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3BBC38B-C2DA-FC69-06AC-9F67D96B6324}"/>
  <workbookPr showInkAnnotation="0" updateLinks="never" codeName="ThisWorkbook" defaultThemeVersion="124226"/>
  <mc:AlternateContent xmlns:mc="http://schemas.openxmlformats.org/markup-compatibility/2006">
    <mc:Choice Requires="x15">
      <x15ac:absPath xmlns:x15ac="http://schemas.microsoft.com/office/spreadsheetml/2010/11/ac" url="C:\Users\mcarro\Documents\Starter Kits V3 IP Creation\Starter Kit - Azure Site Recovery\"/>
    </mc:Choice>
  </mc:AlternateContent>
  <workbookProtection workbookAlgorithmName="SHA-512" workbookHashValue="CaYTtlcSvbN/GiPomi1WOH53P2dM8qqLM5WlPKLVSAglGFoHAazD9ilXoq73WtVSq7xxlTljd3ptEYsWdzIAJg==" workbookSaltValue="5pQiql8jGcd6LDtdWqbhrw==" workbookSpinCount="100000" lockStructure="1"/>
  <bookViews>
    <workbookView xWindow="0" yWindow="0" windowWidth="23730" windowHeight="9170" firstSheet="3" activeTab="4"/>
  </bookViews>
  <sheets>
    <sheet name="Start Here" sheetId="28" state="hidden" r:id="rId1"/>
    <sheet name="Preferred Scenarios Calculator" sheetId="27" state="hidden" r:id="rId2"/>
    <sheet name="Preferred Scenarios Summary" sheetId="29" state="hidden" r:id="rId3"/>
    <sheet name="Pricing Calculator" sheetId="19" r:id="rId4"/>
    <sheet name="Pricing Summary" sheetId="26" r:id="rId5"/>
    <sheet name="SKU List" sheetId="30" state="hidden" r:id="rId6"/>
    <sheet name="Rate Card" sheetId="13" state="hidden" r:id="rId7"/>
    <sheet name="Control Panel" sheetId="2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5">'[1]Pricing Calculator'!#REF!</definedName>
    <definedName name="APIManagement">'Pricing Calculator'!$B$805</definedName>
    <definedName name="AzureSearch" localSheetId="5">'[1]Pricing Calculator'!#REF!</definedName>
    <definedName name="AzureSearch">'Pricing Calculator'!$B$482</definedName>
    <definedName name="Backup" localSheetId="5">'[1]Pricing Calculator'!#REF!</definedName>
    <definedName name="Backup">'Pricing Calculator'!$B$386</definedName>
    <definedName name="BizTalkServices" localSheetId="5">'[1]Pricing Calculator'!#REF!</definedName>
    <definedName name="BizTalkServices">'Pricing Calculator'!$B$662</definedName>
    <definedName name="Cache">'Pricing Calculator'!$B$428</definedName>
    <definedName name="CDN" localSheetId="5">'[1]Pricing Calculator'!#REF!</definedName>
    <definedName name="CDN">'Pricing Calculator'!$B$651</definedName>
    <definedName name="CloudServices">'Pricing Calculator'!$B$159</definedName>
    <definedName name="DataTransfers">'Pricing Calculator'!$B$543</definedName>
    <definedName name="Disclaimer1">'Pricing Calculator'!$B$960:$B$968</definedName>
    <definedName name="Disclaimer2">'Pricing Calculator'!$958:$959</definedName>
    <definedName name="Discount">'Pricing Calculator'!$AX$944:$BA$944</definedName>
    <definedName name="Discount1">'Pricing Calculator'!$960:$970</definedName>
    <definedName name="DiscountFill">'Pricing Calculator'!$AX$944:$BA$944</definedName>
    <definedName name="DocumentDB" localSheetId="5">'[1]Pricing Calculator'!#REF!</definedName>
    <definedName name="DocumentDB">'Pricing Calculator'!$B$471</definedName>
    <definedName name="EAandMOSPSDropDown">'Pricing Calculator'!$J$947</definedName>
    <definedName name="EventHubs" localSheetId="5">'[1]Pricing Calculator'!#REF!</definedName>
    <definedName name="EventHubs">'Pricing Calculator'!$B$849</definedName>
    <definedName name="ExpressRoute" localSheetId="5">'[1]Pricing Calculator'!#REF!</definedName>
    <definedName name="ExpressRoute">'Pricing Calculator'!$B$517</definedName>
    <definedName name="Hadoop" localSheetId="5">'[1]Pricing Calculator'!#REF!</definedName>
    <definedName name="Hadoop">'Pricing Calculator'!$B$401</definedName>
    <definedName name="Hadoop2" localSheetId="5">'[1]Pricing Calculator'!#REF!</definedName>
    <definedName name="Hadoop2">'Pricing Calculator'!$A$401</definedName>
    <definedName name="IconAPIManagement" localSheetId="5">'[1]Pricing Calculator'!#REF!</definedName>
    <definedName name="IconAPIManagement">'Pricing Calculator'!$BE$805:$BE$818</definedName>
    <definedName name="IconAzureSearch" localSheetId="5">'[1]Pricing Calculator'!#REF!</definedName>
    <definedName name="IconAzureSearch">'Pricing Calculator'!$BE$482:$BE$489</definedName>
    <definedName name="IconBackup" localSheetId="5">'[1]Pricing Calculator'!#REF!</definedName>
    <definedName name="IconBackup">'Pricing Calculator'!$BE$386:$BE$393</definedName>
    <definedName name="IconBiztalkServices" localSheetId="5">'[1]Pricing Calculator'!#REF!</definedName>
    <definedName name="IconBiztalkServices">'Pricing Calculator'!$BE$662:$BE$671</definedName>
    <definedName name="IconCache">'Pricing Calculator'!$BE$428:$BE$462</definedName>
    <definedName name="IconCDN" localSheetId="5">'[1]Pricing Calculator'!#REF!</definedName>
    <definedName name="IconCDN">'Pricing Calculator'!$BE$651:$BE$660</definedName>
    <definedName name="IconCloudServices">'Pricing Calculator'!$BE$159:$BE$190</definedName>
    <definedName name="IconDataTransfers">'Pricing Calculator'!$BE$543:$BE$552</definedName>
    <definedName name="IconDocumentDB" localSheetId="5">'[1]Pricing Calculator'!#REF!</definedName>
    <definedName name="IconDocumentDB">'Pricing Calculator'!$BE$471:$BE$481</definedName>
    <definedName name="IconEventHubs" localSheetId="5">'[1]Pricing Calculator'!#REF!</definedName>
    <definedName name="IconEventHubs">'Pricing Calculator'!$BE$849:$BE$860</definedName>
    <definedName name="IconExpressRoute" localSheetId="5">'[1]Pricing Calculator'!#REF!</definedName>
    <definedName name="IconExpressRoute">'Pricing Calculator'!$BE$517:$BE$542</definedName>
    <definedName name="IconHadoop" localSheetId="5">'[1]Pricing Calculator'!#REF!</definedName>
    <definedName name="IconHadoop">'Pricing Calculator'!$BE$401:$BE$427</definedName>
    <definedName name="IconMachineLearning" localSheetId="5">'[1]Pricing Calculator'!#REF!</definedName>
    <definedName name="IconMachineLearning">'Pricing Calculator'!$BE$463:$BE$470</definedName>
    <definedName name="IconMediaServices" localSheetId="5">'[1]Pricing Calculator'!#REF!</definedName>
    <definedName name="IconMediaServices">'Pricing Calculator'!$BE$673:$BE$703</definedName>
    <definedName name="IconMFA">'Pricing Calculator'!$BE$794:$BE$804</definedName>
    <definedName name="IconMobileServices" localSheetId="5">'[1]Pricing Calculator'!#REF!</definedName>
    <definedName name="IconMobileServices">'Pricing Calculator'!$BE$246:$BE$258</definedName>
    <definedName name="IconNotificationHub">'Pricing Calculator'!$BE$722:$BE$735</definedName>
    <definedName name="IconScheduler" localSheetId="5">'[1]Pricing Calculator'!#REF!</definedName>
    <definedName name="IconScheduler">'Pricing Calculator'!$BE$736:$BE$766</definedName>
    <definedName name="IconServiceBus">'Pricing Calculator'!$BE$704:$BE$721</definedName>
    <definedName name="IconSiteRecovery">'Pricing Calculator'!$BE$394:$BE$400</definedName>
    <definedName name="IconSQLDatabase">'Pricing Calculator'!$BE$262:$BE$266</definedName>
    <definedName name="IconStorage">'Pricing Calculator'!$BE$324:$BE$362</definedName>
    <definedName name="IconTrafficManager">'Pricing Calculator'!$BE$575:$BE$636</definedName>
    <definedName name="IconVirtualMachines">'Pricing Calculator'!$BE$10:$BE$41</definedName>
    <definedName name="IconVirtualNetworks">'Pricing Calculator'!$BE$553:$BE$574</definedName>
    <definedName name="IconVisualStudio" localSheetId="5">'[1]Pricing Calculator'!#REF!</definedName>
    <definedName name="IconVisualStudio">'Pricing Calculator'!$BE$819:$BE$848</definedName>
    <definedName name="IconWebSites" localSheetId="5">'[1]Pricing Calculator'!#REF!</definedName>
    <definedName name="IconWebSites">'Pricing Calculator'!$BE$223:$BE$245</definedName>
    <definedName name="MachineLearning" localSheetId="5">'[1]Pricing Calculator'!#REF!</definedName>
    <definedName name="MachineLearning">'Pricing Calculator'!$B$463</definedName>
    <definedName name="MediaServices" localSheetId="5">'[1]Pricing Calculator'!#REF!</definedName>
    <definedName name="MediaServices">'Pricing Calculator'!$B$673</definedName>
    <definedName name="MFA">'Pricing Calculator'!$B$794</definedName>
    <definedName name="MobileServices" localSheetId="5">'[1]Pricing Calculator'!#REF!</definedName>
    <definedName name="MobileServices">'Pricing Calculator'!$B$246</definedName>
    <definedName name="NotificationHub">'Pricing Calculator'!$B$722</definedName>
    <definedName name="OptionsSection">'Pricing Calculator'!$941:$950</definedName>
    <definedName name="PricingSummaryDisclaimer">'Pricing Summary'!$32:$35</definedName>
    <definedName name="PricingSummaryDiscount" localSheetId="5">'[1]Pricing Summary'!#REF!</definedName>
    <definedName name="PricingSummaryDiscount">'Pricing Summary'!#REF!</definedName>
    <definedName name="_xlnm.Print_Area" localSheetId="3">'Pricing Calculator'!$A$1:$BC$970</definedName>
    <definedName name="Scheduler" localSheetId="5">'[1]Pricing Calculator'!#REF!</definedName>
    <definedName name="Scheduler">'Pricing Calculator'!$B$736</definedName>
    <definedName name="ServiceBus">'Pricing Calculator'!$B$704</definedName>
    <definedName name="SiteRecovery">'Pricing Calculator'!$B$394</definedName>
    <definedName name="SQLDatabase">'Pricing Calculator'!$B$263</definedName>
    <definedName name="Step3">'Discount Calculations'!$X$3:$AF$7</definedName>
    <definedName name="Storage">'Pricing Calculator'!$B$324</definedName>
    <definedName name="TCBOX">'Pricing Calculator'!$B$970</definedName>
    <definedName name="TrafficManager">'Pricing Calculator'!$B$575</definedName>
    <definedName name="UDiscount" localSheetId="5">'[1]Pricing Calculator'!#REF!</definedName>
    <definedName name="UDiscount">'Pricing Calculator'!#REF!</definedName>
    <definedName name="UStep3">'Discount Calculations'!$AD$15</definedName>
    <definedName name="VirtualMachines">'Pricing Calculator'!$B$10</definedName>
    <definedName name="VirtualNetworks">'Pricing Calculator'!$B$553</definedName>
    <definedName name="VisualStudioOnline" localSheetId="5">'[1]Pricing Calculator'!#REF!</definedName>
    <definedName name="VisualStudioOnline">'Pricing Calculator'!$B$819</definedName>
    <definedName name="wabobpsvr_AzureCalc_AzureCalcRateCard" localSheetId="6" hidden="1">'Rate Card'!$B$2:$I$20452</definedName>
    <definedName name="wabobpsvr_AzureCalc_Rate_Card" localSheetId="6" hidden="1">'Rate Card'!#REF!</definedName>
    <definedName name="WebSites" localSheetId="5">'[1]Pricing Calculator'!#REF!</definedName>
    <definedName name="WebSites">'Pricing Calculator'!$B$223</definedName>
  </definedNames>
  <calcPr calcId="171027"/>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A16611" i="13"/>
  <c r="A16612" i="13"/>
  <c r="A16613" i="13"/>
  <c r="A16614" i="13"/>
  <c r="A16615" i="13"/>
  <c r="A16616" i="13"/>
  <c r="A16617" i="13"/>
  <c r="A16618" i="13"/>
  <c r="A16619" i="13"/>
  <c r="A16620" i="13"/>
  <c r="A16621" i="13"/>
  <c r="A16622" i="13"/>
  <c r="A16623" i="13"/>
  <c r="A16624" i="13"/>
  <c r="A16625" i="13"/>
  <c r="A16626" i="13"/>
  <c r="A16627" i="13"/>
  <c r="A16628" i="13"/>
  <c r="A16629" i="13"/>
  <c r="A16630" i="13"/>
  <c r="A16631" i="13"/>
  <c r="A16632" i="13"/>
  <c r="A16633" i="13"/>
  <c r="A16634" i="13"/>
  <c r="A16635" i="13"/>
  <c r="A16636" i="13"/>
  <c r="A16637" i="13"/>
  <c r="A16638" i="13"/>
  <c r="A16639" i="13"/>
  <c r="A16640" i="13"/>
  <c r="A16641" i="13"/>
  <c r="A16642" i="13"/>
  <c r="A16643" i="13"/>
  <c r="A16644" i="13"/>
  <c r="A16645" i="13"/>
  <c r="A16646" i="13"/>
  <c r="A16647" i="13"/>
  <c r="A16648" i="13"/>
  <c r="A16649" i="13"/>
  <c r="A16650" i="13"/>
  <c r="A16651" i="13"/>
  <c r="A16652" i="13"/>
  <c r="A16653" i="13"/>
  <c r="A16654" i="13"/>
  <c r="A16655" i="13"/>
  <c r="A16656" i="13"/>
  <c r="A16657" i="13"/>
  <c r="A16658" i="13"/>
  <c r="A16659" i="13"/>
  <c r="A16660" i="13"/>
  <c r="A16661" i="13"/>
  <c r="A16662" i="13"/>
  <c r="A16663" i="13"/>
  <c r="A16664" i="13"/>
  <c r="A16665" i="13"/>
  <c r="A16666" i="13"/>
  <c r="A16667" i="13"/>
  <c r="A16668" i="13"/>
  <c r="A16669" i="13"/>
  <c r="A16670" i="13"/>
  <c r="A16671" i="13"/>
  <c r="A16672" i="13"/>
  <c r="A16673" i="13"/>
  <c r="A16674" i="13"/>
  <c r="A16675" i="13"/>
  <c r="A16676" i="13"/>
  <c r="A16677" i="13"/>
  <c r="A16678" i="13"/>
  <c r="A16679" i="13"/>
  <c r="A16680" i="13"/>
  <c r="A16681" i="13"/>
  <c r="A16682" i="13"/>
  <c r="A16683" i="13"/>
  <c r="A16684" i="13"/>
  <c r="A16685" i="13"/>
  <c r="A16686" i="13"/>
  <c r="A16687" i="13"/>
  <c r="A16688" i="13"/>
  <c r="A16689" i="13"/>
  <c r="A16690" i="13"/>
  <c r="A16691" i="13"/>
  <c r="A16692" i="13"/>
  <c r="A16693" i="13"/>
  <c r="A16694" i="13"/>
  <c r="A16695" i="13"/>
  <c r="A16696" i="13"/>
  <c r="A16697" i="13"/>
  <c r="A16698" i="13"/>
  <c r="A16699" i="13"/>
  <c r="A16700" i="13"/>
  <c r="A16701" i="13"/>
  <c r="A16702" i="13"/>
  <c r="A16703" i="13"/>
  <c r="A16704" i="13"/>
  <c r="A16705" i="13"/>
  <c r="A16706" i="13"/>
  <c r="A16707" i="13"/>
  <c r="A16708" i="13"/>
  <c r="A16709" i="13"/>
  <c r="A16710" i="13"/>
  <c r="A16711" i="13"/>
  <c r="A16712" i="13"/>
  <c r="A16713" i="13"/>
  <c r="A16714" i="13"/>
  <c r="A16715" i="13"/>
  <c r="A16716" i="13"/>
  <c r="A16717" i="13"/>
  <c r="A16718" i="13"/>
  <c r="A16719" i="13"/>
  <c r="A16720" i="13"/>
  <c r="A16721" i="13"/>
  <c r="A16722" i="13"/>
  <c r="A16723" i="13"/>
  <c r="A16724" i="13"/>
  <c r="A16725" i="13"/>
  <c r="A16726" i="13"/>
  <c r="A16727" i="13"/>
  <c r="A16728" i="13"/>
  <c r="A16729" i="13"/>
  <c r="A16730" i="13"/>
  <c r="A16731" i="13"/>
  <c r="A16732" i="13"/>
  <c r="A16733" i="13"/>
  <c r="A16734" i="13"/>
  <c r="A16735" i="13"/>
  <c r="A16736" i="13"/>
  <c r="A16737" i="13"/>
  <c r="A16738" i="13"/>
  <c r="A16739" i="13"/>
  <c r="A16740" i="13"/>
  <c r="A16741" i="13"/>
  <c r="A16742" i="13"/>
  <c r="A16743" i="13"/>
  <c r="A16744" i="13"/>
  <c r="A16745" i="13"/>
  <c r="A16746" i="13"/>
  <c r="A16747" i="13"/>
  <c r="A16748" i="13"/>
  <c r="A16749" i="13"/>
  <c r="A16750" i="13"/>
  <c r="A16751" i="13"/>
  <c r="A16752" i="13"/>
  <c r="A16753" i="13"/>
  <c r="A16754" i="13"/>
  <c r="A16755" i="13"/>
  <c r="A16756" i="13"/>
  <c r="A16757" i="13"/>
  <c r="A16758" i="13"/>
  <c r="A16759" i="13"/>
  <c r="A16760" i="13"/>
  <c r="A16761" i="13"/>
  <c r="A16762" i="13"/>
  <c r="A16763" i="13"/>
  <c r="A16764" i="13"/>
  <c r="A16765" i="13"/>
  <c r="A16766" i="13"/>
  <c r="A16767" i="13"/>
  <c r="A16768" i="13"/>
  <c r="A16769" i="13"/>
  <c r="A16770" i="13"/>
  <c r="A16771" i="13"/>
  <c r="A16772" i="13"/>
  <c r="A16773" i="13"/>
  <c r="A16774" i="13"/>
  <c r="A16775" i="13"/>
  <c r="A16776" i="13"/>
  <c r="A16777" i="13"/>
  <c r="A16778" i="13"/>
  <c r="A16779" i="13"/>
  <c r="A16780" i="13"/>
  <c r="A16781" i="13"/>
  <c r="A16782" i="13"/>
  <c r="A16783" i="13"/>
  <c r="A16784" i="13"/>
  <c r="A16785" i="13"/>
  <c r="A16786" i="13"/>
  <c r="A16787" i="13"/>
  <c r="A16788" i="13"/>
  <c r="A16789" i="13"/>
  <c r="A16790" i="13"/>
  <c r="A16791" i="13"/>
  <c r="A16792" i="13"/>
  <c r="A16793" i="13"/>
  <c r="A16794" i="13"/>
  <c r="A16795" i="13"/>
  <c r="A16796" i="13"/>
  <c r="A16797" i="13"/>
  <c r="A16798" i="13"/>
  <c r="A16799" i="13"/>
  <c r="A16800" i="13"/>
  <c r="A16801" i="13"/>
  <c r="A16802" i="13"/>
  <c r="A16803" i="13"/>
  <c r="A16804" i="13"/>
  <c r="A16805" i="13"/>
  <c r="A16806" i="13"/>
  <c r="A16807" i="13"/>
  <c r="A16808" i="13"/>
  <c r="A16809" i="13"/>
  <c r="A16810" i="13"/>
  <c r="A16811" i="13"/>
  <c r="A16812" i="13"/>
  <c r="A16813" i="13"/>
  <c r="A16814" i="13"/>
  <c r="A16815" i="13"/>
  <c r="A16816" i="13"/>
  <c r="A16817" i="13"/>
  <c r="A16818" i="13"/>
  <c r="A16819" i="13"/>
  <c r="A16820" i="13"/>
  <c r="A16821" i="13"/>
  <c r="A16822" i="13"/>
  <c r="A16823" i="13"/>
  <c r="A16824" i="13"/>
  <c r="A16825" i="13"/>
  <c r="A16826" i="13"/>
  <c r="A16827" i="13"/>
  <c r="A16828" i="13"/>
  <c r="A16829" i="13"/>
  <c r="A16830" i="13"/>
  <c r="A16831" i="13"/>
  <c r="A16832" i="13"/>
  <c r="A16833" i="13"/>
  <c r="A16834" i="13"/>
  <c r="A16835" i="13"/>
  <c r="A16836" i="13"/>
  <c r="A16837" i="13"/>
  <c r="A16838" i="13"/>
  <c r="A16839" i="13"/>
  <c r="A16840" i="13"/>
  <c r="A16841" i="13"/>
  <c r="A16842" i="13"/>
  <c r="A16843" i="13"/>
  <c r="A16844" i="13"/>
  <c r="A16845" i="13"/>
  <c r="A16846" i="13"/>
  <c r="A16847" i="13"/>
  <c r="A16848" i="13"/>
  <c r="A16849" i="13"/>
  <c r="A16850" i="13"/>
  <c r="A16851" i="13"/>
  <c r="A16852" i="13"/>
  <c r="A16853" i="13"/>
  <c r="A16854" i="13"/>
  <c r="A16855" i="13"/>
  <c r="A16856" i="13"/>
  <c r="A16857" i="13"/>
  <c r="A16858" i="13"/>
  <c r="A16859" i="13"/>
  <c r="A16860" i="13"/>
  <c r="A16861" i="13"/>
  <c r="A16862" i="13"/>
  <c r="A16863" i="13"/>
  <c r="A16864" i="13"/>
  <c r="A16865" i="13"/>
  <c r="A16866" i="13"/>
  <c r="A16867" i="13"/>
  <c r="A16868" i="13"/>
  <c r="A16869" i="13"/>
  <c r="A16870" i="13"/>
  <c r="A16871" i="13"/>
  <c r="A16872" i="13"/>
  <c r="A16873" i="13"/>
  <c r="A16874" i="13"/>
  <c r="A16875" i="13"/>
  <c r="A16876" i="13"/>
  <c r="A16877" i="13"/>
  <c r="A16878" i="13"/>
  <c r="A16879" i="13"/>
  <c r="A16880" i="13"/>
  <c r="A16881" i="13"/>
  <c r="A16882" i="13"/>
  <c r="A16883" i="13"/>
  <c r="A16884" i="13"/>
  <c r="A16885" i="13"/>
  <c r="A16886" i="13"/>
  <c r="A16887" i="13"/>
  <c r="A16888" i="13"/>
  <c r="A16889" i="13"/>
  <c r="A16890" i="13"/>
  <c r="A16891" i="13"/>
  <c r="A16892" i="13"/>
  <c r="A16893" i="13"/>
  <c r="A16894" i="13"/>
  <c r="A16895" i="13"/>
  <c r="A16896" i="13"/>
  <c r="A16897" i="13"/>
  <c r="A16898" i="13"/>
  <c r="A16899" i="13"/>
  <c r="A16900" i="13"/>
  <c r="A16901" i="13"/>
  <c r="A16902" i="13"/>
  <c r="A16903" i="13"/>
  <c r="A16904" i="13"/>
  <c r="A16905" i="13"/>
  <c r="A16906" i="13"/>
  <c r="A16907" i="13"/>
  <c r="A16908" i="13"/>
  <c r="A16909" i="13"/>
  <c r="A16910" i="13"/>
  <c r="A16911" i="13"/>
  <c r="A16912" i="13"/>
  <c r="A16913" i="13"/>
  <c r="A16914" i="13"/>
  <c r="A16915" i="13"/>
  <c r="A16916" i="13"/>
  <c r="A16917" i="13"/>
  <c r="A16918" i="13"/>
  <c r="A16919" i="13"/>
  <c r="A16920" i="13"/>
  <c r="A16921" i="13"/>
  <c r="A16922" i="13"/>
  <c r="A16923" i="13"/>
  <c r="A16924" i="13"/>
  <c r="A16925" i="13"/>
  <c r="A16926" i="13"/>
  <c r="A16927" i="13"/>
  <c r="A16928" i="13"/>
  <c r="A16929" i="13"/>
  <c r="A16930" i="13"/>
  <c r="A16931" i="13"/>
  <c r="A16932" i="13"/>
  <c r="A16933" i="13"/>
  <c r="A16934" i="13"/>
  <c r="A16935" i="13"/>
  <c r="A16936" i="13"/>
  <c r="A16937" i="13"/>
  <c r="A16938" i="13"/>
  <c r="A16939" i="13"/>
  <c r="A16940" i="13"/>
  <c r="A16941" i="13"/>
  <c r="A16942" i="13"/>
  <c r="A16943" i="13"/>
  <c r="A16944" i="13"/>
  <c r="A16945" i="13"/>
  <c r="A16946" i="13"/>
  <c r="A16947" i="13"/>
  <c r="A16948" i="13"/>
  <c r="A16949" i="13"/>
  <c r="A16950" i="13"/>
  <c r="A16951" i="13"/>
  <c r="A16952" i="13"/>
  <c r="A16953" i="13"/>
  <c r="A16954" i="13"/>
  <c r="A16955" i="13"/>
  <c r="A16956" i="13"/>
  <c r="A16957" i="13"/>
  <c r="A16958" i="13"/>
  <c r="A16959" i="13"/>
  <c r="A16960" i="13"/>
  <c r="A16961" i="13"/>
  <c r="A16962" i="13"/>
  <c r="A16963" i="13"/>
  <c r="A16964" i="13"/>
  <c r="A16965" i="13"/>
  <c r="A16966" i="13"/>
  <c r="A16967" i="13"/>
  <c r="A16968" i="13"/>
  <c r="A16969" i="13"/>
  <c r="A16970" i="13"/>
  <c r="A16971" i="13"/>
  <c r="A16972" i="13"/>
  <c r="A16973" i="13"/>
  <c r="A16974" i="13"/>
  <c r="A16975" i="13"/>
  <c r="A16976" i="13"/>
  <c r="A16977" i="13"/>
  <c r="A16978" i="13"/>
  <c r="A16979" i="13"/>
  <c r="A16980" i="13"/>
  <c r="A16981" i="13"/>
  <c r="A16982" i="13"/>
  <c r="A16983" i="13"/>
  <c r="A16984" i="13"/>
  <c r="A16985" i="13"/>
  <c r="A16986" i="13"/>
  <c r="A16987" i="13"/>
  <c r="A16988" i="13"/>
  <c r="A16989" i="13"/>
  <c r="A16990" i="13"/>
  <c r="A16991" i="13"/>
  <c r="A16992" i="13"/>
  <c r="A16993" i="13"/>
  <c r="A16994" i="13"/>
  <c r="A16995" i="13"/>
  <c r="A16996" i="13"/>
  <c r="A16997" i="13"/>
  <c r="A16998" i="13"/>
  <c r="A16999" i="13"/>
  <c r="A17000" i="13"/>
  <c r="A17001" i="13"/>
  <c r="A17002" i="13"/>
  <c r="A17003" i="13"/>
  <c r="A17004" i="13"/>
  <c r="A17005" i="13"/>
  <c r="A17006" i="13"/>
  <c r="A17007" i="13"/>
  <c r="A17008" i="13"/>
  <c r="A17009" i="13"/>
  <c r="A17010" i="13"/>
  <c r="A17011" i="13"/>
  <c r="A17012" i="13"/>
  <c r="A17013" i="13"/>
  <c r="A17014" i="13"/>
  <c r="A17015" i="13"/>
  <c r="A17016" i="13"/>
  <c r="A17017" i="13"/>
  <c r="A17018" i="13"/>
  <c r="A17019" i="13"/>
  <c r="A17020" i="13"/>
  <c r="A17021" i="13"/>
  <c r="A17022" i="13"/>
  <c r="A17023" i="13"/>
  <c r="A17024" i="13"/>
  <c r="A17025" i="13"/>
  <c r="A17026" i="13"/>
  <c r="A17027" i="13"/>
  <c r="A17028" i="13"/>
  <c r="A17029" i="13"/>
  <c r="A17030" i="13"/>
  <c r="A17031" i="13"/>
  <c r="A17032" i="13"/>
  <c r="A17033" i="13"/>
  <c r="A17034" i="13"/>
  <c r="A17035" i="13"/>
  <c r="A17036" i="13"/>
  <c r="A17037" i="13"/>
  <c r="A17038" i="13"/>
  <c r="A17039" i="13"/>
  <c r="A17040" i="13"/>
  <c r="A17041" i="13"/>
  <c r="A17042" i="13"/>
  <c r="A17043" i="13"/>
  <c r="A17044" i="13"/>
  <c r="A17045" i="13"/>
  <c r="A17046" i="13"/>
  <c r="A17047" i="13"/>
  <c r="A17048" i="13"/>
  <c r="A17049" i="13"/>
  <c r="A17050" i="13"/>
  <c r="A17051" i="13"/>
  <c r="A17052" i="13"/>
  <c r="A17053" i="13"/>
  <c r="A17054" i="13"/>
  <c r="A17055" i="13"/>
  <c r="A17056" i="13"/>
  <c r="A17057" i="13"/>
  <c r="A17058" i="13"/>
  <c r="A17059" i="13"/>
  <c r="A17060" i="13"/>
  <c r="A17061" i="13"/>
  <c r="A17062" i="13"/>
  <c r="A17063" i="13"/>
  <c r="A17064" i="13"/>
  <c r="A17065" i="13"/>
  <c r="A17066" i="13"/>
  <c r="A17067" i="13"/>
  <c r="A17068" i="13"/>
  <c r="A17069" i="13"/>
  <c r="A17070" i="13"/>
  <c r="A17071" i="13"/>
  <c r="A17072" i="13"/>
  <c r="A17073" i="13"/>
  <c r="A17074" i="13"/>
  <c r="A17075" i="13"/>
  <c r="A17076" i="13"/>
  <c r="A17077" i="13"/>
  <c r="A17078" i="13"/>
  <c r="A17079" i="13"/>
  <c r="A17080" i="13"/>
  <c r="A17081" i="13"/>
  <c r="A17082" i="13"/>
  <c r="A17083" i="13"/>
  <c r="A17084" i="13"/>
  <c r="A17085" i="13"/>
  <c r="A17086" i="13"/>
  <c r="A17087" i="13"/>
  <c r="A17088" i="13"/>
  <c r="A17089" i="13"/>
  <c r="A17090" i="13"/>
  <c r="A17091" i="13"/>
  <c r="A17092" i="13"/>
  <c r="A17093" i="13"/>
  <c r="A17094" i="13"/>
  <c r="A17095" i="13"/>
  <c r="A17096" i="13"/>
  <c r="A17097" i="13"/>
  <c r="A17098" i="13"/>
  <c r="A17099" i="13"/>
  <c r="A17100" i="13"/>
  <c r="A17101" i="13"/>
  <c r="A17102" i="13"/>
  <c r="A17103" i="13"/>
  <c r="A17104" i="13"/>
  <c r="A17105" i="13"/>
  <c r="A17106" i="13"/>
  <c r="A17107" i="13"/>
  <c r="A17108" i="13"/>
  <c r="A17109" i="13"/>
  <c r="A17110" i="13"/>
  <c r="A17111" i="13"/>
  <c r="A17112" i="13"/>
  <c r="A17113" i="13"/>
  <c r="A17114" i="13"/>
  <c r="A17115" i="13"/>
  <c r="A17116" i="13"/>
  <c r="A17117" i="13"/>
  <c r="A17118" i="13"/>
  <c r="A17119" i="13"/>
  <c r="A17120" i="13"/>
  <c r="A17121" i="13"/>
  <c r="A17122" i="13"/>
  <c r="A17123" i="13"/>
  <c r="A17124" i="13"/>
  <c r="A17125" i="13"/>
  <c r="A17126" i="13"/>
  <c r="A17127" i="13"/>
  <c r="A17128" i="13"/>
  <c r="A17129" i="13"/>
  <c r="A17130" i="13"/>
  <c r="A17131" i="13"/>
  <c r="A17132" i="13"/>
  <c r="A17133" i="13"/>
  <c r="A17134" i="13"/>
  <c r="A17135" i="13"/>
  <c r="A17136" i="13"/>
  <c r="A17137" i="13"/>
  <c r="A17138" i="13"/>
  <c r="A17139" i="13"/>
  <c r="A17140" i="13"/>
  <c r="A17141" i="13"/>
  <c r="A17142" i="13"/>
  <c r="A17143" i="13"/>
  <c r="A17144" i="13"/>
  <c r="A17145" i="13"/>
  <c r="A17146" i="13"/>
  <c r="A17147" i="13"/>
  <c r="A17148" i="13"/>
  <c r="A17149" i="13"/>
  <c r="A17150" i="13"/>
  <c r="A17151" i="13"/>
  <c r="A17152" i="13"/>
  <c r="A17153" i="13"/>
  <c r="A17154" i="13"/>
  <c r="A17155" i="13"/>
  <c r="A17156" i="13"/>
  <c r="A17157" i="13"/>
  <c r="A17158" i="13"/>
  <c r="A17159" i="13"/>
  <c r="A17160" i="13"/>
  <c r="A17161" i="13"/>
  <c r="A17162" i="13"/>
  <c r="A17163" i="13"/>
  <c r="A17164" i="13"/>
  <c r="A17165" i="13"/>
  <c r="A17166" i="13"/>
  <c r="A17167" i="13"/>
  <c r="A17168" i="13"/>
  <c r="A17169" i="13"/>
  <c r="A17170" i="13"/>
  <c r="A17171" i="13"/>
  <c r="A17172" i="13"/>
  <c r="A17173" i="13"/>
  <c r="A17174" i="13"/>
  <c r="A17175" i="13"/>
  <c r="A17176" i="13"/>
  <c r="A17177" i="13"/>
  <c r="A17178" i="13"/>
  <c r="A17179" i="13"/>
  <c r="A17180" i="13"/>
  <c r="A17181" i="13"/>
  <c r="A17182" i="13"/>
  <c r="A17183" i="13"/>
  <c r="A17184" i="13"/>
  <c r="A17185" i="13"/>
  <c r="A17186" i="13"/>
  <c r="A17187" i="13"/>
  <c r="A17188" i="13"/>
  <c r="A17189" i="13"/>
  <c r="A17190" i="13"/>
  <c r="A17191" i="13"/>
  <c r="A17192" i="13"/>
  <c r="A17193" i="13"/>
  <c r="A17194" i="13"/>
  <c r="A17195" i="13"/>
  <c r="A17196" i="13"/>
  <c r="A17197" i="13"/>
  <c r="A17198" i="13"/>
  <c r="A17199" i="13"/>
  <c r="A17200" i="13"/>
  <c r="A17201" i="13"/>
  <c r="A17202" i="13"/>
  <c r="A17203" i="13"/>
  <c r="A17204" i="13"/>
  <c r="A17205" i="13"/>
  <c r="A17206" i="13"/>
  <c r="A17207" i="13"/>
  <c r="A17208" i="13"/>
  <c r="A17209" i="13"/>
  <c r="A17210" i="13"/>
  <c r="A17211" i="13"/>
  <c r="A17212" i="13"/>
  <c r="A17213" i="13"/>
  <c r="A17214" i="13"/>
  <c r="A17215" i="13"/>
  <c r="A17216" i="13"/>
  <c r="A17217" i="13"/>
  <c r="A17218" i="13"/>
  <c r="A17219" i="13"/>
  <c r="A17220" i="13"/>
  <c r="A17221" i="13"/>
  <c r="A17222" i="13"/>
  <c r="A17223" i="13"/>
  <c r="A17224" i="13"/>
  <c r="A17225" i="13"/>
  <c r="A17226" i="13"/>
  <c r="A17227" i="13"/>
  <c r="A17228" i="13"/>
  <c r="A17229" i="13"/>
  <c r="A17230" i="13"/>
  <c r="A17231" i="13"/>
  <c r="A17232" i="13"/>
  <c r="A17233" i="13"/>
  <c r="A17234" i="13"/>
  <c r="A17235" i="13"/>
  <c r="A17236" i="13"/>
  <c r="A17237" i="13"/>
  <c r="A17238" i="13"/>
  <c r="A17239" i="13"/>
  <c r="A17240" i="13"/>
  <c r="A17241" i="13"/>
  <c r="A17242" i="13"/>
  <c r="A17243" i="13"/>
  <c r="A17244" i="13"/>
  <c r="A17245" i="13"/>
  <c r="A17246" i="13"/>
  <c r="A17247" i="13"/>
  <c r="A17248" i="13"/>
  <c r="A17249" i="13"/>
  <c r="A17250" i="13"/>
  <c r="A17251" i="13"/>
  <c r="A17252" i="13"/>
  <c r="A17253" i="13"/>
  <c r="A17254" i="13"/>
  <c r="A17255" i="13"/>
  <c r="A17256" i="13"/>
  <c r="A17257" i="13"/>
  <c r="A17258" i="13"/>
  <c r="A17259" i="13"/>
  <c r="A17260" i="13"/>
  <c r="A17261" i="13"/>
  <c r="A17262" i="13"/>
  <c r="A17263" i="13"/>
  <c r="A17264" i="13"/>
  <c r="A17265" i="13"/>
  <c r="A17266" i="13"/>
  <c r="A17267" i="13"/>
  <c r="A17268" i="13"/>
  <c r="A17269" i="13"/>
  <c r="A17270" i="13"/>
  <c r="A17271" i="13"/>
  <c r="A17272" i="13"/>
  <c r="A17273" i="13"/>
  <c r="A17274" i="13"/>
  <c r="A17275" i="13"/>
  <c r="A17276" i="13"/>
  <c r="A17277" i="13"/>
  <c r="A17278" i="13"/>
  <c r="A17279" i="13"/>
  <c r="A17280" i="13"/>
  <c r="A17281" i="13"/>
  <c r="A17282" i="13"/>
  <c r="A17283" i="13"/>
  <c r="A17284" i="13"/>
  <c r="A17285" i="13"/>
  <c r="A17286" i="13"/>
  <c r="A17287" i="13"/>
  <c r="A17288" i="13"/>
  <c r="A17289" i="13"/>
  <c r="A17290" i="13"/>
  <c r="A17291" i="13"/>
  <c r="A17292" i="13"/>
  <c r="A17293" i="13"/>
  <c r="A17294" i="13"/>
  <c r="A17295" i="13"/>
  <c r="A17296" i="13"/>
  <c r="A17297" i="13"/>
  <c r="A17298" i="13"/>
  <c r="A17299" i="13"/>
  <c r="A17300" i="13"/>
  <c r="A17301" i="13"/>
  <c r="A17302" i="13"/>
  <c r="A17303" i="13"/>
  <c r="A17304" i="13"/>
  <c r="A17305" i="13"/>
  <c r="A17306" i="13"/>
  <c r="A17307" i="13"/>
  <c r="A17308" i="13"/>
  <c r="A17309" i="13"/>
  <c r="A17310" i="13"/>
  <c r="A17311" i="13"/>
  <c r="A17312" i="13"/>
  <c r="A17313" i="13"/>
  <c r="A17314" i="13"/>
  <c r="A17315" i="13"/>
  <c r="A17316" i="13"/>
  <c r="A17317" i="13"/>
  <c r="A17318" i="13"/>
  <c r="A17319" i="13"/>
  <c r="A17320" i="13"/>
  <c r="A17321" i="13"/>
  <c r="A17322" i="13"/>
  <c r="A17323" i="13"/>
  <c r="A17324" i="13"/>
  <c r="A17325" i="13"/>
  <c r="A17326" i="13"/>
  <c r="A17327" i="13"/>
  <c r="A17328" i="13"/>
  <c r="A17329" i="13"/>
  <c r="A17330" i="13"/>
  <c r="A17331" i="13"/>
  <c r="A17332" i="13"/>
  <c r="A17333" i="13"/>
  <c r="A17334" i="13"/>
  <c r="A17335" i="13"/>
  <c r="A17336" i="13"/>
  <c r="A17337" i="13"/>
  <c r="A17338" i="13"/>
  <c r="A17339" i="13"/>
  <c r="A17340" i="13"/>
  <c r="A17341" i="13"/>
  <c r="A17342" i="13"/>
  <c r="A17343" i="13"/>
  <c r="A17344" i="13"/>
  <c r="A17345" i="13"/>
  <c r="A17346" i="13"/>
  <c r="A17347" i="13"/>
  <c r="A17348" i="13"/>
  <c r="A17349" i="13"/>
  <c r="A17350" i="13"/>
  <c r="A17351" i="13"/>
  <c r="A17352" i="13"/>
  <c r="A17353" i="13"/>
  <c r="A17354" i="13"/>
  <c r="A17355" i="13"/>
  <c r="A17356" i="13"/>
  <c r="A17357" i="13"/>
  <c r="A17358" i="13"/>
  <c r="A17359" i="13"/>
  <c r="A17360" i="13"/>
  <c r="A17361" i="13"/>
  <c r="A17362" i="13"/>
  <c r="A17363" i="13"/>
  <c r="A17364" i="13"/>
  <c r="A17365" i="13"/>
  <c r="A17366" i="13"/>
  <c r="A17367" i="13"/>
  <c r="A17368" i="13"/>
  <c r="A17369" i="13"/>
  <c r="A17370" i="13"/>
  <c r="A17371" i="13"/>
  <c r="A17372" i="13"/>
  <c r="A17373" i="13"/>
  <c r="A17374" i="13"/>
  <c r="A17375" i="13"/>
  <c r="A17376" i="13"/>
  <c r="A17377" i="13"/>
  <c r="A17378" i="13"/>
  <c r="A17379" i="13"/>
  <c r="A17380" i="13"/>
  <c r="A17381" i="13"/>
  <c r="A17382" i="13"/>
  <c r="A17383" i="13"/>
  <c r="A17384" i="13"/>
  <c r="A17385" i="13"/>
  <c r="A17386" i="13"/>
  <c r="A17387" i="13"/>
  <c r="A17388" i="13"/>
  <c r="A17389" i="13"/>
  <c r="A17390" i="13"/>
  <c r="A17391" i="13"/>
  <c r="A17392" i="13"/>
  <c r="A17393" i="13"/>
  <c r="A17394" i="13"/>
  <c r="A17395" i="13"/>
  <c r="A17396" i="13"/>
  <c r="A17397" i="13"/>
  <c r="A17398" i="13"/>
  <c r="A17399" i="13"/>
  <c r="A17400" i="13"/>
  <c r="A17401" i="13"/>
  <c r="A17402" i="13"/>
  <c r="A17403" i="13"/>
  <c r="A17404" i="13"/>
  <c r="A17405" i="13"/>
  <c r="A17406" i="13"/>
  <c r="A17407" i="13"/>
  <c r="A17408" i="13"/>
  <c r="A17409" i="13"/>
  <c r="A17410" i="13"/>
  <c r="A17411" i="13"/>
  <c r="A17412" i="13"/>
  <c r="A17413" i="13"/>
  <c r="A17414" i="13"/>
  <c r="A17415" i="13"/>
  <c r="A17416" i="13"/>
  <c r="A17417" i="13"/>
  <c r="A17418" i="13"/>
  <c r="A17419" i="13"/>
  <c r="A17420" i="13"/>
  <c r="A17421" i="13"/>
  <c r="A17422" i="13"/>
  <c r="A17423" i="13"/>
  <c r="A17424" i="13"/>
  <c r="A17425" i="13"/>
  <c r="A17426" i="13"/>
  <c r="A17427" i="13"/>
  <c r="A17428" i="13"/>
  <c r="A17429" i="13"/>
  <c r="A17430" i="13"/>
  <c r="A17431" i="13"/>
  <c r="A17432" i="13"/>
  <c r="A17433" i="13"/>
  <c r="A17434" i="13"/>
  <c r="A17435" i="13"/>
  <c r="A17436" i="13"/>
  <c r="A17437" i="13"/>
  <c r="A17438" i="13"/>
  <c r="A17439" i="13"/>
  <c r="A17440" i="13"/>
  <c r="A17441" i="13"/>
  <c r="A17442" i="13"/>
  <c r="A17443" i="13"/>
  <c r="A17444" i="13"/>
  <c r="A17445" i="13"/>
  <c r="A17446" i="13"/>
  <c r="A17447" i="13"/>
  <c r="A17448" i="13"/>
  <c r="A17449" i="13"/>
  <c r="A17450" i="13"/>
  <c r="A17451" i="13"/>
  <c r="A17452" i="13"/>
  <c r="A17453" i="13"/>
  <c r="A17454" i="13"/>
  <c r="A17455" i="13"/>
  <c r="A17456" i="13"/>
  <c r="A17457" i="13"/>
  <c r="A17458" i="13"/>
  <c r="A17459" i="13"/>
  <c r="A17460" i="13"/>
  <c r="A17461" i="13"/>
  <c r="A17462" i="13"/>
  <c r="A17463" i="13"/>
  <c r="A17464" i="13"/>
  <c r="A17465" i="13"/>
  <c r="A17466" i="13"/>
  <c r="A17467" i="13"/>
  <c r="A17468" i="13"/>
  <c r="A17469" i="13"/>
  <c r="A17470" i="13"/>
  <c r="A17471" i="13"/>
  <c r="A17472" i="13"/>
  <c r="A17473" i="13"/>
  <c r="A17474" i="13"/>
  <c r="A17475" i="13"/>
  <c r="A17476" i="13"/>
  <c r="A17477" i="13"/>
  <c r="A17478" i="13"/>
  <c r="A17479" i="13"/>
  <c r="A17480" i="13"/>
  <c r="A17481" i="13"/>
  <c r="A17482" i="13"/>
  <c r="A17483" i="13"/>
  <c r="A17484" i="13"/>
  <c r="A17485" i="13"/>
  <c r="A17486" i="13"/>
  <c r="A17487" i="13"/>
  <c r="A17488" i="13"/>
  <c r="A17489" i="13"/>
  <c r="A17490" i="13"/>
  <c r="A17491" i="13"/>
  <c r="A17492" i="13"/>
  <c r="A17493" i="13"/>
  <c r="A17494" i="13"/>
  <c r="A17495" i="13"/>
  <c r="A17496" i="13"/>
  <c r="A17497" i="13"/>
  <c r="A17498" i="13"/>
  <c r="A17499" i="13"/>
  <c r="A17500" i="13"/>
  <c r="A17501" i="13"/>
  <c r="A17502" i="13"/>
  <c r="A17503" i="13"/>
  <c r="A17504" i="13"/>
  <c r="A17505" i="13"/>
  <c r="A17506" i="13"/>
  <c r="A17507" i="13"/>
  <c r="A17508" i="13"/>
  <c r="A17509" i="13"/>
  <c r="A17510" i="13"/>
  <c r="A17511" i="13"/>
  <c r="A17512" i="13"/>
  <c r="A17513" i="13"/>
  <c r="A17514" i="13"/>
  <c r="A17515" i="13"/>
  <c r="A17516" i="13"/>
  <c r="A17517" i="13"/>
  <c r="A17518" i="13"/>
  <c r="A17519" i="13"/>
  <c r="A17520" i="13"/>
  <c r="A17521" i="13"/>
  <c r="A17522" i="13"/>
  <c r="A17523" i="13"/>
  <c r="A17524" i="13"/>
  <c r="A17525" i="13"/>
  <c r="A17526" i="13"/>
  <c r="A17527" i="13"/>
  <c r="A17528" i="13"/>
  <c r="A17529" i="13"/>
  <c r="A17530" i="13"/>
  <c r="A17531" i="13"/>
  <c r="A17532" i="13"/>
  <c r="A17533" i="13"/>
  <c r="A17534" i="13"/>
  <c r="A17535" i="13"/>
  <c r="A17536" i="13"/>
  <c r="A17537" i="13"/>
  <c r="A17538" i="13"/>
  <c r="A17539" i="13"/>
  <c r="A17540" i="13"/>
  <c r="A17541" i="13"/>
  <c r="A17542" i="13"/>
  <c r="A17543" i="13"/>
  <c r="A17544" i="13"/>
  <c r="A17545" i="13"/>
  <c r="A17546" i="13"/>
  <c r="A17547" i="13"/>
  <c r="A17548" i="13"/>
  <c r="A17549" i="13"/>
  <c r="A17550" i="13"/>
  <c r="A17551" i="13"/>
  <c r="A17552" i="13"/>
  <c r="A17553" i="13"/>
  <c r="A17554" i="13"/>
  <c r="A17555" i="13"/>
  <c r="A17556" i="13"/>
  <c r="A17557" i="13"/>
  <c r="A17558" i="13"/>
  <c r="A17559" i="13"/>
  <c r="A17560" i="13"/>
  <c r="A17561" i="13"/>
  <c r="A17562" i="13"/>
  <c r="A17563" i="13"/>
  <c r="A17564" i="13"/>
  <c r="A17565" i="13"/>
  <c r="A17566" i="13"/>
  <c r="A17567" i="13"/>
  <c r="A17568" i="13"/>
  <c r="A17569" i="13"/>
  <c r="A17570" i="13"/>
  <c r="A17571" i="13"/>
  <c r="A17572" i="13"/>
  <c r="A17573" i="13"/>
  <c r="A17574" i="13"/>
  <c r="A17575" i="13"/>
  <c r="A17576" i="13"/>
  <c r="A17577" i="13"/>
  <c r="A17578" i="13"/>
  <c r="A17579" i="13"/>
  <c r="A17580" i="13"/>
  <c r="A17581" i="13"/>
  <c r="A17582" i="13"/>
  <c r="A17583" i="13"/>
  <c r="A17584" i="13"/>
  <c r="A17585" i="13"/>
  <c r="A17586" i="13"/>
  <c r="A17587" i="13"/>
  <c r="A17588" i="13"/>
  <c r="A17589" i="13"/>
  <c r="A17590" i="13"/>
  <c r="A17591" i="13"/>
  <c r="A17592" i="13"/>
  <c r="A17593" i="13"/>
  <c r="A17594" i="13"/>
  <c r="A17595" i="13"/>
  <c r="A17596" i="13"/>
  <c r="A17597" i="13"/>
  <c r="A17598" i="13"/>
  <c r="A17599" i="13"/>
  <c r="A17600" i="13"/>
  <c r="A17601" i="13"/>
  <c r="A17602" i="13"/>
  <c r="A17603" i="13"/>
  <c r="A17604" i="13"/>
  <c r="A17605" i="13"/>
  <c r="A17606" i="13"/>
  <c r="A17607" i="13"/>
  <c r="A17608" i="13"/>
  <c r="A17609" i="13"/>
  <c r="A17610" i="13"/>
  <c r="A17611" i="13"/>
  <c r="A17612" i="13"/>
  <c r="A17613" i="13"/>
  <c r="A17614" i="13"/>
  <c r="A17615" i="13"/>
  <c r="A17616" i="13"/>
  <c r="A17617" i="13"/>
  <c r="A17618" i="13"/>
  <c r="A17619" i="13"/>
  <c r="A17620" i="13"/>
  <c r="A17621" i="13"/>
  <c r="A17622" i="13"/>
  <c r="A17623" i="13"/>
  <c r="A17624" i="13"/>
  <c r="A17625" i="13"/>
  <c r="A17626" i="13"/>
  <c r="A17627" i="13"/>
  <c r="A17628" i="13"/>
  <c r="A17629" i="13"/>
  <c r="A17630" i="13"/>
  <c r="A17631" i="13"/>
  <c r="A17632" i="13"/>
  <c r="A17633" i="13"/>
  <c r="A17634" i="13"/>
  <c r="A17635" i="13"/>
  <c r="A17636" i="13"/>
  <c r="A17637" i="13"/>
  <c r="A17638" i="13"/>
  <c r="A17639" i="13"/>
  <c r="A17640" i="13"/>
  <c r="A17641" i="13"/>
  <c r="A17642" i="13"/>
  <c r="A17643" i="13"/>
  <c r="A17644" i="13"/>
  <c r="A17645" i="13"/>
  <c r="A17646" i="13"/>
  <c r="A17647" i="13"/>
  <c r="A17648" i="13"/>
  <c r="A17649" i="13"/>
  <c r="A17650" i="13"/>
  <c r="A17651" i="13"/>
  <c r="A17652" i="13"/>
  <c r="A17653" i="13"/>
  <c r="A17654" i="13"/>
  <c r="A17655" i="13"/>
  <c r="A17656" i="13"/>
  <c r="A17657" i="13"/>
  <c r="A17658" i="13"/>
  <c r="A17659" i="13"/>
  <c r="A17660" i="13"/>
  <c r="A17661" i="13"/>
  <c r="A17662" i="13"/>
  <c r="A17663" i="13"/>
  <c r="A17664" i="13"/>
  <c r="A17665" i="13"/>
  <c r="A17666" i="13"/>
  <c r="A17667" i="13"/>
  <c r="A17668" i="13"/>
  <c r="A17669" i="13"/>
  <c r="A17670" i="13"/>
  <c r="A17671" i="13"/>
  <c r="A17672" i="13"/>
  <c r="A17673" i="13"/>
  <c r="A17674" i="13"/>
  <c r="A17675" i="13"/>
  <c r="A17676" i="13"/>
  <c r="A17677" i="13"/>
  <c r="A17678" i="13"/>
  <c r="A17679" i="13"/>
  <c r="A17680" i="13"/>
  <c r="A17681" i="13"/>
  <c r="A17682" i="13"/>
  <c r="A17683" i="13"/>
  <c r="A17684" i="13"/>
  <c r="A17685" i="13"/>
  <c r="A17686" i="13"/>
  <c r="A17687" i="13"/>
  <c r="A17688" i="13"/>
  <c r="A17689" i="13"/>
  <c r="A17690" i="13"/>
  <c r="A17691" i="13"/>
  <c r="A17692" i="13"/>
  <c r="A17693" i="13"/>
  <c r="A17694" i="13"/>
  <c r="A17695" i="13"/>
  <c r="A17696" i="13"/>
  <c r="A17697" i="13"/>
  <c r="A17698" i="13"/>
  <c r="A17699" i="13"/>
  <c r="A17700" i="13"/>
  <c r="A17701" i="13"/>
  <c r="A17702" i="13"/>
  <c r="A17703" i="13"/>
  <c r="A17704" i="13"/>
  <c r="A17705" i="13"/>
  <c r="A17706" i="13"/>
  <c r="A17707" i="13"/>
  <c r="A17708" i="13"/>
  <c r="A17709" i="13"/>
  <c r="A17710" i="13"/>
  <c r="A17711" i="13"/>
  <c r="A17712" i="13"/>
  <c r="A17713" i="13"/>
  <c r="A17714" i="13"/>
  <c r="A17715" i="13"/>
  <c r="A17716" i="13"/>
  <c r="A17717" i="13"/>
  <c r="A17718" i="13"/>
  <c r="A17719" i="13"/>
  <c r="A17720" i="13"/>
  <c r="A17721" i="13"/>
  <c r="A17722" i="13"/>
  <c r="A17723" i="13"/>
  <c r="A17724" i="13"/>
  <c r="A17725" i="13"/>
  <c r="A17726" i="13"/>
  <c r="A17727" i="13"/>
  <c r="A17728" i="13"/>
  <c r="A17729" i="13"/>
  <c r="A17730" i="13"/>
  <c r="A17731" i="13"/>
  <c r="A17732" i="13"/>
  <c r="A17733" i="13"/>
  <c r="A17734" i="13"/>
  <c r="A17735" i="13"/>
  <c r="A17736" i="13"/>
  <c r="A17737" i="13"/>
  <c r="A17738" i="13"/>
  <c r="A17739" i="13"/>
  <c r="A17740" i="13"/>
  <c r="A17741" i="13"/>
  <c r="A17742" i="13"/>
  <c r="A17743" i="13"/>
  <c r="A17744" i="13"/>
  <c r="A17745" i="13"/>
  <c r="A17746" i="13"/>
  <c r="A17747" i="13"/>
  <c r="A17748" i="13"/>
  <c r="A17749" i="13"/>
  <c r="A17750" i="13"/>
  <c r="A17751" i="13"/>
  <c r="A17752" i="13"/>
  <c r="A17753" i="13"/>
  <c r="A17754" i="13"/>
  <c r="A17755" i="13"/>
  <c r="A17756" i="13"/>
  <c r="A17757" i="13"/>
  <c r="A17758" i="13"/>
  <c r="A17759" i="13"/>
  <c r="A17760" i="13"/>
  <c r="A17761" i="13"/>
  <c r="A17762" i="13"/>
  <c r="A17763" i="13"/>
  <c r="A17764" i="13"/>
  <c r="A17765" i="13"/>
  <c r="A17766" i="13"/>
  <c r="A17767" i="13"/>
  <c r="A17768" i="13"/>
  <c r="A17769" i="13"/>
  <c r="A17770" i="13"/>
  <c r="A17771" i="13"/>
  <c r="A17772" i="13"/>
  <c r="A17773" i="13"/>
  <c r="A17774" i="13"/>
  <c r="A17775" i="13"/>
  <c r="A17776" i="13"/>
  <c r="A17777" i="13"/>
  <c r="A17778" i="13"/>
  <c r="A17779" i="13"/>
  <c r="A17780" i="13"/>
  <c r="A17781" i="13"/>
  <c r="A17782" i="13"/>
  <c r="A17783" i="13"/>
  <c r="A17784" i="13"/>
  <c r="A17785" i="13"/>
  <c r="A17786" i="13"/>
  <c r="A17787" i="13"/>
  <c r="A17788" i="13"/>
  <c r="A17789" i="13"/>
  <c r="A17790" i="13"/>
  <c r="A17791" i="13"/>
  <c r="A17792" i="13"/>
  <c r="A17793" i="13"/>
  <c r="A17794" i="13"/>
  <c r="A17795" i="13"/>
  <c r="A17796" i="13"/>
  <c r="A17797" i="13"/>
  <c r="A17798" i="13"/>
  <c r="A17799" i="13"/>
  <c r="A17800" i="13"/>
  <c r="A17801" i="13"/>
  <c r="A17802" i="13"/>
  <c r="A17803" i="13"/>
  <c r="A17804" i="13"/>
  <c r="A17805" i="13"/>
  <c r="A17806" i="13"/>
  <c r="A17807" i="13"/>
  <c r="A17808" i="13"/>
  <c r="A17809" i="13"/>
  <c r="A17810" i="13"/>
  <c r="A17811" i="13"/>
  <c r="A17812" i="13"/>
  <c r="A17813" i="13"/>
  <c r="A17814" i="13"/>
  <c r="A17815" i="13"/>
  <c r="A17816" i="13"/>
  <c r="A17817" i="13"/>
  <c r="A17818" i="13"/>
  <c r="A17819" i="13"/>
  <c r="A17820" i="13"/>
  <c r="A17821" i="13"/>
  <c r="A17822" i="13"/>
  <c r="A17823" i="13"/>
  <c r="A17824" i="13"/>
  <c r="A17825" i="13"/>
  <c r="A17826" i="13"/>
  <c r="A17827" i="13"/>
  <c r="A17828" i="13"/>
  <c r="A17829" i="13"/>
  <c r="A17830" i="13"/>
  <c r="A17831" i="13"/>
  <c r="A17832" i="13"/>
  <c r="A17833" i="13"/>
  <c r="A17834" i="13"/>
  <c r="A17835" i="13"/>
  <c r="A17836" i="13"/>
  <c r="A17837" i="13"/>
  <c r="A17838" i="13"/>
  <c r="A17839" i="13"/>
  <c r="A17840" i="13"/>
  <c r="A17841" i="13"/>
  <c r="A17842" i="13"/>
  <c r="A17843" i="13"/>
  <c r="A17844" i="13"/>
  <c r="A17845" i="13"/>
  <c r="A17846" i="13"/>
  <c r="A17847" i="13"/>
  <c r="A17848" i="13"/>
  <c r="A17849" i="13"/>
  <c r="A17850" i="13"/>
  <c r="A17851" i="13"/>
  <c r="A17852" i="13"/>
  <c r="A17853" i="13"/>
  <c r="A17854" i="13"/>
  <c r="A17855" i="13"/>
  <c r="A17856" i="13"/>
  <c r="A17857" i="13"/>
  <c r="A17858" i="13"/>
  <c r="A17859" i="13"/>
  <c r="A17860" i="13"/>
  <c r="A17861" i="13"/>
  <c r="A17862" i="13"/>
  <c r="A17863" i="13"/>
  <c r="A17864" i="13"/>
  <c r="A17865" i="13"/>
  <c r="A17866" i="13"/>
  <c r="A17867" i="13"/>
  <c r="A17868" i="13"/>
  <c r="A17869" i="13"/>
  <c r="A17870" i="13"/>
  <c r="A17871" i="13"/>
  <c r="A17872" i="13"/>
  <c r="A17873" i="13"/>
  <c r="A17874" i="13"/>
  <c r="A17875" i="13"/>
  <c r="A17876" i="13"/>
  <c r="A17877" i="13"/>
  <c r="A17878" i="13"/>
  <c r="A17879" i="13"/>
  <c r="A17880" i="13"/>
  <c r="A17881" i="13"/>
  <c r="A17882" i="13"/>
  <c r="A17883" i="13"/>
  <c r="A17884" i="13"/>
  <c r="A17885" i="13"/>
  <c r="A17886" i="13"/>
  <c r="A17887" i="13"/>
  <c r="A17888" i="13"/>
  <c r="A17889" i="13"/>
  <c r="A17890" i="13"/>
  <c r="A17891" i="13"/>
  <c r="A17892" i="13"/>
  <c r="A17893" i="13"/>
  <c r="A17894" i="13"/>
  <c r="A17895" i="13"/>
  <c r="A17896" i="13"/>
  <c r="A17897" i="13"/>
  <c r="A17898" i="13"/>
  <c r="A17899" i="13"/>
  <c r="A17900" i="13"/>
  <c r="A17901" i="13"/>
  <c r="A17902" i="13"/>
  <c r="A17903" i="13"/>
  <c r="A17904" i="13"/>
  <c r="A17905" i="13"/>
  <c r="A17906" i="13"/>
  <c r="A17907" i="13"/>
  <c r="A17908" i="13"/>
  <c r="A17909" i="13"/>
  <c r="A17910" i="13"/>
  <c r="A17911" i="13"/>
  <c r="A17912" i="13"/>
  <c r="A17913" i="13"/>
  <c r="A17914" i="13"/>
  <c r="A17915" i="13"/>
  <c r="A17916" i="13"/>
  <c r="A17917" i="13"/>
  <c r="A17918" i="13"/>
  <c r="A17919" i="13"/>
  <c r="A17920" i="13"/>
  <c r="A17921" i="13"/>
  <c r="A17922" i="13"/>
  <c r="A17923" i="13"/>
  <c r="A17924" i="13"/>
  <c r="A17925" i="13"/>
  <c r="A17926" i="13"/>
  <c r="A17927" i="13"/>
  <c r="A17928" i="13"/>
  <c r="A17929" i="13"/>
  <c r="A17930" i="13"/>
  <c r="A17931" i="13"/>
  <c r="A17932" i="13"/>
  <c r="A17933" i="13"/>
  <c r="A17934" i="13"/>
  <c r="A17935" i="13"/>
  <c r="A17936" i="13"/>
  <c r="A17937" i="13"/>
  <c r="A17938" i="13"/>
  <c r="A17939" i="13"/>
  <c r="A17940" i="13"/>
  <c r="A17941" i="13"/>
  <c r="A17942" i="13"/>
  <c r="A17943" i="13"/>
  <c r="A17944" i="13"/>
  <c r="A17945" i="13"/>
  <c r="A17946" i="13"/>
  <c r="A17947" i="13"/>
  <c r="A17948" i="13"/>
  <c r="A17949" i="13"/>
  <c r="A17950" i="13"/>
  <c r="A17951" i="13"/>
  <c r="A17952" i="13"/>
  <c r="A17953" i="13"/>
  <c r="A17954" i="13"/>
  <c r="A17955" i="13"/>
  <c r="A17956" i="13"/>
  <c r="A17957" i="13"/>
  <c r="A17958" i="13"/>
  <c r="A17959" i="13"/>
  <c r="A17960" i="13"/>
  <c r="A17961" i="13"/>
  <c r="A17962" i="13"/>
  <c r="A17963" i="13"/>
  <c r="A17964" i="13"/>
  <c r="A17965" i="13"/>
  <c r="A17966" i="13"/>
  <c r="A17967" i="13"/>
  <c r="A17968" i="13"/>
  <c r="A17969" i="13"/>
  <c r="A17970" i="13"/>
  <c r="A17971" i="13"/>
  <c r="A17972" i="13"/>
  <c r="A17973" i="13"/>
  <c r="A17974" i="13"/>
  <c r="A17975" i="13"/>
  <c r="A17976" i="13"/>
  <c r="A17977" i="13"/>
  <c r="A17978" i="13"/>
  <c r="A17979" i="13"/>
  <c r="A17980" i="13"/>
  <c r="A17981" i="13"/>
  <c r="A17982" i="13"/>
  <c r="A17983" i="13"/>
  <c r="A17984" i="13"/>
  <c r="A17985" i="13"/>
  <c r="A17986" i="13"/>
  <c r="A17987" i="13"/>
  <c r="A17988" i="13"/>
  <c r="A17989" i="13"/>
  <c r="A17990" i="13"/>
  <c r="A17991" i="13"/>
  <c r="A17992" i="13"/>
  <c r="A17993" i="13"/>
  <c r="A17994" i="13"/>
  <c r="A17995" i="13"/>
  <c r="A17996" i="13"/>
  <c r="A17997" i="13"/>
  <c r="A17998" i="13"/>
  <c r="A17999" i="13"/>
  <c r="A18000" i="13"/>
  <c r="A18001" i="13"/>
  <c r="A18002" i="13"/>
  <c r="A18003" i="13"/>
  <c r="A18004" i="13"/>
  <c r="A18005" i="13"/>
  <c r="A18006" i="13"/>
  <c r="A18007" i="13"/>
  <c r="A18008" i="13"/>
  <c r="A18009" i="13"/>
  <c r="A18010" i="13"/>
  <c r="A18011" i="13"/>
  <c r="A18012" i="13"/>
  <c r="A18013" i="13"/>
  <c r="A18014" i="13"/>
  <c r="A18015" i="13"/>
  <c r="A18016" i="13"/>
  <c r="A18017" i="13"/>
  <c r="A18018" i="13"/>
  <c r="A18019" i="13"/>
  <c r="A18020" i="13"/>
  <c r="A18021" i="13"/>
  <c r="A18022" i="13"/>
  <c r="A18023" i="13"/>
  <c r="A18024" i="13"/>
  <c r="A18025" i="13"/>
  <c r="A18026" i="13"/>
  <c r="A18027" i="13"/>
  <c r="A18028" i="13"/>
  <c r="A18029" i="13"/>
  <c r="A18030" i="13"/>
  <c r="A18031" i="13"/>
  <c r="A18032" i="13"/>
  <c r="A18033" i="13"/>
  <c r="A18034" i="13"/>
  <c r="A18035" i="13"/>
  <c r="A18036" i="13"/>
  <c r="A18037" i="13"/>
  <c r="A18038" i="13"/>
  <c r="A18039" i="13"/>
  <c r="A18040" i="13"/>
  <c r="A18041" i="13"/>
  <c r="A18042" i="13"/>
  <c r="A18043" i="13"/>
  <c r="A18044" i="13"/>
  <c r="A18045" i="13"/>
  <c r="A18046" i="13"/>
  <c r="A18047" i="13"/>
  <c r="A18048" i="13"/>
  <c r="A18049" i="13"/>
  <c r="A18050" i="13"/>
  <c r="A18051" i="13"/>
  <c r="A18052" i="13"/>
  <c r="A18053" i="13"/>
  <c r="A18054" i="13"/>
  <c r="A18055" i="13"/>
  <c r="A18056" i="13"/>
  <c r="A18057" i="13"/>
  <c r="A18058" i="13"/>
  <c r="A18059" i="13"/>
  <c r="A18060" i="13"/>
  <c r="A18061" i="13"/>
  <c r="A18062" i="13"/>
  <c r="A18063" i="13"/>
  <c r="A18064" i="13"/>
  <c r="A18065" i="13"/>
  <c r="A18066" i="13"/>
  <c r="A18067" i="13"/>
  <c r="A18068" i="13"/>
  <c r="A18069" i="13"/>
  <c r="A18070" i="13"/>
  <c r="A18071" i="13"/>
  <c r="A18072" i="13"/>
  <c r="A18073" i="13"/>
  <c r="A18074" i="13"/>
  <c r="A18075" i="13"/>
  <c r="A18076" i="13"/>
  <c r="A18077" i="13"/>
  <c r="A18078" i="13"/>
  <c r="A18079" i="13"/>
  <c r="A18080" i="13"/>
  <c r="A18081" i="13"/>
  <c r="A18082" i="13"/>
  <c r="A18083" i="13"/>
  <c r="A18084" i="13"/>
  <c r="A18085" i="13"/>
  <c r="A18086" i="13"/>
  <c r="A18087" i="13"/>
  <c r="A18088" i="13"/>
  <c r="A18089" i="13"/>
  <c r="A18090" i="13"/>
  <c r="A18091" i="13"/>
  <c r="A18092" i="13"/>
  <c r="A18093" i="13"/>
  <c r="A18094" i="13"/>
  <c r="A18095" i="13"/>
  <c r="A18096" i="13"/>
  <c r="A18097" i="13"/>
  <c r="A18098" i="13"/>
  <c r="A18099" i="13"/>
  <c r="A18100" i="13"/>
  <c r="A18101" i="13"/>
  <c r="A18102" i="13"/>
  <c r="A18103" i="13"/>
  <c r="A18104" i="13"/>
  <c r="A18105" i="13"/>
  <c r="A18106" i="13"/>
  <c r="A18107" i="13"/>
  <c r="A18108" i="13"/>
  <c r="A18109" i="13"/>
  <c r="A18110" i="13"/>
  <c r="A18111" i="13"/>
  <c r="A18112" i="13"/>
  <c r="A18113" i="13"/>
  <c r="A18114" i="13"/>
  <c r="A18115" i="13"/>
  <c r="A18116" i="13"/>
  <c r="A18117" i="13"/>
  <c r="A18118" i="13"/>
  <c r="A18119" i="13"/>
  <c r="A18120" i="13"/>
  <c r="A18121" i="13"/>
  <c r="A18122" i="13"/>
  <c r="A18123" i="13"/>
  <c r="A18124" i="13"/>
  <c r="A18125" i="13"/>
  <c r="A18126" i="13"/>
  <c r="A18127" i="13"/>
  <c r="A18128" i="13"/>
  <c r="A18129" i="13"/>
  <c r="A18130" i="13"/>
  <c r="A18131" i="13"/>
  <c r="A18132" i="13"/>
  <c r="A18133" i="13"/>
  <c r="A18134" i="13"/>
  <c r="A18135" i="13"/>
  <c r="A18136" i="13"/>
  <c r="A18137" i="13"/>
  <c r="A18138" i="13"/>
  <c r="A18139" i="13"/>
  <c r="A18140" i="13"/>
  <c r="A18141" i="13"/>
  <c r="A18142" i="13"/>
  <c r="A18143" i="13"/>
  <c r="A18144" i="13"/>
  <c r="A18145" i="13"/>
  <c r="A18146" i="13"/>
  <c r="A18147" i="13"/>
  <c r="A18148" i="13"/>
  <c r="A18149" i="13"/>
  <c r="A18150" i="13"/>
  <c r="A18151" i="13"/>
  <c r="A18152" i="13"/>
  <c r="A18153" i="13"/>
  <c r="A18154" i="13"/>
  <c r="A18155" i="13"/>
  <c r="A18156" i="13"/>
  <c r="A18157" i="13"/>
  <c r="A18158" i="13"/>
  <c r="A18159" i="13"/>
  <c r="A18160" i="13"/>
  <c r="A18161" i="13"/>
  <c r="A18162" i="13"/>
  <c r="A18163" i="13"/>
  <c r="A18164" i="13"/>
  <c r="A18165" i="13"/>
  <c r="A18166" i="13"/>
  <c r="A18167" i="13"/>
  <c r="A18168" i="13"/>
  <c r="A18169" i="13"/>
  <c r="A18170" i="13"/>
  <c r="A18171" i="13"/>
  <c r="A18172" i="13"/>
  <c r="A18173" i="13"/>
  <c r="A18174" i="13"/>
  <c r="A18175" i="13"/>
  <c r="A18176" i="13"/>
  <c r="A18177" i="13"/>
  <c r="A18178" i="13"/>
  <c r="A18179" i="13"/>
  <c r="A18180" i="13"/>
  <c r="A18181" i="13"/>
  <c r="A18182" i="13"/>
  <c r="A18183" i="13"/>
  <c r="A18184" i="13"/>
  <c r="A18185" i="13"/>
  <c r="A18186" i="13"/>
  <c r="A18187" i="13"/>
  <c r="A18188" i="13"/>
  <c r="A18189" i="13"/>
  <c r="A18190" i="13"/>
  <c r="A18191" i="13"/>
  <c r="A18192" i="13"/>
  <c r="A18193" i="13"/>
  <c r="A18194" i="13"/>
  <c r="A18195" i="13"/>
  <c r="A18196" i="13"/>
  <c r="A18197" i="13"/>
  <c r="A18198" i="13"/>
  <c r="A18199" i="13"/>
  <c r="A18200" i="13"/>
  <c r="A18201" i="13"/>
  <c r="A18202" i="13"/>
  <c r="A18203" i="13"/>
  <c r="A18204" i="13"/>
  <c r="A18205" i="13"/>
  <c r="A18206" i="13"/>
  <c r="A18207" i="13"/>
  <c r="A18208" i="13"/>
  <c r="A18209" i="13"/>
  <c r="A18210" i="13"/>
  <c r="A18211" i="13"/>
  <c r="A18212" i="13"/>
  <c r="A18213" i="13"/>
  <c r="A18214" i="13"/>
  <c r="A18215" i="13"/>
  <c r="A18216" i="13"/>
  <c r="A18217" i="13"/>
  <c r="A18218" i="13"/>
  <c r="A18219" i="13"/>
  <c r="A18220" i="13"/>
  <c r="A18221" i="13"/>
  <c r="A18222" i="13"/>
  <c r="A18223" i="13"/>
  <c r="A18224" i="13"/>
  <c r="A18225" i="13"/>
  <c r="A18226" i="13"/>
  <c r="A18227" i="13"/>
  <c r="A18228" i="13"/>
  <c r="A18229" i="13"/>
  <c r="A18230" i="13"/>
  <c r="A18231" i="13"/>
  <c r="A18232" i="13"/>
  <c r="A18233" i="13"/>
  <c r="A18234" i="13"/>
  <c r="A18235" i="13"/>
  <c r="A18236" i="13"/>
  <c r="A18237" i="13"/>
  <c r="A18238" i="13"/>
  <c r="A18239" i="13"/>
  <c r="A18240" i="13"/>
  <c r="A18241" i="13"/>
  <c r="A18242" i="13"/>
  <c r="A18243" i="13"/>
  <c r="A18244" i="13"/>
  <c r="A18245" i="13"/>
  <c r="A18246" i="13"/>
  <c r="A18247" i="13"/>
  <c r="A18248" i="13"/>
  <c r="A18249" i="13"/>
  <c r="A18250" i="13"/>
  <c r="A18251" i="13"/>
  <c r="A18252" i="13"/>
  <c r="A18253" i="13"/>
  <c r="A18254" i="13"/>
  <c r="A18255" i="13"/>
  <c r="A18256" i="13"/>
  <c r="A18257" i="13"/>
  <c r="A18258" i="13"/>
  <c r="A18259" i="13"/>
  <c r="A18260" i="13"/>
  <c r="A18261" i="13"/>
  <c r="A18262" i="13"/>
  <c r="A18263" i="13"/>
  <c r="A18264" i="13"/>
  <c r="A18265" i="13"/>
  <c r="A18266" i="13"/>
  <c r="A18267" i="13"/>
  <c r="A18268" i="13"/>
  <c r="A18269" i="13"/>
  <c r="A18270" i="13"/>
  <c r="A18271" i="13"/>
  <c r="A18272" i="13"/>
  <c r="A18273" i="13"/>
  <c r="A18274" i="13"/>
  <c r="A18275" i="13"/>
  <c r="A18276" i="13"/>
  <c r="A18277" i="13"/>
  <c r="A18278" i="13"/>
  <c r="A18279" i="13"/>
  <c r="A18280" i="13"/>
  <c r="A18281" i="13"/>
  <c r="A18282" i="13"/>
  <c r="A18283" i="13"/>
  <c r="A18284" i="13"/>
  <c r="A18285" i="13"/>
  <c r="A18286" i="13"/>
  <c r="A18287" i="13"/>
  <c r="A18288" i="13"/>
  <c r="A18289" i="13"/>
  <c r="A18290" i="13"/>
  <c r="A18291" i="13"/>
  <c r="A18292" i="13"/>
  <c r="A18293" i="13"/>
  <c r="A18294" i="13"/>
  <c r="A18295" i="13"/>
  <c r="A18296" i="13"/>
  <c r="A18297" i="13"/>
  <c r="A18298" i="13"/>
  <c r="A18299" i="13"/>
  <c r="A18300" i="13"/>
  <c r="A18301" i="13"/>
  <c r="A18302" i="13"/>
  <c r="A18303" i="13"/>
  <c r="A18304" i="13"/>
  <c r="A18305" i="13"/>
  <c r="A18306" i="13"/>
  <c r="A18307" i="13"/>
  <c r="A18308" i="13"/>
  <c r="A18309" i="13"/>
  <c r="A18310" i="13"/>
  <c r="A18311" i="13"/>
  <c r="A18312" i="13"/>
  <c r="A18313" i="13"/>
  <c r="A18314" i="13"/>
  <c r="A18315" i="13"/>
  <c r="A18316" i="13"/>
  <c r="A18317" i="13"/>
  <c r="A18318" i="13"/>
  <c r="A18319" i="13"/>
  <c r="A18320" i="13"/>
  <c r="A18321" i="13"/>
  <c r="A18322" i="13"/>
  <c r="A18323" i="13"/>
  <c r="A18324" i="13"/>
  <c r="A18325" i="13"/>
  <c r="A18326" i="13"/>
  <c r="A18327" i="13"/>
  <c r="A18328" i="13"/>
  <c r="A18329" i="13"/>
  <c r="A18330" i="13"/>
  <c r="A18331" i="13"/>
  <c r="A18332" i="13"/>
  <c r="A18333" i="13"/>
  <c r="A18334" i="13"/>
  <c r="A18335" i="13"/>
  <c r="A18336" i="13"/>
  <c r="A18337" i="13"/>
  <c r="A18338" i="13"/>
  <c r="A18339" i="13"/>
  <c r="A18340" i="13"/>
  <c r="A18341" i="13"/>
  <c r="A18342" i="13"/>
  <c r="A18343" i="13"/>
  <c r="A18344" i="13"/>
  <c r="A18345" i="13"/>
  <c r="A18346" i="13"/>
  <c r="A18347" i="13"/>
  <c r="A18348" i="13"/>
  <c r="A18349" i="13"/>
  <c r="A18350" i="13"/>
  <c r="A18351" i="13"/>
  <c r="A18352" i="13"/>
  <c r="A18353" i="13"/>
  <c r="A18354" i="13"/>
  <c r="A18355" i="13"/>
  <c r="A18356" i="13"/>
  <c r="A18357" i="13"/>
  <c r="A18358" i="13"/>
  <c r="A18359" i="13"/>
  <c r="A18360" i="13"/>
  <c r="A18361" i="13"/>
  <c r="A18362" i="13"/>
  <c r="A18363" i="13"/>
  <c r="A18364" i="13"/>
  <c r="A18365" i="13"/>
  <c r="A18366" i="13"/>
  <c r="A18367" i="13"/>
  <c r="A18368" i="13"/>
  <c r="A18369" i="13"/>
  <c r="A18370" i="13"/>
  <c r="A18371" i="13"/>
  <c r="A18372" i="13"/>
  <c r="A18373" i="13"/>
  <c r="A18374" i="13"/>
  <c r="A18375" i="13"/>
  <c r="A18376" i="13"/>
  <c r="A18377" i="13"/>
  <c r="A18378" i="13"/>
  <c r="A18379" i="13"/>
  <c r="A18380" i="13"/>
  <c r="A18381" i="13"/>
  <c r="A18382" i="13"/>
  <c r="A18383" i="13"/>
  <c r="A18384" i="13"/>
  <c r="A18385" i="13"/>
  <c r="A18386" i="13"/>
  <c r="A18387" i="13"/>
  <c r="A18388" i="13"/>
  <c r="A18389" i="13"/>
  <c r="A18390" i="13"/>
  <c r="A18391" i="13"/>
  <c r="A18392" i="13"/>
  <c r="A18393" i="13"/>
  <c r="A18394" i="13"/>
  <c r="A18395" i="13"/>
  <c r="A18396" i="13"/>
  <c r="A18397" i="13"/>
  <c r="A18398" i="13"/>
  <c r="A18399" i="13"/>
  <c r="A18400" i="13"/>
  <c r="A18401" i="13"/>
  <c r="A18402" i="13"/>
  <c r="A18403" i="13"/>
  <c r="A18404" i="13"/>
  <c r="A18405" i="13"/>
  <c r="A18406" i="13"/>
  <c r="A18407" i="13"/>
  <c r="A18408" i="13"/>
  <c r="A18409" i="13"/>
  <c r="A18410" i="13"/>
  <c r="A18411" i="13"/>
  <c r="A18412" i="13"/>
  <c r="A18413" i="13"/>
  <c r="A18414" i="13"/>
  <c r="A18415" i="13"/>
  <c r="A18416" i="13"/>
  <c r="A18417" i="13"/>
  <c r="A18418" i="13"/>
  <c r="A18419" i="13"/>
  <c r="A18420" i="13"/>
  <c r="A18421" i="13"/>
  <c r="A18422" i="13"/>
  <c r="A18423" i="13"/>
  <c r="A18424" i="13"/>
  <c r="A18425" i="13"/>
  <c r="A18426" i="13"/>
  <c r="A18427" i="13"/>
  <c r="A18428" i="13"/>
  <c r="A18429" i="13"/>
  <c r="A18430" i="13"/>
  <c r="A18431" i="13"/>
  <c r="A18432" i="13"/>
  <c r="A18433" i="13"/>
  <c r="A18434" i="13"/>
  <c r="A18435" i="13"/>
  <c r="A18436" i="13"/>
  <c r="A18437" i="13"/>
  <c r="A18438" i="13"/>
  <c r="A18439" i="13"/>
  <c r="A18440" i="13"/>
  <c r="A18441" i="13"/>
  <c r="A18442" i="13"/>
  <c r="A18443" i="13"/>
  <c r="A18444" i="13"/>
  <c r="A18445" i="13"/>
  <c r="A18446" i="13"/>
  <c r="A18447" i="13"/>
  <c r="A18448" i="13"/>
  <c r="A18449" i="13"/>
  <c r="A18450" i="13"/>
  <c r="A18451" i="13"/>
  <c r="A18452" i="13"/>
  <c r="A18453" i="13"/>
  <c r="A18454" i="13"/>
  <c r="A18455" i="13"/>
  <c r="A18456" i="13"/>
  <c r="A18457" i="13"/>
  <c r="A18458" i="13"/>
  <c r="A18459" i="13"/>
  <c r="A18460" i="13"/>
  <c r="A18461" i="13"/>
  <c r="A18462" i="13"/>
  <c r="A18463" i="13"/>
  <c r="A18464" i="13"/>
  <c r="A18465" i="13"/>
  <c r="A18466" i="13"/>
  <c r="A18467" i="13"/>
  <c r="A18468" i="13"/>
  <c r="A18469" i="13"/>
  <c r="A18470" i="13"/>
  <c r="A18471" i="13"/>
  <c r="A18472" i="13"/>
  <c r="A18473" i="13"/>
  <c r="A18474" i="13"/>
  <c r="A18475" i="13"/>
  <c r="A18476" i="13"/>
  <c r="A18477" i="13"/>
  <c r="A18478" i="13"/>
  <c r="A18479" i="13"/>
  <c r="A18480" i="13"/>
  <c r="A18481" i="13"/>
  <c r="A18482" i="13"/>
  <c r="A18483" i="13"/>
  <c r="A18484" i="13"/>
  <c r="A18485" i="13"/>
  <c r="A18486" i="13"/>
  <c r="A18487" i="13"/>
  <c r="A18488" i="13"/>
  <c r="A18489" i="13"/>
  <c r="A18490" i="13"/>
  <c r="A18491" i="13"/>
  <c r="A18492" i="13"/>
  <c r="A18493" i="13"/>
  <c r="A18494" i="13"/>
  <c r="A18495" i="13"/>
  <c r="A18496" i="13"/>
  <c r="A18497" i="13"/>
  <c r="A18498" i="13"/>
  <c r="A18499" i="13"/>
  <c r="A18500" i="13"/>
  <c r="A18501" i="13"/>
  <c r="A18502" i="13"/>
  <c r="A18503" i="13"/>
  <c r="A18504" i="13"/>
  <c r="A18505" i="13"/>
  <c r="A18506" i="13"/>
  <c r="A18507" i="13"/>
  <c r="A18508" i="13"/>
  <c r="A18509" i="13"/>
  <c r="A18510" i="13"/>
  <c r="A18511" i="13"/>
  <c r="A18512" i="13"/>
  <c r="A18513" i="13"/>
  <c r="A18514" i="13"/>
  <c r="A18515" i="13"/>
  <c r="A18516" i="13"/>
  <c r="A18517" i="13"/>
  <c r="A18518" i="13"/>
  <c r="A18519" i="13"/>
  <c r="A18520" i="13"/>
  <c r="A18521" i="13"/>
  <c r="A18522" i="13"/>
  <c r="A18523" i="13"/>
  <c r="A18524" i="13"/>
  <c r="A18525" i="13"/>
  <c r="A18526" i="13"/>
  <c r="A18527" i="13"/>
  <c r="A18528" i="13"/>
  <c r="A18529" i="13"/>
  <c r="A18530" i="13"/>
  <c r="A18531" i="13"/>
  <c r="A18532" i="13"/>
  <c r="A18533" i="13"/>
  <c r="A18534" i="13"/>
  <c r="A18535" i="13"/>
  <c r="A18536" i="13"/>
  <c r="A18537" i="13"/>
  <c r="A18538" i="13"/>
  <c r="A18539" i="13"/>
  <c r="A18540" i="13"/>
  <c r="A18541" i="13"/>
  <c r="A18542" i="13"/>
  <c r="A18543" i="13"/>
  <c r="A18544" i="13"/>
  <c r="A18545" i="13"/>
  <c r="A18546" i="13"/>
  <c r="A18547" i="13"/>
  <c r="A18548" i="13"/>
  <c r="A18549" i="13"/>
  <c r="A18550" i="13"/>
  <c r="A18551" i="13"/>
  <c r="A18552" i="13"/>
  <c r="A18553" i="13"/>
  <c r="A18554" i="13"/>
  <c r="A18555" i="13"/>
  <c r="A18556" i="13"/>
  <c r="A18557" i="13"/>
  <c r="A18558" i="13"/>
  <c r="A18559" i="13"/>
  <c r="A18560" i="13"/>
  <c r="A18561" i="13"/>
  <c r="A18562" i="13"/>
  <c r="A18563" i="13"/>
  <c r="A18564" i="13"/>
  <c r="A18565" i="13"/>
  <c r="A18566" i="13"/>
  <c r="A18567" i="13"/>
  <c r="A18568" i="13"/>
  <c r="A18569" i="13"/>
  <c r="A18570" i="13"/>
  <c r="A18571" i="13"/>
  <c r="A18572" i="13"/>
  <c r="A18573" i="13"/>
  <c r="A18574" i="13"/>
  <c r="A18575" i="13"/>
  <c r="A18576" i="13"/>
  <c r="A18577" i="13"/>
  <c r="A18578" i="13"/>
  <c r="A18579" i="13"/>
  <c r="A18580" i="13"/>
  <c r="A18581" i="13"/>
  <c r="A18582" i="13"/>
  <c r="A18583" i="13"/>
  <c r="A18584" i="13"/>
  <c r="A18585" i="13"/>
  <c r="A18586" i="13"/>
  <c r="A18587" i="13"/>
  <c r="A18588" i="13"/>
  <c r="A18589" i="13"/>
  <c r="A18590" i="13"/>
  <c r="A18591" i="13"/>
  <c r="A18592" i="13"/>
  <c r="A18593" i="13"/>
  <c r="A18594" i="13"/>
  <c r="A18595" i="13"/>
  <c r="A18596" i="13"/>
  <c r="A18597" i="13"/>
  <c r="A18598" i="13"/>
  <c r="A18599" i="13"/>
  <c r="A18600" i="13"/>
  <c r="A18601" i="13"/>
  <c r="A18602" i="13"/>
  <c r="A18603" i="13"/>
  <c r="A18604" i="13"/>
  <c r="A18605" i="13"/>
  <c r="A18606" i="13"/>
  <c r="A18607" i="13"/>
  <c r="A18608" i="13"/>
  <c r="A18609" i="13"/>
  <c r="A18610" i="13"/>
  <c r="A18611" i="13"/>
  <c r="A18612" i="13"/>
  <c r="A18613" i="13"/>
  <c r="A18614" i="13"/>
  <c r="A18615" i="13"/>
  <c r="A18616" i="13"/>
  <c r="A18617" i="13"/>
  <c r="A18618" i="13"/>
  <c r="A18619" i="13"/>
  <c r="A18620" i="13"/>
  <c r="A18621" i="13"/>
  <c r="A18622" i="13"/>
  <c r="A18623" i="13"/>
  <c r="A18624" i="13"/>
  <c r="A18625" i="13"/>
  <c r="A18626" i="13"/>
  <c r="A18627" i="13"/>
  <c r="A18628" i="13"/>
  <c r="A18629" i="13"/>
  <c r="A18630" i="13"/>
  <c r="A18631" i="13"/>
  <c r="A18632" i="13"/>
  <c r="A18633" i="13"/>
  <c r="A18634" i="13"/>
  <c r="A18635" i="13"/>
  <c r="A18636" i="13"/>
  <c r="A18637" i="13"/>
  <c r="A18638" i="13"/>
  <c r="A18639" i="13"/>
  <c r="A18640" i="13"/>
  <c r="A18641" i="13"/>
  <c r="A18642" i="13"/>
  <c r="A18643" i="13"/>
  <c r="A18644" i="13"/>
  <c r="A18645" i="13"/>
  <c r="A18646" i="13"/>
  <c r="A18647" i="13"/>
  <c r="A18648" i="13"/>
  <c r="A18649" i="13"/>
  <c r="A18650" i="13"/>
  <c r="A18651" i="13"/>
  <c r="A18652" i="13"/>
  <c r="A18653" i="13"/>
  <c r="A18654" i="13"/>
  <c r="A18655" i="13"/>
  <c r="A18656" i="13"/>
  <c r="A18657" i="13"/>
  <c r="A18658" i="13"/>
  <c r="A18659" i="13"/>
  <c r="A18660" i="13"/>
  <c r="A18661" i="13"/>
  <c r="A18662" i="13"/>
  <c r="A18663" i="13"/>
  <c r="A18664" i="13"/>
  <c r="A18665" i="13"/>
  <c r="A18666" i="13"/>
  <c r="A18667" i="13"/>
  <c r="A18668" i="13"/>
  <c r="A18669" i="13"/>
  <c r="A18670" i="13"/>
  <c r="A18671" i="13"/>
  <c r="A18672" i="13"/>
  <c r="A18673" i="13"/>
  <c r="A18674" i="13"/>
  <c r="A18675" i="13"/>
  <c r="A18676" i="13"/>
  <c r="A18677" i="13"/>
  <c r="A18678" i="13"/>
  <c r="A18679" i="13"/>
  <c r="A18680" i="13"/>
  <c r="A18681" i="13"/>
  <c r="A18682" i="13"/>
  <c r="A18683" i="13"/>
  <c r="A18684" i="13"/>
  <c r="A18685" i="13"/>
  <c r="A18686" i="13"/>
  <c r="A18687" i="13"/>
  <c r="A18688" i="13"/>
  <c r="A18689" i="13"/>
  <c r="A18690" i="13"/>
  <c r="A18691" i="13"/>
  <c r="A18692" i="13"/>
  <c r="A18693" i="13"/>
  <c r="A18694" i="13"/>
  <c r="A18695" i="13"/>
  <c r="A18696" i="13"/>
  <c r="A18697" i="13"/>
  <c r="A18698" i="13"/>
  <c r="A18699" i="13"/>
  <c r="A18700" i="13"/>
  <c r="A18701" i="13"/>
  <c r="A18702" i="13"/>
  <c r="A18703" i="13"/>
  <c r="A18704" i="13"/>
  <c r="A18705" i="13"/>
  <c r="A18706" i="13"/>
  <c r="A18707" i="13"/>
  <c r="A18708" i="13"/>
  <c r="A18709" i="13"/>
  <c r="A18710" i="13"/>
  <c r="A18711" i="13"/>
  <c r="A18712" i="13"/>
  <c r="A18713" i="13"/>
  <c r="A18714" i="13"/>
  <c r="A18715" i="13"/>
  <c r="A18716" i="13"/>
  <c r="A18717" i="13"/>
  <c r="A18718" i="13"/>
  <c r="A18719" i="13"/>
  <c r="A18720" i="13"/>
  <c r="A18721" i="13"/>
  <c r="A18722" i="13"/>
  <c r="A18723" i="13"/>
  <c r="A18724" i="13"/>
  <c r="A18725" i="13"/>
  <c r="A18726" i="13"/>
  <c r="A18727" i="13"/>
  <c r="A18728" i="13"/>
  <c r="A18729" i="13"/>
  <c r="A18730" i="13"/>
  <c r="A18731" i="13"/>
  <c r="A18732" i="13"/>
  <c r="A18733" i="13"/>
  <c r="A18734" i="13"/>
  <c r="A18735" i="13"/>
  <c r="A18736" i="13"/>
  <c r="A18737" i="13"/>
  <c r="A18738" i="13"/>
  <c r="A18739" i="13"/>
  <c r="A18740" i="13"/>
  <c r="A18741" i="13"/>
  <c r="A18742" i="13"/>
  <c r="A18743" i="13"/>
  <c r="A18744" i="13"/>
  <c r="A18745" i="13"/>
  <c r="A18746" i="13"/>
  <c r="A18747" i="13"/>
  <c r="A18748" i="13"/>
  <c r="A18749" i="13"/>
  <c r="A18750" i="13"/>
  <c r="A18751" i="13"/>
  <c r="A18752" i="13"/>
  <c r="A18753" i="13"/>
  <c r="A18754" i="13"/>
  <c r="A18755" i="13"/>
  <c r="A18756" i="13"/>
  <c r="A18757" i="13"/>
  <c r="A18758" i="13"/>
  <c r="A18759" i="13"/>
  <c r="A18760" i="13"/>
  <c r="A18761" i="13"/>
  <c r="A18762" i="13"/>
  <c r="A18763" i="13"/>
  <c r="A18764" i="13"/>
  <c r="A18765" i="13"/>
  <c r="A18766" i="13"/>
  <c r="A18767" i="13"/>
  <c r="A18768" i="13"/>
  <c r="A18769" i="13"/>
  <c r="A18770" i="13"/>
  <c r="A18771" i="13"/>
  <c r="A18772" i="13"/>
  <c r="A18773" i="13"/>
  <c r="A18774" i="13"/>
  <c r="A18775" i="13"/>
  <c r="A18776" i="13"/>
  <c r="A18777" i="13"/>
  <c r="A18778" i="13"/>
  <c r="A18779" i="13"/>
  <c r="A18780" i="13"/>
  <c r="A18781" i="13"/>
  <c r="A18782" i="13"/>
  <c r="A18783" i="13"/>
  <c r="A18784" i="13"/>
  <c r="A18785" i="13"/>
  <c r="A18786" i="13"/>
  <c r="A18787" i="13"/>
  <c r="A18788" i="13"/>
  <c r="A18789" i="13"/>
  <c r="A18790" i="13"/>
  <c r="A18791" i="13"/>
  <c r="A18792" i="13"/>
  <c r="A18793" i="13"/>
  <c r="A18794" i="13"/>
  <c r="A18795" i="13"/>
  <c r="A18796" i="13"/>
  <c r="A18797" i="13"/>
  <c r="A18798" i="13"/>
  <c r="A18799" i="13"/>
  <c r="A18800" i="13"/>
  <c r="A18801" i="13"/>
  <c r="A18802" i="13"/>
  <c r="A18803" i="13"/>
  <c r="A18804" i="13"/>
  <c r="A18805" i="13"/>
  <c r="A18806" i="13"/>
  <c r="A18807" i="13"/>
  <c r="A18808" i="13"/>
  <c r="A18809" i="13"/>
  <c r="A18810" i="13"/>
  <c r="A18811" i="13"/>
  <c r="A18812" i="13"/>
  <c r="A18813" i="13"/>
  <c r="A18814" i="13"/>
  <c r="A18815" i="13"/>
  <c r="A18816" i="13"/>
  <c r="A18817" i="13"/>
  <c r="A18818" i="13"/>
  <c r="A18819" i="13"/>
  <c r="A18820" i="13"/>
  <c r="A18821" i="13"/>
  <c r="A18822" i="13"/>
  <c r="A18823" i="13"/>
  <c r="A18824" i="13"/>
  <c r="A18825" i="13"/>
  <c r="A18826" i="13"/>
  <c r="A18827" i="13"/>
  <c r="A18828" i="13"/>
  <c r="A18829" i="13"/>
  <c r="A18830" i="13"/>
  <c r="A18831" i="13"/>
  <c r="A18832" i="13"/>
  <c r="A18833" i="13"/>
  <c r="A18834" i="13"/>
  <c r="A18835" i="13"/>
  <c r="A18836" i="13"/>
  <c r="A18837" i="13"/>
  <c r="A18838" i="13"/>
  <c r="A18839" i="13"/>
  <c r="A18840" i="13"/>
  <c r="A18841" i="13"/>
  <c r="A18842" i="13"/>
  <c r="A18843" i="13"/>
  <c r="A18844" i="13"/>
  <c r="A18845" i="13"/>
  <c r="A18846" i="13"/>
  <c r="A18847" i="13"/>
  <c r="A18848" i="13"/>
  <c r="A18849" i="13"/>
  <c r="A18850" i="13"/>
  <c r="A18851" i="13"/>
  <c r="A18852" i="13"/>
  <c r="A18853" i="13"/>
  <c r="A18854" i="13"/>
  <c r="A18855" i="13"/>
  <c r="A18856" i="13"/>
  <c r="A18857" i="13"/>
  <c r="A18858" i="13"/>
  <c r="A18859" i="13"/>
  <c r="A18860" i="13"/>
  <c r="A18861" i="13"/>
  <c r="A18862" i="13"/>
  <c r="A18863" i="13"/>
  <c r="A18864" i="13"/>
  <c r="A18865" i="13"/>
  <c r="A18866" i="13"/>
  <c r="A18867" i="13"/>
  <c r="A18868" i="13"/>
  <c r="A18869" i="13"/>
  <c r="A18870" i="13"/>
  <c r="A18871" i="13"/>
  <c r="A18872" i="13"/>
  <c r="A18873" i="13"/>
  <c r="A18874" i="13"/>
  <c r="A18875" i="13"/>
  <c r="A18876" i="13"/>
  <c r="A18877" i="13"/>
  <c r="A18878" i="13"/>
  <c r="A18879" i="13"/>
  <c r="A18880" i="13"/>
  <c r="A18881" i="13"/>
  <c r="A18882" i="13"/>
  <c r="A18883" i="13"/>
  <c r="A18884" i="13"/>
  <c r="A18885" i="13"/>
  <c r="A18886" i="13"/>
  <c r="A18887" i="13"/>
  <c r="A18888" i="13"/>
  <c r="A18889" i="13"/>
  <c r="A18890" i="13"/>
  <c r="A18891" i="13"/>
  <c r="A18892" i="13"/>
  <c r="A18893" i="13"/>
  <c r="A18894" i="13"/>
  <c r="A18895" i="13"/>
  <c r="A18896" i="13"/>
  <c r="A18897" i="13"/>
  <c r="A18898" i="13"/>
  <c r="A18899" i="13"/>
  <c r="A18900" i="13"/>
  <c r="A18901" i="13"/>
  <c r="A18902" i="13"/>
  <c r="A18903" i="13"/>
  <c r="A18904" i="13"/>
  <c r="A18905" i="13"/>
  <c r="A18906" i="13"/>
  <c r="A18907" i="13"/>
  <c r="A18908" i="13"/>
  <c r="A18909" i="13"/>
  <c r="A18910" i="13"/>
  <c r="A18911" i="13"/>
  <c r="A18912" i="13"/>
  <c r="A18913" i="13"/>
  <c r="A18914" i="13"/>
  <c r="A18915" i="13"/>
  <c r="A18916" i="13"/>
  <c r="A18917" i="13"/>
  <c r="A18918" i="13"/>
  <c r="A18919" i="13"/>
  <c r="A18920" i="13"/>
  <c r="A18921" i="13"/>
  <c r="A18922" i="13"/>
  <c r="A18923" i="13"/>
  <c r="A18924" i="13"/>
  <c r="A18925" i="13"/>
  <c r="A18926" i="13"/>
  <c r="A18927" i="13"/>
  <c r="A18928" i="13"/>
  <c r="A18929" i="13"/>
  <c r="A18930" i="13"/>
  <c r="A18931" i="13"/>
  <c r="A18932" i="13"/>
  <c r="A18933" i="13"/>
  <c r="A18934" i="13"/>
  <c r="A18935" i="13"/>
  <c r="A18936" i="13"/>
  <c r="A18937" i="13"/>
  <c r="A18938" i="13"/>
  <c r="A18939" i="13"/>
  <c r="A18940" i="13"/>
  <c r="A18941" i="13"/>
  <c r="A18942" i="13"/>
  <c r="A18943" i="13"/>
  <c r="A18944" i="13"/>
  <c r="A18945" i="13"/>
  <c r="A18946" i="13"/>
  <c r="A18947" i="13"/>
  <c r="A18948" i="13"/>
  <c r="A18949" i="13"/>
  <c r="A18950" i="13"/>
  <c r="A18951" i="13"/>
  <c r="A18952" i="13"/>
  <c r="A18953" i="13"/>
  <c r="A18954" i="13"/>
  <c r="A18955" i="13"/>
  <c r="A18956" i="13"/>
  <c r="A18957" i="13"/>
  <c r="A18958" i="13"/>
  <c r="A18959" i="13"/>
  <c r="A18960" i="13"/>
  <c r="A18961" i="13"/>
  <c r="A18962" i="13"/>
  <c r="A18963" i="13"/>
  <c r="A18964" i="13"/>
  <c r="A18965" i="13"/>
  <c r="A18966" i="13"/>
  <c r="A18967" i="13"/>
  <c r="A18968" i="13"/>
  <c r="A18969" i="13"/>
  <c r="A18970" i="13"/>
  <c r="A18971" i="13"/>
  <c r="A18972" i="13"/>
  <c r="A18973" i="13"/>
  <c r="A18974" i="13"/>
  <c r="A18975" i="13"/>
  <c r="A18976" i="13"/>
  <c r="A18977" i="13"/>
  <c r="A18978" i="13"/>
  <c r="A18979" i="13"/>
  <c r="A18980" i="13"/>
  <c r="A18981" i="13"/>
  <c r="A18982" i="13"/>
  <c r="A18983" i="13"/>
  <c r="A18984" i="13"/>
  <c r="A18985" i="13"/>
  <c r="A18986" i="13"/>
  <c r="A18987" i="13"/>
  <c r="A18988" i="13"/>
  <c r="A18989" i="13"/>
  <c r="A18990" i="13"/>
  <c r="A18991" i="13"/>
  <c r="A18992" i="13"/>
  <c r="A18993" i="13"/>
  <c r="A18994" i="13"/>
  <c r="A18995" i="13"/>
  <c r="A18996" i="13"/>
  <c r="A18997" i="13"/>
  <c r="A18998" i="13"/>
  <c r="A18999" i="13"/>
  <c r="A19000" i="13"/>
  <c r="A19001" i="13"/>
  <c r="A19002" i="13"/>
  <c r="A19003" i="13"/>
  <c r="A19004" i="13"/>
  <c r="A19005" i="13"/>
  <c r="A19006" i="13"/>
  <c r="A19007" i="13"/>
  <c r="A19008" i="13"/>
  <c r="A19009" i="13"/>
  <c r="A19010" i="13"/>
  <c r="A19011" i="13"/>
  <c r="A19012" i="13"/>
  <c r="A19013" i="13"/>
  <c r="A19014" i="13"/>
  <c r="A19015" i="13"/>
  <c r="A19016" i="13"/>
  <c r="A19017" i="13"/>
  <c r="A19018" i="13"/>
  <c r="A19019" i="13"/>
  <c r="A19020" i="13"/>
  <c r="A19021" i="13"/>
  <c r="A19022" i="13"/>
  <c r="A19023" i="13"/>
  <c r="A19024" i="13"/>
  <c r="A19025" i="13"/>
  <c r="A19026" i="13"/>
  <c r="A19027" i="13"/>
  <c r="A19028" i="13"/>
  <c r="A19029" i="13"/>
  <c r="A19030" i="13"/>
  <c r="A19031" i="13"/>
  <c r="A19032" i="13"/>
  <c r="A19033" i="13"/>
  <c r="A19034" i="13"/>
  <c r="A19035" i="13"/>
  <c r="A19036" i="13"/>
  <c r="A19037" i="13"/>
  <c r="A19038" i="13"/>
  <c r="A19039" i="13"/>
  <c r="A19040" i="13"/>
  <c r="A19041" i="13"/>
  <c r="A19042" i="13"/>
  <c r="A19043" i="13"/>
  <c r="A19044" i="13"/>
  <c r="A19045" i="13"/>
  <c r="A19046" i="13"/>
  <c r="A19047" i="13"/>
  <c r="A19048" i="13"/>
  <c r="A19049" i="13"/>
  <c r="A19050" i="13"/>
  <c r="A19051" i="13"/>
  <c r="A19052" i="13"/>
  <c r="A19053" i="13"/>
  <c r="A19054" i="13"/>
  <c r="A19055" i="13"/>
  <c r="A19056" i="13"/>
  <c r="A19057" i="13"/>
  <c r="A19058" i="13"/>
  <c r="A19059" i="13"/>
  <c r="A19060" i="13"/>
  <c r="A19061" i="13"/>
  <c r="A19062" i="13"/>
  <c r="A19063" i="13"/>
  <c r="A19064" i="13"/>
  <c r="A19065" i="13"/>
  <c r="A19066" i="13"/>
  <c r="A19067" i="13"/>
  <c r="A19068" i="13"/>
  <c r="A19069" i="13"/>
  <c r="A19070" i="13"/>
  <c r="A19071" i="13"/>
  <c r="A19072" i="13"/>
  <c r="A19073" i="13"/>
  <c r="A19074" i="13"/>
  <c r="A19075" i="13"/>
  <c r="A19076" i="13"/>
  <c r="A19077" i="13"/>
  <c r="A19078" i="13"/>
  <c r="A19079" i="13"/>
  <c r="A19080" i="13"/>
  <c r="A19081" i="13"/>
  <c r="A19082" i="13"/>
  <c r="A19083" i="13"/>
  <c r="A19084" i="13"/>
  <c r="A19085" i="13"/>
  <c r="A19086" i="13"/>
  <c r="A19087" i="13"/>
  <c r="A19088" i="13"/>
  <c r="A19089" i="13"/>
  <c r="A19090" i="13"/>
  <c r="A19091" i="13"/>
  <c r="A19092" i="13"/>
  <c r="A19093" i="13"/>
  <c r="A19094" i="13"/>
  <c r="A19095" i="13"/>
  <c r="A19096" i="13"/>
  <c r="A19097" i="13"/>
  <c r="A19098" i="13"/>
  <c r="A19099" i="13"/>
  <c r="A19100" i="13"/>
  <c r="A19101" i="13"/>
  <c r="A19102" i="13"/>
  <c r="A19103" i="13"/>
  <c r="A19104" i="13"/>
  <c r="A19105" i="13"/>
  <c r="A19106" i="13"/>
  <c r="A19107" i="13"/>
  <c r="A19108" i="13"/>
  <c r="A19109" i="13"/>
  <c r="A19110" i="13"/>
  <c r="A19111" i="13"/>
  <c r="A19112" i="13"/>
  <c r="A19113" i="13"/>
  <c r="A19114" i="13"/>
  <c r="A19115" i="13"/>
  <c r="A19116" i="13"/>
  <c r="A19117" i="13"/>
  <c r="A19118" i="13"/>
  <c r="A19119" i="13"/>
  <c r="A19120" i="13"/>
  <c r="A19121" i="13"/>
  <c r="A19122" i="13"/>
  <c r="A19123" i="13"/>
  <c r="A19124" i="13"/>
  <c r="A19125" i="13"/>
  <c r="A19126" i="13"/>
  <c r="A19127" i="13"/>
  <c r="A19128" i="13"/>
  <c r="A19129" i="13"/>
  <c r="A19130" i="13"/>
  <c r="A19131" i="13"/>
  <c r="A19132" i="13"/>
  <c r="A19133" i="13"/>
  <c r="A19134" i="13"/>
  <c r="A19135" i="13"/>
  <c r="A19136" i="13"/>
  <c r="A19137" i="13"/>
  <c r="A19138" i="13"/>
  <c r="A19139" i="13"/>
  <c r="A19140" i="13"/>
  <c r="A19141" i="13"/>
  <c r="A19142" i="13"/>
  <c r="A19143" i="13"/>
  <c r="A19144" i="13"/>
  <c r="A19145" i="13"/>
  <c r="A19146" i="13"/>
  <c r="A19147" i="13"/>
  <c r="A19148" i="13"/>
  <c r="A19149" i="13"/>
  <c r="A19150" i="13"/>
  <c r="A19151" i="13"/>
  <c r="A19152" i="13"/>
  <c r="A19153" i="13"/>
  <c r="A19154" i="13"/>
  <c r="A19155" i="13"/>
  <c r="A19156" i="13"/>
  <c r="A19157" i="13"/>
  <c r="A19158" i="13"/>
  <c r="A19159" i="13"/>
  <c r="A19160" i="13"/>
  <c r="A19161" i="13"/>
  <c r="A19162" i="13"/>
  <c r="A19163" i="13"/>
  <c r="A19164" i="13"/>
  <c r="A19165" i="13"/>
  <c r="A19166" i="13"/>
  <c r="A19167" i="13"/>
  <c r="A19168" i="13"/>
  <c r="A19169" i="13"/>
  <c r="A19170" i="13"/>
  <c r="A19171" i="13"/>
  <c r="A19172" i="13"/>
  <c r="A19173" i="13"/>
  <c r="A19174" i="13"/>
  <c r="A19175" i="13"/>
  <c r="A19176" i="13"/>
  <c r="A19177" i="13"/>
  <c r="A19178" i="13"/>
  <c r="A19179" i="13"/>
  <c r="A19180" i="13"/>
  <c r="A19181" i="13"/>
  <c r="A19182" i="13"/>
  <c r="A19183" i="13"/>
  <c r="A19184" i="13"/>
  <c r="A19185" i="13"/>
  <c r="A19186" i="13"/>
  <c r="A19187" i="13"/>
  <c r="A19188" i="13"/>
  <c r="A19189" i="13"/>
  <c r="A19190" i="13"/>
  <c r="A19191" i="13"/>
  <c r="A19192" i="13"/>
  <c r="A19193" i="13"/>
  <c r="A19194" i="13"/>
  <c r="A19195" i="13"/>
  <c r="A19196" i="13"/>
  <c r="A19197" i="13"/>
  <c r="A19198" i="13"/>
  <c r="A19199" i="13"/>
  <c r="A19200" i="13"/>
  <c r="A19201" i="13"/>
  <c r="A19202" i="13"/>
  <c r="A19203" i="13"/>
  <c r="A19204" i="13"/>
  <c r="A19205" i="13"/>
  <c r="A19206" i="13"/>
  <c r="A19207" i="13"/>
  <c r="A19208" i="13"/>
  <c r="A19209" i="13"/>
  <c r="A19210" i="13"/>
  <c r="A19211" i="13"/>
  <c r="A19212" i="13"/>
  <c r="A19213" i="13"/>
  <c r="A19214" i="13"/>
  <c r="A19215" i="13"/>
  <c r="A19216" i="13"/>
  <c r="A19217" i="13"/>
  <c r="A19218" i="13"/>
  <c r="A19219" i="13"/>
  <c r="A19220" i="13"/>
  <c r="A19221" i="13"/>
  <c r="A19222" i="13"/>
  <c r="A19223" i="13"/>
  <c r="A19224" i="13"/>
  <c r="A19225" i="13"/>
  <c r="A19226" i="13"/>
  <c r="A19227" i="13"/>
  <c r="A19228" i="13"/>
  <c r="A19229" i="13"/>
  <c r="A19230" i="13"/>
  <c r="A19231" i="13"/>
  <c r="A19232" i="13"/>
  <c r="A19233" i="13"/>
  <c r="A19234" i="13"/>
  <c r="A19235" i="13"/>
  <c r="A19236" i="13"/>
  <c r="A19237" i="13"/>
  <c r="A19238" i="13"/>
  <c r="A19239" i="13"/>
  <c r="A19240" i="13"/>
  <c r="A19241" i="13"/>
  <c r="A19242" i="13"/>
  <c r="A19243" i="13"/>
  <c r="A19244" i="13"/>
  <c r="A19245" i="13"/>
  <c r="A19246" i="13"/>
  <c r="A19247" i="13"/>
  <c r="A19248" i="13"/>
  <c r="A19249" i="13"/>
  <c r="A19250" i="13"/>
  <c r="A19251" i="13"/>
  <c r="A19252" i="13"/>
  <c r="A19253" i="13"/>
  <c r="A19254" i="13"/>
  <c r="A19255" i="13"/>
  <c r="A19256" i="13"/>
  <c r="A19257" i="13"/>
  <c r="A19258" i="13"/>
  <c r="A19259" i="13"/>
  <c r="A19260" i="13"/>
  <c r="A19261" i="13"/>
  <c r="A19262" i="13"/>
  <c r="A19263" i="13"/>
  <c r="A19264" i="13"/>
  <c r="A19265" i="13"/>
  <c r="A19266" i="13"/>
  <c r="A19267" i="13"/>
  <c r="A19268" i="13"/>
  <c r="A19269" i="13"/>
  <c r="A19270" i="13"/>
  <c r="A19271" i="13"/>
  <c r="A19272" i="13"/>
  <c r="A19273" i="13"/>
  <c r="A19274" i="13"/>
  <c r="A19275" i="13"/>
  <c r="A19276" i="13"/>
  <c r="A19277" i="13"/>
  <c r="A19278" i="13"/>
  <c r="A19279" i="13"/>
  <c r="A19280" i="13"/>
  <c r="A19281" i="13"/>
  <c r="A19282" i="13"/>
  <c r="A19283" i="13"/>
  <c r="A19284" i="13"/>
  <c r="A19285" i="13"/>
  <c r="A19286" i="13"/>
  <c r="A19287" i="13"/>
  <c r="A19288" i="13"/>
  <c r="A19289" i="13"/>
  <c r="A19290" i="13"/>
  <c r="A19291" i="13"/>
  <c r="A19292" i="13"/>
  <c r="A19293" i="13"/>
  <c r="A19294" i="13"/>
  <c r="A19295" i="13"/>
  <c r="A19296" i="13"/>
  <c r="A19297" i="13"/>
  <c r="A19298" i="13"/>
  <c r="A19299" i="13"/>
  <c r="A19300" i="13"/>
  <c r="A19301" i="13"/>
  <c r="A19302" i="13"/>
  <c r="A19303" i="13"/>
  <c r="A19304" i="13"/>
  <c r="A19305" i="13"/>
  <c r="A19306" i="13"/>
  <c r="A19307" i="13"/>
  <c r="A19308" i="13"/>
  <c r="A19309" i="13"/>
  <c r="A19310" i="13"/>
  <c r="A19311" i="13"/>
  <c r="A19312" i="13"/>
  <c r="A19313" i="13"/>
  <c r="A19314" i="13"/>
  <c r="A19315" i="13"/>
  <c r="A19316" i="13"/>
  <c r="A19317" i="13"/>
  <c r="A19318" i="13"/>
  <c r="A19319" i="13"/>
  <c r="A19320" i="13"/>
  <c r="A19321" i="13"/>
  <c r="A19322" i="13"/>
  <c r="A19323" i="13"/>
  <c r="A19324" i="13"/>
  <c r="A19325" i="13"/>
  <c r="A19326" i="13"/>
  <c r="A19327" i="13"/>
  <c r="A19328" i="13"/>
  <c r="A19329" i="13"/>
  <c r="A19330" i="13"/>
  <c r="A19331" i="13"/>
  <c r="A19332" i="13"/>
  <c r="A19333" i="13"/>
  <c r="A19334" i="13"/>
  <c r="A19335" i="13"/>
  <c r="A19336" i="13"/>
  <c r="A19337" i="13"/>
  <c r="A19338" i="13"/>
  <c r="A19339" i="13"/>
  <c r="A19340" i="13"/>
  <c r="A19341" i="13"/>
  <c r="A19342" i="13"/>
  <c r="A19343" i="13"/>
  <c r="A19344" i="13"/>
  <c r="A19345" i="13"/>
  <c r="A19346" i="13"/>
  <c r="A19347" i="13"/>
  <c r="A19348" i="13"/>
  <c r="A19349" i="13"/>
  <c r="A19350" i="13"/>
  <c r="A19351" i="13"/>
  <c r="A19352" i="13"/>
  <c r="A19353" i="13"/>
  <c r="A19354" i="13"/>
  <c r="A19355" i="13"/>
  <c r="A19356" i="13"/>
  <c r="A19357" i="13"/>
  <c r="A19358" i="13"/>
  <c r="A19359" i="13"/>
  <c r="A19360" i="13"/>
  <c r="A19361" i="13"/>
  <c r="A19362" i="13"/>
  <c r="A19363" i="13"/>
  <c r="A19364" i="13"/>
  <c r="A19365" i="13"/>
  <c r="A19366" i="13"/>
  <c r="A19367" i="13"/>
  <c r="A19368" i="13"/>
  <c r="A19369" i="13"/>
  <c r="A19370" i="13"/>
  <c r="A19371" i="13"/>
  <c r="A19372" i="13"/>
  <c r="A19373" i="13"/>
  <c r="A19374" i="13"/>
  <c r="A19375" i="13"/>
  <c r="A19376" i="13"/>
  <c r="A19377" i="13"/>
  <c r="A19378" i="13"/>
  <c r="A19379" i="13"/>
  <c r="A19380" i="13"/>
  <c r="A19381" i="13"/>
  <c r="A19382" i="13"/>
  <c r="A19383" i="13"/>
  <c r="A19384" i="13"/>
  <c r="A19385" i="13"/>
  <c r="A19386" i="13"/>
  <c r="A19387" i="13"/>
  <c r="A19388" i="13"/>
  <c r="A19389" i="13"/>
  <c r="A19390" i="13"/>
  <c r="A19391" i="13"/>
  <c r="A19392" i="13"/>
  <c r="A19393" i="13"/>
  <c r="A19394" i="13"/>
  <c r="A19395" i="13"/>
  <c r="A19396" i="13"/>
  <c r="A19397" i="13"/>
  <c r="A19398" i="13"/>
  <c r="A19399" i="13"/>
  <c r="A19400" i="13"/>
  <c r="A19401" i="13"/>
  <c r="A19402" i="13"/>
  <c r="A19403" i="13"/>
  <c r="A19404" i="13"/>
  <c r="A19405" i="13"/>
  <c r="A19406" i="13"/>
  <c r="A19407" i="13"/>
  <c r="A19408" i="13"/>
  <c r="A19409" i="13"/>
  <c r="A19410" i="13"/>
  <c r="A19411" i="13"/>
  <c r="A19412" i="13"/>
  <c r="A19413" i="13"/>
  <c r="A19414" i="13"/>
  <c r="A19415" i="13"/>
  <c r="A19416" i="13"/>
  <c r="A19417" i="13"/>
  <c r="A19418" i="13"/>
  <c r="A19419" i="13"/>
  <c r="A19420" i="13"/>
  <c r="A19421" i="13"/>
  <c r="A19422" i="13"/>
  <c r="A19423" i="13"/>
  <c r="A19424" i="13"/>
  <c r="A19425" i="13"/>
  <c r="A19426" i="13"/>
  <c r="A19427" i="13"/>
  <c r="A19428" i="13"/>
  <c r="A19429" i="13"/>
  <c r="A19430" i="13"/>
  <c r="A19431" i="13"/>
  <c r="A19432" i="13"/>
  <c r="A19433" i="13"/>
  <c r="A19434" i="13"/>
  <c r="A19435" i="13"/>
  <c r="A19436" i="13"/>
  <c r="A19437" i="13"/>
  <c r="A19438" i="13"/>
  <c r="A19439" i="13"/>
  <c r="A19440" i="13"/>
  <c r="A19441" i="13"/>
  <c r="A19442" i="13"/>
  <c r="A19443" i="13"/>
  <c r="A19444" i="13"/>
  <c r="A19445" i="13"/>
  <c r="A19446" i="13"/>
  <c r="A19447" i="13"/>
  <c r="A19448" i="13"/>
  <c r="A19449" i="13"/>
  <c r="A19450" i="13"/>
  <c r="A19451" i="13"/>
  <c r="A19452" i="13"/>
  <c r="A19453" i="13"/>
  <c r="A19454" i="13"/>
  <c r="A19455" i="13"/>
  <c r="A19456" i="13"/>
  <c r="A19457" i="13"/>
  <c r="A19458" i="13"/>
  <c r="A19459" i="13"/>
  <c r="A19460" i="13"/>
  <c r="A19461" i="13"/>
  <c r="A19462" i="13"/>
  <c r="A19463" i="13"/>
  <c r="A19464" i="13"/>
  <c r="A19465" i="13"/>
  <c r="A19466" i="13"/>
  <c r="A19467" i="13"/>
  <c r="A19468" i="13"/>
  <c r="A19469" i="13"/>
  <c r="A19470" i="13"/>
  <c r="A19471" i="13"/>
  <c r="A19472" i="13"/>
  <c r="A19473" i="13"/>
  <c r="A19474" i="13"/>
  <c r="A19475" i="13"/>
  <c r="A19476" i="13"/>
  <c r="A19477" i="13"/>
  <c r="A19478" i="13"/>
  <c r="A19479" i="13"/>
  <c r="A19480" i="13"/>
  <c r="A19481" i="13"/>
  <c r="A19482" i="13"/>
  <c r="A19483" i="13"/>
  <c r="A19484" i="13"/>
  <c r="A19485" i="13"/>
  <c r="A19486" i="13"/>
  <c r="A19487" i="13"/>
  <c r="A19488" i="13"/>
  <c r="A19489" i="13"/>
  <c r="A19490" i="13"/>
  <c r="A19491" i="13"/>
  <c r="A19492" i="13"/>
  <c r="A19493" i="13"/>
  <c r="A19494" i="13"/>
  <c r="A19495" i="13"/>
  <c r="A19496" i="13"/>
  <c r="A19497" i="13"/>
  <c r="A19498" i="13"/>
  <c r="A19499" i="13"/>
  <c r="A19500" i="13"/>
  <c r="A19501" i="13"/>
  <c r="A19502" i="13"/>
  <c r="A19503" i="13"/>
  <c r="A19504" i="13"/>
  <c r="A19505" i="13"/>
  <c r="A19506" i="13"/>
  <c r="A19507" i="13"/>
  <c r="A19508" i="13"/>
  <c r="A19509" i="13"/>
  <c r="A19510" i="13"/>
  <c r="A19511" i="13"/>
  <c r="A19512" i="13"/>
  <c r="A19513" i="13"/>
  <c r="A19514" i="13"/>
  <c r="A19515" i="13"/>
  <c r="A19516" i="13"/>
  <c r="A19517" i="13"/>
  <c r="A19518" i="13"/>
  <c r="A19519" i="13"/>
  <c r="A19520" i="13"/>
  <c r="A19521" i="13"/>
  <c r="A19522" i="13"/>
  <c r="A19523" i="13"/>
  <c r="A19524" i="13"/>
  <c r="A19525" i="13"/>
  <c r="A19526" i="13"/>
  <c r="A19527" i="13"/>
  <c r="A19528" i="13"/>
  <c r="A19529" i="13"/>
  <c r="A19530" i="13"/>
  <c r="A19531" i="13"/>
  <c r="A19532" i="13"/>
  <c r="A19533" i="13"/>
  <c r="A19534" i="13"/>
  <c r="A19535" i="13"/>
  <c r="A19536" i="13"/>
  <c r="A19537" i="13"/>
  <c r="A19538" i="13"/>
  <c r="A19539" i="13"/>
  <c r="A19540" i="13"/>
  <c r="A19541" i="13"/>
  <c r="A19542" i="13"/>
  <c r="A19543" i="13"/>
  <c r="A19544" i="13"/>
  <c r="A19545" i="13"/>
  <c r="A19546" i="13"/>
  <c r="A19547" i="13"/>
  <c r="A19548" i="13"/>
  <c r="A19549" i="13"/>
  <c r="A19550" i="13"/>
  <c r="A19551" i="13"/>
  <c r="A19552" i="13"/>
  <c r="A19553" i="13"/>
  <c r="A19554" i="13"/>
  <c r="A19555" i="13"/>
  <c r="A19556" i="13"/>
  <c r="A19557" i="13"/>
  <c r="A19558" i="13"/>
  <c r="A19559" i="13"/>
  <c r="A19560" i="13"/>
  <c r="A19561" i="13"/>
  <c r="A19562" i="13"/>
  <c r="A19563" i="13"/>
  <c r="A19564" i="13"/>
  <c r="A19565" i="13"/>
  <c r="A19566" i="13"/>
  <c r="A19567" i="13"/>
  <c r="A19568" i="13"/>
  <c r="A19569" i="13"/>
  <c r="A19570" i="13"/>
  <c r="A19571" i="13"/>
  <c r="A19572" i="13"/>
  <c r="A19573" i="13"/>
  <c r="A19574" i="13"/>
  <c r="A19575" i="13"/>
  <c r="A19576" i="13"/>
  <c r="A19577" i="13"/>
  <c r="A19578" i="13"/>
  <c r="A19579" i="13"/>
  <c r="A19580" i="13"/>
  <c r="A19581" i="13"/>
  <c r="A19582" i="13"/>
  <c r="A19583" i="13"/>
  <c r="A19584" i="13"/>
  <c r="A19585" i="13"/>
  <c r="A19586" i="13"/>
  <c r="A19587" i="13"/>
  <c r="A19588" i="13"/>
  <c r="A19589" i="13"/>
  <c r="A19590" i="13"/>
  <c r="A19591" i="13"/>
  <c r="A19592" i="13"/>
  <c r="A19593" i="13"/>
  <c r="A19594" i="13"/>
  <c r="A19595" i="13"/>
  <c r="A19596" i="13"/>
  <c r="A19597" i="13"/>
  <c r="A19598" i="13"/>
  <c r="A19599" i="13"/>
  <c r="A19600" i="13"/>
  <c r="A19601" i="13"/>
  <c r="A19602" i="13"/>
  <c r="A19603" i="13"/>
  <c r="A19604" i="13"/>
  <c r="A19605" i="13"/>
  <c r="A19606" i="13"/>
  <c r="A19607" i="13"/>
  <c r="A19608" i="13"/>
  <c r="A19609" i="13"/>
  <c r="A19610" i="13"/>
  <c r="A19611" i="13"/>
  <c r="A19612" i="13"/>
  <c r="A19613" i="13"/>
  <c r="A19614" i="13"/>
  <c r="A19615" i="13"/>
  <c r="A19616" i="13"/>
  <c r="A19617" i="13"/>
  <c r="A19618" i="13"/>
  <c r="A19619" i="13"/>
  <c r="A19620" i="13"/>
  <c r="A19621" i="13"/>
  <c r="A19622" i="13"/>
  <c r="A19623" i="13"/>
  <c r="A19624" i="13"/>
  <c r="A19625" i="13"/>
  <c r="A19626" i="13"/>
  <c r="A19627" i="13"/>
  <c r="A19628" i="13"/>
  <c r="A19629" i="13"/>
  <c r="A19630" i="13"/>
  <c r="A19631" i="13"/>
  <c r="A19632" i="13"/>
  <c r="A19633" i="13"/>
  <c r="A19634" i="13"/>
  <c r="A19635" i="13"/>
  <c r="A19636" i="13"/>
  <c r="A19637" i="13"/>
  <c r="A19638" i="13"/>
  <c r="A19639" i="13"/>
  <c r="A19640" i="13"/>
  <c r="A19641" i="13"/>
  <c r="A19642" i="13"/>
  <c r="A19643" i="13"/>
  <c r="A19644" i="13"/>
  <c r="A19645" i="13"/>
  <c r="A19646" i="13"/>
  <c r="A19647" i="13"/>
  <c r="A19648" i="13"/>
  <c r="A19649" i="13"/>
  <c r="A19650" i="13"/>
  <c r="A19651" i="13"/>
  <c r="A19652" i="13"/>
  <c r="A19653" i="13"/>
  <c r="A19654" i="13"/>
  <c r="A19655" i="13"/>
  <c r="A19656" i="13"/>
  <c r="A19657" i="13"/>
  <c r="A19658" i="13"/>
  <c r="A19659" i="13"/>
  <c r="A19660" i="13"/>
  <c r="A19661" i="13"/>
  <c r="A19662" i="13"/>
  <c r="A19663" i="13"/>
  <c r="A19664" i="13"/>
  <c r="A19665" i="13"/>
  <c r="A19666" i="13"/>
  <c r="A19667" i="13"/>
  <c r="A19668" i="13"/>
  <c r="A19669" i="13"/>
  <c r="A19670" i="13"/>
  <c r="A19671" i="13"/>
  <c r="A19672" i="13"/>
  <c r="A19673" i="13"/>
  <c r="A19674" i="13"/>
  <c r="A19675" i="13"/>
  <c r="A19676" i="13"/>
  <c r="A19677" i="13"/>
  <c r="A19678" i="13"/>
  <c r="A19679" i="13"/>
  <c r="A19680" i="13"/>
  <c r="A19681" i="13"/>
  <c r="A19682" i="13"/>
  <c r="A19683" i="13"/>
  <c r="A19684" i="13"/>
  <c r="A19685" i="13"/>
  <c r="A19686" i="13"/>
  <c r="A19687" i="13"/>
  <c r="A19688" i="13"/>
  <c r="A19689" i="13"/>
  <c r="A19690" i="13"/>
  <c r="A19691" i="13"/>
  <c r="A19692" i="13"/>
  <c r="A19693" i="13"/>
  <c r="A19694" i="13"/>
  <c r="A19695" i="13"/>
  <c r="A19696" i="13"/>
  <c r="A19697" i="13"/>
  <c r="A19698" i="13"/>
  <c r="A19699" i="13"/>
  <c r="A19700" i="13"/>
  <c r="A19701" i="13"/>
  <c r="A19702" i="13"/>
  <c r="A19703" i="13"/>
  <c r="A19704" i="13"/>
  <c r="A19705" i="13"/>
  <c r="A19706" i="13"/>
  <c r="A19707" i="13"/>
  <c r="A19708" i="13"/>
  <c r="A19709" i="13"/>
  <c r="A19710" i="13"/>
  <c r="A19711" i="13"/>
  <c r="A19712" i="13"/>
  <c r="A19713" i="13"/>
  <c r="A19714" i="13"/>
  <c r="A19715" i="13"/>
  <c r="A19716" i="13"/>
  <c r="A19717" i="13"/>
  <c r="A19718" i="13"/>
  <c r="A19719" i="13"/>
  <c r="A19720" i="13"/>
  <c r="A19721" i="13"/>
  <c r="A19722" i="13"/>
  <c r="A19723" i="13"/>
  <c r="A19724" i="13"/>
  <c r="A19725" i="13"/>
  <c r="A19726" i="13"/>
  <c r="A19727" i="13"/>
  <c r="A19728" i="13"/>
  <c r="A19729" i="13"/>
  <c r="A19730" i="13"/>
  <c r="A19731" i="13"/>
  <c r="A19732" i="13"/>
  <c r="A19733" i="13"/>
  <c r="A19734" i="13"/>
  <c r="A19735" i="13"/>
  <c r="A19736" i="13"/>
  <c r="A19737" i="13"/>
  <c r="A19738" i="13"/>
  <c r="A19739" i="13"/>
  <c r="A19740" i="13"/>
  <c r="A19741" i="13"/>
  <c r="A19742" i="13"/>
  <c r="A19743" i="13"/>
  <c r="A19744" i="13"/>
  <c r="A19745" i="13"/>
  <c r="A19746" i="13"/>
  <c r="A19747" i="13"/>
  <c r="A19748" i="13"/>
  <c r="A19749" i="13"/>
  <c r="A19750" i="13"/>
  <c r="A19751" i="13"/>
  <c r="A19752" i="13"/>
  <c r="A19753" i="13"/>
  <c r="A19754" i="13"/>
  <c r="A19755" i="13"/>
  <c r="A19756" i="13"/>
  <c r="A19757" i="13"/>
  <c r="A19758" i="13"/>
  <c r="A19759" i="13"/>
  <c r="A19760" i="13"/>
  <c r="A19761" i="13"/>
  <c r="A19762" i="13"/>
  <c r="A19763" i="13"/>
  <c r="A19764" i="13"/>
  <c r="A19765" i="13"/>
  <c r="A19766" i="13"/>
  <c r="A19767" i="13"/>
  <c r="A19768" i="13"/>
  <c r="A19769" i="13"/>
  <c r="A19770" i="13"/>
  <c r="A19771" i="13"/>
  <c r="A19772" i="13"/>
  <c r="A19773" i="13"/>
  <c r="A19774" i="13"/>
  <c r="A19775" i="13"/>
  <c r="A19776" i="13"/>
  <c r="A19777" i="13"/>
  <c r="A19778" i="13"/>
  <c r="A19779" i="13"/>
  <c r="A19780" i="13"/>
  <c r="A19781" i="13"/>
  <c r="A19782" i="13"/>
  <c r="A19783" i="13"/>
  <c r="A19784" i="13"/>
  <c r="A19785" i="13"/>
  <c r="A19786" i="13"/>
  <c r="A19787" i="13"/>
  <c r="A19788" i="13"/>
  <c r="A19789" i="13"/>
  <c r="A19790" i="13"/>
  <c r="A19791" i="13"/>
  <c r="A19792" i="13"/>
  <c r="A19793" i="13"/>
  <c r="A19794" i="13"/>
  <c r="A19795" i="13"/>
  <c r="A19796" i="13"/>
  <c r="A19797" i="13"/>
  <c r="A19798" i="13"/>
  <c r="A19799" i="13"/>
  <c r="A19800" i="13"/>
  <c r="A19801" i="13"/>
  <c r="A19802" i="13"/>
  <c r="A19803" i="13"/>
  <c r="A19804" i="13"/>
  <c r="A19805" i="13"/>
  <c r="A19806" i="13"/>
  <c r="A19807" i="13"/>
  <c r="A19808" i="13"/>
  <c r="A19809" i="13"/>
  <c r="A19810" i="13"/>
  <c r="A19811" i="13"/>
  <c r="A19812" i="13"/>
  <c r="A19813" i="13"/>
  <c r="A19814" i="13"/>
  <c r="A19815" i="13"/>
  <c r="A19816" i="13"/>
  <c r="A19817" i="13"/>
  <c r="A19818" i="13"/>
  <c r="A19819" i="13"/>
  <c r="A19820" i="13"/>
  <c r="A19821" i="13"/>
  <c r="A19822" i="13"/>
  <c r="A19823" i="13"/>
  <c r="A19824" i="13"/>
  <c r="A19825" i="13"/>
  <c r="A19826" i="13"/>
  <c r="A19827" i="13"/>
  <c r="A19828" i="13"/>
  <c r="A19829" i="13"/>
  <c r="A19830" i="13"/>
  <c r="A19831" i="13"/>
  <c r="A19832" i="13"/>
  <c r="A19833" i="13"/>
  <c r="A19834" i="13"/>
  <c r="A19835" i="13"/>
  <c r="A19836" i="13"/>
  <c r="A19837" i="13"/>
  <c r="A19838" i="13"/>
  <c r="A19839" i="13"/>
  <c r="A19840" i="13"/>
  <c r="A19841" i="13"/>
  <c r="A19842" i="13"/>
  <c r="A19843" i="13"/>
  <c r="A19844" i="13"/>
  <c r="A19845" i="13"/>
  <c r="A19846" i="13"/>
  <c r="A19847" i="13"/>
  <c r="A19848" i="13"/>
  <c r="A19849" i="13"/>
  <c r="A19850" i="13"/>
  <c r="A19851" i="13"/>
  <c r="A19852" i="13"/>
  <c r="A19853" i="13"/>
  <c r="A19854" i="13"/>
  <c r="A19855" i="13"/>
  <c r="A19856" i="13"/>
  <c r="A19857" i="13"/>
  <c r="A19858" i="13"/>
  <c r="A19859" i="13"/>
  <c r="A19860" i="13"/>
  <c r="A19861" i="13"/>
  <c r="A19862" i="13"/>
  <c r="A19863" i="13"/>
  <c r="A19864" i="13"/>
  <c r="A19865" i="13"/>
  <c r="A19866" i="13"/>
  <c r="A19867" i="13"/>
  <c r="A19868" i="13"/>
  <c r="A19869" i="13"/>
  <c r="A19870" i="13"/>
  <c r="A19871" i="13"/>
  <c r="A19872" i="13"/>
  <c r="A19873" i="13"/>
  <c r="A19874" i="13"/>
  <c r="A19875" i="13"/>
  <c r="A19876" i="13"/>
  <c r="A19877" i="13"/>
  <c r="A19878" i="13"/>
  <c r="A19879" i="13"/>
  <c r="A19880" i="13"/>
  <c r="A19881" i="13"/>
  <c r="A19882" i="13"/>
  <c r="A19883" i="13"/>
  <c r="A19884" i="13"/>
  <c r="A19885" i="13"/>
  <c r="A19886" i="13"/>
  <c r="A19887" i="13"/>
  <c r="A19888" i="13"/>
  <c r="A19889" i="13"/>
  <c r="A19890" i="13"/>
  <c r="A19891" i="13"/>
  <c r="A19892" i="13"/>
  <c r="A19893" i="13"/>
  <c r="A19894" i="13"/>
  <c r="A19895" i="13"/>
  <c r="A19896" i="13"/>
  <c r="A19897" i="13"/>
  <c r="A19898" i="13"/>
  <c r="A19899" i="13"/>
  <c r="A19900" i="13"/>
  <c r="A19901" i="13"/>
  <c r="A19902" i="13"/>
  <c r="A19903" i="13"/>
  <c r="A19904" i="13"/>
  <c r="A19905" i="13"/>
  <c r="A19906" i="13"/>
  <c r="A19907" i="13"/>
  <c r="A19908" i="13"/>
  <c r="A19909" i="13"/>
  <c r="A19910" i="13"/>
  <c r="A19911" i="13"/>
  <c r="A19912" i="13"/>
  <c r="A19913" i="13"/>
  <c r="A19914" i="13"/>
  <c r="A19915" i="13"/>
  <c r="A19916" i="13"/>
  <c r="A19917" i="13"/>
  <c r="A19918" i="13"/>
  <c r="A19919" i="13"/>
  <c r="A19920" i="13"/>
  <c r="A19921" i="13"/>
  <c r="A19922" i="13"/>
  <c r="A19923" i="13"/>
  <c r="A19924" i="13"/>
  <c r="A19925" i="13"/>
  <c r="A19926" i="13"/>
  <c r="A19927" i="13"/>
  <c r="A19928" i="13"/>
  <c r="A19929" i="13"/>
  <c r="A19930" i="13"/>
  <c r="A19931" i="13"/>
  <c r="A19932" i="13"/>
  <c r="A19933" i="13"/>
  <c r="A19934" i="13"/>
  <c r="A19935" i="13"/>
  <c r="A19936" i="13"/>
  <c r="A19937" i="13"/>
  <c r="A19938" i="13"/>
  <c r="A19939" i="13"/>
  <c r="A19940" i="13"/>
  <c r="A19941" i="13"/>
  <c r="A19942" i="13"/>
  <c r="A19943" i="13"/>
  <c r="A19944" i="13"/>
  <c r="A19945" i="13"/>
  <c r="A19946" i="13"/>
  <c r="A19947" i="13"/>
  <c r="A19948" i="13"/>
  <c r="A19949" i="13"/>
  <c r="A19950" i="13"/>
  <c r="A19951" i="13"/>
  <c r="A19952" i="13"/>
  <c r="A19953" i="13"/>
  <c r="A19954" i="13"/>
  <c r="A19955" i="13"/>
  <c r="A19956" i="13"/>
  <c r="A19957" i="13"/>
  <c r="A19958" i="13"/>
  <c r="A19959" i="13"/>
  <c r="A19960" i="13"/>
  <c r="A19961" i="13"/>
  <c r="A19962" i="13"/>
  <c r="A19963" i="13"/>
  <c r="A19964" i="13"/>
  <c r="A19965" i="13"/>
  <c r="A19966" i="13"/>
  <c r="A19967" i="13"/>
  <c r="A19968" i="13"/>
  <c r="A19969" i="13"/>
  <c r="A19970" i="13"/>
  <c r="A19971" i="13"/>
  <c r="A19972" i="13"/>
  <c r="A19973" i="13"/>
  <c r="A19974" i="13"/>
  <c r="A19975" i="13"/>
  <c r="A19976" i="13"/>
  <c r="A19977" i="13"/>
  <c r="A19978" i="13"/>
  <c r="A19979" i="13"/>
  <c r="A19980" i="13"/>
  <c r="A19981" i="13"/>
  <c r="A19982" i="13"/>
  <c r="A19983" i="13"/>
  <c r="A19984" i="13"/>
  <c r="A19985" i="13"/>
  <c r="A19986" i="13"/>
  <c r="A19987" i="13"/>
  <c r="A19988" i="13"/>
  <c r="A19989" i="13"/>
  <c r="A19990" i="13"/>
  <c r="A19991" i="13"/>
  <c r="A19992" i="13"/>
  <c r="A19993" i="13"/>
  <c r="A19994" i="13"/>
  <c r="A19995" i="13"/>
  <c r="A19996" i="13"/>
  <c r="A19997" i="13"/>
  <c r="A19998" i="13"/>
  <c r="A19999" i="13"/>
  <c r="A20000" i="13"/>
  <c r="A20001" i="13"/>
  <c r="A20002" i="13"/>
  <c r="A20003" i="13"/>
  <c r="A20004" i="13"/>
  <c r="A20005" i="13"/>
  <c r="A20006" i="13"/>
  <c r="A20007" i="13"/>
  <c r="A20008" i="13"/>
  <c r="A20009" i="13"/>
  <c r="A20010" i="13"/>
  <c r="A20011" i="13"/>
  <c r="A20012" i="13"/>
  <c r="A20013" i="13"/>
  <c r="A20014" i="13"/>
  <c r="A20015" i="13"/>
  <c r="A20016" i="13"/>
  <c r="A20017" i="13"/>
  <c r="A20018" i="13"/>
  <c r="A20019" i="13"/>
  <c r="A20020" i="13"/>
  <c r="A20021" i="13"/>
  <c r="A20022" i="13"/>
  <c r="A20023" i="13"/>
  <c r="A20024" i="13"/>
  <c r="A20025" i="13"/>
  <c r="A20026" i="13"/>
  <c r="A20027" i="13"/>
  <c r="A20028" i="13"/>
  <c r="A20029" i="13"/>
  <c r="A20030" i="13"/>
  <c r="A20031" i="13"/>
  <c r="A20032" i="13"/>
  <c r="A20033" i="13"/>
  <c r="A20034" i="13"/>
  <c r="A20035" i="13"/>
  <c r="A20036" i="13"/>
  <c r="A20037" i="13"/>
  <c r="A20038" i="13"/>
  <c r="A20039" i="13"/>
  <c r="A20040" i="13"/>
  <c r="A20041" i="13"/>
  <c r="A20042" i="13"/>
  <c r="A20043" i="13"/>
  <c r="A20044" i="13"/>
  <c r="A20045" i="13"/>
  <c r="A20046" i="13"/>
  <c r="A20047" i="13"/>
  <c r="A20048" i="13"/>
  <c r="A20049" i="13"/>
  <c r="A20050" i="13"/>
  <c r="A20051" i="13"/>
  <c r="A20052" i="13"/>
  <c r="A20053" i="13"/>
  <c r="A20054" i="13"/>
  <c r="A20055" i="13"/>
  <c r="A20056" i="13"/>
  <c r="A20057" i="13"/>
  <c r="A20058" i="13"/>
  <c r="A20059" i="13"/>
  <c r="A20060" i="13"/>
  <c r="A20061" i="13"/>
  <c r="A20062" i="13"/>
  <c r="A20063" i="13"/>
  <c r="A20064" i="13"/>
  <c r="A20065" i="13"/>
  <c r="A20066" i="13"/>
  <c r="A20067" i="13"/>
  <c r="A20068" i="13"/>
  <c r="A20069" i="13"/>
  <c r="A20070" i="13"/>
  <c r="A20071" i="13"/>
  <c r="A20072" i="13"/>
  <c r="A20073" i="13"/>
  <c r="A20074" i="13"/>
  <c r="A20075" i="13"/>
  <c r="A20076" i="13"/>
  <c r="A20077" i="13"/>
  <c r="A20078" i="13"/>
  <c r="A20079" i="13"/>
  <c r="A20080" i="13"/>
  <c r="A20081" i="13"/>
  <c r="A20082" i="13"/>
  <c r="A20083" i="13"/>
  <c r="A20084" i="13"/>
  <c r="A20085" i="13"/>
  <c r="A20086" i="13"/>
  <c r="A20087" i="13"/>
  <c r="A20088" i="13"/>
  <c r="A20089" i="13"/>
  <c r="A20090" i="13"/>
  <c r="A20091" i="13"/>
  <c r="A20092" i="13"/>
  <c r="A20093" i="13"/>
  <c r="A20094" i="13"/>
  <c r="A20095" i="13"/>
  <c r="A20096" i="13"/>
  <c r="A20097" i="13"/>
  <c r="A20098" i="13"/>
  <c r="A20099" i="13"/>
  <c r="A20100" i="13"/>
  <c r="A20101" i="13"/>
  <c r="A20102" i="13"/>
  <c r="A20103" i="13"/>
  <c r="A20104" i="13"/>
  <c r="A20105" i="13"/>
  <c r="A20106" i="13"/>
  <c r="A20107" i="13"/>
  <c r="A20108" i="13"/>
  <c r="A20109" i="13"/>
  <c r="A20110" i="13"/>
  <c r="A20111" i="13"/>
  <c r="A20112" i="13"/>
  <c r="A20113" i="13"/>
  <c r="A20114" i="13"/>
  <c r="A20115" i="13"/>
  <c r="A20116" i="13"/>
  <c r="A20117" i="13"/>
  <c r="A20118" i="13"/>
  <c r="A20119" i="13"/>
  <c r="A20120" i="13"/>
  <c r="A20121" i="13"/>
  <c r="A20122" i="13"/>
  <c r="A20123" i="13"/>
  <c r="A20124" i="13"/>
  <c r="A20125" i="13"/>
  <c r="A20126" i="13"/>
  <c r="A20127" i="13"/>
  <c r="A20128" i="13"/>
  <c r="A20129" i="13"/>
  <c r="A20130" i="13"/>
  <c r="A20131" i="13"/>
  <c r="A20132" i="13"/>
  <c r="A20133" i="13"/>
  <c r="A20134" i="13"/>
  <c r="A20135" i="13"/>
  <c r="A20136" i="13"/>
  <c r="A20137" i="13"/>
  <c r="A20138" i="13"/>
  <c r="A20139" i="13"/>
  <c r="A20140" i="13"/>
  <c r="A20141" i="13"/>
  <c r="A20142" i="13"/>
  <c r="A20143" i="13"/>
  <c r="A20144" i="13"/>
  <c r="A20145" i="13"/>
  <c r="A20146" i="13"/>
  <c r="A20147" i="13"/>
  <c r="A20148" i="13"/>
  <c r="A20149" i="13"/>
  <c r="A20150" i="13"/>
  <c r="A20151" i="13"/>
  <c r="A20152" i="13"/>
  <c r="A20153" i="13"/>
  <c r="A20154" i="13"/>
  <c r="A20155" i="13"/>
  <c r="A20156" i="13"/>
  <c r="A20157" i="13"/>
  <c r="A20158" i="13"/>
  <c r="A20159" i="13"/>
  <c r="A20160" i="13"/>
  <c r="A20161" i="13"/>
  <c r="A20162" i="13"/>
  <c r="A20163" i="13"/>
  <c r="A20164" i="13"/>
  <c r="A20165" i="13"/>
  <c r="A20166" i="13"/>
  <c r="A20167" i="13"/>
  <c r="A20168" i="13"/>
  <c r="A20169" i="13"/>
  <c r="A20170" i="13"/>
  <c r="A20171" i="13"/>
  <c r="A20172" i="13"/>
  <c r="A20173" i="13"/>
  <c r="A20174" i="13"/>
  <c r="A20175" i="13"/>
  <c r="A20176" i="13"/>
  <c r="A20177" i="13"/>
  <c r="A20178" i="13"/>
  <c r="A20179" i="13"/>
  <c r="A20180" i="13"/>
  <c r="A20181" i="13"/>
  <c r="A20182" i="13"/>
  <c r="A20183" i="13"/>
  <c r="A20184" i="13"/>
  <c r="A20185" i="13"/>
  <c r="A20186" i="13"/>
  <c r="A20187" i="13"/>
  <c r="A20188" i="13"/>
  <c r="A20189" i="13"/>
  <c r="A20190" i="13"/>
  <c r="A20191" i="13"/>
  <c r="A20192" i="13"/>
  <c r="A20193" i="13"/>
  <c r="A20194" i="13"/>
  <c r="A20195" i="13"/>
  <c r="A20196" i="13"/>
  <c r="A20197" i="13"/>
  <c r="A20198" i="13"/>
  <c r="A20199" i="13"/>
  <c r="A20200" i="13"/>
  <c r="A20201" i="13"/>
  <c r="A20202" i="13"/>
  <c r="A20203" i="13"/>
  <c r="A20204" i="13"/>
  <c r="A20205" i="13"/>
  <c r="A20206" i="13"/>
  <c r="A20207" i="13"/>
  <c r="A20208" i="13"/>
  <c r="A20209" i="13"/>
  <c r="A20210" i="13"/>
  <c r="A20211" i="13"/>
  <c r="A20212" i="13"/>
  <c r="A20213" i="13"/>
  <c r="A20214" i="13"/>
  <c r="A20215" i="13"/>
  <c r="A20216" i="13"/>
  <c r="A20217" i="13"/>
  <c r="A20218" i="13"/>
  <c r="A20219" i="13"/>
  <c r="A20220" i="13"/>
  <c r="A20221" i="13"/>
  <c r="A20222" i="13"/>
  <c r="A20223" i="13"/>
  <c r="A20224" i="13"/>
  <c r="A20225" i="13"/>
  <c r="A20226" i="13"/>
  <c r="A20227" i="13"/>
  <c r="A20228" i="13"/>
  <c r="A20229" i="13"/>
  <c r="A20230" i="13"/>
  <c r="A20231" i="13"/>
  <c r="A20232" i="13"/>
  <c r="A20233" i="13"/>
  <c r="A20234" i="13"/>
  <c r="A20235" i="13"/>
  <c r="A20236" i="13"/>
  <c r="A20237" i="13"/>
  <c r="A20238" i="13"/>
  <c r="A20239" i="13"/>
  <c r="A20240" i="13"/>
  <c r="A20241" i="13"/>
  <c r="A20242" i="13"/>
  <c r="A20243" i="13"/>
  <c r="A20244" i="13"/>
  <c r="A20245" i="13"/>
  <c r="A20246" i="13"/>
  <c r="A20247" i="13"/>
  <c r="A20248" i="13"/>
  <c r="A20249" i="13"/>
  <c r="A20250" i="13"/>
  <c r="A20251" i="13"/>
  <c r="A20252" i="13"/>
  <c r="A20253" i="13"/>
  <c r="A20254" i="13"/>
  <c r="A20255" i="13"/>
  <c r="A20256" i="13"/>
  <c r="A20257" i="13"/>
  <c r="A20258" i="13"/>
  <c r="A20259" i="13"/>
  <c r="A20260" i="13"/>
  <c r="A20261" i="13"/>
  <c r="A20262" i="13"/>
  <c r="A20263" i="13"/>
  <c r="A20264" i="13"/>
  <c r="A20265" i="13"/>
  <c r="A20266" i="13"/>
  <c r="A20267" i="13"/>
  <c r="A20268" i="13"/>
  <c r="A20269" i="13"/>
  <c r="A20270" i="13"/>
  <c r="A20271" i="13"/>
  <c r="A20272" i="13"/>
  <c r="A20273" i="13"/>
  <c r="A20274" i="13"/>
  <c r="A20275" i="13"/>
  <c r="A20276" i="13"/>
  <c r="A20277" i="13"/>
  <c r="A20278" i="13"/>
  <c r="A20279" i="13"/>
  <c r="A20280" i="13"/>
  <c r="A20281" i="13"/>
  <c r="A20282" i="13"/>
  <c r="A20283" i="13"/>
  <c r="A20284" i="13"/>
  <c r="A20285" i="13"/>
  <c r="A20286" i="13"/>
  <c r="A20287" i="13"/>
  <c r="A20288" i="13"/>
  <c r="A20289" i="13"/>
  <c r="A20290" i="13"/>
  <c r="A20291" i="13"/>
  <c r="A20292" i="13"/>
  <c r="A20293" i="13"/>
  <c r="A20294" i="13"/>
  <c r="A20295" i="13"/>
  <c r="A20296" i="13"/>
  <c r="A20297" i="13"/>
  <c r="A20298" i="13"/>
  <c r="A20299" i="13"/>
  <c r="A20300" i="13"/>
  <c r="A20301" i="13"/>
  <c r="A20302" i="13"/>
  <c r="A20303" i="13"/>
  <c r="A20304" i="13"/>
  <c r="A20305" i="13"/>
  <c r="A20306" i="13"/>
  <c r="A20307" i="13"/>
  <c r="A20308" i="13"/>
  <c r="A20309" i="13"/>
  <c r="A20310" i="13"/>
  <c r="A20311" i="13"/>
  <c r="A20312" i="13"/>
  <c r="A20313" i="13"/>
  <c r="A20314" i="13"/>
  <c r="A20315" i="13"/>
  <c r="A20316" i="13"/>
  <c r="A20317" i="13"/>
  <c r="A20318" i="13"/>
  <c r="A20319" i="13"/>
  <c r="A20320" i="13"/>
  <c r="A20321" i="13"/>
  <c r="A20322" i="13"/>
  <c r="A20323" i="13"/>
  <c r="A20324" i="13"/>
  <c r="A20325" i="13"/>
  <c r="A20326" i="13"/>
  <c r="A20327" i="13"/>
  <c r="A20328" i="13"/>
  <c r="A20329" i="13"/>
  <c r="A20330" i="13"/>
  <c r="A20331" i="13"/>
  <c r="A20332" i="13"/>
  <c r="A20333" i="13"/>
  <c r="A20334" i="13"/>
  <c r="A20335" i="13"/>
  <c r="A20336" i="13"/>
  <c r="A20337" i="13"/>
  <c r="A20338" i="13"/>
  <c r="A20339" i="13"/>
  <c r="A20340" i="13"/>
  <c r="A20341" i="13"/>
  <c r="A20342" i="13"/>
  <c r="A20343" i="13"/>
  <c r="A20344" i="13"/>
  <c r="A20345" i="13"/>
  <c r="A20346" i="13"/>
  <c r="A20347" i="13"/>
  <c r="A20348" i="13"/>
  <c r="A20349" i="13"/>
  <c r="A20350" i="13"/>
  <c r="A20351" i="13"/>
  <c r="A20352" i="13"/>
  <c r="A20353" i="13"/>
  <c r="A20354" i="13"/>
  <c r="A20355" i="13"/>
  <c r="A20356" i="13"/>
  <c r="A20357" i="13"/>
  <c r="A20358" i="13"/>
  <c r="A20359" i="13"/>
  <c r="A20360" i="13"/>
  <c r="A20361" i="13"/>
  <c r="A20362" i="13"/>
  <c r="A20363" i="13"/>
  <c r="A20364" i="13"/>
  <c r="A20365" i="13"/>
  <c r="A20366" i="13"/>
  <c r="A20367" i="13"/>
  <c r="A20368" i="13"/>
  <c r="A20369" i="13"/>
  <c r="A20370" i="13"/>
  <c r="A20371" i="13"/>
  <c r="A20372" i="13"/>
  <c r="A20373" i="13"/>
  <c r="A20374" i="13"/>
  <c r="A20375" i="13"/>
  <c r="A20376" i="13"/>
  <c r="A20377" i="13"/>
  <c r="A20378" i="13"/>
  <c r="A20379" i="13"/>
  <c r="A20380" i="13"/>
  <c r="A20381" i="13"/>
  <c r="A20382" i="13"/>
  <c r="A20383" i="13"/>
  <c r="A20384" i="13"/>
  <c r="A20385" i="13"/>
  <c r="A20386" i="13"/>
  <c r="A20387" i="13"/>
  <c r="A20388" i="13"/>
  <c r="A20389" i="13"/>
  <c r="A20390" i="13"/>
  <c r="A20391" i="13"/>
  <c r="A20392" i="13"/>
  <c r="A20393" i="13"/>
  <c r="A20394" i="13"/>
  <c r="A20395" i="13"/>
  <c r="A20396" i="13"/>
  <c r="A20397" i="13"/>
  <c r="A20398" i="13"/>
  <c r="A20399" i="13"/>
  <c r="A20400" i="13"/>
  <c r="A20401" i="13"/>
  <c r="A20402" i="13"/>
  <c r="A20403" i="13"/>
  <c r="A20404" i="13"/>
  <c r="A20405" i="13"/>
  <c r="A20406" i="13"/>
  <c r="A20407" i="13"/>
  <c r="A20408" i="13"/>
  <c r="A20409" i="13"/>
  <c r="A20410" i="13"/>
  <c r="A20411" i="13"/>
  <c r="A20412" i="13"/>
  <c r="A20413" i="13"/>
  <c r="A20414" i="13"/>
  <c r="A20415" i="13"/>
  <c r="A20416" i="13"/>
  <c r="A20417" i="13"/>
  <c r="A20418" i="13"/>
  <c r="A20419" i="13"/>
  <c r="A20420" i="13"/>
  <c r="A20421" i="13"/>
  <c r="A20422" i="13"/>
  <c r="A20423" i="13"/>
  <c r="A20424" i="13"/>
  <c r="A20425" i="13"/>
  <c r="A20426" i="13"/>
  <c r="A20427" i="13"/>
  <c r="A20428" i="13"/>
  <c r="A20429" i="13"/>
  <c r="A20430" i="13"/>
  <c r="A20431" i="13"/>
  <c r="A20432" i="13"/>
  <c r="A20433" i="13"/>
  <c r="A20434" i="13"/>
  <c r="A20435" i="13"/>
  <c r="A20436" i="13"/>
  <c r="A20437" i="13"/>
  <c r="A20438" i="13"/>
  <c r="A20439" i="13"/>
  <c r="A20440" i="13"/>
  <c r="A20441" i="13"/>
  <c r="A20442" i="13"/>
  <c r="A20443" i="13"/>
  <c r="A20444" i="13"/>
  <c r="A20445" i="13"/>
  <c r="A20446" i="13"/>
  <c r="A20447" i="13"/>
  <c r="A20448" i="13"/>
  <c r="A20449" i="13"/>
  <c r="A20450" i="13"/>
  <c r="A20451" i="13"/>
  <c r="A20452" i="13"/>
  <c r="C1272" i="20" l="1"/>
  <c r="N1178" i="20" l="1"/>
  <c r="N1179" i="20"/>
  <c r="K1178" i="20"/>
  <c r="K1179" i="20"/>
  <c r="F398" i="20"/>
  <c r="J398" i="20"/>
  <c r="F399" i="20"/>
  <c r="J399" i="20"/>
  <c r="F400" i="20"/>
  <c r="J400" i="20"/>
  <c r="F401" i="20"/>
  <c r="J401" i="20"/>
  <c r="Q1179" i="20"/>
  <c r="Q1178" i="20"/>
  <c r="Q1177" i="20"/>
  <c r="Q1176" i="20"/>
  <c r="Q1175" i="20"/>
  <c r="Q1174" i="20"/>
  <c r="F360" i="20" l="1"/>
  <c r="J360" i="20"/>
  <c r="F361" i="20"/>
  <c r="J361" i="20"/>
  <c r="F362" i="20"/>
  <c r="J362" i="20"/>
  <c r="F363" i="20"/>
  <c r="J363" i="20"/>
  <c r="O23" i="13" l="1"/>
  <c r="AC1635" i="20"/>
  <c r="M1635" i="20"/>
  <c r="M1614" i="20"/>
  <c r="D1635" i="20"/>
  <c r="U1635" i="20"/>
  <c r="C1914" i="20"/>
  <c r="E1903" i="20"/>
  <c r="I1903" i="20" s="1"/>
  <c r="D1903" i="20"/>
  <c r="R1897" i="20"/>
  <c r="T1897" i="20" s="1"/>
  <c r="K1897" i="20"/>
  <c r="M1897" i="20" s="1"/>
  <c r="D1897" i="20"/>
  <c r="F1897" i="20" s="1"/>
  <c r="T1895" i="20"/>
  <c r="M1895" i="20"/>
  <c r="F1895" i="20"/>
  <c r="T1894" i="20"/>
  <c r="Q1894" i="20" s="1"/>
  <c r="M1894" i="20"/>
  <c r="F1894" i="20"/>
  <c r="Q1893" i="20"/>
  <c r="P1894" i="20" s="1"/>
  <c r="J1893" i="20"/>
  <c r="I1894" i="20" s="1"/>
  <c r="C1893" i="20"/>
  <c r="B1894" i="20" s="1"/>
  <c r="H1888" i="20"/>
  <c r="E1888" i="20"/>
  <c r="B1888" i="20"/>
  <c r="H1887" i="20"/>
  <c r="I1886" i="20" s="1"/>
  <c r="E1887" i="20"/>
  <c r="F1886" i="20" s="1"/>
  <c r="B1887" i="20"/>
  <c r="C1886" i="20" s="1"/>
  <c r="D1882" i="20"/>
  <c r="I1882" i="20" s="1"/>
  <c r="D1880" i="20"/>
  <c r="I1880" i="20" s="1"/>
  <c r="I1878" i="20" s="1"/>
  <c r="D1878" i="20"/>
  <c r="C1878" i="20"/>
  <c r="H1878" i="20" s="1"/>
  <c r="D1873" i="20"/>
  <c r="D1871" i="20"/>
  <c r="G1867" i="20"/>
  <c r="E1867" i="20"/>
  <c r="E1866" i="20"/>
  <c r="G1860" i="20" s="1"/>
  <c r="F1865" i="20"/>
  <c r="E1865" i="20"/>
  <c r="G1849" i="20" s="1"/>
  <c r="C1862" i="20"/>
  <c r="C1861" i="20"/>
  <c r="C1860" i="20"/>
  <c r="E1858" i="20"/>
  <c r="E1847" i="20"/>
  <c r="E1834" i="20"/>
  <c r="E1836" i="20" s="1"/>
  <c r="B1827" i="20"/>
  <c r="B1826" i="20"/>
  <c r="E1819" i="20"/>
  <c r="B1819" i="20"/>
  <c r="C1817" i="20" s="1"/>
  <c r="E1818" i="20"/>
  <c r="F1816" i="20" s="1"/>
  <c r="B1818" i="20"/>
  <c r="C1816" i="20" s="1"/>
  <c r="F1817" i="20"/>
  <c r="G1813" i="20"/>
  <c r="G1812" i="20"/>
  <c r="G1811" i="20"/>
  <c r="G1810" i="20"/>
  <c r="F1801" i="20"/>
  <c r="J1808" i="20" s="1"/>
  <c r="F1793" i="20"/>
  <c r="F1791" i="20"/>
  <c r="J1791" i="20" s="1"/>
  <c r="F1790" i="20"/>
  <c r="J1790" i="20" s="1"/>
  <c r="F1789" i="20"/>
  <c r="F1781" i="20"/>
  <c r="H1781" i="20" s="1"/>
  <c r="F1778" i="20"/>
  <c r="H1778" i="20" s="1"/>
  <c r="F1777" i="20"/>
  <c r="H1777" i="20" s="1"/>
  <c r="F1776" i="20"/>
  <c r="H1776" i="20" s="1"/>
  <c r="F1775" i="20"/>
  <c r="H1775" i="20" s="1"/>
  <c r="F1774" i="20"/>
  <c r="H1774" i="20" s="1"/>
  <c r="F1773" i="20"/>
  <c r="H1773" i="20" s="1"/>
  <c r="F1772" i="20"/>
  <c r="H1772" i="20" s="1"/>
  <c r="F1771" i="20"/>
  <c r="H1771" i="20" s="1"/>
  <c r="F1770" i="20"/>
  <c r="G1770" i="20" s="1"/>
  <c r="F1766" i="20"/>
  <c r="H1766" i="20" s="1"/>
  <c r="F1765" i="20"/>
  <c r="H1765" i="20" s="1"/>
  <c r="F1764" i="20"/>
  <c r="H1764" i="20" s="1"/>
  <c r="F1762" i="20"/>
  <c r="H1762" i="20" s="1"/>
  <c r="H1761" i="20"/>
  <c r="H1760" i="20"/>
  <c r="F1759" i="20"/>
  <c r="H1759" i="20" s="1"/>
  <c r="F1758" i="20"/>
  <c r="H1758" i="20" s="1"/>
  <c r="F1757" i="20"/>
  <c r="H1757" i="20" s="1"/>
  <c r="F1756" i="20"/>
  <c r="H1756" i="20" s="1"/>
  <c r="F1755" i="20"/>
  <c r="H1755" i="20" s="1"/>
  <c r="F1754" i="20"/>
  <c r="H1754" i="20" s="1"/>
  <c r="F1753" i="20"/>
  <c r="H1753" i="20" s="1"/>
  <c r="F1752" i="20"/>
  <c r="H1752" i="20" s="1"/>
  <c r="F1751" i="20"/>
  <c r="G1751" i="20" s="1"/>
  <c r="B1745" i="20"/>
  <c r="E1745" i="20" s="1"/>
  <c r="B1744" i="20"/>
  <c r="E1744" i="20" s="1"/>
  <c r="B1743" i="20"/>
  <c r="E1743" i="20" s="1"/>
  <c r="B1735" i="20"/>
  <c r="G1735" i="20" s="1"/>
  <c r="B1734" i="20"/>
  <c r="H1729" i="20"/>
  <c r="G1729" i="20"/>
  <c r="K1729" i="20" s="1"/>
  <c r="E1729" i="20"/>
  <c r="H1728" i="20"/>
  <c r="G1728" i="20"/>
  <c r="K1728" i="20" s="1"/>
  <c r="E1728" i="20"/>
  <c r="H1727" i="20"/>
  <c r="G1727" i="20"/>
  <c r="K1727" i="20" s="1"/>
  <c r="E1727" i="20"/>
  <c r="G1722" i="20"/>
  <c r="J1722" i="20" s="1"/>
  <c r="E1722" i="20"/>
  <c r="G1721" i="20"/>
  <c r="J1721" i="20" s="1"/>
  <c r="E1721" i="20"/>
  <c r="G1720" i="20"/>
  <c r="J1720" i="20" s="1"/>
  <c r="E1720" i="20"/>
  <c r="G1719" i="20"/>
  <c r="J1719" i="20" s="1"/>
  <c r="E1719" i="20"/>
  <c r="G1718" i="20"/>
  <c r="J1718" i="20" s="1"/>
  <c r="E1718" i="20"/>
  <c r="G1717" i="20"/>
  <c r="J1717" i="20" s="1"/>
  <c r="E1717" i="20"/>
  <c r="G1716" i="20"/>
  <c r="J1716" i="20" s="1"/>
  <c r="E1716" i="20"/>
  <c r="G1715" i="20"/>
  <c r="J1715" i="20" s="1"/>
  <c r="E1715" i="20"/>
  <c r="G1714" i="20"/>
  <c r="J1714" i="20" s="1"/>
  <c r="E1714" i="20"/>
  <c r="G1713" i="20"/>
  <c r="J1713" i="20" s="1"/>
  <c r="E1713" i="20"/>
  <c r="D1706" i="20"/>
  <c r="D1704" i="20"/>
  <c r="D1698" i="20"/>
  <c r="F1698" i="20" s="1"/>
  <c r="D1697" i="20"/>
  <c r="F1697" i="20" s="1"/>
  <c r="D1696" i="20"/>
  <c r="F1696" i="20" s="1"/>
  <c r="D1684" i="20"/>
  <c r="I1684" i="20" s="1"/>
  <c r="D1683" i="20"/>
  <c r="I1683" i="20" s="1"/>
  <c r="D1679" i="20"/>
  <c r="D1677" i="20"/>
  <c r="D1675" i="20"/>
  <c r="D1670" i="20"/>
  <c r="I1670" i="20" s="1"/>
  <c r="D1669" i="20"/>
  <c r="I1669" i="20" s="1"/>
  <c r="D1666" i="20"/>
  <c r="D1664" i="20"/>
  <c r="D1662" i="20"/>
  <c r="D1659" i="20"/>
  <c r="D1658" i="20"/>
  <c r="H1658" i="20" s="1"/>
  <c r="D1654" i="20"/>
  <c r="E1654" i="20" s="1"/>
  <c r="F1654" i="20" s="1"/>
  <c r="D1652" i="20"/>
  <c r="E1652" i="20" s="1"/>
  <c r="F1652" i="20" s="1"/>
  <c r="D1650" i="20"/>
  <c r="F1643" i="20"/>
  <c r="E1643" i="20"/>
  <c r="AF1633" i="20"/>
  <c r="X1633" i="20"/>
  <c r="P1633" i="20"/>
  <c r="G1633" i="20"/>
  <c r="E1633" i="20"/>
  <c r="AF1632" i="20"/>
  <c r="X1632" i="20"/>
  <c r="P1632" i="20"/>
  <c r="G1632" i="20"/>
  <c r="AF1631" i="20"/>
  <c r="X1631" i="20"/>
  <c r="P1631" i="20"/>
  <c r="G1631" i="20"/>
  <c r="AF1630" i="20"/>
  <c r="X1630" i="20"/>
  <c r="P1630" i="20"/>
  <c r="G1630" i="20"/>
  <c r="AF1629" i="20"/>
  <c r="X1629" i="20"/>
  <c r="P1629" i="20"/>
  <c r="G1629" i="20"/>
  <c r="AF1628" i="20"/>
  <c r="X1628" i="20"/>
  <c r="P1628" i="20"/>
  <c r="G1628" i="20"/>
  <c r="AF1627" i="20"/>
  <c r="AC1627" i="20" s="1"/>
  <c r="AB1628" i="20" s="1"/>
  <c r="X1627" i="20"/>
  <c r="U1627" i="20" s="1"/>
  <c r="P1627" i="20"/>
  <c r="M1627" i="20" s="1"/>
  <c r="L1628" i="20" s="1"/>
  <c r="G1627" i="20"/>
  <c r="D1627" i="20" s="1"/>
  <c r="C1628" i="20" s="1"/>
  <c r="AC1614" i="20"/>
  <c r="U1614" i="20"/>
  <c r="D1614" i="20"/>
  <c r="AF1612" i="20"/>
  <c r="AD1612" i="20"/>
  <c r="X1612" i="20"/>
  <c r="V1612" i="20"/>
  <c r="P1612" i="20"/>
  <c r="G1612" i="20"/>
  <c r="AF1611" i="20"/>
  <c r="X1611" i="20"/>
  <c r="P1611" i="20"/>
  <c r="G1611" i="20"/>
  <c r="AF1610" i="20"/>
  <c r="X1610" i="20"/>
  <c r="P1610" i="20"/>
  <c r="G1610" i="20"/>
  <c r="AF1609" i="20"/>
  <c r="X1609" i="20"/>
  <c r="P1609" i="20"/>
  <c r="G1609" i="20"/>
  <c r="AF1608" i="20"/>
  <c r="X1608" i="20"/>
  <c r="P1608" i="20"/>
  <c r="G1608" i="20"/>
  <c r="AF1607" i="20"/>
  <c r="X1607" i="20"/>
  <c r="P1607" i="20"/>
  <c r="G1607" i="20"/>
  <c r="AF1606" i="20"/>
  <c r="AC1606" i="20" s="1"/>
  <c r="AB1607" i="20" s="1"/>
  <c r="X1606" i="20"/>
  <c r="U1606" i="20" s="1"/>
  <c r="T1607" i="20" s="1"/>
  <c r="P1606" i="20"/>
  <c r="M1606" i="20" s="1"/>
  <c r="G1606" i="20"/>
  <c r="D1606" i="20" s="1"/>
  <c r="F1586" i="20"/>
  <c r="B1586" i="20"/>
  <c r="C1588" i="20" s="1"/>
  <c r="F1585" i="20"/>
  <c r="F1587" i="20" s="1"/>
  <c r="B1585" i="20"/>
  <c r="C1587" i="20" s="1"/>
  <c r="H1577" i="20"/>
  <c r="C1564" i="20"/>
  <c r="C1566" i="20" s="1"/>
  <c r="B1564" i="20"/>
  <c r="B1566" i="20" s="1"/>
  <c r="C1558" i="20"/>
  <c r="C1560" i="20" s="1"/>
  <c r="B1558" i="20"/>
  <c r="B1560" i="20" s="1"/>
  <c r="B1553" i="20"/>
  <c r="B1552" i="20"/>
  <c r="C1551" i="20" s="1"/>
  <c r="H1548" i="20"/>
  <c r="E1548" i="20"/>
  <c r="B1548" i="20"/>
  <c r="H1547" i="20"/>
  <c r="I1546" i="20" s="1"/>
  <c r="E1547" i="20"/>
  <c r="F1546" i="20" s="1"/>
  <c r="B1547" i="20"/>
  <c r="C1546" i="20" s="1"/>
  <c r="H1540" i="20"/>
  <c r="F1540" i="20"/>
  <c r="F1542" i="20" s="1"/>
  <c r="D1540" i="20"/>
  <c r="D1542" i="20" s="1"/>
  <c r="B1540" i="20"/>
  <c r="B1542" i="20" s="1"/>
  <c r="J1519" i="20"/>
  <c r="I1519" i="20"/>
  <c r="L1519" i="20" s="1"/>
  <c r="G1519" i="20"/>
  <c r="J1518" i="20"/>
  <c r="I1518" i="20"/>
  <c r="L1518" i="20" s="1"/>
  <c r="G1518" i="20"/>
  <c r="J1517" i="20"/>
  <c r="I1517" i="20"/>
  <c r="L1517" i="20" s="1"/>
  <c r="G1517" i="20"/>
  <c r="J1512" i="20"/>
  <c r="I1512" i="20"/>
  <c r="L1512" i="20" s="1"/>
  <c r="G1512" i="20"/>
  <c r="J1511" i="20"/>
  <c r="I1511" i="20"/>
  <c r="L1511" i="20" s="1"/>
  <c r="G1511" i="20"/>
  <c r="J1510" i="20"/>
  <c r="I1510" i="20"/>
  <c r="L1510" i="20" s="1"/>
  <c r="G1510" i="20"/>
  <c r="J1505" i="20"/>
  <c r="I1505" i="20"/>
  <c r="L1505" i="20" s="1"/>
  <c r="G1505" i="20"/>
  <c r="J1504" i="20"/>
  <c r="I1504" i="20"/>
  <c r="L1504" i="20" s="1"/>
  <c r="G1504" i="20"/>
  <c r="Q1496" i="20"/>
  <c r="H1496" i="20"/>
  <c r="I1494" i="20" s="1"/>
  <c r="C1496" i="20"/>
  <c r="D1494" i="20" s="1"/>
  <c r="C1488" i="20"/>
  <c r="G1488" i="20" s="1"/>
  <c r="G1489" i="20" s="1"/>
  <c r="C1487" i="20"/>
  <c r="G1487" i="20" s="1"/>
  <c r="O1483" i="20"/>
  <c r="O1482" i="20"/>
  <c r="O1481" i="20"/>
  <c r="O1480" i="20"/>
  <c r="O1479" i="20"/>
  <c r="L1478" i="20"/>
  <c r="C1473" i="20"/>
  <c r="M1472" i="20"/>
  <c r="C1472" i="20"/>
  <c r="G1462" i="20"/>
  <c r="I1462" i="20" s="1"/>
  <c r="A1462" i="20"/>
  <c r="G1461" i="20"/>
  <c r="G1460" i="20"/>
  <c r="I1460" i="20" s="1"/>
  <c r="G1459" i="20"/>
  <c r="I1459" i="20" s="1"/>
  <c r="M1455" i="20"/>
  <c r="M1447" i="20"/>
  <c r="M1446" i="20"/>
  <c r="R1445" i="20"/>
  <c r="Q1445" i="20"/>
  <c r="P1445" i="20"/>
  <c r="O1445" i="20"/>
  <c r="N1445" i="20"/>
  <c r="M1445" i="20"/>
  <c r="R1444" i="20"/>
  <c r="Q1444" i="20"/>
  <c r="P1444" i="20"/>
  <c r="O1444" i="20"/>
  <c r="N1444" i="20"/>
  <c r="M1444" i="20"/>
  <c r="R1443" i="20"/>
  <c r="Q1443" i="20"/>
  <c r="P1443" i="20"/>
  <c r="O1443" i="20"/>
  <c r="N1443" i="20"/>
  <c r="M1443" i="20"/>
  <c r="R1442" i="20"/>
  <c r="Q1442" i="20"/>
  <c r="P1442" i="20"/>
  <c r="O1442" i="20"/>
  <c r="N1442" i="20"/>
  <c r="M1442" i="20"/>
  <c r="R1441" i="20"/>
  <c r="Q1441" i="20"/>
  <c r="P1441" i="20"/>
  <c r="O1441" i="20"/>
  <c r="N1441" i="20"/>
  <c r="M1441" i="20"/>
  <c r="R1440" i="20"/>
  <c r="Q1440" i="20"/>
  <c r="P1440" i="20"/>
  <c r="O1440" i="20"/>
  <c r="N1440" i="20"/>
  <c r="R1439" i="20"/>
  <c r="Q1439" i="20"/>
  <c r="P1439" i="20"/>
  <c r="O1439" i="20"/>
  <c r="N1439" i="20"/>
  <c r="R1438" i="20"/>
  <c r="Q1438" i="20"/>
  <c r="P1438" i="20"/>
  <c r="O1438" i="20"/>
  <c r="N1438" i="20"/>
  <c r="R1437" i="20"/>
  <c r="Q1437" i="20"/>
  <c r="P1437" i="20"/>
  <c r="O1437" i="20"/>
  <c r="N1437" i="20"/>
  <c r="R1436" i="20"/>
  <c r="Q1436" i="20"/>
  <c r="P1436" i="20"/>
  <c r="O1436" i="20"/>
  <c r="N1436" i="20"/>
  <c r="M1429" i="20"/>
  <c r="E1427" i="20"/>
  <c r="E1426" i="20"/>
  <c r="E1425" i="20"/>
  <c r="E1424" i="20"/>
  <c r="E1423" i="20"/>
  <c r="E1422" i="20"/>
  <c r="M1421" i="20"/>
  <c r="E1421" i="20"/>
  <c r="M1420" i="20"/>
  <c r="E1420" i="20"/>
  <c r="R1419" i="20"/>
  <c r="Q1419" i="20"/>
  <c r="P1419" i="20"/>
  <c r="O1419" i="20"/>
  <c r="N1419" i="20"/>
  <c r="M1419" i="20"/>
  <c r="E1419" i="20"/>
  <c r="C1419" i="20"/>
  <c r="B1419" i="20"/>
  <c r="A1419" i="20"/>
  <c r="R1418" i="20"/>
  <c r="Q1418" i="20"/>
  <c r="P1418" i="20"/>
  <c r="O1418" i="20"/>
  <c r="N1418" i="20"/>
  <c r="M1418" i="20"/>
  <c r="E1418" i="20"/>
  <c r="C1418" i="20"/>
  <c r="B1418" i="20"/>
  <c r="A1418" i="20"/>
  <c r="R1417" i="20"/>
  <c r="Q1417" i="20"/>
  <c r="P1417" i="20"/>
  <c r="O1417" i="20"/>
  <c r="N1417" i="20"/>
  <c r="M1417" i="20"/>
  <c r="E1417" i="20"/>
  <c r="C1417" i="20"/>
  <c r="B1417" i="20"/>
  <c r="A1417" i="20"/>
  <c r="R1416" i="20"/>
  <c r="Q1416" i="20"/>
  <c r="P1416" i="20"/>
  <c r="O1416" i="20"/>
  <c r="N1416" i="20"/>
  <c r="M1416" i="20"/>
  <c r="E1416" i="20"/>
  <c r="C1416" i="20"/>
  <c r="B1416" i="20"/>
  <c r="AA1442" i="20" s="1"/>
  <c r="A1416" i="20"/>
  <c r="R1415" i="20"/>
  <c r="Q1415" i="20"/>
  <c r="P1415" i="20"/>
  <c r="O1415" i="20"/>
  <c r="N1415" i="20"/>
  <c r="M1415" i="20"/>
  <c r="E1415" i="20"/>
  <c r="C1415" i="20"/>
  <c r="B1415" i="20"/>
  <c r="A1415" i="20"/>
  <c r="R1414" i="20"/>
  <c r="Q1414" i="20"/>
  <c r="P1414" i="20"/>
  <c r="O1414" i="20"/>
  <c r="N1414" i="20"/>
  <c r="E1414" i="20"/>
  <c r="C1414" i="20"/>
  <c r="B1414" i="20"/>
  <c r="A1414" i="20"/>
  <c r="R1413" i="20"/>
  <c r="Q1413" i="20"/>
  <c r="P1413" i="20"/>
  <c r="O1413" i="20"/>
  <c r="N1413" i="20"/>
  <c r="E1413" i="20"/>
  <c r="C1413" i="20"/>
  <c r="B1413" i="20"/>
  <c r="A1413" i="20"/>
  <c r="R1412" i="20"/>
  <c r="Q1412" i="20"/>
  <c r="P1412" i="20"/>
  <c r="O1412" i="20"/>
  <c r="N1412" i="20"/>
  <c r="E1412" i="20"/>
  <c r="C1412" i="20"/>
  <c r="B1412" i="20"/>
  <c r="AB1438" i="20" s="1"/>
  <c r="A1412" i="20"/>
  <c r="R1411" i="20"/>
  <c r="Q1411" i="20"/>
  <c r="P1411" i="20"/>
  <c r="O1411" i="20"/>
  <c r="N1411" i="20"/>
  <c r="E1411" i="20"/>
  <c r="C1411" i="20"/>
  <c r="B1411" i="20"/>
  <c r="AA1437" i="20" s="1"/>
  <c r="A1411" i="20"/>
  <c r="R1410" i="20"/>
  <c r="Q1410" i="20"/>
  <c r="P1410" i="20"/>
  <c r="O1410" i="20"/>
  <c r="N1410" i="20"/>
  <c r="E1410" i="20"/>
  <c r="C1410" i="20"/>
  <c r="B1410" i="20"/>
  <c r="A1410" i="20"/>
  <c r="J1406" i="20"/>
  <c r="J1398" i="20"/>
  <c r="J1397" i="20"/>
  <c r="L1396" i="20"/>
  <c r="K1396" i="20"/>
  <c r="M1396" i="20" s="1"/>
  <c r="J1396" i="20"/>
  <c r="L1395" i="20"/>
  <c r="K1395" i="20"/>
  <c r="M1395" i="20" s="1"/>
  <c r="J1395" i="20"/>
  <c r="L1394" i="20"/>
  <c r="K1394" i="20"/>
  <c r="M1394" i="20" s="1"/>
  <c r="J1394" i="20"/>
  <c r="L1393" i="20"/>
  <c r="K1393" i="20"/>
  <c r="M1393" i="20" s="1"/>
  <c r="J1393" i="20"/>
  <c r="L1392" i="20"/>
  <c r="K1392" i="20"/>
  <c r="M1392" i="20" s="1"/>
  <c r="J1392" i="20"/>
  <c r="L1391" i="20"/>
  <c r="K1391" i="20"/>
  <c r="M1391" i="20" s="1"/>
  <c r="L1390" i="20"/>
  <c r="K1390" i="20"/>
  <c r="L1389" i="20"/>
  <c r="K1389" i="20"/>
  <c r="M1389" i="20" s="1"/>
  <c r="L1388" i="20"/>
  <c r="K1388" i="20"/>
  <c r="M1388" i="20" s="1"/>
  <c r="L1387" i="20"/>
  <c r="K1387" i="20"/>
  <c r="M1387" i="20" s="1"/>
  <c r="J1380" i="20"/>
  <c r="E1380" i="20"/>
  <c r="E1379" i="20"/>
  <c r="E1378" i="20"/>
  <c r="B1378" i="20"/>
  <c r="A1378" i="20"/>
  <c r="E1377" i="20"/>
  <c r="B1377" i="20"/>
  <c r="A1377" i="20"/>
  <c r="E1376" i="20"/>
  <c r="B1376" i="20"/>
  <c r="A1376" i="20"/>
  <c r="E1375" i="20"/>
  <c r="B1375" i="20"/>
  <c r="A1375" i="20"/>
  <c r="E1374" i="20"/>
  <c r="B1374" i="20"/>
  <c r="A1374" i="20"/>
  <c r="E1373" i="20"/>
  <c r="B1373" i="20"/>
  <c r="A1373" i="20"/>
  <c r="J1372" i="20"/>
  <c r="E1372" i="20"/>
  <c r="B1372" i="20"/>
  <c r="A1372" i="20"/>
  <c r="J1371" i="20"/>
  <c r="E1371" i="20"/>
  <c r="B1371" i="20"/>
  <c r="A1371" i="20"/>
  <c r="L1370" i="20"/>
  <c r="K1370" i="20"/>
  <c r="M1370" i="20" s="1"/>
  <c r="J1370" i="20"/>
  <c r="E1370" i="20"/>
  <c r="C1370" i="20"/>
  <c r="B1370" i="20"/>
  <c r="T1396" i="20" s="1"/>
  <c r="A1370" i="20"/>
  <c r="L1369" i="20"/>
  <c r="K1369" i="20"/>
  <c r="M1369" i="20" s="1"/>
  <c r="J1369" i="20"/>
  <c r="E1369" i="20"/>
  <c r="C1369" i="20"/>
  <c r="B1369" i="20"/>
  <c r="U1395" i="20" s="1"/>
  <c r="A1369" i="20"/>
  <c r="L1368" i="20"/>
  <c r="K1368" i="20"/>
  <c r="M1368" i="20" s="1"/>
  <c r="J1368" i="20"/>
  <c r="E1368" i="20"/>
  <c r="C1368" i="20"/>
  <c r="B1368" i="20"/>
  <c r="U1394" i="20" s="1"/>
  <c r="A1368" i="20"/>
  <c r="L1367" i="20"/>
  <c r="K1367" i="20"/>
  <c r="M1367" i="20" s="1"/>
  <c r="J1367" i="20"/>
  <c r="E1367" i="20"/>
  <c r="C1367" i="20"/>
  <c r="B1367" i="20"/>
  <c r="A1367" i="20"/>
  <c r="L1366" i="20"/>
  <c r="K1366" i="20"/>
  <c r="M1366" i="20" s="1"/>
  <c r="J1366" i="20"/>
  <c r="E1366" i="20"/>
  <c r="C1366" i="20"/>
  <c r="B1366" i="20"/>
  <c r="T1392" i="20" s="1"/>
  <c r="A1366" i="20"/>
  <c r="L1365" i="20"/>
  <c r="K1365" i="20"/>
  <c r="M1365" i="20" s="1"/>
  <c r="E1365" i="20"/>
  <c r="C1365" i="20"/>
  <c r="B1365" i="20"/>
  <c r="A1365" i="20"/>
  <c r="L1364" i="20"/>
  <c r="K1364" i="20"/>
  <c r="M1364" i="20" s="1"/>
  <c r="E1364" i="20"/>
  <c r="C1364" i="20"/>
  <c r="B1364" i="20"/>
  <c r="T1390" i="20" s="1"/>
  <c r="A1364" i="20"/>
  <c r="L1363" i="20"/>
  <c r="K1363" i="20"/>
  <c r="M1363" i="20" s="1"/>
  <c r="E1363" i="20"/>
  <c r="C1363" i="20"/>
  <c r="B1363" i="20"/>
  <c r="A1363" i="20"/>
  <c r="L1362" i="20"/>
  <c r="K1362" i="20"/>
  <c r="M1362" i="20" s="1"/>
  <c r="E1362" i="20"/>
  <c r="C1362" i="20"/>
  <c r="B1362" i="20"/>
  <c r="T1388" i="20" s="1"/>
  <c r="A1362" i="20"/>
  <c r="L1361" i="20"/>
  <c r="K1361" i="20"/>
  <c r="M1361" i="20" s="1"/>
  <c r="E1361" i="20"/>
  <c r="C1361" i="20"/>
  <c r="B1361" i="20"/>
  <c r="A1361" i="20"/>
  <c r="J1356" i="20"/>
  <c r="J1348" i="20"/>
  <c r="J1347" i="20"/>
  <c r="M1346" i="20"/>
  <c r="L1346" i="20"/>
  <c r="K1346" i="20"/>
  <c r="J1346" i="20"/>
  <c r="M1345" i="20"/>
  <c r="L1345" i="20"/>
  <c r="K1345" i="20"/>
  <c r="J1345" i="20"/>
  <c r="M1344" i="20"/>
  <c r="L1344" i="20"/>
  <c r="K1344" i="20"/>
  <c r="J1344" i="20"/>
  <c r="M1343" i="20"/>
  <c r="L1343" i="20"/>
  <c r="K1343" i="20"/>
  <c r="J1343" i="20"/>
  <c r="M1342" i="20"/>
  <c r="L1342" i="20"/>
  <c r="K1342" i="20"/>
  <c r="J1342" i="20"/>
  <c r="M1341" i="20"/>
  <c r="L1341" i="20"/>
  <c r="K1341" i="20"/>
  <c r="M1340" i="20"/>
  <c r="L1340" i="20"/>
  <c r="K1340" i="20"/>
  <c r="M1339" i="20"/>
  <c r="L1339" i="20"/>
  <c r="K1339" i="20"/>
  <c r="M1338" i="20"/>
  <c r="L1338" i="20"/>
  <c r="K1338" i="20"/>
  <c r="M1337" i="20"/>
  <c r="L1337" i="20"/>
  <c r="K1337" i="20"/>
  <c r="J1330" i="20"/>
  <c r="AR1328" i="20" s="1"/>
  <c r="D1330" i="20"/>
  <c r="D1329" i="20"/>
  <c r="D1328" i="20"/>
  <c r="B1328" i="20"/>
  <c r="A1328" i="20"/>
  <c r="D1327" i="20"/>
  <c r="B1327" i="20"/>
  <c r="A1327" i="20"/>
  <c r="D1326" i="20"/>
  <c r="B1326" i="20"/>
  <c r="A1326" i="20"/>
  <c r="D1325" i="20"/>
  <c r="B1325" i="20"/>
  <c r="A1325" i="20"/>
  <c r="D1324" i="20"/>
  <c r="B1324" i="20"/>
  <c r="A1324" i="20"/>
  <c r="D1323" i="20"/>
  <c r="B1323" i="20"/>
  <c r="A1323" i="20"/>
  <c r="J1322" i="20"/>
  <c r="D1322" i="20"/>
  <c r="B1322" i="20"/>
  <c r="A1322" i="20"/>
  <c r="J1321" i="20"/>
  <c r="D1321" i="20"/>
  <c r="B1321" i="20"/>
  <c r="A1321" i="20"/>
  <c r="AU1320" i="20"/>
  <c r="AT1320" i="20"/>
  <c r="AS1320" i="20"/>
  <c r="AL1320" i="20"/>
  <c r="AJ1320" i="20"/>
  <c r="AH1320" i="20"/>
  <c r="AG1320" i="20"/>
  <c r="M1320" i="20"/>
  <c r="L1320" i="20"/>
  <c r="K1320" i="20"/>
  <c r="J1320" i="20"/>
  <c r="AR1320" i="20" s="1"/>
  <c r="D1320" i="20"/>
  <c r="C1320" i="20"/>
  <c r="B1320" i="20"/>
  <c r="T1346" i="20" s="1"/>
  <c r="A1320" i="20"/>
  <c r="AU1319" i="20"/>
  <c r="AT1319" i="20"/>
  <c r="AS1319" i="20"/>
  <c r="AL1319" i="20"/>
  <c r="AJ1319" i="20"/>
  <c r="AH1319" i="20"/>
  <c r="AG1319" i="20"/>
  <c r="M1319" i="20"/>
  <c r="L1319" i="20"/>
  <c r="K1319" i="20"/>
  <c r="J1319" i="20"/>
  <c r="AR1319" i="20" s="1"/>
  <c r="D1319" i="20"/>
  <c r="C1319" i="20"/>
  <c r="B1319" i="20"/>
  <c r="U1345" i="20" s="1"/>
  <c r="A1319" i="20"/>
  <c r="AU1318" i="20"/>
  <c r="AT1318" i="20"/>
  <c r="AS1318" i="20"/>
  <c r="AL1318" i="20"/>
  <c r="AJ1318" i="20"/>
  <c r="AH1318" i="20"/>
  <c r="AG1318" i="20"/>
  <c r="M1318" i="20"/>
  <c r="L1318" i="20"/>
  <c r="K1318" i="20"/>
  <c r="J1318" i="20"/>
  <c r="AR1318" i="20" s="1"/>
  <c r="D1318" i="20"/>
  <c r="C1318" i="20"/>
  <c r="B1318" i="20"/>
  <c r="A1318" i="20"/>
  <c r="AU1317" i="20"/>
  <c r="AT1317" i="20"/>
  <c r="AS1317" i="20"/>
  <c r="AL1317" i="20"/>
  <c r="AJ1317" i="20"/>
  <c r="AH1317" i="20"/>
  <c r="AG1317" i="20"/>
  <c r="M1317" i="20"/>
  <c r="L1317" i="20"/>
  <c r="K1317" i="20"/>
  <c r="J1317" i="20"/>
  <c r="AR1317" i="20" s="1"/>
  <c r="D1317" i="20"/>
  <c r="C1317" i="20"/>
  <c r="B1317" i="20"/>
  <c r="U1343" i="20" s="1"/>
  <c r="A1317" i="20"/>
  <c r="AU1316" i="20"/>
  <c r="AT1316" i="20"/>
  <c r="AS1316" i="20"/>
  <c r="AL1316" i="20"/>
  <c r="AJ1316" i="20"/>
  <c r="AH1316" i="20"/>
  <c r="AG1316" i="20"/>
  <c r="M1316" i="20"/>
  <c r="L1316" i="20"/>
  <c r="K1316" i="20"/>
  <c r="J1316" i="20"/>
  <c r="AR1316" i="20" s="1"/>
  <c r="D1316" i="20"/>
  <c r="C1316" i="20"/>
  <c r="B1316" i="20"/>
  <c r="A1316" i="20"/>
  <c r="AU1315" i="20"/>
  <c r="AT1315" i="20"/>
  <c r="AS1315" i="20"/>
  <c r="AL1315" i="20"/>
  <c r="AH1315" i="20"/>
  <c r="AG1315" i="20"/>
  <c r="M1315" i="20"/>
  <c r="L1315" i="20"/>
  <c r="K1315" i="20"/>
  <c r="D1315" i="20"/>
  <c r="C1315" i="20"/>
  <c r="B1315" i="20"/>
  <c r="U1341" i="20" s="1"/>
  <c r="A1315" i="20"/>
  <c r="AU1314" i="20"/>
  <c r="AT1314" i="20"/>
  <c r="AS1314" i="20"/>
  <c r="AL1314" i="20"/>
  <c r="AH1314" i="20"/>
  <c r="AG1314" i="20"/>
  <c r="M1314" i="20"/>
  <c r="L1314" i="20"/>
  <c r="K1314" i="20"/>
  <c r="D1314" i="20"/>
  <c r="C1314" i="20"/>
  <c r="B1314" i="20"/>
  <c r="T1340" i="20" s="1"/>
  <c r="A1314" i="20"/>
  <c r="AU1313" i="20"/>
  <c r="AT1313" i="20"/>
  <c r="AS1313" i="20"/>
  <c r="AL1313" i="20"/>
  <c r="AH1313" i="20"/>
  <c r="AG1313" i="20"/>
  <c r="M1313" i="20"/>
  <c r="L1313" i="20"/>
  <c r="K1313" i="20"/>
  <c r="D1313" i="20"/>
  <c r="C1313" i="20"/>
  <c r="B1313" i="20"/>
  <c r="A1313" i="20"/>
  <c r="AU1312" i="20"/>
  <c r="AT1312" i="20"/>
  <c r="AS1312" i="20"/>
  <c r="AL1312" i="20"/>
  <c r="AH1312" i="20"/>
  <c r="AG1312" i="20"/>
  <c r="M1312" i="20"/>
  <c r="L1312" i="20"/>
  <c r="K1312" i="20"/>
  <c r="D1312" i="20"/>
  <c r="C1312" i="20"/>
  <c r="B1312" i="20"/>
  <c r="A1312" i="20"/>
  <c r="AU1311" i="20"/>
  <c r="AT1311" i="20"/>
  <c r="AS1311" i="20"/>
  <c r="AL1311" i="20"/>
  <c r="AH1311" i="20"/>
  <c r="AG1311" i="20"/>
  <c r="M1311" i="20"/>
  <c r="L1311" i="20"/>
  <c r="K1311" i="20"/>
  <c r="D1311" i="20"/>
  <c r="C1311" i="20"/>
  <c r="B1311" i="20"/>
  <c r="U1337" i="20" s="1"/>
  <c r="A1311" i="20"/>
  <c r="I1304" i="20"/>
  <c r="G1304" i="20"/>
  <c r="E1304" i="20"/>
  <c r="Q1298" i="20"/>
  <c r="O1298" i="20"/>
  <c r="G1298" i="20"/>
  <c r="E1298" i="20"/>
  <c r="D1295" i="20" s="1"/>
  <c r="C1298" i="20"/>
  <c r="D1294" i="20" s="1"/>
  <c r="D1284" i="20"/>
  <c r="E1285" i="20" s="1"/>
  <c r="D1280" i="20"/>
  <c r="E1281" i="20" s="1"/>
  <c r="D1276" i="20"/>
  <c r="D1275" i="20"/>
  <c r="E1277" i="20" s="1"/>
  <c r="C1263" i="20"/>
  <c r="D1253" i="20"/>
  <c r="D1249" i="20"/>
  <c r="I1244" i="20" s="1"/>
  <c r="G1247" i="20"/>
  <c r="G1246" i="20"/>
  <c r="G1245" i="20"/>
  <c r="G1244" i="20"/>
  <c r="G1243" i="20"/>
  <c r="D1243" i="20" s="1"/>
  <c r="D1238" i="20"/>
  <c r="I1235" i="20" s="1"/>
  <c r="G1236" i="20"/>
  <c r="G1235" i="20"/>
  <c r="G1234" i="20"/>
  <c r="G1233" i="20"/>
  <c r="G1232" i="20"/>
  <c r="D1232" i="20" s="1"/>
  <c r="N1225" i="20"/>
  <c r="O1226" i="20" s="1"/>
  <c r="I1225" i="20"/>
  <c r="J1226" i="20" s="1"/>
  <c r="D1225" i="20"/>
  <c r="E1226" i="20" s="1"/>
  <c r="D1221" i="20"/>
  <c r="I1218" i="20" s="1"/>
  <c r="G1219" i="20"/>
  <c r="G1218" i="20"/>
  <c r="G1217" i="20"/>
  <c r="G1216" i="20"/>
  <c r="G1215" i="20"/>
  <c r="D1215" i="20" s="1"/>
  <c r="C1216" i="20" s="1"/>
  <c r="G1204" i="20"/>
  <c r="I1200" i="20"/>
  <c r="K1190" i="20" s="1"/>
  <c r="M1198" i="20"/>
  <c r="I1198" i="20"/>
  <c r="J1198" i="20" s="1"/>
  <c r="G1198" i="20"/>
  <c r="G1199" i="20" s="1"/>
  <c r="I1197" i="20"/>
  <c r="K1193" i="20"/>
  <c r="K1192" i="20"/>
  <c r="K1191" i="20"/>
  <c r="K1186" i="20"/>
  <c r="P1179" i="20"/>
  <c r="O1179" i="20"/>
  <c r="D1179" i="20"/>
  <c r="C1179" i="20"/>
  <c r="B1179" i="20"/>
  <c r="P1178" i="20"/>
  <c r="O1178" i="20"/>
  <c r="D1178" i="20"/>
  <c r="C1178" i="20"/>
  <c r="B1178" i="20"/>
  <c r="P1177" i="20"/>
  <c r="O1177" i="20"/>
  <c r="D1177" i="20"/>
  <c r="C1177" i="20"/>
  <c r="B1177" i="20"/>
  <c r="P1176" i="20"/>
  <c r="O1176" i="20"/>
  <c r="D1176" i="20"/>
  <c r="C1176" i="20"/>
  <c r="B1176" i="20"/>
  <c r="P1175" i="20"/>
  <c r="O1175" i="20"/>
  <c r="D1175" i="20"/>
  <c r="C1175" i="20"/>
  <c r="B1175" i="20"/>
  <c r="P1174" i="20"/>
  <c r="O1174" i="20"/>
  <c r="D1174" i="20"/>
  <c r="C1174" i="20"/>
  <c r="B1174" i="20"/>
  <c r="D1164" i="20"/>
  <c r="E1165" i="20" s="1"/>
  <c r="D1160" i="20"/>
  <c r="E1161" i="20" s="1"/>
  <c r="D1156" i="20"/>
  <c r="E1157" i="20" s="1"/>
  <c r="C1148" i="20"/>
  <c r="F1147" i="20"/>
  <c r="C1147" i="20"/>
  <c r="F1146" i="20"/>
  <c r="C1146" i="20"/>
  <c r="F1145" i="20"/>
  <c r="C1145" i="20"/>
  <c r="C1144" i="20"/>
  <c r="AW1130" i="20"/>
  <c r="AO1130" i="20"/>
  <c r="AG1130" i="20"/>
  <c r="X1130" i="20"/>
  <c r="AC1124" i="20" s="1"/>
  <c r="N1130" i="20"/>
  <c r="D1130" i="20"/>
  <c r="I1124" i="20" s="1"/>
  <c r="AZ1128" i="20"/>
  <c r="AX1128" i="20"/>
  <c r="AR1128" i="20"/>
  <c r="AP1128" i="20"/>
  <c r="AJ1128" i="20"/>
  <c r="AH1128" i="20"/>
  <c r="AC1128" i="20"/>
  <c r="AA1128" i="20"/>
  <c r="S1128" i="20"/>
  <c r="Q1128" i="20"/>
  <c r="G1128" i="20"/>
  <c r="AZ1127" i="20"/>
  <c r="AR1127" i="20"/>
  <c r="AJ1127" i="20"/>
  <c r="AC1127" i="20"/>
  <c r="AA1127" i="20"/>
  <c r="S1127" i="20"/>
  <c r="Q1127" i="20"/>
  <c r="G1127" i="20"/>
  <c r="AZ1126" i="20"/>
  <c r="AR1126" i="20"/>
  <c r="AJ1126" i="20"/>
  <c r="AA1126" i="20"/>
  <c r="Q1126" i="20"/>
  <c r="G1126" i="20"/>
  <c r="AZ1125" i="20"/>
  <c r="AR1125" i="20"/>
  <c r="AJ1125" i="20"/>
  <c r="AA1125" i="20"/>
  <c r="Q1125" i="20"/>
  <c r="G1125" i="20"/>
  <c r="AZ1124" i="20"/>
  <c r="AW1124" i="20" s="1"/>
  <c r="AV1125" i="20" s="1"/>
  <c r="AV1124" i="20"/>
  <c r="AR1124" i="20"/>
  <c r="AO1124" i="20" s="1"/>
  <c r="AN1125" i="20" s="1"/>
  <c r="AN1124" i="20"/>
  <c r="AJ1124" i="20"/>
  <c r="AG1124" i="20" s="1"/>
  <c r="AF1125" i="20" s="1"/>
  <c r="AF1124" i="20"/>
  <c r="AA1124" i="20"/>
  <c r="X1124" i="20" s="1"/>
  <c r="W1125" i="20" s="1"/>
  <c r="W1124" i="20"/>
  <c r="Q1124" i="20"/>
  <c r="N1124" i="20" s="1"/>
  <c r="M1125" i="20" s="1"/>
  <c r="M1124" i="20"/>
  <c r="G1124" i="20"/>
  <c r="D1124" i="20" s="1"/>
  <c r="C1124" i="20"/>
  <c r="AX1123" i="20"/>
  <c r="C1113" i="20"/>
  <c r="G1112" i="20" s="1"/>
  <c r="C1104" i="20"/>
  <c r="C1103" i="20"/>
  <c r="D1103" i="20" s="1"/>
  <c r="L1099" i="20" s="1"/>
  <c r="E1101" i="20"/>
  <c r="E1100" i="20"/>
  <c r="I1098" i="20"/>
  <c r="F1098" i="20"/>
  <c r="F1089" i="20"/>
  <c r="I1089" i="20" s="1"/>
  <c r="C1085" i="20"/>
  <c r="F1085" i="20" s="1"/>
  <c r="C1080" i="20"/>
  <c r="F1080" i="20" s="1"/>
  <c r="C1079" i="20"/>
  <c r="F1079" i="20" s="1"/>
  <c r="C1072" i="20"/>
  <c r="F1072" i="20" s="1"/>
  <c r="C1071" i="20"/>
  <c r="F1071" i="20" s="1"/>
  <c r="C1070" i="20"/>
  <c r="M1067" i="20"/>
  <c r="M1066" i="20"/>
  <c r="M1065" i="20"/>
  <c r="M1064" i="20"/>
  <c r="M1063" i="20"/>
  <c r="J1062" i="20"/>
  <c r="C1055" i="20"/>
  <c r="F1055" i="20" s="1"/>
  <c r="C1054" i="20"/>
  <c r="F1054" i="20" s="1"/>
  <c r="C1053" i="20"/>
  <c r="F1053" i="20" s="1"/>
  <c r="C1052" i="20"/>
  <c r="F1052" i="20" s="1"/>
  <c r="Q1049" i="20"/>
  <c r="C1049" i="20"/>
  <c r="Q1048" i="20"/>
  <c r="C1048" i="20"/>
  <c r="C1047" i="20"/>
  <c r="AA1044" i="20"/>
  <c r="M1044" i="20"/>
  <c r="AA1043" i="20"/>
  <c r="M1043" i="20"/>
  <c r="AA1042" i="20"/>
  <c r="M1042" i="20"/>
  <c r="AA1041" i="20"/>
  <c r="M1041" i="20"/>
  <c r="AA1040" i="20"/>
  <c r="M1040" i="20"/>
  <c r="X1039" i="20"/>
  <c r="J1039" i="20"/>
  <c r="C1031" i="20"/>
  <c r="F1031" i="20" s="1"/>
  <c r="C1030" i="20"/>
  <c r="F1030" i="20" s="1"/>
  <c r="C1029" i="20"/>
  <c r="F1029" i="20" s="1"/>
  <c r="C1028" i="20"/>
  <c r="F1028" i="20" s="1"/>
  <c r="O1024" i="20"/>
  <c r="O1023" i="20"/>
  <c r="O1022" i="20"/>
  <c r="O1021" i="20"/>
  <c r="O1020" i="20"/>
  <c r="L1019" i="20"/>
  <c r="I1008" i="20"/>
  <c r="J1008" i="20" s="1"/>
  <c r="C1008" i="20"/>
  <c r="I1007" i="20"/>
  <c r="J1007" i="20" s="1"/>
  <c r="C1007" i="20"/>
  <c r="I1006" i="20"/>
  <c r="J1006" i="20" s="1"/>
  <c r="C1006" i="20"/>
  <c r="I1005" i="20"/>
  <c r="J1005" i="20" s="1"/>
  <c r="C1005" i="20"/>
  <c r="C1001" i="20"/>
  <c r="B1001" i="20"/>
  <c r="F1001" i="20" s="1"/>
  <c r="C999" i="20"/>
  <c r="B999" i="20"/>
  <c r="F999" i="20" s="1"/>
  <c r="C997" i="20"/>
  <c r="B997" i="20"/>
  <c r="F997" i="20" s="1"/>
  <c r="C995" i="20"/>
  <c r="B995" i="20"/>
  <c r="F995" i="20" s="1"/>
  <c r="E982" i="20"/>
  <c r="D982" i="20"/>
  <c r="C982" i="20"/>
  <c r="B982" i="20"/>
  <c r="M982" i="20" s="1"/>
  <c r="A982" i="20"/>
  <c r="E981" i="20"/>
  <c r="D981" i="20"/>
  <c r="C981" i="20"/>
  <c r="B981" i="20"/>
  <c r="M981" i="20" s="1"/>
  <c r="A981" i="20"/>
  <c r="E980" i="20"/>
  <c r="D980" i="20"/>
  <c r="C980" i="20"/>
  <c r="B980" i="20"/>
  <c r="M980" i="20" s="1"/>
  <c r="A980" i="20"/>
  <c r="E979" i="20"/>
  <c r="D979" i="20"/>
  <c r="C979" i="20"/>
  <c r="B979" i="20"/>
  <c r="M979" i="20" s="1"/>
  <c r="A979" i="20"/>
  <c r="E978" i="20"/>
  <c r="D978" i="20"/>
  <c r="C978" i="20"/>
  <c r="B978" i="20"/>
  <c r="M978" i="20" s="1"/>
  <c r="A978" i="20"/>
  <c r="E977" i="20"/>
  <c r="D977" i="20"/>
  <c r="C977" i="20"/>
  <c r="B977" i="20"/>
  <c r="A977" i="20"/>
  <c r="E976" i="20"/>
  <c r="D976" i="20"/>
  <c r="C976" i="20"/>
  <c r="B976" i="20"/>
  <c r="M976" i="20" s="1"/>
  <c r="A976" i="20"/>
  <c r="E975" i="20"/>
  <c r="D975" i="20"/>
  <c r="C975" i="20"/>
  <c r="B975" i="20"/>
  <c r="M975" i="20" s="1"/>
  <c r="A975" i="20"/>
  <c r="E974" i="20"/>
  <c r="D974" i="20"/>
  <c r="C974" i="20"/>
  <c r="B974" i="20"/>
  <c r="M974" i="20" s="1"/>
  <c r="A974" i="20"/>
  <c r="E973" i="20"/>
  <c r="D973" i="20"/>
  <c r="C973" i="20"/>
  <c r="B973" i="20"/>
  <c r="M973" i="20" s="1"/>
  <c r="A973" i="20"/>
  <c r="F958" i="20"/>
  <c r="I958" i="20" s="1"/>
  <c r="F957" i="20"/>
  <c r="G957" i="20" s="1"/>
  <c r="F956" i="20"/>
  <c r="I956" i="20" s="1"/>
  <c r="D956" i="20"/>
  <c r="D944" i="20"/>
  <c r="D943" i="20"/>
  <c r="G943" i="20" s="1"/>
  <c r="I931" i="20"/>
  <c r="H931" i="20"/>
  <c r="I930" i="20"/>
  <c r="H930" i="20"/>
  <c r="M929" i="20"/>
  <c r="L929" i="20"/>
  <c r="K929" i="20"/>
  <c r="J929" i="20"/>
  <c r="I929" i="20"/>
  <c r="M928" i="20"/>
  <c r="L928" i="20"/>
  <c r="K928" i="20"/>
  <c r="J928" i="20"/>
  <c r="I928" i="20"/>
  <c r="M927" i="20"/>
  <c r="L927" i="20"/>
  <c r="K927" i="20"/>
  <c r="J927" i="20"/>
  <c r="M926" i="20"/>
  <c r="L926" i="20"/>
  <c r="K926" i="20"/>
  <c r="J926" i="20"/>
  <c r="M925" i="20"/>
  <c r="L925" i="20"/>
  <c r="K925" i="20"/>
  <c r="J925" i="20"/>
  <c r="M924" i="20"/>
  <c r="L924" i="20"/>
  <c r="K924" i="20"/>
  <c r="J924" i="20"/>
  <c r="M923" i="20"/>
  <c r="L923" i="20"/>
  <c r="K923" i="20"/>
  <c r="J923" i="20"/>
  <c r="M922" i="20"/>
  <c r="L922" i="20"/>
  <c r="K922" i="20"/>
  <c r="J922" i="20"/>
  <c r="M921" i="20"/>
  <c r="L921" i="20"/>
  <c r="K921" i="20"/>
  <c r="J921" i="20"/>
  <c r="M920" i="20"/>
  <c r="L920" i="20"/>
  <c r="K920" i="20"/>
  <c r="J920" i="20"/>
  <c r="I902" i="20"/>
  <c r="AP900" i="20" s="1"/>
  <c r="H902" i="20"/>
  <c r="AO900" i="20" s="1"/>
  <c r="B900" i="20"/>
  <c r="A900" i="20"/>
  <c r="B899" i="20"/>
  <c r="A899" i="20"/>
  <c r="B898" i="20"/>
  <c r="A898" i="20"/>
  <c r="B897" i="20"/>
  <c r="A897" i="20"/>
  <c r="B896" i="20"/>
  <c r="A896" i="20"/>
  <c r="B895" i="20"/>
  <c r="A895" i="20"/>
  <c r="I894" i="20"/>
  <c r="H894" i="20"/>
  <c r="B894" i="20"/>
  <c r="A894" i="20"/>
  <c r="I893" i="20"/>
  <c r="H893" i="20"/>
  <c r="B893" i="20"/>
  <c r="A893" i="20"/>
  <c r="AT892" i="20"/>
  <c r="AS892" i="20"/>
  <c r="AR892" i="20"/>
  <c r="AQ892" i="20"/>
  <c r="AH892" i="20"/>
  <c r="AG892" i="20"/>
  <c r="AF892" i="20"/>
  <c r="M892" i="20"/>
  <c r="L892" i="20"/>
  <c r="K892" i="20"/>
  <c r="J892" i="20"/>
  <c r="I892" i="20"/>
  <c r="AP892" i="20" s="1"/>
  <c r="H892" i="20"/>
  <c r="AO892" i="20" s="1"/>
  <c r="C892" i="20"/>
  <c r="B892" i="20"/>
  <c r="S929" i="20" s="1"/>
  <c r="A892" i="20"/>
  <c r="AT891" i="20"/>
  <c r="AS891" i="20"/>
  <c r="AR891" i="20"/>
  <c r="AQ891" i="20"/>
  <c r="AH891" i="20"/>
  <c r="AG891" i="20"/>
  <c r="AF891" i="20"/>
  <c r="M891" i="20"/>
  <c r="L891" i="20"/>
  <c r="K891" i="20"/>
  <c r="J891" i="20"/>
  <c r="I891" i="20"/>
  <c r="AP891" i="20" s="1"/>
  <c r="H891" i="20"/>
  <c r="AO891" i="20" s="1"/>
  <c r="C891" i="20"/>
  <c r="B891" i="20"/>
  <c r="S928" i="20" s="1"/>
  <c r="A891" i="20"/>
  <c r="AT890" i="20"/>
  <c r="AS890" i="20"/>
  <c r="AR890" i="20"/>
  <c r="AQ890" i="20"/>
  <c r="AH890" i="20"/>
  <c r="AG890" i="20"/>
  <c r="AF890" i="20"/>
  <c r="M890" i="20"/>
  <c r="L890" i="20"/>
  <c r="K890" i="20"/>
  <c r="J890" i="20"/>
  <c r="I890" i="20"/>
  <c r="AP890" i="20" s="1"/>
  <c r="H890" i="20"/>
  <c r="AO890" i="20" s="1"/>
  <c r="C890" i="20"/>
  <c r="B890" i="20"/>
  <c r="S927" i="20" s="1"/>
  <c r="A890" i="20"/>
  <c r="AT889" i="20"/>
  <c r="AS889" i="20"/>
  <c r="AR889" i="20"/>
  <c r="AQ889" i="20"/>
  <c r="AH889" i="20"/>
  <c r="AG889" i="20"/>
  <c r="AF889" i="20"/>
  <c r="M889" i="20"/>
  <c r="L889" i="20"/>
  <c r="K889" i="20"/>
  <c r="J889" i="20"/>
  <c r="I889" i="20"/>
  <c r="AP889" i="20" s="1"/>
  <c r="H889" i="20"/>
  <c r="C889" i="20"/>
  <c r="B889" i="20"/>
  <c r="S926" i="20" s="1"/>
  <c r="A889" i="20"/>
  <c r="AT888" i="20"/>
  <c r="AS888" i="20"/>
  <c r="AR888" i="20"/>
  <c r="AQ888" i="20"/>
  <c r="AH888" i="20"/>
  <c r="AG888" i="20"/>
  <c r="AF888" i="20"/>
  <c r="M888" i="20"/>
  <c r="L888" i="20"/>
  <c r="K888" i="20"/>
  <c r="J888" i="20"/>
  <c r="I888" i="20"/>
  <c r="AP888" i="20" s="1"/>
  <c r="H888" i="20"/>
  <c r="AO888" i="20" s="1"/>
  <c r="C888" i="20"/>
  <c r="B888" i="20"/>
  <c r="S925" i="20" s="1"/>
  <c r="A888" i="20"/>
  <c r="AT887" i="20"/>
  <c r="AS887" i="20"/>
  <c r="AR887" i="20"/>
  <c r="AQ887" i="20"/>
  <c r="AH887" i="20"/>
  <c r="AG887" i="20"/>
  <c r="AF887" i="20"/>
  <c r="M887" i="20"/>
  <c r="L887" i="20"/>
  <c r="K887" i="20"/>
  <c r="J887" i="20"/>
  <c r="C887" i="20"/>
  <c r="B887" i="20"/>
  <c r="A887" i="20"/>
  <c r="AT886" i="20"/>
  <c r="AS886" i="20"/>
  <c r="AR886" i="20"/>
  <c r="AQ886" i="20"/>
  <c r="AH886" i="20"/>
  <c r="AG886" i="20"/>
  <c r="AF886" i="20"/>
  <c r="M886" i="20"/>
  <c r="L886" i="20"/>
  <c r="K886" i="20"/>
  <c r="J886" i="20"/>
  <c r="C886" i="20"/>
  <c r="B886" i="20"/>
  <c r="A886" i="20"/>
  <c r="AT885" i="20"/>
  <c r="AS885" i="20"/>
  <c r="AR885" i="20"/>
  <c r="AQ885" i="20"/>
  <c r="AH885" i="20"/>
  <c r="AG885" i="20"/>
  <c r="AF885" i="20"/>
  <c r="M885" i="20"/>
  <c r="L885" i="20"/>
  <c r="K885" i="20"/>
  <c r="J885" i="20"/>
  <c r="C885" i="20"/>
  <c r="B885" i="20"/>
  <c r="S922" i="20" s="1"/>
  <c r="A885" i="20"/>
  <c r="AT884" i="20"/>
  <c r="AS884" i="20"/>
  <c r="AR884" i="20"/>
  <c r="AQ884" i="20"/>
  <c r="AH884" i="20"/>
  <c r="AG884" i="20"/>
  <c r="AF884" i="20"/>
  <c r="M884" i="20"/>
  <c r="L884" i="20"/>
  <c r="K884" i="20"/>
  <c r="J884" i="20"/>
  <c r="C884" i="20"/>
  <c r="B884" i="20"/>
  <c r="A884" i="20"/>
  <c r="AT883" i="20"/>
  <c r="AS883" i="20"/>
  <c r="AR883" i="20"/>
  <c r="AQ883" i="20"/>
  <c r="AH883" i="20"/>
  <c r="AG883" i="20"/>
  <c r="AF883" i="20"/>
  <c r="M883" i="20"/>
  <c r="L883" i="20"/>
  <c r="K883" i="20"/>
  <c r="J883" i="20"/>
  <c r="C883" i="20"/>
  <c r="B883" i="20"/>
  <c r="S920" i="20" s="1"/>
  <c r="A883" i="20"/>
  <c r="O874" i="20"/>
  <c r="Q874" i="20" s="1"/>
  <c r="O873" i="20"/>
  <c r="Q873" i="20" s="1"/>
  <c r="O872" i="20"/>
  <c r="Q872" i="20" s="1"/>
  <c r="J868" i="20"/>
  <c r="N867" i="20"/>
  <c r="M867" i="20"/>
  <c r="H868" i="20" s="1"/>
  <c r="R866" i="20"/>
  <c r="N866" i="20"/>
  <c r="M866" i="20"/>
  <c r="H867" i="20" s="1"/>
  <c r="N865" i="20"/>
  <c r="M865" i="20"/>
  <c r="F865" i="20" s="1"/>
  <c r="S865" i="20" s="1"/>
  <c r="J841" i="20"/>
  <c r="F841" i="20"/>
  <c r="J838" i="20"/>
  <c r="F838" i="20"/>
  <c r="J837" i="20"/>
  <c r="F837" i="20"/>
  <c r="J836" i="20"/>
  <c r="F836" i="20"/>
  <c r="J835" i="20"/>
  <c r="F835" i="20"/>
  <c r="J834" i="20"/>
  <c r="F834" i="20"/>
  <c r="J833" i="20"/>
  <c r="F833" i="20"/>
  <c r="J832" i="20"/>
  <c r="F832" i="20"/>
  <c r="J831" i="20"/>
  <c r="F831" i="20"/>
  <c r="J830" i="20"/>
  <c r="F830" i="20"/>
  <c r="J829" i="20"/>
  <c r="F829" i="20"/>
  <c r="J828" i="20"/>
  <c r="F828" i="20"/>
  <c r="J827" i="20"/>
  <c r="F827" i="20"/>
  <c r="J825" i="20"/>
  <c r="F825" i="20"/>
  <c r="J824" i="20"/>
  <c r="F824" i="20"/>
  <c r="J823" i="20"/>
  <c r="F823" i="20"/>
  <c r="J821" i="20"/>
  <c r="F821" i="20"/>
  <c r="J820" i="20"/>
  <c r="F820" i="20"/>
  <c r="L819" i="20"/>
  <c r="J819" i="20"/>
  <c r="K819" i="20" s="1"/>
  <c r="F819" i="20"/>
  <c r="G819" i="20" s="1"/>
  <c r="D819" i="20"/>
  <c r="J817" i="20"/>
  <c r="F817" i="20"/>
  <c r="L816" i="20"/>
  <c r="J816" i="20"/>
  <c r="F816" i="20"/>
  <c r="D816" i="20"/>
  <c r="J813" i="20"/>
  <c r="F813" i="20"/>
  <c r="J812" i="20"/>
  <c r="F812" i="20"/>
  <c r="J811" i="20"/>
  <c r="F811" i="20"/>
  <c r="J806" i="20"/>
  <c r="F806" i="20"/>
  <c r="J805" i="20"/>
  <c r="F805" i="20"/>
  <c r="J804" i="20"/>
  <c r="F804" i="20"/>
  <c r="J803" i="20"/>
  <c r="F803" i="20"/>
  <c r="J802" i="20"/>
  <c r="F802" i="20"/>
  <c r="J801" i="20"/>
  <c r="F801" i="20"/>
  <c r="J800" i="20"/>
  <c r="F800" i="20"/>
  <c r="J799" i="20"/>
  <c r="F799" i="20"/>
  <c r="J796" i="20"/>
  <c r="F796" i="20"/>
  <c r="J795" i="20"/>
  <c r="F795" i="20"/>
  <c r="J794" i="20"/>
  <c r="F794" i="20"/>
  <c r="J791" i="20"/>
  <c r="F791" i="20"/>
  <c r="J790" i="20"/>
  <c r="F790" i="20"/>
  <c r="J789" i="20"/>
  <c r="F789" i="20"/>
  <c r="J788" i="20"/>
  <c r="F788" i="20"/>
  <c r="J785" i="20"/>
  <c r="F785" i="20"/>
  <c r="J784" i="20"/>
  <c r="F784" i="20"/>
  <c r="J783" i="20"/>
  <c r="F783" i="20"/>
  <c r="J782" i="20"/>
  <c r="F782" i="20"/>
  <c r="J781" i="20"/>
  <c r="F781" i="20"/>
  <c r="J780" i="20"/>
  <c r="F780" i="20"/>
  <c r="J779" i="20"/>
  <c r="F779" i="20"/>
  <c r="J778" i="20"/>
  <c r="F778" i="20"/>
  <c r="J777" i="20"/>
  <c r="F777" i="20"/>
  <c r="J774" i="20"/>
  <c r="F774" i="20"/>
  <c r="J773" i="20"/>
  <c r="F773" i="20"/>
  <c r="J770" i="20"/>
  <c r="F770" i="20"/>
  <c r="J769" i="20"/>
  <c r="F769" i="20"/>
  <c r="J768" i="20"/>
  <c r="F768" i="20"/>
  <c r="J767" i="20"/>
  <c r="F767" i="20"/>
  <c r="J764" i="20"/>
  <c r="F764" i="20"/>
  <c r="J763" i="20"/>
  <c r="F763" i="20"/>
  <c r="J762" i="20"/>
  <c r="F762" i="20"/>
  <c r="J761" i="20"/>
  <c r="F761" i="20"/>
  <c r="J760" i="20"/>
  <c r="F760" i="20"/>
  <c r="J759" i="20"/>
  <c r="F759" i="20"/>
  <c r="J758" i="20"/>
  <c r="F758" i="20"/>
  <c r="J757" i="20"/>
  <c r="F757" i="20"/>
  <c r="J756" i="20"/>
  <c r="F756" i="20"/>
  <c r="J755" i="20"/>
  <c r="F755" i="20"/>
  <c r="J754" i="20"/>
  <c r="F754" i="20"/>
  <c r="J753" i="20"/>
  <c r="F753" i="20"/>
  <c r="J752" i="20"/>
  <c r="F752" i="20"/>
  <c r="J751" i="20"/>
  <c r="F751" i="20"/>
  <c r="J748" i="20"/>
  <c r="K748" i="20" s="1"/>
  <c r="F748" i="20"/>
  <c r="G748" i="20" s="1"/>
  <c r="J747" i="20"/>
  <c r="F747" i="20"/>
  <c r="J746" i="20"/>
  <c r="F746" i="20"/>
  <c r="J745" i="20"/>
  <c r="F745" i="20"/>
  <c r="J744" i="20"/>
  <c r="F744" i="20"/>
  <c r="J743" i="20"/>
  <c r="F743" i="20"/>
  <c r="J742" i="20"/>
  <c r="F742" i="20"/>
  <c r="J741" i="20"/>
  <c r="F741" i="20"/>
  <c r="J740" i="20"/>
  <c r="F740" i="20"/>
  <c r="J738" i="20"/>
  <c r="K738" i="20" s="1"/>
  <c r="F738" i="20"/>
  <c r="G738" i="20" s="1"/>
  <c r="J737" i="20"/>
  <c r="F737" i="20"/>
  <c r="J736" i="20"/>
  <c r="F736" i="20"/>
  <c r="J735" i="20"/>
  <c r="F735" i="20"/>
  <c r="J734" i="20"/>
  <c r="F734" i="20"/>
  <c r="J733" i="20"/>
  <c r="F733" i="20"/>
  <c r="J732" i="20"/>
  <c r="F732" i="20"/>
  <c r="J731" i="20"/>
  <c r="F731" i="20"/>
  <c r="J730" i="20"/>
  <c r="F730" i="20"/>
  <c r="J729" i="20"/>
  <c r="F729" i="20"/>
  <c r="J728" i="20"/>
  <c r="F728" i="20"/>
  <c r="J727" i="20"/>
  <c r="F727" i="20"/>
  <c r="J724" i="20"/>
  <c r="F724" i="20"/>
  <c r="J723" i="20"/>
  <c r="F723" i="20"/>
  <c r="J722" i="20"/>
  <c r="F722" i="20"/>
  <c r="J721" i="20"/>
  <c r="F721" i="20"/>
  <c r="J718" i="20"/>
  <c r="F718" i="20"/>
  <c r="J717" i="20"/>
  <c r="F717" i="20"/>
  <c r="J716" i="20"/>
  <c r="F716" i="20"/>
  <c r="J715" i="20"/>
  <c r="F715" i="20"/>
  <c r="J714" i="20"/>
  <c r="F714" i="20"/>
  <c r="J711" i="20"/>
  <c r="F711" i="20"/>
  <c r="J710" i="20"/>
  <c r="F710" i="20"/>
  <c r="J709" i="20"/>
  <c r="F709" i="20"/>
  <c r="J706" i="20"/>
  <c r="F706" i="20"/>
  <c r="J705" i="20"/>
  <c r="F705" i="20"/>
  <c r="J702" i="20"/>
  <c r="F702" i="20"/>
  <c r="J701" i="20"/>
  <c r="F701" i="20"/>
  <c r="J700" i="20"/>
  <c r="F700" i="20"/>
  <c r="J699" i="20"/>
  <c r="F699" i="20"/>
  <c r="J698" i="20"/>
  <c r="F698" i="20"/>
  <c r="J697" i="20"/>
  <c r="F697" i="20"/>
  <c r="J696" i="20"/>
  <c r="F696" i="20"/>
  <c r="J695" i="20"/>
  <c r="F695" i="20"/>
  <c r="J694" i="20"/>
  <c r="F694" i="20"/>
  <c r="J693" i="20"/>
  <c r="F693" i="20"/>
  <c r="J692" i="20"/>
  <c r="F692" i="20"/>
  <c r="J691" i="20"/>
  <c r="F691" i="20"/>
  <c r="J690" i="20"/>
  <c r="F690" i="20"/>
  <c r="J687" i="20"/>
  <c r="F687" i="20"/>
  <c r="J686" i="20"/>
  <c r="F686" i="20"/>
  <c r="J683" i="20"/>
  <c r="F683" i="20"/>
  <c r="J682" i="20"/>
  <c r="F682" i="20"/>
  <c r="J679" i="20"/>
  <c r="F679" i="20"/>
  <c r="J678" i="20"/>
  <c r="F678" i="20"/>
  <c r="J677" i="20"/>
  <c r="K677" i="20" s="1"/>
  <c r="F677" i="20"/>
  <c r="G677" i="20" s="1"/>
  <c r="J674" i="20"/>
  <c r="F674" i="20"/>
  <c r="J673" i="20"/>
  <c r="F673" i="20"/>
  <c r="J672" i="20"/>
  <c r="F672" i="20"/>
  <c r="J669" i="20"/>
  <c r="F669" i="20"/>
  <c r="J668" i="20"/>
  <c r="F668" i="20"/>
  <c r="J667" i="20"/>
  <c r="F667" i="20"/>
  <c r="J664" i="20"/>
  <c r="F664" i="20"/>
  <c r="J663" i="20"/>
  <c r="F663" i="20"/>
  <c r="J662" i="20"/>
  <c r="F662" i="20"/>
  <c r="J661" i="20"/>
  <c r="F661" i="20"/>
  <c r="AA658" i="20"/>
  <c r="W658" i="20"/>
  <c r="J658" i="20"/>
  <c r="F658" i="20"/>
  <c r="AE657" i="20"/>
  <c r="AD1633" i="20" s="1"/>
  <c r="AA657" i="20"/>
  <c r="AB657" i="20" s="1"/>
  <c r="W657" i="20"/>
  <c r="X657" i="20" s="1"/>
  <c r="N657" i="20"/>
  <c r="J657" i="20"/>
  <c r="K657" i="20" s="1"/>
  <c r="F657" i="20"/>
  <c r="G657" i="20" s="1"/>
  <c r="AA656" i="20"/>
  <c r="W656" i="20"/>
  <c r="J656" i="20"/>
  <c r="F656" i="20"/>
  <c r="AA655" i="20"/>
  <c r="W655" i="20"/>
  <c r="J655" i="20"/>
  <c r="F655" i="20"/>
  <c r="AA654" i="20"/>
  <c r="W654" i="20"/>
  <c r="J654" i="20"/>
  <c r="F654" i="20"/>
  <c r="AA653" i="20"/>
  <c r="W653" i="20"/>
  <c r="J653" i="20"/>
  <c r="F653" i="20"/>
  <c r="AA652" i="20"/>
  <c r="W652" i="20"/>
  <c r="J652" i="20"/>
  <c r="F652" i="20"/>
  <c r="AA651" i="20"/>
  <c r="W651" i="20"/>
  <c r="J651" i="20"/>
  <c r="F651" i="20"/>
  <c r="AE649" i="20"/>
  <c r="V1633" i="20" s="1"/>
  <c r="AA649" i="20"/>
  <c r="AB649" i="20" s="1"/>
  <c r="W649" i="20"/>
  <c r="X649" i="20" s="1"/>
  <c r="N649" i="20"/>
  <c r="J649" i="20"/>
  <c r="K649" i="20" s="1"/>
  <c r="F649" i="20"/>
  <c r="G649" i="20" s="1"/>
  <c r="AA648" i="20"/>
  <c r="W648" i="20"/>
  <c r="J648" i="20"/>
  <c r="F648" i="20"/>
  <c r="AA647" i="20"/>
  <c r="W647" i="20"/>
  <c r="J647" i="20"/>
  <c r="F647" i="20"/>
  <c r="AA646" i="20"/>
  <c r="W646" i="20"/>
  <c r="J646" i="20"/>
  <c r="F646" i="20"/>
  <c r="AA645" i="20"/>
  <c r="W645" i="20"/>
  <c r="J645" i="20"/>
  <c r="F645" i="20"/>
  <c r="AA644" i="20"/>
  <c r="W644" i="20"/>
  <c r="J644" i="20"/>
  <c r="F644" i="20"/>
  <c r="AA643" i="20"/>
  <c r="W643" i="20"/>
  <c r="J643" i="20"/>
  <c r="F643" i="20"/>
  <c r="AE641" i="20"/>
  <c r="N1633" i="20" s="1"/>
  <c r="AA641" i="20"/>
  <c r="AB641" i="20" s="1"/>
  <c r="W641" i="20"/>
  <c r="X641" i="20" s="1"/>
  <c r="N641" i="20"/>
  <c r="N1612" i="20" s="1"/>
  <c r="J641" i="20"/>
  <c r="K641" i="20" s="1"/>
  <c r="F641" i="20"/>
  <c r="G641" i="20" s="1"/>
  <c r="AA640" i="20"/>
  <c r="W640" i="20"/>
  <c r="J640" i="20"/>
  <c r="F640" i="20"/>
  <c r="AA639" i="20"/>
  <c r="W639" i="20"/>
  <c r="J639" i="20"/>
  <c r="F639" i="20"/>
  <c r="AA638" i="20"/>
  <c r="W638" i="20"/>
  <c r="J638" i="20"/>
  <c r="F638" i="20"/>
  <c r="AA637" i="20"/>
  <c r="W637" i="20"/>
  <c r="J637" i="20"/>
  <c r="F637" i="20"/>
  <c r="AA636" i="20"/>
  <c r="W636" i="20"/>
  <c r="J636" i="20"/>
  <c r="F636" i="20"/>
  <c r="AA635" i="20"/>
  <c r="W635" i="20"/>
  <c r="J635" i="20"/>
  <c r="F635" i="20"/>
  <c r="AE633" i="20"/>
  <c r="AA633" i="20"/>
  <c r="AB633" i="20" s="1"/>
  <c r="W633" i="20"/>
  <c r="X633" i="20" s="1"/>
  <c r="N633" i="20"/>
  <c r="E1612" i="20" s="1"/>
  <c r="J633" i="20"/>
  <c r="K633" i="20" s="1"/>
  <c r="F633" i="20"/>
  <c r="G633" i="20" s="1"/>
  <c r="AA632" i="20"/>
  <c r="W632" i="20"/>
  <c r="J632" i="20"/>
  <c r="F632" i="20"/>
  <c r="AA631" i="20"/>
  <c r="W631" i="20"/>
  <c r="J631" i="20"/>
  <c r="F631" i="20"/>
  <c r="AA630" i="20"/>
  <c r="W630" i="20"/>
  <c r="J630" i="20"/>
  <c r="F630" i="20"/>
  <c r="AA629" i="20"/>
  <c r="W629" i="20"/>
  <c r="J629" i="20"/>
  <c r="F629" i="20"/>
  <c r="AA628" i="20"/>
  <c r="W628" i="20"/>
  <c r="J628" i="20"/>
  <c r="F628" i="20"/>
  <c r="AA627" i="20"/>
  <c r="W627" i="20"/>
  <c r="J627" i="20"/>
  <c r="F627" i="20"/>
  <c r="J623" i="20"/>
  <c r="F623" i="20"/>
  <c r="J620" i="20"/>
  <c r="F620" i="20"/>
  <c r="J619" i="20"/>
  <c r="F619" i="20"/>
  <c r="J618" i="20"/>
  <c r="F618" i="20"/>
  <c r="J615" i="20"/>
  <c r="F615" i="20"/>
  <c r="J614" i="20"/>
  <c r="F614" i="20"/>
  <c r="J613" i="20"/>
  <c r="F613" i="20"/>
  <c r="J612" i="20"/>
  <c r="F612" i="20"/>
  <c r="J609" i="20"/>
  <c r="F609" i="20"/>
  <c r="J608" i="20"/>
  <c r="F608" i="20"/>
  <c r="J607" i="20"/>
  <c r="F607" i="20"/>
  <c r="J606" i="20"/>
  <c r="F606" i="20"/>
  <c r="J605" i="20"/>
  <c r="F605" i="20"/>
  <c r="J604" i="20"/>
  <c r="F604" i="20"/>
  <c r="J603" i="20"/>
  <c r="F603" i="20"/>
  <c r="J602" i="20"/>
  <c r="F602" i="20"/>
  <c r="J601" i="20"/>
  <c r="F601" i="20"/>
  <c r="J600" i="20"/>
  <c r="F600" i="20"/>
  <c r="J599" i="20"/>
  <c r="F599" i="20"/>
  <c r="J598" i="20"/>
  <c r="F598" i="20"/>
  <c r="J597" i="20"/>
  <c r="F597" i="20"/>
  <c r="J596" i="20"/>
  <c r="F596" i="20"/>
  <c r="J595" i="20"/>
  <c r="F595" i="20"/>
  <c r="J594" i="20"/>
  <c r="F594" i="20"/>
  <c r="J593" i="20"/>
  <c r="F593" i="20"/>
  <c r="J592" i="20"/>
  <c r="F592" i="20"/>
  <c r="J591" i="20"/>
  <c r="F591" i="20"/>
  <c r="J590" i="20"/>
  <c r="F590" i="20"/>
  <c r="J589" i="20"/>
  <c r="F589" i="20"/>
  <c r="J588" i="20"/>
  <c r="F588" i="20"/>
  <c r="J587" i="20"/>
  <c r="F587" i="20"/>
  <c r="J586" i="20"/>
  <c r="F586" i="20"/>
  <c r="J585" i="20"/>
  <c r="F585" i="20"/>
  <c r="J584" i="20"/>
  <c r="F584" i="20"/>
  <c r="J583" i="20"/>
  <c r="F583" i="20"/>
  <c r="J582" i="20"/>
  <c r="F582" i="20"/>
  <c r="J581" i="20"/>
  <c r="F581" i="20"/>
  <c r="J580" i="20"/>
  <c r="F580" i="20"/>
  <c r="J579" i="20"/>
  <c r="F579" i="20"/>
  <c r="J578" i="20"/>
  <c r="F578" i="20"/>
  <c r="J573" i="20"/>
  <c r="F573" i="20"/>
  <c r="J572" i="20"/>
  <c r="F572" i="20"/>
  <c r="J569" i="20"/>
  <c r="F569" i="20"/>
  <c r="J568" i="20"/>
  <c r="F568" i="20"/>
  <c r="J567" i="20"/>
  <c r="F567" i="20"/>
  <c r="J564" i="20"/>
  <c r="F564" i="20"/>
  <c r="J563" i="20"/>
  <c r="F563" i="20"/>
  <c r="J562" i="20"/>
  <c r="F562" i="20"/>
  <c r="J561" i="20"/>
  <c r="F561" i="20"/>
  <c r="J560" i="20"/>
  <c r="F560" i="20"/>
  <c r="J558" i="20"/>
  <c r="F558" i="20"/>
  <c r="J557" i="20"/>
  <c r="F557" i="20"/>
  <c r="J556" i="20"/>
  <c r="F556" i="20"/>
  <c r="J555" i="20"/>
  <c r="F555" i="20"/>
  <c r="J554" i="20"/>
  <c r="F554" i="20"/>
  <c r="J553" i="20"/>
  <c r="F553" i="20"/>
  <c r="J552" i="20"/>
  <c r="F552" i="20"/>
  <c r="J551" i="20"/>
  <c r="F551" i="20"/>
  <c r="J550" i="20"/>
  <c r="F550" i="20"/>
  <c r="J549" i="20"/>
  <c r="F549" i="20"/>
  <c r="J548" i="20"/>
  <c r="F548" i="20"/>
  <c r="J547" i="20"/>
  <c r="F547" i="20"/>
  <c r="J545" i="20"/>
  <c r="F545" i="20"/>
  <c r="J544" i="20"/>
  <c r="F544" i="20"/>
  <c r="J543" i="20"/>
  <c r="F543" i="20"/>
  <c r="J542" i="20"/>
  <c r="F542" i="20"/>
  <c r="J541" i="20"/>
  <c r="F541" i="20"/>
  <c r="J540" i="20"/>
  <c r="F540" i="20"/>
  <c r="J539" i="20"/>
  <c r="F539" i="20"/>
  <c r="J538" i="20"/>
  <c r="F538" i="20"/>
  <c r="J537" i="20"/>
  <c r="F537" i="20"/>
  <c r="J536" i="20"/>
  <c r="F536" i="20"/>
  <c r="J535" i="20"/>
  <c r="F535" i="20"/>
  <c r="J534" i="20"/>
  <c r="F534" i="20"/>
  <c r="J532" i="20"/>
  <c r="F532" i="20"/>
  <c r="J531" i="20"/>
  <c r="F531" i="20"/>
  <c r="J530" i="20"/>
  <c r="F530" i="20"/>
  <c r="J529" i="20"/>
  <c r="F529" i="20"/>
  <c r="J528" i="20"/>
  <c r="F528" i="20"/>
  <c r="J527" i="20"/>
  <c r="F527" i="20"/>
  <c r="J526" i="20"/>
  <c r="F526" i="20"/>
  <c r="J525" i="20"/>
  <c r="F525" i="20"/>
  <c r="J524" i="20"/>
  <c r="F524" i="20"/>
  <c r="J523" i="20"/>
  <c r="F523" i="20"/>
  <c r="J522" i="20"/>
  <c r="F522" i="20"/>
  <c r="J521" i="20"/>
  <c r="F521" i="20"/>
  <c r="J519" i="20"/>
  <c r="F519" i="20"/>
  <c r="J518" i="20"/>
  <c r="F518" i="20"/>
  <c r="J517" i="20"/>
  <c r="F517" i="20"/>
  <c r="J516" i="20"/>
  <c r="F516" i="20"/>
  <c r="J515" i="20"/>
  <c r="F515" i="20"/>
  <c r="J514" i="20"/>
  <c r="F514" i="20"/>
  <c r="J513" i="20"/>
  <c r="F513" i="20"/>
  <c r="J512" i="20"/>
  <c r="F512" i="20"/>
  <c r="J511" i="20"/>
  <c r="F511" i="20"/>
  <c r="J510" i="20"/>
  <c r="F510" i="20"/>
  <c r="J509" i="20"/>
  <c r="F509" i="20"/>
  <c r="J508" i="20"/>
  <c r="F508" i="20"/>
  <c r="J506" i="20"/>
  <c r="F506" i="20"/>
  <c r="J505" i="20"/>
  <c r="F505" i="20"/>
  <c r="J504" i="20"/>
  <c r="F504" i="20"/>
  <c r="J503" i="20"/>
  <c r="F503" i="20"/>
  <c r="J502" i="20"/>
  <c r="F502" i="20"/>
  <c r="J501" i="20"/>
  <c r="F501" i="20"/>
  <c r="J500" i="20"/>
  <c r="F500" i="20"/>
  <c r="J499" i="20"/>
  <c r="F499" i="20"/>
  <c r="J498" i="20"/>
  <c r="F498" i="20"/>
  <c r="J497" i="20"/>
  <c r="F497" i="20"/>
  <c r="J496" i="20"/>
  <c r="F496" i="20"/>
  <c r="J495" i="20"/>
  <c r="F495" i="20"/>
  <c r="J491" i="20"/>
  <c r="F491" i="20"/>
  <c r="J490" i="20"/>
  <c r="F490" i="20"/>
  <c r="J489" i="20"/>
  <c r="F489" i="20"/>
  <c r="J488" i="20"/>
  <c r="F488" i="20"/>
  <c r="J487" i="20"/>
  <c r="F487" i="20"/>
  <c r="J486" i="20"/>
  <c r="F486" i="20"/>
  <c r="J485" i="20"/>
  <c r="F485" i="20"/>
  <c r="J484" i="20"/>
  <c r="F484" i="20"/>
  <c r="J483" i="20"/>
  <c r="F483" i="20"/>
  <c r="J482" i="20"/>
  <c r="F482" i="20"/>
  <c r="J481" i="20"/>
  <c r="F481" i="20"/>
  <c r="J480" i="20"/>
  <c r="F480" i="20"/>
  <c r="J478" i="20"/>
  <c r="F478" i="20"/>
  <c r="J477" i="20"/>
  <c r="F477" i="20"/>
  <c r="J476" i="20"/>
  <c r="F476" i="20"/>
  <c r="J475" i="20"/>
  <c r="F475" i="20"/>
  <c r="J474" i="20"/>
  <c r="F474" i="20"/>
  <c r="J473" i="20"/>
  <c r="F473" i="20"/>
  <c r="J472" i="20"/>
  <c r="F472" i="20"/>
  <c r="J471" i="20"/>
  <c r="F471" i="20"/>
  <c r="J470" i="20"/>
  <c r="F470" i="20"/>
  <c r="J469" i="20"/>
  <c r="F469" i="20"/>
  <c r="J468" i="20"/>
  <c r="F468" i="20"/>
  <c r="J467" i="20"/>
  <c r="F467" i="20"/>
  <c r="J464" i="20"/>
  <c r="F464" i="20"/>
  <c r="J463" i="20"/>
  <c r="F463" i="20"/>
  <c r="J462" i="20"/>
  <c r="F462" i="20"/>
  <c r="J461" i="20"/>
  <c r="F461" i="20"/>
  <c r="J460" i="20"/>
  <c r="F460" i="20"/>
  <c r="J459" i="20"/>
  <c r="F459" i="20"/>
  <c r="J458" i="20"/>
  <c r="F458" i="20"/>
  <c r="J457" i="20"/>
  <c r="F457" i="20"/>
  <c r="J456" i="20"/>
  <c r="F456" i="20"/>
  <c r="J455" i="20"/>
  <c r="F455" i="20"/>
  <c r="J454" i="20"/>
  <c r="F454" i="20"/>
  <c r="J453" i="20"/>
  <c r="F453" i="20"/>
  <c r="J451" i="20"/>
  <c r="F451" i="20"/>
  <c r="J450" i="20"/>
  <c r="F450" i="20"/>
  <c r="J449" i="20"/>
  <c r="F449" i="20"/>
  <c r="J448" i="20"/>
  <c r="F448" i="20"/>
  <c r="J447" i="20"/>
  <c r="F447" i="20"/>
  <c r="J446" i="20"/>
  <c r="F446" i="20"/>
  <c r="J445" i="20"/>
  <c r="F445" i="20"/>
  <c r="J444" i="20"/>
  <c r="F444" i="20"/>
  <c r="J443" i="20"/>
  <c r="F443" i="20"/>
  <c r="J442" i="20"/>
  <c r="F442" i="20"/>
  <c r="J441" i="20"/>
  <c r="F441" i="20"/>
  <c r="J440" i="20"/>
  <c r="F440" i="20"/>
  <c r="J438" i="20"/>
  <c r="F438" i="20"/>
  <c r="J437" i="20"/>
  <c r="F437" i="20"/>
  <c r="J436" i="20"/>
  <c r="F436" i="20"/>
  <c r="J435" i="20"/>
  <c r="F435" i="20"/>
  <c r="J434" i="20"/>
  <c r="F434" i="20"/>
  <c r="J433" i="20"/>
  <c r="F433" i="20"/>
  <c r="J432" i="20"/>
  <c r="F432" i="20"/>
  <c r="J431" i="20"/>
  <c r="F431" i="20"/>
  <c r="J430" i="20"/>
  <c r="F430" i="20"/>
  <c r="J429" i="20"/>
  <c r="F429" i="20"/>
  <c r="J428" i="20"/>
  <c r="F428" i="20"/>
  <c r="J427" i="20"/>
  <c r="F427" i="20"/>
  <c r="J424" i="20"/>
  <c r="F424" i="20"/>
  <c r="J423" i="20"/>
  <c r="F423" i="20"/>
  <c r="J422" i="20"/>
  <c r="F422" i="20"/>
  <c r="J421" i="20"/>
  <c r="F421" i="20"/>
  <c r="J420" i="20"/>
  <c r="F420" i="20"/>
  <c r="J419" i="20"/>
  <c r="F419" i="20"/>
  <c r="J415" i="20"/>
  <c r="F415" i="20"/>
  <c r="J413" i="20"/>
  <c r="F413" i="20"/>
  <c r="J412" i="20"/>
  <c r="F412" i="20"/>
  <c r="J411" i="20"/>
  <c r="F411" i="20"/>
  <c r="J410" i="20"/>
  <c r="F410" i="20"/>
  <c r="J409" i="20"/>
  <c r="F409" i="20"/>
  <c r="J407" i="20"/>
  <c r="F407" i="20"/>
  <c r="J406" i="20"/>
  <c r="F406" i="20"/>
  <c r="J405" i="20"/>
  <c r="F405" i="20"/>
  <c r="J404" i="20"/>
  <c r="F404" i="20"/>
  <c r="J403" i="20"/>
  <c r="F403" i="20"/>
  <c r="J396" i="20"/>
  <c r="F396" i="20"/>
  <c r="J395" i="20"/>
  <c r="F395" i="20"/>
  <c r="J394" i="20"/>
  <c r="F394" i="20"/>
  <c r="J392" i="20"/>
  <c r="F392" i="20"/>
  <c r="J391" i="20"/>
  <c r="F391" i="20"/>
  <c r="J390" i="20"/>
  <c r="F390" i="20"/>
  <c r="J389" i="20"/>
  <c r="F389" i="20"/>
  <c r="J387" i="20"/>
  <c r="F387" i="20"/>
  <c r="J386" i="20"/>
  <c r="F386" i="20"/>
  <c r="J385" i="20"/>
  <c r="F385" i="20"/>
  <c r="J383" i="20"/>
  <c r="F383" i="20"/>
  <c r="J382" i="20"/>
  <c r="F382" i="20"/>
  <c r="J381" i="20"/>
  <c r="F381" i="20"/>
  <c r="J380" i="20"/>
  <c r="F380" i="20"/>
  <c r="J379" i="20"/>
  <c r="F379" i="20"/>
  <c r="J376" i="20"/>
  <c r="F376" i="20"/>
  <c r="J375" i="20"/>
  <c r="F375" i="20"/>
  <c r="J374" i="20"/>
  <c r="F374" i="20"/>
  <c r="J373" i="20"/>
  <c r="F373" i="20"/>
  <c r="J372" i="20"/>
  <c r="F372" i="20"/>
  <c r="J371" i="20"/>
  <c r="F371" i="20"/>
  <c r="J370" i="20"/>
  <c r="F370" i="20"/>
  <c r="J369" i="20"/>
  <c r="F369" i="20"/>
  <c r="J368" i="20"/>
  <c r="F368" i="20"/>
  <c r="J367" i="20"/>
  <c r="F367" i="20"/>
  <c r="J358" i="20"/>
  <c r="F358" i="20"/>
  <c r="J357" i="20"/>
  <c r="F357" i="20"/>
  <c r="J356" i="20"/>
  <c r="F356" i="20"/>
  <c r="J355" i="20"/>
  <c r="F355" i="20"/>
  <c r="J354" i="20"/>
  <c r="F354" i="20"/>
  <c r="J353" i="20"/>
  <c r="F353" i="20"/>
  <c r="J351" i="20"/>
  <c r="F351" i="20"/>
  <c r="J350" i="20"/>
  <c r="F350" i="20"/>
  <c r="J349" i="20"/>
  <c r="F349" i="20"/>
  <c r="J348" i="20"/>
  <c r="F348" i="20"/>
  <c r="J347" i="20"/>
  <c r="F347" i="20"/>
  <c r="J346" i="20"/>
  <c r="F346" i="20"/>
  <c r="J344" i="20"/>
  <c r="F344" i="20"/>
  <c r="J343" i="20"/>
  <c r="F343" i="20"/>
  <c r="J342" i="20"/>
  <c r="F342" i="20"/>
  <c r="N339" i="20"/>
  <c r="D1148" i="20" s="1"/>
  <c r="L339" i="20"/>
  <c r="J339" i="20"/>
  <c r="K339" i="20" s="1"/>
  <c r="H339" i="20"/>
  <c r="F339" i="20"/>
  <c r="G339" i="20" s="1"/>
  <c r="D339" i="20"/>
  <c r="J338" i="20"/>
  <c r="F338" i="20"/>
  <c r="J337" i="20"/>
  <c r="F337" i="20"/>
  <c r="J336" i="20"/>
  <c r="F336" i="20"/>
  <c r="N335" i="20"/>
  <c r="D1144" i="20" s="1"/>
  <c r="E1144" i="20" s="1"/>
  <c r="L335" i="20"/>
  <c r="J335" i="20"/>
  <c r="K335" i="20" s="1"/>
  <c r="H335" i="20"/>
  <c r="F335" i="20"/>
  <c r="G335" i="20" s="1"/>
  <c r="D335" i="20"/>
  <c r="N332" i="20"/>
  <c r="L332" i="20"/>
  <c r="J332" i="20"/>
  <c r="K332" i="20" s="1"/>
  <c r="H332" i="20"/>
  <c r="F332" i="20"/>
  <c r="G332" i="20" s="1"/>
  <c r="J331" i="20"/>
  <c r="F331" i="20"/>
  <c r="J330" i="20"/>
  <c r="F330" i="20"/>
  <c r="J329" i="20"/>
  <c r="F329" i="20"/>
  <c r="J328" i="20"/>
  <c r="F328" i="20"/>
  <c r="N327" i="20"/>
  <c r="L327" i="20"/>
  <c r="J327" i="20"/>
  <c r="K327" i="20" s="1"/>
  <c r="H327" i="20"/>
  <c r="F327" i="20"/>
  <c r="G327" i="20" s="1"/>
  <c r="N325" i="20"/>
  <c r="Y1128" i="20" s="1"/>
  <c r="J325" i="20"/>
  <c r="K325" i="20" s="1"/>
  <c r="H325" i="20"/>
  <c r="F325" i="20"/>
  <c r="G325" i="20" s="1"/>
  <c r="J324" i="20"/>
  <c r="F324" i="20"/>
  <c r="J323" i="20"/>
  <c r="F323" i="20"/>
  <c r="J322" i="20"/>
  <c r="F322" i="20"/>
  <c r="J321" i="20"/>
  <c r="F321" i="20"/>
  <c r="N320" i="20"/>
  <c r="Y1123" i="20" s="1"/>
  <c r="J320" i="20"/>
  <c r="K320" i="20" s="1"/>
  <c r="H320" i="20"/>
  <c r="F320" i="20"/>
  <c r="G320" i="20" s="1"/>
  <c r="N318" i="20"/>
  <c r="O1128" i="20" s="1"/>
  <c r="J318" i="20"/>
  <c r="K318" i="20" s="1"/>
  <c r="H318" i="20"/>
  <c r="F318" i="20"/>
  <c r="G318" i="20" s="1"/>
  <c r="J317" i="20"/>
  <c r="F317" i="20"/>
  <c r="J316" i="20"/>
  <c r="F316" i="20"/>
  <c r="J315" i="20"/>
  <c r="F315" i="20"/>
  <c r="J314" i="20"/>
  <c r="F314" i="20"/>
  <c r="N313" i="20"/>
  <c r="J313" i="20"/>
  <c r="K313" i="20" s="1"/>
  <c r="H313" i="20"/>
  <c r="F313" i="20"/>
  <c r="G313" i="20" s="1"/>
  <c r="N311" i="20"/>
  <c r="E1128" i="20" s="1"/>
  <c r="J311" i="20"/>
  <c r="K311" i="20" s="1"/>
  <c r="H311" i="20"/>
  <c r="F311" i="20"/>
  <c r="G311" i="20" s="1"/>
  <c r="J310" i="20"/>
  <c r="F310" i="20"/>
  <c r="J309" i="20"/>
  <c r="F309" i="20"/>
  <c r="J308" i="20"/>
  <c r="F308" i="20"/>
  <c r="J307" i="20"/>
  <c r="F307" i="20"/>
  <c r="N306" i="20"/>
  <c r="J306" i="20"/>
  <c r="K306" i="20" s="1"/>
  <c r="F306" i="20"/>
  <c r="G306" i="20" s="1"/>
  <c r="J303" i="20"/>
  <c r="F303" i="20"/>
  <c r="J301" i="20"/>
  <c r="F301" i="20"/>
  <c r="J300" i="20"/>
  <c r="F300" i="20"/>
  <c r="J299" i="20"/>
  <c r="F299" i="20"/>
  <c r="J298" i="20"/>
  <c r="F298" i="20"/>
  <c r="J297" i="20"/>
  <c r="F297" i="20"/>
  <c r="J296" i="20"/>
  <c r="F296" i="20"/>
  <c r="J295" i="20"/>
  <c r="F295" i="20"/>
  <c r="J294" i="20"/>
  <c r="F294" i="20"/>
  <c r="J292" i="20"/>
  <c r="F292" i="20"/>
  <c r="J291" i="20"/>
  <c r="F291" i="20"/>
  <c r="J290" i="20"/>
  <c r="F290" i="20"/>
  <c r="J289" i="20"/>
  <c r="F289" i="20"/>
  <c r="J287" i="20"/>
  <c r="F287" i="20"/>
  <c r="J285" i="20"/>
  <c r="F285" i="20"/>
  <c r="J283" i="20"/>
  <c r="F283" i="20"/>
  <c r="J282" i="20"/>
  <c r="F282" i="20"/>
  <c r="N280" i="20"/>
  <c r="L280" i="20"/>
  <c r="J280" i="20"/>
  <c r="K280" i="20" s="1"/>
  <c r="H280" i="20"/>
  <c r="F280" i="20"/>
  <c r="G280" i="20" s="1"/>
  <c r="J279" i="20"/>
  <c r="F279" i="20"/>
  <c r="J278" i="20"/>
  <c r="F278" i="20"/>
  <c r="J277" i="20"/>
  <c r="F277" i="20"/>
  <c r="J276" i="20"/>
  <c r="F276" i="20"/>
  <c r="J275" i="20"/>
  <c r="F275" i="20"/>
  <c r="N273" i="20"/>
  <c r="L273" i="20"/>
  <c r="J273" i="20"/>
  <c r="K273" i="20" s="1"/>
  <c r="H273" i="20"/>
  <c r="F273" i="20"/>
  <c r="G273" i="20" s="1"/>
  <c r="J272" i="20"/>
  <c r="F272" i="20"/>
  <c r="J271" i="20"/>
  <c r="F271" i="20"/>
  <c r="J270" i="20"/>
  <c r="F270" i="20"/>
  <c r="J269" i="20"/>
  <c r="F269" i="20"/>
  <c r="J268" i="20"/>
  <c r="F268" i="20"/>
  <c r="N266" i="20"/>
  <c r="L266" i="20"/>
  <c r="J266" i="20"/>
  <c r="K266" i="20" s="1"/>
  <c r="H266" i="20"/>
  <c r="F266" i="20"/>
  <c r="G266" i="20" s="1"/>
  <c r="J265" i="20"/>
  <c r="F265" i="20"/>
  <c r="J264" i="20"/>
  <c r="F264" i="20"/>
  <c r="J263" i="20"/>
  <c r="F263" i="20"/>
  <c r="J262" i="20"/>
  <c r="F262" i="20"/>
  <c r="J261" i="20"/>
  <c r="F261" i="20"/>
  <c r="N259" i="20"/>
  <c r="L259" i="20"/>
  <c r="J259" i="20"/>
  <c r="K259" i="20" s="1"/>
  <c r="H259" i="20"/>
  <c r="F259" i="20"/>
  <c r="G259" i="20" s="1"/>
  <c r="J258" i="20"/>
  <c r="F258" i="20"/>
  <c r="J257" i="20"/>
  <c r="F257" i="20"/>
  <c r="J256" i="20"/>
  <c r="F256" i="20"/>
  <c r="J255" i="20"/>
  <c r="F255" i="20"/>
  <c r="J254" i="20"/>
  <c r="F254" i="20"/>
  <c r="N252" i="20"/>
  <c r="L252" i="20"/>
  <c r="J252" i="20"/>
  <c r="K252" i="20" s="1"/>
  <c r="H252" i="20"/>
  <c r="F252" i="20"/>
  <c r="G252" i="20" s="1"/>
  <c r="J251" i="20"/>
  <c r="F251" i="20"/>
  <c r="J250" i="20"/>
  <c r="F250" i="20"/>
  <c r="J249" i="20"/>
  <c r="F249" i="20"/>
  <c r="J248" i="20"/>
  <c r="F248" i="20"/>
  <c r="J247" i="20"/>
  <c r="F247" i="20"/>
  <c r="N245" i="20"/>
  <c r="L245" i="20"/>
  <c r="J245" i="20"/>
  <c r="K245" i="20" s="1"/>
  <c r="H245" i="20"/>
  <c r="F245" i="20"/>
  <c r="G245" i="20" s="1"/>
  <c r="J244" i="20"/>
  <c r="F244" i="20"/>
  <c r="J243" i="20"/>
  <c r="F243" i="20"/>
  <c r="J242" i="20"/>
  <c r="F242" i="20"/>
  <c r="J241" i="20"/>
  <c r="F241" i="20"/>
  <c r="J240" i="20"/>
  <c r="F240" i="20"/>
  <c r="N238" i="20"/>
  <c r="L238" i="20"/>
  <c r="J238" i="20"/>
  <c r="K238" i="20" s="1"/>
  <c r="H238" i="20"/>
  <c r="F238" i="20"/>
  <c r="G238" i="20" s="1"/>
  <c r="J237" i="20"/>
  <c r="F237" i="20"/>
  <c r="J236" i="20"/>
  <c r="F236" i="20"/>
  <c r="J235" i="20"/>
  <c r="F235" i="20"/>
  <c r="J234" i="20"/>
  <c r="F234" i="20"/>
  <c r="J233" i="20"/>
  <c r="F233" i="20"/>
  <c r="N231" i="20"/>
  <c r="L231" i="20"/>
  <c r="J231" i="20"/>
  <c r="K231" i="20" s="1"/>
  <c r="H231" i="20"/>
  <c r="F231" i="20"/>
  <c r="G231" i="20" s="1"/>
  <c r="J230" i="20"/>
  <c r="F230" i="20"/>
  <c r="J229" i="20"/>
  <c r="F229" i="20"/>
  <c r="J228" i="20"/>
  <c r="F228" i="20"/>
  <c r="J227" i="20"/>
  <c r="F227" i="20"/>
  <c r="J226" i="20"/>
  <c r="F226" i="20"/>
  <c r="N224" i="20"/>
  <c r="L224" i="20"/>
  <c r="J224" i="20"/>
  <c r="K224" i="20" s="1"/>
  <c r="H224" i="20"/>
  <c r="F224" i="20"/>
  <c r="G224" i="20" s="1"/>
  <c r="J223" i="20"/>
  <c r="F223" i="20"/>
  <c r="J222" i="20"/>
  <c r="F222" i="20"/>
  <c r="J221" i="20"/>
  <c r="F221" i="20"/>
  <c r="J220" i="20"/>
  <c r="F220" i="20"/>
  <c r="J219" i="20"/>
  <c r="F219" i="20"/>
  <c r="N217" i="20"/>
  <c r="J217" i="20"/>
  <c r="K217" i="20" s="1"/>
  <c r="F217" i="20"/>
  <c r="G217" i="20" s="1"/>
  <c r="J216" i="20"/>
  <c r="F216" i="20"/>
  <c r="J215" i="20"/>
  <c r="F215" i="20"/>
  <c r="J214" i="20"/>
  <c r="F214" i="20"/>
  <c r="J213" i="20"/>
  <c r="F213" i="20"/>
  <c r="J212" i="20"/>
  <c r="F212" i="20"/>
  <c r="J211" i="20"/>
  <c r="F211" i="20"/>
  <c r="J209" i="20"/>
  <c r="F209" i="20"/>
  <c r="J208" i="20"/>
  <c r="F208" i="20"/>
  <c r="J207" i="20"/>
  <c r="F207" i="20"/>
  <c r="J206" i="20"/>
  <c r="F206" i="20"/>
  <c r="J205" i="20"/>
  <c r="F205" i="20"/>
  <c r="J204" i="20"/>
  <c r="F204" i="20"/>
  <c r="J203" i="20"/>
  <c r="F203" i="20"/>
  <c r="J202" i="20"/>
  <c r="F202" i="20"/>
  <c r="J199" i="20"/>
  <c r="F199" i="20"/>
  <c r="J198" i="20"/>
  <c r="F198" i="20"/>
  <c r="J197" i="20"/>
  <c r="F197" i="20"/>
  <c r="J196" i="20"/>
  <c r="F196" i="20"/>
  <c r="J194" i="20"/>
  <c r="F194" i="20"/>
  <c r="J193" i="20"/>
  <c r="F193" i="20"/>
  <c r="J192" i="20"/>
  <c r="F192" i="20"/>
  <c r="J191" i="20"/>
  <c r="F191" i="20"/>
  <c r="J190" i="20"/>
  <c r="F190" i="20"/>
  <c r="J189" i="20"/>
  <c r="F189" i="20"/>
  <c r="J188" i="20"/>
  <c r="F188" i="20"/>
  <c r="J187" i="20"/>
  <c r="F187" i="20"/>
  <c r="J185" i="20"/>
  <c r="F185" i="20"/>
  <c r="J184" i="20"/>
  <c r="F184" i="20"/>
  <c r="J183" i="20"/>
  <c r="F183" i="20"/>
  <c r="J182" i="20"/>
  <c r="F182" i="20"/>
  <c r="J181" i="20"/>
  <c r="F181" i="20"/>
  <c r="J180" i="20"/>
  <c r="F180" i="20"/>
  <c r="J179" i="20"/>
  <c r="F179" i="20"/>
  <c r="J178" i="20"/>
  <c r="F178" i="20"/>
  <c r="J176" i="20"/>
  <c r="F176" i="20"/>
  <c r="J175" i="20"/>
  <c r="F175" i="20"/>
  <c r="J174" i="20"/>
  <c r="F174" i="20"/>
  <c r="J173" i="20"/>
  <c r="F173" i="20"/>
  <c r="J172" i="20"/>
  <c r="F172" i="20"/>
  <c r="J171" i="20"/>
  <c r="F171" i="20"/>
  <c r="J170" i="20"/>
  <c r="F170" i="20"/>
  <c r="J169" i="20"/>
  <c r="F169" i="20"/>
  <c r="J168" i="20"/>
  <c r="F168" i="20"/>
  <c r="J167" i="20"/>
  <c r="F167" i="20"/>
  <c r="J166" i="20"/>
  <c r="F166" i="20"/>
  <c r="J165" i="20"/>
  <c r="F165" i="20"/>
  <c r="J162" i="20"/>
  <c r="F162" i="20"/>
  <c r="J161" i="20"/>
  <c r="F161" i="20"/>
  <c r="J159" i="20"/>
  <c r="F159" i="20"/>
  <c r="J155" i="20"/>
  <c r="F155" i="20"/>
  <c r="J154" i="20"/>
  <c r="F154" i="20"/>
  <c r="J151" i="20"/>
  <c r="F151" i="20"/>
  <c r="J150" i="20"/>
  <c r="F150" i="20"/>
  <c r="J149" i="20"/>
  <c r="F149" i="20"/>
  <c r="J148" i="20"/>
  <c r="F148" i="20"/>
  <c r="J147" i="20"/>
  <c r="F147" i="20"/>
  <c r="J145" i="20"/>
  <c r="F145" i="20"/>
  <c r="J144" i="20"/>
  <c r="F144" i="20"/>
  <c r="J143" i="20"/>
  <c r="F143" i="20"/>
  <c r="J142" i="20"/>
  <c r="F142" i="20"/>
  <c r="J141" i="20"/>
  <c r="F141" i="20"/>
  <c r="J139" i="20"/>
  <c r="F139" i="20"/>
  <c r="J138" i="20"/>
  <c r="F138" i="20"/>
  <c r="J137" i="20"/>
  <c r="F137" i="20"/>
  <c r="J136" i="20"/>
  <c r="F136" i="20"/>
  <c r="J135" i="20"/>
  <c r="F135" i="20"/>
  <c r="J134" i="20"/>
  <c r="F134" i="20"/>
  <c r="J133" i="20"/>
  <c r="F133" i="20"/>
  <c r="J132" i="20"/>
  <c r="F132" i="20"/>
  <c r="J131" i="20"/>
  <c r="F131" i="20"/>
  <c r="J130" i="20"/>
  <c r="F130" i="20"/>
  <c r="J129" i="20"/>
  <c r="F129" i="20"/>
  <c r="J128" i="20"/>
  <c r="F128" i="20"/>
  <c r="J127" i="20"/>
  <c r="F127" i="20"/>
  <c r="J126" i="20"/>
  <c r="F126" i="20"/>
  <c r="J125" i="20"/>
  <c r="F125" i="20"/>
  <c r="J124" i="20"/>
  <c r="F124" i="20"/>
  <c r="J123" i="20"/>
  <c r="F123" i="20"/>
  <c r="J121" i="20"/>
  <c r="F121" i="20"/>
  <c r="J120" i="20"/>
  <c r="F120" i="20"/>
  <c r="J119" i="20"/>
  <c r="F119" i="20"/>
  <c r="J118" i="20"/>
  <c r="F118" i="20"/>
  <c r="J117" i="20"/>
  <c r="F117" i="20"/>
  <c r="J116" i="20"/>
  <c r="F116" i="20"/>
  <c r="J115" i="20"/>
  <c r="F115" i="20"/>
  <c r="J114" i="20"/>
  <c r="F114" i="20"/>
  <c r="J113" i="20"/>
  <c r="F113" i="20"/>
  <c r="E113" i="20"/>
  <c r="J112" i="20"/>
  <c r="K112" i="20" s="1"/>
  <c r="F112" i="20"/>
  <c r="G112" i="20" s="1"/>
  <c r="J111" i="20"/>
  <c r="F111" i="20"/>
  <c r="J110" i="20"/>
  <c r="F110" i="20"/>
  <c r="J109" i="20"/>
  <c r="F109" i="20"/>
  <c r="J108" i="20"/>
  <c r="F108" i="20"/>
  <c r="J107" i="20"/>
  <c r="F107" i="20"/>
  <c r="J106" i="20"/>
  <c r="F106" i="20"/>
  <c r="J105" i="20"/>
  <c r="F105" i="20"/>
  <c r="J103" i="20"/>
  <c r="F103" i="20"/>
  <c r="J102" i="20"/>
  <c r="F102" i="20"/>
  <c r="J101" i="20"/>
  <c r="F101" i="20"/>
  <c r="J100" i="20"/>
  <c r="F100" i="20"/>
  <c r="J99" i="20"/>
  <c r="F99" i="20"/>
  <c r="J98" i="20"/>
  <c r="F98" i="20"/>
  <c r="J97" i="20"/>
  <c r="F97" i="20"/>
  <c r="J96" i="20"/>
  <c r="F96" i="20"/>
  <c r="J95" i="20"/>
  <c r="F95" i="20"/>
  <c r="J94" i="20"/>
  <c r="F94" i="20"/>
  <c r="J93" i="20"/>
  <c r="F93" i="20"/>
  <c r="J92" i="20"/>
  <c r="F92" i="20"/>
  <c r="J91" i="20"/>
  <c r="F91" i="20"/>
  <c r="J90" i="20"/>
  <c r="F90" i="20"/>
  <c r="J89" i="20"/>
  <c r="F89" i="20"/>
  <c r="J88" i="20"/>
  <c r="F88" i="20"/>
  <c r="J87" i="20"/>
  <c r="F87" i="20"/>
  <c r="J85" i="20"/>
  <c r="F85" i="20"/>
  <c r="J84" i="20"/>
  <c r="F84" i="20"/>
  <c r="J83" i="20"/>
  <c r="F83" i="20"/>
  <c r="J82" i="20"/>
  <c r="F82" i="20"/>
  <c r="J81" i="20"/>
  <c r="F81" i="20"/>
  <c r="J80" i="20"/>
  <c r="F80" i="20"/>
  <c r="J79" i="20"/>
  <c r="F79" i="20"/>
  <c r="J78" i="20"/>
  <c r="F78" i="20"/>
  <c r="J77" i="20"/>
  <c r="F77" i="20"/>
  <c r="E77" i="20"/>
  <c r="H903" i="20" s="1"/>
  <c r="J76" i="20"/>
  <c r="K76" i="20" s="1"/>
  <c r="F76" i="20"/>
  <c r="G76" i="20" s="1"/>
  <c r="J75" i="20"/>
  <c r="F75" i="20"/>
  <c r="J74" i="20"/>
  <c r="F74" i="20"/>
  <c r="J73" i="20"/>
  <c r="F73" i="20"/>
  <c r="J72" i="20"/>
  <c r="F72" i="20"/>
  <c r="J71" i="20"/>
  <c r="F71" i="20"/>
  <c r="J70" i="20"/>
  <c r="F70" i="20"/>
  <c r="J69" i="20"/>
  <c r="F69" i="20"/>
  <c r="J67" i="20"/>
  <c r="F67" i="20"/>
  <c r="J66" i="20"/>
  <c r="F66" i="20"/>
  <c r="J65" i="20"/>
  <c r="F65" i="20"/>
  <c r="J64" i="20"/>
  <c r="F64" i="20"/>
  <c r="J63" i="20"/>
  <c r="F63" i="20"/>
  <c r="J62" i="20"/>
  <c r="F62" i="20"/>
  <c r="J61" i="20"/>
  <c r="F61" i="20"/>
  <c r="J60" i="20"/>
  <c r="F60" i="20"/>
  <c r="J59" i="20"/>
  <c r="F59" i="20"/>
  <c r="J58" i="20"/>
  <c r="F58" i="20"/>
  <c r="J57" i="20"/>
  <c r="F57" i="20"/>
  <c r="J56" i="20"/>
  <c r="F56" i="20"/>
  <c r="J50" i="20"/>
  <c r="K50" i="20" s="1"/>
  <c r="F50" i="20"/>
  <c r="G50" i="20" s="1"/>
  <c r="J49" i="20"/>
  <c r="K49" i="20" s="1"/>
  <c r="F49" i="20"/>
  <c r="G49" i="20" s="1"/>
  <c r="J48" i="20"/>
  <c r="K48" i="20" s="1"/>
  <c r="F48" i="20"/>
  <c r="G48" i="20" s="1"/>
  <c r="J47" i="20"/>
  <c r="F47" i="20"/>
  <c r="J46" i="20"/>
  <c r="F46" i="20"/>
  <c r="J45" i="20"/>
  <c r="F45" i="20"/>
  <c r="J44" i="20"/>
  <c r="F44" i="20"/>
  <c r="J43" i="20"/>
  <c r="F43" i="20"/>
  <c r="J41" i="20"/>
  <c r="F41" i="20"/>
  <c r="J40" i="20"/>
  <c r="F40" i="20"/>
  <c r="J39" i="20"/>
  <c r="F39" i="20"/>
  <c r="J38" i="20"/>
  <c r="F38" i="20"/>
  <c r="J37" i="20"/>
  <c r="F37" i="20"/>
  <c r="J36" i="20"/>
  <c r="F36" i="20"/>
  <c r="J35" i="20"/>
  <c r="F35" i="20"/>
  <c r="J34" i="20"/>
  <c r="F34" i="20"/>
  <c r="J33" i="20"/>
  <c r="F33" i="20"/>
  <c r="J32" i="20"/>
  <c r="F32" i="20"/>
  <c r="J31" i="20"/>
  <c r="F31" i="20"/>
  <c r="J30" i="20"/>
  <c r="F30" i="20"/>
  <c r="N26" i="20"/>
  <c r="N25" i="20"/>
  <c r="J24" i="20"/>
  <c r="K24" i="20" s="1"/>
  <c r="F24" i="20"/>
  <c r="G24" i="20" s="1"/>
  <c r="J23" i="20"/>
  <c r="K23" i="20" s="1"/>
  <c r="F23" i="20"/>
  <c r="G23" i="20" s="1"/>
  <c r="J22" i="20"/>
  <c r="K22" i="20" s="1"/>
  <c r="F22" i="20"/>
  <c r="G22" i="20" s="1"/>
  <c r="J21" i="20"/>
  <c r="F21" i="20"/>
  <c r="J20" i="20"/>
  <c r="F20" i="20"/>
  <c r="J19" i="20"/>
  <c r="F19" i="20"/>
  <c r="J18" i="20"/>
  <c r="F18" i="20"/>
  <c r="J17" i="20"/>
  <c r="F17" i="20"/>
  <c r="J14" i="20"/>
  <c r="F14" i="20"/>
  <c r="J13" i="20"/>
  <c r="F13" i="20"/>
  <c r="J12" i="20"/>
  <c r="F12" i="20"/>
  <c r="J11" i="20"/>
  <c r="F11" i="20"/>
  <c r="J10" i="20"/>
  <c r="F10" i="20"/>
  <c r="J9" i="20"/>
  <c r="F9" i="20"/>
  <c r="J8" i="20"/>
  <c r="F8" i="20"/>
  <c r="J7" i="20"/>
  <c r="F7" i="20"/>
  <c r="J6" i="20"/>
  <c r="F6" i="20"/>
  <c r="J5" i="20"/>
  <c r="F5" i="20"/>
  <c r="J4" i="20"/>
  <c r="F4" i="20"/>
  <c r="J3" i="20"/>
  <c r="F3" i="20"/>
  <c r="AB1176" i="20" l="1"/>
  <c r="AA1176" i="20"/>
  <c r="Z1178" i="20"/>
  <c r="AC1178" i="20"/>
  <c r="AB1175" i="20"/>
  <c r="AA1175" i="20"/>
  <c r="AB1177" i="20"/>
  <c r="AA1177" i="20"/>
  <c r="AA1174" i="20"/>
  <c r="AB1174" i="20"/>
  <c r="M1607" i="20"/>
  <c r="AC1179" i="20"/>
  <c r="Z1179" i="20"/>
  <c r="J1040" i="20"/>
  <c r="J1041" i="20" s="1"/>
  <c r="Y1176" i="20"/>
  <c r="X1176" i="20"/>
  <c r="X1177" i="20"/>
  <c r="Y1177" i="20"/>
  <c r="Y1174" i="20"/>
  <c r="X1174" i="20"/>
  <c r="Y1175" i="20"/>
  <c r="X1175" i="20"/>
  <c r="R1174" i="20"/>
  <c r="S1174" i="20"/>
  <c r="T1178" i="20"/>
  <c r="T1179" i="20"/>
  <c r="S1177" i="20"/>
  <c r="R1177" i="20"/>
  <c r="R1176" i="20"/>
  <c r="S1176" i="20"/>
  <c r="S1175" i="20"/>
  <c r="R1175" i="20"/>
  <c r="M1628" i="20"/>
  <c r="AV1317" i="20"/>
  <c r="N1318" i="20"/>
  <c r="E1261" i="20"/>
  <c r="E1269" i="20"/>
  <c r="E1268" i="20"/>
  <c r="E1267" i="20"/>
  <c r="E1270" i="20"/>
  <c r="C1244" i="20"/>
  <c r="D1244" i="20"/>
  <c r="C1245" i="20" s="1"/>
  <c r="AW1125" i="20"/>
  <c r="AV1126" i="20" s="1"/>
  <c r="I335" i="20"/>
  <c r="N1316" i="20"/>
  <c r="D1628" i="20"/>
  <c r="C1629" i="20" s="1"/>
  <c r="AC1628" i="20"/>
  <c r="AB1629" i="20" s="1"/>
  <c r="I266" i="20"/>
  <c r="M266" i="20" s="1"/>
  <c r="P892" i="20"/>
  <c r="K1099" i="20"/>
  <c r="M1099" i="20" s="1"/>
  <c r="I1234" i="20"/>
  <c r="N1312" i="20"/>
  <c r="AV1320" i="20"/>
  <c r="I1232" i="20"/>
  <c r="I339" i="20"/>
  <c r="M339" i="20" s="1"/>
  <c r="I1215" i="20"/>
  <c r="I1236" i="20"/>
  <c r="E1258" i="20"/>
  <c r="H865" i="20"/>
  <c r="S866" i="20" s="1"/>
  <c r="F866" i="20"/>
  <c r="I280" i="20"/>
  <c r="M280" i="20" s="1"/>
  <c r="J865" i="20"/>
  <c r="S867" i="20" s="1"/>
  <c r="J866" i="20"/>
  <c r="J867" i="20"/>
  <c r="AV1311" i="20"/>
  <c r="AV1316" i="20"/>
  <c r="N1320" i="20"/>
  <c r="M335" i="20"/>
  <c r="E943" i="20"/>
  <c r="N1311" i="20"/>
  <c r="I238" i="20"/>
  <c r="M238" i="20" s="1"/>
  <c r="I245" i="20"/>
  <c r="M245" i="20" s="1"/>
  <c r="I332" i="20"/>
  <c r="M332" i="20" s="1"/>
  <c r="I318" i="20"/>
  <c r="G958" i="20"/>
  <c r="I1233" i="20"/>
  <c r="E1260" i="20"/>
  <c r="AV1312" i="20"/>
  <c r="N1313" i="20"/>
  <c r="U1340" i="20"/>
  <c r="T1345" i="20"/>
  <c r="E1259" i="20"/>
  <c r="I1654" i="20"/>
  <c r="I231" i="20"/>
  <c r="M231" i="20" s="1"/>
  <c r="I311" i="20"/>
  <c r="I325" i="20"/>
  <c r="AV1313" i="20"/>
  <c r="AV1318" i="20"/>
  <c r="G1587" i="20"/>
  <c r="I252" i="20"/>
  <c r="M252" i="20" s="1"/>
  <c r="I273" i="20"/>
  <c r="M273" i="20" s="1"/>
  <c r="I224" i="20"/>
  <c r="M224" i="20" s="1"/>
  <c r="AX888" i="20"/>
  <c r="AO889" i="20"/>
  <c r="AW889" i="20" s="1"/>
  <c r="P889" i="20"/>
  <c r="I320" i="20"/>
  <c r="I259" i="20"/>
  <c r="M259" i="20" s="1"/>
  <c r="I313" i="20"/>
  <c r="G1789" i="20"/>
  <c r="H1789" i="20" s="1"/>
  <c r="J1789" i="20"/>
  <c r="G1588" i="20"/>
  <c r="F1588" i="20"/>
  <c r="AB1443" i="20"/>
  <c r="AA1443" i="20"/>
  <c r="AA1445" i="20"/>
  <c r="AB1445" i="20"/>
  <c r="M1629" i="20"/>
  <c r="G1734" i="20"/>
  <c r="E1734" i="20"/>
  <c r="D1125" i="20"/>
  <c r="C1126" i="20" s="1"/>
  <c r="N1198" i="20"/>
  <c r="M1199" i="20"/>
  <c r="H1659" i="20"/>
  <c r="K1659" i="20"/>
  <c r="U1339" i="20"/>
  <c r="T1339" i="20"/>
  <c r="T1341" i="20"/>
  <c r="H866" i="20"/>
  <c r="F868" i="20"/>
  <c r="AX891" i="20"/>
  <c r="AX892" i="20"/>
  <c r="X1040" i="20"/>
  <c r="X1041" i="20" s="1"/>
  <c r="K1187" i="20"/>
  <c r="I1199" i="20"/>
  <c r="D1233" i="20"/>
  <c r="AV1315" i="20"/>
  <c r="T1337" i="20"/>
  <c r="T1343" i="20"/>
  <c r="U1346" i="20"/>
  <c r="U1390" i="20"/>
  <c r="U1392" i="20"/>
  <c r="T1394" i="20"/>
  <c r="AB1442" i="20"/>
  <c r="J1894" i="20"/>
  <c r="I1895" i="20" s="1"/>
  <c r="P888" i="20"/>
  <c r="G1089" i="20"/>
  <c r="AG1125" i="20"/>
  <c r="AG1126" i="20" s="1"/>
  <c r="AG1127" i="20" s="1"/>
  <c r="AF1128" i="20" s="1"/>
  <c r="C1233" i="20"/>
  <c r="N1315" i="20"/>
  <c r="AA1438" i="20"/>
  <c r="E1837" i="20"/>
  <c r="E1838" i="20" s="1"/>
  <c r="E1839" i="20" s="1"/>
  <c r="E78" i="20"/>
  <c r="G77" i="20"/>
  <c r="K77" i="20"/>
  <c r="I327" i="20"/>
  <c r="M327" i="20" s="1"/>
  <c r="C335" i="20"/>
  <c r="I903" i="20"/>
  <c r="E114" i="20"/>
  <c r="K113" i="20"/>
  <c r="G113" i="20"/>
  <c r="C339" i="20"/>
  <c r="F867" i="20"/>
  <c r="Q890" i="20"/>
  <c r="AX890" i="20"/>
  <c r="P891" i="20"/>
  <c r="Q928" i="20"/>
  <c r="Q891" i="20"/>
  <c r="Q888" i="20"/>
  <c r="Q929" i="20"/>
  <c r="Q892" i="20"/>
  <c r="Q889" i="20"/>
  <c r="AX889" i="20"/>
  <c r="P890" i="20"/>
  <c r="K1097" i="20"/>
  <c r="F1097" i="20"/>
  <c r="E1098" i="20" s="1"/>
  <c r="K1098" i="20" s="1"/>
  <c r="K1020" i="20"/>
  <c r="L1020" i="20"/>
  <c r="G1200" i="20"/>
  <c r="G1201" i="20"/>
  <c r="U1338" i="20"/>
  <c r="T1338" i="20"/>
  <c r="N1314" i="20"/>
  <c r="U1389" i="20"/>
  <c r="T1389" i="20"/>
  <c r="M1100" i="20"/>
  <c r="C1106" i="20" s="1"/>
  <c r="G944" i="20"/>
  <c r="E944" i="20"/>
  <c r="I957" i="20"/>
  <c r="S1124" i="20"/>
  <c r="C1196" i="20"/>
  <c r="G1205" i="20"/>
  <c r="C1195" i="20"/>
  <c r="N1317" i="20"/>
  <c r="X1125" i="20"/>
  <c r="I1219" i="20"/>
  <c r="I1217" i="20"/>
  <c r="I1247" i="20"/>
  <c r="I1245" i="20"/>
  <c r="I1246" i="20"/>
  <c r="I1243" i="20"/>
  <c r="AV1314" i="20"/>
  <c r="N1341" i="20"/>
  <c r="N1345" i="20"/>
  <c r="U1387" i="20"/>
  <c r="G55" i="20" s="1"/>
  <c r="T1387" i="20"/>
  <c r="AW888" i="20"/>
  <c r="AW890" i="20"/>
  <c r="AW891" i="20"/>
  <c r="AW892" i="20"/>
  <c r="W1040" i="20"/>
  <c r="F1070" i="20"/>
  <c r="C1125" i="20"/>
  <c r="D1216" i="20"/>
  <c r="D1245" i="20"/>
  <c r="N1337" i="20"/>
  <c r="U1393" i="20"/>
  <c r="T1393" i="20"/>
  <c r="M1390" i="20"/>
  <c r="I1040" i="20"/>
  <c r="N1125" i="20"/>
  <c r="AO1125" i="20"/>
  <c r="I1216" i="20"/>
  <c r="U1342" i="20"/>
  <c r="T1342" i="20"/>
  <c r="U1344" i="20"/>
  <c r="T1344" i="20"/>
  <c r="N1338" i="20"/>
  <c r="N1343" i="20"/>
  <c r="U1391" i="20"/>
  <c r="T1391" i="20"/>
  <c r="T1395" i="20"/>
  <c r="AB1437" i="20"/>
  <c r="I1063" i="20"/>
  <c r="N1319" i="20"/>
  <c r="AV1319" i="20"/>
  <c r="N1339" i="20"/>
  <c r="N1342" i="20"/>
  <c r="N1344" i="20"/>
  <c r="N1346" i="20"/>
  <c r="J1063" i="20"/>
  <c r="N1340" i="20"/>
  <c r="I1469" i="20"/>
  <c r="I1664" i="20"/>
  <c r="I1666" i="20"/>
  <c r="AA1441" i="20"/>
  <c r="AB1441" i="20"/>
  <c r="M1608" i="20"/>
  <c r="L1608" i="20"/>
  <c r="U1388" i="20"/>
  <c r="U1396" i="20"/>
  <c r="AB1436" i="20"/>
  <c r="AA1436" i="20"/>
  <c r="AB1439" i="20"/>
  <c r="AA1439" i="20"/>
  <c r="H1542" i="20"/>
  <c r="T1628" i="20"/>
  <c r="AB1440" i="20"/>
  <c r="AA1440" i="20"/>
  <c r="AB1444" i="20"/>
  <c r="AA1444" i="20"/>
  <c r="I1461" i="20"/>
  <c r="L1479" i="20"/>
  <c r="K1479" i="20"/>
  <c r="C1607" i="20"/>
  <c r="D1607" i="20"/>
  <c r="L1629" i="20"/>
  <c r="B1587" i="20"/>
  <c r="L1607" i="20"/>
  <c r="AC1607" i="20"/>
  <c r="U1607" i="20"/>
  <c r="U1628" i="20"/>
  <c r="B1588" i="20"/>
  <c r="E1860" i="20"/>
  <c r="D1860" i="20"/>
  <c r="F1860" i="20" s="1"/>
  <c r="E1862" i="20"/>
  <c r="E1861" i="20"/>
  <c r="E1850" i="20"/>
  <c r="E1851" i="20"/>
  <c r="E1849" i="20"/>
  <c r="D1849" i="20"/>
  <c r="F1849" i="20" s="1"/>
  <c r="I1652" i="20"/>
  <c r="J1799" i="20"/>
  <c r="F1795" i="20"/>
  <c r="F1803" i="20"/>
  <c r="F1804" i="20" s="1"/>
  <c r="C1894" i="20"/>
  <c r="Q1895" i="20"/>
  <c r="P1895" i="20"/>
  <c r="E1735" i="20"/>
  <c r="G1836" i="20"/>
  <c r="J1895" i="20" l="1"/>
  <c r="I1041" i="20"/>
  <c r="AF1126" i="20"/>
  <c r="AF1127" i="20"/>
  <c r="W1041" i="20"/>
  <c r="AC1629" i="20"/>
  <c r="AC1630" i="20" s="1"/>
  <c r="AW1126" i="20"/>
  <c r="AW1127" i="20" s="1"/>
  <c r="AV1128" i="20" s="1"/>
  <c r="D1629" i="20"/>
  <c r="D1126" i="20"/>
  <c r="C1127" i="20" s="1"/>
  <c r="C948" i="20"/>
  <c r="M1630" i="20"/>
  <c r="L1630" i="20"/>
  <c r="D1234" i="20"/>
  <c r="C1234" i="20"/>
  <c r="F1805" i="20"/>
  <c r="U1608" i="20"/>
  <c r="T1608" i="20"/>
  <c r="AC1608" i="20"/>
  <c r="AB1608" i="20"/>
  <c r="C1608" i="20"/>
  <c r="D1608" i="20"/>
  <c r="D1217" i="20"/>
  <c r="C1217" i="20"/>
  <c r="C1895" i="20"/>
  <c r="B1895" i="20"/>
  <c r="F1796" i="20"/>
  <c r="L1480" i="20"/>
  <c r="K1480" i="20"/>
  <c r="M1609" i="20"/>
  <c r="L1609" i="20"/>
  <c r="AO1126" i="20"/>
  <c r="AN1126" i="20"/>
  <c r="X1126" i="20"/>
  <c r="W1126" i="20"/>
  <c r="W1042" i="20"/>
  <c r="X1042" i="20"/>
  <c r="L1021" i="20"/>
  <c r="K1021" i="20"/>
  <c r="I1042" i="20"/>
  <c r="J1042" i="20"/>
  <c r="I904" i="20"/>
  <c r="E115" i="20"/>
  <c r="G114" i="20"/>
  <c r="K114" i="20"/>
  <c r="H904" i="20"/>
  <c r="E79" i="20"/>
  <c r="K78" i="20"/>
  <c r="G78" i="20"/>
  <c r="U1629" i="20"/>
  <c r="T1629" i="20"/>
  <c r="I1064" i="20"/>
  <c r="J1064" i="20"/>
  <c r="M1126" i="20"/>
  <c r="N1126" i="20"/>
  <c r="C1246" i="20"/>
  <c r="D1246" i="20"/>
  <c r="C1247" i="20" s="1"/>
  <c r="D1127" i="20"/>
  <c r="C1128" i="20" s="1"/>
  <c r="M23" i="13"/>
  <c r="AB1630" i="20" l="1"/>
  <c r="AV1127" i="20"/>
  <c r="C1630" i="20"/>
  <c r="D1630" i="20"/>
  <c r="C1235" i="20"/>
  <c r="D1235" i="20"/>
  <c r="C1236" i="20" s="1"/>
  <c r="L1631" i="20"/>
  <c r="M1631" i="20"/>
  <c r="E1133" i="20"/>
  <c r="J1065" i="20"/>
  <c r="I1065" i="20"/>
  <c r="X1043" i="20"/>
  <c r="W1043" i="20"/>
  <c r="M1610" i="20"/>
  <c r="L1610" i="20"/>
  <c r="D1131" i="20"/>
  <c r="I1125" i="20" s="1"/>
  <c r="AO1127" i="20"/>
  <c r="AN1127" i="20"/>
  <c r="F1797" i="20"/>
  <c r="U1609" i="20"/>
  <c r="T1609" i="20"/>
  <c r="I905" i="20"/>
  <c r="E116" i="20"/>
  <c r="K115" i="20"/>
  <c r="G115" i="20"/>
  <c r="AC1609" i="20"/>
  <c r="AB1609" i="20"/>
  <c r="M1127" i="20"/>
  <c r="N1127" i="20"/>
  <c r="L1481" i="20"/>
  <c r="K1481" i="20"/>
  <c r="AC1631" i="20"/>
  <c r="AB1631" i="20"/>
  <c r="H905" i="20"/>
  <c r="K79" i="20"/>
  <c r="G79" i="20"/>
  <c r="E80" i="20"/>
  <c r="J1043" i="20"/>
  <c r="I1043" i="20"/>
  <c r="U1630" i="20"/>
  <c r="T1630" i="20"/>
  <c r="K1022" i="20"/>
  <c r="L1022" i="20"/>
  <c r="X1127" i="20"/>
  <c r="W1128" i="20" s="1"/>
  <c r="W1127" i="20"/>
  <c r="D1218" i="20"/>
  <c r="C1218" i="20"/>
  <c r="C1609" i="20"/>
  <c r="D1609" i="20"/>
  <c r="AH24" i="26"/>
  <c r="D1048" i="20" l="1"/>
  <c r="F1048" i="20" s="1"/>
  <c r="R1049" i="20"/>
  <c r="S1049" i="20" s="1"/>
  <c r="D1631" i="20"/>
  <c r="C1631" i="20"/>
  <c r="D1049" i="20"/>
  <c r="F1049" i="20" s="1"/>
  <c r="X1131" i="20"/>
  <c r="AC1125" i="20" s="1"/>
  <c r="L1632" i="20"/>
  <c r="M1632" i="20"/>
  <c r="M1611" i="20"/>
  <c r="L1611" i="20"/>
  <c r="H906" i="20"/>
  <c r="K80" i="20"/>
  <c r="E81" i="20"/>
  <c r="G80" i="20"/>
  <c r="D1047" i="20"/>
  <c r="AC1632" i="20"/>
  <c r="AB1632" i="20"/>
  <c r="AC1610" i="20"/>
  <c r="AB1610" i="20"/>
  <c r="AN1128" i="20"/>
  <c r="K1482" i="20"/>
  <c r="L1482" i="20"/>
  <c r="U1610" i="20"/>
  <c r="T1610" i="20"/>
  <c r="L1023" i="20"/>
  <c r="D1028" i="20" s="1"/>
  <c r="K1023" i="20"/>
  <c r="C1219" i="20"/>
  <c r="U1631" i="20"/>
  <c r="T1631" i="20"/>
  <c r="J1066" i="20"/>
  <c r="I1066" i="20"/>
  <c r="C1610" i="20"/>
  <c r="D1610" i="20"/>
  <c r="I1044" i="20"/>
  <c r="J1044" i="20"/>
  <c r="M1128" i="20"/>
  <c r="N1131" i="20" s="1"/>
  <c r="S1125" i="20" s="1"/>
  <c r="I906" i="20"/>
  <c r="K116" i="20"/>
  <c r="E117" i="20"/>
  <c r="G116" i="20"/>
  <c r="F1798" i="20"/>
  <c r="AD5" i="23"/>
  <c r="D1031" i="20" l="1"/>
  <c r="L398" i="20"/>
  <c r="L400" i="20"/>
  <c r="L399" i="20"/>
  <c r="L401" i="20"/>
  <c r="L361" i="20"/>
  <c r="L360" i="20"/>
  <c r="L362" i="20"/>
  <c r="L363" i="20"/>
  <c r="C1632" i="20"/>
  <c r="D1632" i="20"/>
  <c r="D1030" i="20"/>
  <c r="D1487" i="20"/>
  <c r="L841" i="20"/>
  <c r="L838" i="20"/>
  <c r="L837" i="20"/>
  <c r="L836" i="20"/>
  <c r="L835" i="20"/>
  <c r="L834" i="20"/>
  <c r="L833" i="20"/>
  <c r="L832" i="20"/>
  <c r="L831" i="20"/>
  <c r="L830" i="20"/>
  <c r="L829" i="20"/>
  <c r="L828" i="20"/>
  <c r="L827" i="20"/>
  <c r="L825" i="20"/>
  <c r="L824" i="20"/>
  <c r="L823" i="20"/>
  <c r="L821" i="20"/>
  <c r="L820" i="20"/>
  <c r="L817" i="20"/>
  <c r="L747" i="20"/>
  <c r="L746" i="20"/>
  <c r="L745" i="20"/>
  <c r="L744" i="20"/>
  <c r="L743" i="20"/>
  <c r="L742" i="20"/>
  <c r="L741" i="20"/>
  <c r="L740" i="20"/>
  <c r="L738" i="20"/>
  <c r="L813" i="20"/>
  <c r="L812" i="20"/>
  <c r="L811" i="20"/>
  <c r="L806" i="20"/>
  <c r="L805" i="20"/>
  <c r="L804" i="20"/>
  <c r="L803" i="20"/>
  <c r="L802" i="20"/>
  <c r="L801" i="20"/>
  <c r="L800" i="20"/>
  <c r="L799" i="20"/>
  <c r="L796" i="20"/>
  <c r="L795" i="20"/>
  <c r="L794" i="20"/>
  <c r="L791" i="20"/>
  <c r="L790" i="20"/>
  <c r="L789" i="20"/>
  <c r="L788" i="20"/>
  <c r="L785" i="20"/>
  <c r="L784" i="20"/>
  <c r="L783" i="20"/>
  <c r="L782" i="20"/>
  <c r="L781" i="20"/>
  <c r="L780" i="20"/>
  <c r="L779" i="20"/>
  <c r="L778" i="20"/>
  <c r="L777" i="20"/>
  <c r="L774" i="20"/>
  <c r="L773" i="20"/>
  <c r="L770" i="20"/>
  <c r="L769" i="20"/>
  <c r="L768" i="20"/>
  <c r="L767" i="20"/>
  <c r="L764" i="20"/>
  <c r="L763" i="20"/>
  <c r="L762" i="20"/>
  <c r="L761" i="20"/>
  <c r="L760" i="20"/>
  <c r="L759" i="20"/>
  <c r="L758" i="20"/>
  <c r="L757" i="20"/>
  <c r="L756" i="20"/>
  <c r="L755" i="20"/>
  <c r="L754" i="20"/>
  <c r="L753" i="20"/>
  <c r="L752" i="20"/>
  <c r="L751" i="20"/>
  <c r="L748" i="20"/>
  <c r="L736" i="20"/>
  <c r="L732" i="20"/>
  <c r="L737" i="20"/>
  <c r="L733" i="20"/>
  <c r="L729" i="20"/>
  <c r="L728" i="20"/>
  <c r="L727" i="20"/>
  <c r="L724" i="20"/>
  <c r="L723" i="20"/>
  <c r="L722" i="20"/>
  <c r="L721" i="20"/>
  <c r="L718" i="20"/>
  <c r="L717" i="20"/>
  <c r="L716" i="20"/>
  <c r="L715" i="20"/>
  <c r="L714" i="20"/>
  <c r="L711" i="20"/>
  <c r="L710" i="20"/>
  <c r="L709" i="20"/>
  <c r="L706" i="20"/>
  <c r="L705" i="20"/>
  <c r="L702" i="20"/>
  <c r="L701" i="20"/>
  <c r="L700" i="20"/>
  <c r="L699" i="20"/>
  <c r="L698" i="20"/>
  <c r="L697" i="20"/>
  <c r="L696" i="20"/>
  <c r="L695" i="20"/>
  <c r="L694" i="20"/>
  <c r="L693" i="20"/>
  <c r="L692" i="20"/>
  <c r="L691" i="20"/>
  <c r="L690" i="20"/>
  <c r="L687" i="20"/>
  <c r="L686" i="20"/>
  <c r="L683" i="20"/>
  <c r="L682" i="20"/>
  <c r="L679" i="20"/>
  <c r="L678" i="20"/>
  <c r="L677" i="20"/>
  <c r="L674" i="20"/>
  <c r="L673" i="20"/>
  <c r="L672" i="20"/>
  <c r="L669" i="20"/>
  <c r="L668" i="20"/>
  <c r="L667" i="20"/>
  <c r="L664" i="20"/>
  <c r="L663" i="20"/>
  <c r="L662" i="20"/>
  <c r="L661" i="20"/>
  <c r="AC658" i="20"/>
  <c r="L658" i="20"/>
  <c r="L657" i="20"/>
  <c r="AC656" i="20"/>
  <c r="L656" i="20"/>
  <c r="AC655" i="20"/>
  <c r="L655" i="20"/>
  <c r="AC654" i="20"/>
  <c r="L654" i="20"/>
  <c r="AC653" i="20"/>
  <c r="L653" i="20"/>
  <c r="AC652" i="20"/>
  <c r="L652" i="20"/>
  <c r="AC651" i="20"/>
  <c r="L651" i="20"/>
  <c r="L649" i="20"/>
  <c r="AC648" i="20"/>
  <c r="L648" i="20"/>
  <c r="AC647" i="20"/>
  <c r="L731" i="20"/>
  <c r="AC649" i="20"/>
  <c r="AC640" i="20"/>
  <c r="L640" i="20"/>
  <c r="AC639" i="20"/>
  <c r="L639" i="20"/>
  <c r="AC638" i="20"/>
  <c r="L638" i="20"/>
  <c r="AC637" i="20"/>
  <c r="L637" i="20"/>
  <c r="AC636" i="20"/>
  <c r="L636" i="20"/>
  <c r="AC635" i="20"/>
  <c r="L635" i="20"/>
  <c r="L633" i="20"/>
  <c r="L734" i="20"/>
  <c r="AC633" i="20"/>
  <c r="AC632" i="20"/>
  <c r="L632" i="20"/>
  <c r="AC631" i="20"/>
  <c r="L631" i="20"/>
  <c r="AC630" i="20"/>
  <c r="L630" i="20"/>
  <c r="AC629" i="20"/>
  <c r="L629" i="20"/>
  <c r="AC628" i="20"/>
  <c r="L628" i="20"/>
  <c r="AC627" i="20"/>
  <c r="L627" i="20"/>
  <c r="L623" i="20"/>
  <c r="L620" i="20"/>
  <c r="L619" i="20"/>
  <c r="L618" i="20"/>
  <c r="L615" i="20"/>
  <c r="L614" i="20"/>
  <c r="L613" i="20"/>
  <c r="L612" i="20"/>
  <c r="L609" i="20"/>
  <c r="L608" i="20"/>
  <c r="L607" i="20"/>
  <c r="L606" i="20"/>
  <c r="L605" i="20"/>
  <c r="L604" i="20"/>
  <c r="L603" i="20"/>
  <c r="L602" i="20"/>
  <c r="L601" i="20"/>
  <c r="L600" i="20"/>
  <c r="L599" i="20"/>
  <c r="L598" i="20"/>
  <c r="L597" i="20"/>
  <c r="L596" i="20"/>
  <c r="L595" i="20"/>
  <c r="L594" i="20"/>
  <c r="L593" i="20"/>
  <c r="L592" i="20"/>
  <c r="L591" i="20"/>
  <c r="L590" i="20"/>
  <c r="L589" i="20"/>
  <c r="L588" i="20"/>
  <c r="L587" i="20"/>
  <c r="L586" i="20"/>
  <c r="L585" i="20"/>
  <c r="L584" i="20"/>
  <c r="L583" i="20"/>
  <c r="L582" i="20"/>
  <c r="L581" i="20"/>
  <c r="L580" i="20"/>
  <c r="L579" i="20"/>
  <c r="L578" i="20"/>
  <c r="L573" i="20"/>
  <c r="L572" i="20"/>
  <c r="L569" i="20"/>
  <c r="L568" i="20"/>
  <c r="L567" i="20"/>
  <c r="L564" i="20"/>
  <c r="L563" i="20"/>
  <c r="L562" i="20"/>
  <c r="L561" i="20"/>
  <c r="L560" i="20"/>
  <c r="L558" i="20"/>
  <c r="L557" i="20"/>
  <c r="L556" i="20"/>
  <c r="L555" i="20"/>
  <c r="L554" i="20"/>
  <c r="L553" i="20"/>
  <c r="L552" i="20"/>
  <c r="L551" i="20"/>
  <c r="L550" i="20"/>
  <c r="L549" i="20"/>
  <c r="L548" i="20"/>
  <c r="L547" i="20"/>
  <c r="L545" i="20"/>
  <c r="L544" i="20"/>
  <c r="L543" i="20"/>
  <c r="L542" i="20"/>
  <c r="L541" i="20"/>
  <c r="L540" i="20"/>
  <c r="L539" i="20"/>
  <c r="L538" i="20"/>
  <c r="L537" i="20"/>
  <c r="L536" i="20"/>
  <c r="L535" i="20"/>
  <c r="L534" i="20"/>
  <c r="L532" i="20"/>
  <c r="L531" i="20"/>
  <c r="L530" i="20"/>
  <c r="L529" i="20"/>
  <c r="L528" i="20"/>
  <c r="L527" i="20"/>
  <c r="L526" i="20"/>
  <c r="L525" i="20"/>
  <c r="L524" i="20"/>
  <c r="L523" i="20"/>
  <c r="L522" i="20"/>
  <c r="L521" i="20"/>
  <c r="L519" i="20"/>
  <c r="L518" i="20"/>
  <c r="L517" i="20"/>
  <c r="L516" i="20"/>
  <c r="L515" i="20"/>
  <c r="L514" i="20"/>
  <c r="L513" i="20"/>
  <c r="L512" i="20"/>
  <c r="L511" i="20"/>
  <c r="L510" i="20"/>
  <c r="L509" i="20"/>
  <c r="L508" i="20"/>
  <c r="L506" i="20"/>
  <c r="L505" i="20"/>
  <c r="L504" i="20"/>
  <c r="L503" i="20"/>
  <c r="L502" i="20"/>
  <c r="L501" i="20"/>
  <c r="L500" i="20"/>
  <c r="L499" i="20"/>
  <c r="L498" i="20"/>
  <c r="L497" i="20"/>
  <c r="L496" i="20"/>
  <c r="L495" i="20"/>
  <c r="L491" i="20"/>
  <c r="L490" i="20"/>
  <c r="L489" i="20"/>
  <c r="L488" i="20"/>
  <c r="L487" i="20"/>
  <c r="L486" i="20"/>
  <c r="L485" i="20"/>
  <c r="L484" i="20"/>
  <c r="L483" i="20"/>
  <c r="L482" i="20"/>
  <c r="L481" i="20"/>
  <c r="L480" i="20"/>
  <c r="L478" i="20"/>
  <c r="L477" i="20"/>
  <c r="L476" i="20"/>
  <c r="L475" i="20"/>
  <c r="L474" i="20"/>
  <c r="L473" i="20"/>
  <c r="L472" i="20"/>
  <c r="L471" i="20"/>
  <c r="L735" i="20"/>
  <c r="AC657" i="20"/>
  <c r="L647" i="20"/>
  <c r="AC646" i="20"/>
  <c r="L646" i="20"/>
  <c r="AC645" i="20"/>
  <c r="L645" i="20"/>
  <c r="AC644" i="20"/>
  <c r="L644" i="20"/>
  <c r="AC643" i="20"/>
  <c r="L643" i="20"/>
  <c r="L470" i="20"/>
  <c r="L469" i="20"/>
  <c r="L468" i="20"/>
  <c r="L467" i="20"/>
  <c r="L464" i="20"/>
  <c r="L463" i="20"/>
  <c r="L462" i="20"/>
  <c r="L461" i="20"/>
  <c r="L460" i="20"/>
  <c r="L459" i="20"/>
  <c r="L458" i="20"/>
  <c r="L457" i="20"/>
  <c r="L456" i="20"/>
  <c r="L455" i="20"/>
  <c r="L454" i="20"/>
  <c r="L453" i="20"/>
  <c r="L451" i="20"/>
  <c r="L450" i="20"/>
  <c r="L449" i="20"/>
  <c r="L448" i="20"/>
  <c r="L447" i="20"/>
  <c r="L446" i="20"/>
  <c r="L445" i="20"/>
  <c r="L444" i="20"/>
  <c r="L443" i="20"/>
  <c r="L442" i="20"/>
  <c r="L441" i="20"/>
  <c r="L440" i="20"/>
  <c r="L438" i="20"/>
  <c r="L437" i="20"/>
  <c r="L436" i="20"/>
  <c r="L435" i="20"/>
  <c r="L434" i="20"/>
  <c r="L433" i="20"/>
  <c r="L432" i="20"/>
  <c r="L431" i="20"/>
  <c r="L430" i="20"/>
  <c r="L429" i="20"/>
  <c r="L428" i="20"/>
  <c r="L427" i="20"/>
  <c r="L424" i="20"/>
  <c r="L423" i="20"/>
  <c r="AC641" i="20"/>
  <c r="L730" i="20"/>
  <c r="L641" i="20"/>
  <c r="L422" i="20"/>
  <c r="L421" i="20"/>
  <c r="L420" i="20"/>
  <c r="L419" i="20"/>
  <c r="L415" i="20"/>
  <c r="L413" i="20"/>
  <c r="L412" i="20"/>
  <c r="L411" i="20"/>
  <c r="L410" i="20"/>
  <c r="L409" i="20"/>
  <c r="L407" i="20"/>
  <c r="L406" i="20"/>
  <c r="L405" i="20"/>
  <c r="L404" i="20"/>
  <c r="L403" i="20"/>
  <c r="L396" i="20"/>
  <c r="L395" i="20"/>
  <c r="L394" i="20"/>
  <c r="L392" i="20"/>
  <c r="L391" i="20"/>
  <c r="L390" i="20"/>
  <c r="L389" i="20"/>
  <c r="L387" i="20"/>
  <c r="L386" i="20"/>
  <c r="L385" i="20"/>
  <c r="L383" i="20"/>
  <c r="L382" i="20"/>
  <c r="L381" i="20"/>
  <c r="L380" i="20"/>
  <c r="L379" i="20"/>
  <c r="L376" i="20"/>
  <c r="L375" i="20"/>
  <c r="L374" i="20"/>
  <c r="L373" i="20"/>
  <c r="L372" i="20"/>
  <c r="L371" i="20"/>
  <c r="L370" i="20"/>
  <c r="L369" i="20"/>
  <c r="L368" i="20"/>
  <c r="L367" i="20"/>
  <c r="L358" i="20"/>
  <c r="L357" i="20"/>
  <c r="L356" i="20"/>
  <c r="L355" i="20"/>
  <c r="L354" i="20"/>
  <c r="L353" i="20"/>
  <c r="L351" i="20"/>
  <c r="L350" i="20"/>
  <c r="L349" i="20"/>
  <c r="L348" i="20"/>
  <c r="L347" i="20"/>
  <c r="L346" i="20"/>
  <c r="L344" i="20"/>
  <c r="L343" i="20"/>
  <c r="L342" i="20"/>
  <c r="L338" i="20"/>
  <c r="L337" i="20"/>
  <c r="L336" i="20"/>
  <c r="L325" i="20"/>
  <c r="M325" i="20" s="1"/>
  <c r="L320" i="20"/>
  <c r="M320" i="20" s="1"/>
  <c r="L313" i="20"/>
  <c r="M313" i="20" s="1"/>
  <c r="L265" i="20"/>
  <c r="L264" i="20"/>
  <c r="L263" i="20"/>
  <c r="L262" i="20"/>
  <c r="L261" i="20"/>
  <c r="L251" i="20"/>
  <c r="L250" i="20"/>
  <c r="L249" i="20"/>
  <c r="L248" i="20"/>
  <c r="L247" i="20"/>
  <c r="L223" i="20"/>
  <c r="L222" i="20"/>
  <c r="L221" i="20"/>
  <c r="L220" i="20"/>
  <c r="L219" i="20"/>
  <c r="L76" i="20"/>
  <c r="L21" i="20"/>
  <c r="L20" i="20"/>
  <c r="L19" i="20"/>
  <c r="L18" i="20"/>
  <c r="L17" i="20"/>
  <c r="L14" i="20"/>
  <c r="L13" i="20"/>
  <c r="L12" i="20"/>
  <c r="L11" i="20"/>
  <c r="L10" i="20"/>
  <c r="L9" i="20"/>
  <c r="L8" i="20"/>
  <c r="L7" i="20"/>
  <c r="L6" i="20"/>
  <c r="L5" i="20"/>
  <c r="L4" i="20"/>
  <c r="L3" i="20"/>
  <c r="L48" i="20"/>
  <c r="L47" i="20"/>
  <c r="L331" i="20"/>
  <c r="L330" i="20"/>
  <c r="L329" i="20"/>
  <c r="L328" i="20"/>
  <c r="L310" i="20"/>
  <c r="L309" i="20"/>
  <c r="L308" i="20"/>
  <c r="L307" i="20"/>
  <c r="L272" i="20"/>
  <c r="L271" i="20"/>
  <c r="L270" i="20"/>
  <c r="L269" i="20"/>
  <c r="L268" i="20"/>
  <c r="L258" i="20"/>
  <c r="L257" i="20"/>
  <c r="L256" i="20"/>
  <c r="L255" i="20"/>
  <c r="L254" i="20"/>
  <c r="L217" i="20"/>
  <c r="L216" i="20"/>
  <c r="L215" i="20"/>
  <c r="L214" i="20"/>
  <c r="L213" i="20"/>
  <c r="L212" i="20"/>
  <c r="L211" i="20"/>
  <c r="L209" i="20"/>
  <c r="L208" i="20"/>
  <c r="L207" i="20"/>
  <c r="L206" i="20"/>
  <c r="L205" i="20"/>
  <c r="L204" i="20"/>
  <c r="L203" i="20"/>
  <c r="L202" i="20"/>
  <c r="L199" i="20"/>
  <c r="L198" i="20"/>
  <c r="L197" i="20"/>
  <c r="L196" i="20"/>
  <c r="L194" i="20"/>
  <c r="L193" i="20"/>
  <c r="L192" i="20"/>
  <c r="L191" i="20"/>
  <c r="L190" i="20"/>
  <c r="L189" i="20"/>
  <c r="L188" i="20"/>
  <c r="L187" i="20"/>
  <c r="L185" i="20"/>
  <c r="L184" i="20"/>
  <c r="L183" i="20"/>
  <c r="L182" i="20"/>
  <c r="L181" i="20"/>
  <c r="L180" i="20"/>
  <c r="L179" i="20"/>
  <c r="L178" i="20"/>
  <c r="L176" i="20"/>
  <c r="L175" i="20"/>
  <c r="L174" i="20"/>
  <c r="L173" i="20"/>
  <c r="L172" i="20"/>
  <c r="L171" i="20"/>
  <c r="L170" i="20"/>
  <c r="L169" i="20"/>
  <c r="L168" i="20"/>
  <c r="L167" i="20"/>
  <c r="L166" i="20"/>
  <c r="L165" i="20"/>
  <c r="L162" i="20"/>
  <c r="L161" i="20"/>
  <c r="L159" i="20"/>
  <c r="L155" i="20"/>
  <c r="L154" i="20"/>
  <c r="L151" i="20"/>
  <c r="L150" i="20"/>
  <c r="L149" i="20"/>
  <c r="L148" i="20"/>
  <c r="L147" i="20"/>
  <c r="L145" i="20"/>
  <c r="L144" i="20"/>
  <c r="L143" i="20"/>
  <c r="L142" i="20"/>
  <c r="L141" i="20"/>
  <c r="L139" i="20"/>
  <c r="L138" i="20"/>
  <c r="L137" i="20"/>
  <c r="L136" i="20"/>
  <c r="L135" i="20"/>
  <c r="L134" i="20"/>
  <c r="L133" i="20"/>
  <c r="L132" i="20"/>
  <c r="L131" i="20"/>
  <c r="L130" i="20"/>
  <c r="L129" i="20"/>
  <c r="L128" i="20"/>
  <c r="L127" i="20"/>
  <c r="L126" i="20"/>
  <c r="L125" i="20"/>
  <c r="L124" i="20"/>
  <c r="L123" i="20"/>
  <c r="L121" i="20"/>
  <c r="L120" i="20"/>
  <c r="L119" i="20"/>
  <c r="L118" i="20"/>
  <c r="L117" i="20"/>
  <c r="L116" i="20"/>
  <c r="L115" i="20"/>
  <c r="L114" i="20"/>
  <c r="L113" i="20"/>
  <c r="L318" i="20"/>
  <c r="M318" i="20" s="1"/>
  <c r="L311" i="20"/>
  <c r="M311" i="20" s="1"/>
  <c r="L306" i="20"/>
  <c r="L303" i="20"/>
  <c r="L301" i="20"/>
  <c r="L300" i="20"/>
  <c r="L299" i="20"/>
  <c r="L298" i="20"/>
  <c r="L297" i="20"/>
  <c r="L296" i="20"/>
  <c r="L295" i="20"/>
  <c r="L294" i="20"/>
  <c r="L292" i="20"/>
  <c r="L291" i="20"/>
  <c r="L290" i="20"/>
  <c r="L289" i="20"/>
  <c r="L287" i="20"/>
  <c r="L285" i="20"/>
  <c r="L283" i="20"/>
  <c r="L282" i="20"/>
  <c r="L279" i="20"/>
  <c r="L278" i="20"/>
  <c r="L277" i="20"/>
  <c r="L276" i="20"/>
  <c r="L275" i="20"/>
  <c r="L230" i="20"/>
  <c r="L229" i="20"/>
  <c r="L228" i="20"/>
  <c r="L227" i="20"/>
  <c r="L226" i="20"/>
  <c r="L112" i="20"/>
  <c r="L75" i="20"/>
  <c r="L74" i="20"/>
  <c r="L73" i="20"/>
  <c r="L72" i="20"/>
  <c r="L71" i="20"/>
  <c r="L70" i="20"/>
  <c r="L69" i="20"/>
  <c r="L67" i="20"/>
  <c r="L66" i="20"/>
  <c r="L65" i="20"/>
  <c r="L64" i="20"/>
  <c r="L63" i="20"/>
  <c r="L62" i="20"/>
  <c r="L61" i="20"/>
  <c r="L60" i="20"/>
  <c r="L59" i="20"/>
  <c r="L58" i="20"/>
  <c r="L57" i="20"/>
  <c r="L56" i="20"/>
  <c r="L50" i="20"/>
  <c r="L49" i="20"/>
  <c r="L23" i="20"/>
  <c r="L22" i="20"/>
  <c r="L323" i="20"/>
  <c r="L316" i="20"/>
  <c r="L241" i="20"/>
  <c r="L235" i="20"/>
  <c r="L110" i="20"/>
  <c r="L106" i="20"/>
  <c r="L101" i="20"/>
  <c r="L97" i="20"/>
  <c r="L93" i="20"/>
  <c r="L89" i="20"/>
  <c r="L84" i="20"/>
  <c r="L80" i="20"/>
  <c r="L85" i="20"/>
  <c r="L81" i="20"/>
  <c r="L77" i="20"/>
  <c r="L322" i="20"/>
  <c r="L244" i="20"/>
  <c r="L240" i="20"/>
  <c r="L234" i="20"/>
  <c r="L105" i="20"/>
  <c r="L96" i="20"/>
  <c r="L88" i="20"/>
  <c r="L79" i="20"/>
  <c r="L43" i="20"/>
  <c r="L40" i="20"/>
  <c r="L37" i="20"/>
  <c r="L34" i="20"/>
  <c r="L32" i="20"/>
  <c r="L324" i="20"/>
  <c r="L317" i="20"/>
  <c r="L242" i="20"/>
  <c r="L236" i="20"/>
  <c r="L111" i="20"/>
  <c r="L107" i="20"/>
  <c r="L102" i="20"/>
  <c r="L98" i="20"/>
  <c r="L94" i="20"/>
  <c r="L90" i="20"/>
  <c r="L24" i="20"/>
  <c r="L38" i="20"/>
  <c r="L30" i="20"/>
  <c r="L321" i="20"/>
  <c r="L314" i="20"/>
  <c r="L243" i="20"/>
  <c r="L237" i="20"/>
  <c r="L233" i="20"/>
  <c r="L108" i="20"/>
  <c r="L103" i="20"/>
  <c r="L99" i="20"/>
  <c r="L95" i="20"/>
  <c r="L91" i="20"/>
  <c r="L87" i="20"/>
  <c r="L82" i="20"/>
  <c r="L78" i="20"/>
  <c r="L315" i="20"/>
  <c r="L109" i="20"/>
  <c r="L100" i="20"/>
  <c r="L92" i="20"/>
  <c r="L83" i="20"/>
  <c r="L46" i="20"/>
  <c r="L45" i="20"/>
  <c r="L44" i="20"/>
  <c r="L41" i="20"/>
  <c r="L39" i="20"/>
  <c r="L36" i="20"/>
  <c r="L35" i="20"/>
  <c r="L33" i="20"/>
  <c r="L31" i="20"/>
  <c r="D1029" i="20"/>
  <c r="M1633" i="20"/>
  <c r="L1633" i="20"/>
  <c r="I907" i="20"/>
  <c r="E118" i="20"/>
  <c r="K117" i="20"/>
  <c r="G117" i="20"/>
  <c r="D1071" i="20"/>
  <c r="D1072" i="20"/>
  <c r="L1483" i="20"/>
  <c r="K1483" i="20"/>
  <c r="D1488" i="20"/>
  <c r="L1612" i="20"/>
  <c r="M1612" i="20"/>
  <c r="C1611" i="20"/>
  <c r="D1611" i="20"/>
  <c r="J1067" i="20"/>
  <c r="I1067" i="20"/>
  <c r="U1632" i="20"/>
  <c r="T1632" i="20"/>
  <c r="H907" i="20"/>
  <c r="K81" i="20"/>
  <c r="G81" i="20"/>
  <c r="E82" i="20"/>
  <c r="D1070" i="20"/>
  <c r="AC1611" i="20"/>
  <c r="AB1611" i="20"/>
  <c r="AB1633" i="20"/>
  <c r="AC1633" i="20"/>
  <c r="K1024" i="20"/>
  <c r="L1024" i="20"/>
  <c r="U1611" i="20"/>
  <c r="T1611" i="20"/>
  <c r="F1047" i="20"/>
  <c r="E1050" i="20"/>
  <c r="F175" i="30"/>
  <c r="C1633" i="20" l="1"/>
  <c r="D1633" i="20"/>
  <c r="E1032" i="20"/>
  <c r="AB1612" i="20"/>
  <c r="AC1612" i="20"/>
  <c r="C1612" i="20"/>
  <c r="D1612" i="20"/>
  <c r="I908" i="20"/>
  <c r="K118" i="20"/>
  <c r="E119" i="20"/>
  <c r="G118" i="20"/>
  <c r="T1612" i="20"/>
  <c r="U1612" i="20"/>
  <c r="E1073" i="20"/>
  <c r="H908" i="20"/>
  <c r="K82" i="20"/>
  <c r="G82" i="20"/>
  <c r="E83" i="20"/>
  <c r="T1633" i="20"/>
  <c r="U1633" i="20"/>
  <c r="G182" i="30"/>
  <c r="F182" i="30"/>
  <c r="G181" i="30"/>
  <c r="F181" i="30"/>
  <c r="G180" i="30"/>
  <c r="F180" i="30"/>
  <c r="G179" i="30"/>
  <c r="F179" i="30"/>
  <c r="H909" i="20" l="1"/>
  <c r="K83" i="20"/>
  <c r="G83" i="20"/>
  <c r="E84" i="20"/>
  <c r="I909" i="20"/>
  <c r="E120" i="20"/>
  <c r="K119" i="20"/>
  <c r="G119" i="20"/>
  <c r="G115" i="30"/>
  <c r="F115" i="30"/>
  <c r="H910" i="20" l="1"/>
  <c r="E85" i="20"/>
  <c r="K84" i="20"/>
  <c r="G84" i="20"/>
  <c r="I910" i="20"/>
  <c r="E121" i="20"/>
  <c r="K120" i="20"/>
  <c r="G120" i="20"/>
  <c r="G1301" i="19"/>
  <c r="I911" i="20" l="1"/>
  <c r="K121" i="20"/>
  <c r="G121" i="20"/>
  <c r="H911" i="20"/>
  <c r="K85" i="20"/>
  <c r="G85" i="20"/>
  <c r="I138" i="30"/>
  <c r="L138" i="30"/>
  <c r="J103" i="27" l="1"/>
  <c r="M26" i="13" l="1"/>
  <c r="C816" i="20" l="1"/>
  <c r="P816" i="20"/>
  <c r="E816" i="20"/>
  <c r="P723" i="20"/>
  <c r="O724" i="20"/>
  <c r="P724" i="20"/>
  <c r="O723" i="20"/>
  <c r="O490" i="20"/>
  <c r="O488" i="20"/>
  <c r="O464" i="20"/>
  <c r="O462" i="20"/>
  <c r="O460" i="20"/>
  <c r="P491" i="20"/>
  <c r="P489" i="20"/>
  <c r="P484" i="20"/>
  <c r="P463" i="20"/>
  <c r="P461" i="20"/>
  <c r="P449" i="20"/>
  <c r="O448" i="20"/>
  <c r="P444" i="20"/>
  <c r="P437" i="20"/>
  <c r="P435" i="20"/>
  <c r="O491" i="20"/>
  <c r="O489" i="20"/>
  <c r="P487" i="20"/>
  <c r="O484" i="20"/>
  <c r="O463" i="20"/>
  <c r="O461" i="20"/>
  <c r="P457" i="20"/>
  <c r="P450" i="20"/>
  <c r="P490" i="20"/>
  <c r="P488" i="20"/>
  <c r="O487" i="20"/>
  <c r="P464" i="20"/>
  <c r="P462" i="20"/>
  <c r="P460" i="20"/>
  <c r="O457" i="20"/>
  <c r="P451" i="20"/>
  <c r="O450" i="20"/>
  <c r="P447" i="20"/>
  <c r="P438" i="20"/>
  <c r="P448" i="20"/>
  <c r="P436" i="20"/>
  <c r="O451" i="20"/>
  <c r="P434" i="20"/>
  <c r="O339" i="20"/>
  <c r="P169" i="20"/>
  <c r="O168" i="20"/>
  <c r="C167" i="20"/>
  <c r="O447" i="20"/>
  <c r="O444" i="20"/>
  <c r="O449" i="20"/>
  <c r="P168" i="20"/>
  <c r="O26" i="20"/>
  <c r="H929" i="20" s="1"/>
  <c r="P929" i="20" s="1"/>
  <c r="C168" i="20"/>
  <c r="O169" i="20"/>
  <c r="P167" i="20"/>
  <c r="P25" i="20"/>
  <c r="C169" i="20"/>
  <c r="O167" i="20"/>
  <c r="P26" i="20"/>
  <c r="O25" i="20"/>
  <c r="H928" i="20" s="1"/>
  <c r="P928" i="20" s="1"/>
  <c r="O335" i="20"/>
  <c r="F1144" i="20" s="1"/>
  <c r="P335" i="20"/>
  <c r="G1144" i="20" s="1"/>
  <c r="O816" i="20"/>
  <c r="P339" i="20"/>
  <c r="G15" i="23"/>
  <c r="K816" i="20" l="1"/>
  <c r="G816" i="20"/>
  <c r="J1871" i="20"/>
  <c r="I1871" i="20"/>
  <c r="F1007" i="20"/>
  <c r="K12" i="29"/>
  <c r="AC1615" i="20" l="1"/>
  <c r="U1615" i="20"/>
  <c r="AC115" i="27"/>
  <c r="M1636" i="20" l="1"/>
  <c r="AC1636" i="20"/>
  <c r="D1615" i="20"/>
  <c r="AX90" i="27"/>
  <c r="D1636" i="20" l="1"/>
  <c r="U1636" i="20"/>
  <c r="A26" i="23"/>
  <c r="A25" i="23"/>
  <c r="A24" i="23"/>
  <c r="J33" i="23"/>
  <c r="I33" i="23"/>
  <c r="H33" i="23"/>
  <c r="G33" i="23"/>
  <c r="C24" i="23"/>
  <c r="C25" i="23"/>
  <c r="O5" i="23"/>
  <c r="G16" i="23" s="1"/>
  <c r="C28" i="23"/>
  <c r="C27" i="23"/>
  <c r="C26" i="23"/>
  <c r="D398" i="20" l="1"/>
  <c r="D399" i="20"/>
  <c r="D400" i="20"/>
  <c r="D401" i="20"/>
  <c r="D360" i="20"/>
  <c r="D361" i="20"/>
  <c r="D362" i="20"/>
  <c r="D363" i="20"/>
  <c r="D841" i="20"/>
  <c r="D835" i="20"/>
  <c r="D831" i="20"/>
  <c r="D827" i="20"/>
  <c r="D821" i="20"/>
  <c r="D813" i="20"/>
  <c r="D805" i="20"/>
  <c r="D801" i="20"/>
  <c r="D795" i="20"/>
  <c r="D789" i="20"/>
  <c r="D783" i="20"/>
  <c r="D779" i="20"/>
  <c r="D773" i="20"/>
  <c r="D767" i="20"/>
  <c r="D761" i="20"/>
  <c r="D757" i="20"/>
  <c r="D753" i="20"/>
  <c r="D746" i="20"/>
  <c r="D742" i="20"/>
  <c r="D736" i="20"/>
  <c r="D732" i="20"/>
  <c r="D728" i="20"/>
  <c r="D718" i="20"/>
  <c r="D714" i="20"/>
  <c r="D706" i="20"/>
  <c r="D700" i="20"/>
  <c r="D696" i="20"/>
  <c r="D692" i="20"/>
  <c r="D686" i="20"/>
  <c r="D678" i="20"/>
  <c r="D672" i="20"/>
  <c r="D664" i="20"/>
  <c r="U658" i="20"/>
  <c r="U656" i="20"/>
  <c r="U654" i="20"/>
  <c r="U652" i="20"/>
  <c r="U647" i="20"/>
  <c r="U645" i="20"/>
  <c r="U643" i="20"/>
  <c r="U639" i="20"/>
  <c r="U637" i="20"/>
  <c r="U635" i="20"/>
  <c r="D633" i="20"/>
  <c r="D631" i="20"/>
  <c r="D629" i="20"/>
  <c r="D627" i="20"/>
  <c r="D618" i="20"/>
  <c r="D612" i="20"/>
  <c r="D606" i="20"/>
  <c r="D602" i="20"/>
  <c r="D598" i="20"/>
  <c r="D594" i="20"/>
  <c r="D590" i="20"/>
  <c r="D586" i="20"/>
  <c r="D582" i="20"/>
  <c r="D578" i="20"/>
  <c r="D568" i="20"/>
  <c r="D562" i="20"/>
  <c r="D557" i="20"/>
  <c r="D553" i="20"/>
  <c r="D549" i="20"/>
  <c r="D544" i="20"/>
  <c r="D540" i="20"/>
  <c r="D536" i="20"/>
  <c r="D531" i="20"/>
  <c r="D527" i="20"/>
  <c r="D523" i="20"/>
  <c r="D518" i="20"/>
  <c r="D514" i="20"/>
  <c r="D510" i="20"/>
  <c r="D505" i="20"/>
  <c r="D501" i="20"/>
  <c r="D497" i="20"/>
  <c r="D485" i="20"/>
  <c r="D480" i="20"/>
  <c r="D469" i="20"/>
  <c r="D458" i="20"/>
  <c r="D453" i="20"/>
  <c r="D442" i="20"/>
  <c r="D432" i="20"/>
  <c r="D427" i="20"/>
  <c r="D421" i="20"/>
  <c r="D413" i="20"/>
  <c r="D409" i="20"/>
  <c r="D404" i="20"/>
  <c r="D838" i="20"/>
  <c r="D833" i="20"/>
  <c r="D828" i="20"/>
  <c r="D820" i="20"/>
  <c r="D811" i="20"/>
  <c r="D802" i="20"/>
  <c r="D794" i="20"/>
  <c r="D785" i="20"/>
  <c r="D780" i="20"/>
  <c r="D770" i="20"/>
  <c r="D763" i="20"/>
  <c r="D758" i="20"/>
  <c r="D752" i="20"/>
  <c r="D744" i="20"/>
  <c r="D737" i="20"/>
  <c r="D731" i="20"/>
  <c r="D722" i="20"/>
  <c r="D715" i="20"/>
  <c r="D705" i="20"/>
  <c r="D698" i="20"/>
  <c r="D693" i="20"/>
  <c r="D683" i="20"/>
  <c r="D674" i="20"/>
  <c r="D667" i="20"/>
  <c r="D658" i="20"/>
  <c r="U657" i="20"/>
  <c r="U655" i="20"/>
  <c r="D653" i="20"/>
  <c r="D647" i="20"/>
  <c r="U644" i="20"/>
  <c r="D640" i="20"/>
  <c r="D637" i="20"/>
  <c r="U631" i="20"/>
  <c r="U628" i="20"/>
  <c r="D620" i="20"/>
  <c r="D613" i="20"/>
  <c r="D605" i="20"/>
  <c r="D600" i="20"/>
  <c r="D595" i="20"/>
  <c r="D589" i="20"/>
  <c r="D584" i="20"/>
  <c r="D579" i="20"/>
  <c r="D567" i="20"/>
  <c r="D560" i="20"/>
  <c r="D554" i="20"/>
  <c r="D548" i="20"/>
  <c r="D542" i="20"/>
  <c r="D537" i="20"/>
  <c r="D530" i="20"/>
  <c r="D525" i="20"/>
  <c r="D519" i="20"/>
  <c r="D513" i="20"/>
  <c r="D508" i="20"/>
  <c r="D502" i="20"/>
  <c r="D496" i="20"/>
  <c r="D482" i="20"/>
  <c r="D470" i="20"/>
  <c r="D456" i="20"/>
  <c r="D445" i="20"/>
  <c r="D433" i="20"/>
  <c r="D424" i="20"/>
  <c r="D419" i="20"/>
  <c r="D410" i="20"/>
  <c r="D403" i="20"/>
  <c r="D392" i="20"/>
  <c r="D387" i="20"/>
  <c r="D382" i="20"/>
  <c r="D376" i="20"/>
  <c r="D372" i="20"/>
  <c r="D368" i="20"/>
  <c r="D356" i="20"/>
  <c r="D351" i="20"/>
  <c r="D347" i="20"/>
  <c r="D342" i="20"/>
  <c r="D329" i="20"/>
  <c r="D327" i="20"/>
  <c r="D322" i="20"/>
  <c r="D320" i="20"/>
  <c r="D317" i="20"/>
  <c r="D310" i="20"/>
  <c r="D300" i="20"/>
  <c r="D296" i="20"/>
  <c r="D291" i="20"/>
  <c r="D285" i="20"/>
  <c r="D279" i="20"/>
  <c r="D275" i="20"/>
  <c r="D273" i="20"/>
  <c r="D269" i="20"/>
  <c r="D263" i="20"/>
  <c r="D259" i="20"/>
  <c r="D255" i="20"/>
  <c r="D249" i="20"/>
  <c r="D243" i="20"/>
  <c r="D238" i="20"/>
  <c r="D234" i="20"/>
  <c r="D228" i="20"/>
  <c r="D221" i="20"/>
  <c r="D217" i="20"/>
  <c r="D213" i="20"/>
  <c r="D208" i="20"/>
  <c r="D204" i="20"/>
  <c r="D198" i="20"/>
  <c r="D193" i="20"/>
  <c r="D189" i="20"/>
  <c r="D184" i="20"/>
  <c r="D180" i="20"/>
  <c r="D175" i="20"/>
  <c r="D171" i="20"/>
  <c r="D162" i="20"/>
  <c r="D154" i="20"/>
  <c r="D148" i="20"/>
  <c r="D143" i="20"/>
  <c r="D138" i="20"/>
  <c r="D134" i="20"/>
  <c r="D130" i="20"/>
  <c r="D126" i="20"/>
  <c r="D121" i="20"/>
  <c r="D117" i="20"/>
  <c r="D111" i="20"/>
  <c r="D107" i="20"/>
  <c r="D102" i="20"/>
  <c r="D98" i="20"/>
  <c r="D94" i="20"/>
  <c r="D90" i="20"/>
  <c r="D85" i="20"/>
  <c r="D81" i="20"/>
  <c r="D76" i="20"/>
  <c r="D72" i="20"/>
  <c r="D67" i="20"/>
  <c r="D63" i="20"/>
  <c r="D56" i="20"/>
  <c r="D43" i="20"/>
  <c r="D38" i="20"/>
  <c r="D31" i="20"/>
  <c r="D23" i="20"/>
  <c r="D18" i="20"/>
  <c r="D12" i="20"/>
  <c r="D8" i="20"/>
  <c r="D4" i="20"/>
  <c r="D837" i="20"/>
  <c r="D832" i="20"/>
  <c r="D825" i="20"/>
  <c r="D817" i="20"/>
  <c r="D806" i="20"/>
  <c r="D800" i="20"/>
  <c r="D791" i="20"/>
  <c r="D784" i="20"/>
  <c r="D778" i="20"/>
  <c r="D769" i="20"/>
  <c r="D762" i="20"/>
  <c r="D756" i="20"/>
  <c r="D751" i="20"/>
  <c r="D748" i="20"/>
  <c r="D743" i="20"/>
  <c r="D735" i="20"/>
  <c r="D730" i="20"/>
  <c r="D721" i="20"/>
  <c r="D711" i="20"/>
  <c r="D702" i="20"/>
  <c r="D697" i="20"/>
  <c r="D691" i="20"/>
  <c r="D682" i="20"/>
  <c r="D673" i="20"/>
  <c r="D663" i="20"/>
  <c r="D655" i="20"/>
  <c r="D652" i="20"/>
  <c r="D649" i="20"/>
  <c r="U646" i="20"/>
  <c r="D644" i="20"/>
  <c r="D639" i="20"/>
  <c r="D836" i="20"/>
  <c r="D824" i="20"/>
  <c r="D804" i="20"/>
  <c r="D790" i="20"/>
  <c r="D777" i="20"/>
  <c r="D760" i="20"/>
  <c r="D745" i="20"/>
  <c r="D733" i="20"/>
  <c r="D716" i="20"/>
  <c r="D699" i="20"/>
  <c r="D687" i="20"/>
  <c r="D668" i="20"/>
  <c r="D656" i="20"/>
  <c r="D651" i="20"/>
  <c r="U649" i="20"/>
  <c r="D646" i="20"/>
  <c r="U638" i="20"/>
  <c r="D635" i="20"/>
  <c r="U633" i="20"/>
  <c r="D632" i="20"/>
  <c r="D628" i="20"/>
  <c r="D615" i="20"/>
  <c r="D607" i="20"/>
  <c r="D599" i="20"/>
  <c r="D592" i="20"/>
  <c r="D585" i="20"/>
  <c r="D573" i="20"/>
  <c r="D563" i="20"/>
  <c r="D555" i="20"/>
  <c r="D547" i="20"/>
  <c r="D539" i="20"/>
  <c r="D532" i="20"/>
  <c r="D524" i="20"/>
  <c r="D516" i="20"/>
  <c r="D509" i="20"/>
  <c r="D500" i="20"/>
  <c r="D486" i="20"/>
  <c r="D472" i="20"/>
  <c r="D455" i="20"/>
  <c r="D441" i="20"/>
  <c r="D428" i="20"/>
  <c r="D415" i="20"/>
  <c r="D406" i="20"/>
  <c r="D394" i="20"/>
  <c r="D386" i="20"/>
  <c r="D380" i="20"/>
  <c r="D373" i="20"/>
  <c r="D367" i="20"/>
  <c r="D354" i="20"/>
  <c r="D348" i="20"/>
  <c r="D338" i="20"/>
  <c r="D332" i="20"/>
  <c r="D323" i="20"/>
  <c r="D315" i="20"/>
  <c r="D313" i="20"/>
  <c r="D307" i="20"/>
  <c r="D301" i="20"/>
  <c r="D295" i="20"/>
  <c r="D289" i="20"/>
  <c r="D280" i="20"/>
  <c r="D271" i="20"/>
  <c r="D264" i="20"/>
  <c r="D258" i="20"/>
  <c r="D251" i="20"/>
  <c r="D244" i="20"/>
  <c r="D237" i="20"/>
  <c r="D230" i="20"/>
  <c r="D222" i="20"/>
  <c r="D216" i="20"/>
  <c r="D211" i="20"/>
  <c r="D205" i="20"/>
  <c r="D197" i="20"/>
  <c r="D191" i="20"/>
  <c r="D185" i="20"/>
  <c r="D179" i="20"/>
  <c r="D173" i="20"/>
  <c r="D165" i="20"/>
  <c r="D151" i="20"/>
  <c r="D145" i="20"/>
  <c r="D139" i="20"/>
  <c r="D133" i="20"/>
  <c r="D128" i="20"/>
  <c r="D123" i="20"/>
  <c r="D116" i="20"/>
  <c r="D113" i="20"/>
  <c r="D109" i="20"/>
  <c r="D103" i="20"/>
  <c r="D97" i="20"/>
  <c r="D92" i="20"/>
  <c r="D87" i="20"/>
  <c r="D80" i="20"/>
  <c r="D77" i="20"/>
  <c r="D74" i="20"/>
  <c r="D69" i="20"/>
  <c r="D62" i="20"/>
  <c r="D48" i="20"/>
  <c r="D39" i="20"/>
  <c r="D30" i="20"/>
  <c r="D13" i="20"/>
  <c r="D7" i="20"/>
  <c r="D834" i="20"/>
  <c r="D823" i="20"/>
  <c r="D803" i="20"/>
  <c r="D788" i="20"/>
  <c r="D774" i="20"/>
  <c r="D759" i="20"/>
  <c r="D741" i="20"/>
  <c r="D729" i="20"/>
  <c r="D710" i="20"/>
  <c r="D695" i="20"/>
  <c r="D679" i="20"/>
  <c r="D662" i="20"/>
  <c r="D654" i="20"/>
  <c r="D645" i="20"/>
  <c r="D638" i="20"/>
  <c r="U630" i="20"/>
  <c r="U627" i="20"/>
  <c r="D614" i="20"/>
  <c r="D604" i="20"/>
  <c r="D597" i="20"/>
  <c r="D591" i="20"/>
  <c r="D583" i="20"/>
  <c r="D572" i="20"/>
  <c r="D561" i="20"/>
  <c r="D552" i="20"/>
  <c r="D545" i="20"/>
  <c r="D538" i="20"/>
  <c r="D529" i="20"/>
  <c r="D522" i="20"/>
  <c r="D515" i="20"/>
  <c r="D506" i="20"/>
  <c r="D499" i="20"/>
  <c r="D483" i="20"/>
  <c r="D468" i="20"/>
  <c r="D454" i="20"/>
  <c r="D440" i="20"/>
  <c r="D423" i="20"/>
  <c r="D412" i="20"/>
  <c r="D405" i="20"/>
  <c r="D391" i="20"/>
  <c r="D385" i="20"/>
  <c r="D379" i="20"/>
  <c r="D371" i="20"/>
  <c r="D358" i="20"/>
  <c r="D353" i="20"/>
  <c r="D346" i="20"/>
  <c r="D337" i="20"/>
  <c r="D331" i="20"/>
  <c r="D321" i="20"/>
  <c r="D314" i="20"/>
  <c r="D311" i="20"/>
  <c r="D299" i="20"/>
  <c r="D294" i="20"/>
  <c r="D287" i="20"/>
  <c r="D278" i="20"/>
  <c r="D270" i="20"/>
  <c r="D262" i="20"/>
  <c r="D257" i="20"/>
  <c r="D250" i="20"/>
  <c r="D242" i="20"/>
  <c r="D236" i="20"/>
  <c r="D229" i="20"/>
  <c r="D220" i="20"/>
  <c r="D215" i="20"/>
  <c r="D209" i="20"/>
  <c r="D203" i="20"/>
  <c r="D196" i="20"/>
  <c r="D190" i="20"/>
  <c r="D183" i="20"/>
  <c r="D178" i="20"/>
  <c r="D172" i="20"/>
  <c r="D161" i="20"/>
  <c r="D150" i="20"/>
  <c r="D144" i="20"/>
  <c r="D137" i="20"/>
  <c r="D132" i="20"/>
  <c r="D127" i="20"/>
  <c r="D120" i="20"/>
  <c r="D115" i="20"/>
  <c r="D108" i="20"/>
  <c r="D101" i="20"/>
  <c r="D96" i="20"/>
  <c r="D91" i="20"/>
  <c r="D84" i="20"/>
  <c r="D79" i="20"/>
  <c r="D73" i="20"/>
  <c r="D66" i="20"/>
  <c r="D61" i="20"/>
  <c r="D44" i="20"/>
  <c r="D37" i="20"/>
  <c r="D22" i="20"/>
  <c r="D11" i="20"/>
  <c r="D6" i="20"/>
  <c r="D830" i="20"/>
  <c r="D799" i="20"/>
  <c r="D782" i="20"/>
  <c r="D768" i="20"/>
  <c r="D755" i="20"/>
  <c r="D740" i="20"/>
  <c r="D738" i="20"/>
  <c r="D727" i="20"/>
  <c r="D709" i="20"/>
  <c r="D694" i="20"/>
  <c r="D677" i="20"/>
  <c r="D661" i="20"/>
  <c r="U653" i="20"/>
  <c r="U648" i="20"/>
  <c r="D643" i="20"/>
  <c r="D641" i="20"/>
  <c r="U636" i="20"/>
  <c r="D630" i="20"/>
  <c r="D623" i="20"/>
  <c r="D609" i="20"/>
  <c r="D603" i="20"/>
  <c r="D596" i="20"/>
  <c r="D588" i="20"/>
  <c r="D581" i="20"/>
  <c r="D569" i="20"/>
  <c r="D558" i="20"/>
  <c r="D551" i="20"/>
  <c r="D543" i="20"/>
  <c r="D535" i="20"/>
  <c r="D528" i="20"/>
  <c r="D521" i="20"/>
  <c r="D512" i="20"/>
  <c r="D504" i="20"/>
  <c r="D498" i="20"/>
  <c r="D481" i="20"/>
  <c r="D467" i="20"/>
  <c r="D446" i="20"/>
  <c r="D430" i="20"/>
  <c r="D422" i="20"/>
  <c r="D411" i="20"/>
  <c r="D396" i="20"/>
  <c r="D390" i="20"/>
  <c r="D383" i="20"/>
  <c r="D375" i="20"/>
  <c r="D370" i="20"/>
  <c r="D357" i="20"/>
  <c r="D350" i="20"/>
  <c r="D344" i="20"/>
  <c r="D336" i="20"/>
  <c r="D330" i="20"/>
  <c r="D325" i="20"/>
  <c r="D318" i="20"/>
  <c r="D309" i="20"/>
  <c r="D306" i="20"/>
  <c r="D298" i="20"/>
  <c r="D292" i="20"/>
  <c r="D283" i="20"/>
  <c r="D277" i="20"/>
  <c r="D268" i="20"/>
  <c r="D266" i="20"/>
  <c r="D261" i="20"/>
  <c r="D256" i="20"/>
  <c r="D248" i="20"/>
  <c r="D241" i="20"/>
  <c r="D235" i="20"/>
  <c r="D227" i="20"/>
  <c r="D224" i="20"/>
  <c r="D219" i="20"/>
  <c r="D214" i="20"/>
  <c r="D207" i="20"/>
  <c r="D202" i="20"/>
  <c r="D194" i="20"/>
  <c r="D188" i="20"/>
  <c r="D182" i="20"/>
  <c r="D176" i="20"/>
  <c r="D170" i="20"/>
  <c r="D159" i="20"/>
  <c r="D149" i="20"/>
  <c r="D142" i="20"/>
  <c r="D136" i="20"/>
  <c r="D131" i="20"/>
  <c r="D125" i="20"/>
  <c r="D119" i="20"/>
  <c r="D114" i="20"/>
  <c r="D112" i="20"/>
  <c r="D106" i="20"/>
  <c r="D100" i="20"/>
  <c r="D95" i="20"/>
  <c r="D89" i="20"/>
  <c r="D83" i="20"/>
  <c r="D78" i="20"/>
  <c r="D71" i="20"/>
  <c r="D65" i="20"/>
  <c r="D57" i="20"/>
  <c r="D41" i="20"/>
  <c r="D36" i="20"/>
  <c r="D24" i="20"/>
  <c r="D17" i="20"/>
  <c r="D10" i="20"/>
  <c r="D5" i="20"/>
  <c r="D829" i="20"/>
  <c r="D812" i="20"/>
  <c r="D796" i="20"/>
  <c r="D781" i="20"/>
  <c r="D764" i="20"/>
  <c r="D754" i="20"/>
  <c r="D747" i="20"/>
  <c r="D734" i="20"/>
  <c r="D717" i="20"/>
  <c r="D701" i="20"/>
  <c r="D690" i="20"/>
  <c r="D669" i="20"/>
  <c r="D657" i="20"/>
  <c r="U651" i="20"/>
  <c r="D648" i="20"/>
  <c r="U641" i="20"/>
  <c r="U640" i="20"/>
  <c r="D636" i="20"/>
  <c r="U632" i="20"/>
  <c r="U629" i="20"/>
  <c r="D619" i="20"/>
  <c r="D608" i="20"/>
  <c r="D601" i="20"/>
  <c r="D593" i="20"/>
  <c r="D587" i="20"/>
  <c r="D580" i="20"/>
  <c r="D564" i="20"/>
  <c r="D556" i="20"/>
  <c r="D550" i="20"/>
  <c r="D541" i="20"/>
  <c r="D534" i="20"/>
  <c r="D526" i="20"/>
  <c r="D517" i="20"/>
  <c r="D511" i="20"/>
  <c r="D503" i="20"/>
  <c r="D495" i="20"/>
  <c r="D473" i="20"/>
  <c r="D459" i="20"/>
  <c r="D443" i="20"/>
  <c r="D429" i="20"/>
  <c r="D420" i="20"/>
  <c r="D407" i="20"/>
  <c r="D395" i="20"/>
  <c r="D389" i="20"/>
  <c r="D381" i="20"/>
  <c r="D374" i="20"/>
  <c r="D369" i="20"/>
  <c r="D355" i="20"/>
  <c r="D324" i="20"/>
  <c r="D308" i="20"/>
  <c r="D290" i="20"/>
  <c r="D254" i="20"/>
  <c r="D252" i="20"/>
  <c r="D226" i="20"/>
  <c r="D192" i="20"/>
  <c r="D166" i="20"/>
  <c r="D135" i="20"/>
  <c r="D99" i="20"/>
  <c r="D70" i="20"/>
  <c r="D35" i="20"/>
  <c r="D14" i="20"/>
  <c r="D328" i="20"/>
  <c r="D316" i="20"/>
  <c r="D282" i="20"/>
  <c r="D247" i="20"/>
  <c r="D245" i="20"/>
  <c r="D212" i="20"/>
  <c r="D187" i="20"/>
  <c r="D155" i="20"/>
  <c r="D129" i="20"/>
  <c r="D93" i="20"/>
  <c r="D64" i="20"/>
  <c r="D9" i="20"/>
  <c r="D349" i="20"/>
  <c r="D303" i="20"/>
  <c r="D276" i="20"/>
  <c r="D272" i="20"/>
  <c r="D265" i="20"/>
  <c r="D240" i="20"/>
  <c r="D206" i="20"/>
  <c r="D181" i="20"/>
  <c r="D147" i="20"/>
  <c r="D124" i="20"/>
  <c r="D110" i="20"/>
  <c r="D88" i="20"/>
  <c r="D50" i="20"/>
  <c r="D49" i="20"/>
  <c r="D3" i="20"/>
  <c r="D343" i="20"/>
  <c r="D297" i="20"/>
  <c r="D233" i="20"/>
  <c r="D231" i="20"/>
  <c r="D223" i="20"/>
  <c r="D199" i="20"/>
  <c r="D174" i="20"/>
  <c r="D141" i="20"/>
  <c r="D118" i="20"/>
  <c r="D105" i="20"/>
  <c r="D82" i="20"/>
  <c r="D75" i="20"/>
  <c r="D40" i="20"/>
  <c r="F228" i="30"/>
  <c r="O400" i="20" l="1"/>
  <c r="E400" i="20"/>
  <c r="C400" i="20"/>
  <c r="P400" i="20"/>
  <c r="F1269" i="20" s="1"/>
  <c r="O399" i="20"/>
  <c r="P399" i="20"/>
  <c r="F1268" i="20" s="1"/>
  <c r="E399" i="20"/>
  <c r="C399" i="20"/>
  <c r="O401" i="20"/>
  <c r="P401" i="20"/>
  <c r="F1270" i="20" s="1"/>
  <c r="E401" i="20"/>
  <c r="C401" i="20"/>
  <c r="E398" i="20"/>
  <c r="C398" i="20"/>
  <c r="O398" i="20"/>
  <c r="P398" i="20"/>
  <c r="F1267" i="20" s="1"/>
  <c r="O361" i="20"/>
  <c r="C361" i="20"/>
  <c r="P361" i="20"/>
  <c r="E361" i="20"/>
  <c r="P363" i="20"/>
  <c r="E363" i="20"/>
  <c r="C363" i="20"/>
  <c r="O363" i="20"/>
  <c r="E362" i="20"/>
  <c r="O362" i="20"/>
  <c r="P362" i="20"/>
  <c r="C362" i="20"/>
  <c r="C360" i="20"/>
  <c r="E360" i="20"/>
  <c r="O360" i="20"/>
  <c r="P360" i="20"/>
  <c r="O75" i="20"/>
  <c r="H938" i="20" s="1"/>
  <c r="P75" i="20"/>
  <c r="E75" i="20"/>
  <c r="C75" i="20"/>
  <c r="E141" i="20"/>
  <c r="C141" i="20"/>
  <c r="P141" i="20"/>
  <c r="O141" i="20"/>
  <c r="P231" i="20"/>
  <c r="O231" i="20"/>
  <c r="C231" i="20"/>
  <c r="P3" i="20"/>
  <c r="C3" i="20"/>
  <c r="O3" i="20"/>
  <c r="E3" i="20"/>
  <c r="E110" i="20"/>
  <c r="P110" i="20"/>
  <c r="C110" i="20"/>
  <c r="O110" i="20"/>
  <c r="I937" i="20" s="1"/>
  <c r="E206" i="20"/>
  <c r="P206" i="20"/>
  <c r="G1008" i="20" s="1"/>
  <c r="O206" i="20"/>
  <c r="F1008" i="20" s="1"/>
  <c r="O276" i="20"/>
  <c r="P276" i="20"/>
  <c r="C276" i="20"/>
  <c r="E276" i="20"/>
  <c r="E64" i="20"/>
  <c r="P64" i="20"/>
  <c r="O64" i="20"/>
  <c r="G928" i="20" s="1"/>
  <c r="O928" i="20" s="1"/>
  <c r="C64" i="20"/>
  <c r="C187" i="20"/>
  <c r="P187" i="20"/>
  <c r="E187" i="20"/>
  <c r="O187" i="20"/>
  <c r="E282" i="20"/>
  <c r="P282" i="20"/>
  <c r="G1079" i="20" s="1"/>
  <c r="O282" i="20"/>
  <c r="C282" i="20"/>
  <c r="E35" i="20"/>
  <c r="O35" i="20"/>
  <c r="F925" i="20" s="1"/>
  <c r="N925" i="20" s="1"/>
  <c r="R925" i="20" s="1"/>
  <c r="P35" i="20"/>
  <c r="C35" i="20"/>
  <c r="C166" i="20"/>
  <c r="O166" i="20"/>
  <c r="H974" i="20" s="1"/>
  <c r="E166" i="20"/>
  <c r="P166" i="20"/>
  <c r="I974" i="20" s="1"/>
  <c r="O254" i="20"/>
  <c r="C254" i="20"/>
  <c r="E254" i="20"/>
  <c r="P254" i="20"/>
  <c r="G1047" i="20" s="1"/>
  <c r="C355" i="20"/>
  <c r="P355" i="20"/>
  <c r="O355" i="20"/>
  <c r="E355" i="20"/>
  <c r="C389" i="20"/>
  <c r="E389" i="20"/>
  <c r="O389" i="20"/>
  <c r="P389" i="20"/>
  <c r="F1258" i="20" s="1"/>
  <c r="E429" i="20"/>
  <c r="O429" i="20"/>
  <c r="O437" i="20" s="1"/>
  <c r="C429" i="20"/>
  <c r="P429" i="20"/>
  <c r="E495" i="20"/>
  <c r="C495" i="20"/>
  <c r="O495" i="20"/>
  <c r="P495" i="20"/>
  <c r="E526" i="20"/>
  <c r="O526" i="20"/>
  <c r="P526" i="20"/>
  <c r="C526" i="20"/>
  <c r="C556" i="20"/>
  <c r="E556" i="20"/>
  <c r="O556" i="20"/>
  <c r="P556" i="20"/>
  <c r="P593" i="20"/>
  <c r="E1517" i="20" s="1"/>
  <c r="O593" i="20"/>
  <c r="D1517" i="20" s="1"/>
  <c r="E593" i="20"/>
  <c r="C593" i="20"/>
  <c r="AG629" i="20"/>
  <c r="V629" i="20"/>
  <c r="AF629" i="20"/>
  <c r="T629" i="20"/>
  <c r="AG641" i="20"/>
  <c r="AF641" i="20"/>
  <c r="T641" i="20"/>
  <c r="E669" i="20"/>
  <c r="C669" i="20"/>
  <c r="P669" i="20"/>
  <c r="R874" i="20" s="1"/>
  <c r="O669" i="20"/>
  <c r="P734" i="20"/>
  <c r="I1759" i="20" s="1"/>
  <c r="E734" i="20"/>
  <c r="O734" i="20"/>
  <c r="C734" i="20"/>
  <c r="O781" i="20"/>
  <c r="E781" i="20"/>
  <c r="C781" i="20"/>
  <c r="P781" i="20"/>
  <c r="C5" i="20"/>
  <c r="E5" i="20"/>
  <c r="O5" i="20"/>
  <c r="P5" i="20"/>
  <c r="I865" i="20" s="1"/>
  <c r="P36" i="20"/>
  <c r="O36" i="20"/>
  <c r="F926" i="20" s="1"/>
  <c r="N926" i="20" s="1"/>
  <c r="R926" i="20" s="1"/>
  <c r="C36" i="20"/>
  <c r="E36" i="20"/>
  <c r="O71" i="20"/>
  <c r="H934" i="20" s="1"/>
  <c r="E71" i="20"/>
  <c r="P71" i="20"/>
  <c r="C71" i="20"/>
  <c r="P95" i="20"/>
  <c r="O95" i="20"/>
  <c r="C95" i="20"/>
  <c r="E95" i="20"/>
  <c r="C114" i="20"/>
  <c r="P114" i="20"/>
  <c r="O114" i="20"/>
  <c r="O136" i="20"/>
  <c r="E136" i="20"/>
  <c r="C136" i="20"/>
  <c r="P136" i="20"/>
  <c r="P170" i="20"/>
  <c r="I978" i="20" s="1"/>
  <c r="N978" i="20" s="1"/>
  <c r="O170" i="20"/>
  <c r="H978" i="20" s="1"/>
  <c r="C170" i="20"/>
  <c r="E170" i="20"/>
  <c r="E194" i="20"/>
  <c r="P194" i="20"/>
  <c r="O194" i="20"/>
  <c r="C194" i="20"/>
  <c r="E219" i="20"/>
  <c r="O219" i="20"/>
  <c r="C219" i="20"/>
  <c r="P219" i="20"/>
  <c r="E241" i="20"/>
  <c r="C241" i="20"/>
  <c r="P241" i="20"/>
  <c r="O241" i="20"/>
  <c r="O266" i="20"/>
  <c r="C266" i="20"/>
  <c r="P266" i="20"/>
  <c r="O292" i="20"/>
  <c r="C292" i="20"/>
  <c r="E292" i="20"/>
  <c r="P292" i="20"/>
  <c r="G1055" i="20" s="1"/>
  <c r="C318" i="20"/>
  <c r="O318" i="20"/>
  <c r="P318" i="20"/>
  <c r="T1128" i="20" s="1"/>
  <c r="C344" i="20"/>
  <c r="P344" i="20"/>
  <c r="F1165" i="20" s="1"/>
  <c r="O344" i="20"/>
  <c r="E344" i="20"/>
  <c r="O375" i="20"/>
  <c r="P375" i="20"/>
  <c r="D1195" i="20" s="1"/>
  <c r="E375" i="20"/>
  <c r="C375" i="20"/>
  <c r="O411" i="20"/>
  <c r="P411" i="20"/>
  <c r="J1245" i="20" s="1"/>
  <c r="C411" i="20"/>
  <c r="E411" i="20"/>
  <c r="C467" i="20"/>
  <c r="P467" i="20"/>
  <c r="O467" i="20"/>
  <c r="E467" i="20"/>
  <c r="E512" i="20"/>
  <c r="O512" i="20"/>
  <c r="C512" i="20"/>
  <c r="P512" i="20"/>
  <c r="C543" i="20"/>
  <c r="E543" i="20"/>
  <c r="O543" i="20"/>
  <c r="P543" i="20"/>
  <c r="C581" i="20"/>
  <c r="O581" i="20"/>
  <c r="P581" i="20"/>
  <c r="E609" i="20"/>
  <c r="O609" i="20"/>
  <c r="D1533" i="20" s="1"/>
  <c r="P609" i="20"/>
  <c r="E1533" i="20" s="1"/>
  <c r="C609" i="20"/>
  <c r="C641" i="20"/>
  <c r="O641" i="20"/>
  <c r="P641" i="20"/>
  <c r="C661" i="20"/>
  <c r="E661" i="20"/>
  <c r="O661" i="20"/>
  <c r="P661" i="20"/>
  <c r="J1459" i="20" s="1"/>
  <c r="C727" i="20"/>
  <c r="P727" i="20"/>
  <c r="I1752" i="20" s="1"/>
  <c r="O727" i="20"/>
  <c r="E727" i="20"/>
  <c r="O768" i="20"/>
  <c r="C768" i="20"/>
  <c r="E768" i="20"/>
  <c r="P768" i="20"/>
  <c r="D1817" i="20" s="1"/>
  <c r="C6" i="20"/>
  <c r="P6" i="20"/>
  <c r="I866" i="20" s="1"/>
  <c r="O6" i="20"/>
  <c r="E6" i="20"/>
  <c r="E44" i="20"/>
  <c r="P44" i="20"/>
  <c r="C44" i="20"/>
  <c r="O44" i="20"/>
  <c r="O79" i="20"/>
  <c r="C79" i="20"/>
  <c r="P79" i="20"/>
  <c r="C101" i="20"/>
  <c r="P101" i="20"/>
  <c r="O101" i="20"/>
  <c r="E101" i="20"/>
  <c r="E127" i="20"/>
  <c r="C127" i="20"/>
  <c r="O127" i="20"/>
  <c r="G936" i="20" s="1"/>
  <c r="P127" i="20"/>
  <c r="E150" i="20"/>
  <c r="C150" i="20"/>
  <c r="O150" i="20"/>
  <c r="P150" i="20"/>
  <c r="O183" i="20"/>
  <c r="H990" i="20" s="1"/>
  <c r="P183" i="20"/>
  <c r="I990" i="20" s="1"/>
  <c r="C183" i="20"/>
  <c r="E183" i="20"/>
  <c r="E209" i="20"/>
  <c r="O209" i="20"/>
  <c r="P209" i="20"/>
  <c r="N1008" i="20" s="1"/>
  <c r="O236" i="20"/>
  <c r="P236" i="20"/>
  <c r="E236" i="20"/>
  <c r="C236" i="20"/>
  <c r="E262" i="20"/>
  <c r="C262" i="20"/>
  <c r="O262" i="20"/>
  <c r="P262" i="20"/>
  <c r="O294" i="20"/>
  <c r="N1097" i="20" s="1"/>
  <c r="P294" i="20"/>
  <c r="O1097" i="20" s="1"/>
  <c r="E294" i="20"/>
  <c r="C294" i="20"/>
  <c r="E321" i="20"/>
  <c r="O321" i="20"/>
  <c r="P321" i="20"/>
  <c r="AD1124" i="20" s="1"/>
  <c r="C321" i="20"/>
  <c r="C353" i="20"/>
  <c r="O353" i="20"/>
  <c r="E353" i="20"/>
  <c r="P353" i="20"/>
  <c r="P385" i="20"/>
  <c r="F1226" i="20" s="1"/>
  <c r="O385" i="20"/>
  <c r="C385" i="20"/>
  <c r="E385" i="20"/>
  <c r="E423" i="20"/>
  <c r="O423" i="20"/>
  <c r="P423" i="20"/>
  <c r="E1302" i="20" s="1"/>
  <c r="C483" i="20"/>
  <c r="P483" i="20"/>
  <c r="E483" i="20"/>
  <c r="O483" i="20"/>
  <c r="C522" i="20"/>
  <c r="O522" i="20"/>
  <c r="E522" i="20"/>
  <c r="P522" i="20"/>
  <c r="C552" i="20"/>
  <c r="O552" i="20"/>
  <c r="E552" i="20"/>
  <c r="P552" i="20"/>
  <c r="C591" i="20"/>
  <c r="O591" i="20"/>
  <c r="D1515" i="20" s="1"/>
  <c r="P591" i="20"/>
  <c r="E1515" i="20" s="1"/>
  <c r="E591" i="20"/>
  <c r="AG627" i="20"/>
  <c r="V627" i="20"/>
  <c r="AF627" i="20"/>
  <c r="T627" i="20"/>
  <c r="P654" i="20"/>
  <c r="O654" i="20"/>
  <c r="C654" i="20"/>
  <c r="E654" i="20"/>
  <c r="O710" i="20"/>
  <c r="P710" i="20"/>
  <c r="F1744" i="20" s="1"/>
  <c r="E710" i="20"/>
  <c r="C710" i="20"/>
  <c r="P774" i="20"/>
  <c r="H1826" i="20" s="1"/>
  <c r="C774" i="20"/>
  <c r="O774" i="20"/>
  <c r="E774" i="20"/>
  <c r="E834" i="20"/>
  <c r="P834" i="20"/>
  <c r="C834" i="20"/>
  <c r="O834" i="20"/>
  <c r="C39" i="20"/>
  <c r="O39" i="20"/>
  <c r="F929" i="20" s="1"/>
  <c r="N929" i="20" s="1"/>
  <c r="R929" i="20" s="1"/>
  <c r="P39" i="20"/>
  <c r="E39" i="20"/>
  <c r="O74" i="20"/>
  <c r="H937" i="20" s="1"/>
  <c r="E74" i="20"/>
  <c r="C74" i="20"/>
  <c r="P74" i="20"/>
  <c r="O92" i="20"/>
  <c r="F937" i="20" s="1"/>
  <c r="P92" i="20"/>
  <c r="C92" i="20"/>
  <c r="E92" i="20"/>
  <c r="P113" i="20"/>
  <c r="C113" i="20"/>
  <c r="O113" i="20"/>
  <c r="C133" i="20"/>
  <c r="E133" i="20"/>
  <c r="O133" i="20"/>
  <c r="P133" i="20"/>
  <c r="P165" i="20"/>
  <c r="I973" i="20" s="1"/>
  <c r="N973" i="20" s="1"/>
  <c r="C165" i="20"/>
  <c r="E165" i="20"/>
  <c r="O165" i="20"/>
  <c r="H973" i="20" s="1"/>
  <c r="O191" i="20"/>
  <c r="C191" i="20"/>
  <c r="E191" i="20"/>
  <c r="P191" i="20"/>
  <c r="O216" i="20"/>
  <c r="E216" i="20"/>
  <c r="C216" i="20"/>
  <c r="P216" i="20"/>
  <c r="C244" i="20"/>
  <c r="P244" i="20"/>
  <c r="O244" i="20"/>
  <c r="E244" i="20"/>
  <c r="E271" i="20"/>
  <c r="O271" i="20"/>
  <c r="C271" i="20"/>
  <c r="P271" i="20"/>
  <c r="C301" i="20"/>
  <c r="O301" i="20"/>
  <c r="E301" i="20"/>
  <c r="P301" i="20"/>
  <c r="E323" i="20"/>
  <c r="O323" i="20"/>
  <c r="C323" i="20"/>
  <c r="P323" i="20"/>
  <c r="AD1126" i="20" s="1"/>
  <c r="O354" i="20"/>
  <c r="E354" i="20"/>
  <c r="P354" i="20"/>
  <c r="C354" i="20"/>
  <c r="P386" i="20"/>
  <c r="K1226" i="20" s="1"/>
  <c r="O386" i="20"/>
  <c r="E386" i="20"/>
  <c r="C386" i="20"/>
  <c r="C428" i="20"/>
  <c r="P428" i="20"/>
  <c r="P431" i="20" s="1"/>
  <c r="O428" i="20"/>
  <c r="E428" i="20"/>
  <c r="O486" i="20"/>
  <c r="P486" i="20"/>
  <c r="C486" i="20"/>
  <c r="E486" i="20"/>
  <c r="O524" i="20"/>
  <c r="E524" i="20"/>
  <c r="C524" i="20"/>
  <c r="P524" i="20"/>
  <c r="C555" i="20"/>
  <c r="E555" i="20"/>
  <c r="O555" i="20"/>
  <c r="P555" i="20"/>
  <c r="O592" i="20"/>
  <c r="D1516" i="20" s="1"/>
  <c r="P592" i="20"/>
  <c r="E1516" i="20" s="1"/>
  <c r="C592" i="20"/>
  <c r="E592" i="20"/>
  <c r="C628" i="20"/>
  <c r="P628" i="20"/>
  <c r="O628" i="20"/>
  <c r="E628" i="20"/>
  <c r="V638" i="20"/>
  <c r="T638" i="20"/>
  <c r="AG638" i="20"/>
  <c r="AF638" i="20"/>
  <c r="O656" i="20"/>
  <c r="E1639" i="20" s="1"/>
  <c r="E656" i="20"/>
  <c r="C656" i="20"/>
  <c r="P656" i="20"/>
  <c r="F1639" i="20" s="1"/>
  <c r="O716" i="20"/>
  <c r="C716" i="20"/>
  <c r="P716" i="20"/>
  <c r="G1697" i="20" s="1"/>
  <c r="E716" i="20"/>
  <c r="E777" i="20"/>
  <c r="O777" i="20"/>
  <c r="D1582" i="20" s="1"/>
  <c r="C777" i="20"/>
  <c r="P777" i="20"/>
  <c r="D1588" i="20" s="1"/>
  <c r="C836" i="20"/>
  <c r="O836" i="20"/>
  <c r="P836" i="20"/>
  <c r="E836" i="20"/>
  <c r="C649" i="20"/>
  <c r="O649" i="20"/>
  <c r="P649" i="20"/>
  <c r="E673" i="20"/>
  <c r="O673" i="20"/>
  <c r="C673" i="20"/>
  <c r="P673" i="20"/>
  <c r="J1652" i="20" s="1"/>
  <c r="O702" i="20"/>
  <c r="E702" i="20"/>
  <c r="P702" i="20"/>
  <c r="L1729" i="20" s="1"/>
  <c r="E735" i="20"/>
  <c r="C735" i="20"/>
  <c r="O735" i="20"/>
  <c r="P735" i="20"/>
  <c r="I1764" i="20" s="1"/>
  <c r="C756" i="20"/>
  <c r="O756" i="20"/>
  <c r="P756" i="20"/>
  <c r="E756" i="20"/>
  <c r="E784" i="20"/>
  <c r="O784" i="20"/>
  <c r="C784" i="20"/>
  <c r="P784" i="20"/>
  <c r="C817" i="20"/>
  <c r="O817" i="20"/>
  <c r="E817" i="20"/>
  <c r="P817" i="20"/>
  <c r="J1873" i="20" s="1"/>
  <c r="E4" i="20"/>
  <c r="P4" i="20"/>
  <c r="C4" i="20"/>
  <c r="O4" i="20"/>
  <c r="P23" i="20"/>
  <c r="O23" i="20"/>
  <c r="H926" i="20" s="1"/>
  <c r="P926" i="20" s="1"/>
  <c r="C23" i="20"/>
  <c r="P56" i="20"/>
  <c r="E56" i="20"/>
  <c r="O56" i="20"/>
  <c r="G920" i="20" s="1"/>
  <c r="O920" i="20" s="1"/>
  <c r="C56" i="20"/>
  <c r="P76" i="20"/>
  <c r="O76" i="20"/>
  <c r="H939" i="20" s="1"/>
  <c r="C76" i="20"/>
  <c r="E94" i="20"/>
  <c r="P94" i="20"/>
  <c r="C94" i="20"/>
  <c r="O94" i="20"/>
  <c r="F939" i="20" s="1"/>
  <c r="P111" i="20"/>
  <c r="E111" i="20"/>
  <c r="C111" i="20"/>
  <c r="O111" i="20"/>
  <c r="I938" i="20" s="1"/>
  <c r="P130" i="20"/>
  <c r="C130" i="20"/>
  <c r="E130" i="20"/>
  <c r="O130" i="20"/>
  <c r="G939" i="20" s="1"/>
  <c r="P148" i="20"/>
  <c r="E148" i="20"/>
  <c r="C148" i="20"/>
  <c r="O148" i="20"/>
  <c r="P175" i="20"/>
  <c r="I983" i="20" s="1"/>
  <c r="N982" i="20" s="1"/>
  <c r="O175" i="20"/>
  <c r="H983" i="20" s="1"/>
  <c r="C175" i="20"/>
  <c r="E175" i="20"/>
  <c r="E193" i="20"/>
  <c r="P193" i="20"/>
  <c r="O193" i="20"/>
  <c r="C193" i="20"/>
  <c r="O213" i="20"/>
  <c r="C213" i="20"/>
  <c r="P213" i="20"/>
  <c r="E213" i="20"/>
  <c r="E234" i="20"/>
  <c r="C234" i="20"/>
  <c r="O234" i="20"/>
  <c r="P234" i="20"/>
  <c r="C255" i="20"/>
  <c r="O255" i="20"/>
  <c r="P255" i="20"/>
  <c r="E255" i="20"/>
  <c r="C273" i="20"/>
  <c r="P273" i="20"/>
  <c r="O273" i="20"/>
  <c r="E291" i="20"/>
  <c r="O291" i="20"/>
  <c r="P291" i="20"/>
  <c r="G1054" i="20" s="1"/>
  <c r="C291" i="20"/>
  <c r="C317" i="20"/>
  <c r="P317" i="20"/>
  <c r="T1127" i="20" s="1"/>
  <c r="O317" i="20"/>
  <c r="E317" i="20"/>
  <c r="P329" i="20"/>
  <c r="E329" i="20"/>
  <c r="C329" i="20"/>
  <c r="O329" i="20"/>
  <c r="E356" i="20"/>
  <c r="C356" i="20"/>
  <c r="P356" i="20"/>
  <c r="O356" i="20"/>
  <c r="P382" i="20"/>
  <c r="J1218" i="20" s="1"/>
  <c r="C382" i="20"/>
  <c r="O382" i="20"/>
  <c r="E382" i="20"/>
  <c r="P410" i="20"/>
  <c r="J1244" i="20" s="1"/>
  <c r="C410" i="20"/>
  <c r="O410" i="20"/>
  <c r="E410" i="20"/>
  <c r="E445" i="20"/>
  <c r="O445" i="20"/>
  <c r="P445" i="20"/>
  <c r="C445" i="20"/>
  <c r="O496" i="20"/>
  <c r="C496" i="20"/>
  <c r="E496" i="20"/>
  <c r="P496" i="20"/>
  <c r="E519" i="20"/>
  <c r="O519" i="20"/>
  <c r="P519" i="20"/>
  <c r="C519" i="20"/>
  <c r="E542" i="20"/>
  <c r="O542" i="20"/>
  <c r="C542" i="20"/>
  <c r="P542" i="20"/>
  <c r="E567" i="20"/>
  <c r="O567" i="20"/>
  <c r="C567" i="20"/>
  <c r="P567" i="20"/>
  <c r="E595" i="20"/>
  <c r="C595" i="20"/>
  <c r="O595" i="20"/>
  <c r="D1519" i="20" s="1"/>
  <c r="P595" i="20"/>
  <c r="E1519" i="20" s="1"/>
  <c r="O620" i="20"/>
  <c r="C620" i="20"/>
  <c r="E620" i="20"/>
  <c r="P620" i="20"/>
  <c r="J1546" i="20" s="1"/>
  <c r="E640" i="20"/>
  <c r="O640" i="20"/>
  <c r="P640" i="20"/>
  <c r="C640" i="20"/>
  <c r="AF655" i="20"/>
  <c r="T655" i="20"/>
  <c r="AG655" i="20"/>
  <c r="V655" i="20"/>
  <c r="C674" i="20"/>
  <c r="E674" i="20"/>
  <c r="O674" i="20"/>
  <c r="P674" i="20"/>
  <c r="J1654" i="20" s="1"/>
  <c r="C705" i="20"/>
  <c r="O705" i="20"/>
  <c r="G1737" i="20" s="1"/>
  <c r="P705" i="20"/>
  <c r="H1734" i="20" s="1"/>
  <c r="E705" i="20"/>
  <c r="O737" i="20"/>
  <c r="C737" i="20"/>
  <c r="E737" i="20"/>
  <c r="P737" i="20"/>
  <c r="I1766" i="20" s="1"/>
  <c r="E763" i="20"/>
  <c r="P763" i="20"/>
  <c r="O763" i="20"/>
  <c r="C794" i="20"/>
  <c r="E794" i="20"/>
  <c r="O794" i="20"/>
  <c r="P794" i="20"/>
  <c r="H1836" i="20" s="1"/>
  <c r="E828" i="20"/>
  <c r="O828" i="20"/>
  <c r="P828" i="20"/>
  <c r="C409" i="20"/>
  <c r="E409" i="20"/>
  <c r="O409" i="20"/>
  <c r="P409" i="20"/>
  <c r="J1243" i="20" s="1"/>
  <c r="E432" i="20"/>
  <c r="P432" i="20"/>
  <c r="O432" i="20"/>
  <c r="C432" i="20"/>
  <c r="P469" i="20"/>
  <c r="P477" i="20" s="1"/>
  <c r="C469" i="20"/>
  <c r="O469" i="20"/>
  <c r="O477" i="20" s="1"/>
  <c r="E469" i="20"/>
  <c r="C501" i="20"/>
  <c r="E501" i="20"/>
  <c r="P501" i="20"/>
  <c r="O501" i="20"/>
  <c r="E518" i="20"/>
  <c r="C518" i="20"/>
  <c r="P518" i="20"/>
  <c r="O518" i="20"/>
  <c r="P536" i="20"/>
  <c r="E536" i="20"/>
  <c r="C536" i="20"/>
  <c r="O536" i="20"/>
  <c r="E553" i="20"/>
  <c r="O553" i="20"/>
  <c r="P553" i="20"/>
  <c r="C553" i="20"/>
  <c r="O578" i="20"/>
  <c r="D1502" i="20" s="1"/>
  <c r="P578" i="20"/>
  <c r="E1502" i="20" s="1"/>
  <c r="E578" i="20"/>
  <c r="C578" i="20"/>
  <c r="O594" i="20"/>
  <c r="D1518" i="20" s="1"/>
  <c r="P594" i="20"/>
  <c r="E1518" i="20" s="1"/>
  <c r="E594" i="20"/>
  <c r="C594" i="20"/>
  <c r="O612" i="20"/>
  <c r="E612" i="20"/>
  <c r="C612" i="20"/>
  <c r="P612" i="20"/>
  <c r="E631" i="20"/>
  <c r="C631" i="20"/>
  <c r="P631" i="20"/>
  <c r="O631" i="20"/>
  <c r="V639" i="20"/>
  <c r="AF639" i="20"/>
  <c r="AG639" i="20"/>
  <c r="T639" i="20"/>
  <c r="AF652" i="20"/>
  <c r="V652" i="20"/>
  <c r="T652" i="20"/>
  <c r="AG652" i="20"/>
  <c r="C664" i="20"/>
  <c r="E664" i="20"/>
  <c r="O664" i="20"/>
  <c r="E1640" i="20" s="1"/>
  <c r="P664" i="20"/>
  <c r="P692" i="20"/>
  <c r="K1715" i="20" s="1"/>
  <c r="C692" i="20"/>
  <c r="E692" i="20"/>
  <c r="O692" i="20"/>
  <c r="E714" i="20"/>
  <c r="C714" i="20"/>
  <c r="P714" i="20"/>
  <c r="G1696" i="20" s="1"/>
  <c r="O714" i="20"/>
  <c r="O736" i="20"/>
  <c r="C736" i="20"/>
  <c r="E736" i="20"/>
  <c r="P736" i="20"/>
  <c r="I1765" i="20" s="1"/>
  <c r="C757" i="20"/>
  <c r="E757" i="20"/>
  <c r="O757" i="20"/>
  <c r="P757" i="20"/>
  <c r="K1799" i="20" s="1"/>
  <c r="E779" i="20"/>
  <c r="P779" i="20"/>
  <c r="C779" i="20"/>
  <c r="O779" i="20"/>
  <c r="H1582" i="20" s="1"/>
  <c r="E801" i="20"/>
  <c r="C801" i="20"/>
  <c r="O801" i="20"/>
  <c r="P801" i="20"/>
  <c r="O827" i="20"/>
  <c r="E827" i="20"/>
  <c r="P827" i="20"/>
  <c r="O82" i="20"/>
  <c r="C82" i="20"/>
  <c r="P82" i="20"/>
  <c r="C174" i="20"/>
  <c r="O174" i="20"/>
  <c r="H982" i="20" s="1"/>
  <c r="E174" i="20"/>
  <c r="P174" i="20"/>
  <c r="I982" i="20" s="1"/>
  <c r="N981" i="20" s="1"/>
  <c r="C233" i="20"/>
  <c r="P233" i="20"/>
  <c r="G1028" i="20" s="1"/>
  <c r="E233" i="20"/>
  <c r="O233" i="20"/>
  <c r="P49" i="20"/>
  <c r="O49" i="20"/>
  <c r="I926" i="20" s="1"/>
  <c r="Q926" i="20" s="1"/>
  <c r="C49" i="20"/>
  <c r="O124" i="20"/>
  <c r="G933" i="20" s="1"/>
  <c r="E124" i="20"/>
  <c r="C124" i="20"/>
  <c r="P124" i="20"/>
  <c r="C240" i="20"/>
  <c r="P240" i="20"/>
  <c r="G1049" i="20" s="1"/>
  <c r="E240" i="20"/>
  <c r="O240" i="20"/>
  <c r="C303" i="20"/>
  <c r="P303" i="20"/>
  <c r="H1112" i="20" s="1"/>
  <c r="E303" i="20"/>
  <c r="O303" i="20"/>
  <c r="P93" i="20"/>
  <c r="C93" i="20"/>
  <c r="E93" i="20"/>
  <c r="O93" i="20"/>
  <c r="F938" i="20" s="1"/>
  <c r="C212" i="20"/>
  <c r="O212" i="20"/>
  <c r="P212" i="20"/>
  <c r="E212" i="20"/>
  <c r="E316" i="20"/>
  <c r="C316" i="20"/>
  <c r="P316" i="20"/>
  <c r="T1126" i="20" s="1"/>
  <c r="O316" i="20"/>
  <c r="P70" i="20"/>
  <c r="O70" i="20"/>
  <c r="H933" i="20" s="1"/>
  <c r="E70" i="20"/>
  <c r="C70" i="20"/>
  <c r="P192" i="20"/>
  <c r="O192" i="20"/>
  <c r="C192" i="20"/>
  <c r="E192" i="20"/>
  <c r="O290" i="20"/>
  <c r="P290" i="20"/>
  <c r="G1053" i="20" s="1"/>
  <c r="C290" i="20"/>
  <c r="E290" i="20"/>
  <c r="E369" i="20"/>
  <c r="C369" i="20"/>
  <c r="P369" i="20"/>
  <c r="O369" i="20"/>
  <c r="O395" i="20"/>
  <c r="P395" i="20"/>
  <c r="F1281" i="20" s="1"/>
  <c r="E395" i="20"/>
  <c r="C395" i="20"/>
  <c r="O443" i="20"/>
  <c r="E443" i="20"/>
  <c r="P443" i="20"/>
  <c r="C443" i="20"/>
  <c r="C503" i="20"/>
  <c r="O503" i="20"/>
  <c r="E503" i="20"/>
  <c r="P503" i="20"/>
  <c r="C534" i="20"/>
  <c r="O534" i="20"/>
  <c r="E534" i="20"/>
  <c r="P534" i="20"/>
  <c r="C564" i="20"/>
  <c r="O564" i="20"/>
  <c r="P564" i="20"/>
  <c r="E564" i="20"/>
  <c r="C601" i="20"/>
  <c r="P601" i="20"/>
  <c r="E1525" i="20" s="1"/>
  <c r="O601" i="20"/>
  <c r="D1525" i="20" s="1"/>
  <c r="E601" i="20"/>
  <c r="T632" i="20"/>
  <c r="AG632" i="20"/>
  <c r="V632" i="20"/>
  <c r="AF632" i="20"/>
  <c r="E648" i="20"/>
  <c r="O648" i="20"/>
  <c r="E1638" i="20" s="1"/>
  <c r="P648" i="20"/>
  <c r="F1638" i="20" s="1"/>
  <c r="C648" i="20"/>
  <c r="C690" i="20"/>
  <c r="E690" i="20"/>
  <c r="P690" i="20"/>
  <c r="K1713" i="20" s="1"/>
  <c r="O690" i="20"/>
  <c r="E747" i="20"/>
  <c r="P747" i="20"/>
  <c r="I1778" i="20" s="1"/>
  <c r="C747" i="20"/>
  <c r="O747" i="20"/>
  <c r="C796" i="20"/>
  <c r="P796" i="20"/>
  <c r="E796" i="20"/>
  <c r="O796" i="20"/>
  <c r="O10" i="20"/>
  <c r="P10" i="20"/>
  <c r="G867" i="20" s="1"/>
  <c r="C10" i="20"/>
  <c r="E10" i="20"/>
  <c r="O41" i="20"/>
  <c r="F931" i="20" s="1"/>
  <c r="P41" i="20"/>
  <c r="C41" i="20"/>
  <c r="E41" i="20"/>
  <c r="C78" i="20"/>
  <c r="P78" i="20"/>
  <c r="O78" i="20"/>
  <c r="E100" i="20"/>
  <c r="C100" i="20"/>
  <c r="P100" i="20"/>
  <c r="O100" i="20"/>
  <c r="O119" i="20"/>
  <c r="P119" i="20"/>
  <c r="C119" i="20"/>
  <c r="C142" i="20"/>
  <c r="E142" i="20"/>
  <c r="P142" i="20"/>
  <c r="O142" i="20"/>
  <c r="O176" i="20"/>
  <c r="H984" i="20" s="1"/>
  <c r="E176" i="20"/>
  <c r="P176" i="20"/>
  <c r="I984" i="20" s="1"/>
  <c r="C176" i="20"/>
  <c r="P202" i="20"/>
  <c r="G1005" i="20" s="1"/>
  <c r="O202" i="20"/>
  <c r="F1005" i="20" s="1"/>
  <c r="E202" i="20"/>
  <c r="C202" i="20"/>
  <c r="P224" i="20"/>
  <c r="C224" i="20"/>
  <c r="O224" i="20"/>
  <c r="P248" i="20"/>
  <c r="O248" i="20"/>
  <c r="E248" i="20"/>
  <c r="C248" i="20"/>
  <c r="C268" i="20"/>
  <c r="P268" i="20"/>
  <c r="G1071" i="20" s="1"/>
  <c r="E268" i="20"/>
  <c r="O268" i="20"/>
  <c r="O298" i="20"/>
  <c r="C298" i="20"/>
  <c r="P298" i="20"/>
  <c r="E298" i="20"/>
  <c r="C325" i="20"/>
  <c r="O325" i="20"/>
  <c r="P325" i="20"/>
  <c r="AD1128" i="20" s="1"/>
  <c r="O350" i="20"/>
  <c r="E350" i="20"/>
  <c r="C350" i="20"/>
  <c r="P350" i="20"/>
  <c r="C383" i="20"/>
  <c r="O383" i="20"/>
  <c r="E383" i="20"/>
  <c r="P383" i="20"/>
  <c r="J1219" i="20" s="1"/>
  <c r="E422" i="20"/>
  <c r="P422" i="20"/>
  <c r="E1301" i="20" s="1"/>
  <c r="O422" i="20"/>
  <c r="C481" i="20"/>
  <c r="P481" i="20"/>
  <c r="O481" i="20"/>
  <c r="E481" i="20"/>
  <c r="E521" i="20"/>
  <c r="O521" i="20"/>
  <c r="P521" i="20"/>
  <c r="C521" i="20"/>
  <c r="E551" i="20"/>
  <c r="O551" i="20"/>
  <c r="P551" i="20"/>
  <c r="C551" i="20"/>
  <c r="E588" i="20"/>
  <c r="C588" i="20"/>
  <c r="P588" i="20"/>
  <c r="E1512" i="20" s="1"/>
  <c r="O588" i="20"/>
  <c r="D1512" i="20" s="1"/>
  <c r="O623" i="20"/>
  <c r="P623" i="20"/>
  <c r="D1551" i="20" s="1"/>
  <c r="C623" i="20"/>
  <c r="E623" i="20"/>
  <c r="C643" i="20"/>
  <c r="P643" i="20"/>
  <c r="F1619" i="20" s="1"/>
  <c r="O643" i="20"/>
  <c r="E1619" i="20" s="1"/>
  <c r="E643" i="20"/>
  <c r="O677" i="20"/>
  <c r="C677" i="20"/>
  <c r="P677" i="20"/>
  <c r="P738" i="20"/>
  <c r="I1762" i="20" s="1"/>
  <c r="O738" i="20"/>
  <c r="C782" i="20"/>
  <c r="E782" i="20"/>
  <c r="O782" i="20"/>
  <c r="D1576" i="20" s="1"/>
  <c r="P782" i="20"/>
  <c r="D1587" i="20" s="1"/>
  <c r="C11" i="20"/>
  <c r="P11" i="20"/>
  <c r="E11" i="20"/>
  <c r="O11" i="20"/>
  <c r="O61" i="20"/>
  <c r="G925" i="20" s="1"/>
  <c r="O925" i="20" s="1"/>
  <c r="E61" i="20"/>
  <c r="C61" i="20"/>
  <c r="P61" i="20"/>
  <c r="P84" i="20"/>
  <c r="O84" i="20"/>
  <c r="C84" i="20"/>
  <c r="O108" i="20"/>
  <c r="I935" i="20" s="1"/>
  <c r="P108" i="20"/>
  <c r="E108" i="20"/>
  <c r="C108" i="20"/>
  <c r="C132" i="20"/>
  <c r="P132" i="20"/>
  <c r="O132" i="20"/>
  <c r="E132" i="20"/>
  <c r="E161" i="20"/>
  <c r="C161" i="20"/>
  <c r="O161" i="20"/>
  <c r="P161" i="20"/>
  <c r="J957" i="20" s="1"/>
  <c r="E190" i="20"/>
  <c r="C190" i="20"/>
  <c r="P190" i="20"/>
  <c r="O190" i="20"/>
  <c r="O215" i="20"/>
  <c r="P215" i="20"/>
  <c r="E215" i="20"/>
  <c r="C215" i="20"/>
  <c r="C242" i="20"/>
  <c r="P242" i="20"/>
  <c r="O242" i="20"/>
  <c r="E242" i="20"/>
  <c r="P270" i="20"/>
  <c r="O270" i="20"/>
  <c r="C270" i="20"/>
  <c r="E270" i="20"/>
  <c r="E299" i="20"/>
  <c r="P299" i="20"/>
  <c r="C299" i="20"/>
  <c r="O299" i="20"/>
  <c r="E331" i="20"/>
  <c r="O331" i="20"/>
  <c r="C331" i="20"/>
  <c r="P331" i="20"/>
  <c r="E358" i="20"/>
  <c r="P358" i="20"/>
  <c r="O358" i="20"/>
  <c r="C358" i="20"/>
  <c r="O391" i="20"/>
  <c r="E391" i="20"/>
  <c r="P391" i="20"/>
  <c r="F1260" i="20" s="1"/>
  <c r="C391" i="20"/>
  <c r="P440" i="20"/>
  <c r="O440" i="20"/>
  <c r="C440" i="20"/>
  <c r="E440" i="20"/>
  <c r="C499" i="20"/>
  <c r="P499" i="20"/>
  <c r="E499" i="20"/>
  <c r="O499" i="20"/>
  <c r="O529" i="20"/>
  <c r="C529" i="20"/>
  <c r="E529" i="20"/>
  <c r="P529" i="20"/>
  <c r="C561" i="20"/>
  <c r="E561" i="20"/>
  <c r="O561" i="20"/>
  <c r="P561" i="20"/>
  <c r="E597" i="20"/>
  <c r="C597" i="20"/>
  <c r="O597" i="20"/>
  <c r="P597" i="20"/>
  <c r="T630" i="20"/>
  <c r="V630" i="20"/>
  <c r="AG630" i="20"/>
  <c r="AF630" i="20"/>
  <c r="O662" i="20"/>
  <c r="E662" i="20"/>
  <c r="C662" i="20"/>
  <c r="P662" i="20"/>
  <c r="J1460" i="20" s="1"/>
  <c r="P729" i="20"/>
  <c r="I1754" i="20" s="1"/>
  <c r="E729" i="20"/>
  <c r="O729" i="20"/>
  <c r="C729" i="20"/>
  <c r="C788" i="20"/>
  <c r="E788" i="20"/>
  <c r="O788" i="20"/>
  <c r="P788" i="20"/>
  <c r="B1561" i="20" s="1"/>
  <c r="C7" i="20"/>
  <c r="P7" i="20"/>
  <c r="I867" i="20" s="1"/>
  <c r="O7" i="20"/>
  <c r="E7" i="20"/>
  <c r="O48" i="20"/>
  <c r="I925" i="20" s="1"/>
  <c r="Q925" i="20" s="1"/>
  <c r="P48" i="20"/>
  <c r="C48" i="20"/>
  <c r="C77" i="20"/>
  <c r="P77" i="20"/>
  <c r="O77" i="20"/>
  <c r="E97" i="20"/>
  <c r="O97" i="20"/>
  <c r="C97" i="20"/>
  <c r="P97" i="20"/>
  <c r="O116" i="20"/>
  <c r="C116" i="20"/>
  <c r="P116" i="20"/>
  <c r="O139" i="20"/>
  <c r="P139" i="20"/>
  <c r="E139" i="20"/>
  <c r="C139" i="20"/>
  <c r="E173" i="20"/>
  <c r="C173" i="20"/>
  <c r="O173" i="20"/>
  <c r="H981" i="20" s="1"/>
  <c r="P173" i="20"/>
  <c r="I981" i="20" s="1"/>
  <c r="O197" i="20"/>
  <c r="P197" i="20"/>
  <c r="G997" i="20" s="1"/>
  <c r="C197" i="20"/>
  <c r="E197" i="20"/>
  <c r="O222" i="20"/>
  <c r="E222" i="20"/>
  <c r="P222" i="20"/>
  <c r="C222" i="20"/>
  <c r="C251" i="20"/>
  <c r="E251" i="20"/>
  <c r="O251" i="20"/>
  <c r="P251" i="20"/>
  <c r="C280" i="20"/>
  <c r="P280" i="20"/>
  <c r="O280" i="20"/>
  <c r="O307" i="20"/>
  <c r="E307" i="20"/>
  <c r="C307" i="20"/>
  <c r="P307" i="20"/>
  <c r="J1124" i="20" s="1"/>
  <c r="C332" i="20"/>
  <c r="O332" i="20"/>
  <c r="P332" i="20"/>
  <c r="C367" i="20"/>
  <c r="E367" i="20"/>
  <c r="O367" i="20"/>
  <c r="P367" i="20"/>
  <c r="L1186" i="20" s="1"/>
  <c r="C394" i="20"/>
  <c r="O394" i="20"/>
  <c r="E394" i="20"/>
  <c r="P394" i="20"/>
  <c r="F1277" i="20" s="1"/>
  <c r="O441" i="20"/>
  <c r="C441" i="20"/>
  <c r="E441" i="20"/>
  <c r="P441" i="20"/>
  <c r="E500" i="20"/>
  <c r="O500" i="20"/>
  <c r="P500" i="20"/>
  <c r="C500" i="20"/>
  <c r="P532" i="20"/>
  <c r="C532" i="20"/>
  <c r="E532" i="20"/>
  <c r="O532" i="20"/>
  <c r="E563" i="20"/>
  <c r="O563" i="20"/>
  <c r="C563" i="20"/>
  <c r="P563" i="20"/>
  <c r="O599" i="20"/>
  <c r="D1523" i="20" s="1"/>
  <c r="E599" i="20"/>
  <c r="C599" i="20"/>
  <c r="P599" i="20"/>
  <c r="E1523" i="20" s="1"/>
  <c r="E632" i="20"/>
  <c r="C632" i="20"/>
  <c r="P632" i="20"/>
  <c r="O632" i="20"/>
  <c r="P646" i="20"/>
  <c r="C646" i="20"/>
  <c r="E646" i="20"/>
  <c r="O646" i="20"/>
  <c r="C668" i="20"/>
  <c r="P668" i="20"/>
  <c r="R873" i="20" s="1"/>
  <c r="E668" i="20"/>
  <c r="O668" i="20"/>
  <c r="E733" i="20"/>
  <c r="C733" i="20"/>
  <c r="P733" i="20"/>
  <c r="I1758" i="20" s="1"/>
  <c r="O733" i="20"/>
  <c r="P790" i="20"/>
  <c r="B1567" i="20" s="1"/>
  <c r="O790" i="20"/>
  <c r="E790" i="20"/>
  <c r="C790" i="20"/>
  <c r="O639" i="20"/>
  <c r="P639" i="20"/>
  <c r="E639" i="20"/>
  <c r="C639" i="20"/>
  <c r="E652" i="20"/>
  <c r="O652" i="20"/>
  <c r="P652" i="20"/>
  <c r="C652" i="20"/>
  <c r="C682" i="20"/>
  <c r="E682" i="20"/>
  <c r="O682" i="20"/>
  <c r="P682" i="20"/>
  <c r="J1669" i="20" s="1"/>
  <c r="C711" i="20"/>
  <c r="E711" i="20"/>
  <c r="P711" i="20"/>
  <c r="F1745" i="20" s="1"/>
  <c r="O711" i="20"/>
  <c r="E743" i="20"/>
  <c r="O743" i="20"/>
  <c r="P743" i="20"/>
  <c r="I1774" i="20" s="1"/>
  <c r="C743" i="20"/>
  <c r="E762" i="20"/>
  <c r="O762" i="20"/>
  <c r="P762" i="20"/>
  <c r="O791" i="20"/>
  <c r="P791" i="20"/>
  <c r="C1567" i="20" s="1"/>
  <c r="C791" i="20"/>
  <c r="E791" i="20"/>
  <c r="E825" i="20"/>
  <c r="P825" i="20"/>
  <c r="J1886" i="20" s="1"/>
  <c r="C825" i="20"/>
  <c r="O825" i="20"/>
  <c r="E8" i="20"/>
  <c r="P8" i="20"/>
  <c r="O8" i="20"/>
  <c r="C8" i="20"/>
  <c r="C31" i="20"/>
  <c r="O31" i="20"/>
  <c r="E31" i="20"/>
  <c r="P31" i="20"/>
  <c r="C63" i="20"/>
  <c r="P63" i="20"/>
  <c r="E63" i="20"/>
  <c r="O63" i="20"/>
  <c r="G927" i="20" s="1"/>
  <c r="O927" i="20" s="1"/>
  <c r="O81" i="20"/>
  <c r="C81" i="20"/>
  <c r="P81" i="20"/>
  <c r="O98" i="20"/>
  <c r="E98" i="20"/>
  <c r="C98" i="20"/>
  <c r="P98" i="20"/>
  <c r="P117" i="20"/>
  <c r="O117" i="20"/>
  <c r="C117" i="20"/>
  <c r="E134" i="20"/>
  <c r="C134" i="20"/>
  <c r="P134" i="20"/>
  <c r="O134" i="20"/>
  <c r="E154" i="20"/>
  <c r="P154" i="20"/>
  <c r="H943" i="20" s="1"/>
  <c r="C154" i="20"/>
  <c r="O154" i="20"/>
  <c r="C180" i="20"/>
  <c r="O180" i="20"/>
  <c r="H987" i="20" s="1"/>
  <c r="E180" i="20"/>
  <c r="P180" i="20"/>
  <c r="I987" i="20" s="1"/>
  <c r="C198" i="20"/>
  <c r="P198" i="20"/>
  <c r="G999" i="20" s="1"/>
  <c r="E198" i="20"/>
  <c r="O198" i="20"/>
  <c r="C217" i="20"/>
  <c r="O217" i="20"/>
  <c r="P217" i="20"/>
  <c r="C238" i="20"/>
  <c r="O238" i="20"/>
  <c r="P238" i="20"/>
  <c r="C259" i="20"/>
  <c r="O259" i="20"/>
  <c r="P259" i="20"/>
  <c r="C275" i="20"/>
  <c r="E275" i="20"/>
  <c r="O275" i="20"/>
  <c r="P275" i="20"/>
  <c r="G1070" i="20" s="1"/>
  <c r="O296" i="20"/>
  <c r="E296" i="20"/>
  <c r="P296" i="20"/>
  <c r="C296" i="20"/>
  <c r="C320" i="20"/>
  <c r="P320" i="20"/>
  <c r="O320" i="20"/>
  <c r="C342" i="20"/>
  <c r="P342" i="20"/>
  <c r="F1157" i="20" s="1"/>
  <c r="O342" i="20"/>
  <c r="E342" i="20"/>
  <c r="C368" i="20"/>
  <c r="P368" i="20"/>
  <c r="L1187" i="20" s="1"/>
  <c r="E368" i="20"/>
  <c r="O368" i="20"/>
  <c r="O387" i="20"/>
  <c r="E387" i="20"/>
  <c r="P387" i="20"/>
  <c r="P1226" i="20" s="1"/>
  <c r="C387" i="20"/>
  <c r="C419" i="20"/>
  <c r="E419" i="20"/>
  <c r="P419" i="20"/>
  <c r="E1294" i="20" s="1"/>
  <c r="O419" i="20"/>
  <c r="O456" i="20"/>
  <c r="H1340" i="20" s="1"/>
  <c r="Q1340" i="20" s="1"/>
  <c r="P456" i="20"/>
  <c r="E456" i="20"/>
  <c r="C456" i="20"/>
  <c r="E502" i="20"/>
  <c r="O502" i="20"/>
  <c r="C502" i="20"/>
  <c r="P502" i="20"/>
  <c r="C525" i="20"/>
  <c r="E525" i="20"/>
  <c r="O525" i="20"/>
  <c r="P525" i="20"/>
  <c r="O548" i="20"/>
  <c r="C548" i="20"/>
  <c r="P548" i="20"/>
  <c r="E548" i="20"/>
  <c r="E579" i="20"/>
  <c r="C579" i="20"/>
  <c r="O579" i="20"/>
  <c r="D1503" i="20" s="1"/>
  <c r="P579" i="20"/>
  <c r="E1503" i="20" s="1"/>
  <c r="C600" i="20"/>
  <c r="O600" i="20"/>
  <c r="D1524" i="20" s="1"/>
  <c r="P600" i="20"/>
  <c r="E1524" i="20" s="1"/>
  <c r="E600" i="20"/>
  <c r="V628" i="20"/>
  <c r="AG628" i="20"/>
  <c r="T628" i="20"/>
  <c r="AF628" i="20"/>
  <c r="V644" i="20"/>
  <c r="AG644" i="20"/>
  <c r="T644" i="20"/>
  <c r="AF644" i="20"/>
  <c r="AF657" i="20"/>
  <c r="AG657" i="20"/>
  <c r="T657" i="20"/>
  <c r="O683" i="20"/>
  <c r="P683" i="20"/>
  <c r="J1670" i="20" s="1"/>
  <c r="E683" i="20"/>
  <c r="C683" i="20"/>
  <c r="E715" i="20"/>
  <c r="C715" i="20"/>
  <c r="O715" i="20"/>
  <c r="P715" i="20"/>
  <c r="P744" i="20"/>
  <c r="I1775" i="20" s="1"/>
  <c r="C744" i="20"/>
  <c r="O744" i="20"/>
  <c r="E744" i="20"/>
  <c r="E770" i="20"/>
  <c r="O770" i="20"/>
  <c r="P770" i="20"/>
  <c r="G1817" i="20" s="1"/>
  <c r="C770" i="20"/>
  <c r="P802" i="20"/>
  <c r="C802" i="20"/>
  <c r="O802" i="20"/>
  <c r="E802" i="20"/>
  <c r="P833" i="20"/>
  <c r="O833" i="20"/>
  <c r="E833" i="20"/>
  <c r="C833" i="20"/>
  <c r="P413" i="20"/>
  <c r="J1247" i="20" s="1"/>
  <c r="C413" i="20"/>
  <c r="O413" i="20"/>
  <c r="E413" i="20"/>
  <c r="E442" i="20"/>
  <c r="C442" i="20"/>
  <c r="P442" i="20"/>
  <c r="O442" i="20"/>
  <c r="C480" i="20"/>
  <c r="O480" i="20"/>
  <c r="P480" i="20"/>
  <c r="E480" i="20"/>
  <c r="P505" i="20"/>
  <c r="E505" i="20"/>
  <c r="O505" i="20"/>
  <c r="C505" i="20"/>
  <c r="E523" i="20"/>
  <c r="P523" i="20"/>
  <c r="O523" i="20"/>
  <c r="C523" i="20"/>
  <c r="C540" i="20"/>
  <c r="O540" i="20"/>
  <c r="E540" i="20"/>
  <c r="P540" i="20"/>
  <c r="E557" i="20"/>
  <c r="C557" i="20"/>
  <c r="P557" i="20"/>
  <c r="O557" i="20"/>
  <c r="P582" i="20"/>
  <c r="O582" i="20"/>
  <c r="C582" i="20"/>
  <c r="P598" i="20"/>
  <c r="E1522" i="20" s="1"/>
  <c r="C598" i="20"/>
  <c r="O598" i="20"/>
  <c r="D1522" i="20" s="1"/>
  <c r="E598" i="20"/>
  <c r="O618" i="20"/>
  <c r="C618" i="20"/>
  <c r="P618" i="20"/>
  <c r="D1546" i="20" s="1"/>
  <c r="E618" i="20"/>
  <c r="P633" i="20"/>
  <c r="O633" i="20"/>
  <c r="C633" i="20"/>
  <c r="T643" i="20"/>
  <c r="V643" i="20"/>
  <c r="AG643" i="20"/>
  <c r="AF643" i="20"/>
  <c r="T654" i="20"/>
  <c r="AF654" i="20"/>
  <c r="AG654" i="20"/>
  <c r="V654" i="20"/>
  <c r="C672" i="20"/>
  <c r="E672" i="20"/>
  <c r="O672" i="20"/>
  <c r="E1641" i="20" s="1"/>
  <c r="P672" i="20"/>
  <c r="F1641" i="20" s="1"/>
  <c r="P696" i="20"/>
  <c r="K1719" i="20" s="1"/>
  <c r="E696" i="20"/>
  <c r="C696" i="20"/>
  <c r="O696" i="20"/>
  <c r="E718" i="20"/>
  <c r="C718" i="20"/>
  <c r="P718" i="20"/>
  <c r="O718" i="20"/>
  <c r="C742" i="20"/>
  <c r="P742" i="20"/>
  <c r="I1773" i="20" s="1"/>
  <c r="E742" i="20"/>
  <c r="O742" i="20"/>
  <c r="E761" i="20"/>
  <c r="P761" i="20"/>
  <c r="O761" i="20"/>
  <c r="E783" i="20"/>
  <c r="O783" i="20"/>
  <c r="D1577" i="20" s="1"/>
  <c r="P783" i="20"/>
  <c r="C783" i="20"/>
  <c r="E805" i="20"/>
  <c r="P805" i="20"/>
  <c r="H1849" i="20" s="1"/>
  <c r="O805" i="20"/>
  <c r="C805" i="20"/>
  <c r="C831" i="20"/>
  <c r="E831" i="20"/>
  <c r="O831" i="20"/>
  <c r="P831" i="20"/>
  <c r="O105" i="20"/>
  <c r="I932" i="20" s="1"/>
  <c r="P105" i="20"/>
  <c r="E105" i="20"/>
  <c r="C105" i="20"/>
  <c r="E199" i="20"/>
  <c r="C199" i="20"/>
  <c r="P199" i="20"/>
  <c r="G1001" i="20" s="1"/>
  <c r="O199" i="20"/>
  <c r="C297" i="20"/>
  <c r="E297" i="20"/>
  <c r="P297" i="20"/>
  <c r="O297" i="20"/>
  <c r="C50" i="20"/>
  <c r="O50" i="20"/>
  <c r="I927" i="20" s="1"/>
  <c r="Q927" i="20" s="1"/>
  <c r="P50" i="20"/>
  <c r="C147" i="20"/>
  <c r="O147" i="20"/>
  <c r="P147" i="20"/>
  <c r="E147" i="20"/>
  <c r="E265" i="20"/>
  <c r="P265" i="20"/>
  <c r="C265" i="20"/>
  <c r="O265" i="20"/>
  <c r="E349" i="20"/>
  <c r="O349" i="20"/>
  <c r="P349" i="20"/>
  <c r="C349" i="20"/>
  <c r="C129" i="20"/>
  <c r="E129" i="20"/>
  <c r="O129" i="20"/>
  <c r="G938" i="20" s="1"/>
  <c r="P129" i="20"/>
  <c r="P245" i="20"/>
  <c r="C245" i="20"/>
  <c r="O245" i="20"/>
  <c r="E328" i="20"/>
  <c r="O328" i="20"/>
  <c r="P328" i="20"/>
  <c r="C328" i="20"/>
  <c r="E99" i="20"/>
  <c r="C99" i="20"/>
  <c r="O99" i="20"/>
  <c r="P99" i="20"/>
  <c r="P226" i="20"/>
  <c r="G1029" i="20" s="1"/>
  <c r="C226" i="20"/>
  <c r="O226" i="20"/>
  <c r="E226" i="20"/>
  <c r="O308" i="20"/>
  <c r="E308" i="20"/>
  <c r="C308" i="20"/>
  <c r="P308" i="20"/>
  <c r="J1125" i="20" s="1"/>
  <c r="E374" i="20"/>
  <c r="P374" i="20"/>
  <c r="O374" i="20"/>
  <c r="C374" i="20"/>
  <c r="C407" i="20"/>
  <c r="O407" i="20"/>
  <c r="P407" i="20"/>
  <c r="J1236" i="20" s="1"/>
  <c r="E407" i="20"/>
  <c r="O459" i="20"/>
  <c r="H1343" i="20" s="1"/>
  <c r="Q1343" i="20" s="1"/>
  <c r="E459" i="20"/>
  <c r="P459" i="20"/>
  <c r="C459" i="20"/>
  <c r="E511" i="20"/>
  <c r="P511" i="20"/>
  <c r="C511" i="20"/>
  <c r="O511" i="20"/>
  <c r="C541" i="20"/>
  <c r="P541" i="20"/>
  <c r="O541" i="20"/>
  <c r="E541" i="20"/>
  <c r="C580" i="20"/>
  <c r="O580" i="20"/>
  <c r="P580" i="20"/>
  <c r="P608" i="20"/>
  <c r="E1532" i="20" s="1"/>
  <c r="E608" i="20"/>
  <c r="O608" i="20"/>
  <c r="D1532" i="20" s="1"/>
  <c r="C608" i="20"/>
  <c r="E636" i="20"/>
  <c r="P636" i="20"/>
  <c r="C636" i="20"/>
  <c r="O636" i="20"/>
  <c r="AG651" i="20"/>
  <c r="T651" i="20"/>
  <c r="AF651" i="20"/>
  <c r="V651" i="20"/>
  <c r="E701" i="20"/>
  <c r="P701" i="20"/>
  <c r="L1728" i="20" s="1"/>
  <c r="O701" i="20"/>
  <c r="O754" i="20"/>
  <c r="P754" i="20"/>
  <c r="K1808" i="20" s="1"/>
  <c r="C754" i="20"/>
  <c r="E754" i="20"/>
  <c r="P812" i="20"/>
  <c r="J1677" i="20" s="1"/>
  <c r="E812" i="20"/>
  <c r="O812" i="20"/>
  <c r="C812" i="20"/>
  <c r="C17" i="20"/>
  <c r="P17" i="20"/>
  <c r="O17" i="20"/>
  <c r="H920" i="20" s="1"/>
  <c r="P920" i="20" s="1"/>
  <c r="E17" i="20"/>
  <c r="C57" i="20"/>
  <c r="P57" i="20"/>
  <c r="O57" i="20"/>
  <c r="E57" i="20"/>
  <c r="O83" i="20"/>
  <c r="P83" i="20"/>
  <c r="C83" i="20"/>
  <c r="C106" i="20"/>
  <c r="P106" i="20"/>
  <c r="O106" i="20"/>
  <c r="I933" i="20" s="1"/>
  <c r="E106" i="20"/>
  <c r="P125" i="20"/>
  <c r="O125" i="20"/>
  <c r="G934" i="20" s="1"/>
  <c r="C125" i="20"/>
  <c r="E125" i="20"/>
  <c r="E149" i="20"/>
  <c r="O149" i="20"/>
  <c r="C149" i="20"/>
  <c r="P149" i="20"/>
  <c r="C182" i="20"/>
  <c r="E182" i="20"/>
  <c r="O182" i="20"/>
  <c r="H989" i="20" s="1"/>
  <c r="P182" i="20"/>
  <c r="I989" i="20" s="1"/>
  <c r="E207" i="20"/>
  <c r="O207" i="20"/>
  <c r="P207" i="20"/>
  <c r="N1007" i="20" s="1"/>
  <c r="C227" i="20"/>
  <c r="O227" i="20"/>
  <c r="P227" i="20"/>
  <c r="E227" i="20"/>
  <c r="C256" i="20"/>
  <c r="O256" i="20"/>
  <c r="P256" i="20"/>
  <c r="E256" i="20"/>
  <c r="O277" i="20"/>
  <c r="C277" i="20"/>
  <c r="P277" i="20"/>
  <c r="E277" i="20"/>
  <c r="P306" i="20"/>
  <c r="O306" i="20"/>
  <c r="C306" i="20"/>
  <c r="P330" i="20"/>
  <c r="E330" i="20"/>
  <c r="C330" i="20"/>
  <c r="O330" i="20"/>
  <c r="E357" i="20"/>
  <c r="P357" i="20"/>
  <c r="C357" i="20"/>
  <c r="O357" i="20"/>
  <c r="O390" i="20"/>
  <c r="C390" i="20"/>
  <c r="P390" i="20"/>
  <c r="F1259" i="20" s="1"/>
  <c r="E390" i="20"/>
  <c r="O430" i="20"/>
  <c r="O438" i="20" s="1"/>
  <c r="P430" i="20"/>
  <c r="C430" i="20"/>
  <c r="E430" i="20"/>
  <c r="P498" i="20"/>
  <c r="C498" i="20"/>
  <c r="O498" i="20"/>
  <c r="E498" i="20"/>
  <c r="E528" i="20"/>
  <c r="O528" i="20"/>
  <c r="C528" i="20"/>
  <c r="P528" i="20"/>
  <c r="C558" i="20"/>
  <c r="E558" i="20"/>
  <c r="P558" i="20"/>
  <c r="O558" i="20"/>
  <c r="P596" i="20"/>
  <c r="E596" i="20"/>
  <c r="C596" i="20"/>
  <c r="O596" i="20"/>
  <c r="O630" i="20"/>
  <c r="P630" i="20"/>
  <c r="C630" i="20"/>
  <c r="E630" i="20"/>
  <c r="V648" i="20"/>
  <c r="AG648" i="20"/>
  <c r="T648" i="20"/>
  <c r="AF648" i="20"/>
  <c r="P694" i="20"/>
  <c r="K1717" i="20" s="1"/>
  <c r="O694" i="20"/>
  <c r="E694" i="20"/>
  <c r="C694" i="20"/>
  <c r="O740" i="20"/>
  <c r="P740" i="20"/>
  <c r="I1771" i="20" s="1"/>
  <c r="E740" i="20"/>
  <c r="C740" i="20"/>
  <c r="O799" i="20"/>
  <c r="C799" i="20"/>
  <c r="E799" i="20"/>
  <c r="P799" i="20"/>
  <c r="P22" i="20"/>
  <c r="O22" i="20"/>
  <c r="H925" i="20" s="1"/>
  <c r="P925" i="20" s="1"/>
  <c r="C22" i="20"/>
  <c r="E66" i="20"/>
  <c r="C66" i="20"/>
  <c r="P66" i="20"/>
  <c r="O66" i="20"/>
  <c r="G930" i="20" s="1"/>
  <c r="O91" i="20"/>
  <c r="F936" i="20" s="1"/>
  <c r="C91" i="20"/>
  <c r="P91" i="20"/>
  <c r="E91" i="20"/>
  <c r="P115" i="20"/>
  <c r="O115" i="20"/>
  <c r="C115" i="20"/>
  <c r="P137" i="20"/>
  <c r="O137" i="20"/>
  <c r="E137" i="20"/>
  <c r="C137" i="20"/>
  <c r="P172" i="20"/>
  <c r="I980" i="20" s="1"/>
  <c r="N980" i="20" s="1"/>
  <c r="C172" i="20"/>
  <c r="O172" i="20"/>
  <c r="H980" i="20" s="1"/>
  <c r="E172" i="20"/>
  <c r="O196" i="20"/>
  <c r="E196" i="20"/>
  <c r="C196" i="20"/>
  <c r="P196" i="20"/>
  <c r="G995" i="20" s="1"/>
  <c r="C220" i="20"/>
  <c r="E220" i="20"/>
  <c r="O220" i="20"/>
  <c r="P220" i="20"/>
  <c r="O250" i="20"/>
  <c r="C250" i="20"/>
  <c r="P250" i="20"/>
  <c r="E250" i="20"/>
  <c r="E278" i="20"/>
  <c r="C278" i="20"/>
  <c r="P278" i="20"/>
  <c r="O278" i="20"/>
  <c r="C311" i="20"/>
  <c r="O311" i="20"/>
  <c r="P311" i="20"/>
  <c r="J1128" i="20" s="1"/>
  <c r="P337" i="20"/>
  <c r="G1146" i="20" s="1"/>
  <c r="C337" i="20"/>
  <c r="E337" i="20"/>
  <c r="O337" i="20"/>
  <c r="C371" i="20"/>
  <c r="E371" i="20"/>
  <c r="O371" i="20"/>
  <c r="P371" i="20"/>
  <c r="L1190" i="20" s="1"/>
  <c r="E405" i="20"/>
  <c r="P405" i="20"/>
  <c r="J1234" i="20" s="1"/>
  <c r="C405" i="20"/>
  <c r="O405" i="20"/>
  <c r="E454" i="20"/>
  <c r="P454" i="20"/>
  <c r="O454" i="20"/>
  <c r="H1338" i="20" s="1"/>
  <c r="C454" i="20"/>
  <c r="O506" i="20"/>
  <c r="E506" i="20"/>
  <c r="C506" i="20"/>
  <c r="P506" i="20"/>
  <c r="C538" i="20"/>
  <c r="E538" i="20"/>
  <c r="O538" i="20"/>
  <c r="P538" i="20"/>
  <c r="O572" i="20"/>
  <c r="E572" i="20"/>
  <c r="P572" i="20"/>
  <c r="E1494" i="20" s="1"/>
  <c r="E604" i="20"/>
  <c r="P604" i="20"/>
  <c r="E1528" i="20" s="1"/>
  <c r="C604" i="20"/>
  <c r="O604" i="20"/>
  <c r="D1528" i="20" s="1"/>
  <c r="O638" i="20"/>
  <c r="E638" i="20"/>
  <c r="C638" i="20"/>
  <c r="P638" i="20"/>
  <c r="E679" i="20"/>
  <c r="O679" i="20"/>
  <c r="C679" i="20"/>
  <c r="P679" i="20"/>
  <c r="J1666" i="20" s="1"/>
  <c r="P741" i="20"/>
  <c r="I1772" i="20" s="1"/>
  <c r="C741" i="20"/>
  <c r="E741" i="20"/>
  <c r="O741" i="20"/>
  <c r="C803" i="20"/>
  <c r="E803" i="20"/>
  <c r="O803" i="20"/>
  <c r="P803" i="20"/>
  <c r="E13" i="20"/>
  <c r="P13" i="20"/>
  <c r="O13" i="20"/>
  <c r="O14" i="20" s="1"/>
  <c r="C13" i="20"/>
  <c r="C14" i="20" s="1"/>
  <c r="E62" i="20"/>
  <c r="C62" i="20"/>
  <c r="P62" i="20"/>
  <c r="O62" i="20"/>
  <c r="G926" i="20" s="1"/>
  <c r="O926" i="20" s="1"/>
  <c r="O80" i="20"/>
  <c r="C80" i="20"/>
  <c r="P80" i="20"/>
  <c r="P103" i="20"/>
  <c r="E103" i="20"/>
  <c r="O103" i="20"/>
  <c r="C103" i="20"/>
  <c r="E123" i="20"/>
  <c r="O123" i="20"/>
  <c r="G932" i="20" s="1"/>
  <c r="P123" i="20"/>
  <c r="C123" i="20"/>
  <c r="P145" i="20"/>
  <c r="O145" i="20"/>
  <c r="C145" i="20"/>
  <c r="E145" i="20"/>
  <c r="P179" i="20"/>
  <c r="I986" i="20" s="1"/>
  <c r="C179" i="20"/>
  <c r="O179" i="20"/>
  <c r="H986" i="20" s="1"/>
  <c r="E179" i="20"/>
  <c r="P205" i="20"/>
  <c r="E205" i="20"/>
  <c r="O205" i="20"/>
  <c r="O230" i="20"/>
  <c r="C230" i="20"/>
  <c r="P230" i="20"/>
  <c r="E230" i="20"/>
  <c r="E258" i="20"/>
  <c r="P258" i="20"/>
  <c r="C258" i="20"/>
  <c r="O258" i="20"/>
  <c r="P289" i="20"/>
  <c r="G1052" i="20" s="1"/>
  <c r="E289" i="20"/>
  <c r="C289" i="20"/>
  <c r="O289" i="20"/>
  <c r="C313" i="20"/>
  <c r="O313" i="20"/>
  <c r="P313" i="20"/>
  <c r="E338" i="20"/>
  <c r="C338" i="20"/>
  <c r="O338" i="20"/>
  <c r="P338" i="20"/>
  <c r="G1147" i="20" s="1"/>
  <c r="P373" i="20"/>
  <c r="E373" i="20"/>
  <c r="O373" i="20"/>
  <c r="C373" i="20"/>
  <c r="O406" i="20"/>
  <c r="C406" i="20"/>
  <c r="P406" i="20"/>
  <c r="J1235" i="20" s="1"/>
  <c r="E406" i="20"/>
  <c r="E455" i="20"/>
  <c r="C455" i="20"/>
  <c r="P455" i="20"/>
  <c r="O455" i="20"/>
  <c r="H1339" i="20" s="1"/>
  <c r="Q1339" i="20" s="1"/>
  <c r="E509" i="20"/>
  <c r="P509" i="20"/>
  <c r="O509" i="20"/>
  <c r="C509" i="20"/>
  <c r="C539" i="20"/>
  <c r="O539" i="20"/>
  <c r="E539" i="20"/>
  <c r="P539" i="20"/>
  <c r="P573" i="20"/>
  <c r="J1494" i="20" s="1"/>
  <c r="O573" i="20"/>
  <c r="E573" i="20"/>
  <c r="O607" i="20"/>
  <c r="D1531" i="20" s="1"/>
  <c r="E607" i="20"/>
  <c r="P607" i="20"/>
  <c r="E1531" i="20" s="1"/>
  <c r="C607" i="20"/>
  <c r="AF633" i="20"/>
  <c r="T633" i="20"/>
  <c r="AG633" i="20"/>
  <c r="AG649" i="20"/>
  <c r="T649" i="20"/>
  <c r="AF649" i="20"/>
  <c r="P687" i="20"/>
  <c r="J1684" i="20" s="1"/>
  <c r="O687" i="20"/>
  <c r="C687" i="20"/>
  <c r="E687" i="20"/>
  <c r="P745" i="20"/>
  <c r="I1776" i="20" s="1"/>
  <c r="C745" i="20"/>
  <c r="O745" i="20"/>
  <c r="E745" i="20"/>
  <c r="E804" i="20"/>
  <c r="O804" i="20"/>
  <c r="C804" i="20"/>
  <c r="P804" i="20"/>
  <c r="O644" i="20"/>
  <c r="C644" i="20"/>
  <c r="P644" i="20"/>
  <c r="E644" i="20"/>
  <c r="C655" i="20"/>
  <c r="P655" i="20"/>
  <c r="O655" i="20"/>
  <c r="E655" i="20"/>
  <c r="E691" i="20"/>
  <c r="O691" i="20"/>
  <c r="P691" i="20"/>
  <c r="K1714" i="20" s="1"/>
  <c r="C691" i="20"/>
  <c r="O721" i="20"/>
  <c r="E721" i="20"/>
  <c r="C721" i="20"/>
  <c r="P721" i="20"/>
  <c r="P748" i="20"/>
  <c r="I1781" i="20" s="1"/>
  <c r="O748" i="20"/>
  <c r="C769" i="20"/>
  <c r="O769" i="20"/>
  <c r="P769" i="20"/>
  <c r="G1816" i="20" s="1"/>
  <c r="E769" i="20"/>
  <c r="C800" i="20"/>
  <c r="P800" i="20"/>
  <c r="O800" i="20"/>
  <c r="E800" i="20"/>
  <c r="C832" i="20"/>
  <c r="P832" i="20"/>
  <c r="E832" i="20"/>
  <c r="O832" i="20"/>
  <c r="C12" i="20"/>
  <c r="O12" i="20"/>
  <c r="E12" i="20"/>
  <c r="P12" i="20"/>
  <c r="K866" i="20" s="1"/>
  <c r="E38" i="20"/>
  <c r="P38" i="20"/>
  <c r="O38" i="20"/>
  <c r="F928" i="20" s="1"/>
  <c r="N928" i="20" s="1"/>
  <c r="R928" i="20" s="1"/>
  <c r="C38" i="20"/>
  <c r="O67" i="20"/>
  <c r="G931" i="20" s="1"/>
  <c r="P67" i="20"/>
  <c r="E67" i="20"/>
  <c r="C67" i="20"/>
  <c r="C85" i="20"/>
  <c r="P85" i="20"/>
  <c r="O85" i="20"/>
  <c r="O102" i="20"/>
  <c r="C102" i="20"/>
  <c r="E102" i="20"/>
  <c r="P102" i="20"/>
  <c r="O121" i="20"/>
  <c r="P121" i="20"/>
  <c r="C121" i="20"/>
  <c r="C138" i="20"/>
  <c r="E138" i="20"/>
  <c r="O138" i="20"/>
  <c r="P138" i="20"/>
  <c r="E162" i="20"/>
  <c r="O162" i="20"/>
  <c r="P162" i="20"/>
  <c r="J958" i="20" s="1"/>
  <c r="C162" i="20"/>
  <c r="O184" i="20"/>
  <c r="H991" i="20" s="1"/>
  <c r="C184" i="20"/>
  <c r="E184" i="20"/>
  <c r="P184" i="20"/>
  <c r="I991" i="20" s="1"/>
  <c r="C204" i="20"/>
  <c r="O204" i="20"/>
  <c r="F1006" i="20" s="1"/>
  <c r="E204" i="20"/>
  <c r="P204" i="20"/>
  <c r="G1006" i="20" s="1"/>
  <c r="O221" i="20"/>
  <c r="E221" i="20"/>
  <c r="P221" i="20"/>
  <c r="C221" i="20"/>
  <c r="C243" i="20"/>
  <c r="O243" i="20"/>
  <c r="P243" i="20"/>
  <c r="E243" i="20"/>
  <c r="P263" i="20"/>
  <c r="E263" i="20"/>
  <c r="C263" i="20"/>
  <c r="O263" i="20"/>
  <c r="E279" i="20"/>
  <c r="C279" i="20"/>
  <c r="P279" i="20"/>
  <c r="O279" i="20"/>
  <c r="E300" i="20"/>
  <c r="C300" i="20"/>
  <c r="P300" i="20"/>
  <c r="O300" i="20"/>
  <c r="P322" i="20"/>
  <c r="AD1125" i="20" s="1"/>
  <c r="E322" i="20"/>
  <c r="C322" i="20"/>
  <c r="O322" i="20"/>
  <c r="E347" i="20"/>
  <c r="P347" i="20"/>
  <c r="C347" i="20"/>
  <c r="O347" i="20"/>
  <c r="E372" i="20"/>
  <c r="P372" i="20"/>
  <c r="O1198" i="20" s="1"/>
  <c r="O372" i="20"/>
  <c r="C372" i="20"/>
  <c r="C392" i="20"/>
  <c r="O392" i="20"/>
  <c r="E392" i="20"/>
  <c r="P392" i="20"/>
  <c r="F1261" i="20" s="1"/>
  <c r="P424" i="20"/>
  <c r="E1303" i="20" s="1"/>
  <c r="O424" i="20"/>
  <c r="E424" i="20"/>
  <c r="C470" i="20"/>
  <c r="E470" i="20"/>
  <c r="O470" i="20"/>
  <c r="O478" i="20" s="1"/>
  <c r="P470" i="20"/>
  <c r="P478" i="20" s="1"/>
  <c r="E508" i="20"/>
  <c r="C508" i="20"/>
  <c r="O508" i="20"/>
  <c r="P508" i="20"/>
  <c r="O530" i="20"/>
  <c r="C530" i="20"/>
  <c r="E530" i="20"/>
  <c r="P530" i="20"/>
  <c r="P554" i="20"/>
  <c r="E554" i="20"/>
  <c r="O554" i="20"/>
  <c r="C554" i="20"/>
  <c r="O584" i="20"/>
  <c r="C584" i="20"/>
  <c r="P584" i="20"/>
  <c r="E605" i="20"/>
  <c r="C605" i="20"/>
  <c r="O605" i="20"/>
  <c r="D1529" i="20" s="1"/>
  <c r="P605" i="20"/>
  <c r="E1529" i="20" s="1"/>
  <c r="AG631" i="20"/>
  <c r="V631" i="20"/>
  <c r="AF631" i="20"/>
  <c r="T631" i="20"/>
  <c r="O647" i="20"/>
  <c r="E647" i="20"/>
  <c r="P647" i="20"/>
  <c r="C647" i="20"/>
  <c r="C658" i="20"/>
  <c r="E658" i="20"/>
  <c r="O658" i="20"/>
  <c r="P658" i="20"/>
  <c r="P693" i="20"/>
  <c r="K1716" i="20" s="1"/>
  <c r="E693" i="20"/>
  <c r="O693" i="20"/>
  <c r="C693" i="20"/>
  <c r="C722" i="20"/>
  <c r="P722" i="20"/>
  <c r="E722" i="20"/>
  <c r="O722" i="20"/>
  <c r="C752" i="20"/>
  <c r="E752" i="20"/>
  <c r="P752" i="20"/>
  <c r="K1791" i="20" s="1"/>
  <c r="O752" i="20"/>
  <c r="O780" i="20"/>
  <c r="H1583" i="20" s="1"/>
  <c r="P780" i="20"/>
  <c r="I1583" i="20" s="1"/>
  <c r="C780" i="20"/>
  <c r="E780" i="20"/>
  <c r="O811" i="20"/>
  <c r="P811" i="20"/>
  <c r="J1675" i="20" s="1"/>
  <c r="E811" i="20"/>
  <c r="C811" i="20"/>
  <c r="C838" i="20"/>
  <c r="P838" i="20"/>
  <c r="E838" i="20"/>
  <c r="O838" i="20"/>
  <c r="P421" i="20"/>
  <c r="E1296" i="20" s="1"/>
  <c r="O421" i="20"/>
  <c r="E421" i="20"/>
  <c r="C453" i="20"/>
  <c r="E453" i="20"/>
  <c r="O453" i="20"/>
  <c r="H1337" i="20" s="1"/>
  <c r="Q1337" i="20" s="1"/>
  <c r="P453" i="20"/>
  <c r="E485" i="20"/>
  <c r="P485" i="20"/>
  <c r="C485" i="20"/>
  <c r="O485" i="20"/>
  <c r="E510" i="20"/>
  <c r="C510" i="20"/>
  <c r="O510" i="20"/>
  <c r="P510" i="20"/>
  <c r="C527" i="20"/>
  <c r="E527" i="20"/>
  <c r="O527" i="20"/>
  <c r="P527" i="20"/>
  <c r="E544" i="20"/>
  <c r="O544" i="20"/>
  <c r="P544" i="20"/>
  <c r="C544" i="20"/>
  <c r="E562" i="20"/>
  <c r="C562" i="20"/>
  <c r="P562" i="20"/>
  <c r="O562" i="20"/>
  <c r="C586" i="20"/>
  <c r="P586" i="20"/>
  <c r="E1510" i="20" s="1"/>
  <c r="O586" i="20"/>
  <c r="D1510" i="20" s="1"/>
  <c r="E586" i="20"/>
  <c r="P602" i="20"/>
  <c r="E602" i="20"/>
  <c r="C602" i="20"/>
  <c r="O602" i="20"/>
  <c r="C627" i="20"/>
  <c r="O627" i="20"/>
  <c r="E1617" i="20" s="1"/>
  <c r="P627" i="20"/>
  <c r="F1617" i="20" s="1"/>
  <c r="E627" i="20"/>
  <c r="V635" i="20"/>
  <c r="AG635" i="20"/>
  <c r="T635" i="20"/>
  <c r="AF635" i="20"/>
  <c r="AF645" i="20"/>
  <c r="AG645" i="20"/>
  <c r="V645" i="20"/>
  <c r="T645" i="20"/>
  <c r="V656" i="20"/>
  <c r="T656" i="20"/>
  <c r="AG656" i="20"/>
  <c r="AF656" i="20"/>
  <c r="P678" i="20"/>
  <c r="J1664" i="20" s="1"/>
  <c r="E678" i="20"/>
  <c r="C678" i="20"/>
  <c r="O678" i="20"/>
  <c r="O700" i="20"/>
  <c r="E700" i="20"/>
  <c r="P700" i="20"/>
  <c r="L1727" i="20" s="1"/>
  <c r="C728" i="20"/>
  <c r="O728" i="20"/>
  <c r="P728" i="20"/>
  <c r="I1753" i="20" s="1"/>
  <c r="E728" i="20"/>
  <c r="P746" i="20"/>
  <c r="I1777" i="20" s="1"/>
  <c r="C746" i="20"/>
  <c r="O746" i="20"/>
  <c r="E746" i="20"/>
  <c r="C767" i="20"/>
  <c r="O767" i="20"/>
  <c r="E767" i="20"/>
  <c r="P767" i="20"/>
  <c r="D1816" i="20" s="1"/>
  <c r="E789" i="20"/>
  <c r="O789" i="20"/>
  <c r="C789" i="20"/>
  <c r="P789" i="20"/>
  <c r="C1561" i="20" s="1"/>
  <c r="P813" i="20"/>
  <c r="J1679" i="20" s="1"/>
  <c r="O813" i="20"/>
  <c r="C813" i="20"/>
  <c r="E813" i="20"/>
  <c r="P835" i="20"/>
  <c r="E835" i="20"/>
  <c r="O835" i="20"/>
  <c r="C835" i="20"/>
  <c r="P40" i="20"/>
  <c r="O40" i="20"/>
  <c r="F930" i="20" s="1"/>
  <c r="E40" i="20"/>
  <c r="C40" i="20"/>
  <c r="C118" i="20"/>
  <c r="P118" i="20"/>
  <c r="O118" i="20"/>
  <c r="C223" i="20"/>
  <c r="P223" i="20"/>
  <c r="O223" i="20"/>
  <c r="E223" i="20"/>
  <c r="E343" i="20"/>
  <c r="C343" i="20"/>
  <c r="P343" i="20"/>
  <c r="F1161" i="20" s="1"/>
  <c r="O343" i="20"/>
  <c r="P88" i="20"/>
  <c r="E88" i="20"/>
  <c r="O88" i="20"/>
  <c r="F933" i="20" s="1"/>
  <c r="C88" i="20"/>
  <c r="E181" i="20"/>
  <c r="O181" i="20"/>
  <c r="H988" i="20" s="1"/>
  <c r="C181" i="20"/>
  <c r="P181" i="20"/>
  <c r="I988" i="20" s="1"/>
  <c r="P272" i="20"/>
  <c r="C272" i="20"/>
  <c r="E272" i="20"/>
  <c r="O272" i="20"/>
  <c r="E9" i="20"/>
  <c r="P9" i="20"/>
  <c r="G866" i="20" s="1"/>
  <c r="C9" i="20"/>
  <c r="O9" i="20"/>
  <c r="E155" i="20"/>
  <c r="P155" i="20"/>
  <c r="H944" i="20" s="1"/>
  <c r="C155" i="20"/>
  <c r="O155" i="20"/>
  <c r="O247" i="20"/>
  <c r="C247" i="20"/>
  <c r="E247" i="20"/>
  <c r="P247" i="20"/>
  <c r="G1048" i="20" s="1"/>
  <c r="E135" i="20"/>
  <c r="C135" i="20"/>
  <c r="P135" i="20"/>
  <c r="O135" i="20"/>
  <c r="O252" i="20"/>
  <c r="C252" i="20"/>
  <c r="P252" i="20"/>
  <c r="E324" i="20"/>
  <c r="P324" i="20"/>
  <c r="AD1127" i="20" s="1"/>
  <c r="O324" i="20"/>
  <c r="C324" i="20"/>
  <c r="O381" i="20"/>
  <c r="E381" i="20"/>
  <c r="P381" i="20"/>
  <c r="J1217" i="20" s="1"/>
  <c r="C381" i="20"/>
  <c r="C420" i="20"/>
  <c r="E420" i="20"/>
  <c r="O420" i="20"/>
  <c r="P420" i="20"/>
  <c r="E1295" i="20" s="1"/>
  <c r="E473" i="20"/>
  <c r="O473" i="20"/>
  <c r="P473" i="20"/>
  <c r="C473" i="20"/>
  <c r="E517" i="20"/>
  <c r="O517" i="20"/>
  <c r="C517" i="20"/>
  <c r="P517" i="20"/>
  <c r="C550" i="20"/>
  <c r="P550" i="20"/>
  <c r="E550" i="20"/>
  <c r="O550" i="20"/>
  <c r="O587" i="20"/>
  <c r="D1511" i="20" s="1"/>
  <c r="C587" i="20"/>
  <c r="P587" i="20"/>
  <c r="E1511" i="20" s="1"/>
  <c r="E587" i="20"/>
  <c r="O619" i="20"/>
  <c r="P619" i="20"/>
  <c r="G1546" i="20" s="1"/>
  <c r="E619" i="20"/>
  <c r="C619" i="20"/>
  <c r="V640" i="20"/>
  <c r="AG640" i="20"/>
  <c r="T640" i="20"/>
  <c r="AF640" i="20"/>
  <c r="P657" i="20"/>
  <c r="O657" i="20"/>
  <c r="C657" i="20"/>
  <c r="O717" i="20"/>
  <c r="P717" i="20"/>
  <c r="G1698" i="20" s="1"/>
  <c r="C717" i="20"/>
  <c r="E717" i="20"/>
  <c r="P764" i="20"/>
  <c r="E764" i="20"/>
  <c r="O764" i="20"/>
  <c r="E829" i="20"/>
  <c r="P829" i="20"/>
  <c r="O829" i="20"/>
  <c r="P24" i="20"/>
  <c r="O24" i="20"/>
  <c r="H927" i="20" s="1"/>
  <c r="P927" i="20" s="1"/>
  <c r="C24" i="20"/>
  <c r="O65" i="20"/>
  <c r="G929" i="20" s="1"/>
  <c r="O929" i="20" s="1"/>
  <c r="C65" i="20"/>
  <c r="P65" i="20"/>
  <c r="E65" i="20"/>
  <c r="P89" i="20"/>
  <c r="O89" i="20"/>
  <c r="F934" i="20" s="1"/>
  <c r="E89" i="20"/>
  <c r="C89" i="20"/>
  <c r="P112" i="20"/>
  <c r="C112" i="20"/>
  <c r="O112" i="20"/>
  <c r="I939" i="20" s="1"/>
  <c r="E131" i="20"/>
  <c r="P131" i="20"/>
  <c r="O131" i="20"/>
  <c r="C131" i="20"/>
  <c r="O159" i="20"/>
  <c r="C159" i="20"/>
  <c r="P159" i="20"/>
  <c r="J956" i="20" s="1"/>
  <c r="E159" i="20"/>
  <c r="O188" i="20"/>
  <c r="C188" i="20"/>
  <c r="E188" i="20"/>
  <c r="P188" i="20"/>
  <c r="C214" i="20"/>
  <c r="O214" i="20"/>
  <c r="E214" i="20"/>
  <c r="P214" i="20"/>
  <c r="C235" i="20"/>
  <c r="P235" i="20"/>
  <c r="O235" i="20"/>
  <c r="E235" i="20"/>
  <c r="E261" i="20"/>
  <c r="O261" i="20"/>
  <c r="C261" i="20"/>
  <c r="P261" i="20"/>
  <c r="G1072" i="20" s="1"/>
  <c r="E283" i="20"/>
  <c r="C283" i="20"/>
  <c r="P283" i="20"/>
  <c r="G1080" i="20" s="1"/>
  <c r="O283" i="20"/>
  <c r="E309" i="20"/>
  <c r="O309" i="20"/>
  <c r="C309" i="20"/>
  <c r="P309" i="20"/>
  <c r="J1126" i="20" s="1"/>
  <c r="O336" i="20"/>
  <c r="P336" i="20"/>
  <c r="G1145" i="20" s="1"/>
  <c r="C336" i="20"/>
  <c r="E336" i="20"/>
  <c r="P370" i="20"/>
  <c r="E370" i="20"/>
  <c r="C370" i="20"/>
  <c r="O370" i="20"/>
  <c r="O396" i="20"/>
  <c r="C396" i="20"/>
  <c r="E396" i="20"/>
  <c r="P396" i="20"/>
  <c r="F1285" i="20" s="1"/>
  <c r="O446" i="20"/>
  <c r="E446" i="20"/>
  <c r="P446" i="20"/>
  <c r="C446" i="20"/>
  <c r="C504" i="20"/>
  <c r="O504" i="20"/>
  <c r="E504" i="20"/>
  <c r="P504" i="20"/>
  <c r="O535" i="20"/>
  <c r="P535" i="20"/>
  <c r="C535" i="20"/>
  <c r="E535" i="20"/>
  <c r="P569" i="20"/>
  <c r="O569" i="20"/>
  <c r="E569" i="20"/>
  <c r="C569" i="20"/>
  <c r="E603" i="20"/>
  <c r="P603" i="20"/>
  <c r="C603" i="20"/>
  <c r="O603" i="20"/>
  <c r="V636" i="20"/>
  <c r="AG636" i="20"/>
  <c r="T636" i="20"/>
  <c r="AF636" i="20"/>
  <c r="T653" i="20"/>
  <c r="AF653" i="20"/>
  <c r="AG653" i="20"/>
  <c r="V653" i="20"/>
  <c r="P709" i="20"/>
  <c r="F1743" i="20" s="1"/>
  <c r="O709" i="20"/>
  <c r="C709" i="20"/>
  <c r="E709" i="20"/>
  <c r="O755" i="20"/>
  <c r="E755" i="20"/>
  <c r="P755" i="20"/>
  <c r="C755" i="20"/>
  <c r="E830" i="20"/>
  <c r="C830" i="20"/>
  <c r="P830" i="20"/>
  <c r="O830" i="20"/>
  <c r="O37" i="20"/>
  <c r="F927" i="20" s="1"/>
  <c r="N927" i="20" s="1"/>
  <c r="R927" i="20" s="1"/>
  <c r="E37" i="20"/>
  <c r="C37" i="20"/>
  <c r="P37" i="20"/>
  <c r="E73" i="20"/>
  <c r="C73" i="20"/>
  <c r="O73" i="20"/>
  <c r="H936" i="20" s="1"/>
  <c r="P73" i="20"/>
  <c r="P96" i="20"/>
  <c r="O96" i="20"/>
  <c r="C96" i="20"/>
  <c r="E96" i="20"/>
  <c r="C120" i="20"/>
  <c r="O120" i="20"/>
  <c r="P120" i="20"/>
  <c r="E144" i="20"/>
  <c r="O144" i="20"/>
  <c r="P144" i="20"/>
  <c r="C144" i="20"/>
  <c r="P178" i="20"/>
  <c r="I985" i="20" s="1"/>
  <c r="E178" i="20"/>
  <c r="O178" i="20"/>
  <c r="H985" i="20" s="1"/>
  <c r="M977" i="20" s="1"/>
  <c r="C178" i="20"/>
  <c r="P203" i="20"/>
  <c r="N1005" i="20" s="1"/>
  <c r="C203" i="20"/>
  <c r="O203" i="20"/>
  <c r="E203" i="20"/>
  <c r="P229" i="20"/>
  <c r="E229" i="20"/>
  <c r="C229" i="20"/>
  <c r="O229" i="20"/>
  <c r="E257" i="20"/>
  <c r="O257" i="20"/>
  <c r="P257" i="20"/>
  <c r="C257" i="20"/>
  <c r="O287" i="20"/>
  <c r="C287" i="20"/>
  <c r="P287" i="20"/>
  <c r="J1089" i="20" s="1"/>
  <c r="E287" i="20"/>
  <c r="E314" i="20"/>
  <c r="P314" i="20"/>
  <c r="T1124" i="20" s="1"/>
  <c r="O314" i="20"/>
  <c r="C314" i="20"/>
  <c r="E346" i="20"/>
  <c r="P346" i="20"/>
  <c r="O346" i="20"/>
  <c r="C346" i="20"/>
  <c r="C379" i="20"/>
  <c r="E379" i="20"/>
  <c r="O379" i="20"/>
  <c r="P379" i="20"/>
  <c r="J1215" i="20" s="1"/>
  <c r="E412" i="20"/>
  <c r="P412" i="20"/>
  <c r="J1246" i="20" s="1"/>
  <c r="C412" i="20"/>
  <c r="O412" i="20"/>
  <c r="E468" i="20"/>
  <c r="P468" i="20"/>
  <c r="C468" i="20"/>
  <c r="O468" i="20"/>
  <c r="P515" i="20"/>
  <c r="C515" i="20"/>
  <c r="E515" i="20"/>
  <c r="O515" i="20"/>
  <c r="E545" i="20"/>
  <c r="C545" i="20"/>
  <c r="O545" i="20"/>
  <c r="P545" i="20"/>
  <c r="O583" i="20"/>
  <c r="C583" i="20"/>
  <c r="P583" i="20"/>
  <c r="P614" i="20"/>
  <c r="E614" i="20"/>
  <c r="O614" i="20"/>
  <c r="C614" i="20"/>
  <c r="P645" i="20"/>
  <c r="C645" i="20"/>
  <c r="E645" i="20"/>
  <c r="O645" i="20"/>
  <c r="C695" i="20"/>
  <c r="O695" i="20"/>
  <c r="E695" i="20"/>
  <c r="P695" i="20"/>
  <c r="K1718" i="20" s="1"/>
  <c r="O759" i="20"/>
  <c r="C759" i="20"/>
  <c r="P759" i="20"/>
  <c r="E759" i="20"/>
  <c r="O823" i="20"/>
  <c r="E823" i="20"/>
  <c r="C823" i="20"/>
  <c r="P823" i="20"/>
  <c r="D1886" i="20" s="1"/>
  <c r="C30" i="20"/>
  <c r="E30" i="20"/>
  <c r="P30" i="20"/>
  <c r="O30" i="20"/>
  <c r="F920" i="20" s="1"/>
  <c r="N920" i="20" s="1"/>
  <c r="R920" i="20" s="1"/>
  <c r="E69" i="20"/>
  <c r="C69" i="20"/>
  <c r="O69" i="20"/>
  <c r="H932" i="20" s="1"/>
  <c r="P69" i="20"/>
  <c r="C87" i="20"/>
  <c r="O87" i="20"/>
  <c r="F932" i="20" s="1"/>
  <c r="P87" i="20"/>
  <c r="E87" i="20"/>
  <c r="E109" i="20"/>
  <c r="O109" i="20"/>
  <c r="I936" i="20" s="1"/>
  <c r="P109" i="20"/>
  <c r="C109" i="20"/>
  <c r="O128" i="20"/>
  <c r="G937" i="20" s="1"/>
  <c r="C128" i="20"/>
  <c r="P128" i="20"/>
  <c r="E128" i="20"/>
  <c r="P151" i="20"/>
  <c r="E151" i="20"/>
  <c r="C151" i="20"/>
  <c r="O151" i="20"/>
  <c r="E185" i="20"/>
  <c r="C185" i="20"/>
  <c r="O185" i="20"/>
  <c r="H992" i="20" s="1"/>
  <c r="P185" i="20"/>
  <c r="I992" i="20" s="1"/>
  <c r="E211" i="20"/>
  <c r="C211" i="20"/>
  <c r="C237" i="20"/>
  <c r="P237" i="20"/>
  <c r="O237" i="20"/>
  <c r="E237" i="20"/>
  <c r="P264" i="20"/>
  <c r="E264" i="20"/>
  <c r="O264" i="20"/>
  <c r="C264" i="20"/>
  <c r="P295" i="20"/>
  <c r="E295" i="20"/>
  <c r="O295" i="20"/>
  <c r="C295" i="20"/>
  <c r="O315" i="20"/>
  <c r="C315" i="20"/>
  <c r="P315" i="20"/>
  <c r="T1125" i="20" s="1"/>
  <c r="E315" i="20"/>
  <c r="E348" i="20"/>
  <c r="C348" i="20"/>
  <c r="O348" i="20"/>
  <c r="P348" i="20"/>
  <c r="O380" i="20"/>
  <c r="E380" i="20"/>
  <c r="C380" i="20"/>
  <c r="P380" i="20"/>
  <c r="J1216" i="20" s="1"/>
  <c r="E415" i="20"/>
  <c r="P415" i="20"/>
  <c r="F1254" i="20" s="1"/>
  <c r="O415" i="20"/>
  <c r="E1254" i="20" s="1"/>
  <c r="C415" i="20"/>
  <c r="E472" i="20"/>
  <c r="C472" i="20"/>
  <c r="O472" i="20"/>
  <c r="P472" i="20"/>
  <c r="C516" i="20"/>
  <c r="P516" i="20"/>
  <c r="O516" i="20"/>
  <c r="E516" i="20"/>
  <c r="C547" i="20"/>
  <c r="E547" i="20"/>
  <c r="P547" i="20"/>
  <c r="O547" i="20"/>
  <c r="C585" i="20"/>
  <c r="P585" i="20"/>
  <c r="O585" i="20"/>
  <c r="P615" i="20"/>
  <c r="C615" i="20"/>
  <c r="O615" i="20"/>
  <c r="E615" i="20"/>
  <c r="O635" i="20"/>
  <c r="E1618" i="20" s="1"/>
  <c r="C635" i="20"/>
  <c r="P635" i="20"/>
  <c r="F1618" i="20" s="1"/>
  <c r="E635" i="20"/>
  <c r="C651" i="20"/>
  <c r="O651" i="20"/>
  <c r="E1620" i="20" s="1"/>
  <c r="P651" i="20"/>
  <c r="F1620" i="20" s="1"/>
  <c r="E651" i="20"/>
  <c r="P699" i="20"/>
  <c r="K1722" i="20" s="1"/>
  <c r="C699" i="20"/>
  <c r="E699" i="20"/>
  <c r="O699" i="20"/>
  <c r="O760" i="20"/>
  <c r="E760" i="20"/>
  <c r="C760" i="20"/>
  <c r="P760" i="20"/>
  <c r="C824" i="20"/>
  <c r="E824" i="20"/>
  <c r="O824" i="20"/>
  <c r="P824" i="20"/>
  <c r="G1886" i="20" s="1"/>
  <c r="T646" i="20"/>
  <c r="V646" i="20"/>
  <c r="AG646" i="20"/>
  <c r="AF646" i="20"/>
  <c r="C663" i="20"/>
  <c r="O663" i="20"/>
  <c r="E663" i="20"/>
  <c r="P663" i="20"/>
  <c r="J1461" i="20" s="1"/>
  <c r="C697" i="20"/>
  <c r="P697" i="20"/>
  <c r="K1720" i="20" s="1"/>
  <c r="E697" i="20"/>
  <c r="O697" i="20"/>
  <c r="O730" i="20"/>
  <c r="E730" i="20"/>
  <c r="C730" i="20"/>
  <c r="P730" i="20"/>
  <c r="I1755" i="20" s="1"/>
  <c r="C751" i="20"/>
  <c r="E751" i="20"/>
  <c r="O751" i="20"/>
  <c r="P751" i="20"/>
  <c r="K1790" i="20" s="1"/>
  <c r="C778" i="20"/>
  <c r="O778" i="20"/>
  <c r="D1583" i="20" s="1"/>
  <c r="E778" i="20"/>
  <c r="P778" i="20"/>
  <c r="O806" i="20"/>
  <c r="E806" i="20"/>
  <c r="C806" i="20"/>
  <c r="P806" i="20"/>
  <c r="H1860" i="20" s="1"/>
  <c r="E837" i="20"/>
  <c r="C837" i="20"/>
  <c r="P837" i="20"/>
  <c r="O837" i="20"/>
  <c r="P18" i="20"/>
  <c r="C18" i="20"/>
  <c r="E18" i="20"/>
  <c r="O18" i="20"/>
  <c r="O43" i="20"/>
  <c r="I920" i="20" s="1"/>
  <c r="Q920" i="20" s="1"/>
  <c r="C43" i="20"/>
  <c r="E43" i="20"/>
  <c r="P43" i="20"/>
  <c r="C72" i="20"/>
  <c r="E72" i="20"/>
  <c r="P72" i="20"/>
  <c r="O72" i="20"/>
  <c r="H935" i="20" s="1"/>
  <c r="E90" i="20"/>
  <c r="C90" i="20"/>
  <c r="O90" i="20"/>
  <c r="F935" i="20" s="1"/>
  <c r="P90" i="20"/>
  <c r="E107" i="20"/>
  <c r="P107" i="20"/>
  <c r="O107" i="20"/>
  <c r="I934" i="20" s="1"/>
  <c r="C107" i="20"/>
  <c r="P126" i="20"/>
  <c r="C126" i="20"/>
  <c r="O126" i="20"/>
  <c r="G935" i="20" s="1"/>
  <c r="E126" i="20"/>
  <c r="P143" i="20"/>
  <c r="E143" i="20"/>
  <c r="C143" i="20"/>
  <c r="O143" i="20"/>
  <c r="E171" i="20"/>
  <c r="C171" i="20"/>
  <c r="P171" i="20"/>
  <c r="I979" i="20" s="1"/>
  <c r="N979" i="20" s="1"/>
  <c r="O171" i="20"/>
  <c r="H979" i="20" s="1"/>
  <c r="O189" i="20"/>
  <c r="E189" i="20"/>
  <c r="C189" i="20"/>
  <c r="P189" i="20"/>
  <c r="O208" i="20"/>
  <c r="P208" i="20"/>
  <c r="E208" i="20"/>
  <c r="C228" i="20"/>
  <c r="E228" i="20"/>
  <c r="P228" i="20"/>
  <c r="O228" i="20"/>
  <c r="P249" i="20"/>
  <c r="E249" i="20"/>
  <c r="O249" i="20"/>
  <c r="C249" i="20"/>
  <c r="E269" i="20"/>
  <c r="P269" i="20"/>
  <c r="O269" i="20"/>
  <c r="C269" i="20"/>
  <c r="O285" i="20"/>
  <c r="E285" i="20"/>
  <c r="P285" i="20"/>
  <c r="G1085" i="20" s="1"/>
  <c r="C285" i="20"/>
  <c r="P310" i="20"/>
  <c r="J1127" i="20" s="1"/>
  <c r="E310" i="20"/>
  <c r="C310" i="20"/>
  <c r="O310" i="20"/>
  <c r="C327" i="20"/>
  <c r="O327" i="20"/>
  <c r="P327" i="20"/>
  <c r="P351" i="20"/>
  <c r="E351" i="20"/>
  <c r="O351" i="20"/>
  <c r="C351" i="20"/>
  <c r="C376" i="20"/>
  <c r="E376" i="20"/>
  <c r="O376" i="20"/>
  <c r="P376" i="20"/>
  <c r="D1196" i="20" s="1"/>
  <c r="P403" i="20"/>
  <c r="J1232" i="20" s="1"/>
  <c r="O403" i="20"/>
  <c r="C403" i="20"/>
  <c r="E403" i="20"/>
  <c r="O433" i="20"/>
  <c r="C433" i="20"/>
  <c r="P433" i="20"/>
  <c r="E433" i="20"/>
  <c r="E482" i="20"/>
  <c r="O482" i="20"/>
  <c r="P482" i="20"/>
  <c r="C482" i="20"/>
  <c r="O513" i="20"/>
  <c r="C513" i="20"/>
  <c r="E513" i="20"/>
  <c r="P513" i="20"/>
  <c r="O537" i="20"/>
  <c r="C537" i="20"/>
  <c r="E537" i="20"/>
  <c r="P537" i="20"/>
  <c r="O560" i="20"/>
  <c r="E560" i="20"/>
  <c r="C560" i="20"/>
  <c r="P560" i="20"/>
  <c r="O589" i="20"/>
  <c r="D1513" i="20" s="1"/>
  <c r="C589" i="20"/>
  <c r="E589" i="20"/>
  <c r="P589" i="20"/>
  <c r="E1513" i="20" s="1"/>
  <c r="C613" i="20"/>
  <c r="P613" i="20"/>
  <c r="O613" i="20"/>
  <c r="E613" i="20"/>
  <c r="C637" i="20"/>
  <c r="O637" i="20"/>
  <c r="E637" i="20"/>
  <c r="P637" i="20"/>
  <c r="O653" i="20"/>
  <c r="C653" i="20"/>
  <c r="E653" i="20"/>
  <c r="P653" i="20"/>
  <c r="C667" i="20"/>
  <c r="P667" i="20"/>
  <c r="R872" i="20" s="1"/>
  <c r="E667" i="20"/>
  <c r="O667" i="20"/>
  <c r="E698" i="20"/>
  <c r="P698" i="20"/>
  <c r="K1721" i="20" s="1"/>
  <c r="C698" i="20"/>
  <c r="O698" i="20"/>
  <c r="C731" i="20"/>
  <c r="P731" i="20"/>
  <c r="I1756" i="20" s="1"/>
  <c r="E731" i="20"/>
  <c r="O731" i="20"/>
  <c r="E758" i="20"/>
  <c r="P758" i="20"/>
  <c r="C758" i="20"/>
  <c r="O758" i="20"/>
  <c r="E785" i="20"/>
  <c r="C785" i="20"/>
  <c r="O785" i="20"/>
  <c r="H1576" i="20" s="1"/>
  <c r="P785" i="20"/>
  <c r="H1587" i="20" s="1"/>
  <c r="O820" i="20"/>
  <c r="O819" i="20" s="1"/>
  <c r="E820" i="20"/>
  <c r="C820" i="20"/>
  <c r="P820" i="20"/>
  <c r="C404" i="20"/>
  <c r="O404" i="20"/>
  <c r="P404" i="20"/>
  <c r="J1233" i="20" s="1"/>
  <c r="E404" i="20"/>
  <c r="C427" i="20"/>
  <c r="O427" i="20"/>
  <c r="P427" i="20"/>
  <c r="E427" i="20"/>
  <c r="P458" i="20"/>
  <c r="O458" i="20"/>
  <c r="H1342" i="20" s="1"/>
  <c r="Q1342" i="20" s="1"/>
  <c r="C458" i="20"/>
  <c r="E458" i="20"/>
  <c r="O497" i="20"/>
  <c r="P497" i="20"/>
  <c r="E497" i="20"/>
  <c r="C497" i="20"/>
  <c r="E514" i="20"/>
  <c r="O514" i="20"/>
  <c r="P514" i="20"/>
  <c r="C514" i="20"/>
  <c r="O531" i="20"/>
  <c r="P531" i="20"/>
  <c r="E531" i="20"/>
  <c r="C531" i="20"/>
  <c r="E549" i="20"/>
  <c r="O549" i="20"/>
  <c r="P549" i="20"/>
  <c r="C549" i="20"/>
  <c r="E568" i="20"/>
  <c r="P568" i="20"/>
  <c r="J1469" i="20" s="1"/>
  <c r="O568" i="20"/>
  <c r="C568" i="20"/>
  <c r="P590" i="20"/>
  <c r="E1514" i="20" s="1"/>
  <c r="E590" i="20"/>
  <c r="C590" i="20"/>
  <c r="O590" i="20"/>
  <c r="D1514" i="20" s="1"/>
  <c r="P606" i="20"/>
  <c r="E1530" i="20" s="1"/>
  <c r="E606" i="20"/>
  <c r="C606" i="20"/>
  <c r="O606" i="20"/>
  <c r="D1530" i="20" s="1"/>
  <c r="P629" i="20"/>
  <c r="E629" i="20"/>
  <c r="C629" i="20"/>
  <c r="O629" i="20"/>
  <c r="T637" i="20"/>
  <c r="AF637" i="20"/>
  <c r="AG637" i="20"/>
  <c r="V637" i="20"/>
  <c r="AG647" i="20"/>
  <c r="AF647" i="20"/>
  <c r="V647" i="20"/>
  <c r="T647" i="20"/>
  <c r="AF658" i="20"/>
  <c r="V658" i="20"/>
  <c r="T658" i="20"/>
  <c r="AG658" i="20"/>
  <c r="P686" i="20"/>
  <c r="J1683" i="20" s="1"/>
  <c r="E686" i="20"/>
  <c r="C686" i="20"/>
  <c r="O686" i="20"/>
  <c r="P706" i="20"/>
  <c r="H1735" i="20" s="1"/>
  <c r="O706" i="20"/>
  <c r="E706" i="20"/>
  <c r="C706" i="20"/>
  <c r="C732" i="20"/>
  <c r="P732" i="20"/>
  <c r="I1757" i="20" s="1"/>
  <c r="E732" i="20"/>
  <c r="O732" i="20"/>
  <c r="C753" i="20"/>
  <c r="E753" i="20"/>
  <c r="P753" i="20"/>
  <c r="K1789" i="20" s="1"/>
  <c r="O753" i="20"/>
  <c r="C773" i="20"/>
  <c r="O773" i="20"/>
  <c r="P773" i="20"/>
  <c r="H1827" i="20" s="1"/>
  <c r="E773" i="20"/>
  <c r="O795" i="20"/>
  <c r="C795" i="20"/>
  <c r="P795" i="20"/>
  <c r="E795" i="20"/>
  <c r="E821" i="20"/>
  <c r="O821" i="20"/>
  <c r="C821" i="20"/>
  <c r="P821" i="20"/>
  <c r="J1882" i="20" s="1"/>
  <c r="O841" i="20"/>
  <c r="C841" i="20"/>
  <c r="E841" i="20"/>
  <c r="P841" i="20"/>
  <c r="J1903" i="20" s="1"/>
  <c r="F250" i="30"/>
  <c r="F109" i="30"/>
  <c r="F117" i="30"/>
  <c r="F118" i="30"/>
  <c r="F119" i="30"/>
  <c r="G247" i="30"/>
  <c r="F116" i="30"/>
  <c r="F229" i="30"/>
  <c r="F227" i="30"/>
  <c r="G175" i="30"/>
  <c r="F171" i="30"/>
  <c r="K33" i="23"/>
  <c r="C42" i="23" s="1"/>
  <c r="H399" i="20" l="1"/>
  <c r="H398" i="20"/>
  <c r="H401" i="20"/>
  <c r="H400" i="20"/>
  <c r="H361" i="20"/>
  <c r="H360" i="20"/>
  <c r="H363" i="20"/>
  <c r="H362" i="20"/>
  <c r="K1181" i="20"/>
  <c r="Z1175" i="20" s="1"/>
  <c r="AD1175" i="20" s="1"/>
  <c r="N1181" i="20"/>
  <c r="AC1175" i="20" s="1"/>
  <c r="AF1175" i="20" s="1"/>
  <c r="N1180" i="20"/>
  <c r="AC1174" i="20" s="1"/>
  <c r="AF1174" i="20" s="1"/>
  <c r="K1180" i="20"/>
  <c r="Z1174" i="20" s="1"/>
  <c r="AD1174" i="20" s="1"/>
  <c r="N1183" i="20"/>
  <c r="AC1177" i="20" s="1"/>
  <c r="AF1177" i="20" s="1"/>
  <c r="K1183" i="20"/>
  <c r="Z1177" i="20" s="1"/>
  <c r="AD1177" i="20" s="1"/>
  <c r="N1182" i="20"/>
  <c r="AC1176" i="20" s="1"/>
  <c r="AF1176" i="20" s="1"/>
  <c r="K1182" i="20"/>
  <c r="Z1176" i="20" s="1"/>
  <c r="AD1176" i="20" s="1"/>
  <c r="K401" i="20"/>
  <c r="G401" i="20"/>
  <c r="G399" i="20"/>
  <c r="I399" i="20" s="1"/>
  <c r="K399" i="20"/>
  <c r="K400" i="20"/>
  <c r="G400" i="20"/>
  <c r="I400" i="20" s="1"/>
  <c r="K398" i="20"/>
  <c r="G398" i="20"/>
  <c r="K361" i="20"/>
  <c r="G361" i="20"/>
  <c r="I361" i="20" s="1"/>
  <c r="K360" i="20"/>
  <c r="G360" i="20"/>
  <c r="G363" i="20"/>
  <c r="K363" i="20"/>
  <c r="G362" i="20"/>
  <c r="I362" i="20" s="1"/>
  <c r="K362" i="20"/>
  <c r="F1622" i="20"/>
  <c r="E1622" i="20"/>
  <c r="F1133" i="20"/>
  <c r="F1342" i="20"/>
  <c r="O1342" i="20" s="1"/>
  <c r="G1392" i="20"/>
  <c r="O1392" i="20" s="1"/>
  <c r="Q1392" i="20" s="1"/>
  <c r="I1446" i="20"/>
  <c r="H819" i="20"/>
  <c r="I819" i="20" s="1"/>
  <c r="M819" i="20" s="1"/>
  <c r="H738" i="20"/>
  <c r="I738" i="20" s="1"/>
  <c r="M738" i="20" s="1"/>
  <c r="H748" i="20"/>
  <c r="I748" i="20" s="1"/>
  <c r="M748" i="20" s="1"/>
  <c r="H737" i="20"/>
  <c r="H736" i="20"/>
  <c r="H735" i="20"/>
  <c r="H734" i="20"/>
  <c r="H733" i="20"/>
  <c r="H732" i="20"/>
  <c r="H731" i="20"/>
  <c r="H730" i="20"/>
  <c r="H841" i="20"/>
  <c r="H838" i="20"/>
  <c r="H837" i="20"/>
  <c r="H836" i="20"/>
  <c r="H835" i="20"/>
  <c r="H834" i="20"/>
  <c r="H833" i="20"/>
  <c r="H832" i="20"/>
  <c r="H831" i="20"/>
  <c r="H830" i="20"/>
  <c r="H829" i="20"/>
  <c r="H828" i="20"/>
  <c r="H827" i="20"/>
  <c r="H825" i="20"/>
  <c r="H824" i="20"/>
  <c r="H823" i="20"/>
  <c r="H821" i="20"/>
  <c r="H820" i="20"/>
  <c r="H817" i="20"/>
  <c r="H816" i="20"/>
  <c r="I816" i="20" s="1"/>
  <c r="M816" i="20" s="1"/>
  <c r="H747" i="20"/>
  <c r="H746" i="20"/>
  <c r="H745" i="20"/>
  <c r="H744" i="20"/>
  <c r="H743" i="20"/>
  <c r="H742" i="20"/>
  <c r="H741" i="20"/>
  <c r="H740" i="20"/>
  <c r="H811" i="20"/>
  <c r="H803" i="20"/>
  <c r="H799" i="20"/>
  <c r="H791" i="20"/>
  <c r="H785" i="20"/>
  <c r="H781" i="20"/>
  <c r="H777" i="20"/>
  <c r="H769" i="20"/>
  <c r="H763" i="20"/>
  <c r="H759" i="20"/>
  <c r="H755" i="20"/>
  <c r="H751" i="20"/>
  <c r="H812" i="20"/>
  <c r="H804" i="20"/>
  <c r="H800" i="20"/>
  <c r="H794" i="20"/>
  <c r="H788" i="20"/>
  <c r="H782" i="20"/>
  <c r="H778" i="20"/>
  <c r="H770" i="20"/>
  <c r="H764" i="20"/>
  <c r="H760" i="20"/>
  <c r="H756" i="20"/>
  <c r="H752" i="20"/>
  <c r="Y657" i="20"/>
  <c r="Z657" i="20" s="1"/>
  <c r="AD657" i="20" s="1"/>
  <c r="Y649" i="20"/>
  <c r="Z649" i="20" s="1"/>
  <c r="AD649" i="20" s="1"/>
  <c r="H802" i="20"/>
  <c r="H790" i="20"/>
  <c r="H780" i="20"/>
  <c r="H768" i="20"/>
  <c r="H758" i="20"/>
  <c r="H724" i="20"/>
  <c r="H718" i="20"/>
  <c r="H714" i="20"/>
  <c r="H706" i="20"/>
  <c r="H700" i="20"/>
  <c r="H696" i="20"/>
  <c r="H692" i="20"/>
  <c r="H686" i="20"/>
  <c r="H678" i="20"/>
  <c r="H672" i="20"/>
  <c r="H664" i="20"/>
  <c r="Y658" i="20"/>
  <c r="Y656" i="20"/>
  <c r="Y654" i="20"/>
  <c r="Y652" i="20"/>
  <c r="Y647" i="20"/>
  <c r="H647" i="20"/>
  <c r="Y646" i="20"/>
  <c r="H646" i="20"/>
  <c r="Y645" i="20"/>
  <c r="H645" i="20"/>
  <c r="Y644" i="20"/>
  <c r="H644" i="20"/>
  <c r="Y643" i="20"/>
  <c r="H643" i="20"/>
  <c r="Y633" i="20"/>
  <c r="Z633" i="20" s="1"/>
  <c r="AD633" i="20" s="1"/>
  <c r="H805" i="20"/>
  <c r="H795" i="20"/>
  <c r="H783" i="20"/>
  <c r="H773" i="20"/>
  <c r="H761" i="20"/>
  <c r="H753" i="20"/>
  <c r="H727" i="20"/>
  <c r="H721" i="20"/>
  <c r="H715" i="20"/>
  <c r="H709" i="20"/>
  <c r="H701" i="20"/>
  <c r="H697" i="20"/>
  <c r="H693" i="20"/>
  <c r="H687" i="20"/>
  <c r="H679" i="20"/>
  <c r="H673" i="20"/>
  <c r="H667" i="20"/>
  <c r="H661" i="20"/>
  <c r="H657" i="20"/>
  <c r="I657" i="20" s="1"/>
  <c r="M657" i="20" s="1"/>
  <c r="H655" i="20"/>
  <c r="H653" i="20"/>
  <c r="H651" i="20"/>
  <c r="H648" i="20"/>
  <c r="H806" i="20"/>
  <c r="H796" i="20"/>
  <c r="H784" i="20"/>
  <c r="H774" i="20"/>
  <c r="H762" i="20"/>
  <c r="H754" i="20"/>
  <c r="H728" i="20"/>
  <c r="H722" i="20"/>
  <c r="H716" i="20"/>
  <c r="H710" i="20"/>
  <c r="H702" i="20"/>
  <c r="H698" i="20"/>
  <c r="H694" i="20"/>
  <c r="H690" i="20"/>
  <c r="H682" i="20"/>
  <c r="H674" i="20"/>
  <c r="H668" i="20"/>
  <c r="H662" i="20"/>
  <c r="Y655" i="20"/>
  <c r="Y653" i="20"/>
  <c r="Y651" i="20"/>
  <c r="Y648" i="20"/>
  <c r="H641" i="20"/>
  <c r="I641" i="20" s="1"/>
  <c r="M641" i="20" s="1"/>
  <c r="Y640" i="20"/>
  <c r="H640" i="20"/>
  <c r="Y639" i="20"/>
  <c r="H639" i="20"/>
  <c r="Y638" i="20"/>
  <c r="H638" i="20"/>
  <c r="Y637" i="20"/>
  <c r="H637" i="20"/>
  <c r="Y636" i="20"/>
  <c r="H636" i="20"/>
  <c r="Y635" i="20"/>
  <c r="H635" i="20"/>
  <c r="H789" i="20"/>
  <c r="H717" i="20"/>
  <c r="H695" i="20"/>
  <c r="H669" i="20"/>
  <c r="H654" i="20"/>
  <c r="H633" i="20"/>
  <c r="I633" i="20" s="1"/>
  <c r="M633" i="20" s="1"/>
  <c r="H631" i="20"/>
  <c r="H629" i="20"/>
  <c r="H627" i="20"/>
  <c r="H618" i="20"/>
  <c r="H612" i="20"/>
  <c r="H606" i="20"/>
  <c r="H602" i="20"/>
  <c r="H598" i="20"/>
  <c r="H594" i="20"/>
  <c r="H590" i="20"/>
  <c r="H586" i="20"/>
  <c r="H582" i="20"/>
  <c r="H578" i="20"/>
  <c r="H568" i="20"/>
  <c r="H562" i="20"/>
  <c r="H557" i="20"/>
  <c r="H553" i="20"/>
  <c r="H549" i="20"/>
  <c r="H544" i="20"/>
  <c r="H540" i="20"/>
  <c r="H536" i="20"/>
  <c r="H531" i="20"/>
  <c r="H527" i="20"/>
  <c r="H523" i="20"/>
  <c r="H518" i="20"/>
  <c r="H514" i="20"/>
  <c r="H510" i="20"/>
  <c r="H505" i="20"/>
  <c r="H501" i="20"/>
  <c r="H497" i="20"/>
  <c r="H490" i="20"/>
  <c r="H486" i="20"/>
  <c r="H482" i="20"/>
  <c r="H477" i="20"/>
  <c r="H473" i="20"/>
  <c r="H779" i="20"/>
  <c r="H711" i="20"/>
  <c r="H691" i="20"/>
  <c r="H663" i="20"/>
  <c r="H652" i="20"/>
  <c r="Y631" i="20"/>
  <c r="Y629" i="20"/>
  <c r="Y627" i="20"/>
  <c r="H619" i="20"/>
  <c r="H613" i="20"/>
  <c r="H607" i="20"/>
  <c r="H603" i="20"/>
  <c r="H599" i="20"/>
  <c r="H595" i="20"/>
  <c r="H591" i="20"/>
  <c r="H587" i="20"/>
  <c r="H583" i="20"/>
  <c r="H579" i="20"/>
  <c r="H569" i="20"/>
  <c r="H563" i="20"/>
  <c r="H558" i="20"/>
  <c r="H554" i="20"/>
  <c r="H550" i="20"/>
  <c r="H545" i="20"/>
  <c r="H541" i="20"/>
  <c r="H537" i="20"/>
  <c r="H532" i="20"/>
  <c r="H528" i="20"/>
  <c r="H524" i="20"/>
  <c r="H519" i="20"/>
  <c r="H515" i="20"/>
  <c r="H511" i="20"/>
  <c r="H506" i="20"/>
  <c r="H502" i="20"/>
  <c r="H498" i="20"/>
  <c r="H491" i="20"/>
  <c r="H487" i="20"/>
  <c r="H483" i="20"/>
  <c r="H478" i="20"/>
  <c r="H474" i="20"/>
  <c r="H813" i="20"/>
  <c r="H767" i="20"/>
  <c r="H729" i="20"/>
  <c r="H705" i="20"/>
  <c r="H683" i="20"/>
  <c r="H658" i="20"/>
  <c r="H649" i="20"/>
  <c r="I649" i="20" s="1"/>
  <c r="M649" i="20" s="1"/>
  <c r="H632" i="20"/>
  <c r="H630" i="20"/>
  <c r="H628" i="20"/>
  <c r="H620" i="20"/>
  <c r="H614" i="20"/>
  <c r="H608" i="20"/>
  <c r="H604" i="20"/>
  <c r="H600" i="20"/>
  <c r="H596" i="20"/>
  <c r="H592" i="20"/>
  <c r="H588" i="20"/>
  <c r="H584" i="20"/>
  <c r="H580" i="20"/>
  <c r="H572" i="20"/>
  <c r="H564" i="20"/>
  <c r="H560" i="20"/>
  <c r="H555" i="20"/>
  <c r="H551" i="20"/>
  <c r="H547" i="20"/>
  <c r="H542" i="20"/>
  <c r="H538" i="20"/>
  <c r="H534" i="20"/>
  <c r="H529" i="20"/>
  <c r="H525" i="20"/>
  <c r="H521" i="20"/>
  <c r="H516" i="20"/>
  <c r="H512" i="20"/>
  <c r="H508" i="20"/>
  <c r="H503" i="20"/>
  <c r="H499" i="20"/>
  <c r="H495" i="20"/>
  <c r="H488" i="20"/>
  <c r="H484" i="20"/>
  <c r="H480" i="20"/>
  <c r="H475" i="20"/>
  <c r="H471" i="20"/>
  <c r="H470" i="20"/>
  <c r="H469" i="20"/>
  <c r="H468" i="20"/>
  <c r="H467" i="20"/>
  <c r="H464" i="20"/>
  <c r="H463" i="20"/>
  <c r="H462" i="20"/>
  <c r="H461" i="20"/>
  <c r="H460" i="20"/>
  <c r="H459" i="20"/>
  <c r="H458" i="20"/>
  <c r="H457" i="20"/>
  <c r="H456" i="20"/>
  <c r="H455" i="20"/>
  <c r="H454" i="20"/>
  <c r="H453" i="20"/>
  <c r="H451" i="20"/>
  <c r="H450" i="20"/>
  <c r="H449" i="20"/>
  <c r="H448" i="20"/>
  <c r="H447" i="20"/>
  <c r="H446" i="20"/>
  <c r="H445" i="20"/>
  <c r="H444" i="20"/>
  <c r="H443" i="20"/>
  <c r="H442" i="20"/>
  <c r="H441" i="20"/>
  <c r="H440" i="20"/>
  <c r="H438" i="20"/>
  <c r="H437" i="20"/>
  <c r="H436" i="20"/>
  <c r="H435" i="20"/>
  <c r="H434" i="20"/>
  <c r="H433" i="20"/>
  <c r="H432" i="20"/>
  <c r="H431" i="20"/>
  <c r="H430" i="20"/>
  <c r="H429" i="20"/>
  <c r="H428" i="20"/>
  <c r="H427" i="20"/>
  <c r="H424" i="20"/>
  <c r="H423" i="20"/>
  <c r="H723" i="20"/>
  <c r="H623" i="20"/>
  <c r="H601" i="20"/>
  <c r="H585" i="20"/>
  <c r="H561" i="20"/>
  <c r="H543" i="20"/>
  <c r="H526" i="20"/>
  <c r="H509" i="20"/>
  <c r="H489" i="20"/>
  <c r="H472" i="20"/>
  <c r="H306" i="20"/>
  <c r="I306" i="20" s="1"/>
  <c r="M306" i="20" s="1"/>
  <c r="H303" i="20"/>
  <c r="H301" i="20"/>
  <c r="H300" i="20"/>
  <c r="H299" i="20"/>
  <c r="H298" i="20"/>
  <c r="H297" i="20"/>
  <c r="H296" i="20"/>
  <c r="H295" i="20"/>
  <c r="H294" i="20"/>
  <c r="H292" i="20"/>
  <c r="H291" i="20"/>
  <c r="H290" i="20"/>
  <c r="H289" i="20"/>
  <c r="H287" i="20"/>
  <c r="H285" i="20"/>
  <c r="H283" i="20"/>
  <c r="H282" i="20"/>
  <c r="H279" i="20"/>
  <c r="H278" i="20"/>
  <c r="H277" i="20"/>
  <c r="H276" i="20"/>
  <c r="H275" i="20"/>
  <c r="H230" i="20"/>
  <c r="H229" i="20"/>
  <c r="H228" i="20"/>
  <c r="H227" i="20"/>
  <c r="H226" i="20"/>
  <c r="H75" i="20"/>
  <c r="H74" i="20"/>
  <c r="H73" i="20"/>
  <c r="H72" i="20"/>
  <c r="H71" i="20"/>
  <c r="H70" i="20"/>
  <c r="H69" i="20"/>
  <c r="H67" i="20"/>
  <c r="H66" i="20"/>
  <c r="H65" i="20"/>
  <c r="H64" i="20"/>
  <c r="H63" i="20"/>
  <c r="H62" i="20"/>
  <c r="H61" i="20"/>
  <c r="H60" i="20"/>
  <c r="H59" i="20"/>
  <c r="H58" i="20"/>
  <c r="H57" i="20"/>
  <c r="H56" i="20"/>
  <c r="H50" i="20"/>
  <c r="I50" i="20" s="1"/>
  <c r="M50" i="20" s="1"/>
  <c r="H23" i="20"/>
  <c r="I23" i="20" s="1"/>
  <c r="M23" i="20" s="1"/>
  <c r="H699" i="20"/>
  <c r="Y632" i="20"/>
  <c r="H615" i="20"/>
  <c r="H597" i="20"/>
  <c r="H581" i="20"/>
  <c r="H556" i="20"/>
  <c r="H539" i="20"/>
  <c r="H522" i="20"/>
  <c r="H504" i="20"/>
  <c r="H485" i="20"/>
  <c r="H324" i="20"/>
  <c r="H323" i="20"/>
  <c r="H322" i="20"/>
  <c r="H321" i="20"/>
  <c r="H317" i="20"/>
  <c r="H316" i="20"/>
  <c r="H315" i="20"/>
  <c r="H314" i="20"/>
  <c r="H244" i="20"/>
  <c r="H243" i="20"/>
  <c r="H242" i="20"/>
  <c r="H241" i="20"/>
  <c r="H240" i="20"/>
  <c r="H237" i="20"/>
  <c r="H236" i="20"/>
  <c r="H235" i="20"/>
  <c r="H234" i="20"/>
  <c r="H233" i="20"/>
  <c r="H112" i="20"/>
  <c r="I112" i="20" s="1"/>
  <c r="M112" i="20" s="1"/>
  <c r="H111" i="20"/>
  <c r="H110" i="20"/>
  <c r="H109" i="20"/>
  <c r="H108" i="20"/>
  <c r="H107" i="20"/>
  <c r="H106" i="20"/>
  <c r="H105" i="20"/>
  <c r="H103" i="20"/>
  <c r="H102" i="20"/>
  <c r="H101" i="20"/>
  <c r="H100" i="20"/>
  <c r="H99" i="20"/>
  <c r="H98" i="20"/>
  <c r="H97" i="20"/>
  <c r="H96" i="20"/>
  <c r="H95" i="20"/>
  <c r="H94" i="20"/>
  <c r="H93" i="20"/>
  <c r="H92" i="20"/>
  <c r="H91" i="20"/>
  <c r="H90" i="20"/>
  <c r="H89" i="20"/>
  <c r="H88" i="20"/>
  <c r="H87" i="20"/>
  <c r="H85" i="20"/>
  <c r="I85" i="20" s="1"/>
  <c r="M85" i="20" s="1"/>
  <c r="H84" i="20"/>
  <c r="I84" i="20" s="1"/>
  <c r="M84" i="20" s="1"/>
  <c r="H83" i="20"/>
  <c r="I83" i="20" s="1"/>
  <c r="M83" i="20" s="1"/>
  <c r="H82" i="20"/>
  <c r="I82" i="20" s="1"/>
  <c r="M82" i="20" s="1"/>
  <c r="H81" i="20"/>
  <c r="I81" i="20" s="1"/>
  <c r="M81" i="20" s="1"/>
  <c r="H80" i="20"/>
  <c r="I80" i="20" s="1"/>
  <c r="M80" i="20" s="1"/>
  <c r="H79" i="20"/>
  <c r="I79" i="20" s="1"/>
  <c r="M79" i="20" s="1"/>
  <c r="H78" i="20"/>
  <c r="I78" i="20" s="1"/>
  <c r="M78" i="20" s="1"/>
  <c r="H77" i="20"/>
  <c r="I77" i="20" s="1"/>
  <c r="M77" i="20" s="1"/>
  <c r="H801" i="20"/>
  <c r="H677" i="20"/>
  <c r="I677" i="20" s="1"/>
  <c r="M677" i="20" s="1"/>
  <c r="Y630" i="20"/>
  <c r="H609" i="20"/>
  <c r="H593" i="20"/>
  <c r="H573" i="20"/>
  <c r="H552" i="20"/>
  <c r="H535" i="20"/>
  <c r="H517" i="20"/>
  <c r="H500" i="20"/>
  <c r="H481" i="20"/>
  <c r="H422" i="20"/>
  <c r="H421" i="20"/>
  <c r="H420" i="20"/>
  <c r="H419" i="20"/>
  <c r="H415" i="20"/>
  <c r="H413" i="20"/>
  <c r="H412" i="20"/>
  <c r="H411" i="20"/>
  <c r="H410" i="20"/>
  <c r="H409" i="20"/>
  <c r="H407" i="20"/>
  <c r="H406" i="20"/>
  <c r="H405" i="20"/>
  <c r="H404" i="20"/>
  <c r="H403" i="20"/>
  <c r="H396" i="20"/>
  <c r="H395" i="20"/>
  <c r="H394" i="20"/>
  <c r="H392" i="20"/>
  <c r="H391" i="20"/>
  <c r="H390" i="20"/>
  <c r="H389" i="20"/>
  <c r="H387" i="20"/>
  <c r="H386" i="20"/>
  <c r="H385" i="20"/>
  <c r="H383" i="20"/>
  <c r="H382" i="20"/>
  <c r="H381" i="20"/>
  <c r="H380" i="20"/>
  <c r="H379" i="20"/>
  <c r="H376" i="20"/>
  <c r="H375" i="20"/>
  <c r="H374" i="20"/>
  <c r="H373" i="20"/>
  <c r="H372" i="20"/>
  <c r="H371" i="20"/>
  <c r="H370" i="20"/>
  <c r="H369" i="20"/>
  <c r="H368" i="20"/>
  <c r="H367" i="20"/>
  <c r="H358" i="20"/>
  <c r="H357" i="20"/>
  <c r="H356" i="20"/>
  <c r="H355" i="20"/>
  <c r="H354" i="20"/>
  <c r="H353" i="20"/>
  <c r="H351" i="20"/>
  <c r="H350" i="20"/>
  <c r="H349" i="20"/>
  <c r="H348" i="20"/>
  <c r="H347" i="20"/>
  <c r="H346" i="20"/>
  <c r="H344" i="20"/>
  <c r="H343" i="20"/>
  <c r="H342" i="20"/>
  <c r="H338" i="20"/>
  <c r="H337" i="20"/>
  <c r="H336" i="20"/>
  <c r="H265" i="20"/>
  <c r="H264" i="20"/>
  <c r="H263" i="20"/>
  <c r="H262" i="20"/>
  <c r="H261" i="20"/>
  <c r="H251" i="20"/>
  <c r="H250" i="20"/>
  <c r="H249" i="20"/>
  <c r="H248" i="20"/>
  <c r="H247" i="20"/>
  <c r="H223" i="20"/>
  <c r="H222" i="20"/>
  <c r="H221" i="20"/>
  <c r="H220" i="20"/>
  <c r="H219" i="20"/>
  <c r="H49" i="20"/>
  <c r="I49" i="20" s="1"/>
  <c r="M49" i="20" s="1"/>
  <c r="H21" i="20"/>
  <c r="H20" i="20"/>
  <c r="H19" i="20"/>
  <c r="H18" i="20"/>
  <c r="H17" i="20"/>
  <c r="H14" i="20"/>
  <c r="H13" i="20"/>
  <c r="H12" i="20"/>
  <c r="H11" i="20"/>
  <c r="H10" i="20"/>
  <c r="H9" i="20"/>
  <c r="H8" i="20"/>
  <c r="H7" i="20"/>
  <c r="H6" i="20"/>
  <c r="H5" i="20"/>
  <c r="H4" i="20"/>
  <c r="H3" i="20"/>
  <c r="H567" i="20"/>
  <c r="H496" i="20"/>
  <c r="H330" i="20"/>
  <c r="H309" i="20"/>
  <c r="H269" i="20"/>
  <c r="H255" i="20"/>
  <c r="H215" i="20"/>
  <c r="H211" i="20"/>
  <c r="H206" i="20"/>
  <c r="H202" i="20"/>
  <c r="H196" i="20"/>
  <c r="H191" i="20"/>
  <c r="H187" i="20"/>
  <c r="H182" i="20"/>
  <c r="H178" i="20"/>
  <c r="H173" i="20"/>
  <c r="H169" i="20"/>
  <c r="H165" i="20"/>
  <c r="H155" i="20"/>
  <c r="H149" i="20"/>
  <c r="H144" i="20"/>
  <c r="H139" i="20"/>
  <c r="H135" i="20"/>
  <c r="H131" i="20"/>
  <c r="H127" i="20"/>
  <c r="H123" i="20"/>
  <c r="H118" i="20"/>
  <c r="I118" i="20" s="1"/>
  <c r="M118" i="20" s="1"/>
  <c r="H114" i="20"/>
  <c r="I114" i="20" s="1"/>
  <c r="M114" i="20" s="1"/>
  <c r="H47" i="20"/>
  <c r="H46" i="20"/>
  <c r="H45" i="20"/>
  <c r="H44" i="20"/>
  <c r="H43" i="20"/>
  <c r="H40" i="20"/>
  <c r="H39" i="20"/>
  <c r="H38" i="20"/>
  <c r="H37" i="20"/>
  <c r="H35" i="20"/>
  <c r="H34" i="20"/>
  <c r="H32" i="20"/>
  <c r="H30" i="20"/>
  <c r="H656" i="20"/>
  <c r="Y641" i="20"/>
  <c r="Z641" i="20" s="1"/>
  <c r="AD641" i="20" s="1"/>
  <c r="H329" i="20"/>
  <c r="H308" i="20"/>
  <c r="H258" i="20"/>
  <c r="H254" i="20"/>
  <c r="H214" i="20"/>
  <c r="H199" i="20"/>
  <c r="H190" i="20"/>
  <c r="H181" i="20"/>
  <c r="H168" i="20"/>
  <c r="H154" i="20"/>
  <c r="H143" i="20"/>
  <c r="H134" i="20"/>
  <c r="H126" i="20"/>
  <c r="H121" i="20"/>
  <c r="I121" i="20" s="1"/>
  <c r="M121" i="20" s="1"/>
  <c r="H113" i="20"/>
  <c r="I113" i="20" s="1"/>
  <c r="M113" i="20" s="1"/>
  <c r="Y628" i="20"/>
  <c r="H548" i="20"/>
  <c r="H476" i="20"/>
  <c r="H331" i="20"/>
  <c r="H310" i="20"/>
  <c r="H270" i="20"/>
  <c r="H256" i="20"/>
  <c r="H216" i="20"/>
  <c r="H212" i="20"/>
  <c r="H207" i="20"/>
  <c r="H203" i="20"/>
  <c r="H197" i="20"/>
  <c r="H192" i="20"/>
  <c r="H188" i="20"/>
  <c r="H183" i="20"/>
  <c r="H179" i="20"/>
  <c r="H174" i="20"/>
  <c r="H170" i="20"/>
  <c r="H166" i="20"/>
  <c r="H159" i="20"/>
  <c r="H150" i="20"/>
  <c r="H145" i="20"/>
  <c r="H141" i="20"/>
  <c r="H136" i="20"/>
  <c r="H132" i="20"/>
  <c r="H128" i="20"/>
  <c r="H124" i="20"/>
  <c r="H119" i="20"/>
  <c r="I119" i="20" s="1"/>
  <c r="M119" i="20" s="1"/>
  <c r="H115" i="20"/>
  <c r="I115" i="20" s="1"/>
  <c r="M115" i="20" s="1"/>
  <c r="H41" i="20"/>
  <c r="H36" i="20"/>
  <c r="H33" i="20"/>
  <c r="H31" i="20"/>
  <c r="H22" i="20"/>
  <c r="I22" i="20" s="1"/>
  <c r="M22" i="20" s="1"/>
  <c r="H209" i="20"/>
  <c r="H76" i="20"/>
  <c r="I76" i="20" s="1"/>
  <c r="M76" i="20" s="1"/>
  <c r="H757" i="20"/>
  <c r="H605" i="20"/>
  <c r="H530" i="20"/>
  <c r="H328" i="20"/>
  <c r="H307" i="20"/>
  <c r="H271" i="20"/>
  <c r="H257" i="20"/>
  <c r="H217" i="20"/>
  <c r="I217" i="20" s="1"/>
  <c r="M217" i="20" s="1"/>
  <c r="H213" i="20"/>
  <c r="H208" i="20"/>
  <c r="H204" i="20"/>
  <c r="H198" i="20"/>
  <c r="H193" i="20"/>
  <c r="H189" i="20"/>
  <c r="H184" i="20"/>
  <c r="H180" i="20"/>
  <c r="H175" i="20"/>
  <c r="H171" i="20"/>
  <c r="H167" i="20"/>
  <c r="H161" i="20"/>
  <c r="H151" i="20"/>
  <c r="H147" i="20"/>
  <c r="H142" i="20"/>
  <c r="H137" i="20"/>
  <c r="H133" i="20"/>
  <c r="H129" i="20"/>
  <c r="H125" i="20"/>
  <c r="H120" i="20"/>
  <c r="I120" i="20" s="1"/>
  <c r="M120" i="20" s="1"/>
  <c r="H116" i="20"/>
  <c r="I116" i="20" s="1"/>
  <c r="M116" i="20" s="1"/>
  <c r="H48" i="20"/>
  <c r="I48" i="20" s="1"/>
  <c r="M48" i="20" s="1"/>
  <c r="H589" i="20"/>
  <c r="H513" i="20"/>
  <c r="H272" i="20"/>
  <c r="H268" i="20"/>
  <c r="H205" i="20"/>
  <c r="H194" i="20"/>
  <c r="H185" i="20"/>
  <c r="H176" i="20"/>
  <c r="H172" i="20"/>
  <c r="H162" i="20"/>
  <c r="H148" i="20"/>
  <c r="H138" i="20"/>
  <c r="H130" i="20"/>
  <c r="H117" i="20"/>
  <c r="I117" i="20" s="1"/>
  <c r="M117" i="20" s="1"/>
  <c r="H24" i="20"/>
  <c r="I24" i="20" s="1"/>
  <c r="M24" i="20" s="1"/>
  <c r="G758" i="20"/>
  <c r="I758" i="20" s="1"/>
  <c r="K758" i="20"/>
  <c r="G841" i="20"/>
  <c r="K841" i="20"/>
  <c r="G732" i="20"/>
  <c r="K732" i="20"/>
  <c r="G753" i="20"/>
  <c r="I753" i="20" s="1"/>
  <c r="K753" i="20"/>
  <c r="I1789" i="20"/>
  <c r="G686" i="20"/>
  <c r="I686" i="20" s="1"/>
  <c r="K686" i="20"/>
  <c r="X658" i="20"/>
  <c r="Z658" i="20" s="1"/>
  <c r="AB658" i="20"/>
  <c r="G629" i="20"/>
  <c r="I629" i="20" s="1"/>
  <c r="K629" i="20"/>
  <c r="K606" i="20"/>
  <c r="G606" i="20"/>
  <c r="I606" i="20" s="1"/>
  <c r="K590" i="20"/>
  <c r="G590" i="20"/>
  <c r="I590" i="20" s="1"/>
  <c r="K1438" i="20"/>
  <c r="W1438" i="20" s="1"/>
  <c r="K820" i="20"/>
  <c r="G820" i="20"/>
  <c r="G560" i="20"/>
  <c r="I560" i="20" s="1"/>
  <c r="K560" i="20"/>
  <c r="G376" i="20"/>
  <c r="I376" i="20" s="1"/>
  <c r="K376" i="20"/>
  <c r="L1179" i="20"/>
  <c r="AA1179" i="20" s="1"/>
  <c r="AF1179" i="20" s="1"/>
  <c r="G351" i="20"/>
  <c r="I1179" i="20"/>
  <c r="X1179" i="20" s="1"/>
  <c r="K351" i="20"/>
  <c r="G269" i="20"/>
  <c r="K269" i="20"/>
  <c r="G126" i="20"/>
  <c r="I126" i="20" s="1"/>
  <c r="K126" i="20"/>
  <c r="O20" i="20"/>
  <c r="H921" i="20"/>
  <c r="O21" i="20"/>
  <c r="O19" i="20"/>
  <c r="G651" i="20"/>
  <c r="I651" i="20" s="1"/>
  <c r="K651" i="20"/>
  <c r="AD1606" i="20"/>
  <c r="AG1606" i="20" s="1"/>
  <c r="D1620" i="20"/>
  <c r="K635" i="20"/>
  <c r="G635" i="20"/>
  <c r="I635" i="20" s="1"/>
  <c r="K615" i="20"/>
  <c r="G615" i="20"/>
  <c r="I615" i="20" s="1"/>
  <c r="K211" i="20"/>
  <c r="G211" i="20"/>
  <c r="K185" i="20"/>
  <c r="G185" i="20"/>
  <c r="I185" i="20" s="1"/>
  <c r="G109" i="20"/>
  <c r="J1403" i="20"/>
  <c r="K109" i="20"/>
  <c r="M1452" i="20"/>
  <c r="J1349" i="20"/>
  <c r="G69" i="20"/>
  <c r="K69" i="20"/>
  <c r="O471" i="20"/>
  <c r="O476" i="20"/>
  <c r="O475" i="20"/>
  <c r="O474" i="20"/>
  <c r="G287" i="20"/>
  <c r="K287" i="20"/>
  <c r="G203" i="20"/>
  <c r="K203" i="20"/>
  <c r="G569" i="20"/>
  <c r="I569" i="20" s="1"/>
  <c r="K569" i="20"/>
  <c r="G504" i="20"/>
  <c r="G1455" i="20"/>
  <c r="K504" i="20"/>
  <c r="G1445" i="20"/>
  <c r="S1445" i="20" s="1"/>
  <c r="X1445" i="20" s="1"/>
  <c r="K396" i="20"/>
  <c r="G396" i="20"/>
  <c r="G214" i="20"/>
  <c r="K214" i="20"/>
  <c r="K188" i="20"/>
  <c r="G188" i="20"/>
  <c r="I188" i="20" s="1"/>
  <c r="G420" i="20"/>
  <c r="K420" i="20"/>
  <c r="K381" i="20"/>
  <c r="G381" i="20"/>
  <c r="G135" i="20"/>
  <c r="I135" i="20" s="1"/>
  <c r="K135" i="20"/>
  <c r="G155" i="20"/>
  <c r="I155" i="20" s="1"/>
  <c r="K155" i="20"/>
  <c r="G9" i="20"/>
  <c r="K9" i="20"/>
  <c r="G181" i="20"/>
  <c r="I181" i="20" s="1"/>
  <c r="K181" i="20"/>
  <c r="K343" i="20"/>
  <c r="G343" i="20"/>
  <c r="I343" i="20" s="1"/>
  <c r="K813" i="20"/>
  <c r="G813" i="20"/>
  <c r="G746" i="20"/>
  <c r="K746" i="20"/>
  <c r="G728" i="20"/>
  <c r="I728" i="20" s="1"/>
  <c r="K728" i="20"/>
  <c r="X645" i="20"/>
  <c r="Z645" i="20" s="1"/>
  <c r="AB645" i="20"/>
  <c r="K752" i="20"/>
  <c r="G752" i="20"/>
  <c r="I752" i="20" s="1"/>
  <c r="G693" i="20"/>
  <c r="K693" i="20"/>
  <c r="K658" i="20"/>
  <c r="G658" i="20"/>
  <c r="V1610" i="20"/>
  <c r="Y1610" i="20" s="1"/>
  <c r="K647" i="20"/>
  <c r="G647" i="20"/>
  <c r="X631" i="20"/>
  <c r="AB631" i="20"/>
  <c r="G508" i="20"/>
  <c r="I508" i="20" s="1"/>
  <c r="K508" i="20"/>
  <c r="H1448" i="20"/>
  <c r="C478" i="20"/>
  <c r="C477" i="20"/>
  <c r="K243" i="20"/>
  <c r="G243" i="20"/>
  <c r="I243" i="20" s="1"/>
  <c r="K102" i="20"/>
  <c r="G102" i="20"/>
  <c r="I102" i="20" s="1"/>
  <c r="K655" i="20"/>
  <c r="AD1610" i="20"/>
  <c r="AG1610" i="20" s="1"/>
  <c r="G655" i="20"/>
  <c r="I655" i="20" s="1"/>
  <c r="V1607" i="20"/>
  <c r="Y1607" i="20" s="1"/>
  <c r="G644" i="20"/>
  <c r="K644" i="20"/>
  <c r="K745" i="20"/>
  <c r="G745" i="20"/>
  <c r="I745" i="20" s="1"/>
  <c r="G687" i="20"/>
  <c r="I687" i="20" s="1"/>
  <c r="K687" i="20"/>
  <c r="K607" i="20"/>
  <c r="G607" i="20"/>
  <c r="I607" i="20" s="1"/>
  <c r="K509" i="20"/>
  <c r="G509" i="20"/>
  <c r="G455" i="20"/>
  <c r="I455" i="20" s="1"/>
  <c r="K455" i="20"/>
  <c r="H1350" i="20"/>
  <c r="G338" i="20"/>
  <c r="K338" i="20"/>
  <c r="G230" i="20"/>
  <c r="I230" i="20" s="1"/>
  <c r="K230" i="20"/>
  <c r="P14" i="20"/>
  <c r="K868" i="20" s="1"/>
  <c r="K867" i="20"/>
  <c r="K803" i="20"/>
  <c r="G803" i="20"/>
  <c r="K638" i="20"/>
  <c r="G638" i="20"/>
  <c r="K454" i="20"/>
  <c r="E464" i="20"/>
  <c r="E462" i="20"/>
  <c r="E457" i="20"/>
  <c r="E461" i="20"/>
  <c r="E460" i="20"/>
  <c r="G454" i="20"/>
  <c r="E463" i="20"/>
  <c r="K405" i="20"/>
  <c r="G405" i="20"/>
  <c r="G250" i="20"/>
  <c r="K250" i="20"/>
  <c r="K172" i="20"/>
  <c r="G172" i="20"/>
  <c r="G596" i="20"/>
  <c r="K596" i="20"/>
  <c r="G558" i="20"/>
  <c r="K558" i="20"/>
  <c r="K1447" i="20"/>
  <c r="G330" i="20"/>
  <c r="I330" i="20" s="1"/>
  <c r="K330" i="20"/>
  <c r="K125" i="20"/>
  <c r="G125" i="20"/>
  <c r="I125" i="20" s="1"/>
  <c r="K106" i="20"/>
  <c r="G106" i="20"/>
  <c r="I106" i="20" s="1"/>
  <c r="J1400" i="20"/>
  <c r="M1449" i="20"/>
  <c r="O59" i="20"/>
  <c r="O60" i="20"/>
  <c r="G921" i="20"/>
  <c r="O58" i="20"/>
  <c r="G608" i="20"/>
  <c r="K608" i="20"/>
  <c r="G511" i="20"/>
  <c r="I511" i="20" s="1"/>
  <c r="K511" i="20"/>
  <c r="H1450" i="20"/>
  <c r="K374" i="20"/>
  <c r="G374" i="20"/>
  <c r="K99" i="20"/>
  <c r="G99" i="20"/>
  <c r="K328" i="20"/>
  <c r="G328" i="20"/>
  <c r="G147" i="20"/>
  <c r="K147" i="20"/>
  <c r="M1448" i="20"/>
  <c r="G105" i="20"/>
  <c r="J1399" i="20"/>
  <c r="K105" i="20"/>
  <c r="K696" i="20"/>
  <c r="G696" i="20"/>
  <c r="G672" i="20"/>
  <c r="I672" i="20" s="1"/>
  <c r="K672" i="20"/>
  <c r="AB643" i="20"/>
  <c r="X643" i="20"/>
  <c r="Z643" i="20" s="1"/>
  <c r="K480" i="20"/>
  <c r="H1399" i="20"/>
  <c r="H1402" i="20" s="1"/>
  <c r="H1387" i="20"/>
  <c r="P1387" i="20" s="1"/>
  <c r="G480" i="20"/>
  <c r="G413" i="20"/>
  <c r="I413" i="20" s="1"/>
  <c r="K413" i="20"/>
  <c r="K802" i="20"/>
  <c r="G802" i="20"/>
  <c r="I802" i="20" s="1"/>
  <c r="G744" i="20"/>
  <c r="K744" i="20"/>
  <c r="D1505" i="20"/>
  <c r="D1507" i="20"/>
  <c r="D1509" i="20"/>
  <c r="K456" i="20"/>
  <c r="G456" i="20"/>
  <c r="H1351" i="20"/>
  <c r="G368" i="20"/>
  <c r="K368" i="20"/>
  <c r="K296" i="20"/>
  <c r="G296" i="20"/>
  <c r="I296" i="20" s="1"/>
  <c r="K275" i="20"/>
  <c r="G275" i="20"/>
  <c r="K198" i="20"/>
  <c r="G198" i="20"/>
  <c r="G180" i="20"/>
  <c r="I180" i="20" s="1"/>
  <c r="K180" i="20"/>
  <c r="K98" i="20"/>
  <c r="G98" i="20"/>
  <c r="C34" i="20"/>
  <c r="C32" i="20"/>
  <c r="C33" i="20"/>
  <c r="K8" i="20"/>
  <c r="G8" i="20"/>
  <c r="I8" i="20" s="1"/>
  <c r="K825" i="20"/>
  <c r="G825" i="20"/>
  <c r="G251" i="20"/>
  <c r="I251" i="20" s="1"/>
  <c r="K251" i="20"/>
  <c r="G222" i="20"/>
  <c r="I222" i="20" s="1"/>
  <c r="K222" i="20"/>
  <c r="K97" i="20"/>
  <c r="G97" i="20"/>
  <c r="I97" i="20" s="1"/>
  <c r="G529" i="20"/>
  <c r="K529" i="20"/>
  <c r="I1444" i="20"/>
  <c r="U1444" i="20" s="1"/>
  <c r="G1451" i="20"/>
  <c r="G1440" i="20"/>
  <c r="S1440" i="20" s="1"/>
  <c r="X1440" i="20" s="1"/>
  <c r="G499" i="20"/>
  <c r="K499" i="20"/>
  <c r="G215" i="20"/>
  <c r="I215" i="20" s="1"/>
  <c r="K215" i="20"/>
  <c r="G108" i="20"/>
  <c r="K108" i="20"/>
  <c r="M1451" i="20"/>
  <c r="J1402" i="20"/>
  <c r="G61" i="20"/>
  <c r="K61" i="20"/>
  <c r="G868" i="20"/>
  <c r="K865" i="20"/>
  <c r="K782" i="20"/>
  <c r="G782" i="20"/>
  <c r="C1576" i="20"/>
  <c r="B1590" i="20" s="1"/>
  <c r="H1590" i="20" s="1"/>
  <c r="G350" i="20"/>
  <c r="L1178" i="20"/>
  <c r="AA1178" i="20" s="1"/>
  <c r="AF1178" i="20" s="1"/>
  <c r="I1178" i="20"/>
  <c r="X1178" i="20" s="1"/>
  <c r="K350" i="20"/>
  <c r="G690" i="20"/>
  <c r="K690" i="20"/>
  <c r="K443" i="20"/>
  <c r="G1351" i="20"/>
  <c r="G1340" i="20"/>
  <c r="P1340" i="20" s="1"/>
  <c r="R1340" i="20" s="1"/>
  <c r="G443" i="20"/>
  <c r="K124" i="20"/>
  <c r="G124" i="20"/>
  <c r="G736" i="20"/>
  <c r="K736" i="20"/>
  <c r="K692" i="20"/>
  <c r="G692" i="20"/>
  <c r="I692" i="20" s="1"/>
  <c r="G594" i="20"/>
  <c r="K594" i="20"/>
  <c r="E582" i="20"/>
  <c r="G578" i="20"/>
  <c r="I578" i="20" s="1"/>
  <c r="E580" i="20"/>
  <c r="K578" i="20"/>
  <c r="E584" i="20"/>
  <c r="K794" i="20"/>
  <c r="G794" i="20"/>
  <c r="F1812" i="20"/>
  <c r="H1812" i="20" s="1"/>
  <c r="AX841" i="19" s="1"/>
  <c r="G763" i="20"/>
  <c r="I763" i="20" s="1"/>
  <c r="K763" i="20"/>
  <c r="G640" i="20"/>
  <c r="K640" i="20"/>
  <c r="K595" i="20"/>
  <c r="G595" i="20"/>
  <c r="K567" i="20"/>
  <c r="G567" i="20"/>
  <c r="M1469" i="20"/>
  <c r="G542" i="20"/>
  <c r="I542" i="20" s="1"/>
  <c r="K542" i="20"/>
  <c r="J1444" i="20"/>
  <c r="V1444" i="20" s="1"/>
  <c r="H1445" i="20"/>
  <c r="T1445" i="20" s="1"/>
  <c r="G519" i="20"/>
  <c r="K519" i="20"/>
  <c r="G1353" i="20"/>
  <c r="G445" i="20"/>
  <c r="K445" i="20"/>
  <c r="J1177" i="20"/>
  <c r="M1177" i="20"/>
  <c r="K356" i="20"/>
  <c r="G356" i="20"/>
  <c r="I356" i="20" s="1"/>
  <c r="G291" i="20"/>
  <c r="I291" i="20" s="1"/>
  <c r="K291" i="20"/>
  <c r="K255" i="20"/>
  <c r="G255" i="20"/>
  <c r="K213" i="20"/>
  <c r="G213" i="20"/>
  <c r="I213" i="20" s="1"/>
  <c r="G175" i="20"/>
  <c r="I175" i="20" s="1"/>
  <c r="K175" i="20"/>
  <c r="K673" i="20"/>
  <c r="G673" i="20"/>
  <c r="G836" i="20"/>
  <c r="K836" i="20"/>
  <c r="K716" i="20"/>
  <c r="G716" i="20"/>
  <c r="G628" i="20"/>
  <c r="K628" i="20"/>
  <c r="K592" i="20"/>
  <c r="G592" i="20"/>
  <c r="G486" i="20"/>
  <c r="I486" i="20" s="1"/>
  <c r="H1404" i="20"/>
  <c r="K486" i="20"/>
  <c r="F1338" i="20"/>
  <c r="E434" i="20"/>
  <c r="E437" i="20"/>
  <c r="E438" i="20"/>
  <c r="K428" i="20"/>
  <c r="E436" i="20"/>
  <c r="E435" i="20"/>
  <c r="E431" i="20"/>
  <c r="G428" i="20"/>
  <c r="K244" i="20"/>
  <c r="G244" i="20"/>
  <c r="I244" i="20" s="1"/>
  <c r="G710" i="20"/>
  <c r="K710" i="20"/>
  <c r="K1441" i="20"/>
  <c r="W1441" i="20" s="1"/>
  <c r="K552" i="20"/>
  <c r="G552" i="20"/>
  <c r="K1452" i="20"/>
  <c r="K522" i="20"/>
  <c r="I1437" i="20"/>
  <c r="U1437" i="20" s="1"/>
  <c r="G522" i="20"/>
  <c r="K483" i="20"/>
  <c r="H1401" i="20"/>
  <c r="H1390" i="20"/>
  <c r="P1390" i="20" s="1"/>
  <c r="G483" i="20"/>
  <c r="G209" i="20"/>
  <c r="K209" i="20"/>
  <c r="G150" i="20"/>
  <c r="I150" i="20" s="1"/>
  <c r="K150" i="20"/>
  <c r="G127" i="20"/>
  <c r="K127" i="20"/>
  <c r="O47" i="20"/>
  <c r="O45" i="20"/>
  <c r="I921" i="20"/>
  <c r="O46" i="20"/>
  <c r="K6" i="20"/>
  <c r="G6" i="20"/>
  <c r="G727" i="20"/>
  <c r="K727" i="20"/>
  <c r="K543" i="20"/>
  <c r="J1445" i="20"/>
  <c r="V1445" i="20" s="1"/>
  <c r="H1446" i="20"/>
  <c r="G543" i="20"/>
  <c r="I543" i="20" s="1"/>
  <c r="J1455" i="20"/>
  <c r="G1030" i="20"/>
  <c r="H1487" i="20"/>
  <c r="K170" i="20"/>
  <c r="G170" i="20"/>
  <c r="X629" i="20"/>
  <c r="Z629" i="20" s="1"/>
  <c r="AB629" i="20"/>
  <c r="G556" i="20"/>
  <c r="K556" i="20"/>
  <c r="K1455" i="20"/>
  <c r="K1445" i="20"/>
  <c r="W1445" i="20" s="1"/>
  <c r="K389" i="20"/>
  <c r="G389" i="20"/>
  <c r="I389" i="20" s="1"/>
  <c r="H976" i="20"/>
  <c r="H977" i="20"/>
  <c r="H975" i="20"/>
  <c r="G206" i="20"/>
  <c r="K206" i="20"/>
  <c r="M1453" i="20"/>
  <c r="J1404" i="20"/>
  <c r="K110" i="20"/>
  <c r="G110" i="20"/>
  <c r="I110" i="20" s="1"/>
  <c r="G568" i="20"/>
  <c r="I568" i="20" s="1"/>
  <c r="M1470" i="20"/>
  <c r="M1474" i="20" s="1"/>
  <c r="K568" i="20"/>
  <c r="H1389" i="20"/>
  <c r="P1389" i="20" s="1"/>
  <c r="K482" i="20"/>
  <c r="G482" i="20"/>
  <c r="H1400" i="20"/>
  <c r="C1583" i="20"/>
  <c r="K778" i="20"/>
  <c r="G778" i="20"/>
  <c r="I778" i="20" s="1"/>
  <c r="G697" i="20"/>
  <c r="K697" i="20"/>
  <c r="K699" i="20"/>
  <c r="G699" i="20"/>
  <c r="I699" i="20" s="1"/>
  <c r="K1436" i="20"/>
  <c r="W1436" i="20" s="1"/>
  <c r="G547" i="20"/>
  <c r="K547" i="20"/>
  <c r="K1448" i="20"/>
  <c r="G264" i="20"/>
  <c r="K264" i="20"/>
  <c r="G128" i="20"/>
  <c r="K128" i="20"/>
  <c r="G370" i="20"/>
  <c r="K370" i="20"/>
  <c r="F1813" i="20"/>
  <c r="H1813" i="20" s="1"/>
  <c r="AX843" i="19" s="1"/>
  <c r="G764" i="20"/>
  <c r="I764" i="20" s="1"/>
  <c r="K764" i="20"/>
  <c r="AB640" i="20"/>
  <c r="X640" i="20"/>
  <c r="G517" i="20"/>
  <c r="I517" i="20" s="1"/>
  <c r="H1455" i="20"/>
  <c r="K517" i="20"/>
  <c r="G1393" i="20"/>
  <c r="O1393" i="20" s="1"/>
  <c r="Q1393" i="20" s="1"/>
  <c r="G1404" i="20"/>
  <c r="G473" i="20"/>
  <c r="K473" i="20"/>
  <c r="K324" i="20"/>
  <c r="G324" i="20"/>
  <c r="I324" i="20" s="1"/>
  <c r="G223" i="20"/>
  <c r="K223" i="20"/>
  <c r="I1397" i="20"/>
  <c r="G40" i="20"/>
  <c r="L1446" i="20"/>
  <c r="K40" i="20"/>
  <c r="I1347" i="20"/>
  <c r="K767" i="20"/>
  <c r="G767" i="20"/>
  <c r="K700" i="20"/>
  <c r="G700" i="20"/>
  <c r="K678" i="20"/>
  <c r="G678" i="20"/>
  <c r="G602" i="20"/>
  <c r="K602" i="20"/>
  <c r="K527" i="20"/>
  <c r="G527" i="20"/>
  <c r="I1442" i="20"/>
  <c r="U1442" i="20" s="1"/>
  <c r="I1453" i="20"/>
  <c r="K453" i="20"/>
  <c r="G453" i="20"/>
  <c r="I453" i="20" s="1"/>
  <c r="H1349" i="20"/>
  <c r="K605" i="20"/>
  <c r="G605" i="20"/>
  <c r="I605" i="20" s="1"/>
  <c r="K424" i="20"/>
  <c r="G424" i="20"/>
  <c r="G392" i="20"/>
  <c r="K392" i="20"/>
  <c r="K204" i="20"/>
  <c r="G204" i="20"/>
  <c r="G184" i="20"/>
  <c r="K184" i="20"/>
  <c r="I1395" i="20"/>
  <c r="R1395" i="20" s="1"/>
  <c r="L1444" i="20"/>
  <c r="Y1444" i="20" s="1"/>
  <c r="G38" i="20"/>
  <c r="I1345" i="20"/>
  <c r="K38" i="20"/>
  <c r="K406" i="20"/>
  <c r="G406" i="20"/>
  <c r="G205" i="20"/>
  <c r="I205" i="20" s="1"/>
  <c r="K205" i="20"/>
  <c r="K103" i="20"/>
  <c r="G103" i="20"/>
  <c r="G62" i="20"/>
  <c r="I62" i="20" s="1"/>
  <c r="K62" i="20"/>
  <c r="E14" i="20"/>
  <c r="G13" i="20"/>
  <c r="K13" i="20"/>
  <c r="K679" i="20"/>
  <c r="G679" i="20"/>
  <c r="K604" i="20"/>
  <c r="G604" i="20"/>
  <c r="C461" i="20"/>
  <c r="C462" i="20"/>
  <c r="C457" i="20"/>
  <c r="C460" i="20"/>
  <c r="G137" i="20"/>
  <c r="K137" i="20"/>
  <c r="AB648" i="20"/>
  <c r="X648" i="20"/>
  <c r="G528" i="20"/>
  <c r="K528" i="20"/>
  <c r="I1443" i="20"/>
  <c r="U1443" i="20" s="1"/>
  <c r="I1454" i="20"/>
  <c r="M1178" i="20"/>
  <c r="AB1178" i="20" s="1"/>
  <c r="K357" i="20"/>
  <c r="G357" i="20"/>
  <c r="I357" i="20" s="1"/>
  <c r="J1178" i="20"/>
  <c r="G277" i="20"/>
  <c r="K277" i="20"/>
  <c r="G256" i="20"/>
  <c r="K256" i="20"/>
  <c r="K227" i="20"/>
  <c r="G227" i="20"/>
  <c r="P60" i="20"/>
  <c r="P58" i="20"/>
  <c r="P59" i="20"/>
  <c r="K812" i="20"/>
  <c r="G812" i="20"/>
  <c r="K701" i="20"/>
  <c r="G701" i="20"/>
  <c r="K636" i="20"/>
  <c r="G636" i="20"/>
  <c r="G541" i="20"/>
  <c r="I541" i="20" s="1"/>
  <c r="J1454" i="20"/>
  <c r="K541" i="20"/>
  <c r="H1444" i="20"/>
  <c r="T1444" i="20" s="1"/>
  <c r="J1443" i="20"/>
  <c r="V1443" i="20" s="1"/>
  <c r="K407" i="20"/>
  <c r="G407" i="20"/>
  <c r="K226" i="20"/>
  <c r="G226" i="20"/>
  <c r="I226" i="20" s="1"/>
  <c r="G297" i="20"/>
  <c r="K297" i="20"/>
  <c r="K831" i="20"/>
  <c r="G831" i="20"/>
  <c r="I831" i="20" s="1"/>
  <c r="F1810" i="20"/>
  <c r="H1810" i="20" s="1"/>
  <c r="K761" i="20"/>
  <c r="G761" i="20"/>
  <c r="G718" i="20"/>
  <c r="I718" i="20" s="1"/>
  <c r="K718" i="20"/>
  <c r="G618" i="20"/>
  <c r="K618" i="20"/>
  <c r="G598" i="20"/>
  <c r="I598" i="20" s="1"/>
  <c r="K598" i="20"/>
  <c r="G540" i="20"/>
  <c r="H1443" i="20"/>
  <c r="T1443" i="20" s="1"/>
  <c r="J1453" i="20"/>
  <c r="K540" i="20"/>
  <c r="K833" i="20"/>
  <c r="G833" i="20"/>
  <c r="I833" i="20" s="1"/>
  <c r="K683" i="20"/>
  <c r="G683" i="20"/>
  <c r="K525" i="20"/>
  <c r="I1440" i="20"/>
  <c r="U1440" i="20" s="1"/>
  <c r="I1451" i="20"/>
  <c r="G525" i="20"/>
  <c r="I525" i="20" s="1"/>
  <c r="G419" i="20"/>
  <c r="K419" i="20"/>
  <c r="G387" i="20"/>
  <c r="I387" i="20" s="1"/>
  <c r="K387" i="20"/>
  <c r="P33" i="20"/>
  <c r="P32" i="20"/>
  <c r="P34" i="20"/>
  <c r="K791" i="20"/>
  <c r="G791" i="20"/>
  <c r="G639" i="20"/>
  <c r="I639" i="20" s="1"/>
  <c r="K639" i="20"/>
  <c r="K790" i="20"/>
  <c r="G790" i="20"/>
  <c r="K668" i="20"/>
  <c r="G668" i="20"/>
  <c r="I668" i="20" s="1"/>
  <c r="V1609" i="20"/>
  <c r="Y1609" i="20" s="1"/>
  <c r="G646" i="20"/>
  <c r="K646" i="20"/>
  <c r="G532" i="20"/>
  <c r="I532" i="20" s="1"/>
  <c r="K532" i="20"/>
  <c r="I1447" i="20"/>
  <c r="E449" i="20"/>
  <c r="G1338" i="20"/>
  <c r="G441" i="20"/>
  <c r="E450" i="20"/>
  <c r="E447" i="20"/>
  <c r="K441" i="20"/>
  <c r="E448" i="20"/>
  <c r="E451" i="20"/>
  <c r="E444" i="20"/>
  <c r="K394" i="20"/>
  <c r="G394" i="20"/>
  <c r="I394" i="20" s="1"/>
  <c r="K307" i="20"/>
  <c r="G307" i="20"/>
  <c r="I307" i="20" s="1"/>
  <c r="G173" i="20"/>
  <c r="I173" i="20" s="1"/>
  <c r="K173" i="20"/>
  <c r="G788" i="20"/>
  <c r="K788" i="20"/>
  <c r="G729" i="20"/>
  <c r="I729" i="20" s="1"/>
  <c r="K729" i="20"/>
  <c r="K662" i="20"/>
  <c r="G662" i="20"/>
  <c r="X630" i="20"/>
  <c r="Z630" i="20" s="1"/>
  <c r="AB630" i="20"/>
  <c r="G561" i="20"/>
  <c r="K561" i="20"/>
  <c r="K391" i="20"/>
  <c r="G391" i="20"/>
  <c r="G422" i="20"/>
  <c r="K422" i="20"/>
  <c r="K298" i="20"/>
  <c r="G298" i="20"/>
  <c r="K202" i="20"/>
  <c r="G202" i="20"/>
  <c r="K747" i="20"/>
  <c r="G747" i="20"/>
  <c r="K648" i="20"/>
  <c r="G648" i="20"/>
  <c r="V1611" i="20"/>
  <c r="Y1611" i="20" s="1"/>
  <c r="K369" i="20"/>
  <c r="G369" i="20"/>
  <c r="I369" i="20" s="1"/>
  <c r="G316" i="20"/>
  <c r="K316" i="20"/>
  <c r="G827" i="20"/>
  <c r="K827" i="20"/>
  <c r="H1588" i="20"/>
  <c r="I1582" i="20"/>
  <c r="K757" i="20"/>
  <c r="G757" i="20"/>
  <c r="I757" i="20" s="1"/>
  <c r="K664" i="20"/>
  <c r="G664" i="20"/>
  <c r="X652" i="20"/>
  <c r="AB652" i="20"/>
  <c r="G612" i="20"/>
  <c r="K612" i="20"/>
  <c r="E1508" i="20"/>
  <c r="E1504" i="20"/>
  <c r="E1506" i="20"/>
  <c r="H1439" i="20"/>
  <c r="T1439" i="20" s="1"/>
  <c r="G536" i="20"/>
  <c r="J1438" i="20"/>
  <c r="V1438" i="20" s="1"/>
  <c r="J1449" i="20"/>
  <c r="K536" i="20"/>
  <c r="K501" i="20"/>
  <c r="G501" i="20"/>
  <c r="G1453" i="20"/>
  <c r="G1442" i="20"/>
  <c r="S1442" i="20" s="1"/>
  <c r="X1442" i="20" s="1"/>
  <c r="G409" i="20"/>
  <c r="I409" i="20" s="1"/>
  <c r="K409" i="20"/>
  <c r="K828" i="20"/>
  <c r="G828" i="20"/>
  <c r="I828" i="20" s="1"/>
  <c r="K705" i="20"/>
  <c r="G705" i="20"/>
  <c r="AB655" i="20"/>
  <c r="X655" i="20"/>
  <c r="Z655" i="20" s="1"/>
  <c r="K410" i="20"/>
  <c r="G410" i="20"/>
  <c r="K382" i="20"/>
  <c r="G382" i="20"/>
  <c r="I382" i="20" s="1"/>
  <c r="G317" i="20"/>
  <c r="I317" i="20" s="1"/>
  <c r="K317" i="20"/>
  <c r="K130" i="20"/>
  <c r="G130" i="20"/>
  <c r="I130" i="20" s="1"/>
  <c r="G56" i="20"/>
  <c r="K56" i="20"/>
  <c r="G4" i="20"/>
  <c r="I4" i="20" s="1"/>
  <c r="K4" i="20"/>
  <c r="K784" i="20"/>
  <c r="G784" i="20"/>
  <c r="I784" i="20" s="1"/>
  <c r="K735" i="20"/>
  <c r="G735" i="20"/>
  <c r="I735" i="20" s="1"/>
  <c r="O435" i="20"/>
  <c r="O431" i="20"/>
  <c r="O436" i="20"/>
  <c r="O434" i="20"/>
  <c r="K386" i="20"/>
  <c r="G386" i="20"/>
  <c r="K301" i="20"/>
  <c r="G301" i="20"/>
  <c r="G191" i="20"/>
  <c r="K191" i="20"/>
  <c r="G165" i="20"/>
  <c r="K165" i="20"/>
  <c r="G74" i="20"/>
  <c r="J1354" i="20"/>
  <c r="K74" i="20"/>
  <c r="AB627" i="20"/>
  <c r="X627" i="20"/>
  <c r="K423" i="20"/>
  <c r="G423" i="20"/>
  <c r="G321" i="20"/>
  <c r="K321" i="20"/>
  <c r="K262" i="20"/>
  <c r="G262" i="20"/>
  <c r="I262" i="20" s="1"/>
  <c r="K183" i="20"/>
  <c r="G183" i="20"/>
  <c r="G101" i="20"/>
  <c r="I101" i="20" s="1"/>
  <c r="K101" i="20"/>
  <c r="C45" i="20"/>
  <c r="C47" i="20"/>
  <c r="C46" i="20"/>
  <c r="K768" i="20"/>
  <c r="G768" i="20"/>
  <c r="K512" i="20"/>
  <c r="H1451" i="20"/>
  <c r="G512" i="20"/>
  <c r="J1351" i="20"/>
  <c r="G71" i="20"/>
  <c r="K71" i="20"/>
  <c r="K5" i="20"/>
  <c r="G5" i="20"/>
  <c r="K781" i="20"/>
  <c r="G781" i="20"/>
  <c r="K734" i="20"/>
  <c r="G734" i="20"/>
  <c r="I734" i="20" s="1"/>
  <c r="I1441" i="20"/>
  <c r="U1441" i="20" s="1"/>
  <c r="I1452" i="20"/>
  <c r="K526" i="20"/>
  <c r="G526" i="20"/>
  <c r="I526" i="20" s="1"/>
  <c r="G1448" i="20"/>
  <c r="G1436" i="20"/>
  <c r="S1436" i="20" s="1"/>
  <c r="X1436" i="20" s="1"/>
  <c r="G495" i="20"/>
  <c r="K495" i="20"/>
  <c r="G429" i="20"/>
  <c r="F1339" i="20"/>
  <c r="O1339" i="20" s="1"/>
  <c r="F1350" i="20"/>
  <c r="K429" i="20"/>
  <c r="L1441" i="20"/>
  <c r="Y1441" i="20" s="1"/>
  <c r="I1392" i="20"/>
  <c r="R1392" i="20" s="1"/>
  <c r="I1342" i="20"/>
  <c r="S1342" i="20" s="1"/>
  <c r="G35" i="20"/>
  <c r="K35" i="20"/>
  <c r="K282" i="20"/>
  <c r="G282" i="20"/>
  <c r="K64" i="20"/>
  <c r="G64" i="20"/>
  <c r="K3" i="20"/>
  <c r="G3" i="20"/>
  <c r="J1355" i="20"/>
  <c r="K75" i="20"/>
  <c r="G75" i="20"/>
  <c r="K821" i="20"/>
  <c r="G821" i="20"/>
  <c r="I821" i="20" s="1"/>
  <c r="K549" i="20"/>
  <c r="G549" i="20"/>
  <c r="I549" i="20" s="1"/>
  <c r="K1449" i="20"/>
  <c r="K698" i="20"/>
  <c r="G698" i="20"/>
  <c r="K43" i="20"/>
  <c r="G43" i="20"/>
  <c r="E20" i="20"/>
  <c r="G18" i="20"/>
  <c r="I18" i="20" s="1"/>
  <c r="K18" i="20"/>
  <c r="E21" i="20"/>
  <c r="E19" i="20"/>
  <c r="M1437" i="20"/>
  <c r="J1338" i="20"/>
  <c r="J1388" i="20"/>
  <c r="G663" i="20"/>
  <c r="I663" i="20" s="1"/>
  <c r="K663" i="20"/>
  <c r="G380" i="20"/>
  <c r="K380" i="20"/>
  <c r="G295" i="20"/>
  <c r="I295" i="20" s="1"/>
  <c r="K295" i="20"/>
  <c r="G87" i="20"/>
  <c r="K87" i="20"/>
  <c r="I1349" i="20"/>
  <c r="L1448" i="20"/>
  <c r="I1399" i="20"/>
  <c r="G759" i="20"/>
  <c r="K759" i="20"/>
  <c r="G515" i="20"/>
  <c r="I515" i="20" s="1"/>
  <c r="K515" i="20"/>
  <c r="H1454" i="20"/>
  <c r="C475" i="20"/>
  <c r="C474" i="20"/>
  <c r="C476" i="20"/>
  <c r="C471" i="20"/>
  <c r="L1443" i="20"/>
  <c r="Y1443" i="20" s="1"/>
  <c r="I1394" i="20"/>
  <c r="R1394" i="20" s="1"/>
  <c r="I1344" i="20"/>
  <c r="S1344" i="20" s="1"/>
  <c r="K37" i="20"/>
  <c r="G37" i="20"/>
  <c r="I37" i="20" s="1"/>
  <c r="K755" i="20"/>
  <c r="G755" i="20"/>
  <c r="I755" i="20" s="1"/>
  <c r="G1343" i="20"/>
  <c r="P1343" i="20" s="1"/>
  <c r="R1343" i="20" s="1"/>
  <c r="K446" i="20"/>
  <c r="G1354" i="20"/>
  <c r="G446" i="20"/>
  <c r="G795" i="20"/>
  <c r="I795" i="20" s="1"/>
  <c r="K795" i="20"/>
  <c r="K773" i="20"/>
  <c r="G773" i="20"/>
  <c r="AB637" i="20"/>
  <c r="X637" i="20"/>
  <c r="G458" i="20"/>
  <c r="H1353" i="20"/>
  <c r="K458" i="20"/>
  <c r="G427" i="20"/>
  <c r="I427" i="20" s="1"/>
  <c r="F1349" i="20"/>
  <c r="F1337" i="20"/>
  <c r="O1337" i="20" s="1"/>
  <c r="K427" i="20"/>
  <c r="G404" i="20"/>
  <c r="I404" i="20" s="1"/>
  <c r="K404" i="20"/>
  <c r="J1880" i="20"/>
  <c r="J1878" i="20" s="1"/>
  <c r="P819" i="20"/>
  <c r="K613" i="20"/>
  <c r="G613" i="20"/>
  <c r="G433" i="20"/>
  <c r="F1343" i="20"/>
  <c r="O1343" i="20" s="1"/>
  <c r="F1354" i="20"/>
  <c r="K433" i="20"/>
  <c r="K403" i="20"/>
  <c r="G403" i="20"/>
  <c r="G189" i="20"/>
  <c r="I189" i="20" s="1"/>
  <c r="K189" i="20"/>
  <c r="K143" i="20"/>
  <c r="G143" i="20"/>
  <c r="K72" i="20"/>
  <c r="J1352" i="20"/>
  <c r="G72" i="20"/>
  <c r="I72" i="20" s="1"/>
  <c r="C20" i="20"/>
  <c r="C21" i="20"/>
  <c r="C19" i="20"/>
  <c r="K806" i="20"/>
  <c r="G806" i="20"/>
  <c r="G751" i="20"/>
  <c r="I751" i="20" s="1"/>
  <c r="K751" i="20"/>
  <c r="K730" i="20"/>
  <c r="G730" i="20"/>
  <c r="AB646" i="20"/>
  <c r="X646" i="20"/>
  <c r="G824" i="20"/>
  <c r="I824" i="20" s="1"/>
  <c r="K824" i="20"/>
  <c r="K760" i="20"/>
  <c r="G760" i="20"/>
  <c r="G1403" i="20"/>
  <c r="G472" i="20"/>
  <c r="I472" i="20" s="1"/>
  <c r="K472" i="20"/>
  <c r="G415" i="20"/>
  <c r="K415" i="20"/>
  <c r="K348" i="20"/>
  <c r="I1176" i="20"/>
  <c r="L1176" i="20"/>
  <c r="G348" i="20"/>
  <c r="I348" i="20" s="1"/>
  <c r="K695" i="20"/>
  <c r="G695" i="20"/>
  <c r="K645" i="20"/>
  <c r="G645" i="20"/>
  <c r="V1608" i="20"/>
  <c r="Y1608" i="20" s="1"/>
  <c r="P476" i="20"/>
  <c r="P471" i="20"/>
  <c r="P474" i="20"/>
  <c r="P475" i="20"/>
  <c r="G379" i="20"/>
  <c r="I379" i="20" s="1"/>
  <c r="K379" i="20"/>
  <c r="K229" i="20"/>
  <c r="G229" i="20"/>
  <c r="K178" i="20"/>
  <c r="G178" i="20"/>
  <c r="I178" i="20" s="1"/>
  <c r="J1353" i="20"/>
  <c r="K73" i="20"/>
  <c r="G73" i="20"/>
  <c r="G830" i="20"/>
  <c r="K830" i="20"/>
  <c r="AB636" i="20"/>
  <c r="X636" i="20"/>
  <c r="Z636" i="20" s="1"/>
  <c r="G603" i="20"/>
  <c r="K603" i="20"/>
  <c r="K309" i="20"/>
  <c r="G309" i="20"/>
  <c r="I309" i="20" s="1"/>
  <c r="K283" i="20"/>
  <c r="G283" i="20"/>
  <c r="G261" i="20"/>
  <c r="K261" i="20"/>
  <c r="G131" i="20"/>
  <c r="K131" i="20"/>
  <c r="G65" i="20"/>
  <c r="K65" i="20"/>
  <c r="G587" i="20"/>
  <c r="K587" i="20"/>
  <c r="K247" i="20"/>
  <c r="G247" i="20"/>
  <c r="I247" i="20" s="1"/>
  <c r="G272" i="20"/>
  <c r="I272" i="20" s="1"/>
  <c r="K272" i="20"/>
  <c r="G835" i="20"/>
  <c r="K835" i="20"/>
  <c r="AB656" i="20"/>
  <c r="X656" i="20"/>
  <c r="AB635" i="20"/>
  <c r="X635" i="20"/>
  <c r="K562" i="20"/>
  <c r="G562" i="20"/>
  <c r="K544" i="20"/>
  <c r="G544" i="20"/>
  <c r="I544" i="20" s="1"/>
  <c r="H1447" i="20"/>
  <c r="J1446" i="20"/>
  <c r="G510" i="20"/>
  <c r="H1449" i="20"/>
  <c r="K510" i="20"/>
  <c r="G485" i="20"/>
  <c r="H1392" i="20"/>
  <c r="P1392" i="20" s="1"/>
  <c r="K485" i="20"/>
  <c r="H1403" i="20"/>
  <c r="K780" i="20"/>
  <c r="G780" i="20"/>
  <c r="I1445" i="20"/>
  <c r="U1445" i="20" s="1"/>
  <c r="G530" i="20"/>
  <c r="H1436" i="20"/>
  <c r="T1436" i="20" s="1"/>
  <c r="K530" i="20"/>
  <c r="I1455" i="20"/>
  <c r="K322" i="20"/>
  <c r="G322" i="20"/>
  <c r="K263" i="20"/>
  <c r="G263" i="20"/>
  <c r="G221" i="20"/>
  <c r="K221" i="20"/>
  <c r="K138" i="20"/>
  <c r="G138" i="20"/>
  <c r="I138" i="20" s="1"/>
  <c r="K800" i="20"/>
  <c r="G800" i="20"/>
  <c r="I800" i="20" s="1"/>
  <c r="G769" i="20"/>
  <c r="K769" i="20"/>
  <c r="G721" i="20"/>
  <c r="E724" i="20"/>
  <c r="K721" i="20"/>
  <c r="K573" i="20"/>
  <c r="G573" i="20"/>
  <c r="K539" i="20"/>
  <c r="J1441" i="20"/>
  <c r="V1441" i="20" s="1"/>
  <c r="J1452" i="20"/>
  <c r="H1442" i="20"/>
  <c r="T1442" i="20" s="1"/>
  <c r="G539" i="20"/>
  <c r="I539" i="20" s="1"/>
  <c r="K289" i="20"/>
  <c r="G289" i="20"/>
  <c r="G1007" i="20"/>
  <c r="N1006" i="20"/>
  <c r="K123" i="20"/>
  <c r="G123" i="20"/>
  <c r="H1346" i="20"/>
  <c r="H1348" i="20"/>
  <c r="H1345" i="20"/>
  <c r="H1347" i="20"/>
  <c r="H1344" i="20"/>
  <c r="Q1344" i="20" s="1"/>
  <c r="H1341" i="20"/>
  <c r="Q1341" i="20" s="1"/>
  <c r="Q1338" i="20"/>
  <c r="G337" i="20"/>
  <c r="K337" i="20"/>
  <c r="K220" i="20"/>
  <c r="G220" i="20"/>
  <c r="I220" i="20" s="1"/>
  <c r="K196" i="20"/>
  <c r="G196" i="20"/>
  <c r="I196" i="20" s="1"/>
  <c r="G66" i="20"/>
  <c r="I66" i="20" s="1"/>
  <c r="K66" i="20"/>
  <c r="G630" i="20"/>
  <c r="K630" i="20"/>
  <c r="G1450" i="20"/>
  <c r="G498" i="20"/>
  <c r="I498" i="20" s="1"/>
  <c r="K498" i="20"/>
  <c r="G1439" i="20"/>
  <c r="S1439" i="20" s="1"/>
  <c r="X1439" i="20" s="1"/>
  <c r="G430" i="20"/>
  <c r="I430" i="20" s="1"/>
  <c r="F1351" i="20"/>
  <c r="F1340" i="20"/>
  <c r="O1340" i="20" s="1"/>
  <c r="K430" i="20"/>
  <c r="G390" i="20"/>
  <c r="K390" i="20"/>
  <c r="G182" i="20"/>
  <c r="K182" i="20"/>
  <c r="C58" i="20"/>
  <c r="C59" i="20"/>
  <c r="C60" i="20"/>
  <c r="AB651" i="20"/>
  <c r="X651" i="20"/>
  <c r="K129" i="20"/>
  <c r="G129" i="20"/>
  <c r="K199" i="20"/>
  <c r="G199" i="20"/>
  <c r="G805" i="20"/>
  <c r="K805" i="20"/>
  <c r="G783" i="20"/>
  <c r="C1577" i="20"/>
  <c r="K783" i="20"/>
  <c r="AB654" i="20"/>
  <c r="X654" i="20"/>
  <c r="J1442" i="20"/>
  <c r="V1442" i="20" s="1"/>
  <c r="K505" i="20"/>
  <c r="G505" i="20"/>
  <c r="G1446" i="20"/>
  <c r="X644" i="20"/>
  <c r="AB644" i="20"/>
  <c r="X628" i="20"/>
  <c r="Z628" i="20" s="1"/>
  <c r="AB628" i="20"/>
  <c r="E581" i="20"/>
  <c r="G579" i="20"/>
  <c r="K579" i="20"/>
  <c r="E585" i="20"/>
  <c r="E583" i="20"/>
  <c r="G1443" i="20"/>
  <c r="S1443" i="20" s="1"/>
  <c r="X1443" i="20" s="1"/>
  <c r="G1454" i="20"/>
  <c r="G502" i="20"/>
  <c r="K502" i="20"/>
  <c r="K154" i="20"/>
  <c r="G154" i="20"/>
  <c r="K134" i="20"/>
  <c r="G134" i="20"/>
  <c r="I134" i="20" s="1"/>
  <c r="G63" i="20"/>
  <c r="I63" i="20" s="1"/>
  <c r="K63" i="20"/>
  <c r="L1437" i="20"/>
  <c r="E32" i="20"/>
  <c r="I1338" i="20"/>
  <c r="G31" i="20"/>
  <c r="I31" i="20" s="1"/>
  <c r="E34" i="20"/>
  <c r="K31" i="20"/>
  <c r="I1388" i="20"/>
  <c r="E33" i="20"/>
  <c r="G711" i="20"/>
  <c r="K711" i="20"/>
  <c r="G682" i="20"/>
  <c r="I682" i="20" s="1"/>
  <c r="K682" i="20"/>
  <c r="K599" i="20"/>
  <c r="G599" i="20"/>
  <c r="C447" i="20"/>
  <c r="C444" i="20"/>
  <c r="C448" i="20"/>
  <c r="C449" i="20"/>
  <c r="K367" i="20"/>
  <c r="G367" i="20"/>
  <c r="K197" i="20"/>
  <c r="G197" i="20"/>
  <c r="G597" i="20"/>
  <c r="K597" i="20"/>
  <c r="M1179" i="20"/>
  <c r="AB1179" i="20" s="1"/>
  <c r="J1179" i="20"/>
  <c r="G358" i="20"/>
  <c r="K358" i="20"/>
  <c r="G331" i="20"/>
  <c r="K331" i="20"/>
  <c r="G299" i="20"/>
  <c r="K299" i="20"/>
  <c r="G190" i="20"/>
  <c r="K190" i="20"/>
  <c r="G161" i="20"/>
  <c r="K161" i="20"/>
  <c r="K588" i="20"/>
  <c r="G588" i="20"/>
  <c r="K551" i="20"/>
  <c r="G551" i="20"/>
  <c r="K1440" i="20"/>
  <c r="W1440" i="20" s="1"/>
  <c r="K1451" i="20"/>
  <c r="K521" i="20"/>
  <c r="I1436" i="20"/>
  <c r="U1436" i="20" s="1"/>
  <c r="I1448" i="20"/>
  <c r="G521" i="20"/>
  <c r="I521" i="20" s="1"/>
  <c r="C487" i="20"/>
  <c r="C488" i="20"/>
  <c r="C489" i="20"/>
  <c r="C484" i="20"/>
  <c r="K268" i="20"/>
  <c r="G268" i="20"/>
  <c r="G248" i="20"/>
  <c r="K248" i="20"/>
  <c r="K176" i="20"/>
  <c r="G176" i="20"/>
  <c r="K142" i="20"/>
  <c r="G142" i="20"/>
  <c r="G100" i="20"/>
  <c r="K100" i="20"/>
  <c r="I1348" i="20"/>
  <c r="L1447" i="20"/>
  <c r="G41" i="20"/>
  <c r="I1398" i="20"/>
  <c r="K41" i="20"/>
  <c r="K10" i="20"/>
  <c r="G10" i="20"/>
  <c r="I10" i="20" s="1"/>
  <c r="K601" i="20"/>
  <c r="G601" i="20"/>
  <c r="G564" i="20"/>
  <c r="K564" i="20"/>
  <c r="C451" i="20"/>
  <c r="C450" i="20"/>
  <c r="K290" i="20"/>
  <c r="G290" i="20"/>
  <c r="K192" i="20"/>
  <c r="G192" i="20"/>
  <c r="I192" i="20" s="1"/>
  <c r="K212" i="20"/>
  <c r="G212" i="20"/>
  <c r="I212" i="20" s="1"/>
  <c r="K233" i="20"/>
  <c r="G233" i="20"/>
  <c r="K174" i="20"/>
  <c r="G174" i="20"/>
  <c r="I174" i="20" s="1"/>
  <c r="K801" i="20"/>
  <c r="G801" i="20"/>
  <c r="I801" i="20" s="1"/>
  <c r="K779" i="20"/>
  <c r="G779" i="20"/>
  <c r="G1582" i="20"/>
  <c r="G714" i="20"/>
  <c r="K714" i="20"/>
  <c r="X639" i="20"/>
  <c r="AB639" i="20"/>
  <c r="K631" i="20"/>
  <c r="G631" i="20"/>
  <c r="D1508" i="20"/>
  <c r="D1506" i="20"/>
  <c r="D1504" i="20"/>
  <c r="G553" i="20"/>
  <c r="K1453" i="20"/>
  <c r="K1442" i="20"/>
  <c r="W1442" i="20" s="1"/>
  <c r="K553" i="20"/>
  <c r="K518" i="20"/>
  <c r="G518" i="20"/>
  <c r="K432" i="20"/>
  <c r="G432" i="20"/>
  <c r="F1353" i="20"/>
  <c r="K737" i="20"/>
  <c r="G737" i="20"/>
  <c r="G620" i="20"/>
  <c r="I620" i="20" s="1"/>
  <c r="K620" i="20"/>
  <c r="G496" i="20"/>
  <c r="G1437" i="20"/>
  <c r="S1437" i="20" s="1"/>
  <c r="X1437" i="20" s="1"/>
  <c r="K496" i="20"/>
  <c r="K148" i="20"/>
  <c r="G148" i="20"/>
  <c r="I148" i="20" s="1"/>
  <c r="J1405" i="20"/>
  <c r="M1454" i="20"/>
  <c r="K111" i="20"/>
  <c r="G111" i="20"/>
  <c r="G756" i="20"/>
  <c r="I756" i="20" s="1"/>
  <c r="K756" i="20"/>
  <c r="K656" i="20"/>
  <c r="AD1611" i="20"/>
  <c r="AG1611" i="20" s="1"/>
  <c r="G656" i="20"/>
  <c r="K555" i="20"/>
  <c r="K1444" i="20"/>
  <c r="W1444" i="20" s="1"/>
  <c r="G555" i="20"/>
  <c r="I1450" i="20"/>
  <c r="G524" i="20"/>
  <c r="K524" i="20"/>
  <c r="I1439" i="20"/>
  <c r="U1439" i="20" s="1"/>
  <c r="K354" i="20"/>
  <c r="J1175" i="20"/>
  <c r="M1175" i="20"/>
  <c r="G354" i="20"/>
  <c r="K216" i="20"/>
  <c r="G216" i="20"/>
  <c r="K133" i="20"/>
  <c r="G133" i="20"/>
  <c r="I133" i="20" s="1"/>
  <c r="K834" i="20"/>
  <c r="G834" i="20"/>
  <c r="C491" i="20"/>
  <c r="C490" i="20"/>
  <c r="G385" i="20"/>
  <c r="K385" i="20"/>
  <c r="P47" i="20"/>
  <c r="P45" i="20"/>
  <c r="P46" i="20"/>
  <c r="G661" i="20"/>
  <c r="I661" i="20" s="1"/>
  <c r="K661" i="20"/>
  <c r="K609" i="20"/>
  <c r="G609" i="20"/>
  <c r="K467" i="20"/>
  <c r="G467" i="20"/>
  <c r="I467" i="20" s="1"/>
  <c r="G1387" i="20"/>
  <c r="O1387" i="20" s="1"/>
  <c r="Q1387" i="20" s="1"/>
  <c r="G1399" i="20"/>
  <c r="G1402" i="20" s="1"/>
  <c r="G411" i="20"/>
  <c r="K411" i="20"/>
  <c r="G344" i="20"/>
  <c r="K344" i="20"/>
  <c r="K292" i="20"/>
  <c r="G292" i="20"/>
  <c r="G136" i="20"/>
  <c r="K136" i="20"/>
  <c r="K669" i="20"/>
  <c r="G669" i="20"/>
  <c r="I669" i="20" s="1"/>
  <c r="G355" i="20"/>
  <c r="J1176" i="20"/>
  <c r="M1176" i="20"/>
  <c r="K355" i="20"/>
  <c r="I975" i="20"/>
  <c r="N975" i="20" s="1"/>
  <c r="I977" i="20"/>
  <c r="N977" i="20" s="1"/>
  <c r="N974" i="20"/>
  <c r="I976" i="20"/>
  <c r="N976" i="20" s="1"/>
  <c r="G276" i="20"/>
  <c r="K276" i="20"/>
  <c r="G514" i="20"/>
  <c r="I514" i="20" s="1"/>
  <c r="H1453" i="20"/>
  <c r="K514" i="20"/>
  <c r="K785" i="20"/>
  <c r="G785" i="20"/>
  <c r="G208" i="20"/>
  <c r="K208" i="20"/>
  <c r="G706" i="20"/>
  <c r="I706" i="20" s="1"/>
  <c r="K706" i="20"/>
  <c r="AB647" i="20"/>
  <c r="X647" i="20"/>
  <c r="Z647" i="20" s="1"/>
  <c r="K531" i="20"/>
  <c r="G531" i="20"/>
  <c r="I531" i="20" s="1"/>
  <c r="G1438" i="20"/>
  <c r="S1438" i="20" s="1"/>
  <c r="X1438" i="20" s="1"/>
  <c r="K497" i="20"/>
  <c r="G497" i="20"/>
  <c r="I497" i="20" s="1"/>
  <c r="G1449" i="20"/>
  <c r="G731" i="20"/>
  <c r="I731" i="20" s="1"/>
  <c r="K731" i="20"/>
  <c r="G667" i="20"/>
  <c r="K667" i="20"/>
  <c r="AD1608" i="20"/>
  <c r="AG1608" i="20" s="1"/>
  <c r="G653" i="20"/>
  <c r="K653" i="20"/>
  <c r="G637" i="20"/>
  <c r="I637" i="20" s="1"/>
  <c r="K637" i="20"/>
  <c r="G589" i="20"/>
  <c r="K589" i="20"/>
  <c r="G537" i="20"/>
  <c r="J1450" i="20"/>
  <c r="J1439" i="20"/>
  <c r="V1439" i="20" s="1"/>
  <c r="H1440" i="20"/>
  <c r="T1440" i="20" s="1"/>
  <c r="K537" i="20"/>
  <c r="G513" i="20"/>
  <c r="K513" i="20"/>
  <c r="H1452" i="20"/>
  <c r="K310" i="20"/>
  <c r="G310" i="20"/>
  <c r="I310" i="20" s="1"/>
  <c r="K285" i="20"/>
  <c r="G285" i="20"/>
  <c r="I285" i="20" s="1"/>
  <c r="G249" i="20"/>
  <c r="I249" i="20" s="1"/>
  <c r="K249" i="20"/>
  <c r="K228" i="20"/>
  <c r="G228" i="20"/>
  <c r="K171" i="20"/>
  <c r="G171" i="20"/>
  <c r="J1401" i="20"/>
  <c r="M1450" i="20"/>
  <c r="K107" i="20"/>
  <c r="G107" i="20"/>
  <c r="I1352" i="20"/>
  <c r="L1451" i="20"/>
  <c r="I1402" i="20"/>
  <c r="K90" i="20"/>
  <c r="G90" i="20"/>
  <c r="P20" i="20"/>
  <c r="P19" i="20"/>
  <c r="P21" i="20"/>
  <c r="K837" i="20"/>
  <c r="G837" i="20"/>
  <c r="I837" i="20" s="1"/>
  <c r="G516" i="20"/>
  <c r="K516" i="20"/>
  <c r="K315" i="20"/>
  <c r="G315" i="20"/>
  <c r="K237" i="20"/>
  <c r="G237" i="20"/>
  <c r="G151" i="20"/>
  <c r="I151" i="20" s="1"/>
  <c r="K151" i="20"/>
  <c r="K30" i="20"/>
  <c r="L1436" i="20"/>
  <c r="Y1436" i="20" s="1"/>
  <c r="I1337" i="20"/>
  <c r="S1337" i="20" s="1"/>
  <c r="G30" i="20"/>
  <c r="I1387" i="20"/>
  <c r="R1387" i="20" s="1"/>
  <c r="K823" i="20"/>
  <c r="G823" i="20"/>
  <c r="I823" i="20" s="1"/>
  <c r="K614" i="20"/>
  <c r="G614" i="20"/>
  <c r="K545" i="20"/>
  <c r="G545" i="20"/>
  <c r="I545" i="20" s="1"/>
  <c r="J1447" i="20"/>
  <c r="E471" i="20"/>
  <c r="E478" i="20"/>
  <c r="G468" i="20"/>
  <c r="G1388" i="20"/>
  <c r="K468" i="20"/>
  <c r="E474" i="20"/>
  <c r="E475" i="20"/>
  <c r="E476" i="20"/>
  <c r="E477" i="20"/>
  <c r="G412" i="20"/>
  <c r="K412" i="20"/>
  <c r="L1174" i="20"/>
  <c r="G346" i="20"/>
  <c r="K346" i="20"/>
  <c r="I1174" i="20"/>
  <c r="G314" i="20"/>
  <c r="K314" i="20"/>
  <c r="K257" i="20"/>
  <c r="G257" i="20"/>
  <c r="G144" i="20"/>
  <c r="K144" i="20"/>
  <c r="G96" i="20"/>
  <c r="K96" i="20"/>
  <c r="K709" i="20"/>
  <c r="G709" i="20"/>
  <c r="I709" i="20" s="1"/>
  <c r="AB653" i="20"/>
  <c r="X653" i="20"/>
  <c r="Z653" i="20" s="1"/>
  <c r="K535" i="20"/>
  <c r="G535" i="20"/>
  <c r="J1437" i="20"/>
  <c r="V1437" i="20" s="1"/>
  <c r="H1438" i="20"/>
  <c r="T1438" i="20" s="1"/>
  <c r="K336" i="20"/>
  <c r="G336" i="20"/>
  <c r="I336" i="20" s="1"/>
  <c r="K235" i="20"/>
  <c r="G235" i="20"/>
  <c r="G159" i="20"/>
  <c r="K159" i="20"/>
  <c r="I1401" i="20"/>
  <c r="K89" i="20"/>
  <c r="G89" i="20"/>
  <c r="I89" i="20" s="1"/>
  <c r="L1450" i="20"/>
  <c r="I1351" i="20"/>
  <c r="K829" i="20"/>
  <c r="G829" i="20"/>
  <c r="I829" i="20" s="1"/>
  <c r="G717" i="20"/>
  <c r="K717" i="20"/>
  <c r="G619" i="20"/>
  <c r="K619" i="20"/>
  <c r="K550" i="20"/>
  <c r="K1439" i="20"/>
  <c r="W1439" i="20" s="1"/>
  <c r="K1450" i="20"/>
  <c r="G550" i="20"/>
  <c r="I550" i="20" s="1"/>
  <c r="K88" i="20"/>
  <c r="I1400" i="20"/>
  <c r="I1350" i="20"/>
  <c r="G88" i="20"/>
  <c r="L1449" i="20"/>
  <c r="G789" i="20"/>
  <c r="K789" i="20"/>
  <c r="K627" i="20"/>
  <c r="G627" i="20"/>
  <c r="D1617" i="20"/>
  <c r="G586" i="20"/>
  <c r="I586" i="20" s="1"/>
  <c r="K586" i="20"/>
  <c r="G421" i="20"/>
  <c r="I421" i="20" s="1"/>
  <c r="K421" i="20"/>
  <c r="G838" i="20"/>
  <c r="K838" i="20"/>
  <c r="K811" i="20"/>
  <c r="G811" i="20"/>
  <c r="I811" i="20" s="1"/>
  <c r="E723" i="20"/>
  <c r="K722" i="20"/>
  <c r="G722" i="20"/>
  <c r="K554" i="20"/>
  <c r="G554" i="20"/>
  <c r="K1443" i="20"/>
  <c r="W1443" i="20" s="1"/>
  <c r="K1454" i="20"/>
  <c r="K470" i="20"/>
  <c r="G470" i="20"/>
  <c r="I470" i="20" s="1"/>
  <c r="G1390" i="20"/>
  <c r="O1390" i="20" s="1"/>
  <c r="Q1390" i="20" s="1"/>
  <c r="G1401" i="20"/>
  <c r="G372" i="20"/>
  <c r="K372" i="20"/>
  <c r="G347" i="20"/>
  <c r="L1175" i="20"/>
  <c r="K347" i="20"/>
  <c r="I1175" i="20"/>
  <c r="G300" i="20"/>
  <c r="I300" i="20" s="1"/>
  <c r="K300" i="20"/>
  <c r="K279" i="20"/>
  <c r="G279" i="20"/>
  <c r="K162" i="20"/>
  <c r="G162" i="20"/>
  <c r="G67" i="20"/>
  <c r="I67" i="20" s="1"/>
  <c r="K67" i="20"/>
  <c r="G12" i="20"/>
  <c r="I12" i="20" s="1"/>
  <c r="K12" i="20"/>
  <c r="G832" i="20"/>
  <c r="K832" i="20"/>
  <c r="K691" i="20"/>
  <c r="G691" i="20"/>
  <c r="I691" i="20" s="1"/>
  <c r="G804" i="20"/>
  <c r="K804" i="20"/>
  <c r="G373" i="20"/>
  <c r="I373" i="20" s="1"/>
  <c r="K373" i="20"/>
  <c r="K258" i="20"/>
  <c r="G258" i="20"/>
  <c r="K179" i="20"/>
  <c r="G179" i="20"/>
  <c r="G145" i="20"/>
  <c r="I145" i="20" s="1"/>
  <c r="K145" i="20"/>
  <c r="K741" i="20"/>
  <c r="G741" i="20"/>
  <c r="I741" i="20" s="1"/>
  <c r="K572" i="20"/>
  <c r="G572" i="20"/>
  <c r="J1440" i="20"/>
  <c r="V1440" i="20" s="1"/>
  <c r="K538" i="20"/>
  <c r="H1441" i="20"/>
  <c r="T1441" i="20" s="1"/>
  <c r="G538" i="20"/>
  <c r="J1451" i="20"/>
  <c r="G1447" i="20"/>
  <c r="G506" i="20"/>
  <c r="K506" i="20"/>
  <c r="G371" i="20"/>
  <c r="K371" i="20"/>
  <c r="G278" i="20"/>
  <c r="I278" i="20" s="1"/>
  <c r="K278" i="20"/>
  <c r="L1452" i="20"/>
  <c r="I1353" i="20"/>
  <c r="G91" i="20"/>
  <c r="I1403" i="20"/>
  <c r="K91" i="20"/>
  <c r="K799" i="20"/>
  <c r="G799" i="20"/>
  <c r="I799" i="20" s="1"/>
  <c r="G740" i="20"/>
  <c r="K740" i="20"/>
  <c r="G694" i="20"/>
  <c r="K694" i="20"/>
  <c r="C437" i="20"/>
  <c r="C438" i="20"/>
  <c r="G207" i="20"/>
  <c r="I207" i="20" s="1"/>
  <c r="K207" i="20"/>
  <c r="G149" i="20"/>
  <c r="K149" i="20"/>
  <c r="E58" i="20"/>
  <c r="E60" i="20"/>
  <c r="E59" i="20"/>
  <c r="G57" i="20"/>
  <c r="I57" i="20" s="1"/>
  <c r="K57" i="20"/>
  <c r="K17" i="20"/>
  <c r="J1337" i="20"/>
  <c r="G17" i="20"/>
  <c r="I17" i="20" s="1"/>
  <c r="M1436" i="20"/>
  <c r="J1387" i="20"/>
  <c r="G754" i="20"/>
  <c r="K754" i="20"/>
  <c r="H1354" i="20"/>
  <c r="K459" i="20"/>
  <c r="G459" i="20"/>
  <c r="G308" i="20"/>
  <c r="I308" i="20" s="1"/>
  <c r="K308" i="20"/>
  <c r="I1177" i="20"/>
  <c r="G349" i="20"/>
  <c r="K349" i="20"/>
  <c r="L1177" i="20"/>
  <c r="K265" i="20"/>
  <c r="G265" i="20"/>
  <c r="K742" i="20"/>
  <c r="G742" i="20"/>
  <c r="G557" i="20"/>
  <c r="K1446" i="20"/>
  <c r="K557" i="20"/>
  <c r="I1438" i="20"/>
  <c r="U1438" i="20" s="1"/>
  <c r="I1449" i="20"/>
  <c r="K523" i="20"/>
  <c r="G523" i="20"/>
  <c r="I523" i="20" s="1"/>
  <c r="G442" i="20"/>
  <c r="K442" i="20"/>
  <c r="G1350" i="20"/>
  <c r="G1339" i="20"/>
  <c r="P1339" i="20" s="1"/>
  <c r="R1339" i="20" s="1"/>
  <c r="K770" i="20"/>
  <c r="G770" i="20"/>
  <c r="K715" i="20"/>
  <c r="G715" i="20"/>
  <c r="G600" i="20"/>
  <c r="I600" i="20" s="1"/>
  <c r="K600" i="20"/>
  <c r="E1509" i="20"/>
  <c r="E1505" i="20"/>
  <c r="E1507" i="20"/>
  <c r="G548" i="20"/>
  <c r="K1437" i="20"/>
  <c r="W1437" i="20" s="1"/>
  <c r="K548" i="20"/>
  <c r="C464" i="20"/>
  <c r="C463" i="20"/>
  <c r="G342" i="20"/>
  <c r="I342" i="20" s="1"/>
  <c r="K342" i="20"/>
  <c r="F921" i="20"/>
  <c r="O34" i="20"/>
  <c r="O32" i="20"/>
  <c r="O33" i="20"/>
  <c r="I868" i="20"/>
  <c r="G865" i="20"/>
  <c r="F1811" i="20"/>
  <c r="H1811" i="20" s="1"/>
  <c r="AX839" i="19" s="1"/>
  <c r="G762" i="20"/>
  <c r="I762" i="20" s="1"/>
  <c r="K762" i="20"/>
  <c r="K743" i="20"/>
  <c r="G743" i="20"/>
  <c r="AD1607" i="20"/>
  <c r="AG1607" i="20" s="1"/>
  <c r="K652" i="20"/>
  <c r="G652" i="20"/>
  <c r="G733" i="20"/>
  <c r="K733" i="20"/>
  <c r="G632" i="20"/>
  <c r="K632" i="20"/>
  <c r="G563" i="20"/>
  <c r="I563" i="20" s="1"/>
  <c r="K563" i="20"/>
  <c r="G500" i="20"/>
  <c r="K500" i="20"/>
  <c r="G1452" i="20"/>
  <c r="G1441" i="20"/>
  <c r="S1441" i="20" s="1"/>
  <c r="X1441" i="20" s="1"/>
  <c r="G139" i="20"/>
  <c r="K139" i="20"/>
  <c r="G7" i="20"/>
  <c r="I7" i="20" s="1"/>
  <c r="K7" i="20"/>
  <c r="G1349" i="20"/>
  <c r="K440" i="20"/>
  <c r="G440" i="20"/>
  <c r="I440" i="20" s="1"/>
  <c r="G1337" i="20"/>
  <c r="P1337" i="20" s="1"/>
  <c r="R1337" i="20" s="1"/>
  <c r="G270" i="20"/>
  <c r="K270" i="20"/>
  <c r="G242" i="20"/>
  <c r="K242" i="20"/>
  <c r="G132" i="20"/>
  <c r="I132" i="20" s="1"/>
  <c r="K132" i="20"/>
  <c r="K11" i="20"/>
  <c r="G11" i="20"/>
  <c r="K643" i="20"/>
  <c r="V1606" i="20"/>
  <c r="Y1606" i="20" s="1"/>
  <c r="G643" i="20"/>
  <c r="I643" i="20" s="1"/>
  <c r="D1619" i="20"/>
  <c r="K623" i="20"/>
  <c r="G623" i="20"/>
  <c r="I623" i="20" s="1"/>
  <c r="K481" i="20"/>
  <c r="E490" i="20"/>
  <c r="E484" i="20"/>
  <c r="H1388" i="20"/>
  <c r="E489" i="20"/>
  <c r="E487" i="20"/>
  <c r="E488" i="20"/>
  <c r="G481" i="20"/>
  <c r="E491" i="20"/>
  <c r="K383" i="20"/>
  <c r="G383" i="20"/>
  <c r="I383" i="20" s="1"/>
  <c r="G796" i="20"/>
  <c r="K796" i="20"/>
  <c r="X632" i="20"/>
  <c r="AB632" i="20"/>
  <c r="H1437" i="20"/>
  <c r="T1437" i="20" s="1"/>
  <c r="K534" i="20"/>
  <c r="J1448" i="20"/>
  <c r="G534" i="20"/>
  <c r="J1436" i="20"/>
  <c r="V1436" i="20" s="1"/>
  <c r="G1444" i="20"/>
  <c r="S1444" i="20" s="1"/>
  <c r="X1444" i="20" s="1"/>
  <c r="G503" i="20"/>
  <c r="K503" i="20"/>
  <c r="G395" i="20"/>
  <c r="K395" i="20"/>
  <c r="K70" i="20"/>
  <c r="J1350" i="20"/>
  <c r="G70" i="20"/>
  <c r="H1488" i="20"/>
  <c r="H1489" i="20" s="1"/>
  <c r="G1031" i="20"/>
  <c r="I1355" i="20"/>
  <c r="L1454" i="20"/>
  <c r="I1405" i="20"/>
  <c r="K93" i="20"/>
  <c r="G93" i="20"/>
  <c r="I93" i="20" s="1"/>
  <c r="K303" i="20"/>
  <c r="G303" i="20"/>
  <c r="K240" i="20"/>
  <c r="G240" i="20"/>
  <c r="I240" i="20" s="1"/>
  <c r="J1462" i="20"/>
  <c r="F1640" i="20"/>
  <c r="K469" i="20"/>
  <c r="G469" i="20"/>
  <c r="G1389" i="20"/>
  <c r="O1389" i="20" s="1"/>
  <c r="Q1389" i="20" s="1"/>
  <c r="G1400" i="20"/>
  <c r="G674" i="20"/>
  <c r="K674" i="20"/>
  <c r="G1342" i="20"/>
  <c r="P1342" i="20" s="1"/>
  <c r="R1342" i="20" s="1"/>
  <c r="K329" i="20"/>
  <c r="G329" i="20"/>
  <c r="G234" i="20"/>
  <c r="I234" i="20" s="1"/>
  <c r="K234" i="20"/>
  <c r="G193" i="20"/>
  <c r="I193" i="20" s="1"/>
  <c r="K193" i="20"/>
  <c r="L1455" i="20"/>
  <c r="I1406" i="20"/>
  <c r="I1356" i="20"/>
  <c r="G94" i="20"/>
  <c r="K94" i="20"/>
  <c r="C1871" i="20"/>
  <c r="H1871" i="20" s="1"/>
  <c r="G817" i="20"/>
  <c r="I817" i="20" s="1"/>
  <c r="K817" i="20"/>
  <c r="K702" i="20"/>
  <c r="G702" i="20"/>
  <c r="I702" i="20" s="1"/>
  <c r="K777" i="20"/>
  <c r="G777" i="20"/>
  <c r="I777" i="20" s="1"/>
  <c r="C1582" i="20"/>
  <c r="X638" i="20"/>
  <c r="AB638" i="20"/>
  <c r="H1393" i="20"/>
  <c r="P1393" i="20" s="1"/>
  <c r="C435" i="20"/>
  <c r="C434" i="20"/>
  <c r="C431" i="20"/>
  <c r="C436" i="20"/>
  <c r="G323" i="20"/>
  <c r="K323" i="20"/>
  <c r="K271" i="20"/>
  <c r="G271" i="20"/>
  <c r="I1354" i="20"/>
  <c r="G92" i="20"/>
  <c r="I1404" i="20"/>
  <c r="L1453" i="20"/>
  <c r="K92" i="20"/>
  <c r="K39" i="20"/>
  <c r="G39" i="20"/>
  <c r="I39" i="20" s="1"/>
  <c r="I1396" i="20"/>
  <c r="R1396" i="20" s="1"/>
  <c r="L1445" i="20"/>
  <c r="Y1445" i="20" s="1"/>
  <c r="I1346" i="20"/>
  <c r="K774" i="20"/>
  <c r="G774" i="20"/>
  <c r="K654" i="20"/>
  <c r="AD1609" i="20"/>
  <c r="AG1609" i="20" s="1"/>
  <c r="G654" i="20"/>
  <c r="I654" i="20" s="1"/>
  <c r="G591" i="20"/>
  <c r="I591" i="20" s="1"/>
  <c r="K591" i="20"/>
  <c r="G353" i="20"/>
  <c r="I353" i="20" s="1"/>
  <c r="J1174" i="20"/>
  <c r="M1174" i="20"/>
  <c r="K353" i="20"/>
  <c r="G294" i="20"/>
  <c r="K294" i="20"/>
  <c r="K236" i="20"/>
  <c r="G236" i="20"/>
  <c r="E46" i="20"/>
  <c r="E45" i="20"/>
  <c r="G44" i="20"/>
  <c r="K44" i="20"/>
  <c r="E47" i="20"/>
  <c r="G375" i="20"/>
  <c r="K375" i="20"/>
  <c r="G241" i="20"/>
  <c r="K241" i="20"/>
  <c r="G219" i="20"/>
  <c r="K219" i="20"/>
  <c r="G194" i="20"/>
  <c r="K194" i="20"/>
  <c r="K95" i="20"/>
  <c r="G95" i="20"/>
  <c r="I95" i="20" s="1"/>
  <c r="L1442" i="20"/>
  <c r="Y1442" i="20" s="1"/>
  <c r="I1393" i="20"/>
  <c r="R1393" i="20" s="1"/>
  <c r="K36" i="20"/>
  <c r="G36" i="20"/>
  <c r="I36" i="20" s="1"/>
  <c r="I1343" i="20"/>
  <c r="S1343" i="20" s="1"/>
  <c r="K593" i="20"/>
  <c r="G593" i="20"/>
  <c r="I593" i="20" s="1"/>
  <c r="G254" i="20"/>
  <c r="I254" i="20" s="1"/>
  <c r="K254" i="20"/>
  <c r="E168" i="20"/>
  <c r="G166" i="20"/>
  <c r="E169" i="20"/>
  <c r="K166" i="20"/>
  <c r="E167" i="20"/>
  <c r="K187" i="20"/>
  <c r="G187" i="20"/>
  <c r="I187" i="20" s="1"/>
  <c r="K141" i="20"/>
  <c r="G141" i="20"/>
  <c r="F169" i="30"/>
  <c r="F167" i="30"/>
  <c r="F170" i="30"/>
  <c r="F168" i="30"/>
  <c r="G168" i="30" s="1"/>
  <c r="F184" i="30"/>
  <c r="F185" i="30"/>
  <c r="F220" i="30"/>
  <c r="F218" i="30"/>
  <c r="F219" i="30"/>
  <c r="F249" i="30"/>
  <c r="AX925" i="19"/>
  <c r="F245" i="30"/>
  <c r="G245" i="30" s="1"/>
  <c r="F246" i="30"/>
  <c r="G246" i="30" s="1"/>
  <c r="F198" i="30"/>
  <c r="G198" i="30"/>
  <c r="G200" i="30"/>
  <c r="F200" i="30"/>
  <c r="F196" i="30"/>
  <c r="G196" i="30"/>
  <c r="F197" i="30"/>
  <c r="G197" i="30"/>
  <c r="G199" i="30"/>
  <c r="F199" i="30"/>
  <c r="F114" i="30"/>
  <c r="F112" i="30"/>
  <c r="F113" i="30"/>
  <c r="F189" i="30"/>
  <c r="G170" i="30"/>
  <c r="G195" i="30"/>
  <c r="F195" i="30"/>
  <c r="F139" i="30"/>
  <c r="F211" i="30"/>
  <c r="F138" i="30"/>
  <c r="F164" i="30"/>
  <c r="F165" i="30"/>
  <c r="F163" i="30"/>
  <c r="F206" i="30"/>
  <c r="G206" i="30"/>
  <c r="F207" i="30"/>
  <c r="F210" i="30"/>
  <c r="F214" i="30"/>
  <c r="F209" i="30"/>
  <c r="F215" i="30"/>
  <c r="F208" i="30"/>
  <c r="F213" i="30"/>
  <c r="F216" i="30"/>
  <c r="F212" i="30"/>
  <c r="G251" i="30"/>
  <c r="F251" i="30"/>
  <c r="F172" i="30"/>
  <c r="G172" i="30" s="1"/>
  <c r="F223" i="30"/>
  <c r="F224" i="30"/>
  <c r="F242" i="30"/>
  <c r="G242" i="30" s="1"/>
  <c r="F236" i="30"/>
  <c r="G236" i="30" s="1"/>
  <c r="F238" i="30"/>
  <c r="G238" i="30" s="1"/>
  <c r="F239" i="30"/>
  <c r="G239" i="30" s="1"/>
  <c r="G229" i="30"/>
  <c r="F241" i="30"/>
  <c r="G241" i="30" s="1"/>
  <c r="F237" i="30"/>
  <c r="G237" i="30" s="1"/>
  <c r="F240" i="30"/>
  <c r="G240" i="30" s="1"/>
  <c r="F226" i="30"/>
  <c r="G226" i="30" s="1"/>
  <c r="F173" i="30"/>
  <c r="G173" i="30" s="1"/>
  <c r="F174" i="30"/>
  <c r="F166" i="30"/>
  <c r="F90" i="30"/>
  <c r="F92" i="30"/>
  <c r="F130" i="30"/>
  <c r="F127" i="30"/>
  <c r="F89" i="30"/>
  <c r="G77" i="30"/>
  <c r="F77" i="30"/>
  <c r="F235" i="30"/>
  <c r="F91" i="30"/>
  <c r="F159" i="30"/>
  <c r="F88" i="30"/>
  <c r="F93" i="30"/>
  <c r="F128" i="30"/>
  <c r="F129" i="30"/>
  <c r="F76" i="30"/>
  <c r="G76" i="30"/>
  <c r="G171" i="30"/>
  <c r="F120" i="30"/>
  <c r="F160" i="30"/>
  <c r="F141" i="30"/>
  <c r="F140" i="30"/>
  <c r="H76" i="30"/>
  <c r="H77" i="30"/>
  <c r="I94" i="20" l="1"/>
  <c r="Z632" i="20"/>
  <c r="AD632" i="20" s="1"/>
  <c r="I715" i="20"/>
  <c r="M715" i="20" s="1"/>
  <c r="I179" i="20"/>
  <c r="M179" i="20" s="1"/>
  <c r="I107" i="20"/>
  <c r="I513" i="20"/>
  <c r="M513" i="20" s="1"/>
  <c r="I292" i="20"/>
  <c r="M292" i="20" s="1"/>
  <c r="I553" i="20"/>
  <c r="M553" i="20" s="1"/>
  <c r="I631" i="20"/>
  <c r="I161" i="20"/>
  <c r="M161" i="20" s="1"/>
  <c r="I358" i="20"/>
  <c r="M358" i="20" s="1"/>
  <c r="I579" i="20"/>
  <c r="M579" i="20" s="1"/>
  <c r="I805" i="20"/>
  <c r="I263" i="20"/>
  <c r="M263" i="20" s="1"/>
  <c r="Z635" i="20"/>
  <c r="AD635" i="20" s="1"/>
  <c r="I73" i="20"/>
  <c r="M73" i="20" s="1"/>
  <c r="I695" i="20"/>
  <c r="Z637" i="20"/>
  <c r="AD637" i="20" s="1"/>
  <c r="I35" i="20"/>
  <c r="M35" i="20" s="1"/>
  <c r="I5" i="20"/>
  <c r="I768" i="20"/>
  <c r="I321" i="20"/>
  <c r="M321" i="20" s="1"/>
  <c r="I301" i="20"/>
  <c r="M301" i="20" s="1"/>
  <c r="I664" i="20"/>
  <c r="M664" i="20" s="1"/>
  <c r="Z648" i="20"/>
  <c r="I604" i="20"/>
  <c r="M604" i="20" s="1"/>
  <c r="I40" i="20"/>
  <c r="M40" i="20" s="1"/>
  <c r="I482" i="20"/>
  <c r="I556" i="20"/>
  <c r="I628" i="20"/>
  <c r="M628" i="20" s="1"/>
  <c r="I445" i="20"/>
  <c r="M445" i="20" s="1"/>
  <c r="I401" i="20"/>
  <c r="I363" i="20"/>
  <c r="I141" i="20"/>
  <c r="M141" i="20" s="1"/>
  <c r="I294" i="20"/>
  <c r="M294" i="20" s="1"/>
  <c r="S1345" i="20"/>
  <c r="I70" i="20"/>
  <c r="I481" i="20"/>
  <c r="M481" i="20" s="1"/>
  <c r="I652" i="20"/>
  <c r="M652" i="20" s="1"/>
  <c r="I557" i="20"/>
  <c r="I572" i="20"/>
  <c r="I144" i="20"/>
  <c r="I30" i="20"/>
  <c r="M30" i="20" s="1"/>
  <c r="I315" i="20"/>
  <c r="M315" i="20" s="1"/>
  <c r="I228" i="20"/>
  <c r="I737" i="20"/>
  <c r="M737" i="20" s="1"/>
  <c r="Z654" i="20"/>
  <c r="AD654" i="20" s="1"/>
  <c r="I721" i="20"/>
  <c r="M721" i="20" s="1"/>
  <c r="I322" i="20"/>
  <c r="I433" i="20"/>
  <c r="M433" i="20" s="1"/>
  <c r="I773" i="20"/>
  <c r="M773" i="20" s="1"/>
  <c r="I446" i="20"/>
  <c r="M446" i="20" s="1"/>
  <c r="I87" i="20"/>
  <c r="I386" i="20"/>
  <c r="I788" i="20"/>
  <c r="M788" i="20" s="1"/>
  <c r="I419" i="20"/>
  <c r="I540" i="20"/>
  <c r="I618" i="20"/>
  <c r="M618" i="20" s="1"/>
  <c r="I204" i="20"/>
  <c r="M204" i="20" s="1"/>
  <c r="I6" i="20"/>
  <c r="M6" i="20" s="1"/>
  <c r="I552" i="20"/>
  <c r="I640" i="20"/>
  <c r="M640" i="20" s="1"/>
  <c r="I350" i="20"/>
  <c r="M350" i="20" s="1"/>
  <c r="I558" i="20"/>
  <c r="I504" i="20"/>
  <c r="I203" i="20"/>
  <c r="M203" i="20" s="1"/>
  <c r="I360" i="20"/>
  <c r="M360" i="20" s="1"/>
  <c r="I398" i="20"/>
  <c r="M398" i="20" s="1"/>
  <c r="Y1178" i="20"/>
  <c r="I236" i="20"/>
  <c r="M236" i="20" s="1"/>
  <c r="I469" i="20"/>
  <c r="M469" i="20" s="1"/>
  <c r="I534" i="20"/>
  <c r="M534" i="20" s="1"/>
  <c r="I442" i="20"/>
  <c r="I694" i="20"/>
  <c r="M694" i="20" s="1"/>
  <c r="I91" i="20"/>
  <c r="M91" i="20" s="1"/>
  <c r="I506" i="20"/>
  <c r="M506" i="20" s="1"/>
  <c r="I619" i="20"/>
  <c r="I257" i="20"/>
  <c r="M257" i="20" s="1"/>
  <c r="I589" i="20"/>
  <c r="M589" i="20" s="1"/>
  <c r="I276" i="20"/>
  <c r="M276" i="20" s="1"/>
  <c r="I355" i="20"/>
  <c r="I779" i="20"/>
  <c r="M779" i="20" s="1"/>
  <c r="I551" i="20"/>
  <c r="M551" i="20" s="1"/>
  <c r="I367" i="20"/>
  <c r="M367" i="20" s="1"/>
  <c r="I154" i="20"/>
  <c r="I505" i="20"/>
  <c r="M505" i="20" s="1"/>
  <c r="I630" i="20"/>
  <c r="M630" i="20" s="1"/>
  <c r="I289" i="20"/>
  <c r="M289" i="20" s="1"/>
  <c r="I530" i="20"/>
  <c r="Z646" i="20"/>
  <c r="AD646" i="20" s="1"/>
  <c r="I429" i="20"/>
  <c r="M429" i="20" s="1"/>
  <c r="I183" i="20"/>
  <c r="M183" i="20" s="1"/>
  <c r="I74" i="20"/>
  <c r="I827" i="20"/>
  <c r="M827" i="20" s="1"/>
  <c r="I747" i="20"/>
  <c r="M747" i="20" s="1"/>
  <c r="I298" i="20"/>
  <c r="I391" i="20"/>
  <c r="I683" i="20"/>
  <c r="M683" i="20" s="1"/>
  <c r="I264" i="20"/>
  <c r="M264" i="20" s="1"/>
  <c r="I697" i="20"/>
  <c r="I206" i="20"/>
  <c r="I124" i="20"/>
  <c r="M124" i="20" s="1"/>
  <c r="I99" i="20"/>
  <c r="M99" i="20" s="1"/>
  <c r="I608" i="20"/>
  <c r="M608" i="20" s="1"/>
  <c r="I638" i="20"/>
  <c r="I269" i="20"/>
  <c r="M269" i="20" s="1"/>
  <c r="I841" i="20"/>
  <c r="M841" i="20" s="1"/>
  <c r="I166" i="20"/>
  <c r="M166" i="20" s="1"/>
  <c r="I375" i="20"/>
  <c r="I303" i="20"/>
  <c r="M303" i="20" s="1"/>
  <c r="I242" i="20"/>
  <c r="M242" i="20" s="1"/>
  <c r="I733" i="20"/>
  <c r="M733" i="20" s="1"/>
  <c r="I743" i="20"/>
  <c r="I459" i="20"/>
  <c r="M459" i="20" s="1"/>
  <c r="I371" i="20"/>
  <c r="M371" i="20" s="1"/>
  <c r="I717" i="20"/>
  <c r="M717" i="20" s="1"/>
  <c r="I346" i="20"/>
  <c r="I516" i="20"/>
  <c r="M516" i="20" s="1"/>
  <c r="I785" i="20"/>
  <c r="M785" i="20" s="1"/>
  <c r="I411" i="20"/>
  <c r="I524" i="20"/>
  <c r="I142" i="20"/>
  <c r="AE1179" i="20"/>
  <c r="F158" i="30" s="1"/>
  <c r="Y1179" i="20"/>
  <c r="AD1179" i="20" s="1"/>
  <c r="I599" i="20"/>
  <c r="Z644" i="20"/>
  <c r="AD644" i="20" s="1"/>
  <c r="I199" i="20"/>
  <c r="M199" i="20" s="1"/>
  <c r="Z651" i="20"/>
  <c r="AD651" i="20" s="1"/>
  <c r="I780" i="20"/>
  <c r="I835" i="20"/>
  <c r="M835" i="20" s="1"/>
  <c r="I65" i="20"/>
  <c r="M65" i="20" s="1"/>
  <c r="I806" i="20"/>
  <c r="M806" i="20" s="1"/>
  <c r="I43" i="20"/>
  <c r="I282" i="20"/>
  <c r="M282" i="20" s="1"/>
  <c r="I423" i="20"/>
  <c r="M423" i="20" s="1"/>
  <c r="I636" i="20"/>
  <c r="M636" i="20" s="1"/>
  <c r="I812" i="20"/>
  <c r="I256" i="20"/>
  <c r="M256" i="20" s="1"/>
  <c r="I103" i="20"/>
  <c r="M103" i="20" s="1"/>
  <c r="I406" i="20"/>
  <c r="M406" i="20" s="1"/>
  <c r="I184" i="20"/>
  <c r="I127" i="20"/>
  <c r="M127" i="20" s="1"/>
  <c r="I209" i="20"/>
  <c r="M209" i="20" s="1"/>
  <c r="I592" i="20"/>
  <c r="M592" i="20" s="1"/>
  <c r="I716" i="20"/>
  <c r="I673" i="20"/>
  <c r="M673" i="20" s="1"/>
  <c r="I567" i="20"/>
  <c r="M567" i="20" s="1"/>
  <c r="I61" i="20"/>
  <c r="M61" i="20" s="1"/>
  <c r="I108" i="20"/>
  <c r="I499" i="20"/>
  <c r="M499" i="20" s="1"/>
  <c r="I480" i="20"/>
  <c r="M480" i="20" s="1"/>
  <c r="I696" i="20"/>
  <c r="M696" i="20" s="1"/>
  <c r="I172" i="20"/>
  <c r="I338" i="20"/>
  <c r="M338" i="20" s="1"/>
  <c r="I509" i="20"/>
  <c r="M509" i="20" s="1"/>
  <c r="I813" i="20"/>
  <c r="I381" i="20"/>
  <c r="I396" i="20"/>
  <c r="M396" i="20" s="1"/>
  <c r="Q1345" i="20"/>
  <c r="Q1346" i="20"/>
  <c r="S1346" i="20"/>
  <c r="M687" i="20"/>
  <c r="M728" i="20"/>
  <c r="I194" i="20"/>
  <c r="I241" i="20"/>
  <c r="I139" i="20"/>
  <c r="M139" i="20" s="1"/>
  <c r="I742" i="20"/>
  <c r="M742" i="20" s="1"/>
  <c r="I804" i="20"/>
  <c r="M804" i="20" s="1"/>
  <c r="I279" i="20"/>
  <c r="I554" i="20"/>
  <c r="M554" i="20" s="1"/>
  <c r="I838" i="20"/>
  <c r="M838" i="20" s="1"/>
  <c r="I235" i="20"/>
  <c r="M235" i="20" s="1"/>
  <c r="I468" i="20"/>
  <c r="I90" i="20"/>
  <c r="M90" i="20" s="1"/>
  <c r="I653" i="20"/>
  <c r="M653" i="20" s="1"/>
  <c r="I136" i="20"/>
  <c r="M136" i="20" s="1"/>
  <c r="I344" i="20"/>
  <c r="I354" i="20"/>
  <c r="M354" i="20" s="1"/>
  <c r="I111" i="20"/>
  <c r="M111" i="20" s="1"/>
  <c r="I496" i="20"/>
  <c r="M496" i="20" s="1"/>
  <c r="I518" i="20"/>
  <c r="Z639" i="20"/>
  <c r="AD639" i="20" s="1"/>
  <c r="I182" i="20"/>
  <c r="M182" i="20" s="1"/>
  <c r="I337" i="20"/>
  <c r="M337" i="20" s="1"/>
  <c r="I123" i="20"/>
  <c r="I830" i="20"/>
  <c r="M830" i="20" s="1"/>
  <c r="I415" i="20"/>
  <c r="M415" i="20" s="1"/>
  <c r="I760" i="20"/>
  <c r="M760" i="20" s="1"/>
  <c r="I613" i="20"/>
  <c r="I458" i="20"/>
  <c r="M458" i="20" s="1"/>
  <c r="I64" i="20"/>
  <c r="M64" i="20" s="1"/>
  <c r="I56" i="20"/>
  <c r="M56" i="20" s="1"/>
  <c r="I536" i="20"/>
  <c r="Z652" i="20"/>
  <c r="AD652" i="20" s="1"/>
  <c r="I441" i="20"/>
  <c r="M441" i="20" s="1"/>
  <c r="I297" i="20"/>
  <c r="M297" i="20" s="1"/>
  <c r="I137" i="20"/>
  <c r="I767" i="20"/>
  <c r="M767" i="20" s="1"/>
  <c r="I223" i="20"/>
  <c r="M223" i="20" s="1"/>
  <c r="I370" i="20"/>
  <c r="M370" i="20" s="1"/>
  <c r="I255" i="20"/>
  <c r="I519" i="20"/>
  <c r="M519" i="20" s="1"/>
  <c r="I595" i="20"/>
  <c r="M595" i="20" s="1"/>
  <c r="I594" i="20"/>
  <c r="M594" i="20" s="1"/>
  <c r="I736" i="20"/>
  <c r="I690" i="20"/>
  <c r="M690" i="20" s="1"/>
  <c r="I529" i="20"/>
  <c r="M529" i="20" s="1"/>
  <c r="I275" i="20"/>
  <c r="M275" i="20" s="1"/>
  <c r="I644" i="20"/>
  <c r="I69" i="20"/>
  <c r="M69" i="20" s="1"/>
  <c r="I219" i="20"/>
  <c r="M219" i="20" s="1"/>
  <c r="I349" i="20"/>
  <c r="M349" i="20" s="1"/>
  <c r="I754" i="20"/>
  <c r="I162" i="20"/>
  <c r="M162" i="20" s="1"/>
  <c r="I535" i="20"/>
  <c r="M535" i="20" s="1"/>
  <c r="I537" i="20"/>
  <c r="M537" i="20" s="1"/>
  <c r="I834" i="20"/>
  <c r="M834" i="20" s="1"/>
  <c r="I216" i="20"/>
  <c r="M216" i="20" s="1"/>
  <c r="I432" i="20"/>
  <c r="M432" i="20" s="1"/>
  <c r="I714" i="20"/>
  <c r="M714" i="20" s="1"/>
  <c r="I564" i="20"/>
  <c r="M564" i="20" s="1"/>
  <c r="I588" i="20"/>
  <c r="M588" i="20" s="1"/>
  <c r="I197" i="20"/>
  <c r="M197" i="20" s="1"/>
  <c r="I390" i="20"/>
  <c r="M390" i="20" s="1"/>
  <c r="I143" i="20"/>
  <c r="M143" i="20" s="1"/>
  <c r="I759" i="20"/>
  <c r="M759" i="20" s="1"/>
  <c r="I495" i="20"/>
  <c r="M495" i="20" s="1"/>
  <c r="I512" i="20"/>
  <c r="M512" i="20" s="1"/>
  <c r="I165" i="20"/>
  <c r="M165" i="20" s="1"/>
  <c r="I612" i="20"/>
  <c r="M612" i="20" s="1"/>
  <c r="I202" i="20"/>
  <c r="M202" i="20" s="1"/>
  <c r="I662" i="20"/>
  <c r="M662" i="20" s="1"/>
  <c r="I761" i="20"/>
  <c r="M761" i="20" s="1"/>
  <c r="I13" i="20"/>
  <c r="M13" i="20" s="1"/>
  <c r="I428" i="20"/>
  <c r="M428" i="20" s="1"/>
  <c r="I782" i="20"/>
  <c r="M782" i="20" s="1"/>
  <c r="I98" i="20"/>
  <c r="M98" i="20" s="1"/>
  <c r="I198" i="20"/>
  <c r="M198" i="20" s="1"/>
  <c r="I250" i="20"/>
  <c r="M250" i="20" s="1"/>
  <c r="I454" i="20"/>
  <c r="M454" i="20" s="1"/>
  <c r="I693" i="20"/>
  <c r="I746" i="20"/>
  <c r="M746" i="20" s="1"/>
  <c r="I9" i="20"/>
  <c r="M9" i="20" s="1"/>
  <c r="I287" i="20"/>
  <c r="M287" i="20" s="1"/>
  <c r="I820" i="20"/>
  <c r="M820" i="20" s="1"/>
  <c r="I395" i="20"/>
  <c r="M395" i="20" s="1"/>
  <c r="I796" i="20"/>
  <c r="M796" i="20" s="1"/>
  <c r="I258" i="20"/>
  <c r="M258" i="20" s="1"/>
  <c r="I159" i="20"/>
  <c r="M159" i="20" s="1"/>
  <c r="I314" i="20"/>
  <c r="M314" i="20" s="1"/>
  <c r="I667" i="20"/>
  <c r="M667" i="20" s="1"/>
  <c r="I609" i="20"/>
  <c r="M609" i="20" s="1"/>
  <c r="I385" i="20"/>
  <c r="I656" i="20"/>
  <c r="M656" i="20" s="1"/>
  <c r="I190" i="20"/>
  <c r="M190" i="20" s="1"/>
  <c r="I331" i="20"/>
  <c r="M331" i="20" s="1"/>
  <c r="I711" i="20"/>
  <c r="I502" i="20"/>
  <c r="M502" i="20" s="1"/>
  <c r="I485" i="20"/>
  <c r="M485" i="20" s="1"/>
  <c r="I380" i="20"/>
  <c r="M380" i="20" s="1"/>
  <c r="I781" i="20"/>
  <c r="I410" i="20"/>
  <c r="M410" i="20" s="1"/>
  <c r="I501" i="20"/>
  <c r="M501" i="20" s="1"/>
  <c r="I422" i="20"/>
  <c r="M422" i="20" s="1"/>
  <c r="I561" i="20"/>
  <c r="I646" i="20"/>
  <c r="M646" i="20" s="1"/>
  <c r="I227" i="20"/>
  <c r="M227" i="20" s="1"/>
  <c r="I547" i="20"/>
  <c r="M547" i="20" s="1"/>
  <c r="I483" i="20"/>
  <c r="I710" i="20"/>
  <c r="M710" i="20" s="1"/>
  <c r="I825" i="20"/>
  <c r="M825" i="20" s="1"/>
  <c r="I328" i="20"/>
  <c r="M328" i="20" s="1"/>
  <c r="I374" i="20"/>
  <c r="I405" i="20"/>
  <c r="M405" i="20" s="1"/>
  <c r="I803" i="20"/>
  <c r="M803" i="20" s="1"/>
  <c r="M644" i="20"/>
  <c r="Z631" i="20"/>
  <c r="I658" i="20"/>
  <c r="M658" i="20" s="1"/>
  <c r="I732" i="20"/>
  <c r="M732" i="20" s="1"/>
  <c r="M504" i="20"/>
  <c r="M399" i="20"/>
  <c r="M400" i="20"/>
  <c r="M401" i="20"/>
  <c r="M363" i="20"/>
  <c r="M362" i="20"/>
  <c r="M361" i="20"/>
  <c r="M763" i="20"/>
  <c r="I44" i="20"/>
  <c r="M44" i="20" s="1"/>
  <c r="I774" i="20"/>
  <c r="M774" i="20" s="1"/>
  <c r="I271" i="20"/>
  <c r="M271" i="20" s="1"/>
  <c r="I329" i="20"/>
  <c r="M329" i="20" s="1"/>
  <c r="I674" i="20"/>
  <c r="M674" i="20" s="1"/>
  <c r="I503" i="20"/>
  <c r="M503" i="20" s="1"/>
  <c r="I11" i="20"/>
  <c r="M11" i="20" s="1"/>
  <c r="I538" i="20"/>
  <c r="M538" i="20" s="1"/>
  <c r="I347" i="20"/>
  <c r="M347" i="20" s="1"/>
  <c r="I88" i="20"/>
  <c r="M88" i="20" s="1"/>
  <c r="I290" i="20"/>
  <c r="M290" i="20" s="1"/>
  <c r="I41" i="20"/>
  <c r="M41" i="20" s="1"/>
  <c r="I100" i="20"/>
  <c r="I299" i="20"/>
  <c r="M299" i="20" s="1"/>
  <c r="I597" i="20"/>
  <c r="M597" i="20" s="1"/>
  <c r="I769" i="20"/>
  <c r="M769" i="20" s="1"/>
  <c r="I221" i="20"/>
  <c r="M221" i="20" s="1"/>
  <c r="I587" i="20"/>
  <c r="M587" i="20" s="1"/>
  <c r="I131" i="20"/>
  <c r="M131" i="20" s="1"/>
  <c r="I603" i="20"/>
  <c r="M603" i="20" s="1"/>
  <c r="I698" i="20"/>
  <c r="M698" i="20" s="1"/>
  <c r="I71" i="20"/>
  <c r="M71" i="20" s="1"/>
  <c r="Z627" i="20"/>
  <c r="AD627" i="20" s="1"/>
  <c r="I191" i="20"/>
  <c r="M191" i="20" s="1"/>
  <c r="I701" i="20"/>
  <c r="M701" i="20" s="1"/>
  <c r="I277" i="20"/>
  <c r="M277" i="20" s="1"/>
  <c r="I528" i="20"/>
  <c r="M528" i="20" s="1"/>
  <c r="I527" i="20"/>
  <c r="M527" i="20" s="1"/>
  <c r="I678" i="20"/>
  <c r="I473" i="20"/>
  <c r="M473" i="20" s="1"/>
  <c r="I170" i="20"/>
  <c r="M170" i="20" s="1"/>
  <c r="I522" i="20"/>
  <c r="M522" i="20" s="1"/>
  <c r="I794" i="20"/>
  <c r="M794" i="20" s="1"/>
  <c r="I443" i="20"/>
  <c r="M443" i="20" s="1"/>
  <c r="I456" i="20"/>
  <c r="M456" i="20" s="1"/>
  <c r="I105" i="20"/>
  <c r="I147" i="20"/>
  <c r="I596" i="20"/>
  <c r="M596" i="20" s="1"/>
  <c r="I420" i="20"/>
  <c r="M420" i="20" s="1"/>
  <c r="I214" i="20"/>
  <c r="M214" i="20" s="1"/>
  <c r="I92" i="20"/>
  <c r="M92" i="20" s="1"/>
  <c r="Z638" i="20"/>
  <c r="AD638" i="20" s="1"/>
  <c r="I548" i="20"/>
  <c r="M548" i="20" s="1"/>
  <c r="I265" i="20"/>
  <c r="M265" i="20" s="1"/>
  <c r="I832" i="20"/>
  <c r="M832" i="20" s="1"/>
  <c r="I372" i="20"/>
  <c r="M372" i="20" s="1"/>
  <c r="I789" i="20"/>
  <c r="M789" i="20" s="1"/>
  <c r="I96" i="20"/>
  <c r="M96" i="20" s="1"/>
  <c r="I412" i="20"/>
  <c r="I555" i="20"/>
  <c r="M555" i="20" s="1"/>
  <c r="I233" i="20"/>
  <c r="M233" i="20" s="1"/>
  <c r="I601" i="20"/>
  <c r="M601" i="20" s="1"/>
  <c r="I248" i="20"/>
  <c r="M248" i="20" s="1"/>
  <c r="I783" i="20"/>
  <c r="M783" i="20" s="1"/>
  <c r="I573" i="20"/>
  <c r="M573" i="20" s="1"/>
  <c r="I510" i="20"/>
  <c r="M510" i="20" s="1"/>
  <c r="I261" i="20"/>
  <c r="M261" i="20" s="1"/>
  <c r="I229" i="20"/>
  <c r="M229" i="20" s="1"/>
  <c r="I730" i="20"/>
  <c r="M730" i="20" s="1"/>
  <c r="I403" i="20"/>
  <c r="I3" i="20"/>
  <c r="M3" i="20" s="1"/>
  <c r="I316" i="20"/>
  <c r="M316" i="20" s="1"/>
  <c r="I648" i="20"/>
  <c r="M648" i="20" s="1"/>
  <c r="M419" i="20"/>
  <c r="I38" i="20"/>
  <c r="M38" i="20" s="1"/>
  <c r="I392" i="20"/>
  <c r="M392" i="20" s="1"/>
  <c r="I700" i="20"/>
  <c r="M700" i="20" s="1"/>
  <c r="Z640" i="20"/>
  <c r="AD640" i="20" s="1"/>
  <c r="I128" i="20"/>
  <c r="M128" i="20" s="1"/>
  <c r="I727" i="20"/>
  <c r="M727" i="20" s="1"/>
  <c r="I836" i="20"/>
  <c r="M836" i="20" s="1"/>
  <c r="I368" i="20"/>
  <c r="M368" i="20" s="1"/>
  <c r="I744" i="20"/>
  <c r="M744" i="20" s="1"/>
  <c r="I647" i="20"/>
  <c r="M647" i="20" s="1"/>
  <c r="I211" i="20"/>
  <c r="M211" i="20" s="1"/>
  <c r="I351" i="20"/>
  <c r="M351" i="20" s="1"/>
  <c r="I323" i="20"/>
  <c r="M323" i="20" s="1"/>
  <c r="I270" i="20"/>
  <c r="M270" i="20" s="1"/>
  <c r="I500" i="20"/>
  <c r="M500" i="20" s="1"/>
  <c r="I632" i="20"/>
  <c r="M632" i="20" s="1"/>
  <c r="I770" i="20"/>
  <c r="M770" i="20" s="1"/>
  <c r="I149" i="20"/>
  <c r="M149" i="20" s="1"/>
  <c r="I740" i="20"/>
  <c r="M740" i="20" s="1"/>
  <c r="I722" i="20"/>
  <c r="M722" i="20" s="1"/>
  <c r="I627" i="20"/>
  <c r="M627" i="20" s="1"/>
  <c r="I614" i="20"/>
  <c r="M614" i="20" s="1"/>
  <c r="I237" i="20"/>
  <c r="M237" i="20" s="1"/>
  <c r="I171" i="20"/>
  <c r="M171" i="20" s="1"/>
  <c r="I208" i="20"/>
  <c r="I176" i="20"/>
  <c r="M176" i="20" s="1"/>
  <c r="I268" i="20"/>
  <c r="M268" i="20" s="1"/>
  <c r="I129" i="20"/>
  <c r="I562" i="20"/>
  <c r="M562" i="20" s="1"/>
  <c r="Z656" i="20"/>
  <c r="AD656" i="20" s="1"/>
  <c r="I283" i="20"/>
  <c r="M283" i="20" s="1"/>
  <c r="I645" i="20"/>
  <c r="M645" i="20" s="1"/>
  <c r="I75" i="20"/>
  <c r="M75" i="20" s="1"/>
  <c r="I705" i="20"/>
  <c r="M705" i="20" s="1"/>
  <c r="I790" i="20"/>
  <c r="M790" i="20" s="1"/>
  <c r="I791" i="20"/>
  <c r="M791" i="20" s="1"/>
  <c r="I407" i="20"/>
  <c r="I679" i="20"/>
  <c r="M679" i="20" s="1"/>
  <c r="I424" i="20"/>
  <c r="M424" i="20" s="1"/>
  <c r="I602" i="20"/>
  <c r="M602" i="20" s="1"/>
  <c r="I109" i="20"/>
  <c r="M109" i="20" s="1"/>
  <c r="M137" i="20"/>
  <c r="M697" i="20"/>
  <c r="M291" i="20"/>
  <c r="M181" i="20"/>
  <c r="M635" i="20"/>
  <c r="M837" i="20"/>
  <c r="M228" i="20"/>
  <c r="M799" i="20"/>
  <c r="M470" i="20"/>
  <c r="M154" i="20"/>
  <c r="M123" i="20"/>
  <c r="M155" i="20"/>
  <c r="M189" i="20"/>
  <c r="M295" i="20"/>
  <c r="M663" i="20"/>
  <c r="M593" i="20"/>
  <c r="M695" i="20"/>
  <c r="M394" i="20"/>
  <c r="M385" i="20"/>
  <c r="M134" i="20"/>
  <c r="M39" i="20"/>
  <c r="M829" i="20"/>
  <c r="AD647" i="20"/>
  <c r="M355" i="20"/>
  <c r="M151" i="20"/>
  <c r="M107" i="20"/>
  <c r="M310" i="20"/>
  <c r="M467" i="20"/>
  <c r="M66" i="20"/>
  <c r="M175" i="20"/>
  <c r="M691" i="20"/>
  <c r="M811" i="20"/>
  <c r="M711" i="20"/>
  <c r="M31" i="20"/>
  <c r="M324" i="20"/>
  <c r="M330" i="20"/>
  <c r="M172" i="20"/>
  <c r="M508" i="20"/>
  <c r="M754" i="20"/>
  <c r="M514" i="20"/>
  <c r="M144" i="20"/>
  <c r="M637" i="20"/>
  <c r="M411" i="20"/>
  <c r="M682" i="20"/>
  <c r="M272" i="20"/>
  <c r="M348" i="20"/>
  <c r="M87" i="20"/>
  <c r="M526" i="20"/>
  <c r="M222" i="20"/>
  <c r="M125" i="20"/>
  <c r="M126" i="20"/>
  <c r="M376" i="20"/>
  <c r="M353" i="20"/>
  <c r="M777" i="20"/>
  <c r="M93" i="20"/>
  <c r="M383" i="20"/>
  <c r="M623" i="20"/>
  <c r="M643" i="20"/>
  <c r="M440" i="20"/>
  <c r="M743" i="20"/>
  <c r="M572" i="20"/>
  <c r="M67" i="20"/>
  <c r="M234" i="20"/>
  <c r="M187" i="20"/>
  <c r="M563" i="20"/>
  <c r="M342" i="20"/>
  <c r="M523" i="20"/>
  <c r="M279" i="20"/>
  <c r="M468" i="20"/>
  <c r="AD629" i="20"/>
  <c r="M802" i="20"/>
  <c r="M672" i="20"/>
  <c r="M590" i="20"/>
  <c r="M706" i="20"/>
  <c r="M133" i="20"/>
  <c r="M142" i="20"/>
  <c r="M521" i="20"/>
  <c r="M379" i="20"/>
  <c r="M37" i="20"/>
  <c r="M757" i="20"/>
  <c r="AD648" i="20"/>
  <c r="M453" i="20"/>
  <c r="M150" i="20"/>
  <c r="M215" i="20"/>
  <c r="M8" i="20"/>
  <c r="M413" i="20"/>
  <c r="M230" i="20"/>
  <c r="M343" i="20"/>
  <c r="M101" i="20"/>
  <c r="M262" i="20"/>
  <c r="M4" i="20"/>
  <c r="AD630" i="20"/>
  <c r="M729" i="20"/>
  <c r="M173" i="20"/>
  <c r="M525" i="20"/>
  <c r="M833" i="20"/>
  <c r="M812" i="20"/>
  <c r="M678" i="20"/>
  <c r="M764" i="20"/>
  <c r="M568" i="20"/>
  <c r="M110" i="20"/>
  <c r="M213" i="20"/>
  <c r="M606" i="20"/>
  <c r="M753" i="20"/>
  <c r="M586" i="20"/>
  <c r="AD653" i="20"/>
  <c r="M545" i="20"/>
  <c r="M497" i="20"/>
  <c r="M148" i="20"/>
  <c r="M620" i="20"/>
  <c r="M518" i="20"/>
  <c r="M805" i="20"/>
  <c r="M780" i="20"/>
  <c r="M247" i="20"/>
  <c r="M472" i="20"/>
  <c r="M613" i="20"/>
  <c r="M18" i="20"/>
  <c r="M821" i="20"/>
  <c r="M74" i="20"/>
  <c r="M639" i="20"/>
  <c r="M598" i="20"/>
  <c r="AD643" i="20"/>
  <c r="M607" i="20"/>
  <c r="M745" i="20"/>
  <c r="M102" i="20"/>
  <c r="M194" i="20"/>
  <c r="M591" i="20"/>
  <c r="M654" i="20"/>
  <c r="M817" i="20"/>
  <c r="M193" i="20"/>
  <c r="M70" i="20"/>
  <c r="G491" i="20"/>
  <c r="I491" i="20" s="1"/>
  <c r="K491" i="20"/>
  <c r="G489" i="20"/>
  <c r="I489" i="20" s="1"/>
  <c r="K489" i="20"/>
  <c r="H1406" i="20"/>
  <c r="M7" i="20"/>
  <c r="M600" i="20"/>
  <c r="M17" i="20"/>
  <c r="G60" i="20"/>
  <c r="I60" i="20" s="1"/>
  <c r="K60" i="20"/>
  <c r="M145" i="20"/>
  <c r="M12" i="20"/>
  <c r="M421" i="20"/>
  <c r="M550" i="20"/>
  <c r="M346" i="20"/>
  <c r="G474" i="20"/>
  <c r="I474" i="20" s="1"/>
  <c r="K474" i="20"/>
  <c r="G1405" i="20"/>
  <c r="K478" i="20"/>
  <c r="G478" i="20"/>
  <c r="I478" i="20" s="1"/>
  <c r="M249" i="20"/>
  <c r="M208" i="20"/>
  <c r="M524" i="20"/>
  <c r="G169" i="20"/>
  <c r="I169" i="20" s="1"/>
  <c r="K169" i="20"/>
  <c r="M254" i="20"/>
  <c r="M375" i="20"/>
  <c r="H1394" i="20"/>
  <c r="P1394" i="20" s="1"/>
  <c r="H1396" i="20"/>
  <c r="P1396" i="20" s="1"/>
  <c r="H1391" i="20"/>
  <c r="P1391" i="20" s="1"/>
  <c r="H1398" i="20"/>
  <c r="H1395" i="20"/>
  <c r="P1395" i="20" s="1"/>
  <c r="P1388" i="20"/>
  <c r="H1397" i="20"/>
  <c r="M132" i="20"/>
  <c r="M762" i="20"/>
  <c r="F923" i="20"/>
  <c r="N923" i="20" s="1"/>
  <c r="R923" i="20" s="1"/>
  <c r="S923" i="20" s="1"/>
  <c r="N921" i="20"/>
  <c r="R921" i="20" s="1"/>
  <c r="S921" i="20" s="1"/>
  <c r="F924" i="20"/>
  <c r="N924" i="20" s="1"/>
  <c r="R924" i="20" s="1"/>
  <c r="S924" i="20" s="1"/>
  <c r="F922" i="20"/>
  <c r="N922" i="20" s="1"/>
  <c r="R922" i="20" s="1"/>
  <c r="M57" i="20"/>
  <c r="K58" i="20"/>
  <c r="G58" i="20"/>
  <c r="I58" i="20" s="1"/>
  <c r="M207" i="20"/>
  <c r="M278" i="20"/>
  <c r="M300" i="20"/>
  <c r="M619" i="20"/>
  <c r="M89" i="20"/>
  <c r="G477" i="20"/>
  <c r="I477" i="20" s="1"/>
  <c r="K477" i="20"/>
  <c r="G471" i="20"/>
  <c r="I471" i="20" s="1"/>
  <c r="K471" i="20"/>
  <c r="M731" i="20"/>
  <c r="M661" i="20"/>
  <c r="M756" i="20"/>
  <c r="G488" i="20"/>
  <c r="I488" i="20" s="1"/>
  <c r="K488" i="20"/>
  <c r="G484" i="20"/>
  <c r="I484" i="20" s="1"/>
  <c r="K484" i="20"/>
  <c r="G1406" i="20"/>
  <c r="K476" i="20"/>
  <c r="G476" i="20"/>
  <c r="I476" i="20" s="1"/>
  <c r="G1396" i="20"/>
  <c r="O1396" i="20" s="1"/>
  <c r="Q1396" i="20" s="1"/>
  <c r="O1388" i="20"/>
  <c r="Q1388" i="20" s="1"/>
  <c r="G1391" i="20"/>
  <c r="O1391" i="20" s="1"/>
  <c r="Q1391" i="20" s="1"/>
  <c r="G1397" i="20"/>
  <c r="G1394" i="20"/>
  <c r="O1394" i="20" s="1"/>
  <c r="Q1394" i="20" s="1"/>
  <c r="G1395" i="20"/>
  <c r="O1395" i="20" s="1"/>
  <c r="Q1395" i="20" s="1"/>
  <c r="G1398" i="20"/>
  <c r="I1391" i="20"/>
  <c r="R1391" i="20" s="1"/>
  <c r="R1388" i="20"/>
  <c r="I1389" i="20"/>
  <c r="R1389" i="20" s="1"/>
  <c r="I1390" i="20"/>
  <c r="R1390" i="20" s="1"/>
  <c r="I1339" i="20"/>
  <c r="S1339" i="20" s="1"/>
  <c r="I1340" i="20"/>
  <c r="S1340" i="20" s="1"/>
  <c r="S1338" i="20"/>
  <c r="I1341" i="20"/>
  <c r="S1341" i="20" s="1"/>
  <c r="K45" i="20"/>
  <c r="G45" i="20"/>
  <c r="I45" i="20" s="1"/>
  <c r="K167" i="20"/>
  <c r="G167" i="20"/>
  <c r="I167" i="20" s="1"/>
  <c r="K168" i="20"/>
  <c r="G168" i="20"/>
  <c r="I168" i="20" s="1"/>
  <c r="M36" i="20"/>
  <c r="M95" i="20"/>
  <c r="M241" i="20"/>
  <c r="K47" i="20"/>
  <c r="G47" i="20"/>
  <c r="I47" i="20" s="1"/>
  <c r="K46" i="20"/>
  <c r="G46" i="20"/>
  <c r="I46" i="20" s="1"/>
  <c r="M702" i="20"/>
  <c r="M94" i="20"/>
  <c r="M240" i="20"/>
  <c r="H1405" i="20"/>
  <c r="K487" i="20"/>
  <c r="G487" i="20"/>
  <c r="I487" i="20" s="1"/>
  <c r="G490" i="20"/>
  <c r="I490" i="20" s="1"/>
  <c r="K490" i="20"/>
  <c r="G1352" i="20"/>
  <c r="G1356" i="20"/>
  <c r="G1355" i="20"/>
  <c r="M442" i="20"/>
  <c r="M557" i="20"/>
  <c r="M308" i="20"/>
  <c r="K59" i="20"/>
  <c r="G59" i="20"/>
  <c r="I59" i="20" s="1"/>
  <c r="M741" i="20"/>
  <c r="M373" i="20"/>
  <c r="I1814" i="20"/>
  <c r="AX846" i="19" s="1"/>
  <c r="G723" i="20"/>
  <c r="I723" i="20" s="1"/>
  <c r="K723" i="20"/>
  <c r="M336" i="20"/>
  <c r="M709" i="20"/>
  <c r="M412" i="20"/>
  <c r="K475" i="20"/>
  <c r="G475" i="20"/>
  <c r="I475" i="20" s="1"/>
  <c r="M823" i="20"/>
  <c r="M285" i="20"/>
  <c r="M531" i="20"/>
  <c r="M669" i="20"/>
  <c r="M344" i="20"/>
  <c r="M801" i="20"/>
  <c r="M212" i="20"/>
  <c r="M10" i="20"/>
  <c r="M599" i="20"/>
  <c r="K33" i="20"/>
  <c r="G33" i="20"/>
  <c r="I33" i="20" s="1"/>
  <c r="M63" i="20"/>
  <c r="G585" i="20"/>
  <c r="I585" i="20" s="1"/>
  <c r="K585" i="20"/>
  <c r="AD628" i="20"/>
  <c r="M539" i="20"/>
  <c r="M800" i="20"/>
  <c r="M530" i="20"/>
  <c r="M544" i="20"/>
  <c r="M751" i="20"/>
  <c r="M403" i="20"/>
  <c r="M404" i="20"/>
  <c r="F1355" i="20"/>
  <c r="F1356" i="20"/>
  <c r="F1352" i="20"/>
  <c r="M795" i="20"/>
  <c r="M755" i="20"/>
  <c r="M515" i="20"/>
  <c r="J1389" i="20"/>
  <c r="J1390" i="20"/>
  <c r="J1391" i="20"/>
  <c r="M734" i="20"/>
  <c r="M5" i="20"/>
  <c r="M768" i="20"/>
  <c r="M386" i="20"/>
  <c r="M784" i="20"/>
  <c r="M317" i="20"/>
  <c r="M409" i="20"/>
  <c r="M561" i="20"/>
  <c r="G448" i="20"/>
  <c r="I448" i="20" s="1"/>
  <c r="K448" i="20"/>
  <c r="M532" i="20"/>
  <c r="M387" i="20"/>
  <c r="J1341" i="20"/>
  <c r="J1340" i="20"/>
  <c r="J1339" i="20"/>
  <c r="G20" i="20"/>
  <c r="I20" i="20" s="1"/>
  <c r="M1439" i="20"/>
  <c r="K20" i="20"/>
  <c r="P1338" i="20"/>
  <c r="R1338" i="20" s="1"/>
  <c r="G1346" i="20"/>
  <c r="G1344" i="20"/>
  <c r="P1344" i="20" s="1"/>
  <c r="R1344" i="20" s="1"/>
  <c r="G1348" i="20"/>
  <c r="G1347" i="20"/>
  <c r="G1345" i="20"/>
  <c r="G1341" i="20"/>
  <c r="P1341" i="20" s="1"/>
  <c r="R1341" i="20" s="1"/>
  <c r="M631" i="20"/>
  <c r="M174" i="20"/>
  <c r="M192" i="20"/>
  <c r="M100" i="20"/>
  <c r="K32" i="20"/>
  <c r="G32" i="20"/>
  <c r="I32" i="20" s="1"/>
  <c r="M129" i="20"/>
  <c r="M430" i="20"/>
  <c r="M498" i="20"/>
  <c r="M196" i="20"/>
  <c r="M220" i="20"/>
  <c r="G724" i="20"/>
  <c r="I724" i="20" s="1"/>
  <c r="K724" i="20"/>
  <c r="M309" i="20"/>
  <c r="AD636" i="20"/>
  <c r="M427" i="20"/>
  <c r="G21" i="20"/>
  <c r="I21" i="20" s="1"/>
  <c r="M1440" i="20"/>
  <c r="K21" i="20"/>
  <c r="M549" i="20"/>
  <c r="M781" i="20"/>
  <c r="M735" i="20"/>
  <c r="M130" i="20"/>
  <c r="M536" i="20"/>
  <c r="M369" i="20"/>
  <c r="G444" i="20"/>
  <c r="I444" i="20" s="1"/>
  <c r="K444" i="20"/>
  <c r="K447" i="20"/>
  <c r="G447" i="20"/>
  <c r="I447" i="20" s="1"/>
  <c r="K449" i="20"/>
  <c r="G449" i="20"/>
  <c r="I449" i="20" s="1"/>
  <c r="M668" i="20"/>
  <c r="K14" i="20"/>
  <c r="G14" i="20"/>
  <c r="I14" i="20" s="1"/>
  <c r="G34" i="20"/>
  <c r="I34" i="20" s="1"/>
  <c r="K34" i="20"/>
  <c r="L1440" i="20"/>
  <c r="Y1440" i="20" s="1"/>
  <c r="Y1437" i="20"/>
  <c r="L1439" i="20"/>
  <c r="Y1439" i="20" s="1"/>
  <c r="L1438" i="20"/>
  <c r="Y1438" i="20" s="1"/>
  <c r="G583" i="20"/>
  <c r="I583" i="20" s="1"/>
  <c r="K583" i="20"/>
  <c r="K581" i="20"/>
  <c r="G581" i="20"/>
  <c r="I581" i="20" s="1"/>
  <c r="M138" i="20"/>
  <c r="M322" i="20"/>
  <c r="M178" i="20"/>
  <c r="M824" i="20"/>
  <c r="M72" i="20"/>
  <c r="G19" i="20"/>
  <c r="I19" i="20" s="1"/>
  <c r="K19" i="20"/>
  <c r="M1438" i="20"/>
  <c r="M43" i="20"/>
  <c r="M382" i="20"/>
  <c r="AD655" i="20"/>
  <c r="M828" i="20"/>
  <c r="M1517" i="20"/>
  <c r="M1518" i="20"/>
  <c r="M1505" i="20"/>
  <c r="M1504" i="20"/>
  <c r="M1519" i="20"/>
  <c r="M1510" i="20"/>
  <c r="M1511" i="20"/>
  <c r="M1512" i="20"/>
  <c r="M298" i="20"/>
  <c r="M391" i="20"/>
  <c r="M307" i="20"/>
  <c r="G451" i="20"/>
  <c r="I451" i="20" s="1"/>
  <c r="K451" i="20"/>
  <c r="G450" i="20"/>
  <c r="I450" i="20" s="1"/>
  <c r="K450" i="20"/>
  <c r="M540" i="20"/>
  <c r="M541" i="20"/>
  <c r="M718" i="20"/>
  <c r="M407" i="20"/>
  <c r="M184" i="20"/>
  <c r="M605" i="20"/>
  <c r="M699" i="20"/>
  <c r="M778" i="20"/>
  <c r="M389" i="20"/>
  <c r="M543" i="20"/>
  <c r="M483" i="20"/>
  <c r="M552" i="20"/>
  <c r="G431" i="20"/>
  <c r="I431" i="20" s="1"/>
  <c r="K431" i="20"/>
  <c r="K438" i="20"/>
  <c r="G438" i="20"/>
  <c r="I438" i="20" s="1"/>
  <c r="M296" i="20"/>
  <c r="M106" i="20"/>
  <c r="K461" i="20"/>
  <c r="G461" i="20"/>
  <c r="I461" i="20" s="1"/>
  <c r="M1615" i="20"/>
  <c r="D1618" i="20" s="1"/>
  <c r="D1622" i="20" s="1"/>
  <c r="H1356" i="20"/>
  <c r="H1352" i="20"/>
  <c r="H1355" i="20"/>
  <c r="K435" i="20"/>
  <c r="G435" i="20"/>
  <c r="I435" i="20" s="1"/>
  <c r="K437" i="20"/>
  <c r="G437" i="20"/>
  <c r="I437" i="20" s="1"/>
  <c r="K584" i="20"/>
  <c r="G584" i="20"/>
  <c r="I584" i="20" s="1"/>
  <c r="K582" i="20"/>
  <c r="G582" i="20"/>
  <c r="I582" i="20" s="1"/>
  <c r="M692" i="20"/>
  <c r="M97" i="20"/>
  <c r="G463" i="20"/>
  <c r="I463" i="20" s="1"/>
  <c r="K463" i="20"/>
  <c r="G457" i="20"/>
  <c r="I457" i="20" s="1"/>
  <c r="K457" i="20"/>
  <c r="M655" i="20"/>
  <c r="M752" i="20"/>
  <c r="M813" i="20"/>
  <c r="M381" i="20"/>
  <c r="M188" i="20"/>
  <c r="M629" i="20"/>
  <c r="M686" i="20"/>
  <c r="M831" i="20"/>
  <c r="M226" i="20"/>
  <c r="M357" i="20"/>
  <c r="M62" i="20"/>
  <c r="M205" i="20"/>
  <c r="M517" i="20"/>
  <c r="M482" i="20"/>
  <c r="M206" i="20"/>
  <c r="M556" i="20"/>
  <c r="I924" i="20"/>
  <c r="Q924" i="20" s="1"/>
  <c r="I922" i="20"/>
  <c r="Q922" i="20" s="1"/>
  <c r="I923" i="20"/>
  <c r="Q923" i="20" s="1"/>
  <c r="Q921" i="20"/>
  <c r="M244" i="20"/>
  <c r="K436" i="20"/>
  <c r="G436" i="20"/>
  <c r="I436" i="20" s="1"/>
  <c r="G434" i="20"/>
  <c r="I434" i="20" s="1"/>
  <c r="K434" i="20"/>
  <c r="M486" i="20"/>
  <c r="M716" i="20"/>
  <c r="M255" i="20"/>
  <c r="M356" i="20"/>
  <c r="M542" i="20"/>
  <c r="M578" i="20"/>
  <c r="M736" i="20"/>
  <c r="M108" i="20"/>
  <c r="M251" i="20"/>
  <c r="M180" i="20"/>
  <c r="M105" i="20"/>
  <c r="M147" i="20"/>
  <c r="M374" i="20"/>
  <c r="M511" i="20"/>
  <c r="M558" i="20"/>
  <c r="G462" i="20"/>
  <c r="I462" i="20" s="1"/>
  <c r="K462" i="20"/>
  <c r="M638" i="20"/>
  <c r="M455" i="20"/>
  <c r="M243" i="20"/>
  <c r="M693" i="20"/>
  <c r="AD645" i="20"/>
  <c r="M135" i="20"/>
  <c r="M185" i="20"/>
  <c r="M615" i="20"/>
  <c r="M758" i="20"/>
  <c r="F1345" i="20"/>
  <c r="F1341" i="20"/>
  <c r="O1341" i="20" s="1"/>
  <c r="F1348" i="20"/>
  <c r="F1346" i="20"/>
  <c r="F1344" i="20"/>
  <c r="O1344" i="20" s="1"/>
  <c r="O1338" i="20"/>
  <c r="F1347" i="20"/>
  <c r="G580" i="20"/>
  <c r="I580" i="20" s="1"/>
  <c r="K580" i="20"/>
  <c r="O921" i="20"/>
  <c r="G924" i="20"/>
  <c r="O924" i="20" s="1"/>
  <c r="G922" i="20"/>
  <c r="O922" i="20" s="1"/>
  <c r="G923" i="20"/>
  <c r="O923" i="20" s="1"/>
  <c r="K460" i="20"/>
  <c r="G460" i="20"/>
  <c r="I460" i="20" s="1"/>
  <c r="G464" i="20"/>
  <c r="I464" i="20" s="1"/>
  <c r="K464" i="20"/>
  <c r="AD631" i="20"/>
  <c r="M569" i="20"/>
  <c r="M651" i="20"/>
  <c r="H922" i="20"/>
  <c r="P922" i="20" s="1"/>
  <c r="P921" i="20"/>
  <c r="H923" i="20"/>
  <c r="P923" i="20" s="1"/>
  <c r="H924" i="20"/>
  <c r="P924" i="20" s="1"/>
  <c r="M560" i="20"/>
  <c r="AD658" i="20"/>
  <c r="G167" i="30"/>
  <c r="G169" i="30"/>
  <c r="G220" i="30"/>
  <c r="G218" i="30"/>
  <c r="G219" i="30"/>
  <c r="G98" i="30"/>
  <c r="G228" i="30"/>
  <c r="G163" i="30"/>
  <c r="G188" i="30"/>
  <c r="G141" i="30"/>
  <c r="G114" i="30"/>
  <c r="G109" i="30"/>
  <c r="G117" i="30"/>
  <c r="G113" i="30"/>
  <c r="G116" i="30"/>
  <c r="G118" i="30"/>
  <c r="G112" i="30"/>
  <c r="G69" i="30"/>
  <c r="G68" i="30"/>
  <c r="G67" i="30"/>
  <c r="G159" i="30"/>
  <c r="G214" i="30"/>
  <c r="G211" i="30"/>
  <c r="G119" i="30"/>
  <c r="G140" i="30"/>
  <c r="AX837" i="19"/>
  <c r="G138" i="30"/>
  <c r="G139" i="30"/>
  <c r="G164" i="30"/>
  <c r="G165" i="30"/>
  <c r="G160" i="30"/>
  <c r="G208" i="30"/>
  <c r="G213" i="30"/>
  <c r="G215" i="30"/>
  <c r="G207" i="30"/>
  <c r="G212" i="30"/>
  <c r="G209" i="30"/>
  <c r="G210" i="30"/>
  <c r="G216" i="30"/>
  <c r="G174" i="30"/>
  <c r="G224" i="30"/>
  <c r="G223" i="30"/>
  <c r="G130" i="30"/>
  <c r="G128" i="30"/>
  <c r="G166" i="30"/>
  <c r="G129" i="30"/>
  <c r="G127" i="30"/>
  <c r="G162" i="30"/>
  <c r="F162" i="30"/>
  <c r="G120" i="30"/>
  <c r="G88" i="30"/>
  <c r="G92" i="30"/>
  <c r="G89" i="30"/>
  <c r="G90" i="30"/>
  <c r="G93" i="30"/>
  <c r="F161" i="30"/>
  <c r="G161" i="30"/>
  <c r="G91" i="30"/>
  <c r="G227" i="30"/>
  <c r="G75" i="30"/>
  <c r="G72" i="30"/>
  <c r="G71" i="30"/>
  <c r="G73" i="30"/>
  <c r="G74" i="30"/>
  <c r="G61" i="30"/>
  <c r="G63" i="30"/>
  <c r="G62" i="30"/>
  <c r="G64" i="30"/>
  <c r="G57" i="30"/>
  <c r="G65" i="30"/>
  <c r="G60" i="30"/>
  <c r="G58" i="30"/>
  <c r="G59" i="30"/>
  <c r="G70" i="30"/>
  <c r="G66" i="30"/>
  <c r="G56" i="30"/>
  <c r="AE1178" i="20" l="1"/>
  <c r="G157" i="30" s="1"/>
  <c r="AD1178" i="20"/>
  <c r="O1346" i="20"/>
  <c r="G158" i="30"/>
  <c r="P1346" i="20"/>
  <c r="R1346" i="20" s="1"/>
  <c r="O1345" i="20"/>
  <c r="P1345" i="20"/>
  <c r="R1345" i="20" s="1"/>
  <c r="AE1177" i="20"/>
  <c r="AE1176" i="20"/>
  <c r="AE1175" i="20"/>
  <c r="AR23" i="26"/>
  <c r="M487" i="20"/>
  <c r="M45" i="20"/>
  <c r="M474" i="20"/>
  <c r="M32" i="20"/>
  <c r="M434" i="20"/>
  <c r="M461" i="20"/>
  <c r="M33" i="20"/>
  <c r="M47" i="20"/>
  <c r="M463" i="20"/>
  <c r="M21" i="20"/>
  <c r="M448" i="20"/>
  <c r="M484" i="20"/>
  <c r="M471" i="20"/>
  <c r="M582" i="20"/>
  <c r="M435" i="20"/>
  <c r="M46" i="20"/>
  <c r="M457" i="20"/>
  <c r="M34" i="20"/>
  <c r="M723" i="20"/>
  <c r="M169" i="20"/>
  <c r="M584" i="20"/>
  <c r="M437" i="20"/>
  <c r="M581" i="20"/>
  <c r="M491" i="20"/>
  <c r="M477" i="20"/>
  <c r="M464" i="20"/>
  <c r="M460" i="20"/>
  <c r="M451" i="20"/>
  <c r="M19" i="20"/>
  <c r="M583" i="20"/>
  <c r="M449" i="20"/>
  <c r="M447" i="20"/>
  <c r="M444" i="20"/>
  <c r="M20" i="20"/>
  <c r="M585" i="20"/>
  <c r="M59" i="20"/>
  <c r="M168" i="20"/>
  <c r="M489" i="20"/>
  <c r="M476" i="20"/>
  <c r="M580" i="20"/>
  <c r="M462" i="20"/>
  <c r="M436" i="20"/>
  <c r="M438" i="20"/>
  <c r="M431" i="20"/>
  <c r="M450" i="20"/>
  <c r="M14" i="20"/>
  <c r="M724" i="20"/>
  <c r="M475" i="20"/>
  <c r="M490" i="20"/>
  <c r="M167" i="20"/>
  <c r="M488" i="20"/>
  <c r="M58" i="20"/>
  <c r="M478" i="20"/>
  <c r="M60" i="20"/>
  <c r="F98" i="30"/>
  <c r="AX900" i="19"/>
  <c r="F68" i="30"/>
  <c r="F66" i="30"/>
  <c r="F59" i="30"/>
  <c r="F57" i="30"/>
  <c r="F61" i="30"/>
  <c r="F73" i="30"/>
  <c r="F75" i="30"/>
  <c r="F58" i="30"/>
  <c r="F67" i="30"/>
  <c r="F63" i="30"/>
  <c r="F71" i="30"/>
  <c r="F60" i="30"/>
  <c r="F64" i="30"/>
  <c r="F62" i="30"/>
  <c r="F56" i="30"/>
  <c r="F70" i="30"/>
  <c r="F69" i="30"/>
  <c r="F65" i="30"/>
  <c r="F74" i="30"/>
  <c r="F72" i="30"/>
  <c r="F146" i="30"/>
  <c r="G146" i="30"/>
  <c r="F147" i="30"/>
  <c r="G147" i="30"/>
  <c r="F143" i="30"/>
  <c r="G143" i="30"/>
  <c r="F145" i="30"/>
  <c r="G145" i="30"/>
  <c r="F149" i="30"/>
  <c r="G149" i="30"/>
  <c r="F142" i="30"/>
  <c r="G142" i="30"/>
  <c r="F144" i="30"/>
  <c r="G144" i="30"/>
  <c r="F148" i="30"/>
  <c r="G148" i="30"/>
  <c r="H74" i="30"/>
  <c r="H75" i="30"/>
  <c r="H60" i="30"/>
  <c r="H73" i="30"/>
  <c r="H72" i="30"/>
  <c r="H59" i="30"/>
  <c r="H58" i="30"/>
  <c r="H67" i="30"/>
  <c r="H57" i="30"/>
  <c r="H69" i="30"/>
  <c r="H68" i="30"/>
  <c r="H61" i="30"/>
  <c r="H65" i="30"/>
  <c r="H63" i="30"/>
  <c r="H62" i="30"/>
  <c r="H71" i="30"/>
  <c r="H64" i="30"/>
  <c r="H56" i="30"/>
  <c r="H66" i="30"/>
  <c r="H70" i="30"/>
  <c r="F157" i="30" l="1"/>
  <c r="F156" i="30"/>
  <c r="G156" i="30"/>
  <c r="F155" i="30"/>
  <c r="G155" i="30"/>
  <c r="F154" i="30"/>
  <c r="G154" i="30"/>
  <c r="G44" i="30"/>
  <c r="F44" i="30"/>
  <c r="G54" i="30"/>
  <c r="F54" i="30"/>
  <c r="F45" i="30"/>
  <c r="G45" i="30"/>
  <c r="F55" i="30"/>
  <c r="G55" i="30"/>
  <c r="H54" i="30"/>
  <c r="H45" i="30"/>
  <c r="H55" i="30"/>
  <c r="H44" i="30"/>
  <c r="H34" i="30"/>
  <c r="H24" i="30"/>
  <c r="H35" i="30"/>
  <c r="H25" i="30"/>
  <c r="F35" i="30" l="1"/>
  <c r="G35" i="30"/>
  <c r="G34" i="30"/>
  <c r="F34" i="30"/>
  <c r="G24" i="30"/>
  <c r="F24" i="30"/>
  <c r="F25" i="30"/>
  <c r="G25" i="30"/>
  <c r="F136" i="30" l="1"/>
  <c r="G136" i="30"/>
  <c r="F192" i="30" l="1"/>
  <c r="G235" i="30" l="1"/>
  <c r="F233" i="30"/>
  <c r="G233" i="30" s="1"/>
  <c r="F234" i="30"/>
  <c r="G234" i="30" s="1"/>
  <c r="G134" i="30"/>
  <c r="F134" i="30"/>
  <c r="G135" i="30"/>
  <c r="F135" i="30"/>
  <c r="G177" i="30" l="1"/>
  <c r="F177" i="30"/>
  <c r="F176" i="30"/>
  <c r="H14" i="30"/>
  <c r="H15" i="30"/>
  <c r="G176" i="30" l="1"/>
  <c r="G14" i="30"/>
  <c r="F14" i="30"/>
  <c r="G15" i="30"/>
  <c r="F15" i="30"/>
  <c r="F178" i="30" l="1"/>
  <c r="G203" i="30"/>
  <c r="F203" i="30"/>
  <c r="G202" i="30"/>
  <c r="F202" i="30"/>
  <c r="F205" i="30"/>
  <c r="G205" i="30"/>
  <c r="G178" i="30" l="1"/>
  <c r="G108" i="30"/>
  <c r="F108" i="30"/>
  <c r="G107" i="30"/>
  <c r="F107" i="30"/>
  <c r="F106" i="30"/>
  <c r="F97" i="30" l="1"/>
  <c r="G97" i="30"/>
  <c r="F96" i="30"/>
  <c r="G96" i="30"/>
  <c r="F183" i="30" l="1"/>
  <c r="G183" i="30" l="1"/>
  <c r="G184" i="30"/>
  <c r="G185" i="30"/>
  <c r="F132" i="30"/>
  <c r="G132" i="30"/>
  <c r="F133" i="30"/>
  <c r="G133" i="30"/>
  <c r="G131" i="30"/>
  <c r="F131" i="30"/>
  <c r="F150" i="30" l="1"/>
  <c r="G150" i="30"/>
  <c r="F151" i="30"/>
  <c r="G151" i="30"/>
  <c r="F152" i="30"/>
  <c r="G152" i="30"/>
  <c r="F86" i="30" l="1"/>
  <c r="G86" i="30"/>
  <c r="F87" i="30"/>
  <c r="G87" i="30"/>
  <c r="F190" i="30" l="1"/>
  <c r="G190" i="30" s="1"/>
  <c r="F137" i="30"/>
  <c r="G137" i="30"/>
  <c r="G192" i="30"/>
  <c r="F191" i="30"/>
  <c r="G191" i="30" s="1"/>
  <c r="G121" i="30"/>
  <c r="F121" i="30"/>
  <c r="B18" i="23" l="1"/>
  <c r="H31" i="30" l="1"/>
  <c r="H21" i="30"/>
  <c r="F21" i="30" l="1"/>
  <c r="G21" i="30"/>
  <c r="F41" i="30"/>
  <c r="G41" i="30"/>
  <c r="F31" i="30"/>
  <c r="G31" i="30"/>
  <c r="F51" i="30"/>
  <c r="G51" i="30"/>
  <c r="F82" i="30"/>
  <c r="G82" i="30"/>
  <c r="G83" i="30"/>
  <c r="F83" i="30"/>
  <c r="H41" i="30"/>
  <c r="H51" i="30"/>
  <c r="F231" i="30" l="1"/>
  <c r="G1738" i="20" s="1"/>
  <c r="F232" i="30"/>
  <c r="H11" i="30"/>
  <c r="F11" i="30" l="1"/>
  <c r="G11" i="30"/>
  <c r="G81" i="30" l="1"/>
  <c r="F81" i="30"/>
  <c r="G78" i="30"/>
  <c r="F78" i="30"/>
  <c r="G84" i="30"/>
  <c r="F84" i="30"/>
  <c r="F79" i="30"/>
  <c r="G79" i="30"/>
  <c r="F85" i="30"/>
  <c r="G85" i="30"/>
  <c r="G80" i="30"/>
  <c r="F80" i="30"/>
  <c r="H7" i="30"/>
  <c r="H12" i="30"/>
  <c r="H8" i="30"/>
  <c r="H13" i="30"/>
  <c r="H9" i="30"/>
  <c r="H6" i="30"/>
  <c r="H10" i="3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H46" i="30"/>
  <c r="H47" i="30"/>
  <c r="H38" i="30"/>
  <c r="H43" i="30"/>
  <c r="H42" i="30"/>
  <c r="H50" i="30"/>
  <c r="H48" i="30"/>
  <c r="H53" i="30"/>
  <c r="H52" i="30"/>
  <c r="H40" i="30"/>
  <c r="H27" i="30"/>
  <c r="H17" i="30"/>
  <c r="H26" i="30"/>
  <c r="H16" i="30"/>
  <c r="H30" i="30"/>
  <c r="H20" i="30"/>
  <c r="H29" i="30"/>
  <c r="H19" i="30"/>
  <c r="H32" i="30"/>
  <c r="H22" i="30"/>
  <c r="H28" i="30"/>
  <c r="H18" i="30"/>
  <c r="H33" i="30"/>
  <c r="H23" i="3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J6" i="25" s="1"/>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B4" i="25"/>
  <c r="A4" i="25"/>
  <c r="G4" i="25" s="1"/>
  <c r="H3" i="25"/>
  <c r="G3" i="25"/>
  <c r="B3" i="25"/>
  <c r="H4" i="25" l="1"/>
  <c r="A5" i="25"/>
  <c r="G29" i="25" l="1"/>
  <c r="M1" i="20" s="1"/>
  <c r="A6" i="25"/>
  <c r="G111" i="30"/>
  <c r="F111" i="30"/>
  <c r="G110" i="30"/>
  <c r="F110" i="30"/>
  <c r="F123" i="30"/>
  <c r="G123" i="30"/>
  <c r="J118" i="27"/>
  <c r="V118" i="27"/>
  <c r="H5" i="25"/>
  <c r="G5" i="25"/>
  <c r="A7" i="25" l="1"/>
  <c r="G6" i="25"/>
  <c r="H6" i="25"/>
  <c r="A8" i="25" l="1"/>
  <c r="G7" i="25"/>
  <c r="H7" i="25"/>
  <c r="G104" i="30"/>
  <c r="F104" i="30"/>
  <c r="G103" i="30"/>
  <c r="F103" i="30"/>
  <c r="F105" i="30"/>
  <c r="G105" i="30"/>
  <c r="A9" i="25" l="1"/>
  <c r="G8" i="25"/>
  <c r="H8" i="25"/>
  <c r="A10" i="25" l="1"/>
  <c r="H9" i="25"/>
  <c r="G9" i="25"/>
  <c r="G99" i="30"/>
  <c r="F99" i="30"/>
  <c r="G100" i="30"/>
  <c r="F100" i="30"/>
  <c r="F101" i="30"/>
  <c r="G101" i="30"/>
  <c r="F102" i="30"/>
  <c r="G102" i="30"/>
  <c r="A11" i="25" l="1"/>
  <c r="H10" i="25"/>
  <c r="G10" i="25"/>
  <c r="F204" i="30"/>
  <c r="G204" i="30"/>
  <c r="A12" i="25" l="1"/>
  <c r="G11" i="25"/>
  <c r="H11" i="25"/>
  <c r="A13" i="25" l="1"/>
  <c r="H12" i="25"/>
  <c r="G12" i="25"/>
  <c r="A14" i="25" l="1"/>
  <c r="H13" i="25"/>
  <c r="G13" i="25"/>
  <c r="A15" i="25" l="1"/>
  <c r="G14" i="25"/>
  <c r="H14" i="25"/>
  <c r="A16" i="25" l="1"/>
  <c r="G15" i="25"/>
  <c r="H15" i="25"/>
  <c r="G10" i="23"/>
  <c r="G11" i="23"/>
  <c r="G12" i="23"/>
  <c r="G13" i="23"/>
  <c r="A17" i="25" l="1"/>
  <c r="G16" i="25"/>
  <c r="H16" i="25"/>
  <c r="Q11" i="23"/>
  <c r="R11" i="23"/>
  <c r="P11" i="23"/>
  <c r="P12" i="23"/>
  <c r="P10" i="23"/>
  <c r="D41" i="23"/>
  <c r="D42" i="23"/>
  <c r="S13" i="23"/>
  <c r="R13" i="23"/>
  <c r="S10" i="23"/>
  <c r="R10" i="23"/>
  <c r="Q12" i="23"/>
  <c r="S11" i="23"/>
  <c r="Q10" i="23"/>
  <c r="Q13" i="23"/>
  <c r="S12" i="23"/>
  <c r="P13" i="23"/>
  <c r="R12" i="23"/>
  <c r="A18" i="25" l="1"/>
  <c r="H17" i="25"/>
  <c r="G17" i="25"/>
  <c r="X12" i="29"/>
  <c r="AX10" i="27"/>
  <c r="B17" i="23"/>
  <c r="B19" i="23" s="1"/>
  <c r="C41" i="23" s="1"/>
  <c r="A19" i="25" l="1"/>
  <c r="H18" i="25"/>
  <c r="G18" i="25"/>
  <c r="C43" i="23"/>
  <c r="A20" i="25" l="1"/>
  <c r="G19" i="25"/>
  <c r="H19" i="25"/>
  <c r="A21" i="25" l="1"/>
  <c r="G20" i="25"/>
  <c r="H20" i="25"/>
  <c r="J74" i="30"/>
  <c r="K74" i="30" s="1"/>
  <c r="I74" i="30"/>
  <c r="J75" i="30"/>
  <c r="K75" i="30" s="1"/>
  <c r="I75" i="30"/>
  <c r="I71" i="30"/>
  <c r="J71" i="30"/>
  <c r="K71" i="30" s="1"/>
  <c r="J35" i="30"/>
  <c r="K35" i="30" s="1"/>
  <c r="I35" i="30"/>
  <c r="I55" i="30"/>
  <c r="J55" i="30"/>
  <c r="K55" i="30" s="1"/>
  <c r="J45" i="30"/>
  <c r="K45" i="30" s="1"/>
  <c r="I45" i="30"/>
  <c r="I51" i="30"/>
  <c r="J51" i="30"/>
  <c r="K51" i="30" s="1"/>
  <c r="J54" i="30"/>
  <c r="K54" i="30" s="1"/>
  <c r="I54" i="30"/>
  <c r="H21" i="25" l="1"/>
  <c r="A22" i="25"/>
  <c r="G21" i="25"/>
  <c r="J44" i="30"/>
  <c r="K44" i="30" s="1"/>
  <c r="I44" i="30"/>
  <c r="J31" i="30"/>
  <c r="K31" i="30" s="1"/>
  <c r="I31" i="30"/>
  <c r="A23" i="25" l="1"/>
  <c r="G22" i="25"/>
  <c r="H22" i="25"/>
  <c r="G125" i="30"/>
  <c r="F125" i="30"/>
  <c r="A24" i="25" l="1"/>
  <c r="H23" i="25"/>
  <c r="G23" i="25"/>
  <c r="AA955" i="19"/>
  <c r="J955" i="19"/>
  <c r="A25" i="25" l="1"/>
  <c r="G24" i="25"/>
  <c r="H24" i="25"/>
  <c r="F126" i="30"/>
  <c r="G126" i="30"/>
  <c r="I15" i="30"/>
  <c r="J15" i="30"/>
  <c r="A26" i="25" l="1"/>
  <c r="H25" i="25"/>
  <c r="G25" i="25"/>
  <c r="K15" i="30"/>
  <c r="A27" i="25" l="1"/>
  <c r="H26" i="25"/>
  <c r="G26" i="25"/>
  <c r="G27" i="25" l="1"/>
  <c r="G28" i="25" s="1"/>
  <c r="H27" i="25"/>
  <c r="N360" i="20" l="1"/>
  <c r="H1180" i="20" s="1"/>
  <c r="N363" i="20"/>
  <c r="H1183" i="20" s="1"/>
  <c r="T1177" i="20" s="1"/>
  <c r="N400" i="20"/>
  <c r="D1269" i="20" s="1"/>
  <c r="H1269" i="20" s="1"/>
  <c r="N399" i="20"/>
  <c r="D1268" i="20" s="1"/>
  <c r="H1268" i="20" s="1"/>
  <c r="N362" i="20"/>
  <c r="H1182" i="20" s="1"/>
  <c r="T1176" i="20" s="1"/>
  <c r="N361" i="20"/>
  <c r="H1181" i="20" s="1"/>
  <c r="T1175" i="20" s="1"/>
  <c r="N398" i="20"/>
  <c r="D1267" i="20" s="1"/>
  <c r="N401" i="20"/>
  <c r="D1270" i="20" s="1"/>
  <c r="H1270" i="20" s="1"/>
  <c r="O1009" i="20"/>
  <c r="O1012" i="20"/>
  <c r="O1011" i="20"/>
  <c r="O1010" i="20"/>
  <c r="N811" i="20"/>
  <c r="C1675" i="20" s="1"/>
  <c r="H1675" i="20" s="1"/>
  <c r="N92" i="20"/>
  <c r="N39" i="20"/>
  <c r="N799" i="20"/>
  <c r="D1844" i="20" s="1"/>
  <c r="N159" i="20"/>
  <c r="E956" i="20" s="1"/>
  <c r="H956" i="20" s="1"/>
  <c r="AX250" i="19" s="1"/>
  <c r="N837" i="20"/>
  <c r="K1895" i="20" s="1"/>
  <c r="N1895" i="20" s="1"/>
  <c r="AE647" i="20"/>
  <c r="V1631" i="20" s="1"/>
  <c r="Y1631" i="20" s="1"/>
  <c r="N216" i="20"/>
  <c r="N299" i="20"/>
  <c r="D1100" i="20" s="1"/>
  <c r="N154" i="20"/>
  <c r="C943" i="20" s="1"/>
  <c r="N289" i="20"/>
  <c r="D1052" i="20" s="1"/>
  <c r="E1052" i="20" s="1"/>
  <c r="N587" i="20"/>
  <c r="C1511" i="20" s="1"/>
  <c r="N229" i="20"/>
  <c r="G1022" i="20" s="1"/>
  <c r="N87" i="20"/>
  <c r="N191" i="20"/>
  <c r="N419" i="20"/>
  <c r="N324" i="20"/>
  <c r="N744" i="20"/>
  <c r="E1775" i="20" s="1"/>
  <c r="G1775" i="20" s="1"/>
  <c r="N330" i="20"/>
  <c r="N214" i="20"/>
  <c r="N121" i="20"/>
  <c r="N485" i="20"/>
  <c r="N526" i="20"/>
  <c r="N13" i="20"/>
  <c r="E867" i="20" s="1"/>
  <c r="N677" i="20"/>
  <c r="C1662" i="20" s="1"/>
  <c r="H1662" i="20" s="1"/>
  <c r="N816" i="20"/>
  <c r="N637" i="20"/>
  <c r="N1608" i="20" s="1"/>
  <c r="Q1608" i="20" s="1"/>
  <c r="N331" i="20"/>
  <c r="N337" i="20"/>
  <c r="D1146" i="20" s="1"/>
  <c r="E1146" i="20" s="1"/>
  <c r="N663" i="20"/>
  <c r="E1461" i="20" s="1"/>
  <c r="N222" i="20"/>
  <c r="N181" i="20"/>
  <c r="G988" i="20" s="1"/>
  <c r="N116" i="20"/>
  <c r="N80" i="20"/>
  <c r="N727" i="20"/>
  <c r="E1752" i="20" s="1"/>
  <c r="N175" i="20"/>
  <c r="G983" i="20" s="1"/>
  <c r="J982" i="20" s="1"/>
  <c r="K982" i="20" s="1"/>
  <c r="L982" i="20" s="1"/>
  <c r="N690" i="20"/>
  <c r="D1713" i="20" s="1"/>
  <c r="N376" i="20"/>
  <c r="E1196" i="20" s="1"/>
  <c r="N119" i="20"/>
  <c r="N85" i="20"/>
  <c r="N652" i="20"/>
  <c r="N303" i="20"/>
  <c r="C1112" i="20" s="1"/>
  <c r="C1114" i="20" s="1"/>
  <c r="C1115" i="20" s="1"/>
  <c r="N270" i="20"/>
  <c r="C1064" i="20" s="1"/>
  <c r="N691" i="20"/>
  <c r="D1714" i="20" s="1"/>
  <c r="N144" i="20"/>
  <c r="G915" i="20" s="1"/>
  <c r="N90" i="20"/>
  <c r="N355" i="20"/>
  <c r="G1176" i="20" s="1"/>
  <c r="N358" i="20"/>
  <c r="G1179" i="20" s="1"/>
  <c r="S1179" i="20" s="1"/>
  <c r="N721" i="20"/>
  <c r="C1706" i="20" s="1"/>
  <c r="N131" i="20"/>
  <c r="G903" i="20" s="1"/>
  <c r="N695" i="20"/>
  <c r="D1718" i="20" s="1"/>
  <c r="N380" i="20"/>
  <c r="E1216" i="20" s="1"/>
  <c r="H1216" i="20" s="1"/>
  <c r="N56" i="20"/>
  <c r="G883" i="20" s="1"/>
  <c r="N172" i="20"/>
  <c r="G980" i="20" s="1"/>
  <c r="J980" i="20" s="1"/>
  <c r="K980" i="20" s="1"/>
  <c r="L980" i="20" s="1"/>
  <c r="N203" i="20"/>
  <c r="K1005" i="20" s="1"/>
  <c r="L1005" i="20" s="1"/>
  <c r="N78" i="20"/>
  <c r="N151" i="20"/>
  <c r="F916" i="20" s="1"/>
  <c r="N510" i="20"/>
  <c r="N71" i="20"/>
  <c r="N392" i="20"/>
  <c r="D1261" i="20" s="1"/>
  <c r="H1261" i="20" s="1"/>
  <c r="N291" i="20"/>
  <c r="D1054" i="20" s="1"/>
  <c r="E1054" i="20" s="1"/>
  <c r="AX350" i="19" s="1"/>
  <c r="N48" i="20"/>
  <c r="N79" i="20"/>
  <c r="N748" i="20"/>
  <c r="E1781" i="20" s="1"/>
  <c r="N467" i="20"/>
  <c r="N711" i="20"/>
  <c r="C1745" i="20" s="1"/>
  <c r="D1745" i="20" s="1"/>
  <c r="AX813" i="19" s="1"/>
  <c r="N835" i="20"/>
  <c r="R1894" i="20" s="1"/>
  <c r="U1894" i="20" s="1"/>
  <c r="N125" i="20"/>
  <c r="G897" i="20" s="1"/>
  <c r="AN895" i="20" s="1"/>
  <c r="N155" i="20"/>
  <c r="C944" i="20" s="1"/>
  <c r="N115" i="20"/>
  <c r="N84" i="20"/>
  <c r="N514" i="20"/>
  <c r="N394" i="20"/>
  <c r="D1277" i="20" s="1"/>
  <c r="N137" i="20"/>
  <c r="G909" i="20" s="1"/>
  <c r="N127" i="20"/>
  <c r="G899" i="20" s="1"/>
  <c r="AN897" i="20" s="1"/>
  <c r="N368" i="20"/>
  <c r="E1187" i="20" s="1"/>
  <c r="N504" i="20"/>
  <c r="N117" i="20"/>
  <c r="N113" i="20"/>
  <c r="N819" i="20"/>
  <c r="N459" i="20"/>
  <c r="N236" i="20"/>
  <c r="I1022" i="20" s="1"/>
  <c r="N265" i="20"/>
  <c r="E1066" i="20" s="1"/>
  <c r="E1067" i="20" s="1"/>
  <c r="N470" i="20"/>
  <c r="N107" i="20"/>
  <c r="N411" i="20"/>
  <c r="E1245" i="20" s="1"/>
  <c r="H1245" i="20" s="1"/>
  <c r="N248" i="20"/>
  <c r="N597" i="20"/>
  <c r="N66" i="20"/>
  <c r="G893" i="20" s="1"/>
  <c r="N769" i="20"/>
  <c r="E1816" i="20" s="1"/>
  <c r="N603" i="20"/>
  <c r="N348" i="20"/>
  <c r="F1176" i="20" s="1"/>
  <c r="N495" i="20"/>
  <c r="N788" i="20"/>
  <c r="B1557" i="20" s="1"/>
  <c r="B1559" i="20" s="1"/>
  <c r="AX500" i="19" s="1"/>
  <c r="N40" i="20"/>
  <c r="N522" i="20"/>
  <c r="I1411" i="20" s="1"/>
  <c r="U1411" i="20" s="1"/>
  <c r="N687" i="20"/>
  <c r="C1684" i="20" s="1"/>
  <c r="H1684" i="20" s="1"/>
  <c r="N82" i="20"/>
  <c r="N31" i="20"/>
  <c r="N640" i="20"/>
  <c r="N1611" i="20" s="1"/>
  <c r="Q1611" i="20" s="1"/>
  <c r="N22" i="20"/>
  <c r="N83" i="20"/>
  <c r="N228" i="20"/>
  <c r="G1021" i="20" s="1"/>
  <c r="N385" i="20"/>
  <c r="D1226" i="20" s="1"/>
  <c r="N134" i="20"/>
  <c r="G906" i="20" s="1"/>
  <c r="N189" i="20"/>
  <c r="N250" i="20"/>
  <c r="N211" i="20"/>
  <c r="N118" i="20"/>
  <c r="N50" i="20"/>
  <c r="N441" i="20"/>
  <c r="G1312" i="20" s="1"/>
  <c r="N103" i="20"/>
  <c r="F911" i="20" s="1"/>
  <c r="N628" i="20"/>
  <c r="E1607" i="20" s="1"/>
  <c r="H1607" i="20" s="1"/>
  <c r="N763" i="20"/>
  <c r="N126" i="20"/>
  <c r="G898" i="20" s="1"/>
  <c r="AN896" i="20" s="1"/>
  <c r="N120" i="20"/>
  <c r="N77" i="20"/>
  <c r="N538" i="20"/>
  <c r="N593" i="20"/>
  <c r="C1517" i="20" s="1"/>
  <c r="N754" i="20"/>
  <c r="E1803" i="20" s="1"/>
  <c r="G1803" i="20" s="1"/>
  <c r="N829" i="20"/>
  <c r="N315" i="20"/>
  <c r="N310" i="20"/>
  <c r="N609" i="20"/>
  <c r="C1533" i="20" s="1"/>
  <c r="N161" i="20"/>
  <c r="E957" i="20" s="1"/>
  <c r="H957" i="20" s="1"/>
  <c r="N682" i="20"/>
  <c r="C1669" i="20" s="1"/>
  <c r="H1669" i="20" s="1"/>
  <c r="N123" i="20"/>
  <c r="G895" i="20" s="1"/>
  <c r="AN893" i="20" s="1"/>
  <c r="N272" i="20"/>
  <c r="C1066" i="20" s="1"/>
  <c r="C1067" i="20" s="1"/>
  <c r="N830" i="20"/>
  <c r="D1893" i="20" s="1"/>
  <c r="N759" i="20"/>
  <c r="E1797" i="20" s="1"/>
  <c r="G1797" i="20" s="1"/>
  <c r="N321" i="20"/>
  <c r="N646" i="20"/>
  <c r="N223" i="20"/>
  <c r="N608" i="20"/>
  <c r="C1532" i="20" s="1"/>
  <c r="N644" i="20"/>
  <c r="N112" i="20"/>
  <c r="N697" i="20"/>
  <c r="D1720" i="20" s="1"/>
  <c r="N114" i="20"/>
  <c r="N23" i="20"/>
  <c r="N513" i="20"/>
  <c r="N190" i="20"/>
  <c r="N630" i="20"/>
  <c r="E1609" i="20" s="1"/>
  <c r="H1609" i="20" s="1"/>
  <c r="N295" i="20"/>
  <c r="C1098" i="20" s="1"/>
  <c r="N728" i="20"/>
  <c r="E1753" i="20" s="1"/>
  <c r="G1753" i="20" s="1"/>
  <c r="N635" i="20"/>
  <c r="N1606" i="20" s="1"/>
  <c r="Q1606" i="20" s="1"/>
  <c r="N24" i="20"/>
  <c r="N49" i="20"/>
  <c r="N738" i="20"/>
  <c r="E1762" i="20" s="1"/>
  <c r="N537" i="20"/>
  <c r="N406" i="20"/>
  <c r="E1235" i="20" s="1"/>
  <c r="H1235" i="20" s="1"/>
  <c r="N836" i="20"/>
  <c r="D1895" i="20" s="1"/>
  <c r="G1895" i="20" s="1"/>
  <c r="N794" i="20"/>
  <c r="N508" i="20"/>
  <c r="N351" i="20"/>
  <c r="F1179" i="20" s="1"/>
  <c r="R1179" i="20" s="1"/>
  <c r="N76" i="20"/>
  <c r="N81" i="20"/>
  <c r="N820" i="20"/>
  <c r="C1880" i="20" s="1"/>
  <c r="H1880" i="20" s="1"/>
  <c r="N647" i="20"/>
  <c r="N736" i="20"/>
  <c r="E1765" i="20" s="1"/>
  <c r="G1765" i="20" s="1"/>
  <c r="N264" i="20"/>
  <c r="E1065" i="20" s="1"/>
  <c r="N831" i="20"/>
  <c r="K1893" i="20" s="1"/>
  <c r="N560" i="20"/>
  <c r="G1434" i="20" s="1"/>
  <c r="N746" i="20"/>
  <c r="E1777" i="20" s="1"/>
  <c r="G1777" i="20" s="1"/>
  <c r="N529" i="20"/>
  <c r="I1418" i="20" s="1"/>
  <c r="U1418" i="20" s="1"/>
  <c r="N434" i="20"/>
  <c r="N569" i="20"/>
  <c r="N328" i="20"/>
  <c r="N356" i="20"/>
  <c r="G1177" i="20" s="1"/>
  <c r="AE631" i="20"/>
  <c r="E1631" i="20" s="1"/>
  <c r="H1631" i="20" s="1"/>
  <c r="N338" i="20"/>
  <c r="D1147" i="20" s="1"/>
  <c r="E1147" i="20" s="1"/>
  <c r="N350" i="20"/>
  <c r="F1178" i="20" s="1"/>
  <c r="R1178" i="20" s="1"/>
  <c r="N209" i="20"/>
  <c r="K1008" i="20" s="1"/>
  <c r="L1008" i="20" s="1"/>
  <c r="N679" i="20"/>
  <c r="C1666" i="20" s="1"/>
  <c r="H1666" i="20" s="1"/>
  <c r="AX744" i="19" s="1"/>
  <c r="N509" i="20"/>
  <c r="H1411" i="20" s="1"/>
  <c r="T1411" i="20" s="1"/>
  <c r="N778" i="20"/>
  <c r="N683" i="20"/>
  <c r="C1670" i="20" s="1"/>
  <c r="H1670" i="20" s="1"/>
  <c r="N806" i="20"/>
  <c r="D1866" i="20" s="1"/>
  <c r="G1866" i="20" s="1"/>
  <c r="AE636" i="20"/>
  <c r="N1628" i="20" s="1"/>
  <c r="Q1628" i="20" s="1"/>
  <c r="N551" i="20"/>
  <c r="N827" i="20"/>
  <c r="N795" i="20"/>
  <c r="N800" i="20"/>
  <c r="N233" i="20"/>
  <c r="I1019" i="20" s="1"/>
  <c r="N412" i="20"/>
  <c r="E1246" i="20" s="1"/>
  <c r="H1246" i="20" s="1"/>
  <c r="N742" i="20"/>
  <c r="E1773" i="20" s="1"/>
  <c r="G1773" i="20" s="1"/>
  <c r="N484" i="20"/>
  <c r="N257" i="20"/>
  <c r="N524" i="20"/>
  <c r="N314" i="20"/>
  <c r="N654" i="20"/>
  <c r="N74" i="20"/>
  <c r="N779" i="20"/>
  <c r="N568" i="20"/>
  <c r="C1470" i="20" s="1"/>
  <c r="N262" i="20"/>
  <c r="E1063" i="20" s="1"/>
  <c r="AE648" i="20"/>
  <c r="V1632" i="20" s="1"/>
  <c r="Y1632" i="20" s="1"/>
  <c r="N502" i="20"/>
  <c r="N456" i="20"/>
  <c r="N323" i="20"/>
  <c r="N329" i="20"/>
  <c r="N699" i="20"/>
  <c r="D1722" i="20" s="1"/>
  <c r="N664" i="20"/>
  <c r="E1462" i="20" s="1"/>
  <c r="N662" i="20"/>
  <c r="E1460" i="20" s="1"/>
  <c r="N220" i="20"/>
  <c r="N791" i="20"/>
  <c r="C1563" i="20" s="1"/>
  <c r="C1565" i="20" s="1"/>
  <c r="N3" i="20"/>
  <c r="N530" i="20"/>
  <c r="N599" i="20"/>
  <c r="C1523" i="20" s="1"/>
  <c r="N531" i="20"/>
  <c r="I1420" i="20" s="1"/>
  <c r="N371" i="20"/>
  <c r="E1190" i="20" s="1"/>
  <c r="K1200" i="20" s="1"/>
  <c r="AX712" i="19" s="1"/>
  <c r="N278" i="20"/>
  <c r="G1065" i="20" s="1"/>
  <c r="N354" i="20"/>
  <c r="G1175" i="20" s="1"/>
  <c r="N91" i="20"/>
  <c r="N591" i="20"/>
  <c r="C1515" i="20" s="1"/>
  <c r="N512" i="20"/>
  <c r="N714" i="20"/>
  <c r="C1690" i="20" s="1"/>
  <c r="N841" i="20"/>
  <c r="C1903" i="20" s="1"/>
  <c r="N525" i="20"/>
  <c r="N413" i="20"/>
  <c r="E1247" i="20" s="1"/>
  <c r="N698" i="20"/>
  <c r="D1721" i="20" s="1"/>
  <c r="N590" i="20"/>
  <c r="C1514" i="20" s="1"/>
  <c r="N11" i="20"/>
  <c r="E865" i="20" s="1"/>
  <c r="O867" i="20" s="1"/>
  <c r="P867" i="20" s="1"/>
  <c r="AX235" i="19" s="1"/>
  <c r="N440" i="20"/>
  <c r="N370" i="20"/>
  <c r="E1189" i="20" s="1"/>
  <c r="N618" i="20"/>
  <c r="B1546" i="20" s="1"/>
  <c r="B1549" i="20" s="1"/>
  <c r="N124" i="20"/>
  <c r="G896" i="20" s="1"/>
  <c r="AN894" i="20" s="1"/>
  <c r="N543" i="20"/>
  <c r="N541" i="20"/>
  <c r="N824" i="20"/>
  <c r="E1886" i="20" s="1"/>
  <c r="E1889" i="20" s="1"/>
  <c r="N369" i="20"/>
  <c r="E1188" i="20" s="1"/>
  <c r="F1188" i="20" s="1"/>
  <c r="N773" i="20"/>
  <c r="C1826" i="20" s="1"/>
  <c r="E1826" i="20" s="1"/>
  <c r="N601" i="20"/>
  <c r="C1525" i="20" s="1"/>
  <c r="N409" i="20"/>
  <c r="E1243" i="20" s="1"/>
  <c r="N458" i="20"/>
  <c r="N263" i="20"/>
  <c r="E1064" i="20" s="1"/>
  <c r="N290" i="20"/>
  <c r="D1053" i="20" s="1"/>
  <c r="E1053" i="20" s="1"/>
  <c r="AX348" i="19" s="1"/>
  <c r="N535" i="20"/>
  <c r="J1411" i="20" s="1"/>
  <c r="V1411" i="20" s="1"/>
  <c r="N308" i="20"/>
  <c r="N619" i="20"/>
  <c r="E1546" i="20" s="1"/>
  <c r="E1549" i="20" s="1"/>
  <c r="N208" i="20"/>
  <c r="D1008" i="20" s="1"/>
  <c r="E1008" i="20" s="1"/>
  <c r="N534" i="20"/>
  <c r="N445" i="20"/>
  <c r="N176" i="20"/>
  <c r="G984" i="20" s="1"/>
  <c r="N753" i="20"/>
  <c r="E1789" i="20" s="1"/>
  <c r="N173" i="20"/>
  <c r="G981" i="20" s="1"/>
  <c r="N8" i="20"/>
  <c r="C865" i="20" s="1"/>
  <c r="N432" i="20"/>
  <c r="N783" i="20"/>
  <c r="N187" i="20"/>
  <c r="N93" i="20"/>
  <c r="N424" i="20"/>
  <c r="B1303" i="20" s="1"/>
  <c r="I1305" i="20" s="1"/>
  <c r="AX570" i="19" s="1"/>
  <c r="N381" i="20"/>
  <c r="E1217" i="20" s="1"/>
  <c r="H1217" i="20" s="1"/>
  <c r="N389" i="20"/>
  <c r="D1258" i="20" s="1"/>
  <c r="N540" i="20"/>
  <c r="N645" i="20"/>
  <c r="N423" i="20"/>
  <c r="B1302" i="20" s="1"/>
  <c r="G1305" i="20" s="1"/>
  <c r="AX568" i="19" s="1"/>
  <c r="N505" i="20"/>
  <c r="G1420" i="20" s="1"/>
  <c r="N422" i="20"/>
  <c r="B1301" i="20" s="1"/>
  <c r="E1305" i="20" s="1"/>
  <c r="N433" i="20"/>
  <c r="N212" i="20"/>
  <c r="N336" i="20"/>
  <c r="D1145" i="20" s="1"/>
  <c r="N715" i="20"/>
  <c r="C1691" i="20" s="1"/>
  <c r="F1691" i="20" s="1"/>
  <c r="N141" i="20"/>
  <c r="G912" i="20" s="1"/>
  <c r="AN901" i="20" s="1"/>
  <c r="N207" i="20"/>
  <c r="K1007" i="20" s="1"/>
  <c r="L1007" i="20" s="1"/>
  <c r="N136" i="20"/>
  <c r="G908" i="20" s="1"/>
  <c r="N421" i="20"/>
  <c r="B1296" i="20" s="1"/>
  <c r="G1299" i="20" s="1"/>
  <c r="AX558" i="19" s="1"/>
  <c r="N607" i="20"/>
  <c r="C1531" i="20" s="1"/>
  <c r="N472" i="20"/>
  <c r="N497" i="20"/>
  <c r="N110" i="20"/>
  <c r="N165" i="20"/>
  <c r="G973" i="20" s="1"/>
  <c r="J973" i="20" s="1"/>
  <c r="K973" i="20" s="1"/>
  <c r="N150" i="20"/>
  <c r="F915" i="20" s="1"/>
  <c r="N133" i="20"/>
  <c r="G905" i="20" s="1"/>
  <c r="N234" i="20"/>
  <c r="I1020" i="20" s="1"/>
  <c r="N469" i="20"/>
  <c r="N69" i="20"/>
  <c r="N638" i="20"/>
  <c r="N1609" i="20" s="1"/>
  <c r="Q1609" i="20" s="1"/>
  <c r="N542" i="20"/>
  <c r="J1418" i="20" s="1"/>
  <c r="V1418" i="20" s="1"/>
  <c r="N767" i="20"/>
  <c r="B1816" i="20" s="1"/>
  <c r="N752" i="20"/>
  <c r="E1791" i="20" s="1"/>
  <c r="G1791" i="20" s="1"/>
  <c r="H1791" i="20" s="1"/>
  <c r="I1791" i="20" s="1"/>
  <c r="N287" i="20"/>
  <c r="D1089" i="20" s="1"/>
  <c r="H1089" i="20" s="1"/>
  <c r="N243" i="20"/>
  <c r="N594" i="20"/>
  <c r="C1518" i="20" s="1"/>
  <c r="N244" i="20"/>
  <c r="N758" i="20"/>
  <c r="E1796" i="20" s="1"/>
  <c r="G1796" i="20" s="1"/>
  <c r="N180" i="20"/>
  <c r="G987" i="20" s="1"/>
  <c r="N592" i="20"/>
  <c r="C1516" i="20" s="1"/>
  <c r="N615" i="20"/>
  <c r="H1539" i="20" s="1"/>
  <c r="H1541" i="20" s="1"/>
  <c r="N558" i="20"/>
  <c r="K1421" i="20" s="1"/>
  <c r="N567" i="20"/>
  <c r="C1469" i="20" s="1"/>
  <c r="D1469" i="20" s="1"/>
  <c r="E1469" i="20" s="1"/>
  <c r="N482" i="20"/>
  <c r="N226" i="20"/>
  <c r="G1019" i="20" s="1"/>
  <c r="N463" i="20"/>
  <c r="H1321" i="20" s="1"/>
  <c r="N473" i="20"/>
  <c r="N747" i="20"/>
  <c r="E1778" i="20" s="1"/>
  <c r="G1778" i="20" s="1"/>
  <c r="N322" i="20"/>
  <c r="N430" i="20"/>
  <c r="N174" i="20"/>
  <c r="G982" i="20" s="1"/>
  <c r="J981" i="20" s="1"/>
  <c r="K981" i="20" s="1"/>
  <c r="L981" i="20" s="1"/>
  <c r="N784" i="20"/>
  <c r="G1577" i="20" s="1"/>
  <c r="N403" i="20"/>
  <c r="E1232" i="20" s="1"/>
  <c r="AE651" i="20"/>
  <c r="N834" i="20"/>
  <c r="K1894" i="20" s="1"/>
  <c r="N1894" i="20" s="1"/>
  <c r="N717" i="20"/>
  <c r="C1693" i="20" s="1"/>
  <c r="E1698" i="20" s="1"/>
  <c r="AX583" i="19" s="1"/>
  <c r="N94" i="20"/>
  <c r="N756" i="20"/>
  <c r="E1805" i="20" s="1"/>
  <c r="G1805" i="20" s="1"/>
  <c r="N300" i="20"/>
  <c r="C1101" i="20" s="1"/>
  <c r="N276" i="20"/>
  <c r="G1063" i="20" s="1"/>
  <c r="N347" i="20"/>
  <c r="F1175" i="20" s="1"/>
  <c r="N194" i="20"/>
  <c r="N446" i="20"/>
  <c r="N148" i="20"/>
  <c r="F913" i="20" s="1"/>
  <c r="N812" i="20"/>
  <c r="C1677" i="20" s="1"/>
  <c r="H1677" i="20" s="1"/>
  <c r="AX774" i="19" s="1"/>
  <c r="N343" i="20"/>
  <c r="D1161" i="20" s="1"/>
  <c r="D1162" i="20" s="1"/>
  <c r="N705" i="20"/>
  <c r="C1734" i="20" s="1"/>
  <c r="F1734" i="20" s="1"/>
  <c r="N41" i="20"/>
  <c r="N770" i="20"/>
  <c r="E1817" i="20" s="1"/>
  <c r="E1821" i="20" s="1"/>
  <c r="N832" i="20"/>
  <c r="R1893" i="20" s="1"/>
  <c r="N405" i="20"/>
  <c r="E1234" i="20" s="1"/>
  <c r="H1234" i="20" s="1"/>
  <c r="N604" i="20"/>
  <c r="C1528" i="20" s="1"/>
  <c r="N382" i="20"/>
  <c r="E1218" i="20" s="1"/>
  <c r="H1218" i="20" s="1"/>
  <c r="N735" i="20"/>
  <c r="E1764" i="20" s="1"/>
  <c r="G1764" i="20" s="1"/>
  <c r="N390" i="20"/>
  <c r="D1259" i="20" s="1"/>
  <c r="H1259" i="20" s="1"/>
  <c r="AE652" i="20"/>
  <c r="AD1628" i="20" s="1"/>
  <c r="AG1628" i="20" s="1"/>
  <c r="AE637" i="20"/>
  <c r="N1629" i="20" s="1"/>
  <c r="Q1629" i="20" s="1"/>
  <c r="N573" i="20"/>
  <c r="N10" i="20"/>
  <c r="C867" i="20" s="1"/>
  <c r="N823" i="20"/>
  <c r="B1886" i="20" s="1"/>
  <c r="N557" i="20"/>
  <c r="K1420" i="20" s="1"/>
  <c r="N95" i="20"/>
  <c r="F903" i="20" s="1"/>
  <c r="N132" i="20"/>
  <c r="G904" i="20" s="1"/>
  <c r="N474" i="20"/>
  <c r="N600" i="20"/>
  <c r="C1524" i="20" s="1"/>
  <c r="N166" i="20"/>
  <c r="G974" i="20" s="1"/>
  <c r="J974" i="20" s="1"/>
  <c r="K974" i="20" s="1"/>
  <c r="L974" i="20" s="1"/>
  <c r="N613" i="20"/>
  <c r="D1539" i="20" s="1"/>
  <c r="D1541" i="20" s="1"/>
  <c r="N555" i="20"/>
  <c r="K1418" i="20" s="1"/>
  <c r="W1418" i="20" s="1"/>
  <c r="N443" i="20"/>
  <c r="N612" i="20"/>
  <c r="B1539" i="20" s="1"/>
  <c r="B1541" i="20" s="1"/>
  <c r="N453" i="20"/>
  <c r="N379" i="20"/>
  <c r="E1215" i="20" s="1"/>
  <c r="N672" i="20"/>
  <c r="C1650" i="20" s="1"/>
  <c r="H1650" i="20" s="1"/>
  <c r="N294" i="20"/>
  <c r="C1097" i="20" s="1"/>
  <c r="AE632" i="20"/>
  <c r="E1632" i="20" s="1"/>
  <c r="H1632" i="20" s="1"/>
  <c r="N602" i="20"/>
  <c r="N188" i="20"/>
  <c r="N106" i="20"/>
  <c r="N547" i="20"/>
  <c r="N391" i="20"/>
  <c r="D1260" i="20" s="1"/>
  <c r="H1260" i="20" s="1"/>
  <c r="N283" i="20"/>
  <c r="D1080" i="20" s="1"/>
  <c r="E1080" i="20" s="1"/>
  <c r="AX370" i="19" s="1"/>
  <c r="N301" i="20"/>
  <c r="D1101" i="20" s="1"/>
  <c r="AE656" i="20"/>
  <c r="AD1632" i="20" s="1"/>
  <c r="AG1632" i="20" s="1"/>
  <c r="N553" i="20"/>
  <c r="AE627" i="20"/>
  <c r="N404" i="20"/>
  <c r="E1233" i="20" s="1"/>
  <c r="H1233" i="20" s="1"/>
  <c r="N539" i="20"/>
  <c r="N737" i="20"/>
  <c r="E1766" i="20" s="1"/>
  <c r="G1766" i="20" s="1"/>
  <c r="N442" i="20"/>
  <c r="N694" i="20"/>
  <c r="D1717" i="20" s="1"/>
  <c r="N550" i="20"/>
  <c r="N817" i="20"/>
  <c r="C1873" i="20" s="1"/>
  <c r="H1873" i="20" s="1"/>
  <c r="N821" i="20"/>
  <c r="C1882" i="20" s="1"/>
  <c r="H1882" i="20" s="1"/>
  <c r="N518" i="20"/>
  <c r="H1420" i="20" s="1"/>
  <c r="N213" i="20"/>
  <c r="N4" i="20"/>
  <c r="N648" i="20"/>
  <c r="N802" i="20"/>
  <c r="D1854" i="20" s="1"/>
  <c r="N496" i="20"/>
  <c r="G1411" i="20" s="1"/>
  <c r="S1411" i="20" s="1"/>
  <c r="N162" i="20"/>
  <c r="E958" i="20" s="1"/>
  <c r="H958" i="20" s="1"/>
  <c r="N271" i="20"/>
  <c r="C1065" i="20" s="1"/>
  <c r="N62" i="20"/>
  <c r="G889" i="20" s="1"/>
  <c r="N655" i="20"/>
  <c r="N99" i="20"/>
  <c r="F907" i="20" s="1"/>
  <c r="N128" i="20"/>
  <c r="G900" i="20" s="1"/>
  <c r="AN898" i="20" s="1"/>
  <c r="N298" i="20"/>
  <c r="C1100" i="20" s="1"/>
  <c r="N178" i="20"/>
  <c r="G985" i="20" s="1"/>
  <c r="N427" i="20"/>
  <c r="N367" i="20"/>
  <c r="E1186" i="20" s="1"/>
  <c r="N317" i="20"/>
  <c r="AE635" i="20"/>
  <c r="N111" i="20"/>
  <c r="N179" i="20"/>
  <c r="G986" i="20" s="1"/>
  <c r="N487" i="20"/>
  <c r="N731" i="20"/>
  <c r="E1756" i="20" s="1"/>
  <c r="G1756" i="20" s="1"/>
  <c r="N762" i="20"/>
  <c r="N653" i="20"/>
  <c r="N145" i="20"/>
  <c r="G916" i="20" s="1"/>
  <c r="N70" i="20"/>
  <c r="N598" i="20"/>
  <c r="C1522" i="20" s="1"/>
  <c r="N805" i="20"/>
  <c r="D1865" i="20" s="1"/>
  <c r="G1865" i="20" s="1"/>
  <c r="N235" i="20"/>
  <c r="I1021" i="20" s="1"/>
  <c r="N527" i="20"/>
  <c r="N9" i="20"/>
  <c r="C866" i="20" s="1"/>
  <c r="N757" i="20"/>
  <c r="E1795" i="20" s="1"/>
  <c r="G1795" i="20" s="1"/>
  <c r="N614" i="20"/>
  <c r="F1539" i="20" s="1"/>
  <c r="F1541" i="20" s="1"/>
  <c r="N67" i="20"/>
  <c r="G894" i="20" s="1"/>
  <c r="N353" i="20"/>
  <c r="G1174" i="20" s="1"/>
  <c r="N185" i="20"/>
  <c r="G992" i="20" s="1"/>
  <c r="N511" i="20"/>
  <c r="N673" i="20"/>
  <c r="C1652" i="20" s="1"/>
  <c r="H1652" i="20" s="1"/>
  <c r="AX728" i="19" s="1"/>
  <c r="N38" i="20"/>
  <c r="N803" i="20"/>
  <c r="N428" i="20"/>
  <c r="F1312" i="20" s="1"/>
  <c r="N374" i="20"/>
  <c r="E1193" i="20" s="1"/>
  <c r="N519" i="20"/>
  <c r="H1421" i="20" s="1"/>
  <c r="N825" i="20"/>
  <c r="H1886" i="20" s="1"/>
  <c r="H1889" i="20" s="1"/>
  <c r="AE645" i="20"/>
  <c r="V1629" i="20" s="1"/>
  <c r="Y1629" i="20" s="1"/>
  <c r="N108" i="20"/>
  <c r="N710" i="20"/>
  <c r="C1744" i="20" s="1"/>
  <c r="D1744" i="20" s="1"/>
  <c r="AX811" i="19" s="1"/>
  <c r="AE658" i="20"/>
  <c r="N420" i="20"/>
  <c r="N147" i="20"/>
  <c r="F912" i="20" s="1"/>
  <c r="AM901" i="20" s="1"/>
  <c r="N255" i="20"/>
  <c r="N517" i="20"/>
  <c r="N629" i="20"/>
  <c r="E1608" i="20" s="1"/>
  <c r="H1608" i="20" s="1"/>
  <c r="N296" i="20"/>
  <c r="C1099" i="20" s="1"/>
  <c r="N184" i="20"/>
  <c r="G991" i="20" s="1"/>
  <c r="AE655" i="20"/>
  <c r="AD1631" i="20" s="1"/>
  <c r="AG1631" i="20" s="1"/>
  <c r="N130" i="20"/>
  <c r="G902" i="20" s="1"/>
  <c r="AN900" i="20" s="1"/>
  <c r="AE644" i="20"/>
  <c r="V1628" i="20" s="1"/>
  <c r="Y1628" i="20" s="1"/>
  <c r="N387" i="20"/>
  <c r="N1226" i="20" s="1"/>
  <c r="N5" i="20"/>
  <c r="D865" i="20" s="1"/>
  <c r="O866" i="20" s="1"/>
  <c r="P866" i="20" s="1"/>
  <c r="N73" i="20"/>
  <c r="N33" i="20"/>
  <c r="N785" i="20"/>
  <c r="G1576" i="20" s="1"/>
  <c r="E1590" i="20" s="1"/>
  <c r="AX495" i="19" s="1"/>
  <c r="N372" i="20"/>
  <c r="E1191" i="20" s="1"/>
  <c r="F1191" i="20" s="1"/>
  <c r="N241" i="20"/>
  <c r="N516" i="20"/>
  <c r="H1418" i="20" s="1"/>
  <c r="T1418" i="20" s="1"/>
  <c r="N506" i="20"/>
  <c r="G1421" i="20" s="1"/>
  <c r="N589" i="20"/>
  <c r="C1513" i="20" s="1"/>
  <c r="N17" i="20"/>
  <c r="N696" i="20"/>
  <c r="D1719" i="20" s="1"/>
  <c r="N247" i="20"/>
  <c r="N627" i="20"/>
  <c r="E1606" i="20" s="1"/>
  <c r="H1606" i="20" s="1"/>
  <c r="N833" i="20"/>
  <c r="D1894" i="20" s="1"/>
  <c r="G1894" i="20" s="1"/>
  <c r="N480" i="20"/>
  <c r="N75" i="20"/>
  <c r="N706" i="20"/>
  <c r="C1735" i="20" s="1"/>
  <c r="F1735" i="20" s="1"/>
  <c r="AX799" i="19" s="1"/>
  <c r="N563" i="20"/>
  <c r="I1434" i="20" s="1"/>
  <c r="N139" i="20"/>
  <c r="G911" i="20" s="1"/>
  <c r="N198" i="20"/>
  <c r="D999" i="20" s="1"/>
  <c r="E999" i="20" s="1"/>
  <c r="AX204" i="19" s="1"/>
  <c r="N718" i="20"/>
  <c r="N730" i="20"/>
  <c r="E1755" i="20" s="1"/>
  <c r="G1755" i="20" s="1"/>
  <c r="N21" i="20"/>
  <c r="N100" i="20"/>
  <c r="F908" i="20" s="1"/>
  <c r="N386" i="20"/>
  <c r="I1226" i="20" s="1"/>
  <c r="N751" i="20"/>
  <c r="E1790" i="20" s="1"/>
  <c r="G1790" i="20" s="1"/>
  <c r="H1790" i="20" s="1"/>
  <c r="I1790" i="20" s="1"/>
  <c r="AX824" i="19" s="1"/>
  <c r="N199" i="20"/>
  <c r="D1001" i="20" s="1"/>
  <c r="E1001" i="20" s="1"/>
  <c r="AX206" i="19" s="1"/>
  <c r="N801" i="20"/>
  <c r="N709" i="20"/>
  <c r="C1743" i="20" s="1"/>
  <c r="D1743" i="20" s="1"/>
  <c r="N503" i="20"/>
  <c r="G1418" i="20" s="1"/>
  <c r="S1418" i="20" s="1"/>
  <c r="N661" i="20"/>
  <c r="E1459" i="20" s="1"/>
  <c r="N395" i="20"/>
  <c r="D1281" i="20" s="1"/>
  <c r="D1282" i="20" s="1"/>
  <c r="AX691" i="19" s="1"/>
  <c r="N96" i="20"/>
  <c r="F904" i="20" s="1"/>
  <c r="N796" i="20"/>
  <c r="N102" i="20"/>
  <c r="F910" i="20" s="1"/>
  <c r="N780" i="20"/>
  <c r="G1583" i="20" s="1"/>
  <c r="N545" i="20"/>
  <c r="J1421" i="20" s="1"/>
  <c r="N764" i="20"/>
  <c r="N101" i="20"/>
  <c r="F909" i="20" s="1"/>
  <c r="N202" i="20"/>
  <c r="D1005" i="20" s="1"/>
  <c r="E1005" i="20" s="1"/>
  <c r="AE639" i="20"/>
  <c r="N1631" i="20" s="1"/>
  <c r="Q1631" i="20" s="1"/>
  <c r="N468" i="20"/>
  <c r="G1362" i="20" s="1"/>
  <c r="O1362" i="20" s="1"/>
  <c r="N554" i="20"/>
  <c r="N777" i="20"/>
  <c r="N205" i="20"/>
  <c r="K1006" i="20" s="1"/>
  <c r="L1006" i="20" s="1"/>
  <c r="N658" i="20"/>
  <c r="N98" i="20"/>
  <c r="F906" i="20" s="1"/>
  <c r="N700" i="20"/>
  <c r="D1727" i="20" s="1"/>
  <c r="N501" i="20"/>
  <c r="N781" i="20"/>
  <c r="N196" i="20"/>
  <c r="D995" i="20" s="1"/>
  <c r="N790" i="20"/>
  <c r="B1563" i="20" s="1"/>
  <c r="B1565" i="20" s="1"/>
  <c r="AX508" i="19" s="1"/>
  <c r="N429" i="20"/>
  <c r="AE646" i="20"/>
  <c r="V1630" i="20" s="1"/>
  <c r="Y1630" i="20" s="1"/>
  <c r="AE628" i="20"/>
  <c r="E1628" i="20" s="1"/>
  <c r="H1628" i="20" s="1"/>
  <c r="N292" i="20"/>
  <c r="D1055" i="20" s="1"/>
  <c r="E1055" i="20" s="1"/>
  <c r="AX352" i="19" s="1"/>
  <c r="N373" i="20"/>
  <c r="E1192" i="20" s="1"/>
  <c r="F1192" i="20" s="1"/>
  <c r="N240" i="20"/>
  <c r="N57" i="20"/>
  <c r="G884" i="20" s="1"/>
  <c r="N632" i="20"/>
  <c r="E1611" i="20" s="1"/>
  <c r="H1611" i="20" s="1"/>
  <c r="N44" i="20"/>
  <c r="I884" i="20" s="1"/>
  <c r="N760" i="20"/>
  <c r="E1798" i="20" s="1"/>
  <c r="G1798" i="20" s="1"/>
  <c r="AE653" i="20"/>
  <c r="AD1629" i="20" s="1"/>
  <c r="AG1629" i="20" s="1"/>
  <c r="N678" i="20"/>
  <c r="C1664" i="20" s="1"/>
  <c r="H1664" i="20" s="1"/>
  <c r="AX742" i="19" s="1"/>
  <c r="N35" i="20"/>
  <c r="N37" i="20"/>
  <c r="AE629" i="20"/>
  <c r="E1629" i="20" s="1"/>
  <c r="H1629" i="20" s="1"/>
  <c r="N279" i="20"/>
  <c r="G1066" i="20" s="1"/>
  <c r="G1067" i="20" s="1"/>
  <c r="N572" i="20"/>
  <c r="C1494" i="20" s="1"/>
  <c r="C1498" i="20" s="1"/>
  <c r="N206" i="20"/>
  <c r="D1007" i="20" s="1"/>
  <c r="E1007" i="20" s="1"/>
  <c r="N227" i="20"/>
  <c r="G1020" i="20" s="1"/>
  <c r="N692" i="20"/>
  <c r="D1715" i="20" s="1"/>
  <c r="N782" i="20"/>
  <c r="N605" i="20"/>
  <c r="C1529" i="20" s="1"/>
  <c r="N828" i="20"/>
  <c r="N562" i="20"/>
  <c r="J1434" i="20" s="1"/>
  <c r="N192" i="20"/>
  <c r="N768" i="20"/>
  <c r="B1817" i="20" s="1"/>
  <c r="B1821" i="20" s="1"/>
  <c r="N182" i="20"/>
  <c r="G989" i="20" s="1"/>
  <c r="N669" i="20"/>
  <c r="N874" i="20" s="1"/>
  <c r="P874" i="20" s="1"/>
  <c r="N149" i="20"/>
  <c r="F914" i="20" s="1"/>
  <c r="N674" i="20"/>
  <c r="C1654" i="20" s="1"/>
  <c r="H1654" i="20" s="1"/>
  <c r="AX730" i="19" s="1"/>
  <c r="N88" i="20"/>
  <c r="AE638" i="20"/>
  <c r="N1630" i="20" s="1"/>
  <c r="Q1630" i="20" s="1"/>
  <c r="N249" i="20"/>
  <c r="N500" i="20"/>
  <c r="N219" i="20"/>
  <c r="N316" i="20"/>
  <c r="N564" i="20"/>
  <c r="H1434" i="20" s="1"/>
  <c r="N722" i="20"/>
  <c r="C1704" i="20" s="1"/>
  <c r="N761" i="20"/>
  <c r="N596" i="20"/>
  <c r="N143" i="20"/>
  <c r="G914" i="20" s="1"/>
  <c r="N523" i="20"/>
  <c r="N743" i="20"/>
  <c r="E1774" i="20" s="1"/>
  <c r="G1774" i="20" s="1"/>
  <c r="N135" i="20"/>
  <c r="G907" i="20" s="1"/>
  <c r="N105" i="20"/>
  <c r="N170" i="20"/>
  <c r="G978" i="20" s="1"/>
  <c r="J978" i="20" s="1"/>
  <c r="K978" i="20" s="1"/>
  <c r="L978" i="20" s="1"/>
  <c r="N357" i="20"/>
  <c r="G1178" i="20" s="1"/>
  <c r="S1178" i="20" s="1"/>
  <c r="N461" i="20"/>
  <c r="H1319" i="20" s="1"/>
  <c r="AP1319" i="20" s="1"/>
  <c r="AY1319" i="20" s="1"/>
  <c r="N109" i="20"/>
  <c r="N275" i="20"/>
  <c r="G1062" i="20" s="1"/>
  <c r="N716" i="20"/>
  <c r="C1692" i="20" s="1"/>
  <c r="E1697" i="20" s="1"/>
  <c r="AX581" i="19" s="1"/>
  <c r="N269" i="20"/>
  <c r="C1063" i="20" s="1"/>
  <c r="N455" i="20"/>
  <c r="N578" i="20"/>
  <c r="C1502" i="20" s="1"/>
  <c r="N97" i="20"/>
  <c r="F905" i="20" s="1"/>
  <c r="N651" i="20"/>
  <c r="N693" i="20"/>
  <c r="D1716" i="20" s="1"/>
  <c r="N251" i="20"/>
  <c r="N486" i="20"/>
  <c r="N204" i="20"/>
  <c r="D1006" i="20" s="1"/>
  <c r="E1006" i="20" s="1"/>
  <c r="N813" i="20"/>
  <c r="C1679" i="20" s="1"/>
  <c r="H1679" i="20" s="1"/>
  <c r="N483" i="20"/>
  <c r="N407" i="20"/>
  <c r="E1236" i="20" s="1"/>
  <c r="N43" i="20"/>
  <c r="I883" i="20" s="1"/>
  <c r="N64" i="20"/>
  <c r="G891" i="20" s="1"/>
  <c r="N32" i="20"/>
  <c r="N448" i="20"/>
  <c r="G1319" i="20" s="1"/>
  <c r="AO1319" i="20" s="1"/>
  <c r="AX1319" i="20" s="1"/>
  <c r="N282" i="20"/>
  <c r="D1079" i="20" s="1"/>
  <c r="N544" i="20"/>
  <c r="J1420" i="20" s="1"/>
  <c r="N268" i="20"/>
  <c r="C1062" i="20" s="1"/>
  <c r="N171" i="20"/>
  <c r="G979" i="20" s="1"/>
  <c r="J979" i="20" s="1"/>
  <c r="K979" i="20" s="1"/>
  <c r="L979" i="20" s="1"/>
  <c r="N741" i="20"/>
  <c r="E1772" i="20" s="1"/>
  <c r="G1772" i="20" s="1"/>
  <c r="N45" i="20"/>
  <c r="I885" i="20" s="1"/>
  <c r="N471" i="20"/>
  <c r="N375" i="20"/>
  <c r="E1195" i="20" s="1"/>
  <c r="G1206" i="20" s="1"/>
  <c r="N30" i="20"/>
  <c r="N7" i="20"/>
  <c r="D867" i="20" s="1"/>
  <c r="N639" i="20"/>
  <c r="N1610" i="20" s="1"/>
  <c r="Q1610" i="20" s="1"/>
  <c r="AE654" i="20"/>
  <c r="AD1630" i="20" s="1"/>
  <c r="AG1630" i="20" s="1"/>
  <c r="N61" i="20"/>
  <c r="G888" i="20" s="1"/>
  <c r="AE630" i="20"/>
  <c r="E1630" i="20" s="1"/>
  <c r="H1630" i="20" s="1"/>
  <c r="N215" i="20"/>
  <c r="N415" i="20"/>
  <c r="D1254" i="20" s="1"/>
  <c r="D1255" i="20" s="1"/>
  <c r="AX697" i="19" s="1"/>
  <c r="N732" i="20"/>
  <c r="E1757" i="20" s="1"/>
  <c r="G1757" i="20" s="1"/>
  <c r="N774" i="20"/>
  <c r="C1827" i="20" s="1"/>
  <c r="D1827" i="20" s="1"/>
  <c r="AX607" i="19" s="1"/>
  <c r="N383" i="20"/>
  <c r="E1219" i="20" s="1"/>
  <c r="N6" i="20"/>
  <c r="D866" i="20" s="1"/>
  <c r="N307" i="20"/>
  <c r="N138" i="20"/>
  <c r="G910" i="20" s="1"/>
  <c r="N309" i="20"/>
  <c r="N631" i="20"/>
  <c r="E1610" i="20" s="1"/>
  <c r="H1610" i="20" s="1"/>
  <c r="N734" i="20"/>
  <c r="E1759" i="20" s="1"/>
  <c r="G1759" i="20" s="1"/>
  <c r="N261" i="20"/>
  <c r="E1062" i="20" s="1"/>
  <c r="N63" i="20"/>
  <c r="G890" i="20" s="1"/>
  <c r="N344" i="20"/>
  <c r="D1165" i="20" s="1"/>
  <c r="D1166" i="20" s="1"/>
  <c r="N789" i="20"/>
  <c r="C1557" i="20" s="1"/>
  <c r="C1559" i="20" s="1"/>
  <c r="AX502" i="19" s="1"/>
  <c r="N702" i="20"/>
  <c r="D1729" i="20" s="1"/>
  <c r="N89" i="20"/>
  <c r="N254" i="20"/>
  <c r="N12" i="20"/>
  <c r="E866" i="20" s="1"/>
  <c r="N193" i="20"/>
  <c r="AE643" i="20"/>
  <c r="N579" i="20"/>
  <c r="C1503" i="20" s="1"/>
  <c r="N586" i="20"/>
  <c r="C1510" i="20" s="1"/>
  <c r="N636" i="20"/>
  <c r="N1607" i="20" s="1"/>
  <c r="Q1607" i="20" s="1"/>
  <c r="N230" i="20"/>
  <c r="G1023" i="20" s="1"/>
  <c r="G1024" i="20" s="1"/>
  <c r="N410" i="20"/>
  <c r="E1244" i="20" s="1"/>
  <c r="H1244" i="20" s="1"/>
  <c r="N237" i="20"/>
  <c r="I1023" i="20" s="1"/>
  <c r="I1024" i="20" s="1"/>
  <c r="N548" i="20"/>
  <c r="K1411" i="20" s="1"/>
  <c r="W1411" i="20" s="1"/>
  <c r="N258" i="20"/>
  <c r="N556" i="20"/>
  <c r="N277" i="20"/>
  <c r="G1064" i="20" s="1"/>
  <c r="N595" i="20"/>
  <c r="C1519" i="20" s="1"/>
  <c r="N528" i="20"/>
  <c r="N183" i="20"/>
  <c r="G990" i="20" s="1"/>
  <c r="N668" i="20"/>
  <c r="N873" i="20" s="1"/>
  <c r="P873" i="20" s="1"/>
  <c r="N549" i="20"/>
  <c r="N129" i="20"/>
  <c r="G901" i="20" s="1"/>
  <c r="AN899" i="20" s="1"/>
  <c r="N561" i="20"/>
  <c r="K1434" i="20" s="1"/>
  <c r="N515" i="20"/>
  <c r="N65" i="20"/>
  <c r="G892" i="20" s="1"/>
  <c r="N197" i="20"/>
  <c r="D997" i="20" s="1"/>
  <c r="E997" i="20" s="1"/>
  <c r="AX202" i="19" s="1"/>
  <c r="N667" i="20"/>
  <c r="N872" i="20" s="1"/>
  <c r="N740" i="20"/>
  <c r="E1771" i="20" s="1"/>
  <c r="N36" i="20"/>
  <c r="N242" i="20"/>
  <c r="N745" i="20"/>
  <c r="E1776" i="20" s="1"/>
  <c r="G1776" i="20" s="1"/>
  <c r="N221" i="20"/>
  <c r="N838" i="20"/>
  <c r="R1895" i="20" s="1"/>
  <c r="U1895" i="20" s="1"/>
  <c r="N297" i="20"/>
  <c r="D1099" i="20" s="1"/>
  <c r="N454" i="20"/>
  <c r="H1312" i="20" s="1"/>
  <c r="N521" i="20"/>
  <c r="N701" i="20"/>
  <c r="D1728" i="20" s="1"/>
  <c r="N342" i="20"/>
  <c r="D1157" i="20" s="1"/>
  <c r="D1158" i="20" s="1"/>
  <c r="N643" i="20"/>
  <c r="AE640" i="20"/>
  <c r="N1632" i="20" s="1"/>
  <c r="Q1632" i="20" s="1"/>
  <c r="N686" i="20"/>
  <c r="C1683" i="20" s="1"/>
  <c r="H1683" i="20" s="1"/>
  <c r="N552" i="20"/>
  <c r="N256" i="20"/>
  <c r="N72" i="20"/>
  <c r="N536" i="20"/>
  <c r="N498" i="20"/>
  <c r="N532" i="20"/>
  <c r="I1421" i="20" s="1"/>
  <c r="N755" i="20"/>
  <c r="E1804" i="20" s="1"/>
  <c r="G1804" i="20" s="1"/>
  <c r="N588" i="20"/>
  <c r="C1512" i="20" s="1"/>
  <c r="N285" i="20"/>
  <c r="D1085" i="20" s="1"/>
  <c r="E1085" i="20" s="1"/>
  <c r="AX376" i="19" s="1"/>
  <c r="N349" i="20"/>
  <c r="F1177" i="20" s="1"/>
  <c r="N47" i="20"/>
  <c r="I887" i="20" s="1"/>
  <c r="N804" i="20"/>
  <c r="N656" i="20"/>
  <c r="N346" i="20"/>
  <c r="F1174" i="20" s="1"/>
  <c r="N481" i="20"/>
  <c r="H1362" i="20" s="1"/>
  <c r="P1362" i="20" s="1"/>
  <c r="N396" i="20"/>
  <c r="D1285" i="20" s="1"/>
  <c r="D1286" i="20" s="1"/>
  <c r="AX693" i="19" s="1"/>
  <c r="N18" i="20"/>
  <c r="N620" i="20"/>
  <c r="H1546" i="20" s="1"/>
  <c r="H1549" i="20" s="1"/>
  <c r="N606" i="20"/>
  <c r="C1530" i="20" s="1"/>
  <c r="N729" i="20"/>
  <c r="E1754" i="20" s="1"/>
  <c r="G1754" i="20" s="1"/>
  <c r="N499" i="20"/>
  <c r="N142" i="20"/>
  <c r="G913" i="20" s="1"/>
  <c r="N733" i="20"/>
  <c r="E1758" i="20" s="1"/>
  <c r="G1758" i="20" s="1"/>
  <c r="N623" i="20"/>
  <c r="B1551" i="20" s="1"/>
  <c r="N488" i="20"/>
  <c r="H1369" i="20" s="1"/>
  <c r="P1369" i="20" s="1"/>
  <c r="N478" i="20"/>
  <c r="G1372" i="20" s="1"/>
  <c r="N580" i="20"/>
  <c r="C1504" i="20" s="1"/>
  <c r="N14" i="20"/>
  <c r="E868" i="20" s="1"/>
  <c r="N489" i="20"/>
  <c r="N451" i="20"/>
  <c r="G1322" i="20" s="1"/>
  <c r="N168" i="20"/>
  <c r="G976" i="20" s="1"/>
  <c r="J976" i="20" s="1"/>
  <c r="K976" i="20" s="1"/>
  <c r="L976" i="20" s="1"/>
  <c r="N581" i="20"/>
  <c r="C1505" i="20" s="1"/>
  <c r="N723" i="20"/>
  <c r="C1705" i="20" s="1"/>
  <c r="N477" i="20"/>
  <c r="G1371" i="20" s="1"/>
  <c r="N582" i="20"/>
  <c r="C1506" i="20" s="1"/>
  <c r="N490" i="20"/>
  <c r="H1371" i="20" s="1"/>
  <c r="N167" i="20"/>
  <c r="G975" i="20" s="1"/>
  <c r="J975" i="20" s="1"/>
  <c r="K975" i="20" s="1"/>
  <c r="L975" i="20" s="1"/>
  <c r="N58" i="20"/>
  <c r="G885" i="20" s="1"/>
  <c r="N431" i="20"/>
  <c r="N59" i="20"/>
  <c r="G886" i="20" s="1"/>
  <c r="N584" i="20"/>
  <c r="C1508" i="20" s="1"/>
  <c r="N20" i="20"/>
  <c r="N34" i="20"/>
  <c r="N435" i="20"/>
  <c r="F1319" i="20" s="1"/>
  <c r="AN1319" i="20" s="1"/>
  <c r="AW1319" i="20" s="1"/>
  <c r="N491" i="20"/>
  <c r="H1372" i="20" s="1"/>
  <c r="N462" i="20"/>
  <c r="N450" i="20"/>
  <c r="G1321" i="20" s="1"/>
  <c r="N475" i="20"/>
  <c r="G1369" i="20" s="1"/>
  <c r="O1369" i="20" s="1"/>
  <c r="N476" i="20"/>
  <c r="N444" i="20"/>
  <c r="N169" i="20"/>
  <c r="G977" i="20" s="1"/>
  <c r="J977" i="20" s="1"/>
  <c r="K977" i="20" s="1"/>
  <c r="L977" i="20" s="1"/>
  <c r="N447" i="20"/>
  <c r="N449" i="20"/>
  <c r="N585" i="20"/>
  <c r="C1509" i="20" s="1"/>
  <c r="N437" i="20"/>
  <c r="F1321" i="20" s="1"/>
  <c r="N60" i="20"/>
  <c r="G887" i="20" s="1"/>
  <c r="N436" i="20"/>
  <c r="N724" i="20"/>
  <c r="C1707" i="20" s="1"/>
  <c r="N438" i="20"/>
  <c r="F1322" i="20" s="1"/>
  <c r="N583" i="20"/>
  <c r="C1507" i="20" s="1"/>
  <c r="N457" i="20"/>
  <c r="N460" i="20"/>
  <c r="N464" i="20"/>
  <c r="H1322" i="20" s="1"/>
  <c r="N19" i="20"/>
  <c r="N46" i="20"/>
  <c r="I886" i="20" s="1"/>
  <c r="G222" i="30"/>
  <c r="G221" i="30"/>
  <c r="I77" i="30"/>
  <c r="AX605" i="19"/>
  <c r="AX252" i="19"/>
  <c r="F187" i="30"/>
  <c r="G187" i="30"/>
  <c r="H959" i="20" l="1"/>
  <c r="U1175" i="20"/>
  <c r="U1176" i="20"/>
  <c r="V1176" i="20" s="1"/>
  <c r="W1176" i="20" s="1"/>
  <c r="AX452" i="19" s="1"/>
  <c r="D1862" i="20"/>
  <c r="F1862" i="20" s="1"/>
  <c r="D1856" i="20"/>
  <c r="D1861" i="20"/>
  <c r="F1861" i="20" s="1"/>
  <c r="D1855" i="20"/>
  <c r="D1851" i="20"/>
  <c r="F1851" i="20" s="1"/>
  <c r="D1846" i="20"/>
  <c r="D1850" i="20"/>
  <c r="F1850" i="20" s="1"/>
  <c r="D1845" i="20"/>
  <c r="D1278" i="20"/>
  <c r="A1277" i="20"/>
  <c r="C1012" i="20"/>
  <c r="AX217" i="19" s="1"/>
  <c r="M1007" i="20"/>
  <c r="C1013" i="20"/>
  <c r="AX219" i="19" s="1"/>
  <c r="M1008" i="20"/>
  <c r="C1011" i="20"/>
  <c r="AX215" i="19" s="1"/>
  <c r="M1006" i="20"/>
  <c r="C1010" i="20"/>
  <c r="M1005" i="20"/>
  <c r="T1174" i="20"/>
  <c r="AE1174" i="20"/>
  <c r="H1267" i="20"/>
  <c r="C1273" i="20" s="1"/>
  <c r="D1836" i="20"/>
  <c r="F1836" i="20" s="1"/>
  <c r="D1831" i="20"/>
  <c r="H1884" i="20"/>
  <c r="AX932" i="19" s="1"/>
  <c r="BC24" i="26" s="1"/>
  <c r="U1177" i="20"/>
  <c r="V1177" i="20" s="1"/>
  <c r="W1177" i="20" s="1"/>
  <c r="AX454" i="19" s="1"/>
  <c r="U1178" i="20"/>
  <c r="V1178" i="20" s="1"/>
  <c r="W1178" i="20" s="1"/>
  <c r="AX456" i="19" s="1"/>
  <c r="E1820" i="20"/>
  <c r="E1822" i="20" s="1"/>
  <c r="AX855" i="19" s="1"/>
  <c r="D1222" i="20"/>
  <c r="D1223" i="20" s="1"/>
  <c r="H1215" i="20"/>
  <c r="G1100" i="20"/>
  <c r="G1101" i="20"/>
  <c r="H1685" i="20"/>
  <c r="H1680" i="20"/>
  <c r="H1671" i="20"/>
  <c r="AX764" i="19" s="1"/>
  <c r="AX776" i="19"/>
  <c r="Q1369" i="20"/>
  <c r="G1767" i="20"/>
  <c r="AX527" i="19" s="1"/>
  <c r="AX786" i="19"/>
  <c r="K1549" i="20"/>
  <c r="AE20" i="26" s="1"/>
  <c r="D1746" i="20"/>
  <c r="AZ1319" i="20"/>
  <c r="E1306" i="20"/>
  <c r="H1333" i="20"/>
  <c r="H1315" i="20"/>
  <c r="H1326" i="20"/>
  <c r="AP1324" i="20" s="1"/>
  <c r="H1380" i="20"/>
  <c r="H1384" i="20"/>
  <c r="H1385" i="20"/>
  <c r="H1370" i="20"/>
  <c r="P1370" i="20" s="1"/>
  <c r="K1426" i="20"/>
  <c r="K1415" i="20"/>
  <c r="W1415" i="20" s="1"/>
  <c r="U1043" i="20"/>
  <c r="G1043" i="20"/>
  <c r="G1044" i="20" s="1"/>
  <c r="O890" i="20"/>
  <c r="AN890" i="20"/>
  <c r="AV890" i="20" s="1"/>
  <c r="F885" i="20"/>
  <c r="I1363" i="20"/>
  <c r="R1363" i="20" s="1"/>
  <c r="I1313" i="20"/>
  <c r="L1412" i="20"/>
  <c r="Y1412" i="20" s="1"/>
  <c r="H1364" i="20"/>
  <c r="P1364" i="20" s="1"/>
  <c r="H1375" i="20"/>
  <c r="Q1043" i="20"/>
  <c r="C1043" i="20"/>
  <c r="E1070" i="20"/>
  <c r="E1075" i="20" s="1"/>
  <c r="H1062" i="20"/>
  <c r="H1063" i="20" s="1"/>
  <c r="H1064" i="20" s="1"/>
  <c r="H1065" i="20" s="1"/>
  <c r="H1066" i="20" s="1"/>
  <c r="H1067" i="20" s="1"/>
  <c r="I1423" i="20"/>
  <c r="I1412" i="20"/>
  <c r="U1412" i="20" s="1"/>
  <c r="G1415" i="20"/>
  <c r="S1415" i="20" s="1"/>
  <c r="G1426" i="20"/>
  <c r="S1039" i="20"/>
  <c r="T1039" i="20" s="1"/>
  <c r="E1039" i="20"/>
  <c r="H1368" i="20"/>
  <c r="P1368" i="20" s="1"/>
  <c r="H1379" i="20"/>
  <c r="AN889" i="20"/>
  <c r="AV889" i="20" s="1"/>
  <c r="O889" i="20"/>
  <c r="H1494" i="20"/>
  <c r="H1498" i="20" s="1"/>
  <c r="J1498" i="20" s="1"/>
  <c r="AX398" i="19" s="1"/>
  <c r="AF15" i="26" s="1"/>
  <c r="Q1494" i="20"/>
  <c r="Q1498" i="20" s="1"/>
  <c r="R1898" i="20"/>
  <c r="AX630" i="19" s="1"/>
  <c r="U1893" i="20"/>
  <c r="I1799" i="20"/>
  <c r="AX830" i="19" s="1"/>
  <c r="G1412" i="20"/>
  <c r="S1412" i="20" s="1"/>
  <c r="G1430" i="20"/>
  <c r="G1423" i="20"/>
  <c r="E1145" i="20"/>
  <c r="E1150" i="20" s="1"/>
  <c r="C1264" i="20"/>
  <c r="AX685" i="19" s="1"/>
  <c r="H1258" i="20"/>
  <c r="F1903" i="20"/>
  <c r="AC312" i="19" s="1"/>
  <c r="H1903" i="20"/>
  <c r="H1906" i="20" s="1"/>
  <c r="I1377" i="20"/>
  <c r="I1327" i="20"/>
  <c r="AQ1325" i="20" s="1"/>
  <c r="L1426" i="20"/>
  <c r="F899" i="20"/>
  <c r="AM897" i="20" s="1"/>
  <c r="H1722" i="20"/>
  <c r="AC286" i="19" s="1"/>
  <c r="F1722" i="20"/>
  <c r="I1722" i="20" s="1"/>
  <c r="AX286" i="19" s="1"/>
  <c r="I1413" i="20"/>
  <c r="U1413" i="20" s="1"/>
  <c r="I1424" i="20"/>
  <c r="I1431" i="20"/>
  <c r="N1227" i="20"/>
  <c r="D1227" i="20"/>
  <c r="I1227" i="20"/>
  <c r="F1187" i="20"/>
  <c r="K1198" i="20"/>
  <c r="H1714" i="20"/>
  <c r="AC270" i="19" s="1"/>
  <c r="F1714" i="20"/>
  <c r="I1714" i="20" s="1"/>
  <c r="AX270" i="19" s="1"/>
  <c r="E1021" i="20"/>
  <c r="E1480" i="20"/>
  <c r="B1294" i="20"/>
  <c r="C1299" i="20" s="1"/>
  <c r="N1294" i="20"/>
  <c r="O1299" i="20" s="1"/>
  <c r="E1023" i="20"/>
  <c r="E1024" i="20" s="1"/>
  <c r="E1482" i="20"/>
  <c r="E1483" i="20" s="1"/>
  <c r="M1412" i="20"/>
  <c r="J1313" i="20"/>
  <c r="AR1313" i="20" s="1"/>
  <c r="J1363" i="20"/>
  <c r="H885" i="20"/>
  <c r="AN887" i="20"/>
  <c r="AV887" i="20" s="1"/>
  <c r="O887" i="20"/>
  <c r="G1318" i="20"/>
  <c r="G1329" i="20"/>
  <c r="AO1327" i="20" s="1"/>
  <c r="O886" i="20"/>
  <c r="AN886" i="20"/>
  <c r="AV886" i="20" s="1"/>
  <c r="J1412" i="20"/>
  <c r="V1412" i="20" s="1"/>
  <c r="J1423" i="20"/>
  <c r="I1728" i="20"/>
  <c r="AI299" i="19" s="1"/>
  <c r="F1728" i="20"/>
  <c r="J1728" i="20" s="1"/>
  <c r="AX299" i="19" s="1"/>
  <c r="I1317" i="20"/>
  <c r="F889" i="20"/>
  <c r="L1416" i="20"/>
  <c r="Y1416" i="20" s="1"/>
  <c r="I1367" i="20"/>
  <c r="R1367" i="20" s="1"/>
  <c r="AN892" i="20"/>
  <c r="AV892" i="20" s="1"/>
  <c r="O892" i="20"/>
  <c r="K1423" i="20"/>
  <c r="K1412" i="20"/>
  <c r="W1412" i="20" s="1"/>
  <c r="F1729" i="20"/>
  <c r="J1729" i="20" s="1"/>
  <c r="AX303" i="19" s="1"/>
  <c r="I1729" i="20"/>
  <c r="AI303" i="19" s="1"/>
  <c r="E1072" i="20"/>
  <c r="F1062" i="20"/>
  <c r="F1063" i="20" s="1"/>
  <c r="F1064" i="20" s="1"/>
  <c r="F1065" i="20" s="1"/>
  <c r="F1066" i="20" s="1"/>
  <c r="F1067" i="20" s="1"/>
  <c r="Q885" i="20"/>
  <c r="AP885" i="20"/>
  <c r="AX885" i="20" s="1"/>
  <c r="AN891" i="20"/>
  <c r="AV891" i="20" s="1"/>
  <c r="O891" i="20"/>
  <c r="H1716" i="20"/>
  <c r="AC274" i="19" s="1"/>
  <c r="F1716" i="20"/>
  <c r="I1716" i="20" s="1"/>
  <c r="AX274" i="19" s="1"/>
  <c r="H1313" i="20"/>
  <c r="H1324" i="20"/>
  <c r="AP1322" i="20" s="1"/>
  <c r="I899" i="20"/>
  <c r="AP897" i="20" s="1"/>
  <c r="J1377" i="20"/>
  <c r="M1426" i="20"/>
  <c r="M1422" i="20"/>
  <c r="J1373" i="20"/>
  <c r="I895" i="20"/>
  <c r="AP893" i="20" s="1"/>
  <c r="Q1041" i="20"/>
  <c r="C1041" i="20"/>
  <c r="I1383" i="20"/>
  <c r="I1333" i="20"/>
  <c r="L1432" i="20"/>
  <c r="F888" i="20"/>
  <c r="L1415" i="20"/>
  <c r="Y1415" i="20" s="1"/>
  <c r="I1316" i="20"/>
  <c r="I1366" i="20"/>
  <c r="R1366" i="20" s="1"/>
  <c r="AP884" i="20"/>
  <c r="AX884" i="20" s="1"/>
  <c r="Q884" i="20"/>
  <c r="F1324" i="20"/>
  <c r="AN1322" i="20" s="1"/>
  <c r="F1313" i="20"/>
  <c r="G1416" i="20"/>
  <c r="S1416" i="20" s="1"/>
  <c r="G1427" i="20"/>
  <c r="H1419" i="20"/>
  <c r="T1419" i="20" s="1"/>
  <c r="H1433" i="20"/>
  <c r="H1429" i="20"/>
  <c r="I1186" i="20"/>
  <c r="G1202" i="20"/>
  <c r="K1197" i="20"/>
  <c r="AX708" i="19" s="1"/>
  <c r="G1324" i="20"/>
  <c r="AO1322" i="20" s="1"/>
  <c r="G1313" i="20"/>
  <c r="E1627" i="20"/>
  <c r="H1627" i="20" s="1"/>
  <c r="D1638" i="20"/>
  <c r="G1314" i="20"/>
  <c r="G1325" i="20"/>
  <c r="AO1323" i="20" s="1"/>
  <c r="I1380" i="20"/>
  <c r="L1429" i="20"/>
  <c r="I1330" i="20"/>
  <c r="AQ1328" i="20" s="1"/>
  <c r="F902" i="20"/>
  <c r="AM900" i="20" s="1"/>
  <c r="D1239" i="20"/>
  <c r="H1232" i="20"/>
  <c r="AX1125" i="20"/>
  <c r="Y1125" i="20"/>
  <c r="H1019" i="20"/>
  <c r="H1020" i="20" s="1"/>
  <c r="H1021" i="20" s="1"/>
  <c r="H1022" i="20" s="1"/>
  <c r="H1023" i="20" s="1"/>
  <c r="H1024" i="20" s="1"/>
  <c r="E1029" i="20"/>
  <c r="B1543" i="20"/>
  <c r="AX466" i="19" s="1"/>
  <c r="S1043" i="20"/>
  <c r="E1043" i="20"/>
  <c r="E1044" i="20" s="1"/>
  <c r="H895" i="20"/>
  <c r="AO893" i="20" s="1"/>
  <c r="J1323" i="20"/>
  <c r="AR1321" i="20" s="1"/>
  <c r="L1433" i="20"/>
  <c r="I1384" i="20"/>
  <c r="I1334" i="20"/>
  <c r="G1366" i="20"/>
  <c r="O1366" i="20" s="1"/>
  <c r="G1377" i="20"/>
  <c r="E1019" i="20"/>
  <c r="E1478" i="20"/>
  <c r="F1478" i="20" s="1"/>
  <c r="J1417" i="20"/>
  <c r="V1417" i="20" s="1"/>
  <c r="J1428" i="20"/>
  <c r="F1721" i="20"/>
  <c r="I1721" i="20" s="1"/>
  <c r="AX284" i="19" s="1"/>
  <c r="H1721" i="20"/>
  <c r="AC284" i="19" s="1"/>
  <c r="F1690" i="20"/>
  <c r="F1694" i="20" s="1"/>
  <c r="E1690" i="20"/>
  <c r="E1694" i="20" s="1"/>
  <c r="E1696" i="20" s="1"/>
  <c r="E1699" i="20" s="1"/>
  <c r="V1175" i="20"/>
  <c r="W1175" i="20" s="1"/>
  <c r="C1479" i="20"/>
  <c r="C1020" i="20"/>
  <c r="J1328" i="20"/>
  <c r="AR1326" i="20" s="1"/>
  <c r="H900" i="20"/>
  <c r="AO898" i="20" s="1"/>
  <c r="U1042" i="20"/>
  <c r="G1042" i="20"/>
  <c r="E1028" i="20"/>
  <c r="E1034" i="20" s="1"/>
  <c r="J1019" i="20"/>
  <c r="J1020" i="20" s="1"/>
  <c r="J1021" i="20" s="1"/>
  <c r="J1022" i="20" s="1"/>
  <c r="J1023" i="20" s="1"/>
  <c r="J1024" i="20" s="1"/>
  <c r="K1425" i="20"/>
  <c r="K1432" i="20"/>
  <c r="K1414" i="20"/>
  <c r="W1414" i="20" s="1"/>
  <c r="L1098" i="20"/>
  <c r="M1098" i="20" s="1"/>
  <c r="G1098" i="20"/>
  <c r="AX1124" i="20"/>
  <c r="Y1124" i="20"/>
  <c r="AH1127" i="20"/>
  <c r="E1127" i="20"/>
  <c r="AO1312" i="20"/>
  <c r="AX1312" i="20" s="1"/>
  <c r="P1312" i="20"/>
  <c r="Q1042" i="20"/>
  <c r="C1042" i="20"/>
  <c r="F884" i="20"/>
  <c r="I1312" i="20"/>
  <c r="L1411" i="20"/>
  <c r="Y1411" i="20" s="1"/>
  <c r="I1362" i="20"/>
  <c r="R1362" i="20" s="1"/>
  <c r="L1420" i="20"/>
  <c r="I1321" i="20"/>
  <c r="I1371" i="20"/>
  <c r="F893" i="20"/>
  <c r="Q1040" i="20"/>
  <c r="C1040" i="20"/>
  <c r="J1325" i="20"/>
  <c r="AR1323" i="20" s="1"/>
  <c r="H897" i="20"/>
  <c r="AO895" i="20" s="1"/>
  <c r="H1718" i="20"/>
  <c r="AC278" i="19" s="1"/>
  <c r="F1718" i="20"/>
  <c r="I1718" i="20" s="1"/>
  <c r="AX278" i="19" s="1"/>
  <c r="G1762" i="20"/>
  <c r="AX525" i="19" s="1"/>
  <c r="G1752" i="20"/>
  <c r="G1760" i="20" s="1"/>
  <c r="C1481" i="20"/>
  <c r="C1022" i="20"/>
  <c r="I1415" i="20"/>
  <c r="U1415" i="20" s="1"/>
  <c r="I1426" i="20"/>
  <c r="E1056" i="20"/>
  <c r="I1370" i="20"/>
  <c r="R1370" i="20" s="1"/>
  <c r="L1419" i="20"/>
  <c r="Y1419" i="20" s="1"/>
  <c r="I1320" i="20"/>
  <c r="F892" i="20"/>
  <c r="AP886" i="20"/>
  <c r="AX886" i="20" s="1"/>
  <c r="Q886" i="20"/>
  <c r="F1334" i="20"/>
  <c r="F1330" i="20"/>
  <c r="AN1328" i="20" s="1"/>
  <c r="F1320" i="20"/>
  <c r="O1320" i="20" s="1"/>
  <c r="F1335" i="20"/>
  <c r="G1320" i="20"/>
  <c r="P1320" i="20" s="1"/>
  <c r="G1334" i="20"/>
  <c r="G1330" i="20"/>
  <c r="AO1328" i="20" s="1"/>
  <c r="G1335" i="20"/>
  <c r="G1380" i="20"/>
  <c r="G1384" i="20"/>
  <c r="G1385" i="20"/>
  <c r="G1370" i="20"/>
  <c r="O1370" i="20" s="1"/>
  <c r="G1425" i="20"/>
  <c r="G1432" i="20"/>
  <c r="G1414" i="20"/>
  <c r="S1414" i="20" s="1"/>
  <c r="E1041" i="20"/>
  <c r="S1041" i="20"/>
  <c r="V1627" i="20"/>
  <c r="Y1627" i="20" s="1"/>
  <c r="D1640" i="20"/>
  <c r="F897" i="20"/>
  <c r="AM895" i="20" s="1"/>
  <c r="I1325" i="20"/>
  <c r="AQ1323" i="20" s="1"/>
  <c r="L1424" i="20"/>
  <c r="I1375" i="20"/>
  <c r="E1481" i="20"/>
  <c r="E1022" i="20"/>
  <c r="G1376" i="20"/>
  <c r="G1365" i="20"/>
  <c r="O1365" i="20" s="1"/>
  <c r="G1383" i="20"/>
  <c r="F1704" i="20"/>
  <c r="AX593" i="19" s="1"/>
  <c r="E1704" i="20"/>
  <c r="F890" i="20"/>
  <c r="L1417" i="20"/>
  <c r="Y1417" i="20" s="1"/>
  <c r="I1368" i="20"/>
  <c r="R1368" i="20" s="1"/>
  <c r="I1318" i="20"/>
  <c r="M1410" i="20"/>
  <c r="J1361" i="20"/>
  <c r="H883" i="20"/>
  <c r="J1311" i="20"/>
  <c r="AR1311" i="20" s="1"/>
  <c r="O1312" i="20"/>
  <c r="AN1312" i="20"/>
  <c r="AW1312" i="20" s="1"/>
  <c r="H1431" i="20"/>
  <c r="H1413" i="20"/>
  <c r="T1413" i="20" s="1"/>
  <c r="H1424" i="20"/>
  <c r="AP1127" i="20"/>
  <c r="O1127" i="20"/>
  <c r="AD1627" i="20"/>
  <c r="AG1627" i="20" s="1"/>
  <c r="D1641" i="20"/>
  <c r="F1314" i="20"/>
  <c r="F1325" i="20"/>
  <c r="AN1323" i="20" s="1"/>
  <c r="J1410" i="20"/>
  <c r="V1410" i="20" s="1"/>
  <c r="J1422" i="20"/>
  <c r="J1430" i="20"/>
  <c r="H1243" i="20"/>
  <c r="D1250" i="20"/>
  <c r="G1428" i="20"/>
  <c r="G1417" i="20"/>
  <c r="S1417" i="20" s="1"/>
  <c r="H1426" i="20"/>
  <c r="H1415" i="20"/>
  <c r="T1415" i="20" s="1"/>
  <c r="G1375" i="20"/>
  <c r="G1364" i="20"/>
  <c r="O1364" i="20" s="1"/>
  <c r="H1416" i="20"/>
  <c r="T1416" i="20" s="1"/>
  <c r="H1427" i="20"/>
  <c r="F887" i="20"/>
  <c r="I1365" i="20"/>
  <c r="R1365" i="20" s="1"/>
  <c r="I1315" i="20"/>
  <c r="L1414" i="20"/>
  <c r="Y1414" i="20" s="1"/>
  <c r="F1333" i="20"/>
  <c r="F1326" i="20"/>
  <c r="AN1324" i="20" s="1"/>
  <c r="F1315" i="20"/>
  <c r="H1510" i="20"/>
  <c r="K1510" i="20" s="1"/>
  <c r="H1519" i="20"/>
  <c r="K1519" i="20" s="1"/>
  <c r="H1505" i="20"/>
  <c r="K1505" i="20" s="1"/>
  <c r="H1518" i="20"/>
  <c r="K1518" i="20" s="1"/>
  <c r="H1512" i="20"/>
  <c r="K1512" i="20" s="1"/>
  <c r="H1511" i="20"/>
  <c r="K1511" i="20" s="1"/>
  <c r="H1517" i="20"/>
  <c r="K1517" i="20" s="1"/>
  <c r="H1504" i="20"/>
  <c r="K1504" i="20" s="1"/>
  <c r="Q1362" i="20"/>
  <c r="AP887" i="20"/>
  <c r="AX887" i="20" s="1"/>
  <c r="I1806" i="20"/>
  <c r="AX828" i="19" s="1"/>
  <c r="J1326" i="20"/>
  <c r="AR1324" i="20" s="1"/>
  <c r="H898" i="20"/>
  <c r="AO896" i="20" s="1"/>
  <c r="I1410" i="20"/>
  <c r="U1410" i="20" s="1"/>
  <c r="I1430" i="20"/>
  <c r="I1422" i="20"/>
  <c r="C1021" i="20"/>
  <c r="C1480" i="20"/>
  <c r="G1771" i="20"/>
  <c r="G1781" i="20"/>
  <c r="AX531" i="19" s="1"/>
  <c r="H1417" i="20"/>
  <c r="T1417" i="20" s="1"/>
  <c r="H1428" i="20"/>
  <c r="E1124" i="20"/>
  <c r="AH1124" i="20"/>
  <c r="O888" i="20"/>
  <c r="AN888" i="20"/>
  <c r="AV888" i="20" s="1"/>
  <c r="L1410" i="20"/>
  <c r="Y1410" i="20" s="1"/>
  <c r="F883" i="20"/>
  <c r="I1311" i="20"/>
  <c r="I1361" i="20"/>
  <c r="R1361" i="20" s="1"/>
  <c r="E1079" i="20"/>
  <c r="E1082" i="20" s="1"/>
  <c r="Q883" i="20"/>
  <c r="AP883" i="20"/>
  <c r="AX883" i="20" s="1"/>
  <c r="AP1126" i="20"/>
  <c r="O1126" i="20"/>
  <c r="H1715" i="20"/>
  <c r="AC272" i="19" s="1"/>
  <c r="F1715" i="20"/>
  <c r="I1715" i="20" s="1"/>
  <c r="AX272" i="19" s="1"/>
  <c r="F1727" i="20"/>
  <c r="J1727" i="20" s="1"/>
  <c r="AX295" i="19" s="1"/>
  <c r="I1727" i="20"/>
  <c r="AI295" i="19" s="1"/>
  <c r="J1329" i="20"/>
  <c r="AR1327" i="20" s="1"/>
  <c r="H901" i="20"/>
  <c r="AO899" i="20" s="1"/>
  <c r="Q1039" i="20"/>
  <c r="C1039" i="20"/>
  <c r="U1040" i="20"/>
  <c r="G1040" i="20"/>
  <c r="I1319" i="20"/>
  <c r="AQ1319" i="20" s="1"/>
  <c r="BA1319" i="20" s="1"/>
  <c r="I1369" i="20"/>
  <c r="R1369" i="20" s="1"/>
  <c r="L1418" i="20"/>
  <c r="Y1418" i="20" s="1"/>
  <c r="F891" i="20"/>
  <c r="J1379" i="20"/>
  <c r="I901" i="20"/>
  <c r="AP899" i="20" s="1"/>
  <c r="M1428" i="20"/>
  <c r="F1323" i="20"/>
  <c r="AN1321" i="20" s="1"/>
  <c r="F1331" i="20"/>
  <c r="AN1329" i="20" s="1"/>
  <c r="F1332" i="20"/>
  <c r="F1311" i="20"/>
  <c r="I1873" i="20"/>
  <c r="F247" i="30" s="1"/>
  <c r="H1875" i="20"/>
  <c r="K1416" i="20"/>
  <c r="W1416" i="20" s="1"/>
  <c r="K1427" i="20"/>
  <c r="G1379" i="20"/>
  <c r="G1368" i="20"/>
  <c r="O1368" i="20" s="1"/>
  <c r="B1889" i="20"/>
  <c r="K1889" i="20" s="1"/>
  <c r="L1421" i="20"/>
  <c r="I1372" i="20"/>
  <c r="F894" i="20"/>
  <c r="I1322" i="20"/>
  <c r="I1332" i="20"/>
  <c r="I1382" i="20"/>
  <c r="L1431" i="20"/>
  <c r="H1374" i="20"/>
  <c r="H1363" i="20"/>
  <c r="P1363" i="20" s="1"/>
  <c r="B1820" i="20"/>
  <c r="B1822" i="20" s="1"/>
  <c r="G1374" i="20"/>
  <c r="G1363" i="20"/>
  <c r="O1363" i="20" s="1"/>
  <c r="L973" i="20"/>
  <c r="L991" i="20" s="1"/>
  <c r="K991" i="20"/>
  <c r="F1328" i="20"/>
  <c r="AN1326" i="20" s="1"/>
  <c r="F1317" i="20"/>
  <c r="F1327" i="20"/>
  <c r="AN1325" i="20" s="1"/>
  <c r="F1316" i="20"/>
  <c r="F1826" i="20"/>
  <c r="F1827" i="20" s="1"/>
  <c r="AX610" i="19" s="1"/>
  <c r="J1429" i="20"/>
  <c r="J1419" i="20"/>
  <c r="V1419" i="20" s="1"/>
  <c r="J1433" i="20"/>
  <c r="G1331" i="20"/>
  <c r="AO1329" i="20" s="1"/>
  <c r="G1332" i="20"/>
  <c r="G1323" i="20"/>
  <c r="AO1321" i="20" s="1"/>
  <c r="G1311" i="20"/>
  <c r="H1414" i="20"/>
  <c r="T1414" i="20" s="1"/>
  <c r="H1432" i="20"/>
  <c r="H1425" i="20"/>
  <c r="I1429" i="20"/>
  <c r="I1433" i="20"/>
  <c r="I1419" i="20"/>
  <c r="U1419" i="20" s="1"/>
  <c r="F1460" i="20"/>
  <c r="H1460" i="20"/>
  <c r="AX1126" i="20"/>
  <c r="Y1126" i="20"/>
  <c r="H1376" i="20"/>
  <c r="H1365" i="20"/>
  <c r="P1365" i="20" s="1"/>
  <c r="H1383" i="20"/>
  <c r="X1411" i="20"/>
  <c r="AP1125" i="20"/>
  <c r="O1125" i="20"/>
  <c r="J1432" i="20"/>
  <c r="J1414" i="20"/>
  <c r="V1414" i="20" s="1"/>
  <c r="J1425" i="20"/>
  <c r="H1423" i="20"/>
  <c r="H1412" i="20"/>
  <c r="T1412" i="20" s="1"/>
  <c r="I1326" i="20"/>
  <c r="AQ1324" i="20" s="1"/>
  <c r="F898" i="20"/>
  <c r="AM896" i="20" s="1"/>
  <c r="L1425" i="20"/>
  <c r="I1376" i="20"/>
  <c r="F1461" i="20"/>
  <c r="H1461" i="20"/>
  <c r="H1377" i="20"/>
  <c r="H1366" i="20"/>
  <c r="P1366" i="20" s="1"/>
  <c r="F895" i="20"/>
  <c r="AM893" i="20" s="1"/>
  <c r="I1323" i="20"/>
  <c r="AQ1321" i="20" s="1"/>
  <c r="I1373" i="20"/>
  <c r="L1422" i="20"/>
  <c r="I1328" i="20"/>
  <c r="AQ1326" i="20" s="1"/>
  <c r="L1427" i="20"/>
  <c r="F900" i="20"/>
  <c r="AM898" i="20" s="1"/>
  <c r="I1378" i="20"/>
  <c r="H884" i="20"/>
  <c r="J1362" i="20"/>
  <c r="M1411" i="20"/>
  <c r="J1312" i="20"/>
  <c r="AR1312" i="20" s="1"/>
  <c r="G1413" i="20"/>
  <c r="S1413" i="20" s="1"/>
  <c r="G1424" i="20"/>
  <c r="G1431" i="20"/>
  <c r="I1428" i="20"/>
  <c r="I1417" i="20"/>
  <c r="U1417" i="20" s="1"/>
  <c r="AH1126" i="20"/>
  <c r="E1126" i="20"/>
  <c r="D1062" i="20"/>
  <c r="D1063" i="20" s="1"/>
  <c r="D1064" i="20" s="1"/>
  <c r="D1065" i="20" s="1"/>
  <c r="D1066" i="20" s="1"/>
  <c r="D1067" i="20" s="1"/>
  <c r="E1071" i="20"/>
  <c r="AX360" i="19" s="1"/>
  <c r="D1833" i="20"/>
  <c r="D1839" i="20"/>
  <c r="F1839" i="20" s="1"/>
  <c r="D1838" i="20"/>
  <c r="F1838" i="20" s="1"/>
  <c r="S1040" i="20"/>
  <c r="E1040" i="20"/>
  <c r="J1327" i="20"/>
  <c r="AR1325" i="20" s="1"/>
  <c r="H899" i="20"/>
  <c r="AO897" i="20" s="1"/>
  <c r="N1295" i="20"/>
  <c r="Q1299" i="20" s="1"/>
  <c r="B1295" i="20"/>
  <c r="E1299" i="20" s="1"/>
  <c r="H1717" i="20"/>
  <c r="AC276" i="19" s="1"/>
  <c r="F1717" i="20"/>
  <c r="I1717" i="20" s="1"/>
  <c r="AX276" i="19" s="1"/>
  <c r="I896" i="20"/>
  <c r="AP894" i="20" s="1"/>
  <c r="M1423" i="20"/>
  <c r="J1374" i="20"/>
  <c r="L1097" i="20"/>
  <c r="M1097" i="20" s="1"/>
  <c r="C1108" i="20"/>
  <c r="H1329" i="20"/>
  <c r="AP1327" i="20" s="1"/>
  <c r="H1318" i="20"/>
  <c r="G1315" i="20"/>
  <c r="G1326" i="20"/>
  <c r="AO1324" i="20" s="1"/>
  <c r="G1333" i="20"/>
  <c r="H1320" i="20"/>
  <c r="Q1320" i="20" s="1"/>
  <c r="H1334" i="20"/>
  <c r="H1335" i="20"/>
  <c r="H1330" i="20"/>
  <c r="AP1328" i="20" s="1"/>
  <c r="J1364" i="20"/>
  <c r="H886" i="20"/>
  <c r="J1314" i="20"/>
  <c r="AR1314" i="20" s="1"/>
  <c r="M1413" i="20"/>
  <c r="AN885" i="20"/>
  <c r="AV885" i="20" s="1"/>
  <c r="O885" i="20"/>
  <c r="G1041" i="20"/>
  <c r="U1041" i="20"/>
  <c r="AP1312" i="20"/>
  <c r="AY1312" i="20" s="1"/>
  <c r="Q1312" i="20"/>
  <c r="P872" i="20"/>
  <c r="P876" i="20" s="1"/>
  <c r="K1419" i="20"/>
  <c r="W1419" i="20" s="1"/>
  <c r="K1429" i="20"/>
  <c r="K1433" i="20"/>
  <c r="U1039" i="20"/>
  <c r="V1039" i="20" s="1"/>
  <c r="G1039" i="20"/>
  <c r="D1169" i="20"/>
  <c r="H1378" i="20"/>
  <c r="H1367" i="20"/>
  <c r="P1367" i="20" s="1"/>
  <c r="C1478" i="20"/>
  <c r="D1478" i="20" s="1"/>
  <c r="C1019" i="20"/>
  <c r="L1423" i="20"/>
  <c r="F896" i="20"/>
  <c r="AM894" i="20" s="1"/>
  <c r="I1374" i="20"/>
  <c r="I1324" i="20"/>
  <c r="AQ1322" i="20" s="1"/>
  <c r="AN884" i="20"/>
  <c r="AV884" i="20" s="1"/>
  <c r="O884" i="20"/>
  <c r="E995" i="20"/>
  <c r="E1003" i="20" s="1"/>
  <c r="K1428" i="20"/>
  <c r="K1417" i="20"/>
  <c r="W1417" i="20" s="1"/>
  <c r="H1459" i="20"/>
  <c r="F1459" i="20"/>
  <c r="H887" i="20"/>
  <c r="M1414" i="20"/>
  <c r="J1365" i="20"/>
  <c r="J1315" i="20"/>
  <c r="AR1315" i="20" s="1"/>
  <c r="H1382" i="20"/>
  <c r="H1361" i="20"/>
  <c r="P1361" i="20" s="1"/>
  <c r="H1381" i="20"/>
  <c r="H1373" i="20"/>
  <c r="H1719" i="20"/>
  <c r="AC280" i="19" s="1"/>
  <c r="F1719" i="20"/>
  <c r="I1719" i="20" s="1"/>
  <c r="AX280" i="19" s="1"/>
  <c r="X1418" i="20"/>
  <c r="F886" i="20"/>
  <c r="L1413" i="20"/>
  <c r="Y1413" i="20" s="1"/>
  <c r="I1314" i="20"/>
  <c r="I1364" i="20"/>
  <c r="R1364" i="20" s="1"/>
  <c r="G1099" i="20"/>
  <c r="I1331" i="20"/>
  <c r="AQ1329" i="20" s="1"/>
  <c r="L1430" i="20"/>
  <c r="I1381" i="20"/>
  <c r="I898" i="20"/>
  <c r="AP896" i="20" s="1"/>
  <c r="M1425" i="20"/>
  <c r="J1376" i="20"/>
  <c r="H1655" i="20"/>
  <c r="AR15" i="26" s="1"/>
  <c r="I1416" i="20"/>
  <c r="U1416" i="20" s="1"/>
  <c r="I1427" i="20"/>
  <c r="J1324" i="20"/>
  <c r="AR1322" i="20" s="1"/>
  <c r="H896" i="20"/>
  <c r="AO894" i="20" s="1"/>
  <c r="N1627" i="20"/>
  <c r="Q1627" i="20" s="1"/>
  <c r="D1639" i="20"/>
  <c r="E1479" i="20"/>
  <c r="E1020" i="20"/>
  <c r="K1424" i="20"/>
  <c r="K1413" i="20"/>
  <c r="W1413" i="20" s="1"/>
  <c r="K1431" i="20"/>
  <c r="J1415" i="20"/>
  <c r="V1415" i="20" s="1"/>
  <c r="J1426" i="20"/>
  <c r="K1430" i="20"/>
  <c r="K1422" i="20"/>
  <c r="K1410" i="20"/>
  <c r="W1410" i="20" s="1"/>
  <c r="H1332" i="20"/>
  <c r="H1331" i="20"/>
  <c r="AP1329" i="20" s="1"/>
  <c r="H1311" i="20"/>
  <c r="H1323" i="20"/>
  <c r="AP1321" i="20" s="1"/>
  <c r="F1736" i="20"/>
  <c r="G1317" i="20"/>
  <c r="G1328" i="20"/>
  <c r="AO1326" i="20" s="1"/>
  <c r="G1367" i="20"/>
  <c r="O1367" i="20" s="1"/>
  <c r="G1378" i="20"/>
  <c r="E1487" i="20"/>
  <c r="E1488" i="20"/>
  <c r="E1489" i="20" s="1"/>
  <c r="S1042" i="20"/>
  <c r="E1042" i="20"/>
  <c r="I900" i="20"/>
  <c r="AP898" i="20" s="1"/>
  <c r="J1378" i="20"/>
  <c r="M1427" i="20"/>
  <c r="J1416" i="20"/>
  <c r="V1416" i="20" s="1"/>
  <c r="J1427" i="20"/>
  <c r="L1428" i="20"/>
  <c r="I1379" i="20"/>
  <c r="F901" i="20"/>
  <c r="AM899" i="20" s="1"/>
  <c r="I1329" i="20"/>
  <c r="AQ1327" i="20" s="1"/>
  <c r="P875" i="20"/>
  <c r="AX241" i="19" s="1"/>
  <c r="R867" i="20"/>
  <c r="O865" i="20"/>
  <c r="P865" i="20" s="1"/>
  <c r="AX231" i="19" s="1"/>
  <c r="G1316" i="20"/>
  <c r="G1327" i="20"/>
  <c r="AO1325" i="20" s="1"/>
  <c r="E1125" i="20"/>
  <c r="AH1125" i="20"/>
  <c r="H1327" i="20"/>
  <c r="AP1325" i="20" s="1"/>
  <c r="H1316" i="20"/>
  <c r="I1425" i="20"/>
  <c r="I1414" i="20"/>
  <c r="U1414" i="20" s="1"/>
  <c r="I1432" i="20"/>
  <c r="F1462" i="20"/>
  <c r="H1462" i="20"/>
  <c r="H1325" i="20"/>
  <c r="AP1323" i="20" s="1"/>
  <c r="H1314" i="20"/>
  <c r="AP1124" i="20"/>
  <c r="O1124" i="20"/>
  <c r="D1837" i="20"/>
  <c r="F1837" i="20" s="1"/>
  <c r="D1832" i="20"/>
  <c r="H1866" i="20"/>
  <c r="H1667" i="20"/>
  <c r="F1318" i="20"/>
  <c r="F1329" i="20"/>
  <c r="AN1327" i="20" s="1"/>
  <c r="K1898" i="20"/>
  <c r="AX628" i="19" s="1"/>
  <c r="N1893" i="20"/>
  <c r="H1430" i="20"/>
  <c r="H1410" i="20"/>
  <c r="T1410" i="20" s="1"/>
  <c r="H1422" i="20"/>
  <c r="J1413" i="20"/>
  <c r="V1413" i="20" s="1"/>
  <c r="J1431" i="20"/>
  <c r="J1424" i="20"/>
  <c r="F1720" i="20"/>
  <c r="I1720" i="20" s="1"/>
  <c r="AX282" i="19" s="1"/>
  <c r="H1720" i="20"/>
  <c r="AC282" i="19" s="1"/>
  <c r="C1023" i="20"/>
  <c r="C1024" i="20" s="1"/>
  <c r="C1482" i="20"/>
  <c r="C1483" i="20" s="1"/>
  <c r="D1898" i="20"/>
  <c r="G1893" i="20"/>
  <c r="G1422" i="20"/>
  <c r="G1410" i="20"/>
  <c r="S1410" i="20" s="1"/>
  <c r="I897" i="20"/>
  <c r="AP895" i="20" s="1"/>
  <c r="M1424" i="20"/>
  <c r="J1375" i="20"/>
  <c r="H1317" i="20"/>
  <c r="H1328" i="20"/>
  <c r="AP1326" i="20" s="1"/>
  <c r="G1429" i="20"/>
  <c r="G1433" i="20"/>
  <c r="G1419" i="20"/>
  <c r="S1419" i="20" s="1"/>
  <c r="G1382" i="20"/>
  <c r="G1373" i="20"/>
  <c r="G1381" i="20"/>
  <c r="G1361" i="20"/>
  <c r="O1361" i="20" s="1"/>
  <c r="I1385" i="20"/>
  <c r="I1335" i="20"/>
  <c r="L1434" i="20"/>
  <c r="O883" i="20"/>
  <c r="AN883" i="20"/>
  <c r="AV883" i="20" s="1"/>
  <c r="E1706" i="20"/>
  <c r="F1706" i="20"/>
  <c r="F1713" i="20"/>
  <c r="I1713" i="20" s="1"/>
  <c r="H1713" i="20"/>
  <c r="AX1127" i="20"/>
  <c r="Y1127" i="20"/>
  <c r="AX510" i="19"/>
  <c r="AX512" i="19" s="1"/>
  <c r="AE25" i="26" s="1"/>
  <c r="AX504" i="19"/>
  <c r="AE24" i="26" s="1"/>
  <c r="I50" i="30"/>
  <c r="F221" i="30"/>
  <c r="F222" i="30"/>
  <c r="AX822" i="19"/>
  <c r="AX929" i="19"/>
  <c r="G250" i="30"/>
  <c r="AX927" i="19"/>
  <c r="I28" i="30"/>
  <c r="R19" i="26"/>
  <c r="AX254" i="19"/>
  <c r="AX809" i="19"/>
  <c r="AX213" i="19"/>
  <c r="AX179" i="19"/>
  <c r="AS179" i="19"/>
  <c r="AX826" i="19"/>
  <c r="AX797" i="19"/>
  <c r="I76" i="30"/>
  <c r="AX346" i="19"/>
  <c r="AX772" i="19"/>
  <c r="AX566" i="19"/>
  <c r="AX493" i="19"/>
  <c r="AX487" i="19"/>
  <c r="AE21" i="26"/>
  <c r="AX485" i="19"/>
  <c r="AX483" i="19" s="1"/>
  <c r="AX740" i="19"/>
  <c r="AX726" i="19"/>
  <c r="AX733" i="19" s="1"/>
  <c r="AX902" i="19"/>
  <c r="AX905" i="19" s="1"/>
  <c r="BC22" i="26" s="1"/>
  <c r="G201" i="30"/>
  <c r="F217" i="30"/>
  <c r="G217" i="30"/>
  <c r="G122" i="30"/>
  <c r="F122"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30" i="30"/>
  <c r="K30" i="30" s="1"/>
  <c r="I30" i="30"/>
  <c r="J33" i="30"/>
  <c r="K33" i="30" s="1"/>
  <c r="I33" i="30"/>
  <c r="J32" i="30"/>
  <c r="K32" i="30" s="1"/>
  <c r="I32" i="30"/>
  <c r="J53" i="30"/>
  <c r="K53" i="30" s="1"/>
  <c r="I53" i="30"/>
  <c r="AX321" i="19"/>
  <c r="F1852" i="20" l="1"/>
  <c r="AX876" i="19" s="1"/>
  <c r="F1863" i="20"/>
  <c r="AX874" i="19" s="1"/>
  <c r="AX879" i="19" s="1"/>
  <c r="AR26" i="26" s="1"/>
  <c r="A1278" i="20"/>
  <c r="C1279" i="20" s="1"/>
  <c r="C1014" i="20"/>
  <c r="AX221" i="19" s="1"/>
  <c r="R1320" i="20"/>
  <c r="F95" i="30"/>
  <c r="G95" i="30"/>
  <c r="S1320" i="20"/>
  <c r="F94" i="30"/>
  <c r="G94" i="30"/>
  <c r="G153" i="30"/>
  <c r="F153" i="30"/>
  <c r="AX239" i="19"/>
  <c r="Q887" i="20"/>
  <c r="G1840" i="20"/>
  <c r="AX867" i="19" s="1"/>
  <c r="B1823" i="20"/>
  <c r="AX858" i="19" s="1"/>
  <c r="AR25" i="26" s="1"/>
  <c r="AX479" i="19"/>
  <c r="G1826" i="20"/>
  <c r="G1827" i="20"/>
  <c r="F193" i="30" s="1"/>
  <c r="AL450" i="19"/>
  <c r="U1179" i="20"/>
  <c r="V1179" i="20" s="1"/>
  <c r="W1179" i="20" s="1"/>
  <c r="AX458" i="19" s="1"/>
  <c r="U1174" i="20"/>
  <c r="V1174" i="20" s="1"/>
  <c r="W1174" i="20" s="1"/>
  <c r="D1643" i="20"/>
  <c r="AX657" i="19" s="1"/>
  <c r="D1288" i="20"/>
  <c r="F1708" i="20"/>
  <c r="S1369" i="20"/>
  <c r="T1369" i="20" s="1"/>
  <c r="U1369" i="20" s="1"/>
  <c r="S1362" i="20"/>
  <c r="T1362" i="20" s="1"/>
  <c r="U1362" i="20" s="1"/>
  <c r="Q1370" i="20"/>
  <c r="S1370" i="20" s="1"/>
  <c r="T1370" i="20" s="1"/>
  <c r="U1370" i="20" s="1"/>
  <c r="AX112" i="19" s="1"/>
  <c r="Z1418" i="20"/>
  <c r="AA1418" i="20" s="1"/>
  <c r="AB1418" i="20" s="1"/>
  <c r="BB1319" i="20"/>
  <c r="BC1319" i="20" s="1"/>
  <c r="BD1319" i="20" s="1"/>
  <c r="AX77" i="27" s="1"/>
  <c r="Z1411" i="20"/>
  <c r="AA1411" i="20" s="1"/>
  <c r="AB1411" i="20" s="1"/>
  <c r="Q1361" i="20"/>
  <c r="S1361" i="20" s="1"/>
  <c r="T1361" i="20" s="1"/>
  <c r="Q1365" i="20"/>
  <c r="S1365" i="20" s="1"/>
  <c r="T1365" i="20" s="1"/>
  <c r="U1365" i="20" s="1"/>
  <c r="K1506" i="20"/>
  <c r="H1723" i="20"/>
  <c r="E1015" i="20"/>
  <c r="O869" i="20"/>
  <c r="C874" i="20" s="1"/>
  <c r="H1463" i="20"/>
  <c r="G1779" i="20"/>
  <c r="G1785" i="20" s="1"/>
  <c r="K1201" i="20"/>
  <c r="H1039" i="20"/>
  <c r="H1040" i="20" s="1"/>
  <c r="H1041" i="20" s="1"/>
  <c r="H1042" i="20" s="1"/>
  <c r="H1043" i="20" s="1"/>
  <c r="H1044" i="20" s="1"/>
  <c r="E1047" i="20"/>
  <c r="E1057" i="20" s="1"/>
  <c r="E1092" i="20" s="1"/>
  <c r="AN1311" i="20"/>
  <c r="AW1311" i="20" s="1"/>
  <c r="O1311" i="20"/>
  <c r="H1124" i="20"/>
  <c r="H1125" i="20" s="1"/>
  <c r="H1126" i="20" s="1"/>
  <c r="H1127" i="20" s="1"/>
  <c r="D1132" i="20"/>
  <c r="AM888" i="20"/>
  <c r="AU888" i="20" s="1"/>
  <c r="AY888" i="20" s="1"/>
  <c r="AZ888" i="20" s="1"/>
  <c r="BA888" i="20" s="1"/>
  <c r="N888" i="20"/>
  <c r="R888" i="20" s="1"/>
  <c r="S888" i="20" s="1"/>
  <c r="T888" i="20" s="1"/>
  <c r="AX200" i="19"/>
  <c r="AN1318" i="20"/>
  <c r="AW1318" i="20" s="1"/>
  <c r="O1318" i="20"/>
  <c r="Q1311" i="20"/>
  <c r="AP1311" i="20"/>
  <c r="AY1311" i="20" s="1"/>
  <c r="AQ1314" i="20"/>
  <c r="BA1314" i="20" s="1"/>
  <c r="S1314" i="20"/>
  <c r="Q1367" i="20"/>
  <c r="S1367" i="20" s="1"/>
  <c r="T1367" i="20" s="1"/>
  <c r="U1367" i="20" s="1"/>
  <c r="V1040" i="20"/>
  <c r="V1041" i="20" s="1"/>
  <c r="V1042" i="20" s="1"/>
  <c r="V1043" i="20" s="1"/>
  <c r="Q1300" i="20"/>
  <c r="X18" i="29" s="1"/>
  <c r="AO884" i="20"/>
  <c r="AW884" i="20" s="1"/>
  <c r="P884" i="20"/>
  <c r="AO1311" i="20"/>
  <c r="AX1311" i="20" s="1"/>
  <c r="P1311" i="20"/>
  <c r="O1316" i="20"/>
  <c r="AN1316" i="20"/>
  <c r="AW1316" i="20" s="1"/>
  <c r="D1039" i="20"/>
  <c r="E1048" i="20"/>
  <c r="AX342" i="19" s="1"/>
  <c r="AN1315" i="20"/>
  <c r="AW1315" i="20" s="1"/>
  <c r="O1315" i="20"/>
  <c r="S1315" i="20"/>
  <c r="AQ1315" i="20"/>
  <c r="BA1315" i="20" s="1"/>
  <c r="X1415" i="20"/>
  <c r="Z1415" i="20" s="1"/>
  <c r="AA1415" i="20" s="1"/>
  <c r="AB1415" i="20" s="1"/>
  <c r="X1410" i="20"/>
  <c r="Z1410" i="20" s="1"/>
  <c r="AA1410" i="20" s="1"/>
  <c r="N890" i="20"/>
  <c r="R890" i="20" s="1"/>
  <c r="S890" i="20" s="1"/>
  <c r="T890" i="20" s="1"/>
  <c r="AM890" i="20"/>
  <c r="AU890" i="20" s="1"/>
  <c r="AY890" i="20" s="1"/>
  <c r="AZ890" i="20" s="1"/>
  <c r="BA890" i="20" s="1"/>
  <c r="AN1320" i="20"/>
  <c r="AW1320" i="20" s="1"/>
  <c r="O1319" i="20"/>
  <c r="D1479" i="20"/>
  <c r="D1480" i="20" s="1"/>
  <c r="D1481" i="20" s="1"/>
  <c r="D1482" i="20" s="1"/>
  <c r="D1483" i="20" s="1"/>
  <c r="F1479" i="20"/>
  <c r="F1480" i="20" s="1"/>
  <c r="F1481" i="20" s="1"/>
  <c r="F1482" i="20" s="1"/>
  <c r="F1483" i="20" s="1"/>
  <c r="AN1313" i="20"/>
  <c r="AW1313" i="20" s="1"/>
  <c r="O1313" i="20"/>
  <c r="AP1313" i="20"/>
  <c r="AY1313" i="20" s="1"/>
  <c r="Q1313" i="20"/>
  <c r="I1808" i="20"/>
  <c r="Q1368" i="20"/>
  <c r="S1368" i="20" s="1"/>
  <c r="T1368" i="20" s="1"/>
  <c r="U1368" i="20" s="1"/>
  <c r="Q1364" i="20"/>
  <c r="S1364" i="20" s="1"/>
  <c r="T1364" i="20" s="1"/>
  <c r="U1364" i="20" s="1"/>
  <c r="AM885" i="20"/>
  <c r="AU885" i="20" s="1"/>
  <c r="N885" i="20"/>
  <c r="AO1316" i="20"/>
  <c r="AX1316" i="20" s="1"/>
  <c r="P1316" i="20"/>
  <c r="K1513" i="20"/>
  <c r="AX414" i="19" s="1"/>
  <c r="AO1314" i="20"/>
  <c r="AX1314" i="20" s="1"/>
  <c r="P1314" i="20"/>
  <c r="AX368" i="19"/>
  <c r="R1124" i="20"/>
  <c r="R1125" i="20" s="1"/>
  <c r="R1126" i="20" s="1"/>
  <c r="R1127" i="20" s="1"/>
  <c r="N1132" i="20"/>
  <c r="S1126" i="20" s="1"/>
  <c r="E1491" i="20"/>
  <c r="AO1317" i="20"/>
  <c r="AX1317" i="20" s="1"/>
  <c r="P1317" i="20"/>
  <c r="P887" i="20"/>
  <c r="AO887" i="20"/>
  <c r="AW887" i="20" s="1"/>
  <c r="AO886" i="20"/>
  <c r="AW886" i="20" s="1"/>
  <c r="P886" i="20"/>
  <c r="P1315" i="20"/>
  <c r="AO1315" i="20"/>
  <c r="AX1315" i="20" s="1"/>
  <c r="R1048" i="20"/>
  <c r="S1048" i="20" s="1"/>
  <c r="S1050" i="20" s="1"/>
  <c r="S1057" i="20" s="1"/>
  <c r="R1039" i="20"/>
  <c r="R1040" i="20" s="1"/>
  <c r="R1041" i="20" s="1"/>
  <c r="R1042" i="20" s="1"/>
  <c r="R1043" i="20" s="1"/>
  <c r="AQ1311" i="20"/>
  <c r="BA1311" i="20" s="1"/>
  <c r="S1311" i="20"/>
  <c r="X1417" i="20"/>
  <c r="Z1417" i="20" s="1"/>
  <c r="AA1417" i="20" s="1"/>
  <c r="AB1417" i="20" s="1"/>
  <c r="K1520" i="20"/>
  <c r="AX422" i="19" s="1"/>
  <c r="X1416" i="20"/>
  <c r="Z1416" i="20" s="1"/>
  <c r="AA1416" i="20" s="1"/>
  <c r="AB1416" i="20" s="1"/>
  <c r="X1413" i="20"/>
  <c r="Z1413" i="20" s="1"/>
  <c r="AA1413" i="20" s="1"/>
  <c r="AB1413" i="20" s="1"/>
  <c r="AQ1318" i="20"/>
  <c r="BA1318" i="20" s="1"/>
  <c r="S1318" i="20"/>
  <c r="N892" i="20"/>
  <c r="R892" i="20" s="1"/>
  <c r="S892" i="20" s="1"/>
  <c r="T892" i="20" s="1"/>
  <c r="AX40" i="19" s="1"/>
  <c r="AM892" i="20"/>
  <c r="AU892" i="20" s="1"/>
  <c r="AY892" i="20" s="1"/>
  <c r="AZ892" i="20" s="1"/>
  <c r="BA892" i="20" s="1"/>
  <c r="D1040" i="20"/>
  <c r="D1041" i="20" s="1"/>
  <c r="D1042" i="20" s="1"/>
  <c r="D1043" i="20" s="1"/>
  <c r="S1312" i="20"/>
  <c r="AQ1312" i="20"/>
  <c r="BA1312" i="20" s="1"/>
  <c r="R1312" i="20"/>
  <c r="AB1124" i="20"/>
  <c r="AB1125" i="20" s="1"/>
  <c r="AB1126" i="20" s="1"/>
  <c r="AB1127" i="20" s="1"/>
  <c r="X1132" i="20"/>
  <c r="AC1126" i="20" s="1"/>
  <c r="E1031" i="20"/>
  <c r="F1019" i="20"/>
  <c r="F1020" i="20" s="1"/>
  <c r="F1021" i="20" s="1"/>
  <c r="F1022" i="20" s="1"/>
  <c r="F1023" i="20" s="1"/>
  <c r="F1024" i="20" s="1"/>
  <c r="G1208" i="20"/>
  <c r="X1419" i="20"/>
  <c r="Z1419" i="20" s="1"/>
  <c r="AA1419" i="20" s="1"/>
  <c r="AB1419" i="20" s="1"/>
  <c r="AQ1316" i="20"/>
  <c r="BA1316" i="20" s="1"/>
  <c r="S1316" i="20"/>
  <c r="I1724" i="20"/>
  <c r="N889" i="20"/>
  <c r="R889" i="20" s="1"/>
  <c r="S889" i="20" s="1"/>
  <c r="T889" i="20" s="1"/>
  <c r="AM889" i="20"/>
  <c r="AU889" i="20" s="1"/>
  <c r="AY889" i="20" s="1"/>
  <c r="AZ889" i="20" s="1"/>
  <c r="BA889" i="20" s="1"/>
  <c r="P885" i="20"/>
  <c r="AO885" i="20"/>
  <c r="AW885" i="20" s="1"/>
  <c r="F1039" i="20"/>
  <c r="F1040" i="20" s="1"/>
  <c r="F1041" i="20" s="1"/>
  <c r="F1042" i="20" s="1"/>
  <c r="F1043" i="20" s="1"/>
  <c r="F1044" i="20" s="1"/>
  <c r="E1049" i="20"/>
  <c r="AX340" i="19" s="1"/>
  <c r="C1044" i="20"/>
  <c r="AP1315" i="20"/>
  <c r="AY1315" i="20" s="1"/>
  <c r="Q1315" i="20"/>
  <c r="Q1317" i="20"/>
  <c r="AP1317" i="20"/>
  <c r="AY1317" i="20" s="1"/>
  <c r="AP1314" i="20"/>
  <c r="AY1314" i="20" s="1"/>
  <c r="Q1314" i="20"/>
  <c r="D1296" i="20"/>
  <c r="E1300" i="20"/>
  <c r="BC12" i="26" s="1"/>
  <c r="D1899" i="20"/>
  <c r="AX632" i="19" s="1"/>
  <c r="AO1131" i="20"/>
  <c r="AS1124" i="20"/>
  <c r="AS1125" i="20" s="1"/>
  <c r="AS1126" i="20" s="1"/>
  <c r="AS1127" i="20" s="1"/>
  <c r="AP1316" i="20"/>
  <c r="AY1316" i="20" s="1"/>
  <c r="AZ1316" i="20" s="1"/>
  <c r="Q1316" i="20"/>
  <c r="AM886" i="20"/>
  <c r="AU886" i="20" s="1"/>
  <c r="N886" i="20"/>
  <c r="D1019" i="20"/>
  <c r="D1020" i="20" s="1"/>
  <c r="D1021" i="20" s="1"/>
  <c r="D1022" i="20" s="1"/>
  <c r="D1023" i="20" s="1"/>
  <c r="D1024" i="20" s="1"/>
  <c r="E1030" i="20"/>
  <c r="AP1320" i="20"/>
  <c r="AY1320" i="20" s="1"/>
  <c r="Q1319" i="20"/>
  <c r="Q1318" i="20"/>
  <c r="AP1318" i="20"/>
  <c r="AY1318" i="20" s="1"/>
  <c r="Q1366" i="20"/>
  <c r="S1366" i="20" s="1"/>
  <c r="T1366" i="20" s="1"/>
  <c r="U1366" i="20" s="1"/>
  <c r="AN1317" i="20"/>
  <c r="AW1317" i="20" s="1"/>
  <c r="O1317" i="20"/>
  <c r="Q1363" i="20"/>
  <c r="S1363" i="20" s="1"/>
  <c r="T1363" i="20" s="1"/>
  <c r="U1363" i="20" s="1"/>
  <c r="N891" i="20"/>
  <c r="R891" i="20" s="1"/>
  <c r="S891" i="20" s="1"/>
  <c r="T891" i="20" s="1"/>
  <c r="AM891" i="20"/>
  <c r="AU891" i="20" s="1"/>
  <c r="AY891" i="20" s="1"/>
  <c r="AZ891" i="20" s="1"/>
  <c r="BA891" i="20" s="1"/>
  <c r="AM883" i="20"/>
  <c r="AU883" i="20" s="1"/>
  <c r="N883" i="20"/>
  <c r="AG1131" i="20"/>
  <c r="AK1124" i="20"/>
  <c r="AK1125" i="20" s="1"/>
  <c r="AK1126" i="20" s="1"/>
  <c r="AK1127" i="20" s="1"/>
  <c r="N887" i="20"/>
  <c r="AM887" i="20"/>
  <c r="AU887" i="20" s="1"/>
  <c r="O1314" i="20"/>
  <c r="AN1314" i="20"/>
  <c r="AW1314" i="20" s="1"/>
  <c r="P883" i="20"/>
  <c r="AO883" i="20"/>
  <c r="AW883" i="20" s="1"/>
  <c r="AO1320" i="20"/>
  <c r="AX1320" i="20" s="1"/>
  <c r="P1319" i="20"/>
  <c r="S1319" i="20"/>
  <c r="AQ1320" i="20"/>
  <c r="BA1320" i="20" s="1"/>
  <c r="AM884" i="20"/>
  <c r="AU884" i="20" s="1"/>
  <c r="N884" i="20"/>
  <c r="AZ1312" i="20"/>
  <c r="BA1124" i="20"/>
  <c r="BA1125" i="20" s="1"/>
  <c r="BA1126" i="20" s="1"/>
  <c r="BA1127" i="20" s="1"/>
  <c r="AW1131" i="20"/>
  <c r="X1414" i="20"/>
  <c r="Z1414" i="20" s="1"/>
  <c r="AA1414" i="20" s="1"/>
  <c r="AB1414" i="20" s="1"/>
  <c r="AO1313" i="20"/>
  <c r="AX1313" i="20" s="1"/>
  <c r="P1313" i="20"/>
  <c r="J1730" i="20"/>
  <c r="S1317" i="20"/>
  <c r="AQ1317" i="20"/>
  <c r="BA1317" i="20" s="1"/>
  <c r="X1412" i="20"/>
  <c r="Z1412" i="20" s="1"/>
  <c r="AA1412" i="20" s="1"/>
  <c r="AB1412" i="20" s="1"/>
  <c r="AO1318" i="20"/>
  <c r="AX1318" i="20" s="1"/>
  <c r="P1318" i="20"/>
  <c r="T1040" i="20"/>
  <c r="T1041" i="20" s="1"/>
  <c r="T1042" i="20" s="1"/>
  <c r="T1043" i="20" s="1"/>
  <c r="S1313" i="20"/>
  <c r="AQ1313" i="20"/>
  <c r="BA1313" i="20" s="1"/>
  <c r="AR17" i="26"/>
  <c r="AX497" i="19"/>
  <c r="AE22" i="26" s="1"/>
  <c r="AX523" i="19"/>
  <c r="AX710" i="19"/>
  <c r="J28" i="30"/>
  <c r="K28" i="30" s="1"/>
  <c r="AX315" i="19"/>
  <c r="AE23" i="26"/>
  <c r="AX312" i="19"/>
  <c r="G249" i="30"/>
  <c r="AE19" i="26"/>
  <c r="AX468" i="19"/>
  <c r="AR21" i="26"/>
  <c r="AX816" i="19"/>
  <c r="AX623" i="19"/>
  <c r="AX450" i="19"/>
  <c r="AE15" i="26"/>
  <c r="AL454" i="19"/>
  <c r="AX358" i="19"/>
  <c r="AL452" i="19"/>
  <c r="AX853" i="19"/>
  <c r="AS189" i="19"/>
  <c r="AX189" i="19"/>
  <c r="AS187" i="19"/>
  <c r="AX187" i="19"/>
  <c r="AX373" i="19"/>
  <c r="AX97" i="27"/>
  <c r="X16" i="29"/>
  <c r="AX572" i="19"/>
  <c r="BC17" i="26"/>
  <c r="AC268" i="19"/>
  <c r="AX679" i="19"/>
  <c r="AR24" i="26"/>
  <c r="AX779" i="19"/>
  <c r="BC16" i="26"/>
  <c r="AX362" i="19"/>
  <c r="AX365" i="19"/>
  <c r="AX595" i="19"/>
  <c r="AR19" i="26"/>
  <c r="AX803" i="19"/>
  <c r="AR16" i="26"/>
  <c r="AX747" i="19"/>
  <c r="AX157" i="19"/>
  <c r="R16" i="26"/>
  <c r="AX268" i="19"/>
  <c r="AX560" i="19"/>
  <c r="AX626" i="19"/>
  <c r="AX579" i="19"/>
  <c r="F201" i="30"/>
  <c r="I46" i="30"/>
  <c r="J46" i="30"/>
  <c r="K46" i="30" s="1"/>
  <c r="J26" i="30"/>
  <c r="K26" i="30" s="1"/>
  <c r="I26" i="30"/>
  <c r="J29" i="30"/>
  <c r="K29" i="30" s="1"/>
  <c r="I29" i="30"/>
  <c r="AX381" i="19"/>
  <c r="T1320" i="20" l="1"/>
  <c r="U1320" i="20" s="1"/>
  <c r="V1320" i="20" s="1"/>
  <c r="AX687" i="19"/>
  <c r="AG1135" i="20"/>
  <c r="X17" i="29" s="1"/>
  <c r="AL458" i="19"/>
  <c r="V1181" i="20"/>
  <c r="W1181" i="20"/>
  <c r="AX461" i="19" s="1"/>
  <c r="AL448" i="19"/>
  <c r="AX529" i="19"/>
  <c r="AX540" i="19" s="1"/>
  <c r="BC15" i="26" s="1"/>
  <c r="AX344" i="19"/>
  <c r="R884" i="20"/>
  <c r="S884" i="20" s="1"/>
  <c r="T884" i="20" s="1"/>
  <c r="R1319" i="20"/>
  <c r="T1319" i="20" s="1"/>
  <c r="U1319" i="20" s="1"/>
  <c r="V1319" i="20" s="1"/>
  <c r="AY884" i="20"/>
  <c r="AZ884" i="20" s="1"/>
  <c r="BA884" i="20" s="1"/>
  <c r="AZ1320" i="20"/>
  <c r="BB1320" i="20" s="1"/>
  <c r="BC1320" i="20" s="1"/>
  <c r="BD1320" i="20" s="1"/>
  <c r="AX79" i="27" s="1"/>
  <c r="R1313" i="20"/>
  <c r="T1313" i="20" s="1"/>
  <c r="U1313" i="20" s="1"/>
  <c r="V1313" i="20" s="1"/>
  <c r="AY887" i="20"/>
  <c r="AZ887" i="20" s="1"/>
  <c r="BA887" i="20" s="1"/>
  <c r="AY885" i="20"/>
  <c r="AZ885" i="20" s="1"/>
  <c r="BA885" i="20" s="1"/>
  <c r="R1311" i="20"/>
  <c r="T1311" i="20" s="1"/>
  <c r="U1311" i="20" s="1"/>
  <c r="V1311" i="20" s="1"/>
  <c r="AX111" i="27"/>
  <c r="H1908" i="20"/>
  <c r="AX306" i="19"/>
  <c r="K1522" i="20"/>
  <c r="R1318" i="20"/>
  <c r="T1318" i="20" s="1"/>
  <c r="U1318" i="20" s="1"/>
  <c r="V1318" i="20" s="1"/>
  <c r="AZ1317" i="20"/>
  <c r="BB1317" i="20" s="1"/>
  <c r="BC1317" i="20" s="1"/>
  <c r="BD1317" i="20" s="1"/>
  <c r="P877" i="20"/>
  <c r="R1316" i="20"/>
  <c r="T1316" i="20" s="1"/>
  <c r="U1316" i="20" s="1"/>
  <c r="V1316" i="20" s="1"/>
  <c r="BB1312" i="20"/>
  <c r="BC1312" i="20" s="1"/>
  <c r="BD1312" i="20" s="1"/>
  <c r="R887" i="20"/>
  <c r="S887" i="20" s="1"/>
  <c r="T887" i="20" s="1"/>
  <c r="R1317" i="20"/>
  <c r="T1317" i="20" s="1"/>
  <c r="U1317" i="20" s="1"/>
  <c r="V1317" i="20" s="1"/>
  <c r="BB1316" i="20"/>
  <c r="BC1316" i="20" s="1"/>
  <c r="BD1316" i="20" s="1"/>
  <c r="AX69" i="27" s="1"/>
  <c r="R1314" i="20"/>
  <c r="T1314" i="20" s="1"/>
  <c r="U1314" i="20" s="1"/>
  <c r="V1314" i="20" s="1"/>
  <c r="R885" i="20"/>
  <c r="S885" i="20" s="1"/>
  <c r="T885" i="20" s="1"/>
  <c r="AZ1313" i="20"/>
  <c r="BB1313" i="20" s="1"/>
  <c r="BC1313" i="20" s="1"/>
  <c r="BD1313" i="20" s="1"/>
  <c r="T1312" i="20"/>
  <c r="U1312" i="20" s="1"/>
  <c r="V1312" i="20" s="1"/>
  <c r="AZ1318" i="20"/>
  <c r="BB1318" i="20" s="1"/>
  <c r="BC1318" i="20" s="1"/>
  <c r="BD1318" i="20" s="1"/>
  <c r="AZ1314" i="20"/>
  <c r="BB1314" i="20" s="1"/>
  <c r="BC1314" i="20" s="1"/>
  <c r="BD1314" i="20" s="1"/>
  <c r="AY883" i="20"/>
  <c r="AZ883" i="20" s="1"/>
  <c r="J1731" i="20"/>
  <c r="AF12" i="26" s="1"/>
  <c r="R886" i="20"/>
  <c r="S886" i="20" s="1"/>
  <c r="T886" i="20" s="1"/>
  <c r="D1044" i="20"/>
  <c r="AY886" i="20"/>
  <c r="AZ886" i="20" s="1"/>
  <c r="BA886" i="20" s="1"/>
  <c r="AB1410" i="20"/>
  <c r="AB1420" i="20" s="1"/>
  <c r="AA1420" i="20"/>
  <c r="AZ1311" i="20"/>
  <c r="BB1311" i="20" s="1"/>
  <c r="BC1311" i="20" s="1"/>
  <c r="AZ1315" i="20"/>
  <c r="BB1315" i="20" s="1"/>
  <c r="BC1315" i="20" s="1"/>
  <c r="BD1315" i="20" s="1"/>
  <c r="I1126" i="20"/>
  <c r="D1133" i="20"/>
  <c r="R883" i="20"/>
  <c r="S883" i="20" s="1"/>
  <c r="R1315" i="20"/>
  <c r="T1315" i="20" s="1"/>
  <c r="U1315" i="20" s="1"/>
  <c r="V1315" i="20" s="1"/>
  <c r="U1361" i="20"/>
  <c r="U1371" i="20" s="1"/>
  <c r="T1371" i="20"/>
  <c r="AR14" i="26"/>
  <c r="AX670" i="19"/>
  <c r="AS40" i="19"/>
  <c r="I34" i="30"/>
  <c r="J34" i="30"/>
  <c r="K34" i="30" s="1"/>
  <c r="J14" i="30"/>
  <c r="I14" i="30"/>
  <c r="AS77" i="27"/>
  <c r="BC19" i="26"/>
  <c r="AS112" i="19"/>
  <c r="AX391" i="19"/>
  <c r="AS38" i="19"/>
  <c r="AR22" i="26"/>
  <c r="AX833" i="19"/>
  <c r="BC18" i="26"/>
  <c r="AX598" i="19"/>
  <c r="BH18" i="26"/>
  <c r="AX34" i="27"/>
  <c r="AS34" i="27"/>
  <c r="F188" i="30"/>
  <c r="G189" i="30"/>
  <c r="AX44" i="27"/>
  <c r="AS44" i="27"/>
  <c r="AX88" i="27"/>
  <c r="AX448" i="19"/>
  <c r="AX208" i="19"/>
  <c r="R20" i="26"/>
  <c r="U20" i="26"/>
  <c r="AX406" i="19"/>
  <c r="BC14" i="26"/>
  <c r="AX586" i="19"/>
  <c r="AX110" i="19"/>
  <c r="AS110" i="19"/>
  <c r="AX288" i="19"/>
  <c r="AX42" i="27"/>
  <c r="AS42" i="27"/>
  <c r="AX355" i="19"/>
  <c r="AE17" i="26"/>
  <c r="I66" i="30"/>
  <c r="J66" i="30"/>
  <c r="K66" i="30" s="1"/>
  <c r="J70" i="30"/>
  <c r="K70" i="30" s="1"/>
  <c r="I70" i="30"/>
  <c r="AX556" i="19"/>
  <c r="BC26" i="26"/>
  <c r="AX714" i="19"/>
  <c r="AX716" i="19"/>
  <c r="AX257" i="19"/>
  <c r="T883" i="20" l="1"/>
  <c r="T893" i="20" s="1"/>
  <c r="S893" i="20"/>
  <c r="V1321" i="20"/>
  <c r="BA883" i="20"/>
  <c r="BA893" i="20" s="1"/>
  <c r="AZ893" i="20"/>
  <c r="D1134" i="20"/>
  <c r="I1128" i="20" s="1"/>
  <c r="I1127" i="20"/>
  <c r="BD1311" i="20"/>
  <c r="BD1321" i="20" s="1"/>
  <c r="BC1321" i="20"/>
  <c r="U1321" i="20"/>
  <c r="AX103" i="27"/>
  <c r="AX38" i="19"/>
  <c r="K14" i="30"/>
  <c r="AE14" i="26"/>
  <c r="AS79" i="27"/>
  <c r="AS69" i="27"/>
  <c r="AS57" i="27"/>
  <c r="AE16" i="26"/>
  <c r="AX425" i="19"/>
  <c r="G124" i="30"/>
  <c r="F124" i="30"/>
  <c r="X15" i="29"/>
  <c r="AX92" i="27"/>
  <c r="AX334" i="19"/>
  <c r="AX332" i="19"/>
  <c r="I40" i="30"/>
  <c r="J40" i="30"/>
  <c r="K40" i="30" s="1"/>
  <c r="J36" i="30"/>
  <c r="K36" i="30" s="1"/>
  <c r="I36" i="30"/>
  <c r="J38" i="30"/>
  <c r="K38" i="30" s="1"/>
  <c r="I38" i="30"/>
  <c r="J37" i="30"/>
  <c r="K37" i="30" s="1"/>
  <c r="I37" i="30"/>
  <c r="J39" i="30"/>
  <c r="K39" i="30" s="1"/>
  <c r="I39" i="30"/>
  <c r="AX437" i="19"/>
  <c r="I42" i="30"/>
  <c r="J42" i="30"/>
  <c r="K42" i="30" s="1"/>
  <c r="AX38" i="27"/>
  <c r="AX36" i="27"/>
  <c r="AX24" i="27"/>
  <c r="AX73" i="27"/>
  <c r="AX30" i="27"/>
  <c r="AS30" i="27"/>
  <c r="AX61" i="27"/>
  <c r="AS61" i="27"/>
  <c r="AX71" i="27"/>
  <c r="AS71" i="27"/>
  <c r="AS63" i="27"/>
  <c r="AX63" i="27"/>
  <c r="AS59" i="27"/>
  <c r="AS28" i="27"/>
  <c r="AX28" i="27"/>
  <c r="AX938" i="19"/>
  <c r="AR13" i="26"/>
  <c r="AX192" i="19"/>
  <c r="AS175" i="19"/>
  <c r="AS181" i="19"/>
  <c r="AS167" i="19"/>
  <c r="AS173" i="19"/>
  <c r="AS169" i="19"/>
  <c r="AS183" i="19"/>
  <c r="AS171" i="19"/>
  <c r="AX229" i="19"/>
  <c r="AX227" i="19" s="1"/>
  <c r="AX57" i="27" l="1"/>
  <c r="AX562" i="19"/>
  <c r="I8" i="30"/>
  <c r="J8" i="30"/>
  <c r="K6" i="30"/>
  <c r="J6" i="30"/>
  <c r="I6" i="30"/>
  <c r="AX701" i="19"/>
  <c r="AX681" i="19"/>
  <c r="AS104" i="19"/>
  <c r="I9" i="30"/>
  <c r="J9" i="30"/>
  <c r="I12" i="30"/>
  <c r="J12" i="30"/>
  <c r="K11" i="30"/>
  <c r="J11" i="30"/>
  <c r="I11" i="30"/>
  <c r="J43" i="30"/>
  <c r="K43" i="30" s="1"/>
  <c r="I43" i="30"/>
  <c r="J41" i="30"/>
  <c r="K41" i="30" s="1"/>
  <c r="I41" i="30"/>
  <c r="J10" i="30"/>
  <c r="I10" i="30"/>
  <c r="AS38" i="27"/>
  <c r="AS24" i="27"/>
  <c r="AS36" i="27"/>
  <c r="AX65" i="27"/>
  <c r="AS73" i="27"/>
  <c r="AX330" i="19"/>
  <c r="K9" i="30"/>
  <c r="K10" i="30"/>
  <c r="K8" i="30"/>
  <c r="K12" i="30"/>
  <c r="AS30" i="19"/>
  <c r="AX460" i="19"/>
  <c r="AE18" i="26"/>
  <c r="AS22" i="27"/>
  <c r="AX47" i="27"/>
  <c r="AS26" i="27"/>
  <c r="AX26" i="27"/>
  <c r="AX59" i="27"/>
  <c r="AS90" i="19"/>
  <c r="AS18" i="19"/>
  <c r="AX719" i="19"/>
  <c r="R17" i="26"/>
  <c r="AX175" i="19"/>
  <c r="AX183" i="19"/>
  <c r="AX181" i="19"/>
  <c r="AX173" i="19"/>
  <c r="AX171" i="19"/>
  <c r="AX169" i="19"/>
  <c r="AX167" i="19"/>
  <c r="AS94" i="19"/>
  <c r="AX94" i="19"/>
  <c r="AX98" i="19"/>
  <c r="AS98" i="19"/>
  <c r="AX96" i="19"/>
  <c r="AS96" i="19"/>
  <c r="AS92" i="19"/>
  <c r="AX233" i="19" l="1"/>
  <c r="G186" i="30"/>
  <c r="K7" i="30"/>
  <c r="I7" i="30"/>
  <c r="J7" i="30"/>
  <c r="AX30" i="19"/>
  <c r="AS102" i="19"/>
  <c r="R14" i="26"/>
  <c r="AS106" i="19"/>
  <c r="AX115" i="19"/>
  <c r="K13" i="30"/>
  <c r="J13" i="30"/>
  <c r="I13" i="30"/>
  <c r="AX81" i="27"/>
  <c r="AX82" i="27"/>
  <c r="AS65" i="27"/>
  <c r="AR12" i="26"/>
  <c r="AS22" i="19"/>
  <c r="AS26" i="19"/>
  <c r="AX43" i="19"/>
  <c r="AS32" i="19"/>
  <c r="AS20" i="19"/>
  <c r="AS24" i="19"/>
  <c r="AS34" i="19"/>
  <c r="AX191" i="19"/>
  <c r="AX22" i="27"/>
  <c r="AX104" i="19"/>
  <c r="AX90" i="19"/>
  <c r="AX328" i="19"/>
  <c r="AX102" i="19"/>
  <c r="AX106" i="19"/>
  <c r="AX32" i="19"/>
  <c r="AX24" i="19"/>
  <c r="AX26" i="19"/>
  <c r="AX22" i="19"/>
  <c r="AX18" i="19"/>
  <c r="AX92" i="19"/>
  <c r="AX655" i="19" l="1"/>
  <c r="AX659" i="19" s="1"/>
  <c r="AX243" i="19"/>
  <c r="R18" i="26"/>
  <c r="AX550" i="19"/>
  <c r="BC13" i="26"/>
  <c r="BB29" i="26" s="1"/>
  <c r="AX547" i="19"/>
  <c r="F186" i="30"/>
  <c r="AX20" i="19"/>
  <c r="AX34" i="19"/>
  <c r="R12" i="26"/>
  <c r="X14" i="29"/>
  <c r="AE13" i="26"/>
  <c r="AB29" i="26" s="1"/>
  <c r="AX46" i="27"/>
  <c r="J116" i="27" s="1"/>
  <c r="B1915" i="20" s="1"/>
  <c r="X13" i="29"/>
  <c r="AX337" i="19"/>
  <c r="AX114" i="19"/>
  <c r="W21" i="29" l="1"/>
  <c r="C15" i="29"/>
  <c r="AX42" i="19"/>
  <c r="AR20" i="26"/>
  <c r="AX384" i="19"/>
  <c r="V116" i="27"/>
  <c r="K15" i="29" l="1"/>
  <c r="C1915" i="20"/>
  <c r="D1915" i="20" s="1"/>
  <c r="AX53" i="19"/>
  <c r="I16" i="30"/>
  <c r="J16" i="30"/>
  <c r="K16" i="30" s="1"/>
  <c r="AS53" i="19" l="1"/>
  <c r="AX55" i="19" l="1"/>
  <c r="J17" i="30"/>
  <c r="K17" i="30" s="1"/>
  <c r="I17" i="30"/>
  <c r="AS55" i="19" l="1"/>
  <c r="AX57" i="19"/>
  <c r="J18" i="30"/>
  <c r="K18" i="30" s="1"/>
  <c r="I18" i="30"/>
  <c r="AS57" i="19" l="1"/>
  <c r="AX59" i="19" l="1"/>
  <c r="I19" i="30"/>
  <c r="J19" i="30"/>
  <c r="K19" i="30" s="1"/>
  <c r="AS59" i="19" l="1"/>
  <c r="AX61" i="19" l="1"/>
  <c r="I20" i="30"/>
  <c r="J20" i="30"/>
  <c r="K20" i="30" s="1"/>
  <c r="AS61" i="19" l="1"/>
  <c r="AX65" i="19" l="1"/>
  <c r="J21" i="30"/>
  <c r="K21" i="30" s="1"/>
  <c r="I21" i="30"/>
  <c r="AS65" i="19" l="1"/>
  <c r="AX67" i="19" l="1"/>
  <c r="I22" i="30"/>
  <c r="J22" i="30"/>
  <c r="K22" i="30" s="1"/>
  <c r="AS67" i="19" l="1"/>
  <c r="I23" i="30" l="1"/>
  <c r="J23" i="30"/>
  <c r="K23" i="30" s="1"/>
  <c r="AS69" i="19" l="1"/>
  <c r="AX69" i="19"/>
  <c r="J24" i="30" l="1"/>
  <c r="K24" i="30" s="1"/>
  <c r="I24" i="30"/>
  <c r="AS73" i="19" l="1"/>
  <c r="AX73" i="19"/>
  <c r="J25" i="30" l="1"/>
  <c r="K25" i="30" s="1"/>
  <c r="I25" i="30"/>
  <c r="AX79" i="19" l="1"/>
  <c r="AX75" i="19"/>
  <c r="AS75" i="19"/>
  <c r="AX77" i="19" l="1"/>
  <c r="R13" i="26" l="1"/>
  <c r="J57" i="30" l="1"/>
  <c r="K57" i="30" s="1"/>
  <c r="I57" i="30"/>
  <c r="I59" i="30"/>
  <c r="J59" i="30"/>
  <c r="K59" i="30" s="1"/>
  <c r="J58" i="30"/>
  <c r="K58" i="30" s="1"/>
  <c r="I58" i="30"/>
  <c r="AX133" i="19"/>
  <c r="I60" i="30"/>
  <c r="J60" i="30"/>
  <c r="K60" i="30" s="1"/>
  <c r="J56" i="30"/>
  <c r="K56" i="30" s="1"/>
  <c r="I56" i="30"/>
  <c r="AX131" i="19"/>
  <c r="AX127" i="19"/>
  <c r="AX129" i="19"/>
  <c r="AS133" i="19" l="1"/>
  <c r="AS125" i="19"/>
  <c r="AS127" i="19"/>
  <c r="AS129" i="19"/>
  <c r="AS131" i="19"/>
  <c r="AX125" i="19"/>
  <c r="AX141" i="19" l="1"/>
  <c r="I63" i="30"/>
  <c r="J63" i="30"/>
  <c r="K63" i="30" s="1"/>
  <c r="AX139" i="19"/>
  <c r="J62" i="30"/>
  <c r="K62" i="30" s="1"/>
  <c r="I62" i="30"/>
  <c r="J61" i="30"/>
  <c r="K61" i="30" s="1"/>
  <c r="I61" i="30"/>
  <c r="AS141" i="19" l="1"/>
  <c r="AS139" i="19"/>
  <c r="AS137" i="19"/>
  <c r="AX137" i="19"/>
  <c r="AX147" i="19" l="1"/>
  <c r="J65" i="30"/>
  <c r="K65" i="30" s="1"/>
  <c r="I65" i="30"/>
  <c r="I64" i="30"/>
  <c r="J64" i="30"/>
  <c r="K64" i="30" s="1"/>
  <c r="AS147" i="19" l="1"/>
  <c r="AS145" i="19"/>
  <c r="AX151" i="19"/>
  <c r="AX145" i="19"/>
  <c r="R15" i="26" l="1"/>
  <c r="AX150" i="19"/>
  <c r="O29" i="26" l="1"/>
  <c r="G193" i="30"/>
  <c r="G106" i="30"/>
  <c r="G231" i="30"/>
  <c r="K138" i="30"/>
  <c r="H138" i="30"/>
  <c r="G232" i="30"/>
  <c r="J138" i="30"/>
  <c r="G225" i="30"/>
  <c r="F225" i="30" l="1"/>
  <c r="F230" i="30" l="1"/>
  <c r="G230" i="30" l="1"/>
  <c r="AX788" i="19"/>
  <c r="AX791" i="19" l="1"/>
  <c r="J953" i="19" s="1"/>
  <c r="B1914" i="20" s="1"/>
  <c r="D1914" i="20" s="1"/>
  <c r="AR18" i="26"/>
  <c r="AO29" i="26" s="1"/>
  <c r="C19" i="26" l="1"/>
  <c r="AA953" i="19"/>
</calcChain>
</file>

<file path=xl/comments1.xml><?xml version="1.0" encoding="utf-8"?>
<comments xmlns="http://schemas.openxmlformats.org/spreadsheetml/2006/main">
  <authors>
    <author>David Schulman (Arryve)</author>
    <author>Keith Jarrett (Arryve)</author>
  </authors>
  <commentList>
    <comment ref="B419" authorId="0" shapeId="0">
      <text>
        <r>
          <rPr>
            <b/>
            <sz val="9"/>
            <color indexed="81"/>
            <rFont val="Tahoma"/>
            <family val="2"/>
          </rPr>
          <t>David Schulman (Arryve):</t>
        </r>
        <r>
          <rPr>
            <sz val="9"/>
            <color indexed="81"/>
            <rFont val="Tahoma"/>
            <family val="2"/>
          </rPr>
          <t xml:space="preserve">
Static/Dynamic</t>
        </r>
      </text>
    </comment>
    <comment ref="B420" authorId="0" shapeId="0">
      <text>
        <r>
          <rPr>
            <b/>
            <sz val="9"/>
            <color indexed="81"/>
            <rFont val="Tahoma"/>
            <family val="2"/>
          </rPr>
          <t>David Schulman (Arryve):</t>
        </r>
        <r>
          <rPr>
            <sz val="9"/>
            <color indexed="81"/>
            <rFont val="Tahoma"/>
            <family val="2"/>
          </rPr>
          <t xml:space="preserve">
High Performance</t>
        </r>
      </text>
    </comment>
    <comment ref="AG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<sst xmlns="http://schemas.openxmlformats.org/spreadsheetml/2006/main" count="121407" uniqueCount="8534">
  <si>
    <t>Product</t>
  </si>
  <si>
    <t>Websites</t>
  </si>
  <si>
    <t>SKU</t>
  </si>
  <si>
    <t>Free</t>
  </si>
  <si>
    <t>Reserved VMs</t>
  </si>
  <si>
    <t>S</t>
  </si>
  <si>
    <t>Unit</t>
  </si>
  <si>
    <t>N/A</t>
  </si>
  <si>
    <t>SQL Database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</si>
  <si>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</si>
  <si>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</si>
  <si>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</si>
  <si>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</si>
  <si>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</si>
  <si>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</si>
  <si>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</si>
  <si>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</si>
  <si>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</si>
  <si>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</si>
  <si>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</si>
  <si>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</si>
  <si>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</si>
  <si>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</si>
  <si>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</si>
  <si>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</si>
  <si>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</si>
  <si>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</si>
  <si>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</si>
  <si>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</si>
  <si>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</si>
  <si>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</si>
  <si>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</si>
  <si>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</si>
  <si>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</si>
  <si>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</si>
  <si>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</si>
  <si>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</si>
  <si>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</si>
  <si>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</si>
  <si>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</si>
  <si>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</si>
  <si>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</si>
  <si>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</si>
  <si>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</si>
  <si>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</si>
  <si>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</si>
  <si>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</si>
  <si>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</si>
  <si>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</si>
  <si>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</si>
  <si>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</si>
  <si>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</si>
  <si>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</si>
  <si>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</si>
  <si>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</si>
  <si>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</si>
  <si>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</si>
  <si>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</si>
  <si>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</si>
  <si>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</si>
  <si>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</si>
  <si>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</si>
  <si>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</si>
  <si>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</si>
  <si>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</si>
  <si>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</si>
  <si>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</si>
  <si>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</si>
  <si>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</si>
  <si>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</si>
  <si>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 xml:space="preserve">SQL Reporting </t>
  </si>
  <si>
    <t>Reporting Hour</t>
  </si>
  <si>
    <t>Price per Hour</t>
  </si>
  <si>
    <t>Service Bus</t>
  </si>
  <si>
    <t>Media Services</t>
  </si>
  <si>
    <t>Virtual Network</t>
  </si>
  <si>
    <t>CDN</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</si>
  <si>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</si>
  <si>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</si>
  <si>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</si>
  <si>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</si>
  <si>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</si>
  <si>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</si>
  <si>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</si>
  <si>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</si>
  <si>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</si>
  <si>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</si>
  <si>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</si>
  <si>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</si>
  <si>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</si>
  <si>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</si>
  <si>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</si>
  <si>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</si>
  <si>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</si>
  <si>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ZONE 2</t>
  </si>
  <si>
    <t>Next 524</t>
  </si>
  <si>
    <t>Next 4096</t>
  </si>
  <si>
    <t>Greater than 5,120</t>
  </si>
  <si>
    <t>price - zone 1</t>
  </si>
  <si>
    <t>price - zone 2</t>
  </si>
  <si>
    <t xml:space="preserve">Price </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</si>
  <si>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</si>
  <si>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</si>
  <si>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</si>
  <si>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</si>
  <si>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</si>
  <si>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</si>
  <si>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</si>
  <si>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</si>
  <si>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</si>
  <si>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</si>
  <si>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</si>
  <si>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</si>
  <si>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</si>
  <si>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</si>
  <si>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</si>
  <si>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</si>
  <si>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</si>
  <si>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</si>
  <si>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</si>
  <si>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</si>
  <si>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</si>
  <si>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</si>
  <si>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</si>
  <si>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</si>
  <si>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</si>
  <si>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</si>
  <si>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</si>
  <si>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</si>
  <si>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</si>
  <si>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</si>
  <si>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</si>
  <si>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</si>
  <si>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</si>
  <si>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</si>
  <si>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</si>
  <si>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</si>
  <si>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</si>
  <si>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</si>
  <si>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</si>
  <si>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</si>
  <si>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</si>
  <si>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</si>
  <si>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</si>
  <si>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</si>
  <si>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</si>
  <si>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</si>
  <si>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</si>
  <si>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</si>
  <si>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</si>
  <si>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</si>
  <si>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</si>
  <si>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</si>
  <si>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</si>
  <si>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</si>
  <si>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</si>
  <si>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</si>
  <si>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</si>
  <si>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</si>
  <si>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</si>
  <si>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</si>
  <si>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</si>
  <si>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</si>
  <si>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</si>
  <si>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</si>
  <si>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</si>
  <si>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</si>
  <si>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</si>
  <si>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</si>
  <si>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</si>
  <si>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</si>
  <si>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</si>
  <si>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</si>
  <si>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</si>
  <si>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</si>
  <si>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</si>
  <si>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</si>
  <si>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</si>
  <si>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</si>
  <si>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</si>
  <si>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</si>
  <si>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</si>
  <si>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</si>
  <si>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</si>
  <si>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</si>
  <si>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</si>
  <si>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</si>
  <si>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</si>
  <si>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</si>
  <si>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</si>
  <si>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</si>
  <si>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</si>
  <si>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</si>
  <si>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</si>
  <si>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</si>
  <si>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</si>
  <si>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</si>
  <si>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</si>
  <si>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</si>
  <si>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</si>
  <si>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</si>
  <si>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</si>
  <si>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</si>
  <si>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</si>
  <si>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</si>
  <si>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</si>
  <si>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</si>
  <si>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</si>
  <si>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</si>
  <si>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</si>
  <si>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</si>
  <si>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</si>
  <si>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</si>
  <si>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</si>
  <si>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</si>
  <si>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</si>
  <si>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</si>
  <si>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</si>
  <si>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</si>
  <si>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</si>
  <si>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</si>
  <si>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</si>
  <si>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</si>
  <si>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</si>
  <si>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</si>
  <si>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</si>
  <si>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</si>
  <si>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</si>
  <si>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</si>
  <si>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</si>
  <si>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</si>
  <si>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</si>
  <si>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</si>
  <si>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</si>
  <si>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</si>
  <si>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</si>
  <si>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</si>
  <si>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</si>
  <si>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</si>
  <si>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</si>
  <si>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</si>
  <si>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</si>
  <si>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</si>
  <si>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</si>
  <si>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</si>
  <si>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</si>
  <si>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</si>
  <si>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</si>
  <si>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</si>
  <si>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</si>
  <si>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</si>
  <si>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</si>
  <si>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</si>
  <si>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</si>
  <si>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</si>
  <si>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</si>
  <si>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</si>
  <si>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</si>
  <si>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</si>
  <si>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</si>
  <si>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</si>
  <si>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</si>
  <si>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</si>
  <si>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</si>
  <si>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</si>
  <si>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</si>
  <si>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</si>
  <si>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</si>
  <si>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</si>
  <si>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</si>
  <si>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</si>
  <si>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</si>
  <si>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</si>
  <si>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</si>
  <si>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</si>
  <si>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</si>
  <si>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</si>
  <si>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</si>
  <si>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</si>
  <si>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</si>
  <si>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</si>
  <si>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</si>
  <si>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</si>
  <si>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</si>
  <si>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</si>
  <si>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</si>
  <si>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</si>
  <si>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</si>
  <si>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</si>
  <si>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</si>
  <si>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</si>
  <si>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</si>
  <si>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</si>
  <si>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</si>
  <si>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</si>
  <si>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</si>
  <si>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</si>
  <si>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</si>
  <si>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</si>
  <si>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</si>
  <si>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</si>
  <si>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</si>
  <si>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</si>
  <si>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</si>
  <si>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</si>
  <si>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</si>
  <si>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</si>
  <si>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</si>
  <si>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</si>
  <si>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</si>
  <si>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</si>
  <si>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</si>
  <si>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</si>
  <si>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</si>
  <si>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</si>
  <si>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</si>
  <si>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</si>
  <si>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</si>
  <si>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</si>
  <si>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</si>
  <si>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</si>
  <si>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</si>
  <si>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</si>
  <si>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</si>
  <si>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</si>
  <si>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</si>
  <si>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</si>
  <si>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</si>
  <si>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</si>
  <si>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</si>
  <si>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</si>
  <si>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</si>
  <si>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</si>
  <si>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</si>
  <si>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</si>
  <si>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</si>
  <si>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</si>
  <si>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</si>
  <si>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</si>
  <si>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</si>
  <si>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</si>
  <si>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</si>
  <si>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</si>
  <si>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</si>
  <si>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</si>
  <si>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</si>
  <si>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</si>
  <si>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</si>
  <si>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</si>
  <si>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</si>
  <si>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</si>
  <si>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</si>
  <si>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</si>
  <si>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</si>
  <si>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</si>
  <si>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</si>
  <si>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</si>
  <si>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</si>
  <si>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</si>
  <si>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</si>
  <si>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</si>
  <si>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</si>
  <si>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</si>
  <si>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</si>
  <si>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</si>
  <si>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</si>
  <si>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</si>
  <si>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</si>
  <si>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</si>
  <si>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</si>
  <si>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</si>
  <si>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</si>
  <si>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</si>
  <si>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</si>
  <si>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</si>
  <si>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</si>
  <si>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</si>
  <si>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</si>
  <si>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</si>
  <si>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</si>
  <si>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</si>
  <si>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</si>
  <si>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</si>
  <si>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</si>
  <si>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</si>
  <si>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</si>
  <si>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</si>
  <si>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</si>
  <si>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</si>
  <si>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</si>
  <si>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</si>
  <si>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</si>
  <si>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</si>
  <si>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</si>
  <si>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</si>
  <si>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</si>
  <si>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</si>
  <si>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</si>
  <si>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</si>
  <si>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</si>
  <si>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</si>
  <si>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</si>
  <si>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</si>
  <si>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</si>
  <si>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</si>
  <si>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</si>
  <si>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</si>
  <si>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</si>
  <si>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</si>
  <si>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</si>
  <si>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</si>
  <si>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</si>
  <si>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</si>
  <si>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</si>
  <si>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</si>
  <si>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</si>
  <si>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</si>
  <si>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</si>
  <si>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</si>
  <si>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</si>
  <si>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Hours</t>
  </si>
  <si>
    <t xml:space="preserve"> GB</t>
  </si>
  <si>
    <t xml:space="preserve"> Units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</si>
  <si>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</si>
  <si>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</si>
  <si>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</si>
  <si>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</si>
  <si>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</si>
  <si>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</si>
  <si>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</si>
  <si>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</si>
  <si>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</si>
  <si>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</si>
  <si>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</si>
  <si>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</si>
  <si>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</si>
  <si>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</si>
  <si>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</si>
  <si>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</si>
  <si>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</si>
  <si>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</si>
  <si>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</si>
  <si>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</si>
  <si>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</si>
  <si>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</si>
  <si>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</si>
  <si>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</si>
  <si>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</si>
  <si>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</si>
  <si>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</si>
  <si>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</si>
  <si>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</si>
  <si>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</si>
  <si>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</si>
  <si>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</si>
  <si>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</si>
  <si>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</si>
  <si>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</si>
  <si>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</si>
  <si>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</si>
  <si>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</si>
  <si>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</si>
  <si>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</si>
  <si>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</si>
  <si>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</si>
  <si>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</si>
  <si>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</si>
  <si>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</si>
  <si>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</si>
  <si>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</si>
  <si>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</si>
  <si>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</si>
  <si>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</si>
  <si>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</si>
  <si>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</si>
  <si>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</si>
  <si>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</si>
  <si>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</si>
  <si>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</si>
  <si>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</si>
  <si>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</si>
  <si>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</si>
  <si>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</si>
  <si>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</si>
  <si>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</si>
  <si>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</si>
  <si>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</si>
  <si>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</si>
  <si>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</si>
  <si>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</si>
  <si>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</si>
  <si>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</si>
  <si>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</si>
  <si>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50 MBPS</t>
  </si>
  <si>
    <t>100 MBPS</t>
  </si>
  <si>
    <t>500 MBPS</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</si>
  <si>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</si>
  <si>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</si>
  <si>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</si>
  <si>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</si>
  <si>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</si>
  <si>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</si>
  <si>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</si>
  <si>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</si>
  <si>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</si>
  <si>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</si>
  <si>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</si>
  <si>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</si>
  <si>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</si>
  <si>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</si>
  <si>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</si>
  <si>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</si>
  <si>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</si>
  <si>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</si>
  <si>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</si>
  <si>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</si>
  <si>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</si>
  <si>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</si>
  <si>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</si>
  <si>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</si>
  <si>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</si>
  <si>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</si>
  <si>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</si>
  <si>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</si>
  <si>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</si>
  <si>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</si>
  <si>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</si>
  <si>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</si>
  <si>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</si>
  <si>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</si>
  <si>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</si>
  <si>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</si>
  <si>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</si>
  <si>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</si>
  <si>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</si>
  <si>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</si>
  <si>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</si>
  <si>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</si>
  <si>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</si>
  <si>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</si>
  <si>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</si>
  <si>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</si>
  <si>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</si>
  <si>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</si>
  <si>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</si>
  <si>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</si>
  <si>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</si>
  <si>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</si>
  <si>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</si>
  <si>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</si>
  <si>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</si>
  <si>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</si>
  <si>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</si>
  <si>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SQL DB Web and Business</t>
  </si>
  <si>
    <t>Hourly Price (SQL + VM)</t>
  </si>
  <si>
    <t>Bin</t>
  </si>
  <si>
    <t>Bin * Price Per Hour</t>
  </si>
  <si>
    <t xml:space="preserve">     Per Authentication Price:  </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</si>
  <si>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</si>
  <si>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</si>
  <si>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</si>
  <si>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</si>
  <si>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</si>
  <si>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</si>
  <si>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</si>
  <si>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</si>
  <si>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</si>
  <si>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</si>
  <si>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</si>
  <si>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</si>
  <si>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</si>
  <si>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</si>
  <si>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</si>
  <si>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</si>
  <si>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</si>
  <si>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</si>
  <si>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</si>
  <si>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</si>
  <si>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</si>
  <si>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</si>
  <si>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</si>
  <si>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</si>
  <si>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</si>
  <si>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</si>
  <si>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</si>
  <si>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</si>
  <si>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</si>
  <si>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</si>
  <si>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</si>
  <si>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</si>
  <si>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</si>
  <si>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</si>
  <si>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</si>
  <si>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</si>
  <si>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</si>
  <si>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</si>
  <si>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</si>
  <si>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</si>
  <si>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</si>
  <si>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</si>
  <si>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</si>
  <si>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</si>
  <si>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</si>
  <si>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</si>
  <si>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</si>
  <si>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</si>
  <si>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</si>
  <si>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</si>
  <si>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</si>
  <si>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</si>
  <si>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</si>
  <si>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</si>
  <si>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</si>
  <si>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</si>
  <si>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</si>
  <si>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</si>
  <si>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</si>
  <si>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</si>
  <si>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</si>
  <si>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</si>
  <si>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</si>
  <si>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</si>
  <si>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</si>
  <si>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</si>
  <si>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</si>
  <si>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</si>
  <si>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</si>
  <si>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</si>
  <si>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</si>
  <si>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</si>
  <si>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</si>
  <si>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</si>
  <si>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</si>
  <si>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</si>
  <si>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</si>
  <si>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</si>
  <si>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</si>
  <si>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</si>
  <si>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</si>
  <si>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</si>
  <si>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</si>
  <si>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</si>
  <si>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</si>
  <si>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</si>
  <si>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</si>
  <si>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</si>
  <si>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</si>
  <si>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</si>
  <si>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</si>
  <si>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</si>
  <si>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</si>
  <si>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</si>
  <si>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</si>
  <si>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</si>
  <si>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</si>
  <si>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</si>
  <si>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</si>
  <si>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</si>
  <si>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</si>
  <si>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</si>
  <si>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</si>
  <si>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</si>
  <si>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</si>
  <si>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</si>
  <si>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</si>
  <si>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</si>
  <si>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</si>
  <si>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</si>
  <si>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</si>
  <si>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</si>
  <si>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</si>
  <si>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</si>
  <si>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</si>
  <si>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</si>
  <si>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</si>
  <si>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</si>
  <si>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</si>
  <si>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</si>
  <si>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</si>
  <si>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</si>
  <si>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</si>
  <si>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</si>
  <si>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</si>
  <si>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</si>
  <si>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</si>
  <si>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</si>
  <si>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</si>
  <si>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</si>
  <si>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</si>
  <si>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</si>
  <si>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</si>
  <si>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</si>
  <si>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</si>
  <si>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</si>
  <si>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</si>
  <si>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</si>
  <si>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</si>
  <si>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</si>
  <si>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</si>
  <si>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</si>
  <si>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</si>
  <si>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</si>
  <si>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</si>
  <si>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</si>
  <si>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</si>
  <si>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</si>
  <si>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</si>
  <si>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</si>
  <si>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</si>
  <si>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</si>
  <si>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</si>
  <si>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</si>
  <si>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</si>
  <si>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</si>
  <si>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</si>
  <si>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</si>
  <si>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</si>
  <si>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</si>
  <si>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</si>
  <si>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</si>
  <si>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</si>
  <si>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</si>
  <si>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</si>
  <si>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</si>
  <si>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</si>
  <si>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</si>
  <si>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</si>
  <si>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</si>
  <si>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</si>
  <si>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</si>
  <si>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</si>
  <si>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</si>
  <si>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</si>
  <si>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</si>
  <si>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</si>
  <si>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</si>
  <si>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</si>
  <si>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</si>
  <si>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</si>
  <si>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</si>
  <si>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</si>
  <si>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</si>
  <si>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</si>
  <si>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</si>
  <si>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</si>
  <si>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</si>
  <si>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</si>
  <si>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</si>
  <si>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</si>
  <si>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</si>
  <si>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</si>
  <si>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</si>
  <si>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</si>
  <si>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</si>
  <si>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</si>
  <si>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</si>
  <si>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</si>
  <si>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</si>
  <si>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</si>
  <si>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</si>
  <si>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</si>
  <si>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</si>
  <si>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</si>
  <si>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</si>
  <si>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</si>
  <si>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</si>
  <si>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</si>
  <si>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</si>
  <si>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</si>
  <si>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</si>
  <si>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</si>
  <si>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</si>
  <si>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</si>
  <si>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</si>
  <si>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</si>
  <si>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</si>
  <si>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</si>
  <si>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</si>
  <si>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</si>
  <si>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</si>
  <si>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</si>
  <si>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</si>
  <si>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</si>
  <si>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</si>
  <si>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</si>
  <si>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</si>
  <si>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</si>
  <si>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</si>
  <si>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</si>
  <si>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</si>
  <si>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</si>
  <si>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</si>
  <si>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</si>
  <si>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</si>
  <si>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</si>
  <si>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</si>
  <si>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</si>
  <si>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</si>
  <si>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</si>
  <si>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</si>
  <si>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</si>
  <si>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</si>
  <si>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</si>
  <si>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</si>
  <si>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</si>
  <si>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</si>
  <si>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</si>
  <si>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</si>
  <si>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</si>
  <si>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Redis Cache Basic C5</t>
  </si>
  <si>
    <t>Visual Studio Load Testing Vuser Minutes</t>
  </si>
  <si>
    <t>Visual Studio Professional Users</t>
  </si>
  <si>
    <t>Redis Cache Basic C6</t>
  </si>
  <si>
    <t>Redis Cache Standard C0</t>
  </si>
  <si>
    <t>Redis Cache Standard C1</t>
  </si>
  <si>
    <t>Data Transfer Out - Zone 1</t>
  </si>
  <si>
    <t>Data Transfer Out - Zone 2</t>
  </si>
  <si>
    <t>Data Transfer Out - Zone 3</t>
  </si>
  <si>
    <t>Redis Cache Standard C2</t>
  </si>
  <si>
    <t>Developer Support</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</si>
  <si>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</si>
  <si>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</si>
  <si>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</si>
  <si>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</si>
  <si>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</si>
  <si>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</si>
  <si>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</si>
  <si>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</si>
  <si>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</si>
  <si>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</si>
  <si>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</si>
  <si>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</si>
  <si>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</si>
  <si>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</si>
  <si>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</si>
  <si>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</si>
  <si>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</si>
  <si>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</si>
  <si>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</si>
  <si>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</si>
  <si>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</si>
  <si>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</si>
  <si>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</si>
  <si>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</si>
  <si>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</si>
  <si>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</si>
  <si>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</si>
  <si>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</si>
  <si>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</si>
  <si>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</si>
  <si>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</si>
  <si>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</si>
  <si>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</si>
  <si>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</si>
  <si>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</si>
  <si>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</si>
  <si>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</si>
  <si>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</si>
  <si>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</si>
  <si>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</si>
  <si>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</si>
  <si>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</si>
  <si>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</si>
  <si>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</si>
  <si>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</si>
  <si>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</si>
  <si>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</si>
  <si>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</si>
  <si>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</si>
  <si>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</si>
  <si>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</si>
  <si>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</si>
  <si>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</si>
  <si>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</si>
  <si>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</si>
  <si>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</si>
  <si>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</si>
  <si>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</si>
  <si>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</si>
  <si>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</si>
  <si>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</si>
  <si>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</si>
  <si>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</si>
  <si>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</si>
  <si>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</si>
  <si>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</si>
  <si>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</si>
  <si>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</si>
  <si>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</si>
  <si>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</si>
  <si>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</si>
  <si>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</si>
  <si>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</si>
  <si>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</si>
  <si>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</si>
  <si>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</si>
  <si>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</si>
  <si>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</si>
  <si>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</si>
  <si>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</si>
  <si>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</si>
  <si>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</si>
  <si>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</si>
  <si>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</si>
  <si>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</si>
  <si>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</si>
  <si>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</si>
  <si>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</si>
  <si>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</si>
  <si>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</si>
  <si>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</si>
  <si>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</si>
  <si>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</si>
  <si>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</si>
  <si>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</si>
  <si>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</si>
  <si>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</si>
  <si>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</si>
  <si>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</si>
  <si>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</si>
  <si>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</si>
  <si>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</si>
  <si>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</si>
  <si>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</si>
  <si>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</si>
  <si>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</si>
  <si>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</si>
  <si>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</si>
  <si>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</si>
  <si>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</si>
  <si>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</si>
  <si>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</si>
  <si>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</si>
  <si>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</si>
  <si>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</si>
  <si>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</si>
  <si>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</si>
  <si>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</si>
  <si>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</si>
  <si>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</si>
  <si>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</si>
  <si>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</si>
  <si>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</si>
  <si>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</si>
  <si>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</si>
  <si>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</si>
  <si>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</si>
  <si>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</si>
  <si>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</si>
  <si>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</si>
  <si>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</si>
  <si>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</si>
  <si>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</si>
  <si>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</si>
  <si>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</si>
  <si>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</si>
  <si>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</si>
  <si>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</si>
  <si>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</si>
  <si>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</si>
  <si>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</si>
  <si>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</si>
  <si>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</si>
  <si>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</si>
  <si>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</si>
  <si>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</si>
  <si>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</si>
  <si>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</si>
  <si>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</si>
  <si>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</si>
  <si>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</si>
  <si>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</si>
  <si>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</si>
  <si>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</si>
  <si>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</si>
  <si>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</si>
  <si>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</si>
  <si>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</si>
  <si>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</si>
  <si>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</si>
  <si>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</si>
  <si>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</si>
  <si>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</si>
  <si>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</si>
  <si>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</si>
  <si>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</si>
  <si>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</si>
  <si>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</si>
  <si>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</si>
  <si>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</si>
  <si>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</si>
  <si>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</si>
  <si>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</si>
  <si>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</si>
  <si>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</si>
  <si>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</si>
  <si>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</si>
  <si>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</si>
  <si>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</si>
  <si>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</si>
  <si>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</si>
  <si>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</si>
  <si>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</si>
  <si>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</si>
  <si>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</si>
  <si>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</si>
  <si>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</si>
  <si>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</si>
  <si>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</si>
  <si>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</si>
  <si>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</si>
  <si>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</si>
  <si>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</si>
  <si>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</si>
  <si>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</si>
  <si>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</si>
  <si>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</si>
  <si>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</si>
  <si>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</si>
  <si>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</si>
  <si>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</si>
  <si>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</si>
  <si>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</si>
  <si>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</si>
  <si>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Geo Redundant Storage Standard IO - Files</t>
  </si>
  <si>
    <t>Data Transfer Out - US Gov</t>
  </si>
  <si>
    <t>Data Transfer Out - US Gov - Tier 2</t>
  </si>
  <si>
    <t>Data Transfer Out - US Gov - Tier 3</t>
  </si>
  <si>
    <t>Data Transfer Out - US Gov - Tier 4</t>
  </si>
  <si>
    <t>Data Transfer Out - US Gov - Tier 5</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</si>
  <si>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</si>
  <si>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</si>
  <si>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</si>
  <si>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</si>
  <si>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</si>
  <si>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</si>
  <si>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</si>
  <si>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</si>
  <si>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</si>
  <si>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</si>
  <si>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</si>
  <si>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</si>
  <si>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</si>
  <si>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</si>
  <si>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</si>
  <si>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</si>
  <si>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</si>
  <si>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</si>
  <si>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</si>
  <si>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</si>
  <si>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</si>
  <si>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</si>
  <si>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</si>
  <si>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</si>
  <si>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</si>
  <si>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</si>
  <si>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</si>
  <si>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</si>
  <si>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</si>
  <si>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</si>
  <si>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</si>
  <si>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</si>
  <si>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</si>
  <si>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</si>
  <si>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</si>
  <si>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</si>
  <si>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</si>
  <si>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</si>
  <si>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</si>
  <si>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</si>
  <si>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</si>
  <si>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</si>
  <si>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</si>
  <si>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</si>
  <si>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</si>
  <si>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</si>
  <si>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</si>
  <si>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</si>
  <si>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</si>
  <si>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</si>
  <si>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</si>
  <si>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</si>
  <si>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</si>
  <si>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</si>
  <si>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</si>
  <si>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</si>
  <si>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</si>
  <si>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</si>
  <si>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</si>
  <si>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</si>
  <si>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</si>
  <si>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</si>
  <si>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</si>
  <si>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</si>
  <si>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</si>
  <si>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</si>
  <si>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</si>
  <si>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</si>
  <si>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</si>
  <si>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</si>
  <si>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</si>
  <si>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</si>
  <si>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</si>
  <si>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</si>
  <si>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</si>
  <si>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</si>
  <si>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</si>
  <si>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</si>
  <si>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</si>
  <si>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</si>
  <si>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</si>
  <si>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</si>
  <si>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</si>
  <si>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</si>
  <si>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</si>
  <si>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</si>
  <si>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</si>
  <si>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</si>
  <si>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</si>
  <si>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</si>
  <si>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</si>
  <si>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</si>
  <si>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</si>
  <si>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</si>
  <si>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</si>
  <si>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</si>
  <si>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</si>
  <si>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</si>
  <si>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</si>
  <si>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</si>
  <si>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</si>
  <si>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</si>
  <si>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</si>
  <si>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</si>
  <si>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</si>
  <si>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</si>
  <si>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</si>
  <si>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</si>
  <si>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</si>
  <si>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</si>
  <si>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</si>
  <si>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</si>
  <si>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</si>
  <si>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</si>
  <si>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</si>
  <si>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</si>
  <si>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</si>
  <si>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</si>
  <si>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</si>
  <si>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</si>
  <si>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</si>
  <si>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</si>
  <si>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</si>
  <si>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</si>
  <si>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</si>
  <si>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</si>
  <si>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</si>
  <si>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</si>
  <si>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</si>
  <si>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</si>
  <si>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</si>
  <si>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</si>
  <si>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</si>
  <si>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</si>
  <si>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</si>
  <si>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</si>
  <si>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</si>
  <si>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</si>
  <si>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</si>
  <si>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</si>
  <si>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</si>
  <si>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</si>
  <si>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</si>
  <si>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</si>
  <si>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</si>
  <si>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</si>
  <si>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</si>
  <si>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</si>
  <si>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</si>
  <si>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</si>
  <si>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</si>
  <si>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</si>
  <si>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</si>
  <si>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</si>
  <si>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</si>
  <si>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</si>
  <si>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</si>
  <si>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</si>
  <si>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</si>
  <si>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</si>
  <si>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</si>
  <si>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</si>
  <si>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</si>
  <si>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</si>
  <si>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</si>
  <si>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</si>
  <si>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</si>
  <si>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</si>
  <si>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</si>
  <si>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</si>
  <si>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</si>
  <si>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</si>
  <si>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</si>
  <si>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</si>
  <si>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</si>
  <si>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</si>
  <si>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</si>
  <si>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</si>
  <si>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</si>
  <si>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</si>
  <si>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</si>
  <si>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</si>
  <si>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</si>
  <si>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</si>
  <si>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</si>
  <si>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</si>
  <si>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</si>
  <si>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</si>
  <si>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</si>
  <si>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</si>
  <si>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</si>
  <si>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</si>
  <si>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</si>
  <si>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</si>
  <si>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</si>
  <si>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</si>
  <si>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</si>
  <si>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</si>
  <si>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</si>
  <si>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</si>
  <si>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</si>
  <si>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</si>
  <si>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</si>
  <si>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</si>
  <si>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</si>
  <si>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</si>
  <si>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</si>
  <si>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</si>
  <si>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</si>
  <si>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</si>
  <si>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</si>
  <si>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</si>
  <si>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</si>
  <si>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</si>
  <si>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</si>
  <si>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</si>
  <si>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</si>
  <si>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</si>
  <si>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</si>
  <si>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</si>
  <si>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</si>
  <si>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</si>
  <si>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</si>
  <si>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</si>
  <si>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</si>
  <si>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</si>
  <si>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</si>
  <si>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</si>
  <si>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</si>
  <si>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</si>
  <si>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</si>
  <si>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</si>
  <si>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</si>
  <si>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</si>
  <si>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</si>
  <si>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</si>
  <si>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</si>
  <si>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</si>
  <si>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</si>
  <si>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</si>
  <si>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</si>
  <si>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</si>
  <si>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</si>
  <si>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</si>
  <si>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</si>
  <si>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</si>
  <si>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</si>
  <si>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</si>
  <si>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</si>
  <si>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</si>
  <si>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</si>
  <si>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</si>
  <si>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</si>
  <si>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</si>
  <si>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</si>
  <si>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</si>
  <si>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</si>
  <si>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</si>
  <si>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</si>
  <si>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</si>
  <si>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</si>
  <si>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</si>
  <si>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</si>
  <si>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</si>
  <si>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</si>
  <si>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</si>
  <si>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</si>
  <si>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</si>
  <si>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</si>
  <si>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</si>
  <si>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</si>
  <si>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</si>
  <si>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</si>
  <si>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</si>
  <si>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</si>
  <si>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</si>
  <si>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</si>
  <si>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</si>
  <si>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</si>
  <si>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</si>
  <si>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</si>
  <si>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</si>
  <si>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</si>
  <si>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</si>
  <si>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</si>
  <si>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</si>
  <si>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</si>
  <si>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</si>
  <si>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</si>
  <si>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</si>
  <si>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</si>
  <si>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</si>
  <si>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</si>
  <si>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</si>
  <si>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</si>
  <si>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</si>
  <si>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</si>
  <si>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</si>
  <si>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</si>
  <si>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</si>
  <si>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</si>
  <si>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</si>
  <si>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</si>
  <si>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</si>
  <si>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</si>
  <si>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</si>
  <si>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</si>
  <si>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</si>
  <si>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</si>
  <si>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</si>
  <si>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</si>
  <si>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</si>
  <si>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</si>
  <si>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</si>
  <si>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</si>
  <si>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</si>
  <si>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</si>
  <si>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</si>
  <si>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</si>
  <si>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</si>
  <si>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</si>
  <si>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</si>
  <si>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</si>
  <si>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</si>
  <si>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</si>
  <si>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</si>
  <si>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</si>
  <si>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</si>
  <si>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</si>
  <si>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</si>
  <si>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</si>
  <si>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</si>
  <si>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</si>
  <si>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</si>
  <si>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</si>
  <si>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</si>
  <si>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</si>
  <si>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</si>
  <si>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</si>
  <si>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</si>
  <si>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</si>
  <si>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</si>
  <si>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</si>
  <si>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</si>
  <si>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</si>
  <si>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</si>
  <si>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</si>
  <si>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</si>
  <si>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</si>
  <si>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</si>
  <si>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</si>
  <si>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</si>
  <si>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</si>
  <si>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</si>
  <si>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</si>
  <si>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</si>
  <si>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</si>
  <si>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</si>
  <si>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</si>
  <si>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</si>
  <si>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</si>
  <si>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</si>
  <si>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</si>
  <si>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</si>
  <si>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</si>
  <si>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</si>
  <si>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</si>
  <si>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</si>
  <si>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</si>
  <si>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</si>
  <si>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</si>
  <si>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</si>
  <si>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</si>
  <si>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</si>
  <si>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</si>
  <si>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</si>
  <si>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</si>
  <si>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</si>
  <si>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</si>
  <si>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</si>
  <si>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</si>
  <si>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</si>
  <si>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</si>
  <si>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</si>
  <si>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</si>
  <si>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</si>
  <si>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</si>
  <si>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</si>
  <si>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</si>
  <si>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</si>
  <si>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</si>
  <si>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</si>
  <si>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</si>
  <si>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</si>
  <si>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</si>
  <si>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</si>
  <si>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</si>
  <si>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</si>
  <si>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</si>
  <si>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</si>
  <si>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</si>
  <si>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</si>
  <si>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</si>
  <si>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</si>
  <si>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</si>
  <si>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</si>
  <si>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</si>
  <si>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</si>
  <si>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</si>
  <si>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</si>
  <si>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</si>
  <si>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</si>
  <si>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</si>
  <si>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</si>
  <si>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</si>
  <si>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</si>
  <si>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</si>
  <si>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</si>
  <si>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</si>
  <si>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</si>
  <si>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</si>
  <si>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</si>
  <si>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</si>
  <si>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</si>
  <si>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</si>
  <si>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</si>
  <si>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</si>
  <si>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</si>
  <si>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</si>
  <si>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</si>
  <si>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</si>
  <si>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</si>
  <si>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</si>
  <si>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</si>
  <si>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</si>
  <si>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</si>
  <si>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</si>
  <si>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</si>
  <si>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</si>
  <si>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</si>
  <si>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</si>
  <si>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</si>
  <si>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</si>
  <si>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</si>
  <si>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</si>
  <si>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</si>
  <si>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</si>
  <si>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</si>
  <si>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</si>
  <si>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</si>
  <si>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</si>
  <si>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</si>
  <si>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</si>
  <si>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</si>
  <si>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</si>
  <si>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</si>
  <si>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</si>
  <si>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</si>
  <si>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</si>
  <si>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</si>
  <si>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</si>
  <si>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</si>
  <si>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</si>
  <si>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</si>
  <si>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</si>
  <si>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</si>
  <si>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</si>
  <si>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</si>
  <si>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</si>
  <si>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</si>
  <si>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</si>
  <si>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</si>
  <si>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</si>
  <si>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</si>
  <si>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</si>
  <si>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</si>
  <si>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</si>
  <si>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</si>
  <si>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</si>
  <si>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</si>
  <si>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</si>
  <si>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</si>
  <si>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</si>
  <si>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</si>
  <si>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</si>
  <si>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</si>
  <si>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</si>
  <si>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</si>
  <si>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</si>
  <si>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</si>
  <si>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</si>
  <si>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</si>
  <si>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</si>
  <si>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</si>
  <si>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</si>
  <si>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</si>
  <si>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</si>
  <si>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</si>
  <si>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</si>
  <si>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</si>
  <si>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</si>
  <si>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</si>
  <si>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</si>
  <si>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</si>
  <si>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</si>
  <si>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</si>
  <si>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</si>
  <si>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</si>
  <si>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</si>
  <si>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</si>
  <si>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</si>
  <si>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</si>
  <si>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</si>
  <si>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</si>
  <si>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</si>
  <si>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</si>
  <si>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</si>
  <si>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</si>
  <si>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</si>
  <si>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</si>
  <si>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</si>
  <si>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</si>
  <si>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</si>
  <si>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</si>
  <si>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</si>
  <si>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</si>
  <si>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</si>
  <si>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</si>
  <si>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</si>
  <si>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</si>
  <si>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</si>
  <si>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</si>
  <si>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</si>
  <si>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</si>
  <si>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</si>
  <si>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</si>
  <si>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</si>
  <si>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</si>
  <si>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</si>
  <si>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</si>
  <si>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</si>
  <si>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</si>
  <si>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</si>
  <si>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</si>
  <si>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</si>
  <si>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</si>
  <si>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</si>
  <si>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</si>
  <si>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</si>
  <si>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</si>
  <si>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</si>
  <si>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</si>
  <si>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</si>
  <si>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</si>
  <si>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</si>
  <si>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</si>
  <si>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</si>
  <si>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</si>
  <si>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</si>
  <si>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</si>
  <si>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</si>
  <si>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</si>
  <si>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</si>
  <si>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</si>
  <si>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</si>
  <si>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</si>
  <si>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</si>
  <si>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</si>
  <si>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</si>
  <si>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</si>
  <si>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</si>
  <si>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</si>
  <si>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</si>
  <si>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</si>
  <si>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</si>
  <si>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</si>
  <si>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</si>
  <si>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</si>
  <si>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</si>
  <si>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</si>
  <si>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</si>
  <si>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</si>
  <si>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</si>
  <si>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</si>
  <si>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</si>
  <si>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</si>
  <si>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</si>
  <si>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</si>
  <si>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</si>
  <si>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</si>
  <si>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</si>
  <si>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</si>
  <si>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</si>
  <si>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</si>
  <si>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</si>
  <si>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</si>
  <si>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</si>
  <si>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</si>
  <si>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</si>
  <si>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</si>
  <si>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</si>
  <si>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</si>
  <si>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</si>
  <si>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</si>
  <si>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</si>
  <si>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</si>
  <si>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</si>
  <si>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</si>
  <si>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</si>
  <si>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</si>
  <si>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</si>
  <si>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</si>
  <si>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</si>
  <si>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</si>
  <si>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</si>
  <si>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</si>
  <si>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</si>
  <si>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</si>
  <si>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</si>
  <si>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</si>
  <si>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</si>
  <si>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</si>
  <si>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</si>
  <si>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</si>
  <si>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</si>
  <si>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</si>
  <si>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</si>
  <si>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</si>
  <si>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</si>
  <si>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</si>
  <si>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</si>
  <si>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</si>
  <si>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</si>
  <si>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</si>
  <si>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</si>
  <si>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</si>
  <si>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</si>
  <si>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</si>
  <si>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</si>
  <si>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</si>
  <si>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</si>
  <si>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</si>
  <si>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</si>
  <si>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</si>
  <si>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</si>
  <si>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</si>
  <si>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</si>
  <si>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</si>
  <si>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</si>
  <si>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</si>
  <si>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</si>
  <si>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</si>
  <si>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</si>
  <si>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</si>
  <si>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</si>
  <si>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</si>
  <si>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</si>
  <si>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</si>
  <si>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</si>
  <si>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</si>
  <si>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</si>
  <si>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</si>
  <si>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</si>
  <si>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</si>
  <si>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</si>
  <si>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</si>
  <si>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</si>
  <si>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</si>
  <si>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</si>
  <si>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</si>
  <si>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</si>
  <si>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</si>
  <si>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</si>
  <si>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</si>
  <si>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</si>
  <si>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</si>
  <si>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</si>
  <si>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</si>
  <si>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</si>
  <si>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</si>
  <si>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</si>
  <si>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</si>
  <si>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</si>
  <si>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</si>
  <si>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</si>
  <si>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</si>
  <si>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</si>
  <si>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</si>
  <si>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</si>
  <si>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</si>
  <si>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</si>
  <si>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</si>
  <si>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</si>
  <si>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</si>
  <si>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</si>
  <si>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</si>
  <si>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</si>
  <si>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</si>
  <si>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</si>
  <si>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</si>
  <si>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</si>
  <si>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</si>
  <si>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</si>
  <si>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</si>
  <si>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</si>
  <si>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</si>
  <si>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</si>
  <si>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</si>
  <si>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</si>
  <si>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</si>
  <si>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</si>
  <si>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</si>
  <si>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</si>
  <si>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</si>
  <si>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</si>
  <si>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</si>
  <si>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</si>
  <si>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</si>
  <si>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</si>
  <si>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</si>
  <si>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</si>
  <si>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</si>
  <si>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</si>
  <si>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</si>
  <si>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</si>
  <si>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</si>
  <si>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</si>
  <si>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</si>
  <si>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</si>
  <si>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</si>
  <si>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</si>
  <si>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</si>
  <si>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</si>
  <si>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</si>
  <si>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</si>
  <si>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</si>
  <si>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</si>
  <si>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</si>
  <si>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N7H-00245</t>
  </si>
  <si>
    <t>AzureCompute ShrdSvr ALNG SubsVL MVL 10hrs Commit A9VMWinUSE</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</si>
  <si>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</si>
  <si>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</si>
  <si>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</si>
  <si>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</si>
  <si>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</si>
  <si>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</si>
  <si>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</si>
  <si>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</si>
  <si>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</si>
  <si>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</si>
  <si>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</si>
  <si>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</si>
  <si>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</si>
  <si>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</si>
  <si>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</si>
  <si>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</si>
  <si>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</si>
  <si>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</si>
  <si>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</si>
  <si>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</si>
  <si>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</si>
  <si>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</si>
  <si>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</si>
  <si>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</si>
  <si>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</si>
  <si>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</si>
  <si>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</si>
  <si>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</si>
  <si>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</si>
  <si>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</si>
  <si>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</si>
  <si>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</si>
  <si>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</si>
  <si>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</si>
  <si>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</si>
  <si>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</si>
  <si>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</si>
  <si>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</si>
  <si>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</si>
  <si>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</si>
  <si>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</si>
  <si>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</si>
  <si>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</si>
  <si>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</si>
  <si>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</si>
  <si>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</si>
  <si>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</si>
  <si>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</si>
  <si>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</si>
  <si>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</si>
  <si>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</si>
  <si>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</si>
  <si>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</si>
  <si>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</si>
  <si>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</si>
  <si>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</si>
  <si>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</si>
  <si>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</si>
  <si>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</si>
  <si>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</si>
  <si>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</si>
  <si>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</si>
  <si>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</si>
  <si>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</si>
  <si>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</si>
  <si>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</si>
  <si>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</si>
  <si>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</si>
  <si>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</si>
  <si>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</si>
  <si>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</si>
  <si>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</si>
  <si>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</si>
  <si>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</si>
  <si>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</si>
  <si>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</si>
  <si>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</si>
  <si>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</si>
  <si>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</si>
  <si>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</si>
  <si>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</si>
  <si>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</si>
  <si>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</si>
  <si>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</si>
  <si>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</si>
  <si>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</si>
  <si>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</si>
  <si>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</si>
  <si>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</si>
  <si>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</si>
  <si>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</si>
  <si>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</si>
  <si>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</si>
  <si>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</si>
  <si>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</si>
  <si>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</si>
  <si>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</si>
  <si>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</si>
  <si>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</si>
  <si>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</si>
  <si>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</si>
  <si>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</si>
  <si>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</si>
  <si>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</si>
  <si>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</si>
  <si>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</si>
  <si>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</si>
  <si>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</si>
  <si>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</si>
  <si>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</si>
  <si>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</si>
  <si>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</si>
  <si>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</si>
  <si>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</si>
  <si>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</si>
  <si>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</si>
  <si>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</si>
  <si>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</si>
  <si>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</si>
  <si>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</si>
  <si>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</si>
  <si>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</si>
  <si>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</si>
  <si>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</si>
  <si>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</si>
  <si>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</si>
  <si>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</si>
  <si>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</si>
  <si>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</si>
  <si>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</si>
  <si>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</si>
  <si>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</si>
  <si>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</si>
  <si>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</si>
  <si>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</si>
  <si>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</si>
  <si>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</si>
  <si>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</si>
  <si>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</si>
  <si>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</si>
  <si>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</si>
  <si>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</si>
  <si>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</si>
  <si>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</si>
  <si>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</si>
  <si>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</si>
  <si>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</si>
  <si>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</si>
  <si>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</si>
  <si>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</si>
  <si>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</si>
  <si>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</si>
  <si>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</si>
  <si>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</si>
  <si>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</si>
  <si>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</si>
  <si>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</si>
  <si>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</si>
  <si>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</si>
  <si>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</si>
  <si>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</si>
  <si>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</si>
  <si>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</si>
  <si>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</si>
  <si>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</si>
  <si>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</si>
  <si>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</si>
  <si>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</si>
  <si>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</si>
  <si>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</si>
  <si>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</si>
  <si>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</si>
  <si>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</si>
  <si>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</si>
  <si>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</si>
  <si>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</si>
  <si>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</si>
  <si>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</si>
  <si>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</si>
  <si>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</si>
  <si>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</si>
  <si>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</si>
  <si>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</si>
  <si>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</si>
  <si>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</si>
  <si>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</si>
  <si>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</si>
  <si>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</si>
  <si>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</si>
  <si>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</si>
  <si>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</si>
  <si>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</si>
  <si>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</si>
  <si>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</si>
  <si>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</si>
  <si>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</si>
  <si>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</si>
  <si>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</si>
  <si>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</si>
  <si>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</si>
  <si>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</si>
  <si>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</si>
  <si>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</si>
  <si>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</si>
  <si>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</si>
  <si>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</si>
  <si>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</si>
  <si>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</si>
  <si>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</si>
  <si>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</si>
  <si>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</si>
  <si>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</si>
  <si>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</si>
  <si>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</si>
  <si>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</si>
  <si>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</si>
  <si>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</si>
  <si>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</si>
  <si>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</si>
  <si>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</si>
  <si>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</si>
  <si>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</si>
  <si>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</si>
  <si>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</si>
  <si>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</si>
  <si>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</si>
  <si>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</si>
  <si>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</si>
  <si>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</si>
  <si>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</si>
  <si>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</si>
  <si>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</si>
  <si>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</si>
  <si>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</si>
  <si>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</si>
  <si>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</si>
  <si>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</si>
  <si>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</si>
  <si>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</si>
  <si>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</si>
  <si>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</si>
  <si>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</si>
  <si>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</si>
  <si>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</si>
  <si>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</si>
  <si>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</si>
  <si>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</si>
  <si>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</si>
  <si>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</si>
  <si>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</si>
  <si>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</si>
  <si>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</si>
  <si>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</si>
  <si>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</si>
  <si>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</si>
  <si>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</si>
  <si>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</si>
  <si>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</si>
  <si>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</si>
  <si>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</si>
  <si>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</si>
  <si>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</si>
  <si>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</si>
  <si>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</si>
  <si>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</si>
  <si>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</si>
  <si>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</si>
  <si>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</si>
  <si>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</si>
  <si>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</si>
  <si>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</si>
  <si>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</si>
  <si>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</si>
  <si>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</si>
  <si>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</si>
  <si>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</si>
  <si>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</si>
  <si>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</si>
  <si>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</si>
  <si>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</si>
  <si>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</si>
  <si>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</si>
  <si>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</si>
  <si>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</si>
  <si>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</si>
  <si>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</si>
  <si>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</si>
  <si>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</si>
  <si>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</si>
  <si>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</si>
  <si>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</si>
  <si>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</si>
  <si>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</si>
  <si>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</si>
  <si>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</si>
  <si>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</si>
  <si>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</si>
  <si>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</si>
  <si>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</si>
  <si>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</si>
  <si>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</si>
  <si>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</si>
  <si>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</si>
  <si>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</si>
  <si>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</si>
  <si>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</si>
  <si>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</si>
  <si>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</si>
  <si>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</si>
  <si>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</si>
  <si>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</si>
  <si>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</si>
  <si>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</si>
  <si>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</si>
  <si>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</si>
  <si>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</si>
  <si>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</si>
  <si>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</si>
  <si>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</si>
  <si>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</si>
  <si>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</si>
  <si>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</si>
  <si>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</si>
  <si>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</si>
  <si>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</si>
  <si>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</si>
  <si>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</si>
  <si>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</si>
  <si>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</si>
  <si>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</si>
  <si>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</si>
  <si>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</si>
  <si>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</si>
  <si>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</si>
  <si>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</si>
  <si>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</si>
  <si>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</si>
  <si>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</si>
  <si>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</si>
  <si>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</si>
  <si>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</si>
  <si>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</si>
  <si>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</si>
  <si>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</si>
  <si>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</si>
  <si>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</si>
  <si>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</si>
  <si>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</si>
  <si>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</si>
  <si>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</si>
  <si>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</si>
  <si>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</si>
  <si>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</si>
  <si>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</si>
  <si>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</si>
  <si>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</si>
  <si>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</si>
  <si>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</si>
  <si>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</si>
  <si>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</si>
  <si>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</si>
  <si>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</si>
  <si>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</si>
  <si>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</si>
  <si>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</si>
  <si>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</si>
  <si>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</si>
  <si>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</si>
  <si>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</si>
  <si>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</si>
  <si>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</si>
  <si>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</si>
  <si>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</si>
  <si>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</si>
  <si>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</si>
  <si>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</si>
  <si>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</si>
  <si>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</si>
  <si>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</si>
  <si>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</si>
  <si>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</si>
  <si>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</si>
  <si>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</si>
  <si>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</si>
  <si>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</si>
  <si>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</si>
  <si>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</si>
  <si>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</si>
  <si>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</si>
  <si>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</si>
  <si>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</si>
  <si>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</si>
  <si>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</si>
  <si>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</si>
  <si>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</si>
  <si>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</si>
  <si>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</si>
  <si>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</si>
  <si>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</si>
  <si>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</si>
  <si>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</si>
  <si>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</si>
  <si>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</si>
  <si>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</si>
  <si>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</si>
  <si>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</si>
  <si>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</si>
  <si>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</si>
  <si>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</si>
  <si>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</si>
  <si>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</si>
  <si>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</si>
  <si>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</si>
  <si>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</si>
  <si>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</si>
  <si>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</si>
  <si>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</si>
  <si>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</si>
  <si>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</si>
  <si>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</si>
  <si>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</si>
  <si>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</si>
  <si>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</si>
  <si>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</si>
  <si>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</si>
  <si>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</si>
  <si>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</si>
  <si>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</si>
  <si>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</si>
  <si>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</si>
  <si>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</si>
  <si>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N7H-00131</t>
  </si>
  <si>
    <t>AzureCompute ShrdSvr ALNG SubsVL MVL 10hrs Commit A8VMNon-WinUSNCen</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</si>
  <si>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</si>
  <si>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</si>
  <si>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</si>
  <si>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</si>
  <si>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</si>
  <si>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</si>
  <si>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</si>
  <si>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</si>
  <si>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</si>
  <si>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</si>
  <si>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</si>
  <si>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</si>
  <si>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</si>
  <si>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</si>
  <si>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</si>
  <si>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</si>
  <si>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</si>
  <si>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</si>
  <si>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</si>
  <si>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</si>
  <si>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</si>
  <si>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</si>
  <si>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</si>
  <si>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</si>
  <si>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</si>
  <si>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</si>
  <si>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</si>
  <si>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</si>
  <si>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</si>
  <si>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</si>
  <si>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</si>
  <si>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</si>
  <si>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</si>
  <si>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</si>
  <si>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</si>
  <si>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</si>
  <si>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</si>
  <si>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</si>
  <si>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</si>
  <si>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</si>
  <si>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</si>
  <si>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</si>
  <si>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</si>
  <si>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</si>
  <si>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</si>
  <si>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</si>
  <si>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</si>
  <si>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</si>
  <si>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</si>
  <si>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</si>
  <si>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</si>
  <si>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</si>
  <si>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</si>
  <si>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</si>
  <si>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</si>
  <si>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</si>
  <si>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</si>
  <si>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</si>
  <si>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</si>
  <si>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</si>
  <si>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</si>
  <si>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</si>
  <si>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</si>
  <si>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</si>
  <si>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</si>
  <si>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</si>
  <si>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</si>
  <si>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</si>
  <si>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</si>
  <si>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</si>
  <si>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</si>
  <si>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</si>
  <si>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</si>
  <si>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</si>
  <si>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</si>
  <si>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</si>
  <si>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</si>
  <si>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</si>
  <si>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</si>
  <si>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</si>
  <si>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</si>
  <si>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</si>
  <si>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</si>
  <si>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</si>
  <si>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</si>
  <si>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</si>
  <si>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</si>
  <si>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</si>
  <si>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</si>
  <si>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</si>
  <si>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</si>
  <si>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</si>
  <si>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</si>
  <si>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</si>
  <si>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N7H-00624</t>
  </si>
  <si>
    <t>AzureCompute ShrdSvr ALNG SubsVL MVL 10hrs Commit A8VMNon-WinJAE</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</si>
  <si>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</si>
  <si>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</si>
  <si>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</si>
  <si>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</si>
  <si>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</si>
  <si>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</si>
  <si>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</si>
  <si>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</si>
  <si>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</si>
  <si>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N7H-00197</t>
  </si>
  <si>
    <t>AzureCompute ShrdSvr ALNG SubsVL MVL 10hrs Commit A8VMWinEUW</t>
  </si>
  <si>
    <t>N7H-00626</t>
  </si>
  <si>
    <t>AzureCompute ShrdSvr ALNG SubsVL MVL 10hrs Commit A8VMWinJAE</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</si>
  <si>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</si>
  <si>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</si>
  <si>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</si>
  <si>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</si>
  <si>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</si>
  <si>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</si>
  <si>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</si>
  <si>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</si>
  <si>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</si>
  <si>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</si>
  <si>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</si>
  <si>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</si>
  <si>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</si>
  <si>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</si>
  <si>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</si>
  <si>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</si>
  <si>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</si>
  <si>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</si>
  <si>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</si>
  <si>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</si>
  <si>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</si>
  <si>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</si>
  <si>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</si>
  <si>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</si>
  <si>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</si>
  <si>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</si>
  <si>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</si>
  <si>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</si>
  <si>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</si>
  <si>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</si>
  <si>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</si>
  <si>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</si>
  <si>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</si>
  <si>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</si>
  <si>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</si>
  <si>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</si>
  <si>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</si>
  <si>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</si>
  <si>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</si>
  <si>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</si>
  <si>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</si>
  <si>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</si>
  <si>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</si>
  <si>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</si>
  <si>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</si>
  <si>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</si>
  <si>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</si>
  <si>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</si>
  <si>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</si>
  <si>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</si>
  <si>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</si>
  <si>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</si>
  <si>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</si>
  <si>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</si>
  <si>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Q5H-00024</t>
  </si>
  <si>
    <t>AzurePDT ShrdSvr ALNG SubsVL MVL 10GB Commit EgressUSG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</si>
  <si>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</si>
  <si>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</si>
  <si>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</si>
  <si>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</si>
  <si>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</si>
  <si>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</si>
  <si>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</si>
  <si>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</si>
  <si>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</si>
  <si>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</si>
  <si>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</si>
  <si>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</si>
  <si>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</si>
  <si>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</si>
  <si>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</si>
  <si>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</si>
  <si>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</si>
  <si>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</si>
  <si>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</si>
  <si>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</si>
  <si>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</si>
  <si>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</si>
  <si>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</si>
  <si>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</si>
  <si>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</si>
  <si>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</si>
  <si>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</si>
  <si>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</si>
  <si>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</si>
  <si>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</si>
  <si>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</si>
  <si>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</si>
  <si>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</si>
  <si>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</si>
  <si>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</si>
  <si>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</si>
  <si>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</si>
  <si>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</si>
  <si>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</si>
  <si>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</si>
  <si>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</si>
  <si>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</si>
  <si>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</si>
  <si>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</si>
  <si>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</si>
  <si>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</si>
  <si>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</si>
  <si>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</si>
  <si>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</si>
  <si>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</si>
  <si>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</si>
  <si>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</si>
  <si>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</si>
  <si>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</si>
  <si>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</si>
  <si>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</si>
  <si>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</si>
  <si>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</si>
  <si>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</si>
  <si>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</si>
  <si>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</si>
  <si>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</si>
  <si>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</si>
  <si>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</si>
  <si>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</si>
  <si>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</si>
  <si>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</si>
  <si>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</si>
  <si>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</si>
  <si>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</si>
  <si>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</si>
  <si>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</si>
  <si>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</si>
  <si>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</si>
  <si>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</si>
  <si>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</si>
  <si>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</si>
  <si>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</si>
  <si>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N7H-00860</t>
  </si>
  <si>
    <t>AzureCompute ShrdSvr ALNG SubsVL MVL 100hrs Commit Bsc.A0VMNon-WinUSCen</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</si>
  <si>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</si>
  <si>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</si>
  <si>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</si>
  <si>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</si>
  <si>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</si>
  <si>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</si>
  <si>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</si>
  <si>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</si>
  <si>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</si>
  <si>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</si>
  <si>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</si>
  <si>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</si>
  <si>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</si>
  <si>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</si>
  <si>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</si>
  <si>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</si>
  <si>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</si>
  <si>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</si>
  <si>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</si>
  <si>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</si>
  <si>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</si>
  <si>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</si>
  <si>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</si>
  <si>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</si>
  <si>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</si>
  <si>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</si>
  <si>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</si>
  <si>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</si>
  <si>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</si>
  <si>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</si>
  <si>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</si>
  <si>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</si>
  <si>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</si>
  <si>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</si>
  <si>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</si>
  <si>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</si>
  <si>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</si>
  <si>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</si>
  <si>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</si>
  <si>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</si>
  <si>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</si>
  <si>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</si>
  <si>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</si>
  <si>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</si>
  <si>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</si>
  <si>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</si>
  <si>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</si>
  <si>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</si>
  <si>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</si>
  <si>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</si>
  <si>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</si>
  <si>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</si>
  <si>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</si>
  <si>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</si>
  <si>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</si>
  <si>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</si>
  <si>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</si>
  <si>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</si>
  <si>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</si>
  <si>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</si>
  <si>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</si>
  <si>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</si>
  <si>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</si>
  <si>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</si>
  <si>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</si>
  <si>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</si>
  <si>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</si>
  <si>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</si>
  <si>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</si>
  <si>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</si>
  <si>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</si>
  <si>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</si>
  <si>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</si>
  <si>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</si>
  <si>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</si>
  <si>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</si>
  <si>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</si>
  <si>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</si>
  <si>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</si>
  <si>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</si>
  <si>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</si>
  <si>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</si>
  <si>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</si>
  <si>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</si>
  <si>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</si>
  <si>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</si>
  <si>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</si>
  <si>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</si>
  <si>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</si>
  <si>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</si>
  <si>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</si>
  <si>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</si>
  <si>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</si>
  <si>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</si>
  <si>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</si>
  <si>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</si>
  <si>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</si>
  <si>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</si>
  <si>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</si>
  <si>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</si>
  <si>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</si>
  <si>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</si>
  <si>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</si>
  <si>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</si>
  <si>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</si>
  <si>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</si>
  <si>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</si>
  <si>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</si>
  <si>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</si>
  <si>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</si>
  <si>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</si>
  <si>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</si>
  <si>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</si>
  <si>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</si>
  <si>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</si>
  <si>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</si>
  <si>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</si>
  <si>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</si>
  <si>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T6Z-00003</t>
  </si>
  <si>
    <t>AzureNetwork ShrdSvr ALNG SubsVL MVL 10AzureEndpnts Commit TrafficMgr</t>
  </si>
  <si>
    <t>T6Z-00013</t>
  </si>
  <si>
    <t>AzureNetwork ShrdSvr ALNG SubsVL MVL 10ExtEndpnts Commit TrafficMgr</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</si>
  <si>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</si>
  <si>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</si>
  <si>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</si>
  <si>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</si>
  <si>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</si>
  <si>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</si>
  <si>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</si>
  <si>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</si>
  <si>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</si>
  <si>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</si>
  <si>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</si>
  <si>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</si>
  <si>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</si>
  <si>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</si>
  <si>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</si>
  <si>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</si>
  <si>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</si>
  <si>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</si>
  <si>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</si>
  <si>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</si>
  <si>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</si>
  <si>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</si>
  <si>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</si>
  <si>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</si>
  <si>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</si>
  <si>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</si>
  <si>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</si>
  <si>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</si>
  <si>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</si>
  <si>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</si>
  <si>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</si>
  <si>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</si>
  <si>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</si>
  <si>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</si>
  <si>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</si>
  <si>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</si>
  <si>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</si>
  <si>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</si>
  <si>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</si>
  <si>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</si>
  <si>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</si>
  <si>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</si>
  <si>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</si>
  <si>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</si>
  <si>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</si>
  <si>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</si>
  <si>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</si>
  <si>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</si>
  <si>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</si>
  <si>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</si>
  <si>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</si>
  <si>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</si>
  <si>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</si>
  <si>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</si>
  <si>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</si>
  <si>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</si>
  <si>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</si>
  <si>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</si>
  <si>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</si>
  <si>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</si>
  <si>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</si>
  <si>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</si>
  <si>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</si>
  <si>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</si>
  <si>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</si>
  <si>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</si>
  <si>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</si>
  <si>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</si>
  <si>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</si>
  <si>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</si>
  <si>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</si>
  <si>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</si>
  <si>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</si>
  <si>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</si>
  <si>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</si>
  <si>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</si>
  <si>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</si>
  <si>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</si>
  <si>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</si>
  <si>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</si>
  <si>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</si>
  <si>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</si>
  <si>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</si>
  <si>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</si>
  <si>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</si>
  <si>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</si>
  <si>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</si>
  <si>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</si>
  <si>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</si>
  <si>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</si>
  <si>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</si>
  <si>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</si>
  <si>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</si>
  <si>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</si>
  <si>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</si>
  <si>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</si>
  <si>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</si>
  <si>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</si>
  <si>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</si>
  <si>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</si>
  <si>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</si>
  <si>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</si>
  <si>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</si>
  <si>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</si>
  <si>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</si>
  <si>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</si>
  <si>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</si>
  <si>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</si>
  <si>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</si>
  <si>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</si>
  <si>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</si>
  <si>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</si>
  <si>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</si>
  <si>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</si>
  <si>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</si>
  <si>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</si>
  <si>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</si>
  <si>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</si>
  <si>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</si>
  <si>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</si>
  <si>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</si>
  <si>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</si>
  <si>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</si>
  <si>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</si>
  <si>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</si>
  <si>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</si>
  <si>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</si>
  <si>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</si>
  <si>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</si>
  <si>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</si>
  <si>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</si>
  <si>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</si>
  <si>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</si>
  <si>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</si>
  <si>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</si>
  <si>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</si>
  <si>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</si>
  <si>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</si>
  <si>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</si>
  <si>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</si>
  <si>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</si>
  <si>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</si>
  <si>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</si>
  <si>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</si>
  <si>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</si>
  <si>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</si>
  <si>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</si>
  <si>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</si>
  <si>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</si>
  <si>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</si>
  <si>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</si>
  <si>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</si>
  <si>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</si>
  <si>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</si>
  <si>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</si>
  <si>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</si>
  <si>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</si>
  <si>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</si>
  <si>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</si>
  <si>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</si>
  <si>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</si>
  <si>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</si>
  <si>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</si>
  <si>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</si>
  <si>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</si>
  <si>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</si>
  <si>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</si>
  <si>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</si>
  <si>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</si>
  <si>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</si>
  <si>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</si>
  <si>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</si>
  <si>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</si>
  <si>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</si>
  <si>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</si>
  <si>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</si>
  <si>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</si>
  <si>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</si>
  <si>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</si>
  <si>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</si>
  <si>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</si>
  <si>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</si>
  <si>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</si>
  <si>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</si>
  <si>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</si>
  <si>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</si>
  <si>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</si>
  <si>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</si>
  <si>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</si>
  <si>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</si>
  <si>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</si>
  <si>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</si>
  <si>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</si>
  <si>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</si>
  <si>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</si>
  <si>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</si>
  <si>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</si>
  <si>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</si>
  <si>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</si>
  <si>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</si>
  <si>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</si>
  <si>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</si>
  <si>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</si>
  <si>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</si>
  <si>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</si>
  <si>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</si>
  <si>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</si>
  <si>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</si>
  <si>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</si>
  <si>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</si>
  <si>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</si>
  <si>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</si>
  <si>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</si>
  <si>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</si>
  <si>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</si>
  <si>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</si>
  <si>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</si>
  <si>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</si>
  <si>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</si>
  <si>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</si>
  <si>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</si>
  <si>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</si>
  <si>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</si>
  <si>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</si>
  <si>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</si>
  <si>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</si>
  <si>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</si>
  <si>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</si>
  <si>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</si>
  <si>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</si>
  <si>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</si>
  <si>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</si>
  <si>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</si>
  <si>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</si>
  <si>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</si>
  <si>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</si>
  <si>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</si>
  <si>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</si>
  <si>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</si>
  <si>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</si>
  <si>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</si>
  <si>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</si>
  <si>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</si>
  <si>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</si>
  <si>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</si>
  <si>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</si>
  <si>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</si>
  <si>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</si>
  <si>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</si>
  <si>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</si>
  <si>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</si>
  <si>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</si>
  <si>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</si>
  <si>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</si>
  <si>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</si>
  <si>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</si>
  <si>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</si>
  <si>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</si>
  <si>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</si>
  <si>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</si>
  <si>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</si>
  <si>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</si>
  <si>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</si>
  <si>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</si>
  <si>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</si>
  <si>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</si>
  <si>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</si>
  <si>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</si>
  <si>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</si>
  <si>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</si>
  <si>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</si>
  <si>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</si>
  <si>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</si>
  <si>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</si>
  <si>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</si>
  <si>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</si>
  <si>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</si>
  <si>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</si>
  <si>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</si>
  <si>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</si>
  <si>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</si>
  <si>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</si>
  <si>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</si>
  <si>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</si>
  <si>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</si>
  <si>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</si>
  <si>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</si>
  <si>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</si>
  <si>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</si>
  <si>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</si>
  <si>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</si>
  <si>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</si>
  <si>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</si>
  <si>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</si>
  <si>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</si>
  <si>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</si>
  <si>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</si>
  <si>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</si>
  <si>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</si>
  <si>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</si>
  <si>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</si>
  <si>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</si>
  <si>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</si>
  <si>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</si>
  <si>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</si>
  <si>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</si>
  <si>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</si>
  <si>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</si>
  <si>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</si>
  <si>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</si>
  <si>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</si>
  <si>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</si>
  <si>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</si>
  <si>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</si>
  <si>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</si>
  <si>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</si>
  <si>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</si>
  <si>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</si>
  <si>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</si>
  <si>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</si>
  <si>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</si>
  <si>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</si>
  <si>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</si>
  <si>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</si>
  <si>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</si>
  <si>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</si>
  <si>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</si>
  <si>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</si>
  <si>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</si>
  <si>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</si>
  <si>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</si>
  <si>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</si>
  <si>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</si>
  <si>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</si>
  <si>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</si>
  <si>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</si>
  <si>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</si>
  <si>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</si>
  <si>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</si>
  <si>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</si>
  <si>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</si>
  <si>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</si>
  <si>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</si>
  <si>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</si>
  <si>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</si>
  <si>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</si>
  <si>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</si>
  <si>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</si>
  <si>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</si>
  <si>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</si>
  <si>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</si>
  <si>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</si>
  <si>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</si>
  <si>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</si>
  <si>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</si>
  <si>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</si>
  <si>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</si>
  <si>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</si>
  <si>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</si>
  <si>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</si>
  <si>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</si>
  <si>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</si>
  <si>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</si>
  <si>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</si>
  <si>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</si>
  <si>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</si>
  <si>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</si>
  <si>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</si>
  <si>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</si>
  <si>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</si>
  <si>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</si>
  <si>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</si>
  <si>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</si>
  <si>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</si>
  <si>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</si>
  <si>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</si>
  <si>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</si>
  <si>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</si>
  <si>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</si>
  <si>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</si>
  <si>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</si>
  <si>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</si>
  <si>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</si>
  <si>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</si>
  <si>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</si>
  <si>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</si>
  <si>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</si>
  <si>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</si>
  <si>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</si>
  <si>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</si>
  <si>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</si>
  <si>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</si>
  <si>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</si>
  <si>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</si>
  <si>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</si>
  <si>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</si>
  <si>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</si>
  <si>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</si>
  <si>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</si>
  <si>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</si>
  <si>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</si>
  <si>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</si>
  <si>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</si>
  <si>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</si>
  <si>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</si>
  <si>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</si>
  <si>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</si>
  <si>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</si>
  <si>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</si>
  <si>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</si>
  <si>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</si>
  <si>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</si>
  <si>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</si>
  <si>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</si>
  <si>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</si>
  <si>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</si>
  <si>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</si>
  <si>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</si>
  <si>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</si>
  <si>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</si>
  <si>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</si>
  <si>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</si>
  <si>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</si>
  <si>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</si>
  <si>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</si>
  <si>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</si>
  <si>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</si>
  <si>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</si>
  <si>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</si>
  <si>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</si>
  <si>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</si>
  <si>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</si>
  <si>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</si>
  <si>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</si>
  <si>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</si>
  <si>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</si>
  <si>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</si>
  <si>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</si>
  <si>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</si>
  <si>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</si>
  <si>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</si>
  <si>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</si>
  <si>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</si>
  <si>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</si>
  <si>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</si>
  <si>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</si>
  <si>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</si>
  <si>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</si>
  <si>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</si>
  <si>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</si>
  <si>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</si>
  <si>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</si>
  <si>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</si>
  <si>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</si>
  <si>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</si>
  <si>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</si>
  <si>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</si>
  <si>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</si>
  <si>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</si>
  <si>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</si>
  <si>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</si>
  <si>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</si>
  <si>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</si>
  <si>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</si>
  <si>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</si>
  <si>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</si>
  <si>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</si>
  <si>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</si>
  <si>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</si>
  <si>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</si>
  <si>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</si>
  <si>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</si>
  <si>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</si>
  <si>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</si>
  <si>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</si>
  <si>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</si>
  <si>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</si>
  <si>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</si>
  <si>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</si>
  <si>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</si>
  <si>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</si>
  <si>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</si>
  <si>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</si>
  <si>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</si>
  <si>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</si>
  <si>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</si>
  <si>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</si>
  <si>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</si>
  <si>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</si>
  <si>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</si>
  <si>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</si>
  <si>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</si>
  <si>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</si>
  <si>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</si>
  <si>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</si>
  <si>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</si>
  <si>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</si>
  <si>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</si>
  <si>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</si>
  <si>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</si>
  <si>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</si>
  <si>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</si>
  <si>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</si>
  <si>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</si>
  <si>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</si>
  <si>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</si>
  <si>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</si>
  <si>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</si>
  <si>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</si>
  <si>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</si>
  <si>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</si>
  <si>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</si>
  <si>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</si>
  <si>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</si>
  <si>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</si>
  <si>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</si>
  <si>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</si>
  <si>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</si>
  <si>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</si>
  <si>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</si>
  <si>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</si>
  <si>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</si>
  <si>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</si>
  <si>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</si>
  <si>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</si>
  <si>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</si>
  <si>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</si>
  <si>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</si>
  <si>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</si>
  <si>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</si>
  <si>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</si>
  <si>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</si>
  <si>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</si>
  <si>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</si>
  <si>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</si>
  <si>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</si>
  <si>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</si>
  <si>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</si>
  <si>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</si>
  <si>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</si>
  <si>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</si>
  <si>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</si>
  <si>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</si>
  <si>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</si>
  <si>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</si>
  <si>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</si>
  <si>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</si>
  <si>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</si>
  <si>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</si>
  <si>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</si>
  <si>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</si>
  <si>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</si>
  <si>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</si>
  <si>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</si>
  <si>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</si>
  <si>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</si>
  <si>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</si>
  <si>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</si>
  <si>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</si>
  <si>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</si>
  <si>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</si>
  <si>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</si>
  <si>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</si>
  <si>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</si>
  <si>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</si>
  <si>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</si>
  <si>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</si>
  <si>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</si>
  <si>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</si>
  <si>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</si>
  <si>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</si>
  <si>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</si>
  <si>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</si>
  <si>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</si>
  <si>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</si>
  <si>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</si>
  <si>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</si>
  <si>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</si>
  <si>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</si>
  <si>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</si>
  <si>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</si>
  <si>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</si>
  <si>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</si>
  <si>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</si>
  <si>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</si>
  <si>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</si>
  <si>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</si>
  <si>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</si>
  <si>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</si>
  <si>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</si>
  <si>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</si>
  <si>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</si>
  <si>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</si>
  <si>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</si>
  <si>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</si>
  <si>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</si>
  <si>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</si>
  <si>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</si>
  <si>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</si>
  <si>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</si>
  <si>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</si>
  <si>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</si>
  <si>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</si>
  <si>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</si>
  <si>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</si>
  <si>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</si>
  <si>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</si>
  <si>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</si>
  <si>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</si>
  <si>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</si>
  <si>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</si>
  <si>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</si>
  <si>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</si>
  <si>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</si>
  <si>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</si>
  <si>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</si>
  <si>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</si>
  <si>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</si>
  <si>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</si>
  <si>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</si>
  <si>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</si>
  <si>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</si>
  <si>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</si>
  <si>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</si>
  <si>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</si>
  <si>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</si>
  <si>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</si>
  <si>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</si>
  <si>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</si>
  <si>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</si>
  <si>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</si>
  <si>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</si>
  <si>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</si>
  <si>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</si>
  <si>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</si>
  <si>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</si>
  <si>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</si>
  <si>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</si>
  <si>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</si>
  <si>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</si>
  <si>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</si>
  <si>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</si>
  <si>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</si>
  <si>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</si>
  <si>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</si>
  <si>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</si>
  <si>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</si>
  <si>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</si>
  <si>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</si>
  <si>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</si>
  <si>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</si>
  <si>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</si>
  <si>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</si>
  <si>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</si>
  <si>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</si>
  <si>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</si>
  <si>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</si>
  <si>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</si>
  <si>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Additional Data Transfer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</si>
  <si>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</si>
  <si>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</si>
  <si>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</si>
  <si>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</si>
  <si>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</si>
  <si>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</si>
  <si>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</si>
  <si>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</si>
  <si>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</si>
  <si>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</si>
  <si>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</si>
  <si>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</si>
  <si>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</si>
  <si>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</si>
  <si>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</si>
  <si>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</si>
  <si>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</si>
  <si>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</si>
  <si>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</si>
  <si>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</si>
  <si>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</si>
  <si>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</si>
  <si>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</si>
  <si>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</si>
  <si>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</si>
  <si>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</si>
  <si>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</si>
  <si>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</si>
  <si>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</si>
  <si>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</si>
  <si>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</si>
  <si>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</si>
  <si>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</si>
  <si>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</si>
  <si>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</si>
  <si>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</si>
  <si>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</si>
  <si>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</si>
  <si>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</si>
  <si>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</si>
  <si>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</si>
  <si>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</si>
  <si>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</si>
  <si>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</si>
  <si>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</si>
  <si>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</si>
  <si>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</si>
  <si>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</si>
  <si>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</si>
  <si>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</si>
  <si>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</si>
  <si>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</si>
  <si>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</si>
  <si>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</si>
  <si>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</si>
  <si>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</si>
  <si>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</si>
  <si>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</si>
  <si>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</si>
  <si>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</si>
  <si>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</si>
  <si>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</si>
  <si>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</si>
  <si>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</si>
  <si>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</si>
  <si>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</si>
  <si>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</si>
  <si>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</si>
  <si>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</si>
  <si>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</si>
  <si>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</si>
  <si>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</si>
  <si>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</si>
  <si>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</si>
  <si>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</si>
  <si>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</si>
  <si>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</si>
  <si>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</si>
  <si>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</si>
  <si>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</si>
  <si>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</si>
  <si>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</si>
  <si>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</si>
  <si>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</si>
  <si>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</si>
  <si>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</si>
  <si>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</si>
  <si>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</si>
  <si>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</si>
  <si>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</si>
  <si>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</si>
  <si>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</si>
  <si>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</si>
  <si>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</si>
  <si>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</si>
  <si>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</si>
  <si>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</si>
  <si>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</si>
  <si>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</si>
  <si>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</si>
  <si>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</si>
  <si>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</si>
  <si>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</si>
  <si>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</si>
  <si>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</si>
  <si>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</si>
  <si>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</si>
  <si>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</si>
  <si>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</si>
  <si>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</si>
  <si>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</si>
  <si>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</si>
  <si>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</si>
  <si>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</si>
  <si>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</si>
  <si>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</si>
  <si>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</si>
  <si>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</si>
  <si>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</si>
  <si>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</si>
  <si>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</si>
  <si>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</si>
  <si>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</si>
  <si>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</si>
  <si>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</si>
  <si>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</si>
  <si>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</si>
  <si>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</si>
  <si>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</si>
  <si>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</si>
  <si>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</si>
  <si>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</si>
  <si>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</si>
  <si>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</si>
  <si>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</si>
  <si>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</si>
  <si>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</si>
  <si>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</si>
  <si>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</si>
  <si>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</si>
  <si>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</si>
  <si>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</si>
  <si>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</si>
  <si>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</si>
  <si>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</si>
  <si>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</si>
  <si>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</si>
  <si>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</si>
  <si>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</si>
  <si>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</si>
  <si>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</si>
  <si>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</si>
  <si>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</si>
  <si>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</si>
  <si>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</si>
  <si>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</si>
  <si>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</si>
  <si>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</si>
  <si>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</si>
  <si>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</si>
  <si>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</si>
  <si>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</si>
  <si>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</si>
  <si>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</si>
  <si>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</si>
  <si>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</si>
  <si>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</si>
  <si>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</si>
  <si>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</si>
  <si>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</si>
  <si>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</si>
  <si>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</si>
  <si>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</si>
  <si>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</si>
  <si>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</si>
  <si>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</si>
  <si>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</si>
  <si>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</si>
  <si>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</si>
  <si>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</si>
  <si>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</si>
  <si>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</si>
  <si>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</si>
  <si>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</si>
  <si>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</si>
  <si>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</si>
  <si>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</si>
  <si>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</si>
  <si>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</si>
  <si>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</si>
  <si>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</si>
  <si>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</si>
  <si>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</si>
  <si>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</si>
  <si>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</si>
  <si>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</si>
  <si>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</si>
  <si>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</si>
  <si>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</si>
  <si>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</si>
  <si>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</si>
  <si>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</si>
  <si>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</si>
  <si>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</si>
  <si>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</si>
  <si>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</si>
  <si>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</si>
  <si>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</si>
  <si>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</si>
  <si>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</si>
  <si>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</si>
  <si>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</si>
  <si>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</si>
  <si>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</si>
  <si>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</si>
  <si>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</si>
  <si>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</si>
  <si>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</si>
  <si>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</si>
  <si>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</si>
  <si>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</si>
  <si>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</si>
  <si>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</si>
  <si>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</si>
  <si>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</si>
  <si>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</si>
  <si>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</si>
  <si>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</si>
  <si>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</si>
  <si>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</si>
  <si>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</si>
  <si>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</si>
  <si>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</si>
  <si>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</si>
  <si>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</si>
  <si>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</si>
  <si>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</si>
  <si>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</si>
  <si>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</si>
  <si>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</si>
  <si>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</si>
  <si>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</si>
  <si>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</si>
  <si>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</si>
  <si>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</si>
  <si>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</si>
  <si>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</si>
  <si>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</si>
  <si>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</si>
  <si>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</si>
  <si>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</si>
  <si>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</si>
  <si>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</si>
  <si>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</si>
  <si>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</si>
  <si>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</si>
  <si>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</si>
  <si>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</si>
  <si>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</si>
  <si>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</si>
  <si>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</si>
  <si>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</si>
  <si>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</si>
  <si>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</si>
  <si>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</si>
  <si>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</si>
  <si>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</si>
  <si>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</si>
  <si>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</si>
  <si>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</si>
  <si>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</si>
  <si>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</si>
  <si>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</si>
  <si>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</si>
  <si>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</si>
  <si>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</si>
  <si>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</si>
  <si>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</si>
  <si>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</si>
  <si>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</si>
  <si>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</si>
  <si>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</si>
  <si>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</si>
  <si>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</si>
  <si>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</si>
  <si>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</si>
  <si>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</si>
  <si>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</si>
  <si>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</si>
  <si>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</si>
  <si>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</si>
  <si>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</si>
  <si>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</si>
  <si>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</si>
  <si>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</si>
  <si>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</si>
  <si>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</si>
  <si>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</si>
  <si>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</si>
  <si>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</si>
  <si>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</si>
  <si>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</si>
  <si>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</si>
  <si>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</si>
  <si>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</si>
  <si>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</si>
  <si>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</si>
  <si>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</si>
  <si>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</si>
  <si>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</si>
  <si>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</si>
  <si>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</si>
  <si>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</si>
  <si>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</si>
  <si>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</si>
  <si>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</si>
  <si>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</si>
  <si>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</si>
  <si>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</si>
  <si>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</si>
  <si>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</si>
  <si>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</si>
  <si>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</si>
  <si>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</si>
  <si>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</si>
  <si>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</si>
  <si>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</si>
  <si>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</si>
  <si>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</si>
  <si>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</si>
  <si>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</si>
  <si>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</si>
  <si>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</si>
  <si>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</si>
  <si>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</si>
  <si>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</si>
  <si>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</si>
  <si>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</si>
  <si>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</si>
  <si>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</si>
  <si>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</si>
  <si>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</si>
  <si>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</si>
  <si>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</si>
  <si>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</si>
  <si>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</si>
  <si>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</si>
  <si>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</si>
  <si>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</si>
  <si>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</si>
  <si>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</si>
  <si>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</si>
  <si>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</si>
  <si>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</si>
  <si>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</si>
  <si>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</si>
  <si>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</si>
  <si>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</si>
  <si>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</si>
  <si>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</si>
  <si>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</si>
  <si>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</si>
  <si>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</si>
  <si>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</si>
  <si>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</si>
  <si>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</si>
  <si>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</si>
  <si>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</si>
  <si>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</si>
  <si>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</si>
  <si>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</si>
  <si>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</si>
  <si>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</si>
  <si>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</si>
  <si>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</si>
  <si>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</si>
  <si>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</si>
  <si>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</si>
  <si>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</si>
  <si>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</si>
  <si>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</si>
  <si>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</si>
  <si>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</si>
  <si>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</si>
  <si>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</si>
  <si>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</si>
  <si>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</si>
  <si>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</si>
  <si>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</si>
  <si>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</si>
  <si>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</si>
  <si>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</si>
  <si>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</si>
  <si>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</si>
  <si>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</si>
  <si>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</si>
  <si>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</si>
  <si>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</si>
  <si>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</si>
  <si>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</si>
  <si>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</si>
  <si>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</si>
  <si>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</si>
  <si>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</si>
  <si>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</si>
  <si>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</si>
  <si>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</si>
  <si>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</si>
  <si>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</si>
  <si>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</si>
  <si>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</si>
  <si>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</si>
  <si>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</si>
  <si>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</si>
  <si>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</si>
  <si>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</si>
  <si>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</si>
  <si>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</si>
  <si>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</si>
  <si>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</si>
  <si>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</si>
  <si>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</si>
  <si>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</si>
  <si>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</si>
  <si>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</si>
  <si>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</si>
  <si>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</si>
  <si>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</si>
  <si>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</si>
  <si>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</si>
  <si>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</si>
  <si>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</si>
  <si>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</si>
  <si>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</si>
  <si>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</si>
  <si>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</si>
  <si>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</si>
  <si>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</si>
  <si>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</si>
  <si>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</si>
  <si>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</si>
  <si>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</si>
  <si>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</si>
  <si>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</si>
  <si>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</si>
  <si>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</si>
  <si>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</si>
  <si>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</si>
  <si>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</si>
  <si>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</si>
  <si>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</si>
  <si>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</si>
  <si>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</si>
  <si>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</si>
  <si>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</si>
  <si>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</si>
  <si>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</si>
  <si>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</si>
  <si>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</si>
  <si>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</si>
  <si>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</si>
  <si>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</si>
  <si>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</si>
  <si>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</si>
  <si>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</si>
  <si>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</si>
  <si>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</si>
  <si>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</si>
  <si>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</si>
  <si>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</si>
  <si>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</si>
  <si>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</si>
  <si>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</si>
  <si>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</si>
  <si>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</si>
  <si>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</si>
  <si>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</si>
  <si>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</si>
  <si>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</si>
  <si>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</si>
  <si>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</si>
  <si>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</si>
  <si>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</si>
  <si>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</si>
  <si>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</si>
  <si>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</si>
  <si>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</si>
  <si>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</si>
  <si>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</si>
  <si>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</si>
  <si>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</si>
  <si>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</si>
  <si>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</si>
  <si>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</si>
  <si>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</si>
  <si>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</si>
  <si>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</si>
  <si>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</si>
  <si>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</si>
  <si>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</si>
  <si>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</si>
  <si>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</si>
  <si>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</si>
  <si>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</si>
  <si>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</si>
  <si>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</si>
  <si>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</si>
  <si>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</si>
  <si>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</si>
  <si>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</si>
  <si>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</si>
  <si>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</si>
  <si>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</si>
  <si>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</si>
  <si>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</si>
  <si>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</si>
  <si>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</si>
  <si>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</si>
  <si>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</si>
  <si>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</si>
  <si>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</si>
  <si>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</si>
  <si>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</si>
  <si>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</si>
  <si>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</si>
  <si>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</si>
  <si>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</si>
  <si>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</si>
  <si>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</si>
  <si>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</si>
  <si>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</si>
  <si>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</si>
  <si>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</si>
  <si>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</si>
  <si>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</si>
  <si>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</si>
  <si>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</si>
  <si>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</si>
  <si>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</si>
  <si>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</si>
  <si>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</si>
  <si>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</si>
  <si>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</si>
  <si>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</si>
  <si>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</si>
  <si>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</si>
  <si>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</si>
  <si>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</si>
  <si>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</si>
  <si>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</si>
  <si>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</si>
  <si>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</si>
  <si>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</si>
  <si>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</si>
  <si>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</si>
  <si>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</si>
  <si>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</si>
  <si>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</si>
  <si>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</si>
  <si>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</si>
  <si>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</si>
  <si>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</si>
  <si>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</si>
  <si>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</si>
  <si>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</si>
  <si>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</si>
  <si>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</si>
  <si>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</si>
  <si>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</si>
  <si>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</si>
  <si>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</si>
  <si>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</si>
  <si>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</si>
  <si>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</si>
  <si>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</si>
  <si>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</si>
  <si>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</si>
  <si>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</si>
  <si>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</si>
  <si>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</si>
  <si>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</si>
  <si>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</si>
  <si>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</si>
  <si>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</si>
  <si>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</si>
  <si>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</si>
  <si>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</si>
  <si>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</si>
  <si>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</si>
  <si>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</si>
  <si>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</si>
  <si>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</si>
  <si>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</si>
  <si>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</si>
  <si>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</si>
  <si>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</si>
  <si>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</si>
  <si>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</si>
  <si>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</si>
  <si>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</si>
  <si>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</si>
  <si>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</si>
  <si>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</si>
  <si>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</si>
  <si>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</si>
  <si>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</si>
  <si>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</si>
  <si>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</si>
  <si>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</si>
  <si>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</si>
  <si>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</si>
  <si>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</si>
  <si>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</si>
  <si>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</si>
  <si>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</si>
  <si>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</si>
  <si>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</si>
  <si>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</si>
  <si>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</si>
  <si>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</si>
  <si>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</si>
  <si>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</si>
  <si>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</si>
  <si>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</si>
  <si>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</si>
  <si>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</si>
  <si>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</si>
  <si>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</si>
  <si>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</si>
  <si>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</si>
  <si>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</si>
  <si>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</si>
  <si>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</si>
  <si>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</si>
  <si>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</si>
  <si>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</si>
  <si>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</si>
  <si>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</si>
  <si>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</si>
  <si>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</si>
  <si>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</si>
  <si>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</si>
  <si>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</si>
  <si>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</si>
  <si>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</si>
  <si>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</si>
  <si>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</si>
  <si>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</si>
  <si>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</si>
  <si>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</si>
  <si>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</si>
  <si>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</si>
  <si>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</si>
  <si>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</si>
  <si>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</si>
  <si>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</si>
  <si>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</si>
  <si>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</si>
  <si>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</si>
  <si>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</si>
  <si>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</si>
  <si>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</si>
  <si>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</si>
  <si>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</si>
  <si>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</si>
  <si>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</si>
  <si>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</si>
  <si>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</si>
  <si>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</si>
  <si>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</si>
  <si>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</si>
  <si>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</si>
  <si>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</si>
  <si>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</si>
  <si>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</si>
  <si>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</si>
  <si>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</si>
  <si>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</si>
  <si>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</si>
  <si>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</si>
  <si>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</si>
  <si>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</si>
  <si>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</si>
  <si>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</si>
  <si>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</si>
  <si>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</si>
  <si>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</si>
  <si>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</si>
  <si>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</si>
  <si>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</si>
  <si>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</si>
  <si>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</si>
  <si>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</si>
  <si>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</si>
  <si>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</si>
  <si>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</si>
  <si>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</si>
  <si>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</si>
  <si>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</si>
  <si>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</si>
  <si>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</si>
  <si>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</si>
  <si>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</si>
  <si>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</si>
  <si>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</si>
  <si>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</si>
  <si>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</si>
  <si>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</si>
  <si>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</si>
  <si>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</si>
  <si>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</si>
  <si>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</si>
  <si>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</si>
  <si>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</si>
  <si>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</si>
  <si>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</si>
  <si>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</si>
  <si>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</si>
  <si>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</si>
  <si>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</si>
  <si>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</si>
  <si>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</si>
  <si>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</si>
  <si>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</si>
  <si>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</si>
  <si>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</si>
  <si>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</si>
  <si>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</si>
  <si>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</si>
  <si>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</si>
  <si>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</si>
  <si>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</si>
  <si>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</si>
  <si>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</si>
  <si>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</si>
  <si>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</si>
  <si>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</si>
  <si>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</si>
  <si>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</si>
  <si>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</si>
  <si>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</si>
  <si>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</si>
  <si>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</si>
  <si>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</si>
  <si>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</si>
  <si>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</si>
  <si>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</si>
  <si>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</si>
  <si>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</si>
  <si>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</si>
  <si>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</si>
  <si>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</si>
  <si>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</si>
  <si>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</si>
  <si>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</si>
  <si>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</si>
  <si>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</si>
  <si>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</si>
  <si>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</si>
  <si>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</si>
  <si>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</si>
  <si>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</si>
  <si>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</si>
  <si>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</si>
  <si>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</si>
  <si>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</si>
  <si>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</si>
  <si>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</si>
  <si>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</si>
  <si>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</si>
  <si>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</si>
  <si>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</si>
  <si>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</si>
  <si>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</si>
  <si>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</si>
  <si>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</si>
  <si>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</si>
  <si>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</si>
  <si>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</si>
  <si>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</si>
  <si>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</si>
  <si>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</si>
  <si>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</si>
  <si>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</si>
  <si>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</si>
  <si>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</si>
  <si>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</si>
  <si>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</si>
  <si>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</si>
  <si>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</si>
  <si>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</si>
  <si>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</si>
  <si>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</si>
  <si>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</si>
  <si>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</si>
  <si>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</si>
  <si>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</si>
  <si>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</si>
  <si>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</si>
  <si>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</si>
  <si>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</si>
  <si>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</si>
  <si>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</si>
  <si>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</si>
  <si>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</si>
  <si>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</si>
  <si>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</si>
  <si>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</si>
  <si>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</si>
  <si>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</si>
  <si>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</si>
  <si>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</si>
  <si>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</si>
  <si>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</si>
  <si>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</si>
  <si>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</si>
  <si>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</si>
  <si>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</si>
  <si>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</si>
  <si>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</si>
  <si>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</si>
  <si>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</si>
  <si>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</si>
  <si>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</si>
  <si>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</si>
  <si>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</si>
  <si>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</si>
  <si>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</si>
  <si>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</si>
  <si>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</si>
  <si>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</si>
  <si>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</si>
  <si>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</si>
  <si>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</si>
  <si>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</si>
  <si>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</si>
  <si>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</si>
  <si>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</si>
  <si>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</si>
  <si>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</si>
  <si>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</si>
  <si>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</si>
  <si>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</si>
  <si>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</si>
  <si>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</si>
  <si>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</si>
  <si>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</si>
  <si>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</si>
  <si>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</si>
  <si>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</si>
  <si>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</si>
  <si>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</si>
  <si>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</si>
  <si>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</si>
  <si>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</si>
  <si>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</si>
  <si>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</si>
  <si>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</si>
  <si>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</si>
  <si>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</si>
  <si>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</si>
  <si>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</si>
  <si>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</si>
  <si>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</si>
  <si>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</si>
  <si>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</si>
  <si>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</si>
  <si>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</si>
  <si>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</si>
  <si>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</si>
  <si>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</si>
  <si>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</si>
  <si>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</si>
  <si>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</si>
  <si>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</si>
  <si>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</si>
  <si>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</si>
  <si>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</si>
  <si>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</si>
  <si>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</si>
  <si>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</si>
  <si>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</si>
  <si>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</si>
  <si>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</si>
  <si>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</si>
  <si>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</si>
  <si>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</si>
  <si>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</si>
  <si>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</si>
  <si>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</si>
  <si>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</si>
  <si>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</si>
  <si>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</si>
  <si>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</si>
  <si>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</si>
  <si>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</si>
  <si>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</si>
  <si>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</si>
  <si>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</si>
  <si>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</si>
  <si>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</si>
  <si>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</si>
  <si>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</si>
  <si>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</si>
  <si>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</si>
  <si>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</si>
  <si>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</si>
  <si>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</si>
  <si>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</si>
  <si>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</si>
  <si>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</si>
  <si>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</si>
  <si>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</si>
  <si>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</si>
  <si>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</si>
  <si>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</si>
  <si>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</si>
  <si>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</si>
  <si>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</si>
  <si>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</si>
  <si>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</si>
  <si>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</si>
  <si>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</si>
  <si>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</si>
  <si>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</si>
  <si>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</si>
  <si>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</si>
  <si>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</si>
  <si>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</si>
  <si>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</si>
  <si>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</si>
  <si>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</si>
  <si>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</si>
  <si>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</si>
  <si>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</si>
  <si>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</si>
  <si>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</si>
  <si>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</si>
  <si>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</si>
  <si>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</si>
  <si>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</si>
  <si>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</si>
  <si>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</si>
  <si>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</si>
  <si>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</si>
  <si>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</si>
  <si>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</si>
  <si>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</si>
  <si>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</si>
  <si>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</si>
  <si>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</si>
  <si>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</si>
  <si>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</si>
  <si>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</si>
  <si>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</si>
  <si>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</si>
  <si>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</si>
  <si>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</si>
  <si>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</si>
  <si>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</si>
  <si>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</si>
  <si>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</si>
  <si>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</si>
  <si>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</si>
  <si>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</si>
  <si>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</si>
  <si>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</si>
  <si>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</si>
  <si>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</si>
  <si>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</si>
  <si>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</si>
  <si>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</si>
  <si>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</si>
  <si>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</si>
  <si>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</si>
  <si>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</si>
  <si>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</si>
  <si>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</si>
  <si>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</si>
  <si>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</si>
  <si>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</si>
  <si>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</si>
  <si>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</si>
  <si>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</si>
  <si>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</si>
  <si>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</si>
  <si>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</si>
  <si>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</si>
  <si>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</si>
  <si>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</si>
  <si>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</si>
  <si>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</si>
  <si>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</si>
  <si>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</si>
  <si>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</si>
  <si>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</si>
  <si>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</si>
  <si>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</si>
  <si>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</si>
  <si>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</si>
  <si>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</si>
  <si>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</si>
  <si>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</si>
  <si>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</si>
  <si>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</si>
  <si>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</si>
  <si>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</si>
  <si>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</si>
  <si>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</si>
  <si>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</si>
  <si>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</si>
  <si>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</si>
  <si>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</si>
  <si>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</si>
  <si>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</si>
  <si>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</si>
  <si>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</si>
  <si>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</si>
  <si>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</si>
  <si>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</si>
  <si>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</si>
  <si>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</si>
  <si>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</si>
  <si>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</si>
  <si>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</si>
  <si>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</si>
  <si>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</si>
  <si>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</si>
  <si>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</si>
  <si>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</si>
  <si>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</si>
  <si>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</si>
  <si>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</si>
  <si>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</si>
  <si>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</si>
  <si>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</si>
  <si>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</si>
  <si>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</si>
  <si>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</si>
  <si>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</si>
  <si>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</si>
  <si>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</si>
  <si>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</si>
  <si>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</si>
  <si>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</si>
  <si>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</si>
  <si>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</si>
  <si>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</si>
  <si>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</si>
  <si>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</si>
  <si>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</si>
  <si>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</si>
  <si>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N7H-01257</t>
  </si>
  <si>
    <t>AzureCompute ShrdSvr ALNG SubsVL MVL 10hrs Commit A10VMNWUSE</t>
  </si>
  <si>
    <t>N7H-01253</t>
  </si>
  <si>
    <t>AzureCompute ShrdSvr ALNG SubsVL MVL 10hrs Commit A10VMNWEUW</t>
  </si>
  <si>
    <t>N7H-01254</t>
  </si>
  <si>
    <t>AzureCompute ShrdSvr ALNG SubsVL MVL 10hrs Commit A10VMNWJAE</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</si>
  <si>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</si>
  <si>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</si>
  <si>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</si>
  <si>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</si>
  <si>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</si>
  <si>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</si>
  <si>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</si>
  <si>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</si>
  <si>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</si>
  <si>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</si>
  <si>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</si>
  <si>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</si>
  <si>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</si>
  <si>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</si>
  <si>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</si>
  <si>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</si>
  <si>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</si>
  <si>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</si>
  <si>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</si>
  <si>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</si>
  <si>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</si>
  <si>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</si>
  <si>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</si>
  <si>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</si>
  <si>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</si>
  <si>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</si>
  <si>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</si>
  <si>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</si>
  <si>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</si>
  <si>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</si>
  <si>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</si>
  <si>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</si>
  <si>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</si>
  <si>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</si>
  <si>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</si>
  <si>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</si>
  <si>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</si>
  <si>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</si>
  <si>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</si>
  <si>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</si>
  <si>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</si>
  <si>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</si>
  <si>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</si>
  <si>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</si>
  <si>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</si>
  <si>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</si>
  <si>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N7H-01934</t>
  </si>
  <si>
    <t>N7H-01259</t>
  </si>
  <si>
    <t>AzureCompute ShrdSvr ALNG SubsVL MVL 10hrs Commit A10VMNWUSNCen</t>
  </si>
  <si>
    <t>N7H-01260</t>
  </si>
  <si>
    <t>AzureCompute ShrdSvr ALNG SubsVL MVL 10hrs Commit A10VMNWUSSCen</t>
  </si>
  <si>
    <t>N7H-01261</t>
  </si>
  <si>
    <t>AzureCompute ShrdSvr ALNG SubsVL MVL 10hrs Commit A10VMNWUSW</t>
  </si>
  <si>
    <t>AzureCompute ShrdSvr ALNG SubsVL MVL 10hrs Commit A10VMWEUN</t>
  </si>
  <si>
    <t>N7H-01267</t>
  </si>
  <si>
    <t>AzureCompute ShrdSvr ALNG SubsVL MVL 10hrs Commit A10VMWEUW</t>
  </si>
  <si>
    <t>N7H-01268</t>
  </si>
  <si>
    <t>AzureCompute ShrdSvr ALNG SubsVL MVL 10hrs Commit A10VMWJAE</t>
  </si>
  <si>
    <t>N7H-01271</t>
  </si>
  <si>
    <t>AzureCompute ShrdSvr ALNG SubsVL MVL 10hrs Commit A10VMWUSE</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</si>
  <si>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</si>
  <si>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</si>
  <si>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</si>
  <si>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</si>
  <si>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</si>
  <si>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</si>
  <si>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</si>
  <si>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</si>
  <si>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</si>
  <si>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</si>
  <si>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</si>
  <si>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</si>
  <si>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</si>
  <si>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</si>
  <si>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Protected Instances - Up to 50 GB</t>
  </si>
  <si>
    <t>N7H-01303</t>
  </si>
  <si>
    <t>AzureCompute ShrdSvr ALNG SubsVL MVL 10hrs Commit A11VMNWUSNCen</t>
  </si>
  <si>
    <t>N7H-01304</t>
  </si>
  <si>
    <t>AzureCompute ShrdSvr ALNG SubsVL MVL 10hrs Commit A11VMNWUSSCen</t>
  </si>
  <si>
    <t>N7H-01305</t>
  </si>
  <si>
    <t>N7H-01310</t>
  </si>
  <si>
    <t>AzureCompute ShrdSvr ALNG SubsVL MVL 10hrs Commit A11VMWEUN</t>
  </si>
  <si>
    <t>N7H-01311</t>
  </si>
  <si>
    <t>AzureCompute ShrdSvr ALNG SubsVL MVL 10hrs Commit A11VMWEUW</t>
  </si>
  <si>
    <t>N7H-01312</t>
  </si>
  <si>
    <t>AzureCompute ShrdSvr ALNG SubsVL MVL 10hrs Commit A11VMWJAE</t>
  </si>
  <si>
    <t>N7H-01315</t>
  </si>
  <si>
    <t>AzureCompute ShrdSvr ALNG SubsVL MVL 10hrs Commit A11VMWUSE</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</si>
  <si>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</si>
  <si>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</si>
  <si>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</si>
  <si>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</si>
  <si>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</si>
  <si>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</si>
  <si>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</si>
  <si>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</si>
  <si>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</si>
  <si>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</si>
  <si>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</si>
  <si>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</si>
  <si>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</si>
  <si>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</si>
  <si>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</si>
  <si>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</si>
  <si>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</si>
  <si>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</si>
  <si>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</si>
  <si>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</si>
  <si>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</si>
  <si>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</si>
  <si>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</si>
  <si>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</si>
  <si>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</si>
  <si>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</si>
  <si>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</si>
  <si>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</si>
  <si>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</si>
  <si>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</si>
  <si>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</si>
  <si>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</si>
  <si>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</si>
  <si>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</si>
  <si>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</si>
  <si>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</si>
  <si>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</si>
  <si>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</si>
  <si>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</si>
  <si>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</si>
  <si>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</si>
  <si>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</si>
  <si>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</si>
  <si>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</si>
  <si>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</si>
  <si>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</si>
  <si>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</si>
  <si>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</si>
  <si>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</si>
  <si>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</si>
  <si>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</si>
  <si>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</si>
  <si>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</si>
  <si>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</si>
  <si>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</si>
  <si>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</si>
  <si>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</si>
  <si>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</si>
  <si>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</si>
  <si>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</si>
  <si>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</si>
  <si>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</si>
  <si>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</si>
  <si>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</si>
  <si>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</si>
  <si>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</si>
  <si>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</si>
  <si>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</si>
  <si>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</si>
  <si>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</si>
  <si>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</si>
  <si>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</si>
  <si>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</si>
  <si>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</si>
  <si>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</si>
  <si>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</si>
  <si>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</si>
  <si>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</si>
  <si>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</si>
  <si>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</si>
  <si>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</si>
  <si>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</si>
  <si>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</si>
  <si>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</si>
  <si>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</si>
  <si>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</si>
  <si>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</si>
  <si>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</si>
  <si>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</si>
  <si>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</si>
  <si>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</si>
  <si>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</si>
  <si>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</si>
  <si>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</si>
  <si>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</si>
  <si>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</si>
  <si>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</si>
  <si>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</si>
  <si>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</si>
  <si>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</si>
  <si>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</si>
  <si>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</si>
  <si>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</si>
  <si>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</si>
  <si>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</si>
  <si>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</si>
  <si>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</si>
  <si>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</si>
  <si>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</si>
  <si>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</si>
  <si>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</si>
  <si>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</si>
  <si>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</si>
  <si>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</si>
  <si>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</si>
  <si>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</si>
  <si>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</si>
  <si>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</si>
  <si>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</si>
  <si>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</si>
  <si>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</si>
  <si>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</si>
  <si>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</si>
  <si>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</si>
  <si>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</si>
  <si>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</si>
  <si>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</si>
  <si>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</si>
  <si>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</si>
  <si>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</si>
  <si>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</si>
  <si>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</si>
  <si>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</si>
  <si>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</si>
  <si>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</si>
  <si>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</si>
  <si>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</si>
  <si>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</si>
  <si>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</si>
  <si>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</si>
  <si>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</si>
  <si>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</si>
  <si>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</si>
  <si>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</si>
  <si>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</si>
  <si>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</si>
  <si>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</si>
  <si>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</si>
  <si>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</si>
  <si>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</si>
  <si>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</si>
  <si>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</si>
  <si>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</si>
  <si>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</si>
  <si>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</si>
  <si>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</si>
  <si>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</si>
  <si>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</si>
  <si>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</si>
  <si>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</si>
  <si>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</si>
  <si>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</si>
  <si>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</si>
  <si>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</si>
  <si>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</si>
  <si>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</si>
  <si>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</si>
  <si>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</si>
  <si>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</si>
  <si>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</si>
  <si>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</si>
  <si>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</si>
  <si>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</si>
  <si>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</si>
  <si>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</si>
  <si>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</si>
  <si>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</si>
  <si>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</si>
  <si>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</si>
  <si>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</si>
  <si>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</si>
  <si>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</si>
  <si>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</si>
  <si>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</si>
  <si>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</si>
  <si>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</si>
  <si>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</si>
  <si>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</si>
  <si>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</si>
  <si>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</si>
  <si>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</si>
  <si>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 xml:space="preserve">  SQL Database Basic, Standard, Premium Price: </t>
  </si>
  <si>
    <t>DTU Pack</t>
  </si>
  <si>
    <t>SQL DB Basic, Standard, Premium, Elastic</t>
  </si>
  <si>
    <t>Basic Elastic Databases</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</si>
  <si>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</si>
  <si>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</si>
  <si>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</si>
  <si>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</si>
  <si>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</si>
  <si>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</si>
  <si>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</si>
  <si>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</si>
  <si>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</si>
  <si>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</si>
  <si>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</si>
  <si>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</si>
  <si>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</si>
  <si>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Port Speed</t>
  </si>
  <si>
    <t>No</t>
  </si>
  <si>
    <t xml:space="preserve">Premium Add-On Price:  </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</si>
  <si>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</si>
  <si>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</si>
  <si>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</si>
  <si>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</si>
  <si>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</si>
  <si>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</si>
  <si>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</si>
  <si>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</si>
  <si>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</si>
  <si>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</si>
  <si>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</si>
  <si>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</si>
  <si>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</si>
  <si>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</si>
  <si>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</si>
  <si>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</si>
  <si>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</si>
  <si>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</si>
  <si>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</si>
  <si>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</si>
  <si>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</si>
  <si>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</si>
  <si>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</si>
  <si>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</si>
  <si>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</si>
  <si>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</si>
  <si>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</si>
  <si>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</si>
  <si>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</si>
  <si>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</si>
  <si>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</si>
  <si>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</si>
  <si>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</si>
  <si>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</si>
  <si>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</si>
  <si>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</si>
  <si>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</si>
  <si>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</si>
  <si>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</si>
  <si>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</si>
  <si>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</si>
  <si>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</si>
  <si>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</si>
  <si>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</si>
  <si>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</si>
  <si>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</si>
  <si>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</si>
  <si>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</si>
  <si>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</si>
  <si>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</si>
  <si>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</si>
  <si>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</si>
  <si>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</si>
  <si>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</si>
  <si>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</si>
  <si>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</si>
  <si>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</si>
  <si>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</si>
  <si>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</si>
  <si>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</si>
  <si>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</si>
  <si>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</si>
  <si>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</si>
  <si>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</si>
  <si>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</si>
  <si>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</si>
  <si>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</si>
  <si>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</si>
  <si>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</si>
  <si>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</si>
  <si>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</si>
  <si>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</si>
  <si>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</si>
  <si>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</si>
  <si>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</si>
  <si>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</si>
  <si>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</si>
  <si>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</si>
  <si>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</si>
  <si>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</si>
  <si>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</si>
  <si>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</si>
  <si>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</si>
  <si>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</si>
  <si>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</si>
  <si>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</si>
  <si>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</si>
  <si>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</si>
  <si>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</si>
  <si>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</si>
  <si>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</si>
  <si>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</si>
  <si>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</si>
  <si>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</si>
  <si>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</si>
  <si>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</si>
  <si>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</si>
  <si>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</si>
  <si>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</si>
  <si>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</si>
  <si>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</si>
  <si>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</si>
  <si>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</si>
  <si>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</si>
  <si>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</si>
  <si>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</si>
  <si>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</si>
  <si>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</si>
  <si>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</si>
  <si>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</si>
  <si>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</si>
  <si>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</si>
  <si>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</si>
  <si>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</si>
  <si>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</si>
  <si>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</si>
  <si>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</si>
  <si>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</si>
  <si>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</si>
  <si>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</si>
  <si>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</si>
  <si>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</si>
  <si>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</si>
  <si>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</si>
  <si>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</si>
  <si>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</si>
  <si>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</si>
  <si>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</si>
  <si>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</si>
  <si>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</si>
  <si>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</si>
  <si>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</si>
  <si>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</si>
  <si>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</si>
  <si>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</si>
  <si>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</si>
  <si>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</si>
  <si>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</si>
  <si>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</si>
  <si>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</si>
  <si>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</si>
  <si>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</si>
  <si>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</si>
  <si>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</si>
  <si>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</si>
  <si>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</si>
  <si>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</si>
  <si>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</si>
  <si>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</si>
  <si>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</si>
  <si>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</si>
  <si>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</si>
  <si>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</si>
  <si>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</si>
  <si>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</si>
  <si>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</si>
  <si>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</si>
  <si>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</si>
  <si>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</si>
  <si>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</si>
  <si>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</si>
  <si>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</si>
  <si>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</si>
  <si>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</si>
  <si>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</si>
  <si>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</si>
  <si>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</si>
  <si>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</si>
  <si>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</si>
  <si>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</si>
  <si>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</si>
  <si>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</si>
  <si>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</si>
  <si>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</si>
  <si>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</si>
  <si>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</si>
  <si>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</si>
  <si>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</si>
  <si>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</si>
  <si>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</si>
  <si>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</si>
  <si>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</si>
  <si>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</si>
  <si>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</si>
  <si>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</si>
  <si>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</si>
  <si>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</si>
  <si>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</si>
  <si>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</si>
  <si>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</si>
  <si>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</si>
  <si>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</si>
  <si>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</si>
  <si>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</si>
  <si>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</si>
  <si>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</si>
  <si>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</si>
  <si>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</si>
  <si>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</si>
  <si>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</si>
  <si>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</si>
  <si>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</si>
  <si>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</si>
  <si>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</si>
  <si>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</si>
  <si>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</si>
  <si>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</si>
  <si>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</si>
  <si>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</si>
  <si>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</si>
  <si>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</si>
  <si>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</si>
  <si>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</si>
  <si>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</si>
  <si>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</si>
  <si>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</si>
  <si>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</si>
  <si>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</si>
  <si>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</si>
  <si>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</si>
  <si>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</si>
  <si>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</si>
  <si>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</si>
  <si>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</si>
  <si>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</si>
  <si>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</si>
  <si>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</si>
  <si>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</si>
  <si>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</si>
  <si>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</si>
  <si>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</si>
  <si>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</si>
  <si>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</si>
  <si>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</si>
  <si>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</si>
  <si>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</si>
  <si>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</si>
  <si>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</si>
  <si>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</si>
  <si>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</si>
  <si>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</si>
  <si>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</si>
  <si>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</si>
  <si>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</si>
  <si>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</si>
  <si>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</si>
  <si>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</si>
  <si>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</si>
  <si>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</si>
  <si>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</si>
  <si>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</si>
  <si>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</si>
  <si>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</si>
  <si>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</si>
  <si>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</si>
  <si>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</si>
  <si>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</si>
  <si>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</si>
  <si>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</si>
  <si>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</si>
  <si>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</si>
  <si>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</si>
  <si>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</si>
  <si>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</si>
  <si>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</si>
  <si>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</si>
  <si>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</si>
  <si>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</si>
  <si>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</si>
  <si>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</si>
  <si>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</si>
  <si>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</si>
  <si>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</si>
  <si>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</si>
  <si>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</si>
  <si>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</si>
  <si>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</si>
  <si>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</si>
  <si>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</si>
  <si>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</si>
  <si>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</si>
  <si>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</si>
  <si>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</si>
  <si>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</si>
  <si>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</si>
  <si>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</si>
  <si>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</si>
  <si>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</si>
  <si>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</si>
  <si>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</si>
  <si>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</si>
  <si>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</si>
  <si>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</si>
  <si>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</si>
  <si>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</si>
  <si>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</si>
  <si>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</si>
  <si>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</si>
  <si>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</si>
  <si>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</si>
  <si>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</si>
  <si>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</si>
  <si>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</si>
  <si>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</si>
  <si>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</si>
  <si>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</si>
  <si>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</si>
  <si>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</si>
  <si>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</si>
  <si>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</si>
  <si>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</si>
  <si>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</si>
  <si>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</si>
  <si>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</si>
  <si>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</si>
  <si>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</si>
  <si>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</si>
  <si>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</si>
  <si>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</si>
  <si>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</si>
  <si>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</si>
  <si>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</si>
  <si>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</si>
  <si>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</si>
  <si>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</si>
  <si>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</si>
  <si>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</si>
  <si>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</si>
  <si>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</si>
  <si>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</si>
  <si>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</si>
  <si>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</si>
  <si>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</si>
  <si>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</si>
  <si>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</si>
  <si>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</si>
  <si>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</si>
  <si>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</si>
  <si>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</si>
  <si>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</si>
  <si>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</si>
  <si>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</si>
  <si>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</si>
  <si>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</si>
  <si>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</si>
  <si>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</si>
  <si>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</si>
  <si>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</si>
  <si>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</si>
  <si>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</si>
  <si>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</si>
  <si>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</si>
  <si>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</si>
  <si>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2e89da8d-729f-41ff-b28d-abe561d747aa</t>
  </si>
  <si>
    <t>aaca138e-b0b4-4210-995c-0403935f30f8</t>
  </si>
  <si>
    <t>61f839aa-bbd5-4270-821b-07904e18cfa0</t>
  </si>
  <si>
    <t>4a828d79-23d5-4143-9681-5ade8aa7e21a</t>
  </si>
  <si>
    <t>40bdb3b2-5577-4448-8614-398b4b63b7ac</t>
  </si>
  <si>
    <t>b9d5bd75-bbbb-44a8-bb5f-27253a42c04b</t>
  </si>
  <si>
    <t>96812953-bc3b-4b96-bdf5-051d8c4a534f</t>
  </si>
  <si>
    <t>fb4fd05e-9a05-4288-ba9e-23b4438548de</t>
  </si>
  <si>
    <t>87ff49bc-9c61-4494-8127-12ab834236b6</t>
  </si>
  <si>
    <t>dbc2f35e-e9fb-4e31-88ef-04863e7a34c4</t>
  </si>
  <si>
    <t>6551548b-7e61-4f51-896e-eb907d256b95</t>
  </si>
  <si>
    <t>186a16bf-2c6e-42ce-bed8-059db2f57486</t>
  </si>
  <si>
    <t>a8ec343f-bb99-4489-83e9-3e3e3a8212a5</t>
  </si>
  <si>
    <t>6a58cfd3-f46a-4634-9202-b0d962003a79</t>
  </si>
  <si>
    <t>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</si>
  <si>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</si>
  <si>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</si>
  <si>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</si>
  <si>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</si>
  <si>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</si>
  <si>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</si>
  <si>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</si>
  <si>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</si>
  <si>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</si>
  <si>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</si>
  <si>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</si>
  <si>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</si>
  <si>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</si>
  <si>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</si>
  <si>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</si>
  <si>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</si>
  <si>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</si>
  <si>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</si>
  <si>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</si>
  <si>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</si>
  <si>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</si>
  <si>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</si>
  <si>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</si>
  <si>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</si>
  <si>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</si>
  <si>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</si>
  <si>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</si>
  <si>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</si>
  <si>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</si>
  <si>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</si>
  <si>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</si>
  <si>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</si>
  <si>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</si>
  <si>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</si>
  <si>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</si>
  <si>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</si>
  <si>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</si>
  <si>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</si>
  <si>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</si>
  <si>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</si>
  <si>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</si>
  <si>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</si>
  <si>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</si>
  <si>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</si>
  <si>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</si>
  <si>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</si>
  <si>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</si>
  <si>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</si>
  <si>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</si>
  <si>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</si>
  <si>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</si>
  <si>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</si>
  <si>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</si>
  <si>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</si>
  <si>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</si>
  <si>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</si>
  <si>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</si>
  <si>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</si>
  <si>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</si>
  <si>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</si>
  <si>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</si>
  <si>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</si>
  <si>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</si>
  <si>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</si>
  <si>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</si>
  <si>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</si>
  <si>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</si>
  <si>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</si>
  <si>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</si>
  <si>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</si>
  <si>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</si>
  <si>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</si>
  <si>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</si>
  <si>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</si>
  <si>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</si>
  <si>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</si>
  <si>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</si>
  <si>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</si>
  <si>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</si>
  <si>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</si>
  <si>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</si>
  <si>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</si>
  <si>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</si>
  <si>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</si>
  <si>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</si>
  <si>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</si>
  <si>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</si>
  <si>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</si>
  <si>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</si>
  <si>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</si>
  <si>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</si>
  <si>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</si>
  <si>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</si>
  <si>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</si>
  <si>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</si>
  <si>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</si>
  <si>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</si>
  <si>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</si>
  <si>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</si>
  <si>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</si>
  <si>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</si>
  <si>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</si>
  <si>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</si>
  <si>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</si>
  <si>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</si>
  <si>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</si>
  <si>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</si>
  <si>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</si>
  <si>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</si>
  <si>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</si>
  <si>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</si>
  <si>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</si>
  <si>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</si>
  <si>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</si>
  <si>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</si>
  <si>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</si>
  <si>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</si>
  <si>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</si>
  <si>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</si>
  <si>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</si>
  <si>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</si>
  <si>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</si>
  <si>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</si>
  <si>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</si>
  <si>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</si>
  <si>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</si>
  <si>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</si>
  <si>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</si>
  <si>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</si>
  <si>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</si>
  <si>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</si>
  <si>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</si>
  <si>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</si>
  <si>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</si>
  <si>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</si>
  <si>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</si>
  <si>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</si>
  <si>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</si>
  <si>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</si>
  <si>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</si>
  <si>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</si>
  <si>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</si>
  <si>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</si>
  <si>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</si>
  <si>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</si>
  <si>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</si>
  <si>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</si>
  <si>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</si>
  <si>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</si>
  <si>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</si>
  <si>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</si>
  <si>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</si>
  <si>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</si>
  <si>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</si>
  <si>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</si>
  <si>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</si>
  <si>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</si>
  <si>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</si>
  <si>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</si>
  <si>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</si>
  <si>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</si>
  <si>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</si>
  <si>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</si>
  <si>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</si>
  <si>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</si>
  <si>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</si>
  <si>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</si>
  <si>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</si>
  <si>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</si>
  <si>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</si>
  <si>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</si>
  <si>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</si>
  <si>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</si>
  <si>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</si>
  <si>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</si>
  <si>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</si>
  <si>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</si>
  <si>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</si>
  <si>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</si>
  <si>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</si>
  <si>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</si>
  <si>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</si>
  <si>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</si>
  <si>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</si>
  <si>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</si>
  <si>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</si>
  <si>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</si>
  <si>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</si>
  <si>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</si>
  <si>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</si>
  <si>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</si>
  <si>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</si>
  <si>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</si>
  <si>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</si>
  <si>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</si>
  <si>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</si>
  <si>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</si>
  <si>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</si>
  <si>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</si>
  <si>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</si>
  <si>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</si>
  <si>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</si>
  <si>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</si>
  <si>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</si>
  <si>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</si>
  <si>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</si>
  <si>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</si>
  <si>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</si>
  <si>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</si>
  <si>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</si>
  <si>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</si>
  <si>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</si>
  <si>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</si>
  <si>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</si>
  <si>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</si>
  <si>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</si>
  <si>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</si>
  <si>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</si>
  <si>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</si>
  <si>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</si>
  <si>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</si>
  <si>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4ca5e77d-c176-4a37-b3a4-6f4046518c7b</t>
  </si>
  <si>
    <t>de59f888-758c-4bf2-9e5f-d8c254a7d16a</t>
  </si>
  <si>
    <t>88b82ac7-2d90-40ef-bcee-0ea460b2dd20</t>
  </si>
  <si>
    <t>39f65a7d-ccca-4eb5-9718-2f8d3712323e</t>
  </si>
  <si>
    <t>b1979b96-5a24-46e7-9c60-d78cf81beee5</t>
  </si>
  <si>
    <t>8ddc1c2b-9d6b-4dba-b486-ddb2939b9887</t>
  </si>
  <si>
    <t>776a858f-25d6-428d-808a-aa4f2a954dac</t>
  </si>
  <si>
    <t>f52acb67-19ab-4162-82c7-4022917c33e7</t>
  </si>
  <si>
    <t>4af9515a-22fd-4676-a2c1-b447aa5d982f</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</si>
  <si>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</si>
  <si>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</si>
  <si>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</si>
  <si>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</si>
  <si>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</si>
  <si>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</si>
  <si>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</si>
  <si>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</si>
  <si>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</si>
  <si>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</si>
  <si>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</si>
  <si>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</si>
  <si>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</si>
  <si>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</si>
  <si>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</si>
  <si>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</si>
  <si>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</si>
  <si>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</si>
  <si>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</si>
  <si>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</si>
  <si>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</si>
  <si>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</si>
  <si>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</si>
  <si>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</si>
  <si>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</si>
  <si>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</si>
  <si>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</si>
  <si>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</si>
  <si>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</si>
  <si>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</si>
  <si>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</si>
  <si>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</si>
  <si>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</si>
  <si>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</si>
  <si>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</si>
  <si>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</si>
  <si>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</si>
  <si>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</si>
  <si>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</si>
  <si>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</si>
  <si>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</si>
  <si>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</si>
  <si>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</si>
  <si>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</si>
  <si>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</si>
  <si>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</si>
  <si>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</si>
  <si>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</si>
  <si>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</si>
  <si>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</si>
  <si>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</si>
  <si>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</si>
  <si>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</si>
  <si>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</si>
  <si>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</si>
  <si>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</si>
  <si>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</si>
  <si>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</si>
  <si>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</si>
  <si>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</si>
  <si>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</si>
  <si>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</si>
  <si>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</si>
  <si>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</si>
  <si>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</si>
  <si>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</si>
  <si>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</si>
  <si>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</si>
  <si>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</si>
  <si>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</si>
  <si>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</si>
  <si>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</si>
  <si>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</si>
  <si>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</si>
  <si>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</si>
  <si>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</si>
  <si>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</si>
  <si>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</si>
  <si>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</si>
  <si>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</si>
  <si>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</si>
  <si>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</si>
  <si>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</si>
  <si>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</si>
  <si>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</si>
  <si>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</si>
  <si>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</si>
  <si>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</si>
  <si>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</si>
  <si>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</si>
  <si>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</si>
  <si>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</si>
  <si>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</si>
  <si>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</si>
  <si>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</si>
  <si>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</si>
  <si>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</si>
  <si>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</si>
  <si>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</si>
  <si>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</si>
  <si>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</si>
  <si>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</si>
  <si>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</si>
  <si>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</si>
  <si>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</si>
  <si>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</si>
  <si>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</si>
  <si>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</si>
  <si>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</si>
  <si>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</si>
  <si>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</si>
  <si>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</si>
  <si>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</si>
  <si>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</si>
  <si>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</si>
  <si>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</si>
  <si>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</si>
  <si>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</si>
  <si>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</si>
  <si>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</si>
  <si>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</si>
  <si>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</si>
  <si>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</si>
  <si>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</si>
  <si>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</si>
  <si>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</si>
  <si>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</si>
  <si>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</si>
  <si>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</si>
  <si>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</si>
  <si>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</si>
  <si>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</si>
  <si>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</si>
  <si>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</si>
  <si>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</si>
  <si>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</si>
  <si>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</si>
  <si>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</si>
  <si>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</si>
  <si>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</si>
  <si>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</si>
  <si>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</si>
  <si>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</si>
  <si>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</si>
  <si>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</si>
  <si>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</si>
  <si>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</si>
  <si>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</si>
  <si>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</si>
  <si>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</si>
  <si>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</si>
  <si>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</si>
  <si>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</si>
  <si>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</si>
  <si>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</si>
  <si>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</si>
  <si>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</si>
  <si>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</si>
  <si>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</si>
  <si>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c90286c8-adf0-438e-a257-4468387df385</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</si>
  <si>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</si>
  <si>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</si>
  <si>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</si>
  <si>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</si>
  <si>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</si>
  <si>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</si>
  <si>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</si>
  <si>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</si>
  <si>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</si>
  <si>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</si>
  <si>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</si>
  <si>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</si>
  <si>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</si>
  <si>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</si>
  <si>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</si>
  <si>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</si>
  <si>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</si>
  <si>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</si>
  <si>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</si>
  <si>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</si>
  <si>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</si>
  <si>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</si>
  <si>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</si>
  <si>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</si>
  <si>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</si>
  <si>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</si>
  <si>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</si>
  <si>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</si>
  <si>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</si>
  <si>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</si>
  <si>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</si>
  <si>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</si>
  <si>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</si>
  <si>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</si>
  <si>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</si>
  <si>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</si>
  <si>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</si>
  <si>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</si>
  <si>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</si>
  <si>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</si>
  <si>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</si>
  <si>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</si>
  <si>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</si>
  <si>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</si>
  <si>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</si>
  <si>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</si>
  <si>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</si>
  <si>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</si>
  <si>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</si>
  <si>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</si>
  <si>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</si>
  <si>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</si>
  <si>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</si>
  <si>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</si>
  <si>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</si>
  <si>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</si>
  <si>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</si>
  <si>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</si>
  <si>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</si>
  <si>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1e2ba3f6-a018-44c8-8993-2b850ee22f50</t>
  </si>
  <si>
    <t>0fae55c9-c0ce-4af5-b1ed-a0b574158e72</t>
  </si>
  <si>
    <t>8a8a2353-a930-4fe3-908d-281460de46c7</t>
  </si>
  <si>
    <t>ebeb746e-1677-4b7c-a849-364cbfececa5</t>
  </si>
  <si>
    <t>ae11fbae-49aa-4713-aec7-372109c9931f</t>
  </si>
  <si>
    <t>636a5df9-bdfe-4fef-a29f-88566b6ce93c</t>
  </si>
  <si>
    <t>2eee917b-2d4c-40b9-848c-77e9d8a833ef</t>
  </si>
  <si>
    <t>03e1858a-3870-4604-b596-5b9770c3688e</t>
  </si>
  <si>
    <t>7782354c-05c2-404a-8c6c-8d9979fb2b0b</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</si>
  <si>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</si>
  <si>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</si>
  <si>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</si>
  <si>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</si>
  <si>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</si>
  <si>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</si>
  <si>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</si>
  <si>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</si>
  <si>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</si>
  <si>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</si>
  <si>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</si>
  <si>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</si>
  <si>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</si>
  <si>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</si>
  <si>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</si>
  <si>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</si>
  <si>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</si>
  <si>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</si>
  <si>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</si>
  <si>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</si>
  <si>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</si>
  <si>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</si>
  <si>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</si>
  <si>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</si>
  <si>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</si>
  <si>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</si>
  <si>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</si>
  <si>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</si>
  <si>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</si>
  <si>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</si>
  <si>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</si>
  <si>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</si>
  <si>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</si>
  <si>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</si>
  <si>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</si>
  <si>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</si>
  <si>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</si>
  <si>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</si>
  <si>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</si>
  <si>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</si>
  <si>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</si>
  <si>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</si>
  <si>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</si>
  <si>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</si>
  <si>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</si>
  <si>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</si>
  <si>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</si>
  <si>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</si>
  <si>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</si>
  <si>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</si>
  <si>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</si>
  <si>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</si>
  <si>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</si>
  <si>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</si>
  <si>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</si>
  <si>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</si>
  <si>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</si>
  <si>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</si>
  <si>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</si>
  <si>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</si>
  <si>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</si>
  <si>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</si>
  <si>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</si>
  <si>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</si>
  <si>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</si>
  <si>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</si>
  <si>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</si>
  <si>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</si>
  <si>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</si>
  <si>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</si>
  <si>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</si>
  <si>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</si>
  <si>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</si>
  <si>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</si>
  <si>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</si>
  <si>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</si>
  <si>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</si>
  <si>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</si>
  <si>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</si>
  <si>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</si>
  <si>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</si>
  <si>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</si>
  <si>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</si>
  <si>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</si>
  <si>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</si>
  <si>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</si>
  <si>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</si>
  <si>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</si>
  <si>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</si>
  <si>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</si>
  <si>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</si>
  <si>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</si>
  <si>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</si>
  <si>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</si>
  <si>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</si>
  <si>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</si>
  <si>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</si>
  <si>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</si>
  <si>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</si>
  <si>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</si>
  <si>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</si>
  <si>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</si>
  <si>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</si>
  <si>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</si>
  <si>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</si>
  <si>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</si>
  <si>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</si>
  <si>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</si>
  <si>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</si>
  <si>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</si>
  <si>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</si>
  <si>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</si>
  <si>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</si>
  <si>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</si>
  <si>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</si>
  <si>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</si>
  <si>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</si>
  <si>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</si>
  <si>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</si>
  <si>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</si>
  <si>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</si>
  <si>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</si>
  <si>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</si>
  <si>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</si>
  <si>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</si>
  <si>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</si>
  <si>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</si>
  <si>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</si>
  <si>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</si>
  <si>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</si>
  <si>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</si>
  <si>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</si>
  <si>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</si>
  <si>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</si>
  <si>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</si>
  <si>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</si>
  <si>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</si>
  <si>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</si>
  <si>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</si>
  <si>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</si>
  <si>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</si>
  <si>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</si>
  <si>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</si>
  <si>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</si>
  <si>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</si>
  <si>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</si>
  <si>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</si>
  <si>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</si>
  <si>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</si>
  <si>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</si>
  <si>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</si>
  <si>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</si>
  <si>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</si>
  <si>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</si>
  <si>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</si>
  <si>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</si>
  <si>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</si>
  <si>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</si>
  <si>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</si>
  <si>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</si>
  <si>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</si>
  <si>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</si>
  <si>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</si>
  <si>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</si>
  <si>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</si>
  <si>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</si>
  <si>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</si>
  <si>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</si>
  <si>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</si>
  <si>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</si>
  <si>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</si>
  <si>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</si>
  <si>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ed004e7f-32cf-476d-96e7-2666d175acfa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</si>
  <si>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</si>
  <si>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</si>
  <si>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</si>
  <si>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</si>
  <si>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</si>
  <si>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</si>
  <si>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</si>
  <si>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</si>
  <si>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</si>
  <si>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</si>
  <si>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</si>
  <si>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</si>
  <si>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</si>
  <si>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</si>
  <si>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</si>
  <si>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</si>
  <si>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</si>
  <si>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</si>
  <si>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</si>
  <si>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</si>
  <si>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</si>
  <si>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</si>
  <si>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</si>
  <si>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</si>
  <si>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</si>
  <si>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</si>
  <si>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</si>
  <si>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</si>
  <si>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</si>
  <si>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</si>
  <si>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</si>
  <si>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</si>
  <si>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</si>
  <si>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</si>
  <si>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</si>
  <si>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</si>
  <si>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</si>
  <si>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</si>
  <si>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</si>
  <si>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</si>
  <si>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</si>
  <si>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</si>
  <si>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</si>
  <si>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</si>
  <si>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</si>
  <si>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</si>
  <si>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</si>
  <si>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</si>
  <si>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</si>
  <si>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</si>
  <si>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</si>
  <si>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</si>
  <si>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</si>
  <si>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</si>
  <si>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</si>
  <si>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</si>
  <si>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</si>
  <si>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</si>
  <si>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</si>
  <si>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</si>
  <si>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</si>
  <si>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</si>
  <si>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</si>
  <si>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</si>
  <si>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</si>
  <si>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</si>
  <si>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</si>
  <si>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</si>
  <si>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</si>
  <si>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</si>
  <si>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</si>
  <si>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</si>
  <si>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</si>
  <si>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</si>
  <si>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</si>
  <si>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</si>
  <si>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</si>
  <si>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</si>
  <si>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</si>
  <si>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</si>
  <si>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</si>
  <si>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</si>
  <si>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</si>
  <si>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</si>
  <si>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</si>
  <si>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</si>
  <si>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</si>
  <si>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</si>
  <si>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</si>
  <si>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</si>
  <si>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</si>
  <si>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</si>
  <si>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</si>
  <si>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</si>
  <si>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</si>
  <si>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</si>
  <si>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</si>
  <si>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</si>
  <si>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</si>
  <si>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</si>
  <si>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</si>
  <si>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</si>
  <si>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</si>
  <si>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</si>
  <si>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</si>
  <si>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</si>
  <si>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</si>
  <si>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</si>
  <si>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</si>
  <si>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</si>
  <si>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</si>
  <si>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</si>
  <si>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</si>
  <si>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</si>
  <si>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</si>
  <si>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</si>
  <si>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</si>
  <si>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</si>
  <si>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</si>
  <si>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</si>
  <si>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</si>
  <si>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</si>
  <si>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</si>
  <si>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</si>
  <si>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</si>
  <si>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</si>
  <si>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</si>
  <si>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</si>
  <si>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</si>
  <si>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</si>
  <si>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</si>
  <si>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</si>
  <si>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</si>
  <si>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</si>
  <si>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</si>
  <si>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</si>
  <si>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</si>
  <si>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</si>
  <si>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</si>
  <si>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</si>
  <si>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</si>
  <si>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</si>
  <si>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</si>
  <si>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</si>
  <si>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</si>
  <si>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</si>
  <si>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</si>
  <si>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</si>
  <si>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</si>
  <si>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</si>
  <si>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</si>
  <si>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</si>
  <si>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</si>
  <si>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</si>
  <si>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</si>
  <si>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</si>
  <si>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</si>
  <si>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</si>
  <si>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</si>
  <si>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</si>
  <si>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</si>
  <si>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</si>
  <si>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</si>
  <si>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</si>
  <si>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</si>
  <si>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</si>
  <si>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</si>
  <si>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</si>
  <si>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</si>
  <si>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</si>
  <si>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</si>
  <si>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</si>
  <si>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</si>
  <si>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</si>
  <si>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</si>
  <si>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</si>
  <si>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</si>
  <si>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</si>
  <si>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</si>
  <si>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</si>
  <si>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</si>
  <si>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</si>
  <si>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</si>
  <si>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</si>
  <si>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</si>
  <si>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</si>
  <si>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</si>
  <si>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</si>
  <si>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</si>
  <si>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</si>
  <si>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</si>
  <si>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</si>
  <si>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</si>
  <si>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</si>
  <si>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</si>
  <si>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</si>
  <si>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</si>
  <si>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</si>
  <si>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</si>
  <si>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</si>
  <si>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</si>
  <si>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</si>
  <si>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</si>
  <si>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</si>
  <si>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</si>
  <si>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</si>
  <si>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</si>
  <si>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</si>
  <si>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</si>
  <si>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</si>
  <si>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</si>
  <si>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</si>
  <si>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</si>
  <si>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</si>
  <si>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</si>
  <si>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</si>
  <si>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</si>
  <si>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</si>
  <si>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</si>
  <si>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</si>
  <si>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</si>
  <si>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</si>
  <si>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</si>
  <si>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</si>
  <si>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</si>
  <si>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</si>
  <si>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</si>
  <si>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</si>
  <si>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</si>
  <si>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</si>
  <si>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</si>
  <si>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</si>
  <si>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</si>
  <si>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</si>
  <si>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</si>
  <si>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</si>
  <si>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</si>
  <si>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</si>
  <si>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</si>
  <si>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</si>
  <si>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</si>
  <si>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</si>
  <si>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</si>
  <si>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</si>
  <si>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</si>
  <si>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</si>
  <si>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</si>
  <si>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</si>
  <si>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</si>
  <si>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</si>
  <si>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</si>
  <si>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</si>
  <si>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</si>
  <si>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</si>
  <si>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</si>
  <si>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</si>
  <si>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</si>
  <si>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</si>
  <si>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</si>
  <si>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</si>
  <si>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</si>
  <si>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</si>
  <si>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</si>
  <si>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</si>
  <si>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</si>
  <si>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</si>
  <si>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</si>
  <si>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</si>
  <si>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</si>
  <si>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</si>
  <si>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</si>
  <si>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</si>
  <si>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</si>
  <si>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</si>
  <si>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</si>
  <si>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</si>
  <si>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</si>
  <si>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</si>
  <si>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</si>
  <si>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</si>
  <si>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</si>
  <si>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</si>
  <si>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</si>
  <si>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</si>
  <si>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</si>
  <si>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</si>
  <si>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</si>
  <si>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</si>
  <si>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</si>
  <si>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</si>
  <si>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</si>
  <si>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</si>
  <si>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</si>
  <si>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</si>
  <si>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</si>
  <si>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</si>
  <si>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</si>
  <si>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</si>
  <si>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</si>
  <si>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</si>
  <si>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</si>
  <si>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</si>
  <si>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</si>
  <si>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</si>
  <si>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</si>
  <si>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</si>
  <si>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</si>
  <si>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</si>
  <si>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</si>
  <si>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</si>
  <si>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</si>
  <si>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</si>
  <si>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</si>
  <si>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</si>
  <si>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</si>
  <si>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</si>
  <si>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</si>
  <si>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</si>
  <si>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</si>
  <si>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</si>
  <si>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</si>
  <si>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</si>
  <si>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</si>
  <si>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</si>
  <si>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</si>
  <si>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</si>
  <si>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</si>
  <si>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</si>
  <si>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</si>
  <si>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</si>
  <si>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</si>
  <si>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</si>
  <si>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</si>
  <si>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</si>
  <si>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</si>
  <si>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</si>
  <si>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</si>
  <si>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8ba53379-2d64-4ef7-9a39-48a71212d293</t>
  </si>
  <si>
    <t>e685d428-927b-4fb1-a225-681565dec84f</t>
  </si>
  <si>
    <t>f67c233d-9c4c-4bf9-948c-d116bb5eed1e</t>
  </si>
  <si>
    <t>2054a513-86e0-4ff2-869e-58747bc5180b</t>
  </si>
  <si>
    <t>989ca342-61cf-4ed3-a3b1-7d50f490c46a</t>
  </si>
  <si>
    <t>55a41eda-5924-486f-9e9d-2f8aae4cc812</t>
  </si>
  <si>
    <t>6769d71b-8499-4168-bfcf-c84219e6654d</t>
  </si>
  <si>
    <t>700973cb-edf8-4ff1-abc1-03a40938bf79</t>
  </si>
  <si>
    <t>c3e1bf4c-ac07-4d63-a599-dfaf0637fa18</t>
  </si>
  <si>
    <t>dd92c0ee-4577-4a49-bc32-88d1a919e07c</t>
  </si>
  <si>
    <t>80d5d1d6-2147-4649-ae35-3c1f21156168</t>
  </si>
  <si>
    <t>a479ac51-7504-492e-b703-378eda58cedf</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</si>
  <si>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</si>
  <si>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</si>
  <si>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</si>
  <si>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</si>
  <si>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</si>
  <si>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</si>
  <si>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</si>
  <si>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</si>
  <si>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</si>
  <si>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</si>
  <si>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</si>
  <si>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</si>
  <si>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</si>
  <si>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</si>
  <si>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</si>
  <si>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</si>
  <si>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</si>
  <si>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</si>
  <si>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</si>
  <si>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</si>
  <si>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</si>
  <si>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</si>
  <si>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</si>
  <si>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</si>
  <si>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</si>
  <si>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</si>
  <si>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</si>
  <si>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</si>
  <si>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</si>
  <si>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</si>
  <si>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</si>
  <si>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</si>
  <si>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</si>
  <si>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</si>
  <si>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</si>
  <si>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</si>
  <si>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</si>
  <si>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</si>
  <si>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</si>
  <si>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</si>
  <si>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</si>
  <si>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</si>
  <si>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</si>
  <si>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</si>
  <si>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</si>
  <si>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</si>
  <si>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</si>
  <si>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</si>
  <si>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</si>
  <si>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</si>
  <si>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</si>
  <si>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</si>
  <si>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</si>
  <si>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</si>
  <si>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</si>
  <si>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</si>
  <si>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</si>
  <si>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</si>
  <si>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</si>
  <si>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</si>
  <si>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</si>
  <si>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</si>
  <si>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</si>
  <si>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</si>
  <si>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</si>
  <si>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</si>
  <si>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</si>
  <si>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</si>
  <si>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</si>
  <si>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</si>
  <si>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</si>
  <si>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</si>
  <si>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</si>
  <si>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</si>
  <si>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</si>
  <si>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</si>
  <si>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</si>
  <si>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</si>
  <si>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</si>
  <si>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</si>
  <si>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</si>
  <si>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</si>
  <si>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</si>
  <si>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</si>
  <si>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</si>
  <si>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</si>
  <si>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</si>
  <si>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</si>
  <si>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</si>
  <si>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</si>
  <si>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</si>
  <si>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</si>
  <si>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</si>
  <si>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</si>
  <si>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</si>
  <si>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</si>
  <si>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</si>
  <si>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</si>
  <si>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</si>
  <si>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</si>
  <si>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</si>
  <si>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</si>
  <si>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</si>
  <si>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</si>
  <si>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</si>
  <si>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</si>
  <si>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</si>
  <si>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</si>
  <si>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</si>
  <si>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</si>
  <si>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</si>
  <si>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</si>
  <si>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</si>
  <si>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</si>
  <si>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</si>
  <si>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</si>
  <si>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</si>
  <si>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</si>
  <si>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</si>
  <si>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</si>
  <si>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</si>
  <si>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</si>
  <si>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</si>
  <si>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</si>
  <si>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</si>
  <si>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</si>
  <si>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</si>
  <si>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</si>
  <si>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</si>
  <si>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</si>
  <si>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</si>
  <si>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</si>
  <si>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</si>
  <si>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</si>
  <si>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</si>
  <si>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</si>
  <si>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</si>
  <si>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</si>
  <si>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</si>
  <si>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</si>
  <si>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</si>
  <si>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</si>
  <si>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</si>
  <si>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</si>
  <si>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</si>
  <si>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</si>
  <si>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</si>
  <si>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</si>
  <si>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</si>
  <si>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</si>
  <si>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</si>
  <si>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</si>
  <si>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</si>
  <si>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</si>
  <si>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</si>
  <si>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</si>
  <si>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</si>
  <si>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</si>
  <si>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</si>
  <si>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</si>
  <si>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</si>
  <si>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</si>
  <si>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</si>
  <si>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</si>
  <si>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</si>
  <si>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</si>
  <si>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</si>
  <si>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</si>
  <si>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</si>
  <si>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</si>
  <si>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</si>
  <si>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</si>
  <si>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</si>
  <si>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</si>
  <si>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</si>
  <si>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</si>
  <si>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</si>
  <si>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</si>
  <si>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</si>
  <si>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</si>
  <si>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</si>
  <si>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</si>
  <si>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</si>
  <si>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</si>
  <si>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</si>
  <si>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</si>
  <si>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</si>
  <si>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</si>
  <si>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</si>
  <si>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</si>
  <si>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</si>
  <si>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</si>
  <si>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</si>
  <si>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</si>
  <si>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</si>
  <si>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</si>
  <si>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</si>
  <si>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</si>
  <si>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</si>
  <si>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</si>
  <si>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</si>
  <si>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</si>
  <si>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</si>
  <si>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</si>
  <si>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</si>
  <si>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</si>
  <si>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</si>
  <si>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</si>
  <si>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</si>
  <si>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</si>
  <si>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</si>
  <si>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</si>
  <si>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</si>
  <si>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</si>
  <si>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</si>
  <si>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</si>
  <si>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</si>
  <si>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</si>
  <si>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</si>
  <si>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</si>
  <si>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</si>
  <si>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</si>
  <si>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</si>
  <si>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</si>
  <si>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</si>
  <si>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</si>
  <si>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</si>
  <si>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</si>
  <si>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</si>
  <si>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</si>
  <si>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</si>
  <si>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</si>
  <si>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</si>
  <si>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</si>
  <si>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</si>
  <si>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</si>
  <si>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</si>
  <si>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</si>
  <si>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</si>
  <si>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</si>
  <si>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</si>
  <si>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</si>
  <si>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</si>
  <si>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</si>
  <si>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</si>
  <si>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</si>
  <si>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</si>
  <si>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</si>
  <si>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</si>
  <si>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</si>
  <si>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</si>
  <si>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</si>
  <si>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</si>
  <si>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</si>
  <si>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</si>
  <si>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</si>
  <si>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</si>
  <si>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</si>
  <si>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</si>
  <si>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</si>
  <si>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</si>
  <si>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</si>
  <si>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</si>
  <si>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</si>
  <si>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</si>
  <si>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</si>
  <si>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</si>
  <si>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</si>
  <si>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</si>
  <si>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</si>
  <si>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</si>
  <si>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</si>
  <si>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</si>
  <si>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</si>
  <si>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</si>
  <si>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</si>
  <si>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</si>
  <si>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</si>
  <si>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</si>
  <si>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</si>
  <si>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</si>
  <si>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</si>
  <si>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</si>
  <si>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</si>
  <si>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</si>
  <si>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</si>
  <si>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</si>
  <si>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</si>
  <si>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</si>
  <si>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</si>
  <si>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</si>
  <si>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</si>
  <si>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</si>
  <si>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</si>
  <si>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</si>
  <si>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</si>
  <si>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</si>
  <si>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</si>
  <si>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</si>
  <si>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</si>
  <si>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</si>
  <si>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</si>
  <si>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</si>
  <si>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</si>
  <si>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</si>
  <si>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</si>
  <si>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</si>
  <si>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</si>
  <si>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</si>
  <si>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</si>
  <si>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</si>
  <si>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</si>
  <si>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</si>
  <si>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</si>
  <si>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</si>
  <si>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</si>
  <si>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</si>
  <si>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</si>
  <si>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</si>
  <si>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</si>
  <si>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</si>
  <si>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</si>
  <si>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</si>
  <si>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</si>
  <si>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</si>
  <si>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</si>
  <si>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</si>
  <si>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</si>
  <si>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</si>
  <si>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</si>
  <si>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</si>
  <si>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</si>
  <si>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</si>
  <si>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</si>
  <si>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</si>
  <si>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</si>
  <si>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</si>
  <si>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</si>
  <si>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</si>
  <si>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</si>
  <si>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</si>
  <si>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</si>
  <si>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</si>
  <si>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</si>
  <si>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</si>
  <si>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</si>
  <si>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</si>
  <si>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</si>
  <si>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</si>
  <si>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</si>
  <si>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</si>
  <si>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</si>
  <si>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</si>
  <si>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</si>
  <si>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</si>
  <si>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</si>
  <si>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</si>
  <si>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</si>
  <si>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</si>
  <si>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</si>
  <si>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</si>
  <si>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</si>
  <si>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</si>
  <si>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</si>
  <si>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</si>
  <si>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</si>
  <si>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</si>
  <si>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</si>
  <si>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</si>
  <si>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</si>
  <si>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</si>
  <si>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</si>
  <si>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</si>
  <si>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</si>
  <si>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</si>
  <si>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</si>
  <si>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</si>
  <si>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</si>
  <si>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</si>
  <si>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</si>
  <si>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</si>
  <si>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</si>
  <si>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</si>
  <si>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</si>
  <si>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</si>
  <si>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</si>
  <si>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</si>
  <si>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</si>
  <si>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</si>
  <si>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</si>
  <si>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</si>
  <si>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</si>
  <si>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</si>
  <si>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</si>
  <si>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</si>
  <si>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</si>
  <si>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</si>
  <si>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</si>
  <si>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</si>
  <si>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</si>
  <si>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</si>
  <si>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</si>
  <si>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</si>
  <si>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</si>
  <si>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</si>
  <si>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</si>
  <si>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</si>
  <si>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</si>
  <si>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</si>
  <si>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</si>
  <si>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</si>
  <si>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</si>
  <si>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</si>
  <si>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</si>
  <si>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</si>
  <si>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</si>
  <si>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</si>
  <si>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</si>
  <si>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</si>
  <si>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</si>
  <si>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</si>
  <si>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</si>
  <si>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</si>
  <si>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</si>
  <si>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</si>
  <si>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</si>
  <si>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</si>
  <si>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</si>
  <si>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</si>
  <si>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</si>
  <si>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</si>
  <si>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</si>
  <si>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</si>
  <si>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</si>
  <si>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</si>
  <si>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</si>
  <si>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</si>
  <si>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</si>
  <si>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</si>
  <si>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</si>
  <si>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</si>
  <si>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</si>
  <si>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</si>
  <si>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</si>
  <si>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</si>
  <si>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</si>
  <si>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</si>
  <si>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</si>
  <si>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</si>
  <si>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</si>
  <si>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</si>
  <si>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</si>
  <si>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</si>
  <si>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</si>
  <si>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</si>
  <si>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</si>
  <si>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</si>
  <si>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</si>
  <si>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</si>
  <si>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</si>
  <si>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</si>
  <si>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</si>
  <si>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</si>
  <si>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</si>
  <si>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</si>
  <si>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</si>
  <si>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</si>
  <si>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</si>
  <si>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</si>
  <si>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</si>
  <si>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</si>
  <si>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</si>
  <si>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</si>
  <si>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</si>
  <si>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</si>
  <si>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</si>
  <si>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</si>
  <si>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</si>
  <si>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</si>
  <si>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</si>
  <si>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</si>
  <si>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</si>
  <si>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</si>
  <si>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</si>
  <si>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</si>
  <si>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</si>
  <si>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edc2da3b-3251-4f39-a114-f9792c29f288</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</si>
  <si>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</si>
  <si>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</si>
  <si>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</si>
  <si>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</si>
  <si>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</si>
  <si>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</si>
  <si>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</si>
  <si>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</si>
  <si>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</si>
  <si>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</si>
  <si>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</si>
  <si>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</si>
  <si>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</si>
  <si>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</si>
  <si>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</si>
  <si>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</si>
  <si>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</si>
  <si>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</si>
  <si>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</si>
  <si>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</si>
  <si>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</si>
  <si>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</si>
  <si>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</si>
  <si>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</si>
  <si>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</si>
  <si>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</si>
  <si>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</si>
  <si>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</si>
  <si>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</si>
  <si>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</si>
  <si>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</si>
  <si>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</si>
  <si>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</si>
  <si>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</si>
  <si>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</si>
  <si>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</si>
  <si>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</si>
  <si>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</si>
  <si>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</si>
  <si>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</si>
  <si>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</si>
  <si>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</si>
  <si>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</si>
  <si>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</si>
  <si>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</si>
  <si>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</si>
  <si>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</si>
  <si>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</si>
  <si>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</si>
  <si>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</si>
  <si>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</si>
  <si>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</si>
  <si>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</si>
  <si>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</si>
  <si>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</si>
  <si>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</si>
  <si>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</si>
  <si>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</si>
  <si>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</si>
  <si>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</si>
  <si>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</si>
  <si>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</si>
  <si>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</si>
  <si>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</si>
  <si>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</si>
  <si>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</si>
  <si>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</si>
  <si>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</si>
  <si>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</si>
  <si>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</si>
  <si>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</si>
  <si>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</si>
  <si>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</si>
  <si>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</si>
  <si>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</si>
  <si>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</si>
  <si>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</si>
  <si>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</si>
  <si>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</si>
  <si>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</si>
  <si>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</si>
  <si>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</si>
  <si>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</si>
  <si>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</si>
  <si>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</si>
  <si>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</si>
  <si>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</si>
  <si>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</si>
  <si>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</si>
  <si>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</si>
  <si>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</si>
  <si>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</si>
  <si>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</si>
  <si>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</si>
  <si>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</si>
  <si>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</si>
  <si>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</si>
  <si>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</si>
  <si>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</si>
  <si>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</si>
  <si>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</si>
  <si>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</si>
  <si>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</si>
  <si>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</si>
  <si>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</si>
  <si>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</si>
  <si>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</si>
  <si>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</si>
  <si>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</si>
  <si>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</si>
  <si>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</si>
  <si>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</si>
  <si>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</si>
  <si>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</si>
  <si>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</si>
  <si>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</si>
  <si>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</si>
  <si>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</si>
  <si>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</si>
  <si>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</si>
  <si>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</si>
  <si>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</si>
  <si>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</si>
  <si>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</si>
  <si>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</si>
  <si>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</si>
  <si>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</si>
  <si>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</si>
  <si>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</si>
  <si>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</si>
  <si>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</si>
  <si>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</si>
  <si>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</si>
  <si>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</si>
  <si>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</si>
  <si>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</si>
  <si>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</si>
  <si>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</si>
  <si>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</si>
  <si>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</si>
  <si>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</si>
  <si>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</si>
  <si>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</si>
  <si>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</si>
  <si>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</si>
  <si>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</si>
  <si>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</si>
  <si>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</si>
  <si>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</si>
  <si>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</si>
  <si>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</si>
  <si>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</si>
  <si>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</si>
  <si>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</si>
  <si>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</si>
  <si>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</si>
  <si>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</si>
  <si>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</si>
  <si>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</si>
  <si>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</si>
  <si>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</si>
  <si>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</si>
  <si>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</si>
  <si>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</si>
  <si>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</si>
  <si>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</si>
  <si>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</si>
  <si>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</si>
  <si>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</si>
  <si>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</si>
  <si>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</si>
  <si>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</si>
  <si>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</si>
  <si>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</si>
  <si>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</si>
  <si>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</si>
  <si>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</si>
  <si>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</si>
  <si>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</si>
  <si>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</si>
  <si>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</si>
  <si>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</si>
  <si>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</si>
  <si>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</si>
  <si>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</si>
  <si>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</si>
  <si>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</si>
  <si>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</si>
  <si>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</si>
  <si>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</si>
  <si>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</si>
  <si>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</si>
  <si>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</si>
  <si>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</si>
  <si>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</si>
  <si>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</si>
  <si>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</si>
  <si>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</si>
  <si>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</si>
  <si>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</si>
  <si>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</si>
  <si>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</si>
  <si>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</si>
  <si>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</si>
  <si>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</si>
  <si>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</si>
  <si>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</si>
  <si>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</si>
  <si>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</si>
  <si>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</si>
  <si>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</si>
  <si>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</si>
  <si>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</si>
  <si>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</si>
  <si>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</si>
  <si>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</si>
  <si>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</si>
  <si>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</si>
  <si>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</si>
  <si>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</si>
  <si>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</si>
  <si>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</si>
  <si>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</si>
  <si>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</si>
  <si>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</si>
  <si>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</si>
  <si>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</si>
  <si>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</si>
  <si>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</si>
  <si>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</si>
  <si>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</si>
  <si>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</si>
  <si>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</si>
  <si>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</si>
  <si>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</si>
  <si>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</si>
  <si>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</si>
  <si>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</si>
  <si>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</si>
  <si>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</si>
  <si>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</si>
  <si>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</si>
  <si>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</si>
  <si>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</si>
  <si>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</si>
  <si>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</si>
  <si>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</si>
  <si>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</si>
  <si>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</si>
  <si>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</si>
  <si>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db34174d-62aa-456a-b7c3-d3872aaa389c</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</si>
  <si>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</si>
  <si>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</si>
  <si>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</si>
  <si>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</si>
  <si>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</si>
  <si>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</si>
  <si>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</si>
  <si>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</si>
  <si>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</si>
  <si>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</si>
  <si>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</si>
  <si>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</si>
  <si>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</si>
  <si>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</si>
  <si>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</si>
  <si>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</si>
  <si>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</si>
  <si>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</si>
  <si>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</si>
  <si>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</si>
  <si>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</si>
  <si>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</si>
  <si>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</si>
  <si>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</si>
  <si>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</si>
  <si>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</si>
  <si>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</si>
  <si>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</si>
  <si>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</si>
  <si>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</si>
  <si>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</si>
  <si>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</si>
  <si>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</si>
  <si>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</si>
  <si>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</si>
  <si>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</si>
  <si>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</si>
  <si>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</si>
  <si>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</si>
  <si>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</si>
  <si>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</si>
  <si>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</si>
  <si>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</si>
  <si>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</si>
  <si>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</si>
  <si>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</si>
  <si>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</si>
  <si>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</si>
  <si>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</si>
  <si>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</si>
  <si>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</si>
  <si>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</si>
  <si>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</si>
  <si>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</si>
  <si>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</si>
  <si>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</si>
  <si>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221a60b9-c27b-4522-ab9d-1f0d9ff18faf</t>
  </si>
  <si>
    <t>fda24285-b1d0-4f58-b957-e1685125aff7</t>
  </si>
  <si>
    <t>0e9d0c9b-ab6d-4312-9c7e-3794e22af9c4</t>
  </si>
  <si>
    <t>4ceae6f9-ec3f-46ed-8587-f27a65eb9edf</t>
  </si>
  <si>
    <t>31379e67-8945-4ced-8de0-b21e93a0d176</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</si>
  <si>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</si>
  <si>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</si>
  <si>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</si>
  <si>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</si>
  <si>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</si>
  <si>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</si>
  <si>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</si>
  <si>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</si>
  <si>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</si>
  <si>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</si>
  <si>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</si>
  <si>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</si>
  <si>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</si>
  <si>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</si>
  <si>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</si>
  <si>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</si>
  <si>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</si>
  <si>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</si>
  <si>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</si>
  <si>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</si>
  <si>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</si>
  <si>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</si>
  <si>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</si>
  <si>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</si>
  <si>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</si>
  <si>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</si>
  <si>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</si>
  <si>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</si>
  <si>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</si>
  <si>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</si>
  <si>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</si>
  <si>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</si>
  <si>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</si>
  <si>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</si>
  <si>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</si>
  <si>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</si>
  <si>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</si>
  <si>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</si>
  <si>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</si>
  <si>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</si>
  <si>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</si>
  <si>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</si>
  <si>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</si>
  <si>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</si>
  <si>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</si>
  <si>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</si>
  <si>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</si>
  <si>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</si>
  <si>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</si>
  <si>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</si>
  <si>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</si>
  <si>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</si>
  <si>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</si>
  <si>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</si>
  <si>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</si>
  <si>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</si>
  <si>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</si>
  <si>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</si>
  <si>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</si>
  <si>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</si>
  <si>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</si>
  <si>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</si>
  <si>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</si>
  <si>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</si>
  <si>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</si>
  <si>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</si>
  <si>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</si>
  <si>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</si>
  <si>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</si>
  <si>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</si>
  <si>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</si>
  <si>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</si>
  <si>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</si>
  <si>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</si>
  <si>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</si>
  <si>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</si>
  <si>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</si>
  <si>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</si>
  <si>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</si>
  <si>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</si>
  <si>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</si>
  <si>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</si>
  <si>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</si>
  <si>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</si>
  <si>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</si>
  <si>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</si>
  <si>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</si>
  <si>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</si>
  <si>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</si>
  <si>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</si>
  <si>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</si>
  <si>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</si>
  <si>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</si>
  <si>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</si>
  <si>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</si>
  <si>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</si>
  <si>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</si>
  <si>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</si>
  <si>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</si>
  <si>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</si>
  <si>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</si>
  <si>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</si>
  <si>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</si>
  <si>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</si>
  <si>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</si>
  <si>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</si>
  <si>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</si>
  <si>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</si>
  <si>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</si>
  <si>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</si>
  <si>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</si>
  <si>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</si>
  <si>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</si>
  <si>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</si>
  <si>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</si>
  <si>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</si>
  <si>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</si>
  <si>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</si>
  <si>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</si>
  <si>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</si>
  <si>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</si>
  <si>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</si>
  <si>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</si>
  <si>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</si>
  <si>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</si>
  <si>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</si>
  <si>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</si>
  <si>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</si>
  <si>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</si>
  <si>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</si>
  <si>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</si>
  <si>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</si>
  <si>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</si>
  <si>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</si>
  <si>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</si>
  <si>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</si>
  <si>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</si>
  <si>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</si>
  <si>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</si>
  <si>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</si>
  <si>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</si>
  <si>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</si>
  <si>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</si>
  <si>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</si>
  <si>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</si>
  <si>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</si>
  <si>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</si>
  <si>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</si>
  <si>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</si>
  <si>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</si>
  <si>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</si>
  <si>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</si>
  <si>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</si>
  <si>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</si>
  <si>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</si>
  <si>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</si>
  <si>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</si>
  <si>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</si>
  <si>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</si>
  <si>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</si>
  <si>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</si>
  <si>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</si>
  <si>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</si>
  <si>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</si>
  <si>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</si>
  <si>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</si>
  <si>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</si>
  <si>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</si>
  <si>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</si>
  <si>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</si>
  <si>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</si>
  <si>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</si>
  <si>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</si>
  <si>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</si>
  <si>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</si>
  <si>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</si>
  <si>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</si>
  <si>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</si>
  <si>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</si>
  <si>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</si>
  <si>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</si>
  <si>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</si>
  <si>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</si>
  <si>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</si>
  <si>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</si>
  <si>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</si>
  <si>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</si>
  <si>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</si>
  <si>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</si>
  <si>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</si>
  <si>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</si>
  <si>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</si>
  <si>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</si>
  <si>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</si>
  <si>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</si>
  <si>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</si>
  <si>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</si>
  <si>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</si>
  <si>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</si>
  <si>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</si>
  <si>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</si>
  <si>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</si>
  <si>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</si>
  <si>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</si>
  <si>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</si>
  <si>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</si>
  <si>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</si>
  <si>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</si>
  <si>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</si>
  <si>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</si>
  <si>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</si>
  <si>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</si>
  <si>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</si>
  <si>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</si>
  <si>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</si>
  <si>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</si>
  <si>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</si>
  <si>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</si>
  <si>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</si>
  <si>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</si>
  <si>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</si>
  <si>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</si>
  <si>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</si>
  <si>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</si>
  <si>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</si>
  <si>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</si>
  <si>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</si>
  <si>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</si>
  <si>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</si>
  <si>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</si>
  <si>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</si>
  <si>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</si>
  <si>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</si>
  <si>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</si>
  <si>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</si>
  <si>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</si>
  <si>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</si>
  <si>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</si>
  <si>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</si>
  <si>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</si>
  <si>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</si>
  <si>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</si>
  <si>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</si>
  <si>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</si>
  <si>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</si>
  <si>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</si>
  <si>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</si>
  <si>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</si>
  <si>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</si>
  <si>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</si>
  <si>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</si>
  <si>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</si>
  <si>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</si>
  <si>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</si>
  <si>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</si>
  <si>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</si>
  <si>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</si>
  <si>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</si>
  <si>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</si>
  <si>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</si>
  <si>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</si>
  <si>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</si>
  <si>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</si>
  <si>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</si>
  <si>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</si>
  <si>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</si>
  <si>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</si>
  <si>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</si>
  <si>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</si>
  <si>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</si>
  <si>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</si>
  <si>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</si>
  <si>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</si>
  <si>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</si>
  <si>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</si>
  <si>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</si>
  <si>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</si>
  <si>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</si>
  <si>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</si>
  <si>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</si>
  <si>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</si>
  <si>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</si>
  <si>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</si>
  <si>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</si>
  <si>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</si>
  <si>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</si>
  <si>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</si>
  <si>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</si>
  <si>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</si>
  <si>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</si>
  <si>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</si>
  <si>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</si>
  <si>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</si>
  <si>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</si>
  <si>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</si>
  <si>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</si>
  <si>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</si>
  <si>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</si>
  <si>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</si>
  <si>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</si>
  <si>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</si>
  <si>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</si>
  <si>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</si>
  <si>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</si>
  <si>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</si>
  <si>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</si>
  <si>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</si>
  <si>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</si>
  <si>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</si>
  <si>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</si>
  <si>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</si>
  <si>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</si>
  <si>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</si>
  <si>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</si>
  <si>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</si>
  <si>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</si>
  <si>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</si>
  <si>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</si>
  <si>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</si>
  <si>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</si>
  <si>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</si>
  <si>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</si>
  <si>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</si>
  <si>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</si>
  <si>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</si>
  <si>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</si>
  <si>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</si>
  <si>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</si>
  <si>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</si>
  <si>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</si>
  <si>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</si>
  <si>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</si>
  <si>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</si>
  <si>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</si>
  <si>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</si>
  <si>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</si>
  <si>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</si>
  <si>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</si>
  <si>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</si>
  <si>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</si>
  <si>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</si>
  <si>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</si>
  <si>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</si>
  <si>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</si>
  <si>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</si>
  <si>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</si>
  <si>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</si>
  <si>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</si>
  <si>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</si>
  <si>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</si>
  <si>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</si>
  <si>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</si>
  <si>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</si>
  <si>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</si>
  <si>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</si>
  <si>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</si>
  <si>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</si>
  <si>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</si>
  <si>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</si>
  <si>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</si>
  <si>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</si>
  <si>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</si>
  <si>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</si>
  <si>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</si>
  <si>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</si>
  <si>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</si>
  <si>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</si>
  <si>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</si>
  <si>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</si>
  <si>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</si>
  <si>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</si>
  <si>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</si>
  <si>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</si>
  <si>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</si>
  <si>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</si>
  <si>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</si>
  <si>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</si>
  <si>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</si>
  <si>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</si>
  <si>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</si>
  <si>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</si>
  <si>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</si>
  <si>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</si>
  <si>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</si>
  <si>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</si>
  <si>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</si>
  <si>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</si>
  <si>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</si>
  <si>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</si>
  <si>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</si>
  <si>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</si>
  <si>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</si>
  <si>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</si>
  <si>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</si>
  <si>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</si>
  <si>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</si>
  <si>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</si>
  <si>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</si>
  <si>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</si>
  <si>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</si>
  <si>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</si>
  <si>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</si>
  <si>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</si>
  <si>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</si>
  <si>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</si>
  <si>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</si>
  <si>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</si>
  <si>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</si>
  <si>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</si>
  <si>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</si>
  <si>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</si>
  <si>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</si>
  <si>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</si>
  <si>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</si>
  <si>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</si>
  <si>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</si>
  <si>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</si>
  <si>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</si>
  <si>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</si>
  <si>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</si>
  <si>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</si>
  <si>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</si>
  <si>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</si>
  <si>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</si>
  <si>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</si>
  <si>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</si>
  <si>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</si>
  <si>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</si>
  <si>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</si>
  <si>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</si>
  <si>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</si>
  <si>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</si>
  <si>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</si>
  <si>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</si>
  <si>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</si>
  <si>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</si>
  <si>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</si>
  <si>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</si>
  <si>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</si>
  <si>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</si>
  <si>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</si>
  <si>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</si>
  <si>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</si>
  <si>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</si>
  <si>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</si>
  <si>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</si>
  <si>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</si>
  <si>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</si>
  <si>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</si>
  <si>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</si>
  <si>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</si>
  <si>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</si>
  <si>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</si>
  <si>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</si>
  <si>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</si>
  <si>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</si>
  <si>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</si>
  <si>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</si>
  <si>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</si>
  <si>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</si>
  <si>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</si>
  <si>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</si>
  <si>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</si>
  <si>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</si>
  <si>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</si>
  <si>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</si>
  <si>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</si>
  <si>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</si>
  <si>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</si>
  <si>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</si>
  <si>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</si>
  <si>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</si>
  <si>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</si>
  <si>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</si>
  <si>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</si>
  <si>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</si>
  <si>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</si>
  <si>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</si>
  <si>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</si>
  <si>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</si>
  <si>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</si>
  <si>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</si>
  <si>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</si>
  <si>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</si>
  <si>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</si>
  <si>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</si>
  <si>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</si>
  <si>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</si>
  <si>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</si>
  <si>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</si>
  <si>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</si>
  <si>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</si>
  <si>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</si>
  <si>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</si>
  <si>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</si>
  <si>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</si>
  <si>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</si>
  <si>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</si>
  <si>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</si>
  <si>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</si>
  <si>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</si>
  <si>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</si>
  <si>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</si>
  <si>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</si>
  <si>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</si>
  <si>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</si>
  <si>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</si>
  <si>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</si>
  <si>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</si>
  <si>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</si>
  <si>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</si>
  <si>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</si>
  <si>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</si>
  <si>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</si>
  <si>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</si>
  <si>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</si>
  <si>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</si>
  <si>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</si>
  <si>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</si>
  <si>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</si>
  <si>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</si>
  <si>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Total Basic Elastic DTU Pack Price:</t>
  </si>
  <si>
    <t>Total Premium Elastic DTU Pack Price:</t>
  </si>
  <si>
    <t>Price x DBs or Pools</t>
  </si>
  <si>
    <t>Elastic (Preview)</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</si>
  <si>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</si>
  <si>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</si>
  <si>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</si>
  <si>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</si>
  <si>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</si>
  <si>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</si>
  <si>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</si>
  <si>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</si>
  <si>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</si>
  <si>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</si>
  <si>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</si>
  <si>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</si>
  <si>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</si>
  <si>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</si>
  <si>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</si>
  <si>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</si>
  <si>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</si>
  <si>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</si>
  <si>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</si>
  <si>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</si>
  <si>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</si>
  <si>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</si>
  <si>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</si>
  <si>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</si>
  <si>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</si>
  <si>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</si>
  <si>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</si>
  <si>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</si>
  <si>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</si>
  <si>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</si>
  <si>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</si>
  <si>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</si>
  <si>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</si>
  <si>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</si>
  <si>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</si>
  <si>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</si>
  <si>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</si>
  <si>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</si>
  <si>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</si>
  <si>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</si>
  <si>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</si>
  <si>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</si>
  <si>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</si>
  <si>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</si>
  <si>
    <t>Process Automation</t>
  </si>
  <si>
    <t>Desired State Configuration (DSC)</t>
  </si>
  <si>
    <t>Nodes</t>
  </si>
  <si>
    <t>Automation DSC - Paid</t>
  </si>
  <si>
    <t>DSC</t>
  </si>
  <si>
    <t>da02f8be-997c-44a8-bb21-deb811177a5a</t>
  </si>
  <si>
    <t>3Q7-00109</t>
  </si>
  <si>
    <t>AppSrvcs ShrdSvr ALNG SubsVL MVL 1VM Cmmt AtmtnDSCPaid</t>
  </si>
  <si>
    <t>Active Directory B2C (Preview)</t>
  </si>
  <si>
    <t>Stored Users</t>
  </si>
  <si>
    <t>Authentications</t>
  </si>
  <si>
    <t xml:space="preserve">Stored Users Price:  </t>
  </si>
  <si>
    <t xml:space="preserve">Authentications Price:  </t>
  </si>
  <si>
    <t>Multi-Factor Authentication</t>
  </si>
  <si>
    <t>Active Directory B2C</t>
  </si>
  <si>
    <t>Active Directory B2C - Auth - 50,000 to 1,000,000</t>
  </si>
  <si>
    <t>Active Directory B2C - Auth - More than 10,000,000</t>
  </si>
  <si>
    <t>Authentications - EA</t>
  </si>
  <si>
    <t>Users - EA</t>
  </si>
  <si>
    <t>Active Directory B2C - Users - 1,000,001 to 10,000,000</t>
  </si>
  <si>
    <t>fca3d249-4c6f-4a3b-b8ba-ee93943fe3e4</t>
  </si>
  <si>
    <t>Active Directory B2C - Users - More than 10,000,000</t>
  </si>
  <si>
    <t>Active Directory B2C - Auth - EA</t>
  </si>
  <si>
    <t>9bc249d6-7af9-4237-bd4d-251c324f9e51</t>
  </si>
  <si>
    <t>Active Directory B2C - Users - EA</t>
  </si>
  <si>
    <t>Active Directory B2C - Auth - 1,000,001 to 10,000,000</t>
  </si>
  <si>
    <t>Active Directory B2C - Users - 50,000 to 1,000,000</t>
  </si>
  <si>
    <t xml:space="preserve">Total Active Directory B2C:  </t>
  </si>
  <si>
    <t>Azure Directory B2C</t>
  </si>
  <si>
    <t>Active Directory</t>
  </si>
  <si>
    <t>B2C</t>
  </si>
  <si>
    <t xml:space="preserve">Premium </t>
  </si>
  <si>
    <t>Shared</t>
  </si>
  <si>
    <t>DTUS</t>
  </si>
  <si>
    <t>DTUs</t>
  </si>
  <si>
    <t>Pools or DBs</t>
  </si>
  <si>
    <t>IoT Hub Pricing</t>
  </si>
  <si>
    <t>Iot Hub (Preview)</t>
  </si>
  <si>
    <t>IoT</t>
  </si>
  <si>
    <t>IoT Hub</t>
  </si>
  <si>
    <t>50,000, Messages per Day</t>
  </si>
  <si>
    <t>1.5 Million, Messages per Day</t>
  </si>
  <si>
    <t>Up to 10 Devices</t>
  </si>
  <si>
    <t>3,000, Messages per Day</t>
  </si>
  <si>
    <t xml:space="preserve">S1 (Low Frequency) Price: </t>
  </si>
  <si>
    <t xml:space="preserve">S2 (High Frequency) Price: </t>
  </si>
  <si>
    <t xml:space="preserve">Total IoT Price:  </t>
  </si>
  <si>
    <t>Hubs</t>
  </si>
  <si>
    <t>IoT - S1</t>
  </si>
  <si>
    <t>S1 (Low Frequency)</t>
  </si>
  <si>
    <t>IoT - S2</t>
  </si>
  <si>
    <t>S2 (High Frequency)</t>
  </si>
  <si>
    <t>Free IoT Hub</t>
  </si>
  <si>
    <t>IoT Hub - High Frequency</t>
  </si>
  <si>
    <t>IoT Hub - Low Frequency</t>
  </si>
  <si>
    <t>Number of Hubs</t>
  </si>
  <si>
    <t>IoT Hubs</t>
  </si>
  <si>
    <t>F7Z-01666</t>
  </si>
  <si>
    <t>AzurePreview ShrdSvr ALNG SubsVL MVL 10KAthntctns Cmmt ADB2CBscAthntctns</t>
  </si>
  <si>
    <t>F7Z-01690</t>
  </si>
  <si>
    <t>AzureSrvcsinPrvw ShrdSvr ALNG SubsVL MVL 10KUsrs Commit ADB2CBscUsrs</t>
  </si>
  <si>
    <t>Message Units</t>
  </si>
  <si>
    <t>Service Bus Premium Messaging</t>
  </si>
  <si>
    <t>aace4d2f-175a-43e5-8e28-ce76139c6c76</t>
  </si>
  <si>
    <t>P5H-00055</t>
  </si>
  <si>
    <t>AppFabricSrvcBus ShrdSvr ALNG SubsVL MVL 1MsgingUnit Cmmt PremMsgUnit</t>
  </si>
  <si>
    <t>Unlimited Data Plan</t>
  </si>
  <si>
    <t>Metered Data Plan</t>
  </si>
  <si>
    <t xml:space="preserve">     Metered Data Plan Price:  </t>
  </si>
  <si>
    <t xml:space="preserve">  Unlimited Data Plan Price:  </t>
  </si>
  <si>
    <t>Premium Add-On</t>
  </si>
  <si>
    <t>200 MBPS</t>
  </si>
  <si>
    <t>2 GBPS</t>
  </si>
  <si>
    <t>5 GBPS</t>
  </si>
  <si>
    <t>Million Messages</t>
  </si>
  <si>
    <t>Brokered Connections</t>
  </si>
  <si>
    <t>Price per Message - Basic</t>
  </si>
  <si>
    <t>Price per Message - Premium</t>
  </si>
  <si>
    <t>Price per Message - Standard Next 88M</t>
  </si>
  <si>
    <t>Price per Message - Standard Next 2400M</t>
  </si>
  <si>
    <t>Price per Message - Standard Over 2500M</t>
  </si>
  <si>
    <t>Brokered Connections - Next 99K</t>
  </si>
  <si>
    <t>Brokered Connections - Next 400K</t>
  </si>
  <si>
    <t>Brokered Connections - Over 500K</t>
  </si>
  <si>
    <t>Express Route - Metered</t>
  </si>
  <si>
    <t>Express Route - Unlimited</t>
  </si>
  <si>
    <t>ExpressRoute (Metered) 200 Mbps Connections</t>
  </si>
  <si>
    <t>ExpressRoute (Metered) 500 Mbps Connections</t>
  </si>
  <si>
    <t>ExpressRoute (Metered) 1 Gbps Connections</t>
  </si>
  <si>
    <t>ExpressRoute (Metered) 10 Gbps Connections</t>
  </si>
  <si>
    <t>ExpressRoute (Metered) Data Transfer Out at 1 Gbps (GB) - Zone 1</t>
  </si>
  <si>
    <t>ExpressRoute (Metered) Data Transfer Out at 1 Gbps (GB) - Zone 2</t>
  </si>
  <si>
    <t>ExpressRoute (Metered) 50 Mbps Connections</t>
  </si>
  <si>
    <t>ExpressRoute (Metered) 100 Mbps Connections</t>
  </si>
  <si>
    <t>ExpressRoute (Metered) 2 Gbps Connections</t>
  </si>
  <si>
    <t>ExpressRoute (Metered) 5 Gbps Connections</t>
  </si>
  <si>
    <t>ExpressRoute (Metered) Data Transfer Out at 1 Gbps (GB) - Zone 3</t>
  </si>
  <si>
    <t>Metered Add-On Units</t>
  </si>
  <si>
    <t>Unlimited Add-On Units</t>
  </si>
  <si>
    <t>ExpressRoute (Unlimited) 50 Mbps Connections</t>
  </si>
  <si>
    <t>ExpressRoute (Unlimited) 100 Mbps Connections</t>
  </si>
  <si>
    <t>ExpressRoute (Unlimited) 200 Mbps Connections</t>
  </si>
  <si>
    <t>ExpressRoute (Unlimited) 500 Mbps Connections</t>
  </si>
  <si>
    <t>ExpressRoute (Unlimited) 1 Gbps Connections</t>
  </si>
  <si>
    <t>ExpressRoute (Unlimited) 2 Gbps Connections</t>
  </si>
  <si>
    <t>ExpressRoute (Unlimited) 5 Gbps Connections</t>
  </si>
  <si>
    <t>ExpressRoute (Unlimited) 10 Gbps Connections</t>
  </si>
  <si>
    <t xml:space="preserve">Basic Price:  </t>
  </si>
  <si>
    <t>Standard Price:</t>
  </si>
  <si>
    <t>Premium Price:</t>
  </si>
  <si>
    <t xml:space="preserve">Relay Messages Price:  </t>
  </si>
  <si>
    <t>Relay Hours Price:</t>
  </si>
  <si>
    <t>Premium Add-On Price - Metered</t>
  </si>
  <si>
    <t>Premium Add-On Price - Unlimited</t>
  </si>
  <si>
    <t>Stnd Messages</t>
  </si>
  <si>
    <t>Basic Messages</t>
  </si>
  <si>
    <t>Base Price</t>
  </si>
  <si>
    <t>Premium Messages</t>
  </si>
  <si>
    <t>Brokered Connects</t>
  </si>
  <si>
    <t>Standard Relay Messages</t>
  </si>
  <si>
    <t>Standard Relay Hours</t>
  </si>
  <si>
    <t>Price per 100 Relay Hours</t>
  </si>
  <si>
    <t>Price per 10K Messages</t>
  </si>
  <si>
    <t>100 Hours</t>
  </si>
  <si>
    <t>10K Messages</t>
  </si>
  <si>
    <t>Connections</t>
  </si>
  <si>
    <t>ExpressRoute (Unlimited) 50 Mbps Connections - Zone 3</t>
  </si>
  <si>
    <t>463a9c40-ba9f-4cba-b238-1353af4486b7</t>
  </si>
  <si>
    <t>ExpressRoute (Metered) 1 Gbps Connections - Zone 3</t>
  </si>
  <si>
    <t>ExpressRoute (Metered) 10 Gbps Connections - Zone 3</t>
  </si>
  <si>
    <t>ExpressRoute (Metered) 100 Mbps Connections - Zone 3</t>
  </si>
  <si>
    <t>ExpressRoute (Metered) 2 Gbps Connections - Zone 3</t>
  </si>
  <si>
    <t>ExpressRoute (Metered) 200 Mbps Connections - Zone 3</t>
  </si>
  <si>
    <t>ExpressRoute (Metered) 5 Gbps Connections - Zone 3</t>
  </si>
  <si>
    <t>ExpressRoute (Metered) 50 Mbps Connections - Zone 3</t>
  </si>
  <si>
    <t>ExpressRoute (Metered) 500 Mbps Connections - Zone 3</t>
  </si>
  <si>
    <t>ExpressRoute (Unlimited) 1 Gbps Connections - Zone 3</t>
  </si>
  <si>
    <t>ExpressRoute (Unlimited) 10 Gbps Connections - Zone 3</t>
  </si>
  <si>
    <t>ExpressRoute (Unlimited) 500 Mbps Connections - Zone 3</t>
  </si>
  <si>
    <t>be1ac0e7-2e70-45d6-90f4-4684c68927a3</t>
  </si>
  <si>
    <t>391d4fb3-98bd-45c1-a81e-13d17fb0587a</t>
  </si>
  <si>
    <t>ExpressRoute (Metered) 1 Gbps Connections - Zone 1</t>
  </si>
  <si>
    <t>74361c94-a459-4564-b3d2-dd8dfd79e704</t>
  </si>
  <si>
    <t>ExpressRoute (Metered) 10 Gbps Connections - Zone 1</t>
  </si>
  <si>
    <t>75f53448-65fd-4333-b0d4-ae2dda1db5f5</t>
  </si>
  <si>
    <t>ExpressRoute (Metered) 100 Mbps Connections - Zone 1</t>
  </si>
  <si>
    <t>365c9dda-c9f6-4213-b87b-0cfa21158af9</t>
  </si>
  <si>
    <t>ExpressRoute (Metered) 2 Gbps Connections - Zone 1</t>
  </si>
  <si>
    <t>2a402785-cf3c-4911-aba4-1e280a892d96</t>
  </si>
  <si>
    <t>ExpressRoute (Metered) 200 Mbps Connections - Zone 1</t>
  </si>
  <si>
    <t>f3ffc04c-ba8d-45d0-aaf1-6baab8669279</t>
  </si>
  <si>
    <t>ExpressRoute (Metered) 5 Gbps Connections - Zone 1</t>
  </si>
  <si>
    <t>54e8283a-8b9d-4811-89a7-d278869e234c</t>
  </si>
  <si>
    <t>ExpressRoute (Metered) 50 Mbps Connections - Zone 1</t>
  </si>
  <si>
    <t>16336d11-4cef-4d26-a3f5-43b7ffa896d8</t>
  </si>
  <si>
    <t>ExpressRoute (Metered) 500 Mbps Connections - Zone 1</t>
  </si>
  <si>
    <t>b6f6c71e-4321-47ff-bcf2-dda2a8dc2654</t>
  </si>
  <si>
    <t>ExpressRoute (Unlimited) 1 Gbps Connections - Zone 1</t>
  </si>
  <si>
    <t>c53a5ff2-fc5a-4e37-a087-271a5ada2554</t>
  </si>
  <si>
    <t>ExpressRoute (Unlimited) 10 Gbps Connections - Zone 1</t>
  </si>
  <si>
    <t>748d0c9d-f81d-44ac-9c18-1bcd1cc20a68</t>
  </si>
  <si>
    <t>ExpressRoute (Unlimited) 100 Mbps Connections - Zone 1</t>
  </si>
  <si>
    <t>42a5d99e-5f77-4f56-98c2-08b2db5b7f95</t>
  </si>
  <si>
    <t>ExpressRoute (Unlimited) 2 Gbps Connections - Zone 1</t>
  </si>
  <si>
    <t>95861166-e640-457a-a6e9-bfeacdd0ca2c</t>
  </si>
  <si>
    <t>ExpressRoute (Unlimited) 200 Mbps Connections - Zone 1</t>
  </si>
  <si>
    <t>d6775764-05f3-4ab6-9424-088f1934cda3</t>
  </si>
  <si>
    <t>ExpressRoute (Unlimited) 100 Mbps Connections - Zone 3</t>
  </si>
  <si>
    <t>ExpressRoute (Unlimited) 2 Gbps Connections - Zone 3</t>
  </si>
  <si>
    <t>ExpressRoute (Unlimited) 200 Mbps Connections - Zone 3</t>
  </si>
  <si>
    <t>ExpressRoute (Unlimited) 5 Gbps Connections - Zone 3</t>
  </si>
  <si>
    <t>ExpressRoute (Unlimited) 5 Gbps Connections - Zone 1</t>
  </si>
  <si>
    <t>993126ae-d47b-465c-8ca1-f68b2a0d2046</t>
  </si>
  <si>
    <t>ExpressRoute (Unlimited) 50 Mbps Connections - Zone 1</t>
  </si>
  <si>
    <t>3bec1178-9944-4e69-a543-72ebb78f38c3</t>
  </si>
  <si>
    <t>ExpressRoute (Unlimited) 500 Mbps Connections - Zone 1</t>
  </si>
  <si>
    <t>e5d08ee7-4d8a-49dc-8e46-f818d0499298</t>
  </si>
  <si>
    <t>6446d2f5-66c8-4491-8ec4-595435d86c4d</t>
  </si>
  <si>
    <t>ExpressRoute (Metered) 1 Gbps Connections - Zone 2</t>
  </si>
  <si>
    <t>89c1b157-7ea3-475d-867f-f04e498a5620</t>
  </si>
  <si>
    <t>ExpressRoute (Metered) 10 Gbps Connections - Zone 2</t>
  </si>
  <si>
    <t>0bd3e772-c3ce-4d0b-a6db-210190c18a4f</t>
  </si>
  <si>
    <t>ExpressRoute (Metered) 100 Mbps Connections - Zone 2</t>
  </si>
  <si>
    <t>5c935199-99d3-490d-9342-703ceebe392c</t>
  </si>
  <si>
    <t>ExpressRoute (Metered) 2 Gbps Connections - Zone 2</t>
  </si>
  <si>
    <t>c2e58b2e-18a6-47ca-bb17-c64326404300</t>
  </si>
  <si>
    <t>ExpressRoute (Metered) 200 Mbps Connections - Zone 2</t>
  </si>
  <si>
    <t>8a968a09-9805-4e74-9bc6-ab617cf292b0</t>
  </si>
  <si>
    <t>ExpressRoute (Metered) 5 Gbps Connections - Zone 2</t>
  </si>
  <si>
    <t>efb0eaa4-52c4-4850-b419-abfe35a1c96e</t>
  </si>
  <si>
    <t>ExpressRoute (Metered) 50 Mbps Connections - Zone 2</t>
  </si>
  <si>
    <t>1fc5550f-2090-48d4-a564-5623eb4874c9</t>
  </si>
  <si>
    <t>ExpressRoute (Metered) 500 Mbps Connections - Zone 2</t>
  </si>
  <si>
    <t>f5f3fdcc-9d65-4817-a35c-f201589a530c</t>
  </si>
  <si>
    <t>ExpressRoute (Unlimited) 1 Gbps Connections - Zone 2</t>
  </si>
  <si>
    <t>4b836326-7e19-46e6-8bce-1b19bb6cd91e</t>
  </si>
  <si>
    <t>ExpressRoute (Unlimited) 10 Gbps Connections - Zone 2</t>
  </si>
  <si>
    <t>afa891c0-2cf2-4c3d-b6ba-37b485ec529d</t>
  </si>
  <si>
    <t>ExpressRoute (Unlimited) 100 Mbps Connections - Zone 2</t>
  </si>
  <si>
    <t>56a12414-9659-4186-bf38-02cdfdf4dc63</t>
  </si>
  <si>
    <t>ExpressRoute (Unlimited) 2 Gbps Connections - Zone 2</t>
  </si>
  <si>
    <t>e5908969-8f7f-489d-8e1c-44dabfdd0d7c</t>
  </si>
  <si>
    <t>ExpressRoute (Unlimited) 200 Mbps Connections - Zone 2</t>
  </si>
  <si>
    <t>653c8017-f340-4c18-8b58-6a14ee202e80</t>
  </si>
  <si>
    <t>ExpressRoute (Unlimited) 5 Gbps Connections - Zone 2</t>
  </si>
  <si>
    <t>773b6822-15e5-4cd1-bd56-205319f97a76</t>
  </si>
  <si>
    <t>ExpressRoute (Unlimited) 50 Mbps Connections - Zone 2</t>
  </si>
  <si>
    <t>015d491e-bfb1-481d-8fc4-bfaf9ce737f1</t>
  </si>
  <si>
    <t>ExpressRoute (Unlimited) 500 Mbps Connections - Zone 2</t>
  </si>
  <si>
    <t>721ab441-088d-4bbe-bc58-da66fc6d8b31</t>
  </si>
  <si>
    <t>14191e8e-4823-4535-b8cf-2379934be0d6</t>
  </si>
  <si>
    <t>3d22f164-f13b-48c1-9c5a-e528bd62213f</t>
  </si>
  <si>
    <t>ba80c965-1c31-4f45-a7cd-22c78ced9e86</t>
  </si>
  <si>
    <t>1937c943-e424-4b28-a84e-4e8f916a0ec5</t>
  </si>
  <si>
    <t>9fded82f-7574-47b6-bd46-36f4e55056f8</t>
  </si>
  <si>
    <t>6eace005-7b3c-4846-aeef-84f21b5ca32e</t>
  </si>
  <si>
    <t>13274838-f91b-449d-9d55-6a9a6b5b92ad</t>
  </si>
  <si>
    <t>36427a6f-ece6-4146-8f68-816e6f755ae9</t>
  </si>
  <si>
    <t>14e83449-bb46-45f0-b4d9-644fdd5575dc</t>
  </si>
  <si>
    <t>9a6cb708-ad98-4a61-bdc7-16360e3b50ad</t>
  </si>
  <si>
    <t>2aeb42d2-e5ac-460c-ba22-353e39e145e0</t>
  </si>
  <si>
    <t>5a362b42-a880-43e8-82e6-3c8a67964fd4</t>
  </si>
  <si>
    <t>21c04ef6-9fa3-42ad-898c-0dd240dca24c</t>
  </si>
  <si>
    <t>32d2a614-7fe4-4517-9054-747974227b48</t>
  </si>
  <si>
    <t>3372c087-75e2-443b-b4eb-e4e9d449a533</t>
  </si>
  <si>
    <t>J2Q-00117</t>
  </si>
  <si>
    <t>AzureExpRt ShrdSvr ALNG SubsVL MVL 100GB cmt ExpRtDTOut-MtrdDataZ1</t>
  </si>
  <si>
    <t>J2Q-00620</t>
  </si>
  <si>
    <t>AzureExpRt ShrdSvr ALNG SubsVL MVL 1DlyCnnctn cmt ExpRtMtrdData2GbZ1</t>
  </si>
  <si>
    <t>J2Q-00233</t>
  </si>
  <si>
    <t>AzureExpRt ShrdSvr ALNG SubsVL MVL 1DlyCnnctn cmt ExpRtMtrdData200MbZ1</t>
  </si>
  <si>
    <t>J2Q-00661</t>
  </si>
  <si>
    <t>AzureExpRt ShrdSvr ALNG SubsVL MVL 1DlyCnnctn cmt ExpRtMtrdData5GbZ1</t>
  </si>
  <si>
    <t>J2Q-00290</t>
  </si>
  <si>
    <t>AzureExpRt ShrdSvr ALNG SubsVL MVL 1DlyCnnctn cmt ExpRtMtrdData50MbZ1</t>
  </si>
  <si>
    <t>J2Q-00224</t>
  </si>
  <si>
    <t>AzureExpRt ShrdSvr ALNG SubsVL MVL 1DlyCnnctn cmt ExpRtMtrdData500MbZ1</t>
  </si>
  <si>
    <t>J2Q-00352</t>
  </si>
  <si>
    <t>AzureExpRt ShrdSvr ALNG SubsVL MVL 1DlyCnnctn cmt ExpRtUnltdData1GbZ1</t>
  </si>
  <si>
    <t>J2Q-00296</t>
  </si>
  <si>
    <t>AzureExpRt ShrdSvr ALNG SubsVL MVL 1DlyCnnctn cmt ExpRtUnltdData10GbZ1</t>
  </si>
  <si>
    <t>J2Q-00481</t>
  </si>
  <si>
    <t>AzureExpRt ShrdSvr ALNG SubsVL MVL 1DlyCnnctn cmt ExpRtUnltdData100MbZ1</t>
  </si>
  <si>
    <t>J2Q-00373</t>
  </si>
  <si>
    <t>AzureExpRt ShrdSvr ALNG SubsVL MVL 1DlyCnnctn cmt ExpRtUnltdData2GbZ1</t>
  </si>
  <si>
    <t>J2Q-00523</t>
  </si>
  <si>
    <t>AzureExpRt ShrdSvr ALNG SubsVL MVL 1DlyCnnctn cmt ExpRtUnltdData200MbZ1</t>
  </si>
  <si>
    <t>J2Q-00425</t>
  </si>
  <si>
    <t>AzureExpRt ShrdSvr ALNG SubsVL MVL 1DlyCnnctn cmt ExpRtUnltdData5GbZ1</t>
  </si>
  <si>
    <t>J2Q-00439</t>
  </si>
  <si>
    <t>AzureExpRt ShrdSvr ALNG SubsVL MVL 1DlyCnnctn cmt ExpRtUnltdData50MbZ1</t>
  </si>
  <si>
    <t>J2Q-00500</t>
  </si>
  <si>
    <t>AzureExpRt ShrdSvr ALNG SubsVL MVL 1DlyCnnctn cmt ExpRtUnltdData500MbZ1</t>
  </si>
  <si>
    <t>J2Q-00554</t>
  </si>
  <si>
    <t>AzureExpRt ShrdSvr ALNG SubsVL MVL 1DlyCnnctn cmt ExpRtMtrdData1GbZ1</t>
  </si>
  <si>
    <t>J2Q-00157</t>
  </si>
  <si>
    <t>AzureExpRt ShrdSvr ALNG SubsVL MVL 1DlyCnnctn cmt ExpRtMtrdData10GbZ1</t>
  </si>
  <si>
    <t>J2Q-00121</t>
  </si>
  <si>
    <t>AzureExpRt ShrdSvr ALNG SubsVL MVL 1DlyCnnctn cmt ExpRtMtrdData100MbZ1</t>
  </si>
  <si>
    <t>J2Q-00119</t>
  </si>
  <si>
    <t>AzureExpRt ShrdSvr ALNG SubsVL MVL 100GB cmt ExpRtDTOut-MtrdDataZ2</t>
  </si>
  <si>
    <t>J2Q-00576</t>
  </si>
  <si>
    <t>AzureExpRt ShrdSvr ALNG SubsVL MVL 1DlyCnnctn cmt ExpRtMtrdData1GbZ2</t>
  </si>
  <si>
    <t>J2Q-00169</t>
  </si>
  <si>
    <t>AzureExpRt ShrdSvr ALNG SubsVL MVL 1DlyCnnctn cmt ExpRtMtrdData10GbZ2</t>
  </si>
  <si>
    <t>J2Q-00133</t>
  </si>
  <si>
    <t>AzureExpRt ShrdSvr ALNG SubsVL MVL 1DlyCnnctn cmt ExpRtMtrdData100MbZ2</t>
  </si>
  <si>
    <t>J2Q-00642</t>
  </si>
  <si>
    <t>AzureExpRt ShrdSvr ALNG SubsVL MVL 1DlyCnnctn cmt ExpRtMtrdData2GbZ2</t>
  </si>
  <si>
    <t>J2Q-00180</t>
  </si>
  <si>
    <t>AzureExpRt ShrdSvr ALNG SubsVL MVL 1DlyCnnctn cmt ExpRtMtrdData200MbZ2</t>
  </si>
  <si>
    <t>J2Q-00673</t>
  </si>
  <si>
    <t>AzureExpRt ShrdSvr ALNG SubsVL MVL 1DlyCnnctn cmt ExpRtMtrdData5GbZ2</t>
  </si>
  <si>
    <t>J2Q-00252</t>
  </si>
  <si>
    <t>AzureExpRt ShrdSvr ALNG SubsVL MVL 1DlyCnnctn cmt ExpRtMtrdData50MbZ2</t>
  </si>
  <si>
    <t>J2Q-00246</t>
  </si>
  <si>
    <t>AzureExpRt ShrdSvr ALNG SubsVL MVL 1DlyCnnctn cmt ExpRtMtrdData500MbZ2</t>
  </si>
  <si>
    <t>J2Q-00329</t>
  </si>
  <si>
    <t>AzureExpRt ShrdSvr ALNG SubsVL MVL 1DlyCnnctn cmt ExpRtUnltdData1GbZ2</t>
  </si>
  <si>
    <t>J2Q-00308</t>
  </si>
  <si>
    <t>AzureExpRt ShrdSvr ALNG SubsVL MVL 1DlyCnnctn cmt ExpRtUnltdData10GbZ2</t>
  </si>
  <si>
    <t>J2Q-00697</t>
  </si>
  <si>
    <t>AzureExpRt ShrdSvr ALNG SubsVL MVL 1DlyCnnctn cmt ExpRtUnltdData100MbZ2</t>
  </si>
  <si>
    <t>J2Q-00395</t>
  </si>
  <si>
    <t>AzureExpRt ShrdSvr ALNG SubsVL MVL 1DlyCnnctn cmt ExpRtUnltdData2GbZ2</t>
  </si>
  <si>
    <t>J2Q-00610</t>
  </si>
  <si>
    <t>AzureExpRt ShrdSvr ALNG SubsVL MVL 1DlyCnnctn cmt ExpRtUnltdData200MbZ2</t>
  </si>
  <si>
    <t>J2Q-00447</t>
  </si>
  <si>
    <t>AzureExpRt ShrdSvr ALNG SubsVL MVL 1DlyCnnctn cmt ExpRtUnltdData5GbZ2</t>
  </si>
  <si>
    <t>J2Q-00381</t>
  </si>
  <si>
    <t>AzureExpRt ShrdSvr ALNG SubsVL MVL 1DlyCnnctn cmt ExpRtUnltdData50MbZ2</t>
  </si>
  <si>
    <t>J2Q-00542</t>
  </si>
  <si>
    <t>AzureExpRt ShrdSvr ALNG SubsVL MVL 1DlyCnnctn cmt ExpRtUnltdData500MbZ2</t>
  </si>
  <si>
    <t>J2Q-00115</t>
  </si>
  <si>
    <t>AzureExpRt ShrdSvr ALNG SubsVL MVL 100GB cmt ExpRtDTOut-MtrdDataZ3</t>
  </si>
  <si>
    <t>J2Q-00598</t>
  </si>
  <si>
    <t>AzureExpRt ShrdSvr ALNG SubsVL MVL 1DlyCnnctn cmt ExpRtMtrdData1GbZ3</t>
  </si>
  <si>
    <t>J2Q-00201</t>
  </si>
  <si>
    <t>AzureExpRt ShrdSvr ALNG SubsVL MVL 1DlyCnnctn cmt ExpRtMtrdData10GbZ3</t>
  </si>
  <si>
    <t>J2Q-00145</t>
  </si>
  <si>
    <t>AzureExpRt ShrdSvr ALNG SubsVL MVL 1DlyCnnctn cmt ExpRtMtrdData100MbZ3</t>
  </si>
  <si>
    <t>J2Q-00700</t>
  </si>
  <si>
    <t>AzureExpRt ShrdSvr ALNG SubsVL MVL 1DlyCnnctn cmt ExpRtMtrdData2GbZ3</t>
  </si>
  <si>
    <t>J2Q-00212</t>
  </si>
  <si>
    <t>AzureExpRt ShrdSvr ALNG SubsVL MVL 1DlyCnnctn cmt ExpRtMtrdData200MbZ3</t>
  </si>
  <si>
    <t>J2Q-00685</t>
  </si>
  <si>
    <t>AzureExpRt ShrdSvr ALNG SubsVL MVL 1DlyCnnctn cmt ExpRtMtrdData5GbZ3</t>
  </si>
  <si>
    <t>J2Q-00274</t>
  </si>
  <si>
    <t>AzureExpRt ShrdSvr ALNG SubsVL MVL 1DlyCnnctn cmt ExpRtMtrdData50MbZ3</t>
  </si>
  <si>
    <t>J2Q-00268</t>
  </si>
  <si>
    <t>AzureExpRt ShrdSvr ALNG SubsVL MVL 1DlyCnnctn cmt ExpRtMtrdData500MbZ3</t>
  </si>
  <si>
    <t>J2Q-00361</t>
  </si>
  <si>
    <t>AzureExpRt ShrdSvr ALNG SubsVL MVL 1DlyCnnctn cmt ExpRtUnltdData1GbZ3</t>
  </si>
  <si>
    <t>J2Q-00320</t>
  </si>
  <si>
    <t>AzureExpRt ShrdSvr ALNG SubsVL MVL 1DlyCnnctn cmt ExpRtUnltdData10GbZ3</t>
  </si>
  <si>
    <t>J2Q-00588</t>
  </si>
  <si>
    <t>AzureExpRt ShrdSvr ALNG SubsVL MVL 1DlyCnnctn cmt ExpRtUnltdData100MbZ3</t>
  </si>
  <si>
    <t>J2Q-00417</t>
  </si>
  <si>
    <t>AzureExpRt ShrdSvr ALNG SubsVL MVL 1DlyCnnctn cmt ExpRtUnltdData2GbZ3</t>
  </si>
  <si>
    <t>J2Q-00512</t>
  </si>
  <si>
    <t>AzureExpRt ShrdSvr ALNG SubsVL MVL 1DlyCnnctn cmt ExpRtUnltdData200MbZ3</t>
  </si>
  <si>
    <t>J2Q-00469</t>
  </si>
  <si>
    <t>AzureExpRt ShrdSvr ALNG SubsVL MVL 1DlyCnnctn cmt ExpRtUnltdData5GbZ3</t>
  </si>
  <si>
    <t>J2Q-00403</t>
  </si>
  <si>
    <t>AzureExpRt ShrdSvr ALNG SubsVL MVL 1DlyCnnctn cmt ExpRtUnltdData50MbZ3</t>
  </si>
  <si>
    <t>J2Q-00534</t>
  </si>
  <si>
    <t>AzureExpRt ShrdSvr ALNG SubsVL MVL 1DlyCnnctn cmt ExpRtUnltdData500MbZ3</t>
  </si>
  <si>
    <t>J2Q-00120</t>
  </si>
  <si>
    <t>AzureExpRt ShrdSvr ALNG SubsVL MVL 100GB cmt ExpRtDTOut-MtrdDataZ4</t>
  </si>
  <si>
    <t>J2Q-00122</t>
  </si>
  <si>
    <t>AzureExpRt ShrdSvr ALNG SubsVL MVL 100GB cmt ExpRtDTOut-MtrdDataZ5</t>
  </si>
  <si>
    <t>J2Q-00123</t>
  </si>
  <si>
    <t>AzureExpRt ShrdSvr ALNG SubsVL MVL 100GB cmt ExpRtDTOut-MtrdDataZ6</t>
  </si>
  <si>
    <t>J2Q-00124</t>
  </si>
  <si>
    <t>AzureExpRt ShrdSvr ALNG SubsVL MVL 100GB cmt ExpRtDTOut-MtrdDataZ7</t>
  </si>
  <si>
    <t>J2Q-00125</t>
  </si>
  <si>
    <t>AzureExpRt ShrdSvr ALNG SubsVL MVL 100GB cmt ExpRtDTOut-MtrdDataZ8</t>
  </si>
  <si>
    <t>J2Q-00126</t>
  </si>
  <si>
    <t>AzureExpRt ShrdSvr ALNG SubsVL MVL 100GB cmt ExpRtDTOut-MtrdDataZ9</t>
  </si>
  <si>
    <t>P5H-00052</t>
  </si>
  <si>
    <t>P5H-00054</t>
  </si>
  <si>
    <t>Messaging Unit</t>
  </si>
  <si>
    <t>2885a6b2-5013-4fa9-8f3b-fc3ead8d136d</t>
  </si>
  <si>
    <t>3Q7-00116</t>
  </si>
  <si>
    <t>AppSrvcs ShrdSvr ALNG SubsVL MVL 1DailyUnit Cmmt AzureIoTHubLowFreq</t>
  </si>
  <si>
    <t>a36d229a-595c-44ad-a66c-1287be4bf433</t>
  </si>
  <si>
    <t>3Q7-00114</t>
  </si>
  <si>
    <t>AppSrvcs ShrdSvr ALNG SubsVL MVL 1DailyUnit Cmmt AzureIoTHubHighFreq</t>
  </si>
  <si>
    <t>2d6f5341-c2ae-4d34-afca-94391ff66d8b</t>
  </si>
  <si>
    <t>N7H-04691</t>
  </si>
  <si>
    <t>AzureCompute ShrdSvr ALNG SubsVL MVL 100hrs Cmmt S1DocDBHrsAUE</t>
  </si>
  <si>
    <t>579ee866-7f95-4e13-8cd0-333e83e78fdb</t>
  </si>
  <si>
    <t>N7H-04711</t>
  </si>
  <si>
    <t>AzureCompute ShrdSvr ALNG SubsVL MVL 100hrs Cmmt S2DocDBHrsAUE</t>
  </si>
  <si>
    <t>ea80992b-9870-487e-b9c8-0d0e33b6867e</t>
  </si>
  <si>
    <t>N7H-04651</t>
  </si>
  <si>
    <t>AzureCompute ShrdSvr ALNG SubsVL MVL 100hrs Cmmt S3DocDBHrsAUE</t>
  </si>
  <si>
    <t>734ac188-22a2-4c03-a35f-2ebc69b61280</t>
  </si>
  <si>
    <t>N7H-04693</t>
  </si>
  <si>
    <t>AzureCompute ShrdSvr ALNG SubsVL MVL 100hrs Cmmt S1DocDBHrsAUSE</t>
  </si>
  <si>
    <t>dc466506-c5d1-4342-8fe8-e2f6dcc44963</t>
  </si>
  <si>
    <t>N7H-04713</t>
  </si>
  <si>
    <t>AzureCompute ShrdSvr ALNG SubsVL MVL 100hrs Cmmt S2DocDBHrsAUSE</t>
  </si>
  <si>
    <t>fb059566-63d3-406b-bfd7-a3a6cbbdb66d</t>
  </si>
  <si>
    <t>N7H-04653</t>
  </si>
  <si>
    <t>AzureCompute ShrdSvr ALNG SubsVL MVL 100hrs Cmmt S3DocDBHrsAUSE</t>
  </si>
  <si>
    <t>AzureCompute ShrdSvr ALNG SubsVL MVL 10hrs Commit A8 VM Win EU N</t>
  </si>
  <si>
    <t>N7H-01266</t>
  </si>
  <si>
    <t>b3922ce6-b68c-4956-a29e-4f1b2209db09</t>
  </si>
  <si>
    <t>10e6da54-063a-43a5-90c8-f44e452eda5a</t>
  </si>
  <si>
    <t>d4d9e93c-83f0-4380-ad49-303469bef64a</t>
  </si>
  <si>
    <t>AzureCompute ShrdSvr ALNG SubsVL MVL 10hrs Commit A8 VM Non-Win US W</t>
  </si>
  <si>
    <t>AzureCompute ShrdSvr ALNG SubsVL MVL 10hrs Commit A11VMNWUSW</t>
  </si>
  <si>
    <t>A11 VM (non-Windows)</t>
  </si>
  <si>
    <t>Total SQL DB</t>
  </si>
  <si>
    <t>S0</t>
  </si>
  <si>
    <t xml:space="preserve"> S0 Databases</t>
  </si>
  <si>
    <t>Standard - S0</t>
  </si>
  <si>
    <t>Click here for non-promotional India pricing.</t>
  </si>
  <si>
    <t>Job Units</t>
  </si>
  <si>
    <t>N7H-04978</t>
  </si>
  <si>
    <t>AzureCompute ShrdSvr ALNG SubsVL MVL 100Unts Cmmt AnltcsSvcsJobUnts</t>
  </si>
  <si>
    <t>c9dee6c3-b377-4125-ab03-34187dca32c0</t>
  </si>
  <si>
    <t>Data at Rest (GB)</t>
  </si>
  <si>
    <t>N7H-04734</t>
  </si>
  <si>
    <t>AzureCompute ShrdSvr ALNG SubsVL MVL 100GB Cmmt DataLakeDataatRest</t>
  </si>
  <si>
    <t>c7929966-0a48-4f73-a86b-30f4e39d1995</t>
  </si>
  <si>
    <t>IO Unit Hours</t>
  </si>
  <si>
    <t>N7H-04646</t>
  </si>
  <si>
    <t>AzureCompute ShrdSvr ALNG SubsVL MVL 100hrs Cmmt DataLakeIOUnitHrs</t>
  </si>
  <si>
    <t>1444f89b-6017-465b-a5a9-4e54b4155a00</t>
  </si>
  <si>
    <t>N7H-04746</t>
  </si>
  <si>
    <t>AzureCompute ShrdSvr ALNG SubsVL MVL 10hrs Cmmt DataLakeThrptUnitHrs</t>
  </si>
  <si>
    <t>0138eeb5-295f-4de2-972b-439f08dcf964</t>
  </si>
  <si>
    <t>Transactions (in 1,000,000s)</t>
  </si>
  <si>
    <t>N7H-04732</t>
  </si>
  <si>
    <t>AzureCompute ShrdSvr ALNG SubsVL MVL 10MTrnsctns Cmmt DataLakeTrnsctns</t>
  </si>
  <si>
    <t>6d3cfada-a09a-482c-a927-5f2b21edd2f3</t>
  </si>
  <si>
    <t>Unit Hours</t>
  </si>
  <si>
    <t>N7H-04730</t>
  </si>
  <si>
    <t>AzureCompute ShrdSvr ALNG SubsVL MVL 1Hr Cmmt AnltcsSvcsUnitHrs</t>
  </si>
  <si>
    <t>5eb93b2d-565b-4a8d-adfe-a9af9e0d6ade</t>
  </si>
  <si>
    <t>2dbc9654-70d9-4404-92d9-92331b1bd819</t>
  </si>
  <si>
    <t>0dfadad2-6e4f-4078-85e1-90c230d4d482</t>
  </si>
  <si>
    <t>9f98bcd9-2523-4212-b153-315e6aee3c20</t>
  </si>
  <si>
    <t>e13adbc5-3ece-44fb-b579-1aaf67171eae</t>
  </si>
  <si>
    <t>1a002948-ff5d-4047-8fce-d284852ae52b</t>
  </si>
  <si>
    <t>e829dd7e-41f0-46d4-bc84-1cc13791e254</t>
  </si>
  <si>
    <t>85212205-1ce7-4249-ad85-6183348e3dbb</t>
  </si>
  <si>
    <t>5884da61-d1d1-4ae7-8114-f1f86da79259</t>
  </si>
  <si>
    <t>28c11fc3-0e9d-4cbf-81d7-48ae8cea70f6</t>
  </si>
  <si>
    <t>8d06f46b-9a3f-4295-bee0-02db3a0e2300</t>
  </si>
  <si>
    <t>e4ce293f-b27e-407a-a20b-b3498718006b</t>
  </si>
  <si>
    <t>459cc554-f5f1-4d51-b810-f506bcd35748</t>
  </si>
  <si>
    <t>eb990e94-da32-4e43-8907-37e8108279b5</t>
  </si>
  <si>
    <t>b6caee93-d882-4081-986a-7a9604eca996</t>
  </si>
  <si>
    <t>34310f10-ff01-4dc1-99c7-fd482fdea4cd</t>
  </si>
  <si>
    <t>05212985-faad-4b6c-8ddb-c08cc8e37f79</t>
  </si>
  <si>
    <t>a738f35b-9373-4cee-91bb-3764a8201379</t>
  </si>
  <si>
    <t>6ecded8f-3f77-48d7-9fbe-001df000546f</t>
  </si>
  <si>
    <t>7b396c4d-5016-45dd-87f5-a49291de9775</t>
  </si>
  <si>
    <t>9336a078-360c-4369-9af8-64c54fde50d1</t>
  </si>
  <si>
    <t>1e32f8fb-14ef-4e37-8127-e56c9b71ce75</t>
  </si>
  <si>
    <t>9c7985a2-b936-41ce-84eb-3b156ecf0100</t>
  </si>
  <si>
    <t>eb591a1e-3aa2-45c5-85bd-491965382973</t>
  </si>
  <si>
    <t>ac6020cc-3e03-45c6-8cc7-0c3cab0a9c62</t>
  </si>
  <si>
    <t>2a4a93e1-73e7-4f6e-b8e6-40b8b00d0074</t>
  </si>
  <si>
    <t>fc6283ae-2f1b-4ec4-9347-ed21c271f1dc</t>
  </si>
  <si>
    <t>b0673c88-aa75-44d9-9823-00bdc14523de</t>
  </si>
  <si>
    <t>fc2f46b2-91c1-4983-831c-796e6d88b640</t>
  </si>
  <si>
    <t>9bc6bbcb-216a-4333-a143-e08103c337b5</t>
  </si>
  <si>
    <t>286bf7e1-9b61-4739-9f6b-4583e64da0e9</t>
  </si>
  <si>
    <t>67706dc5-2a9e-4626-82f5-817a54343cf0</t>
  </si>
  <si>
    <t>9660d899-da2d-46e2-89fd-9bc046630414</t>
  </si>
  <si>
    <t>bcada5c7-4787-4fc3-b5c7-66e5822749d0</t>
  </si>
  <si>
    <t>b13ef59b-e50e-473d-a970-d78dee33cdea</t>
  </si>
  <si>
    <t>e7d6c5fc-84f2-4fa0-8111-e8da312db6d7</t>
  </si>
  <si>
    <t>87f6d477-c1b0-4dc5-abcf-d03b4b33ab88</t>
  </si>
  <si>
    <t>e48918e6-299d-46f5-a5ae-5c6e528307fb</t>
  </si>
  <si>
    <t>8737ce3e-df4e-402d-8328-03cf1d544ee5</t>
  </si>
  <si>
    <t>dbe2d2b7-0d35-41b4-93e0-8e5cae6b0418</t>
  </si>
  <si>
    <t>b17ee794-9c81-499f-9a76-789152fa3f39</t>
  </si>
  <si>
    <t>00e47962-832f-4e9b-94dc-ab7e637ea92d</t>
  </si>
  <si>
    <t>fb32496d-55e3-439c-bb9b-6ad853342d54</t>
  </si>
  <si>
    <t>e3f81bab-5147-49fc-a7e5-f61f069bfc33</t>
  </si>
  <si>
    <t>3a9e19c9-d012-4ba6-bdeb-a34e02f79681</t>
  </si>
  <si>
    <t>57398c05-f43e-4f1c-8f37-6a16c9a507c3</t>
  </si>
  <si>
    <t>ca29e46d-955a-40e8-80d5-287471165c96</t>
  </si>
  <si>
    <t>705ac022-f360-4a96-9f32-a2a982d7b70e</t>
  </si>
  <si>
    <t>2ce6f075-d216-4f1e-a698-d34dccf0012f</t>
  </si>
  <si>
    <t>Data Movement On Premises</t>
  </si>
  <si>
    <t>5PW-00017</t>
  </si>
  <si>
    <t>AzureBsnssAnltcs ShrdSvr ALNG SubsVL MVL 10hrs Cmmt DataMvmtOnPrem</t>
  </si>
  <si>
    <t>13b6f9ac-0250-4024-9b45-dff0ac955e0c</t>
  </si>
  <si>
    <t>40f2bbb5-1ca8-4ac5-afd6-b1e47f16314b</t>
  </si>
  <si>
    <t>Data Movement Cloud</t>
  </si>
  <si>
    <t>5PW-00015</t>
  </si>
  <si>
    <t>AzureBsnssAnltcs ShrdSvr ALNG SubsVL MVL 10hrs Cmmt DataMvmtCloud</t>
  </si>
  <si>
    <t>564fa413-2705-4df8-bff8-128084de21b6</t>
  </si>
  <si>
    <t>51b394a1-a487-4d04-883b-a38c04b1d9eb</t>
  </si>
  <si>
    <t>2f51e1c6-077a-4a0a-b461-1ecb368670ee</t>
  </si>
  <si>
    <t>95c1589b-4a62-4fff-aeb0-bb17d0098c9e</t>
  </si>
  <si>
    <t>18340836-d5ad-46ff-8474-024af00cfecd</t>
  </si>
  <si>
    <t>9d6eed9b-b42d-421b-974c-2802edb6db90</t>
  </si>
  <si>
    <t>a2e2d172-7807-4356-999b-3a68c77e336b</t>
  </si>
  <si>
    <t>61ed2dd3-1337-44d5-a6bc-4d28fda02374</t>
  </si>
  <si>
    <t>d79fa9df-f2bf-48f9-90ef-9e04a442cff7</t>
  </si>
  <si>
    <t>c68cda95-e1f3-4e54-a85c-32ed5b900edd</t>
  </si>
  <si>
    <t>0073dcb5-c9d8-416c-aea6-919a52badac4</t>
  </si>
  <si>
    <t>c721b73c-fdba-4dac-8b07-b3f47cdd7a09</t>
  </si>
  <si>
    <t>15edb42b-9b5f-44e9-bf0c-1d19b1eb8cec</t>
  </si>
  <si>
    <t>198586a6-04e3-4da8-ac62-f9b84fa99939</t>
  </si>
  <si>
    <t>059357b5-2f0f-437f-997f-9054f44520fa</t>
  </si>
  <si>
    <t>b106c5ca-d9c4-4bee-9f5d-0b83fd7dbdd7</t>
  </si>
  <si>
    <t>fe20832a-252a-43af-9269-07e72982e6cc</t>
  </si>
  <si>
    <t>dd1b1b44-7155-468f-8677-31bc1f39b1f9</t>
  </si>
  <si>
    <t>32749b8d-4029-43d7-9027-d917b1680607</t>
  </si>
  <si>
    <t>719ad254-6b3a-4345-9508-21c1243231b6</t>
  </si>
  <si>
    <t>99645d6f-b5d9-43ae-9004-554b501796eb</t>
  </si>
  <si>
    <t>4c14fdf2-2e55-45c0-95e4-16eca3f49046</t>
  </si>
  <si>
    <t>2416f288-46fa-49f3-944d-bef5d19b0d3f</t>
  </si>
  <si>
    <t>7211f3f7-931d-489a-bfa7-a8cdf8954f3a</t>
  </si>
  <si>
    <t>ce200878-26dd-4083-8a39-8166f81997ac</t>
  </si>
  <si>
    <t>2e3c2132-1398-43d2-ad45-1d77f6574933</t>
  </si>
  <si>
    <t>cbb21f5a-b453-4101-b240-21772070da0b</t>
  </si>
  <si>
    <t>25cd7f37-50c4-4c7a-8db7-f5ddcadfe240</t>
  </si>
  <si>
    <t>33e0e9a4-f3c7-4085-9c61-116c18aeea46</t>
  </si>
  <si>
    <t>42b49a56-132d-4182-8061-aec164a8a5a8</t>
  </si>
  <si>
    <t>d619a803-dff1-4e17-917d-f2e68137356e</t>
  </si>
  <si>
    <t>69ef5428-1877-4340-a555-98b5caa28d66</t>
  </si>
  <si>
    <t>864c949b-0d93-487b-a434-1ba0a0be7994</t>
  </si>
  <si>
    <t>233c3034-d84d-49a6-910b-3c52a5e6b9bb</t>
  </si>
  <si>
    <t>d21167d3-7543-4ff1-bfab-03af4325f6a8</t>
  </si>
  <si>
    <t>ea929c1a-ac3a-428a-be0a-b1eb8bef107d</t>
  </si>
  <si>
    <t>bb2ceb60-7694-47ca-8297-ddfbf9f98e05</t>
  </si>
  <si>
    <t>2a57b047-d1d6-4a70-a19b-4862972f10f3</t>
  </si>
  <si>
    <t>5069aa0b-a93a-481e-9856-616a5e5575ef</t>
  </si>
  <si>
    <t>d5b0c2c3-9ce3-48ab-a8c8-706e53790875</t>
  </si>
  <si>
    <t>93dbc90a-fa3d-4128-8950-0b28437be121</t>
  </si>
  <si>
    <t>e400bd85-62c1-4008-8447-7d217dbf31a0</t>
  </si>
  <si>
    <t>de9a824e-53fe-4a07-b5a6-d8c4e4e7131b</t>
  </si>
  <si>
    <t>4ef05524-d3be-4819-b1c0-14b58cc74760</t>
  </si>
  <si>
    <t>d9287c03-d03f-48ff-8113-1785b63e0d5c</t>
  </si>
  <si>
    <t>fac55353-c604-4165-957a-9806be61d53a</t>
  </si>
  <si>
    <t>87dcff9d-fd2a-467c-8f6a-5e7f452bbdca</t>
  </si>
  <si>
    <t>e058c6a6-1ec0-4f26-8eeb-0280e746374b</t>
  </si>
  <si>
    <t>ccde4ff5-1516-4120-a220-9e982301b810</t>
  </si>
  <si>
    <t>cedd8f26-0ac5-4701-bf1c-c3db8ca4ae9d</t>
  </si>
  <si>
    <t>cd7b802a-4007-464e-aef9-c3689a3b62a0</t>
  </si>
  <si>
    <t>c2eeb134-301e-469f-b9dd-d52aef79f3bf</t>
  </si>
  <si>
    <t>d57528b4-2110-4cc5-8750-b2d730fd3166</t>
  </si>
  <si>
    <t>04bf956c-6f30-4b04-8b1b-8618253e7ba2</t>
  </si>
  <si>
    <t>d006360b-cc81-4726-99e7-dd205004b9e7</t>
  </si>
  <si>
    <t>9d9b2196-19eb-4d4c-a260-9fb424c026a8</t>
  </si>
  <si>
    <t>ef1ca3ad-d5b5-4953-a1f1-fa94a0d150f9</t>
  </si>
  <si>
    <t>3fc6cc9f-c924-40d1-a0a7-3fb0c96c8762</t>
  </si>
  <si>
    <t>20ec0aa5-d438-44e5-9298-c5bb719f97bd</t>
  </si>
  <si>
    <t>9ae3d375-b492-4ce9-b67f-1985b8f09a68</t>
  </si>
  <si>
    <t>8335ab4d-e225-4509-9990-ee6bfd893e63</t>
  </si>
  <si>
    <t>0ff2ef7e-ac54-4c59-9b1e-48d77e578d06</t>
  </si>
  <si>
    <t>8b767c7b-3c71-42d2-821b-b6b072e181c3</t>
  </si>
  <si>
    <t>4ac600d0-3006-40c7-bef8-5881c6d7ca50</t>
  </si>
  <si>
    <t>b553abf1-9582-4795-a786-feeabed98f46</t>
  </si>
  <si>
    <t>4031e931-56e8-440a-8c08-a45cef6d4314</t>
  </si>
  <si>
    <t>82cef088-c0ae-41c7-a7e3-93c83254a24e</t>
  </si>
  <si>
    <t>7415685f-1f86-495b-b67e-72339d4d7878</t>
  </si>
  <si>
    <t>6c87c094-296e-4056-854a-6f1e5556ca91</t>
  </si>
  <si>
    <t>fd6d7628-b2b6-4102-b5d5-a2fc9c6d0726</t>
  </si>
  <si>
    <t>d9ccd463-483e-4015-83a1-e1d8c95ffb49</t>
  </si>
  <si>
    <t>285f29f0-cc2d-4ad7-8585-8f27bf6c874f</t>
  </si>
  <si>
    <t>f74a555b-a7fd-43f8-bfd9-e9b03106a5a3</t>
  </si>
  <si>
    <t>3af92420-ca25-4fbf-80e8-81c78658f18d</t>
  </si>
  <si>
    <t>0c3624ee-228f-4363-9a44-bdc7dbd875c6</t>
  </si>
  <si>
    <t>2423b132-5a85-4143-a023-3841f808ba15</t>
  </si>
  <si>
    <t>c0edfd79-e322-4833-bff8-778e609c26ec</t>
  </si>
  <si>
    <t>674d03d7-82b1-47d3-a4d7-f98cf35c3ef9</t>
  </si>
  <si>
    <t>4d6302b1-a3cd-49c7-96bb-09bc268b59ee</t>
  </si>
  <si>
    <t>30338b16-1cc3-4500-9f22-142da3f4c4e8</t>
  </si>
  <si>
    <t>4de4ab44-1e88-480c-b560-f091f5e54f5a</t>
  </si>
  <si>
    <t>1b426790-a4fd-462c-af92-8796ca8c419f</t>
  </si>
  <si>
    <t>f8cc8e26-97d3-468e-a156-ee9f80e395c0</t>
  </si>
  <si>
    <t>a7000de2-db97-40cb-bccd-a63c76600dc1</t>
  </si>
  <si>
    <t>209fb2f9-c45c-4e6c-bf9d-954686fd3c2c</t>
  </si>
  <si>
    <t>b6d46ef1-b7ec-4c83-bcdc-cc80c3770aa3</t>
  </si>
  <si>
    <t>040bce04-82d6-4337-a7dd-50a8971c4e79</t>
  </si>
  <si>
    <t>16a7af50-d069-4426-a988-02bdf74476a1</t>
  </si>
  <si>
    <t>b66176d3-cbc3-46ee-ab4d-068903b8d283</t>
  </si>
  <si>
    <t>fe776f52-193e-488e-a411-c68ca5982410</t>
  </si>
  <si>
    <t>c90f4d88-01c1-48e9-ba9d-cb9c6ccaedd3</t>
  </si>
  <si>
    <t>70ccc326-3eb4-4111-bb1d-d035865bf993</t>
  </si>
  <si>
    <t>658e7924-b9c8-48dd-bf72-ee7fa989dec3</t>
  </si>
  <si>
    <t>21d8965b-6c10-4f7b-b091-87509f1ab7ef</t>
  </si>
  <si>
    <t>3ab1147b-1075-4566-8f01-6f7001bddc7d</t>
  </si>
  <si>
    <t>48284f63-9f0a-4eb5-aeb1-7e4c3594e366</t>
  </si>
  <si>
    <t>7d6f0f15-3c5e-4d6f-8283-d98b3d9ed347</t>
  </si>
  <si>
    <t>d9b4e644-fd53-4132-9563-64c07b5e4f4e</t>
  </si>
  <si>
    <t>63efeb72-d133-4dbb-b245-03920d0cdf38</t>
  </si>
  <si>
    <t>dd0806e8-f939-4d62-ba85-d96af76c70eb</t>
  </si>
  <si>
    <t>14fc9a21-4919-4cb1-b495-5666966556bc</t>
  </si>
  <si>
    <t>971f0ca3-60aa-4cc8-bb98-ffad6f8c59d7</t>
  </si>
  <si>
    <t>f830cae7-d1bd-4f19-b7af-4b2751654bd5</t>
  </si>
  <si>
    <t>ed4deaec-a388-45a0-9874-9a3a785115f4</t>
  </si>
  <si>
    <t>ad8b9e62-5b73-4de3-84ca-081df0a58adf</t>
  </si>
  <si>
    <t>6e9d5775-c707-403e-9027-1ddd34eeaeb6</t>
  </si>
  <si>
    <t>129ace17-bf34-4a1c-bc64-06a68bf18247</t>
  </si>
  <si>
    <t>3b888881-ffcd-4e72-b297-d4908a9ab208</t>
  </si>
  <si>
    <t>N9H-00421</t>
  </si>
  <si>
    <t>AzureStorage ShrdSvr ALNG SubsVL MVL 100GB Commit LRSPrmStr-SnpshotEUN</t>
  </si>
  <si>
    <t>N9H-00285</t>
  </si>
  <si>
    <t>AzureStorage ShrdSvr ALNG SubsVL MVL 100GB Commit LRSPremStor-FilesUSCen</t>
  </si>
  <si>
    <t>N9H-00325</t>
  </si>
  <si>
    <t>AzureStorage ShrdSvr ALNG SubsVL MVL 1Unit Cmmt LRSPrmStr-PgBlbP10USCen</t>
  </si>
  <si>
    <t>N9H-00353</t>
  </si>
  <si>
    <t>AzureStorage ShdSvr ALNG SubsVL MVL 1Unt Cmmt LRSPremStor-PgBlb/P20USCen</t>
  </si>
  <si>
    <t>N9H-00379</t>
  </si>
  <si>
    <t>AzureStorage ShdSvr ALNG SubsVL MVL 1Unt Cmmt LRSPremStor-PgBlb/P30USCen</t>
  </si>
  <si>
    <t>N9H-00413</t>
  </si>
  <si>
    <t>AzureStorage ShrdSvr ALNG SubsVL MVL 100GB Commit LRSPrmStr-SnpshotUSCen</t>
  </si>
  <si>
    <t>N9H-00289</t>
  </si>
  <si>
    <t>AzureStorage ShrdSvr ALNG SubsVL MVL 100GB Commit LRSPremStor-FilesUSE</t>
  </si>
  <si>
    <t>N9H-00327</t>
  </si>
  <si>
    <t>AzureStorage ShrdSvr ALNG SubsVL MVL 1Unit Commit LRSPrmStr-PgBlbP10USE</t>
  </si>
  <si>
    <t>N9H-00355</t>
  </si>
  <si>
    <t>AzureStorage ShrdSvr ALNG SubsVL MVL 1Unit Cmmt LRSPremStor-PgBlb/P20USE</t>
  </si>
  <si>
    <t>N9H-00381</t>
  </si>
  <si>
    <t>AzureStorage ShrdSvr ALNG SubsVL MVL 1Unit Cmmt LRSPremStor-PgBlb/P30USE</t>
  </si>
  <si>
    <t>N9H-00411</t>
  </si>
  <si>
    <t>AzureStorage ShrdSvr ALNG SubsVL MVL 100GB Commit LRSPrmStr-SnpshotUSE</t>
  </si>
  <si>
    <t>997-02845</t>
  </si>
  <si>
    <t>AzureSSDCompute ShrdSvr ALNG SubsVL MVL 100hrs Cmmt Std_D1_v2VMNWUSCen</t>
  </si>
  <si>
    <t>997-02825</t>
  </si>
  <si>
    <t>AzureSSDCompute ShrdSvr ALNG SubsVL MVL 100hrs Cmmt Std_D1_v2VMWUSCen</t>
  </si>
  <si>
    <t>997-02725</t>
  </si>
  <si>
    <t>AzureSSDCompute ShrdSvr ALNG SubsVL MVL 10hrs Cmmt Std_D11_v2VMNWUSCen</t>
  </si>
  <si>
    <t>997-02731</t>
  </si>
  <si>
    <t>AzureSSDCompute ShrdSvr ALNG SubsVL MVL 10hrs Cmmt Std_D11_v2VMWUSCen</t>
  </si>
  <si>
    <t>997-02739</t>
  </si>
  <si>
    <t>AzureSSDCompute ShrdSvr ALNG SubsVL MVL 10hrs Cmmt Std_D12_v2VMNWUSCen</t>
  </si>
  <si>
    <t>997-02745</t>
  </si>
  <si>
    <t>AzureSSDCompute ShrdSvr ALNG SubsVL MVL 10hrs Cmmt Std_D12_v2VMWUSCen</t>
  </si>
  <si>
    <t>997-02753</t>
  </si>
  <si>
    <t>AzureSSDCompute ShrdSvr ALNG SubsVL MVL 10hrs Cmmt Std_D13_v2VMNWUSCen</t>
  </si>
  <si>
    <t>997-02759</t>
  </si>
  <si>
    <t>AzureSSDCompute ShrdSvr ALNG SubsVL MVL 10hrs Cmmt Std_D13_v2VMWUSCen</t>
  </si>
  <si>
    <t>997-02767</t>
  </si>
  <si>
    <t>AzureSSDCompute ShrdSvr ALNG SubsVL MVL 10hrs Cmmt Std_D14_v2VMNWUSCen</t>
  </si>
  <si>
    <t>997-02773</t>
  </si>
  <si>
    <t>AzureSSDCompute ShrdSvr ALNG SubsVL MVL 10hrs Cmmt Std_D14_v2VMWUSCen</t>
  </si>
  <si>
    <t>997-02781</t>
  </si>
  <si>
    <t>AzureSSDCompute ShrdSvr ALNG SubsVL MVL 10hrs Cmmt Std_D2_v2VMNWUSCen</t>
  </si>
  <si>
    <t>997-02593</t>
  </si>
  <si>
    <t>AzureSSDCompute ShrdSvr ALNG SubsVL MVL 10hrs Cmmt Std_D2_v2VMWUSCen</t>
  </si>
  <si>
    <t>997-02789</t>
  </si>
  <si>
    <t>AzureSSDCompute ShrdSvr ALNG SubsVL MVL 10hrs Cmmt Std_D3_v2VMNWUSCen</t>
  </si>
  <si>
    <t>997-02617</t>
  </si>
  <si>
    <t>AzureSSDCompute ShrdSvr ALNG SubsVL MVL 10hrs Cmmt Std_D3_v2VMWUSCen</t>
  </si>
  <si>
    <t>997-02797</t>
  </si>
  <si>
    <t>AzureSSDCompute ShrdSvr ALNG SubsVL MVL 10hrs Cmmt Std_D4_v2VMNWUSCen</t>
  </si>
  <si>
    <t>997-02641</t>
  </si>
  <si>
    <t>AzureSSDCompute ShrdSvr ALNG SubsVL MVL 10hrs Cmmt Std_D4_v2VMWUSCen</t>
  </si>
  <si>
    <t>997-02805</t>
  </si>
  <si>
    <t>AzureSSDCompute ShrdSvr ALNG SubsVL MVL 10hrs Cmmt Std_D5_v2VMNWUSCen</t>
  </si>
  <si>
    <t>997-02665</t>
  </si>
  <si>
    <t>AzureSSDCompute ShrdSvr ALNG SubsVL MVL 10hrs Cmmt Std_D5_v2VMWUSCen</t>
  </si>
  <si>
    <t>997-02821</t>
  </si>
  <si>
    <t>AzureSSDCompute ShrdSvr ALNG SubsVL MVL 100hrs Cmmt Std_D1_v2VMNWUSE2</t>
  </si>
  <si>
    <t>997-02829</t>
  </si>
  <si>
    <t>AzureSSDCompute ShrdSvr ALNG SubsVL MVL 100hrs Cmmt Std_D1_v2VMWUSE2</t>
  </si>
  <si>
    <t>997-02727</t>
  </si>
  <si>
    <t>AzureSSDCompute ShrdSvr ALNG SubsVL MVL 10hrs Cmmt Std_D11_v2VMNWUSE2</t>
  </si>
  <si>
    <t>997-02507</t>
  </si>
  <si>
    <t>AzureSSDCompute ShrdSvr ALNG SubsVL MVL 10hrs Cmmt Std_D11_v2VMWUSE2</t>
  </si>
  <si>
    <t>997-02741</t>
  </si>
  <si>
    <t>AzureSSDCompute ShrdSvr ALNG SubsVL MVL 10hrs Cmmt Std_D12_v2VMNWUSE2</t>
  </si>
  <si>
    <t>997-02529</t>
  </si>
  <si>
    <t>AzureSSDCompute ShrdSvr ALNG SubsVL MVL 10hrs Cmmt Std_D12_v2VMWUSE2</t>
  </si>
  <si>
    <t>997-02755</t>
  </si>
  <si>
    <t>AzureSSDCompute ShrdSvr ALNG SubsVL MVL 10hrs Cmmt Std_D13_v2VMNWUSE2</t>
  </si>
  <si>
    <t>997-02551</t>
  </si>
  <si>
    <t>AzureSSDCompute ShrdSvr ALNG SubsVL MVL 10hrs Cmmt Std_D13_v2VMWUSE2</t>
  </si>
  <si>
    <t>997-02769</t>
  </si>
  <si>
    <t>AzureSSDCompute ShrdSvr ALNG SubsVL MVL 10hrs Cmmt Std_D14_v2VMNWUSE2</t>
  </si>
  <si>
    <t>997-02573</t>
  </si>
  <si>
    <t>AzureSSDCompute ShrdSvr ALNG SubsVL MVL 10hrs Cmmt Std_D14_v2VMWUSE2</t>
  </si>
  <si>
    <t>997-02589</t>
  </si>
  <si>
    <t>AzureSSDCompute ShrdSvr ALNG SubsVL MVL 10hrs Cmmt Std_D2_v2VMNWUSE2</t>
  </si>
  <si>
    <t>997-02597</t>
  </si>
  <si>
    <t>AzureSSDCompute ShrdSvr ALNG SubsVL MVL 10hrs Cmmt Std_D2_v2VMWUSE2</t>
  </si>
  <si>
    <t>997-02613</t>
  </si>
  <si>
    <t>AzureSSDCompute ShrdSvr ALNG SubsVL MVL 10hrs Cmmt Std_D3_v2VMNWUSE2</t>
  </si>
  <si>
    <t>997-02621</t>
  </si>
  <si>
    <t>AzureSSDCompute ShrdSvr ALNG SubsVL MVL 10hrs Cmmt Std_D3_v2VMWUSE2</t>
  </si>
  <si>
    <t>997-02637</t>
  </si>
  <si>
    <t>AzureSSDCompute ShrdSvr ALNG SubsVL MVL 10hrs Cmmt Std_D4_v2VMNWUSE2</t>
  </si>
  <si>
    <t>997-02645</t>
  </si>
  <si>
    <t>AzureSSDCompute ShrdSvr ALNG SubsVL MVL 10hrs Cmmt Std_D4_v2VMWUSE2</t>
  </si>
  <si>
    <t>997-02661</t>
  </si>
  <si>
    <t>AzureSSDCompute ShrdSvr ALNG SubsVL MVL 10hrs Cmmt Std_D5_v2VMNWUSE2</t>
  </si>
  <si>
    <t>997-02669</t>
  </si>
  <si>
    <t>AzureSSDCompute ShrdSvr ALNG SubsVL MVL 10hrs Cmmt Std_D5_v2VMWUSE2</t>
  </si>
  <si>
    <t>997-02847</t>
  </si>
  <si>
    <t>AzureSSDCompute ShrdSvr ALNG SubsVL MVL 100hrs Cmmt Std_D1_v2VMNWUSNCen</t>
  </si>
  <si>
    <t>997-02849</t>
  </si>
  <si>
    <t>AzureSSDCompute ShrdSvr ALNG SubsVL MVL 100hrs Cmmt Std_D1_v2VMWUSNCen</t>
  </si>
  <si>
    <t>997-02729</t>
  </si>
  <si>
    <t>AzureSSDCompute ShrdSvr ALNG SubsVL MVL 10hrs Cmmt Std_D11_v2VMNWUSNCen</t>
  </si>
  <si>
    <t>997-02735</t>
  </si>
  <si>
    <t>AzureSSDCompute ShrdSvr ALNG SubsVL MVL 10hrs Cmmt Std_D11_v2VMWUSNCen</t>
  </si>
  <si>
    <t>997-02743</t>
  </si>
  <si>
    <t>AzureSSDCompute ShrdSvr ALNG SubsVL MVL 10hrs Cmmt Std_D12_v2VMNWUSNCen</t>
  </si>
  <si>
    <t>997-02749</t>
  </si>
  <si>
    <t>AzureSSDCompute ShrdSvr ALNG SubsVL MVL 10hrs Cmmt Std_D12_v2VMWUSNCen</t>
  </si>
  <si>
    <t>997-02757</t>
  </si>
  <si>
    <t>AzureSSDCompute ShrdSvr ALNG SubsVL MVL 10hrs Cmmt Std_D13_v2VMNWUSNCen</t>
  </si>
  <si>
    <t>997-02763</t>
  </si>
  <si>
    <t>AzureSSDCompute ShrdSvr ALNG SubsVL MVL 10hrs Cmmt Std_D13_v2VMWUSNCen</t>
  </si>
  <si>
    <t>997-02771</t>
  </si>
  <si>
    <t>AzureSSDCompute ShrdSvr ALNG SubsVL MVL 10hrs Cmmt Std_D14_v2VMNWUSNCen</t>
  </si>
  <si>
    <t>997-02777</t>
  </si>
  <si>
    <t>AzureSSDCompute ShrdSvr ALNG SubsVL MVL 10hrs Cmmt Std_D14_v2VMWUSNCen</t>
  </si>
  <si>
    <t>997-02783</t>
  </si>
  <si>
    <t>AzureSSDCompute ShrdSvr ALNG SubsVL MVL 10hrs Cmmt Std_D2_v2VMNWUSNCen</t>
  </si>
  <si>
    <t>997-02785</t>
  </si>
  <si>
    <t>AzureSSDCompute ShrdSvr ALNG SubsVL MVL 10hrs Cmmt Std_D2_v2VMWUSNCen</t>
  </si>
  <si>
    <t>997-02791</t>
  </si>
  <si>
    <t>AzureSSDCompute ShrdSvr ALNG SubsVL MVL 10hrs Cmmt Std_D3_v2VMNWUSNCen</t>
  </si>
  <si>
    <t>997-02793</t>
  </si>
  <si>
    <t>AzureSSDCompute ShrdSvr ALNG SubsVL MVL 10hrs Cmmt Std_D3_v2VMWUSNCen</t>
  </si>
  <si>
    <t>997-02799</t>
  </si>
  <si>
    <t>AzureSSDCompute ShrdSvr ALNG SubsVL MVL 10hrs Cmmt Std_D4_v2VMNWUSNCen</t>
  </si>
  <si>
    <t>997-02801</t>
  </si>
  <si>
    <t>AzureSSDCompute ShrdSvr ALNG SubsVL MVL 10hrs Cmmt Std_D4_v2VMWUSNCen</t>
  </si>
  <si>
    <t>997-02807</t>
  </si>
  <si>
    <t>AzureSSDCompute ShrdSvr ALNG SubsVL MVL 10hrs Cmmt Std_D5_v2VMNWUSNCen</t>
  </si>
  <si>
    <t>997-02809</t>
  </si>
  <si>
    <t>AzureSSDCompute ShrdSvr ALNG SubsVL MVL 10hrs Cmmt Std_D5_v2VMWUSNCen</t>
  </si>
  <si>
    <t>997-02823</t>
  </si>
  <si>
    <t>AzureSSDCompute ShrdSvr ALNG SubsVL MVL 100hrs Cmmt Std_D1_v2VMNWUSW</t>
  </si>
  <si>
    <t>997-02833</t>
  </si>
  <si>
    <t>AzureSSDCompute ShrdSvr ALNG SubsVL MVL 100hrs Cmmt Std_D1_v2VMWUSW</t>
  </si>
  <si>
    <t>997-02505</t>
  </si>
  <si>
    <t>AzureSSDCompute ShrdSvr ALNG SubsVL MVL 10hrs Cmmt Std_D11_v2VMNWUSW</t>
  </si>
  <si>
    <t>997-02511</t>
  </si>
  <si>
    <t>AzureSSDCompute ShrdSvr ALNG SubsVL MVL 10hrs Cmmt Std_D11_v2VMWUSW</t>
  </si>
  <si>
    <t>997-02527</t>
  </si>
  <si>
    <t>AzureSSDCompute ShrdSvr ALNG SubsVL MVL 10hrs Cmmt Std_D12_v2VMNWUSW</t>
  </si>
  <si>
    <t>997-02533</t>
  </si>
  <si>
    <t>AzureSSDCompute ShrdSvr ALNG SubsVL MVL 10hrs Cmmt Std_D12_v2VMWUSW</t>
  </si>
  <si>
    <t>997-02549</t>
  </si>
  <si>
    <t>AzureSSDCompute ShrdSvr ALNG SubsVL MVL 10hrs Cmmt Std_D13_v2VMNWUSW</t>
  </si>
  <si>
    <t>63918874-b2ec-4926-8f8c-4c404d384703</t>
  </si>
  <si>
    <t>997-02555</t>
  </si>
  <si>
    <t>AzureSSDCompute ShrdSvr ALNG SubsVL MVL 10hrs Cmmt Std_D13_v2VMWUSW</t>
  </si>
  <si>
    <t>002c6284-d241-46ab-8f7e-b4c4a1b91622</t>
  </si>
  <si>
    <t>997-02571</t>
  </si>
  <si>
    <t>AzureSSDCompute ShrdSvr ALNG SubsVL MVL 10hrs Cmmt Std_D14_v2VMNWUSW</t>
  </si>
  <si>
    <t>825bdd8a-9501-4f95-ada0-0e4948420152</t>
  </si>
  <si>
    <t>997-02577</t>
  </si>
  <si>
    <t>AzureSSDCompute ShrdSvr ALNG SubsVL MVL 10hrs Cmmt Std_D14_v2VMWUSW</t>
  </si>
  <si>
    <t>e8cd62d9-a575-48bf-a094-ca9ba9332648</t>
  </si>
  <si>
    <t>997-02591</t>
  </si>
  <si>
    <t>AzureSSDCompute ShrdSvr ALNG SubsVL MVL 10hrs Cmmt Std_D2_v2VMNWUSW</t>
  </si>
  <si>
    <t>d5a81ebd-6435-4b0f-9ab1-6c0d0dd6eed0</t>
  </si>
  <si>
    <t>997-02601</t>
  </si>
  <si>
    <t>AzureSSDCompute ShrdSvr ALNG SubsVL MVL 10hrs Cmmt Std_D2_v2VMWUSW</t>
  </si>
  <si>
    <t>3220582c-b918-4276-89ca-7a8c2c43c3aa</t>
  </si>
  <si>
    <t>997-02615</t>
  </si>
  <si>
    <t>AzureSSDCompute ShrdSvr ALNG SubsVL MVL 10hrs Cmmt Std_D3_v2VMNWUSW</t>
  </si>
  <si>
    <t>b4e55536-5a69-4246-897a-2e7982be5197</t>
  </si>
  <si>
    <t>997-02625</t>
  </si>
  <si>
    <t>AzureSSDCompute ShrdSvr ALNG SubsVL MVL 10hrs Cmmt Std_D3_v2VMWUSW</t>
  </si>
  <si>
    <t>aff46940-a2c6-46c0-9dd8-2a18816c8415</t>
  </si>
  <si>
    <t>997-02639</t>
  </si>
  <si>
    <t>AzureSSDCompute ShrdSvr ALNG SubsVL MVL 10hrs Cmmt Std_D4_v2VMNWUSW</t>
  </si>
  <si>
    <t>ab3049b4-0a43-46e3-9b2c-a37ac14785d8</t>
  </si>
  <si>
    <t>997-02649</t>
  </si>
  <si>
    <t>AzureSSDCompute ShrdSvr ALNG SubsVL MVL 10hrs Cmmt Std_D4_v2VMWUSW</t>
  </si>
  <si>
    <t>997-02663</t>
  </si>
  <si>
    <t>AzureSSDCompute ShrdSvr ALNG SubsVL MVL 10hrs Cmmt Std_D5_v2VMNWUSW</t>
  </si>
  <si>
    <t>997-02673</t>
  </si>
  <si>
    <t>AzureSSDCompute ShrdSvr ALNG SubsVL MVL 10hrs Cmmt Std_D5_v2VMWUSW</t>
  </si>
  <si>
    <t>1cf14d7c-7cb6-46db-ab44-793ca6506f7a</t>
  </si>
  <si>
    <t>a3206138-e211-4bff-9f16-fed7f6ea9db3</t>
  </si>
  <si>
    <t>5d3b65a9-3e55-43f2-bb10-09144daf94a9</t>
  </si>
  <si>
    <t>N9H-00317</t>
  </si>
  <si>
    <t>AzureStorage ShrdSvr ALNG SubsVL MVL 1Unit Commit LRSPrmStr-PgBlbP10EUN</t>
  </si>
  <si>
    <t>N9H-00345</t>
  </si>
  <si>
    <t>AzureStorage ShrdSvr ALNG SubsVL MVL 1Unit Cmmt LRSPremStor-PgBlb/P20EUN</t>
  </si>
  <si>
    <t>N9H-00371</t>
  </si>
  <si>
    <t>AzureStorage ShrdSvr ALNG SubsVL MVL 1Unit Cmmt LRSPremStor-PgBlb/P30EUN</t>
  </si>
  <si>
    <t>N9H-00427</t>
  </si>
  <si>
    <t>AzureStorage ShrdSvr ALNG SubsVL MVL 100GB Commit LRSPrmStr-SnpshotAPE</t>
  </si>
  <si>
    <t>N9H-00339</t>
  </si>
  <si>
    <t>AzureStorage ShrdSvr ALNG SubsVL MVL 1Unit Cmmt LRSPremStor-PgBlb/P20APE</t>
  </si>
  <si>
    <t>N9H-00365</t>
  </si>
  <si>
    <t>AzureStorage ShrdSvr ALNG SubsVL MVL 1Unit Cmmt LRSPremStor-PgBlb/P30APE</t>
  </si>
  <si>
    <t>N9H-00249</t>
  </si>
  <si>
    <t>AzureStorage ShrdSvr ALNG SubsVL MVL 100GB Commit LRSPremStor-FilesAPE</t>
  </si>
  <si>
    <t>N9H-00337</t>
  </si>
  <si>
    <t>AzureStorage ShrdSvr ALNG SubsVL MVL 1Unit Commit LRSPrmStr-PgBlbP10APE</t>
  </si>
  <si>
    <t>Data Lake Store</t>
  </si>
  <si>
    <t>Data Stored</t>
  </si>
  <si>
    <t>Data Lake Transactions</t>
  </si>
  <si>
    <t>Million Transactions</t>
  </si>
  <si>
    <t xml:space="preserve">Data Stored Price: </t>
  </si>
  <si>
    <t xml:space="preserve">Transactions Price: </t>
  </si>
  <si>
    <t>Data Lake Analytics</t>
  </si>
  <si>
    <t>Analytics Unit</t>
  </si>
  <si>
    <t>Completed Job</t>
  </si>
  <si>
    <t>Jobs</t>
  </si>
  <si>
    <t xml:space="preserve">Completed Jobs Price: </t>
  </si>
  <si>
    <t xml:space="preserve">Cloud Price:  </t>
  </si>
  <si>
    <t xml:space="preserve">Data Lake Store Price: </t>
  </si>
  <si>
    <t>Data Lake</t>
  </si>
  <si>
    <t xml:space="preserve">Analytics Unit Price: </t>
  </si>
  <si>
    <t>Standard_D1_v2 VM (Windows)</t>
  </si>
  <si>
    <t>Standard_D2_v2 VM (Windows)</t>
  </si>
  <si>
    <t>Standard_D3_v2 VM (Windows)</t>
  </si>
  <si>
    <t>Standard_D4_v2 VM (Windows)</t>
  </si>
  <si>
    <t>Standard_D5_v2 VM (Windows)</t>
  </si>
  <si>
    <t>Standard_D11_v2 VM (Windows)</t>
  </si>
  <si>
    <t>Standard_D12_v2 VM (Windows)</t>
  </si>
  <si>
    <t>Standard_D13_v2 VM (Windows)</t>
  </si>
  <si>
    <t>Standard_D14_v2 VM (Windows)</t>
  </si>
  <si>
    <t>Standard_D1_v2 VM (Non-Windows)</t>
  </si>
  <si>
    <t>Standard_D3_v2 VM (Non-Windows)</t>
  </si>
  <si>
    <t>Standard_D2_v2 VM (Non-Windows)</t>
  </si>
  <si>
    <t>Standard_D4_v2 VM (Non-Windows)</t>
  </si>
  <si>
    <t>Standard_D5_v2 VM (Non-Windows)</t>
  </si>
  <si>
    <t>Standard_D11_v2 VM (Non-Windows)</t>
  </si>
  <si>
    <t>Standard_D12_v2 VM (Non-Windows)</t>
  </si>
  <si>
    <t>Standard_D13_v2 VM (Non-Windows)</t>
  </si>
  <si>
    <t>Standard_D14_v2 VM (Non-Windows)</t>
  </si>
  <si>
    <t>Basic_D1_v2 VM (Windows)</t>
  </si>
  <si>
    <t>Basic_D2_v2 VM (Windows)</t>
  </si>
  <si>
    <t>Basic_D3_v2 VM (Windows)</t>
  </si>
  <si>
    <t>Basic_D4_v2 VM (Windows)</t>
  </si>
  <si>
    <t>Basic_D5_v2 VM (Windows)</t>
  </si>
  <si>
    <t>Basic_D11_v2 VM (Windows)</t>
  </si>
  <si>
    <t>Basic_D12_v2 VM (Windows)</t>
  </si>
  <si>
    <t>Basic_D13_v2 VM (Windows)</t>
  </si>
  <si>
    <t>Basic_D14_v2 VM (Windows)</t>
  </si>
  <si>
    <t>Basic_D1_v2 VM (Non-Windows)</t>
  </si>
  <si>
    <t>Basic_D2_v2 VM (Non-Windows)</t>
  </si>
  <si>
    <t>Basic_D3_v2 VM (Non-Windows)</t>
  </si>
  <si>
    <t>Basic_D4_v2 VM (Non-Windows)</t>
  </si>
  <si>
    <t>Basic_D5_v2 VM (Non-Windows)</t>
  </si>
  <si>
    <t>Basic_D11_v2 VM (Non-Windows)</t>
  </si>
  <si>
    <t>Basic_D12_v2 VM (Non-Windows)</t>
  </si>
  <si>
    <t>Basic_D13_v2 VM (Non-Windows)</t>
  </si>
  <si>
    <t>Basic_D14_v2 VM (Non-Windows)</t>
  </si>
  <si>
    <t>D1 V2 (1 core, 3.5GB RAM)</t>
  </si>
  <si>
    <t>D2 V2 (2 cores, 7GB RAM)</t>
  </si>
  <si>
    <t>D3 V2 (4 cores, 14GB RAM)</t>
  </si>
  <si>
    <t>D4 V2 (8 cores, 28GB RAM)</t>
  </si>
  <si>
    <t>D12 V2 (4 cores, 28GB RAM)</t>
  </si>
  <si>
    <t>D13 V2 (8 cores, 56GB RAM)</t>
  </si>
  <si>
    <t>D11 V2 (2 cores, 14GB RAM)</t>
  </si>
  <si>
    <t>D5 V2 (16 cores, 56GB RAM)</t>
  </si>
  <si>
    <t>D14 V2 (16 cores, 112GB RAM)</t>
  </si>
  <si>
    <t>A, D, D V2, or G Series Windows and Linux Virtual Machines</t>
  </si>
  <si>
    <t>J2Q-00066</t>
  </si>
  <si>
    <t>AzureExpRt ShrdSvr ALNG SubsVL MVL 100GB Cmmt ExpRtIXPDTOut1GbZ3</t>
  </si>
  <si>
    <t>5ef864e6-bbfe-45a1-94c4-62feb041c8e5</t>
  </si>
  <si>
    <t>J2Q-00001</t>
  </si>
  <si>
    <t>AzureExpRt ShrdSvr ALNG SubsVL MVL 100GB Commit IXP DT Out 1Gb Z1</t>
  </si>
  <si>
    <t>5065298f-4c40-4173-9887-01f27188e1b1</t>
  </si>
  <si>
    <t>0b10f93f-b315-4085-85ce-c9572260da35</t>
  </si>
  <si>
    <t>28425e76-ac64-4e7a-bd5a-e351bdda5d07</t>
  </si>
  <si>
    <t>aaaf03d0-75c7-4641-aa00-ad3f51565262</t>
  </si>
  <si>
    <t>05739177-68c1-46ed-bdd4-1e931ed50411</t>
  </si>
  <si>
    <t>7a9ed367-6d36-4954-ba71-28c6783bb706</t>
  </si>
  <si>
    <t>2149d518-f8c1-4d27-a51d-da585b7dbd30</t>
  </si>
  <si>
    <t>53b281f4-a30c-4766-bf97-a92da119d9cc</t>
  </si>
  <si>
    <t>48df420d-b12e-4870-aa52-8be37a7c783e</t>
  </si>
  <si>
    <t>97461cda-e13a-4cd6-a9fd-af822017a242</t>
  </si>
  <si>
    <t>ed2b8d47-b280-4549-b785-3838ac196128</t>
  </si>
  <si>
    <t>b8fa36e2-a69f-4e14-9f7d-47480cafaeea</t>
  </si>
  <si>
    <t>830a8364-5ab1-4db4-b5c2-dd4dd4599e97</t>
  </si>
  <si>
    <t>709f9974-38ef-4b21-9946-4b201c85bf84</t>
  </si>
  <si>
    <t>97f241af-3e2b-407c-a8a9-9fac7bfe2f56</t>
  </si>
  <si>
    <t>0ad784f9-90a8-4de9-bfdf-30395d0d935b</t>
  </si>
  <si>
    <t>4435d8a8-77b4-420e-8ed7-25f3c0098585</t>
  </si>
  <si>
    <t>a2844359-9816-4c29-8202-fbff0cfdff36</t>
  </si>
  <si>
    <t xml:space="preserve">Data Lake Analytics Price: </t>
  </si>
  <si>
    <r>
      <t xml:space="preserve"> Data Lake Store </t>
    </r>
    <r>
      <rPr>
        <sz val="12"/>
        <color rgb="FF808080"/>
        <rFont val="Segoe UI"/>
        <family val="2"/>
      </rPr>
      <t>(Preview)</t>
    </r>
  </si>
  <si>
    <r>
      <t xml:space="preserve">Data Lake Analytics </t>
    </r>
    <r>
      <rPr>
        <sz val="12"/>
        <color rgb="FF808080"/>
        <rFont val="Segoe UI"/>
        <family val="2"/>
      </rPr>
      <t>(Preview)</t>
    </r>
  </si>
  <si>
    <t>Standard_D1_v2 Cloud Services</t>
  </si>
  <si>
    <t>bbdcc7cb-8933-4655-8111-a0f519b6c717</t>
  </si>
  <si>
    <t>997-03291</t>
  </si>
  <si>
    <t>AzureSSDCompute ShrdSvr ALNG SubsVL MVL 100hrs Cmmt Std_D1_v2CSAPSE</t>
  </si>
  <si>
    <t>Standard_D11_v2 Cloud Services</t>
  </si>
  <si>
    <t>4dca4ee9-9223-4a93-aa7a-b8d63c4cce91</t>
  </si>
  <si>
    <t>P3H-00091</t>
  </si>
  <si>
    <t>AzureCDN ShrdSvr ALNG SubsVL MVL 10GB Cmmt StdCDNDTS1AU</t>
  </si>
  <si>
    <t>6b88ada0-cbc0-4874-be0e-23004f8b4de7</t>
  </si>
  <si>
    <t>Premium Overage Session Hours</t>
  </si>
  <si>
    <t>3Q7-00035</t>
  </si>
  <si>
    <t>AppSrvcs ShrdSvr ALNG SubsVL MVL 10hrs Commit RmtAppNmdPrmOvrgSsnHrs</t>
  </si>
  <si>
    <t>dd039d68-454e-408b-ad50-1917e96cf85e</t>
  </si>
  <si>
    <t>Premium Plus Overage Session Hours</t>
  </si>
  <si>
    <t>3Q7-00037</t>
  </si>
  <si>
    <t>AppSrvcs ShrdSvr ALNG SubsVL MVL 10hrs Commit RmtAppNmdPrPlOvrgSsnHrs</t>
  </si>
  <si>
    <t>3977ac22-409f-4350-88b6-e91b7fa7fac3</t>
  </si>
  <si>
    <t>Premium Plus Users</t>
  </si>
  <si>
    <t>3Q7-00053</t>
  </si>
  <si>
    <t>AppSrvcs ShrdSvr ALNG SubsVL MVL 1User Commit RmtAppNmdPrmPlusUsers</t>
  </si>
  <si>
    <t>ac6f84a5-ebd3-4de7-9ef0-e1b2e9eb497a</t>
  </si>
  <si>
    <t>Premium Users</t>
  </si>
  <si>
    <t>3Q7-00051</t>
  </si>
  <si>
    <t>AppSrvcs ShrdSvr ALNG SubsVL MVL 1User Commit RmtAppNmdPrmUsers</t>
  </si>
  <si>
    <t>87dff07e-1526-4dad-8631-94abca6a973e</t>
  </si>
  <si>
    <t>P3H-00041</t>
  </si>
  <si>
    <t>AzureCDN ShrdSvr ALNG SubsVL MVL 10GB Commit PremDataTransZone1</t>
  </si>
  <si>
    <t>4d555982-7f9a-4884-a128-780030263ab5</t>
  </si>
  <si>
    <t>P3H-00043</t>
  </si>
  <si>
    <t>AzureCDN ShrdSvr ALNG SubsVL MVL 10GB Commit PremDataTransZone2</t>
  </si>
  <si>
    <t>11f88600-1818-4539-ada5-0bd306a13dfa</t>
  </si>
  <si>
    <t>P3H-00105</t>
  </si>
  <si>
    <t>AzureCDN ShrdSvr ALNG SubsVL MVL 10GB Cmmt PremCDNDTS1SA</t>
  </si>
  <si>
    <t>df6c2e25-b152-446f-bbac-358f7f6efabf</t>
  </si>
  <si>
    <t>P3H-00103</t>
  </si>
  <si>
    <t>AzureCDN ShrdSvr ALNG SubsVL MVL 10GB Cmmt PremCDNDTS1AU</t>
  </si>
  <si>
    <t>d898ec8a-0795-4066-9199-effdb181a288</t>
  </si>
  <si>
    <t>P3H-00093</t>
  </si>
  <si>
    <t>AzureCDN ShrdSvr ALNG SubsVL MVL 10GB Cmmt StdCDNDTS1SA</t>
  </si>
  <si>
    <t>ec96198d-ac23-488d-811f-47bcc1440e24</t>
  </si>
  <si>
    <t>T2X-00219</t>
  </si>
  <si>
    <t>AzureAppSrvc ShrdSvr ALNG SubsVL MVL 100hrs Cmmt AppSrvcPremXLAUSE</t>
  </si>
  <si>
    <t>dd4f6bb8-03ff-4c57-95e7-e4859c888c80</t>
  </si>
  <si>
    <t>9d3208da-7aec-477f-bad6-48b9dde57abe</t>
  </si>
  <si>
    <t>feaf29ce-96bd-4895-bc6a-7b368b6af1e3</t>
  </si>
  <si>
    <t>5d281697-2039-4cfc-9a83-c8a67af384d3</t>
  </si>
  <si>
    <t>7d468e0f-a7f5-4eb8-8b55-7604c2eedd8b</t>
  </si>
  <si>
    <t>Standard_D12_v2 Cloud Services</t>
  </si>
  <si>
    <t>d71f5e12-ff4e-40bf-90fa-5a23efc54784</t>
  </si>
  <si>
    <t>28ffa039-bcad-4cbb-964e-fa8bd19aab5c</t>
  </si>
  <si>
    <t>09a0f91c-3ccb-4a6e-a7bc-61c0781eb6d2</t>
  </si>
  <si>
    <t>f3aa3d64-d8e2-47ae-a6de-e527ac26d856</t>
  </si>
  <si>
    <t>30a5e31d-277d-4e45-9917-4236d0e54a18</t>
  </si>
  <si>
    <t>b0ea14fc-7462-48d3-9a69-00d612e14c3c</t>
  </si>
  <si>
    <t>N9H-00301</t>
  </si>
  <si>
    <t>AzureStorage ShrdSvr ALNG SubsVL MVL 100GB Cmmt LRSPrmStr-FilesUSSCen</t>
  </si>
  <si>
    <t>308294e9-51fd-4ca9-878b-6f148f9a4372</t>
  </si>
  <si>
    <t>Standard_D13_v2 Cloud Services</t>
  </si>
  <si>
    <t>22abbd77-2f3c-4f5a-ab10-6a6e10d5aa77</t>
  </si>
  <si>
    <t>0f727a51-58cf-4a0b-b76b-0a2ee0403460</t>
  </si>
  <si>
    <t>Standard_D14_v2 Cloud Services</t>
  </si>
  <si>
    <t>83944f00-e218-4cca-974a-c0d01dafd2bf</t>
  </si>
  <si>
    <t>38e85549-aba3-494a-9829-9b5309a2ab16</t>
  </si>
  <si>
    <t>1d1812b0-6fd1-4f65-92c8-ee34be0cfb2e</t>
  </si>
  <si>
    <t>T2X-00225</t>
  </si>
  <si>
    <t>AzureAppSrvc ShrdSvr ALNG SubsVL MVL 100hrs Cmmt AppSrvcPremXLJAW</t>
  </si>
  <si>
    <t>5221381a-b229-41f9-98c0-11021a3227b0</t>
  </si>
  <si>
    <t>T2X-00223</t>
  </si>
  <si>
    <t>AzureAppSrvc ShrdSvr ALNG SubsVL MVL 100hrs Cmmt AppSrvcPremXLJAE</t>
  </si>
  <si>
    <t>5f20fd9a-0f9c-45ad-b70d-9b768ad6134d</t>
  </si>
  <si>
    <t>T2X-00221</t>
  </si>
  <si>
    <t>AzureAppSrvc ShrdSvr ALNG SubsVL MVL 100hrs Cmmt AppSrvcPremXLBRS</t>
  </si>
  <si>
    <t>b3841bec-a610-4e54-b8af-6d54feafa6dc</t>
  </si>
  <si>
    <t>T2X-00217</t>
  </si>
  <si>
    <t>AzureAppSrvc ShrdSvr ALNG SubsVL MVL 100hrs Cmmt AppSrvcPremXLAUE</t>
  </si>
  <si>
    <t>bad80588-600e-4e40-9dc1-af46266235e7</t>
  </si>
  <si>
    <t>5d8d233d-16c9-4551-bfab-7a8a29b80635</t>
  </si>
  <si>
    <t>28722468-eae4-4c36-9459-5453244362c1</t>
  </si>
  <si>
    <t>Standard_D2_v2 Cloud Services</t>
  </si>
  <si>
    <t>01ea797c-dda2-42cb-85bd-8aca8726752a</t>
  </si>
  <si>
    <t>Standard_D3_v2 Cloud Services</t>
  </si>
  <si>
    <t>cee722d6-ac16-4ec7-8810-1a5f715d08e9</t>
  </si>
  <si>
    <t>Standard_D4_v2 Cloud Services</t>
  </si>
  <si>
    <t>e7cc5499-e93e-4f4f-b311-7ff2de78858b</t>
  </si>
  <si>
    <t>Standard_D5_v2 Cloud Services</t>
  </si>
  <si>
    <t>b56a540f-d226-408a-ac76-6e6ec85bdb96</t>
  </si>
  <si>
    <t>1af1ffa0-3398-4d72-ad92-41de56d854cd</t>
  </si>
  <si>
    <t>aa21c415-c101-4554-8919-e309853e9f1e</t>
  </si>
  <si>
    <t>75d01b20-ab5e-4cba-9df7-88a0ffc00b9d</t>
  </si>
  <si>
    <t>abbd81a0-cc95-476d-9b16-b5aab77e39fc</t>
  </si>
  <si>
    <t>2e956b65-407a-4637-8b4a-905a4756af22</t>
  </si>
  <si>
    <t>0aa4df8e-0496-497a-b1b1-6bf1c17324a4</t>
  </si>
  <si>
    <t>1086cc44-ab49-4943-8525-b7a3c6392925</t>
  </si>
  <si>
    <t>7633fab9-bc1c-4a5e-ae40-2aa80b8f15d8</t>
  </si>
  <si>
    <t>c89d2470-38e5-4f78-9531-d505c2e178fd</t>
  </si>
  <si>
    <t>c0b9bcd8-8dcf-47e7-8f49-78e1a4052efa</t>
  </si>
  <si>
    <t>2b794af0-a7ea-4290-988c-3eb887e3dbdd</t>
  </si>
  <si>
    <t>9a54f10d-e244-4dfd-b582-41d3f400eb31</t>
  </si>
  <si>
    <t>9058f27f-aaa8-4147-98e9-bf8910101455</t>
  </si>
  <si>
    <t>eed642ff-ddaf-49f6-9b8e-d734308a77fb</t>
  </si>
  <si>
    <t>4f46e575-3dae-405c-9b96-473bb08f22a9</t>
  </si>
  <si>
    <t>3a9af19a-1b5f-40e4-8a8c-068bbe89d2be</t>
  </si>
  <si>
    <t>b2bed43e-c448-4cd6-91fc-6b020db334f8</t>
  </si>
  <si>
    <t>96b4003d-adb9-453c-b024-a810ffddc21d</t>
  </si>
  <si>
    <t>c28ac367-7449-4cb9-9324-81b657bc5a6a</t>
  </si>
  <si>
    <t>4fd98994-9320-40e6-9aed-303abf506bb7</t>
  </si>
  <si>
    <t>e819a254-9fe9-451d-b2df-a1c878828652</t>
  </si>
  <si>
    <t>54d268c7-7734-4b69-bece-ebbf202cce90</t>
  </si>
  <si>
    <t>63749803-1cbe-4c1c-babe-31f9685822c1</t>
  </si>
  <si>
    <t>6f57a920-4e4b-4422-a013-6ce0c20ebd13</t>
  </si>
  <si>
    <t>a2d3232c-e4d6-4535-bcaf-350491f11884</t>
  </si>
  <si>
    <t>36128a91-1e63-40bb-9674-6c61e999b0ad</t>
  </si>
  <si>
    <t>64cabb4c-1cdc-45a7-b682-8c5e0febbb51</t>
  </si>
  <si>
    <t>2ca64efa-a6d8-482d-bd68-58809f238498</t>
  </si>
  <si>
    <t>14238d16-80ad-42a4-9656-b7e1261fbccb</t>
  </si>
  <si>
    <t>93a70ba2-693c-4b44-bbbf-fe6fc1d1dcea</t>
  </si>
  <si>
    <t>dd6ed7ae-3dd7-4e12-b9c3-10507b8d7e91</t>
  </si>
  <si>
    <t>cd6819db-f81f-4128-8fa1-83e77d4426bb</t>
  </si>
  <si>
    <t>f4e6a4cc-2e80-452c-853c-71bf9b8a6d12</t>
  </si>
  <si>
    <t>46b89bd8-182a-4418-8feb-8242b1c97461</t>
  </si>
  <si>
    <t>945fa653-08e4-48e4-bfc5-872424ea629c</t>
  </si>
  <si>
    <t>Basic DocumentDB Hours</t>
  </si>
  <si>
    <t>N7H-04681</t>
  </si>
  <si>
    <t>AzureCompute ShrdSvr ALNG SubsVL MVL 100hrs Cmmt BscDocDBHrsJAW</t>
  </si>
  <si>
    <t>a2326eb4-c9d5-465c-b40d-91937cb2537a</t>
  </si>
  <si>
    <t>N7H-04701</t>
  </si>
  <si>
    <t>AzureCompute ShrdSvr ALNG SubsVL MVL 100hrs Cmmt S1DocDBHrsJAW</t>
  </si>
  <si>
    <t>e4879456-0fe3-401a-8ffe-1317dbee9287</t>
  </si>
  <si>
    <t>N7H-04721</t>
  </si>
  <si>
    <t>AzureCompute ShrdSvr ALNG SubsVL MVL 100hrs Cmmt S2DocDBHrsJAW</t>
  </si>
  <si>
    <t>02a82cf5-c939-4cb1-9c37-5f58e3d1306f</t>
  </si>
  <si>
    <t>N7H-04669</t>
  </si>
  <si>
    <t>AzureCompute ShrdSvr ALNG SubsVL MVL 100hrs Cmmt S3DocDBHrsJAW</t>
  </si>
  <si>
    <t>36328267-ede6-44b1-89ed-ff5b8b617e9f</t>
  </si>
  <si>
    <t>N7H-04679</t>
  </si>
  <si>
    <t>AzureCompute ShrdSvr ALNG SubsVL MVL 100hrs Cmmt BscDocDBHrsJAE</t>
  </si>
  <si>
    <t>1c721240-11b1-4cd2-8f96-8a535e9735ca</t>
  </si>
  <si>
    <t>N7H-04699</t>
  </si>
  <si>
    <t>AzureCompute ShrdSvr ALNG SubsVL MVL 100hrs Cmmt S1DocDBHrsJAE</t>
  </si>
  <si>
    <t>c361d09e-c625-483b-88f5-79ae9026c68b</t>
  </si>
  <si>
    <t>N7H-04719</t>
  </si>
  <si>
    <t>AzureCompute ShrdSvr ALNG SubsVL MVL 100hrs Cmmt S2DocDBHrsJAE</t>
  </si>
  <si>
    <t>b8f8bc0f-e4dd-452b-b9e1-23eefc8895b7</t>
  </si>
  <si>
    <t>N7H-04659</t>
  </si>
  <si>
    <t>AzureCompute ShrdSvr ALNG SubsVL MVL 100hrs Cmmt S3DocDBHrsJAE</t>
  </si>
  <si>
    <t>f4144fa0-cdfa-4119-896d-84c48808d419</t>
  </si>
  <si>
    <t>e2650bb4-bcfb-4a70-a956-d8e060e3810f</t>
  </si>
  <si>
    <t>168dc3e1-2c1a-40c6-85b7-a0473ad5801a</t>
  </si>
  <si>
    <t>48888350-0dec-4aad-a3db-a5eb185275a5</t>
  </si>
  <si>
    <t>ee58c1ec-2358-4208-bd89-842083fa832b</t>
  </si>
  <si>
    <t>96c86a67-1c24-4dc7-bac7-925f97a5f83e</t>
  </si>
  <si>
    <t>15381d5f-c3ad-43c9-824b-9463db008a67</t>
  </si>
  <si>
    <t>5defb250-5ee7-46d9-81ce-b45d72fe02d0</t>
  </si>
  <si>
    <t>14f1872f-2861-4df2-a649-42bd849935cb</t>
  </si>
  <si>
    <t>4f47ebee-5501-4e95-be52-0e923987ed83</t>
  </si>
  <si>
    <t>a8ba8fe4-285d-494d-90d8-5339b112ea40</t>
  </si>
  <si>
    <t>8440c7c9-5522-4f6f-8c8d-42cb8ecf523a</t>
  </si>
  <si>
    <t>bcf0cd59-1293-4451-af4d-2988e253ce89</t>
  </si>
  <si>
    <t>5565996f-6719-4a62-b2eb-f6c3b28d388e</t>
  </si>
  <si>
    <t>9e7a4990-9d41-420e-8d39-4400f813af9e</t>
  </si>
  <si>
    <t>f6a8b881-4c7e-4ca0-ae42-f0e9f35a43eb</t>
  </si>
  <si>
    <t>719fc63b-9049-45b7-89f3-746513707f5b</t>
  </si>
  <si>
    <t>2b916213-fe52-45bb-aab5-b31027fe35ad</t>
  </si>
  <si>
    <t>56044820-cfaf-462e-b198-ac435357be7d</t>
  </si>
  <si>
    <t>5b4c9731-0db5-421e-b5f4-fc82d81c4290</t>
  </si>
  <si>
    <t>831d2949-4078-4ea9-addc-713e2b19229e</t>
  </si>
  <si>
    <t>1b67dde1-5444-4c43-9472-a94ceae8f33e</t>
  </si>
  <si>
    <t>1ccfedef-65f7-46d6-89cc-3658db2d14ac</t>
  </si>
  <si>
    <t>62915977-0761-4d93-8499-039b03fac17d</t>
  </si>
  <si>
    <t>f36a9a42-8b31-47ed-9359-2c59f30679e2</t>
  </si>
  <si>
    <t>a1945374-05df-45d3-8f69-1aaf85d30101</t>
  </si>
  <si>
    <t>787a3dff-ac97-4b19-95d8-3e3598368d61</t>
  </si>
  <si>
    <t>b91d1bf5-26bd-405c-abcb-639780bf1b0f</t>
  </si>
  <si>
    <t>ebc3ef62-78fc-4eea-a9b4-17b7ad783b79</t>
  </si>
  <si>
    <t>f62fafc1-3b22-4d08-9765-15bd45bab87d</t>
  </si>
  <si>
    <t>1bf9b643-a2f4-4a03-a0e5-2086fecfa5ca</t>
  </si>
  <si>
    <t>99991cc8-be03-443a-83de-4d9ede021782</t>
  </si>
  <si>
    <t>4562b9fd-4e8d-4391-8956-4ee862303a92</t>
  </si>
  <si>
    <t>7b88068a-a50e-4420-a661-1d0de1381069</t>
  </si>
  <si>
    <t>19a0de76-1995-4ea8-8cd1-7c8a6931e3c1</t>
  </si>
  <si>
    <t>9c757631-cc2a-4087-a522-ce951fffbe49</t>
  </si>
  <si>
    <t>04f46858-e485-41a4-84a8-dbcb4f80f8c6</t>
  </si>
  <si>
    <t>62c66f65-0bc1-4e66-b98f-b2df055a45d1</t>
  </si>
  <si>
    <t>5114dbae-3c14-4b73-8b6b-2633ea0bc343</t>
  </si>
  <si>
    <t>466c389c-75d5-4c25-8351-78992ce2dff7</t>
  </si>
  <si>
    <t>6c6af233-53ed-4718-940a-3c1999d25490</t>
  </si>
  <si>
    <t>448e43c9-416f-4b53-be61-258f8197e4f1</t>
  </si>
  <si>
    <t>be6da937-39de-4de2-a735-d6b63d5d64b8</t>
  </si>
  <si>
    <t>0b26ac36-5ac3-450d-a942-0fd60e4192c8</t>
  </si>
  <si>
    <t>d8d65195-870b-4a99-8798-e784d210e615</t>
  </si>
  <si>
    <t>5039bfe7-5674-466e-bb68-fe08933c62d2</t>
  </si>
  <si>
    <t>b704e435-6af4-4a5d-9bc3-06e4b0554f02</t>
  </si>
  <si>
    <t>e2760555-159e-4844-8e0b-2a8128a0b612</t>
  </si>
  <si>
    <t>6d11920c-3c98-4b9a-90ba-95822d443400</t>
  </si>
  <si>
    <t>fc9243a0-f593-4d7d-877c-7fec64b647ce</t>
  </si>
  <si>
    <t>aa7039ea-f973-4adf-a642-898fb6fcf81a</t>
  </si>
  <si>
    <t>be54b003-d5e2-42ed-b929-df343b52a725</t>
  </si>
  <si>
    <t>c0db510b-a7e8-4cb6-804d-3b965992ca1d</t>
  </si>
  <si>
    <t>3f623114-640e-4f6a-b325-347b7ed51841</t>
  </si>
  <si>
    <t>6b381d19-e434-4bd1-8ddb-6bd522f3d298</t>
  </si>
  <si>
    <t>a5b0e14c-73ad-417b-9432-0d369a24667e</t>
  </si>
  <si>
    <t>N9H-00333</t>
  </si>
  <si>
    <t>AzureStorage ShrdSvr ALNG SubsVL MVL 1Unit Cmmt LRSPrmStr-PgBlbP10USSCn</t>
  </si>
  <si>
    <t>N9H-00361</t>
  </si>
  <si>
    <t>AzureStorage ShdSvr ALNG SubsVL MVL 1Unt Cmmt LRSPrmStor-PgBlb/P20USSCen</t>
  </si>
  <si>
    <t>N9H-00387</t>
  </si>
  <si>
    <t>AzureStorage ShdSvr ALNG SubsVL MVL 1Unt Cmmt LRSPrmStor-PgBlb/P30USSCen</t>
  </si>
  <si>
    <t>f8119c58-2895-438a-96fd-cdbea940d4d4</t>
  </si>
  <si>
    <t>9c72c2b0-fcbf-48f5-b633-32676663a2dc</t>
  </si>
  <si>
    <t>6cf8e60f-65ff-4b3b-b0cb-a97173dc969f</t>
  </si>
  <si>
    <t>7a8dd9ff-0e5f-4ce9-92f8-0bfbb1091e42</t>
  </si>
  <si>
    <t>bbef7984-0aad-47fd-87ae-ca432abca906</t>
  </si>
  <si>
    <t>e11d4e94-59a2-4542-a5d8-a485288cc1e7</t>
  </si>
  <si>
    <t>8b44130d-9689-441a-88a9-0ee61aa53f33</t>
  </si>
  <si>
    <t>8873f8cb-95a1-49c4-ab72-b4936448d9ee</t>
  </si>
  <si>
    <t>82b34d1e-456f-4483-9015-bf96bb282749</t>
  </si>
  <si>
    <t>188d6aac-56a9-49ef-ad33-eb55a09f62c8</t>
  </si>
  <si>
    <t>d1e046dd-bca5-4325-aba8-3d9eabeb0566</t>
  </si>
  <si>
    <t>0f0c5e45-2657-4afb-b27c-4526c9890705</t>
  </si>
  <si>
    <t>89ed8923-7cdb-4766-b02e-90863458fe9b</t>
  </si>
  <si>
    <t>f32a896b-2d51-45c7-b75c-b8558e39be32</t>
  </si>
  <si>
    <t>d8eabad1-acdd-4b64-b593-8ffc9751017a</t>
  </si>
  <si>
    <t>9a8fcc65-d42a-4a8b-b6e7-13c88cc80344</t>
  </si>
  <si>
    <t>2ab30cde-f481-4976-b511-6fcd3b477bae</t>
  </si>
  <si>
    <t>ab49d92d-3edd-4f98-a67a-f9d6c59b0288</t>
  </si>
  <si>
    <t>159d10d0-844e-470c-906d-3b4a394f1049</t>
  </si>
  <si>
    <t>462fb824-3bc1-4a25-800a-bf35ed4a62ef</t>
  </si>
  <si>
    <t>5268c28f-bd7a-4c14-95c3-23508e887e08</t>
  </si>
  <si>
    <t>963c3ab9-5ff4-4e09-937d-b5b1e06df793</t>
  </si>
  <si>
    <t>bb244f0b-a749-40ce-a97a-28ab7f4ffd03</t>
  </si>
  <si>
    <t>75f1a53d-f12c-4736-9929-0085905ea0a7</t>
  </si>
  <si>
    <t>8ed862bd-4de2-4759-82e3-413992166752</t>
  </si>
  <si>
    <t>N9H-00405</t>
  </si>
  <si>
    <t>AzureStorage ShrdSvr ALNG SubsVL MVL 100GB Cmmt LRSPrmStr-SnpshotUSSCen</t>
  </si>
  <si>
    <t>3815994a-7305-4dc5-8304-7bcf289ff86c</t>
  </si>
  <si>
    <t>e4768566-1551-4e61-ae41-3ea37746eb1a</t>
  </si>
  <si>
    <t>fa2317a8-0dcf-483a-867c-85deea7032a7</t>
  </si>
  <si>
    <t>074c3623-419a-48c0-9453-7430ade501b6</t>
  </si>
  <si>
    <t>4d58644f-2a15-4ba7-9df2-c2dc92e7576a</t>
  </si>
  <si>
    <t>31717765-af35-4dd3-8cb5-42071cc1ba8e</t>
  </si>
  <si>
    <t>6c6af78e-38c8-4d77-a369-089ec8684db1</t>
  </si>
  <si>
    <t>30c0ff35-bdc0-4eb8-84c6-57dabf875c41</t>
  </si>
  <si>
    <t>26bf6711-daba-40e4-8ff2-f0417328866e</t>
  </si>
  <si>
    <t>090284c8-ffe2-4c62-9f70-e16cf79a7c8c</t>
  </si>
  <si>
    <t>cdb250c1-4706-49e0-93f4-941a627bde51</t>
  </si>
  <si>
    <t>3f6360a7-756c-4a5e-b464-069a28d53d36</t>
  </si>
  <si>
    <t>97e9da9d-caaa-4595-a6d5-66f7484142c7</t>
  </si>
  <si>
    <t>5d9759a8-2e3a-4f77-99ae-e82ab6c0ca43</t>
  </si>
  <si>
    <t>CDN (Standard)</t>
  </si>
  <si>
    <t>CDN (Premium)</t>
  </si>
  <si>
    <t>CDN Data Transfer - Zone 4</t>
  </si>
  <si>
    <t>Premium CDN Data Transfer - Zone 1</t>
  </si>
  <si>
    <t>Premium CDN Data Transfer - Zone 2</t>
  </si>
  <si>
    <t>Premium CDN Data Transfer - Zone 3</t>
  </si>
  <si>
    <t>Premium CDN Data Transfer - Zone 4</t>
  </si>
  <si>
    <t>CDN Data Transfer - Zone 3</t>
  </si>
  <si>
    <t>Premium CDN Data Transfer - Zone 1 - Tier 2</t>
  </si>
  <si>
    <t>Premium CDN Data Transfer - Zone 1 - Tier 3</t>
  </si>
  <si>
    <t>Premium CDN Data Transfer - Zone 1 - Tier 4</t>
  </si>
  <si>
    <t>Premium CDN Data Transfer - Zone 1 - Tier 5</t>
  </si>
  <si>
    <t>Premium CDN Data Transfer - Zone 1 - Tier 6</t>
  </si>
  <si>
    <t>Premium CDN Data Transfer - Zone 1 - Tier 7</t>
  </si>
  <si>
    <t>Premium CDN Data Transfer - Zone 2 - Tier 2</t>
  </si>
  <si>
    <t>Premium CDN Data Transfer - Zone 2 - Tier 3</t>
  </si>
  <si>
    <t>Premium CDN Data Transfer - Zone 2 - Tier 4</t>
  </si>
  <si>
    <t>Premium CDN Data Transfer - Zone 2 - Tier 5</t>
  </si>
  <si>
    <t>Premium CDN Data Transfer - Zone 2 - Tier 6</t>
  </si>
  <si>
    <t>Premium CDN Data Transfer - Zone 2 - Tier 7</t>
  </si>
  <si>
    <t>Premium CDN Data Transfer - Zone 3 - Tier 3</t>
  </si>
  <si>
    <t>Premium CDN Data Transfer - Zone 4 - Tier 6</t>
  </si>
  <si>
    <t>Premium CDN Data Transfer - Zone 3 - Tier 4</t>
  </si>
  <si>
    <t>Premium CDN Data Transfer - Zone 3 - Tier 5</t>
  </si>
  <si>
    <t>Premium CDN Data Transfer - Zone 3 - Tier 6</t>
  </si>
  <si>
    <t>Premium CDN Data Transfer - Zone 4 - Tier 2</t>
  </si>
  <si>
    <t>Premium CDN Data Transfer - Zone 4 - Tier 3</t>
  </si>
  <si>
    <t>Premium CDN Data Transfer - Zone 4 - Tier 4</t>
  </si>
  <si>
    <t>Premium CDN Data Transfer - Zone 3 - Tier 2</t>
  </si>
  <si>
    <t>Premium CDN Data Transfer - Zone 4 - Tier 5</t>
  </si>
  <si>
    <t>CDN Data Transfer - Zone 3 - Tier 2</t>
  </si>
  <si>
    <t>CDN Data Transfer - Zone 3 - Tier 3</t>
  </si>
  <si>
    <t>CDN Data Transfer - Zone 3 - Tier 4</t>
  </si>
  <si>
    <t>CDN Data Transfer - Zone 3 - Tier 5</t>
  </si>
  <si>
    <t>CDN Data Transfer - Zone 3 - Tier 6</t>
  </si>
  <si>
    <t>CDN Data Transfer - Zone 3 - Tier 7</t>
  </si>
  <si>
    <t>CDN Data Transfer - Zone 4 - Tier 2</t>
  </si>
  <si>
    <t>CDN Data Transfer - Zone 4 - Tier 3</t>
  </si>
  <si>
    <t>CDN Data Transfer - Zone 4 - Tier 4</t>
  </si>
  <si>
    <t>CDN Data Transfer - Zone 4 - Tier 5</t>
  </si>
  <si>
    <t>CDN Data Transfer - Zone 4 - Tier 6</t>
  </si>
  <si>
    <t>CDN Data Transfer - Zone 4 - Tier 7</t>
  </si>
  <si>
    <t>Premium CDN Data Transfer - Zone 3 - Tier 7</t>
  </si>
  <si>
    <t>Premium CDN Data Transfer - Zone 4 - Tier 7</t>
  </si>
  <si>
    <t>ZONE 3 ID</t>
  </si>
  <si>
    <t>ZONE 4 ID</t>
  </si>
  <si>
    <t>CDN Zone 3 Final Price</t>
  </si>
  <si>
    <t>CDN Zone 4 Final Price</t>
  </si>
  <si>
    <t>ZONE 4</t>
  </si>
  <si>
    <t xml:space="preserve">Premium Plus Price: </t>
  </si>
  <si>
    <t>Premium Overage</t>
  </si>
  <si>
    <t>Premium Plus Overage</t>
  </si>
  <si>
    <t>Total Premium</t>
  </si>
  <si>
    <t>Total Premium Plus</t>
  </si>
  <si>
    <t xml:space="preserve">CDN Standard Price: </t>
  </si>
  <si>
    <t xml:space="preserve">CDN Premium Price: </t>
  </si>
  <si>
    <t>Premium CDN</t>
  </si>
  <si>
    <t>Premium Plus</t>
  </si>
  <si>
    <t>1c0cfb69-d818-42e1-8a2e-eae014e59158</t>
  </si>
  <si>
    <t>N7H-04937</t>
  </si>
  <si>
    <t>AzureCompute ShrdSvr ALNG SubsVL MVL 10hrs Cmmt Std_G4VMWAPSE</t>
  </si>
  <si>
    <t>76adbd91-28cd-4bbb-b15c-0d4fc4925ba9</t>
  </si>
  <si>
    <t>N7H-04969</t>
  </si>
  <si>
    <t>AzureCompute ShrdSvr ALNG SubsVL MVL 10hrs Cmmt Std_G5VMNWAPSE</t>
  </si>
  <si>
    <t>2b346c2e-3399-43d6-86c4-72294b64bc74</t>
  </si>
  <si>
    <t>N7H-04906</t>
  </si>
  <si>
    <t>AzureCompute ShrdSvr ALNG SubsVL MVL 10hrs Cmmt Std_G5VMWAPSE</t>
  </si>
  <si>
    <t>27f013da-7932-46ea-bebc-a11854dfa6b9</t>
  </si>
  <si>
    <t>N7H-04752</t>
  </si>
  <si>
    <t>AzureCompute ShrdSvr ALNG SubsVL MVL 10hrs Cmmt Std_G1CSAPSE</t>
  </si>
  <si>
    <t>19c6c2cc-5c6d-437b-a30b-261ab98c3496</t>
  </si>
  <si>
    <t>N7H-04840</t>
  </si>
  <si>
    <t>AzureCompute ShrdSvr ALNG SubsVL MVL 10hrs Cmmt Std_G2CSAPSE</t>
  </si>
  <si>
    <t>N7H-04783</t>
  </si>
  <si>
    <t>AzureCompute ShrdSvr ALNG SubsVL MVL 10hrs Cmmt Std_G3CSAPSE</t>
  </si>
  <si>
    <t>f35b599d-b770-4341-9e52-eee2510f3d8a</t>
  </si>
  <si>
    <t>N7H-04881</t>
  </si>
  <si>
    <t>AzureCompute ShrdSvr ALNG SubsVL MVL 10hrs Cmmt Std_G4CSAPSE</t>
  </si>
  <si>
    <t>b8fb85a2-4961-4827-98b2-890c56be88d1</t>
  </si>
  <si>
    <t>N7H-04953</t>
  </si>
  <si>
    <t>AzureCompute ShrdSvr ALNG SubsVL MVL 10hrs Cmmt Std_G5CSAPSE</t>
  </si>
  <si>
    <t>c4160b2c-d66b-4b5a-9b6b-0e21b7d6c90a</t>
  </si>
  <si>
    <t>N7H-04788</t>
  </si>
  <si>
    <t>AzureCompute ShrdSvr ALNG SubsVL MVL 10hrs Cmmt Std_G1VMNWAPSE</t>
  </si>
  <si>
    <t>f03e0e4d-6077-40f7-b61e-bda0c51a1113</t>
  </si>
  <si>
    <t>N7H-04824</t>
  </si>
  <si>
    <t>AzureCompute ShrdSvr ALNG SubsVL MVL 10hrs Cmmt Std_G1VMWAPSE</t>
  </si>
  <si>
    <t>4285e88e-f4b0-47ea-aac3-2c59a3dbff96</t>
  </si>
  <si>
    <t>9141ef15-470d-4392-8633-e5fcf796ceff</t>
  </si>
  <si>
    <t>Premium P4 (Hours)</t>
  </si>
  <si>
    <t>3SK-00141</t>
  </si>
  <si>
    <t>AppFabricCache ShrdSvr ALNG SubsVL MVL 10hrs Cmmt RedPremC6</t>
  </si>
  <si>
    <t>2e7e68c6-6ee8-4c78-bb27-551240cf729b</t>
  </si>
  <si>
    <t>N7H-04819</t>
  </si>
  <si>
    <t>AzureCompute ShrdSvr ALNG SubsVL MVL 10hrs Cmmt Std_G3VMNWAPSE</t>
  </si>
  <si>
    <t>e2909253-87cb-4fb6-8097-0f8a8c74821c</t>
  </si>
  <si>
    <t>905b9188-6417-4097-81f9-a4381dd1550b</t>
  </si>
  <si>
    <t>N7H-04865</t>
  </si>
  <si>
    <t>AzureCompute ShrdSvr ALNG SubsVL MVL 10hrs Cmmt Std_G3VMWAPSE</t>
  </si>
  <si>
    <t>N7H-04876</t>
  </si>
  <si>
    <t>AzureCompute ShrdSvr ALNG SubsVL MVL 10hrs Cmmt Std_G2VMNWAPSE</t>
  </si>
  <si>
    <t>N7H-04767</t>
  </si>
  <si>
    <t>AzureCompute ShrdSvr ALNG SubsVL MVL 10hrs Cmmt Std_G2VMWAPSE</t>
  </si>
  <si>
    <t>bfa84f91-4d88-4ca7-bb5e-56eaf7035f66</t>
  </si>
  <si>
    <t>Premium P2 (Hours)</t>
  </si>
  <si>
    <t>3SK-00137</t>
  </si>
  <si>
    <t>AppFabricCache ShrdSvr ALNG SubsVL MVL 10hrs Cmmt RedPremC4</t>
  </si>
  <si>
    <t>42fb7fdb-e89f-49d4-854b-aad60b7e8c93</t>
  </si>
  <si>
    <t>Premium P3 (Hours)</t>
  </si>
  <si>
    <t>8b9422d3-7c2d-4a16-8732-91eb7d1abdd7</t>
  </si>
  <si>
    <t>3SK-00139</t>
  </si>
  <si>
    <t>AppFabricCache ShrdSvr ALNG SubsVL MVL 10hrs Cmmt RedPremC5</t>
  </si>
  <si>
    <t>Premium P1 (Hours)</t>
  </si>
  <si>
    <t>283f166f-fa2b-4466-aaca-e77b730e70c5</t>
  </si>
  <si>
    <t>3SK-00135</t>
  </si>
  <si>
    <t>AppFabricCache ShrdSvr ALNG SubsVL MVL 10hrs Cmmt RedPremC3</t>
  </si>
  <si>
    <t>200aa0bb-a796-4a56-8fc9-8923633e8ca3</t>
  </si>
  <si>
    <t>N7H-04917</t>
  </si>
  <si>
    <t>AzureCompute ShrdSvr ALNG SubsVL MVL 10hrs Cmmt Std_G4VMNWAPSE</t>
  </si>
  <si>
    <t xml:space="preserve">Encoding Reserved Units Price:  </t>
  </si>
  <si>
    <t>Redis Cache Premium</t>
  </si>
  <si>
    <t>SKU Premium</t>
  </si>
  <si>
    <t>SKU Name Premium</t>
  </si>
  <si>
    <t>Basic/Standard/Premium Bin</t>
  </si>
  <si>
    <t>Live Encoder</t>
  </si>
  <si>
    <t>Live Encoder Input Hours - Tier 2</t>
  </si>
  <si>
    <t>Live Encoder Input Hours - Tier 3</t>
  </si>
  <si>
    <t>Live Encoder Input Hours - Tier 4</t>
  </si>
  <si>
    <t>Live Channels w/o Encoding</t>
  </si>
  <si>
    <t>Indexing &amp; Live Encoding</t>
  </si>
  <si>
    <t>Indexing Hours of Content</t>
  </si>
  <si>
    <t>Live Encoding Hours (Preview)</t>
  </si>
  <si>
    <t>P3</t>
  </si>
  <si>
    <t>Calculator Updated: January 1, 2016</t>
  </si>
  <si>
    <t>Premium SKU</t>
  </si>
  <si>
    <t>Premium SKU Name</t>
  </si>
  <si>
    <t xml:space="preserve">The calculator does not support India regional pricing. India regions are currently charged at promotional rates and these promotional rates can be estimated in the calculator by selecting the Asia Pacific Southeast region for all services except Dv2 VMs. For Dv2 VMs, please use the India West regional prices listed in the link.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</si>
</sst>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s>
  <fonts count="159">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
      <sz val="11"/>
      <color theme="1" tint="0.499984740745262"/>
      <name val="Calibri"/>
      <family val="2"/>
      <scheme val="minor"/>
    </font>
    <font>
      <u/>
      <sz val="11"/>
      <color theme="10"/>
      <name val="Calibri"/>
      <family val="2"/>
      <scheme val="minor"/>
    </font>
    <font>
      <u/>
      <sz val="11"/>
      <color theme="10"/>
      <name val="Segoe UI"/>
      <family val="2"/>
    </font>
    <font>
      <sz val="12"/>
      <color rgb="FF03ACED"/>
      <name val="Calibri"/>
      <family val="2"/>
      <scheme val="minor"/>
    </font>
    <font>
      <sz val="11"/>
      <color rgb="FF000000"/>
      <name val="Calibri"/>
      <family val="2"/>
      <scheme val="minor"/>
    </font>
  </fonts>
  <fills count="72">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
      <left style="thin">
        <color theme="0"/>
      </left>
      <right/>
      <top style="thin">
        <color theme="1" tint="0.499984740745262"/>
      </top>
      <bottom/>
      <diagonal/>
    </border>
    <border>
      <left style="thin">
        <color theme="0"/>
      </left>
      <right/>
      <top/>
      <bottom style="thin">
        <color theme="1" tint="0.499984740745262"/>
      </bottom>
      <diagonal/>
    </border>
  </borders>
  <cellStyleXfs count="121">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69" borderId="0" applyNumberFormat="0" applyBorder="0" applyAlignment="0" applyProtection="0"/>
    <xf numFmtId="0" fontId="1" fillId="70"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xf numFmtId="0" fontId="155" fillId="0" borderId="0" applyNumberFormat="0" applyFill="0" applyBorder="0" applyAlignment="0" applyProtection="0"/>
  </cellStyleXfs>
  <cellXfs count="1666">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0" borderId="40"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1" xfId="0" applyFont="1" applyFill="1" applyBorder="1" applyAlignment="1">
      <alignment vertical="center"/>
    </xf>
    <xf numFmtId="0" fontId="55" fillId="3" borderId="41" xfId="0" applyFont="1" applyFill="1" applyBorder="1"/>
    <xf numFmtId="0" fontId="56" fillId="3" borderId="41" xfId="0" applyFont="1" applyFill="1" applyBorder="1" applyAlignment="1">
      <alignment horizontal="center" vertical="center"/>
    </xf>
    <xf numFmtId="0" fontId="74" fillId="3" borderId="41" xfId="0" applyFont="1" applyFill="1" applyBorder="1"/>
    <xf numFmtId="0" fontId="15" fillId="0" borderId="15" xfId="0" applyFont="1" applyBorder="1"/>
    <xf numFmtId="0" fontId="56" fillId="5" borderId="41" xfId="0" applyFont="1" applyFill="1" applyBorder="1" applyAlignment="1">
      <alignment horizontal="right" vertical="center"/>
    </xf>
    <xf numFmtId="0" fontId="56" fillId="5" borderId="33" xfId="0"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2"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5" xfId="0" applyFont="1" applyFill="1" applyBorder="1" applyAlignment="1">
      <alignment vertical="center"/>
    </xf>
    <xf numFmtId="0" fontId="3" fillId="3" borderId="45"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4"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49" xfId="0" applyFont="1" applyFill="1" applyBorder="1"/>
    <xf numFmtId="0" fontId="3" fillId="0" borderId="50"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69" fillId="3" borderId="0" xfId="0" applyFont="1" applyFill="1" applyBorder="1" applyAlignment="1">
      <alignment vertical="center" wrapText="1"/>
    </xf>
    <xf numFmtId="0" fontId="7" fillId="2" borderId="51"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5" borderId="4" xfId="0" applyFont="1" applyFill="1" applyBorder="1"/>
    <xf numFmtId="0" fontId="3" fillId="55" borderId="0" xfId="0" applyFont="1" applyFill="1" applyBorder="1"/>
    <xf numFmtId="0" fontId="3" fillId="55" borderId="5" xfId="0" applyFont="1" applyFill="1" applyBorder="1"/>
    <xf numFmtId="0" fontId="3" fillId="55" borderId="7" xfId="0" applyFont="1" applyFill="1" applyBorder="1"/>
    <xf numFmtId="0" fontId="3" fillId="55"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2" xfId="0" applyFont="1" applyFill="1" applyBorder="1"/>
    <xf numFmtId="0" fontId="11" fillId="3" borderId="4" xfId="0" applyFont="1" applyFill="1" applyBorder="1"/>
    <xf numFmtId="0" fontId="3" fillId="3" borderId="54" xfId="0" applyFont="1" applyFill="1" applyBorder="1" applyAlignment="1">
      <alignment wrapText="1"/>
    </xf>
    <xf numFmtId="0" fontId="3" fillId="3" borderId="57"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6"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90" fillId="57" borderId="0" xfId="0" applyFont="1" applyFill="1" applyBorder="1" applyAlignment="1"/>
    <xf numFmtId="0" fontId="86" fillId="57" borderId="0" xfId="0" applyFont="1" applyFill="1" applyBorder="1" applyAlignment="1"/>
    <xf numFmtId="0" fontId="91" fillId="57" borderId="0" xfId="0" applyFont="1" applyFill="1" applyBorder="1" applyAlignment="1"/>
    <xf numFmtId="0" fontId="91" fillId="57" borderId="0" xfId="0" applyFont="1" applyFill="1" applyBorder="1"/>
    <xf numFmtId="0" fontId="91" fillId="58"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29" fillId="57" borderId="0" xfId="0" applyFont="1" applyFill="1" applyBorder="1"/>
    <xf numFmtId="0" fontId="92" fillId="57" borderId="0" xfId="0" applyFont="1" applyFill="1" applyBorder="1" applyAlignment="1">
      <alignment horizontal="left" indent="1"/>
    </xf>
    <xf numFmtId="0" fontId="92" fillId="57" borderId="0" xfId="0" applyFont="1" applyFill="1" applyBorder="1" applyAlignment="1"/>
    <xf numFmtId="6" fontId="92" fillId="57" borderId="0" xfId="0" applyNumberFormat="1" applyFont="1" applyFill="1" applyBorder="1" applyAlignment="1">
      <alignment horizontal="center"/>
    </xf>
    <xf numFmtId="6" fontId="92" fillId="58" borderId="0" xfId="0" applyNumberFormat="1" applyFont="1" applyFill="1" applyBorder="1" applyAlignment="1">
      <alignment horizontal="center"/>
    </xf>
    <xf numFmtId="0" fontId="92" fillId="58" borderId="0" xfId="0" applyFont="1" applyFill="1" applyBorder="1" applyAlignment="1"/>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0" fontId="86" fillId="60" borderId="0" xfId="0" applyFont="1" applyFill="1"/>
    <xf numFmtId="0" fontId="92" fillId="57" borderId="0" xfId="0" applyFont="1" applyFill="1" applyBorder="1" applyAlignment="1">
      <alignment vertical="center"/>
    </xf>
    <xf numFmtId="6" fontId="92" fillId="57" borderId="0" xfId="0" applyNumberFormat="1" applyFont="1" applyFill="1" applyBorder="1" applyAlignment="1">
      <alignment horizontal="center" vertical="center"/>
    </xf>
    <xf numFmtId="6" fontId="92" fillId="58" borderId="0" xfId="0" applyNumberFormat="1" applyFont="1" applyFill="1" applyBorder="1" applyAlignment="1">
      <alignment horizontal="center" vertical="center"/>
    </xf>
    <xf numFmtId="0" fontId="92" fillId="58" borderId="0" xfId="0" applyFont="1" applyFill="1" applyBorder="1" applyAlignment="1">
      <alignment vertical="center"/>
    </xf>
    <xf numFmtId="0" fontId="92" fillId="58" borderId="0" xfId="0" applyFont="1" applyFill="1" applyBorder="1" applyAlignment="1">
      <alignment horizontal="right" vertical="center"/>
    </xf>
    <xf numFmtId="6" fontId="92" fillId="58" borderId="0" xfId="0" applyNumberFormat="1" applyFont="1" applyFill="1" applyBorder="1" applyAlignment="1">
      <alignment horizontal="right"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0" fontId="92" fillId="60" borderId="0" xfId="0" applyFont="1" applyFill="1" applyBorder="1" applyAlignment="1">
      <alignment horizontal="right" vertical="center"/>
    </xf>
    <xf numFmtId="6" fontId="92" fillId="60" borderId="0" xfId="0" applyNumberFormat="1" applyFont="1" applyFill="1" applyBorder="1" applyAlignment="1">
      <alignment horizontal="right" vertical="center"/>
    </xf>
    <xf numFmtId="0" fontId="91" fillId="57" borderId="59" xfId="0" applyFont="1" applyFill="1" applyBorder="1" applyAlignment="1">
      <alignment vertical="center"/>
    </xf>
    <xf numFmtId="0" fontId="91" fillId="57" borderId="60" xfId="0" applyFont="1" applyFill="1" applyBorder="1" applyAlignment="1">
      <alignment vertical="center"/>
    </xf>
    <xf numFmtId="6" fontId="91" fillId="57" borderId="0" xfId="0" applyNumberFormat="1" applyFont="1" applyFill="1" applyBorder="1" applyAlignment="1">
      <alignment horizontal="center" vertical="center"/>
    </xf>
    <xf numFmtId="6" fontId="91" fillId="58" borderId="0" xfId="0" applyNumberFormat="1" applyFont="1" applyFill="1" applyBorder="1" applyAlignment="1">
      <alignment horizontal="center" vertical="center"/>
    </xf>
    <xf numFmtId="0" fontId="91" fillId="58" borderId="59" xfId="0" applyFont="1" applyFill="1" applyBorder="1" applyAlignment="1">
      <alignment vertical="center"/>
    </xf>
    <xf numFmtId="0" fontId="91" fillId="58" borderId="60" xfId="0" applyFont="1" applyFill="1" applyBorder="1" applyAlignment="1">
      <alignment vertical="center"/>
    </xf>
    <xf numFmtId="6" fontId="91" fillId="59" borderId="0" xfId="0" applyNumberFormat="1" applyFont="1" applyFill="1" applyBorder="1" applyAlignment="1">
      <alignment horizontal="center" vertical="center"/>
    </xf>
    <xf numFmtId="0" fontId="91" fillId="59" borderId="59" xfId="0" applyFont="1" applyFill="1" applyBorder="1" applyAlignment="1">
      <alignment vertical="center"/>
    </xf>
    <xf numFmtId="0" fontId="91" fillId="59" borderId="60"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59" xfId="0" applyFont="1" applyFill="1" applyBorder="1" applyAlignment="1">
      <alignment vertical="center"/>
    </xf>
    <xf numFmtId="0" fontId="91" fillId="60" borderId="60" xfId="0" applyFont="1" applyFill="1" applyBorder="1" applyAlignment="1">
      <alignment vertical="center"/>
    </xf>
    <xf numFmtId="0" fontId="94" fillId="56" borderId="0" xfId="0" applyFont="1" applyFill="1" applyBorder="1" applyAlignment="1">
      <alignment vertical="center"/>
    </xf>
    <xf numFmtId="6" fontId="91" fillId="57" borderId="0" xfId="0" applyNumberFormat="1" applyFont="1" applyFill="1" applyBorder="1" applyAlignment="1">
      <alignment horizont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5"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5" borderId="0" xfId="0" applyFont="1" applyFill="1" applyBorder="1" applyAlignment="1">
      <alignment horizontal="center"/>
    </xf>
    <xf numFmtId="0" fontId="86" fillId="55" borderId="0" xfId="0" applyFont="1" applyFill="1" applyBorder="1"/>
    <xf numFmtId="0" fontId="30" fillId="3" borderId="0" xfId="0" applyFont="1" applyFill="1" applyBorder="1" applyAlignment="1">
      <alignment vertical="center"/>
    </xf>
    <xf numFmtId="0" fontId="0" fillId="0" borderId="62" xfId="0" applyBorder="1"/>
    <xf numFmtId="0" fontId="0" fillId="0" borderId="63" xfId="0" applyBorder="1"/>
    <xf numFmtId="0" fontId="0" fillId="0" borderId="64" xfId="0" applyBorder="1"/>
    <xf numFmtId="0" fontId="0" fillId="0" borderId="65"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1" borderId="0" xfId="0" applyFont="1" applyFill="1"/>
    <xf numFmtId="166" fontId="0" fillId="5" borderId="17" xfId="0" applyNumberFormat="1" applyFill="1" applyBorder="1"/>
    <xf numFmtId="0" fontId="0" fillId="0" borderId="66" xfId="0" applyBorder="1"/>
    <xf numFmtId="0" fontId="0" fillId="0" borderId="34" xfId="0" applyBorder="1"/>
    <xf numFmtId="0" fontId="0" fillId="0" borderId="41"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8" xfId="0" applyFont="1" applyFill="1" applyBorder="1" applyAlignment="1">
      <alignment vertical="center"/>
    </xf>
    <xf numFmtId="0" fontId="3" fillId="12" borderId="68" xfId="0" applyFont="1" applyFill="1" applyBorder="1"/>
    <xf numFmtId="0" fontId="64" fillId="12" borderId="68" xfId="0" applyFont="1" applyFill="1" applyBorder="1" applyAlignment="1">
      <alignment vertical="top"/>
    </xf>
    <xf numFmtId="0" fontId="3" fillId="12" borderId="69"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5"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1" xfId="0" applyFill="1" applyBorder="1"/>
    <xf numFmtId="0" fontId="0" fillId="3" borderId="72"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6" borderId="0" xfId="0" applyNumberFormat="1" applyFont="1" applyFill="1" applyBorder="1" applyAlignment="1">
      <alignment vertical="center" wrapText="1"/>
    </xf>
    <xf numFmtId="8" fontId="93" fillId="57"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8"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3" borderId="2" xfId="0" applyFont="1" applyFill="1" applyBorder="1"/>
    <xf numFmtId="0" fontId="86" fillId="63" borderId="4" xfId="0" applyFont="1" applyFill="1" applyBorder="1"/>
    <xf numFmtId="0" fontId="86" fillId="63" borderId="0" xfId="0" applyFont="1" applyFill="1" applyBorder="1"/>
    <xf numFmtId="0" fontId="86" fillId="63" borderId="6" xfId="0" applyFont="1" applyFill="1" applyBorder="1"/>
    <xf numFmtId="0" fontId="86" fillId="63"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3" borderId="1" xfId="0" applyFont="1" applyFill="1" applyBorder="1" applyAlignment="1"/>
    <xf numFmtId="0" fontId="86" fillId="63" borderId="2" xfId="0" applyFont="1" applyFill="1" applyBorder="1" applyAlignment="1"/>
    <xf numFmtId="0" fontId="104" fillId="63" borderId="2" xfId="0" applyFont="1" applyFill="1" applyBorder="1" applyAlignment="1">
      <alignment horizontal="left" vertical="center" readingOrder="1"/>
    </xf>
    <xf numFmtId="0" fontId="86" fillId="63" borderId="3" xfId="0" applyFont="1" applyFill="1" applyBorder="1"/>
    <xf numFmtId="0" fontId="104" fillId="63" borderId="0" xfId="0" applyFont="1" applyFill="1" applyBorder="1" applyAlignment="1">
      <alignment horizontal="left" vertical="center" readingOrder="1"/>
    </xf>
    <xf numFmtId="0" fontId="86" fillId="63" borderId="5" xfId="0" applyFont="1" applyFill="1" applyBorder="1"/>
    <xf numFmtId="0" fontId="104" fillId="63" borderId="7" xfId="0" applyFont="1" applyFill="1" applyBorder="1" applyAlignment="1">
      <alignment horizontal="left" vertical="center" readingOrder="1"/>
    </xf>
    <xf numFmtId="0" fontId="86" fillId="63"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2" borderId="1" xfId="0" applyFont="1" applyFill="1" applyBorder="1" applyAlignment="1">
      <alignment horizontal="left"/>
    </xf>
    <xf numFmtId="0" fontId="86" fillId="62" borderId="2" xfId="0" applyFont="1" applyFill="1" applyBorder="1"/>
    <xf numFmtId="0" fontId="105" fillId="62" borderId="2" xfId="0" applyFont="1" applyFill="1" applyBorder="1" applyAlignment="1">
      <alignment horizontal="left" vertical="center" indent="10" readingOrder="1"/>
    </xf>
    <xf numFmtId="0" fontId="86" fillId="62" borderId="3" xfId="0" applyFont="1" applyFill="1" applyBorder="1"/>
    <xf numFmtId="0" fontId="86" fillId="62" borderId="4" xfId="0" applyFont="1" applyFill="1" applyBorder="1"/>
    <xf numFmtId="0" fontId="86" fillId="62" borderId="0" xfId="0" applyFont="1" applyFill="1" applyBorder="1" applyAlignment="1"/>
    <xf numFmtId="0" fontId="86" fillId="62" borderId="0" xfId="0" applyFont="1" applyFill="1" applyBorder="1"/>
    <xf numFmtId="0" fontId="105" fillId="62" borderId="0" xfId="0" applyFont="1" applyFill="1" applyBorder="1" applyAlignment="1">
      <alignment horizontal="left" vertical="center" indent="10" readingOrder="1"/>
    </xf>
    <xf numFmtId="0" fontId="86" fillId="62" borderId="5" xfId="0" applyFont="1" applyFill="1" applyBorder="1"/>
    <xf numFmtId="0" fontId="86" fillId="62" borderId="4" xfId="0" applyFont="1" applyFill="1" applyBorder="1" applyAlignment="1">
      <alignment horizontal="left"/>
    </xf>
    <xf numFmtId="0" fontId="108" fillId="62" borderId="0" xfId="0" applyFont="1" applyFill="1" applyBorder="1" applyAlignment="1">
      <alignment horizontal="left" vertical="center" indent="10" readingOrder="1"/>
    </xf>
    <xf numFmtId="0" fontId="109" fillId="62" borderId="0" xfId="0" applyFont="1" applyFill="1" applyBorder="1" applyAlignment="1">
      <alignment horizontal="left" vertical="center" indent="10" readingOrder="1"/>
    </xf>
    <xf numFmtId="0" fontId="110" fillId="62" borderId="0" xfId="0" applyFont="1" applyFill="1" applyBorder="1" applyAlignment="1">
      <alignment horizontal="left" vertical="center" indent="10" readingOrder="1"/>
    </xf>
    <xf numFmtId="0" fontId="106" fillId="62"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2" xfId="0" applyFont="1" applyFill="1" applyBorder="1" applyAlignment="1">
      <alignment horizontal="center" vertical="top"/>
    </xf>
    <xf numFmtId="0" fontId="17" fillId="3" borderId="52"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4" borderId="0" xfId="0" applyFont="1" applyFill="1" applyBorder="1"/>
    <xf numFmtId="0" fontId="3" fillId="64" borderId="0" xfId="0" applyFont="1" applyFill="1" applyBorder="1" applyAlignment="1">
      <alignment vertical="center"/>
    </xf>
    <xf numFmtId="0" fontId="11" fillId="64" borderId="0" xfId="0" applyFont="1" applyFill="1" applyBorder="1"/>
    <xf numFmtId="0" fontId="3" fillId="64" borderId="10" xfId="0" applyFont="1" applyFill="1" applyBorder="1"/>
    <xf numFmtId="0" fontId="28" fillId="64" borderId="0" xfId="0" applyFont="1" applyFill="1" applyBorder="1" applyAlignment="1">
      <alignment vertical="center"/>
    </xf>
    <xf numFmtId="8" fontId="4" fillId="64" borderId="0" xfId="0" applyNumberFormat="1" applyFont="1" applyFill="1" applyBorder="1" applyAlignment="1">
      <alignment horizontal="center"/>
    </xf>
    <xf numFmtId="8" fontId="25" fillId="64" borderId="0" xfId="0" applyNumberFormat="1" applyFont="1" applyFill="1" applyBorder="1" applyAlignment="1">
      <alignment horizontal="center"/>
    </xf>
    <xf numFmtId="8" fontId="25" fillId="64" borderId="0" xfId="0" applyNumberFormat="1" applyFont="1" applyFill="1" applyBorder="1" applyAlignment="1">
      <alignment vertical="center"/>
    </xf>
    <xf numFmtId="0" fontId="71" fillId="64" borderId="0" xfId="0" applyFont="1" applyFill="1" applyBorder="1" applyAlignment="1">
      <alignment vertical="center"/>
    </xf>
    <xf numFmtId="0" fontId="3" fillId="64" borderId="0" xfId="0" applyFont="1" applyFill="1"/>
    <xf numFmtId="0" fontId="6" fillId="64" borderId="0" xfId="0" applyFont="1" applyFill="1" applyBorder="1" applyAlignment="1">
      <alignment horizontal="left" vertical="center"/>
    </xf>
    <xf numFmtId="8" fontId="5" fillId="64" borderId="0" xfId="0" applyNumberFormat="1" applyFont="1" applyFill="1" applyBorder="1" applyAlignment="1">
      <alignment vertical="center" wrapText="1"/>
    </xf>
    <xf numFmtId="0" fontId="114" fillId="64"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4" borderId="0" xfId="0" applyFont="1" applyFill="1" applyBorder="1"/>
    <xf numFmtId="0" fontId="82" fillId="64" borderId="0" xfId="0" applyFont="1" applyFill="1" applyBorder="1" applyAlignment="1">
      <alignment vertical="center"/>
    </xf>
    <xf numFmtId="8" fontId="117" fillId="64"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4" borderId="0" xfId="0" applyFont="1" applyFill="1" applyBorder="1" applyAlignment="1"/>
    <xf numFmtId="0" fontId="120" fillId="64" borderId="0" xfId="0" applyFont="1" applyFill="1" applyAlignment="1">
      <alignment vertical="center"/>
    </xf>
    <xf numFmtId="0" fontId="22" fillId="64" borderId="0" xfId="0" applyFont="1" applyFill="1" applyAlignment="1"/>
    <xf numFmtId="0" fontId="22" fillId="64" borderId="0" xfId="0" applyFont="1" applyFill="1" applyBorder="1"/>
    <xf numFmtId="0" fontId="73" fillId="64" borderId="0" xfId="0" applyFont="1" applyFill="1" applyBorder="1" applyAlignment="1">
      <alignment horizontal="right"/>
    </xf>
    <xf numFmtId="43" fontId="25" fillId="64" borderId="0" xfId="0" applyNumberFormat="1" applyFont="1" applyFill="1" applyBorder="1" applyAlignment="1">
      <alignment horizontal="center"/>
    </xf>
    <xf numFmtId="0" fontId="120" fillId="64" borderId="0" xfId="0" applyFont="1" applyFill="1" applyBorder="1" applyAlignment="1">
      <alignment vertical="center"/>
    </xf>
    <xf numFmtId="0" fontId="120" fillId="64" borderId="0" xfId="0" applyFont="1" applyFill="1" applyBorder="1" applyAlignment="1"/>
    <xf numFmtId="8" fontId="4" fillId="64" borderId="0" xfId="0" applyNumberFormat="1" applyFont="1" applyFill="1" applyBorder="1" applyAlignment="1">
      <alignment vertical="center" wrapText="1"/>
    </xf>
    <xf numFmtId="8" fontId="5" fillId="64" borderId="0" xfId="0" applyNumberFormat="1" applyFont="1" applyFill="1" applyBorder="1" applyAlignment="1">
      <alignment horizontal="center"/>
    </xf>
    <xf numFmtId="0" fontId="30" fillId="64"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4" borderId="0" xfId="0" applyFont="1" applyFill="1" applyBorder="1" applyAlignment="1">
      <alignment vertical="top"/>
    </xf>
    <xf numFmtId="0" fontId="3" fillId="64" borderId="0" xfId="0" applyFont="1" applyFill="1" applyBorder="1" applyAlignment="1">
      <alignment horizontal="center"/>
    </xf>
    <xf numFmtId="0" fontId="68" fillId="3" borderId="0" xfId="0" applyFont="1" applyFill="1" applyBorder="1" applyAlignment="1">
      <alignment horizontal="right"/>
    </xf>
    <xf numFmtId="0" fontId="120" fillId="64"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4" borderId="0" xfId="0" applyFont="1" applyFill="1" applyBorder="1" applyAlignment="1"/>
    <xf numFmtId="0" fontId="3" fillId="64" borderId="0" xfId="0" applyFont="1" applyFill="1" applyBorder="1" applyAlignment="1"/>
    <xf numFmtId="3" fontId="5" fillId="64" borderId="0" xfId="0" applyNumberFormat="1" applyFont="1" applyFill="1" applyBorder="1" applyAlignment="1">
      <alignment horizontal="center"/>
    </xf>
    <xf numFmtId="0" fontId="3" fillId="3" borderId="0" xfId="0" applyFont="1" applyFill="1" applyAlignment="1">
      <alignment vertical="top"/>
    </xf>
    <xf numFmtId="0" fontId="3" fillId="3" borderId="77" xfId="0" applyFont="1" applyFill="1" applyBorder="1"/>
    <xf numFmtId="0" fontId="3" fillId="3" borderId="78" xfId="0" applyFont="1" applyFill="1" applyBorder="1"/>
    <xf numFmtId="0" fontId="3" fillId="3" borderId="80" xfId="0" applyFont="1" applyFill="1" applyBorder="1"/>
    <xf numFmtId="0" fontId="3" fillId="3" borderId="82" xfId="0" applyFont="1" applyFill="1" applyBorder="1"/>
    <xf numFmtId="0" fontId="3" fillId="3" borderId="83" xfId="0" applyFont="1" applyFill="1" applyBorder="1"/>
    <xf numFmtId="0" fontId="114" fillId="64" borderId="0" xfId="0" applyFont="1" applyFill="1" applyBorder="1" applyAlignment="1">
      <alignment vertical="center" wrapText="1"/>
    </xf>
    <xf numFmtId="0" fontId="124" fillId="3" borderId="0" xfId="0" applyFont="1" applyFill="1" applyBorder="1" applyProtection="1"/>
    <xf numFmtId="166" fontId="25" fillId="64" borderId="0" xfId="0" applyNumberFormat="1" applyFont="1" applyFill="1" applyBorder="1" applyAlignment="1">
      <alignment horizontal="center"/>
    </xf>
    <xf numFmtId="0" fontId="120" fillId="64" borderId="0" xfId="0" applyFont="1" applyFill="1" applyBorder="1" applyAlignment="1">
      <alignment horizontal="left"/>
    </xf>
    <xf numFmtId="0" fontId="3" fillId="64"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5" borderId="0" xfId="0" applyFont="1" applyFill="1" applyBorder="1" applyAlignment="1">
      <alignment vertical="center"/>
    </xf>
    <xf numFmtId="0" fontId="3" fillId="65" borderId="0" xfId="0" applyFont="1" applyFill="1" applyBorder="1"/>
    <xf numFmtId="0" fontId="64" fillId="65" borderId="0" xfId="0" applyFont="1" applyFill="1" applyBorder="1" applyAlignment="1">
      <alignment vertical="top"/>
    </xf>
    <xf numFmtId="0" fontId="11" fillId="65" borderId="0" xfId="0" applyFont="1" applyFill="1" applyBorder="1"/>
    <xf numFmtId="0" fontId="11" fillId="65" borderId="0" xfId="0" applyFont="1" applyFill="1" applyBorder="1" applyAlignment="1">
      <alignment horizontal="left" indent="1"/>
    </xf>
    <xf numFmtId="0" fontId="11" fillId="65" borderId="0" xfId="0" applyFont="1" applyFill="1" applyBorder="1" applyAlignment="1"/>
    <xf numFmtId="0" fontId="11" fillId="65" borderId="0" xfId="0" applyFont="1" applyFill="1" applyBorder="1" applyAlignment="1">
      <alignment horizontal="left" vertical="top" indent="1"/>
    </xf>
    <xf numFmtId="0" fontId="11" fillId="65" borderId="0" xfId="0" applyFont="1" applyFill="1" applyBorder="1" applyAlignment="1">
      <alignment vertical="top"/>
    </xf>
    <xf numFmtId="0" fontId="128" fillId="3" borderId="0" xfId="0" applyFont="1" applyFill="1" applyBorder="1"/>
    <xf numFmtId="0" fontId="19" fillId="0" borderId="0" xfId="0" applyFont="1" applyAlignment="1"/>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5" borderId="0" xfId="0" applyFont="1" applyFill="1" applyBorder="1" applyAlignment="1">
      <alignment horizontal="left" vertical="center"/>
    </xf>
    <xf numFmtId="0" fontId="123" fillId="65" borderId="0" xfId="0" applyFont="1" applyFill="1" applyBorder="1" applyAlignment="1">
      <alignment horizontal="left"/>
    </xf>
    <xf numFmtId="0" fontId="115" fillId="65"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8"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6" borderId="0" xfId="0" applyNumberFormat="1" applyFont="1" applyFill="1"/>
    <xf numFmtId="166" fontId="0" fillId="66"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5" borderId="4" xfId="0" applyFont="1" applyFill="1" applyBorder="1" applyProtection="1">
      <protection locked="0"/>
    </xf>
    <xf numFmtId="0" fontId="3" fillId="3" borderId="0" xfId="0" applyFont="1" applyFill="1" applyBorder="1" applyAlignment="1">
      <alignment horizontal="right"/>
    </xf>
    <xf numFmtId="0" fontId="120" fillId="64" borderId="0" xfId="0" applyFont="1" applyFill="1" applyBorder="1" applyAlignment="1">
      <alignment horizontal="left" vertical="center"/>
    </xf>
    <xf numFmtId="166" fontId="25" fillId="64" borderId="0" xfId="0" applyNumberFormat="1" applyFont="1" applyFill="1" applyBorder="1" applyAlignment="1">
      <alignment horizontal="center"/>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64"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3" xfId="0" applyFont="1" applyFill="1" applyBorder="1"/>
    <xf numFmtId="0" fontId="3" fillId="3" borderId="53" xfId="0" applyFont="1" applyFill="1" applyBorder="1" applyAlignment="1">
      <alignment vertical="center"/>
    </xf>
    <xf numFmtId="187" fontId="0" fillId="0" borderId="0" xfId="0" applyNumberFormat="1"/>
    <xf numFmtId="0" fontId="26" fillId="3" borderId="53" xfId="0" applyFont="1" applyFill="1" applyBorder="1" applyAlignment="1">
      <alignment vertical="center" wrapText="1"/>
    </xf>
    <xf numFmtId="0" fontId="122" fillId="3" borderId="53"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0" fontId="0" fillId="0" borderId="33" xfId="0" applyBorder="1"/>
    <xf numFmtId="0" fontId="0" fillId="5" borderId="34" xfId="0" applyFill="1" applyBorder="1"/>
    <xf numFmtId="0" fontId="0" fillId="5" borderId="41" xfId="0" applyFill="1" applyBorder="1"/>
    <xf numFmtId="0" fontId="57" fillId="0" borderId="0" xfId="0" applyFont="1"/>
    <xf numFmtId="0" fontId="135" fillId="68"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7" xfId="0" applyFont="1" applyBorder="1"/>
    <xf numFmtId="0" fontId="57" fillId="0" borderId="88"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4"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4"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2"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0" borderId="0" xfId="0" applyFont="1" applyFill="1" applyBorder="1" applyAlignment="1"/>
    <xf numFmtId="0" fontId="138" fillId="60"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67" fillId="0" borderId="17" xfId="0" applyFont="1" applyFill="1" applyBorder="1"/>
    <xf numFmtId="0" fontId="67" fillId="0" borderId="63" xfId="0" applyFont="1" applyFill="1" applyBorder="1"/>
    <xf numFmtId="8" fontId="25" fillId="64" borderId="53" xfId="0" applyNumberFormat="1" applyFont="1" applyFill="1" applyBorder="1" applyAlignment="1">
      <alignment horizontal="center" vertical="center"/>
    </xf>
    <xf numFmtId="8" fontId="4" fillId="64" borderId="53" xfId="0" applyNumberFormat="1" applyFont="1" applyFill="1" applyBorder="1" applyAlignment="1">
      <alignment horizontal="center"/>
    </xf>
    <xf numFmtId="0" fontId="3" fillId="64" borderId="53" xfId="0" applyFont="1" applyFill="1" applyBorder="1"/>
    <xf numFmtId="43" fontId="25" fillId="64" borderId="53" xfId="0" applyNumberFormat="1" applyFont="1" applyFill="1" applyBorder="1" applyAlignment="1">
      <alignment horizontal="center"/>
    </xf>
    <xf numFmtId="8" fontId="25" fillId="64" borderId="53" xfId="0" applyNumberFormat="1" applyFont="1" applyFill="1" applyBorder="1" applyAlignment="1">
      <alignment horizontal="center"/>
    </xf>
    <xf numFmtId="8" fontId="5" fillId="64" borderId="53" xfId="0" applyNumberFormat="1" applyFont="1" applyFill="1" applyBorder="1" applyAlignment="1">
      <alignment horizontal="center"/>
    </xf>
    <xf numFmtId="0" fontId="73" fillId="3" borderId="0" xfId="0" applyFont="1" applyFill="1" applyBorder="1" applyAlignment="1">
      <alignment horizontal="center"/>
    </xf>
    <xf numFmtId="8" fontId="73" fillId="64"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4" borderId="0" xfId="0" applyNumberFormat="1" applyFont="1" applyFill="1" applyBorder="1" applyAlignment="1">
      <alignment horizontal="center"/>
    </xf>
    <xf numFmtId="0" fontId="3" fillId="64"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7" xfId="0" applyFont="1" applyFill="1" applyBorder="1" applyAlignment="1"/>
    <xf numFmtId="0" fontId="3" fillId="3" borderId="57"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1"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4" borderId="0" xfId="0" applyFont="1" applyFill="1" applyBorder="1" applyAlignment="1">
      <alignment horizontal="center"/>
    </xf>
    <xf numFmtId="165" fontId="0" fillId="13" borderId="0" xfId="0" applyNumberFormat="1" applyFill="1"/>
    <xf numFmtId="0" fontId="0" fillId="0" borderId="92" xfId="0" applyBorder="1"/>
    <xf numFmtId="0" fontId="140" fillId="2" borderId="0" xfId="0" applyFont="1" applyFill="1" applyAlignment="1">
      <alignment horizontal="left"/>
    </xf>
    <xf numFmtId="0" fontId="0" fillId="66"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6"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4" xfId="0" applyNumberFormat="1" applyFont="1" applyFill="1" applyBorder="1"/>
    <xf numFmtId="0" fontId="57" fillId="0" borderId="38" xfId="0" applyNumberFormat="1" applyFont="1" applyFill="1" applyBorder="1"/>
    <xf numFmtId="0" fontId="57" fillId="0" borderId="89" xfId="0" applyFont="1" applyFill="1" applyBorder="1"/>
    <xf numFmtId="0" fontId="57" fillId="0" borderId="95" xfId="0" applyFont="1" applyFill="1" applyBorder="1"/>
    <xf numFmtId="0" fontId="57" fillId="0" borderId="96" xfId="0" applyFont="1" applyFill="1" applyBorder="1"/>
    <xf numFmtId="0" fontId="57" fillId="0" borderId="96" xfId="0" applyFont="1" applyFill="1" applyBorder="1" applyAlignment="1"/>
    <xf numFmtId="0" fontId="57" fillId="0" borderId="95" xfId="0" applyFont="1" applyFill="1" applyBorder="1" applyAlignment="1"/>
    <xf numFmtId="0" fontId="57" fillId="0" borderId="89"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5" xfId="0" applyNumberFormat="1" applyFont="1" applyFill="1" applyBorder="1"/>
    <xf numFmtId="0" fontId="142" fillId="54"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12" fillId="65" borderId="0" xfId="0" applyFont="1" applyFill="1" applyBorder="1" applyAlignment="1">
      <alignment horizontal="left" vertical="center"/>
    </xf>
    <xf numFmtId="0" fontId="112" fillId="65" borderId="0" xfId="0" applyNumberFormat="1" applyFont="1" applyFill="1" applyBorder="1" applyAlignment="1">
      <alignment horizontal="left" vertical="center"/>
    </xf>
    <xf numFmtId="0" fontId="93" fillId="54"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6" borderId="0" xfId="0" applyNumberFormat="1" applyFont="1" applyFill="1" applyAlignment="1">
      <alignment horizontal="right"/>
    </xf>
    <xf numFmtId="165" fontId="0" fillId="66"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1" xfId="0" applyFont="1" applyBorder="1"/>
    <xf numFmtId="0" fontId="0" fillId="0" borderId="91" xfId="0" applyFont="1" applyBorder="1" applyAlignment="1">
      <alignment horizontal="right"/>
    </xf>
    <xf numFmtId="3" fontId="0" fillId="0" borderId="91"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6" borderId="0" xfId="0" applyFont="1" applyFill="1" applyAlignment="1">
      <alignment horizontal="right"/>
    </xf>
    <xf numFmtId="164" fontId="1" fillId="66" borderId="0" xfId="1" applyNumberFormat="1" applyFont="1" applyFill="1" applyAlignment="1">
      <alignment horizontal="right"/>
    </xf>
    <xf numFmtId="164" fontId="1" fillId="66" borderId="0" xfId="1" applyNumberFormat="1" applyFont="1" applyFill="1"/>
    <xf numFmtId="0" fontId="0" fillId="66" borderId="0" xfId="0" applyFont="1" applyFill="1"/>
    <xf numFmtId="2" fontId="0" fillId="66" borderId="0" xfId="0" applyNumberFormat="1" applyFont="1" applyFill="1" applyBorder="1"/>
    <xf numFmtId="3" fontId="0" fillId="66"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2"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0"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0" xfId="0" applyNumberFormat="1" applyFont="1" applyBorder="1"/>
    <xf numFmtId="0" fontId="0" fillId="0" borderId="64"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5"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5"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0" fontId="15" fillId="0" borderId="0" xfId="0" applyFont="1" applyBorder="1"/>
    <xf numFmtId="0" fontId="15" fillId="5" borderId="0" xfId="0" applyNumberFormat="1" applyFont="1" applyFill="1" applyBorder="1"/>
    <xf numFmtId="44" fontId="23" fillId="56"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2"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4" borderId="0" xfId="0" applyNumberFormat="1" applyFont="1" applyFill="1" applyBorder="1" applyAlignment="1">
      <alignment horizontal="center" vertical="center" wrapText="1"/>
    </xf>
    <xf numFmtId="0" fontId="23" fillId="54"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42" fillId="54"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1"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89" xfId="0" applyFont="1" applyFill="1" applyBorder="1" applyAlignment="1">
      <alignment vertical="center"/>
    </xf>
    <xf numFmtId="0" fontId="57" fillId="0" borderId="100" xfId="0" applyNumberFormat="1" applyFont="1" applyFill="1" applyBorder="1"/>
    <xf numFmtId="0" fontId="18" fillId="0" borderId="54"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1" borderId="0" xfId="0" applyNumberFormat="1" applyFill="1" applyAlignment="1">
      <alignment horizontal="right"/>
    </xf>
    <xf numFmtId="165" fontId="0" fillId="71" borderId="0" xfId="0" applyNumberFormat="1" applyFont="1" applyFill="1" applyAlignment="1">
      <alignment horizontal="right"/>
    </xf>
    <xf numFmtId="165" fontId="0" fillId="71" borderId="0" xfId="0" applyNumberFormat="1" applyFill="1"/>
    <xf numFmtId="0" fontId="0" fillId="71" borderId="0" xfId="0" applyNumberFormat="1" applyFont="1" applyFill="1"/>
    <xf numFmtId="0" fontId="130" fillId="0" borderId="54" xfId="0" applyNumberFormat="1" applyFont="1" applyFill="1" applyBorder="1" applyAlignment="1">
      <alignment horizontal="center"/>
    </xf>
    <xf numFmtId="0" fontId="57" fillId="0" borderId="104" xfId="0" applyNumberFormat="1" applyFont="1" applyFill="1" applyBorder="1"/>
    <xf numFmtId="0" fontId="57" fillId="0" borderId="105" xfId="0" applyFont="1" applyFill="1" applyBorder="1"/>
    <xf numFmtId="0" fontId="57" fillId="0" borderId="106"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142" fillId="54" borderId="0" xfId="0" applyNumberFormat="1" applyFont="1" applyFill="1" applyAlignment="1">
      <alignment horizontal="center" vertical="center"/>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3" fillId="3" borderId="0" xfId="0" applyFont="1" applyFill="1" applyBorder="1" applyAlignment="1">
      <alignment horizontal="right"/>
    </xf>
    <xf numFmtId="0" fontId="4" fillId="3" borderId="0" xfId="0" applyFont="1" applyFill="1" applyBorder="1" applyAlignment="1">
      <alignment horizontal="center"/>
    </xf>
    <xf numFmtId="0" fontId="2" fillId="2" borderId="0" xfId="0" applyFont="1" applyFill="1" applyAlignment="1">
      <alignment horizontal="center"/>
    </xf>
    <xf numFmtId="0" fontId="15" fillId="0" borderId="0" xfId="0" quotePrefix="1" applyFont="1"/>
    <xf numFmtId="0" fontId="15" fillId="0" borderId="0" xfId="0" quotePrefix="1" applyFont="1" applyAlignment="1">
      <alignment horizontal="center"/>
    </xf>
    <xf numFmtId="0" fontId="15" fillId="0" borderId="0" xfId="0" applyFont="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4" borderId="0" xfId="0" applyNumberFormat="1" applyFont="1" applyFill="1" applyBorder="1" applyAlignment="1">
      <alignment horizontal="center"/>
    </xf>
    <xf numFmtId="0" fontId="30" fillId="3" borderId="0" xfId="0" applyFont="1" applyFill="1" applyBorder="1" applyAlignment="1">
      <alignment horizontal="left"/>
    </xf>
    <xf numFmtId="8" fontId="23" fillId="56" borderId="0" xfId="3" applyNumberFormat="1" applyFont="1" applyFill="1" applyBorder="1" applyAlignment="1">
      <alignment horizontal="center" vertical="center" wrapText="1"/>
    </xf>
    <xf numFmtId="8" fontId="93" fillId="59" borderId="0" xfId="0" applyNumberFormat="1" applyFont="1" applyFill="1" applyBorder="1" applyAlignment="1" applyProtection="1">
      <alignment horizontal="right"/>
    </xf>
    <xf numFmtId="0" fontId="134" fillId="0" borderId="0" xfId="0" applyFont="1" applyBorder="1" applyAlignment="1">
      <alignment horizontal="center" vertical="center" textRotation="90"/>
    </xf>
    <xf numFmtId="0" fontId="142" fillId="54"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3" fontId="0" fillId="5" borderId="0" xfId="0" applyNumberFormat="1" applyFont="1" applyFill="1" applyAlignment="1">
      <alignment horizontal="center"/>
    </xf>
    <xf numFmtId="187" fontId="0" fillId="0" borderId="15" xfId="0" applyNumberFormat="1" applyFont="1" applyBorder="1"/>
    <xf numFmtId="202" fontId="0" fillId="0" borderId="0" xfId="0" applyNumberFormat="1" applyFont="1"/>
    <xf numFmtId="200" fontId="0" fillId="0" borderId="0" xfId="0" applyNumberFormat="1" applyFont="1"/>
    <xf numFmtId="3" fontId="0" fillId="0" borderId="0" xfId="0" applyNumberFormat="1" applyFont="1" applyFill="1" applyAlignment="1">
      <alignment horizontal="center"/>
    </xf>
    <xf numFmtId="0" fontId="126" fillId="3" borderId="0" xfId="0" applyFont="1" applyFill="1" applyBorder="1" applyAlignment="1">
      <alignment horizontal="left" vertical="center" wrapText="1"/>
    </xf>
    <xf numFmtId="0" fontId="3" fillId="3" borderId="0" xfId="0" applyFont="1" applyFill="1" applyBorder="1" applyAlignment="1">
      <alignment horizontal="left"/>
    </xf>
    <xf numFmtId="43" fontId="0" fillId="0" borderId="0" xfId="1" applyNumberFormat="1" applyFont="1" applyFill="1"/>
    <xf numFmtId="0" fontId="3" fillId="3" borderId="0" xfId="0" applyFont="1" applyFill="1" applyBorder="1" applyAlignment="1">
      <alignment horizontal="left"/>
    </xf>
    <xf numFmtId="0" fontId="0" fillId="5" borderId="15" xfId="0" applyFont="1" applyFill="1" applyBorder="1"/>
    <xf numFmtId="165" fontId="15" fillId="0" borderId="0" xfId="0" applyNumberFormat="1" applyFont="1" applyAlignment="1">
      <alignment horizontal="center"/>
    </xf>
    <xf numFmtId="0" fontId="2" fillId="9" borderId="0" xfId="0" applyFont="1" applyFill="1"/>
    <xf numFmtId="0" fontId="2" fillId="9" borderId="0" xfId="0" applyFont="1" applyFill="1" applyAlignment="1">
      <alignment horizontal="right"/>
    </xf>
    <xf numFmtId="188" fontId="0" fillId="7" borderId="0" xfId="1" applyNumberFormat="1" applyFont="1" applyFill="1"/>
    <xf numFmtId="164" fontId="0" fillId="9" borderId="0" xfId="1" applyNumberFormat="1" applyFont="1" applyFill="1"/>
    <xf numFmtId="164" fontId="0" fillId="9" borderId="0" xfId="1" applyNumberFormat="1" applyFont="1" applyFill="1" applyAlignment="1">
      <alignment horizontal="right"/>
    </xf>
    <xf numFmtId="43" fontId="0" fillId="9" borderId="0" xfId="1" applyNumberFormat="1" applyFont="1" applyFill="1"/>
    <xf numFmtId="164" fontId="0" fillId="7" borderId="0" xfId="1" applyNumberFormat="1" applyFont="1" applyFill="1"/>
    <xf numFmtId="164" fontId="0" fillId="7" borderId="0" xfId="1" applyNumberFormat="1" applyFont="1" applyFill="1" applyAlignment="1">
      <alignment horizontal="right"/>
    </xf>
    <xf numFmtId="164" fontId="0" fillId="0" borderId="0" xfId="1" applyNumberFormat="1" applyFont="1" applyFill="1" applyAlignment="1">
      <alignment horizontal="right"/>
    </xf>
    <xf numFmtId="0" fontId="154" fillId="0" borderId="0" xfId="0" applyFont="1" applyFill="1"/>
    <xf numFmtId="0" fontId="154" fillId="0" borderId="0" xfId="0" applyFont="1" applyFill="1" applyBorder="1"/>
    <xf numFmtId="0" fontId="8" fillId="3" borderId="0" xfId="0" applyFont="1" applyFill="1" applyAlignment="1">
      <alignment wrapText="1"/>
    </xf>
    <xf numFmtId="200" fontId="0" fillId="5" borderId="0" xfId="0" applyNumberFormat="1" applyFont="1" applyFill="1" applyAlignment="1">
      <alignment horizontal="right"/>
    </xf>
    <xf numFmtId="186" fontId="0" fillId="5" borderId="0" xfId="0" applyNumberFormat="1" applyFont="1" applyFill="1" applyAlignment="1">
      <alignment horizontal="right"/>
    </xf>
    <xf numFmtId="200" fontId="0" fillId="5" borderId="0" xfId="0" applyNumberFormat="1" applyFill="1"/>
    <xf numFmtId="0" fontId="3" fillId="3" borderId="5" xfId="0" applyFont="1" applyFill="1" applyBorder="1" applyAlignment="1">
      <alignment wrapText="1"/>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3" fillId="3" borderId="39" xfId="0" applyFont="1" applyFill="1" applyBorder="1"/>
    <xf numFmtId="0" fontId="3" fillId="3" borderId="12" xfId="0" applyFont="1" applyFill="1" applyBorder="1"/>
    <xf numFmtId="0" fontId="3" fillId="3" borderId="39" xfId="0" applyFont="1" applyFill="1" applyBorder="1" applyAlignment="1">
      <alignment vertical="center"/>
    </xf>
    <xf numFmtId="0" fontId="3" fillId="3" borderId="12" xfId="0" applyFont="1" applyFill="1" applyBorder="1" applyAlignment="1">
      <alignment vertical="center"/>
    </xf>
    <xf numFmtId="0" fontId="3" fillId="3" borderId="107" xfId="0" applyFont="1" applyFill="1" applyBorder="1"/>
    <xf numFmtId="0" fontId="3" fillId="3" borderId="108" xfId="0" applyFont="1" applyFill="1" applyBorder="1"/>
    <xf numFmtId="0" fontId="3" fillId="3" borderId="39" xfId="0" applyFont="1" applyFill="1" applyBorder="1" applyAlignment="1">
      <alignment horizontal="right"/>
    </xf>
    <xf numFmtId="0" fontId="8" fillId="3" borderId="0" xfId="0" applyFont="1" applyFill="1" applyBorder="1" applyAlignment="1">
      <alignment horizontal="right" vertical="top"/>
    </xf>
    <xf numFmtId="0" fontId="157" fillId="2" borderId="0" xfId="0" applyFont="1" applyFill="1" applyAlignment="1">
      <alignment horizontal="left"/>
    </xf>
    <xf numFmtId="0" fontId="2" fillId="0" borderId="0" xfId="0" applyFont="1" applyFill="1" applyAlignment="1">
      <alignment horizontal="left"/>
    </xf>
    <xf numFmtId="0" fontId="92" fillId="58" borderId="0" xfId="0" applyFont="1" applyFill="1" applyBorder="1" applyAlignment="1">
      <alignment horizontal="left" vertical="center" indent="1"/>
    </xf>
    <xf numFmtId="0" fontId="158" fillId="0" borderId="0" xfId="0" applyFont="1"/>
    <xf numFmtId="165" fontId="0" fillId="11" borderId="0" xfId="0" applyNumberFormat="1" applyFill="1"/>
    <xf numFmtId="0" fontId="0" fillId="11" borderId="0" xfId="0" applyFont="1" applyFill="1"/>
    <xf numFmtId="165" fontId="67" fillId="11" borderId="0" xfId="0" applyNumberFormat="1" applyFont="1" applyFill="1" applyAlignment="1">
      <alignment horizontal="right"/>
    </xf>
    <xf numFmtId="168" fontId="0" fillId="11" borderId="0" xfId="0" applyNumberFormat="1" applyFont="1" applyFill="1"/>
    <xf numFmtId="187" fontId="0" fillId="11" borderId="0" xfId="2" applyNumberFormat="1" applyFont="1" applyFill="1"/>
    <xf numFmtId="168" fontId="0" fillId="11" borderId="0" xfId="2" applyNumberFormat="1" applyFont="1" applyFill="1"/>
    <xf numFmtId="0" fontId="0" fillId="11" borderId="0" xfId="0" applyNumberFormat="1" applyFill="1" applyAlignment="1">
      <alignment horizontal="right"/>
    </xf>
    <xf numFmtId="200" fontId="0" fillId="0" borderId="0" xfId="0" quotePrefix="1" applyNumberFormat="1"/>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0" fontId="0" fillId="0" borderId="0" xfId="0" applyAlignment="1">
      <alignment horizontal="center"/>
    </xf>
    <xf numFmtId="8" fontId="25" fillId="3" borderId="0" xfId="0" applyNumberFormat="1" applyFont="1" applyFill="1" applyBorder="1" applyAlignment="1">
      <alignment horizontal="center"/>
    </xf>
    <xf numFmtId="8" fontId="25" fillId="64" borderId="0" xfId="0" applyNumberFormat="1" applyFont="1" applyFill="1" applyBorder="1" applyAlignment="1">
      <alignment horizontal="center" vertical="center"/>
    </xf>
    <xf numFmtId="0" fontId="3" fillId="3" borderId="0" xfId="0" applyFont="1" applyFill="1" applyBorder="1" applyAlignment="1">
      <alignment horizontal="right" vertical="center"/>
    </xf>
    <xf numFmtId="0" fontId="4" fillId="3" borderId="0" xfId="0" applyFont="1" applyFill="1" applyBorder="1" applyAlignment="1">
      <alignment horizontal="left"/>
    </xf>
    <xf numFmtId="0" fontId="3" fillId="3" borderId="0" xfId="0" applyFont="1" applyFill="1" applyBorder="1" applyAlignment="1">
      <alignment horizontal="left"/>
    </xf>
    <xf numFmtId="0" fontId="0" fillId="0" borderId="0" xfId="0" applyAlignment="1">
      <alignment horizontal="center"/>
    </xf>
    <xf numFmtId="0" fontId="0" fillId="7" borderId="0" xfId="0" quotePrefix="1" applyFont="1" applyFill="1" applyAlignment="1">
      <alignment horizontal="right"/>
    </xf>
    <xf numFmtId="3" fontId="0" fillId="5" borderId="0" xfId="0" applyNumberFormat="1" applyFill="1" applyAlignment="1">
      <alignment horizontal="right"/>
    </xf>
    <xf numFmtId="0" fontId="67" fillId="5" borderId="0" xfId="0" applyFont="1" applyFill="1" applyBorder="1"/>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3" fontId="25" fillId="67" borderId="35" xfId="0" applyNumberFormat="1" applyFont="1" applyFill="1" applyBorder="1" applyAlignment="1" applyProtection="1">
      <alignment horizontal="center" vertical="center"/>
      <protection locked="0"/>
    </xf>
    <xf numFmtId="3" fontId="25" fillId="67" borderId="36" xfId="0" applyNumberFormat="1" applyFont="1" applyFill="1" applyBorder="1" applyAlignment="1" applyProtection="1">
      <alignment horizontal="center" vertical="center"/>
      <protection locked="0"/>
    </xf>
    <xf numFmtId="3" fontId="25" fillId="67" borderId="37" xfId="0" applyNumberFormat="1" applyFont="1" applyFill="1" applyBorder="1" applyAlignment="1" applyProtection="1">
      <alignment horizontal="center" vertical="center"/>
      <protection locked="0"/>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3" fontId="25" fillId="67" borderId="11" xfId="0" applyNumberFormat="1" applyFont="1" applyFill="1" applyBorder="1" applyAlignment="1" applyProtection="1">
      <alignment horizontal="center" vertical="center"/>
      <protection locked="0"/>
    </xf>
    <xf numFmtId="3" fontId="25" fillId="67" borderId="12" xfId="0" applyNumberFormat="1" applyFont="1" applyFill="1" applyBorder="1" applyAlignment="1" applyProtection="1">
      <alignment horizontal="center" vertical="center"/>
      <protection locked="0"/>
    </xf>
    <xf numFmtId="3" fontId="25" fillId="67" borderId="13" xfId="0" applyNumberFormat="1" applyFont="1" applyFill="1" applyBorder="1" applyAlignment="1" applyProtection="1">
      <alignment horizontal="center" vertical="center"/>
      <protection locked="0"/>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4" fillId="3" borderId="0" xfId="0" applyFont="1" applyFill="1" applyBorder="1" applyAlignment="1">
      <alignment horizontal="center"/>
    </xf>
    <xf numFmtId="0" fontId="26" fillId="3" borderId="0" xfId="0" applyFont="1" applyFill="1" applyBorder="1" applyAlignment="1">
      <alignment horizontal="left" vertical="center" wrapText="1"/>
    </xf>
    <xf numFmtId="0" fontId="22" fillId="6" borderId="0" xfId="0" applyFont="1" applyFill="1" applyBorder="1" applyAlignment="1">
      <alignment horizontal="left" vertical="center"/>
    </xf>
    <xf numFmtId="0" fontId="22" fillId="6" borderId="0" xfId="0" applyFont="1" applyFill="1" applyBorder="1" applyAlignment="1">
      <alignment horizontal="left" wrapText="1"/>
    </xf>
    <xf numFmtId="0" fontId="31" fillId="11" borderId="0" xfId="0" applyFont="1" applyFill="1" applyBorder="1" applyAlignment="1">
      <alignment horizontal="center" vertical="center" wrapText="1"/>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25" fillId="67" borderId="11" xfId="0" applyFont="1" applyFill="1" applyBorder="1" applyAlignment="1" applyProtection="1">
      <alignment horizontal="center" vertical="center"/>
      <protection locked="0"/>
    </xf>
    <xf numFmtId="0" fontId="25" fillId="67" borderId="12" xfId="0" applyFont="1" applyFill="1" applyBorder="1" applyAlignment="1" applyProtection="1">
      <alignment horizontal="center" vertical="center"/>
      <protection locked="0"/>
    </xf>
    <xf numFmtId="0" fontId="25" fillId="67" borderId="13" xfId="0" applyFont="1" applyFill="1" applyBorder="1" applyAlignment="1" applyProtection="1">
      <alignment horizontal="center" vertical="center"/>
      <protection locked="0"/>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8" fontId="25" fillId="6" borderId="0" xfId="0" applyNumberFormat="1" applyFont="1" applyFill="1" applyBorder="1" applyAlignment="1">
      <alignment horizontal="center" vertical="center"/>
    </xf>
    <xf numFmtId="0" fontId="6" fillId="67" borderId="11" xfId="0" applyFont="1" applyFill="1" applyBorder="1" applyAlignment="1" applyProtection="1">
      <alignment horizontal="left" indent="1"/>
      <protection locked="0"/>
    </xf>
    <xf numFmtId="0" fontId="6" fillId="67" borderId="12" xfId="0" applyFont="1" applyFill="1" applyBorder="1" applyAlignment="1" applyProtection="1">
      <alignment horizontal="left" indent="1"/>
      <protection locked="0"/>
    </xf>
    <xf numFmtId="0" fontId="6" fillId="67" borderId="13" xfId="0" applyFont="1" applyFill="1" applyBorder="1" applyAlignment="1" applyProtection="1">
      <alignment horizontal="left" indent="1"/>
      <protection locked="0"/>
    </xf>
    <xf numFmtId="8" fontId="58" fillId="3" borderId="70"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73"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73" fillId="3" borderId="0" xfId="0"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xf>
    <xf numFmtId="0" fontId="27" fillId="11" borderId="67" xfId="0" applyFont="1" applyFill="1" applyBorder="1" applyAlignment="1">
      <alignment horizontal="left" vertical="center" wrapText="1"/>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8" fontId="4" fillId="6" borderId="17" xfId="0" applyNumberFormat="1" applyFont="1" applyFill="1" applyBorder="1" applyAlignment="1">
      <alignment horizontal="center" wrapText="1"/>
    </xf>
    <xf numFmtId="8" fontId="5" fillId="6" borderId="17" xfId="0" applyNumberFormat="1" applyFont="1" applyFill="1" applyBorder="1" applyAlignment="1">
      <alignment horizontal="center" vertical="center"/>
    </xf>
    <xf numFmtId="0" fontId="25" fillId="67" borderId="23" xfId="0" applyFont="1" applyFill="1" applyBorder="1" applyAlignment="1" applyProtection="1">
      <alignment horizontal="center" vertical="center"/>
      <protection locked="0"/>
    </xf>
    <xf numFmtId="0" fontId="72" fillId="3" borderId="0" xfId="0" applyFont="1" applyFill="1" applyBorder="1" applyAlignment="1">
      <alignment horizontal="center" wrapText="1"/>
    </xf>
    <xf numFmtId="0" fontId="25" fillId="67" borderId="44" xfId="0" applyFont="1" applyFill="1" applyBorder="1" applyAlignment="1" applyProtection="1">
      <alignment horizontal="center" vertical="center"/>
      <protection locked="0"/>
    </xf>
    <xf numFmtId="0" fontId="25" fillId="67" borderId="39" xfId="0" applyFont="1" applyFill="1" applyBorder="1" applyAlignment="1" applyProtection="1">
      <alignment horizontal="center" vertical="center"/>
      <protection locked="0"/>
    </xf>
    <xf numFmtId="0" fontId="25" fillId="67" borderId="43" xfId="0" applyFont="1" applyFill="1" applyBorder="1" applyAlignment="1" applyProtection="1">
      <alignment horizontal="center" vertical="center"/>
      <protection locked="0"/>
    </xf>
    <xf numFmtId="0" fontId="72" fillId="3" borderId="0" xfId="0" applyFont="1" applyFill="1" applyBorder="1" applyAlignment="1">
      <alignment horizontal="left" wrapText="1" indent="1"/>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85" fillId="55" borderId="0" xfId="0" applyFont="1" applyFill="1" applyBorder="1" applyAlignment="1">
      <alignment horizontal="center"/>
    </xf>
    <xf numFmtId="0" fontId="84" fillId="55" borderId="0"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0" fontId="22" fillId="3" borderId="0" xfId="0" applyFont="1" applyFill="1" applyBorder="1" applyAlignment="1">
      <alignment horizontal="center"/>
    </xf>
    <xf numFmtId="0" fontId="22" fillId="3" borderId="22" xfId="0" applyFont="1" applyFill="1" applyBorder="1" applyAlignment="1">
      <alignment horizontal="center"/>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4" fillId="3" borderId="0" xfId="0" applyFont="1" applyFill="1" applyBorder="1" applyAlignment="1">
      <alignment horizontal="right" vertical="center"/>
    </xf>
    <xf numFmtId="0" fontId="22" fillId="6" borderId="0" xfId="0" applyFont="1" applyFill="1" applyBorder="1" applyAlignment="1">
      <alignment horizontal="left" vertical="top" wrapText="1"/>
    </xf>
    <xf numFmtId="6" fontId="89" fillId="56" borderId="0" xfId="0" applyNumberFormat="1" applyFont="1" applyFill="1" applyBorder="1" applyAlignment="1">
      <alignment horizontal="center" vertical="top" wrapText="1"/>
    </xf>
    <xf numFmtId="8" fontId="93" fillId="57" borderId="0" xfId="0" applyNumberFormat="1" applyFont="1" applyFill="1" applyBorder="1" applyAlignment="1">
      <alignment horizontal="right"/>
    </xf>
    <xf numFmtId="8" fontId="93" fillId="57" borderId="60" xfId="0" applyNumberFormat="1" applyFont="1" applyFill="1" applyBorder="1" applyAlignment="1">
      <alignment horizontal="right"/>
    </xf>
    <xf numFmtId="8" fontId="93" fillId="57" borderId="61" xfId="0" applyNumberFormat="1" applyFont="1" applyFill="1" applyBorder="1" applyAlignment="1">
      <alignment horizontal="right"/>
    </xf>
    <xf numFmtId="6" fontId="23" fillId="56"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6"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0" fontId="88" fillId="11" borderId="0" xfId="0" applyFont="1" applyFill="1" applyBorder="1" applyAlignment="1">
      <alignment horizontal="center" vertical="center"/>
    </xf>
    <xf numFmtId="0" fontId="115" fillId="65" borderId="0" xfId="0" applyFont="1" applyFill="1" applyBorder="1" applyAlignment="1">
      <alignment horizontal="left" vertical="center" wrapText="1"/>
    </xf>
    <xf numFmtId="0" fontId="31" fillId="65" borderId="0" xfId="0" applyFont="1" applyFill="1" applyBorder="1" applyAlignment="1">
      <alignment horizontal="center" vertical="center" wrapText="1"/>
    </xf>
    <xf numFmtId="0" fontId="126" fillId="3" borderId="0" xfId="0" applyFont="1" applyFill="1" applyBorder="1" applyAlignment="1">
      <alignment horizontal="left" vertical="top" wrapText="1"/>
    </xf>
    <xf numFmtId="0" fontId="114" fillId="64" borderId="0" xfId="0" applyFont="1" applyFill="1" applyBorder="1" applyAlignment="1">
      <alignment horizontal="left" vertical="center" wrapText="1"/>
    </xf>
    <xf numFmtId="8" fontId="25" fillId="64" borderId="0" xfId="0" applyNumberFormat="1" applyFont="1" applyFill="1" applyBorder="1" applyAlignment="1">
      <alignment horizontal="center"/>
    </xf>
    <xf numFmtId="8" fontId="5" fillId="64" borderId="0" xfId="0" applyNumberFormat="1" applyFont="1" applyFill="1" applyBorder="1" applyAlignment="1">
      <alignment horizontal="center"/>
    </xf>
    <xf numFmtId="166" fontId="25" fillId="64" borderId="0" xfId="0" applyNumberFormat="1" applyFont="1" applyFill="1" applyBorder="1" applyAlignment="1">
      <alignment horizont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0" fontId="3" fillId="3" borderId="0" xfId="0" applyFont="1" applyFill="1" applyBorder="1" applyAlignment="1">
      <alignment horizontal="left" indent="1"/>
    </xf>
    <xf numFmtId="0" fontId="3" fillId="3" borderId="0" xfId="0" applyFont="1" applyFill="1" applyBorder="1" applyAlignment="1">
      <alignment horizontal="right" indent="1"/>
    </xf>
    <xf numFmtId="8" fontId="5" fillId="64" borderId="53" xfId="0" applyNumberFormat="1" applyFont="1" applyFill="1" applyBorder="1" applyAlignment="1">
      <alignment horizontal="center" wrapText="1"/>
    </xf>
    <xf numFmtId="0" fontId="126" fillId="3" borderId="39" xfId="0" applyFont="1" applyFill="1" applyBorder="1" applyAlignment="1">
      <alignment horizontal="left" vertical="center" wrapText="1"/>
    </xf>
    <xf numFmtId="0" fontId="126" fillId="3" borderId="0" xfId="0" applyFont="1" applyFill="1" applyBorder="1" applyAlignment="1">
      <alignment horizontal="left" vertical="center" wrapText="1"/>
    </xf>
    <xf numFmtId="3" fontId="5" fillId="3" borderId="0" xfId="0" applyNumberFormat="1" applyFont="1" applyFill="1" applyBorder="1" applyAlignment="1" applyProtection="1">
      <alignment horizontal="center"/>
    </xf>
    <xf numFmtId="0" fontId="126" fillId="3" borderId="0" xfId="0" applyFont="1" applyFill="1" applyBorder="1" applyAlignment="1">
      <alignment horizontal="center" vertical="top" wrapText="1"/>
    </xf>
    <xf numFmtId="0" fontId="25" fillId="6" borderId="23" xfId="0" applyFont="1" applyFill="1" applyBorder="1" applyAlignment="1" applyProtection="1">
      <alignment horizontal="center" vertical="center"/>
      <protection locked="0"/>
    </xf>
    <xf numFmtId="43" fontId="3" fillId="64" borderId="0" xfId="1"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3" fillId="3" borderId="0" xfId="0" applyFont="1" applyFill="1" applyBorder="1" applyAlignment="1">
      <alignment horizontal="left" vertical="center"/>
    </xf>
    <xf numFmtId="0" fontId="3" fillId="3" borderId="14" xfId="0" applyFont="1" applyFill="1" applyBorder="1" applyAlignment="1">
      <alignment horizontal="left" vertical="center"/>
    </xf>
    <xf numFmtId="0" fontId="3" fillId="3" borderId="0" xfId="0" applyFont="1" applyFill="1" applyBorder="1" applyAlignment="1">
      <alignment horizontal="left"/>
    </xf>
    <xf numFmtId="0" fontId="120" fillId="64" borderId="0" xfId="0" applyFont="1" applyFill="1" applyBorder="1" applyAlignment="1">
      <alignment horizontal="center"/>
    </xf>
    <xf numFmtId="0" fontId="3" fillId="3" borderId="84" xfId="0" applyFont="1" applyFill="1" applyBorder="1" applyAlignment="1">
      <alignment horizontal="center"/>
    </xf>
    <xf numFmtId="0" fontId="3" fillId="3" borderId="0" xfId="0" applyFont="1" applyFill="1" applyBorder="1" applyAlignment="1">
      <alignment horizontal="center"/>
    </xf>
    <xf numFmtId="43" fontId="25" fillId="64" borderId="0" xfId="0" applyNumberFormat="1" applyFont="1" applyFill="1" applyBorder="1" applyAlignment="1">
      <alignment horizontal="center"/>
    </xf>
    <xf numFmtId="3" fontId="25" fillId="6" borderId="55" xfId="0" applyNumberFormat="1" applyFont="1" applyFill="1" applyBorder="1" applyAlignment="1" applyProtection="1">
      <alignment horizontal="center" vertical="center"/>
      <protection locked="0"/>
    </xf>
    <xf numFmtId="3" fontId="25" fillId="6" borderId="56" xfId="0" applyNumberFormat="1" applyFont="1" applyFill="1" applyBorder="1" applyAlignment="1" applyProtection="1">
      <alignment horizontal="center" vertical="center"/>
      <protection locked="0"/>
    </xf>
    <xf numFmtId="3" fontId="25" fillId="6" borderId="58" xfId="0" applyNumberFormat="1" applyFont="1" applyFill="1" applyBorder="1" applyAlignment="1" applyProtection="1">
      <alignment horizontal="center" vertical="center"/>
      <protection locked="0"/>
    </xf>
    <xf numFmtId="3" fontId="3" fillId="64" borderId="0" xfId="0" applyNumberFormat="1" applyFont="1" applyFill="1" applyBorder="1" applyAlignment="1">
      <alignment horizontal="center"/>
    </xf>
    <xf numFmtId="0" fontId="3" fillId="64" borderId="0" xfId="0" applyFont="1" applyFill="1" applyBorder="1" applyAlignment="1">
      <alignment horizontal="center"/>
    </xf>
    <xf numFmtId="8" fontId="5" fillId="64" borderId="53" xfId="0" applyNumberFormat="1" applyFont="1" applyFill="1" applyBorder="1" applyAlignment="1">
      <alignment horizontal="center"/>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120" fillId="3" borderId="0" xfId="0" applyFont="1" applyFill="1" applyBorder="1" applyAlignment="1">
      <alignment horizontal="center" vertical="center" wrapText="1"/>
    </xf>
    <xf numFmtId="44" fontId="5" fillId="64" borderId="0" xfId="0" applyNumberFormat="1" applyFont="1" applyFill="1" applyBorder="1" applyAlignment="1">
      <alignment horizontal="center" vertical="center"/>
    </xf>
    <xf numFmtId="8" fontId="5" fillId="64" borderId="0" xfId="0" applyNumberFormat="1" applyFont="1" applyFill="1" applyBorder="1" applyAlignment="1">
      <alignment horizontal="center" vertical="center"/>
    </xf>
    <xf numFmtId="8" fontId="25" fillId="3" borderId="0" xfId="0" applyNumberFormat="1" applyFont="1" applyFill="1" applyBorder="1" applyAlignment="1">
      <alignment horizontal="center" vertical="center"/>
    </xf>
    <xf numFmtId="0" fontId="3" fillId="64" borderId="39" xfId="0" applyFont="1" applyFill="1" applyBorder="1" applyAlignment="1">
      <alignment horizontal="center"/>
    </xf>
    <xf numFmtId="0" fontId="120" fillId="64" borderId="0" xfId="0" applyFont="1" applyFill="1" applyBorder="1" applyAlignment="1">
      <alignment horizontal="left"/>
    </xf>
    <xf numFmtId="43" fontId="5" fillId="64" borderId="53" xfId="0" applyNumberFormat="1" applyFont="1" applyFill="1" applyBorder="1" applyAlignment="1">
      <alignment horizontal="center" wrapText="1"/>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120" fillId="3" borderId="0" xfId="0" applyFont="1" applyFill="1" applyBorder="1" applyAlignment="1">
      <alignment horizontal="center" vertical="center"/>
    </xf>
    <xf numFmtId="8" fontId="25" fillId="64" borderId="0" xfId="0" applyNumberFormat="1" applyFont="1" applyFill="1" applyBorder="1" applyAlignment="1">
      <alignment horizontal="center" vertical="center"/>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0" fontId="8" fillId="3" borderId="52" xfId="0" applyFont="1" applyFill="1" applyBorder="1" applyAlignment="1">
      <alignment horizontal="center" vertical="top"/>
    </xf>
    <xf numFmtId="8" fontId="4" fillId="64" borderId="0" xfId="0" applyNumberFormat="1" applyFont="1" applyFill="1" applyBorder="1" applyAlignment="1">
      <alignment horizontal="center"/>
    </xf>
    <xf numFmtId="191" fontId="5" fillId="64" borderId="0" xfId="0" applyNumberFormat="1" applyFont="1" applyFill="1" applyBorder="1" applyAlignment="1" applyProtection="1">
      <alignment horizontal="center"/>
    </xf>
    <xf numFmtId="166" fontId="5" fillId="64" borderId="0" xfId="0" applyNumberFormat="1" applyFont="1" applyFill="1" applyBorder="1" applyAlignment="1">
      <alignment horizontal="center"/>
    </xf>
    <xf numFmtId="0" fontId="68" fillId="64" borderId="0" xfId="0" applyFont="1" applyFill="1" applyBorder="1" applyAlignment="1">
      <alignment horizontal="right" vertical="center"/>
    </xf>
    <xf numFmtId="0" fontId="83" fillId="65" borderId="0" xfId="0" applyFont="1" applyFill="1" applyBorder="1" applyAlignment="1">
      <alignment horizontal="center" vertical="center" wrapText="1"/>
    </xf>
    <xf numFmtId="8" fontId="116" fillId="64" borderId="0" xfId="0" applyNumberFormat="1" applyFont="1" applyFill="1" applyBorder="1" applyAlignment="1">
      <alignment horizontal="center" vertical="center"/>
    </xf>
    <xf numFmtId="8" fontId="73" fillId="64" borderId="0" xfId="0" applyNumberFormat="1" applyFont="1" applyFill="1" applyBorder="1" applyAlignment="1">
      <alignment horizontal="center"/>
    </xf>
    <xf numFmtId="0" fontId="11" fillId="65" borderId="0" xfId="0" applyFont="1" applyFill="1" applyBorder="1" applyAlignment="1">
      <alignment horizontal="center" vertical="center"/>
    </xf>
    <xf numFmtId="0" fontId="25" fillId="6" borderId="12" xfId="0" applyFont="1" applyFill="1" applyBorder="1" applyAlignment="1" applyProtection="1">
      <alignment horizontal="center" vertical="center"/>
      <protection locked="0"/>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72" fillId="3" borderId="0" xfId="0" applyFont="1" applyFill="1" applyBorder="1" applyAlignment="1">
      <alignment horizontal="left" wrapText="1"/>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8" fontId="117" fillId="64" borderId="0" xfId="0" applyNumberFormat="1" applyFont="1" applyFill="1" applyBorder="1" applyAlignment="1">
      <alignment horizontal="center"/>
    </xf>
    <xf numFmtId="0" fontId="25" fillId="6" borderId="55" xfId="0" applyFont="1" applyFill="1" applyBorder="1" applyAlignment="1" applyProtection="1">
      <alignment horizontal="center" vertical="center"/>
      <protection locked="0"/>
    </xf>
    <xf numFmtId="0" fontId="25" fillId="6" borderId="56" xfId="0" applyFont="1" applyFill="1" applyBorder="1" applyAlignment="1" applyProtection="1">
      <alignment horizontal="center" vertical="center"/>
      <protection locked="0"/>
    </xf>
    <xf numFmtId="0" fontId="25" fillId="6" borderId="58" xfId="0" applyFont="1" applyFill="1" applyBorder="1" applyAlignment="1" applyProtection="1">
      <alignment horizontal="center" vertical="center"/>
      <protection locked="0"/>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14" fillId="64" borderId="0" xfId="0" applyFont="1" applyFill="1" applyBorder="1" applyAlignment="1">
      <alignment horizontal="center" vertical="center"/>
    </xf>
    <xf numFmtId="0" fontId="11" fillId="65" borderId="85" xfId="0" applyFont="1" applyFill="1" applyBorder="1" applyAlignment="1">
      <alignment horizontal="center" vertical="center"/>
    </xf>
    <xf numFmtId="0" fontId="72" fillId="3" borderId="0" xfId="0" applyFont="1" applyFill="1" applyBorder="1" applyAlignment="1">
      <alignment horizontal="center"/>
    </xf>
    <xf numFmtId="0" fontId="114" fillId="64" borderId="0" xfId="0" applyFont="1" applyFill="1" applyBorder="1" applyAlignment="1">
      <alignment horizontal="left" vertic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8" fontId="25" fillId="3" borderId="23" xfId="0" applyNumberFormat="1" applyFont="1" applyFill="1" applyBorder="1" applyAlignment="1">
      <alignment horizontal="center" vertical="center"/>
    </xf>
    <xf numFmtId="0" fontId="3" fillId="3" borderId="0" xfId="0" applyFont="1" applyFill="1" applyAlignment="1">
      <alignment horizontal="right"/>
    </xf>
    <xf numFmtId="8" fontId="5" fillId="3" borderId="0" xfId="0" applyNumberFormat="1" applyFont="1" applyFill="1" applyBorder="1" applyAlignment="1">
      <alignment horizontal="center"/>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132" fillId="3" borderId="0" xfId="0" applyFont="1" applyFill="1" applyBorder="1" applyAlignment="1">
      <alignment horizontal="center" vertical="center"/>
    </xf>
    <xf numFmtId="0" fontId="3" fillId="3" borderId="14" xfId="0"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Alignment="1">
      <alignment horizontal="left" vertical="center"/>
    </xf>
    <xf numFmtId="8" fontId="5" fillId="64" borderId="53" xfId="0" applyNumberFormat="1" applyFont="1" applyFill="1" applyBorder="1" applyAlignment="1">
      <alignment horizontal="center" vertical="center" wrapText="1"/>
    </xf>
    <xf numFmtId="166" fontId="25" fillId="3" borderId="23" xfId="0" applyNumberFormat="1" applyFont="1" applyFill="1" applyBorder="1" applyAlignment="1">
      <alignment horizontal="center" vertical="center"/>
    </xf>
    <xf numFmtId="0" fontId="5" fillId="6" borderId="46" xfId="0"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43" fontId="25" fillId="64" borderId="0" xfId="0" quotePrefix="1" applyNumberFormat="1" applyFont="1" applyFill="1" applyBorder="1" applyAlignment="1">
      <alignment horizontal="center"/>
    </xf>
    <xf numFmtId="8" fontId="4" fillId="64" borderId="53" xfId="0" applyNumberFormat="1" applyFont="1" applyFill="1" applyBorder="1" applyAlignment="1">
      <alignment horizontal="center" wrapText="1"/>
    </xf>
    <xf numFmtId="0" fontId="4" fillId="0" borderId="0" xfId="0" applyFont="1" applyFill="1" applyBorder="1" applyAlignment="1">
      <alignment horizontal="center"/>
    </xf>
    <xf numFmtId="0" fontId="4" fillId="0" borderId="0" xfId="0" applyFont="1" applyFill="1" applyAlignment="1">
      <alignment horizontal="center"/>
    </xf>
    <xf numFmtId="166" fontId="5" fillId="19" borderId="0" xfId="0" applyNumberFormat="1" applyFont="1" applyFill="1" applyBorder="1" applyAlignment="1">
      <alignment horizontal="center" vertical="center" wrapText="1"/>
    </xf>
    <xf numFmtId="0" fontId="6" fillId="6" borderId="92" xfId="0" applyFont="1" applyFill="1" applyBorder="1" applyAlignment="1" applyProtection="1">
      <alignment horizontal="center"/>
      <protection locked="0"/>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126" fillId="3" borderId="39" xfId="0" applyFont="1" applyFill="1" applyBorder="1" applyAlignment="1">
      <alignment horizontal="left" vertical="top" wrapText="1"/>
    </xf>
    <xf numFmtId="0" fontId="120" fillId="64" borderId="0" xfId="0" applyFont="1" applyFill="1" applyBorder="1" applyAlignment="1">
      <alignment horizontal="left" vertical="center"/>
    </xf>
    <xf numFmtId="0" fontId="3" fillId="64" borderId="53" xfId="0" applyFont="1" applyFill="1" applyBorder="1" applyAlignment="1">
      <alignment horizontal="center"/>
    </xf>
    <xf numFmtId="0" fontId="3" fillId="4" borderId="5" xfId="0" applyFont="1" applyFill="1" applyBorder="1" applyAlignment="1" applyProtection="1">
      <alignment horizontal="center"/>
    </xf>
    <xf numFmtId="0" fontId="3" fillId="3" borderId="0" xfId="0" applyFont="1" applyFill="1" applyAlignment="1">
      <alignment horizontal="center"/>
    </xf>
    <xf numFmtId="0" fontId="3" fillId="3" borderId="89" xfId="0" applyFont="1" applyFill="1" applyBorder="1" applyAlignment="1">
      <alignment horizontal="center"/>
    </xf>
    <xf numFmtId="0" fontId="3" fillId="3" borderId="89" xfId="0" applyFont="1" applyFill="1" applyBorder="1" applyAlignment="1">
      <alignment horizontal="right"/>
    </xf>
    <xf numFmtId="0" fontId="3" fillId="3" borderId="0" xfId="0" applyFont="1" applyFill="1" applyBorder="1" applyAlignment="1">
      <alignment horizontal="left" wrapText="1"/>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25" fillId="6" borderId="101" xfId="0" applyFont="1" applyFill="1" applyBorder="1" applyAlignment="1" applyProtection="1">
      <alignment horizontal="center" vertical="center"/>
      <protection locked="0"/>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3" fillId="3" borderId="0" xfId="0" applyFont="1" applyFill="1" applyBorder="1" applyAlignment="1">
      <alignment horizontal="right" vertical="center"/>
    </xf>
    <xf numFmtId="8" fontId="5" fillId="64" borderId="0" xfId="0" applyNumberFormat="1" applyFont="1" applyFill="1" applyBorder="1" applyAlignment="1">
      <alignment horizontal="center" vertical="center" wrapText="1"/>
    </xf>
    <xf numFmtId="8" fontId="5" fillId="64" borderId="53" xfId="0" applyNumberFormat="1" applyFont="1" applyFill="1" applyBorder="1" applyAlignment="1">
      <alignment horizontal="center" vertical="center"/>
    </xf>
    <xf numFmtId="44" fontId="5" fillId="64" borderId="53" xfId="0" applyNumberFormat="1" applyFont="1" applyFill="1" applyBorder="1" applyAlignment="1">
      <alignment horizontal="center"/>
    </xf>
    <xf numFmtId="201" fontId="25" fillId="64" borderId="0" xfId="0" applyNumberFormat="1" applyFont="1" applyFill="1" applyBorder="1" applyAlignment="1">
      <alignment horizontal="center"/>
    </xf>
    <xf numFmtId="0" fontId="3" fillId="3" borderId="57" xfId="0" applyFont="1" applyFill="1" applyBorder="1" applyAlignment="1">
      <alignment horizontal="center"/>
    </xf>
    <xf numFmtId="43" fontId="5" fillId="64" borderId="0" xfId="0" applyNumberFormat="1" applyFont="1" applyFill="1" applyBorder="1" applyAlignment="1">
      <alignment horizontal="center"/>
    </xf>
    <xf numFmtId="0" fontId="84" fillId="55" borderId="0" xfId="0" applyFont="1" applyFill="1" applyBorder="1" applyAlignment="1">
      <alignment horizontal="center" vertical="center" wrapText="1"/>
    </xf>
    <xf numFmtId="0" fontId="27" fillId="65" borderId="76" xfId="0" applyFont="1" applyFill="1" applyBorder="1" applyAlignment="1">
      <alignment horizontal="left" vertical="center" wrapText="1"/>
    </xf>
    <xf numFmtId="0" fontId="27" fillId="65" borderId="77" xfId="0" applyFont="1" applyFill="1" applyBorder="1" applyAlignment="1">
      <alignment horizontal="left" vertical="center" wrapText="1"/>
    </xf>
    <xf numFmtId="0" fontId="27" fillId="65" borderId="79" xfId="0" applyFont="1" applyFill="1" applyBorder="1" applyAlignment="1">
      <alignment horizontal="left" vertical="center" wrapText="1"/>
    </xf>
    <xf numFmtId="0" fontId="27" fillId="65" borderId="0" xfId="0" applyFont="1" applyFill="1" applyBorder="1" applyAlignment="1">
      <alignment horizontal="left" vertical="center" wrapText="1"/>
    </xf>
    <xf numFmtId="0" fontId="27" fillId="65" borderId="81" xfId="0" applyFont="1" applyFill="1" applyBorder="1" applyAlignment="1">
      <alignment horizontal="left" vertical="center" wrapText="1"/>
    </xf>
    <xf numFmtId="0" fontId="27" fillId="65" borderId="82" xfId="0" applyFont="1" applyFill="1" applyBorder="1" applyAlignment="1">
      <alignment horizontal="left" vertical="center" wrapText="1"/>
    </xf>
    <xf numFmtId="8" fontId="5" fillId="64" borderId="17" xfId="0" applyNumberFormat="1" applyFont="1" applyFill="1" applyBorder="1" applyAlignment="1">
      <alignment horizontal="center"/>
    </xf>
    <xf numFmtId="0" fontId="125" fillId="3" borderId="0" xfId="0" applyFont="1" applyFill="1" applyBorder="1" applyAlignment="1">
      <alignment vertical="center"/>
    </xf>
    <xf numFmtId="0" fontId="22" fillId="64" borderId="0" xfId="0" applyFont="1" applyFill="1" applyBorder="1" applyAlignment="1">
      <alignment horizontal="left"/>
    </xf>
    <xf numFmtId="0" fontId="127" fillId="3" borderId="0" xfId="0" applyFont="1" applyFill="1" applyBorder="1" applyAlignment="1">
      <alignment horizontal="left" vertical="center" wrapText="1"/>
    </xf>
    <xf numFmtId="2" fontId="3" fillId="64" borderId="0" xfId="0" applyNumberFormat="1" applyFont="1" applyFill="1" applyBorder="1" applyAlignment="1">
      <alignment horizont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3" fontId="25" fillId="6" borderId="46" xfId="0" applyNumberFormat="1" applyFont="1" applyFill="1" applyBorder="1" applyAlignment="1" applyProtection="1">
      <alignment horizontal="center"/>
      <protection locked="0"/>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0" fontId="133" fillId="3" borderId="0" xfId="0" applyFont="1" applyFill="1" applyBorder="1" applyAlignment="1">
      <alignment horizontal="left" vertical="top" wrapText="1"/>
    </xf>
    <xf numFmtId="0" fontId="126" fillId="3" borderId="53" xfId="0" applyFont="1" applyFill="1" applyBorder="1" applyAlignment="1">
      <alignment horizontal="left" vertical="center" wrapText="1"/>
    </xf>
    <xf numFmtId="0" fontId="133" fillId="3" borderId="53" xfId="0" applyFont="1" applyFill="1" applyBorder="1" applyAlignment="1">
      <alignment horizontal="left" vertical="center" wrapText="1"/>
    </xf>
    <xf numFmtId="0" fontId="3" fillId="3" borderId="77" xfId="0" applyFont="1" applyFill="1" applyBorder="1"/>
    <xf numFmtId="3" fontId="25" fillId="6" borderId="7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0" fontId="126" fillId="3" borderId="53" xfId="0" applyFont="1" applyFill="1" applyBorder="1" applyAlignment="1">
      <alignment horizontal="left" vertical="top" wrapText="1"/>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30" fillId="3" borderId="0" xfId="0" applyFont="1" applyFill="1" applyBorder="1" applyAlignment="1">
      <alignment horizontal="left" indent="6"/>
    </xf>
    <xf numFmtId="0" fontId="30" fillId="3" borderId="0" xfId="0" applyFont="1" applyFill="1" applyBorder="1" applyAlignment="1">
      <alignment horizontal="left"/>
    </xf>
    <xf numFmtId="3" fontId="25" fillId="6" borderId="39" xfId="0" applyNumberFormat="1" applyFont="1" applyFill="1" applyBorder="1" applyAlignment="1" applyProtection="1">
      <alignment horizontal="center"/>
      <protection locked="0"/>
    </xf>
    <xf numFmtId="0" fontId="8" fillId="3" borderId="0" xfId="0" applyFont="1" applyFill="1" applyAlignment="1">
      <alignment horizontal="left" wrapText="1"/>
    </xf>
    <xf numFmtId="0" fontId="3" fillId="3" borderId="0" xfId="0" applyFont="1" applyFill="1" applyBorder="1" applyAlignment="1">
      <alignment horizontal="left" vertical="top" wrapText="1"/>
    </xf>
    <xf numFmtId="1" fontId="3"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0" fontId="3" fillId="64" borderId="0" xfId="0" applyFont="1" applyFill="1" applyBorder="1" applyAlignment="1">
      <alignment horizontal="right"/>
    </xf>
    <xf numFmtId="0" fontId="120" fillId="64" borderId="0" xfId="0" applyFont="1" applyFill="1" applyBorder="1" applyAlignment="1">
      <alignment horizontal="center" vertical="center"/>
    </xf>
    <xf numFmtId="0" fontId="156" fillId="3" borderId="0" xfId="120" applyFont="1" applyFill="1" applyBorder="1" applyAlignment="1">
      <alignment horizontal="left" wrapText="1"/>
    </xf>
    <xf numFmtId="6" fontId="89" fillId="56" borderId="0" xfId="0" applyNumberFormat="1" applyFont="1" applyFill="1" applyBorder="1" applyAlignment="1">
      <alignment horizontal="center" vertical="center" wrapText="1"/>
    </xf>
    <xf numFmtId="8" fontId="23" fillId="56" borderId="0" xfId="3" applyNumberFormat="1" applyFont="1" applyFill="1" applyBorder="1" applyAlignment="1">
      <alignment horizontal="center" vertical="center" wrapText="1"/>
    </xf>
    <xf numFmtId="8" fontId="93" fillId="60" borderId="0" xfId="0" applyNumberFormat="1" applyFont="1" applyFill="1" applyBorder="1" applyAlignment="1">
      <alignment horizontal="right"/>
    </xf>
    <xf numFmtId="8" fontId="93" fillId="59" borderId="0" xfId="0" applyNumberFormat="1" applyFont="1" applyFill="1" applyBorder="1" applyAlignment="1">
      <alignment horizontal="right"/>
    </xf>
    <xf numFmtId="8" fontId="93" fillId="58" borderId="0" xfId="0" applyNumberFormat="1" applyFont="1" applyFill="1" applyBorder="1" applyAlignment="1">
      <alignment horizontal="right"/>
    </xf>
    <xf numFmtId="8" fontId="93" fillId="58" borderId="6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9" borderId="60" xfId="0" applyNumberFormat="1" applyFont="1" applyFill="1" applyBorder="1" applyAlignment="1">
      <alignment horizontal="right"/>
    </xf>
    <xf numFmtId="8" fontId="93" fillId="59" borderId="61" xfId="0" applyNumberFormat="1" applyFont="1" applyFill="1" applyBorder="1" applyAlignment="1">
      <alignment horizontal="right"/>
    </xf>
    <xf numFmtId="44" fontId="93" fillId="57" borderId="0" xfId="0" applyNumberFormat="1" applyFont="1" applyFill="1" applyBorder="1" applyAlignment="1">
      <alignment horizontal="right"/>
    </xf>
    <xf numFmtId="44" fontId="93" fillId="58" borderId="0" xfId="0" applyNumberFormat="1" applyFont="1" applyFill="1" applyBorder="1" applyAlignment="1">
      <alignment horizontal="right"/>
    </xf>
    <xf numFmtId="8" fontId="93" fillId="59" borderId="0" xfId="0" applyNumberFormat="1" applyFont="1" applyFill="1" applyBorder="1" applyAlignment="1" applyProtection="1">
      <alignment horizontal="right"/>
    </xf>
    <xf numFmtId="0" fontId="137" fillId="60" borderId="0" xfId="0" applyFont="1" applyFill="1" applyBorder="1" applyAlignment="1">
      <alignment horizontal="center"/>
    </xf>
    <xf numFmtId="0" fontId="92" fillId="60" borderId="0" xfId="0" applyFont="1" applyFill="1" applyBorder="1" applyAlignment="1">
      <alignment horizontal="center" vertical="center"/>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43" fontId="93" fillId="59" borderId="0" xfId="0" applyNumberFormat="1" applyFont="1" applyFill="1" applyBorder="1" applyAlignment="1">
      <alignment horizontal="right"/>
    </xf>
    <xf numFmtId="8" fontId="93" fillId="60" borderId="60" xfId="0" applyNumberFormat="1" applyFont="1" applyFill="1" applyBorder="1" applyAlignment="1">
      <alignment horizontal="right"/>
    </xf>
    <xf numFmtId="8" fontId="93" fillId="60" borderId="61" xfId="0" applyNumberFormat="1" applyFont="1" applyFill="1" applyBorder="1" applyAlignment="1">
      <alignment horizontal="right"/>
    </xf>
    <xf numFmtId="0" fontId="142" fillId="54" borderId="0" xfId="0" applyNumberFormat="1" applyFont="1" applyFill="1" applyBorder="1" applyAlignment="1">
      <alignment horizontal="center" vertical="center"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2" xfId="0" applyFont="1" applyBorder="1" applyAlignment="1">
      <alignment horizontal="center" vertical="center" textRotation="90" wrapText="1"/>
    </xf>
    <xf numFmtId="0" fontId="142" fillId="54" borderId="0" xfId="0" applyNumberFormat="1" applyFont="1" applyFill="1" applyAlignment="1">
      <alignment horizontal="center" vertical="center" wrapText="1"/>
    </xf>
    <xf numFmtId="0" fontId="23" fillId="54" borderId="0" xfId="0" applyFont="1" applyFill="1" applyAlignment="1">
      <alignment horizontal="center" vertical="center" textRotation="90" wrapText="1"/>
    </xf>
    <xf numFmtId="0" fontId="130" fillId="0" borderId="54" xfId="0" applyFont="1" applyBorder="1" applyAlignment="1">
      <alignment horizontal="center" vertical="center" textRotation="90" wrapText="1"/>
    </xf>
    <xf numFmtId="0" fontId="142" fillId="54" borderId="0" xfId="0" applyNumberFormat="1" applyFont="1" applyFill="1" applyAlignment="1">
      <alignment horizontal="center" wrapText="1"/>
    </xf>
    <xf numFmtId="0" fontId="134" fillId="0" borderId="0" xfId="0" applyFont="1" applyBorder="1" applyAlignment="1">
      <alignment horizontal="center" vertical="center" textRotation="90"/>
    </xf>
    <xf numFmtId="0" fontId="23" fillId="54" borderId="0" xfId="0" applyFont="1" applyFill="1" applyBorder="1" applyAlignment="1">
      <alignment horizontal="center" vertical="center" textRotation="90"/>
    </xf>
    <xf numFmtId="0" fontId="23" fillId="54" borderId="0" xfId="0" applyFont="1" applyFill="1" applyAlignment="1">
      <alignment horizontal="center" vertical="center" textRotation="90"/>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4" xfId="0" applyFont="1" applyBorder="1" applyAlignment="1">
      <alignment horizontal="center" vertical="center" textRotation="90"/>
    </xf>
    <xf numFmtId="0" fontId="112" fillId="54"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4"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4" xfId="0" applyFont="1" applyFill="1" applyBorder="1" applyAlignment="1">
      <alignment horizontal="center" vertical="center" textRotation="90"/>
    </xf>
    <xf numFmtId="0" fontId="135" fillId="68" borderId="0" xfId="0" applyFont="1" applyFill="1" applyAlignment="1">
      <alignment horizontal="center" vertical="center" textRotation="90" wrapText="1"/>
    </xf>
    <xf numFmtId="0" fontId="57" fillId="0" borderId="86" xfId="0" applyFont="1" applyBorder="1" applyAlignment="1">
      <alignment horizontal="center" vertical="center" textRotation="90" wrapText="1"/>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4" xfId="0" applyNumberFormat="1" applyFont="1" applyFill="1" applyBorder="1" applyAlignment="1">
      <alignment horizontal="center" vertical="center" wrapText="1"/>
    </xf>
    <xf numFmtId="0" fontId="2" fillId="2" borderId="0" xfId="0" applyFont="1" applyFill="1" applyAlignment="1">
      <alignment horizontal="center"/>
    </xf>
    <xf numFmtId="0" fontId="14" fillId="2" borderId="0" xfId="0" applyFont="1" applyFill="1" applyAlignment="1">
      <alignment horizontal="center"/>
    </xf>
    <xf numFmtId="0" fontId="0" fillId="0" borderId="0" xfId="0" applyFont="1" applyAlignment="1">
      <alignment horizontal="center"/>
    </xf>
    <xf numFmtId="0" fontId="0" fillId="8" borderId="0" xfId="0" applyFill="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5" fillId="0" borderId="97" xfId="0" applyFont="1" applyBorder="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97" xfId="0" applyNumberFormat="1"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100" fillId="13" borderId="0" xfId="0" applyFont="1" applyFill="1" applyBorder="1" applyAlignment="1">
      <alignment horizontal="center"/>
    </xf>
    <xf numFmtId="0" fontId="101" fillId="13" borderId="0" xfId="0" applyFont="1" applyFill="1" applyAlignment="1">
      <alignment horizontal="left" vertical="center"/>
    </xf>
    <xf numFmtId="0" fontId="19"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0" fontId="120" fillId="64"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1">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xfId="120" builtinId="8"/>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810">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www.windowsazure.com/en-us/pricing/details/notification-hubs/" TargetMode="External"/><Relationship Id="rId21" Type="http://schemas.openxmlformats.org/officeDocument/2006/relationships/hyperlink" Target="http://azure.microsoft.com/en-us/pricing/details/api-management/" TargetMode="External"/><Relationship Id="rId42" Type="http://schemas.openxmlformats.org/officeDocument/2006/relationships/hyperlink" Target="#IconSQLDatabase"/><Relationship Id="rId47" Type="http://schemas.openxmlformats.org/officeDocument/2006/relationships/image" Target="../media/image9.jpg"/><Relationship Id="rId63" Type="http://schemas.openxmlformats.org/officeDocument/2006/relationships/image" Target="../media/image17.jpg"/><Relationship Id="rId68" Type="http://schemas.openxmlformats.org/officeDocument/2006/relationships/hyperlink" Target="#IconCDN"/><Relationship Id="rId84" Type="http://schemas.openxmlformats.org/officeDocument/2006/relationships/hyperlink" Target="#IconVisualStudio"/><Relationship Id="rId89" Type="http://schemas.openxmlformats.org/officeDocument/2006/relationships/hyperlink" Target="http://www.windowsazure.com/en-us/pricing/details/automation" TargetMode="External"/><Relationship Id="rId7" Type="http://schemas.openxmlformats.org/officeDocument/2006/relationships/hyperlink" Target="http://www.windowsazure.com/en-us/pricing/details/backup/" TargetMode="External"/><Relationship Id="rId71" Type="http://schemas.openxmlformats.org/officeDocument/2006/relationships/image" Target="../media/image21.jpg"/><Relationship Id="rId92" Type="http://schemas.openxmlformats.org/officeDocument/2006/relationships/hyperlink" Target="http://www.windowsazure.com/en-us/pricing/details/batch/"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azure.microsoft.com/en-us/pricing/details/scheduler/" TargetMode="External"/><Relationship Id="rId29" Type="http://schemas.openxmlformats.org/officeDocument/2006/relationships/hyperlink" Target="http://azure.microsoft.com/en-us/pricing/details/documentdb/" TargetMode="External"/><Relationship Id="rId11" Type="http://schemas.openxmlformats.org/officeDocument/2006/relationships/hyperlink" Target="http://www.windowsazure.com/en-us/pricing/details/caching/" TargetMode="External"/><Relationship Id="rId24" Type="http://schemas.openxmlformats.org/officeDocument/2006/relationships/hyperlink" Target="http://azure.microsoft.com/en-us/pricing/details/sql-database/#basic-standard-and-premium" TargetMode="External"/><Relationship Id="rId32" Type="http://schemas.openxmlformats.org/officeDocument/2006/relationships/hyperlink" Target="http://azure.microsoft.com/en-us/pricing/details/media-services/#on-demand-streaming" TargetMode="External"/><Relationship Id="rId37" Type="http://schemas.openxmlformats.org/officeDocument/2006/relationships/image" Target="../media/image4.jpg"/><Relationship Id="rId40" Type="http://schemas.openxmlformats.org/officeDocument/2006/relationships/hyperlink" Target="#IconMobileServices"/><Relationship Id="rId45" Type="http://schemas.openxmlformats.org/officeDocument/2006/relationships/image" Target="../media/image8.jpg"/><Relationship Id="rId53" Type="http://schemas.openxmlformats.org/officeDocument/2006/relationships/image" Target="../media/image12.jpg"/><Relationship Id="rId58" Type="http://schemas.openxmlformats.org/officeDocument/2006/relationships/hyperlink" Target="#IconAzureSearch"/><Relationship Id="rId66" Type="http://schemas.openxmlformats.org/officeDocument/2006/relationships/hyperlink" Target="#IconTrafficManager"/><Relationship Id="rId74" Type="http://schemas.openxmlformats.org/officeDocument/2006/relationships/hyperlink" Target="#IconServiceBus"/><Relationship Id="rId79" Type="http://schemas.openxmlformats.org/officeDocument/2006/relationships/image" Target="../media/image25.jpg"/><Relationship Id="rId87" Type="http://schemas.openxmlformats.org/officeDocument/2006/relationships/image" Target="../media/image29.jpg"/><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image" Target="../media/image16.jpg"/><Relationship Id="rId82" Type="http://schemas.openxmlformats.org/officeDocument/2006/relationships/hyperlink" Target="#IconAPIManagement"/><Relationship Id="rId90" Type="http://schemas.openxmlformats.org/officeDocument/2006/relationships/hyperlink" Target="http://azure.microsoft.com/en-us/pricing/details/stream-analytics/" TargetMode="External"/><Relationship Id="rId95" Type="http://schemas.openxmlformats.org/officeDocument/2006/relationships/hyperlink" Target="http://azure.microsoft.com/en-us/pricing/details/ip-addresses/" TargetMode="External"/><Relationship Id="rId19" Type="http://schemas.openxmlformats.org/officeDocument/2006/relationships/hyperlink" Target="http://www.windowsazure.com/en-us/pricing/details/traffic-manager/" TargetMode="External"/><Relationship Id="rId14" Type="http://schemas.openxmlformats.org/officeDocument/2006/relationships/hyperlink" Target="http://azure.microsoft.com/en-us/pricing/details/media-services/" TargetMode="External"/><Relationship Id="rId22" Type="http://schemas.openxmlformats.org/officeDocument/2006/relationships/hyperlink" Target="http://azure.microsoft.com/en-us/pricing/details/visual-studio-online/" TargetMode="External"/><Relationship Id="rId27" Type="http://schemas.openxmlformats.org/officeDocument/2006/relationships/hyperlink" Target="http://www.windowsazure.com/en-us/pricing/details/hdinsight/" TargetMode="External"/><Relationship Id="rId30" Type="http://schemas.openxmlformats.org/officeDocument/2006/relationships/hyperlink" Target="http://azure.microsoft.com/en-us/pricing/details/search/" TargetMode="External"/><Relationship Id="rId35" Type="http://schemas.openxmlformats.org/officeDocument/2006/relationships/image" Target="../media/image3.jpg"/><Relationship Id="rId43" Type="http://schemas.openxmlformats.org/officeDocument/2006/relationships/image" Target="../media/image7.jpg"/><Relationship Id="rId48" Type="http://schemas.openxmlformats.org/officeDocument/2006/relationships/hyperlink" Target="#IconSiteRecovery"/><Relationship Id="rId56" Type="http://schemas.openxmlformats.org/officeDocument/2006/relationships/hyperlink" Target="#IconDocumentDB"/><Relationship Id="rId64" Type="http://schemas.openxmlformats.org/officeDocument/2006/relationships/hyperlink" Target="#IconVirtualNetworks"/><Relationship Id="rId69" Type="http://schemas.openxmlformats.org/officeDocument/2006/relationships/image" Target="../media/image20.jpg"/><Relationship Id="rId77" Type="http://schemas.openxmlformats.org/officeDocument/2006/relationships/image" Target="../media/image24.jpg"/><Relationship Id="rId100" Type="http://schemas.openxmlformats.org/officeDocument/2006/relationships/hyperlink" Target="http://azure.microsoft.com/en-us/pricing/details/dns/" TargetMode="External"/><Relationship Id="rId105" Type="http://schemas.openxmlformats.org/officeDocument/2006/relationships/hyperlink" Target="https://azure.microsoft.com/en-us/pricing/details/data-lake-store/" TargetMode="External"/><Relationship Id="rId8" Type="http://schemas.openxmlformats.org/officeDocument/2006/relationships/hyperlink" Target="http://www.windowsazure.com/en-us/pricing/details/storage/" TargetMode="External"/><Relationship Id="rId51" Type="http://schemas.openxmlformats.org/officeDocument/2006/relationships/image" Target="../media/image11.jpg"/><Relationship Id="rId72" Type="http://schemas.openxmlformats.org/officeDocument/2006/relationships/hyperlink" Target="#IconMediaServices"/><Relationship Id="rId80" Type="http://schemas.openxmlformats.org/officeDocument/2006/relationships/hyperlink" Target="#IconMFA"/><Relationship Id="rId85" Type="http://schemas.openxmlformats.org/officeDocument/2006/relationships/image" Target="../media/image28.jpg"/><Relationship Id="rId93" Type="http://schemas.openxmlformats.org/officeDocument/2006/relationships/hyperlink" Target="http://www.windowsazure.com/en-us/pricing/details/remoteapp/" TargetMode="External"/><Relationship Id="rId98" Type="http://schemas.openxmlformats.org/officeDocument/2006/relationships/hyperlink" Target="http://www.windowsazure.com/en-us/pricing/details/sql-database/"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dn/" TargetMode="External"/><Relationship Id="rId17" Type="http://schemas.openxmlformats.org/officeDocument/2006/relationships/hyperlink" Target="http://www.windowsazure.com/en-us/support/plans/" TargetMode="External"/><Relationship Id="rId25" Type="http://schemas.openxmlformats.org/officeDocument/2006/relationships/hyperlink" Target="http://azure.microsoft.com/en-us/pricing/details/site-recovery/" TargetMode="External"/><Relationship Id="rId33" Type="http://schemas.openxmlformats.org/officeDocument/2006/relationships/hyperlink" Target="http://azure.microsoft.com/en-us/pricing/details/media-services/#content-protection" TargetMode="External"/><Relationship Id="rId38" Type="http://schemas.openxmlformats.org/officeDocument/2006/relationships/hyperlink" Target="#'Pricing Calculator'!A219:A239"/><Relationship Id="rId46" Type="http://schemas.openxmlformats.org/officeDocument/2006/relationships/hyperlink" Target="#IconBackup"/><Relationship Id="rId59" Type="http://schemas.openxmlformats.org/officeDocument/2006/relationships/image" Target="../media/image15.jpg"/><Relationship Id="rId67" Type="http://schemas.openxmlformats.org/officeDocument/2006/relationships/image" Target="../media/image19.jpg"/><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expressroute/" TargetMode="External"/><Relationship Id="rId41" Type="http://schemas.openxmlformats.org/officeDocument/2006/relationships/image" Target="../media/image6.jpg"/><Relationship Id="rId54" Type="http://schemas.openxmlformats.org/officeDocument/2006/relationships/hyperlink" Target="#IconMachineLearning"/><Relationship Id="rId62" Type="http://schemas.openxmlformats.org/officeDocument/2006/relationships/hyperlink" Target="#IconDataTransfers"/><Relationship Id="rId70" Type="http://schemas.openxmlformats.org/officeDocument/2006/relationships/hyperlink" Target="#IconBiztalkServices"/><Relationship Id="rId75" Type="http://schemas.openxmlformats.org/officeDocument/2006/relationships/image" Target="../media/image23.jpg"/><Relationship Id="rId83" Type="http://schemas.openxmlformats.org/officeDocument/2006/relationships/image" Target="../media/image27.jpg"/><Relationship Id="rId88" Type="http://schemas.openxmlformats.org/officeDocument/2006/relationships/hyperlink" Target="#TCBOX"/><Relationship Id="rId91" Type="http://schemas.openxmlformats.org/officeDocument/2006/relationships/hyperlink" Target="http://azure.microsoft.com/en-us/pricing/details/data-factory/" TargetMode="External"/><Relationship Id="rId96" Type="http://schemas.openxmlformats.org/officeDocument/2006/relationships/hyperlink" Target="http://azure.microsoft.com/en-us/pricing/details/mobile-engagement/"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reporting/" TargetMode="External"/><Relationship Id="rId15" Type="http://schemas.openxmlformats.org/officeDocument/2006/relationships/hyperlink" Target="http://www.windowsazure.com/en-us/pricing/details/service-bus/" TargetMode="External"/><Relationship Id="rId23" Type="http://schemas.openxmlformats.org/officeDocument/2006/relationships/hyperlink" Target="http://azure.microsoft.com/en-us/pricing/details/cache/" TargetMode="External"/><Relationship Id="rId28" Type="http://schemas.openxmlformats.org/officeDocument/2006/relationships/hyperlink" Target="http://azure.microsoft.com/en-us/pricing/details/machine-learning/" TargetMode="External"/><Relationship Id="rId36" Type="http://schemas.openxmlformats.org/officeDocument/2006/relationships/hyperlink" Target="#IconCloudServices"/><Relationship Id="rId49" Type="http://schemas.openxmlformats.org/officeDocument/2006/relationships/image" Target="../media/image10.jpg"/><Relationship Id="rId57" Type="http://schemas.openxmlformats.org/officeDocument/2006/relationships/image" Target="../media/image14.jpg"/><Relationship Id="rId106" Type="http://schemas.openxmlformats.org/officeDocument/2006/relationships/hyperlink" Target="https://azure.microsoft.com/en-us/pricing/details/data-lake-analytics/" TargetMode="External"/><Relationship Id="rId10" Type="http://schemas.openxmlformats.org/officeDocument/2006/relationships/hyperlink" Target="http://www.windowsazure.com/en-us/pricing/details/virtual-network/" TargetMode="External"/><Relationship Id="rId31" Type="http://schemas.openxmlformats.org/officeDocument/2006/relationships/hyperlink" Target="http://azure.microsoft.com/en-us/pricing/details/event-hubs/" TargetMode="External"/><Relationship Id="rId44" Type="http://schemas.openxmlformats.org/officeDocument/2006/relationships/hyperlink" Target="#IconStorage"/><Relationship Id="rId52" Type="http://schemas.openxmlformats.org/officeDocument/2006/relationships/hyperlink" Target="#IconCache"/><Relationship Id="rId60" Type="http://schemas.openxmlformats.org/officeDocument/2006/relationships/hyperlink" Target="#IconExpressRoute"/><Relationship Id="rId65" Type="http://schemas.openxmlformats.org/officeDocument/2006/relationships/image" Target="../media/image18.jpg"/><Relationship Id="rId73" Type="http://schemas.openxmlformats.org/officeDocument/2006/relationships/image" Target="../media/image22.jpg"/><Relationship Id="rId78" Type="http://schemas.openxmlformats.org/officeDocument/2006/relationships/hyperlink" Target="#IconScheduler"/><Relationship Id="rId81" Type="http://schemas.openxmlformats.org/officeDocument/2006/relationships/image" Target="../media/image26.jpg"/><Relationship Id="rId86" Type="http://schemas.openxmlformats.org/officeDocument/2006/relationships/hyperlink" Target="#IconEventHubs"/><Relationship Id="rId94" Type="http://schemas.openxmlformats.org/officeDocument/2006/relationships/hyperlink" Target="https://azure.microsoft.com/en-us/pricing/details/key-vault/"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data-transfers/" TargetMode="External"/><Relationship Id="rId13" Type="http://schemas.openxmlformats.org/officeDocument/2006/relationships/hyperlink" Target="http://www.windowsazure.com/en-us/pricing/details/biztalk-services/" TargetMode="External"/><Relationship Id="rId18" Type="http://schemas.openxmlformats.org/officeDocument/2006/relationships/hyperlink" Target="http://www.windowsazure.com/en-us/pricing/details/multi-factor-authentication/" TargetMode="External"/><Relationship Id="rId39" Type="http://schemas.openxmlformats.org/officeDocument/2006/relationships/image" Target="../media/image5.jpg"/><Relationship Id="rId34" Type="http://schemas.openxmlformats.org/officeDocument/2006/relationships/hyperlink" Target="#IconVirtualMachines"/><Relationship Id="rId50" Type="http://schemas.openxmlformats.org/officeDocument/2006/relationships/hyperlink" Target="#IconHadoop"/><Relationship Id="rId55" Type="http://schemas.openxmlformats.org/officeDocument/2006/relationships/image" Target="../media/image13.jpg"/><Relationship Id="rId76" Type="http://schemas.openxmlformats.org/officeDocument/2006/relationships/hyperlink" Target="#IconNotificationHub"/><Relationship Id="rId97" Type="http://schemas.openxmlformats.org/officeDocument/2006/relationships/hyperlink" Target="http://azure.microsoft.com/en-us/pricing/details/operational-insights/" TargetMode="External"/><Relationship Id="rId104" Type="http://schemas.openxmlformats.org/officeDocument/2006/relationships/hyperlink" Target="https://azure.microsoft.com/en-us/pricing/details/active-directory-b2c/"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69850</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107950</xdr:colOff>
          <xdr:row>1</xdr:row>
          <xdr:rowOff>184150</xdr:rowOff>
        </xdr:from>
        <xdr:to>
          <xdr:col>38</xdr:col>
          <xdr:colOff>171450</xdr:colOff>
          <xdr:row>2</xdr:row>
          <xdr:rowOff>203200</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203200</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260350</xdr:colOff>
          <xdr:row>3</xdr:row>
          <xdr:rowOff>57150</xdr:rowOff>
        </xdr:from>
        <xdr:to>
          <xdr:col>27</xdr:col>
          <xdr:colOff>222250</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222250</xdr:colOff>
          <xdr:row>952</xdr:row>
          <xdr:rowOff>12700</xdr:rowOff>
        </xdr:from>
        <xdr:to>
          <xdr:col>52</xdr:col>
          <xdr:colOff>228600</xdr:colOff>
          <xdr:row>954</xdr:row>
          <xdr:rowOff>184150</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223</xdr:row>
      <xdr:rowOff>40637</xdr:rowOff>
    </xdr:from>
    <xdr:to>
      <xdr:col>19</xdr:col>
      <xdr:colOff>48566</xdr:colOff>
      <xdr:row>224</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27</xdr:col>
      <xdr:colOff>56944</xdr:colOff>
      <xdr:row>10</xdr:row>
      <xdr:rowOff>26993</xdr:rowOff>
    </xdr:from>
    <xdr:to>
      <xdr:col>27</xdr:col>
      <xdr:colOff>182579</xdr:colOff>
      <xdr:row>11</xdr:row>
      <xdr:rowOff>59759</xdr:rowOff>
    </xdr:to>
    <xdr:sp macro="" textlink="">
      <xdr:nvSpPr>
        <xdr:cNvPr id="71" name="Oval 70">
          <a:hlinkClick xmlns:r="http://schemas.openxmlformats.org/officeDocument/2006/relationships" r:id="rId4"/>
        </xdr:cNvPr>
        <xdr:cNvSpPr/>
      </xdr:nvSpPr>
      <xdr:spPr>
        <a:xfrm>
          <a:off x="7095919" y="2541593"/>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246</xdr:row>
      <xdr:rowOff>24069</xdr:rowOff>
    </xdr:from>
    <xdr:to>
      <xdr:col>13</xdr:col>
      <xdr:colOff>169026</xdr:colOff>
      <xdr:row>247</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320</xdr:row>
      <xdr:rowOff>33341</xdr:rowOff>
    </xdr:from>
    <xdr:to>
      <xdr:col>6</xdr:col>
      <xdr:colOff>146802</xdr:colOff>
      <xdr:row>320</xdr:row>
      <xdr:rowOff>164002</xdr:rowOff>
    </xdr:to>
    <xdr:sp macro="" textlink="">
      <xdr:nvSpPr>
        <xdr:cNvPr id="56" name="Oval 55">
          <a:hlinkClick xmlns:r="http://schemas.openxmlformats.org/officeDocument/2006/relationships" r:id="rId6"/>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386</xdr:row>
      <xdr:rowOff>152402</xdr:rowOff>
    </xdr:from>
    <xdr:to>
      <xdr:col>2</xdr:col>
      <xdr:colOff>196810</xdr:colOff>
      <xdr:row>387</xdr:row>
      <xdr:rowOff>92563</xdr:rowOff>
    </xdr:to>
    <xdr:sp macro="" textlink="">
      <xdr:nvSpPr>
        <xdr:cNvPr id="57" name="Oval 56">
          <a:hlinkClick xmlns:r="http://schemas.openxmlformats.org/officeDocument/2006/relationships" r:id="rId7"/>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324</xdr:row>
      <xdr:rowOff>23815</xdr:rowOff>
    </xdr:from>
    <xdr:to>
      <xdr:col>12</xdr:col>
      <xdr:colOff>109097</xdr:colOff>
      <xdr:row>325</xdr:row>
      <xdr:rowOff>59532</xdr:rowOff>
    </xdr:to>
    <xdr:sp macro="" textlink="">
      <xdr:nvSpPr>
        <xdr:cNvPr id="58" name="Oval 57">
          <a:hlinkClick xmlns:r="http://schemas.openxmlformats.org/officeDocument/2006/relationships" r:id="rId8"/>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543</xdr:row>
      <xdr:rowOff>23820</xdr:rowOff>
    </xdr:from>
    <xdr:to>
      <xdr:col>13</xdr:col>
      <xdr:colOff>89661</xdr:colOff>
      <xdr:row>544</xdr:row>
      <xdr:rowOff>59231</xdr:rowOff>
    </xdr:to>
    <xdr:sp macro="" textlink="">
      <xdr:nvSpPr>
        <xdr:cNvPr id="61" name="Oval 60">
          <a:hlinkClick xmlns:r="http://schemas.openxmlformats.org/officeDocument/2006/relationships" r:id="rId9"/>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553</xdr:row>
      <xdr:rowOff>45243</xdr:rowOff>
    </xdr:from>
    <xdr:to>
      <xdr:col>12</xdr:col>
      <xdr:colOff>242056</xdr:colOff>
      <xdr:row>553</xdr:row>
      <xdr:rowOff>175904</xdr:rowOff>
    </xdr:to>
    <xdr:sp macro="" textlink="">
      <xdr:nvSpPr>
        <xdr:cNvPr id="63" name="Oval 62">
          <a:hlinkClick xmlns:r="http://schemas.openxmlformats.org/officeDocument/2006/relationships" r:id="rId10"/>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639</xdr:row>
      <xdr:rowOff>26194</xdr:rowOff>
    </xdr:from>
    <xdr:to>
      <xdr:col>11</xdr:col>
      <xdr:colOff>140995</xdr:colOff>
      <xdr:row>640</xdr:row>
      <xdr:rowOff>58960</xdr:rowOff>
    </xdr:to>
    <xdr:sp macro="" textlink="">
      <xdr:nvSpPr>
        <xdr:cNvPr id="64" name="Oval 63">
          <a:hlinkClick xmlns:r="http://schemas.openxmlformats.org/officeDocument/2006/relationships" r:id="rId11"/>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651</xdr:row>
      <xdr:rowOff>28572</xdr:rowOff>
    </xdr:from>
    <xdr:to>
      <xdr:col>10</xdr:col>
      <xdr:colOff>144441</xdr:colOff>
      <xdr:row>652</xdr:row>
      <xdr:rowOff>63983</xdr:rowOff>
    </xdr:to>
    <xdr:sp macro="" textlink="">
      <xdr:nvSpPr>
        <xdr:cNvPr id="65" name="Oval 64">
          <a:hlinkClick xmlns:r="http://schemas.openxmlformats.org/officeDocument/2006/relationships" r:id="rId12"/>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662</xdr:row>
      <xdr:rowOff>59532</xdr:rowOff>
    </xdr:from>
    <xdr:to>
      <xdr:col>13</xdr:col>
      <xdr:colOff>177757</xdr:colOff>
      <xdr:row>663</xdr:row>
      <xdr:rowOff>106849</xdr:rowOff>
    </xdr:to>
    <xdr:sp macro="" textlink="">
      <xdr:nvSpPr>
        <xdr:cNvPr id="75" name="Oval 74">
          <a:hlinkClick xmlns:r="http://schemas.openxmlformats.org/officeDocument/2006/relationships" r:id="rId13"/>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673</xdr:row>
      <xdr:rowOff>31920</xdr:rowOff>
    </xdr:from>
    <xdr:to>
      <xdr:col>11</xdr:col>
      <xdr:colOff>180260</xdr:colOff>
      <xdr:row>674</xdr:row>
      <xdr:rowOff>67331</xdr:rowOff>
    </xdr:to>
    <xdr:sp macro="" textlink="">
      <xdr:nvSpPr>
        <xdr:cNvPr id="76" name="Oval 75">
          <a:hlinkClick xmlns:r="http://schemas.openxmlformats.org/officeDocument/2006/relationships" r:id="rId14"/>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704</xdr:row>
      <xdr:rowOff>28573</xdr:rowOff>
    </xdr:from>
    <xdr:to>
      <xdr:col>12</xdr:col>
      <xdr:colOff>65843</xdr:colOff>
      <xdr:row>705</xdr:row>
      <xdr:rowOff>75891</xdr:rowOff>
    </xdr:to>
    <xdr:sp macro="" textlink="">
      <xdr:nvSpPr>
        <xdr:cNvPr id="77" name="Oval 76">
          <a:hlinkClick xmlns:r="http://schemas.openxmlformats.org/officeDocument/2006/relationships" r:id="rId15"/>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736</xdr:row>
      <xdr:rowOff>28569</xdr:rowOff>
    </xdr:from>
    <xdr:to>
      <xdr:col>11</xdr:col>
      <xdr:colOff>230149</xdr:colOff>
      <xdr:row>737</xdr:row>
      <xdr:rowOff>63980</xdr:rowOff>
    </xdr:to>
    <xdr:sp macro="" textlink="">
      <xdr:nvSpPr>
        <xdr:cNvPr id="78" name="Oval 77">
          <a:hlinkClick xmlns:r="http://schemas.openxmlformats.org/officeDocument/2006/relationships" r:id="rId16"/>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937</xdr:row>
      <xdr:rowOff>38074</xdr:rowOff>
    </xdr:from>
    <xdr:to>
      <xdr:col>15</xdr:col>
      <xdr:colOff>8699</xdr:colOff>
      <xdr:row>937</xdr:row>
      <xdr:rowOff>168735</xdr:rowOff>
    </xdr:to>
    <xdr:sp macro="" textlink="">
      <xdr:nvSpPr>
        <xdr:cNvPr id="79" name="Oval 78">
          <a:hlinkClick xmlns:r="http://schemas.openxmlformats.org/officeDocument/2006/relationships" r:id="rId17"/>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794</xdr:row>
      <xdr:rowOff>17979</xdr:rowOff>
    </xdr:from>
    <xdr:to>
      <xdr:col>17</xdr:col>
      <xdr:colOff>4605</xdr:colOff>
      <xdr:row>794</xdr:row>
      <xdr:rowOff>155139</xdr:rowOff>
    </xdr:to>
    <xdr:sp macro="" textlink="">
      <xdr:nvSpPr>
        <xdr:cNvPr id="152" name="Oval 151">
          <a:hlinkClick xmlns:r="http://schemas.openxmlformats.org/officeDocument/2006/relationships" r:id="rId18"/>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575</xdr:row>
      <xdr:rowOff>19051</xdr:rowOff>
    </xdr:from>
    <xdr:to>
      <xdr:col>13</xdr:col>
      <xdr:colOff>224898</xdr:colOff>
      <xdr:row>576</xdr:row>
      <xdr:rowOff>64826</xdr:rowOff>
    </xdr:to>
    <xdr:sp macro="" textlink="">
      <xdr:nvSpPr>
        <xdr:cNvPr id="126" name="Oval 125">
          <a:hlinkClick xmlns:r="http://schemas.openxmlformats.org/officeDocument/2006/relationships" r:id="rId19"/>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517</xdr:row>
      <xdr:rowOff>34770</xdr:rowOff>
    </xdr:from>
    <xdr:to>
      <xdr:col>15</xdr:col>
      <xdr:colOff>87471</xdr:colOff>
      <xdr:row>518</xdr:row>
      <xdr:rowOff>67536</xdr:rowOff>
    </xdr:to>
    <xdr:sp macro="" textlink="">
      <xdr:nvSpPr>
        <xdr:cNvPr id="163" name="Oval 162">
          <a:hlinkClick xmlns:r="http://schemas.openxmlformats.org/officeDocument/2006/relationships" r:id="rId20"/>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ser</a:t>
          </a: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234</xdr:row>
      <xdr:rowOff>59532</xdr:rowOff>
    </xdr:from>
    <xdr:to>
      <xdr:col>28</xdr:col>
      <xdr:colOff>156493</xdr:colOff>
      <xdr:row>234</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230</xdr:row>
      <xdr:rowOff>23812</xdr:rowOff>
    </xdr:from>
    <xdr:to>
      <xdr:col>28</xdr:col>
      <xdr:colOff>168402</xdr:colOff>
      <xdr:row>230</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667</xdr:row>
      <xdr:rowOff>83342</xdr:rowOff>
    </xdr:from>
    <xdr:to>
      <xdr:col>20</xdr:col>
      <xdr:colOff>168400</xdr:colOff>
      <xdr:row>667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522</xdr:row>
      <xdr:rowOff>59530</xdr:rowOff>
    </xdr:from>
    <xdr:to>
      <xdr:col>30</xdr:col>
      <xdr:colOff>168400</xdr:colOff>
      <xdr:row>522</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522</xdr:row>
      <xdr:rowOff>47624</xdr:rowOff>
    </xdr:from>
    <xdr:to>
      <xdr:col>13</xdr:col>
      <xdr:colOff>156494</xdr:colOff>
      <xdr:row>522</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937</xdr:row>
      <xdr:rowOff>59530</xdr:rowOff>
    </xdr:from>
    <xdr:to>
      <xdr:col>23</xdr:col>
      <xdr:colOff>156494</xdr:colOff>
      <xdr:row>937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805</xdr:row>
      <xdr:rowOff>25126</xdr:rowOff>
    </xdr:from>
    <xdr:to>
      <xdr:col>14</xdr:col>
      <xdr:colOff>80805</xdr:colOff>
      <xdr:row>806</xdr:row>
      <xdr:rowOff>78942</xdr:rowOff>
    </xdr:to>
    <xdr:sp macro="" textlink="">
      <xdr:nvSpPr>
        <xdr:cNvPr id="220" name="Oval 219">
          <a:hlinkClick xmlns:r="http://schemas.openxmlformats.org/officeDocument/2006/relationships" r:id="rId21"/>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69850</xdr:colOff>
          <xdr:row>3</xdr:row>
          <xdr:rowOff>38100</xdr:rowOff>
        </xdr:from>
        <xdr:to>
          <xdr:col>42</xdr:col>
          <xdr:colOff>184150</xdr:colOff>
          <xdr:row>3</xdr:row>
          <xdr:rowOff>241300</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50800</xdr:rowOff>
        </xdr:from>
        <xdr:to>
          <xdr:col>52</xdr:col>
          <xdr:colOff>50800</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819</xdr:row>
      <xdr:rowOff>15601</xdr:rowOff>
    </xdr:from>
    <xdr:to>
      <xdr:col>15</xdr:col>
      <xdr:colOff>97636</xdr:colOff>
      <xdr:row>819</xdr:row>
      <xdr:rowOff>164306</xdr:rowOff>
    </xdr:to>
    <xdr:sp macro="" textlink="">
      <xdr:nvSpPr>
        <xdr:cNvPr id="161" name="Oval 160">
          <a:hlinkClick xmlns:r="http://schemas.openxmlformats.org/officeDocument/2006/relationships" r:id="rId22"/>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440</xdr:row>
      <xdr:rowOff>43653</xdr:rowOff>
    </xdr:from>
    <xdr:to>
      <xdr:col>12</xdr:col>
      <xdr:colOff>156399</xdr:colOff>
      <xdr:row>441</xdr:row>
      <xdr:rowOff>85563</xdr:rowOff>
    </xdr:to>
    <xdr:sp macro="" textlink="">
      <xdr:nvSpPr>
        <xdr:cNvPr id="179" name="Oval 178">
          <a:hlinkClick xmlns:r="http://schemas.openxmlformats.org/officeDocument/2006/relationships" r:id="rId23"/>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447</xdr:row>
      <xdr:rowOff>51722</xdr:rowOff>
    </xdr:from>
    <xdr:to>
      <xdr:col>16</xdr:col>
      <xdr:colOff>185636</xdr:colOff>
      <xdr:row>447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449</xdr:row>
      <xdr:rowOff>55290</xdr:rowOff>
    </xdr:from>
    <xdr:to>
      <xdr:col>16</xdr:col>
      <xdr:colOff>185634</xdr:colOff>
      <xdr:row>449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451</xdr:row>
      <xdr:rowOff>58860</xdr:rowOff>
    </xdr:from>
    <xdr:to>
      <xdr:col>16</xdr:col>
      <xdr:colOff>185636</xdr:colOff>
      <xdr:row>451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453</xdr:row>
      <xdr:rowOff>62429</xdr:rowOff>
    </xdr:from>
    <xdr:to>
      <xdr:col>16</xdr:col>
      <xdr:colOff>185636</xdr:colOff>
      <xdr:row>453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455</xdr:row>
      <xdr:rowOff>65999</xdr:rowOff>
    </xdr:from>
    <xdr:to>
      <xdr:col>16</xdr:col>
      <xdr:colOff>185636</xdr:colOff>
      <xdr:row>455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457</xdr:row>
      <xdr:rowOff>65999</xdr:rowOff>
    </xdr:from>
    <xdr:to>
      <xdr:col>16</xdr:col>
      <xdr:colOff>185636</xdr:colOff>
      <xdr:row>457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427</xdr:row>
      <xdr:rowOff>215103</xdr:rowOff>
    </xdr:from>
    <xdr:to>
      <xdr:col>13</xdr:col>
      <xdr:colOff>225567</xdr:colOff>
      <xdr:row>429</xdr:row>
      <xdr:rowOff>61750</xdr:rowOff>
    </xdr:to>
    <xdr:sp macro="" textlink="">
      <xdr:nvSpPr>
        <xdr:cNvPr id="266" name="Oval 265">
          <a:hlinkClick xmlns:r="http://schemas.openxmlformats.org/officeDocument/2006/relationships" r:id="rId23"/>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447</xdr:row>
      <xdr:rowOff>51722</xdr:rowOff>
    </xdr:from>
    <xdr:to>
      <xdr:col>23</xdr:col>
      <xdr:colOff>149914</xdr:colOff>
      <xdr:row>447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449</xdr:row>
      <xdr:rowOff>55291</xdr:rowOff>
    </xdr:from>
    <xdr:to>
      <xdr:col>23</xdr:col>
      <xdr:colOff>149914</xdr:colOff>
      <xdr:row>449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451</xdr:row>
      <xdr:rowOff>58860</xdr:rowOff>
    </xdr:from>
    <xdr:to>
      <xdr:col>23</xdr:col>
      <xdr:colOff>149914</xdr:colOff>
      <xdr:row>451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453</xdr:row>
      <xdr:rowOff>62429</xdr:rowOff>
    </xdr:from>
    <xdr:to>
      <xdr:col>23</xdr:col>
      <xdr:colOff>149914</xdr:colOff>
      <xdr:row>453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455</xdr:row>
      <xdr:rowOff>65999</xdr:rowOff>
    </xdr:from>
    <xdr:to>
      <xdr:col>23</xdr:col>
      <xdr:colOff>149914</xdr:colOff>
      <xdr:row>455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457</xdr:row>
      <xdr:rowOff>63615</xdr:rowOff>
    </xdr:from>
    <xdr:to>
      <xdr:col>23</xdr:col>
      <xdr:colOff>159442</xdr:colOff>
      <xdr:row>457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263</xdr:row>
      <xdr:rowOff>26197</xdr:rowOff>
    </xdr:from>
    <xdr:to>
      <xdr:col>18</xdr:col>
      <xdr:colOff>173390</xdr:colOff>
      <xdr:row>263</xdr:row>
      <xdr:rowOff>157164</xdr:rowOff>
    </xdr:to>
    <xdr:sp macro="" textlink="">
      <xdr:nvSpPr>
        <xdr:cNvPr id="274" name="Oval 273">
          <a:hlinkClick xmlns:r="http://schemas.openxmlformats.org/officeDocument/2006/relationships" r:id="rId24"/>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355</xdr:row>
      <xdr:rowOff>45246</xdr:rowOff>
    </xdr:from>
    <xdr:to>
      <xdr:col>14</xdr:col>
      <xdr:colOff>201966</xdr:colOff>
      <xdr:row>355</xdr:row>
      <xdr:rowOff>176213</xdr:rowOff>
    </xdr:to>
    <xdr:sp macro="" textlink="">
      <xdr:nvSpPr>
        <xdr:cNvPr id="275" name="Oval 274">
          <a:hlinkClick xmlns:r="http://schemas.openxmlformats.org/officeDocument/2006/relationships" r:id="rId8"/>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365</xdr:row>
      <xdr:rowOff>42865</xdr:rowOff>
    </xdr:from>
    <xdr:to>
      <xdr:col>13</xdr:col>
      <xdr:colOff>66235</xdr:colOff>
      <xdr:row>365</xdr:row>
      <xdr:rowOff>173832</xdr:rowOff>
    </xdr:to>
    <xdr:sp macro="" textlink="">
      <xdr:nvSpPr>
        <xdr:cNvPr id="276" name="Oval 275">
          <a:hlinkClick xmlns:r="http://schemas.openxmlformats.org/officeDocument/2006/relationships" r:id="rId8"/>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337</xdr:row>
      <xdr:rowOff>52390</xdr:rowOff>
    </xdr:from>
    <xdr:to>
      <xdr:col>15</xdr:col>
      <xdr:colOff>121003</xdr:colOff>
      <xdr:row>337</xdr:row>
      <xdr:rowOff>183357</xdr:rowOff>
    </xdr:to>
    <xdr:sp macro="" textlink="">
      <xdr:nvSpPr>
        <xdr:cNvPr id="277" name="Oval 276">
          <a:hlinkClick xmlns:r="http://schemas.openxmlformats.org/officeDocument/2006/relationships" r:id="rId8"/>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373</xdr:row>
      <xdr:rowOff>26876</xdr:rowOff>
    </xdr:from>
    <xdr:to>
      <xdr:col>13</xdr:col>
      <xdr:colOff>196863</xdr:colOff>
      <xdr:row>373</xdr:row>
      <xdr:rowOff>157843</xdr:rowOff>
    </xdr:to>
    <xdr:sp macro="" textlink="">
      <xdr:nvSpPr>
        <xdr:cNvPr id="278" name="Oval 277">
          <a:hlinkClick xmlns:r="http://schemas.openxmlformats.org/officeDocument/2006/relationships" r:id="rId8"/>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394</xdr:row>
      <xdr:rowOff>16668</xdr:rowOff>
    </xdr:from>
    <xdr:to>
      <xdr:col>16</xdr:col>
      <xdr:colOff>242052</xdr:colOff>
      <xdr:row>394</xdr:row>
      <xdr:rowOff>147329</xdr:rowOff>
    </xdr:to>
    <xdr:sp macro="" textlink="">
      <xdr:nvSpPr>
        <xdr:cNvPr id="283" name="Oval 282">
          <a:hlinkClick xmlns:r="http://schemas.openxmlformats.org/officeDocument/2006/relationships" r:id="rId25"/>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394</xdr:row>
      <xdr:rowOff>35718</xdr:rowOff>
    </xdr:from>
    <xdr:to>
      <xdr:col>31</xdr:col>
      <xdr:colOff>18217</xdr:colOff>
      <xdr:row>394</xdr:row>
      <xdr:rowOff>166379</xdr:rowOff>
    </xdr:to>
    <xdr:sp macro="" textlink="">
      <xdr:nvSpPr>
        <xdr:cNvPr id="284" name="Oval 283">
          <a:hlinkClick xmlns:r="http://schemas.openxmlformats.org/officeDocument/2006/relationships" r:id="rId25"/>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722</xdr:row>
      <xdr:rowOff>28569</xdr:rowOff>
    </xdr:from>
    <xdr:to>
      <xdr:col>14</xdr:col>
      <xdr:colOff>1549</xdr:colOff>
      <xdr:row>723</xdr:row>
      <xdr:rowOff>63980</xdr:rowOff>
    </xdr:to>
    <xdr:sp macro="" textlink="">
      <xdr:nvSpPr>
        <xdr:cNvPr id="272" name="Oval 271">
          <a:hlinkClick xmlns:r="http://schemas.openxmlformats.org/officeDocument/2006/relationships" r:id="rId26"/>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400</xdr:row>
      <xdr:rowOff>52391</xdr:rowOff>
    </xdr:from>
    <xdr:to>
      <xdr:col>5</xdr:col>
      <xdr:colOff>256340</xdr:colOff>
      <xdr:row>400</xdr:row>
      <xdr:rowOff>183052</xdr:rowOff>
    </xdr:to>
    <xdr:sp macro="" textlink="">
      <xdr:nvSpPr>
        <xdr:cNvPr id="280" name="Oval 279">
          <a:hlinkClick xmlns:r="http://schemas.openxmlformats.org/officeDocument/2006/relationships" r:id="rId27"/>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462</xdr:row>
      <xdr:rowOff>71437</xdr:rowOff>
    </xdr:from>
    <xdr:to>
      <xdr:col>5</xdr:col>
      <xdr:colOff>168233</xdr:colOff>
      <xdr:row>463</xdr:row>
      <xdr:rowOff>11598</xdr:rowOff>
    </xdr:to>
    <xdr:sp macro="" textlink="">
      <xdr:nvSpPr>
        <xdr:cNvPr id="286" name="Oval 285">
          <a:hlinkClick xmlns:r="http://schemas.openxmlformats.org/officeDocument/2006/relationships" r:id="rId28"/>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470</xdr:row>
      <xdr:rowOff>80962</xdr:rowOff>
    </xdr:from>
    <xdr:to>
      <xdr:col>6</xdr:col>
      <xdr:colOff>83344</xdr:colOff>
      <xdr:row>471</xdr:row>
      <xdr:rowOff>23813</xdr:rowOff>
    </xdr:to>
    <xdr:sp macro="" textlink="">
      <xdr:nvSpPr>
        <xdr:cNvPr id="288" name="Oval 287">
          <a:hlinkClick xmlns:r="http://schemas.openxmlformats.org/officeDocument/2006/relationships" r:id="rId29"/>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482</xdr:row>
      <xdr:rowOff>95251</xdr:rowOff>
    </xdr:from>
    <xdr:to>
      <xdr:col>4</xdr:col>
      <xdr:colOff>280152</xdr:colOff>
      <xdr:row>483</xdr:row>
      <xdr:rowOff>35412</xdr:rowOff>
    </xdr:to>
    <xdr:sp macro="" textlink="">
      <xdr:nvSpPr>
        <xdr:cNvPr id="292" name="Oval 291">
          <a:hlinkClick xmlns:r="http://schemas.openxmlformats.org/officeDocument/2006/relationships" r:id="rId30"/>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849</xdr:row>
      <xdr:rowOff>28569</xdr:rowOff>
    </xdr:from>
    <xdr:to>
      <xdr:col>12</xdr:col>
      <xdr:colOff>58699</xdr:colOff>
      <xdr:row>850</xdr:row>
      <xdr:rowOff>63980</xdr:rowOff>
    </xdr:to>
    <xdr:sp macro="" textlink="">
      <xdr:nvSpPr>
        <xdr:cNvPr id="282" name="Oval 281">
          <a:hlinkClick xmlns:r="http://schemas.openxmlformats.org/officeDocument/2006/relationships" r:id="rId31"/>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35</xdr:col>
      <xdr:colOff>190500</xdr:colOff>
      <xdr:row>682</xdr:row>
      <xdr:rowOff>28575</xdr:rowOff>
    </xdr:from>
    <xdr:to>
      <xdr:col>36</xdr:col>
      <xdr:colOff>66150</xdr:colOff>
      <xdr:row>682</xdr:row>
      <xdr:rowOff>159236</xdr:rowOff>
    </xdr:to>
    <xdr:sp macro="" textlink="">
      <xdr:nvSpPr>
        <xdr:cNvPr id="336" name="Oval 335">
          <a:hlinkClick xmlns:r="http://schemas.openxmlformats.org/officeDocument/2006/relationships" r:id="rId32"/>
        </xdr:cNvPr>
        <xdr:cNvSpPr/>
      </xdr:nvSpPr>
      <xdr:spPr>
        <a:xfrm>
          <a:off x="9153525" y="997553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123825</xdr:colOff>
      <xdr:row>682</xdr:row>
      <xdr:rowOff>38100</xdr:rowOff>
    </xdr:from>
    <xdr:to>
      <xdr:col>16</xdr:col>
      <xdr:colOff>247125</xdr:colOff>
      <xdr:row>682</xdr:row>
      <xdr:rowOff>168761</xdr:rowOff>
    </xdr:to>
    <xdr:sp macro="" textlink="">
      <xdr:nvSpPr>
        <xdr:cNvPr id="337" name="Oval 336">
          <a:hlinkClick xmlns:r="http://schemas.openxmlformats.org/officeDocument/2006/relationships" r:id="rId32"/>
        </xdr:cNvPr>
        <xdr:cNvSpPr/>
      </xdr:nvSpPr>
      <xdr:spPr>
        <a:xfrm>
          <a:off x="4343400" y="99764850"/>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688</xdr:row>
      <xdr:rowOff>0</xdr:rowOff>
    </xdr:from>
    <xdr:to>
      <xdr:col>14</xdr:col>
      <xdr:colOff>161400</xdr:colOff>
      <xdr:row>688</xdr:row>
      <xdr:rowOff>130661</xdr:rowOff>
    </xdr:to>
    <xdr:sp macro="" textlink="">
      <xdr:nvSpPr>
        <xdr:cNvPr id="338" name="Oval 337">
          <a:hlinkClick xmlns:r="http://schemas.openxmlformats.org/officeDocument/2006/relationships" r:id="rId33"/>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688</xdr:row>
      <xdr:rowOff>0</xdr:rowOff>
    </xdr:from>
    <xdr:to>
      <xdr:col>41</xdr:col>
      <xdr:colOff>37575</xdr:colOff>
      <xdr:row>688</xdr:row>
      <xdr:rowOff>130661</xdr:rowOff>
    </xdr:to>
    <xdr:sp macro="" textlink="">
      <xdr:nvSpPr>
        <xdr:cNvPr id="339" name="Oval 338">
          <a:hlinkClick xmlns:r="http://schemas.openxmlformats.org/officeDocument/2006/relationships" r:id="rId33"/>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4" tooltip="Virtual Machines"/>
        </xdr:cNvPr>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6" tooltip="Cloud Services"/>
        </xdr:cNvPr>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8"/>
        </xdr:cNvPr>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0" tooltip="Mobile Services"/>
        </xdr:cNvPr>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2" tooltip="SQL Database"/>
        </xdr:cNvPr>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4" tooltip="Storage"/>
        </xdr:cNvPr>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5</xdr:row>
      <xdr:rowOff>444500</xdr:rowOff>
    </xdr:to>
    <xdr:pic>
      <xdr:nvPicPr>
        <xdr:cNvPr id="11" name="Picture 10">
          <a:hlinkClick xmlns:r="http://schemas.openxmlformats.org/officeDocument/2006/relationships" r:id="rId46" tooltip="Backup"/>
        </xdr:cNvPr>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8" tooltip="Site Recovery"/>
        </xdr:cNvPr>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0" tooltip="Hadoop"/>
        </xdr:cNvPr>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2" tooltip="Cache"/>
        </xdr:cNvPr>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4" tooltip="Machine Learning"/>
        </xdr:cNvPr>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5</xdr:row>
      <xdr:rowOff>444500</xdr:rowOff>
    </xdr:to>
    <xdr:pic>
      <xdr:nvPicPr>
        <xdr:cNvPr id="16" name="Picture 15">
          <a:hlinkClick xmlns:r="http://schemas.openxmlformats.org/officeDocument/2006/relationships" r:id="rId56" tooltip="Document DB"/>
        </xdr:cNvPr>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8" tooltip="Azure Search"/>
        </xdr:cNvPr>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0" tooltip="Express Route"/>
        </xdr:cNvPr>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2" tooltip="Data Transfers"/>
        </xdr:cNvPr>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5</xdr:row>
      <xdr:rowOff>444500</xdr:rowOff>
    </xdr:to>
    <xdr:pic>
      <xdr:nvPicPr>
        <xdr:cNvPr id="20" name="Picture 19">
          <a:hlinkClick xmlns:r="http://schemas.openxmlformats.org/officeDocument/2006/relationships" r:id="rId64" tooltip="Virtual Networks"/>
        </xdr:cNvPr>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5</xdr:row>
      <xdr:rowOff>444500</xdr:rowOff>
    </xdr:to>
    <xdr:pic>
      <xdr:nvPicPr>
        <xdr:cNvPr id="21" name="Picture 20">
          <a:hlinkClick xmlns:r="http://schemas.openxmlformats.org/officeDocument/2006/relationships" r:id="rId66" tooltip="Traffic Manager"/>
        </xdr:cNvPr>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8" tooltip="CDN"/>
        </xdr:cNvPr>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0" tooltip="BizTalk Services"/>
        </xdr:cNvPr>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5</xdr:row>
      <xdr:rowOff>444500</xdr:rowOff>
    </xdr:to>
    <xdr:pic>
      <xdr:nvPicPr>
        <xdr:cNvPr id="24" name="Picture 23">
          <a:hlinkClick xmlns:r="http://schemas.openxmlformats.org/officeDocument/2006/relationships" r:id="rId72" tooltip="Media Services"/>
        </xdr:cNvPr>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5</xdr:row>
      <xdr:rowOff>454025</xdr:rowOff>
    </xdr:to>
    <xdr:pic>
      <xdr:nvPicPr>
        <xdr:cNvPr id="25" name="Picture 24">
          <a:hlinkClick xmlns:r="http://schemas.openxmlformats.org/officeDocument/2006/relationships" r:id="rId74" tooltip="Service Bus"/>
        </xdr:cNvPr>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5</xdr:row>
      <xdr:rowOff>444500</xdr:rowOff>
    </xdr:to>
    <xdr:pic>
      <xdr:nvPicPr>
        <xdr:cNvPr id="26" name="Picture 25">
          <a:hlinkClick xmlns:r="http://schemas.openxmlformats.org/officeDocument/2006/relationships" r:id="rId76" tooltip="Notification Hub"/>
        </xdr:cNvPr>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8" tooltip="Scheduler"/>
        </xdr:cNvPr>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0" tooltip="MFA"/>
        </xdr:cNvPr>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2" tooltip="API Management"/>
        </xdr:cNvPr>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4" tooltip="Visual Studio Online"/>
        </xdr:cNvPr>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222</xdr:row>
      <xdr:rowOff>66675</xdr:rowOff>
    </xdr:from>
    <xdr:to>
      <xdr:col>6</xdr:col>
      <xdr:colOff>36773</xdr:colOff>
      <xdr:row>226</xdr:row>
      <xdr:rowOff>24764</xdr:rowOff>
    </xdr:to>
    <xdr:pic>
      <xdr:nvPicPr>
        <xdr:cNvPr id="334" name="Picture 333"/>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245</xdr:row>
      <xdr:rowOff>57149</xdr:rowOff>
    </xdr:from>
    <xdr:to>
      <xdr:col>5</xdr:col>
      <xdr:colOff>376526</xdr:colOff>
      <xdr:row>249</xdr:row>
      <xdr:rowOff>22859</xdr:rowOff>
    </xdr:to>
    <xdr:pic>
      <xdr:nvPicPr>
        <xdr:cNvPr id="340" name="Picture 339"/>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261</xdr:row>
      <xdr:rowOff>78581</xdr:rowOff>
    </xdr:from>
    <xdr:to>
      <xdr:col>7</xdr:col>
      <xdr:colOff>157813</xdr:colOff>
      <xdr:row>264</xdr:row>
      <xdr:rowOff>50959</xdr:rowOff>
    </xdr:to>
    <xdr:pic>
      <xdr:nvPicPr>
        <xdr:cNvPr id="342" name="Picture 341"/>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323</xdr:row>
      <xdr:rowOff>57149</xdr:rowOff>
    </xdr:from>
    <xdr:to>
      <xdr:col>6</xdr:col>
      <xdr:colOff>75694</xdr:colOff>
      <xdr:row>327</xdr:row>
      <xdr:rowOff>60962</xdr:rowOff>
    </xdr:to>
    <xdr:pic>
      <xdr:nvPicPr>
        <xdr:cNvPr id="343" name="Picture 342"/>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385</xdr:row>
      <xdr:rowOff>19050</xdr:rowOff>
    </xdr:from>
    <xdr:to>
      <xdr:col>5</xdr:col>
      <xdr:colOff>464169</xdr:colOff>
      <xdr:row>388</xdr:row>
      <xdr:rowOff>137160</xdr:rowOff>
    </xdr:to>
    <xdr:pic>
      <xdr:nvPicPr>
        <xdr:cNvPr id="345" name="Picture 344"/>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393</xdr:row>
      <xdr:rowOff>35718</xdr:rowOff>
    </xdr:from>
    <xdr:to>
      <xdr:col>7</xdr:col>
      <xdr:colOff>26458</xdr:colOff>
      <xdr:row>396</xdr:row>
      <xdr:rowOff>43338</xdr:rowOff>
    </xdr:to>
    <xdr:pic>
      <xdr:nvPicPr>
        <xdr:cNvPr id="346" name="Picture 345"/>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400</xdr:row>
      <xdr:rowOff>188119</xdr:rowOff>
    </xdr:from>
    <xdr:to>
      <xdr:col>6</xdr:col>
      <xdr:colOff>117593</xdr:colOff>
      <xdr:row>404</xdr:row>
      <xdr:rowOff>17621</xdr:rowOff>
    </xdr:to>
    <xdr:pic>
      <xdr:nvPicPr>
        <xdr:cNvPr id="348" name="Picture 347"/>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427</xdr:row>
      <xdr:rowOff>38100</xdr:rowOff>
    </xdr:from>
    <xdr:to>
      <xdr:col>5</xdr:col>
      <xdr:colOff>273367</xdr:colOff>
      <xdr:row>431</xdr:row>
      <xdr:rowOff>32383</xdr:rowOff>
    </xdr:to>
    <xdr:pic>
      <xdr:nvPicPr>
        <xdr:cNvPr id="349" name="Picture 348"/>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462</xdr:row>
      <xdr:rowOff>38099</xdr:rowOff>
    </xdr:from>
    <xdr:to>
      <xdr:col>7</xdr:col>
      <xdr:colOff>27104</xdr:colOff>
      <xdr:row>465</xdr:row>
      <xdr:rowOff>91439</xdr:rowOff>
    </xdr:to>
    <xdr:pic>
      <xdr:nvPicPr>
        <xdr:cNvPr id="350" name="Picture 349"/>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470</xdr:row>
      <xdr:rowOff>59532</xdr:rowOff>
    </xdr:from>
    <xdr:to>
      <xdr:col>8</xdr:col>
      <xdr:colOff>35722</xdr:colOff>
      <xdr:row>473</xdr:row>
      <xdr:rowOff>59532</xdr:rowOff>
    </xdr:to>
    <xdr:pic>
      <xdr:nvPicPr>
        <xdr:cNvPr id="351" name="Picture 350"/>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481</xdr:row>
      <xdr:rowOff>166688</xdr:rowOff>
    </xdr:from>
    <xdr:to>
      <xdr:col>7</xdr:col>
      <xdr:colOff>42862</xdr:colOff>
      <xdr:row>484</xdr:row>
      <xdr:rowOff>138112</xdr:rowOff>
    </xdr:to>
    <xdr:pic>
      <xdr:nvPicPr>
        <xdr:cNvPr id="353" name="Picture 352"/>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516</xdr:row>
      <xdr:rowOff>33337</xdr:rowOff>
    </xdr:from>
    <xdr:to>
      <xdr:col>6</xdr:col>
      <xdr:colOff>115457</xdr:colOff>
      <xdr:row>519</xdr:row>
      <xdr:rowOff>117157</xdr:rowOff>
    </xdr:to>
    <xdr:pic>
      <xdr:nvPicPr>
        <xdr:cNvPr id="354" name="Picture 353"/>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2</xdr:col>
      <xdr:colOff>40481</xdr:colOff>
      <xdr:row>545</xdr:row>
      <xdr:rowOff>130175</xdr:rowOff>
    </xdr:from>
    <xdr:to>
      <xdr:col>4</xdr:col>
      <xdr:colOff>135731</xdr:colOff>
      <xdr:row>549</xdr:row>
      <xdr:rowOff>22226</xdr:rowOff>
    </xdr:to>
    <xdr:pic>
      <xdr:nvPicPr>
        <xdr:cNvPr id="355" name="Picture 354"/>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389731" y="80337025"/>
          <a:ext cx="673100" cy="425451"/>
        </a:xfrm>
        <a:prstGeom prst="rect">
          <a:avLst/>
        </a:prstGeom>
      </xdr:spPr>
    </xdr:pic>
    <xdr:clientData/>
  </xdr:twoCellAnchor>
  <xdr:twoCellAnchor editAs="oneCell">
    <xdr:from>
      <xdr:col>5</xdr:col>
      <xdr:colOff>28575</xdr:colOff>
      <xdr:row>552</xdr:row>
      <xdr:rowOff>123825</xdr:rowOff>
    </xdr:from>
    <xdr:to>
      <xdr:col>6</xdr:col>
      <xdr:colOff>76201</xdr:colOff>
      <xdr:row>554</xdr:row>
      <xdr:rowOff>180975</xdr:rowOff>
    </xdr:to>
    <xdr:pic>
      <xdr:nvPicPr>
        <xdr:cNvPr id="356" name="Picture 355"/>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1209675" y="81476850"/>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6" tooltip="Event Hubs"/>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574</xdr:row>
      <xdr:rowOff>47624</xdr:rowOff>
    </xdr:from>
    <xdr:to>
      <xdr:col>6</xdr:col>
      <xdr:colOff>27845</xdr:colOff>
      <xdr:row>577</xdr:row>
      <xdr:rowOff>186691</xdr:rowOff>
    </xdr:to>
    <xdr:pic>
      <xdr:nvPicPr>
        <xdr:cNvPr id="357" name="Picture 356"/>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650</xdr:row>
      <xdr:rowOff>114300</xdr:rowOff>
    </xdr:from>
    <xdr:to>
      <xdr:col>5</xdr:col>
      <xdr:colOff>362903</xdr:colOff>
      <xdr:row>654</xdr:row>
      <xdr:rowOff>72387</xdr:rowOff>
    </xdr:to>
    <xdr:pic>
      <xdr:nvPicPr>
        <xdr:cNvPr id="358" name="Picture 357"/>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661</xdr:row>
      <xdr:rowOff>76199</xdr:rowOff>
    </xdr:from>
    <xdr:to>
      <xdr:col>5</xdr:col>
      <xdr:colOff>482918</xdr:colOff>
      <xdr:row>664</xdr:row>
      <xdr:rowOff>186689</xdr:rowOff>
    </xdr:to>
    <xdr:pic>
      <xdr:nvPicPr>
        <xdr:cNvPr id="359" name="Picture 358"/>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247650</xdr:colOff>
      <xdr:row>672</xdr:row>
      <xdr:rowOff>66674</xdr:rowOff>
    </xdr:from>
    <xdr:to>
      <xdr:col>5</xdr:col>
      <xdr:colOff>490053</xdr:colOff>
      <xdr:row>676</xdr:row>
      <xdr:rowOff>38735</xdr:rowOff>
    </xdr:to>
    <xdr:pic>
      <xdr:nvPicPr>
        <xdr:cNvPr id="360" name="Picture 359"/>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133475" y="97288349"/>
          <a:ext cx="537678" cy="591186"/>
        </a:xfrm>
        <a:prstGeom prst="rect">
          <a:avLst/>
        </a:prstGeom>
      </xdr:spPr>
    </xdr:pic>
    <xdr:clientData/>
  </xdr:twoCellAnchor>
  <xdr:twoCellAnchor editAs="oneCell">
    <xdr:from>
      <xdr:col>4</xdr:col>
      <xdr:colOff>266700</xdr:colOff>
      <xdr:row>703</xdr:row>
      <xdr:rowOff>95249</xdr:rowOff>
    </xdr:from>
    <xdr:to>
      <xdr:col>5</xdr:col>
      <xdr:colOff>410244</xdr:colOff>
      <xdr:row>707</xdr:row>
      <xdr:rowOff>24764</xdr:rowOff>
    </xdr:to>
    <xdr:pic>
      <xdr:nvPicPr>
        <xdr:cNvPr id="361" name="Picture 360"/>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722</xdr:row>
      <xdr:rowOff>57151</xdr:rowOff>
    </xdr:from>
    <xdr:to>
      <xdr:col>5</xdr:col>
      <xdr:colOff>269993</xdr:colOff>
      <xdr:row>725</xdr:row>
      <xdr:rowOff>167639</xdr:rowOff>
    </xdr:to>
    <xdr:pic>
      <xdr:nvPicPr>
        <xdr:cNvPr id="362" name="Picture 361"/>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735</xdr:row>
      <xdr:rowOff>90487</xdr:rowOff>
    </xdr:from>
    <xdr:to>
      <xdr:col>6</xdr:col>
      <xdr:colOff>184412</xdr:colOff>
      <xdr:row>738</xdr:row>
      <xdr:rowOff>203356</xdr:rowOff>
    </xdr:to>
    <xdr:pic>
      <xdr:nvPicPr>
        <xdr:cNvPr id="363" name="Picture 362"/>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793</xdr:row>
      <xdr:rowOff>85725</xdr:rowOff>
    </xdr:from>
    <xdr:to>
      <xdr:col>5</xdr:col>
      <xdr:colOff>234315</xdr:colOff>
      <xdr:row>796</xdr:row>
      <xdr:rowOff>53340</xdr:rowOff>
    </xdr:to>
    <xdr:pic>
      <xdr:nvPicPr>
        <xdr:cNvPr id="364" name="Picture 363"/>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804</xdr:row>
      <xdr:rowOff>38099</xdr:rowOff>
    </xdr:from>
    <xdr:to>
      <xdr:col>5</xdr:col>
      <xdr:colOff>473505</xdr:colOff>
      <xdr:row>807</xdr:row>
      <xdr:rowOff>186685</xdr:rowOff>
    </xdr:to>
    <xdr:pic>
      <xdr:nvPicPr>
        <xdr:cNvPr id="365" name="Picture 364"/>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820</xdr:row>
      <xdr:rowOff>7144</xdr:rowOff>
    </xdr:from>
    <xdr:to>
      <xdr:col>6</xdr:col>
      <xdr:colOff>126682</xdr:colOff>
      <xdr:row>823</xdr:row>
      <xdr:rowOff>79534</xdr:rowOff>
    </xdr:to>
    <xdr:pic>
      <xdr:nvPicPr>
        <xdr:cNvPr id="366" name="Picture 365"/>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848</xdr:row>
      <xdr:rowOff>69056</xdr:rowOff>
    </xdr:from>
    <xdr:to>
      <xdr:col>5</xdr:col>
      <xdr:colOff>503219</xdr:colOff>
      <xdr:row>851</xdr:row>
      <xdr:rowOff>179547</xdr:rowOff>
    </xdr:to>
    <xdr:pic>
      <xdr:nvPicPr>
        <xdr:cNvPr id="367" name="Picture 366"/>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8"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694</xdr:row>
      <xdr:rowOff>35718</xdr:rowOff>
    </xdr:from>
    <xdr:to>
      <xdr:col>11</xdr:col>
      <xdr:colOff>256647</xdr:colOff>
      <xdr:row>694</xdr:row>
      <xdr:rowOff>166379</xdr:rowOff>
    </xdr:to>
    <xdr:sp macro="" textlink="">
      <xdr:nvSpPr>
        <xdr:cNvPr id="294" name="Oval 293">
          <a:hlinkClick xmlns:r="http://schemas.openxmlformats.org/officeDocument/2006/relationships" r:id="rId32"/>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346611</xdr:colOff>
      <xdr:row>749</xdr:row>
      <xdr:rowOff>41791</xdr:rowOff>
    </xdr:from>
    <xdr:to>
      <xdr:col>5</xdr:col>
      <xdr:colOff>492766</xdr:colOff>
      <xdr:row>749</xdr:row>
      <xdr:rowOff>178951</xdr:rowOff>
    </xdr:to>
    <xdr:sp macro="" textlink="">
      <xdr:nvSpPr>
        <xdr:cNvPr id="291" name="Oval 290">
          <a:hlinkClick xmlns:r="http://schemas.openxmlformats.org/officeDocument/2006/relationships" r:id="rId89"/>
        </xdr:cNvPr>
        <xdr:cNvSpPr/>
      </xdr:nvSpPr>
      <xdr:spPr>
        <a:xfrm>
          <a:off x="1537236" y="107436166"/>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601</xdr:row>
      <xdr:rowOff>47625</xdr:rowOff>
    </xdr:from>
    <xdr:to>
      <xdr:col>14</xdr:col>
      <xdr:colOff>75142</xdr:colOff>
      <xdr:row>602</xdr:row>
      <xdr:rowOff>93400</xdr:rowOff>
    </xdr:to>
    <xdr:sp macro="" textlink="">
      <xdr:nvSpPr>
        <xdr:cNvPr id="290" name="Oval 289">
          <a:hlinkClick xmlns:r="http://schemas.openxmlformats.org/officeDocument/2006/relationships" r:id="rId90"/>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489</xdr:row>
      <xdr:rowOff>119064</xdr:rowOff>
    </xdr:from>
    <xdr:to>
      <xdr:col>4</xdr:col>
      <xdr:colOff>113464</xdr:colOff>
      <xdr:row>490</xdr:row>
      <xdr:rowOff>59225</xdr:rowOff>
    </xdr:to>
    <xdr:sp macro="" textlink="">
      <xdr:nvSpPr>
        <xdr:cNvPr id="293" name="Oval 292">
          <a:hlinkClick xmlns:r="http://schemas.openxmlformats.org/officeDocument/2006/relationships" r:id="rId91"/>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2"/>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3"/>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782</xdr:row>
      <xdr:rowOff>25126</xdr:rowOff>
    </xdr:from>
    <xdr:to>
      <xdr:col>14</xdr:col>
      <xdr:colOff>223677</xdr:colOff>
      <xdr:row>783</xdr:row>
      <xdr:rowOff>78942</xdr:rowOff>
    </xdr:to>
    <xdr:sp macro="" textlink="">
      <xdr:nvSpPr>
        <xdr:cNvPr id="279" name="Oval 278">
          <a:hlinkClick xmlns:r="http://schemas.openxmlformats.org/officeDocument/2006/relationships" r:id="rId94"/>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5"/>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861</xdr:row>
      <xdr:rowOff>40478</xdr:rowOff>
    </xdr:from>
    <xdr:to>
      <xdr:col>15</xdr:col>
      <xdr:colOff>37285</xdr:colOff>
      <xdr:row>862</xdr:row>
      <xdr:rowOff>75889</xdr:rowOff>
    </xdr:to>
    <xdr:sp macro="" textlink="">
      <xdr:nvSpPr>
        <xdr:cNvPr id="296" name="Oval 295">
          <a:hlinkClick xmlns:r="http://schemas.openxmlformats.org/officeDocument/2006/relationships" r:id="rId96"/>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403</xdr:row>
      <xdr:rowOff>47624</xdr:rowOff>
    </xdr:from>
    <xdr:to>
      <xdr:col>23</xdr:col>
      <xdr:colOff>156494</xdr:colOff>
      <xdr:row>403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405</xdr:row>
      <xdr:rowOff>45241</xdr:rowOff>
    </xdr:from>
    <xdr:to>
      <xdr:col>23</xdr:col>
      <xdr:colOff>154116</xdr:colOff>
      <xdr:row>405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409</xdr:row>
      <xdr:rowOff>47624</xdr:rowOff>
    </xdr:from>
    <xdr:to>
      <xdr:col>23</xdr:col>
      <xdr:colOff>144592</xdr:colOff>
      <xdr:row>409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413</xdr:row>
      <xdr:rowOff>0</xdr:rowOff>
    </xdr:from>
    <xdr:to>
      <xdr:col>23</xdr:col>
      <xdr:colOff>132682</xdr:colOff>
      <xdr:row>413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417</xdr:row>
      <xdr:rowOff>0</xdr:rowOff>
    </xdr:from>
    <xdr:to>
      <xdr:col>23</xdr:col>
      <xdr:colOff>132682</xdr:colOff>
      <xdr:row>417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419</xdr:row>
      <xdr:rowOff>0</xdr:rowOff>
    </xdr:from>
    <xdr:to>
      <xdr:col>23</xdr:col>
      <xdr:colOff>132682</xdr:colOff>
      <xdr:row>419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421</xdr:row>
      <xdr:rowOff>0</xdr:rowOff>
    </xdr:from>
    <xdr:to>
      <xdr:col>23</xdr:col>
      <xdr:colOff>132682</xdr:colOff>
      <xdr:row>421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55</xdr:col>
          <xdr:colOff>146050</xdr:colOff>
          <xdr:row>999</xdr:row>
          <xdr:rowOff>127000</xdr:rowOff>
        </xdr:from>
        <xdr:to>
          <xdr:col>56</xdr:col>
          <xdr:colOff>31750</xdr:colOff>
          <xdr:row>1000</xdr:row>
          <xdr:rowOff>0</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390</xdr:row>
      <xdr:rowOff>47624</xdr:rowOff>
    </xdr:from>
    <xdr:to>
      <xdr:col>26</xdr:col>
      <xdr:colOff>144590</xdr:colOff>
      <xdr:row>390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232</xdr:row>
      <xdr:rowOff>59532</xdr:rowOff>
    </xdr:from>
    <xdr:to>
      <xdr:col>28</xdr:col>
      <xdr:colOff>156493</xdr:colOff>
      <xdr:row>232</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767</xdr:row>
      <xdr:rowOff>29885</xdr:rowOff>
    </xdr:from>
    <xdr:to>
      <xdr:col>15</xdr:col>
      <xdr:colOff>76048</xdr:colOff>
      <xdr:row>767</xdr:row>
      <xdr:rowOff>167045</xdr:rowOff>
    </xdr:to>
    <xdr:sp macro="" textlink="">
      <xdr:nvSpPr>
        <xdr:cNvPr id="295" name="Oval 294">
          <a:hlinkClick xmlns:r="http://schemas.openxmlformats.org/officeDocument/2006/relationships" r:id="rId97"/>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563</xdr:row>
      <xdr:rowOff>45243</xdr:rowOff>
    </xdr:from>
    <xdr:to>
      <xdr:col>20</xdr:col>
      <xdr:colOff>85573</xdr:colOff>
      <xdr:row>563</xdr:row>
      <xdr:rowOff>175904</xdr:rowOff>
    </xdr:to>
    <xdr:sp macro="" textlink="">
      <xdr:nvSpPr>
        <xdr:cNvPr id="310" name="Oval 309">
          <a:hlinkClick xmlns:r="http://schemas.openxmlformats.org/officeDocument/2006/relationships" r:id="rId10"/>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289</xdr:row>
      <xdr:rowOff>23816</xdr:rowOff>
    </xdr:from>
    <xdr:to>
      <xdr:col>14</xdr:col>
      <xdr:colOff>138113</xdr:colOff>
      <xdr:row>290</xdr:row>
      <xdr:rowOff>59535</xdr:rowOff>
    </xdr:to>
    <xdr:sp macro="" textlink="">
      <xdr:nvSpPr>
        <xdr:cNvPr id="313" name="Oval 312">
          <a:hlinkClick xmlns:r="http://schemas.openxmlformats.org/officeDocument/2006/relationships" r:id="rId98"/>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834</xdr:row>
      <xdr:rowOff>15601</xdr:rowOff>
    </xdr:from>
    <xdr:to>
      <xdr:col>19</xdr:col>
      <xdr:colOff>161136</xdr:colOff>
      <xdr:row>834</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526</xdr:row>
      <xdr:rowOff>54428</xdr:rowOff>
    </xdr:from>
    <xdr:to>
      <xdr:col>13</xdr:col>
      <xdr:colOff>168401</xdr:colOff>
      <xdr:row>526</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589</xdr:row>
      <xdr:rowOff>47625</xdr:rowOff>
    </xdr:from>
    <xdr:to>
      <xdr:col>14</xdr:col>
      <xdr:colOff>75142</xdr:colOff>
      <xdr:row>590</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884</xdr:row>
      <xdr:rowOff>26194</xdr:rowOff>
    </xdr:from>
    <xdr:to>
      <xdr:col>11</xdr:col>
      <xdr:colOff>140995</xdr:colOff>
      <xdr:row>885</xdr:row>
      <xdr:rowOff>58960</xdr:rowOff>
    </xdr:to>
    <xdr:sp macro="" textlink="">
      <xdr:nvSpPr>
        <xdr:cNvPr id="303" name="Oval 302">
          <a:hlinkClick xmlns:r="http://schemas.openxmlformats.org/officeDocument/2006/relationships" r:id="rId11"/>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896</xdr:row>
      <xdr:rowOff>28569</xdr:rowOff>
    </xdr:from>
    <xdr:to>
      <xdr:col>12</xdr:col>
      <xdr:colOff>218243</xdr:colOff>
      <xdr:row>897</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612</xdr:row>
      <xdr:rowOff>83343</xdr:rowOff>
    </xdr:from>
    <xdr:to>
      <xdr:col>15</xdr:col>
      <xdr:colOff>154781</xdr:colOff>
      <xdr:row>613</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307</xdr:row>
      <xdr:rowOff>26197</xdr:rowOff>
    </xdr:from>
    <xdr:to>
      <xdr:col>18</xdr:col>
      <xdr:colOff>173390</xdr:colOff>
      <xdr:row>307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107160</xdr:colOff>
      <xdr:row>869</xdr:row>
      <xdr:rowOff>40475</xdr:rowOff>
    </xdr:from>
    <xdr:to>
      <xdr:col>13</xdr:col>
      <xdr:colOff>237292</xdr:colOff>
      <xdr:row>870</xdr:row>
      <xdr:rowOff>75886</xdr:rowOff>
    </xdr:to>
    <xdr:sp macro="" textlink="">
      <xdr:nvSpPr>
        <xdr:cNvPr id="318" name="Oval 317">
          <a:hlinkClick xmlns:r="http://schemas.openxmlformats.org/officeDocument/2006/relationships" r:id="rId104"/>
        </xdr:cNvPr>
        <xdr:cNvSpPr/>
      </xdr:nvSpPr>
      <xdr:spPr>
        <a:xfrm>
          <a:off x="3607598" y="125544256"/>
          <a:ext cx="13013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31</xdr:col>
      <xdr:colOff>83345</xdr:colOff>
      <xdr:row>875</xdr:row>
      <xdr:rowOff>59533</xdr:rowOff>
    </xdr:from>
    <xdr:to>
      <xdr:col>31</xdr:col>
      <xdr:colOff>156497</xdr:colOff>
      <xdr:row>875</xdr:row>
      <xdr:rowOff>132685</xdr:rowOff>
    </xdr:to>
    <xdr:sp macro="" textlink="">
      <xdr:nvSpPr>
        <xdr:cNvPr id="319" name="Half Frame 318"/>
        <xdr:cNvSpPr/>
      </xdr:nvSpPr>
      <xdr:spPr>
        <a:xfrm rot="13500000">
          <a:off x="10144126" y="12640865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294</xdr:row>
      <xdr:rowOff>59531</xdr:rowOff>
    </xdr:from>
    <xdr:to>
      <xdr:col>24</xdr:col>
      <xdr:colOff>156500</xdr:colOff>
      <xdr:row>294</xdr:row>
      <xdr:rowOff>132683</xdr:rowOff>
    </xdr:to>
    <xdr:sp macro="" textlink="">
      <xdr:nvSpPr>
        <xdr:cNvPr id="317" name="Half Frame 316"/>
        <xdr:cNvSpPr/>
      </xdr:nvSpPr>
      <xdr:spPr>
        <a:xfrm rot="13500000">
          <a:off x="6429379" y="4420790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298</xdr:row>
      <xdr:rowOff>59534</xdr:rowOff>
    </xdr:from>
    <xdr:to>
      <xdr:col>24</xdr:col>
      <xdr:colOff>156500</xdr:colOff>
      <xdr:row>298</xdr:row>
      <xdr:rowOff>132686</xdr:rowOff>
    </xdr:to>
    <xdr:sp macro="" textlink="">
      <xdr:nvSpPr>
        <xdr:cNvPr id="320" name="Half Frame 319"/>
        <xdr:cNvSpPr/>
      </xdr:nvSpPr>
      <xdr:spPr>
        <a:xfrm rot="13500000">
          <a:off x="6429379" y="45065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95254</xdr:colOff>
      <xdr:row>302</xdr:row>
      <xdr:rowOff>59536</xdr:rowOff>
    </xdr:from>
    <xdr:to>
      <xdr:col>24</xdr:col>
      <xdr:colOff>168406</xdr:colOff>
      <xdr:row>302</xdr:row>
      <xdr:rowOff>132688</xdr:rowOff>
    </xdr:to>
    <xdr:sp macro="" textlink="">
      <xdr:nvSpPr>
        <xdr:cNvPr id="321" name="Half Frame 320"/>
        <xdr:cNvSpPr/>
      </xdr:nvSpPr>
      <xdr:spPr>
        <a:xfrm rot="13500000">
          <a:off x="6441285" y="4592241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11</xdr:col>
      <xdr:colOff>12979</xdr:colOff>
      <xdr:row>909</xdr:row>
      <xdr:rowOff>26194</xdr:rowOff>
    </xdr:from>
    <xdr:to>
      <xdr:col>11</xdr:col>
      <xdr:colOff>140995</xdr:colOff>
      <xdr:row>910</xdr:row>
      <xdr:rowOff>58960</xdr:rowOff>
    </xdr:to>
    <xdr:sp macro="" textlink="">
      <xdr:nvSpPr>
        <xdr:cNvPr id="322" name="Oval 321">
          <a:hlinkClick xmlns:r="http://schemas.openxmlformats.org/officeDocument/2006/relationships" r:id="rId11"/>
        </xdr:cNvPr>
        <xdr:cNvSpPr/>
      </xdr:nvSpPr>
      <xdr:spPr>
        <a:xfrm>
          <a:off x="3001448" y="126444375"/>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83336</xdr:colOff>
      <xdr:row>526</xdr:row>
      <xdr:rowOff>71443</xdr:rowOff>
    </xdr:from>
    <xdr:to>
      <xdr:col>30</xdr:col>
      <xdr:colOff>156488</xdr:colOff>
      <xdr:row>526</xdr:row>
      <xdr:rowOff>144595</xdr:rowOff>
    </xdr:to>
    <xdr:sp macro="" textlink="">
      <xdr:nvSpPr>
        <xdr:cNvPr id="323" name="Half Frame 322"/>
        <xdr:cNvSpPr/>
      </xdr:nvSpPr>
      <xdr:spPr>
        <a:xfrm rot="13500000">
          <a:off x="7870024" y="757713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32</xdr:col>
      <xdr:colOff>154766</xdr:colOff>
      <xdr:row>517</xdr:row>
      <xdr:rowOff>35722</xdr:rowOff>
    </xdr:from>
    <xdr:to>
      <xdr:col>33</xdr:col>
      <xdr:colOff>39100</xdr:colOff>
      <xdr:row>518</xdr:row>
      <xdr:rowOff>68488</xdr:rowOff>
    </xdr:to>
    <xdr:sp macro="" textlink="">
      <xdr:nvSpPr>
        <xdr:cNvPr id="325" name="Oval 324">
          <a:hlinkClick xmlns:r="http://schemas.openxmlformats.org/officeDocument/2006/relationships" r:id="rId20"/>
        </xdr:cNvPr>
        <xdr:cNvSpPr/>
      </xdr:nvSpPr>
      <xdr:spPr>
        <a:xfrm>
          <a:off x="8441516" y="74497410"/>
          <a:ext cx="13436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61</xdr:col>
      <xdr:colOff>309562</xdr:colOff>
      <xdr:row>1007</xdr:row>
      <xdr:rowOff>154782</xdr:rowOff>
    </xdr:from>
    <xdr:to>
      <xdr:col>61</xdr:col>
      <xdr:colOff>369093</xdr:colOff>
      <xdr:row>1008</xdr:row>
      <xdr:rowOff>154781</xdr:rowOff>
    </xdr:to>
    <xdr:sp macro="[0]!IndirectNewSheet" textlink="">
      <xdr:nvSpPr>
        <xdr:cNvPr id="326" name="Rectangle 325"/>
        <xdr:cNvSpPr/>
      </xdr:nvSpPr>
      <xdr:spPr>
        <a:xfrm>
          <a:off x="17371218" y="146577845"/>
          <a:ext cx="59531" cy="202405"/>
        </a:xfrm>
        <a:prstGeom prst="rect">
          <a:avLst/>
        </a:prstGeom>
        <a:solidFill>
          <a:srgbClr val="1D408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t>New</a:t>
          </a:r>
        </a:p>
      </xdr:txBody>
    </xdr:sp>
    <xdr:clientData/>
  </xdr:twoCellAnchor>
  <xdr:twoCellAnchor>
    <xdr:from>
      <xdr:col>5</xdr:col>
      <xdr:colOff>152401</xdr:colOff>
      <xdr:row>498</xdr:row>
      <xdr:rowOff>95251</xdr:rowOff>
    </xdr:from>
    <xdr:to>
      <xdr:col>5</xdr:col>
      <xdr:colOff>280153</xdr:colOff>
      <xdr:row>499</xdr:row>
      <xdr:rowOff>35412</xdr:rowOff>
    </xdr:to>
    <xdr:sp macro="" textlink="">
      <xdr:nvSpPr>
        <xdr:cNvPr id="328" name="Oval 327">
          <a:hlinkClick xmlns:r="http://schemas.openxmlformats.org/officeDocument/2006/relationships" r:id="rId105"/>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152401</xdr:colOff>
      <xdr:row>506</xdr:row>
      <xdr:rowOff>95251</xdr:rowOff>
    </xdr:from>
    <xdr:to>
      <xdr:col>5</xdr:col>
      <xdr:colOff>280153</xdr:colOff>
      <xdr:row>507</xdr:row>
      <xdr:rowOff>35412</xdr:rowOff>
    </xdr:to>
    <xdr:sp macro="" textlink="">
      <xdr:nvSpPr>
        <xdr:cNvPr id="331" name="Oval 330">
          <a:hlinkClick xmlns:r="http://schemas.openxmlformats.org/officeDocument/2006/relationships" r:id="rId106"/>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50800</xdr:rowOff>
        </xdr:from>
        <xdr:to>
          <xdr:col>57</xdr:col>
          <xdr:colOff>247650</xdr:colOff>
          <xdr:row>6</xdr:row>
          <xdr:rowOff>50800</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2</xdr:row>
          <xdr:rowOff>19050</xdr:rowOff>
        </xdr:from>
        <xdr:to>
          <xdr:col>0</xdr:col>
          <xdr:colOff>266700</xdr:colOff>
          <xdr:row>2</xdr:row>
          <xdr:rowOff>203200</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3</xdr:row>
          <xdr:rowOff>19050</xdr:rowOff>
        </xdr:from>
        <xdr:to>
          <xdr:col>0</xdr:col>
          <xdr:colOff>266700</xdr:colOff>
          <xdr:row>3</xdr:row>
          <xdr:rowOff>203200</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xdr:row>
          <xdr:rowOff>19050</xdr:rowOff>
        </xdr:from>
        <xdr:to>
          <xdr:col>0</xdr:col>
          <xdr:colOff>266700</xdr:colOff>
          <xdr:row>4</xdr:row>
          <xdr:rowOff>203200</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5</xdr:row>
          <xdr:rowOff>19050</xdr:rowOff>
        </xdr:from>
        <xdr:to>
          <xdr:col>0</xdr:col>
          <xdr:colOff>266700</xdr:colOff>
          <xdr:row>5</xdr:row>
          <xdr:rowOff>203200</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xdr:row>
          <xdr:rowOff>12700</xdr:rowOff>
        </xdr:from>
        <xdr:to>
          <xdr:col>1</xdr:col>
          <xdr:colOff>222250</xdr:colOff>
          <xdr:row>6</xdr:row>
          <xdr:rowOff>50800</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50800</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31750</xdr:colOff>
          <xdr:row>25</xdr:row>
          <xdr:rowOff>12700</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20452" tableType="queryTable" totalsRowShown="0">
  <tableColumns count="9">
    <tableColumn id="6" uniqueName="6" name="Lookup Term" queryTableFieldId="6" dataDxfId="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7"/>
    <tableColumn id="2" uniqueName="2" name="Unit_of_Measure" queryTableFieldId="2" dataDxfId="6"/>
    <tableColumn id="3" uniqueName="3" name="Price_Level" queryTableFieldId="3" dataDxfId="5"/>
    <tableColumn id="4" uniqueName="4" name="Price" queryTableFieldId="4" dataDxfId="4"/>
    <tableColumn id="5" uniqueName="5" name="ServiceName" queryTableFieldId="5" dataDxfId="3"/>
    <tableColumn id="7" uniqueName="7" name="SKU" queryTableFieldId="7" dataDxfId="2"/>
    <tableColumn id="8" uniqueName="8" name="SKU_Name" queryTableFieldId="8" dataDxfId="1"/>
    <tableColumn id="9" uniqueName="9" name="GUID" queryTableFieldId="9"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drawing" Target="../drawings/drawing4.xml"/><Relationship Id="rId7" Type="http://schemas.openxmlformats.org/officeDocument/2006/relationships/ctrlProp" Target="../ctrlProps/ctrlProp8.xml"/><Relationship Id="rId2" Type="http://schemas.openxmlformats.org/officeDocument/2006/relationships/printerSettings" Target="../printerSettings/printerSettings4.bin"/><Relationship Id="rId1" Type="http://schemas.openxmlformats.org/officeDocument/2006/relationships/hyperlink" Target="http://infopedia/kc02/docstore/Repository/Forms/Enterprise%20Domain/docsethomepage.aspx?ID=82713&amp;FolderCTID=0x0120D520000E4CB7077FEE4FF7AE86D4A500EEC78001006BBF5604762BFA4C9FD87716608D5E8800CCE738C9030E514BA956C9558596B3F2&amp;List=5db00597-85a4-4bd9-8edb-536"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workbookViewId="0"/>
  </sheetViews>
  <sheetFormatPr defaultRowHeight="14.5"/>
  <cols>
    <col min="1" max="2" width="3.7265625" style="478" customWidth="1"/>
    <col min="3" max="3" width="3.7265625" customWidth="1"/>
    <col min="4" max="11" width="9.54296875" customWidth="1"/>
    <col min="12" max="12" width="12.54296875" customWidth="1"/>
    <col min="13" max="13" width="3.7265625" style="478" customWidth="1"/>
    <col min="14" max="27" width="9.1796875" style="478"/>
  </cols>
  <sheetData>
    <row r="1" spans="1:408">
      <c r="B1" s="516"/>
      <c r="C1" s="528"/>
      <c r="D1" s="528"/>
      <c r="E1" s="528"/>
      <c r="F1" s="528"/>
      <c r="G1" s="528"/>
      <c r="H1" s="528"/>
      <c r="I1" s="528"/>
      <c r="J1" s="528"/>
      <c r="K1" s="528"/>
      <c r="L1" s="528"/>
      <c r="M1" s="509"/>
      <c r="AB1" s="478"/>
      <c r="AC1" s="478"/>
      <c r="AD1" s="478"/>
      <c r="AE1" s="478"/>
      <c r="AF1" s="478"/>
      <c r="AG1" s="478"/>
      <c r="AH1" s="478"/>
      <c r="AI1" s="478"/>
      <c r="AJ1" s="478"/>
      <c r="AK1" s="478"/>
      <c r="AL1" s="478"/>
      <c r="AM1" s="478"/>
      <c r="AN1" s="478"/>
      <c r="AO1" s="478"/>
      <c r="AP1" s="478"/>
      <c r="AQ1" s="478"/>
      <c r="AR1" s="478"/>
      <c r="AS1" s="478"/>
      <c r="AT1" s="478"/>
      <c r="AU1" s="478"/>
      <c r="AV1" s="478"/>
      <c r="AW1" s="478"/>
      <c r="AX1" s="478"/>
      <c r="AY1" s="478"/>
      <c r="AZ1" s="478"/>
      <c r="BA1" s="478"/>
      <c r="BB1" s="478"/>
      <c r="BC1" s="478"/>
      <c r="BD1" s="478"/>
      <c r="BE1" s="478"/>
      <c r="BF1" s="478"/>
      <c r="BG1" s="478"/>
      <c r="BH1" s="478"/>
      <c r="BI1" s="478"/>
      <c r="BJ1" s="478"/>
      <c r="BK1" s="478"/>
      <c r="BL1" s="478"/>
      <c r="BM1" s="478"/>
      <c r="BN1" s="478"/>
      <c r="BO1" s="478"/>
      <c r="BP1" s="478"/>
      <c r="BQ1" s="478"/>
      <c r="BR1" s="478"/>
      <c r="BS1" s="478"/>
      <c r="BT1" s="478"/>
      <c r="BU1" s="478"/>
      <c r="BV1" s="478"/>
      <c r="BW1" s="478"/>
      <c r="BX1" s="478"/>
      <c r="BY1" s="478"/>
      <c r="BZ1" s="478"/>
      <c r="CA1" s="478"/>
      <c r="CB1" s="478"/>
      <c r="CC1" s="478"/>
      <c r="CD1" s="478"/>
      <c r="CE1" s="478"/>
      <c r="CF1" s="478"/>
      <c r="CG1" s="478"/>
      <c r="CH1" s="478"/>
      <c r="CI1" s="478"/>
      <c r="CJ1" s="478"/>
      <c r="CK1" s="478"/>
      <c r="CL1" s="478"/>
      <c r="CM1" s="478"/>
      <c r="CN1" s="478"/>
      <c r="CO1" s="478"/>
      <c r="CP1" s="478"/>
      <c r="CQ1" s="478"/>
      <c r="CR1" s="478"/>
      <c r="CS1" s="478"/>
      <c r="CT1" s="478"/>
      <c r="CU1" s="478"/>
      <c r="CV1" s="478"/>
      <c r="CW1" s="478"/>
      <c r="CX1" s="478"/>
      <c r="CY1" s="478"/>
      <c r="CZ1" s="478"/>
      <c r="DA1" s="478"/>
      <c r="DB1" s="478"/>
      <c r="DC1" s="478"/>
      <c r="DD1" s="478"/>
      <c r="DE1" s="478"/>
      <c r="DF1" s="478"/>
      <c r="DG1" s="478"/>
      <c r="DH1" s="478"/>
      <c r="DI1" s="478"/>
      <c r="DJ1" s="478"/>
      <c r="DK1" s="478"/>
      <c r="DL1" s="478"/>
      <c r="DM1" s="478"/>
      <c r="DN1" s="478"/>
      <c r="DO1" s="478"/>
      <c r="DP1" s="478"/>
      <c r="DQ1" s="478"/>
      <c r="DR1" s="478"/>
      <c r="DS1" s="478"/>
      <c r="DT1" s="478"/>
      <c r="DU1" s="478"/>
      <c r="DV1" s="478"/>
      <c r="DW1" s="478"/>
      <c r="DX1" s="478"/>
      <c r="DY1" s="478"/>
      <c r="DZ1" s="478"/>
      <c r="EA1" s="478"/>
      <c r="EB1" s="478"/>
      <c r="EC1" s="478"/>
      <c r="ED1" s="478"/>
      <c r="EE1" s="478"/>
      <c r="EF1" s="478"/>
      <c r="EG1" s="478"/>
      <c r="EH1" s="478"/>
      <c r="EI1" s="478"/>
      <c r="EJ1" s="478"/>
      <c r="EK1" s="478"/>
      <c r="EL1" s="478"/>
      <c r="EM1" s="478"/>
      <c r="EN1" s="478"/>
      <c r="EO1" s="478"/>
      <c r="EP1" s="478"/>
      <c r="EQ1" s="478"/>
      <c r="ER1" s="478"/>
      <c r="ES1" s="478"/>
      <c r="ET1" s="478"/>
      <c r="EU1" s="478"/>
      <c r="EV1" s="478"/>
      <c r="EW1" s="478"/>
      <c r="EX1" s="478"/>
      <c r="EY1" s="478"/>
      <c r="EZ1" s="478"/>
      <c r="FA1" s="478"/>
      <c r="FB1" s="478"/>
      <c r="FC1" s="478"/>
      <c r="FD1" s="478"/>
      <c r="FE1" s="478"/>
      <c r="FF1" s="478"/>
      <c r="FG1" s="478"/>
      <c r="FH1" s="478"/>
      <c r="FI1" s="478"/>
      <c r="FJ1" s="478"/>
      <c r="FK1" s="478"/>
      <c r="FL1" s="478"/>
      <c r="FM1" s="478"/>
      <c r="FN1" s="478"/>
      <c r="FO1" s="478"/>
      <c r="FP1" s="478"/>
      <c r="FQ1" s="478"/>
      <c r="FR1" s="478"/>
      <c r="FS1" s="478"/>
      <c r="FT1" s="478"/>
      <c r="FU1" s="478"/>
      <c r="FV1" s="478"/>
      <c r="FW1" s="478"/>
      <c r="FX1" s="478"/>
      <c r="FY1" s="478"/>
      <c r="FZ1" s="478"/>
      <c r="GA1" s="478"/>
      <c r="GB1" s="478"/>
      <c r="GC1" s="478"/>
      <c r="GD1" s="478"/>
      <c r="GE1" s="478"/>
      <c r="GF1" s="478"/>
      <c r="GG1" s="478"/>
      <c r="GH1" s="478"/>
      <c r="GI1" s="478"/>
      <c r="GJ1" s="478"/>
      <c r="GK1" s="478"/>
      <c r="GL1" s="478"/>
      <c r="GM1" s="478"/>
      <c r="GN1" s="478"/>
      <c r="GO1" s="478"/>
      <c r="GP1" s="478"/>
      <c r="GQ1" s="478"/>
      <c r="GR1" s="478"/>
      <c r="GS1" s="478"/>
      <c r="GT1" s="478"/>
      <c r="GU1" s="478"/>
      <c r="GV1" s="478"/>
      <c r="GW1" s="478"/>
      <c r="GX1" s="478"/>
      <c r="GY1" s="478"/>
      <c r="GZ1" s="478"/>
      <c r="HA1" s="478"/>
      <c r="HB1" s="478"/>
      <c r="HC1" s="478"/>
      <c r="HD1" s="478"/>
      <c r="HE1" s="478"/>
      <c r="HF1" s="478"/>
      <c r="HG1" s="478"/>
      <c r="HH1" s="478"/>
      <c r="HI1" s="478"/>
      <c r="HJ1" s="478"/>
      <c r="HK1" s="478"/>
      <c r="HL1" s="478"/>
      <c r="HM1" s="478"/>
      <c r="HN1" s="478"/>
      <c r="HO1" s="478"/>
      <c r="HP1" s="478"/>
      <c r="HQ1" s="478"/>
      <c r="HR1" s="478"/>
      <c r="HS1" s="478"/>
      <c r="HT1" s="478"/>
      <c r="HU1" s="478"/>
      <c r="HV1" s="478"/>
      <c r="HW1" s="478"/>
      <c r="HX1" s="478"/>
      <c r="HY1" s="478"/>
      <c r="HZ1" s="478"/>
      <c r="IA1" s="478"/>
      <c r="IB1" s="478"/>
      <c r="IC1" s="478"/>
      <c r="ID1" s="478"/>
      <c r="IE1" s="478"/>
      <c r="IF1" s="478"/>
      <c r="IG1" s="478"/>
      <c r="IH1" s="478"/>
      <c r="II1" s="478"/>
      <c r="IJ1" s="478"/>
      <c r="IK1" s="478"/>
      <c r="IL1" s="478"/>
      <c r="IM1" s="478"/>
      <c r="IN1" s="478"/>
      <c r="IO1" s="478"/>
      <c r="IP1" s="478"/>
      <c r="IQ1" s="478"/>
      <c r="IR1" s="478"/>
      <c r="IS1" s="478"/>
      <c r="IT1" s="478"/>
      <c r="IU1" s="478"/>
      <c r="IV1" s="478"/>
      <c r="IW1" s="478"/>
      <c r="IX1" s="478"/>
      <c r="IY1" s="478"/>
      <c r="IZ1" s="478"/>
      <c r="JA1" s="478"/>
      <c r="JB1" s="478"/>
      <c r="JC1" s="478"/>
      <c r="JD1" s="478"/>
      <c r="JE1" s="478"/>
      <c r="JF1" s="478"/>
      <c r="JG1" s="478"/>
      <c r="JH1" s="478"/>
      <c r="JI1" s="478"/>
      <c r="JJ1" s="478"/>
      <c r="JK1" s="478"/>
      <c r="JL1" s="478"/>
      <c r="JM1" s="478"/>
      <c r="JN1" s="478"/>
      <c r="JO1" s="478"/>
      <c r="JP1" s="478"/>
      <c r="JQ1" s="478"/>
      <c r="JR1" s="478"/>
      <c r="JS1" s="478"/>
      <c r="JT1" s="478"/>
      <c r="JU1" s="478"/>
      <c r="JV1" s="478"/>
      <c r="JW1" s="478"/>
      <c r="JX1" s="478"/>
      <c r="JY1" s="478"/>
      <c r="JZ1" s="478"/>
      <c r="KA1" s="478"/>
      <c r="KB1" s="478"/>
      <c r="KC1" s="478"/>
      <c r="KD1" s="478"/>
      <c r="KE1" s="478"/>
      <c r="KF1" s="478"/>
      <c r="KG1" s="478"/>
      <c r="KH1" s="478"/>
      <c r="KI1" s="478"/>
      <c r="KJ1" s="478"/>
      <c r="KK1" s="478"/>
      <c r="KL1" s="478"/>
      <c r="KM1" s="478"/>
      <c r="KN1" s="478"/>
      <c r="KO1" s="478"/>
      <c r="KP1" s="478"/>
      <c r="KQ1" s="478"/>
      <c r="KR1" s="478"/>
      <c r="KS1" s="478"/>
      <c r="KT1" s="478"/>
      <c r="KU1" s="478"/>
      <c r="KV1" s="478"/>
      <c r="KW1" s="478"/>
      <c r="KX1" s="478"/>
      <c r="KY1" s="478"/>
      <c r="KZ1" s="478"/>
      <c r="LA1" s="478"/>
      <c r="LB1" s="478"/>
      <c r="LC1" s="478"/>
      <c r="LD1" s="478"/>
      <c r="LE1" s="478"/>
      <c r="LF1" s="478"/>
      <c r="LG1" s="478"/>
      <c r="LH1" s="478"/>
      <c r="LI1" s="478"/>
      <c r="LJ1" s="478"/>
      <c r="LK1" s="478"/>
      <c r="LL1" s="478"/>
      <c r="LM1" s="478"/>
      <c r="LN1" s="478"/>
      <c r="LO1" s="478"/>
      <c r="LP1" s="478"/>
      <c r="LQ1" s="478"/>
      <c r="LR1" s="478"/>
      <c r="LS1" s="478"/>
      <c r="LT1" s="478"/>
      <c r="LU1" s="478"/>
      <c r="LV1" s="478"/>
      <c r="LW1" s="478"/>
      <c r="LX1" s="478"/>
      <c r="LY1" s="478"/>
      <c r="LZ1" s="478"/>
      <c r="MA1" s="478"/>
      <c r="MB1" s="478"/>
      <c r="MC1" s="478"/>
      <c r="MD1" s="478"/>
      <c r="ME1" s="478"/>
      <c r="MF1" s="478"/>
      <c r="MG1" s="478"/>
      <c r="MH1" s="478"/>
      <c r="MI1" s="478"/>
      <c r="MJ1" s="478"/>
      <c r="MK1" s="478"/>
      <c r="ML1" s="478"/>
      <c r="MM1" s="478"/>
      <c r="MN1" s="478"/>
      <c r="MO1" s="478"/>
      <c r="MP1" s="478"/>
      <c r="MQ1" s="478"/>
      <c r="MR1" s="478"/>
      <c r="MS1" s="478"/>
      <c r="MT1" s="478"/>
      <c r="MU1" s="478"/>
      <c r="MV1" s="478"/>
      <c r="MW1" s="478"/>
      <c r="MX1" s="478"/>
      <c r="MY1" s="478"/>
      <c r="MZ1" s="478"/>
      <c r="NA1" s="478"/>
      <c r="NB1" s="478"/>
      <c r="NC1" s="478"/>
      <c r="ND1" s="478"/>
      <c r="NE1" s="478"/>
      <c r="NF1" s="478"/>
      <c r="NG1" s="478"/>
      <c r="NH1" s="478"/>
      <c r="NI1" s="478"/>
      <c r="NJ1" s="478"/>
      <c r="NK1" s="478"/>
      <c r="NL1" s="478"/>
      <c r="NM1" s="478"/>
      <c r="NN1" s="478"/>
      <c r="NO1" s="478"/>
      <c r="NP1" s="478"/>
      <c r="NQ1" s="478"/>
      <c r="NR1" s="478"/>
      <c r="NS1" s="478"/>
      <c r="NT1" s="478"/>
      <c r="NU1" s="478"/>
      <c r="NV1" s="478"/>
      <c r="NW1" s="478"/>
      <c r="NX1" s="478"/>
      <c r="NY1" s="478"/>
      <c r="NZ1" s="478"/>
      <c r="OA1" s="478"/>
      <c r="OB1" s="478"/>
      <c r="OC1" s="478"/>
      <c r="OD1" s="478"/>
      <c r="OE1" s="478"/>
      <c r="OF1" s="478"/>
      <c r="OG1" s="478"/>
      <c r="OH1" s="478"/>
      <c r="OI1" s="478"/>
      <c r="OJ1" s="478"/>
      <c r="OK1" s="478"/>
      <c r="OL1" s="478"/>
      <c r="OM1" s="478"/>
      <c r="ON1" s="478"/>
      <c r="OO1" s="478"/>
      <c r="OP1" s="478"/>
      <c r="OQ1" s="478"/>
      <c r="OR1" s="478"/>
    </row>
    <row r="2" spans="1:408">
      <c r="B2" s="514"/>
      <c r="C2" s="480"/>
      <c r="D2" s="480"/>
      <c r="E2" s="480"/>
      <c r="F2" s="480"/>
      <c r="G2" s="480"/>
      <c r="H2" s="480"/>
      <c r="I2" s="480"/>
      <c r="J2" s="480"/>
      <c r="K2" s="480"/>
      <c r="L2" s="480"/>
      <c r="M2" s="510"/>
      <c r="AB2" s="478"/>
      <c r="AC2" s="478"/>
      <c r="AD2" s="478"/>
      <c r="AE2" s="478"/>
      <c r="AF2" s="478"/>
      <c r="AG2" s="478"/>
      <c r="AH2" s="478"/>
      <c r="AI2" s="478"/>
      <c r="AJ2" s="478"/>
      <c r="AK2" s="478"/>
      <c r="AL2" s="478"/>
      <c r="AM2" s="478"/>
      <c r="AN2" s="478"/>
      <c r="AO2" s="478"/>
      <c r="AP2" s="478"/>
      <c r="AQ2" s="478"/>
      <c r="AR2" s="478"/>
      <c r="AS2" s="478"/>
      <c r="AT2" s="478"/>
      <c r="AU2" s="478"/>
      <c r="AV2" s="478"/>
      <c r="AW2" s="478"/>
      <c r="AX2" s="478"/>
      <c r="AY2" s="478"/>
      <c r="AZ2" s="478"/>
      <c r="BA2" s="478"/>
      <c r="BB2" s="478"/>
      <c r="BC2" s="478"/>
      <c r="BD2" s="478"/>
      <c r="BE2" s="478"/>
      <c r="BF2" s="478"/>
      <c r="BG2" s="478"/>
      <c r="BH2" s="478"/>
      <c r="BI2" s="478"/>
      <c r="BJ2" s="478"/>
      <c r="BK2" s="478"/>
      <c r="BL2" s="478"/>
      <c r="BM2" s="478"/>
      <c r="BN2" s="478"/>
      <c r="BO2" s="478"/>
      <c r="BP2" s="478"/>
      <c r="BQ2" s="478"/>
      <c r="BR2" s="478"/>
      <c r="BS2" s="478"/>
      <c r="BT2" s="478"/>
      <c r="BU2" s="478"/>
      <c r="BV2" s="478"/>
      <c r="BW2" s="478"/>
      <c r="BX2" s="478"/>
      <c r="BY2" s="478"/>
      <c r="BZ2" s="478"/>
      <c r="CA2" s="478"/>
      <c r="CB2" s="478"/>
      <c r="CC2" s="478"/>
      <c r="CD2" s="478"/>
      <c r="CE2" s="478"/>
      <c r="CF2" s="478"/>
      <c r="CG2" s="478"/>
      <c r="CH2" s="478"/>
      <c r="CI2" s="478"/>
      <c r="CJ2" s="478"/>
      <c r="CK2" s="478"/>
      <c r="CL2" s="478"/>
      <c r="CM2" s="478"/>
      <c r="CN2" s="478"/>
      <c r="CO2" s="478"/>
      <c r="CP2" s="478"/>
      <c r="CQ2" s="478"/>
      <c r="CR2" s="478"/>
      <c r="CS2" s="478"/>
      <c r="CT2" s="478"/>
      <c r="CU2" s="478"/>
      <c r="CV2" s="478"/>
      <c r="CW2" s="478"/>
      <c r="CX2" s="478"/>
      <c r="CY2" s="478"/>
      <c r="CZ2" s="478"/>
      <c r="DA2" s="478"/>
      <c r="DB2" s="478"/>
      <c r="DC2" s="478"/>
      <c r="DD2" s="478"/>
      <c r="DE2" s="478"/>
      <c r="DF2" s="478"/>
      <c r="DG2" s="478"/>
      <c r="DH2" s="478"/>
      <c r="DI2" s="478"/>
      <c r="DJ2" s="478"/>
      <c r="DK2" s="478"/>
      <c r="DL2" s="478"/>
      <c r="DM2" s="478"/>
      <c r="DN2" s="478"/>
      <c r="DO2" s="478"/>
      <c r="DP2" s="478"/>
      <c r="DQ2" s="478"/>
      <c r="DR2" s="478"/>
      <c r="DS2" s="478"/>
      <c r="DT2" s="478"/>
      <c r="DU2" s="478"/>
      <c r="DV2" s="478"/>
      <c r="DW2" s="478"/>
      <c r="DX2" s="478"/>
      <c r="DY2" s="478"/>
      <c r="DZ2" s="478"/>
      <c r="EA2" s="478"/>
      <c r="EB2" s="478"/>
      <c r="EC2" s="478"/>
      <c r="ED2" s="478"/>
      <c r="EE2" s="478"/>
      <c r="EF2" s="478"/>
      <c r="EG2" s="478"/>
      <c r="EH2" s="478"/>
      <c r="EI2" s="478"/>
      <c r="EJ2" s="478"/>
      <c r="EK2" s="478"/>
      <c r="EL2" s="478"/>
      <c r="EM2" s="478"/>
      <c r="EN2" s="478"/>
      <c r="EO2" s="478"/>
      <c r="EP2" s="478"/>
      <c r="EQ2" s="478"/>
      <c r="ER2" s="478"/>
      <c r="ES2" s="478"/>
      <c r="ET2" s="478"/>
      <c r="EU2" s="478"/>
      <c r="EV2" s="478"/>
      <c r="EW2" s="478"/>
      <c r="EX2" s="478"/>
      <c r="EY2" s="478"/>
      <c r="EZ2" s="478"/>
      <c r="FA2" s="478"/>
      <c r="FB2" s="478"/>
      <c r="FC2" s="478"/>
      <c r="FD2" s="478"/>
      <c r="FE2" s="478"/>
      <c r="FF2" s="478"/>
      <c r="FG2" s="478"/>
      <c r="FH2" s="478"/>
      <c r="FI2" s="478"/>
      <c r="FJ2" s="478"/>
      <c r="FK2" s="478"/>
      <c r="FL2" s="478"/>
      <c r="FM2" s="478"/>
      <c r="FN2" s="478"/>
      <c r="FO2" s="478"/>
      <c r="FP2" s="478"/>
      <c r="FQ2" s="478"/>
      <c r="FR2" s="478"/>
      <c r="FS2" s="478"/>
      <c r="FT2" s="478"/>
      <c r="FU2" s="478"/>
      <c r="FV2" s="478"/>
      <c r="FW2" s="478"/>
      <c r="FX2" s="478"/>
      <c r="FY2" s="478"/>
      <c r="FZ2" s="478"/>
      <c r="GA2" s="478"/>
      <c r="GB2" s="478"/>
      <c r="GC2" s="478"/>
      <c r="GD2" s="478"/>
      <c r="GE2" s="478"/>
      <c r="GF2" s="478"/>
      <c r="GG2" s="478"/>
      <c r="GH2" s="478"/>
      <c r="GI2" s="478"/>
      <c r="GJ2" s="478"/>
      <c r="GK2" s="478"/>
      <c r="GL2" s="478"/>
      <c r="GM2" s="478"/>
      <c r="GN2" s="478"/>
      <c r="GO2" s="478"/>
      <c r="GP2" s="478"/>
      <c r="GQ2" s="478"/>
      <c r="GR2" s="478"/>
      <c r="GS2" s="478"/>
      <c r="GT2" s="478"/>
      <c r="GU2" s="478"/>
      <c r="GV2" s="478"/>
      <c r="GW2" s="478"/>
      <c r="GX2" s="478"/>
      <c r="GY2" s="478"/>
      <c r="GZ2" s="478"/>
      <c r="HA2" s="478"/>
      <c r="HB2" s="478"/>
      <c r="HC2" s="478"/>
      <c r="HD2" s="478"/>
      <c r="HE2" s="478"/>
      <c r="HF2" s="478"/>
      <c r="HG2" s="478"/>
      <c r="HH2" s="478"/>
      <c r="HI2" s="478"/>
      <c r="HJ2" s="478"/>
      <c r="HK2" s="478"/>
      <c r="HL2" s="478"/>
      <c r="HM2" s="478"/>
      <c r="HN2" s="478"/>
      <c r="HO2" s="478"/>
      <c r="HP2" s="478"/>
      <c r="HQ2" s="478"/>
      <c r="HR2" s="478"/>
      <c r="HS2" s="478"/>
      <c r="HT2" s="478"/>
      <c r="HU2" s="478"/>
      <c r="HV2" s="478"/>
      <c r="HW2" s="478"/>
      <c r="HX2" s="478"/>
      <c r="HY2" s="478"/>
      <c r="HZ2" s="478"/>
      <c r="IA2" s="478"/>
      <c r="IB2" s="478"/>
      <c r="IC2" s="478"/>
      <c r="ID2" s="478"/>
      <c r="IE2" s="478"/>
      <c r="IF2" s="478"/>
      <c r="IG2" s="478"/>
      <c r="IH2" s="478"/>
      <c r="II2" s="478"/>
      <c r="IJ2" s="478"/>
      <c r="IK2" s="478"/>
      <c r="IL2" s="478"/>
      <c r="IM2" s="478"/>
      <c r="IN2" s="478"/>
      <c r="IO2" s="478"/>
      <c r="IP2" s="478"/>
      <c r="IQ2" s="478"/>
      <c r="IR2" s="478"/>
      <c r="IS2" s="478"/>
      <c r="IT2" s="478"/>
      <c r="IU2" s="478"/>
      <c r="IV2" s="478"/>
      <c r="IW2" s="478"/>
      <c r="IX2" s="478"/>
      <c r="IY2" s="478"/>
      <c r="IZ2" s="478"/>
      <c r="JA2" s="478"/>
      <c r="JB2" s="478"/>
      <c r="JC2" s="478"/>
      <c r="JD2" s="478"/>
      <c r="JE2" s="478"/>
      <c r="JF2" s="478"/>
      <c r="JG2" s="478"/>
      <c r="JH2" s="478"/>
      <c r="JI2" s="478"/>
      <c r="JJ2" s="478"/>
      <c r="JK2" s="478"/>
      <c r="JL2" s="478"/>
      <c r="JM2" s="478"/>
      <c r="JN2" s="478"/>
      <c r="JO2" s="478"/>
      <c r="JP2" s="478"/>
      <c r="JQ2" s="478"/>
      <c r="JR2" s="478"/>
      <c r="JS2" s="478"/>
      <c r="JT2" s="478"/>
      <c r="JU2" s="478"/>
      <c r="JV2" s="478"/>
      <c r="JW2" s="478"/>
      <c r="JX2" s="478"/>
      <c r="JY2" s="478"/>
      <c r="JZ2" s="478"/>
      <c r="KA2" s="478"/>
      <c r="KB2" s="478"/>
      <c r="KC2" s="478"/>
      <c r="KD2" s="478"/>
      <c r="KE2" s="478"/>
      <c r="KF2" s="478"/>
      <c r="KG2" s="478"/>
      <c r="KH2" s="478"/>
      <c r="KI2" s="478"/>
      <c r="KJ2" s="478"/>
      <c r="KK2" s="478"/>
      <c r="KL2" s="478"/>
      <c r="KM2" s="478"/>
      <c r="KN2" s="478"/>
      <c r="KO2" s="478"/>
      <c r="KP2" s="478"/>
      <c r="KQ2" s="478"/>
      <c r="KR2" s="478"/>
      <c r="KS2" s="478"/>
      <c r="KT2" s="478"/>
      <c r="KU2" s="478"/>
      <c r="KV2" s="478"/>
      <c r="KW2" s="478"/>
      <c r="KX2" s="478"/>
      <c r="KY2" s="478"/>
      <c r="KZ2" s="478"/>
      <c r="LA2" s="478"/>
      <c r="LB2" s="478"/>
      <c r="LC2" s="478"/>
      <c r="LD2" s="478"/>
      <c r="LE2" s="478"/>
      <c r="LF2" s="478"/>
      <c r="LG2" s="478"/>
      <c r="LH2" s="478"/>
      <c r="LI2" s="478"/>
      <c r="LJ2" s="478"/>
      <c r="LK2" s="478"/>
      <c r="LL2" s="478"/>
      <c r="LM2" s="478"/>
      <c r="LN2" s="478"/>
      <c r="LO2" s="478"/>
      <c r="LP2" s="478"/>
      <c r="LQ2" s="478"/>
      <c r="LR2" s="478"/>
      <c r="LS2" s="478"/>
      <c r="LT2" s="478"/>
      <c r="LU2" s="478"/>
      <c r="LV2" s="478"/>
      <c r="LW2" s="478"/>
      <c r="LX2" s="478"/>
      <c r="LY2" s="478"/>
      <c r="LZ2" s="478"/>
      <c r="MA2" s="478"/>
      <c r="MB2" s="478"/>
      <c r="MC2" s="478"/>
      <c r="MD2" s="478"/>
      <c r="ME2" s="478"/>
      <c r="MF2" s="478"/>
      <c r="MG2" s="478"/>
      <c r="MH2" s="478"/>
      <c r="MI2" s="478"/>
      <c r="MJ2" s="478"/>
      <c r="MK2" s="478"/>
      <c r="ML2" s="478"/>
      <c r="MM2" s="478"/>
      <c r="MN2" s="478"/>
      <c r="MO2" s="478"/>
      <c r="MP2" s="478"/>
      <c r="MQ2" s="478"/>
      <c r="MR2" s="478"/>
      <c r="MS2" s="478"/>
      <c r="MT2" s="478"/>
      <c r="MU2" s="478"/>
      <c r="MV2" s="478"/>
      <c r="MW2" s="478"/>
      <c r="MX2" s="478"/>
      <c r="MY2" s="478"/>
      <c r="MZ2" s="478"/>
      <c r="NA2" s="478"/>
      <c r="NB2" s="478"/>
      <c r="NC2" s="478"/>
      <c r="ND2" s="478"/>
      <c r="NE2" s="478"/>
      <c r="NF2" s="478"/>
      <c r="NG2" s="478"/>
      <c r="NH2" s="478"/>
      <c r="NI2" s="478"/>
      <c r="NJ2" s="478"/>
      <c r="NK2" s="478"/>
      <c r="NL2" s="478"/>
      <c r="NM2" s="478"/>
      <c r="NN2" s="478"/>
      <c r="NO2" s="478"/>
      <c r="NP2" s="478"/>
      <c r="NQ2" s="478"/>
      <c r="NR2" s="478"/>
      <c r="NS2" s="478"/>
      <c r="NT2" s="478"/>
      <c r="NU2" s="478"/>
      <c r="NV2" s="478"/>
      <c r="NW2" s="478"/>
      <c r="NX2" s="478"/>
      <c r="NY2" s="478"/>
      <c r="NZ2" s="478"/>
      <c r="OA2" s="478"/>
      <c r="OB2" s="478"/>
      <c r="OC2" s="478"/>
      <c r="OD2" s="478"/>
      <c r="OE2" s="478"/>
      <c r="OF2" s="478"/>
      <c r="OG2" s="478"/>
      <c r="OH2" s="478"/>
      <c r="OI2" s="478"/>
      <c r="OJ2" s="478"/>
      <c r="OK2" s="478"/>
      <c r="OL2" s="478"/>
      <c r="OM2" s="478"/>
      <c r="ON2" s="478"/>
      <c r="OO2" s="478"/>
      <c r="OP2" s="478"/>
      <c r="OQ2" s="478"/>
      <c r="OR2" s="478"/>
    </row>
    <row r="3" spans="1:408" s="478" customFormat="1" ht="24" customHeight="1">
      <c r="B3" s="514"/>
      <c r="C3" s="480"/>
      <c r="D3" s="480"/>
      <c r="E3" s="480"/>
      <c r="F3" s="480"/>
      <c r="G3" s="480"/>
      <c r="H3" s="480"/>
      <c r="I3" s="480"/>
      <c r="J3" s="480"/>
      <c r="K3" s="529"/>
      <c r="L3" s="480"/>
      <c r="M3" s="510"/>
    </row>
    <row r="4" spans="1:408" s="478" customFormat="1" ht="22" customHeight="1" thickBot="1">
      <c r="B4" s="514"/>
      <c r="C4" s="480"/>
      <c r="D4" s="480"/>
      <c r="E4" s="480"/>
      <c r="F4" s="480"/>
      <c r="G4" s="480"/>
      <c r="H4" s="480"/>
      <c r="I4" s="480"/>
      <c r="J4" s="480"/>
      <c r="K4" s="529"/>
      <c r="L4" s="480"/>
      <c r="M4" s="510"/>
    </row>
    <row r="5" spans="1:408" s="478" customFormat="1" ht="18" customHeight="1">
      <c r="B5" s="514"/>
      <c r="C5" s="1329" t="s">
        <v>1009</v>
      </c>
      <c r="D5" s="1330"/>
      <c r="E5" s="1330"/>
      <c r="F5" s="1331"/>
      <c r="G5" s="1329" t="s">
        <v>1010</v>
      </c>
      <c r="H5" s="1330"/>
      <c r="I5" s="1331"/>
      <c r="J5" s="1329" t="s">
        <v>1011</v>
      </c>
      <c r="K5" s="1335"/>
      <c r="L5" s="1336"/>
      <c r="M5" s="510"/>
    </row>
    <row r="6" spans="1:408" s="478" customFormat="1" ht="51" customHeight="1" thickBot="1">
      <c r="B6" s="514"/>
      <c r="C6" s="1332"/>
      <c r="D6" s="1333"/>
      <c r="E6" s="1333"/>
      <c r="F6" s="1334"/>
      <c r="G6" s="1332"/>
      <c r="H6" s="1333"/>
      <c r="I6" s="1334"/>
      <c r="J6" s="1337"/>
      <c r="K6" s="1338"/>
      <c r="L6" s="1339"/>
      <c r="M6" s="510"/>
    </row>
    <row r="7" spans="1:408" s="478" customFormat="1" ht="18" customHeight="1" thickBot="1">
      <c r="A7" s="587"/>
      <c r="B7" s="370"/>
      <c r="C7" s="588"/>
      <c r="D7" s="588"/>
      <c r="E7" s="375"/>
      <c r="F7" s="375"/>
      <c r="G7" s="375"/>
      <c r="H7" s="375"/>
      <c r="I7" s="375"/>
      <c r="J7" s="855" t="s">
        <v>4233</v>
      </c>
      <c r="K7" s="855"/>
      <c r="L7" s="855"/>
      <c r="M7" s="373"/>
    </row>
    <row r="8" spans="1:408" s="478" customFormat="1" ht="22" customHeight="1">
      <c r="B8" s="514"/>
      <c r="C8" s="600" t="s">
        <v>651</v>
      </c>
      <c r="D8" s="601" t="s">
        <v>3277</v>
      </c>
      <c r="E8" s="601"/>
      <c r="F8" s="589"/>
      <c r="G8" s="589"/>
      <c r="H8" s="589"/>
      <c r="I8" s="589"/>
      <c r="J8" s="589"/>
      <c r="K8" s="602"/>
      <c r="L8" s="603"/>
      <c r="M8" s="510"/>
    </row>
    <row r="9" spans="1:408" s="478" customFormat="1" ht="26.15" customHeight="1">
      <c r="B9" s="514"/>
      <c r="C9" s="590"/>
      <c r="D9" s="591"/>
      <c r="E9" s="591"/>
      <c r="F9" s="591"/>
      <c r="G9" s="591"/>
      <c r="H9" s="591"/>
      <c r="I9" s="591"/>
      <c r="J9" s="591"/>
      <c r="K9" s="604"/>
      <c r="L9" s="605"/>
      <c r="M9" s="510"/>
    </row>
    <row r="10" spans="1:408" s="478" customFormat="1" ht="22.5">
      <c r="B10" s="514"/>
      <c r="C10" s="590" t="s">
        <v>652</v>
      </c>
      <c r="D10" s="591" t="s">
        <v>3278</v>
      </c>
      <c r="E10" s="591"/>
      <c r="F10" s="591"/>
      <c r="G10" s="591"/>
      <c r="H10" s="591"/>
      <c r="I10" s="591"/>
      <c r="J10" s="591"/>
      <c r="K10" s="604"/>
      <c r="L10" s="605"/>
      <c r="M10" s="510"/>
    </row>
    <row r="11" spans="1:408" s="478" customFormat="1" ht="24" customHeight="1" thickBot="1">
      <c r="B11" s="514"/>
      <c r="C11" s="592"/>
      <c r="D11" s="593"/>
      <c r="E11" s="593"/>
      <c r="F11" s="593"/>
      <c r="G11" s="593"/>
      <c r="H11" s="593"/>
      <c r="I11" s="593"/>
      <c r="J11" s="593"/>
      <c r="K11" s="606"/>
      <c r="L11" s="607"/>
      <c r="M11" s="510"/>
    </row>
    <row r="12" spans="1:408" ht="18" customHeight="1" thickBot="1">
      <c r="B12" s="514"/>
      <c r="C12" s="599"/>
      <c r="D12" s="479"/>
      <c r="E12" s="479"/>
      <c r="F12" s="479"/>
      <c r="G12" s="479"/>
      <c r="H12" s="479"/>
      <c r="I12" s="479"/>
      <c r="J12" s="479"/>
      <c r="K12" s="511"/>
      <c r="L12" s="479"/>
      <c r="M12" s="510"/>
      <c r="AB12" s="478"/>
      <c r="AC12" s="478"/>
      <c r="AD12" s="478"/>
      <c r="AE12" s="478"/>
      <c r="AF12" s="478"/>
      <c r="AG12" s="478"/>
      <c r="AH12" s="478"/>
      <c r="AI12" s="478"/>
      <c r="AJ12" s="478"/>
      <c r="AK12" s="478"/>
      <c r="AL12" s="478"/>
      <c r="AM12" s="478"/>
      <c r="AN12" s="478"/>
      <c r="AO12" s="478"/>
      <c r="AP12" s="478"/>
      <c r="AQ12" s="478"/>
      <c r="AR12" s="478"/>
      <c r="AS12" s="478"/>
      <c r="AT12" s="478"/>
      <c r="AU12" s="478"/>
      <c r="AV12" s="478"/>
      <c r="AW12" s="478"/>
      <c r="AX12" s="478"/>
      <c r="AY12" s="478"/>
      <c r="AZ12" s="478"/>
      <c r="BA12" s="478"/>
      <c r="BB12" s="478"/>
      <c r="BC12" s="478"/>
      <c r="BD12" s="478"/>
      <c r="BE12" s="478"/>
      <c r="BF12" s="478"/>
      <c r="BG12" s="478"/>
      <c r="BH12" s="478"/>
      <c r="BI12" s="478"/>
      <c r="BJ12" s="478"/>
      <c r="BK12" s="478"/>
      <c r="BL12" s="478"/>
      <c r="BM12" s="478"/>
      <c r="BN12" s="478"/>
      <c r="BO12" s="478"/>
      <c r="BP12" s="478"/>
      <c r="BQ12" s="478"/>
      <c r="BR12" s="478"/>
      <c r="BS12" s="478"/>
      <c r="BT12" s="478"/>
      <c r="BU12" s="478"/>
      <c r="BV12" s="478"/>
      <c r="BW12" s="478"/>
      <c r="BX12" s="478"/>
      <c r="BY12" s="478"/>
      <c r="BZ12" s="478"/>
      <c r="CA12" s="478"/>
      <c r="CB12" s="478"/>
      <c r="CC12" s="478"/>
      <c r="CD12" s="478"/>
      <c r="CE12" s="478"/>
      <c r="CF12" s="478"/>
      <c r="CG12" s="478"/>
      <c r="CH12" s="478"/>
      <c r="CI12" s="478"/>
      <c r="CJ12" s="478"/>
      <c r="CK12" s="478"/>
      <c r="CL12" s="478"/>
      <c r="CM12" s="478"/>
      <c r="CN12" s="478"/>
      <c r="CO12" s="478"/>
      <c r="CP12" s="478"/>
      <c r="CQ12" s="478"/>
      <c r="CR12" s="478"/>
      <c r="CS12" s="478"/>
      <c r="CT12" s="478"/>
      <c r="CU12" s="478"/>
      <c r="CV12" s="478"/>
      <c r="CW12" s="478"/>
      <c r="CX12" s="478"/>
      <c r="CY12" s="478"/>
      <c r="CZ12" s="478"/>
      <c r="DA12" s="478"/>
      <c r="DB12" s="478"/>
      <c r="DC12" s="478"/>
      <c r="DD12" s="478"/>
      <c r="DE12" s="478"/>
      <c r="DF12" s="478"/>
      <c r="DG12" s="478"/>
      <c r="DH12" s="478"/>
      <c r="DI12" s="478"/>
      <c r="DJ12" s="478"/>
      <c r="DK12" s="478"/>
      <c r="DL12" s="478"/>
      <c r="DM12" s="478"/>
      <c r="DN12" s="478"/>
      <c r="DO12" s="478"/>
      <c r="DP12" s="478"/>
      <c r="DQ12" s="478"/>
      <c r="DR12" s="478"/>
      <c r="DS12" s="478"/>
      <c r="DT12" s="478"/>
      <c r="DU12" s="478"/>
      <c r="DV12" s="478"/>
      <c r="DW12" s="478"/>
      <c r="DX12" s="478"/>
      <c r="DY12" s="478"/>
      <c r="DZ12" s="478"/>
      <c r="EA12" s="478"/>
      <c r="EB12" s="478"/>
      <c r="EC12" s="478"/>
      <c r="ED12" s="478"/>
      <c r="EE12" s="478"/>
      <c r="EF12" s="478"/>
      <c r="EG12" s="478"/>
      <c r="EH12" s="478"/>
      <c r="EI12" s="478"/>
      <c r="EJ12" s="478"/>
      <c r="EK12" s="478"/>
      <c r="EL12" s="478"/>
      <c r="EM12" s="478"/>
      <c r="EN12" s="478"/>
      <c r="EO12" s="478"/>
      <c r="EP12" s="478"/>
      <c r="EQ12" s="478"/>
      <c r="ER12" s="478"/>
      <c r="ES12" s="478"/>
      <c r="ET12" s="478"/>
      <c r="EU12" s="478"/>
      <c r="EV12" s="478"/>
      <c r="EW12" s="478"/>
      <c r="EX12" s="478"/>
      <c r="EY12" s="478"/>
      <c r="EZ12" s="478"/>
      <c r="FA12" s="478"/>
      <c r="FB12" s="478"/>
      <c r="FC12" s="478"/>
      <c r="FD12" s="478"/>
      <c r="FE12" s="478"/>
      <c r="FF12" s="478"/>
      <c r="FG12" s="478"/>
      <c r="FH12" s="478"/>
      <c r="FI12" s="478"/>
      <c r="FJ12" s="478"/>
      <c r="FK12" s="478"/>
      <c r="FL12" s="478"/>
      <c r="FM12" s="478"/>
      <c r="FN12" s="478"/>
      <c r="FO12" s="478"/>
      <c r="FP12" s="478"/>
      <c r="FQ12" s="478"/>
      <c r="FR12" s="478"/>
      <c r="FS12" s="478"/>
      <c r="FT12" s="478"/>
      <c r="FU12" s="478"/>
      <c r="FV12" s="478"/>
      <c r="FW12" s="478"/>
      <c r="FX12" s="478"/>
      <c r="FY12" s="478"/>
      <c r="FZ12" s="478"/>
      <c r="GA12" s="478"/>
      <c r="GB12" s="478"/>
      <c r="GC12" s="478"/>
      <c r="GD12" s="478"/>
      <c r="GE12" s="478"/>
      <c r="GF12" s="478"/>
      <c r="GG12" s="478"/>
      <c r="GH12" s="478"/>
      <c r="GI12" s="478"/>
      <c r="GJ12" s="478"/>
      <c r="GK12" s="478"/>
      <c r="GL12" s="478"/>
      <c r="GM12" s="478"/>
      <c r="GN12" s="478"/>
      <c r="GO12" s="478"/>
      <c r="GP12" s="478"/>
      <c r="GQ12" s="478"/>
      <c r="GR12" s="478"/>
      <c r="GS12" s="478"/>
      <c r="GT12" s="478"/>
      <c r="GU12" s="478"/>
      <c r="GV12" s="478"/>
      <c r="GW12" s="478"/>
      <c r="GX12" s="478"/>
      <c r="GY12" s="478"/>
      <c r="GZ12" s="478"/>
      <c r="HA12" s="478"/>
      <c r="HB12" s="478"/>
      <c r="HC12" s="478"/>
      <c r="HD12" s="478"/>
      <c r="HE12" s="478"/>
      <c r="HF12" s="478"/>
      <c r="HG12" s="478"/>
      <c r="HH12" s="478"/>
      <c r="HI12" s="478"/>
      <c r="HJ12" s="478"/>
      <c r="HK12" s="478"/>
      <c r="HL12" s="478"/>
      <c r="HM12" s="478"/>
      <c r="HN12" s="478"/>
      <c r="HO12" s="478"/>
      <c r="HP12" s="478"/>
      <c r="HQ12" s="478"/>
      <c r="HR12" s="478"/>
      <c r="HS12" s="478"/>
      <c r="HT12" s="478"/>
      <c r="HU12" s="478"/>
      <c r="HV12" s="478"/>
      <c r="HW12" s="478"/>
      <c r="HX12" s="478"/>
      <c r="HY12" s="478"/>
      <c r="HZ12" s="478"/>
      <c r="IA12" s="478"/>
      <c r="IB12" s="478"/>
      <c r="IC12" s="478"/>
      <c r="ID12" s="478"/>
      <c r="IE12" s="478"/>
      <c r="IF12" s="478"/>
      <c r="IG12" s="478"/>
      <c r="IH12" s="478"/>
      <c r="II12" s="478"/>
      <c r="IJ12" s="478"/>
      <c r="IK12" s="478"/>
      <c r="IL12" s="478"/>
      <c r="IM12" s="478"/>
      <c r="IN12" s="478"/>
      <c r="IO12" s="478"/>
      <c r="IP12" s="478"/>
      <c r="IQ12" s="478"/>
      <c r="IR12" s="478"/>
      <c r="IS12" s="478"/>
      <c r="IT12" s="478"/>
      <c r="IU12" s="478"/>
      <c r="IV12" s="478"/>
      <c r="IW12" s="478"/>
      <c r="IX12" s="478"/>
      <c r="IY12" s="478"/>
      <c r="IZ12" s="478"/>
      <c r="JA12" s="478"/>
      <c r="JB12" s="478"/>
      <c r="JC12" s="478"/>
      <c r="JD12" s="478"/>
      <c r="JE12" s="478"/>
      <c r="JF12" s="478"/>
      <c r="JG12" s="478"/>
      <c r="JH12" s="478"/>
      <c r="JI12" s="478"/>
      <c r="JJ12" s="478"/>
      <c r="JK12" s="478"/>
      <c r="JL12" s="478"/>
      <c r="JM12" s="478"/>
      <c r="JN12" s="478"/>
      <c r="JO12" s="478"/>
      <c r="JP12" s="478"/>
      <c r="JQ12" s="478"/>
      <c r="JR12" s="478"/>
      <c r="JS12" s="478"/>
      <c r="JT12" s="478"/>
      <c r="JU12" s="478"/>
      <c r="JV12" s="478"/>
      <c r="JW12" s="478"/>
      <c r="JX12" s="478"/>
      <c r="JY12" s="478"/>
      <c r="JZ12" s="478"/>
      <c r="KA12" s="478"/>
      <c r="KB12" s="478"/>
      <c r="KC12" s="478"/>
      <c r="KD12" s="478"/>
      <c r="KE12" s="478"/>
      <c r="KF12" s="478"/>
      <c r="KG12" s="478"/>
      <c r="KH12" s="478"/>
      <c r="KI12" s="478"/>
      <c r="KJ12" s="478"/>
      <c r="KK12" s="478"/>
      <c r="KL12" s="478"/>
      <c r="KM12" s="478"/>
      <c r="KN12" s="478"/>
      <c r="KO12" s="478"/>
      <c r="KP12" s="478"/>
      <c r="KQ12" s="478"/>
      <c r="KR12" s="478"/>
      <c r="KS12" s="478"/>
      <c r="KT12" s="478"/>
      <c r="KU12" s="478"/>
      <c r="KV12" s="478"/>
      <c r="KW12" s="478"/>
      <c r="KX12" s="478"/>
      <c r="KY12" s="478"/>
      <c r="KZ12" s="478"/>
      <c r="LA12" s="478"/>
      <c r="LB12" s="478"/>
      <c r="LC12" s="478"/>
      <c r="LD12" s="478"/>
      <c r="LE12" s="478"/>
      <c r="LF12" s="478"/>
      <c r="LG12" s="478"/>
      <c r="LH12" s="478"/>
      <c r="LI12" s="478"/>
      <c r="LJ12" s="478"/>
      <c r="LK12" s="478"/>
      <c r="LL12" s="478"/>
      <c r="LM12" s="478"/>
      <c r="LN12" s="478"/>
      <c r="LO12" s="478"/>
      <c r="LP12" s="478"/>
      <c r="LQ12" s="478"/>
      <c r="LR12" s="478"/>
      <c r="LS12" s="478"/>
      <c r="LT12" s="478"/>
      <c r="LU12" s="478"/>
      <c r="LV12" s="478"/>
      <c r="LW12" s="478"/>
      <c r="LX12" s="478"/>
      <c r="LY12" s="478"/>
      <c r="LZ12" s="478"/>
      <c r="MA12" s="478"/>
      <c r="MB12" s="478"/>
      <c r="MC12" s="478"/>
      <c r="MD12" s="478"/>
      <c r="ME12" s="478"/>
      <c r="MF12" s="478"/>
      <c r="MG12" s="478"/>
      <c r="MH12" s="478"/>
      <c r="MI12" s="478"/>
      <c r="MJ12" s="478"/>
      <c r="MK12" s="478"/>
      <c r="ML12" s="478"/>
      <c r="MM12" s="478"/>
      <c r="MN12" s="478"/>
      <c r="MO12" s="478"/>
      <c r="MP12" s="478"/>
      <c r="MQ12" s="478"/>
      <c r="MR12" s="478"/>
      <c r="MS12" s="478"/>
      <c r="MT12" s="478"/>
      <c r="MU12" s="478"/>
      <c r="MV12" s="478"/>
      <c r="MW12" s="478"/>
      <c r="MX12" s="478"/>
      <c r="MY12" s="478"/>
      <c r="MZ12" s="478"/>
      <c r="NA12" s="478"/>
      <c r="NB12" s="478"/>
      <c r="NC12" s="478"/>
      <c r="ND12" s="478"/>
      <c r="NE12" s="478"/>
      <c r="NF12" s="478"/>
      <c r="NG12" s="478"/>
      <c r="NH12" s="478"/>
      <c r="NI12" s="478"/>
      <c r="NJ12" s="478"/>
      <c r="NK12" s="478"/>
      <c r="NL12" s="478"/>
      <c r="NM12" s="478"/>
      <c r="NN12" s="478"/>
      <c r="NO12" s="478"/>
      <c r="NP12" s="478"/>
      <c r="NQ12" s="478"/>
      <c r="NR12" s="478"/>
      <c r="NS12" s="478"/>
      <c r="NT12" s="478"/>
      <c r="NU12" s="478"/>
      <c r="NV12" s="478"/>
      <c r="NW12" s="478"/>
      <c r="NX12" s="478"/>
      <c r="NY12" s="478"/>
      <c r="NZ12" s="478"/>
      <c r="OA12" s="478"/>
      <c r="OB12" s="478"/>
      <c r="OC12" s="478"/>
      <c r="OD12" s="478"/>
      <c r="OE12" s="478"/>
      <c r="OF12" s="478"/>
      <c r="OG12" s="478"/>
      <c r="OH12" s="478"/>
      <c r="OI12" s="478"/>
      <c r="OJ12" s="478"/>
      <c r="OK12" s="478"/>
      <c r="OL12" s="478"/>
      <c r="OM12" s="478"/>
      <c r="ON12" s="478"/>
      <c r="OO12" s="478"/>
      <c r="OP12" s="478"/>
      <c r="OQ12" s="478"/>
      <c r="OR12" s="478"/>
    </row>
    <row r="13" spans="1:408" ht="18" customHeight="1">
      <c r="B13" s="514"/>
      <c r="C13" s="594" t="s">
        <v>651</v>
      </c>
      <c r="D13" s="595" t="s">
        <v>1382</v>
      </c>
      <c r="E13" s="595"/>
      <c r="F13" s="595"/>
      <c r="G13" s="595"/>
      <c r="H13" s="595"/>
      <c r="I13" s="595"/>
      <c r="J13" s="595"/>
      <c r="K13" s="608"/>
      <c r="L13" s="609"/>
      <c r="M13" s="510"/>
      <c r="AB13" s="478"/>
      <c r="AC13" s="478"/>
      <c r="AD13" s="478"/>
      <c r="AE13" s="478"/>
      <c r="AF13" s="478"/>
      <c r="AG13" s="478"/>
      <c r="AH13" s="478"/>
      <c r="AI13" s="478"/>
      <c r="AJ13" s="478"/>
      <c r="AK13" s="478"/>
      <c r="AL13" s="478"/>
      <c r="AM13" s="478"/>
      <c r="AN13" s="478"/>
      <c r="AO13" s="47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c r="BS13" s="478"/>
      <c r="BT13" s="478"/>
      <c r="BU13" s="478"/>
      <c r="BV13" s="478"/>
      <c r="BW13" s="478"/>
      <c r="BX13" s="478"/>
      <c r="BY13" s="478"/>
      <c r="BZ13" s="478"/>
      <c r="CA13" s="478"/>
      <c r="CB13" s="478"/>
      <c r="CC13" s="478"/>
      <c r="CD13" s="478"/>
      <c r="CE13" s="478"/>
      <c r="CF13" s="478"/>
      <c r="CG13" s="478"/>
      <c r="CH13" s="478"/>
      <c r="CI13" s="478"/>
      <c r="CJ13" s="478"/>
      <c r="CK13" s="478"/>
      <c r="CL13" s="478"/>
      <c r="CM13" s="478"/>
      <c r="CN13" s="478"/>
      <c r="CO13" s="478"/>
      <c r="CP13" s="478"/>
      <c r="CQ13" s="478"/>
      <c r="CR13" s="478"/>
      <c r="CS13" s="478"/>
      <c r="CT13" s="478"/>
      <c r="CU13" s="478"/>
      <c r="CV13" s="478"/>
      <c r="CW13" s="478"/>
      <c r="CX13" s="478"/>
      <c r="CY13" s="478"/>
      <c r="CZ13" s="478"/>
      <c r="DA13" s="478"/>
      <c r="DB13" s="478"/>
      <c r="DC13" s="478"/>
      <c r="DD13" s="478"/>
      <c r="DE13" s="478"/>
      <c r="DF13" s="478"/>
      <c r="DG13" s="478"/>
      <c r="DH13" s="478"/>
      <c r="DI13" s="478"/>
      <c r="DJ13" s="478"/>
      <c r="DK13" s="478"/>
      <c r="DL13" s="478"/>
      <c r="DM13" s="478"/>
      <c r="DN13" s="478"/>
      <c r="DO13" s="478"/>
      <c r="DP13" s="478"/>
      <c r="DQ13" s="478"/>
      <c r="DR13" s="478"/>
      <c r="DS13" s="478"/>
      <c r="DT13" s="478"/>
      <c r="DU13" s="478"/>
      <c r="DV13" s="478"/>
      <c r="DW13" s="478"/>
      <c r="DX13" s="478"/>
      <c r="DY13" s="478"/>
      <c r="DZ13" s="478"/>
      <c r="EA13" s="478"/>
      <c r="EB13" s="478"/>
      <c r="EC13" s="478"/>
      <c r="ED13" s="478"/>
      <c r="EE13" s="478"/>
      <c r="EF13" s="478"/>
      <c r="EG13" s="478"/>
      <c r="EH13" s="478"/>
      <c r="EI13" s="478"/>
      <c r="EJ13" s="478"/>
      <c r="EK13" s="478"/>
      <c r="EL13" s="478"/>
      <c r="EM13" s="478"/>
      <c r="EN13" s="478"/>
      <c r="EO13" s="478"/>
      <c r="EP13" s="478"/>
      <c r="EQ13" s="478"/>
      <c r="ER13" s="478"/>
      <c r="ES13" s="478"/>
      <c r="ET13" s="478"/>
      <c r="EU13" s="478"/>
      <c r="EV13" s="478"/>
      <c r="EW13" s="478"/>
      <c r="EX13" s="478"/>
      <c r="EY13" s="478"/>
      <c r="EZ13" s="478"/>
      <c r="FA13" s="478"/>
      <c r="FB13" s="478"/>
      <c r="FC13" s="478"/>
      <c r="FD13" s="478"/>
      <c r="FE13" s="478"/>
      <c r="FF13" s="478"/>
      <c r="FG13" s="478"/>
      <c r="FH13" s="478"/>
      <c r="FI13" s="478"/>
      <c r="FJ13" s="478"/>
      <c r="FK13" s="478"/>
      <c r="FL13" s="478"/>
      <c r="FM13" s="478"/>
      <c r="FN13" s="478"/>
      <c r="FO13" s="478"/>
      <c r="FP13" s="478"/>
      <c r="FQ13" s="478"/>
      <c r="FR13" s="478"/>
      <c r="FS13" s="478"/>
      <c r="FT13" s="478"/>
      <c r="FU13" s="478"/>
      <c r="FV13" s="478"/>
      <c r="FW13" s="478"/>
      <c r="FX13" s="478"/>
      <c r="FY13" s="478"/>
      <c r="FZ13" s="478"/>
      <c r="GA13" s="478"/>
      <c r="GB13" s="478"/>
      <c r="GC13" s="478"/>
      <c r="GD13" s="478"/>
      <c r="GE13" s="478"/>
      <c r="GF13" s="478"/>
      <c r="GG13" s="478"/>
      <c r="GH13" s="478"/>
      <c r="GI13" s="478"/>
      <c r="GJ13" s="478"/>
      <c r="GK13" s="478"/>
      <c r="GL13" s="478"/>
      <c r="GM13" s="478"/>
      <c r="GN13" s="478"/>
      <c r="GO13" s="478"/>
      <c r="GP13" s="478"/>
      <c r="GQ13" s="478"/>
      <c r="GR13" s="478"/>
      <c r="GS13" s="478"/>
      <c r="GT13" s="478"/>
      <c r="GU13" s="478"/>
      <c r="GV13" s="478"/>
      <c r="GW13" s="478"/>
      <c r="GX13" s="478"/>
      <c r="GY13" s="478"/>
      <c r="GZ13" s="478"/>
      <c r="HA13" s="478"/>
      <c r="HB13" s="478"/>
      <c r="HC13" s="478"/>
      <c r="HD13" s="478"/>
      <c r="HE13" s="478"/>
      <c r="HF13" s="478"/>
      <c r="HG13" s="478"/>
      <c r="HH13" s="478"/>
      <c r="HI13" s="478"/>
      <c r="HJ13" s="478"/>
      <c r="HK13" s="478"/>
      <c r="HL13" s="478"/>
      <c r="HM13" s="478"/>
      <c r="HN13" s="478"/>
      <c r="HO13" s="478"/>
      <c r="HP13" s="478"/>
      <c r="HQ13" s="478"/>
      <c r="HR13" s="478"/>
      <c r="HS13" s="478"/>
      <c r="HT13" s="478"/>
      <c r="HU13" s="478"/>
      <c r="HV13" s="478"/>
      <c r="HW13" s="478"/>
      <c r="HX13" s="478"/>
      <c r="HY13" s="478"/>
      <c r="HZ13" s="478"/>
      <c r="IA13" s="478"/>
      <c r="IB13" s="478"/>
      <c r="IC13" s="478"/>
      <c r="ID13" s="478"/>
      <c r="IE13" s="478"/>
      <c r="IF13" s="478"/>
      <c r="IG13" s="478"/>
      <c r="IH13" s="478"/>
      <c r="II13" s="478"/>
      <c r="IJ13" s="478"/>
      <c r="IK13" s="478"/>
      <c r="IL13" s="478"/>
      <c r="IM13" s="478"/>
      <c r="IN13" s="478"/>
      <c r="IO13" s="478"/>
      <c r="IP13" s="478"/>
      <c r="IQ13" s="478"/>
      <c r="IR13" s="478"/>
      <c r="IS13" s="478"/>
      <c r="IT13" s="478"/>
      <c r="IU13" s="478"/>
      <c r="IV13" s="478"/>
      <c r="IW13" s="478"/>
      <c r="IX13" s="478"/>
      <c r="IY13" s="478"/>
      <c r="IZ13" s="478"/>
      <c r="JA13" s="478"/>
      <c r="JB13" s="478"/>
      <c r="JC13" s="478"/>
      <c r="JD13" s="478"/>
      <c r="JE13" s="478"/>
      <c r="JF13" s="478"/>
      <c r="JG13" s="478"/>
      <c r="JH13" s="478"/>
      <c r="JI13" s="478"/>
      <c r="JJ13" s="478"/>
      <c r="JK13" s="478"/>
      <c r="JL13" s="478"/>
      <c r="JM13" s="478"/>
      <c r="JN13" s="478"/>
      <c r="JO13" s="478"/>
      <c r="JP13" s="478"/>
      <c r="JQ13" s="478"/>
      <c r="JR13" s="478"/>
      <c r="JS13" s="478"/>
      <c r="JT13" s="478"/>
      <c r="JU13" s="478"/>
      <c r="JV13" s="478"/>
      <c r="JW13" s="478"/>
      <c r="JX13" s="478"/>
      <c r="JY13" s="478"/>
      <c r="JZ13" s="478"/>
      <c r="KA13" s="478"/>
      <c r="KB13" s="478"/>
      <c r="KC13" s="478"/>
      <c r="KD13" s="478"/>
      <c r="KE13" s="478"/>
      <c r="KF13" s="478"/>
      <c r="KG13" s="478"/>
      <c r="KH13" s="478"/>
      <c r="KI13" s="478"/>
      <c r="KJ13" s="478"/>
      <c r="KK13" s="478"/>
      <c r="KL13" s="478"/>
      <c r="KM13" s="478"/>
      <c r="KN13" s="478"/>
      <c r="KO13" s="478"/>
      <c r="KP13" s="478"/>
      <c r="KQ13" s="478"/>
      <c r="KR13" s="478"/>
      <c r="KS13" s="478"/>
      <c r="KT13" s="478"/>
      <c r="KU13" s="478"/>
      <c r="KV13" s="478"/>
      <c r="KW13" s="478"/>
      <c r="KX13" s="478"/>
      <c r="KY13" s="478"/>
      <c r="KZ13" s="478"/>
      <c r="LA13" s="478"/>
      <c r="LB13" s="478"/>
      <c r="LC13" s="478"/>
      <c r="LD13" s="478"/>
      <c r="LE13" s="478"/>
      <c r="LF13" s="478"/>
      <c r="LG13" s="478"/>
      <c r="LH13" s="478"/>
      <c r="LI13" s="478"/>
      <c r="LJ13" s="478"/>
      <c r="LK13" s="478"/>
      <c r="LL13" s="478"/>
      <c r="LM13" s="478"/>
      <c r="LN13" s="478"/>
      <c r="LO13" s="478"/>
      <c r="LP13" s="478"/>
      <c r="LQ13" s="478"/>
      <c r="LR13" s="478"/>
      <c r="LS13" s="478"/>
      <c r="LT13" s="478"/>
      <c r="LU13" s="478"/>
      <c r="LV13" s="478"/>
      <c r="LW13" s="478"/>
      <c r="LX13" s="478"/>
      <c r="LY13" s="478"/>
      <c r="LZ13" s="478"/>
      <c r="MA13" s="478"/>
      <c r="MB13" s="478"/>
      <c r="MC13" s="478"/>
      <c r="MD13" s="478"/>
      <c r="ME13" s="478"/>
      <c r="MF13" s="478"/>
      <c r="MG13" s="478"/>
      <c r="MH13" s="478"/>
      <c r="MI13" s="478"/>
      <c r="MJ13" s="478"/>
      <c r="MK13" s="478"/>
      <c r="ML13" s="478"/>
      <c r="MM13" s="478"/>
      <c r="MN13" s="478"/>
      <c r="MO13" s="478"/>
      <c r="MP13" s="478"/>
      <c r="MQ13" s="478"/>
      <c r="MR13" s="478"/>
      <c r="MS13" s="478"/>
      <c r="MT13" s="478"/>
      <c r="MU13" s="478"/>
      <c r="MV13" s="478"/>
      <c r="MW13" s="478"/>
      <c r="MX13" s="478"/>
      <c r="MY13" s="478"/>
      <c r="MZ13" s="478"/>
      <c r="NA13" s="478"/>
      <c r="NB13" s="478"/>
      <c r="NC13" s="478"/>
      <c r="ND13" s="478"/>
      <c r="NE13" s="478"/>
      <c r="NF13" s="478"/>
      <c r="NG13" s="478"/>
      <c r="NH13" s="478"/>
      <c r="NI13" s="478"/>
      <c r="NJ13" s="478"/>
      <c r="NK13" s="478"/>
      <c r="NL13" s="478"/>
      <c r="NM13" s="478"/>
      <c r="NN13" s="478"/>
      <c r="NO13" s="478"/>
      <c r="NP13" s="478"/>
      <c r="NQ13" s="478"/>
      <c r="NR13" s="478"/>
      <c r="NS13" s="478"/>
      <c r="NT13" s="478"/>
      <c r="NU13" s="478"/>
      <c r="NV13" s="478"/>
      <c r="NW13" s="478"/>
      <c r="NX13" s="478"/>
      <c r="NY13" s="478"/>
      <c r="NZ13" s="478"/>
      <c r="OA13" s="478"/>
      <c r="OB13" s="478"/>
      <c r="OC13" s="478"/>
      <c r="OD13" s="478"/>
      <c r="OE13" s="478"/>
      <c r="OF13" s="478"/>
      <c r="OG13" s="478"/>
      <c r="OH13" s="478"/>
      <c r="OI13" s="478"/>
      <c r="OJ13" s="478"/>
      <c r="OK13" s="478"/>
      <c r="OL13" s="478"/>
      <c r="OM13" s="478"/>
      <c r="ON13" s="478"/>
      <c r="OO13" s="478"/>
      <c r="OP13" s="478"/>
      <c r="OQ13" s="478"/>
      <c r="OR13" s="478"/>
    </row>
    <row r="14" spans="1:408" ht="45" customHeight="1">
      <c r="B14" s="514"/>
      <c r="C14" s="596"/>
      <c r="D14" s="597"/>
      <c r="E14" s="597"/>
      <c r="F14" s="597"/>
      <c r="G14" s="598"/>
      <c r="H14" s="598"/>
      <c r="I14" s="598"/>
      <c r="J14" s="598"/>
      <c r="K14" s="610"/>
      <c r="L14" s="611"/>
      <c r="M14" s="510"/>
      <c r="AB14" s="478"/>
      <c r="AC14" s="478"/>
      <c r="AD14" s="478"/>
      <c r="AE14" s="478"/>
      <c r="AF14" s="478"/>
      <c r="AG14" s="478"/>
      <c r="AH14" s="478"/>
      <c r="AI14" s="478"/>
      <c r="AJ14" s="478"/>
      <c r="AK14" s="478"/>
      <c r="AL14" s="478"/>
      <c r="AM14" s="478"/>
      <c r="AN14" s="478"/>
      <c r="AO14" s="47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c r="BS14" s="478"/>
      <c r="BT14" s="478"/>
      <c r="BU14" s="478"/>
      <c r="BV14" s="478"/>
      <c r="BW14" s="478"/>
      <c r="BX14" s="478"/>
      <c r="BY14" s="478"/>
      <c r="BZ14" s="478"/>
      <c r="CA14" s="478"/>
      <c r="CB14" s="478"/>
      <c r="CC14" s="478"/>
      <c r="CD14" s="478"/>
      <c r="CE14" s="478"/>
      <c r="CF14" s="478"/>
      <c r="CG14" s="478"/>
      <c r="CH14" s="478"/>
      <c r="CI14" s="478"/>
      <c r="CJ14" s="478"/>
      <c r="CK14" s="478"/>
      <c r="CL14" s="478"/>
      <c r="CM14" s="478"/>
      <c r="CN14" s="478"/>
      <c r="CO14" s="478"/>
      <c r="CP14" s="478"/>
      <c r="CQ14" s="478"/>
      <c r="CR14" s="478"/>
      <c r="CS14" s="478"/>
      <c r="CT14" s="478"/>
      <c r="CU14" s="478"/>
      <c r="CV14" s="478"/>
      <c r="CW14" s="478"/>
      <c r="CX14" s="478"/>
      <c r="CY14" s="478"/>
      <c r="CZ14" s="478"/>
      <c r="DA14" s="478"/>
      <c r="DB14" s="478"/>
      <c r="DC14" s="478"/>
      <c r="DD14" s="478"/>
      <c r="DE14" s="478"/>
      <c r="DF14" s="478"/>
      <c r="DG14" s="478"/>
      <c r="DH14" s="478"/>
      <c r="DI14" s="478"/>
      <c r="DJ14" s="478"/>
      <c r="DK14" s="478"/>
      <c r="DL14" s="478"/>
      <c r="DM14" s="478"/>
      <c r="DN14" s="478"/>
      <c r="DO14" s="478"/>
      <c r="DP14" s="478"/>
      <c r="DQ14" s="478"/>
      <c r="DR14" s="478"/>
      <c r="DS14" s="478"/>
      <c r="DT14" s="478"/>
      <c r="DU14" s="478"/>
      <c r="DV14" s="478"/>
      <c r="DW14" s="478"/>
      <c r="DX14" s="478"/>
      <c r="DY14" s="478"/>
      <c r="DZ14" s="478"/>
      <c r="EA14" s="478"/>
      <c r="EB14" s="478"/>
      <c r="EC14" s="478"/>
      <c r="ED14" s="478"/>
      <c r="EE14" s="478"/>
      <c r="EF14" s="478"/>
      <c r="EG14" s="478"/>
      <c r="EH14" s="478"/>
      <c r="EI14" s="478"/>
      <c r="EJ14" s="478"/>
      <c r="EK14" s="478"/>
      <c r="EL14" s="478"/>
      <c r="EM14" s="478"/>
      <c r="EN14" s="478"/>
      <c r="EO14" s="478"/>
      <c r="EP14" s="478"/>
      <c r="EQ14" s="478"/>
      <c r="ER14" s="478"/>
      <c r="ES14" s="478"/>
      <c r="ET14" s="478"/>
      <c r="EU14" s="478"/>
      <c r="EV14" s="478"/>
      <c r="EW14" s="478"/>
      <c r="EX14" s="478"/>
      <c r="EY14" s="478"/>
      <c r="EZ14" s="478"/>
      <c r="FA14" s="478"/>
      <c r="FB14" s="478"/>
      <c r="FC14" s="478"/>
      <c r="FD14" s="478"/>
      <c r="FE14" s="478"/>
      <c r="FF14" s="478"/>
      <c r="FG14" s="478"/>
      <c r="FH14" s="478"/>
      <c r="FI14" s="478"/>
      <c r="FJ14" s="478"/>
      <c r="FK14" s="478"/>
      <c r="FL14" s="478"/>
      <c r="FM14" s="478"/>
      <c r="FN14" s="478"/>
      <c r="FO14" s="478"/>
      <c r="FP14" s="478"/>
      <c r="FQ14" s="478"/>
      <c r="FR14" s="478"/>
      <c r="FS14" s="478"/>
      <c r="FT14" s="478"/>
      <c r="FU14" s="478"/>
      <c r="FV14" s="478"/>
      <c r="FW14" s="478"/>
      <c r="FX14" s="478"/>
      <c r="FY14" s="478"/>
      <c r="FZ14" s="478"/>
      <c r="GA14" s="478"/>
      <c r="GB14" s="478"/>
      <c r="GC14" s="478"/>
      <c r="GD14" s="478"/>
      <c r="GE14" s="478"/>
      <c r="GF14" s="478"/>
      <c r="GG14" s="478"/>
      <c r="GH14" s="478"/>
      <c r="GI14" s="478"/>
      <c r="GJ14" s="478"/>
      <c r="GK14" s="478"/>
      <c r="GL14" s="478"/>
      <c r="GM14" s="478"/>
      <c r="GN14" s="478"/>
      <c r="GO14" s="478"/>
      <c r="GP14" s="478"/>
      <c r="GQ14" s="478"/>
      <c r="GR14" s="478"/>
      <c r="GS14" s="478"/>
      <c r="GT14" s="478"/>
      <c r="GU14" s="478"/>
      <c r="GV14" s="478"/>
      <c r="GW14" s="478"/>
      <c r="GX14" s="478"/>
      <c r="GY14" s="478"/>
      <c r="GZ14" s="478"/>
      <c r="HA14" s="478"/>
      <c r="HB14" s="478"/>
      <c r="HC14" s="478"/>
      <c r="HD14" s="478"/>
      <c r="HE14" s="478"/>
      <c r="HF14" s="478"/>
      <c r="HG14" s="478"/>
      <c r="HH14" s="478"/>
      <c r="HI14" s="478"/>
      <c r="HJ14" s="478"/>
      <c r="HK14" s="478"/>
      <c r="HL14" s="478"/>
      <c r="HM14" s="478"/>
      <c r="HN14" s="478"/>
      <c r="HO14" s="478"/>
      <c r="HP14" s="478"/>
      <c r="HQ14" s="478"/>
      <c r="HR14" s="478"/>
      <c r="HS14" s="478"/>
      <c r="HT14" s="478"/>
      <c r="HU14" s="478"/>
      <c r="HV14" s="478"/>
      <c r="HW14" s="478"/>
      <c r="HX14" s="478"/>
      <c r="HY14" s="478"/>
      <c r="HZ14" s="478"/>
      <c r="IA14" s="478"/>
      <c r="IB14" s="478"/>
      <c r="IC14" s="478"/>
      <c r="ID14" s="478"/>
      <c r="IE14" s="478"/>
      <c r="IF14" s="478"/>
      <c r="IG14" s="478"/>
      <c r="IH14" s="478"/>
      <c r="II14" s="478"/>
      <c r="IJ14" s="478"/>
      <c r="IK14" s="478"/>
      <c r="IL14" s="478"/>
      <c r="IM14" s="478"/>
      <c r="IN14" s="478"/>
      <c r="IO14" s="478"/>
      <c r="IP14" s="478"/>
      <c r="IQ14" s="478"/>
      <c r="IR14" s="478"/>
      <c r="IS14" s="478"/>
      <c r="IT14" s="478"/>
      <c r="IU14" s="478"/>
      <c r="IV14" s="478"/>
      <c r="IW14" s="478"/>
      <c r="IX14" s="478"/>
      <c r="IY14" s="478"/>
      <c r="IZ14" s="478"/>
      <c r="JA14" s="478"/>
      <c r="JB14" s="478"/>
      <c r="JC14" s="478"/>
      <c r="JD14" s="478"/>
      <c r="JE14" s="478"/>
      <c r="JF14" s="478"/>
      <c r="JG14" s="478"/>
      <c r="JH14" s="478"/>
      <c r="JI14" s="478"/>
      <c r="JJ14" s="478"/>
      <c r="JK14" s="478"/>
      <c r="JL14" s="478"/>
      <c r="JM14" s="478"/>
      <c r="JN14" s="478"/>
      <c r="JO14" s="478"/>
      <c r="JP14" s="478"/>
      <c r="JQ14" s="478"/>
      <c r="JR14" s="478"/>
      <c r="JS14" s="478"/>
      <c r="JT14" s="478"/>
      <c r="JU14" s="478"/>
      <c r="JV14" s="478"/>
      <c r="JW14" s="478"/>
      <c r="JX14" s="478"/>
      <c r="JY14" s="478"/>
      <c r="JZ14" s="478"/>
      <c r="KA14" s="478"/>
      <c r="KB14" s="478"/>
      <c r="KC14" s="478"/>
      <c r="KD14" s="478"/>
      <c r="KE14" s="478"/>
      <c r="KF14" s="478"/>
      <c r="KG14" s="478"/>
      <c r="KH14" s="478"/>
      <c r="KI14" s="478"/>
      <c r="KJ14" s="478"/>
      <c r="KK14" s="478"/>
      <c r="KL14" s="478"/>
      <c r="KM14" s="478"/>
      <c r="KN14" s="478"/>
      <c r="KO14" s="478"/>
      <c r="KP14" s="478"/>
      <c r="KQ14" s="478"/>
      <c r="KR14" s="478"/>
      <c r="KS14" s="478"/>
      <c r="KT14" s="478"/>
      <c r="KU14" s="478"/>
      <c r="KV14" s="478"/>
      <c r="KW14" s="478"/>
      <c r="KX14" s="478"/>
      <c r="KY14" s="478"/>
      <c r="KZ14" s="478"/>
      <c r="LA14" s="478"/>
      <c r="LB14" s="478"/>
      <c r="LC14" s="478"/>
      <c r="LD14" s="478"/>
      <c r="LE14" s="478"/>
      <c r="LF14" s="478"/>
      <c r="LG14" s="478"/>
      <c r="LH14" s="478"/>
      <c r="LI14" s="478"/>
      <c r="LJ14" s="478"/>
      <c r="LK14" s="478"/>
      <c r="LL14" s="478"/>
      <c r="LM14" s="478"/>
      <c r="LN14" s="478"/>
      <c r="LO14" s="478"/>
      <c r="LP14" s="478"/>
      <c r="LQ14" s="478"/>
      <c r="LR14" s="478"/>
      <c r="LS14" s="478"/>
      <c r="LT14" s="478"/>
      <c r="LU14" s="478"/>
      <c r="LV14" s="478"/>
      <c r="LW14" s="478"/>
      <c r="LX14" s="478"/>
      <c r="LY14" s="478"/>
      <c r="LZ14" s="478"/>
      <c r="MA14" s="478"/>
      <c r="MB14" s="478"/>
      <c r="MC14" s="478"/>
      <c r="MD14" s="478"/>
      <c r="ME14" s="478"/>
      <c r="MF14" s="478"/>
      <c r="MG14" s="478"/>
      <c r="MH14" s="478"/>
      <c r="MI14" s="478"/>
      <c r="MJ14" s="478"/>
      <c r="MK14" s="478"/>
      <c r="ML14" s="478"/>
      <c r="MM14" s="478"/>
      <c r="MN14" s="478"/>
      <c r="MO14" s="478"/>
      <c r="MP14" s="478"/>
      <c r="MQ14" s="478"/>
      <c r="MR14" s="478"/>
      <c r="MS14" s="478"/>
      <c r="MT14" s="478"/>
      <c r="MU14" s="478"/>
      <c r="MV14" s="478"/>
      <c r="MW14" s="478"/>
      <c r="MX14" s="478"/>
      <c r="MY14" s="478"/>
      <c r="MZ14" s="478"/>
      <c r="NA14" s="478"/>
      <c r="NB14" s="478"/>
      <c r="NC14" s="478"/>
      <c r="ND14" s="478"/>
      <c r="NE14" s="478"/>
      <c r="NF14" s="478"/>
      <c r="NG14" s="478"/>
      <c r="NH14" s="478"/>
      <c r="NI14" s="478"/>
      <c r="NJ14" s="478"/>
      <c r="NK14" s="478"/>
      <c r="NL14" s="478"/>
      <c r="NM14" s="478"/>
      <c r="NN14" s="478"/>
      <c r="NO14" s="478"/>
      <c r="NP14" s="478"/>
      <c r="NQ14" s="478"/>
      <c r="NR14" s="478"/>
      <c r="NS14" s="478"/>
      <c r="NT14" s="478"/>
      <c r="NU14" s="478"/>
      <c r="NV14" s="478"/>
      <c r="NW14" s="478"/>
      <c r="NX14" s="478"/>
      <c r="NY14" s="478"/>
      <c r="NZ14" s="478"/>
      <c r="OA14" s="478"/>
      <c r="OB14" s="478"/>
      <c r="OC14" s="478"/>
      <c r="OD14" s="478"/>
      <c r="OE14" s="478"/>
      <c r="OF14" s="478"/>
      <c r="OG14" s="478"/>
      <c r="OH14" s="478"/>
      <c r="OI14" s="478"/>
      <c r="OJ14" s="478"/>
      <c r="OK14" s="478"/>
      <c r="OL14" s="478"/>
      <c r="OM14" s="478"/>
      <c r="ON14" s="478"/>
      <c r="OO14" s="478"/>
      <c r="OP14" s="478"/>
      <c r="OQ14" s="478"/>
      <c r="OR14" s="478"/>
    </row>
    <row r="15" spans="1:408" ht="18" customHeight="1">
      <c r="B15" s="514"/>
      <c r="C15" s="596" t="s">
        <v>668</v>
      </c>
      <c r="D15" s="598" t="s">
        <v>1383</v>
      </c>
      <c r="E15" s="598"/>
      <c r="F15" s="598"/>
      <c r="G15" s="598"/>
      <c r="H15" s="598"/>
      <c r="I15" s="598"/>
      <c r="J15" s="598"/>
      <c r="K15" s="612"/>
      <c r="L15" s="611"/>
      <c r="M15" s="510"/>
      <c r="AB15" s="478"/>
      <c r="AC15" s="478"/>
      <c r="AD15" s="478"/>
      <c r="AE15" s="478"/>
      <c r="AF15" s="478"/>
      <c r="AG15" s="478"/>
      <c r="AH15" s="478"/>
      <c r="AI15" s="478"/>
      <c r="AJ15" s="478"/>
      <c r="AK15" s="478"/>
      <c r="AL15" s="478"/>
      <c r="AM15" s="478"/>
      <c r="AN15" s="478"/>
      <c r="AO15" s="47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c r="BS15" s="478"/>
      <c r="BT15" s="478"/>
      <c r="BU15" s="478"/>
      <c r="BV15" s="478"/>
      <c r="BW15" s="478"/>
      <c r="BX15" s="478"/>
      <c r="BY15" s="478"/>
      <c r="BZ15" s="478"/>
      <c r="CA15" s="478"/>
      <c r="CB15" s="478"/>
      <c r="CC15" s="478"/>
      <c r="CD15" s="478"/>
      <c r="CE15" s="478"/>
      <c r="CF15" s="478"/>
      <c r="CG15" s="478"/>
      <c r="CH15" s="478"/>
      <c r="CI15" s="478"/>
      <c r="CJ15" s="478"/>
      <c r="CK15" s="478"/>
      <c r="CL15" s="478"/>
      <c r="CM15" s="478"/>
      <c r="CN15" s="478"/>
      <c r="CO15" s="478"/>
      <c r="CP15" s="478"/>
      <c r="CQ15" s="478"/>
      <c r="CR15" s="478"/>
      <c r="CS15" s="478"/>
      <c r="CT15" s="478"/>
      <c r="CU15" s="478"/>
      <c r="CV15" s="478"/>
      <c r="CW15" s="478"/>
      <c r="CX15" s="478"/>
      <c r="CY15" s="478"/>
      <c r="CZ15" s="478"/>
      <c r="DA15" s="478"/>
      <c r="DB15" s="478"/>
      <c r="DC15" s="478"/>
      <c r="DD15" s="478"/>
      <c r="DE15" s="478"/>
      <c r="DF15" s="478"/>
      <c r="DG15" s="478"/>
      <c r="DH15" s="478"/>
      <c r="DI15" s="478"/>
      <c r="DJ15" s="478"/>
      <c r="DK15" s="478"/>
      <c r="DL15" s="478"/>
      <c r="DM15" s="478"/>
      <c r="DN15" s="478"/>
      <c r="DO15" s="478"/>
      <c r="DP15" s="478"/>
      <c r="DQ15" s="478"/>
      <c r="DR15" s="478"/>
      <c r="DS15" s="478"/>
      <c r="DT15" s="478"/>
      <c r="DU15" s="478"/>
      <c r="DV15" s="478"/>
      <c r="DW15" s="478"/>
      <c r="DX15" s="478"/>
      <c r="DY15" s="478"/>
      <c r="DZ15" s="478"/>
      <c r="EA15" s="478"/>
      <c r="EB15" s="478"/>
      <c r="EC15" s="478"/>
      <c r="ED15" s="478"/>
      <c r="EE15" s="478"/>
      <c r="EF15" s="478"/>
      <c r="EG15" s="478"/>
      <c r="EH15" s="478"/>
      <c r="EI15" s="478"/>
      <c r="EJ15" s="478"/>
      <c r="EK15" s="478"/>
      <c r="EL15" s="478"/>
      <c r="EM15" s="478"/>
      <c r="EN15" s="478"/>
      <c r="EO15" s="478"/>
      <c r="EP15" s="478"/>
      <c r="EQ15" s="478"/>
      <c r="ER15" s="478"/>
      <c r="ES15" s="478"/>
      <c r="ET15" s="478"/>
      <c r="EU15" s="478"/>
      <c r="EV15" s="478"/>
      <c r="EW15" s="478"/>
      <c r="EX15" s="478"/>
      <c r="EY15" s="478"/>
      <c r="EZ15" s="478"/>
      <c r="FA15" s="478"/>
      <c r="FB15" s="478"/>
      <c r="FC15" s="478"/>
      <c r="FD15" s="478"/>
      <c r="FE15" s="478"/>
      <c r="FF15" s="478"/>
      <c r="FG15" s="478"/>
      <c r="FH15" s="478"/>
      <c r="FI15" s="478"/>
      <c r="FJ15" s="478"/>
      <c r="FK15" s="478"/>
      <c r="FL15" s="478"/>
      <c r="FM15" s="478"/>
      <c r="FN15" s="478"/>
      <c r="FO15" s="478"/>
      <c r="FP15" s="478"/>
      <c r="FQ15" s="478"/>
      <c r="FR15" s="478"/>
      <c r="FS15" s="478"/>
      <c r="FT15" s="478"/>
      <c r="FU15" s="478"/>
      <c r="FV15" s="478"/>
      <c r="FW15" s="478"/>
      <c r="FX15" s="478"/>
      <c r="FY15" s="478"/>
      <c r="FZ15" s="478"/>
      <c r="GA15" s="478"/>
      <c r="GB15" s="478"/>
      <c r="GC15" s="478"/>
      <c r="GD15" s="478"/>
      <c r="GE15" s="478"/>
      <c r="GF15" s="478"/>
      <c r="GG15" s="478"/>
      <c r="GH15" s="478"/>
      <c r="GI15" s="478"/>
      <c r="GJ15" s="478"/>
      <c r="GK15" s="478"/>
      <c r="GL15" s="478"/>
      <c r="GM15" s="478"/>
      <c r="GN15" s="478"/>
      <c r="GO15" s="478"/>
      <c r="GP15" s="478"/>
      <c r="GQ15" s="478"/>
      <c r="GR15" s="478"/>
      <c r="GS15" s="478"/>
      <c r="GT15" s="478"/>
      <c r="GU15" s="478"/>
      <c r="GV15" s="478"/>
      <c r="GW15" s="478"/>
      <c r="GX15" s="478"/>
      <c r="GY15" s="478"/>
      <c r="GZ15" s="478"/>
      <c r="HA15" s="478"/>
      <c r="HB15" s="478"/>
      <c r="HC15" s="478"/>
      <c r="HD15" s="478"/>
      <c r="HE15" s="478"/>
      <c r="HF15" s="478"/>
      <c r="HG15" s="478"/>
      <c r="HH15" s="478"/>
      <c r="HI15" s="478"/>
      <c r="HJ15" s="478"/>
      <c r="HK15" s="478"/>
      <c r="HL15" s="478"/>
      <c r="HM15" s="478"/>
      <c r="HN15" s="478"/>
      <c r="HO15" s="478"/>
      <c r="HP15" s="478"/>
      <c r="HQ15" s="478"/>
      <c r="HR15" s="478"/>
      <c r="HS15" s="478"/>
      <c r="HT15" s="478"/>
      <c r="HU15" s="478"/>
      <c r="HV15" s="478"/>
      <c r="HW15" s="478"/>
      <c r="HX15" s="478"/>
      <c r="HY15" s="478"/>
      <c r="HZ15" s="478"/>
      <c r="IA15" s="478"/>
      <c r="IB15" s="478"/>
      <c r="IC15" s="478"/>
      <c r="ID15" s="478"/>
      <c r="IE15" s="478"/>
      <c r="IF15" s="478"/>
      <c r="IG15" s="478"/>
      <c r="IH15" s="478"/>
      <c r="II15" s="478"/>
      <c r="IJ15" s="478"/>
      <c r="IK15" s="478"/>
      <c r="IL15" s="478"/>
      <c r="IM15" s="478"/>
      <c r="IN15" s="478"/>
      <c r="IO15" s="478"/>
      <c r="IP15" s="478"/>
      <c r="IQ15" s="478"/>
      <c r="IR15" s="478"/>
      <c r="IS15" s="478"/>
      <c r="IT15" s="478"/>
      <c r="IU15" s="478"/>
      <c r="IV15" s="478"/>
      <c r="IW15" s="478"/>
      <c r="IX15" s="478"/>
      <c r="IY15" s="478"/>
      <c r="IZ15" s="478"/>
      <c r="JA15" s="478"/>
      <c r="JB15" s="478"/>
      <c r="JC15" s="478"/>
      <c r="JD15" s="478"/>
      <c r="JE15" s="478"/>
      <c r="JF15" s="478"/>
      <c r="JG15" s="478"/>
      <c r="JH15" s="478"/>
      <c r="JI15" s="478"/>
      <c r="JJ15" s="478"/>
      <c r="JK15" s="478"/>
      <c r="JL15" s="478"/>
      <c r="JM15" s="478"/>
      <c r="JN15" s="478"/>
      <c r="JO15" s="478"/>
      <c r="JP15" s="478"/>
      <c r="JQ15" s="478"/>
      <c r="JR15" s="478"/>
      <c r="JS15" s="478"/>
      <c r="JT15" s="478"/>
      <c r="JU15" s="478"/>
      <c r="JV15" s="478"/>
      <c r="JW15" s="478"/>
      <c r="JX15" s="478"/>
      <c r="JY15" s="478"/>
      <c r="JZ15" s="478"/>
      <c r="KA15" s="478"/>
      <c r="KB15" s="478"/>
      <c r="KC15" s="478"/>
      <c r="KD15" s="478"/>
      <c r="KE15" s="478"/>
      <c r="KF15" s="478"/>
      <c r="KG15" s="478"/>
      <c r="KH15" s="478"/>
      <c r="KI15" s="478"/>
      <c r="KJ15" s="478"/>
      <c r="KK15" s="478"/>
      <c r="KL15" s="478"/>
      <c r="KM15" s="478"/>
      <c r="KN15" s="478"/>
      <c r="KO15" s="478"/>
      <c r="KP15" s="478"/>
      <c r="KQ15" s="478"/>
      <c r="KR15" s="478"/>
      <c r="KS15" s="478"/>
      <c r="KT15" s="478"/>
      <c r="KU15" s="478"/>
      <c r="KV15" s="478"/>
      <c r="KW15" s="478"/>
      <c r="KX15" s="478"/>
      <c r="KY15" s="478"/>
      <c r="KZ15" s="478"/>
      <c r="LA15" s="478"/>
      <c r="LB15" s="478"/>
      <c r="LC15" s="478"/>
      <c r="LD15" s="478"/>
      <c r="LE15" s="478"/>
      <c r="LF15" s="478"/>
      <c r="LG15" s="478"/>
      <c r="LH15" s="478"/>
      <c r="LI15" s="478"/>
      <c r="LJ15" s="478"/>
      <c r="LK15" s="478"/>
      <c r="LL15" s="478"/>
      <c r="LM15" s="478"/>
      <c r="LN15" s="478"/>
      <c r="LO15" s="478"/>
      <c r="LP15" s="478"/>
      <c r="LQ15" s="478"/>
      <c r="LR15" s="478"/>
      <c r="LS15" s="478"/>
      <c r="LT15" s="478"/>
      <c r="LU15" s="478"/>
      <c r="LV15" s="478"/>
      <c r="LW15" s="478"/>
      <c r="LX15" s="478"/>
      <c r="LY15" s="478"/>
      <c r="LZ15" s="478"/>
      <c r="MA15" s="478"/>
      <c r="MB15" s="478"/>
      <c r="MC15" s="478"/>
      <c r="MD15" s="478"/>
      <c r="ME15" s="478"/>
      <c r="MF15" s="478"/>
      <c r="MG15" s="478"/>
      <c r="MH15" s="478"/>
      <c r="MI15" s="478"/>
      <c r="MJ15" s="478"/>
      <c r="MK15" s="478"/>
      <c r="ML15" s="478"/>
      <c r="MM15" s="478"/>
      <c r="MN15" s="478"/>
      <c r="MO15" s="478"/>
      <c r="MP15" s="478"/>
      <c r="MQ15" s="478"/>
      <c r="MR15" s="478"/>
      <c r="MS15" s="478"/>
      <c r="MT15" s="478"/>
      <c r="MU15" s="478"/>
      <c r="MV15" s="478"/>
      <c r="MW15" s="478"/>
      <c r="MX15" s="478"/>
      <c r="MY15" s="478"/>
      <c r="MZ15" s="478"/>
      <c r="NA15" s="478"/>
      <c r="NB15" s="478"/>
      <c r="NC15" s="478"/>
      <c r="ND15" s="478"/>
      <c r="NE15" s="478"/>
      <c r="NF15" s="478"/>
      <c r="NG15" s="478"/>
      <c r="NH15" s="478"/>
      <c r="NI15" s="478"/>
      <c r="NJ15" s="478"/>
      <c r="NK15" s="478"/>
      <c r="NL15" s="478"/>
      <c r="NM15" s="478"/>
      <c r="NN15" s="478"/>
      <c r="NO15" s="478"/>
      <c r="NP15" s="478"/>
      <c r="NQ15" s="478"/>
      <c r="NR15" s="478"/>
      <c r="NS15" s="478"/>
      <c r="NT15" s="478"/>
      <c r="NU15" s="478"/>
      <c r="NV15" s="478"/>
      <c r="NW15" s="478"/>
      <c r="NX15" s="478"/>
      <c r="NY15" s="478"/>
      <c r="NZ15" s="478"/>
      <c r="OA15" s="478"/>
      <c r="OB15" s="478"/>
      <c r="OC15" s="478"/>
      <c r="OD15" s="478"/>
      <c r="OE15" s="478"/>
      <c r="OF15" s="478"/>
      <c r="OG15" s="478"/>
      <c r="OH15" s="478"/>
      <c r="OI15" s="478"/>
      <c r="OJ15" s="478"/>
      <c r="OK15" s="478"/>
      <c r="OL15" s="478"/>
      <c r="OM15" s="478"/>
      <c r="ON15" s="478"/>
      <c r="OO15" s="478"/>
      <c r="OP15" s="478"/>
      <c r="OQ15" s="478"/>
      <c r="OR15" s="478"/>
    </row>
    <row r="16" spans="1:408" ht="49.5" customHeight="1">
      <c r="B16" s="514"/>
      <c r="C16" s="596"/>
      <c r="D16" s="597"/>
      <c r="E16" s="597"/>
      <c r="F16" s="597"/>
      <c r="G16" s="598"/>
      <c r="H16" s="598"/>
      <c r="I16" s="598"/>
      <c r="J16" s="598"/>
      <c r="K16" s="610"/>
      <c r="L16" s="611"/>
      <c r="M16" s="510"/>
      <c r="AB16" s="478"/>
      <c r="AC16" s="478"/>
      <c r="AD16" s="478"/>
      <c r="AE16" s="478"/>
      <c r="AF16" s="478"/>
      <c r="AG16" s="478"/>
      <c r="AH16" s="478"/>
      <c r="AI16" s="478"/>
      <c r="AJ16" s="478"/>
      <c r="AK16" s="478"/>
      <c r="AL16" s="478"/>
      <c r="AM16" s="478"/>
      <c r="AN16" s="478"/>
      <c r="AO16" s="47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c r="BS16" s="478"/>
      <c r="BT16" s="478"/>
      <c r="BU16" s="478"/>
      <c r="BV16" s="478"/>
      <c r="BW16" s="478"/>
      <c r="BX16" s="478"/>
      <c r="BY16" s="478"/>
      <c r="BZ16" s="478"/>
      <c r="CA16" s="478"/>
      <c r="CB16" s="478"/>
      <c r="CC16" s="478"/>
      <c r="CD16" s="478"/>
      <c r="CE16" s="478"/>
      <c r="CF16" s="478"/>
      <c r="CG16" s="478"/>
      <c r="CH16" s="478"/>
      <c r="CI16" s="478"/>
      <c r="CJ16" s="478"/>
      <c r="CK16" s="478"/>
      <c r="CL16" s="478"/>
      <c r="CM16" s="478"/>
      <c r="CN16" s="478"/>
      <c r="CO16" s="478"/>
      <c r="CP16" s="478"/>
      <c r="CQ16" s="478"/>
      <c r="CR16" s="478"/>
      <c r="CS16" s="478"/>
      <c r="CT16" s="478"/>
      <c r="CU16" s="478"/>
      <c r="CV16" s="478"/>
      <c r="CW16" s="478"/>
      <c r="CX16" s="478"/>
      <c r="CY16" s="478"/>
      <c r="CZ16" s="478"/>
      <c r="DA16" s="478"/>
      <c r="DB16" s="478"/>
      <c r="DC16" s="478"/>
      <c r="DD16" s="478"/>
      <c r="DE16" s="478"/>
      <c r="DF16" s="478"/>
      <c r="DG16" s="478"/>
      <c r="DH16" s="478"/>
      <c r="DI16" s="478"/>
      <c r="DJ16" s="478"/>
      <c r="DK16" s="478"/>
      <c r="DL16" s="478"/>
      <c r="DM16" s="478"/>
      <c r="DN16" s="478"/>
      <c r="DO16" s="478"/>
      <c r="DP16" s="478"/>
      <c r="DQ16" s="478"/>
      <c r="DR16" s="478"/>
      <c r="DS16" s="478"/>
      <c r="DT16" s="478"/>
      <c r="DU16" s="478"/>
      <c r="DV16" s="478"/>
      <c r="DW16" s="478"/>
      <c r="DX16" s="478"/>
      <c r="DY16" s="478"/>
      <c r="DZ16" s="478"/>
      <c r="EA16" s="478"/>
      <c r="EB16" s="478"/>
      <c r="EC16" s="478"/>
      <c r="ED16" s="478"/>
      <c r="EE16" s="478"/>
      <c r="EF16" s="478"/>
      <c r="EG16" s="478"/>
      <c r="EH16" s="478"/>
      <c r="EI16" s="478"/>
      <c r="EJ16" s="478"/>
      <c r="EK16" s="478"/>
      <c r="EL16" s="478"/>
      <c r="EM16" s="478"/>
      <c r="EN16" s="478"/>
      <c r="EO16" s="478"/>
      <c r="EP16" s="478"/>
      <c r="EQ16" s="478"/>
      <c r="ER16" s="478"/>
      <c r="ES16" s="478"/>
      <c r="ET16" s="478"/>
      <c r="EU16" s="478"/>
      <c r="EV16" s="478"/>
      <c r="EW16" s="478"/>
      <c r="EX16" s="478"/>
      <c r="EY16" s="478"/>
      <c r="EZ16" s="478"/>
      <c r="FA16" s="478"/>
      <c r="FB16" s="478"/>
      <c r="FC16" s="478"/>
      <c r="FD16" s="478"/>
      <c r="FE16" s="478"/>
      <c r="FF16" s="478"/>
      <c r="FG16" s="478"/>
      <c r="FH16" s="478"/>
      <c r="FI16" s="478"/>
      <c r="FJ16" s="478"/>
      <c r="FK16" s="478"/>
      <c r="FL16" s="478"/>
      <c r="FM16" s="478"/>
      <c r="FN16" s="478"/>
      <c r="FO16" s="478"/>
      <c r="FP16" s="478"/>
      <c r="FQ16" s="478"/>
      <c r="FR16" s="478"/>
      <c r="FS16" s="478"/>
      <c r="FT16" s="478"/>
      <c r="FU16" s="478"/>
      <c r="FV16" s="478"/>
      <c r="FW16" s="478"/>
      <c r="FX16" s="478"/>
      <c r="FY16" s="478"/>
      <c r="FZ16" s="478"/>
      <c r="GA16" s="478"/>
      <c r="GB16" s="478"/>
      <c r="GC16" s="478"/>
      <c r="GD16" s="478"/>
      <c r="GE16" s="478"/>
      <c r="GF16" s="478"/>
      <c r="GG16" s="478"/>
      <c r="GH16" s="478"/>
      <c r="GI16" s="478"/>
      <c r="GJ16" s="478"/>
      <c r="GK16" s="478"/>
      <c r="GL16" s="478"/>
      <c r="GM16" s="478"/>
      <c r="GN16" s="478"/>
      <c r="GO16" s="478"/>
      <c r="GP16" s="478"/>
      <c r="GQ16" s="478"/>
      <c r="GR16" s="478"/>
      <c r="GS16" s="478"/>
      <c r="GT16" s="478"/>
      <c r="GU16" s="478"/>
      <c r="GV16" s="478"/>
      <c r="GW16" s="478"/>
      <c r="GX16" s="478"/>
      <c r="GY16" s="478"/>
      <c r="GZ16" s="478"/>
      <c r="HA16" s="478"/>
      <c r="HB16" s="478"/>
      <c r="HC16" s="478"/>
      <c r="HD16" s="478"/>
      <c r="HE16" s="478"/>
      <c r="HF16" s="478"/>
      <c r="HG16" s="478"/>
      <c r="HH16" s="478"/>
      <c r="HI16" s="478"/>
      <c r="HJ16" s="478"/>
      <c r="HK16" s="478"/>
      <c r="HL16" s="478"/>
      <c r="HM16" s="478"/>
      <c r="HN16" s="478"/>
      <c r="HO16" s="478"/>
      <c r="HP16" s="478"/>
      <c r="HQ16" s="478"/>
      <c r="HR16" s="478"/>
      <c r="HS16" s="478"/>
      <c r="HT16" s="478"/>
      <c r="HU16" s="478"/>
      <c r="HV16" s="478"/>
      <c r="HW16" s="478"/>
      <c r="HX16" s="478"/>
      <c r="HY16" s="478"/>
      <c r="HZ16" s="478"/>
      <c r="IA16" s="478"/>
      <c r="IB16" s="478"/>
      <c r="IC16" s="478"/>
      <c r="ID16" s="478"/>
      <c r="IE16" s="478"/>
      <c r="IF16" s="478"/>
      <c r="IG16" s="478"/>
      <c r="IH16" s="478"/>
      <c r="II16" s="478"/>
      <c r="IJ16" s="478"/>
      <c r="IK16" s="478"/>
      <c r="IL16" s="478"/>
      <c r="IM16" s="478"/>
      <c r="IN16" s="478"/>
      <c r="IO16" s="478"/>
      <c r="IP16" s="478"/>
      <c r="IQ16" s="478"/>
      <c r="IR16" s="478"/>
      <c r="IS16" s="478"/>
      <c r="IT16" s="478"/>
      <c r="IU16" s="478"/>
      <c r="IV16" s="478"/>
      <c r="IW16" s="478"/>
      <c r="IX16" s="478"/>
      <c r="IY16" s="478"/>
      <c r="IZ16" s="478"/>
      <c r="JA16" s="478"/>
      <c r="JB16" s="478"/>
      <c r="JC16" s="478"/>
      <c r="JD16" s="478"/>
      <c r="JE16" s="478"/>
      <c r="JF16" s="478"/>
      <c r="JG16" s="478"/>
      <c r="JH16" s="478"/>
      <c r="JI16" s="478"/>
      <c r="JJ16" s="478"/>
      <c r="JK16" s="478"/>
      <c r="JL16" s="478"/>
      <c r="JM16" s="478"/>
      <c r="JN16" s="478"/>
      <c r="JO16" s="478"/>
      <c r="JP16" s="478"/>
      <c r="JQ16" s="478"/>
      <c r="JR16" s="478"/>
      <c r="JS16" s="478"/>
      <c r="JT16" s="478"/>
      <c r="JU16" s="478"/>
      <c r="JV16" s="478"/>
      <c r="JW16" s="478"/>
      <c r="JX16" s="478"/>
      <c r="JY16" s="478"/>
      <c r="JZ16" s="478"/>
      <c r="KA16" s="478"/>
      <c r="KB16" s="478"/>
      <c r="KC16" s="478"/>
      <c r="KD16" s="478"/>
      <c r="KE16" s="478"/>
      <c r="KF16" s="478"/>
      <c r="KG16" s="478"/>
      <c r="KH16" s="478"/>
      <c r="KI16" s="478"/>
      <c r="KJ16" s="478"/>
      <c r="KK16" s="478"/>
      <c r="KL16" s="478"/>
      <c r="KM16" s="478"/>
      <c r="KN16" s="478"/>
      <c r="KO16" s="478"/>
      <c r="KP16" s="478"/>
      <c r="KQ16" s="478"/>
      <c r="KR16" s="478"/>
      <c r="KS16" s="478"/>
      <c r="KT16" s="478"/>
      <c r="KU16" s="478"/>
      <c r="KV16" s="478"/>
      <c r="KW16" s="478"/>
      <c r="KX16" s="478"/>
      <c r="KY16" s="478"/>
      <c r="KZ16" s="478"/>
      <c r="LA16" s="478"/>
      <c r="LB16" s="478"/>
      <c r="LC16" s="478"/>
      <c r="LD16" s="478"/>
      <c r="LE16" s="478"/>
      <c r="LF16" s="478"/>
      <c r="LG16" s="478"/>
      <c r="LH16" s="478"/>
      <c r="LI16" s="478"/>
      <c r="LJ16" s="478"/>
      <c r="LK16" s="478"/>
      <c r="LL16" s="478"/>
      <c r="LM16" s="478"/>
      <c r="LN16" s="478"/>
      <c r="LO16" s="478"/>
      <c r="LP16" s="478"/>
      <c r="LQ16" s="478"/>
      <c r="LR16" s="478"/>
      <c r="LS16" s="478"/>
      <c r="LT16" s="478"/>
      <c r="LU16" s="478"/>
      <c r="LV16" s="478"/>
      <c r="LW16" s="478"/>
      <c r="LX16" s="478"/>
      <c r="LY16" s="478"/>
      <c r="LZ16" s="478"/>
      <c r="MA16" s="478"/>
      <c r="MB16" s="478"/>
      <c r="MC16" s="478"/>
      <c r="MD16" s="478"/>
      <c r="ME16" s="478"/>
      <c r="MF16" s="478"/>
      <c r="MG16" s="478"/>
      <c r="MH16" s="478"/>
      <c r="MI16" s="478"/>
      <c r="MJ16" s="478"/>
      <c r="MK16" s="478"/>
      <c r="ML16" s="478"/>
      <c r="MM16" s="478"/>
      <c r="MN16" s="478"/>
      <c r="MO16" s="478"/>
      <c r="MP16" s="478"/>
      <c r="MQ16" s="478"/>
      <c r="MR16" s="478"/>
      <c r="MS16" s="478"/>
      <c r="MT16" s="478"/>
      <c r="MU16" s="478"/>
      <c r="MV16" s="478"/>
      <c r="MW16" s="478"/>
      <c r="MX16" s="478"/>
      <c r="MY16" s="478"/>
      <c r="MZ16" s="478"/>
      <c r="NA16" s="478"/>
      <c r="NB16" s="478"/>
      <c r="NC16" s="478"/>
      <c r="ND16" s="478"/>
      <c r="NE16" s="478"/>
      <c r="NF16" s="478"/>
      <c r="NG16" s="478"/>
      <c r="NH16" s="478"/>
      <c r="NI16" s="478"/>
      <c r="NJ16" s="478"/>
      <c r="NK16" s="478"/>
      <c r="NL16" s="478"/>
      <c r="NM16" s="478"/>
      <c r="NN16" s="478"/>
      <c r="NO16" s="478"/>
      <c r="NP16" s="478"/>
      <c r="NQ16" s="478"/>
      <c r="NR16" s="478"/>
      <c r="NS16" s="478"/>
      <c r="NT16" s="478"/>
      <c r="NU16" s="478"/>
      <c r="NV16" s="478"/>
      <c r="NW16" s="478"/>
      <c r="NX16" s="478"/>
      <c r="NY16" s="478"/>
      <c r="NZ16" s="478"/>
      <c r="OA16" s="478"/>
      <c r="OB16" s="478"/>
      <c r="OC16" s="478"/>
      <c r="OD16" s="478"/>
      <c r="OE16" s="478"/>
      <c r="OF16" s="478"/>
      <c r="OG16" s="478"/>
      <c r="OH16" s="478"/>
      <c r="OI16" s="478"/>
      <c r="OJ16" s="478"/>
      <c r="OK16" s="478"/>
      <c r="OL16" s="478"/>
      <c r="OM16" s="478"/>
      <c r="ON16" s="478"/>
      <c r="OO16" s="478"/>
      <c r="OP16" s="478"/>
      <c r="OQ16" s="478"/>
      <c r="OR16" s="478"/>
    </row>
    <row r="17" spans="1:408" ht="18" customHeight="1">
      <c r="B17" s="514"/>
      <c r="C17" s="596" t="s">
        <v>654</v>
      </c>
      <c r="D17" s="598" t="s">
        <v>3276</v>
      </c>
      <c r="E17" s="598"/>
      <c r="F17" s="598"/>
      <c r="G17" s="598"/>
      <c r="H17" s="598"/>
      <c r="I17" s="598"/>
      <c r="J17" s="598"/>
      <c r="K17" s="598"/>
      <c r="L17" s="611"/>
      <c r="M17" s="510"/>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c r="BS17" s="478"/>
      <c r="BT17" s="478"/>
      <c r="BU17" s="478"/>
      <c r="BV17" s="478"/>
      <c r="BW17" s="478"/>
      <c r="BX17" s="478"/>
      <c r="BY17" s="478"/>
      <c r="BZ17" s="478"/>
      <c r="CA17" s="478"/>
      <c r="CB17" s="478"/>
      <c r="CC17" s="478"/>
      <c r="CD17" s="478"/>
      <c r="CE17" s="478"/>
      <c r="CF17" s="478"/>
      <c r="CG17" s="478"/>
      <c r="CH17" s="478"/>
      <c r="CI17" s="478"/>
      <c r="CJ17" s="478"/>
      <c r="CK17" s="478"/>
      <c r="CL17" s="478"/>
      <c r="CM17" s="478"/>
      <c r="CN17" s="478"/>
      <c r="CO17" s="478"/>
      <c r="CP17" s="478"/>
      <c r="CQ17" s="478"/>
      <c r="CR17" s="478"/>
      <c r="CS17" s="478"/>
      <c r="CT17" s="478"/>
      <c r="CU17" s="478"/>
      <c r="CV17" s="478"/>
      <c r="CW17" s="478"/>
      <c r="CX17" s="478"/>
      <c r="CY17" s="478"/>
      <c r="CZ17" s="478"/>
      <c r="DA17" s="478"/>
      <c r="DB17" s="478"/>
      <c r="DC17" s="478"/>
      <c r="DD17" s="478"/>
      <c r="DE17" s="478"/>
      <c r="DF17" s="478"/>
      <c r="DG17" s="478"/>
      <c r="DH17" s="478"/>
      <c r="DI17" s="478"/>
      <c r="DJ17" s="478"/>
      <c r="DK17" s="478"/>
      <c r="DL17" s="478"/>
      <c r="DM17" s="478"/>
      <c r="DN17" s="478"/>
      <c r="DO17" s="478"/>
      <c r="DP17" s="478"/>
      <c r="DQ17" s="478"/>
      <c r="DR17" s="478"/>
      <c r="DS17" s="478"/>
      <c r="DT17" s="478"/>
      <c r="DU17" s="478"/>
      <c r="DV17" s="478"/>
      <c r="DW17" s="478"/>
      <c r="DX17" s="478"/>
      <c r="DY17" s="478"/>
      <c r="DZ17" s="478"/>
      <c r="EA17" s="478"/>
      <c r="EB17" s="478"/>
      <c r="EC17" s="478"/>
      <c r="ED17" s="478"/>
      <c r="EE17" s="478"/>
      <c r="EF17" s="478"/>
      <c r="EG17" s="478"/>
      <c r="EH17" s="478"/>
      <c r="EI17" s="478"/>
      <c r="EJ17" s="478"/>
      <c r="EK17" s="478"/>
      <c r="EL17" s="478"/>
      <c r="EM17" s="478"/>
      <c r="EN17" s="478"/>
      <c r="EO17" s="478"/>
      <c r="EP17" s="478"/>
      <c r="EQ17" s="478"/>
      <c r="ER17" s="478"/>
      <c r="ES17" s="478"/>
      <c r="ET17" s="478"/>
      <c r="EU17" s="478"/>
      <c r="EV17" s="478"/>
      <c r="EW17" s="478"/>
      <c r="EX17" s="478"/>
      <c r="EY17" s="478"/>
      <c r="EZ17" s="478"/>
      <c r="FA17" s="478"/>
      <c r="FB17" s="478"/>
      <c r="FC17" s="478"/>
      <c r="FD17" s="478"/>
      <c r="FE17" s="478"/>
      <c r="FF17" s="478"/>
      <c r="FG17" s="478"/>
      <c r="FH17" s="478"/>
      <c r="FI17" s="478"/>
      <c r="FJ17" s="478"/>
      <c r="FK17" s="478"/>
      <c r="FL17" s="478"/>
      <c r="FM17" s="478"/>
      <c r="FN17" s="478"/>
      <c r="FO17" s="478"/>
      <c r="FP17" s="478"/>
      <c r="FQ17" s="478"/>
      <c r="FR17" s="478"/>
      <c r="FS17" s="478"/>
      <c r="FT17" s="478"/>
      <c r="FU17" s="478"/>
      <c r="FV17" s="478"/>
      <c r="FW17" s="478"/>
      <c r="FX17" s="478"/>
      <c r="FY17" s="478"/>
      <c r="FZ17" s="478"/>
      <c r="GA17" s="478"/>
      <c r="GB17" s="478"/>
      <c r="GC17" s="478"/>
      <c r="GD17" s="478"/>
      <c r="GE17" s="478"/>
      <c r="GF17" s="478"/>
      <c r="GG17" s="478"/>
      <c r="GH17" s="478"/>
      <c r="GI17" s="478"/>
      <c r="GJ17" s="478"/>
      <c r="GK17" s="478"/>
      <c r="GL17" s="478"/>
      <c r="GM17" s="478"/>
      <c r="GN17" s="478"/>
      <c r="GO17" s="478"/>
      <c r="GP17" s="478"/>
      <c r="GQ17" s="478"/>
      <c r="GR17" s="478"/>
      <c r="GS17" s="478"/>
      <c r="GT17" s="478"/>
      <c r="GU17" s="478"/>
      <c r="GV17" s="478"/>
      <c r="GW17" s="478"/>
      <c r="GX17" s="478"/>
      <c r="GY17" s="478"/>
      <c r="GZ17" s="478"/>
      <c r="HA17" s="478"/>
      <c r="HB17" s="478"/>
      <c r="HC17" s="478"/>
      <c r="HD17" s="478"/>
      <c r="HE17" s="478"/>
      <c r="HF17" s="478"/>
      <c r="HG17" s="478"/>
      <c r="HH17" s="478"/>
      <c r="HI17" s="478"/>
      <c r="HJ17" s="478"/>
      <c r="HK17" s="478"/>
      <c r="HL17" s="478"/>
      <c r="HM17" s="478"/>
      <c r="HN17" s="478"/>
      <c r="HO17" s="478"/>
      <c r="HP17" s="478"/>
      <c r="HQ17" s="478"/>
      <c r="HR17" s="478"/>
      <c r="HS17" s="478"/>
      <c r="HT17" s="478"/>
      <c r="HU17" s="478"/>
      <c r="HV17" s="478"/>
      <c r="HW17" s="478"/>
      <c r="HX17" s="478"/>
      <c r="HY17" s="478"/>
      <c r="HZ17" s="478"/>
      <c r="IA17" s="478"/>
      <c r="IB17" s="478"/>
      <c r="IC17" s="478"/>
      <c r="ID17" s="478"/>
      <c r="IE17" s="478"/>
      <c r="IF17" s="478"/>
      <c r="IG17" s="478"/>
      <c r="IH17" s="478"/>
      <c r="II17" s="478"/>
      <c r="IJ17" s="478"/>
      <c r="IK17" s="478"/>
      <c r="IL17" s="478"/>
      <c r="IM17" s="478"/>
      <c r="IN17" s="478"/>
      <c r="IO17" s="478"/>
      <c r="IP17" s="478"/>
      <c r="IQ17" s="478"/>
      <c r="IR17" s="478"/>
      <c r="IS17" s="478"/>
      <c r="IT17" s="478"/>
      <c r="IU17" s="478"/>
      <c r="IV17" s="478"/>
      <c r="IW17" s="478"/>
      <c r="IX17" s="478"/>
      <c r="IY17" s="478"/>
      <c r="IZ17" s="478"/>
      <c r="JA17" s="478"/>
      <c r="JB17" s="478"/>
      <c r="JC17" s="478"/>
      <c r="JD17" s="478"/>
      <c r="JE17" s="478"/>
      <c r="JF17" s="478"/>
      <c r="JG17" s="478"/>
      <c r="JH17" s="478"/>
      <c r="JI17" s="478"/>
      <c r="JJ17" s="478"/>
      <c r="JK17" s="478"/>
      <c r="JL17" s="478"/>
      <c r="JM17" s="478"/>
      <c r="JN17" s="478"/>
      <c r="JO17" s="478"/>
      <c r="JP17" s="478"/>
      <c r="JQ17" s="478"/>
      <c r="JR17" s="478"/>
      <c r="JS17" s="478"/>
      <c r="JT17" s="478"/>
      <c r="JU17" s="478"/>
      <c r="JV17" s="478"/>
      <c r="JW17" s="478"/>
      <c r="JX17" s="478"/>
      <c r="JY17" s="478"/>
      <c r="JZ17" s="478"/>
      <c r="KA17" s="478"/>
      <c r="KB17" s="478"/>
      <c r="KC17" s="478"/>
      <c r="KD17" s="478"/>
      <c r="KE17" s="478"/>
      <c r="KF17" s="478"/>
      <c r="KG17" s="478"/>
      <c r="KH17" s="478"/>
      <c r="KI17" s="478"/>
      <c r="KJ17" s="478"/>
      <c r="KK17" s="478"/>
      <c r="KL17" s="478"/>
      <c r="KM17" s="478"/>
      <c r="KN17" s="478"/>
      <c r="KO17" s="478"/>
      <c r="KP17" s="478"/>
      <c r="KQ17" s="478"/>
      <c r="KR17" s="478"/>
      <c r="KS17" s="478"/>
      <c r="KT17" s="478"/>
      <c r="KU17" s="478"/>
      <c r="KV17" s="478"/>
      <c r="KW17" s="478"/>
      <c r="KX17" s="478"/>
      <c r="KY17" s="478"/>
      <c r="KZ17" s="478"/>
      <c r="LA17" s="478"/>
      <c r="LB17" s="478"/>
      <c r="LC17" s="478"/>
      <c r="LD17" s="478"/>
      <c r="LE17" s="478"/>
      <c r="LF17" s="478"/>
      <c r="LG17" s="478"/>
      <c r="LH17" s="478"/>
      <c r="LI17" s="478"/>
      <c r="LJ17" s="478"/>
      <c r="LK17" s="478"/>
      <c r="LL17" s="478"/>
      <c r="LM17" s="478"/>
      <c r="LN17" s="478"/>
      <c r="LO17" s="478"/>
      <c r="LP17" s="478"/>
      <c r="LQ17" s="478"/>
      <c r="LR17" s="478"/>
      <c r="LS17" s="478"/>
      <c r="LT17" s="478"/>
      <c r="LU17" s="478"/>
      <c r="LV17" s="478"/>
      <c r="LW17" s="478"/>
      <c r="LX17" s="478"/>
      <c r="LY17" s="478"/>
      <c r="LZ17" s="478"/>
      <c r="MA17" s="478"/>
      <c r="MB17" s="478"/>
      <c r="MC17" s="478"/>
      <c r="MD17" s="478"/>
      <c r="ME17" s="478"/>
      <c r="MF17" s="478"/>
      <c r="MG17" s="478"/>
      <c r="MH17" s="478"/>
      <c r="MI17" s="478"/>
      <c r="MJ17" s="478"/>
      <c r="MK17" s="478"/>
      <c r="ML17" s="478"/>
      <c r="MM17" s="478"/>
      <c r="MN17" s="478"/>
      <c r="MO17" s="478"/>
      <c r="MP17" s="478"/>
      <c r="MQ17" s="478"/>
      <c r="MR17" s="478"/>
      <c r="MS17" s="478"/>
      <c r="MT17" s="478"/>
      <c r="MU17" s="478"/>
      <c r="MV17" s="478"/>
      <c r="MW17" s="478"/>
      <c r="MX17" s="478"/>
      <c r="MY17" s="478"/>
      <c r="MZ17" s="478"/>
      <c r="NA17" s="478"/>
      <c r="NB17" s="478"/>
      <c r="NC17" s="478"/>
      <c r="ND17" s="478"/>
      <c r="NE17" s="478"/>
      <c r="NF17" s="478"/>
      <c r="NG17" s="478"/>
      <c r="NH17" s="478"/>
      <c r="NI17" s="478"/>
      <c r="NJ17" s="478"/>
      <c r="NK17" s="478"/>
      <c r="NL17" s="478"/>
      <c r="NM17" s="478"/>
      <c r="NN17" s="478"/>
      <c r="NO17" s="478"/>
      <c r="NP17" s="478"/>
      <c r="NQ17" s="478"/>
      <c r="NR17" s="478"/>
      <c r="NS17" s="478"/>
      <c r="NT17" s="478"/>
      <c r="NU17" s="478"/>
      <c r="NV17" s="478"/>
      <c r="NW17" s="478"/>
      <c r="NX17" s="478"/>
      <c r="NY17" s="478"/>
      <c r="NZ17" s="478"/>
      <c r="OA17" s="478"/>
      <c r="OB17" s="478"/>
      <c r="OC17" s="478"/>
      <c r="OD17" s="478"/>
      <c r="OE17" s="478"/>
      <c r="OF17" s="478"/>
      <c r="OG17" s="478"/>
      <c r="OH17" s="478"/>
      <c r="OI17" s="478"/>
      <c r="OJ17" s="478"/>
      <c r="OK17" s="478"/>
      <c r="OL17" s="478"/>
      <c r="OM17" s="478"/>
      <c r="ON17" s="478"/>
      <c r="OO17" s="478"/>
      <c r="OP17" s="478"/>
      <c r="OQ17" s="478"/>
      <c r="OR17" s="478"/>
    </row>
    <row r="18" spans="1:408" ht="49.5" customHeight="1">
      <c r="B18" s="514"/>
      <c r="C18" s="596"/>
      <c r="D18" s="597"/>
      <c r="E18" s="597"/>
      <c r="F18" s="597"/>
      <c r="G18" s="598"/>
      <c r="H18" s="598"/>
      <c r="I18" s="598"/>
      <c r="J18" s="598"/>
      <c r="K18" s="610"/>
      <c r="L18" s="611"/>
      <c r="M18" s="510"/>
      <c r="AB18" s="478"/>
      <c r="AC18" s="478"/>
      <c r="AD18" s="478"/>
      <c r="AE18" s="478"/>
      <c r="AF18" s="478"/>
      <c r="AG18" s="478"/>
      <c r="AH18" s="478"/>
      <c r="AI18" s="478"/>
      <c r="AJ18" s="478"/>
      <c r="AK18" s="478"/>
      <c r="AL18" s="478"/>
      <c r="AM18" s="478"/>
      <c r="AN18" s="478"/>
      <c r="AO18" s="47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c r="BS18" s="478"/>
      <c r="BT18" s="478"/>
      <c r="BU18" s="478"/>
      <c r="BV18" s="478"/>
      <c r="BW18" s="478"/>
      <c r="BX18" s="478"/>
      <c r="BY18" s="478"/>
      <c r="BZ18" s="478"/>
      <c r="CA18" s="478"/>
      <c r="CB18" s="478"/>
      <c r="CC18" s="478"/>
      <c r="CD18" s="478"/>
      <c r="CE18" s="478"/>
      <c r="CF18" s="478"/>
      <c r="CG18" s="478"/>
      <c r="CH18" s="478"/>
      <c r="CI18" s="478"/>
      <c r="CJ18" s="478"/>
      <c r="CK18" s="478"/>
      <c r="CL18" s="478"/>
      <c r="CM18" s="478"/>
      <c r="CN18" s="478"/>
      <c r="CO18" s="478"/>
      <c r="CP18" s="478"/>
      <c r="CQ18" s="478"/>
      <c r="CR18" s="478"/>
      <c r="CS18" s="478"/>
      <c r="CT18" s="478"/>
      <c r="CU18" s="478"/>
      <c r="CV18" s="478"/>
      <c r="CW18" s="478"/>
      <c r="CX18" s="478"/>
      <c r="CY18" s="478"/>
      <c r="CZ18" s="478"/>
      <c r="DA18" s="478"/>
      <c r="DB18" s="478"/>
      <c r="DC18" s="478"/>
      <c r="DD18" s="478"/>
      <c r="DE18" s="478"/>
      <c r="DF18" s="478"/>
      <c r="DG18" s="478"/>
      <c r="DH18" s="478"/>
      <c r="DI18" s="478"/>
      <c r="DJ18" s="478"/>
      <c r="DK18" s="478"/>
      <c r="DL18" s="478"/>
      <c r="DM18" s="478"/>
      <c r="DN18" s="478"/>
      <c r="DO18" s="478"/>
      <c r="DP18" s="478"/>
      <c r="DQ18" s="478"/>
      <c r="DR18" s="478"/>
      <c r="DS18" s="478"/>
      <c r="DT18" s="478"/>
      <c r="DU18" s="478"/>
      <c r="DV18" s="478"/>
      <c r="DW18" s="478"/>
      <c r="DX18" s="478"/>
      <c r="DY18" s="478"/>
      <c r="DZ18" s="478"/>
      <c r="EA18" s="478"/>
      <c r="EB18" s="478"/>
      <c r="EC18" s="478"/>
      <c r="ED18" s="478"/>
      <c r="EE18" s="478"/>
      <c r="EF18" s="478"/>
      <c r="EG18" s="478"/>
      <c r="EH18" s="478"/>
      <c r="EI18" s="478"/>
      <c r="EJ18" s="478"/>
      <c r="EK18" s="478"/>
      <c r="EL18" s="478"/>
      <c r="EM18" s="478"/>
      <c r="EN18" s="478"/>
      <c r="EO18" s="478"/>
      <c r="EP18" s="478"/>
      <c r="EQ18" s="478"/>
      <c r="ER18" s="478"/>
      <c r="ES18" s="478"/>
      <c r="ET18" s="478"/>
      <c r="EU18" s="478"/>
      <c r="EV18" s="478"/>
      <c r="EW18" s="478"/>
      <c r="EX18" s="478"/>
      <c r="EY18" s="478"/>
      <c r="EZ18" s="478"/>
      <c r="FA18" s="478"/>
      <c r="FB18" s="478"/>
      <c r="FC18" s="478"/>
      <c r="FD18" s="478"/>
      <c r="FE18" s="478"/>
      <c r="FF18" s="478"/>
      <c r="FG18" s="478"/>
      <c r="FH18" s="478"/>
      <c r="FI18" s="478"/>
      <c r="FJ18" s="478"/>
      <c r="FK18" s="478"/>
      <c r="FL18" s="478"/>
      <c r="FM18" s="478"/>
      <c r="FN18" s="478"/>
      <c r="FO18" s="478"/>
      <c r="FP18" s="478"/>
      <c r="FQ18" s="478"/>
      <c r="FR18" s="478"/>
      <c r="FS18" s="478"/>
      <c r="FT18" s="478"/>
      <c r="FU18" s="478"/>
      <c r="FV18" s="478"/>
      <c r="FW18" s="478"/>
      <c r="FX18" s="478"/>
      <c r="FY18" s="478"/>
      <c r="FZ18" s="478"/>
      <c r="GA18" s="478"/>
      <c r="GB18" s="478"/>
      <c r="GC18" s="478"/>
      <c r="GD18" s="478"/>
      <c r="GE18" s="478"/>
      <c r="GF18" s="478"/>
      <c r="GG18" s="478"/>
      <c r="GH18" s="478"/>
      <c r="GI18" s="478"/>
      <c r="GJ18" s="478"/>
      <c r="GK18" s="478"/>
      <c r="GL18" s="478"/>
      <c r="GM18" s="478"/>
      <c r="GN18" s="478"/>
      <c r="GO18" s="478"/>
      <c r="GP18" s="478"/>
      <c r="GQ18" s="478"/>
      <c r="GR18" s="478"/>
      <c r="GS18" s="478"/>
      <c r="GT18" s="478"/>
      <c r="GU18" s="478"/>
      <c r="GV18" s="478"/>
      <c r="GW18" s="478"/>
      <c r="GX18" s="478"/>
      <c r="GY18" s="478"/>
      <c r="GZ18" s="478"/>
      <c r="HA18" s="478"/>
      <c r="HB18" s="478"/>
      <c r="HC18" s="478"/>
      <c r="HD18" s="478"/>
      <c r="HE18" s="478"/>
      <c r="HF18" s="478"/>
      <c r="HG18" s="478"/>
      <c r="HH18" s="478"/>
      <c r="HI18" s="478"/>
      <c r="HJ18" s="478"/>
      <c r="HK18" s="478"/>
      <c r="HL18" s="478"/>
      <c r="HM18" s="478"/>
      <c r="HN18" s="478"/>
      <c r="HO18" s="478"/>
      <c r="HP18" s="478"/>
      <c r="HQ18" s="478"/>
      <c r="HR18" s="478"/>
      <c r="HS18" s="478"/>
      <c r="HT18" s="478"/>
      <c r="HU18" s="478"/>
      <c r="HV18" s="478"/>
      <c r="HW18" s="478"/>
      <c r="HX18" s="478"/>
      <c r="HY18" s="478"/>
      <c r="HZ18" s="478"/>
      <c r="IA18" s="478"/>
      <c r="IB18" s="478"/>
      <c r="IC18" s="478"/>
      <c r="ID18" s="478"/>
      <c r="IE18" s="478"/>
      <c r="IF18" s="478"/>
      <c r="IG18" s="478"/>
      <c r="IH18" s="478"/>
      <c r="II18" s="478"/>
      <c r="IJ18" s="478"/>
      <c r="IK18" s="478"/>
      <c r="IL18" s="478"/>
      <c r="IM18" s="478"/>
      <c r="IN18" s="478"/>
      <c r="IO18" s="478"/>
      <c r="IP18" s="478"/>
      <c r="IQ18" s="478"/>
      <c r="IR18" s="478"/>
      <c r="IS18" s="478"/>
      <c r="IT18" s="478"/>
      <c r="IU18" s="478"/>
      <c r="IV18" s="478"/>
      <c r="IW18" s="478"/>
      <c r="IX18" s="478"/>
      <c r="IY18" s="478"/>
      <c r="IZ18" s="478"/>
      <c r="JA18" s="478"/>
      <c r="JB18" s="478"/>
      <c r="JC18" s="478"/>
      <c r="JD18" s="478"/>
      <c r="JE18" s="478"/>
      <c r="JF18" s="478"/>
      <c r="JG18" s="478"/>
      <c r="JH18" s="478"/>
      <c r="JI18" s="478"/>
      <c r="JJ18" s="478"/>
      <c r="JK18" s="478"/>
      <c r="JL18" s="478"/>
      <c r="JM18" s="478"/>
      <c r="JN18" s="478"/>
      <c r="JO18" s="478"/>
      <c r="JP18" s="478"/>
      <c r="JQ18" s="478"/>
      <c r="JR18" s="478"/>
      <c r="JS18" s="478"/>
      <c r="JT18" s="478"/>
      <c r="JU18" s="478"/>
      <c r="JV18" s="478"/>
      <c r="JW18" s="478"/>
      <c r="JX18" s="478"/>
      <c r="JY18" s="478"/>
      <c r="JZ18" s="478"/>
      <c r="KA18" s="478"/>
      <c r="KB18" s="478"/>
      <c r="KC18" s="478"/>
      <c r="KD18" s="478"/>
      <c r="KE18" s="478"/>
      <c r="KF18" s="478"/>
      <c r="KG18" s="478"/>
      <c r="KH18" s="478"/>
      <c r="KI18" s="478"/>
      <c r="KJ18" s="478"/>
      <c r="KK18" s="478"/>
      <c r="KL18" s="478"/>
      <c r="KM18" s="478"/>
      <c r="KN18" s="478"/>
      <c r="KO18" s="478"/>
      <c r="KP18" s="478"/>
      <c r="KQ18" s="478"/>
      <c r="KR18" s="478"/>
      <c r="KS18" s="478"/>
      <c r="KT18" s="478"/>
      <c r="KU18" s="478"/>
      <c r="KV18" s="478"/>
      <c r="KW18" s="478"/>
      <c r="KX18" s="478"/>
      <c r="KY18" s="478"/>
      <c r="KZ18" s="478"/>
      <c r="LA18" s="478"/>
      <c r="LB18" s="478"/>
      <c r="LC18" s="478"/>
      <c r="LD18" s="478"/>
      <c r="LE18" s="478"/>
      <c r="LF18" s="478"/>
      <c r="LG18" s="478"/>
      <c r="LH18" s="478"/>
      <c r="LI18" s="478"/>
      <c r="LJ18" s="478"/>
      <c r="LK18" s="478"/>
      <c r="LL18" s="478"/>
      <c r="LM18" s="478"/>
      <c r="LN18" s="478"/>
      <c r="LO18" s="478"/>
      <c r="LP18" s="478"/>
      <c r="LQ18" s="478"/>
      <c r="LR18" s="478"/>
      <c r="LS18" s="478"/>
      <c r="LT18" s="478"/>
      <c r="LU18" s="478"/>
      <c r="LV18" s="478"/>
      <c r="LW18" s="478"/>
      <c r="LX18" s="478"/>
      <c r="LY18" s="478"/>
      <c r="LZ18" s="478"/>
      <c r="MA18" s="478"/>
      <c r="MB18" s="478"/>
      <c r="MC18" s="478"/>
      <c r="MD18" s="478"/>
      <c r="ME18" s="478"/>
      <c r="MF18" s="478"/>
      <c r="MG18" s="478"/>
      <c r="MH18" s="478"/>
      <c r="MI18" s="478"/>
      <c r="MJ18" s="478"/>
      <c r="MK18" s="478"/>
      <c r="ML18" s="478"/>
      <c r="MM18" s="478"/>
      <c r="MN18" s="478"/>
      <c r="MO18" s="478"/>
      <c r="MP18" s="478"/>
      <c r="MQ18" s="478"/>
      <c r="MR18" s="478"/>
      <c r="MS18" s="478"/>
      <c r="MT18" s="478"/>
      <c r="MU18" s="478"/>
      <c r="MV18" s="478"/>
      <c r="MW18" s="478"/>
      <c r="MX18" s="478"/>
      <c r="MY18" s="478"/>
      <c r="MZ18" s="478"/>
      <c r="NA18" s="478"/>
      <c r="NB18" s="478"/>
      <c r="NC18" s="478"/>
      <c r="ND18" s="478"/>
      <c r="NE18" s="478"/>
      <c r="NF18" s="478"/>
      <c r="NG18" s="478"/>
      <c r="NH18" s="478"/>
      <c r="NI18" s="478"/>
      <c r="NJ18" s="478"/>
      <c r="NK18" s="478"/>
      <c r="NL18" s="478"/>
      <c r="NM18" s="478"/>
      <c r="NN18" s="478"/>
      <c r="NO18" s="478"/>
      <c r="NP18" s="478"/>
      <c r="NQ18" s="478"/>
      <c r="NR18" s="478"/>
      <c r="NS18" s="478"/>
      <c r="NT18" s="478"/>
      <c r="NU18" s="478"/>
      <c r="NV18" s="478"/>
      <c r="NW18" s="478"/>
      <c r="NX18" s="478"/>
      <c r="NY18" s="478"/>
      <c r="NZ18" s="478"/>
      <c r="OA18" s="478"/>
      <c r="OB18" s="478"/>
      <c r="OC18" s="478"/>
      <c r="OD18" s="478"/>
      <c r="OE18" s="478"/>
      <c r="OF18" s="478"/>
      <c r="OG18" s="478"/>
      <c r="OH18" s="478"/>
      <c r="OI18" s="478"/>
      <c r="OJ18" s="478"/>
      <c r="OK18" s="478"/>
      <c r="OL18" s="478"/>
      <c r="OM18" s="478"/>
      <c r="ON18" s="478"/>
      <c r="OO18" s="478"/>
      <c r="OP18" s="478"/>
      <c r="OQ18" s="478"/>
      <c r="OR18" s="478"/>
    </row>
    <row r="19" spans="1:408" ht="18" customHeight="1">
      <c r="B19" s="514"/>
      <c r="C19" s="596" t="s">
        <v>655</v>
      </c>
      <c r="D19" s="598" t="s">
        <v>1384</v>
      </c>
      <c r="E19" s="598"/>
      <c r="F19" s="598"/>
      <c r="G19" s="598"/>
      <c r="H19" s="598"/>
      <c r="I19" s="598"/>
      <c r="J19" s="598"/>
      <c r="K19" s="598"/>
      <c r="L19" s="611"/>
      <c r="M19" s="510"/>
      <c r="AB19" s="478"/>
      <c r="AC19" s="478"/>
      <c r="AD19" s="478"/>
      <c r="AE19" s="478"/>
      <c r="AF19" s="478"/>
      <c r="AG19" s="478"/>
      <c r="AH19" s="478"/>
      <c r="AI19" s="478"/>
      <c r="AJ19" s="478"/>
      <c r="AK19" s="478"/>
      <c r="AL19" s="478"/>
      <c r="AM19" s="478"/>
      <c r="AN19" s="478"/>
      <c r="AO19" s="478"/>
      <c r="AP19" s="478"/>
      <c r="AQ19" s="478"/>
      <c r="AR19" s="478"/>
      <c r="AS19" s="478"/>
      <c r="AT19" s="478"/>
      <c r="AU19" s="478"/>
      <c r="AV19" s="478"/>
      <c r="AW19" s="478"/>
      <c r="AX19" s="478"/>
      <c r="AY19" s="478"/>
      <c r="AZ19" s="478"/>
      <c r="BA19" s="478"/>
      <c r="BB19" s="478"/>
      <c r="BC19" s="478"/>
      <c r="BD19" s="478"/>
      <c r="BE19" s="478"/>
      <c r="BF19" s="478"/>
      <c r="BG19" s="478"/>
      <c r="BH19" s="478"/>
      <c r="BI19" s="478"/>
      <c r="BJ19" s="478"/>
      <c r="BK19" s="478"/>
      <c r="BL19" s="478"/>
      <c r="BM19" s="478"/>
      <c r="BN19" s="478"/>
      <c r="BO19" s="478"/>
      <c r="BP19" s="478"/>
      <c r="BQ19" s="478"/>
      <c r="BR19" s="478"/>
      <c r="BS19" s="478"/>
      <c r="BT19" s="478"/>
      <c r="BU19" s="478"/>
      <c r="BV19" s="478"/>
      <c r="BW19" s="478"/>
      <c r="BX19" s="478"/>
      <c r="BY19" s="478"/>
      <c r="BZ19" s="478"/>
      <c r="CA19" s="478"/>
      <c r="CB19" s="478"/>
      <c r="CC19" s="478"/>
      <c r="CD19" s="478"/>
      <c r="CE19" s="478"/>
      <c r="CF19" s="478"/>
      <c r="CG19" s="478"/>
      <c r="CH19" s="478"/>
      <c r="CI19" s="478"/>
      <c r="CJ19" s="478"/>
      <c r="CK19" s="478"/>
      <c r="CL19" s="478"/>
      <c r="CM19" s="478"/>
      <c r="CN19" s="478"/>
      <c r="CO19" s="478"/>
      <c r="CP19" s="478"/>
      <c r="CQ19" s="478"/>
      <c r="CR19" s="478"/>
      <c r="CS19" s="478"/>
      <c r="CT19" s="478"/>
      <c r="CU19" s="478"/>
      <c r="CV19" s="478"/>
      <c r="CW19" s="478"/>
      <c r="CX19" s="478"/>
      <c r="CY19" s="478"/>
      <c r="CZ19" s="478"/>
      <c r="DA19" s="478"/>
      <c r="DB19" s="478"/>
      <c r="DC19" s="478"/>
      <c r="DD19" s="478"/>
      <c r="DE19" s="478"/>
      <c r="DF19" s="478"/>
      <c r="DG19" s="478"/>
      <c r="DH19" s="478"/>
      <c r="DI19" s="478"/>
      <c r="DJ19" s="478"/>
      <c r="DK19" s="478"/>
      <c r="DL19" s="478"/>
      <c r="DM19" s="478"/>
      <c r="DN19" s="478"/>
      <c r="DO19" s="478"/>
      <c r="DP19" s="478"/>
      <c r="DQ19" s="478"/>
      <c r="DR19" s="478"/>
      <c r="DS19" s="478"/>
      <c r="DT19" s="478"/>
      <c r="DU19" s="478"/>
      <c r="DV19" s="478"/>
      <c r="DW19" s="478"/>
      <c r="DX19" s="478"/>
      <c r="DY19" s="478"/>
      <c r="DZ19" s="478"/>
      <c r="EA19" s="478"/>
      <c r="EB19" s="478"/>
      <c r="EC19" s="478"/>
      <c r="ED19" s="478"/>
      <c r="EE19" s="478"/>
      <c r="EF19" s="478"/>
      <c r="EG19" s="478"/>
      <c r="EH19" s="478"/>
      <c r="EI19" s="478"/>
      <c r="EJ19" s="478"/>
      <c r="EK19" s="478"/>
      <c r="EL19" s="478"/>
      <c r="EM19" s="478"/>
      <c r="EN19" s="478"/>
      <c r="EO19" s="478"/>
      <c r="EP19" s="478"/>
      <c r="EQ19" s="478"/>
      <c r="ER19" s="478"/>
      <c r="ES19" s="478"/>
      <c r="ET19" s="478"/>
      <c r="EU19" s="478"/>
      <c r="EV19" s="478"/>
      <c r="EW19" s="478"/>
      <c r="EX19" s="478"/>
      <c r="EY19" s="478"/>
      <c r="EZ19" s="478"/>
      <c r="FA19" s="478"/>
      <c r="FB19" s="478"/>
      <c r="FC19" s="478"/>
      <c r="FD19" s="478"/>
      <c r="FE19" s="478"/>
      <c r="FF19" s="478"/>
      <c r="FG19" s="478"/>
      <c r="FH19" s="478"/>
      <c r="FI19" s="478"/>
      <c r="FJ19" s="478"/>
      <c r="FK19" s="478"/>
      <c r="FL19" s="478"/>
      <c r="FM19" s="478"/>
      <c r="FN19" s="478"/>
      <c r="FO19" s="478"/>
      <c r="FP19" s="478"/>
      <c r="FQ19" s="478"/>
      <c r="FR19" s="478"/>
      <c r="FS19" s="478"/>
      <c r="FT19" s="478"/>
      <c r="FU19" s="478"/>
      <c r="FV19" s="478"/>
      <c r="FW19" s="478"/>
      <c r="FX19" s="478"/>
      <c r="FY19" s="478"/>
      <c r="FZ19" s="478"/>
      <c r="GA19" s="478"/>
      <c r="GB19" s="478"/>
      <c r="GC19" s="478"/>
      <c r="GD19" s="478"/>
      <c r="GE19" s="478"/>
      <c r="GF19" s="478"/>
      <c r="GG19" s="478"/>
      <c r="GH19" s="478"/>
      <c r="GI19" s="478"/>
      <c r="GJ19" s="478"/>
      <c r="GK19" s="478"/>
      <c r="GL19" s="478"/>
      <c r="GM19" s="478"/>
      <c r="GN19" s="478"/>
      <c r="GO19" s="478"/>
      <c r="GP19" s="478"/>
      <c r="GQ19" s="478"/>
      <c r="GR19" s="478"/>
      <c r="GS19" s="478"/>
      <c r="GT19" s="478"/>
      <c r="GU19" s="478"/>
      <c r="GV19" s="478"/>
      <c r="GW19" s="478"/>
      <c r="GX19" s="478"/>
      <c r="GY19" s="478"/>
      <c r="GZ19" s="478"/>
      <c r="HA19" s="478"/>
      <c r="HB19" s="478"/>
      <c r="HC19" s="478"/>
      <c r="HD19" s="478"/>
      <c r="HE19" s="478"/>
      <c r="HF19" s="478"/>
      <c r="HG19" s="478"/>
      <c r="HH19" s="478"/>
      <c r="HI19" s="478"/>
      <c r="HJ19" s="478"/>
      <c r="HK19" s="478"/>
      <c r="HL19" s="478"/>
      <c r="HM19" s="478"/>
      <c r="HN19" s="478"/>
      <c r="HO19" s="478"/>
      <c r="HP19" s="478"/>
      <c r="HQ19" s="478"/>
      <c r="HR19" s="478"/>
      <c r="HS19" s="478"/>
      <c r="HT19" s="478"/>
      <c r="HU19" s="478"/>
      <c r="HV19" s="478"/>
      <c r="HW19" s="478"/>
      <c r="HX19" s="478"/>
      <c r="HY19" s="478"/>
      <c r="HZ19" s="478"/>
      <c r="IA19" s="478"/>
      <c r="IB19" s="478"/>
      <c r="IC19" s="478"/>
      <c r="ID19" s="478"/>
      <c r="IE19" s="478"/>
      <c r="IF19" s="478"/>
      <c r="IG19" s="478"/>
      <c r="IH19" s="478"/>
      <c r="II19" s="478"/>
      <c r="IJ19" s="478"/>
      <c r="IK19" s="478"/>
      <c r="IL19" s="478"/>
      <c r="IM19" s="478"/>
      <c r="IN19" s="478"/>
      <c r="IO19" s="478"/>
      <c r="IP19" s="478"/>
      <c r="IQ19" s="478"/>
      <c r="IR19" s="478"/>
      <c r="IS19" s="478"/>
      <c r="IT19" s="478"/>
      <c r="IU19" s="478"/>
      <c r="IV19" s="478"/>
      <c r="IW19" s="478"/>
      <c r="IX19" s="478"/>
      <c r="IY19" s="478"/>
      <c r="IZ19" s="478"/>
      <c r="JA19" s="478"/>
      <c r="JB19" s="478"/>
      <c r="JC19" s="478"/>
      <c r="JD19" s="478"/>
      <c r="JE19" s="478"/>
      <c r="JF19" s="478"/>
      <c r="JG19" s="478"/>
      <c r="JH19" s="478"/>
      <c r="JI19" s="478"/>
      <c r="JJ19" s="478"/>
      <c r="JK19" s="478"/>
      <c r="JL19" s="478"/>
      <c r="JM19" s="478"/>
      <c r="JN19" s="478"/>
      <c r="JO19" s="478"/>
      <c r="JP19" s="478"/>
      <c r="JQ19" s="478"/>
      <c r="JR19" s="478"/>
      <c r="JS19" s="478"/>
      <c r="JT19" s="478"/>
      <c r="JU19" s="478"/>
      <c r="JV19" s="478"/>
      <c r="JW19" s="478"/>
      <c r="JX19" s="478"/>
      <c r="JY19" s="478"/>
      <c r="JZ19" s="478"/>
      <c r="KA19" s="478"/>
      <c r="KB19" s="478"/>
      <c r="KC19" s="478"/>
      <c r="KD19" s="478"/>
      <c r="KE19" s="478"/>
      <c r="KF19" s="478"/>
      <c r="KG19" s="478"/>
      <c r="KH19" s="478"/>
      <c r="KI19" s="478"/>
      <c r="KJ19" s="478"/>
      <c r="KK19" s="478"/>
      <c r="KL19" s="478"/>
      <c r="KM19" s="478"/>
      <c r="KN19" s="478"/>
      <c r="KO19" s="478"/>
      <c r="KP19" s="478"/>
      <c r="KQ19" s="478"/>
      <c r="KR19" s="478"/>
      <c r="KS19" s="478"/>
      <c r="KT19" s="478"/>
      <c r="KU19" s="478"/>
      <c r="KV19" s="478"/>
      <c r="KW19" s="478"/>
      <c r="KX19" s="478"/>
      <c r="KY19" s="478"/>
      <c r="KZ19" s="478"/>
      <c r="LA19" s="478"/>
      <c r="LB19" s="478"/>
      <c r="LC19" s="478"/>
      <c r="LD19" s="478"/>
      <c r="LE19" s="478"/>
      <c r="LF19" s="478"/>
      <c r="LG19" s="478"/>
      <c r="LH19" s="478"/>
      <c r="LI19" s="478"/>
      <c r="LJ19" s="478"/>
      <c r="LK19" s="478"/>
      <c r="LL19" s="478"/>
      <c r="LM19" s="478"/>
      <c r="LN19" s="478"/>
      <c r="LO19" s="478"/>
      <c r="LP19" s="478"/>
      <c r="LQ19" s="478"/>
      <c r="LR19" s="478"/>
      <c r="LS19" s="478"/>
      <c r="LT19" s="478"/>
      <c r="LU19" s="478"/>
      <c r="LV19" s="478"/>
      <c r="LW19" s="478"/>
      <c r="LX19" s="478"/>
      <c r="LY19" s="478"/>
      <c r="LZ19" s="478"/>
      <c r="MA19" s="478"/>
      <c r="MB19" s="478"/>
      <c r="MC19" s="478"/>
      <c r="MD19" s="478"/>
      <c r="ME19" s="478"/>
      <c r="MF19" s="478"/>
      <c r="MG19" s="478"/>
      <c r="MH19" s="478"/>
      <c r="MI19" s="478"/>
      <c r="MJ19" s="478"/>
      <c r="MK19" s="478"/>
      <c r="ML19" s="478"/>
      <c r="MM19" s="478"/>
      <c r="MN19" s="478"/>
      <c r="MO19" s="478"/>
      <c r="MP19" s="478"/>
      <c r="MQ19" s="478"/>
      <c r="MR19" s="478"/>
      <c r="MS19" s="478"/>
      <c r="MT19" s="478"/>
      <c r="MU19" s="478"/>
      <c r="MV19" s="478"/>
      <c r="MW19" s="478"/>
      <c r="MX19" s="478"/>
      <c r="MY19" s="478"/>
      <c r="MZ19" s="478"/>
      <c r="NA19" s="478"/>
      <c r="NB19" s="478"/>
      <c r="NC19" s="478"/>
      <c r="ND19" s="478"/>
      <c r="NE19" s="478"/>
      <c r="NF19" s="478"/>
      <c r="NG19" s="478"/>
      <c r="NH19" s="478"/>
      <c r="NI19" s="478"/>
      <c r="NJ19" s="478"/>
      <c r="NK19" s="478"/>
      <c r="NL19" s="478"/>
      <c r="NM19" s="478"/>
      <c r="NN19" s="478"/>
      <c r="NO19" s="478"/>
      <c r="NP19" s="478"/>
      <c r="NQ19" s="478"/>
      <c r="NR19" s="478"/>
      <c r="NS19" s="478"/>
      <c r="NT19" s="478"/>
      <c r="NU19" s="478"/>
      <c r="NV19" s="478"/>
      <c r="NW19" s="478"/>
      <c r="NX19" s="478"/>
      <c r="NY19" s="478"/>
      <c r="NZ19" s="478"/>
      <c r="OA19" s="478"/>
      <c r="OB19" s="478"/>
      <c r="OC19" s="478"/>
      <c r="OD19" s="478"/>
      <c r="OE19" s="478"/>
      <c r="OF19" s="478"/>
      <c r="OG19" s="478"/>
      <c r="OH19" s="478"/>
      <c r="OI19" s="478"/>
      <c r="OJ19" s="478"/>
      <c r="OK19" s="478"/>
      <c r="OL19" s="478"/>
      <c r="OM19" s="478"/>
      <c r="ON19" s="478"/>
      <c r="OO19" s="478"/>
      <c r="OP19" s="478"/>
      <c r="OQ19" s="478"/>
      <c r="OR19" s="478"/>
    </row>
    <row r="20" spans="1:408" ht="49.5" customHeight="1" thickBot="1">
      <c r="B20" s="514"/>
      <c r="C20" s="613"/>
      <c r="D20" s="614"/>
      <c r="E20" s="614"/>
      <c r="F20" s="614"/>
      <c r="G20" s="614"/>
      <c r="H20" s="614"/>
      <c r="I20" s="614"/>
      <c r="J20" s="614"/>
      <c r="K20" s="614"/>
      <c r="L20" s="615"/>
      <c r="M20" s="510"/>
      <c r="AB20" s="478"/>
      <c r="AC20" s="478"/>
      <c r="AD20" s="478"/>
      <c r="AE20" s="478"/>
      <c r="AF20" s="478"/>
      <c r="AG20" s="478"/>
      <c r="AH20" s="478"/>
      <c r="AI20" s="478"/>
      <c r="AJ20" s="478"/>
      <c r="AK20" s="478"/>
      <c r="AL20" s="478"/>
      <c r="AM20" s="478"/>
      <c r="AN20" s="478"/>
      <c r="AO20" s="478"/>
      <c r="AP20" s="478"/>
      <c r="AQ20" s="478"/>
      <c r="AR20" s="478"/>
      <c r="AS20" s="478"/>
      <c r="AT20" s="478"/>
      <c r="AU20" s="478"/>
      <c r="AV20" s="478"/>
      <c r="AW20" s="478"/>
      <c r="AX20" s="478"/>
      <c r="AY20" s="478"/>
      <c r="AZ20" s="478"/>
      <c r="BA20" s="478"/>
      <c r="BB20" s="478"/>
      <c r="BC20" s="478"/>
      <c r="BD20" s="478"/>
      <c r="BE20" s="478"/>
      <c r="BF20" s="478"/>
      <c r="BG20" s="478"/>
      <c r="BH20" s="478"/>
      <c r="BI20" s="478"/>
      <c r="BJ20" s="478"/>
      <c r="BK20" s="478"/>
      <c r="BL20" s="478"/>
      <c r="BM20" s="478"/>
      <c r="BN20" s="478"/>
      <c r="BO20" s="478"/>
      <c r="BP20" s="478"/>
      <c r="BQ20" s="478"/>
      <c r="BR20" s="478"/>
      <c r="BS20" s="478"/>
      <c r="BT20" s="478"/>
      <c r="BU20" s="478"/>
      <c r="BV20" s="478"/>
      <c r="BW20" s="478"/>
      <c r="BX20" s="478"/>
      <c r="BY20" s="478"/>
      <c r="BZ20" s="478"/>
      <c r="CA20" s="478"/>
      <c r="CB20" s="478"/>
      <c r="CC20" s="478"/>
      <c r="CD20" s="478"/>
      <c r="CE20" s="478"/>
      <c r="CF20" s="478"/>
      <c r="CG20" s="478"/>
      <c r="CH20" s="478"/>
      <c r="CI20" s="478"/>
      <c r="CJ20" s="478"/>
      <c r="CK20" s="478"/>
      <c r="CL20" s="478"/>
      <c r="CM20" s="478"/>
      <c r="CN20" s="478"/>
      <c r="CO20" s="478"/>
      <c r="CP20" s="478"/>
      <c r="CQ20" s="478"/>
      <c r="CR20" s="478"/>
      <c r="CS20" s="478"/>
      <c r="CT20" s="478"/>
      <c r="CU20" s="478"/>
      <c r="CV20" s="478"/>
      <c r="CW20" s="478"/>
      <c r="CX20" s="478"/>
      <c r="CY20" s="478"/>
      <c r="CZ20" s="478"/>
      <c r="DA20" s="478"/>
      <c r="DB20" s="478"/>
      <c r="DC20" s="478"/>
      <c r="DD20" s="478"/>
      <c r="DE20" s="478"/>
      <c r="DF20" s="478"/>
      <c r="DG20" s="478"/>
      <c r="DH20" s="478"/>
      <c r="DI20" s="478"/>
      <c r="DJ20" s="478"/>
      <c r="DK20" s="478"/>
      <c r="DL20" s="478"/>
      <c r="DM20" s="478"/>
      <c r="DN20" s="478"/>
      <c r="DO20" s="478"/>
      <c r="DP20" s="478"/>
      <c r="DQ20" s="478"/>
      <c r="DR20" s="478"/>
      <c r="DS20" s="478"/>
      <c r="DT20" s="478"/>
      <c r="DU20" s="478"/>
      <c r="DV20" s="478"/>
      <c r="DW20" s="478"/>
      <c r="DX20" s="478"/>
      <c r="DY20" s="478"/>
      <c r="DZ20" s="478"/>
      <c r="EA20" s="478"/>
      <c r="EB20" s="478"/>
      <c r="EC20" s="478"/>
      <c r="ED20" s="478"/>
      <c r="EE20" s="478"/>
      <c r="EF20" s="478"/>
      <c r="EG20" s="478"/>
      <c r="EH20" s="478"/>
      <c r="EI20" s="478"/>
      <c r="EJ20" s="478"/>
      <c r="EK20" s="478"/>
      <c r="EL20" s="478"/>
      <c r="EM20" s="478"/>
      <c r="EN20" s="478"/>
      <c r="EO20" s="478"/>
      <c r="EP20" s="478"/>
      <c r="EQ20" s="478"/>
      <c r="ER20" s="478"/>
      <c r="ES20" s="478"/>
      <c r="ET20" s="478"/>
      <c r="EU20" s="478"/>
      <c r="EV20" s="478"/>
      <c r="EW20" s="478"/>
      <c r="EX20" s="478"/>
      <c r="EY20" s="478"/>
      <c r="EZ20" s="478"/>
      <c r="FA20" s="478"/>
      <c r="FB20" s="478"/>
      <c r="FC20" s="478"/>
      <c r="FD20" s="478"/>
      <c r="FE20" s="478"/>
      <c r="FF20" s="478"/>
      <c r="FG20" s="478"/>
      <c r="FH20" s="478"/>
      <c r="FI20" s="478"/>
      <c r="FJ20" s="478"/>
      <c r="FK20" s="478"/>
      <c r="FL20" s="478"/>
      <c r="FM20" s="478"/>
      <c r="FN20" s="478"/>
      <c r="FO20" s="478"/>
      <c r="FP20" s="478"/>
      <c r="FQ20" s="478"/>
      <c r="FR20" s="478"/>
      <c r="FS20" s="478"/>
      <c r="FT20" s="478"/>
      <c r="FU20" s="478"/>
      <c r="FV20" s="478"/>
      <c r="FW20" s="478"/>
      <c r="FX20" s="478"/>
      <c r="FY20" s="478"/>
      <c r="FZ20" s="478"/>
      <c r="GA20" s="478"/>
      <c r="GB20" s="478"/>
      <c r="GC20" s="478"/>
      <c r="GD20" s="478"/>
      <c r="GE20" s="478"/>
      <c r="GF20" s="478"/>
      <c r="GG20" s="478"/>
      <c r="GH20" s="478"/>
      <c r="GI20" s="478"/>
      <c r="GJ20" s="478"/>
      <c r="GK20" s="478"/>
      <c r="GL20" s="478"/>
      <c r="GM20" s="478"/>
      <c r="GN20" s="478"/>
      <c r="GO20" s="478"/>
      <c r="GP20" s="478"/>
      <c r="GQ20" s="478"/>
      <c r="GR20" s="478"/>
      <c r="GS20" s="478"/>
      <c r="GT20" s="478"/>
      <c r="GU20" s="478"/>
      <c r="GV20" s="478"/>
      <c r="GW20" s="478"/>
      <c r="GX20" s="478"/>
      <c r="GY20" s="478"/>
      <c r="GZ20" s="478"/>
      <c r="HA20" s="478"/>
      <c r="HB20" s="478"/>
      <c r="HC20" s="478"/>
      <c r="HD20" s="478"/>
      <c r="HE20" s="478"/>
      <c r="HF20" s="478"/>
      <c r="HG20" s="478"/>
      <c r="HH20" s="478"/>
      <c r="HI20" s="478"/>
      <c r="HJ20" s="478"/>
      <c r="HK20" s="478"/>
      <c r="HL20" s="478"/>
      <c r="HM20" s="478"/>
      <c r="HN20" s="478"/>
      <c r="HO20" s="478"/>
      <c r="HP20" s="478"/>
      <c r="HQ20" s="478"/>
      <c r="HR20" s="478"/>
      <c r="HS20" s="478"/>
      <c r="HT20" s="478"/>
      <c r="HU20" s="478"/>
      <c r="HV20" s="478"/>
      <c r="HW20" s="478"/>
      <c r="HX20" s="478"/>
      <c r="HY20" s="478"/>
      <c r="HZ20" s="478"/>
      <c r="IA20" s="478"/>
      <c r="IB20" s="478"/>
      <c r="IC20" s="478"/>
      <c r="ID20" s="478"/>
      <c r="IE20" s="478"/>
      <c r="IF20" s="478"/>
      <c r="IG20" s="478"/>
      <c r="IH20" s="478"/>
      <c r="II20" s="478"/>
      <c r="IJ20" s="478"/>
      <c r="IK20" s="478"/>
      <c r="IL20" s="478"/>
      <c r="IM20" s="478"/>
      <c r="IN20" s="478"/>
      <c r="IO20" s="478"/>
      <c r="IP20" s="478"/>
      <c r="IQ20" s="478"/>
      <c r="IR20" s="478"/>
      <c r="IS20" s="478"/>
      <c r="IT20" s="478"/>
      <c r="IU20" s="478"/>
      <c r="IV20" s="478"/>
      <c r="IW20" s="478"/>
      <c r="IX20" s="478"/>
      <c r="IY20" s="478"/>
      <c r="IZ20" s="478"/>
      <c r="JA20" s="478"/>
      <c r="JB20" s="478"/>
      <c r="JC20" s="478"/>
      <c r="JD20" s="478"/>
      <c r="JE20" s="478"/>
      <c r="JF20" s="478"/>
      <c r="JG20" s="478"/>
      <c r="JH20" s="478"/>
      <c r="JI20" s="478"/>
      <c r="JJ20" s="478"/>
      <c r="JK20" s="478"/>
      <c r="JL20" s="478"/>
      <c r="JM20" s="478"/>
      <c r="JN20" s="478"/>
      <c r="JO20" s="478"/>
      <c r="JP20" s="478"/>
      <c r="JQ20" s="478"/>
      <c r="JR20" s="478"/>
      <c r="JS20" s="478"/>
      <c r="JT20" s="478"/>
      <c r="JU20" s="478"/>
      <c r="JV20" s="478"/>
      <c r="JW20" s="478"/>
      <c r="JX20" s="478"/>
      <c r="JY20" s="478"/>
      <c r="JZ20" s="478"/>
      <c r="KA20" s="478"/>
      <c r="KB20" s="478"/>
      <c r="KC20" s="478"/>
      <c r="KD20" s="478"/>
      <c r="KE20" s="478"/>
      <c r="KF20" s="478"/>
      <c r="KG20" s="478"/>
      <c r="KH20" s="478"/>
      <c r="KI20" s="478"/>
      <c r="KJ20" s="478"/>
      <c r="KK20" s="478"/>
      <c r="KL20" s="478"/>
      <c r="KM20" s="478"/>
      <c r="KN20" s="478"/>
      <c r="KO20" s="478"/>
      <c r="KP20" s="478"/>
      <c r="KQ20" s="478"/>
      <c r="KR20" s="478"/>
      <c r="KS20" s="478"/>
      <c r="KT20" s="478"/>
      <c r="KU20" s="478"/>
      <c r="KV20" s="478"/>
      <c r="KW20" s="478"/>
      <c r="KX20" s="478"/>
      <c r="KY20" s="478"/>
      <c r="KZ20" s="478"/>
      <c r="LA20" s="478"/>
      <c r="LB20" s="478"/>
      <c r="LC20" s="478"/>
      <c r="LD20" s="478"/>
      <c r="LE20" s="478"/>
      <c r="LF20" s="478"/>
      <c r="LG20" s="478"/>
      <c r="LH20" s="478"/>
      <c r="LI20" s="478"/>
      <c r="LJ20" s="478"/>
      <c r="LK20" s="478"/>
      <c r="LL20" s="478"/>
      <c r="LM20" s="478"/>
      <c r="LN20" s="478"/>
      <c r="LO20" s="478"/>
      <c r="LP20" s="478"/>
      <c r="LQ20" s="478"/>
      <c r="LR20" s="478"/>
      <c r="LS20" s="478"/>
      <c r="LT20" s="478"/>
      <c r="LU20" s="478"/>
      <c r="LV20" s="478"/>
      <c r="LW20" s="478"/>
      <c r="LX20" s="478"/>
      <c r="LY20" s="478"/>
      <c r="LZ20" s="478"/>
      <c r="MA20" s="478"/>
      <c r="MB20" s="478"/>
      <c r="MC20" s="478"/>
      <c r="MD20" s="478"/>
      <c r="ME20" s="478"/>
      <c r="MF20" s="478"/>
      <c r="MG20" s="478"/>
      <c r="MH20" s="478"/>
      <c r="MI20" s="478"/>
      <c r="MJ20" s="478"/>
      <c r="MK20" s="478"/>
      <c r="ML20" s="478"/>
      <c r="MM20" s="478"/>
      <c r="MN20" s="478"/>
      <c r="MO20" s="478"/>
      <c r="MP20" s="478"/>
      <c r="MQ20" s="478"/>
      <c r="MR20" s="478"/>
      <c r="MS20" s="478"/>
      <c r="MT20" s="478"/>
      <c r="MU20" s="478"/>
      <c r="MV20" s="478"/>
      <c r="MW20" s="478"/>
      <c r="MX20" s="478"/>
      <c r="MY20" s="478"/>
      <c r="MZ20" s="478"/>
      <c r="NA20" s="478"/>
      <c r="NB20" s="478"/>
      <c r="NC20" s="478"/>
      <c r="ND20" s="478"/>
      <c r="NE20" s="478"/>
      <c r="NF20" s="478"/>
      <c r="NG20" s="478"/>
      <c r="NH20" s="478"/>
      <c r="NI20" s="478"/>
      <c r="NJ20" s="478"/>
      <c r="NK20" s="478"/>
      <c r="NL20" s="478"/>
      <c r="NM20" s="478"/>
      <c r="NN20" s="478"/>
      <c r="NO20" s="478"/>
      <c r="NP20" s="478"/>
      <c r="NQ20" s="478"/>
      <c r="NR20" s="478"/>
      <c r="NS20" s="478"/>
      <c r="NT20" s="478"/>
      <c r="NU20" s="478"/>
      <c r="NV20" s="478"/>
      <c r="NW20" s="478"/>
      <c r="NX20" s="478"/>
      <c r="NY20" s="478"/>
      <c r="NZ20" s="478"/>
      <c r="OA20" s="478"/>
      <c r="OB20" s="478"/>
      <c r="OC20" s="478"/>
      <c r="OD20" s="478"/>
      <c r="OE20" s="478"/>
      <c r="OF20" s="478"/>
      <c r="OG20" s="478"/>
      <c r="OH20" s="478"/>
      <c r="OI20" s="478"/>
      <c r="OJ20" s="478"/>
      <c r="OK20" s="478"/>
      <c r="OL20" s="478"/>
      <c r="OM20" s="478"/>
      <c r="ON20" s="478"/>
      <c r="OO20" s="478"/>
      <c r="OP20" s="478"/>
      <c r="OQ20" s="478"/>
      <c r="OR20" s="478"/>
    </row>
    <row r="21" spans="1:408" ht="18" customHeight="1">
      <c r="B21" s="514"/>
      <c r="C21" s="527"/>
      <c r="D21" s="479"/>
      <c r="E21" s="479"/>
      <c r="F21" s="479"/>
      <c r="G21" s="479"/>
      <c r="H21" s="479"/>
      <c r="I21" s="479"/>
      <c r="J21" s="479"/>
      <c r="K21" s="512"/>
      <c r="L21" s="479"/>
      <c r="M21" s="510"/>
      <c r="AB21" s="478"/>
      <c r="AC21" s="478"/>
      <c r="AD21" s="478"/>
      <c r="AE21" s="478"/>
      <c r="AF21" s="478"/>
      <c r="AG21" s="478"/>
      <c r="AH21" s="478"/>
      <c r="AI21" s="478"/>
      <c r="AJ21" s="478"/>
      <c r="AK21" s="478"/>
      <c r="AL21" s="478"/>
      <c r="AM21" s="478"/>
      <c r="AN21" s="478"/>
      <c r="AO21" s="478"/>
      <c r="AP21" s="478"/>
      <c r="AQ21" s="478"/>
      <c r="AR21" s="478"/>
      <c r="AS21" s="478"/>
      <c r="AT21" s="478"/>
      <c r="AU21" s="478"/>
      <c r="AV21" s="478"/>
      <c r="AW21" s="478"/>
      <c r="AX21" s="478"/>
      <c r="AY21" s="478"/>
      <c r="AZ21" s="478"/>
      <c r="BA21" s="478"/>
      <c r="BB21" s="478"/>
      <c r="BC21" s="478"/>
      <c r="BD21" s="478"/>
      <c r="BE21" s="478"/>
      <c r="BF21" s="478"/>
      <c r="BG21" s="478"/>
      <c r="BH21" s="478"/>
      <c r="BI21" s="478"/>
      <c r="BJ21" s="478"/>
      <c r="BK21" s="478"/>
      <c r="BL21" s="478"/>
      <c r="BM21" s="478"/>
      <c r="BN21" s="478"/>
      <c r="BO21" s="478"/>
      <c r="BP21" s="478"/>
      <c r="BQ21" s="478"/>
      <c r="BR21" s="478"/>
      <c r="BS21" s="478"/>
      <c r="BT21" s="478"/>
      <c r="BU21" s="478"/>
      <c r="BV21" s="478"/>
      <c r="BW21" s="478"/>
      <c r="BX21" s="478"/>
      <c r="BY21" s="478"/>
      <c r="BZ21" s="478"/>
      <c r="CA21" s="478"/>
      <c r="CB21" s="478"/>
      <c r="CC21" s="478"/>
      <c r="CD21" s="478"/>
      <c r="CE21" s="478"/>
      <c r="CF21" s="478"/>
      <c r="CG21" s="478"/>
      <c r="CH21" s="478"/>
      <c r="CI21" s="478"/>
      <c r="CJ21" s="478"/>
      <c r="CK21" s="478"/>
      <c r="CL21" s="478"/>
      <c r="CM21" s="478"/>
      <c r="CN21" s="478"/>
      <c r="CO21" s="478"/>
      <c r="CP21" s="478"/>
      <c r="CQ21" s="478"/>
      <c r="CR21" s="478"/>
      <c r="CS21" s="478"/>
      <c r="CT21" s="478"/>
      <c r="CU21" s="478"/>
      <c r="CV21" s="478"/>
      <c r="CW21" s="478"/>
      <c r="CX21" s="478"/>
      <c r="CY21" s="478"/>
      <c r="CZ21" s="478"/>
      <c r="DA21" s="478"/>
      <c r="DB21" s="478"/>
      <c r="DC21" s="478"/>
      <c r="DD21" s="478"/>
      <c r="DE21" s="478"/>
      <c r="DF21" s="478"/>
      <c r="DG21" s="478"/>
      <c r="DH21" s="478"/>
      <c r="DI21" s="478"/>
      <c r="DJ21" s="478"/>
      <c r="DK21" s="478"/>
      <c r="DL21" s="478"/>
      <c r="DM21" s="478"/>
      <c r="DN21" s="478"/>
      <c r="DO21" s="478"/>
      <c r="DP21" s="478"/>
      <c r="DQ21" s="478"/>
      <c r="DR21" s="478"/>
      <c r="DS21" s="478"/>
      <c r="DT21" s="478"/>
      <c r="DU21" s="478"/>
      <c r="DV21" s="478"/>
      <c r="DW21" s="478"/>
      <c r="DX21" s="478"/>
      <c r="DY21" s="478"/>
      <c r="DZ21" s="478"/>
      <c r="EA21" s="478"/>
      <c r="EB21" s="478"/>
      <c r="EC21" s="478"/>
      <c r="ED21" s="478"/>
      <c r="EE21" s="478"/>
      <c r="EF21" s="478"/>
      <c r="EG21" s="478"/>
      <c r="EH21" s="478"/>
      <c r="EI21" s="478"/>
      <c r="EJ21" s="478"/>
      <c r="EK21" s="478"/>
      <c r="EL21" s="478"/>
      <c r="EM21" s="478"/>
      <c r="EN21" s="478"/>
      <c r="EO21" s="478"/>
      <c r="EP21" s="478"/>
      <c r="EQ21" s="478"/>
      <c r="ER21" s="478"/>
      <c r="ES21" s="478"/>
      <c r="ET21" s="478"/>
      <c r="EU21" s="478"/>
      <c r="EV21" s="478"/>
      <c r="EW21" s="478"/>
      <c r="EX21" s="478"/>
      <c r="EY21" s="478"/>
      <c r="EZ21" s="478"/>
      <c r="FA21" s="478"/>
      <c r="FB21" s="478"/>
      <c r="FC21" s="478"/>
      <c r="FD21" s="478"/>
      <c r="FE21" s="478"/>
      <c r="FF21" s="478"/>
      <c r="FG21" s="478"/>
      <c r="FH21" s="478"/>
      <c r="FI21" s="478"/>
      <c r="FJ21" s="478"/>
      <c r="FK21" s="478"/>
      <c r="FL21" s="478"/>
      <c r="FM21" s="478"/>
      <c r="FN21" s="478"/>
      <c r="FO21" s="478"/>
      <c r="FP21" s="478"/>
      <c r="FQ21" s="478"/>
      <c r="FR21" s="478"/>
      <c r="FS21" s="478"/>
      <c r="FT21" s="478"/>
      <c r="FU21" s="478"/>
      <c r="FV21" s="478"/>
      <c r="FW21" s="478"/>
      <c r="FX21" s="478"/>
      <c r="FY21" s="478"/>
      <c r="FZ21" s="478"/>
    </row>
    <row r="22" spans="1:408" ht="18" hidden="1" customHeight="1">
      <c r="B22" s="514"/>
      <c r="C22" s="616" t="s">
        <v>651</v>
      </c>
      <c r="D22" s="617" t="s">
        <v>656</v>
      </c>
      <c r="E22" s="617"/>
      <c r="F22" s="617"/>
      <c r="G22" s="617"/>
      <c r="H22" s="617"/>
      <c r="I22" s="617"/>
      <c r="J22" s="617"/>
      <c r="K22" s="618"/>
      <c r="L22" s="619"/>
      <c r="M22" s="510"/>
      <c r="AB22" s="478"/>
      <c r="AC22" s="478"/>
      <c r="AD22" s="478"/>
      <c r="AE22" s="478"/>
      <c r="AF22" s="478"/>
      <c r="AG22" s="478"/>
      <c r="AH22" s="478"/>
      <c r="AI22" s="478"/>
      <c r="AJ22" s="478"/>
      <c r="AK22" s="478"/>
      <c r="AL22" s="478"/>
      <c r="AM22" s="478"/>
      <c r="AN22" s="478"/>
      <c r="AO22" s="478"/>
      <c r="AP22" s="478"/>
      <c r="AQ22" s="478"/>
      <c r="AR22" s="478"/>
      <c r="AS22" s="478"/>
      <c r="AT22" s="478"/>
      <c r="AU22" s="478"/>
      <c r="AV22" s="478"/>
      <c r="AW22" s="478"/>
      <c r="AX22" s="478"/>
      <c r="AY22" s="478"/>
      <c r="AZ22" s="478"/>
      <c r="BA22" s="478"/>
      <c r="BB22" s="478"/>
      <c r="BC22" s="478"/>
      <c r="BD22" s="478"/>
      <c r="BE22" s="478"/>
      <c r="BF22" s="478"/>
      <c r="BG22" s="478"/>
      <c r="BH22" s="478"/>
      <c r="BI22" s="478"/>
      <c r="BJ22" s="478"/>
      <c r="BK22" s="478"/>
      <c r="BL22" s="478"/>
      <c r="BM22" s="478"/>
      <c r="BN22" s="478"/>
      <c r="BO22" s="478"/>
      <c r="BP22" s="478"/>
      <c r="BQ22" s="478"/>
      <c r="BR22" s="478"/>
      <c r="BS22" s="478"/>
      <c r="BT22" s="478"/>
      <c r="BU22" s="478"/>
      <c r="BV22" s="478"/>
      <c r="BW22" s="478"/>
      <c r="BX22" s="478"/>
      <c r="BY22" s="478"/>
      <c r="BZ22" s="478"/>
      <c r="CA22" s="478"/>
      <c r="CB22" s="478"/>
      <c r="CC22" s="478"/>
      <c r="CD22" s="478"/>
      <c r="CE22" s="478"/>
      <c r="CF22" s="478"/>
      <c r="CG22" s="478"/>
      <c r="CH22" s="478"/>
      <c r="CI22" s="478"/>
      <c r="CJ22" s="478"/>
      <c r="CK22" s="478"/>
      <c r="CL22" s="478"/>
      <c r="CM22" s="478"/>
      <c r="CN22" s="478"/>
      <c r="CO22" s="478"/>
      <c r="CP22" s="478"/>
      <c r="CQ22" s="478"/>
      <c r="CR22" s="478"/>
      <c r="CS22" s="478"/>
      <c r="CT22" s="478"/>
      <c r="CU22" s="478"/>
      <c r="CV22" s="478"/>
      <c r="CW22" s="478"/>
      <c r="CX22" s="478"/>
      <c r="CY22" s="478"/>
      <c r="CZ22" s="478"/>
      <c r="DA22" s="478"/>
      <c r="DB22" s="478"/>
      <c r="DC22" s="478"/>
      <c r="DD22" s="478"/>
      <c r="DE22" s="478"/>
      <c r="DF22" s="478"/>
      <c r="DG22" s="478"/>
      <c r="DH22" s="478"/>
      <c r="DI22" s="478"/>
      <c r="DJ22" s="478"/>
      <c r="DK22" s="478"/>
      <c r="DL22" s="478"/>
      <c r="DM22" s="478"/>
      <c r="DN22" s="478"/>
      <c r="DO22" s="478"/>
      <c r="DP22" s="478"/>
      <c r="DQ22" s="478"/>
      <c r="DR22" s="478"/>
      <c r="DS22" s="478"/>
      <c r="DT22" s="478"/>
      <c r="DU22" s="478"/>
      <c r="DV22" s="478"/>
      <c r="DW22" s="478"/>
      <c r="DX22" s="478"/>
      <c r="DY22" s="478"/>
      <c r="DZ22" s="478"/>
      <c r="EA22" s="478"/>
      <c r="EB22" s="478"/>
      <c r="EC22" s="478"/>
      <c r="ED22" s="478"/>
      <c r="EE22" s="478"/>
      <c r="EF22" s="478"/>
      <c r="EG22" s="478"/>
      <c r="EH22" s="478"/>
      <c r="EI22" s="478"/>
      <c r="EJ22" s="478"/>
      <c r="EK22" s="478"/>
      <c r="EL22" s="478"/>
      <c r="EM22" s="478"/>
      <c r="EN22" s="478"/>
      <c r="EO22" s="478"/>
      <c r="EP22" s="478"/>
      <c r="EQ22" s="478"/>
      <c r="ER22" s="478"/>
      <c r="ES22" s="478"/>
      <c r="ET22" s="478"/>
      <c r="EU22" s="478"/>
      <c r="EV22" s="478"/>
      <c r="EW22" s="478"/>
      <c r="EX22" s="478"/>
      <c r="EY22" s="478"/>
      <c r="EZ22" s="478"/>
      <c r="FA22" s="478"/>
      <c r="FB22" s="478"/>
      <c r="FC22" s="478"/>
      <c r="FD22" s="478"/>
      <c r="FE22" s="478"/>
      <c r="FF22" s="478"/>
      <c r="FG22" s="478"/>
      <c r="FH22" s="478"/>
      <c r="FI22" s="478"/>
      <c r="FJ22" s="478"/>
      <c r="FK22" s="478"/>
      <c r="FL22" s="478"/>
      <c r="FM22" s="478"/>
      <c r="FN22" s="478"/>
      <c r="FO22" s="478"/>
      <c r="FP22" s="478"/>
      <c r="FQ22" s="478"/>
      <c r="FR22" s="478"/>
      <c r="FS22" s="478"/>
      <c r="FT22" s="478"/>
      <c r="FU22" s="478"/>
      <c r="FV22" s="478"/>
      <c r="FW22" s="478"/>
      <c r="FX22" s="478"/>
      <c r="FY22" s="478"/>
      <c r="FZ22" s="478"/>
    </row>
    <row r="23" spans="1:408" ht="49.5" hidden="1" customHeight="1">
      <c r="B23" s="514"/>
      <c r="C23" s="620"/>
      <c r="D23" s="621"/>
      <c r="E23" s="621"/>
      <c r="F23" s="621"/>
      <c r="G23" s="622"/>
      <c r="H23" s="622"/>
      <c r="I23" s="622"/>
      <c r="J23" s="622"/>
      <c r="K23" s="623"/>
      <c r="L23" s="624"/>
      <c r="M23" s="510"/>
      <c r="AB23" s="478"/>
      <c r="AC23" s="478"/>
      <c r="AD23" s="478"/>
      <c r="AE23" s="478"/>
      <c r="AF23" s="478"/>
      <c r="AG23" s="478"/>
      <c r="AH23" s="478"/>
      <c r="AI23" s="478"/>
      <c r="AJ23" s="478"/>
      <c r="AK23" s="478"/>
      <c r="AL23" s="478"/>
      <c r="AM23" s="478"/>
      <c r="AN23" s="478"/>
      <c r="AO23" s="478"/>
      <c r="AP23" s="478"/>
      <c r="AQ23" s="478"/>
      <c r="AR23" s="478"/>
      <c r="AS23" s="478"/>
      <c r="AT23" s="478"/>
      <c r="AU23" s="478"/>
      <c r="AV23" s="478"/>
      <c r="AW23" s="478"/>
      <c r="AX23" s="478"/>
      <c r="AY23" s="478"/>
      <c r="AZ23" s="478"/>
      <c r="BA23" s="478"/>
      <c r="BB23" s="478"/>
      <c r="BC23" s="478"/>
      <c r="BD23" s="478"/>
      <c r="BE23" s="478"/>
      <c r="BF23" s="478"/>
      <c r="BG23" s="478"/>
      <c r="BH23" s="478"/>
      <c r="BI23" s="478"/>
      <c r="BJ23" s="478"/>
      <c r="BK23" s="478"/>
      <c r="BL23" s="478"/>
      <c r="BM23" s="478"/>
      <c r="BN23" s="478"/>
      <c r="BO23" s="478"/>
      <c r="BP23" s="478"/>
      <c r="BQ23" s="478"/>
      <c r="BR23" s="478"/>
      <c r="BS23" s="478"/>
      <c r="BT23" s="478"/>
      <c r="BU23" s="478"/>
      <c r="BV23" s="478"/>
      <c r="BW23" s="478"/>
      <c r="BX23" s="478"/>
      <c r="BY23" s="478"/>
      <c r="BZ23" s="478"/>
      <c r="CA23" s="478"/>
      <c r="CB23" s="478"/>
      <c r="CC23" s="478"/>
      <c r="CD23" s="478"/>
      <c r="CE23" s="478"/>
      <c r="CF23" s="478"/>
      <c r="CG23" s="478"/>
      <c r="CH23" s="478"/>
      <c r="CI23" s="478"/>
      <c r="CJ23" s="478"/>
      <c r="CK23" s="478"/>
      <c r="CL23" s="478"/>
      <c r="CM23" s="478"/>
      <c r="CN23" s="478"/>
      <c r="CO23" s="478"/>
      <c r="CP23" s="478"/>
      <c r="CQ23" s="478"/>
      <c r="CR23" s="478"/>
      <c r="CS23" s="478"/>
      <c r="CT23" s="478"/>
      <c r="CU23" s="478"/>
      <c r="CV23" s="478"/>
      <c r="CW23" s="478"/>
      <c r="CX23" s="478"/>
      <c r="CY23" s="478"/>
      <c r="CZ23" s="478"/>
      <c r="DA23" s="478"/>
      <c r="DB23" s="478"/>
      <c r="DC23" s="478"/>
      <c r="DD23" s="478"/>
      <c r="DE23" s="478"/>
      <c r="DF23" s="478"/>
      <c r="DG23" s="478"/>
      <c r="DH23" s="478"/>
      <c r="DI23" s="478"/>
      <c r="DJ23" s="478"/>
      <c r="DK23" s="478"/>
      <c r="DL23" s="478"/>
      <c r="DM23" s="478"/>
      <c r="DN23" s="478"/>
      <c r="DO23" s="478"/>
      <c r="DP23" s="478"/>
      <c r="DQ23" s="478"/>
      <c r="DR23" s="478"/>
      <c r="DS23" s="478"/>
      <c r="DT23" s="478"/>
      <c r="DU23" s="478"/>
      <c r="DV23" s="478"/>
      <c r="DW23" s="478"/>
      <c r="DX23" s="478"/>
      <c r="DY23" s="478"/>
      <c r="DZ23" s="478"/>
      <c r="EA23" s="478"/>
      <c r="EB23" s="478"/>
      <c r="EC23" s="478"/>
      <c r="ED23" s="478"/>
      <c r="EE23" s="478"/>
      <c r="EF23" s="478"/>
      <c r="EG23" s="478"/>
      <c r="EH23" s="478"/>
      <c r="EI23" s="478"/>
      <c r="EJ23" s="478"/>
      <c r="EK23" s="478"/>
      <c r="EL23" s="478"/>
      <c r="EM23" s="478"/>
      <c r="EN23" s="478"/>
      <c r="EO23" s="478"/>
      <c r="EP23" s="478"/>
      <c r="EQ23" s="478"/>
      <c r="ER23" s="478"/>
      <c r="ES23" s="478"/>
      <c r="ET23" s="478"/>
      <c r="EU23" s="478"/>
      <c r="EV23" s="478"/>
      <c r="EW23" s="478"/>
      <c r="EX23" s="478"/>
      <c r="EY23" s="478"/>
      <c r="EZ23" s="478"/>
      <c r="FA23" s="478"/>
      <c r="FB23" s="478"/>
      <c r="FC23" s="478"/>
      <c r="FD23" s="478"/>
      <c r="FE23" s="478"/>
      <c r="FF23" s="478"/>
      <c r="FG23" s="478"/>
      <c r="FH23" s="478"/>
      <c r="FI23" s="478"/>
      <c r="FJ23" s="478"/>
      <c r="FK23" s="478"/>
      <c r="FL23" s="478"/>
      <c r="FM23" s="478"/>
      <c r="FN23" s="478"/>
      <c r="FO23" s="478"/>
      <c r="FP23" s="478"/>
      <c r="FQ23" s="478"/>
      <c r="FR23" s="478"/>
      <c r="FS23" s="478"/>
      <c r="FT23" s="478"/>
      <c r="FU23" s="478"/>
      <c r="FV23" s="478"/>
      <c r="FW23" s="478"/>
      <c r="FX23" s="478"/>
      <c r="FY23" s="478"/>
      <c r="FZ23" s="478"/>
    </row>
    <row r="24" spans="1:408" ht="18" hidden="1" customHeight="1">
      <c r="B24" s="514"/>
      <c r="C24" s="625" t="s">
        <v>652</v>
      </c>
      <c r="D24" s="622" t="s">
        <v>657</v>
      </c>
      <c r="E24" s="622"/>
      <c r="F24" s="622"/>
      <c r="G24" s="622"/>
      <c r="H24" s="622"/>
      <c r="I24" s="622"/>
      <c r="J24" s="622"/>
      <c r="K24" s="626"/>
      <c r="L24" s="624"/>
      <c r="M24" s="510"/>
      <c r="AB24" s="478"/>
      <c r="AC24" s="478"/>
      <c r="AD24" s="478"/>
      <c r="AE24" s="478"/>
      <c r="AF24" s="478"/>
      <c r="AG24" s="478"/>
      <c r="AH24" s="478"/>
      <c r="AI24" s="478"/>
      <c r="AJ24" s="478"/>
      <c r="AK24" s="478"/>
      <c r="AL24" s="478"/>
      <c r="AM24" s="478"/>
      <c r="AN24" s="478"/>
      <c r="AO24" s="478"/>
      <c r="AP24" s="478"/>
      <c r="AQ24" s="478"/>
      <c r="AR24" s="478"/>
      <c r="AS24" s="478"/>
      <c r="AT24" s="478"/>
      <c r="AU24" s="478"/>
      <c r="AV24" s="478"/>
      <c r="AW24" s="478"/>
      <c r="AX24" s="478"/>
      <c r="AY24" s="478"/>
      <c r="AZ24" s="478"/>
      <c r="BA24" s="478"/>
      <c r="BB24" s="478"/>
      <c r="BC24" s="478"/>
      <c r="BD24" s="478"/>
      <c r="BE24" s="478"/>
      <c r="BF24" s="478"/>
      <c r="BG24" s="478"/>
      <c r="BH24" s="478"/>
      <c r="BI24" s="478"/>
      <c r="BJ24" s="478"/>
      <c r="BK24" s="478"/>
      <c r="BL24" s="478"/>
      <c r="BM24" s="478"/>
      <c r="BN24" s="478"/>
      <c r="BO24" s="478"/>
      <c r="BP24" s="478"/>
      <c r="BQ24" s="478"/>
      <c r="BR24" s="478"/>
      <c r="BS24" s="478"/>
      <c r="BT24" s="478"/>
      <c r="BU24" s="478"/>
      <c r="BV24" s="478"/>
      <c r="BW24" s="478"/>
      <c r="BX24" s="478"/>
      <c r="BY24" s="478"/>
      <c r="BZ24" s="478"/>
      <c r="CA24" s="478"/>
      <c r="CB24" s="478"/>
      <c r="CC24" s="478"/>
      <c r="CD24" s="478"/>
      <c r="CE24" s="478"/>
      <c r="CF24" s="478"/>
      <c r="CG24" s="478"/>
      <c r="CH24" s="478"/>
      <c r="CI24" s="478"/>
      <c r="CJ24" s="478"/>
      <c r="CK24" s="478"/>
      <c r="CL24" s="478"/>
      <c r="CM24" s="478"/>
      <c r="CN24" s="478"/>
      <c r="CO24" s="478"/>
      <c r="CP24" s="478"/>
      <c r="CQ24" s="478"/>
      <c r="CR24" s="478"/>
      <c r="CS24" s="478"/>
      <c r="CT24" s="478"/>
      <c r="CU24" s="478"/>
      <c r="CV24" s="478"/>
      <c r="CW24" s="478"/>
      <c r="CX24" s="478"/>
      <c r="CY24" s="478"/>
      <c r="CZ24" s="478"/>
      <c r="DA24" s="478"/>
      <c r="DB24" s="478"/>
      <c r="DC24" s="478"/>
      <c r="DD24" s="478"/>
      <c r="DE24" s="478"/>
      <c r="DF24" s="478"/>
      <c r="DG24" s="478"/>
      <c r="DH24" s="478"/>
      <c r="DI24" s="478"/>
      <c r="DJ24" s="478"/>
      <c r="DK24" s="478"/>
      <c r="DL24" s="478"/>
      <c r="DM24" s="478"/>
      <c r="DN24" s="478"/>
      <c r="DO24" s="478"/>
      <c r="DP24" s="478"/>
      <c r="DQ24" s="478"/>
      <c r="DR24" s="478"/>
      <c r="DS24" s="478"/>
      <c r="DT24" s="478"/>
      <c r="DU24" s="478"/>
      <c r="DV24" s="478"/>
      <c r="DW24" s="478"/>
      <c r="DX24" s="478"/>
      <c r="DY24" s="478"/>
      <c r="DZ24" s="478"/>
      <c r="EA24" s="478"/>
      <c r="EB24" s="478"/>
      <c r="EC24" s="478"/>
      <c r="ED24" s="478"/>
      <c r="EE24" s="478"/>
      <c r="EF24" s="478"/>
      <c r="EG24" s="478"/>
      <c r="EH24" s="478"/>
      <c r="EI24" s="478"/>
      <c r="EJ24" s="478"/>
      <c r="EK24" s="478"/>
      <c r="EL24" s="478"/>
      <c r="EM24" s="478"/>
      <c r="EN24" s="478"/>
      <c r="EO24" s="478"/>
      <c r="EP24" s="478"/>
      <c r="EQ24" s="478"/>
      <c r="ER24" s="478"/>
      <c r="ES24" s="478"/>
      <c r="ET24" s="478"/>
      <c r="EU24" s="478"/>
      <c r="EV24" s="478"/>
      <c r="EW24" s="478"/>
      <c r="EX24" s="478"/>
      <c r="EY24" s="478"/>
      <c r="EZ24" s="478"/>
      <c r="FA24" s="478"/>
      <c r="FB24" s="478"/>
      <c r="FC24" s="478"/>
      <c r="FD24" s="478"/>
      <c r="FE24" s="478"/>
      <c r="FF24" s="478"/>
      <c r="FG24" s="478"/>
      <c r="FH24" s="478"/>
      <c r="FI24" s="478"/>
      <c r="FJ24" s="478"/>
      <c r="FK24" s="478"/>
      <c r="FL24" s="478"/>
      <c r="FM24" s="478"/>
      <c r="FN24" s="478"/>
      <c r="FO24" s="478"/>
      <c r="FP24" s="478"/>
      <c r="FQ24" s="478"/>
      <c r="FR24" s="478"/>
      <c r="FS24" s="478"/>
      <c r="FT24" s="478"/>
      <c r="FU24" s="478"/>
      <c r="FV24" s="478"/>
      <c r="FW24" s="478"/>
      <c r="FX24" s="478"/>
      <c r="FY24" s="478"/>
      <c r="FZ24" s="478"/>
    </row>
    <row r="25" spans="1:408" ht="49.5" hidden="1" customHeight="1" thickBot="1">
      <c r="B25" s="514"/>
      <c r="C25" s="620"/>
      <c r="D25" s="621"/>
      <c r="E25" s="621"/>
      <c r="F25" s="621"/>
      <c r="G25" s="622"/>
      <c r="H25" s="622"/>
      <c r="I25" s="622"/>
      <c r="J25" s="622"/>
      <c r="K25" s="627"/>
      <c r="L25" s="624"/>
      <c r="M25" s="510"/>
      <c r="AB25" s="478"/>
      <c r="AC25" s="478"/>
      <c r="AD25" s="478"/>
      <c r="AE25" s="478"/>
      <c r="AF25" s="478"/>
      <c r="AG25" s="478"/>
      <c r="AH25" s="478"/>
      <c r="AI25" s="478"/>
      <c r="AJ25" s="478"/>
      <c r="AK25" s="478"/>
      <c r="AL25" s="478"/>
      <c r="AM25" s="478"/>
      <c r="AN25" s="478"/>
      <c r="AO25" s="478"/>
      <c r="AP25" s="478"/>
      <c r="AQ25" s="478"/>
      <c r="AR25" s="478"/>
      <c r="AS25" s="478"/>
      <c r="AT25" s="478"/>
      <c r="AU25" s="478"/>
      <c r="AV25" s="478"/>
      <c r="AW25" s="478"/>
      <c r="AX25" s="478"/>
      <c r="AY25" s="478"/>
      <c r="AZ25" s="478"/>
      <c r="BA25" s="478"/>
      <c r="BB25" s="478"/>
      <c r="BC25" s="478"/>
      <c r="BD25" s="478"/>
      <c r="BE25" s="478"/>
      <c r="BF25" s="478"/>
      <c r="BG25" s="478"/>
      <c r="BH25" s="478"/>
      <c r="BI25" s="478"/>
      <c r="BJ25" s="478"/>
      <c r="BK25" s="478"/>
      <c r="BL25" s="478"/>
      <c r="BM25" s="478"/>
      <c r="BN25" s="478"/>
      <c r="BO25" s="478"/>
      <c r="BP25" s="478"/>
      <c r="BQ25" s="478"/>
      <c r="BR25" s="478"/>
      <c r="BS25" s="478"/>
      <c r="BT25" s="478"/>
      <c r="BU25" s="478"/>
      <c r="BV25" s="478"/>
      <c r="BW25" s="478"/>
      <c r="BX25" s="478"/>
      <c r="BY25" s="478"/>
      <c r="BZ25" s="478"/>
      <c r="CA25" s="478"/>
      <c r="CB25" s="478"/>
      <c r="CC25" s="478"/>
      <c r="CD25" s="478"/>
      <c r="CE25" s="478"/>
      <c r="CF25" s="478"/>
      <c r="CG25" s="478"/>
      <c r="CH25" s="478"/>
      <c r="CI25" s="478"/>
      <c r="CJ25" s="478"/>
      <c r="CK25" s="478"/>
      <c r="CL25" s="478"/>
      <c r="CM25" s="478"/>
      <c r="CN25" s="478"/>
      <c r="CO25" s="478"/>
      <c r="CP25" s="478"/>
      <c r="CQ25" s="478"/>
      <c r="CR25" s="478"/>
      <c r="CS25" s="478"/>
      <c r="CT25" s="478"/>
      <c r="CU25" s="478"/>
      <c r="CV25" s="478"/>
      <c r="CW25" s="478"/>
      <c r="CX25" s="478"/>
      <c r="CY25" s="478"/>
      <c r="CZ25" s="478"/>
      <c r="DA25" s="478"/>
      <c r="DB25" s="478"/>
      <c r="DC25" s="478"/>
      <c r="DD25" s="478"/>
      <c r="DE25" s="478"/>
      <c r="DF25" s="478"/>
      <c r="DG25" s="478"/>
      <c r="DH25" s="478"/>
      <c r="DI25" s="478"/>
      <c r="DJ25" s="478"/>
      <c r="DK25" s="478"/>
      <c r="DL25" s="478"/>
      <c r="DM25" s="478"/>
      <c r="DN25" s="478"/>
      <c r="DO25" s="478"/>
      <c r="DP25" s="478"/>
      <c r="DQ25" s="478"/>
      <c r="DR25" s="478"/>
      <c r="DS25" s="478"/>
      <c r="DT25" s="478"/>
      <c r="DU25" s="478"/>
      <c r="DV25" s="478"/>
      <c r="DW25" s="478"/>
      <c r="DX25" s="478"/>
      <c r="DY25" s="478"/>
      <c r="DZ25" s="478"/>
      <c r="EA25" s="478"/>
      <c r="EB25" s="478"/>
      <c r="EC25" s="478"/>
      <c r="ED25" s="478"/>
      <c r="EE25" s="478"/>
      <c r="EF25" s="478"/>
      <c r="EG25" s="478"/>
      <c r="EH25" s="478"/>
      <c r="EI25" s="478"/>
      <c r="EJ25" s="478"/>
      <c r="EK25" s="478"/>
      <c r="EL25" s="478"/>
      <c r="EM25" s="478"/>
      <c r="EN25" s="478"/>
      <c r="EO25" s="478"/>
      <c r="EP25" s="478"/>
      <c r="EQ25" s="478"/>
      <c r="ER25" s="478"/>
      <c r="ES25" s="478"/>
      <c r="ET25" s="478"/>
      <c r="EU25" s="478"/>
      <c r="EV25" s="478"/>
      <c r="EW25" s="478"/>
      <c r="EX25" s="478"/>
      <c r="EY25" s="478"/>
      <c r="EZ25" s="478"/>
      <c r="FA25" s="478"/>
      <c r="FB25" s="478"/>
      <c r="FC25" s="478"/>
      <c r="FD25" s="478"/>
      <c r="FE25" s="478"/>
      <c r="FF25" s="478"/>
      <c r="FG25" s="478"/>
      <c r="FH25" s="478"/>
      <c r="FI25" s="478"/>
      <c r="FJ25" s="478"/>
      <c r="FK25" s="478"/>
      <c r="FL25" s="478"/>
      <c r="FM25" s="478"/>
      <c r="FN25" s="478"/>
      <c r="FO25" s="478"/>
      <c r="FP25" s="478"/>
      <c r="FQ25" s="478"/>
      <c r="FR25" s="478"/>
      <c r="FS25" s="478"/>
      <c r="FT25" s="478"/>
      <c r="FU25" s="478"/>
      <c r="FV25" s="478"/>
      <c r="FW25" s="478"/>
      <c r="FX25" s="478"/>
      <c r="FY25" s="478"/>
      <c r="FZ25" s="478"/>
    </row>
    <row r="26" spans="1:408" ht="18" hidden="1" customHeight="1">
      <c r="B26" s="514"/>
      <c r="C26" s="625" t="s">
        <v>654</v>
      </c>
      <c r="D26" s="622" t="s">
        <v>658</v>
      </c>
      <c r="E26" s="622"/>
      <c r="F26" s="622"/>
      <c r="G26" s="622"/>
      <c r="H26" s="622"/>
      <c r="I26" s="622"/>
      <c r="J26" s="622"/>
      <c r="K26" s="628"/>
      <c r="L26" s="624"/>
      <c r="M26" s="510"/>
      <c r="AB26" s="478"/>
      <c r="AC26" s="478"/>
      <c r="AD26" s="478"/>
      <c r="AE26" s="478"/>
      <c r="AF26" s="478"/>
      <c r="AG26" s="478"/>
      <c r="AH26" s="478"/>
      <c r="AI26" s="478"/>
      <c r="AJ26" s="478"/>
      <c r="AK26" s="478"/>
      <c r="AL26" s="478"/>
      <c r="AM26" s="478"/>
      <c r="AN26" s="478"/>
      <c r="AO26" s="478"/>
      <c r="AP26" s="478"/>
      <c r="AQ26" s="478"/>
      <c r="AR26" s="478"/>
      <c r="AS26" s="478"/>
      <c r="AT26" s="478"/>
      <c r="AU26" s="478"/>
      <c r="AV26" s="478"/>
      <c r="AW26" s="478"/>
      <c r="AX26" s="478"/>
      <c r="AY26" s="478"/>
      <c r="AZ26" s="478"/>
      <c r="BA26" s="478"/>
      <c r="BB26" s="478"/>
      <c r="BC26" s="478"/>
      <c r="BD26" s="478"/>
      <c r="BE26" s="478"/>
      <c r="BF26" s="478"/>
      <c r="BG26" s="478"/>
      <c r="BH26" s="478"/>
      <c r="BI26" s="478"/>
      <c r="BJ26" s="478"/>
      <c r="BK26" s="478"/>
      <c r="BL26" s="478"/>
      <c r="BM26" s="478"/>
      <c r="BN26" s="478"/>
      <c r="BO26" s="478"/>
      <c r="BP26" s="478"/>
      <c r="BQ26" s="478"/>
      <c r="BR26" s="478"/>
      <c r="BS26" s="478"/>
      <c r="BT26" s="478"/>
      <c r="BU26" s="478"/>
      <c r="BV26" s="478"/>
      <c r="BW26" s="478"/>
      <c r="BX26" s="478"/>
      <c r="BY26" s="478"/>
      <c r="BZ26" s="478"/>
      <c r="CA26" s="478"/>
      <c r="CB26" s="478"/>
      <c r="CC26" s="478"/>
      <c r="CD26" s="478"/>
      <c r="CE26" s="478"/>
      <c r="CF26" s="478"/>
      <c r="CG26" s="478"/>
      <c r="CH26" s="478"/>
      <c r="CI26" s="478"/>
      <c r="CJ26" s="478"/>
      <c r="CK26" s="478"/>
      <c r="CL26" s="478"/>
      <c r="CM26" s="478"/>
      <c r="CN26" s="478"/>
      <c r="CO26" s="478"/>
      <c r="CP26" s="478"/>
      <c r="CQ26" s="478"/>
      <c r="CR26" s="478"/>
      <c r="CS26" s="478"/>
      <c r="CT26" s="478"/>
      <c r="CU26" s="478"/>
      <c r="CV26" s="478"/>
      <c r="CW26" s="478"/>
      <c r="CX26" s="478"/>
      <c r="CY26" s="478"/>
      <c r="CZ26" s="478"/>
      <c r="DA26" s="478"/>
      <c r="DB26" s="478"/>
      <c r="DC26" s="478"/>
      <c r="DD26" s="478"/>
      <c r="DE26" s="478"/>
      <c r="DF26" s="478"/>
      <c r="DG26" s="478"/>
      <c r="DH26" s="478"/>
      <c r="DI26" s="478"/>
      <c r="DJ26" s="478"/>
      <c r="DK26" s="478"/>
      <c r="DL26" s="478"/>
      <c r="DM26" s="478"/>
      <c r="DN26" s="478"/>
      <c r="DO26" s="478"/>
      <c r="DP26" s="478"/>
      <c r="DQ26" s="478"/>
      <c r="DR26" s="478"/>
      <c r="DS26" s="478"/>
      <c r="DT26" s="478"/>
      <c r="DU26" s="478"/>
      <c r="DV26" s="478"/>
      <c r="DW26" s="478"/>
      <c r="DX26" s="478"/>
      <c r="DY26" s="478"/>
      <c r="DZ26" s="478"/>
      <c r="EA26" s="478"/>
      <c r="EB26" s="478"/>
      <c r="EC26" s="478"/>
      <c r="ED26" s="478"/>
      <c r="EE26" s="478"/>
      <c r="EF26" s="478"/>
      <c r="EG26" s="478"/>
      <c r="EH26" s="478"/>
      <c r="EI26" s="478"/>
      <c r="EJ26" s="478"/>
      <c r="EK26" s="478"/>
      <c r="EL26" s="478"/>
      <c r="EM26" s="478"/>
      <c r="EN26" s="478"/>
      <c r="EO26" s="478"/>
      <c r="EP26" s="478"/>
      <c r="EQ26" s="478"/>
      <c r="ER26" s="478"/>
      <c r="ES26" s="478"/>
      <c r="ET26" s="478"/>
      <c r="EU26" s="478"/>
      <c r="EV26" s="478"/>
      <c r="EW26" s="478"/>
      <c r="EX26" s="478"/>
      <c r="EY26" s="478"/>
      <c r="EZ26" s="478"/>
      <c r="FA26" s="478"/>
      <c r="FB26" s="478"/>
      <c r="FC26" s="478"/>
      <c r="FD26" s="478"/>
      <c r="FE26" s="478"/>
      <c r="FF26" s="478"/>
      <c r="FG26" s="478"/>
      <c r="FH26" s="478"/>
      <c r="FI26" s="478"/>
      <c r="FJ26" s="478"/>
      <c r="FK26" s="478"/>
      <c r="FL26" s="478"/>
      <c r="FM26" s="478"/>
      <c r="FN26" s="478"/>
      <c r="FO26" s="478"/>
      <c r="FP26" s="478"/>
      <c r="FQ26" s="478"/>
      <c r="FR26" s="478"/>
      <c r="FS26" s="478"/>
      <c r="FT26" s="478"/>
      <c r="FU26" s="478"/>
      <c r="FV26" s="478"/>
      <c r="FW26" s="478"/>
      <c r="FX26" s="478"/>
      <c r="FY26" s="478"/>
      <c r="FZ26" s="478"/>
    </row>
    <row r="27" spans="1:408" ht="20.149999999999999" hidden="1" customHeight="1" thickBot="1">
      <c r="B27" s="514"/>
      <c r="C27" s="620"/>
      <c r="D27" s="621"/>
      <c r="E27" s="621"/>
      <c r="F27" s="621"/>
      <c r="G27" s="622"/>
      <c r="H27" s="622"/>
      <c r="I27" s="622"/>
      <c r="J27" s="622"/>
      <c r="K27" s="629"/>
      <c r="L27" s="624"/>
      <c r="M27" s="510"/>
      <c r="AB27" s="478"/>
      <c r="AC27" s="478"/>
      <c r="AD27" s="478"/>
      <c r="AE27" s="478"/>
      <c r="AF27" s="478"/>
      <c r="AG27" s="478"/>
      <c r="AH27" s="478"/>
      <c r="AI27" s="478"/>
      <c r="AJ27" s="478"/>
      <c r="AK27" s="478"/>
      <c r="AL27" s="478"/>
      <c r="AM27" s="478"/>
      <c r="AN27" s="478"/>
      <c r="AO27" s="478"/>
      <c r="AP27" s="478"/>
      <c r="AQ27" s="478"/>
      <c r="AR27" s="478"/>
      <c r="AS27" s="478"/>
      <c r="AT27" s="478"/>
      <c r="AU27" s="478"/>
      <c r="AV27" s="478"/>
      <c r="AW27" s="478"/>
      <c r="AX27" s="478"/>
      <c r="AY27" s="478"/>
      <c r="AZ27" s="478"/>
      <c r="BA27" s="478"/>
      <c r="BB27" s="478"/>
      <c r="BC27" s="478"/>
      <c r="BD27" s="478"/>
      <c r="BE27" s="478"/>
      <c r="BF27" s="478"/>
      <c r="BG27" s="478"/>
      <c r="BH27" s="478"/>
      <c r="BI27" s="478"/>
      <c r="BJ27" s="478"/>
      <c r="BK27" s="478"/>
      <c r="BL27" s="478"/>
      <c r="BM27" s="478"/>
      <c r="BN27" s="478"/>
      <c r="BO27" s="478"/>
      <c r="BP27" s="478"/>
      <c r="BQ27" s="478"/>
      <c r="BR27" s="478"/>
      <c r="BS27" s="478"/>
      <c r="BT27" s="478"/>
      <c r="BU27" s="478"/>
      <c r="BV27" s="478"/>
      <c r="BW27" s="478"/>
      <c r="BX27" s="478"/>
      <c r="BY27" s="478"/>
      <c r="BZ27" s="478"/>
      <c r="CA27" s="478"/>
      <c r="CB27" s="478"/>
      <c r="CC27" s="478"/>
      <c r="CD27" s="478"/>
      <c r="CE27" s="478"/>
      <c r="CF27" s="478"/>
      <c r="CG27" s="478"/>
      <c r="CH27" s="478"/>
      <c r="CI27" s="478"/>
      <c r="CJ27" s="478"/>
      <c r="CK27" s="478"/>
      <c r="CL27" s="478"/>
      <c r="CM27" s="478"/>
      <c r="CN27" s="478"/>
      <c r="CO27" s="478"/>
      <c r="CP27" s="478"/>
      <c r="CQ27" s="478"/>
      <c r="CR27" s="478"/>
      <c r="CS27" s="478"/>
      <c r="CT27" s="478"/>
      <c r="CU27" s="478"/>
      <c r="CV27" s="478"/>
      <c r="CW27" s="478"/>
      <c r="CX27" s="478"/>
      <c r="CY27" s="478"/>
      <c r="CZ27" s="478"/>
      <c r="DA27" s="478"/>
      <c r="DB27" s="478"/>
      <c r="DC27" s="478"/>
      <c r="DD27" s="478"/>
      <c r="DE27" s="478"/>
      <c r="DF27" s="478"/>
      <c r="DG27" s="478"/>
      <c r="DH27" s="478"/>
      <c r="DI27" s="478"/>
      <c r="DJ27" s="478"/>
      <c r="DK27" s="478"/>
      <c r="DL27" s="478"/>
      <c r="DM27" s="478"/>
      <c r="DN27" s="478"/>
      <c r="DO27" s="478"/>
      <c r="DP27" s="478"/>
      <c r="DQ27" s="478"/>
      <c r="DR27" s="478"/>
      <c r="DS27" s="478"/>
      <c r="DT27" s="478"/>
      <c r="DU27" s="478"/>
      <c r="DV27" s="478"/>
      <c r="DW27" s="478"/>
      <c r="DX27" s="478"/>
      <c r="DY27" s="478"/>
      <c r="DZ27" s="478"/>
      <c r="EA27" s="478"/>
      <c r="EB27" s="478"/>
      <c r="EC27" s="478"/>
      <c r="ED27" s="478"/>
      <c r="EE27" s="478"/>
      <c r="EF27" s="478"/>
      <c r="EG27" s="478"/>
      <c r="EH27" s="478"/>
      <c r="EI27" s="478"/>
      <c r="EJ27" s="478"/>
      <c r="EK27" s="478"/>
      <c r="EL27" s="478"/>
      <c r="EM27" s="478"/>
      <c r="EN27" s="478"/>
      <c r="EO27" s="478"/>
      <c r="EP27" s="478"/>
      <c r="EQ27" s="478"/>
      <c r="ER27" s="478"/>
      <c r="ES27" s="478"/>
      <c r="ET27" s="478"/>
      <c r="EU27" s="478"/>
      <c r="EV27" s="478"/>
      <c r="EW27" s="478"/>
      <c r="EX27" s="478"/>
      <c r="EY27" s="478"/>
      <c r="EZ27" s="478"/>
      <c r="FA27" s="478"/>
      <c r="FB27" s="478"/>
      <c r="FC27" s="478"/>
      <c r="FD27" s="478"/>
      <c r="FE27" s="478"/>
      <c r="FF27" s="478"/>
      <c r="FG27" s="478"/>
      <c r="FH27" s="478"/>
      <c r="FI27" s="478"/>
      <c r="FJ27" s="478"/>
      <c r="FK27" s="478"/>
      <c r="FL27" s="478"/>
      <c r="FM27" s="478"/>
      <c r="FN27" s="478"/>
      <c r="FO27" s="478"/>
      <c r="FP27" s="478"/>
      <c r="FQ27" s="478"/>
      <c r="FR27" s="478"/>
      <c r="FS27" s="478"/>
      <c r="FT27" s="478"/>
      <c r="FU27" s="478"/>
      <c r="FV27" s="478"/>
      <c r="FW27" s="478"/>
      <c r="FX27" s="478"/>
      <c r="FY27" s="478"/>
      <c r="FZ27" s="478"/>
    </row>
    <row r="28" spans="1:408" ht="18" hidden="1" customHeight="1">
      <c r="B28" s="514"/>
      <c r="C28" s="625" t="s">
        <v>655</v>
      </c>
      <c r="D28" s="622" t="s">
        <v>653</v>
      </c>
      <c r="E28" s="622"/>
      <c r="F28" s="622"/>
      <c r="G28" s="622"/>
      <c r="H28" s="622"/>
      <c r="I28" s="622"/>
      <c r="J28" s="622"/>
      <c r="K28" s="628"/>
      <c r="L28" s="624"/>
      <c r="M28" s="510"/>
      <c r="AB28" s="478"/>
      <c r="AC28" s="478"/>
      <c r="AD28" s="478"/>
      <c r="AE28" s="478"/>
      <c r="AF28" s="478"/>
      <c r="AG28" s="478"/>
      <c r="AH28" s="478"/>
      <c r="AI28" s="478"/>
      <c r="AJ28" s="478"/>
      <c r="AK28" s="478"/>
      <c r="AL28" s="478"/>
      <c r="AM28" s="478"/>
      <c r="AN28" s="478"/>
      <c r="AO28" s="478"/>
      <c r="AP28" s="478"/>
      <c r="AQ28" s="478"/>
      <c r="AR28" s="478"/>
      <c r="AS28" s="478"/>
      <c r="AT28" s="478"/>
      <c r="AU28" s="478"/>
      <c r="AV28" s="478"/>
      <c r="AW28" s="478"/>
      <c r="AX28" s="478"/>
      <c r="AY28" s="478"/>
      <c r="AZ28" s="478"/>
      <c r="BA28" s="478"/>
      <c r="BB28" s="478"/>
      <c r="BC28" s="478"/>
      <c r="BD28" s="478"/>
      <c r="BE28" s="478"/>
      <c r="BF28" s="478"/>
      <c r="BG28" s="478"/>
      <c r="BH28" s="478"/>
      <c r="BI28" s="478"/>
      <c r="BJ28" s="478"/>
      <c r="BK28" s="478"/>
      <c r="BL28" s="478"/>
      <c r="BM28" s="478"/>
      <c r="BN28" s="478"/>
      <c r="BO28" s="478"/>
      <c r="BP28" s="478"/>
      <c r="BQ28" s="478"/>
      <c r="BR28" s="478"/>
      <c r="BS28" s="478"/>
      <c r="BT28" s="478"/>
      <c r="BU28" s="478"/>
      <c r="BV28" s="478"/>
      <c r="BW28" s="478"/>
      <c r="BX28" s="478"/>
      <c r="BY28" s="478"/>
      <c r="BZ28" s="478"/>
      <c r="CA28" s="478"/>
      <c r="CB28" s="478"/>
      <c r="CC28" s="478"/>
      <c r="CD28" s="478"/>
      <c r="CE28" s="478"/>
      <c r="CF28" s="478"/>
      <c r="CG28" s="478"/>
      <c r="CH28" s="478"/>
      <c r="CI28" s="478"/>
      <c r="CJ28" s="478"/>
      <c r="CK28" s="478"/>
      <c r="CL28" s="478"/>
      <c r="CM28" s="478"/>
      <c r="CN28" s="478"/>
      <c r="CO28" s="478"/>
      <c r="CP28" s="478"/>
      <c r="CQ28" s="478"/>
      <c r="CR28" s="478"/>
      <c r="CS28" s="478"/>
      <c r="CT28" s="478"/>
      <c r="CU28" s="478"/>
      <c r="CV28" s="478"/>
      <c r="CW28" s="478"/>
      <c r="CX28" s="478"/>
      <c r="CY28" s="478"/>
      <c r="CZ28" s="478"/>
      <c r="DA28" s="478"/>
      <c r="DB28" s="478"/>
      <c r="DC28" s="478"/>
      <c r="DD28" s="478"/>
      <c r="DE28" s="478"/>
      <c r="DF28" s="478"/>
      <c r="DG28" s="478"/>
      <c r="DH28" s="478"/>
      <c r="DI28" s="478"/>
      <c r="DJ28" s="478"/>
      <c r="DK28" s="478"/>
      <c r="DL28" s="478"/>
      <c r="DM28" s="478"/>
      <c r="DN28" s="478"/>
      <c r="DO28" s="478"/>
      <c r="DP28" s="478"/>
      <c r="DQ28" s="478"/>
      <c r="DR28" s="478"/>
      <c r="DS28" s="478"/>
      <c r="DT28" s="478"/>
      <c r="DU28" s="478"/>
      <c r="DV28" s="478"/>
      <c r="DW28" s="478"/>
      <c r="DX28" s="478"/>
      <c r="DY28" s="478"/>
      <c r="DZ28" s="478"/>
      <c r="EA28" s="478"/>
      <c r="EB28" s="478"/>
      <c r="EC28" s="478"/>
      <c r="ED28" s="478"/>
      <c r="EE28" s="478"/>
      <c r="EF28" s="478"/>
      <c r="EG28" s="478"/>
      <c r="EH28" s="478"/>
      <c r="EI28" s="478"/>
      <c r="EJ28" s="478"/>
      <c r="EK28" s="478"/>
      <c r="EL28" s="478"/>
      <c r="EM28" s="478"/>
      <c r="EN28" s="478"/>
      <c r="EO28" s="478"/>
      <c r="EP28" s="478"/>
      <c r="EQ28" s="478"/>
      <c r="ER28" s="478"/>
      <c r="ES28" s="478"/>
      <c r="ET28" s="478"/>
      <c r="EU28" s="478"/>
      <c r="EV28" s="478"/>
      <c r="EW28" s="478"/>
      <c r="EX28" s="478"/>
      <c r="EY28" s="478"/>
      <c r="EZ28" s="478"/>
      <c r="FA28" s="478"/>
      <c r="FB28" s="478"/>
      <c r="FC28" s="478"/>
      <c r="FD28" s="478"/>
      <c r="FE28" s="478"/>
      <c r="FF28" s="478"/>
      <c r="FG28" s="478"/>
      <c r="FH28" s="478"/>
      <c r="FI28" s="478"/>
      <c r="FJ28" s="478"/>
      <c r="FK28" s="478"/>
      <c r="FL28" s="478"/>
      <c r="FM28" s="478"/>
      <c r="FN28" s="478"/>
      <c r="FO28" s="478"/>
      <c r="FP28" s="478"/>
      <c r="FQ28" s="478"/>
      <c r="FR28" s="478"/>
      <c r="FS28" s="478"/>
      <c r="FT28" s="478"/>
      <c r="FU28" s="478"/>
      <c r="FV28" s="478"/>
      <c r="FW28" s="478"/>
      <c r="FX28" s="478"/>
      <c r="FY28" s="478"/>
      <c r="FZ28" s="478"/>
    </row>
    <row r="29" spans="1:408" ht="49.5" hidden="1" customHeight="1" thickBot="1">
      <c r="B29" s="514"/>
      <c r="C29" s="620"/>
      <c r="D29" s="621"/>
      <c r="E29" s="621"/>
      <c r="F29" s="621"/>
      <c r="G29" s="622"/>
      <c r="H29" s="622"/>
      <c r="I29" s="622"/>
      <c r="J29" s="622"/>
      <c r="K29" s="629"/>
      <c r="L29" s="624"/>
      <c r="M29" s="510"/>
      <c r="AB29" s="478"/>
      <c r="AC29" s="478"/>
      <c r="AD29" s="478"/>
      <c r="AE29" s="478"/>
      <c r="AF29" s="478"/>
      <c r="AG29" s="478"/>
      <c r="AH29" s="478"/>
      <c r="AI29" s="478"/>
      <c r="AJ29" s="478"/>
      <c r="AK29" s="478"/>
      <c r="AL29" s="478"/>
      <c r="AM29" s="478"/>
      <c r="AN29" s="478"/>
      <c r="AO29" s="478"/>
      <c r="AP29" s="478"/>
      <c r="AQ29" s="478"/>
      <c r="AR29" s="478"/>
      <c r="AS29" s="478"/>
      <c r="AT29" s="478"/>
      <c r="AU29" s="478"/>
      <c r="AV29" s="478"/>
      <c r="AW29" s="478"/>
      <c r="AX29" s="478"/>
      <c r="AY29" s="478"/>
      <c r="AZ29" s="478"/>
      <c r="BA29" s="478"/>
      <c r="BB29" s="478"/>
      <c r="BC29" s="478"/>
      <c r="BD29" s="478"/>
      <c r="BE29" s="478"/>
      <c r="BF29" s="478"/>
      <c r="BG29" s="478"/>
      <c r="BH29" s="478"/>
      <c r="BI29" s="478"/>
      <c r="BJ29" s="478"/>
      <c r="BK29" s="478"/>
      <c r="BL29" s="478"/>
      <c r="BM29" s="478"/>
      <c r="BN29" s="478"/>
      <c r="BO29" s="478"/>
      <c r="BP29" s="478"/>
      <c r="BQ29" s="478"/>
      <c r="BR29" s="478"/>
      <c r="BS29" s="478"/>
      <c r="BT29" s="478"/>
      <c r="BU29" s="478"/>
      <c r="BV29" s="478"/>
      <c r="BW29" s="478"/>
      <c r="BX29" s="478"/>
      <c r="BY29" s="478"/>
      <c r="BZ29" s="478"/>
      <c r="CA29" s="478"/>
      <c r="CB29" s="478"/>
      <c r="CC29" s="478"/>
      <c r="CD29" s="478"/>
      <c r="CE29" s="478"/>
      <c r="CF29" s="478"/>
      <c r="CG29" s="478"/>
      <c r="CH29" s="478"/>
      <c r="CI29" s="478"/>
      <c r="CJ29" s="478"/>
      <c r="CK29" s="478"/>
      <c r="CL29" s="478"/>
      <c r="CM29" s="478"/>
      <c r="CN29" s="478"/>
      <c r="CO29" s="478"/>
      <c r="CP29" s="478"/>
      <c r="CQ29" s="478"/>
      <c r="CR29" s="478"/>
      <c r="CS29" s="478"/>
      <c r="CT29" s="478"/>
      <c r="CU29" s="478"/>
      <c r="CV29" s="478"/>
      <c r="CW29" s="478"/>
      <c r="CX29" s="478"/>
      <c r="CY29" s="478"/>
      <c r="CZ29" s="478"/>
      <c r="DA29" s="478"/>
      <c r="DB29" s="478"/>
      <c r="DC29" s="478"/>
      <c r="DD29" s="478"/>
      <c r="DE29" s="478"/>
      <c r="DF29" s="478"/>
      <c r="DG29" s="478"/>
      <c r="DH29" s="478"/>
      <c r="DI29" s="478"/>
      <c r="DJ29" s="478"/>
      <c r="DK29" s="478"/>
      <c r="DL29" s="478"/>
      <c r="DM29" s="478"/>
      <c r="DN29" s="478"/>
      <c r="DO29" s="478"/>
      <c r="DP29" s="478"/>
      <c r="DQ29" s="478"/>
      <c r="DR29" s="478"/>
      <c r="DS29" s="478"/>
      <c r="DT29" s="478"/>
      <c r="DU29" s="478"/>
      <c r="DV29" s="478"/>
      <c r="DW29" s="478"/>
      <c r="DX29" s="478"/>
      <c r="DY29" s="478"/>
      <c r="DZ29" s="478"/>
      <c r="EA29" s="478"/>
      <c r="EB29" s="478"/>
      <c r="EC29" s="478"/>
      <c r="ED29" s="478"/>
      <c r="EE29" s="478"/>
      <c r="EF29" s="478"/>
      <c r="EG29" s="478"/>
      <c r="EH29" s="478"/>
      <c r="EI29" s="478"/>
      <c r="EJ29" s="478"/>
      <c r="EK29" s="478"/>
      <c r="EL29" s="478"/>
      <c r="EM29" s="478"/>
      <c r="EN29" s="478"/>
      <c r="EO29" s="478"/>
      <c r="EP29" s="478"/>
      <c r="EQ29" s="478"/>
      <c r="ER29" s="478"/>
      <c r="ES29" s="478"/>
      <c r="ET29" s="478"/>
      <c r="EU29" s="478"/>
      <c r="EV29" s="478"/>
      <c r="EW29" s="478"/>
      <c r="EX29" s="478"/>
      <c r="EY29" s="478"/>
      <c r="EZ29" s="478"/>
      <c r="FA29" s="478"/>
      <c r="FB29" s="478"/>
      <c r="FC29" s="478"/>
      <c r="FD29" s="478"/>
      <c r="FE29" s="478"/>
      <c r="FF29" s="478"/>
      <c r="FG29" s="478"/>
      <c r="FH29" s="478"/>
      <c r="FI29" s="478"/>
      <c r="FJ29" s="478"/>
      <c r="FK29" s="478"/>
      <c r="FL29" s="478"/>
      <c r="FM29" s="478"/>
      <c r="FN29" s="478"/>
      <c r="FO29" s="478"/>
      <c r="FP29" s="478"/>
      <c r="FQ29" s="478"/>
      <c r="FR29" s="478"/>
      <c r="FS29" s="478"/>
      <c r="FT29" s="478"/>
      <c r="FU29" s="478"/>
      <c r="FV29" s="478"/>
      <c r="FW29" s="478"/>
      <c r="FX29" s="478"/>
      <c r="FY29" s="478"/>
      <c r="FZ29" s="478"/>
    </row>
    <row r="30" spans="1:408" ht="14.25" hidden="1" customHeight="1">
      <c r="A30" s="630"/>
      <c r="B30" s="370"/>
      <c r="C30" s="368"/>
      <c r="D30" s="368"/>
      <c r="E30" s="368"/>
      <c r="F30" s="368"/>
      <c r="G30" s="368"/>
      <c r="H30" s="368"/>
      <c r="I30" s="368"/>
      <c r="J30" s="368"/>
      <c r="K30" s="368"/>
      <c r="L30" s="368"/>
      <c r="M30" s="373"/>
      <c r="AB30" s="478"/>
      <c r="AC30" s="478"/>
      <c r="AD30" s="478"/>
      <c r="AE30" s="478"/>
      <c r="AF30" s="478"/>
      <c r="AG30" s="478"/>
      <c r="AH30" s="478"/>
      <c r="AI30" s="478"/>
      <c r="AJ30" s="478"/>
      <c r="AK30" s="478"/>
      <c r="AL30" s="478"/>
      <c r="AM30" s="478"/>
      <c r="AN30" s="478"/>
      <c r="AO30" s="478"/>
      <c r="AP30" s="478"/>
      <c r="AQ30" s="478"/>
      <c r="AR30" s="478"/>
      <c r="AS30" s="478"/>
      <c r="AT30" s="478"/>
      <c r="AU30" s="478"/>
      <c r="AV30" s="478"/>
      <c r="AW30" s="478"/>
      <c r="AX30" s="478"/>
      <c r="AY30" s="478"/>
      <c r="AZ30" s="478"/>
      <c r="BA30" s="478"/>
      <c r="BB30" s="478"/>
      <c r="BC30" s="478"/>
      <c r="BD30" s="478"/>
      <c r="BE30" s="478"/>
      <c r="BF30" s="478"/>
      <c r="BG30" s="478"/>
      <c r="BH30" s="478"/>
      <c r="BI30" s="478"/>
      <c r="BJ30" s="478"/>
      <c r="BK30" s="478"/>
      <c r="BL30" s="478"/>
      <c r="BM30" s="478"/>
      <c r="BN30" s="478"/>
      <c r="BO30" s="478"/>
      <c r="BP30" s="478"/>
      <c r="BQ30" s="478"/>
      <c r="BR30" s="478"/>
      <c r="BS30" s="478"/>
      <c r="BT30" s="478"/>
      <c r="BU30" s="478"/>
      <c r="BV30" s="478"/>
      <c r="BW30" s="478"/>
      <c r="BX30" s="478"/>
      <c r="BY30" s="478"/>
      <c r="BZ30" s="478"/>
      <c r="CA30" s="478"/>
      <c r="CB30" s="478"/>
      <c r="CC30" s="478"/>
      <c r="CD30" s="478"/>
      <c r="CE30" s="478"/>
      <c r="CF30" s="478"/>
      <c r="CG30" s="478"/>
      <c r="CH30" s="478"/>
      <c r="CI30" s="478"/>
      <c r="CJ30" s="478"/>
      <c r="CK30" s="478"/>
      <c r="CL30" s="478"/>
      <c r="CM30" s="478"/>
      <c r="CN30" s="478"/>
      <c r="CO30" s="478"/>
      <c r="CP30" s="478"/>
      <c r="CQ30" s="478"/>
      <c r="CR30" s="478"/>
      <c r="CS30" s="478"/>
      <c r="CT30" s="478"/>
      <c r="CU30" s="478"/>
      <c r="CV30" s="478"/>
      <c r="CW30" s="478"/>
      <c r="CX30" s="478"/>
      <c r="CY30" s="478"/>
      <c r="CZ30" s="478"/>
      <c r="DA30" s="478"/>
      <c r="DB30" s="478"/>
      <c r="DC30" s="478"/>
      <c r="DD30" s="478"/>
      <c r="DE30" s="478"/>
      <c r="DF30" s="478"/>
      <c r="DG30" s="478"/>
      <c r="DH30" s="478"/>
      <c r="DI30" s="478"/>
      <c r="DJ30" s="478"/>
      <c r="DK30" s="478"/>
      <c r="DL30" s="478"/>
      <c r="DM30" s="478"/>
      <c r="DN30" s="478"/>
      <c r="DO30" s="478"/>
      <c r="DP30" s="478"/>
      <c r="DQ30" s="478"/>
      <c r="DR30" s="478"/>
      <c r="DS30" s="478"/>
      <c r="DT30" s="478"/>
      <c r="DU30" s="478"/>
      <c r="DV30" s="478"/>
      <c r="DW30" s="478"/>
      <c r="DX30" s="478"/>
      <c r="DY30" s="478"/>
      <c r="DZ30" s="478"/>
      <c r="EA30" s="478"/>
      <c r="EB30" s="478"/>
      <c r="EC30" s="478"/>
      <c r="ED30" s="478"/>
      <c r="EE30" s="478"/>
      <c r="EF30" s="478"/>
      <c r="EG30" s="478"/>
      <c r="EH30" s="478"/>
      <c r="EI30" s="478"/>
      <c r="EJ30" s="478"/>
      <c r="EK30" s="478"/>
      <c r="EL30" s="478"/>
      <c r="EM30" s="478"/>
      <c r="EN30" s="478"/>
      <c r="EO30" s="478"/>
      <c r="EP30" s="478"/>
      <c r="EQ30" s="478"/>
      <c r="ER30" s="478"/>
      <c r="ES30" s="478"/>
      <c r="ET30" s="478"/>
      <c r="EU30" s="478"/>
      <c r="EV30" s="478"/>
      <c r="EW30" s="478"/>
      <c r="EX30" s="478"/>
      <c r="EY30" s="478"/>
      <c r="EZ30" s="478"/>
      <c r="FA30" s="478"/>
      <c r="FB30" s="478"/>
      <c r="FC30" s="478"/>
      <c r="FD30" s="478"/>
      <c r="FE30" s="478"/>
      <c r="FF30" s="478"/>
      <c r="FG30" s="478"/>
      <c r="FH30" s="478"/>
      <c r="FI30" s="478"/>
      <c r="FJ30" s="478"/>
      <c r="FK30" s="478"/>
      <c r="FL30" s="478"/>
      <c r="FM30" s="478"/>
      <c r="FN30" s="478"/>
      <c r="FO30" s="478"/>
      <c r="FP30" s="478"/>
      <c r="FQ30" s="478"/>
      <c r="FR30" s="478"/>
      <c r="FS30" s="478"/>
      <c r="FT30" s="478"/>
      <c r="FU30" s="478"/>
      <c r="FV30" s="478"/>
      <c r="FW30" s="478"/>
      <c r="FX30" s="478"/>
      <c r="FY30" s="478"/>
      <c r="FZ30" s="478"/>
    </row>
    <row r="31" spans="1:408" ht="10.5" hidden="1" customHeight="1">
      <c r="A31" s="480"/>
      <c r="B31" s="514"/>
      <c r="C31" s="479"/>
      <c r="D31" s="479"/>
      <c r="E31" s="479"/>
      <c r="F31" s="479"/>
      <c r="G31" s="479"/>
      <c r="H31" s="479"/>
      <c r="I31" s="479"/>
      <c r="J31" s="479"/>
      <c r="K31" s="479"/>
      <c r="L31" s="479"/>
      <c r="M31" s="510"/>
      <c r="AB31" s="478"/>
      <c r="AC31" s="478"/>
      <c r="AD31" s="478"/>
      <c r="AE31" s="478"/>
      <c r="AF31" s="478"/>
      <c r="AG31" s="478"/>
      <c r="AH31" s="478"/>
      <c r="AI31" s="478"/>
      <c r="AJ31" s="478"/>
      <c r="AK31" s="478"/>
      <c r="AL31" s="478"/>
      <c r="AM31" s="478"/>
      <c r="AN31" s="478"/>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478"/>
      <c r="BP31" s="478"/>
      <c r="BQ31" s="478"/>
      <c r="BR31" s="478"/>
      <c r="BS31" s="478"/>
      <c r="BT31" s="478"/>
      <c r="BU31" s="478"/>
      <c r="BV31" s="478"/>
      <c r="BW31" s="478"/>
      <c r="BX31" s="478"/>
      <c r="BY31" s="478"/>
      <c r="BZ31" s="478"/>
      <c r="CA31" s="478"/>
      <c r="CB31" s="478"/>
      <c r="CC31" s="478"/>
      <c r="CD31" s="478"/>
      <c r="CE31" s="478"/>
      <c r="CF31" s="478"/>
      <c r="CG31" s="478"/>
      <c r="CH31" s="478"/>
      <c r="CI31" s="478"/>
      <c r="CJ31" s="478"/>
      <c r="CK31" s="478"/>
      <c r="CL31" s="478"/>
      <c r="CM31" s="478"/>
      <c r="CN31" s="478"/>
      <c r="CO31" s="478"/>
      <c r="CP31" s="478"/>
      <c r="CQ31" s="478"/>
      <c r="CR31" s="478"/>
      <c r="CS31" s="478"/>
      <c r="CT31" s="478"/>
      <c r="CU31" s="478"/>
      <c r="CV31" s="478"/>
      <c r="CW31" s="478"/>
      <c r="CX31" s="478"/>
      <c r="CY31" s="478"/>
      <c r="CZ31" s="478"/>
      <c r="DA31" s="478"/>
      <c r="DB31" s="478"/>
      <c r="DC31" s="478"/>
      <c r="DD31" s="478"/>
      <c r="DE31" s="478"/>
      <c r="DF31" s="478"/>
      <c r="DG31" s="478"/>
      <c r="DH31" s="478"/>
      <c r="DI31" s="478"/>
      <c r="DJ31" s="478"/>
      <c r="DK31" s="478"/>
      <c r="DL31" s="478"/>
      <c r="DM31" s="478"/>
      <c r="DN31" s="478"/>
      <c r="DO31" s="478"/>
      <c r="DP31" s="478"/>
      <c r="DQ31" s="478"/>
      <c r="DR31" s="478"/>
      <c r="DS31" s="478"/>
      <c r="DT31" s="478"/>
      <c r="DU31" s="478"/>
      <c r="DV31" s="478"/>
      <c r="DW31" s="478"/>
      <c r="DX31" s="478"/>
      <c r="DY31" s="478"/>
      <c r="DZ31" s="478"/>
      <c r="EA31" s="478"/>
      <c r="EB31" s="478"/>
      <c r="EC31" s="478"/>
      <c r="ED31" s="478"/>
      <c r="EE31" s="478"/>
      <c r="EF31" s="478"/>
      <c r="EG31" s="478"/>
      <c r="EH31" s="478"/>
      <c r="EI31" s="478"/>
      <c r="EJ31" s="478"/>
      <c r="EK31" s="478"/>
      <c r="EL31" s="478"/>
      <c r="EM31" s="478"/>
      <c r="EN31" s="478"/>
      <c r="EO31" s="478"/>
      <c r="EP31" s="478"/>
      <c r="EQ31" s="478"/>
      <c r="ER31" s="478"/>
      <c r="ES31" s="478"/>
      <c r="ET31" s="478"/>
      <c r="EU31" s="478"/>
      <c r="EV31" s="478"/>
      <c r="EW31" s="478"/>
      <c r="EX31" s="478"/>
      <c r="EY31" s="478"/>
      <c r="EZ31" s="478"/>
      <c r="FA31" s="478"/>
      <c r="FB31" s="478"/>
      <c r="FC31" s="478"/>
      <c r="FD31" s="478"/>
      <c r="FE31" s="478"/>
      <c r="FF31" s="478"/>
      <c r="FG31" s="478"/>
      <c r="FH31" s="478"/>
      <c r="FI31" s="478"/>
      <c r="FJ31" s="478"/>
      <c r="FK31" s="478"/>
      <c r="FL31" s="478"/>
      <c r="FM31" s="478"/>
      <c r="FN31" s="478"/>
      <c r="FO31" s="478"/>
      <c r="FP31" s="478"/>
      <c r="FQ31" s="478"/>
      <c r="FR31" s="478"/>
      <c r="FS31" s="478"/>
      <c r="FT31" s="478"/>
      <c r="FU31" s="478"/>
      <c r="FV31" s="478"/>
      <c r="FW31" s="478"/>
      <c r="FX31" s="478"/>
      <c r="FY31" s="478"/>
      <c r="FZ31" s="478"/>
    </row>
    <row r="32" spans="1:408" ht="10.5" customHeight="1">
      <c r="A32" s="480"/>
      <c r="B32" s="514"/>
      <c r="C32" s="479"/>
      <c r="D32" s="479"/>
      <c r="E32" s="479"/>
      <c r="F32" s="479"/>
      <c r="G32" s="479"/>
      <c r="H32" s="479"/>
      <c r="I32" s="479"/>
      <c r="J32" s="479"/>
      <c r="K32" s="479"/>
      <c r="L32" s="479"/>
      <c r="M32" s="510"/>
      <c r="AB32" s="478"/>
      <c r="AC32" s="478"/>
      <c r="AD32" s="478"/>
      <c r="AE32" s="478"/>
      <c r="AF32" s="478"/>
      <c r="AG32" s="478"/>
      <c r="AH32" s="478"/>
      <c r="AI32" s="478"/>
      <c r="AJ32" s="478"/>
      <c r="AK32" s="478"/>
      <c r="AL32" s="478"/>
      <c r="AM32" s="478"/>
      <c r="AN32" s="478"/>
      <c r="AO32" s="47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478"/>
      <c r="BP32" s="478"/>
      <c r="BQ32" s="478"/>
      <c r="BR32" s="478"/>
      <c r="BS32" s="478"/>
      <c r="BT32" s="478"/>
      <c r="BU32" s="478"/>
      <c r="BV32" s="478"/>
      <c r="BW32" s="478"/>
      <c r="BX32" s="478"/>
      <c r="BY32" s="478"/>
      <c r="BZ32" s="478"/>
      <c r="CA32" s="478"/>
      <c r="CB32" s="478"/>
      <c r="CC32" s="478"/>
      <c r="CD32" s="478"/>
      <c r="CE32" s="478"/>
      <c r="CF32" s="478"/>
      <c r="CG32" s="478"/>
      <c r="CH32" s="478"/>
      <c r="CI32" s="478"/>
      <c r="CJ32" s="478"/>
      <c r="CK32" s="478"/>
      <c r="CL32" s="478"/>
      <c r="CM32" s="478"/>
      <c r="CN32" s="478"/>
      <c r="CO32" s="478"/>
      <c r="CP32" s="478"/>
      <c r="CQ32" s="478"/>
      <c r="CR32" s="478"/>
      <c r="CS32" s="478"/>
      <c r="CT32" s="478"/>
      <c r="CU32" s="478"/>
      <c r="CV32" s="478"/>
      <c r="CW32" s="478"/>
      <c r="CX32" s="478"/>
      <c r="CY32" s="478"/>
      <c r="CZ32" s="478"/>
      <c r="DA32" s="478"/>
      <c r="DB32" s="478"/>
      <c r="DC32" s="478"/>
      <c r="DD32" s="478"/>
      <c r="DE32" s="478"/>
      <c r="DF32" s="478"/>
      <c r="DG32" s="478"/>
      <c r="DH32" s="478"/>
      <c r="DI32" s="478"/>
      <c r="DJ32" s="478"/>
      <c r="DK32" s="478"/>
      <c r="DL32" s="478"/>
      <c r="DM32" s="478"/>
      <c r="DN32" s="478"/>
      <c r="DO32" s="478"/>
      <c r="DP32" s="478"/>
      <c r="DQ32" s="478"/>
      <c r="DR32" s="478"/>
      <c r="DS32" s="478"/>
      <c r="DT32" s="478"/>
      <c r="DU32" s="478"/>
      <c r="DV32" s="478"/>
      <c r="DW32" s="478"/>
      <c r="DX32" s="478"/>
      <c r="DY32" s="478"/>
      <c r="DZ32" s="478"/>
      <c r="EA32" s="478"/>
      <c r="EB32" s="478"/>
      <c r="EC32" s="478"/>
      <c r="ED32" s="478"/>
      <c r="EE32" s="478"/>
      <c r="EF32" s="478"/>
      <c r="EG32" s="478"/>
      <c r="EH32" s="478"/>
      <c r="EI32" s="478"/>
      <c r="EJ32" s="478"/>
      <c r="EK32" s="478"/>
      <c r="EL32" s="478"/>
      <c r="EM32" s="478"/>
      <c r="EN32" s="478"/>
      <c r="EO32" s="478"/>
      <c r="EP32" s="478"/>
      <c r="EQ32" s="478"/>
      <c r="ER32" s="478"/>
      <c r="ES32" s="478"/>
      <c r="ET32" s="478"/>
      <c r="EU32" s="478"/>
      <c r="EV32" s="478"/>
      <c r="EW32" s="478"/>
      <c r="EX32" s="478"/>
      <c r="EY32" s="478"/>
      <c r="EZ32" s="478"/>
      <c r="FA32" s="478"/>
      <c r="FB32" s="478"/>
      <c r="FC32" s="478"/>
      <c r="FD32" s="478"/>
      <c r="FE32" s="478"/>
      <c r="FF32" s="478"/>
      <c r="FG32" s="478"/>
      <c r="FH32" s="478"/>
      <c r="FI32" s="478"/>
      <c r="FJ32" s="478"/>
      <c r="FK32" s="478"/>
      <c r="FL32" s="478"/>
      <c r="FM32" s="478"/>
      <c r="FN32" s="478"/>
      <c r="FO32" s="478"/>
      <c r="FP32" s="478"/>
      <c r="FQ32" s="478"/>
      <c r="FR32" s="478"/>
      <c r="FS32" s="478"/>
      <c r="FT32" s="478"/>
      <c r="FU32" s="478"/>
      <c r="FV32" s="478"/>
      <c r="FW32" s="478"/>
      <c r="FX32" s="478"/>
      <c r="FY32" s="478"/>
      <c r="FZ32" s="478"/>
    </row>
    <row r="33" spans="1:182" ht="10.5" customHeight="1">
      <c r="A33" s="480"/>
      <c r="B33" s="514"/>
      <c r="C33" s="479"/>
      <c r="D33" s="479"/>
      <c r="E33" s="479"/>
      <c r="F33" s="479"/>
      <c r="G33" s="479"/>
      <c r="H33" s="479"/>
      <c r="I33" s="479"/>
      <c r="J33" s="479"/>
      <c r="K33" s="479"/>
      <c r="L33" s="479"/>
      <c r="M33" s="510"/>
      <c r="AB33" s="478"/>
      <c r="AC33" s="478"/>
      <c r="AD33" s="478"/>
      <c r="AE33" s="478"/>
      <c r="AF33" s="478"/>
      <c r="AG33" s="478"/>
      <c r="AH33" s="478"/>
      <c r="AI33" s="478"/>
      <c r="AJ33" s="478"/>
      <c r="AK33" s="478"/>
      <c r="AL33" s="478"/>
      <c r="AM33" s="478"/>
      <c r="AN33" s="478"/>
      <c r="AO33" s="47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478"/>
      <c r="BP33" s="478"/>
      <c r="BQ33" s="478"/>
      <c r="BR33" s="478"/>
      <c r="BS33" s="478"/>
      <c r="BT33" s="478"/>
      <c r="BU33" s="478"/>
      <c r="BV33" s="478"/>
      <c r="BW33" s="478"/>
      <c r="BX33" s="478"/>
      <c r="BY33" s="478"/>
      <c r="BZ33" s="478"/>
      <c r="CA33" s="478"/>
      <c r="CB33" s="478"/>
      <c r="CC33" s="478"/>
      <c r="CD33" s="478"/>
      <c r="CE33" s="478"/>
      <c r="CF33" s="478"/>
      <c r="CG33" s="478"/>
      <c r="CH33" s="478"/>
      <c r="CI33" s="478"/>
      <c r="CJ33" s="478"/>
      <c r="CK33" s="478"/>
      <c r="CL33" s="478"/>
      <c r="CM33" s="478"/>
      <c r="CN33" s="478"/>
      <c r="CO33" s="478"/>
      <c r="CP33" s="478"/>
      <c r="CQ33" s="478"/>
      <c r="CR33" s="478"/>
      <c r="CS33" s="478"/>
      <c r="CT33" s="478"/>
      <c r="CU33" s="478"/>
      <c r="CV33" s="478"/>
      <c r="CW33" s="478"/>
      <c r="CX33" s="478"/>
      <c r="CY33" s="478"/>
      <c r="CZ33" s="478"/>
      <c r="DA33" s="478"/>
      <c r="DB33" s="478"/>
      <c r="DC33" s="478"/>
      <c r="DD33" s="478"/>
      <c r="DE33" s="478"/>
      <c r="DF33" s="478"/>
      <c r="DG33" s="478"/>
      <c r="DH33" s="478"/>
      <c r="DI33" s="478"/>
      <c r="DJ33" s="478"/>
      <c r="DK33" s="478"/>
      <c r="DL33" s="478"/>
      <c r="DM33" s="478"/>
      <c r="DN33" s="478"/>
      <c r="DO33" s="478"/>
      <c r="DP33" s="478"/>
      <c r="DQ33" s="478"/>
      <c r="DR33" s="478"/>
      <c r="DS33" s="478"/>
      <c r="DT33" s="478"/>
      <c r="DU33" s="478"/>
      <c r="DV33" s="478"/>
      <c r="DW33" s="478"/>
      <c r="DX33" s="478"/>
      <c r="DY33" s="478"/>
      <c r="DZ33" s="478"/>
      <c r="EA33" s="478"/>
      <c r="EB33" s="478"/>
      <c r="EC33" s="478"/>
      <c r="ED33" s="478"/>
      <c r="EE33" s="478"/>
      <c r="EF33" s="478"/>
      <c r="EG33" s="478"/>
      <c r="EH33" s="478"/>
      <c r="EI33" s="478"/>
      <c r="EJ33" s="478"/>
      <c r="EK33" s="478"/>
      <c r="EL33" s="478"/>
      <c r="EM33" s="478"/>
      <c r="EN33" s="478"/>
      <c r="EO33" s="478"/>
      <c r="EP33" s="478"/>
      <c r="EQ33" s="478"/>
      <c r="ER33" s="478"/>
      <c r="ES33" s="478"/>
      <c r="ET33" s="478"/>
      <c r="EU33" s="478"/>
      <c r="EV33" s="478"/>
      <c r="EW33" s="478"/>
      <c r="EX33" s="478"/>
      <c r="EY33" s="478"/>
      <c r="EZ33" s="478"/>
      <c r="FA33" s="478"/>
      <c r="FB33" s="478"/>
      <c r="FC33" s="478"/>
      <c r="FD33" s="478"/>
      <c r="FE33" s="478"/>
      <c r="FF33" s="478"/>
      <c r="FG33" s="478"/>
      <c r="FH33" s="478"/>
      <c r="FI33" s="478"/>
      <c r="FJ33" s="478"/>
      <c r="FK33" s="478"/>
      <c r="FL33" s="478"/>
      <c r="FM33" s="478"/>
      <c r="FN33" s="478"/>
      <c r="FO33" s="478"/>
      <c r="FP33" s="478"/>
      <c r="FQ33" s="478"/>
      <c r="FR33" s="478"/>
      <c r="FS33" s="478"/>
      <c r="FT33" s="478"/>
      <c r="FU33" s="478"/>
      <c r="FV33" s="478"/>
      <c r="FW33" s="478"/>
      <c r="FX33" s="478"/>
      <c r="FY33" s="478"/>
      <c r="FZ33" s="478"/>
    </row>
    <row r="34" spans="1:182" ht="18" customHeight="1" thickBot="1">
      <c r="A34" s="480"/>
      <c r="B34" s="530"/>
      <c r="C34" s="858"/>
      <c r="D34" s="858"/>
      <c r="E34" s="858"/>
      <c r="F34" s="858"/>
      <c r="G34" s="858"/>
      <c r="H34" s="858"/>
      <c r="I34" s="858"/>
      <c r="J34" s="858"/>
      <c r="K34" s="858"/>
      <c r="L34" s="440"/>
      <c r="M34" s="513"/>
      <c r="AB34" s="478"/>
      <c r="AC34" s="478"/>
      <c r="AD34" s="478"/>
      <c r="AE34" s="478"/>
      <c r="AF34" s="478"/>
      <c r="AG34" s="478"/>
      <c r="AH34" s="478"/>
      <c r="AI34" s="478"/>
      <c r="AJ34" s="478"/>
      <c r="AK34" s="478"/>
      <c r="AL34" s="478"/>
      <c r="AM34" s="478"/>
      <c r="AN34" s="478"/>
      <c r="AO34" s="47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478"/>
      <c r="BP34" s="478"/>
      <c r="BQ34" s="478"/>
      <c r="BR34" s="478"/>
      <c r="BS34" s="478"/>
      <c r="BT34" s="478"/>
      <c r="BU34" s="478"/>
      <c r="BV34" s="478"/>
      <c r="BW34" s="478"/>
      <c r="BX34" s="478"/>
      <c r="BY34" s="478"/>
      <c r="BZ34" s="478"/>
      <c r="CA34" s="478"/>
      <c r="CB34" s="478"/>
      <c r="CC34" s="478"/>
      <c r="CD34" s="478"/>
      <c r="CE34" s="478"/>
      <c r="CF34" s="478"/>
      <c r="CG34" s="478"/>
      <c r="CH34" s="478"/>
      <c r="CI34" s="478"/>
      <c r="CJ34" s="478"/>
      <c r="CK34" s="478"/>
      <c r="CL34" s="478"/>
      <c r="CM34" s="478"/>
      <c r="CN34" s="478"/>
      <c r="CO34" s="478"/>
      <c r="CP34" s="478"/>
      <c r="CQ34" s="478"/>
      <c r="CR34" s="478"/>
      <c r="CS34" s="478"/>
      <c r="CT34" s="478"/>
      <c r="CU34" s="478"/>
      <c r="CV34" s="478"/>
      <c r="CW34" s="478"/>
      <c r="CX34" s="478"/>
      <c r="CY34" s="478"/>
      <c r="CZ34" s="478"/>
      <c r="DA34" s="478"/>
      <c r="DB34" s="478"/>
      <c r="DC34" s="478"/>
      <c r="DD34" s="478"/>
      <c r="DE34" s="478"/>
      <c r="DF34" s="478"/>
      <c r="DG34" s="478"/>
      <c r="DH34" s="478"/>
      <c r="DI34" s="478"/>
      <c r="DJ34" s="478"/>
      <c r="DK34" s="478"/>
      <c r="DL34" s="478"/>
      <c r="DM34" s="478"/>
      <c r="DN34" s="478"/>
      <c r="DO34" s="478"/>
      <c r="DP34" s="478"/>
      <c r="DQ34" s="478"/>
      <c r="DR34" s="478"/>
      <c r="DS34" s="478"/>
      <c r="DT34" s="478"/>
      <c r="DU34" s="478"/>
      <c r="DV34" s="478"/>
      <c r="DW34" s="478"/>
      <c r="DX34" s="478"/>
      <c r="DY34" s="478"/>
      <c r="DZ34" s="478"/>
      <c r="EA34" s="478"/>
      <c r="EB34" s="478"/>
      <c r="EC34" s="478"/>
      <c r="ED34" s="478"/>
      <c r="EE34" s="478"/>
      <c r="EF34" s="478"/>
      <c r="EG34" s="478"/>
      <c r="EH34" s="478"/>
      <c r="EI34" s="478"/>
      <c r="EJ34" s="478"/>
      <c r="EK34" s="478"/>
      <c r="EL34" s="478"/>
      <c r="EM34" s="478"/>
      <c r="EN34" s="478"/>
      <c r="EO34" s="478"/>
      <c r="EP34" s="478"/>
      <c r="EQ34" s="478"/>
      <c r="ER34" s="478"/>
      <c r="ES34" s="478"/>
      <c r="ET34" s="478"/>
      <c r="EU34" s="478"/>
      <c r="EV34" s="478"/>
      <c r="EW34" s="478"/>
      <c r="EX34" s="478"/>
      <c r="EY34" s="478"/>
      <c r="EZ34" s="478"/>
      <c r="FA34" s="478"/>
      <c r="FB34" s="478"/>
      <c r="FC34" s="478"/>
      <c r="FD34" s="478"/>
      <c r="FE34" s="478"/>
      <c r="FF34" s="478"/>
      <c r="FG34" s="478"/>
      <c r="FH34" s="478"/>
      <c r="FI34" s="478"/>
      <c r="FJ34" s="478"/>
      <c r="FK34" s="478"/>
      <c r="FL34" s="478"/>
      <c r="FM34" s="478"/>
      <c r="FN34" s="478"/>
      <c r="FO34" s="478"/>
      <c r="FP34" s="478"/>
      <c r="FQ34" s="478"/>
      <c r="FR34" s="478"/>
      <c r="FS34" s="478"/>
      <c r="FT34" s="478"/>
      <c r="FU34" s="478"/>
      <c r="FV34" s="478"/>
      <c r="FW34" s="478"/>
      <c r="FX34" s="478"/>
      <c r="FY34" s="478"/>
      <c r="FZ34" s="478"/>
    </row>
    <row r="35" spans="1:182" s="478" customFormat="1" ht="14.25" customHeight="1"/>
    <row r="36" spans="1:182" s="478" customFormat="1"/>
    <row r="37" spans="1:182" s="478" customFormat="1"/>
    <row r="38" spans="1:182" s="478" customFormat="1"/>
    <row r="39" spans="1:182" s="478" customFormat="1"/>
    <row r="40" spans="1:182" s="478" customFormat="1"/>
    <row r="41" spans="1:182" s="478" customFormat="1"/>
    <row r="42" spans="1:182" s="478" customFormat="1"/>
    <row r="43" spans="1:182" s="478" customFormat="1"/>
    <row r="44" spans="1:182" s="478" customFormat="1"/>
    <row r="45" spans="1:182" s="478" customFormat="1"/>
    <row r="46" spans="1:182" s="478" customFormat="1"/>
    <row r="47" spans="1:182" s="478" customFormat="1"/>
    <row r="48" spans="1:182" s="478" customFormat="1"/>
    <row r="49" s="478" customFormat="1"/>
    <row r="50" s="478" customFormat="1"/>
    <row r="51" s="478" customFormat="1"/>
    <row r="52" s="478" customFormat="1"/>
    <row r="53" s="478" customFormat="1"/>
    <row r="54" s="478" customFormat="1"/>
    <row r="55" s="478" customFormat="1"/>
    <row r="56" s="478" customFormat="1"/>
    <row r="57" s="478" customFormat="1"/>
    <row r="58" s="478" customFormat="1"/>
    <row r="59" s="478" customFormat="1"/>
    <row r="60" s="478" customFormat="1"/>
    <row r="61" s="478" customFormat="1"/>
    <row r="62" s="478" customFormat="1"/>
    <row r="63" s="478" customFormat="1"/>
    <row r="64" s="478" customFormat="1"/>
    <row r="65" s="478" customFormat="1"/>
    <row r="66" s="478" customFormat="1"/>
    <row r="67" s="478" customFormat="1"/>
    <row r="68" s="478" customFormat="1"/>
    <row r="69" s="478" customFormat="1"/>
    <row r="70" s="478" customFormat="1"/>
    <row r="71" s="478" customFormat="1"/>
    <row r="72" s="478" customFormat="1"/>
    <row r="73" s="478" customFormat="1"/>
    <row r="74" s="478" customFormat="1"/>
    <row r="75" s="478" customFormat="1"/>
    <row r="76" s="478" customFormat="1"/>
    <row r="77" s="478" customFormat="1"/>
    <row r="78" s="478" customFormat="1"/>
    <row r="79" s="478" customFormat="1"/>
    <row r="80" s="478" customFormat="1"/>
    <row r="81" s="478" customFormat="1"/>
    <row r="82" s="478" customFormat="1"/>
    <row r="83" s="478" customFormat="1"/>
    <row r="84" s="478" customFormat="1"/>
    <row r="85" s="478" customFormat="1"/>
    <row r="86" s="478" customFormat="1"/>
    <row r="87" s="478" customFormat="1"/>
    <row r="88" s="478" customFormat="1"/>
    <row r="89" s="478"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69850</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workbookViewId="0"/>
  </sheetViews>
  <sheetFormatPr defaultRowHeight="14.5"/>
  <cols>
    <col min="1" max="1" width="3.7265625" style="478" customWidth="1"/>
    <col min="2" max="27" width="3.7265625" customWidth="1"/>
    <col min="28" max="28" width="3.81640625" customWidth="1"/>
    <col min="29" max="29" width="4.54296875" customWidth="1"/>
    <col min="30" max="49" width="3.7265625" customWidth="1"/>
    <col min="50" max="51" width="5" customWidth="1"/>
    <col min="52" max="53" width="4.81640625" customWidth="1"/>
    <col min="54" max="55" width="3.7265625" customWidth="1"/>
  </cols>
  <sheetData>
    <row r="1" spans="2:70" s="478" customFormat="1" ht="17.25" customHeight="1" thickBot="1"/>
    <row r="2" spans="2:70" ht="15" customHeight="1">
      <c r="B2" s="516" t="s">
        <v>166</v>
      </c>
      <c r="C2" s="1394" t="s">
        <v>1006</v>
      </c>
      <c r="D2" s="1394"/>
      <c r="E2" s="1394"/>
      <c r="F2" s="1394"/>
      <c r="G2" s="1394"/>
      <c r="H2" s="1394"/>
      <c r="I2" s="1394"/>
      <c r="J2" s="1394"/>
      <c r="K2" s="1394"/>
      <c r="L2" s="1394"/>
      <c r="M2" s="1394"/>
      <c r="N2" s="1394"/>
      <c r="O2" s="1394"/>
      <c r="P2" s="1394"/>
      <c r="Q2" s="1394"/>
      <c r="R2" s="1394"/>
      <c r="S2" s="1394"/>
      <c r="T2" s="1394"/>
      <c r="U2" s="1394"/>
      <c r="V2" s="1394"/>
      <c r="W2" s="1394"/>
      <c r="X2" s="1394"/>
      <c r="Y2" s="1394"/>
      <c r="Z2" s="1394"/>
      <c r="AA2" s="1394"/>
      <c r="AB2" s="1394"/>
      <c r="AC2" s="1394"/>
      <c r="AD2" s="1394"/>
      <c r="AE2" s="517"/>
      <c r="AF2" s="445" t="s">
        <v>471</v>
      </c>
      <c r="AG2" s="517"/>
      <c r="AH2" s="517"/>
      <c r="AI2" s="517"/>
      <c r="AJ2" s="517"/>
      <c r="AK2" s="508"/>
      <c r="AL2" s="508"/>
      <c r="AM2" s="508"/>
      <c r="AN2" s="508"/>
      <c r="AO2" s="508"/>
      <c r="AP2" s="508"/>
      <c r="AQ2" s="508"/>
      <c r="AR2" s="508"/>
      <c r="AS2" s="508"/>
      <c r="AT2" s="508"/>
      <c r="AU2" s="508"/>
      <c r="AV2" s="508"/>
      <c r="AW2" s="508"/>
      <c r="AX2" s="1396" t="s">
        <v>4234</v>
      </c>
      <c r="AY2" s="1396"/>
      <c r="AZ2" s="1396"/>
      <c r="BA2" s="1396"/>
      <c r="BB2" s="508"/>
      <c r="BC2" s="509"/>
      <c r="BD2" s="478"/>
      <c r="BE2" s="478"/>
      <c r="BF2" s="478"/>
      <c r="BG2" s="478"/>
      <c r="BH2" s="478"/>
      <c r="BI2" s="478"/>
      <c r="BJ2" s="478"/>
      <c r="BK2" s="478"/>
      <c r="BL2" s="478"/>
      <c r="BM2" s="478"/>
      <c r="BN2" s="478"/>
      <c r="BO2" s="478"/>
      <c r="BP2" s="478"/>
      <c r="BQ2" s="478"/>
      <c r="BR2" s="478"/>
    </row>
    <row r="3" spans="2:70" ht="21.75" customHeight="1">
      <c r="B3" s="514"/>
      <c r="C3" s="1395"/>
      <c r="D3" s="1395"/>
      <c r="E3" s="1395"/>
      <c r="F3" s="1395"/>
      <c r="G3" s="1395"/>
      <c r="H3" s="1395"/>
      <c r="I3" s="1395"/>
      <c r="J3" s="1395"/>
      <c r="K3" s="1395"/>
      <c r="L3" s="1395"/>
      <c r="M3" s="1395"/>
      <c r="N3" s="1395"/>
      <c r="O3" s="1395"/>
      <c r="P3" s="1395"/>
      <c r="Q3" s="1395"/>
      <c r="R3" s="1395"/>
      <c r="S3" s="1395"/>
      <c r="T3" s="1395"/>
      <c r="U3" s="1395"/>
      <c r="V3" s="1395"/>
      <c r="W3" s="1395"/>
      <c r="X3" s="1395"/>
      <c r="Y3" s="1395"/>
      <c r="Z3" s="1395"/>
      <c r="AA3" s="1395"/>
      <c r="AB3" s="1395"/>
      <c r="AC3" s="1395"/>
      <c r="AD3" s="1395"/>
      <c r="AE3" s="515"/>
      <c r="AF3" s="515"/>
      <c r="AG3" s="515"/>
      <c r="AH3" s="515"/>
      <c r="AI3" s="515"/>
      <c r="AJ3" s="515"/>
      <c r="AK3" s="479"/>
      <c r="AL3" s="479"/>
      <c r="AM3" s="479"/>
      <c r="AN3" s="479"/>
      <c r="AO3" s="479"/>
      <c r="AP3" s="479"/>
      <c r="AQ3" s="479"/>
      <c r="AR3" s="479"/>
      <c r="AS3" s="479"/>
      <c r="AT3" s="479"/>
      <c r="AU3" s="479"/>
      <c r="AV3" s="479"/>
      <c r="AW3" s="479"/>
      <c r="AX3" s="1397"/>
      <c r="AY3" s="1397"/>
      <c r="AZ3" s="1397"/>
      <c r="BA3" s="1397"/>
      <c r="BB3" s="479"/>
      <c r="BC3" s="510"/>
      <c r="BD3" s="478"/>
      <c r="BE3" s="478"/>
      <c r="BF3" s="478"/>
      <c r="BG3" s="478"/>
      <c r="BH3" s="478"/>
      <c r="BI3" s="478"/>
      <c r="BJ3" s="478"/>
      <c r="BK3" s="478"/>
      <c r="BL3" s="478"/>
      <c r="BM3" s="478"/>
      <c r="BN3" s="478"/>
      <c r="BO3" s="478"/>
      <c r="BP3" s="478"/>
      <c r="BQ3" s="478"/>
      <c r="BR3" s="478"/>
    </row>
    <row r="4" spans="2:70" ht="18" customHeight="1">
      <c r="B4" s="514"/>
      <c r="C4" s="1395"/>
      <c r="D4" s="1395"/>
      <c r="E4" s="1395"/>
      <c r="F4" s="1395"/>
      <c r="G4" s="1395"/>
      <c r="H4" s="1395"/>
      <c r="I4" s="1395"/>
      <c r="J4" s="1395"/>
      <c r="K4" s="1395"/>
      <c r="L4" s="1395"/>
      <c r="M4" s="1395"/>
      <c r="N4" s="1395"/>
      <c r="O4" s="1395"/>
      <c r="P4" s="1395"/>
      <c r="Q4" s="1395"/>
      <c r="R4" s="1395"/>
      <c r="S4" s="1395"/>
      <c r="T4" s="1395"/>
      <c r="U4" s="1395"/>
      <c r="V4" s="1395"/>
      <c r="W4" s="1395"/>
      <c r="X4" s="1395"/>
      <c r="Y4" s="1395"/>
      <c r="Z4" s="1395"/>
      <c r="AA4" s="1395"/>
      <c r="AB4" s="1395"/>
      <c r="AC4" s="1395"/>
      <c r="AD4" s="1395"/>
      <c r="AE4" s="515"/>
      <c r="AF4" s="444" t="s">
        <v>472</v>
      </c>
      <c r="AG4" s="515"/>
      <c r="AH4" s="515"/>
      <c r="AI4" s="515"/>
      <c r="AJ4" s="515"/>
      <c r="AK4" s="479"/>
      <c r="AL4" s="479"/>
      <c r="AM4" s="479"/>
      <c r="AN4" s="479"/>
      <c r="AO4" s="479"/>
      <c r="AP4" s="479"/>
      <c r="AQ4" s="479"/>
      <c r="AR4" s="479"/>
      <c r="AS4" s="479"/>
      <c r="AT4" s="479"/>
      <c r="AU4" s="479"/>
      <c r="AV4" s="479"/>
      <c r="AW4" s="479"/>
      <c r="AX4" s="1354" t="s">
        <v>165</v>
      </c>
      <c r="AY4" s="1354"/>
      <c r="AZ4" s="1354"/>
      <c r="BA4" s="1354"/>
      <c r="BB4" s="479"/>
      <c r="BC4" s="510"/>
      <c r="BD4" s="478"/>
      <c r="BE4" s="478"/>
      <c r="BF4" s="478"/>
      <c r="BG4" s="478"/>
      <c r="BH4" s="478"/>
      <c r="BI4" s="478"/>
      <c r="BJ4" s="478"/>
      <c r="BK4" s="478"/>
      <c r="BL4" s="478"/>
      <c r="BM4" s="478"/>
      <c r="BN4" s="478"/>
      <c r="BO4" s="478"/>
      <c r="BP4" s="478"/>
      <c r="BQ4" s="478"/>
      <c r="BR4" s="478"/>
    </row>
    <row r="5" spans="2:70" ht="30" customHeight="1" thickBot="1">
      <c r="B5" s="514"/>
      <c r="C5" s="479"/>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1354"/>
      <c r="AY5" s="1354"/>
      <c r="AZ5" s="1354"/>
      <c r="BA5" s="1354"/>
      <c r="BB5" s="479"/>
      <c r="BC5" s="510"/>
      <c r="BD5" s="478"/>
      <c r="BE5" s="478"/>
      <c r="BF5" s="478"/>
      <c r="BG5" s="478"/>
      <c r="BH5" s="478"/>
      <c r="BI5" s="478"/>
      <c r="BJ5" s="478"/>
      <c r="BK5" s="478"/>
      <c r="BL5" s="478"/>
      <c r="BM5" s="478"/>
      <c r="BN5" s="478"/>
      <c r="BO5" s="478"/>
      <c r="BP5" s="478"/>
      <c r="BQ5" s="478"/>
      <c r="BR5" s="478"/>
    </row>
    <row r="6" spans="2:70" ht="25.5" customHeight="1" thickTop="1" thickBot="1">
      <c r="B6" s="514"/>
      <c r="C6" s="1376" t="s">
        <v>140</v>
      </c>
      <c r="D6" s="1377"/>
      <c r="E6" s="1377"/>
      <c r="F6" s="1377"/>
      <c r="G6" s="1377"/>
      <c r="H6" s="1377"/>
      <c r="I6" s="1377"/>
      <c r="J6" s="1377"/>
      <c r="K6" s="1377"/>
      <c r="L6" s="1377"/>
      <c r="M6" s="1377"/>
      <c r="N6" s="1377"/>
      <c r="O6" s="1377"/>
      <c r="P6" s="1377"/>
      <c r="Q6" s="1378"/>
      <c r="R6" s="302"/>
      <c r="S6" s="483"/>
      <c r="T6" s="483"/>
      <c r="U6" s="482"/>
      <c r="V6" s="482"/>
      <c r="W6" s="483"/>
      <c r="X6" s="482"/>
      <c r="Y6" s="482"/>
      <c r="Z6" s="482"/>
      <c r="AA6" s="482"/>
      <c r="AB6" s="482"/>
      <c r="AC6" s="482"/>
      <c r="AD6" s="482"/>
      <c r="AE6" s="482"/>
      <c r="AF6" s="482"/>
      <c r="AG6" s="482"/>
      <c r="AH6" s="482"/>
      <c r="AI6" s="482"/>
      <c r="AJ6" s="482"/>
      <c r="AK6" s="482"/>
      <c r="AL6" s="482"/>
      <c r="AM6" s="482"/>
      <c r="AN6" s="482"/>
      <c r="AO6" s="482"/>
      <c r="AP6" s="482"/>
      <c r="AQ6" s="482"/>
      <c r="AR6" s="482"/>
      <c r="AS6" s="482"/>
      <c r="AT6" s="482"/>
      <c r="AU6" s="482"/>
      <c r="AV6" s="482"/>
      <c r="AW6" s="482"/>
      <c r="AX6" s="56"/>
      <c r="AY6" s="56"/>
      <c r="AZ6" s="56"/>
      <c r="BA6" s="56"/>
      <c r="BB6" s="484"/>
      <c r="BC6" s="510"/>
      <c r="BD6" s="478"/>
      <c r="BE6" s="478"/>
      <c r="BF6" s="478"/>
      <c r="BG6" s="478"/>
      <c r="BH6" s="478"/>
      <c r="BI6" s="478"/>
      <c r="BJ6" s="478"/>
      <c r="BK6" s="478"/>
      <c r="BL6" s="478"/>
      <c r="BM6" s="478"/>
      <c r="BN6" s="478"/>
      <c r="BO6" s="478"/>
      <c r="BP6" s="478"/>
      <c r="BQ6" s="478"/>
      <c r="BR6" s="478"/>
    </row>
    <row r="7" spans="2:70" s="4" customFormat="1" ht="15" customHeight="1" thickTop="1">
      <c r="B7" s="7"/>
      <c r="C7" s="161"/>
      <c r="D7" s="161"/>
      <c r="E7" s="161"/>
      <c r="F7" s="161"/>
      <c r="G7" s="161"/>
      <c r="H7" s="161"/>
      <c r="I7" s="161"/>
      <c r="J7" s="161"/>
      <c r="K7" s="161"/>
      <c r="L7" s="161"/>
      <c r="M7" s="161"/>
      <c r="N7" s="161"/>
      <c r="O7" s="161"/>
      <c r="P7" s="161"/>
      <c r="Q7" s="161"/>
      <c r="R7" s="492"/>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c r="AU7" s="161"/>
      <c r="AV7" s="161"/>
      <c r="AW7" s="161"/>
      <c r="AX7" s="811"/>
      <c r="AY7" s="811"/>
      <c r="AZ7" s="811"/>
      <c r="BA7" s="811"/>
      <c r="BB7" s="161"/>
      <c r="BC7" s="8"/>
      <c r="BD7" s="281"/>
      <c r="BE7" s="173"/>
      <c r="BF7" s="173"/>
      <c r="BG7" s="173"/>
      <c r="BH7" s="173"/>
    </row>
    <row r="8" spans="2:70" s="4" customFormat="1" ht="16.5" customHeight="1">
      <c r="B8" s="7"/>
      <c r="C8" s="1351" t="s">
        <v>168</v>
      </c>
      <c r="D8" s="1351"/>
      <c r="E8" s="1351"/>
      <c r="F8" s="1351"/>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1"/>
      <c r="AH8" s="161"/>
      <c r="AI8" s="161"/>
      <c r="AJ8" s="161"/>
      <c r="AK8" s="161"/>
      <c r="AL8" s="161"/>
      <c r="AM8" s="161"/>
      <c r="AN8" s="161"/>
      <c r="AO8" s="161"/>
      <c r="AP8" s="161"/>
      <c r="AQ8" s="161"/>
      <c r="AR8" s="161"/>
      <c r="AS8" s="161"/>
      <c r="AT8" s="161"/>
      <c r="AU8" s="161"/>
      <c r="AV8" s="161"/>
      <c r="AW8" s="300"/>
      <c r="AX8" s="811"/>
      <c r="AY8" s="811"/>
      <c r="AZ8" s="811"/>
      <c r="BA8" s="811"/>
      <c r="BB8" s="161"/>
      <c r="BC8" s="8"/>
      <c r="BD8" s="281"/>
      <c r="BE8" s="173"/>
      <c r="BF8" s="173"/>
      <c r="BG8" s="173"/>
      <c r="BH8" s="173"/>
    </row>
    <row r="9" spans="2:70" s="4" customFormat="1" ht="15" customHeight="1">
      <c r="B9" s="7"/>
      <c r="C9" s="1351"/>
      <c r="D9" s="1351"/>
      <c r="E9" s="1351"/>
      <c r="F9" s="1351"/>
      <c r="G9" s="161"/>
      <c r="H9" s="161"/>
      <c r="I9" s="1379" t="s">
        <v>134</v>
      </c>
      <c r="J9" s="1379"/>
      <c r="K9" s="1379"/>
      <c r="L9" s="1379"/>
      <c r="M9" s="1379"/>
      <c r="N9" s="1379"/>
      <c r="O9" s="1379"/>
      <c r="P9" s="1380"/>
      <c r="Q9" s="1345">
        <v>0</v>
      </c>
      <c r="R9" s="1346"/>
      <c r="S9" s="1347"/>
      <c r="T9" s="161" t="s">
        <v>421</v>
      </c>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1"/>
      <c r="AS9" s="161"/>
      <c r="AT9" s="161"/>
      <c r="AU9" s="161"/>
      <c r="AV9" s="161"/>
      <c r="AW9" s="300"/>
      <c r="AX9" s="811"/>
      <c r="AY9" s="811"/>
      <c r="AZ9" s="811"/>
      <c r="BA9" s="811"/>
      <c r="BB9" s="495"/>
      <c r="BC9" s="8"/>
      <c r="BD9" s="281"/>
      <c r="BE9" s="173"/>
      <c r="BF9" s="173"/>
      <c r="BG9" s="173"/>
      <c r="BH9" s="173"/>
    </row>
    <row r="10" spans="2:70" s="4" customFormat="1" ht="19.5" customHeight="1">
      <c r="B10" s="7"/>
      <c r="C10" s="1351"/>
      <c r="D10" s="1351"/>
      <c r="E10" s="1351"/>
      <c r="F10" s="1351"/>
      <c r="G10" s="161"/>
      <c r="H10" s="161"/>
      <c r="I10" s="161"/>
      <c r="J10" s="161"/>
      <c r="K10" s="161"/>
      <c r="L10" s="161"/>
      <c r="M10" s="161"/>
      <c r="N10" s="161"/>
      <c r="O10" s="161"/>
      <c r="P10" s="54"/>
      <c r="Q10" s="54"/>
      <c r="R10" s="54"/>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371" t="s">
        <v>349</v>
      </c>
      <c r="AT10" s="1371"/>
      <c r="AU10" s="1371"/>
      <c r="AV10" s="1371"/>
      <c r="AW10" s="1371"/>
      <c r="AX10" s="1381" t="str">
        <f>'Control Panel'!M1474</f>
        <v>First 5GB Free</v>
      </c>
      <c r="AY10" s="1381"/>
      <c r="AZ10" s="1381"/>
      <c r="BA10" s="1381"/>
      <c r="BB10" s="161"/>
      <c r="BC10" s="8"/>
      <c r="BD10" s="281"/>
      <c r="BE10" s="173"/>
      <c r="BF10" s="173"/>
      <c r="BG10" s="173"/>
      <c r="BH10" s="173"/>
    </row>
    <row r="11" spans="2:70" s="4" customFormat="1" ht="6.75" customHeight="1">
      <c r="B11" s="7"/>
      <c r="C11" s="161"/>
      <c r="D11" s="161"/>
      <c r="E11" s="161"/>
      <c r="F11" s="161"/>
      <c r="G11" s="161"/>
      <c r="H11" s="161"/>
      <c r="I11" s="161"/>
      <c r="J11" s="161"/>
      <c r="K11" s="161"/>
      <c r="L11" s="161"/>
      <c r="M11" s="161"/>
      <c r="N11" s="161"/>
      <c r="O11" s="161"/>
      <c r="P11" s="54"/>
      <c r="Q11" s="54"/>
      <c r="R11" s="54"/>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812"/>
      <c r="AY11" s="812"/>
      <c r="AZ11" s="812"/>
      <c r="BA11" s="812"/>
      <c r="BB11" s="161"/>
      <c r="BC11" s="8"/>
      <c r="BD11" s="281"/>
      <c r="BE11" s="173"/>
      <c r="BF11" s="173"/>
      <c r="BG11" s="173"/>
      <c r="BH11" s="173"/>
    </row>
    <row r="12" spans="2:70" s="4" customFormat="1" ht="9.75" customHeight="1" thickBot="1">
      <c r="B12" s="7"/>
      <c r="C12" s="161"/>
      <c r="D12" s="161"/>
      <c r="E12" s="161"/>
      <c r="F12" s="161"/>
      <c r="G12" s="161"/>
      <c r="H12" s="161"/>
      <c r="I12" s="161"/>
      <c r="J12" s="161"/>
      <c r="K12" s="161"/>
      <c r="L12" s="161"/>
      <c r="M12" s="161"/>
      <c r="N12" s="161"/>
      <c r="O12" s="161"/>
      <c r="P12" s="54"/>
      <c r="Q12" s="54"/>
      <c r="R12" s="198"/>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1"/>
      <c r="BC12" s="8"/>
      <c r="BD12" s="281"/>
      <c r="BE12" s="173"/>
      <c r="BF12" s="173"/>
    </row>
    <row r="13" spans="2:70" ht="27.75" customHeight="1" thickTop="1" thickBot="1">
      <c r="B13" s="518"/>
      <c r="C13" s="1376" t="s">
        <v>3275</v>
      </c>
      <c r="D13" s="1377"/>
      <c r="E13" s="1377"/>
      <c r="F13" s="1377"/>
      <c r="G13" s="1377"/>
      <c r="H13" s="1377"/>
      <c r="I13" s="1377"/>
      <c r="J13" s="1377"/>
      <c r="K13" s="1377"/>
      <c r="L13" s="1377"/>
      <c r="M13" s="1377"/>
      <c r="N13" s="1377"/>
      <c r="O13" s="1377"/>
      <c r="P13" s="1377"/>
      <c r="Q13" s="1377"/>
      <c r="R13" s="481"/>
      <c r="S13" s="481"/>
      <c r="T13" s="481"/>
      <c r="U13" s="482"/>
      <c r="V13" s="482"/>
      <c r="W13" s="483"/>
      <c r="X13" s="482"/>
      <c r="Y13" s="482"/>
      <c r="Z13" s="482"/>
      <c r="AA13" s="482"/>
      <c r="AB13" s="482"/>
      <c r="AC13" s="482"/>
      <c r="AD13" s="482"/>
      <c r="AE13" s="482"/>
      <c r="AF13" s="482"/>
      <c r="AG13" s="482"/>
      <c r="AH13" s="482"/>
      <c r="AI13" s="482"/>
      <c r="AJ13" s="482"/>
      <c r="AK13" s="482"/>
      <c r="AL13" s="482"/>
      <c r="AM13" s="482"/>
      <c r="AN13" s="482"/>
      <c r="AO13" s="482"/>
      <c r="AP13" s="482"/>
      <c r="AQ13" s="482"/>
      <c r="AR13" s="482"/>
      <c r="AS13" s="482"/>
      <c r="AT13" s="482"/>
      <c r="AU13" s="482"/>
      <c r="AV13" s="482"/>
      <c r="AW13" s="482"/>
      <c r="AX13" s="482"/>
      <c r="AY13" s="482"/>
      <c r="AZ13" s="482"/>
      <c r="BA13" s="482"/>
      <c r="BB13" s="482"/>
      <c r="BC13" s="519"/>
      <c r="BD13" s="480"/>
      <c r="BE13" s="478"/>
      <c r="BF13" s="478"/>
      <c r="BG13" s="173"/>
      <c r="BH13" s="173"/>
      <c r="BI13" s="173"/>
      <c r="BJ13" s="173"/>
      <c r="BK13" s="478"/>
      <c r="BL13" s="478"/>
      <c r="BM13" s="478"/>
      <c r="BN13" s="478"/>
      <c r="BO13" s="478"/>
      <c r="BP13" s="478"/>
      <c r="BQ13" s="478"/>
      <c r="BR13" s="478"/>
    </row>
    <row r="14" spans="2:70" ht="17" thickTop="1">
      <c r="B14" s="514"/>
      <c r="C14" s="1351"/>
      <c r="D14" s="1351"/>
      <c r="E14" s="1351"/>
      <c r="F14" s="1351"/>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811"/>
      <c r="AY14" s="811"/>
      <c r="AZ14" s="811"/>
      <c r="BA14" s="811"/>
      <c r="BB14" s="479"/>
      <c r="BC14" s="510"/>
      <c r="BD14" s="478"/>
      <c r="BE14" s="478"/>
      <c r="BF14" s="478"/>
      <c r="BG14" s="173"/>
      <c r="BH14" s="173"/>
      <c r="BI14" s="173"/>
      <c r="BJ14" s="173"/>
      <c r="BK14" s="478"/>
      <c r="BL14" s="478"/>
      <c r="BM14" s="478"/>
      <c r="BN14" s="478"/>
      <c r="BO14" s="478"/>
      <c r="BP14" s="478"/>
      <c r="BQ14" s="478"/>
      <c r="BR14" s="478"/>
    </row>
    <row r="15" spans="2:70" ht="16.5" customHeight="1">
      <c r="B15" s="514"/>
      <c r="C15" s="1351"/>
      <c r="D15" s="1351"/>
      <c r="E15" s="1351"/>
      <c r="F15" s="1351"/>
      <c r="G15" s="1352" t="s">
        <v>558</v>
      </c>
      <c r="H15" s="1352"/>
      <c r="I15" s="1352"/>
      <c r="J15" s="1352"/>
      <c r="K15" s="1352"/>
      <c r="L15" s="1352"/>
      <c r="M15" s="1352"/>
      <c r="N15" s="1352"/>
      <c r="O15" s="1352"/>
      <c r="P15" s="1352"/>
      <c r="Q15" s="1352"/>
      <c r="R15" s="1352"/>
      <c r="S15" s="1409" t="s">
        <v>1385</v>
      </c>
      <c r="T15" s="1409"/>
      <c r="U15" s="1409"/>
      <c r="V15" s="1409"/>
      <c r="W15" s="1409"/>
      <c r="X15" s="1409"/>
      <c r="Y15" s="1409"/>
      <c r="Z15" s="1409"/>
      <c r="AA15" s="1409"/>
      <c r="AB15" s="1409"/>
      <c r="AC15" s="1409"/>
      <c r="AD15" s="1409"/>
      <c r="AE15" s="1409"/>
      <c r="AF15" s="1409"/>
      <c r="AG15" s="1409"/>
      <c r="AH15" s="1409"/>
      <c r="AI15" s="1409"/>
      <c r="AJ15" s="1409"/>
      <c r="AK15" s="1409"/>
      <c r="AL15" s="1409"/>
      <c r="AM15" s="1409"/>
      <c r="AN15" s="1409"/>
      <c r="AO15" s="1409"/>
      <c r="AP15" s="1409"/>
      <c r="AQ15" s="1409"/>
      <c r="AR15" s="1409"/>
      <c r="AS15" s="1409"/>
      <c r="AT15" s="1409"/>
      <c r="AU15" s="1409"/>
      <c r="AV15" s="1409"/>
      <c r="AW15" s="1409"/>
      <c r="AX15" s="811"/>
      <c r="AY15" s="811"/>
      <c r="AZ15" s="811"/>
      <c r="BA15" s="811"/>
      <c r="BB15" s="479"/>
      <c r="BC15" s="510"/>
      <c r="BD15" s="478"/>
      <c r="BE15" s="478"/>
      <c r="BF15" s="478"/>
      <c r="BG15" s="478"/>
      <c r="BH15" s="478"/>
      <c r="BI15" s="478"/>
      <c r="BJ15" s="478"/>
      <c r="BK15" s="478"/>
      <c r="BL15" s="478"/>
      <c r="BM15" s="478"/>
      <c r="BN15" s="478"/>
      <c r="BO15" s="478"/>
      <c r="BP15" s="478"/>
      <c r="BQ15" s="478"/>
      <c r="BR15" s="478"/>
    </row>
    <row r="16" spans="2:70" ht="16.5">
      <c r="B16" s="514"/>
      <c r="C16" s="1351"/>
      <c r="D16" s="1351"/>
      <c r="E16" s="1351"/>
      <c r="F16" s="1351"/>
      <c r="G16" s="1352"/>
      <c r="H16" s="1352"/>
      <c r="I16" s="1352"/>
      <c r="J16" s="1352"/>
      <c r="K16" s="1352"/>
      <c r="L16" s="1352"/>
      <c r="M16" s="1352"/>
      <c r="N16" s="1352"/>
      <c r="O16" s="1352"/>
      <c r="P16" s="1352"/>
      <c r="Q16" s="1352"/>
      <c r="R16" s="1352"/>
      <c r="S16" s="1409"/>
      <c r="T16" s="1409"/>
      <c r="U16" s="1409"/>
      <c r="V16" s="1409"/>
      <c r="W16" s="1409"/>
      <c r="X16" s="1409"/>
      <c r="Y16" s="1409"/>
      <c r="Z16" s="1409"/>
      <c r="AA16" s="1409"/>
      <c r="AB16" s="1409"/>
      <c r="AC16" s="1409"/>
      <c r="AD16" s="1409"/>
      <c r="AE16" s="1409"/>
      <c r="AF16" s="1409"/>
      <c r="AG16" s="1409"/>
      <c r="AH16" s="1409"/>
      <c r="AI16" s="1409"/>
      <c r="AJ16" s="1409"/>
      <c r="AK16" s="1409"/>
      <c r="AL16" s="1409"/>
      <c r="AM16" s="1409"/>
      <c r="AN16" s="1409"/>
      <c r="AO16" s="1409"/>
      <c r="AP16" s="1409"/>
      <c r="AQ16" s="1409"/>
      <c r="AR16" s="1409"/>
      <c r="AS16" s="1409"/>
      <c r="AT16" s="1409"/>
      <c r="AU16" s="1409"/>
      <c r="AV16" s="1409"/>
      <c r="AW16" s="1409"/>
      <c r="AX16" s="811"/>
      <c r="AY16" s="811"/>
      <c r="AZ16" s="811"/>
      <c r="BA16" s="811"/>
      <c r="BB16" s="479"/>
      <c r="BC16" s="510"/>
      <c r="BD16" s="478"/>
      <c r="BE16" s="478"/>
      <c r="BF16" s="478"/>
      <c r="BG16" s="478"/>
      <c r="BH16" s="478"/>
      <c r="BI16" s="478"/>
      <c r="BJ16" s="478"/>
      <c r="BK16" s="478"/>
      <c r="BL16" s="478"/>
      <c r="BM16" s="478"/>
      <c r="BN16" s="478"/>
      <c r="BO16" s="478"/>
      <c r="BP16" s="478"/>
      <c r="BQ16" s="478"/>
      <c r="BR16" s="478"/>
    </row>
    <row r="17" spans="2:70" ht="21">
      <c r="B17" s="514"/>
      <c r="C17" s="1351"/>
      <c r="D17" s="1351"/>
      <c r="E17" s="1351"/>
      <c r="F17" s="1351"/>
      <c r="G17" s="191"/>
      <c r="H17" s="191"/>
      <c r="I17" s="191"/>
      <c r="J17" s="191"/>
      <c r="K17" s="191"/>
      <c r="L17" s="191"/>
      <c r="M17" s="191"/>
      <c r="N17" s="191"/>
      <c r="O17" s="191"/>
      <c r="P17" s="19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92"/>
      <c r="AQ17" s="192"/>
      <c r="AR17" s="192"/>
      <c r="AS17" s="192"/>
      <c r="AT17" s="192"/>
      <c r="AU17" s="192"/>
      <c r="AV17" s="161"/>
      <c r="AW17" s="161"/>
      <c r="AX17" s="811"/>
      <c r="AY17" s="811"/>
      <c r="AZ17" s="811"/>
      <c r="BA17" s="811"/>
      <c r="BB17" s="479"/>
      <c r="BC17" s="510"/>
      <c r="BD17" s="478"/>
      <c r="BE17" s="478"/>
      <c r="BF17" s="478"/>
      <c r="BG17" s="478"/>
      <c r="BH17" s="478"/>
      <c r="BI17" s="478"/>
      <c r="BJ17" s="478"/>
      <c r="BK17" s="478"/>
      <c r="BL17" s="478"/>
      <c r="BM17" s="478"/>
      <c r="BN17" s="478"/>
      <c r="BO17" s="478"/>
      <c r="BP17" s="478"/>
      <c r="BQ17" s="478"/>
      <c r="BR17" s="478"/>
    </row>
    <row r="18" spans="2:70" ht="25">
      <c r="B18" s="514"/>
      <c r="C18" s="51"/>
      <c r="D18" s="51"/>
      <c r="E18" s="51"/>
      <c r="F18" s="51"/>
      <c r="G18" s="77"/>
      <c r="H18" s="77"/>
      <c r="I18" s="77"/>
      <c r="J18" s="77"/>
      <c r="K18" s="77"/>
      <c r="L18" s="77"/>
      <c r="M18" s="77"/>
      <c r="N18" s="77"/>
      <c r="O18" s="77"/>
      <c r="P18" s="161"/>
      <c r="Q18" s="161"/>
      <c r="R18" s="161"/>
      <c r="S18" s="161"/>
      <c r="T18" s="77"/>
      <c r="U18" s="1404" t="s">
        <v>372</v>
      </c>
      <c r="V18" s="1405"/>
      <c r="W18" s="1405"/>
      <c r="X18" s="1405"/>
      <c r="Y18" s="1405"/>
      <c r="Z18" s="1405"/>
      <c r="AA18" s="1405"/>
      <c r="AB18" s="1405"/>
      <c r="AC18" s="1405"/>
      <c r="AD18" s="1405"/>
      <c r="AE18" s="1405"/>
      <c r="AF18" s="1405"/>
      <c r="AG18" s="1405"/>
      <c r="AH18" s="1405"/>
      <c r="AI18" s="1405"/>
      <c r="AJ18" s="1405"/>
      <c r="AK18" s="1406"/>
      <c r="AL18" s="161"/>
      <c r="AM18" s="161"/>
      <c r="AN18" s="161"/>
      <c r="AO18" s="196"/>
      <c r="AP18" s="196"/>
      <c r="AQ18" s="196"/>
      <c r="AR18" s="196"/>
      <c r="AS18" s="1407" t="s">
        <v>343</v>
      </c>
      <c r="AT18" s="1407"/>
      <c r="AU18" s="1407"/>
      <c r="AV18" s="1407"/>
      <c r="AW18" s="161"/>
      <c r="AX18" s="811"/>
      <c r="AY18" s="811"/>
      <c r="AZ18" s="811"/>
      <c r="BA18" s="811"/>
      <c r="BB18" s="479"/>
      <c r="BC18" s="510"/>
      <c r="BD18" s="478"/>
      <c r="BE18" s="478"/>
      <c r="BF18" s="478"/>
      <c r="BG18" s="478"/>
      <c r="BH18" s="478"/>
      <c r="BI18" s="478"/>
      <c r="BJ18" s="478"/>
      <c r="BK18" s="478"/>
      <c r="BL18" s="478"/>
      <c r="BM18" s="478"/>
      <c r="BN18" s="478"/>
      <c r="BO18" s="478"/>
      <c r="BP18" s="478"/>
      <c r="BQ18" s="478"/>
      <c r="BR18" s="478"/>
    </row>
    <row r="19" spans="2:70" ht="25">
      <c r="B19" s="514"/>
      <c r="C19" s="489"/>
      <c r="D19" s="489"/>
      <c r="E19" s="489"/>
      <c r="F19" s="489"/>
      <c r="G19" s="77"/>
      <c r="H19" s="77"/>
      <c r="I19" s="77"/>
      <c r="J19" s="77"/>
      <c r="K19" s="77"/>
      <c r="L19" s="77"/>
      <c r="M19" s="77"/>
      <c r="N19" s="77"/>
      <c r="O19" s="77"/>
      <c r="P19" s="77"/>
      <c r="Q19" s="77"/>
      <c r="R19" s="77"/>
      <c r="S19" s="77"/>
      <c r="T19" s="77"/>
      <c r="U19" s="77"/>
      <c r="V19" s="77"/>
      <c r="W19" s="77"/>
      <c r="X19" s="77"/>
      <c r="Y19" s="77"/>
      <c r="Z19" s="77"/>
      <c r="AA19" s="77"/>
      <c r="AB19" s="161"/>
      <c r="AC19" s="161"/>
      <c r="AD19" s="161"/>
      <c r="AE19" s="161"/>
      <c r="AF19" s="161"/>
      <c r="AG19" s="161"/>
      <c r="AH19" s="161"/>
      <c r="AI19" s="161"/>
      <c r="AJ19" s="77"/>
      <c r="AK19" s="161"/>
      <c r="AL19" s="161"/>
      <c r="AM19" s="161"/>
      <c r="AN19" s="161"/>
      <c r="AO19" s="77"/>
      <c r="AP19" s="77"/>
      <c r="AQ19" s="77"/>
      <c r="AR19" s="77"/>
      <c r="AS19" s="77"/>
      <c r="AT19" s="77"/>
      <c r="AU19" s="77"/>
      <c r="AV19" s="161"/>
      <c r="AW19" s="161"/>
      <c r="AX19" s="811"/>
      <c r="AY19" s="811"/>
      <c r="AZ19" s="811"/>
      <c r="BA19" s="811"/>
      <c r="BB19" s="479"/>
      <c r="BC19" s="510"/>
      <c r="BD19" s="478"/>
      <c r="BE19" s="478"/>
      <c r="BF19" s="478"/>
      <c r="BG19" s="478"/>
      <c r="BH19" s="478"/>
      <c r="BI19" s="478"/>
      <c r="BJ19" s="478"/>
      <c r="BK19" s="478"/>
      <c r="BL19" s="478"/>
      <c r="BM19" s="478"/>
      <c r="BN19" s="478"/>
      <c r="BO19" s="478"/>
      <c r="BP19" s="478"/>
      <c r="BQ19" s="478"/>
      <c r="BR19" s="478"/>
    </row>
    <row r="20" spans="2:70" ht="16.5">
      <c r="B20" s="514"/>
      <c r="C20" s="161"/>
      <c r="D20" s="161"/>
      <c r="E20" s="161"/>
      <c r="F20" s="161"/>
      <c r="G20" s="49" t="s">
        <v>511</v>
      </c>
      <c r="H20" s="161"/>
      <c r="I20" s="161"/>
      <c r="J20" s="18"/>
      <c r="K20" s="18"/>
      <c r="L20" s="18"/>
      <c r="M20" s="18"/>
      <c r="N20" s="161"/>
      <c r="O20" s="161"/>
      <c r="P20" s="161"/>
      <c r="Q20" s="161"/>
      <c r="R20" s="161"/>
      <c r="S20" s="458"/>
      <c r="T20" s="161"/>
      <c r="U20" s="1384" t="s">
        <v>513</v>
      </c>
      <c r="V20" s="1384"/>
      <c r="W20" s="1384"/>
      <c r="X20" s="1384"/>
      <c r="Y20" s="1384"/>
      <c r="Z20" s="1384"/>
      <c r="AA20" s="491"/>
      <c r="AB20" s="1384" t="s">
        <v>371</v>
      </c>
      <c r="AC20" s="1384"/>
      <c r="AD20" s="1384"/>
      <c r="AE20" s="1384"/>
      <c r="AF20" s="458"/>
      <c r="AG20" s="1384" t="s">
        <v>342</v>
      </c>
      <c r="AH20" s="1384"/>
      <c r="AI20" s="1384"/>
      <c r="AJ20" s="1384"/>
      <c r="AK20" s="1384"/>
      <c r="AL20" s="1384" t="s">
        <v>309</v>
      </c>
      <c r="AM20" s="1384"/>
      <c r="AN20" s="1384"/>
      <c r="AO20" s="1384"/>
      <c r="AP20" s="1384"/>
      <c r="AQ20" s="161"/>
      <c r="AR20" s="1384" t="s">
        <v>464</v>
      </c>
      <c r="AS20" s="1384"/>
      <c r="AT20" s="1384"/>
      <c r="AU20" s="1384"/>
      <c r="AV20" s="1384"/>
      <c r="AW20" s="1384"/>
      <c r="AX20" s="811"/>
      <c r="AY20" s="811"/>
      <c r="AZ20" s="811"/>
      <c r="BA20" s="811"/>
      <c r="BB20" s="479"/>
      <c r="BC20" s="510"/>
      <c r="BD20" s="478"/>
      <c r="BE20" s="478"/>
      <c r="BF20" s="478"/>
      <c r="BG20" s="478"/>
      <c r="BH20" s="478"/>
      <c r="BI20" s="478"/>
      <c r="BJ20" s="478"/>
      <c r="BK20" s="478"/>
      <c r="BL20" s="478"/>
      <c r="BM20" s="478"/>
      <c r="BN20" s="478"/>
      <c r="BO20" s="478"/>
      <c r="BP20" s="478"/>
      <c r="BQ20" s="478"/>
      <c r="BR20" s="478"/>
    </row>
    <row r="21" spans="2:70" ht="16.5">
      <c r="B21" s="514"/>
      <c r="C21" s="161"/>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811"/>
      <c r="AY21" s="811"/>
      <c r="AZ21" s="811"/>
      <c r="BA21" s="811"/>
      <c r="BB21" s="479"/>
      <c r="BC21" s="510"/>
      <c r="BD21" s="478"/>
      <c r="BE21" s="478"/>
      <c r="BF21" s="478"/>
      <c r="BG21" s="478"/>
      <c r="BH21" s="478"/>
      <c r="BI21" s="478"/>
      <c r="BJ21" s="478"/>
      <c r="BK21" s="478"/>
      <c r="BL21" s="478"/>
      <c r="BM21" s="478"/>
      <c r="BN21" s="478"/>
      <c r="BO21" s="478"/>
      <c r="BP21" s="478"/>
      <c r="BQ21" s="478"/>
      <c r="BR21" s="478"/>
    </row>
    <row r="22" spans="2:70" ht="17.5">
      <c r="B22" s="514"/>
      <c r="C22" s="161"/>
      <c r="D22" s="161"/>
      <c r="E22" s="161"/>
      <c r="F22" s="161"/>
      <c r="G22" s="42"/>
      <c r="H22" s="1364" t="s">
        <v>1245</v>
      </c>
      <c r="I22" s="1365"/>
      <c r="J22" s="1365"/>
      <c r="K22" s="1365"/>
      <c r="L22" s="1365"/>
      <c r="M22" s="1365"/>
      <c r="N22" s="1365"/>
      <c r="O22" s="1365"/>
      <c r="P22" s="1365"/>
      <c r="Q22" s="1365"/>
      <c r="R22" s="1365"/>
      <c r="S22" s="1366"/>
      <c r="T22" s="161"/>
      <c r="U22" s="161"/>
      <c r="V22" s="1357" t="s">
        <v>14</v>
      </c>
      <c r="W22" s="1358"/>
      <c r="X22" s="1358"/>
      <c r="Y22" s="1359"/>
      <c r="Z22" s="290"/>
      <c r="AA22" s="474"/>
      <c r="AB22" s="1383" t="s">
        <v>525</v>
      </c>
      <c r="AC22" s="1383"/>
      <c r="AD22" s="1383"/>
      <c r="AE22" s="1383"/>
      <c r="AF22" s="474"/>
      <c r="AG22" s="220"/>
      <c r="AH22" s="1385">
        <v>0</v>
      </c>
      <c r="AI22" s="1386"/>
      <c r="AJ22" s="1387"/>
      <c r="AK22" s="161"/>
      <c r="AL22" s="161"/>
      <c r="AM22" s="1357">
        <v>744</v>
      </c>
      <c r="AN22" s="1359"/>
      <c r="AO22" s="195" t="s">
        <v>420</v>
      </c>
      <c r="AP22" s="161"/>
      <c r="AQ22" s="161"/>
      <c r="AR22" s="161"/>
      <c r="AS22" s="1360">
        <f>'Control Panel'!AZ883</f>
        <v>0</v>
      </c>
      <c r="AT22" s="1361"/>
      <c r="AU22" s="1361"/>
      <c r="AV22" s="1362"/>
      <c r="AW22" s="161"/>
      <c r="AX22" s="1363">
        <f>'Control Panel'!BA883</f>
        <v>0</v>
      </c>
      <c r="AY22" s="1363"/>
      <c r="AZ22" s="1363"/>
      <c r="BA22" s="1363"/>
      <c r="BB22" s="479"/>
      <c r="BC22" s="510"/>
      <c r="BD22" s="478"/>
      <c r="BE22" s="478"/>
      <c r="BF22" s="478"/>
      <c r="BG22" s="478"/>
      <c r="BH22" s="478"/>
      <c r="BI22" s="478"/>
      <c r="BJ22" s="478"/>
      <c r="BK22" s="478"/>
      <c r="BL22" s="478"/>
      <c r="BM22" s="478"/>
      <c r="BN22" s="478"/>
      <c r="BO22" s="478"/>
      <c r="BP22" s="478"/>
      <c r="BQ22" s="478"/>
      <c r="BR22" s="478"/>
    </row>
    <row r="23" spans="2:70" ht="7.5" customHeight="1">
      <c r="B23" s="514"/>
      <c r="C23" s="161"/>
      <c r="D23" s="161"/>
      <c r="E23" s="161"/>
      <c r="F23" s="161"/>
      <c r="G23" s="161"/>
      <c r="H23" s="98"/>
      <c r="I23" s="161"/>
      <c r="J23" s="161"/>
      <c r="K23" s="161"/>
      <c r="L23" s="161"/>
      <c r="M23" s="161"/>
      <c r="N23" s="161"/>
      <c r="O23" s="161"/>
      <c r="P23" s="161"/>
      <c r="Q23" s="161"/>
      <c r="R23" s="161"/>
      <c r="S23" s="161"/>
      <c r="T23" s="161"/>
      <c r="U23" s="161"/>
      <c r="V23" s="161"/>
      <c r="W23" s="161"/>
      <c r="X23" s="54"/>
      <c r="Y23" s="54"/>
      <c r="Z23" s="475"/>
      <c r="AA23" s="475"/>
      <c r="AB23" s="54"/>
      <c r="AC23" s="161"/>
      <c r="AD23" s="161"/>
      <c r="AE23" s="161"/>
      <c r="AF23" s="220"/>
      <c r="AG23" s="220"/>
      <c r="AH23" s="288"/>
      <c r="AI23" s="288"/>
      <c r="AJ23" s="289"/>
      <c r="AK23" s="161"/>
      <c r="AL23" s="161"/>
      <c r="AM23" s="54"/>
      <c r="AN23" s="54"/>
      <c r="AO23" s="54"/>
      <c r="AP23" s="161"/>
      <c r="AQ23" s="161"/>
      <c r="AR23" s="161"/>
      <c r="AS23" s="54"/>
      <c r="AT23" s="54"/>
      <c r="AU23" s="54"/>
      <c r="AV23" s="195"/>
      <c r="AW23" s="161"/>
      <c r="AX23" s="813"/>
      <c r="AY23" s="813"/>
      <c r="AZ23" s="813"/>
      <c r="BA23" s="813"/>
      <c r="BB23" s="479"/>
      <c r="BC23" s="510"/>
      <c r="BD23" s="478"/>
      <c r="BE23" s="478"/>
      <c r="BF23" s="478"/>
      <c r="BG23" s="478"/>
      <c r="BH23" s="478"/>
      <c r="BI23" s="478"/>
      <c r="BJ23" s="478"/>
      <c r="BK23" s="478"/>
      <c r="BL23" s="478"/>
      <c r="BM23" s="478"/>
      <c r="BN23" s="478"/>
      <c r="BO23" s="478"/>
      <c r="BP23" s="478"/>
      <c r="BQ23" s="478"/>
      <c r="BR23" s="478"/>
    </row>
    <row r="24" spans="2:70" ht="17.5">
      <c r="B24" s="514"/>
      <c r="C24" s="161"/>
      <c r="D24" s="161"/>
      <c r="E24" s="161"/>
      <c r="F24" s="161"/>
      <c r="G24" s="42"/>
      <c r="H24" s="1364" t="s">
        <v>1246</v>
      </c>
      <c r="I24" s="1365"/>
      <c r="J24" s="1365"/>
      <c r="K24" s="1365"/>
      <c r="L24" s="1365"/>
      <c r="M24" s="1365"/>
      <c r="N24" s="1365"/>
      <c r="O24" s="1365"/>
      <c r="P24" s="1365"/>
      <c r="Q24" s="1365"/>
      <c r="R24" s="1365"/>
      <c r="S24" s="1366"/>
      <c r="T24" s="161"/>
      <c r="U24" s="161"/>
      <c r="V24" s="1357" t="s">
        <v>14</v>
      </c>
      <c r="W24" s="1358"/>
      <c r="X24" s="1358"/>
      <c r="Y24" s="1359"/>
      <c r="Z24" s="290"/>
      <c r="AA24" s="474"/>
      <c r="AB24" s="1383" t="s">
        <v>525</v>
      </c>
      <c r="AC24" s="1383"/>
      <c r="AD24" s="1383"/>
      <c r="AE24" s="1383"/>
      <c r="AF24" s="474"/>
      <c r="AG24" s="220"/>
      <c r="AH24" s="1357">
        <v>0</v>
      </c>
      <c r="AI24" s="1358"/>
      <c r="AJ24" s="1359"/>
      <c r="AK24" s="161"/>
      <c r="AL24" s="161"/>
      <c r="AM24" s="1357">
        <v>744</v>
      </c>
      <c r="AN24" s="1359"/>
      <c r="AO24" s="195" t="s">
        <v>420</v>
      </c>
      <c r="AP24" s="161"/>
      <c r="AQ24" s="161"/>
      <c r="AR24" s="161"/>
      <c r="AS24" s="1360">
        <f>'Control Panel'!AZ884</f>
        <v>0</v>
      </c>
      <c r="AT24" s="1361"/>
      <c r="AU24" s="1361"/>
      <c r="AV24" s="1362"/>
      <c r="AW24" s="161"/>
      <c r="AX24" s="1363">
        <f>'Control Panel'!BA884</f>
        <v>0</v>
      </c>
      <c r="AY24" s="1363"/>
      <c r="AZ24" s="1363"/>
      <c r="BA24" s="1363"/>
      <c r="BB24" s="479"/>
      <c r="BC24" s="510"/>
      <c r="BD24" s="478"/>
      <c r="BE24" s="478"/>
      <c r="BF24" s="478"/>
      <c r="BG24" s="478"/>
      <c r="BH24" s="478"/>
      <c r="BI24" s="478"/>
      <c r="BJ24" s="478"/>
      <c r="BK24" s="478"/>
      <c r="BL24" s="478"/>
      <c r="BM24" s="478"/>
      <c r="BN24" s="478"/>
      <c r="BO24" s="478"/>
      <c r="BP24" s="478"/>
      <c r="BQ24" s="478"/>
      <c r="BR24" s="478"/>
    </row>
    <row r="25" spans="2:70" ht="7.5" customHeight="1">
      <c r="B25" s="514"/>
      <c r="C25" s="161"/>
      <c r="D25" s="161"/>
      <c r="E25" s="161"/>
      <c r="F25" s="161"/>
      <c r="G25" s="161"/>
      <c r="H25" s="98"/>
      <c r="I25" s="161"/>
      <c r="J25" s="161"/>
      <c r="K25" s="161"/>
      <c r="L25" s="161"/>
      <c r="M25" s="161"/>
      <c r="N25" s="161"/>
      <c r="O25" s="161"/>
      <c r="P25" s="161"/>
      <c r="Q25" s="161"/>
      <c r="R25" s="161"/>
      <c r="S25" s="161"/>
      <c r="T25" s="161"/>
      <c r="U25" s="161"/>
      <c r="V25" s="161"/>
      <c r="W25" s="161"/>
      <c r="X25" s="54"/>
      <c r="Y25" s="54"/>
      <c r="Z25" s="475"/>
      <c r="AA25" s="475"/>
      <c r="AB25" s="54"/>
      <c r="AC25" s="161"/>
      <c r="AD25" s="161"/>
      <c r="AE25" s="161"/>
      <c r="AF25" s="220"/>
      <c r="AG25" s="220"/>
      <c r="AH25" s="54"/>
      <c r="AI25" s="54"/>
      <c r="AJ25" s="161"/>
      <c r="AK25" s="161"/>
      <c r="AL25" s="161"/>
      <c r="AM25" s="54"/>
      <c r="AN25" s="54"/>
      <c r="AO25" s="195"/>
      <c r="AP25" s="161"/>
      <c r="AQ25" s="161"/>
      <c r="AR25" s="161"/>
      <c r="AS25" s="54"/>
      <c r="AT25" s="54"/>
      <c r="AU25" s="54"/>
      <c r="AV25" s="53"/>
      <c r="AW25" s="161"/>
      <c r="AX25" s="813"/>
      <c r="AY25" s="813"/>
      <c r="AZ25" s="813"/>
      <c r="BA25" s="813"/>
      <c r="BB25" s="479"/>
      <c r="BC25" s="510"/>
      <c r="BD25" s="478"/>
      <c r="BE25" s="478"/>
      <c r="BF25" s="478"/>
      <c r="BG25" s="478"/>
      <c r="BH25" s="478"/>
      <c r="BI25" s="478"/>
      <c r="BJ25" s="478"/>
      <c r="BK25" s="478"/>
      <c r="BL25" s="478"/>
      <c r="BM25" s="478"/>
      <c r="BN25" s="478"/>
      <c r="BO25" s="478"/>
      <c r="BP25" s="478"/>
      <c r="BQ25" s="478"/>
      <c r="BR25" s="478"/>
    </row>
    <row r="26" spans="2:70" ht="17.5">
      <c r="B26" s="514"/>
      <c r="C26" s="161"/>
      <c r="D26" s="161"/>
      <c r="E26" s="161"/>
      <c r="F26" s="161"/>
      <c r="G26" s="42"/>
      <c r="H26" s="1364" t="s">
        <v>1247</v>
      </c>
      <c r="I26" s="1365"/>
      <c r="J26" s="1365"/>
      <c r="K26" s="1365"/>
      <c r="L26" s="1365"/>
      <c r="M26" s="1365"/>
      <c r="N26" s="1365"/>
      <c r="O26" s="1365"/>
      <c r="P26" s="1365"/>
      <c r="Q26" s="1365"/>
      <c r="R26" s="1365"/>
      <c r="S26" s="1366"/>
      <c r="T26" s="161"/>
      <c r="U26" s="161"/>
      <c r="V26" s="1357" t="s">
        <v>14</v>
      </c>
      <c r="W26" s="1358"/>
      <c r="X26" s="1358"/>
      <c r="Y26" s="1359"/>
      <c r="Z26" s="290"/>
      <c r="AA26" s="474"/>
      <c r="AB26" s="1383" t="s">
        <v>525</v>
      </c>
      <c r="AC26" s="1383"/>
      <c r="AD26" s="1383"/>
      <c r="AE26" s="1383"/>
      <c r="AF26" s="474"/>
      <c r="AG26" s="220"/>
      <c r="AH26" s="1357">
        <v>0</v>
      </c>
      <c r="AI26" s="1358"/>
      <c r="AJ26" s="1359"/>
      <c r="AK26" s="161"/>
      <c r="AL26" s="161"/>
      <c r="AM26" s="1357">
        <v>744</v>
      </c>
      <c r="AN26" s="1359"/>
      <c r="AO26" s="195" t="s">
        <v>420</v>
      </c>
      <c r="AP26" s="161"/>
      <c r="AQ26" s="161"/>
      <c r="AR26" s="161"/>
      <c r="AS26" s="1360">
        <f>'Control Panel'!AZ885</f>
        <v>0</v>
      </c>
      <c r="AT26" s="1361"/>
      <c r="AU26" s="1361"/>
      <c r="AV26" s="1362"/>
      <c r="AW26" s="161"/>
      <c r="AX26" s="1363">
        <f>'Control Panel'!BA885</f>
        <v>0</v>
      </c>
      <c r="AY26" s="1363"/>
      <c r="AZ26" s="1363"/>
      <c r="BA26" s="1363"/>
      <c r="BB26" s="479"/>
      <c r="BC26" s="510"/>
      <c r="BD26" s="478"/>
      <c r="BE26" s="478"/>
      <c r="BF26" s="478"/>
      <c r="BG26" s="478"/>
      <c r="BH26" s="478"/>
      <c r="BI26" s="478"/>
      <c r="BJ26" s="478"/>
      <c r="BK26" s="478"/>
      <c r="BL26" s="478"/>
      <c r="BM26" s="478"/>
      <c r="BN26" s="478"/>
      <c r="BO26" s="478"/>
      <c r="BP26" s="478"/>
      <c r="BQ26" s="478"/>
      <c r="BR26" s="478"/>
    </row>
    <row r="27" spans="2:70" ht="7.5" customHeight="1">
      <c r="B27" s="514"/>
      <c r="C27" s="161"/>
      <c r="D27" s="161"/>
      <c r="E27" s="161"/>
      <c r="F27" s="161"/>
      <c r="G27" s="161"/>
      <c r="H27" s="98"/>
      <c r="I27" s="161"/>
      <c r="J27" s="161"/>
      <c r="K27" s="161"/>
      <c r="L27" s="161"/>
      <c r="M27" s="161"/>
      <c r="N27" s="161"/>
      <c r="O27" s="161"/>
      <c r="P27" s="161"/>
      <c r="Q27" s="161"/>
      <c r="R27" s="161"/>
      <c r="S27" s="161"/>
      <c r="T27" s="161"/>
      <c r="U27" s="161"/>
      <c r="V27" s="161"/>
      <c r="W27" s="161"/>
      <c r="X27" s="54"/>
      <c r="Y27" s="54"/>
      <c r="Z27" s="475"/>
      <c r="AA27" s="475"/>
      <c r="AB27" s="54"/>
      <c r="AC27" s="161"/>
      <c r="AD27" s="161"/>
      <c r="AE27" s="161"/>
      <c r="AF27" s="220"/>
      <c r="AG27" s="220"/>
      <c r="AH27" s="54"/>
      <c r="AI27" s="54"/>
      <c r="AJ27" s="161"/>
      <c r="AK27" s="161"/>
      <c r="AL27" s="161"/>
      <c r="AM27" s="54"/>
      <c r="AN27" s="54"/>
      <c r="AO27" s="195"/>
      <c r="AP27" s="161"/>
      <c r="AQ27" s="161"/>
      <c r="AR27" s="161"/>
      <c r="AS27" s="54"/>
      <c r="AT27" s="54"/>
      <c r="AU27" s="54"/>
      <c r="AV27" s="53"/>
      <c r="AW27" s="161"/>
      <c r="AX27" s="813"/>
      <c r="AY27" s="813"/>
      <c r="AZ27" s="813"/>
      <c r="BA27" s="813"/>
      <c r="BB27" s="479"/>
      <c r="BC27" s="510"/>
      <c r="BD27" s="478"/>
      <c r="BE27" s="478"/>
      <c r="BF27" s="478"/>
      <c r="BG27" s="478"/>
      <c r="BH27" s="478"/>
      <c r="BI27" s="478"/>
      <c r="BJ27" s="478"/>
      <c r="BK27" s="478"/>
      <c r="BL27" s="478"/>
      <c r="BM27" s="478"/>
      <c r="BN27" s="478"/>
      <c r="BO27" s="478"/>
      <c r="BP27" s="478"/>
      <c r="BQ27" s="478"/>
      <c r="BR27" s="478"/>
    </row>
    <row r="28" spans="2:70" ht="17.5">
      <c r="B28" s="514"/>
      <c r="C28" s="161"/>
      <c r="D28" s="161"/>
      <c r="E28" s="161"/>
      <c r="F28" s="161"/>
      <c r="G28" s="42"/>
      <c r="H28" s="1364" t="s">
        <v>1248</v>
      </c>
      <c r="I28" s="1365"/>
      <c r="J28" s="1365"/>
      <c r="K28" s="1365"/>
      <c r="L28" s="1365"/>
      <c r="M28" s="1365"/>
      <c r="N28" s="1365"/>
      <c r="O28" s="1365"/>
      <c r="P28" s="1365"/>
      <c r="Q28" s="1365"/>
      <c r="R28" s="1365"/>
      <c r="S28" s="1366"/>
      <c r="T28" s="161"/>
      <c r="U28" s="161"/>
      <c r="V28" s="1357" t="s">
        <v>14</v>
      </c>
      <c r="W28" s="1358"/>
      <c r="X28" s="1358"/>
      <c r="Y28" s="1359"/>
      <c r="Z28" s="290"/>
      <c r="AA28" s="474"/>
      <c r="AB28" s="1383" t="s">
        <v>525</v>
      </c>
      <c r="AC28" s="1383"/>
      <c r="AD28" s="1383"/>
      <c r="AE28" s="1383"/>
      <c r="AF28" s="474"/>
      <c r="AG28" s="220"/>
      <c r="AH28" s="1357">
        <v>0</v>
      </c>
      <c r="AI28" s="1358"/>
      <c r="AJ28" s="1359"/>
      <c r="AK28" s="161"/>
      <c r="AL28" s="161"/>
      <c r="AM28" s="1357">
        <v>744</v>
      </c>
      <c r="AN28" s="1359"/>
      <c r="AO28" s="195" t="s">
        <v>420</v>
      </c>
      <c r="AP28" s="161"/>
      <c r="AQ28" s="161"/>
      <c r="AR28" s="161"/>
      <c r="AS28" s="1360">
        <f>'Control Panel'!AZ886</f>
        <v>0</v>
      </c>
      <c r="AT28" s="1361"/>
      <c r="AU28" s="1361"/>
      <c r="AV28" s="1362"/>
      <c r="AW28" s="161"/>
      <c r="AX28" s="1363">
        <f>'Control Panel'!BA886</f>
        <v>0</v>
      </c>
      <c r="AY28" s="1363"/>
      <c r="AZ28" s="1363"/>
      <c r="BA28" s="1363"/>
      <c r="BB28" s="479"/>
      <c r="BC28" s="510"/>
      <c r="BD28" s="478"/>
      <c r="BE28" s="478"/>
      <c r="BF28" s="478"/>
      <c r="BG28" s="478"/>
      <c r="BH28" s="478"/>
      <c r="BI28" s="478"/>
      <c r="BJ28" s="478"/>
      <c r="BK28" s="478"/>
      <c r="BL28" s="478"/>
      <c r="BM28" s="478"/>
      <c r="BN28" s="478"/>
      <c r="BO28" s="478"/>
      <c r="BP28" s="478"/>
      <c r="BQ28" s="478"/>
      <c r="BR28" s="478"/>
    </row>
    <row r="29" spans="2:70" ht="7.5" customHeight="1">
      <c r="B29" s="514"/>
      <c r="C29" s="161"/>
      <c r="D29" s="161"/>
      <c r="E29" s="161"/>
      <c r="F29" s="161"/>
      <c r="G29" s="161"/>
      <c r="H29" s="98"/>
      <c r="I29" s="161"/>
      <c r="J29" s="161"/>
      <c r="K29" s="161"/>
      <c r="L29" s="161"/>
      <c r="M29" s="161"/>
      <c r="N29" s="161"/>
      <c r="O29" s="161"/>
      <c r="P29" s="161"/>
      <c r="Q29" s="161"/>
      <c r="R29" s="161"/>
      <c r="S29" s="161"/>
      <c r="T29" s="161"/>
      <c r="U29" s="161"/>
      <c r="V29" s="161"/>
      <c r="W29" s="161"/>
      <c r="X29" s="54"/>
      <c r="Y29" s="54"/>
      <c r="Z29" s="475"/>
      <c r="AA29" s="475"/>
      <c r="AB29" s="54"/>
      <c r="AC29" s="161"/>
      <c r="AD29" s="161"/>
      <c r="AE29" s="161"/>
      <c r="AF29" s="220"/>
      <c r="AG29" s="220"/>
      <c r="AH29" s="54"/>
      <c r="AI29" s="54"/>
      <c r="AJ29" s="161"/>
      <c r="AK29" s="161"/>
      <c r="AL29" s="161"/>
      <c r="AM29" s="54"/>
      <c r="AN29" s="54"/>
      <c r="AO29" s="195"/>
      <c r="AP29" s="161"/>
      <c r="AQ29" s="161"/>
      <c r="AR29" s="161"/>
      <c r="AS29" s="54"/>
      <c r="AT29" s="54"/>
      <c r="AU29" s="54"/>
      <c r="AV29" s="53"/>
      <c r="AW29" s="161"/>
      <c r="AX29" s="813"/>
      <c r="AY29" s="813"/>
      <c r="AZ29" s="813"/>
      <c r="BA29" s="813"/>
      <c r="BB29" s="479"/>
      <c r="BC29" s="510"/>
      <c r="BD29" s="478"/>
      <c r="BE29" s="478"/>
      <c r="BF29" s="478"/>
      <c r="BG29" s="478"/>
      <c r="BH29" s="478"/>
      <c r="BI29" s="478"/>
      <c r="BJ29" s="478"/>
      <c r="BK29" s="478"/>
      <c r="BL29" s="478"/>
      <c r="BM29" s="478"/>
      <c r="BN29" s="478"/>
      <c r="BO29" s="478"/>
      <c r="BP29" s="478"/>
      <c r="BQ29" s="478"/>
      <c r="BR29" s="478"/>
    </row>
    <row r="30" spans="2:70" ht="17.5">
      <c r="B30" s="514"/>
      <c r="C30" s="161"/>
      <c r="D30" s="161"/>
      <c r="E30" s="161"/>
      <c r="F30" s="161"/>
      <c r="G30" s="42"/>
      <c r="H30" s="1364" t="s">
        <v>1249</v>
      </c>
      <c r="I30" s="1365"/>
      <c r="J30" s="1365"/>
      <c r="K30" s="1365"/>
      <c r="L30" s="1365"/>
      <c r="M30" s="1365"/>
      <c r="N30" s="1365"/>
      <c r="O30" s="1365"/>
      <c r="P30" s="1365"/>
      <c r="Q30" s="1365"/>
      <c r="R30" s="1365"/>
      <c r="S30" s="1366"/>
      <c r="T30" s="161"/>
      <c r="U30" s="161"/>
      <c r="V30" s="1357" t="s">
        <v>14</v>
      </c>
      <c r="W30" s="1358"/>
      <c r="X30" s="1358"/>
      <c r="Y30" s="1359"/>
      <c r="Z30" s="290"/>
      <c r="AA30" s="474"/>
      <c r="AB30" s="1383" t="s">
        <v>525</v>
      </c>
      <c r="AC30" s="1383"/>
      <c r="AD30" s="1383"/>
      <c r="AE30" s="1383"/>
      <c r="AF30" s="474"/>
      <c r="AG30" s="220"/>
      <c r="AH30" s="1357">
        <v>0</v>
      </c>
      <c r="AI30" s="1358"/>
      <c r="AJ30" s="1359"/>
      <c r="AK30" s="161"/>
      <c r="AL30" s="161"/>
      <c r="AM30" s="1357">
        <v>744</v>
      </c>
      <c r="AN30" s="1359"/>
      <c r="AO30" s="195" t="s">
        <v>420</v>
      </c>
      <c r="AP30" s="161"/>
      <c r="AQ30" s="161"/>
      <c r="AR30" s="161"/>
      <c r="AS30" s="1360">
        <f>'Control Panel'!AZ887</f>
        <v>0</v>
      </c>
      <c r="AT30" s="1361"/>
      <c r="AU30" s="1361"/>
      <c r="AV30" s="1362"/>
      <c r="AW30" s="161"/>
      <c r="AX30" s="1363">
        <f>'Control Panel'!BA887</f>
        <v>0</v>
      </c>
      <c r="AY30" s="1363"/>
      <c r="AZ30" s="1363"/>
      <c r="BA30" s="1363"/>
      <c r="BB30" s="479"/>
      <c r="BC30" s="510"/>
      <c r="BD30" s="478"/>
      <c r="BE30" s="478"/>
      <c r="BF30" s="478"/>
      <c r="BG30" s="478"/>
      <c r="BH30" s="478"/>
      <c r="BI30" s="478"/>
      <c r="BJ30" s="478"/>
      <c r="BK30" s="478"/>
      <c r="BL30" s="478"/>
      <c r="BM30" s="478"/>
      <c r="BN30" s="478"/>
      <c r="BO30" s="478"/>
      <c r="BP30" s="478"/>
      <c r="BQ30" s="478"/>
      <c r="BR30" s="478"/>
    </row>
    <row r="31" spans="2:70" ht="9" customHeight="1">
      <c r="B31" s="514"/>
      <c r="C31" s="161"/>
      <c r="D31" s="161"/>
      <c r="E31" s="161"/>
      <c r="F31" s="161"/>
      <c r="G31" s="161"/>
      <c r="H31" s="99"/>
      <c r="I31" s="161"/>
      <c r="J31" s="161"/>
      <c r="K31" s="161"/>
      <c r="L31" s="161"/>
      <c r="M31" s="161"/>
      <c r="N31" s="161"/>
      <c r="O31" s="161"/>
      <c r="P31" s="161"/>
      <c r="Q31" s="161"/>
      <c r="R31" s="161"/>
      <c r="S31" s="161"/>
      <c r="T31" s="161"/>
      <c r="U31" s="161"/>
      <c r="V31" s="161"/>
      <c r="W31" s="161"/>
      <c r="X31" s="54"/>
      <c r="Y31" s="54"/>
      <c r="Z31" s="475"/>
      <c r="AA31" s="475"/>
      <c r="AB31" s="54"/>
      <c r="AC31" s="161"/>
      <c r="AD31" s="161"/>
      <c r="AE31" s="161"/>
      <c r="AF31" s="220"/>
      <c r="AG31" s="220"/>
      <c r="AH31" s="54"/>
      <c r="AI31" s="54"/>
      <c r="AJ31" s="161"/>
      <c r="AK31" s="161"/>
      <c r="AL31" s="161"/>
      <c r="AM31" s="54"/>
      <c r="AN31" s="54"/>
      <c r="AO31" s="54"/>
      <c r="AP31" s="161"/>
      <c r="AQ31" s="161"/>
      <c r="AR31" s="161"/>
      <c r="AS31" s="54"/>
      <c r="AT31" s="54"/>
      <c r="AU31" s="54"/>
      <c r="AV31" s="53"/>
      <c r="AW31" s="161"/>
      <c r="AX31" s="813"/>
      <c r="AY31" s="813"/>
      <c r="AZ31" s="813"/>
      <c r="BA31" s="813"/>
      <c r="BB31" s="479"/>
      <c r="BC31" s="510"/>
      <c r="BD31" s="478"/>
      <c r="BE31" s="478"/>
      <c r="BF31" s="478"/>
      <c r="BG31" s="478"/>
      <c r="BH31" s="478"/>
      <c r="BI31" s="478"/>
      <c r="BJ31" s="478"/>
      <c r="BK31" s="478"/>
      <c r="BL31" s="478"/>
      <c r="BM31" s="478"/>
      <c r="BN31" s="478"/>
      <c r="BO31" s="478"/>
      <c r="BP31" s="478"/>
      <c r="BQ31" s="478"/>
      <c r="BR31" s="478"/>
    </row>
    <row r="32" spans="2:70" ht="16.5">
      <c r="B32" s="514"/>
      <c r="C32" s="161"/>
      <c r="D32" s="161"/>
      <c r="E32" s="161"/>
      <c r="F32" s="161"/>
      <c r="G32" s="78" t="s">
        <v>416</v>
      </c>
      <c r="H32" s="102"/>
      <c r="I32" s="161"/>
      <c r="J32" s="161"/>
      <c r="K32" s="101"/>
      <c r="L32" s="101"/>
      <c r="M32" s="101"/>
      <c r="N32" s="101"/>
      <c r="O32" s="101"/>
      <c r="P32" s="101"/>
      <c r="Q32" s="101"/>
      <c r="R32" s="101"/>
      <c r="S32" s="101"/>
      <c r="T32" s="161"/>
      <c r="U32" s="161"/>
      <c r="V32" s="161"/>
      <c r="W32" s="161"/>
      <c r="X32" s="54"/>
      <c r="Y32" s="54"/>
      <c r="Z32" s="475"/>
      <c r="AA32" s="475"/>
      <c r="AB32" s="54"/>
      <c r="AC32" s="161"/>
      <c r="AD32" s="161"/>
      <c r="AE32" s="161"/>
      <c r="AF32" s="220"/>
      <c r="AG32" s="220"/>
      <c r="AH32" s="54"/>
      <c r="AI32" s="54"/>
      <c r="AJ32" s="161"/>
      <c r="AK32" s="161"/>
      <c r="AL32" s="161"/>
      <c r="AM32" s="54"/>
      <c r="AN32" s="54"/>
      <c r="AO32" s="54"/>
      <c r="AP32" s="161"/>
      <c r="AQ32" s="161"/>
      <c r="AR32" s="161"/>
      <c r="AS32" s="54"/>
      <c r="AT32" s="54"/>
      <c r="AU32" s="54"/>
      <c r="AV32" s="53"/>
      <c r="AW32" s="161"/>
      <c r="AX32" s="813"/>
      <c r="AY32" s="813"/>
      <c r="AZ32" s="813"/>
      <c r="BA32" s="813"/>
      <c r="BB32" s="479"/>
      <c r="BC32" s="510"/>
      <c r="BD32" s="478"/>
      <c r="BE32" s="478"/>
      <c r="BF32" s="478"/>
      <c r="BG32" s="478"/>
      <c r="BH32" s="478"/>
      <c r="BI32" s="478"/>
      <c r="BJ32" s="478"/>
      <c r="BK32" s="478"/>
      <c r="BL32" s="478"/>
      <c r="BM32" s="478"/>
      <c r="BN32" s="478"/>
      <c r="BO32" s="478"/>
      <c r="BP32" s="478"/>
      <c r="BQ32" s="478"/>
      <c r="BR32" s="478"/>
    </row>
    <row r="33" spans="2:70" ht="9.75" customHeight="1">
      <c r="B33" s="514"/>
      <c r="C33" s="161"/>
      <c r="D33" s="161"/>
      <c r="E33" s="161"/>
      <c r="F33" s="161"/>
      <c r="G33" s="49"/>
      <c r="H33" s="102"/>
      <c r="I33" s="161"/>
      <c r="J33" s="161"/>
      <c r="K33" s="101"/>
      <c r="L33" s="101"/>
      <c r="M33" s="101"/>
      <c r="N33" s="101"/>
      <c r="O33" s="101"/>
      <c r="P33" s="101"/>
      <c r="Q33" s="101"/>
      <c r="R33" s="101"/>
      <c r="S33" s="101"/>
      <c r="T33" s="161"/>
      <c r="U33" s="161"/>
      <c r="V33" s="161"/>
      <c r="W33" s="161"/>
      <c r="X33" s="54"/>
      <c r="Y33" s="54"/>
      <c r="Z33" s="475"/>
      <c r="AA33" s="475"/>
      <c r="AB33" s="54"/>
      <c r="AC33" s="161"/>
      <c r="AD33" s="161"/>
      <c r="AE33" s="161"/>
      <c r="AF33" s="220"/>
      <c r="AG33" s="220"/>
      <c r="AH33" s="54"/>
      <c r="AI33" s="54"/>
      <c r="AJ33" s="161"/>
      <c r="AK33" s="161"/>
      <c r="AL33" s="161"/>
      <c r="AM33" s="54"/>
      <c r="AN33" s="54"/>
      <c r="AO33" s="54"/>
      <c r="AP33" s="161"/>
      <c r="AQ33" s="161"/>
      <c r="AR33" s="161"/>
      <c r="AS33" s="54"/>
      <c r="AT33" s="54"/>
      <c r="AU33" s="54"/>
      <c r="AV33" s="53"/>
      <c r="AW33" s="161"/>
      <c r="AX33" s="813"/>
      <c r="AY33" s="813"/>
      <c r="AZ33" s="813"/>
      <c r="BA33" s="813"/>
      <c r="BB33" s="479"/>
      <c r="BC33" s="510"/>
      <c r="BD33" s="478"/>
      <c r="BE33" s="478"/>
      <c r="BF33" s="478"/>
      <c r="BG33" s="478"/>
      <c r="BH33" s="478"/>
      <c r="BI33" s="478"/>
      <c r="BJ33" s="478"/>
      <c r="BK33" s="478"/>
      <c r="BL33" s="478"/>
      <c r="BM33" s="478"/>
      <c r="BN33" s="478"/>
      <c r="BO33" s="478"/>
      <c r="BP33" s="478"/>
      <c r="BQ33" s="478"/>
      <c r="BR33" s="478"/>
    </row>
    <row r="34" spans="2:70" ht="17.5">
      <c r="B34" s="514"/>
      <c r="C34" s="161"/>
      <c r="D34" s="161"/>
      <c r="E34" s="161"/>
      <c r="F34" s="161"/>
      <c r="G34" s="42"/>
      <c r="H34" s="1364" t="s">
        <v>1250</v>
      </c>
      <c r="I34" s="1365"/>
      <c r="J34" s="1365"/>
      <c r="K34" s="1365"/>
      <c r="L34" s="1365"/>
      <c r="M34" s="1365"/>
      <c r="N34" s="1365"/>
      <c r="O34" s="1365"/>
      <c r="P34" s="1365"/>
      <c r="Q34" s="1365"/>
      <c r="R34" s="1365"/>
      <c r="S34" s="1366"/>
      <c r="T34" s="161"/>
      <c r="U34" s="161"/>
      <c r="V34" s="1357" t="s">
        <v>14</v>
      </c>
      <c r="W34" s="1358"/>
      <c r="X34" s="1358"/>
      <c r="Y34" s="1359"/>
      <c r="Z34" s="290"/>
      <c r="AA34" s="474"/>
      <c r="AB34" s="1383" t="s">
        <v>525</v>
      </c>
      <c r="AC34" s="1383"/>
      <c r="AD34" s="1383"/>
      <c r="AE34" s="1383"/>
      <c r="AF34" s="474"/>
      <c r="AG34" s="220"/>
      <c r="AH34" s="1357">
        <v>0</v>
      </c>
      <c r="AI34" s="1358"/>
      <c r="AJ34" s="1359"/>
      <c r="AK34" s="161"/>
      <c r="AL34" s="161"/>
      <c r="AM34" s="1357">
        <v>744</v>
      </c>
      <c r="AN34" s="1359"/>
      <c r="AO34" s="195" t="s">
        <v>420</v>
      </c>
      <c r="AP34" s="161"/>
      <c r="AQ34" s="161"/>
      <c r="AR34" s="161"/>
      <c r="AS34" s="1360">
        <f>'Control Panel'!AZ888</f>
        <v>0</v>
      </c>
      <c r="AT34" s="1361"/>
      <c r="AU34" s="1361"/>
      <c r="AV34" s="1362"/>
      <c r="AW34" s="161"/>
      <c r="AX34" s="1363">
        <f>'Control Panel'!BA888</f>
        <v>0</v>
      </c>
      <c r="AY34" s="1363"/>
      <c r="AZ34" s="1363"/>
      <c r="BA34" s="1363"/>
      <c r="BB34" s="479"/>
      <c r="BC34" s="510"/>
      <c r="BD34" s="478"/>
      <c r="BE34" s="478"/>
      <c r="BF34" s="478"/>
      <c r="BG34" s="478"/>
      <c r="BH34" s="478"/>
      <c r="BI34" s="478"/>
      <c r="BJ34" s="478"/>
      <c r="BK34" s="478"/>
      <c r="BL34" s="478"/>
      <c r="BM34" s="478"/>
      <c r="BN34" s="478"/>
      <c r="BO34" s="478"/>
      <c r="BP34" s="478"/>
      <c r="BQ34" s="478"/>
      <c r="BR34" s="478"/>
    </row>
    <row r="35" spans="2:70" ht="6.75" customHeight="1">
      <c r="B35" s="514"/>
      <c r="C35" s="161"/>
      <c r="D35" s="161"/>
      <c r="E35" s="161"/>
      <c r="F35" s="161"/>
      <c r="G35" s="49"/>
      <c r="H35" s="98"/>
      <c r="I35" s="161"/>
      <c r="J35" s="161"/>
      <c r="K35" s="161"/>
      <c r="L35" s="161"/>
      <c r="M35" s="161"/>
      <c r="N35" s="161"/>
      <c r="O35" s="161"/>
      <c r="P35" s="161"/>
      <c r="Q35" s="161"/>
      <c r="R35" s="161"/>
      <c r="S35" s="161"/>
      <c r="T35" s="161"/>
      <c r="U35" s="161"/>
      <c r="V35" s="161"/>
      <c r="W35" s="161"/>
      <c r="X35" s="54"/>
      <c r="Y35" s="54"/>
      <c r="Z35" s="475"/>
      <c r="AA35" s="475"/>
      <c r="AB35" s="54"/>
      <c r="AC35" s="161"/>
      <c r="AD35" s="161"/>
      <c r="AE35" s="161"/>
      <c r="AF35" s="220"/>
      <c r="AG35" s="220"/>
      <c r="AH35" s="54"/>
      <c r="AI35" s="54"/>
      <c r="AJ35" s="161"/>
      <c r="AK35" s="161"/>
      <c r="AL35" s="161"/>
      <c r="AM35" s="54"/>
      <c r="AN35" s="54"/>
      <c r="AO35" s="54"/>
      <c r="AP35" s="161"/>
      <c r="AQ35" s="161"/>
      <c r="AR35" s="161"/>
      <c r="AS35" s="54"/>
      <c r="AT35" s="54"/>
      <c r="AU35" s="54"/>
      <c r="AV35" s="53"/>
      <c r="AW35" s="161"/>
      <c r="AX35" s="813"/>
      <c r="AY35" s="813"/>
      <c r="AZ35" s="813"/>
      <c r="BA35" s="813"/>
      <c r="BB35" s="479"/>
      <c r="BC35" s="510"/>
      <c r="BD35" s="478"/>
      <c r="BE35" s="478"/>
      <c r="BF35" s="478"/>
      <c r="BG35" s="478"/>
      <c r="BH35" s="478"/>
      <c r="BI35" s="478"/>
      <c r="BJ35" s="478"/>
      <c r="BK35" s="478"/>
      <c r="BL35" s="478"/>
      <c r="BM35" s="478"/>
      <c r="BN35" s="478"/>
      <c r="BO35" s="478"/>
      <c r="BP35" s="478"/>
      <c r="BQ35" s="478"/>
      <c r="BR35" s="478"/>
    </row>
    <row r="36" spans="2:70" ht="17.5">
      <c r="B36" s="514"/>
      <c r="C36" s="161"/>
      <c r="D36" s="161"/>
      <c r="E36" s="161"/>
      <c r="F36" s="161"/>
      <c r="G36" s="42"/>
      <c r="H36" s="1364" t="s">
        <v>1251</v>
      </c>
      <c r="I36" s="1365"/>
      <c r="J36" s="1365"/>
      <c r="K36" s="1365"/>
      <c r="L36" s="1365"/>
      <c r="M36" s="1365"/>
      <c r="N36" s="1365"/>
      <c r="O36" s="1365"/>
      <c r="P36" s="1365"/>
      <c r="Q36" s="1365"/>
      <c r="R36" s="1365"/>
      <c r="S36" s="1366"/>
      <c r="T36" s="161"/>
      <c r="U36" s="161"/>
      <c r="V36" s="1357" t="s">
        <v>14</v>
      </c>
      <c r="W36" s="1358"/>
      <c r="X36" s="1358"/>
      <c r="Y36" s="1359"/>
      <c r="Z36" s="290"/>
      <c r="AA36" s="474"/>
      <c r="AB36" s="1383" t="s">
        <v>525</v>
      </c>
      <c r="AC36" s="1383"/>
      <c r="AD36" s="1383"/>
      <c r="AE36" s="1383"/>
      <c r="AF36" s="474"/>
      <c r="AG36" s="220"/>
      <c r="AH36" s="1357">
        <v>0</v>
      </c>
      <c r="AI36" s="1358"/>
      <c r="AJ36" s="1359"/>
      <c r="AK36" s="161"/>
      <c r="AL36" s="161"/>
      <c r="AM36" s="1357">
        <v>744</v>
      </c>
      <c r="AN36" s="1359"/>
      <c r="AO36" s="195" t="s">
        <v>420</v>
      </c>
      <c r="AP36" s="161"/>
      <c r="AQ36" s="161"/>
      <c r="AR36" s="161"/>
      <c r="AS36" s="1360">
        <f>'Control Panel'!AZ889</f>
        <v>0</v>
      </c>
      <c r="AT36" s="1361"/>
      <c r="AU36" s="1361"/>
      <c r="AV36" s="1362"/>
      <c r="AW36" s="161"/>
      <c r="AX36" s="1363">
        <f>'Control Panel'!BA889</f>
        <v>0</v>
      </c>
      <c r="AY36" s="1363"/>
      <c r="AZ36" s="1363"/>
      <c r="BA36" s="1363"/>
      <c r="BB36" s="479"/>
      <c r="BC36" s="510"/>
      <c r="BD36" s="478"/>
      <c r="BE36" s="478"/>
      <c r="BF36" s="478"/>
      <c r="BG36" s="478"/>
      <c r="BH36" s="478"/>
      <c r="BI36" s="478"/>
      <c r="BJ36" s="478"/>
      <c r="BK36" s="478"/>
      <c r="BL36" s="478"/>
      <c r="BM36" s="478"/>
      <c r="BN36" s="478"/>
      <c r="BO36" s="478"/>
      <c r="BP36" s="478"/>
      <c r="BQ36" s="478"/>
      <c r="BR36" s="478"/>
    </row>
    <row r="37" spans="2:70" ht="6.75" customHeight="1">
      <c r="B37" s="514"/>
      <c r="C37" s="161"/>
      <c r="D37" s="161"/>
      <c r="E37" s="161"/>
      <c r="F37" s="161"/>
      <c r="G37" s="52"/>
      <c r="H37" s="98"/>
      <c r="I37" s="161"/>
      <c r="J37" s="161"/>
      <c r="K37" s="161"/>
      <c r="L37" s="161"/>
      <c r="M37" s="161"/>
      <c r="N37" s="161"/>
      <c r="O37" s="161"/>
      <c r="P37" s="161"/>
      <c r="Q37" s="161"/>
      <c r="R37" s="161"/>
      <c r="S37" s="161"/>
      <c r="T37" s="161"/>
      <c r="U37" s="161"/>
      <c r="V37" s="161"/>
      <c r="W37" s="161"/>
      <c r="X37" s="54"/>
      <c r="Y37" s="54"/>
      <c r="Z37" s="475"/>
      <c r="AA37" s="475"/>
      <c r="AB37" s="54"/>
      <c r="AC37" s="161"/>
      <c r="AD37" s="161"/>
      <c r="AE37" s="161"/>
      <c r="AF37" s="220"/>
      <c r="AG37" s="220"/>
      <c r="AH37" s="54"/>
      <c r="AI37" s="54"/>
      <c r="AJ37" s="161"/>
      <c r="AK37" s="161"/>
      <c r="AL37" s="161"/>
      <c r="AM37" s="54"/>
      <c r="AN37" s="54"/>
      <c r="AO37" s="195"/>
      <c r="AP37" s="161"/>
      <c r="AQ37" s="161"/>
      <c r="AR37" s="161"/>
      <c r="AS37" s="54"/>
      <c r="AT37" s="54"/>
      <c r="AU37" s="54"/>
      <c r="AV37" s="53"/>
      <c r="AW37" s="161"/>
      <c r="AX37" s="813"/>
      <c r="AY37" s="813"/>
      <c r="AZ37" s="813"/>
      <c r="BA37" s="813"/>
      <c r="BB37" s="479"/>
      <c r="BC37" s="510"/>
      <c r="BD37" s="478"/>
      <c r="BE37" s="478"/>
      <c r="BF37" s="478"/>
      <c r="BG37" s="478"/>
      <c r="BH37" s="478"/>
      <c r="BI37" s="478"/>
      <c r="BJ37" s="478"/>
      <c r="BK37" s="478"/>
      <c r="BL37" s="478"/>
      <c r="BM37" s="478"/>
      <c r="BN37" s="478"/>
      <c r="BO37" s="478"/>
      <c r="BP37" s="478"/>
      <c r="BQ37" s="478"/>
      <c r="BR37" s="478"/>
    </row>
    <row r="38" spans="2:70" ht="17.5">
      <c r="B38" s="514"/>
      <c r="C38" s="161"/>
      <c r="D38" s="161"/>
      <c r="E38" s="161"/>
      <c r="F38" s="161"/>
      <c r="G38" s="42"/>
      <c r="H38" s="1364" t="s">
        <v>1252</v>
      </c>
      <c r="I38" s="1365"/>
      <c r="J38" s="1365"/>
      <c r="K38" s="1365"/>
      <c r="L38" s="1365"/>
      <c r="M38" s="1365"/>
      <c r="N38" s="1365"/>
      <c r="O38" s="1365"/>
      <c r="P38" s="1365"/>
      <c r="Q38" s="1365"/>
      <c r="R38" s="1365"/>
      <c r="S38" s="1366"/>
      <c r="T38" s="161"/>
      <c r="U38" s="161"/>
      <c r="V38" s="1357" t="s">
        <v>14</v>
      </c>
      <c r="W38" s="1358"/>
      <c r="X38" s="1358"/>
      <c r="Y38" s="1359"/>
      <c r="Z38" s="290"/>
      <c r="AA38" s="474"/>
      <c r="AB38" s="1383" t="s">
        <v>525</v>
      </c>
      <c r="AC38" s="1383"/>
      <c r="AD38" s="1383"/>
      <c r="AE38" s="1383"/>
      <c r="AF38" s="474"/>
      <c r="AG38" s="220"/>
      <c r="AH38" s="1357">
        <v>0</v>
      </c>
      <c r="AI38" s="1358"/>
      <c r="AJ38" s="1359"/>
      <c r="AK38" s="161"/>
      <c r="AL38" s="161"/>
      <c r="AM38" s="1357">
        <v>744</v>
      </c>
      <c r="AN38" s="1359"/>
      <c r="AO38" s="195" t="s">
        <v>420</v>
      </c>
      <c r="AP38" s="161"/>
      <c r="AQ38" s="161"/>
      <c r="AR38" s="161"/>
      <c r="AS38" s="1360">
        <f>'Control Panel'!AZ890</f>
        <v>0</v>
      </c>
      <c r="AT38" s="1361"/>
      <c r="AU38" s="1361"/>
      <c r="AV38" s="1362"/>
      <c r="AW38" s="161"/>
      <c r="AX38" s="1363">
        <f>'Control Panel'!BA890</f>
        <v>0</v>
      </c>
      <c r="AY38" s="1363"/>
      <c r="AZ38" s="1363"/>
      <c r="BA38" s="1363"/>
      <c r="BB38" s="479"/>
      <c r="BC38" s="510"/>
      <c r="BD38" s="478"/>
      <c r="BE38" s="478"/>
      <c r="BF38" s="478"/>
      <c r="BG38" s="478"/>
      <c r="BH38" s="478"/>
      <c r="BI38" s="478"/>
      <c r="BJ38" s="478"/>
      <c r="BK38" s="478"/>
      <c r="BL38" s="478"/>
      <c r="BM38" s="478"/>
      <c r="BN38" s="478"/>
      <c r="BO38" s="478"/>
      <c r="BP38" s="478"/>
      <c r="BQ38" s="478"/>
      <c r="BR38" s="478"/>
    </row>
    <row r="39" spans="2:70" ht="9" customHeight="1">
      <c r="B39" s="514"/>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220"/>
      <c r="AA39" s="220"/>
      <c r="AB39" s="161"/>
      <c r="AC39" s="161"/>
      <c r="AD39" s="161"/>
      <c r="AE39" s="161"/>
      <c r="AF39" s="220"/>
      <c r="AG39" s="220"/>
      <c r="AH39" s="161"/>
      <c r="AI39" s="161"/>
      <c r="AJ39" s="161"/>
      <c r="AK39" s="161"/>
      <c r="AL39" s="161"/>
      <c r="AM39" s="161"/>
      <c r="AN39" s="161"/>
      <c r="AO39" s="161"/>
      <c r="AP39" s="161"/>
      <c r="AQ39" s="161"/>
      <c r="AR39" s="161"/>
      <c r="AS39" s="161"/>
      <c r="AT39" s="161"/>
      <c r="AU39" s="161"/>
      <c r="AV39" s="161"/>
      <c r="AW39" s="161"/>
      <c r="AX39" s="811"/>
      <c r="AY39" s="811"/>
      <c r="AZ39" s="811"/>
      <c r="BA39" s="811"/>
      <c r="BB39" s="479"/>
      <c r="BC39" s="510"/>
      <c r="BD39" s="478"/>
      <c r="BE39" s="478"/>
      <c r="BF39" s="478"/>
      <c r="BG39" s="478"/>
      <c r="BH39" s="478"/>
      <c r="BI39" s="478"/>
      <c r="BJ39" s="478"/>
      <c r="BK39" s="478"/>
      <c r="BL39" s="478"/>
      <c r="BM39" s="478"/>
      <c r="BN39" s="478"/>
      <c r="BO39" s="478"/>
      <c r="BP39" s="478"/>
      <c r="BQ39" s="478"/>
      <c r="BR39" s="478"/>
    </row>
    <row r="40" spans="2:70" ht="16.5">
      <c r="B40" s="514"/>
      <c r="C40" s="161"/>
      <c r="D40" s="161"/>
      <c r="E40" s="161"/>
      <c r="F40" s="161"/>
      <c r="G40" s="78" t="s">
        <v>452</v>
      </c>
      <c r="H40" s="102"/>
      <c r="I40" s="161"/>
      <c r="J40" s="161"/>
      <c r="K40" s="101"/>
      <c r="L40" s="101"/>
      <c r="M40" s="101"/>
      <c r="N40" s="101"/>
      <c r="O40" s="101"/>
      <c r="P40" s="101"/>
      <c r="Q40" s="101"/>
      <c r="R40" s="101"/>
      <c r="S40" s="101"/>
      <c r="T40" s="161"/>
      <c r="U40" s="161"/>
      <c r="V40" s="161"/>
      <c r="W40" s="161"/>
      <c r="X40" s="54"/>
      <c r="Y40" s="54"/>
      <c r="Z40" s="475"/>
      <c r="AA40" s="475"/>
      <c r="AB40" s="54"/>
      <c r="AC40" s="161"/>
      <c r="AD40" s="161"/>
      <c r="AE40" s="161"/>
      <c r="AF40" s="220"/>
      <c r="AG40" s="220"/>
      <c r="AH40" s="54"/>
      <c r="AI40" s="54"/>
      <c r="AJ40" s="161"/>
      <c r="AK40" s="161"/>
      <c r="AL40" s="161"/>
      <c r="AM40" s="54"/>
      <c r="AN40" s="54"/>
      <c r="AO40" s="54"/>
      <c r="AP40" s="161"/>
      <c r="AQ40" s="161"/>
      <c r="AR40" s="161"/>
      <c r="AS40" s="54"/>
      <c r="AT40" s="54"/>
      <c r="AU40" s="54"/>
      <c r="AV40" s="53"/>
      <c r="AW40" s="161"/>
      <c r="AX40" s="813"/>
      <c r="AY40" s="813"/>
      <c r="AZ40" s="813"/>
      <c r="BA40" s="813"/>
      <c r="BB40" s="479"/>
      <c r="BC40" s="510"/>
      <c r="BD40" s="478"/>
      <c r="BE40" s="478"/>
      <c r="BF40" s="478"/>
      <c r="BG40" s="478"/>
      <c r="BH40" s="478"/>
      <c r="BI40" s="478"/>
      <c r="BJ40" s="478"/>
      <c r="BK40" s="478"/>
      <c r="BL40" s="478"/>
      <c r="BM40" s="478"/>
      <c r="BN40" s="478"/>
      <c r="BO40" s="478"/>
      <c r="BP40" s="478"/>
      <c r="BQ40" s="478"/>
      <c r="BR40" s="478"/>
    </row>
    <row r="41" spans="2:70" ht="9" customHeight="1">
      <c r="B41" s="514"/>
      <c r="C41" s="161"/>
      <c r="D41" s="161"/>
      <c r="E41" s="161"/>
      <c r="F41" s="161"/>
      <c r="G41" s="49"/>
      <c r="H41" s="102"/>
      <c r="I41" s="161"/>
      <c r="J41" s="161"/>
      <c r="K41" s="101"/>
      <c r="L41" s="101"/>
      <c r="M41" s="101"/>
      <c r="N41" s="101"/>
      <c r="O41" s="101"/>
      <c r="P41" s="101"/>
      <c r="Q41" s="101"/>
      <c r="R41" s="101"/>
      <c r="S41" s="101"/>
      <c r="T41" s="161"/>
      <c r="U41" s="161"/>
      <c r="V41" s="161"/>
      <c r="W41" s="161"/>
      <c r="X41" s="54"/>
      <c r="Y41" s="54"/>
      <c r="Z41" s="475"/>
      <c r="AA41" s="475"/>
      <c r="AB41" s="54"/>
      <c r="AC41" s="161"/>
      <c r="AD41" s="161"/>
      <c r="AE41" s="161"/>
      <c r="AF41" s="220"/>
      <c r="AG41" s="220"/>
      <c r="AH41" s="54"/>
      <c r="AI41" s="54"/>
      <c r="AJ41" s="161"/>
      <c r="AK41" s="161"/>
      <c r="AL41" s="161"/>
      <c r="AM41" s="54"/>
      <c r="AN41" s="54"/>
      <c r="AO41" s="54"/>
      <c r="AP41" s="161"/>
      <c r="AQ41" s="161"/>
      <c r="AR41" s="161"/>
      <c r="AS41" s="54"/>
      <c r="AT41" s="54"/>
      <c r="AU41" s="54"/>
      <c r="AV41" s="53"/>
      <c r="AW41" s="161"/>
      <c r="AX41" s="813"/>
      <c r="AY41" s="813"/>
      <c r="AZ41" s="813"/>
      <c r="BA41" s="813"/>
      <c r="BB41" s="479"/>
      <c r="BC41" s="510"/>
      <c r="BD41" s="478"/>
      <c r="BE41" s="478"/>
      <c r="BF41" s="478"/>
      <c r="BG41" s="478"/>
      <c r="BH41" s="478"/>
      <c r="BI41" s="478"/>
      <c r="BJ41" s="478"/>
      <c r="BK41" s="478"/>
      <c r="BL41" s="478"/>
      <c r="BM41" s="478"/>
      <c r="BN41" s="478"/>
      <c r="BO41" s="478"/>
      <c r="BP41" s="478"/>
      <c r="BQ41" s="478"/>
      <c r="BR41" s="478"/>
    </row>
    <row r="42" spans="2:70" ht="17.5">
      <c r="B42" s="514"/>
      <c r="C42" s="161"/>
      <c r="D42" s="161"/>
      <c r="E42" s="161"/>
      <c r="F42" s="161"/>
      <c r="G42" s="42"/>
      <c r="H42" s="1364" t="s">
        <v>1253</v>
      </c>
      <c r="I42" s="1365"/>
      <c r="J42" s="1365"/>
      <c r="K42" s="1365"/>
      <c r="L42" s="1365"/>
      <c r="M42" s="1365"/>
      <c r="N42" s="1365"/>
      <c r="O42" s="1365"/>
      <c r="P42" s="1365"/>
      <c r="Q42" s="1365"/>
      <c r="R42" s="1365"/>
      <c r="S42" s="1366"/>
      <c r="T42" s="161"/>
      <c r="U42" s="161"/>
      <c r="V42" s="1357" t="s">
        <v>14</v>
      </c>
      <c r="W42" s="1358"/>
      <c r="X42" s="1358"/>
      <c r="Y42" s="1359"/>
      <c r="Z42" s="290"/>
      <c r="AA42" s="474"/>
      <c r="AB42" s="1383" t="s">
        <v>525</v>
      </c>
      <c r="AC42" s="1383"/>
      <c r="AD42" s="1383"/>
      <c r="AE42" s="1383"/>
      <c r="AF42" s="474"/>
      <c r="AG42" s="220"/>
      <c r="AH42" s="1357">
        <v>0</v>
      </c>
      <c r="AI42" s="1358"/>
      <c r="AJ42" s="1359"/>
      <c r="AK42" s="161"/>
      <c r="AL42" s="161"/>
      <c r="AM42" s="1357">
        <v>744</v>
      </c>
      <c r="AN42" s="1359"/>
      <c r="AO42" s="195" t="s">
        <v>420</v>
      </c>
      <c r="AP42" s="161"/>
      <c r="AQ42" s="161"/>
      <c r="AR42" s="161"/>
      <c r="AS42" s="1360">
        <f>'Control Panel'!AZ891</f>
        <v>0</v>
      </c>
      <c r="AT42" s="1361"/>
      <c r="AU42" s="1361"/>
      <c r="AV42" s="1362"/>
      <c r="AW42" s="161"/>
      <c r="AX42" s="1363">
        <f>'Control Panel'!BA891</f>
        <v>0</v>
      </c>
      <c r="AY42" s="1363"/>
      <c r="AZ42" s="1363"/>
      <c r="BA42" s="1363"/>
      <c r="BB42" s="479"/>
      <c r="BC42" s="510"/>
      <c r="BD42" s="478"/>
      <c r="BE42" s="478"/>
      <c r="BF42" s="478"/>
      <c r="BG42" s="478"/>
      <c r="BH42" s="478"/>
      <c r="BI42" s="478"/>
      <c r="BJ42" s="478"/>
      <c r="BK42" s="478"/>
      <c r="BL42" s="478"/>
      <c r="BM42" s="478"/>
      <c r="BN42" s="478"/>
      <c r="BO42" s="478"/>
      <c r="BP42" s="478"/>
      <c r="BQ42" s="478"/>
      <c r="BR42" s="478"/>
    </row>
    <row r="43" spans="2:70" ht="6.75" customHeight="1">
      <c r="B43" s="514"/>
      <c r="C43" s="161"/>
      <c r="D43" s="161"/>
      <c r="E43" s="161"/>
      <c r="F43" s="161"/>
      <c r="G43" s="49"/>
      <c r="H43" s="98"/>
      <c r="I43" s="161"/>
      <c r="J43" s="161"/>
      <c r="K43" s="161"/>
      <c r="L43" s="161"/>
      <c r="M43" s="161"/>
      <c r="N43" s="161"/>
      <c r="O43" s="161"/>
      <c r="P43" s="161"/>
      <c r="Q43" s="161"/>
      <c r="R43" s="161"/>
      <c r="S43" s="161"/>
      <c r="T43" s="161"/>
      <c r="U43" s="161"/>
      <c r="V43" s="161"/>
      <c r="W43" s="161"/>
      <c r="X43" s="54"/>
      <c r="Y43" s="54"/>
      <c r="Z43" s="475"/>
      <c r="AA43" s="475"/>
      <c r="AB43" s="54"/>
      <c r="AC43" s="161"/>
      <c r="AD43" s="161"/>
      <c r="AE43" s="161"/>
      <c r="AF43" s="220"/>
      <c r="AG43" s="220"/>
      <c r="AH43" s="54"/>
      <c r="AI43" s="54"/>
      <c r="AJ43" s="161"/>
      <c r="AK43" s="161"/>
      <c r="AL43" s="161"/>
      <c r="AM43" s="54"/>
      <c r="AN43" s="54"/>
      <c r="AO43" s="54"/>
      <c r="AP43" s="161"/>
      <c r="AQ43" s="161"/>
      <c r="AR43" s="161"/>
      <c r="AS43" s="54"/>
      <c r="AT43" s="54"/>
      <c r="AU43" s="54"/>
      <c r="AV43" s="53"/>
      <c r="AW43" s="161"/>
      <c r="AX43" s="813"/>
      <c r="AY43" s="813"/>
      <c r="AZ43" s="813"/>
      <c r="BA43" s="813"/>
      <c r="BB43" s="161"/>
      <c r="BC43" s="510"/>
      <c r="BD43" s="478"/>
      <c r="BE43" s="478"/>
      <c r="BF43" s="478"/>
      <c r="BG43" s="478"/>
      <c r="BH43" s="478"/>
      <c r="BI43" s="478"/>
      <c r="BJ43" s="478"/>
      <c r="BK43" s="478"/>
      <c r="BL43" s="478"/>
      <c r="BM43" s="478"/>
      <c r="BN43" s="478"/>
      <c r="BO43" s="478"/>
      <c r="BP43" s="478"/>
      <c r="BQ43" s="478"/>
      <c r="BR43" s="478"/>
    </row>
    <row r="44" spans="2:70" ht="17.5">
      <c r="B44" s="514"/>
      <c r="C44" s="161"/>
      <c r="D44" s="161"/>
      <c r="E44" s="161"/>
      <c r="F44" s="161"/>
      <c r="G44" s="42"/>
      <c r="H44" s="1364" t="s">
        <v>1254</v>
      </c>
      <c r="I44" s="1365"/>
      <c r="J44" s="1365"/>
      <c r="K44" s="1365"/>
      <c r="L44" s="1365"/>
      <c r="M44" s="1365"/>
      <c r="N44" s="1365"/>
      <c r="O44" s="1365"/>
      <c r="P44" s="1365"/>
      <c r="Q44" s="1365"/>
      <c r="R44" s="1365"/>
      <c r="S44" s="1366"/>
      <c r="T44" s="161"/>
      <c r="U44" s="161"/>
      <c r="V44" s="1357" t="s">
        <v>14</v>
      </c>
      <c r="W44" s="1358"/>
      <c r="X44" s="1358"/>
      <c r="Y44" s="1359"/>
      <c r="Z44" s="290"/>
      <c r="AA44" s="474"/>
      <c r="AB44" s="1383" t="s">
        <v>525</v>
      </c>
      <c r="AC44" s="1383"/>
      <c r="AD44" s="1383"/>
      <c r="AE44" s="1383"/>
      <c r="AF44" s="474"/>
      <c r="AG44" s="220"/>
      <c r="AH44" s="1357">
        <v>0</v>
      </c>
      <c r="AI44" s="1358"/>
      <c r="AJ44" s="1359"/>
      <c r="AK44" s="161"/>
      <c r="AL44" s="161"/>
      <c r="AM44" s="1357">
        <v>744</v>
      </c>
      <c r="AN44" s="1359"/>
      <c r="AO44" s="195" t="s">
        <v>420</v>
      </c>
      <c r="AP44" s="161"/>
      <c r="AQ44" s="161"/>
      <c r="AR44" s="161"/>
      <c r="AS44" s="1360">
        <f>'Control Panel'!AZ892</f>
        <v>0</v>
      </c>
      <c r="AT44" s="1361"/>
      <c r="AU44" s="1361"/>
      <c r="AV44" s="1362"/>
      <c r="AW44" s="161"/>
      <c r="AX44" s="1363">
        <f>'Control Panel'!BA892</f>
        <v>0</v>
      </c>
      <c r="AY44" s="1363"/>
      <c r="AZ44" s="1363"/>
      <c r="BA44" s="1363"/>
      <c r="BB44" s="479"/>
      <c r="BC44" s="510"/>
      <c r="BD44" s="478"/>
      <c r="BE44" s="478"/>
      <c r="BF44" s="478"/>
      <c r="BG44" s="478"/>
      <c r="BH44" s="478"/>
      <c r="BI44" s="478"/>
      <c r="BJ44" s="478"/>
      <c r="BK44" s="478"/>
      <c r="BL44" s="478"/>
      <c r="BM44" s="478"/>
      <c r="BN44" s="478"/>
      <c r="BO44" s="478"/>
      <c r="BP44" s="478"/>
      <c r="BQ44" s="478"/>
      <c r="BR44" s="478"/>
    </row>
    <row r="45" spans="2:70" ht="16.5">
      <c r="B45" s="514"/>
      <c r="C45" s="161"/>
      <c r="D45" s="161"/>
      <c r="E45" s="161"/>
      <c r="F45" s="161"/>
      <c r="G45" s="161"/>
      <c r="H45" s="161"/>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811"/>
      <c r="AY45" s="811"/>
      <c r="AZ45" s="811"/>
      <c r="BA45" s="811"/>
      <c r="BB45" s="479"/>
      <c r="BC45" s="510"/>
      <c r="BD45" s="478"/>
      <c r="BE45" s="478"/>
      <c r="BF45" s="478"/>
      <c r="BG45" s="478"/>
      <c r="BH45" s="478"/>
      <c r="BI45" s="478"/>
      <c r="BJ45" s="478"/>
      <c r="BK45" s="478"/>
      <c r="BL45" s="478"/>
      <c r="BM45" s="478"/>
      <c r="BN45" s="478"/>
      <c r="BO45" s="478"/>
      <c r="BP45" s="478"/>
      <c r="BQ45" s="478"/>
      <c r="BR45" s="478"/>
    </row>
    <row r="46" spans="2:70" ht="17.5">
      <c r="B46" s="514"/>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408" t="s">
        <v>289</v>
      </c>
      <c r="AP46" s="1408"/>
      <c r="AQ46" s="1408"/>
      <c r="AR46" s="1408"/>
      <c r="AS46" s="1408"/>
      <c r="AT46" s="1408"/>
      <c r="AU46" s="1408"/>
      <c r="AV46" s="1408"/>
      <c r="AW46" s="1408"/>
      <c r="AX46" s="1382">
        <f>'Control Panel'!BA893</f>
        <v>0</v>
      </c>
      <c r="AY46" s="1382"/>
      <c r="AZ46" s="1382"/>
      <c r="BA46" s="1382"/>
      <c r="BB46" s="479"/>
      <c r="BC46" s="510"/>
      <c r="BD46" s="478"/>
      <c r="BE46" s="478"/>
      <c r="BF46" s="478"/>
      <c r="BG46" s="478"/>
      <c r="BH46" s="478"/>
      <c r="BI46" s="478"/>
      <c r="BJ46" s="478"/>
      <c r="BK46" s="478"/>
      <c r="BL46" s="478"/>
      <c r="BM46" s="478"/>
      <c r="BN46" s="478"/>
      <c r="BO46" s="478"/>
      <c r="BP46" s="478"/>
      <c r="BQ46" s="478"/>
      <c r="BR46" s="478"/>
    </row>
    <row r="47" spans="2:70" ht="16.5">
      <c r="B47" s="514"/>
      <c r="C47" s="161"/>
      <c r="D47" s="161"/>
      <c r="E47" s="161"/>
      <c r="F47" s="49"/>
      <c r="G47" s="168"/>
      <c r="H47" s="744" t="s">
        <v>1184</v>
      </c>
      <c r="I47" s="161"/>
      <c r="J47" s="161"/>
      <c r="K47" s="457"/>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372" t="s">
        <v>466</v>
      </c>
      <c r="AO47" s="1372"/>
      <c r="AP47" s="1372"/>
      <c r="AQ47" s="1372"/>
      <c r="AR47" s="1372"/>
      <c r="AS47" s="1372"/>
      <c r="AT47" s="1372"/>
      <c r="AU47" s="1372"/>
      <c r="AV47" s="1372"/>
      <c r="AW47" s="1372"/>
      <c r="AX47" s="1369">
        <f>'Control Panel'!AZ893</f>
        <v>0</v>
      </c>
      <c r="AY47" s="1369"/>
      <c r="AZ47" s="1369"/>
      <c r="BA47" s="1369"/>
      <c r="BB47" s="479"/>
      <c r="BC47" s="510"/>
      <c r="BD47" s="478"/>
      <c r="BE47" s="478"/>
      <c r="BF47" s="478"/>
      <c r="BG47" s="478"/>
      <c r="BH47" s="478"/>
      <c r="BI47" s="478"/>
      <c r="BJ47" s="478"/>
      <c r="BK47" s="478"/>
      <c r="BL47" s="478"/>
      <c r="BM47" s="478"/>
      <c r="BN47" s="478"/>
      <c r="BO47" s="478"/>
      <c r="BP47" s="478"/>
      <c r="BQ47" s="478"/>
      <c r="BR47" s="478"/>
    </row>
    <row r="48" spans="2:70" ht="16.5">
      <c r="B48" s="514"/>
      <c r="C48" s="161"/>
      <c r="D48" s="161"/>
      <c r="E48" s="161"/>
      <c r="F48" s="49"/>
      <c r="G48" s="168"/>
      <c r="H48" s="49"/>
      <c r="I48" s="161"/>
      <c r="J48" s="161"/>
      <c r="K48" s="457"/>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300"/>
      <c r="AR48" s="300"/>
      <c r="AS48" s="300"/>
      <c r="AT48" s="300"/>
      <c r="AU48" s="300"/>
      <c r="AV48" s="300"/>
      <c r="AW48" s="300"/>
      <c r="AX48" s="814"/>
      <c r="AY48" s="814"/>
      <c r="AZ48" s="814"/>
      <c r="BA48" s="814"/>
      <c r="BB48" s="479"/>
      <c r="BC48" s="510"/>
      <c r="BD48" s="478"/>
      <c r="BE48" s="478"/>
      <c r="BF48" s="478"/>
      <c r="BG48" s="478"/>
      <c r="BH48" s="478"/>
      <c r="BI48" s="478"/>
      <c r="BJ48" s="478"/>
      <c r="BK48" s="478"/>
      <c r="BL48" s="478"/>
      <c r="BM48" s="478"/>
      <c r="BN48" s="478"/>
      <c r="BO48" s="478"/>
      <c r="BP48" s="478"/>
      <c r="BQ48" s="478"/>
      <c r="BR48" s="478"/>
    </row>
    <row r="49" spans="2:70">
      <c r="B49" s="514"/>
      <c r="C49" s="479"/>
      <c r="D49" s="479"/>
      <c r="E49" s="479"/>
      <c r="F49" s="479"/>
      <c r="G49" s="479"/>
      <c r="H49" s="479"/>
      <c r="I49" s="479"/>
      <c r="J49" s="479"/>
      <c r="K49" s="479"/>
      <c r="L49" s="479"/>
      <c r="M49" s="479"/>
      <c r="N49" s="479"/>
      <c r="O49" s="479"/>
      <c r="P49" s="479"/>
      <c r="Q49" s="479"/>
      <c r="R49" s="479"/>
      <c r="S49" s="479"/>
      <c r="T49" s="479"/>
      <c r="U49" s="479"/>
      <c r="V49" s="479"/>
      <c r="W49" s="479"/>
      <c r="X49" s="479"/>
      <c r="Y49" s="479"/>
      <c r="Z49" s="479"/>
      <c r="AA49" s="479"/>
      <c r="AB49" s="479"/>
      <c r="AC49" s="479"/>
      <c r="AD49" s="479"/>
      <c r="AE49" s="479"/>
      <c r="AF49" s="479"/>
      <c r="AG49" s="479"/>
      <c r="AH49" s="479"/>
      <c r="AI49" s="479"/>
      <c r="AJ49" s="479"/>
      <c r="AK49" s="479"/>
      <c r="AL49" s="479"/>
      <c r="AM49" s="479"/>
      <c r="AN49" s="479"/>
      <c r="AO49" s="479"/>
      <c r="AP49" s="479"/>
      <c r="AQ49" s="479"/>
      <c r="AR49" s="479"/>
      <c r="AS49" s="479"/>
      <c r="AT49" s="479"/>
      <c r="AU49" s="479"/>
      <c r="AV49" s="479"/>
      <c r="AW49" s="479"/>
      <c r="AX49" s="479"/>
      <c r="AY49" s="479"/>
      <c r="AZ49" s="479"/>
      <c r="BA49" s="479"/>
      <c r="BB49" s="479"/>
      <c r="BC49" s="510"/>
      <c r="BD49" s="478"/>
      <c r="BE49" s="478"/>
      <c r="BF49" s="478"/>
      <c r="BG49" s="478"/>
      <c r="BH49" s="478"/>
      <c r="BI49" s="478"/>
      <c r="BJ49" s="478"/>
      <c r="BK49" s="478"/>
      <c r="BL49" s="478"/>
      <c r="BM49" s="478"/>
      <c r="BN49" s="478"/>
      <c r="BO49" s="478"/>
      <c r="BP49" s="478"/>
      <c r="BQ49" s="478"/>
      <c r="BR49" s="478"/>
    </row>
    <row r="50" spans="2:70" ht="16.5" customHeight="1">
      <c r="B50" s="520"/>
      <c r="C50" s="51"/>
      <c r="D50" s="51"/>
      <c r="E50" s="51"/>
      <c r="F50" s="51"/>
      <c r="G50" s="1352" t="s">
        <v>559</v>
      </c>
      <c r="H50" s="1352"/>
      <c r="I50" s="1352"/>
      <c r="J50" s="1352"/>
      <c r="K50" s="1352"/>
      <c r="L50" s="1352"/>
      <c r="M50" s="1352"/>
      <c r="N50" s="1352"/>
      <c r="O50" s="1352"/>
      <c r="P50" s="1352"/>
      <c r="Q50" s="1352"/>
      <c r="R50" s="816"/>
      <c r="S50" s="1409" t="s">
        <v>1385</v>
      </c>
      <c r="T50" s="1409"/>
      <c r="U50" s="1409"/>
      <c r="V50" s="1409"/>
      <c r="W50" s="1409"/>
      <c r="X50" s="1409"/>
      <c r="Y50" s="1409"/>
      <c r="Z50" s="1409"/>
      <c r="AA50" s="1409"/>
      <c r="AB50" s="1409"/>
      <c r="AC50" s="1409"/>
      <c r="AD50" s="1409"/>
      <c r="AE50" s="1409"/>
      <c r="AF50" s="1409"/>
      <c r="AG50" s="1409"/>
      <c r="AH50" s="1409"/>
      <c r="AI50" s="1409"/>
      <c r="AJ50" s="1409"/>
      <c r="AK50" s="1409"/>
      <c r="AL50" s="1409"/>
      <c r="AM50" s="1409"/>
      <c r="AN50" s="1409"/>
      <c r="AO50" s="1409"/>
      <c r="AP50" s="1409"/>
      <c r="AQ50" s="1409"/>
      <c r="AR50" s="1409"/>
      <c r="AS50" s="1409"/>
      <c r="AT50" s="1409"/>
      <c r="AU50" s="1409"/>
      <c r="AV50" s="1409"/>
      <c r="AW50" s="1409"/>
      <c r="AX50" s="811"/>
      <c r="AY50" s="811"/>
      <c r="AZ50" s="811"/>
      <c r="BA50" s="811"/>
      <c r="BB50" s="479"/>
      <c r="BC50" s="510"/>
      <c r="BD50" s="478"/>
      <c r="BE50" s="478"/>
      <c r="BF50" s="478"/>
      <c r="BG50" s="478"/>
      <c r="BH50" s="478"/>
      <c r="BI50" s="478"/>
      <c r="BJ50" s="478"/>
      <c r="BK50" s="478"/>
      <c r="BL50" s="478"/>
      <c r="BM50" s="478"/>
      <c r="BN50" s="478"/>
      <c r="BO50" s="478"/>
      <c r="BP50" s="478"/>
      <c r="BQ50" s="478"/>
      <c r="BR50" s="478"/>
    </row>
    <row r="51" spans="2:70" ht="16.5" customHeight="1">
      <c r="B51" s="520"/>
      <c r="C51" s="51"/>
      <c r="D51" s="51"/>
      <c r="E51" s="51"/>
      <c r="F51" s="51"/>
      <c r="G51" s="1352"/>
      <c r="H51" s="1352"/>
      <c r="I51" s="1352"/>
      <c r="J51" s="1352"/>
      <c r="K51" s="1352"/>
      <c r="L51" s="1352"/>
      <c r="M51" s="1352"/>
      <c r="N51" s="1352"/>
      <c r="O51" s="1352"/>
      <c r="P51" s="1352"/>
      <c r="Q51" s="1352"/>
      <c r="R51" s="816"/>
      <c r="S51" s="1409"/>
      <c r="T51" s="1409"/>
      <c r="U51" s="1409"/>
      <c r="V51" s="1409"/>
      <c r="W51" s="1409"/>
      <c r="X51" s="1409"/>
      <c r="Y51" s="1409"/>
      <c r="Z51" s="1409"/>
      <c r="AA51" s="1409"/>
      <c r="AB51" s="1409"/>
      <c r="AC51" s="1409"/>
      <c r="AD51" s="1409"/>
      <c r="AE51" s="1409"/>
      <c r="AF51" s="1409"/>
      <c r="AG51" s="1409"/>
      <c r="AH51" s="1409"/>
      <c r="AI51" s="1409"/>
      <c r="AJ51" s="1409"/>
      <c r="AK51" s="1409"/>
      <c r="AL51" s="1409"/>
      <c r="AM51" s="1409"/>
      <c r="AN51" s="1409"/>
      <c r="AO51" s="1409"/>
      <c r="AP51" s="1409"/>
      <c r="AQ51" s="1409"/>
      <c r="AR51" s="1409"/>
      <c r="AS51" s="1409"/>
      <c r="AT51" s="1409"/>
      <c r="AU51" s="1409"/>
      <c r="AV51" s="1409"/>
      <c r="AW51" s="1409"/>
      <c r="AX51" s="811"/>
      <c r="AY51" s="811"/>
      <c r="AZ51" s="811"/>
      <c r="BA51" s="811"/>
      <c r="BB51" s="479"/>
      <c r="BC51" s="510"/>
      <c r="BD51" s="478"/>
      <c r="BE51" s="478"/>
      <c r="BF51" s="478"/>
      <c r="BG51" s="478"/>
      <c r="BH51" s="478"/>
      <c r="BI51" s="478"/>
      <c r="BJ51" s="478"/>
      <c r="BK51" s="478"/>
      <c r="BL51" s="478"/>
      <c r="BM51" s="478"/>
      <c r="BN51" s="478"/>
      <c r="BO51" s="478"/>
      <c r="BP51" s="478"/>
      <c r="BQ51" s="478"/>
      <c r="BR51" s="478"/>
    </row>
    <row r="52" spans="2:70" ht="16.5" customHeight="1">
      <c r="B52" s="520"/>
      <c r="C52" s="51"/>
      <c r="D52" s="51"/>
      <c r="E52" s="51"/>
      <c r="F52" s="5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300"/>
      <c r="AX52" s="811"/>
      <c r="AY52" s="811"/>
      <c r="AZ52" s="811"/>
      <c r="BA52" s="811"/>
      <c r="BB52" s="479"/>
      <c r="BC52" s="510"/>
      <c r="BD52" s="478"/>
      <c r="BE52" s="478"/>
      <c r="BF52" s="478"/>
      <c r="BG52" s="478"/>
      <c r="BH52" s="478"/>
      <c r="BI52" s="478"/>
      <c r="BJ52" s="478"/>
      <c r="BK52" s="478"/>
      <c r="BL52" s="478"/>
      <c r="BM52" s="478"/>
      <c r="BN52" s="478"/>
      <c r="BO52" s="478"/>
      <c r="BP52" s="478"/>
      <c r="BQ52" s="478"/>
      <c r="BR52" s="478"/>
    </row>
    <row r="53" spans="2:70" ht="16.5">
      <c r="B53" s="7"/>
      <c r="C53" s="161"/>
      <c r="D53" s="161"/>
      <c r="E53" s="161"/>
      <c r="F53" s="161"/>
      <c r="G53" s="161"/>
      <c r="H53" s="161"/>
      <c r="I53" s="161"/>
      <c r="J53" s="161"/>
      <c r="K53" s="161"/>
      <c r="L53" s="161"/>
      <c r="M53" s="161"/>
      <c r="N53" s="161"/>
      <c r="O53" s="161"/>
      <c r="P53" s="161"/>
      <c r="Q53" s="161"/>
      <c r="R53" s="161"/>
      <c r="S53" s="161"/>
      <c r="T53" s="161"/>
      <c r="U53" s="1389" t="s">
        <v>359</v>
      </c>
      <c r="V53" s="1390"/>
      <c r="W53" s="1390"/>
      <c r="X53" s="1390"/>
      <c r="Y53" s="1390"/>
      <c r="Z53" s="1390"/>
      <c r="AA53" s="1390"/>
      <c r="AB53" s="1390"/>
      <c r="AC53" s="1390"/>
      <c r="AD53" s="1390"/>
      <c r="AE53" s="1390"/>
      <c r="AF53" s="1390"/>
      <c r="AG53" s="1390"/>
      <c r="AH53" s="1390"/>
      <c r="AI53" s="1390"/>
      <c r="AJ53" s="1390"/>
      <c r="AK53" s="1391"/>
      <c r="AL53" s="161"/>
      <c r="AM53" s="161"/>
      <c r="AN53" s="161"/>
      <c r="AO53" s="161"/>
      <c r="AP53" s="1407" t="s">
        <v>554</v>
      </c>
      <c r="AQ53" s="1407"/>
      <c r="AR53" s="1407"/>
      <c r="AS53" s="1407"/>
      <c r="AT53" s="1407"/>
      <c r="AU53" s="1407"/>
      <c r="AV53" s="1407"/>
      <c r="AW53" s="161"/>
      <c r="AX53" s="811"/>
      <c r="AY53" s="811"/>
      <c r="AZ53" s="811"/>
      <c r="BA53" s="811"/>
      <c r="BB53" s="479"/>
      <c r="BC53" s="510"/>
      <c r="BD53" s="478"/>
      <c r="BE53" s="478"/>
      <c r="BF53" s="478"/>
      <c r="BG53" s="478"/>
      <c r="BH53" s="478"/>
      <c r="BI53" s="478"/>
      <c r="BJ53" s="478"/>
      <c r="BK53" s="478"/>
      <c r="BL53" s="478"/>
      <c r="BM53" s="478"/>
      <c r="BN53" s="478"/>
      <c r="BO53" s="478"/>
      <c r="BP53" s="478"/>
      <c r="BQ53" s="478"/>
      <c r="BR53" s="478"/>
    </row>
    <row r="54" spans="2:70" ht="16.5">
      <c r="B54" s="7"/>
      <c r="C54" s="161"/>
      <c r="D54" s="161"/>
      <c r="E54" s="161"/>
      <c r="F54" s="161"/>
      <c r="G54" s="161"/>
      <c r="H54" s="161"/>
      <c r="I54" s="161"/>
      <c r="J54" s="161"/>
      <c r="K54" s="161"/>
      <c r="L54" s="161"/>
      <c r="M54" s="161"/>
      <c r="N54" s="161"/>
      <c r="O54" s="161"/>
      <c r="P54" s="161"/>
      <c r="Q54" s="161"/>
      <c r="R54" s="161"/>
      <c r="S54" s="161"/>
      <c r="T54" s="161"/>
      <c r="U54" s="161"/>
      <c r="V54" s="161"/>
      <c r="W54" s="161"/>
      <c r="X54" s="161"/>
      <c r="Y54" s="161"/>
      <c r="Z54" s="161"/>
      <c r="AA54" s="161"/>
      <c r="AB54" s="161"/>
      <c r="AC54" s="161"/>
      <c r="AD54" s="161"/>
      <c r="AE54" s="161"/>
      <c r="AF54" s="161"/>
      <c r="AG54" s="161"/>
      <c r="AH54" s="161"/>
      <c r="AI54" s="161"/>
      <c r="AJ54" s="161"/>
      <c r="AK54" s="161"/>
      <c r="AL54" s="161"/>
      <c r="AM54" s="161"/>
      <c r="AN54" s="458"/>
      <c r="AO54" s="458"/>
      <c r="AP54" s="161"/>
      <c r="AQ54" s="161"/>
      <c r="AR54" s="161"/>
      <c r="AS54" s="161"/>
      <c r="AT54" s="161"/>
      <c r="AU54" s="161"/>
      <c r="AV54" s="161"/>
      <c r="AW54" s="300"/>
      <c r="AX54" s="811"/>
      <c r="AY54" s="811"/>
      <c r="AZ54" s="811"/>
      <c r="BA54" s="811"/>
      <c r="BB54" s="479"/>
      <c r="BC54" s="510"/>
      <c r="BD54" s="478"/>
      <c r="BE54" s="478"/>
      <c r="BF54" s="478"/>
      <c r="BG54" s="478"/>
      <c r="BH54" s="478"/>
      <c r="BI54" s="478"/>
      <c r="BJ54" s="478"/>
      <c r="BK54" s="478"/>
      <c r="BL54" s="478"/>
      <c r="BM54" s="478"/>
      <c r="BN54" s="478"/>
      <c r="BO54" s="478"/>
      <c r="BP54" s="478"/>
      <c r="BQ54" s="478"/>
      <c r="BR54" s="478"/>
    </row>
    <row r="55" spans="2:70" ht="16.5">
      <c r="B55" s="7"/>
      <c r="C55" s="161"/>
      <c r="D55" s="161"/>
      <c r="E55" s="161"/>
      <c r="F55" s="161"/>
      <c r="G55" s="49" t="s">
        <v>511</v>
      </c>
      <c r="H55" s="161"/>
      <c r="I55" s="457"/>
      <c r="J55" s="161"/>
      <c r="K55" s="161"/>
      <c r="L55" s="161"/>
      <c r="M55" s="161"/>
      <c r="N55" s="161"/>
      <c r="O55" s="161"/>
      <c r="P55" s="161"/>
      <c r="Q55" s="161"/>
      <c r="R55" s="161"/>
      <c r="S55" s="161"/>
      <c r="T55" s="161"/>
      <c r="U55" s="1384" t="s">
        <v>513</v>
      </c>
      <c r="V55" s="1384"/>
      <c r="W55" s="1384"/>
      <c r="X55" s="1384"/>
      <c r="Y55" s="1384"/>
      <c r="Z55" s="1384"/>
      <c r="AA55" s="458"/>
      <c r="AB55" s="1388" t="s">
        <v>358</v>
      </c>
      <c r="AC55" s="1388"/>
      <c r="AD55" s="1388"/>
      <c r="AE55" s="1388"/>
      <c r="AF55" s="1388"/>
      <c r="AG55" s="1384" t="s">
        <v>342</v>
      </c>
      <c r="AH55" s="1384"/>
      <c r="AI55" s="1384"/>
      <c r="AJ55" s="1384"/>
      <c r="AK55" s="1384"/>
      <c r="AL55" s="1384" t="s">
        <v>309</v>
      </c>
      <c r="AM55" s="1384"/>
      <c r="AN55" s="1384"/>
      <c r="AO55" s="1384"/>
      <c r="AP55" s="1384"/>
      <c r="AQ55" s="161"/>
      <c r="AR55" s="1384" t="s">
        <v>464</v>
      </c>
      <c r="AS55" s="1384"/>
      <c r="AT55" s="1384"/>
      <c r="AU55" s="1384"/>
      <c r="AV55" s="1384"/>
      <c r="AW55" s="1384"/>
      <c r="AX55" s="811"/>
      <c r="AY55" s="811"/>
      <c r="AZ55" s="811"/>
      <c r="BA55" s="811"/>
      <c r="BB55" s="479"/>
      <c r="BC55" s="510"/>
      <c r="BD55" s="478"/>
      <c r="BE55" s="478"/>
      <c r="BF55" s="478"/>
      <c r="BG55" s="478"/>
      <c r="BH55" s="478"/>
      <c r="BI55" s="478"/>
      <c r="BJ55" s="478"/>
      <c r="BK55" s="478"/>
      <c r="BL55" s="478"/>
      <c r="BM55" s="478"/>
      <c r="BN55" s="478"/>
      <c r="BO55" s="478"/>
      <c r="BP55" s="478"/>
      <c r="BQ55" s="478"/>
      <c r="BR55" s="478"/>
    </row>
    <row r="56" spans="2:70" ht="9" customHeight="1">
      <c r="B56" s="7"/>
      <c r="C56" s="161"/>
      <c r="D56" s="161"/>
      <c r="E56" s="161"/>
      <c r="F56" s="161"/>
      <c r="G56" s="161"/>
      <c r="H56" s="161"/>
      <c r="I56" s="457"/>
      <c r="J56" s="161"/>
      <c r="K56" s="161"/>
      <c r="L56" s="161"/>
      <c r="M56" s="161"/>
      <c r="N56" s="161"/>
      <c r="O56" s="161"/>
      <c r="P56" s="161"/>
      <c r="Q56" s="161"/>
      <c r="R56" s="161"/>
      <c r="S56" s="161"/>
      <c r="T56" s="161"/>
      <c r="U56" s="161"/>
      <c r="V56" s="161"/>
      <c r="W56" s="161"/>
      <c r="X56" s="161"/>
      <c r="Y56" s="161"/>
      <c r="Z56" s="161"/>
      <c r="AA56" s="161"/>
      <c r="AB56" s="161"/>
      <c r="AC56" s="161"/>
      <c r="AD56" s="161"/>
      <c r="AE56" s="161"/>
      <c r="AF56" s="161"/>
      <c r="AG56" s="161"/>
      <c r="AH56" s="161"/>
      <c r="AI56" s="161"/>
      <c r="AJ56" s="161"/>
      <c r="AK56" s="161"/>
      <c r="AL56" s="161"/>
      <c r="AM56" s="161"/>
      <c r="AN56" s="161"/>
      <c r="AO56" s="161"/>
      <c r="AP56" s="161"/>
      <c r="AQ56" s="161"/>
      <c r="AR56" s="161"/>
      <c r="AS56" s="161"/>
      <c r="AT56" s="161"/>
      <c r="AU56" s="161"/>
      <c r="AV56" s="161"/>
      <c r="AW56" s="300"/>
      <c r="AX56" s="811"/>
      <c r="AY56" s="811"/>
      <c r="AZ56" s="811"/>
      <c r="BA56" s="811"/>
      <c r="BB56" s="479"/>
      <c r="BC56" s="510"/>
      <c r="BD56" s="478"/>
      <c r="BE56" s="478"/>
      <c r="BF56" s="478"/>
      <c r="BG56" s="478"/>
      <c r="BH56" s="478"/>
      <c r="BI56" s="478"/>
      <c r="BJ56" s="478"/>
      <c r="BK56" s="478"/>
      <c r="BL56" s="478"/>
      <c r="BM56" s="478"/>
      <c r="BN56" s="478"/>
      <c r="BO56" s="478"/>
      <c r="BP56" s="478"/>
      <c r="BQ56" s="478"/>
      <c r="BR56" s="478"/>
    </row>
    <row r="57" spans="2:70" ht="17.5">
      <c r="B57" s="7"/>
      <c r="C57" s="161"/>
      <c r="D57" s="161"/>
      <c r="E57" s="161"/>
      <c r="F57" s="161"/>
      <c r="G57" s="42"/>
      <c r="H57" s="1364" t="s">
        <v>1245</v>
      </c>
      <c r="I57" s="1365"/>
      <c r="J57" s="1365"/>
      <c r="K57" s="1365"/>
      <c r="L57" s="1365"/>
      <c r="M57" s="1365"/>
      <c r="N57" s="1365"/>
      <c r="O57" s="1365"/>
      <c r="P57" s="1365"/>
      <c r="Q57" s="1365"/>
      <c r="R57" s="1365"/>
      <c r="S57" s="1366"/>
      <c r="T57" s="477"/>
      <c r="U57" s="220"/>
      <c r="V57" s="1357" t="s">
        <v>14</v>
      </c>
      <c r="W57" s="1358"/>
      <c r="X57" s="1358"/>
      <c r="Y57" s="1359"/>
      <c r="Z57" s="290"/>
      <c r="AA57" s="220"/>
      <c r="AB57" s="1357" t="s">
        <v>14</v>
      </c>
      <c r="AC57" s="1358"/>
      <c r="AD57" s="1358"/>
      <c r="AE57" s="1359"/>
      <c r="AF57" s="161"/>
      <c r="AG57" s="161"/>
      <c r="AH57" s="1357">
        <v>0</v>
      </c>
      <c r="AI57" s="1358"/>
      <c r="AJ57" s="1359"/>
      <c r="AK57" s="161"/>
      <c r="AL57" s="161"/>
      <c r="AM57" s="1357">
        <v>744</v>
      </c>
      <c r="AN57" s="1359"/>
      <c r="AO57" s="195" t="s">
        <v>420</v>
      </c>
      <c r="AP57" s="54"/>
      <c r="AQ57" s="161"/>
      <c r="AR57" s="161"/>
      <c r="AS57" s="1360">
        <f>'Control Panel'!BC1311</f>
        <v>0</v>
      </c>
      <c r="AT57" s="1361"/>
      <c r="AU57" s="1361"/>
      <c r="AV57" s="1362"/>
      <c r="AW57" s="161"/>
      <c r="AX57" s="1363">
        <f>'Control Panel'!BD1311</f>
        <v>0</v>
      </c>
      <c r="AY57" s="1363"/>
      <c r="AZ57" s="1363"/>
      <c r="BA57" s="1363"/>
      <c r="BB57" s="479"/>
      <c r="BC57" s="510"/>
      <c r="BD57" s="478"/>
      <c r="BE57" s="478"/>
      <c r="BF57" s="478"/>
      <c r="BG57" s="478"/>
      <c r="BH57" s="478"/>
      <c r="BI57" s="478"/>
      <c r="BJ57" s="478"/>
      <c r="BK57" s="478"/>
      <c r="BL57" s="478"/>
      <c r="BM57" s="478"/>
      <c r="BN57" s="478"/>
      <c r="BO57" s="478"/>
      <c r="BP57" s="478"/>
      <c r="BQ57" s="478"/>
      <c r="BR57" s="478"/>
    </row>
    <row r="58" spans="2:70" ht="6.75" customHeight="1">
      <c r="B58" s="7"/>
      <c r="C58" s="161"/>
      <c r="D58" s="161"/>
      <c r="E58" s="161"/>
      <c r="F58" s="161"/>
      <c r="G58" s="161"/>
      <c r="H58" s="98"/>
      <c r="I58" s="161"/>
      <c r="J58" s="161"/>
      <c r="K58" s="161"/>
      <c r="L58" s="161"/>
      <c r="M58" s="161"/>
      <c r="N58" s="161"/>
      <c r="O58" s="161"/>
      <c r="P58" s="161"/>
      <c r="Q58" s="161"/>
      <c r="R58" s="161"/>
      <c r="S58" s="161"/>
      <c r="T58" s="220"/>
      <c r="U58" s="220"/>
      <c r="V58" s="161"/>
      <c r="W58" s="161"/>
      <c r="X58" s="54"/>
      <c r="Y58" s="54"/>
      <c r="Z58" s="475"/>
      <c r="AA58" s="220"/>
      <c r="AB58" s="161"/>
      <c r="AC58" s="161"/>
      <c r="AD58" s="54"/>
      <c r="AE58" s="54"/>
      <c r="AF58" s="161"/>
      <c r="AG58" s="161"/>
      <c r="AH58" s="54"/>
      <c r="AI58" s="54"/>
      <c r="AJ58" s="54"/>
      <c r="AK58" s="161"/>
      <c r="AL58" s="161"/>
      <c r="AM58" s="54"/>
      <c r="AN58" s="54"/>
      <c r="AO58" s="195"/>
      <c r="AP58" s="54"/>
      <c r="AQ58" s="161"/>
      <c r="AR58" s="161"/>
      <c r="AS58" s="161"/>
      <c r="AT58" s="54"/>
      <c r="AU58" s="54"/>
      <c r="AV58" s="54"/>
      <c r="AW58" s="161"/>
      <c r="AX58" s="813"/>
      <c r="AY58" s="813"/>
      <c r="AZ58" s="813"/>
      <c r="BA58" s="813"/>
      <c r="BB58" s="479"/>
      <c r="BC58" s="510"/>
      <c r="BD58" s="478"/>
      <c r="BE58" s="478"/>
      <c r="BF58" s="478"/>
      <c r="BG58" s="478"/>
      <c r="BH58" s="478"/>
      <c r="BI58" s="478"/>
      <c r="BJ58" s="478"/>
      <c r="BK58" s="478"/>
      <c r="BL58" s="478"/>
      <c r="BM58" s="478"/>
      <c r="BN58" s="478"/>
      <c r="BO58" s="478"/>
      <c r="BP58" s="478"/>
      <c r="BQ58" s="478"/>
      <c r="BR58" s="478"/>
    </row>
    <row r="59" spans="2:70" ht="17.5">
      <c r="B59" s="7"/>
      <c r="C59" s="161"/>
      <c r="D59" s="161"/>
      <c r="E59" s="161"/>
      <c r="F59" s="161"/>
      <c r="G59" s="42"/>
      <c r="H59" s="1364" t="s">
        <v>1246</v>
      </c>
      <c r="I59" s="1365"/>
      <c r="J59" s="1365"/>
      <c r="K59" s="1365"/>
      <c r="L59" s="1365"/>
      <c r="M59" s="1365"/>
      <c r="N59" s="1365"/>
      <c r="O59" s="1365"/>
      <c r="P59" s="1365"/>
      <c r="Q59" s="1365"/>
      <c r="R59" s="1365"/>
      <c r="S59" s="1366"/>
      <c r="T59" s="477"/>
      <c r="U59" s="220"/>
      <c r="V59" s="1357" t="s">
        <v>14</v>
      </c>
      <c r="W59" s="1358"/>
      <c r="X59" s="1358"/>
      <c r="Y59" s="1359"/>
      <c r="Z59" s="290"/>
      <c r="AA59" s="220"/>
      <c r="AB59" s="1357" t="s">
        <v>14</v>
      </c>
      <c r="AC59" s="1358"/>
      <c r="AD59" s="1358"/>
      <c r="AE59" s="1359"/>
      <c r="AF59" s="161"/>
      <c r="AG59" s="161"/>
      <c r="AH59" s="1357">
        <v>0</v>
      </c>
      <c r="AI59" s="1358"/>
      <c r="AJ59" s="1359"/>
      <c r="AK59" s="161"/>
      <c r="AL59" s="161"/>
      <c r="AM59" s="1357">
        <v>744</v>
      </c>
      <c r="AN59" s="1359"/>
      <c r="AO59" s="195" t="s">
        <v>420</v>
      </c>
      <c r="AP59" s="54"/>
      <c r="AQ59" s="161"/>
      <c r="AR59" s="161"/>
      <c r="AS59" s="1360">
        <f>'Control Panel'!BC1312</f>
        <v>0</v>
      </c>
      <c r="AT59" s="1361"/>
      <c r="AU59" s="1361"/>
      <c r="AV59" s="1362"/>
      <c r="AW59" s="161"/>
      <c r="AX59" s="1363">
        <f>'Control Panel'!BD1312</f>
        <v>0</v>
      </c>
      <c r="AY59" s="1363"/>
      <c r="AZ59" s="1363"/>
      <c r="BA59" s="1363"/>
      <c r="BB59" s="479"/>
      <c r="BC59" s="510"/>
      <c r="BD59" s="478"/>
      <c r="BE59" s="478"/>
      <c r="BF59" s="478"/>
      <c r="BG59" s="478"/>
      <c r="BH59" s="478"/>
      <c r="BI59" s="478"/>
      <c r="BJ59" s="478"/>
      <c r="BK59" s="478"/>
      <c r="BL59" s="478"/>
      <c r="BM59" s="478"/>
      <c r="BN59" s="478"/>
      <c r="BO59" s="478"/>
      <c r="BP59" s="478"/>
      <c r="BQ59" s="478"/>
      <c r="BR59" s="478"/>
    </row>
    <row r="60" spans="2:70" ht="6.75" customHeight="1">
      <c r="B60" s="7"/>
      <c r="C60" s="161"/>
      <c r="D60" s="161"/>
      <c r="E60" s="161"/>
      <c r="F60" s="161"/>
      <c r="G60" s="161"/>
      <c r="H60" s="98"/>
      <c r="I60" s="161"/>
      <c r="J60" s="161"/>
      <c r="K60" s="161"/>
      <c r="L60" s="161"/>
      <c r="M60" s="161"/>
      <c r="N60" s="161"/>
      <c r="O60" s="161"/>
      <c r="P60" s="161"/>
      <c r="Q60" s="161"/>
      <c r="R60" s="161"/>
      <c r="S60" s="161"/>
      <c r="T60" s="220"/>
      <c r="U60" s="220"/>
      <c r="V60" s="161"/>
      <c r="W60" s="161"/>
      <c r="X60" s="54"/>
      <c r="Y60" s="54"/>
      <c r="Z60" s="475"/>
      <c r="AA60" s="220"/>
      <c r="AB60" s="161"/>
      <c r="AC60" s="161"/>
      <c r="AD60" s="54"/>
      <c r="AE60" s="54"/>
      <c r="AF60" s="161"/>
      <c r="AG60" s="161"/>
      <c r="AH60" s="54"/>
      <c r="AI60" s="54"/>
      <c r="AJ60" s="54"/>
      <c r="AK60" s="161"/>
      <c r="AL60" s="161"/>
      <c r="AM60" s="54"/>
      <c r="AN60" s="54"/>
      <c r="AO60" s="195"/>
      <c r="AP60" s="54"/>
      <c r="AQ60" s="161"/>
      <c r="AR60" s="161"/>
      <c r="AS60" s="161"/>
      <c r="AT60" s="54"/>
      <c r="AU60" s="54"/>
      <c r="AV60" s="54"/>
      <c r="AW60" s="161"/>
      <c r="AX60" s="813"/>
      <c r="AY60" s="813"/>
      <c r="AZ60" s="813"/>
      <c r="BA60" s="813"/>
      <c r="BB60" s="479"/>
      <c r="BC60" s="510"/>
      <c r="BD60" s="478"/>
      <c r="BE60" s="478"/>
      <c r="BF60" s="478"/>
      <c r="BG60" s="478"/>
      <c r="BH60" s="478"/>
      <c r="BI60" s="478"/>
      <c r="BJ60" s="478"/>
      <c r="BK60" s="478"/>
      <c r="BL60" s="478"/>
      <c r="BM60" s="478"/>
      <c r="BN60" s="478"/>
      <c r="BO60" s="478"/>
      <c r="BP60" s="478"/>
      <c r="BQ60" s="478"/>
      <c r="BR60" s="478"/>
    </row>
    <row r="61" spans="2:70" ht="17.5">
      <c r="B61" s="7"/>
      <c r="C61" s="161"/>
      <c r="D61" s="161"/>
      <c r="E61" s="161"/>
      <c r="F61" s="161"/>
      <c r="G61" s="42"/>
      <c r="H61" s="1364" t="s">
        <v>1247</v>
      </c>
      <c r="I61" s="1365"/>
      <c r="J61" s="1365"/>
      <c r="K61" s="1365"/>
      <c r="L61" s="1365"/>
      <c r="M61" s="1365"/>
      <c r="N61" s="1365"/>
      <c r="O61" s="1365"/>
      <c r="P61" s="1365"/>
      <c r="Q61" s="1365"/>
      <c r="R61" s="1365"/>
      <c r="S61" s="1366"/>
      <c r="T61" s="477"/>
      <c r="U61" s="220"/>
      <c r="V61" s="1357" t="s">
        <v>14</v>
      </c>
      <c r="W61" s="1358"/>
      <c r="X61" s="1358"/>
      <c r="Y61" s="1359"/>
      <c r="Z61" s="290"/>
      <c r="AA61" s="220"/>
      <c r="AB61" s="1357" t="s">
        <v>14</v>
      </c>
      <c r="AC61" s="1358"/>
      <c r="AD61" s="1358"/>
      <c r="AE61" s="1359"/>
      <c r="AF61" s="161"/>
      <c r="AG61" s="161"/>
      <c r="AH61" s="1357">
        <v>0</v>
      </c>
      <c r="AI61" s="1358"/>
      <c r="AJ61" s="1359"/>
      <c r="AK61" s="161"/>
      <c r="AL61" s="161"/>
      <c r="AM61" s="1357">
        <v>744</v>
      </c>
      <c r="AN61" s="1359"/>
      <c r="AO61" s="195" t="s">
        <v>420</v>
      </c>
      <c r="AP61" s="54"/>
      <c r="AQ61" s="161"/>
      <c r="AR61" s="161"/>
      <c r="AS61" s="1360">
        <f>'Control Panel'!BC1313</f>
        <v>0</v>
      </c>
      <c r="AT61" s="1361"/>
      <c r="AU61" s="1361"/>
      <c r="AV61" s="1362"/>
      <c r="AW61" s="161"/>
      <c r="AX61" s="1363">
        <f>'Control Panel'!BD1313</f>
        <v>0</v>
      </c>
      <c r="AY61" s="1363"/>
      <c r="AZ61" s="1363"/>
      <c r="BA61" s="1363"/>
      <c r="BB61" s="479"/>
      <c r="BC61" s="510"/>
      <c r="BD61" s="478"/>
      <c r="BE61" s="478"/>
      <c r="BF61" s="478"/>
      <c r="BG61" s="478"/>
      <c r="BH61" s="478"/>
      <c r="BI61" s="478"/>
      <c r="BJ61" s="478"/>
      <c r="BK61" s="478"/>
      <c r="BL61" s="478"/>
      <c r="BM61" s="478"/>
      <c r="BN61" s="478"/>
      <c r="BO61" s="478"/>
      <c r="BP61" s="478"/>
      <c r="BQ61" s="478"/>
      <c r="BR61" s="478"/>
    </row>
    <row r="62" spans="2:70" ht="6.75" customHeight="1">
      <c r="B62" s="7"/>
      <c r="C62" s="161"/>
      <c r="D62" s="161"/>
      <c r="E62" s="161"/>
      <c r="F62" s="161"/>
      <c r="G62" s="161"/>
      <c r="H62" s="98"/>
      <c r="I62" s="161"/>
      <c r="J62" s="161"/>
      <c r="K62" s="161"/>
      <c r="L62" s="161"/>
      <c r="M62" s="161"/>
      <c r="N62" s="161"/>
      <c r="O62" s="161"/>
      <c r="P62" s="161"/>
      <c r="Q62" s="161"/>
      <c r="R62" s="161"/>
      <c r="S62" s="161"/>
      <c r="T62" s="220"/>
      <c r="U62" s="220"/>
      <c r="V62" s="161"/>
      <c r="W62" s="161"/>
      <c r="X62" s="54"/>
      <c r="Y62" s="54"/>
      <c r="Z62" s="475"/>
      <c r="AA62" s="220"/>
      <c r="AB62" s="161"/>
      <c r="AC62" s="161"/>
      <c r="AD62" s="54"/>
      <c r="AE62" s="54"/>
      <c r="AF62" s="161"/>
      <c r="AG62" s="161"/>
      <c r="AH62" s="54"/>
      <c r="AI62" s="54"/>
      <c r="AJ62" s="54"/>
      <c r="AK62" s="161"/>
      <c r="AL62" s="161"/>
      <c r="AM62" s="54"/>
      <c r="AN62" s="54"/>
      <c r="AO62" s="195"/>
      <c r="AP62" s="54"/>
      <c r="AQ62" s="161"/>
      <c r="AR62" s="161"/>
      <c r="AS62" s="161"/>
      <c r="AT62" s="54"/>
      <c r="AU62" s="54"/>
      <c r="AV62" s="54"/>
      <c r="AW62" s="161"/>
      <c r="AX62" s="813"/>
      <c r="AY62" s="813"/>
      <c r="AZ62" s="813"/>
      <c r="BA62" s="813"/>
      <c r="BB62" s="479"/>
      <c r="BC62" s="510"/>
      <c r="BD62" s="478"/>
      <c r="BE62" s="478"/>
      <c r="BF62" s="478"/>
      <c r="BG62" s="478"/>
      <c r="BH62" s="478"/>
      <c r="BI62" s="478"/>
      <c r="BJ62" s="478"/>
      <c r="BK62" s="478"/>
      <c r="BL62" s="478"/>
      <c r="BM62" s="478"/>
      <c r="BN62" s="478"/>
      <c r="BO62" s="478"/>
      <c r="BP62" s="478"/>
      <c r="BQ62" s="478"/>
      <c r="BR62" s="478"/>
    </row>
    <row r="63" spans="2:70" ht="17.5">
      <c r="B63" s="7"/>
      <c r="C63" s="161"/>
      <c r="D63" s="161"/>
      <c r="E63" s="161"/>
      <c r="F63" s="161"/>
      <c r="G63" s="42"/>
      <c r="H63" s="1364" t="s">
        <v>1248</v>
      </c>
      <c r="I63" s="1365"/>
      <c r="J63" s="1365"/>
      <c r="K63" s="1365"/>
      <c r="L63" s="1365"/>
      <c r="M63" s="1365"/>
      <c r="N63" s="1365"/>
      <c r="O63" s="1365"/>
      <c r="P63" s="1365"/>
      <c r="Q63" s="1365"/>
      <c r="R63" s="1365"/>
      <c r="S63" s="1366"/>
      <c r="T63" s="477"/>
      <c r="U63" s="220"/>
      <c r="V63" s="1357" t="s">
        <v>14</v>
      </c>
      <c r="W63" s="1358"/>
      <c r="X63" s="1358"/>
      <c r="Y63" s="1359"/>
      <c r="Z63" s="290"/>
      <c r="AA63" s="220"/>
      <c r="AB63" s="1357" t="s">
        <v>14</v>
      </c>
      <c r="AC63" s="1358"/>
      <c r="AD63" s="1358"/>
      <c r="AE63" s="1359"/>
      <c r="AF63" s="161"/>
      <c r="AG63" s="161"/>
      <c r="AH63" s="1357">
        <v>0</v>
      </c>
      <c r="AI63" s="1358"/>
      <c r="AJ63" s="1359"/>
      <c r="AK63" s="161"/>
      <c r="AL63" s="161"/>
      <c r="AM63" s="1357">
        <v>744</v>
      </c>
      <c r="AN63" s="1359"/>
      <c r="AO63" s="195" t="s">
        <v>420</v>
      </c>
      <c r="AP63" s="54"/>
      <c r="AQ63" s="161"/>
      <c r="AR63" s="161"/>
      <c r="AS63" s="1360">
        <f>'Control Panel'!BC1314</f>
        <v>0</v>
      </c>
      <c r="AT63" s="1361"/>
      <c r="AU63" s="1361"/>
      <c r="AV63" s="1362"/>
      <c r="AW63" s="161"/>
      <c r="AX63" s="1363">
        <f>'Control Panel'!BD1314</f>
        <v>0</v>
      </c>
      <c r="AY63" s="1363"/>
      <c r="AZ63" s="1363"/>
      <c r="BA63" s="1363"/>
      <c r="BB63" s="479"/>
      <c r="BC63" s="510"/>
      <c r="BD63" s="478"/>
      <c r="BE63" s="478"/>
      <c r="BF63" s="478"/>
      <c r="BG63" s="478"/>
      <c r="BH63" s="478"/>
      <c r="BI63" s="478"/>
      <c r="BJ63" s="478"/>
      <c r="BK63" s="478"/>
      <c r="BL63" s="478"/>
      <c r="BM63" s="478"/>
      <c r="BN63" s="478"/>
      <c r="BO63" s="478"/>
      <c r="BP63" s="478"/>
      <c r="BQ63" s="478"/>
      <c r="BR63" s="478"/>
    </row>
    <row r="64" spans="2:70" ht="6.75" customHeight="1">
      <c r="B64" s="7"/>
      <c r="C64" s="161"/>
      <c r="D64" s="161"/>
      <c r="E64" s="161"/>
      <c r="F64" s="161"/>
      <c r="G64" s="161"/>
      <c r="H64" s="98"/>
      <c r="I64" s="161"/>
      <c r="J64" s="161"/>
      <c r="K64" s="161"/>
      <c r="L64" s="161"/>
      <c r="M64" s="161"/>
      <c r="N64" s="161"/>
      <c r="O64" s="161"/>
      <c r="P64" s="161"/>
      <c r="Q64" s="161"/>
      <c r="R64" s="161"/>
      <c r="S64" s="161"/>
      <c r="T64" s="220"/>
      <c r="U64" s="220"/>
      <c r="V64" s="161"/>
      <c r="W64" s="161"/>
      <c r="X64" s="54"/>
      <c r="Y64" s="54"/>
      <c r="Z64" s="475"/>
      <c r="AA64" s="220"/>
      <c r="AB64" s="161"/>
      <c r="AC64" s="161"/>
      <c r="AD64" s="54"/>
      <c r="AE64" s="54"/>
      <c r="AF64" s="161"/>
      <c r="AG64" s="161"/>
      <c r="AH64" s="54"/>
      <c r="AI64" s="54"/>
      <c r="AJ64" s="54"/>
      <c r="AK64" s="161"/>
      <c r="AL64" s="161"/>
      <c r="AM64" s="54"/>
      <c r="AN64" s="54"/>
      <c r="AO64" s="195"/>
      <c r="AP64" s="54"/>
      <c r="AQ64" s="161"/>
      <c r="AR64" s="161"/>
      <c r="AS64" s="161"/>
      <c r="AT64" s="54"/>
      <c r="AU64" s="54"/>
      <c r="AV64" s="54"/>
      <c r="AW64" s="161"/>
      <c r="AX64" s="813"/>
      <c r="AY64" s="813"/>
      <c r="AZ64" s="813"/>
      <c r="BA64" s="813"/>
      <c r="BB64" s="479"/>
      <c r="BC64" s="510"/>
      <c r="BD64" s="478"/>
      <c r="BE64" s="478"/>
      <c r="BF64" s="478"/>
      <c r="BG64" s="478"/>
      <c r="BH64" s="478"/>
      <c r="BI64" s="478"/>
      <c r="BJ64" s="478"/>
      <c r="BK64" s="478"/>
      <c r="BL64" s="478"/>
      <c r="BM64" s="478"/>
      <c r="BN64" s="478"/>
      <c r="BO64" s="478"/>
      <c r="BP64" s="478"/>
      <c r="BQ64" s="478"/>
      <c r="BR64" s="478"/>
    </row>
    <row r="65" spans="2:70" ht="17.5">
      <c r="B65" s="7"/>
      <c r="C65" s="161"/>
      <c r="D65" s="161"/>
      <c r="E65" s="161"/>
      <c r="F65" s="161"/>
      <c r="G65" s="42"/>
      <c r="H65" s="1364" t="s">
        <v>1249</v>
      </c>
      <c r="I65" s="1365"/>
      <c r="J65" s="1365"/>
      <c r="K65" s="1365"/>
      <c r="L65" s="1365"/>
      <c r="M65" s="1365"/>
      <c r="N65" s="1365"/>
      <c r="O65" s="1365"/>
      <c r="P65" s="1365"/>
      <c r="Q65" s="1365"/>
      <c r="R65" s="1365"/>
      <c r="S65" s="1366"/>
      <c r="T65" s="477"/>
      <c r="U65" s="220"/>
      <c r="V65" s="1357" t="s">
        <v>14</v>
      </c>
      <c r="W65" s="1358"/>
      <c r="X65" s="1358"/>
      <c r="Y65" s="1359"/>
      <c r="Z65" s="290"/>
      <c r="AA65" s="220"/>
      <c r="AB65" s="1357" t="s">
        <v>14</v>
      </c>
      <c r="AC65" s="1358"/>
      <c r="AD65" s="1358"/>
      <c r="AE65" s="1359"/>
      <c r="AF65" s="161"/>
      <c r="AG65" s="161"/>
      <c r="AH65" s="1357">
        <v>0</v>
      </c>
      <c r="AI65" s="1358"/>
      <c r="AJ65" s="1359"/>
      <c r="AK65" s="161"/>
      <c r="AL65" s="161"/>
      <c r="AM65" s="1357">
        <v>744</v>
      </c>
      <c r="AN65" s="1359"/>
      <c r="AO65" s="195" t="s">
        <v>420</v>
      </c>
      <c r="AP65" s="54"/>
      <c r="AQ65" s="161"/>
      <c r="AR65" s="161"/>
      <c r="AS65" s="1360">
        <f>'Control Panel'!BC1315</f>
        <v>0</v>
      </c>
      <c r="AT65" s="1361"/>
      <c r="AU65" s="1361"/>
      <c r="AV65" s="1362"/>
      <c r="AW65" s="161"/>
      <c r="AX65" s="1363">
        <f>'Control Panel'!BD1315</f>
        <v>0</v>
      </c>
      <c r="AY65" s="1363"/>
      <c r="AZ65" s="1363"/>
      <c r="BA65" s="1363"/>
      <c r="BB65" s="479"/>
      <c r="BC65" s="510"/>
      <c r="BD65" s="478"/>
      <c r="BE65" s="478"/>
      <c r="BF65" s="478"/>
      <c r="BG65" s="478"/>
      <c r="BH65" s="478"/>
      <c r="BI65" s="478"/>
      <c r="BJ65" s="478"/>
      <c r="BK65" s="478"/>
      <c r="BL65" s="478"/>
      <c r="BM65" s="478"/>
      <c r="BN65" s="478"/>
      <c r="BO65" s="478"/>
      <c r="BP65" s="478"/>
      <c r="BQ65" s="478"/>
      <c r="BR65" s="478"/>
    </row>
    <row r="66" spans="2:70" ht="9" customHeight="1">
      <c r="B66" s="7"/>
      <c r="C66" s="161"/>
      <c r="D66" s="161"/>
      <c r="E66" s="161"/>
      <c r="F66" s="161"/>
      <c r="G66" s="161"/>
      <c r="H66" s="99"/>
      <c r="I66" s="161"/>
      <c r="J66" s="161"/>
      <c r="K66" s="161"/>
      <c r="L66" s="161"/>
      <c r="M66" s="161"/>
      <c r="N66" s="161"/>
      <c r="O66" s="161"/>
      <c r="P66" s="161"/>
      <c r="Q66" s="161"/>
      <c r="R66" s="161"/>
      <c r="S66" s="161"/>
      <c r="T66" s="220"/>
      <c r="U66" s="220"/>
      <c r="V66" s="161"/>
      <c r="W66" s="161"/>
      <c r="X66" s="54"/>
      <c r="Y66" s="54"/>
      <c r="Z66" s="475"/>
      <c r="AA66" s="220"/>
      <c r="AB66" s="161"/>
      <c r="AC66" s="161"/>
      <c r="AD66" s="54"/>
      <c r="AE66" s="54"/>
      <c r="AF66" s="161"/>
      <c r="AG66" s="161"/>
      <c r="AH66" s="54"/>
      <c r="AI66" s="54"/>
      <c r="AJ66" s="54"/>
      <c r="AK66" s="161"/>
      <c r="AL66" s="161"/>
      <c r="AM66" s="54"/>
      <c r="AN66" s="54"/>
      <c r="AO66" s="195"/>
      <c r="AP66" s="54"/>
      <c r="AQ66" s="161"/>
      <c r="AR66" s="161"/>
      <c r="AS66" s="161"/>
      <c r="AT66" s="54"/>
      <c r="AU66" s="54"/>
      <c r="AV66" s="54"/>
      <c r="AW66" s="161"/>
      <c r="AX66" s="813"/>
      <c r="AY66" s="813"/>
      <c r="AZ66" s="813"/>
      <c r="BA66" s="813"/>
      <c r="BB66" s="479"/>
      <c r="BC66" s="510"/>
      <c r="BD66" s="478"/>
      <c r="BE66" s="478"/>
      <c r="BF66" s="478"/>
      <c r="BG66" s="478"/>
      <c r="BH66" s="478"/>
      <c r="BI66" s="478"/>
      <c r="BJ66" s="478"/>
      <c r="BK66" s="478"/>
      <c r="BL66" s="478"/>
      <c r="BM66" s="478"/>
      <c r="BN66" s="478"/>
      <c r="BO66" s="478"/>
      <c r="BP66" s="478"/>
      <c r="BQ66" s="478"/>
      <c r="BR66" s="478"/>
    </row>
    <row r="67" spans="2:70" ht="16.5">
      <c r="B67" s="7"/>
      <c r="C67" s="161"/>
      <c r="D67" s="161"/>
      <c r="E67" s="161"/>
      <c r="F67" s="161"/>
      <c r="G67" s="78" t="s">
        <v>416</v>
      </c>
      <c r="H67" s="102"/>
      <c r="I67" s="161"/>
      <c r="J67" s="161"/>
      <c r="K67" s="101"/>
      <c r="L67" s="101"/>
      <c r="M67" s="101"/>
      <c r="N67" s="101"/>
      <c r="O67" s="101"/>
      <c r="P67" s="101"/>
      <c r="Q67" s="101"/>
      <c r="R67" s="161"/>
      <c r="S67" s="161"/>
      <c r="T67" s="220"/>
      <c r="U67" s="220"/>
      <c r="V67" s="161"/>
      <c r="W67" s="161"/>
      <c r="X67" s="54"/>
      <c r="Y67" s="54"/>
      <c r="Z67" s="475"/>
      <c r="AA67" s="220"/>
      <c r="AB67" s="161"/>
      <c r="AC67" s="161"/>
      <c r="AD67" s="54"/>
      <c r="AE67" s="54"/>
      <c r="AF67" s="161"/>
      <c r="AG67" s="161"/>
      <c r="AH67" s="54"/>
      <c r="AI67" s="54"/>
      <c r="AJ67" s="54"/>
      <c r="AK67" s="161"/>
      <c r="AL67" s="161"/>
      <c r="AM67" s="54"/>
      <c r="AN67" s="54"/>
      <c r="AO67" s="195"/>
      <c r="AP67" s="54"/>
      <c r="AQ67" s="161"/>
      <c r="AR67" s="161"/>
      <c r="AS67" s="161"/>
      <c r="AT67" s="54"/>
      <c r="AU67" s="54"/>
      <c r="AV67" s="54"/>
      <c r="AW67" s="161"/>
      <c r="AX67" s="813"/>
      <c r="AY67" s="813"/>
      <c r="AZ67" s="813"/>
      <c r="BA67" s="813"/>
      <c r="BB67" s="479"/>
      <c r="BC67" s="510"/>
      <c r="BD67" s="478"/>
      <c r="BE67" s="478"/>
      <c r="BF67" s="478"/>
      <c r="BG67" s="478"/>
      <c r="BH67" s="478"/>
      <c r="BI67" s="478"/>
      <c r="BJ67" s="478"/>
      <c r="BK67" s="478"/>
      <c r="BL67" s="478"/>
      <c r="BM67" s="478"/>
      <c r="BN67" s="478"/>
      <c r="BO67" s="478"/>
      <c r="BP67" s="478"/>
      <c r="BQ67" s="478"/>
      <c r="BR67" s="478"/>
    </row>
    <row r="68" spans="2:70" ht="9" customHeight="1">
      <c r="B68" s="7"/>
      <c r="C68" s="161"/>
      <c r="D68" s="161"/>
      <c r="E68" s="161"/>
      <c r="F68" s="161"/>
      <c r="G68" s="78"/>
      <c r="H68" s="102"/>
      <c r="I68" s="161"/>
      <c r="J68" s="161"/>
      <c r="K68" s="101"/>
      <c r="L68" s="101"/>
      <c r="M68" s="101"/>
      <c r="N68" s="101"/>
      <c r="O68" s="101"/>
      <c r="P68" s="101"/>
      <c r="Q68" s="101"/>
      <c r="R68" s="161"/>
      <c r="S68" s="161"/>
      <c r="T68" s="220"/>
      <c r="U68" s="220"/>
      <c r="V68" s="161"/>
      <c r="W68" s="161"/>
      <c r="X68" s="54"/>
      <c r="Y68" s="54"/>
      <c r="Z68" s="475"/>
      <c r="AA68" s="220"/>
      <c r="AB68" s="161"/>
      <c r="AC68" s="161"/>
      <c r="AD68" s="54"/>
      <c r="AE68" s="54"/>
      <c r="AF68" s="161"/>
      <c r="AG68" s="161"/>
      <c r="AH68" s="54"/>
      <c r="AI68" s="54"/>
      <c r="AJ68" s="54"/>
      <c r="AK68" s="161"/>
      <c r="AL68" s="161"/>
      <c r="AM68" s="54"/>
      <c r="AN68" s="54"/>
      <c r="AO68" s="195"/>
      <c r="AP68" s="54"/>
      <c r="AQ68" s="161"/>
      <c r="AR68" s="161"/>
      <c r="AS68" s="161"/>
      <c r="AT68" s="54"/>
      <c r="AU68" s="54"/>
      <c r="AV68" s="54"/>
      <c r="AW68" s="161"/>
      <c r="AX68" s="813"/>
      <c r="AY68" s="813"/>
      <c r="AZ68" s="813"/>
      <c r="BA68" s="813"/>
      <c r="BB68" s="479"/>
      <c r="BC68" s="510"/>
      <c r="BD68" s="478"/>
      <c r="BE68" s="478"/>
      <c r="BF68" s="478"/>
      <c r="BG68" s="478"/>
      <c r="BH68" s="478"/>
      <c r="BI68" s="478"/>
      <c r="BJ68" s="478"/>
      <c r="BK68" s="478"/>
      <c r="BL68" s="478"/>
      <c r="BM68" s="478"/>
      <c r="BN68" s="478"/>
      <c r="BO68" s="478"/>
      <c r="BP68" s="478"/>
      <c r="BQ68" s="478"/>
      <c r="BR68" s="478"/>
    </row>
    <row r="69" spans="2:70" ht="17.5">
      <c r="B69" s="7"/>
      <c r="C69" s="161"/>
      <c r="D69" s="161"/>
      <c r="E69" s="161"/>
      <c r="F69" s="161"/>
      <c r="G69" s="571"/>
      <c r="H69" s="1364" t="s">
        <v>1250</v>
      </c>
      <c r="I69" s="1365"/>
      <c r="J69" s="1365"/>
      <c r="K69" s="1365"/>
      <c r="L69" s="1365"/>
      <c r="M69" s="1365"/>
      <c r="N69" s="1365"/>
      <c r="O69" s="1365"/>
      <c r="P69" s="1365"/>
      <c r="Q69" s="1365"/>
      <c r="R69" s="1365"/>
      <c r="S69" s="1366"/>
      <c r="T69" s="477"/>
      <c r="U69" s="220"/>
      <c r="V69" s="1357" t="s">
        <v>14</v>
      </c>
      <c r="W69" s="1358"/>
      <c r="X69" s="1358"/>
      <c r="Y69" s="1359"/>
      <c r="Z69" s="290"/>
      <c r="AA69" s="220"/>
      <c r="AB69" s="1357" t="s">
        <v>14</v>
      </c>
      <c r="AC69" s="1358"/>
      <c r="AD69" s="1358"/>
      <c r="AE69" s="1359"/>
      <c r="AF69" s="161"/>
      <c r="AG69" s="161"/>
      <c r="AH69" s="1357">
        <v>0</v>
      </c>
      <c r="AI69" s="1358"/>
      <c r="AJ69" s="1359"/>
      <c r="AK69" s="161"/>
      <c r="AL69" s="161"/>
      <c r="AM69" s="1357">
        <v>744</v>
      </c>
      <c r="AN69" s="1359"/>
      <c r="AO69" s="195" t="s">
        <v>420</v>
      </c>
      <c r="AP69" s="54"/>
      <c r="AQ69" s="161"/>
      <c r="AR69" s="161"/>
      <c r="AS69" s="1360">
        <f>'Control Panel'!BC1316</f>
        <v>0</v>
      </c>
      <c r="AT69" s="1361"/>
      <c r="AU69" s="1361"/>
      <c r="AV69" s="1362"/>
      <c r="AW69" s="161"/>
      <c r="AX69" s="1363">
        <f>'Control Panel'!BD1316</f>
        <v>0</v>
      </c>
      <c r="AY69" s="1363"/>
      <c r="AZ69" s="1363"/>
      <c r="BA69" s="1363"/>
      <c r="BB69" s="479"/>
      <c r="BC69" s="510"/>
      <c r="BD69" s="478"/>
      <c r="BE69" s="478"/>
      <c r="BF69" s="478"/>
      <c r="BG69" s="478"/>
      <c r="BH69" s="478"/>
      <c r="BI69" s="478"/>
      <c r="BJ69" s="478"/>
      <c r="BK69" s="478"/>
      <c r="BL69" s="478"/>
      <c r="BM69" s="478"/>
      <c r="BN69" s="478"/>
      <c r="BO69" s="478"/>
      <c r="BP69" s="478"/>
      <c r="BQ69" s="478"/>
      <c r="BR69" s="478"/>
    </row>
    <row r="70" spans="2:70" ht="6.75" customHeight="1">
      <c r="B70" s="7"/>
      <c r="C70" s="161"/>
      <c r="D70" s="161"/>
      <c r="E70" s="161"/>
      <c r="F70" s="161"/>
      <c r="G70" s="78"/>
      <c r="H70" s="98"/>
      <c r="I70" s="161"/>
      <c r="J70" s="161"/>
      <c r="K70" s="161"/>
      <c r="L70" s="161"/>
      <c r="M70" s="161"/>
      <c r="N70" s="161"/>
      <c r="O70" s="161"/>
      <c r="P70" s="161"/>
      <c r="Q70" s="161"/>
      <c r="R70" s="161"/>
      <c r="S70" s="161"/>
      <c r="T70" s="220"/>
      <c r="U70" s="220"/>
      <c r="V70" s="161"/>
      <c r="W70" s="161"/>
      <c r="X70" s="54"/>
      <c r="Y70" s="54"/>
      <c r="Z70" s="475"/>
      <c r="AA70" s="220"/>
      <c r="AB70" s="161"/>
      <c r="AC70" s="161"/>
      <c r="AD70" s="54"/>
      <c r="AE70" s="54"/>
      <c r="AF70" s="161"/>
      <c r="AG70" s="161"/>
      <c r="AH70" s="54"/>
      <c r="AI70" s="54"/>
      <c r="AJ70" s="54"/>
      <c r="AK70" s="161"/>
      <c r="AL70" s="161"/>
      <c r="AM70" s="54"/>
      <c r="AN70" s="54"/>
      <c r="AO70" s="195"/>
      <c r="AP70" s="54"/>
      <c r="AQ70" s="161"/>
      <c r="AR70" s="161"/>
      <c r="AS70" s="161"/>
      <c r="AT70" s="54"/>
      <c r="AU70" s="54"/>
      <c r="AV70" s="54"/>
      <c r="AW70" s="161"/>
      <c r="AX70" s="813"/>
      <c r="AY70" s="813"/>
      <c r="AZ70" s="813"/>
      <c r="BA70" s="813"/>
      <c r="BB70" s="479"/>
      <c r="BC70" s="510"/>
      <c r="BD70" s="478"/>
      <c r="BE70" s="478"/>
      <c r="BF70" s="478"/>
      <c r="BG70" s="478"/>
      <c r="BH70" s="478"/>
      <c r="BI70" s="478"/>
      <c r="BJ70" s="478"/>
      <c r="BK70" s="478"/>
      <c r="BL70" s="478"/>
      <c r="BM70" s="478"/>
      <c r="BN70" s="478"/>
      <c r="BO70" s="478"/>
      <c r="BP70" s="478"/>
      <c r="BQ70" s="478"/>
      <c r="BR70" s="478"/>
    </row>
    <row r="71" spans="2:70" ht="17.5">
      <c r="B71" s="7"/>
      <c r="C71" s="161"/>
      <c r="D71" s="161"/>
      <c r="E71" s="161"/>
      <c r="F71" s="161"/>
      <c r="G71" s="42"/>
      <c r="H71" s="1364" t="s">
        <v>1251</v>
      </c>
      <c r="I71" s="1365"/>
      <c r="J71" s="1365"/>
      <c r="K71" s="1365"/>
      <c r="L71" s="1365"/>
      <c r="M71" s="1365"/>
      <c r="N71" s="1365"/>
      <c r="O71" s="1365"/>
      <c r="P71" s="1365"/>
      <c r="Q71" s="1365"/>
      <c r="R71" s="1365"/>
      <c r="S71" s="1366"/>
      <c r="T71" s="477"/>
      <c r="U71" s="220"/>
      <c r="V71" s="1357" t="s">
        <v>14</v>
      </c>
      <c r="W71" s="1358"/>
      <c r="X71" s="1358"/>
      <c r="Y71" s="1359"/>
      <c r="Z71" s="290"/>
      <c r="AA71" s="220"/>
      <c r="AB71" s="1357" t="s">
        <v>14</v>
      </c>
      <c r="AC71" s="1358"/>
      <c r="AD71" s="1358"/>
      <c r="AE71" s="1359"/>
      <c r="AF71" s="161"/>
      <c r="AG71" s="161"/>
      <c r="AH71" s="1357">
        <v>0</v>
      </c>
      <c r="AI71" s="1358"/>
      <c r="AJ71" s="1359"/>
      <c r="AK71" s="161"/>
      <c r="AL71" s="161"/>
      <c r="AM71" s="1357">
        <v>744</v>
      </c>
      <c r="AN71" s="1359"/>
      <c r="AO71" s="195" t="s">
        <v>420</v>
      </c>
      <c r="AP71" s="54"/>
      <c r="AQ71" s="161"/>
      <c r="AR71" s="161"/>
      <c r="AS71" s="1360">
        <f>'Control Panel'!BC1317</f>
        <v>0</v>
      </c>
      <c r="AT71" s="1361"/>
      <c r="AU71" s="1361"/>
      <c r="AV71" s="1362"/>
      <c r="AW71" s="161"/>
      <c r="AX71" s="1363">
        <f>'Control Panel'!BD1317</f>
        <v>0</v>
      </c>
      <c r="AY71" s="1363"/>
      <c r="AZ71" s="1363"/>
      <c r="BA71" s="1363"/>
      <c r="BB71" s="479"/>
      <c r="BC71" s="510"/>
      <c r="BD71" s="478"/>
      <c r="BE71" s="478"/>
      <c r="BF71" s="478"/>
      <c r="BG71" s="478"/>
      <c r="BH71" s="478"/>
      <c r="BI71" s="478"/>
      <c r="BJ71" s="478"/>
      <c r="BK71" s="478"/>
      <c r="BL71" s="478"/>
      <c r="BM71" s="478"/>
      <c r="BN71" s="478"/>
      <c r="BO71" s="478"/>
      <c r="BP71" s="478"/>
      <c r="BQ71" s="478"/>
      <c r="BR71" s="478"/>
    </row>
    <row r="72" spans="2:70" ht="6.75" customHeight="1">
      <c r="B72" s="7"/>
      <c r="C72" s="161"/>
      <c r="D72" s="161"/>
      <c r="E72" s="161"/>
      <c r="F72" s="161"/>
      <c r="G72" s="161"/>
      <c r="H72" s="98"/>
      <c r="I72" s="161"/>
      <c r="J72" s="161"/>
      <c r="K72" s="161"/>
      <c r="L72" s="161"/>
      <c r="M72" s="161"/>
      <c r="N72" s="161"/>
      <c r="O72" s="161"/>
      <c r="P72" s="161"/>
      <c r="Q72" s="161"/>
      <c r="R72" s="161"/>
      <c r="S72" s="161"/>
      <c r="T72" s="220"/>
      <c r="U72" s="220"/>
      <c r="V72" s="161"/>
      <c r="W72" s="161"/>
      <c r="X72" s="54"/>
      <c r="Y72" s="54"/>
      <c r="Z72" s="475"/>
      <c r="AA72" s="220"/>
      <c r="AB72" s="161"/>
      <c r="AC72" s="161"/>
      <c r="AD72" s="54"/>
      <c r="AE72" s="54"/>
      <c r="AF72" s="161"/>
      <c r="AG72" s="161"/>
      <c r="AH72" s="54"/>
      <c r="AI72" s="54"/>
      <c r="AJ72" s="54"/>
      <c r="AK72" s="161"/>
      <c r="AL72" s="161"/>
      <c r="AM72" s="54"/>
      <c r="AN72" s="54"/>
      <c r="AO72" s="195"/>
      <c r="AP72" s="54"/>
      <c r="AQ72" s="161"/>
      <c r="AR72" s="161"/>
      <c r="AS72" s="161"/>
      <c r="AT72" s="54"/>
      <c r="AU72" s="54"/>
      <c r="AV72" s="54"/>
      <c r="AW72" s="161"/>
      <c r="AX72" s="813"/>
      <c r="AY72" s="813"/>
      <c r="AZ72" s="813"/>
      <c r="BA72" s="813"/>
      <c r="BB72" s="479"/>
      <c r="BC72" s="510"/>
      <c r="BD72" s="478"/>
      <c r="BE72" s="478"/>
      <c r="BF72" s="478"/>
      <c r="BG72" s="478"/>
      <c r="BH72" s="478"/>
      <c r="BI72" s="478"/>
      <c r="BJ72" s="478"/>
      <c r="BK72" s="478"/>
      <c r="BL72" s="478"/>
      <c r="BM72" s="478"/>
      <c r="BN72" s="478"/>
      <c r="BO72" s="478"/>
      <c r="BP72" s="478"/>
      <c r="BQ72" s="478"/>
      <c r="BR72" s="478"/>
    </row>
    <row r="73" spans="2:70" ht="17.5">
      <c r="B73" s="7"/>
      <c r="C73" s="161"/>
      <c r="D73" s="161"/>
      <c r="E73" s="161"/>
      <c r="F73" s="161"/>
      <c r="G73" s="42"/>
      <c r="H73" s="1364" t="s">
        <v>1252</v>
      </c>
      <c r="I73" s="1365"/>
      <c r="J73" s="1365"/>
      <c r="K73" s="1365"/>
      <c r="L73" s="1365"/>
      <c r="M73" s="1365"/>
      <c r="N73" s="1365"/>
      <c r="O73" s="1365"/>
      <c r="P73" s="1365"/>
      <c r="Q73" s="1365"/>
      <c r="R73" s="1365"/>
      <c r="S73" s="1366"/>
      <c r="T73" s="477"/>
      <c r="U73" s="220"/>
      <c r="V73" s="1357" t="s">
        <v>14</v>
      </c>
      <c r="W73" s="1358"/>
      <c r="X73" s="1358"/>
      <c r="Y73" s="1359"/>
      <c r="Z73" s="290"/>
      <c r="AA73" s="220"/>
      <c r="AB73" s="1357" t="s">
        <v>14</v>
      </c>
      <c r="AC73" s="1358"/>
      <c r="AD73" s="1358"/>
      <c r="AE73" s="1359"/>
      <c r="AF73" s="161"/>
      <c r="AG73" s="161"/>
      <c r="AH73" s="1357">
        <v>0</v>
      </c>
      <c r="AI73" s="1358"/>
      <c r="AJ73" s="1359"/>
      <c r="AK73" s="161"/>
      <c r="AL73" s="161"/>
      <c r="AM73" s="1357">
        <v>744</v>
      </c>
      <c r="AN73" s="1359"/>
      <c r="AO73" s="195" t="s">
        <v>420</v>
      </c>
      <c r="AP73" s="54"/>
      <c r="AQ73" s="161"/>
      <c r="AR73" s="161"/>
      <c r="AS73" s="1360">
        <f>'Control Panel'!BC1318</f>
        <v>0</v>
      </c>
      <c r="AT73" s="1361"/>
      <c r="AU73" s="1361"/>
      <c r="AV73" s="1362"/>
      <c r="AW73" s="161"/>
      <c r="AX73" s="1363">
        <f>'Control Panel'!BD1318</f>
        <v>0</v>
      </c>
      <c r="AY73" s="1363"/>
      <c r="AZ73" s="1363"/>
      <c r="BA73" s="1363"/>
      <c r="BB73" s="479"/>
      <c r="BC73" s="510"/>
      <c r="BD73" s="478"/>
      <c r="BE73" s="478"/>
      <c r="BF73" s="478"/>
      <c r="BG73" s="478"/>
      <c r="BH73" s="478"/>
      <c r="BI73" s="478"/>
      <c r="BJ73" s="478"/>
      <c r="BK73" s="478"/>
      <c r="BL73" s="478"/>
      <c r="BM73" s="478"/>
      <c r="BN73" s="478"/>
      <c r="BO73" s="478"/>
      <c r="BP73" s="478"/>
      <c r="BQ73" s="478"/>
      <c r="BR73" s="478"/>
    </row>
    <row r="74" spans="2:70" ht="9" customHeight="1">
      <c r="B74" s="7"/>
      <c r="C74" s="161"/>
      <c r="D74" s="161"/>
      <c r="E74" s="161"/>
      <c r="F74" s="161"/>
      <c r="G74" s="161"/>
      <c r="H74" s="161"/>
      <c r="I74" s="161"/>
      <c r="J74" s="161"/>
      <c r="K74" s="161"/>
      <c r="L74" s="161"/>
      <c r="M74" s="161"/>
      <c r="N74" s="161"/>
      <c r="O74" s="161"/>
      <c r="P74" s="161"/>
      <c r="Q74" s="161"/>
      <c r="R74" s="161"/>
      <c r="S74" s="161"/>
      <c r="T74" s="220"/>
      <c r="U74" s="220"/>
      <c r="V74" s="161"/>
      <c r="W74" s="161"/>
      <c r="X74" s="161"/>
      <c r="Y74" s="161"/>
      <c r="Z74" s="220"/>
      <c r="AA74" s="220"/>
      <c r="AB74" s="161"/>
      <c r="AC74" s="161"/>
      <c r="AD74" s="161"/>
      <c r="AE74" s="161"/>
      <c r="AF74" s="161"/>
      <c r="AG74" s="161"/>
      <c r="AH74" s="161"/>
      <c r="AI74" s="161"/>
      <c r="AJ74" s="161"/>
      <c r="AK74" s="161"/>
      <c r="AL74" s="161"/>
      <c r="AM74" s="161"/>
      <c r="AN74" s="161"/>
      <c r="AO74" s="161"/>
      <c r="AP74" s="161"/>
      <c r="AQ74" s="161"/>
      <c r="AR74" s="161"/>
      <c r="AS74" s="161"/>
      <c r="AT74" s="161"/>
      <c r="AU74" s="161"/>
      <c r="AV74" s="161"/>
      <c r="AW74" s="161"/>
      <c r="AX74" s="811"/>
      <c r="AY74" s="811"/>
      <c r="AZ74" s="811"/>
      <c r="BA74" s="811"/>
      <c r="BB74" s="479"/>
      <c r="BC74" s="510"/>
      <c r="BD74" s="478"/>
      <c r="BE74" s="478"/>
      <c r="BF74" s="478"/>
      <c r="BG74" s="478"/>
      <c r="BH74" s="478"/>
      <c r="BI74" s="478"/>
      <c r="BJ74" s="478"/>
      <c r="BK74" s="478"/>
      <c r="BL74" s="478"/>
      <c r="BM74" s="478"/>
      <c r="BN74" s="478"/>
      <c r="BO74" s="478"/>
      <c r="BP74" s="478"/>
      <c r="BQ74" s="478"/>
      <c r="BR74" s="478"/>
    </row>
    <row r="75" spans="2:70" ht="16.5">
      <c r="B75" s="7"/>
      <c r="C75" s="161"/>
      <c r="D75" s="161"/>
      <c r="E75" s="161"/>
      <c r="F75" s="161"/>
      <c r="G75" s="78" t="s">
        <v>452</v>
      </c>
      <c r="H75" s="102"/>
      <c r="I75" s="161"/>
      <c r="J75" s="161"/>
      <c r="K75" s="101"/>
      <c r="L75" s="101"/>
      <c r="M75" s="101"/>
      <c r="N75" s="101"/>
      <c r="O75" s="101"/>
      <c r="P75" s="101"/>
      <c r="Q75" s="101"/>
      <c r="R75" s="101"/>
      <c r="S75" s="101"/>
      <c r="T75" s="220"/>
      <c r="U75" s="220"/>
      <c r="V75" s="161"/>
      <c r="W75" s="161"/>
      <c r="X75" s="54"/>
      <c r="Y75" s="54"/>
      <c r="Z75" s="475"/>
      <c r="AA75" s="475"/>
      <c r="AB75" s="54"/>
      <c r="AC75" s="161"/>
      <c r="AD75" s="161"/>
      <c r="AE75" s="161"/>
      <c r="AF75" s="161"/>
      <c r="AG75" s="161"/>
      <c r="AH75" s="54"/>
      <c r="AI75" s="54"/>
      <c r="AJ75" s="161"/>
      <c r="AK75" s="161"/>
      <c r="AL75" s="161"/>
      <c r="AM75" s="54"/>
      <c r="AN75" s="54"/>
      <c r="AO75" s="54"/>
      <c r="AP75" s="161"/>
      <c r="AQ75" s="161"/>
      <c r="AR75" s="161"/>
      <c r="AS75" s="54"/>
      <c r="AT75" s="54"/>
      <c r="AU75" s="54"/>
      <c r="AV75" s="53"/>
      <c r="AW75" s="161"/>
      <c r="AX75" s="813"/>
      <c r="AY75" s="813"/>
      <c r="AZ75" s="813"/>
      <c r="BA75" s="813"/>
      <c r="BB75" s="479"/>
      <c r="BC75" s="510"/>
      <c r="BD75" s="478"/>
      <c r="BE75" s="478"/>
      <c r="BF75" s="478"/>
      <c r="BG75" s="478"/>
      <c r="BH75" s="478"/>
      <c r="BI75" s="478"/>
      <c r="BJ75" s="478"/>
      <c r="BK75" s="478"/>
      <c r="BL75" s="478"/>
      <c r="BM75" s="478"/>
      <c r="BN75" s="478"/>
      <c r="BO75" s="478"/>
      <c r="BP75" s="478"/>
      <c r="BQ75" s="478"/>
      <c r="BR75" s="478"/>
    </row>
    <row r="76" spans="2:70" ht="9" customHeight="1">
      <c r="B76" s="7"/>
      <c r="C76" s="161"/>
      <c r="D76" s="161"/>
      <c r="E76" s="161"/>
      <c r="F76" s="161"/>
      <c r="G76" s="161"/>
      <c r="H76" s="99"/>
      <c r="I76" s="161"/>
      <c r="J76" s="161"/>
      <c r="K76" s="161"/>
      <c r="L76" s="161"/>
      <c r="M76" s="161"/>
      <c r="N76" s="161"/>
      <c r="O76" s="161"/>
      <c r="P76" s="161"/>
      <c r="Q76" s="161"/>
      <c r="R76" s="101"/>
      <c r="S76" s="161"/>
      <c r="T76" s="220"/>
      <c r="U76" s="220"/>
      <c r="V76" s="161"/>
      <c r="W76" s="161"/>
      <c r="X76" s="54"/>
      <c r="Y76" s="54"/>
      <c r="Z76" s="475"/>
      <c r="AA76" s="220"/>
      <c r="AB76" s="161"/>
      <c r="AC76" s="161"/>
      <c r="AD76" s="54"/>
      <c r="AE76" s="54"/>
      <c r="AF76" s="161"/>
      <c r="AG76" s="161"/>
      <c r="AH76" s="54"/>
      <c r="AI76" s="54"/>
      <c r="AJ76" s="54"/>
      <c r="AK76" s="161"/>
      <c r="AL76" s="161"/>
      <c r="AM76" s="54"/>
      <c r="AN76" s="54"/>
      <c r="AO76" s="195"/>
      <c r="AP76" s="54"/>
      <c r="AQ76" s="161"/>
      <c r="AR76" s="161"/>
      <c r="AS76" s="161"/>
      <c r="AT76" s="54"/>
      <c r="AU76" s="54"/>
      <c r="AV76" s="54"/>
      <c r="AW76" s="161"/>
      <c r="AX76" s="813"/>
      <c r="AY76" s="813"/>
      <c r="AZ76" s="813"/>
      <c r="BA76" s="813"/>
      <c r="BB76" s="479"/>
      <c r="BC76" s="510"/>
      <c r="BD76" s="480"/>
      <c r="BE76" s="478"/>
      <c r="BF76" s="478"/>
      <c r="BG76" s="478"/>
      <c r="BH76" s="478"/>
      <c r="BI76" s="478"/>
      <c r="BJ76" s="478"/>
      <c r="BK76" s="478"/>
      <c r="BL76" s="478"/>
      <c r="BM76" s="478"/>
      <c r="BN76" s="478"/>
      <c r="BO76" s="478"/>
      <c r="BP76" s="478"/>
      <c r="BQ76" s="478"/>
      <c r="BR76" s="478"/>
    </row>
    <row r="77" spans="2:70" ht="17.5">
      <c r="B77" s="7"/>
      <c r="C77" s="161"/>
      <c r="D77" s="161"/>
      <c r="E77" s="161"/>
      <c r="F77" s="161"/>
      <c r="G77" s="42"/>
      <c r="H77" s="1364" t="s">
        <v>1253</v>
      </c>
      <c r="I77" s="1365"/>
      <c r="J77" s="1365"/>
      <c r="K77" s="1365"/>
      <c r="L77" s="1365"/>
      <c r="M77" s="1365"/>
      <c r="N77" s="1365"/>
      <c r="O77" s="1365"/>
      <c r="P77" s="1365"/>
      <c r="Q77" s="1365"/>
      <c r="R77" s="1365"/>
      <c r="S77" s="1366"/>
      <c r="T77" s="477"/>
      <c r="U77" s="220"/>
      <c r="V77" s="1357" t="s">
        <v>14</v>
      </c>
      <c r="W77" s="1358"/>
      <c r="X77" s="1358"/>
      <c r="Y77" s="1359"/>
      <c r="Z77" s="290"/>
      <c r="AA77" s="220"/>
      <c r="AB77" s="1357" t="s">
        <v>14</v>
      </c>
      <c r="AC77" s="1358"/>
      <c r="AD77" s="1358"/>
      <c r="AE77" s="1359"/>
      <c r="AF77" s="161"/>
      <c r="AG77" s="161"/>
      <c r="AH77" s="1357">
        <v>0</v>
      </c>
      <c r="AI77" s="1358"/>
      <c r="AJ77" s="1359"/>
      <c r="AK77" s="161"/>
      <c r="AL77" s="161"/>
      <c r="AM77" s="1357">
        <v>744</v>
      </c>
      <c r="AN77" s="1359"/>
      <c r="AO77" s="195" t="s">
        <v>420</v>
      </c>
      <c r="AP77" s="54"/>
      <c r="AQ77" s="161"/>
      <c r="AR77" s="161"/>
      <c r="AS77" s="1360">
        <f>'Control Panel'!BC1319</f>
        <v>0</v>
      </c>
      <c r="AT77" s="1361"/>
      <c r="AU77" s="1361"/>
      <c r="AV77" s="1362"/>
      <c r="AW77" s="161"/>
      <c r="AX77" s="1363">
        <f>'Control Panel'!BD1319</f>
        <v>0</v>
      </c>
      <c r="AY77" s="1363"/>
      <c r="AZ77" s="1363"/>
      <c r="BA77" s="1363"/>
      <c r="BB77" s="479"/>
      <c r="BC77" s="510"/>
      <c r="BD77" s="480"/>
      <c r="BE77" s="478"/>
      <c r="BF77" s="478"/>
      <c r="BG77" s="478"/>
      <c r="BH77" s="478"/>
      <c r="BI77" s="478"/>
      <c r="BJ77" s="478"/>
      <c r="BK77" s="478"/>
      <c r="BL77" s="478"/>
      <c r="BM77" s="478"/>
      <c r="BN77" s="478"/>
      <c r="BO77" s="478"/>
      <c r="BP77" s="478"/>
      <c r="BQ77" s="478"/>
      <c r="BR77" s="478"/>
    </row>
    <row r="78" spans="2:70" ht="6.75" customHeight="1">
      <c r="B78" s="7"/>
      <c r="C78" s="161"/>
      <c r="D78" s="161"/>
      <c r="E78" s="161"/>
      <c r="F78" s="161"/>
      <c r="G78" s="161"/>
      <c r="H78" s="98"/>
      <c r="I78" s="161"/>
      <c r="J78" s="161"/>
      <c r="K78" s="161"/>
      <c r="L78" s="161"/>
      <c r="M78" s="161"/>
      <c r="N78" s="161"/>
      <c r="O78" s="161"/>
      <c r="P78" s="161"/>
      <c r="Q78" s="161"/>
      <c r="R78" s="161"/>
      <c r="S78" s="161"/>
      <c r="T78" s="220"/>
      <c r="U78" s="220"/>
      <c r="V78" s="161"/>
      <c r="W78" s="161"/>
      <c r="X78" s="54"/>
      <c r="Y78" s="54"/>
      <c r="Z78" s="475"/>
      <c r="AA78" s="220"/>
      <c r="AB78" s="161"/>
      <c r="AC78" s="161"/>
      <c r="AD78" s="54"/>
      <c r="AE78" s="54"/>
      <c r="AF78" s="161"/>
      <c r="AG78" s="161"/>
      <c r="AH78" s="54"/>
      <c r="AI78" s="54"/>
      <c r="AJ78" s="54"/>
      <c r="AK78" s="161"/>
      <c r="AL78" s="161"/>
      <c r="AM78" s="54"/>
      <c r="AN78" s="54"/>
      <c r="AO78" s="195"/>
      <c r="AP78" s="54"/>
      <c r="AQ78" s="161"/>
      <c r="AR78" s="161"/>
      <c r="AS78" s="161"/>
      <c r="AT78" s="54"/>
      <c r="AU78" s="54"/>
      <c r="AV78" s="54"/>
      <c r="AW78" s="161"/>
      <c r="AX78" s="813"/>
      <c r="AY78" s="813"/>
      <c r="AZ78" s="813"/>
      <c r="BA78" s="813"/>
      <c r="BB78" s="479"/>
      <c r="BC78" s="510"/>
      <c r="BD78" s="480"/>
      <c r="BE78" s="478"/>
      <c r="BF78" s="478"/>
      <c r="BG78" s="478"/>
      <c r="BH78" s="478"/>
      <c r="BI78" s="478"/>
      <c r="BJ78" s="478"/>
      <c r="BK78" s="478"/>
      <c r="BL78" s="478"/>
      <c r="BM78" s="478"/>
      <c r="BN78" s="478"/>
      <c r="BO78" s="478"/>
      <c r="BP78" s="478"/>
      <c r="BQ78" s="478"/>
      <c r="BR78" s="478"/>
    </row>
    <row r="79" spans="2:70" ht="17.5">
      <c r="B79" s="7"/>
      <c r="C79" s="161"/>
      <c r="D79" s="161"/>
      <c r="E79" s="161"/>
      <c r="F79" s="161"/>
      <c r="G79" s="42"/>
      <c r="H79" s="1364" t="s">
        <v>1254</v>
      </c>
      <c r="I79" s="1365"/>
      <c r="J79" s="1365"/>
      <c r="K79" s="1365"/>
      <c r="L79" s="1365"/>
      <c r="M79" s="1365"/>
      <c r="N79" s="1365"/>
      <c r="O79" s="1365"/>
      <c r="P79" s="1365"/>
      <c r="Q79" s="1365"/>
      <c r="R79" s="1365"/>
      <c r="S79" s="1366"/>
      <c r="T79" s="477"/>
      <c r="U79" s="220"/>
      <c r="V79" s="1357" t="s">
        <v>14</v>
      </c>
      <c r="W79" s="1358"/>
      <c r="X79" s="1358"/>
      <c r="Y79" s="1359"/>
      <c r="Z79" s="290"/>
      <c r="AA79" s="220"/>
      <c r="AB79" s="1357" t="s">
        <v>14</v>
      </c>
      <c r="AC79" s="1358"/>
      <c r="AD79" s="1358"/>
      <c r="AE79" s="1359"/>
      <c r="AF79" s="161"/>
      <c r="AG79" s="161"/>
      <c r="AH79" s="1357">
        <v>0</v>
      </c>
      <c r="AI79" s="1358"/>
      <c r="AJ79" s="1359"/>
      <c r="AK79" s="161"/>
      <c r="AL79" s="161"/>
      <c r="AM79" s="1357">
        <v>744</v>
      </c>
      <c r="AN79" s="1359"/>
      <c r="AO79" s="195" t="s">
        <v>420</v>
      </c>
      <c r="AP79" s="54"/>
      <c r="AQ79" s="161"/>
      <c r="AR79" s="161"/>
      <c r="AS79" s="1360">
        <f>'Control Panel'!BC1320</f>
        <v>0</v>
      </c>
      <c r="AT79" s="1361"/>
      <c r="AU79" s="1361"/>
      <c r="AV79" s="1362"/>
      <c r="AW79" s="161"/>
      <c r="AX79" s="1363">
        <f>'Control Panel'!BD1320</f>
        <v>0</v>
      </c>
      <c r="AY79" s="1363"/>
      <c r="AZ79" s="1363"/>
      <c r="BA79" s="1363"/>
      <c r="BB79" s="479"/>
      <c r="BC79" s="510"/>
      <c r="BD79" s="480"/>
      <c r="BE79" s="478"/>
      <c r="BF79" s="478"/>
      <c r="BG79" s="478"/>
      <c r="BH79" s="478"/>
      <c r="BI79" s="478"/>
      <c r="BJ79" s="478"/>
      <c r="BK79" s="478"/>
      <c r="BL79" s="478"/>
      <c r="BM79" s="478"/>
      <c r="BN79" s="478"/>
      <c r="BO79" s="478"/>
      <c r="BP79" s="478"/>
      <c r="BQ79" s="478"/>
      <c r="BR79" s="478"/>
    </row>
    <row r="80" spans="2:70" ht="16.5">
      <c r="B80" s="7"/>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1"/>
      <c r="AC80" s="161"/>
      <c r="AD80" s="161"/>
      <c r="AE80" s="161"/>
      <c r="AF80" s="161"/>
      <c r="AG80" s="161"/>
      <c r="AH80" s="161"/>
      <c r="AI80" s="161"/>
      <c r="AJ80" s="161"/>
      <c r="AK80" s="161"/>
      <c r="AL80" s="161"/>
      <c r="AM80" s="161"/>
      <c r="AN80" s="161"/>
      <c r="AO80" s="161"/>
      <c r="AP80" s="161"/>
      <c r="AQ80" s="161"/>
      <c r="AR80" s="161"/>
      <c r="AS80" s="161"/>
      <c r="AT80" s="161"/>
      <c r="AU80" s="161"/>
      <c r="AV80" s="161"/>
      <c r="AW80" s="300"/>
      <c r="AX80" s="811"/>
      <c r="AY80" s="811"/>
      <c r="AZ80" s="811"/>
      <c r="BA80" s="811"/>
      <c r="BB80" s="479"/>
      <c r="BC80" s="510"/>
      <c r="BD80" s="480"/>
      <c r="BE80" s="478"/>
      <c r="BF80" s="478"/>
      <c r="BG80" s="478"/>
      <c r="BH80" s="478"/>
      <c r="BI80" s="478"/>
      <c r="BJ80" s="478"/>
      <c r="BK80" s="478"/>
      <c r="BL80" s="478"/>
      <c r="BM80" s="478"/>
      <c r="BN80" s="478"/>
      <c r="BO80" s="478"/>
      <c r="BP80" s="478"/>
      <c r="BQ80" s="478"/>
      <c r="BR80" s="478"/>
    </row>
    <row r="81" spans="2:70" ht="17.5">
      <c r="B81" s="7"/>
      <c r="C81" s="161"/>
      <c r="D81" s="161"/>
      <c r="E81" s="161"/>
      <c r="F81" s="161"/>
      <c r="G81" s="161"/>
      <c r="H81" s="161"/>
      <c r="I81" s="161"/>
      <c r="J81" s="161"/>
      <c r="K81" s="161"/>
      <c r="L81" s="161"/>
      <c r="M81" s="161"/>
      <c r="N81" s="161"/>
      <c r="O81" s="161"/>
      <c r="P81" s="161"/>
      <c r="Q81" s="172"/>
      <c r="R81" s="161"/>
      <c r="S81" s="161"/>
      <c r="T81" s="1373"/>
      <c r="U81" s="1373"/>
      <c r="V81" s="1373"/>
      <c r="W81" s="1373"/>
      <c r="X81" s="1373"/>
      <c r="Y81" s="1373"/>
      <c r="Z81" s="194"/>
      <c r="AA81" s="161"/>
      <c r="AB81" s="161"/>
      <c r="AC81" s="1373"/>
      <c r="AD81" s="1373"/>
      <c r="AE81" s="1373"/>
      <c r="AF81" s="1373"/>
      <c r="AG81" s="1373"/>
      <c r="AH81" s="1373"/>
      <c r="AI81" s="161"/>
      <c r="AJ81" s="161"/>
      <c r="AK81" s="161"/>
      <c r="AL81" s="1371" t="s">
        <v>346</v>
      </c>
      <c r="AM81" s="1371"/>
      <c r="AN81" s="1371"/>
      <c r="AO81" s="1371"/>
      <c r="AP81" s="1371"/>
      <c r="AQ81" s="1371"/>
      <c r="AR81" s="1371"/>
      <c r="AS81" s="1371"/>
      <c r="AT81" s="1371"/>
      <c r="AU81" s="1371"/>
      <c r="AV81" s="1371"/>
      <c r="AW81" s="1371"/>
      <c r="AX81" s="1374">
        <f>'Control Panel'!BD1321</f>
        <v>0</v>
      </c>
      <c r="AY81" s="1374"/>
      <c r="AZ81" s="1374"/>
      <c r="BA81" s="1374"/>
      <c r="BB81" s="479"/>
      <c r="BC81" s="510"/>
      <c r="BD81" s="480"/>
      <c r="BE81" s="478"/>
      <c r="BF81" s="478"/>
      <c r="BG81" s="478"/>
      <c r="BH81" s="478"/>
      <c r="BI81" s="478"/>
      <c r="BJ81" s="478"/>
      <c r="BK81" s="478"/>
      <c r="BL81" s="478"/>
      <c r="BM81" s="478"/>
      <c r="BN81" s="478"/>
      <c r="BO81" s="478"/>
      <c r="BP81" s="478"/>
      <c r="BQ81" s="478"/>
      <c r="BR81" s="478"/>
    </row>
    <row r="82" spans="2:70" ht="17.5">
      <c r="B82" s="7"/>
      <c r="C82" s="161"/>
      <c r="D82" s="161"/>
      <c r="E82" s="161"/>
      <c r="F82" s="161"/>
      <c r="G82" s="161"/>
      <c r="H82" s="810" t="s">
        <v>1184</v>
      </c>
      <c r="I82" s="161"/>
      <c r="J82" s="161"/>
      <c r="K82" s="161"/>
      <c r="L82" s="161"/>
      <c r="M82" s="161"/>
      <c r="N82" s="161"/>
      <c r="O82" s="161"/>
      <c r="P82" s="161"/>
      <c r="Q82" s="161"/>
      <c r="R82" s="161"/>
      <c r="S82" s="161"/>
      <c r="T82" s="194"/>
      <c r="U82" s="194"/>
      <c r="V82" s="194"/>
      <c r="W82" s="194"/>
      <c r="X82" s="194"/>
      <c r="Y82" s="194"/>
      <c r="Z82" s="161"/>
      <c r="AA82" s="161"/>
      <c r="AB82" s="161"/>
      <c r="AC82" s="161"/>
      <c r="AD82" s="161"/>
      <c r="AE82" s="161"/>
      <c r="AF82" s="161"/>
      <c r="AG82" s="161"/>
      <c r="AH82" s="161"/>
      <c r="AI82" s="161"/>
      <c r="AJ82" s="161"/>
      <c r="AK82" s="303"/>
      <c r="AL82" s="303"/>
      <c r="AM82" s="1372" t="s">
        <v>465</v>
      </c>
      <c r="AN82" s="1372"/>
      <c r="AO82" s="1372"/>
      <c r="AP82" s="1372"/>
      <c r="AQ82" s="1372"/>
      <c r="AR82" s="1372"/>
      <c r="AS82" s="1372"/>
      <c r="AT82" s="1372"/>
      <c r="AU82" s="1372"/>
      <c r="AV82" s="1372"/>
      <c r="AW82" s="1372"/>
      <c r="AX82" s="1369">
        <f>'Control Panel'!BC1321</f>
        <v>0</v>
      </c>
      <c r="AY82" s="1369"/>
      <c r="AZ82" s="1369"/>
      <c r="BA82" s="1369"/>
      <c r="BB82" s="479"/>
      <c r="BC82" s="510"/>
      <c r="BD82" s="480"/>
      <c r="BE82" s="478"/>
      <c r="BF82" s="478"/>
      <c r="BG82" s="478"/>
      <c r="BH82" s="478"/>
      <c r="BI82" s="478"/>
      <c r="BJ82" s="478"/>
      <c r="BK82" s="478"/>
      <c r="BL82" s="478"/>
      <c r="BM82" s="478"/>
      <c r="BN82" s="478"/>
      <c r="BO82" s="478"/>
      <c r="BP82" s="478"/>
      <c r="BQ82" s="478"/>
      <c r="BR82" s="478"/>
    </row>
    <row r="83" spans="2:70" ht="17.5">
      <c r="B83" s="7"/>
      <c r="C83" s="161"/>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1"/>
      <c r="AB83" s="161"/>
      <c r="AC83" s="1370"/>
      <c r="AD83" s="1370"/>
      <c r="AE83" s="1370"/>
      <c r="AF83" s="1370"/>
      <c r="AG83" s="1370"/>
      <c r="AH83" s="1370"/>
      <c r="AI83" s="161"/>
      <c r="AJ83" s="161"/>
      <c r="AK83" s="161"/>
      <c r="AL83" s="161"/>
      <c r="AM83" s="161"/>
      <c r="AN83" s="161"/>
      <c r="AO83" s="161"/>
      <c r="AP83" s="161"/>
      <c r="AQ83" s="161"/>
      <c r="AR83" s="161"/>
      <c r="AS83" s="161"/>
      <c r="AT83" s="161"/>
      <c r="AU83" s="161"/>
      <c r="AV83" s="161"/>
      <c r="AW83" s="161"/>
      <c r="AX83" s="811"/>
      <c r="AY83" s="811"/>
      <c r="AZ83" s="811"/>
      <c r="BA83" s="811"/>
      <c r="BB83" s="479"/>
      <c r="BC83" s="510"/>
      <c r="BD83" s="480"/>
      <c r="BE83" s="478"/>
      <c r="BF83" s="478"/>
      <c r="BG83" s="478"/>
      <c r="BH83" s="478"/>
      <c r="BI83" s="478"/>
      <c r="BJ83" s="478"/>
      <c r="BK83" s="478"/>
      <c r="BL83" s="478"/>
      <c r="BM83" s="478"/>
      <c r="BN83" s="478"/>
      <c r="BO83" s="478"/>
      <c r="BP83" s="478"/>
      <c r="BQ83" s="478"/>
      <c r="BR83" s="478"/>
    </row>
    <row r="84" spans="2:70" ht="17.5">
      <c r="B84" s="7"/>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490"/>
      <c r="AD84" s="490"/>
      <c r="AE84" s="490"/>
      <c r="AF84" s="490"/>
      <c r="AG84" s="490"/>
      <c r="AH84" s="490"/>
      <c r="AI84" s="161"/>
      <c r="AJ84" s="161"/>
      <c r="AK84" s="161"/>
      <c r="AL84" s="161"/>
      <c r="AM84" s="161"/>
      <c r="AN84" s="161"/>
      <c r="AO84" s="161"/>
      <c r="AP84" s="161"/>
      <c r="AQ84" s="161"/>
      <c r="AR84" s="161"/>
      <c r="AS84" s="161"/>
      <c r="AT84" s="161"/>
      <c r="AU84" s="161"/>
      <c r="AV84" s="161"/>
      <c r="AW84" s="161"/>
      <c r="AX84" s="161"/>
      <c r="AY84" s="161"/>
      <c r="AZ84" s="161"/>
      <c r="BA84" s="161"/>
      <c r="BB84" s="479"/>
      <c r="BC84" s="510"/>
      <c r="BD84" s="480"/>
      <c r="BE84" s="478"/>
      <c r="BF84" s="478"/>
      <c r="BG84" s="478"/>
      <c r="BH84" s="478"/>
      <c r="BI84" s="478"/>
      <c r="BJ84" s="478"/>
      <c r="BK84" s="478"/>
      <c r="BL84" s="478"/>
      <c r="BM84" s="478"/>
      <c r="BN84" s="478"/>
      <c r="BO84" s="478"/>
      <c r="BP84" s="478"/>
      <c r="BQ84" s="478"/>
      <c r="BR84" s="478"/>
    </row>
    <row r="85" spans="2:70" s="4" customFormat="1" ht="15" customHeight="1">
      <c r="B85" s="7"/>
      <c r="C85" s="161"/>
      <c r="D85" s="161"/>
      <c r="E85" s="161"/>
      <c r="F85" s="161"/>
      <c r="G85" s="1352" t="s">
        <v>650</v>
      </c>
      <c r="H85" s="1352"/>
      <c r="I85" s="1352"/>
      <c r="J85" s="1352"/>
      <c r="K85" s="1352"/>
      <c r="L85" s="1352"/>
      <c r="M85" s="1352"/>
      <c r="N85" s="1352"/>
      <c r="O85" s="1352"/>
      <c r="P85" s="1352"/>
      <c r="Q85" s="817"/>
      <c r="R85" s="817"/>
      <c r="S85" s="1353" t="s">
        <v>4236</v>
      </c>
      <c r="T85" s="1375"/>
      <c r="U85" s="1375"/>
      <c r="V85" s="1375"/>
      <c r="W85" s="1375"/>
      <c r="X85" s="1375"/>
      <c r="Y85" s="1375"/>
      <c r="Z85" s="1375"/>
      <c r="AA85" s="1375"/>
      <c r="AB85" s="1375"/>
      <c r="AC85" s="1375"/>
      <c r="AD85" s="1375"/>
      <c r="AE85" s="1375"/>
      <c r="AF85" s="1375"/>
      <c r="AG85" s="1375"/>
      <c r="AH85" s="1375"/>
      <c r="AI85" s="1375"/>
      <c r="AJ85" s="1375"/>
      <c r="AK85" s="1375"/>
      <c r="AL85" s="1375"/>
      <c r="AM85" s="1375"/>
      <c r="AN85" s="1375"/>
      <c r="AO85" s="1375"/>
      <c r="AP85" s="1375"/>
      <c r="AQ85" s="1375"/>
      <c r="AR85" s="1375"/>
      <c r="AS85" s="1375"/>
      <c r="AT85" s="1375"/>
      <c r="AU85" s="1375"/>
      <c r="AV85" s="1375"/>
      <c r="AW85" s="1375"/>
      <c r="AX85" s="811"/>
      <c r="AY85" s="811"/>
      <c r="AZ85" s="811"/>
      <c r="BA85" s="811"/>
      <c r="BB85" s="161"/>
      <c r="BC85" s="8"/>
      <c r="BD85" s="281"/>
      <c r="BE85" s="173"/>
    </row>
    <row r="86" spans="2:70" s="4" customFormat="1" ht="15" customHeight="1">
      <c r="B86" s="7"/>
      <c r="C86" s="161"/>
      <c r="D86" s="161"/>
      <c r="E86" s="161"/>
      <c r="F86" s="161"/>
      <c r="G86" s="1352"/>
      <c r="H86" s="1352"/>
      <c r="I86" s="1352"/>
      <c r="J86" s="1352"/>
      <c r="K86" s="1352"/>
      <c r="L86" s="1352"/>
      <c r="M86" s="1352"/>
      <c r="N86" s="1352"/>
      <c r="O86" s="1352"/>
      <c r="P86" s="1352"/>
      <c r="Q86" s="817"/>
      <c r="R86" s="817"/>
      <c r="S86" s="1375"/>
      <c r="T86" s="1375"/>
      <c r="U86" s="1375"/>
      <c r="V86" s="1375"/>
      <c r="W86" s="1375"/>
      <c r="X86" s="1375"/>
      <c r="Y86" s="1375"/>
      <c r="Z86" s="1375"/>
      <c r="AA86" s="1375"/>
      <c r="AB86" s="1375"/>
      <c r="AC86" s="1375"/>
      <c r="AD86" s="1375"/>
      <c r="AE86" s="1375"/>
      <c r="AF86" s="1375"/>
      <c r="AG86" s="1375"/>
      <c r="AH86" s="1375"/>
      <c r="AI86" s="1375"/>
      <c r="AJ86" s="1375"/>
      <c r="AK86" s="1375"/>
      <c r="AL86" s="1375"/>
      <c r="AM86" s="1375"/>
      <c r="AN86" s="1375"/>
      <c r="AO86" s="1375"/>
      <c r="AP86" s="1375"/>
      <c r="AQ86" s="1375"/>
      <c r="AR86" s="1375"/>
      <c r="AS86" s="1375"/>
      <c r="AT86" s="1375"/>
      <c r="AU86" s="1375"/>
      <c r="AV86" s="1375"/>
      <c r="AW86" s="1375"/>
      <c r="AX86" s="811"/>
      <c r="AY86" s="811"/>
      <c r="AZ86" s="811"/>
      <c r="BA86" s="811"/>
      <c r="BB86" s="161"/>
      <c r="BC86" s="8"/>
      <c r="BD86" s="281"/>
      <c r="BE86" s="173"/>
    </row>
    <row r="87" spans="2:70" s="4" customFormat="1" ht="9" customHeight="1">
      <c r="B87" s="7"/>
      <c r="C87" s="161"/>
      <c r="D87" s="161"/>
      <c r="E87" s="161"/>
      <c r="F87" s="161"/>
      <c r="G87" s="161"/>
      <c r="H87" s="487"/>
      <c r="I87" s="161"/>
      <c r="J87" s="161"/>
      <c r="K87" s="161"/>
      <c r="L87" s="161"/>
      <c r="M87" s="161"/>
      <c r="N87" s="161"/>
      <c r="O87" s="161"/>
      <c r="P87" s="161"/>
      <c r="Q87" s="161"/>
      <c r="R87" s="161"/>
      <c r="S87" s="161"/>
      <c r="T87" s="161"/>
      <c r="U87" s="161"/>
      <c r="V87" s="161"/>
      <c r="W87" s="161"/>
      <c r="X87" s="161"/>
      <c r="Y87" s="161"/>
      <c r="Z87" s="161"/>
      <c r="AA87" s="161"/>
      <c r="AB87" s="161"/>
      <c r="AC87" s="161"/>
      <c r="AD87" s="161"/>
      <c r="AE87" s="161"/>
      <c r="AF87" s="161"/>
      <c r="AG87" s="161"/>
      <c r="AH87" s="161"/>
      <c r="AI87" s="161"/>
      <c r="AJ87" s="161"/>
      <c r="AK87" s="161"/>
      <c r="AL87" s="161"/>
      <c r="AM87" s="161"/>
      <c r="AN87" s="161"/>
      <c r="AO87" s="161"/>
      <c r="AP87" s="161"/>
      <c r="AQ87" s="161"/>
      <c r="AR87" s="158"/>
      <c r="AS87" s="161"/>
      <c r="AT87" s="161"/>
      <c r="AU87" s="161"/>
      <c r="AV87" s="161"/>
      <c r="AW87" s="161"/>
      <c r="AX87" s="811"/>
      <c r="AY87" s="811"/>
      <c r="AZ87" s="811"/>
      <c r="BA87" s="811"/>
      <c r="BB87" s="161"/>
      <c r="BC87" s="8"/>
      <c r="BD87" s="281"/>
      <c r="BE87" s="173"/>
    </row>
    <row r="88" spans="2:70" s="4" customFormat="1" ht="15" customHeight="1">
      <c r="B88" s="7"/>
      <c r="C88" s="161"/>
      <c r="D88" s="161"/>
      <c r="E88" s="161"/>
      <c r="F88" s="161"/>
      <c r="G88" s="161"/>
      <c r="H88" s="487"/>
      <c r="I88" s="76" t="s">
        <v>484</v>
      </c>
      <c r="J88" s="76"/>
      <c r="K88" s="76"/>
      <c r="L88" s="76"/>
      <c r="M88" s="76"/>
      <c r="N88" s="76"/>
      <c r="O88" s="76"/>
      <c r="P88" s="161"/>
      <c r="Q88" s="161"/>
      <c r="R88" s="161"/>
      <c r="S88" s="161"/>
      <c r="T88" s="161"/>
      <c r="U88" s="161"/>
      <c r="V88" s="161"/>
      <c r="W88" s="161"/>
      <c r="X88" s="161"/>
      <c r="Y88" s="161"/>
      <c r="Z88" s="161"/>
      <c r="AA88" s="161"/>
      <c r="AB88" s="161"/>
      <c r="AC88" s="1340">
        <v>100</v>
      </c>
      <c r="AD88" s="1341"/>
      <c r="AE88" s="1341"/>
      <c r="AF88" s="1342"/>
      <c r="AG88" s="324" t="s">
        <v>421</v>
      </c>
      <c r="AH88" s="161"/>
      <c r="AI88" s="161"/>
      <c r="AJ88" s="161"/>
      <c r="AK88" s="161"/>
      <c r="AL88" s="161"/>
      <c r="AM88" s="161"/>
      <c r="AN88" s="161"/>
      <c r="AO88" s="1343" t="s">
        <v>393</v>
      </c>
      <c r="AP88" s="1343"/>
      <c r="AQ88" s="1343"/>
      <c r="AR88" s="1343"/>
      <c r="AS88" s="1343"/>
      <c r="AT88" s="1343"/>
      <c r="AU88" s="1343"/>
      <c r="AV88" s="1343"/>
      <c r="AW88" s="1343"/>
      <c r="AX88" s="1344">
        <f>'Control Panel'!S1048</f>
        <v>9.5</v>
      </c>
      <c r="AY88" s="1344"/>
      <c r="AZ88" s="1344"/>
      <c r="BA88" s="1344"/>
      <c r="BB88" s="161"/>
      <c r="BC88" s="8"/>
      <c r="BD88" s="281"/>
      <c r="BE88" s="173"/>
    </row>
    <row r="89" spans="2:70" s="4" customFormat="1" ht="15" customHeight="1">
      <c r="B89" s="7"/>
      <c r="C89" s="161"/>
      <c r="D89" s="161"/>
      <c r="E89" s="161"/>
      <c r="F89" s="161"/>
      <c r="G89" s="161"/>
      <c r="H89" s="487"/>
      <c r="I89" s="161"/>
      <c r="J89" s="161"/>
      <c r="K89" s="161"/>
      <c r="L89" s="161"/>
      <c r="M89" s="161"/>
      <c r="N89" s="161"/>
      <c r="O89" s="161"/>
      <c r="P89" s="161"/>
      <c r="Q89" s="161"/>
      <c r="R89" s="161"/>
      <c r="S89" s="161"/>
      <c r="T89" s="161"/>
      <c r="U89" s="161"/>
      <c r="V89" s="161"/>
      <c r="W89" s="161"/>
      <c r="X89" s="161"/>
      <c r="Y89" s="161"/>
      <c r="Z89" s="161"/>
      <c r="AA89" s="161"/>
      <c r="AB89" s="161"/>
      <c r="AC89" s="161"/>
      <c r="AD89" s="161"/>
      <c r="AE89" s="161"/>
      <c r="AF89" s="161"/>
      <c r="AG89" s="161"/>
      <c r="AH89" s="161"/>
      <c r="AI89" s="161"/>
      <c r="AJ89" s="161"/>
      <c r="AK89" s="161"/>
      <c r="AL89" s="161"/>
      <c r="AM89" s="161"/>
      <c r="AN89" s="161"/>
      <c r="AO89" s="161"/>
      <c r="AP89" s="161"/>
      <c r="AQ89" s="161"/>
      <c r="AR89" s="161"/>
      <c r="AS89" s="161"/>
      <c r="AT89" s="161"/>
      <c r="AU89" s="161"/>
      <c r="AV89" s="161"/>
      <c r="AW89" s="161"/>
      <c r="AX89" s="811"/>
      <c r="AY89" s="811"/>
      <c r="AZ89" s="811"/>
      <c r="BA89" s="811"/>
      <c r="BB89" s="161"/>
      <c r="BC89" s="8"/>
      <c r="BD89" s="281"/>
      <c r="BE89" s="173"/>
    </row>
    <row r="90" spans="2:70" s="4" customFormat="1" ht="15" customHeight="1">
      <c r="B90" s="7"/>
      <c r="C90" s="161"/>
      <c r="D90" s="161"/>
      <c r="E90" s="161"/>
      <c r="F90" s="161"/>
      <c r="G90" s="161"/>
      <c r="H90" s="487"/>
      <c r="I90" s="76" t="s">
        <v>483</v>
      </c>
      <c r="J90" s="161"/>
      <c r="K90" s="161"/>
      <c r="L90" s="161"/>
      <c r="M90" s="161"/>
      <c r="N90" s="161"/>
      <c r="O90" s="161"/>
      <c r="P90" s="161"/>
      <c r="Q90" s="161"/>
      <c r="R90" s="161"/>
      <c r="S90" s="161"/>
      <c r="T90" s="161"/>
      <c r="U90" s="161"/>
      <c r="V90" s="161"/>
      <c r="W90" s="161"/>
      <c r="X90" s="161"/>
      <c r="Y90" s="161"/>
      <c r="Z90" s="161"/>
      <c r="AA90" s="161"/>
      <c r="AB90" s="161"/>
      <c r="AC90" s="1340">
        <v>0</v>
      </c>
      <c r="AD90" s="1341"/>
      <c r="AE90" s="1341"/>
      <c r="AF90" s="1342"/>
      <c r="AG90" s="324" t="s">
        <v>421</v>
      </c>
      <c r="AH90" s="161"/>
      <c r="AI90" s="161"/>
      <c r="AJ90" s="161"/>
      <c r="AK90" s="161"/>
      <c r="AL90" s="161"/>
      <c r="AM90" s="161"/>
      <c r="AN90" s="161"/>
      <c r="AO90" s="1343" t="s">
        <v>394</v>
      </c>
      <c r="AP90" s="1343"/>
      <c r="AQ90" s="1343"/>
      <c r="AR90" s="1343"/>
      <c r="AS90" s="1343"/>
      <c r="AT90" s="1343"/>
      <c r="AU90" s="1343"/>
      <c r="AV90" s="1343"/>
      <c r="AW90" s="1343"/>
      <c r="AX90" s="1344">
        <f>'Control Panel'!S1049</f>
        <v>0</v>
      </c>
      <c r="AY90" s="1344"/>
      <c r="AZ90" s="1344"/>
      <c r="BA90" s="1344"/>
      <c r="BB90" s="161"/>
      <c r="BC90" s="8"/>
      <c r="BD90" s="281"/>
      <c r="BE90" s="173"/>
    </row>
    <row r="91" spans="2:70" s="4" customFormat="1" ht="15" customHeight="1">
      <c r="B91" s="7"/>
      <c r="C91" s="161"/>
      <c r="D91" s="161"/>
      <c r="E91" s="161"/>
      <c r="F91" s="161"/>
      <c r="G91" s="161"/>
      <c r="H91" s="487"/>
      <c r="I91" s="161"/>
      <c r="J91" s="161"/>
      <c r="K91" s="161"/>
      <c r="L91" s="161"/>
      <c r="M91" s="161"/>
      <c r="N91" s="161"/>
      <c r="O91" s="161"/>
      <c r="P91" s="161"/>
      <c r="Q91" s="161"/>
      <c r="R91" s="161"/>
      <c r="S91" s="161"/>
      <c r="T91" s="161"/>
      <c r="U91" s="161"/>
      <c r="V91" s="161"/>
      <c r="W91" s="161"/>
      <c r="X91" s="161"/>
      <c r="Y91" s="161"/>
      <c r="Z91" s="161"/>
      <c r="AA91" s="161"/>
      <c r="AB91" s="161"/>
      <c r="AC91" s="161"/>
      <c r="AD91" s="161"/>
      <c r="AE91" s="161"/>
      <c r="AF91" s="161"/>
      <c r="AG91" s="161"/>
      <c r="AH91" s="161"/>
      <c r="AI91" s="161"/>
      <c r="AJ91" s="161"/>
      <c r="AK91" s="161"/>
      <c r="AL91" s="161"/>
      <c r="AM91" s="161"/>
      <c r="AN91" s="161"/>
      <c r="AO91" s="161"/>
      <c r="AP91" s="161"/>
      <c r="AQ91" s="161"/>
      <c r="AR91" s="161"/>
      <c r="AS91" s="161"/>
      <c r="AT91" s="161"/>
      <c r="AU91" s="161"/>
      <c r="AV91" s="161"/>
      <c r="AW91" s="161"/>
      <c r="AX91" s="815"/>
      <c r="AY91" s="815"/>
      <c r="AZ91" s="815"/>
      <c r="BA91" s="815"/>
      <c r="BB91" s="161"/>
      <c r="BC91" s="8"/>
      <c r="BD91" s="281"/>
      <c r="BE91" s="173"/>
    </row>
    <row r="92" spans="2:70" s="4" customFormat="1" ht="15" customHeight="1">
      <c r="B92" s="7"/>
      <c r="C92" s="161"/>
      <c r="D92" s="161"/>
      <c r="E92" s="161"/>
      <c r="F92" s="161"/>
      <c r="G92" s="161"/>
      <c r="H92" s="487"/>
      <c r="I92" s="161"/>
      <c r="J92" s="161"/>
      <c r="K92" s="161"/>
      <c r="L92" s="161"/>
      <c r="M92" s="161"/>
      <c r="N92" s="161"/>
      <c r="O92" s="161"/>
      <c r="P92" s="161"/>
      <c r="Q92" s="161"/>
      <c r="R92" s="161"/>
      <c r="S92" s="161"/>
      <c r="T92" s="161"/>
      <c r="U92" s="161"/>
      <c r="V92" s="487"/>
      <c r="W92" s="487"/>
      <c r="X92" s="487"/>
      <c r="Y92" s="161"/>
      <c r="Z92" s="161"/>
      <c r="AA92" s="161"/>
      <c r="AB92" s="161"/>
      <c r="AC92" s="161"/>
      <c r="AD92" s="161"/>
      <c r="AE92" s="161"/>
      <c r="AF92" s="161"/>
      <c r="AG92" s="161"/>
      <c r="AH92" s="161"/>
      <c r="AI92" s="161"/>
      <c r="AJ92" s="161"/>
      <c r="AK92" s="161"/>
      <c r="AL92" s="161"/>
      <c r="AM92" s="161"/>
      <c r="AN92" s="76" t="s">
        <v>674</v>
      </c>
      <c r="AO92" s="158"/>
      <c r="AP92" s="158"/>
      <c r="AQ92" s="158"/>
      <c r="AR92" s="158"/>
      <c r="AS92" s="158"/>
      <c r="AT92" s="313"/>
      <c r="AU92" s="76"/>
      <c r="AV92" s="76"/>
      <c r="AW92" s="76"/>
      <c r="AX92" s="1356">
        <f>'Control Panel'!S1057</f>
        <v>9.5</v>
      </c>
      <c r="AY92" s="1356"/>
      <c r="AZ92" s="1356"/>
      <c r="BA92" s="1356"/>
      <c r="BB92" s="161"/>
      <c r="BC92" s="8"/>
      <c r="BD92" s="281"/>
      <c r="BE92" s="173"/>
    </row>
    <row r="93" spans="2:70" ht="17.5">
      <c r="B93" s="7"/>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161"/>
      <c r="AC93" s="851"/>
      <c r="AD93" s="851"/>
      <c r="AE93" s="851"/>
      <c r="AF93" s="851"/>
      <c r="AG93" s="851"/>
      <c r="AH93" s="851"/>
      <c r="AI93" s="161"/>
      <c r="AJ93" s="161"/>
      <c r="AK93" s="161"/>
      <c r="AL93" s="161"/>
      <c r="AM93" s="161"/>
      <c r="AN93" s="161"/>
      <c r="AO93" s="161"/>
      <c r="AP93" s="161"/>
      <c r="AQ93" s="161"/>
      <c r="AR93" s="161"/>
      <c r="AS93" s="161"/>
      <c r="AT93" s="161"/>
      <c r="AU93" s="161"/>
      <c r="AV93" s="161"/>
      <c r="AW93" s="161"/>
      <c r="AX93" s="161"/>
      <c r="AY93" s="161"/>
      <c r="AZ93" s="161"/>
      <c r="BA93" s="161"/>
      <c r="BB93" s="479"/>
      <c r="BC93" s="510"/>
      <c r="BD93" s="480"/>
      <c r="BE93" s="478"/>
      <c r="BF93" s="478"/>
      <c r="BG93" s="478"/>
      <c r="BH93" s="478"/>
      <c r="BI93" s="478"/>
      <c r="BJ93" s="478"/>
      <c r="BK93" s="478"/>
      <c r="BL93" s="478"/>
      <c r="BM93" s="478"/>
      <c r="BN93" s="478"/>
      <c r="BO93" s="478"/>
      <c r="BP93" s="478"/>
      <c r="BQ93" s="478"/>
      <c r="BR93" s="478"/>
    </row>
    <row r="94" spans="2:70" s="4" customFormat="1" ht="17.25" customHeight="1">
      <c r="B94" s="7"/>
      <c r="C94" s="1351"/>
      <c r="D94" s="1351"/>
      <c r="E94" s="1351"/>
      <c r="F94" s="1351"/>
      <c r="G94" s="1352" t="s">
        <v>3264</v>
      </c>
      <c r="H94" s="1352"/>
      <c r="I94" s="1352"/>
      <c r="J94" s="1352"/>
      <c r="K94" s="1352"/>
      <c r="L94" s="1352"/>
      <c r="M94" s="1352"/>
      <c r="N94" s="1352"/>
      <c r="O94" s="1352"/>
      <c r="P94" s="811"/>
      <c r="Q94" s="811"/>
      <c r="R94" s="811"/>
      <c r="S94" s="1353" t="s">
        <v>4237</v>
      </c>
      <c r="T94" s="1353"/>
      <c r="U94" s="1353"/>
      <c r="V94" s="1353"/>
      <c r="W94" s="1353"/>
      <c r="X94" s="1353"/>
      <c r="Y94" s="1353"/>
      <c r="Z94" s="1353"/>
      <c r="AA94" s="1353"/>
      <c r="AB94" s="1353"/>
      <c r="AC94" s="1353"/>
      <c r="AD94" s="1353"/>
      <c r="AE94" s="1353"/>
      <c r="AF94" s="1353"/>
      <c r="AG94" s="1353"/>
      <c r="AH94" s="1353"/>
      <c r="AI94" s="1353"/>
      <c r="AJ94" s="1353"/>
      <c r="AK94" s="1353"/>
      <c r="AL94" s="1353"/>
      <c r="AM94" s="1353"/>
      <c r="AN94" s="1353"/>
      <c r="AO94" s="1353"/>
      <c r="AP94" s="1353"/>
      <c r="AQ94" s="1353"/>
      <c r="AR94" s="1353"/>
      <c r="AS94" s="1353"/>
      <c r="AT94" s="1353"/>
      <c r="AU94" s="1353"/>
      <c r="AV94" s="811"/>
      <c r="AW94" s="811"/>
      <c r="AX94" s="811"/>
      <c r="AY94" s="811"/>
      <c r="AZ94" s="811"/>
      <c r="BA94" s="811"/>
      <c r="BB94" s="161"/>
      <c r="BC94" s="8"/>
      <c r="BD94" s="281"/>
      <c r="BE94" s="173"/>
      <c r="BF94" s="173"/>
      <c r="BG94" s="173"/>
      <c r="BH94" s="173"/>
    </row>
    <row r="95" spans="2:70" s="4" customFormat="1" ht="17.25" customHeight="1">
      <c r="B95" s="7"/>
      <c r="C95" s="1351"/>
      <c r="D95" s="1351"/>
      <c r="E95" s="1351"/>
      <c r="F95" s="1351"/>
      <c r="G95" s="1352"/>
      <c r="H95" s="1352"/>
      <c r="I95" s="1352"/>
      <c r="J95" s="1352"/>
      <c r="K95" s="1352"/>
      <c r="L95" s="1352"/>
      <c r="M95" s="1352"/>
      <c r="N95" s="1352"/>
      <c r="O95" s="1352"/>
      <c r="P95" s="817"/>
      <c r="Q95" s="817"/>
      <c r="R95" s="817"/>
      <c r="S95" s="1353"/>
      <c r="T95" s="1353"/>
      <c r="U95" s="1353"/>
      <c r="V95" s="1353"/>
      <c r="W95" s="1353"/>
      <c r="X95" s="1353"/>
      <c r="Y95" s="1353"/>
      <c r="Z95" s="1353"/>
      <c r="AA95" s="1353"/>
      <c r="AB95" s="1353"/>
      <c r="AC95" s="1353"/>
      <c r="AD95" s="1353"/>
      <c r="AE95" s="1353"/>
      <c r="AF95" s="1353"/>
      <c r="AG95" s="1353"/>
      <c r="AH95" s="1353"/>
      <c r="AI95" s="1353"/>
      <c r="AJ95" s="1353"/>
      <c r="AK95" s="1353"/>
      <c r="AL95" s="1353"/>
      <c r="AM95" s="1353"/>
      <c r="AN95" s="1353"/>
      <c r="AO95" s="1353"/>
      <c r="AP95" s="1353"/>
      <c r="AQ95" s="1353"/>
      <c r="AR95" s="1353"/>
      <c r="AS95" s="1353"/>
      <c r="AT95" s="1353"/>
      <c r="AU95" s="1353"/>
      <c r="AV95" s="811"/>
      <c r="AW95" s="811"/>
      <c r="AX95" s="811"/>
      <c r="AY95" s="811"/>
      <c r="AZ95" s="811"/>
      <c r="BA95" s="811"/>
      <c r="BB95" s="161"/>
      <c r="BC95" s="8"/>
      <c r="BD95" s="281"/>
      <c r="BE95" s="173"/>
      <c r="BF95" s="173"/>
      <c r="BG95" s="173"/>
      <c r="BH95" s="173"/>
    </row>
    <row r="96" spans="2:70" s="4" customFormat="1" ht="15" customHeight="1">
      <c r="B96" s="7"/>
      <c r="C96" s="1351"/>
      <c r="D96" s="1351"/>
      <c r="E96" s="1351"/>
      <c r="F96" s="1351"/>
      <c r="G96" s="161"/>
      <c r="H96" s="161"/>
      <c r="I96" s="161"/>
      <c r="J96" s="161"/>
      <c r="K96" s="161"/>
      <c r="L96" s="161"/>
      <c r="M96" s="161"/>
      <c r="N96" s="161"/>
      <c r="O96" s="161"/>
      <c r="P96" s="161"/>
      <c r="Q96" s="161"/>
      <c r="R96" s="161"/>
      <c r="S96" s="161"/>
      <c r="T96" s="161"/>
      <c r="U96" s="161"/>
      <c r="V96" s="161"/>
      <c r="W96" s="161"/>
      <c r="X96" s="161"/>
      <c r="Y96" s="161"/>
      <c r="Z96" s="161"/>
      <c r="AA96" s="161"/>
      <c r="AB96" s="161"/>
      <c r="AC96" s="161"/>
      <c r="AD96" s="161"/>
      <c r="AE96" s="161"/>
      <c r="AF96" s="161"/>
      <c r="AG96" s="161"/>
      <c r="AH96" s="161"/>
      <c r="AI96" s="161"/>
      <c r="AJ96" s="161"/>
      <c r="AK96" s="161"/>
      <c r="AL96" s="161"/>
      <c r="AM96" s="161"/>
      <c r="AN96" s="161"/>
      <c r="AO96" s="161"/>
      <c r="AP96" s="161"/>
      <c r="AQ96" s="161"/>
      <c r="AR96" s="161"/>
      <c r="AS96" s="161"/>
      <c r="AT96" s="161"/>
      <c r="AU96" s="161"/>
      <c r="AV96" s="161"/>
      <c r="AW96" s="161"/>
      <c r="AX96" s="811"/>
      <c r="AY96" s="811"/>
      <c r="AZ96" s="811"/>
      <c r="BA96" s="811"/>
      <c r="BB96" s="161"/>
      <c r="BC96" s="8"/>
      <c r="BD96" s="281"/>
      <c r="BE96" s="173"/>
      <c r="BF96" s="173"/>
      <c r="BG96" s="173"/>
      <c r="BH96" s="173"/>
    </row>
    <row r="97" spans="2:70" s="4" customFormat="1" ht="15" customHeight="1">
      <c r="B97" s="7"/>
      <c r="C97" s="161"/>
      <c r="D97" s="161"/>
      <c r="E97" s="161"/>
      <c r="F97" s="161"/>
      <c r="G97" s="161"/>
      <c r="H97" s="76" t="s">
        <v>1365</v>
      </c>
      <c r="I97" s="76"/>
      <c r="J97" s="76"/>
      <c r="K97" s="76"/>
      <c r="L97" s="76"/>
      <c r="M97" s="76"/>
      <c r="N97" s="76"/>
      <c r="O97" s="160"/>
      <c r="P97" s="1345">
        <v>0</v>
      </c>
      <c r="Q97" s="1346"/>
      <c r="R97" s="1347"/>
      <c r="S97" s="161" t="s">
        <v>3262</v>
      </c>
      <c r="T97" s="161"/>
      <c r="U97" s="161"/>
      <c r="V97" s="161"/>
      <c r="W97" s="161"/>
      <c r="X97" s="161"/>
      <c r="Y97" s="161"/>
      <c r="Z97" s="161"/>
      <c r="AA97" s="161"/>
      <c r="AB97" s="161"/>
      <c r="AC97" s="161"/>
      <c r="AD97" s="161"/>
      <c r="AE97" s="161"/>
      <c r="AF97" s="161"/>
      <c r="AG97" s="161"/>
      <c r="AH97" s="161"/>
      <c r="AI97" s="161"/>
      <c r="AJ97" s="161"/>
      <c r="AK97" s="161"/>
      <c r="AL97" s="161"/>
      <c r="AM97" s="161"/>
      <c r="AN97" s="161"/>
      <c r="AO97" s="161"/>
      <c r="AP97" s="161"/>
      <c r="AQ97" s="161"/>
      <c r="AR97" s="1350" t="s">
        <v>3263</v>
      </c>
      <c r="AS97" s="1350"/>
      <c r="AT97" s="1350"/>
      <c r="AU97" s="1350"/>
      <c r="AV97" s="1350"/>
      <c r="AW97" s="1350"/>
      <c r="AX97" s="1348">
        <f>'Control Panel'!Q1498</f>
        <v>0</v>
      </c>
      <c r="AY97" s="1349"/>
      <c r="AZ97" s="1349"/>
      <c r="BA97" s="1349"/>
      <c r="BB97" s="161"/>
      <c r="BC97" s="8"/>
      <c r="BD97" s="281"/>
      <c r="BE97" s="173"/>
      <c r="BF97" s="173"/>
      <c r="BG97" s="173"/>
      <c r="BH97" s="173"/>
    </row>
    <row r="98" spans="2:70" s="4" customFormat="1" ht="6" customHeight="1">
      <c r="B98" s="7"/>
      <c r="C98" s="161"/>
      <c r="D98" s="161"/>
      <c r="E98" s="161"/>
      <c r="F98" s="161"/>
      <c r="G98" s="161"/>
      <c r="H98" s="161"/>
      <c r="I98" s="161"/>
      <c r="J98" s="161"/>
      <c r="K98" s="161"/>
      <c r="L98" s="161"/>
      <c r="M98" s="161"/>
      <c r="N98" s="161"/>
      <c r="O98" s="161"/>
      <c r="P98" s="161"/>
      <c r="Q98" s="161"/>
      <c r="R98" s="161"/>
      <c r="S98" s="161"/>
      <c r="T98" s="161"/>
      <c r="U98" s="161"/>
      <c r="V98" s="161"/>
      <c r="W98" s="161"/>
      <c r="X98" s="161"/>
      <c r="Y98" s="161"/>
      <c r="Z98" s="161"/>
      <c r="AA98" s="161"/>
      <c r="AB98" s="161"/>
      <c r="AC98" s="161"/>
      <c r="AD98" s="161"/>
      <c r="AE98" s="161"/>
      <c r="AF98" s="161"/>
      <c r="AG98" s="161"/>
      <c r="AH98" s="161"/>
      <c r="AI98" s="161"/>
      <c r="AJ98" s="161"/>
      <c r="AK98" s="161"/>
      <c r="AL98" s="161"/>
      <c r="AM98" s="161"/>
      <c r="AN98" s="161"/>
      <c r="AO98" s="161"/>
      <c r="AP98" s="161"/>
      <c r="AQ98" s="161"/>
      <c r="AR98" s="161"/>
      <c r="AS98" s="161"/>
      <c r="AT98" s="161"/>
      <c r="AU98" s="161"/>
      <c r="AV98" s="161"/>
      <c r="AW98" s="300"/>
      <c r="AX98" s="811"/>
      <c r="AY98" s="811"/>
      <c r="AZ98" s="811"/>
      <c r="BA98" s="811"/>
      <c r="BB98" s="161"/>
      <c r="BC98" s="8"/>
      <c r="BD98" s="281"/>
      <c r="BE98" s="173"/>
      <c r="BF98" s="173"/>
      <c r="BG98" s="173"/>
      <c r="BH98" s="173"/>
    </row>
    <row r="99" spans="2:70" ht="17.5">
      <c r="B99" s="7"/>
      <c r="C99" s="161"/>
      <c r="D99" s="161"/>
      <c r="E99" s="161"/>
      <c r="F99" s="161"/>
      <c r="G99" s="161"/>
      <c r="H99" s="161"/>
      <c r="I99" s="161"/>
      <c r="J99" s="161"/>
      <c r="K99" s="161"/>
      <c r="L99" s="161"/>
      <c r="M99" s="161"/>
      <c r="N99" s="161"/>
      <c r="O99" s="161"/>
      <c r="P99" s="161"/>
      <c r="Q99" s="161"/>
      <c r="R99" s="161"/>
      <c r="S99" s="161"/>
      <c r="T99" s="161"/>
      <c r="U99" s="161"/>
      <c r="V99" s="161"/>
      <c r="W99" s="161"/>
      <c r="X99" s="161"/>
      <c r="Y99" s="161"/>
      <c r="Z99" s="161"/>
      <c r="AA99" s="161"/>
      <c r="AB99" s="161"/>
      <c r="AC99" s="490"/>
      <c r="AD99" s="490"/>
      <c r="AE99" s="490"/>
      <c r="AF99" s="490"/>
      <c r="AG99" s="490"/>
      <c r="AH99" s="490"/>
      <c r="AI99" s="161"/>
      <c r="AJ99" s="161"/>
      <c r="AK99" s="161"/>
      <c r="AL99" s="161"/>
      <c r="AM99" s="161"/>
      <c r="AN99" s="161"/>
      <c r="AO99" s="161"/>
      <c r="AP99" s="161"/>
      <c r="AQ99" s="161"/>
      <c r="AR99" s="161"/>
      <c r="AS99" s="161"/>
      <c r="AT99" s="161"/>
      <c r="AU99" s="161"/>
      <c r="AV99" s="161"/>
      <c r="AW99" s="161"/>
      <c r="AX99" s="161"/>
      <c r="AY99" s="161"/>
      <c r="AZ99" s="161"/>
      <c r="BA99" s="161"/>
      <c r="BB99" s="479"/>
      <c r="BC99" s="510"/>
      <c r="BD99" s="480"/>
      <c r="BE99" s="478"/>
      <c r="BF99" s="478"/>
      <c r="BG99" s="478"/>
      <c r="BH99" s="478"/>
      <c r="BI99" s="478"/>
      <c r="BJ99" s="478"/>
      <c r="BK99" s="478"/>
      <c r="BL99" s="478"/>
      <c r="BM99" s="478"/>
      <c r="BN99" s="478"/>
      <c r="BO99" s="478"/>
      <c r="BP99" s="478"/>
      <c r="BQ99" s="478"/>
      <c r="BR99" s="478"/>
    </row>
    <row r="100" spans="2:70" s="4" customFormat="1" ht="17.25" customHeight="1">
      <c r="B100" s="7"/>
      <c r="C100" s="1351"/>
      <c r="D100" s="1351"/>
      <c r="E100" s="1351"/>
      <c r="F100" s="1351"/>
      <c r="G100" s="1355" t="s">
        <v>645</v>
      </c>
      <c r="H100" s="1355"/>
      <c r="I100" s="1355"/>
      <c r="J100" s="1355"/>
      <c r="K100" s="1355"/>
      <c r="L100" s="1355"/>
      <c r="M100" s="1355"/>
      <c r="N100" s="1355"/>
      <c r="O100" s="1355"/>
      <c r="P100" s="811"/>
      <c r="Q100" s="811"/>
      <c r="R100" s="811"/>
      <c r="S100" s="1353" t="s">
        <v>3261</v>
      </c>
      <c r="T100" s="1353"/>
      <c r="U100" s="1353"/>
      <c r="V100" s="1353"/>
      <c r="W100" s="1353"/>
      <c r="X100" s="1353"/>
      <c r="Y100" s="1353"/>
      <c r="Z100" s="1353"/>
      <c r="AA100" s="1353"/>
      <c r="AB100" s="1353"/>
      <c r="AC100" s="1353"/>
      <c r="AD100" s="1353"/>
      <c r="AE100" s="1353"/>
      <c r="AF100" s="1353"/>
      <c r="AG100" s="1353"/>
      <c r="AH100" s="1353"/>
      <c r="AI100" s="1353"/>
      <c r="AJ100" s="1353"/>
      <c r="AK100" s="1353"/>
      <c r="AL100" s="1353"/>
      <c r="AM100" s="1353"/>
      <c r="AN100" s="1353"/>
      <c r="AO100" s="1353"/>
      <c r="AP100" s="1353"/>
      <c r="AQ100" s="1353"/>
      <c r="AR100" s="1353"/>
      <c r="AS100" s="1353"/>
      <c r="AT100" s="1353"/>
      <c r="AU100" s="1353"/>
      <c r="AV100" s="811"/>
      <c r="AW100" s="811"/>
      <c r="AX100" s="811"/>
      <c r="AY100" s="811"/>
      <c r="AZ100" s="811"/>
      <c r="BA100" s="811"/>
      <c r="BB100" s="161"/>
      <c r="BC100" s="8"/>
      <c r="BD100" s="281"/>
      <c r="BE100" s="173"/>
      <c r="BF100" s="173"/>
      <c r="BG100" s="173"/>
      <c r="BH100" s="173"/>
    </row>
    <row r="101" spans="2:70" s="4" customFormat="1" ht="17.25" customHeight="1">
      <c r="B101" s="7"/>
      <c r="C101" s="1351"/>
      <c r="D101" s="1351"/>
      <c r="E101" s="1351"/>
      <c r="F101" s="1351"/>
      <c r="G101" s="1355"/>
      <c r="H101" s="1355"/>
      <c r="I101" s="1355"/>
      <c r="J101" s="1355"/>
      <c r="K101" s="1355"/>
      <c r="L101" s="1355"/>
      <c r="M101" s="1355"/>
      <c r="N101" s="1355"/>
      <c r="O101" s="1355"/>
      <c r="P101" s="817"/>
      <c r="Q101" s="817"/>
      <c r="R101" s="817"/>
      <c r="S101" s="1353"/>
      <c r="T101" s="1353"/>
      <c r="U101" s="1353"/>
      <c r="V101" s="1353"/>
      <c r="W101" s="1353"/>
      <c r="X101" s="1353"/>
      <c r="Y101" s="1353"/>
      <c r="Z101" s="1353"/>
      <c r="AA101" s="1353"/>
      <c r="AB101" s="1353"/>
      <c r="AC101" s="1353"/>
      <c r="AD101" s="1353"/>
      <c r="AE101" s="1353"/>
      <c r="AF101" s="1353"/>
      <c r="AG101" s="1353"/>
      <c r="AH101" s="1353"/>
      <c r="AI101" s="1353"/>
      <c r="AJ101" s="1353"/>
      <c r="AK101" s="1353"/>
      <c r="AL101" s="1353"/>
      <c r="AM101" s="1353"/>
      <c r="AN101" s="1353"/>
      <c r="AO101" s="1353"/>
      <c r="AP101" s="1353"/>
      <c r="AQ101" s="1353"/>
      <c r="AR101" s="1353"/>
      <c r="AS101" s="1353"/>
      <c r="AT101" s="1353"/>
      <c r="AU101" s="1353"/>
      <c r="AV101" s="811"/>
      <c r="AW101" s="811"/>
      <c r="AX101" s="811"/>
      <c r="AY101" s="811"/>
      <c r="AZ101" s="811"/>
      <c r="BA101" s="811"/>
      <c r="BB101" s="161"/>
      <c r="BC101" s="8"/>
      <c r="BD101" s="281"/>
      <c r="BE101" s="173"/>
      <c r="BF101" s="173"/>
      <c r="BG101" s="173"/>
      <c r="BH101" s="173"/>
    </row>
    <row r="102" spans="2:70" s="4" customFormat="1" ht="15" customHeight="1">
      <c r="B102" s="7"/>
      <c r="C102" s="1351"/>
      <c r="D102" s="1351"/>
      <c r="E102" s="1351"/>
      <c r="F102" s="1351"/>
      <c r="G102" s="161"/>
      <c r="H102" s="161"/>
      <c r="I102" s="161"/>
      <c r="J102" s="161"/>
      <c r="K102" s="161"/>
      <c r="L102" s="161"/>
      <c r="M102" s="161"/>
      <c r="N102" s="161"/>
      <c r="O102" s="161"/>
      <c r="P102" s="161"/>
      <c r="Q102" s="161"/>
      <c r="R102" s="161"/>
      <c r="S102" s="161"/>
      <c r="T102" s="161"/>
      <c r="U102" s="161"/>
      <c r="V102" s="161"/>
      <c r="W102" s="161"/>
      <c r="X102" s="161"/>
      <c r="Y102" s="161"/>
      <c r="Z102" s="161"/>
      <c r="AA102" s="161"/>
      <c r="AB102" s="161"/>
      <c r="AC102" s="161"/>
      <c r="AD102" s="161"/>
      <c r="AE102" s="161"/>
      <c r="AF102" s="161"/>
      <c r="AG102" s="161"/>
      <c r="AH102" s="161"/>
      <c r="AI102" s="161"/>
      <c r="AJ102" s="161"/>
      <c r="AK102" s="161"/>
      <c r="AL102" s="161"/>
      <c r="AM102" s="161"/>
      <c r="AN102" s="161"/>
      <c r="AO102" s="161"/>
      <c r="AP102" s="161"/>
      <c r="AQ102" s="161"/>
      <c r="AR102" s="161"/>
      <c r="AS102" s="161"/>
      <c r="AT102" s="161"/>
      <c r="AU102" s="161"/>
      <c r="AV102" s="161"/>
      <c r="AW102" s="161"/>
      <c r="AX102" s="811"/>
      <c r="AY102" s="811"/>
      <c r="AZ102" s="811"/>
      <c r="BA102" s="811"/>
      <c r="BB102" s="161"/>
      <c r="BC102" s="8"/>
      <c r="BD102" s="281"/>
      <c r="BE102" s="173"/>
      <c r="BF102" s="173"/>
      <c r="BG102" s="173"/>
      <c r="BH102" s="173"/>
    </row>
    <row r="103" spans="2:70" s="4" customFormat="1" ht="15" customHeight="1">
      <c r="B103" s="7"/>
      <c r="C103" s="161"/>
      <c r="D103" s="161"/>
      <c r="E103" s="161"/>
      <c r="F103" s="161"/>
      <c r="G103" s="161"/>
      <c r="H103" s="76" t="s">
        <v>673</v>
      </c>
      <c r="I103" s="76"/>
      <c r="J103" s="76">
        <f>'Rate Card'!M23</f>
        <v>1</v>
      </c>
      <c r="K103" s="76"/>
      <c r="L103" s="76"/>
      <c r="M103" s="76"/>
      <c r="N103" s="76"/>
      <c r="O103" s="160"/>
      <c r="P103" s="1345">
        <v>100</v>
      </c>
      <c r="Q103" s="1346"/>
      <c r="R103" s="1347"/>
      <c r="S103" s="161" t="s">
        <v>421</v>
      </c>
      <c r="T103" s="161"/>
      <c r="U103" s="161"/>
      <c r="V103" s="161"/>
      <c r="W103" s="161"/>
      <c r="X103" s="161"/>
      <c r="Y103" s="161"/>
      <c r="Z103" s="161"/>
      <c r="AA103" s="161"/>
      <c r="AB103" s="161"/>
      <c r="AC103" s="161"/>
      <c r="AD103" s="161"/>
      <c r="AE103" s="161"/>
      <c r="AF103" s="161"/>
      <c r="AG103" s="161"/>
      <c r="AH103" s="161"/>
      <c r="AI103" s="161"/>
      <c r="AJ103" s="161"/>
      <c r="AK103" s="161"/>
      <c r="AL103" s="161"/>
      <c r="AM103" s="161"/>
      <c r="AN103" s="161"/>
      <c r="AO103" s="161"/>
      <c r="AP103" s="161"/>
      <c r="AQ103" s="161"/>
      <c r="AR103" s="1350" t="s">
        <v>675</v>
      </c>
      <c r="AS103" s="1350"/>
      <c r="AT103" s="1350"/>
      <c r="AU103" s="1350"/>
      <c r="AV103" s="1350"/>
      <c r="AW103" s="1350"/>
      <c r="AX103" s="1348">
        <f>'Control Panel'!AG1135</f>
        <v>8.2649999999999988</v>
      </c>
      <c r="AY103" s="1349"/>
      <c r="AZ103" s="1349"/>
      <c r="BA103" s="1349"/>
      <c r="BB103" s="161"/>
      <c r="BC103" s="8"/>
      <c r="BD103" s="281"/>
      <c r="BE103" s="173"/>
      <c r="BF103" s="173"/>
      <c r="BG103" s="173"/>
      <c r="BH103" s="173"/>
    </row>
    <row r="104" spans="2:70" s="4" customFormat="1" ht="6" customHeight="1">
      <c r="B104" s="7"/>
      <c r="C104" s="161"/>
      <c r="D104" s="161"/>
      <c r="E104" s="161"/>
      <c r="F104" s="161"/>
      <c r="G104" s="161"/>
      <c r="H104" s="161"/>
      <c r="I104" s="161"/>
      <c r="J104" s="161"/>
      <c r="K104" s="161"/>
      <c r="L104" s="161"/>
      <c r="M104" s="161"/>
      <c r="N104" s="161"/>
      <c r="O104" s="161"/>
      <c r="P104" s="161"/>
      <c r="Q104" s="161"/>
      <c r="R104" s="161"/>
      <c r="S104" s="161"/>
      <c r="T104" s="161"/>
      <c r="U104" s="161"/>
      <c r="V104" s="161"/>
      <c r="W104" s="161"/>
      <c r="X104" s="161"/>
      <c r="Y104" s="161"/>
      <c r="Z104" s="161"/>
      <c r="AA104" s="161"/>
      <c r="AB104" s="161"/>
      <c r="AC104" s="161"/>
      <c r="AD104" s="161"/>
      <c r="AE104" s="161"/>
      <c r="AF104" s="161"/>
      <c r="AG104" s="161"/>
      <c r="AH104" s="161"/>
      <c r="AI104" s="161"/>
      <c r="AJ104" s="161"/>
      <c r="AK104" s="161"/>
      <c r="AL104" s="161"/>
      <c r="AM104" s="161"/>
      <c r="AN104" s="161"/>
      <c r="AO104" s="161"/>
      <c r="AP104" s="161"/>
      <c r="AQ104" s="161"/>
      <c r="AR104" s="161"/>
      <c r="AS104" s="161"/>
      <c r="AT104" s="161"/>
      <c r="AU104" s="161"/>
      <c r="AV104" s="161"/>
      <c r="AW104" s="300"/>
      <c r="AX104" s="811"/>
      <c r="AY104" s="811"/>
      <c r="AZ104" s="811"/>
      <c r="BA104" s="811"/>
      <c r="BB104" s="161"/>
      <c r="BC104" s="8"/>
      <c r="BD104" s="281"/>
      <c r="BE104" s="173"/>
      <c r="BF104" s="173"/>
      <c r="BG104" s="173"/>
      <c r="BH104" s="173"/>
    </row>
    <row r="105" spans="2:70" s="4" customFormat="1" ht="15" customHeight="1">
      <c r="B105" s="7"/>
      <c r="C105" s="161"/>
      <c r="D105" s="161"/>
      <c r="E105" s="161"/>
      <c r="F105" s="161"/>
      <c r="G105" s="161"/>
      <c r="H105" s="161"/>
      <c r="I105" s="161"/>
      <c r="J105" s="161"/>
      <c r="K105" s="161"/>
      <c r="L105" s="161"/>
      <c r="M105" s="161"/>
      <c r="N105" s="161"/>
      <c r="O105" s="161"/>
      <c r="P105" s="161"/>
      <c r="Q105" s="161"/>
      <c r="R105" s="161"/>
      <c r="S105" s="161"/>
      <c r="T105" s="161"/>
      <c r="U105" s="161"/>
      <c r="V105" s="161"/>
      <c r="W105" s="161"/>
      <c r="X105" s="161"/>
      <c r="Y105" s="161"/>
      <c r="Z105" s="161"/>
      <c r="AA105" s="161"/>
      <c r="AB105" s="161"/>
      <c r="AC105" s="161"/>
      <c r="AD105" s="161"/>
      <c r="AE105" s="161"/>
      <c r="AF105" s="161"/>
      <c r="AG105" s="161"/>
      <c r="AH105" s="161"/>
      <c r="AI105" s="161"/>
      <c r="AJ105" s="161"/>
      <c r="AK105" s="161"/>
      <c r="AL105" s="161"/>
      <c r="AM105" s="161"/>
      <c r="AN105" s="161"/>
      <c r="AO105" s="161"/>
      <c r="AP105" s="161"/>
      <c r="AQ105" s="488"/>
      <c r="AR105" s="488"/>
      <c r="AS105" s="488"/>
      <c r="AT105" s="488"/>
      <c r="AU105" s="488"/>
      <c r="AV105" s="488"/>
      <c r="AW105" s="488"/>
      <c r="AX105" s="495"/>
      <c r="AY105" s="495"/>
      <c r="AZ105" s="495"/>
      <c r="BA105" s="495"/>
      <c r="BB105" s="161"/>
      <c r="BC105" s="8"/>
      <c r="BD105" s="281"/>
      <c r="BE105" s="173"/>
      <c r="BF105" s="173"/>
      <c r="BG105" s="173"/>
      <c r="BH105" s="173"/>
    </row>
    <row r="106" spans="2:70" s="4" customFormat="1" ht="17.25" customHeight="1">
      <c r="B106" s="7"/>
      <c r="C106" s="1351"/>
      <c r="D106" s="1351"/>
      <c r="E106" s="1351"/>
      <c r="F106" s="1351"/>
      <c r="G106" s="1352" t="s">
        <v>3274</v>
      </c>
      <c r="H106" s="1352"/>
      <c r="I106" s="1352"/>
      <c r="J106" s="1352"/>
      <c r="K106" s="1352"/>
      <c r="L106" s="1352"/>
      <c r="M106" s="1352"/>
      <c r="N106" s="1352"/>
      <c r="O106" s="1352"/>
      <c r="P106" s="811"/>
      <c r="Q106" s="811"/>
      <c r="R106" s="811"/>
      <c r="S106" s="1353" t="s">
        <v>3267</v>
      </c>
      <c r="T106" s="1353"/>
      <c r="U106" s="1353"/>
      <c r="V106" s="1353"/>
      <c r="W106" s="1353"/>
      <c r="X106" s="1353"/>
      <c r="Y106" s="1353"/>
      <c r="Z106" s="1353"/>
      <c r="AA106" s="1353"/>
      <c r="AB106" s="1353"/>
      <c r="AC106" s="1353"/>
      <c r="AD106" s="1353"/>
      <c r="AE106" s="1353"/>
      <c r="AF106" s="1353"/>
      <c r="AG106" s="1353"/>
      <c r="AH106" s="1353"/>
      <c r="AI106" s="1353"/>
      <c r="AJ106" s="1353"/>
      <c r="AK106" s="1353"/>
      <c r="AL106" s="1353"/>
      <c r="AM106" s="1353"/>
      <c r="AN106" s="1353"/>
      <c r="AO106" s="1353"/>
      <c r="AP106" s="1353"/>
      <c r="AQ106" s="1353"/>
      <c r="AR106" s="1353"/>
      <c r="AS106" s="1353"/>
      <c r="AT106" s="1353"/>
      <c r="AU106" s="1353"/>
      <c r="AV106" s="811"/>
      <c r="AW106" s="811"/>
      <c r="AX106" s="811"/>
      <c r="AY106" s="811"/>
      <c r="AZ106" s="811"/>
      <c r="BA106" s="811"/>
      <c r="BB106" s="161"/>
      <c r="BC106" s="8"/>
      <c r="BD106" s="281"/>
      <c r="BE106" s="173"/>
      <c r="BF106" s="173"/>
      <c r="BG106" s="173"/>
      <c r="BH106" s="173"/>
    </row>
    <row r="107" spans="2:70" s="4" customFormat="1" ht="17.25" customHeight="1">
      <c r="B107" s="7"/>
      <c r="C107" s="1351"/>
      <c r="D107" s="1351"/>
      <c r="E107" s="1351"/>
      <c r="F107" s="1351"/>
      <c r="G107" s="1352"/>
      <c r="H107" s="1352"/>
      <c r="I107" s="1352"/>
      <c r="J107" s="1352"/>
      <c r="K107" s="1352"/>
      <c r="L107" s="1352"/>
      <c r="M107" s="1352"/>
      <c r="N107" s="1352"/>
      <c r="O107" s="1352"/>
      <c r="P107" s="817"/>
      <c r="Q107" s="817"/>
      <c r="R107" s="817"/>
      <c r="S107" s="1353"/>
      <c r="T107" s="1353"/>
      <c r="U107" s="1353"/>
      <c r="V107" s="1353"/>
      <c r="W107" s="1353"/>
      <c r="X107" s="1353"/>
      <c r="Y107" s="1353"/>
      <c r="Z107" s="1353"/>
      <c r="AA107" s="1353"/>
      <c r="AB107" s="1353"/>
      <c r="AC107" s="1353"/>
      <c r="AD107" s="1353"/>
      <c r="AE107" s="1353"/>
      <c r="AF107" s="1353"/>
      <c r="AG107" s="1353"/>
      <c r="AH107" s="1353"/>
      <c r="AI107" s="1353"/>
      <c r="AJ107" s="1353"/>
      <c r="AK107" s="1353"/>
      <c r="AL107" s="1353"/>
      <c r="AM107" s="1353"/>
      <c r="AN107" s="1353"/>
      <c r="AO107" s="1353"/>
      <c r="AP107" s="1353"/>
      <c r="AQ107" s="1353"/>
      <c r="AR107" s="1353"/>
      <c r="AS107" s="1353"/>
      <c r="AT107" s="1353"/>
      <c r="AU107" s="1353"/>
      <c r="AV107" s="811"/>
      <c r="AW107" s="811"/>
      <c r="AX107" s="811"/>
      <c r="AY107" s="811"/>
      <c r="AZ107" s="811"/>
      <c r="BA107" s="811"/>
      <c r="BB107" s="161"/>
      <c r="BC107" s="8"/>
      <c r="BD107" s="281"/>
      <c r="BE107" s="173"/>
      <c r="BF107" s="173"/>
      <c r="BG107" s="173"/>
      <c r="BH107" s="173"/>
    </row>
    <row r="108" spans="2:70" s="4" customFormat="1" ht="15" customHeight="1">
      <c r="B108" s="7"/>
      <c r="C108" s="1351"/>
      <c r="D108" s="1351"/>
      <c r="E108" s="1351"/>
      <c r="F108" s="1351"/>
      <c r="G108" s="161"/>
      <c r="H108" s="161"/>
      <c r="I108" s="161"/>
      <c r="J108" s="161"/>
      <c r="K108" s="161"/>
      <c r="L108" s="161"/>
      <c r="M108" s="161"/>
      <c r="N108" s="161"/>
      <c r="O108" s="161"/>
      <c r="P108" s="161"/>
      <c r="Q108" s="161"/>
      <c r="R108" s="161"/>
      <c r="S108" s="161"/>
      <c r="T108" s="161"/>
      <c r="U108" s="161"/>
      <c r="V108" s="161"/>
      <c r="W108" s="161"/>
      <c r="X108" s="161"/>
      <c r="Y108" s="161"/>
      <c r="Z108" s="161"/>
      <c r="AA108" s="161"/>
      <c r="AB108" s="161"/>
      <c r="AC108" s="161"/>
      <c r="AD108" s="161"/>
      <c r="AE108" s="161"/>
      <c r="AF108" s="161"/>
      <c r="AG108" s="161"/>
      <c r="AH108" s="161"/>
      <c r="AI108" s="161"/>
      <c r="AJ108" s="161"/>
      <c r="AK108" s="161"/>
      <c r="AL108" s="161"/>
      <c r="AM108" s="161"/>
      <c r="AN108" s="161"/>
      <c r="AO108" s="161"/>
      <c r="AP108" s="161"/>
      <c r="AQ108" s="161"/>
      <c r="AR108" s="161"/>
      <c r="AS108" s="161"/>
      <c r="AT108" s="161"/>
      <c r="AU108" s="161"/>
      <c r="AV108" s="161"/>
      <c r="AW108" s="161"/>
      <c r="AX108" s="811"/>
      <c r="AY108" s="811"/>
      <c r="AZ108" s="811"/>
      <c r="BA108" s="811"/>
      <c r="BB108" s="161"/>
      <c r="BC108" s="8"/>
      <c r="BD108" s="281"/>
      <c r="BE108" s="173"/>
      <c r="BF108" s="173"/>
      <c r="BG108" s="173"/>
      <c r="BH108" s="173"/>
    </row>
    <row r="109" spans="2:70" s="4" customFormat="1" ht="15" customHeight="1">
      <c r="B109" s="7"/>
      <c r="C109" s="161"/>
      <c r="D109" s="161"/>
      <c r="E109" s="161"/>
      <c r="F109" s="161"/>
      <c r="G109" s="161"/>
      <c r="H109" s="76" t="s">
        <v>3265</v>
      </c>
      <c r="I109" s="76"/>
      <c r="J109" s="76"/>
      <c r="K109" s="76"/>
      <c r="L109" s="76"/>
      <c r="M109" s="76"/>
      <c r="N109" s="76"/>
      <c r="O109" s="160"/>
      <c r="P109" s="1345">
        <v>744</v>
      </c>
      <c r="Q109" s="1346"/>
      <c r="R109" s="1347"/>
      <c r="S109" s="161" t="s">
        <v>3266</v>
      </c>
      <c r="T109" s="161"/>
      <c r="U109" s="161"/>
      <c r="V109" s="161"/>
      <c r="W109" s="161"/>
      <c r="X109" s="161"/>
      <c r="Y109" s="161"/>
      <c r="Z109" s="161"/>
      <c r="AA109" s="161"/>
      <c r="AB109" s="161"/>
      <c r="AC109" s="161"/>
      <c r="AD109" s="161"/>
      <c r="AE109" s="161"/>
      <c r="AF109" s="161"/>
      <c r="AG109" s="161"/>
      <c r="AH109" s="161"/>
      <c r="AI109" s="161"/>
      <c r="AJ109" s="161"/>
      <c r="AK109" s="161"/>
      <c r="AL109" s="161"/>
      <c r="AM109" s="161"/>
      <c r="AN109" s="161"/>
      <c r="AO109" s="161"/>
      <c r="AP109" s="161"/>
      <c r="AQ109" s="161"/>
      <c r="AR109" s="161"/>
      <c r="AS109" s="161"/>
      <c r="AT109" s="161"/>
      <c r="AU109" s="161"/>
      <c r="AV109" s="161"/>
      <c r="AW109" s="161"/>
      <c r="AX109" s="811"/>
      <c r="AY109" s="811"/>
      <c r="AZ109" s="811"/>
      <c r="BA109" s="811"/>
      <c r="BB109" s="161"/>
      <c r="BC109" s="8"/>
      <c r="BD109" s="281"/>
      <c r="BE109" s="173"/>
      <c r="BF109" s="173"/>
      <c r="BG109" s="173"/>
      <c r="BH109" s="173"/>
    </row>
    <row r="110" spans="2:70" s="4" customFormat="1" ht="6" customHeight="1">
      <c r="B110" s="7"/>
      <c r="C110" s="161"/>
      <c r="D110" s="161"/>
      <c r="E110" s="161"/>
      <c r="F110" s="161"/>
      <c r="G110" s="161"/>
      <c r="H110" s="76"/>
      <c r="I110" s="76"/>
      <c r="J110" s="76"/>
      <c r="K110" s="76"/>
      <c r="L110" s="76"/>
      <c r="M110" s="76"/>
      <c r="N110" s="76"/>
      <c r="O110" s="76"/>
      <c r="P110" s="854"/>
      <c r="Q110" s="854"/>
      <c r="R110" s="854"/>
      <c r="S110" s="161"/>
      <c r="T110" s="161"/>
      <c r="U110" s="161"/>
      <c r="V110" s="161"/>
      <c r="W110" s="161"/>
      <c r="X110" s="161"/>
      <c r="Y110" s="161"/>
      <c r="Z110" s="161"/>
      <c r="AA110" s="161"/>
      <c r="AB110" s="161"/>
      <c r="AC110" s="161"/>
      <c r="AD110" s="161"/>
      <c r="AE110" s="161"/>
      <c r="AF110" s="161"/>
      <c r="AG110" s="161"/>
      <c r="AH110" s="161"/>
      <c r="AI110" s="161"/>
      <c r="AJ110" s="161"/>
      <c r="AK110" s="161"/>
      <c r="AL110" s="161"/>
      <c r="AM110" s="161"/>
      <c r="AN110" s="161"/>
      <c r="AO110" s="161"/>
      <c r="AP110" s="161"/>
      <c r="AQ110" s="161"/>
      <c r="AR110" s="852"/>
      <c r="AS110" s="852"/>
      <c r="AT110" s="852"/>
      <c r="AU110" s="852"/>
      <c r="AV110" s="852"/>
      <c r="AW110" s="852"/>
      <c r="AX110" s="849"/>
      <c r="AY110" s="850"/>
      <c r="AZ110" s="850"/>
      <c r="BA110" s="850"/>
      <c r="BB110" s="161"/>
      <c r="BC110" s="8"/>
      <c r="BD110" s="281"/>
      <c r="BE110" s="173"/>
      <c r="BF110" s="173"/>
      <c r="BG110" s="173"/>
      <c r="BH110" s="173"/>
    </row>
    <row r="111" spans="2:70" s="4" customFormat="1" ht="15" customHeight="1">
      <c r="B111" s="7"/>
      <c r="C111" s="161"/>
      <c r="D111" s="161"/>
      <c r="E111" s="161"/>
      <c r="F111" s="161"/>
      <c r="G111" s="161"/>
      <c r="H111" s="76"/>
      <c r="I111" s="76"/>
      <c r="J111" s="76"/>
      <c r="K111" s="76"/>
      <c r="L111" s="76"/>
      <c r="M111" s="76"/>
      <c r="N111" s="76"/>
      <c r="O111" s="76"/>
      <c r="P111" s="1345">
        <v>0</v>
      </c>
      <c r="Q111" s="1346"/>
      <c r="R111" s="1347"/>
      <c r="S111" s="161" t="s">
        <v>3272</v>
      </c>
      <c r="T111" s="161"/>
      <c r="U111" s="161"/>
      <c r="V111" s="161"/>
      <c r="W111" s="161"/>
      <c r="X111" s="161"/>
      <c r="Y111" s="161"/>
      <c r="Z111" s="161"/>
      <c r="AA111" s="161"/>
      <c r="AB111" s="161"/>
      <c r="AC111" s="161"/>
      <c r="AD111" s="161"/>
      <c r="AE111" s="161"/>
      <c r="AF111" s="161"/>
      <c r="AG111" s="161"/>
      <c r="AH111" s="161"/>
      <c r="AI111" s="161"/>
      <c r="AJ111" s="161"/>
      <c r="AK111" s="161"/>
      <c r="AL111" s="161"/>
      <c r="AM111" s="161"/>
      <c r="AN111" s="161"/>
      <c r="AO111" s="161"/>
      <c r="AP111" s="161"/>
      <c r="AQ111" s="1350" t="s">
        <v>3273</v>
      </c>
      <c r="AR111" s="1350"/>
      <c r="AS111" s="1350"/>
      <c r="AT111" s="1350"/>
      <c r="AU111" s="1350"/>
      <c r="AV111" s="1350"/>
      <c r="AW111" s="1350"/>
      <c r="AX111" s="1348">
        <f>'Control Panel'!Q1300</f>
        <v>26.783999999999999</v>
      </c>
      <c r="AY111" s="1349"/>
      <c r="AZ111" s="1349"/>
      <c r="BA111" s="1349"/>
      <c r="BB111" s="161"/>
      <c r="BC111" s="8"/>
      <c r="BD111" s="281"/>
      <c r="BE111" s="173"/>
      <c r="BF111" s="173"/>
      <c r="BG111" s="173"/>
      <c r="BH111" s="173"/>
    </row>
    <row r="112" spans="2:70" s="4" customFormat="1" ht="6" customHeight="1">
      <c r="B112" s="7"/>
      <c r="C112" s="161"/>
      <c r="D112" s="161"/>
      <c r="E112" s="161"/>
      <c r="F112" s="161"/>
      <c r="G112" s="161"/>
      <c r="H112" s="161"/>
      <c r="I112" s="161"/>
      <c r="J112" s="161"/>
      <c r="K112" s="161"/>
      <c r="L112" s="161"/>
      <c r="M112" s="161"/>
      <c r="N112" s="161"/>
      <c r="O112" s="161"/>
      <c r="P112" s="161"/>
      <c r="Q112" s="161"/>
      <c r="R112" s="161"/>
      <c r="S112" s="161"/>
      <c r="T112" s="161"/>
      <c r="U112" s="161"/>
      <c r="V112" s="161"/>
      <c r="W112" s="161"/>
      <c r="X112" s="161"/>
      <c r="Y112" s="161"/>
      <c r="Z112" s="161"/>
      <c r="AA112" s="161"/>
      <c r="AB112" s="161"/>
      <c r="AC112" s="161"/>
      <c r="AD112" s="161"/>
      <c r="AE112" s="161"/>
      <c r="AF112" s="161"/>
      <c r="AG112" s="161"/>
      <c r="AH112" s="161"/>
      <c r="AI112" s="161"/>
      <c r="AJ112" s="161"/>
      <c r="AK112" s="161"/>
      <c r="AL112" s="161"/>
      <c r="AM112" s="161"/>
      <c r="AN112" s="161"/>
      <c r="AO112" s="161"/>
      <c r="AP112" s="161"/>
      <c r="AQ112" s="161"/>
      <c r="AR112" s="161"/>
      <c r="AS112" s="161"/>
      <c r="AT112" s="161"/>
      <c r="AU112" s="161"/>
      <c r="AV112" s="161"/>
      <c r="AW112" s="300"/>
      <c r="AX112" s="811"/>
      <c r="AY112" s="811"/>
      <c r="AZ112" s="811"/>
      <c r="BA112" s="811"/>
      <c r="BB112" s="161"/>
      <c r="BC112" s="8"/>
      <c r="BD112" s="281"/>
      <c r="BE112" s="173"/>
      <c r="BF112" s="173"/>
      <c r="BG112" s="173"/>
      <c r="BH112" s="173"/>
    </row>
    <row r="113" spans="1:70" s="4" customFormat="1" ht="15" customHeight="1" thickBot="1">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H113" s="161"/>
      <c r="AI113" s="161"/>
      <c r="AJ113" s="161"/>
      <c r="AK113" s="161"/>
      <c r="AL113" s="161"/>
      <c r="AM113" s="161"/>
      <c r="AN113" s="161"/>
      <c r="AO113" s="161"/>
      <c r="AP113" s="161"/>
      <c r="AQ113" s="488"/>
      <c r="AR113" s="488"/>
      <c r="AS113" s="488"/>
      <c r="AT113" s="488"/>
      <c r="AU113" s="488"/>
      <c r="AV113" s="488"/>
      <c r="AW113" s="488"/>
      <c r="AX113" s="495"/>
      <c r="AY113" s="495"/>
      <c r="AZ113" s="495"/>
      <c r="BA113" s="495"/>
      <c r="BB113" s="161"/>
      <c r="BC113" s="8"/>
      <c r="BD113" s="281"/>
      <c r="BE113" s="173"/>
      <c r="BF113" s="173"/>
      <c r="BG113" s="173"/>
      <c r="BH113" s="173"/>
    </row>
    <row r="114" spans="1:70" s="4" customFormat="1" ht="8.25" customHeight="1" thickTop="1">
      <c r="B114" s="7"/>
      <c r="C114" s="1398" t="s">
        <v>285</v>
      </c>
      <c r="D114" s="1398"/>
      <c r="E114" s="1398"/>
      <c r="F114" s="1398"/>
      <c r="G114" s="1398"/>
      <c r="H114" s="492"/>
      <c r="I114" s="492"/>
      <c r="J114" s="492"/>
      <c r="K114" s="1401"/>
      <c r="L114" s="1401"/>
      <c r="M114" s="1401"/>
      <c r="N114" s="1401"/>
      <c r="O114" s="1401"/>
      <c r="P114" s="1401"/>
      <c r="Q114" s="1401"/>
      <c r="R114" s="1401"/>
      <c r="S114" s="492"/>
      <c r="T114" s="492"/>
      <c r="U114" s="492"/>
      <c r="V114" s="492"/>
      <c r="W114" s="492"/>
      <c r="X114" s="492"/>
      <c r="Y114" s="492"/>
      <c r="Z114" s="492"/>
      <c r="AA114" s="492"/>
      <c r="AB114" s="492"/>
      <c r="AC114" s="492"/>
      <c r="AD114" s="492"/>
      <c r="AE114" s="492"/>
      <c r="AF114" s="492"/>
      <c r="AG114" s="492"/>
      <c r="AH114" s="492"/>
      <c r="AI114" s="492"/>
      <c r="AJ114" s="492"/>
      <c r="AK114" s="492"/>
      <c r="AL114" s="492"/>
      <c r="AM114" s="492"/>
      <c r="AN114" s="492"/>
      <c r="AO114" s="492"/>
      <c r="AP114" s="492"/>
      <c r="AQ114" s="492"/>
      <c r="AR114" s="492"/>
      <c r="AS114" s="492"/>
      <c r="AT114" s="492"/>
      <c r="AU114" s="492"/>
      <c r="AV114" s="492"/>
      <c r="AW114" s="492"/>
      <c r="AX114" s="492"/>
      <c r="AY114" s="492"/>
      <c r="AZ114" s="492"/>
      <c r="BA114" s="57"/>
      <c r="BB114" s="161"/>
      <c r="BC114" s="8"/>
      <c r="BD114" s="281"/>
      <c r="BE114" s="173"/>
      <c r="BF114" s="173"/>
      <c r="BG114" s="173"/>
      <c r="BH114" s="173"/>
    </row>
    <row r="115" spans="1:70" ht="21.5" thickBot="1">
      <c r="A115" s="4"/>
      <c r="B115" s="7"/>
      <c r="C115" s="1399"/>
      <c r="D115" s="1399"/>
      <c r="E115" s="1399"/>
      <c r="F115" s="1399"/>
      <c r="G115" s="1399"/>
      <c r="H115" s="161"/>
      <c r="I115" s="161"/>
      <c r="J115" s="162" t="s">
        <v>165</v>
      </c>
      <c r="K115" s="162"/>
      <c r="L115" s="162"/>
      <c r="M115" s="162"/>
      <c r="N115" s="162"/>
      <c r="O115" s="162"/>
      <c r="P115" s="162"/>
      <c r="Q115" s="162"/>
      <c r="R115" s="162"/>
      <c r="S115" s="163"/>
      <c r="T115" s="163"/>
      <c r="U115" s="163"/>
      <c r="V115" s="162" t="s">
        <v>666</v>
      </c>
      <c r="W115" s="162"/>
      <c r="X115" s="162"/>
      <c r="Y115" s="162"/>
      <c r="Z115" s="162"/>
      <c r="AA115" s="162"/>
      <c r="AB115" s="162"/>
      <c r="AC115" s="505">
        <f>AW117</f>
        <v>1</v>
      </c>
      <c r="AD115" s="162" t="s">
        <v>667</v>
      </c>
      <c r="AE115" s="162"/>
      <c r="AF115" s="162"/>
      <c r="AG115" s="162"/>
      <c r="AH115" s="162"/>
      <c r="AI115" s="162"/>
      <c r="AJ115" s="162"/>
      <c r="AK115" s="162"/>
      <c r="AL115" s="161"/>
      <c r="AM115" s="479"/>
      <c r="AN115" s="479"/>
      <c r="AO115" s="479"/>
      <c r="AP115" s="161"/>
      <c r="AQ115" s="161"/>
      <c r="AR115" s="161"/>
      <c r="AS115" s="161"/>
      <c r="AT115" s="161"/>
      <c r="AU115" s="161"/>
      <c r="AV115" s="479"/>
      <c r="AW115" s="479"/>
      <c r="AX115" s="479"/>
      <c r="AY115" s="479"/>
      <c r="AZ115" s="479"/>
      <c r="BA115" s="58"/>
      <c r="BB115" s="161"/>
      <c r="BC115" s="8"/>
      <c r="BD115" s="478"/>
      <c r="BE115" s="478"/>
      <c r="BF115" s="478"/>
      <c r="BG115" s="478"/>
      <c r="BH115" s="478"/>
      <c r="BI115" s="478"/>
      <c r="BJ115" s="478"/>
      <c r="BK115" s="478"/>
      <c r="BL115" s="478"/>
      <c r="BM115" s="478"/>
      <c r="BN115" s="478"/>
      <c r="BO115" s="478"/>
      <c r="BP115" s="478"/>
      <c r="BQ115" s="478"/>
      <c r="BR115" s="478"/>
    </row>
    <row r="116" spans="1:70" ht="36" customHeight="1" thickTop="1">
      <c r="A116" s="4"/>
      <c r="B116" s="7"/>
      <c r="C116" s="1399"/>
      <c r="D116" s="1399"/>
      <c r="E116" s="1399"/>
      <c r="F116" s="1399"/>
      <c r="G116" s="1399"/>
      <c r="H116" s="51"/>
      <c r="I116" s="161"/>
      <c r="J116" s="1367">
        <f>IFERROR(SUM(AX103,AX92,AX81,AX46,AX10, AX111, AX97), "Contact Us")</f>
        <v>44.548999999999999</v>
      </c>
      <c r="K116" s="1367"/>
      <c r="L116" s="1367"/>
      <c r="M116" s="1367"/>
      <c r="N116" s="1367"/>
      <c r="O116" s="1367"/>
      <c r="P116" s="1367"/>
      <c r="Q116" s="1367"/>
      <c r="R116" s="1367"/>
      <c r="S116" s="494"/>
      <c r="T116" s="494"/>
      <c r="U116" s="494"/>
      <c r="V116" s="1368">
        <f>J116*AW117</f>
        <v>44.548999999999999</v>
      </c>
      <c r="W116" s="1368"/>
      <c r="X116" s="1368"/>
      <c r="Y116" s="1368"/>
      <c r="Z116" s="1368"/>
      <c r="AA116" s="1368"/>
      <c r="AB116" s="1368"/>
      <c r="AC116" s="1368"/>
      <c r="AD116" s="1368"/>
      <c r="AE116" s="1368"/>
      <c r="AF116" s="1368"/>
      <c r="AG116" s="1368"/>
      <c r="AH116" s="1368"/>
      <c r="AI116" s="1368"/>
      <c r="AJ116" s="1368"/>
      <c r="AK116" s="479"/>
      <c r="AL116" s="494"/>
      <c r="AM116" s="479"/>
      <c r="AN116" s="479"/>
      <c r="AO116" s="479"/>
      <c r="AP116" s="161"/>
      <c r="AQ116" s="161"/>
      <c r="AR116" s="161"/>
      <c r="AS116" s="161"/>
      <c r="AT116" s="161"/>
      <c r="AU116" s="161"/>
      <c r="AV116" s="1402" t="s">
        <v>665</v>
      </c>
      <c r="AW116" s="1402"/>
      <c r="AX116" s="1402"/>
      <c r="AY116" s="1402"/>
      <c r="AZ116" s="1402"/>
      <c r="BA116" s="1403"/>
      <c r="BB116" s="161"/>
      <c r="BC116" s="8"/>
      <c r="BD116" s="478"/>
      <c r="BE116" s="478"/>
      <c r="BF116" s="478"/>
      <c r="BG116" s="478"/>
      <c r="BH116" s="478"/>
      <c r="BI116" s="478"/>
      <c r="BJ116" s="478"/>
      <c r="BK116" s="478"/>
      <c r="BL116" s="478"/>
      <c r="BM116" s="478"/>
      <c r="BN116" s="478"/>
      <c r="BO116" s="478"/>
      <c r="BP116" s="478"/>
      <c r="BQ116" s="478"/>
      <c r="BR116" s="478"/>
    </row>
    <row r="117" spans="1:70" ht="15" customHeight="1">
      <c r="A117" s="4"/>
      <c r="B117" s="7"/>
      <c r="C117" s="1399"/>
      <c r="D117" s="1399"/>
      <c r="E117" s="1399"/>
      <c r="F117" s="1399"/>
      <c r="G117" s="1399"/>
      <c r="H117" s="51"/>
      <c r="I117" s="161"/>
      <c r="J117" s="494"/>
      <c r="K117" s="494"/>
      <c r="L117" s="494"/>
      <c r="M117" s="494"/>
      <c r="N117" s="494"/>
      <c r="O117" s="494"/>
      <c r="P117" s="494"/>
      <c r="Q117" s="494"/>
      <c r="R117" s="494"/>
      <c r="S117" s="494"/>
      <c r="T117" s="494"/>
      <c r="U117" s="494"/>
      <c r="V117" s="494"/>
      <c r="W117" s="494"/>
      <c r="X117" s="494"/>
      <c r="Y117" s="494"/>
      <c r="Z117" s="494"/>
      <c r="AA117" s="494"/>
      <c r="AB117" s="494"/>
      <c r="AC117" s="494"/>
      <c r="AD117" s="494"/>
      <c r="AE117" s="494"/>
      <c r="AF117" s="494"/>
      <c r="AG117" s="494"/>
      <c r="AH117" s="494"/>
      <c r="AI117" s="494"/>
      <c r="AJ117" s="479"/>
      <c r="AK117" s="479"/>
      <c r="AL117" s="494"/>
      <c r="AM117" s="479"/>
      <c r="AN117" s="479"/>
      <c r="AO117" s="479"/>
      <c r="AP117" s="161"/>
      <c r="AQ117" s="161"/>
      <c r="AR117" s="161"/>
      <c r="AS117" s="161"/>
      <c r="AT117" s="161"/>
      <c r="AU117" s="161"/>
      <c r="AV117" s="161"/>
      <c r="AW117" s="1340">
        <v>1</v>
      </c>
      <c r="AX117" s="1341"/>
      <c r="AY117" s="1341"/>
      <c r="AZ117" s="1342"/>
      <c r="BA117" s="58"/>
      <c r="BB117" s="161"/>
      <c r="BC117" s="8"/>
      <c r="BD117" s="478"/>
      <c r="BE117" s="478"/>
      <c r="BF117" s="478"/>
      <c r="BG117" s="478"/>
      <c r="BH117" s="478"/>
      <c r="BI117" s="478"/>
      <c r="BJ117" s="478"/>
      <c r="BK117" s="478"/>
      <c r="BL117" s="478"/>
      <c r="BM117" s="478"/>
      <c r="BN117" s="478"/>
      <c r="BO117" s="478"/>
      <c r="BP117" s="478"/>
      <c r="BQ117" s="478"/>
      <c r="BR117" s="478"/>
    </row>
    <row r="118" spans="1:70" ht="25">
      <c r="A118" s="4"/>
      <c r="B118" s="7"/>
      <c r="C118" s="1399"/>
      <c r="D118" s="1399"/>
      <c r="E118" s="1399"/>
      <c r="F118" s="1399"/>
      <c r="G118" s="1399"/>
      <c r="H118" s="51"/>
      <c r="I118" s="161"/>
      <c r="J118" s="493" t="str">
        <f>VLOOKUP('FX Card'!$F$1,'FX Card'!$A$2:$B$27,2,FALSE)</f>
        <v>United States Dollar (USD)</v>
      </c>
      <c r="K118" s="493"/>
      <c r="L118" s="493"/>
      <c r="M118" s="493"/>
      <c r="N118" s="493"/>
      <c r="O118" s="493"/>
      <c r="P118" s="493"/>
      <c r="Q118" s="161"/>
      <c r="R118" s="161"/>
      <c r="S118" s="161"/>
      <c r="T118" s="161"/>
      <c r="U118" s="161"/>
      <c r="V118" s="493" t="str">
        <f>VLOOKUP('FX Card'!$F$1,'FX Card'!$A$2:$B$27,2,FALSE)</f>
        <v>United States Dollar (USD)</v>
      </c>
      <c r="W118" s="493"/>
      <c r="X118" s="493"/>
      <c r="Y118" s="493"/>
      <c r="Z118" s="493"/>
      <c r="AA118" s="493"/>
      <c r="AB118" s="493"/>
      <c r="AC118" s="161"/>
      <c r="AD118" s="161"/>
      <c r="AE118" s="161"/>
      <c r="AF118" s="161"/>
      <c r="AG118" s="161"/>
      <c r="AH118" s="161"/>
      <c r="AI118" s="161"/>
      <c r="AJ118" s="479"/>
      <c r="AK118" s="479"/>
      <c r="AL118" s="161"/>
      <c r="AM118" s="479"/>
      <c r="AN118" s="479"/>
      <c r="AO118" s="479"/>
      <c r="AP118" s="161"/>
      <c r="AQ118" s="161"/>
      <c r="AR118" s="161"/>
      <c r="AS118" s="161"/>
      <c r="AT118" s="161"/>
      <c r="AU118" s="161"/>
      <c r="AV118" s="161"/>
      <c r="AW118" s="161"/>
      <c r="AX118" s="161"/>
      <c r="AY118" s="161"/>
      <c r="AZ118" s="161"/>
      <c r="BA118" s="58"/>
      <c r="BB118" s="161"/>
      <c r="BC118" s="8"/>
      <c r="BD118" s="478"/>
      <c r="BE118" s="478"/>
      <c r="BF118" s="478"/>
      <c r="BG118" s="478"/>
      <c r="BH118" s="478"/>
      <c r="BI118" s="478"/>
      <c r="BJ118" s="478"/>
      <c r="BK118" s="478"/>
      <c r="BL118" s="478"/>
      <c r="BM118" s="478"/>
      <c r="BN118" s="478"/>
      <c r="BO118" s="478"/>
      <c r="BP118" s="478"/>
      <c r="BQ118" s="478"/>
      <c r="BR118" s="478"/>
    </row>
    <row r="119" spans="1:70" ht="15.75" customHeight="1" thickBot="1">
      <c r="A119" s="4"/>
      <c r="B119" s="7"/>
      <c r="C119" s="1400"/>
      <c r="D119" s="1400"/>
      <c r="E119" s="1400"/>
      <c r="F119" s="1400"/>
      <c r="G119" s="1400"/>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1"/>
      <c r="BC119" s="8"/>
      <c r="BD119" s="478"/>
      <c r="BE119" s="478"/>
      <c r="BF119" s="478"/>
      <c r="BG119" s="478"/>
      <c r="BH119" s="478"/>
      <c r="BI119" s="478"/>
      <c r="BJ119" s="478"/>
      <c r="BK119" s="478"/>
      <c r="BL119" s="478"/>
      <c r="BM119" s="478"/>
      <c r="BN119" s="478"/>
      <c r="BO119" s="478"/>
      <c r="BP119" s="478"/>
      <c r="BQ119" s="478"/>
      <c r="BR119" s="478"/>
    </row>
    <row r="120" spans="1:70" ht="15.75" customHeight="1" thickTop="1" thickBot="1">
      <c r="A120" s="4"/>
      <c r="B120" s="9"/>
      <c r="C120" s="521"/>
      <c r="D120" s="521"/>
      <c r="E120" s="521"/>
      <c r="F120" s="521"/>
      <c r="G120" s="521"/>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78"/>
      <c r="BE120" s="478"/>
      <c r="BF120" s="478"/>
      <c r="BG120" s="478"/>
      <c r="BH120" s="478"/>
      <c r="BI120" s="478"/>
      <c r="BJ120" s="478"/>
      <c r="BK120" s="478"/>
      <c r="BL120" s="478"/>
      <c r="BM120" s="478"/>
      <c r="BN120" s="478"/>
      <c r="BO120" s="478"/>
      <c r="BP120" s="478"/>
      <c r="BQ120" s="478"/>
      <c r="BR120" s="478"/>
    </row>
    <row r="121" spans="1:70" ht="16.5">
      <c r="B121" s="349"/>
      <c r="C121" s="1392" t="s">
        <v>1007</v>
      </c>
      <c r="D121" s="1392"/>
      <c r="E121" s="1392"/>
      <c r="F121" s="1392"/>
      <c r="G121" s="1392"/>
      <c r="H121" s="1392"/>
      <c r="I121" s="1392"/>
      <c r="J121" s="1392"/>
      <c r="K121" s="1392"/>
      <c r="L121" s="1392"/>
      <c r="M121" s="1392"/>
      <c r="N121" s="1392"/>
      <c r="O121" s="1392"/>
      <c r="P121" s="1392"/>
      <c r="Q121" s="1392"/>
      <c r="R121" s="1392"/>
      <c r="S121" s="1392"/>
      <c r="T121" s="1392"/>
      <c r="U121" s="1392"/>
      <c r="V121" s="1392"/>
      <c r="W121" s="1392"/>
      <c r="X121" s="1392"/>
      <c r="Y121" s="1392"/>
      <c r="Z121" s="1392"/>
      <c r="AA121" s="1392"/>
      <c r="AB121" s="1392"/>
      <c r="AC121" s="1392"/>
      <c r="AD121" s="1392"/>
      <c r="AE121" s="1392"/>
      <c r="AF121" s="1392"/>
      <c r="AG121" s="1392"/>
      <c r="AH121" s="1392"/>
      <c r="AI121" s="1392"/>
      <c r="AJ121" s="1392"/>
      <c r="AK121" s="1392"/>
      <c r="AL121" s="1392"/>
      <c r="AM121" s="1392"/>
      <c r="AN121" s="1392"/>
      <c r="AO121" s="1392"/>
      <c r="AP121" s="1392"/>
      <c r="AQ121" s="1392"/>
      <c r="AR121" s="1392"/>
      <c r="AS121" s="1392"/>
      <c r="AT121" s="1392"/>
      <c r="AU121" s="1392"/>
      <c r="AV121" s="1392"/>
      <c r="AW121" s="1392"/>
      <c r="AX121" s="1392"/>
      <c r="AY121" s="1392"/>
      <c r="AZ121" s="1392"/>
      <c r="BA121" s="1392"/>
      <c r="BB121" s="350"/>
      <c r="BC121" s="351"/>
      <c r="BD121" s="478"/>
      <c r="BE121" s="478"/>
      <c r="BF121" s="478"/>
      <c r="BG121" s="478"/>
      <c r="BH121" s="478"/>
      <c r="BI121" s="478"/>
      <c r="BJ121" s="478"/>
      <c r="BK121" s="478"/>
      <c r="BL121" s="478"/>
      <c r="BM121" s="478"/>
      <c r="BN121" s="478"/>
      <c r="BO121" s="478"/>
      <c r="BP121" s="478"/>
      <c r="BQ121" s="478"/>
      <c r="BR121" s="478"/>
    </row>
    <row r="122" spans="1:70" ht="16.5">
      <c r="B122" s="349"/>
      <c r="C122" s="1392"/>
      <c r="D122" s="1392"/>
      <c r="E122" s="1392"/>
      <c r="F122" s="1392"/>
      <c r="G122" s="1392"/>
      <c r="H122" s="1392"/>
      <c r="I122" s="1392"/>
      <c r="J122" s="1392"/>
      <c r="K122" s="1392"/>
      <c r="L122" s="1392"/>
      <c r="M122" s="1392"/>
      <c r="N122" s="1392"/>
      <c r="O122" s="1392"/>
      <c r="P122" s="1392"/>
      <c r="Q122" s="1392"/>
      <c r="R122" s="1392"/>
      <c r="S122" s="1392"/>
      <c r="T122" s="1392"/>
      <c r="U122" s="1392"/>
      <c r="V122" s="1392"/>
      <c r="W122" s="1392"/>
      <c r="X122" s="1392"/>
      <c r="Y122" s="1392"/>
      <c r="Z122" s="1392"/>
      <c r="AA122" s="1392"/>
      <c r="AB122" s="1392"/>
      <c r="AC122" s="1392"/>
      <c r="AD122" s="1392"/>
      <c r="AE122" s="1392"/>
      <c r="AF122" s="1392"/>
      <c r="AG122" s="1392"/>
      <c r="AH122" s="1392"/>
      <c r="AI122" s="1392"/>
      <c r="AJ122" s="1392"/>
      <c r="AK122" s="1392"/>
      <c r="AL122" s="1392"/>
      <c r="AM122" s="1392"/>
      <c r="AN122" s="1392"/>
      <c r="AO122" s="1392"/>
      <c r="AP122" s="1392"/>
      <c r="AQ122" s="1392"/>
      <c r="AR122" s="1392"/>
      <c r="AS122" s="1392"/>
      <c r="AT122" s="1392"/>
      <c r="AU122" s="1392"/>
      <c r="AV122" s="1392"/>
      <c r="AW122" s="1392"/>
      <c r="AX122" s="1392"/>
      <c r="AY122" s="1392"/>
      <c r="AZ122" s="1392"/>
      <c r="BA122" s="1392"/>
      <c r="BB122" s="350"/>
      <c r="BC122" s="351"/>
      <c r="BD122" s="478"/>
      <c r="BE122" s="478"/>
      <c r="BF122" s="478"/>
      <c r="BG122" s="478"/>
      <c r="BH122" s="478"/>
      <c r="BI122" s="478"/>
      <c r="BJ122" s="478"/>
      <c r="BK122" s="478"/>
      <c r="BL122" s="478"/>
      <c r="BM122" s="478"/>
      <c r="BN122" s="478"/>
      <c r="BO122" s="478"/>
      <c r="BP122" s="478"/>
      <c r="BQ122" s="478"/>
      <c r="BR122" s="478"/>
    </row>
    <row r="123" spans="1:70" ht="16.5">
      <c r="B123" s="349"/>
      <c r="C123" s="1393" t="s">
        <v>1008</v>
      </c>
      <c r="D123" s="1393"/>
      <c r="E123" s="1393"/>
      <c r="F123" s="1393"/>
      <c r="G123" s="1393"/>
      <c r="H123" s="1393"/>
      <c r="I123" s="1393"/>
      <c r="J123" s="1393"/>
      <c r="K123" s="1393"/>
      <c r="L123" s="1393"/>
      <c r="M123" s="1393"/>
      <c r="N123" s="1393"/>
      <c r="O123" s="1393"/>
      <c r="P123" s="1393"/>
      <c r="Q123" s="1393"/>
      <c r="R123" s="1393"/>
      <c r="S123" s="1393"/>
      <c r="T123" s="1393"/>
      <c r="U123" s="1393"/>
      <c r="V123" s="1393"/>
      <c r="W123" s="1393"/>
      <c r="X123" s="1393"/>
      <c r="Y123" s="1393"/>
      <c r="Z123" s="1393"/>
      <c r="AA123" s="1393"/>
      <c r="AB123" s="1393"/>
      <c r="AC123" s="1393"/>
      <c r="AD123" s="1393"/>
      <c r="AE123" s="1393"/>
      <c r="AF123" s="1393"/>
      <c r="AG123" s="1393"/>
      <c r="AH123" s="1393"/>
      <c r="AI123" s="1393"/>
      <c r="AJ123" s="1393"/>
      <c r="AK123" s="1393"/>
      <c r="AL123" s="1393"/>
      <c r="AM123" s="1393"/>
      <c r="AN123" s="1393"/>
      <c r="AO123" s="1393"/>
      <c r="AP123" s="1393"/>
      <c r="AQ123" s="1393"/>
      <c r="AR123" s="1393"/>
      <c r="AS123" s="1393"/>
      <c r="AT123" s="1393"/>
      <c r="AU123" s="1393"/>
      <c r="AV123" s="1393"/>
      <c r="AW123" s="1393"/>
      <c r="AX123" s="1393"/>
      <c r="AY123" s="1393"/>
      <c r="AZ123" s="1393"/>
      <c r="BA123" s="1393"/>
      <c r="BB123" s="350"/>
      <c r="BC123" s="351"/>
      <c r="BD123" s="478"/>
      <c r="BE123" s="478"/>
      <c r="BF123" s="478"/>
      <c r="BG123" s="478"/>
      <c r="BH123" s="478"/>
      <c r="BI123" s="478"/>
      <c r="BJ123" s="478"/>
      <c r="BK123" s="478"/>
      <c r="BL123" s="478"/>
      <c r="BM123" s="478"/>
      <c r="BN123" s="478"/>
      <c r="BO123" s="478"/>
      <c r="BP123" s="478"/>
      <c r="BQ123" s="478"/>
      <c r="BR123" s="478"/>
    </row>
    <row r="124" spans="1:70" ht="16.5">
      <c r="B124" s="349"/>
      <c r="C124" s="1393"/>
      <c r="D124" s="1393"/>
      <c r="E124" s="1393"/>
      <c r="F124" s="1393"/>
      <c r="G124" s="1393"/>
      <c r="H124" s="1393"/>
      <c r="I124" s="1393"/>
      <c r="J124" s="1393"/>
      <c r="K124" s="1393"/>
      <c r="L124" s="1393"/>
      <c r="M124" s="1393"/>
      <c r="N124" s="1393"/>
      <c r="O124" s="1393"/>
      <c r="P124" s="1393"/>
      <c r="Q124" s="1393"/>
      <c r="R124" s="1393"/>
      <c r="S124" s="1393"/>
      <c r="T124" s="1393"/>
      <c r="U124" s="1393"/>
      <c r="V124" s="1393"/>
      <c r="W124" s="1393"/>
      <c r="X124" s="1393"/>
      <c r="Y124" s="1393"/>
      <c r="Z124" s="1393"/>
      <c r="AA124" s="1393"/>
      <c r="AB124" s="1393"/>
      <c r="AC124" s="1393"/>
      <c r="AD124" s="1393"/>
      <c r="AE124" s="1393"/>
      <c r="AF124" s="1393"/>
      <c r="AG124" s="1393"/>
      <c r="AH124" s="1393"/>
      <c r="AI124" s="1393"/>
      <c r="AJ124" s="1393"/>
      <c r="AK124" s="1393"/>
      <c r="AL124" s="1393"/>
      <c r="AM124" s="1393"/>
      <c r="AN124" s="1393"/>
      <c r="AO124" s="1393"/>
      <c r="AP124" s="1393"/>
      <c r="AQ124" s="1393"/>
      <c r="AR124" s="1393"/>
      <c r="AS124" s="1393"/>
      <c r="AT124" s="1393"/>
      <c r="AU124" s="1393"/>
      <c r="AV124" s="1393"/>
      <c r="AW124" s="1393"/>
      <c r="AX124" s="1393"/>
      <c r="AY124" s="1393"/>
      <c r="AZ124" s="1393"/>
      <c r="BA124" s="1393"/>
      <c r="BB124" s="350"/>
      <c r="BC124" s="351"/>
      <c r="BD124" s="478"/>
      <c r="BE124" s="478"/>
      <c r="BF124" s="478"/>
      <c r="BG124" s="478"/>
      <c r="BH124" s="478"/>
      <c r="BI124" s="478"/>
      <c r="BJ124" s="478"/>
      <c r="BK124" s="478"/>
      <c r="BL124" s="478"/>
      <c r="BM124" s="478"/>
      <c r="BN124" s="478"/>
      <c r="BO124" s="478"/>
      <c r="BP124" s="478"/>
      <c r="BQ124" s="478"/>
      <c r="BR124" s="478"/>
    </row>
    <row r="125" spans="1:70" ht="16.5">
      <c r="B125" s="349"/>
      <c r="C125" s="1393"/>
      <c r="D125" s="1393"/>
      <c r="E125" s="1393"/>
      <c r="F125" s="1393"/>
      <c r="G125" s="1393"/>
      <c r="H125" s="1393"/>
      <c r="I125" s="1393"/>
      <c r="J125" s="1393"/>
      <c r="K125" s="1393"/>
      <c r="L125" s="1393"/>
      <c r="M125" s="1393"/>
      <c r="N125" s="1393"/>
      <c r="O125" s="1393"/>
      <c r="P125" s="1393"/>
      <c r="Q125" s="1393"/>
      <c r="R125" s="1393"/>
      <c r="S125" s="1393"/>
      <c r="T125" s="1393"/>
      <c r="U125" s="1393"/>
      <c r="V125" s="1393"/>
      <c r="W125" s="1393"/>
      <c r="X125" s="1393"/>
      <c r="Y125" s="1393"/>
      <c r="Z125" s="1393"/>
      <c r="AA125" s="1393"/>
      <c r="AB125" s="1393"/>
      <c r="AC125" s="1393"/>
      <c r="AD125" s="1393"/>
      <c r="AE125" s="1393"/>
      <c r="AF125" s="1393"/>
      <c r="AG125" s="1393"/>
      <c r="AH125" s="1393"/>
      <c r="AI125" s="1393"/>
      <c r="AJ125" s="1393"/>
      <c r="AK125" s="1393"/>
      <c r="AL125" s="1393"/>
      <c r="AM125" s="1393"/>
      <c r="AN125" s="1393"/>
      <c r="AO125" s="1393"/>
      <c r="AP125" s="1393"/>
      <c r="AQ125" s="1393"/>
      <c r="AR125" s="1393"/>
      <c r="AS125" s="1393"/>
      <c r="AT125" s="1393"/>
      <c r="AU125" s="1393"/>
      <c r="AV125" s="1393"/>
      <c r="AW125" s="1393"/>
      <c r="AX125" s="1393"/>
      <c r="AY125" s="1393"/>
      <c r="AZ125" s="1393"/>
      <c r="BA125" s="1393"/>
      <c r="BB125" s="350"/>
      <c r="BC125" s="351"/>
      <c r="BD125" s="478"/>
      <c r="BE125" s="478"/>
      <c r="BF125" s="478"/>
      <c r="BG125" s="478"/>
      <c r="BH125" s="478"/>
      <c r="BI125" s="478"/>
      <c r="BJ125" s="478"/>
      <c r="BK125" s="478"/>
      <c r="BL125" s="478"/>
      <c r="BM125" s="478"/>
      <c r="BN125" s="478"/>
      <c r="BO125" s="478"/>
      <c r="BP125" s="478"/>
      <c r="BQ125" s="478"/>
      <c r="BR125" s="478"/>
    </row>
    <row r="126" spans="1:70" ht="16.5">
      <c r="B126" s="349"/>
      <c r="C126" s="1392" t="s">
        <v>578</v>
      </c>
      <c r="D126" s="1392"/>
      <c r="E126" s="1392"/>
      <c r="F126" s="1392"/>
      <c r="G126" s="1392"/>
      <c r="H126" s="1392"/>
      <c r="I126" s="1392"/>
      <c r="J126" s="1392"/>
      <c r="K126" s="1392"/>
      <c r="L126" s="1392"/>
      <c r="M126" s="1392"/>
      <c r="N126" s="1392"/>
      <c r="O126" s="1392"/>
      <c r="P126" s="1392"/>
      <c r="Q126" s="1392"/>
      <c r="R126" s="1392"/>
      <c r="S126" s="1392"/>
      <c r="T126" s="1392"/>
      <c r="U126" s="1392"/>
      <c r="V126" s="1392"/>
      <c r="W126" s="1392"/>
      <c r="X126" s="1392"/>
      <c r="Y126" s="1392"/>
      <c r="Z126" s="1392"/>
      <c r="AA126" s="1392"/>
      <c r="AB126" s="1392"/>
      <c r="AC126" s="1392"/>
      <c r="AD126" s="1392"/>
      <c r="AE126" s="1392"/>
      <c r="AF126" s="1392"/>
      <c r="AG126" s="1392"/>
      <c r="AH126" s="1392"/>
      <c r="AI126" s="1392"/>
      <c r="AJ126" s="1392"/>
      <c r="AK126" s="1392"/>
      <c r="AL126" s="1392"/>
      <c r="AM126" s="1392"/>
      <c r="AN126" s="1392"/>
      <c r="AO126" s="1392"/>
      <c r="AP126" s="1392"/>
      <c r="AQ126" s="1392"/>
      <c r="AR126" s="1392"/>
      <c r="AS126" s="1392"/>
      <c r="AT126" s="1392"/>
      <c r="AU126" s="1392"/>
      <c r="AV126" s="1392"/>
      <c r="AW126" s="1392"/>
      <c r="AX126" s="1392"/>
      <c r="AY126" s="1392"/>
      <c r="AZ126" s="1392"/>
      <c r="BA126" s="1392"/>
      <c r="BB126" s="350"/>
      <c r="BC126" s="351"/>
      <c r="BD126" s="478"/>
      <c r="BE126" s="478"/>
      <c r="BF126" s="478"/>
      <c r="BG126" s="478"/>
      <c r="BH126" s="478"/>
      <c r="BI126" s="478"/>
      <c r="BJ126" s="478"/>
      <c r="BK126" s="478"/>
      <c r="BL126" s="478"/>
      <c r="BM126" s="478"/>
      <c r="BN126" s="478"/>
      <c r="BO126" s="478"/>
      <c r="BP126" s="478"/>
      <c r="BQ126" s="478"/>
      <c r="BR126" s="478"/>
    </row>
    <row r="127" spans="1:70" ht="16.5">
      <c r="B127" s="349"/>
      <c r="C127" s="1392"/>
      <c r="D127" s="1392"/>
      <c r="E127" s="1392"/>
      <c r="F127" s="1392"/>
      <c r="G127" s="1392"/>
      <c r="H127" s="1392"/>
      <c r="I127" s="1392"/>
      <c r="J127" s="1392"/>
      <c r="K127" s="1392"/>
      <c r="L127" s="1392"/>
      <c r="M127" s="1392"/>
      <c r="N127" s="1392"/>
      <c r="O127" s="1392"/>
      <c r="P127" s="1392"/>
      <c r="Q127" s="1392"/>
      <c r="R127" s="1392"/>
      <c r="S127" s="1392"/>
      <c r="T127" s="1392"/>
      <c r="U127" s="1392"/>
      <c r="V127" s="1392"/>
      <c r="W127" s="1392"/>
      <c r="X127" s="1392"/>
      <c r="Y127" s="1392"/>
      <c r="Z127" s="1392"/>
      <c r="AA127" s="1392"/>
      <c r="AB127" s="1392"/>
      <c r="AC127" s="1392"/>
      <c r="AD127" s="1392"/>
      <c r="AE127" s="1392"/>
      <c r="AF127" s="1392"/>
      <c r="AG127" s="1392"/>
      <c r="AH127" s="1392"/>
      <c r="AI127" s="1392"/>
      <c r="AJ127" s="1392"/>
      <c r="AK127" s="1392"/>
      <c r="AL127" s="1392"/>
      <c r="AM127" s="1392"/>
      <c r="AN127" s="1392"/>
      <c r="AO127" s="1392"/>
      <c r="AP127" s="1392"/>
      <c r="AQ127" s="1392"/>
      <c r="AR127" s="1392"/>
      <c r="AS127" s="1392"/>
      <c r="AT127" s="1392"/>
      <c r="AU127" s="1392"/>
      <c r="AV127" s="1392"/>
      <c r="AW127" s="1392"/>
      <c r="AX127" s="1392"/>
      <c r="AY127" s="1392"/>
      <c r="AZ127" s="1392"/>
      <c r="BA127" s="1392"/>
      <c r="BB127" s="350"/>
      <c r="BC127" s="351"/>
      <c r="BD127" s="478"/>
      <c r="BE127" s="478"/>
      <c r="BF127" s="478"/>
      <c r="BG127" s="478"/>
      <c r="BH127" s="478"/>
      <c r="BI127" s="478"/>
      <c r="BJ127" s="478"/>
      <c r="BK127" s="478"/>
      <c r="BL127" s="478"/>
      <c r="BM127" s="478"/>
      <c r="BN127" s="478"/>
      <c r="BO127" s="478"/>
      <c r="BP127" s="478"/>
      <c r="BQ127" s="478"/>
      <c r="BR127" s="478"/>
    </row>
    <row r="128" spans="1:70" ht="17" thickBot="1">
      <c r="B128" s="442"/>
      <c r="C128" s="352"/>
      <c r="D128" s="352"/>
      <c r="E128" s="352"/>
      <c r="F128" s="352"/>
      <c r="G128" s="352"/>
      <c r="H128" s="352"/>
      <c r="I128" s="352"/>
      <c r="J128" s="352"/>
      <c r="K128" s="352"/>
      <c r="L128" s="352"/>
      <c r="M128" s="352"/>
      <c r="N128" s="352"/>
      <c r="O128" s="352"/>
      <c r="P128" s="352"/>
      <c r="Q128" s="352"/>
      <c r="R128" s="352"/>
      <c r="S128" s="352"/>
      <c r="T128" s="352"/>
      <c r="U128" s="352"/>
      <c r="V128" s="352"/>
      <c r="W128" s="352"/>
      <c r="X128" s="352"/>
      <c r="Y128" s="352"/>
      <c r="Z128" s="352"/>
      <c r="AA128" s="352"/>
      <c r="AB128" s="352"/>
      <c r="AC128" s="352"/>
      <c r="AD128" s="352"/>
      <c r="AE128" s="352"/>
      <c r="AF128" s="352"/>
      <c r="AG128" s="352"/>
      <c r="AH128" s="352"/>
      <c r="AI128" s="352"/>
      <c r="AJ128" s="352"/>
      <c r="AK128" s="352"/>
      <c r="AL128" s="352"/>
      <c r="AM128" s="352"/>
      <c r="AN128" s="352"/>
      <c r="AO128" s="352"/>
      <c r="AP128" s="352"/>
      <c r="AQ128" s="352"/>
      <c r="AR128" s="352"/>
      <c r="AS128" s="352"/>
      <c r="AT128" s="352"/>
      <c r="AU128" s="352"/>
      <c r="AV128" s="352"/>
      <c r="AW128" s="352"/>
      <c r="AX128" s="352"/>
      <c r="AY128" s="352"/>
      <c r="AZ128" s="352"/>
      <c r="BA128" s="352"/>
      <c r="BB128" s="352"/>
      <c r="BC128" s="353"/>
      <c r="BD128" s="478"/>
      <c r="BE128" s="478"/>
      <c r="BF128" s="478"/>
      <c r="BG128" s="478"/>
      <c r="BH128" s="478"/>
      <c r="BI128" s="478"/>
      <c r="BJ128" s="478"/>
      <c r="BK128" s="478"/>
      <c r="BL128" s="478"/>
      <c r="BM128" s="478"/>
      <c r="BN128" s="478"/>
      <c r="BO128" s="478"/>
      <c r="BP128" s="478"/>
      <c r="BQ128" s="478"/>
      <c r="BR128" s="478"/>
    </row>
    <row r="129" spans="2:70">
      <c r="B129" s="478"/>
      <c r="C129" s="478"/>
      <c r="D129" s="478"/>
      <c r="E129" s="478"/>
      <c r="F129" s="478"/>
      <c r="G129" s="478"/>
      <c r="H129" s="478"/>
      <c r="I129" s="478"/>
      <c r="J129" s="478"/>
      <c r="K129" s="478"/>
      <c r="L129" s="478"/>
      <c r="M129" s="478"/>
      <c r="N129" s="478"/>
      <c r="O129" s="478"/>
      <c r="P129" s="478"/>
      <c r="Q129" s="478"/>
      <c r="R129" s="478"/>
      <c r="S129" s="478"/>
      <c r="T129" s="478"/>
      <c r="U129" s="478"/>
      <c r="V129" s="478"/>
      <c r="W129" s="478"/>
      <c r="X129" s="478"/>
      <c r="Y129" s="478"/>
      <c r="Z129" s="478"/>
      <c r="AA129" s="478"/>
      <c r="AB129" s="478"/>
      <c r="AC129" s="478"/>
      <c r="AD129" s="478"/>
      <c r="AE129" s="478"/>
      <c r="AF129" s="478"/>
      <c r="AG129" s="478"/>
      <c r="AH129" s="478"/>
      <c r="AI129" s="478"/>
      <c r="AJ129" s="478"/>
      <c r="AK129" s="478"/>
      <c r="AL129" s="478"/>
      <c r="AM129" s="478"/>
      <c r="AN129" s="478"/>
      <c r="AO129" s="478"/>
      <c r="AP129" s="478"/>
      <c r="AQ129" s="478"/>
      <c r="AR129" s="478"/>
      <c r="AS129" s="478"/>
      <c r="AT129" s="478"/>
      <c r="AU129" s="478"/>
      <c r="AV129" s="478"/>
      <c r="AW129" s="478"/>
      <c r="AX129" s="478"/>
      <c r="AY129" s="478"/>
      <c r="AZ129" s="478"/>
      <c r="BA129" s="478"/>
      <c r="BB129" s="478"/>
      <c r="BC129" s="478"/>
      <c r="BD129" s="478"/>
      <c r="BE129" s="478"/>
      <c r="BF129" s="478"/>
      <c r="BG129" s="478"/>
      <c r="BH129" s="478"/>
      <c r="BI129" s="478"/>
      <c r="BJ129" s="478"/>
      <c r="BK129" s="478"/>
      <c r="BL129" s="478"/>
      <c r="BM129" s="478"/>
      <c r="BN129" s="478"/>
      <c r="BO129" s="478"/>
      <c r="BP129" s="478"/>
      <c r="BQ129" s="478"/>
      <c r="BR129" s="478"/>
    </row>
    <row r="130" spans="2:70">
      <c r="B130" s="478"/>
      <c r="C130" s="478"/>
      <c r="D130" s="478"/>
      <c r="E130" s="478"/>
      <c r="F130" s="478"/>
      <c r="G130" s="478"/>
      <c r="H130" s="478"/>
      <c r="I130" s="478"/>
      <c r="J130" s="478"/>
      <c r="K130" s="478"/>
      <c r="L130" s="478"/>
      <c r="M130" s="478"/>
      <c r="N130" s="478"/>
      <c r="O130" s="478"/>
      <c r="P130" s="478"/>
      <c r="Q130" s="478"/>
      <c r="R130" s="478"/>
      <c r="S130" s="478"/>
      <c r="T130" s="478"/>
      <c r="U130" s="478"/>
      <c r="V130" s="478"/>
      <c r="W130" s="478"/>
      <c r="X130" s="478"/>
      <c r="Y130" s="478"/>
      <c r="Z130" s="478"/>
      <c r="AA130" s="478"/>
      <c r="AB130" s="478"/>
      <c r="AC130" s="478"/>
      <c r="AD130" s="478"/>
      <c r="AE130" s="478"/>
      <c r="AF130" s="478"/>
      <c r="AG130" s="478"/>
      <c r="AH130" s="478"/>
      <c r="AI130" s="478"/>
      <c r="AJ130" s="478"/>
      <c r="AK130" s="478"/>
      <c r="AL130" s="478"/>
      <c r="AM130" s="478"/>
      <c r="AN130" s="478"/>
      <c r="AO130" s="478"/>
      <c r="AP130" s="478"/>
      <c r="AQ130" s="478"/>
      <c r="AR130" s="478"/>
      <c r="AS130" s="478"/>
      <c r="AT130" s="478"/>
      <c r="AU130" s="478"/>
      <c r="AV130" s="478"/>
      <c r="AW130" s="478"/>
      <c r="AX130" s="478"/>
      <c r="AY130" s="478"/>
      <c r="AZ130" s="478"/>
      <c r="BA130" s="478"/>
      <c r="BB130" s="478"/>
      <c r="BC130" s="478"/>
      <c r="BD130" s="478"/>
      <c r="BE130" s="478"/>
      <c r="BF130" s="478"/>
      <c r="BG130" s="478"/>
      <c r="BH130" s="478"/>
      <c r="BI130" s="478"/>
      <c r="BJ130" s="478"/>
      <c r="BK130" s="478"/>
      <c r="BL130" s="478"/>
      <c r="BM130" s="478"/>
      <c r="BN130" s="478"/>
      <c r="BO130" s="478"/>
      <c r="BP130" s="478"/>
      <c r="BQ130" s="478"/>
      <c r="BR130" s="478"/>
    </row>
    <row r="131" spans="2:70">
      <c r="B131" s="478"/>
      <c r="C131" s="478"/>
      <c r="D131" s="478"/>
      <c r="E131" s="478"/>
      <c r="F131" s="478"/>
      <c r="G131" s="478"/>
      <c r="H131" s="478"/>
      <c r="I131" s="478"/>
      <c r="J131" s="478"/>
      <c r="K131" s="478"/>
      <c r="L131" s="478"/>
      <c r="M131" s="478"/>
      <c r="N131" s="478"/>
      <c r="O131" s="478"/>
      <c r="P131" s="478"/>
      <c r="Q131" s="478"/>
      <c r="R131" s="478"/>
      <c r="S131" s="478"/>
      <c r="T131" s="478"/>
      <c r="U131" s="478"/>
      <c r="V131" s="478"/>
      <c r="W131" s="478"/>
      <c r="X131" s="478"/>
      <c r="Y131" s="478"/>
      <c r="Z131" s="478"/>
      <c r="AA131" s="478"/>
      <c r="AB131" s="478"/>
      <c r="AC131" s="478"/>
      <c r="AD131" s="478"/>
      <c r="AE131" s="478"/>
      <c r="AF131" s="478"/>
      <c r="AG131" s="478"/>
      <c r="AH131" s="478"/>
      <c r="AI131" s="478"/>
      <c r="AJ131" s="478"/>
      <c r="AK131" s="478"/>
      <c r="AL131" s="478"/>
      <c r="AM131" s="478"/>
      <c r="AN131" s="478"/>
      <c r="AO131" s="478"/>
      <c r="AP131" s="478"/>
      <c r="AQ131" s="478"/>
      <c r="AR131" s="478"/>
      <c r="AS131" s="478"/>
      <c r="AT131" s="478"/>
      <c r="AU131" s="478"/>
      <c r="AV131" s="478"/>
      <c r="AW131" s="478"/>
      <c r="AX131" s="478"/>
      <c r="AY131" s="478"/>
      <c r="AZ131" s="478"/>
      <c r="BA131" s="478"/>
      <c r="BB131" s="478"/>
      <c r="BC131" s="478"/>
      <c r="BD131" s="478"/>
      <c r="BE131" s="478"/>
      <c r="BF131" s="478"/>
      <c r="BG131" s="478"/>
      <c r="BH131" s="478"/>
      <c r="BI131" s="478"/>
      <c r="BJ131" s="478"/>
      <c r="BK131" s="478"/>
      <c r="BL131" s="478"/>
      <c r="BM131" s="478"/>
      <c r="BN131" s="478"/>
      <c r="BO131" s="478"/>
      <c r="BP131" s="478"/>
      <c r="BQ131" s="478"/>
      <c r="BR131" s="478"/>
    </row>
    <row r="132" spans="2:70">
      <c r="B132" s="478"/>
      <c r="C132" s="478"/>
      <c r="D132" s="478"/>
      <c r="E132" s="478"/>
      <c r="F132" s="478"/>
      <c r="G132" s="478"/>
      <c r="H132" s="478"/>
      <c r="I132" s="478"/>
      <c r="J132" s="478"/>
      <c r="K132" s="478"/>
      <c r="L132" s="478"/>
      <c r="M132" s="478"/>
      <c r="N132" s="478"/>
      <c r="O132" s="478"/>
      <c r="P132" s="478"/>
      <c r="Q132" s="478"/>
      <c r="R132" s="478"/>
      <c r="S132" s="478"/>
      <c r="T132" s="478"/>
      <c r="U132" s="478"/>
      <c r="V132" s="478"/>
      <c r="W132" s="478"/>
      <c r="X132" s="478"/>
      <c r="Y132" s="478"/>
      <c r="Z132" s="478"/>
      <c r="AA132" s="478"/>
      <c r="AB132" s="478"/>
      <c r="AC132" s="478"/>
      <c r="AD132" s="478"/>
      <c r="AE132" s="478"/>
      <c r="AF132" s="478"/>
      <c r="AG132" s="478"/>
      <c r="AH132" s="478"/>
      <c r="AI132" s="478"/>
      <c r="AJ132" s="478"/>
      <c r="AK132" s="478"/>
      <c r="AL132" s="478"/>
      <c r="AM132" s="478"/>
      <c r="AN132" s="478"/>
      <c r="AO132" s="478"/>
      <c r="AP132" s="478"/>
      <c r="AQ132" s="478"/>
      <c r="AR132" s="478"/>
      <c r="AS132" s="478"/>
      <c r="AT132" s="478"/>
      <c r="AU132" s="478"/>
      <c r="AV132" s="478"/>
      <c r="AW132" s="478"/>
      <c r="AX132" s="478"/>
      <c r="AY132" s="478"/>
      <c r="AZ132" s="478"/>
      <c r="BA132" s="478"/>
      <c r="BB132" s="478"/>
      <c r="BC132" s="478"/>
      <c r="BD132" s="478"/>
      <c r="BE132" s="478"/>
      <c r="BF132" s="478"/>
      <c r="BG132" s="478"/>
      <c r="BH132" s="478"/>
      <c r="BI132" s="478"/>
      <c r="BJ132" s="478"/>
      <c r="BK132" s="478"/>
      <c r="BL132" s="478"/>
      <c r="BM132" s="478"/>
      <c r="BN132" s="478"/>
      <c r="BO132" s="478"/>
      <c r="BP132" s="478"/>
      <c r="BQ132" s="478"/>
      <c r="BR132" s="478"/>
    </row>
    <row r="133" spans="2:70">
      <c r="B133" s="478"/>
      <c r="C133" s="478"/>
      <c r="D133" s="478"/>
      <c r="E133" s="478"/>
      <c r="F133" s="478"/>
      <c r="G133" s="478"/>
      <c r="H133" s="478"/>
      <c r="I133" s="478"/>
      <c r="J133" s="478"/>
      <c r="K133" s="478"/>
      <c r="L133" s="478"/>
      <c r="M133" s="478"/>
      <c r="N133" s="478"/>
      <c r="O133" s="478"/>
      <c r="P133" s="478"/>
      <c r="Q133" s="478"/>
      <c r="R133" s="478"/>
      <c r="S133" s="478"/>
      <c r="T133" s="478"/>
      <c r="U133" s="478"/>
      <c r="V133" s="478"/>
      <c r="W133" s="478"/>
      <c r="X133" s="478"/>
      <c r="Y133" s="478"/>
      <c r="Z133" s="478"/>
      <c r="AA133" s="478"/>
      <c r="AB133" s="478"/>
      <c r="AC133" s="478"/>
      <c r="AD133" s="478"/>
      <c r="AE133" s="478"/>
      <c r="AF133" s="478"/>
      <c r="AG133" s="478"/>
      <c r="AH133" s="478"/>
      <c r="AI133" s="478"/>
      <c r="AJ133" s="478"/>
      <c r="AK133" s="478"/>
      <c r="AL133" s="478"/>
      <c r="AM133" s="478"/>
      <c r="AN133" s="478"/>
      <c r="AO133" s="478"/>
      <c r="AP133" s="478"/>
      <c r="AQ133" s="478"/>
      <c r="AR133" s="478"/>
      <c r="AS133" s="478"/>
      <c r="AT133" s="478"/>
      <c r="AU133" s="478"/>
      <c r="AV133" s="478"/>
      <c r="AW133" s="478"/>
      <c r="AX133" s="478"/>
      <c r="AY133" s="478"/>
      <c r="AZ133" s="478"/>
      <c r="BA133" s="478"/>
      <c r="BB133" s="478"/>
      <c r="BC133" s="478"/>
      <c r="BD133" s="478"/>
      <c r="BE133" s="478"/>
      <c r="BF133" s="478"/>
      <c r="BG133" s="478"/>
      <c r="BH133" s="478"/>
      <c r="BI133" s="478"/>
      <c r="BJ133" s="478"/>
      <c r="BK133" s="478"/>
      <c r="BL133" s="478"/>
      <c r="BM133" s="478"/>
      <c r="BN133" s="478"/>
      <c r="BO133" s="478"/>
      <c r="BP133" s="478"/>
      <c r="BQ133" s="478"/>
      <c r="BR133" s="478"/>
    </row>
    <row r="134" spans="2:70">
      <c r="B134" s="478"/>
      <c r="C134" s="478"/>
      <c r="D134" s="478"/>
      <c r="E134" s="478"/>
      <c r="F134" s="478"/>
      <c r="G134" s="478"/>
      <c r="H134" s="478"/>
      <c r="I134" s="478"/>
      <c r="J134" s="478"/>
      <c r="K134" s="478"/>
      <c r="L134" s="478"/>
      <c r="M134" s="478"/>
      <c r="N134" s="478"/>
      <c r="O134" s="478"/>
      <c r="P134" s="478"/>
      <c r="Q134" s="478"/>
      <c r="R134" s="478"/>
      <c r="S134" s="478"/>
      <c r="T134" s="478"/>
      <c r="U134" s="478"/>
      <c r="V134" s="478"/>
      <c r="W134" s="478"/>
      <c r="X134" s="478"/>
      <c r="Y134" s="478"/>
      <c r="Z134" s="478"/>
      <c r="AA134" s="478"/>
      <c r="AB134" s="478"/>
      <c r="AC134" s="478"/>
      <c r="AD134" s="478"/>
      <c r="AE134" s="478"/>
      <c r="AF134" s="478"/>
      <c r="AG134" s="478"/>
      <c r="AH134" s="478"/>
      <c r="AI134" s="478"/>
      <c r="AJ134" s="478"/>
      <c r="AK134" s="478"/>
      <c r="AL134" s="478"/>
      <c r="AM134" s="478"/>
      <c r="AN134" s="478"/>
      <c r="AO134" s="478"/>
      <c r="AP134" s="478"/>
      <c r="AQ134" s="478"/>
      <c r="AR134" s="478"/>
      <c r="AS134" s="478"/>
      <c r="AT134" s="478"/>
      <c r="AU134" s="478"/>
      <c r="AV134" s="478"/>
      <c r="AW134" s="478"/>
      <c r="AX134" s="478"/>
      <c r="AY134" s="478"/>
      <c r="AZ134" s="478"/>
      <c r="BA134" s="478"/>
      <c r="BB134" s="478"/>
      <c r="BC134" s="478"/>
      <c r="BD134" s="478"/>
      <c r="BE134" s="478"/>
      <c r="BF134" s="478"/>
      <c r="BG134" s="478"/>
      <c r="BH134" s="478"/>
      <c r="BI134" s="478"/>
      <c r="BJ134" s="478"/>
      <c r="BK134" s="478"/>
      <c r="BL134" s="478"/>
      <c r="BM134" s="478"/>
      <c r="BN134" s="478"/>
      <c r="BO134" s="478"/>
      <c r="BP134" s="478"/>
      <c r="BQ134" s="478"/>
      <c r="BR134" s="478"/>
    </row>
    <row r="135" spans="2:70">
      <c r="B135" s="478"/>
      <c r="C135" s="478"/>
      <c r="D135" s="478"/>
      <c r="E135" s="478"/>
      <c r="F135" s="478"/>
      <c r="G135" s="478"/>
      <c r="H135" s="478"/>
      <c r="I135" s="478"/>
      <c r="J135" s="478"/>
      <c r="K135" s="478"/>
      <c r="L135" s="478"/>
      <c r="M135" s="478"/>
      <c r="N135" s="478"/>
      <c r="O135" s="478"/>
      <c r="P135" s="478"/>
      <c r="Q135" s="478"/>
      <c r="R135" s="478"/>
      <c r="S135" s="478"/>
      <c r="T135" s="478"/>
      <c r="U135" s="478"/>
      <c r="V135" s="478"/>
      <c r="W135" s="478"/>
      <c r="X135" s="478"/>
      <c r="Y135" s="478"/>
      <c r="Z135" s="478"/>
      <c r="AA135" s="478"/>
      <c r="AB135" s="478"/>
      <c r="AC135" s="478"/>
      <c r="AD135" s="478"/>
      <c r="AE135" s="478"/>
      <c r="AF135" s="478"/>
      <c r="AG135" s="478"/>
      <c r="AH135" s="478"/>
      <c r="AI135" s="478"/>
      <c r="AJ135" s="478"/>
      <c r="AK135" s="478"/>
      <c r="AL135" s="478"/>
      <c r="AM135" s="478"/>
      <c r="AN135" s="478"/>
      <c r="AO135" s="478"/>
      <c r="AP135" s="478"/>
      <c r="AQ135" s="478"/>
      <c r="AR135" s="478"/>
      <c r="AS135" s="478"/>
      <c r="AT135" s="478"/>
      <c r="AU135" s="478"/>
      <c r="AV135" s="478"/>
      <c r="AW135" s="478"/>
      <c r="AX135" s="478"/>
      <c r="AY135" s="478"/>
      <c r="AZ135" s="478"/>
      <c r="BA135" s="478"/>
      <c r="BB135" s="478"/>
      <c r="BC135" s="478"/>
      <c r="BD135" s="478"/>
      <c r="BE135" s="478"/>
      <c r="BF135" s="478"/>
      <c r="BG135" s="478"/>
      <c r="BH135" s="478"/>
      <c r="BI135" s="478"/>
      <c r="BJ135" s="478"/>
      <c r="BK135" s="478"/>
      <c r="BL135" s="478"/>
      <c r="BM135" s="478"/>
      <c r="BN135" s="478"/>
      <c r="BO135" s="478"/>
      <c r="BP135" s="478"/>
      <c r="BQ135" s="478"/>
      <c r="BR135" s="478"/>
    </row>
    <row r="136" spans="2:70">
      <c r="B136" s="478"/>
      <c r="C136" s="478"/>
      <c r="D136" s="478"/>
      <c r="E136" s="478"/>
      <c r="F136" s="478"/>
      <c r="G136" s="478"/>
      <c r="H136" s="478"/>
      <c r="I136" s="478"/>
      <c r="J136" s="478"/>
      <c r="K136" s="478"/>
      <c r="L136" s="478"/>
      <c r="M136" s="478"/>
      <c r="N136" s="478"/>
      <c r="O136" s="478"/>
      <c r="P136" s="478"/>
      <c r="Q136" s="478"/>
      <c r="R136" s="478"/>
      <c r="S136" s="478"/>
      <c r="T136" s="478"/>
      <c r="U136" s="478"/>
      <c r="V136" s="478"/>
      <c r="W136" s="478"/>
      <c r="X136" s="478"/>
      <c r="Y136" s="478"/>
      <c r="Z136" s="478"/>
      <c r="AA136" s="478"/>
      <c r="AB136" s="478"/>
      <c r="AC136" s="478"/>
      <c r="AD136" s="478"/>
      <c r="AE136" s="478"/>
      <c r="AF136" s="478"/>
      <c r="AG136" s="478"/>
      <c r="AH136" s="478"/>
      <c r="AI136" s="478"/>
      <c r="AJ136" s="478"/>
      <c r="AK136" s="478"/>
      <c r="AL136" s="478"/>
      <c r="AM136" s="478"/>
      <c r="AN136" s="478"/>
      <c r="AO136" s="478"/>
      <c r="AP136" s="478"/>
      <c r="AQ136" s="478"/>
      <c r="AR136" s="478"/>
      <c r="AS136" s="478"/>
      <c r="AT136" s="478"/>
      <c r="AU136" s="478"/>
      <c r="AV136" s="478"/>
      <c r="AW136" s="478"/>
      <c r="AX136" s="478"/>
      <c r="AY136" s="478"/>
      <c r="AZ136" s="478"/>
      <c r="BA136" s="478"/>
      <c r="BB136" s="478"/>
      <c r="BC136" s="478"/>
      <c r="BD136" s="478"/>
      <c r="BE136" s="478"/>
      <c r="BF136" s="478"/>
      <c r="BG136" s="478"/>
      <c r="BH136" s="478"/>
      <c r="BI136" s="478"/>
      <c r="BJ136" s="478"/>
      <c r="BK136" s="478"/>
      <c r="BL136" s="478"/>
      <c r="BM136" s="478"/>
      <c r="BN136" s="478"/>
      <c r="BO136" s="478"/>
      <c r="BP136" s="478"/>
      <c r="BQ136" s="478"/>
      <c r="BR136" s="478"/>
    </row>
    <row r="137" spans="2:70">
      <c r="B137" s="478"/>
      <c r="C137" s="478"/>
      <c r="D137" s="478"/>
      <c r="E137" s="478"/>
      <c r="F137" s="478"/>
      <c r="G137" s="478"/>
      <c r="H137" s="478"/>
      <c r="I137" s="478"/>
      <c r="J137" s="478"/>
      <c r="K137" s="478"/>
      <c r="L137" s="478"/>
      <c r="M137" s="478"/>
      <c r="N137" s="478"/>
      <c r="O137" s="478"/>
      <c r="P137" s="478"/>
      <c r="Q137" s="478"/>
      <c r="R137" s="478"/>
      <c r="S137" s="478"/>
      <c r="T137" s="478"/>
      <c r="U137" s="478"/>
      <c r="V137" s="478"/>
      <c r="W137" s="478"/>
      <c r="X137" s="478"/>
      <c r="Y137" s="478"/>
      <c r="Z137" s="478"/>
      <c r="AA137" s="478"/>
      <c r="AB137" s="478"/>
      <c r="AC137" s="478"/>
      <c r="AD137" s="478"/>
      <c r="AE137" s="478"/>
      <c r="AF137" s="478"/>
      <c r="AG137" s="478"/>
      <c r="AH137" s="478"/>
      <c r="AI137" s="478"/>
      <c r="AJ137" s="478"/>
      <c r="AK137" s="478"/>
      <c r="AL137" s="478"/>
      <c r="AM137" s="478"/>
      <c r="AN137" s="478"/>
      <c r="AO137" s="478"/>
      <c r="AP137" s="478"/>
      <c r="AQ137" s="478"/>
      <c r="AR137" s="478"/>
      <c r="AS137" s="478"/>
      <c r="AT137" s="478"/>
      <c r="AU137" s="478"/>
      <c r="AV137" s="478"/>
      <c r="AW137" s="478"/>
      <c r="AX137" s="478"/>
      <c r="AY137" s="478"/>
      <c r="AZ137" s="478"/>
      <c r="BA137" s="478"/>
      <c r="BB137" s="478"/>
      <c r="BC137" s="478"/>
      <c r="BD137" s="478"/>
      <c r="BE137" s="478"/>
      <c r="BF137" s="478"/>
      <c r="BG137" s="478"/>
      <c r="BH137" s="478"/>
      <c r="BI137" s="478"/>
      <c r="BJ137" s="478"/>
      <c r="BK137" s="478"/>
      <c r="BL137" s="478"/>
      <c r="BM137" s="478"/>
      <c r="BN137" s="478"/>
      <c r="BO137" s="478"/>
      <c r="BP137" s="478"/>
      <c r="BQ137" s="478"/>
      <c r="BR137" s="478"/>
    </row>
    <row r="138" spans="2:70">
      <c r="B138" s="478"/>
      <c r="C138" s="478"/>
      <c r="D138" s="478"/>
      <c r="E138" s="478"/>
      <c r="F138" s="478"/>
      <c r="G138" s="478"/>
      <c r="H138" s="478"/>
      <c r="I138" s="478"/>
      <c r="J138" s="478"/>
      <c r="K138" s="478"/>
      <c r="L138" s="478"/>
      <c r="M138" s="478"/>
      <c r="N138" s="478"/>
      <c r="O138" s="478"/>
      <c r="P138" s="478"/>
      <c r="Q138" s="478"/>
      <c r="R138" s="478"/>
      <c r="S138" s="478"/>
      <c r="T138" s="478"/>
      <c r="U138" s="478"/>
      <c r="V138" s="478"/>
      <c r="W138" s="478"/>
      <c r="X138" s="478"/>
      <c r="Y138" s="478"/>
      <c r="Z138" s="478"/>
      <c r="AA138" s="478"/>
      <c r="AB138" s="478"/>
      <c r="AC138" s="478"/>
      <c r="AD138" s="478"/>
      <c r="AE138" s="478"/>
      <c r="AF138" s="478"/>
      <c r="AG138" s="478"/>
      <c r="AH138" s="478"/>
      <c r="AI138" s="478"/>
      <c r="AJ138" s="478"/>
      <c r="AK138" s="478"/>
      <c r="AL138" s="478"/>
      <c r="AM138" s="478"/>
      <c r="AN138" s="478"/>
      <c r="AO138" s="478"/>
      <c r="AP138" s="478"/>
      <c r="AQ138" s="478"/>
      <c r="AR138" s="478"/>
      <c r="AS138" s="478"/>
      <c r="AT138" s="478"/>
      <c r="AU138" s="478"/>
      <c r="AV138" s="478"/>
      <c r="AW138" s="478"/>
      <c r="AX138" s="478"/>
      <c r="AY138" s="478"/>
      <c r="AZ138" s="478"/>
      <c r="BA138" s="478"/>
      <c r="BB138" s="478"/>
      <c r="BC138" s="478"/>
      <c r="BD138" s="478"/>
      <c r="BE138" s="478"/>
      <c r="BF138" s="478"/>
      <c r="BG138" s="478"/>
      <c r="BH138" s="478"/>
      <c r="BI138" s="478"/>
      <c r="BJ138" s="478"/>
      <c r="BK138" s="478"/>
      <c r="BL138" s="478"/>
      <c r="BM138" s="478"/>
      <c r="BN138" s="478"/>
      <c r="BO138" s="478"/>
      <c r="BP138" s="478"/>
      <c r="BQ138" s="478"/>
      <c r="BR138" s="478"/>
    </row>
    <row r="139" spans="2:70">
      <c r="B139" s="478"/>
      <c r="C139" s="478"/>
      <c r="D139" s="478"/>
      <c r="E139" s="478"/>
      <c r="F139" s="478"/>
      <c r="G139" s="478"/>
      <c r="H139" s="478"/>
      <c r="I139" s="478"/>
      <c r="J139" s="478"/>
      <c r="K139" s="478"/>
      <c r="L139" s="478"/>
      <c r="M139" s="478"/>
      <c r="N139" s="478"/>
      <c r="O139" s="478"/>
      <c r="P139" s="478"/>
      <c r="Q139" s="478"/>
      <c r="R139" s="478"/>
      <c r="S139" s="478"/>
      <c r="T139" s="478"/>
      <c r="U139" s="478"/>
      <c r="V139" s="478"/>
      <c r="W139" s="478"/>
      <c r="X139" s="478"/>
      <c r="Y139" s="478"/>
      <c r="Z139" s="478"/>
      <c r="AA139" s="478"/>
      <c r="AB139" s="478"/>
      <c r="AC139" s="478"/>
      <c r="AD139" s="478"/>
      <c r="AE139" s="478"/>
      <c r="AF139" s="478"/>
      <c r="AG139" s="478"/>
      <c r="AH139" s="478"/>
      <c r="AI139" s="478"/>
      <c r="AJ139" s="478"/>
      <c r="AK139" s="478"/>
      <c r="AL139" s="478"/>
      <c r="AM139" s="478"/>
      <c r="AN139" s="478"/>
      <c r="AO139" s="478"/>
      <c r="AP139" s="478"/>
      <c r="AQ139" s="478"/>
      <c r="AR139" s="478"/>
      <c r="AS139" s="478"/>
      <c r="AT139" s="478"/>
      <c r="AU139" s="478"/>
      <c r="AV139" s="478"/>
      <c r="AW139" s="478"/>
      <c r="AX139" s="478"/>
      <c r="AY139" s="478"/>
      <c r="AZ139" s="478"/>
      <c r="BA139" s="478"/>
      <c r="BB139" s="478"/>
      <c r="BC139" s="478"/>
      <c r="BD139" s="478"/>
      <c r="BE139" s="478"/>
      <c r="BF139" s="478"/>
      <c r="BG139" s="478"/>
      <c r="BH139" s="478"/>
      <c r="BI139" s="478"/>
      <c r="BJ139" s="478"/>
      <c r="BK139" s="478"/>
      <c r="BL139" s="478"/>
      <c r="BM139" s="478"/>
      <c r="BN139" s="478"/>
      <c r="BO139" s="478"/>
      <c r="BP139" s="478"/>
      <c r="BQ139" s="478"/>
      <c r="BR139" s="478"/>
    </row>
    <row r="140" spans="2:70">
      <c r="B140" s="478"/>
      <c r="C140" s="478"/>
      <c r="D140" s="478"/>
      <c r="E140" s="478"/>
      <c r="F140" s="478"/>
      <c r="G140" s="478"/>
      <c r="H140" s="478"/>
      <c r="I140" s="478"/>
      <c r="J140" s="478"/>
      <c r="K140" s="478"/>
      <c r="L140" s="478"/>
      <c r="M140" s="478"/>
      <c r="N140" s="478"/>
      <c r="O140" s="478"/>
      <c r="P140" s="478"/>
      <c r="Q140" s="478"/>
      <c r="R140" s="478"/>
      <c r="S140" s="478"/>
      <c r="T140" s="478"/>
      <c r="U140" s="478"/>
      <c r="V140" s="478"/>
      <c r="W140" s="478"/>
      <c r="X140" s="478"/>
      <c r="Y140" s="478"/>
      <c r="Z140" s="478"/>
      <c r="AA140" s="478"/>
      <c r="AB140" s="478"/>
      <c r="AC140" s="478"/>
      <c r="AD140" s="478"/>
      <c r="AE140" s="478"/>
      <c r="AF140" s="478"/>
      <c r="AG140" s="478"/>
      <c r="AH140" s="478"/>
      <c r="AI140" s="478"/>
      <c r="AJ140" s="478"/>
      <c r="AK140" s="478"/>
      <c r="AL140" s="478"/>
      <c r="AM140" s="478"/>
      <c r="AN140" s="478"/>
      <c r="AO140" s="478"/>
      <c r="AP140" s="478"/>
      <c r="AQ140" s="478"/>
      <c r="AR140" s="478"/>
      <c r="AS140" s="478"/>
      <c r="AT140" s="478"/>
      <c r="AU140" s="478"/>
      <c r="AV140" s="478"/>
      <c r="AW140" s="478"/>
      <c r="AX140" s="478"/>
      <c r="AY140" s="478"/>
      <c r="AZ140" s="478"/>
      <c r="BA140" s="478"/>
      <c r="BB140" s="478"/>
      <c r="BC140" s="478"/>
      <c r="BD140" s="478"/>
      <c r="BE140" s="478"/>
      <c r="BF140" s="478"/>
      <c r="BG140" s="478"/>
      <c r="BH140" s="478"/>
      <c r="BI140" s="478"/>
      <c r="BJ140" s="478"/>
      <c r="BK140" s="478"/>
      <c r="BL140" s="478"/>
      <c r="BM140" s="478"/>
      <c r="BN140" s="478"/>
      <c r="BO140" s="478"/>
      <c r="BP140" s="478"/>
      <c r="BQ140" s="478"/>
      <c r="BR140" s="478"/>
    </row>
    <row r="141" spans="2:70">
      <c r="B141" s="478"/>
      <c r="C141" s="478"/>
      <c r="D141" s="478"/>
      <c r="E141" s="478"/>
      <c r="F141" s="478"/>
      <c r="G141" s="478"/>
      <c r="H141" s="478"/>
      <c r="I141" s="478"/>
      <c r="J141" s="478"/>
      <c r="K141" s="478"/>
      <c r="L141" s="478"/>
      <c r="M141" s="478"/>
      <c r="N141" s="478"/>
      <c r="O141" s="478"/>
      <c r="P141" s="478"/>
      <c r="Q141" s="478"/>
      <c r="R141" s="478"/>
      <c r="S141" s="478"/>
      <c r="T141" s="478"/>
      <c r="U141" s="478"/>
      <c r="V141" s="478"/>
      <c r="W141" s="478"/>
      <c r="X141" s="478"/>
      <c r="Y141" s="478"/>
      <c r="Z141" s="478"/>
      <c r="AA141" s="478"/>
      <c r="AB141" s="478"/>
      <c r="AC141" s="478"/>
      <c r="AD141" s="478"/>
      <c r="AE141" s="478"/>
      <c r="AF141" s="478"/>
      <c r="AG141" s="478"/>
      <c r="AH141" s="478"/>
      <c r="AI141" s="478"/>
      <c r="AJ141" s="478"/>
      <c r="AK141" s="478"/>
      <c r="AL141" s="478"/>
      <c r="AM141" s="478"/>
      <c r="AN141" s="478"/>
      <c r="AO141" s="478"/>
      <c r="AP141" s="478"/>
      <c r="AQ141" s="478"/>
      <c r="AR141" s="478"/>
      <c r="AS141" s="478"/>
      <c r="AT141" s="478"/>
      <c r="AU141" s="478"/>
      <c r="AV141" s="478"/>
      <c r="AW141" s="478"/>
      <c r="AX141" s="478"/>
      <c r="AY141" s="478"/>
      <c r="AZ141" s="478"/>
      <c r="BA141" s="478"/>
      <c r="BB141" s="478"/>
      <c r="BC141" s="478"/>
      <c r="BD141" s="478"/>
      <c r="BE141" s="478"/>
      <c r="BF141" s="478"/>
      <c r="BG141" s="478"/>
      <c r="BH141" s="478"/>
      <c r="BI141" s="478"/>
      <c r="BJ141" s="478"/>
      <c r="BK141" s="478"/>
      <c r="BL141" s="478"/>
      <c r="BM141" s="478"/>
      <c r="BN141" s="478"/>
      <c r="BO141" s="478"/>
      <c r="BP141" s="478"/>
      <c r="BQ141" s="478"/>
      <c r="BR141" s="478"/>
    </row>
    <row r="142" spans="2:70">
      <c r="B142" s="478"/>
      <c r="C142" s="478"/>
      <c r="D142" s="478"/>
      <c r="E142" s="478"/>
      <c r="F142" s="478"/>
      <c r="G142" s="478"/>
      <c r="H142" s="478"/>
      <c r="I142" s="478"/>
      <c r="J142" s="478"/>
      <c r="K142" s="478"/>
      <c r="L142" s="478"/>
      <c r="M142" s="478"/>
      <c r="N142" s="478"/>
      <c r="O142" s="478"/>
      <c r="P142" s="478"/>
      <c r="Q142" s="478"/>
      <c r="R142" s="478"/>
      <c r="S142" s="478"/>
      <c r="T142" s="478"/>
      <c r="U142" s="478"/>
      <c r="V142" s="478"/>
      <c r="W142" s="478"/>
      <c r="X142" s="478"/>
      <c r="Y142" s="478"/>
      <c r="Z142" s="478"/>
      <c r="AA142" s="478"/>
      <c r="AB142" s="478"/>
      <c r="AC142" s="478"/>
      <c r="AD142" s="478"/>
      <c r="AE142" s="478"/>
      <c r="AF142" s="478"/>
      <c r="AG142" s="478"/>
      <c r="AH142" s="478"/>
      <c r="AI142" s="478"/>
      <c r="AJ142" s="478"/>
      <c r="AK142" s="478"/>
      <c r="AL142" s="478"/>
      <c r="AM142" s="478"/>
      <c r="AN142" s="478"/>
      <c r="AO142" s="478"/>
      <c r="AP142" s="478"/>
      <c r="AQ142" s="478"/>
      <c r="AR142" s="478"/>
      <c r="AS142" s="478"/>
      <c r="AT142" s="478"/>
      <c r="AU142" s="478"/>
      <c r="AV142" s="478"/>
      <c r="AW142" s="478"/>
      <c r="AX142" s="478"/>
      <c r="AY142" s="478"/>
      <c r="AZ142" s="478"/>
      <c r="BA142" s="478"/>
      <c r="BB142" s="478"/>
      <c r="BC142" s="478"/>
      <c r="BD142" s="478"/>
      <c r="BE142" s="478"/>
      <c r="BF142" s="478"/>
      <c r="BG142" s="478"/>
      <c r="BH142" s="478"/>
      <c r="BI142" s="478"/>
      <c r="BJ142" s="478"/>
      <c r="BK142" s="478"/>
      <c r="BL142" s="478"/>
      <c r="BM142" s="478"/>
      <c r="BN142" s="478"/>
      <c r="BO142" s="478"/>
      <c r="BP142" s="478"/>
      <c r="BQ142" s="478"/>
      <c r="BR142" s="478"/>
    </row>
    <row r="143" spans="2:70">
      <c r="B143" s="478"/>
      <c r="C143" s="478"/>
      <c r="D143" s="478"/>
      <c r="E143" s="478"/>
      <c r="F143" s="478"/>
      <c r="G143" s="478"/>
      <c r="H143" s="478"/>
      <c r="I143" s="478"/>
      <c r="J143" s="478"/>
      <c r="K143" s="478"/>
      <c r="L143" s="478"/>
      <c r="M143" s="478"/>
      <c r="N143" s="478"/>
      <c r="O143" s="478"/>
      <c r="P143" s="478"/>
      <c r="Q143" s="478"/>
      <c r="R143" s="478"/>
      <c r="S143" s="478"/>
      <c r="T143" s="478"/>
      <c r="U143" s="478"/>
      <c r="V143" s="478"/>
      <c r="W143" s="478"/>
      <c r="X143" s="478"/>
      <c r="Y143" s="478"/>
      <c r="Z143" s="478"/>
      <c r="AA143" s="478"/>
      <c r="AB143" s="478"/>
      <c r="AC143" s="478"/>
      <c r="AD143" s="478"/>
      <c r="AE143" s="478"/>
      <c r="AF143" s="478"/>
      <c r="AG143" s="478"/>
      <c r="AH143" s="478"/>
      <c r="AI143" s="478"/>
      <c r="AJ143" s="478"/>
      <c r="AK143" s="478"/>
      <c r="AL143" s="478"/>
      <c r="AM143" s="478"/>
      <c r="AN143" s="478"/>
      <c r="AO143" s="478"/>
      <c r="AP143" s="478"/>
      <c r="AQ143" s="478"/>
      <c r="AR143" s="478"/>
      <c r="AS143" s="478"/>
      <c r="AT143" s="478"/>
      <c r="AU143" s="478"/>
      <c r="AV143" s="478"/>
      <c r="AW143" s="478"/>
      <c r="AX143" s="478"/>
      <c r="AY143" s="478"/>
      <c r="AZ143" s="478"/>
      <c r="BA143" s="478"/>
      <c r="BB143" s="478"/>
      <c r="BC143" s="478"/>
      <c r="BD143" s="478"/>
      <c r="BE143" s="478"/>
      <c r="BF143" s="478"/>
      <c r="BG143" s="478"/>
      <c r="BH143" s="478"/>
      <c r="BI143" s="478"/>
      <c r="BJ143" s="478"/>
      <c r="BK143" s="478"/>
      <c r="BL143" s="478"/>
      <c r="BM143" s="478"/>
      <c r="BN143" s="478"/>
      <c r="BO143" s="478"/>
      <c r="BP143" s="478"/>
      <c r="BQ143" s="478"/>
      <c r="BR143" s="478"/>
    </row>
    <row r="144" spans="2:70">
      <c r="B144" s="478"/>
      <c r="C144" s="478"/>
      <c r="D144" s="478"/>
      <c r="E144" s="478"/>
      <c r="F144" s="478"/>
      <c r="G144" s="478"/>
      <c r="H144" s="478"/>
      <c r="I144" s="478"/>
      <c r="J144" s="478"/>
      <c r="K144" s="478"/>
      <c r="L144" s="478"/>
      <c r="M144" s="478"/>
      <c r="N144" s="478"/>
      <c r="O144" s="478"/>
      <c r="P144" s="478"/>
      <c r="Q144" s="478"/>
      <c r="R144" s="478"/>
      <c r="S144" s="478"/>
      <c r="T144" s="478"/>
      <c r="U144" s="478"/>
      <c r="V144" s="478"/>
      <c r="W144" s="478"/>
      <c r="X144" s="478"/>
      <c r="Y144" s="478"/>
      <c r="Z144" s="478"/>
      <c r="AA144" s="478"/>
      <c r="AB144" s="478"/>
      <c r="AC144" s="478"/>
      <c r="AD144" s="478"/>
      <c r="AE144" s="478"/>
      <c r="AF144" s="478"/>
      <c r="AG144" s="478"/>
      <c r="AH144" s="478"/>
      <c r="AI144" s="478"/>
      <c r="AJ144" s="478"/>
      <c r="AK144" s="478"/>
      <c r="AL144" s="478"/>
      <c r="AM144" s="478"/>
      <c r="AN144" s="478"/>
      <c r="AO144" s="478"/>
      <c r="AP144" s="478"/>
      <c r="AQ144" s="478"/>
      <c r="AR144" s="478"/>
      <c r="AS144" s="478"/>
      <c r="AT144" s="478"/>
      <c r="AU144" s="478"/>
      <c r="AV144" s="478"/>
      <c r="AW144" s="478"/>
      <c r="AX144" s="478"/>
      <c r="AY144" s="478"/>
      <c r="AZ144" s="478"/>
      <c r="BA144" s="478"/>
      <c r="BB144" s="478"/>
      <c r="BC144" s="478"/>
      <c r="BD144" s="478"/>
      <c r="BE144" s="478"/>
      <c r="BF144" s="478"/>
      <c r="BG144" s="478"/>
      <c r="BH144" s="478"/>
      <c r="BI144" s="478"/>
      <c r="BJ144" s="478"/>
      <c r="BK144" s="478"/>
      <c r="BL144" s="478"/>
      <c r="BM144" s="478"/>
      <c r="BN144" s="478"/>
      <c r="BO144" s="478"/>
      <c r="BP144" s="478"/>
      <c r="BQ144" s="478"/>
      <c r="BR144" s="478"/>
    </row>
    <row r="145" spans="2:70">
      <c r="B145" s="478"/>
      <c r="C145" s="478"/>
      <c r="D145" s="478"/>
      <c r="E145" s="478"/>
      <c r="F145" s="478"/>
      <c r="G145" s="478"/>
      <c r="H145" s="478"/>
      <c r="I145" s="478"/>
      <c r="J145" s="478"/>
      <c r="K145" s="478"/>
      <c r="L145" s="478"/>
      <c r="M145" s="478"/>
      <c r="N145" s="478"/>
      <c r="O145" s="478"/>
      <c r="P145" s="478"/>
      <c r="Q145" s="478"/>
      <c r="R145" s="478"/>
      <c r="S145" s="478"/>
      <c r="T145" s="478"/>
      <c r="U145" s="478"/>
      <c r="V145" s="478"/>
      <c r="W145" s="478"/>
      <c r="X145" s="478"/>
      <c r="Y145" s="478"/>
      <c r="Z145" s="478"/>
      <c r="AA145" s="478"/>
      <c r="AB145" s="478"/>
      <c r="AC145" s="478"/>
      <c r="AD145" s="478"/>
      <c r="AE145" s="478"/>
      <c r="AF145" s="478"/>
      <c r="AG145" s="478"/>
      <c r="AH145" s="478"/>
      <c r="AI145" s="478"/>
      <c r="AJ145" s="478"/>
      <c r="AK145" s="478"/>
      <c r="AL145" s="478"/>
      <c r="AM145" s="478"/>
      <c r="AN145" s="478"/>
      <c r="AO145" s="478"/>
      <c r="AP145" s="478"/>
      <c r="AQ145" s="478"/>
      <c r="AR145" s="478"/>
      <c r="AS145" s="478"/>
      <c r="AT145" s="478"/>
      <c r="AU145" s="478"/>
      <c r="AV145" s="478"/>
      <c r="AW145" s="478"/>
      <c r="AX145" s="478"/>
      <c r="AY145" s="478"/>
      <c r="AZ145" s="478"/>
      <c r="BA145" s="478"/>
      <c r="BB145" s="478"/>
      <c r="BC145" s="478"/>
      <c r="BD145" s="478"/>
      <c r="BE145" s="478"/>
      <c r="BF145" s="478"/>
      <c r="BG145" s="478"/>
      <c r="BH145" s="478"/>
      <c r="BI145" s="478"/>
      <c r="BJ145" s="478"/>
      <c r="BK145" s="478"/>
      <c r="BL145" s="478"/>
      <c r="BM145" s="478"/>
      <c r="BN145" s="478"/>
      <c r="BO145" s="478"/>
      <c r="BP145" s="478"/>
      <c r="BQ145" s="478"/>
      <c r="BR145" s="478"/>
    </row>
    <row r="146" spans="2:70">
      <c r="B146" s="478"/>
      <c r="C146" s="478"/>
      <c r="D146" s="478"/>
      <c r="E146" s="478"/>
      <c r="F146" s="478"/>
      <c r="G146" s="478"/>
      <c r="H146" s="478"/>
      <c r="I146" s="478"/>
      <c r="J146" s="478"/>
      <c r="K146" s="478"/>
      <c r="L146" s="478"/>
      <c r="M146" s="478"/>
      <c r="N146" s="478"/>
      <c r="O146" s="478"/>
      <c r="P146" s="478"/>
      <c r="Q146" s="478"/>
      <c r="R146" s="478"/>
      <c r="S146" s="478"/>
      <c r="T146" s="478"/>
      <c r="U146" s="478"/>
      <c r="V146" s="478"/>
      <c r="W146" s="478"/>
      <c r="X146" s="478"/>
      <c r="Y146" s="478"/>
      <c r="Z146" s="478"/>
      <c r="AA146" s="478"/>
      <c r="AB146" s="478"/>
      <c r="AC146" s="478"/>
      <c r="AD146" s="478"/>
      <c r="AE146" s="478"/>
      <c r="AF146" s="478"/>
      <c r="AG146" s="478"/>
      <c r="AH146" s="478"/>
      <c r="AI146" s="478"/>
      <c r="AJ146" s="478"/>
      <c r="AK146" s="478"/>
      <c r="AL146" s="478"/>
      <c r="AM146" s="478"/>
      <c r="AN146" s="478"/>
      <c r="AO146" s="478"/>
      <c r="AP146" s="478"/>
      <c r="AQ146" s="478"/>
      <c r="AR146" s="478"/>
      <c r="AS146" s="478"/>
      <c r="AT146" s="478"/>
      <c r="AU146" s="478"/>
      <c r="AV146" s="478"/>
      <c r="AW146" s="478"/>
      <c r="AX146" s="478"/>
      <c r="AY146" s="478"/>
      <c r="AZ146" s="478"/>
      <c r="BA146" s="478"/>
      <c r="BB146" s="478"/>
      <c r="BC146" s="478"/>
      <c r="BD146" s="478"/>
      <c r="BE146" s="478"/>
      <c r="BF146" s="478"/>
      <c r="BG146" s="478"/>
      <c r="BH146" s="478"/>
      <c r="BI146" s="478"/>
      <c r="BJ146" s="478"/>
      <c r="BK146" s="478"/>
      <c r="BL146" s="478"/>
      <c r="BM146" s="478"/>
      <c r="BN146" s="478"/>
      <c r="BO146" s="478"/>
      <c r="BP146" s="478"/>
      <c r="BQ146" s="478"/>
      <c r="BR146" s="478"/>
    </row>
    <row r="147" spans="2:70" ht="15" customHeight="1">
      <c r="B147" s="478"/>
      <c r="C147" s="478"/>
      <c r="D147" s="478"/>
      <c r="E147" s="478"/>
      <c r="F147" s="478"/>
      <c r="G147" s="478"/>
      <c r="H147" s="478"/>
      <c r="I147" s="478"/>
      <c r="J147" s="478"/>
      <c r="K147" s="478"/>
      <c r="L147" s="478"/>
      <c r="M147" s="478"/>
      <c r="N147" s="478"/>
      <c r="O147" s="478"/>
      <c r="P147" s="478"/>
      <c r="Q147" s="478"/>
      <c r="R147" s="478"/>
      <c r="S147" s="478"/>
      <c r="T147" s="478"/>
      <c r="U147" s="478"/>
      <c r="V147" s="478"/>
      <c r="W147" s="478"/>
      <c r="X147" s="478"/>
      <c r="Y147" s="478"/>
      <c r="Z147" s="478"/>
      <c r="AA147" s="478"/>
      <c r="AB147" s="478"/>
      <c r="AC147" s="478"/>
      <c r="AD147" s="478"/>
      <c r="AE147" s="478"/>
      <c r="AF147" s="478"/>
      <c r="AG147" s="478"/>
      <c r="AH147" s="478"/>
      <c r="AI147" s="478"/>
      <c r="AJ147" s="478"/>
      <c r="AK147" s="478"/>
      <c r="AL147" s="478"/>
      <c r="AM147" s="478"/>
      <c r="AN147" s="478"/>
      <c r="AO147" s="478"/>
      <c r="AP147" s="478"/>
      <c r="AQ147" s="478"/>
      <c r="AR147" s="478"/>
      <c r="AS147" s="478"/>
      <c r="AT147" s="478"/>
      <c r="AU147" s="478"/>
      <c r="AV147" s="478"/>
      <c r="AW147" s="478"/>
      <c r="AX147" s="478"/>
      <c r="AY147" s="478"/>
      <c r="AZ147" s="478"/>
      <c r="BA147" s="478"/>
      <c r="BB147" s="478"/>
      <c r="BC147" s="478"/>
      <c r="BD147" s="478"/>
      <c r="BE147" s="478"/>
      <c r="BF147" s="478"/>
      <c r="BG147" s="478"/>
      <c r="BH147" s="478"/>
      <c r="BI147" s="478"/>
      <c r="BJ147" s="478"/>
      <c r="BK147" s="478"/>
      <c r="BL147" s="478"/>
      <c r="BM147" s="478"/>
      <c r="BN147" s="478"/>
      <c r="BO147" s="478"/>
      <c r="BP147" s="478"/>
      <c r="BQ147" s="478"/>
      <c r="BR147" s="478"/>
    </row>
    <row r="148" spans="2:70">
      <c r="B148" s="478"/>
      <c r="C148" s="478"/>
      <c r="D148" s="478"/>
      <c r="E148" s="478"/>
      <c r="F148" s="478"/>
      <c r="G148" s="478"/>
      <c r="H148" s="478"/>
      <c r="I148" s="478"/>
      <c r="J148" s="478"/>
      <c r="K148" s="478"/>
      <c r="L148" s="478"/>
      <c r="M148" s="478"/>
      <c r="N148" s="478"/>
      <c r="O148" s="478"/>
      <c r="P148" s="478"/>
      <c r="Q148" s="478"/>
      <c r="R148" s="478"/>
      <c r="S148" s="478"/>
      <c r="T148" s="478"/>
      <c r="U148" s="478"/>
      <c r="V148" s="478"/>
      <c r="W148" s="478"/>
      <c r="X148" s="478"/>
      <c r="Y148" s="478"/>
      <c r="Z148" s="478"/>
      <c r="AA148" s="478"/>
      <c r="AB148" s="478"/>
      <c r="AC148" s="478"/>
      <c r="AD148" s="478"/>
      <c r="AE148" s="478"/>
      <c r="AF148" s="478"/>
      <c r="AG148" s="478"/>
      <c r="AH148" s="478"/>
      <c r="AI148" s="478"/>
      <c r="AJ148" s="478"/>
      <c r="AK148" s="478"/>
      <c r="AL148" s="478"/>
      <c r="AM148" s="478"/>
      <c r="AN148" s="478"/>
      <c r="AO148" s="478"/>
      <c r="AP148" s="478"/>
      <c r="AQ148" s="478"/>
      <c r="AR148" s="478"/>
      <c r="AS148" s="478"/>
      <c r="AT148" s="478"/>
      <c r="AU148" s="478"/>
      <c r="AV148" s="478"/>
      <c r="AW148" s="478"/>
      <c r="AX148" s="478"/>
      <c r="AY148" s="478"/>
      <c r="AZ148" s="478"/>
      <c r="BA148" s="478"/>
      <c r="BB148" s="478"/>
      <c r="BC148" s="478"/>
      <c r="BD148" s="478"/>
      <c r="BE148" s="478"/>
      <c r="BF148" s="478"/>
      <c r="BG148" s="478"/>
      <c r="BH148" s="478"/>
      <c r="BI148" s="478"/>
      <c r="BJ148" s="478"/>
      <c r="BK148" s="478"/>
      <c r="BL148" s="478"/>
      <c r="BM148" s="478"/>
      <c r="BN148" s="478"/>
      <c r="BO148" s="478"/>
      <c r="BP148" s="478"/>
      <c r="BQ148" s="478"/>
      <c r="BR148" s="478"/>
    </row>
    <row r="149" spans="2:70">
      <c r="B149" s="478"/>
      <c r="C149" s="478"/>
      <c r="D149" s="478"/>
      <c r="E149" s="478"/>
      <c r="F149" s="478"/>
      <c r="G149" s="478"/>
      <c r="H149" s="478"/>
      <c r="I149" s="478"/>
      <c r="J149" s="478"/>
      <c r="K149" s="478"/>
      <c r="L149" s="478"/>
      <c r="M149" s="478"/>
      <c r="N149" s="478"/>
      <c r="O149" s="478"/>
      <c r="P149" s="478"/>
      <c r="Q149" s="478"/>
      <c r="R149" s="478"/>
      <c r="S149" s="478"/>
      <c r="T149" s="478"/>
      <c r="U149" s="478"/>
      <c r="V149" s="478"/>
      <c r="W149" s="478"/>
      <c r="X149" s="478"/>
      <c r="Y149" s="478"/>
      <c r="Z149" s="478"/>
      <c r="AA149" s="478"/>
      <c r="AB149" s="478"/>
      <c r="AC149" s="478"/>
      <c r="AD149" s="478"/>
      <c r="AE149" s="478"/>
      <c r="AF149" s="478"/>
      <c r="AG149" s="478"/>
      <c r="AH149" s="478"/>
      <c r="AI149" s="478"/>
      <c r="AJ149" s="478"/>
      <c r="AK149" s="478"/>
      <c r="AL149" s="478"/>
      <c r="AM149" s="478"/>
      <c r="AN149" s="478"/>
      <c r="AO149" s="478"/>
      <c r="AP149" s="478"/>
      <c r="AQ149" s="478"/>
      <c r="AR149" s="478"/>
      <c r="AS149" s="478"/>
      <c r="AT149" s="478"/>
      <c r="AU149" s="478"/>
      <c r="AV149" s="478"/>
      <c r="AW149" s="478"/>
      <c r="AX149" s="478"/>
      <c r="AY149" s="478"/>
      <c r="AZ149" s="478"/>
      <c r="BA149" s="478"/>
      <c r="BB149" s="478"/>
      <c r="BC149" s="478"/>
      <c r="BD149" s="478"/>
      <c r="BE149" s="478"/>
      <c r="BF149" s="478"/>
      <c r="BG149" s="478"/>
      <c r="BH149" s="478"/>
      <c r="BI149" s="478"/>
      <c r="BJ149" s="478"/>
      <c r="BK149" s="478"/>
      <c r="BL149" s="478"/>
      <c r="BM149" s="478"/>
      <c r="BN149" s="478"/>
      <c r="BO149" s="478"/>
      <c r="BP149" s="478"/>
      <c r="BQ149" s="478"/>
      <c r="BR149" s="478"/>
    </row>
    <row r="150" spans="2:70">
      <c r="B150" s="478"/>
      <c r="C150" s="478"/>
      <c r="D150" s="478"/>
      <c r="E150" s="478"/>
      <c r="F150" s="478"/>
      <c r="G150" s="478"/>
      <c r="H150" s="478"/>
      <c r="I150" s="478"/>
      <c r="J150" s="478"/>
      <c r="K150" s="478"/>
      <c r="L150" s="478"/>
      <c r="M150" s="478"/>
      <c r="N150" s="478"/>
      <c r="O150" s="478"/>
      <c r="P150" s="478"/>
      <c r="Q150" s="478"/>
      <c r="R150" s="478"/>
      <c r="S150" s="478"/>
      <c r="T150" s="478"/>
      <c r="U150" s="478"/>
      <c r="V150" s="478"/>
      <c r="W150" s="478"/>
      <c r="X150" s="478"/>
      <c r="Y150" s="478"/>
      <c r="Z150" s="478"/>
      <c r="AA150" s="478"/>
      <c r="AB150" s="478"/>
      <c r="AC150" s="478"/>
      <c r="AD150" s="478"/>
      <c r="AE150" s="478"/>
      <c r="AF150" s="478"/>
      <c r="AG150" s="478"/>
      <c r="AH150" s="478"/>
      <c r="AI150" s="478"/>
      <c r="AJ150" s="478"/>
      <c r="AK150" s="478"/>
      <c r="AL150" s="478"/>
      <c r="AM150" s="478"/>
      <c r="AN150" s="478"/>
      <c r="AO150" s="478"/>
      <c r="AP150" s="478"/>
      <c r="AQ150" s="478"/>
      <c r="AR150" s="478"/>
      <c r="AS150" s="478"/>
      <c r="AT150" s="478"/>
      <c r="AU150" s="478"/>
      <c r="AV150" s="478"/>
      <c r="AW150" s="478"/>
      <c r="AX150" s="478"/>
      <c r="AY150" s="478"/>
      <c r="AZ150" s="478"/>
      <c r="BA150" s="478"/>
      <c r="BB150" s="478"/>
      <c r="BC150" s="478"/>
      <c r="BD150" s="478"/>
      <c r="BE150" s="478"/>
      <c r="BF150" s="478"/>
      <c r="BG150" s="478"/>
      <c r="BH150" s="478"/>
      <c r="BI150" s="478"/>
      <c r="BJ150" s="478"/>
      <c r="BK150" s="478"/>
      <c r="BL150" s="478"/>
      <c r="BM150" s="478"/>
      <c r="BN150" s="478"/>
      <c r="BO150" s="478"/>
      <c r="BP150" s="478"/>
      <c r="BQ150" s="478"/>
      <c r="BR150" s="478"/>
    </row>
    <row r="151" spans="2:70">
      <c r="B151" s="478"/>
      <c r="C151" s="478"/>
      <c r="D151" s="478"/>
      <c r="E151" s="478"/>
      <c r="F151" s="478"/>
      <c r="G151" s="478"/>
      <c r="H151" s="478"/>
      <c r="I151" s="478"/>
      <c r="J151" s="478"/>
      <c r="K151" s="478"/>
      <c r="L151" s="478"/>
      <c r="M151" s="478"/>
      <c r="N151" s="478"/>
      <c r="O151" s="478"/>
      <c r="P151" s="478"/>
      <c r="Q151" s="478"/>
      <c r="R151" s="478"/>
      <c r="S151" s="478"/>
      <c r="T151" s="478"/>
      <c r="U151" s="478"/>
      <c r="V151" s="478"/>
      <c r="W151" s="478"/>
      <c r="X151" s="478"/>
      <c r="Y151" s="478"/>
      <c r="Z151" s="478"/>
      <c r="AA151" s="478"/>
      <c r="AB151" s="478"/>
      <c r="AC151" s="478"/>
      <c r="AD151" s="478"/>
      <c r="AE151" s="478"/>
      <c r="AF151" s="478"/>
      <c r="AG151" s="478"/>
      <c r="AH151" s="478"/>
      <c r="AI151" s="478"/>
      <c r="AJ151" s="478"/>
      <c r="AK151" s="478"/>
      <c r="AL151" s="478"/>
      <c r="AM151" s="478"/>
      <c r="AN151" s="478"/>
      <c r="AO151" s="478"/>
      <c r="AP151" s="478"/>
      <c r="AQ151" s="478"/>
      <c r="AR151" s="478"/>
      <c r="AS151" s="478"/>
      <c r="AT151" s="478"/>
      <c r="AU151" s="478"/>
      <c r="AV151" s="478"/>
      <c r="AW151" s="478"/>
      <c r="AX151" s="478"/>
      <c r="AY151" s="478"/>
      <c r="AZ151" s="478"/>
      <c r="BA151" s="478"/>
      <c r="BB151" s="478"/>
      <c r="BC151" s="478"/>
      <c r="BD151" s="478"/>
      <c r="BE151" s="478"/>
      <c r="BF151" s="478"/>
      <c r="BG151" s="478"/>
      <c r="BH151" s="478"/>
      <c r="BI151" s="478"/>
      <c r="BJ151" s="478"/>
      <c r="BK151" s="478"/>
      <c r="BL151" s="478"/>
      <c r="BM151" s="478"/>
      <c r="BN151" s="478"/>
      <c r="BO151" s="478"/>
      <c r="BP151" s="478"/>
      <c r="BQ151" s="478"/>
      <c r="BR151" s="478"/>
    </row>
    <row r="152" spans="2:70">
      <c r="B152" s="478"/>
      <c r="C152" s="478"/>
      <c r="D152" s="478"/>
      <c r="E152" s="478"/>
      <c r="F152" s="478"/>
      <c r="G152" s="478"/>
      <c r="H152" s="478"/>
      <c r="I152" s="478"/>
      <c r="J152" s="478"/>
      <c r="K152" s="478"/>
      <c r="L152" s="478"/>
      <c r="M152" s="478"/>
      <c r="N152" s="478"/>
      <c r="O152" s="478"/>
      <c r="P152" s="478"/>
      <c r="Q152" s="478"/>
      <c r="R152" s="478"/>
      <c r="S152" s="478"/>
      <c r="T152" s="478"/>
      <c r="U152" s="478"/>
      <c r="V152" s="478"/>
      <c r="W152" s="478"/>
      <c r="X152" s="478"/>
      <c r="Y152" s="478"/>
      <c r="Z152" s="478"/>
      <c r="AA152" s="478"/>
      <c r="AB152" s="478"/>
      <c r="AC152" s="478"/>
      <c r="AD152" s="478"/>
      <c r="AE152" s="478"/>
      <c r="AF152" s="478"/>
      <c r="AG152" s="478"/>
      <c r="AH152" s="478"/>
      <c r="AI152" s="478"/>
      <c r="AJ152" s="478"/>
      <c r="AK152" s="478"/>
      <c r="AL152" s="478"/>
      <c r="AM152" s="478"/>
      <c r="AN152" s="478"/>
      <c r="AO152" s="478"/>
      <c r="AP152" s="478"/>
      <c r="AQ152" s="478"/>
      <c r="AR152" s="478"/>
      <c r="AS152" s="478"/>
      <c r="AT152" s="478"/>
      <c r="AU152" s="478"/>
      <c r="AV152" s="478"/>
      <c r="AW152" s="478"/>
      <c r="AX152" s="478"/>
      <c r="AY152" s="478"/>
      <c r="AZ152" s="478"/>
      <c r="BA152" s="478"/>
      <c r="BB152" s="478"/>
      <c r="BC152" s="478"/>
      <c r="BD152" s="478"/>
      <c r="BE152" s="478"/>
      <c r="BF152" s="478"/>
      <c r="BG152" s="478"/>
      <c r="BH152" s="478"/>
      <c r="BI152" s="478"/>
      <c r="BJ152" s="478"/>
      <c r="BK152" s="478"/>
      <c r="BL152" s="478"/>
      <c r="BM152" s="478"/>
      <c r="BN152" s="478"/>
      <c r="BO152" s="478"/>
      <c r="BP152" s="478"/>
      <c r="BQ152" s="478"/>
      <c r="BR152" s="478"/>
    </row>
    <row r="153" spans="2:70">
      <c r="B153" s="478"/>
      <c r="C153" s="478"/>
      <c r="D153" s="478"/>
      <c r="E153" s="478"/>
      <c r="F153" s="478"/>
      <c r="G153" s="478"/>
      <c r="H153" s="478"/>
      <c r="I153" s="478"/>
      <c r="J153" s="478"/>
      <c r="K153" s="478"/>
      <c r="L153" s="478"/>
      <c r="M153" s="478"/>
      <c r="N153" s="478"/>
      <c r="O153" s="478"/>
      <c r="P153" s="478"/>
      <c r="Q153" s="478"/>
      <c r="R153" s="478"/>
      <c r="S153" s="478"/>
      <c r="T153" s="478"/>
      <c r="U153" s="478"/>
      <c r="V153" s="478"/>
      <c r="W153" s="478"/>
      <c r="X153" s="478"/>
      <c r="Y153" s="478"/>
      <c r="Z153" s="478"/>
      <c r="AA153" s="478"/>
      <c r="AB153" s="478"/>
      <c r="AC153" s="478"/>
      <c r="AD153" s="478"/>
      <c r="AE153" s="478"/>
      <c r="AF153" s="478"/>
      <c r="AG153" s="478"/>
      <c r="AH153" s="478"/>
      <c r="AI153" s="478"/>
      <c r="AJ153" s="478"/>
      <c r="AK153" s="478"/>
      <c r="AL153" s="478"/>
      <c r="AM153" s="478"/>
      <c r="AN153" s="478"/>
      <c r="AO153" s="478"/>
      <c r="AP153" s="478"/>
      <c r="AQ153" s="478"/>
      <c r="AR153" s="478"/>
      <c r="AS153" s="478"/>
      <c r="AT153" s="478"/>
      <c r="AU153" s="478"/>
      <c r="AV153" s="478"/>
      <c r="AW153" s="478"/>
      <c r="AX153" s="478"/>
      <c r="AY153" s="478"/>
      <c r="AZ153" s="478"/>
      <c r="BA153" s="478"/>
      <c r="BB153" s="478"/>
      <c r="BC153" s="478"/>
      <c r="BD153" s="478"/>
      <c r="BE153" s="478"/>
      <c r="BF153" s="478"/>
      <c r="BG153" s="478"/>
      <c r="BH153" s="478"/>
      <c r="BI153" s="478"/>
      <c r="BJ153" s="478"/>
      <c r="BK153" s="478"/>
      <c r="BL153" s="478"/>
      <c r="BM153" s="478"/>
      <c r="BN153" s="478"/>
      <c r="BO153" s="478"/>
      <c r="BP153" s="478"/>
      <c r="BQ153" s="478"/>
      <c r="BR153" s="478"/>
    </row>
    <row r="154" spans="2:70">
      <c r="B154" s="478"/>
      <c r="C154" s="478"/>
      <c r="D154" s="478"/>
      <c r="E154" s="478"/>
      <c r="F154" s="478"/>
      <c r="G154" s="478"/>
      <c r="H154" s="478"/>
      <c r="I154" s="478"/>
      <c r="J154" s="478"/>
      <c r="K154" s="478"/>
      <c r="L154" s="478"/>
      <c r="M154" s="478"/>
      <c r="N154" s="478"/>
      <c r="O154" s="478"/>
      <c r="P154" s="478"/>
      <c r="Q154" s="478"/>
      <c r="R154" s="478"/>
      <c r="S154" s="478"/>
      <c r="T154" s="478"/>
      <c r="U154" s="478"/>
      <c r="V154" s="478"/>
      <c r="W154" s="478"/>
      <c r="X154" s="478"/>
      <c r="Y154" s="478"/>
      <c r="Z154" s="478"/>
      <c r="AA154" s="478"/>
      <c r="AB154" s="478"/>
      <c r="AC154" s="478"/>
      <c r="AD154" s="478"/>
      <c r="AE154" s="478"/>
      <c r="AF154" s="478"/>
      <c r="AG154" s="478"/>
      <c r="AH154" s="478"/>
      <c r="AI154" s="478"/>
      <c r="AJ154" s="478"/>
      <c r="AK154" s="478"/>
      <c r="AL154" s="478"/>
      <c r="AM154" s="478"/>
      <c r="AN154" s="478"/>
      <c r="AO154" s="478"/>
      <c r="AP154" s="478"/>
      <c r="AQ154" s="478"/>
      <c r="AR154" s="478"/>
      <c r="AS154" s="478"/>
      <c r="AT154" s="478"/>
      <c r="AU154" s="478"/>
      <c r="AV154" s="478"/>
      <c r="AW154" s="478"/>
      <c r="AX154" s="478"/>
      <c r="AY154" s="478"/>
      <c r="AZ154" s="478"/>
      <c r="BA154" s="478"/>
      <c r="BB154" s="478"/>
      <c r="BC154" s="478"/>
      <c r="BD154" s="478"/>
      <c r="BE154" s="478"/>
      <c r="BF154" s="478"/>
      <c r="BG154" s="478"/>
      <c r="BH154" s="478"/>
      <c r="BI154" s="478"/>
      <c r="BJ154" s="478"/>
      <c r="BK154" s="478"/>
      <c r="BL154" s="478"/>
      <c r="BM154" s="478"/>
      <c r="BN154" s="478"/>
      <c r="BO154" s="478"/>
      <c r="BP154" s="478"/>
      <c r="BQ154" s="478"/>
      <c r="BR154" s="478"/>
    </row>
    <row r="155" spans="2:70">
      <c r="B155" s="478"/>
      <c r="C155" s="478"/>
      <c r="D155" s="478"/>
      <c r="E155" s="478"/>
      <c r="F155" s="478"/>
      <c r="G155" s="478"/>
      <c r="H155" s="478"/>
      <c r="I155" s="478"/>
      <c r="J155" s="478"/>
      <c r="K155" s="478"/>
      <c r="L155" s="478"/>
      <c r="M155" s="478"/>
      <c r="N155" s="478"/>
      <c r="O155" s="478"/>
      <c r="P155" s="478"/>
      <c r="Q155" s="478"/>
      <c r="R155" s="478"/>
      <c r="S155" s="478"/>
      <c r="T155" s="478"/>
      <c r="U155" s="478"/>
      <c r="V155" s="478"/>
      <c r="W155" s="478"/>
      <c r="X155" s="478"/>
      <c r="Y155" s="478"/>
      <c r="Z155" s="478"/>
      <c r="AA155" s="478"/>
      <c r="AB155" s="478"/>
      <c r="AC155" s="478"/>
      <c r="AD155" s="478"/>
      <c r="AE155" s="478"/>
      <c r="AF155" s="478"/>
      <c r="AG155" s="478"/>
      <c r="AH155" s="478"/>
      <c r="AI155" s="478"/>
      <c r="AJ155" s="478"/>
      <c r="AK155" s="478"/>
      <c r="AL155" s="478"/>
      <c r="AM155" s="478"/>
      <c r="AN155" s="478"/>
      <c r="AO155" s="478"/>
      <c r="AP155" s="478"/>
      <c r="AQ155" s="478"/>
      <c r="AR155" s="478"/>
      <c r="AS155" s="478"/>
      <c r="AT155" s="478"/>
      <c r="AU155" s="478"/>
      <c r="AV155" s="478"/>
      <c r="AW155" s="478"/>
      <c r="AX155" s="478"/>
      <c r="AY155" s="478"/>
      <c r="AZ155" s="478"/>
      <c r="BA155" s="478"/>
      <c r="BB155" s="478"/>
      <c r="BC155" s="478"/>
      <c r="BD155" s="478"/>
      <c r="BE155" s="478"/>
      <c r="BF155" s="478"/>
      <c r="BG155" s="478"/>
      <c r="BH155" s="478"/>
      <c r="BI155" s="478"/>
      <c r="BJ155" s="478"/>
      <c r="BK155" s="478"/>
      <c r="BL155" s="478"/>
      <c r="BM155" s="478"/>
      <c r="BN155" s="478"/>
      <c r="BO155" s="478"/>
      <c r="BP155" s="478"/>
      <c r="BQ155" s="478"/>
      <c r="BR155" s="478"/>
    </row>
    <row r="156" spans="2:70">
      <c r="B156" s="478"/>
      <c r="C156" s="478"/>
      <c r="D156" s="478"/>
      <c r="E156" s="478"/>
      <c r="F156" s="478"/>
      <c r="G156" s="478"/>
      <c r="H156" s="478"/>
      <c r="I156" s="478"/>
      <c r="J156" s="478"/>
      <c r="K156" s="478"/>
      <c r="L156" s="478"/>
      <c r="M156" s="478"/>
      <c r="N156" s="478"/>
      <c r="O156" s="478"/>
      <c r="P156" s="478"/>
      <c r="Q156" s="478"/>
      <c r="R156" s="478"/>
      <c r="S156" s="478"/>
      <c r="T156" s="478"/>
      <c r="U156" s="478"/>
      <c r="V156" s="478"/>
      <c r="W156" s="478"/>
      <c r="X156" s="478"/>
      <c r="Y156" s="478"/>
      <c r="Z156" s="478"/>
      <c r="AA156" s="478"/>
      <c r="AB156" s="478"/>
      <c r="AC156" s="478"/>
      <c r="AD156" s="478"/>
      <c r="AE156" s="478"/>
      <c r="AF156" s="478"/>
      <c r="AG156" s="478"/>
      <c r="AH156" s="478"/>
      <c r="AI156" s="478"/>
      <c r="AJ156" s="478"/>
      <c r="AK156" s="478"/>
      <c r="AL156" s="478"/>
      <c r="AM156" s="478"/>
      <c r="AN156" s="478"/>
      <c r="AO156" s="478"/>
      <c r="AP156" s="478"/>
      <c r="AQ156" s="478"/>
      <c r="AR156" s="478"/>
      <c r="AS156" s="478"/>
      <c r="AT156" s="478"/>
      <c r="AU156" s="478"/>
      <c r="AV156" s="478"/>
      <c r="AW156" s="478"/>
      <c r="AX156" s="478"/>
      <c r="AY156" s="478"/>
      <c r="AZ156" s="478"/>
      <c r="BA156" s="478"/>
      <c r="BB156" s="478"/>
      <c r="BC156" s="478"/>
      <c r="BD156" s="478"/>
      <c r="BE156" s="478"/>
      <c r="BF156" s="478"/>
      <c r="BG156" s="478"/>
      <c r="BH156" s="478"/>
      <c r="BI156" s="478"/>
      <c r="BJ156" s="478"/>
      <c r="BK156" s="478"/>
      <c r="BL156" s="478"/>
      <c r="BM156" s="478"/>
      <c r="BN156" s="478"/>
      <c r="BO156" s="478"/>
      <c r="BP156" s="478"/>
      <c r="BQ156" s="478"/>
      <c r="BR156" s="478"/>
    </row>
    <row r="157" spans="2:70">
      <c r="B157" s="478"/>
      <c r="C157" s="478"/>
      <c r="D157" s="478"/>
      <c r="E157" s="478"/>
      <c r="F157" s="478"/>
      <c r="G157" s="478"/>
      <c r="H157" s="478"/>
      <c r="I157" s="478"/>
      <c r="J157" s="478"/>
      <c r="K157" s="478"/>
      <c r="L157" s="478"/>
      <c r="M157" s="478"/>
      <c r="N157" s="478"/>
      <c r="O157" s="478"/>
      <c r="P157" s="478"/>
      <c r="Q157" s="478"/>
      <c r="R157" s="478"/>
      <c r="S157" s="478"/>
      <c r="T157" s="478"/>
      <c r="U157" s="478"/>
      <c r="V157" s="478"/>
      <c r="W157" s="478"/>
      <c r="X157" s="478"/>
      <c r="Y157" s="478"/>
      <c r="Z157" s="478"/>
      <c r="AA157" s="478"/>
      <c r="AB157" s="478"/>
      <c r="AC157" s="478"/>
      <c r="AD157" s="478"/>
      <c r="AE157" s="478"/>
      <c r="AF157" s="478"/>
      <c r="AG157" s="478"/>
      <c r="AH157" s="478"/>
      <c r="AI157" s="478"/>
      <c r="AJ157" s="478"/>
      <c r="AK157" s="478"/>
      <c r="AL157" s="478"/>
      <c r="AM157" s="478"/>
      <c r="AN157" s="478"/>
      <c r="AO157" s="478"/>
      <c r="AP157" s="478"/>
      <c r="AQ157" s="478"/>
      <c r="AR157" s="478"/>
      <c r="AS157" s="478"/>
      <c r="AT157" s="478"/>
      <c r="AU157" s="478"/>
      <c r="AV157" s="478"/>
      <c r="AW157" s="478"/>
      <c r="AX157" s="478"/>
      <c r="AY157" s="478"/>
      <c r="AZ157" s="478"/>
      <c r="BA157" s="478"/>
      <c r="BB157" s="478"/>
      <c r="BC157" s="478"/>
      <c r="BD157" s="478"/>
      <c r="BE157" s="478"/>
      <c r="BF157" s="478"/>
      <c r="BG157" s="478"/>
      <c r="BH157" s="478"/>
      <c r="BI157" s="478"/>
      <c r="BJ157" s="478"/>
      <c r="BK157" s="478"/>
      <c r="BL157" s="478"/>
      <c r="BM157" s="478"/>
      <c r="BN157" s="478"/>
      <c r="BO157" s="478"/>
      <c r="BP157" s="478"/>
      <c r="BQ157" s="478"/>
      <c r="BR157" s="478"/>
    </row>
    <row r="158" spans="2:70">
      <c r="B158" s="478"/>
      <c r="C158" s="478"/>
      <c r="D158" s="478"/>
      <c r="E158" s="478"/>
      <c r="F158" s="478"/>
      <c r="G158" s="478"/>
      <c r="H158" s="478"/>
      <c r="I158" s="478"/>
      <c r="J158" s="478"/>
      <c r="K158" s="478"/>
      <c r="L158" s="478"/>
      <c r="M158" s="478"/>
      <c r="N158" s="478"/>
      <c r="O158" s="478"/>
      <c r="P158" s="478"/>
      <c r="Q158" s="478"/>
      <c r="R158" s="478"/>
      <c r="S158" s="478"/>
      <c r="T158" s="478"/>
      <c r="U158" s="478"/>
      <c r="V158" s="478"/>
      <c r="W158" s="478"/>
      <c r="X158" s="478"/>
      <c r="Y158" s="478"/>
      <c r="Z158" s="478"/>
      <c r="AA158" s="478"/>
      <c r="AB158" s="478"/>
      <c r="AC158" s="478"/>
      <c r="AD158" s="478"/>
      <c r="AE158" s="478"/>
      <c r="AF158" s="478"/>
      <c r="AG158" s="478"/>
      <c r="AH158" s="478"/>
      <c r="AI158" s="478"/>
      <c r="AJ158" s="478"/>
      <c r="AK158" s="478"/>
      <c r="AL158" s="478"/>
      <c r="AM158" s="478"/>
      <c r="AN158" s="478"/>
      <c r="AO158" s="478"/>
      <c r="AP158" s="478"/>
      <c r="AQ158" s="478"/>
      <c r="AR158" s="478"/>
      <c r="AS158" s="478"/>
      <c r="AT158" s="478"/>
      <c r="AU158" s="478"/>
      <c r="AV158" s="478"/>
      <c r="AW158" s="478"/>
      <c r="AX158" s="478"/>
      <c r="AY158" s="478"/>
      <c r="AZ158" s="478"/>
      <c r="BA158" s="478"/>
      <c r="BB158" s="478"/>
      <c r="BC158" s="478"/>
      <c r="BD158" s="478"/>
      <c r="BE158" s="478"/>
      <c r="BF158" s="478"/>
      <c r="BG158" s="478"/>
      <c r="BH158" s="478"/>
      <c r="BI158" s="478"/>
      <c r="BJ158" s="478"/>
      <c r="BK158" s="478"/>
      <c r="BL158" s="478"/>
      <c r="BM158" s="478"/>
      <c r="BN158" s="478"/>
      <c r="BO158" s="478"/>
      <c r="BP158" s="478"/>
      <c r="BQ158" s="478"/>
      <c r="BR158" s="478"/>
    </row>
    <row r="159" spans="2:70">
      <c r="B159" s="478"/>
      <c r="C159" s="478"/>
      <c r="D159" s="478"/>
      <c r="E159" s="478"/>
      <c r="F159" s="478"/>
      <c r="G159" s="478"/>
      <c r="H159" s="478"/>
      <c r="I159" s="478"/>
      <c r="J159" s="478"/>
      <c r="K159" s="478"/>
      <c r="L159" s="478"/>
      <c r="M159" s="478"/>
      <c r="N159" s="478"/>
      <c r="O159" s="478"/>
      <c r="P159" s="478"/>
      <c r="Q159" s="478"/>
      <c r="R159" s="478"/>
      <c r="S159" s="478"/>
      <c r="T159" s="478"/>
      <c r="U159" s="478"/>
      <c r="V159" s="478"/>
      <c r="W159" s="478"/>
      <c r="X159" s="478"/>
      <c r="Y159" s="478"/>
      <c r="Z159" s="478"/>
      <c r="AA159" s="478"/>
      <c r="AB159" s="478"/>
      <c r="AC159" s="478"/>
      <c r="AD159" s="478"/>
      <c r="AE159" s="478"/>
      <c r="AF159" s="478"/>
      <c r="AG159" s="478"/>
      <c r="AH159" s="478"/>
      <c r="AI159" s="478"/>
      <c r="AJ159" s="478"/>
      <c r="AK159" s="478"/>
      <c r="AL159" s="478"/>
      <c r="AM159" s="478"/>
      <c r="AN159" s="478"/>
      <c r="AO159" s="478"/>
      <c r="AP159" s="478"/>
      <c r="AQ159" s="478"/>
      <c r="AR159" s="478"/>
      <c r="AS159" s="478"/>
      <c r="AT159" s="478"/>
      <c r="AU159" s="478"/>
      <c r="AV159" s="478"/>
      <c r="AW159" s="478"/>
      <c r="AX159" s="478"/>
      <c r="AY159" s="478"/>
      <c r="AZ159" s="478"/>
      <c r="BA159" s="478"/>
      <c r="BB159" s="478"/>
      <c r="BC159" s="478"/>
      <c r="BD159" s="478"/>
      <c r="BE159" s="478"/>
      <c r="BF159" s="478"/>
      <c r="BG159" s="478"/>
      <c r="BH159" s="478"/>
      <c r="BI159" s="478"/>
      <c r="BJ159" s="478"/>
      <c r="BK159" s="478"/>
      <c r="BL159" s="478"/>
      <c r="BM159" s="478"/>
      <c r="BN159" s="478"/>
      <c r="BO159" s="478"/>
      <c r="BP159" s="478"/>
      <c r="BQ159" s="478"/>
      <c r="BR159" s="478"/>
    </row>
    <row r="160" spans="2:70">
      <c r="B160" s="478"/>
      <c r="C160" s="478"/>
      <c r="D160" s="478"/>
      <c r="E160" s="478"/>
      <c r="F160" s="478"/>
      <c r="G160" s="478"/>
      <c r="H160" s="478"/>
      <c r="I160" s="478"/>
      <c r="J160" s="478"/>
      <c r="K160" s="478"/>
      <c r="L160" s="478"/>
      <c r="M160" s="478"/>
      <c r="N160" s="478"/>
      <c r="O160" s="478"/>
      <c r="P160" s="478"/>
      <c r="Q160" s="478"/>
      <c r="R160" s="478"/>
      <c r="S160" s="478"/>
      <c r="T160" s="478"/>
      <c r="U160" s="478"/>
      <c r="V160" s="478"/>
      <c r="W160" s="478"/>
      <c r="X160" s="478"/>
      <c r="Y160" s="478"/>
      <c r="Z160" s="478"/>
      <c r="AA160" s="478"/>
      <c r="AB160" s="478"/>
      <c r="AC160" s="478"/>
      <c r="AD160" s="478"/>
      <c r="AE160" s="478"/>
      <c r="AF160" s="478"/>
      <c r="AG160" s="478"/>
      <c r="AH160" s="478"/>
      <c r="AI160" s="478"/>
      <c r="AJ160" s="478"/>
      <c r="AK160" s="478"/>
      <c r="AL160" s="478"/>
      <c r="AM160" s="478"/>
      <c r="AN160" s="478"/>
      <c r="AO160" s="478"/>
      <c r="AP160" s="478"/>
      <c r="AQ160" s="478"/>
      <c r="AR160" s="478"/>
      <c r="AS160" s="478"/>
      <c r="AT160" s="478"/>
      <c r="AU160" s="478"/>
      <c r="AV160" s="478"/>
      <c r="AW160" s="478"/>
      <c r="AX160" s="478"/>
      <c r="AY160" s="478"/>
      <c r="AZ160" s="478"/>
      <c r="BA160" s="478"/>
      <c r="BB160" s="478"/>
      <c r="BC160" s="478"/>
      <c r="BD160" s="478"/>
      <c r="BE160" s="478"/>
      <c r="BF160" s="478"/>
      <c r="BG160" s="478"/>
      <c r="BH160" s="478"/>
      <c r="BI160" s="478"/>
      <c r="BJ160" s="478"/>
      <c r="BK160" s="478"/>
      <c r="BL160" s="478"/>
      <c r="BM160" s="478"/>
      <c r="BN160" s="478"/>
      <c r="BO160" s="478"/>
      <c r="BP160" s="478"/>
      <c r="BQ160" s="478"/>
      <c r="BR160" s="478"/>
    </row>
    <row r="161" spans="2:70">
      <c r="B161" s="478"/>
      <c r="C161" s="478"/>
      <c r="D161" s="478"/>
      <c r="E161" s="478"/>
      <c r="F161" s="478"/>
      <c r="G161" s="478"/>
      <c r="H161" s="478"/>
      <c r="I161" s="478"/>
      <c r="J161" s="478"/>
      <c r="K161" s="478"/>
      <c r="L161" s="478"/>
      <c r="M161" s="478"/>
      <c r="N161" s="478"/>
      <c r="O161" s="478"/>
      <c r="P161" s="478"/>
      <c r="Q161" s="478"/>
      <c r="R161" s="478"/>
      <c r="S161" s="478"/>
      <c r="T161" s="478"/>
      <c r="U161" s="478"/>
      <c r="V161" s="478"/>
      <c r="W161" s="478"/>
      <c r="X161" s="478"/>
      <c r="Y161" s="478"/>
      <c r="Z161" s="478"/>
      <c r="AA161" s="478"/>
      <c r="AB161" s="478"/>
      <c r="AC161" s="478"/>
      <c r="AD161" s="478"/>
      <c r="AE161" s="478"/>
      <c r="AF161" s="478"/>
      <c r="AG161" s="478"/>
      <c r="AH161" s="478"/>
      <c r="AI161" s="478"/>
      <c r="AJ161" s="478"/>
      <c r="AK161" s="478"/>
      <c r="AL161" s="478"/>
      <c r="AM161" s="478"/>
      <c r="AN161" s="478"/>
      <c r="AO161" s="478"/>
      <c r="AP161" s="478"/>
      <c r="AQ161" s="478"/>
      <c r="AR161" s="478"/>
      <c r="AS161" s="478"/>
      <c r="AT161" s="478"/>
      <c r="AU161" s="478"/>
      <c r="AV161" s="478"/>
      <c r="AW161" s="478"/>
      <c r="AX161" s="478"/>
      <c r="AY161" s="478"/>
      <c r="AZ161" s="478"/>
      <c r="BA161" s="478"/>
      <c r="BB161" s="478"/>
      <c r="BC161" s="478"/>
      <c r="BD161" s="478"/>
      <c r="BE161" s="478"/>
      <c r="BF161" s="478"/>
      <c r="BG161" s="478"/>
      <c r="BH161" s="478"/>
      <c r="BI161" s="478"/>
      <c r="BJ161" s="478"/>
      <c r="BK161" s="478"/>
      <c r="BL161" s="478"/>
      <c r="BM161" s="478"/>
      <c r="BN161" s="478"/>
      <c r="BO161" s="478"/>
      <c r="BP161" s="478"/>
      <c r="BQ161" s="478"/>
      <c r="BR161" s="478"/>
    </row>
    <row r="162" spans="2:70">
      <c r="B162" s="478"/>
      <c r="C162" s="478"/>
      <c r="D162" s="478"/>
      <c r="E162" s="478"/>
      <c r="F162" s="478"/>
      <c r="G162" s="478"/>
      <c r="H162" s="478"/>
      <c r="I162" s="478"/>
      <c r="J162" s="478"/>
      <c r="K162" s="478"/>
      <c r="L162" s="478"/>
      <c r="M162" s="478"/>
      <c r="N162" s="478"/>
      <c r="O162" s="478"/>
      <c r="P162" s="478"/>
      <c r="Q162" s="478"/>
      <c r="R162" s="478"/>
      <c r="S162" s="478"/>
      <c r="T162" s="478"/>
      <c r="U162" s="478"/>
      <c r="V162" s="478"/>
      <c r="W162" s="478"/>
      <c r="X162" s="478"/>
      <c r="Y162" s="478"/>
      <c r="Z162" s="478"/>
      <c r="AA162" s="478"/>
      <c r="AB162" s="478"/>
      <c r="AC162" s="478"/>
      <c r="AD162" s="478"/>
      <c r="AE162" s="478"/>
      <c r="AF162" s="478"/>
      <c r="AG162" s="478"/>
      <c r="AH162" s="478"/>
      <c r="AI162" s="478"/>
      <c r="AJ162" s="478"/>
      <c r="AK162" s="478"/>
      <c r="AL162" s="478"/>
      <c r="AM162" s="478"/>
      <c r="AN162" s="478"/>
      <c r="AO162" s="478"/>
      <c r="AP162" s="478"/>
      <c r="AQ162" s="478"/>
      <c r="AR162" s="478"/>
      <c r="AS162" s="478"/>
      <c r="AT162" s="478"/>
      <c r="AU162" s="478"/>
      <c r="AV162" s="478"/>
      <c r="AW162" s="478"/>
      <c r="AX162" s="478"/>
      <c r="AY162" s="478"/>
      <c r="AZ162" s="478"/>
      <c r="BA162" s="478"/>
      <c r="BB162" s="478"/>
      <c r="BC162" s="478"/>
      <c r="BD162" s="478"/>
      <c r="BE162" s="478"/>
      <c r="BF162" s="478"/>
      <c r="BG162" s="478"/>
      <c r="BH162" s="478"/>
      <c r="BI162" s="478"/>
      <c r="BJ162" s="478"/>
      <c r="BK162" s="478"/>
      <c r="BL162" s="478"/>
      <c r="BM162" s="478"/>
      <c r="BN162" s="478"/>
      <c r="BO162" s="478"/>
      <c r="BP162" s="478"/>
      <c r="BQ162" s="478"/>
      <c r="BR162" s="478"/>
    </row>
    <row r="163" spans="2:70">
      <c r="B163" s="478"/>
      <c r="C163" s="478"/>
      <c r="D163" s="478"/>
      <c r="E163" s="478"/>
      <c r="F163" s="478"/>
      <c r="G163" s="478"/>
      <c r="H163" s="478"/>
      <c r="I163" s="478"/>
      <c r="J163" s="478"/>
      <c r="K163" s="478"/>
      <c r="L163" s="478"/>
      <c r="M163" s="478"/>
      <c r="N163" s="478"/>
      <c r="O163" s="478"/>
      <c r="P163" s="478"/>
      <c r="Q163" s="478"/>
      <c r="R163" s="478"/>
      <c r="S163" s="478"/>
      <c r="T163" s="478"/>
      <c r="U163" s="478"/>
      <c r="V163" s="478"/>
      <c r="W163" s="478"/>
      <c r="X163" s="478"/>
      <c r="Y163" s="478"/>
      <c r="Z163" s="478"/>
      <c r="AA163" s="478"/>
      <c r="AB163" s="478"/>
      <c r="AC163" s="478"/>
      <c r="AD163" s="478"/>
      <c r="AE163" s="478"/>
      <c r="AF163" s="478"/>
      <c r="AG163" s="478"/>
      <c r="AH163" s="478"/>
      <c r="AI163" s="478"/>
      <c r="AJ163" s="478"/>
      <c r="AK163" s="478"/>
      <c r="AL163" s="478"/>
      <c r="AM163" s="478"/>
      <c r="AN163" s="478"/>
      <c r="AO163" s="478"/>
      <c r="AP163" s="478"/>
      <c r="AQ163" s="478"/>
      <c r="AR163" s="478"/>
      <c r="AS163" s="478"/>
      <c r="AT163" s="478"/>
      <c r="AU163" s="478"/>
      <c r="AV163" s="478"/>
      <c r="AW163" s="478"/>
      <c r="AX163" s="478"/>
      <c r="AY163" s="478"/>
      <c r="AZ163" s="478"/>
      <c r="BA163" s="478"/>
      <c r="BB163" s="478"/>
      <c r="BC163" s="478"/>
      <c r="BD163" s="478"/>
      <c r="BE163" s="478"/>
      <c r="BF163" s="478"/>
      <c r="BG163" s="478"/>
      <c r="BH163" s="478"/>
      <c r="BI163" s="478"/>
      <c r="BJ163" s="478"/>
      <c r="BK163" s="478"/>
      <c r="BL163" s="478"/>
      <c r="BM163" s="478"/>
      <c r="BN163" s="478"/>
      <c r="BO163" s="478"/>
      <c r="BP163" s="478"/>
      <c r="BQ163" s="478"/>
      <c r="BR163" s="478"/>
    </row>
    <row r="164" spans="2:70">
      <c r="B164" s="478"/>
      <c r="C164" s="478"/>
      <c r="D164" s="478"/>
      <c r="E164" s="478"/>
      <c r="F164" s="478"/>
      <c r="G164" s="478"/>
      <c r="H164" s="478"/>
      <c r="I164" s="478"/>
      <c r="J164" s="478"/>
      <c r="K164" s="478"/>
      <c r="L164" s="478"/>
      <c r="M164" s="478"/>
      <c r="N164" s="478"/>
      <c r="O164" s="478"/>
      <c r="P164" s="478"/>
      <c r="Q164" s="478"/>
      <c r="R164" s="478"/>
      <c r="S164" s="478"/>
      <c r="T164" s="478"/>
      <c r="U164" s="478"/>
      <c r="V164" s="478"/>
      <c r="W164" s="478"/>
      <c r="X164" s="478"/>
      <c r="Y164" s="478"/>
      <c r="Z164" s="478"/>
      <c r="AA164" s="478"/>
      <c r="AB164" s="478"/>
      <c r="AC164" s="478"/>
      <c r="AD164" s="478"/>
      <c r="AE164" s="478"/>
      <c r="AF164" s="478"/>
      <c r="AG164" s="478"/>
      <c r="AH164" s="478"/>
      <c r="AI164" s="478"/>
      <c r="AJ164" s="478"/>
      <c r="AK164" s="478"/>
      <c r="AL164" s="478"/>
      <c r="AM164" s="478"/>
      <c r="AN164" s="478"/>
      <c r="AO164" s="478"/>
      <c r="AP164" s="478"/>
      <c r="AQ164" s="478"/>
      <c r="AR164" s="478"/>
      <c r="AS164" s="478"/>
      <c r="AT164" s="478"/>
      <c r="AU164" s="478"/>
      <c r="AV164" s="478"/>
      <c r="AW164" s="478"/>
      <c r="AX164" s="478"/>
      <c r="AY164" s="478"/>
      <c r="AZ164" s="478"/>
      <c r="BA164" s="478"/>
      <c r="BB164" s="478"/>
      <c r="BC164" s="478"/>
      <c r="BD164" s="478"/>
      <c r="BE164" s="478"/>
      <c r="BF164" s="478"/>
      <c r="BG164" s="478"/>
      <c r="BH164" s="478"/>
      <c r="BI164" s="478"/>
      <c r="BJ164" s="478"/>
      <c r="BK164" s="478"/>
      <c r="BL164" s="478"/>
      <c r="BM164" s="478"/>
      <c r="BN164" s="478"/>
      <c r="BO164" s="478"/>
      <c r="BP164" s="478"/>
      <c r="BQ164" s="478"/>
      <c r="BR164" s="478"/>
    </row>
    <row r="165" spans="2:70">
      <c r="B165" s="478"/>
      <c r="C165" s="478"/>
      <c r="D165" s="478"/>
      <c r="E165" s="478"/>
      <c r="F165" s="478"/>
      <c r="G165" s="478"/>
      <c r="H165" s="478"/>
      <c r="I165" s="478"/>
      <c r="J165" s="478"/>
      <c r="K165" s="478"/>
      <c r="L165" s="478"/>
      <c r="M165" s="478"/>
      <c r="N165" s="478"/>
      <c r="O165" s="478"/>
      <c r="P165" s="478"/>
      <c r="Q165" s="478"/>
      <c r="R165" s="478"/>
      <c r="S165" s="478"/>
      <c r="T165" s="478"/>
      <c r="U165" s="478"/>
      <c r="V165" s="478"/>
      <c r="W165" s="478"/>
      <c r="X165" s="478"/>
      <c r="Y165" s="478"/>
      <c r="Z165" s="478"/>
      <c r="AA165" s="478"/>
      <c r="AB165" s="478"/>
      <c r="AC165" s="478"/>
      <c r="AD165" s="478"/>
      <c r="AE165" s="478"/>
      <c r="AF165" s="478"/>
      <c r="AG165" s="478"/>
      <c r="AH165" s="478"/>
      <c r="AI165" s="478"/>
      <c r="AJ165" s="478"/>
      <c r="AK165" s="478"/>
      <c r="AL165" s="478"/>
      <c r="AM165" s="478"/>
      <c r="AN165" s="478"/>
      <c r="AO165" s="478"/>
      <c r="AP165" s="478"/>
      <c r="AQ165" s="478"/>
      <c r="AR165" s="478"/>
      <c r="AS165" s="478"/>
      <c r="AT165" s="478"/>
      <c r="AU165" s="478"/>
      <c r="AV165" s="478"/>
      <c r="AW165" s="478"/>
      <c r="AX165" s="478"/>
      <c r="AY165" s="478"/>
      <c r="AZ165" s="478"/>
      <c r="BA165" s="478"/>
      <c r="BB165" s="478"/>
      <c r="BC165" s="478"/>
      <c r="BD165" s="478"/>
      <c r="BE165" s="478"/>
      <c r="BF165" s="478"/>
      <c r="BG165" s="478"/>
      <c r="BH165" s="478"/>
      <c r="BI165" s="478"/>
      <c r="BJ165" s="478"/>
      <c r="BK165" s="478"/>
      <c r="BL165" s="478"/>
      <c r="BM165" s="478"/>
      <c r="BN165" s="478"/>
      <c r="BO165" s="478"/>
      <c r="BP165" s="478"/>
      <c r="BQ165" s="478"/>
      <c r="BR165" s="478"/>
    </row>
    <row r="166" spans="2:70">
      <c r="B166" s="478"/>
      <c r="C166" s="478"/>
      <c r="D166" s="478"/>
      <c r="E166" s="478"/>
      <c r="F166" s="478"/>
      <c r="G166" s="478"/>
      <c r="H166" s="478"/>
      <c r="I166" s="478"/>
      <c r="J166" s="478"/>
      <c r="K166" s="478"/>
      <c r="L166" s="478"/>
      <c r="M166" s="478"/>
      <c r="N166" s="478"/>
      <c r="O166" s="478"/>
      <c r="P166" s="478"/>
      <c r="Q166" s="478"/>
      <c r="R166" s="478"/>
      <c r="S166" s="478"/>
      <c r="T166" s="478"/>
      <c r="U166" s="478"/>
      <c r="V166" s="478"/>
      <c r="W166" s="478"/>
      <c r="X166" s="478"/>
      <c r="Y166" s="478"/>
      <c r="Z166" s="478"/>
      <c r="AA166" s="478"/>
      <c r="AB166" s="478"/>
      <c r="AC166" s="478"/>
      <c r="AD166" s="478"/>
      <c r="AE166" s="478"/>
      <c r="AF166" s="478"/>
      <c r="AG166" s="478"/>
      <c r="AH166" s="478"/>
      <c r="AI166" s="478"/>
      <c r="AJ166" s="478"/>
      <c r="AK166" s="478"/>
      <c r="AL166" s="478"/>
      <c r="AM166" s="478"/>
      <c r="AN166" s="478"/>
      <c r="AO166" s="478"/>
      <c r="AP166" s="478"/>
      <c r="AQ166" s="478"/>
      <c r="AR166" s="478"/>
      <c r="AS166" s="478"/>
      <c r="AT166" s="478"/>
      <c r="AU166" s="478"/>
      <c r="AV166" s="478"/>
      <c r="AW166" s="478"/>
      <c r="AX166" s="478"/>
      <c r="AY166" s="478"/>
      <c r="AZ166" s="478"/>
      <c r="BA166" s="478"/>
      <c r="BB166" s="478"/>
      <c r="BC166" s="478"/>
      <c r="BD166" s="478"/>
      <c r="BE166" s="478"/>
      <c r="BF166" s="478"/>
      <c r="BG166" s="478"/>
      <c r="BH166" s="478"/>
      <c r="BI166" s="478"/>
      <c r="BJ166" s="478"/>
      <c r="BK166" s="478"/>
      <c r="BL166" s="478"/>
      <c r="BM166" s="478"/>
      <c r="BN166" s="478"/>
      <c r="BO166" s="478"/>
      <c r="BP166" s="478"/>
      <c r="BQ166" s="478"/>
      <c r="BR166" s="478"/>
    </row>
    <row r="167" spans="2:70">
      <c r="B167" s="478"/>
      <c r="C167" s="478"/>
      <c r="D167" s="478"/>
      <c r="E167" s="478"/>
      <c r="F167" s="478"/>
      <c r="G167" s="478"/>
      <c r="H167" s="478"/>
      <c r="I167" s="478"/>
      <c r="J167" s="478"/>
      <c r="K167" s="478"/>
      <c r="L167" s="478"/>
      <c r="M167" s="478"/>
      <c r="N167" s="478"/>
      <c r="O167" s="478"/>
      <c r="P167" s="478"/>
      <c r="Q167" s="478"/>
      <c r="R167" s="478"/>
      <c r="S167" s="478"/>
      <c r="T167" s="478"/>
      <c r="U167" s="478"/>
      <c r="V167" s="478"/>
      <c r="W167" s="478"/>
      <c r="X167" s="478"/>
      <c r="Y167" s="478"/>
      <c r="Z167" s="478"/>
      <c r="AA167" s="478"/>
      <c r="AB167" s="478"/>
      <c r="AC167" s="478"/>
      <c r="AD167" s="478"/>
      <c r="AE167" s="478"/>
      <c r="AF167" s="478"/>
      <c r="AG167" s="478"/>
      <c r="AH167" s="478"/>
      <c r="AI167" s="478"/>
      <c r="AJ167" s="478"/>
      <c r="AK167" s="478"/>
      <c r="AL167" s="478"/>
      <c r="AM167" s="478"/>
      <c r="AN167" s="478"/>
      <c r="AO167" s="478"/>
      <c r="AP167" s="478"/>
      <c r="AQ167" s="478"/>
      <c r="AR167" s="478"/>
      <c r="AS167" s="478"/>
      <c r="AT167" s="478"/>
      <c r="AU167" s="478"/>
      <c r="AV167" s="478"/>
      <c r="AW167" s="478"/>
      <c r="AX167" s="478"/>
      <c r="AY167" s="478"/>
      <c r="AZ167" s="478"/>
      <c r="BA167" s="478"/>
      <c r="BB167" s="478"/>
      <c r="BC167" s="478"/>
      <c r="BD167" s="478"/>
      <c r="BE167" s="478"/>
      <c r="BF167" s="478"/>
      <c r="BG167" s="478"/>
      <c r="BH167" s="478"/>
      <c r="BI167" s="478"/>
      <c r="BJ167" s="478"/>
      <c r="BK167" s="478"/>
      <c r="BL167" s="478"/>
      <c r="BM167" s="478"/>
      <c r="BN167" s="478"/>
      <c r="BO167" s="478"/>
      <c r="BP167" s="478"/>
      <c r="BQ167" s="478"/>
      <c r="BR167" s="478"/>
    </row>
    <row r="168" spans="2:70">
      <c r="B168" s="478"/>
      <c r="C168" s="478"/>
      <c r="D168" s="478"/>
      <c r="E168" s="478"/>
      <c r="F168" s="478"/>
      <c r="G168" s="478"/>
      <c r="H168" s="478"/>
      <c r="I168" s="478"/>
      <c r="J168" s="478"/>
      <c r="K168" s="478"/>
      <c r="L168" s="478"/>
      <c r="M168" s="478"/>
      <c r="N168" s="478"/>
      <c r="O168" s="478"/>
      <c r="P168" s="478"/>
      <c r="Q168" s="478"/>
      <c r="R168" s="478"/>
      <c r="S168" s="478"/>
      <c r="T168" s="478"/>
      <c r="U168" s="478"/>
      <c r="V168" s="478"/>
      <c r="W168" s="478"/>
      <c r="X168" s="478"/>
      <c r="Y168" s="478"/>
      <c r="Z168" s="478"/>
      <c r="AA168" s="478"/>
      <c r="AB168" s="478"/>
      <c r="AC168" s="478"/>
      <c r="AD168" s="478"/>
      <c r="AE168" s="478"/>
      <c r="AF168" s="478"/>
      <c r="AG168" s="478"/>
      <c r="AH168" s="478"/>
      <c r="AI168" s="478"/>
      <c r="AJ168" s="478"/>
      <c r="AK168" s="478"/>
      <c r="AL168" s="478"/>
      <c r="AM168" s="478"/>
      <c r="AN168" s="478"/>
      <c r="AO168" s="478"/>
      <c r="AP168" s="478"/>
      <c r="AQ168" s="478"/>
      <c r="AR168" s="478"/>
      <c r="AS168" s="478"/>
      <c r="AT168" s="478"/>
      <c r="AU168" s="478"/>
      <c r="AV168" s="478"/>
      <c r="AW168" s="478"/>
      <c r="AX168" s="478"/>
      <c r="AY168" s="478"/>
      <c r="AZ168" s="478"/>
      <c r="BA168" s="478"/>
      <c r="BB168" s="478"/>
      <c r="BC168" s="478"/>
      <c r="BD168" s="478"/>
      <c r="BE168" s="478"/>
      <c r="BF168" s="478"/>
      <c r="BG168" s="478"/>
      <c r="BH168" s="478"/>
      <c r="BI168" s="478"/>
      <c r="BJ168" s="478"/>
      <c r="BK168" s="478"/>
      <c r="BL168" s="478"/>
      <c r="BM168" s="478"/>
      <c r="BN168" s="478"/>
      <c r="BO168" s="478"/>
      <c r="BP168" s="478"/>
      <c r="BQ168" s="478"/>
      <c r="BR168" s="478"/>
    </row>
    <row r="169" spans="2:70">
      <c r="B169" s="478"/>
      <c r="C169" s="478"/>
      <c r="D169" s="478"/>
      <c r="E169" s="478"/>
      <c r="F169" s="478"/>
      <c r="G169" s="478"/>
      <c r="H169" s="478"/>
      <c r="I169" s="478"/>
      <c r="J169" s="478"/>
      <c r="K169" s="478"/>
      <c r="L169" s="478"/>
      <c r="M169" s="478"/>
      <c r="N169" s="478"/>
      <c r="O169" s="478"/>
      <c r="P169" s="478"/>
      <c r="Q169" s="478"/>
      <c r="R169" s="478"/>
      <c r="S169" s="478"/>
      <c r="T169" s="478"/>
      <c r="U169" s="478"/>
      <c r="V169" s="478"/>
      <c r="W169" s="478"/>
      <c r="X169" s="478"/>
      <c r="Y169" s="478"/>
      <c r="Z169" s="478"/>
      <c r="AA169" s="478"/>
      <c r="AB169" s="478"/>
      <c r="AC169" s="478"/>
      <c r="AD169" s="478"/>
      <c r="AE169" s="478"/>
      <c r="AF169" s="478"/>
      <c r="AG169" s="478"/>
      <c r="AH169" s="478"/>
      <c r="AI169" s="478"/>
      <c r="AJ169" s="478"/>
      <c r="AK169" s="478"/>
      <c r="AL169" s="478"/>
      <c r="AM169" s="478"/>
      <c r="AN169" s="478"/>
      <c r="AO169" s="478"/>
      <c r="AP169" s="478"/>
      <c r="AQ169" s="478"/>
      <c r="AR169" s="478"/>
      <c r="AS169" s="478"/>
      <c r="AT169" s="478"/>
      <c r="AU169" s="478"/>
      <c r="AV169" s="478"/>
      <c r="AW169" s="478"/>
      <c r="AX169" s="478"/>
      <c r="AY169" s="478"/>
      <c r="AZ169" s="478"/>
      <c r="BA169" s="478"/>
      <c r="BB169" s="478"/>
      <c r="BC169" s="478"/>
      <c r="BD169" s="478"/>
      <c r="BE169" s="478"/>
      <c r="BF169" s="478"/>
      <c r="BG169" s="478"/>
      <c r="BH169" s="478"/>
      <c r="BI169" s="478"/>
      <c r="BJ169" s="478"/>
      <c r="BK169" s="478"/>
      <c r="BL169" s="478"/>
      <c r="BM169" s="478"/>
      <c r="BN169" s="478"/>
      <c r="BO169" s="478"/>
      <c r="BP169" s="478"/>
      <c r="BQ169" s="478"/>
      <c r="BR169" s="478"/>
    </row>
    <row r="170" spans="2:70">
      <c r="B170" s="478"/>
      <c r="C170" s="478"/>
      <c r="D170" s="478"/>
      <c r="E170" s="478"/>
      <c r="F170" s="478"/>
      <c r="G170" s="478"/>
      <c r="H170" s="478"/>
      <c r="I170" s="478"/>
      <c r="J170" s="478"/>
      <c r="K170" s="478"/>
      <c r="L170" s="478"/>
      <c r="M170" s="478"/>
      <c r="N170" s="478"/>
      <c r="O170" s="478"/>
      <c r="P170" s="478"/>
      <c r="Q170" s="478"/>
      <c r="R170" s="478"/>
      <c r="S170" s="478"/>
      <c r="T170" s="478"/>
      <c r="U170" s="478"/>
      <c r="V170" s="478"/>
      <c r="W170" s="478"/>
      <c r="X170" s="478"/>
      <c r="Y170" s="478"/>
      <c r="Z170" s="478"/>
      <c r="AA170" s="478"/>
      <c r="AB170" s="478"/>
      <c r="AC170" s="478"/>
      <c r="AD170" s="478"/>
      <c r="AE170" s="478"/>
      <c r="AF170" s="478"/>
      <c r="AG170" s="478"/>
      <c r="AH170" s="478"/>
      <c r="AI170" s="478"/>
      <c r="AJ170" s="478"/>
      <c r="AK170" s="478"/>
      <c r="AL170" s="478"/>
      <c r="AM170" s="478"/>
      <c r="AN170" s="478"/>
      <c r="AO170" s="478"/>
      <c r="AP170" s="478"/>
      <c r="AQ170" s="478"/>
      <c r="AR170" s="478"/>
      <c r="AS170" s="478"/>
      <c r="AT170" s="478"/>
      <c r="AU170" s="478"/>
      <c r="AV170" s="478"/>
      <c r="AW170" s="478"/>
      <c r="AX170" s="478"/>
      <c r="AY170" s="478"/>
      <c r="AZ170" s="478"/>
      <c r="BA170" s="478"/>
      <c r="BB170" s="478"/>
      <c r="BC170" s="478"/>
      <c r="BD170" s="478"/>
      <c r="BE170" s="478"/>
      <c r="BF170" s="478"/>
      <c r="BG170" s="478"/>
      <c r="BH170" s="478"/>
      <c r="BI170" s="478"/>
      <c r="BJ170" s="478"/>
      <c r="BK170" s="478"/>
      <c r="BL170" s="478"/>
      <c r="BM170" s="478"/>
      <c r="BN170" s="478"/>
      <c r="BO170" s="478"/>
      <c r="BP170" s="478"/>
      <c r="BQ170" s="478"/>
      <c r="BR170" s="478"/>
    </row>
    <row r="171" spans="2:70">
      <c r="B171" s="478"/>
      <c r="C171" s="478"/>
      <c r="D171" s="478"/>
      <c r="E171" s="478"/>
      <c r="F171" s="478"/>
      <c r="G171" s="478"/>
      <c r="H171" s="478"/>
      <c r="I171" s="478"/>
      <c r="J171" s="478"/>
      <c r="K171" s="478"/>
      <c r="L171" s="478"/>
      <c r="M171" s="478"/>
      <c r="N171" s="478"/>
      <c r="O171" s="478"/>
      <c r="P171" s="478"/>
      <c r="Q171" s="478"/>
      <c r="R171" s="478"/>
      <c r="S171" s="478"/>
      <c r="T171" s="478"/>
      <c r="U171" s="478"/>
      <c r="V171" s="478"/>
      <c r="W171" s="478"/>
      <c r="X171" s="478"/>
      <c r="Y171" s="478"/>
      <c r="Z171" s="478"/>
      <c r="AA171" s="478"/>
      <c r="AB171" s="478"/>
      <c r="AC171" s="478"/>
      <c r="AD171" s="478"/>
      <c r="AE171" s="478"/>
      <c r="AF171" s="478"/>
      <c r="AG171" s="478"/>
      <c r="AH171" s="478"/>
      <c r="AI171" s="478"/>
      <c r="AJ171" s="478"/>
      <c r="AK171" s="478"/>
      <c r="AL171" s="478"/>
      <c r="AM171" s="478"/>
      <c r="AN171" s="478"/>
      <c r="AO171" s="478"/>
      <c r="AP171" s="478"/>
      <c r="AQ171" s="478"/>
      <c r="AR171" s="478"/>
      <c r="AS171" s="478"/>
      <c r="AT171" s="478"/>
      <c r="AU171" s="478"/>
      <c r="AV171" s="478"/>
      <c r="AW171" s="478"/>
      <c r="AX171" s="478"/>
      <c r="AY171" s="478"/>
      <c r="AZ171" s="478"/>
      <c r="BA171" s="478"/>
      <c r="BB171" s="478"/>
      <c r="BC171" s="478"/>
      <c r="BD171" s="478"/>
      <c r="BE171" s="478"/>
      <c r="BF171" s="478"/>
      <c r="BG171" s="478"/>
      <c r="BH171" s="478"/>
      <c r="BI171" s="478"/>
      <c r="BJ171" s="478"/>
      <c r="BK171" s="478"/>
      <c r="BL171" s="478"/>
      <c r="BM171" s="478"/>
      <c r="BN171" s="478"/>
      <c r="BO171" s="478"/>
      <c r="BP171" s="478"/>
      <c r="BQ171" s="478"/>
      <c r="BR171" s="478"/>
    </row>
    <row r="172" spans="2:70">
      <c r="B172" s="478"/>
      <c r="C172" s="478"/>
      <c r="D172" s="478"/>
      <c r="E172" s="478"/>
      <c r="F172" s="478"/>
      <c r="G172" s="478"/>
      <c r="H172" s="478"/>
      <c r="I172" s="478"/>
      <c r="J172" s="478"/>
      <c r="K172" s="478"/>
      <c r="L172" s="478"/>
      <c r="M172" s="478"/>
      <c r="N172" s="478"/>
      <c r="O172" s="478"/>
      <c r="P172" s="478"/>
      <c r="Q172" s="478"/>
      <c r="R172" s="478"/>
      <c r="S172" s="478"/>
      <c r="T172" s="478"/>
      <c r="U172" s="478"/>
      <c r="V172" s="478"/>
      <c r="W172" s="478"/>
      <c r="X172" s="478"/>
      <c r="Y172" s="478"/>
      <c r="Z172" s="478"/>
      <c r="AA172" s="478"/>
      <c r="AB172" s="478"/>
      <c r="AC172" s="478"/>
      <c r="AD172" s="478"/>
      <c r="AE172" s="478"/>
      <c r="AF172" s="478"/>
      <c r="AG172" s="478"/>
      <c r="AH172" s="478"/>
      <c r="AI172" s="478"/>
      <c r="AJ172" s="478"/>
      <c r="AK172" s="478"/>
      <c r="AL172" s="478"/>
      <c r="AM172" s="478"/>
      <c r="AN172" s="478"/>
      <c r="AO172" s="478"/>
      <c r="AP172" s="478"/>
      <c r="AQ172" s="478"/>
      <c r="AR172" s="478"/>
      <c r="AS172" s="478"/>
      <c r="AT172" s="478"/>
      <c r="AU172" s="478"/>
      <c r="AV172" s="478"/>
      <c r="AW172" s="478"/>
      <c r="AX172" s="478"/>
      <c r="AY172" s="478"/>
      <c r="AZ172" s="478"/>
      <c r="BA172" s="478"/>
      <c r="BB172" s="478"/>
      <c r="BC172" s="478"/>
      <c r="BD172" s="478"/>
      <c r="BE172" s="478"/>
      <c r="BF172" s="478"/>
      <c r="BG172" s="478"/>
      <c r="BH172" s="478"/>
      <c r="BI172" s="478"/>
      <c r="BJ172" s="478"/>
      <c r="BK172" s="478"/>
      <c r="BL172" s="478"/>
      <c r="BM172" s="478"/>
      <c r="BN172" s="478"/>
      <c r="BO172" s="478"/>
      <c r="BP172" s="478"/>
      <c r="BQ172" s="478"/>
      <c r="BR172" s="478"/>
    </row>
    <row r="173" spans="2:70">
      <c r="B173" s="478"/>
      <c r="C173" s="478"/>
      <c r="D173" s="478"/>
      <c r="E173" s="478"/>
      <c r="F173" s="478"/>
      <c r="G173" s="478"/>
      <c r="H173" s="478"/>
      <c r="I173" s="478"/>
      <c r="J173" s="478"/>
      <c r="K173" s="478"/>
      <c r="L173" s="478"/>
      <c r="M173" s="478"/>
      <c r="N173" s="478"/>
      <c r="O173" s="478"/>
      <c r="P173" s="478"/>
      <c r="Q173" s="478"/>
      <c r="R173" s="478"/>
      <c r="S173" s="478"/>
      <c r="T173" s="478"/>
      <c r="U173" s="478"/>
      <c r="V173" s="478"/>
      <c r="W173" s="478"/>
      <c r="X173" s="478"/>
      <c r="Y173" s="478"/>
      <c r="Z173" s="478"/>
      <c r="AA173" s="478"/>
      <c r="AB173" s="478"/>
      <c r="AC173" s="478"/>
      <c r="AD173" s="478"/>
      <c r="AE173" s="478"/>
      <c r="AF173" s="478"/>
      <c r="AG173" s="478"/>
      <c r="AH173" s="478"/>
      <c r="AI173" s="478"/>
      <c r="AJ173" s="478"/>
      <c r="AK173" s="478"/>
      <c r="AL173" s="478"/>
      <c r="AM173" s="478"/>
      <c r="AN173" s="478"/>
      <c r="AO173" s="478"/>
      <c r="AP173" s="478"/>
      <c r="AQ173" s="478"/>
      <c r="AR173" s="478"/>
      <c r="AS173" s="478"/>
      <c r="AT173" s="478"/>
      <c r="AU173" s="478"/>
      <c r="AV173" s="478"/>
      <c r="AW173" s="478"/>
      <c r="AX173" s="478"/>
      <c r="AY173" s="478"/>
      <c r="AZ173" s="478"/>
      <c r="BA173" s="478"/>
      <c r="BB173" s="478"/>
      <c r="BC173" s="478"/>
      <c r="BD173" s="478"/>
      <c r="BE173" s="478"/>
      <c r="BF173" s="478"/>
      <c r="BG173" s="478"/>
      <c r="BH173" s="478"/>
      <c r="BI173" s="478"/>
      <c r="BJ173" s="478"/>
      <c r="BK173" s="478"/>
      <c r="BL173" s="478"/>
      <c r="BM173" s="478"/>
      <c r="BN173" s="478"/>
      <c r="BO173" s="478"/>
      <c r="BP173" s="478"/>
      <c r="BQ173" s="478"/>
      <c r="BR173" s="478"/>
    </row>
    <row r="174" spans="2:70">
      <c r="B174" s="478"/>
      <c r="C174" s="478"/>
      <c r="D174" s="478"/>
      <c r="E174" s="478"/>
      <c r="F174" s="478"/>
      <c r="G174" s="478"/>
      <c r="H174" s="478"/>
      <c r="I174" s="478"/>
      <c r="J174" s="478"/>
      <c r="K174" s="478"/>
      <c r="L174" s="478"/>
      <c r="M174" s="478"/>
      <c r="N174" s="478"/>
      <c r="O174" s="478"/>
      <c r="P174" s="478"/>
      <c r="Q174" s="478"/>
      <c r="R174" s="478"/>
      <c r="S174" s="478"/>
      <c r="T174" s="478"/>
      <c r="U174" s="478"/>
      <c r="V174" s="478"/>
      <c r="W174" s="478"/>
      <c r="X174" s="478"/>
      <c r="Y174" s="478"/>
      <c r="Z174" s="478"/>
      <c r="AA174" s="478"/>
      <c r="AB174" s="478"/>
      <c r="AC174" s="478"/>
      <c r="AD174" s="478"/>
      <c r="AE174" s="478"/>
      <c r="AF174" s="478"/>
      <c r="AG174" s="478"/>
      <c r="AH174" s="478"/>
      <c r="AI174" s="478"/>
      <c r="AJ174" s="478"/>
      <c r="AK174" s="478"/>
      <c r="AL174" s="478"/>
      <c r="AM174" s="478"/>
      <c r="AN174" s="478"/>
      <c r="AO174" s="478"/>
      <c r="AP174" s="478"/>
      <c r="AQ174" s="478"/>
      <c r="AR174" s="478"/>
      <c r="AS174" s="478"/>
      <c r="AT174" s="478"/>
      <c r="AU174" s="478"/>
      <c r="AV174" s="478"/>
      <c r="AW174" s="478"/>
      <c r="AX174" s="478"/>
      <c r="AY174" s="478"/>
      <c r="AZ174" s="478"/>
      <c r="BA174" s="478"/>
      <c r="BB174" s="478"/>
      <c r="BC174" s="478"/>
      <c r="BD174" s="478"/>
      <c r="BE174" s="478"/>
      <c r="BF174" s="478"/>
      <c r="BG174" s="478"/>
      <c r="BH174" s="478"/>
      <c r="BI174" s="478"/>
      <c r="BJ174" s="478"/>
      <c r="BK174" s="478"/>
      <c r="BL174" s="478"/>
      <c r="BM174" s="478"/>
      <c r="BN174" s="478"/>
      <c r="BO174" s="478"/>
      <c r="BP174" s="478"/>
      <c r="BQ174" s="478"/>
      <c r="BR174" s="478"/>
    </row>
    <row r="175" spans="2:70">
      <c r="B175" s="478"/>
      <c r="C175" s="478"/>
      <c r="D175" s="478"/>
      <c r="E175" s="478"/>
      <c r="F175" s="478"/>
      <c r="G175" s="478"/>
      <c r="H175" s="478"/>
      <c r="I175" s="478"/>
      <c r="J175" s="478"/>
      <c r="K175" s="478"/>
      <c r="L175" s="478"/>
      <c r="M175" s="478"/>
      <c r="N175" s="478"/>
      <c r="O175" s="478"/>
      <c r="P175" s="478"/>
      <c r="Q175" s="478"/>
      <c r="R175" s="478"/>
      <c r="S175" s="478"/>
      <c r="T175" s="478"/>
      <c r="U175" s="478"/>
      <c r="V175" s="478"/>
      <c r="W175" s="478"/>
      <c r="X175" s="478"/>
      <c r="Y175" s="478"/>
      <c r="Z175" s="478"/>
      <c r="AA175" s="478"/>
      <c r="AB175" s="478"/>
      <c r="AC175" s="478"/>
      <c r="AD175" s="478"/>
      <c r="AE175" s="478"/>
      <c r="AF175" s="478"/>
      <c r="AG175" s="478"/>
      <c r="AH175" s="478"/>
      <c r="AI175" s="478"/>
      <c r="AJ175" s="478"/>
      <c r="AK175" s="478"/>
      <c r="AL175" s="478"/>
      <c r="AM175" s="478"/>
      <c r="AN175" s="478"/>
      <c r="AO175" s="478"/>
      <c r="AP175" s="478"/>
      <c r="AQ175" s="478"/>
      <c r="AR175" s="478"/>
      <c r="AS175" s="478"/>
      <c r="AT175" s="478"/>
      <c r="AU175" s="478"/>
      <c r="AV175" s="478"/>
      <c r="AW175" s="478"/>
      <c r="AX175" s="478"/>
      <c r="AY175" s="478"/>
      <c r="AZ175" s="478"/>
      <c r="BA175" s="478"/>
      <c r="BB175" s="478"/>
      <c r="BC175" s="478"/>
      <c r="BD175" s="478"/>
      <c r="BE175" s="478"/>
      <c r="BF175" s="478"/>
      <c r="BG175" s="478"/>
      <c r="BH175" s="478"/>
      <c r="BI175" s="478"/>
      <c r="BJ175" s="478"/>
      <c r="BK175" s="478"/>
      <c r="BL175" s="478"/>
      <c r="BM175" s="478"/>
      <c r="BN175" s="478"/>
      <c r="BO175" s="478"/>
      <c r="BP175" s="478"/>
      <c r="BQ175" s="478"/>
      <c r="BR175" s="478"/>
    </row>
    <row r="176" spans="2:70">
      <c r="B176" s="478"/>
      <c r="C176" s="478"/>
      <c r="D176" s="478"/>
      <c r="E176" s="478"/>
      <c r="F176" s="478"/>
      <c r="G176" s="478"/>
      <c r="H176" s="478"/>
      <c r="I176" s="478"/>
      <c r="J176" s="478"/>
      <c r="K176" s="478"/>
      <c r="L176" s="478"/>
      <c r="M176" s="478"/>
      <c r="N176" s="478"/>
      <c r="O176" s="478"/>
      <c r="P176" s="478"/>
      <c r="Q176" s="478"/>
      <c r="R176" s="478"/>
      <c r="S176" s="478"/>
      <c r="T176" s="478"/>
      <c r="U176" s="478"/>
      <c r="V176" s="478"/>
      <c r="W176" s="478"/>
      <c r="X176" s="478"/>
      <c r="Y176" s="478"/>
      <c r="Z176" s="478"/>
      <c r="AA176" s="478"/>
      <c r="AB176" s="478"/>
      <c r="AC176" s="478"/>
      <c r="AD176" s="478"/>
      <c r="AE176" s="478"/>
      <c r="AF176" s="478"/>
      <c r="AG176" s="478"/>
      <c r="AH176" s="478"/>
      <c r="AI176" s="478"/>
      <c r="AJ176" s="478"/>
      <c r="AK176" s="478"/>
      <c r="AL176" s="478"/>
      <c r="AM176" s="478"/>
      <c r="AN176" s="478"/>
      <c r="AO176" s="478"/>
      <c r="AP176" s="478"/>
      <c r="AQ176" s="478"/>
      <c r="AR176" s="478"/>
      <c r="AS176" s="478"/>
      <c r="AT176" s="478"/>
      <c r="AU176" s="478"/>
      <c r="AV176" s="478"/>
      <c r="AW176" s="478"/>
      <c r="AX176" s="478"/>
      <c r="AY176" s="478"/>
      <c r="AZ176" s="478"/>
      <c r="BA176" s="478"/>
      <c r="BB176" s="478"/>
      <c r="BC176" s="478"/>
      <c r="BD176" s="478"/>
      <c r="BE176" s="478"/>
      <c r="BF176" s="478"/>
      <c r="BG176" s="478"/>
      <c r="BH176" s="478"/>
      <c r="BI176" s="478"/>
      <c r="BJ176" s="478"/>
      <c r="BK176" s="478"/>
      <c r="BL176" s="478"/>
      <c r="BM176" s="478"/>
      <c r="BN176" s="478"/>
      <c r="BO176" s="478"/>
      <c r="BP176" s="478"/>
      <c r="BQ176" s="478"/>
      <c r="BR176" s="478"/>
    </row>
    <row r="177" spans="2:70">
      <c r="B177" s="478"/>
      <c r="C177" s="478"/>
      <c r="D177" s="478"/>
      <c r="E177" s="478"/>
      <c r="F177" s="478"/>
      <c r="G177" s="478"/>
      <c r="H177" s="478"/>
      <c r="I177" s="478"/>
      <c r="J177" s="478"/>
      <c r="K177" s="478"/>
      <c r="L177" s="478"/>
      <c r="M177" s="478"/>
      <c r="N177" s="478"/>
      <c r="O177" s="478"/>
      <c r="P177" s="478"/>
      <c r="Q177" s="478"/>
      <c r="R177" s="478"/>
      <c r="S177" s="478"/>
      <c r="T177" s="478"/>
      <c r="U177" s="478"/>
      <c r="V177" s="478"/>
      <c r="W177" s="478"/>
      <c r="X177" s="478"/>
      <c r="Y177" s="478"/>
      <c r="Z177" s="478"/>
      <c r="AA177" s="478"/>
      <c r="AB177" s="478"/>
      <c r="AC177" s="478"/>
      <c r="AD177" s="478"/>
      <c r="AE177" s="478"/>
      <c r="AF177" s="478"/>
      <c r="AG177" s="478"/>
      <c r="AH177" s="478"/>
      <c r="AI177" s="478"/>
      <c r="AJ177" s="478"/>
      <c r="AK177" s="478"/>
      <c r="AL177" s="478"/>
      <c r="AM177" s="478"/>
      <c r="AN177" s="478"/>
      <c r="AO177" s="478"/>
      <c r="AP177" s="478"/>
      <c r="AQ177" s="478"/>
      <c r="AR177" s="478"/>
      <c r="AS177" s="478"/>
      <c r="AT177" s="478"/>
      <c r="AU177" s="478"/>
      <c r="AV177" s="478"/>
      <c r="AW177" s="478"/>
      <c r="AX177" s="478"/>
      <c r="AY177" s="478"/>
      <c r="AZ177" s="478"/>
      <c r="BA177" s="478"/>
      <c r="BB177" s="478"/>
      <c r="BC177" s="478"/>
      <c r="BD177" s="478"/>
      <c r="BE177" s="478"/>
      <c r="BF177" s="478"/>
      <c r="BG177" s="478"/>
      <c r="BH177" s="478"/>
      <c r="BI177" s="478"/>
      <c r="BJ177" s="478"/>
      <c r="BK177" s="478"/>
      <c r="BL177" s="478"/>
      <c r="BM177" s="478"/>
      <c r="BN177" s="478"/>
      <c r="BO177" s="478"/>
      <c r="BP177" s="478"/>
      <c r="BQ177" s="478"/>
      <c r="BR177" s="478"/>
    </row>
    <row r="178" spans="2:70">
      <c r="B178" s="478"/>
      <c r="C178" s="478"/>
      <c r="D178" s="478"/>
      <c r="E178" s="478"/>
      <c r="F178" s="478"/>
      <c r="G178" s="478"/>
      <c r="H178" s="478"/>
      <c r="I178" s="478"/>
      <c r="J178" s="478"/>
      <c r="K178" s="478"/>
      <c r="L178" s="478"/>
      <c r="M178" s="478"/>
      <c r="N178" s="478"/>
      <c r="O178" s="478"/>
      <c r="P178" s="478"/>
      <c r="Q178" s="478"/>
      <c r="R178" s="478"/>
      <c r="S178" s="478"/>
      <c r="T178" s="478"/>
      <c r="U178" s="478"/>
      <c r="V178" s="478"/>
      <c r="W178" s="478"/>
      <c r="X178" s="478"/>
      <c r="Y178" s="478"/>
      <c r="Z178" s="478"/>
      <c r="AA178" s="478"/>
      <c r="AB178" s="478"/>
      <c r="AC178" s="478"/>
      <c r="AD178" s="478"/>
      <c r="AE178" s="478"/>
      <c r="AF178" s="478"/>
      <c r="AG178" s="478"/>
      <c r="AH178" s="478"/>
      <c r="AI178" s="478"/>
      <c r="AJ178" s="478"/>
      <c r="AK178" s="478"/>
      <c r="AL178" s="478"/>
      <c r="AM178" s="478"/>
      <c r="AN178" s="478"/>
      <c r="AO178" s="478"/>
      <c r="AP178" s="478"/>
      <c r="AQ178" s="478"/>
      <c r="AR178" s="478"/>
      <c r="AS178" s="478"/>
      <c r="AT178" s="478"/>
      <c r="AU178" s="478"/>
      <c r="AV178" s="478"/>
      <c r="AW178" s="478"/>
      <c r="AX178" s="478"/>
      <c r="AY178" s="478"/>
      <c r="AZ178" s="478"/>
      <c r="BA178" s="478"/>
      <c r="BB178" s="478"/>
      <c r="BC178" s="478"/>
      <c r="BD178" s="478"/>
      <c r="BE178" s="478"/>
      <c r="BF178" s="478"/>
      <c r="BG178" s="478"/>
      <c r="BH178" s="478"/>
      <c r="BI178" s="478"/>
      <c r="BJ178" s="478"/>
      <c r="BK178" s="478"/>
      <c r="BL178" s="478"/>
      <c r="BM178" s="478"/>
      <c r="BN178" s="478"/>
      <c r="BO178" s="478"/>
      <c r="BP178" s="478"/>
      <c r="BQ178" s="478"/>
      <c r="BR178" s="478"/>
    </row>
    <row r="179" spans="2:70">
      <c r="B179" s="478"/>
      <c r="C179" s="478"/>
      <c r="D179" s="478"/>
      <c r="E179" s="478"/>
      <c r="F179" s="478"/>
      <c r="G179" s="478"/>
      <c r="H179" s="478"/>
      <c r="I179" s="478"/>
      <c r="J179" s="478"/>
      <c r="K179" s="478"/>
      <c r="L179" s="478"/>
      <c r="M179" s="478"/>
      <c r="N179" s="478"/>
      <c r="O179" s="478"/>
      <c r="P179" s="478"/>
      <c r="Q179" s="478"/>
      <c r="R179" s="478"/>
      <c r="S179" s="478"/>
      <c r="T179" s="478"/>
      <c r="U179" s="478"/>
      <c r="V179" s="478"/>
      <c r="W179" s="478"/>
      <c r="X179" s="478"/>
      <c r="Y179" s="478"/>
      <c r="Z179" s="478"/>
      <c r="AA179" s="478"/>
      <c r="AB179" s="478"/>
      <c r="AC179" s="478"/>
      <c r="AD179" s="478"/>
      <c r="AE179" s="478"/>
      <c r="AF179" s="478"/>
      <c r="AG179" s="478"/>
      <c r="AH179" s="478"/>
      <c r="AI179" s="478"/>
      <c r="AJ179" s="478"/>
      <c r="AK179" s="478"/>
      <c r="AL179" s="478"/>
      <c r="AM179" s="478"/>
      <c r="AN179" s="478"/>
      <c r="AO179" s="478"/>
      <c r="AP179" s="478"/>
      <c r="AQ179" s="478"/>
      <c r="AR179" s="478"/>
      <c r="AS179" s="478"/>
      <c r="AT179" s="478"/>
      <c r="AU179" s="478"/>
      <c r="AV179" s="478"/>
      <c r="AW179" s="478"/>
      <c r="AX179" s="478"/>
      <c r="AY179" s="478"/>
      <c r="AZ179" s="478"/>
      <c r="BA179" s="478"/>
      <c r="BB179" s="478"/>
      <c r="BC179" s="478"/>
      <c r="BD179" s="478"/>
      <c r="BE179" s="478"/>
      <c r="BF179" s="478"/>
      <c r="BG179" s="478"/>
      <c r="BH179" s="478"/>
      <c r="BI179" s="478"/>
      <c r="BJ179" s="478"/>
      <c r="BK179" s="478"/>
      <c r="BL179" s="478"/>
      <c r="BM179" s="478"/>
      <c r="BN179" s="478"/>
      <c r="BO179" s="478"/>
      <c r="BP179" s="478"/>
      <c r="BQ179" s="478"/>
      <c r="BR179" s="478"/>
    </row>
    <row r="180" spans="2:70">
      <c r="B180" s="478"/>
      <c r="C180" s="478"/>
      <c r="D180" s="478"/>
      <c r="E180" s="478"/>
      <c r="F180" s="478"/>
      <c r="G180" s="478"/>
      <c r="H180" s="478"/>
      <c r="I180" s="478"/>
      <c r="J180" s="478"/>
      <c r="K180" s="478"/>
      <c r="L180" s="478"/>
      <c r="M180" s="478"/>
      <c r="N180" s="478"/>
      <c r="O180" s="478"/>
      <c r="P180" s="478"/>
      <c r="Q180" s="478"/>
      <c r="R180" s="478"/>
      <c r="S180" s="478"/>
      <c r="T180" s="478"/>
      <c r="U180" s="478"/>
      <c r="V180" s="478"/>
      <c r="W180" s="478"/>
      <c r="X180" s="478"/>
      <c r="Y180" s="478"/>
      <c r="Z180" s="478"/>
      <c r="AA180" s="478"/>
      <c r="AB180" s="478"/>
      <c r="AC180" s="478"/>
      <c r="AD180" s="478"/>
      <c r="AE180" s="478"/>
      <c r="AF180" s="478"/>
      <c r="AG180" s="478"/>
      <c r="AH180" s="478"/>
      <c r="AI180" s="478"/>
      <c r="AJ180" s="478"/>
      <c r="AK180" s="478"/>
      <c r="AL180" s="478"/>
      <c r="AM180" s="478"/>
      <c r="AN180" s="478"/>
      <c r="AO180" s="478"/>
      <c r="AP180" s="478"/>
      <c r="AQ180" s="478"/>
      <c r="AR180" s="478"/>
      <c r="AS180" s="478"/>
      <c r="AT180" s="478"/>
      <c r="AU180" s="478"/>
      <c r="AV180" s="478"/>
      <c r="AW180" s="478"/>
      <c r="AX180" s="478"/>
      <c r="AY180" s="478"/>
      <c r="AZ180" s="478"/>
      <c r="BA180" s="478"/>
      <c r="BB180" s="478"/>
      <c r="BC180" s="478"/>
      <c r="BD180" s="478"/>
      <c r="BE180" s="478"/>
      <c r="BF180" s="478"/>
      <c r="BG180" s="478"/>
      <c r="BH180" s="478"/>
      <c r="BI180" s="478"/>
      <c r="BJ180" s="478"/>
      <c r="BK180" s="478"/>
      <c r="BL180" s="478"/>
      <c r="BM180" s="478"/>
      <c r="BN180" s="478"/>
      <c r="BO180" s="478"/>
      <c r="BP180" s="478"/>
      <c r="BQ180" s="478"/>
      <c r="BR180" s="478"/>
    </row>
    <row r="181" spans="2:70">
      <c r="B181" s="478"/>
      <c r="C181" s="478"/>
      <c r="D181" s="478"/>
      <c r="E181" s="478"/>
      <c r="F181" s="478"/>
      <c r="G181" s="478"/>
      <c r="H181" s="478"/>
      <c r="I181" s="478"/>
      <c r="J181" s="478"/>
      <c r="K181" s="478"/>
      <c r="L181" s="478"/>
      <c r="M181" s="478"/>
      <c r="N181" s="478"/>
      <c r="O181" s="478"/>
      <c r="P181" s="478"/>
      <c r="Q181" s="478"/>
      <c r="R181" s="478"/>
      <c r="S181" s="478"/>
      <c r="T181" s="478"/>
      <c r="U181" s="478"/>
      <c r="V181" s="478"/>
      <c r="W181" s="478"/>
      <c r="X181" s="478"/>
      <c r="Y181" s="478"/>
      <c r="Z181" s="478"/>
      <c r="AA181" s="478"/>
      <c r="AB181" s="478"/>
      <c r="AC181" s="478"/>
      <c r="AD181" s="478"/>
      <c r="AE181" s="478"/>
      <c r="AF181" s="478"/>
      <c r="AG181" s="478"/>
      <c r="AH181" s="478"/>
      <c r="AI181" s="478"/>
      <c r="AJ181" s="478"/>
      <c r="AK181" s="478"/>
      <c r="AL181" s="478"/>
      <c r="AM181" s="478"/>
      <c r="AN181" s="478"/>
      <c r="AO181" s="478"/>
      <c r="AP181" s="478"/>
      <c r="AQ181" s="478"/>
      <c r="AR181" s="478"/>
      <c r="AS181" s="478"/>
      <c r="AT181" s="478"/>
      <c r="AU181" s="478"/>
      <c r="AV181" s="478"/>
      <c r="AW181" s="478"/>
      <c r="AX181" s="478"/>
      <c r="AY181" s="478"/>
      <c r="AZ181" s="478"/>
      <c r="BA181" s="478"/>
      <c r="BB181" s="478"/>
      <c r="BC181" s="478"/>
      <c r="BD181" s="478"/>
      <c r="BE181" s="478"/>
      <c r="BF181" s="478"/>
      <c r="BG181" s="478"/>
      <c r="BH181" s="478"/>
      <c r="BI181" s="478"/>
      <c r="BJ181" s="478"/>
      <c r="BK181" s="478"/>
      <c r="BL181" s="478"/>
      <c r="BM181" s="478"/>
      <c r="BN181" s="478"/>
      <c r="BO181" s="478"/>
      <c r="BP181" s="478"/>
      <c r="BQ181" s="478"/>
      <c r="BR181" s="478"/>
    </row>
    <row r="182" spans="2:70">
      <c r="B182" s="478"/>
      <c r="C182" s="478"/>
      <c r="D182" s="478"/>
      <c r="E182" s="478"/>
      <c r="F182" s="478"/>
      <c r="G182" s="478"/>
      <c r="H182" s="478"/>
      <c r="I182" s="478"/>
      <c r="J182" s="478"/>
      <c r="K182" s="478"/>
      <c r="L182" s="478"/>
      <c r="M182" s="478"/>
      <c r="N182" s="478"/>
      <c r="O182" s="478"/>
      <c r="P182" s="478"/>
      <c r="Q182" s="478"/>
      <c r="R182" s="478"/>
      <c r="S182" s="478"/>
      <c r="T182" s="478"/>
      <c r="U182" s="478"/>
      <c r="V182" s="478"/>
      <c r="W182" s="478"/>
      <c r="X182" s="478"/>
      <c r="Y182" s="478"/>
      <c r="Z182" s="478"/>
      <c r="AA182" s="478"/>
      <c r="AB182" s="478"/>
      <c r="AC182" s="478"/>
      <c r="AD182" s="478"/>
      <c r="AE182" s="478"/>
      <c r="AF182" s="478"/>
      <c r="AG182" s="478"/>
      <c r="AH182" s="478"/>
      <c r="AI182" s="478"/>
      <c r="AJ182" s="478"/>
      <c r="AK182" s="478"/>
      <c r="AL182" s="478"/>
      <c r="AM182" s="478"/>
      <c r="AN182" s="478"/>
      <c r="AO182" s="478"/>
      <c r="AP182" s="478"/>
      <c r="AQ182" s="478"/>
      <c r="AR182" s="478"/>
      <c r="AS182" s="478"/>
      <c r="AT182" s="478"/>
      <c r="AU182" s="478"/>
      <c r="AV182" s="478"/>
      <c r="AW182" s="478"/>
      <c r="AX182" s="478"/>
      <c r="AY182" s="478"/>
      <c r="AZ182" s="478"/>
      <c r="BA182" s="478"/>
      <c r="BB182" s="478"/>
      <c r="BC182" s="478"/>
      <c r="BD182" s="478"/>
      <c r="BE182" s="478"/>
      <c r="BF182" s="478"/>
      <c r="BG182" s="478"/>
      <c r="BH182" s="478"/>
      <c r="BI182" s="478"/>
      <c r="BJ182" s="478"/>
      <c r="BK182" s="478"/>
      <c r="BL182" s="478"/>
      <c r="BM182" s="478"/>
      <c r="BN182" s="478"/>
      <c r="BO182" s="478"/>
      <c r="BP182" s="478"/>
      <c r="BQ182" s="478"/>
      <c r="BR182" s="478"/>
    </row>
    <row r="183" spans="2:70">
      <c r="B183" s="478"/>
      <c r="C183" s="478"/>
      <c r="D183" s="478"/>
      <c r="E183" s="478"/>
      <c r="F183" s="478"/>
      <c r="G183" s="478"/>
      <c r="H183" s="478"/>
      <c r="I183" s="478"/>
      <c r="J183" s="478"/>
      <c r="K183" s="478"/>
      <c r="L183" s="478"/>
      <c r="M183" s="478"/>
      <c r="N183" s="478"/>
      <c r="O183" s="478"/>
      <c r="P183" s="478"/>
      <c r="Q183" s="478"/>
      <c r="R183" s="478"/>
      <c r="S183" s="478"/>
      <c r="T183" s="478"/>
      <c r="U183" s="478"/>
      <c r="V183" s="478"/>
      <c r="W183" s="478"/>
      <c r="X183" s="478"/>
      <c r="Y183" s="478"/>
      <c r="Z183" s="478"/>
      <c r="AA183" s="478"/>
      <c r="AB183" s="478"/>
      <c r="AC183" s="478"/>
      <c r="AD183" s="478"/>
      <c r="AE183" s="478"/>
      <c r="AF183" s="478"/>
      <c r="AG183" s="478"/>
      <c r="AH183" s="478"/>
      <c r="AI183" s="478"/>
      <c r="AJ183" s="478"/>
      <c r="AK183" s="478"/>
      <c r="AL183" s="478"/>
      <c r="AM183" s="478"/>
      <c r="AN183" s="478"/>
      <c r="AO183" s="478"/>
      <c r="AP183" s="478"/>
      <c r="AQ183" s="478"/>
      <c r="AR183" s="478"/>
      <c r="AS183" s="478"/>
      <c r="AT183" s="478"/>
      <c r="AU183" s="478"/>
      <c r="AV183" s="478"/>
      <c r="AW183" s="478"/>
      <c r="AX183" s="478"/>
      <c r="AY183" s="478"/>
      <c r="AZ183" s="478"/>
      <c r="BA183" s="478"/>
      <c r="BB183" s="478"/>
      <c r="BC183" s="478"/>
      <c r="BD183" s="478"/>
      <c r="BE183" s="478"/>
      <c r="BF183" s="478"/>
      <c r="BG183" s="478"/>
      <c r="BH183" s="478"/>
      <c r="BI183" s="478"/>
      <c r="BJ183" s="478"/>
      <c r="BK183" s="478"/>
      <c r="BL183" s="478"/>
      <c r="BM183" s="478"/>
      <c r="BN183" s="478"/>
      <c r="BO183" s="478"/>
      <c r="BP183" s="478"/>
      <c r="BQ183" s="478"/>
      <c r="BR183" s="478"/>
    </row>
    <row r="184" spans="2:70">
      <c r="B184" s="478"/>
      <c r="C184" s="478"/>
      <c r="D184" s="478"/>
      <c r="E184" s="478"/>
      <c r="F184" s="478"/>
      <c r="G184" s="478"/>
      <c r="H184" s="478"/>
      <c r="I184" s="478"/>
      <c r="J184" s="478"/>
      <c r="K184" s="478"/>
      <c r="L184" s="478"/>
      <c r="M184" s="478"/>
      <c r="N184" s="478"/>
      <c r="O184" s="478"/>
      <c r="P184" s="478"/>
      <c r="Q184" s="478"/>
      <c r="R184" s="478"/>
      <c r="S184" s="478"/>
      <c r="T184" s="478"/>
      <c r="U184" s="478"/>
      <c r="V184" s="478"/>
      <c r="W184" s="478"/>
      <c r="X184" s="478"/>
      <c r="Y184" s="478"/>
      <c r="Z184" s="478"/>
      <c r="AA184" s="478"/>
      <c r="AB184" s="478"/>
      <c r="AC184" s="478"/>
      <c r="AD184" s="478"/>
      <c r="AE184" s="478"/>
      <c r="AF184" s="478"/>
      <c r="AG184" s="478"/>
      <c r="AH184" s="478"/>
      <c r="AI184" s="478"/>
      <c r="AJ184" s="478"/>
      <c r="AK184" s="478"/>
      <c r="AL184" s="478"/>
      <c r="AM184" s="478"/>
      <c r="AN184" s="478"/>
      <c r="AO184" s="478"/>
      <c r="AP184" s="478"/>
      <c r="AQ184" s="478"/>
      <c r="AR184" s="478"/>
      <c r="AS184" s="478"/>
      <c r="AT184" s="478"/>
      <c r="AU184" s="478"/>
      <c r="AV184" s="478"/>
      <c r="AW184" s="478"/>
      <c r="AX184" s="478"/>
      <c r="AY184" s="478"/>
      <c r="AZ184" s="478"/>
      <c r="BA184" s="478"/>
      <c r="BB184" s="478"/>
      <c r="BC184" s="478"/>
      <c r="BD184" s="478"/>
      <c r="BE184" s="478"/>
      <c r="BF184" s="478"/>
      <c r="BG184" s="478"/>
      <c r="BH184" s="478"/>
      <c r="BI184" s="478"/>
      <c r="BJ184" s="478"/>
      <c r="BK184" s="478"/>
      <c r="BL184" s="478"/>
      <c r="BM184" s="478"/>
      <c r="BN184" s="478"/>
      <c r="BO184" s="478"/>
      <c r="BP184" s="478"/>
      <c r="BQ184" s="478"/>
      <c r="BR184" s="478"/>
    </row>
    <row r="185" spans="2:70">
      <c r="B185" s="478"/>
      <c r="C185" s="478"/>
      <c r="D185" s="478"/>
      <c r="E185" s="478"/>
      <c r="F185" s="478"/>
      <c r="G185" s="478"/>
      <c r="H185" s="478"/>
      <c r="I185" s="478"/>
      <c r="J185" s="478"/>
      <c r="K185" s="478"/>
      <c r="L185" s="478"/>
      <c r="M185" s="478"/>
      <c r="N185" s="478"/>
      <c r="O185" s="478"/>
      <c r="P185" s="478"/>
      <c r="Q185" s="478"/>
      <c r="R185" s="478"/>
      <c r="S185" s="478"/>
      <c r="T185" s="478"/>
      <c r="U185" s="478"/>
      <c r="V185" s="478"/>
      <c r="W185" s="478"/>
      <c r="X185" s="478"/>
      <c r="Y185" s="478"/>
      <c r="Z185" s="478"/>
      <c r="AA185" s="478"/>
      <c r="AB185" s="478"/>
      <c r="AC185" s="478"/>
      <c r="AD185" s="478"/>
      <c r="AE185" s="478"/>
      <c r="AF185" s="478"/>
      <c r="AG185" s="478"/>
      <c r="AH185" s="478"/>
      <c r="AI185" s="478"/>
      <c r="AJ185" s="478"/>
      <c r="AK185" s="478"/>
      <c r="AL185" s="478"/>
      <c r="AM185" s="478"/>
      <c r="AN185" s="478"/>
      <c r="AO185" s="478"/>
      <c r="AP185" s="478"/>
      <c r="AQ185" s="478"/>
      <c r="AR185" s="478"/>
      <c r="AS185" s="478"/>
      <c r="AT185" s="478"/>
      <c r="AU185" s="478"/>
      <c r="AV185" s="478"/>
      <c r="AW185" s="478"/>
      <c r="AX185" s="478"/>
      <c r="AY185" s="478"/>
      <c r="AZ185" s="478"/>
      <c r="BA185" s="478"/>
      <c r="BB185" s="478"/>
      <c r="BC185" s="478"/>
      <c r="BD185" s="478"/>
      <c r="BE185" s="478"/>
      <c r="BF185" s="478"/>
      <c r="BG185" s="478"/>
      <c r="BH185" s="478"/>
      <c r="BI185" s="478"/>
      <c r="BJ185" s="478"/>
      <c r="BK185" s="478"/>
      <c r="BL185" s="478"/>
      <c r="BM185" s="478"/>
      <c r="BN185" s="478"/>
      <c r="BO185" s="478"/>
      <c r="BP185" s="478"/>
      <c r="BQ185" s="478"/>
      <c r="BR185" s="478"/>
    </row>
    <row r="186" spans="2:70">
      <c r="B186" s="478"/>
      <c r="C186" s="478"/>
      <c r="D186" s="478"/>
      <c r="E186" s="478"/>
      <c r="F186" s="478"/>
      <c r="G186" s="478"/>
      <c r="H186" s="478"/>
      <c r="I186" s="478"/>
      <c r="J186" s="478"/>
      <c r="K186" s="478"/>
      <c r="L186" s="478"/>
      <c r="M186" s="478"/>
      <c r="N186" s="478"/>
      <c r="O186" s="478"/>
      <c r="P186" s="478"/>
      <c r="Q186" s="478"/>
      <c r="R186" s="478"/>
      <c r="S186" s="478"/>
      <c r="T186" s="478"/>
      <c r="U186" s="478"/>
      <c r="V186" s="478"/>
      <c r="W186" s="478"/>
      <c r="X186" s="478"/>
      <c r="Y186" s="478"/>
      <c r="Z186" s="478"/>
      <c r="AA186" s="478"/>
      <c r="AB186" s="478"/>
      <c r="AC186" s="478"/>
      <c r="AD186" s="478"/>
      <c r="AE186" s="478"/>
      <c r="AF186" s="478"/>
      <c r="AG186" s="478"/>
      <c r="AH186" s="478"/>
      <c r="AI186" s="478"/>
      <c r="AJ186" s="478"/>
      <c r="AK186" s="478"/>
      <c r="AL186" s="478"/>
      <c r="AM186" s="478"/>
      <c r="AN186" s="478"/>
      <c r="AO186" s="478"/>
      <c r="AP186" s="478"/>
      <c r="AQ186" s="478"/>
      <c r="AR186" s="478"/>
      <c r="AS186" s="478"/>
      <c r="AT186" s="478"/>
      <c r="AU186" s="478"/>
      <c r="AV186" s="478"/>
      <c r="AW186" s="478"/>
      <c r="AX186" s="478"/>
      <c r="AY186" s="478"/>
      <c r="AZ186" s="478"/>
      <c r="BA186" s="478"/>
      <c r="BB186" s="478"/>
      <c r="BC186" s="478"/>
      <c r="BD186" s="478"/>
      <c r="BE186" s="478"/>
      <c r="BF186" s="478"/>
      <c r="BG186" s="478"/>
      <c r="BH186" s="478"/>
      <c r="BI186" s="478"/>
      <c r="BJ186" s="478"/>
      <c r="BK186" s="478"/>
      <c r="BL186" s="478"/>
      <c r="BM186" s="478"/>
      <c r="BN186" s="478"/>
      <c r="BO186" s="478"/>
      <c r="BP186" s="478"/>
      <c r="BQ186" s="478"/>
      <c r="BR186" s="478"/>
    </row>
    <row r="187" spans="2:70">
      <c r="B187" s="478"/>
      <c r="C187" s="478"/>
      <c r="D187" s="478"/>
      <c r="E187" s="478"/>
      <c r="F187" s="478"/>
      <c r="G187" s="478"/>
      <c r="H187" s="478"/>
      <c r="I187" s="478"/>
      <c r="J187" s="478"/>
      <c r="K187" s="478"/>
      <c r="L187" s="478"/>
      <c r="M187" s="478"/>
      <c r="N187" s="478"/>
      <c r="O187" s="478"/>
      <c r="P187" s="478"/>
      <c r="Q187" s="478"/>
      <c r="R187" s="478"/>
      <c r="S187" s="478"/>
      <c r="T187" s="478"/>
      <c r="U187" s="478"/>
      <c r="V187" s="478"/>
      <c r="W187" s="478"/>
      <c r="X187" s="478"/>
      <c r="Y187" s="478"/>
      <c r="Z187" s="478"/>
      <c r="AA187" s="478"/>
      <c r="AB187" s="478"/>
      <c r="AC187" s="478"/>
      <c r="AD187" s="478"/>
      <c r="AE187" s="478"/>
      <c r="AF187" s="478"/>
      <c r="AG187" s="478"/>
      <c r="AH187" s="478"/>
      <c r="AI187" s="478"/>
      <c r="AJ187" s="478"/>
      <c r="AK187" s="478"/>
      <c r="AL187" s="478"/>
      <c r="AM187" s="478"/>
      <c r="AN187" s="478"/>
      <c r="AO187" s="478"/>
      <c r="AP187" s="478"/>
      <c r="AQ187" s="478"/>
      <c r="AR187" s="478"/>
      <c r="AS187" s="478"/>
      <c r="AT187" s="478"/>
      <c r="AU187" s="478"/>
      <c r="AV187" s="478"/>
      <c r="AW187" s="478"/>
      <c r="AX187" s="478"/>
      <c r="AY187" s="478"/>
      <c r="AZ187" s="478"/>
      <c r="BA187" s="478"/>
      <c r="BB187" s="478"/>
      <c r="BC187" s="478"/>
      <c r="BD187" s="478"/>
      <c r="BE187" s="478"/>
      <c r="BF187" s="478"/>
      <c r="BG187" s="478"/>
      <c r="BH187" s="478"/>
      <c r="BI187" s="478"/>
      <c r="BJ187" s="478"/>
      <c r="BK187" s="478"/>
      <c r="BL187" s="478"/>
      <c r="BM187" s="478"/>
      <c r="BN187" s="478"/>
      <c r="BO187" s="478"/>
      <c r="BP187" s="478"/>
      <c r="BQ187" s="478"/>
      <c r="BR187" s="478"/>
    </row>
    <row r="188" spans="2:70">
      <c r="B188" s="478"/>
      <c r="C188" s="478"/>
      <c r="D188" s="478"/>
      <c r="E188" s="478"/>
      <c r="F188" s="478"/>
      <c r="G188" s="478"/>
      <c r="H188" s="478"/>
      <c r="I188" s="478"/>
      <c r="J188" s="478"/>
      <c r="K188" s="478"/>
      <c r="L188" s="478"/>
      <c r="M188" s="478"/>
      <c r="N188" s="478"/>
      <c r="O188" s="478"/>
      <c r="P188" s="478"/>
      <c r="Q188" s="478"/>
      <c r="R188" s="478"/>
      <c r="S188" s="478"/>
      <c r="T188" s="478"/>
      <c r="U188" s="478"/>
      <c r="V188" s="478"/>
      <c r="W188" s="478"/>
      <c r="X188" s="478"/>
      <c r="Y188" s="478"/>
      <c r="Z188" s="478"/>
      <c r="AA188" s="478"/>
      <c r="AB188" s="478"/>
      <c r="AC188" s="478"/>
      <c r="AD188" s="478"/>
      <c r="AE188" s="478"/>
      <c r="AF188" s="478"/>
      <c r="AG188" s="478"/>
      <c r="AH188" s="478"/>
      <c r="AI188" s="478"/>
      <c r="AJ188" s="478"/>
      <c r="AK188" s="478"/>
      <c r="AL188" s="478"/>
      <c r="AM188" s="478"/>
      <c r="AN188" s="478"/>
      <c r="AO188" s="478"/>
      <c r="AP188" s="478"/>
      <c r="AQ188" s="478"/>
      <c r="AR188" s="478"/>
      <c r="AS188" s="478"/>
      <c r="AT188" s="478"/>
      <c r="AU188" s="478"/>
      <c r="AV188" s="478"/>
      <c r="AW188" s="478"/>
      <c r="AX188" s="478"/>
      <c r="AY188" s="478"/>
      <c r="AZ188" s="478"/>
      <c r="BA188" s="478"/>
      <c r="BB188" s="478"/>
      <c r="BC188" s="478"/>
      <c r="BD188" s="478"/>
      <c r="BE188" s="478"/>
      <c r="BF188" s="478"/>
      <c r="BG188" s="478"/>
      <c r="BH188" s="478"/>
      <c r="BI188" s="478"/>
      <c r="BJ188" s="478"/>
      <c r="BK188" s="478"/>
      <c r="BL188" s="478"/>
      <c r="BM188" s="478"/>
      <c r="BN188" s="478"/>
      <c r="BO188" s="478"/>
      <c r="BP188" s="478"/>
      <c r="BQ188" s="478"/>
      <c r="BR188" s="478"/>
    </row>
    <row r="189" spans="2:70">
      <c r="B189" s="478"/>
      <c r="C189" s="478"/>
      <c r="D189" s="478"/>
      <c r="E189" s="478"/>
      <c r="F189" s="478"/>
      <c r="G189" s="478"/>
      <c r="H189" s="478"/>
      <c r="I189" s="478"/>
      <c r="J189" s="478"/>
      <c r="K189" s="478"/>
      <c r="L189" s="478"/>
      <c r="M189" s="478"/>
      <c r="N189" s="478"/>
      <c r="O189" s="478"/>
      <c r="P189" s="478"/>
      <c r="Q189" s="478"/>
      <c r="R189" s="478"/>
      <c r="S189" s="478"/>
      <c r="T189" s="478"/>
      <c r="U189" s="478"/>
      <c r="V189" s="478"/>
      <c r="W189" s="478"/>
      <c r="X189" s="478"/>
      <c r="Y189" s="478"/>
      <c r="Z189" s="478"/>
      <c r="AA189" s="478"/>
      <c r="AB189" s="478"/>
      <c r="AC189" s="478"/>
      <c r="AD189" s="478"/>
      <c r="AE189" s="478"/>
      <c r="AF189" s="478"/>
      <c r="AG189" s="478"/>
      <c r="AH189" s="478"/>
      <c r="AI189" s="478"/>
      <c r="AJ189" s="478"/>
      <c r="AK189" s="478"/>
      <c r="AL189" s="478"/>
      <c r="AM189" s="478"/>
      <c r="AN189" s="478"/>
      <c r="AO189" s="478"/>
      <c r="AP189" s="478"/>
      <c r="AQ189" s="478"/>
      <c r="AR189" s="478"/>
      <c r="AS189" s="478"/>
      <c r="AT189" s="478"/>
      <c r="AU189" s="478"/>
      <c r="AV189" s="478"/>
      <c r="AW189" s="478"/>
      <c r="AX189" s="478"/>
      <c r="AY189" s="478"/>
      <c r="AZ189" s="478"/>
      <c r="BA189" s="478"/>
      <c r="BB189" s="478"/>
      <c r="BC189" s="478"/>
      <c r="BD189" s="478"/>
      <c r="BE189" s="478"/>
      <c r="BF189" s="478"/>
      <c r="BG189" s="478"/>
      <c r="BH189" s="478"/>
      <c r="BI189" s="478"/>
      <c r="BJ189" s="478"/>
      <c r="BK189" s="478"/>
      <c r="BL189" s="478"/>
      <c r="BM189" s="478"/>
      <c r="BN189" s="478"/>
      <c r="BO189" s="478"/>
      <c r="BP189" s="478"/>
      <c r="BQ189" s="478"/>
      <c r="BR189" s="478"/>
    </row>
    <row r="190" spans="2:70">
      <c r="B190" s="478"/>
      <c r="C190" s="478"/>
      <c r="D190" s="478"/>
      <c r="E190" s="478"/>
      <c r="F190" s="478"/>
      <c r="G190" s="478"/>
      <c r="H190" s="478"/>
      <c r="I190" s="478"/>
      <c r="J190" s="478"/>
      <c r="K190" s="478"/>
      <c r="L190" s="478"/>
      <c r="M190" s="478"/>
      <c r="N190" s="478"/>
      <c r="O190" s="478"/>
      <c r="P190" s="478"/>
      <c r="Q190" s="478"/>
      <c r="R190" s="478"/>
      <c r="S190" s="478"/>
      <c r="T190" s="478"/>
      <c r="U190" s="478"/>
      <c r="V190" s="478"/>
      <c r="W190" s="478"/>
      <c r="X190" s="478"/>
      <c r="Y190" s="478"/>
      <c r="Z190" s="478"/>
      <c r="AA190" s="478"/>
      <c r="AB190" s="478"/>
      <c r="AC190" s="478"/>
      <c r="AD190" s="478"/>
      <c r="AE190" s="478"/>
      <c r="AF190" s="478"/>
      <c r="AG190" s="478"/>
      <c r="AH190" s="478"/>
      <c r="AI190" s="478"/>
      <c r="AJ190" s="478"/>
      <c r="AK190" s="478"/>
      <c r="AL190" s="478"/>
      <c r="AM190" s="478"/>
      <c r="AN190" s="478"/>
      <c r="AO190" s="478"/>
      <c r="AP190" s="478"/>
      <c r="AQ190" s="478"/>
      <c r="AR190" s="478"/>
      <c r="AS190" s="478"/>
      <c r="AT190" s="478"/>
      <c r="AU190" s="478"/>
      <c r="AV190" s="478"/>
      <c r="AW190" s="478"/>
      <c r="AX190" s="478"/>
      <c r="AY190" s="478"/>
      <c r="AZ190" s="478"/>
      <c r="BA190" s="478"/>
      <c r="BB190" s="478"/>
      <c r="BC190" s="478"/>
      <c r="BD190" s="478"/>
      <c r="BE190" s="478"/>
      <c r="BF190" s="478"/>
      <c r="BG190" s="478"/>
      <c r="BH190" s="478"/>
      <c r="BI190" s="478"/>
      <c r="BJ190" s="478"/>
      <c r="BK190" s="478"/>
      <c r="BL190" s="478"/>
      <c r="BM190" s="478"/>
      <c r="BN190" s="478"/>
      <c r="BO190" s="478"/>
      <c r="BP190" s="478"/>
      <c r="BQ190" s="478"/>
      <c r="BR190" s="478"/>
    </row>
    <row r="191" spans="2:70">
      <c r="B191" s="478"/>
      <c r="C191" s="478"/>
      <c r="D191" s="478"/>
      <c r="E191" s="478"/>
      <c r="F191" s="478"/>
      <c r="G191" s="478"/>
      <c r="H191" s="478"/>
      <c r="I191" s="478"/>
      <c r="J191" s="478"/>
      <c r="K191" s="478"/>
      <c r="L191" s="478"/>
      <c r="M191" s="478"/>
      <c r="N191" s="478"/>
      <c r="O191" s="478"/>
      <c r="P191" s="478"/>
      <c r="Q191" s="478"/>
      <c r="R191" s="478"/>
      <c r="S191" s="478"/>
      <c r="T191" s="478"/>
      <c r="U191" s="478"/>
      <c r="V191" s="478"/>
      <c r="W191" s="478"/>
      <c r="X191" s="478"/>
      <c r="Y191" s="478"/>
      <c r="Z191" s="478"/>
      <c r="AA191" s="478"/>
      <c r="AB191" s="478"/>
      <c r="AC191" s="478"/>
      <c r="AD191" s="478"/>
      <c r="AE191" s="478"/>
      <c r="AF191" s="478"/>
      <c r="AG191" s="478"/>
      <c r="AH191" s="478"/>
      <c r="AI191" s="478"/>
      <c r="AJ191" s="478"/>
      <c r="AK191" s="478"/>
      <c r="AL191" s="478"/>
      <c r="AM191" s="478"/>
      <c r="AN191" s="478"/>
      <c r="AO191" s="478"/>
      <c r="AP191" s="478"/>
      <c r="AQ191" s="478"/>
      <c r="AR191" s="478"/>
      <c r="AS191" s="478"/>
      <c r="AT191" s="478"/>
      <c r="AU191" s="478"/>
      <c r="AV191" s="478"/>
      <c r="AW191" s="478"/>
      <c r="AX191" s="478"/>
      <c r="AY191" s="478"/>
      <c r="AZ191" s="478"/>
      <c r="BA191" s="478"/>
      <c r="BB191" s="478"/>
      <c r="BC191" s="478"/>
      <c r="BD191" s="478"/>
      <c r="BE191" s="478"/>
      <c r="BF191" s="478"/>
      <c r="BG191" s="478"/>
      <c r="BH191" s="478"/>
      <c r="BI191" s="478"/>
      <c r="BJ191" s="478"/>
      <c r="BK191" s="478"/>
      <c r="BL191" s="478"/>
      <c r="BM191" s="478"/>
      <c r="BN191" s="478"/>
      <c r="BO191" s="478"/>
      <c r="BP191" s="478"/>
      <c r="BQ191" s="478"/>
      <c r="BR191" s="478"/>
    </row>
    <row r="192" spans="2:70">
      <c r="B192" s="478"/>
      <c r="C192" s="478"/>
      <c r="D192" s="478"/>
      <c r="E192" s="478"/>
      <c r="F192" s="478"/>
      <c r="G192" s="478"/>
      <c r="H192" s="478"/>
      <c r="I192" s="478"/>
      <c r="J192" s="478"/>
      <c r="K192" s="478"/>
      <c r="L192" s="478"/>
      <c r="M192" s="478"/>
      <c r="N192" s="478"/>
      <c r="O192" s="478"/>
      <c r="P192" s="478"/>
      <c r="Q192" s="478"/>
      <c r="R192" s="478"/>
      <c r="S192" s="478"/>
      <c r="T192" s="478"/>
      <c r="U192" s="478"/>
      <c r="V192" s="478"/>
      <c r="W192" s="478"/>
      <c r="X192" s="478"/>
      <c r="Y192" s="478"/>
      <c r="Z192" s="478"/>
      <c r="AA192" s="478"/>
      <c r="AB192" s="478"/>
      <c r="AC192" s="478"/>
      <c r="AD192" s="478"/>
      <c r="AE192" s="478"/>
      <c r="AF192" s="478"/>
      <c r="AG192" s="478"/>
      <c r="AH192" s="478"/>
      <c r="AI192" s="478"/>
      <c r="AJ192" s="478"/>
      <c r="AK192" s="478"/>
      <c r="AL192" s="478"/>
      <c r="AM192" s="478"/>
      <c r="AN192" s="478"/>
      <c r="AO192" s="478"/>
      <c r="AP192" s="478"/>
      <c r="AQ192" s="478"/>
      <c r="AR192" s="478"/>
      <c r="AS192" s="478"/>
      <c r="AT192" s="478"/>
      <c r="AU192" s="478"/>
      <c r="AV192" s="478"/>
      <c r="AW192" s="478"/>
      <c r="AX192" s="478"/>
      <c r="AY192" s="478"/>
      <c r="AZ192" s="478"/>
      <c r="BA192" s="478"/>
      <c r="BB192" s="478"/>
      <c r="BC192" s="478"/>
      <c r="BD192" s="478"/>
      <c r="BE192" s="478"/>
      <c r="BF192" s="478"/>
      <c r="BG192" s="478"/>
      <c r="BH192" s="478"/>
      <c r="BI192" s="478"/>
      <c r="BJ192" s="478"/>
      <c r="BK192" s="478"/>
      <c r="BL192" s="478"/>
      <c r="BM192" s="478"/>
      <c r="BN192" s="478"/>
      <c r="BO192" s="478"/>
      <c r="BP192" s="478"/>
      <c r="BQ192" s="478"/>
      <c r="BR192" s="478"/>
    </row>
    <row r="193" spans="2:70">
      <c r="B193" s="478"/>
      <c r="C193" s="478"/>
      <c r="D193" s="478"/>
      <c r="E193" s="478"/>
      <c r="F193" s="478"/>
      <c r="G193" s="478"/>
      <c r="H193" s="478"/>
      <c r="I193" s="478"/>
      <c r="J193" s="478"/>
      <c r="K193" s="478"/>
      <c r="L193" s="478"/>
      <c r="M193" s="478"/>
      <c r="N193" s="478"/>
      <c r="O193" s="478"/>
      <c r="P193" s="478"/>
      <c r="Q193" s="478"/>
      <c r="R193" s="478"/>
      <c r="S193" s="478"/>
      <c r="T193" s="478"/>
      <c r="U193" s="478"/>
      <c r="V193" s="478"/>
      <c r="W193" s="478"/>
      <c r="X193" s="478"/>
      <c r="Y193" s="478"/>
      <c r="Z193" s="478"/>
      <c r="AA193" s="478"/>
      <c r="AB193" s="478"/>
      <c r="AC193" s="478"/>
      <c r="AD193" s="478"/>
      <c r="AE193" s="478"/>
      <c r="AF193" s="478"/>
      <c r="AG193" s="478"/>
      <c r="AH193" s="478"/>
      <c r="AI193" s="478"/>
      <c r="AJ193" s="478"/>
      <c r="AK193" s="478"/>
      <c r="AL193" s="478"/>
      <c r="AM193" s="478"/>
      <c r="AN193" s="478"/>
      <c r="AO193" s="478"/>
      <c r="AP193" s="478"/>
      <c r="AQ193" s="478"/>
      <c r="AR193" s="478"/>
      <c r="AS193" s="478"/>
      <c r="AT193" s="478"/>
      <c r="AU193" s="478"/>
      <c r="AV193" s="478"/>
      <c r="AW193" s="478"/>
      <c r="AX193" s="478"/>
      <c r="AY193" s="478"/>
      <c r="AZ193" s="478"/>
      <c r="BA193" s="478"/>
      <c r="BB193" s="478"/>
      <c r="BC193" s="478"/>
      <c r="BD193" s="478"/>
      <c r="BE193" s="478"/>
      <c r="BF193" s="478"/>
      <c r="BG193" s="478"/>
      <c r="BH193" s="478"/>
      <c r="BI193" s="478"/>
      <c r="BJ193" s="478"/>
      <c r="BK193" s="478"/>
      <c r="BL193" s="478"/>
      <c r="BM193" s="478"/>
      <c r="BN193" s="478"/>
      <c r="BO193" s="478"/>
      <c r="BP193" s="478"/>
      <c r="BQ193" s="478"/>
      <c r="BR193" s="478"/>
    </row>
    <row r="194" spans="2:70">
      <c r="B194" s="478"/>
      <c r="C194" s="478"/>
      <c r="D194" s="478"/>
      <c r="E194" s="478"/>
      <c r="F194" s="478"/>
      <c r="G194" s="478"/>
      <c r="H194" s="478"/>
      <c r="I194" s="478"/>
      <c r="J194" s="478"/>
      <c r="K194" s="478"/>
      <c r="L194" s="478"/>
      <c r="M194" s="478"/>
      <c r="N194" s="478"/>
      <c r="O194" s="478"/>
      <c r="P194" s="478"/>
      <c r="Q194" s="478"/>
      <c r="R194" s="478"/>
      <c r="S194" s="478"/>
      <c r="T194" s="478"/>
      <c r="U194" s="478"/>
      <c r="V194" s="478"/>
      <c r="W194" s="478"/>
      <c r="X194" s="478"/>
      <c r="Y194" s="478"/>
      <c r="Z194" s="478"/>
      <c r="AA194" s="478"/>
      <c r="AB194" s="478"/>
      <c r="AC194" s="478"/>
      <c r="AD194" s="478"/>
      <c r="AE194" s="478"/>
      <c r="AF194" s="478"/>
      <c r="AG194" s="478"/>
      <c r="AH194" s="478"/>
      <c r="AI194" s="478"/>
      <c r="AJ194" s="478"/>
      <c r="AK194" s="478"/>
      <c r="AL194" s="478"/>
      <c r="AM194" s="478"/>
      <c r="AN194" s="478"/>
      <c r="AO194" s="478"/>
      <c r="AP194" s="478"/>
      <c r="AQ194" s="478"/>
      <c r="AR194" s="478"/>
      <c r="AS194" s="478"/>
      <c r="AT194" s="478"/>
      <c r="AU194" s="478"/>
      <c r="AV194" s="478"/>
      <c r="AW194" s="478"/>
      <c r="AX194" s="478"/>
      <c r="AY194" s="478"/>
      <c r="AZ194" s="478"/>
      <c r="BA194" s="478"/>
      <c r="BB194" s="478"/>
      <c r="BC194" s="478"/>
      <c r="BD194" s="478"/>
      <c r="BE194" s="478"/>
      <c r="BF194" s="478"/>
      <c r="BG194" s="478"/>
      <c r="BH194" s="478"/>
      <c r="BI194" s="478"/>
      <c r="BJ194" s="478"/>
      <c r="BK194" s="478"/>
      <c r="BL194" s="478"/>
      <c r="BM194" s="478"/>
      <c r="BN194" s="478"/>
      <c r="BO194" s="478"/>
      <c r="BP194" s="478"/>
      <c r="BQ194" s="478"/>
      <c r="BR194" s="478"/>
    </row>
    <row r="195" spans="2:70">
      <c r="B195" s="478"/>
      <c r="C195" s="478"/>
      <c r="D195" s="478"/>
      <c r="E195" s="478"/>
      <c r="F195" s="478"/>
      <c r="G195" s="478"/>
      <c r="H195" s="478"/>
      <c r="I195" s="478"/>
      <c r="J195" s="478"/>
      <c r="K195" s="478"/>
      <c r="L195" s="478"/>
      <c r="M195" s="478"/>
      <c r="N195" s="478"/>
      <c r="O195" s="478"/>
      <c r="P195" s="478"/>
      <c r="Q195" s="478"/>
      <c r="R195" s="478"/>
      <c r="S195" s="478"/>
      <c r="T195" s="478"/>
      <c r="U195" s="478"/>
      <c r="V195" s="478"/>
      <c r="W195" s="478"/>
      <c r="X195" s="478"/>
      <c r="Y195" s="478"/>
      <c r="Z195" s="478"/>
      <c r="AA195" s="478"/>
      <c r="AB195" s="478"/>
      <c r="AC195" s="478"/>
      <c r="AD195" s="478"/>
      <c r="AE195" s="478"/>
      <c r="AF195" s="478"/>
      <c r="AG195" s="478"/>
      <c r="AH195" s="478"/>
      <c r="AI195" s="478"/>
      <c r="AJ195" s="478"/>
      <c r="AK195" s="478"/>
      <c r="AL195" s="478"/>
      <c r="AM195" s="478"/>
      <c r="AN195" s="478"/>
      <c r="AO195" s="478"/>
      <c r="AP195" s="478"/>
      <c r="AQ195" s="478"/>
      <c r="AR195" s="478"/>
      <c r="AS195" s="478"/>
      <c r="AT195" s="478"/>
      <c r="AU195" s="478"/>
      <c r="AV195" s="478"/>
      <c r="AW195" s="478"/>
      <c r="AX195" s="478"/>
      <c r="AY195" s="478"/>
      <c r="AZ195" s="478"/>
      <c r="BA195" s="478"/>
      <c r="BB195" s="478"/>
      <c r="BC195" s="478"/>
      <c r="BD195" s="478"/>
      <c r="BE195" s="478"/>
      <c r="BF195" s="478"/>
      <c r="BG195" s="478"/>
      <c r="BH195" s="478"/>
      <c r="BI195" s="478"/>
      <c r="BJ195" s="478"/>
      <c r="BK195" s="478"/>
      <c r="BL195" s="478"/>
      <c r="BM195" s="478"/>
      <c r="BN195" s="478"/>
      <c r="BO195" s="478"/>
      <c r="BP195" s="478"/>
      <c r="BQ195" s="478"/>
      <c r="BR195" s="478"/>
    </row>
    <row r="196" spans="2:70">
      <c r="B196" s="478"/>
      <c r="C196" s="478"/>
      <c r="D196" s="478"/>
      <c r="E196" s="478"/>
      <c r="F196" s="478"/>
      <c r="G196" s="478"/>
      <c r="H196" s="478"/>
      <c r="I196" s="478"/>
      <c r="J196" s="478"/>
      <c r="K196" s="478"/>
      <c r="L196" s="478"/>
      <c r="M196" s="478"/>
      <c r="N196" s="478"/>
      <c r="O196" s="478"/>
      <c r="P196" s="478"/>
      <c r="Q196" s="478"/>
      <c r="R196" s="478"/>
      <c r="S196" s="478"/>
      <c r="T196" s="478"/>
      <c r="U196" s="478"/>
      <c r="V196" s="478"/>
      <c r="W196" s="478"/>
      <c r="X196" s="478"/>
      <c r="Y196" s="478"/>
      <c r="Z196" s="478"/>
      <c r="AA196" s="478"/>
      <c r="AB196" s="478"/>
      <c r="AC196" s="478"/>
      <c r="AD196" s="478"/>
      <c r="AE196" s="478"/>
      <c r="AF196" s="478"/>
      <c r="AG196" s="478"/>
      <c r="AH196" s="478"/>
      <c r="AI196" s="478"/>
      <c r="AJ196" s="478"/>
      <c r="AK196" s="478"/>
      <c r="AL196" s="478"/>
      <c r="AM196" s="478"/>
      <c r="AN196" s="478"/>
      <c r="AO196" s="478"/>
      <c r="AP196" s="478"/>
      <c r="AQ196" s="478"/>
      <c r="AR196" s="478"/>
      <c r="AS196" s="478"/>
      <c r="AT196" s="478"/>
      <c r="AU196" s="478"/>
      <c r="AV196" s="478"/>
      <c r="AW196" s="478"/>
      <c r="AX196" s="478"/>
      <c r="AY196" s="478"/>
      <c r="AZ196" s="478"/>
      <c r="BA196" s="478"/>
      <c r="BB196" s="478"/>
      <c r="BC196" s="478"/>
      <c r="BD196" s="478"/>
      <c r="BE196" s="478"/>
      <c r="BF196" s="478"/>
      <c r="BG196" s="478"/>
      <c r="BH196" s="478"/>
      <c r="BI196" s="478"/>
      <c r="BJ196" s="478"/>
      <c r="BK196" s="478"/>
      <c r="BL196" s="478"/>
      <c r="BM196" s="478"/>
      <c r="BN196" s="478"/>
      <c r="BO196" s="478"/>
      <c r="BP196" s="478"/>
      <c r="BQ196" s="478"/>
      <c r="BR196" s="478"/>
    </row>
    <row r="197" spans="2:70">
      <c r="B197" s="478"/>
      <c r="C197" s="478"/>
      <c r="D197" s="478"/>
      <c r="E197" s="478"/>
      <c r="F197" s="478"/>
      <c r="G197" s="478"/>
      <c r="H197" s="478"/>
      <c r="I197" s="478"/>
      <c r="J197" s="478"/>
      <c r="K197" s="478"/>
      <c r="L197" s="478"/>
      <c r="M197" s="478"/>
      <c r="N197" s="478"/>
      <c r="O197" s="478"/>
      <c r="P197" s="478"/>
      <c r="Q197" s="478"/>
      <c r="R197" s="478"/>
      <c r="S197" s="478"/>
      <c r="T197" s="478"/>
      <c r="U197" s="478"/>
      <c r="V197" s="478"/>
      <c r="W197" s="478"/>
      <c r="X197" s="478"/>
      <c r="Y197" s="478"/>
      <c r="Z197" s="478"/>
      <c r="AA197" s="478"/>
      <c r="AB197" s="478"/>
      <c r="AC197" s="478"/>
      <c r="AD197" s="478"/>
      <c r="AE197" s="478"/>
      <c r="AF197" s="478"/>
      <c r="AG197" s="478"/>
      <c r="AH197" s="478"/>
      <c r="AI197" s="478"/>
      <c r="AJ197" s="478"/>
      <c r="AK197" s="478"/>
      <c r="AL197" s="478"/>
      <c r="AM197" s="478"/>
      <c r="AN197" s="478"/>
      <c r="AO197" s="478"/>
      <c r="AP197" s="478"/>
      <c r="AQ197" s="478"/>
      <c r="AR197" s="478"/>
      <c r="AS197" s="478"/>
      <c r="AT197" s="478"/>
      <c r="AU197" s="478"/>
      <c r="AV197" s="478"/>
      <c r="AW197" s="478"/>
      <c r="AX197" s="478"/>
      <c r="AY197" s="478"/>
      <c r="AZ197" s="478"/>
      <c r="BA197" s="478"/>
      <c r="BB197" s="478"/>
      <c r="BC197" s="478"/>
      <c r="BD197" s="478"/>
      <c r="BE197" s="478"/>
      <c r="BF197" s="478"/>
      <c r="BG197" s="478"/>
      <c r="BH197" s="478"/>
      <c r="BI197" s="478"/>
      <c r="BJ197" s="478"/>
      <c r="BK197" s="478"/>
      <c r="BL197" s="478"/>
      <c r="BM197" s="478"/>
      <c r="BN197" s="478"/>
      <c r="BO197" s="478"/>
      <c r="BP197" s="478"/>
      <c r="BQ197" s="478"/>
      <c r="BR197" s="478"/>
    </row>
    <row r="198" spans="2:70">
      <c r="B198" s="478"/>
      <c r="C198" s="478"/>
      <c r="D198" s="478"/>
      <c r="E198" s="478"/>
      <c r="F198" s="478"/>
      <c r="G198" s="478"/>
      <c r="H198" s="478"/>
      <c r="I198" s="478"/>
      <c r="J198" s="478"/>
      <c r="K198" s="478"/>
      <c r="L198" s="478"/>
      <c r="M198" s="478"/>
      <c r="N198" s="478"/>
      <c r="O198" s="478"/>
      <c r="P198" s="478"/>
      <c r="Q198" s="478"/>
      <c r="R198" s="478"/>
      <c r="S198" s="478"/>
      <c r="T198" s="478"/>
      <c r="U198" s="478"/>
      <c r="V198" s="478"/>
      <c r="W198" s="478"/>
      <c r="X198" s="478"/>
      <c r="Y198" s="478"/>
      <c r="Z198" s="478"/>
      <c r="AA198" s="478"/>
      <c r="AB198" s="478"/>
      <c r="AC198" s="478"/>
      <c r="AD198" s="478"/>
      <c r="AE198" s="478"/>
      <c r="AF198" s="478"/>
      <c r="AG198" s="478"/>
      <c r="AH198" s="478"/>
      <c r="AI198" s="478"/>
      <c r="AJ198" s="478"/>
      <c r="AK198" s="478"/>
      <c r="AL198" s="478"/>
      <c r="AM198" s="478"/>
      <c r="AN198" s="478"/>
      <c r="AO198" s="478"/>
      <c r="AP198" s="478"/>
      <c r="AQ198" s="478"/>
      <c r="AR198" s="478"/>
      <c r="AS198" s="478"/>
      <c r="AT198" s="478"/>
      <c r="AU198" s="478"/>
      <c r="AV198" s="478"/>
      <c r="AW198" s="478"/>
      <c r="AX198" s="478"/>
      <c r="AY198" s="478"/>
      <c r="AZ198" s="478"/>
      <c r="BA198" s="478"/>
      <c r="BB198" s="478"/>
      <c r="BC198" s="478"/>
      <c r="BD198" s="478"/>
      <c r="BE198" s="478"/>
      <c r="BF198" s="478"/>
      <c r="BG198" s="478"/>
      <c r="BH198" s="478"/>
      <c r="BI198" s="478"/>
      <c r="BJ198" s="478"/>
      <c r="BK198" s="478"/>
      <c r="BL198" s="478"/>
      <c r="BM198" s="478"/>
      <c r="BN198" s="478"/>
      <c r="BO198" s="478"/>
      <c r="BP198" s="478"/>
      <c r="BQ198" s="478"/>
      <c r="BR198" s="478"/>
    </row>
    <row r="199" spans="2:70">
      <c r="B199" s="478"/>
      <c r="C199" s="478"/>
      <c r="D199" s="478"/>
      <c r="E199" s="478"/>
      <c r="F199" s="478"/>
      <c r="G199" s="478"/>
      <c r="H199" s="478"/>
      <c r="I199" s="478"/>
      <c r="J199" s="478"/>
      <c r="K199" s="478"/>
      <c r="L199" s="478"/>
      <c r="M199" s="478"/>
      <c r="N199" s="478"/>
      <c r="O199" s="478"/>
      <c r="P199" s="478"/>
      <c r="Q199" s="478"/>
      <c r="R199" s="478"/>
      <c r="S199" s="478"/>
      <c r="T199" s="478"/>
      <c r="U199" s="478"/>
      <c r="V199" s="478"/>
      <c r="W199" s="478"/>
      <c r="X199" s="478"/>
      <c r="Y199" s="478"/>
      <c r="Z199" s="478"/>
      <c r="AA199" s="478"/>
      <c r="AB199" s="478"/>
      <c r="AC199" s="478"/>
      <c r="AD199" s="478"/>
      <c r="AE199" s="478"/>
      <c r="AF199" s="478"/>
      <c r="AG199" s="478"/>
      <c r="AH199" s="478"/>
      <c r="AI199" s="478"/>
      <c r="AJ199" s="478"/>
      <c r="AK199" s="478"/>
      <c r="AL199" s="478"/>
      <c r="AM199" s="478"/>
      <c r="AN199" s="478"/>
      <c r="AO199" s="478"/>
      <c r="AP199" s="478"/>
      <c r="AQ199" s="478"/>
      <c r="AR199" s="478"/>
      <c r="AS199" s="478"/>
      <c r="AT199" s="478"/>
      <c r="AU199" s="478"/>
      <c r="AV199" s="478"/>
      <c r="AW199" s="478"/>
      <c r="AX199" s="478"/>
      <c r="AY199" s="478"/>
      <c r="AZ199" s="478"/>
      <c r="BA199" s="478"/>
      <c r="BB199" s="478"/>
      <c r="BC199" s="478"/>
      <c r="BD199" s="478"/>
      <c r="BE199" s="478"/>
      <c r="BF199" s="478"/>
      <c r="BG199" s="478"/>
      <c r="BH199" s="478"/>
      <c r="BI199" s="478"/>
      <c r="BJ199" s="478"/>
      <c r="BK199" s="478"/>
      <c r="BL199" s="478"/>
      <c r="BM199" s="478"/>
      <c r="BN199" s="478"/>
      <c r="BO199" s="478"/>
      <c r="BP199" s="478"/>
      <c r="BQ199" s="478"/>
      <c r="BR199" s="478"/>
    </row>
    <row r="200" spans="2:70">
      <c r="B200" s="478"/>
      <c r="C200" s="478"/>
      <c r="D200" s="478"/>
      <c r="E200" s="478"/>
      <c r="F200" s="478"/>
      <c r="G200" s="478"/>
      <c r="H200" s="478"/>
      <c r="I200" s="478"/>
      <c r="J200" s="478"/>
      <c r="K200" s="478"/>
      <c r="L200" s="478"/>
      <c r="M200" s="478"/>
      <c r="N200" s="478"/>
      <c r="O200" s="478"/>
      <c r="P200" s="478"/>
      <c r="Q200" s="478"/>
      <c r="R200" s="478"/>
      <c r="S200" s="478"/>
      <c r="T200" s="478"/>
      <c r="U200" s="478"/>
      <c r="V200" s="478"/>
      <c r="W200" s="478"/>
      <c r="X200" s="478"/>
      <c r="Y200" s="478"/>
      <c r="Z200" s="478"/>
      <c r="AA200" s="478"/>
      <c r="AB200" s="478"/>
      <c r="AC200" s="478"/>
      <c r="AD200" s="478"/>
      <c r="AE200" s="478"/>
      <c r="AF200" s="478"/>
      <c r="AG200" s="478"/>
      <c r="AH200" s="478"/>
      <c r="AI200" s="478"/>
      <c r="AJ200" s="478"/>
      <c r="AK200" s="478"/>
      <c r="AL200" s="478"/>
      <c r="AM200" s="478"/>
      <c r="AN200" s="478"/>
      <c r="AO200" s="478"/>
      <c r="AP200" s="478"/>
      <c r="AQ200" s="478"/>
      <c r="AR200" s="478"/>
      <c r="AS200" s="478"/>
      <c r="AT200" s="478"/>
      <c r="AU200" s="478"/>
      <c r="AV200" s="478"/>
      <c r="AW200" s="478"/>
      <c r="AX200" s="478"/>
      <c r="AY200" s="478"/>
      <c r="AZ200" s="478"/>
      <c r="BA200" s="478"/>
      <c r="BB200" s="478"/>
      <c r="BC200" s="478"/>
      <c r="BD200" s="478"/>
      <c r="BE200" s="478"/>
      <c r="BF200" s="478"/>
      <c r="BG200" s="478"/>
      <c r="BH200" s="478"/>
      <c r="BI200" s="478"/>
      <c r="BJ200" s="478"/>
      <c r="BK200" s="478"/>
      <c r="BL200" s="478"/>
      <c r="BM200" s="478"/>
      <c r="BN200" s="478"/>
      <c r="BO200" s="478"/>
      <c r="BP200" s="478"/>
      <c r="BQ200" s="478"/>
      <c r="BR200" s="478"/>
    </row>
    <row r="201" spans="2:70">
      <c r="B201" s="478"/>
      <c r="C201" s="478"/>
      <c r="D201" s="478"/>
      <c r="E201" s="478"/>
      <c r="F201" s="478"/>
      <c r="G201" s="478"/>
      <c r="H201" s="478"/>
      <c r="I201" s="478"/>
      <c r="J201" s="478"/>
      <c r="K201" s="478"/>
      <c r="L201" s="478"/>
      <c r="M201" s="478"/>
      <c r="N201" s="478"/>
      <c r="O201" s="478"/>
      <c r="P201" s="478"/>
      <c r="Q201" s="478"/>
      <c r="R201" s="478"/>
      <c r="S201" s="478"/>
      <c r="T201" s="478"/>
      <c r="U201" s="478"/>
      <c r="V201" s="478"/>
      <c r="W201" s="478"/>
      <c r="X201" s="478"/>
      <c r="Y201" s="478"/>
      <c r="Z201" s="478"/>
      <c r="AA201" s="478"/>
      <c r="AB201" s="478"/>
      <c r="AC201" s="478"/>
      <c r="AD201" s="478"/>
      <c r="AE201" s="478"/>
      <c r="AF201" s="478"/>
      <c r="AG201" s="478"/>
      <c r="AH201" s="478"/>
      <c r="AI201" s="478"/>
      <c r="AJ201" s="478"/>
      <c r="AK201" s="478"/>
      <c r="AL201" s="478"/>
      <c r="AM201" s="478"/>
      <c r="AN201" s="478"/>
      <c r="AO201" s="478"/>
      <c r="AP201" s="478"/>
      <c r="AQ201" s="478"/>
      <c r="AR201" s="478"/>
      <c r="AS201" s="478"/>
      <c r="AT201" s="478"/>
      <c r="AU201" s="478"/>
      <c r="AV201" s="478"/>
      <c r="AW201" s="478"/>
      <c r="AX201" s="478"/>
      <c r="AY201" s="478"/>
      <c r="AZ201" s="478"/>
      <c r="BA201" s="478"/>
      <c r="BB201" s="478"/>
      <c r="BC201" s="478"/>
      <c r="BD201" s="478"/>
      <c r="BE201" s="478"/>
      <c r="BF201" s="478"/>
      <c r="BG201" s="478"/>
      <c r="BH201" s="478"/>
      <c r="BI201" s="478"/>
      <c r="BJ201" s="478"/>
      <c r="BK201" s="478"/>
      <c r="BL201" s="478"/>
      <c r="BM201" s="478"/>
      <c r="BN201" s="478"/>
      <c r="BO201" s="478"/>
      <c r="BP201" s="478"/>
      <c r="BQ201" s="478"/>
      <c r="BR201" s="478"/>
    </row>
    <row r="202" spans="2:70">
      <c r="B202" s="478"/>
      <c r="C202" s="478"/>
      <c r="D202" s="478"/>
      <c r="E202" s="478"/>
      <c r="F202" s="478"/>
      <c r="G202" s="478"/>
      <c r="H202" s="478"/>
      <c r="I202" s="478"/>
      <c r="J202" s="478"/>
      <c r="K202" s="478"/>
      <c r="L202" s="478"/>
      <c r="M202" s="478"/>
      <c r="N202" s="478"/>
      <c r="O202" s="478"/>
      <c r="P202" s="478"/>
      <c r="Q202" s="478"/>
      <c r="R202" s="478"/>
      <c r="S202" s="478"/>
      <c r="T202" s="478"/>
      <c r="U202" s="478"/>
      <c r="V202" s="478"/>
      <c r="W202" s="478"/>
      <c r="X202" s="478"/>
      <c r="Y202" s="478"/>
      <c r="Z202" s="478"/>
      <c r="AA202" s="478"/>
      <c r="AB202" s="478"/>
      <c r="AC202" s="478"/>
      <c r="AD202" s="478"/>
      <c r="AE202" s="478"/>
      <c r="AF202" s="478"/>
      <c r="AG202" s="478"/>
      <c r="AH202" s="478"/>
      <c r="AI202" s="478"/>
      <c r="AJ202" s="478"/>
      <c r="AK202" s="478"/>
      <c r="AL202" s="478"/>
      <c r="AM202" s="478"/>
      <c r="AN202" s="478"/>
      <c r="AO202" s="478"/>
      <c r="AP202" s="478"/>
      <c r="AQ202" s="478"/>
      <c r="AR202" s="478"/>
      <c r="AS202" s="478"/>
      <c r="AT202" s="478"/>
      <c r="AU202" s="478"/>
      <c r="AV202" s="478"/>
      <c r="AW202" s="478"/>
      <c r="AX202" s="478"/>
      <c r="AY202" s="478"/>
      <c r="AZ202" s="478"/>
      <c r="BA202" s="478"/>
      <c r="BB202" s="478"/>
      <c r="BC202" s="478"/>
      <c r="BD202" s="478"/>
      <c r="BE202" s="478"/>
      <c r="BF202" s="478"/>
      <c r="BG202" s="478"/>
      <c r="BH202" s="478"/>
      <c r="BI202" s="478"/>
      <c r="BJ202" s="478"/>
      <c r="BK202" s="478"/>
      <c r="BL202" s="478"/>
      <c r="BM202" s="478"/>
      <c r="BN202" s="478"/>
      <c r="BO202" s="478"/>
      <c r="BP202" s="478"/>
      <c r="BQ202" s="478"/>
      <c r="BR202" s="478"/>
    </row>
  </sheetData>
  <sheetProtection formatRows="0" selectLockedCells="1"/>
  <mergeCells count="217">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AX36:BA36"/>
    <mergeCell ref="H38:S38"/>
    <mergeCell ref="V38:Y38"/>
    <mergeCell ref="AB38:AE38"/>
    <mergeCell ref="AH38:AJ38"/>
    <mergeCell ref="AM38:AN38"/>
    <mergeCell ref="AS38:AV38"/>
    <mergeCell ref="AX38:BA38"/>
    <mergeCell ref="H36:S36"/>
    <mergeCell ref="V36:Y36"/>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107950</xdr:colOff>
                    <xdr:row>1</xdr:row>
                    <xdr:rowOff>184150</xdr:rowOff>
                  </from>
                  <to>
                    <xdr:col>38</xdr:col>
                    <xdr:colOff>171450</xdr:colOff>
                    <xdr:row>2</xdr:row>
                    <xdr:rowOff>203200</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203200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4" formatCode="\₤\ #,##0.00"/>
            </x14:dxf>
          </x14:cfRule>
          <x14:cfRule type="expression" priority="58" id="{869CCA82-67B4-40AB-A66E-69157F13E68A}">
            <xm:f>'FX Card'!$F$1=22</xm:f>
            <x14:dxf>
              <numFmt numFmtId="212" formatCode="#,##0.00\ [$kr-41D]"/>
            </x14:dxf>
          </x14:cfRule>
          <x14:cfRule type="expression" priority="59" id="{74ADEF0A-4A71-4DF2-97D6-ACE14D8D0D98}">
            <xm:f>'FX Card'!$F$1=21</xm:f>
            <x14:dxf>
              <numFmt numFmtId="211"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3"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09"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8"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4" formatCode="\₤\ #,##0.00"/>
            </x14:dxf>
          </x14:cfRule>
          <x14:cfRule type="expression" priority="29" id="{89F393DE-C2E4-4E14-8D91-81BECA0CFA95}">
            <xm:f>'FX Card'!$F$1=22</xm:f>
            <x14:dxf>
              <numFmt numFmtId="212" formatCode="#,##0.00\ [$kr-41D]"/>
            </x14:dxf>
          </x14:cfRule>
          <x14:cfRule type="expression" priority="30" id="{66C705B0-EE47-4137-8206-DD2C5C273854}">
            <xm:f>'FX Card'!$F$1=21</xm:f>
            <x14:dxf>
              <numFmt numFmtId="211"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3"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09"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8"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Panel'!$BE$1311:$BE$1319</xm:f>
          </x14:formula1>
          <xm:sqref>H59:S59</xm:sqref>
        </x14:dataValidation>
        <x14:dataValidation type="list" allowBlank="1" showInputMessage="1" showErrorMessage="1">
          <x14:formula1>
            <xm:f>'Control Panel'!$BE$1320:$BE$1326</xm:f>
          </x14:formula1>
          <xm:sqref>H73:S73</xm:sqref>
        </x14:dataValidation>
        <x14:dataValidation type="list" allowBlank="1" showInputMessage="1" showErrorMessage="1">
          <x14:formula1>
            <xm:f>'Control Panel'!$AD$883:$AD$891</xm:f>
          </x14:formula1>
          <xm:sqref>H30:S30</xm:sqref>
        </x14:dataValidation>
        <x14:dataValidation type="list" allowBlank="1" showInputMessage="1" showErrorMessage="1">
          <x14:formula1>
            <xm:f>'Control Panel'!$AD$892:$AD$898</xm:f>
          </x14:formula1>
          <xm:sqref>H38:S38</xm:sqref>
        </x14:dataValidation>
        <x14:dataValidation type="list" allowBlank="1" showInputMessage="1" showErrorMessage="1">
          <x14:formula1>
            <xm:f>'Control Panel'!$AD$899:$AD$900</xm:f>
          </x14:formula1>
          <xm:sqref>H44:S44</xm:sqref>
        </x14:dataValidation>
        <x14:dataValidation type="list" allowBlank="1" showInputMessage="1" showErrorMessage="1">
          <x14:formula1>
            <xm:f>'Control Panel'!$BE$1311:$BE$1319</xm:f>
          </x14:formula1>
          <xm:sqref>H57:S57</xm:sqref>
        </x14:dataValidation>
        <x14:dataValidation type="list" allowBlank="1" showInputMessage="1" showErrorMessage="1">
          <x14:formula1>
            <xm:f>'Control Panel'!$BE$1327:$BE$1328</xm:f>
          </x14:formula1>
          <xm:sqref>H77:S77</xm:sqref>
        </x14:dataValidation>
        <x14:dataValidation type="list" allowBlank="1" showInputMessage="1" showErrorMessage="1">
          <x14:formula1>
            <xm:f>'Control Panel'!$BE$1311:$BE$1319</xm:f>
          </x14:formula1>
          <xm:sqref>H65:S65</xm:sqref>
        </x14:dataValidation>
        <x14:dataValidation type="list" allowBlank="1" showInputMessage="1" showErrorMessage="1">
          <x14:formula1>
            <xm:f>'Control Panel'!$BE$1327:$BE$1328</xm:f>
          </x14:formula1>
          <xm:sqref>H79:S79</xm:sqref>
        </x14:dataValidation>
        <x14:dataValidation type="list" allowBlank="1" showInputMessage="1" showErrorMessage="1">
          <x14:formula1>
            <xm:f>'Control Panel'!$AD$883:$AD$891</xm:f>
          </x14:formula1>
          <xm:sqref>H22:S22</xm:sqref>
        </x14:dataValidation>
        <x14:dataValidation type="list" allowBlank="1" showInputMessage="1" showErrorMessage="1">
          <x14:formula1>
            <xm:f>'Control Panel'!$AD$892:$AD$898</xm:f>
          </x14:formula1>
          <xm:sqref>H34:S34</xm:sqref>
        </x14:dataValidation>
        <x14:dataValidation type="list" allowBlank="1" showInputMessage="1" showErrorMessage="1">
          <x14:formula1>
            <xm:f>'Control Panel'!$AD$899:$AD$900</xm:f>
          </x14:formula1>
          <xm:sqref>H42:S42</xm:sqref>
        </x14:dataValidation>
        <x14:dataValidation type="list" allowBlank="1" showInputMessage="1" showErrorMessage="1">
          <x14:formula1>
            <xm:f>'Control Panel'!$BE$1320:$BE$1326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workbookViewId="0"/>
  </sheetViews>
  <sheetFormatPr defaultRowHeight="14.5"/>
  <cols>
    <col min="1" max="1" width="4.26953125" customWidth="1"/>
    <col min="2" max="2" width="3.1796875" customWidth="1"/>
    <col min="3" max="3" width="4.26953125" customWidth="1"/>
    <col min="4" max="4" width="4.81640625" customWidth="1"/>
    <col min="5" max="5" width="4.26953125" customWidth="1"/>
    <col min="6" max="6" width="4.7265625" customWidth="1"/>
    <col min="7" max="7" width="7" customWidth="1"/>
    <col min="8" max="8" width="7.54296875" customWidth="1"/>
    <col min="9" max="9" width="7.1796875" customWidth="1"/>
    <col min="10" max="10" width="1.453125" customWidth="1"/>
    <col min="11" max="11" width="6.26953125" customWidth="1"/>
    <col min="12" max="12" width="3.54296875" customWidth="1"/>
    <col min="13" max="13" width="5.54296875" customWidth="1"/>
    <col min="14" max="14" width="5.1796875" customWidth="1"/>
    <col min="15" max="15" width="4.26953125" customWidth="1"/>
    <col min="16" max="16" width="6.7265625" customWidth="1"/>
    <col min="17" max="17" width="8.26953125" customWidth="1"/>
    <col min="18" max="18" width="1.453125" customWidth="1"/>
    <col min="19" max="20" width="4.26953125" customWidth="1"/>
    <col min="21" max="21" width="1.453125" customWidth="1"/>
    <col min="22" max="28" width="4.26953125" customWidth="1"/>
    <col min="29" max="29" width="3" customWidth="1"/>
    <col min="30" max="30" width="4.26953125" customWidth="1"/>
  </cols>
  <sheetData>
    <row r="1" spans="1:51" ht="16.5" customHeight="1" thickBot="1">
      <c r="A1" s="366"/>
      <c r="B1" s="366"/>
      <c r="C1" s="366"/>
      <c r="D1" s="366"/>
      <c r="E1" s="366"/>
      <c r="F1" s="366"/>
      <c r="G1" s="366"/>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c r="AK1" s="366"/>
      <c r="AL1" s="366"/>
      <c r="AM1" s="366"/>
      <c r="AN1" s="366"/>
      <c r="AO1" s="366"/>
      <c r="AP1" s="366"/>
      <c r="AQ1" s="366"/>
      <c r="AR1" s="366"/>
      <c r="AS1" s="366"/>
      <c r="AT1" s="366"/>
      <c r="AU1" s="366"/>
      <c r="AV1" s="366"/>
      <c r="AW1" s="366"/>
      <c r="AX1" s="366"/>
      <c r="AY1" s="366"/>
    </row>
    <row r="2" spans="1:51" ht="16.5">
      <c r="A2" s="366"/>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9"/>
      <c r="AD2" s="366"/>
      <c r="AE2" s="366"/>
      <c r="AF2" s="366"/>
      <c r="AG2" s="366"/>
      <c r="AH2" s="366"/>
      <c r="AI2" s="366"/>
      <c r="AJ2" s="366"/>
      <c r="AK2" s="366"/>
      <c r="AL2" s="366"/>
      <c r="AM2" s="366"/>
      <c r="AN2" s="366"/>
      <c r="AO2" s="366"/>
      <c r="AP2" s="366"/>
      <c r="AQ2" s="366"/>
      <c r="AR2" s="366"/>
      <c r="AS2" s="366"/>
      <c r="AT2" s="366"/>
      <c r="AU2" s="366"/>
      <c r="AV2" s="366"/>
      <c r="AW2" s="366"/>
      <c r="AX2" s="366"/>
      <c r="AY2" s="366"/>
    </row>
    <row r="3" spans="1:51" ht="14.25" customHeight="1">
      <c r="A3" s="366"/>
      <c r="B3" s="370"/>
      <c r="C3" s="371"/>
      <c r="D3" s="371"/>
      <c r="E3" s="371"/>
      <c r="F3" s="371"/>
      <c r="G3" s="371"/>
      <c r="H3" s="371"/>
      <c r="I3" s="371"/>
      <c r="J3" s="372"/>
      <c r="K3" s="372"/>
      <c r="L3" s="372"/>
      <c r="M3" s="372"/>
      <c r="N3" s="372"/>
      <c r="O3" s="372"/>
      <c r="P3" s="372"/>
      <c r="Q3" s="372"/>
      <c r="R3" s="372"/>
      <c r="S3" s="372"/>
      <c r="T3" s="372"/>
      <c r="U3" s="372"/>
      <c r="V3" s="372"/>
      <c r="W3" s="526" t="s">
        <v>589</v>
      </c>
      <c r="X3" s="525"/>
      <c r="Y3" s="525"/>
      <c r="Z3" s="525"/>
      <c r="AA3" s="525"/>
      <c r="AB3" s="525"/>
      <c r="AC3" s="373"/>
      <c r="AD3" s="366"/>
      <c r="AE3" s="366"/>
      <c r="AF3" s="366"/>
      <c r="AG3" s="366"/>
      <c r="AH3" s="366"/>
      <c r="AI3" s="366"/>
      <c r="AJ3" s="366"/>
      <c r="AK3" s="366"/>
      <c r="AL3" s="366"/>
      <c r="AM3" s="366"/>
      <c r="AN3" s="366"/>
      <c r="AO3" s="366"/>
      <c r="AP3" s="366"/>
      <c r="AQ3" s="366"/>
      <c r="AR3" s="366"/>
      <c r="AS3" s="366"/>
      <c r="AT3" s="366"/>
      <c r="AU3" s="366"/>
      <c r="AV3" s="366"/>
      <c r="AW3" s="366"/>
      <c r="AX3" s="366"/>
      <c r="AY3" s="366"/>
    </row>
    <row r="4" spans="1:51" ht="15" customHeight="1">
      <c r="A4" s="366"/>
      <c r="B4" s="370"/>
      <c r="C4" s="371"/>
      <c r="D4" s="371"/>
      <c r="E4" s="371"/>
      <c r="F4" s="371"/>
      <c r="G4" s="371"/>
      <c r="H4" s="371"/>
      <c r="I4" s="371"/>
      <c r="J4" s="372"/>
      <c r="K4" s="1419" t="s">
        <v>590</v>
      </c>
      <c r="L4" s="1419"/>
      <c r="M4" s="1419"/>
      <c r="N4" s="1419"/>
      <c r="O4" s="1419"/>
      <c r="P4" s="1419"/>
      <c r="Q4" s="1419"/>
      <c r="R4" s="1419"/>
      <c r="S4" s="1419"/>
      <c r="T4" s="1419"/>
      <c r="U4" s="1419"/>
      <c r="V4" s="1419"/>
      <c r="W4" s="525"/>
      <c r="X4" s="525"/>
      <c r="Y4" s="525"/>
      <c r="Z4" s="525"/>
      <c r="AA4" s="525"/>
      <c r="AB4" s="525"/>
      <c r="AC4" s="373"/>
      <c r="AD4" s="366"/>
      <c r="AE4" s="366"/>
      <c r="AF4" s="366"/>
      <c r="AG4" s="366"/>
      <c r="AH4" s="366"/>
      <c r="AI4" s="366"/>
      <c r="AJ4" s="366"/>
      <c r="AK4" s="366"/>
      <c r="AL4" s="366"/>
      <c r="AM4" s="366"/>
      <c r="AN4" s="366"/>
      <c r="AO4" s="366"/>
      <c r="AP4" s="366"/>
      <c r="AQ4" s="366"/>
      <c r="AR4" s="366"/>
      <c r="AS4" s="366"/>
      <c r="AT4" s="366"/>
      <c r="AU4" s="366"/>
      <c r="AV4" s="366"/>
      <c r="AW4" s="366"/>
      <c r="AX4" s="366"/>
      <c r="AY4" s="366"/>
    </row>
    <row r="5" spans="1:51" ht="17.25" customHeight="1">
      <c r="A5" s="366"/>
      <c r="B5" s="370"/>
      <c r="C5" s="371"/>
      <c r="D5" s="371"/>
      <c r="E5" s="371"/>
      <c r="F5" s="371"/>
      <c r="G5" s="371"/>
      <c r="H5" s="371"/>
      <c r="I5" s="371"/>
      <c r="J5" s="372"/>
      <c r="K5" s="1419"/>
      <c r="L5" s="1419"/>
      <c r="M5" s="1419"/>
      <c r="N5" s="1419"/>
      <c r="O5" s="1419"/>
      <c r="P5" s="1419"/>
      <c r="Q5" s="1419"/>
      <c r="R5" s="1419"/>
      <c r="S5" s="1419"/>
      <c r="T5" s="1419"/>
      <c r="U5" s="1419"/>
      <c r="V5" s="1419"/>
      <c r="W5" s="507"/>
      <c r="X5" s="507"/>
      <c r="Y5" s="507"/>
      <c r="Z5" s="507"/>
      <c r="AA5" s="374"/>
      <c r="AB5" s="374"/>
      <c r="AC5" s="373"/>
      <c r="AD5" s="366"/>
      <c r="AE5" s="366"/>
      <c r="AF5" s="366"/>
      <c r="AG5" s="366"/>
      <c r="AH5" s="366"/>
      <c r="AI5" s="366"/>
      <c r="AJ5" s="366"/>
      <c r="AK5" s="366"/>
      <c r="AL5" s="366"/>
      <c r="AM5" s="366"/>
      <c r="AN5" s="366"/>
      <c r="AO5" s="366"/>
      <c r="AP5" s="366"/>
      <c r="AQ5" s="366"/>
      <c r="AR5" s="366"/>
      <c r="AS5" s="366"/>
      <c r="AT5" s="366"/>
      <c r="AU5" s="366"/>
      <c r="AV5" s="366"/>
      <c r="AW5" s="366"/>
      <c r="AX5" s="366"/>
      <c r="AY5" s="366"/>
    </row>
    <row r="6" spans="1:51" ht="13.5" customHeight="1">
      <c r="A6" s="366"/>
      <c r="B6" s="370"/>
      <c r="C6" s="371"/>
      <c r="D6" s="371"/>
      <c r="E6" s="371"/>
      <c r="F6" s="371"/>
      <c r="G6" s="371"/>
      <c r="H6" s="371"/>
      <c r="I6" s="371"/>
      <c r="J6" s="372"/>
      <c r="K6" s="1419"/>
      <c r="L6" s="1419"/>
      <c r="M6" s="1419"/>
      <c r="N6" s="1419"/>
      <c r="O6" s="1419"/>
      <c r="P6" s="1419"/>
      <c r="Q6" s="1419"/>
      <c r="R6" s="1419"/>
      <c r="S6" s="1419"/>
      <c r="T6" s="1419"/>
      <c r="U6" s="1419"/>
      <c r="V6" s="1419"/>
      <c r="W6" s="507"/>
      <c r="X6" s="507"/>
      <c r="Y6" s="507"/>
      <c r="Z6" s="507"/>
      <c r="AA6" s="374"/>
      <c r="AB6" s="374"/>
      <c r="AC6" s="373"/>
      <c r="AD6" s="366"/>
      <c r="AE6" s="366"/>
      <c r="AF6" s="366"/>
      <c r="AG6" s="366"/>
      <c r="AH6" s="366"/>
      <c r="AI6" s="366"/>
      <c r="AJ6" s="366"/>
      <c r="AK6" s="366"/>
      <c r="AL6" s="366"/>
      <c r="AM6" s="366"/>
      <c r="AN6" s="366"/>
      <c r="AO6" s="366"/>
      <c r="AP6" s="366"/>
      <c r="AQ6" s="366"/>
      <c r="AR6" s="366"/>
      <c r="AS6" s="366"/>
      <c r="AT6" s="366"/>
      <c r="AU6" s="366"/>
      <c r="AV6" s="366"/>
      <c r="AW6" s="366"/>
      <c r="AX6" s="366"/>
      <c r="AY6" s="366"/>
    </row>
    <row r="7" spans="1:51" ht="16.5">
      <c r="A7" s="366"/>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3"/>
      <c r="AD7" s="366"/>
      <c r="AE7" s="366"/>
      <c r="AF7" s="366"/>
      <c r="AG7" s="366"/>
      <c r="AH7" s="366"/>
      <c r="AI7" s="366"/>
      <c r="AJ7" s="366"/>
      <c r="AK7" s="366"/>
      <c r="AL7" s="366"/>
      <c r="AM7" s="366"/>
      <c r="AN7" s="366"/>
      <c r="AO7" s="366"/>
      <c r="AP7" s="366"/>
      <c r="AQ7" s="366"/>
      <c r="AR7" s="366"/>
      <c r="AS7" s="366"/>
      <c r="AT7" s="366"/>
      <c r="AU7" s="366"/>
      <c r="AV7" s="366"/>
      <c r="AW7" s="366"/>
      <c r="AX7" s="366"/>
      <c r="AY7" s="366"/>
    </row>
    <row r="8" spans="1:51" ht="16.5">
      <c r="A8" s="366"/>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3"/>
      <c r="AD8" s="366"/>
      <c r="AE8" s="366"/>
      <c r="AF8" s="366"/>
      <c r="AG8" s="366"/>
      <c r="AH8" s="366"/>
      <c r="AI8" s="366"/>
      <c r="AJ8" s="366"/>
      <c r="AK8" s="366"/>
      <c r="AL8" s="366"/>
      <c r="AM8" s="366"/>
      <c r="AN8" s="366"/>
      <c r="AO8" s="366"/>
      <c r="AP8" s="366"/>
      <c r="AQ8" s="366"/>
      <c r="AR8" s="366"/>
      <c r="AS8" s="366"/>
      <c r="AT8" s="366"/>
      <c r="AU8" s="366"/>
      <c r="AV8" s="366"/>
      <c r="AW8" s="366"/>
      <c r="AX8" s="366"/>
      <c r="AY8" s="366"/>
    </row>
    <row r="9" spans="1:51" ht="16.5">
      <c r="A9" s="366"/>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3"/>
      <c r="AD9" s="366"/>
      <c r="AE9" s="366"/>
      <c r="AF9" s="366"/>
      <c r="AG9" s="366"/>
      <c r="AH9" s="366"/>
      <c r="AI9" s="366"/>
      <c r="AJ9" s="366"/>
      <c r="AK9" s="366"/>
      <c r="AL9" s="366"/>
      <c r="AM9" s="366"/>
      <c r="AN9" s="366"/>
      <c r="AO9" s="366"/>
      <c r="AP9" s="366"/>
      <c r="AQ9" s="366"/>
      <c r="AR9" s="366"/>
      <c r="AS9" s="366"/>
      <c r="AT9" s="366"/>
      <c r="AU9" s="366"/>
      <c r="AV9" s="366"/>
      <c r="AW9" s="366"/>
      <c r="AX9" s="366"/>
      <c r="AY9" s="366"/>
    </row>
    <row r="10" spans="1:51" ht="5.25" customHeight="1">
      <c r="A10" s="366"/>
      <c r="B10" s="370"/>
      <c r="C10" s="376"/>
      <c r="D10" s="376"/>
      <c r="E10" s="376"/>
      <c r="F10" s="376"/>
      <c r="G10" s="376"/>
      <c r="H10" s="376"/>
      <c r="I10" s="376"/>
      <c r="J10" s="375"/>
      <c r="K10" s="532"/>
      <c r="L10" s="532"/>
      <c r="M10" s="532"/>
      <c r="N10" s="532"/>
      <c r="O10" s="532"/>
      <c r="P10" s="532"/>
      <c r="Q10" s="532"/>
      <c r="R10" s="524"/>
      <c r="S10" s="377"/>
      <c r="T10" s="377"/>
      <c r="U10" s="377"/>
      <c r="V10" s="377"/>
      <c r="W10" s="377"/>
      <c r="X10" s="377"/>
      <c r="Y10" s="377"/>
      <c r="Z10" s="377"/>
      <c r="AA10" s="377"/>
      <c r="AB10" s="377"/>
      <c r="AC10" s="373"/>
      <c r="AD10" s="366"/>
      <c r="AE10" s="366"/>
      <c r="AF10" s="366"/>
      <c r="AG10" s="366"/>
      <c r="AH10" s="366"/>
      <c r="AI10" s="366"/>
      <c r="AJ10" s="366"/>
      <c r="AK10" s="366"/>
      <c r="AL10" s="366"/>
      <c r="AM10" s="366"/>
      <c r="AN10" s="366"/>
      <c r="AO10" s="366"/>
      <c r="AP10" s="366"/>
      <c r="AQ10" s="366"/>
      <c r="AR10" s="366"/>
      <c r="AS10" s="366"/>
      <c r="AT10" s="366"/>
      <c r="AU10" s="366"/>
      <c r="AV10" s="366"/>
      <c r="AW10" s="366"/>
      <c r="AX10" s="366"/>
      <c r="AY10" s="366"/>
    </row>
    <row r="11" spans="1:51" ht="20.25" customHeight="1">
      <c r="A11" s="366"/>
      <c r="B11" s="370"/>
      <c r="C11" s="1410" t="s">
        <v>591</v>
      </c>
      <c r="D11" s="1410"/>
      <c r="E11" s="1410"/>
      <c r="F11" s="1410"/>
      <c r="G11" s="1410"/>
      <c r="H11" s="1410"/>
      <c r="I11" s="1410"/>
      <c r="J11" s="375"/>
      <c r="K11" s="1416" t="s">
        <v>671</v>
      </c>
      <c r="L11" s="1416"/>
      <c r="M11" s="1416"/>
      <c r="N11" s="1416"/>
      <c r="O11" s="1416"/>
      <c r="P11" s="1416"/>
      <c r="Q11" s="1416"/>
      <c r="R11" s="524"/>
      <c r="S11" s="381"/>
      <c r="T11" s="381" t="s">
        <v>670</v>
      </c>
      <c r="U11" s="382"/>
      <c r="V11" s="382"/>
      <c r="W11" s="382"/>
      <c r="X11" s="382"/>
      <c r="Y11" s="383"/>
      <c r="Z11" s="384"/>
      <c r="AA11" s="384"/>
      <c r="AB11" s="384"/>
      <c r="AC11" s="373"/>
      <c r="AD11" s="366"/>
      <c r="AE11" s="366"/>
      <c r="AF11" s="366"/>
      <c r="AG11" s="366"/>
      <c r="AH11" s="366"/>
      <c r="AI11" s="366"/>
      <c r="AJ11" s="366"/>
      <c r="AK11" s="366"/>
      <c r="AL11" s="366"/>
      <c r="AM11" s="366"/>
      <c r="AN11" s="366"/>
      <c r="AO11" s="366"/>
      <c r="AP11" s="366"/>
      <c r="AQ11" s="366"/>
      <c r="AR11" s="366"/>
      <c r="AS11" s="366"/>
      <c r="AT11" s="366"/>
      <c r="AU11" s="366"/>
      <c r="AV11" s="366"/>
      <c r="AW11" s="366"/>
      <c r="AX11" s="366"/>
      <c r="AY11" s="366"/>
    </row>
    <row r="12" spans="1:51" ht="16.5" customHeight="1">
      <c r="A12" s="366"/>
      <c r="B12" s="370"/>
      <c r="C12" s="1410"/>
      <c r="D12" s="1410"/>
      <c r="E12" s="1410"/>
      <c r="F12" s="1410"/>
      <c r="G12" s="1410"/>
      <c r="H12" s="1410"/>
      <c r="I12" s="1410"/>
      <c r="J12" s="375"/>
      <c r="K12" s="1415">
        <f>'Preferred Scenarios Calculator'!AW117</f>
        <v>1</v>
      </c>
      <c r="L12" s="1416" t="s">
        <v>669</v>
      </c>
      <c r="M12" s="1416"/>
      <c r="N12" s="1416"/>
      <c r="O12" s="1416"/>
      <c r="P12" s="1416"/>
      <c r="Q12" s="1416"/>
      <c r="R12" s="524"/>
      <c r="S12" s="397"/>
      <c r="T12" s="398" t="s">
        <v>140</v>
      </c>
      <c r="U12" s="399"/>
      <c r="V12" s="399"/>
      <c r="W12" s="399"/>
      <c r="X12" s="1411" t="str">
        <f>'Control Panel'!M1474</f>
        <v>First 5GB Free</v>
      </c>
      <c r="Y12" s="1411"/>
      <c r="Z12" s="1411"/>
      <c r="AA12" s="1411"/>
      <c r="AB12" s="523"/>
      <c r="AC12" s="373"/>
      <c r="AD12" s="366"/>
      <c r="AE12" s="366"/>
      <c r="AF12" s="366"/>
      <c r="AG12" s="366"/>
      <c r="AH12" s="366"/>
      <c r="AI12" s="366"/>
      <c r="AJ12" s="366"/>
      <c r="AK12" s="366"/>
      <c r="AL12" s="366"/>
      <c r="AM12" s="366"/>
      <c r="AN12" s="366"/>
      <c r="AO12" s="366"/>
      <c r="AP12" s="366"/>
      <c r="AQ12" s="366"/>
      <c r="AR12" s="366"/>
      <c r="AS12" s="366"/>
      <c r="AT12" s="366"/>
      <c r="AU12" s="366"/>
      <c r="AV12" s="366"/>
      <c r="AW12" s="366"/>
      <c r="AX12" s="366"/>
      <c r="AY12" s="366"/>
    </row>
    <row r="13" spans="1:51" ht="16.5" customHeight="1">
      <c r="A13" s="366"/>
      <c r="B13" s="370"/>
      <c r="C13" s="1410"/>
      <c r="D13" s="1410"/>
      <c r="E13" s="1410"/>
      <c r="F13" s="1410"/>
      <c r="G13" s="1410"/>
      <c r="H13" s="1410"/>
      <c r="I13" s="1410"/>
      <c r="J13" s="375"/>
      <c r="K13" s="1415"/>
      <c r="L13" s="1416"/>
      <c r="M13" s="1416"/>
      <c r="N13" s="1416"/>
      <c r="O13" s="1416"/>
      <c r="P13" s="1416"/>
      <c r="Q13" s="1416"/>
      <c r="R13" s="524"/>
      <c r="S13" s="397"/>
      <c r="T13" s="398" t="s">
        <v>121</v>
      </c>
      <c r="U13" s="399"/>
      <c r="V13" s="399"/>
      <c r="W13" s="399"/>
      <c r="X13" s="1411">
        <f>'Control Panel'!BA893</f>
        <v>0</v>
      </c>
      <c r="Y13" s="1411"/>
      <c r="Z13" s="1411"/>
      <c r="AA13" s="1411"/>
      <c r="AB13" s="400"/>
      <c r="AC13" s="373"/>
      <c r="AD13" s="366"/>
      <c r="AE13" s="366"/>
      <c r="AF13" s="366"/>
      <c r="AG13" s="366"/>
      <c r="AH13" s="366"/>
      <c r="AI13" s="366"/>
      <c r="AJ13" s="366"/>
      <c r="AK13" s="366"/>
      <c r="AL13" s="366"/>
      <c r="AM13" s="366"/>
      <c r="AN13" s="366"/>
      <c r="AO13" s="366"/>
      <c r="AP13" s="366"/>
      <c r="AQ13" s="366"/>
      <c r="AR13" s="366"/>
      <c r="AS13" s="366"/>
      <c r="AT13" s="366"/>
      <c r="AU13" s="366"/>
      <c r="AV13" s="366"/>
      <c r="AW13" s="366"/>
      <c r="AX13" s="366"/>
      <c r="AY13" s="366"/>
    </row>
    <row r="14" spans="1:51" ht="16.5" customHeight="1">
      <c r="A14" s="366"/>
      <c r="B14" s="370"/>
      <c r="C14" s="522"/>
      <c r="D14" s="522"/>
      <c r="E14" s="522"/>
      <c r="F14" s="522"/>
      <c r="G14" s="522"/>
      <c r="H14" s="522"/>
      <c r="I14" s="522"/>
      <c r="J14" s="375"/>
      <c r="K14" s="533"/>
      <c r="L14" s="1416"/>
      <c r="M14" s="1416"/>
      <c r="N14" s="1416"/>
      <c r="O14" s="1416"/>
      <c r="P14" s="1416"/>
      <c r="Q14" s="1416"/>
      <c r="R14" s="524"/>
      <c r="S14" s="397"/>
      <c r="T14" s="398" t="s">
        <v>130</v>
      </c>
      <c r="U14" s="399"/>
      <c r="V14" s="399"/>
      <c r="W14" s="399"/>
      <c r="X14" s="1411">
        <f>'Control Panel'!BD1321</f>
        <v>0</v>
      </c>
      <c r="Y14" s="1411"/>
      <c r="Z14" s="1411"/>
      <c r="AA14" s="1411"/>
      <c r="AB14" s="400"/>
      <c r="AC14" s="373"/>
      <c r="AD14" s="366"/>
      <c r="AE14" s="366"/>
      <c r="AF14" s="366"/>
      <c r="AG14" s="366"/>
      <c r="AH14" s="366"/>
      <c r="AI14" s="366"/>
      <c r="AJ14" s="366"/>
      <c r="AK14" s="366"/>
      <c r="AL14" s="366"/>
      <c r="AM14" s="366"/>
      <c r="AN14" s="366"/>
      <c r="AO14" s="366"/>
      <c r="AP14" s="366"/>
      <c r="AQ14" s="366"/>
      <c r="AR14" s="366"/>
      <c r="AS14" s="366"/>
      <c r="AT14" s="366"/>
      <c r="AU14" s="366"/>
      <c r="AV14" s="366"/>
      <c r="AW14" s="366"/>
      <c r="AX14" s="366"/>
      <c r="AY14" s="366"/>
    </row>
    <row r="15" spans="1:51" ht="16.5" customHeight="1">
      <c r="A15" s="366"/>
      <c r="B15" s="370"/>
      <c r="C15" s="1414">
        <f>'Preferred Scenarios Calculator'!J116</f>
        <v>44.548999999999999</v>
      </c>
      <c r="D15" s="1414"/>
      <c r="E15" s="1414"/>
      <c r="F15" s="1414"/>
      <c r="G15" s="1414"/>
      <c r="H15" s="1414"/>
      <c r="I15" s="1414"/>
      <c r="J15" s="375"/>
      <c r="K15" s="1417">
        <f>C15*'Preferred Scenarios Calculator'!AW117</f>
        <v>44.548999999999999</v>
      </c>
      <c r="L15" s="1418"/>
      <c r="M15" s="1418"/>
      <c r="N15" s="1418"/>
      <c r="O15" s="1418"/>
      <c r="P15" s="1418"/>
      <c r="Q15" s="1418"/>
      <c r="R15" s="524"/>
      <c r="S15" s="397"/>
      <c r="T15" s="398" t="s">
        <v>44</v>
      </c>
      <c r="U15" s="399"/>
      <c r="V15" s="399"/>
      <c r="W15" s="399"/>
      <c r="X15" s="1411">
        <f>'Control Panel'!S1057</f>
        <v>9.5</v>
      </c>
      <c r="Y15" s="1411"/>
      <c r="Z15" s="1411"/>
      <c r="AA15" s="1411"/>
      <c r="AB15" s="400"/>
      <c r="AC15" s="373"/>
      <c r="AD15" s="366"/>
      <c r="AE15" s="366"/>
      <c r="AF15" s="366"/>
      <c r="AG15" s="366"/>
      <c r="AH15" s="366"/>
      <c r="AI15" s="366"/>
      <c r="AJ15" s="366"/>
      <c r="AK15" s="366"/>
      <c r="AL15" s="366"/>
      <c r="AM15" s="366"/>
      <c r="AN15" s="366"/>
      <c r="AO15" s="366"/>
      <c r="AP15" s="366"/>
      <c r="AQ15" s="366"/>
      <c r="AR15" s="366"/>
      <c r="AS15" s="366"/>
      <c r="AT15" s="366"/>
      <c r="AU15" s="366"/>
      <c r="AV15" s="366"/>
      <c r="AW15" s="366"/>
      <c r="AX15" s="366"/>
      <c r="AY15" s="366"/>
    </row>
    <row r="16" spans="1:51" ht="16.5" customHeight="1">
      <c r="A16" s="366"/>
      <c r="B16" s="370"/>
      <c r="C16" s="1414"/>
      <c r="D16" s="1414"/>
      <c r="E16" s="1414"/>
      <c r="F16" s="1414"/>
      <c r="G16" s="1414"/>
      <c r="H16" s="1414"/>
      <c r="I16" s="1414"/>
      <c r="J16" s="375"/>
      <c r="K16" s="1418"/>
      <c r="L16" s="1418"/>
      <c r="M16" s="1418"/>
      <c r="N16" s="1418"/>
      <c r="O16" s="1418"/>
      <c r="P16" s="1418"/>
      <c r="Q16" s="1418"/>
      <c r="R16" s="524"/>
      <c r="S16" s="397"/>
      <c r="T16" s="398" t="s">
        <v>988</v>
      </c>
      <c r="U16" s="399"/>
      <c r="V16" s="399"/>
      <c r="W16" s="399"/>
      <c r="X16" s="1411">
        <f>'Control Panel'!Q1498</f>
        <v>0</v>
      </c>
      <c r="Y16" s="1411"/>
      <c r="Z16" s="1411"/>
      <c r="AA16" s="1411"/>
      <c r="AB16" s="400"/>
      <c r="AC16" s="373"/>
      <c r="AD16" s="366"/>
      <c r="AE16" s="366"/>
      <c r="AF16" s="366"/>
      <c r="AG16" s="366"/>
      <c r="AH16" s="366"/>
      <c r="AI16" s="366"/>
      <c r="AJ16" s="366"/>
      <c r="AK16" s="366"/>
      <c r="AL16" s="366"/>
      <c r="AM16" s="366"/>
      <c r="AN16" s="366"/>
      <c r="AO16" s="366"/>
      <c r="AP16" s="366"/>
      <c r="AQ16" s="366"/>
      <c r="AR16" s="366"/>
      <c r="AS16" s="366"/>
      <c r="AT16" s="366"/>
      <c r="AU16" s="366"/>
      <c r="AV16" s="366"/>
      <c r="AW16" s="366"/>
      <c r="AX16" s="366"/>
      <c r="AY16" s="366"/>
    </row>
    <row r="17" spans="1:51" ht="16.5" customHeight="1">
      <c r="A17" s="366"/>
      <c r="B17" s="370"/>
      <c r="C17" s="1414"/>
      <c r="D17" s="1414"/>
      <c r="E17" s="1414"/>
      <c r="F17" s="1414"/>
      <c r="G17" s="1414"/>
      <c r="H17" s="1414"/>
      <c r="I17" s="1414"/>
      <c r="J17" s="375"/>
      <c r="K17" s="1418"/>
      <c r="L17" s="1418"/>
      <c r="M17" s="1418"/>
      <c r="N17" s="1418"/>
      <c r="O17" s="1418"/>
      <c r="P17" s="1418"/>
      <c r="Q17" s="1418"/>
      <c r="R17" s="524"/>
      <c r="S17" s="397"/>
      <c r="T17" s="398" t="s">
        <v>151</v>
      </c>
      <c r="U17" s="399"/>
      <c r="V17" s="399"/>
      <c r="W17" s="399"/>
      <c r="X17" s="1411">
        <f>'Control Panel'!AG1135</f>
        <v>8.2649999999999988</v>
      </c>
      <c r="Y17" s="1411"/>
      <c r="Z17" s="1411"/>
      <c r="AA17" s="1411"/>
      <c r="AB17" s="400"/>
      <c r="AC17" s="373"/>
      <c r="AD17" s="366"/>
      <c r="AE17" s="366"/>
      <c r="AF17" s="366"/>
      <c r="AG17" s="366"/>
      <c r="AH17" s="366"/>
      <c r="AI17" s="366"/>
      <c r="AJ17" s="366"/>
      <c r="AK17" s="366"/>
      <c r="AL17" s="366"/>
      <c r="AM17" s="366"/>
      <c r="AN17" s="366"/>
      <c r="AO17" s="366"/>
      <c r="AP17" s="366"/>
      <c r="AQ17" s="366"/>
      <c r="AR17" s="366"/>
      <c r="AS17" s="366"/>
      <c r="AT17" s="366"/>
      <c r="AU17" s="366"/>
      <c r="AV17" s="366"/>
      <c r="AW17" s="366"/>
      <c r="AX17" s="366"/>
      <c r="AY17" s="366"/>
    </row>
    <row r="18" spans="1:51" ht="16.5" customHeight="1">
      <c r="A18" s="366"/>
      <c r="B18" s="370"/>
      <c r="C18" s="1414"/>
      <c r="D18" s="1414"/>
      <c r="E18" s="1414"/>
      <c r="F18" s="1414"/>
      <c r="G18" s="1414"/>
      <c r="H18" s="1414"/>
      <c r="I18" s="1414"/>
      <c r="J18" s="375"/>
      <c r="K18" s="1418"/>
      <c r="L18" s="1418"/>
      <c r="M18" s="1418"/>
      <c r="N18" s="1418"/>
      <c r="O18" s="1418"/>
      <c r="P18" s="1418"/>
      <c r="Q18" s="1418"/>
      <c r="R18" s="524"/>
      <c r="S18" s="397"/>
      <c r="T18" s="398" t="s">
        <v>75</v>
      </c>
      <c r="U18" s="399"/>
      <c r="V18" s="399"/>
      <c r="W18" s="399"/>
      <c r="X18" s="1411">
        <f>'Control Panel'!Q1300</f>
        <v>26.783999999999999</v>
      </c>
      <c r="Y18" s="1411"/>
      <c r="Z18" s="1411"/>
      <c r="AA18" s="1411"/>
      <c r="AB18" s="400"/>
      <c r="AC18" s="373"/>
      <c r="AD18" s="366"/>
      <c r="AE18" s="366"/>
      <c r="AF18" s="366"/>
      <c r="AG18" s="366"/>
      <c r="AH18" s="366"/>
      <c r="AI18" s="366"/>
      <c r="AJ18" s="366"/>
      <c r="AK18" s="366"/>
      <c r="AL18" s="366"/>
      <c r="AM18" s="366"/>
      <c r="AN18" s="366"/>
      <c r="AO18" s="366"/>
      <c r="AP18" s="366"/>
      <c r="AQ18" s="366"/>
      <c r="AR18" s="366"/>
      <c r="AS18" s="366"/>
      <c r="AT18" s="366"/>
      <c r="AU18" s="366"/>
      <c r="AV18" s="366"/>
      <c r="AW18" s="366"/>
      <c r="AX18" s="366"/>
      <c r="AY18" s="366"/>
    </row>
    <row r="19" spans="1:51" ht="16.5" customHeight="1">
      <c r="A19" s="366"/>
      <c r="B19" s="370"/>
      <c r="C19" s="1414"/>
      <c r="D19" s="1414"/>
      <c r="E19" s="1414"/>
      <c r="F19" s="1414"/>
      <c r="G19" s="1414"/>
      <c r="H19" s="1414"/>
      <c r="I19" s="1414"/>
      <c r="J19" s="375"/>
      <c r="K19" s="1418"/>
      <c r="L19" s="1418"/>
      <c r="M19" s="1418"/>
      <c r="N19" s="1418"/>
      <c r="O19" s="1418"/>
      <c r="P19" s="1418"/>
      <c r="Q19" s="1418"/>
      <c r="R19" s="524"/>
      <c r="S19" s="397"/>
      <c r="T19" s="410"/>
      <c r="U19" s="410"/>
      <c r="V19" s="410"/>
      <c r="W19" s="410"/>
      <c r="X19" s="410"/>
      <c r="Y19" s="410"/>
      <c r="Z19" s="411"/>
      <c r="AA19" s="411"/>
      <c r="AB19" s="411"/>
      <c r="AC19" s="373"/>
      <c r="AD19" s="366"/>
      <c r="AE19" s="366"/>
      <c r="AF19" s="366"/>
      <c r="AG19" s="366"/>
      <c r="AH19" s="366"/>
      <c r="AI19" s="366"/>
      <c r="AJ19" s="366"/>
      <c r="AK19" s="366"/>
      <c r="AL19" s="366"/>
      <c r="AM19" s="366"/>
      <c r="AN19" s="366"/>
      <c r="AO19" s="366"/>
      <c r="AP19" s="366"/>
      <c r="AQ19" s="366"/>
      <c r="AR19" s="366"/>
      <c r="AS19" s="366"/>
      <c r="AT19" s="366"/>
      <c r="AU19" s="366"/>
      <c r="AV19" s="366"/>
      <c r="AW19" s="366"/>
      <c r="AX19" s="366"/>
      <c r="AY19" s="366"/>
    </row>
    <row r="20" spans="1:51" ht="0.75" customHeight="1">
      <c r="A20" s="366"/>
      <c r="B20" s="370"/>
      <c r="C20" s="1414"/>
      <c r="D20" s="1414"/>
      <c r="E20" s="1414"/>
      <c r="F20" s="1414"/>
      <c r="G20" s="1414"/>
      <c r="H20" s="1414"/>
      <c r="I20" s="1414"/>
      <c r="J20" s="375"/>
      <c r="K20" s="1418"/>
      <c r="L20" s="1418"/>
      <c r="M20" s="1418"/>
      <c r="N20" s="1418"/>
      <c r="O20" s="1418"/>
      <c r="P20" s="1418"/>
      <c r="Q20" s="1418"/>
      <c r="R20" s="524"/>
      <c r="S20" s="397"/>
      <c r="T20" s="410"/>
      <c r="U20" s="410"/>
      <c r="V20" s="410"/>
      <c r="W20" s="410"/>
      <c r="X20" s="410"/>
      <c r="Y20" s="410"/>
      <c r="Z20" s="411"/>
      <c r="AA20" s="411"/>
      <c r="AB20" s="411"/>
      <c r="AC20" s="373"/>
      <c r="AD20" s="366"/>
      <c r="AE20" s="366"/>
      <c r="AF20" s="366"/>
      <c r="AG20" s="366"/>
      <c r="AH20" s="366"/>
      <c r="AI20" s="366"/>
      <c r="AJ20" s="366"/>
      <c r="AK20" s="366"/>
      <c r="AL20" s="366"/>
      <c r="AM20" s="366"/>
      <c r="AN20" s="366"/>
      <c r="AO20" s="366"/>
      <c r="AP20" s="366"/>
      <c r="AQ20" s="366"/>
      <c r="AR20" s="366"/>
      <c r="AS20" s="366"/>
      <c r="AT20" s="366"/>
      <c r="AU20" s="366"/>
      <c r="AV20" s="366"/>
      <c r="AW20" s="366"/>
      <c r="AX20" s="366"/>
      <c r="AY20" s="366"/>
    </row>
    <row r="21" spans="1:51" ht="16.5" customHeight="1">
      <c r="A21" s="366"/>
      <c r="B21" s="370"/>
      <c r="C21" s="1414"/>
      <c r="D21" s="1414"/>
      <c r="E21" s="1414"/>
      <c r="F21" s="1414"/>
      <c r="G21" s="1414"/>
      <c r="H21" s="1414"/>
      <c r="I21" s="1414"/>
      <c r="J21" s="375"/>
      <c r="K21" s="1418"/>
      <c r="L21" s="1418"/>
      <c r="M21" s="1418"/>
      <c r="N21" s="1418"/>
      <c r="O21" s="1418"/>
      <c r="P21" s="1418"/>
      <c r="Q21" s="1418"/>
      <c r="R21" s="524"/>
      <c r="S21" s="377"/>
      <c r="T21" s="422" t="s">
        <v>147</v>
      </c>
      <c r="U21" s="423"/>
      <c r="V21" s="423"/>
      <c r="W21" s="1412">
        <f>SUM(X12:AA18)</f>
        <v>44.548999999999999</v>
      </c>
      <c r="X21" s="1412"/>
      <c r="Y21" s="1412"/>
      <c r="Z21" s="1412"/>
      <c r="AA21" s="1413"/>
      <c r="AB21" s="424"/>
      <c r="AC21" s="373"/>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row>
    <row r="22" spans="1:51" ht="4.5" customHeight="1">
      <c r="A22" s="366"/>
      <c r="B22" s="370"/>
      <c r="C22" s="522"/>
      <c r="D22" s="522"/>
      <c r="E22" s="522"/>
      <c r="F22" s="522"/>
      <c r="G22" s="522"/>
      <c r="H22" s="522"/>
      <c r="I22" s="522"/>
      <c r="J22" s="375"/>
      <c r="K22" s="531"/>
      <c r="L22" s="531"/>
      <c r="M22" s="531"/>
      <c r="N22" s="531"/>
      <c r="O22" s="531"/>
      <c r="P22" s="531"/>
      <c r="Q22" s="531"/>
      <c r="R22" s="524"/>
      <c r="S22" s="377"/>
      <c r="T22" s="383"/>
      <c r="U22" s="383"/>
      <c r="V22" s="383"/>
      <c r="W22" s="383"/>
      <c r="X22" s="383"/>
      <c r="Y22" s="383"/>
      <c r="Z22" s="435"/>
      <c r="AA22" s="435"/>
      <c r="AB22" s="435"/>
      <c r="AC22" s="373"/>
      <c r="AD22" s="366"/>
      <c r="AE22" s="366"/>
      <c r="AF22" s="366"/>
      <c r="AG22" s="366"/>
      <c r="AH22" s="366"/>
      <c r="AI22" s="366"/>
      <c r="AJ22" s="366"/>
      <c r="AK22" s="366"/>
      <c r="AL22" s="366"/>
      <c r="AM22" s="366"/>
      <c r="AN22" s="366"/>
      <c r="AO22" s="366"/>
      <c r="AP22" s="366"/>
      <c r="AQ22" s="366"/>
      <c r="AR22" s="366"/>
      <c r="AS22" s="366"/>
      <c r="AT22" s="366"/>
      <c r="AU22" s="366"/>
      <c r="AV22" s="366"/>
      <c r="AW22" s="366"/>
      <c r="AX22" s="366"/>
      <c r="AY22" s="366"/>
    </row>
    <row r="23" spans="1:51" ht="17" thickBot="1">
      <c r="A23" s="366"/>
      <c r="B23" s="439"/>
      <c r="C23" s="440"/>
      <c r="D23" s="440"/>
      <c r="E23" s="440"/>
      <c r="F23" s="440"/>
      <c r="G23" s="440"/>
      <c r="H23" s="440"/>
      <c r="I23" s="440"/>
      <c r="J23" s="440"/>
      <c r="K23" s="440"/>
      <c r="L23" s="440"/>
      <c r="M23" s="440"/>
      <c r="N23" s="440"/>
      <c r="O23" s="440"/>
      <c r="P23" s="440"/>
      <c r="Q23" s="440"/>
      <c r="R23" s="440"/>
      <c r="S23" s="440"/>
      <c r="T23" s="440"/>
      <c r="U23" s="440"/>
      <c r="V23" s="440"/>
      <c r="W23" s="440"/>
      <c r="X23" s="440"/>
      <c r="Y23" s="440"/>
      <c r="Z23" s="440"/>
      <c r="AA23" s="440"/>
      <c r="AB23" s="440"/>
      <c r="AC23" s="441"/>
      <c r="AD23" s="366"/>
      <c r="AE23" s="366"/>
      <c r="AF23" s="366"/>
      <c r="AG23" s="366"/>
      <c r="AH23" s="366"/>
      <c r="AI23" s="366"/>
      <c r="AJ23" s="366"/>
      <c r="AK23" s="366"/>
      <c r="AL23" s="366"/>
      <c r="AM23" s="366"/>
      <c r="AN23" s="366"/>
      <c r="AO23" s="366"/>
      <c r="AP23" s="366"/>
      <c r="AQ23" s="366"/>
      <c r="AR23" s="366"/>
      <c r="AS23" s="366"/>
      <c r="AT23" s="366"/>
      <c r="AU23" s="366"/>
      <c r="AV23" s="366"/>
      <c r="AW23" s="366"/>
      <c r="AX23" s="366"/>
      <c r="AY23" s="366"/>
    </row>
    <row r="24" spans="1:51" ht="16.5" hidden="1">
      <c r="A24" s="366"/>
      <c r="B24" s="451"/>
      <c r="C24" s="451"/>
      <c r="D24" s="451"/>
      <c r="E24" s="451"/>
      <c r="F24" s="451"/>
      <c r="G24" s="451"/>
      <c r="H24" s="451"/>
      <c r="I24" s="451"/>
      <c r="J24" s="451"/>
      <c r="K24" s="451"/>
      <c r="L24" s="451"/>
      <c r="M24" s="451"/>
      <c r="N24" s="451"/>
      <c r="O24" s="451"/>
      <c r="P24" s="451"/>
      <c r="Q24" s="451"/>
      <c r="R24" s="451"/>
      <c r="S24" s="451"/>
      <c r="T24" s="451"/>
      <c r="U24" s="451"/>
      <c r="V24" s="451"/>
      <c r="W24" s="451"/>
      <c r="X24" s="451"/>
      <c r="Y24" s="451"/>
      <c r="Z24" s="451"/>
      <c r="AA24" s="451"/>
      <c r="AB24" s="451"/>
      <c r="AC24" s="451"/>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row>
    <row r="25" spans="1:51" ht="16.5" hidden="1" customHeight="1">
      <c r="A25" s="366"/>
      <c r="B25" s="451"/>
      <c r="C25" s="1392" t="s">
        <v>605</v>
      </c>
      <c r="D25" s="1392"/>
      <c r="E25" s="1392"/>
      <c r="F25" s="1392"/>
      <c r="G25" s="1392"/>
      <c r="H25" s="1392"/>
      <c r="I25" s="1392"/>
      <c r="J25" s="1392"/>
      <c r="K25" s="1392"/>
      <c r="L25" s="1392"/>
      <c r="M25" s="1392"/>
      <c r="N25" s="1392"/>
      <c r="O25" s="1392"/>
      <c r="P25" s="1392"/>
      <c r="Q25" s="1392"/>
      <c r="R25" s="1392"/>
      <c r="S25" s="1392"/>
      <c r="T25" s="1392"/>
      <c r="U25" s="1392"/>
      <c r="V25" s="1392"/>
      <c r="W25" s="1392"/>
      <c r="X25" s="1392"/>
      <c r="Y25" s="1392"/>
      <c r="Z25" s="1392"/>
      <c r="AA25" s="1392"/>
      <c r="AB25" s="1392"/>
      <c r="AC25" s="451"/>
      <c r="AD25" s="366"/>
      <c r="AE25" s="366"/>
      <c r="AF25" s="366"/>
      <c r="AG25" s="366"/>
      <c r="AH25" s="366"/>
      <c r="AI25" s="366"/>
      <c r="AJ25" s="366"/>
      <c r="AK25" s="366"/>
      <c r="AL25" s="366"/>
      <c r="AM25" s="366"/>
      <c r="AN25" s="366"/>
      <c r="AO25" s="366"/>
      <c r="AP25" s="366"/>
      <c r="AQ25" s="366"/>
      <c r="AR25" s="366"/>
      <c r="AS25" s="366"/>
      <c r="AT25" s="366"/>
      <c r="AU25" s="366"/>
      <c r="AV25" s="366"/>
      <c r="AW25" s="366"/>
      <c r="AX25" s="366"/>
      <c r="AY25" s="366"/>
    </row>
    <row r="26" spans="1:51" ht="16.5" hidden="1" customHeight="1">
      <c r="A26" s="366"/>
      <c r="B26" s="451"/>
      <c r="C26" s="1392"/>
      <c r="D26" s="1392"/>
      <c r="E26" s="1392"/>
      <c r="F26" s="1392"/>
      <c r="G26" s="1392"/>
      <c r="H26" s="1392"/>
      <c r="I26" s="1392"/>
      <c r="J26" s="1392"/>
      <c r="K26" s="1392"/>
      <c r="L26" s="1392"/>
      <c r="M26" s="1392"/>
      <c r="N26" s="1392"/>
      <c r="O26" s="1392"/>
      <c r="P26" s="1392"/>
      <c r="Q26" s="1392"/>
      <c r="R26" s="1392"/>
      <c r="S26" s="1392"/>
      <c r="T26" s="1392"/>
      <c r="U26" s="1392"/>
      <c r="V26" s="1392"/>
      <c r="W26" s="1392"/>
      <c r="X26" s="1392"/>
      <c r="Y26" s="1392"/>
      <c r="Z26" s="1392"/>
      <c r="AA26" s="1392"/>
      <c r="AB26" s="1392"/>
      <c r="AC26" s="451"/>
      <c r="AD26" s="366"/>
      <c r="AE26" s="366"/>
      <c r="AF26" s="366"/>
      <c r="AG26" s="366"/>
      <c r="AH26" s="366"/>
      <c r="AI26" s="366"/>
      <c r="AJ26" s="366"/>
      <c r="AK26" s="366"/>
      <c r="AL26" s="366"/>
      <c r="AM26" s="366"/>
      <c r="AN26" s="366"/>
      <c r="AO26" s="366"/>
      <c r="AP26" s="366"/>
      <c r="AQ26" s="366"/>
      <c r="AR26" s="366"/>
      <c r="AS26" s="366"/>
      <c r="AT26" s="366"/>
      <c r="AU26" s="366"/>
      <c r="AV26" s="366"/>
      <c r="AW26" s="366"/>
      <c r="AX26" s="366"/>
      <c r="AY26" s="366"/>
    </row>
    <row r="27" spans="1:51" ht="25.5" hidden="1">
      <c r="A27" s="366"/>
      <c r="B27" s="451"/>
      <c r="C27" s="506"/>
      <c r="D27" s="506"/>
      <c r="E27" s="506"/>
      <c r="F27" s="506"/>
      <c r="G27" s="506"/>
      <c r="H27" s="506"/>
      <c r="I27" s="506"/>
      <c r="J27" s="506"/>
      <c r="K27" s="506"/>
      <c r="L27" s="506"/>
      <c r="M27" s="506"/>
      <c r="N27" s="506"/>
      <c r="O27" s="506"/>
      <c r="P27" s="506"/>
      <c r="Q27" s="506"/>
      <c r="R27" s="506"/>
      <c r="S27" s="506"/>
      <c r="T27" s="506"/>
      <c r="U27" s="506"/>
      <c r="V27" s="506"/>
      <c r="W27" s="506"/>
      <c r="X27" s="506"/>
      <c r="Y27" s="506"/>
      <c r="Z27" s="506"/>
      <c r="AA27" s="506"/>
      <c r="AB27" s="506"/>
      <c r="AC27" s="451"/>
      <c r="AD27" s="366"/>
      <c r="AE27" s="366"/>
      <c r="AF27" s="366"/>
      <c r="AG27" s="366"/>
      <c r="AH27" s="366"/>
      <c r="AI27" s="366"/>
      <c r="AJ27" s="366"/>
      <c r="AK27" s="366"/>
      <c r="AL27" s="366"/>
      <c r="AM27" s="366"/>
      <c r="AN27" s="366"/>
      <c r="AO27" s="366"/>
      <c r="AP27" s="366"/>
      <c r="AQ27" s="366"/>
      <c r="AR27" s="366"/>
      <c r="AS27" s="366"/>
      <c r="AT27" s="366"/>
      <c r="AU27" s="366"/>
      <c r="AV27" s="366"/>
      <c r="AW27" s="366"/>
      <c r="AX27" s="366"/>
      <c r="AY27" s="366"/>
    </row>
    <row r="28" spans="1:51" ht="16.5">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B28" s="366"/>
      <c r="AC28" s="366"/>
      <c r="AD28" s="366"/>
      <c r="AE28" s="366"/>
      <c r="AF28" s="366"/>
      <c r="AG28" s="366"/>
      <c r="AH28" s="366"/>
      <c r="AI28" s="366"/>
      <c r="AJ28" s="366"/>
      <c r="AK28" s="366"/>
      <c r="AL28" s="366"/>
      <c r="AM28" s="366"/>
      <c r="AN28" s="366"/>
      <c r="AO28" s="366"/>
      <c r="AP28" s="366"/>
      <c r="AQ28" s="366"/>
      <c r="AR28" s="366"/>
      <c r="AS28" s="366"/>
      <c r="AT28" s="366"/>
      <c r="AU28" s="366"/>
      <c r="AV28" s="366"/>
      <c r="AW28" s="366"/>
      <c r="AX28" s="366"/>
      <c r="AY28" s="366"/>
    </row>
    <row r="29" spans="1:51" ht="16.5">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6"/>
      <c r="AI29" s="366"/>
      <c r="AJ29" s="366"/>
      <c r="AK29" s="366"/>
      <c r="AL29" s="366"/>
      <c r="AM29" s="366"/>
      <c r="AN29" s="366"/>
      <c r="AO29" s="366"/>
      <c r="AP29" s="366"/>
      <c r="AQ29" s="366"/>
      <c r="AR29" s="366"/>
      <c r="AS29" s="366"/>
      <c r="AT29" s="366"/>
      <c r="AU29" s="366"/>
      <c r="AV29" s="366"/>
      <c r="AW29" s="366"/>
      <c r="AX29" s="366"/>
      <c r="AY29" s="366"/>
    </row>
    <row r="30" spans="1:51" ht="16.5">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B30" s="366"/>
      <c r="AC30" s="366"/>
      <c r="AD30" s="366"/>
      <c r="AE30" s="366"/>
      <c r="AF30" s="366"/>
      <c r="AG30" s="366"/>
      <c r="AH30" s="366"/>
      <c r="AI30" s="366"/>
      <c r="AJ30" s="366"/>
      <c r="AK30" s="366"/>
      <c r="AL30" s="366"/>
      <c r="AM30" s="366"/>
      <c r="AN30" s="366"/>
      <c r="AO30" s="366"/>
      <c r="AP30" s="366"/>
      <c r="AQ30" s="366"/>
      <c r="AR30" s="366"/>
      <c r="AS30" s="366"/>
      <c r="AT30" s="366"/>
      <c r="AU30" s="366"/>
      <c r="AV30" s="366"/>
      <c r="AW30" s="366"/>
      <c r="AX30" s="366"/>
      <c r="AY30" s="366"/>
    </row>
    <row r="31" spans="1:51" ht="16.5">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B31" s="366"/>
      <c r="AC31" s="366"/>
      <c r="AD31" s="366"/>
      <c r="AE31" s="366"/>
      <c r="AF31" s="366"/>
      <c r="AG31" s="366"/>
      <c r="AH31" s="366"/>
      <c r="AI31" s="366"/>
      <c r="AJ31" s="366"/>
      <c r="AK31" s="366"/>
      <c r="AL31" s="366"/>
      <c r="AM31" s="366"/>
      <c r="AN31" s="366"/>
      <c r="AO31" s="366"/>
      <c r="AP31" s="366"/>
      <c r="AQ31" s="366"/>
      <c r="AR31" s="366"/>
      <c r="AS31" s="366"/>
      <c r="AT31" s="366"/>
      <c r="AU31" s="366"/>
      <c r="AV31" s="366"/>
      <c r="AW31" s="366"/>
      <c r="AX31" s="366"/>
      <c r="AY31" s="366"/>
    </row>
    <row r="32" spans="1:51" ht="16.5">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c r="AB32" s="366"/>
      <c r="AC32" s="366"/>
      <c r="AD32" s="366"/>
      <c r="AE32" s="366"/>
      <c r="AF32" s="366"/>
      <c r="AG32" s="366"/>
      <c r="AH32" s="366"/>
      <c r="AI32" s="366"/>
      <c r="AJ32" s="366"/>
      <c r="AK32" s="366"/>
      <c r="AL32" s="366"/>
      <c r="AM32" s="366"/>
      <c r="AN32" s="366"/>
      <c r="AO32" s="366"/>
      <c r="AP32" s="366"/>
      <c r="AQ32" s="366"/>
      <c r="AR32" s="366"/>
      <c r="AS32" s="366"/>
      <c r="AT32" s="366"/>
      <c r="AU32" s="366"/>
      <c r="AV32" s="366"/>
      <c r="AW32" s="366"/>
      <c r="AX32" s="366"/>
      <c r="AY32" s="366"/>
    </row>
    <row r="33" spans="1:51" ht="16.5">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c r="AB33" s="366"/>
      <c r="AC33" s="366"/>
      <c r="AD33" s="366"/>
      <c r="AE33" s="366"/>
      <c r="AF33" s="366"/>
      <c r="AG33" s="366"/>
      <c r="AH33" s="366"/>
      <c r="AI33" s="366"/>
      <c r="AJ33" s="366"/>
      <c r="AK33" s="366"/>
      <c r="AL33" s="366"/>
      <c r="AM33" s="366"/>
      <c r="AN33" s="366"/>
      <c r="AO33" s="366"/>
      <c r="AP33" s="366"/>
      <c r="AQ33" s="366"/>
      <c r="AR33" s="366"/>
      <c r="AS33" s="366"/>
      <c r="AT33" s="366"/>
      <c r="AU33" s="366"/>
      <c r="AV33" s="366"/>
      <c r="AW33" s="366"/>
      <c r="AX33" s="366"/>
      <c r="AY33" s="366"/>
    </row>
    <row r="34" spans="1:51" ht="16.5">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366"/>
      <c r="AR34" s="366"/>
      <c r="AS34" s="366"/>
      <c r="AT34" s="366"/>
      <c r="AU34" s="366"/>
      <c r="AV34" s="366"/>
      <c r="AW34" s="366"/>
      <c r="AX34" s="366"/>
      <c r="AY34" s="366"/>
    </row>
    <row r="35" spans="1:51" ht="16.5">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row>
    <row r="36" spans="1:51" ht="16.5">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6"/>
      <c r="AU36" s="366"/>
      <c r="AV36" s="366"/>
      <c r="AW36" s="366"/>
      <c r="AX36" s="366"/>
      <c r="AY36" s="366"/>
    </row>
    <row r="37" spans="1:51" ht="16.5">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c r="AB37" s="366"/>
      <c r="AC37" s="366"/>
      <c r="AD37" s="366"/>
      <c r="AE37" s="366"/>
      <c r="AF37" s="366"/>
      <c r="AG37" s="366"/>
      <c r="AH37" s="366"/>
      <c r="AI37" s="366"/>
      <c r="AJ37" s="366"/>
      <c r="AK37" s="366"/>
      <c r="AL37" s="366"/>
      <c r="AM37" s="366"/>
      <c r="AN37" s="366"/>
      <c r="AO37" s="366"/>
      <c r="AP37" s="366"/>
      <c r="AQ37" s="366"/>
      <c r="AR37" s="366"/>
      <c r="AS37" s="366"/>
      <c r="AT37" s="366"/>
      <c r="AU37" s="366"/>
      <c r="AV37" s="366"/>
      <c r="AW37" s="366"/>
      <c r="AX37" s="366"/>
      <c r="AY37" s="366"/>
    </row>
    <row r="38" spans="1:51" ht="16.5">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c r="AB38" s="366"/>
      <c r="AC38" s="366"/>
      <c r="AD38" s="366"/>
      <c r="AE38" s="366"/>
      <c r="AF38" s="366"/>
      <c r="AG38" s="366"/>
      <c r="AH38" s="366"/>
      <c r="AI38" s="366"/>
      <c r="AJ38" s="366"/>
      <c r="AK38" s="366"/>
      <c r="AL38" s="366"/>
      <c r="AM38" s="366"/>
      <c r="AN38" s="366"/>
      <c r="AO38" s="366"/>
      <c r="AP38" s="366"/>
      <c r="AQ38" s="366"/>
      <c r="AR38" s="366"/>
      <c r="AS38" s="366"/>
      <c r="AT38" s="366"/>
      <c r="AU38" s="366"/>
      <c r="AV38" s="366"/>
      <c r="AW38" s="366"/>
      <c r="AX38" s="366"/>
      <c r="AY38" s="366"/>
    </row>
    <row r="39" spans="1:51" ht="16.5">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6"/>
      <c r="AI39" s="366"/>
      <c r="AJ39" s="366"/>
      <c r="AK39" s="366"/>
      <c r="AL39" s="366"/>
      <c r="AM39" s="366"/>
      <c r="AN39" s="366"/>
      <c r="AO39" s="366"/>
      <c r="AP39" s="366"/>
      <c r="AQ39" s="366"/>
      <c r="AR39" s="366"/>
      <c r="AS39" s="366"/>
      <c r="AT39" s="366"/>
      <c r="AU39" s="366"/>
      <c r="AV39" s="366"/>
      <c r="AW39" s="366"/>
      <c r="AX39" s="366"/>
      <c r="AY39" s="366"/>
    </row>
    <row r="40" spans="1:51" ht="16.5">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c r="AB40" s="366"/>
      <c r="AC40" s="366"/>
      <c r="AD40" s="366"/>
      <c r="AE40" s="366"/>
      <c r="AF40" s="366"/>
      <c r="AG40" s="366"/>
      <c r="AH40" s="366"/>
      <c r="AI40" s="366"/>
      <c r="AJ40" s="366"/>
      <c r="AK40" s="366"/>
      <c r="AL40" s="366"/>
      <c r="AM40" s="366"/>
      <c r="AN40" s="366"/>
      <c r="AO40" s="366"/>
      <c r="AP40" s="366"/>
      <c r="AQ40" s="366"/>
      <c r="AR40" s="366"/>
      <c r="AS40" s="366"/>
      <c r="AT40" s="366"/>
      <c r="AU40" s="366"/>
      <c r="AV40" s="366"/>
      <c r="AW40" s="366"/>
      <c r="AX40" s="366"/>
      <c r="AY40" s="366"/>
    </row>
    <row r="41" spans="1:51" ht="16.5">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c r="AB41" s="366"/>
      <c r="AC41" s="366"/>
      <c r="AD41" s="366"/>
      <c r="AE41" s="366"/>
      <c r="AF41" s="366"/>
      <c r="AG41" s="366"/>
      <c r="AH41" s="366"/>
      <c r="AI41" s="366"/>
      <c r="AJ41" s="366"/>
      <c r="AK41" s="366"/>
      <c r="AL41" s="366"/>
      <c r="AM41" s="366"/>
      <c r="AN41" s="366"/>
      <c r="AO41" s="366"/>
      <c r="AP41" s="366"/>
      <c r="AQ41" s="366"/>
      <c r="AR41" s="366"/>
      <c r="AS41" s="366"/>
      <c r="AT41" s="366"/>
      <c r="AU41" s="366"/>
      <c r="AV41" s="366"/>
      <c r="AW41" s="366"/>
      <c r="AX41" s="366"/>
      <c r="AY41" s="366"/>
    </row>
    <row r="42" spans="1:51" ht="16.5">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c r="AB42" s="366"/>
      <c r="AC42" s="366"/>
      <c r="AD42" s="366"/>
      <c r="AE42" s="366"/>
      <c r="AF42" s="366"/>
      <c r="AG42" s="366"/>
      <c r="AH42" s="366"/>
      <c r="AI42" s="366"/>
      <c r="AJ42" s="366"/>
      <c r="AK42" s="366"/>
      <c r="AL42" s="366"/>
      <c r="AM42" s="366"/>
      <c r="AN42" s="366"/>
      <c r="AO42" s="366"/>
      <c r="AP42" s="366"/>
      <c r="AQ42" s="366"/>
      <c r="AR42" s="366"/>
      <c r="AS42" s="366"/>
      <c r="AT42" s="366"/>
      <c r="AU42" s="366"/>
      <c r="AV42" s="366"/>
      <c r="AW42" s="366"/>
      <c r="AX42" s="366"/>
      <c r="AY42" s="366"/>
    </row>
    <row r="43" spans="1:51" ht="16.5">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c r="AB43" s="366"/>
      <c r="AC43" s="366"/>
      <c r="AD43" s="366"/>
      <c r="AE43" s="366"/>
      <c r="AF43" s="366"/>
      <c r="AG43" s="366"/>
      <c r="AH43" s="366"/>
      <c r="AI43" s="366"/>
      <c r="AJ43" s="366"/>
      <c r="AK43" s="366"/>
      <c r="AL43" s="366"/>
      <c r="AM43" s="366"/>
      <c r="AN43" s="366"/>
      <c r="AO43" s="366"/>
      <c r="AP43" s="366"/>
      <c r="AQ43" s="366"/>
      <c r="AR43" s="366"/>
      <c r="AS43" s="366"/>
      <c r="AT43" s="366"/>
      <c r="AU43" s="366"/>
      <c r="AV43" s="366"/>
      <c r="AW43" s="366"/>
      <c r="AX43" s="366"/>
      <c r="AY43" s="366"/>
    </row>
    <row r="44" spans="1:51" ht="16.5">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6"/>
      <c r="AI44" s="366"/>
      <c r="AJ44" s="366"/>
      <c r="AK44" s="366"/>
      <c r="AL44" s="366"/>
      <c r="AM44" s="366"/>
      <c r="AN44" s="366"/>
      <c r="AO44" s="366"/>
      <c r="AP44" s="366"/>
      <c r="AQ44" s="366"/>
      <c r="AR44" s="366"/>
      <c r="AS44" s="366"/>
      <c r="AT44" s="366"/>
      <c r="AU44" s="366"/>
      <c r="AV44" s="366"/>
      <c r="AW44" s="366"/>
      <c r="AX44" s="366"/>
      <c r="AY44" s="366"/>
    </row>
    <row r="45" spans="1:51" ht="16.5">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366"/>
      <c r="AR45" s="366"/>
      <c r="AS45" s="366"/>
      <c r="AT45" s="366"/>
      <c r="AU45" s="366"/>
      <c r="AV45" s="366"/>
      <c r="AW45" s="366"/>
      <c r="AX45" s="366"/>
      <c r="AY45" s="366"/>
    </row>
    <row r="46" spans="1:51" ht="16.5">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c r="AB46" s="366"/>
      <c r="AC46" s="366"/>
      <c r="AD46" s="366"/>
      <c r="AE46" s="366"/>
      <c r="AF46" s="366"/>
      <c r="AG46" s="366"/>
      <c r="AH46" s="366"/>
      <c r="AI46" s="366"/>
      <c r="AJ46" s="366"/>
      <c r="AK46" s="366"/>
      <c r="AL46" s="366"/>
      <c r="AM46" s="366"/>
      <c r="AN46" s="366"/>
      <c r="AO46" s="366"/>
      <c r="AP46" s="366"/>
      <c r="AQ46" s="366"/>
      <c r="AR46" s="366"/>
      <c r="AS46" s="366"/>
      <c r="AT46" s="366"/>
      <c r="AU46" s="366"/>
      <c r="AV46" s="366"/>
      <c r="AW46" s="366"/>
      <c r="AX46" s="366"/>
      <c r="AY46" s="366"/>
    </row>
    <row r="47" spans="1:51" ht="16.5">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c r="AB47" s="366"/>
      <c r="AC47" s="366"/>
      <c r="AD47" s="366"/>
      <c r="AE47" s="366"/>
      <c r="AF47" s="366"/>
      <c r="AG47" s="366"/>
      <c r="AH47" s="366"/>
      <c r="AI47" s="366"/>
      <c r="AJ47" s="366"/>
      <c r="AK47" s="366"/>
      <c r="AL47" s="366"/>
      <c r="AM47" s="366"/>
      <c r="AN47" s="366"/>
      <c r="AO47" s="366"/>
      <c r="AP47" s="366"/>
      <c r="AQ47" s="366"/>
      <c r="AR47" s="366"/>
      <c r="AS47" s="366"/>
      <c r="AT47" s="366"/>
      <c r="AU47" s="366"/>
      <c r="AV47" s="366"/>
      <c r="AW47" s="366"/>
      <c r="AX47" s="366"/>
      <c r="AY47" s="366"/>
    </row>
    <row r="48" spans="1:51" ht="16.5">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c r="AB48" s="366"/>
      <c r="AC48" s="366"/>
      <c r="AD48" s="366"/>
      <c r="AE48" s="366"/>
      <c r="AF48" s="366"/>
      <c r="AG48" s="366"/>
      <c r="AH48" s="366"/>
      <c r="AI48" s="366"/>
      <c r="AJ48" s="366"/>
      <c r="AK48" s="366"/>
      <c r="AL48" s="366"/>
      <c r="AM48" s="366"/>
      <c r="AN48" s="366"/>
      <c r="AO48" s="366"/>
      <c r="AP48" s="366"/>
      <c r="AQ48" s="366"/>
      <c r="AR48" s="366"/>
      <c r="AS48" s="366"/>
      <c r="AT48" s="366"/>
      <c r="AU48" s="366"/>
      <c r="AV48" s="366"/>
      <c r="AW48" s="366"/>
      <c r="AX48" s="366"/>
      <c r="AY48" s="366"/>
    </row>
    <row r="49" spans="1:51" ht="16.5">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6"/>
      <c r="AI49" s="366"/>
      <c r="AJ49" s="366"/>
      <c r="AK49" s="366"/>
      <c r="AL49" s="366"/>
      <c r="AM49" s="366"/>
      <c r="AN49" s="366"/>
      <c r="AO49" s="366"/>
      <c r="AP49" s="366"/>
      <c r="AQ49" s="366"/>
      <c r="AR49" s="366"/>
      <c r="AS49" s="366"/>
      <c r="AT49" s="366"/>
      <c r="AU49" s="366"/>
      <c r="AV49" s="366"/>
      <c r="AW49" s="366"/>
      <c r="AX49" s="366"/>
      <c r="AY49" s="366"/>
    </row>
    <row r="50" spans="1:51" ht="16.5">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c r="AB50" s="366"/>
      <c r="AC50" s="366"/>
      <c r="AD50" s="366"/>
      <c r="AE50" s="366"/>
      <c r="AF50" s="366"/>
      <c r="AG50" s="366"/>
      <c r="AH50" s="366"/>
      <c r="AI50" s="366"/>
      <c r="AJ50" s="366"/>
      <c r="AK50" s="366"/>
      <c r="AL50" s="366"/>
      <c r="AM50" s="366"/>
      <c r="AN50" s="366"/>
      <c r="AO50" s="366"/>
      <c r="AP50" s="366"/>
      <c r="AQ50" s="366"/>
      <c r="AR50" s="366"/>
      <c r="AS50" s="366"/>
      <c r="AT50" s="366"/>
      <c r="AU50" s="366"/>
      <c r="AV50" s="366"/>
      <c r="AW50" s="366"/>
      <c r="AX50" s="366"/>
      <c r="AY50" s="366"/>
    </row>
    <row r="51" spans="1:51" ht="16.5">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row>
    <row r="52" spans="1:51" ht="16.5">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c r="AB52" s="366"/>
      <c r="AC52" s="366"/>
      <c r="AD52" s="366"/>
      <c r="AE52" s="366"/>
      <c r="AF52" s="366"/>
      <c r="AG52" s="366"/>
      <c r="AH52" s="366"/>
      <c r="AI52" s="366"/>
      <c r="AJ52" s="366"/>
      <c r="AK52" s="366"/>
      <c r="AL52" s="366"/>
      <c r="AM52" s="366"/>
      <c r="AN52" s="366"/>
      <c r="AO52" s="366"/>
      <c r="AP52" s="366"/>
      <c r="AQ52" s="366"/>
      <c r="AR52" s="366"/>
      <c r="AS52" s="366"/>
      <c r="AT52" s="366"/>
      <c r="AU52" s="366"/>
      <c r="AV52" s="366"/>
      <c r="AW52" s="366"/>
      <c r="AX52" s="366"/>
      <c r="AY52" s="366"/>
    </row>
    <row r="53" spans="1:51" ht="16.5">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row>
    <row r="54" spans="1:51" ht="16.5">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6"/>
      <c r="AI54" s="366"/>
      <c r="AJ54" s="366"/>
      <c r="AK54" s="366"/>
      <c r="AL54" s="366"/>
      <c r="AM54" s="366"/>
      <c r="AN54" s="366"/>
      <c r="AO54" s="366"/>
      <c r="AP54" s="366"/>
      <c r="AQ54" s="366"/>
      <c r="AR54" s="366"/>
      <c r="AS54" s="366"/>
      <c r="AT54" s="366"/>
      <c r="AU54" s="366"/>
      <c r="AV54" s="366"/>
      <c r="AW54" s="366"/>
      <c r="AX54" s="366"/>
      <c r="AY54" s="366"/>
    </row>
    <row r="55" spans="1:51" ht="16.5">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row>
    <row r="56" spans="1:51" ht="16.5">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c r="AB56" s="366"/>
      <c r="AC56" s="366"/>
      <c r="AD56" s="366"/>
      <c r="AE56" s="366"/>
      <c r="AF56" s="366"/>
      <c r="AG56" s="366"/>
      <c r="AH56" s="366"/>
      <c r="AI56" s="366"/>
      <c r="AJ56" s="366"/>
      <c r="AK56" s="366"/>
      <c r="AL56" s="366"/>
      <c r="AM56" s="366"/>
      <c r="AN56" s="366"/>
      <c r="AO56" s="366"/>
      <c r="AP56" s="366"/>
      <c r="AQ56" s="366"/>
      <c r="AR56" s="366"/>
      <c r="AS56" s="366"/>
      <c r="AT56" s="366"/>
      <c r="AU56" s="366"/>
      <c r="AV56" s="366"/>
      <c r="AW56" s="366"/>
      <c r="AX56" s="366"/>
      <c r="AY56" s="366"/>
    </row>
    <row r="57" spans="1:51" ht="16.5">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row>
    <row r="58" spans="1:51" ht="16.5">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c r="AB58" s="366"/>
      <c r="AC58" s="366"/>
      <c r="AD58" s="366"/>
      <c r="AE58" s="366"/>
      <c r="AF58" s="366"/>
      <c r="AG58" s="366"/>
      <c r="AH58" s="366"/>
      <c r="AI58" s="366"/>
      <c r="AJ58" s="366"/>
      <c r="AK58" s="366"/>
      <c r="AL58" s="366"/>
      <c r="AM58" s="366"/>
      <c r="AN58" s="366"/>
      <c r="AO58" s="366"/>
      <c r="AP58" s="366"/>
      <c r="AQ58" s="366"/>
      <c r="AR58" s="366"/>
      <c r="AS58" s="366"/>
      <c r="AT58" s="366"/>
      <c r="AU58" s="366"/>
      <c r="AV58" s="366"/>
      <c r="AW58" s="366"/>
      <c r="AX58" s="366"/>
      <c r="AY58" s="366"/>
    </row>
    <row r="59" spans="1:51" ht="16.5">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6"/>
      <c r="AI59" s="366"/>
      <c r="AJ59" s="366"/>
      <c r="AK59" s="366"/>
      <c r="AL59" s="366"/>
      <c r="AM59" s="366"/>
      <c r="AN59" s="366"/>
      <c r="AO59" s="366"/>
      <c r="AP59" s="366"/>
      <c r="AQ59" s="366"/>
      <c r="AR59" s="366"/>
      <c r="AS59" s="366"/>
      <c r="AT59" s="366"/>
      <c r="AU59" s="366"/>
      <c r="AV59" s="366"/>
      <c r="AW59" s="366"/>
      <c r="AX59" s="366"/>
      <c r="AY59" s="366"/>
    </row>
    <row r="60" spans="1:51" ht="16.5">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c r="AB60" s="366"/>
      <c r="AC60" s="366"/>
      <c r="AD60" s="366"/>
      <c r="AE60" s="366"/>
      <c r="AF60" s="366"/>
      <c r="AG60" s="366"/>
      <c r="AH60" s="366"/>
      <c r="AI60" s="366"/>
      <c r="AJ60" s="366"/>
      <c r="AK60" s="366"/>
      <c r="AL60" s="366"/>
      <c r="AM60" s="366"/>
      <c r="AN60" s="366"/>
      <c r="AO60" s="366"/>
      <c r="AP60" s="366"/>
      <c r="AQ60" s="366"/>
      <c r="AR60" s="366"/>
      <c r="AS60" s="366"/>
      <c r="AT60" s="366"/>
      <c r="AU60" s="366"/>
      <c r="AV60" s="366"/>
      <c r="AW60" s="366"/>
      <c r="AX60" s="366"/>
      <c r="AY60" s="366"/>
    </row>
    <row r="61" spans="1:51" ht="16.5">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c r="AB61" s="366"/>
      <c r="AC61" s="366"/>
      <c r="AD61" s="366"/>
      <c r="AE61" s="366"/>
      <c r="AF61" s="366"/>
      <c r="AG61" s="366"/>
      <c r="AH61" s="366"/>
      <c r="AI61" s="366"/>
      <c r="AJ61" s="366"/>
      <c r="AK61" s="366"/>
      <c r="AL61" s="366"/>
      <c r="AM61" s="366"/>
      <c r="AN61" s="366"/>
      <c r="AO61" s="366"/>
      <c r="AP61" s="366"/>
      <c r="AQ61" s="366"/>
      <c r="AR61" s="366"/>
      <c r="AS61" s="366"/>
      <c r="AT61" s="366"/>
      <c r="AU61" s="366"/>
      <c r="AV61" s="366"/>
      <c r="AW61" s="366"/>
      <c r="AX61" s="366"/>
      <c r="AY61" s="366"/>
    </row>
    <row r="62" spans="1:51" ht="16.5">
      <c r="A62" s="366"/>
      <c r="B62" s="366"/>
      <c r="C62" s="366"/>
      <c r="D62" s="366"/>
      <c r="E62" s="366"/>
      <c r="F62" s="366"/>
      <c r="G62" s="366"/>
      <c r="H62" s="366"/>
      <c r="I62" s="366"/>
      <c r="J62" s="366"/>
      <c r="K62" s="366"/>
      <c r="L62" s="366"/>
      <c r="M62" s="366"/>
      <c r="N62" s="366"/>
      <c r="O62" s="366"/>
      <c r="P62" s="366"/>
      <c r="Q62" s="366"/>
      <c r="R62" s="366"/>
      <c r="S62" s="366"/>
      <c r="T62" s="366"/>
      <c r="U62" s="366"/>
      <c r="V62" s="366"/>
      <c r="W62" s="366"/>
      <c r="X62" s="366"/>
      <c r="Y62" s="366"/>
      <c r="Z62" s="366"/>
      <c r="AA62" s="366"/>
      <c r="AB62" s="366"/>
      <c r="AC62" s="366"/>
      <c r="AD62" s="366"/>
      <c r="AE62" s="366"/>
      <c r="AF62" s="366"/>
      <c r="AG62" s="366"/>
      <c r="AH62" s="366"/>
      <c r="AI62" s="366"/>
      <c r="AJ62" s="366"/>
      <c r="AK62" s="366"/>
      <c r="AL62" s="366"/>
      <c r="AM62" s="366"/>
      <c r="AN62" s="366"/>
      <c r="AO62" s="366"/>
      <c r="AP62" s="366"/>
      <c r="AQ62" s="366"/>
      <c r="AR62" s="366"/>
      <c r="AS62" s="366"/>
      <c r="AT62" s="366"/>
      <c r="AU62" s="366"/>
      <c r="AV62" s="366"/>
      <c r="AW62" s="366"/>
      <c r="AX62" s="366"/>
      <c r="AY62" s="366"/>
    </row>
    <row r="63" spans="1:51" ht="16.5">
      <c r="A63" s="366"/>
      <c r="B63" s="366"/>
      <c r="C63" s="366"/>
      <c r="D63" s="366"/>
      <c r="E63" s="366"/>
      <c r="F63" s="366"/>
      <c r="G63" s="366"/>
      <c r="H63" s="366"/>
      <c r="I63" s="366"/>
      <c r="J63" s="366"/>
      <c r="K63" s="366"/>
      <c r="L63" s="366"/>
      <c r="M63" s="366"/>
      <c r="N63" s="366"/>
      <c r="O63" s="366"/>
      <c r="P63" s="366"/>
      <c r="Q63" s="366"/>
      <c r="R63" s="366"/>
      <c r="S63" s="366"/>
      <c r="T63" s="366"/>
      <c r="U63" s="366"/>
      <c r="V63" s="366"/>
      <c r="W63" s="366"/>
      <c r="X63" s="366"/>
      <c r="Y63" s="366"/>
      <c r="Z63" s="366"/>
      <c r="AA63" s="366"/>
      <c r="AB63" s="366"/>
      <c r="AC63" s="366"/>
      <c r="AD63" s="366"/>
      <c r="AE63" s="366"/>
      <c r="AF63" s="366"/>
      <c r="AG63" s="366"/>
      <c r="AH63" s="366"/>
      <c r="AI63" s="366"/>
      <c r="AJ63" s="366"/>
      <c r="AK63" s="366"/>
      <c r="AL63" s="366"/>
      <c r="AM63" s="366"/>
      <c r="AN63" s="366"/>
      <c r="AO63" s="366"/>
      <c r="AP63" s="366"/>
      <c r="AQ63" s="366"/>
      <c r="AR63" s="366"/>
      <c r="AS63" s="366"/>
      <c r="AT63" s="366"/>
      <c r="AU63" s="366"/>
      <c r="AV63" s="366"/>
      <c r="AW63" s="366"/>
      <c r="AX63" s="366"/>
      <c r="AY63" s="366"/>
    </row>
    <row r="64" spans="1:51" ht="16.5">
      <c r="A64" s="366"/>
      <c r="B64" s="366"/>
      <c r="C64" s="366"/>
      <c r="D64" s="366"/>
      <c r="E64" s="366"/>
      <c r="F64" s="366"/>
      <c r="G64" s="366"/>
      <c r="H64" s="366"/>
      <c r="I64" s="366"/>
      <c r="J64" s="366"/>
      <c r="K64" s="366"/>
      <c r="L64" s="366"/>
      <c r="M64" s="366"/>
      <c r="N64" s="366"/>
      <c r="O64" s="366"/>
      <c r="P64" s="366"/>
      <c r="Q64" s="366"/>
      <c r="R64" s="366"/>
      <c r="S64" s="366"/>
      <c r="T64" s="366"/>
      <c r="U64" s="366"/>
      <c r="V64" s="366"/>
      <c r="W64" s="366"/>
      <c r="X64" s="366"/>
      <c r="Y64" s="366"/>
      <c r="Z64" s="366"/>
      <c r="AA64" s="366"/>
      <c r="AB64" s="366"/>
      <c r="AC64" s="366"/>
      <c r="AD64" s="366"/>
      <c r="AE64" s="366"/>
      <c r="AF64" s="366"/>
      <c r="AG64" s="366"/>
      <c r="AH64" s="366"/>
      <c r="AI64" s="366"/>
      <c r="AJ64" s="366"/>
      <c r="AK64" s="366"/>
      <c r="AL64" s="366"/>
      <c r="AM64" s="366"/>
      <c r="AN64" s="366"/>
      <c r="AO64" s="366"/>
      <c r="AP64" s="366"/>
      <c r="AQ64" s="366"/>
      <c r="AR64" s="366"/>
      <c r="AS64" s="366"/>
      <c r="AT64" s="366"/>
      <c r="AU64" s="366"/>
      <c r="AV64" s="366"/>
      <c r="AW64" s="366"/>
      <c r="AX64" s="366"/>
      <c r="AY64" s="366"/>
    </row>
    <row r="65" spans="1:51" ht="16.5">
      <c r="A65" s="366"/>
      <c r="B65" s="366"/>
      <c r="C65" s="366"/>
      <c r="D65" s="366"/>
      <c r="E65" s="366"/>
      <c r="F65" s="366"/>
      <c r="G65" s="366"/>
      <c r="H65" s="366"/>
      <c r="I65" s="366"/>
      <c r="J65" s="366"/>
      <c r="K65" s="366"/>
      <c r="L65" s="366"/>
      <c r="M65" s="366"/>
      <c r="N65" s="366"/>
      <c r="O65" s="366"/>
      <c r="P65" s="366"/>
      <c r="Q65" s="366"/>
      <c r="R65" s="366"/>
      <c r="S65" s="366"/>
      <c r="T65" s="366"/>
      <c r="U65" s="366"/>
      <c r="V65" s="366"/>
      <c r="W65" s="366"/>
      <c r="X65" s="366"/>
      <c r="Y65" s="366"/>
      <c r="Z65" s="366"/>
      <c r="AA65" s="366"/>
      <c r="AB65" s="366"/>
      <c r="AC65" s="366"/>
      <c r="AD65" s="366"/>
      <c r="AE65" s="366"/>
      <c r="AF65" s="366"/>
      <c r="AG65" s="366"/>
      <c r="AH65" s="366"/>
      <c r="AI65" s="366"/>
      <c r="AJ65" s="366"/>
      <c r="AK65" s="366"/>
      <c r="AL65" s="366"/>
      <c r="AM65" s="366"/>
      <c r="AN65" s="366"/>
      <c r="AO65" s="366"/>
      <c r="AP65" s="366"/>
      <c r="AQ65" s="366"/>
      <c r="AR65" s="366"/>
      <c r="AS65" s="366"/>
      <c r="AT65" s="366"/>
      <c r="AU65" s="366"/>
      <c r="AV65" s="366"/>
      <c r="AW65" s="366"/>
      <c r="AX65" s="366"/>
      <c r="AY65" s="366"/>
    </row>
    <row r="66" spans="1:51" ht="16.5">
      <c r="A66" s="366"/>
      <c r="B66" s="366"/>
      <c r="C66" s="366"/>
      <c r="D66" s="366"/>
      <c r="E66" s="366"/>
      <c r="F66" s="366"/>
      <c r="G66" s="366"/>
      <c r="H66" s="366"/>
      <c r="I66" s="366"/>
      <c r="J66" s="366"/>
      <c r="K66" s="366"/>
      <c r="L66" s="366"/>
      <c r="M66" s="366"/>
      <c r="N66" s="366"/>
      <c r="O66" s="366"/>
      <c r="P66" s="366"/>
      <c r="Q66" s="366"/>
      <c r="R66" s="366"/>
      <c r="S66" s="366"/>
      <c r="T66" s="366"/>
      <c r="U66" s="366"/>
      <c r="V66" s="366"/>
      <c r="W66" s="366"/>
      <c r="X66" s="366"/>
      <c r="Y66" s="366"/>
      <c r="Z66" s="366"/>
      <c r="AA66" s="366"/>
      <c r="AB66" s="366"/>
      <c r="AC66" s="366"/>
      <c r="AD66" s="366"/>
      <c r="AE66" s="366"/>
      <c r="AF66" s="366"/>
      <c r="AG66" s="366"/>
      <c r="AH66" s="366"/>
      <c r="AI66" s="366"/>
      <c r="AJ66" s="366"/>
      <c r="AK66" s="366"/>
      <c r="AL66" s="366"/>
      <c r="AM66" s="366"/>
      <c r="AN66" s="366"/>
      <c r="AO66" s="366"/>
      <c r="AP66" s="366"/>
      <c r="AQ66" s="366"/>
      <c r="AR66" s="366"/>
      <c r="AS66" s="366"/>
      <c r="AT66" s="366"/>
      <c r="AU66" s="366"/>
      <c r="AV66" s="366"/>
      <c r="AW66" s="366"/>
      <c r="AX66" s="366"/>
      <c r="AY66" s="366"/>
    </row>
    <row r="67" spans="1:51" ht="16.5">
      <c r="A67" s="366"/>
      <c r="B67" s="366"/>
      <c r="C67" s="366"/>
      <c r="D67" s="366"/>
      <c r="E67" s="366"/>
      <c r="F67" s="366"/>
      <c r="G67" s="366"/>
      <c r="H67" s="366"/>
      <c r="I67" s="366"/>
      <c r="J67" s="366"/>
      <c r="K67" s="366"/>
      <c r="L67" s="366"/>
      <c r="M67" s="366"/>
      <c r="N67" s="366"/>
      <c r="O67" s="366"/>
      <c r="P67" s="366"/>
      <c r="Q67" s="366"/>
      <c r="R67" s="366"/>
      <c r="S67" s="366"/>
      <c r="T67" s="366"/>
      <c r="U67" s="366"/>
      <c r="V67" s="366"/>
      <c r="W67" s="366"/>
      <c r="X67" s="366"/>
      <c r="Y67" s="366"/>
      <c r="Z67" s="366"/>
      <c r="AA67" s="366"/>
      <c r="AB67" s="366"/>
      <c r="AC67" s="366"/>
      <c r="AD67" s="366"/>
      <c r="AE67" s="366"/>
      <c r="AF67" s="366"/>
      <c r="AG67" s="366"/>
      <c r="AH67" s="366"/>
      <c r="AI67" s="366"/>
      <c r="AJ67" s="366"/>
      <c r="AK67" s="366"/>
      <c r="AL67" s="366"/>
      <c r="AM67" s="366"/>
      <c r="AN67" s="366"/>
      <c r="AO67" s="366"/>
      <c r="AP67" s="366"/>
      <c r="AQ67" s="366"/>
      <c r="AR67" s="366"/>
      <c r="AS67" s="366"/>
      <c r="AT67" s="366"/>
      <c r="AU67" s="366"/>
      <c r="AV67" s="366"/>
      <c r="AW67" s="366"/>
      <c r="AX67" s="366"/>
      <c r="AY67" s="366"/>
    </row>
    <row r="68" spans="1:51" ht="16.5">
      <c r="A68" s="366"/>
      <c r="B68" s="366"/>
      <c r="C68" s="366"/>
      <c r="D68" s="366"/>
      <c r="E68" s="366"/>
      <c r="F68" s="366"/>
      <c r="G68" s="366"/>
      <c r="H68" s="366"/>
      <c r="I68" s="366"/>
      <c r="J68" s="366"/>
      <c r="K68" s="366"/>
      <c r="L68" s="366"/>
      <c r="M68" s="366"/>
      <c r="N68" s="366"/>
      <c r="O68" s="366"/>
      <c r="P68" s="366"/>
      <c r="Q68" s="366"/>
      <c r="R68" s="366"/>
      <c r="S68" s="366"/>
      <c r="T68" s="366"/>
      <c r="U68" s="366"/>
      <c r="V68" s="366"/>
      <c r="W68" s="366"/>
      <c r="X68" s="366"/>
      <c r="Y68" s="366"/>
      <c r="Z68" s="366"/>
      <c r="AA68" s="366"/>
      <c r="AB68" s="366"/>
      <c r="AC68" s="366"/>
      <c r="AD68" s="366"/>
      <c r="AE68" s="366"/>
      <c r="AF68" s="366"/>
      <c r="AG68" s="366"/>
      <c r="AH68" s="366"/>
      <c r="AI68" s="366"/>
      <c r="AJ68" s="366"/>
      <c r="AK68" s="366"/>
      <c r="AL68" s="366"/>
      <c r="AM68" s="366"/>
      <c r="AN68" s="366"/>
      <c r="AO68" s="366"/>
      <c r="AP68" s="366"/>
      <c r="AQ68" s="366"/>
      <c r="AR68" s="366"/>
      <c r="AS68" s="366"/>
      <c r="AT68" s="366"/>
      <c r="AU68" s="366"/>
      <c r="AV68" s="366"/>
      <c r="AW68" s="366"/>
      <c r="AX68" s="366"/>
      <c r="AY68" s="366"/>
    </row>
    <row r="69" spans="1:51" ht="16.5">
      <c r="A69" s="366"/>
      <c r="B69" s="366"/>
      <c r="C69" s="366"/>
      <c r="D69" s="366"/>
      <c r="E69" s="366"/>
      <c r="F69" s="366"/>
      <c r="G69" s="366"/>
      <c r="H69" s="366"/>
      <c r="I69" s="366"/>
      <c r="J69" s="366"/>
      <c r="K69" s="366"/>
      <c r="L69" s="366"/>
      <c r="M69" s="366"/>
      <c r="N69" s="366"/>
      <c r="O69" s="366"/>
      <c r="P69" s="366"/>
      <c r="Q69" s="366"/>
      <c r="R69" s="366"/>
      <c r="S69" s="366"/>
      <c r="T69" s="366"/>
      <c r="U69" s="366"/>
      <c r="V69" s="366"/>
      <c r="W69" s="366"/>
      <c r="X69" s="366"/>
      <c r="Y69" s="366"/>
      <c r="Z69" s="366"/>
      <c r="AA69" s="366"/>
      <c r="AB69" s="366"/>
      <c r="AC69" s="366"/>
      <c r="AD69" s="366"/>
      <c r="AE69" s="366"/>
      <c r="AF69" s="366"/>
      <c r="AG69" s="366"/>
      <c r="AH69" s="366"/>
      <c r="AI69" s="366"/>
      <c r="AJ69" s="366"/>
      <c r="AK69" s="366"/>
      <c r="AL69" s="366"/>
      <c r="AM69" s="366"/>
      <c r="AN69" s="366"/>
      <c r="AO69" s="366"/>
      <c r="AP69" s="366"/>
      <c r="AQ69" s="366"/>
      <c r="AR69" s="366"/>
      <c r="AS69" s="366"/>
      <c r="AT69" s="366"/>
      <c r="AU69" s="366"/>
      <c r="AV69" s="366"/>
      <c r="AW69" s="366"/>
      <c r="AX69" s="366"/>
      <c r="AY69" s="366"/>
    </row>
    <row r="70" spans="1:51" ht="16.5">
      <c r="A70" s="366"/>
      <c r="B70" s="366"/>
      <c r="C70" s="366"/>
      <c r="D70" s="366"/>
      <c r="E70" s="366"/>
      <c r="F70" s="366"/>
      <c r="G70" s="366"/>
      <c r="H70" s="366"/>
      <c r="I70" s="366"/>
      <c r="J70" s="366"/>
      <c r="K70" s="366"/>
      <c r="L70" s="366"/>
      <c r="M70" s="366"/>
      <c r="N70" s="366"/>
      <c r="O70" s="366"/>
      <c r="P70" s="366"/>
      <c r="Q70" s="366"/>
      <c r="R70" s="366"/>
      <c r="S70" s="366"/>
      <c r="T70" s="366"/>
      <c r="U70" s="366"/>
      <c r="V70" s="366"/>
      <c r="W70" s="366"/>
      <c r="X70" s="366"/>
      <c r="Y70" s="366"/>
      <c r="Z70" s="366"/>
      <c r="AA70" s="366"/>
      <c r="AB70" s="366"/>
      <c r="AC70" s="366"/>
      <c r="AD70" s="366"/>
      <c r="AE70" s="366"/>
      <c r="AF70" s="366"/>
      <c r="AG70" s="366"/>
      <c r="AH70" s="366"/>
      <c r="AI70" s="366"/>
      <c r="AJ70" s="366"/>
      <c r="AK70" s="366"/>
      <c r="AL70" s="366"/>
      <c r="AM70" s="366"/>
      <c r="AN70" s="366"/>
      <c r="AO70" s="366"/>
      <c r="AP70" s="366"/>
      <c r="AQ70" s="366"/>
      <c r="AR70" s="366"/>
      <c r="AS70" s="366"/>
      <c r="AT70" s="366"/>
      <c r="AU70" s="366"/>
      <c r="AV70" s="366"/>
      <c r="AW70" s="366"/>
      <c r="AX70" s="366"/>
      <c r="AY70" s="366"/>
    </row>
    <row r="71" spans="1:51" ht="16.5">
      <c r="A71" s="366"/>
      <c r="B71" s="366"/>
      <c r="C71" s="366"/>
      <c r="D71" s="366"/>
      <c r="E71" s="366"/>
      <c r="F71" s="366"/>
      <c r="G71" s="366"/>
      <c r="H71" s="366"/>
      <c r="I71" s="366"/>
      <c r="J71" s="366"/>
      <c r="K71" s="366"/>
      <c r="L71" s="366"/>
      <c r="M71" s="366"/>
      <c r="N71" s="366"/>
      <c r="O71" s="366"/>
      <c r="P71" s="366"/>
      <c r="Q71" s="366"/>
      <c r="R71" s="366"/>
      <c r="S71" s="366"/>
      <c r="T71" s="366"/>
      <c r="U71" s="366"/>
      <c r="V71" s="366"/>
      <c r="W71" s="366"/>
      <c r="X71" s="366"/>
      <c r="Y71" s="366"/>
      <c r="Z71" s="366"/>
      <c r="AA71" s="366"/>
      <c r="AB71" s="366"/>
      <c r="AC71" s="366"/>
      <c r="AD71" s="366"/>
      <c r="AE71" s="366"/>
      <c r="AF71" s="366"/>
      <c r="AG71" s="366"/>
      <c r="AH71" s="366"/>
      <c r="AI71" s="366"/>
      <c r="AJ71" s="366"/>
      <c r="AK71" s="366"/>
      <c r="AL71" s="366"/>
      <c r="AM71" s="366"/>
      <c r="AN71" s="366"/>
      <c r="AO71" s="366"/>
      <c r="AP71" s="366"/>
      <c r="AQ71" s="366"/>
      <c r="AR71" s="366"/>
      <c r="AS71" s="366"/>
      <c r="AT71" s="366"/>
      <c r="AU71" s="366"/>
      <c r="AV71" s="366"/>
      <c r="AW71" s="366"/>
      <c r="AX71" s="366"/>
      <c r="AY71" s="366"/>
    </row>
    <row r="72" spans="1:51" ht="16.5">
      <c r="A72" s="366"/>
      <c r="B72" s="366"/>
      <c r="C72" s="366"/>
      <c r="D72" s="366"/>
      <c r="E72" s="366"/>
      <c r="F72" s="366"/>
      <c r="G72" s="366"/>
      <c r="H72" s="366"/>
      <c r="I72" s="366"/>
      <c r="J72" s="366"/>
      <c r="K72" s="366"/>
      <c r="L72" s="366"/>
      <c r="M72" s="366"/>
      <c r="N72" s="366"/>
      <c r="O72" s="366"/>
      <c r="P72" s="366"/>
      <c r="Q72" s="366"/>
      <c r="R72" s="366"/>
      <c r="S72" s="366"/>
      <c r="T72" s="366"/>
      <c r="U72" s="366"/>
      <c r="V72" s="366"/>
      <c r="W72" s="366"/>
      <c r="X72" s="366"/>
      <c r="Y72" s="366"/>
      <c r="Z72" s="366"/>
      <c r="AA72" s="366"/>
      <c r="AB72" s="366"/>
      <c r="AC72" s="366"/>
      <c r="AD72" s="366"/>
      <c r="AE72" s="366"/>
      <c r="AF72" s="366"/>
      <c r="AG72" s="366"/>
      <c r="AH72" s="366"/>
      <c r="AI72" s="366"/>
      <c r="AJ72" s="366"/>
      <c r="AK72" s="366"/>
      <c r="AL72" s="366"/>
      <c r="AM72" s="366"/>
      <c r="AN72" s="366"/>
      <c r="AO72" s="366"/>
      <c r="AP72" s="366"/>
      <c r="AQ72" s="366"/>
      <c r="AR72" s="366"/>
      <c r="AS72" s="366"/>
      <c r="AT72" s="366"/>
      <c r="AU72" s="366"/>
      <c r="AV72" s="366"/>
      <c r="AW72" s="366"/>
      <c r="AX72" s="366"/>
      <c r="AY72" s="366"/>
    </row>
    <row r="73" spans="1:51" ht="16.5">
      <c r="A73" s="366"/>
      <c r="B73" s="366"/>
      <c r="C73" s="366"/>
      <c r="D73" s="366"/>
      <c r="E73" s="366"/>
      <c r="F73" s="366"/>
      <c r="G73" s="366"/>
      <c r="H73" s="366"/>
      <c r="I73" s="366"/>
      <c r="J73" s="366"/>
      <c r="K73" s="366"/>
      <c r="L73" s="366"/>
      <c r="M73" s="366"/>
      <c r="N73" s="366"/>
      <c r="O73" s="366"/>
      <c r="P73" s="366"/>
      <c r="Q73" s="366"/>
      <c r="R73" s="366"/>
      <c r="S73" s="366"/>
      <c r="T73" s="366"/>
      <c r="U73" s="366"/>
      <c r="V73" s="366"/>
      <c r="W73" s="366"/>
      <c r="X73" s="366"/>
      <c r="Y73" s="366"/>
      <c r="Z73" s="366"/>
      <c r="AA73" s="366"/>
      <c r="AB73" s="366"/>
      <c r="AC73" s="366"/>
      <c r="AD73" s="366"/>
      <c r="AE73" s="366"/>
      <c r="AF73" s="366"/>
      <c r="AG73" s="366"/>
      <c r="AH73" s="366"/>
      <c r="AI73" s="366"/>
      <c r="AJ73" s="366"/>
      <c r="AK73" s="366"/>
      <c r="AL73" s="366"/>
      <c r="AM73" s="366"/>
      <c r="AN73" s="366"/>
      <c r="AO73" s="366"/>
      <c r="AP73" s="366"/>
      <c r="AQ73" s="366"/>
      <c r="AR73" s="366"/>
      <c r="AS73" s="366"/>
      <c r="AT73" s="366"/>
      <c r="AU73" s="366"/>
      <c r="AV73" s="366"/>
      <c r="AW73" s="366"/>
      <c r="AX73" s="366"/>
      <c r="AY73" s="366"/>
    </row>
    <row r="74" spans="1:51" ht="16.5">
      <c r="A74" s="366"/>
      <c r="B74" s="366"/>
      <c r="C74" s="366"/>
      <c r="D74" s="366"/>
      <c r="E74" s="366"/>
      <c r="F74" s="366"/>
      <c r="G74" s="366"/>
      <c r="H74" s="366"/>
      <c r="I74" s="366"/>
      <c r="J74" s="366"/>
      <c r="K74" s="366"/>
      <c r="L74" s="366"/>
      <c r="M74" s="366"/>
      <c r="N74" s="366"/>
      <c r="O74" s="366"/>
      <c r="P74" s="366"/>
      <c r="Q74" s="366"/>
      <c r="R74" s="366"/>
      <c r="S74" s="366"/>
      <c r="T74" s="366"/>
      <c r="U74" s="366"/>
      <c r="V74" s="366"/>
      <c r="W74" s="366"/>
      <c r="X74" s="366"/>
      <c r="Y74" s="366"/>
      <c r="Z74" s="366"/>
      <c r="AA74" s="366"/>
      <c r="AB74" s="366"/>
      <c r="AC74" s="366"/>
      <c r="AD74" s="366"/>
      <c r="AE74" s="366"/>
      <c r="AF74" s="366"/>
      <c r="AG74" s="366"/>
      <c r="AH74" s="366"/>
      <c r="AI74" s="366"/>
      <c r="AJ74" s="366"/>
      <c r="AK74" s="366"/>
      <c r="AL74" s="366"/>
      <c r="AM74" s="366"/>
      <c r="AN74" s="366"/>
      <c r="AO74" s="366"/>
      <c r="AP74" s="366"/>
      <c r="AQ74" s="366"/>
      <c r="AR74" s="366"/>
      <c r="AS74" s="366"/>
      <c r="AT74" s="366"/>
      <c r="AU74" s="366"/>
      <c r="AV74" s="366"/>
      <c r="AW74" s="366"/>
      <c r="AX74" s="366"/>
      <c r="AY74" s="366"/>
    </row>
    <row r="75" spans="1:51" ht="16.5">
      <c r="A75" s="366"/>
      <c r="B75" s="366"/>
      <c r="C75" s="366"/>
      <c r="D75" s="366"/>
      <c r="E75" s="366"/>
      <c r="F75" s="366"/>
      <c r="G75" s="366"/>
      <c r="H75" s="366"/>
      <c r="I75" s="366"/>
      <c r="J75" s="366"/>
      <c r="K75" s="366"/>
      <c r="L75" s="366"/>
      <c r="M75" s="366"/>
      <c r="N75" s="366"/>
      <c r="O75" s="366"/>
      <c r="P75" s="366"/>
      <c r="Q75" s="366"/>
      <c r="R75" s="366"/>
      <c r="S75" s="366"/>
      <c r="T75" s="366"/>
      <c r="U75" s="366"/>
      <c r="V75" s="366"/>
      <c r="W75" s="366"/>
      <c r="X75" s="366"/>
      <c r="Y75" s="366"/>
      <c r="Z75" s="366"/>
      <c r="AA75" s="366"/>
      <c r="AB75" s="366"/>
      <c r="AC75" s="366"/>
      <c r="AD75" s="366"/>
      <c r="AE75" s="366"/>
      <c r="AF75" s="366"/>
      <c r="AG75" s="366"/>
      <c r="AH75" s="366"/>
      <c r="AI75" s="366"/>
      <c r="AJ75" s="366"/>
      <c r="AK75" s="366"/>
      <c r="AL75" s="366"/>
      <c r="AM75" s="366"/>
      <c r="AN75" s="366"/>
      <c r="AO75" s="366"/>
      <c r="AP75" s="366"/>
      <c r="AQ75" s="366"/>
      <c r="AR75" s="366"/>
      <c r="AS75" s="366"/>
      <c r="AT75" s="366"/>
      <c r="AU75" s="366"/>
      <c r="AV75" s="366"/>
      <c r="AW75" s="366"/>
      <c r="AX75" s="366"/>
      <c r="AY75" s="366"/>
    </row>
    <row r="76" spans="1:51" ht="16.5">
      <c r="A76" s="366"/>
      <c r="B76" s="366"/>
      <c r="C76" s="366"/>
      <c r="D76" s="366"/>
      <c r="E76" s="366"/>
      <c r="F76" s="366"/>
      <c r="G76" s="366"/>
      <c r="H76" s="366"/>
      <c r="I76" s="366"/>
      <c r="J76" s="366"/>
      <c r="K76" s="366"/>
      <c r="L76" s="366"/>
      <c r="M76" s="366"/>
      <c r="N76" s="366"/>
      <c r="O76" s="366"/>
      <c r="P76" s="366"/>
      <c r="Q76" s="366"/>
      <c r="R76" s="366"/>
      <c r="S76" s="366"/>
      <c r="T76" s="366"/>
      <c r="U76" s="366"/>
      <c r="V76" s="366"/>
      <c r="W76" s="366"/>
      <c r="X76" s="366"/>
      <c r="Y76" s="366"/>
      <c r="Z76" s="366"/>
      <c r="AA76" s="366"/>
      <c r="AB76" s="366"/>
      <c r="AC76" s="366"/>
      <c r="AD76" s="366"/>
      <c r="AE76" s="366"/>
      <c r="AF76" s="366"/>
      <c r="AG76" s="366"/>
      <c r="AH76" s="366"/>
      <c r="AI76" s="366"/>
      <c r="AJ76" s="366"/>
      <c r="AK76" s="366"/>
      <c r="AL76" s="366"/>
      <c r="AM76" s="366"/>
      <c r="AN76" s="366"/>
      <c r="AO76" s="366"/>
      <c r="AP76" s="366"/>
      <c r="AQ76" s="366"/>
      <c r="AR76" s="366"/>
      <c r="AS76" s="366"/>
      <c r="AT76" s="366"/>
      <c r="AU76" s="366"/>
      <c r="AV76" s="366"/>
      <c r="AW76" s="366"/>
      <c r="AX76" s="366"/>
      <c r="AY76" s="366"/>
    </row>
    <row r="77" spans="1:51" ht="16.5">
      <c r="A77" s="366"/>
      <c r="B77" s="366"/>
      <c r="C77" s="366"/>
      <c r="D77" s="366"/>
      <c r="E77" s="366"/>
      <c r="F77" s="366"/>
      <c r="G77" s="366"/>
      <c r="H77" s="366"/>
      <c r="I77" s="366"/>
      <c r="J77" s="366"/>
      <c r="K77" s="366"/>
      <c r="L77" s="366"/>
      <c r="M77" s="366"/>
      <c r="N77" s="366"/>
      <c r="O77" s="366"/>
      <c r="P77" s="366"/>
      <c r="Q77" s="366"/>
      <c r="R77" s="366"/>
      <c r="S77" s="366"/>
      <c r="T77" s="366"/>
      <c r="U77" s="366"/>
      <c r="V77" s="366"/>
      <c r="W77" s="366"/>
      <c r="X77" s="366"/>
      <c r="Y77" s="366"/>
      <c r="Z77" s="366"/>
      <c r="AA77" s="366"/>
      <c r="AB77" s="366"/>
      <c r="AC77" s="366"/>
      <c r="AD77" s="366"/>
      <c r="AE77" s="366"/>
      <c r="AF77" s="366"/>
      <c r="AG77" s="366"/>
      <c r="AH77" s="366"/>
      <c r="AI77" s="366"/>
      <c r="AJ77" s="366"/>
      <c r="AK77" s="366"/>
      <c r="AL77" s="366"/>
      <c r="AM77" s="366"/>
      <c r="AN77" s="366"/>
      <c r="AO77" s="366"/>
      <c r="AP77" s="366"/>
      <c r="AQ77" s="366"/>
      <c r="AR77" s="366"/>
      <c r="AS77" s="366"/>
      <c r="AT77" s="366"/>
      <c r="AU77" s="366"/>
      <c r="AV77" s="366"/>
      <c r="AW77" s="366"/>
      <c r="AX77" s="366"/>
      <c r="AY77" s="366"/>
    </row>
    <row r="78" spans="1:51" ht="16.5">
      <c r="A78" s="366"/>
      <c r="B78" s="366"/>
      <c r="C78" s="366"/>
      <c r="D78" s="366"/>
      <c r="E78" s="366"/>
      <c r="F78" s="366"/>
      <c r="G78" s="366"/>
      <c r="H78" s="366"/>
      <c r="I78" s="366"/>
      <c r="J78" s="366"/>
      <c r="K78" s="366"/>
      <c r="L78" s="366"/>
      <c r="M78" s="366"/>
      <c r="N78" s="366"/>
      <c r="O78" s="366"/>
      <c r="P78" s="366"/>
      <c r="Q78" s="366"/>
      <c r="R78" s="366"/>
      <c r="S78" s="366"/>
      <c r="T78" s="366"/>
      <c r="U78" s="366"/>
      <c r="V78" s="366"/>
      <c r="W78" s="366"/>
      <c r="X78" s="366"/>
      <c r="Y78" s="366"/>
      <c r="Z78" s="366"/>
      <c r="AA78" s="366"/>
      <c r="AB78" s="366"/>
      <c r="AC78" s="366"/>
      <c r="AD78" s="366"/>
      <c r="AE78" s="366"/>
      <c r="AF78" s="366"/>
      <c r="AG78" s="366"/>
      <c r="AH78" s="366"/>
      <c r="AI78" s="366"/>
      <c r="AJ78" s="366"/>
      <c r="AK78" s="366"/>
      <c r="AL78" s="366"/>
      <c r="AM78" s="366"/>
      <c r="AN78" s="366"/>
      <c r="AO78" s="366"/>
      <c r="AP78" s="366"/>
      <c r="AQ78" s="366"/>
      <c r="AR78" s="366"/>
      <c r="AS78" s="366"/>
      <c r="AT78" s="366"/>
      <c r="AU78" s="366"/>
      <c r="AV78" s="366"/>
      <c r="AW78" s="366"/>
      <c r="AX78" s="366"/>
      <c r="AY78" s="366"/>
    </row>
    <row r="79" spans="1:51" ht="16.5">
      <c r="A79" s="366"/>
      <c r="B79" s="366"/>
      <c r="C79" s="366"/>
      <c r="D79" s="366"/>
      <c r="E79" s="366"/>
      <c r="F79" s="366"/>
      <c r="G79" s="366"/>
      <c r="H79" s="366"/>
      <c r="I79" s="366"/>
      <c r="J79" s="366"/>
      <c r="K79" s="366"/>
      <c r="L79" s="366"/>
      <c r="M79" s="366"/>
      <c r="N79" s="366"/>
      <c r="O79" s="366"/>
      <c r="P79" s="366"/>
      <c r="Q79" s="366"/>
      <c r="R79" s="366"/>
      <c r="S79" s="366"/>
      <c r="T79" s="366"/>
      <c r="U79" s="366"/>
      <c r="V79" s="366"/>
      <c r="W79" s="366"/>
      <c r="X79" s="366"/>
      <c r="Y79" s="366"/>
      <c r="Z79" s="366"/>
      <c r="AA79" s="366"/>
      <c r="AB79" s="366"/>
      <c r="AC79" s="366"/>
      <c r="AD79" s="366"/>
      <c r="AE79" s="366"/>
      <c r="AF79" s="366"/>
      <c r="AG79" s="366"/>
      <c r="AH79" s="366"/>
      <c r="AI79" s="366"/>
      <c r="AJ79" s="366"/>
      <c r="AK79" s="366"/>
      <c r="AL79" s="366"/>
      <c r="AM79" s="366"/>
      <c r="AN79" s="366"/>
      <c r="AO79" s="366"/>
      <c r="AP79" s="366"/>
      <c r="AQ79" s="366"/>
      <c r="AR79" s="366"/>
      <c r="AS79" s="366"/>
      <c r="AT79" s="366"/>
      <c r="AU79" s="366"/>
      <c r="AV79" s="366"/>
      <c r="AW79" s="366"/>
      <c r="AX79" s="366"/>
      <c r="AY79" s="366"/>
    </row>
    <row r="80" spans="1:51" ht="16.5">
      <c r="A80" s="366"/>
      <c r="B80" s="366"/>
      <c r="C80" s="366"/>
      <c r="D80" s="366"/>
      <c r="E80" s="366"/>
      <c r="F80" s="366"/>
      <c r="G80" s="366"/>
      <c r="H80" s="366"/>
      <c r="I80" s="366"/>
      <c r="J80" s="366"/>
      <c r="K80" s="366"/>
      <c r="L80" s="366"/>
      <c r="M80" s="366"/>
      <c r="N80" s="366"/>
      <c r="O80" s="366"/>
      <c r="P80" s="366"/>
      <c r="Q80" s="366"/>
      <c r="R80" s="366"/>
      <c r="S80" s="366"/>
      <c r="T80" s="366"/>
      <c r="U80" s="366"/>
      <c r="V80" s="366"/>
      <c r="W80" s="366"/>
      <c r="X80" s="366"/>
      <c r="Y80" s="366"/>
      <c r="Z80" s="366"/>
      <c r="AA80" s="366"/>
      <c r="AB80" s="366"/>
      <c r="AC80" s="366"/>
      <c r="AD80" s="366"/>
      <c r="AE80" s="366"/>
      <c r="AF80" s="366"/>
      <c r="AG80" s="366"/>
      <c r="AH80" s="366"/>
      <c r="AI80" s="366"/>
      <c r="AJ80" s="366"/>
      <c r="AK80" s="366"/>
      <c r="AL80" s="366"/>
      <c r="AM80" s="366"/>
      <c r="AN80" s="366"/>
      <c r="AO80" s="366"/>
      <c r="AP80" s="366"/>
      <c r="AQ80" s="366"/>
      <c r="AR80" s="366"/>
      <c r="AS80" s="366"/>
      <c r="AT80" s="366"/>
      <c r="AU80" s="366"/>
      <c r="AV80" s="366"/>
      <c r="AW80" s="366"/>
      <c r="AX80" s="366"/>
      <c r="AY80" s="366"/>
    </row>
    <row r="81" spans="1:51" ht="16.5">
      <c r="A81" s="366"/>
      <c r="B81" s="366"/>
      <c r="C81" s="366"/>
      <c r="D81" s="366"/>
      <c r="E81" s="366"/>
      <c r="F81" s="366"/>
      <c r="G81" s="366"/>
      <c r="H81" s="366"/>
      <c r="I81" s="366"/>
      <c r="J81" s="366"/>
      <c r="K81" s="366"/>
      <c r="L81" s="366"/>
      <c r="M81" s="366"/>
      <c r="N81" s="366"/>
      <c r="O81" s="366"/>
      <c r="P81" s="366"/>
      <c r="Q81" s="366"/>
      <c r="R81" s="366"/>
      <c r="S81" s="366"/>
      <c r="T81" s="366"/>
      <c r="U81" s="366"/>
      <c r="V81" s="366"/>
      <c r="W81" s="366"/>
      <c r="X81" s="366"/>
      <c r="Y81" s="366"/>
      <c r="Z81" s="366"/>
      <c r="AA81" s="366"/>
      <c r="AB81" s="366"/>
      <c r="AC81" s="366"/>
      <c r="AD81" s="366"/>
      <c r="AE81" s="366"/>
      <c r="AF81" s="366"/>
      <c r="AG81" s="366"/>
      <c r="AH81" s="366"/>
      <c r="AI81" s="366"/>
      <c r="AJ81" s="366"/>
      <c r="AK81" s="366"/>
      <c r="AL81" s="366"/>
      <c r="AM81" s="366"/>
      <c r="AN81" s="366"/>
      <c r="AO81" s="366"/>
      <c r="AP81" s="366"/>
      <c r="AQ81" s="366"/>
      <c r="AR81" s="366"/>
      <c r="AS81" s="366"/>
      <c r="AT81" s="366"/>
      <c r="AU81" s="366"/>
      <c r="AV81" s="366"/>
      <c r="AW81" s="366"/>
      <c r="AX81" s="366"/>
      <c r="AY81" s="366"/>
    </row>
    <row r="82" spans="1:51" ht="16.5">
      <c r="A82" s="366"/>
      <c r="B82" s="366"/>
      <c r="C82" s="366"/>
      <c r="D82" s="366"/>
      <c r="E82" s="366"/>
      <c r="F82" s="366"/>
      <c r="G82" s="366"/>
      <c r="H82" s="366"/>
      <c r="I82" s="366"/>
      <c r="J82" s="366"/>
      <c r="K82" s="366"/>
      <c r="L82" s="366"/>
      <c r="M82" s="366"/>
      <c r="N82" s="366"/>
      <c r="O82" s="366"/>
      <c r="P82" s="366"/>
      <c r="Q82" s="366"/>
      <c r="R82" s="366"/>
      <c r="S82" s="366"/>
      <c r="T82" s="366"/>
      <c r="U82" s="366"/>
      <c r="V82" s="366"/>
      <c r="W82" s="366"/>
      <c r="X82" s="366"/>
      <c r="Y82" s="366"/>
      <c r="Z82" s="366"/>
      <c r="AA82" s="366"/>
      <c r="AB82" s="366"/>
      <c r="AC82" s="366"/>
      <c r="AD82" s="366"/>
      <c r="AE82" s="366"/>
      <c r="AF82" s="366"/>
      <c r="AG82" s="366"/>
      <c r="AH82" s="366"/>
      <c r="AI82" s="366"/>
      <c r="AJ82" s="366"/>
      <c r="AK82" s="366"/>
      <c r="AL82" s="366"/>
      <c r="AM82" s="366"/>
      <c r="AN82" s="366"/>
      <c r="AO82" s="366"/>
      <c r="AP82" s="366"/>
      <c r="AQ82" s="366"/>
      <c r="AR82" s="366"/>
      <c r="AS82" s="366"/>
      <c r="AT82" s="366"/>
      <c r="AU82" s="366"/>
      <c r="AV82" s="366"/>
      <c r="AW82" s="366"/>
      <c r="AX82" s="366"/>
      <c r="AY82" s="366"/>
    </row>
    <row r="83" spans="1:51" ht="16.5">
      <c r="A83" s="366"/>
      <c r="B83" s="366"/>
      <c r="C83" s="366"/>
      <c r="D83" s="366"/>
      <c r="E83" s="366"/>
      <c r="F83" s="366"/>
      <c r="G83" s="366"/>
      <c r="H83" s="366"/>
      <c r="I83" s="366"/>
      <c r="J83" s="366"/>
      <c r="K83" s="366"/>
      <c r="L83" s="366"/>
      <c r="M83" s="366"/>
      <c r="N83" s="366"/>
      <c r="O83" s="366"/>
      <c r="P83" s="366"/>
      <c r="Q83" s="366"/>
      <c r="R83" s="366"/>
      <c r="S83" s="366"/>
      <c r="T83" s="366"/>
      <c r="U83" s="366"/>
      <c r="V83" s="366"/>
      <c r="W83" s="366"/>
      <c r="X83" s="366"/>
      <c r="Y83" s="366"/>
      <c r="Z83" s="366"/>
      <c r="AA83" s="366"/>
      <c r="AB83" s="366"/>
      <c r="AC83" s="366"/>
      <c r="AD83" s="366"/>
      <c r="AE83" s="366"/>
      <c r="AF83" s="366"/>
      <c r="AG83" s="366"/>
      <c r="AH83" s="366"/>
      <c r="AI83" s="366"/>
      <c r="AJ83" s="366"/>
      <c r="AK83" s="366"/>
      <c r="AL83" s="366"/>
      <c r="AM83" s="366"/>
      <c r="AN83" s="366"/>
      <c r="AO83" s="366"/>
      <c r="AP83" s="366"/>
      <c r="AQ83" s="366"/>
      <c r="AR83" s="366"/>
      <c r="AS83" s="366"/>
      <c r="AT83" s="366"/>
      <c r="AU83" s="366"/>
      <c r="AV83" s="366"/>
      <c r="AW83" s="366"/>
      <c r="AX83" s="366"/>
      <c r="AY83" s="366"/>
    </row>
    <row r="84" spans="1:51" ht="16.5">
      <c r="A84" s="366"/>
      <c r="B84" s="366"/>
      <c r="C84" s="366"/>
      <c r="D84" s="366"/>
      <c r="E84" s="366"/>
      <c r="F84" s="366"/>
      <c r="G84" s="366"/>
      <c r="H84" s="366"/>
      <c r="I84" s="366"/>
      <c r="J84" s="366"/>
      <c r="K84" s="366"/>
      <c r="L84" s="366"/>
      <c r="M84" s="366"/>
      <c r="N84" s="366"/>
      <c r="O84" s="366"/>
      <c r="P84" s="366"/>
      <c r="Q84" s="366"/>
      <c r="R84" s="366"/>
      <c r="S84" s="366"/>
      <c r="T84" s="366"/>
      <c r="U84" s="366"/>
      <c r="V84" s="366"/>
      <c r="W84" s="366"/>
      <c r="X84" s="366"/>
      <c r="Y84" s="366"/>
      <c r="Z84" s="366"/>
      <c r="AA84" s="366"/>
      <c r="AB84" s="366"/>
      <c r="AC84" s="366"/>
      <c r="AD84" s="366"/>
      <c r="AE84" s="366"/>
      <c r="AF84" s="366"/>
      <c r="AG84" s="366"/>
      <c r="AH84" s="366"/>
      <c r="AI84" s="366"/>
      <c r="AJ84" s="366"/>
      <c r="AK84" s="366"/>
      <c r="AL84" s="366"/>
      <c r="AM84" s="366"/>
      <c r="AN84" s="366"/>
      <c r="AO84" s="366"/>
      <c r="AP84" s="366"/>
      <c r="AQ84" s="366"/>
      <c r="AR84" s="366"/>
      <c r="AS84" s="366"/>
      <c r="AT84" s="366"/>
      <c r="AU84" s="366"/>
      <c r="AV84" s="366"/>
      <c r="AW84" s="366"/>
      <c r="AX84" s="366"/>
      <c r="AY84" s="366"/>
    </row>
    <row r="85" spans="1:51" ht="16.5">
      <c r="A85" s="366"/>
      <c r="B85" s="366"/>
      <c r="C85" s="366"/>
      <c r="D85" s="366"/>
      <c r="E85" s="366"/>
      <c r="F85" s="366"/>
      <c r="G85" s="366"/>
      <c r="H85" s="366"/>
      <c r="I85" s="366"/>
      <c r="J85" s="366"/>
      <c r="K85" s="366"/>
      <c r="L85" s="366"/>
      <c r="M85" s="366"/>
      <c r="N85" s="366"/>
      <c r="O85" s="366"/>
      <c r="P85" s="366"/>
      <c r="Q85" s="366"/>
      <c r="R85" s="366"/>
      <c r="S85" s="366"/>
      <c r="T85" s="366"/>
      <c r="U85" s="366"/>
      <c r="V85" s="366"/>
      <c r="W85" s="366"/>
      <c r="X85" s="366"/>
      <c r="Y85" s="366"/>
      <c r="Z85" s="366"/>
      <c r="AA85" s="366"/>
      <c r="AB85" s="366"/>
      <c r="AC85" s="366"/>
      <c r="AD85" s="366"/>
      <c r="AE85" s="366"/>
      <c r="AF85" s="366"/>
      <c r="AG85" s="366"/>
      <c r="AH85" s="366"/>
      <c r="AI85" s="366"/>
      <c r="AJ85" s="366"/>
      <c r="AK85" s="366"/>
      <c r="AL85" s="366"/>
      <c r="AM85" s="366"/>
      <c r="AN85" s="366"/>
      <c r="AO85" s="366"/>
      <c r="AP85" s="366"/>
      <c r="AQ85" s="366"/>
      <c r="AR85" s="366"/>
      <c r="AS85" s="366"/>
      <c r="AT85" s="366"/>
      <c r="AU85" s="366"/>
      <c r="AV85" s="366"/>
      <c r="AW85" s="366"/>
      <c r="AX85" s="366"/>
      <c r="AY85" s="366"/>
    </row>
    <row r="86" spans="1:51" ht="16.5">
      <c r="A86" s="366"/>
      <c r="B86" s="366"/>
      <c r="C86" s="366"/>
      <c r="D86" s="366"/>
      <c r="E86" s="366"/>
      <c r="F86" s="366"/>
      <c r="G86" s="366"/>
      <c r="H86" s="366"/>
      <c r="I86" s="366"/>
      <c r="J86" s="366"/>
      <c r="K86" s="366"/>
      <c r="L86" s="366"/>
      <c r="M86" s="366"/>
      <c r="N86" s="366"/>
      <c r="O86" s="366"/>
      <c r="P86" s="366"/>
      <c r="Q86" s="366"/>
      <c r="R86" s="366"/>
      <c r="S86" s="366"/>
      <c r="T86" s="366"/>
      <c r="U86" s="366"/>
      <c r="V86" s="366"/>
      <c r="W86" s="366"/>
      <c r="X86" s="366"/>
      <c r="Y86" s="366"/>
      <c r="Z86" s="366"/>
      <c r="AA86" s="366"/>
      <c r="AB86" s="366"/>
      <c r="AC86" s="366"/>
      <c r="AD86" s="366"/>
      <c r="AE86" s="366"/>
      <c r="AF86" s="366"/>
      <c r="AG86" s="366"/>
      <c r="AH86" s="366"/>
      <c r="AI86" s="366"/>
      <c r="AJ86" s="366"/>
      <c r="AK86" s="366"/>
      <c r="AL86" s="366"/>
      <c r="AM86" s="366"/>
      <c r="AN86" s="366"/>
      <c r="AO86" s="366"/>
      <c r="AP86" s="366"/>
      <c r="AQ86" s="366"/>
      <c r="AR86" s="366"/>
      <c r="AS86" s="366"/>
      <c r="AT86" s="366"/>
      <c r="AU86" s="366"/>
      <c r="AV86" s="366"/>
      <c r="AW86" s="366"/>
      <c r="AX86" s="366"/>
      <c r="AY86" s="366"/>
    </row>
    <row r="87" spans="1:51" ht="16.5">
      <c r="A87" s="366"/>
      <c r="B87" s="366"/>
      <c r="C87" s="366"/>
      <c r="D87" s="366"/>
      <c r="E87" s="366"/>
      <c r="F87" s="366"/>
      <c r="G87" s="366"/>
      <c r="H87" s="366"/>
      <c r="I87" s="366"/>
      <c r="J87" s="366"/>
      <c r="K87" s="366"/>
      <c r="L87" s="366"/>
      <c r="M87" s="366"/>
      <c r="N87" s="366"/>
      <c r="O87" s="366"/>
      <c r="P87" s="366"/>
      <c r="Q87" s="366"/>
      <c r="R87" s="366"/>
      <c r="S87" s="366"/>
      <c r="T87" s="366"/>
      <c r="U87" s="366"/>
      <c r="V87" s="366"/>
      <c r="W87" s="366"/>
      <c r="X87" s="366"/>
      <c r="Y87" s="366"/>
      <c r="Z87" s="366"/>
      <c r="AA87" s="366"/>
      <c r="AB87" s="366"/>
      <c r="AC87" s="366"/>
      <c r="AD87" s="366"/>
      <c r="AE87" s="366"/>
      <c r="AF87" s="366"/>
      <c r="AG87" s="366"/>
      <c r="AH87" s="366"/>
      <c r="AI87" s="366"/>
      <c r="AJ87" s="366"/>
      <c r="AK87" s="366"/>
      <c r="AL87" s="366"/>
      <c r="AM87" s="366"/>
      <c r="AN87" s="366"/>
      <c r="AO87" s="366"/>
      <c r="AP87" s="366"/>
      <c r="AQ87" s="366"/>
      <c r="AR87" s="366"/>
      <c r="AS87" s="366"/>
      <c r="AT87" s="366"/>
      <c r="AU87" s="366"/>
      <c r="AV87" s="366"/>
      <c r="AW87" s="366"/>
      <c r="AX87" s="366"/>
      <c r="AY87" s="366"/>
    </row>
    <row r="88" spans="1:51" ht="16.5">
      <c r="A88" s="366"/>
      <c r="B88" s="366"/>
      <c r="C88" s="366"/>
      <c r="D88" s="366"/>
      <c r="E88" s="366"/>
      <c r="F88" s="366"/>
      <c r="G88" s="366"/>
      <c r="H88" s="366"/>
      <c r="I88" s="366"/>
      <c r="J88" s="366"/>
      <c r="K88" s="366"/>
      <c r="L88" s="366"/>
      <c r="M88" s="366"/>
      <c r="N88" s="366"/>
      <c r="O88" s="366"/>
      <c r="P88" s="366"/>
      <c r="Q88" s="366"/>
      <c r="R88" s="366"/>
      <c r="S88" s="366"/>
      <c r="T88" s="366"/>
      <c r="U88" s="366"/>
      <c r="V88" s="366"/>
      <c r="W88" s="366"/>
      <c r="X88" s="366"/>
      <c r="Y88" s="366"/>
      <c r="Z88" s="366"/>
      <c r="AA88" s="366"/>
      <c r="AB88" s="366"/>
      <c r="AC88" s="366"/>
      <c r="AD88" s="366"/>
      <c r="AE88" s="366"/>
      <c r="AF88" s="366"/>
      <c r="AG88" s="366"/>
      <c r="AH88" s="366"/>
      <c r="AI88" s="366"/>
      <c r="AJ88" s="366"/>
      <c r="AK88" s="366"/>
      <c r="AL88" s="366"/>
      <c r="AM88" s="366"/>
      <c r="AN88" s="366"/>
      <c r="AO88" s="366"/>
      <c r="AP88" s="366"/>
      <c r="AQ88" s="366"/>
      <c r="AR88" s="366"/>
      <c r="AS88" s="366"/>
      <c r="AT88" s="366"/>
      <c r="AU88" s="366"/>
      <c r="AV88" s="366"/>
      <c r="AW88" s="366"/>
      <c r="AX88" s="366"/>
      <c r="AY88" s="366"/>
    </row>
    <row r="89" spans="1:51" ht="16.5">
      <c r="A89" s="366"/>
      <c r="B89" s="366"/>
      <c r="C89" s="366"/>
      <c r="D89" s="366"/>
      <c r="E89" s="366"/>
      <c r="F89" s="366"/>
      <c r="G89" s="366"/>
      <c r="H89" s="366"/>
      <c r="I89" s="366"/>
      <c r="J89" s="366"/>
      <c r="K89" s="366"/>
      <c r="L89" s="366"/>
      <c r="M89" s="366"/>
      <c r="N89" s="366"/>
      <c r="O89" s="366"/>
      <c r="P89" s="366"/>
      <c r="Q89" s="366"/>
      <c r="R89" s="366"/>
      <c r="S89" s="366"/>
      <c r="T89" s="366"/>
      <c r="U89" s="366"/>
      <c r="V89" s="366"/>
      <c r="W89" s="366"/>
      <c r="X89" s="366"/>
      <c r="Y89" s="366"/>
      <c r="Z89" s="366"/>
      <c r="AA89" s="366"/>
      <c r="AB89" s="366"/>
      <c r="AC89" s="366"/>
      <c r="AD89" s="366"/>
      <c r="AE89" s="366"/>
      <c r="AF89" s="366"/>
      <c r="AG89" s="366"/>
      <c r="AH89" s="366"/>
      <c r="AI89" s="366"/>
      <c r="AJ89" s="366"/>
      <c r="AK89" s="366"/>
      <c r="AL89" s="366"/>
      <c r="AM89" s="366"/>
      <c r="AN89" s="366"/>
      <c r="AO89" s="366"/>
      <c r="AP89" s="366"/>
      <c r="AQ89" s="366"/>
      <c r="AR89" s="366"/>
      <c r="AS89" s="366"/>
      <c r="AT89" s="366"/>
      <c r="AU89" s="366"/>
      <c r="AV89" s="366"/>
      <c r="AW89" s="366"/>
      <c r="AX89" s="366"/>
      <c r="AY89" s="366"/>
    </row>
    <row r="90" spans="1:51" ht="16.5">
      <c r="A90" s="366"/>
      <c r="B90" s="366"/>
      <c r="C90" s="366"/>
      <c r="D90" s="366"/>
      <c r="E90" s="366"/>
      <c r="F90" s="366"/>
      <c r="G90" s="366"/>
      <c r="H90" s="366"/>
      <c r="I90" s="366"/>
      <c r="J90" s="366"/>
      <c r="K90" s="366"/>
      <c r="L90" s="366"/>
      <c r="M90" s="366"/>
      <c r="N90" s="366"/>
      <c r="O90" s="366"/>
      <c r="P90" s="366"/>
      <c r="Q90" s="366"/>
      <c r="R90" s="366"/>
      <c r="S90" s="366"/>
      <c r="T90" s="366"/>
      <c r="U90" s="366"/>
      <c r="V90" s="366"/>
      <c r="W90" s="366"/>
      <c r="X90" s="366"/>
      <c r="Y90" s="366"/>
      <c r="Z90" s="366"/>
      <c r="AA90" s="366"/>
      <c r="AB90" s="366"/>
      <c r="AC90" s="366"/>
      <c r="AD90" s="366"/>
      <c r="AE90" s="366"/>
      <c r="AF90" s="366"/>
      <c r="AG90" s="366"/>
      <c r="AH90" s="366"/>
      <c r="AI90" s="366"/>
      <c r="AJ90" s="366"/>
      <c r="AK90" s="366"/>
      <c r="AL90" s="366"/>
      <c r="AM90" s="366"/>
      <c r="AN90" s="366"/>
      <c r="AO90" s="366"/>
      <c r="AP90" s="366"/>
      <c r="AQ90" s="366"/>
      <c r="AR90" s="366"/>
      <c r="AS90" s="366"/>
      <c r="AT90" s="366"/>
      <c r="AU90" s="366"/>
      <c r="AV90" s="366"/>
      <c r="AW90" s="366"/>
      <c r="AX90" s="366"/>
      <c r="AY90" s="366"/>
    </row>
    <row r="91" spans="1:51" ht="16.5">
      <c r="A91" s="366"/>
      <c r="B91" s="366"/>
      <c r="C91" s="366"/>
      <c r="D91" s="366"/>
      <c r="E91" s="366"/>
      <c r="F91" s="366"/>
      <c r="G91" s="366"/>
      <c r="H91" s="366"/>
      <c r="I91" s="366"/>
      <c r="J91" s="366"/>
      <c r="K91" s="366"/>
      <c r="L91" s="366"/>
      <c r="M91" s="366"/>
      <c r="N91" s="366"/>
      <c r="O91" s="366"/>
      <c r="P91" s="366"/>
      <c r="Q91" s="366"/>
      <c r="R91" s="366"/>
      <c r="S91" s="366"/>
      <c r="T91" s="366"/>
      <c r="U91" s="366"/>
      <c r="V91" s="366"/>
      <c r="W91" s="366"/>
      <c r="X91" s="366"/>
      <c r="Y91" s="366"/>
      <c r="Z91" s="366"/>
      <c r="AA91" s="366"/>
      <c r="AB91" s="366"/>
      <c r="AC91" s="366"/>
      <c r="AD91" s="366"/>
      <c r="AE91" s="366"/>
      <c r="AF91" s="366"/>
      <c r="AG91" s="366"/>
      <c r="AH91" s="366"/>
      <c r="AI91" s="366"/>
      <c r="AJ91" s="366"/>
      <c r="AK91" s="366"/>
      <c r="AL91" s="366"/>
      <c r="AM91" s="366"/>
      <c r="AN91" s="366"/>
      <c r="AO91" s="366"/>
      <c r="AP91" s="366"/>
      <c r="AQ91" s="366"/>
      <c r="AR91" s="366"/>
      <c r="AS91" s="366"/>
      <c r="AT91" s="366"/>
      <c r="AU91" s="366"/>
      <c r="AV91" s="366"/>
      <c r="AW91" s="366"/>
      <c r="AX91" s="366"/>
      <c r="AY91" s="366"/>
    </row>
    <row r="92" spans="1:51" ht="16.5">
      <c r="A92" s="366"/>
      <c r="B92" s="366"/>
      <c r="C92" s="366"/>
      <c r="D92" s="366"/>
      <c r="E92" s="366"/>
      <c r="F92" s="366"/>
      <c r="G92" s="366"/>
      <c r="H92" s="366"/>
      <c r="I92" s="366"/>
      <c r="J92" s="366"/>
      <c r="K92" s="366"/>
      <c r="L92" s="366"/>
      <c r="M92" s="366"/>
      <c r="N92" s="366"/>
      <c r="O92" s="366"/>
      <c r="P92" s="366"/>
      <c r="Q92" s="366"/>
      <c r="R92" s="366"/>
      <c r="S92" s="366"/>
      <c r="T92" s="366"/>
      <c r="U92" s="366"/>
      <c r="V92" s="366"/>
      <c r="W92" s="366"/>
      <c r="X92" s="366"/>
      <c r="Y92" s="366"/>
      <c r="Z92" s="366"/>
      <c r="AA92" s="366"/>
      <c r="AB92" s="366"/>
      <c r="AC92" s="366"/>
      <c r="AD92" s="366"/>
      <c r="AE92" s="366"/>
      <c r="AF92" s="366"/>
      <c r="AG92" s="366"/>
      <c r="AH92" s="366"/>
      <c r="AI92" s="366"/>
      <c r="AJ92" s="366"/>
      <c r="AK92" s="366"/>
      <c r="AL92" s="366"/>
      <c r="AM92" s="366"/>
      <c r="AN92" s="366"/>
      <c r="AO92" s="366"/>
      <c r="AP92" s="366"/>
      <c r="AQ92" s="366"/>
      <c r="AR92" s="366"/>
      <c r="AS92" s="366"/>
      <c r="AT92" s="366"/>
      <c r="AU92" s="366"/>
      <c r="AV92" s="366"/>
      <c r="AW92" s="366"/>
      <c r="AX92" s="366"/>
      <c r="AY92" s="366"/>
    </row>
    <row r="93" spans="1:51" ht="16.5">
      <c r="A93" s="366"/>
      <c r="B93" s="366"/>
      <c r="C93" s="366"/>
      <c r="D93" s="366"/>
      <c r="E93" s="366"/>
      <c r="F93" s="366"/>
      <c r="G93" s="366"/>
      <c r="H93" s="366"/>
      <c r="I93" s="366"/>
      <c r="J93" s="366"/>
      <c r="K93" s="366"/>
      <c r="L93" s="366"/>
      <c r="M93" s="366"/>
      <c r="N93" s="366"/>
      <c r="O93" s="366"/>
      <c r="P93" s="366"/>
      <c r="Q93" s="366"/>
      <c r="R93" s="366"/>
      <c r="S93" s="366"/>
      <c r="T93" s="366"/>
      <c r="U93" s="366"/>
      <c r="V93" s="366"/>
      <c r="W93" s="366"/>
      <c r="X93" s="366"/>
      <c r="Y93" s="366"/>
      <c r="Z93" s="366"/>
      <c r="AA93" s="366"/>
      <c r="AB93" s="366"/>
      <c r="AC93" s="366"/>
      <c r="AD93" s="366"/>
      <c r="AE93" s="366"/>
      <c r="AF93" s="366"/>
      <c r="AG93" s="366"/>
      <c r="AH93" s="366"/>
      <c r="AI93" s="366"/>
      <c r="AJ93" s="366"/>
      <c r="AK93" s="366"/>
      <c r="AL93" s="366"/>
      <c r="AM93" s="366"/>
      <c r="AN93" s="366"/>
      <c r="AO93" s="366"/>
      <c r="AP93" s="366"/>
      <c r="AQ93" s="366"/>
      <c r="AR93" s="366"/>
      <c r="AS93" s="366"/>
      <c r="AT93" s="366"/>
      <c r="AU93" s="366"/>
      <c r="AV93" s="366"/>
      <c r="AW93" s="366"/>
      <c r="AX93" s="366"/>
      <c r="AY93" s="366"/>
    </row>
    <row r="94" spans="1:51" ht="16.5">
      <c r="A94" s="366"/>
      <c r="B94" s="366"/>
      <c r="C94" s="366"/>
      <c r="D94" s="366"/>
      <c r="E94" s="366"/>
      <c r="F94" s="366"/>
      <c r="G94" s="366"/>
      <c r="H94" s="366"/>
      <c r="I94" s="366"/>
      <c r="J94" s="366"/>
      <c r="K94" s="366"/>
      <c r="L94" s="366"/>
      <c r="M94" s="366"/>
      <c r="N94" s="366"/>
      <c r="O94" s="366"/>
      <c r="P94" s="366"/>
      <c r="Q94" s="366"/>
      <c r="R94" s="366"/>
      <c r="S94" s="366"/>
      <c r="T94" s="366"/>
      <c r="U94" s="366"/>
      <c r="V94" s="366"/>
      <c r="W94" s="366"/>
      <c r="X94" s="366"/>
      <c r="Y94" s="366"/>
      <c r="Z94" s="366"/>
      <c r="AA94" s="366"/>
      <c r="AB94" s="366"/>
      <c r="AC94" s="366"/>
      <c r="AD94" s="366"/>
      <c r="AE94" s="366"/>
      <c r="AF94" s="366"/>
      <c r="AG94" s="366"/>
      <c r="AH94" s="366"/>
      <c r="AI94" s="366"/>
      <c r="AJ94" s="366"/>
      <c r="AK94" s="366"/>
      <c r="AL94" s="366"/>
      <c r="AM94" s="366"/>
      <c r="AN94" s="366"/>
      <c r="AO94" s="366"/>
      <c r="AP94" s="366"/>
      <c r="AQ94" s="366"/>
      <c r="AR94" s="366"/>
      <c r="AS94" s="366"/>
      <c r="AT94" s="366"/>
      <c r="AU94" s="366"/>
      <c r="AV94" s="366"/>
      <c r="AW94" s="366"/>
      <c r="AX94" s="366"/>
      <c r="AY94" s="366"/>
    </row>
    <row r="95" spans="1:51" ht="16.5">
      <c r="A95" s="366"/>
      <c r="B95" s="366"/>
      <c r="C95" s="366"/>
      <c r="D95" s="366"/>
      <c r="E95" s="366"/>
      <c r="F95" s="366"/>
      <c r="G95" s="366"/>
      <c r="H95" s="366"/>
      <c r="I95" s="366"/>
      <c r="J95" s="366"/>
      <c r="K95" s="366"/>
      <c r="L95" s="366"/>
      <c r="M95" s="366"/>
      <c r="N95" s="366"/>
      <c r="O95" s="366"/>
      <c r="P95" s="366"/>
      <c r="Q95" s="366"/>
      <c r="R95" s="366"/>
      <c r="S95" s="366"/>
      <c r="T95" s="366"/>
      <c r="U95" s="366"/>
      <c r="V95" s="366"/>
      <c r="W95" s="366"/>
      <c r="X95" s="366"/>
      <c r="Y95" s="366"/>
      <c r="Z95" s="366"/>
      <c r="AA95" s="366"/>
      <c r="AB95" s="366"/>
      <c r="AC95" s="366"/>
      <c r="AD95" s="366"/>
      <c r="AE95" s="366"/>
      <c r="AF95" s="366"/>
      <c r="AG95" s="366"/>
      <c r="AH95" s="366"/>
      <c r="AI95" s="366"/>
      <c r="AJ95" s="366"/>
      <c r="AK95" s="366"/>
      <c r="AL95" s="366"/>
      <c r="AM95" s="366"/>
      <c r="AN95" s="366"/>
      <c r="AO95" s="366"/>
      <c r="AP95" s="366"/>
      <c r="AQ95" s="366"/>
      <c r="AR95" s="366"/>
      <c r="AS95" s="366"/>
      <c r="AT95" s="366"/>
      <c r="AU95" s="366"/>
      <c r="AV95" s="366"/>
      <c r="AW95" s="366"/>
      <c r="AX95" s="366"/>
      <c r="AY95" s="366"/>
    </row>
    <row r="96" spans="1:51" ht="16.5">
      <c r="A96" s="366"/>
      <c r="B96" s="366"/>
      <c r="C96" s="366"/>
      <c r="D96" s="366"/>
      <c r="E96" s="366"/>
      <c r="F96" s="366"/>
      <c r="G96" s="366"/>
      <c r="H96" s="366"/>
      <c r="I96" s="366"/>
      <c r="J96" s="366"/>
      <c r="K96" s="366"/>
      <c r="L96" s="366"/>
      <c r="M96" s="366"/>
      <c r="N96" s="366"/>
      <c r="O96" s="366"/>
      <c r="P96" s="366"/>
      <c r="Q96" s="366"/>
      <c r="R96" s="366"/>
      <c r="S96" s="366"/>
      <c r="T96" s="366"/>
      <c r="U96" s="366"/>
      <c r="V96" s="366"/>
      <c r="W96" s="366"/>
      <c r="X96" s="366"/>
      <c r="Y96" s="366"/>
      <c r="Z96" s="366"/>
      <c r="AA96" s="366"/>
      <c r="AB96" s="366"/>
      <c r="AC96" s="366"/>
      <c r="AD96" s="366"/>
      <c r="AE96" s="366"/>
      <c r="AF96" s="366"/>
      <c r="AG96" s="366"/>
      <c r="AH96" s="366"/>
      <c r="AI96" s="366"/>
      <c r="AJ96" s="366"/>
      <c r="AK96" s="366"/>
      <c r="AL96" s="366"/>
      <c r="AM96" s="366"/>
      <c r="AN96" s="366"/>
      <c r="AO96" s="366"/>
      <c r="AP96" s="366"/>
      <c r="AQ96" s="366"/>
      <c r="AR96" s="366"/>
      <c r="AS96" s="366"/>
      <c r="AT96" s="366"/>
      <c r="AU96" s="366"/>
      <c r="AV96" s="366"/>
      <c r="AW96" s="366"/>
      <c r="AX96" s="366"/>
      <c r="AY96" s="366"/>
    </row>
    <row r="97" spans="1:51" ht="16.5">
      <c r="A97" s="366"/>
      <c r="B97" s="366"/>
      <c r="C97" s="366"/>
      <c r="D97" s="366"/>
      <c r="E97" s="366"/>
      <c r="F97" s="366"/>
      <c r="G97" s="366"/>
      <c r="H97" s="366"/>
      <c r="I97" s="366"/>
      <c r="J97" s="366"/>
      <c r="K97" s="366"/>
      <c r="L97" s="366"/>
      <c r="M97" s="366"/>
      <c r="N97" s="366"/>
      <c r="O97" s="366"/>
      <c r="P97" s="366"/>
      <c r="Q97" s="366"/>
      <c r="R97" s="366"/>
      <c r="S97" s="366"/>
      <c r="T97" s="366"/>
      <c r="U97" s="366"/>
      <c r="V97" s="366"/>
      <c r="W97" s="366"/>
      <c r="X97" s="366"/>
      <c r="Y97" s="366"/>
      <c r="Z97" s="366"/>
      <c r="AA97" s="366"/>
      <c r="AB97" s="366"/>
      <c r="AC97" s="366"/>
      <c r="AD97" s="366"/>
      <c r="AE97" s="366"/>
      <c r="AF97" s="366"/>
      <c r="AG97" s="366"/>
      <c r="AH97" s="366"/>
      <c r="AI97" s="366"/>
      <c r="AJ97" s="366"/>
      <c r="AK97" s="366"/>
      <c r="AL97" s="366"/>
      <c r="AM97" s="366"/>
      <c r="AN97" s="366"/>
      <c r="AO97" s="366"/>
      <c r="AP97" s="366"/>
      <c r="AQ97" s="366"/>
      <c r="AR97" s="366"/>
      <c r="AS97" s="366"/>
      <c r="AT97" s="366"/>
      <c r="AU97" s="366"/>
      <c r="AV97" s="366"/>
      <c r="AW97" s="366"/>
      <c r="AX97" s="366"/>
      <c r="AY97" s="366"/>
    </row>
    <row r="98" spans="1:51" ht="16.5">
      <c r="A98" s="366"/>
      <c r="B98" s="366"/>
      <c r="C98" s="366"/>
      <c r="D98" s="366"/>
      <c r="E98" s="366"/>
      <c r="F98" s="366"/>
      <c r="G98" s="366"/>
      <c r="H98" s="366"/>
      <c r="I98" s="366"/>
      <c r="J98" s="366"/>
      <c r="K98" s="366"/>
      <c r="L98" s="366"/>
      <c r="M98" s="366"/>
      <c r="N98" s="366"/>
      <c r="O98" s="366"/>
      <c r="P98" s="366"/>
      <c r="Q98" s="366"/>
      <c r="R98" s="366"/>
      <c r="S98" s="366"/>
      <c r="T98" s="366"/>
      <c r="U98" s="366"/>
      <c r="V98" s="366"/>
      <c r="W98" s="366"/>
      <c r="X98" s="366"/>
      <c r="Y98" s="366"/>
      <c r="Z98" s="366"/>
      <c r="AA98" s="366"/>
      <c r="AB98" s="366"/>
      <c r="AC98" s="366"/>
      <c r="AD98" s="366"/>
      <c r="AE98" s="366"/>
      <c r="AF98" s="366"/>
      <c r="AG98" s="366"/>
      <c r="AH98" s="366"/>
      <c r="AI98" s="366"/>
      <c r="AJ98" s="366"/>
      <c r="AK98" s="366"/>
      <c r="AL98" s="366"/>
      <c r="AM98" s="366"/>
      <c r="AN98" s="366"/>
      <c r="AO98" s="366"/>
      <c r="AP98" s="366"/>
      <c r="AQ98" s="366"/>
      <c r="AR98" s="366"/>
      <c r="AS98" s="366"/>
      <c r="AT98" s="366"/>
      <c r="AU98" s="366"/>
      <c r="AV98" s="366"/>
      <c r="AW98" s="366"/>
      <c r="AX98" s="366"/>
      <c r="AY98" s="366"/>
    </row>
    <row r="99" spans="1:51" ht="16.5">
      <c r="A99" s="366"/>
      <c r="B99" s="366"/>
      <c r="C99" s="366"/>
      <c r="D99" s="366"/>
      <c r="E99" s="366"/>
      <c r="F99" s="366"/>
      <c r="G99" s="366"/>
      <c r="H99" s="366"/>
      <c r="I99" s="366"/>
      <c r="J99" s="366"/>
      <c r="K99" s="366"/>
      <c r="L99" s="366"/>
      <c r="M99" s="366"/>
      <c r="N99" s="366"/>
      <c r="O99" s="366"/>
      <c r="P99" s="366"/>
      <c r="Q99" s="366"/>
      <c r="R99" s="366"/>
      <c r="S99" s="366"/>
      <c r="T99" s="366"/>
      <c r="U99" s="366"/>
      <c r="V99" s="366"/>
      <c r="W99" s="366"/>
      <c r="X99" s="366"/>
      <c r="Y99" s="366"/>
      <c r="Z99" s="366"/>
      <c r="AA99" s="366"/>
      <c r="AB99" s="366"/>
      <c r="AC99" s="366"/>
      <c r="AD99" s="366"/>
      <c r="AE99" s="366"/>
      <c r="AF99" s="366"/>
      <c r="AG99" s="366"/>
      <c r="AH99" s="366"/>
      <c r="AI99" s="366"/>
      <c r="AJ99" s="366"/>
      <c r="AK99" s="366"/>
      <c r="AL99" s="366"/>
      <c r="AM99" s="366"/>
      <c r="AN99" s="366"/>
      <c r="AO99" s="366"/>
      <c r="AP99" s="366"/>
      <c r="AQ99" s="366"/>
      <c r="AR99" s="366"/>
      <c r="AS99" s="366"/>
      <c r="AT99" s="366"/>
      <c r="AU99" s="366"/>
      <c r="AV99" s="366"/>
      <c r="AW99" s="366"/>
      <c r="AX99" s="366"/>
      <c r="AY99" s="366"/>
    </row>
    <row r="100" spans="1:51" ht="16.5">
      <c r="A100" s="366"/>
      <c r="B100" s="366"/>
      <c r="C100" s="366"/>
      <c r="D100" s="366"/>
      <c r="E100" s="366"/>
      <c r="F100" s="366"/>
      <c r="G100" s="366"/>
      <c r="H100" s="366"/>
      <c r="I100" s="366"/>
      <c r="J100" s="366"/>
      <c r="K100" s="366"/>
      <c r="L100" s="366"/>
      <c r="M100" s="366"/>
      <c r="N100" s="366"/>
      <c r="O100" s="366"/>
      <c r="P100" s="366"/>
      <c r="Q100" s="366"/>
      <c r="R100" s="366"/>
      <c r="S100" s="366"/>
      <c r="T100" s="366"/>
      <c r="U100" s="366"/>
      <c r="V100" s="366"/>
      <c r="W100" s="366"/>
      <c r="X100" s="366"/>
      <c r="Y100" s="366"/>
      <c r="Z100" s="366"/>
      <c r="AA100" s="366"/>
      <c r="AB100" s="366"/>
      <c r="AC100" s="366"/>
      <c r="AD100" s="366"/>
      <c r="AE100" s="366"/>
      <c r="AF100" s="366"/>
      <c r="AG100" s="366"/>
      <c r="AH100" s="366"/>
      <c r="AI100" s="366"/>
      <c r="AJ100" s="366"/>
      <c r="AK100" s="366"/>
      <c r="AL100" s="366"/>
      <c r="AM100" s="366"/>
      <c r="AN100" s="366"/>
      <c r="AO100" s="366"/>
      <c r="AP100" s="366"/>
      <c r="AQ100" s="366"/>
      <c r="AR100" s="366"/>
      <c r="AS100" s="366"/>
      <c r="AT100" s="366"/>
      <c r="AU100" s="366"/>
      <c r="AV100" s="366"/>
      <c r="AW100" s="366"/>
      <c r="AX100" s="366"/>
      <c r="AY100" s="366"/>
    </row>
    <row r="101" spans="1:51" ht="16.5">
      <c r="A101" s="366"/>
      <c r="B101" s="366"/>
      <c r="C101" s="366"/>
      <c r="D101" s="366"/>
      <c r="E101" s="366"/>
      <c r="F101" s="366"/>
      <c r="G101" s="366"/>
      <c r="H101" s="366"/>
      <c r="I101" s="366"/>
      <c r="J101" s="366"/>
      <c r="K101" s="366"/>
      <c r="L101" s="366"/>
      <c r="M101" s="366"/>
      <c r="N101" s="366"/>
      <c r="O101" s="366"/>
      <c r="P101" s="366"/>
      <c r="Q101" s="366"/>
      <c r="R101" s="366"/>
      <c r="S101" s="366"/>
      <c r="T101" s="366"/>
      <c r="U101" s="366"/>
      <c r="V101" s="366"/>
      <c r="W101" s="366"/>
      <c r="X101" s="366"/>
      <c r="Y101" s="366"/>
      <c r="Z101" s="366"/>
      <c r="AA101" s="366"/>
      <c r="AB101" s="366"/>
      <c r="AC101" s="366"/>
      <c r="AD101" s="366"/>
      <c r="AE101" s="366"/>
      <c r="AF101" s="366"/>
      <c r="AG101" s="366"/>
      <c r="AH101" s="366"/>
      <c r="AI101" s="366"/>
      <c r="AJ101" s="366"/>
      <c r="AK101" s="366"/>
      <c r="AL101" s="366"/>
      <c r="AM101" s="366"/>
      <c r="AN101" s="366"/>
      <c r="AO101" s="366"/>
      <c r="AP101" s="366"/>
      <c r="AQ101" s="366"/>
      <c r="AR101" s="366"/>
      <c r="AS101" s="366"/>
      <c r="AT101" s="366"/>
      <c r="AU101" s="366"/>
      <c r="AV101" s="366"/>
      <c r="AW101" s="366"/>
      <c r="AX101" s="366"/>
      <c r="AY101" s="366"/>
    </row>
    <row r="102" spans="1:51" ht="16.5">
      <c r="A102" s="366"/>
      <c r="B102" s="366"/>
      <c r="C102" s="366"/>
      <c r="D102" s="366"/>
      <c r="E102" s="366"/>
      <c r="F102" s="366"/>
      <c r="G102" s="366"/>
      <c r="H102" s="366"/>
      <c r="I102" s="366"/>
      <c r="J102" s="366"/>
      <c r="K102" s="366"/>
      <c r="L102" s="366"/>
      <c r="M102" s="366"/>
      <c r="N102" s="366"/>
      <c r="O102" s="366"/>
      <c r="P102" s="366"/>
      <c r="Q102" s="366"/>
      <c r="R102" s="366"/>
      <c r="S102" s="366"/>
      <c r="T102" s="366"/>
      <c r="U102" s="366"/>
      <c r="V102" s="366"/>
      <c r="W102" s="366"/>
      <c r="X102" s="366"/>
      <c r="Y102" s="366"/>
      <c r="Z102" s="366"/>
      <c r="AA102" s="366"/>
      <c r="AB102" s="366"/>
      <c r="AC102" s="366"/>
      <c r="AD102" s="366"/>
      <c r="AE102" s="366"/>
      <c r="AF102" s="366"/>
      <c r="AG102" s="366"/>
      <c r="AH102" s="366"/>
      <c r="AI102" s="366"/>
      <c r="AJ102" s="366"/>
      <c r="AK102" s="366"/>
      <c r="AL102" s="366"/>
      <c r="AM102" s="366"/>
      <c r="AN102" s="366"/>
      <c r="AO102" s="366"/>
      <c r="AP102" s="366"/>
      <c r="AQ102" s="366"/>
      <c r="AR102" s="366"/>
      <c r="AS102" s="366"/>
      <c r="AT102" s="366"/>
      <c r="AU102" s="366"/>
      <c r="AV102" s="366"/>
      <c r="AW102" s="366"/>
      <c r="AX102" s="366"/>
      <c r="AY102" s="366"/>
    </row>
    <row r="103" spans="1:51" ht="16.5">
      <c r="A103" s="366"/>
      <c r="B103" s="366"/>
      <c r="C103" s="366"/>
      <c r="D103" s="366"/>
      <c r="E103" s="366"/>
      <c r="F103" s="366"/>
      <c r="G103" s="366"/>
      <c r="H103" s="366"/>
      <c r="I103" s="366"/>
      <c r="J103" s="366"/>
      <c r="K103" s="366"/>
      <c r="L103" s="366"/>
      <c r="M103" s="366"/>
      <c r="N103" s="366"/>
      <c r="O103" s="366"/>
      <c r="P103" s="366"/>
      <c r="Q103" s="366"/>
      <c r="R103" s="366"/>
      <c r="S103" s="366"/>
      <c r="T103" s="366"/>
      <c r="U103" s="366"/>
      <c r="V103" s="366"/>
      <c r="W103" s="366"/>
      <c r="X103" s="366"/>
      <c r="Y103" s="366"/>
      <c r="Z103" s="366"/>
      <c r="AA103" s="366"/>
      <c r="AB103" s="366"/>
      <c r="AC103" s="366"/>
      <c r="AD103" s="366"/>
      <c r="AE103" s="366"/>
      <c r="AF103" s="366"/>
      <c r="AG103" s="366"/>
      <c r="AH103" s="366"/>
      <c r="AI103" s="366"/>
      <c r="AJ103" s="366"/>
      <c r="AK103" s="366"/>
      <c r="AL103" s="366"/>
      <c r="AM103" s="366"/>
      <c r="AN103" s="366"/>
      <c r="AO103" s="366"/>
      <c r="AP103" s="366"/>
      <c r="AQ103" s="366"/>
      <c r="AR103" s="366"/>
      <c r="AS103" s="366"/>
      <c r="AT103" s="366"/>
      <c r="AU103" s="366"/>
      <c r="AV103" s="366"/>
      <c r="AW103" s="366"/>
      <c r="AX103" s="366"/>
      <c r="AY103" s="366"/>
    </row>
    <row r="104" spans="1:51" ht="16.5">
      <c r="A104" s="366"/>
      <c r="B104" s="366"/>
      <c r="C104" s="366"/>
      <c r="D104" s="366"/>
      <c r="E104" s="366"/>
      <c r="F104" s="366"/>
      <c r="G104" s="366"/>
      <c r="H104" s="366"/>
      <c r="I104" s="366"/>
      <c r="J104" s="366"/>
      <c r="K104" s="366"/>
      <c r="L104" s="366"/>
      <c r="M104" s="366"/>
      <c r="N104" s="366"/>
      <c r="O104" s="366"/>
      <c r="P104" s="366"/>
      <c r="Q104" s="366"/>
      <c r="R104" s="366"/>
      <c r="S104" s="366"/>
      <c r="T104" s="366"/>
      <c r="U104" s="366"/>
      <c r="V104" s="366"/>
      <c r="W104" s="366"/>
      <c r="X104" s="366"/>
      <c r="Y104" s="366"/>
      <c r="Z104" s="366"/>
      <c r="AA104" s="366"/>
      <c r="AB104" s="366"/>
      <c r="AC104" s="366"/>
      <c r="AD104" s="366"/>
      <c r="AE104" s="366"/>
      <c r="AF104" s="366"/>
      <c r="AG104" s="366"/>
      <c r="AH104" s="366"/>
      <c r="AI104" s="366"/>
      <c r="AJ104" s="366"/>
      <c r="AK104" s="366"/>
      <c r="AL104" s="366"/>
      <c r="AM104" s="366"/>
      <c r="AN104" s="366"/>
      <c r="AO104" s="366"/>
      <c r="AP104" s="366"/>
      <c r="AQ104" s="366"/>
      <c r="AR104" s="366"/>
      <c r="AS104" s="366"/>
      <c r="AT104" s="366"/>
      <c r="AU104" s="366"/>
      <c r="AV104" s="366"/>
      <c r="AW104" s="366"/>
      <c r="AX104" s="366"/>
      <c r="AY104" s="366"/>
    </row>
    <row r="105" spans="1:51" ht="16.5">
      <c r="A105" s="366"/>
      <c r="B105" s="366"/>
      <c r="C105" s="366"/>
      <c r="D105" s="366"/>
      <c r="E105" s="366"/>
      <c r="F105" s="366"/>
      <c r="G105" s="366"/>
      <c r="H105" s="366"/>
      <c r="I105" s="366"/>
      <c r="J105" s="366"/>
      <c r="K105" s="366"/>
      <c r="L105" s="366"/>
      <c r="M105" s="366"/>
      <c r="N105" s="366"/>
      <c r="O105" s="366"/>
      <c r="P105" s="366"/>
      <c r="Q105" s="366"/>
      <c r="R105" s="366"/>
      <c r="S105" s="366"/>
      <c r="T105" s="366"/>
      <c r="U105" s="366"/>
      <c r="V105" s="366"/>
      <c r="W105" s="366"/>
      <c r="X105" s="366"/>
      <c r="Y105" s="366"/>
      <c r="Z105" s="366"/>
      <c r="AA105" s="366"/>
      <c r="AB105" s="366"/>
      <c r="AC105" s="366"/>
      <c r="AD105" s="366"/>
      <c r="AE105" s="366"/>
      <c r="AF105" s="366"/>
      <c r="AG105" s="366"/>
      <c r="AH105" s="366"/>
      <c r="AI105" s="366"/>
      <c r="AJ105" s="366"/>
      <c r="AK105" s="366"/>
      <c r="AL105" s="366"/>
      <c r="AM105" s="366"/>
      <c r="AN105" s="366"/>
      <c r="AO105" s="366"/>
      <c r="AP105" s="366"/>
      <c r="AQ105" s="366"/>
      <c r="AR105" s="366"/>
      <c r="AS105" s="366"/>
      <c r="AT105" s="366"/>
      <c r="AU105" s="366"/>
      <c r="AV105" s="366"/>
      <c r="AW105" s="366"/>
      <c r="AX105" s="366"/>
      <c r="AY105" s="366"/>
    </row>
    <row r="106" spans="1:51" ht="16.5">
      <c r="A106" s="366"/>
      <c r="B106" s="366"/>
      <c r="C106" s="366"/>
      <c r="D106" s="366"/>
      <c r="E106" s="366"/>
      <c r="F106" s="366"/>
      <c r="G106" s="366"/>
      <c r="H106" s="366"/>
      <c r="I106" s="366"/>
      <c r="J106" s="366"/>
      <c r="K106" s="366"/>
      <c r="L106" s="366"/>
      <c r="M106" s="366"/>
      <c r="N106" s="366"/>
      <c r="O106" s="366"/>
      <c r="P106" s="366"/>
      <c r="Q106" s="366"/>
      <c r="R106" s="366"/>
      <c r="S106" s="366"/>
      <c r="T106" s="366"/>
      <c r="U106" s="366"/>
      <c r="V106" s="366"/>
      <c r="W106" s="366"/>
      <c r="X106" s="366"/>
      <c r="Y106" s="366"/>
      <c r="Z106" s="366"/>
      <c r="AA106" s="366"/>
      <c r="AB106" s="366"/>
      <c r="AC106" s="366"/>
      <c r="AD106" s="366"/>
      <c r="AE106" s="366"/>
      <c r="AF106" s="366"/>
      <c r="AG106" s="366"/>
      <c r="AH106" s="366"/>
      <c r="AI106" s="366"/>
      <c r="AJ106" s="366"/>
      <c r="AK106" s="366"/>
      <c r="AL106" s="366"/>
      <c r="AM106" s="366"/>
      <c r="AN106" s="366"/>
      <c r="AO106" s="366"/>
      <c r="AP106" s="366"/>
      <c r="AQ106" s="366"/>
      <c r="AR106" s="366"/>
      <c r="AS106" s="366"/>
      <c r="AT106" s="366"/>
      <c r="AU106" s="366"/>
      <c r="AV106" s="366"/>
      <c r="AW106" s="366"/>
      <c r="AX106" s="366"/>
      <c r="AY106" s="366"/>
    </row>
    <row r="107" spans="1:51" ht="16.5">
      <c r="A107" s="366"/>
      <c r="B107" s="366"/>
      <c r="C107" s="366"/>
      <c r="D107" s="366"/>
      <c r="E107" s="366"/>
      <c r="F107" s="366"/>
      <c r="G107" s="366"/>
      <c r="H107" s="366"/>
      <c r="I107" s="366"/>
      <c r="J107" s="366"/>
      <c r="K107" s="366"/>
      <c r="L107" s="366"/>
      <c r="M107" s="366"/>
      <c r="N107" s="366"/>
      <c r="O107" s="366"/>
      <c r="P107" s="366"/>
      <c r="Q107" s="366"/>
      <c r="R107" s="366"/>
      <c r="S107" s="366"/>
      <c r="T107" s="366"/>
      <c r="U107" s="366"/>
      <c r="V107" s="366"/>
      <c r="W107" s="366"/>
      <c r="X107" s="366"/>
      <c r="Y107" s="366"/>
      <c r="Z107" s="366"/>
      <c r="AA107" s="366"/>
      <c r="AB107" s="366"/>
      <c r="AC107" s="366"/>
      <c r="AD107" s="366"/>
      <c r="AE107" s="366"/>
      <c r="AF107" s="366"/>
      <c r="AG107" s="366"/>
      <c r="AH107" s="366"/>
      <c r="AI107" s="366"/>
      <c r="AJ107" s="366"/>
      <c r="AK107" s="366"/>
      <c r="AL107" s="366"/>
      <c r="AM107" s="366"/>
      <c r="AN107" s="366"/>
      <c r="AO107" s="366"/>
      <c r="AP107" s="366"/>
      <c r="AQ107" s="366"/>
      <c r="AR107" s="366"/>
      <c r="AS107" s="366"/>
      <c r="AT107" s="366"/>
      <c r="AU107" s="366"/>
      <c r="AV107" s="366"/>
      <c r="AW107" s="366"/>
      <c r="AX107" s="366"/>
      <c r="AY107" s="366"/>
    </row>
    <row r="108" spans="1:51" ht="16.5">
      <c r="A108" s="366"/>
      <c r="B108" s="366"/>
      <c r="C108" s="366"/>
      <c r="D108" s="366"/>
      <c r="E108" s="366"/>
      <c r="F108" s="366"/>
      <c r="G108" s="366"/>
      <c r="H108" s="366"/>
      <c r="I108" s="366"/>
      <c r="J108" s="366"/>
      <c r="K108" s="366"/>
      <c r="L108" s="366"/>
      <c r="M108" s="366"/>
      <c r="N108" s="366"/>
      <c r="O108" s="366"/>
      <c r="P108" s="366"/>
      <c r="Q108" s="366"/>
      <c r="R108" s="366"/>
      <c r="S108" s="366"/>
      <c r="T108" s="366"/>
      <c r="U108" s="366"/>
      <c r="V108" s="366"/>
      <c r="W108" s="366"/>
      <c r="X108" s="366"/>
      <c r="Y108" s="366"/>
      <c r="Z108" s="366"/>
      <c r="AA108" s="366"/>
      <c r="AB108" s="366"/>
      <c r="AC108" s="366"/>
      <c r="AD108" s="366"/>
      <c r="AE108" s="366"/>
      <c r="AF108" s="366"/>
      <c r="AG108" s="366"/>
      <c r="AH108" s="366"/>
      <c r="AI108" s="366"/>
      <c r="AJ108" s="366"/>
      <c r="AK108" s="366"/>
      <c r="AL108" s="366"/>
      <c r="AM108" s="366"/>
      <c r="AN108" s="366"/>
      <c r="AO108" s="366"/>
      <c r="AP108" s="366"/>
      <c r="AQ108" s="366"/>
      <c r="AR108" s="366"/>
      <c r="AS108" s="366"/>
      <c r="AT108" s="366"/>
      <c r="AU108" s="366"/>
      <c r="AV108" s="366"/>
      <c r="AW108" s="366"/>
      <c r="AX108" s="366"/>
      <c r="AY108" s="366"/>
    </row>
    <row r="109" spans="1:51" ht="16.5">
      <c r="A109" s="366"/>
      <c r="B109" s="366"/>
      <c r="C109" s="366"/>
      <c r="D109" s="366"/>
      <c r="E109" s="366"/>
      <c r="F109" s="366"/>
      <c r="G109" s="366"/>
      <c r="H109" s="366"/>
      <c r="I109" s="366"/>
      <c r="J109" s="366"/>
      <c r="K109" s="366"/>
      <c r="L109" s="366"/>
      <c r="M109" s="366"/>
      <c r="N109" s="366"/>
      <c r="O109" s="366"/>
      <c r="P109" s="366"/>
      <c r="Q109" s="366"/>
      <c r="R109" s="366"/>
      <c r="S109" s="366"/>
      <c r="T109" s="366"/>
      <c r="U109" s="366"/>
      <c r="V109" s="366"/>
      <c r="W109" s="366"/>
      <c r="X109" s="366"/>
      <c r="Y109" s="366"/>
      <c r="Z109" s="366"/>
      <c r="AA109" s="366"/>
      <c r="AB109" s="366"/>
      <c r="AC109" s="366"/>
      <c r="AD109" s="366"/>
      <c r="AE109" s="366"/>
      <c r="AF109" s="366"/>
      <c r="AG109" s="366"/>
      <c r="AH109" s="366"/>
      <c r="AI109" s="366"/>
      <c r="AJ109" s="366"/>
      <c r="AK109" s="366"/>
      <c r="AL109" s="366"/>
      <c r="AM109" s="366"/>
      <c r="AN109" s="366"/>
      <c r="AO109" s="366"/>
      <c r="AP109" s="366"/>
      <c r="AQ109" s="366"/>
      <c r="AR109" s="366"/>
      <c r="AS109" s="366"/>
      <c r="AT109" s="366"/>
      <c r="AU109" s="366"/>
      <c r="AV109" s="366"/>
      <c r="AW109" s="366"/>
      <c r="AX109" s="366"/>
      <c r="AY109" s="366"/>
    </row>
    <row r="110" spans="1:51" ht="16.5">
      <c r="A110" s="366"/>
      <c r="B110" s="366"/>
      <c r="C110" s="366"/>
      <c r="D110" s="366"/>
      <c r="E110" s="366"/>
      <c r="F110" s="366"/>
      <c r="G110" s="366"/>
      <c r="H110" s="366"/>
      <c r="I110" s="366"/>
      <c r="J110" s="366"/>
      <c r="K110" s="366"/>
      <c r="L110" s="366"/>
      <c r="M110" s="366"/>
      <c r="N110" s="366"/>
      <c r="O110" s="366"/>
      <c r="P110" s="366"/>
      <c r="Q110" s="366"/>
      <c r="R110" s="366"/>
      <c r="S110" s="366"/>
      <c r="T110" s="366"/>
      <c r="U110" s="366"/>
      <c r="V110" s="366"/>
      <c r="W110" s="366"/>
      <c r="X110" s="366"/>
      <c r="Y110" s="366"/>
      <c r="Z110" s="366"/>
      <c r="AA110" s="366"/>
      <c r="AB110" s="366"/>
      <c r="AC110" s="366"/>
      <c r="AD110" s="366"/>
      <c r="AE110" s="366"/>
      <c r="AF110" s="366"/>
      <c r="AG110" s="366"/>
      <c r="AH110" s="366"/>
      <c r="AI110" s="366"/>
      <c r="AJ110" s="366"/>
      <c r="AK110" s="366"/>
      <c r="AL110" s="366"/>
      <c r="AM110" s="366"/>
      <c r="AN110" s="366"/>
      <c r="AO110" s="366"/>
      <c r="AP110" s="366"/>
      <c r="AQ110" s="366"/>
      <c r="AR110" s="366"/>
      <c r="AS110" s="366"/>
      <c r="AT110" s="366"/>
      <c r="AU110" s="366"/>
      <c r="AV110" s="366"/>
      <c r="AW110" s="366"/>
      <c r="AX110" s="366"/>
      <c r="AY110" s="366"/>
    </row>
    <row r="111" spans="1:51" ht="16.5">
      <c r="A111" s="366"/>
      <c r="B111" s="366"/>
      <c r="C111" s="366"/>
      <c r="D111" s="366"/>
      <c r="E111" s="366"/>
      <c r="F111" s="366"/>
      <c r="G111" s="366"/>
      <c r="H111" s="366"/>
      <c r="I111" s="366"/>
      <c r="J111" s="366"/>
      <c r="K111" s="366"/>
      <c r="L111" s="366"/>
      <c r="M111" s="366"/>
      <c r="N111" s="366"/>
      <c r="O111" s="366"/>
      <c r="P111" s="366"/>
      <c r="Q111" s="366"/>
      <c r="R111" s="366"/>
      <c r="S111" s="366"/>
      <c r="T111" s="366"/>
      <c r="U111" s="366"/>
      <c r="V111" s="366"/>
      <c r="W111" s="366"/>
      <c r="X111" s="366"/>
      <c r="Y111" s="366"/>
      <c r="Z111" s="366"/>
      <c r="AA111" s="366"/>
      <c r="AB111" s="366"/>
      <c r="AC111" s="366"/>
      <c r="AD111" s="366"/>
      <c r="AE111" s="366"/>
      <c r="AF111" s="366"/>
      <c r="AG111" s="366"/>
      <c r="AH111" s="366"/>
      <c r="AI111" s="366"/>
      <c r="AJ111" s="366"/>
      <c r="AK111" s="366"/>
      <c r="AL111" s="366"/>
      <c r="AM111" s="366"/>
      <c r="AN111" s="366"/>
      <c r="AO111" s="366"/>
      <c r="AP111" s="366"/>
      <c r="AQ111" s="366"/>
      <c r="AR111" s="366"/>
      <c r="AS111" s="366"/>
      <c r="AT111" s="366"/>
      <c r="AU111" s="366"/>
      <c r="AV111" s="366"/>
      <c r="AW111" s="366"/>
      <c r="AX111" s="366"/>
      <c r="AY111" s="366"/>
    </row>
    <row r="112" spans="1:51" ht="16.5">
      <c r="A112" s="366"/>
      <c r="B112" s="366"/>
      <c r="C112" s="366"/>
      <c r="D112" s="366"/>
      <c r="E112" s="366"/>
      <c r="F112" s="366"/>
      <c r="G112" s="366"/>
      <c r="H112" s="366"/>
      <c r="I112" s="366"/>
      <c r="J112" s="366"/>
      <c r="K112" s="366"/>
      <c r="L112" s="366"/>
      <c r="M112" s="366"/>
      <c r="N112" s="366"/>
      <c r="O112" s="366"/>
      <c r="P112" s="366"/>
      <c r="Q112" s="366"/>
      <c r="R112" s="366"/>
      <c r="S112" s="366"/>
      <c r="T112" s="366"/>
      <c r="U112" s="366"/>
      <c r="V112" s="366"/>
      <c r="W112" s="366"/>
      <c r="X112" s="366"/>
      <c r="Y112" s="366"/>
      <c r="Z112" s="366"/>
      <c r="AA112" s="366"/>
      <c r="AB112" s="366"/>
      <c r="AC112" s="366"/>
      <c r="AD112" s="366"/>
      <c r="AE112" s="366"/>
      <c r="AF112" s="366"/>
      <c r="AG112" s="366"/>
      <c r="AH112" s="366"/>
      <c r="AI112" s="366"/>
      <c r="AJ112" s="366"/>
      <c r="AK112" s="366"/>
      <c r="AL112" s="366"/>
      <c r="AM112" s="366"/>
      <c r="AN112" s="366"/>
      <c r="AO112" s="366"/>
      <c r="AP112" s="366"/>
      <c r="AQ112" s="366"/>
      <c r="AR112" s="366"/>
      <c r="AS112" s="366"/>
      <c r="AT112" s="366"/>
      <c r="AU112" s="366"/>
      <c r="AV112" s="366"/>
      <c r="AW112" s="366"/>
      <c r="AX112" s="366"/>
      <c r="AY112" s="366"/>
    </row>
    <row r="113" spans="1:51" ht="16.5">
      <c r="A113" s="366"/>
      <c r="B113" s="366"/>
      <c r="C113" s="366"/>
      <c r="D113" s="366"/>
      <c r="E113" s="366"/>
      <c r="F113" s="366"/>
      <c r="G113" s="366"/>
      <c r="H113" s="366"/>
      <c r="I113" s="366"/>
      <c r="J113" s="366"/>
      <c r="K113" s="366"/>
      <c r="L113" s="366"/>
      <c r="M113" s="366"/>
      <c r="N113" s="366"/>
      <c r="O113" s="366"/>
      <c r="P113" s="366"/>
      <c r="Q113" s="366"/>
      <c r="R113" s="366"/>
      <c r="S113" s="366"/>
      <c r="T113" s="366"/>
      <c r="U113" s="366"/>
      <c r="V113" s="366"/>
      <c r="W113" s="366"/>
      <c r="X113" s="366"/>
      <c r="Y113" s="366"/>
      <c r="Z113" s="366"/>
      <c r="AA113" s="366"/>
      <c r="AB113" s="366"/>
      <c r="AC113" s="366"/>
      <c r="AD113" s="366"/>
      <c r="AE113" s="366"/>
      <c r="AF113" s="366"/>
      <c r="AG113" s="366"/>
      <c r="AH113" s="366"/>
      <c r="AI113" s="366"/>
      <c r="AJ113" s="366"/>
      <c r="AK113" s="366"/>
      <c r="AL113" s="366"/>
      <c r="AM113" s="366"/>
      <c r="AN113" s="366"/>
      <c r="AO113" s="366"/>
      <c r="AP113" s="366"/>
      <c r="AQ113" s="366"/>
      <c r="AR113" s="366"/>
      <c r="AS113" s="366"/>
      <c r="AT113" s="366"/>
      <c r="AU113" s="366"/>
      <c r="AV113" s="366"/>
      <c r="AW113" s="366"/>
      <c r="AX113" s="366"/>
      <c r="AY113" s="366"/>
    </row>
    <row r="114" spans="1:51" ht="16.5">
      <c r="A114" s="366"/>
      <c r="B114" s="366"/>
      <c r="C114" s="366"/>
      <c r="D114" s="366"/>
      <c r="E114" s="366"/>
      <c r="F114" s="366"/>
      <c r="G114" s="366"/>
      <c r="H114" s="366"/>
      <c r="I114" s="366"/>
      <c r="J114" s="366"/>
      <c r="K114" s="366"/>
      <c r="L114" s="366"/>
      <c r="M114" s="366"/>
      <c r="N114" s="366"/>
      <c r="O114" s="366"/>
      <c r="P114" s="366"/>
      <c r="Q114" s="366"/>
      <c r="R114" s="366"/>
      <c r="S114" s="366"/>
      <c r="T114" s="366"/>
      <c r="U114" s="366"/>
      <c r="V114" s="366"/>
      <c r="W114" s="366"/>
      <c r="X114" s="366"/>
      <c r="Y114" s="366"/>
      <c r="Z114" s="366"/>
      <c r="AA114" s="366"/>
      <c r="AB114" s="366"/>
      <c r="AC114" s="366"/>
      <c r="AD114" s="366"/>
      <c r="AE114" s="366"/>
      <c r="AF114" s="366"/>
      <c r="AG114" s="366"/>
      <c r="AH114" s="366"/>
      <c r="AI114" s="366"/>
      <c r="AJ114" s="366"/>
      <c r="AK114" s="366"/>
      <c r="AL114" s="366"/>
      <c r="AM114" s="366"/>
      <c r="AN114" s="366"/>
      <c r="AO114" s="366"/>
      <c r="AP114" s="366"/>
      <c r="AQ114" s="366"/>
      <c r="AR114" s="366"/>
      <c r="AS114" s="366"/>
      <c r="AT114" s="366"/>
      <c r="AU114" s="366"/>
      <c r="AV114" s="366"/>
      <c r="AW114" s="366"/>
      <c r="AX114" s="366"/>
      <c r="AY114" s="366"/>
    </row>
    <row r="115" spans="1:51" ht="16.5">
      <c r="A115" s="366"/>
      <c r="B115" s="366"/>
      <c r="C115" s="366"/>
      <c r="D115" s="366"/>
      <c r="E115" s="366"/>
      <c r="F115" s="366"/>
      <c r="G115" s="366"/>
      <c r="H115" s="366"/>
      <c r="I115" s="366"/>
      <c r="J115" s="366"/>
      <c r="K115" s="366"/>
      <c r="L115" s="366"/>
      <c r="M115" s="366"/>
      <c r="N115" s="366"/>
      <c r="O115" s="366"/>
      <c r="P115" s="366"/>
      <c r="Q115" s="366"/>
      <c r="R115" s="366"/>
      <c r="S115" s="366"/>
      <c r="T115" s="366"/>
      <c r="U115" s="366"/>
      <c r="V115" s="366"/>
      <c r="W115" s="366"/>
      <c r="X115" s="366"/>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row>
    <row r="116" spans="1:51" ht="16.5">
      <c r="A116" s="366"/>
      <c r="B116" s="366"/>
      <c r="C116" s="366"/>
      <c r="D116" s="366"/>
      <c r="E116" s="366"/>
      <c r="F116" s="366"/>
      <c r="G116" s="366"/>
      <c r="H116" s="366"/>
      <c r="I116" s="366"/>
      <c r="J116" s="366"/>
      <c r="K116" s="366"/>
      <c r="L116" s="366"/>
      <c r="M116" s="366"/>
      <c r="N116" s="366"/>
      <c r="O116" s="366"/>
      <c r="P116" s="366"/>
      <c r="Q116" s="366"/>
      <c r="R116" s="366"/>
      <c r="S116" s="366"/>
      <c r="T116" s="366"/>
      <c r="U116" s="366"/>
      <c r="V116" s="366"/>
      <c r="W116" s="366"/>
      <c r="X116" s="366"/>
      <c r="Y116" s="366"/>
      <c r="Z116" s="366"/>
      <c r="AA116" s="366"/>
      <c r="AB116" s="366"/>
      <c r="AC116" s="366"/>
      <c r="AD116" s="366"/>
      <c r="AE116" s="366"/>
      <c r="AF116" s="366"/>
      <c r="AG116" s="366"/>
      <c r="AH116" s="366"/>
      <c r="AI116" s="366"/>
      <c r="AJ116" s="366"/>
      <c r="AK116" s="366"/>
      <c r="AL116" s="366"/>
      <c r="AM116" s="366"/>
      <c r="AN116" s="366"/>
      <c r="AO116" s="366"/>
      <c r="AP116" s="366"/>
      <c r="AQ116" s="366"/>
      <c r="AR116" s="366"/>
      <c r="AS116" s="366"/>
      <c r="AT116" s="366"/>
      <c r="AU116" s="366"/>
      <c r="AV116" s="366"/>
      <c r="AW116" s="366"/>
      <c r="AX116" s="366"/>
      <c r="AY116" s="366"/>
    </row>
    <row r="117" spans="1:51" ht="16.5">
      <c r="A117" s="366"/>
      <c r="B117" s="366"/>
      <c r="C117" s="366"/>
      <c r="D117" s="366"/>
      <c r="E117" s="366"/>
      <c r="F117" s="366"/>
      <c r="G117" s="366"/>
      <c r="H117" s="366"/>
      <c r="I117" s="366"/>
      <c r="J117" s="366"/>
      <c r="K117" s="366"/>
      <c r="L117" s="366"/>
      <c r="M117" s="366"/>
      <c r="N117" s="366"/>
      <c r="O117" s="366"/>
      <c r="P117" s="366"/>
      <c r="Q117" s="366"/>
      <c r="R117" s="366"/>
      <c r="S117" s="366"/>
      <c r="T117" s="366"/>
      <c r="U117" s="366"/>
      <c r="V117" s="366"/>
      <c r="W117" s="366"/>
      <c r="X117" s="366"/>
      <c r="Y117" s="366"/>
      <c r="Z117" s="366"/>
      <c r="AA117" s="366"/>
      <c r="AB117" s="366"/>
      <c r="AC117" s="366"/>
      <c r="AD117" s="366"/>
      <c r="AE117" s="366"/>
      <c r="AF117" s="366"/>
      <c r="AG117" s="366"/>
      <c r="AH117" s="366"/>
      <c r="AI117" s="366"/>
      <c r="AJ117" s="366"/>
      <c r="AK117" s="366"/>
      <c r="AL117" s="366"/>
      <c r="AM117" s="366"/>
      <c r="AN117" s="366"/>
      <c r="AO117" s="366"/>
      <c r="AP117" s="366"/>
      <c r="AQ117" s="366"/>
      <c r="AR117" s="366"/>
      <c r="AS117" s="366"/>
      <c r="AT117" s="366"/>
      <c r="AU117" s="366"/>
      <c r="AV117" s="366"/>
      <c r="AW117" s="366"/>
      <c r="AX117" s="366"/>
      <c r="AY117" s="366"/>
    </row>
    <row r="118" spans="1:51" ht="16.5">
      <c r="A118" s="366"/>
      <c r="B118" s="366"/>
      <c r="C118" s="366"/>
      <c r="D118" s="366"/>
      <c r="E118" s="366"/>
      <c r="F118" s="366"/>
      <c r="G118" s="366"/>
      <c r="H118" s="366"/>
      <c r="I118" s="366"/>
      <c r="J118" s="366"/>
      <c r="K118" s="366"/>
      <c r="L118" s="366"/>
      <c r="M118" s="366"/>
      <c r="N118" s="366"/>
      <c r="O118" s="366"/>
      <c r="P118" s="366"/>
      <c r="Q118" s="366"/>
      <c r="R118" s="366"/>
      <c r="S118" s="366"/>
      <c r="T118" s="366"/>
      <c r="U118" s="366"/>
      <c r="V118" s="366"/>
      <c r="W118" s="366"/>
      <c r="X118" s="366"/>
      <c r="Y118" s="366"/>
      <c r="Z118" s="366"/>
      <c r="AA118" s="366"/>
      <c r="AB118" s="366"/>
      <c r="AC118" s="366"/>
      <c r="AD118" s="366"/>
      <c r="AE118" s="366"/>
      <c r="AF118" s="366"/>
      <c r="AG118" s="366"/>
      <c r="AH118" s="366"/>
      <c r="AI118" s="366"/>
      <c r="AJ118" s="366"/>
      <c r="AK118" s="366"/>
      <c r="AL118" s="366"/>
      <c r="AM118" s="366"/>
      <c r="AN118" s="366"/>
      <c r="AO118" s="366"/>
      <c r="AP118" s="366"/>
      <c r="AQ118" s="366"/>
      <c r="AR118" s="366"/>
      <c r="AS118" s="366"/>
      <c r="AT118" s="366"/>
      <c r="AU118" s="366"/>
      <c r="AV118" s="366"/>
      <c r="AW118" s="366"/>
      <c r="AX118" s="366"/>
      <c r="AY118" s="366"/>
    </row>
    <row r="119" spans="1:51" ht="16.5">
      <c r="A119" s="366"/>
      <c r="B119" s="366"/>
      <c r="C119" s="366"/>
      <c r="D119" s="366"/>
      <c r="E119" s="366"/>
      <c r="F119" s="366"/>
      <c r="G119" s="366"/>
      <c r="H119" s="366"/>
      <c r="I119" s="366"/>
      <c r="J119" s="366"/>
      <c r="K119" s="366"/>
      <c r="L119" s="366"/>
      <c r="M119" s="366"/>
      <c r="N119" s="366"/>
      <c r="O119" s="366"/>
      <c r="P119" s="366"/>
      <c r="Q119" s="366"/>
      <c r="R119" s="366"/>
      <c r="S119" s="366"/>
      <c r="T119" s="366"/>
      <c r="U119" s="366"/>
      <c r="V119" s="366"/>
      <c r="W119" s="366"/>
      <c r="X119" s="366"/>
      <c r="Y119" s="366"/>
      <c r="Z119" s="366"/>
      <c r="AA119" s="366"/>
      <c r="AB119" s="366"/>
      <c r="AC119" s="366"/>
      <c r="AD119" s="366"/>
      <c r="AE119" s="366"/>
      <c r="AF119" s="366"/>
      <c r="AG119" s="366"/>
      <c r="AH119" s="366"/>
      <c r="AI119" s="366"/>
      <c r="AJ119" s="366"/>
      <c r="AK119" s="366"/>
      <c r="AL119" s="366"/>
      <c r="AM119" s="366"/>
      <c r="AN119" s="366"/>
      <c r="AO119" s="366"/>
      <c r="AP119" s="366"/>
      <c r="AQ119" s="366"/>
      <c r="AR119" s="366"/>
      <c r="AS119" s="366"/>
      <c r="AT119" s="366"/>
      <c r="AU119" s="366"/>
      <c r="AV119" s="366"/>
      <c r="AW119" s="366"/>
      <c r="AX119" s="366"/>
      <c r="AY119" s="366"/>
    </row>
    <row r="120" spans="1:51" ht="16.5">
      <c r="A120" s="366"/>
      <c r="B120" s="366"/>
      <c r="C120" s="366"/>
      <c r="D120" s="366"/>
      <c r="E120" s="366"/>
      <c r="F120" s="366"/>
      <c r="G120" s="366"/>
      <c r="H120" s="366"/>
      <c r="I120" s="366"/>
      <c r="J120" s="366"/>
      <c r="K120" s="366"/>
      <c r="L120" s="366"/>
      <c r="M120" s="366"/>
      <c r="N120" s="366"/>
      <c r="O120" s="366"/>
      <c r="P120" s="366"/>
      <c r="Q120" s="366"/>
      <c r="R120" s="366"/>
      <c r="S120" s="366"/>
      <c r="T120" s="366"/>
      <c r="U120" s="366"/>
      <c r="V120" s="366"/>
      <c r="W120" s="366"/>
      <c r="X120" s="366"/>
      <c r="Y120" s="366"/>
      <c r="Z120" s="366"/>
      <c r="AA120" s="366"/>
      <c r="AB120" s="366"/>
      <c r="AC120" s="366"/>
      <c r="AD120" s="366"/>
      <c r="AE120" s="366"/>
      <c r="AF120" s="366"/>
      <c r="AG120" s="366"/>
      <c r="AH120" s="366"/>
      <c r="AI120" s="366"/>
      <c r="AJ120" s="366"/>
      <c r="AK120" s="366"/>
      <c r="AL120" s="366"/>
      <c r="AM120" s="366"/>
      <c r="AN120" s="366"/>
      <c r="AO120" s="366"/>
      <c r="AP120" s="366"/>
      <c r="AQ120" s="366"/>
      <c r="AR120" s="366"/>
      <c r="AS120" s="366"/>
      <c r="AT120" s="366"/>
      <c r="AU120" s="366"/>
      <c r="AV120" s="366"/>
      <c r="AW120" s="366"/>
      <c r="AX120" s="366"/>
      <c r="AY120" s="366"/>
    </row>
    <row r="121" spans="1:51" ht="16.5">
      <c r="A121" s="366"/>
      <c r="B121" s="366"/>
      <c r="C121" s="366"/>
      <c r="D121" s="366"/>
      <c r="E121" s="366"/>
      <c r="F121" s="366"/>
      <c r="G121" s="366"/>
      <c r="H121" s="366"/>
      <c r="I121" s="366"/>
      <c r="J121" s="366"/>
      <c r="K121" s="366"/>
      <c r="L121" s="366"/>
      <c r="M121" s="366"/>
      <c r="N121" s="366"/>
      <c r="O121" s="366"/>
      <c r="P121" s="366"/>
      <c r="Q121" s="366"/>
      <c r="R121" s="366"/>
      <c r="S121" s="366"/>
      <c r="T121" s="366"/>
      <c r="U121" s="366"/>
      <c r="V121" s="366"/>
      <c r="W121" s="366"/>
      <c r="X121" s="366"/>
      <c r="Y121" s="366"/>
      <c r="Z121" s="366"/>
      <c r="AA121" s="366"/>
      <c r="AB121" s="366"/>
      <c r="AC121" s="366"/>
      <c r="AD121" s="366"/>
      <c r="AE121" s="366"/>
      <c r="AF121" s="366"/>
      <c r="AG121" s="366"/>
      <c r="AH121" s="366"/>
      <c r="AI121" s="366"/>
      <c r="AJ121" s="366"/>
      <c r="AK121" s="366"/>
      <c r="AL121" s="366"/>
      <c r="AM121" s="366"/>
      <c r="AN121" s="366"/>
      <c r="AO121" s="366"/>
      <c r="AP121" s="366"/>
      <c r="AQ121" s="366"/>
      <c r="AR121" s="366"/>
      <c r="AS121" s="366"/>
      <c r="AT121" s="366"/>
      <c r="AU121" s="366"/>
      <c r="AV121" s="366"/>
      <c r="AW121" s="366"/>
      <c r="AX121" s="366"/>
      <c r="AY121" s="366"/>
    </row>
    <row r="122" spans="1:51" ht="16.5">
      <c r="A122" s="366"/>
      <c r="B122" s="366"/>
      <c r="C122" s="366"/>
      <c r="D122" s="366"/>
      <c r="E122" s="366"/>
      <c r="F122" s="366"/>
      <c r="G122" s="366"/>
      <c r="H122" s="366"/>
      <c r="I122" s="366"/>
      <c r="J122" s="366"/>
      <c r="K122" s="366"/>
      <c r="L122" s="366"/>
      <c r="M122" s="366"/>
      <c r="N122" s="366"/>
      <c r="O122" s="366"/>
      <c r="P122" s="366"/>
      <c r="Q122" s="366"/>
      <c r="R122" s="366"/>
      <c r="S122" s="366"/>
      <c r="T122" s="366"/>
      <c r="U122" s="366"/>
      <c r="V122" s="366"/>
      <c r="W122" s="366"/>
      <c r="X122" s="366"/>
      <c r="Y122" s="366"/>
      <c r="Z122" s="366"/>
      <c r="AA122" s="366"/>
      <c r="AB122" s="366"/>
      <c r="AC122" s="366"/>
      <c r="AD122" s="366"/>
      <c r="AE122" s="366"/>
      <c r="AF122" s="366"/>
      <c r="AG122" s="366"/>
      <c r="AH122" s="366"/>
      <c r="AI122" s="366"/>
      <c r="AJ122" s="366"/>
      <c r="AK122" s="366"/>
      <c r="AL122" s="366"/>
      <c r="AM122" s="366"/>
      <c r="AN122" s="366"/>
      <c r="AO122" s="366"/>
      <c r="AP122" s="366"/>
      <c r="AQ122" s="366"/>
      <c r="AR122" s="366"/>
      <c r="AS122" s="366"/>
      <c r="AT122" s="366"/>
      <c r="AU122" s="366"/>
      <c r="AV122" s="366"/>
      <c r="AW122" s="366"/>
      <c r="AX122" s="366"/>
      <c r="AY122" s="366"/>
    </row>
    <row r="123" spans="1:51" ht="16.5">
      <c r="A123" s="366"/>
      <c r="B123" s="366"/>
      <c r="C123" s="366"/>
      <c r="D123" s="366"/>
      <c r="E123" s="366"/>
      <c r="F123" s="366"/>
      <c r="G123" s="366"/>
      <c r="H123" s="366"/>
      <c r="I123" s="366"/>
      <c r="J123" s="366"/>
      <c r="K123" s="366"/>
      <c r="L123" s="366"/>
      <c r="M123" s="366"/>
      <c r="N123" s="366"/>
      <c r="O123" s="366"/>
      <c r="P123" s="366"/>
      <c r="Q123" s="366"/>
      <c r="R123" s="366"/>
      <c r="S123" s="366"/>
      <c r="T123" s="366"/>
      <c r="U123" s="366"/>
      <c r="V123" s="366"/>
      <c r="W123" s="366"/>
      <c r="X123" s="366"/>
      <c r="Y123" s="366"/>
      <c r="Z123" s="366"/>
      <c r="AA123" s="366"/>
      <c r="AB123" s="366"/>
      <c r="AC123" s="366"/>
      <c r="AD123" s="366"/>
      <c r="AE123" s="366"/>
      <c r="AF123" s="366"/>
      <c r="AG123" s="366"/>
      <c r="AH123" s="366"/>
      <c r="AI123" s="366"/>
      <c r="AJ123" s="366"/>
      <c r="AK123" s="366"/>
      <c r="AL123" s="366"/>
      <c r="AM123" s="366"/>
      <c r="AN123" s="366"/>
      <c r="AO123" s="366"/>
      <c r="AP123" s="366"/>
      <c r="AQ123" s="366"/>
      <c r="AR123" s="366"/>
      <c r="AS123" s="366"/>
      <c r="AT123" s="366"/>
      <c r="AU123" s="366"/>
      <c r="AV123" s="366"/>
      <c r="AW123" s="366"/>
      <c r="AX123" s="366"/>
      <c r="AY123" s="366"/>
    </row>
    <row r="124" spans="1:51" ht="16.5">
      <c r="A124" s="366"/>
      <c r="B124" s="366"/>
      <c r="C124" s="366"/>
      <c r="D124" s="366"/>
      <c r="E124" s="366"/>
      <c r="F124" s="366"/>
      <c r="G124" s="366"/>
      <c r="H124" s="366"/>
      <c r="I124" s="366"/>
      <c r="J124" s="366"/>
      <c r="K124" s="366"/>
      <c r="L124" s="366"/>
      <c r="M124" s="366"/>
      <c r="N124" s="366"/>
      <c r="O124" s="366"/>
      <c r="P124" s="366"/>
      <c r="Q124" s="366"/>
      <c r="R124" s="366"/>
      <c r="S124" s="366"/>
      <c r="T124" s="366"/>
      <c r="U124" s="366"/>
      <c r="V124" s="366"/>
      <c r="W124" s="366"/>
      <c r="X124" s="366"/>
      <c r="Y124" s="366"/>
      <c r="Z124" s="366"/>
      <c r="AA124" s="366"/>
      <c r="AB124" s="366"/>
      <c r="AC124" s="366"/>
      <c r="AD124" s="366"/>
      <c r="AE124" s="366"/>
      <c r="AF124" s="366"/>
      <c r="AG124" s="366"/>
      <c r="AH124" s="366"/>
      <c r="AI124" s="366"/>
      <c r="AJ124" s="366"/>
      <c r="AK124" s="366"/>
      <c r="AL124" s="366"/>
      <c r="AM124" s="366"/>
      <c r="AN124" s="366"/>
      <c r="AO124" s="366"/>
      <c r="AP124" s="366"/>
      <c r="AQ124" s="366"/>
      <c r="AR124" s="366"/>
      <c r="AS124" s="366"/>
      <c r="AT124" s="366"/>
      <c r="AU124" s="366"/>
      <c r="AV124" s="366"/>
      <c r="AW124" s="366"/>
      <c r="AX124" s="366"/>
      <c r="AY124" s="366"/>
    </row>
    <row r="125" spans="1:51" ht="16.5">
      <c r="A125" s="366"/>
      <c r="B125" s="366"/>
      <c r="C125" s="366"/>
      <c r="D125" s="366"/>
      <c r="E125" s="366"/>
      <c r="F125" s="366"/>
      <c r="G125" s="366"/>
      <c r="H125" s="366"/>
      <c r="I125" s="366"/>
      <c r="J125" s="366"/>
      <c r="K125" s="366"/>
      <c r="L125" s="366"/>
      <c r="M125" s="366"/>
      <c r="N125" s="366"/>
      <c r="O125" s="366"/>
      <c r="P125" s="366"/>
      <c r="Q125" s="366"/>
      <c r="R125" s="366"/>
      <c r="S125" s="366"/>
      <c r="T125" s="366"/>
      <c r="U125" s="366"/>
      <c r="V125" s="366"/>
      <c r="W125" s="366"/>
      <c r="X125" s="366"/>
      <c r="Y125" s="366"/>
      <c r="Z125" s="366"/>
      <c r="AA125" s="366"/>
      <c r="AB125" s="366"/>
      <c r="AC125" s="366"/>
      <c r="AD125" s="366"/>
      <c r="AE125" s="366"/>
      <c r="AF125" s="366"/>
      <c r="AG125" s="366"/>
      <c r="AH125" s="366"/>
      <c r="AI125" s="366"/>
      <c r="AJ125" s="366"/>
      <c r="AK125" s="366"/>
      <c r="AL125" s="366"/>
      <c r="AM125" s="366"/>
      <c r="AN125" s="366"/>
      <c r="AO125" s="366"/>
      <c r="AP125" s="366"/>
      <c r="AQ125" s="366"/>
      <c r="AR125" s="366"/>
      <c r="AS125" s="366"/>
      <c r="AT125" s="366"/>
      <c r="AU125" s="366"/>
      <c r="AV125" s="366"/>
      <c r="AW125" s="366"/>
      <c r="AX125" s="366"/>
      <c r="AY125" s="366"/>
    </row>
    <row r="126" spans="1:51" ht="16.5">
      <c r="A126" s="366"/>
      <c r="B126" s="366"/>
      <c r="C126" s="366"/>
      <c r="D126" s="366"/>
      <c r="E126" s="366"/>
      <c r="F126" s="366"/>
      <c r="G126" s="366"/>
      <c r="H126" s="366"/>
      <c r="I126" s="366"/>
      <c r="J126" s="366"/>
      <c r="K126" s="366"/>
      <c r="L126" s="366"/>
      <c r="M126" s="366"/>
      <c r="N126" s="366"/>
      <c r="O126" s="366"/>
      <c r="P126" s="366"/>
      <c r="Q126" s="366"/>
      <c r="R126" s="366"/>
      <c r="S126" s="366"/>
      <c r="T126" s="366"/>
      <c r="U126" s="366"/>
      <c r="V126" s="366"/>
      <c r="W126" s="366"/>
      <c r="X126" s="366"/>
      <c r="Y126" s="366"/>
      <c r="Z126" s="366"/>
      <c r="AA126" s="366"/>
      <c r="AB126" s="366"/>
      <c r="AC126" s="366"/>
      <c r="AD126" s="366"/>
      <c r="AE126" s="366"/>
      <c r="AF126" s="366"/>
      <c r="AG126" s="366"/>
      <c r="AH126" s="366"/>
      <c r="AI126" s="366"/>
      <c r="AJ126" s="366"/>
      <c r="AK126" s="366"/>
      <c r="AL126" s="366"/>
      <c r="AM126" s="366"/>
      <c r="AN126" s="366"/>
      <c r="AO126" s="366"/>
      <c r="AP126" s="366"/>
      <c r="AQ126" s="366"/>
      <c r="AR126" s="366"/>
      <c r="AS126" s="366"/>
      <c r="AT126" s="366"/>
      <c r="AU126" s="366"/>
      <c r="AV126" s="366"/>
      <c r="AW126" s="366"/>
      <c r="AX126" s="366"/>
      <c r="AY126" s="366"/>
    </row>
    <row r="127" spans="1:51" ht="16.5">
      <c r="A127" s="366"/>
      <c r="B127" s="366"/>
      <c r="C127" s="366"/>
      <c r="D127" s="366"/>
      <c r="E127" s="366"/>
      <c r="F127" s="366"/>
      <c r="G127" s="366"/>
      <c r="H127" s="366"/>
      <c r="I127" s="366"/>
      <c r="J127" s="366"/>
      <c r="K127" s="366"/>
      <c r="L127" s="366"/>
      <c r="M127" s="366"/>
      <c r="N127" s="366"/>
      <c r="O127" s="366"/>
      <c r="P127" s="366"/>
      <c r="Q127" s="366"/>
      <c r="R127" s="366"/>
      <c r="S127" s="366"/>
      <c r="T127" s="366"/>
      <c r="U127" s="366"/>
      <c r="V127" s="366"/>
      <c r="W127" s="366"/>
      <c r="X127" s="366"/>
      <c r="Y127" s="366"/>
      <c r="Z127" s="366"/>
      <c r="AA127" s="366"/>
      <c r="AB127" s="366"/>
      <c r="AC127" s="366"/>
      <c r="AD127" s="366"/>
      <c r="AE127" s="366"/>
      <c r="AF127" s="366"/>
      <c r="AG127" s="366"/>
      <c r="AH127" s="366"/>
      <c r="AI127" s="366"/>
      <c r="AJ127" s="366"/>
      <c r="AK127" s="366"/>
      <c r="AL127" s="366"/>
      <c r="AM127" s="366"/>
      <c r="AN127" s="366"/>
      <c r="AO127" s="366"/>
      <c r="AP127" s="366"/>
      <c r="AQ127" s="366"/>
      <c r="AR127" s="366"/>
      <c r="AS127" s="366"/>
      <c r="AT127" s="366"/>
      <c r="AU127" s="366"/>
      <c r="AV127" s="366"/>
      <c r="AW127" s="366"/>
      <c r="AX127" s="366"/>
      <c r="AY127" s="366"/>
    </row>
    <row r="128" spans="1:51" ht="16.5">
      <c r="A128" s="366"/>
      <c r="B128" s="366"/>
      <c r="C128" s="366"/>
      <c r="D128" s="366"/>
      <c r="E128" s="366"/>
      <c r="F128" s="366"/>
      <c r="G128" s="366"/>
      <c r="H128" s="366"/>
      <c r="I128" s="366"/>
      <c r="J128" s="366"/>
      <c r="K128" s="366"/>
      <c r="L128" s="366"/>
      <c r="M128" s="366"/>
      <c r="N128" s="366"/>
      <c r="O128" s="366"/>
      <c r="P128" s="366"/>
      <c r="Q128" s="366"/>
      <c r="R128" s="366"/>
      <c r="S128" s="366"/>
      <c r="T128" s="366"/>
      <c r="U128" s="366"/>
      <c r="V128" s="366"/>
      <c r="W128" s="366"/>
      <c r="X128" s="366"/>
      <c r="Y128" s="366"/>
      <c r="Z128" s="366"/>
      <c r="AA128" s="366"/>
      <c r="AB128" s="366"/>
      <c r="AC128" s="366"/>
      <c r="AD128" s="366"/>
      <c r="AE128" s="366"/>
      <c r="AF128" s="366"/>
      <c r="AG128" s="366"/>
      <c r="AH128" s="366"/>
      <c r="AI128" s="366"/>
      <c r="AJ128" s="366"/>
      <c r="AK128" s="366"/>
      <c r="AL128" s="366"/>
      <c r="AM128" s="366"/>
      <c r="AN128" s="366"/>
      <c r="AO128" s="366"/>
      <c r="AP128" s="366"/>
      <c r="AQ128" s="366"/>
      <c r="AR128" s="366"/>
      <c r="AS128" s="366"/>
      <c r="AT128" s="366"/>
      <c r="AU128" s="366"/>
      <c r="AV128" s="366"/>
      <c r="AW128" s="366"/>
      <c r="AX128" s="366"/>
      <c r="AY128" s="366"/>
    </row>
    <row r="129" spans="1:51" ht="16.5">
      <c r="A129" s="366"/>
      <c r="B129" s="366"/>
      <c r="C129" s="366"/>
      <c r="D129" s="366"/>
      <c r="E129" s="366"/>
      <c r="F129" s="366"/>
      <c r="G129" s="366"/>
      <c r="H129" s="366"/>
      <c r="I129" s="366"/>
      <c r="J129" s="366"/>
      <c r="K129" s="366"/>
      <c r="L129" s="366"/>
      <c r="M129" s="366"/>
      <c r="N129" s="366"/>
      <c r="O129" s="366"/>
      <c r="P129" s="366"/>
      <c r="Q129" s="366"/>
      <c r="R129" s="366"/>
      <c r="S129" s="366"/>
      <c r="T129" s="366"/>
      <c r="U129" s="366"/>
      <c r="V129" s="366"/>
      <c r="W129" s="366"/>
      <c r="X129" s="366"/>
      <c r="Y129" s="366"/>
      <c r="Z129" s="366"/>
      <c r="AA129" s="366"/>
      <c r="AB129" s="366"/>
      <c r="AC129" s="366"/>
      <c r="AD129" s="366"/>
      <c r="AE129" s="366"/>
      <c r="AF129" s="366"/>
      <c r="AG129" s="366"/>
      <c r="AH129" s="366"/>
      <c r="AI129" s="366"/>
      <c r="AJ129" s="366"/>
      <c r="AK129" s="366"/>
      <c r="AL129" s="366"/>
      <c r="AM129" s="366"/>
      <c r="AN129" s="366"/>
      <c r="AO129" s="366"/>
      <c r="AP129" s="366"/>
      <c r="AQ129" s="366"/>
      <c r="AR129" s="366"/>
      <c r="AS129" s="366"/>
      <c r="AT129" s="366"/>
      <c r="AU129" s="366"/>
      <c r="AV129" s="366"/>
      <c r="AW129" s="366"/>
      <c r="AX129" s="366"/>
      <c r="AY129" s="366"/>
    </row>
    <row r="130" spans="1:51" ht="16.5">
      <c r="A130" s="366"/>
      <c r="B130" s="366"/>
      <c r="C130" s="366"/>
      <c r="D130" s="366"/>
      <c r="E130" s="366"/>
      <c r="F130" s="366"/>
      <c r="G130" s="366"/>
      <c r="H130" s="366"/>
      <c r="I130" s="366"/>
      <c r="J130" s="366"/>
      <c r="K130" s="366"/>
      <c r="L130" s="366"/>
      <c r="M130" s="366"/>
      <c r="N130" s="366"/>
      <c r="O130" s="366"/>
      <c r="P130" s="366"/>
      <c r="Q130" s="366"/>
      <c r="R130" s="366"/>
      <c r="S130" s="366"/>
      <c r="T130" s="366"/>
      <c r="U130" s="366"/>
      <c r="V130" s="366"/>
      <c r="W130" s="366"/>
      <c r="X130" s="366"/>
      <c r="Y130" s="366"/>
      <c r="Z130" s="366"/>
      <c r="AA130" s="366"/>
      <c r="AB130" s="366"/>
      <c r="AC130" s="366"/>
      <c r="AD130" s="366"/>
      <c r="AE130" s="366"/>
      <c r="AF130" s="366"/>
      <c r="AG130" s="366"/>
      <c r="AH130" s="366"/>
      <c r="AI130" s="366"/>
      <c r="AJ130" s="366"/>
      <c r="AK130" s="366"/>
      <c r="AL130" s="366"/>
      <c r="AM130" s="366"/>
      <c r="AN130" s="366"/>
      <c r="AO130" s="366"/>
      <c r="AP130" s="366"/>
      <c r="AQ130" s="366"/>
      <c r="AR130" s="366"/>
      <c r="AS130" s="366"/>
      <c r="AT130" s="366"/>
      <c r="AU130" s="366"/>
      <c r="AV130" s="366"/>
      <c r="AW130" s="366"/>
      <c r="AX130" s="366"/>
      <c r="AY130" s="366"/>
    </row>
    <row r="131" spans="1:51" ht="16.5">
      <c r="A131" s="366"/>
      <c r="B131" s="366"/>
      <c r="C131" s="366"/>
      <c r="D131" s="366"/>
      <c r="E131" s="366"/>
      <c r="F131" s="366"/>
      <c r="G131" s="366"/>
      <c r="H131" s="366"/>
      <c r="I131" s="366"/>
      <c r="J131" s="366"/>
      <c r="K131" s="366"/>
      <c r="L131" s="366"/>
      <c r="M131" s="366"/>
      <c r="N131" s="366"/>
      <c r="O131" s="366"/>
      <c r="P131" s="366"/>
      <c r="Q131" s="366"/>
      <c r="R131" s="366"/>
      <c r="S131" s="366"/>
      <c r="T131" s="366"/>
      <c r="U131" s="366"/>
      <c r="V131" s="366"/>
      <c r="W131" s="366"/>
      <c r="X131" s="366"/>
      <c r="Y131" s="366"/>
      <c r="Z131" s="366"/>
      <c r="AA131" s="366"/>
      <c r="AB131" s="366"/>
      <c r="AC131" s="366"/>
      <c r="AD131" s="366"/>
      <c r="AE131" s="366"/>
      <c r="AF131" s="366"/>
      <c r="AG131" s="366"/>
      <c r="AH131" s="366"/>
      <c r="AI131" s="366"/>
      <c r="AJ131" s="366"/>
      <c r="AK131" s="366"/>
      <c r="AL131" s="366"/>
      <c r="AM131" s="366"/>
      <c r="AN131" s="366"/>
      <c r="AO131" s="366"/>
      <c r="AP131" s="366"/>
      <c r="AQ131" s="366"/>
      <c r="AR131" s="366"/>
      <c r="AS131" s="366"/>
      <c r="AT131" s="366"/>
      <c r="AU131" s="366"/>
      <c r="AV131" s="366"/>
      <c r="AW131" s="366"/>
      <c r="AX131" s="366"/>
      <c r="AY131" s="366"/>
    </row>
    <row r="132" spans="1:51" ht="16.5">
      <c r="A132" s="366"/>
      <c r="B132" s="366"/>
      <c r="C132" s="366"/>
      <c r="D132" s="366"/>
      <c r="E132" s="366"/>
      <c r="F132" s="366"/>
      <c r="G132" s="366"/>
      <c r="H132" s="366"/>
      <c r="I132" s="366"/>
      <c r="J132" s="366"/>
      <c r="K132" s="366"/>
      <c r="L132" s="366"/>
      <c r="M132" s="366"/>
      <c r="N132" s="366"/>
      <c r="O132" s="366"/>
      <c r="P132" s="366"/>
      <c r="Q132" s="366"/>
      <c r="R132" s="366"/>
      <c r="S132" s="366"/>
      <c r="T132" s="366"/>
      <c r="U132" s="366"/>
      <c r="V132" s="366"/>
      <c r="W132" s="366"/>
      <c r="X132" s="366"/>
      <c r="Y132" s="366"/>
      <c r="Z132" s="366"/>
      <c r="AA132" s="366"/>
      <c r="AB132" s="366"/>
      <c r="AC132" s="366"/>
      <c r="AD132" s="366"/>
      <c r="AE132" s="366"/>
      <c r="AF132" s="366"/>
      <c r="AG132" s="366"/>
      <c r="AH132" s="366"/>
      <c r="AI132" s="366"/>
      <c r="AJ132" s="366"/>
      <c r="AK132" s="366"/>
      <c r="AL132" s="366"/>
      <c r="AM132" s="366"/>
      <c r="AN132" s="366"/>
      <c r="AO132" s="366"/>
      <c r="AP132" s="366"/>
      <c r="AQ132" s="366"/>
      <c r="AR132" s="366"/>
      <c r="AS132" s="366"/>
      <c r="AT132" s="366"/>
      <c r="AU132" s="366"/>
      <c r="AV132" s="366"/>
      <c r="AW132" s="366"/>
      <c r="AX132" s="366"/>
      <c r="AY132" s="366"/>
    </row>
    <row r="133" spans="1:51" ht="16.5">
      <c r="A133" s="366"/>
      <c r="B133" s="366"/>
      <c r="C133" s="366"/>
      <c r="D133" s="366"/>
      <c r="E133" s="366"/>
      <c r="F133" s="366"/>
      <c r="G133" s="366"/>
      <c r="H133" s="366"/>
      <c r="I133" s="366"/>
      <c r="J133" s="366"/>
      <c r="K133" s="366"/>
      <c r="L133" s="366"/>
      <c r="M133" s="366"/>
      <c r="N133" s="366"/>
      <c r="O133" s="366"/>
      <c r="P133" s="366"/>
      <c r="Q133" s="366"/>
      <c r="R133" s="366"/>
      <c r="S133" s="366"/>
      <c r="T133" s="366"/>
      <c r="U133" s="366"/>
      <c r="V133" s="366"/>
      <c r="W133" s="366"/>
      <c r="X133" s="366"/>
      <c r="Y133" s="366"/>
      <c r="Z133" s="366"/>
      <c r="AA133" s="366"/>
      <c r="AB133" s="366"/>
      <c r="AC133" s="366"/>
      <c r="AD133" s="366"/>
      <c r="AE133" s="366"/>
      <c r="AF133" s="366"/>
      <c r="AG133" s="366"/>
      <c r="AH133" s="366"/>
      <c r="AI133" s="366"/>
      <c r="AJ133" s="366"/>
      <c r="AK133" s="366"/>
      <c r="AL133" s="366"/>
      <c r="AM133" s="366"/>
      <c r="AN133" s="366"/>
      <c r="AO133" s="366"/>
      <c r="AP133" s="366"/>
      <c r="AQ133" s="366"/>
      <c r="AR133" s="366"/>
      <c r="AS133" s="366"/>
      <c r="AT133" s="366"/>
      <c r="AU133" s="366"/>
      <c r="AV133" s="366"/>
      <c r="AW133" s="366"/>
      <c r="AX133" s="366"/>
      <c r="AY133" s="366"/>
    </row>
    <row r="134" spans="1:51" ht="16.5">
      <c r="A134" s="366"/>
      <c r="B134" s="366"/>
      <c r="C134" s="366"/>
      <c r="D134" s="366"/>
      <c r="E134" s="366"/>
      <c r="F134" s="366"/>
      <c r="G134" s="366"/>
      <c r="H134" s="366"/>
      <c r="I134" s="366"/>
      <c r="J134" s="366"/>
      <c r="K134" s="366"/>
      <c r="L134" s="366"/>
      <c r="M134" s="366"/>
      <c r="N134" s="366"/>
      <c r="O134" s="366"/>
      <c r="P134" s="366"/>
      <c r="Q134" s="366"/>
      <c r="R134" s="366"/>
      <c r="S134" s="366"/>
      <c r="T134" s="366"/>
      <c r="U134" s="366"/>
      <c r="V134" s="366"/>
      <c r="W134" s="366"/>
      <c r="X134" s="366"/>
      <c r="Y134" s="366"/>
      <c r="Z134" s="366"/>
      <c r="AA134" s="366"/>
      <c r="AB134" s="366"/>
      <c r="AC134" s="366"/>
      <c r="AD134" s="366"/>
      <c r="AE134" s="366"/>
      <c r="AF134" s="366"/>
      <c r="AG134" s="366"/>
      <c r="AH134" s="366"/>
      <c r="AI134" s="366"/>
      <c r="AJ134" s="366"/>
      <c r="AK134" s="366"/>
      <c r="AL134" s="366"/>
      <c r="AM134" s="366"/>
      <c r="AN134" s="366"/>
      <c r="AO134" s="366"/>
      <c r="AP134" s="366"/>
      <c r="AQ134" s="366"/>
      <c r="AR134" s="366"/>
      <c r="AS134" s="366"/>
      <c r="AT134" s="366"/>
      <c r="AU134" s="366"/>
      <c r="AV134" s="366"/>
      <c r="AW134" s="366"/>
      <c r="AX134" s="366"/>
      <c r="AY134" s="366"/>
    </row>
    <row r="135" spans="1:51" ht="16.5">
      <c r="A135" s="366"/>
      <c r="B135" s="366"/>
      <c r="C135" s="366"/>
      <c r="D135" s="366"/>
      <c r="E135" s="366"/>
      <c r="F135" s="366"/>
      <c r="G135" s="366"/>
      <c r="H135" s="366"/>
      <c r="I135" s="366"/>
      <c r="J135" s="366"/>
      <c r="K135" s="366"/>
      <c r="L135" s="366"/>
      <c r="M135" s="366"/>
      <c r="N135" s="366"/>
      <c r="O135" s="366"/>
      <c r="P135" s="366"/>
      <c r="Q135" s="366"/>
      <c r="R135" s="366"/>
      <c r="S135" s="366"/>
      <c r="T135" s="366"/>
      <c r="U135" s="366"/>
      <c r="V135" s="366"/>
      <c r="W135" s="366"/>
      <c r="X135" s="366"/>
      <c r="Y135" s="366"/>
      <c r="Z135" s="366"/>
      <c r="AA135" s="366"/>
      <c r="AB135" s="366"/>
      <c r="AC135" s="366"/>
      <c r="AD135" s="366"/>
      <c r="AE135" s="366"/>
      <c r="AF135" s="366"/>
      <c r="AG135" s="366"/>
      <c r="AH135" s="366"/>
      <c r="AI135" s="366"/>
      <c r="AJ135" s="366"/>
      <c r="AK135" s="366"/>
      <c r="AL135" s="366"/>
      <c r="AM135" s="366"/>
      <c r="AN135" s="366"/>
      <c r="AO135" s="366"/>
      <c r="AP135" s="366"/>
      <c r="AQ135" s="366"/>
      <c r="AR135" s="366"/>
      <c r="AS135" s="366"/>
      <c r="AT135" s="366"/>
      <c r="AU135" s="366"/>
      <c r="AV135" s="366"/>
      <c r="AW135" s="366"/>
      <c r="AX135" s="366"/>
      <c r="AY135" s="366"/>
    </row>
    <row r="136" spans="1:51" ht="16.5">
      <c r="A136" s="366"/>
      <c r="B136" s="366"/>
      <c r="C136" s="366"/>
      <c r="D136" s="366"/>
      <c r="E136" s="366"/>
      <c r="F136" s="366"/>
      <c r="G136" s="366"/>
      <c r="H136" s="366"/>
      <c r="I136" s="366"/>
      <c r="J136" s="366"/>
      <c r="K136" s="366"/>
      <c r="L136" s="366"/>
      <c r="M136" s="366"/>
      <c r="N136" s="366"/>
      <c r="O136" s="366"/>
      <c r="P136" s="366"/>
      <c r="Q136" s="366"/>
      <c r="R136" s="366"/>
      <c r="S136" s="366"/>
      <c r="T136" s="366"/>
      <c r="U136" s="366"/>
      <c r="V136" s="366"/>
      <c r="W136" s="366"/>
      <c r="X136" s="366"/>
      <c r="Y136" s="366"/>
      <c r="Z136" s="366"/>
      <c r="AA136" s="366"/>
      <c r="AB136" s="366"/>
      <c r="AC136" s="366"/>
      <c r="AD136" s="366"/>
      <c r="AE136" s="366"/>
      <c r="AF136" s="366"/>
      <c r="AG136" s="366"/>
      <c r="AH136" s="366"/>
      <c r="AI136" s="366"/>
      <c r="AJ136" s="366"/>
      <c r="AK136" s="366"/>
      <c r="AL136" s="366"/>
      <c r="AM136" s="366"/>
      <c r="AN136" s="366"/>
      <c r="AO136" s="366"/>
      <c r="AP136" s="366"/>
      <c r="AQ136" s="366"/>
      <c r="AR136" s="366"/>
      <c r="AS136" s="366"/>
      <c r="AT136" s="366"/>
      <c r="AU136" s="366"/>
      <c r="AV136" s="366"/>
      <c r="AW136" s="366"/>
      <c r="AX136" s="366"/>
      <c r="AY136" s="366"/>
    </row>
    <row r="137" spans="1:51" ht="16.5">
      <c r="A137" s="366"/>
      <c r="B137" s="366"/>
      <c r="C137" s="366"/>
      <c r="D137" s="366"/>
      <c r="E137" s="366"/>
      <c r="F137" s="366"/>
      <c r="G137" s="366"/>
      <c r="H137" s="366"/>
      <c r="I137" s="366"/>
      <c r="J137" s="366"/>
      <c r="K137" s="366"/>
      <c r="L137" s="366"/>
      <c r="M137" s="366"/>
      <c r="N137" s="366"/>
      <c r="O137" s="366"/>
      <c r="P137" s="366"/>
      <c r="Q137" s="366"/>
      <c r="R137" s="366"/>
      <c r="S137" s="366"/>
      <c r="T137" s="366"/>
      <c r="U137" s="366"/>
      <c r="V137" s="366"/>
      <c r="W137" s="366"/>
      <c r="X137" s="366"/>
      <c r="Y137" s="366"/>
      <c r="Z137" s="366"/>
      <c r="AA137" s="366"/>
      <c r="AB137" s="366"/>
      <c r="AC137" s="366"/>
      <c r="AD137" s="366"/>
      <c r="AE137" s="366"/>
      <c r="AF137" s="366"/>
      <c r="AG137" s="366"/>
      <c r="AH137" s="366"/>
      <c r="AI137" s="366"/>
      <c r="AJ137" s="366"/>
      <c r="AK137" s="366"/>
      <c r="AL137" s="366"/>
      <c r="AM137" s="366"/>
      <c r="AN137" s="366"/>
      <c r="AO137" s="366"/>
      <c r="AP137" s="366"/>
      <c r="AQ137" s="366"/>
      <c r="AR137" s="366"/>
      <c r="AS137" s="366"/>
      <c r="AT137" s="366"/>
      <c r="AU137" s="366"/>
      <c r="AV137" s="366"/>
      <c r="AW137" s="366"/>
      <c r="AX137" s="366"/>
      <c r="AY137" s="366"/>
    </row>
    <row r="138" spans="1:51" ht="16.5">
      <c r="A138" s="366"/>
      <c r="B138" s="366"/>
      <c r="C138" s="366"/>
      <c r="D138" s="366"/>
      <c r="E138" s="366"/>
      <c r="F138" s="366"/>
      <c r="G138" s="366"/>
      <c r="H138" s="366"/>
      <c r="I138" s="366"/>
      <c r="J138" s="366"/>
      <c r="K138" s="366"/>
      <c r="L138" s="366"/>
      <c r="M138" s="366"/>
      <c r="N138" s="366"/>
      <c r="O138" s="366"/>
      <c r="P138" s="366"/>
      <c r="Q138" s="366"/>
      <c r="R138" s="366"/>
      <c r="S138" s="366"/>
      <c r="T138" s="366"/>
      <c r="U138" s="366"/>
      <c r="V138" s="366"/>
      <c r="W138" s="366"/>
      <c r="X138" s="366"/>
      <c r="Y138" s="366"/>
      <c r="Z138" s="366"/>
      <c r="AA138" s="366"/>
      <c r="AB138" s="366"/>
      <c r="AC138" s="366"/>
      <c r="AD138" s="366"/>
      <c r="AE138" s="366"/>
      <c r="AF138" s="366"/>
      <c r="AG138" s="366"/>
      <c r="AH138" s="366"/>
      <c r="AI138" s="366"/>
      <c r="AJ138" s="366"/>
      <c r="AK138" s="366"/>
      <c r="AL138" s="366"/>
      <c r="AM138" s="366"/>
      <c r="AN138" s="366"/>
      <c r="AO138" s="366"/>
      <c r="AP138" s="366"/>
      <c r="AQ138" s="366"/>
      <c r="AR138" s="366"/>
      <c r="AS138" s="366"/>
      <c r="AT138" s="366"/>
      <c r="AU138" s="366"/>
      <c r="AV138" s="366"/>
      <c r="AW138" s="366"/>
      <c r="AX138" s="366"/>
      <c r="AY138" s="366"/>
    </row>
    <row r="139" spans="1:51" ht="16.5">
      <c r="A139" s="366"/>
      <c r="B139" s="366"/>
      <c r="C139" s="366"/>
      <c r="D139" s="366"/>
      <c r="E139" s="366"/>
      <c r="F139" s="366"/>
      <c r="G139" s="366"/>
      <c r="H139" s="366"/>
      <c r="I139" s="366"/>
      <c r="J139" s="366"/>
      <c r="K139" s="366"/>
      <c r="L139" s="366"/>
      <c r="M139" s="366"/>
      <c r="N139" s="366"/>
      <c r="O139" s="366"/>
      <c r="P139" s="366"/>
      <c r="Q139" s="366"/>
      <c r="R139" s="366"/>
      <c r="S139" s="366"/>
      <c r="T139" s="366"/>
      <c r="U139" s="366"/>
      <c r="V139" s="366"/>
      <c r="W139" s="366"/>
      <c r="X139" s="366"/>
      <c r="Y139" s="366"/>
      <c r="Z139" s="366"/>
      <c r="AA139" s="366"/>
      <c r="AB139" s="366"/>
      <c r="AC139" s="366"/>
      <c r="AD139" s="366"/>
      <c r="AE139" s="366"/>
      <c r="AF139" s="366"/>
      <c r="AG139" s="366"/>
      <c r="AH139" s="366"/>
      <c r="AI139" s="366"/>
      <c r="AJ139" s="366"/>
      <c r="AK139" s="366"/>
      <c r="AL139" s="366"/>
      <c r="AM139" s="366"/>
      <c r="AN139" s="366"/>
      <c r="AO139" s="366"/>
      <c r="AP139" s="366"/>
      <c r="AQ139" s="366"/>
      <c r="AR139" s="366"/>
      <c r="AS139" s="366"/>
      <c r="AT139" s="366"/>
      <c r="AU139" s="366"/>
      <c r="AV139" s="366"/>
      <c r="AW139" s="366"/>
      <c r="AX139" s="366"/>
      <c r="AY139" s="366"/>
    </row>
    <row r="140" spans="1:51" ht="16.5">
      <c r="A140" s="366"/>
      <c r="B140" s="366"/>
      <c r="C140" s="366"/>
      <c r="D140" s="366"/>
      <c r="E140" s="366"/>
      <c r="F140" s="366"/>
      <c r="G140" s="366"/>
      <c r="H140" s="366"/>
      <c r="I140" s="366"/>
      <c r="J140" s="366"/>
      <c r="K140" s="366"/>
      <c r="L140" s="366"/>
      <c r="M140" s="366"/>
      <c r="N140" s="366"/>
      <c r="O140" s="366"/>
      <c r="P140" s="366"/>
      <c r="Q140" s="366"/>
      <c r="R140" s="366"/>
      <c r="S140" s="366"/>
      <c r="T140" s="366"/>
      <c r="U140" s="366"/>
      <c r="V140" s="366"/>
      <c r="W140" s="366"/>
      <c r="X140" s="366"/>
      <c r="Y140" s="366"/>
      <c r="Z140" s="366"/>
      <c r="AA140" s="366"/>
      <c r="AB140" s="366"/>
      <c r="AC140" s="366"/>
      <c r="AD140" s="366"/>
      <c r="AE140" s="366"/>
      <c r="AF140" s="366"/>
      <c r="AG140" s="366"/>
      <c r="AH140" s="366"/>
      <c r="AI140" s="366"/>
      <c r="AJ140" s="366"/>
      <c r="AK140" s="366"/>
      <c r="AL140" s="366"/>
      <c r="AM140" s="366"/>
      <c r="AN140" s="366"/>
      <c r="AO140" s="366"/>
      <c r="AP140" s="366"/>
      <c r="AQ140" s="366"/>
      <c r="AR140" s="366"/>
      <c r="AS140" s="366"/>
      <c r="AT140" s="366"/>
      <c r="AU140" s="366"/>
      <c r="AV140" s="366"/>
      <c r="AW140" s="366"/>
      <c r="AX140" s="366"/>
      <c r="AY140" s="366"/>
    </row>
  </sheetData>
  <sheetProtection selectLockedCells="1"/>
  <mergeCells count="16">
    <mergeCell ref="K4:V6"/>
    <mergeCell ref="X12:AA12"/>
    <mergeCell ref="X13:AA13"/>
    <mergeCell ref="X14:AA14"/>
    <mergeCell ref="X15:AA15"/>
    <mergeCell ref="K11:Q11"/>
    <mergeCell ref="C25:AB26"/>
    <mergeCell ref="C11:I13"/>
    <mergeCell ref="X17:AA17"/>
    <mergeCell ref="W21:AA21"/>
    <mergeCell ref="C15:I21"/>
    <mergeCell ref="K12:K13"/>
    <mergeCell ref="L12:Q14"/>
    <mergeCell ref="K15:Q21"/>
    <mergeCell ref="X16:AA16"/>
    <mergeCell ref="X18:AA18"/>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260350</xdr:colOff>
                    <xdr:row>3</xdr:row>
                    <xdr:rowOff>57150</xdr:rowOff>
                  </from>
                  <to>
                    <xdr:col>27</xdr:col>
                    <xdr:colOff>222250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2" formatCode="#,##0.00\ [$kr-41D]"/>
            </x14:dxf>
          </x14:cfRule>
          <x14:cfRule type="expression" priority="30" id="{63848844-FA7F-4DFC-9C5B-3A3AFF44C97C}">
            <xm:f>'FX Card'!$F$1=21</xm:f>
            <x14:dxf>
              <numFmt numFmtId="211"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0"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09"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8"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2" formatCode="#,##0.00\ [$kr-41D]"/>
            </x14:dxf>
          </x14:cfRule>
          <x14:cfRule type="expression" priority="5" id="{934947FF-7923-442F-8ABB-2577B64F064F}">
            <xm:f>'FX Card'!$F$1=21</xm:f>
            <x14:dxf>
              <numFmt numFmtId="211"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0"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09"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8"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301"/>
  <sheetViews>
    <sheetView showGridLines="0" showRowColHeaders="0" topLeftCell="A876" workbookViewId="0">
      <selection activeCell="R558" sqref="R558:T558"/>
    </sheetView>
  </sheetViews>
  <sheetFormatPr defaultColWidth="9.1796875" defaultRowHeight="0" customHeight="1" zeroHeight="1"/>
  <cols>
    <col min="1" max="1" width="1.26953125" style="772" customWidth="1"/>
    <col min="2" max="2" width="3.7265625" style="88" customWidth="1"/>
    <col min="3" max="3" width="3.81640625" style="88" customWidth="1"/>
    <col min="4" max="5" width="4.453125" style="88" customWidth="1"/>
    <col min="6" max="6" width="7.7265625" style="88" customWidth="1"/>
    <col min="7" max="8" width="3.7265625" style="88" customWidth="1"/>
    <col min="9" max="9" width="3.54296875" style="88" customWidth="1"/>
    <col min="10" max="10" width="3.7265625" style="88" customWidth="1"/>
    <col min="11" max="11" width="4.453125" style="88" customWidth="1"/>
    <col min="12" max="12" width="3.81640625" style="88" customWidth="1"/>
    <col min="13" max="23" width="3.7265625" style="88" customWidth="1"/>
    <col min="24" max="24" width="5.1796875" style="88" customWidth="1"/>
    <col min="25" max="27" width="3.7265625" style="88" customWidth="1"/>
    <col min="28" max="28" width="2.81640625" style="88" customWidth="1"/>
    <col min="29" max="38" width="3.7265625" style="88" customWidth="1"/>
    <col min="39" max="39" width="4.1796875" style="88" customWidth="1"/>
    <col min="40" max="46" width="3.7265625" style="88" customWidth="1"/>
    <col min="47" max="47" width="5.26953125" style="88" customWidth="1"/>
    <col min="48" max="48" width="4.81640625" style="88" customWidth="1"/>
    <col min="49" max="49" width="3" style="88" customWidth="1"/>
    <col min="50" max="53" width="5" style="88" customWidth="1"/>
    <col min="54" max="54" width="1.26953125" style="88" customWidth="1"/>
    <col min="55" max="55" width="3.453125" style="88" customWidth="1"/>
    <col min="56" max="56" width="2.7265625" style="88" customWidth="1"/>
    <col min="57" max="57" width="7.54296875" style="767" customWidth="1"/>
    <col min="58" max="58" width="3.453125" style="88" customWidth="1"/>
    <col min="59" max="16384" width="9.1796875" style="88"/>
  </cols>
  <sheetData>
    <row r="1" spans="1:85" s="4" customFormat="1" ht="5.15" customHeight="1" thickBot="1">
      <c r="A1" s="770" t="s">
        <v>166</v>
      </c>
      <c r="B1" s="685"/>
      <c r="BA1" s="287"/>
      <c r="BD1" s="173"/>
      <c r="BE1" s="773"/>
      <c r="BF1" s="173"/>
      <c r="BG1" s="173"/>
      <c r="BH1" s="173"/>
    </row>
    <row r="2" spans="1:85" s="3" customFormat="1" ht="15" customHeight="1">
      <c r="A2" s="770"/>
      <c r="B2" s="748"/>
      <c r="C2" s="1482" t="s">
        <v>1140</v>
      </c>
      <c r="D2" s="1482"/>
      <c r="E2" s="1482"/>
      <c r="F2" s="1482"/>
      <c r="G2" s="1482"/>
      <c r="H2" s="1482"/>
      <c r="I2" s="1482"/>
      <c r="J2" s="1482"/>
      <c r="K2" s="1482"/>
      <c r="L2" s="1482"/>
      <c r="M2" s="1482"/>
      <c r="N2" s="1482"/>
      <c r="O2" s="1482"/>
      <c r="P2" s="1482"/>
      <c r="Q2" s="1482"/>
      <c r="R2" s="1482"/>
      <c r="S2" s="1482"/>
      <c r="T2" s="1482"/>
      <c r="U2" s="1482"/>
      <c r="V2" s="1482"/>
      <c r="W2" s="1482"/>
      <c r="X2" s="1482"/>
      <c r="Y2" s="1482"/>
      <c r="Z2" s="1482"/>
      <c r="AA2" s="1482"/>
      <c r="AB2" s="1482"/>
      <c r="AC2" s="1482"/>
      <c r="AD2" s="1482"/>
      <c r="AE2" s="1482"/>
      <c r="AF2" s="1482"/>
      <c r="AG2" s="1482"/>
      <c r="AH2" s="712"/>
      <c r="AI2" s="712"/>
      <c r="AJ2" s="712"/>
      <c r="AK2" s="712"/>
      <c r="AL2" s="712"/>
      <c r="AM2" s="712"/>
      <c r="AN2" s="712"/>
      <c r="AO2" s="712"/>
      <c r="AP2" s="755"/>
      <c r="AQ2" s="755"/>
      <c r="AR2" s="755"/>
      <c r="AS2" s="755"/>
      <c r="AT2" s="755"/>
      <c r="AU2" s="755"/>
      <c r="AV2" s="755"/>
      <c r="AW2" s="755"/>
      <c r="AX2" s="755"/>
      <c r="AY2" s="755"/>
      <c r="AZ2" s="755"/>
      <c r="BA2" s="755"/>
      <c r="BB2" s="5"/>
      <c r="BC2" s="6"/>
      <c r="BD2" s="173"/>
      <c r="BE2" s="773"/>
      <c r="BF2" s="173"/>
      <c r="BG2" s="173"/>
      <c r="BH2" s="173"/>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0"/>
      <c r="B3" s="747"/>
      <c r="C3" s="1483"/>
      <c r="D3" s="1483"/>
      <c r="E3" s="1483"/>
      <c r="F3" s="1483"/>
      <c r="G3" s="1483"/>
      <c r="H3" s="1483"/>
      <c r="I3" s="1483"/>
      <c r="J3" s="1483"/>
      <c r="K3" s="1483"/>
      <c r="L3" s="1483"/>
      <c r="M3" s="1483"/>
      <c r="N3" s="1483"/>
      <c r="O3" s="1483"/>
      <c r="P3" s="1483"/>
      <c r="Q3" s="1483"/>
      <c r="R3" s="1483"/>
      <c r="S3" s="1483"/>
      <c r="T3" s="1483"/>
      <c r="U3" s="1483"/>
      <c r="V3" s="1483"/>
      <c r="W3" s="1483"/>
      <c r="X3" s="1483"/>
      <c r="Y3" s="1483"/>
      <c r="Z3" s="1483"/>
      <c r="AA3" s="1483"/>
      <c r="AB3" s="1483"/>
      <c r="AC3" s="1483"/>
      <c r="AD3" s="1483"/>
      <c r="AE3" s="1483"/>
      <c r="AF3" s="1483"/>
      <c r="AG3" s="1483"/>
      <c r="AH3" s="713"/>
      <c r="AI3" s="713"/>
      <c r="AJ3" s="713"/>
      <c r="AK3" s="713"/>
      <c r="AL3" s="713"/>
      <c r="AM3" s="751"/>
      <c r="AN3" s="754"/>
      <c r="AO3" s="754"/>
      <c r="AP3" s="749"/>
      <c r="AQ3" s="749"/>
      <c r="AR3" s="749"/>
      <c r="AS3" s="749"/>
      <c r="AT3" s="749"/>
      <c r="AU3" s="749"/>
      <c r="AV3" s="749"/>
      <c r="AW3" s="713"/>
      <c r="AX3" s="713"/>
      <c r="AY3" s="713"/>
      <c r="AZ3" s="713"/>
      <c r="BA3" s="673"/>
      <c r="BB3" s="81"/>
      <c r="BC3" s="8"/>
      <c r="BD3" s="173"/>
      <c r="BE3" s="773"/>
      <c r="BF3" s="173"/>
      <c r="BG3" s="173"/>
      <c r="BH3" s="173"/>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0"/>
      <c r="B4" s="747"/>
      <c r="C4" s="1483"/>
      <c r="D4" s="1483"/>
      <c r="E4" s="1483"/>
      <c r="F4" s="1483"/>
      <c r="G4" s="1483"/>
      <c r="H4" s="1483"/>
      <c r="I4" s="1483"/>
      <c r="J4" s="1483"/>
      <c r="K4" s="1483"/>
      <c r="L4" s="1483"/>
      <c r="M4" s="1483"/>
      <c r="N4" s="1483"/>
      <c r="O4" s="1483"/>
      <c r="P4" s="1483"/>
      <c r="Q4" s="1483"/>
      <c r="R4" s="1483"/>
      <c r="S4" s="1483"/>
      <c r="T4" s="1483"/>
      <c r="U4" s="1483"/>
      <c r="V4" s="1483"/>
      <c r="W4" s="1483"/>
      <c r="X4" s="1483"/>
      <c r="Y4" s="1483"/>
      <c r="Z4" s="1483"/>
      <c r="AA4" s="1483"/>
      <c r="AB4" s="1483"/>
      <c r="AC4" s="1483"/>
      <c r="AD4" s="1483"/>
      <c r="AE4" s="1483"/>
      <c r="AF4" s="1483"/>
      <c r="AG4" s="1483"/>
      <c r="AH4" s="752"/>
      <c r="AI4" s="1484" t="s">
        <v>1195</v>
      </c>
      <c r="AJ4" s="1483"/>
      <c r="AK4" s="1483"/>
      <c r="AO4" s="746"/>
      <c r="AP4" s="749"/>
      <c r="AQ4" s="749"/>
      <c r="AR4" s="749"/>
      <c r="AS4" s="1487" t="s">
        <v>1191</v>
      </c>
      <c r="AT4" s="1487"/>
      <c r="AU4" s="1487"/>
      <c r="AV4" s="749"/>
      <c r="AW4" s="713"/>
      <c r="AX4" s="713"/>
      <c r="AY4" s="713"/>
      <c r="AZ4" s="713"/>
      <c r="BA4" s="673"/>
      <c r="BB4" s="81"/>
      <c r="BC4" s="8"/>
      <c r="BD4" s="173"/>
      <c r="BE4" s="773"/>
      <c r="BF4" s="173"/>
      <c r="BG4" s="173"/>
      <c r="BH4" s="173"/>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49999999999999" customHeight="1">
      <c r="A5" s="770"/>
      <c r="B5" s="1485" t="s">
        <v>1196</v>
      </c>
      <c r="C5" s="1486"/>
      <c r="D5" s="1486"/>
      <c r="E5" s="1486"/>
      <c r="F5" s="1486"/>
      <c r="G5" s="1486"/>
      <c r="H5" s="1486"/>
      <c r="I5" s="1486"/>
      <c r="J5" s="1486"/>
      <c r="K5" s="1486"/>
      <c r="L5" s="1486"/>
      <c r="M5" s="1486"/>
      <c r="N5" s="1486"/>
      <c r="O5" s="1486"/>
      <c r="P5" s="1486"/>
      <c r="Q5" s="1486"/>
      <c r="R5" s="1486"/>
      <c r="S5" s="750"/>
      <c r="T5" s="750"/>
      <c r="U5" s="750"/>
      <c r="V5" s="750"/>
      <c r="W5" s="750"/>
      <c r="X5" s="750"/>
      <c r="Y5" s="750"/>
      <c r="Z5" s="750"/>
      <c r="AA5" s="750"/>
      <c r="AB5" s="750"/>
      <c r="AC5" s="750"/>
      <c r="AD5" s="750"/>
      <c r="AE5" s="750"/>
      <c r="AF5" s="750"/>
      <c r="AG5" s="750"/>
      <c r="AH5" s="750"/>
      <c r="AI5" s="750"/>
      <c r="AJ5" s="750"/>
      <c r="AK5" s="750"/>
      <c r="AL5" s="750"/>
      <c r="AM5" s="754"/>
      <c r="AN5" s="754"/>
      <c r="AO5" s="754" t="s">
        <v>8530</v>
      </c>
      <c r="AP5" s="713"/>
      <c r="AQ5" s="713"/>
      <c r="AR5" s="713"/>
      <c r="AS5" s="713"/>
      <c r="AT5" s="753"/>
      <c r="AU5" s="753"/>
      <c r="AV5" s="713"/>
      <c r="AW5" s="713"/>
      <c r="AX5" s="713"/>
      <c r="AY5" s="713"/>
      <c r="AZ5" s="713"/>
      <c r="BB5" s="161"/>
      <c r="BC5" s="8"/>
      <c r="BD5" s="173"/>
      <c r="BE5" s="773"/>
      <c r="BF5" s="173"/>
      <c r="BG5" s="173"/>
      <c r="BH5" s="173"/>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70" customHeight="1">
      <c r="A6" s="770"/>
      <c r="B6" s="747"/>
      <c r="C6" s="1538" t="s">
        <v>8533</v>
      </c>
      <c r="D6" s="1538"/>
      <c r="E6" s="1538"/>
      <c r="F6" s="1538"/>
      <c r="G6" s="1538"/>
      <c r="H6" s="1538"/>
      <c r="I6" s="1538"/>
      <c r="J6" s="1538"/>
      <c r="K6" s="1538"/>
      <c r="L6" s="1538"/>
      <c r="M6" s="1538"/>
      <c r="N6" s="1538"/>
      <c r="O6" s="1538"/>
      <c r="P6" s="1538"/>
      <c r="Q6" s="1538"/>
      <c r="R6" s="1538"/>
      <c r="S6" s="1538"/>
      <c r="T6" s="1538"/>
      <c r="U6" s="1538"/>
      <c r="V6" s="1538"/>
      <c r="W6" s="1538"/>
      <c r="X6" s="1538"/>
      <c r="Y6" s="1538"/>
      <c r="Z6" s="1538"/>
      <c r="AA6" s="1538"/>
      <c r="AB6" s="1538"/>
      <c r="AC6" s="1538"/>
      <c r="AD6" s="1538"/>
      <c r="AE6" s="1538"/>
      <c r="AF6" s="1538"/>
      <c r="AG6" s="1538"/>
      <c r="AH6" s="1538"/>
      <c r="AI6" s="1538"/>
      <c r="AJ6" s="1538"/>
      <c r="AK6" s="1538"/>
      <c r="AL6" s="1538"/>
      <c r="AM6" s="1538"/>
      <c r="AN6" s="1538"/>
      <c r="AO6" s="1538"/>
      <c r="AP6" s="1538"/>
      <c r="AQ6" s="1538"/>
      <c r="AR6" s="1538"/>
      <c r="AS6" s="1538"/>
      <c r="AT6" s="305"/>
      <c r="AU6" s="1589" t="s">
        <v>7680</v>
      </c>
      <c r="AV6" s="1589"/>
      <c r="AW6" s="1589"/>
      <c r="AX6" s="1589"/>
      <c r="AY6" s="1589"/>
      <c r="AZ6" s="1589"/>
      <c r="BA6" s="1589"/>
      <c r="BB6" s="1589"/>
      <c r="BC6" s="1293"/>
      <c r="BD6" s="173"/>
      <c r="BE6" s="773"/>
      <c r="BF6" s="173"/>
      <c r="BG6" s="173"/>
      <c r="BH6" s="173"/>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0"/>
      <c r="B7" s="7"/>
      <c r="C7" s="1420" t="s">
        <v>119</v>
      </c>
      <c r="D7" s="1420"/>
      <c r="E7" s="1420"/>
      <c r="F7" s="1420"/>
      <c r="G7" s="1420"/>
      <c r="H7" s="1420"/>
      <c r="I7" s="1420"/>
      <c r="J7" s="736"/>
      <c r="K7" s="736"/>
      <c r="L7" s="736"/>
      <c r="M7" s="736"/>
      <c r="N7" s="737"/>
      <c r="O7" s="737"/>
      <c r="P7" s="738"/>
      <c r="Q7" s="737"/>
      <c r="R7" s="737"/>
      <c r="S7" s="737"/>
      <c r="T7" s="737"/>
      <c r="U7" s="737"/>
      <c r="V7" s="737"/>
      <c r="W7" s="737"/>
      <c r="X7" s="737"/>
      <c r="Y7" s="739"/>
      <c r="Z7" s="739"/>
      <c r="AA7" s="739"/>
      <c r="AB7" s="739"/>
      <c r="AC7" s="739"/>
      <c r="AD7" s="738"/>
      <c r="AE7" s="738"/>
      <c r="AF7" s="739"/>
      <c r="AG7" s="739"/>
      <c r="AH7" s="738"/>
      <c r="AI7" s="739"/>
      <c r="AJ7" s="739"/>
      <c r="AK7" s="740"/>
      <c r="AL7" s="739"/>
      <c r="AM7" s="741"/>
      <c r="AN7" s="739"/>
      <c r="AO7" s="741"/>
      <c r="AP7" s="738"/>
      <c r="AQ7" s="738"/>
      <c r="AR7" s="738"/>
      <c r="AS7" s="738"/>
      <c r="AT7" s="738"/>
      <c r="AU7" s="738"/>
      <c r="AV7" s="738"/>
      <c r="AW7" s="738"/>
      <c r="AX7" s="1477"/>
      <c r="AY7" s="1477"/>
      <c r="AZ7" s="1477"/>
      <c r="BA7" s="1477"/>
      <c r="BB7" s="1477"/>
      <c r="BC7" s="8"/>
      <c r="BD7" s="173"/>
      <c r="BE7" s="773"/>
      <c r="BF7" s="173"/>
      <c r="BG7" s="173"/>
      <c r="BH7" s="173"/>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0"/>
      <c r="B8" s="7"/>
      <c r="C8" s="1420"/>
      <c r="D8" s="1420"/>
      <c r="E8" s="1420"/>
      <c r="F8" s="1420"/>
      <c r="G8" s="1420"/>
      <c r="H8" s="1420"/>
      <c r="I8" s="1420"/>
      <c r="J8" s="736"/>
      <c r="K8" s="736"/>
      <c r="L8" s="736"/>
      <c r="M8" s="736"/>
      <c r="N8" s="737"/>
      <c r="O8" s="737"/>
      <c r="P8" s="737"/>
      <c r="Q8" s="737"/>
      <c r="R8" s="737"/>
      <c r="S8" s="737"/>
      <c r="T8" s="737"/>
      <c r="U8" s="737"/>
      <c r="V8" s="737"/>
      <c r="W8" s="737"/>
      <c r="X8" s="737"/>
      <c r="Y8" s="739"/>
      <c r="Z8" s="739"/>
      <c r="AA8" s="739"/>
      <c r="AB8" s="739"/>
      <c r="AC8" s="739"/>
      <c r="AD8" s="739"/>
      <c r="AE8" s="739"/>
      <c r="AF8" s="739"/>
      <c r="AG8" s="739"/>
      <c r="AH8" s="739"/>
      <c r="AI8" s="739"/>
      <c r="AJ8" s="739"/>
      <c r="AK8" s="742"/>
      <c r="AL8" s="743"/>
      <c r="AM8" s="743"/>
      <c r="AN8" s="739"/>
      <c r="AO8" s="743"/>
      <c r="AP8" s="739"/>
      <c r="AQ8" s="739"/>
      <c r="AR8" s="739"/>
      <c r="AS8" s="739"/>
      <c r="AT8" s="739"/>
      <c r="AU8" s="739"/>
      <c r="AV8" s="739"/>
      <c r="AW8" s="739"/>
      <c r="AX8" s="1477"/>
      <c r="AY8" s="1477"/>
      <c r="AZ8" s="1477"/>
      <c r="BA8" s="1477"/>
      <c r="BB8" s="1477"/>
      <c r="BC8" s="8"/>
      <c r="BD8" s="173"/>
      <c r="BE8" s="773"/>
      <c r="BF8" s="173"/>
      <c r="BG8" s="173"/>
      <c r="BH8" s="173"/>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0"/>
      <c r="B9" s="7"/>
      <c r="C9" s="668"/>
      <c r="D9" s="668"/>
      <c r="E9" s="668"/>
      <c r="F9" s="668"/>
      <c r="G9" s="668"/>
      <c r="H9" s="668"/>
      <c r="I9" s="668"/>
      <c r="J9" s="669"/>
      <c r="K9" s="669"/>
      <c r="L9" s="669"/>
      <c r="M9" s="669"/>
      <c r="N9" s="161"/>
      <c r="O9" s="161"/>
      <c r="P9" s="161"/>
      <c r="Q9" s="161"/>
      <c r="R9" s="161"/>
      <c r="S9" s="161"/>
      <c r="T9" s="161"/>
      <c r="U9" s="161"/>
      <c r="V9" s="161"/>
      <c r="W9" s="161"/>
      <c r="X9" s="161"/>
      <c r="Y9" s="13"/>
      <c r="Z9" s="13"/>
      <c r="AA9" s="13"/>
      <c r="AB9" s="13"/>
      <c r="AC9" s="13"/>
      <c r="AD9" s="13"/>
      <c r="AE9" s="13"/>
      <c r="AF9" s="13"/>
      <c r="AG9" s="13"/>
      <c r="AH9" s="13"/>
      <c r="AI9" s="13"/>
      <c r="AJ9" s="13"/>
      <c r="AK9" s="670"/>
      <c r="AL9" s="671"/>
      <c r="AM9" s="671"/>
      <c r="AN9" s="13"/>
      <c r="AO9" s="671"/>
      <c r="AP9" s="13"/>
      <c r="AQ9" s="13"/>
      <c r="AR9" s="13"/>
      <c r="AS9" s="13"/>
      <c r="AT9" s="13"/>
      <c r="AU9" s="13"/>
      <c r="AV9" s="13"/>
      <c r="AW9" s="13"/>
      <c r="AX9" s="672"/>
      <c r="AY9" s="672"/>
      <c r="AZ9" s="672"/>
      <c r="BA9" s="672"/>
      <c r="BB9" s="672"/>
      <c r="BC9" s="8"/>
      <c r="BD9" s="173"/>
      <c r="BE9" s="773"/>
      <c r="BF9" s="173"/>
      <c r="BG9" s="173"/>
      <c r="BH9" s="173"/>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0"/>
      <c r="B10" s="766" t="s">
        <v>1136</v>
      </c>
      <c r="C10" s="1434" t="s">
        <v>1138</v>
      </c>
      <c r="D10" s="1434"/>
      <c r="E10" s="1434"/>
      <c r="F10" s="1434"/>
      <c r="G10" s="161"/>
      <c r="H10" s="161"/>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3"/>
      <c r="AY10" s="13"/>
      <c r="AZ10" s="13"/>
      <c r="BA10" s="13"/>
      <c r="BB10" s="161"/>
      <c r="BC10" s="8"/>
      <c r="BD10" s="173"/>
      <c r="BE10" s="773"/>
      <c r="BF10" s="173"/>
      <c r="BG10" s="173"/>
      <c r="BH10" s="173"/>
      <c r="BI10" s="173"/>
      <c r="BJ10" s="173"/>
      <c r="BK10" s="173"/>
      <c r="BL10" s="173"/>
      <c r="BM10" s="173"/>
      <c r="BN10" s="173"/>
      <c r="BO10" s="173"/>
      <c r="BP10" s="173"/>
      <c r="BQ10" s="173"/>
      <c r="BR10" s="173"/>
      <c r="BS10" s="173"/>
      <c r="BT10" s="173"/>
      <c r="BU10" s="173"/>
      <c r="BV10" s="173"/>
      <c r="BW10" s="173"/>
      <c r="BX10" s="173"/>
      <c r="BY10" s="173"/>
      <c r="BZ10" s="173"/>
      <c r="CA10" s="173"/>
      <c r="CB10" s="173"/>
      <c r="CC10" s="173"/>
      <c r="CD10" s="173"/>
      <c r="CE10" s="173"/>
      <c r="CF10" s="173"/>
      <c r="CG10" s="173"/>
    </row>
    <row r="11" spans="1:85" s="3" customFormat="1" ht="7.5" customHeight="1">
      <c r="A11" s="770"/>
      <c r="B11" s="683"/>
      <c r="C11" s="1434"/>
      <c r="D11" s="1434"/>
      <c r="E11" s="1434"/>
      <c r="F11" s="1434"/>
      <c r="G11" s="191"/>
      <c r="H11" s="191"/>
      <c r="I11" s="1499" t="s">
        <v>8122</v>
      </c>
      <c r="J11" s="1499"/>
      <c r="K11" s="1499"/>
      <c r="L11" s="1499"/>
      <c r="M11" s="1499"/>
      <c r="N11" s="1499"/>
      <c r="O11" s="1499"/>
      <c r="P11" s="1499"/>
      <c r="Q11" s="1499"/>
      <c r="R11" s="1499"/>
      <c r="S11" s="1499"/>
      <c r="T11" s="1499"/>
      <c r="U11" s="1499"/>
      <c r="V11" s="1499"/>
      <c r="W11" s="1499"/>
      <c r="X11" s="1499"/>
      <c r="Y11" s="1499"/>
      <c r="Z11" s="1499"/>
      <c r="AA11" s="1499"/>
      <c r="AB11" s="716"/>
      <c r="AC11" s="716"/>
      <c r="AD11" s="716"/>
      <c r="AE11" s="716"/>
      <c r="AF11" s="716"/>
      <c r="AG11" s="716"/>
      <c r="AH11" s="716"/>
      <c r="AI11" s="716"/>
      <c r="AJ11" s="716"/>
      <c r="AK11" s="716"/>
      <c r="AL11" s="716"/>
      <c r="AM11" s="716"/>
      <c r="AN11" s="716"/>
      <c r="AO11" s="716"/>
      <c r="AP11" s="716"/>
      <c r="AQ11" s="716"/>
      <c r="AR11" s="716"/>
      <c r="AS11" s="716"/>
      <c r="AT11" s="716"/>
      <c r="AU11" s="716"/>
      <c r="AV11" s="716"/>
      <c r="AW11" s="716"/>
      <c r="AX11" s="716"/>
      <c r="AY11" s="716"/>
      <c r="AZ11" s="716"/>
      <c r="BA11" s="716"/>
      <c r="BB11" s="191"/>
      <c r="BC11" s="8"/>
      <c r="BD11" s="173"/>
      <c r="BE11" s="773"/>
      <c r="BF11" s="173"/>
      <c r="BG11" s="173"/>
      <c r="BH11" s="173"/>
      <c r="BI11" s="173"/>
      <c r="BJ11" s="173"/>
      <c r="BK11" s="173"/>
      <c r="BL11" s="173"/>
      <c r="BM11" s="173"/>
      <c r="BN11" s="173"/>
      <c r="BO11" s="173"/>
      <c r="BP11" s="173"/>
      <c r="BQ11" s="173"/>
      <c r="BR11" s="173"/>
      <c r="BS11" s="173"/>
      <c r="BT11" s="173"/>
      <c r="BU11" s="173"/>
      <c r="BV11" s="173"/>
      <c r="BW11" s="173"/>
      <c r="BX11" s="173"/>
      <c r="BY11" s="173"/>
      <c r="BZ11" s="173"/>
      <c r="CA11" s="173"/>
      <c r="CB11" s="173"/>
      <c r="CC11" s="173"/>
      <c r="CD11" s="173"/>
      <c r="CE11" s="173"/>
      <c r="CF11" s="173"/>
      <c r="CG11" s="173"/>
    </row>
    <row r="12" spans="1:85" s="3" customFormat="1" ht="7.5" customHeight="1">
      <c r="A12" s="770"/>
      <c r="B12" s="683"/>
      <c r="C12" s="1434"/>
      <c r="D12" s="1434"/>
      <c r="E12" s="1434"/>
      <c r="F12" s="1434"/>
      <c r="G12" s="191"/>
      <c r="H12" s="191"/>
      <c r="I12" s="1499"/>
      <c r="J12" s="1499"/>
      <c r="K12" s="1499"/>
      <c r="L12" s="1499"/>
      <c r="M12" s="1499"/>
      <c r="N12" s="1499"/>
      <c r="O12" s="1499"/>
      <c r="P12" s="1499"/>
      <c r="Q12" s="1499"/>
      <c r="R12" s="1499"/>
      <c r="S12" s="1499"/>
      <c r="T12" s="1499"/>
      <c r="U12" s="1499"/>
      <c r="V12" s="1499"/>
      <c r="W12" s="1499"/>
      <c r="X12" s="1499"/>
      <c r="Y12" s="1499"/>
      <c r="Z12" s="1499"/>
      <c r="AA12" s="1499"/>
      <c r="AB12" s="716"/>
      <c r="AC12" s="716"/>
      <c r="AD12" s="716"/>
      <c r="AE12" s="716"/>
      <c r="AF12" s="716"/>
      <c r="AG12" s="716"/>
      <c r="AH12" s="716"/>
      <c r="AI12" s="716"/>
      <c r="AJ12" s="716"/>
      <c r="AK12" s="716"/>
      <c r="AL12" s="716"/>
      <c r="AM12" s="716"/>
      <c r="AN12" s="716"/>
      <c r="AO12" s="716"/>
      <c r="AP12" s="716"/>
      <c r="AQ12" s="716"/>
      <c r="AR12" s="716"/>
      <c r="AS12" s="716"/>
      <c r="AT12" s="716"/>
      <c r="AU12" s="716"/>
      <c r="AV12" s="716"/>
      <c r="AW12" s="716"/>
      <c r="AX12" s="716"/>
      <c r="AY12" s="716"/>
      <c r="AZ12" s="716"/>
      <c r="BA12" s="716"/>
      <c r="BB12" s="191"/>
      <c r="BC12" s="8"/>
      <c r="BD12" s="173"/>
      <c r="BE12" s="773"/>
      <c r="BF12" s="173"/>
      <c r="BG12" s="173"/>
      <c r="BH12" s="173"/>
      <c r="BI12" s="173"/>
      <c r="BJ12" s="173"/>
      <c r="BK12" s="173"/>
      <c r="BL12" s="173"/>
      <c r="BM12" s="173"/>
      <c r="BN12" s="173"/>
      <c r="BO12" s="173"/>
      <c r="BP12" s="173"/>
      <c r="BQ12" s="173"/>
      <c r="BR12" s="173"/>
      <c r="BS12" s="173"/>
      <c r="BT12" s="173"/>
      <c r="BU12" s="173"/>
      <c r="BV12" s="173"/>
      <c r="BW12" s="173"/>
      <c r="BX12" s="173"/>
      <c r="BY12" s="173"/>
      <c r="BZ12" s="173"/>
      <c r="CA12" s="173"/>
      <c r="CB12" s="173"/>
      <c r="CC12" s="173"/>
      <c r="CD12" s="173"/>
      <c r="CE12" s="173"/>
      <c r="CF12" s="173"/>
      <c r="CG12" s="173"/>
    </row>
    <row r="13" spans="1:85" s="3" customFormat="1" ht="15" customHeight="1">
      <c r="A13" s="770"/>
      <c r="B13" s="683"/>
      <c r="C13" s="1434"/>
      <c r="D13" s="1434"/>
      <c r="E13" s="1434"/>
      <c r="F13" s="1434"/>
      <c r="G13" s="191"/>
      <c r="H13" s="191"/>
      <c r="I13" s="764"/>
      <c r="J13" s="764"/>
      <c r="K13" s="764"/>
      <c r="L13" s="764"/>
      <c r="M13" s="764"/>
      <c r="N13" s="764"/>
      <c r="O13" s="764"/>
      <c r="P13" s="764"/>
      <c r="Q13" s="744"/>
      <c r="R13" s="744"/>
      <c r="S13" s="744"/>
      <c r="T13" s="744"/>
      <c r="U13" s="744"/>
      <c r="V13" s="744"/>
      <c r="W13" s="744"/>
      <c r="X13" s="744"/>
      <c r="Y13" s="744"/>
      <c r="Z13" s="744"/>
      <c r="AA13" s="744"/>
      <c r="AB13" s="744"/>
      <c r="AC13" s="744"/>
      <c r="AD13" s="744"/>
      <c r="AE13" s="744"/>
      <c r="AF13" s="161"/>
      <c r="AG13" s="161"/>
      <c r="AH13" s="161"/>
      <c r="AI13" s="161"/>
      <c r="AJ13" s="161"/>
      <c r="AK13" s="161"/>
      <c r="AL13" s="161"/>
      <c r="AM13" s="161"/>
      <c r="AN13" s="161"/>
      <c r="AO13" s="161"/>
      <c r="AP13" s="192"/>
      <c r="AQ13" s="192"/>
      <c r="AR13" s="192"/>
      <c r="AS13" s="192"/>
      <c r="AT13" s="192"/>
      <c r="AU13" s="192"/>
      <c r="AV13" s="161"/>
      <c r="AW13" s="161"/>
      <c r="AX13" s="679"/>
      <c r="AY13" s="679"/>
      <c r="AZ13" s="679"/>
      <c r="BA13" s="679"/>
      <c r="BB13" s="191"/>
      <c r="BC13" s="8"/>
      <c r="BD13" s="173"/>
      <c r="BE13" s="773"/>
      <c r="BF13" s="173" t="s">
        <v>1194</v>
      </c>
      <c r="BG13" s="173"/>
      <c r="BH13" s="173"/>
      <c r="BI13" s="173"/>
      <c r="BJ13" s="173"/>
      <c r="BK13" s="173"/>
      <c r="BL13" s="173"/>
      <c r="BM13" s="173"/>
      <c r="BN13" s="173"/>
      <c r="BO13" s="173"/>
      <c r="BP13" s="173"/>
      <c r="BQ13" s="173"/>
      <c r="BR13" s="173"/>
      <c r="BS13" s="173"/>
      <c r="BT13" s="173"/>
      <c r="BU13" s="173"/>
      <c r="BV13" s="173"/>
      <c r="BW13" s="173"/>
      <c r="BX13" s="173"/>
      <c r="BY13" s="173"/>
      <c r="BZ13" s="173"/>
      <c r="CA13" s="173"/>
      <c r="CB13" s="173"/>
      <c r="CC13" s="173"/>
      <c r="CD13" s="173"/>
      <c r="CE13" s="173"/>
      <c r="CF13" s="173"/>
      <c r="CG13" s="173"/>
    </row>
    <row r="14" spans="1:85" s="3" customFormat="1" ht="20.25" customHeight="1">
      <c r="A14" s="770"/>
      <c r="B14" s="7"/>
      <c r="C14" s="51"/>
      <c r="D14" s="51"/>
      <c r="E14" s="51"/>
      <c r="F14" s="51"/>
      <c r="J14" s="77"/>
      <c r="K14" s="77"/>
      <c r="L14" s="1227"/>
      <c r="M14" s="77"/>
      <c r="N14" s="77"/>
      <c r="O14" s="77"/>
      <c r="P14" s="77"/>
      <c r="Q14" s="77"/>
      <c r="R14" s="77"/>
      <c r="S14" s="161"/>
      <c r="T14" s="161"/>
      <c r="U14" s="161"/>
      <c r="W14" s="77"/>
      <c r="X14" s="1480" t="s">
        <v>3345</v>
      </c>
      <c r="Y14" s="1480"/>
      <c r="Z14" s="1480"/>
      <c r="AA14" s="1480"/>
      <c r="AB14" s="1480"/>
      <c r="AC14" s="1480"/>
      <c r="AD14" s="1480"/>
      <c r="AE14" s="1480"/>
      <c r="AF14" s="1480"/>
      <c r="AG14" s="1480"/>
      <c r="AH14" s="1480"/>
      <c r="AI14" s="1480"/>
      <c r="AJ14" s="1480"/>
      <c r="AK14" s="1480"/>
      <c r="AL14" s="1480"/>
      <c r="AM14" s="1480"/>
      <c r="AN14" s="1480"/>
      <c r="AO14" s="1480"/>
      <c r="AQ14" s="196"/>
      <c r="AR14" s="196"/>
      <c r="AS14" s="1480" t="s">
        <v>343</v>
      </c>
      <c r="AT14" s="1480"/>
      <c r="AU14" s="1480"/>
      <c r="AV14" s="1480"/>
      <c r="AX14" s="679"/>
      <c r="AY14" s="679"/>
      <c r="AZ14" s="679"/>
      <c r="BA14" s="679"/>
      <c r="BB14" s="161"/>
      <c r="BC14" s="8"/>
      <c r="BD14" s="173"/>
      <c r="BE14" s="773"/>
      <c r="BF14" s="173"/>
      <c r="BG14" s="173"/>
      <c r="BH14" s="4"/>
      <c r="BI14" s="173"/>
      <c r="BJ14" s="173"/>
      <c r="BK14" s="173"/>
      <c r="BL14" s="173"/>
      <c r="BM14" s="173"/>
      <c r="BN14" s="173"/>
      <c r="BO14" s="173"/>
      <c r="BP14" s="173"/>
      <c r="BQ14" s="173"/>
      <c r="BR14" s="173"/>
      <c r="BS14" s="173"/>
      <c r="BT14" s="173"/>
      <c r="BU14" s="173"/>
      <c r="BV14" s="173"/>
      <c r="BW14" s="173"/>
      <c r="BX14" s="173"/>
      <c r="BY14" s="173"/>
      <c r="BZ14" s="173"/>
      <c r="CA14" s="173"/>
      <c r="CB14" s="173"/>
      <c r="CC14" s="173"/>
      <c r="CD14" s="173"/>
      <c r="CE14" s="173"/>
      <c r="CF14" s="173"/>
      <c r="CG14" s="173"/>
    </row>
    <row r="15" spans="1:85" s="3" customFormat="1" ht="6" customHeight="1">
      <c r="A15" s="770"/>
      <c r="B15" s="7"/>
      <c r="C15" s="285"/>
      <c r="D15" s="285"/>
      <c r="E15" s="285"/>
      <c r="F15" s="285"/>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1"/>
      <c r="AX15" s="679"/>
      <c r="AY15" s="679"/>
      <c r="AZ15" s="679"/>
      <c r="BA15" s="679"/>
      <c r="BB15" s="161"/>
      <c r="BC15" s="8"/>
      <c r="BD15" s="173"/>
      <c r="BE15" s="773"/>
      <c r="BF15" s="173"/>
      <c r="BG15" s="173"/>
      <c r="BH15" s="4"/>
      <c r="BI15" s="173"/>
      <c r="BJ15" s="173"/>
      <c r="BK15" s="173"/>
      <c r="BL15" s="173"/>
      <c r="BM15" s="173"/>
      <c r="BN15" s="173"/>
      <c r="BO15" s="173"/>
      <c r="BP15" s="173"/>
      <c r="BQ15" s="173"/>
      <c r="BR15" s="173"/>
      <c r="BS15" s="173"/>
      <c r="BT15" s="173"/>
      <c r="BU15" s="173"/>
      <c r="BV15" s="173"/>
      <c r="BW15" s="173"/>
      <c r="BX15" s="173"/>
      <c r="BY15" s="173"/>
      <c r="BZ15" s="173"/>
      <c r="CA15" s="173"/>
      <c r="CB15" s="173"/>
      <c r="CC15" s="173"/>
      <c r="CD15" s="173"/>
      <c r="CE15" s="173"/>
      <c r="CF15" s="173"/>
      <c r="CG15" s="173"/>
    </row>
    <row r="16" spans="1:85" s="3" customFormat="1" ht="16.5" customHeight="1">
      <c r="A16" s="770"/>
      <c r="B16" s="7"/>
      <c r="C16" s="161"/>
      <c r="D16" s="161"/>
      <c r="E16" s="161"/>
      <c r="F16" s="161"/>
      <c r="J16" s="667" t="s">
        <v>1182</v>
      </c>
      <c r="K16" s="161"/>
      <c r="L16" s="161"/>
      <c r="M16" s="18"/>
      <c r="N16" s="18"/>
      <c r="O16" s="18"/>
      <c r="P16" s="18"/>
      <c r="Q16" s="161"/>
      <c r="R16" s="161"/>
      <c r="S16" s="161"/>
      <c r="T16" s="161"/>
      <c r="U16" s="161"/>
      <c r="V16" s="190"/>
      <c r="W16" s="1384" t="s">
        <v>1183</v>
      </c>
      <c r="X16" s="1384"/>
      <c r="Y16" s="1384"/>
      <c r="Z16" s="1384"/>
      <c r="AA16" s="1384"/>
      <c r="AB16" s="1384"/>
      <c r="AC16" s="319"/>
      <c r="AD16" s="1384" t="s">
        <v>371</v>
      </c>
      <c r="AE16" s="1384"/>
      <c r="AF16" s="1384"/>
      <c r="AG16" s="1384"/>
      <c r="AH16" s="327"/>
      <c r="AI16" s="458"/>
      <c r="AJ16" s="1384" t="s">
        <v>608</v>
      </c>
      <c r="AK16" s="1384"/>
      <c r="AL16" s="1384"/>
      <c r="AM16" s="458"/>
      <c r="AN16" s="1488" t="s">
        <v>1139</v>
      </c>
      <c r="AO16" s="1488"/>
      <c r="AP16" s="1488"/>
      <c r="AQ16" s="458"/>
      <c r="AS16" s="1384" t="s">
        <v>464</v>
      </c>
      <c r="AT16" s="1384"/>
      <c r="AU16" s="1384"/>
      <c r="AV16" s="1384"/>
      <c r="AX16" s="679"/>
      <c r="AY16" s="679"/>
      <c r="AZ16" s="679"/>
      <c r="BA16" s="679"/>
      <c r="BB16" s="161"/>
      <c r="BC16" s="8"/>
      <c r="BD16" s="173"/>
      <c r="BE16" s="773"/>
      <c r="BF16" s="173"/>
      <c r="BG16" s="173"/>
      <c r="BH16" s="4"/>
      <c r="BI16" s="173"/>
      <c r="BJ16" s="173"/>
      <c r="BK16" s="173"/>
      <c r="BL16" s="173"/>
      <c r="BM16" s="173"/>
      <c r="BN16" s="173"/>
      <c r="BO16" s="173"/>
      <c r="BP16" s="173"/>
      <c r="BQ16" s="173"/>
      <c r="BR16" s="173"/>
      <c r="BS16" s="173"/>
      <c r="BT16" s="173"/>
      <c r="BU16" s="173"/>
      <c r="BV16" s="173"/>
      <c r="BW16" s="173"/>
      <c r="BX16" s="173"/>
      <c r="BY16" s="173"/>
      <c r="BZ16" s="173"/>
      <c r="CA16" s="173"/>
      <c r="CB16" s="173"/>
      <c r="CC16" s="173"/>
      <c r="CD16" s="173"/>
      <c r="CE16" s="4"/>
      <c r="CF16" s="173"/>
      <c r="CG16" s="173"/>
    </row>
    <row r="17" spans="1:85" s="3" customFormat="1" ht="7.5" customHeight="1">
      <c r="A17" s="770"/>
      <c r="B17" s="7"/>
      <c r="C17" s="161"/>
      <c r="D17" s="161"/>
      <c r="E17" s="161"/>
      <c r="F17" s="161"/>
      <c r="J17" s="161"/>
      <c r="K17" s="161"/>
      <c r="L17" s="161"/>
      <c r="M17" s="161"/>
      <c r="N17" s="161"/>
      <c r="O17" s="161"/>
      <c r="P17" s="161"/>
      <c r="Q17" s="161"/>
      <c r="R17" s="161"/>
      <c r="S17" s="161"/>
      <c r="T17" s="161"/>
      <c r="U17" s="161"/>
      <c r="V17" s="161"/>
      <c r="X17" s="161"/>
      <c r="Y17" s="161"/>
      <c r="Z17" s="161"/>
      <c r="AC17" s="161"/>
      <c r="AD17" s="161"/>
      <c r="AN17" s="161"/>
      <c r="AO17" s="161"/>
      <c r="AP17" s="161"/>
      <c r="AT17" s="161"/>
      <c r="AU17" s="161"/>
      <c r="AV17" s="161"/>
      <c r="AX17" s="679"/>
      <c r="AY17" s="679"/>
      <c r="AZ17" s="679"/>
      <c r="BA17" s="679"/>
      <c r="BB17" s="161"/>
      <c r="BC17" s="8"/>
      <c r="BD17" s="173"/>
      <c r="BE17" s="773"/>
      <c r="BF17" s="173"/>
      <c r="BG17" s="173"/>
      <c r="BH17" s="4"/>
      <c r="BI17" s="173"/>
      <c r="BJ17" s="173"/>
      <c r="BK17" s="173"/>
      <c r="BL17" s="173"/>
      <c r="BM17" s="173"/>
      <c r="BN17" s="173"/>
      <c r="BO17" s="173"/>
      <c r="BP17" s="173"/>
      <c r="BQ17" s="173"/>
      <c r="BR17" s="173"/>
      <c r="BS17" s="173"/>
      <c r="BT17" s="173"/>
      <c r="BU17" s="173"/>
      <c r="BV17" s="173"/>
      <c r="BW17" s="173"/>
      <c r="BX17" s="173"/>
      <c r="BY17" s="173"/>
      <c r="BZ17" s="173"/>
      <c r="CA17" s="173"/>
      <c r="CB17" s="173"/>
      <c r="CC17" s="173"/>
      <c r="CD17" s="173"/>
      <c r="CE17" s="4"/>
      <c r="CF17" s="173"/>
      <c r="CG17" s="173"/>
    </row>
    <row r="18" spans="1:85" s="3" customFormat="1" ht="17.25" customHeight="1">
      <c r="A18" s="770"/>
      <c r="B18" s="7"/>
      <c r="C18" s="161"/>
      <c r="D18" s="161"/>
      <c r="E18" s="161"/>
      <c r="F18" s="161"/>
      <c r="J18" s="1489" t="s">
        <v>1245</v>
      </c>
      <c r="K18" s="1490"/>
      <c r="L18" s="1490"/>
      <c r="M18" s="1490"/>
      <c r="N18" s="1490"/>
      <c r="O18" s="1490"/>
      <c r="P18" s="1490"/>
      <c r="Q18" s="1490"/>
      <c r="R18" s="1490"/>
      <c r="S18" s="1490"/>
      <c r="T18" s="1490"/>
      <c r="U18" s="1491"/>
      <c r="X18" s="1455" t="s">
        <v>14</v>
      </c>
      <c r="Y18" s="1481"/>
      <c r="Z18" s="1481"/>
      <c r="AA18" s="1456"/>
      <c r="AB18" s="290"/>
      <c r="AC18" s="474"/>
      <c r="AD18" s="1437" t="s">
        <v>525</v>
      </c>
      <c r="AE18" s="1437"/>
      <c r="AF18" s="1437"/>
      <c r="AG18" s="1437"/>
      <c r="AH18" s="474"/>
      <c r="AI18" s="476"/>
      <c r="AJ18" s="1542">
        <v>0</v>
      </c>
      <c r="AK18" s="1543"/>
      <c r="AL18" s="1544"/>
      <c r="AN18" s="1455">
        <v>744</v>
      </c>
      <c r="AO18" s="1456"/>
      <c r="AP18" s="195" t="s">
        <v>420</v>
      </c>
      <c r="AS18" s="1360">
        <f>'Control Panel'!S883</f>
        <v>0</v>
      </c>
      <c r="AT18" s="1361"/>
      <c r="AU18" s="1361"/>
      <c r="AV18" s="1362"/>
      <c r="AX18" s="1478">
        <f>'Control Panel'!T883</f>
        <v>0</v>
      </c>
      <c r="AY18" s="1478"/>
      <c r="AZ18" s="1478"/>
      <c r="BA18" s="1478"/>
      <c r="BB18" s="161"/>
      <c r="BC18" s="8"/>
      <c r="BD18" s="173"/>
      <c r="BE18" s="773"/>
      <c r="BF18" s="173"/>
      <c r="BG18" s="173"/>
      <c r="BH18" s="4"/>
      <c r="BI18" s="173"/>
      <c r="BJ18" s="173"/>
      <c r="BK18" s="173"/>
      <c r="BL18" s="173"/>
      <c r="BM18" s="173"/>
      <c r="BN18" s="173"/>
      <c r="BO18" s="173"/>
      <c r="BP18" s="173"/>
      <c r="BQ18" s="173"/>
      <c r="BR18" s="173"/>
      <c r="BS18" s="173"/>
      <c r="BT18" s="173"/>
      <c r="BU18" s="173"/>
      <c r="BV18" s="173"/>
      <c r="BW18" s="173"/>
      <c r="BX18" s="173"/>
      <c r="BY18" s="173"/>
      <c r="BZ18" s="173"/>
      <c r="CA18" s="173"/>
      <c r="CB18" s="173"/>
      <c r="CC18" s="173"/>
      <c r="CD18" s="173"/>
      <c r="CE18" s="4"/>
      <c r="CF18" s="173"/>
      <c r="CG18" s="173"/>
    </row>
    <row r="19" spans="1:85" s="3" customFormat="1" ht="7.5" customHeight="1">
      <c r="A19" s="770"/>
      <c r="B19" s="7"/>
      <c r="C19" s="161"/>
      <c r="D19" s="161"/>
      <c r="E19" s="161"/>
      <c r="F19" s="161"/>
      <c r="J19" s="675"/>
      <c r="K19" s="172"/>
      <c r="L19" s="172"/>
      <c r="M19" s="172"/>
      <c r="N19" s="172"/>
      <c r="O19" s="172"/>
      <c r="P19" s="172"/>
      <c r="Q19" s="172"/>
      <c r="R19" s="172"/>
      <c r="S19" s="172"/>
      <c r="T19" s="172"/>
      <c r="U19" s="172"/>
      <c r="Z19" s="54"/>
      <c r="AA19" s="54"/>
      <c r="AB19" s="475"/>
      <c r="AC19" s="475"/>
      <c r="AD19" s="54"/>
      <c r="AG19" s="161"/>
      <c r="AH19" s="220"/>
      <c r="AI19" s="476"/>
      <c r="AJ19" s="288"/>
      <c r="AK19" s="288"/>
      <c r="AL19" s="289"/>
      <c r="AN19" s="54"/>
      <c r="AO19" s="54"/>
      <c r="AP19" s="54"/>
      <c r="AS19" s="54"/>
      <c r="AT19" s="54"/>
      <c r="AU19" s="54"/>
      <c r="AV19" s="195"/>
      <c r="AX19" s="680"/>
      <c r="AY19" s="680"/>
      <c r="AZ19" s="680"/>
      <c r="BA19" s="680"/>
      <c r="BB19" s="161"/>
      <c r="BC19" s="8"/>
      <c r="BD19" s="173"/>
      <c r="BE19" s="773"/>
      <c r="BF19" s="173"/>
      <c r="BG19" s="173"/>
      <c r="BH19" s="4"/>
      <c r="BI19" s="173"/>
      <c r="BJ19" s="173"/>
      <c r="BK19" s="173"/>
      <c r="BL19" s="173"/>
      <c r="BM19" s="173"/>
      <c r="BN19" s="173"/>
      <c r="BO19" s="173"/>
      <c r="BP19" s="173"/>
      <c r="BQ19" s="173"/>
      <c r="BR19" s="173"/>
      <c r="BS19" s="173"/>
      <c r="BT19" s="173"/>
      <c r="BU19" s="173"/>
      <c r="BV19" s="173"/>
      <c r="BW19" s="173"/>
      <c r="BX19" s="173"/>
      <c r="BY19" s="173"/>
      <c r="BZ19" s="173"/>
      <c r="CA19" s="173"/>
      <c r="CB19" s="173"/>
      <c r="CC19" s="173"/>
      <c r="CD19" s="173"/>
      <c r="CE19" s="4"/>
      <c r="CF19" s="173"/>
      <c r="CG19" s="173"/>
    </row>
    <row r="20" spans="1:85" s="3" customFormat="1" ht="17.25" customHeight="1">
      <c r="A20" s="770"/>
      <c r="B20" s="7"/>
      <c r="C20" s="161"/>
      <c r="D20" s="161"/>
      <c r="E20" s="161"/>
      <c r="F20" s="161"/>
      <c r="J20" s="1489" t="s">
        <v>1246</v>
      </c>
      <c r="K20" s="1490"/>
      <c r="L20" s="1490"/>
      <c r="M20" s="1490"/>
      <c r="N20" s="1490"/>
      <c r="O20" s="1490"/>
      <c r="P20" s="1490"/>
      <c r="Q20" s="1490"/>
      <c r="R20" s="1490"/>
      <c r="S20" s="1490"/>
      <c r="T20" s="1490"/>
      <c r="U20" s="1491"/>
      <c r="X20" s="1455" t="s">
        <v>14</v>
      </c>
      <c r="Y20" s="1481"/>
      <c r="Z20" s="1481"/>
      <c r="AA20" s="1456"/>
      <c r="AB20" s="290"/>
      <c r="AC20" s="474"/>
      <c r="AD20" s="1437" t="s">
        <v>525</v>
      </c>
      <c r="AE20" s="1437"/>
      <c r="AF20" s="1437"/>
      <c r="AG20" s="1437"/>
      <c r="AH20" s="474"/>
      <c r="AI20" s="476"/>
      <c r="AJ20" s="1455">
        <v>1</v>
      </c>
      <c r="AK20" s="1481"/>
      <c r="AL20" s="1456"/>
      <c r="AN20" s="1455">
        <v>744</v>
      </c>
      <c r="AO20" s="1456"/>
      <c r="AP20" s="195" t="s">
        <v>420</v>
      </c>
      <c r="AS20" s="1360">
        <f>'Control Panel'!S884</f>
        <v>0.09</v>
      </c>
      <c r="AT20" s="1361"/>
      <c r="AU20" s="1361"/>
      <c r="AV20" s="1362"/>
      <c r="AX20" s="1478">
        <f>'Control Panel'!T884</f>
        <v>66.959999999999994</v>
      </c>
      <c r="AY20" s="1478"/>
      <c r="AZ20" s="1478"/>
      <c r="BA20" s="1478"/>
      <c r="BB20" s="161"/>
      <c r="BC20" s="8"/>
      <c r="BD20" s="173"/>
      <c r="BE20" s="773"/>
      <c r="BF20" s="173"/>
      <c r="BG20" s="173"/>
      <c r="BH20" s="4"/>
      <c r="BI20" s="173"/>
      <c r="BJ20" s="173"/>
      <c r="BK20" s="173"/>
      <c r="BL20" s="173"/>
      <c r="BM20" s="173"/>
      <c r="BN20" s="173"/>
      <c r="BO20" s="173"/>
      <c r="BP20" s="173"/>
      <c r="BQ20" s="173"/>
      <c r="BR20" s="173"/>
      <c r="BS20" s="173"/>
      <c r="BT20" s="173"/>
      <c r="BU20" s="173"/>
      <c r="BV20" s="173"/>
      <c r="BW20" s="173"/>
      <c r="BX20" s="173"/>
      <c r="BY20" s="173"/>
      <c r="BZ20" s="173"/>
      <c r="CA20" s="173"/>
      <c r="CB20" s="173"/>
      <c r="CC20" s="173"/>
      <c r="CD20" s="173"/>
      <c r="CE20" s="4"/>
      <c r="CF20" s="173"/>
      <c r="CG20" s="173"/>
    </row>
    <row r="21" spans="1:85" s="3" customFormat="1" ht="7.5" customHeight="1">
      <c r="A21" s="770"/>
      <c r="B21" s="7"/>
      <c r="C21" s="161"/>
      <c r="D21" s="161"/>
      <c r="E21" s="161"/>
      <c r="F21" s="161"/>
      <c r="J21" s="675"/>
      <c r="K21" s="172"/>
      <c r="L21" s="172"/>
      <c r="M21" s="172"/>
      <c r="N21" s="172"/>
      <c r="O21" s="172"/>
      <c r="P21" s="172"/>
      <c r="Q21" s="172"/>
      <c r="R21" s="172"/>
      <c r="S21" s="172"/>
      <c r="T21" s="172"/>
      <c r="U21" s="172"/>
      <c r="Z21" s="54"/>
      <c r="AA21" s="54"/>
      <c r="AB21" s="475"/>
      <c r="AC21" s="475"/>
      <c r="AD21" s="54"/>
      <c r="AE21" s="161"/>
      <c r="AF21" s="161"/>
      <c r="AG21" s="161"/>
      <c r="AH21" s="220"/>
      <c r="AI21" s="476"/>
      <c r="AJ21" s="54"/>
      <c r="AK21" s="54"/>
      <c r="AN21" s="54"/>
      <c r="AO21" s="54"/>
      <c r="AP21" s="195"/>
      <c r="AS21" s="54"/>
      <c r="AT21" s="54"/>
      <c r="AU21" s="54"/>
      <c r="AV21" s="53"/>
      <c r="AX21" s="680"/>
      <c r="AY21" s="680"/>
      <c r="AZ21" s="680"/>
      <c r="BA21" s="680"/>
      <c r="BB21" s="161"/>
      <c r="BC21" s="8"/>
      <c r="BD21" s="173"/>
      <c r="BE21" s="773"/>
      <c r="BF21" s="173"/>
      <c r="BG21" s="173"/>
      <c r="BH21" s="4"/>
      <c r="BI21" s="173"/>
      <c r="BJ21" s="173"/>
      <c r="BK21" s="173"/>
      <c r="BL21" s="173"/>
      <c r="BM21" s="173"/>
      <c r="BN21" s="173"/>
      <c r="BO21" s="173"/>
      <c r="BP21" s="173"/>
      <c r="BQ21" s="173"/>
      <c r="BR21" s="173"/>
      <c r="BS21" s="173"/>
      <c r="BT21" s="173"/>
      <c r="BU21" s="173"/>
      <c r="BV21" s="173"/>
      <c r="BW21" s="173"/>
      <c r="BX21" s="173"/>
      <c r="BY21" s="173"/>
      <c r="BZ21" s="173"/>
      <c r="CA21" s="173"/>
      <c r="CB21" s="173"/>
      <c r="CC21" s="173"/>
      <c r="CD21" s="173"/>
      <c r="CE21" s="4"/>
      <c r="CF21" s="173"/>
      <c r="CG21" s="173"/>
    </row>
    <row r="22" spans="1:85" s="3" customFormat="1" ht="17.25" customHeight="1">
      <c r="A22" s="770"/>
      <c r="B22" s="7"/>
      <c r="C22" s="161"/>
      <c r="D22" s="161"/>
      <c r="E22" s="161"/>
      <c r="F22" s="161"/>
      <c r="J22" s="1489" t="s">
        <v>1247</v>
      </c>
      <c r="K22" s="1490"/>
      <c r="L22" s="1490"/>
      <c r="M22" s="1490"/>
      <c r="N22" s="1490"/>
      <c r="O22" s="1490"/>
      <c r="P22" s="1490"/>
      <c r="Q22" s="1490"/>
      <c r="R22" s="1490"/>
      <c r="S22" s="1490"/>
      <c r="T22" s="1490"/>
      <c r="U22" s="1491"/>
      <c r="X22" s="1455" t="s">
        <v>14</v>
      </c>
      <c r="Y22" s="1481"/>
      <c r="Z22" s="1481"/>
      <c r="AA22" s="1456"/>
      <c r="AB22" s="290"/>
      <c r="AC22" s="474"/>
      <c r="AD22" s="1437" t="s">
        <v>525</v>
      </c>
      <c r="AE22" s="1437"/>
      <c r="AF22" s="1437"/>
      <c r="AG22" s="1437"/>
      <c r="AH22" s="474"/>
      <c r="AI22" s="476"/>
      <c r="AJ22" s="1455">
        <v>0</v>
      </c>
      <c r="AK22" s="1481"/>
      <c r="AL22" s="1456"/>
      <c r="AN22" s="1455">
        <v>744</v>
      </c>
      <c r="AO22" s="1456"/>
      <c r="AP22" s="195" t="s">
        <v>420</v>
      </c>
      <c r="AS22" s="1360">
        <f>'Control Panel'!S885</f>
        <v>0</v>
      </c>
      <c r="AT22" s="1361"/>
      <c r="AU22" s="1361"/>
      <c r="AV22" s="1362"/>
      <c r="AX22" s="1478">
        <f>'Control Panel'!T885</f>
        <v>0</v>
      </c>
      <c r="AY22" s="1478"/>
      <c r="AZ22" s="1478"/>
      <c r="BA22" s="1478"/>
      <c r="BB22" s="161"/>
      <c r="BC22" s="8"/>
      <c r="BD22" s="173"/>
      <c r="BE22" s="773"/>
      <c r="BF22" s="173"/>
      <c r="BG22" s="173"/>
      <c r="BH22" s="4"/>
      <c r="BI22" s="173"/>
      <c r="BJ22" s="173"/>
      <c r="BK22" s="173"/>
      <c r="BL22" s="173"/>
      <c r="BM22" s="173"/>
      <c r="BN22" s="173"/>
      <c r="BO22" s="173"/>
      <c r="BP22" s="173"/>
      <c r="BQ22" s="173"/>
      <c r="BR22" s="173"/>
      <c r="BS22" s="173"/>
      <c r="BT22" s="173"/>
      <c r="BU22" s="173"/>
      <c r="BV22" s="173"/>
      <c r="BW22" s="173"/>
      <c r="BX22" s="173"/>
      <c r="BY22" s="173"/>
      <c r="BZ22" s="173"/>
      <c r="CA22" s="173"/>
      <c r="CB22" s="173"/>
      <c r="CC22" s="173"/>
      <c r="CD22" s="173"/>
      <c r="CE22" s="4"/>
      <c r="CF22" s="173"/>
      <c r="CG22" s="173"/>
    </row>
    <row r="23" spans="1:85" s="3" customFormat="1" ht="7.5" customHeight="1">
      <c r="A23" s="770"/>
      <c r="B23" s="7"/>
      <c r="C23" s="161"/>
      <c r="D23" s="161"/>
      <c r="E23" s="161"/>
      <c r="F23" s="161"/>
      <c r="J23" s="675"/>
      <c r="K23" s="172"/>
      <c r="L23" s="172"/>
      <c r="M23" s="172"/>
      <c r="N23" s="172"/>
      <c r="O23" s="172"/>
      <c r="P23" s="172"/>
      <c r="Q23" s="172"/>
      <c r="R23" s="172"/>
      <c r="S23" s="172"/>
      <c r="T23" s="172"/>
      <c r="U23" s="172"/>
      <c r="Z23" s="54"/>
      <c r="AA23" s="54"/>
      <c r="AB23" s="475"/>
      <c r="AC23" s="475"/>
      <c r="AD23" s="54"/>
      <c r="AG23" s="161"/>
      <c r="AH23" s="220"/>
      <c r="AI23" s="476"/>
      <c r="AJ23" s="54"/>
      <c r="AK23" s="54"/>
      <c r="AN23" s="54"/>
      <c r="AO23" s="54"/>
      <c r="AP23" s="195"/>
      <c r="AS23" s="54"/>
      <c r="AT23" s="54"/>
      <c r="AU23" s="54"/>
      <c r="AV23" s="53"/>
      <c r="AX23" s="680"/>
      <c r="AY23" s="680"/>
      <c r="AZ23" s="680"/>
      <c r="BA23" s="680"/>
      <c r="BB23" s="161"/>
      <c r="BC23" s="8"/>
      <c r="BD23" s="173"/>
      <c r="BE23" s="773"/>
      <c r="BF23" s="173"/>
      <c r="BG23" s="173"/>
      <c r="BH23" s="4"/>
      <c r="BI23" s="173"/>
      <c r="BJ23" s="173"/>
      <c r="BK23" s="173"/>
      <c r="BL23" s="173"/>
      <c r="BM23" s="173"/>
      <c r="BN23" s="173"/>
      <c r="BO23" s="173"/>
      <c r="BP23" s="173"/>
      <c r="BQ23" s="173"/>
      <c r="BR23" s="173"/>
      <c r="BS23" s="173"/>
      <c r="BT23" s="173"/>
      <c r="BU23" s="173"/>
      <c r="BV23" s="173"/>
      <c r="BW23" s="173"/>
      <c r="BX23" s="173"/>
      <c r="BY23" s="173"/>
      <c r="BZ23" s="173"/>
      <c r="CA23" s="173"/>
      <c r="CB23" s="173"/>
      <c r="CC23" s="173"/>
      <c r="CD23" s="173"/>
      <c r="CE23" s="4"/>
      <c r="CF23" s="173"/>
      <c r="CG23" s="173"/>
    </row>
    <row r="24" spans="1:85" s="3" customFormat="1" ht="16.5" customHeight="1">
      <c r="A24" s="770"/>
      <c r="B24" s="7"/>
      <c r="C24" s="161"/>
      <c r="D24" s="161"/>
      <c r="E24" s="161"/>
      <c r="F24" s="161"/>
      <c r="J24" s="1489" t="s">
        <v>1248</v>
      </c>
      <c r="K24" s="1490"/>
      <c r="L24" s="1490"/>
      <c r="M24" s="1490"/>
      <c r="N24" s="1490"/>
      <c r="O24" s="1490"/>
      <c r="P24" s="1490"/>
      <c r="Q24" s="1490"/>
      <c r="R24" s="1490"/>
      <c r="S24" s="1490"/>
      <c r="T24" s="1490"/>
      <c r="U24" s="1491"/>
      <c r="X24" s="1455" t="s">
        <v>14</v>
      </c>
      <c r="Y24" s="1481"/>
      <c r="Z24" s="1481"/>
      <c r="AA24" s="1456"/>
      <c r="AB24" s="290"/>
      <c r="AC24" s="474"/>
      <c r="AD24" s="1437" t="s">
        <v>525</v>
      </c>
      <c r="AE24" s="1437"/>
      <c r="AF24" s="1437"/>
      <c r="AG24" s="1437"/>
      <c r="AH24" s="474"/>
      <c r="AI24" s="476"/>
      <c r="AJ24" s="1455">
        <v>3</v>
      </c>
      <c r="AK24" s="1481"/>
      <c r="AL24" s="1456"/>
      <c r="AN24" s="1455">
        <v>25</v>
      </c>
      <c r="AO24" s="1456"/>
      <c r="AP24" s="195" t="s">
        <v>420</v>
      </c>
      <c r="AS24" s="1360">
        <f>'Control Panel'!S886</f>
        <v>1.08</v>
      </c>
      <c r="AT24" s="1361"/>
      <c r="AU24" s="1361"/>
      <c r="AV24" s="1362"/>
      <c r="AX24" s="1478">
        <f>'Control Panel'!T886</f>
        <v>27</v>
      </c>
      <c r="AY24" s="1478"/>
      <c r="AZ24" s="1478"/>
      <c r="BA24" s="1478"/>
      <c r="BB24" s="161"/>
      <c r="BC24" s="8"/>
      <c r="BD24" s="173"/>
      <c r="BE24" s="773"/>
      <c r="BF24" s="173"/>
      <c r="BG24" s="173"/>
      <c r="BH24" s="4"/>
      <c r="BI24" s="173"/>
      <c r="BJ24" s="173"/>
      <c r="BK24" s="173"/>
      <c r="BL24" s="173"/>
      <c r="BM24" s="173"/>
      <c r="BN24" s="173"/>
      <c r="BO24" s="173"/>
      <c r="BP24" s="173"/>
      <c r="BQ24" s="173"/>
      <c r="BR24" s="173"/>
      <c r="BS24" s="173"/>
      <c r="BT24" s="173"/>
      <c r="BU24" s="173"/>
      <c r="BV24" s="173"/>
      <c r="BW24" s="173"/>
      <c r="BX24" s="173"/>
      <c r="BY24" s="173"/>
      <c r="BZ24" s="173"/>
      <c r="CA24" s="173"/>
      <c r="CB24" s="173"/>
      <c r="CC24" s="173"/>
      <c r="CD24" s="173"/>
      <c r="CE24" s="173"/>
      <c r="CF24" s="173"/>
      <c r="CG24" s="173"/>
    </row>
    <row r="25" spans="1:85" s="3" customFormat="1" ht="7.5" customHeight="1">
      <c r="A25" s="770"/>
      <c r="B25" s="7"/>
      <c r="C25" s="161"/>
      <c r="D25" s="161"/>
      <c r="E25" s="161"/>
      <c r="F25" s="161"/>
      <c r="J25" s="675"/>
      <c r="K25" s="172"/>
      <c r="L25" s="172"/>
      <c r="M25" s="172"/>
      <c r="N25" s="172"/>
      <c r="O25" s="172"/>
      <c r="P25" s="172"/>
      <c r="Q25" s="172"/>
      <c r="R25" s="172"/>
      <c r="S25" s="172"/>
      <c r="T25" s="172"/>
      <c r="U25" s="172"/>
      <c r="Z25" s="54"/>
      <c r="AA25" s="54"/>
      <c r="AB25" s="475"/>
      <c r="AC25" s="475"/>
      <c r="AD25" s="54"/>
      <c r="AE25" s="161"/>
      <c r="AF25" s="161"/>
      <c r="AG25" s="161"/>
      <c r="AH25" s="220"/>
      <c r="AI25" s="476"/>
      <c r="AJ25" s="54"/>
      <c r="AK25" s="54"/>
      <c r="AN25" s="54"/>
      <c r="AO25" s="54"/>
      <c r="AP25" s="195"/>
      <c r="AS25" s="54"/>
      <c r="AT25" s="54"/>
      <c r="AU25" s="54"/>
      <c r="AV25" s="53"/>
      <c r="AX25" s="680"/>
      <c r="AY25" s="680"/>
      <c r="AZ25" s="680"/>
      <c r="BA25" s="680"/>
      <c r="BB25" s="161"/>
      <c r="BC25" s="8"/>
      <c r="BD25" s="173"/>
      <c r="BE25" s="773"/>
      <c r="BF25" s="173"/>
      <c r="BG25" s="173"/>
      <c r="BH25" s="4"/>
      <c r="BI25" s="173"/>
      <c r="BJ25" s="173"/>
      <c r="BK25" s="173"/>
      <c r="BL25" s="173"/>
      <c r="BM25" s="173"/>
      <c r="BN25" s="173"/>
      <c r="BO25" s="173"/>
      <c r="BP25" s="173"/>
      <c r="BQ25" s="173"/>
      <c r="BR25" s="173"/>
      <c r="BS25" s="173"/>
      <c r="BT25" s="173"/>
      <c r="BU25" s="173"/>
      <c r="BV25" s="173"/>
      <c r="BW25" s="173"/>
      <c r="BX25" s="173"/>
      <c r="BY25" s="173"/>
      <c r="BZ25" s="173"/>
      <c r="CA25" s="173"/>
      <c r="CB25" s="173"/>
      <c r="CC25" s="173"/>
      <c r="CD25" s="173"/>
      <c r="CE25" s="173"/>
      <c r="CF25" s="173"/>
      <c r="CG25" s="173"/>
    </row>
    <row r="26" spans="1:85" s="3" customFormat="1" ht="17.25" customHeight="1">
      <c r="A26" s="770"/>
      <c r="B26" s="7"/>
      <c r="C26" s="161"/>
      <c r="D26" s="161"/>
      <c r="E26" s="161"/>
      <c r="F26" s="161"/>
      <c r="J26" s="1489" t="s">
        <v>1249</v>
      </c>
      <c r="K26" s="1490"/>
      <c r="L26" s="1490"/>
      <c r="M26" s="1490"/>
      <c r="N26" s="1490"/>
      <c r="O26" s="1490"/>
      <c r="P26" s="1490"/>
      <c r="Q26" s="1490"/>
      <c r="R26" s="1490"/>
      <c r="S26" s="1490"/>
      <c r="T26" s="1490"/>
      <c r="U26" s="1491"/>
      <c r="X26" s="1455" t="s">
        <v>14</v>
      </c>
      <c r="Y26" s="1481"/>
      <c r="Z26" s="1481"/>
      <c r="AA26" s="1456"/>
      <c r="AB26" s="290"/>
      <c r="AC26" s="474"/>
      <c r="AD26" s="1437" t="s">
        <v>525</v>
      </c>
      <c r="AE26" s="1437"/>
      <c r="AF26" s="1437"/>
      <c r="AG26" s="1437"/>
      <c r="AH26" s="474"/>
      <c r="AI26" s="476"/>
      <c r="AJ26" s="1455">
        <v>0</v>
      </c>
      <c r="AK26" s="1481"/>
      <c r="AL26" s="1456"/>
      <c r="AN26" s="1455">
        <v>744</v>
      </c>
      <c r="AO26" s="1456"/>
      <c r="AP26" s="195" t="s">
        <v>420</v>
      </c>
      <c r="AS26" s="1360">
        <f>'Control Panel'!S887</f>
        <v>0</v>
      </c>
      <c r="AT26" s="1361"/>
      <c r="AU26" s="1361"/>
      <c r="AV26" s="1362"/>
      <c r="AX26" s="1478">
        <f>'Control Panel'!T887</f>
        <v>0</v>
      </c>
      <c r="AY26" s="1478"/>
      <c r="AZ26" s="1478"/>
      <c r="BA26" s="1478"/>
      <c r="BB26" s="161"/>
      <c r="BC26" s="8"/>
      <c r="BD26" s="173"/>
      <c r="BE26" s="773"/>
      <c r="BF26" s="173"/>
      <c r="BG26" s="173"/>
      <c r="BH26" s="4"/>
      <c r="BI26" s="173"/>
      <c r="BJ26" s="173"/>
      <c r="BK26" s="173"/>
      <c r="BL26" s="173"/>
      <c r="BM26" s="173"/>
      <c r="BN26" s="173"/>
      <c r="BO26" s="173"/>
      <c r="BP26" s="173"/>
      <c r="BQ26" s="173"/>
      <c r="BR26" s="173"/>
      <c r="BS26" s="173"/>
      <c r="BT26" s="173"/>
      <c r="BU26" s="173"/>
      <c r="BV26" s="173"/>
      <c r="BW26" s="173"/>
      <c r="BX26" s="173"/>
      <c r="BY26" s="173"/>
      <c r="BZ26" s="173"/>
      <c r="CA26" s="173"/>
      <c r="CB26" s="173"/>
      <c r="CC26" s="173"/>
      <c r="CD26" s="173"/>
      <c r="CE26" s="173"/>
      <c r="CF26" s="173"/>
      <c r="CG26" s="173"/>
    </row>
    <row r="27" spans="1:85" s="3" customFormat="1" ht="9" customHeight="1">
      <c r="A27" s="770"/>
      <c r="B27" s="7"/>
      <c r="C27" s="161"/>
      <c r="D27" s="161"/>
      <c r="E27" s="161"/>
      <c r="F27" s="161"/>
      <c r="J27" s="99"/>
      <c r="K27" s="161"/>
      <c r="L27" s="161"/>
      <c r="M27" s="161"/>
      <c r="N27" s="161"/>
      <c r="O27" s="161"/>
      <c r="P27" s="161"/>
      <c r="Q27" s="161"/>
      <c r="R27" s="161"/>
      <c r="S27" s="161"/>
      <c r="T27" s="161"/>
      <c r="U27" s="161"/>
      <c r="Z27" s="54"/>
      <c r="AA27" s="54"/>
      <c r="AB27" s="475"/>
      <c r="AC27" s="475"/>
      <c r="AD27" s="54"/>
      <c r="AH27" s="476"/>
      <c r="AI27" s="476"/>
      <c r="AJ27" s="54"/>
      <c r="AK27" s="54"/>
      <c r="AN27" s="54"/>
      <c r="AO27" s="54"/>
      <c r="AP27" s="54"/>
      <c r="AS27" s="54"/>
      <c r="AT27" s="54"/>
      <c r="AU27" s="54"/>
      <c r="AV27" s="53"/>
      <c r="AX27" s="680"/>
      <c r="AY27" s="680"/>
      <c r="AZ27" s="680"/>
      <c r="BA27" s="680"/>
      <c r="BB27" s="161"/>
      <c r="BC27" s="8"/>
      <c r="BD27" s="173"/>
      <c r="BE27" s="773"/>
      <c r="BF27" s="173"/>
      <c r="BG27" s="173"/>
      <c r="BH27" s="4"/>
      <c r="BI27" s="173"/>
      <c r="BJ27" s="173"/>
      <c r="BK27" s="173"/>
      <c r="BL27" s="173"/>
      <c r="BM27" s="173"/>
      <c r="BN27" s="173"/>
      <c r="BO27" s="173"/>
      <c r="BP27" s="173"/>
      <c r="BQ27" s="173"/>
      <c r="BR27" s="173"/>
      <c r="BS27" s="173"/>
      <c r="BT27" s="173"/>
      <c r="BU27" s="173"/>
      <c r="BV27" s="173"/>
      <c r="BW27" s="173"/>
      <c r="BX27" s="173"/>
      <c r="BY27" s="173"/>
      <c r="BZ27" s="173"/>
      <c r="CA27" s="173"/>
      <c r="CB27" s="173"/>
      <c r="CC27" s="173"/>
      <c r="CD27" s="173"/>
      <c r="CE27" s="173"/>
      <c r="CF27" s="173"/>
      <c r="CG27" s="173"/>
    </row>
    <row r="28" spans="1:85" s="3" customFormat="1" ht="15.75" customHeight="1">
      <c r="A28" s="770"/>
      <c r="B28" s="7"/>
      <c r="C28" s="161"/>
      <c r="D28" s="161"/>
      <c r="E28" s="161"/>
      <c r="F28" s="161"/>
      <c r="J28" s="653" t="s">
        <v>3346</v>
      </c>
      <c r="K28" s="161"/>
      <c r="L28" s="161"/>
      <c r="M28" s="101"/>
      <c r="N28" s="101"/>
      <c r="O28" s="101"/>
      <c r="P28" s="101"/>
      <c r="Q28" s="101"/>
      <c r="R28" s="101"/>
      <c r="S28" s="101"/>
      <c r="T28" s="101"/>
      <c r="U28" s="101"/>
      <c r="Z28" s="54"/>
      <c r="AA28" s="54"/>
      <c r="AB28" s="475"/>
      <c r="AC28" s="475"/>
      <c r="AD28" s="54"/>
      <c r="AH28" s="476"/>
      <c r="AI28" s="476"/>
      <c r="AJ28" s="54"/>
      <c r="AK28" s="54"/>
      <c r="AN28" s="54"/>
      <c r="AO28" s="54"/>
      <c r="AP28" s="54"/>
      <c r="AS28" s="54"/>
      <c r="AT28" s="54"/>
      <c r="AU28" s="54"/>
      <c r="AV28" s="53"/>
      <c r="AX28" s="680"/>
      <c r="AY28" s="680"/>
      <c r="AZ28" s="680"/>
      <c r="BA28" s="680"/>
      <c r="BB28" s="161"/>
      <c r="BC28" s="8"/>
      <c r="BD28" s="173"/>
      <c r="BE28" s="773"/>
      <c r="BF28" s="173"/>
      <c r="BG28" s="173"/>
      <c r="BH28" s="4"/>
      <c r="BI28" s="173"/>
      <c r="BJ28" s="173"/>
      <c r="BK28" s="173"/>
      <c r="BL28" s="173"/>
      <c r="BM28" s="173"/>
      <c r="BN28" s="173"/>
      <c r="BO28" s="173"/>
      <c r="BP28" s="173"/>
      <c r="BQ28" s="173"/>
      <c r="BR28" s="173"/>
      <c r="BS28" s="173"/>
      <c r="BT28" s="173"/>
      <c r="BU28" s="173"/>
      <c r="BV28" s="173"/>
      <c r="BW28" s="173"/>
      <c r="BX28" s="173"/>
      <c r="BY28" s="173"/>
      <c r="BZ28" s="173"/>
      <c r="CA28" s="173"/>
      <c r="CB28" s="173"/>
      <c r="CC28" s="173"/>
      <c r="CD28" s="173"/>
      <c r="CE28" s="173"/>
      <c r="CF28" s="173"/>
      <c r="CG28" s="173"/>
    </row>
    <row r="29" spans="1:85" s="3" customFormat="1" ht="3.75" customHeight="1">
      <c r="A29" s="770"/>
      <c r="B29" s="7"/>
      <c r="C29" s="161"/>
      <c r="D29" s="161"/>
      <c r="E29" s="161"/>
      <c r="F29" s="161"/>
      <c r="J29" s="102"/>
      <c r="K29" s="161"/>
      <c r="L29" s="161"/>
      <c r="M29" s="101"/>
      <c r="N29" s="101"/>
      <c r="O29" s="101"/>
      <c r="P29" s="101"/>
      <c r="Q29" s="101"/>
      <c r="R29" s="101"/>
      <c r="S29" s="101"/>
      <c r="T29" s="101"/>
      <c r="U29" s="101"/>
      <c r="Z29" s="54"/>
      <c r="AA29" s="54"/>
      <c r="AB29" s="475"/>
      <c r="AC29" s="475"/>
      <c r="AD29" s="54"/>
      <c r="AH29" s="476"/>
      <c r="AI29" s="476"/>
      <c r="AJ29" s="54"/>
      <c r="AK29" s="54"/>
      <c r="AN29" s="54"/>
      <c r="AO29" s="54"/>
      <c r="AP29" s="54"/>
      <c r="AS29" s="54"/>
      <c r="AT29" s="54"/>
      <c r="AU29" s="54"/>
      <c r="AV29" s="53"/>
      <c r="AX29" s="680"/>
      <c r="AY29" s="680"/>
      <c r="AZ29" s="680"/>
      <c r="BA29" s="680"/>
      <c r="BB29" s="161"/>
      <c r="BC29" s="8"/>
      <c r="BD29" s="173"/>
      <c r="BE29" s="773"/>
      <c r="BF29" s="173"/>
      <c r="BG29" s="173"/>
      <c r="BH29" s="4"/>
      <c r="BI29" s="173"/>
      <c r="BJ29" s="173"/>
      <c r="BK29" s="173"/>
      <c r="BL29" s="173"/>
      <c r="BM29" s="173"/>
      <c r="BN29" s="173"/>
      <c r="BO29" s="173"/>
      <c r="BP29" s="173"/>
      <c r="BQ29" s="173"/>
      <c r="BR29" s="173"/>
      <c r="BS29" s="173"/>
      <c r="BT29" s="173"/>
      <c r="BU29" s="173"/>
      <c r="BV29" s="173"/>
      <c r="BW29" s="173"/>
      <c r="BX29" s="173"/>
      <c r="BY29" s="173"/>
      <c r="BZ29" s="173"/>
      <c r="CA29" s="173"/>
      <c r="CB29" s="173"/>
      <c r="CC29" s="173"/>
      <c r="CD29" s="173"/>
      <c r="CE29" s="173"/>
      <c r="CF29" s="173"/>
      <c r="CG29" s="173"/>
    </row>
    <row r="30" spans="1:85" s="3" customFormat="1" ht="15" customHeight="1">
      <c r="A30" s="770"/>
      <c r="B30" s="7"/>
      <c r="C30" s="161"/>
      <c r="D30" s="161"/>
      <c r="E30" s="161"/>
      <c r="F30" s="161"/>
      <c r="J30" s="1489" t="s">
        <v>1250</v>
      </c>
      <c r="K30" s="1490"/>
      <c r="L30" s="1490"/>
      <c r="M30" s="1490"/>
      <c r="N30" s="1490"/>
      <c r="O30" s="1490"/>
      <c r="P30" s="1490"/>
      <c r="Q30" s="1490"/>
      <c r="R30" s="1490"/>
      <c r="S30" s="1490"/>
      <c r="T30" s="1490"/>
      <c r="U30" s="1491"/>
      <c r="X30" s="1455" t="s">
        <v>14</v>
      </c>
      <c r="Y30" s="1481"/>
      <c r="Z30" s="1481"/>
      <c r="AA30" s="1456"/>
      <c r="AB30" s="290"/>
      <c r="AC30" s="474"/>
      <c r="AD30" s="1437" t="s">
        <v>525</v>
      </c>
      <c r="AE30" s="1437"/>
      <c r="AF30" s="1437"/>
      <c r="AG30" s="1437"/>
      <c r="AH30" s="474"/>
      <c r="AI30" s="476"/>
      <c r="AJ30" s="1455">
        <v>0</v>
      </c>
      <c r="AK30" s="1481"/>
      <c r="AL30" s="1456"/>
      <c r="AN30" s="1455">
        <v>744</v>
      </c>
      <c r="AO30" s="1456"/>
      <c r="AP30" s="195" t="s">
        <v>420</v>
      </c>
      <c r="AS30" s="1360">
        <f>'Control Panel'!S888</f>
        <v>0</v>
      </c>
      <c r="AT30" s="1361"/>
      <c r="AU30" s="1361"/>
      <c r="AV30" s="1362"/>
      <c r="AX30" s="1478">
        <f>'Control Panel'!T888</f>
        <v>0</v>
      </c>
      <c r="AY30" s="1478"/>
      <c r="AZ30" s="1478"/>
      <c r="BA30" s="1478"/>
      <c r="BB30" s="161"/>
      <c r="BC30" s="8"/>
      <c r="BD30" s="173"/>
      <c r="BE30" s="773"/>
      <c r="BF30" s="173"/>
      <c r="BG30" s="173"/>
      <c r="BH30" s="4"/>
      <c r="BI30" s="173"/>
      <c r="BJ30" s="173"/>
      <c r="BK30" s="173"/>
      <c r="BL30" s="173"/>
      <c r="BM30" s="173"/>
      <c r="BN30" s="173"/>
      <c r="BO30" s="173"/>
      <c r="BP30" s="173"/>
      <c r="BQ30" s="173"/>
      <c r="BR30" s="173"/>
      <c r="BS30" s="173"/>
      <c r="BT30" s="173"/>
      <c r="BU30" s="173"/>
      <c r="BV30" s="173"/>
      <c r="BW30" s="173"/>
      <c r="BX30" s="173"/>
      <c r="BY30" s="173"/>
      <c r="BZ30" s="173"/>
      <c r="CA30" s="173"/>
      <c r="CB30" s="173"/>
      <c r="CC30" s="173"/>
      <c r="CD30" s="173"/>
      <c r="CE30" s="4"/>
      <c r="CF30" s="173"/>
      <c r="CG30" s="173"/>
    </row>
    <row r="31" spans="1:85" s="3" customFormat="1" ht="7.5" customHeight="1">
      <c r="A31" s="770"/>
      <c r="B31" s="7"/>
      <c r="C31" s="161"/>
      <c r="D31" s="161"/>
      <c r="E31" s="161"/>
      <c r="F31" s="161"/>
      <c r="J31" s="676"/>
      <c r="K31" s="172"/>
      <c r="L31" s="172"/>
      <c r="M31" s="677"/>
      <c r="N31" s="677"/>
      <c r="O31" s="677"/>
      <c r="P31" s="677"/>
      <c r="Q31" s="677"/>
      <c r="R31" s="677"/>
      <c r="S31" s="677"/>
      <c r="T31" s="677"/>
      <c r="U31" s="677"/>
      <c r="Z31" s="54"/>
      <c r="AA31" s="54"/>
      <c r="AB31" s="475"/>
      <c r="AC31" s="475"/>
      <c r="AD31" s="54"/>
      <c r="AH31" s="220"/>
      <c r="AI31" s="476"/>
      <c r="AJ31" s="54"/>
      <c r="AK31" s="54"/>
      <c r="AN31" s="54"/>
      <c r="AO31" s="54"/>
      <c r="AP31" s="54"/>
      <c r="AS31" s="54"/>
      <c r="AT31" s="54"/>
      <c r="AU31" s="54"/>
      <c r="AV31" s="53"/>
      <c r="AX31" s="680"/>
      <c r="AY31" s="680"/>
      <c r="AZ31" s="680"/>
      <c r="BA31" s="680"/>
      <c r="BB31" s="161"/>
      <c r="BC31" s="8"/>
      <c r="BD31" s="173"/>
      <c r="BE31" s="773"/>
      <c r="BF31" s="173"/>
      <c r="BG31" s="173"/>
      <c r="BH31" s="4"/>
      <c r="BI31" s="173"/>
      <c r="BJ31" s="173"/>
      <c r="BK31" s="173"/>
      <c r="BL31" s="173"/>
      <c r="BM31" s="173"/>
      <c r="BN31" s="173"/>
      <c r="BO31" s="173"/>
      <c r="BP31" s="173"/>
      <c r="BQ31" s="173"/>
      <c r="BR31" s="173"/>
      <c r="BS31" s="173"/>
      <c r="BT31" s="173"/>
      <c r="BU31" s="173"/>
      <c r="BV31" s="173"/>
      <c r="BW31" s="173"/>
      <c r="BX31" s="173"/>
      <c r="BY31" s="173"/>
      <c r="BZ31" s="173"/>
      <c r="CA31" s="173"/>
      <c r="CB31" s="173"/>
      <c r="CC31" s="173"/>
      <c r="CD31" s="173"/>
      <c r="CE31" s="4"/>
      <c r="CF31" s="173"/>
      <c r="CG31" s="173"/>
    </row>
    <row r="32" spans="1:85" s="3" customFormat="1" ht="15" customHeight="1">
      <c r="A32" s="770"/>
      <c r="B32" s="7"/>
      <c r="C32" s="161"/>
      <c r="D32" s="161"/>
      <c r="E32" s="161"/>
      <c r="F32" s="161"/>
      <c r="J32" s="1489" t="s">
        <v>1251</v>
      </c>
      <c r="K32" s="1490"/>
      <c r="L32" s="1490"/>
      <c r="M32" s="1490"/>
      <c r="N32" s="1490"/>
      <c r="O32" s="1490"/>
      <c r="P32" s="1490"/>
      <c r="Q32" s="1490"/>
      <c r="R32" s="1490"/>
      <c r="S32" s="1490"/>
      <c r="T32" s="1490"/>
      <c r="U32" s="1491"/>
      <c r="X32" s="1455" t="s">
        <v>14</v>
      </c>
      <c r="Y32" s="1481"/>
      <c r="Z32" s="1481"/>
      <c r="AA32" s="1456"/>
      <c r="AB32" s="290"/>
      <c r="AC32" s="474"/>
      <c r="AD32" s="1437" t="s">
        <v>525</v>
      </c>
      <c r="AE32" s="1437"/>
      <c r="AF32" s="1437"/>
      <c r="AG32" s="1437"/>
      <c r="AH32" s="474"/>
      <c r="AI32" s="476"/>
      <c r="AJ32" s="1455">
        <v>0</v>
      </c>
      <c r="AK32" s="1481"/>
      <c r="AL32" s="1456"/>
      <c r="AN32" s="1455">
        <v>744</v>
      </c>
      <c r="AO32" s="1456"/>
      <c r="AP32" s="195" t="s">
        <v>420</v>
      </c>
      <c r="AS32" s="1360">
        <f>'Control Panel'!S889</f>
        <v>0</v>
      </c>
      <c r="AT32" s="1361"/>
      <c r="AU32" s="1361"/>
      <c r="AV32" s="1362"/>
      <c r="AX32" s="1478">
        <f>'Control Panel'!T889</f>
        <v>0</v>
      </c>
      <c r="AY32" s="1478"/>
      <c r="AZ32" s="1478"/>
      <c r="BA32" s="1478"/>
      <c r="BB32" s="161"/>
      <c r="BC32" s="8"/>
      <c r="BD32" s="173"/>
      <c r="BE32" s="773"/>
      <c r="BF32" s="173"/>
      <c r="BG32" s="173"/>
      <c r="BH32" s="4"/>
      <c r="BI32" s="173"/>
      <c r="BJ32" s="173"/>
      <c r="BK32" s="173"/>
      <c r="BL32" s="173"/>
      <c r="BM32" s="173"/>
      <c r="BN32" s="173"/>
      <c r="BO32" s="173"/>
      <c r="BP32" s="173"/>
      <c r="BQ32" s="173"/>
      <c r="BR32" s="173"/>
      <c r="BS32" s="173"/>
      <c r="BT32" s="173"/>
      <c r="BU32" s="173"/>
      <c r="BV32" s="173"/>
      <c r="BW32" s="173"/>
      <c r="BX32" s="173"/>
      <c r="BY32" s="173"/>
      <c r="BZ32" s="173"/>
      <c r="CA32" s="173"/>
      <c r="CB32" s="173"/>
      <c r="CC32" s="173"/>
      <c r="CD32" s="173"/>
      <c r="CE32" s="4"/>
      <c r="CF32" s="173"/>
      <c r="CG32" s="173"/>
    </row>
    <row r="33" spans="1:85" s="3" customFormat="1" ht="7.5" customHeight="1">
      <c r="A33" s="770"/>
      <c r="B33" s="7"/>
      <c r="C33" s="161"/>
      <c r="D33" s="161"/>
      <c r="E33" s="161"/>
      <c r="F33" s="161"/>
      <c r="J33" s="675"/>
      <c r="K33" s="172"/>
      <c r="L33" s="172"/>
      <c r="M33" s="172"/>
      <c r="N33" s="678"/>
      <c r="O33" s="678"/>
      <c r="P33" s="678"/>
      <c r="Q33" s="678"/>
      <c r="R33" s="678"/>
      <c r="S33" s="172"/>
      <c r="T33" s="172"/>
      <c r="U33" s="172"/>
      <c r="Z33" s="54"/>
      <c r="AA33" s="54"/>
      <c r="AB33" s="475"/>
      <c r="AC33" s="475"/>
      <c r="AD33" s="54"/>
      <c r="AH33" s="220"/>
      <c r="AI33" s="476"/>
      <c r="AJ33" s="54"/>
      <c r="AK33" s="54"/>
      <c r="AN33" s="54"/>
      <c r="AO33" s="54"/>
      <c r="AP33" s="195"/>
      <c r="AS33" s="54"/>
      <c r="AT33" s="54"/>
      <c r="AU33" s="54"/>
      <c r="AV33" s="53"/>
      <c r="AX33" s="680"/>
      <c r="AY33" s="680"/>
      <c r="AZ33" s="680"/>
      <c r="BA33" s="680"/>
      <c r="BB33" s="161"/>
      <c r="BC33" s="8"/>
      <c r="BD33" s="173"/>
      <c r="BE33" s="773"/>
      <c r="BF33" s="173"/>
      <c r="BG33" s="173"/>
      <c r="BH33" s="4"/>
      <c r="BI33" s="173"/>
      <c r="BJ33" s="173"/>
      <c r="BK33" s="173"/>
      <c r="BL33" s="173"/>
      <c r="BM33" s="173"/>
      <c r="BN33" s="173"/>
      <c r="BO33" s="173"/>
      <c r="BP33" s="173"/>
      <c r="BQ33" s="173"/>
      <c r="BR33" s="173"/>
      <c r="BS33" s="173"/>
      <c r="BT33" s="173"/>
      <c r="BU33" s="173"/>
      <c r="BV33" s="173"/>
      <c r="BW33" s="173"/>
      <c r="BX33" s="173"/>
      <c r="BY33" s="173"/>
      <c r="BZ33" s="173"/>
      <c r="CA33" s="173"/>
      <c r="CB33" s="173"/>
      <c r="CC33" s="173"/>
      <c r="CD33" s="173"/>
      <c r="CE33" s="4"/>
      <c r="CF33" s="173"/>
      <c r="CG33" s="173"/>
    </row>
    <row r="34" spans="1:85" s="3" customFormat="1" ht="15" customHeight="1">
      <c r="A34" s="770"/>
      <c r="B34" s="7"/>
      <c r="C34" s="161"/>
      <c r="D34" s="161"/>
      <c r="E34" s="161"/>
      <c r="F34" s="161"/>
      <c r="J34" s="1489" t="s">
        <v>1252</v>
      </c>
      <c r="K34" s="1490"/>
      <c r="L34" s="1490"/>
      <c r="M34" s="1490"/>
      <c r="N34" s="1490"/>
      <c r="O34" s="1490"/>
      <c r="P34" s="1490"/>
      <c r="Q34" s="1490"/>
      <c r="R34" s="1490"/>
      <c r="S34" s="1490"/>
      <c r="T34" s="1490"/>
      <c r="U34" s="1491"/>
      <c r="X34" s="1455" t="s">
        <v>14</v>
      </c>
      <c r="Y34" s="1481"/>
      <c r="Z34" s="1481"/>
      <c r="AA34" s="1456"/>
      <c r="AB34" s="290"/>
      <c r="AC34" s="474"/>
      <c r="AD34" s="1437" t="s">
        <v>525</v>
      </c>
      <c r="AE34" s="1437"/>
      <c r="AF34" s="1437"/>
      <c r="AG34" s="1437"/>
      <c r="AH34" s="474"/>
      <c r="AI34" s="476"/>
      <c r="AJ34" s="1455">
        <v>0</v>
      </c>
      <c r="AK34" s="1481"/>
      <c r="AL34" s="1456"/>
      <c r="AN34" s="1455">
        <v>744</v>
      </c>
      <c r="AO34" s="1456"/>
      <c r="AP34" s="195" t="s">
        <v>420</v>
      </c>
      <c r="AS34" s="1360">
        <f>'Control Panel'!S890</f>
        <v>0</v>
      </c>
      <c r="AT34" s="1361"/>
      <c r="AU34" s="1361"/>
      <c r="AV34" s="1362"/>
      <c r="AX34" s="1478">
        <f>'Control Panel'!T890</f>
        <v>0</v>
      </c>
      <c r="AY34" s="1478"/>
      <c r="AZ34" s="1478"/>
      <c r="BA34" s="1478"/>
      <c r="BB34" s="161"/>
      <c r="BC34" s="8"/>
      <c r="BD34" s="173"/>
      <c r="BE34" s="773"/>
      <c r="BF34" s="173"/>
      <c r="BG34" s="173"/>
      <c r="BH34" s="4"/>
      <c r="BI34" s="173"/>
      <c r="BJ34" s="173"/>
      <c r="BK34" s="173"/>
      <c r="BL34" s="173"/>
      <c r="BM34" s="173"/>
      <c r="BN34" s="173"/>
      <c r="BO34" s="173"/>
      <c r="BP34" s="173"/>
      <c r="BQ34" s="173"/>
      <c r="BR34" s="173"/>
      <c r="BS34" s="173"/>
      <c r="BT34" s="173"/>
      <c r="BU34" s="173"/>
      <c r="BV34" s="173"/>
      <c r="BW34" s="173"/>
      <c r="BX34" s="173"/>
      <c r="BY34" s="173"/>
      <c r="BZ34" s="173"/>
      <c r="CA34" s="173"/>
      <c r="CB34" s="173"/>
      <c r="CC34" s="173"/>
      <c r="CD34" s="173"/>
      <c r="CE34" s="4"/>
      <c r="CF34" s="173"/>
      <c r="CG34" s="173"/>
    </row>
    <row r="35" spans="1:85" s="3" customFormat="1" ht="9" customHeight="1">
      <c r="A35" s="770"/>
      <c r="B35" s="7"/>
      <c r="C35" s="161"/>
      <c r="D35" s="161"/>
      <c r="E35" s="161"/>
      <c r="F35" s="161"/>
      <c r="J35" s="161"/>
      <c r="K35" s="161"/>
      <c r="L35" s="161"/>
      <c r="M35" s="161"/>
      <c r="N35" s="161"/>
      <c r="O35" s="161"/>
      <c r="P35" s="161"/>
      <c r="Q35" s="161"/>
      <c r="R35" s="161"/>
      <c r="S35" s="161"/>
      <c r="T35" s="161"/>
      <c r="U35" s="161"/>
      <c r="W35" s="161"/>
      <c r="X35" s="161"/>
      <c r="Y35" s="161"/>
      <c r="Z35" s="161"/>
      <c r="AA35" s="161"/>
      <c r="AB35" s="220"/>
      <c r="AC35" s="220"/>
      <c r="AD35" s="161"/>
      <c r="AE35" s="161"/>
      <c r="AF35" s="161"/>
      <c r="AG35" s="161"/>
      <c r="AH35" s="220"/>
      <c r="AI35" s="220"/>
      <c r="AJ35" s="161"/>
      <c r="AK35" s="161"/>
      <c r="AL35" s="161"/>
      <c r="AM35" s="161"/>
      <c r="AN35" s="161"/>
      <c r="AO35" s="161"/>
      <c r="AP35" s="161"/>
      <c r="AQ35" s="161"/>
      <c r="AS35" s="161"/>
      <c r="AT35" s="161"/>
      <c r="AU35" s="161"/>
      <c r="AV35" s="161"/>
      <c r="AX35" s="679"/>
      <c r="AY35" s="679"/>
      <c r="AZ35" s="679"/>
      <c r="BA35" s="679"/>
      <c r="BB35" s="161"/>
      <c r="BC35" s="8"/>
      <c r="BD35" s="173"/>
      <c r="BE35" s="773"/>
      <c r="BF35" s="173"/>
      <c r="BG35" s="173"/>
      <c r="BH35" s="4"/>
      <c r="BI35" s="173"/>
      <c r="BJ35" s="173"/>
      <c r="BK35" s="173"/>
      <c r="BL35" s="173"/>
      <c r="BM35" s="173"/>
      <c r="BN35" s="173"/>
      <c r="BO35" s="173"/>
      <c r="BP35" s="173"/>
      <c r="BQ35" s="173"/>
      <c r="BR35" s="173"/>
      <c r="BS35" s="173"/>
      <c r="BT35" s="173"/>
      <c r="BU35" s="173"/>
      <c r="BV35" s="173"/>
      <c r="BW35" s="173"/>
      <c r="BX35" s="173"/>
      <c r="BY35" s="173"/>
      <c r="BZ35" s="173"/>
      <c r="CA35" s="173"/>
      <c r="CB35" s="173"/>
      <c r="CC35" s="173"/>
      <c r="CD35" s="173"/>
      <c r="CE35" s="4"/>
      <c r="CF35" s="173"/>
      <c r="CG35" s="173"/>
    </row>
    <row r="36" spans="1:85" s="3" customFormat="1" ht="15.75" customHeight="1">
      <c r="A36" s="770"/>
      <c r="B36" s="7"/>
      <c r="C36" s="161"/>
      <c r="D36" s="161"/>
      <c r="E36" s="161"/>
      <c r="F36" s="161"/>
      <c r="J36" s="653" t="s">
        <v>3347</v>
      </c>
      <c r="K36" s="161"/>
      <c r="L36" s="161"/>
      <c r="M36" s="101"/>
      <c r="N36" s="101"/>
      <c r="O36" s="101"/>
      <c r="P36" s="101"/>
      <c r="Q36" s="101"/>
      <c r="R36" s="101"/>
      <c r="S36" s="101"/>
      <c r="T36" s="101"/>
      <c r="U36" s="101"/>
      <c r="Z36" s="54"/>
      <c r="AA36" s="54"/>
      <c r="AB36" s="475"/>
      <c r="AC36" s="475"/>
      <c r="AD36" s="54"/>
      <c r="AH36" s="476"/>
      <c r="AI36" s="476"/>
      <c r="AJ36" s="54"/>
      <c r="AK36" s="54"/>
      <c r="AN36" s="54"/>
      <c r="AO36" s="54"/>
      <c r="AP36" s="54"/>
      <c r="AS36" s="54"/>
      <c r="AT36" s="54"/>
      <c r="AU36" s="54"/>
      <c r="AV36" s="53"/>
      <c r="AX36" s="680"/>
      <c r="AY36" s="680"/>
      <c r="AZ36" s="680"/>
      <c r="BA36" s="680"/>
      <c r="BB36" s="161"/>
      <c r="BC36" s="8"/>
      <c r="BD36" s="173"/>
      <c r="BE36" s="773"/>
      <c r="BF36" s="173"/>
      <c r="BG36" s="173"/>
      <c r="BH36" s="4"/>
      <c r="BI36" s="173"/>
      <c r="BJ36" s="173"/>
      <c r="BK36" s="173"/>
      <c r="BL36" s="173"/>
      <c r="BM36" s="173"/>
      <c r="BN36" s="173"/>
      <c r="BO36" s="173"/>
      <c r="BP36" s="173"/>
      <c r="BQ36" s="173"/>
      <c r="BR36" s="173"/>
      <c r="BS36" s="173"/>
      <c r="BT36" s="173"/>
      <c r="BU36" s="173"/>
      <c r="BV36" s="173"/>
      <c r="BW36" s="173"/>
      <c r="BX36" s="173"/>
      <c r="BY36" s="173"/>
      <c r="BZ36" s="173"/>
      <c r="CA36" s="173"/>
      <c r="CB36" s="173"/>
      <c r="CC36" s="173"/>
      <c r="CD36" s="173"/>
      <c r="CE36" s="4"/>
      <c r="CF36" s="173"/>
      <c r="CG36" s="173"/>
    </row>
    <row r="37" spans="1:85" s="3" customFormat="1" ht="3.75" customHeight="1">
      <c r="A37" s="770"/>
      <c r="B37" s="7"/>
      <c r="C37" s="161"/>
      <c r="D37" s="161"/>
      <c r="E37" s="161"/>
      <c r="F37" s="161"/>
      <c r="J37" s="102"/>
      <c r="K37" s="161"/>
      <c r="L37" s="161"/>
      <c r="M37" s="101"/>
      <c r="N37" s="101"/>
      <c r="O37" s="101"/>
      <c r="P37" s="101"/>
      <c r="Q37" s="101"/>
      <c r="R37" s="101"/>
      <c r="S37" s="101"/>
      <c r="T37" s="101"/>
      <c r="U37" s="101"/>
      <c r="Z37" s="54"/>
      <c r="AA37" s="54"/>
      <c r="AB37" s="475"/>
      <c r="AC37" s="475"/>
      <c r="AD37" s="54"/>
      <c r="AH37" s="476"/>
      <c r="AI37" s="476"/>
      <c r="AJ37" s="54"/>
      <c r="AK37" s="54"/>
      <c r="AN37" s="54"/>
      <c r="AO37" s="54"/>
      <c r="AP37" s="54"/>
      <c r="AS37" s="54"/>
      <c r="AT37" s="54"/>
      <c r="AU37" s="54"/>
      <c r="AV37" s="53"/>
      <c r="AX37" s="680"/>
      <c r="AY37" s="680"/>
      <c r="AZ37" s="680"/>
      <c r="BA37" s="680"/>
      <c r="BB37" s="161"/>
      <c r="BC37" s="8"/>
      <c r="BD37" s="173"/>
      <c r="BE37" s="773"/>
      <c r="BF37" s="173"/>
      <c r="BG37" s="173"/>
      <c r="BH37" s="4"/>
      <c r="BI37" s="173"/>
      <c r="BJ37" s="173"/>
      <c r="BK37" s="173"/>
      <c r="BL37" s="173"/>
      <c r="BM37" s="173"/>
      <c r="BN37" s="173"/>
      <c r="BO37" s="173"/>
      <c r="BP37" s="173"/>
      <c r="BQ37" s="173"/>
      <c r="BR37" s="173"/>
      <c r="BS37" s="173"/>
      <c r="BT37" s="173"/>
      <c r="BU37" s="173"/>
      <c r="BV37" s="173"/>
      <c r="BW37" s="173"/>
      <c r="BX37" s="173"/>
      <c r="BY37" s="173"/>
      <c r="BZ37" s="173"/>
      <c r="CA37" s="173"/>
      <c r="CB37" s="173"/>
      <c r="CC37" s="173"/>
      <c r="CD37" s="173"/>
      <c r="CE37" s="4"/>
      <c r="CF37" s="173"/>
      <c r="CG37" s="173"/>
    </row>
    <row r="38" spans="1:85" s="3" customFormat="1" ht="15" customHeight="1">
      <c r="A38" s="770"/>
      <c r="B38" s="7"/>
      <c r="C38" s="161"/>
      <c r="D38" s="161"/>
      <c r="E38" s="161"/>
      <c r="F38" s="161"/>
      <c r="J38" s="1489" t="s">
        <v>1253</v>
      </c>
      <c r="K38" s="1490"/>
      <c r="L38" s="1490"/>
      <c r="M38" s="1490"/>
      <c r="N38" s="1490"/>
      <c r="O38" s="1490"/>
      <c r="P38" s="1490"/>
      <c r="Q38" s="1490"/>
      <c r="R38" s="1490"/>
      <c r="S38" s="1490"/>
      <c r="T38" s="1490"/>
      <c r="U38" s="1491"/>
      <c r="X38" s="1455" t="s">
        <v>14</v>
      </c>
      <c r="Y38" s="1481"/>
      <c r="Z38" s="1481"/>
      <c r="AA38" s="1456"/>
      <c r="AB38" s="290"/>
      <c r="AC38" s="474"/>
      <c r="AD38" s="1437" t="s">
        <v>525</v>
      </c>
      <c r="AE38" s="1437"/>
      <c r="AF38" s="1437"/>
      <c r="AG38" s="1437"/>
      <c r="AH38" s="474"/>
      <c r="AI38" s="476"/>
      <c r="AJ38" s="1455">
        <v>0</v>
      </c>
      <c r="AK38" s="1481"/>
      <c r="AL38" s="1456"/>
      <c r="AN38" s="1455">
        <v>744</v>
      </c>
      <c r="AO38" s="1456"/>
      <c r="AP38" s="195" t="s">
        <v>420</v>
      </c>
      <c r="AS38" s="1360">
        <f>'Control Panel'!S891</f>
        <v>0</v>
      </c>
      <c r="AT38" s="1361"/>
      <c r="AU38" s="1361"/>
      <c r="AV38" s="1362"/>
      <c r="AX38" s="1478">
        <f>'Control Panel'!T891</f>
        <v>0</v>
      </c>
      <c r="AY38" s="1478"/>
      <c r="AZ38" s="1478"/>
      <c r="BA38" s="1478"/>
      <c r="BB38" s="161"/>
      <c r="BC38" s="8"/>
      <c r="BD38" s="173"/>
      <c r="BE38" s="773"/>
      <c r="BF38" s="173"/>
      <c r="BG38" s="173"/>
      <c r="BH38" s="4"/>
      <c r="BI38" s="173"/>
      <c r="BJ38" s="173"/>
      <c r="BK38" s="173"/>
      <c r="BL38" s="173"/>
      <c r="BM38" s="173"/>
      <c r="BN38" s="173"/>
      <c r="BO38" s="173"/>
      <c r="BP38" s="173"/>
      <c r="BQ38" s="173"/>
      <c r="BR38" s="173"/>
      <c r="BS38" s="173"/>
      <c r="BT38" s="173"/>
      <c r="BU38" s="173"/>
      <c r="BV38" s="173"/>
      <c r="BW38" s="173"/>
      <c r="BX38" s="173"/>
      <c r="BY38" s="173"/>
      <c r="BZ38" s="173"/>
      <c r="CA38" s="173"/>
      <c r="CB38" s="173"/>
      <c r="CC38" s="173"/>
      <c r="CD38" s="173"/>
      <c r="CE38" s="173"/>
      <c r="CF38" s="173"/>
      <c r="CG38" s="173"/>
    </row>
    <row r="39" spans="1:85" s="3" customFormat="1" ht="7.5" customHeight="1">
      <c r="A39" s="770"/>
      <c r="B39" s="7"/>
      <c r="C39" s="161"/>
      <c r="D39" s="161"/>
      <c r="E39" s="161"/>
      <c r="F39" s="161"/>
      <c r="J39" s="676"/>
      <c r="K39" s="172"/>
      <c r="L39" s="172"/>
      <c r="M39" s="677"/>
      <c r="N39" s="677"/>
      <c r="O39" s="677"/>
      <c r="P39" s="677"/>
      <c r="Q39" s="677"/>
      <c r="R39" s="677"/>
      <c r="S39" s="677"/>
      <c r="T39" s="677"/>
      <c r="U39" s="677"/>
      <c r="Z39" s="54"/>
      <c r="AA39" s="54"/>
      <c r="AB39" s="475"/>
      <c r="AC39" s="475"/>
      <c r="AD39" s="54"/>
      <c r="AH39" s="220"/>
      <c r="AI39" s="476"/>
      <c r="AJ39" s="54"/>
      <c r="AK39" s="54"/>
      <c r="AN39" s="54"/>
      <c r="AO39" s="54"/>
      <c r="AP39" s="54"/>
      <c r="AS39" s="54"/>
      <c r="AT39" s="54"/>
      <c r="AU39" s="54"/>
      <c r="AV39" s="53"/>
      <c r="AX39" s="680"/>
      <c r="AY39" s="680"/>
      <c r="AZ39" s="680"/>
      <c r="BA39" s="680"/>
      <c r="BB39" s="161"/>
      <c r="BC39" s="8"/>
      <c r="BD39" s="173"/>
      <c r="BE39" s="773"/>
      <c r="BF39" s="173"/>
      <c r="BG39" s="173"/>
      <c r="BH39" s="4"/>
      <c r="BI39" s="173"/>
      <c r="BJ39" s="173"/>
      <c r="BK39" s="173"/>
      <c r="BL39" s="173"/>
      <c r="BM39" s="173"/>
      <c r="BN39" s="173"/>
      <c r="BO39" s="173"/>
      <c r="BP39" s="173"/>
      <c r="BQ39" s="173"/>
      <c r="BR39" s="173"/>
      <c r="BS39" s="173"/>
      <c r="BT39" s="173"/>
      <c r="BU39" s="173"/>
      <c r="BV39" s="173"/>
      <c r="BW39" s="173"/>
      <c r="BX39" s="173"/>
      <c r="BY39" s="173"/>
      <c r="BZ39" s="173"/>
      <c r="CA39" s="173"/>
      <c r="CB39" s="173"/>
      <c r="CC39" s="173"/>
      <c r="CD39" s="173"/>
      <c r="CE39" s="173"/>
      <c r="CF39" s="173"/>
      <c r="CG39" s="173"/>
    </row>
    <row r="40" spans="1:85" s="3" customFormat="1" ht="15" customHeight="1">
      <c r="A40" s="770"/>
      <c r="B40" s="7"/>
      <c r="C40" s="161"/>
      <c r="D40" s="161"/>
      <c r="E40" s="161"/>
      <c r="F40" s="161"/>
      <c r="J40" s="1489" t="s">
        <v>1254</v>
      </c>
      <c r="K40" s="1490"/>
      <c r="L40" s="1490"/>
      <c r="M40" s="1490"/>
      <c r="N40" s="1490"/>
      <c r="O40" s="1490"/>
      <c r="P40" s="1490"/>
      <c r="Q40" s="1490"/>
      <c r="R40" s="1490"/>
      <c r="S40" s="1490"/>
      <c r="T40" s="1490"/>
      <c r="U40" s="1491"/>
      <c r="X40" s="1455" t="s">
        <v>14</v>
      </c>
      <c r="Y40" s="1481"/>
      <c r="Z40" s="1481"/>
      <c r="AA40" s="1456"/>
      <c r="AB40" s="290"/>
      <c r="AC40" s="474"/>
      <c r="AD40" s="1437" t="s">
        <v>525</v>
      </c>
      <c r="AE40" s="1437"/>
      <c r="AF40" s="1437"/>
      <c r="AG40" s="1437"/>
      <c r="AH40" s="474"/>
      <c r="AI40" s="476"/>
      <c r="AJ40" s="1455">
        <v>0</v>
      </c>
      <c r="AK40" s="1481"/>
      <c r="AL40" s="1456"/>
      <c r="AN40" s="1455">
        <v>744</v>
      </c>
      <c r="AO40" s="1456"/>
      <c r="AP40" s="195" t="s">
        <v>420</v>
      </c>
      <c r="AS40" s="1360">
        <f>'Control Panel'!S892</f>
        <v>0</v>
      </c>
      <c r="AT40" s="1361"/>
      <c r="AU40" s="1361"/>
      <c r="AV40" s="1362"/>
      <c r="AX40" s="1478">
        <f>'Control Panel'!T892</f>
        <v>0</v>
      </c>
      <c r="AY40" s="1478"/>
      <c r="AZ40" s="1478"/>
      <c r="BA40" s="1478"/>
      <c r="BB40" s="161"/>
      <c r="BC40" s="8"/>
      <c r="BD40" s="173"/>
      <c r="BE40" s="773"/>
      <c r="BF40" s="173"/>
      <c r="BG40" s="173"/>
      <c r="BH40" s="4"/>
      <c r="BI40" s="173"/>
      <c r="BJ40" s="173"/>
      <c r="BK40" s="173"/>
      <c r="BL40" s="173"/>
      <c r="BM40" s="173"/>
      <c r="BN40" s="173"/>
      <c r="BO40" s="173"/>
      <c r="BP40" s="173"/>
      <c r="BQ40" s="173"/>
      <c r="BR40" s="173"/>
      <c r="BS40" s="173"/>
      <c r="BT40" s="173"/>
      <c r="BU40" s="173"/>
      <c r="BV40" s="173"/>
      <c r="BW40" s="173"/>
      <c r="BX40" s="173"/>
      <c r="BY40" s="173"/>
      <c r="BZ40" s="173"/>
      <c r="CA40" s="173"/>
      <c r="CB40" s="173"/>
      <c r="CC40" s="173"/>
      <c r="CD40" s="173"/>
      <c r="CE40" s="173"/>
      <c r="CF40" s="173"/>
      <c r="CG40" s="173"/>
    </row>
    <row r="41" spans="1:85" s="3" customFormat="1" ht="7.5" customHeight="1">
      <c r="A41" s="770"/>
      <c r="B41" s="7"/>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1"/>
      <c r="AS41" s="161"/>
      <c r="AT41" s="161"/>
      <c r="AU41" s="161"/>
      <c r="AV41" s="161"/>
      <c r="AX41" s="679"/>
      <c r="AY41" s="679"/>
      <c r="AZ41" s="679"/>
      <c r="BA41" s="679"/>
      <c r="BB41" s="161"/>
      <c r="BC41" s="8"/>
      <c r="BD41" s="173"/>
      <c r="BE41" s="773"/>
      <c r="BF41" s="173"/>
      <c r="BG41" s="173"/>
      <c r="BH41" s="4"/>
      <c r="BI41" s="173"/>
      <c r="BJ41" s="173"/>
      <c r="BK41" s="173"/>
      <c r="BL41" s="173"/>
      <c r="BM41" s="173"/>
      <c r="BN41" s="173"/>
      <c r="BO41" s="173"/>
      <c r="BP41" s="173"/>
      <c r="BQ41" s="173"/>
      <c r="BR41" s="173"/>
      <c r="BS41" s="173"/>
      <c r="BT41" s="173"/>
      <c r="BU41" s="173"/>
      <c r="BV41" s="173"/>
      <c r="BW41" s="173"/>
      <c r="BX41" s="173"/>
      <c r="BY41" s="173"/>
      <c r="BZ41" s="173"/>
      <c r="CA41" s="173"/>
      <c r="CB41" s="173"/>
      <c r="CC41" s="173"/>
      <c r="CD41" s="173"/>
      <c r="CE41" s="173"/>
      <c r="CF41" s="173"/>
      <c r="CG41" s="173"/>
    </row>
    <row r="42" spans="1:85" s="3" customFormat="1" ht="19.5" customHeight="1">
      <c r="A42" s="770"/>
      <c r="B42" s="359">
        <v>1</v>
      </c>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408" t="s">
        <v>289</v>
      </c>
      <c r="AP42" s="1408"/>
      <c r="AQ42" s="1408"/>
      <c r="AR42" s="1408"/>
      <c r="AS42" s="1408"/>
      <c r="AT42" s="1408"/>
      <c r="AU42" s="1408"/>
      <c r="AV42" s="1408"/>
      <c r="AW42" s="1408"/>
      <c r="AX42" s="1454">
        <f>'Control Panel'!T893</f>
        <v>93.96</v>
      </c>
      <c r="AY42" s="1454"/>
      <c r="AZ42" s="1454"/>
      <c r="BA42" s="1454"/>
      <c r="BB42" s="161"/>
      <c r="BC42" s="8"/>
      <c r="BD42" s="173"/>
      <c r="BE42" s="773"/>
      <c r="BF42" s="173"/>
      <c r="BG42" s="173"/>
      <c r="BH42" s="4"/>
      <c r="BI42" s="173"/>
      <c r="BJ42" s="173"/>
      <c r="BK42" s="173"/>
      <c r="BL42" s="173"/>
      <c r="BM42" s="173"/>
      <c r="BN42" s="173"/>
      <c r="BO42" s="173"/>
      <c r="BP42" s="173"/>
      <c r="BQ42" s="173"/>
      <c r="BR42" s="173"/>
      <c r="BS42" s="173"/>
      <c r="BT42" s="173"/>
      <c r="BU42" s="173"/>
      <c r="BV42" s="173"/>
      <c r="BW42" s="173"/>
      <c r="BX42" s="173"/>
      <c r="BY42" s="173"/>
      <c r="BZ42" s="173"/>
      <c r="CA42" s="173"/>
      <c r="CB42" s="173"/>
      <c r="CC42" s="173"/>
      <c r="CD42" s="173"/>
      <c r="CE42" s="173"/>
      <c r="CF42" s="173"/>
      <c r="CG42" s="173"/>
    </row>
    <row r="43" spans="1:85" s="3" customFormat="1" ht="15" customHeight="1">
      <c r="A43" s="770"/>
      <c r="B43" s="7"/>
      <c r="C43" s="161"/>
      <c r="D43" s="161"/>
      <c r="E43" s="161"/>
      <c r="F43" s="49"/>
      <c r="G43" s="168"/>
      <c r="H43" s="49"/>
      <c r="I43" s="161"/>
      <c r="J43" s="744" t="s">
        <v>1184</v>
      </c>
      <c r="K43" s="179"/>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372" t="s">
        <v>466</v>
      </c>
      <c r="AM43" s="1372"/>
      <c r="AN43" s="1372"/>
      <c r="AO43" s="1372"/>
      <c r="AP43" s="1372"/>
      <c r="AQ43" s="1372"/>
      <c r="AR43" s="1372"/>
      <c r="AS43" s="1372"/>
      <c r="AT43" s="1372"/>
      <c r="AU43" s="1372"/>
      <c r="AV43" s="1372"/>
      <c r="AW43" s="1372"/>
      <c r="AX43" s="1492">
        <f>'Control Panel'!S893</f>
        <v>1.1700000000000002</v>
      </c>
      <c r="AY43" s="1492"/>
      <c r="AZ43" s="1492"/>
      <c r="BA43" s="1492"/>
      <c r="BB43" s="161"/>
      <c r="BC43" s="8"/>
      <c r="BD43" s="173"/>
      <c r="BE43" s="773"/>
      <c r="BF43" s="173"/>
      <c r="BG43" s="173"/>
      <c r="BH43" s="173"/>
      <c r="BI43" s="173"/>
      <c r="BJ43" s="173"/>
      <c r="BK43" s="173"/>
      <c r="BL43" s="173"/>
      <c r="BM43" s="173"/>
      <c r="BN43" s="173"/>
      <c r="BO43" s="173"/>
      <c r="BP43" s="173"/>
      <c r="BQ43" s="173"/>
      <c r="BR43" s="173"/>
      <c r="BS43" s="173"/>
      <c r="BT43" s="173"/>
      <c r="BU43" s="173"/>
      <c r="BV43" s="173"/>
      <c r="BW43" s="173"/>
      <c r="BX43" s="173"/>
      <c r="BY43" s="173"/>
      <c r="BZ43" s="173"/>
      <c r="CA43" s="173"/>
      <c r="CB43" s="173"/>
      <c r="CC43" s="173"/>
      <c r="CD43" s="173"/>
      <c r="CE43" s="173"/>
      <c r="CF43" s="173"/>
      <c r="CG43" s="173"/>
    </row>
    <row r="44" spans="1:85" s="3" customFormat="1" ht="7.5" customHeight="1">
      <c r="A44" s="770"/>
      <c r="B44" s="7"/>
      <c r="C44" s="161"/>
      <c r="D44" s="161"/>
      <c r="E44" s="161"/>
      <c r="F44" s="49"/>
      <c r="G44" s="168"/>
      <c r="H44" s="49"/>
      <c r="I44" s="161"/>
      <c r="J44" s="161"/>
      <c r="K44" s="179"/>
      <c r="L44" s="161"/>
      <c r="M44" s="161"/>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89"/>
      <c r="AR44" s="189"/>
      <c r="AS44" s="189"/>
      <c r="AT44" s="189"/>
      <c r="AU44" s="189"/>
      <c r="AV44" s="189"/>
      <c r="AW44" s="189"/>
      <c r="AX44" s="681"/>
      <c r="AY44" s="681"/>
      <c r="AZ44" s="681"/>
      <c r="BA44" s="681"/>
      <c r="BB44" s="161"/>
      <c r="BC44" s="8"/>
      <c r="BD44" s="173"/>
      <c r="BE44" s="773"/>
      <c r="BF44" s="173"/>
      <c r="BG44" s="173"/>
      <c r="BH44" s="173"/>
      <c r="BI44" s="173"/>
      <c r="BJ44" s="173"/>
      <c r="BK44" s="173"/>
      <c r="BL44" s="4"/>
      <c r="BM44" s="173"/>
      <c r="BN44" s="173"/>
      <c r="BO44" s="173"/>
      <c r="BP44" s="4"/>
      <c r="BQ44" s="173"/>
      <c r="BR44" s="173"/>
      <c r="BS44" s="173"/>
      <c r="BT44" s="4"/>
      <c r="BU44" s="173"/>
      <c r="BV44" s="173"/>
      <c r="BW44" s="173"/>
      <c r="BX44" s="4"/>
      <c r="BY44" s="173"/>
      <c r="BZ44" s="173"/>
      <c r="CA44" s="4"/>
      <c r="CB44" s="173"/>
      <c r="CC44" s="173"/>
      <c r="CD44" s="173"/>
      <c r="CE44" s="4"/>
      <c r="CF44" s="173"/>
      <c r="CG44" s="173"/>
    </row>
    <row r="45" spans="1:85" s="3" customFormat="1" ht="16.5" customHeight="1">
      <c r="A45" s="770"/>
      <c r="B45" s="7"/>
      <c r="C45" s="1351"/>
      <c r="D45" s="1351"/>
      <c r="E45" s="1351"/>
      <c r="F45" s="1351"/>
      <c r="G45" s="161"/>
      <c r="H45" s="179"/>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8"/>
      <c r="BD45" s="173"/>
      <c r="BE45" s="773"/>
      <c r="BF45" s="173"/>
      <c r="BG45" s="173"/>
      <c r="BH45" s="173"/>
      <c r="BI45" s="173"/>
      <c r="BJ45" s="173"/>
      <c r="BK45" s="173"/>
      <c r="BL45" s="4"/>
      <c r="BM45" s="173"/>
      <c r="BN45" s="173"/>
      <c r="BO45" s="173"/>
      <c r="BP45" s="4"/>
      <c r="BQ45" s="173"/>
      <c r="BR45" s="173"/>
      <c r="BS45" s="173"/>
      <c r="BT45" s="4"/>
      <c r="BU45" s="173"/>
      <c r="BV45" s="173"/>
      <c r="BW45" s="173"/>
      <c r="BX45" s="4"/>
      <c r="BY45" s="173"/>
      <c r="BZ45" s="173"/>
      <c r="CA45" s="4"/>
      <c r="CB45" s="173"/>
      <c r="CC45" s="173"/>
      <c r="CD45" s="173"/>
      <c r="CE45" s="4"/>
      <c r="CF45" s="173"/>
      <c r="CG45" s="173"/>
    </row>
    <row r="46" spans="1:85" s="3" customFormat="1" ht="7.5" customHeight="1">
      <c r="A46" s="770"/>
      <c r="B46" s="7"/>
      <c r="C46" s="1351"/>
      <c r="D46" s="1351"/>
      <c r="E46" s="1351"/>
      <c r="F46" s="1351"/>
      <c r="G46" s="161"/>
      <c r="H46" s="457"/>
      <c r="I46" s="1502" t="s">
        <v>559</v>
      </c>
      <c r="J46" s="1502"/>
      <c r="K46" s="1502"/>
      <c r="L46" s="1502"/>
      <c r="M46" s="1502"/>
      <c r="N46" s="1502"/>
      <c r="O46" s="1502"/>
      <c r="P46" s="1502"/>
      <c r="Q46" s="1502"/>
      <c r="R46" s="1502"/>
      <c r="S46" s="666"/>
      <c r="T46" s="654"/>
      <c r="U46" s="654"/>
      <c r="V46" s="654"/>
      <c r="W46" s="654"/>
      <c r="X46" s="654"/>
      <c r="Y46" s="654"/>
      <c r="Z46" s="654"/>
      <c r="AA46" s="654"/>
      <c r="AB46" s="654"/>
      <c r="AC46" s="654"/>
      <c r="AD46" s="654"/>
      <c r="AE46" s="654"/>
      <c r="AF46" s="654"/>
      <c r="AG46" s="654"/>
      <c r="AH46" s="654"/>
      <c r="AI46" s="654"/>
      <c r="AJ46" s="654"/>
      <c r="AK46" s="654"/>
      <c r="AL46" s="654"/>
      <c r="AM46" s="654"/>
      <c r="AN46" s="654"/>
      <c r="AO46" s="654"/>
      <c r="AP46" s="1476"/>
      <c r="AQ46" s="1476"/>
      <c r="AR46" s="1476"/>
      <c r="AS46" s="1476"/>
      <c r="AT46" s="1476"/>
      <c r="AU46" s="1476"/>
      <c r="AV46" s="1476"/>
      <c r="AW46" s="654"/>
      <c r="AX46" s="654"/>
      <c r="AY46" s="654"/>
      <c r="AZ46" s="654"/>
      <c r="BA46" s="654"/>
      <c r="BB46" s="284"/>
      <c r="BC46" s="8"/>
      <c r="BD46" s="173"/>
      <c r="BE46" s="773"/>
      <c r="BF46" s="173"/>
      <c r="BG46" s="173"/>
      <c r="BH46" s="173"/>
      <c r="BI46" s="173"/>
      <c r="BJ46" s="173"/>
      <c r="BK46" s="173"/>
      <c r="BL46" s="4"/>
      <c r="BM46" s="173"/>
      <c r="BN46" s="173"/>
      <c r="BO46" s="173"/>
      <c r="BP46" s="4"/>
      <c r="BQ46" s="173"/>
      <c r="BR46" s="173"/>
      <c r="BS46" s="173"/>
      <c r="BT46" s="4"/>
      <c r="BU46" s="173"/>
      <c r="BV46" s="173"/>
      <c r="BW46" s="173"/>
      <c r="BX46" s="4"/>
      <c r="BY46" s="173"/>
      <c r="BZ46" s="173"/>
      <c r="CA46" s="4"/>
      <c r="CB46" s="173"/>
      <c r="CC46" s="173"/>
      <c r="CD46" s="173"/>
      <c r="CE46" s="4"/>
      <c r="CF46" s="173"/>
      <c r="CG46" s="173"/>
    </row>
    <row r="47" spans="1:85" s="3" customFormat="1" ht="7.5" customHeight="1">
      <c r="A47" s="770"/>
      <c r="B47" s="7"/>
      <c r="C47" s="1351"/>
      <c r="D47" s="1351"/>
      <c r="E47" s="1351"/>
      <c r="F47" s="1351"/>
      <c r="G47" s="161"/>
      <c r="H47" s="457"/>
      <c r="I47" s="1502"/>
      <c r="J47" s="1502"/>
      <c r="K47" s="1502"/>
      <c r="L47" s="1502"/>
      <c r="M47" s="1502"/>
      <c r="N47" s="1502"/>
      <c r="O47" s="1502"/>
      <c r="P47" s="1502"/>
      <c r="Q47" s="1502"/>
      <c r="R47" s="1502"/>
      <c r="S47" s="666"/>
      <c r="T47" s="654"/>
      <c r="U47" s="654"/>
      <c r="V47" s="654"/>
      <c r="W47" s="654"/>
      <c r="X47" s="654"/>
      <c r="Y47" s="654"/>
      <c r="Z47" s="654"/>
      <c r="AA47" s="654"/>
      <c r="AB47" s="654"/>
      <c r="AC47" s="654"/>
      <c r="AD47" s="654"/>
      <c r="AE47" s="654"/>
      <c r="AF47" s="654"/>
      <c r="AG47" s="654"/>
      <c r="AH47" s="654"/>
      <c r="AI47" s="654"/>
      <c r="AJ47" s="654"/>
      <c r="AK47" s="654"/>
      <c r="AL47" s="654"/>
      <c r="AM47" s="654"/>
      <c r="AN47" s="654"/>
      <c r="AO47" s="654"/>
      <c r="AP47" s="1476"/>
      <c r="AQ47" s="1476"/>
      <c r="AR47" s="1476"/>
      <c r="AS47" s="1476"/>
      <c r="AT47" s="1476"/>
      <c r="AU47" s="1476"/>
      <c r="AV47" s="1476"/>
      <c r="AW47" s="654"/>
      <c r="AX47" s="654"/>
      <c r="AY47" s="654"/>
      <c r="AZ47" s="654"/>
      <c r="BA47" s="654"/>
      <c r="BB47" s="284"/>
      <c r="BC47" s="8"/>
      <c r="BD47" s="173"/>
      <c r="BE47" s="773"/>
      <c r="BF47" s="173"/>
      <c r="BG47" s="173"/>
      <c r="BH47" s="4"/>
      <c r="BI47" s="173"/>
      <c r="BJ47" s="173"/>
      <c r="BK47" s="173"/>
      <c r="BL47" s="4"/>
      <c r="BM47" s="173"/>
      <c r="BN47" s="173"/>
      <c r="BO47" s="173"/>
      <c r="BP47" s="4"/>
      <c r="BQ47" s="173"/>
      <c r="BR47" s="173"/>
      <c r="BS47" s="173"/>
      <c r="BT47" s="4"/>
      <c r="BU47" s="173"/>
      <c r="BV47" s="173"/>
      <c r="BW47" s="173"/>
      <c r="BX47" s="4"/>
      <c r="BY47" s="173"/>
      <c r="BZ47" s="173"/>
      <c r="CA47" s="4"/>
      <c r="CB47" s="173"/>
      <c r="CC47" s="173"/>
      <c r="CD47" s="173"/>
      <c r="CE47" s="4"/>
      <c r="CF47" s="173"/>
      <c r="CG47" s="173"/>
    </row>
    <row r="48" spans="1:85" s="3" customFormat="1" ht="15" customHeight="1">
      <c r="A48" s="770"/>
      <c r="B48" s="7"/>
      <c r="C48" s="1351"/>
      <c r="D48" s="1351"/>
      <c r="E48" s="1351"/>
      <c r="F48" s="1351"/>
      <c r="G48" s="161"/>
      <c r="H48" s="161"/>
      <c r="I48" s="764"/>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1"/>
      <c r="AS48" s="161"/>
      <c r="AT48" s="161"/>
      <c r="AU48" s="161"/>
      <c r="AV48" s="161"/>
      <c r="AW48" s="189"/>
      <c r="AX48" s="656"/>
      <c r="AY48" s="656"/>
      <c r="AZ48" s="656"/>
      <c r="BA48" s="656"/>
      <c r="BB48" s="161"/>
      <c r="BC48" s="8"/>
      <c r="BD48" s="173"/>
      <c r="BE48" s="773"/>
      <c r="BF48" s="173"/>
      <c r="BG48" s="173"/>
      <c r="BH48" s="4"/>
      <c r="BI48" s="173"/>
      <c r="BJ48" s="173"/>
      <c r="BK48" s="173"/>
      <c r="BL48" s="4"/>
      <c r="BM48" s="173"/>
      <c r="BN48" s="173"/>
      <c r="BO48" s="173"/>
      <c r="BP48" s="4"/>
      <c r="BQ48" s="173"/>
      <c r="BR48" s="173"/>
      <c r="BS48" s="173"/>
      <c r="BT48" s="4"/>
      <c r="BU48" s="173"/>
      <c r="BV48" s="173"/>
      <c r="BW48" s="173"/>
      <c r="BX48" s="4"/>
      <c r="BY48" s="173"/>
      <c r="BZ48" s="173"/>
      <c r="CA48" s="4"/>
      <c r="CB48" s="173"/>
      <c r="CC48" s="173"/>
      <c r="CD48" s="173"/>
      <c r="CE48" s="4"/>
      <c r="CF48" s="173"/>
      <c r="CG48" s="173"/>
    </row>
    <row r="49" spans="1:85" s="3" customFormat="1" ht="21" customHeight="1">
      <c r="A49" s="770"/>
      <c r="B49" s="7"/>
      <c r="C49" s="161"/>
      <c r="D49" s="161"/>
      <c r="E49" s="161"/>
      <c r="F49" s="161"/>
      <c r="J49" s="161"/>
      <c r="K49" s="161"/>
      <c r="L49" s="161"/>
      <c r="M49" s="161"/>
      <c r="N49" s="161"/>
      <c r="O49" s="161"/>
      <c r="P49" s="161"/>
      <c r="Q49" s="161"/>
      <c r="R49" s="161"/>
      <c r="S49" s="161"/>
      <c r="T49" s="161"/>
      <c r="U49" s="161"/>
      <c r="V49" s="161"/>
      <c r="X49" s="1480" t="s">
        <v>359</v>
      </c>
      <c r="Y49" s="1480"/>
      <c r="Z49" s="1480"/>
      <c r="AA49" s="1480"/>
      <c r="AB49" s="1480"/>
      <c r="AC49" s="1480"/>
      <c r="AD49" s="1480"/>
      <c r="AE49" s="1480"/>
      <c r="AF49" s="1480"/>
      <c r="AG49" s="1480"/>
      <c r="AH49" s="1480"/>
      <c r="AI49" s="1480"/>
      <c r="AJ49" s="1480"/>
      <c r="AK49" s="1480"/>
      <c r="AL49" s="1480"/>
      <c r="AM49" s="1480"/>
      <c r="AN49" s="1480"/>
      <c r="AO49" s="1480"/>
      <c r="AS49" s="1480" t="s">
        <v>343</v>
      </c>
      <c r="AT49" s="1480"/>
      <c r="AU49" s="1480"/>
      <c r="AV49" s="1480"/>
      <c r="AX49" s="656"/>
      <c r="AY49" s="656"/>
      <c r="AZ49" s="656"/>
      <c r="BA49" s="656"/>
      <c r="BB49" s="161"/>
      <c r="BC49" s="8"/>
      <c r="BD49" s="173"/>
      <c r="BE49" s="773"/>
      <c r="BF49" s="173"/>
      <c r="BG49" s="173"/>
      <c r="BH49" s="4"/>
      <c r="BI49" s="173"/>
      <c r="BJ49" s="173"/>
      <c r="BK49" s="173"/>
      <c r="BL49" s="4"/>
      <c r="BM49" s="173"/>
      <c r="BN49" s="173"/>
      <c r="BO49" s="173"/>
      <c r="BP49" s="4"/>
      <c r="BQ49" s="173"/>
      <c r="BR49" s="173"/>
      <c r="BS49" s="173"/>
      <c r="BT49" s="4"/>
      <c r="BU49" s="173"/>
      <c r="BV49" s="173"/>
      <c r="BW49" s="173"/>
      <c r="BX49" s="4"/>
      <c r="BY49" s="173"/>
      <c r="BZ49" s="173"/>
      <c r="CA49" s="4"/>
      <c r="CB49" s="173"/>
      <c r="CC49" s="173"/>
      <c r="CD49" s="173"/>
      <c r="CE49" s="4"/>
      <c r="CF49" s="173"/>
      <c r="CG49" s="173"/>
    </row>
    <row r="50" spans="1:85" s="3" customFormat="1" ht="7.5" customHeight="1">
      <c r="A50" s="770"/>
      <c r="B50" s="7"/>
      <c r="C50" s="161"/>
      <c r="D50" s="161"/>
      <c r="E50" s="161"/>
      <c r="F50" s="161"/>
      <c r="J50" s="161"/>
      <c r="K50" s="161"/>
      <c r="L50" s="161"/>
      <c r="M50" s="161"/>
      <c r="N50" s="161"/>
      <c r="O50" s="161"/>
      <c r="P50" s="161"/>
      <c r="Q50" s="161"/>
      <c r="R50" s="161"/>
      <c r="S50" s="161"/>
      <c r="T50" s="161"/>
      <c r="U50" s="161"/>
      <c r="AF50" s="161"/>
      <c r="AG50" s="161"/>
      <c r="AH50" s="161"/>
      <c r="AI50" s="161"/>
      <c r="AJ50" s="161"/>
      <c r="AK50" s="161"/>
      <c r="AL50" s="161"/>
      <c r="AM50" s="161"/>
      <c r="AO50" s="190"/>
      <c r="AP50" s="190"/>
      <c r="AW50" s="189"/>
      <c r="AX50" s="656"/>
      <c r="AY50" s="656"/>
      <c r="AZ50" s="656"/>
      <c r="BA50" s="656"/>
      <c r="BB50" s="161"/>
      <c r="BC50" s="8"/>
      <c r="BD50" s="173"/>
      <c r="BE50" s="773"/>
      <c r="BF50" s="173"/>
      <c r="BG50" s="173"/>
      <c r="BH50" s="4"/>
      <c r="BI50" s="173"/>
      <c r="BJ50" s="173"/>
      <c r="BK50" s="173"/>
      <c r="BL50" s="4"/>
      <c r="BM50" s="173"/>
      <c r="BN50" s="173"/>
      <c r="BO50" s="173"/>
      <c r="BP50" s="4"/>
      <c r="BQ50" s="173"/>
      <c r="BR50" s="173"/>
      <c r="BS50" s="173"/>
      <c r="BT50" s="4"/>
      <c r="BU50" s="173"/>
      <c r="BV50" s="173"/>
      <c r="BW50" s="173"/>
      <c r="BX50" s="4"/>
      <c r="BY50" s="173"/>
      <c r="BZ50" s="173"/>
      <c r="CA50" s="4"/>
      <c r="CB50" s="173"/>
      <c r="CC50" s="173"/>
      <c r="CD50" s="173"/>
      <c r="CE50" s="4"/>
      <c r="CF50" s="173"/>
      <c r="CG50" s="173"/>
    </row>
    <row r="51" spans="1:85" s="3" customFormat="1" ht="16.5" customHeight="1">
      <c r="A51" s="770"/>
      <c r="B51" s="7"/>
      <c r="C51" s="161"/>
      <c r="D51" s="161"/>
      <c r="E51" s="161"/>
      <c r="F51" s="161"/>
      <c r="J51" s="652" t="s">
        <v>1182</v>
      </c>
      <c r="K51" s="161"/>
      <c r="L51" s="179"/>
      <c r="M51" s="161"/>
      <c r="N51" s="161"/>
      <c r="O51" s="161"/>
      <c r="P51" s="161"/>
      <c r="Q51" s="161"/>
      <c r="R51" s="161"/>
      <c r="S51" s="161"/>
      <c r="T51" s="161"/>
      <c r="U51" s="161"/>
      <c r="X51" s="1501" t="s">
        <v>1183</v>
      </c>
      <c r="Y51" s="1501"/>
      <c r="Z51" s="1501"/>
      <c r="AA51" s="1501"/>
      <c r="AB51" s="1501"/>
      <c r="AC51" s="458"/>
      <c r="AD51" s="1384" t="s">
        <v>358</v>
      </c>
      <c r="AE51" s="1384"/>
      <c r="AF51" s="1384"/>
      <c r="AG51" s="1384"/>
      <c r="AH51" s="458"/>
      <c r="AI51" s="458"/>
      <c r="AJ51" s="1384" t="s">
        <v>608</v>
      </c>
      <c r="AK51" s="1384"/>
      <c r="AL51" s="1384"/>
      <c r="AM51" s="458"/>
      <c r="AN51" s="1488" t="s">
        <v>309</v>
      </c>
      <c r="AO51" s="1488"/>
      <c r="AP51" s="1488"/>
      <c r="AQ51" s="458"/>
      <c r="AS51" s="1384" t="s">
        <v>464</v>
      </c>
      <c r="AT51" s="1384"/>
      <c r="AU51" s="1384"/>
      <c r="AV51" s="1384"/>
      <c r="AW51" s="458"/>
      <c r="AX51" s="656"/>
      <c r="AY51" s="656"/>
      <c r="AZ51" s="656"/>
      <c r="BA51" s="656"/>
      <c r="BB51" s="161"/>
      <c r="BC51" s="8"/>
      <c r="BD51" s="173"/>
      <c r="BE51" s="773"/>
      <c r="BF51" s="173"/>
      <c r="BG51" s="173"/>
      <c r="BH51" s="4"/>
      <c r="BI51" s="173"/>
      <c r="BJ51" s="173"/>
      <c r="BK51" s="173"/>
      <c r="BL51" s="4"/>
      <c r="BM51" s="173"/>
      <c r="BN51" s="173"/>
      <c r="BO51" s="173"/>
      <c r="BP51" s="4"/>
      <c r="BQ51" s="173"/>
      <c r="BR51" s="173"/>
      <c r="BS51" s="173"/>
      <c r="BT51" s="4"/>
      <c r="BU51" s="173"/>
      <c r="BV51" s="173"/>
      <c r="BW51" s="173"/>
      <c r="BX51" s="4"/>
      <c r="BY51" s="173"/>
      <c r="BZ51" s="173"/>
      <c r="CA51" s="4"/>
      <c r="CB51" s="173"/>
      <c r="CC51" s="173"/>
      <c r="CD51" s="173"/>
      <c r="CE51" s="4"/>
      <c r="CF51" s="173"/>
      <c r="CG51" s="173"/>
    </row>
    <row r="52" spans="1:85" s="3" customFormat="1" ht="7.5" customHeight="1">
      <c r="A52" s="770"/>
      <c r="B52" s="7"/>
      <c r="C52" s="161"/>
      <c r="D52" s="161"/>
      <c r="E52" s="161"/>
      <c r="F52" s="161"/>
      <c r="J52" s="161"/>
      <c r="K52" s="161"/>
      <c r="L52" s="179"/>
      <c r="M52" s="161"/>
      <c r="N52" s="161"/>
      <c r="O52" s="161"/>
      <c r="P52" s="161"/>
      <c r="Q52" s="161"/>
      <c r="R52" s="161"/>
      <c r="S52" s="161"/>
      <c r="T52" s="161"/>
      <c r="U52" s="161"/>
      <c r="Y52" s="161"/>
      <c r="Z52" s="161"/>
      <c r="AA52" s="161"/>
      <c r="AD52" s="161"/>
      <c r="AE52" s="161"/>
      <c r="AF52" s="161"/>
      <c r="AG52" s="161"/>
      <c r="AI52" s="161"/>
      <c r="AK52" s="161"/>
      <c r="AO52" s="161"/>
      <c r="AP52" s="161"/>
      <c r="AQ52" s="161"/>
      <c r="AS52" s="161"/>
      <c r="AT52" s="161"/>
      <c r="AU52" s="161"/>
      <c r="AW52" s="189"/>
      <c r="AX52" s="656"/>
      <c r="AY52" s="656"/>
      <c r="AZ52" s="656"/>
      <c r="BA52" s="656"/>
      <c r="BB52" s="161"/>
      <c r="BC52" s="8"/>
      <c r="BD52" s="173"/>
      <c r="BE52" s="773"/>
      <c r="BF52" s="173"/>
      <c r="BG52" s="173"/>
      <c r="BH52" s="4"/>
      <c r="BI52" s="173"/>
      <c r="BJ52" s="173"/>
      <c r="BK52" s="173"/>
      <c r="BL52" s="173"/>
      <c r="BM52" s="173"/>
      <c r="BN52" s="173"/>
      <c r="BO52" s="173"/>
      <c r="BP52" s="173"/>
      <c r="BQ52" s="173"/>
      <c r="BR52" s="173"/>
      <c r="BS52" s="173"/>
      <c r="BT52" s="173"/>
      <c r="BU52" s="173"/>
      <c r="BV52" s="173"/>
      <c r="BW52" s="173"/>
      <c r="BX52" s="173"/>
      <c r="BY52" s="173"/>
      <c r="BZ52" s="173"/>
      <c r="CA52" s="173"/>
      <c r="CB52" s="173"/>
      <c r="CC52" s="173"/>
      <c r="CD52" s="173"/>
      <c r="CE52" s="173"/>
      <c r="CF52" s="173"/>
      <c r="CG52" s="173"/>
    </row>
    <row r="53" spans="1:85" s="3" customFormat="1" ht="15" customHeight="1">
      <c r="A53" s="770"/>
      <c r="B53" s="7"/>
      <c r="C53" s="161"/>
      <c r="D53" s="161"/>
      <c r="E53" s="161"/>
      <c r="F53" s="161"/>
      <c r="J53" s="1489" t="s">
        <v>1245</v>
      </c>
      <c r="K53" s="1490"/>
      <c r="L53" s="1490"/>
      <c r="M53" s="1490"/>
      <c r="N53" s="1490"/>
      <c r="O53" s="1490"/>
      <c r="P53" s="1490"/>
      <c r="Q53" s="1490"/>
      <c r="R53" s="1490"/>
      <c r="S53" s="1490"/>
      <c r="T53" s="1490"/>
      <c r="U53" s="1491"/>
      <c r="W53" s="477"/>
      <c r="X53" s="1455" t="s">
        <v>14</v>
      </c>
      <c r="Y53" s="1481"/>
      <c r="Z53" s="1481"/>
      <c r="AA53" s="1456"/>
      <c r="AB53" s="290"/>
      <c r="AC53" s="476"/>
      <c r="AD53" s="1455" t="s">
        <v>14</v>
      </c>
      <c r="AE53" s="1481"/>
      <c r="AF53" s="1481"/>
      <c r="AG53" s="1456"/>
      <c r="AJ53" s="1455">
        <v>0</v>
      </c>
      <c r="AK53" s="1481"/>
      <c r="AL53" s="1456"/>
      <c r="AN53" s="1455">
        <v>744</v>
      </c>
      <c r="AO53" s="1456"/>
      <c r="AP53" s="195" t="s">
        <v>420</v>
      </c>
      <c r="AS53" s="1360">
        <f>'Control Panel'!U1311</f>
        <v>0</v>
      </c>
      <c r="AT53" s="1361"/>
      <c r="AU53" s="1361"/>
      <c r="AV53" s="1362"/>
      <c r="AX53" s="1468">
        <f>'Control Panel'!V1311</f>
        <v>0</v>
      </c>
      <c r="AY53" s="1468"/>
      <c r="AZ53" s="1468"/>
      <c r="BA53" s="1468"/>
      <c r="BB53" s="161"/>
      <c r="BC53" s="8"/>
      <c r="BD53" s="173"/>
      <c r="BE53" s="773"/>
      <c r="BF53" s="173"/>
      <c r="BG53" s="173"/>
      <c r="BH53" s="4"/>
      <c r="BI53" s="173"/>
      <c r="BJ53" s="173"/>
      <c r="BK53" s="173"/>
      <c r="BL53" s="4"/>
      <c r="BM53" s="173"/>
      <c r="BN53" s="173"/>
      <c r="BO53" s="173"/>
      <c r="BP53" s="4"/>
      <c r="BQ53" s="173"/>
      <c r="BR53" s="173"/>
      <c r="BS53" s="173"/>
      <c r="BT53" s="4"/>
      <c r="BU53" s="173"/>
      <c r="BV53" s="173"/>
      <c r="BW53" s="173"/>
      <c r="BX53" s="4"/>
      <c r="BY53" s="173"/>
      <c r="BZ53" s="173"/>
      <c r="CA53" s="4"/>
      <c r="CB53" s="173"/>
      <c r="CC53" s="173"/>
      <c r="CD53" s="173"/>
      <c r="CE53" s="173"/>
      <c r="CF53" s="173"/>
      <c r="CG53" s="173"/>
    </row>
    <row r="54" spans="1:85" s="3" customFormat="1" ht="7.5" customHeight="1">
      <c r="A54" s="770"/>
      <c r="B54" s="7"/>
      <c r="C54" s="161"/>
      <c r="D54" s="161"/>
      <c r="E54" s="161"/>
      <c r="F54" s="161"/>
      <c r="J54" s="172"/>
      <c r="K54" s="172"/>
      <c r="L54" s="172"/>
      <c r="M54" s="172"/>
      <c r="N54" s="172"/>
      <c r="O54" s="172"/>
      <c r="P54" s="172"/>
      <c r="Q54" s="172"/>
      <c r="R54" s="172"/>
      <c r="S54" s="172"/>
      <c r="T54" s="172"/>
      <c r="U54" s="674"/>
      <c r="W54" s="476"/>
      <c r="Z54" s="54"/>
      <c r="AA54" s="54"/>
      <c r="AB54" s="475"/>
      <c r="AC54" s="476"/>
      <c r="AF54" s="54"/>
      <c r="AG54" s="54"/>
      <c r="AJ54" s="54"/>
      <c r="AK54" s="54"/>
      <c r="AL54" s="54"/>
      <c r="AN54" s="54"/>
      <c r="AO54" s="54"/>
      <c r="AP54" s="195"/>
      <c r="AT54" s="54"/>
      <c r="AU54" s="54"/>
      <c r="AV54" s="54"/>
      <c r="AX54" s="655"/>
      <c r="AY54" s="655"/>
      <c r="AZ54" s="655"/>
      <c r="BA54" s="655"/>
      <c r="BB54" s="161"/>
      <c r="BC54" s="8"/>
      <c r="BD54" s="173"/>
      <c r="BE54" s="773"/>
      <c r="BF54" s="173"/>
      <c r="BG54" s="173"/>
      <c r="BH54" s="4"/>
      <c r="BI54" s="173"/>
      <c r="BJ54" s="173"/>
      <c r="BK54" s="173"/>
      <c r="BL54" s="4"/>
      <c r="BM54" s="173"/>
      <c r="BN54" s="173"/>
      <c r="BO54" s="173"/>
      <c r="BP54" s="4"/>
      <c r="BQ54" s="173"/>
      <c r="BR54" s="173"/>
      <c r="BS54" s="173"/>
      <c r="BT54" s="4"/>
      <c r="BU54" s="173"/>
      <c r="BV54" s="173"/>
      <c r="BW54" s="173"/>
      <c r="BX54" s="4"/>
      <c r="BY54" s="173"/>
      <c r="BZ54" s="173"/>
      <c r="CA54" s="4"/>
      <c r="CB54" s="173"/>
      <c r="CC54" s="173"/>
      <c r="CD54" s="173"/>
      <c r="CE54" s="173"/>
      <c r="CF54" s="173"/>
      <c r="CG54" s="173"/>
    </row>
    <row r="55" spans="1:85" s="3" customFormat="1" ht="15" customHeight="1">
      <c r="A55" s="770"/>
      <c r="B55" s="7"/>
      <c r="C55" s="161"/>
      <c r="D55" s="161"/>
      <c r="E55" s="161"/>
      <c r="F55" s="161"/>
      <c r="J55" s="1489" t="s">
        <v>1246</v>
      </c>
      <c r="K55" s="1490"/>
      <c r="L55" s="1490"/>
      <c r="M55" s="1490"/>
      <c r="N55" s="1490"/>
      <c r="O55" s="1490"/>
      <c r="P55" s="1490"/>
      <c r="Q55" s="1490"/>
      <c r="R55" s="1490"/>
      <c r="S55" s="1490"/>
      <c r="T55" s="1490"/>
      <c r="U55" s="1491"/>
      <c r="W55" s="477"/>
      <c r="X55" s="1455" t="s">
        <v>14</v>
      </c>
      <c r="Y55" s="1481"/>
      <c r="Z55" s="1481"/>
      <c r="AA55" s="1456"/>
      <c r="AB55" s="290"/>
      <c r="AC55" s="476"/>
      <c r="AD55" s="1455" t="s">
        <v>14</v>
      </c>
      <c r="AE55" s="1481"/>
      <c r="AF55" s="1481"/>
      <c r="AG55" s="1456"/>
      <c r="AJ55" s="1455">
        <v>0</v>
      </c>
      <c r="AK55" s="1481"/>
      <c r="AL55" s="1456"/>
      <c r="AN55" s="1455">
        <v>744</v>
      </c>
      <c r="AO55" s="1456"/>
      <c r="AP55" s="195" t="s">
        <v>420</v>
      </c>
      <c r="AS55" s="1360">
        <f>'Control Panel'!U1312</f>
        <v>0</v>
      </c>
      <c r="AT55" s="1361"/>
      <c r="AU55" s="1361"/>
      <c r="AV55" s="1362"/>
      <c r="AX55" s="1468">
        <f>'Control Panel'!V1312</f>
        <v>0</v>
      </c>
      <c r="AY55" s="1468"/>
      <c r="AZ55" s="1468"/>
      <c r="BA55" s="1468"/>
      <c r="BB55" s="161"/>
      <c r="BC55" s="8"/>
      <c r="BD55" s="173"/>
      <c r="BE55" s="773"/>
      <c r="BF55" s="173"/>
      <c r="BG55" s="173"/>
      <c r="BH55" s="4"/>
      <c r="BI55" s="173"/>
      <c r="BJ55" s="173"/>
      <c r="BK55" s="173"/>
      <c r="BL55" s="4"/>
      <c r="BM55" s="173"/>
      <c r="BN55" s="173"/>
      <c r="BO55" s="173"/>
      <c r="BP55" s="4"/>
      <c r="BQ55" s="173"/>
      <c r="BR55" s="173"/>
      <c r="BS55" s="173"/>
      <c r="BT55" s="4"/>
      <c r="BU55" s="173"/>
      <c r="BV55" s="173"/>
      <c r="BW55" s="173"/>
      <c r="BX55" s="4"/>
      <c r="BY55" s="173"/>
      <c r="BZ55" s="173"/>
      <c r="CA55" s="4"/>
      <c r="CB55" s="173"/>
      <c r="CC55" s="173"/>
      <c r="CD55" s="173"/>
      <c r="CE55" s="173"/>
      <c r="CF55" s="173"/>
      <c r="CG55" s="173"/>
    </row>
    <row r="56" spans="1:85" s="3" customFormat="1" ht="7.5" customHeight="1">
      <c r="A56" s="770"/>
      <c r="B56" s="7"/>
      <c r="C56" s="161"/>
      <c r="D56" s="161"/>
      <c r="E56" s="161"/>
      <c r="F56" s="161"/>
      <c r="J56" s="675"/>
      <c r="K56" s="172"/>
      <c r="L56" s="172"/>
      <c r="M56" s="172"/>
      <c r="N56" s="172"/>
      <c r="O56" s="172"/>
      <c r="P56" s="172"/>
      <c r="Q56" s="172"/>
      <c r="R56" s="172"/>
      <c r="S56" s="172"/>
      <c r="T56" s="172"/>
      <c r="U56" s="674"/>
      <c r="W56" s="476"/>
      <c r="Z56" s="54"/>
      <c r="AA56" s="54"/>
      <c r="AB56" s="475"/>
      <c r="AC56" s="476"/>
      <c r="AF56" s="54"/>
      <c r="AG56" s="54"/>
      <c r="AJ56" s="54"/>
      <c r="AK56" s="54"/>
      <c r="AL56" s="54"/>
      <c r="AN56" s="54"/>
      <c r="AO56" s="54"/>
      <c r="AP56" s="195"/>
      <c r="AT56" s="54"/>
      <c r="AU56" s="54"/>
      <c r="AV56" s="54"/>
      <c r="AX56" s="655"/>
      <c r="AY56" s="655"/>
      <c r="AZ56" s="655"/>
      <c r="BA56" s="655"/>
      <c r="BB56" s="161"/>
      <c r="BC56" s="8"/>
      <c r="BD56" s="173"/>
      <c r="BE56" s="773"/>
      <c r="BF56" s="173"/>
      <c r="BG56" s="173"/>
      <c r="BH56" s="4"/>
      <c r="BI56" s="173"/>
      <c r="BJ56" s="173"/>
      <c r="BK56" s="173"/>
      <c r="BL56" s="4"/>
      <c r="BM56" s="173"/>
      <c r="BN56" s="173"/>
      <c r="BO56" s="173"/>
      <c r="BP56" s="4"/>
      <c r="BQ56" s="173"/>
      <c r="BR56" s="173"/>
      <c r="BS56" s="173"/>
      <c r="BT56" s="4"/>
      <c r="BU56" s="173"/>
      <c r="BV56" s="173"/>
      <c r="BW56" s="173"/>
      <c r="BX56" s="4"/>
      <c r="BY56" s="173"/>
      <c r="BZ56" s="173"/>
      <c r="CA56" s="4"/>
      <c r="CB56" s="173"/>
      <c r="CC56" s="173"/>
      <c r="CD56" s="173"/>
      <c r="CE56" s="173"/>
      <c r="CF56" s="173"/>
      <c r="CG56" s="173"/>
    </row>
    <row r="57" spans="1:85" s="3" customFormat="1" ht="15" customHeight="1">
      <c r="A57" s="770"/>
      <c r="B57" s="7"/>
      <c r="C57" s="161"/>
      <c r="D57" s="161"/>
      <c r="E57" s="161"/>
      <c r="F57" s="161"/>
      <c r="J57" s="1489" t="s">
        <v>1247</v>
      </c>
      <c r="K57" s="1490"/>
      <c r="L57" s="1490"/>
      <c r="M57" s="1490"/>
      <c r="N57" s="1490"/>
      <c r="O57" s="1490"/>
      <c r="P57" s="1490"/>
      <c r="Q57" s="1490"/>
      <c r="R57" s="1490"/>
      <c r="S57" s="1490"/>
      <c r="T57" s="1490"/>
      <c r="U57" s="1491"/>
      <c r="W57" s="477"/>
      <c r="X57" s="1455" t="s">
        <v>14</v>
      </c>
      <c r="Y57" s="1481"/>
      <c r="Z57" s="1481"/>
      <c r="AA57" s="1456"/>
      <c r="AB57" s="290"/>
      <c r="AC57" s="476"/>
      <c r="AD57" s="1455" t="s">
        <v>14</v>
      </c>
      <c r="AE57" s="1481"/>
      <c r="AF57" s="1481"/>
      <c r="AG57" s="1456"/>
      <c r="AJ57" s="1455">
        <v>0</v>
      </c>
      <c r="AK57" s="1481"/>
      <c r="AL57" s="1456"/>
      <c r="AN57" s="1455">
        <v>744</v>
      </c>
      <c r="AO57" s="1456"/>
      <c r="AP57" s="195" t="s">
        <v>420</v>
      </c>
      <c r="AS57" s="1360">
        <f>'Control Panel'!U1313</f>
        <v>0</v>
      </c>
      <c r="AT57" s="1361"/>
      <c r="AU57" s="1361"/>
      <c r="AV57" s="1362"/>
      <c r="AX57" s="1468">
        <f>'Control Panel'!V1313</f>
        <v>0</v>
      </c>
      <c r="AY57" s="1468"/>
      <c r="AZ57" s="1468"/>
      <c r="BA57" s="1468"/>
      <c r="BB57" s="161"/>
      <c r="BC57" s="8"/>
      <c r="BD57" s="173"/>
      <c r="BE57" s="773"/>
      <c r="BF57" s="173"/>
      <c r="BG57" s="173"/>
      <c r="BH57" s="4"/>
      <c r="BI57" s="173"/>
      <c r="BJ57" s="173"/>
      <c r="BK57" s="173"/>
      <c r="BL57" s="4"/>
      <c r="BM57" s="173"/>
      <c r="BN57" s="173"/>
      <c r="BO57" s="173"/>
      <c r="BP57" s="4"/>
      <c r="BQ57" s="173"/>
      <c r="BR57" s="173"/>
      <c r="BS57" s="173"/>
      <c r="BT57" s="4"/>
      <c r="BU57" s="173"/>
      <c r="BV57" s="173"/>
      <c r="BW57" s="173"/>
      <c r="BX57" s="4"/>
      <c r="BY57" s="173"/>
      <c r="BZ57" s="173"/>
      <c r="CA57" s="4"/>
      <c r="CB57" s="173"/>
      <c r="CC57" s="173"/>
      <c r="CD57" s="173"/>
      <c r="CE57" s="173"/>
      <c r="CF57" s="173"/>
      <c r="CG57" s="173"/>
    </row>
    <row r="58" spans="1:85" s="3" customFormat="1" ht="7.5" customHeight="1">
      <c r="A58" s="770"/>
      <c r="B58" s="7"/>
      <c r="C58" s="161"/>
      <c r="D58" s="161"/>
      <c r="E58" s="161"/>
      <c r="F58" s="161"/>
      <c r="J58" s="675"/>
      <c r="K58" s="172"/>
      <c r="L58" s="172"/>
      <c r="M58" s="172"/>
      <c r="N58" s="172"/>
      <c r="O58" s="172"/>
      <c r="P58" s="172"/>
      <c r="Q58" s="172"/>
      <c r="R58" s="172"/>
      <c r="S58" s="172"/>
      <c r="T58" s="172"/>
      <c r="U58" s="674"/>
      <c r="W58" s="476"/>
      <c r="Z58" s="54"/>
      <c r="AA58" s="54"/>
      <c r="AB58" s="475"/>
      <c r="AC58" s="476"/>
      <c r="AF58" s="54"/>
      <c r="AG58" s="54"/>
      <c r="AJ58" s="54"/>
      <c r="AK58" s="54"/>
      <c r="AL58" s="54"/>
      <c r="AN58" s="54"/>
      <c r="AO58" s="54"/>
      <c r="AP58" s="195"/>
      <c r="AT58" s="54"/>
      <c r="AU58" s="54"/>
      <c r="AV58" s="54"/>
      <c r="AX58" s="655"/>
      <c r="AY58" s="655"/>
      <c r="AZ58" s="655"/>
      <c r="BA58" s="655"/>
      <c r="BB58" s="161"/>
      <c r="BC58" s="8"/>
      <c r="BD58" s="173"/>
      <c r="BE58" s="773"/>
      <c r="BF58" s="173"/>
      <c r="BG58" s="173"/>
      <c r="BH58" s="4"/>
      <c r="BI58" s="173"/>
      <c r="BJ58" s="173"/>
      <c r="BK58" s="173"/>
      <c r="BL58" s="4"/>
      <c r="BM58" s="173"/>
      <c r="BN58" s="173"/>
      <c r="BO58" s="173"/>
      <c r="BP58" s="4"/>
      <c r="BQ58" s="173"/>
      <c r="BR58" s="173"/>
      <c r="BS58" s="173"/>
      <c r="BT58" s="4"/>
      <c r="BU58" s="173"/>
      <c r="BV58" s="173"/>
      <c r="BW58" s="173"/>
      <c r="BX58" s="4"/>
      <c r="BY58" s="173"/>
      <c r="BZ58" s="173"/>
      <c r="CA58" s="4"/>
      <c r="CB58" s="173"/>
      <c r="CC58" s="173"/>
      <c r="CD58" s="173"/>
      <c r="CE58" s="4"/>
      <c r="CF58" s="173"/>
      <c r="CG58" s="173"/>
    </row>
    <row r="59" spans="1:85" s="3" customFormat="1" ht="15" customHeight="1">
      <c r="A59" s="770"/>
      <c r="B59" s="7"/>
      <c r="C59" s="161"/>
      <c r="D59" s="161"/>
      <c r="E59" s="161"/>
      <c r="F59" s="161"/>
      <c r="J59" s="1489" t="s">
        <v>1248</v>
      </c>
      <c r="K59" s="1490"/>
      <c r="L59" s="1490"/>
      <c r="M59" s="1490"/>
      <c r="N59" s="1490"/>
      <c r="O59" s="1490"/>
      <c r="P59" s="1490"/>
      <c r="Q59" s="1490"/>
      <c r="R59" s="1490"/>
      <c r="S59" s="1490"/>
      <c r="T59" s="1490"/>
      <c r="U59" s="1491"/>
      <c r="W59" s="477"/>
      <c r="X59" s="1455" t="s">
        <v>14</v>
      </c>
      <c r="Y59" s="1481"/>
      <c r="Z59" s="1481"/>
      <c r="AA59" s="1456"/>
      <c r="AB59" s="290"/>
      <c r="AC59" s="476"/>
      <c r="AD59" s="1455" t="s">
        <v>14</v>
      </c>
      <c r="AE59" s="1481"/>
      <c r="AF59" s="1481"/>
      <c r="AG59" s="1456"/>
      <c r="AJ59" s="1455">
        <v>0</v>
      </c>
      <c r="AK59" s="1481"/>
      <c r="AL59" s="1456"/>
      <c r="AN59" s="1455">
        <v>744</v>
      </c>
      <c r="AO59" s="1456"/>
      <c r="AP59" s="195" t="s">
        <v>420</v>
      </c>
      <c r="AS59" s="1360">
        <f>'Control Panel'!U1314</f>
        <v>0</v>
      </c>
      <c r="AT59" s="1361"/>
      <c r="AU59" s="1361"/>
      <c r="AV59" s="1362"/>
      <c r="AX59" s="1468">
        <f>'Control Panel'!V1314</f>
        <v>0</v>
      </c>
      <c r="AY59" s="1468"/>
      <c r="AZ59" s="1468"/>
      <c r="BA59" s="1468"/>
      <c r="BB59" s="161"/>
      <c r="BC59" s="8"/>
      <c r="BD59" s="173"/>
      <c r="BE59" s="773"/>
      <c r="BF59" s="173"/>
      <c r="BG59" s="173"/>
      <c r="BH59" s="4"/>
      <c r="BI59" s="173"/>
      <c r="BJ59" s="173"/>
      <c r="BK59" s="173"/>
      <c r="BL59" s="4"/>
      <c r="BM59" s="173"/>
      <c r="BN59" s="173"/>
      <c r="BO59" s="173"/>
      <c r="BP59" s="4"/>
      <c r="BQ59" s="173"/>
      <c r="BR59" s="173"/>
      <c r="BS59" s="173"/>
      <c r="BT59" s="4"/>
      <c r="BU59" s="173"/>
      <c r="BV59" s="173"/>
      <c r="BW59" s="173"/>
      <c r="BX59" s="4"/>
      <c r="BY59" s="173"/>
      <c r="BZ59" s="173"/>
      <c r="CA59" s="4"/>
      <c r="CB59" s="173"/>
      <c r="CC59" s="173"/>
      <c r="CD59" s="173"/>
      <c r="CE59" s="4"/>
      <c r="CF59" s="173"/>
      <c r="CG59" s="173"/>
    </row>
    <row r="60" spans="1:85" s="3" customFormat="1" ht="7.5" customHeight="1">
      <c r="A60" s="770"/>
      <c r="B60" s="7"/>
      <c r="C60" s="161"/>
      <c r="D60" s="161"/>
      <c r="E60" s="161"/>
      <c r="F60" s="161"/>
      <c r="J60" s="675"/>
      <c r="K60" s="172"/>
      <c r="L60" s="172"/>
      <c r="M60" s="172"/>
      <c r="N60" s="172"/>
      <c r="O60" s="172"/>
      <c r="P60" s="172"/>
      <c r="Q60" s="172"/>
      <c r="R60" s="172"/>
      <c r="S60" s="172"/>
      <c r="T60" s="172"/>
      <c r="U60" s="674"/>
      <c r="W60" s="476"/>
      <c r="Z60" s="54"/>
      <c r="AA60" s="54"/>
      <c r="AB60" s="475"/>
      <c r="AC60" s="476"/>
      <c r="AF60" s="54"/>
      <c r="AG60" s="54"/>
      <c r="AJ60" s="54"/>
      <c r="AK60" s="54"/>
      <c r="AL60" s="54"/>
      <c r="AN60" s="54"/>
      <c r="AO60" s="54"/>
      <c r="AP60" s="195"/>
      <c r="AT60" s="54"/>
      <c r="AU60" s="54"/>
      <c r="AV60" s="54"/>
      <c r="AX60" s="655"/>
      <c r="AY60" s="655"/>
      <c r="AZ60" s="655"/>
      <c r="BA60" s="655"/>
      <c r="BB60" s="161"/>
      <c r="BC60" s="8"/>
      <c r="BD60" s="173"/>
      <c r="BE60" s="773"/>
      <c r="BF60" s="173"/>
      <c r="BG60" s="173"/>
      <c r="BH60" s="4"/>
      <c r="BI60" s="173"/>
      <c r="BJ60" s="173"/>
      <c r="BK60" s="173"/>
      <c r="BL60" s="4"/>
      <c r="BM60" s="173"/>
      <c r="BN60" s="173"/>
      <c r="BO60" s="173"/>
      <c r="BP60" s="4"/>
      <c r="BQ60" s="173"/>
      <c r="BR60" s="173"/>
      <c r="BS60" s="173"/>
      <c r="BT60" s="4"/>
      <c r="BU60" s="173"/>
      <c r="BV60" s="173"/>
      <c r="BW60" s="173"/>
      <c r="BX60" s="4"/>
      <c r="BY60" s="173"/>
      <c r="BZ60" s="173"/>
      <c r="CA60" s="4"/>
      <c r="CB60" s="173"/>
      <c r="CC60" s="173"/>
      <c r="CD60" s="173"/>
      <c r="CE60" s="4"/>
      <c r="CF60" s="173"/>
      <c r="CG60" s="173"/>
    </row>
    <row r="61" spans="1:85" s="3" customFormat="1" ht="15" customHeight="1">
      <c r="A61" s="770"/>
      <c r="B61" s="7"/>
      <c r="C61" s="161"/>
      <c r="D61" s="161"/>
      <c r="E61" s="161"/>
      <c r="F61" s="161"/>
      <c r="J61" s="1489" t="s">
        <v>1249</v>
      </c>
      <c r="K61" s="1490"/>
      <c r="L61" s="1490"/>
      <c r="M61" s="1490"/>
      <c r="N61" s="1490"/>
      <c r="O61" s="1490"/>
      <c r="P61" s="1490"/>
      <c r="Q61" s="1490"/>
      <c r="R61" s="1490"/>
      <c r="S61" s="1490"/>
      <c r="T61" s="1490"/>
      <c r="U61" s="1491"/>
      <c r="W61" s="477"/>
      <c r="X61" s="1455" t="s">
        <v>14</v>
      </c>
      <c r="Y61" s="1481"/>
      <c r="Z61" s="1481"/>
      <c r="AA61" s="1456"/>
      <c r="AB61" s="290"/>
      <c r="AC61" s="476"/>
      <c r="AD61" s="1455" t="s">
        <v>14</v>
      </c>
      <c r="AE61" s="1481"/>
      <c r="AF61" s="1481"/>
      <c r="AG61" s="1456"/>
      <c r="AJ61" s="1455">
        <v>0</v>
      </c>
      <c r="AK61" s="1481"/>
      <c r="AL61" s="1456"/>
      <c r="AN61" s="1455">
        <v>744</v>
      </c>
      <c r="AO61" s="1456"/>
      <c r="AP61" s="195" t="s">
        <v>420</v>
      </c>
      <c r="AS61" s="1360">
        <f>'Control Panel'!U1315</f>
        <v>0</v>
      </c>
      <c r="AT61" s="1361"/>
      <c r="AU61" s="1361"/>
      <c r="AV61" s="1362"/>
      <c r="AX61" s="1468">
        <f>'Control Panel'!V1315</f>
        <v>0</v>
      </c>
      <c r="AY61" s="1468"/>
      <c r="AZ61" s="1468"/>
      <c r="BA61" s="1468"/>
      <c r="BB61" s="161"/>
      <c r="BC61" s="8"/>
      <c r="BD61" s="173"/>
      <c r="BE61" s="773"/>
      <c r="BF61" s="173"/>
      <c r="BG61" s="173"/>
      <c r="BH61" s="4"/>
      <c r="BI61" s="173"/>
      <c r="BJ61" s="173"/>
      <c r="BK61" s="173"/>
      <c r="BL61" s="4"/>
      <c r="BM61" s="173"/>
      <c r="BN61" s="173"/>
      <c r="BO61" s="173"/>
      <c r="BP61" s="4"/>
      <c r="BQ61" s="173"/>
      <c r="BR61" s="173"/>
      <c r="BS61" s="173"/>
      <c r="BT61" s="4"/>
      <c r="BU61" s="173"/>
      <c r="BV61" s="173"/>
      <c r="BW61" s="173"/>
      <c r="BX61" s="4"/>
      <c r="BY61" s="173"/>
      <c r="BZ61" s="173"/>
      <c r="CA61" s="4"/>
      <c r="CB61" s="173"/>
      <c r="CC61" s="173"/>
      <c r="CD61" s="173"/>
      <c r="CE61" s="4"/>
      <c r="CF61" s="173"/>
      <c r="CG61" s="173"/>
    </row>
    <row r="62" spans="1:85" s="3" customFormat="1" ht="7.5" customHeight="1">
      <c r="A62" s="770"/>
      <c r="B62" s="7"/>
      <c r="C62" s="161"/>
      <c r="D62" s="161"/>
      <c r="E62" s="161"/>
      <c r="F62" s="161"/>
      <c r="J62" s="161"/>
      <c r="K62" s="99"/>
      <c r="L62" s="161"/>
      <c r="M62" s="161"/>
      <c r="N62" s="161"/>
      <c r="O62" s="161"/>
      <c r="P62" s="161"/>
      <c r="Q62" s="161"/>
      <c r="R62" s="161"/>
      <c r="S62" s="161"/>
      <c r="T62" s="161"/>
      <c r="U62" s="161"/>
      <c r="W62" s="476"/>
      <c r="Z62" s="54"/>
      <c r="AA62" s="54"/>
      <c r="AB62" s="475"/>
      <c r="AC62" s="476"/>
      <c r="AF62" s="54"/>
      <c r="AG62" s="54"/>
      <c r="AJ62" s="54"/>
      <c r="AK62" s="54"/>
      <c r="AL62" s="54"/>
      <c r="AN62" s="54"/>
      <c r="AO62" s="54"/>
      <c r="AP62" s="195"/>
      <c r="AT62" s="54"/>
      <c r="AU62" s="54"/>
      <c r="AV62" s="54"/>
      <c r="AX62" s="655"/>
      <c r="AY62" s="655"/>
      <c r="AZ62" s="655"/>
      <c r="BA62" s="655"/>
      <c r="BB62" s="161"/>
      <c r="BC62" s="8"/>
      <c r="BD62" s="173"/>
      <c r="BE62" s="773"/>
      <c r="BF62" s="173"/>
      <c r="BG62" s="173"/>
      <c r="BH62" s="4"/>
      <c r="BI62" s="173"/>
      <c r="BJ62" s="173"/>
      <c r="BK62" s="173"/>
      <c r="BL62" s="4"/>
      <c r="BM62" s="173"/>
      <c r="BN62" s="173"/>
      <c r="BO62" s="173"/>
      <c r="BP62" s="4"/>
      <c r="BQ62" s="173"/>
      <c r="BR62" s="173"/>
      <c r="BS62" s="173"/>
      <c r="BT62" s="4"/>
      <c r="BU62" s="173"/>
      <c r="BV62" s="173"/>
      <c r="BW62" s="173"/>
      <c r="BX62" s="4"/>
      <c r="BY62" s="173"/>
      <c r="BZ62" s="173"/>
      <c r="CA62" s="4"/>
      <c r="CB62" s="173"/>
      <c r="CC62" s="173"/>
      <c r="CD62" s="173"/>
      <c r="CE62" s="4"/>
      <c r="CF62" s="173"/>
      <c r="CG62" s="173"/>
    </row>
    <row r="63" spans="1:85" s="3" customFormat="1" ht="15" customHeight="1">
      <c r="A63" s="770"/>
      <c r="B63" s="7"/>
      <c r="C63" s="161"/>
      <c r="D63" s="161"/>
      <c r="E63" s="161"/>
      <c r="F63" s="161"/>
      <c r="J63" s="653" t="s">
        <v>3346</v>
      </c>
      <c r="K63" s="102"/>
      <c r="L63" s="161"/>
      <c r="M63" s="161"/>
      <c r="N63" s="101"/>
      <c r="O63" s="101"/>
      <c r="P63" s="101"/>
      <c r="Q63" s="101"/>
      <c r="R63" s="101"/>
      <c r="S63" s="101"/>
      <c r="T63" s="101"/>
      <c r="U63" s="161"/>
      <c r="W63" s="476"/>
      <c r="Z63" s="54"/>
      <c r="AA63" s="54"/>
      <c r="AB63" s="475"/>
      <c r="AC63" s="476"/>
      <c r="AF63" s="54"/>
      <c r="AG63" s="54"/>
      <c r="AJ63" s="54"/>
      <c r="AK63" s="54"/>
      <c r="AL63" s="54"/>
      <c r="AN63" s="54"/>
      <c r="AO63" s="54"/>
      <c r="AP63" s="195"/>
      <c r="AT63" s="54"/>
      <c r="AU63" s="54"/>
      <c r="AV63" s="54"/>
      <c r="AX63" s="655"/>
      <c r="AY63" s="655"/>
      <c r="AZ63" s="655"/>
      <c r="BA63" s="655"/>
      <c r="BB63" s="161"/>
      <c r="BC63" s="8"/>
      <c r="BD63" s="173"/>
      <c r="BE63" s="773"/>
      <c r="BF63" s="173"/>
      <c r="BG63" s="173"/>
      <c r="BH63" s="4"/>
      <c r="BI63" s="173"/>
      <c r="BJ63" s="173"/>
      <c r="BK63" s="173"/>
      <c r="BL63" s="4"/>
      <c r="BM63" s="173"/>
      <c r="BN63" s="173"/>
      <c r="BO63" s="173"/>
      <c r="BP63" s="4"/>
      <c r="BQ63" s="173"/>
      <c r="BR63" s="173"/>
      <c r="BS63" s="173"/>
      <c r="BT63" s="4"/>
      <c r="BU63" s="173"/>
      <c r="BV63" s="173"/>
      <c r="BW63" s="173"/>
      <c r="BX63" s="4"/>
      <c r="BY63" s="173"/>
      <c r="BZ63" s="173"/>
      <c r="CA63" s="4"/>
      <c r="CB63" s="173"/>
      <c r="CC63" s="173"/>
      <c r="CD63" s="173"/>
      <c r="CE63" s="4"/>
      <c r="CF63" s="173"/>
      <c r="CG63" s="173"/>
    </row>
    <row r="64" spans="1:85" s="3" customFormat="1" ht="7.5" customHeight="1">
      <c r="A64" s="770"/>
      <c r="B64" s="7"/>
      <c r="C64" s="161"/>
      <c r="D64" s="161"/>
      <c r="E64" s="161"/>
      <c r="F64" s="161"/>
      <c r="J64" s="78"/>
      <c r="K64" s="102"/>
      <c r="L64" s="161"/>
      <c r="M64" s="161"/>
      <c r="N64" s="101"/>
      <c r="O64" s="101"/>
      <c r="P64" s="101"/>
      <c r="Q64" s="101"/>
      <c r="R64" s="101"/>
      <c r="S64" s="101"/>
      <c r="T64" s="101"/>
      <c r="U64" s="161"/>
      <c r="W64" s="476"/>
      <c r="Z64" s="54"/>
      <c r="AA64" s="54"/>
      <c r="AB64" s="475"/>
      <c r="AC64" s="476"/>
      <c r="AF64" s="54"/>
      <c r="AG64" s="54"/>
      <c r="AJ64" s="54"/>
      <c r="AK64" s="54"/>
      <c r="AL64" s="54"/>
      <c r="AN64" s="54"/>
      <c r="AO64" s="54"/>
      <c r="AP64" s="195"/>
      <c r="AT64" s="54"/>
      <c r="AU64" s="54"/>
      <c r="AV64" s="54"/>
      <c r="AX64" s="655"/>
      <c r="AY64" s="655"/>
      <c r="AZ64" s="655"/>
      <c r="BA64" s="655"/>
      <c r="BB64" s="161"/>
      <c r="BC64" s="8"/>
      <c r="BD64" s="173"/>
      <c r="BE64" s="773"/>
      <c r="BF64" s="173"/>
      <c r="BG64" s="173"/>
      <c r="BH64" s="4"/>
      <c r="BI64" s="173"/>
      <c r="BJ64" s="173"/>
      <c r="BK64" s="173"/>
      <c r="BL64" s="4"/>
      <c r="BM64" s="173"/>
      <c r="BN64" s="173"/>
      <c r="BO64" s="173"/>
      <c r="BP64" s="4"/>
      <c r="BQ64" s="173"/>
      <c r="BR64" s="173"/>
      <c r="BS64" s="173"/>
      <c r="BT64" s="4"/>
      <c r="BU64" s="173"/>
      <c r="BV64" s="173"/>
      <c r="BW64" s="173"/>
      <c r="BX64" s="4"/>
      <c r="BY64" s="173"/>
      <c r="BZ64" s="173"/>
      <c r="CA64" s="4"/>
      <c r="CB64" s="173"/>
      <c r="CC64" s="173"/>
      <c r="CD64" s="173"/>
      <c r="CE64" s="4"/>
      <c r="CF64" s="173"/>
      <c r="CG64" s="173"/>
    </row>
    <row r="65" spans="1:85" s="3" customFormat="1" ht="15" customHeight="1">
      <c r="A65" s="770"/>
      <c r="B65" s="7"/>
      <c r="C65" s="161"/>
      <c r="D65" s="161"/>
      <c r="E65" s="161"/>
      <c r="F65" s="161"/>
      <c r="J65" s="1489" t="s">
        <v>1250</v>
      </c>
      <c r="K65" s="1490"/>
      <c r="L65" s="1490"/>
      <c r="M65" s="1490"/>
      <c r="N65" s="1490"/>
      <c r="O65" s="1490"/>
      <c r="P65" s="1490"/>
      <c r="Q65" s="1490"/>
      <c r="R65" s="1490"/>
      <c r="S65" s="1490"/>
      <c r="T65" s="1490"/>
      <c r="U65" s="1491"/>
      <c r="W65" s="477"/>
      <c r="X65" s="1455" t="s">
        <v>14</v>
      </c>
      <c r="Y65" s="1481"/>
      <c r="Z65" s="1481"/>
      <c r="AA65" s="1456"/>
      <c r="AB65" s="290"/>
      <c r="AC65" s="476"/>
      <c r="AD65" s="1455" t="s">
        <v>14</v>
      </c>
      <c r="AE65" s="1481"/>
      <c r="AF65" s="1481"/>
      <c r="AG65" s="1456"/>
      <c r="AJ65" s="1455">
        <v>0</v>
      </c>
      <c r="AK65" s="1481"/>
      <c r="AL65" s="1456"/>
      <c r="AN65" s="1455">
        <v>744</v>
      </c>
      <c r="AO65" s="1456"/>
      <c r="AP65" s="195" t="s">
        <v>420</v>
      </c>
      <c r="AS65" s="1360">
        <f>'Control Panel'!U1316</f>
        <v>0</v>
      </c>
      <c r="AT65" s="1361"/>
      <c r="AU65" s="1361"/>
      <c r="AV65" s="1362"/>
      <c r="AX65" s="1468">
        <f>'Control Panel'!V1316</f>
        <v>0</v>
      </c>
      <c r="AY65" s="1468"/>
      <c r="AZ65" s="1468"/>
      <c r="BA65" s="1468"/>
      <c r="BB65" s="161"/>
      <c r="BC65" s="8"/>
      <c r="BD65" s="173"/>
      <c r="BE65" s="773"/>
      <c r="BF65" s="173"/>
      <c r="BG65" s="173"/>
      <c r="BH65" s="4"/>
      <c r="BI65" s="173"/>
      <c r="BJ65" s="173"/>
      <c r="BK65" s="173"/>
      <c r="BL65" s="4"/>
      <c r="BM65" s="173"/>
      <c r="BN65" s="173"/>
      <c r="BO65" s="173"/>
      <c r="BP65" s="4"/>
      <c r="BQ65" s="173"/>
      <c r="BR65" s="173"/>
      <c r="BS65" s="173"/>
      <c r="BT65" s="4"/>
      <c r="BU65" s="173"/>
      <c r="BV65" s="173"/>
      <c r="BW65" s="173"/>
      <c r="BX65" s="4"/>
      <c r="BY65" s="173"/>
      <c r="BZ65" s="173"/>
      <c r="CA65" s="4"/>
      <c r="CB65" s="173"/>
      <c r="CC65" s="173"/>
      <c r="CD65" s="173"/>
      <c r="CE65" s="4"/>
      <c r="CF65" s="173"/>
      <c r="CG65" s="173"/>
    </row>
    <row r="66" spans="1:85" s="3" customFormat="1" ht="7.5" customHeight="1">
      <c r="A66" s="770"/>
      <c r="B66" s="7"/>
      <c r="C66" s="161"/>
      <c r="D66" s="161"/>
      <c r="E66" s="161"/>
      <c r="F66" s="161"/>
      <c r="J66" s="676"/>
      <c r="K66" s="172"/>
      <c r="L66" s="172"/>
      <c r="M66" s="677"/>
      <c r="N66" s="677"/>
      <c r="O66" s="677"/>
      <c r="P66" s="677"/>
      <c r="Q66" s="677"/>
      <c r="R66" s="677"/>
      <c r="S66" s="677"/>
      <c r="T66" s="172"/>
      <c r="U66" s="674"/>
      <c r="W66" s="476"/>
      <c r="Z66" s="54"/>
      <c r="AA66" s="54"/>
      <c r="AB66" s="475"/>
      <c r="AC66" s="476"/>
      <c r="AF66" s="54"/>
      <c r="AG66" s="54"/>
      <c r="AJ66" s="54"/>
      <c r="AK66" s="54"/>
      <c r="AL66" s="54"/>
      <c r="AN66" s="54"/>
      <c r="AO66" s="54"/>
      <c r="AP66" s="195"/>
      <c r="AT66" s="54"/>
      <c r="AU66" s="54"/>
      <c r="AV66" s="54"/>
      <c r="AX66" s="655"/>
      <c r="AY66" s="655"/>
      <c r="AZ66" s="655"/>
      <c r="BA66" s="655"/>
      <c r="BB66" s="161"/>
      <c r="BC66" s="8"/>
      <c r="BD66" s="173"/>
      <c r="BE66" s="773"/>
      <c r="BF66" s="173"/>
      <c r="BG66" s="173"/>
      <c r="BH66" s="4"/>
      <c r="BI66" s="173"/>
      <c r="BJ66" s="173"/>
      <c r="BK66" s="173"/>
      <c r="BL66" s="4"/>
      <c r="BM66" s="173"/>
      <c r="BN66" s="173"/>
      <c r="BO66" s="173"/>
      <c r="BP66" s="4"/>
      <c r="BQ66" s="173"/>
      <c r="BR66" s="173"/>
      <c r="BS66" s="173"/>
      <c r="BT66" s="4"/>
      <c r="BU66" s="173"/>
      <c r="BV66" s="173"/>
      <c r="BW66" s="173"/>
      <c r="BX66" s="4"/>
      <c r="BY66" s="173"/>
      <c r="BZ66" s="173"/>
      <c r="CA66" s="4"/>
      <c r="CB66" s="173"/>
      <c r="CC66" s="173"/>
      <c r="CD66" s="173"/>
      <c r="CE66" s="173"/>
      <c r="CF66" s="173"/>
      <c r="CG66" s="173"/>
    </row>
    <row r="67" spans="1:85" s="3" customFormat="1" ht="15" customHeight="1">
      <c r="A67" s="770"/>
      <c r="B67" s="7"/>
      <c r="C67" s="161"/>
      <c r="D67" s="161"/>
      <c r="E67" s="161"/>
      <c r="F67" s="161"/>
      <c r="J67" s="1489" t="s">
        <v>1251</v>
      </c>
      <c r="K67" s="1490"/>
      <c r="L67" s="1490"/>
      <c r="M67" s="1490"/>
      <c r="N67" s="1490"/>
      <c r="O67" s="1490"/>
      <c r="P67" s="1490"/>
      <c r="Q67" s="1490"/>
      <c r="R67" s="1490"/>
      <c r="S67" s="1490"/>
      <c r="T67" s="1490"/>
      <c r="U67" s="1491"/>
      <c r="W67" s="477"/>
      <c r="X67" s="1455" t="s">
        <v>14</v>
      </c>
      <c r="Y67" s="1481"/>
      <c r="Z67" s="1481"/>
      <c r="AA67" s="1456"/>
      <c r="AB67" s="290"/>
      <c r="AC67" s="476"/>
      <c r="AD67" s="1455" t="s">
        <v>14</v>
      </c>
      <c r="AE67" s="1481"/>
      <c r="AF67" s="1481"/>
      <c r="AG67" s="1456"/>
      <c r="AJ67" s="1455">
        <v>0</v>
      </c>
      <c r="AK67" s="1481"/>
      <c r="AL67" s="1456"/>
      <c r="AN67" s="1455">
        <v>744</v>
      </c>
      <c r="AO67" s="1456"/>
      <c r="AP67" s="195" t="s">
        <v>420</v>
      </c>
      <c r="AS67" s="1360">
        <f>'Control Panel'!U1317</f>
        <v>0</v>
      </c>
      <c r="AT67" s="1361"/>
      <c r="AU67" s="1361"/>
      <c r="AV67" s="1362"/>
      <c r="AX67" s="1468">
        <f>'Control Panel'!V1317</f>
        <v>0</v>
      </c>
      <c r="AY67" s="1468"/>
      <c r="AZ67" s="1468"/>
      <c r="BA67" s="1468"/>
      <c r="BB67" s="161"/>
      <c r="BC67" s="8"/>
      <c r="BD67" s="173"/>
      <c r="BE67" s="773"/>
      <c r="BF67" s="173"/>
      <c r="BG67" s="173"/>
      <c r="BH67" s="4"/>
      <c r="BI67" s="173"/>
      <c r="BJ67" s="173"/>
      <c r="BK67" s="173"/>
      <c r="BL67" s="4"/>
      <c r="BM67" s="173"/>
      <c r="BN67" s="173"/>
      <c r="BO67" s="173"/>
      <c r="BP67" s="4"/>
      <c r="BQ67" s="173"/>
      <c r="BR67" s="173"/>
      <c r="BS67" s="173"/>
      <c r="BT67" s="4"/>
      <c r="BU67" s="173"/>
      <c r="BV67" s="173"/>
      <c r="BW67" s="173"/>
      <c r="BX67" s="4"/>
      <c r="BY67" s="173"/>
      <c r="BZ67" s="173"/>
      <c r="CA67" s="4"/>
      <c r="CB67" s="173"/>
      <c r="CC67" s="173"/>
      <c r="CD67" s="173"/>
      <c r="CE67" s="173"/>
      <c r="CF67" s="173"/>
      <c r="CG67" s="173"/>
    </row>
    <row r="68" spans="1:85" s="3" customFormat="1" ht="7.5" customHeight="1">
      <c r="A68" s="770"/>
      <c r="B68" s="7"/>
      <c r="C68" s="161"/>
      <c r="D68" s="161"/>
      <c r="E68" s="161"/>
      <c r="F68" s="161"/>
      <c r="J68" s="675"/>
      <c r="K68" s="172"/>
      <c r="L68" s="172"/>
      <c r="M68" s="172"/>
      <c r="N68" s="172"/>
      <c r="O68" s="172"/>
      <c r="P68" s="172"/>
      <c r="Q68" s="172"/>
      <c r="R68" s="172"/>
      <c r="S68" s="172"/>
      <c r="T68" s="677"/>
      <c r="U68" s="674"/>
      <c r="W68" s="476"/>
      <c r="Z68" s="54"/>
      <c r="AA68" s="54"/>
      <c r="AB68" s="475"/>
      <c r="AC68" s="476"/>
      <c r="AF68" s="54"/>
      <c r="AG68" s="54"/>
      <c r="AJ68" s="54"/>
      <c r="AK68" s="54"/>
      <c r="AL68" s="54"/>
      <c r="AN68" s="54"/>
      <c r="AO68" s="54"/>
      <c r="AP68" s="195"/>
      <c r="AT68" s="54"/>
      <c r="AU68" s="54"/>
      <c r="AV68" s="54"/>
      <c r="AX68" s="655"/>
      <c r="AY68" s="655"/>
      <c r="AZ68" s="655"/>
      <c r="BA68" s="655"/>
      <c r="BB68" s="161"/>
      <c r="BC68" s="8"/>
      <c r="BD68" s="173"/>
      <c r="BE68" s="773"/>
      <c r="BF68" s="173"/>
      <c r="BG68" s="173"/>
      <c r="BH68" s="4"/>
      <c r="BI68" s="173"/>
      <c r="BJ68" s="173"/>
      <c r="BK68" s="173"/>
      <c r="BL68" s="4"/>
      <c r="BM68" s="173"/>
      <c r="BN68" s="173"/>
      <c r="BO68" s="173"/>
      <c r="BP68" s="4"/>
      <c r="BQ68" s="173"/>
      <c r="BR68" s="173"/>
      <c r="BS68" s="173"/>
      <c r="BT68" s="4"/>
      <c r="BU68" s="173"/>
      <c r="BV68" s="173"/>
      <c r="BW68" s="173"/>
      <c r="BX68" s="4"/>
      <c r="BY68" s="173"/>
      <c r="BZ68" s="173"/>
      <c r="CA68" s="4"/>
      <c r="CB68" s="173"/>
      <c r="CC68" s="173"/>
      <c r="CD68" s="173"/>
      <c r="CE68" s="173"/>
      <c r="CF68" s="173"/>
      <c r="CG68" s="173"/>
    </row>
    <row r="69" spans="1:85" s="3" customFormat="1" ht="15" customHeight="1">
      <c r="A69" s="770"/>
      <c r="B69" s="7"/>
      <c r="C69" s="161"/>
      <c r="D69" s="161"/>
      <c r="E69" s="161"/>
      <c r="F69" s="161"/>
      <c r="J69" s="1489" t="s">
        <v>1252</v>
      </c>
      <c r="K69" s="1490"/>
      <c r="L69" s="1490"/>
      <c r="M69" s="1490"/>
      <c r="N69" s="1490"/>
      <c r="O69" s="1490"/>
      <c r="P69" s="1490"/>
      <c r="Q69" s="1490"/>
      <c r="R69" s="1490"/>
      <c r="S69" s="1490"/>
      <c r="T69" s="1490"/>
      <c r="U69" s="1491"/>
      <c r="W69" s="477"/>
      <c r="X69" s="1455" t="s">
        <v>14</v>
      </c>
      <c r="Y69" s="1481"/>
      <c r="Z69" s="1481"/>
      <c r="AA69" s="1456"/>
      <c r="AB69" s="290"/>
      <c r="AC69" s="476"/>
      <c r="AD69" s="1455" t="s">
        <v>14</v>
      </c>
      <c r="AE69" s="1481"/>
      <c r="AF69" s="1481"/>
      <c r="AG69" s="1456"/>
      <c r="AJ69" s="1455">
        <v>0</v>
      </c>
      <c r="AK69" s="1481"/>
      <c r="AL69" s="1456"/>
      <c r="AN69" s="1455">
        <v>744</v>
      </c>
      <c r="AO69" s="1456"/>
      <c r="AP69" s="195" t="s">
        <v>420</v>
      </c>
      <c r="AS69" s="1360">
        <f>'Control Panel'!U1318</f>
        <v>0</v>
      </c>
      <c r="AT69" s="1361"/>
      <c r="AU69" s="1361"/>
      <c r="AV69" s="1362"/>
      <c r="AX69" s="1468">
        <f>'Control Panel'!V1318</f>
        <v>0</v>
      </c>
      <c r="AY69" s="1468"/>
      <c r="AZ69" s="1468"/>
      <c r="BA69" s="1468"/>
      <c r="BB69" s="161"/>
      <c r="BC69" s="8"/>
      <c r="BD69" s="173"/>
      <c r="BE69" s="773"/>
      <c r="BF69" s="173"/>
      <c r="BG69" s="173"/>
      <c r="BH69" s="4"/>
      <c r="BI69" s="173"/>
      <c r="BJ69" s="173"/>
      <c r="BK69" s="173"/>
      <c r="BL69" s="4"/>
      <c r="BM69" s="173"/>
      <c r="BN69" s="173"/>
      <c r="BO69" s="173"/>
      <c r="BP69" s="4"/>
      <c r="BQ69" s="173"/>
      <c r="BR69" s="173"/>
      <c r="BS69" s="173"/>
      <c r="BT69" s="4"/>
      <c r="BU69" s="173"/>
      <c r="BV69" s="173"/>
      <c r="BW69" s="173"/>
      <c r="BX69" s="4"/>
      <c r="BY69" s="173"/>
      <c r="BZ69" s="173"/>
      <c r="CA69" s="4"/>
      <c r="CB69" s="173"/>
      <c r="CC69" s="173"/>
      <c r="CD69" s="173"/>
      <c r="CE69" s="173"/>
      <c r="CF69" s="173"/>
      <c r="CG69" s="173"/>
    </row>
    <row r="70" spans="1:85" s="3" customFormat="1" ht="6.75" customHeight="1">
      <c r="A70" s="770"/>
      <c r="B70" s="7"/>
      <c r="C70" s="161"/>
      <c r="D70" s="161"/>
      <c r="E70" s="161"/>
      <c r="F70" s="161"/>
      <c r="J70" s="161"/>
      <c r="K70" s="161"/>
      <c r="L70" s="161"/>
      <c r="M70" s="161"/>
      <c r="N70" s="161"/>
      <c r="O70" s="161"/>
      <c r="P70" s="161"/>
      <c r="Q70" s="161"/>
      <c r="R70" s="161"/>
      <c r="S70" s="161"/>
      <c r="T70" s="161"/>
      <c r="U70" s="161"/>
      <c r="V70" s="161"/>
      <c r="W70" s="220"/>
      <c r="X70" s="161"/>
      <c r="Y70" s="161"/>
      <c r="Z70" s="161"/>
      <c r="AA70" s="161"/>
      <c r="AB70" s="220"/>
      <c r="AC70" s="220"/>
      <c r="AD70" s="161"/>
      <c r="AE70" s="161"/>
      <c r="AF70" s="161"/>
      <c r="AG70" s="161"/>
      <c r="AH70" s="161"/>
      <c r="AJ70" s="161"/>
      <c r="AK70" s="161"/>
      <c r="AL70" s="161"/>
      <c r="AM70" s="161"/>
      <c r="AN70" s="161"/>
      <c r="AO70" s="161"/>
      <c r="AP70" s="161"/>
      <c r="AS70" s="161"/>
      <c r="AT70" s="161"/>
      <c r="AU70" s="161"/>
      <c r="AV70" s="161"/>
      <c r="AW70" s="161"/>
      <c r="AX70" s="654"/>
      <c r="AY70" s="654"/>
      <c r="AZ70" s="654"/>
      <c r="BA70" s="654"/>
      <c r="BB70" s="161"/>
      <c r="BC70" s="8"/>
      <c r="BD70" s="173"/>
      <c r="BE70" s="773"/>
      <c r="BF70" s="173"/>
      <c r="BG70" s="173"/>
      <c r="BH70" s="4"/>
      <c r="BI70" s="173"/>
      <c r="BJ70" s="173"/>
      <c r="BK70" s="173"/>
      <c r="BL70" s="4"/>
      <c r="BM70" s="173"/>
      <c r="BN70" s="173"/>
      <c r="BO70" s="173"/>
      <c r="BP70" s="4"/>
      <c r="BQ70" s="173"/>
      <c r="BR70" s="173"/>
      <c r="BS70" s="173"/>
      <c r="BT70" s="4"/>
      <c r="BU70" s="173"/>
      <c r="BV70" s="173"/>
      <c r="BW70" s="173"/>
      <c r="BX70" s="4"/>
      <c r="BY70" s="173"/>
      <c r="BZ70" s="173"/>
      <c r="CA70" s="4"/>
      <c r="CB70" s="173"/>
      <c r="CC70" s="173"/>
      <c r="CD70" s="173"/>
      <c r="CE70" s="173"/>
      <c r="CF70" s="173"/>
      <c r="CG70" s="173"/>
    </row>
    <row r="71" spans="1:85" s="3" customFormat="1" ht="15.75" customHeight="1">
      <c r="A71" s="770"/>
      <c r="B71" s="7"/>
      <c r="C71" s="161"/>
      <c r="D71" s="161"/>
      <c r="E71" s="161"/>
      <c r="F71" s="161"/>
      <c r="J71" s="653" t="s">
        <v>3347</v>
      </c>
      <c r="K71" s="102"/>
      <c r="L71" s="161"/>
      <c r="M71" s="161"/>
      <c r="N71" s="101"/>
      <c r="O71" s="101"/>
      <c r="P71" s="101"/>
      <c r="Q71" s="101"/>
      <c r="R71" s="101"/>
      <c r="S71" s="101"/>
      <c r="T71" s="101"/>
      <c r="U71" s="101"/>
      <c r="V71" s="101"/>
      <c r="W71" s="476"/>
      <c r="Z71" s="54"/>
      <c r="AA71" s="54"/>
      <c r="AB71" s="475"/>
      <c r="AC71" s="475"/>
      <c r="AD71" s="54"/>
      <c r="AJ71" s="54"/>
      <c r="AK71" s="54"/>
      <c r="AN71" s="54"/>
      <c r="AO71" s="54"/>
      <c r="AP71" s="54"/>
      <c r="AS71" s="54"/>
      <c r="AT71" s="54"/>
      <c r="AU71" s="54"/>
      <c r="AV71" s="53"/>
      <c r="AX71" s="655"/>
      <c r="AY71" s="655"/>
      <c r="AZ71" s="655"/>
      <c r="BA71" s="655"/>
      <c r="BB71" s="161"/>
      <c r="BC71" s="8"/>
      <c r="BD71" s="173"/>
      <c r="BE71" s="773"/>
      <c r="BF71" s="173"/>
      <c r="BG71" s="173"/>
      <c r="BH71" s="4"/>
      <c r="BI71" s="173"/>
      <c r="BJ71" s="173"/>
      <c r="BK71" s="173"/>
      <c r="BL71" s="4"/>
      <c r="BM71" s="173"/>
      <c r="BN71" s="173"/>
      <c r="BO71" s="173"/>
      <c r="BP71" s="4"/>
      <c r="BQ71" s="173"/>
      <c r="BR71" s="173"/>
      <c r="BS71" s="173"/>
      <c r="BT71" s="4"/>
      <c r="BU71" s="173"/>
      <c r="BV71" s="173"/>
      <c r="BW71" s="173"/>
      <c r="BX71" s="4"/>
      <c r="BY71" s="173"/>
      <c r="BZ71" s="173"/>
      <c r="CA71" s="4"/>
      <c r="CB71" s="173"/>
      <c r="CC71" s="173"/>
      <c r="CD71" s="173"/>
      <c r="CE71" s="173"/>
      <c r="CF71" s="173"/>
      <c r="CG71" s="173"/>
    </row>
    <row r="72" spans="1:85" s="3" customFormat="1" ht="7.5" customHeight="1">
      <c r="A72" s="770"/>
      <c r="B72" s="7"/>
      <c r="C72" s="161"/>
      <c r="D72" s="161"/>
      <c r="E72" s="161"/>
      <c r="F72" s="161"/>
      <c r="J72" s="161"/>
      <c r="K72" s="99"/>
      <c r="L72" s="161"/>
      <c r="M72" s="161"/>
      <c r="N72" s="161"/>
      <c r="O72" s="161"/>
      <c r="P72" s="161"/>
      <c r="Q72" s="161"/>
      <c r="R72" s="161"/>
      <c r="S72" s="161"/>
      <c r="T72" s="161"/>
      <c r="U72" s="101"/>
      <c r="W72" s="476"/>
      <c r="Z72" s="54"/>
      <c r="AA72" s="54"/>
      <c r="AB72" s="475"/>
      <c r="AC72" s="476"/>
      <c r="AF72" s="54"/>
      <c r="AG72" s="54"/>
      <c r="AJ72" s="54"/>
      <c r="AK72" s="54"/>
      <c r="AL72" s="54"/>
      <c r="AN72" s="54"/>
      <c r="AO72" s="54"/>
      <c r="AP72" s="195"/>
      <c r="AT72" s="54"/>
      <c r="AU72" s="54"/>
      <c r="AV72" s="54"/>
      <c r="AX72" s="655"/>
      <c r="AY72" s="655"/>
      <c r="AZ72" s="655"/>
      <c r="BA72" s="655"/>
      <c r="BB72" s="161"/>
      <c r="BC72" s="8"/>
      <c r="BD72" s="173"/>
      <c r="BE72" s="773"/>
      <c r="BF72" s="173"/>
      <c r="BG72" s="173"/>
      <c r="BH72" s="4"/>
      <c r="BI72" s="173"/>
      <c r="BJ72" s="173"/>
      <c r="BK72" s="173"/>
      <c r="BL72" s="4"/>
      <c r="BM72" s="173"/>
      <c r="BN72" s="173"/>
      <c r="BO72" s="173"/>
      <c r="BP72" s="4"/>
      <c r="BQ72" s="173"/>
      <c r="BR72" s="173"/>
      <c r="BS72" s="173"/>
      <c r="BT72" s="4"/>
      <c r="BU72" s="173"/>
      <c r="BV72" s="173"/>
      <c r="BW72" s="173"/>
      <c r="BX72" s="4"/>
      <c r="BY72" s="173"/>
      <c r="BZ72" s="173"/>
      <c r="CA72" s="4"/>
      <c r="CB72" s="173"/>
      <c r="CC72" s="173"/>
      <c r="CD72" s="173"/>
      <c r="CE72" s="4"/>
      <c r="CF72" s="173"/>
      <c r="CG72" s="173"/>
    </row>
    <row r="73" spans="1:85" s="3" customFormat="1" ht="15" customHeight="1">
      <c r="A73" s="770"/>
      <c r="B73" s="7"/>
      <c r="C73" s="161"/>
      <c r="D73" s="161"/>
      <c r="E73" s="161"/>
      <c r="F73" s="161"/>
      <c r="J73" s="1489" t="s">
        <v>1253</v>
      </c>
      <c r="K73" s="1490"/>
      <c r="L73" s="1490"/>
      <c r="M73" s="1490"/>
      <c r="N73" s="1490"/>
      <c r="O73" s="1490"/>
      <c r="P73" s="1490"/>
      <c r="Q73" s="1490"/>
      <c r="R73" s="1490"/>
      <c r="S73" s="1490"/>
      <c r="T73" s="1490"/>
      <c r="U73" s="1491"/>
      <c r="W73" s="477"/>
      <c r="X73" s="1455" t="s">
        <v>14</v>
      </c>
      <c r="Y73" s="1481"/>
      <c r="Z73" s="1481"/>
      <c r="AA73" s="1456"/>
      <c r="AB73" s="290"/>
      <c r="AC73" s="476"/>
      <c r="AD73" s="1455" t="s">
        <v>14</v>
      </c>
      <c r="AE73" s="1481"/>
      <c r="AF73" s="1481"/>
      <c r="AG73" s="1456"/>
      <c r="AJ73" s="1455">
        <v>0</v>
      </c>
      <c r="AK73" s="1481"/>
      <c r="AL73" s="1456"/>
      <c r="AN73" s="1455">
        <v>744</v>
      </c>
      <c r="AO73" s="1456"/>
      <c r="AP73" s="195" t="s">
        <v>420</v>
      </c>
      <c r="AS73" s="1360">
        <f>'Control Panel'!U1319</f>
        <v>0</v>
      </c>
      <c r="AT73" s="1361"/>
      <c r="AU73" s="1361"/>
      <c r="AV73" s="1362"/>
      <c r="AX73" s="1468">
        <f>'Control Panel'!V1319</f>
        <v>0</v>
      </c>
      <c r="AY73" s="1468"/>
      <c r="AZ73" s="1468"/>
      <c r="BA73" s="1468"/>
      <c r="BB73" s="161"/>
      <c r="BC73" s="8"/>
      <c r="BD73" s="173"/>
      <c r="BE73" s="773"/>
      <c r="BF73" s="173"/>
      <c r="BG73" s="173"/>
      <c r="BH73" s="4"/>
      <c r="BI73" s="173"/>
      <c r="BJ73" s="173"/>
      <c r="BK73" s="173"/>
      <c r="BL73" s="4"/>
      <c r="BM73" s="173"/>
      <c r="BN73" s="173"/>
      <c r="BO73" s="173"/>
      <c r="BP73" s="4"/>
      <c r="BQ73" s="173"/>
      <c r="BR73" s="173"/>
      <c r="BS73" s="173"/>
      <c r="BT73" s="4"/>
      <c r="BU73" s="173"/>
      <c r="BV73" s="173"/>
      <c r="BW73" s="173"/>
      <c r="BX73" s="4"/>
      <c r="BY73" s="173"/>
      <c r="BZ73" s="173"/>
      <c r="CA73" s="4"/>
      <c r="CB73" s="173"/>
      <c r="CC73" s="173"/>
      <c r="CD73" s="173"/>
      <c r="CE73" s="4"/>
      <c r="CF73" s="173"/>
      <c r="CG73" s="173"/>
    </row>
    <row r="74" spans="1:85" s="3" customFormat="1" ht="7.5" customHeight="1">
      <c r="A74" s="770"/>
      <c r="B74" s="7"/>
      <c r="C74" s="161"/>
      <c r="D74" s="161"/>
      <c r="E74" s="161"/>
      <c r="F74" s="161"/>
      <c r="J74" s="675"/>
      <c r="K74" s="172"/>
      <c r="L74" s="172"/>
      <c r="M74" s="172"/>
      <c r="N74" s="172"/>
      <c r="O74" s="172"/>
      <c r="P74" s="172"/>
      <c r="Q74" s="172"/>
      <c r="R74" s="172"/>
      <c r="S74" s="172"/>
      <c r="T74" s="677"/>
      <c r="U74" s="674"/>
      <c r="W74" s="476"/>
      <c r="Z74" s="54"/>
      <c r="AA74" s="54"/>
      <c r="AB74" s="475"/>
      <c r="AC74" s="476"/>
      <c r="AF74" s="54"/>
      <c r="AG74" s="54"/>
      <c r="AJ74" s="54"/>
      <c r="AK74" s="54"/>
      <c r="AL74" s="54"/>
      <c r="AN74" s="54"/>
      <c r="AO74" s="54"/>
      <c r="AP74" s="195"/>
      <c r="AT74" s="54"/>
      <c r="AU74" s="54"/>
      <c r="AV74" s="54"/>
      <c r="AX74" s="655"/>
      <c r="AY74" s="655"/>
      <c r="AZ74" s="655"/>
      <c r="BA74" s="655"/>
      <c r="BB74" s="161"/>
      <c r="BC74" s="8"/>
      <c r="BD74" s="173"/>
      <c r="BE74" s="773"/>
      <c r="BF74" s="173"/>
      <c r="BG74" s="173"/>
      <c r="BH74" s="4"/>
      <c r="BI74" s="173"/>
      <c r="BJ74" s="173"/>
      <c r="BK74" s="173"/>
      <c r="BL74" s="4"/>
      <c r="BM74" s="173"/>
      <c r="BN74" s="173"/>
      <c r="BO74" s="173"/>
      <c r="BP74" s="4"/>
      <c r="BQ74" s="173"/>
      <c r="BR74" s="173"/>
      <c r="BS74" s="173"/>
      <c r="BT74" s="4"/>
      <c r="BU74" s="173"/>
      <c r="BV74" s="173"/>
      <c r="BW74" s="173"/>
      <c r="BX74" s="4"/>
      <c r="BY74" s="173"/>
      <c r="BZ74" s="173"/>
      <c r="CA74" s="4"/>
      <c r="CB74" s="173"/>
      <c r="CC74" s="173"/>
      <c r="CD74" s="173"/>
      <c r="CE74" s="4"/>
      <c r="CF74" s="173"/>
      <c r="CG74" s="173"/>
    </row>
    <row r="75" spans="1:85" s="3" customFormat="1" ht="15" customHeight="1">
      <c r="A75" s="770"/>
      <c r="B75" s="7"/>
      <c r="C75" s="161"/>
      <c r="D75" s="161"/>
      <c r="E75" s="161"/>
      <c r="F75" s="161"/>
      <c r="J75" s="1489" t="s">
        <v>1254</v>
      </c>
      <c r="K75" s="1490"/>
      <c r="L75" s="1490"/>
      <c r="M75" s="1490"/>
      <c r="N75" s="1490"/>
      <c r="O75" s="1490"/>
      <c r="P75" s="1490"/>
      <c r="Q75" s="1490"/>
      <c r="R75" s="1490"/>
      <c r="S75" s="1490"/>
      <c r="T75" s="1490"/>
      <c r="U75" s="1491"/>
      <c r="W75" s="477"/>
      <c r="X75" s="1455" t="s">
        <v>14</v>
      </c>
      <c r="Y75" s="1481"/>
      <c r="Z75" s="1481"/>
      <c r="AA75" s="1456"/>
      <c r="AB75" s="290"/>
      <c r="AC75" s="476"/>
      <c r="AD75" s="1455" t="s">
        <v>14</v>
      </c>
      <c r="AE75" s="1481"/>
      <c r="AF75" s="1481"/>
      <c r="AG75" s="1456"/>
      <c r="AJ75" s="1455">
        <v>0</v>
      </c>
      <c r="AK75" s="1481"/>
      <c r="AL75" s="1456"/>
      <c r="AN75" s="1455">
        <v>744</v>
      </c>
      <c r="AO75" s="1456"/>
      <c r="AP75" s="195" t="s">
        <v>420</v>
      </c>
      <c r="AS75" s="1360">
        <f>'Control Panel'!U1320</f>
        <v>0</v>
      </c>
      <c r="AT75" s="1361"/>
      <c r="AU75" s="1361"/>
      <c r="AV75" s="1362"/>
      <c r="AX75" s="1468">
        <f>'Control Panel'!V1320</f>
        <v>0</v>
      </c>
      <c r="AY75" s="1468"/>
      <c r="AZ75" s="1468"/>
      <c r="BA75" s="1468"/>
      <c r="BB75" s="161"/>
      <c r="BC75" s="8"/>
      <c r="BD75" s="173"/>
      <c r="BE75" s="773"/>
      <c r="BF75" s="173"/>
      <c r="BG75" s="173"/>
      <c r="BH75" s="4"/>
      <c r="BI75" s="173"/>
      <c r="BJ75" s="173"/>
      <c r="BK75" s="173"/>
      <c r="BL75" s="4"/>
      <c r="BM75" s="173"/>
      <c r="BN75" s="173"/>
      <c r="BO75" s="173"/>
      <c r="BP75" s="4"/>
      <c r="BQ75" s="173"/>
      <c r="BR75" s="173"/>
      <c r="BS75" s="173"/>
      <c r="BT75" s="4"/>
      <c r="BU75" s="173"/>
      <c r="BV75" s="173"/>
      <c r="BW75" s="173"/>
      <c r="BX75" s="4"/>
      <c r="BY75" s="173"/>
      <c r="BZ75" s="173"/>
      <c r="CA75" s="4"/>
      <c r="CB75" s="173"/>
      <c r="CC75" s="173"/>
      <c r="CD75" s="173"/>
      <c r="CE75" s="4"/>
      <c r="CF75" s="173"/>
      <c r="CG75" s="173"/>
    </row>
    <row r="76" spans="1:85" s="3" customFormat="1" ht="5.25" customHeight="1">
      <c r="A76" s="770"/>
      <c r="B76" s="7"/>
      <c r="C76" s="161"/>
      <c r="D76" s="161"/>
      <c r="E76" s="161"/>
      <c r="F76" s="161"/>
      <c r="G76" s="161"/>
      <c r="H76" s="161"/>
      <c r="I76" s="161"/>
      <c r="J76" s="161"/>
      <c r="K76" s="161"/>
      <c r="L76" s="161"/>
      <c r="M76" s="161"/>
      <c r="N76" s="161"/>
      <c r="O76" s="161"/>
      <c r="P76" s="161"/>
      <c r="Q76" s="161"/>
      <c r="R76" s="161"/>
      <c r="S76" s="161"/>
      <c r="T76" s="161"/>
      <c r="U76" s="161"/>
      <c r="V76" s="161"/>
      <c r="W76" s="161"/>
      <c r="X76" s="161"/>
      <c r="Y76" s="161"/>
      <c r="Z76" s="161"/>
      <c r="AA76" s="161"/>
      <c r="AB76" s="161"/>
      <c r="AC76" s="161"/>
      <c r="AD76" s="161"/>
      <c r="AE76" s="161"/>
      <c r="AF76" s="161"/>
      <c r="AG76" s="161"/>
      <c r="AH76" s="161"/>
      <c r="AI76" s="161"/>
      <c r="AJ76" s="161"/>
      <c r="AK76" s="161"/>
      <c r="AL76" s="161"/>
      <c r="AM76" s="161"/>
      <c r="AN76" s="161"/>
      <c r="AO76" s="161"/>
      <c r="AP76" s="161"/>
      <c r="AQ76" s="161"/>
      <c r="AR76" s="161"/>
      <c r="AS76" s="161"/>
      <c r="AT76" s="161"/>
      <c r="AU76" s="161"/>
      <c r="AV76" s="161"/>
      <c r="AW76" s="300"/>
      <c r="AX76" s="654"/>
      <c r="AY76" s="654"/>
      <c r="AZ76" s="654"/>
      <c r="BA76" s="654"/>
      <c r="BB76" s="161"/>
      <c r="BC76" s="8"/>
      <c r="BD76" s="173"/>
      <c r="BE76" s="773"/>
      <c r="BF76" s="173"/>
      <c r="BG76" s="173"/>
      <c r="BH76" s="4"/>
      <c r="BI76" s="173"/>
      <c r="BJ76" s="173"/>
      <c r="BK76" s="173"/>
      <c r="BL76" s="4"/>
      <c r="BM76" s="173"/>
      <c r="BN76" s="173"/>
      <c r="BO76" s="173"/>
      <c r="BP76" s="4"/>
      <c r="BQ76" s="173"/>
      <c r="BR76" s="173"/>
      <c r="BS76" s="173"/>
      <c r="BT76" s="4"/>
      <c r="BU76" s="173"/>
      <c r="BV76" s="173"/>
      <c r="BW76" s="173"/>
      <c r="BX76" s="4"/>
      <c r="BY76" s="173"/>
      <c r="BZ76" s="173"/>
      <c r="CA76" s="4"/>
      <c r="CB76" s="173"/>
      <c r="CC76" s="173"/>
      <c r="CD76" s="173"/>
      <c r="CE76" s="4"/>
      <c r="CF76" s="173"/>
      <c r="CG76" s="173"/>
    </row>
    <row r="77" spans="1:85" s="3" customFormat="1" ht="20.25" customHeight="1">
      <c r="A77" s="770"/>
      <c r="B77" s="359">
        <v>1</v>
      </c>
      <c r="C77" s="161"/>
      <c r="D77" s="161"/>
      <c r="E77" s="161"/>
      <c r="F77" s="161"/>
      <c r="G77" s="161"/>
      <c r="H77" s="161"/>
      <c r="I77" s="161"/>
      <c r="J77" s="161"/>
      <c r="K77" s="161"/>
      <c r="L77" s="161"/>
      <c r="M77" s="161"/>
      <c r="N77" s="161"/>
      <c r="O77" s="161"/>
      <c r="P77" s="161"/>
      <c r="Q77" s="172"/>
      <c r="R77" s="161"/>
      <c r="S77" s="161"/>
      <c r="T77" s="1373"/>
      <c r="U77" s="1373"/>
      <c r="V77" s="1373"/>
      <c r="W77" s="1373"/>
      <c r="X77" s="1373"/>
      <c r="Y77" s="1373"/>
      <c r="Z77" s="194"/>
      <c r="AA77" s="161"/>
      <c r="AB77" s="161"/>
      <c r="AC77" s="1373"/>
      <c r="AD77" s="1373"/>
      <c r="AE77" s="1373"/>
      <c r="AF77" s="1373"/>
      <c r="AG77" s="1373"/>
      <c r="AH77" s="1373"/>
      <c r="AI77" s="161"/>
      <c r="AJ77" s="161"/>
      <c r="AK77" s="161"/>
      <c r="AL77" s="1371" t="s">
        <v>346</v>
      </c>
      <c r="AM77" s="1371"/>
      <c r="AN77" s="1371"/>
      <c r="AO77" s="1371"/>
      <c r="AP77" s="1371"/>
      <c r="AQ77" s="1371"/>
      <c r="AR77" s="1371"/>
      <c r="AS77" s="1371"/>
      <c r="AT77" s="1371"/>
      <c r="AU77" s="1371"/>
      <c r="AV77" s="1371"/>
      <c r="AW77" s="1371"/>
      <c r="AX77" s="1454">
        <f>'Control Panel'!V1321</f>
        <v>0</v>
      </c>
      <c r="AY77" s="1454"/>
      <c r="AZ77" s="1454"/>
      <c r="BA77" s="1454"/>
      <c r="BB77" s="161"/>
      <c r="BC77" s="8"/>
      <c r="BD77" s="173"/>
      <c r="BE77" s="773"/>
      <c r="BF77" s="173"/>
      <c r="BG77" s="173"/>
      <c r="BH77" s="4"/>
      <c r="BI77" s="173"/>
      <c r="BJ77" s="173"/>
      <c r="BK77" s="173"/>
      <c r="BL77" s="4"/>
      <c r="BM77" s="173"/>
      <c r="BN77" s="173"/>
      <c r="BO77" s="173"/>
      <c r="BP77" s="4"/>
      <c r="BQ77" s="173"/>
      <c r="BR77" s="173"/>
      <c r="BS77" s="173"/>
      <c r="BT77" s="4"/>
      <c r="BU77" s="173"/>
      <c r="BV77" s="173"/>
      <c r="BW77" s="173"/>
      <c r="BX77" s="4"/>
      <c r="BY77" s="173"/>
      <c r="BZ77" s="173"/>
      <c r="CA77" s="4"/>
      <c r="CB77" s="173"/>
      <c r="CC77" s="173"/>
      <c r="CD77" s="173"/>
      <c r="CE77" s="4"/>
      <c r="CF77" s="173"/>
      <c r="CG77" s="173"/>
    </row>
    <row r="78" spans="1:85" s="3" customFormat="1" ht="4.5" customHeight="1">
      <c r="A78" s="770"/>
      <c r="B78" s="7"/>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1"/>
      <c r="AS78" s="161"/>
      <c r="AT78" s="161"/>
      <c r="AU78" s="161"/>
      <c r="AV78" s="161"/>
      <c r="AW78" s="189"/>
      <c r="AX78" s="654"/>
      <c r="AY78" s="654"/>
      <c r="AZ78" s="654"/>
      <c r="BA78" s="654"/>
      <c r="BB78" s="161"/>
      <c r="BC78" s="8"/>
      <c r="BD78" s="173"/>
      <c r="BE78" s="773"/>
      <c r="BF78" s="173"/>
      <c r="BG78" s="173"/>
      <c r="BH78" s="4"/>
      <c r="BI78" s="173"/>
      <c r="BJ78" s="173"/>
      <c r="BK78" s="173"/>
      <c r="BL78" s="4"/>
      <c r="BM78" s="173"/>
      <c r="BN78" s="173"/>
      <c r="BO78" s="173"/>
      <c r="BP78" s="4"/>
      <c r="BQ78" s="173"/>
      <c r="BR78" s="173"/>
      <c r="BS78" s="173"/>
      <c r="BT78" s="4"/>
      <c r="BU78" s="173"/>
      <c r="BV78" s="173"/>
      <c r="BW78" s="173"/>
      <c r="BX78" s="4"/>
      <c r="BY78" s="173"/>
      <c r="BZ78" s="173"/>
      <c r="CA78" s="4"/>
      <c r="CB78" s="173"/>
      <c r="CC78" s="173"/>
      <c r="CD78" s="173"/>
      <c r="CE78" s="4"/>
      <c r="CF78" s="173"/>
      <c r="CG78" s="173"/>
    </row>
    <row r="79" spans="1:85" s="3" customFormat="1" ht="15" customHeight="1">
      <c r="A79" s="770"/>
      <c r="B79" s="7"/>
      <c r="C79" s="161"/>
      <c r="D79" s="161"/>
      <c r="E79" s="161"/>
      <c r="F79" s="161"/>
      <c r="G79" s="161"/>
      <c r="H79" s="161"/>
      <c r="I79" s="161"/>
      <c r="J79" s="744" t="s">
        <v>1184</v>
      </c>
      <c r="K79" s="161"/>
      <c r="L79" s="161"/>
      <c r="M79" s="161"/>
      <c r="N79" s="161"/>
      <c r="O79" s="161"/>
      <c r="P79" s="161"/>
      <c r="Q79" s="161"/>
      <c r="R79" s="161"/>
      <c r="S79" s="161"/>
      <c r="T79" s="194"/>
      <c r="U79" s="194"/>
      <c r="V79" s="194"/>
      <c r="W79" s="194"/>
      <c r="X79" s="194"/>
      <c r="Y79" s="194"/>
      <c r="Z79" s="161"/>
      <c r="AA79" s="161"/>
      <c r="AB79" s="161"/>
      <c r="AI79" s="161"/>
      <c r="AJ79" s="161"/>
      <c r="AK79" s="303"/>
      <c r="AL79" s="1372" t="s">
        <v>465</v>
      </c>
      <c r="AM79" s="1372"/>
      <c r="AN79" s="1372"/>
      <c r="AO79" s="1372"/>
      <c r="AP79" s="1372"/>
      <c r="AQ79" s="1372"/>
      <c r="AR79" s="1372"/>
      <c r="AS79" s="1372"/>
      <c r="AT79" s="1372"/>
      <c r="AU79" s="1372"/>
      <c r="AV79" s="1372"/>
      <c r="AW79" s="1372"/>
      <c r="AX79" s="1479">
        <f>'Control Panel'!U1321</f>
        <v>0</v>
      </c>
      <c r="AY79" s="1479"/>
      <c r="AZ79" s="1479"/>
      <c r="BA79" s="1479"/>
      <c r="BB79" s="161"/>
      <c r="BC79" s="8"/>
      <c r="BD79" s="173"/>
      <c r="BE79" s="773"/>
      <c r="BF79" s="173"/>
      <c r="BG79" s="173"/>
      <c r="BH79" s="4"/>
      <c r="BI79" s="173"/>
      <c r="BJ79" s="173"/>
      <c r="BK79" s="173"/>
      <c r="BL79" s="4"/>
      <c r="BM79" s="173"/>
      <c r="BN79" s="173"/>
      <c r="BO79" s="173"/>
      <c r="BP79" s="4"/>
      <c r="BQ79" s="173"/>
      <c r="BR79" s="173"/>
      <c r="BS79" s="173"/>
      <c r="BT79" s="4"/>
      <c r="BU79" s="173"/>
      <c r="BV79" s="173"/>
      <c r="BW79" s="173"/>
      <c r="BX79" s="4"/>
      <c r="BY79" s="173"/>
      <c r="BZ79" s="173"/>
      <c r="CA79" s="4"/>
      <c r="CB79" s="173"/>
      <c r="CC79" s="173"/>
      <c r="CD79" s="173"/>
      <c r="CE79" s="4"/>
      <c r="CF79" s="173"/>
      <c r="CG79" s="173"/>
    </row>
    <row r="80" spans="1:85" s="3" customFormat="1" ht="9" customHeight="1">
      <c r="A80" s="770"/>
      <c r="B80" s="7"/>
      <c r="C80" s="161"/>
      <c r="D80" s="161"/>
      <c r="E80" s="161"/>
      <c r="F80" s="161"/>
      <c r="G80" s="161"/>
      <c r="H80" s="161"/>
      <c r="I80" s="161"/>
      <c r="J80" s="161"/>
      <c r="K80" s="161"/>
      <c r="L80" s="161"/>
      <c r="M80" s="161"/>
      <c r="N80" s="161"/>
      <c r="O80" s="161"/>
      <c r="P80" s="161"/>
      <c r="Q80" s="161"/>
      <c r="R80" s="161"/>
      <c r="S80" s="161"/>
      <c r="Z80" s="161"/>
      <c r="AA80" s="161"/>
      <c r="AB80" s="161"/>
      <c r="AC80" s="1370"/>
      <c r="AD80" s="1370"/>
      <c r="AE80" s="1370"/>
      <c r="AF80" s="1370"/>
      <c r="AG80" s="1370"/>
      <c r="AH80" s="1370"/>
      <c r="AI80" s="161"/>
      <c r="AJ80" s="161"/>
      <c r="AK80" s="161"/>
      <c r="AL80" s="161"/>
      <c r="AM80" s="161"/>
      <c r="AN80" s="161"/>
      <c r="AO80" s="161"/>
      <c r="AP80" s="161"/>
      <c r="AQ80" s="161"/>
      <c r="AR80" s="161"/>
      <c r="AS80" s="161"/>
      <c r="AT80" s="161"/>
      <c r="AU80" s="161"/>
      <c r="AV80" s="161"/>
      <c r="AW80" s="161"/>
      <c r="AX80" s="654"/>
      <c r="AY80" s="654"/>
      <c r="AZ80" s="654"/>
      <c r="BA80" s="654"/>
      <c r="BB80" s="161"/>
      <c r="BC80" s="8"/>
      <c r="BD80" s="173"/>
      <c r="BE80" s="773"/>
      <c r="BF80" s="173"/>
      <c r="BG80" s="173"/>
      <c r="BH80" s="4"/>
      <c r="BI80" s="173"/>
      <c r="BJ80" s="173"/>
      <c r="BK80" s="173"/>
      <c r="BL80" s="173"/>
      <c r="BM80" s="173"/>
      <c r="BN80" s="173"/>
      <c r="BO80" s="173"/>
      <c r="BP80" s="173"/>
      <c r="BQ80" s="173"/>
      <c r="BR80" s="173"/>
      <c r="BS80" s="173"/>
      <c r="BT80" s="173"/>
      <c r="BU80" s="173"/>
      <c r="BV80" s="173"/>
      <c r="BW80" s="173"/>
      <c r="BX80" s="173"/>
      <c r="BY80" s="173"/>
      <c r="BZ80" s="173"/>
      <c r="CA80" s="173"/>
      <c r="CB80" s="173"/>
      <c r="CC80" s="173"/>
      <c r="CD80" s="173"/>
      <c r="CE80" s="173"/>
      <c r="CF80" s="173"/>
      <c r="CG80" s="173"/>
    </row>
    <row r="81" spans="1:85" s="3" customFormat="1" ht="9" customHeight="1">
      <c r="A81" s="770"/>
      <c r="B81" s="7"/>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1"/>
      <c r="AS81" s="161"/>
      <c r="AT81" s="161"/>
      <c r="AU81" s="161"/>
      <c r="AV81" s="161"/>
      <c r="AW81" s="161"/>
      <c r="AX81" s="161"/>
      <c r="AY81" s="161"/>
      <c r="AZ81" s="161"/>
      <c r="BA81" s="161"/>
      <c r="BB81" s="161"/>
      <c r="BC81" s="8"/>
      <c r="BD81" s="173"/>
      <c r="BE81" s="773"/>
      <c r="BF81" s="173"/>
      <c r="BG81" s="173"/>
      <c r="BH81" s="173"/>
      <c r="BI81" s="173"/>
      <c r="BJ81" s="173"/>
      <c r="BK81" s="173"/>
      <c r="BL81" s="173"/>
      <c r="BM81" s="173"/>
      <c r="BN81" s="173"/>
      <c r="BO81" s="173"/>
      <c r="BP81" s="173"/>
      <c r="BQ81" s="173"/>
      <c r="BR81" s="173"/>
      <c r="BS81" s="173"/>
      <c r="BT81" s="173"/>
      <c r="BU81" s="173"/>
      <c r="BV81" s="173"/>
      <c r="BW81" s="173"/>
      <c r="BX81" s="173"/>
      <c r="BY81" s="173"/>
      <c r="BZ81" s="173"/>
      <c r="CA81" s="173"/>
      <c r="CB81" s="173"/>
      <c r="CC81" s="173"/>
      <c r="CD81" s="173"/>
      <c r="CE81" s="173"/>
      <c r="CF81" s="173"/>
      <c r="CG81" s="173"/>
    </row>
    <row r="82" spans="1:85" s="3" customFormat="1" ht="17.25" customHeight="1">
      <c r="A82" s="770"/>
      <c r="B82" s="7"/>
      <c r="C82" s="161"/>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1"/>
      <c r="AS82" s="161"/>
      <c r="AT82" s="161"/>
      <c r="AU82" s="161"/>
      <c r="AV82" s="161"/>
      <c r="AW82" s="161"/>
      <c r="AX82" s="161"/>
      <c r="AY82" s="161"/>
      <c r="AZ82" s="161"/>
      <c r="BA82" s="161"/>
      <c r="BB82" s="161"/>
      <c r="BC82" s="8"/>
      <c r="BD82" s="173"/>
      <c r="BE82" s="773"/>
      <c r="BF82" s="173"/>
      <c r="BG82" s="173"/>
      <c r="BH82" s="173"/>
      <c r="BI82" s="173"/>
      <c r="BJ82" s="173"/>
      <c r="BK82" s="173"/>
      <c r="BL82" s="173"/>
      <c r="BM82" s="173"/>
      <c r="BN82" s="173"/>
      <c r="BO82" s="173"/>
      <c r="BP82" s="173"/>
      <c r="BQ82" s="173"/>
      <c r="BR82" s="173"/>
      <c r="BS82" s="173"/>
      <c r="BT82" s="173"/>
      <c r="BU82" s="173"/>
      <c r="BV82" s="173"/>
      <c r="BW82" s="173"/>
      <c r="BX82" s="173"/>
      <c r="BY82" s="173"/>
      <c r="BZ82" s="173"/>
      <c r="CA82" s="173"/>
      <c r="CB82" s="173"/>
      <c r="CC82" s="173"/>
      <c r="CD82" s="173"/>
      <c r="CE82" s="173"/>
      <c r="CF82" s="173"/>
      <c r="CG82" s="173"/>
    </row>
    <row r="83" spans="1:85" s="3" customFormat="1" ht="7.5" customHeight="1">
      <c r="A83" s="770"/>
      <c r="B83" s="7"/>
      <c r="C83" s="161"/>
      <c r="D83" s="161"/>
      <c r="E83" s="161"/>
      <c r="F83" s="161"/>
      <c r="G83" s="161"/>
      <c r="H83" s="161"/>
      <c r="I83" s="1499" t="s">
        <v>560</v>
      </c>
      <c r="J83" s="1499"/>
      <c r="K83" s="1499"/>
      <c r="L83" s="1499"/>
      <c r="M83" s="1499"/>
      <c r="N83" s="1499"/>
      <c r="O83" s="1499"/>
      <c r="P83" s="1499"/>
      <c r="Q83" s="1499"/>
      <c r="R83" s="1499"/>
      <c r="S83" s="666"/>
      <c r="T83" s="654"/>
      <c r="U83" s="654"/>
      <c r="V83" s="654"/>
      <c r="W83" s="654"/>
      <c r="X83" s="654"/>
      <c r="Y83" s="654"/>
      <c r="Z83" s="654"/>
      <c r="AA83" s="654"/>
      <c r="AB83" s="654"/>
      <c r="AC83" s="654"/>
      <c r="AD83" s="654"/>
      <c r="AE83" s="654"/>
      <c r="AF83" s="654"/>
      <c r="AG83" s="654"/>
      <c r="AH83" s="654"/>
      <c r="AI83" s="654"/>
      <c r="AJ83" s="654"/>
      <c r="AK83" s="654"/>
      <c r="AL83" s="654"/>
      <c r="AM83" s="654"/>
      <c r="AN83" s="654"/>
      <c r="AO83" s="654"/>
      <c r="AP83" s="1476"/>
      <c r="AQ83" s="1476"/>
      <c r="AR83" s="1476"/>
      <c r="AS83" s="1476"/>
      <c r="AT83" s="1476"/>
      <c r="AU83" s="1476"/>
      <c r="AV83" s="1476"/>
      <c r="AW83" s="654"/>
      <c r="AX83" s="654"/>
      <c r="AY83" s="654"/>
      <c r="AZ83" s="654"/>
      <c r="BA83" s="654"/>
      <c r="BB83" s="161"/>
      <c r="BC83" s="8"/>
      <c r="BD83" s="173"/>
      <c r="BE83" s="773"/>
      <c r="BF83" s="173"/>
      <c r="BG83" s="173"/>
      <c r="BH83" s="4"/>
      <c r="BI83" s="173"/>
      <c r="BJ83" s="173"/>
      <c r="BK83" s="173"/>
      <c r="BL83" s="173"/>
      <c r="BM83" s="173"/>
      <c r="BN83" s="173"/>
      <c r="BO83" s="173"/>
      <c r="BP83" s="173"/>
      <c r="BQ83" s="173"/>
      <c r="BR83" s="173"/>
      <c r="BS83" s="173"/>
      <c r="BT83" s="173"/>
      <c r="BU83" s="173"/>
      <c r="BV83" s="173"/>
      <c r="BW83" s="173"/>
      <c r="BX83" s="173"/>
      <c r="BY83" s="173"/>
      <c r="BZ83" s="173"/>
      <c r="CA83" s="173"/>
      <c r="CB83" s="173"/>
      <c r="CC83" s="173"/>
      <c r="CD83" s="173"/>
      <c r="CE83" s="173"/>
      <c r="CF83" s="173"/>
      <c r="CG83" s="173"/>
    </row>
    <row r="84" spans="1:85" s="3" customFormat="1" ht="7.5" customHeight="1">
      <c r="A84" s="770"/>
      <c r="B84" s="7"/>
      <c r="C84" s="161"/>
      <c r="D84" s="161"/>
      <c r="E84" s="161"/>
      <c r="F84" s="161"/>
      <c r="G84" s="161"/>
      <c r="H84" s="161"/>
      <c r="I84" s="1499"/>
      <c r="J84" s="1499"/>
      <c r="K84" s="1499"/>
      <c r="L84" s="1499"/>
      <c r="M84" s="1499"/>
      <c r="N84" s="1499"/>
      <c r="O84" s="1499"/>
      <c r="P84" s="1499"/>
      <c r="Q84" s="1499"/>
      <c r="R84" s="1499"/>
      <c r="S84" s="666"/>
      <c r="T84" s="654"/>
      <c r="U84" s="654"/>
      <c r="V84" s="654"/>
      <c r="W84" s="654"/>
      <c r="X84" s="654"/>
      <c r="Y84" s="654"/>
      <c r="Z84" s="654"/>
      <c r="AA84" s="654"/>
      <c r="AB84" s="654"/>
      <c r="AC84" s="654"/>
      <c r="AD84" s="654"/>
      <c r="AE84" s="654"/>
      <c r="AF84" s="654"/>
      <c r="AG84" s="654"/>
      <c r="AH84" s="654"/>
      <c r="AI84" s="654"/>
      <c r="AJ84" s="654"/>
      <c r="AK84" s="654"/>
      <c r="AL84" s="654"/>
      <c r="AM84" s="654"/>
      <c r="AN84" s="654"/>
      <c r="AO84" s="654"/>
      <c r="AP84" s="1476"/>
      <c r="AQ84" s="1476"/>
      <c r="AR84" s="1476"/>
      <c r="AS84" s="1476"/>
      <c r="AT84" s="1476"/>
      <c r="AU84" s="1476"/>
      <c r="AV84" s="1476"/>
      <c r="AW84" s="654"/>
      <c r="AX84" s="654"/>
      <c r="AY84" s="654"/>
      <c r="AZ84" s="654"/>
      <c r="BA84" s="654"/>
      <c r="BB84" s="161"/>
      <c r="BC84" s="8"/>
      <c r="BD84" s="173"/>
      <c r="BE84" s="773"/>
      <c r="BF84" s="173"/>
      <c r="BG84" s="173"/>
      <c r="BH84" s="4"/>
      <c r="BI84" s="173"/>
      <c r="BJ84" s="173"/>
      <c r="BK84" s="173"/>
      <c r="BL84" s="173"/>
      <c r="BM84" s="173"/>
      <c r="BN84" s="173"/>
      <c r="BO84" s="173"/>
      <c r="BP84" s="173"/>
      <c r="BQ84" s="173"/>
      <c r="BR84" s="173"/>
      <c r="BS84" s="173"/>
      <c r="BT84" s="173"/>
      <c r="BU84" s="173"/>
      <c r="BV84" s="173"/>
      <c r="BW84" s="173"/>
      <c r="BX84" s="173"/>
      <c r="BY84" s="173"/>
      <c r="BZ84" s="173"/>
      <c r="CA84" s="173"/>
      <c r="CB84" s="173"/>
      <c r="CC84" s="173"/>
      <c r="CD84" s="173"/>
      <c r="CE84" s="173"/>
      <c r="CF84" s="173"/>
      <c r="CG84" s="173"/>
    </row>
    <row r="85" spans="1:85" s="3" customFormat="1" ht="15" customHeight="1">
      <c r="A85" s="770"/>
      <c r="B85" s="7"/>
      <c r="C85" s="161"/>
      <c r="D85" s="161"/>
      <c r="E85" s="161"/>
      <c r="F85" s="161"/>
      <c r="G85" s="161"/>
      <c r="H85" s="161"/>
      <c r="I85" s="764"/>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1"/>
      <c r="AQ85" s="161"/>
      <c r="AR85" s="161"/>
      <c r="AS85" s="161"/>
      <c r="AT85" s="161"/>
      <c r="AU85" s="161"/>
      <c r="AV85" s="161"/>
      <c r="AW85" s="189"/>
      <c r="AX85" s="654"/>
      <c r="AY85" s="654"/>
      <c r="AZ85" s="654"/>
      <c r="BA85" s="654"/>
      <c r="BB85" s="161"/>
      <c r="BC85" s="8"/>
      <c r="BD85" s="173"/>
      <c r="BE85" s="773"/>
      <c r="BF85" s="173"/>
      <c r="BG85" s="173"/>
      <c r="BH85" s="4"/>
      <c r="BI85" s="173"/>
      <c r="BJ85" s="173"/>
      <c r="BK85" s="173"/>
      <c r="BL85" s="173"/>
      <c r="BM85" s="173"/>
      <c r="BN85" s="173"/>
      <c r="BO85" s="173"/>
      <c r="BP85" s="173"/>
      <c r="BQ85" s="173"/>
      <c r="BR85" s="173"/>
      <c r="BS85" s="173"/>
      <c r="BT85" s="173"/>
      <c r="BU85" s="173"/>
      <c r="BV85" s="173"/>
      <c r="BW85" s="173"/>
      <c r="BX85" s="173"/>
      <c r="BY85" s="173"/>
      <c r="BZ85" s="173"/>
      <c r="CA85" s="173"/>
      <c r="CB85" s="173"/>
      <c r="CC85" s="173"/>
      <c r="CD85" s="173"/>
      <c r="CE85" s="173"/>
      <c r="CF85" s="173"/>
      <c r="CG85" s="173"/>
    </row>
    <row r="86" spans="1:85" s="3" customFormat="1" ht="20.25" customHeight="1">
      <c r="A86" s="770"/>
      <c r="B86" s="7"/>
      <c r="C86" s="161"/>
      <c r="D86" s="161"/>
      <c r="E86" s="161"/>
      <c r="F86" s="161"/>
      <c r="J86" s="161"/>
      <c r="K86" s="161"/>
      <c r="L86" s="161"/>
      <c r="M86" s="161"/>
      <c r="N86" s="161"/>
      <c r="O86" s="161"/>
      <c r="P86" s="161"/>
      <c r="Q86" s="161"/>
      <c r="R86" s="161"/>
      <c r="S86" s="161"/>
      <c r="T86" s="161"/>
      <c r="U86" s="161"/>
      <c r="V86" s="161"/>
      <c r="W86" s="161"/>
      <c r="X86" s="1480" t="s">
        <v>3348</v>
      </c>
      <c r="Y86" s="1480"/>
      <c r="Z86" s="1480"/>
      <c r="AA86" s="1480"/>
      <c r="AB86" s="1480"/>
      <c r="AC86" s="1480"/>
      <c r="AD86" s="1480"/>
      <c r="AE86" s="1480"/>
      <c r="AF86" s="1480"/>
      <c r="AG86" s="1480"/>
      <c r="AH86" s="1480"/>
      <c r="AI86" s="1480"/>
      <c r="AJ86" s="1480"/>
      <c r="AK86" s="1480"/>
      <c r="AL86" s="1480"/>
      <c r="AM86" s="1480"/>
      <c r="AN86" s="1480"/>
      <c r="AO86" s="1480"/>
      <c r="AR86" s="1480" t="s">
        <v>343</v>
      </c>
      <c r="AS86" s="1480"/>
      <c r="AT86" s="1480"/>
      <c r="AU86" s="1480"/>
      <c r="AV86" s="1480"/>
      <c r="AW86" s="196"/>
      <c r="AX86" s="654"/>
      <c r="AY86" s="654"/>
      <c r="AZ86" s="654"/>
      <c r="BA86" s="654"/>
      <c r="BB86" s="161"/>
      <c r="BC86" s="8"/>
      <c r="BD86" s="173"/>
      <c r="BE86" s="773"/>
      <c r="BF86" s="173"/>
      <c r="BG86" s="173"/>
      <c r="BH86" s="4"/>
      <c r="BI86" s="173"/>
      <c r="BJ86" s="173"/>
      <c r="BK86" s="173"/>
      <c r="BL86" s="4"/>
      <c r="BM86" s="173"/>
      <c r="BN86" s="173"/>
      <c r="BO86" s="173"/>
      <c r="BP86" s="4"/>
      <c r="BQ86" s="173"/>
      <c r="BR86" s="173"/>
      <c r="BS86" s="173"/>
      <c r="BT86" s="4"/>
      <c r="BU86" s="173"/>
      <c r="BV86" s="173"/>
      <c r="BW86" s="173"/>
      <c r="BX86" s="4"/>
      <c r="BY86" s="173"/>
      <c r="BZ86" s="173"/>
      <c r="CA86" s="4"/>
      <c r="CB86" s="173"/>
      <c r="CC86" s="173"/>
      <c r="CD86" s="173"/>
      <c r="CE86" s="4"/>
      <c r="CF86" s="173"/>
      <c r="CG86" s="173"/>
    </row>
    <row r="87" spans="1:85" s="3" customFormat="1" ht="7.5" customHeight="1">
      <c r="A87" s="770"/>
      <c r="B87" s="7"/>
      <c r="C87" s="161"/>
      <c r="D87" s="161"/>
      <c r="E87" s="161"/>
      <c r="F87" s="49"/>
      <c r="J87" s="161"/>
      <c r="K87" s="161"/>
      <c r="L87" s="161"/>
      <c r="M87" s="161"/>
      <c r="N87" s="161"/>
      <c r="O87" s="161"/>
      <c r="P87" s="161"/>
      <c r="Q87" s="161"/>
      <c r="R87" s="161"/>
      <c r="S87" s="161"/>
      <c r="T87" s="161"/>
      <c r="U87" s="161"/>
      <c r="V87" s="161"/>
      <c r="W87" s="161"/>
      <c r="X87" s="161"/>
      <c r="Y87" s="161"/>
      <c r="Z87" s="161"/>
      <c r="AA87" s="161"/>
      <c r="AB87" s="161"/>
      <c r="AC87" s="161"/>
      <c r="AD87" s="161"/>
      <c r="AM87" s="161"/>
      <c r="AT87" s="161"/>
      <c r="AU87" s="161"/>
      <c r="AV87" s="161"/>
      <c r="AW87" s="189"/>
      <c r="AX87" s="654"/>
      <c r="AY87" s="654"/>
      <c r="AZ87" s="654"/>
      <c r="BA87" s="654"/>
      <c r="BB87" s="161"/>
      <c r="BC87" s="8"/>
      <c r="BD87" s="173"/>
      <c r="BE87" s="773"/>
      <c r="BF87" s="173"/>
      <c r="BG87" s="173"/>
      <c r="BH87" s="4"/>
      <c r="BI87" s="173"/>
      <c r="BJ87" s="173"/>
      <c r="BK87" s="173"/>
      <c r="BL87" s="4"/>
      <c r="BM87" s="173"/>
      <c r="BN87" s="173"/>
      <c r="BO87" s="173"/>
      <c r="BP87" s="4"/>
      <c r="BQ87" s="173"/>
      <c r="BR87" s="173"/>
      <c r="BS87" s="173"/>
      <c r="BT87" s="4"/>
      <c r="BU87" s="173"/>
      <c r="BV87" s="173"/>
      <c r="BW87" s="173"/>
      <c r="BX87" s="4"/>
      <c r="BY87" s="173"/>
      <c r="BZ87" s="173"/>
      <c r="CA87" s="4"/>
      <c r="CB87" s="173"/>
      <c r="CC87" s="173"/>
      <c r="CD87" s="173"/>
      <c r="CE87" s="4"/>
      <c r="CF87" s="173"/>
      <c r="CG87" s="173"/>
    </row>
    <row r="88" spans="1:85" s="3" customFormat="1" ht="15.75" customHeight="1">
      <c r="A88" s="770"/>
      <c r="B88" s="7"/>
      <c r="C88" s="161"/>
      <c r="D88" s="161"/>
      <c r="E88" s="161"/>
      <c r="J88" s="652" t="s">
        <v>1182</v>
      </c>
      <c r="K88" s="161"/>
      <c r="L88" s="161"/>
      <c r="M88" s="161"/>
      <c r="N88" s="161"/>
      <c r="O88" s="161"/>
      <c r="P88" s="161"/>
      <c r="Q88" s="161"/>
      <c r="R88" s="161"/>
      <c r="S88" s="161"/>
      <c r="T88" s="161"/>
      <c r="U88" s="161"/>
      <c r="W88" s="1384" t="s">
        <v>1183</v>
      </c>
      <c r="X88" s="1384"/>
      <c r="Y88" s="1384"/>
      <c r="Z88" s="1384"/>
      <c r="AA88" s="1384"/>
      <c r="AB88" s="1384"/>
      <c r="AD88" s="1388" t="s">
        <v>358</v>
      </c>
      <c r="AE88" s="1388"/>
      <c r="AF88" s="1388"/>
      <c r="AG88" s="1388"/>
      <c r="AH88" s="1388"/>
      <c r="AI88" s="458"/>
      <c r="AJ88" s="1384" t="s">
        <v>608</v>
      </c>
      <c r="AK88" s="1384"/>
      <c r="AL88" s="1384"/>
      <c r="AM88" s="458"/>
      <c r="AN88" s="1384" t="s">
        <v>309</v>
      </c>
      <c r="AO88" s="1384"/>
      <c r="AP88" s="1384"/>
      <c r="AS88" s="1384" t="s">
        <v>464</v>
      </c>
      <c r="AT88" s="1384"/>
      <c r="AU88" s="1384"/>
      <c r="AV88" s="1384"/>
      <c r="AW88" s="458"/>
      <c r="AX88" s="654"/>
      <c r="AY88" s="654"/>
      <c r="AZ88" s="654"/>
      <c r="BA88" s="654"/>
      <c r="BB88" s="161"/>
      <c r="BC88" s="8"/>
      <c r="BD88" s="173"/>
      <c r="BE88" s="773"/>
      <c r="BF88" s="173"/>
      <c r="BG88" s="4"/>
      <c r="BH88" s="173"/>
      <c r="BI88" s="173"/>
      <c r="BJ88" s="173"/>
      <c r="BK88" s="173"/>
      <c r="BL88" s="173"/>
      <c r="BM88" s="173"/>
      <c r="BN88" s="173"/>
      <c r="BO88" s="173"/>
      <c r="BP88" s="173"/>
      <c r="BQ88" s="173"/>
      <c r="BR88" s="173"/>
      <c r="BS88" s="173"/>
      <c r="BT88" s="173"/>
      <c r="BU88" s="173"/>
      <c r="BV88" s="173"/>
      <c r="BW88" s="173"/>
      <c r="BX88" s="173"/>
      <c r="BY88" s="173"/>
      <c r="BZ88" s="173"/>
      <c r="CA88" s="4"/>
      <c r="CB88" s="173"/>
      <c r="CC88" s="173"/>
      <c r="CD88" s="173"/>
      <c r="CE88" s="4"/>
      <c r="CF88" s="173"/>
      <c r="CG88" s="173"/>
    </row>
    <row r="89" spans="1:85" s="3" customFormat="1" ht="7.5" customHeight="1">
      <c r="A89" s="770"/>
      <c r="B89" s="7"/>
      <c r="C89" s="161"/>
      <c r="D89" s="161"/>
      <c r="E89" s="161"/>
      <c r="F89" s="161"/>
      <c r="J89" s="161"/>
      <c r="K89" s="179"/>
      <c r="L89" s="161"/>
      <c r="M89" s="161"/>
      <c r="N89" s="161"/>
      <c r="O89" s="161"/>
      <c r="P89" s="161"/>
      <c r="Q89" s="161"/>
      <c r="R89" s="161"/>
      <c r="S89" s="161"/>
      <c r="T89" s="161"/>
      <c r="U89" s="161"/>
      <c r="X89" s="161"/>
      <c r="Y89" s="161"/>
      <c r="Z89" s="161"/>
      <c r="AB89" s="161"/>
      <c r="AC89" s="161"/>
      <c r="AD89" s="161"/>
      <c r="AE89" s="161"/>
      <c r="AF89" s="161"/>
      <c r="AH89" s="161"/>
      <c r="AI89" s="161"/>
      <c r="AJ89" s="161"/>
      <c r="AK89" s="161"/>
      <c r="AL89" s="161"/>
      <c r="AM89" s="161"/>
      <c r="AN89" s="161"/>
      <c r="AO89" s="161"/>
      <c r="AP89" s="161"/>
      <c r="AX89" s="654"/>
      <c r="AY89" s="654"/>
      <c r="AZ89" s="654"/>
      <c r="BA89" s="654"/>
      <c r="BB89" s="161"/>
      <c r="BC89" s="8"/>
      <c r="BD89" s="173"/>
      <c r="BE89" s="773"/>
      <c r="BF89" s="173"/>
      <c r="BG89" s="4"/>
      <c r="BH89" s="173"/>
      <c r="BI89" s="173"/>
      <c r="BJ89" s="173"/>
      <c r="BK89" s="4"/>
      <c r="BL89" s="173"/>
      <c r="BM89" s="173"/>
      <c r="BN89" s="173"/>
      <c r="BO89" s="4"/>
      <c r="BP89" s="173"/>
      <c r="BQ89" s="173"/>
      <c r="BR89" s="173"/>
      <c r="BS89" s="4"/>
      <c r="BT89" s="173"/>
      <c r="BU89" s="173"/>
      <c r="BV89" s="173"/>
      <c r="BW89" s="4"/>
      <c r="BX89" s="173"/>
      <c r="BY89" s="173"/>
      <c r="BZ89" s="4"/>
      <c r="CA89" s="4"/>
      <c r="CB89" s="173"/>
      <c r="CC89" s="173"/>
      <c r="CD89" s="173"/>
      <c r="CE89" s="4"/>
      <c r="CF89" s="173"/>
      <c r="CG89" s="173"/>
    </row>
    <row r="90" spans="1:85" s="3" customFormat="1" ht="15" customHeight="1">
      <c r="A90" s="770"/>
      <c r="B90" s="7"/>
      <c r="C90" s="161"/>
      <c r="D90" s="161"/>
      <c r="E90" s="161"/>
      <c r="F90" s="161"/>
      <c r="J90" s="1496" t="s">
        <v>1245</v>
      </c>
      <c r="K90" s="1497"/>
      <c r="L90" s="1497"/>
      <c r="M90" s="1497"/>
      <c r="N90" s="1497"/>
      <c r="O90" s="1497"/>
      <c r="P90" s="1497"/>
      <c r="Q90" s="1497"/>
      <c r="R90" s="1497"/>
      <c r="S90" s="1497"/>
      <c r="T90" s="1497"/>
      <c r="U90" s="1498"/>
      <c r="X90" s="1455" t="s">
        <v>14</v>
      </c>
      <c r="Y90" s="1481"/>
      <c r="Z90" s="1481"/>
      <c r="AA90" s="1456"/>
      <c r="AD90" s="1455" t="s">
        <v>14</v>
      </c>
      <c r="AE90" s="1481"/>
      <c r="AF90" s="1481"/>
      <c r="AG90" s="1456"/>
      <c r="AJ90" s="1455">
        <v>0</v>
      </c>
      <c r="AK90" s="1481"/>
      <c r="AL90" s="1456"/>
      <c r="AN90" s="1455">
        <v>744</v>
      </c>
      <c r="AO90" s="1456"/>
      <c r="AP90" s="195" t="s">
        <v>420</v>
      </c>
      <c r="AS90" s="1360">
        <f>'Control Panel'!T1361</f>
        <v>0</v>
      </c>
      <c r="AT90" s="1361"/>
      <c r="AU90" s="1361"/>
      <c r="AV90" s="1362"/>
      <c r="AX90" s="1468">
        <f>'Control Panel'!U1361</f>
        <v>0</v>
      </c>
      <c r="AY90" s="1468"/>
      <c r="AZ90" s="1468"/>
      <c r="BA90" s="1468"/>
      <c r="BB90" s="161"/>
      <c r="BC90" s="8"/>
      <c r="BD90" s="173"/>
      <c r="BE90" s="773"/>
      <c r="BF90" s="173"/>
      <c r="BG90" s="4"/>
      <c r="BH90" s="173"/>
      <c r="BI90" s="173"/>
      <c r="BJ90" s="173"/>
      <c r="BK90" s="173"/>
      <c r="BL90" s="173"/>
      <c r="BM90" s="173"/>
      <c r="BN90" s="173"/>
      <c r="BO90" s="173"/>
      <c r="BP90" s="173"/>
      <c r="BQ90" s="173"/>
      <c r="BR90" s="173"/>
      <c r="BS90" s="173"/>
      <c r="BT90" s="173"/>
      <c r="BU90" s="173"/>
      <c r="BV90" s="173"/>
      <c r="BW90" s="173"/>
      <c r="BX90" s="173"/>
      <c r="BY90" s="173"/>
      <c r="BZ90" s="173"/>
      <c r="CA90" s="4"/>
      <c r="CB90" s="173"/>
      <c r="CC90" s="173"/>
      <c r="CD90" s="173"/>
      <c r="CE90" s="4"/>
      <c r="CF90" s="173"/>
      <c r="CG90" s="173"/>
    </row>
    <row r="91" spans="1:85" s="3" customFormat="1" ht="7.5" customHeight="1">
      <c r="A91" s="770"/>
      <c r="B91" s="7"/>
      <c r="C91" s="161"/>
      <c r="D91" s="161"/>
      <c r="E91" s="161"/>
      <c r="F91" s="161"/>
      <c r="J91" s="161"/>
      <c r="K91" s="161"/>
      <c r="L91" s="161"/>
      <c r="M91" s="161"/>
      <c r="N91" s="161"/>
      <c r="O91" s="161"/>
      <c r="P91" s="161"/>
      <c r="Q91" s="161"/>
      <c r="R91" s="161"/>
      <c r="S91" s="161"/>
      <c r="T91" s="161"/>
      <c r="Z91" s="54"/>
      <c r="AA91" s="54"/>
      <c r="AF91" s="54"/>
      <c r="AG91" s="54"/>
      <c r="AJ91" s="161"/>
      <c r="AK91" s="54"/>
      <c r="AL91" s="53"/>
      <c r="AN91" s="54"/>
      <c r="AO91" s="54"/>
      <c r="AP91" s="195"/>
      <c r="AT91" s="54"/>
      <c r="AU91" s="54"/>
      <c r="AV91" s="54"/>
      <c r="AX91" s="654"/>
      <c r="AY91" s="654"/>
      <c r="AZ91" s="654"/>
      <c r="BA91" s="654"/>
      <c r="BB91" s="161"/>
      <c r="BC91" s="8"/>
      <c r="BD91" s="173"/>
      <c r="BE91" s="773"/>
      <c r="BF91" s="173"/>
      <c r="BG91" s="4"/>
      <c r="BH91" s="173"/>
      <c r="BI91" s="173"/>
      <c r="BJ91" s="173"/>
      <c r="BK91" s="4"/>
      <c r="BL91" s="173"/>
      <c r="BM91" s="173"/>
      <c r="BN91" s="173"/>
      <c r="BO91" s="4"/>
      <c r="BP91" s="173"/>
      <c r="BQ91" s="173"/>
      <c r="BR91" s="173"/>
      <c r="BS91" s="4"/>
      <c r="BT91" s="173"/>
      <c r="BU91" s="173"/>
      <c r="BV91" s="173"/>
      <c r="BW91" s="4"/>
      <c r="BX91" s="173"/>
      <c r="BY91" s="173"/>
      <c r="BZ91" s="4"/>
      <c r="CA91" s="4"/>
      <c r="CB91" s="173"/>
      <c r="CC91" s="173"/>
      <c r="CD91" s="173"/>
      <c r="CE91" s="4"/>
      <c r="CF91" s="173"/>
      <c r="CG91" s="173"/>
    </row>
    <row r="92" spans="1:85" s="3" customFormat="1" ht="15" customHeight="1">
      <c r="A92" s="770"/>
      <c r="B92" s="7"/>
      <c r="C92" s="161"/>
      <c r="D92" s="161"/>
      <c r="E92" s="161"/>
      <c r="F92" s="161"/>
      <c r="J92" s="1496" t="s">
        <v>1246</v>
      </c>
      <c r="K92" s="1497"/>
      <c r="L92" s="1497"/>
      <c r="M92" s="1497"/>
      <c r="N92" s="1497"/>
      <c r="O92" s="1497"/>
      <c r="P92" s="1497"/>
      <c r="Q92" s="1497"/>
      <c r="R92" s="1497"/>
      <c r="S92" s="1497"/>
      <c r="T92" s="1497"/>
      <c r="U92" s="1498"/>
      <c r="X92" s="1455" t="s">
        <v>14</v>
      </c>
      <c r="Y92" s="1481"/>
      <c r="Z92" s="1481"/>
      <c r="AA92" s="1456"/>
      <c r="AD92" s="1455" t="s">
        <v>14</v>
      </c>
      <c r="AE92" s="1481"/>
      <c r="AF92" s="1481"/>
      <c r="AG92" s="1456"/>
      <c r="AJ92" s="1455">
        <v>0</v>
      </c>
      <c r="AK92" s="1481"/>
      <c r="AL92" s="1456"/>
      <c r="AN92" s="1455">
        <v>744</v>
      </c>
      <c r="AO92" s="1456"/>
      <c r="AP92" s="195" t="s">
        <v>420</v>
      </c>
      <c r="AS92" s="1360">
        <f>'Control Panel'!T1362</f>
        <v>0</v>
      </c>
      <c r="AT92" s="1361"/>
      <c r="AU92" s="1361"/>
      <c r="AV92" s="1362"/>
      <c r="AX92" s="1468">
        <f>'Control Panel'!U1362</f>
        <v>0</v>
      </c>
      <c r="AY92" s="1468"/>
      <c r="AZ92" s="1468"/>
      <c r="BA92" s="1468"/>
      <c r="BB92" s="161"/>
      <c r="BC92" s="8"/>
      <c r="BD92" s="173"/>
      <c r="BE92" s="773"/>
      <c r="BF92" s="173"/>
      <c r="BG92" s="4"/>
      <c r="BH92" s="173"/>
      <c r="BI92" s="173"/>
      <c r="BJ92" s="173"/>
      <c r="BK92" s="173"/>
      <c r="BL92" s="173"/>
      <c r="BM92" s="173"/>
      <c r="BN92" s="173"/>
      <c r="BO92" s="173"/>
      <c r="BP92" s="173"/>
      <c r="BQ92" s="173"/>
      <c r="BR92" s="173"/>
      <c r="BS92" s="173"/>
      <c r="BT92" s="173"/>
      <c r="BU92" s="173"/>
      <c r="BV92" s="173"/>
      <c r="BW92" s="173"/>
      <c r="BX92" s="173"/>
      <c r="BY92" s="173"/>
      <c r="BZ92" s="173"/>
      <c r="CA92" s="4"/>
      <c r="CB92" s="173"/>
      <c r="CC92" s="173"/>
      <c r="CD92" s="173"/>
      <c r="CE92" s="4"/>
      <c r="CF92" s="173"/>
      <c r="CG92" s="173"/>
    </row>
    <row r="93" spans="1:85" s="3" customFormat="1" ht="7.5" customHeight="1">
      <c r="A93" s="770"/>
      <c r="B93" s="7"/>
      <c r="C93" s="161"/>
      <c r="D93" s="161"/>
      <c r="E93" s="161"/>
      <c r="F93" s="161"/>
      <c r="J93" s="161"/>
      <c r="K93" s="161"/>
      <c r="L93" s="161"/>
      <c r="M93" s="161"/>
      <c r="N93" s="161"/>
      <c r="O93" s="161"/>
      <c r="P93" s="161"/>
      <c r="Q93" s="161"/>
      <c r="R93" s="161"/>
      <c r="S93" s="161"/>
      <c r="T93" s="161"/>
      <c r="Z93" s="54"/>
      <c r="AA93" s="54"/>
      <c r="AF93" s="54"/>
      <c r="AG93" s="54"/>
      <c r="AJ93" s="161"/>
      <c r="AK93" s="54"/>
      <c r="AL93" s="54"/>
      <c r="AN93" s="54"/>
      <c r="AO93" s="54"/>
      <c r="AP93" s="195"/>
      <c r="AT93" s="54"/>
      <c r="AU93" s="54"/>
      <c r="AV93" s="54"/>
      <c r="AX93" s="654"/>
      <c r="AY93" s="654"/>
      <c r="AZ93" s="654"/>
      <c r="BA93" s="654"/>
      <c r="BB93" s="161"/>
      <c r="BC93" s="8"/>
      <c r="BD93" s="173"/>
      <c r="BE93" s="773"/>
      <c r="BF93" s="173"/>
      <c r="BG93" s="4"/>
      <c r="BH93" s="173"/>
      <c r="BI93" s="173"/>
      <c r="BJ93" s="173"/>
      <c r="BK93" s="4"/>
      <c r="BL93" s="173"/>
      <c r="BM93" s="173"/>
      <c r="BN93" s="173"/>
      <c r="BO93" s="4"/>
      <c r="BP93" s="173"/>
      <c r="BQ93" s="173"/>
      <c r="BR93" s="173"/>
      <c r="BS93" s="4"/>
      <c r="BT93" s="173"/>
      <c r="BU93" s="173"/>
      <c r="BV93" s="173"/>
      <c r="BW93" s="4"/>
      <c r="BX93" s="173"/>
      <c r="BY93" s="173"/>
      <c r="BZ93" s="4"/>
      <c r="CA93" s="4"/>
      <c r="CB93" s="173"/>
      <c r="CC93" s="173"/>
      <c r="CD93" s="173"/>
      <c r="CE93" s="4"/>
      <c r="CF93" s="173"/>
      <c r="CG93" s="173"/>
    </row>
    <row r="94" spans="1:85" s="3" customFormat="1" ht="15" customHeight="1">
      <c r="A94" s="770"/>
      <c r="B94" s="7"/>
      <c r="C94" s="161"/>
      <c r="D94" s="161"/>
      <c r="E94" s="161"/>
      <c r="F94" s="161"/>
      <c r="J94" s="1496" t="s">
        <v>1247</v>
      </c>
      <c r="K94" s="1497"/>
      <c r="L94" s="1497"/>
      <c r="M94" s="1497"/>
      <c r="N94" s="1497"/>
      <c r="O94" s="1497"/>
      <c r="P94" s="1497"/>
      <c r="Q94" s="1497"/>
      <c r="R94" s="1497"/>
      <c r="S94" s="1497"/>
      <c r="T94" s="1497"/>
      <c r="U94" s="1498"/>
      <c r="X94" s="1455" t="s">
        <v>14</v>
      </c>
      <c r="Y94" s="1481"/>
      <c r="Z94" s="1481"/>
      <c r="AA94" s="1456"/>
      <c r="AD94" s="1455" t="s">
        <v>14</v>
      </c>
      <c r="AE94" s="1481"/>
      <c r="AF94" s="1481"/>
      <c r="AG94" s="1456"/>
      <c r="AJ94" s="1455">
        <v>0</v>
      </c>
      <c r="AK94" s="1481"/>
      <c r="AL94" s="1456"/>
      <c r="AN94" s="1455">
        <v>744</v>
      </c>
      <c r="AO94" s="1456"/>
      <c r="AP94" s="195" t="s">
        <v>420</v>
      </c>
      <c r="AS94" s="1360">
        <f>'Control Panel'!T1363</f>
        <v>0</v>
      </c>
      <c r="AT94" s="1361"/>
      <c r="AU94" s="1361"/>
      <c r="AV94" s="1362"/>
      <c r="AX94" s="1468">
        <f>'Control Panel'!U1363</f>
        <v>0</v>
      </c>
      <c r="AY94" s="1468"/>
      <c r="AZ94" s="1468"/>
      <c r="BA94" s="1468"/>
      <c r="BB94" s="161"/>
      <c r="BC94" s="8"/>
      <c r="BD94" s="173"/>
      <c r="BE94" s="773"/>
      <c r="BF94" s="173"/>
      <c r="BG94" s="173"/>
      <c r="BH94" s="173"/>
      <c r="BI94" s="4"/>
      <c r="BJ94" s="173"/>
      <c r="BK94" s="173"/>
      <c r="BL94" s="173"/>
      <c r="BM94" s="4"/>
      <c r="BN94" s="173"/>
      <c r="BO94" s="173"/>
      <c r="BP94" s="173"/>
      <c r="BQ94" s="4"/>
      <c r="BR94" s="173"/>
      <c r="BS94" s="173"/>
      <c r="BT94" s="173"/>
      <c r="BU94" s="4"/>
      <c r="BV94" s="173"/>
      <c r="BW94" s="173"/>
      <c r="BX94" s="173"/>
      <c r="BY94" s="4"/>
      <c r="BZ94" s="173"/>
      <c r="CA94" s="173"/>
      <c r="CB94" s="173"/>
      <c r="CC94" s="173"/>
      <c r="CD94" s="173"/>
      <c r="CE94" s="173"/>
      <c r="CF94" s="173"/>
      <c r="CG94" s="173"/>
    </row>
    <row r="95" spans="1:85" s="3" customFormat="1" ht="7.5" customHeight="1">
      <c r="A95" s="770"/>
      <c r="B95" s="7"/>
      <c r="C95" s="161"/>
      <c r="D95" s="161"/>
      <c r="E95" s="161"/>
      <c r="F95" s="161"/>
      <c r="J95" s="161"/>
      <c r="K95" s="161"/>
      <c r="L95" s="161"/>
      <c r="M95" s="161"/>
      <c r="N95" s="161"/>
      <c r="O95" s="161"/>
      <c r="P95" s="161"/>
      <c r="Q95" s="161"/>
      <c r="R95" s="161"/>
      <c r="S95" s="161"/>
      <c r="T95" s="161"/>
      <c r="Z95" s="54"/>
      <c r="AA95" s="54"/>
      <c r="AF95" s="54"/>
      <c r="AG95" s="54"/>
      <c r="AJ95" s="161"/>
      <c r="AK95" s="54"/>
      <c r="AL95" s="54"/>
      <c r="AN95" s="54"/>
      <c r="AO95" s="54"/>
      <c r="AP95" s="195"/>
      <c r="AT95" s="54"/>
      <c r="AU95" s="54"/>
      <c r="AV95" s="54"/>
      <c r="AX95" s="654"/>
      <c r="AY95" s="654"/>
      <c r="AZ95" s="654"/>
      <c r="BA95" s="654"/>
      <c r="BB95" s="161"/>
      <c r="BC95" s="8"/>
      <c r="BD95" s="173"/>
      <c r="BE95" s="773"/>
      <c r="BF95" s="173"/>
      <c r="BG95" s="173"/>
      <c r="BH95" s="173"/>
      <c r="BI95" s="4"/>
      <c r="BJ95" s="173"/>
      <c r="BK95" s="173"/>
      <c r="BL95" s="173"/>
      <c r="BM95" s="4"/>
      <c r="BN95" s="173"/>
      <c r="BO95" s="173"/>
      <c r="BP95" s="173"/>
      <c r="BQ95" s="4"/>
      <c r="BR95" s="173"/>
      <c r="BS95" s="173"/>
      <c r="BT95" s="173"/>
      <c r="BU95" s="4"/>
      <c r="BV95" s="173"/>
      <c r="BW95" s="173"/>
      <c r="BX95" s="173"/>
      <c r="BY95" s="4"/>
      <c r="BZ95" s="173"/>
      <c r="CA95" s="173"/>
      <c r="CB95" s="173"/>
      <c r="CC95" s="173"/>
      <c r="CD95" s="173"/>
      <c r="CE95" s="173"/>
      <c r="CF95" s="173"/>
      <c r="CG95" s="173"/>
    </row>
    <row r="96" spans="1:85" s="3" customFormat="1" ht="15" customHeight="1">
      <c r="A96" s="770"/>
      <c r="B96" s="7"/>
      <c r="C96" s="161"/>
      <c r="D96" s="161"/>
      <c r="E96" s="161"/>
      <c r="F96" s="161"/>
      <c r="J96" s="1496" t="s">
        <v>1248</v>
      </c>
      <c r="K96" s="1497"/>
      <c r="L96" s="1497"/>
      <c r="M96" s="1497"/>
      <c r="N96" s="1497"/>
      <c r="O96" s="1497"/>
      <c r="P96" s="1497"/>
      <c r="Q96" s="1497"/>
      <c r="R96" s="1497"/>
      <c r="S96" s="1497"/>
      <c r="T96" s="1497"/>
      <c r="U96" s="1498"/>
      <c r="X96" s="1455" t="s">
        <v>14</v>
      </c>
      <c r="Y96" s="1481"/>
      <c r="Z96" s="1481"/>
      <c r="AA96" s="1456"/>
      <c r="AD96" s="1455" t="s">
        <v>14</v>
      </c>
      <c r="AE96" s="1481"/>
      <c r="AF96" s="1481"/>
      <c r="AG96" s="1456"/>
      <c r="AJ96" s="1455">
        <v>0</v>
      </c>
      <c r="AK96" s="1481"/>
      <c r="AL96" s="1456"/>
      <c r="AN96" s="1455">
        <v>744</v>
      </c>
      <c r="AO96" s="1456"/>
      <c r="AP96" s="195" t="s">
        <v>420</v>
      </c>
      <c r="AS96" s="1360">
        <f>'Control Panel'!T1364</f>
        <v>0</v>
      </c>
      <c r="AT96" s="1361"/>
      <c r="AU96" s="1361"/>
      <c r="AV96" s="1362"/>
      <c r="AX96" s="1468">
        <f>'Control Panel'!U1364</f>
        <v>0</v>
      </c>
      <c r="AY96" s="1468"/>
      <c r="AZ96" s="1468"/>
      <c r="BA96" s="1468"/>
      <c r="BB96" s="161"/>
      <c r="BC96" s="8"/>
      <c r="BD96" s="173"/>
      <c r="BE96" s="773"/>
      <c r="BF96" s="173"/>
      <c r="BG96" s="173"/>
      <c r="BH96" s="173"/>
      <c r="BI96" s="4"/>
      <c r="BJ96" s="173"/>
      <c r="BK96" s="173"/>
      <c r="BL96" s="173"/>
      <c r="BM96" s="4"/>
      <c r="BN96" s="173"/>
      <c r="BO96" s="173"/>
      <c r="BP96" s="173"/>
      <c r="BQ96" s="4"/>
      <c r="BR96" s="173"/>
      <c r="BS96" s="173"/>
      <c r="BT96" s="173"/>
      <c r="BU96" s="4"/>
      <c r="BV96" s="173"/>
      <c r="BW96" s="173"/>
      <c r="BX96" s="173"/>
      <c r="BY96" s="4"/>
      <c r="BZ96" s="173"/>
      <c r="CA96" s="173"/>
      <c r="CB96" s="173"/>
      <c r="CC96" s="173"/>
      <c r="CD96" s="173"/>
      <c r="CE96" s="173"/>
      <c r="CF96" s="173"/>
      <c r="CG96" s="173"/>
    </row>
    <row r="97" spans="1:85" s="3" customFormat="1" ht="7.5" customHeight="1">
      <c r="A97" s="770"/>
      <c r="B97" s="7"/>
      <c r="C97" s="161"/>
      <c r="D97" s="161"/>
      <c r="E97" s="161"/>
      <c r="F97" s="161"/>
      <c r="J97" s="161"/>
      <c r="K97" s="161"/>
      <c r="L97" s="161"/>
      <c r="M97" s="161"/>
      <c r="N97" s="161"/>
      <c r="O97" s="161"/>
      <c r="P97" s="161"/>
      <c r="Q97" s="161"/>
      <c r="R97" s="161"/>
      <c r="S97" s="161"/>
      <c r="T97" s="161"/>
      <c r="Z97" s="54"/>
      <c r="AA97" s="54"/>
      <c r="AF97" s="54"/>
      <c r="AG97" s="54"/>
      <c r="AJ97" s="161"/>
      <c r="AK97" s="54"/>
      <c r="AL97" s="54"/>
      <c r="AN97" s="54"/>
      <c r="AO97" s="54"/>
      <c r="AP97" s="195"/>
      <c r="AT97" s="54"/>
      <c r="AU97" s="54"/>
      <c r="AV97" s="54"/>
      <c r="AX97" s="654"/>
      <c r="AY97" s="654"/>
      <c r="AZ97" s="654"/>
      <c r="BA97" s="654"/>
      <c r="BB97" s="161"/>
      <c r="BC97" s="8"/>
      <c r="BD97" s="173"/>
      <c r="BE97" s="773"/>
      <c r="BF97" s="173"/>
      <c r="BG97" s="173"/>
      <c r="BH97" s="173"/>
      <c r="BI97" s="4"/>
      <c r="BJ97" s="173"/>
      <c r="BK97" s="173"/>
      <c r="BL97" s="173"/>
      <c r="BM97" s="4"/>
      <c r="BN97" s="173"/>
      <c r="BO97" s="173"/>
      <c r="BP97" s="173"/>
      <c r="BQ97" s="4"/>
      <c r="BR97" s="173"/>
      <c r="BS97" s="173"/>
      <c r="BT97" s="173"/>
      <c r="BU97" s="4"/>
      <c r="BV97" s="173"/>
      <c r="BW97" s="173"/>
      <c r="BX97" s="173"/>
      <c r="BY97" s="4"/>
      <c r="BZ97" s="173"/>
      <c r="CA97" s="173"/>
      <c r="CB97" s="173"/>
      <c r="CC97" s="173"/>
      <c r="CD97" s="173"/>
      <c r="CE97" s="173"/>
      <c r="CF97" s="173"/>
      <c r="CG97" s="173"/>
    </row>
    <row r="98" spans="1:85" s="3" customFormat="1" ht="15" customHeight="1">
      <c r="A98" s="770"/>
      <c r="B98" s="7"/>
      <c r="C98" s="161"/>
      <c r="D98" s="161"/>
      <c r="E98" s="161"/>
      <c r="F98" s="161"/>
      <c r="J98" s="1496" t="s">
        <v>1249</v>
      </c>
      <c r="K98" s="1497"/>
      <c r="L98" s="1497"/>
      <c r="M98" s="1497"/>
      <c r="N98" s="1497"/>
      <c r="O98" s="1497"/>
      <c r="P98" s="1497"/>
      <c r="Q98" s="1497"/>
      <c r="R98" s="1497"/>
      <c r="S98" s="1497"/>
      <c r="T98" s="1497"/>
      <c r="U98" s="1498"/>
      <c r="X98" s="1455" t="s">
        <v>14</v>
      </c>
      <c r="Y98" s="1481"/>
      <c r="Z98" s="1481"/>
      <c r="AA98" s="1456"/>
      <c r="AD98" s="1455" t="s">
        <v>14</v>
      </c>
      <c r="AE98" s="1481"/>
      <c r="AF98" s="1481"/>
      <c r="AG98" s="1456"/>
      <c r="AJ98" s="1455">
        <v>0</v>
      </c>
      <c r="AK98" s="1481"/>
      <c r="AL98" s="1456"/>
      <c r="AN98" s="1455">
        <v>744</v>
      </c>
      <c r="AO98" s="1456"/>
      <c r="AP98" s="195" t="s">
        <v>420</v>
      </c>
      <c r="AS98" s="1360">
        <f>'Control Panel'!T1365</f>
        <v>0</v>
      </c>
      <c r="AT98" s="1361"/>
      <c r="AU98" s="1361"/>
      <c r="AV98" s="1362"/>
      <c r="AX98" s="1468">
        <f>'Control Panel'!U1365</f>
        <v>0</v>
      </c>
      <c r="AY98" s="1468"/>
      <c r="AZ98" s="1468"/>
      <c r="BA98" s="1468"/>
      <c r="BB98" s="161"/>
      <c r="BC98" s="8"/>
      <c r="BD98" s="173"/>
      <c r="BE98" s="773"/>
      <c r="BF98" s="173"/>
      <c r="BG98" s="173"/>
      <c r="BH98" s="173"/>
      <c r="BI98" s="4"/>
      <c r="BJ98" s="173"/>
      <c r="BK98" s="173"/>
      <c r="BL98" s="173"/>
      <c r="BM98" s="4"/>
      <c r="BN98" s="173"/>
      <c r="BO98" s="173"/>
      <c r="BP98" s="173"/>
      <c r="BQ98" s="4"/>
      <c r="BR98" s="173"/>
      <c r="BS98" s="173"/>
      <c r="BT98" s="173"/>
      <c r="BU98" s="4"/>
      <c r="BV98" s="173"/>
      <c r="BW98" s="173"/>
      <c r="BX98" s="173"/>
      <c r="BY98" s="4"/>
      <c r="BZ98" s="173"/>
      <c r="CA98" s="173"/>
      <c r="CB98" s="173"/>
      <c r="CC98" s="173"/>
      <c r="CD98" s="173"/>
      <c r="CE98" s="173"/>
      <c r="CF98" s="173"/>
      <c r="CG98" s="173"/>
    </row>
    <row r="99" spans="1:85" s="3" customFormat="1" ht="15" customHeight="1">
      <c r="A99" s="770"/>
      <c r="B99" s="7"/>
      <c r="C99" s="161"/>
      <c r="D99" s="161"/>
      <c r="E99" s="161"/>
      <c r="F99" s="161"/>
      <c r="J99" s="161"/>
      <c r="K99" s="161"/>
      <c r="L99" s="161"/>
      <c r="M99" s="161"/>
      <c r="N99" s="161"/>
      <c r="O99" s="161"/>
      <c r="P99" s="161"/>
      <c r="Q99" s="161"/>
      <c r="R99" s="161"/>
      <c r="S99" s="161"/>
      <c r="T99" s="161"/>
      <c r="Z99" s="54"/>
      <c r="AA99" s="54"/>
      <c r="AF99" s="54"/>
      <c r="AG99" s="54"/>
      <c r="AJ99" s="161"/>
      <c r="AK99" s="54"/>
      <c r="AL99" s="54"/>
      <c r="AM99" s="54"/>
      <c r="AN99" s="195"/>
      <c r="AO99" s="54"/>
      <c r="AP99" s="54"/>
      <c r="AT99" s="54"/>
      <c r="AU99" s="54"/>
      <c r="AV99" s="54"/>
      <c r="AX99" s="654"/>
      <c r="AY99" s="654"/>
      <c r="AZ99" s="654"/>
      <c r="BA99" s="654"/>
      <c r="BB99" s="161"/>
      <c r="BC99" s="8"/>
      <c r="BD99" s="173"/>
      <c r="BE99" s="773"/>
      <c r="BF99" s="173"/>
      <c r="BG99" s="173"/>
      <c r="BH99" s="173"/>
      <c r="BI99" s="4"/>
      <c r="BJ99" s="173"/>
      <c r="BK99" s="173"/>
      <c r="BL99" s="173"/>
      <c r="BM99" s="4"/>
      <c r="BN99" s="173"/>
      <c r="BO99" s="173"/>
      <c r="BP99" s="173"/>
      <c r="BQ99" s="4"/>
      <c r="BR99" s="173"/>
      <c r="BS99" s="173"/>
      <c r="BT99" s="173"/>
      <c r="BU99" s="4"/>
      <c r="BV99" s="173"/>
      <c r="BW99" s="173"/>
      <c r="BX99" s="173"/>
      <c r="BY99" s="4"/>
      <c r="BZ99" s="173"/>
      <c r="CA99" s="173"/>
      <c r="CB99" s="173"/>
      <c r="CC99" s="173"/>
      <c r="CD99" s="173"/>
      <c r="CE99" s="173"/>
      <c r="CF99" s="173"/>
      <c r="CG99" s="173"/>
    </row>
    <row r="100" spans="1:85" s="3" customFormat="1" ht="15" customHeight="1">
      <c r="A100" s="770"/>
      <c r="B100" s="7"/>
      <c r="C100" s="161"/>
      <c r="D100" s="161"/>
      <c r="E100" s="161"/>
      <c r="J100" s="653" t="s">
        <v>3346</v>
      </c>
      <c r="K100" s="161"/>
      <c r="L100" s="101"/>
      <c r="M100" s="161"/>
      <c r="N100" s="161"/>
      <c r="O100" s="161"/>
      <c r="P100" s="161"/>
      <c r="Q100" s="161"/>
      <c r="R100" s="161"/>
      <c r="S100" s="161"/>
      <c r="T100" s="161"/>
      <c r="Z100" s="54"/>
      <c r="AA100" s="54"/>
      <c r="AF100" s="54"/>
      <c r="AG100" s="54"/>
      <c r="AJ100" s="161"/>
      <c r="AK100" s="54"/>
      <c r="AL100" s="54"/>
      <c r="AM100" s="54"/>
      <c r="AN100" s="195"/>
      <c r="AO100" s="54"/>
      <c r="AP100" s="54"/>
      <c r="AT100" s="54"/>
      <c r="AU100" s="54"/>
      <c r="AV100" s="54"/>
      <c r="AX100" s="654"/>
      <c r="AY100" s="654"/>
      <c r="AZ100" s="654"/>
      <c r="BA100" s="654"/>
      <c r="BB100" s="161"/>
      <c r="BC100" s="8"/>
      <c r="BD100" s="173"/>
      <c r="BE100" s="773"/>
      <c r="BF100" s="173"/>
      <c r="BG100" s="173"/>
      <c r="BH100" s="173"/>
      <c r="BI100" s="4"/>
      <c r="BJ100" s="173"/>
      <c r="BK100" s="173"/>
      <c r="BL100" s="173"/>
      <c r="BM100" s="4"/>
      <c r="BN100" s="173"/>
      <c r="BO100" s="173"/>
      <c r="BP100" s="173"/>
      <c r="BQ100" s="4"/>
      <c r="BR100" s="173"/>
      <c r="BS100" s="173"/>
      <c r="BT100" s="173"/>
      <c r="BU100" s="4"/>
      <c r="BV100" s="173"/>
      <c r="BW100" s="173"/>
      <c r="BX100" s="173"/>
      <c r="BY100" s="4"/>
      <c r="BZ100" s="173"/>
      <c r="CA100" s="4"/>
      <c r="CB100" s="173"/>
      <c r="CC100" s="173"/>
      <c r="CD100" s="173"/>
      <c r="CE100" s="4"/>
      <c r="CF100" s="173"/>
      <c r="CG100" s="173"/>
    </row>
    <row r="101" spans="1:85" s="3" customFormat="1" ht="7.5" customHeight="1">
      <c r="A101" s="770"/>
      <c r="B101" s="7"/>
      <c r="C101" s="161"/>
      <c r="D101" s="161"/>
      <c r="E101" s="161"/>
      <c r="F101" s="78"/>
      <c r="J101" s="161"/>
      <c r="K101" s="161"/>
      <c r="L101" s="101"/>
      <c r="M101" s="161"/>
      <c r="N101" s="161"/>
      <c r="O101" s="161"/>
      <c r="P101" s="161"/>
      <c r="Q101" s="161"/>
      <c r="R101" s="161"/>
      <c r="S101" s="161"/>
      <c r="T101" s="161"/>
      <c r="Z101" s="54"/>
      <c r="AA101" s="54"/>
      <c r="AF101" s="54"/>
      <c r="AG101" s="54"/>
      <c r="AJ101" s="161"/>
      <c r="AK101" s="54"/>
      <c r="AL101" s="54"/>
      <c r="AM101" s="54"/>
      <c r="AN101" s="195"/>
      <c r="AO101" s="54"/>
      <c r="AP101" s="54"/>
      <c r="AT101" s="54"/>
      <c r="AU101" s="54"/>
      <c r="AV101" s="54"/>
      <c r="AX101" s="654"/>
      <c r="AY101" s="654"/>
      <c r="AZ101" s="654"/>
      <c r="BA101" s="654"/>
      <c r="BB101" s="161"/>
      <c r="BC101" s="8"/>
      <c r="BD101" s="173"/>
      <c r="BE101" s="773"/>
      <c r="BF101" s="173"/>
      <c r="BG101" s="173"/>
      <c r="BH101" s="173"/>
      <c r="BI101" s="4"/>
      <c r="BJ101" s="173"/>
      <c r="BK101" s="173"/>
      <c r="BL101" s="173"/>
      <c r="BM101" s="4"/>
      <c r="BN101" s="173"/>
      <c r="BO101" s="173"/>
      <c r="BP101" s="173"/>
      <c r="BQ101" s="4"/>
      <c r="BR101" s="173"/>
      <c r="BS101" s="173"/>
      <c r="BT101" s="173"/>
      <c r="BU101" s="4"/>
      <c r="BV101" s="173"/>
      <c r="BW101" s="173"/>
      <c r="BX101" s="173"/>
      <c r="BY101" s="4"/>
      <c r="BZ101" s="173"/>
      <c r="CA101" s="4"/>
      <c r="CB101" s="173"/>
      <c r="CC101" s="173"/>
      <c r="CD101" s="173"/>
      <c r="CE101" s="4"/>
      <c r="CF101" s="173"/>
      <c r="CG101" s="173"/>
    </row>
    <row r="102" spans="1:85" s="3" customFormat="1" ht="15" customHeight="1">
      <c r="A102" s="770"/>
      <c r="B102" s="7"/>
      <c r="C102" s="161"/>
      <c r="D102" s="161"/>
      <c r="E102" s="161"/>
      <c r="F102" s="161"/>
      <c r="J102" s="1496" t="s">
        <v>1250</v>
      </c>
      <c r="K102" s="1497"/>
      <c r="L102" s="1497"/>
      <c r="M102" s="1497"/>
      <c r="N102" s="1497"/>
      <c r="O102" s="1497"/>
      <c r="P102" s="1497"/>
      <c r="Q102" s="1497"/>
      <c r="R102" s="1497"/>
      <c r="S102" s="1497"/>
      <c r="T102" s="1497"/>
      <c r="U102" s="1498"/>
      <c r="X102" s="1455" t="s">
        <v>14</v>
      </c>
      <c r="Y102" s="1481"/>
      <c r="Z102" s="1481"/>
      <c r="AA102" s="1456"/>
      <c r="AD102" s="1455" t="s">
        <v>14</v>
      </c>
      <c r="AE102" s="1481"/>
      <c r="AF102" s="1481"/>
      <c r="AG102" s="1456"/>
      <c r="AJ102" s="1455">
        <v>0</v>
      </c>
      <c r="AK102" s="1481"/>
      <c r="AL102" s="1456"/>
      <c r="AN102" s="1455">
        <v>744</v>
      </c>
      <c r="AO102" s="1456"/>
      <c r="AP102" s="195" t="s">
        <v>420</v>
      </c>
      <c r="AS102" s="1360">
        <f>'Control Panel'!T1366</f>
        <v>0</v>
      </c>
      <c r="AT102" s="1361"/>
      <c r="AU102" s="1361"/>
      <c r="AV102" s="1362"/>
      <c r="AX102" s="1468">
        <f>'Control Panel'!U1366</f>
        <v>0</v>
      </c>
      <c r="AY102" s="1468"/>
      <c r="AZ102" s="1468"/>
      <c r="BA102" s="1468"/>
      <c r="BB102" s="161"/>
      <c r="BC102" s="8"/>
      <c r="BD102" s="173"/>
      <c r="BE102" s="773"/>
      <c r="BF102" s="173"/>
      <c r="BG102" s="173"/>
      <c r="BH102" s="173"/>
      <c r="BI102" s="4"/>
      <c r="BJ102" s="173"/>
      <c r="BK102" s="173"/>
      <c r="BL102" s="173"/>
      <c r="BM102" s="4"/>
      <c r="BN102" s="173"/>
      <c r="BO102" s="173"/>
      <c r="BP102" s="173"/>
      <c r="BQ102" s="4"/>
      <c r="BR102" s="173"/>
      <c r="BS102" s="173"/>
      <c r="BT102" s="173"/>
      <c r="BU102" s="4"/>
      <c r="BV102" s="173"/>
      <c r="BW102" s="173"/>
      <c r="BX102" s="173"/>
      <c r="BY102" s="4"/>
      <c r="BZ102" s="173"/>
      <c r="CA102" s="4"/>
      <c r="CB102" s="173"/>
      <c r="CC102" s="173"/>
      <c r="CD102" s="173"/>
      <c r="CE102" s="4"/>
      <c r="CF102" s="173"/>
      <c r="CG102" s="173"/>
    </row>
    <row r="103" spans="1:85" s="3" customFormat="1" ht="7.5" customHeight="1">
      <c r="A103" s="770"/>
      <c r="B103" s="7"/>
      <c r="C103" s="161"/>
      <c r="D103" s="161"/>
      <c r="E103" s="161"/>
      <c r="F103" s="161"/>
      <c r="J103" s="161"/>
      <c r="K103" s="161"/>
      <c r="L103" s="161"/>
      <c r="M103" s="161"/>
      <c r="N103" s="161"/>
      <c r="O103" s="161"/>
      <c r="P103" s="161"/>
      <c r="Q103" s="161"/>
      <c r="R103" s="161"/>
      <c r="S103" s="161"/>
      <c r="T103" s="161"/>
      <c r="Z103" s="54"/>
      <c r="AA103" s="54"/>
      <c r="AF103" s="54"/>
      <c r="AG103" s="54"/>
      <c r="AJ103" s="161"/>
      <c r="AK103" s="54"/>
      <c r="AL103" s="54"/>
      <c r="AN103" s="54"/>
      <c r="AO103" s="54"/>
      <c r="AP103" s="195"/>
      <c r="AT103" s="54"/>
      <c r="AU103" s="54"/>
      <c r="AV103" s="54"/>
      <c r="AX103" s="654"/>
      <c r="AY103" s="654"/>
      <c r="AZ103" s="654"/>
      <c r="BA103" s="654"/>
      <c r="BB103" s="161"/>
      <c r="BC103" s="8"/>
      <c r="BD103" s="173"/>
      <c r="BE103" s="773"/>
      <c r="BF103" s="173"/>
      <c r="BG103" s="173"/>
      <c r="BH103" s="173"/>
      <c r="BI103" s="4"/>
      <c r="BJ103" s="173"/>
      <c r="BK103" s="173"/>
      <c r="BL103" s="173"/>
      <c r="BM103" s="4"/>
      <c r="BN103" s="173"/>
      <c r="BO103" s="173"/>
      <c r="BP103" s="173"/>
      <c r="BQ103" s="4"/>
      <c r="BR103" s="173"/>
      <c r="BS103" s="173"/>
      <c r="BT103" s="173"/>
      <c r="BU103" s="4"/>
      <c r="BV103" s="173"/>
      <c r="BW103" s="173"/>
      <c r="BX103" s="173"/>
      <c r="BY103" s="4"/>
      <c r="BZ103" s="173"/>
      <c r="CA103" s="4"/>
      <c r="CB103" s="173"/>
      <c r="CC103" s="173"/>
      <c r="CD103" s="173"/>
      <c r="CE103" s="4"/>
      <c r="CF103" s="173"/>
      <c r="CG103" s="173"/>
    </row>
    <row r="104" spans="1:85" s="3" customFormat="1" ht="15" customHeight="1">
      <c r="A104" s="770"/>
      <c r="B104" s="7"/>
      <c r="C104" s="161"/>
      <c r="D104" s="161"/>
      <c r="E104" s="161"/>
      <c r="F104" s="161"/>
      <c r="J104" s="1496" t="s">
        <v>1251</v>
      </c>
      <c r="K104" s="1497"/>
      <c r="L104" s="1497"/>
      <c r="M104" s="1497"/>
      <c r="N104" s="1497"/>
      <c r="O104" s="1497"/>
      <c r="P104" s="1497"/>
      <c r="Q104" s="1497"/>
      <c r="R104" s="1497"/>
      <c r="S104" s="1497"/>
      <c r="T104" s="1497"/>
      <c r="U104" s="1498"/>
      <c r="X104" s="1455" t="s">
        <v>14</v>
      </c>
      <c r="Y104" s="1481"/>
      <c r="Z104" s="1481"/>
      <c r="AA104" s="1456"/>
      <c r="AD104" s="1455" t="s">
        <v>14</v>
      </c>
      <c r="AE104" s="1481"/>
      <c r="AF104" s="1481"/>
      <c r="AG104" s="1456"/>
      <c r="AJ104" s="1455">
        <v>0</v>
      </c>
      <c r="AK104" s="1481"/>
      <c r="AL104" s="1456"/>
      <c r="AN104" s="1455">
        <v>744</v>
      </c>
      <c r="AO104" s="1456"/>
      <c r="AP104" s="195" t="s">
        <v>420</v>
      </c>
      <c r="AS104" s="1360">
        <f>'Control Panel'!T1367</f>
        <v>0</v>
      </c>
      <c r="AT104" s="1361"/>
      <c r="AU104" s="1361"/>
      <c r="AV104" s="1362"/>
      <c r="AX104" s="1468">
        <f>'Control Panel'!U1367</f>
        <v>0</v>
      </c>
      <c r="AY104" s="1468"/>
      <c r="AZ104" s="1468"/>
      <c r="BA104" s="1468"/>
      <c r="BB104" s="161"/>
      <c r="BC104" s="8"/>
      <c r="BD104" s="173"/>
      <c r="BE104" s="773"/>
      <c r="BF104" s="173"/>
      <c r="BG104" s="173"/>
      <c r="BH104" s="173"/>
      <c r="BI104" s="4"/>
      <c r="BJ104" s="173"/>
      <c r="BK104" s="173"/>
      <c r="BL104" s="173"/>
      <c r="BM104" s="4"/>
      <c r="BN104" s="173"/>
      <c r="BO104" s="173"/>
      <c r="BP104" s="173"/>
      <c r="BQ104" s="4"/>
      <c r="BR104" s="173"/>
      <c r="BS104" s="173"/>
      <c r="BT104" s="173"/>
      <c r="BU104" s="4"/>
      <c r="BV104" s="173"/>
      <c r="BW104" s="173"/>
      <c r="BX104" s="173"/>
      <c r="BY104" s="4"/>
      <c r="BZ104" s="173"/>
      <c r="CA104" s="4"/>
      <c r="CB104" s="173"/>
      <c r="CC104" s="173"/>
      <c r="CD104" s="173"/>
      <c r="CE104" s="4"/>
      <c r="CF104" s="173"/>
      <c r="CG104" s="173"/>
    </row>
    <row r="105" spans="1:85" s="3" customFormat="1" ht="7.5" customHeight="1">
      <c r="A105" s="770"/>
      <c r="B105" s="7"/>
      <c r="C105" s="161"/>
      <c r="D105" s="161"/>
      <c r="E105" s="161"/>
      <c r="F105" s="161"/>
      <c r="J105" s="161"/>
      <c r="K105" s="161"/>
      <c r="L105" s="161"/>
      <c r="M105" s="161"/>
      <c r="N105" s="161"/>
      <c r="O105" s="161"/>
      <c r="P105" s="161"/>
      <c r="Q105" s="161"/>
      <c r="R105" s="161"/>
      <c r="S105" s="161"/>
      <c r="T105" s="161"/>
      <c r="Z105" s="54"/>
      <c r="AA105" s="54"/>
      <c r="AF105" s="54"/>
      <c r="AG105" s="54"/>
      <c r="AJ105" s="161"/>
      <c r="AK105" s="54"/>
      <c r="AL105" s="54"/>
      <c r="AN105" s="54"/>
      <c r="AO105" s="54"/>
      <c r="AP105" s="195"/>
      <c r="AT105" s="54"/>
      <c r="AU105" s="54"/>
      <c r="AV105" s="54"/>
      <c r="AX105" s="654"/>
      <c r="AY105" s="654"/>
      <c r="AZ105" s="654"/>
      <c r="BA105" s="654"/>
      <c r="BB105" s="161"/>
      <c r="BC105" s="8"/>
      <c r="BD105" s="173"/>
      <c r="BE105" s="773"/>
      <c r="BF105" s="173"/>
      <c r="BG105" s="173"/>
      <c r="BH105" s="173"/>
      <c r="BI105" s="4"/>
      <c r="BJ105" s="173"/>
      <c r="BK105" s="173"/>
      <c r="BL105" s="173"/>
      <c r="BM105" s="4"/>
      <c r="BN105" s="173"/>
      <c r="BO105" s="173"/>
      <c r="BP105" s="173"/>
      <c r="BQ105" s="4"/>
      <c r="BR105" s="173"/>
      <c r="BS105" s="173"/>
      <c r="BT105" s="173"/>
      <c r="BU105" s="4"/>
      <c r="BV105" s="173"/>
      <c r="BW105" s="173"/>
      <c r="BX105" s="173"/>
      <c r="BY105" s="4"/>
      <c r="BZ105" s="173"/>
      <c r="CA105" s="4"/>
      <c r="CB105" s="173"/>
      <c r="CC105" s="173"/>
      <c r="CD105" s="173"/>
      <c r="CE105" s="4"/>
      <c r="CF105" s="173"/>
      <c r="CG105" s="173"/>
    </row>
    <row r="106" spans="1:85" s="3" customFormat="1" ht="15" customHeight="1">
      <c r="A106" s="770"/>
      <c r="B106" s="7"/>
      <c r="C106" s="161"/>
      <c r="D106" s="161"/>
      <c r="E106" s="161"/>
      <c r="F106" s="161"/>
      <c r="J106" s="1496" t="s">
        <v>1252</v>
      </c>
      <c r="K106" s="1497"/>
      <c r="L106" s="1497"/>
      <c r="M106" s="1497"/>
      <c r="N106" s="1497"/>
      <c r="O106" s="1497"/>
      <c r="P106" s="1497"/>
      <c r="Q106" s="1497"/>
      <c r="R106" s="1497"/>
      <c r="S106" s="1497"/>
      <c r="T106" s="1497"/>
      <c r="U106" s="1498"/>
      <c r="X106" s="1455" t="s">
        <v>14</v>
      </c>
      <c r="Y106" s="1481"/>
      <c r="Z106" s="1481"/>
      <c r="AA106" s="1456"/>
      <c r="AD106" s="1455" t="s">
        <v>14</v>
      </c>
      <c r="AE106" s="1481"/>
      <c r="AF106" s="1481"/>
      <c r="AG106" s="1456"/>
      <c r="AJ106" s="1455">
        <v>0</v>
      </c>
      <c r="AK106" s="1481"/>
      <c r="AL106" s="1456"/>
      <c r="AN106" s="1455">
        <v>744</v>
      </c>
      <c r="AO106" s="1456"/>
      <c r="AP106" s="195" t="s">
        <v>420</v>
      </c>
      <c r="AS106" s="1360">
        <f>'Control Panel'!T1368</f>
        <v>0</v>
      </c>
      <c r="AT106" s="1361"/>
      <c r="AU106" s="1361"/>
      <c r="AV106" s="1362"/>
      <c r="AX106" s="1468">
        <f>'Control Panel'!U1368</f>
        <v>0</v>
      </c>
      <c r="AY106" s="1468"/>
      <c r="AZ106" s="1468"/>
      <c r="BA106" s="1468"/>
      <c r="BB106" s="161"/>
      <c r="BC106" s="8"/>
      <c r="BD106" s="173"/>
      <c r="BE106" s="773"/>
      <c r="BF106" s="173"/>
      <c r="BG106" s="173"/>
      <c r="BH106" s="173"/>
      <c r="BI106" s="4"/>
      <c r="BJ106" s="173"/>
      <c r="BK106" s="173"/>
      <c r="BL106" s="173"/>
      <c r="BM106" s="4"/>
      <c r="BN106" s="173"/>
      <c r="BO106" s="173"/>
      <c r="BP106" s="173"/>
      <c r="BQ106" s="4"/>
      <c r="BR106" s="173"/>
      <c r="BS106" s="173"/>
      <c r="BT106" s="173"/>
      <c r="BU106" s="4"/>
      <c r="BV106" s="173"/>
      <c r="BW106" s="173"/>
      <c r="BX106" s="173"/>
      <c r="BY106" s="4"/>
      <c r="BZ106" s="173"/>
      <c r="CA106" s="4"/>
      <c r="CB106" s="173"/>
      <c r="CC106" s="173"/>
      <c r="CD106" s="173"/>
      <c r="CE106" s="4"/>
      <c r="CF106" s="173"/>
      <c r="CG106" s="173"/>
    </row>
    <row r="107" spans="1:85" s="3" customFormat="1" ht="15" customHeight="1">
      <c r="A107" s="770"/>
      <c r="B107" s="7"/>
      <c r="C107" s="161"/>
      <c r="D107" s="161"/>
      <c r="E107" s="161"/>
      <c r="F107" s="161"/>
      <c r="J107" s="161"/>
      <c r="K107" s="161"/>
      <c r="L107" s="161"/>
      <c r="M107" s="161"/>
      <c r="N107" s="161"/>
      <c r="O107" s="161"/>
      <c r="P107" s="161"/>
      <c r="Q107" s="161"/>
      <c r="R107" s="161"/>
      <c r="S107" s="161"/>
      <c r="T107" s="161"/>
      <c r="Z107" s="54"/>
      <c r="AA107" s="54"/>
      <c r="AF107" s="54"/>
      <c r="AG107" s="54"/>
      <c r="AJ107" s="161"/>
      <c r="AK107" s="54"/>
      <c r="AL107" s="54"/>
      <c r="AM107" s="54"/>
      <c r="AN107" s="195"/>
      <c r="AO107" s="54"/>
      <c r="AP107" s="54"/>
      <c r="AT107" s="54"/>
      <c r="AU107" s="54"/>
      <c r="AV107" s="54"/>
      <c r="AX107" s="654"/>
      <c r="AY107" s="654"/>
      <c r="AZ107" s="654"/>
      <c r="BA107" s="654"/>
      <c r="BB107" s="161"/>
      <c r="BC107" s="8"/>
      <c r="BD107" s="173"/>
      <c r="BE107" s="773"/>
      <c r="BF107" s="173"/>
      <c r="BG107" s="173"/>
      <c r="BH107" s="173"/>
      <c r="BI107" s="4"/>
      <c r="BJ107" s="173"/>
      <c r="BK107" s="173"/>
      <c r="BL107" s="173"/>
      <c r="BM107" s="4"/>
      <c r="BN107" s="173"/>
      <c r="BO107" s="173"/>
      <c r="BP107" s="173"/>
      <c r="BQ107" s="4"/>
      <c r="BR107" s="173"/>
      <c r="BS107" s="173"/>
      <c r="BT107" s="173"/>
      <c r="BU107" s="4"/>
      <c r="BV107" s="173"/>
      <c r="BW107" s="173"/>
      <c r="BX107" s="173"/>
      <c r="BY107" s="4"/>
      <c r="BZ107" s="173"/>
      <c r="CA107" s="4"/>
      <c r="CB107" s="173"/>
      <c r="CC107" s="173"/>
      <c r="CD107" s="173"/>
      <c r="CE107" s="4"/>
      <c r="CF107" s="173"/>
      <c r="CG107" s="173"/>
    </row>
    <row r="108" spans="1:85" s="3" customFormat="1" ht="15" customHeight="1">
      <c r="A108" s="770"/>
      <c r="B108" s="7"/>
      <c r="C108" s="161"/>
      <c r="D108" s="161"/>
      <c r="E108" s="161"/>
      <c r="J108" s="653" t="s">
        <v>3347</v>
      </c>
      <c r="K108" s="161"/>
      <c r="L108" s="101"/>
      <c r="M108" s="161"/>
      <c r="N108" s="161"/>
      <c r="O108" s="161"/>
      <c r="P108" s="161"/>
      <c r="Q108" s="161"/>
      <c r="R108" s="161"/>
      <c r="S108" s="161"/>
      <c r="T108" s="161"/>
      <c r="Z108" s="54"/>
      <c r="AA108" s="54"/>
      <c r="AF108" s="54"/>
      <c r="AG108" s="54"/>
      <c r="AJ108" s="161"/>
      <c r="AK108" s="54"/>
      <c r="AL108" s="54"/>
      <c r="AM108" s="54"/>
      <c r="AN108" s="195"/>
      <c r="AO108" s="54"/>
      <c r="AP108" s="54"/>
      <c r="AT108" s="54"/>
      <c r="AU108" s="54"/>
      <c r="AV108" s="54"/>
      <c r="AX108" s="654"/>
      <c r="AY108" s="654"/>
      <c r="AZ108" s="654"/>
      <c r="BA108" s="654"/>
      <c r="BB108" s="161"/>
      <c r="BC108" s="8"/>
      <c r="BD108" s="173"/>
      <c r="BE108" s="773"/>
      <c r="BF108" s="173"/>
      <c r="BG108" s="173"/>
      <c r="BH108" s="173"/>
      <c r="BI108" s="4"/>
      <c r="BJ108" s="173"/>
      <c r="BK108" s="173"/>
      <c r="BL108" s="173"/>
      <c r="BM108" s="4"/>
      <c r="BN108" s="173"/>
      <c r="BO108" s="173"/>
      <c r="BP108" s="173"/>
      <c r="BQ108" s="4"/>
      <c r="BR108" s="173"/>
      <c r="BS108" s="173"/>
      <c r="BT108" s="173"/>
      <c r="BU108" s="4"/>
      <c r="BV108" s="173"/>
      <c r="BW108" s="173"/>
      <c r="BX108" s="173"/>
      <c r="BY108" s="4"/>
      <c r="BZ108" s="173"/>
      <c r="CA108" s="173"/>
      <c r="CB108" s="173"/>
      <c r="CC108" s="173"/>
      <c r="CD108" s="173"/>
      <c r="CE108" s="173"/>
      <c r="CF108" s="173"/>
      <c r="CG108" s="173"/>
    </row>
    <row r="109" spans="1:85" s="3" customFormat="1" ht="7.5" customHeight="1">
      <c r="A109" s="770"/>
      <c r="B109" s="7"/>
      <c r="C109" s="161"/>
      <c r="D109" s="161"/>
      <c r="E109" s="161"/>
      <c r="F109" s="78"/>
      <c r="J109" s="161"/>
      <c r="K109" s="161"/>
      <c r="L109" s="101"/>
      <c r="M109" s="161"/>
      <c r="N109" s="161"/>
      <c r="O109" s="161"/>
      <c r="P109" s="161"/>
      <c r="Q109" s="161"/>
      <c r="R109" s="161"/>
      <c r="S109" s="161"/>
      <c r="T109" s="161"/>
      <c r="Z109" s="54"/>
      <c r="AA109" s="54"/>
      <c r="AF109" s="54"/>
      <c r="AG109" s="54"/>
      <c r="AJ109" s="161"/>
      <c r="AK109" s="54"/>
      <c r="AL109" s="54"/>
      <c r="AM109" s="54"/>
      <c r="AN109" s="195"/>
      <c r="AO109" s="54"/>
      <c r="AP109" s="54"/>
      <c r="AT109" s="54"/>
      <c r="AU109" s="54"/>
      <c r="AV109" s="54"/>
      <c r="AX109" s="654"/>
      <c r="AY109" s="654"/>
      <c r="AZ109" s="654"/>
      <c r="BA109" s="654"/>
      <c r="BB109" s="161"/>
      <c r="BC109" s="8"/>
      <c r="BD109" s="173"/>
      <c r="BE109" s="773"/>
      <c r="BF109" s="173"/>
      <c r="BG109" s="173"/>
      <c r="BH109" s="173"/>
      <c r="BI109" s="4"/>
      <c r="BJ109" s="173"/>
      <c r="BK109" s="173"/>
      <c r="BL109" s="173"/>
      <c r="BM109" s="4"/>
      <c r="BN109" s="173"/>
      <c r="BO109" s="173"/>
      <c r="BP109" s="173"/>
      <c r="BQ109" s="4"/>
      <c r="BR109" s="173"/>
      <c r="BS109" s="173"/>
      <c r="BT109" s="173"/>
      <c r="BU109" s="4"/>
      <c r="BV109" s="173"/>
      <c r="BW109" s="173"/>
      <c r="BX109" s="173"/>
      <c r="BY109" s="4"/>
      <c r="BZ109" s="173"/>
      <c r="CA109" s="173"/>
      <c r="CB109" s="173"/>
      <c r="CC109" s="173"/>
      <c r="CD109" s="173"/>
      <c r="CE109" s="173"/>
      <c r="CF109" s="173"/>
      <c r="CG109" s="173"/>
    </row>
    <row r="110" spans="1:85" s="3" customFormat="1" ht="15" customHeight="1">
      <c r="A110" s="770"/>
      <c r="B110" s="7"/>
      <c r="C110" s="161"/>
      <c r="D110" s="161"/>
      <c r="E110" s="161"/>
      <c r="F110" s="161"/>
      <c r="J110" s="1496" t="s">
        <v>1253</v>
      </c>
      <c r="K110" s="1497"/>
      <c r="L110" s="1497"/>
      <c r="M110" s="1497"/>
      <c r="N110" s="1497"/>
      <c r="O110" s="1497"/>
      <c r="P110" s="1497"/>
      <c r="Q110" s="1497"/>
      <c r="R110" s="1497"/>
      <c r="S110" s="1497"/>
      <c r="T110" s="1497"/>
      <c r="U110" s="1498"/>
      <c r="X110" s="1455" t="s">
        <v>14</v>
      </c>
      <c r="Y110" s="1481"/>
      <c r="Z110" s="1481"/>
      <c r="AA110" s="1456"/>
      <c r="AD110" s="1455" t="s">
        <v>14</v>
      </c>
      <c r="AE110" s="1481"/>
      <c r="AF110" s="1481"/>
      <c r="AG110" s="1456"/>
      <c r="AJ110" s="1455">
        <v>0</v>
      </c>
      <c r="AK110" s="1481"/>
      <c r="AL110" s="1456"/>
      <c r="AN110" s="1455">
        <v>744</v>
      </c>
      <c r="AO110" s="1456"/>
      <c r="AP110" s="195" t="s">
        <v>420</v>
      </c>
      <c r="AS110" s="1360">
        <f>'Control Panel'!T1369</f>
        <v>0</v>
      </c>
      <c r="AT110" s="1361"/>
      <c r="AU110" s="1361"/>
      <c r="AV110" s="1362"/>
      <c r="AX110" s="1468">
        <f>'Control Panel'!U1369</f>
        <v>0</v>
      </c>
      <c r="AY110" s="1468"/>
      <c r="AZ110" s="1468"/>
      <c r="BA110" s="1468"/>
      <c r="BB110" s="161"/>
      <c r="BC110" s="8"/>
      <c r="BD110" s="173"/>
      <c r="BE110" s="773"/>
      <c r="BF110" s="173"/>
      <c r="BG110" s="173"/>
      <c r="BH110" s="173"/>
      <c r="BI110" s="4"/>
      <c r="BJ110" s="173"/>
      <c r="BK110" s="173"/>
      <c r="BL110" s="173"/>
      <c r="BM110" s="4"/>
      <c r="BN110" s="173"/>
      <c r="BO110" s="173"/>
      <c r="BP110" s="173"/>
      <c r="BQ110" s="4"/>
      <c r="BR110" s="173"/>
      <c r="BS110" s="173"/>
      <c r="BT110" s="173"/>
      <c r="BU110" s="4"/>
      <c r="BV110" s="173"/>
      <c r="BW110" s="173"/>
      <c r="BX110" s="173"/>
      <c r="BY110" s="4"/>
      <c r="BZ110" s="173"/>
      <c r="CA110" s="173"/>
      <c r="CB110" s="173"/>
      <c r="CC110" s="173"/>
      <c r="CD110" s="173"/>
      <c r="CE110" s="173"/>
      <c r="CF110" s="173"/>
      <c r="CG110" s="173"/>
    </row>
    <row r="111" spans="1:85" s="3" customFormat="1" ht="7.5" customHeight="1">
      <c r="A111" s="770"/>
      <c r="B111" s="7"/>
      <c r="C111" s="161"/>
      <c r="D111" s="161"/>
      <c r="E111" s="161"/>
      <c r="F111" s="161"/>
      <c r="J111" s="161"/>
      <c r="K111" s="161"/>
      <c r="L111" s="161"/>
      <c r="M111" s="161"/>
      <c r="N111" s="161"/>
      <c r="O111" s="161"/>
      <c r="P111" s="161"/>
      <c r="Q111" s="161"/>
      <c r="R111" s="161"/>
      <c r="S111" s="161"/>
      <c r="T111" s="161"/>
      <c r="Z111" s="54"/>
      <c r="AA111" s="54"/>
      <c r="AF111" s="54"/>
      <c r="AG111" s="54"/>
      <c r="AJ111" s="161"/>
      <c r="AK111" s="54"/>
      <c r="AL111" s="54"/>
      <c r="AN111" s="54"/>
      <c r="AO111" s="54"/>
      <c r="AP111" s="195"/>
      <c r="AT111" s="54"/>
      <c r="AU111" s="54"/>
      <c r="AV111" s="54"/>
      <c r="AX111" s="654"/>
      <c r="AY111" s="654"/>
      <c r="AZ111" s="654"/>
      <c r="BA111" s="654"/>
      <c r="BB111" s="161"/>
      <c r="BC111" s="8"/>
      <c r="BD111" s="173"/>
      <c r="BE111" s="773"/>
      <c r="BF111" s="173"/>
      <c r="BG111" s="173"/>
      <c r="BH111" s="173"/>
      <c r="BI111" s="4"/>
      <c r="BJ111" s="173"/>
      <c r="BK111" s="173"/>
      <c r="BL111" s="173"/>
      <c r="BM111" s="4"/>
      <c r="BN111" s="173"/>
      <c r="BO111" s="173"/>
      <c r="BP111" s="173"/>
      <c r="BQ111" s="4"/>
      <c r="BR111" s="173"/>
      <c r="BS111" s="173"/>
      <c r="BT111" s="173"/>
      <c r="BU111" s="4"/>
      <c r="BV111" s="173"/>
      <c r="BW111" s="173"/>
      <c r="BX111" s="173"/>
      <c r="BY111" s="4"/>
      <c r="BZ111" s="173"/>
      <c r="CA111" s="173"/>
      <c r="CB111" s="173"/>
      <c r="CC111" s="173"/>
      <c r="CD111" s="173"/>
      <c r="CE111" s="173"/>
      <c r="CF111" s="173"/>
      <c r="CG111" s="173"/>
    </row>
    <row r="112" spans="1:85" s="3" customFormat="1" ht="15" customHeight="1">
      <c r="A112" s="770"/>
      <c r="B112" s="7"/>
      <c r="C112" s="161"/>
      <c r="D112" s="161"/>
      <c r="E112" s="161"/>
      <c r="F112" s="161"/>
      <c r="J112" s="1496" t="s">
        <v>1254</v>
      </c>
      <c r="K112" s="1497"/>
      <c r="L112" s="1497"/>
      <c r="M112" s="1497"/>
      <c r="N112" s="1497"/>
      <c r="O112" s="1497"/>
      <c r="P112" s="1497"/>
      <c r="Q112" s="1497"/>
      <c r="R112" s="1497"/>
      <c r="S112" s="1497"/>
      <c r="T112" s="1497"/>
      <c r="U112" s="1498"/>
      <c r="X112" s="1455" t="s">
        <v>14</v>
      </c>
      <c r="Y112" s="1481"/>
      <c r="Z112" s="1481"/>
      <c r="AA112" s="1456"/>
      <c r="AD112" s="1455" t="s">
        <v>14</v>
      </c>
      <c r="AE112" s="1481"/>
      <c r="AF112" s="1481"/>
      <c r="AG112" s="1456"/>
      <c r="AJ112" s="1455">
        <v>0</v>
      </c>
      <c r="AK112" s="1481"/>
      <c r="AL112" s="1456"/>
      <c r="AN112" s="1455">
        <v>744</v>
      </c>
      <c r="AO112" s="1456"/>
      <c r="AP112" s="195" t="s">
        <v>420</v>
      </c>
      <c r="AS112" s="1360">
        <f>'Control Panel'!T1370</f>
        <v>0</v>
      </c>
      <c r="AT112" s="1361"/>
      <c r="AU112" s="1361"/>
      <c r="AV112" s="1362"/>
      <c r="AX112" s="1468">
        <f>'Control Panel'!U1370</f>
        <v>0</v>
      </c>
      <c r="AY112" s="1468"/>
      <c r="AZ112" s="1468"/>
      <c r="BA112" s="1468"/>
      <c r="BB112" s="161"/>
      <c r="BC112" s="8"/>
      <c r="BD112" s="173"/>
      <c r="BE112" s="773"/>
      <c r="BF112" s="173"/>
      <c r="BG112" s="173"/>
      <c r="BH112" s="173"/>
      <c r="BI112" s="4"/>
      <c r="BJ112" s="173"/>
      <c r="BK112" s="173"/>
      <c r="BL112" s="173"/>
      <c r="BM112" s="4"/>
      <c r="BN112" s="173"/>
      <c r="BO112" s="173"/>
      <c r="BP112" s="173"/>
      <c r="BQ112" s="4"/>
      <c r="BR112" s="173"/>
      <c r="BS112" s="173"/>
      <c r="BT112" s="173"/>
      <c r="BU112" s="4"/>
      <c r="BV112" s="173"/>
      <c r="BW112" s="173"/>
      <c r="BX112" s="173"/>
      <c r="BY112" s="4"/>
      <c r="BZ112" s="173"/>
      <c r="CA112" s="173"/>
      <c r="CB112" s="173"/>
      <c r="CC112" s="173"/>
      <c r="CD112" s="173"/>
      <c r="CE112" s="173"/>
      <c r="CF112" s="173"/>
      <c r="CG112" s="173"/>
    </row>
    <row r="113" spans="1:85" s="3" customFormat="1" ht="7.5" customHeight="1">
      <c r="A113" s="770"/>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M113" s="161"/>
      <c r="AN113" s="161"/>
      <c r="AO113" s="161"/>
      <c r="AP113" s="161"/>
      <c r="AQ113" s="161"/>
      <c r="AR113" s="161"/>
      <c r="AS113" s="161"/>
      <c r="AT113" s="161"/>
      <c r="AU113" s="161"/>
      <c r="AV113" s="161"/>
      <c r="AW113" s="189"/>
      <c r="AX113" s="654"/>
      <c r="AY113" s="654"/>
      <c r="AZ113" s="654"/>
      <c r="BA113" s="654"/>
      <c r="BB113" s="161"/>
      <c r="BC113" s="8"/>
      <c r="BD113" s="173"/>
      <c r="BE113" s="773"/>
      <c r="BF113" s="173"/>
      <c r="BG113" s="173"/>
      <c r="BH113" s="173"/>
      <c r="BI113" s="4"/>
      <c r="BJ113" s="173"/>
      <c r="BK113" s="173"/>
      <c r="BL113" s="173"/>
      <c r="BM113" s="4"/>
      <c r="BN113" s="173"/>
      <c r="BO113" s="173"/>
      <c r="BP113" s="173"/>
      <c r="BQ113" s="4"/>
      <c r="BR113" s="173"/>
      <c r="BS113" s="173"/>
      <c r="BT113" s="173"/>
      <c r="BU113" s="4"/>
      <c r="BV113" s="173"/>
      <c r="BW113" s="173"/>
      <c r="BX113" s="173"/>
      <c r="BY113" s="4"/>
      <c r="BZ113" s="173"/>
      <c r="CA113" s="173"/>
      <c r="CB113" s="173"/>
      <c r="CC113" s="173"/>
      <c r="CD113" s="173"/>
      <c r="CE113" s="173"/>
      <c r="CF113" s="173"/>
      <c r="CG113" s="173"/>
    </row>
    <row r="114" spans="1:85" s="3" customFormat="1" ht="18.75" customHeight="1">
      <c r="A114" s="770"/>
      <c r="B114" s="359">
        <v>1</v>
      </c>
      <c r="C114" s="161"/>
      <c r="D114" s="161"/>
      <c r="E114" s="161"/>
      <c r="F114" s="161"/>
      <c r="G114" s="161"/>
      <c r="H114" s="161"/>
      <c r="I114" s="161"/>
      <c r="J114" s="161"/>
      <c r="K114" s="161"/>
      <c r="L114" s="161"/>
      <c r="M114" s="161"/>
      <c r="N114" s="161"/>
      <c r="O114" s="161"/>
      <c r="P114" s="161"/>
      <c r="Q114" s="161"/>
      <c r="R114" s="161"/>
      <c r="S114" s="161"/>
      <c r="T114" s="1373"/>
      <c r="U114" s="1373"/>
      <c r="V114" s="1373"/>
      <c r="W114" s="1373"/>
      <c r="X114" s="1373"/>
      <c r="Y114" s="1373"/>
      <c r="Z114" s="161"/>
      <c r="AA114" s="161"/>
      <c r="AB114" s="161"/>
      <c r="AC114" s="1373"/>
      <c r="AD114" s="1373"/>
      <c r="AE114" s="1373"/>
      <c r="AF114" s="1373"/>
      <c r="AG114" s="1373"/>
      <c r="AH114" s="1373"/>
      <c r="AI114" s="161"/>
      <c r="AJ114" s="161"/>
      <c r="AK114" s="161"/>
      <c r="AL114" s="161"/>
      <c r="AM114" s="161"/>
      <c r="AN114" s="161"/>
      <c r="AO114" s="1371" t="s">
        <v>344</v>
      </c>
      <c r="AP114" s="1371"/>
      <c r="AQ114" s="1371"/>
      <c r="AR114" s="1371"/>
      <c r="AS114" s="1371"/>
      <c r="AT114" s="1371"/>
      <c r="AU114" s="1371"/>
      <c r="AV114" s="1371"/>
      <c r="AW114" s="1371"/>
      <c r="AX114" s="1454">
        <f>'Control Panel'!U1371</f>
        <v>0</v>
      </c>
      <c r="AY114" s="1454"/>
      <c r="AZ114" s="1454"/>
      <c r="BA114" s="1454"/>
      <c r="BB114" s="161"/>
      <c r="BC114" s="8"/>
      <c r="BD114" s="173"/>
      <c r="BE114" s="773"/>
      <c r="BF114" s="173"/>
      <c r="BG114" s="173"/>
      <c r="BH114" s="4"/>
      <c r="BI114" s="173"/>
      <c r="BJ114" s="173"/>
      <c r="BK114" s="173"/>
      <c r="BL114" s="4"/>
      <c r="BM114" s="173"/>
      <c r="BN114" s="173"/>
      <c r="BO114" s="173"/>
      <c r="BP114" s="4"/>
      <c r="BQ114" s="173"/>
      <c r="BR114" s="173"/>
      <c r="BS114" s="173"/>
      <c r="BT114" s="4"/>
      <c r="BU114" s="173"/>
      <c r="BV114" s="173"/>
      <c r="BW114" s="173"/>
      <c r="BX114" s="4"/>
      <c r="BY114" s="173"/>
      <c r="BZ114" s="173"/>
      <c r="CA114" s="4"/>
      <c r="CB114" s="173"/>
      <c r="CC114" s="173"/>
      <c r="CD114" s="173"/>
      <c r="CE114" s="4"/>
      <c r="CF114" s="173"/>
      <c r="CG114" s="173"/>
    </row>
    <row r="115" spans="1:85" s="3" customFormat="1" ht="15" customHeight="1">
      <c r="A115" s="770"/>
      <c r="B115" s="7"/>
      <c r="C115" s="161"/>
      <c r="D115" s="161"/>
      <c r="E115" s="161"/>
      <c r="F115" s="161"/>
      <c r="G115" s="161"/>
      <c r="H115" s="161"/>
      <c r="I115" s="161"/>
      <c r="J115" s="744" t="s">
        <v>1184</v>
      </c>
      <c r="K115" s="161"/>
      <c r="L115" s="161"/>
      <c r="M115" s="161"/>
      <c r="N115" s="161"/>
      <c r="O115" s="161"/>
      <c r="P115" s="161"/>
      <c r="Q115" s="161"/>
      <c r="R115" s="161"/>
      <c r="S115" s="161"/>
      <c r="T115" s="194"/>
      <c r="U115" s="194"/>
      <c r="V115" s="194"/>
      <c r="W115" s="194"/>
      <c r="X115" s="194"/>
      <c r="Y115" s="194"/>
      <c r="Z115" s="161"/>
      <c r="AA115" s="161"/>
      <c r="AB115" s="161"/>
      <c r="AC115" s="194"/>
      <c r="AD115" s="194"/>
      <c r="AE115" s="194"/>
      <c r="AF115" s="194"/>
      <c r="AG115" s="194"/>
      <c r="AH115" s="194"/>
      <c r="AI115" s="161"/>
      <c r="AJ115" s="161"/>
      <c r="AK115" s="161"/>
      <c r="AL115" s="161"/>
      <c r="AM115" s="1372" t="s">
        <v>467</v>
      </c>
      <c r="AN115" s="1372"/>
      <c r="AO115" s="1372"/>
      <c r="AP115" s="1372"/>
      <c r="AQ115" s="1372"/>
      <c r="AR115" s="1372"/>
      <c r="AS115" s="1372"/>
      <c r="AT115" s="1372"/>
      <c r="AU115" s="1372"/>
      <c r="AV115" s="1372"/>
      <c r="AW115" s="1372"/>
      <c r="AX115" s="1479">
        <f>'Control Panel'!T1371</f>
        <v>0</v>
      </c>
      <c r="AY115" s="1479"/>
      <c r="AZ115" s="1479"/>
      <c r="BA115" s="1479"/>
      <c r="BB115" s="161"/>
      <c r="BC115" s="8"/>
      <c r="BD115" s="173"/>
      <c r="BE115" s="773"/>
      <c r="BF115" s="173"/>
      <c r="BG115" s="173"/>
      <c r="BH115" s="4"/>
      <c r="BI115" s="173"/>
      <c r="BJ115" s="173"/>
      <c r="BK115" s="173"/>
      <c r="BL115" s="4"/>
      <c r="BM115" s="173"/>
      <c r="BN115" s="173"/>
      <c r="BO115" s="173"/>
      <c r="BP115" s="4"/>
      <c r="BQ115" s="173"/>
      <c r="BR115" s="173"/>
      <c r="BS115" s="173"/>
      <c r="BT115" s="4"/>
      <c r="BU115" s="173"/>
      <c r="BV115" s="173"/>
      <c r="BW115" s="173"/>
      <c r="BX115" s="4"/>
      <c r="BY115" s="173"/>
      <c r="BZ115" s="173"/>
      <c r="CA115" s="4"/>
      <c r="CB115" s="173"/>
      <c r="CC115" s="173"/>
      <c r="CD115" s="173"/>
      <c r="CE115" s="4"/>
      <c r="CF115" s="173"/>
      <c r="CG115" s="173"/>
    </row>
    <row r="116" spans="1:85" s="3" customFormat="1" ht="9" customHeight="1">
      <c r="A116" s="770"/>
      <c r="B116" s="7"/>
      <c r="C116" s="161"/>
      <c r="D116" s="161"/>
      <c r="E116" s="161"/>
      <c r="F116" s="161"/>
      <c r="G116" s="161"/>
      <c r="H116" s="161"/>
      <c r="I116" s="161"/>
      <c r="J116" s="161"/>
      <c r="K116" s="161"/>
      <c r="L116" s="161"/>
      <c r="M116" s="161"/>
      <c r="N116" s="161"/>
      <c r="O116" s="161"/>
      <c r="P116" s="161"/>
      <c r="Q116" s="161"/>
      <c r="R116" s="161"/>
      <c r="S116" s="161"/>
      <c r="Z116" s="161"/>
      <c r="AA116" s="161"/>
      <c r="AB116" s="161"/>
      <c r="AC116" s="161"/>
      <c r="AD116" s="161"/>
      <c r="AE116" s="161"/>
      <c r="AF116" s="161"/>
      <c r="AG116" s="161"/>
      <c r="AH116" s="161"/>
      <c r="AI116" s="161"/>
      <c r="AJ116" s="161"/>
      <c r="AK116" s="161"/>
      <c r="AL116" s="161"/>
      <c r="AM116" s="161"/>
      <c r="AN116" s="161"/>
      <c r="AO116" s="161"/>
      <c r="AP116" s="161"/>
      <c r="AQ116" s="161"/>
      <c r="AR116" s="161"/>
      <c r="AS116" s="161"/>
      <c r="AT116" s="161"/>
      <c r="AU116" s="161"/>
      <c r="AV116" s="161"/>
      <c r="AW116" s="189"/>
      <c r="AX116" s="654"/>
      <c r="AY116" s="654"/>
      <c r="AZ116" s="654"/>
      <c r="BA116" s="654"/>
      <c r="BB116" s="161"/>
      <c r="BC116" s="8"/>
      <c r="BD116" s="173"/>
      <c r="BE116" s="773"/>
      <c r="BF116" s="173"/>
      <c r="BG116" s="173"/>
      <c r="BH116" s="4"/>
      <c r="BI116" s="173"/>
      <c r="BJ116" s="173"/>
      <c r="BK116" s="173"/>
      <c r="BL116" s="4"/>
      <c r="BM116" s="173"/>
      <c r="BN116" s="173"/>
      <c r="BO116" s="173"/>
      <c r="BP116" s="4"/>
      <c r="BQ116" s="173"/>
      <c r="BR116" s="173"/>
      <c r="BS116" s="173"/>
      <c r="BT116" s="4"/>
      <c r="BU116" s="173"/>
      <c r="BV116" s="173"/>
      <c r="BW116" s="173"/>
      <c r="BX116" s="4"/>
      <c r="BY116" s="173"/>
      <c r="BZ116" s="173"/>
      <c r="CA116" s="4"/>
      <c r="CB116" s="173"/>
      <c r="CC116" s="173"/>
      <c r="CD116" s="173"/>
      <c r="CE116" s="4"/>
      <c r="CF116" s="173"/>
      <c r="CG116" s="173"/>
    </row>
    <row r="117" spans="1:85" s="3" customFormat="1" ht="16.5" customHeight="1">
      <c r="A117" s="770"/>
      <c r="B117" s="7"/>
      <c r="C117" s="1351"/>
      <c r="D117" s="1351"/>
      <c r="E117" s="1351"/>
      <c r="F117" s="1351"/>
      <c r="G117" s="161"/>
      <c r="H117" s="161"/>
      <c r="I117" s="161"/>
      <c r="J117" s="161"/>
      <c r="K117" s="161"/>
      <c r="L117" s="161"/>
      <c r="M117" s="161"/>
      <c r="N117" s="161"/>
      <c r="O117" s="161"/>
      <c r="P117" s="161"/>
      <c r="Q117" s="161"/>
      <c r="R117" s="161"/>
      <c r="S117" s="161"/>
      <c r="Z117" s="161"/>
      <c r="AA117" s="161"/>
      <c r="AB117" s="161"/>
      <c r="AC117" s="161"/>
      <c r="AD117" s="161"/>
      <c r="AE117" s="161"/>
      <c r="AF117" s="161"/>
      <c r="AG117" s="161"/>
      <c r="AH117" s="161"/>
      <c r="AI117" s="161"/>
      <c r="AJ117" s="161"/>
      <c r="AK117" s="161"/>
      <c r="AL117" s="161"/>
      <c r="AM117" s="161"/>
      <c r="AN117" s="161"/>
      <c r="AO117" s="161"/>
      <c r="AP117" s="161"/>
      <c r="AQ117" s="161"/>
      <c r="AR117" s="161"/>
      <c r="AS117" s="161"/>
      <c r="AT117" s="161"/>
      <c r="AU117" s="161"/>
      <c r="AV117" s="161"/>
      <c r="AW117" s="300"/>
      <c r="AX117" s="158"/>
      <c r="AY117" s="317"/>
      <c r="AZ117" s="318"/>
      <c r="BA117" s="158"/>
      <c r="BB117" s="161"/>
      <c r="BC117" s="8"/>
      <c r="BD117" s="173"/>
      <c r="BE117" s="773"/>
      <c r="BF117" s="173"/>
      <c r="BG117" s="173"/>
      <c r="BH117" s="173"/>
      <c r="BI117" s="173"/>
      <c r="BJ117" s="173"/>
      <c r="BK117" s="173"/>
      <c r="BL117" s="4"/>
      <c r="BM117" s="173"/>
      <c r="BN117" s="173"/>
      <c r="BO117" s="173"/>
      <c r="BP117" s="4"/>
      <c r="BQ117" s="173"/>
      <c r="BR117" s="173"/>
      <c r="BS117" s="173"/>
      <c r="BT117" s="4"/>
      <c r="BU117" s="173"/>
      <c r="BV117" s="173"/>
      <c r="BW117" s="173"/>
      <c r="BX117" s="4"/>
      <c r="BY117" s="173"/>
      <c r="BZ117" s="173"/>
      <c r="CA117" s="4"/>
      <c r="CB117" s="173"/>
      <c r="CC117" s="173"/>
      <c r="CD117" s="173"/>
      <c r="CE117" s="4"/>
      <c r="CF117" s="173"/>
      <c r="CG117" s="173"/>
    </row>
    <row r="118" spans="1:85" s="3" customFormat="1" ht="7.5" customHeight="1">
      <c r="A118" s="770"/>
      <c r="B118" s="7"/>
      <c r="C118" s="1351"/>
      <c r="D118" s="1351"/>
      <c r="E118" s="1351"/>
      <c r="F118" s="1351"/>
      <c r="G118" s="161"/>
      <c r="H118" s="161"/>
      <c r="I118" s="1499" t="s">
        <v>561</v>
      </c>
      <c r="J118" s="1499"/>
      <c r="K118" s="1499"/>
      <c r="L118" s="1499"/>
      <c r="M118" s="1499"/>
      <c r="N118" s="1499"/>
      <c r="O118" s="1499"/>
      <c r="P118" s="1499"/>
      <c r="Q118" s="1499"/>
      <c r="R118" s="1499"/>
      <c r="S118" s="666"/>
      <c r="T118" s="654"/>
      <c r="U118" s="654"/>
      <c r="V118" s="654"/>
      <c r="W118" s="654"/>
      <c r="X118" s="654"/>
      <c r="Y118" s="654"/>
      <c r="Z118" s="654"/>
      <c r="AA118" s="654"/>
      <c r="AB118" s="654"/>
      <c r="AC118" s="654"/>
      <c r="AD118" s="654"/>
      <c r="AE118" s="654"/>
      <c r="AF118" s="654"/>
      <c r="AG118" s="654"/>
      <c r="AH118" s="654"/>
      <c r="AI118" s="654"/>
      <c r="AJ118" s="654"/>
      <c r="AK118" s="654"/>
      <c r="AL118" s="654"/>
      <c r="AM118" s="654"/>
      <c r="AN118" s="654"/>
      <c r="AO118" s="654"/>
      <c r="AP118" s="1476"/>
      <c r="AQ118" s="1476"/>
      <c r="AR118" s="1476"/>
      <c r="AS118" s="1476"/>
      <c r="AT118" s="1476"/>
      <c r="AU118" s="1476"/>
      <c r="AV118" s="1476"/>
      <c r="AW118" s="654"/>
      <c r="AX118" s="654"/>
      <c r="AY118" s="654"/>
      <c r="AZ118" s="654"/>
      <c r="BA118" s="654"/>
      <c r="BB118" s="161"/>
      <c r="BC118" s="8"/>
      <c r="BD118" s="173"/>
      <c r="BE118" s="773"/>
      <c r="BF118" s="173"/>
      <c r="BG118" s="173"/>
      <c r="BH118" s="173"/>
      <c r="BI118" s="173"/>
      <c r="BJ118" s="173"/>
      <c r="BK118" s="173"/>
      <c r="BL118" s="4"/>
      <c r="BM118" s="173"/>
      <c r="BN118" s="173"/>
      <c r="BO118" s="173"/>
      <c r="BP118" s="4"/>
      <c r="BQ118" s="173"/>
      <c r="BR118" s="173"/>
      <c r="BS118" s="173"/>
      <c r="BT118" s="4"/>
      <c r="BU118" s="173"/>
      <c r="BV118" s="173"/>
      <c r="BW118" s="173"/>
      <c r="BX118" s="4"/>
      <c r="BY118" s="173"/>
      <c r="BZ118" s="173"/>
      <c r="CA118" s="4"/>
      <c r="CB118" s="173"/>
      <c r="CC118" s="173"/>
      <c r="CD118" s="173"/>
      <c r="CE118" s="4"/>
      <c r="CF118" s="173"/>
      <c r="CG118" s="173"/>
    </row>
    <row r="119" spans="1:85" s="3" customFormat="1" ht="7.5" customHeight="1">
      <c r="A119" s="770"/>
      <c r="B119" s="7"/>
      <c r="C119" s="1351"/>
      <c r="D119" s="1351"/>
      <c r="E119" s="1351"/>
      <c r="F119" s="1351"/>
      <c r="G119" s="161"/>
      <c r="H119" s="161"/>
      <c r="I119" s="1499"/>
      <c r="J119" s="1499"/>
      <c r="K119" s="1499"/>
      <c r="L119" s="1499"/>
      <c r="M119" s="1499"/>
      <c r="N119" s="1499"/>
      <c r="O119" s="1499"/>
      <c r="P119" s="1499"/>
      <c r="Q119" s="1499"/>
      <c r="R119" s="1499"/>
      <c r="S119" s="666"/>
      <c r="T119" s="654"/>
      <c r="U119" s="654"/>
      <c r="V119" s="654"/>
      <c r="W119" s="654"/>
      <c r="X119" s="654"/>
      <c r="Y119" s="654"/>
      <c r="Z119" s="654"/>
      <c r="AA119" s="654"/>
      <c r="AB119" s="654"/>
      <c r="AC119" s="654"/>
      <c r="AD119" s="654"/>
      <c r="AE119" s="654"/>
      <c r="AF119" s="654"/>
      <c r="AG119" s="654"/>
      <c r="AH119" s="654"/>
      <c r="AI119" s="654"/>
      <c r="AJ119" s="654"/>
      <c r="AK119" s="654"/>
      <c r="AL119" s="654"/>
      <c r="AM119" s="654"/>
      <c r="AN119" s="654"/>
      <c r="AO119" s="654"/>
      <c r="AP119" s="1476"/>
      <c r="AQ119" s="1476"/>
      <c r="AR119" s="1476"/>
      <c r="AS119" s="1476"/>
      <c r="AT119" s="1476"/>
      <c r="AU119" s="1476"/>
      <c r="AV119" s="1476"/>
      <c r="AW119" s="654"/>
      <c r="AX119" s="654"/>
      <c r="AY119" s="654"/>
      <c r="AZ119" s="654"/>
      <c r="BA119" s="654"/>
      <c r="BB119" s="161"/>
      <c r="BC119" s="8"/>
      <c r="BD119" s="173"/>
      <c r="BE119" s="773"/>
      <c r="BF119" s="173"/>
      <c r="BG119" s="173"/>
      <c r="BH119" s="4"/>
      <c r="BI119" s="173"/>
      <c r="BJ119" s="173"/>
      <c r="BK119" s="173"/>
      <c r="BL119" s="4"/>
      <c r="BM119" s="173"/>
      <c r="BN119" s="173"/>
      <c r="BO119" s="173"/>
      <c r="BP119" s="4"/>
      <c r="BQ119" s="173"/>
      <c r="BR119" s="173"/>
      <c r="BS119" s="173"/>
      <c r="BT119" s="4"/>
      <c r="BU119" s="173"/>
      <c r="BV119" s="173"/>
      <c r="BW119" s="173"/>
      <c r="BX119" s="4"/>
      <c r="BY119" s="173"/>
      <c r="BZ119" s="173"/>
      <c r="CA119" s="4"/>
      <c r="CB119" s="173"/>
      <c r="CC119" s="173"/>
      <c r="CD119" s="173"/>
      <c r="CE119" s="4"/>
      <c r="CF119" s="173"/>
      <c r="CG119" s="173"/>
    </row>
    <row r="120" spans="1:85" s="3" customFormat="1" ht="15" customHeight="1">
      <c r="A120" s="770"/>
      <c r="B120" s="7"/>
      <c r="C120" s="1351"/>
      <c r="D120" s="1351"/>
      <c r="E120" s="1351"/>
      <c r="F120" s="1351"/>
      <c r="G120" s="161"/>
      <c r="H120" s="161"/>
      <c r="I120" s="764"/>
      <c r="J120" s="161"/>
      <c r="K120" s="161"/>
      <c r="L120" s="161"/>
      <c r="M120" s="161"/>
      <c r="N120" s="161"/>
      <c r="O120" s="161"/>
      <c r="P120" s="161"/>
      <c r="Q120" s="161"/>
      <c r="R120" s="161"/>
      <c r="S120" s="161"/>
      <c r="T120" s="161"/>
      <c r="U120" s="161"/>
      <c r="V120" s="161"/>
      <c r="W120" s="161"/>
      <c r="X120" s="161"/>
      <c r="Y120" s="161"/>
      <c r="Z120" s="161"/>
      <c r="AA120" s="161"/>
      <c r="AB120" s="161"/>
      <c r="AC120" s="161"/>
      <c r="AD120" s="161"/>
      <c r="AE120" s="161"/>
      <c r="AF120" s="161"/>
      <c r="AG120" s="161"/>
      <c r="AH120" s="161"/>
      <c r="AI120" s="161"/>
      <c r="AJ120" s="161"/>
      <c r="AK120" s="161"/>
      <c r="AL120" s="161"/>
      <c r="AM120" s="161"/>
      <c r="AN120" s="161"/>
      <c r="AO120" s="161"/>
      <c r="AP120" s="161"/>
      <c r="AQ120" s="161"/>
      <c r="AR120" s="161"/>
      <c r="AS120" s="161"/>
      <c r="AT120" s="161"/>
      <c r="AU120" s="161"/>
      <c r="AV120" s="161"/>
      <c r="AW120" s="300"/>
      <c r="AX120" s="654"/>
      <c r="AY120" s="654"/>
      <c r="AZ120" s="654"/>
      <c r="BA120" s="654"/>
      <c r="BB120" s="161"/>
      <c r="BC120" s="8"/>
      <c r="BD120" s="173"/>
      <c r="BE120" s="773"/>
      <c r="BF120" s="173"/>
      <c r="BG120" s="173"/>
      <c r="BH120" s="4"/>
      <c r="BI120" s="173"/>
      <c r="BJ120" s="173"/>
      <c r="BK120" s="173"/>
      <c r="BL120" s="4"/>
      <c r="BM120" s="173"/>
      <c r="BN120" s="173"/>
      <c r="BO120" s="173"/>
      <c r="BP120" s="4"/>
      <c r="BQ120" s="173"/>
      <c r="BR120" s="173"/>
      <c r="BS120" s="173"/>
      <c r="BT120" s="4"/>
      <c r="BU120" s="173"/>
      <c r="BV120" s="173"/>
      <c r="BW120" s="173"/>
      <c r="BX120" s="4"/>
      <c r="BY120" s="173"/>
      <c r="BZ120" s="173"/>
      <c r="CA120" s="4"/>
      <c r="CB120" s="173"/>
      <c r="CC120" s="173"/>
      <c r="CD120" s="173"/>
      <c r="CE120" s="4"/>
      <c r="CF120" s="173"/>
      <c r="CG120" s="173"/>
    </row>
    <row r="121" spans="1:85" s="3" customFormat="1" ht="20.25" customHeight="1">
      <c r="A121" s="770"/>
      <c r="B121" s="7"/>
      <c r="C121" s="161"/>
      <c r="D121" s="161"/>
      <c r="E121" s="161"/>
      <c r="F121" s="161"/>
      <c r="J121" s="161"/>
      <c r="K121" s="161"/>
      <c r="L121" s="161"/>
      <c r="M121" s="161"/>
      <c r="N121" s="161"/>
      <c r="O121" s="161"/>
      <c r="P121" s="161"/>
      <c r="Q121" s="161"/>
      <c r="R121" s="161"/>
      <c r="S121" s="161"/>
      <c r="T121" s="161"/>
      <c r="U121" s="161"/>
      <c r="V121" s="161"/>
      <c r="W121" s="161"/>
      <c r="X121" s="1480" t="s">
        <v>503</v>
      </c>
      <c r="Y121" s="1480"/>
      <c r="Z121" s="1480"/>
      <c r="AA121" s="1480"/>
      <c r="AB121" s="1480"/>
      <c r="AC121" s="1480"/>
      <c r="AD121" s="1480"/>
      <c r="AE121" s="1480"/>
      <c r="AF121" s="1480"/>
      <c r="AG121" s="1480"/>
      <c r="AH121" s="1480"/>
      <c r="AI121" s="1480"/>
      <c r="AJ121" s="1480"/>
      <c r="AK121" s="1480"/>
      <c r="AL121" s="1480"/>
      <c r="AM121" s="1480"/>
      <c r="AN121" s="1480"/>
      <c r="AO121" s="1480"/>
      <c r="AP121" s="1500"/>
      <c r="AQ121" s="316"/>
      <c r="AS121" s="1480" t="s">
        <v>343</v>
      </c>
      <c r="AT121" s="1480"/>
      <c r="AU121" s="1480"/>
      <c r="AV121" s="1480"/>
      <c r="AW121" s="161"/>
      <c r="AX121" s="654"/>
      <c r="AY121" s="654"/>
      <c r="AZ121" s="654"/>
      <c r="BA121" s="654"/>
      <c r="BB121" s="161"/>
      <c r="BC121" s="8"/>
      <c r="BD121" s="173"/>
      <c r="BE121" s="773"/>
      <c r="BF121" s="173"/>
      <c r="BG121" s="173"/>
      <c r="BH121" s="4"/>
      <c r="BI121" s="173"/>
      <c r="BJ121" s="173"/>
      <c r="BK121" s="173"/>
      <c r="BL121" s="4"/>
      <c r="BM121" s="173"/>
      <c r="BN121" s="173"/>
      <c r="BO121" s="173"/>
      <c r="BP121" s="4"/>
      <c r="BQ121" s="173"/>
      <c r="BR121" s="173"/>
      <c r="BS121" s="173"/>
      <c r="BT121" s="4"/>
      <c r="BU121" s="173"/>
      <c r="BV121" s="173"/>
      <c r="BW121" s="173"/>
      <c r="BX121" s="4"/>
      <c r="BY121" s="173"/>
      <c r="BZ121" s="173"/>
      <c r="CA121" s="4"/>
      <c r="CB121" s="173"/>
      <c r="CC121" s="173"/>
      <c r="CD121" s="173"/>
      <c r="CE121" s="4"/>
      <c r="CF121" s="173"/>
      <c r="CG121" s="173"/>
    </row>
    <row r="122" spans="1:85" s="3" customFormat="1" ht="7.5" customHeight="1">
      <c r="A122" s="770"/>
      <c r="B122" s="7"/>
      <c r="C122" s="161"/>
      <c r="D122" s="161"/>
      <c r="E122" s="161"/>
      <c r="F122" s="49"/>
      <c r="J122" s="161"/>
      <c r="K122" s="161"/>
      <c r="L122" s="161"/>
      <c r="M122" s="161"/>
      <c r="N122" s="161"/>
      <c r="O122" s="161"/>
      <c r="P122" s="161"/>
      <c r="Q122" s="161"/>
      <c r="R122" s="161"/>
      <c r="S122" s="161"/>
      <c r="T122" s="161"/>
      <c r="U122" s="161"/>
      <c r="V122" s="161"/>
      <c r="W122" s="161"/>
      <c r="X122" s="161"/>
      <c r="Y122" s="161"/>
      <c r="Z122" s="161"/>
      <c r="AA122" s="161"/>
      <c r="AB122" s="161"/>
      <c r="AC122" s="161"/>
      <c r="AD122" s="161"/>
      <c r="AM122" s="161"/>
      <c r="AV122" s="161"/>
      <c r="AW122" s="161"/>
      <c r="AX122" s="654"/>
      <c r="AY122" s="654"/>
      <c r="AZ122" s="654"/>
      <c r="BA122" s="654"/>
      <c r="BB122" s="161"/>
      <c r="BC122" s="8"/>
      <c r="BD122" s="173"/>
      <c r="BE122" s="773"/>
      <c r="BF122" s="173"/>
      <c r="BG122" s="173"/>
      <c r="BH122" s="4"/>
      <c r="BI122" s="173"/>
      <c r="BJ122" s="173"/>
      <c r="BK122" s="173"/>
      <c r="BL122" s="4"/>
      <c r="BM122" s="173"/>
      <c r="BN122" s="173"/>
      <c r="BO122" s="173"/>
      <c r="BP122" s="4"/>
      <c r="BQ122" s="173"/>
      <c r="BR122" s="173"/>
      <c r="BS122" s="173"/>
      <c r="BT122" s="4"/>
      <c r="BU122" s="173"/>
      <c r="BV122" s="173"/>
      <c r="BW122" s="173"/>
      <c r="BX122" s="4"/>
      <c r="BY122" s="173"/>
      <c r="BZ122" s="173"/>
      <c r="CA122" s="4"/>
      <c r="CB122" s="4"/>
      <c r="CC122" s="173"/>
      <c r="CD122" s="173"/>
      <c r="CE122" s="173"/>
      <c r="CF122" s="173"/>
      <c r="CG122" s="173"/>
    </row>
    <row r="123" spans="1:85" s="3" customFormat="1" ht="15.75" customHeight="1">
      <c r="A123" s="770"/>
      <c r="B123" s="7"/>
      <c r="C123" s="161"/>
      <c r="D123" s="161"/>
      <c r="E123" s="161"/>
      <c r="J123" s="652" t="s">
        <v>1182</v>
      </c>
      <c r="K123" s="161"/>
      <c r="L123" s="161"/>
      <c r="M123" s="161"/>
      <c r="N123" s="161"/>
      <c r="O123" s="161"/>
      <c r="P123" s="161"/>
      <c r="Q123" s="161"/>
      <c r="R123" s="161"/>
      <c r="S123" s="161"/>
      <c r="T123" s="161"/>
      <c r="U123" s="161"/>
      <c r="W123" s="1384" t="s">
        <v>1183</v>
      </c>
      <c r="X123" s="1384"/>
      <c r="Y123" s="1384"/>
      <c r="Z123" s="1384"/>
      <c r="AA123" s="1384"/>
      <c r="AB123" s="1384"/>
      <c r="AE123" s="1388" t="s">
        <v>358</v>
      </c>
      <c r="AF123" s="1388"/>
      <c r="AG123" s="1388"/>
      <c r="AH123" s="1388"/>
      <c r="AI123" s="1388"/>
      <c r="AJ123" s="458"/>
      <c r="AK123" s="1384" t="s">
        <v>608</v>
      </c>
      <c r="AL123" s="1384"/>
      <c r="AM123" s="1384"/>
      <c r="AO123" s="1384" t="s">
        <v>1139</v>
      </c>
      <c r="AP123" s="1384"/>
      <c r="AQ123" s="458"/>
      <c r="AS123" s="1501" t="s">
        <v>464</v>
      </c>
      <c r="AT123" s="1501"/>
      <c r="AU123" s="1501"/>
      <c r="AV123" s="1501"/>
      <c r="AX123" s="654"/>
      <c r="AY123" s="654"/>
      <c r="AZ123" s="654"/>
      <c r="BA123" s="654"/>
      <c r="BB123" s="161"/>
      <c r="BC123" s="8"/>
      <c r="BD123" s="173"/>
      <c r="BE123" s="773"/>
      <c r="BF123" s="173"/>
      <c r="BG123" s="173"/>
      <c r="BH123" s="4"/>
      <c r="BI123" s="173"/>
      <c r="BJ123" s="173"/>
      <c r="BK123" s="173"/>
      <c r="BL123" s="4"/>
      <c r="BM123" s="173"/>
      <c r="BN123" s="173"/>
      <c r="BO123" s="173"/>
      <c r="BP123" s="4"/>
      <c r="BQ123" s="173"/>
      <c r="BR123" s="173"/>
      <c r="BS123" s="173"/>
      <c r="BT123" s="4"/>
      <c r="BU123" s="173"/>
      <c r="BV123" s="173"/>
      <c r="BW123" s="173"/>
      <c r="BX123" s="4"/>
      <c r="BY123" s="173"/>
      <c r="BZ123" s="173"/>
      <c r="CA123" s="4"/>
      <c r="CB123" s="173"/>
      <c r="CC123" s="173"/>
      <c r="CD123" s="173"/>
      <c r="CE123" s="173"/>
      <c r="CF123" s="173"/>
      <c r="CG123" s="173"/>
    </row>
    <row r="124" spans="1:85" s="3" customFormat="1" ht="7.5" customHeight="1">
      <c r="A124" s="770"/>
      <c r="B124" s="7"/>
      <c r="C124" s="161"/>
      <c r="D124" s="161"/>
      <c r="E124" s="161"/>
      <c r="F124" s="161"/>
      <c r="J124" s="161"/>
      <c r="K124" s="457"/>
      <c r="L124" s="161"/>
      <c r="M124" s="161"/>
      <c r="N124" s="161"/>
      <c r="O124" s="161"/>
      <c r="P124" s="161"/>
      <c r="Q124" s="161"/>
      <c r="R124" s="161"/>
      <c r="S124" s="161"/>
      <c r="T124" s="161"/>
      <c r="U124" s="161"/>
      <c r="X124" s="161"/>
      <c r="Y124" s="161"/>
      <c r="Z124" s="161"/>
      <c r="AB124" s="161"/>
      <c r="AD124" s="161"/>
      <c r="AE124" s="161"/>
      <c r="AF124" s="161"/>
      <c r="AH124" s="161"/>
      <c r="AI124" s="161"/>
      <c r="AJ124" s="161"/>
      <c r="AK124" s="161"/>
      <c r="AL124" s="161"/>
      <c r="AM124" s="161"/>
      <c r="AN124" s="161"/>
      <c r="AO124" s="161"/>
      <c r="AP124" s="161"/>
      <c r="AX124" s="654"/>
      <c r="AY124" s="654"/>
      <c r="AZ124" s="654"/>
      <c r="BA124" s="654"/>
      <c r="BB124" s="161"/>
      <c r="BC124" s="8"/>
      <c r="BD124" s="173"/>
      <c r="BE124" s="773"/>
      <c r="BF124" s="173"/>
      <c r="BG124" s="173"/>
      <c r="BH124" s="4"/>
      <c r="BI124" s="173"/>
      <c r="BJ124" s="173"/>
      <c r="BK124" s="173"/>
      <c r="BL124" s="4"/>
      <c r="BM124" s="173"/>
      <c r="BN124" s="173"/>
      <c r="BO124" s="173"/>
      <c r="BP124" s="4"/>
      <c r="BQ124" s="173"/>
      <c r="BR124" s="173"/>
      <c r="BS124" s="173"/>
      <c r="BT124" s="4"/>
      <c r="BU124" s="173"/>
      <c r="BV124" s="173"/>
      <c r="BW124" s="173"/>
      <c r="BX124" s="4"/>
      <c r="BY124" s="173"/>
      <c r="BZ124" s="173"/>
      <c r="CA124" s="4"/>
      <c r="CB124" s="173"/>
      <c r="CC124" s="173"/>
      <c r="CD124" s="173"/>
      <c r="CE124" s="173"/>
      <c r="CF124" s="173"/>
      <c r="CG124" s="173"/>
    </row>
    <row r="125" spans="1:85" s="3" customFormat="1" ht="15" customHeight="1">
      <c r="A125" s="770"/>
      <c r="B125" s="7"/>
      <c r="C125" s="161"/>
      <c r="D125" s="161"/>
      <c r="E125" s="161"/>
      <c r="F125" s="161"/>
      <c r="J125" s="1496" t="s">
        <v>1245</v>
      </c>
      <c r="K125" s="1497"/>
      <c r="L125" s="1497"/>
      <c r="M125" s="1497"/>
      <c r="N125" s="1497"/>
      <c r="O125" s="1497"/>
      <c r="P125" s="1497"/>
      <c r="Q125" s="1497"/>
      <c r="R125" s="1497"/>
      <c r="S125" s="1497"/>
      <c r="T125" s="1497"/>
      <c r="U125" s="1498"/>
      <c r="X125" s="1455" t="s">
        <v>14</v>
      </c>
      <c r="Y125" s="1481"/>
      <c r="Z125" s="1481"/>
      <c r="AA125" s="1456"/>
      <c r="AD125" s="1493" t="s">
        <v>500</v>
      </c>
      <c r="AE125" s="1494"/>
      <c r="AF125" s="1494"/>
      <c r="AG125" s="1494"/>
      <c r="AH125" s="1494"/>
      <c r="AI125" s="1495"/>
      <c r="AK125" s="1455">
        <v>0</v>
      </c>
      <c r="AL125" s="1481"/>
      <c r="AM125" s="1456"/>
      <c r="AO125" s="1455">
        <v>744</v>
      </c>
      <c r="AP125" s="1456"/>
      <c r="AQ125" s="195" t="s">
        <v>420</v>
      </c>
      <c r="AS125" s="1360">
        <f>'Control Panel'!AA1410</f>
        <v>0</v>
      </c>
      <c r="AT125" s="1361"/>
      <c r="AU125" s="1361"/>
      <c r="AV125" s="1362"/>
      <c r="AX125" s="1468">
        <f>'Control Panel'!AB1410</f>
        <v>0</v>
      </c>
      <c r="AY125" s="1468"/>
      <c r="AZ125" s="1468"/>
      <c r="BA125" s="1468"/>
      <c r="BB125" s="161"/>
      <c r="BC125" s="8"/>
      <c r="BD125" s="173"/>
      <c r="BE125" s="773"/>
      <c r="BF125" s="173"/>
      <c r="BG125" s="4"/>
      <c r="BH125" s="173"/>
      <c r="BI125" s="173"/>
      <c r="BJ125" s="173"/>
      <c r="BK125" s="4"/>
      <c r="BL125" s="173"/>
      <c r="BM125" s="173"/>
      <c r="BN125" s="173"/>
      <c r="BO125" s="4"/>
      <c r="BP125" s="173"/>
      <c r="BQ125" s="173"/>
      <c r="BR125" s="173"/>
      <c r="BS125" s="4"/>
      <c r="BT125" s="173"/>
      <c r="BU125" s="173"/>
      <c r="BV125" s="173"/>
      <c r="BW125" s="173"/>
      <c r="BX125" s="4"/>
      <c r="BY125" s="173"/>
      <c r="BZ125" s="173"/>
      <c r="CA125" s="4"/>
      <c r="CB125" s="173"/>
      <c r="CC125" s="173"/>
      <c r="CD125" s="173"/>
      <c r="CE125" s="173"/>
      <c r="CF125" s="173"/>
      <c r="CG125" s="173"/>
    </row>
    <row r="126" spans="1:85" s="3" customFormat="1" ht="7.5" customHeight="1">
      <c r="A126" s="770"/>
      <c r="B126" s="7"/>
      <c r="C126" s="161"/>
      <c r="D126" s="161"/>
      <c r="E126" s="161"/>
      <c r="F126" s="161"/>
      <c r="J126" s="161"/>
      <c r="K126" s="161"/>
      <c r="L126" s="161"/>
      <c r="M126" s="161"/>
      <c r="N126" s="161"/>
      <c r="O126" s="161"/>
      <c r="P126" s="161"/>
      <c r="Q126" s="161"/>
      <c r="R126" s="161"/>
      <c r="S126" s="161"/>
      <c r="T126" s="161"/>
      <c r="Z126" s="54"/>
      <c r="AA126" s="54"/>
      <c r="AF126" s="54"/>
      <c r="AG126" s="54"/>
      <c r="AK126" s="161"/>
      <c r="AL126" s="54"/>
      <c r="AM126" s="53"/>
      <c r="AO126" s="54"/>
      <c r="AP126" s="54"/>
      <c r="AQ126" s="195"/>
      <c r="AT126" s="54"/>
      <c r="AU126" s="54"/>
      <c r="AV126" s="54"/>
      <c r="AX126" s="654"/>
      <c r="AY126" s="654"/>
      <c r="AZ126" s="654"/>
      <c r="BA126" s="654"/>
      <c r="BB126" s="161"/>
      <c r="BC126" s="8"/>
      <c r="BD126" s="173"/>
      <c r="BE126" s="773"/>
      <c r="BF126" s="173"/>
      <c r="BG126" s="4"/>
      <c r="BH126" s="173"/>
      <c r="BI126" s="173"/>
      <c r="BJ126" s="173"/>
      <c r="BK126" s="4"/>
      <c r="BL126" s="173"/>
      <c r="BM126" s="173"/>
      <c r="BN126" s="173"/>
      <c r="BO126" s="4"/>
      <c r="BP126" s="173"/>
      <c r="BQ126" s="173"/>
      <c r="BR126" s="173"/>
      <c r="BS126" s="4"/>
      <c r="BT126" s="173"/>
      <c r="BU126" s="173"/>
      <c r="BV126" s="173"/>
      <c r="BW126" s="173"/>
      <c r="BX126" s="4"/>
      <c r="BY126" s="173"/>
      <c r="BZ126" s="173"/>
      <c r="CA126" s="4"/>
      <c r="CB126" s="173"/>
      <c r="CC126" s="173"/>
      <c r="CD126" s="173"/>
      <c r="CE126" s="173"/>
      <c r="CF126" s="173"/>
      <c r="CG126" s="173"/>
    </row>
    <row r="127" spans="1:85" s="3" customFormat="1" ht="15" customHeight="1">
      <c r="A127" s="770"/>
      <c r="B127" s="7"/>
      <c r="C127" s="161"/>
      <c r="D127" s="161"/>
      <c r="E127" s="161"/>
      <c r="F127" s="161"/>
      <c r="J127" s="1496" t="s">
        <v>1246</v>
      </c>
      <c r="K127" s="1497"/>
      <c r="L127" s="1497"/>
      <c r="M127" s="1497"/>
      <c r="N127" s="1497"/>
      <c r="O127" s="1497"/>
      <c r="P127" s="1497"/>
      <c r="Q127" s="1497"/>
      <c r="R127" s="1497"/>
      <c r="S127" s="1497"/>
      <c r="T127" s="1497"/>
      <c r="U127" s="1498"/>
      <c r="X127" s="1455" t="s">
        <v>14</v>
      </c>
      <c r="Y127" s="1481"/>
      <c r="Z127" s="1481"/>
      <c r="AA127" s="1456"/>
      <c r="AD127" s="1493" t="s">
        <v>500</v>
      </c>
      <c r="AE127" s="1494"/>
      <c r="AF127" s="1494"/>
      <c r="AG127" s="1494"/>
      <c r="AH127" s="1494"/>
      <c r="AI127" s="1495"/>
      <c r="AK127" s="1455">
        <v>0</v>
      </c>
      <c r="AL127" s="1481"/>
      <c r="AM127" s="1456"/>
      <c r="AO127" s="1455">
        <v>744</v>
      </c>
      <c r="AP127" s="1456"/>
      <c r="AQ127" s="195" t="s">
        <v>420</v>
      </c>
      <c r="AS127" s="1360">
        <f>'Control Panel'!AA1411</f>
        <v>0</v>
      </c>
      <c r="AT127" s="1361"/>
      <c r="AU127" s="1361"/>
      <c r="AV127" s="1362"/>
      <c r="AX127" s="1468">
        <f>'Control Panel'!AB1411</f>
        <v>0</v>
      </c>
      <c r="AY127" s="1468"/>
      <c r="AZ127" s="1468"/>
      <c r="BA127" s="1468"/>
      <c r="BB127" s="161"/>
      <c r="BC127" s="8"/>
      <c r="BD127" s="173"/>
      <c r="BE127" s="773"/>
      <c r="BF127" s="173"/>
      <c r="BG127" s="4"/>
      <c r="BH127" s="173"/>
      <c r="BI127" s="173"/>
      <c r="BJ127" s="173"/>
      <c r="BK127" s="4"/>
      <c r="BL127" s="173"/>
      <c r="BM127" s="173"/>
      <c r="BN127" s="173"/>
      <c r="BO127" s="4"/>
      <c r="BP127" s="173"/>
      <c r="BQ127" s="173"/>
      <c r="BR127" s="173"/>
      <c r="BS127" s="4"/>
      <c r="BT127" s="173"/>
      <c r="BU127" s="173"/>
      <c r="BV127" s="173"/>
      <c r="BW127" s="173"/>
      <c r="BX127" s="4"/>
      <c r="BY127" s="173"/>
      <c r="BZ127" s="173"/>
      <c r="CA127" s="4"/>
      <c r="CB127" s="173"/>
      <c r="CC127" s="173"/>
      <c r="CD127" s="173"/>
      <c r="CE127" s="173"/>
      <c r="CF127" s="173"/>
      <c r="CG127" s="173"/>
    </row>
    <row r="128" spans="1:85" s="3" customFormat="1" ht="7.5" customHeight="1">
      <c r="A128" s="770"/>
      <c r="B128" s="7"/>
      <c r="C128" s="161"/>
      <c r="D128" s="161"/>
      <c r="E128" s="161"/>
      <c r="F128" s="161"/>
      <c r="J128" s="161"/>
      <c r="K128" s="161"/>
      <c r="L128" s="161"/>
      <c r="M128" s="161"/>
      <c r="N128" s="161"/>
      <c r="O128" s="161"/>
      <c r="P128" s="161"/>
      <c r="Q128" s="161"/>
      <c r="R128" s="161"/>
      <c r="S128" s="161"/>
      <c r="T128" s="161"/>
      <c r="Z128" s="54"/>
      <c r="AA128" s="54"/>
      <c r="AF128" s="54"/>
      <c r="AG128" s="54"/>
      <c r="AK128" s="161"/>
      <c r="AL128" s="54"/>
      <c r="AM128" s="54"/>
      <c r="AO128" s="54"/>
      <c r="AP128" s="54"/>
      <c r="AQ128" s="195"/>
      <c r="AT128" s="54"/>
      <c r="AU128" s="54"/>
      <c r="AV128" s="54"/>
      <c r="AX128" s="654"/>
      <c r="AY128" s="654"/>
      <c r="AZ128" s="654"/>
      <c r="BA128" s="654"/>
      <c r="BB128" s="161"/>
      <c r="BC128" s="8"/>
      <c r="BD128" s="173"/>
      <c r="BE128" s="773"/>
      <c r="BF128" s="173"/>
      <c r="BG128" s="4"/>
      <c r="BH128" s="173"/>
      <c r="BI128" s="173"/>
      <c r="BJ128" s="173"/>
      <c r="BK128" s="4"/>
      <c r="BL128" s="173"/>
      <c r="BM128" s="173"/>
      <c r="BN128" s="173"/>
      <c r="BO128" s="4"/>
      <c r="BP128" s="173"/>
      <c r="BQ128" s="173"/>
      <c r="BR128" s="173"/>
      <c r="BS128" s="4"/>
      <c r="BT128" s="173"/>
      <c r="BU128" s="173"/>
      <c r="BV128" s="173"/>
      <c r="BW128" s="173"/>
      <c r="BX128" s="4"/>
      <c r="BY128" s="173"/>
      <c r="BZ128" s="173"/>
      <c r="CA128" s="4"/>
      <c r="CB128" s="173"/>
      <c r="CC128" s="173"/>
      <c r="CD128" s="173"/>
      <c r="CE128" s="4"/>
      <c r="CF128" s="173"/>
      <c r="CG128" s="173"/>
    </row>
    <row r="129" spans="1:85" s="3" customFormat="1" ht="15" customHeight="1">
      <c r="A129" s="770"/>
      <c r="B129" s="7"/>
      <c r="C129" s="161"/>
      <c r="D129" s="161"/>
      <c r="E129" s="161"/>
      <c r="F129" s="161"/>
      <c r="J129" s="1496" t="s">
        <v>1247</v>
      </c>
      <c r="K129" s="1497"/>
      <c r="L129" s="1497"/>
      <c r="M129" s="1497"/>
      <c r="N129" s="1497"/>
      <c r="O129" s="1497"/>
      <c r="P129" s="1497"/>
      <c r="Q129" s="1497"/>
      <c r="R129" s="1497"/>
      <c r="S129" s="1497"/>
      <c r="T129" s="1497"/>
      <c r="U129" s="1498"/>
      <c r="X129" s="1455" t="s">
        <v>14</v>
      </c>
      <c r="Y129" s="1481"/>
      <c r="Z129" s="1481"/>
      <c r="AA129" s="1456"/>
      <c r="AD129" s="1493" t="s">
        <v>500</v>
      </c>
      <c r="AE129" s="1494"/>
      <c r="AF129" s="1494"/>
      <c r="AG129" s="1494"/>
      <c r="AH129" s="1494"/>
      <c r="AI129" s="1495"/>
      <c r="AK129" s="1455">
        <v>0</v>
      </c>
      <c r="AL129" s="1481"/>
      <c r="AM129" s="1456"/>
      <c r="AO129" s="1455">
        <v>744</v>
      </c>
      <c r="AP129" s="1456"/>
      <c r="AQ129" s="195" t="s">
        <v>420</v>
      </c>
      <c r="AS129" s="1360">
        <f>'Control Panel'!AA1412</f>
        <v>0</v>
      </c>
      <c r="AT129" s="1361"/>
      <c r="AU129" s="1361"/>
      <c r="AV129" s="1362"/>
      <c r="AX129" s="1468">
        <f>'Control Panel'!AB1412</f>
        <v>0</v>
      </c>
      <c r="AY129" s="1468"/>
      <c r="AZ129" s="1468"/>
      <c r="BA129" s="1468"/>
      <c r="BB129" s="161"/>
      <c r="BC129" s="8"/>
      <c r="BD129" s="173"/>
      <c r="BE129" s="773"/>
      <c r="BF129" s="173"/>
      <c r="BG129" s="4"/>
      <c r="BH129" s="173"/>
      <c r="BI129" s="173"/>
      <c r="BJ129" s="173"/>
      <c r="BK129" s="4"/>
      <c r="BL129" s="173"/>
      <c r="BM129" s="173"/>
      <c r="BN129" s="173"/>
      <c r="BO129" s="4"/>
      <c r="BP129" s="173"/>
      <c r="BQ129" s="173"/>
      <c r="BR129" s="173"/>
      <c r="BS129" s="4"/>
      <c r="BT129" s="173"/>
      <c r="BU129" s="173"/>
      <c r="BV129" s="173"/>
      <c r="BW129" s="173"/>
      <c r="BX129" s="4"/>
      <c r="BY129" s="173"/>
      <c r="BZ129" s="173"/>
      <c r="CA129" s="4"/>
      <c r="CB129" s="173"/>
      <c r="CC129" s="173"/>
      <c r="CD129" s="173"/>
      <c r="CE129" s="4"/>
      <c r="CF129" s="173"/>
      <c r="CG129" s="173"/>
    </row>
    <row r="130" spans="1:85" s="3" customFormat="1" ht="7.5" customHeight="1">
      <c r="A130" s="770"/>
      <c r="B130" s="7"/>
      <c r="C130" s="161"/>
      <c r="D130" s="161"/>
      <c r="E130" s="161"/>
      <c r="F130" s="161"/>
      <c r="J130" s="161"/>
      <c r="K130" s="161"/>
      <c r="L130" s="161"/>
      <c r="M130" s="161"/>
      <c r="N130" s="161"/>
      <c r="O130" s="161"/>
      <c r="P130" s="161"/>
      <c r="Q130" s="161"/>
      <c r="R130" s="161"/>
      <c r="S130" s="161"/>
      <c r="T130" s="161"/>
      <c r="Z130" s="54"/>
      <c r="AA130" s="54"/>
      <c r="AF130" s="54"/>
      <c r="AG130" s="54"/>
      <c r="AK130" s="161"/>
      <c r="AL130" s="54"/>
      <c r="AM130" s="54"/>
      <c r="AO130" s="54"/>
      <c r="AP130" s="54"/>
      <c r="AQ130" s="195"/>
      <c r="AT130" s="54"/>
      <c r="AU130" s="54"/>
      <c r="AV130" s="54"/>
      <c r="AX130" s="654"/>
      <c r="AY130" s="654"/>
      <c r="AZ130" s="654"/>
      <c r="BA130" s="654"/>
      <c r="BB130" s="161"/>
      <c r="BC130" s="8"/>
      <c r="BD130" s="173"/>
      <c r="BE130" s="773"/>
      <c r="BF130" s="173"/>
      <c r="BG130" s="4"/>
      <c r="BH130" s="173"/>
      <c r="BI130" s="173"/>
      <c r="BJ130" s="173"/>
      <c r="BK130" s="4"/>
      <c r="BL130" s="173"/>
      <c r="BM130" s="173"/>
      <c r="BN130" s="173"/>
      <c r="BO130" s="4"/>
      <c r="BP130" s="173"/>
      <c r="BQ130" s="173"/>
      <c r="BR130" s="173"/>
      <c r="BS130" s="4"/>
      <c r="BT130" s="173"/>
      <c r="BU130" s="173"/>
      <c r="BV130" s="173"/>
      <c r="BW130" s="173"/>
      <c r="BX130" s="4"/>
      <c r="BY130" s="173"/>
      <c r="BZ130" s="173"/>
      <c r="CA130" s="4"/>
      <c r="CB130" s="173"/>
      <c r="CC130" s="173"/>
      <c r="CD130" s="173"/>
      <c r="CE130" s="4"/>
      <c r="CF130" s="173"/>
      <c r="CG130" s="173"/>
    </row>
    <row r="131" spans="1:85" s="3" customFormat="1" ht="15" customHeight="1">
      <c r="A131" s="770"/>
      <c r="B131" s="7"/>
      <c r="C131" s="161"/>
      <c r="D131" s="161"/>
      <c r="E131" s="161"/>
      <c r="F131" s="161"/>
      <c r="J131" s="1496" t="s">
        <v>1248</v>
      </c>
      <c r="K131" s="1497"/>
      <c r="L131" s="1497"/>
      <c r="M131" s="1497"/>
      <c r="N131" s="1497"/>
      <c r="O131" s="1497"/>
      <c r="P131" s="1497"/>
      <c r="Q131" s="1497"/>
      <c r="R131" s="1497"/>
      <c r="S131" s="1497"/>
      <c r="T131" s="1497"/>
      <c r="U131" s="1498"/>
      <c r="X131" s="1455" t="s">
        <v>14</v>
      </c>
      <c r="Y131" s="1481"/>
      <c r="Z131" s="1481"/>
      <c r="AA131" s="1456"/>
      <c r="AD131" s="1493" t="s">
        <v>500</v>
      </c>
      <c r="AE131" s="1494"/>
      <c r="AF131" s="1494"/>
      <c r="AG131" s="1494"/>
      <c r="AH131" s="1494"/>
      <c r="AI131" s="1495"/>
      <c r="AK131" s="1455">
        <v>0</v>
      </c>
      <c r="AL131" s="1481"/>
      <c r="AM131" s="1456"/>
      <c r="AO131" s="1455">
        <v>744</v>
      </c>
      <c r="AP131" s="1456"/>
      <c r="AQ131" s="195" t="s">
        <v>420</v>
      </c>
      <c r="AS131" s="1360">
        <f>'Control Panel'!AA1413</f>
        <v>0</v>
      </c>
      <c r="AT131" s="1361"/>
      <c r="AU131" s="1361"/>
      <c r="AV131" s="1362"/>
      <c r="AX131" s="1468">
        <f>'Control Panel'!AB1413</f>
        <v>0</v>
      </c>
      <c r="AY131" s="1468"/>
      <c r="AZ131" s="1468"/>
      <c r="BA131" s="1468"/>
      <c r="BB131" s="161"/>
      <c r="BC131" s="8"/>
      <c r="BD131" s="173"/>
      <c r="BE131" s="773"/>
      <c r="BF131" s="173"/>
      <c r="BG131" s="4"/>
      <c r="BH131" s="173"/>
      <c r="BI131" s="173"/>
      <c r="BJ131" s="173"/>
      <c r="BK131" s="4"/>
      <c r="BL131" s="173"/>
      <c r="BM131" s="173"/>
      <c r="BN131" s="173"/>
      <c r="BO131" s="4"/>
      <c r="BP131" s="173"/>
      <c r="BQ131" s="173"/>
      <c r="BR131" s="173"/>
      <c r="BS131" s="4"/>
      <c r="BT131" s="173"/>
      <c r="BU131" s="173"/>
      <c r="BV131" s="173"/>
      <c r="BW131" s="173"/>
      <c r="BX131" s="4"/>
      <c r="BY131" s="173"/>
      <c r="BZ131" s="173"/>
      <c r="CA131" s="4"/>
      <c r="CB131" s="173"/>
      <c r="CC131" s="173"/>
      <c r="CD131" s="173"/>
      <c r="CE131" s="4"/>
      <c r="CF131" s="173"/>
      <c r="CG131" s="173"/>
    </row>
    <row r="132" spans="1:85" s="3" customFormat="1" ht="7.5" customHeight="1">
      <c r="A132" s="770"/>
      <c r="B132" s="7"/>
      <c r="C132" s="161"/>
      <c r="D132" s="161"/>
      <c r="E132" s="161"/>
      <c r="F132" s="161"/>
      <c r="J132" s="161"/>
      <c r="K132" s="161"/>
      <c r="L132" s="161"/>
      <c r="M132" s="161"/>
      <c r="N132" s="161"/>
      <c r="O132" s="161"/>
      <c r="P132" s="161"/>
      <c r="Q132" s="161"/>
      <c r="R132" s="161"/>
      <c r="S132" s="161"/>
      <c r="T132" s="161"/>
      <c r="Z132" s="54"/>
      <c r="AA132" s="54"/>
      <c r="AF132" s="54"/>
      <c r="AG132" s="54"/>
      <c r="AK132" s="161"/>
      <c r="AL132" s="54"/>
      <c r="AM132" s="54"/>
      <c r="AO132" s="54"/>
      <c r="AP132" s="54"/>
      <c r="AQ132" s="195"/>
      <c r="AT132" s="54"/>
      <c r="AU132" s="54"/>
      <c r="AV132" s="54"/>
      <c r="AX132" s="654"/>
      <c r="AY132" s="654"/>
      <c r="AZ132" s="654"/>
      <c r="BA132" s="654"/>
      <c r="BB132" s="161"/>
      <c r="BC132" s="8"/>
      <c r="BD132" s="173"/>
      <c r="BE132" s="773"/>
      <c r="BF132" s="173"/>
      <c r="BG132" s="4"/>
      <c r="BH132" s="173"/>
      <c r="BI132" s="173"/>
      <c r="BJ132" s="173"/>
      <c r="BK132" s="4"/>
      <c r="BL132" s="173"/>
      <c r="BM132" s="173"/>
      <c r="BN132" s="173"/>
      <c r="BO132" s="4"/>
      <c r="BP132" s="173"/>
      <c r="BQ132" s="173"/>
      <c r="BR132" s="173"/>
      <c r="BS132" s="4"/>
      <c r="BT132" s="173"/>
      <c r="BU132" s="173"/>
      <c r="BV132" s="173"/>
      <c r="BW132" s="173"/>
      <c r="BX132" s="4"/>
      <c r="BY132" s="173"/>
      <c r="BZ132" s="173"/>
      <c r="CA132" s="4"/>
      <c r="CB132" s="173"/>
      <c r="CC132" s="173"/>
      <c r="CD132" s="173"/>
      <c r="CE132" s="4"/>
      <c r="CF132" s="173"/>
      <c r="CG132" s="173"/>
    </row>
    <row r="133" spans="1:85" s="3" customFormat="1" ht="15" customHeight="1">
      <c r="A133" s="770"/>
      <c r="B133" s="7"/>
      <c r="C133" s="161"/>
      <c r="D133" s="161"/>
      <c r="E133" s="161"/>
      <c r="F133" s="161"/>
      <c r="J133" s="1496" t="s">
        <v>1249</v>
      </c>
      <c r="K133" s="1497"/>
      <c r="L133" s="1497"/>
      <c r="M133" s="1497"/>
      <c r="N133" s="1497"/>
      <c r="O133" s="1497"/>
      <c r="P133" s="1497"/>
      <c r="Q133" s="1497"/>
      <c r="R133" s="1497"/>
      <c r="S133" s="1497"/>
      <c r="T133" s="1497"/>
      <c r="U133" s="1498"/>
      <c r="X133" s="1455" t="s">
        <v>14</v>
      </c>
      <c r="Y133" s="1481"/>
      <c r="Z133" s="1481"/>
      <c r="AA133" s="1456"/>
      <c r="AD133" s="1493" t="s">
        <v>500</v>
      </c>
      <c r="AE133" s="1494"/>
      <c r="AF133" s="1494"/>
      <c r="AG133" s="1494"/>
      <c r="AH133" s="1494"/>
      <c r="AI133" s="1495"/>
      <c r="AK133" s="1455">
        <v>0</v>
      </c>
      <c r="AL133" s="1481"/>
      <c r="AM133" s="1456"/>
      <c r="AO133" s="1455">
        <v>744</v>
      </c>
      <c r="AP133" s="1456"/>
      <c r="AQ133" s="195" t="s">
        <v>420</v>
      </c>
      <c r="AS133" s="1360">
        <f>'Control Panel'!AA1414</f>
        <v>0</v>
      </c>
      <c r="AT133" s="1361"/>
      <c r="AU133" s="1361"/>
      <c r="AV133" s="1362"/>
      <c r="AX133" s="1468">
        <f>'Control Panel'!AB1414</f>
        <v>0</v>
      </c>
      <c r="AY133" s="1468"/>
      <c r="AZ133" s="1468"/>
      <c r="BA133" s="1468"/>
      <c r="BB133" s="161"/>
      <c r="BC133" s="8"/>
      <c r="BD133" s="173"/>
      <c r="BE133" s="773"/>
      <c r="BF133" s="173"/>
      <c r="BG133" s="4"/>
      <c r="BH133" s="173"/>
      <c r="BI133" s="173"/>
      <c r="BJ133" s="173"/>
      <c r="BK133" s="4"/>
      <c r="BL133" s="173"/>
      <c r="BM133" s="173"/>
      <c r="BN133" s="173"/>
      <c r="BO133" s="4"/>
      <c r="BP133" s="173"/>
      <c r="BQ133" s="173"/>
      <c r="BR133" s="173"/>
      <c r="BS133" s="4"/>
      <c r="BT133" s="173"/>
      <c r="BU133" s="173"/>
      <c r="BV133" s="173"/>
      <c r="BW133" s="173"/>
      <c r="BX133" s="4"/>
      <c r="BY133" s="173"/>
      <c r="BZ133" s="173"/>
      <c r="CA133" s="4"/>
      <c r="CB133" s="173"/>
      <c r="CC133" s="173"/>
      <c r="CD133" s="173"/>
      <c r="CE133" s="4"/>
      <c r="CF133" s="173"/>
      <c r="CG133" s="173"/>
    </row>
    <row r="134" spans="1:85" s="3" customFormat="1" ht="15" customHeight="1">
      <c r="A134" s="770"/>
      <c r="B134" s="7"/>
      <c r="C134" s="161"/>
      <c r="D134" s="161"/>
      <c r="E134" s="161"/>
      <c r="F134" s="161"/>
      <c r="J134" s="161"/>
      <c r="K134" s="161"/>
      <c r="L134" s="161"/>
      <c r="M134" s="161"/>
      <c r="N134" s="161"/>
      <c r="O134" s="161"/>
      <c r="P134" s="161"/>
      <c r="Q134" s="161"/>
      <c r="R134" s="161"/>
      <c r="S134" s="161"/>
      <c r="T134" s="161"/>
      <c r="Z134" s="54"/>
      <c r="AA134" s="54"/>
      <c r="AF134" s="54"/>
      <c r="AG134" s="54"/>
      <c r="AK134" s="161"/>
      <c r="AL134" s="54"/>
      <c r="AM134" s="54"/>
      <c r="AN134" s="54"/>
      <c r="AO134" s="195"/>
      <c r="AP134" s="54"/>
      <c r="AQ134" s="54"/>
      <c r="AT134" s="54"/>
      <c r="AU134" s="54"/>
      <c r="AV134" s="54"/>
      <c r="AX134" s="654"/>
      <c r="AY134" s="654"/>
      <c r="AZ134" s="654"/>
      <c r="BA134" s="654"/>
      <c r="BB134" s="161"/>
      <c r="BC134" s="8"/>
      <c r="BD134" s="173"/>
      <c r="BE134" s="773"/>
      <c r="BF134" s="173"/>
      <c r="BG134" s="4"/>
      <c r="BH134" s="173"/>
      <c r="BI134" s="173"/>
      <c r="BJ134" s="173"/>
      <c r="BK134" s="4"/>
      <c r="BL134" s="173"/>
      <c r="BM134" s="173"/>
      <c r="BN134" s="173"/>
      <c r="BO134" s="4"/>
      <c r="BP134" s="173"/>
      <c r="BQ134" s="173"/>
      <c r="BR134" s="173"/>
      <c r="BS134" s="4"/>
      <c r="BT134" s="173"/>
      <c r="BU134" s="173"/>
      <c r="BV134" s="173"/>
      <c r="BW134" s="173"/>
      <c r="BX134" s="4"/>
      <c r="BY134" s="173"/>
      <c r="BZ134" s="173"/>
      <c r="CA134" s="4"/>
      <c r="CB134" s="173"/>
      <c r="CC134" s="173"/>
      <c r="CD134" s="173"/>
      <c r="CE134" s="4"/>
      <c r="CF134" s="173"/>
      <c r="CG134" s="173"/>
    </row>
    <row r="135" spans="1:85" s="3" customFormat="1" ht="15" customHeight="1">
      <c r="A135" s="770"/>
      <c r="B135" s="7"/>
      <c r="C135" s="161"/>
      <c r="D135" s="161"/>
      <c r="E135" s="161"/>
      <c r="J135" s="653" t="s">
        <v>3346</v>
      </c>
      <c r="K135" s="161"/>
      <c r="L135" s="101"/>
      <c r="M135" s="161"/>
      <c r="N135" s="161"/>
      <c r="O135" s="161"/>
      <c r="P135" s="161"/>
      <c r="Q135" s="161"/>
      <c r="R135" s="161"/>
      <c r="S135" s="161"/>
      <c r="T135" s="161"/>
      <c r="Z135" s="54"/>
      <c r="AA135" s="54"/>
      <c r="AF135" s="54"/>
      <c r="AG135" s="54"/>
      <c r="AK135" s="161"/>
      <c r="AL135" s="54"/>
      <c r="AM135" s="54"/>
      <c r="AN135" s="54"/>
      <c r="AO135" s="195"/>
      <c r="AP135" s="54"/>
      <c r="AQ135" s="54"/>
      <c r="AT135" s="54"/>
      <c r="AU135" s="54"/>
      <c r="AV135" s="54"/>
      <c r="AX135" s="654"/>
      <c r="AY135" s="654"/>
      <c r="AZ135" s="654"/>
      <c r="BA135" s="654"/>
      <c r="BB135" s="161"/>
      <c r="BC135" s="8"/>
      <c r="BD135" s="173"/>
      <c r="BE135" s="773"/>
      <c r="BF135" s="173"/>
      <c r="BG135" s="4"/>
      <c r="BH135" s="173"/>
      <c r="BI135" s="173"/>
      <c r="BJ135" s="173"/>
      <c r="BK135" s="4"/>
      <c r="BL135" s="173"/>
      <c r="BM135" s="173"/>
      <c r="BN135" s="173"/>
      <c r="BO135" s="4"/>
      <c r="BP135" s="173"/>
      <c r="BQ135" s="173"/>
      <c r="BR135" s="173"/>
      <c r="BS135" s="4"/>
      <c r="BT135" s="173"/>
      <c r="BU135" s="173"/>
      <c r="BV135" s="173"/>
      <c r="BW135" s="173"/>
      <c r="BX135" s="4"/>
      <c r="BY135" s="173"/>
      <c r="BZ135" s="173"/>
      <c r="CA135" s="4"/>
      <c r="CB135" s="173"/>
      <c r="CC135" s="173"/>
      <c r="CD135" s="173"/>
      <c r="CE135" s="4"/>
      <c r="CF135" s="173"/>
      <c r="CG135" s="173"/>
    </row>
    <row r="136" spans="1:85" s="3" customFormat="1" ht="7.5" customHeight="1">
      <c r="A136" s="770"/>
      <c r="B136" s="7"/>
      <c r="C136" s="161"/>
      <c r="D136" s="161"/>
      <c r="E136" s="161"/>
      <c r="F136" s="78"/>
      <c r="J136" s="161"/>
      <c r="K136" s="161"/>
      <c r="L136" s="101"/>
      <c r="M136" s="161"/>
      <c r="N136" s="161"/>
      <c r="O136" s="161"/>
      <c r="P136" s="161"/>
      <c r="Q136" s="161"/>
      <c r="R136" s="161"/>
      <c r="S136" s="161"/>
      <c r="T136" s="161"/>
      <c r="Z136" s="54"/>
      <c r="AA136" s="54"/>
      <c r="AF136" s="54"/>
      <c r="AG136" s="54"/>
      <c r="AK136" s="161"/>
      <c r="AL136" s="54"/>
      <c r="AM136" s="54"/>
      <c r="AN136" s="54"/>
      <c r="AO136" s="195"/>
      <c r="AP136" s="54"/>
      <c r="AQ136" s="54"/>
      <c r="AT136" s="54"/>
      <c r="AU136" s="54"/>
      <c r="AV136" s="54"/>
      <c r="AX136" s="654"/>
      <c r="AY136" s="654"/>
      <c r="AZ136" s="654"/>
      <c r="BA136" s="654"/>
      <c r="BB136" s="161"/>
      <c r="BC136" s="8"/>
      <c r="BD136" s="173"/>
      <c r="BE136" s="773"/>
      <c r="BF136" s="173"/>
      <c r="BG136" s="4"/>
      <c r="BH136" s="173"/>
      <c r="BI136" s="173"/>
      <c r="BJ136" s="173"/>
      <c r="BK136" s="4"/>
      <c r="BL136" s="173"/>
      <c r="BM136" s="173"/>
      <c r="BN136" s="173"/>
      <c r="BO136" s="4"/>
      <c r="BP136" s="173"/>
      <c r="BQ136" s="173"/>
      <c r="BR136" s="173"/>
      <c r="BS136" s="4"/>
      <c r="BT136" s="173"/>
      <c r="BU136" s="173"/>
      <c r="BV136" s="173"/>
      <c r="BW136" s="173"/>
      <c r="BX136" s="4"/>
      <c r="BY136" s="173"/>
      <c r="BZ136" s="173"/>
      <c r="CA136" s="4"/>
      <c r="CB136" s="173"/>
      <c r="CC136" s="173"/>
      <c r="CD136" s="173"/>
      <c r="CE136" s="173"/>
      <c r="CF136" s="173"/>
      <c r="CG136" s="173"/>
    </row>
    <row r="137" spans="1:85" s="3" customFormat="1" ht="15" customHeight="1">
      <c r="A137" s="770"/>
      <c r="B137" s="7"/>
      <c r="C137" s="161"/>
      <c r="D137" s="161"/>
      <c r="E137" s="161"/>
      <c r="F137" s="161"/>
      <c r="J137" s="1496" t="s">
        <v>1250</v>
      </c>
      <c r="K137" s="1497"/>
      <c r="L137" s="1497"/>
      <c r="M137" s="1497"/>
      <c r="N137" s="1497"/>
      <c r="O137" s="1497"/>
      <c r="P137" s="1497"/>
      <c r="Q137" s="1497"/>
      <c r="R137" s="1497"/>
      <c r="S137" s="1497"/>
      <c r="T137" s="1497"/>
      <c r="U137" s="1498"/>
      <c r="X137" s="1455" t="s">
        <v>14</v>
      </c>
      <c r="Y137" s="1481"/>
      <c r="Z137" s="1481"/>
      <c r="AA137" s="1456"/>
      <c r="AD137" s="1493" t="s">
        <v>500</v>
      </c>
      <c r="AE137" s="1494"/>
      <c r="AF137" s="1494"/>
      <c r="AG137" s="1494"/>
      <c r="AH137" s="1494"/>
      <c r="AI137" s="1495"/>
      <c r="AK137" s="1455">
        <v>0</v>
      </c>
      <c r="AL137" s="1481"/>
      <c r="AM137" s="1456"/>
      <c r="AO137" s="1455">
        <v>744</v>
      </c>
      <c r="AP137" s="1456"/>
      <c r="AQ137" s="195" t="s">
        <v>420</v>
      </c>
      <c r="AS137" s="1360">
        <f>'Control Panel'!AA1415</f>
        <v>0</v>
      </c>
      <c r="AT137" s="1361"/>
      <c r="AU137" s="1361"/>
      <c r="AV137" s="1362"/>
      <c r="AX137" s="1468">
        <f>'Control Panel'!AB1415</f>
        <v>0</v>
      </c>
      <c r="AY137" s="1468"/>
      <c r="AZ137" s="1468"/>
      <c r="BA137" s="1468"/>
      <c r="BB137" s="161"/>
      <c r="BC137" s="8"/>
      <c r="BD137" s="173"/>
      <c r="BE137" s="773"/>
      <c r="BF137" s="173"/>
      <c r="BG137" s="4"/>
      <c r="BH137" s="173"/>
      <c r="BI137" s="173"/>
      <c r="BJ137" s="173"/>
      <c r="BK137" s="4"/>
      <c r="BL137" s="173"/>
      <c r="BM137" s="173"/>
      <c r="BN137" s="173"/>
      <c r="BO137" s="4"/>
      <c r="BP137" s="173"/>
      <c r="BQ137" s="173"/>
      <c r="BR137" s="173"/>
      <c r="BS137" s="4"/>
      <c r="BT137" s="173"/>
      <c r="BU137" s="173"/>
      <c r="BV137" s="173"/>
      <c r="BW137" s="173"/>
      <c r="BX137" s="4"/>
      <c r="BY137" s="173"/>
      <c r="BZ137" s="173"/>
      <c r="CA137" s="4"/>
      <c r="CB137" s="173"/>
      <c r="CC137" s="173"/>
      <c r="CD137" s="173"/>
      <c r="CE137" s="173"/>
      <c r="CF137" s="173"/>
      <c r="CG137" s="173"/>
    </row>
    <row r="138" spans="1:85" s="3" customFormat="1" ht="7.5" customHeight="1">
      <c r="A138" s="770"/>
      <c r="B138" s="7"/>
      <c r="C138" s="161"/>
      <c r="D138" s="161"/>
      <c r="E138" s="161"/>
      <c r="F138" s="161"/>
      <c r="J138" s="161"/>
      <c r="K138" s="161"/>
      <c r="L138" s="161"/>
      <c r="M138" s="161"/>
      <c r="N138" s="161"/>
      <c r="O138" s="161"/>
      <c r="P138" s="161"/>
      <c r="Q138" s="161"/>
      <c r="R138" s="161"/>
      <c r="S138" s="161"/>
      <c r="T138" s="161"/>
      <c r="Z138" s="54"/>
      <c r="AA138" s="54"/>
      <c r="AF138" s="54"/>
      <c r="AG138" s="54"/>
      <c r="AK138" s="161"/>
      <c r="AL138" s="54"/>
      <c r="AM138" s="54"/>
      <c r="AO138" s="54"/>
      <c r="AP138" s="54"/>
      <c r="AQ138" s="195"/>
      <c r="AT138" s="54"/>
      <c r="AU138" s="54"/>
      <c r="AV138" s="54"/>
      <c r="AX138" s="654"/>
      <c r="AY138" s="654"/>
      <c r="AZ138" s="654"/>
      <c r="BA138" s="654"/>
      <c r="BB138" s="161"/>
      <c r="BC138" s="8"/>
      <c r="BD138" s="173"/>
      <c r="BE138" s="773"/>
      <c r="BF138" s="173"/>
      <c r="BG138" s="4"/>
      <c r="BH138" s="173"/>
      <c r="BI138" s="173"/>
      <c r="BJ138" s="173"/>
      <c r="BK138" s="4"/>
      <c r="BL138" s="173"/>
      <c r="BM138" s="173"/>
      <c r="BN138" s="173"/>
      <c r="BO138" s="4"/>
      <c r="BP138" s="173"/>
      <c r="BQ138" s="173"/>
      <c r="BR138" s="173"/>
      <c r="BS138" s="4"/>
      <c r="BT138" s="173"/>
      <c r="BU138" s="173"/>
      <c r="BV138" s="173"/>
      <c r="BW138" s="173"/>
      <c r="BX138" s="4"/>
      <c r="BY138" s="173"/>
      <c r="BZ138" s="173"/>
      <c r="CA138" s="4"/>
      <c r="CB138" s="173"/>
      <c r="CC138" s="173"/>
      <c r="CD138" s="173"/>
      <c r="CE138" s="173"/>
      <c r="CF138" s="173"/>
      <c r="CG138" s="173"/>
    </row>
    <row r="139" spans="1:85" s="3" customFormat="1" ht="15" customHeight="1">
      <c r="A139" s="770"/>
      <c r="B139" s="7"/>
      <c r="C139" s="161"/>
      <c r="D139" s="161"/>
      <c r="E139" s="161"/>
      <c r="F139" s="161"/>
      <c r="J139" s="1496" t="s">
        <v>1251</v>
      </c>
      <c r="K139" s="1497"/>
      <c r="L139" s="1497"/>
      <c r="M139" s="1497"/>
      <c r="N139" s="1497"/>
      <c r="O139" s="1497"/>
      <c r="P139" s="1497"/>
      <c r="Q139" s="1497"/>
      <c r="R139" s="1497"/>
      <c r="S139" s="1497"/>
      <c r="T139" s="1497"/>
      <c r="U139" s="1498"/>
      <c r="X139" s="1455" t="s">
        <v>14</v>
      </c>
      <c r="Y139" s="1481"/>
      <c r="Z139" s="1481"/>
      <c r="AA139" s="1456"/>
      <c r="AD139" s="1493" t="s">
        <v>500</v>
      </c>
      <c r="AE139" s="1494"/>
      <c r="AF139" s="1494"/>
      <c r="AG139" s="1494"/>
      <c r="AH139" s="1494"/>
      <c r="AI139" s="1495"/>
      <c r="AK139" s="1455">
        <v>0</v>
      </c>
      <c r="AL139" s="1481"/>
      <c r="AM139" s="1456"/>
      <c r="AO139" s="1455">
        <v>744</v>
      </c>
      <c r="AP139" s="1456"/>
      <c r="AQ139" s="195" t="s">
        <v>420</v>
      </c>
      <c r="AS139" s="1360">
        <f>'Control Panel'!AA1416</f>
        <v>0</v>
      </c>
      <c r="AT139" s="1361"/>
      <c r="AU139" s="1361"/>
      <c r="AV139" s="1362"/>
      <c r="AX139" s="1468">
        <f>'Control Panel'!AB1416</f>
        <v>0</v>
      </c>
      <c r="AY139" s="1468"/>
      <c r="AZ139" s="1468"/>
      <c r="BA139" s="1468"/>
      <c r="BB139" s="161"/>
      <c r="BC139" s="8"/>
      <c r="BD139" s="173"/>
      <c r="BE139" s="773"/>
      <c r="BF139" s="173"/>
      <c r="BG139" s="4"/>
      <c r="BH139" s="173"/>
      <c r="BI139" s="173"/>
      <c r="BJ139" s="173"/>
      <c r="BK139" s="4"/>
      <c r="BL139" s="173"/>
      <c r="BM139" s="173"/>
      <c r="BN139" s="173"/>
      <c r="BO139" s="4"/>
      <c r="BP139" s="173"/>
      <c r="BQ139" s="173"/>
      <c r="BR139" s="173"/>
      <c r="BS139" s="4"/>
      <c r="BT139" s="173"/>
      <c r="BU139" s="173"/>
      <c r="BV139" s="173"/>
      <c r="BW139" s="173"/>
      <c r="BX139" s="4"/>
      <c r="BY139" s="173"/>
      <c r="BZ139" s="173"/>
      <c r="CA139" s="4"/>
      <c r="CB139" s="173"/>
      <c r="CC139" s="173"/>
      <c r="CD139" s="173"/>
      <c r="CE139" s="173"/>
      <c r="CF139" s="173"/>
      <c r="CG139" s="173"/>
    </row>
    <row r="140" spans="1:85" s="3" customFormat="1" ht="7.5" customHeight="1">
      <c r="A140" s="770"/>
      <c r="B140" s="7"/>
      <c r="C140" s="161"/>
      <c r="D140" s="161"/>
      <c r="E140" s="161"/>
      <c r="F140" s="161"/>
      <c r="J140" s="161"/>
      <c r="K140" s="161"/>
      <c r="L140" s="161"/>
      <c r="M140" s="161"/>
      <c r="N140" s="161"/>
      <c r="O140" s="161"/>
      <c r="P140" s="161"/>
      <c r="Q140" s="161"/>
      <c r="R140" s="161"/>
      <c r="S140" s="161"/>
      <c r="T140" s="161"/>
      <c r="Z140" s="54"/>
      <c r="AA140" s="54"/>
      <c r="AF140" s="54"/>
      <c r="AG140" s="54"/>
      <c r="AK140" s="161"/>
      <c r="AL140" s="54"/>
      <c r="AM140" s="54"/>
      <c r="AO140" s="54"/>
      <c r="AP140" s="54"/>
      <c r="AQ140" s="195"/>
      <c r="AT140" s="54"/>
      <c r="AU140" s="54"/>
      <c r="AV140" s="54"/>
      <c r="AX140" s="654"/>
      <c r="AY140" s="654"/>
      <c r="AZ140" s="654"/>
      <c r="BA140" s="654"/>
      <c r="BB140" s="161"/>
      <c r="BC140" s="8"/>
      <c r="BD140" s="173"/>
      <c r="BE140" s="773"/>
      <c r="BF140" s="173"/>
      <c r="BG140" s="4"/>
      <c r="BH140" s="173"/>
      <c r="BI140" s="173"/>
      <c r="BJ140" s="173"/>
      <c r="BK140" s="4"/>
      <c r="BL140" s="173"/>
      <c r="BM140" s="173"/>
      <c r="BN140" s="173"/>
      <c r="BO140" s="4"/>
      <c r="BP140" s="173"/>
      <c r="BQ140" s="173"/>
      <c r="BR140" s="173"/>
      <c r="BS140" s="4"/>
      <c r="BT140" s="173"/>
      <c r="BU140" s="173"/>
      <c r="BV140" s="173"/>
      <c r="BW140" s="173"/>
      <c r="BX140" s="4"/>
      <c r="BY140" s="173"/>
      <c r="BZ140" s="173"/>
      <c r="CA140" s="4"/>
      <c r="CB140" s="173"/>
      <c r="CC140" s="173"/>
      <c r="CD140" s="173"/>
      <c r="CE140" s="173"/>
      <c r="CF140" s="173"/>
      <c r="CG140" s="173"/>
    </row>
    <row r="141" spans="1:85" s="3" customFormat="1" ht="15" customHeight="1">
      <c r="A141" s="770"/>
      <c r="B141" s="7"/>
      <c r="C141" s="161"/>
      <c r="D141" s="161"/>
      <c r="E141" s="161"/>
      <c r="F141" s="161"/>
      <c r="J141" s="1496" t="s">
        <v>1252</v>
      </c>
      <c r="K141" s="1497"/>
      <c r="L141" s="1497"/>
      <c r="M141" s="1497"/>
      <c r="N141" s="1497"/>
      <c r="O141" s="1497"/>
      <c r="P141" s="1497"/>
      <c r="Q141" s="1497"/>
      <c r="R141" s="1497"/>
      <c r="S141" s="1497"/>
      <c r="T141" s="1497"/>
      <c r="U141" s="1498"/>
      <c r="X141" s="1455" t="s">
        <v>14</v>
      </c>
      <c r="Y141" s="1481"/>
      <c r="Z141" s="1481"/>
      <c r="AA141" s="1456"/>
      <c r="AD141" s="1493" t="s">
        <v>500</v>
      </c>
      <c r="AE141" s="1494"/>
      <c r="AF141" s="1494"/>
      <c r="AG141" s="1494"/>
      <c r="AH141" s="1494"/>
      <c r="AI141" s="1495"/>
      <c r="AK141" s="1455">
        <v>0</v>
      </c>
      <c r="AL141" s="1481"/>
      <c r="AM141" s="1456"/>
      <c r="AO141" s="1455">
        <v>744</v>
      </c>
      <c r="AP141" s="1456"/>
      <c r="AQ141" s="195" t="s">
        <v>420</v>
      </c>
      <c r="AS141" s="1360">
        <f>'Control Panel'!AA1417</f>
        <v>0</v>
      </c>
      <c r="AT141" s="1361"/>
      <c r="AU141" s="1361"/>
      <c r="AV141" s="1362"/>
      <c r="AX141" s="1468">
        <f>'Control Panel'!AB1417</f>
        <v>0</v>
      </c>
      <c r="AY141" s="1468"/>
      <c r="AZ141" s="1468"/>
      <c r="BA141" s="1468"/>
      <c r="BB141" s="161"/>
      <c r="BC141" s="8"/>
      <c r="BD141" s="173"/>
      <c r="BE141" s="773"/>
      <c r="BF141" s="173"/>
      <c r="BG141" s="4"/>
      <c r="BH141" s="173"/>
      <c r="BI141" s="173"/>
      <c r="BJ141" s="173"/>
      <c r="BK141" s="4"/>
      <c r="BL141" s="173"/>
      <c r="BM141" s="173"/>
      <c r="BN141" s="173"/>
      <c r="BO141" s="4"/>
      <c r="BP141" s="173"/>
      <c r="BQ141" s="173"/>
      <c r="BR141" s="173"/>
      <c r="BS141" s="4"/>
      <c r="BT141" s="173"/>
      <c r="BU141" s="173"/>
      <c r="BV141" s="173"/>
      <c r="BW141" s="173"/>
      <c r="BX141" s="4"/>
      <c r="BY141" s="173"/>
      <c r="BZ141" s="173"/>
      <c r="CA141" s="4"/>
      <c r="CB141" s="173"/>
      <c r="CC141" s="173"/>
      <c r="CD141" s="173"/>
      <c r="CE141" s="173"/>
      <c r="CF141" s="173"/>
      <c r="CG141" s="173"/>
    </row>
    <row r="142" spans="1:85" s="3" customFormat="1" ht="15" customHeight="1">
      <c r="A142" s="770"/>
      <c r="B142" s="7"/>
      <c r="C142" s="161"/>
      <c r="D142" s="161"/>
      <c r="E142" s="161"/>
      <c r="F142" s="161"/>
      <c r="J142" s="161"/>
      <c r="K142" s="161"/>
      <c r="L142" s="161"/>
      <c r="M142" s="161"/>
      <c r="N142" s="161"/>
      <c r="O142" s="161"/>
      <c r="P142" s="161"/>
      <c r="Q142" s="161"/>
      <c r="R142" s="161"/>
      <c r="S142" s="161"/>
      <c r="T142" s="161"/>
      <c r="Z142" s="54"/>
      <c r="AA142" s="54"/>
      <c r="AF142" s="54"/>
      <c r="AG142" s="54"/>
      <c r="AK142" s="161"/>
      <c r="AL142" s="54"/>
      <c r="AM142" s="54"/>
      <c r="AN142" s="54"/>
      <c r="AO142" s="195"/>
      <c r="AP142" s="54"/>
      <c r="AQ142" s="54"/>
      <c r="AT142" s="54"/>
      <c r="AU142" s="54"/>
      <c r="AV142" s="54"/>
      <c r="AX142" s="654"/>
      <c r="AY142" s="654"/>
      <c r="AZ142" s="654"/>
      <c r="BA142" s="654"/>
      <c r="BB142" s="161"/>
      <c r="BC142" s="8"/>
      <c r="BD142" s="173"/>
      <c r="BE142" s="773"/>
      <c r="BF142" s="173"/>
      <c r="BG142" s="4"/>
      <c r="BH142" s="173"/>
      <c r="BI142" s="173"/>
      <c r="BJ142" s="173"/>
      <c r="BK142" s="4"/>
      <c r="BL142" s="173"/>
      <c r="BM142" s="173"/>
      <c r="BN142" s="173"/>
      <c r="BO142" s="4"/>
      <c r="BP142" s="173"/>
      <c r="BQ142" s="173"/>
      <c r="BR142" s="173"/>
      <c r="BS142" s="4"/>
      <c r="BT142" s="173"/>
      <c r="BU142" s="173"/>
      <c r="BV142" s="173"/>
      <c r="BW142" s="173"/>
      <c r="BX142" s="4"/>
      <c r="BY142" s="173"/>
      <c r="BZ142" s="173"/>
      <c r="CA142" s="4"/>
      <c r="CB142" s="173"/>
      <c r="CC142" s="173"/>
      <c r="CD142" s="173"/>
      <c r="CE142" s="4"/>
      <c r="CF142" s="173"/>
      <c r="CG142" s="173"/>
    </row>
    <row r="143" spans="1:85" s="3" customFormat="1" ht="15" customHeight="1">
      <c r="A143" s="770"/>
      <c r="B143" s="7"/>
      <c r="C143" s="161"/>
      <c r="D143" s="161"/>
      <c r="E143" s="161"/>
      <c r="J143" s="653" t="s">
        <v>3347</v>
      </c>
      <c r="K143" s="161"/>
      <c r="L143" s="101"/>
      <c r="M143" s="161"/>
      <c r="N143" s="161"/>
      <c r="O143" s="161"/>
      <c r="P143" s="161"/>
      <c r="Q143" s="161"/>
      <c r="R143" s="161"/>
      <c r="S143" s="161"/>
      <c r="T143" s="161"/>
      <c r="Z143" s="54"/>
      <c r="AA143" s="54"/>
      <c r="AF143" s="54"/>
      <c r="AG143" s="54"/>
      <c r="AK143" s="161"/>
      <c r="AL143" s="54"/>
      <c r="AM143" s="54"/>
      <c r="AN143" s="54"/>
      <c r="AO143" s="195"/>
      <c r="AP143" s="54"/>
      <c r="AQ143" s="54"/>
      <c r="AT143" s="54"/>
      <c r="AU143" s="54"/>
      <c r="AV143" s="54"/>
      <c r="AX143" s="654"/>
      <c r="AY143" s="654"/>
      <c r="AZ143" s="654"/>
      <c r="BA143" s="654"/>
      <c r="BB143" s="161"/>
      <c r="BC143" s="8"/>
      <c r="BD143" s="173"/>
      <c r="BE143" s="773"/>
      <c r="BF143" s="173"/>
      <c r="BG143" s="4"/>
      <c r="BH143" s="173"/>
      <c r="BI143" s="173"/>
      <c r="BJ143" s="173"/>
      <c r="BK143" s="4"/>
      <c r="BL143" s="173"/>
      <c r="BM143" s="173"/>
      <c r="BN143" s="173"/>
      <c r="BO143" s="4"/>
      <c r="BP143" s="173"/>
      <c r="BQ143" s="173"/>
      <c r="BR143" s="173"/>
      <c r="BS143" s="4"/>
      <c r="BT143" s="173"/>
      <c r="BU143" s="173"/>
      <c r="BV143" s="173"/>
      <c r="BW143" s="173"/>
      <c r="BX143" s="4"/>
      <c r="BY143" s="173"/>
      <c r="BZ143" s="173"/>
      <c r="CA143" s="4"/>
      <c r="CB143" s="173"/>
      <c r="CC143" s="173"/>
      <c r="CD143" s="173"/>
      <c r="CE143" s="4"/>
      <c r="CF143" s="173"/>
      <c r="CG143" s="173"/>
    </row>
    <row r="144" spans="1:85" s="3" customFormat="1" ht="7.5" customHeight="1">
      <c r="A144" s="770"/>
      <c r="B144" s="7"/>
      <c r="C144" s="161"/>
      <c r="D144" s="161"/>
      <c r="E144" s="161"/>
      <c r="F144" s="78"/>
      <c r="J144" s="161"/>
      <c r="K144" s="161"/>
      <c r="L144" s="101"/>
      <c r="M144" s="161"/>
      <c r="N144" s="161"/>
      <c r="O144" s="161"/>
      <c r="P144" s="161"/>
      <c r="Q144" s="161"/>
      <c r="R144" s="161"/>
      <c r="S144" s="161"/>
      <c r="T144" s="161"/>
      <c r="Z144" s="54"/>
      <c r="AA144" s="54"/>
      <c r="AF144" s="54"/>
      <c r="AG144" s="54"/>
      <c r="AK144" s="161"/>
      <c r="AL144" s="54"/>
      <c r="AM144" s="54"/>
      <c r="AN144" s="54"/>
      <c r="AO144" s="195"/>
      <c r="AP144" s="54"/>
      <c r="AQ144" s="54"/>
      <c r="AT144" s="54"/>
      <c r="AU144" s="54"/>
      <c r="AV144" s="54"/>
      <c r="AX144" s="654"/>
      <c r="AY144" s="654"/>
      <c r="AZ144" s="654"/>
      <c r="BA144" s="654"/>
      <c r="BB144" s="161"/>
      <c r="BC144" s="8"/>
      <c r="BD144" s="173"/>
      <c r="BE144" s="773"/>
      <c r="BF144" s="173"/>
      <c r="BG144" s="4"/>
      <c r="BH144" s="173"/>
      <c r="BI144" s="173"/>
      <c r="BJ144" s="173"/>
      <c r="BK144" s="4"/>
      <c r="BL144" s="173"/>
      <c r="BM144" s="173"/>
      <c r="BN144" s="173"/>
      <c r="BO144" s="4"/>
      <c r="BP144" s="173"/>
      <c r="BQ144" s="173"/>
      <c r="BR144" s="173"/>
      <c r="BS144" s="4"/>
      <c r="BT144" s="173"/>
      <c r="BU144" s="173"/>
      <c r="BV144" s="173"/>
      <c r="BW144" s="173"/>
      <c r="BX144" s="4"/>
      <c r="BY144" s="173"/>
      <c r="BZ144" s="173"/>
      <c r="CA144" s="4"/>
      <c r="CB144" s="173"/>
      <c r="CC144" s="173"/>
      <c r="CD144" s="173"/>
      <c r="CE144" s="4"/>
      <c r="CF144" s="173"/>
      <c r="CG144" s="173"/>
    </row>
    <row r="145" spans="1:85" s="3" customFormat="1" ht="15" customHeight="1">
      <c r="A145" s="770"/>
      <c r="B145" s="7"/>
      <c r="C145" s="161"/>
      <c r="D145" s="161"/>
      <c r="E145" s="161"/>
      <c r="F145" s="161"/>
      <c r="J145" s="1496" t="s">
        <v>1253</v>
      </c>
      <c r="K145" s="1497"/>
      <c r="L145" s="1497"/>
      <c r="M145" s="1497"/>
      <c r="N145" s="1497"/>
      <c r="O145" s="1497"/>
      <c r="P145" s="1497"/>
      <c r="Q145" s="1497"/>
      <c r="R145" s="1497"/>
      <c r="S145" s="1497"/>
      <c r="T145" s="1497"/>
      <c r="U145" s="1498"/>
      <c r="X145" s="1455" t="s">
        <v>14</v>
      </c>
      <c r="Y145" s="1481"/>
      <c r="Z145" s="1481"/>
      <c r="AA145" s="1456"/>
      <c r="AD145" s="1493" t="s">
        <v>500</v>
      </c>
      <c r="AE145" s="1494"/>
      <c r="AF145" s="1494"/>
      <c r="AG145" s="1494"/>
      <c r="AH145" s="1494"/>
      <c r="AI145" s="1495"/>
      <c r="AK145" s="1455">
        <v>0</v>
      </c>
      <c r="AL145" s="1481"/>
      <c r="AM145" s="1456"/>
      <c r="AO145" s="1455">
        <v>744</v>
      </c>
      <c r="AP145" s="1456"/>
      <c r="AQ145" s="195" t="s">
        <v>420</v>
      </c>
      <c r="AS145" s="1360">
        <f>'Control Panel'!AA1418</f>
        <v>0</v>
      </c>
      <c r="AT145" s="1361"/>
      <c r="AU145" s="1361"/>
      <c r="AV145" s="1362"/>
      <c r="AX145" s="1468">
        <f>'Control Panel'!AB1418</f>
        <v>0</v>
      </c>
      <c r="AY145" s="1468"/>
      <c r="AZ145" s="1468"/>
      <c r="BA145" s="1468"/>
      <c r="BB145" s="161"/>
      <c r="BC145" s="8"/>
      <c r="BD145" s="173"/>
      <c r="BE145" s="773"/>
      <c r="BF145" s="173"/>
      <c r="BG145" s="4"/>
      <c r="BH145" s="173"/>
      <c r="BI145" s="173"/>
      <c r="BJ145" s="173"/>
      <c r="BK145" s="4"/>
      <c r="BL145" s="173"/>
      <c r="BM145" s="173"/>
      <c r="BN145" s="173"/>
      <c r="BO145" s="4"/>
      <c r="BP145" s="173"/>
      <c r="BQ145" s="173"/>
      <c r="BR145" s="173"/>
      <c r="BS145" s="4"/>
      <c r="BT145" s="173"/>
      <c r="BU145" s="173"/>
      <c r="BV145" s="173"/>
      <c r="BW145" s="173"/>
      <c r="BX145" s="4"/>
      <c r="BY145" s="173"/>
      <c r="BZ145" s="173"/>
      <c r="CA145" s="4"/>
      <c r="CB145" s="173"/>
      <c r="CC145" s="173"/>
      <c r="CD145" s="173"/>
      <c r="CE145" s="4"/>
      <c r="CF145" s="173"/>
      <c r="CG145" s="173"/>
    </row>
    <row r="146" spans="1:85" s="3" customFormat="1" ht="7.5" customHeight="1">
      <c r="A146" s="770"/>
      <c r="B146" s="7"/>
      <c r="C146" s="161"/>
      <c r="D146" s="161"/>
      <c r="E146" s="161"/>
      <c r="F146" s="161"/>
      <c r="J146" s="161"/>
      <c r="K146" s="161"/>
      <c r="L146" s="161"/>
      <c r="M146" s="161"/>
      <c r="N146" s="161"/>
      <c r="O146" s="161"/>
      <c r="P146" s="161"/>
      <c r="Q146" s="161"/>
      <c r="R146" s="161"/>
      <c r="S146" s="161"/>
      <c r="T146" s="161"/>
      <c r="Z146" s="54"/>
      <c r="AA146" s="54"/>
      <c r="AF146" s="54"/>
      <c r="AG146" s="54"/>
      <c r="AK146" s="161"/>
      <c r="AL146" s="54"/>
      <c r="AM146" s="54"/>
      <c r="AO146" s="54"/>
      <c r="AP146" s="54"/>
      <c r="AQ146" s="195"/>
      <c r="AT146" s="54"/>
      <c r="AU146" s="54"/>
      <c r="AV146" s="54"/>
      <c r="AX146" s="654"/>
      <c r="AY146" s="654"/>
      <c r="AZ146" s="654"/>
      <c r="BA146" s="654"/>
      <c r="BB146" s="161"/>
      <c r="BC146" s="8"/>
      <c r="BD146" s="173"/>
      <c r="BE146" s="773"/>
      <c r="BF146" s="173"/>
      <c r="BG146" s="4"/>
      <c r="BH146" s="173"/>
      <c r="BI146" s="173"/>
      <c r="BJ146" s="173"/>
      <c r="BK146" s="4"/>
      <c r="BL146" s="173"/>
      <c r="BM146" s="173"/>
      <c r="BN146" s="173"/>
      <c r="BO146" s="4"/>
      <c r="BP146" s="173"/>
      <c r="BQ146" s="173"/>
      <c r="BR146" s="173"/>
      <c r="BS146" s="4"/>
      <c r="BT146" s="173"/>
      <c r="BU146" s="173"/>
      <c r="BV146" s="173"/>
      <c r="BW146" s="173"/>
      <c r="BX146" s="4"/>
      <c r="BY146" s="173"/>
      <c r="BZ146" s="173"/>
      <c r="CA146" s="4"/>
      <c r="CB146" s="173"/>
      <c r="CC146" s="173"/>
      <c r="CD146" s="173"/>
      <c r="CE146" s="4"/>
      <c r="CF146" s="173"/>
      <c r="CG146" s="173"/>
    </row>
    <row r="147" spans="1:85" s="3" customFormat="1" ht="15" customHeight="1">
      <c r="A147" s="770"/>
      <c r="B147" s="7"/>
      <c r="C147" s="161"/>
      <c r="D147" s="161"/>
      <c r="E147" s="161"/>
      <c r="F147" s="161"/>
      <c r="J147" s="1496" t="s">
        <v>1254</v>
      </c>
      <c r="K147" s="1497"/>
      <c r="L147" s="1497"/>
      <c r="M147" s="1497"/>
      <c r="N147" s="1497"/>
      <c r="O147" s="1497"/>
      <c r="P147" s="1497"/>
      <c r="Q147" s="1497"/>
      <c r="R147" s="1497"/>
      <c r="S147" s="1497"/>
      <c r="T147" s="1497"/>
      <c r="U147" s="1498"/>
      <c r="X147" s="1455" t="s">
        <v>14</v>
      </c>
      <c r="Y147" s="1481"/>
      <c r="Z147" s="1481"/>
      <c r="AA147" s="1456"/>
      <c r="AD147" s="1493" t="s">
        <v>500</v>
      </c>
      <c r="AE147" s="1494"/>
      <c r="AF147" s="1494"/>
      <c r="AG147" s="1494"/>
      <c r="AH147" s="1494"/>
      <c r="AI147" s="1495"/>
      <c r="AK147" s="1455">
        <v>0</v>
      </c>
      <c r="AL147" s="1481"/>
      <c r="AM147" s="1456"/>
      <c r="AO147" s="1455">
        <v>744</v>
      </c>
      <c r="AP147" s="1456"/>
      <c r="AQ147" s="195" t="s">
        <v>420</v>
      </c>
      <c r="AS147" s="1360">
        <f>'Control Panel'!AA1419</f>
        <v>0</v>
      </c>
      <c r="AT147" s="1361"/>
      <c r="AU147" s="1361"/>
      <c r="AV147" s="1362"/>
      <c r="AX147" s="1468">
        <f>'Control Panel'!AB1419</f>
        <v>0</v>
      </c>
      <c r="AY147" s="1468"/>
      <c r="AZ147" s="1468"/>
      <c r="BA147" s="1468"/>
      <c r="BB147" s="161"/>
      <c r="BC147" s="8"/>
      <c r="BD147" s="173"/>
      <c r="BE147" s="773"/>
      <c r="BF147" s="173"/>
      <c r="BG147" s="4"/>
      <c r="BH147" s="173"/>
      <c r="BI147" s="173"/>
      <c r="BJ147" s="173"/>
      <c r="BK147" s="4"/>
      <c r="BL147" s="173"/>
      <c r="BM147" s="173"/>
      <c r="BN147" s="173"/>
      <c r="BO147" s="4"/>
      <c r="BP147" s="173"/>
      <c r="BQ147" s="173"/>
      <c r="BR147" s="173"/>
      <c r="BS147" s="4"/>
      <c r="BT147" s="173"/>
      <c r="BU147" s="173"/>
      <c r="BV147" s="173"/>
      <c r="BW147" s="173"/>
      <c r="BX147" s="4"/>
      <c r="BY147" s="173"/>
      <c r="BZ147" s="173"/>
      <c r="CA147" s="4"/>
      <c r="CB147" s="173"/>
      <c r="CC147" s="173"/>
      <c r="CD147" s="173"/>
      <c r="CE147" s="4"/>
      <c r="CF147" s="173"/>
      <c r="CG147" s="173"/>
    </row>
    <row r="148" spans="1:85" s="3" customFormat="1" ht="7.5" customHeight="1">
      <c r="A148" s="770"/>
      <c r="B148" s="7"/>
      <c r="C148" s="161"/>
      <c r="D148" s="161"/>
      <c r="E148" s="161"/>
      <c r="F148" s="161"/>
      <c r="G148" s="161"/>
      <c r="H148" s="161"/>
      <c r="I148" s="161"/>
      <c r="J148" s="161"/>
      <c r="K148" s="161"/>
      <c r="L148" s="161"/>
      <c r="M148" s="161"/>
      <c r="N148" s="161"/>
      <c r="O148" s="161"/>
      <c r="P148" s="161"/>
      <c r="Q148" s="161"/>
      <c r="R148" s="161"/>
      <c r="S148" s="161"/>
      <c r="T148" s="161"/>
      <c r="U148" s="161"/>
      <c r="V148" s="161"/>
      <c r="W148" s="161"/>
      <c r="X148" s="161"/>
      <c r="Y148" s="161"/>
      <c r="Z148" s="161"/>
      <c r="AA148" s="161"/>
      <c r="AB148" s="161"/>
      <c r="AC148" s="161"/>
      <c r="AD148" s="161"/>
      <c r="AE148" s="161"/>
      <c r="AF148" s="161"/>
      <c r="AG148" s="161"/>
      <c r="AM148" s="161"/>
      <c r="AN148" s="161"/>
      <c r="AO148" s="161"/>
      <c r="AP148" s="161"/>
      <c r="AQ148" s="161"/>
      <c r="AR148" s="161"/>
      <c r="AS148" s="161"/>
      <c r="AT148" s="161"/>
      <c r="AU148" s="161"/>
      <c r="AV148" s="161"/>
      <c r="AW148" s="300"/>
      <c r="AX148" s="654"/>
      <c r="AY148" s="654"/>
      <c r="AZ148" s="654"/>
      <c r="BA148" s="654"/>
      <c r="BB148" s="161"/>
      <c r="BC148" s="8"/>
      <c r="BD148" s="173"/>
      <c r="BE148" s="773"/>
      <c r="BF148" s="173"/>
      <c r="BG148" s="4"/>
      <c r="BH148" s="173"/>
      <c r="BI148" s="173"/>
      <c r="BJ148" s="173"/>
      <c r="BK148" s="4"/>
      <c r="BL148" s="173"/>
      <c r="BM148" s="173"/>
      <c r="BN148" s="173"/>
      <c r="BO148" s="4"/>
      <c r="BP148" s="173"/>
      <c r="BQ148" s="173"/>
      <c r="BR148" s="173"/>
      <c r="BS148" s="4"/>
      <c r="BT148" s="173"/>
      <c r="BU148" s="173"/>
      <c r="BV148" s="173"/>
      <c r="BW148" s="173"/>
      <c r="BX148" s="4"/>
      <c r="BY148" s="173"/>
      <c r="BZ148" s="173"/>
      <c r="CA148" s="4"/>
      <c r="CB148" s="173"/>
      <c r="CC148" s="173"/>
      <c r="CD148" s="173"/>
      <c r="CE148" s="4"/>
      <c r="CF148" s="173"/>
      <c r="CG148" s="173"/>
    </row>
    <row r="149" spans="1:85" s="3" customFormat="1" ht="10.5" customHeight="1">
      <c r="A149" s="770"/>
      <c r="B149" s="7"/>
      <c r="C149" s="161"/>
      <c r="D149" s="161"/>
      <c r="E149" s="161"/>
      <c r="F149" s="161"/>
      <c r="G149" s="161"/>
      <c r="H149" s="161"/>
      <c r="I149" s="161"/>
      <c r="J149" s="161"/>
      <c r="K149" s="161"/>
      <c r="L149" s="161"/>
      <c r="M149" s="161"/>
      <c r="N149" s="161"/>
      <c r="O149" s="161"/>
      <c r="P149" s="161"/>
      <c r="Q149" s="161"/>
      <c r="R149" s="161"/>
      <c r="S149" s="161"/>
      <c r="T149" s="161"/>
      <c r="U149" s="161"/>
      <c r="V149" s="161"/>
      <c r="W149" s="161"/>
      <c r="X149" s="161"/>
      <c r="Y149" s="161"/>
      <c r="Z149" s="161"/>
      <c r="AA149" s="161"/>
      <c r="AB149" s="161"/>
      <c r="AC149" s="161"/>
      <c r="AD149" s="161"/>
      <c r="AE149" s="161"/>
      <c r="AF149" s="161"/>
      <c r="AG149" s="161"/>
      <c r="AH149" s="161"/>
      <c r="AI149" s="161"/>
      <c r="AJ149" s="161"/>
      <c r="AK149" s="161"/>
      <c r="AL149" s="161"/>
      <c r="AM149" s="161"/>
      <c r="AN149" s="161"/>
      <c r="AO149" s="161"/>
      <c r="AP149" s="161"/>
      <c r="AQ149" s="161"/>
      <c r="AR149" s="161"/>
      <c r="AS149" s="161"/>
      <c r="AT149" s="161"/>
      <c r="AU149" s="161"/>
      <c r="AV149" s="161"/>
      <c r="AW149" s="300"/>
      <c r="AX149" s="654"/>
      <c r="AY149" s="654"/>
      <c r="AZ149" s="654"/>
      <c r="BA149" s="654"/>
      <c r="BB149" s="161"/>
      <c r="BC149" s="8"/>
      <c r="BD149" s="173"/>
      <c r="BE149" s="773"/>
      <c r="BF149" s="173"/>
      <c r="BG149" s="4"/>
      <c r="BH149" s="173"/>
      <c r="BI149" s="173"/>
      <c r="BJ149" s="173"/>
      <c r="BK149" s="4"/>
      <c r="BL149" s="173"/>
      <c r="BM149" s="173"/>
      <c r="BN149" s="173"/>
      <c r="BO149" s="4"/>
      <c r="BP149" s="173"/>
      <c r="BQ149" s="173"/>
      <c r="BR149" s="173"/>
      <c r="BS149" s="4"/>
      <c r="BT149" s="173"/>
      <c r="BU149" s="173"/>
      <c r="BV149" s="173"/>
      <c r="BW149" s="173"/>
      <c r="BX149" s="4"/>
      <c r="BY149" s="173"/>
      <c r="BZ149" s="173"/>
      <c r="CA149" s="4"/>
      <c r="CB149" s="173"/>
      <c r="CC149" s="173"/>
      <c r="CD149" s="173"/>
      <c r="CE149" s="4"/>
      <c r="CF149" s="173"/>
      <c r="CG149" s="173"/>
    </row>
    <row r="150" spans="1:85" s="3" customFormat="1" ht="18" customHeight="1">
      <c r="A150" s="770"/>
      <c r="B150" s="359">
        <v>1</v>
      </c>
      <c r="C150" s="161"/>
      <c r="D150" s="161"/>
      <c r="E150" s="161"/>
      <c r="F150" s="161"/>
      <c r="G150" s="161"/>
      <c r="H150" s="161"/>
      <c r="I150" s="161"/>
      <c r="J150" s="161"/>
      <c r="K150" s="161"/>
      <c r="L150" s="161"/>
      <c r="M150" s="161"/>
      <c r="N150" s="161"/>
      <c r="O150" s="161"/>
      <c r="P150" s="161"/>
      <c r="Q150" s="161"/>
      <c r="R150" s="161"/>
      <c r="S150" s="161"/>
      <c r="T150" s="161"/>
      <c r="U150" s="161"/>
      <c r="V150" s="161"/>
      <c r="W150" s="161"/>
      <c r="X150" s="161"/>
      <c r="Y150" s="161"/>
      <c r="Z150" s="161"/>
      <c r="AA150" s="161"/>
      <c r="AB150" s="161"/>
      <c r="AC150" s="161"/>
      <c r="AD150" s="161"/>
      <c r="AE150" s="161"/>
      <c r="AF150" s="161"/>
      <c r="AG150" s="161"/>
      <c r="AH150" s="161"/>
      <c r="AI150" s="161"/>
      <c r="AJ150" s="161"/>
      <c r="AK150" s="161"/>
      <c r="AL150" s="161"/>
      <c r="AM150" s="161"/>
      <c r="AN150" s="161"/>
      <c r="AO150" s="1371" t="s">
        <v>510</v>
      </c>
      <c r="AP150" s="1371"/>
      <c r="AQ150" s="1371"/>
      <c r="AR150" s="1371"/>
      <c r="AS150" s="1371"/>
      <c r="AT150" s="1371"/>
      <c r="AU150" s="1371"/>
      <c r="AV150" s="1371"/>
      <c r="AW150" s="1371"/>
      <c r="AX150" s="1454">
        <f>'Control Panel'!AB1420</f>
        <v>0</v>
      </c>
      <c r="AY150" s="1454"/>
      <c r="AZ150" s="1454"/>
      <c r="BA150" s="1454"/>
      <c r="BB150" s="161"/>
      <c r="BC150" s="8"/>
      <c r="BD150" s="173"/>
      <c r="BE150" s="773"/>
      <c r="BF150" s="173"/>
      <c r="BG150" s="4"/>
      <c r="BH150" s="173"/>
      <c r="BI150" s="173"/>
      <c r="BJ150" s="173"/>
      <c r="BK150" s="4"/>
      <c r="BL150" s="173"/>
      <c r="BM150" s="173"/>
      <c r="BN150" s="173"/>
      <c r="BO150" s="4"/>
      <c r="BP150" s="173"/>
      <c r="BQ150" s="173"/>
      <c r="BR150" s="173"/>
      <c r="BS150" s="4"/>
      <c r="BT150" s="173"/>
      <c r="BU150" s="173"/>
      <c r="BV150" s="173"/>
      <c r="BW150" s="173"/>
      <c r="BX150" s="173"/>
      <c r="BY150" s="173"/>
      <c r="BZ150" s="173"/>
      <c r="CA150" s="173"/>
      <c r="CB150" s="173"/>
      <c r="CC150" s="173"/>
      <c r="CD150" s="173"/>
      <c r="CE150" s="173"/>
      <c r="CF150" s="173"/>
      <c r="CG150" s="173"/>
    </row>
    <row r="151" spans="1:85" s="3" customFormat="1" ht="15.75" customHeight="1">
      <c r="A151" s="770"/>
      <c r="B151" s="7"/>
      <c r="C151" s="161"/>
      <c r="D151" s="161"/>
      <c r="E151" s="161"/>
      <c r="F151" s="161"/>
      <c r="G151" s="161"/>
      <c r="H151" s="161"/>
      <c r="I151" s="161"/>
      <c r="J151" s="161"/>
      <c r="K151" s="161"/>
      <c r="L151" s="161"/>
      <c r="M151" s="161"/>
      <c r="N151" s="161"/>
      <c r="O151" s="161"/>
      <c r="P151" s="161"/>
      <c r="Q151" s="161"/>
      <c r="R151" s="161"/>
      <c r="S151" s="161"/>
      <c r="T151" s="161"/>
      <c r="U151" s="161"/>
      <c r="V151" s="161"/>
      <c r="W151" s="161"/>
      <c r="X151" s="161"/>
      <c r="Y151" s="161"/>
      <c r="Z151" s="161"/>
      <c r="AA151" s="161"/>
      <c r="AB151" s="161"/>
      <c r="AC151" s="161"/>
      <c r="AD151" s="161"/>
      <c r="AE151" s="161"/>
      <c r="AF151" s="161"/>
      <c r="AG151" s="161"/>
      <c r="AH151" s="161"/>
      <c r="AI151" s="161"/>
      <c r="AJ151" s="161"/>
      <c r="AK151" s="161"/>
      <c r="AL151" s="161"/>
      <c r="AM151" s="1372" t="s">
        <v>467</v>
      </c>
      <c r="AN151" s="1372"/>
      <c r="AO151" s="1372"/>
      <c r="AP151" s="1372"/>
      <c r="AQ151" s="1372"/>
      <c r="AR151" s="1372"/>
      <c r="AS151" s="1372"/>
      <c r="AT151" s="1372"/>
      <c r="AU151" s="1372"/>
      <c r="AV151" s="1372"/>
      <c r="AW151" s="1372"/>
      <c r="AX151" s="1479">
        <f>'Control Panel'!AA1420</f>
        <v>0</v>
      </c>
      <c r="AY151" s="1479"/>
      <c r="AZ151" s="1479"/>
      <c r="BA151" s="1479"/>
      <c r="BB151" s="161"/>
      <c r="BC151" s="8"/>
      <c r="BD151" s="173"/>
      <c r="BE151" s="773"/>
      <c r="BF151" s="173"/>
      <c r="BG151" s="173"/>
      <c r="BH151" s="4"/>
      <c r="BI151" s="173"/>
      <c r="BJ151" s="173"/>
      <c r="BK151" s="173"/>
      <c r="BL151" s="173"/>
      <c r="BM151" s="173"/>
      <c r="BN151" s="173"/>
      <c r="BO151" s="173"/>
      <c r="BP151" s="173"/>
      <c r="BQ151" s="173"/>
      <c r="BR151" s="173"/>
      <c r="BS151" s="173"/>
      <c r="BT151" s="173"/>
      <c r="BU151" s="173"/>
      <c r="BV151" s="173"/>
      <c r="BW151" s="173"/>
      <c r="BX151" s="173"/>
      <c r="BY151" s="173"/>
      <c r="BZ151" s="173"/>
      <c r="CA151" s="173"/>
      <c r="CB151" s="173"/>
      <c r="CC151" s="173"/>
      <c r="CD151" s="173"/>
      <c r="CE151" s="173"/>
      <c r="CF151" s="173"/>
      <c r="CG151" s="173"/>
    </row>
    <row r="152" spans="1:85" s="3" customFormat="1" ht="15.75" customHeight="1">
      <c r="A152" s="770"/>
      <c r="B152" s="7"/>
      <c r="C152" s="161"/>
      <c r="D152" s="161"/>
      <c r="E152" s="161"/>
      <c r="F152" s="161"/>
      <c r="G152" s="161"/>
      <c r="H152" s="161"/>
      <c r="I152" s="161"/>
      <c r="J152" s="161"/>
      <c r="K152" s="161"/>
      <c r="L152" s="161"/>
      <c r="M152" s="161"/>
      <c r="N152" s="161"/>
      <c r="O152" s="161"/>
      <c r="P152" s="161"/>
      <c r="Q152" s="161"/>
      <c r="R152" s="161"/>
      <c r="S152" s="161"/>
      <c r="T152" s="161"/>
      <c r="U152" s="161"/>
      <c r="V152" s="161"/>
      <c r="W152" s="161"/>
      <c r="X152" s="161"/>
      <c r="Y152" s="161"/>
      <c r="Z152" s="161"/>
      <c r="AA152" s="161"/>
      <c r="AB152" s="161"/>
      <c r="AC152" s="161"/>
      <c r="AD152" s="161"/>
      <c r="AE152" s="161"/>
      <c r="AF152" s="161"/>
      <c r="AG152" s="161"/>
      <c r="AH152" s="161"/>
      <c r="AI152" s="161"/>
      <c r="AJ152" s="161"/>
      <c r="AK152" s="161"/>
      <c r="AL152" s="161"/>
      <c r="AM152" s="161"/>
      <c r="AN152" s="871"/>
      <c r="AO152" s="871"/>
      <c r="AP152" s="871"/>
      <c r="AQ152" s="871"/>
      <c r="AR152" s="871"/>
      <c r="AS152" s="871"/>
      <c r="AT152" s="871"/>
      <c r="AU152" s="871"/>
      <c r="AV152" s="871"/>
      <c r="AW152" s="871"/>
      <c r="AX152" s="872"/>
      <c r="AY152" s="872"/>
      <c r="AZ152" s="872"/>
      <c r="BA152" s="872"/>
      <c r="BB152" s="161"/>
      <c r="BC152" s="8"/>
      <c r="BD152" s="173"/>
      <c r="BE152" s="773"/>
      <c r="BF152" s="173"/>
      <c r="BG152" s="173"/>
      <c r="BH152" s="4"/>
      <c r="BI152" s="173"/>
      <c r="BJ152" s="173"/>
      <c r="BK152" s="173"/>
      <c r="BL152" s="173"/>
      <c r="BM152" s="173"/>
      <c r="BN152" s="173"/>
      <c r="BO152" s="173"/>
      <c r="BP152" s="173"/>
      <c r="BQ152" s="173"/>
      <c r="BR152" s="173"/>
      <c r="BS152" s="173"/>
      <c r="BT152" s="173"/>
      <c r="BU152" s="173"/>
      <c r="BV152" s="173"/>
      <c r="BW152" s="173"/>
      <c r="BX152" s="173"/>
      <c r="BY152" s="173"/>
      <c r="BZ152" s="173"/>
      <c r="CA152" s="173"/>
      <c r="CB152" s="173"/>
      <c r="CC152" s="173"/>
      <c r="CD152" s="173"/>
      <c r="CE152" s="173"/>
      <c r="CF152" s="173"/>
      <c r="CG152" s="173"/>
    </row>
    <row r="153" spans="1:85" s="3" customFormat="1" ht="15.75" customHeight="1">
      <c r="A153" s="770"/>
      <c r="B153" s="7"/>
      <c r="C153" s="161"/>
      <c r="D153" s="161"/>
      <c r="E153" s="161"/>
      <c r="F153" s="161"/>
      <c r="G153" s="161"/>
      <c r="H153" s="161"/>
      <c r="I153" s="666" t="s">
        <v>3349</v>
      </c>
      <c r="J153" s="666"/>
      <c r="K153" s="666"/>
      <c r="L153" s="666"/>
      <c r="M153" s="666"/>
      <c r="N153" s="666"/>
      <c r="O153" s="666"/>
      <c r="P153" s="658"/>
      <c r="Q153" s="658"/>
      <c r="R153" s="658"/>
      <c r="S153" s="658"/>
      <c r="T153" s="658"/>
      <c r="U153" s="658"/>
      <c r="V153" s="658"/>
      <c r="W153" s="654"/>
      <c r="X153" s="654"/>
      <c r="Y153" s="654"/>
      <c r="Z153" s="654"/>
      <c r="AA153" s="654"/>
      <c r="AB153" s="654"/>
      <c r="AC153" s="654"/>
      <c r="AD153" s="654"/>
      <c r="AE153" s="654"/>
      <c r="AF153" s="654"/>
      <c r="AG153" s="654"/>
      <c r="AH153" s="654"/>
      <c r="AI153" s="654"/>
      <c r="AJ153" s="654"/>
      <c r="AK153" s="654"/>
      <c r="AL153" s="654"/>
      <c r="AM153" s="654"/>
      <c r="AN153" s="654"/>
      <c r="AO153" s="654"/>
      <c r="AP153" s="654"/>
      <c r="AQ153" s="1476"/>
      <c r="AR153" s="1476"/>
      <c r="AS153" s="1476"/>
      <c r="AT153" s="1476"/>
      <c r="AU153" s="1476"/>
      <c r="AV153" s="1476"/>
      <c r="AW153" s="1476"/>
      <c r="AX153" s="654"/>
      <c r="AY153" s="654"/>
      <c r="AZ153" s="654"/>
      <c r="BA153" s="654"/>
      <c r="BB153" s="161"/>
      <c r="BC153" s="8"/>
      <c r="BD153" s="173"/>
      <c r="BE153" s="773"/>
      <c r="BF153" s="173"/>
      <c r="BG153" s="173"/>
      <c r="BH153" s="4"/>
      <c r="BI153" s="173"/>
      <c r="BJ153" s="173"/>
      <c r="BK153" s="173"/>
      <c r="BL153" s="173"/>
      <c r="BM153" s="173"/>
      <c r="BN153" s="173"/>
      <c r="BO153" s="173"/>
      <c r="BP153" s="173"/>
      <c r="BQ153" s="173"/>
      <c r="BR153" s="173"/>
      <c r="BS153" s="173"/>
      <c r="BT153" s="173"/>
      <c r="BU153" s="173"/>
      <c r="BV153" s="173"/>
      <c r="BW153" s="173"/>
      <c r="BX153" s="173"/>
      <c r="BY153" s="173"/>
      <c r="BZ153" s="173"/>
      <c r="CA153" s="173"/>
      <c r="CB153" s="173"/>
      <c r="CC153" s="173"/>
      <c r="CD153" s="173"/>
      <c r="CE153" s="173"/>
      <c r="CF153" s="173"/>
      <c r="CG153" s="173"/>
    </row>
    <row r="154" spans="1:85" s="3" customFormat="1" ht="15.75" customHeight="1">
      <c r="A154" s="770"/>
      <c r="B154" s="7"/>
      <c r="C154" s="161"/>
      <c r="D154" s="161"/>
      <c r="E154" s="161"/>
      <c r="F154" s="161"/>
      <c r="G154" s="161"/>
      <c r="H154" s="161"/>
      <c r="I154" s="161"/>
      <c r="J154" s="161"/>
      <c r="K154" s="161"/>
      <c r="L154" s="161"/>
      <c r="M154" s="161"/>
      <c r="N154" s="161"/>
      <c r="O154" s="161"/>
      <c r="P154" s="161"/>
      <c r="Q154" s="161"/>
      <c r="R154" s="161"/>
      <c r="S154" s="161"/>
      <c r="T154" s="161"/>
      <c r="U154" s="161"/>
      <c r="V154" s="161"/>
      <c r="W154" s="161"/>
      <c r="X154" s="161"/>
      <c r="Y154" s="161"/>
      <c r="Z154" s="161"/>
      <c r="AA154" s="161"/>
      <c r="AB154" s="161"/>
      <c r="AC154" s="161"/>
      <c r="AD154" s="161"/>
      <c r="AE154" s="161"/>
      <c r="AF154" s="161"/>
      <c r="AG154" s="161"/>
      <c r="AH154" s="161"/>
      <c r="AI154" s="161"/>
      <c r="AJ154" s="161"/>
      <c r="AK154" s="161"/>
      <c r="AL154" s="161"/>
      <c r="AM154" s="161"/>
      <c r="AN154" s="871"/>
      <c r="AO154" s="871"/>
      <c r="AP154" s="871"/>
      <c r="AQ154" s="871"/>
      <c r="AR154" s="871"/>
      <c r="AS154" s="871"/>
      <c r="AT154" s="871"/>
      <c r="AU154" s="871"/>
      <c r="AV154" s="871"/>
      <c r="AW154" s="871"/>
      <c r="AX154" s="872"/>
      <c r="AY154" s="872"/>
      <c r="AZ154" s="872"/>
      <c r="BA154" s="872"/>
      <c r="BB154" s="161"/>
      <c r="BC154" s="8"/>
      <c r="BD154" s="173"/>
      <c r="BE154" s="773"/>
      <c r="BF154" s="173"/>
      <c r="BG154" s="173"/>
      <c r="BH154" s="4"/>
      <c r="BI154" s="173"/>
      <c r="BJ154" s="173"/>
      <c r="BK154" s="173"/>
      <c r="BL154" s="173"/>
      <c r="BM154" s="173"/>
      <c r="BN154" s="173"/>
      <c r="BO154" s="173"/>
      <c r="BP154" s="173"/>
      <c r="BQ154" s="173"/>
      <c r="BR154" s="173"/>
      <c r="BS154" s="173"/>
      <c r="BT154" s="173"/>
      <c r="BU154" s="173"/>
      <c r="BV154" s="173"/>
      <c r="BW154" s="173"/>
      <c r="BX154" s="173"/>
      <c r="BY154" s="173"/>
      <c r="BZ154" s="173"/>
      <c r="CA154" s="173"/>
      <c r="CB154" s="173"/>
      <c r="CC154" s="173"/>
      <c r="CD154" s="173"/>
      <c r="CE154" s="173"/>
      <c r="CF154" s="173"/>
      <c r="CG154" s="173"/>
    </row>
    <row r="155" spans="1:85" s="3" customFormat="1" ht="15.75" customHeight="1">
      <c r="A155" s="770"/>
      <c r="B155" s="7"/>
      <c r="C155" s="161"/>
      <c r="D155" s="161"/>
      <c r="E155" s="161"/>
      <c r="F155" s="161"/>
      <c r="G155" s="161"/>
      <c r="H155" s="161"/>
      <c r="I155" s="161"/>
      <c r="J155" s="633" t="s">
        <v>3350</v>
      </c>
      <c r="K155" s="18"/>
      <c r="L155" s="161"/>
      <c r="M155" s="161"/>
      <c r="N155" s="161"/>
      <c r="P155" s="1464">
        <v>0</v>
      </c>
      <c r="Q155" s="1465"/>
      <c r="R155" s="1466"/>
      <c r="S155" s="161" t="s">
        <v>420</v>
      </c>
      <c r="T155" s="161"/>
      <c r="Y155" s="161"/>
      <c r="Z155" s="1343" t="s">
        <v>3351</v>
      </c>
      <c r="AA155" s="1343"/>
      <c r="AB155" s="1343"/>
      <c r="AC155" s="1343"/>
      <c r="AE155" s="1464">
        <v>0</v>
      </c>
      <c r="AF155" s="1465"/>
      <c r="AG155" s="1466"/>
      <c r="AH155" s="161" t="s">
        <v>3352</v>
      </c>
      <c r="AI155" s="161"/>
      <c r="AJ155" s="161"/>
      <c r="AK155" s="161"/>
      <c r="AL155" s="161"/>
      <c r="AM155" s="161"/>
      <c r="AN155" s="871"/>
      <c r="AO155" s="871"/>
      <c r="AP155" s="871"/>
      <c r="AQ155" s="871"/>
      <c r="AR155" s="871"/>
      <c r="AS155" s="871"/>
      <c r="AT155" s="871"/>
      <c r="AU155" s="871"/>
      <c r="AV155" s="871"/>
      <c r="AW155" s="871"/>
      <c r="AX155" s="872"/>
      <c r="AY155" s="872"/>
      <c r="AZ155" s="872"/>
      <c r="BA155" s="872"/>
      <c r="BB155" s="161"/>
      <c r="BC155" s="8"/>
      <c r="BD155" s="173"/>
      <c r="BE155" s="773"/>
      <c r="BF155" s="173"/>
      <c r="BG155" s="173"/>
      <c r="BH155" s="4"/>
      <c r="BI155" s="173"/>
      <c r="BJ155" s="173"/>
      <c r="BK155" s="173"/>
      <c r="BL155" s="173"/>
      <c r="BM155" s="173"/>
      <c r="BN155" s="173"/>
      <c r="BO155" s="173"/>
      <c r="BP155" s="173"/>
      <c r="BQ155" s="173"/>
      <c r="BR155" s="173"/>
      <c r="BS155" s="173"/>
      <c r="BT155" s="173"/>
      <c r="BU155" s="173"/>
      <c r="BV155" s="173"/>
      <c r="BW155" s="173"/>
      <c r="BX155" s="173"/>
      <c r="BY155" s="173"/>
      <c r="BZ155" s="173"/>
      <c r="CA155" s="173"/>
      <c r="CB155" s="173"/>
      <c r="CC155" s="173"/>
      <c r="CD155" s="173"/>
      <c r="CE155" s="173"/>
      <c r="CF155" s="173"/>
      <c r="CG155" s="173"/>
    </row>
    <row r="156" spans="1:85" s="3" customFormat="1" ht="9" customHeight="1">
      <c r="A156" s="770"/>
      <c r="B156" s="7"/>
      <c r="C156" s="161"/>
      <c r="D156" s="161"/>
      <c r="E156" s="161"/>
      <c r="F156" s="161"/>
      <c r="G156" s="161"/>
      <c r="H156" s="161"/>
      <c r="I156" s="161"/>
      <c r="J156" s="161"/>
      <c r="K156" s="161"/>
      <c r="L156" s="161"/>
      <c r="M156" s="161"/>
      <c r="N156" s="161"/>
      <c r="O156" s="161"/>
      <c r="P156" s="161"/>
      <c r="Q156" s="161"/>
      <c r="R156" s="161"/>
      <c r="S156" s="161"/>
      <c r="T156" s="161"/>
      <c r="U156" s="161"/>
      <c r="V156" s="161"/>
      <c r="W156" s="161"/>
      <c r="X156" s="161"/>
      <c r="Y156" s="161"/>
      <c r="Z156" s="161"/>
      <c r="AA156" s="161"/>
      <c r="AB156" s="161"/>
      <c r="AC156" s="161"/>
      <c r="AD156" s="161"/>
      <c r="AE156" s="161"/>
      <c r="AF156" s="161"/>
      <c r="AG156" s="161"/>
      <c r="AH156" s="161"/>
      <c r="AI156" s="161"/>
      <c r="AJ156" s="161"/>
      <c r="AK156" s="161"/>
      <c r="AL156" s="161"/>
      <c r="AM156" s="161"/>
      <c r="AN156" s="871"/>
      <c r="AO156" s="871"/>
      <c r="AP156" s="871"/>
      <c r="AQ156" s="871"/>
      <c r="AR156" s="871"/>
      <c r="AS156" s="871"/>
      <c r="AT156" s="871"/>
      <c r="AU156" s="871"/>
      <c r="AV156" s="871"/>
      <c r="AW156" s="871"/>
      <c r="AX156" s="872"/>
      <c r="AY156" s="872"/>
      <c r="AZ156" s="872"/>
      <c r="BA156" s="872"/>
      <c r="BB156" s="161"/>
      <c r="BC156" s="8"/>
      <c r="BD156" s="173"/>
      <c r="BE156" s="773"/>
      <c r="BF156" s="173"/>
      <c r="BG156" s="173"/>
      <c r="BH156" s="4"/>
      <c r="BI156" s="173"/>
      <c r="BJ156" s="173"/>
      <c r="BK156" s="173"/>
      <c r="BL156" s="173"/>
      <c r="BM156" s="173"/>
      <c r="BN156" s="173"/>
      <c r="BO156" s="173"/>
      <c r="BP156" s="173"/>
      <c r="BQ156" s="173"/>
      <c r="BR156" s="173"/>
      <c r="BS156" s="173"/>
      <c r="BT156" s="173"/>
      <c r="BU156" s="173"/>
      <c r="BV156" s="173"/>
      <c r="BW156" s="173"/>
      <c r="BX156" s="173"/>
      <c r="BY156" s="173"/>
      <c r="BZ156" s="173"/>
      <c r="CA156" s="173"/>
      <c r="CB156" s="173"/>
      <c r="CC156" s="173"/>
      <c r="CD156" s="173"/>
      <c r="CE156" s="173"/>
      <c r="CF156" s="173"/>
      <c r="CG156" s="173"/>
    </row>
    <row r="157" spans="1:85" s="3" customFormat="1" ht="15.75" customHeight="1">
      <c r="A157" s="770"/>
      <c r="B157" s="7"/>
      <c r="C157" s="161"/>
      <c r="D157" s="161"/>
      <c r="E157" s="161"/>
      <c r="F157" s="161"/>
      <c r="G157" s="161"/>
      <c r="H157" s="161"/>
      <c r="I157" s="161"/>
      <c r="J157" s="161"/>
      <c r="K157" s="161"/>
      <c r="L157" s="161"/>
      <c r="M157" s="161"/>
      <c r="N157" s="161"/>
      <c r="O157" s="161"/>
      <c r="P157" s="161"/>
      <c r="Q157" s="161"/>
      <c r="R157" s="161"/>
      <c r="S157" s="161"/>
      <c r="T157" s="161"/>
      <c r="U157" s="161"/>
      <c r="V157" s="161"/>
      <c r="W157" s="161"/>
      <c r="X157" s="161"/>
      <c r="Y157" s="161"/>
      <c r="Z157" s="161"/>
      <c r="AA157" s="161"/>
      <c r="AB157" s="161"/>
      <c r="AC157" s="161"/>
      <c r="AD157" s="161"/>
      <c r="AE157" s="161"/>
      <c r="AF157" s="161"/>
      <c r="AG157" s="161"/>
      <c r="AH157" s="161"/>
      <c r="AI157" s="161"/>
      <c r="AJ157" s="161"/>
      <c r="AK157" s="161"/>
      <c r="AL157" s="161"/>
      <c r="AM157" s="161"/>
      <c r="AN157" s="871"/>
      <c r="AO157" s="1371" t="s">
        <v>3353</v>
      </c>
      <c r="AP157" s="1371"/>
      <c r="AQ157" s="1371"/>
      <c r="AR157" s="1371"/>
      <c r="AS157" s="1371"/>
      <c r="AT157" s="1371"/>
      <c r="AU157" s="1371"/>
      <c r="AV157" s="1371"/>
      <c r="AW157" s="1371"/>
      <c r="AX157" s="1548">
        <f>'Control Panel'!C948</f>
        <v>0</v>
      </c>
      <c r="AY157" s="1454"/>
      <c r="AZ157" s="1454"/>
      <c r="BA157" s="1454"/>
      <c r="BB157" s="161"/>
      <c r="BC157" s="8"/>
      <c r="BD157" s="173"/>
      <c r="BE157" s="773"/>
      <c r="BF157" s="173"/>
      <c r="BG157" s="173"/>
      <c r="BH157" s="4"/>
      <c r="BI157" s="173"/>
      <c r="BJ157" s="173"/>
      <c r="BK157" s="173"/>
      <c r="BL157" s="173"/>
      <c r="BM157" s="173"/>
      <c r="BN157" s="173"/>
      <c r="BO157" s="173"/>
      <c r="BP157" s="173"/>
      <c r="BQ157" s="173"/>
      <c r="BR157" s="173"/>
      <c r="BS157" s="173"/>
      <c r="BT157" s="173"/>
      <c r="BU157" s="173"/>
      <c r="BV157" s="173"/>
      <c r="BW157" s="173"/>
      <c r="BX157" s="173"/>
      <c r="BY157" s="173"/>
      <c r="BZ157" s="173"/>
      <c r="CA157" s="173"/>
      <c r="CB157" s="173"/>
      <c r="CC157" s="173"/>
      <c r="CD157" s="173"/>
      <c r="CE157" s="173"/>
      <c r="CF157" s="173"/>
      <c r="CG157" s="173"/>
    </row>
    <row r="158" spans="1:85" s="3" customFormat="1" ht="10.5" customHeight="1">
      <c r="A158" s="770"/>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15"/>
      <c r="AX158" s="657"/>
      <c r="AY158" s="657"/>
      <c r="AZ158" s="657"/>
      <c r="BA158" s="657"/>
      <c r="BB158" s="161"/>
      <c r="BC158" s="8"/>
      <c r="BD158" s="173"/>
      <c r="BE158" s="773"/>
      <c r="BF158" s="173"/>
      <c r="BG158" s="173"/>
      <c r="BH158" s="4"/>
      <c r="BI158" s="173"/>
      <c r="BJ158" s="173"/>
      <c r="BK158" s="173"/>
      <c r="BL158" s="173"/>
      <c r="BM158" s="173"/>
      <c r="BN158" s="173"/>
      <c r="BO158" s="173"/>
      <c r="BP158" s="173"/>
      <c r="BQ158" s="173"/>
      <c r="BR158" s="173"/>
      <c r="BS158" s="173"/>
      <c r="BT158" s="173"/>
      <c r="BU158" s="173"/>
      <c r="BV158" s="173"/>
      <c r="BW158" s="173"/>
      <c r="BX158" s="173"/>
      <c r="BY158" s="173"/>
      <c r="BZ158" s="173"/>
      <c r="CA158" s="173"/>
      <c r="CB158" s="173"/>
      <c r="CC158" s="173"/>
      <c r="CD158" s="173"/>
      <c r="CE158" s="173"/>
      <c r="CF158" s="173"/>
      <c r="CG158" s="173"/>
    </row>
    <row r="159" spans="1:85" s="3" customFormat="1" ht="17.25" customHeight="1">
      <c r="A159" s="770"/>
      <c r="B159" s="766"/>
      <c r="C159" s="1433" t="s">
        <v>4564</v>
      </c>
      <c r="D159" s="1433"/>
      <c r="E159" s="1433"/>
      <c r="F159" s="1433"/>
      <c r="G159" s="161"/>
      <c r="H159" s="161"/>
      <c r="I159" s="161"/>
      <c r="J159" s="161"/>
      <c r="K159" s="161"/>
      <c r="L159" s="161"/>
      <c r="M159" s="161"/>
      <c r="N159" s="161"/>
      <c r="O159" s="161"/>
      <c r="P159" s="161"/>
      <c r="Q159" s="161"/>
      <c r="R159" s="161"/>
      <c r="S159" s="161"/>
      <c r="T159" s="161"/>
      <c r="U159" s="161"/>
      <c r="V159" s="161"/>
      <c r="W159" s="161"/>
      <c r="X159" s="161"/>
      <c r="Y159" s="161"/>
      <c r="Z159" s="161"/>
      <c r="AA159" s="161"/>
      <c r="AB159" s="161"/>
      <c r="AC159" s="161"/>
      <c r="AD159" s="161"/>
      <c r="AE159" s="161"/>
      <c r="AF159" s="161"/>
      <c r="AG159" s="161"/>
      <c r="AH159" s="161"/>
      <c r="AI159" s="161"/>
      <c r="AJ159" s="161"/>
      <c r="AK159" s="161"/>
      <c r="AL159" s="161"/>
      <c r="AM159" s="161"/>
      <c r="AN159" s="161" t="s">
        <v>509</v>
      </c>
      <c r="AO159" s="161"/>
      <c r="AP159" s="161"/>
      <c r="AQ159" s="161"/>
      <c r="AR159" s="161"/>
      <c r="AS159" s="161"/>
      <c r="AT159" s="161"/>
      <c r="AU159" s="161"/>
      <c r="AV159" s="161"/>
      <c r="AW159" s="300"/>
      <c r="AX159" s="161"/>
      <c r="AY159" s="161"/>
      <c r="AZ159" s="161"/>
      <c r="BA159" s="161"/>
      <c r="BB159" s="161"/>
      <c r="BC159" s="8"/>
      <c r="BD159" s="173"/>
      <c r="BE159" s="773"/>
      <c r="BF159" s="173"/>
      <c r="BG159" s="173"/>
      <c r="BH159" s="173"/>
      <c r="BI159" s="173"/>
      <c r="BJ159" s="173"/>
      <c r="BK159" s="173"/>
      <c r="BL159" s="173"/>
      <c r="BM159" s="173"/>
      <c r="BN159" s="173"/>
      <c r="BO159" s="173"/>
      <c r="BP159" s="173"/>
      <c r="BQ159" s="173"/>
      <c r="BR159" s="173"/>
      <c r="BS159" s="173"/>
      <c r="BT159" s="173"/>
      <c r="BU159" s="173"/>
      <c r="BV159" s="173"/>
      <c r="BW159" s="173"/>
      <c r="BX159" s="173"/>
      <c r="BY159" s="173"/>
      <c r="BZ159" s="173"/>
      <c r="CA159" s="173"/>
      <c r="CB159" s="173"/>
      <c r="CC159" s="173"/>
      <c r="CD159" s="173"/>
      <c r="CE159" s="173"/>
      <c r="CF159" s="173"/>
      <c r="CG159" s="173"/>
    </row>
    <row r="160" spans="1:85" s="3" customFormat="1" ht="7.5" customHeight="1">
      <c r="A160" s="770"/>
      <c r="B160" s="682"/>
      <c r="C160" s="1434"/>
      <c r="D160" s="1434"/>
      <c r="E160" s="1434"/>
      <c r="F160" s="1434"/>
      <c r="G160" s="161"/>
      <c r="I160" s="1502" t="s">
        <v>63</v>
      </c>
      <c r="J160" s="1502"/>
      <c r="K160" s="1502"/>
      <c r="L160" s="1502"/>
      <c r="M160" s="1502"/>
      <c r="N160" s="1502"/>
      <c r="O160" s="658"/>
      <c r="P160" s="658"/>
      <c r="Q160" s="658"/>
      <c r="R160" s="658"/>
      <c r="S160" s="658"/>
      <c r="T160" s="658"/>
      <c r="U160" s="658"/>
      <c r="V160" s="654"/>
      <c r="W160" s="654"/>
      <c r="X160" s="654"/>
      <c r="Y160" s="654"/>
      <c r="Z160" s="654"/>
      <c r="AA160" s="654"/>
      <c r="AB160" s="654"/>
      <c r="AC160" s="654"/>
      <c r="AD160" s="654"/>
      <c r="AE160" s="654"/>
      <c r="AF160" s="654"/>
      <c r="AG160" s="654"/>
      <c r="AH160" s="654"/>
      <c r="AI160" s="654"/>
      <c r="AJ160" s="654"/>
      <c r="AK160" s="654"/>
      <c r="AL160" s="654"/>
      <c r="AM160" s="654"/>
      <c r="AN160" s="654"/>
      <c r="AO160" s="654"/>
      <c r="AP160" s="1476"/>
      <c r="AQ160" s="1476"/>
      <c r="AR160" s="1476"/>
      <c r="AS160" s="1476"/>
      <c r="AT160" s="1476"/>
      <c r="AU160" s="1476"/>
      <c r="AV160" s="1476"/>
      <c r="AW160" s="654"/>
      <c r="AX160" s="654"/>
      <c r="AY160" s="654"/>
      <c r="AZ160" s="654"/>
      <c r="BA160" s="654"/>
      <c r="BB160" s="161"/>
      <c r="BC160" s="8"/>
      <c r="BD160" s="173"/>
      <c r="BE160" s="773"/>
      <c r="BF160" s="173"/>
      <c r="BG160" s="173"/>
      <c r="BH160" s="173"/>
      <c r="BI160" s="173"/>
      <c r="BJ160" s="173"/>
      <c r="BK160" s="173"/>
      <c r="BL160" s="173"/>
      <c r="BM160" s="173"/>
      <c r="BN160" s="173"/>
      <c r="BO160" s="173"/>
      <c r="BP160" s="173"/>
      <c r="BQ160" s="173"/>
      <c r="BR160" s="173"/>
      <c r="BS160" s="173"/>
      <c r="BT160" s="173"/>
      <c r="BU160" s="173"/>
      <c r="BV160" s="173"/>
      <c r="BW160" s="173"/>
      <c r="BX160" s="173"/>
      <c r="BY160" s="173"/>
      <c r="BZ160" s="173"/>
      <c r="CA160" s="173"/>
      <c r="CB160" s="173"/>
      <c r="CC160" s="173"/>
      <c r="CD160" s="173"/>
      <c r="CE160" s="173"/>
      <c r="CF160" s="173"/>
      <c r="CG160" s="173"/>
    </row>
    <row r="161" spans="1:85" s="3" customFormat="1" ht="7.5" customHeight="1">
      <c r="A161" s="770"/>
      <c r="B161" s="682"/>
      <c r="C161" s="1434"/>
      <c r="D161" s="1434"/>
      <c r="E161" s="1434"/>
      <c r="F161" s="1434"/>
      <c r="G161" s="161"/>
      <c r="I161" s="1502"/>
      <c r="J161" s="1502"/>
      <c r="K161" s="1502"/>
      <c r="L161" s="1502"/>
      <c r="M161" s="1502"/>
      <c r="N161" s="1502"/>
      <c r="O161" s="658"/>
      <c r="P161" s="658"/>
      <c r="Q161" s="658"/>
      <c r="R161" s="658"/>
      <c r="S161" s="658"/>
      <c r="T161" s="658"/>
      <c r="U161" s="658"/>
      <c r="V161" s="654"/>
      <c r="W161" s="654"/>
      <c r="X161" s="654"/>
      <c r="Y161" s="654"/>
      <c r="Z161" s="654"/>
      <c r="AA161" s="654"/>
      <c r="AB161" s="654"/>
      <c r="AC161" s="654"/>
      <c r="AD161" s="654"/>
      <c r="AE161" s="654"/>
      <c r="AF161" s="654"/>
      <c r="AG161" s="654"/>
      <c r="AH161" s="654"/>
      <c r="AI161" s="654"/>
      <c r="AJ161" s="654"/>
      <c r="AK161" s="654"/>
      <c r="AL161" s="654"/>
      <c r="AM161" s="654"/>
      <c r="AN161" s="654"/>
      <c r="AO161" s="654"/>
      <c r="AP161" s="1476"/>
      <c r="AQ161" s="1476"/>
      <c r="AR161" s="1476"/>
      <c r="AS161" s="1476"/>
      <c r="AT161" s="1476"/>
      <c r="AU161" s="1476"/>
      <c r="AV161" s="1476"/>
      <c r="AW161" s="654"/>
      <c r="AX161" s="654"/>
      <c r="AY161" s="654"/>
      <c r="AZ161" s="654"/>
      <c r="BA161" s="654"/>
      <c r="BB161" s="161"/>
      <c r="BC161" s="8"/>
      <c r="BD161" s="173"/>
      <c r="BE161" s="773"/>
      <c r="BF161" s="173"/>
      <c r="BG161" s="173"/>
      <c r="BH161" s="4"/>
      <c r="BI161" s="173"/>
      <c r="BJ161" s="173"/>
      <c r="BK161" s="173"/>
      <c r="BL161" s="173"/>
      <c r="BM161" s="173"/>
      <c r="BN161" s="173"/>
      <c r="BO161" s="173"/>
      <c r="BP161" s="173"/>
      <c r="BQ161" s="173"/>
      <c r="BR161" s="173"/>
      <c r="BS161" s="173"/>
      <c r="BT161" s="173"/>
      <c r="BU161" s="173"/>
      <c r="BV161" s="173"/>
      <c r="BW161" s="173"/>
      <c r="BX161" s="173"/>
      <c r="BY161" s="173"/>
      <c r="BZ161" s="173"/>
      <c r="CA161" s="173"/>
      <c r="CB161" s="173"/>
      <c r="CC161" s="173"/>
      <c r="CD161" s="173"/>
      <c r="CE161" s="173"/>
      <c r="CF161" s="173"/>
      <c r="CG161" s="173"/>
    </row>
    <row r="162" spans="1:85" s="3" customFormat="1" ht="15.75" customHeight="1">
      <c r="A162" s="770"/>
      <c r="B162" s="682"/>
      <c r="C162" s="1434"/>
      <c r="D162" s="1434"/>
      <c r="E162" s="1434"/>
      <c r="F162" s="1434"/>
      <c r="G162" s="161"/>
      <c r="I162" s="764"/>
      <c r="AX162" s="654"/>
      <c r="AY162" s="654"/>
      <c r="AZ162" s="654"/>
      <c r="BA162" s="654"/>
      <c r="BB162" s="161"/>
      <c r="BC162" s="8"/>
      <c r="BD162" s="173"/>
      <c r="BE162" s="773"/>
      <c r="BF162" s="173"/>
      <c r="BG162" s="173"/>
      <c r="BH162" s="4"/>
      <c r="BI162" s="173"/>
      <c r="BJ162" s="173"/>
      <c r="BK162" s="173"/>
      <c r="BL162" s="4"/>
      <c r="BM162" s="173"/>
      <c r="BN162" s="173"/>
      <c r="BO162" s="173"/>
      <c r="BP162" s="4"/>
      <c r="BQ162" s="173"/>
      <c r="BR162" s="173"/>
      <c r="BS162" s="173"/>
      <c r="BT162" s="4"/>
      <c r="BU162" s="173"/>
      <c r="BV162" s="173"/>
      <c r="BW162" s="173"/>
      <c r="BX162" s="4"/>
      <c r="BY162" s="173"/>
      <c r="BZ162" s="173"/>
      <c r="CA162" s="4"/>
      <c r="CB162" s="173"/>
      <c r="CC162" s="173"/>
      <c r="CD162" s="173"/>
      <c r="CE162" s="4"/>
      <c r="CF162" s="173"/>
      <c r="CG162" s="173"/>
    </row>
    <row r="163" spans="1:85" s="3" customFormat="1" ht="18" customHeight="1">
      <c r="A163" s="770"/>
      <c r="B163" s="7"/>
      <c r="C163" s="354"/>
      <c r="D163" s="354"/>
      <c r="E163" s="354"/>
      <c r="F163" s="354"/>
      <c r="G163" s="161"/>
      <c r="Y163" s="1480" t="s">
        <v>370</v>
      </c>
      <c r="Z163" s="1480"/>
      <c r="AA163" s="1480"/>
      <c r="AB163" s="1480"/>
      <c r="AC163" s="1480"/>
      <c r="AD163" s="1480"/>
      <c r="AE163" s="1480"/>
      <c r="AF163" s="1480"/>
      <c r="AG163" s="1480"/>
      <c r="AH163" s="1480"/>
      <c r="AI163" s="1480"/>
      <c r="AJ163" s="1480"/>
      <c r="AK163" s="1480"/>
      <c r="AL163" s="1480"/>
      <c r="AM163" s="1480"/>
      <c r="AN163" s="1480"/>
      <c r="AR163" s="1480" t="s">
        <v>343</v>
      </c>
      <c r="AS163" s="1480"/>
      <c r="AT163" s="1480"/>
      <c r="AU163" s="1480"/>
      <c r="AV163" s="1480"/>
      <c r="AW163" s="1480"/>
      <c r="AX163" s="654"/>
      <c r="AY163" s="654"/>
      <c r="AZ163" s="654"/>
      <c r="BA163" s="654"/>
      <c r="BB163" s="161"/>
      <c r="BC163" s="8"/>
      <c r="BD163" s="173"/>
      <c r="BE163" s="773"/>
      <c r="BF163" s="173"/>
      <c r="BG163" s="173"/>
      <c r="BH163" s="4"/>
      <c r="BI163" s="173"/>
      <c r="BJ163" s="173"/>
      <c r="BK163" s="173"/>
      <c r="BL163" s="4"/>
      <c r="BM163" s="173"/>
      <c r="BN163" s="173"/>
      <c r="BO163" s="173"/>
      <c r="BP163" s="4"/>
      <c r="BQ163" s="173"/>
      <c r="BR163" s="173"/>
      <c r="BS163" s="173"/>
      <c r="BT163" s="4"/>
      <c r="BU163" s="173"/>
      <c r="BV163" s="173"/>
      <c r="BW163" s="173"/>
      <c r="BX163" s="4"/>
      <c r="BY163" s="173"/>
      <c r="BZ163" s="173"/>
      <c r="CA163" s="4"/>
      <c r="CB163" s="173"/>
      <c r="CC163" s="173"/>
      <c r="CD163" s="173"/>
      <c r="CE163" s="4"/>
      <c r="CF163" s="173"/>
      <c r="CG163" s="173"/>
    </row>
    <row r="164" spans="1:85" s="3" customFormat="1" ht="9" customHeight="1">
      <c r="A164" s="770"/>
      <c r="B164" s="7"/>
      <c r="C164" s="354"/>
      <c r="D164" s="354"/>
      <c r="E164" s="354"/>
      <c r="F164" s="354"/>
      <c r="G164" s="161"/>
      <c r="J164" s="161"/>
      <c r="K164" s="161"/>
      <c r="L164" s="161"/>
      <c r="M164" s="161"/>
      <c r="N164" s="161"/>
      <c r="O164" s="161"/>
      <c r="P164" s="161"/>
      <c r="Q164" s="161"/>
      <c r="R164" s="161"/>
      <c r="S164" s="161"/>
      <c r="T164" s="161"/>
      <c r="U164" s="161"/>
      <c r="V164" s="161"/>
      <c r="W164" s="161"/>
      <c r="AX164" s="654"/>
      <c r="AY164" s="654"/>
      <c r="AZ164" s="654"/>
      <c r="BA164" s="654"/>
      <c r="BB164" s="161"/>
      <c r="BC164" s="8"/>
      <c r="BD164" s="173"/>
      <c r="BE164" s="773"/>
      <c r="BF164" s="173"/>
      <c r="BG164" s="173"/>
      <c r="BH164" s="4"/>
      <c r="BI164" s="173"/>
      <c r="BJ164" s="173"/>
      <c r="BK164" s="173"/>
      <c r="BL164" s="4"/>
      <c r="BM164" s="173"/>
      <c r="BN164" s="173"/>
      <c r="BO164" s="173"/>
      <c r="BP164" s="4"/>
      <c r="BQ164" s="173"/>
      <c r="BR164" s="173"/>
      <c r="BS164" s="173"/>
      <c r="BT164" s="4"/>
      <c r="BU164" s="173"/>
      <c r="BV164" s="173"/>
      <c r="BW164" s="173"/>
      <c r="BX164" s="4"/>
      <c r="BY164" s="173"/>
      <c r="BZ164" s="173"/>
      <c r="CA164" s="4"/>
      <c r="CB164" s="173"/>
      <c r="CC164" s="173"/>
      <c r="CD164" s="173"/>
      <c r="CE164" s="4"/>
      <c r="CF164" s="173"/>
      <c r="CG164" s="173"/>
    </row>
    <row r="165" spans="1:85" s="3" customFormat="1" ht="15.75" customHeight="1">
      <c r="A165" s="770"/>
      <c r="B165" s="7"/>
      <c r="C165" s="354"/>
      <c r="D165" s="354"/>
      <c r="E165" s="354"/>
      <c r="F165" s="354"/>
      <c r="G165" s="161"/>
      <c r="J165" s="650" t="s">
        <v>1182</v>
      </c>
      <c r="K165" s="650"/>
      <c r="L165" s="650"/>
      <c r="M165" s="650"/>
      <c r="N165" s="650"/>
      <c r="O165" s="650"/>
      <c r="P165" s="650"/>
      <c r="Q165" s="650"/>
      <c r="R165" s="650"/>
      <c r="S165" s="161"/>
      <c r="T165" s="161"/>
      <c r="U165" s="161"/>
      <c r="V165" s="161"/>
      <c r="Z165" s="1384" t="s">
        <v>342</v>
      </c>
      <c r="AA165" s="1384"/>
      <c r="AB165" s="1384"/>
      <c r="AC165" s="1384"/>
      <c r="AD165" s="1384"/>
      <c r="AJ165" s="1384" t="s">
        <v>1139</v>
      </c>
      <c r="AK165" s="1384"/>
      <c r="AL165" s="1384"/>
      <c r="AM165" s="1384"/>
      <c r="AN165" s="1384"/>
      <c r="AR165" s="1384" t="s">
        <v>464</v>
      </c>
      <c r="AS165" s="1384"/>
      <c r="AT165" s="1384"/>
      <c r="AU165" s="1384"/>
      <c r="AV165" s="1384"/>
      <c r="AW165" s="1384"/>
      <c r="AX165" s="654"/>
      <c r="AY165" s="654"/>
      <c r="AZ165" s="654"/>
      <c r="BA165" s="654"/>
      <c r="BB165" s="161"/>
      <c r="BC165" s="8"/>
      <c r="BD165" s="173"/>
      <c r="BE165" s="773"/>
      <c r="BF165" s="173"/>
      <c r="BG165" s="173"/>
      <c r="BH165" s="4"/>
      <c r="BI165" s="173"/>
      <c r="BJ165" s="173"/>
      <c r="BK165" s="173"/>
      <c r="BL165" s="4"/>
      <c r="BM165" s="173"/>
      <c r="BN165" s="173"/>
      <c r="BO165" s="173"/>
      <c r="BP165" s="4"/>
      <c r="BQ165" s="173"/>
      <c r="BR165" s="173"/>
      <c r="BS165" s="173"/>
      <c r="BT165" s="4"/>
      <c r="BU165" s="173"/>
      <c r="BV165" s="173"/>
      <c r="BW165" s="173"/>
      <c r="BX165" s="4"/>
      <c r="BY165" s="173"/>
      <c r="BZ165" s="173"/>
      <c r="CA165" s="4"/>
      <c r="CB165" s="173"/>
      <c r="CC165" s="173"/>
      <c r="CD165" s="173"/>
      <c r="CE165" s="4"/>
      <c r="CF165" s="173"/>
      <c r="CG165" s="173"/>
    </row>
    <row r="166" spans="1:85" s="3" customFormat="1" ht="13.5" customHeight="1">
      <c r="A166" s="770"/>
      <c r="B166" s="7"/>
      <c r="C166" s="354"/>
      <c r="D166" s="354"/>
      <c r="E166" s="354"/>
      <c r="F166" s="354"/>
      <c r="G166" s="161"/>
      <c r="J166" s="161"/>
      <c r="K166" s="161"/>
      <c r="L166" s="161"/>
      <c r="M166" s="161"/>
      <c r="N166" s="161"/>
      <c r="O166" s="161"/>
      <c r="P166" s="161"/>
      <c r="Q166" s="161"/>
      <c r="R166" s="161"/>
      <c r="S166" s="161"/>
      <c r="T166" s="161"/>
      <c r="U166" s="161"/>
      <c r="V166" s="161"/>
      <c r="X166" s="161"/>
      <c r="Y166" s="161"/>
      <c r="Z166" s="161"/>
      <c r="AA166" s="161"/>
      <c r="AB166" s="161"/>
      <c r="AV166" s="161"/>
      <c r="AW166" s="161"/>
      <c r="AX166" s="654"/>
      <c r="AY166" s="654"/>
      <c r="AZ166" s="654"/>
      <c r="BA166" s="654"/>
      <c r="BB166" s="161"/>
      <c r="BC166" s="8"/>
      <c r="BD166" s="173"/>
      <c r="BE166" s="773"/>
      <c r="BF166" s="173"/>
      <c r="BG166" s="173"/>
      <c r="BH166" s="4"/>
      <c r="BI166" s="173"/>
      <c r="BJ166" s="173"/>
      <c r="BK166" s="173"/>
      <c r="BL166" s="4"/>
      <c r="BM166" s="173"/>
      <c r="BN166" s="173"/>
      <c r="BO166" s="173"/>
      <c r="BP166" s="4"/>
      <c r="BQ166" s="173"/>
      <c r="BR166" s="173"/>
      <c r="BS166" s="173"/>
      <c r="BT166" s="4"/>
      <c r="BU166" s="173"/>
      <c r="BV166" s="173"/>
      <c r="BW166" s="173"/>
      <c r="BX166" s="4"/>
      <c r="BY166" s="173"/>
      <c r="BZ166" s="173"/>
      <c r="CA166" s="4"/>
      <c r="CB166" s="173"/>
      <c r="CC166" s="173"/>
      <c r="CD166" s="173"/>
      <c r="CE166" s="4"/>
      <c r="CF166" s="173"/>
      <c r="CG166" s="173"/>
    </row>
    <row r="167" spans="1:85" s="3" customFormat="1" ht="15" customHeight="1">
      <c r="A167" s="770"/>
      <c r="B167" s="7"/>
      <c r="C167" s="354"/>
      <c r="D167" s="354"/>
      <c r="E167" s="354"/>
      <c r="F167" s="354"/>
      <c r="G167" s="161"/>
      <c r="J167" s="1496" t="s">
        <v>1263</v>
      </c>
      <c r="K167" s="1497"/>
      <c r="L167" s="1497"/>
      <c r="M167" s="1497"/>
      <c r="N167" s="1497"/>
      <c r="O167" s="1497"/>
      <c r="P167" s="1497"/>
      <c r="Q167" s="1497"/>
      <c r="R167" s="1497"/>
      <c r="S167" s="1497"/>
      <c r="T167" s="1497"/>
      <c r="U167" s="1498"/>
      <c r="AA167" s="1464">
        <v>0</v>
      </c>
      <c r="AB167" s="1465"/>
      <c r="AC167" s="1466"/>
      <c r="AK167" s="1455">
        <v>744</v>
      </c>
      <c r="AL167" s="1456"/>
      <c r="AM167" s="195" t="s">
        <v>420</v>
      </c>
      <c r="AS167" s="1360">
        <f>'Control Panel'!K973</f>
        <v>0</v>
      </c>
      <c r="AT167" s="1361"/>
      <c r="AU167" s="1361"/>
      <c r="AV167" s="1362"/>
      <c r="AW167" s="161"/>
      <c r="AX167" s="1468">
        <f>'Control Panel'!L973</f>
        <v>0</v>
      </c>
      <c r="AY167" s="1468"/>
      <c r="AZ167" s="1468"/>
      <c r="BA167" s="1468"/>
      <c r="BB167" s="161"/>
      <c r="BC167" s="8"/>
      <c r="BD167" s="173"/>
      <c r="BE167" s="773"/>
      <c r="BF167" s="173"/>
      <c r="BG167" s="173"/>
      <c r="BH167" s="4"/>
      <c r="BI167" s="173"/>
      <c r="BJ167" s="173"/>
      <c r="BK167" s="173"/>
      <c r="BL167" s="4"/>
      <c r="BM167" s="173"/>
      <c r="BN167" s="173"/>
      <c r="BO167" s="173"/>
      <c r="BP167" s="4"/>
      <c r="BQ167" s="173"/>
      <c r="BR167" s="173"/>
      <c r="BS167" s="173"/>
      <c r="BT167" s="4"/>
      <c r="BU167" s="173"/>
      <c r="BV167" s="173"/>
      <c r="BW167" s="173"/>
      <c r="BX167" s="4"/>
      <c r="BY167" s="173"/>
      <c r="BZ167" s="173"/>
      <c r="CA167" s="4"/>
      <c r="CB167" s="173"/>
      <c r="CC167" s="173"/>
      <c r="CD167" s="173"/>
      <c r="CE167" s="4"/>
      <c r="CF167" s="173"/>
      <c r="CG167" s="173"/>
    </row>
    <row r="168" spans="1:85" s="3" customFormat="1" ht="7.5" customHeight="1">
      <c r="A168" s="770"/>
      <c r="B168" s="7"/>
      <c r="C168" s="161"/>
      <c r="D168" s="161"/>
      <c r="E168" s="161"/>
      <c r="F168" s="161"/>
      <c r="G168" s="161"/>
      <c r="J168" s="100"/>
      <c r="K168" s="161"/>
      <c r="L168" s="161"/>
      <c r="M168" s="161"/>
      <c r="N168" s="161"/>
      <c r="O168" s="161"/>
      <c r="P168" s="161"/>
      <c r="Q168" s="161"/>
      <c r="R168" s="161"/>
      <c r="S168" s="161"/>
      <c r="T168" s="161"/>
      <c r="U168" s="161"/>
      <c r="AA168" s="161"/>
      <c r="AB168" s="161"/>
      <c r="AK168" s="54"/>
      <c r="AL168" s="54"/>
      <c r="AM168" s="195"/>
      <c r="AV168" s="161"/>
      <c r="AW168" s="161"/>
      <c r="AX168" s="654"/>
      <c r="AY168" s="654"/>
      <c r="AZ168" s="654"/>
      <c r="BA168" s="654"/>
      <c r="BB168" s="161"/>
      <c r="BC168" s="8"/>
      <c r="BD168" s="173"/>
      <c r="BE168" s="773"/>
      <c r="BF168" s="173"/>
      <c r="BG168" s="173"/>
      <c r="BH168" s="4"/>
      <c r="BI168" s="173"/>
      <c r="BJ168" s="173"/>
      <c r="BK168" s="173"/>
      <c r="BL168" s="4"/>
      <c r="BM168" s="173"/>
      <c r="BN168" s="173"/>
      <c r="BO168" s="173"/>
      <c r="BP168" s="4"/>
      <c r="BQ168" s="173"/>
      <c r="BR168" s="173"/>
      <c r="BS168" s="173"/>
      <c r="BT168" s="4"/>
      <c r="BU168" s="173"/>
      <c r="BV168" s="173"/>
      <c r="BW168" s="173"/>
      <c r="BX168" s="4"/>
      <c r="BY168" s="173"/>
      <c r="BZ168" s="173"/>
      <c r="CA168" s="4"/>
      <c r="CB168" s="173"/>
      <c r="CC168" s="173"/>
      <c r="CD168" s="173"/>
      <c r="CE168" s="4"/>
      <c r="CF168" s="173"/>
      <c r="CG168" s="173"/>
    </row>
    <row r="169" spans="1:85" s="3" customFormat="1" ht="15" customHeight="1">
      <c r="A169" s="770"/>
      <c r="B169" s="7"/>
      <c r="C169" s="161"/>
      <c r="D169" s="161"/>
      <c r="E169" s="161"/>
      <c r="F169" s="161"/>
      <c r="G169" s="161"/>
      <c r="J169" s="1496" t="s">
        <v>1246</v>
      </c>
      <c r="K169" s="1497"/>
      <c r="L169" s="1497"/>
      <c r="M169" s="1497"/>
      <c r="N169" s="1497"/>
      <c r="O169" s="1497"/>
      <c r="P169" s="1497"/>
      <c r="Q169" s="1497"/>
      <c r="R169" s="1497"/>
      <c r="S169" s="1497"/>
      <c r="T169" s="1497"/>
      <c r="U169" s="1498"/>
      <c r="AA169" s="1464">
        <v>0</v>
      </c>
      <c r="AB169" s="1465"/>
      <c r="AC169" s="1466"/>
      <c r="AK169" s="1455">
        <v>744</v>
      </c>
      <c r="AL169" s="1456"/>
      <c r="AM169" s="195" t="s">
        <v>420</v>
      </c>
      <c r="AS169" s="1360">
        <f>'Control Panel'!K974</f>
        <v>0</v>
      </c>
      <c r="AT169" s="1361"/>
      <c r="AU169" s="1361"/>
      <c r="AV169" s="1362"/>
      <c r="AW169" s="161"/>
      <c r="AX169" s="1468">
        <f>'Control Panel'!L974</f>
        <v>0</v>
      </c>
      <c r="AY169" s="1468"/>
      <c r="AZ169" s="1468"/>
      <c r="BA169" s="1468"/>
      <c r="BB169" s="161"/>
      <c r="BC169" s="8"/>
      <c r="BD169" s="173"/>
      <c r="BE169" s="773"/>
      <c r="BF169" s="173"/>
      <c r="BG169" s="173"/>
      <c r="BH169" s="4"/>
      <c r="BI169" s="173"/>
      <c r="BJ169" s="173"/>
      <c r="BK169" s="173"/>
      <c r="BL169" s="4"/>
      <c r="BM169" s="173"/>
      <c r="BN169" s="173"/>
      <c r="BO169" s="173"/>
      <c r="BP169" s="4"/>
      <c r="BQ169" s="173"/>
      <c r="BR169" s="173"/>
      <c r="BS169" s="173"/>
      <c r="BT169" s="4"/>
      <c r="BU169" s="173"/>
      <c r="BV169" s="173"/>
      <c r="BW169" s="173"/>
      <c r="BX169" s="4"/>
      <c r="BY169" s="173"/>
      <c r="BZ169" s="173"/>
      <c r="CA169" s="4"/>
      <c r="CB169" s="173"/>
      <c r="CC169" s="173"/>
      <c r="CD169" s="173"/>
      <c r="CE169" s="4"/>
      <c r="CF169" s="173"/>
      <c r="CG169" s="173"/>
    </row>
    <row r="170" spans="1:85" s="3" customFormat="1" ht="7.5" customHeight="1">
      <c r="A170" s="770"/>
      <c r="B170" s="7"/>
      <c r="C170" s="161"/>
      <c r="D170" s="161"/>
      <c r="E170" s="161"/>
      <c r="F170" s="161"/>
      <c r="G170" s="161"/>
      <c r="J170" s="100"/>
      <c r="K170" s="161"/>
      <c r="L170" s="161"/>
      <c r="M170" s="161"/>
      <c r="N170" s="161"/>
      <c r="O170" s="161"/>
      <c r="P170" s="161"/>
      <c r="Q170" s="161"/>
      <c r="R170" s="161"/>
      <c r="S170" s="161"/>
      <c r="T170" s="161"/>
      <c r="U170" s="161"/>
      <c r="AA170" s="161"/>
      <c r="AB170" s="161"/>
      <c r="AK170" s="54"/>
      <c r="AL170" s="54"/>
      <c r="AM170" s="195"/>
      <c r="AQ170" s="161"/>
      <c r="AS170" s="161"/>
      <c r="AT170" s="161"/>
      <c r="AU170" s="161"/>
      <c r="AV170" s="161"/>
      <c r="AW170" s="161"/>
      <c r="AX170" s="654"/>
      <c r="AY170" s="654"/>
      <c r="AZ170" s="654"/>
      <c r="BA170" s="654"/>
      <c r="BB170" s="161"/>
      <c r="BC170" s="8"/>
      <c r="BD170" s="173"/>
      <c r="BE170" s="773"/>
      <c r="BF170" s="173"/>
      <c r="BG170" s="173"/>
      <c r="BH170" s="4"/>
      <c r="BI170" s="173"/>
      <c r="BJ170" s="173"/>
      <c r="BK170" s="173"/>
      <c r="BL170" s="4"/>
      <c r="BM170" s="173"/>
      <c r="BN170" s="173"/>
      <c r="BO170" s="173"/>
      <c r="BP170" s="4"/>
      <c r="BQ170" s="173"/>
      <c r="BR170" s="173"/>
      <c r="BS170" s="173"/>
      <c r="BT170" s="173"/>
      <c r="BU170" s="173"/>
      <c r="BV170" s="173"/>
      <c r="BW170" s="173"/>
      <c r="BX170" s="173"/>
      <c r="BY170" s="173"/>
      <c r="BZ170" s="173"/>
      <c r="CA170" s="173"/>
      <c r="CB170" s="173"/>
      <c r="CC170" s="173"/>
      <c r="CD170" s="173"/>
      <c r="CE170" s="173"/>
      <c r="CF170" s="173"/>
      <c r="CG170" s="173"/>
    </row>
    <row r="171" spans="1:85" s="3" customFormat="1" ht="15" customHeight="1">
      <c r="A171" s="770"/>
      <c r="B171" s="7"/>
      <c r="C171" s="161"/>
      <c r="D171" s="161"/>
      <c r="E171" s="161"/>
      <c r="F171" s="161"/>
      <c r="G171" s="161"/>
      <c r="J171" s="1496" t="s">
        <v>1247</v>
      </c>
      <c r="K171" s="1497"/>
      <c r="L171" s="1497"/>
      <c r="M171" s="1497"/>
      <c r="N171" s="1497"/>
      <c r="O171" s="1497"/>
      <c r="P171" s="1497"/>
      <c r="Q171" s="1497"/>
      <c r="R171" s="1497"/>
      <c r="S171" s="1497"/>
      <c r="T171" s="1497"/>
      <c r="U171" s="1498"/>
      <c r="AA171" s="1464">
        <v>0</v>
      </c>
      <c r="AB171" s="1465"/>
      <c r="AC171" s="1466"/>
      <c r="AK171" s="1455">
        <v>744</v>
      </c>
      <c r="AL171" s="1456"/>
      <c r="AM171" s="195" t="s">
        <v>420</v>
      </c>
      <c r="AQ171" s="161"/>
      <c r="AS171" s="1360">
        <f>'Control Panel'!K975</f>
        <v>0</v>
      </c>
      <c r="AT171" s="1361"/>
      <c r="AU171" s="1361"/>
      <c r="AV171" s="1362"/>
      <c r="AW171" s="161"/>
      <c r="AX171" s="1468">
        <f>'Control Panel'!L975</f>
        <v>0</v>
      </c>
      <c r="AY171" s="1468"/>
      <c r="AZ171" s="1468"/>
      <c r="BA171" s="1468"/>
      <c r="BB171" s="161"/>
      <c r="BC171" s="8"/>
      <c r="BD171" s="173"/>
      <c r="BE171" s="773"/>
      <c r="BF171" s="173"/>
      <c r="BG171" s="173"/>
      <c r="BH171" s="4"/>
      <c r="BI171" s="173"/>
      <c r="BJ171" s="173"/>
      <c r="BK171" s="173"/>
      <c r="BL171" s="4"/>
      <c r="BM171" s="173"/>
      <c r="BN171" s="173"/>
      <c r="BO171" s="173"/>
      <c r="BP171" s="4"/>
      <c r="BQ171" s="173"/>
      <c r="BR171" s="173"/>
      <c r="BS171" s="173"/>
      <c r="BT171" s="173"/>
      <c r="BU171" s="173"/>
      <c r="BV171" s="173"/>
      <c r="BW171" s="173"/>
      <c r="BX171" s="173"/>
      <c r="BY171" s="173"/>
      <c r="BZ171" s="173"/>
      <c r="CA171" s="173"/>
      <c r="CB171" s="173"/>
      <c r="CC171" s="173"/>
      <c r="CD171" s="173"/>
      <c r="CE171" s="173"/>
      <c r="CF171" s="173"/>
      <c r="CG171" s="173"/>
    </row>
    <row r="172" spans="1:85" s="3" customFormat="1" ht="7.5" customHeight="1">
      <c r="A172" s="770"/>
      <c r="B172" s="7"/>
      <c r="C172" s="161"/>
      <c r="D172" s="161"/>
      <c r="E172" s="161"/>
      <c r="F172" s="161"/>
      <c r="G172" s="161"/>
      <c r="J172" s="100"/>
      <c r="K172" s="161"/>
      <c r="L172" s="161"/>
      <c r="M172" s="161"/>
      <c r="N172" s="161"/>
      <c r="O172" s="161"/>
      <c r="P172" s="161"/>
      <c r="Q172" s="161"/>
      <c r="R172" s="161"/>
      <c r="S172" s="161"/>
      <c r="T172" s="161"/>
      <c r="U172" s="161"/>
      <c r="AA172" s="161"/>
      <c r="AB172" s="161"/>
      <c r="AK172" s="54"/>
      <c r="AL172" s="54"/>
      <c r="AM172" s="195"/>
      <c r="AQ172" s="161"/>
      <c r="AS172" s="161"/>
      <c r="AT172" s="161"/>
      <c r="AU172" s="161"/>
      <c r="AV172" s="161"/>
      <c r="AW172" s="161"/>
      <c r="AX172" s="654"/>
      <c r="AY172" s="654"/>
      <c r="AZ172" s="654"/>
      <c r="BA172" s="654"/>
      <c r="BB172" s="161"/>
      <c r="BC172" s="8"/>
      <c r="BD172" s="173"/>
      <c r="BE172" s="773"/>
      <c r="BF172" s="173"/>
      <c r="BG172" s="173"/>
      <c r="BH172" s="4"/>
      <c r="BI172" s="173"/>
      <c r="BJ172" s="173"/>
      <c r="BK172" s="173"/>
      <c r="BL172" s="4"/>
      <c r="BM172" s="173"/>
      <c r="BN172" s="173"/>
      <c r="BO172" s="173"/>
      <c r="BP172" s="4"/>
      <c r="BQ172" s="173"/>
      <c r="BR172" s="173"/>
      <c r="BS172" s="173"/>
      <c r="BT172" s="173"/>
      <c r="BU172" s="173"/>
      <c r="BV172" s="173"/>
      <c r="BW172" s="173"/>
      <c r="BX172" s="173"/>
      <c r="BY172" s="173"/>
      <c r="BZ172" s="173"/>
      <c r="CA172" s="173"/>
      <c r="CB172" s="173"/>
      <c r="CC172" s="173"/>
      <c r="CD172" s="173"/>
      <c r="CE172" s="173"/>
      <c r="CF172" s="173"/>
      <c r="CG172" s="173"/>
    </row>
    <row r="173" spans="1:85" s="3" customFormat="1" ht="15" customHeight="1">
      <c r="A173" s="770"/>
      <c r="B173" s="7"/>
      <c r="C173" s="161"/>
      <c r="D173" s="161"/>
      <c r="E173" s="161"/>
      <c r="F173" s="161"/>
      <c r="G173" s="161"/>
      <c r="J173" s="1496" t="s">
        <v>1248</v>
      </c>
      <c r="K173" s="1497"/>
      <c r="L173" s="1497"/>
      <c r="M173" s="1497"/>
      <c r="N173" s="1497"/>
      <c r="O173" s="1497"/>
      <c r="P173" s="1497"/>
      <c r="Q173" s="1497"/>
      <c r="R173" s="1497"/>
      <c r="S173" s="1497"/>
      <c r="T173" s="1497"/>
      <c r="U173" s="1498"/>
      <c r="AA173" s="1464">
        <v>0</v>
      </c>
      <c r="AB173" s="1465"/>
      <c r="AC173" s="1466"/>
      <c r="AK173" s="1455">
        <v>744</v>
      </c>
      <c r="AL173" s="1456"/>
      <c r="AM173" s="195" t="s">
        <v>420</v>
      </c>
      <c r="AQ173" s="161"/>
      <c r="AS173" s="1360">
        <f>'Control Panel'!K976</f>
        <v>0</v>
      </c>
      <c r="AT173" s="1361"/>
      <c r="AU173" s="1361"/>
      <c r="AV173" s="1362"/>
      <c r="AW173" s="161"/>
      <c r="AX173" s="1468">
        <f>'Control Panel'!L976</f>
        <v>0</v>
      </c>
      <c r="AY173" s="1468"/>
      <c r="AZ173" s="1468"/>
      <c r="BA173" s="1468"/>
      <c r="BB173" s="161"/>
      <c r="BC173" s="8"/>
      <c r="BD173" s="173"/>
      <c r="BE173" s="773"/>
      <c r="BF173" s="173"/>
      <c r="BG173" s="173"/>
      <c r="BH173" s="4"/>
      <c r="BI173" s="173"/>
      <c r="BJ173" s="173"/>
      <c r="BK173" s="173"/>
      <c r="BL173" s="4"/>
      <c r="BM173" s="173"/>
      <c r="BN173" s="173"/>
      <c r="BO173" s="173"/>
      <c r="BP173" s="4"/>
      <c r="BQ173" s="173"/>
      <c r="BR173" s="173"/>
      <c r="BS173" s="173"/>
      <c r="BT173" s="173"/>
      <c r="BU173" s="173"/>
      <c r="BV173" s="173"/>
      <c r="BW173" s="173"/>
      <c r="BX173" s="173"/>
      <c r="BY173" s="173"/>
      <c r="BZ173" s="173"/>
      <c r="CA173" s="173"/>
      <c r="CB173" s="173"/>
      <c r="CC173" s="173"/>
      <c r="CD173" s="173"/>
      <c r="CE173" s="173"/>
      <c r="CF173" s="173"/>
      <c r="CG173" s="173"/>
    </row>
    <row r="174" spans="1:85" s="3" customFormat="1" ht="7.5" customHeight="1">
      <c r="A174" s="770"/>
      <c r="B174" s="7"/>
      <c r="C174" s="161"/>
      <c r="D174" s="161"/>
      <c r="E174" s="161"/>
      <c r="F174" s="161"/>
      <c r="G174" s="161"/>
      <c r="J174" s="100"/>
      <c r="K174" s="161"/>
      <c r="L174" s="161"/>
      <c r="M174" s="161"/>
      <c r="N174" s="161"/>
      <c r="O174" s="161"/>
      <c r="P174" s="161"/>
      <c r="Q174" s="161"/>
      <c r="R174" s="161"/>
      <c r="S174" s="161"/>
      <c r="T174" s="161"/>
      <c r="U174" s="161"/>
      <c r="AA174" s="161"/>
      <c r="AB174" s="161"/>
      <c r="AK174" s="54"/>
      <c r="AL174" s="54"/>
      <c r="AM174" s="195"/>
      <c r="AQ174" s="161"/>
      <c r="AS174" s="161"/>
      <c r="AT174" s="161"/>
      <c r="AU174" s="161"/>
      <c r="AV174" s="161"/>
      <c r="AW174" s="161"/>
      <c r="AX174" s="654"/>
      <c r="AY174" s="654"/>
      <c r="AZ174" s="654"/>
      <c r="BA174" s="654"/>
      <c r="BB174" s="161"/>
      <c r="BC174" s="8"/>
      <c r="BD174" s="173"/>
      <c r="BE174" s="773"/>
      <c r="BF174" s="173"/>
      <c r="BG174" s="173"/>
      <c r="BH174" s="4"/>
      <c r="BI174" s="173"/>
      <c r="BJ174" s="173"/>
      <c r="BK174" s="173"/>
      <c r="BL174" s="4"/>
      <c r="BM174" s="173"/>
      <c r="BN174" s="173"/>
      <c r="BO174" s="173"/>
      <c r="BP174" s="4"/>
      <c r="BQ174" s="173"/>
      <c r="BR174" s="173"/>
      <c r="BS174" s="173"/>
      <c r="BT174" s="173"/>
      <c r="BU174" s="173"/>
      <c r="BV174" s="173"/>
      <c r="BW174" s="173"/>
      <c r="BX174" s="173"/>
      <c r="BY174" s="173"/>
      <c r="BZ174" s="173"/>
      <c r="CA174" s="173"/>
      <c r="CB174" s="173"/>
      <c r="CC174" s="173"/>
      <c r="CD174" s="173"/>
      <c r="CE174" s="173"/>
      <c r="CF174" s="173"/>
      <c r="CG174" s="173"/>
    </row>
    <row r="175" spans="1:85" s="3" customFormat="1" ht="15" customHeight="1">
      <c r="A175" s="770"/>
      <c r="B175" s="7"/>
      <c r="C175" s="161"/>
      <c r="D175" s="161"/>
      <c r="E175" s="161"/>
      <c r="F175" s="161"/>
      <c r="G175" s="161"/>
      <c r="J175" s="1496" t="s">
        <v>1249</v>
      </c>
      <c r="K175" s="1497"/>
      <c r="L175" s="1497"/>
      <c r="M175" s="1497"/>
      <c r="N175" s="1497"/>
      <c r="O175" s="1497"/>
      <c r="P175" s="1497"/>
      <c r="Q175" s="1497"/>
      <c r="R175" s="1497"/>
      <c r="S175" s="1497"/>
      <c r="T175" s="1497"/>
      <c r="U175" s="1498"/>
      <c r="AA175" s="1464">
        <v>0</v>
      </c>
      <c r="AB175" s="1465"/>
      <c r="AC175" s="1466"/>
      <c r="AK175" s="1455">
        <v>744</v>
      </c>
      <c r="AL175" s="1456"/>
      <c r="AM175" s="195" t="s">
        <v>420</v>
      </c>
      <c r="AQ175" s="161"/>
      <c r="AS175" s="1360">
        <f>'Control Panel'!K977</f>
        <v>0</v>
      </c>
      <c r="AT175" s="1361"/>
      <c r="AU175" s="1361"/>
      <c r="AV175" s="1362"/>
      <c r="AW175" s="161"/>
      <c r="AX175" s="1468">
        <f>'Control Panel'!L977</f>
        <v>0</v>
      </c>
      <c r="AY175" s="1468"/>
      <c r="AZ175" s="1468"/>
      <c r="BA175" s="1468"/>
      <c r="BB175" s="69"/>
      <c r="BC175" s="8"/>
      <c r="BD175" s="173"/>
      <c r="BE175" s="773"/>
      <c r="BF175" s="173"/>
      <c r="BG175" s="173"/>
      <c r="BH175" s="4"/>
      <c r="BI175" s="173"/>
      <c r="BJ175" s="173"/>
      <c r="BK175" s="173"/>
      <c r="BL175" s="4"/>
      <c r="BM175" s="173"/>
      <c r="BN175" s="173"/>
      <c r="BO175" s="173"/>
      <c r="BP175" s="4"/>
      <c r="BQ175" s="173"/>
      <c r="BR175" s="173"/>
      <c r="BS175" s="173"/>
      <c r="BT175" s="173"/>
      <c r="BU175" s="173"/>
      <c r="BV175" s="173"/>
      <c r="BW175" s="173"/>
      <c r="BX175" s="173"/>
      <c r="BY175" s="173"/>
      <c r="BZ175" s="173"/>
      <c r="CA175" s="173"/>
      <c r="CB175" s="173"/>
      <c r="CC175" s="173"/>
      <c r="CD175" s="173"/>
      <c r="CE175" s="173"/>
      <c r="CF175" s="173"/>
      <c r="CG175" s="173"/>
    </row>
    <row r="176" spans="1:85" s="3" customFormat="1" ht="9" customHeight="1">
      <c r="A176" s="770"/>
      <c r="B176" s="7"/>
      <c r="C176" s="161"/>
      <c r="D176" s="161"/>
      <c r="E176" s="161"/>
      <c r="F176" s="161"/>
      <c r="G176" s="161"/>
      <c r="J176" s="161"/>
      <c r="K176" s="161"/>
      <c r="L176" s="161"/>
      <c r="M176" s="161"/>
      <c r="N176" s="161"/>
      <c r="O176" s="161"/>
      <c r="P176" s="161"/>
      <c r="Q176" s="161"/>
      <c r="R176" s="161"/>
      <c r="S176" s="161"/>
      <c r="T176" s="161"/>
      <c r="U176" s="161"/>
      <c r="AA176" s="161"/>
      <c r="AB176" s="161"/>
      <c r="AK176" s="195"/>
      <c r="AL176" s="54"/>
      <c r="AM176" s="54"/>
      <c r="AN176" s="161"/>
      <c r="AQ176" s="161"/>
      <c r="AU176" s="161"/>
      <c r="AV176" s="161"/>
      <c r="AW176" s="161"/>
      <c r="AX176" s="654"/>
      <c r="AY176" s="654"/>
      <c r="AZ176" s="654"/>
      <c r="BA176" s="654"/>
      <c r="BB176" s="69"/>
      <c r="BC176" s="8"/>
      <c r="BD176" s="173"/>
      <c r="BE176" s="773"/>
      <c r="BF176" s="173"/>
      <c r="BG176" s="173"/>
      <c r="BH176" s="4"/>
      <c r="BI176" s="173"/>
      <c r="BJ176" s="173"/>
      <c r="BK176" s="173"/>
      <c r="BL176" s="4"/>
      <c r="BM176" s="173"/>
      <c r="BN176" s="173"/>
      <c r="BO176" s="173"/>
      <c r="BP176" s="4"/>
      <c r="BQ176" s="173"/>
      <c r="BR176" s="173"/>
      <c r="BS176" s="173"/>
      <c r="BT176" s="4"/>
      <c r="BU176" s="173"/>
      <c r="BV176" s="173"/>
      <c r="BW176" s="173"/>
      <c r="BX176" s="4"/>
      <c r="BY176" s="173"/>
      <c r="BZ176" s="173"/>
      <c r="CA176" s="4"/>
      <c r="CB176" s="173"/>
      <c r="CC176" s="173"/>
      <c r="CD176" s="173"/>
      <c r="CE176" s="4"/>
      <c r="CF176" s="173"/>
      <c r="CG176" s="173"/>
    </row>
    <row r="177" spans="1:85" s="3" customFormat="1" ht="16.5" customHeight="1">
      <c r="A177" s="770"/>
      <c r="B177" s="7"/>
      <c r="C177" s="161"/>
      <c r="D177" s="161"/>
      <c r="E177" s="161"/>
      <c r="F177" s="161"/>
      <c r="G177" s="161"/>
      <c r="J177" s="653" t="s">
        <v>1192</v>
      </c>
      <c r="K177" s="650"/>
      <c r="L177" s="650"/>
      <c r="M177" s="650"/>
      <c r="N177" s="650"/>
      <c r="O177" s="650"/>
      <c r="P177" s="650"/>
      <c r="Q177" s="650"/>
      <c r="R177" s="650"/>
      <c r="S177" s="650"/>
      <c r="T177" s="650"/>
      <c r="U177" s="161"/>
      <c r="AA177" s="161"/>
      <c r="AB177" s="161"/>
      <c r="AK177" s="195"/>
      <c r="AL177" s="54"/>
      <c r="AM177" s="54"/>
      <c r="AN177" s="161"/>
      <c r="AQ177" s="161"/>
      <c r="AU177" s="161"/>
      <c r="AV177" s="161"/>
      <c r="AW177" s="161"/>
      <c r="AX177" s="659"/>
      <c r="AY177" s="659"/>
      <c r="AZ177" s="659"/>
      <c r="BA177" s="659"/>
      <c r="BB177" s="69"/>
      <c r="BC177" s="8"/>
      <c r="BD177" s="173"/>
      <c r="BE177" s="773"/>
      <c r="BF177" s="173"/>
      <c r="BG177" s="173"/>
      <c r="BH177" s="4"/>
      <c r="BI177" s="173"/>
      <c r="BJ177" s="173"/>
      <c r="BK177" s="173"/>
      <c r="BL177" s="4"/>
      <c r="BM177" s="173"/>
      <c r="BN177" s="173"/>
      <c r="BO177" s="173"/>
      <c r="BP177" s="4"/>
      <c r="BQ177" s="173"/>
      <c r="BR177" s="173"/>
      <c r="BS177" s="173"/>
      <c r="BT177" s="4"/>
      <c r="BU177" s="173"/>
      <c r="BV177" s="173"/>
      <c r="BW177" s="173"/>
      <c r="BX177" s="4"/>
      <c r="BY177" s="173"/>
      <c r="BZ177" s="173"/>
      <c r="CA177" s="4"/>
      <c r="CB177" s="173"/>
      <c r="CC177" s="173"/>
      <c r="CD177" s="173"/>
      <c r="CE177" s="4"/>
      <c r="CF177" s="173"/>
      <c r="CG177" s="173"/>
    </row>
    <row r="178" spans="1:85" s="3" customFormat="1" ht="9" customHeight="1">
      <c r="A178" s="770"/>
      <c r="B178" s="7"/>
      <c r="C178" s="161"/>
      <c r="D178" s="161"/>
      <c r="E178" s="161"/>
      <c r="F178" s="161"/>
      <c r="G178" s="161"/>
      <c r="J178" s="161"/>
      <c r="K178" s="161"/>
      <c r="L178" s="161"/>
      <c r="M178" s="161"/>
      <c r="N178" s="161"/>
      <c r="O178" s="161"/>
      <c r="P178" s="161"/>
      <c r="Q178" s="161"/>
      <c r="R178" s="161"/>
      <c r="S178" s="161"/>
      <c r="T178" s="161"/>
      <c r="U178" s="161"/>
      <c r="AA178" s="161"/>
      <c r="AB178" s="161"/>
      <c r="AK178" s="195"/>
      <c r="AL178" s="54"/>
      <c r="AM178" s="54"/>
      <c r="AN178" s="161"/>
      <c r="AQ178" s="161"/>
      <c r="AU178" s="161"/>
      <c r="AV178" s="161"/>
      <c r="AW178" s="161"/>
      <c r="AX178" s="659"/>
      <c r="AY178" s="659"/>
      <c r="AZ178" s="659"/>
      <c r="BA178" s="659"/>
      <c r="BB178" s="69"/>
      <c r="BC178" s="8"/>
      <c r="BD178" s="173"/>
      <c r="BE178" s="773"/>
      <c r="BF178" s="173"/>
      <c r="BG178" s="173"/>
      <c r="BH178" s="4"/>
      <c r="BI178" s="173"/>
      <c r="BJ178" s="173"/>
      <c r="BK178" s="173"/>
      <c r="BL178" s="4"/>
      <c r="BM178" s="173"/>
      <c r="BN178" s="173"/>
      <c r="BO178" s="173"/>
      <c r="BP178" s="4"/>
      <c r="BQ178" s="173"/>
      <c r="BR178" s="173"/>
      <c r="BS178" s="173"/>
      <c r="BT178" s="4"/>
      <c r="BU178" s="173"/>
      <c r="BV178" s="173"/>
      <c r="BW178" s="173"/>
      <c r="BX178" s="4"/>
      <c r="BY178" s="173"/>
      <c r="BZ178" s="173"/>
      <c r="CA178" s="4"/>
      <c r="CB178" s="173"/>
      <c r="CC178" s="173"/>
      <c r="CD178" s="173"/>
      <c r="CE178" s="4"/>
      <c r="CF178" s="173"/>
      <c r="CG178" s="173"/>
    </row>
    <row r="179" spans="1:85" s="3" customFormat="1" ht="15" customHeight="1">
      <c r="A179" s="770"/>
      <c r="B179" s="7"/>
      <c r="C179" s="161"/>
      <c r="D179" s="161"/>
      <c r="E179" s="161"/>
      <c r="F179" s="161"/>
      <c r="G179" s="161"/>
      <c r="J179" s="1496" t="s">
        <v>1250</v>
      </c>
      <c r="K179" s="1497"/>
      <c r="L179" s="1497"/>
      <c r="M179" s="1497"/>
      <c r="N179" s="1497"/>
      <c r="O179" s="1497"/>
      <c r="P179" s="1497"/>
      <c r="Q179" s="1497"/>
      <c r="R179" s="1497"/>
      <c r="S179" s="1497"/>
      <c r="T179" s="1497"/>
      <c r="U179" s="1498"/>
      <c r="AA179" s="1464">
        <v>0</v>
      </c>
      <c r="AB179" s="1465"/>
      <c r="AC179" s="1466"/>
      <c r="AK179" s="1455">
        <v>744</v>
      </c>
      <c r="AL179" s="1456"/>
      <c r="AM179" s="195" t="s">
        <v>420</v>
      </c>
      <c r="AN179" s="161"/>
      <c r="AQ179" s="161"/>
      <c r="AS179" s="1360">
        <f>'Control Panel'!K978</f>
        <v>0</v>
      </c>
      <c r="AT179" s="1361"/>
      <c r="AU179" s="1361"/>
      <c r="AV179" s="1362"/>
      <c r="AX179" s="1468">
        <f>'Control Panel'!L978</f>
        <v>0</v>
      </c>
      <c r="AY179" s="1468"/>
      <c r="AZ179" s="1468"/>
      <c r="BA179" s="1468"/>
      <c r="BB179" s="69"/>
      <c r="BC179" s="8"/>
      <c r="BD179" s="173"/>
      <c r="BE179" s="773"/>
      <c r="BF179" s="173"/>
      <c r="BG179" s="173"/>
      <c r="BH179" s="4"/>
      <c r="BI179" s="173"/>
      <c r="BJ179" s="173"/>
      <c r="BK179" s="173"/>
      <c r="BL179" s="4"/>
      <c r="BM179" s="173"/>
      <c r="BN179" s="173"/>
      <c r="BO179" s="173"/>
      <c r="BP179" s="4"/>
      <c r="BQ179" s="173"/>
      <c r="BR179" s="173"/>
      <c r="BS179" s="173"/>
      <c r="BT179" s="4"/>
      <c r="BU179" s="173"/>
      <c r="BV179" s="173"/>
      <c r="BW179" s="173"/>
      <c r="BX179" s="4"/>
      <c r="BY179" s="173"/>
      <c r="BZ179" s="173"/>
      <c r="CA179" s="4"/>
      <c r="CB179" s="173"/>
      <c r="CC179" s="173"/>
      <c r="CD179" s="173"/>
      <c r="CE179" s="4"/>
      <c r="CF179" s="173"/>
      <c r="CG179" s="173"/>
    </row>
    <row r="180" spans="1:85" s="3" customFormat="1" ht="7.5" customHeight="1">
      <c r="A180" s="770"/>
      <c r="B180" s="7"/>
      <c r="C180" s="161"/>
      <c r="D180" s="161"/>
      <c r="E180" s="161"/>
      <c r="F180" s="161"/>
      <c r="G180" s="161"/>
      <c r="J180" s="161"/>
      <c r="K180" s="161"/>
      <c r="L180" s="161"/>
      <c r="M180" s="161"/>
      <c r="N180" s="161"/>
      <c r="O180" s="161"/>
      <c r="P180" s="161"/>
      <c r="Q180" s="161"/>
      <c r="R180" s="161"/>
      <c r="S180" s="161"/>
      <c r="T180" s="161"/>
      <c r="U180" s="161"/>
      <c r="AA180" s="161"/>
      <c r="AB180" s="161"/>
      <c r="AK180" s="195"/>
      <c r="AL180" s="54"/>
      <c r="AM180" s="54"/>
      <c r="AN180" s="161"/>
      <c r="AQ180" s="161"/>
      <c r="AU180" s="161"/>
      <c r="AV180" s="161"/>
      <c r="AW180" s="161"/>
      <c r="AX180" s="659"/>
      <c r="AY180" s="659"/>
      <c r="AZ180" s="659"/>
      <c r="BA180" s="659"/>
      <c r="BB180" s="69"/>
      <c r="BC180" s="8"/>
      <c r="BD180" s="173"/>
      <c r="BE180" s="773"/>
      <c r="BF180" s="173"/>
      <c r="BG180" s="173"/>
      <c r="BH180" s="4"/>
      <c r="BI180" s="173"/>
      <c r="BJ180" s="173"/>
      <c r="BK180" s="173"/>
      <c r="BL180" s="4"/>
      <c r="BM180" s="173"/>
      <c r="BN180" s="173"/>
      <c r="BO180" s="173"/>
      <c r="BP180" s="4"/>
      <c r="BQ180" s="173"/>
      <c r="BR180" s="173"/>
      <c r="BS180" s="173"/>
      <c r="BT180" s="4"/>
      <c r="BU180" s="173"/>
      <c r="BV180" s="173"/>
      <c r="BW180" s="173"/>
      <c r="BX180" s="4"/>
      <c r="BY180" s="173"/>
      <c r="BZ180" s="173"/>
      <c r="CA180" s="4"/>
      <c r="CB180" s="173"/>
      <c r="CC180" s="173"/>
      <c r="CD180" s="173"/>
      <c r="CE180" s="4"/>
      <c r="CF180" s="173"/>
      <c r="CG180" s="173"/>
    </row>
    <row r="181" spans="1:85" s="3" customFormat="1" ht="15" customHeight="1">
      <c r="A181" s="770"/>
      <c r="B181" s="7"/>
      <c r="C181" s="161"/>
      <c r="D181" s="161"/>
      <c r="E181" s="161"/>
      <c r="F181" s="161"/>
      <c r="G181" s="161"/>
      <c r="J181" s="1496" t="s">
        <v>1251</v>
      </c>
      <c r="K181" s="1497"/>
      <c r="L181" s="1497"/>
      <c r="M181" s="1497"/>
      <c r="N181" s="1497"/>
      <c r="O181" s="1497"/>
      <c r="P181" s="1497"/>
      <c r="Q181" s="1497"/>
      <c r="R181" s="1497"/>
      <c r="S181" s="1497"/>
      <c r="T181" s="1497"/>
      <c r="U181" s="1498"/>
      <c r="AA181" s="1464">
        <v>0</v>
      </c>
      <c r="AB181" s="1465"/>
      <c r="AC181" s="1466"/>
      <c r="AK181" s="1455">
        <v>744</v>
      </c>
      <c r="AL181" s="1456"/>
      <c r="AM181" s="195" t="s">
        <v>420</v>
      </c>
      <c r="AN181" s="161"/>
      <c r="AQ181" s="161"/>
      <c r="AS181" s="1360">
        <f>'Control Panel'!K979</f>
        <v>0</v>
      </c>
      <c r="AT181" s="1361"/>
      <c r="AU181" s="1361"/>
      <c r="AV181" s="1362"/>
      <c r="AX181" s="1468">
        <f>'Control Panel'!L979</f>
        <v>0</v>
      </c>
      <c r="AY181" s="1468"/>
      <c r="AZ181" s="1468"/>
      <c r="BA181" s="1468"/>
      <c r="BB181" s="69"/>
      <c r="BC181" s="8"/>
      <c r="BD181" s="173"/>
      <c r="BE181" s="773"/>
      <c r="BF181" s="173"/>
      <c r="BG181" s="173"/>
      <c r="BH181" s="4"/>
      <c r="BI181" s="173"/>
      <c r="BJ181" s="173"/>
      <c r="BK181" s="173"/>
      <c r="BL181" s="4"/>
      <c r="BM181" s="173"/>
      <c r="BN181" s="173"/>
      <c r="BO181" s="173"/>
      <c r="BP181" s="4"/>
      <c r="BQ181" s="173"/>
      <c r="BR181" s="173"/>
      <c r="BS181" s="173"/>
      <c r="BT181" s="4"/>
      <c r="BU181" s="173"/>
      <c r="BV181" s="173"/>
      <c r="BW181" s="173"/>
      <c r="BX181" s="4"/>
      <c r="BY181" s="173"/>
      <c r="BZ181" s="173"/>
      <c r="CA181" s="4"/>
      <c r="CB181" s="173"/>
      <c r="CC181" s="173"/>
      <c r="CD181" s="173"/>
      <c r="CE181" s="4"/>
      <c r="CF181" s="173"/>
      <c r="CG181" s="173"/>
    </row>
    <row r="182" spans="1:85" s="3" customFormat="1" ht="7.5" customHeight="1">
      <c r="A182" s="770"/>
      <c r="B182" s="7"/>
      <c r="C182" s="161"/>
      <c r="D182" s="161"/>
      <c r="E182" s="161"/>
      <c r="F182" s="161"/>
      <c r="G182" s="161"/>
      <c r="J182" s="99"/>
      <c r="K182" s="161"/>
      <c r="L182" s="161"/>
      <c r="M182" s="161"/>
      <c r="N182" s="161"/>
      <c r="O182" s="161"/>
      <c r="P182" s="161"/>
      <c r="Q182" s="161"/>
      <c r="R182" s="161"/>
      <c r="S182" s="161"/>
      <c r="T182" s="101"/>
      <c r="U182" s="161"/>
      <c r="AA182" s="161"/>
      <c r="AB182" s="161"/>
      <c r="AK182" s="54"/>
      <c r="AL182" s="54"/>
      <c r="AM182" s="195"/>
      <c r="AN182" s="161"/>
      <c r="AQ182" s="161"/>
      <c r="AS182" s="161"/>
      <c r="AT182" s="161"/>
      <c r="AU182" s="161"/>
      <c r="AV182" s="211"/>
      <c r="AX182" s="659"/>
      <c r="AY182" s="659"/>
      <c r="AZ182" s="659"/>
      <c r="BA182" s="659"/>
      <c r="BB182" s="69"/>
      <c r="BC182" s="8"/>
      <c r="BD182" s="173"/>
      <c r="BE182" s="773"/>
      <c r="BF182" s="173"/>
      <c r="BG182" s="173"/>
      <c r="BH182" s="4"/>
      <c r="BI182" s="173"/>
      <c r="BJ182" s="173"/>
      <c r="BK182" s="173"/>
      <c r="BL182" s="4"/>
      <c r="BM182" s="173"/>
      <c r="BN182" s="173"/>
      <c r="BO182" s="173"/>
      <c r="BP182" s="4"/>
      <c r="BQ182" s="173"/>
      <c r="BR182" s="173"/>
      <c r="BS182" s="173"/>
      <c r="BT182" s="4"/>
      <c r="BU182" s="173"/>
      <c r="BV182" s="173"/>
      <c r="BW182" s="173"/>
      <c r="BX182" s="4"/>
      <c r="BY182" s="173"/>
      <c r="BZ182" s="173"/>
      <c r="CA182" s="4"/>
      <c r="CB182" s="173"/>
      <c r="CC182" s="173"/>
      <c r="CD182" s="173"/>
      <c r="CE182" s="4"/>
      <c r="CF182" s="173"/>
      <c r="CG182" s="173"/>
    </row>
    <row r="183" spans="1:85" s="3" customFormat="1" ht="15" customHeight="1">
      <c r="A183" s="770"/>
      <c r="B183" s="7"/>
      <c r="C183" s="161"/>
      <c r="D183" s="161"/>
      <c r="E183" s="161"/>
      <c r="F183" s="161"/>
      <c r="G183" s="161"/>
      <c r="J183" s="1496" t="s">
        <v>1252</v>
      </c>
      <c r="K183" s="1497"/>
      <c r="L183" s="1497"/>
      <c r="M183" s="1497"/>
      <c r="N183" s="1497"/>
      <c r="O183" s="1497"/>
      <c r="P183" s="1497"/>
      <c r="Q183" s="1497"/>
      <c r="R183" s="1497"/>
      <c r="S183" s="1497"/>
      <c r="T183" s="1497"/>
      <c r="U183" s="1498"/>
      <c r="AA183" s="1464">
        <v>0</v>
      </c>
      <c r="AB183" s="1465"/>
      <c r="AC183" s="1466"/>
      <c r="AK183" s="1455">
        <v>744</v>
      </c>
      <c r="AL183" s="1456"/>
      <c r="AM183" s="195" t="s">
        <v>420</v>
      </c>
      <c r="AN183" s="161"/>
      <c r="AQ183" s="161"/>
      <c r="AS183" s="1360">
        <f>'Control Panel'!K980</f>
        <v>0</v>
      </c>
      <c r="AT183" s="1361"/>
      <c r="AU183" s="1361"/>
      <c r="AV183" s="1362"/>
      <c r="AX183" s="1468">
        <f>'Control Panel'!L980</f>
        <v>0</v>
      </c>
      <c r="AY183" s="1468"/>
      <c r="AZ183" s="1468"/>
      <c r="BA183" s="1468"/>
      <c r="BB183" s="69"/>
      <c r="BC183" s="8"/>
      <c r="BD183" s="173"/>
      <c r="BE183" s="773"/>
      <c r="BF183" s="173"/>
      <c r="BG183" s="173"/>
      <c r="BH183" s="4"/>
      <c r="BI183" s="173"/>
      <c r="BJ183" s="173"/>
      <c r="BK183" s="173"/>
      <c r="BL183" s="4"/>
      <c r="BM183" s="173"/>
      <c r="BN183" s="173"/>
      <c r="BO183" s="173"/>
      <c r="BP183" s="4"/>
      <c r="BQ183" s="173"/>
      <c r="BR183" s="173"/>
      <c r="BS183" s="173"/>
      <c r="BT183" s="4"/>
      <c r="BU183" s="173"/>
      <c r="BV183" s="173"/>
      <c r="BW183" s="173"/>
      <c r="BX183" s="4"/>
      <c r="BY183" s="173"/>
      <c r="BZ183" s="173"/>
      <c r="CA183" s="4"/>
      <c r="CB183" s="173"/>
      <c r="CC183" s="173"/>
      <c r="CD183" s="173"/>
      <c r="CE183" s="4"/>
      <c r="CF183" s="173"/>
      <c r="CG183" s="173"/>
    </row>
    <row r="184" spans="1:85" s="3" customFormat="1" ht="9" customHeight="1">
      <c r="A184" s="770"/>
      <c r="B184" s="7"/>
      <c r="C184" s="161"/>
      <c r="D184" s="161"/>
      <c r="E184" s="161"/>
      <c r="F184" s="161"/>
      <c r="G184" s="161"/>
      <c r="J184" s="161"/>
      <c r="K184" s="161"/>
      <c r="L184" s="161"/>
      <c r="M184" s="161"/>
      <c r="N184" s="161"/>
      <c r="O184" s="161"/>
      <c r="P184" s="161"/>
      <c r="Q184" s="161"/>
      <c r="R184" s="161"/>
      <c r="S184" s="161"/>
      <c r="T184" s="161"/>
      <c r="U184" s="161"/>
      <c r="AA184" s="161"/>
      <c r="AB184" s="161"/>
      <c r="AK184" s="195"/>
      <c r="AL184" s="54"/>
      <c r="AM184" s="54"/>
      <c r="AN184" s="161"/>
      <c r="AQ184" s="161"/>
      <c r="AU184" s="161"/>
      <c r="AV184" s="161"/>
      <c r="AW184" s="161"/>
      <c r="AX184" s="654"/>
      <c r="AY184" s="654"/>
      <c r="AZ184" s="654"/>
      <c r="BA184" s="654"/>
      <c r="BB184" s="69"/>
      <c r="BC184" s="8"/>
      <c r="BD184" s="173"/>
      <c r="BE184" s="773"/>
      <c r="BF184" s="173"/>
      <c r="BG184" s="173"/>
      <c r="BH184" s="4"/>
      <c r="BI184" s="173"/>
      <c r="BJ184" s="173"/>
      <c r="BK184" s="173"/>
      <c r="BL184" s="4"/>
      <c r="BM184" s="173"/>
      <c r="BN184" s="173"/>
      <c r="BO184" s="173"/>
      <c r="BP184" s="4"/>
      <c r="BQ184" s="173"/>
      <c r="BR184" s="173"/>
      <c r="BS184" s="173"/>
      <c r="BT184" s="173"/>
      <c r="BU184" s="173"/>
      <c r="BV184" s="173"/>
      <c r="BW184" s="173"/>
      <c r="BX184" s="173"/>
      <c r="BY184" s="173"/>
      <c r="BZ184" s="173"/>
      <c r="CA184" s="173"/>
      <c r="CB184" s="173"/>
      <c r="CC184" s="173"/>
      <c r="CD184" s="173"/>
      <c r="CE184" s="173"/>
      <c r="CF184" s="173"/>
      <c r="CG184" s="173"/>
    </row>
    <row r="185" spans="1:85" s="3" customFormat="1" ht="16.5" customHeight="1">
      <c r="A185" s="770"/>
      <c r="B185" s="7"/>
      <c r="C185" s="161"/>
      <c r="D185" s="161"/>
      <c r="E185" s="161"/>
      <c r="F185" s="161"/>
      <c r="G185" s="161"/>
      <c r="J185" s="653" t="s">
        <v>1193</v>
      </c>
      <c r="K185" s="650"/>
      <c r="L185" s="650"/>
      <c r="M185" s="650"/>
      <c r="N185" s="650"/>
      <c r="O185" s="650"/>
      <c r="P185" s="650"/>
      <c r="Q185" s="650"/>
      <c r="R185" s="650"/>
      <c r="S185" s="650"/>
      <c r="T185" s="650"/>
      <c r="U185" s="161"/>
      <c r="AA185" s="161"/>
      <c r="AB185" s="161"/>
      <c r="AK185" s="195"/>
      <c r="AL185" s="54"/>
      <c r="AM185" s="54"/>
      <c r="AN185" s="161"/>
      <c r="AQ185" s="161"/>
      <c r="AU185" s="161"/>
      <c r="AV185" s="161"/>
      <c r="AW185" s="161"/>
      <c r="AX185" s="659"/>
      <c r="AY185" s="659"/>
      <c r="AZ185" s="659"/>
      <c r="BA185" s="659"/>
      <c r="BB185" s="69"/>
      <c r="BC185" s="8"/>
      <c r="BD185" s="173"/>
      <c r="BE185" s="773"/>
      <c r="BF185" s="173"/>
      <c r="BG185" s="173"/>
      <c r="BH185" s="4"/>
      <c r="BI185" s="173"/>
      <c r="BJ185" s="173"/>
      <c r="BK185" s="173"/>
      <c r="BL185" s="4"/>
      <c r="BM185" s="173"/>
      <c r="BN185" s="173"/>
      <c r="BO185" s="173"/>
      <c r="BP185" s="4"/>
      <c r="BQ185" s="173"/>
      <c r="BR185" s="173"/>
      <c r="BS185" s="173"/>
      <c r="BT185" s="173"/>
      <c r="BU185" s="173"/>
      <c r="BV185" s="173"/>
      <c r="BW185" s="173"/>
      <c r="BX185" s="173"/>
      <c r="BY185" s="173"/>
      <c r="BZ185" s="173"/>
      <c r="CA185" s="173"/>
      <c r="CB185" s="173"/>
      <c r="CC185" s="173"/>
      <c r="CD185" s="173"/>
      <c r="CE185" s="173"/>
      <c r="CF185" s="173"/>
      <c r="CG185" s="173"/>
    </row>
    <row r="186" spans="1:85" s="3" customFormat="1" ht="9" customHeight="1">
      <c r="A186" s="770"/>
      <c r="B186" s="7"/>
      <c r="C186" s="161"/>
      <c r="D186" s="161"/>
      <c r="E186" s="161"/>
      <c r="F186" s="161"/>
      <c r="G186" s="161"/>
      <c r="J186" s="161"/>
      <c r="K186" s="161"/>
      <c r="L186" s="161"/>
      <c r="M186" s="161"/>
      <c r="N186" s="161"/>
      <c r="O186" s="161"/>
      <c r="P186" s="161"/>
      <c r="Q186" s="161"/>
      <c r="R186" s="161"/>
      <c r="S186" s="161"/>
      <c r="T186" s="161"/>
      <c r="U186" s="161"/>
      <c r="AA186" s="161"/>
      <c r="AB186" s="161"/>
      <c r="AK186" s="195"/>
      <c r="AL186" s="54"/>
      <c r="AM186" s="54"/>
      <c r="AN186" s="161"/>
      <c r="AQ186" s="161"/>
      <c r="AU186" s="161"/>
      <c r="AV186" s="161"/>
      <c r="AW186" s="161"/>
      <c r="AX186" s="659"/>
      <c r="AY186" s="659"/>
      <c r="AZ186" s="659"/>
      <c r="BA186" s="659"/>
      <c r="BB186" s="69"/>
      <c r="BC186" s="8"/>
      <c r="BD186" s="173"/>
      <c r="BE186" s="773"/>
      <c r="BF186" s="173"/>
      <c r="BG186" s="173"/>
      <c r="BH186" s="4"/>
      <c r="BI186" s="173"/>
      <c r="BJ186" s="173"/>
      <c r="BK186" s="173"/>
      <c r="BL186" s="4"/>
      <c r="BM186" s="173"/>
      <c r="BN186" s="173"/>
      <c r="BO186" s="173"/>
      <c r="BP186" s="4"/>
      <c r="BQ186" s="173"/>
      <c r="BR186" s="173"/>
      <c r="BS186" s="173"/>
      <c r="BT186" s="173"/>
      <c r="BU186" s="173"/>
      <c r="BV186" s="173"/>
      <c r="BW186" s="173"/>
      <c r="BX186" s="173"/>
      <c r="BY186" s="173"/>
      <c r="BZ186" s="173"/>
      <c r="CA186" s="173"/>
      <c r="CB186" s="173"/>
      <c r="CC186" s="173"/>
      <c r="CD186" s="173"/>
      <c r="CE186" s="173"/>
      <c r="CF186" s="173"/>
      <c r="CG186" s="173"/>
    </row>
    <row r="187" spans="1:85" s="3" customFormat="1" ht="15" customHeight="1">
      <c r="A187" s="770"/>
      <c r="B187" s="7"/>
      <c r="C187" s="161"/>
      <c r="D187" s="161"/>
      <c r="E187" s="161"/>
      <c r="F187" s="161"/>
      <c r="G187" s="161"/>
      <c r="J187" s="1496" t="s">
        <v>1254</v>
      </c>
      <c r="K187" s="1497"/>
      <c r="L187" s="1497"/>
      <c r="M187" s="1497"/>
      <c r="N187" s="1497"/>
      <c r="O187" s="1497"/>
      <c r="P187" s="1497"/>
      <c r="Q187" s="1497"/>
      <c r="R187" s="1497"/>
      <c r="S187" s="1497"/>
      <c r="T187" s="1497"/>
      <c r="U187" s="1498"/>
      <c r="AA187" s="1464">
        <v>0</v>
      </c>
      <c r="AB187" s="1465"/>
      <c r="AC187" s="1466"/>
      <c r="AK187" s="1455">
        <v>744</v>
      </c>
      <c r="AL187" s="1456"/>
      <c r="AM187" s="195" t="s">
        <v>420</v>
      </c>
      <c r="AN187" s="161"/>
      <c r="AQ187" s="161"/>
      <c r="AS187" s="1360">
        <f>'Control Panel'!K981</f>
        <v>0</v>
      </c>
      <c r="AT187" s="1361"/>
      <c r="AU187" s="1361"/>
      <c r="AV187" s="1362"/>
      <c r="AX187" s="1468">
        <f>'Control Panel'!L981</f>
        <v>0</v>
      </c>
      <c r="AY187" s="1468"/>
      <c r="AZ187" s="1468"/>
      <c r="BA187" s="1468"/>
      <c r="BB187" s="69"/>
      <c r="BC187" s="8"/>
      <c r="BD187" s="173"/>
      <c r="BE187" s="773"/>
      <c r="BF187" s="173"/>
      <c r="BG187" s="173"/>
      <c r="BH187" s="4"/>
      <c r="BI187" s="173"/>
      <c r="BJ187" s="173"/>
      <c r="BK187" s="173"/>
      <c r="BL187" s="4"/>
      <c r="BM187" s="173"/>
      <c r="BN187" s="173"/>
      <c r="BO187" s="173"/>
      <c r="BP187" s="4"/>
      <c r="BQ187" s="173"/>
      <c r="BR187" s="173"/>
      <c r="BS187" s="173"/>
      <c r="BT187" s="173"/>
      <c r="BU187" s="173"/>
      <c r="BV187" s="173"/>
      <c r="BW187" s="173"/>
      <c r="BX187" s="173"/>
      <c r="BY187" s="173"/>
      <c r="BZ187" s="173"/>
      <c r="CA187" s="173"/>
      <c r="CB187" s="173"/>
      <c r="CC187" s="173"/>
      <c r="CD187" s="173"/>
      <c r="CE187" s="173"/>
      <c r="CF187" s="173"/>
      <c r="CG187" s="173"/>
    </row>
    <row r="188" spans="1:85" s="3" customFormat="1" ht="7.5" customHeight="1">
      <c r="A188" s="770"/>
      <c r="B188" s="7"/>
      <c r="C188" s="161"/>
      <c r="D188" s="161"/>
      <c r="E188" s="161"/>
      <c r="F188" s="161"/>
      <c r="G188" s="161"/>
      <c r="J188" s="161"/>
      <c r="K188" s="161"/>
      <c r="L188" s="161"/>
      <c r="M188" s="161"/>
      <c r="N188" s="161"/>
      <c r="O188" s="161"/>
      <c r="P188" s="161"/>
      <c r="Q188" s="161"/>
      <c r="R188" s="161"/>
      <c r="S188" s="161"/>
      <c r="T188" s="161"/>
      <c r="U188" s="161"/>
      <c r="AA188" s="161"/>
      <c r="AB188" s="161"/>
      <c r="AK188" s="195"/>
      <c r="AL188" s="54"/>
      <c r="AM188" s="54"/>
      <c r="AN188" s="161"/>
      <c r="AQ188" s="161"/>
      <c r="AU188" s="161"/>
      <c r="AV188" s="161"/>
      <c r="AW188" s="161"/>
      <c r="AX188" s="659"/>
      <c r="AY188" s="659"/>
      <c r="AZ188" s="659"/>
      <c r="BA188" s="659"/>
      <c r="BB188" s="69"/>
      <c r="BC188" s="8"/>
      <c r="BD188" s="173"/>
      <c r="BE188" s="773"/>
      <c r="BF188" s="173"/>
      <c r="BG188" s="173"/>
      <c r="BH188" s="4"/>
      <c r="BI188" s="173"/>
      <c r="BJ188" s="173"/>
      <c r="BK188" s="173"/>
      <c r="BL188" s="4"/>
      <c r="BM188" s="173"/>
      <c r="BN188" s="173"/>
      <c r="BO188" s="173"/>
      <c r="BP188" s="4"/>
      <c r="BQ188" s="173"/>
      <c r="BR188" s="173"/>
      <c r="BS188" s="173"/>
      <c r="BT188" s="173"/>
      <c r="BU188" s="173"/>
      <c r="BV188" s="173"/>
      <c r="BW188" s="173"/>
      <c r="BX188" s="173"/>
      <c r="BY188" s="173"/>
      <c r="BZ188" s="173"/>
      <c r="CA188" s="173"/>
      <c r="CB188" s="173"/>
      <c r="CC188" s="173"/>
      <c r="CD188" s="173"/>
      <c r="CE188" s="173"/>
      <c r="CF188" s="173"/>
      <c r="CG188" s="173"/>
    </row>
    <row r="189" spans="1:85" s="3" customFormat="1" ht="15" customHeight="1">
      <c r="A189" s="770"/>
      <c r="B189" s="7"/>
      <c r="C189" s="161"/>
      <c r="D189" s="161"/>
      <c r="E189" s="161"/>
      <c r="F189" s="161"/>
      <c r="G189" s="161"/>
      <c r="J189" s="1496" t="s">
        <v>4397</v>
      </c>
      <c r="K189" s="1497"/>
      <c r="L189" s="1497"/>
      <c r="M189" s="1497"/>
      <c r="N189" s="1497"/>
      <c r="O189" s="1497"/>
      <c r="P189" s="1497"/>
      <c r="Q189" s="1497"/>
      <c r="R189" s="1497"/>
      <c r="S189" s="1497"/>
      <c r="T189" s="1497"/>
      <c r="U189" s="1498"/>
      <c r="AA189" s="1464">
        <v>0</v>
      </c>
      <c r="AB189" s="1465"/>
      <c r="AC189" s="1466"/>
      <c r="AK189" s="1455">
        <v>744</v>
      </c>
      <c r="AL189" s="1456"/>
      <c r="AM189" s="195" t="s">
        <v>420</v>
      </c>
      <c r="AN189" s="161"/>
      <c r="AQ189" s="161"/>
      <c r="AS189" s="1360">
        <f>'Control Panel'!K982</f>
        <v>0</v>
      </c>
      <c r="AT189" s="1361"/>
      <c r="AU189" s="1361"/>
      <c r="AV189" s="1362"/>
      <c r="AX189" s="1468">
        <f>'Control Panel'!L982</f>
        <v>0</v>
      </c>
      <c r="AY189" s="1468"/>
      <c r="AZ189" s="1468"/>
      <c r="BA189" s="1468"/>
      <c r="BB189" s="69"/>
      <c r="BC189" s="8"/>
      <c r="BD189" s="173"/>
      <c r="BE189" s="773"/>
      <c r="BF189" s="173"/>
      <c r="BG189" s="173"/>
      <c r="BH189" s="4"/>
      <c r="BI189" s="173"/>
      <c r="BJ189" s="173"/>
      <c r="BK189" s="173"/>
      <c r="BL189" s="4"/>
      <c r="BM189" s="173"/>
      <c r="BN189" s="173"/>
      <c r="BO189" s="173"/>
      <c r="BP189" s="4"/>
      <c r="BQ189" s="173"/>
      <c r="BR189" s="173"/>
      <c r="BS189" s="173"/>
      <c r="BT189" s="173"/>
      <c r="BU189" s="173"/>
      <c r="BV189" s="173"/>
      <c r="BW189" s="173"/>
      <c r="BX189" s="173"/>
      <c r="BY189" s="173"/>
      <c r="BZ189" s="173"/>
      <c r="CA189" s="173"/>
      <c r="CB189" s="173"/>
      <c r="CC189" s="173"/>
      <c r="CD189" s="173"/>
      <c r="CE189" s="173"/>
      <c r="CF189" s="173"/>
      <c r="CG189" s="173"/>
    </row>
    <row r="190" spans="1:85" s="3" customFormat="1" ht="7.5" customHeight="1">
      <c r="A190" s="770"/>
      <c r="B190" s="7"/>
      <c r="C190" s="161"/>
      <c r="D190" s="161"/>
      <c r="E190" s="161"/>
      <c r="F190" s="161"/>
      <c r="G190" s="161"/>
      <c r="H190" s="161"/>
      <c r="I190" s="161"/>
      <c r="J190" s="161"/>
      <c r="K190" s="161"/>
      <c r="L190" s="161"/>
      <c r="M190" s="161"/>
      <c r="N190" s="161"/>
      <c r="O190" s="161"/>
      <c r="P190" s="161"/>
      <c r="Q190" s="161"/>
      <c r="R190" s="161"/>
      <c r="S190" s="161"/>
      <c r="T190" s="161"/>
      <c r="U190" s="161"/>
      <c r="V190" s="161"/>
      <c r="W190" s="161"/>
      <c r="X190" s="161"/>
      <c r="AF190" s="161"/>
      <c r="AG190" s="161"/>
      <c r="AH190" s="161"/>
      <c r="AI190" s="161"/>
      <c r="AJ190" s="161"/>
      <c r="AK190" s="161"/>
      <c r="AL190" s="161"/>
      <c r="AM190" s="161"/>
      <c r="AN190" s="161"/>
      <c r="AO190" s="161"/>
      <c r="AP190" s="161"/>
      <c r="AQ190" s="161"/>
      <c r="AR190" s="299"/>
      <c r="AS190" s="299"/>
      <c r="AT190" s="299"/>
      <c r="AU190" s="299"/>
      <c r="AV190" s="299"/>
      <c r="AW190" s="299"/>
      <c r="AX190" s="659"/>
      <c r="AY190" s="659"/>
      <c r="AZ190" s="659"/>
      <c r="BA190" s="659"/>
      <c r="BB190" s="69"/>
      <c r="BC190" s="8"/>
      <c r="BD190" s="173"/>
      <c r="BE190" s="773"/>
      <c r="BF190" s="173"/>
      <c r="BG190" s="173"/>
      <c r="BH190" s="4"/>
      <c r="BI190" s="173"/>
      <c r="BJ190" s="173"/>
      <c r="BK190" s="173"/>
      <c r="BL190" s="4"/>
      <c r="BM190" s="173"/>
      <c r="BN190" s="173"/>
      <c r="BO190" s="173"/>
      <c r="BP190" s="4"/>
      <c r="BQ190" s="173"/>
      <c r="BR190" s="173"/>
      <c r="BS190" s="173"/>
      <c r="BT190" s="4"/>
      <c r="BU190" s="173"/>
      <c r="BV190" s="173"/>
      <c r="BW190" s="173"/>
      <c r="BX190" s="4"/>
      <c r="BY190" s="173"/>
      <c r="BZ190" s="173"/>
      <c r="CA190" s="4"/>
      <c r="CB190" s="173"/>
      <c r="CC190" s="173"/>
      <c r="CD190" s="173"/>
      <c r="CE190" s="4"/>
      <c r="CF190" s="173"/>
      <c r="CG190" s="173"/>
    </row>
    <row r="191" spans="1:85" s="3" customFormat="1" ht="16.5" customHeight="1">
      <c r="A191" s="770"/>
      <c r="B191" s="359">
        <v>1</v>
      </c>
      <c r="C191" s="161"/>
      <c r="D191" s="161"/>
      <c r="E191" s="161"/>
      <c r="F191" s="161"/>
      <c r="G191" s="161"/>
      <c r="H191" s="161"/>
      <c r="I191" s="161"/>
      <c r="J191" s="161"/>
      <c r="K191" s="161"/>
      <c r="L191" s="161"/>
      <c r="M191" s="161"/>
      <c r="N191" s="161"/>
      <c r="O191" s="161"/>
      <c r="P191" s="161"/>
      <c r="Q191" s="161"/>
      <c r="R191" s="161"/>
      <c r="S191" s="161"/>
      <c r="T191" s="161"/>
      <c r="U191" s="161"/>
      <c r="V191" s="161"/>
      <c r="W191" s="161"/>
      <c r="X191" s="161"/>
      <c r="Y191" s="161"/>
      <c r="Z191" s="161"/>
      <c r="AA191" s="161"/>
      <c r="AB191" s="161"/>
      <c r="AC191" s="161"/>
      <c r="AD191" s="161"/>
      <c r="AE191" s="161"/>
      <c r="AF191" s="161"/>
      <c r="AG191" s="161"/>
      <c r="AH191" s="161"/>
      <c r="AI191" s="161"/>
      <c r="AJ191" s="161"/>
      <c r="AK191" s="161"/>
      <c r="AL191" s="161"/>
      <c r="AM191" s="161"/>
      <c r="AN191" s="161"/>
      <c r="AO191" s="161"/>
      <c r="AP191" s="161"/>
      <c r="AQ191" s="1371" t="s">
        <v>347</v>
      </c>
      <c r="AR191" s="1371"/>
      <c r="AS191" s="1371"/>
      <c r="AT191" s="1371"/>
      <c r="AU191" s="1371"/>
      <c r="AV191" s="1371"/>
      <c r="AW191" s="1371"/>
      <c r="AX191" s="1454">
        <f>'Control Panel'!L991</f>
        <v>0</v>
      </c>
      <c r="AY191" s="1454"/>
      <c r="AZ191" s="1454"/>
      <c r="BA191" s="1454"/>
      <c r="BB191" s="69"/>
      <c r="BC191" s="8"/>
      <c r="BD191" s="173"/>
      <c r="BE191" s="773"/>
      <c r="BF191" s="173"/>
      <c r="BG191" s="173"/>
      <c r="BH191" s="4"/>
      <c r="BI191" s="173"/>
      <c r="BJ191" s="173"/>
      <c r="BK191" s="173"/>
      <c r="BL191" s="4"/>
      <c r="BM191" s="173"/>
      <c r="BN191" s="173"/>
      <c r="BO191" s="173"/>
      <c r="BP191" s="4"/>
      <c r="BQ191" s="173"/>
      <c r="BR191" s="173"/>
      <c r="BS191" s="173"/>
      <c r="BT191" s="4"/>
      <c r="BU191" s="173"/>
      <c r="BV191" s="173"/>
      <c r="BW191" s="173"/>
      <c r="BX191" s="4"/>
      <c r="BY191" s="173"/>
      <c r="BZ191" s="173"/>
      <c r="CA191" s="4"/>
      <c r="CB191" s="173"/>
      <c r="CC191" s="173"/>
      <c r="CD191" s="173"/>
      <c r="CE191" s="4"/>
      <c r="CF191" s="173"/>
      <c r="CG191" s="173"/>
    </row>
    <row r="192" spans="1:85" s="3" customFormat="1" ht="16.5" customHeight="1">
      <c r="A192" s="770"/>
      <c r="B192" s="7"/>
      <c r="C192" s="161"/>
      <c r="D192" s="161"/>
      <c r="E192" s="161"/>
      <c r="F192" s="161"/>
      <c r="G192" s="161"/>
      <c r="H192" s="161"/>
      <c r="I192" s="161"/>
      <c r="J192" s="744"/>
      <c r="K192" s="161"/>
      <c r="L192" s="161"/>
      <c r="M192" s="161"/>
      <c r="N192" s="161"/>
      <c r="O192" s="161"/>
      <c r="P192" s="161"/>
      <c r="Q192" s="161"/>
      <c r="R192" s="161"/>
      <c r="S192" s="161"/>
      <c r="T192" s="161"/>
      <c r="U192" s="161"/>
      <c r="V192" s="161"/>
      <c r="W192" s="161"/>
      <c r="X192" s="161"/>
      <c r="Y192" s="161"/>
      <c r="Z192" s="161"/>
      <c r="AA192" s="161"/>
      <c r="AB192" s="161"/>
      <c r="AC192" s="161"/>
      <c r="AD192" s="161"/>
      <c r="AE192" s="161"/>
      <c r="AF192" s="161"/>
      <c r="AG192" s="161"/>
      <c r="AH192" s="161"/>
      <c r="AI192" s="161"/>
      <c r="AJ192" s="161"/>
      <c r="AK192" s="161"/>
      <c r="AL192" s="161"/>
      <c r="AM192" s="1372" t="s">
        <v>467</v>
      </c>
      <c r="AN192" s="1372"/>
      <c r="AO192" s="1372"/>
      <c r="AP192" s="1372"/>
      <c r="AQ192" s="1372"/>
      <c r="AR192" s="1372"/>
      <c r="AS192" s="1372"/>
      <c r="AT192" s="1372"/>
      <c r="AU192" s="1372"/>
      <c r="AV192" s="1372"/>
      <c r="AW192" s="1372"/>
      <c r="AX192" s="1473">
        <f>'Control Panel'!K991</f>
        <v>0</v>
      </c>
      <c r="AY192" s="1473"/>
      <c r="AZ192" s="1473"/>
      <c r="BA192" s="1473"/>
      <c r="BB192" s="69"/>
      <c r="BC192" s="8"/>
      <c r="BD192" s="173"/>
      <c r="BE192" s="773"/>
      <c r="BF192" s="173"/>
      <c r="BG192" s="173"/>
      <c r="BH192" s="4"/>
      <c r="BI192" s="173"/>
      <c r="BJ192" s="173"/>
      <c r="BK192" s="173"/>
      <c r="BL192" s="4"/>
      <c r="BM192" s="173"/>
      <c r="BN192" s="173"/>
      <c r="BO192" s="173"/>
      <c r="BP192" s="4"/>
      <c r="BQ192" s="173"/>
      <c r="BR192" s="173"/>
      <c r="BS192" s="173"/>
      <c r="BT192" s="4"/>
      <c r="BU192" s="173"/>
      <c r="BV192" s="173"/>
      <c r="BW192" s="173"/>
      <c r="BX192" s="4"/>
      <c r="BY192" s="173"/>
      <c r="BZ192" s="173"/>
      <c r="CA192" s="4"/>
      <c r="CB192" s="173"/>
      <c r="CC192" s="173"/>
      <c r="CD192" s="173"/>
      <c r="CE192" s="4"/>
      <c r="CF192" s="173"/>
      <c r="CG192" s="173"/>
    </row>
    <row r="193" spans="1:85" s="3" customFormat="1" ht="16.5" customHeight="1">
      <c r="A193" s="770"/>
      <c r="B193" s="359"/>
      <c r="C193" s="161"/>
      <c r="D193" s="161"/>
      <c r="E193" s="161"/>
      <c r="F193" s="161"/>
      <c r="G193" s="161"/>
      <c r="H193" s="161"/>
      <c r="I193" s="161"/>
      <c r="J193" s="744" t="s">
        <v>1200</v>
      </c>
      <c r="K193" s="161"/>
      <c r="L193" s="161"/>
      <c r="M193" s="161"/>
      <c r="N193" s="161"/>
      <c r="O193" s="161"/>
      <c r="P193" s="161"/>
      <c r="Q193" s="161"/>
      <c r="R193" s="161"/>
      <c r="S193" s="161"/>
      <c r="T193" s="161"/>
      <c r="U193" s="161"/>
      <c r="V193" s="161"/>
      <c r="W193" s="161"/>
      <c r="X193" s="161"/>
      <c r="Y193" s="161"/>
      <c r="Z193" s="161"/>
      <c r="AA193" s="161"/>
      <c r="AB193" s="161"/>
      <c r="AC193" s="161"/>
      <c r="AD193" s="161"/>
      <c r="AE193" s="161"/>
      <c r="AF193" s="161"/>
      <c r="AG193" s="161"/>
      <c r="AH193" s="161"/>
      <c r="AI193" s="161"/>
      <c r="AJ193" s="161"/>
      <c r="AK193" s="161"/>
      <c r="AL193" s="161"/>
      <c r="AM193" s="161"/>
      <c r="AN193" s="161"/>
      <c r="AO193" s="161"/>
      <c r="AP193" s="161"/>
      <c r="AQ193" s="785"/>
      <c r="AR193" s="785"/>
      <c r="AS193" s="785"/>
      <c r="AT193" s="785"/>
      <c r="AU193" s="785"/>
      <c r="AV193" s="785"/>
      <c r="AW193" s="785"/>
      <c r="AX193" s="788"/>
      <c r="AY193" s="788"/>
      <c r="AZ193" s="788"/>
      <c r="BA193" s="788"/>
      <c r="BB193" s="789"/>
      <c r="BC193" s="8"/>
      <c r="BD193" s="173"/>
      <c r="BE193" s="773"/>
      <c r="BF193" s="173"/>
      <c r="BG193" s="173"/>
      <c r="BH193" s="4"/>
      <c r="BI193" s="173"/>
      <c r="BJ193" s="173"/>
      <c r="BK193" s="173"/>
      <c r="BL193" s="4"/>
      <c r="BM193" s="173"/>
      <c r="BN193" s="173"/>
      <c r="BO193" s="173"/>
      <c r="BP193" s="4"/>
      <c r="BQ193" s="173"/>
      <c r="BR193" s="173"/>
      <c r="BS193" s="173"/>
      <c r="BT193" s="4"/>
      <c r="BU193" s="173"/>
      <c r="BV193" s="173"/>
      <c r="BW193" s="173"/>
      <c r="BX193" s="4"/>
      <c r="BY193" s="173"/>
      <c r="BZ193" s="173"/>
      <c r="CA193" s="4"/>
      <c r="CB193" s="173"/>
      <c r="CC193" s="173"/>
      <c r="CD193" s="173"/>
      <c r="CE193" s="4"/>
      <c r="CF193" s="173"/>
      <c r="CG193" s="173"/>
    </row>
    <row r="194" spans="1:85" s="3" customFormat="1" ht="7.5" customHeight="1">
      <c r="A194" s="770"/>
      <c r="B194" s="359"/>
      <c r="C194" s="161"/>
      <c r="D194" s="161"/>
      <c r="E194" s="161"/>
      <c r="F194" s="161"/>
      <c r="G194" s="161"/>
      <c r="H194" s="161"/>
      <c r="I194" s="161"/>
      <c r="J194" s="744"/>
      <c r="K194" s="161"/>
      <c r="L194" s="161"/>
      <c r="M194" s="161"/>
      <c r="N194" s="161"/>
      <c r="O194" s="161"/>
      <c r="P194" s="161"/>
      <c r="Q194" s="161"/>
      <c r="R194" s="161"/>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61"/>
      <c r="AN194" s="161"/>
      <c r="AO194" s="161"/>
      <c r="AP194" s="161"/>
      <c r="AQ194" s="797"/>
      <c r="AR194" s="797"/>
      <c r="AS194" s="797"/>
      <c r="AT194" s="797"/>
      <c r="AU194" s="797"/>
      <c r="AV194" s="797"/>
      <c r="AW194" s="797"/>
      <c r="AX194" s="798"/>
      <c r="AY194" s="798"/>
      <c r="AZ194" s="798"/>
      <c r="BA194" s="798"/>
      <c r="BB194" s="800"/>
      <c r="BC194" s="8"/>
      <c r="BD194" s="173"/>
      <c r="BE194" s="773"/>
      <c r="BF194" s="173"/>
      <c r="BG194" s="173"/>
      <c r="BH194" s="4"/>
      <c r="BI194" s="173"/>
      <c r="BJ194" s="173"/>
      <c r="BK194" s="173"/>
      <c r="BL194" s="4"/>
      <c r="BM194" s="173"/>
      <c r="BN194" s="173"/>
      <c r="BO194" s="173"/>
      <c r="BP194" s="4"/>
      <c r="BQ194" s="173"/>
      <c r="BR194" s="173"/>
      <c r="BS194" s="173"/>
      <c r="BT194" s="4"/>
      <c r="BU194" s="173"/>
      <c r="BV194" s="173"/>
      <c r="BW194" s="173"/>
      <c r="BX194" s="4"/>
      <c r="BY194" s="173"/>
      <c r="BZ194" s="173"/>
      <c r="CA194" s="4"/>
      <c r="CB194" s="173"/>
      <c r="CC194" s="173"/>
      <c r="CD194" s="173"/>
      <c r="CE194" s="4"/>
      <c r="CF194" s="173"/>
      <c r="CG194" s="173"/>
    </row>
    <row r="195" spans="1:85" s="3" customFormat="1" ht="7.5" customHeight="1">
      <c r="A195" s="770"/>
      <c r="B195" s="682"/>
      <c r="C195" s="161"/>
      <c r="D195" s="161"/>
      <c r="E195" s="161"/>
      <c r="F195" s="161"/>
      <c r="G195" s="161"/>
      <c r="I195" s="1502" t="s">
        <v>1308</v>
      </c>
      <c r="J195" s="1502"/>
      <c r="K195" s="1502"/>
      <c r="L195" s="1502"/>
      <c r="M195" s="1502"/>
      <c r="N195" s="1502"/>
      <c r="O195" s="658"/>
      <c r="P195" s="658"/>
      <c r="Q195" s="658"/>
      <c r="R195" s="658"/>
      <c r="S195" s="658"/>
      <c r="T195" s="658"/>
      <c r="U195" s="658"/>
      <c r="V195" s="654"/>
      <c r="W195" s="654"/>
      <c r="X195" s="654"/>
      <c r="Y195" s="654"/>
      <c r="Z195" s="654"/>
      <c r="AA195" s="654"/>
      <c r="AB195" s="654"/>
      <c r="AC195" s="654"/>
      <c r="AD195" s="654"/>
      <c r="AE195" s="654"/>
      <c r="AF195" s="654"/>
      <c r="AG195" s="654"/>
      <c r="AH195" s="654"/>
      <c r="AI195" s="654"/>
      <c r="AJ195" s="654"/>
      <c r="AK195" s="654"/>
      <c r="AL195" s="654"/>
      <c r="AM195" s="654"/>
      <c r="AN195" s="654"/>
      <c r="AO195" s="654"/>
      <c r="AP195" s="1476"/>
      <c r="AQ195" s="1476"/>
      <c r="AR195" s="1476"/>
      <c r="AS195" s="1476"/>
      <c r="AT195" s="1476"/>
      <c r="AU195" s="1476"/>
      <c r="AV195" s="1476"/>
      <c r="AW195" s="654"/>
      <c r="AX195" s="654"/>
      <c r="AY195" s="654"/>
      <c r="AZ195" s="654"/>
      <c r="BA195" s="654"/>
      <c r="BB195" s="161"/>
      <c r="BC195" s="8"/>
      <c r="BD195" s="173"/>
      <c r="BE195" s="773"/>
      <c r="BF195" s="173"/>
      <c r="BG195" s="173"/>
      <c r="BH195" s="173"/>
      <c r="BI195" s="173"/>
      <c r="BJ195" s="173"/>
      <c r="BK195" s="173"/>
      <c r="BL195" s="173"/>
      <c r="BM195" s="173"/>
      <c r="BN195" s="173"/>
      <c r="BO195" s="173"/>
      <c r="BP195" s="173"/>
      <c r="BQ195" s="173"/>
      <c r="BR195" s="173"/>
      <c r="BS195" s="173"/>
      <c r="BT195" s="173"/>
      <c r="BU195" s="173"/>
      <c r="BV195" s="173"/>
      <c r="BW195" s="173"/>
      <c r="BX195" s="173"/>
      <c r="BY195" s="173"/>
      <c r="BZ195" s="173"/>
      <c r="CA195" s="173"/>
      <c r="CB195" s="173"/>
      <c r="CC195" s="173"/>
      <c r="CD195" s="173"/>
      <c r="CE195" s="173"/>
      <c r="CF195" s="173"/>
      <c r="CG195" s="173"/>
    </row>
    <row r="196" spans="1:85" s="3" customFormat="1" ht="7.5" customHeight="1">
      <c r="A196" s="770"/>
      <c r="B196" s="682"/>
      <c r="C196" s="161"/>
      <c r="D196" s="161"/>
      <c r="E196" s="161"/>
      <c r="F196" s="161"/>
      <c r="G196" s="161"/>
      <c r="I196" s="1502"/>
      <c r="J196" s="1502"/>
      <c r="K196" s="1502"/>
      <c r="L196" s="1502"/>
      <c r="M196" s="1502"/>
      <c r="N196" s="1502"/>
      <c r="O196" s="658"/>
      <c r="P196" s="658"/>
      <c r="Q196" s="658"/>
      <c r="R196" s="658"/>
      <c r="S196" s="658"/>
      <c r="T196" s="658"/>
      <c r="U196" s="658"/>
      <c r="V196" s="654"/>
      <c r="W196" s="654"/>
      <c r="X196" s="654"/>
      <c r="Y196" s="654"/>
      <c r="Z196" s="654"/>
      <c r="AA196" s="654"/>
      <c r="AB196" s="654"/>
      <c r="AC196" s="654"/>
      <c r="AD196" s="654"/>
      <c r="AE196" s="654"/>
      <c r="AF196" s="654"/>
      <c r="AG196" s="654"/>
      <c r="AH196" s="654"/>
      <c r="AI196" s="654"/>
      <c r="AJ196" s="654"/>
      <c r="AK196" s="654"/>
      <c r="AL196" s="654"/>
      <c r="AM196" s="654"/>
      <c r="AN196" s="654"/>
      <c r="AO196" s="654"/>
      <c r="AP196" s="1476"/>
      <c r="AQ196" s="1476"/>
      <c r="AR196" s="1476"/>
      <c r="AS196" s="1476"/>
      <c r="AT196" s="1476"/>
      <c r="AU196" s="1476"/>
      <c r="AV196" s="1476"/>
      <c r="AW196" s="654"/>
      <c r="AX196" s="654"/>
      <c r="AY196" s="654"/>
      <c r="AZ196" s="654"/>
      <c r="BA196" s="654"/>
      <c r="BB196" s="161"/>
      <c r="BC196" s="8"/>
      <c r="BD196" s="173"/>
      <c r="BE196" s="773"/>
      <c r="BF196" s="173"/>
      <c r="BG196" s="173"/>
      <c r="BH196" s="4"/>
      <c r="BI196" s="173"/>
      <c r="BJ196" s="173"/>
      <c r="BK196" s="173"/>
      <c r="BL196" s="173"/>
      <c r="BM196" s="173"/>
      <c r="BN196" s="173"/>
      <c r="BO196" s="173"/>
      <c r="BP196" s="173"/>
      <c r="BQ196" s="173"/>
      <c r="BR196" s="173"/>
      <c r="BS196" s="173"/>
      <c r="BT196" s="173"/>
      <c r="BU196" s="173"/>
      <c r="BV196" s="173"/>
      <c r="BW196" s="173"/>
      <c r="BX196" s="173"/>
      <c r="BY196" s="173"/>
      <c r="BZ196" s="173"/>
      <c r="CA196" s="173"/>
      <c r="CB196" s="173"/>
      <c r="CC196" s="173"/>
      <c r="CD196" s="173"/>
      <c r="CE196" s="173"/>
      <c r="CF196" s="173"/>
      <c r="CG196" s="173"/>
    </row>
    <row r="197" spans="1:85" s="3" customFormat="1" ht="7.5" customHeight="1">
      <c r="A197" s="770"/>
      <c r="B197" s="682"/>
      <c r="C197" s="161"/>
      <c r="D197" s="161"/>
      <c r="E197" s="161"/>
      <c r="F197" s="161"/>
      <c r="G197" s="161"/>
      <c r="I197" s="792"/>
      <c r="J197" s="792"/>
      <c r="K197" s="792"/>
      <c r="L197" s="792"/>
      <c r="M197" s="792"/>
      <c r="N197" s="792"/>
      <c r="O197" s="793"/>
      <c r="P197" s="793"/>
      <c r="Q197" s="793"/>
      <c r="R197" s="793"/>
      <c r="S197" s="793"/>
      <c r="T197" s="793"/>
      <c r="U197" s="793"/>
      <c r="V197" s="161"/>
      <c r="W197" s="161"/>
      <c r="X197" s="161"/>
      <c r="Y197" s="161"/>
      <c r="Z197" s="161"/>
      <c r="AA197" s="161"/>
      <c r="AB197" s="161"/>
      <c r="AC197" s="161"/>
      <c r="AD197" s="161"/>
      <c r="AE197" s="161"/>
      <c r="AF197" s="161"/>
      <c r="AG197" s="161"/>
      <c r="AH197" s="161"/>
      <c r="AI197" s="161"/>
      <c r="AJ197" s="161"/>
      <c r="AK197" s="161"/>
      <c r="AL197" s="161"/>
      <c r="AM197" s="161"/>
      <c r="AN197" s="161"/>
      <c r="AO197" s="161"/>
      <c r="AP197" s="794"/>
      <c r="AQ197" s="794"/>
      <c r="AR197" s="794"/>
      <c r="AS197" s="794"/>
      <c r="AT197" s="794"/>
      <c r="AU197" s="794"/>
      <c r="AV197" s="794"/>
      <c r="AW197" s="161"/>
      <c r="AX197" s="654"/>
      <c r="AY197" s="654"/>
      <c r="AZ197" s="654"/>
      <c r="BA197" s="654"/>
      <c r="BB197" s="161"/>
      <c r="BC197" s="8"/>
      <c r="BD197" s="173"/>
      <c r="BE197" s="773"/>
      <c r="BF197" s="173"/>
      <c r="BG197" s="173"/>
      <c r="BH197" s="4"/>
      <c r="BI197" s="173"/>
      <c r="BJ197" s="173"/>
      <c r="BK197" s="173"/>
      <c r="BL197" s="173"/>
      <c r="BM197" s="173"/>
      <c r="BN197" s="173"/>
      <c r="BO197" s="173"/>
      <c r="BP197" s="173"/>
      <c r="BQ197" s="173"/>
      <c r="BR197" s="173"/>
      <c r="BS197" s="173"/>
      <c r="BT197" s="173"/>
      <c r="BU197" s="173"/>
      <c r="BV197" s="173"/>
      <c r="BW197" s="173"/>
      <c r="BX197" s="173"/>
      <c r="BY197" s="173"/>
      <c r="BZ197" s="173"/>
      <c r="CA197" s="173"/>
      <c r="CB197" s="173"/>
      <c r="CC197" s="173"/>
      <c r="CD197" s="173"/>
      <c r="CE197" s="173"/>
      <c r="CF197" s="173"/>
      <c r="CG197" s="173"/>
    </row>
    <row r="198" spans="1:85" s="3" customFormat="1" ht="16.5" customHeight="1">
      <c r="A198" s="770"/>
      <c r="B198" s="682"/>
      <c r="C198" s="161"/>
      <c r="D198" s="161"/>
      <c r="E198" s="161"/>
      <c r="F198" s="161"/>
      <c r="G198" s="161"/>
      <c r="I198" s="792"/>
      <c r="J198" s="1511" t="s">
        <v>1188</v>
      </c>
      <c r="K198" s="1511"/>
      <c r="L198" s="1511"/>
      <c r="M198" s="1511"/>
      <c r="N198" s="1511"/>
      <c r="O198" s="1511"/>
      <c r="P198" s="793"/>
      <c r="Q198" s="793"/>
      <c r="R198" s="793"/>
      <c r="S198" s="793"/>
      <c r="T198" s="793"/>
      <c r="U198" s="793"/>
      <c r="V198" s="161"/>
      <c r="W198" s="161"/>
      <c r="X198" s="161"/>
      <c r="Y198" s="161"/>
      <c r="Z198" s="161"/>
      <c r="AA198" s="161"/>
      <c r="AB198" s="161"/>
      <c r="AC198" s="161"/>
      <c r="AD198" s="161"/>
      <c r="AE198" s="161"/>
      <c r="AF198" s="161"/>
      <c r="AG198" s="161"/>
      <c r="AH198" s="161"/>
      <c r="AI198" s="161"/>
      <c r="AJ198" s="161"/>
      <c r="AK198" s="161"/>
      <c r="AL198" s="161"/>
      <c r="AM198" s="161"/>
      <c r="AN198" s="161"/>
      <c r="AO198" s="161"/>
      <c r="AP198" s="794"/>
      <c r="AQ198" s="794"/>
      <c r="AR198" s="794"/>
      <c r="AS198" s="794"/>
      <c r="AT198" s="794"/>
      <c r="AU198" s="794"/>
      <c r="AV198" s="794"/>
      <c r="AW198" s="161"/>
      <c r="AX198" s="654"/>
      <c r="AY198" s="654"/>
      <c r="AZ198" s="654"/>
      <c r="BA198" s="654"/>
      <c r="BB198" s="161"/>
      <c r="BC198" s="8"/>
      <c r="BD198" s="173"/>
      <c r="BE198" s="173"/>
      <c r="BF198" s="4"/>
      <c r="BG198" s="173"/>
      <c r="BH198" s="173"/>
      <c r="BI198" s="173"/>
      <c r="BJ198" s="173"/>
      <c r="BK198" s="173"/>
      <c r="BL198" s="173"/>
      <c r="BM198" s="173"/>
      <c r="BN198" s="173"/>
      <c r="BO198" s="173"/>
      <c r="BP198" s="173"/>
      <c r="BQ198" s="173"/>
      <c r="BR198" s="173"/>
      <c r="BS198" s="173"/>
      <c r="BT198" s="173"/>
      <c r="BU198" s="173"/>
      <c r="BV198" s="173"/>
      <c r="BW198" s="173"/>
      <c r="BX198" s="173"/>
      <c r="BY198" s="173"/>
      <c r="BZ198" s="173"/>
      <c r="CA198" s="173"/>
      <c r="CB198" s="173"/>
      <c r="CC198" s="173"/>
      <c r="CD198" s="173"/>
      <c r="CE198" s="173"/>
      <c r="CF198" s="173"/>
      <c r="CG198" s="173"/>
    </row>
    <row r="199" spans="1:85" s="3" customFormat="1" ht="7.5" customHeight="1">
      <c r="A199" s="770"/>
      <c r="B199" s="682"/>
      <c r="C199" s="161"/>
      <c r="D199" s="161"/>
      <c r="E199" s="161"/>
      <c r="F199" s="161"/>
      <c r="G199" s="161"/>
      <c r="I199" s="792"/>
      <c r="J199" s="795"/>
      <c r="K199" s="795"/>
      <c r="L199" s="795"/>
      <c r="M199" s="795"/>
      <c r="N199" s="795"/>
      <c r="O199" s="795"/>
      <c r="P199" s="793"/>
      <c r="Q199" s="793"/>
      <c r="R199" s="793"/>
      <c r="S199" s="793"/>
      <c r="T199" s="793"/>
      <c r="U199" s="793"/>
      <c r="V199" s="161"/>
      <c r="W199" s="161"/>
      <c r="X199" s="161"/>
      <c r="Y199" s="161"/>
      <c r="Z199" s="161"/>
      <c r="AA199" s="161"/>
      <c r="AB199" s="161"/>
      <c r="AC199" s="161"/>
      <c r="AD199" s="161"/>
      <c r="AE199" s="161"/>
      <c r="AF199" s="161"/>
      <c r="AG199" s="161"/>
      <c r="AH199" s="161"/>
      <c r="AI199" s="161"/>
      <c r="AJ199" s="161"/>
      <c r="AK199" s="161"/>
      <c r="AL199" s="161"/>
      <c r="AM199" s="161"/>
      <c r="AN199" s="161"/>
      <c r="AO199" s="161"/>
      <c r="AP199" s="794"/>
      <c r="AQ199" s="794"/>
      <c r="AR199" s="794"/>
      <c r="AS199" s="794"/>
      <c r="AT199" s="794"/>
      <c r="AU199" s="794"/>
      <c r="AV199" s="794"/>
      <c r="AW199" s="161"/>
      <c r="AX199" s="654"/>
      <c r="AY199" s="654"/>
      <c r="AZ199" s="654"/>
      <c r="BA199" s="654"/>
      <c r="BB199" s="161"/>
      <c r="BC199" s="8"/>
      <c r="BD199" s="173"/>
      <c r="BE199" s="173"/>
      <c r="BF199" s="4"/>
      <c r="BG199" s="173"/>
      <c r="BH199" s="173"/>
      <c r="BI199" s="173"/>
      <c r="BJ199" s="173"/>
      <c r="BK199" s="173"/>
      <c r="BL199" s="173"/>
      <c r="BM199" s="173"/>
      <c r="BN199" s="173"/>
      <c r="BO199" s="173"/>
      <c r="BP199" s="173"/>
      <c r="BQ199" s="173"/>
      <c r="BR199" s="173"/>
      <c r="BS199" s="173"/>
      <c r="BT199" s="173"/>
      <c r="BU199" s="173"/>
      <c r="BV199" s="173"/>
      <c r="BW199" s="173"/>
      <c r="BX199" s="173"/>
      <c r="BY199" s="173"/>
      <c r="BZ199" s="173"/>
      <c r="CA199" s="173"/>
      <c r="CB199" s="173"/>
      <c r="CC199" s="173"/>
      <c r="CD199" s="173"/>
      <c r="CE199" s="173"/>
      <c r="CF199" s="173"/>
      <c r="CG199" s="173"/>
    </row>
    <row r="200" spans="1:85" s="3" customFormat="1" ht="15" customHeight="1">
      <c r="A200" s="770"/>
      <c r="B200" s="7"/>
      <c r="C200" s="354"/>
      <c r="D200" s="354"/>
      <c r="E200" s="354"/>
      <c r="F200" s="354"/>
      <c r="G200" s="354"/>
      <c r="J200" s="633" t="s">
        <v>1286</v>
      </c>
      <c r="K200" s="633"/>
      <c r="L200" s="790"/>
      <c r="M200" s="790"/>
      <c r="N200" s="790"/>
      <c r="O200" s="161"/>
      <c r="P200" s="161"/>
      <c r="T200" s="1464">
        <v>0</v>
      </c>
      <c r="U200" s="1465"/>
      <c r="V200" s="1466"/>
      <c r="W200" s="161" t="s">
        <v>424</v>
      </c>
      <c r="X200" s="161"/>
      <c r="Y200" s="161"/>
      <c r="Z200" s="161"/>
      <c r="AC200" s="1455">
        <v>744</v>
      </c>
      <c r="AD200" s="1456"/>
      <c r="AE200" s="161" t="s">
        <v>420</v>
      </c>
      <c r="AF200" s="161"/>
      <c r="AG200" s="161"/>
      <c r="AH200" s="161"/>
      <c r="AK200" s="161"/>
      <c r="AL200" s="161"/>
      <c r="AM200" s="161"/>
      <c r="AN200" s="161"/>
      <c r="AO200" s="161"/>
      <c r="AP200" s="161"/>
      <c r="AQ200" s="1343" t="s">
        <v>1290</v>
      </c>
      <c r="AR200" s="1343"/>
      <c r="AS200" s="1343"/>
      <c r="AT200" s="1343"/>
      <c r="AU200" s="1343"/>
      <c r="AV200" s="1343"/>
      <c r="AW200" s="1343"/>
      <c r="AX200" s="1549">
        <f>'Control Panel'!E995</f>
        <v>0</v>
      </c>
      <c r="AY200" s="1549"/>
      <c r="AZ200" s="1549"/>
      <c r="BA200" s="1549"/>
      <c r="BB200" s="161"/>
      <c r="BC200" s="8"/>
      <c r="BD200" s="173"/>
      <c r="BE200" s="173"/>
      <c r="BF200" s="4"/>
      <c r="BG200" s="173"/>
      <c r="BH200" s="173"/>
      <c r="BI200" s="173"/>
      <c r="BJ200" s="173"/>
      <c r="BK200" s="173"/>
      <c r="BL200" s="173"/>
      <c r="BM200" s="173"/>
      <c r="BN200" s="173"/>
      <c r="BO200" s="173"/>
      <c r="BP200" s="4"/>
      <c r="BQ200" s="173"/>
      <c r="BR200" s="173"/>
      <c r="BS200" s="173"/>
      <c r="BT200" s="173"/>
      <c r="BU200" s="173"/>
      <c r="BV200" s="173"/>
      <c r="BW200" s="173"/>
      <c r="BX200" s="173"/>
      <c r="BY200" s="173"/>
      <c r="BZ200" s="173"/>
      <c r="CA200" s="173"/>
      <c r="CB200" s="173"/>
      <c r="CC200" s="173"/>
      <c r="CD200" s="173"/>
      <c r="CE200" s="173"/>
      <c r="CF200" s="173"/>
      <c r="CG200" s="173"/>
    </row>
    <row r="201" spans="1:85" s="3" customFormat="1" ht="7.5" customHeight="1">
      <c r="A201" s="770"/>
      <c r="B201" s="7"/>
      <c r="C201" s="354"/>
      <c r="D201" s="354"/>
      <c r="E201" s="354"/>
      <c r="F201" s="354"/>
      <c r="G201" s="354"/>
      <c r="J201" s="161"/>
      <c r="K201" s="161"/>
      <c r="L201" s="161"/>
      <c r="M201" s="161"/>
      <c r="N201" s="161"/>
      <c r="O201" s="161"/>
      <c r="P201" s="68"/>
      <c r="T201" s="684"/>
      <c r="U201" s="684"/>
      <c r="V201" s="684"/>
      <c r="W201" s="68"/>
      <c r="X201" s="161"/>
      <c r="Y201" s="161"/>
      <c r="Z201" s="161"/>
      <c r="AC201" s="684"/>
      <c r="AD201" s="684"/>
      <c r="AE201" s="68"/>
      <c r="AF201" s="68"/>
      <c r="AG201" s="161"/>
      <c r="AH201" s="161"/>
      <c r="AK201" s="161"/>
      <c r="AL201" s="161"/>
      <c r="AM201" s="161"/>
      <c r="AN201" s="161"/>
      <c r="AO201" s="161"/>
      <c r="AP201" s="161"/>
      <c r="AQ201" s="161"/>
      <c r="AR201" s="161"/>
      <c r="AS201" s="161"/>
      <c r="AT201" s="161"/>
      <c r="AU201" s="161"/>
      <c r="AV201" s="161"/>
      <c r="AW201" s="300"/>
      <c r="AX201" s="654"/>
      <c r="AY201" s="654"/>
      <c r="AZ201" s="654"/>
      <c r="BA201" s="654"/>
      <c r="BB201" s="161"/>
      <c r="BC201" s="8"/>
      <c r="BD201" s="173"/>
      <c r="BE201" s="173"/>
      <c r="BF201" s="4"/>
      <c r="BG201" s="173"/>
      <c r="BH201" s="173"/>
      <c r="BI201" s="173"/>
      <c r="BJ201" s="173"/>
      <c r="BK201" s="173"/>
      <c r="BL201" s="173"/>
      <c r="BM201" s="173"/>
      <c r="BN201" s="173"/>
      <c r="BO201" s="173"/>
      <c r="BP201" s="4"/>
      <c r="BQ201" s="173"/>
      <c r="BR201" s="173"/>
      <c r="BS201" s="173"/>
      <c r="BT201" s="173"/>
      <c r="BU201" s="173"/>
      <c r="BV201" s="173"/>
      <c r="BW201" s="173"/>
      <c r="BX201" s="173"/>
      <c r="BY201" s="173"/>
      <c r="BZ201" s="173"/>
      <c r="CA201" s="173"/>
      <c r="CB201" s="173"/>
      <c r="CC201" s="173"/>
      <c r="CD201" s="173"/>
      <c r="CE201" s="173"/>
      <c r="CF201" s="173"/>
      <c r="CG201" s="173"/>
    </row>
    <row r="202" spans="1:85" s="3" customFormat="1" ht="15" customHeight="1">
      <c r="A202" s="770"/>
      <c r="B202" s="7"/>
      <c r="C202" s="354"/>
      <c r="D202" s="354"/>
      <c r="E202" s="354"/>
      <c r="F202" s="354"/>
      <c r="G202" s="354"/>
      <c r="J202" s="633" t="s">
        <v>1287</v>
      </c>
      <c r="K202" s="633"/>
      <c r="L202" s="790"/>
      <c r="M202" s="790"/>
      <c r="N202" s="790"/>
      <c r="O202" s="161"/>
      <c r="P202" s="161"/>
      <c r="T202" s="1464">
        <v>0</v>
      </c>
      <c r="U202" s="1465"/>
      <c r="V202" s="1466"/>
      <c r="W202" s="161" t="s">
        <v>424</v>
      </c>
      <c r="X202" s="50"/>
      <c r="Y202" s="50"/>
      <c r="Z202" s="50"/>
      <c r="AC202" s="1455">
        <v>744</v>
      </c>
      <c r="AD202" s="1456"/>
      <c r="AE202" s="161" t="s">
        <v>420</v>
      </c>
      <c r="AF202" s="161"/>
      <c r="AG202" s="50"/>
      <c r="AH202" s="50"/>
      <c r="AK202" s="161"/>
      <c r="AL202" s="161"/>
      <c r="AM202" s="161"/>
      <c r="AN202" s="161"/>
      <c r="AO202" s="161"/>
      <c r="AP202" s="161"/>
      <c r="AQ202" s="1545" t="s">
        <v>1291</v>
      </c>
      <c r="AR202" s="1545"/>
      <c r="AS202" s="1545"/>
      <c r="AT202" s="1545"/>
      <c r="AU202" s="1545"/>
      <c r="AV202" s="1545"/>
      <c r="AW202" s="1545"/>
      <c r="AX202" s="1468">
        <f>'Control Panel'!E997</f>
        <v>0</v>
      </c>
      <c r="AY202" s="1468"/>
      <c r="AZ202" s="1468"/>
      <c r="BA202" s="1468"/>
      <c r="BB202" s="786"/>
      <c r="BC202" s="8"/>
      <c r="BD202" s="173"/>
      <c r="BE202" s="173"/>
      <c r="BF202" s="4"/>
      <c r="BG202" s="173"/>
      <c r="BH202" s="173"/>
      <c r="BI202" s="173"/>
      <c r="BJ202" s="173"/>
      <c r="BK202" s="173"/>
      <c r="BL202" s="173"/>
      <c r="BM202" s="173"/>
      <c r="BN202" s="173"/>
      <c r="BO202" s="173"/>
      <c r="BP202" s="4"/>
      <c r="BQ202" s="173"/>
      <c r="BR202" s="173"/>
      <c r="BS202" s="173"/>
      <c r="BT202" s="173"/>
      <c r="BU202" s="173"/>
      <c r="BV202" s="173"/>
      <c r="BW202" s="173"/>
      <c r="BX202" s="173"/>
      <c r="BY202" s="173"/>
      <c r="BZ202" s="173"/>
      <c r="CA202" s="173"/>
      <c r="CB202" s="173"/>
      <c r="CC202" s="173"/>
      <c r="CD202" s="173"/>
      <c r="CE202" s="173"/>
      <c r="CF202" s="173"/>
      <c r="CG202" s="173"/>
    </row>
    <row r="203" spans="1:85" s="3" customFormat="1" ht="7.5" customHeight="1">
      <c r="A203" s="770"/>
      <c r="B203" s="7"/>
      <c r="C203" s="784"/>
      <c r="D203" s="784"/>
      <c r="E203" s="784"/>
      <c r="F203" s="784"/>
      <c r="G203" s="161"/>
      <c r="J203" s="161"/>
      <c r="K203" s="161"/>
      <c r="L203" s="161"/>
      <c r="M203" s="161"/>
      <c r="N203" s="161"/>
      <c r="O203" s="161"/>
      <c r="P203" s="161"/>
      <c r="T203" s="161"/>
      <c r="U203" s="161"/>
      <c r="V203" s="161"/>
      <c r="W203" s="161"/>
      <c r="X203" s="50"/>
      <c r="Y203" s="50"/>
      <c r="Z203" s="50"/>
      <c r="AA203" s="161"/>
      <c r="AB203" s="161"/>
      <c r="AC203" s="161"/>
      <c r="AD203" s="161"/>
      <c r="AE203" s="161"/>
      <c r="AF203" s="161"/>
      <c r="AG203" s="50"/>
      <c r="AH203" s="50"/>
      <c r="AI203" s="161"/>
      <c r="AJ203" s="161"/>
      <c r="AK203" s="161"/>
      <c r="AL203" s="161"/>
      <c r="AM203" s="161"/>
      <c r="AN203" s="161"/>
      <c r="AO203" s="161"/>
      <c r="AP203" s="161"/>
      <c r="AQ203" s="161"/>
      <c r="AR203" s="161"/>
      <c r="AS203" s="75"/>
      <c r="AT203" s="75"/>
      <c r="AU203" s="75"/>
      <c r="AV203" s="75"/>
      <c r="AW203" s="300"/>
      <c r="AX203" s="654"/>
      <c r="AY203" s="654"/>
      <c r="AZ203" s="654"/>
      <c r="BA203" s="654"/>
      <c r="BB203" s="161"/>
      <c r="BC203" s="8"/>
      <c r="BD203" s="173"/>
      <c r="BE203" s="173"/>
      <c r="BF203" s="4"/>
      <c r="BG203" s="173"/>
      <c r="BH203" s="173"/>
      <c r="BI203" s="173"/>
      <c r="BJ203" s="173"/>
      <c r="BK203" s="173"/>
      <c r="BL203" s="173"/>
      <c r="BM203" s="173"/>
      <c r="BN203" s="173"/>
      <c r="BO203" s="173"/>
      <c r="BP203" s="4"/>
      <c r="BQ203" s="173"/>
      <c r="BR203" s="173"/>
      <c r="BS203" s="173"/>
      <c r="BT203" s="173"/>
      <c r="BU203" s="173"/>
      <c r="BV203" s="173"/>
      <c r="BW203" s="173"/>
      <c r="BX203" s="173"/>
      <c r="BY203" s="173"/>
      <c r="BZ203" s="173"/>
      <c r="CA203" s="173"/>
      <c r="CB203" s="173"/>
      <c r="CC203" s="173"/>
      <c r="CD203" s="173"/>
      <c r="CE203" s="173"/>
      <c r="CF203" s="173"/>
      <c r="CG203" s="173"/>
    </row>
    <row r="204" spans="1:85" s="3" customFormat="1" ht="15" customHeight="1">
      <c r="A204" s="770"/>
      <c r="B204" s="7"/>
      <c r="C204" s="161"/>
      <c r="D204" s="161"/>
      <c r="E204" s="161"/>
      <c r="F204" s="161"/>
      <c r="G204" s="161"/>
      <c r="J204" s="633" t="s">
        <v>4544</v>
      </c>
      <c r="K204" s="633"/>
      <c r="L204" s="790"/>
      <c r="M204" s="790"/>
      <c r="N204" s="790"/>
      <c r="O204" s="161"/>
      <c r="P204" s="161"/>
      <c r="T204" s="1464">
        <v>0</v>
      </c>
      <c r="U204" s="1465"/>
      <c r="V204" s="1466"/>
      <c r="W204" s="161" t="s">
        <v>424</v>
      </c>
      <c r="X204" s="161"/>
      <c r="Y204" s="161"/>
      <c r="Z204" s="161"/>
      <c r="AA204" s="161"/>
      <c r="AB204" s="161"/>
      <c r="AC204" s="1455">
        <v>744</v>
      </c>
      <c r="AD204" s="1456"/>
      <c r="AE204" s="161" t="s">
        <v>420</v>
      </c>
      <c r="AF204" s="161"/>
      <c r="AG204" s="161"/>
      <c r="AH204" s="161"/>
      <c r="AI204" s="161"/>
      <c r="AJ204" s="161"/>
      <c r="AK204" s="161"/>
      <c r="AL204" s="161"/>
      <c r="AM204" s="161"/>
      <c r="AN204" s="161"/>
      <c r="AO204" s="161"/>
      <c r="AP204" s="161"/>
      <c r="AQ204" s="1506" t="s">
        <v>1292</v>
      </c>
      <c r="AR204" s="1506"/>
      <c r="AS204" s="1506"/>
      <c r="AT204" s="1506"/>
      <c r="AU204" s="1506"/>
      <c r="AV204" s="1506"/>
      <c r="AW204" s="1506"/>
      <c r="AX204" s="1468">
        <f>'Control Panel'!E999</f>
        <v>0</v>
      </c>
      <c r="AY204" s="1468"/>
      <c r="AZ204" s="1468"/>
      <c r="BA204" s="1468"/>
      <c r="BB204" s="786"/>
      <c r="BC204" s="8"/>
      <c r="BD204" s="173"/>
      <c r="BE204" s="173"/>
      <c r="BF204" s="4"/>
      <c r="BG204" s="173"/>
      <c r="BH204" s="173"/>
      <c r="BI204" s="173"/>
      <c r="BJ204" s="173"/>
      <c r="BK204" s="173"/>
      <c r="BL204" s="173"/>
      <c r="BM204" s="173"/>
      <c r="BN204" s="173"/>
      <c r="BO204" s="173"/>
      <c r="BP204" s="4"/>
      <c r="BQ204" s="173"/>
      <c r="BR204" s="173"/>
      <c r="BS204" s="173"/>
      <c r="BT204" s="173"/>
      <c r="BU204" s="173"/>
      <c r="BV204" s="173"/>
      <c r="BW204" s="173"/>
      <c r="BX204" s="173"/>
      <c r="BY204" s="173"/>
      <c r="BZ204" s="173"/>
      <c r="CA204" s="173"/>
      <c r="CB204" s="173"/>
      <c r="CC204" s="173"/>
      <c r="CD204" s="173"/>
      <c r="CE204" s="173"/>
      <c r="CF204" s="173"/>
      <c r="CG204" s="173"/>
    </row>
    <row r="205" spans="1:85" s="3" customFormat="1" ht="7.5" customHeight="1">
      <c r="A205" s="770"/>
      <c r="B205" s="7"/>
      <c r="C205" s="161"/>
      <c r="D205" s="161"/>
      <c r="E205" s="161"/>
      <c r="F205" s="161"/>
      <c r="G205" s="161"/>
      <c r="J205" s="161"/>
      <c r="K205" s="161"/>
      <c r="L205" s="161"/>
      <c r="M205" s="161"/>
      <c r="N205" s="161"/>
      <c r="O205" s="161"/>
      <c r="P205" s="161"/>
      <c r="T205" s="161"/>
      <c r="U205" s="161"/>
      <c r="V205" s="161"/>
      <c r="W205" s="161"/>
      <c r="X205" s="161"/>
      <c r="Y205" s="161"/>
      <c r="Z205" s="161"/>
      <c r="AC205" s="161"/>
      <c r="AD205" s="161"/>
      <c r="AE205" s="161"/>
      <c r="AF205" s="161"/>
      <c r="AG205" s="161"/>
      <c r="AH205" s="161"/>
      <c r="AI205" s="161"/>
      <c r="AJ205" s="161"/>
      <c r="AK205" s="161"/>
      <c r="AL205" s="161"/>
      <c r="AM205" s="161"/>
      <c r="AN205" s="161"/>
      <c r="AO205" s="161"/>
      <c r="AP205" s="161"/>
      <c r="AQ205" s="161"/>
      <c r="AR205" s="161"/>
      <c r="AS205" s="161"/>
      <c r="AX205" s="1424"/>
      <c r="AY205" s="1424"/>
      <c r="AZ205" s="1424"/>
      <c r="BA205" s="1424"/>
      <c r="BB205" s="161"/>
      <c r="BC205" s="8"/>
      <c r="BD205" s="173"/>
      <c r="BE205" s="773"/>
      <c r="BF205" s="173"/>
      <c r="BG205" s="173"/>
      <c r="BH205" s="4"/>
      <c r="BI205" s="173"/>
      <c r="BJ205" s="173"/>
      <c r="BK205" s="173"/>
      <c r="BL205" s="4"/>
      <c r="BM205" s="173"/>
      <c r="BN205" s="173"/>
      <c r="BO205" s="173"/>
      <c r="BP205" s="4"/>
      <c r="BQ205" s="173"/>
      <c r="BR205" s="173"/>
      <c r="BS205" s="173"/>
      <c r="BT205" s="4"/>
      <c r="BU205" s="173"/>
      <c r="BV205" s="173"/>
      <c r="BW205" s="173"/>
      <c r="BX205" s="4"/>
      <c r="BY205" s="173"/>
      <c r="BZ205" s="173"/>
      <c r="CA205" s="4"/>
      <c r="CB205" s="173"/>
      <c r="CC205" s="173"/>
      <c r="CD205" s="173"/>
      <c r="CE205" s="4"/>
      <c r="CF205" s="173"/>
      <c r="CG205" s="173"/>
    </row>
    <row r="206" spans="1:85" s="3" customFormat="1" ht="15" customHeight="1">
      <c r="A206" s="770"/>
      <c r="B206" s="7"/>
      <c r="C206" s="161"/>
      <c r="D206" s="161"/>
      <c r="E206" s="161"/>
      <c r="F206" s="161"/>
      <c r="G206" s="161"/>
      <c r="J206" s="633" t="s">
        <v>1289</v>
      </c>
      <c r="K206" s="633"/>
      <c r="L206" s="790"/>
      <c r="M206" s="790"/>
      <c r="N206" s="790"/>
      <c r="O206" s="161"/>
      <c r="P206" s="161"/>
      <c r="T206" s="1464">
        <v>0</v>
      </c>
      <c r="U206" s="1465"/>
      <c r="V206" s="1466"/>
      <c r="W206" s="161" t="s">
        <v>424</v>
      </c>
      <c r="X206" s="161"/>
      <c r="Y206" s="161"/>
      <c r="Z206" s="161"/>
      <c r="AC206" s="1455">
        <v>744</v>
      </c>
      <c r="AD206" s="1456"/>
      <c r="AE206" s="161" t="s">
        <v>420</v>
      </c>
      <c r="AF206" s="161"/>
      <c r="AG206" s="161"/>
      <c r="AH206" s="161"/>
      <c r="AI206" s="161"/>
      <c r="AJ206" s="161"/>
      <c r="AK206" s="161"/>
      <c r="AL206" s="161"/>
      <c r="AM206" s="161"/>
      <c r="AN206" s="161"/>
      <c r="AO206" s="161"/>
      <c r="AP206" s="161"/>
      <c r="AQ206" s="161"/>
      <c r="AR206" s="161"/>
      <c r="AS206" s="75"/>
      <c r="AT206" s="75" t="s">
        <v>1293</v>
      </c>
      <c r="AV206" s="75"/>
      <c r="AW206" s="300"/>
      <c r="AX206" s="1468">
        <f>'Control Panel'!E1001</f>
        <v>0</v>
      </c>
      <c r="AY206" s="1468"/>
      <c r="AZ206" s="1468"/>
      <c r="BA206" s="1468"/>
      <c r="BB206" s="787"/>
      <c r="BC206" s="8"/>
      <c r="BD206" s="173"/>
      <c r="BE206" s="773"/>
      <c r="BF206" s="173"/>
      <c r="BG206" s="173"/>
      <c r="BH206" s="4"/>
      <c r="BI206" s="173"/>
      <c r="BJ206" s="173"/>
      <c r="BK206" s="173"/>
      <c r="BL206" s="4"/>
      <c r="BM206" s="173"/>
      <c r="BN206" s="173"/>
      <c r="BO206" s="173"/>
      <c r="BP206" s="4"/>
      <c r="BQ206" s="173"/>
      <c r="BR206" s="173"/>
      <c r="BS206" s="173"/>
      <c r="BT206" s="4"/>
      <c r="BU206" s="173"/>
      <c r="BV206" s="173"/>
      <c r="BW206" s="173"/>
      <c r="BX206" s="4"/>
      <c r="BY206" s="173"/>
      <c r="BZ206" s="173"/>
      <c r="CA206" s="4"/>
      <c r="CB206" s="173"/>
      <c r="CC206" s="173"/>
      <c r="CD206" s="173"/>
      <c r="CE206" s="4"/>
      <c r="CF206" s="173"/>
      <c r="CG206" s="173"/>
    </row>
    <row r="207" spans="1:85" s="3" customFormat="1" ht="9" customHeight="1">
      <c r="A207" s="770"/>
      <c r="B207" s="7"/>
      <c r="C207" s="161"/>
      <c r="D207" s="161"/>
      <c r="E207" s="161"/>
      <c r="F207" s="161"/>
      <c r="G207" s="161"/>
      <c r="M207" s="54"/>
      <c r="N207" s="54"/>
      <c r="S207" s="161"/>
      <c r="T207" s="161"/>
      <c r="U207" s="54"/>
      <c r="V207" s="161"/>
      <c r="W207" s="161"/>
      <c r="X207" s="161"/>
      <c r="Y207" s="161"/>
      <c r="Z207" s="161"/>
      <c r="AA207" s="161"/>
      <c r="AB207" s="161"/>
      <c r="AC207" s="161"/>
      <c r="AD207" s="161"/>
      <c r="AE207" s="161"/>
      <c r="AF207" s="161"/>
      <c r="AH207" s="161"/>
      <c r="AI207" s="161"/>
      <c r="AJ207" s="161"/>
      <c r="AK207" s="161"/>
      <c r="AL207" s="161"/>
      <c r="AM207" s="161"/>
      <c r="AN207" s="161"/>
      <c r="AO207" s="18"/>
      <c r="AP207" s="161"/>
      <c r="AQ207" s="161"/>
      <c r="AR207" s="161"/>
      <c r="AS207" s="161"/>
      <c r="AT207" s="161"/>
      <c r="AU207" s="161"/>
      <c r="AV207" s="161"/>
      <c r="AW207" s="300"/>
      <c r="AX207" s="654"/>
      <c r="AY207" s="654"/>
      <c r="AZ207" s="654"/>
      <c r="BA207" s="654"/>
      <c r="BB207" s="161"/>
      <c r="BC207" s="8"/>
      <c r="BD207" s="173"/>
      <c r="BE207" s="773"/>
      <c r="BF207" s="173"/>
      <c r="BG207" s="173"/>
      <c r="BH207" s="4"/>
      <c r="BI207" s="173"/>
      <c r="BJ207" s="173"/>
      <c r="BK207" s="173"/>
      <c r="BL207" s="4"/>
      <c r="BM207" s="173"/>
      <c r="BN207" s="173"/>
      <c r="BO207" s="173"/>
      <c r="BP207" s="4"/>
      <c r="BQ207" s="173"/>
      <c r="BR207" s="173"/>
      <c r="BS207" s="173"/>
      <c r="BT207" s="4"/>
      <c r="BU207" s="173"/>
      <c r="BV207" s="173"/>
      <c r="BW207" s="173"/>
      <c r="BX207" s="4"/>
      <c r="BY207" s="173"/>
      <c r="BZ207" s="173"/>
      <c r="CA207" s="4"/>
      <c r="CB207" s="173"/>
      <c r="CC207" s="173"/>
      <c r="CD207" s="173"/>
      <c r="CE207" s="4"/>
      <c r="CF207" s="173"/>
      <c r="CG207" s="173"/>
    </row>
    <row r="208" spans="1:85" s="3" customFormat="1" ht="20.25" customHeight="1">
      <c r="A208" s="770"/>
      <c r="B208" s="682"/>
      <c r="C208" s="161"/>
      <c r="D208" s="161"/>
      <c r="E208" s="161"/>
      <c r="F208" s="161"/>
      <c r="G208" s="161"/>
      <c r="I208" s="792"/>
      <c r="J208" s="792"/>
      <c r="K208" s="792"/>
      <c r="L208" s="792"/>
      <c r="M208" s="792"/>
      <c r="N208" s="792"/>
      <c r="O208" s="793"/>
      <c r="P208" s="793"/>
      <c r="Q208" s="793"/>
      <c r="R208" s="793"/>
      <c r="S208" s="793"/>
      <c r="T208" s="793"/>
      <c r="U208" s="793"/>
      <c r="V208" s="161"/>
      <c r="W208" s="161"/>
      <c r="X208" s="161"/>
      <c r="Y208" s="161"/>
      <c r="Z208" s="161"/>
      <c r="AA208" s="161"/>
      <c r="AB208" s="161"/>
      <c r="AC208" s="161"/>
      <c r="AD208" s="161"/>
      <c r="AE208" s="161"/>
      <c r="AF208" s="161"/>
      <c r="AG208" s="161"/>
      <c r="AH208" s="161"/>
      <c r="AI208" s="161"/>
      <c r="AJ208" s="161"/>
      <c r="AK208" s="161"/>
      <c r="AL208" s="161"/>
      <c r="AM208" s="161"/>
      <c r="AN208" s="161"/>
      <c r="AO208" s="161"/>
      <c r="AP208" s="794"/>
      <c r="AQ208" s="1408" t="s">
        <v>1328</v>
      </c>
      <c r="AR208" s="1408"/>
      <c r="AS208" s="1408"/>
      <c r="AT208" s="1408"/>
      <c r="AU208" s="1408"/>
      <c r="AV208" s="1408"/>
      <c r="AW208" s="1408"/>
      <c r="AX208" s="1547">
        <f>'Control Panel'!E1003</f>
        <v>0</v>
      </c>
      <c r="AY208" s="1547"/>
      <c r="AZ208" s="1547"/>
      <c r="BA208" s="1547"/>
      <c r="BB208" s="161"/>
      <c r="BC208" s="8"/>
      <c r="BD208" s="173"/>
      <c r="BE208" s="773"/>
      <c r="BF208" s="173"/>
      <c r="BG208" s="173"/>
      <c r="BH208" s="4"/>
      <c r="BI208" s="173"/>
      <c r="BJ208" s="173"/>
      <c r="BK208" s="173"/>
      <c r="BL208" s="173"/>
      <c r="BM208" s="173"/>
      <c r="BN208" s="173"/>
      <c r="BO208" s="173"/>
      <c r="BP208" s="173"/>
      <c r="BQ208" s="173"/>
      <c r="BR208" s="173"/>
      <c r="BS208" s="173"/>
      <c r="BT208" s="173"/>
      <c r="BU208" s="173"/>
      <c r="BV208" s="173"/>
      <c r="BW208" s="173"/>
      <c r="BX208" s="173"/>
      <c r="BY208" s="173"/>
      <c r="BZ208" s="173"/>
      <c r="CA208" s="173"/>
      <c r="CB208" s="173"/>
      <c r="CC208" s="173"/>
      <c r="CD208" s="173"/>
      <c r="CE208" s="173"/>
      <c r="CF208" s="173"/>
      <c r="CG208" s="173"/>
    </row>
    <row r="209" spans="1:85" s="3" customFormat="1" ht="7.5" customHeight="1">
      <c r="A209" s="770"/>
      <c r="B209" s="682"/>
      <c r="C209" s="161"/>
      <c r="D209" s="161"/>
      <c r="E209" s="161"/>
      <c r="F209" s="161"/>
      <c r="G209" s="161"/>
      <c r="I209" s="1502" t="s">
        <v>3231</v>
      </c>
      <c r="J209" s="1502"/>
      <c r="K209" s="1502"/>
      <c r="L209" s="1502"/>
      <c r="M209" s="1502"/>
      <c r="N209" s="1502"/>
      <c r="O209" s="1502"/>
      <c r="P209" s="1502"/>
      <c r="Q209" s="1502"/>
      <c r="R209" s="658"/>
      <c r="S209" s="658"/>
      <c r="T209" s="658"/>
      <c r="U209" s="658"/>
      <c r="V209" s="654"/>
      <c r="W209" s="654"/>
      <c r="X209" s="654"/>
      <c r="Y209" s="654"/>
      <c r="Z209" s="654"/>
      <c r="AA209" s="654"/>
      <c r="AB209" s="654"/>
      <c r="AC209" s="654"/>
      <c r="AD209" s="654"/>
      <c r="AE209" s="654"/>
      <c r="AF209" s="654"/>
      <c r="AG209" s="654"/>
      <c r="AH209" s="654"/>
      <c r="AI209" s="654"/>
      <c r="AJ209" s="654"/>
      <c r="AK209" s="654"/>
      <c r="AL209" s="654"/>
      <c r="AM209" s="654"/>
      <c r="AN209" s="654"/>
      <c r="AO209" s="654"/>
      <c r="AP209" s="1476"/>
      <c r="AQ209" s="1476"/>
      <c r="AR209" s="1476"/>
      <c r="AS209" s="1476"/>
      <c r="AT209" s="1476"/>
      <c r="AU209" s="1476"/>
      <c r="AV209" s="1476"/>
      <c r="AW209" s="654"/>
      <c r="AX209" s="654"/>
      <c r="AY209" s="654"/>
      <c r="AZ209" s="654"/>
      <c r="BA209" s="654"/>
      <c r="BB209" s="161"/>
      <c r="BC209" s="8"/>
      <c r="BD209" s="173"/>
      <c r="BE209" s="773"/>
      <c r="BF209" s="173"/>
      <c r="BG209" s="173"/>
      <c r="BH209" s="173"/>
      <c r="BI209" s="173"/>
      <c r="BJ209" s="173"/>
      <c r="BK209" s="173"/>
      <c r="BL209" s="173"/>
      <c r="BM209" s="173"/>
      <c r="BN209" s="173"/>
      <c r="BO209" s="173"/>
      <c r="BP209" s="173"/>
      <c r="BQ209" s="173"/>
      <c r="BR209" s="173"/>
      <c r="BS209" s="173"/>
      <c r="BT209" s="173"/>
      <c r="BU209" s="173"/>
      <c r="BV209" s="173"/>
      <c r="BW209" s="173"/>
      <c r="BX209" s="173"/>
      <c r="BY209" s="173"/>
      <c r="BZ209" s="173"/>
      <c r="CA209" s="173"/>
      <c r="CB209" s="173"/>
      <c r="CC209" s="173"/>
      <c r="CD209" s="173"/>
      <c r="CE209" s="173"/>
      <c r="CF209" s="173"/>
      <c r="CG209" s="173"/>
    </row>
    <row r="210" spans="1:85" s="3" customFormat="1" ht="7.5" customHeight="1">
      <c r="A210" s="770"/>
      <c r="B210" s="682"/>
      <c r="C210" s="161"/>
      <c r="D210" s="161"/>
      <c r="E210" s="161"/>
      <c r="F210" s="161"/>
      <c r="G210" s="161"/>
      <c r="I210" s="1502"/>
      <c r="J210" s="1502"/>
      <c r="K210" s="1502"/>
      <c r="L210" s="1502"/>
      <c r="M210" s="1502"/>
      <c r="N210" s="1502"/>
      <c r="O210" s="1502"/>
      <c r="P210" s="1502"/>
      <c r="Q210" s="1502"/>
      <c r="R210" s="658"/>
      <c r="S210" s="658"/>
      <c r="T210" s="658"/>
      <c r="U210" s="658"/>
      <c r="V210" s="654"/>
      <c r="W210" s="654"/>
      <c r="X210" s="654"/>
      <c r="Y210" s="654"/>
      <c r="Z210" s="654"/>
      <c r="AA210" s="654"/>
      <c r="AB210" s="654"/>
      <c r="AC210" s="654"/>
      <c r="AD210" s="654"/>
      <c r="AE210" s="654"/>
      <c r="AF210" s="654"/>
      <c r="AG210" s="654"/>
      <c r="AH210" s="654"/>
      <c r="AI210" s="654"/>
      <c r="AJ210" s="654"/>
      <c r="AK210" s="654"/>
      <c r="AL210" s="654"/>
      <c r="AM210" s="654"/>
      <c r="AN210" s="654"/>
      <c r="AO210" s="654"/>
      <c r="AP210" s="1476"/>
      <c r="AQ210" s="1476"/>
      <c r="AR210" s="1476"/>
      <c r="AS210" s="1476"/>
      <c r="AT210" s="1476"/>
      <c r="AU210" s="1476"/>
      <c r="AV210" s="1476"/>
      <c r="AW210" s="654"/>
      <c r="AX210" s="654"/>
      <c r="AY210" s="654"/>
      <c r="AZ210" s="654"/>
      <c r="BA210" s="654"/>
      <c r="BB210" s="161"/>
      <c r="BC210" s="8"/>
      <c r="BD210" s="173"/>
      <c r="BE210" s="773"/>
      <c r="BF210" s="173"/>
      <c r="BG210" s="173"/>
      <c r="BH210" s="4"/>
      <c r="BI210" s="173"/>
      <c r="BJ210" s="173"/>
      <c r="BK210" s="173"/>
      <c r="BL210" s="173"/>
      <c r="BM210" s="173"/>
      <c r="BN210" s="173"/>
      <c r="BO210" s="173"/>
      <c r="BP210" s="173"/>
      <c r="BQ210" s="173"/>
      <c r="BR210" s="173"/>
      <c r="BS210" s="173"/>
      <c r="BT210" s="173"/>
      <c r="BU210" s="173"/>
      <c r="BV210" s="173"/>
      <c r="BW210" s="173"/>
      <c r="BX210" s="173"/>
      <c r="BY210" s="173"/>
      <c r="BZ210" s="173"/>
      <c r="CA210" s="173"/>
      <c r="CB210" s="173"/>
      <c r="CC210" s="173"/>
      <c r="CD210" s="173"/>
      <c r="CE210" s="173"/>
      <c r="CF210" s="173"/>
      <c r="CG210" s="173"/>
    </row>
    <row r="211" spans="1:85" s="3" customFormat="1" ht="7.5" customHeight="1">
      <c r="A211" s="770"/>
      <c r="B211" s="682"/>
      <c r="C211" s="161"/>
      <c r="D211" s="161"/>
      <c r="E211" s="161"/>
      <c r="F211" s="161"/>
      <c r="G211" s="161"/>
      <c r="I211" s="792"/>
      <c r="J211" s="792"/>
      <c r="K211" s="792"/>
      <c r="L211" s="792"/>
      <c r="M211" s="792"/>
      <c r="N211" s="792"/>
      <c r="O211" s="793"/>
      <c r="P211" s="793"/>
      <c r="Q211" s="793"/>
      <c r="R211" s="793"/>
      <c r="S211" s="793"/>
      <c r="T211" s="793"/>
      <c r="U211" s="793"/>
      <c r="V211" s="161"/>
      <c r="W211" s="161"/>
      <c r="X211" s="161"/>
      <c r="Y211" s="161"/>
      <c r="Z211" s="161"/>
      <c r="AA211" s="161"/>
      <c r="AB211" s="161"/>
      <c r="AC211" s="161"/>
      <c r="AD211" s="161"/>
      <c r="AE211" s="161"/>
      <c r="AF211" s="161"/>
      <c r="AG211" s="161"/>
      <c r="AH211" s="161"/>
      <c r="AI211" s="161"/>
      <c r="AJ211" s="161"/>
      <c r="AK211" s="161"/>
      <c r="AL211" s="161"/>
      <c r="AM211" s="161"/>
      <c r="AN211" s="161"/>
      <c r="AO211" s="161"/>
      <c r="AP211" s="794"/>
      <c r="AQ211" s="794"/>
      <c r="AR211" s="794"/>
      <c r="AS211" s="794"/>
      <c r="AT211" s="794"/>
      <c r="AU211" s="794"/>
      <c r="AV211" s="794"/>
      <c r="AW211" s="161"/>
      <c r="AX211" s="654"/>
      <c r="AY211" s="654"/>
      <c r="AZ211" s="654"/>
      <c r="BA211" s="654"/>
      <c r="BB211" s="161"/>
      <c r="BC211" s="8"/>
      <c r="BD211" s="173"/>
      <c r="BE211" s="773"/>
      <c r="BF211" s="173"/>
      <c r="BG211" s="173"/>
      <c r="BH211" s="4"/>
      <c r="BI211" s="173"/>
      <c r="BJ211" s="173"/>
      <c r="BK211" s="173"/>
      <c r="BL211" s="173"/>
      <c r="BM211" s="173"/>
      <c r="BN211" s="173"/>
      <c r="BO211" s="173"/>
      <c r="BP211" s="173"/>
      <c r="BQ211" s="173"/>
      <c r="BR211" s="173"/>
      <c r="BS211" s="173"/>
      <c r="BT211" s="173"/>
      <c r="BU211" s="173"/>
      <c r="BV211" s="173"/>
      <c r="BW211" s="173"/>
      <c r="BX211" s="173"/>
      <c r="BY211" s="173"/>
      <c r="BZ211" s="173"/>
      <c r="CA211" s="173"/>
      <c r="CB211" s="173"/>
      <c r="CC211" s="173"/>
      <c r="CD211" s="173"/>
      <c r="CE211" s="173"/>
      <c r="CF211" s="173"/>
      <c r="CG211" s="173"/>
    </row>
    <row r="212" spans="1:85" s="3" customFormat="1" ht="7.5" customHeight="1">
      <c r="A212" s="770"/>
      <c r="B212" s="682"/>
      <c r="C212" s="161"/>
      <c r="D212" s="161"/>
      <c r="E212" s="161"/>
      <c r="F212" s="161"/>
      <c r="G212" s="161"/>
      <c r="I212" s="792"/>
      <c r="J212" s="795"/>
      <c r="K212" s="795"/>
      <c r="L212" s="795"/>
      <c r="M212" s="795"/>
      <c r="N212" s="795"/>
      <c r="O212" s="795"/>
      <c r="P212" s="793"/>
      <c r="Q212" s="793"/>
      <c r="R212" s="793"/>
      <c r="S212" s="793"/>
      <c r="T212" s="793"/>
      <c r="U212" s="793"/>
      <c r="V212" s="161"/>
      <c r="W212" s="161"/>
      <c r="X212" s="161"/>
      <c r="Y212" s="161"/>
      <c r="Z212" s="161"/>
      <c r="AA212" s="161"/>
      <c r="AB212" s="161"/>
      <c r="AC212" s="161"/>
      <c r="AD212" s="161"/>
      <c r="AE212" s="161"/>
      <c r="AF212" s="161"/>
      <c r="AG212" s="161"/>
      <c r="AH212" s="161"/>
      <c r="AI212" s="161"/>
      <c r="AJ212" s="161"/>
      <c r="AK212" s="161"/>
      <c r="AL212" s="161"/>
      <c r="AM212" s="161"/>
      <c r="AN212" s="161"/>
      <c r="AO212" s="161"/>
      <c r="AP212" s="794"/>
      <c r="AQ212" s="794"/>
      <c r="AR212" s="794"/>
      <c r="AS212" s="794"/>
      <c r="AT212" s="794"/>
      <c r="AU212" s="794"/>
      <c r="AV212" s="794"/>
      <c r="AW212" s="161"/>
      <c r="AX212" s="654"/>
      <c r="AY212" s="654"/>
      <c r="AZ212" s="654"/>
      <c r="BA212" s="654"/>
      <c r="BB212" s="161"/>
      <c r="BC212" s="8"/>
      <c r="BD212" s="173"/>
      <c r="BE212" s="173"/>
      <c r="BF212" s="4"/>
      <c r="BG212" s="173"/>
      <c r="BH212" s="173"/>
      <c r="BI212" s="173"/>
      <c r="BJ212" s="173"/>
      <c r="BK212" s="173"/>
      <c r="BL212" s="173"/>
      <c r="BM212" s="173"/>
      <c r="BN212" s="173"/>
      <c r="BO212" s="173"/>
      <c r="BP212" s="173"/>
      <c r="BQ212" s="173"/>
      <c r="BR212" s="173"/>
      <c r="BS212" s="173"/>
      <c r="BT212" s="173"/>
      <c r="BU212" s="173"/>
      <c r="BV212" s="173"/>
      <c r="BW212" s="173"/>
      <c r="BX212" s="173"/>
      <c r="BY212" s="173"/>
      <c r="BZ212" s="173"/>
      <c r="CA212" s="173"/>
      <c r="CB212" s="173"/>
      <c r="CC212" s="173"/>
      <c r="CD212" s="173"/>
      <c r="CE212" s="173"/>
      <c r="CF212" s="173"/>
      <c r="CG212" s="173"/>
    </row>
    <row r="213" spans="1:85" s="3" customFormat="1" ht="15" customHeight="1">
      <c r="A213" s="770"/>
      <c r="B213" s="7"/>
      <c r="C213" s="354"/>
      <c r="D213" s="354"/>
      <c r="E213" s="354"/>
      <c r="F213" s="354"/>
      <c r="G213" s="354"/>
      <c r="J213" s="633"/>
      <c r="K213" s="633"/>
      <c r="L213" s="838"/>
      <c r="M213" s="838"/>
      <c r="N213" s="838"/>
      <c r="O213" s="161"/>
      <c r="P213" s="3" t="s">
        <v>291</v>
      </c>
      <c r="T213" s="1464">
        <v>0</v>
      </c>
      <c r="U213" s="1465"/>
      <c r="V213" s="1466"/>
      <c r="W213" s="161" t="s">
        <v>378</v>
      </c>
      <c r="X213" s="161"/>
      <c r="Y213" s="161"/>
      <c r="Z213" s="1535" t="s">
        <v>147</v>
      </c>
      <c r="AA213" s="1535"/>
      <c r="AB213" s="1512"/>
      <c r="AC213" s="1464">
        <v>0</v>
      </c>
      <c r="AD213" s="1465"/>
      <c r="AE213" s="1466"/>
      <c r="AF213" s="161" t="s">
        <v>420</v>
      </c>
      <c r="AG213" s="161"/>
      <c r="AH213" s="161"/>
      <c r="AK213" s="161"/>
      <c r="AL213" s="161"/>
      <c r="AM213" s="161"/>
      <c r="AN213" s="161"/>
      <c r="AO213" s="161"/>
      <c r="AP213" s="161"/>
      <c r="AQ213" s="1343" t="s">
        <v>3235</v>
      </c>
      <c r="AR213" s="1343"/>
      <c r="AS213" s="1343"/>
      <c r="AT213" s="1343"/>
      <c r="AU213" s="1343"/>
      <c r="AV213" s="1343"/>
      <c r="AW213" s="1343"/>
      <c r="AX213" s="1549">
        <f>'Control Panel'!C1010</f>
        <v>0</v>
      </c>
      <c r="AY213" s="1549"/>
      <c r="AZ213" s="1549"/>
      <c r="BA213" s="1549"/>
      <c r="BB213" s="161"/>
      <c r="BC213" s="8"/>
      <c r="BD213" s="173"/>
      <c r="BE213" s="173"/>
      <c r="BF213" s="4"/>
      <c r="BG213" s="173"/>
      <c r="BH213" s="173"/>
      <c r="BI213" s="173"/>
      <c r="BJ213" s="173"/>
      <c r="BK213" s="173"/>
      <c r="BL213" s="173"/>
      <c r="BM213" s="173"/>
      <c r="BN213" s="173"/>
      <c r="BO213" s="173"/>
      <c r="BP213" s="4"/>
      <c r="BQ213" s="173"/>
      <c r="BR213" s="173"/>
      <c r="BS213" s="173"/>
      <c r="BT213" s="173"/>
      <c r="BU213" s="173"/>
      <c r="BV213" s="173"/>
      <c r="BW213" s="173"/>
      <c r="BX213" s="173"/>
      <c r="BY213" s="173"/>
      <c r="BZ213" s="173"/>
      <c r="CA213" s="173"/>
      <c r="CB213" s="173"/>
      <c r="CC213" s="173"/>
      <c r="CD213" s="173"/>
      <c r="CE213" s="173"/>
      <c r="CF213" s="173"/>
      <c r="CG213" s="173"/>
    </row>
    <row r="214" spans="1:85" s="3" customFormat="1" ht="7.5" customHeight="1">
      <c r="A214" s="770"/>
      <c r="B214" s="7"/>
      <c r="C214" s="354"/>
      <c r="D214" s="354"/>
      <c r="E214" s="354"/>
      <c r="F214" s="354"/>
      <c r="G214" s="354"/>
      <c r="J214" s="161"/>
      <c r="K214" s="161"/>
      <c r="L214" s="161"/>
      <c r="M214" s="161"/>
      <c r="N214" s="161"/>
      <c r="O214" s="161"/>
      <c r="T214" s="684"/>
      <c r="U214" s="684"/>
      <c r="V214" s="684"/>
      <c r="W214" s="68"/>
      <c r="X214" s="161"/>
      <c r="Y214" s="161"/>
      <c r="Z214" s="161"/>
      <c r="AC214" s="684"/>
      <c r="AD214" s="684"/>
      <c r="AE214" s="684"/>
      <c r="AF214" s="68"/>
      <c r="AG214" s="161"/>
      <c r="AH214" s="161"/>
      <c r="AK214" s="161"/>
      <c r="AL214" s="161"/>
      <c r="AM214" s="161"/>
      <c r="AN214" s="161"/>
      <c r="AO214" s="161"/>
      <c r="AP214" s="161"/>
      <c r="AQ214" s="161"/>
      <c r="AR214" s="161"/>
      <c r="AS214" s="161"/>
      <c r="AT214" s="161"/>
      <c r="AU214" s="161"/>
      <c r="AV214" s="161"/>
      <c r="AW214" s="300"/>
      <c r="AX214" s="654"/>
      <c r="AY214" s="654"/>
      <c r="AZ214" s="654"/>
      <c r="BA214" s="654"/>
      <c r="BB214" s="161"/>
      <c r="BC214" s="8"/>
      <c r="BD214" s="173"/>
      <c r="BE214" s="173"/>
      <c r="BF214" s="4"/>
      <c r="BG214" s="173"/>
      <c r="BH214" s="173"/>
      <c r="BI214" s="173"/>
      <c r="BJ214" s="173"/>
      <c r="BK214" s="173"/>
      <c r="BL214" s="173"/>
      <c r="BM214" s="173"/>
      <c r="BN214" s="173"/>
      <c r="BO214" s="173"/>
      <c r="BP214" s="4"/>
      <c r="BQ214" s="173"/>
      <c r="BR214" s="173"/>
      <c r="BS214" s="173"/>
      <c r="BT214" s="173"/>
      <c r="BU214" s="173"/>
      <c r="BV214" s="173"/>
      <c r="BW214" s="173"/>
      <c r="BX214" s="173"/>
      <c r="BY214" s="173"/>
      <c r="BZ214" s="173"/>
      <c r="CA214" s="173"/>
      <c r="CB214" s="173"/>
      <c r="CC214" s="173"/>
      <c r="CD214" s="173"/>
      <c r="CE214" s="173"/>
      <c r="CF214" s="173"/>
      <c r="CG214" s="173"/>
    </row>
    <row r="215" spans="1:85" s="3" customFormat="1" ht="15" customHeight="1">
      <c r="A215" s="770"/>
      <c r="B215" s="7"/>
      <c r="C215" s="354"/>
      <c r="D215" s="354"/>
      <c r="E215" s="354"/>
      <c r="F215" s="354"/>
      <c r="G215" s="354"/>
      <c r="J215" s="633"/>
      <c r="K215" s="633"/>
      <c r="L215" s="838"/>
      <c r="M215" s="838"/>
      <c r="N215" s="838"/>
      <c r="O215" s="161"/>
      <c r="P215" s="3" t="s">
        <v>14</v>
      </c>
      <c r="T215" s="1464">
        <v>0</v>
      </c>
      <c r="U215" s="1465"/>
      <c r="V215" s="1466"/>
      <c r="W215" s="161" t="s">
        <v>378</v>
      </c>
      <c r="X215" s="50"/>
      <c r="Y215" s="50"/>
      <c r="Z215" s="1447" t="s">
        <v>147</v>
      </c>
      <c r="AA215" s="1447"/>
      <c r="AB215" s="1512"/>
      <c r="AC215" s="1464">
        <v>0</v>
      </c>
      <c r="AD215" s="1465"/>
      <c r="AE215" s="1466"/>
      <c r="AF215" s="161" t="s">
        <v>420</v>
      </c>
      <c r="AG215" s="50"/>
      <c r="AH215" s="50"/>
      <c r="AK215" s="161"/>
      <c r="AL215" s="161"/>
      <c r="AM215" s="161"/>
      <c r="AN215" s="161"/>
      <c r="AO215" s="161"/>
      <c r="AP215" s="161"/>
      <c r="AQ215" s="1545" t="s">
        <v>3236</v>
      </c>
      <c r="AR215" s="1545"/>
      <c r="AS215" s="1545"/>
      <c r="AT215" s="1545"/>
      <c r="AU215" s="1545"/>
      <c r="AV215" s="1545"/>
      <c r="AW215" s="1545"/>
      <c r="AX215" s="1468">
        <f>'Control Panel'!C1011</f>
        <v>0</v>
      </c>
      <c r="AY215" s="1468"/>
      <c r="AZ215" s="1468"/>
      <c r="BA215" s="1468"/>
      <c r="BB215" s="834"/>
      <c r="BC215" s="8"/>
      <c r="BD215" s="173"/>
      <c r="BE215" s="173"/>
      <c r="BF215" s="4"/>
      <c r="BG215" s="173"/>
      <c r="BH215" s="173"/>
      <c r="BI215" s="173"/>
      <c r="BJ215" s="173"/>
      <c r="BK215" s="173"/>
      <c r="BL215" s="173"/>
      <c r="BM215" s="173"/>
      <c r="BN215" s="173"/>
      <c r="BO215" s="173"/>
      <c r="BP215" s="4"/>
      <c r="BQ215" s="173"/>
      <c r="BR215" s="173"/>
      <c r="BS215" s="173"/>
      <c r="BT215" s="173"/>
      <c r="BU215" s="173"/>
      <c r="BV215" s="173"/>
      <c r="BW215" s="173"/>
      <c r="BX215" s="173"/>
      <c r="BY215" s="173"/>
      <c r="BZ215" s="173"/>
      <c r="CA215" s="173"/>
      <c r="CB215" s="173"/>
      <c r="CC215" s="173"/>
      <c r="CD215" s="173"/>
      <c r="CE215" s="173"/>
      <c r="CF215" s="173"/>
      <c r="CG215" s="173"/>
    </row>
    <row r="216" spans="1:85" s="3" customFormat="1" ht="7.5" customHeight="1">
      <c r="A216" s="770"/>
      <c r="B216" s="7"/>
      <c r="C216" s="354"/>
      <c r="D216" s="354"/>
      <c r="E216" s="354"/>
      <c r="F216" s="354"/>
      <c r="G216" s="354"/>
      <c r="J216" s="633"/>
      <c r="K216" s="633"/>
      <c r="L216" s="838"/>
      <c r="M216" s="838"/>
      <c r="N216" s="838"/>
      <c r="O216" s="161"/>
      <c r="T216" s="844"/>
      <c r="U216" s="844"/>
      <c r="V216" s="844"/>
      <c r="W216" s="220"/>
      <c r="X216" s="845"/>
      <c r="Y216" s="845"/>
      <c r="Z216" s="846"/>
      <c r="AA216" s="846"/>
      <c r="AB216" s="846"/>
      <c r="AC216" s="844"/>
      <c r="AD216" s="844"/>
      <c r="AE216" s="844"/>
      <c r="AF216" s="161"/>
      <c r="AG216" s="50"/>
      <c r="AH216" s="50"/>
      <c r="AK216" s="161"/>
      <c r="AL216" s="161"/>
      <c r="AM216" s="161"/>
      <c r="AN216" s="161"/>
      <c r="AO216" s="161"/>
      <c r="AP216" s="161"/>
      <c r="AQ216" s="839"/>
      <c r="AR216" s="839"/>
      <c r="AS216" s="839"/>
      <c r="AT216" s="839"/>
      <c r="AU216" s="839"/>
      <c r="AV216" s="839"/>
      <c r="AW216" s="839"/>
      <c r="AX216" s="1321"/>
      <c r="AY216" s="1321"/>
      <c r="AZ216" s="1321"/>
      <c r="BA216" s="1321"/>
      <c r="BB216" s="834"/>
      <c r="BC216" s="8"/>
      <c r="BD216" s="173"/>
      <c r="BE216" s="173"/>
      <c r="BF216" s="4"/>
      <c r="BG216" s="173"/>
      <c r="BH216" s="173"/>
      <c r="BI216" s="173"/>
      <c r="BJ216" s="173"/>
      <c r="BK216" s="173"/>
      <c r="BL216" s="173"/>
      <c r="BM216" s="173"/>
      <c r="BN216" s="173"/>
      <c r="BO216" s="173"/>
      <c r="BP216" s="4"/>
      <c r="BQ216" s="173"/>
      <c r="BR216" s="173"/>
      <c r="BS216" s="173"/>
      <c r="BT216" s="173"/>
      <c r="BU216" s="173"/>
      <c r="BV216" s="173"/>
      <c r="BW216" s="173"/>
      <c r="BX216" s="173"/>
      <c r="BY216" s="173"/>
      <c r="BZ216" s="173"/>
      <c r="CA216" s="173"/>
      <c r="CB216" s="173"/>
      <c r="CC216" s="173"/>
      <c r="CD216" s="173"/>
      <c r="CE216" s="173"/>
      <c r="CF216" s="173"/>
      <c r="CG216" s="173"/>
    </row>
    <row r="217" spans="1:85" s="3" customFormat="1" ht="15" customHeight="1">
      <c r="A217" s="770"/>
      <c r="B217" s="7"/>
      <c r="C217" s="354"/>
      <c r="D217" s="354"/>
      <c r="E217" s="354"/>
      <c r="F217" s="354"/>
      <c r="G217" s="354"/>
      <c r="J217" s="1324"/>
      <c r="K217" s="1324"/>
      <c r="L217" s="1323"/>
      <c r="M217" s="1323"/>
      <c r="N217" s="1323"/>
      <c r="O217" s="161"/>
      <c r="P217" s="3" t="s">
        <v>290</v>
      </c>
      <c r="T217" s="1464">
        <v>0</v>
      </c>
      <c r="U217" s="1465"/>
      <c r="V217" s="1466"/>
      <c r="W217" s="161" t="s">
        <v>378</v>
      </c>
      <c r="X217" s="50"/>
      <c r="Y217" s="50"/>
      <c r="Z217" s="1447" t="s">
        <v>147</v>
      </c>
      <c r="AA217" s="1447"/>
      <c r="AB217" s="1512"/>
      <c r="AC217" s="1464">
        <v>0</v>
      </c>
      <c r="AD217" s="1465"/>
      <c r="AE217" s="1466"/>
      <c r="AF217" s="161" t="s">
        <v>420</v>
      </c>
      <c r="AG217" s="50"/>
      <c r="AH217" s="50"/>
      <c r="AK217" s="161"/>
      <c r="AL217" s="161"/>
      <c r="AM217" s="161"/>
      <c r="AN217" s="161"/>
      <c r="AO217" s="161"/>
      <c r="AP217" s="161"/>
      <c r="AQ217" s="1545" t="s">
        <v>4407</v>
      </c>
      <c r="AR217" s="1545"/>
      <c r="AS217" s="1545"/>
      <c r="AT217" s="1545"/>
      <c r="AU217" s="1545"/>
      <c r="AV217" s="1545"/>
      <c r="AW217" s="1545"/>
      <c r="AX217" s="1468">
        <f>'Control Panel'!C1012</f>
        <v>0</v>
      </c>
      <c r="AY217" s="1468"/>
      <c r="AZ217" s="1468"/>
      <c r="BA217" s="1468"/>
      <c r="BB217" s="1320"/>
      <c r="BC217" s="8"/>
      <c r="BD217" s="173"/>
      <c r="BE217" s="173"/>
      <c r="BF217" s="4"/>
      <c r="BG217" s="173"/>
      <c r="BH217" s="173"/>
      <c r="BI217" s="173"/>
      <c r="BJ217" s="173"/>
      <c r="BK217" s="173"/>
      <c r="BL217" s="173"/>
      <c r="BM217" s="173"/>
      <c r="BN217" s="173"/>
      <c r="BO217" s="173"/>
      <c r="BP217" s="4"/>
      <c r="BQ217" s="173"/>
      <c r="BR217" s="173"/>
      <c r="BS217" s="173"/>
      <c r="BT217" s="173"/>
      <c r="BU217" s="173"/>
      <c r="BV217" s="173"/>
      <c r="BW217" s="173"/>
      <c r="BX217" s="173"/>
      <c r="BY217" s="173"/>
      <c r="BZ217" s="173"/>
      <c r="CA217" s="173"/>
      <c r="CB217" s="173"/>
      <c r="CC217" s="173"/>
      <c r="CD217" s="173"/>
      <c r="CE217" s="173"/>
      <c r="CF217" s="173"/>
      <c r="CG217" s="173"/>
    </row>
    <row r="218" spans="1:85" s="3" customFormat="1" ht="7.5" customHeight="1">
      <c r="A218" s="770"/>
      <c r="B218" s="7"/>
      <c r="C218" s="354"/>
      <c r="D218" s="354"/>
      <c r="E218" s="354"/>
      <c r="F218" s="354"/>
      <c r="G218" s="354"/>
      <c r="J218" s="1324"/>
      <c r="K218" s="1324"/>
      <c r="L218" s="1323"/>
      <c r="M218" s="1323"/>
      <c r="N218" s="1323"/>
      <c r="O218" s="161"/>
      <c r="T218" s="844"/>
      <c r="U218" s="844"/>
      <c r="V218" s="844"/>
      <c r="W218" s="220"/>
      <c r="X218" s="845"/>
      <c r="Y218" s="845"/>
      <c r="Z218" s="846"/>
      <c r="AA218" s="846"/>
      <c r="AB218" s="846"/>
      <c r="AC218" s="844"/>
      <c r="AD218" s="844"/>
      <c r="AE218" s="844"/>
      <c r="AF218" s="161"/>
      <c r="AG218" s="50"/>
      <c r="AH218" s="50"/>
      <c r="AK218" s="161"/>
      <c r="AL218" s="161"/>
      <c r="AM218" s="161"/>
      <c r="AN218" s="161"/>
      <c r="AO218" s="161"/>
      <c r="AP218" s="161"/>
      <c r="AQ218" s="1322"/>
      <c r="AR218" s="1322"/>
      <c r="AS218" s="1322"/>
      <c r="AT218" s="1322"/>
      <c r="AU218" s="1322"/>
      <c r="AV218" s="1322"/>
      <c r="AW218" s="1322"/>
      <c r="AX218" s="1321"/>
      <c r="AY218" s="1321"/>
      <c r="AZ218" s="1321"/>
      <c r="BA218" s="1321"/>
      <c r="BB218" s="1320"/>
      <c r="BC218" s="8"/>
      <c r="BD218" s="173"/>
      <c r="BE218" s="173"/>
      <c r="BF218" s="4"/>
      <c r="BG218" s="173"/>
      <c r="BH218" s="173"/>
      <c r="BI218" s="173"/>
      <c r="BJ218" s="173"/>
      <c r="BK218" s="173"/>
      <c r="BL218" s="173"/>
      <c r="BM218" s="173"/>
      <c r="BN218" s="173"/>
      <c r="BO218" s="173"/>
      <c r="BP218" s="4"/>
      <c r="BQ218" s="173"/>
      <c r="BR218" s="173"/>
      <c r="BS218" s="173"/>
      <c r="BT218" s="173"/>
      <c r="BU218" s="173"/>
      <c r="BV218" s="173"/>
      <c r="BW218" s="173"/>
      <c r="BX218" s="173"/>
      <c r="BY218" s="173"/>
      <c r="BZ218" s="173"/>
      <c r="CA218" s="173"/>
      <c r="CB218" s="173"/>
      <c r="CC218" s="173"/>
      <c r="CD218" s="173"/>
      <c r="CE218" s="173"/>
      <c r="CF218" s="173"/>
      <c r="CG218" s="173"/>
    </row>
    <row r="219" spans="1:85" s="3" customFormat="1" ht="15" customHeight="1">
      <c r="A219" s="770"/>
      <c r="B219" s="7"/>
      <c r="C219" s="354"/>
      <c r="D219" s="354"/>
      <c r="E219" s="354"/>
      <c r="F219" s="354"/>
      <c r="G219" s="354"/>
      <c r="J219" s="1324"/>
      <c r="K219" s="1324"/>
      <c r="L219" s="1323"/>
      <c r="M219" s="1323"/>
      <c r="N219" s="1323"/>
      <c r="O219" s="161"/>
      <c r="P219" s="842" t="s">
        <v>8454</v>
      </c>
      <c r="T219" s="1464">
        <v>0</v>
      </c>
      <c r="U219" s="1465"/>
      <c r="V219" s="1466"/>
      <c r="W219" s="161" t="s">
        <v>378</v>
      </c>
      <c r="X219" s="50"/>
      <c r="Y219" s="50"/>
      <c r="Z219" s="1447" t="s">
        <v>147</v>
      </c>
      <c r="AA219" s="1447"/>
      <c r="AB219" s="1512"/>
      <c r="AC219" s="1464">
        <v>0</v>
      </c>
      <c r="AD219" s="1465"/>
      <c r="AE219" s="1466"/>
      <c r="AF219" s="161" t="s">
        <v>420</v>
      </c>
      <c r="AG219" s="50"/>
      <c r="AH219" s="50"/>
      <c r="AK219" s="161"/>
      <c r="AL219" s="161"/>
      <c r="AM219" s="161"/>
      <c r="AN219" s="161"/>
      <c r="AO219" s="161"/>
      <c r="AP219" s="161"/>
      <c r="AQ219" s="1545" t="s">
        <v>8446</v>
      </c>
      <c r="AR219" s="1545"/>
      <c r="AS219" s="1545"/>
      <c r="AT219" s="1545"/>
      <c r="AU219" s="1545"/>
      <c r="AV219" s="1545"/>
      <c r="AW219" s="1545"/>
      <c r="AX219" s="1468">
        <f>'Control Panel'!C1013</f>
        <v>0</v>
      </c>
      <c r="AY219" s="1468"/>
      <c r="AZ219" s="1468"/>
      <c r="BA219" s="1468"/>
      <c r="BB219" s="1320"/>
      <c r="BC219" s="8"/>
      <c r="BD219" s="173"/>
      <c r="BE219" s="173"/>
      <c r="BF219" s="4"/>
      <c r="BG219" s="173"/>
      <c r="BH219" s="173"/>
      <c r="BI219" s="173"/>
      <c r="BJ219" s="173"/>
      <c r="BK219" s="173"/>
      <c r="BL219" s="173"/>
      <c r="BM219" s="173"/>
      <c r="BN219" s="173"/>
      <c r="BO219" s="173"/>
      <c r="BP219" s="4"/>
      <c r="BQ219" s="173"/>
      <c r="BR219" s="173"/>
      <c r="BS219" s="173"/>
      <c r="BT219" s="173"/>
      <c r="BU219" s="173"/>
      <c r="BV219" s="173"/>
      <c r="BW219" s="173"/>
      <c r="BX219" s="173"/>
      <c r="BY219" s="173"/>
      <c r="BZ219" s="173"/>
      <c r="CA219" s="173"/>
      <c r="CB219" s="173"/>
      <c r="CC219" s="173"/>
      <c r="CD219" s="173"/>
      <c r="CE219" s="173"/>
      <c r="CF219" s="173"/>
      <c r="CG219" s="173"/>
    </row>
    <row r="220" spans="1:85" s="3" customFormat="1" ht="7.5" customHeight="1">
      <c r="A220" s="770"/>
      <c r="B220" s="7"/>
      <c r="C220" s="354"/>
      <c r="D220" s="354"/>
      <c r="E220" s="354"/>
      <c r="F220" s="354"/>
      <c r="G220" s="354"/>
      <c r="J220" s="1324"/>
      <c r="K220" s="1324"/>
      <c r="L220" s="1323"/>
      <c r="M220" s="1323"/>
      <c r="N220" s="1323"/>
      <c r="O220" s="161"/>
      <c r="P220" s="161"/>
      <c r="T220" s="844"/>
      <c r="U220" s="844"/>
      <c r="V220" s="844"/>
      <c r="W220" s="220"/>
      <c r="X220" s="845"/>
      <c r="Y220" s="845"/>
      <c r="Z220" s="846"/>
      <c r="AA220" s="846"/>
      <c r="AB220" s="846"/>
      <c r="AC220" s="844"/>
      <c r="AD220" s="844"/>
      <c r="AE220" s="844"/>
      <c r="AF220" s="161"/>
      <c r="AG220" s="50"/>
      <c r="AH220" s="50"/>
      <c r="AK220" s="161"/>
      <c r="AL220" s="161"/>
      <c r="AM220" s="161"/>
      <c r="AN220" s="161"/>
      <c r="AO220" s="161"/>
      <c r="AP220" s="161"/>
      <c r="AQ220" s="1322"/>
      <c r="AR220" s="1322"/>
      <c r="AS220" s="1322"/>
      <c r="AT220" s="1322"/>
      <c r="AU220" s="1322"/>
      <c r="AV220" s="1322"/>
      <c r="AW220" s="1322"/>
      <c r="AX220" s="865"/>
      <c r="AY220" s="865"/>
      <c r="AZ220" s="865"/>
      <c r="BA220" s="865"/>
      <c r="BB220" s="1320"/>
      <c r="BC220" s="8"/>
      <c r="BD220" s="173"/>
      <c r="BE220" s="173"/>
      <c r="BF220" s="4"/>
      <c r="BG220" s="173"/>
      <c r="BH220" s="173"/>
      <c r="BI220" s="173"/>
      <c r="BJ220" s="173"/>
      <c r="BK220" s="173"/>
      <c r="BL220" s="173"/>
      <c r="BM220" s="173"/>
      <c r="BN220" s="173"/>
      <c r="BO220" s="173"/>
      <c r="BP220" s="4"/>
      <c r="BQ220" s="173"/>
      <c r="BR220" s="173"/>
      <c r="BS220" s="173"/>
      <c r="BT220" s="173"/>
      <c r="BU220" s="173"/>
      <c r="BV220" s="173"/>
      <c r="BW220" s="173"/>
      <c r="BX220" s="173"/>
      <c r="BY220" s="173"/>
      <c r="BZ220" s="173"/>
      <c r="CA220" s="173"/>
      <c r="CB220" s="173"/>
      <c r="CC220" s="173"/>
      <c r="CD220" s="173"/>
      <c r="CE220" s="173"/>
      <c r="CF220" s="173"/>
      <c r="CG220" s="173"/>
    </row>
    <row r="221" spans="1:85" s="3" customFormat="1" ht="20.25" customHeight="1">
      <c r="A221" s="770"/>
      <c r="B221" s="682"/>
      <c r="C221" s="161"/>
      <c r="D221" s="161"/>
      <c r="E221" s="161"/>
      <c r="F221" s="161"/>
      <c r="G221" s="161"/>
      <c r="I221" s="792"/>
      <c r="J221" s="792"/>
      <c r="K221" s="792"/>
      <c r="L221" s="792"/>
      <c r="M221" s="792"/>
      <c r="N221" s="792"/>
      <c r="O221" s="793"/>
      <c r="P221" s="793"/>
      <c r="Q221" s="793"/>
      <c r="R221" s="793"/>
      <c r="S221" s="793"/>
      <c r="T221" s="793"/>
      <c r="U221" s="793"/>
      <c r="V221" s="161"/>
      <c r="W221" s="161"/>
      <c r="X221" s="161"/>
      <c r="Y221" s="161"/>
      <c r="Z221" s="161"/>
      <c r="AA221" s="161"/>
      <c r="AB221" s="161"/>
      <c r="AC221" s="161"/>
      <c r="AD221" s="161"/>
      <c r="AE221" s="161"/>
      <c r="AF221" s="161"/>
      <c r="AG221" s="161"/>
      <c r="AH221" s="161"/>
      <c r="AI221" s="161"/>
      <c r="AJ221" s="161"/>
      <c r="AK221" s="161"/>
      <c r="AL221" s="161"/>
      <c r="AM221" s="161"/>
      <c r="AN221" s="161"/>
      <c r="AO221" s="161"/>
      <c r="AP221" s="794"/>
      <c r="AQ221" s="1408" t="s">
        <v>3237</v>
      </c>
      <c r="AR221" s="1408"/>
      <c r="AS221" s="1408"/>
      <c r="AT221" s="1408"/>
      <c r="AU221" s="1408"/>
      <c r="AV221" s="1408"/>
      <c r="AW221" s="1408"/>
      <c r="AX221" s="1459">
        <f>'Control Panel'!C1014</f>
        <v>0</v>
      </c>
      <c r="AY221" s="1459"/>
      <c r="AZ221" s="1459"/>
      <c r="BA221" s="1459"/>
      <c r="BB221" s="161"/>
      <c r="BC221" s="8"/>
      <c r="BD221" s="173"/>
      <c r="BE221" s="773"/>
      <c r="BF221" s="173"/>
      <c r="BG221" s="173"/>
      <c r="BH221" s="4"/>
      <c r="BI221" s="173"/>
      <c r="BJ221" s="173"/>
      <c r="BK221" s="173"/>
      <c r="BL221" s="173"/>
      <c r="BM221" s="173"/>
      <c r="BN221" s="173"/>
      <c r="BO221" s="173"/>
      <c r="BP221" s="173"/>
      <c r="BQ221" s="173"/>
      <c r="BR221" s="173"/>
      <c r="BS221" s="173"/>
      <c r="BT221" s="173"/>
      <c r="BU221" s="173"/>
      <c r="BV221" s="173"/>
      <c r="BW221" s="173"/>
      <c r="BX221" s="173"/>
      <c r="BY221" s="173"/>
      <c r="BZ221" s="173"/>
      <c r="CA221" s="173"/>
      <c r="CB221" s="173"/>
      <c r="CC221" s="173"/>
      <c r="CD221" s="173"/>
      <c r="CE221" s="173"/>
      <c r="CF221" s="173"/>
      <c r="CG221" s="173"/>
    </row>
    <row r="222" spans="1:85" s="3" customFormat="1" ht="9" customHeight="1">
      <c r="A222" s="770"/>
      <c r="B222" s="7"/>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61"/>
      <c r="BC222" s="8"/>
      <c r="BD222" s="173"/>
      <c r="BE222" s="773"/>
      <c r="BF222" s="173"/>
      <c r="BG222" s="173"/>
      <c r="BH222" s="4"/>
      <c r="BI222" s="173"/>
      <c r="BJ222" s="173"/>
      <c r="BK222" s="173"/>
      <c r="BL222" s="4"/>
      <c r="BM222" s="173"/>
      <c r="BN222" s="173"/>
      <c r="BO222" s="173"/>
      <c r="BP222" s="4"/>
      <c r="BQ222" s="173"/>
      <c r="BR222" s="173"/>
      <c r="BS222" s="173"/>
      <c r="BT222" s="4"/>
      <c r="BU222" s="173"/>
      <c r="BV222" s="173"/>
      <c r="BW222" s="173"/>
      <c r="BX222" s="4"/>
      <c r="BY222" s="173"/>
      <c r="BZ222" s="173"/>
      <c r="CA222" s="4"/>
      <c r="CB222" s="173"/>
      <c r="CC222" s="173"/>
      <c r="CD222" s="173"/>
      <c r="CE222" s="4"/>
      <c r="CF222" s="173"/>
      <c r="CG222" s="173"/>
    </row>
    <row r="223" spans="1:85" s="3" customFormat="1" ht="16.5" customHeight="1">
      <c r="A223" s="770"/>
      <c r="B223" s="766" t="s">
        <v>1137</v>
      </c>
      <c r="C223" s="1433" t="s">
        <v>4253</v>
      </c>
      <c r="D223" s="1503"/>
      <c r="E223" s="1503"/>
      <c r="F223" s="1503"/>
      <c r="G223" s="357"/>
      <c r="H223" s="161"/>
      <c r="I223" s="161"/>
      <c r="J223" s="161"/>
      <c r="K223" s="161"/>
      <c r="L223" s="161"/>
      <c r="M223" s="161"/>
      <c r="N223" s="161"/>
      <c r="O223" s="161"/>
      <c r="P223" s="161"/>
      <c r="Q223" s="161"/>
      <c r="R223" s="161"/>
      <c r="S223" s="161"/>
      <c r="T223" s="161"/>
      <c r="U223" s="161"/>
      <c r="V223" s="161"/>
      <c r="W223" s="161"/>
      <c r="X223" s="161"/>
      <c r="Y223" s="161"/>
      <c r="Z223" s="161"/>
      <c r="AA223" s="161"/>
      <c r="AB223" s="161"/>
      <c r="AC223" s="161"/>
      <c r="AD223" s="161"/>
      <c r="AE223" s="161"/>
      <c r="AF223" s="161"/>
      <c r="AG223" s="161"/>
      <c r="AH223" s="161"/>
      <c r="AI223" s="161"/>
      <c r="AJ223" s="161"/>
      <c r="AK223" s="161"/>
      <c r="AL223" s="161"/>
      <c r="AM223" s="161"/>
      <c r="AN223" s="161"/>
      <c r="AO223" s="161"/>
      <c r="AP223" s="161"/>
      <c r="AQ223" s="161"/>
      <c r="AR223" s="161"/>
      <c r="AS223" s="161"/>
      <c r="AT223" s="161"/>
      <c r="AU223" s="161"/>
      <c r="AV223" s="161"/>
      <c r="AW223" s="300"/>
      <c r="AX223" s="161"/>
      <c r="AY223" s="161"/>
      <c r="AZ223" s="161"/>
      <c r="BA223" s="161"/>
      <c r="BB223" s="161"/>
      <c r="BC223" s="8"/>
      <c r="BD223" s="173"/>
      <c r="BE223" s="773"/>
      <c r="BF223" s="173"/>
      <c r="BG223" s="173"/>
      <c r="BH223" s="4"/>
      <c r="BI223" s="173"/>
      <c r="BJ223" s="173"/>
      <c r="BK223" s="173"/>
      <c r="BL223" s="4"/>
      <c r="BM223" s="173"/>
      <c r="BN223" s="173"/>
      <c r="BO223" s="173"/>
      <c r="BP223" s="4"/>
      <c r="BQ223" s="173"/>
      <c r="BR223" s="173"/>
      <c r="BS223" s="173"/>
      <c r="BT223" s="4"/>
      <c r="BU223" s="173"/>
      <c r="BV223" s="173"/>
      <c r="BW223" s="173"/>
      <c r="BX223" s="4"/>
      <c r="BY223" s="173"/>
      <c r="BZ223" s="173"/>
      <c r="CA223" s="4"/>
      <c r="CB223" s="173"/>
      <c r="CC223" s="173"/>
      <c r="CD223" s="173"/>
      <c r="CE223" s="4"/>
      <c r="CF223" s="173"/>
      <c r="CG223" s="173"/>
    </row>
    <row r="224" spans="1:85" s="3" customFormat="1" ht="7.5" customHeight="1">
      <c r="A224" s="770"/>
      <c r="B224" s="683"/>
      <c r="C224" s="1504"/>
      <c r="D224" s="1504"/>
      <c r="E224" s="1504"/>
      <c r="F224" s="1504"/>
      <c r="G224" s="51"/>
      <c r="H224" s="161"/>
      <c r="I224" s="1502" t="s">
        <v>4254</v>
      </c>
      <c r="J224" s="1502"/>
      <c r="K224" s="1502"/>
      <c r="L224" s="1502"/>
      <c r="M224" s="1502"/>
      <c r="N224" s="1502"/>
      <c r="O224" s="1502"/>
      <c r="P224" s="1502"/>
      <c r="Q224" s="1502"/>
      <c r="R224" s="1502"/>
      <c r="S224" s="1502"/>
      <c r="T224" s="1502"/>
      <c r="U224" s="662"/>
      <c r="V224" s="662"/>
      <c r="W224" s="662"/>
      <c r="X224" s="662"/>
      <c r="Y224" s="662"/>
      <c r="Z224" s="662"/>
      <c r="AA224" s="662"/>
      <c r="AB224" s="662"/>
      <c r="AC224" s="663"/>
      <c r="AD224" s="663"/>
      <c r="AE224" s="663"/>
      <c r="AF224" s="663"/>
      <c r="AG224" s="663"/>
      <c r="AH224" s="663"/>
      <c r="AI224" s="663"/>
      <c r="AJ224" s="663"/>
      <c r="AK224" s="654"/>
      <c r="AL224" s="654"/>
      <c r="AM224" s="654"/>
      <c r="AN224" s="654"/>
      <c r="AO224" s="654"/>
      <c r="AP224" s="654"/>
      <c r="AQ224" s="654"/>
      <c r="AR224" s="654"/>
      <c r="AS224" s="663"/>
      <c r="AT224" s="663"/>
      <c r="AU224" s="663"/>
      <c r="AV224" s="663"/>
      <c r="AW224" s="663"/>
      <c r="AX224" s="654"/>
      <c r="AY224" s="654"/>
      <c r="AZ224" s="654"/>
      <c r="BA224" s="654"/>
      <c r="BB224" s="161"/>
      <c r="BC224" s="8"/>
      <c r="BD224" s="173"/>
      <c r="BE224" s="773"/>
      <c r="BF224" s="173"/>
      <c r="BG224" s="173"/>
      <c r="BH224" s="4"/>
      <c r="BI224" s="173"/>
      <c r="BJ224" s="173"/>
      <c r="BK224" s="173"/>
      <c r="BL224" s="4"/>
      <c r="BM224" s="173"/>
      <c r="BN224" s="173"/>
      <c r="BO224" s="173"/>
      <c r="BP224" s="4"/>
      <c r="BQ224" s="173"/>
      <c r="BR224" s="173"/>
      <c r="BS224" s="173"/>
      <c r="BT224" s="4"/>
      <c r="BU224" s="173"/>
      <c r="BV224" s="173"/>
      <c r="BW224" s="173"/>
      <c r="BX224" s="4"/>
      <c r="BY224" s="173"/>
      <c r="BZ224" s="173"/>
      <c r="CA224" s="4"/>
      <c r="CB224" s="173"/>
      <c r="CC224" s="173"/>
      <c r="CD224" s="173"/>
      <c r="CE224" s="4"/>
      <c r="CF224" s="173"/>
      <c r="CG224" s="173"/>
    </row>
    <row r="225" spans="1:85" s="3" customFormat="1" ht="7.5" customHeight="1">
      <c r="A225" s="770"/>
      <c r="B225" s="683"/>
      <c r="C225" s="1504"/>
      <c r="D225" s="1504"/>
      <c r="E225" s="1504"/>
      <c r="F225" s="1504"/>
      <c r="G225" s="51"/>
      <c r="H225" s="161"/>
      <c r="I225" s="1502"/>
      <c r="J225" s="1502"/>
      <c r="K225" s="1502"/>
      <c r="L225" s="1502"/>
      <c r="M225" s="1502"/>
      <c r="N225" s="1502"/>
      <c r="O225" s="1502"/>
      <c r="P225" s="1502"/>
      <c r="Q225" s="1502"/>
      <c r="R225" s="1502"/>
      <c r="S225" s="1502"/>
      <c r="T225" s="1502"/>
      <c r="U225" s="662"/>
      <c r="V225" s="662"/>
      <c r="W225" s="662"/>
      <c r="X225" s="662"/>
      <c r="Y225" s="662"/>
      <c r="Z225" s="662"/>
      <c r="AA225" s="662"/>
      <c r="AB225" s="662"/>
      <c r="AC225" s="663"/>
      <c r="AD225" s="663"/>
      <c r="AE225" s="663"/>
      <c r="AF225" s="663"/>
      <c r="AG225" s="663"/>
      <c r="AH225" s="663"/>
      <c r="AI225" s="663"/>
      <c r="AJ225" s="663"/>
      <c r="AK225" s="654"/>
      <c r="AL225" s="654"/>
      <c r="AM225" s="654"/>
      <c r="AN225" s="654"/>
      <c r="AO225" s="654"/>
      <c r="AP225" s="654"/>
      <c r="AQ225" s="654"/>
      <c r="AR225" s="654"/>
      <c r="AS225" s="663"/>
      <c r="AT225" s="663"/>
      <c r="AU225" s="663"/>
      <c r="AV225" s="663"/>
      <c r="AW225" s="663"/>
      <c r="AX225" s="654"/>
      <c r="AY225" s="654"/>
      <c r="AZ225" s="654"/>
      <c r="BA225" s="654"/>
      <c r="BB225" s="161"/>
      <c r="BC225" s="8"/>
      <c r="BD225" s="173"/>
      <c r="BE225" s="773"/>
      <c r="BF225" s="173"/>
      <c r="BG225" s="173"/>
      <c r="BH225" s="4"/>
      <c r="BI225" s="173"/>
      <c r="BJ225" s="173"/>
      <c r="BK225" s="173"/>
      <c r="BL225" s="4"/>
      <c r="BM225" s="173"/>
      <c r="BN225" s="173"/>
      <c r="BO225" s="173"/>
      <c r="BP225" s="4"/>
      <c r="BQ225" s="173"/>
      <c r="BR225" s="173"/>
      <c r="BS225" s="173"/>
      <c r="BT225" s="4"/>
      <c r="BU225" s="173"/>
      <c r="BV225" s="173"/>
      <c r="BW225" s="173"/>
      <c r="BX225" s="4"/>
      <c r="BY225" s="173"/>
      <c r="BZ225" s="173"/>
      <c r="CA225" s="4"/>
      <c r="CB225" s="173"/>
      <c r="CC225" s="173"/>
      <c r="CD225" s="173"/>
      <c r="CE225" s="4"/>
      <c r="CF225" s="173"/>
      <c r="CG225" s="173"/>
    </row>
    <row r="226" spans="1:85" s="3" customFormat="1" ht="15" customHeight="1">
      <c r="A226" s="770"/>
      <c r="B226" s="683"/>
      <c r="C226" s="1504"/>
      <c r="D226" s="1504"/>
      <c r="E226" s="1504"/>
      <c r="F226" s="1504"/>
      <c r="G226" s="51"/>
      <c r="H226" s="161"/>
      <c r="I226" s="161"/>
      <c r="J226" s="161"/>
      <c r="K226" s="161"/>
      <c r="L226" s="161"/>
      <c r="M226" s="161"/>
      <c r="N226" s="161"/>
      <c r="O226" s="161"/>
      <c r="P226" s="161"/>
      <c r="Q226" s="161"/>
      <c r="R226" s="161"/>
      <c r="S226" s="161"/>
      <c r="T226" s="161"/>
      <c r="U226" s="161"/>
      <c r="V226" s="161"/>
      <c r="AK226" s="161"/>
      <c r="AL226" s="161"/>
      <c r="AM226" s="161"/>
      <c r="AN226" s="161"/>
      <c r="AO226" s="161"/>
      <c r="AP226" s="161"/>
      <c r="AQ226" s="161"/>
      <c r="AR226" s="161"/>
      <c r="AS226" s="161"/>
      <c r="AT226" s="161"/>
      <c r="AU226" s="161"/>
      <c r="AV226" s="161"/>
      <c r="AW226" s="189"/>
      <c r="AX226" s="654"/>
      <c r="AY226" s="654"/>
      <c r="AZ226" s="654"/>
      <c r="BA226" s="654"/>
      <c r="BB226" s="161"/>
      <c r="BC226" s="8"/>
      <c r="BD226" s="173"/>
      <c r="BE226" s="773"/>
      <c r="BF226" s="173"/>
      <c r="BG226" s="173"/>
      <c r="BH226" s="4"/>
      <c r="BI226" s="173"/>
      <c r="BJ226" s="173"/>
      <c r="BK226" s="173"/>
      <c r="BL226" s="4"/>
      <c r="BM226" s="173"/>
      <c r="BN226" s="173"/>
      <c r="BO226" s="173"/>
      <c r="BP226" s="4"/>
      <c r="BQ226" s="173"/>
      <c r="BR226" s="173"/>
      <c r="BS226" s="173"/>
      <c r="BT226" s="173"/>
      <c r="BU226" s="173"/>
      <c r="BV226" s="173"/>
      <c r="BW226" s="173"/>
      <c r="BX226" s="173"/>
      <c r="BY226" s="173"/>
      <c r="BZ226" s="173"/>
      <c r="CA226" s="173"/>
      <c r="CB226" s="173"/>
      <c r="CC226" s="173"/>
      <c r="CD226" s="173"/>
      <c r="CE226" s="173"/>
      <c r="CF226" s="173"/>
      <c r="CG226" s="173"/>
    </row>
    <row r="227" spans="1:85" s="3" customFormat="1" ht="15" customHeight="1">
      <c r="A227" s="770"/>
      <c r="B227" s="7"/>
      <c r="C227" s="354"/>
      <c r="D227" s="354"/>
      <c r="E227" s="354"/>
      <c r="F227" s="354"/>
      <c r="G227" s="354"/>
      <c r="J227" s="633" t="s">
        <v>3</v>
      </c>
      <c r="K227" s="633"/>
      <c r="L227" s="328"/>
      <c r="M227" s="328"/>
      <c r="N227" s="328"/>
      <c r="O227" s="161"/>
      <c r="P227" s="161"/>
      <c r="Q227" s="1464">
        <v>0</v>
      </c>
      <c r="R227" s="1465"/>
      <c r="S227" s="1466"/>
      <c r="T227" s="161" t="s">
        <v>425</v>
      </c>
      <c r="U227" s="161"/>
      <c r="V227" s="161"/>
      <c r="W227" s="161"/>
      <c r="X227" s="161"/>
      <c r="AK227" s="161"/>
      <c r="AL227" s="161"/>
      <c r="AM227" s="161"/>
      <c r="AN227" s="161"/>
      <c r="AO227" s="161"/>
      <c r="AP227" s="161"/>
      <c r="AQ227" s="161"/>
      <c r="AR227" s="161"/>
      <c r="AT227" s="1343" t="s">
        <v>307</v>
      </c>
      <c r="AU227" s="1343"/>
      <c r="AV227" s="1343"/>
      <c r="AW227" s="1343"/>
      <c r="AX227" s="1424" t="str">
        <f>IF(AX229="Not Available", "Not Available", "Free")</f>
        <v>Free</v>
      </c>
      <c r="AY227" s="1424"/>
      <c r="AZ227" s="1424"/>
      <c r="BA227" s="1424"/>
      <c r="BB227" s="161"/>
      <c r="BC227" s="8"/>
      <c r="BD227" s="173"/>
      <c r="BE227" s="773"/>
      <c r="BF227" s="173"/>
      <c r="BG227" s="173"/>
      <c r="BH227" s="4"/>
      <c r="BI227" s="173"/>
      <c r="BJ227" s="173"/>
      <c r="BK227" s="173"/>
      <c r="BL227" s="4"/>
      <c r="BM227" s="173"/>
      <c r="BN227" s="173"/>
      <c r="BO227" s="173"/>
      <c r="BP227" s="4"/>
      <c r="BQ227" s="173"/>
      <c r="BR227" s="173"/>
      <c r="BS227" s="173"/>
      <c r="BT227" s="173"/>
      <c r="BU227" s="173"/>
      <c r="BV227" s="173"/>
      <c r="BW227" s="173"/>
      <c r="BX227" s="173"/>
      <c r="BY227" s="173"/>
      <c r="BZ227" s="173"/>
      <c r="CA227" s="173"/>
      <c r="CB227" s="173"/>
      <c r="CC227" s="173"/>
      <c r="CD227" s="173"/>
      <c r="CE227" s="173"/>
      <c r="CF227" s="173"/>
      <c r="CG227" s="173"/>
    </row>
    <row r="228" spans="1:85" s="3" customFormat="1" ht="7.5" customHeight="1">
      <c r="A228" s="770"/>
      <c r="B228" s="7"/>
      <c r="C228" s="354"/>
      <c r="D228" s="354"/>
      <c r="E228" s="354"/>
      <c r="F228" s="354"/>
      <c r="G228" s="354"/>
      <c r="J228" s="161"/>
      <c r="K228" s="161"/>
      <c r="L228" s="161"/>
      <c r="M228" s="161"/>
      <c r="N228" s="161"/>
      <c r="O228" s="161"/>
      <c r="P228" s="68"/>
      <c r="Q228" s="684"/>
      <c r="R228" s="684"/>
      <c r="S228" s="684"/>
      <c r="T228" s="68"/>
      <c r="U228" s="161"/>
      <c r="V228" s="161"/>
      <c r="W228" s="161"/>
      <c r="X228" s="161"/>
      <c r="AK228" s="161"/>
      <c r="AL228" s="161"/>
      <c r="AM228" s="161"/>
      <c r="AN228" s="161"/>
      <c r="AO228" s="161"/>
      <c r="AP228" s="161"/>
      <c r="AQ228" s="161"/>
      <c r="AR228" s="161"/>
      <c r="AS228" s="161"/>
      <c r="AT228" s="161"/>
      <c r="AU228" s="161"/>
      <c r="AV228" s="161"/>
      <c r="AW228" s="189"/>
      <c r="AX228" s="654"/>
      <c r="AY228" s="654"/>
      <c r="AZ228" s="654"/>
      <c r="BA228" s="654"/>
      <c r="BB228" s="161"/>
      <c r="BC228" s="8"/>
      <c r="BD228" s="173"/>
      <c r="BE228" s="773"/>
      <c r="BF228" s="173"/>
      <c r="BG228" s="173"/>
      <c r="BH228" s="4"/>
      <c r="BI228" s="173"/>
      <c r="BJ228" s="173"/>
      <c r="BK228" s="173"/>
      <c r="BL228" s="4"/>
      <c r="BM228" s="173"/>
      <c r="BN228" s="173"/>
      <c r="BO228" s="173"/>
      <c r="BP228" s="4"/>
      <c r="BQ228" s="173"/>
      <c r="BR228" s="173"/>
      <c r="BS228" s="173"/>
      <c r="BT228" s="173"/>
      <c r="BU228" s="173"/>
      <c r="BV228" s="173"/>
      <c r="BW228" s="173"/>
      <c r="BX228" s="173"/>
      <c r="BY228" s="173"/>
      <c r="BZ228" s="173"/>
      <c r="CA228" s="173"/>
      <c r="CB228" s="173"/>
      <c r="CC228" s="173"/>
      <c r="CD228" s="173"/>
      <c r="CE228" s="173"/>
      <c r="CF228" s="173"/>
      <c r="CG228" s="173"/>
    </row>
    <row r="229" spans="1:85" s="3" customFormat="1" ht="15" customHeight="1">
      <c r="A229" s="770"/>
      <c r="B229" s="7"/>
      <c r="C229" s="354"/>
      <c r="D229" s="354"/>
      <c r="E229" s="354"/>
      <c r="F229" s="354"/>
      <c r="G229" s="354"/>
      <c r="J229" s="633" t="s">
        <v>7334</v>
      </c>
      <c r="K229" s="633"/>
      <c r="L229" s="328"/>
      <c r="M229" s="328"/>
      <c r="N229" s="328"/>
      <c r="O229" s="161"/>
      <c r="P229" s="161"/>
      <c r="Q229" s="1464">
        <v>0</v>
      </c>
      <c r="R229" s="1465"/>
      <c r="S229" s="1466"/>
      <c r="T229" s="161" t="s">
        <v>424</v>
      </c>
      <c r="U229" s="50"/>
      <c r="V229" s="50"/>
      <c r="W229" s="50"/>
      <c r="X229" s="161"/>
      <c r="AR229" s="161"/>
      <c r="AS229" s="1545" t="s">
        <v>306</v>
      </c>
      <c r="AT229" s="1545"/>
      <c r="AU229" s="1545"/>
      <c r="AV229" s="1545"/>
      <c r="AW229" s="1545"/>
      <c r="AX229" s="1468">
        <f>'Control Panel'!R867</f>
        <v>0</v>
      </c>
      <c r="AY229" s="1468"/>
      <c r="AZ229" s="1468"/>
      <c r="BA229" s="1468"/>
      <c r="BB229" s="164"/>
      <c r="BC229" s="8"/>
      <c r="BD229" s="173"/>
      <c r="BE229" s="773"/>
      <c r="BF229" s="173"/>
      <c r="BG229" s="173"/>
      <c r="BH229" s="4"/>
      <c r="BI229" s="173"/>
      <c r="BJ229" s="173"/>
      <c r="BK229" s="173"/>
      <c r="BL229" s="4"/>
      <c r="BM229" s="173"/>
      <c r="BN229" s="173"/>
      <c r="BO229" s="173"/>
      <c r="BP229" s="4"/>
      <c r="BQ229" s="173"/>
      <c r="BR229" s="173"/>
      <c r="BS229" s="173"/>
      <c r="BT229" s="173"/>
      <c r="BU229" s="173"/>
      <c r="BV229" s="173"/>
      <c r="BW229" s="173"/>
      <c r="BX229" s="173"/>
      <c r="BY229" s="173"/>
      <c r="BZ229" s="173"/>
      <c r="CA229" s="173"/>
      <c r="CB229" s="173"/>
      <c r="CC229" s="173"/>
      <c r="CD229" s="173"/>
      <c r="CE229" s="173"/>
      <c r="CF229" s="173"/>
      <c r="CG229" s="173"/>
    </row>
    <row r="230" spans="1:85" s="3" customFormat="1" ht="7.5" customHeight="1">
      <c r="A230" s="770"/>
      <c r="B230" s="7"/>
      <c r="C230" s="177"/>
      <c r="D230" s="177"/>
      <c r="E230" s="177"/>
      <c r="F230" s="177"/>
      <c r="G230" s="161"/>
      <c r="J230" s="161"/>
      <c r="K230" s="161"/>
      <c r="L230" s="161"/>
      <c r="M230" s="161"/>
      <c r="N230" s="161"/>
      <c r="O230" s="161"/>
      <c r="P230" s="161"/>
      <c r="Q230" s="161"/>
      <c r="R230" s="161"/>
      <c r="S230" s="161"/>
      <c r="T230" s="161"/>
      <c r="U230" s="50"/>
      <c r="V230" s="50"/>
      <c r="W230" s="50"/>
      <c r="X230" s="161"/>
      <c r="Y230" s="161"/>
      <c r="Z230" s="161"/>
      <c r="AA230" s="161"/>
      <c r="AB230" s="161"/>
      <c r="AC230" s="161"/>
      <c r="AD230" s="161"/>
      <c r="AE230" s="161"/>
      <c r="AF230" s="161"/>
      <c r="AG230" s="161"/>
      <c r="AH230" s="161"/>
      <c r="AI230" s="161"/>
      <c r="AJ230" s="161"/>
      <c r="AR230" s="161"/>
      <c r="AS230" s="75"/>
      <c r="AT230" s="75"/>
      <c r="AU230" s="75"/>
      <c r="AV230" s="75"/>
      <c r="AW230" s="189"/>
      <c r="AX230" s="654"/>
      <c r="AY230" s="654"/>
      <c r="AZ230" s="654"/>
      <c r="BA230" s="654"/>
      <c r="BB230" s="161"/>
      <c r="BC230" s="8"/>
      <c r="BD230" s="173"/>
      <c r="BE230" s="773"/>
      <c r="BF230" s="173"/>
      <c r="BG230" s="173"/>
      <c r="BH230" s="4"/>
      <c r="BI230" s="173"/>
      <c r="BJ230" s="173"/>
      <c r="BK230" s="173"/>
      <c r="BL230" s="4"/>
      <c r="BM230" s="173"/>
      <c r="BN230" s="173"/>
      <c r="BO230" s="173"/>
      <c r="BP230" s="4"/>
      <c r="BQ230" s="173"/>
      <c r="BR230" s="173"/>
      <c r="BS230" s="173"/>
      <c r="BT230" s="173"/>
      <c r="BU230" s="173"/>
      <c r="BV230" s="173"/>
      <c r="BW230" s="173"/>
      <c r="BX230" s="173"/>
      <c r="BY230" s="173"/>
      <c r="BZ230" s="173"/>
      <c r="CA230" s="173"/>
      <c r="CB230" s="173"/>
      <c r="CC230" s="173"/>
      <c r="CD230" s="173"/>
      <c r="CE230" s="173"/>
      <c r="CF230" s="173"/>
      <c r="CG230" s="173"/>
    </row>
    <row r="231" spans="1:85" s="3" customFormat="1" ht="15" customHeight="1">
      <c r="A231" s="770"/>
      <c r="B231" s="7"/>
      <c r="C231" s="161"/>
      <c r="D231" s="161"/>
      <c r="E231" s="161"/>
      <c r="F231" s="161"/>
      <c r="G231" s="161"/>
      <c r="J231" s="633" t="s">
        <v>291</v>
      </c>
      <c r="K231" s="633"/>
      <c r="L231" s="328"/>
      <c r="M231" s="328"/>
      <c r="N231" s="328"/>
      <c r="O231" s="161"/>
      <c r="P231" s="161"/>
      <c r="Q231" s="1464">
        <v>0</v>
      </c>
      <c r="R231" s="1465"/>
      <c r="S231" s="1466"/>
      <c r="T231" s="161" t="s">
        <v>424</v>
      </c>
      <c r="U231" s="161"/>
      <c r="V231" s="161"/>
      <c r="W231" s="161"/>
      <c r="X231" s="1508" t="s">
        <v>545</v>
      </c>
      <c r="Y231" s="1509"/>
      <c r="Z231" s="1509"/>
      <c r="AA231" s="1509"/>
      <c r="AB231" s="1510"/>
      <c r="AC231" s="161"/>
      <c r="AD231" s="161"/>
      <c r="AE231" s="1455">
        <v>744</v>
      </c>
      <c r="AF231" s="1456"/>
      <c r="AG231" s="195" t="s">
        <v>420</v>
      </c>
      <c r="AH231" s="161"/>
      <c r="AI231" s="161"/>
      <c r="AJ231" s="161"/>
      <c r="AU231" s="3" t="s">
        <v>535</v>
      </c>
      <c r="AX231" s="1468">
        <f>'Control Panel'!P865</f>
        <v>0</v>
      </c>
      <c r="AY231" s="1468"/>
      <c r="AZ231" s="1468"/>
      <c r="BA231" s="1468"/>
      <c r="BB231" s="164"/>
      <c r="BC231" s="8"/>
      <c r="BD231" s="173"/>
      <c r="BE231" s="773"/>
      <c r="BF231" s="173"/>
      <c r="BG231" s="173"/>
      <c r="BH231" s="4"/>
      <c r="BI231" s="173"/>
      <c r="BJ231" s="173"/>
      <c r="BK231" s="173"/>
      <c r="BL231" s="4"/>
      <c r="BM231" s="173"/>
      <c r="BN231" s="173"/>
      <c r="BO231" s="173"/>
      <c r="BP231" s="4"/>
      <c r="BQ231" s="173"/>
      <c r="BR231" s="173"/>
      <c r="BS231" s="173"/>
      <c r="BT231" s="173"/>
      <c r="BU231" s="173"/>
      <c r="BV231" s="173"/>
      <c r="BW231" s="173"/>
      <c r="BX231" s="173"/>
      <c r="BY231" s="173"/>
      <c r="BZ231" s="173"/>
      <c r="CA231" s="173"/>
      <c r="CB231" s="173"/>
      <c r="CC231" s="173"/>
      <c r="CD231" s="173"/>
      <c r="CE231" s="173"/>
      <c r="CF231" s="173"/>
      <c r="CG231" s="173"/>
    </row>
    <row r="232" spans="1:85" s="3" customFormat="1" ht="7.5" customHeight="1">
      <c r="A232" s="770"/>
      <c r="B232" s="7"/>
      <c r="C232" s="161"/>
      <c r="D232" s="161"/>
      <c r="E232" s="161"/>
      <c r="F232" s="161"/>
      <c r="G232" s="161"/>
      <c r="J232" s="161"/>
      <c r="K232" s="161"/>
      <c r="L232" s="161"/>
      <c r="M232" s="161"/>
      <c r="N232" s="161"/>
      <c r="O232" s="161"/>
      <c r="P232" s="161"/>
      <c r="Q232" s="161"/>
      <c r="R232" s="161"/>
      <c r="S232" s="161"/>
      <c r="T232" s="161"/>
      <c r="U232" s="161"/>
      <c r="V232" s="161"/>
      <c r="W232" s="161"/>
      <c r="X232" s="161"/>
      <c r="Y232" s="161"/>
      <c r="Z232" s="161"/>
      <c r="AA232" s="161"/>
      <c r="AB232" s="161"/>
      <c r="AC232" s="161"/>
      <c r="AD232" s="161"/>
      <c r="AE232" s="195"/>
      <c r="AF232" s="54"/>
      <c r="AG232" s="54"/>
      <c r="AH232" s="161"/>
      <c r="AI232" s="161"/>
      <c r="AJ232" s="161"/>
      <c r="AK232" s="161"/>
      <c r="AL232" s="161"/>
      <c r="AM232" s="161"/>
      <c r="AN232" s="161"/>
      <c r="AO232" s="161"/>
      <c r="AP232" s="161"/>
      <c r="AQ232" s="161"/>
      <c r="AR232" s="161"/>
      <c r="AS232" s="161"/>
      <c r="AX232" s="1424"/>
      <c r="AY232" s="1424"/>
      <c r="AZ232" s="1424"/>
      <c r="BA232" s="1424"/>
      <c r="BB232" s="161"/>
      <c r="BC232" s="8"/>
      <c r="BD232" s="173"/>
      <c r="BE232" s="773"/>
      <c r="BF232" s="173"/>
      <c r="BG232" s="173"/>
      <c r="BH232" s="4"/>
      <c r="BI232" s="173"/>
      <c r="BJ232" s="173"/>
      <c r="BK232" s="173"/>
      <c r="BL232" s="4"/>
      <c r="BM232" s="173"/>
      <c r="BN232" s="173"/>
      <c r="BO232" s="173"/>
      <c r="BP232" s="4"/>
      <c r="BQ232" s="173"/>
      <c r="BR232" s="173"/>
      <c r="BS232" s="173"/>
      <c r="BT232" s="4"/>
      <c r="BU232" s="173"/>
      <c r="BV232" s="173"/>
      <c r="BW232" s="173"/>
      <c r="BX232" s="4"/>
      <c r="BY232" s="173"/>
      <c r="BZ232" s="173"/>
      <c r="CA232" s="4"/>
      <c r="CB232" s="173"/>
      <c r="CC232" s="173"/>
      <c r="CD232" s="173"/>
      <c r="CE232" s="4"/>
      <c r="CF232" s="173"/>
      <c r="CG232" s="173"/>
    </row>
    <row r="233" spans="1:85" s="3" customFormat="1" ht="15" customHeight="1">
      <c r="A233" s="770"/>
      <c r="B233" s="7"/>
      <c r="C233" s="161"/>
      <c r="D233" s="161"/>
      <c r="E233" s="161"/>
      <c r="F233" s="161"/>
      <c r="G233" s="161"/>
      <c r="J233" s="633" t="s">
        <v>14</v>
      </c>
      <c r="K233" s="633"/>
      <c r="L233" s="978"/>
      <c r="M233" s="978"/>
      <c r="N233" s="978"/>
      <c r="O233" s="161"/>
      <c r="P233" s="161"/>
      <c r="Q233" s="1464">
        <v>0</v>
      </c>
      <c r="R233" s="1465"/>
      <c r="S233" s="1466"/>
      <c r="T233" s="161" t="s">
        <v>424</v>
      </c>
      <c r="U233" s="161"/>
      <c r="V233" s="161"/>
      <c r="W233" s="161"/>
      <c r="X233" s="1508" t="s">
        <v>546</v>
      </c>
      <c r="Y233" s="1509"/>
      <c r="Z233" s="1509"/>
      <c r="AA233" s="1509"/>
      <c r="AB233" s="1510"/>
      <c r="AC233" s="161"/>
      <c r="AD233" s="161"/>
      <c r="AE233" s="1455">
        <v>744</v>
      </c>
      <c r="AF233" s="1456"/>
      <c r="AG233" s="195" t="s">
        <v>420</v>
      </c>
      <c r="AH233" s="161"/>
      <c r="AI233" s="161"/>
      <c r="AJ233" s="161"/>
      <c r="AK233" s="161"/>
      <c r="AL233" s="161"/>
      <c r="AM233" s="161"/>
      <c r="AN233" s="161"/>
      <c r="AO233" s="161"/>
      <c r="AP233" s="161"/>
      <c r="AQ233" s="161"/>
      <c r="AR233" s="161"/>
      <c r="AS233" s="75"/>
      <c r="AT233" s="75" t="s">
        <v>536</v>
      </c>
      <c r="AV233" s="75"/>
      <c r="AW233" s="300"/>
      <c r="AX233" s="1468">
        <f>'Control Panel'!P866</f>
        <v>0</v>
      </c>
      <c r="AY233" s="1468"/>
      <c r="AZ233" s="1468"/>
      <c r="BA233" s="1468"/>
      <c r="BB233" s="787"/>
      <c r="BC233" s="8"/>
      <c r="BD233" s="173"/>
      <c r="BE233" s="773"/>
      <c r="BF233" s="173"/>
      <c r="BG233" s="173"/>
      <c r="BH233" s="4"/>
      <c r="BI233" s="173"/>
      <c r="BJ233" s="173"/>
      <c r="BK233" s="173"/>
      <c r="BL233" s="4"/>
      <c r="BM233" s="173"/>
      <c r="BN233" s="173"/>
      <c r="BO233" s="173"/>
      <c r="BP233" s="4"/>
      <c r="BQ233" s="173"/>
      <c r="BR233" s="173"/>
      <c r="BS233" s="173"/>
      <c r="BT233" s="4"/>
      <c r="BU233" s="173"/>
      <c r="BV233" s="173"/>
      <c r="BW233" s="173"/>
      <c r="BX233" s="4"/>
      <c r="BY233" s="173"/>
      <c r="BZ233" s="173"/>
      <c r="CA233" s="4"/>
      <c r="CB233" s="173"/>
      <c r="CC233" s="173"/>
      <c r="CD233" s="173"/>
      <c r="CE233" s="4"/>
      <c r="CF233" s="173"/>
      <c r="CG233" s="173"/>
    </row>
    <row r="234" spans="1:85" s="3" customFormat="1" ht="7.5" customHeight="1">
      <c r="A234" s="770"/>
      <c r="B234" s="7"/>
      <c r="C234" s="161"/>
      <c r="D234" s="161"/>
      <c r="E234" s="161"/>
      <c r="F234" s="161"/>
      <c r="G234" s="161"/>
      <c r="J234" s="161"/>
      <c r="K234" s="161"/>
      <c r="L234" s="161"/>
      <c r="M234" s="161"/>
      <c r="N234" s="161"/>
      <c r="O234" s="161"/>
      <c r="P234" s="161"/>
      <c r="Q234" s="161"/>
      <c r="R234" s="161"/>
      <c r="S234" s="161"/>
      <c r="T234" s="161"/>
      <c r="U234" s="161"/>
      <c r="V234" s="161"/>
      <c r="W234" s="161"/>
      <c r="X234" s="161"/>
      <c r="Y234" s="161"/>
      <c r="Z234" s="161"/>
      <c r="AA234" s="161"/>
      <c r="AB234" s="161"/>
      <c r="AC234" s="161"/>
      <c r="AD234" s="161"/>
      <c r="AE234" s="195"/>
      <c r="AF234" s="54"/>
      <c r="AG234" s="54"/>
      <c r="AH234" s="161"/>
      <c r="AI234" s="161"/>
      <c r="AJ234" s="161"/>
      <c r="AK234" s="161"/>
      <c r="AL234" s="161"/>
      <c r="AM234" s="161"/>
      <c r="AN234" s="161"/>
      <c r="AO234" s="161"/>
      <c r="AP234" s="161"/>
      <c r="AQ234" s="161"/>
      <c r="AR234" s="161"/>
      <c r="AS234" s="161"/>
      <c r="AX234" s="1424"/>
      <c r="AY234" s="1424"/>
      <c r="AZ234" s="1424"/>
      <c r="BA234" s="1424"/>
      <c r="BB234" s="161"/>
      <c r="BC234" s="8"/>
      <c r="BD234" s="173"/>
      <c r="BE234" s="773"/>
      <c r="BF234" s="173"/>
      <c r="BG234" s="173"/>
      <c r="BH234" s="4"/>
      <c r="BI234" s="173"/>
      <c r="BJ234" s="173"/>
      <c r="BK234" s="173"/>
      <c r="BL234" s="4"/>
      <c r="BM234" s="173"/>
      <c r="BN234" s="173"/>
      <c r="BO234" s="173"/>
      <c r="BP234" s="4"/>
      <c r="BQ234" s="173"/>
      <c r="BR234" s="173"/>
      <c r="BS234" s="173"/>
      <c r="BT234" s="4"/>
      <c r="BU234" s="173"/>
      <c r="BV234" s="173"/>
      <c r="BW234" s="173"/>
      <c r="BX234" s="4"/>
      <c r="BY234" s="173"/>
      <c r="BZ234" s="173"/>
      <c r="CA234" s="4"/>
      <c r="CB234" s="173"/>
      <c r="CC234" s="173"/>
      <c r="CD234" s="173"/>
      <c r="CE234" s="4"/>
      <c r="CF234" s="173"/>
      <c r="CG234" s="173"/>
    </row>
    <row r="235" spans="1:85" s="3" customFormat="1" ht="15" customHeight="1">
      <c r="A235" s="770"/>
      <c r="B235" s="7"/>
      <c r="C235" s="161"/>
      <c r="D235" s="161"/>
      <c r="E235" s="161"/>
      <c r="F235" s="161"/>
      <c r="G235" s="161"/>
      <c r="J235" s="633" t="s">
        <v>7333</v>
      </c>
      <c r="K235" s="633"/>
      <c r="L235" s="328"/>
      <c r="M235" s="328"/>
      <c r="N235" s="328"/>
      <c r="O235" s="161"/>
      <c r="P235" s="161"/>
      <c r="Q235" s="1464">
        <v>0</v>
      </c>
      <c r="R235" s="1465"/>
      <c r="S235" s="1466"/>
      <c r="T235" s="161" t="s">
        <v>424</v>
      </c>
      <c r="U235" s="161"/>
      <c r="V235" s="161"/>
      <c r="W235" s="161"/>
      <c r="X235" s="1508" t="s">
        <v>327</v>
      </c>
      <c r="Y235" s="1509"/>
      <c r="Z235" s="1509"/>
      <c r="AA235" s="1509"/>
      <c r="AB235" s="1510"/>
      <c r="AC235" s="161"/>
      <c r="AD235" s="161"/>
      <c r="AE235" s="1455">
        <v>744</v>
      </c>
      <c r="AF235" s="1456"/>
      <c r="AG235" s="195" t="s">
        <v>420</v>
      </c>
      <c r="AH235" s="161"/>
      <c r="AI235" s="161"/>
      <c r="AJ235" s="161"/>
      <c r="AK235" s="161"/>
      <c r="AL235" s="161"/>
      <c r="AM235" s="161"/>
      <c r="AN235" s="161"/>
      <c r="AO235" s="161"/>
      <c r="AP235" s="161"/>
      <c r="AQ235" s="161"/>
      <c r="AR235" s="161"/>
      <c r="AS235" s="75"/>
      <c r="AT235" s="1447" t="s">
        <v>4407</v>
      </c>
      <c r="AU235" s="1447"/>
      <c r="AV235" s="1447"/>
      <c r="AW235" s="1447"/>
      <c r="AX235" s="1468">
        <f>'Control Panel'!P867</f>
        <v>0</v>
      </c>
      <c r="AY235" s="1468"/>
      <c r="AZ235" s="1468"/>
      <c r="BA235" s="1468"/>
      <c r="BB235" s="181"/>
      <c r="BC235" s="8"/>
      <c r="BD235" s="173"/>
      <c r="BE235" s="773"/>
      <c r="BF235" s="173"/>
      <c r="BG235" s="173"/>
      <c r="BH235" s="4"/>
      <c r="BI235" s="173"/>
      <c r="BJ235" s="173"/>
      <c r="BK235" s="173"/>
      <c r="BL235" s="4"/>
      <c r="BM235" s="173"/>
      <c r="BN235" s="173"/>
      <c r="BO235" s="173"/>
      <c r="BP235" s="4"/>
      <c r="BQ235" s="173"/>
      <c r="BR235" s="173"/>
      <c r="BS235" s="173"/>
      <c r="BT235" s="4"/>
      <c r="BU235" s="173"/>
      <c r="BV235" s="173"/>
      <c r="BW235" s="173"/>
      <c r="BX235" s="4"/>
      <c r="BY235" s="173"/>
      <c r="BZ235" s="173"/>
      <c r="CA235" s="4"/>
      <c r="CB235" s="173"/>
      <c r="CC235" s="173"/>
      <c r="CD235" s="173"/>
      <c r="CE235" s="4"/>
      <c r="CF235" s="173"/>
      <c r="CG235" s="173"/>
    </row>
    <row r="236" spans="1:85" s="3" customFormat="1" ht="9" customHeight="1">
      <c r="A236" s="770"/>
      <c r="B236" s="7"/>
      <c r="C236" s="161"/>
      <c r="D236" s="161"/>
      <c r="E236" s="161"/>
      <c r="F236" s="161"/>
      <c r="G236" s="161"/>
      <c r="M236" s="54"/>
      <c r="N236" s="54"/>
      <c r="S236" s="161"/>
      <c r="T236" s="161"/>
      <c r="U236" s="54"/>
      <c r="V236" s="161"/>
      <c r="W236" s="161"/>
      <c r="X236" s="161"/>
      <c r="Y236" s="161"/>
      <c r="Z236" s="161"/>
      <c r="AA236" s="161"/>
      <c r="AB236" s="161"/>
      <c r="AC236" s="161"/>
      <c r="AD236" s="161"/>
      <c r="AE236" s="161"/>
      <c r="AF236" s="161"/>
      <c r="AH236" s="161"/>
      <c r="AI236" s="161"/>
      <c r="AJ236" s="161"/>
      <c r="AK236" s="161"/>
      <c r="AL236" s="161"/>
      <c r="AM236" s="161"/>
      <c r="AN236" s="161"/>
      <c r="AO236" s="18"/>
      <c r="AP236" s="161"/>
      <c r="AQ236" s="161"/>
      <c r="AR236" s="161"/>
      <c r="AS236" s="161"/>
      <c r="AT236" s="161"/>
      <c r="AU236" s="161"/>
      <c r="AV236" s="161"/>
      <c r="AW236" s="300"/>
      <c r="AX236" s="654"/>
      <c r="AY236" s="654"/>
      <c r="AZ236" s="654"/>
      <c r="BA236" s="654"/>
      <c r="BB236" s="161"/>
      <c r="BC236" s="8"/>
      <c r="BD236" s="173"/>
      <c r="BE236" s="773"/>
      <c r="BF236" s="173"/>
      <c r="BG236" s="173"/>
      <c r="BH236" s="4"/>
      <c r="BI236" s="173"/>
      <c r="BJ236" s="173"/>
      <c r="BK236" s="173"/>
      <c r="BL236" s="4"/>
      <c r="BM236" s="173"/>
      <c r="BN236" s="173"/>
      <c r="BO236" s="173"/>
      <c r="BP236" s="4"/>
      <c r="BQ236" s="173"/>
      <c r="BR236" s="173"/>
      <c r="BS236" s="173"/>
      <c r="BT236" s="4"/>
      <c r="BU236" s="173"/>
      <c r="BV236" s="173"/>
      <c r="BW236" s="173"/>
      <c r="BX236" s="4"/>
      <c r="BY236" s="173"/>
      <c r="BZ236" s="173"/>
      <c r="CA236" s="4"/>
      <c r="CB236" s="173"/>
      <c r="CC236" s="173"/>
      <c r="CD236" s="173"/>
      <c r="CE236" s="4"/>
      <c r="CF236" s="173"/>
      <c r="CG236" s="173"/>
    </row>
    <row r="237" spans="1:85" s="3" customFormat="1" ht="16.5" customHeight="1">
      <c r="A237" s="770"/>
      <c r="B237" s="7"/>
      <c r="C237" s="161"/>
      <c r="D237" s="51"/>
      <c r="E237" s="51"/>
      <c r="F237" s="51"/>
      <c r="G237" s="161"/>
      <c r="I237" s="666" t="s">
        <v>4576</v>
      </c>
      <c r="J237" s="662"/>
      <c r="K237" s="662"/>
      <c r="L237" s="663"/>
      <c r="M237" s="662"/>
      <c r="N237" s="662"/>
      <c r="O237" s="662"/>
      <c r="P237" s="662"/>
      <c r="Q237" s="662"/>
      <c r="R237" s="662"/>
      <c r="S237" s="662"/>
      <c r="T237" s="662"/>
      <c r="U237" s="664"/>
      <c r="V237" s="654"/>
      <c r="W237" s="654"/>
      <c r="X237" s="654"/>
      <c r="Y237" s="654"/>
      <c r="Z237" s="654"/>
      <c r="AA237" s="654"/>
      <c r="AB237" s="654"/>
      <c r="AC237" s="654"/>
      <c r="AD237" s="654"/>
      <c r="AE237" s="654"/>
      <c r="AF237" s="654"/>
      <c r="AG237" s="663"/>
      <c r="AH237" s="654"/>
      <c r="AI237" s="654"/>
      <c r="AJ237" s="654"/>
      <c r="AK237" s="654"/>
      <c r="AL237" s="654"/>
      <c r="AM237" s="654"/>
      <c r="AN237" s="654"/>
      <c r="AO237" s="654"/>
      <c r="AP237" s="654"/>
      <c r="AQ237" s="654"/>
      <c r="AR237" s="654"/>
      <c r="AS237" s="1587"/>
      <c r="AT237" s="1587"/>
      <c r="AU237" s="1587"/>
      <c r="AV237" s="1587"/>
      <c r="AW237" s="1587"/>
      <c r="AX237" s="1424"/>
      <c r="AY237" s="1424"/>
      <c r="AZ237" s="1424"/>
      <c r="BA237" s="1424"/>
      <c r="BB237" s="161"/>
      <c r="BC237" s="8"/>
      <c r="BD237" s="173"/>
      <c r="BE237" s="773"/>
      <c r="BF237" s="173"/>
      <c r="BG237" s="173"/>
      <c r="BH237" s="4"/>
      <c r="BI237" s="173"/>
      <c r="BJ237" s="173"/>
      <c r="BK237" s="173"/>
      <c r="BL237" s="4"/>
      <c r="BM237" s="173"/>
      <c r="BN237" s="173"/>
      <c r="BO237" s="173"/>
      <c r="BP237" s="4"/>
      <c r="BQ237" s="173"/>
      <c r="BR237" s="173"/>
      <c r="BS237" s="173"/>
      <c r="BT237" s="4"/>
      <c r="BU237" s="173"/>
      <c r="BV237" s="173"/>
      <c r="BW237" s="173"/>
      <c r="BX237" s="4"/>
      <c r="BY237" s="173"/>
      <c r="BZ237" s="173"/>
      <c r="CA237" s="4"/>
      <c r="CB237" s="173"/>
      <c r="CC237" s="173"/>
      <c r="CD237" s="173"/>
      <c r="CE237" s="4"/>
      <c r="CF237" s="173"/>
      <c r="CG237" s="173"/>
    </row>
    <row r="238" spans="1:85" s="3" customFormat="1" ht="15" customHeight="1">
      <c r="A238" s="770"/>
      <c r="B238" s="7"/>
      <c r="C238" s="161"/>
      <c r="D238" s="51"/>
      <c r="E238" s="51"/>
      <c r="F238" s="51"/>
      <c r="G238" s="161"/>
      <c r="H238" s="49"/>
      <c r="I238" s="49"/>
      <c r="J238" s="49"/>
      <c r="K238" s="49"/>
      <c r="L238" s="161"/>
      <c r="M238" s="161"/>
      <c r="N238" s="161"/>
      <c r="O238" s="161"/>
      <c r="P238" s="161"/>
      <c r="Q238" s="161"/>
      <c r="R238" s="161"/>
      <c r="S238" s="161"/>
      <c r="T238" s="161"/>
      <c r="U238" s="54"/>
      <c r="V238" s="161"/>
      <c r="W238" s="161"/>
      <c r="X238" s="161"/>
      <c r="Y238" s="161"/>
      <c r="Z238" s="161"/>
      <c r="AA238" s="161"/>
      <c r="AB238" s="161"/>
      <c r="AC238" s="161"/>
      <c r="AD238" s="161"/>
      <c r="AE238" s="161"/>
      <c r="AF238" s="161"/>
      <c r="AH238" s="161"/>
      <c r="AI238" s="161"/>
      <c r="AJ238" s="161"/>
      <c r="AK238" s="161"/>
      <c r="AL238" s="161"/>
      <c r="AM238" s="161"/>
      <c r="AN238" s="161"/>
      <c r="AO238" s="18"/>
      <c r="AP238" s="161"/>
      <c r="AQ238" s="161"/>
      <c r="AR238" s="161"/>
      <c r="AS238" s="161"/>
      <c r="AT238" s="161"/>
      <c r="AU238" s="161"/>
      <c r="AV238" s="161"/>
      <c r="AW238" s="161"/>
      <c r="AX238" s="654"/>
      <c r="AY238" s="654"/>
      <c r="AZ238" s="654"/>
      <c r="BA238" s="654"/>
      <c r="BB238" s="161"/>
      <c r="BC238" s="8"/>
      <c r="BD238" s="173"/>
      <c r="BE238" s="773"/>
      <c r="BF238" s="173"/>
      <c r="BG238" s="173"/>
      <c r="BH238" s="4"/>
      <c r="BI238" s="173"/>
      <c r="BJ238" s="173"/>
      <c r="BK238" s="173"/>
      <c r="BL238" s="4"/>
      <c r="BM238" s="173"/>
      <c r="BN238" s="173"/>
      <c r="BO238" s="173"/>
      <c r="BP238" s="4"/>
      <c r="BQ238" s="173"/>
      <c r="BR238" s="173"/>
      <c r="BS238" s="173"/>
      <c r="BT238" s="4"/>
      <c r="BU238" s="173"/>
      <c r="BV238" s="173"/>
      <c r="BW238" s="173"/>
      <c r="BX238" s="4"/>
      <c r="BY238" s="173"/>
      <c r="BZ238" s="173"/>
      <c r="CA238" s="4"/>
      <c r="CB238" s="173"/>
      <c r="CC238" s="173"/>
      <c r="CD238" s="173"/>
      <c r="CE238" s="4"/>
      <c r="CF238" s="173"/>
      <c r="CG238" s="173"/>
    </row>
    <row r="239" spans="1:85" s="3" customFormat="1" ht="15" customHeight="1">
      <c r="A239" s="770"/>
      <c r="B239" s="7"/>
      <c r="C239" s="161"/>
      <c r="D239" s="51"/>
      <c r="E239" s="51"/>
      <c r="F239" s="51"/>
      <c r="G239" s="161"/>
      <c r="H239" s="49"/>
      <c r="I239" s="49"/>
      <c r="J239" s="998" t="s">
        <v>4577</v>
      </c>
      <c r="K239" s="18"/>
      <c r="L239" s="161"/>
      <c r="M239" s="161"/>
      <c r="N239" s="161"/>
      <c r="Q239" s="1464">
        <v>0</v>
      </c>
      <c r="R239" s="1465"/>
      <c r="S239" s="1466"/>
      <c r="T239" s="161" t="s">
        <v>4580</v>
      </c>
      <c r="U239" s="161"/>
      <c r="V239" s="161"/>
      <c r="X239" s="161"/>
      <c r="Y239" s="161"/>
      <c r="Z239" s="161"/>
      <c r="AA239" s="161"/>
      <c r="AB239" s="161"/>
      <c r="AC239" s="161"/>
      <c r="AD239" s="161"/>
      <c r="AE239" s="161"/>
      <c r="AF239" s="161"/>
      <c r="AH239" s="161"/>
      <c r="AI239" s="161"/>
      <c r="AJ239" s="161"/>
      <c r="AK239" s="161"/>
      <c r="AL239" s="161"/>
      <c r="AM239" s="161"/>
      <c r="AN239" s="161"/>
      <c r="AO239" s="18"/>
      <c r="AP239" s="1189"/>
      <c r="AQ239" s="1343" t="s">
        <v>4579</v>
      </c>
      <c r="AR239" s="1343"/>
      <c r="AS239" s="1343"/>
      <c r="AT239" s="1343"/>
      <c r="AU239" s="1343"/>
      <c r="AV239" s="1343"/>
      <c r="AW239" s="1343"/>
      <c r="AX239" s="1424">
        <f>'Control Panel'!P872</f>
        <v>0</v>
      </c>
      <c r="AY239" s="1424"/>
      <c r="AZ239" s="1424"/>
      <c r="BA239" s="1424"/>
      <c r="BB239" s="161"/>
      <c r="BC239" s="8"/>
      <c r="BD239" s="173"/>
      <c r="BE239" s="773"/>
      <c r="BF239" s="173"/>
      <c r="BG239" s="173"/>
      <c r="BH239" s="4"/>
      <c r="BI239" s="173"/>
      <c r="BJ239" s="173"/>
      <c r="BK239" s="173"/>
      <c r="BL239" s="4"/>
      <c r="BM239" s="173"/>
      <c r="BN239" s="173"/>
      <c r="BO239" s="173"/>
      <c r="BP239" s="4"/>
      <c r="BQ239" s="173"/>
      <c r="BR239" s="173"/>
      <c r="BS239" s="173"/>
      <c r="BT239" s="4"/>
      <c r="BU239" s="173"/>
      <c r="BV239" s="173"/>
      <c r="BW239" s="173"/>
      <c r="BX239" s="4"/>
      <c r="BY239" s="173"/>
      <c r="BZ239" s="173"/>
      <c r="CA239" s="4"/>
      <c r="CB239" s="173"/>
      <c r="CC239" s="173"/>
      <c r="CD239" s="173"/>
      <c r="CE239" s="4"/>
      <c r="CF239" s="173"/>
      <c r="CG239" s="173"/>
    </row>
    <row r="240" spans="1:85" s="3" customFormat="1" ht="7.5" customHeight="1">
      <c r="A240" s="770"/>
      <c r="B240" s="7"/>
      <c r="C240" s="161"/>
      <c r="D240" s="51"/>
      <c r="E240" s="51"/>
      <c r="F240" s="51"/>
      <c r="G240" s="161"/>
      <c r="H240" s="49"/>
      <c r="I240" s="49"/>
      <c r="J240" s="49"/>
      <c r="K240" s="49"/>
      <c r="L240" s="161"/>
      <c r="M240" s="161"/>
      <c r="N240" s="161"/>
      <c r="Q240" s="161"/>
      <c r="R240" s="161"/>
      <c r="S240" s="161"/>
      <c r="T240" s="161"/>
      <c r="U240" s="161"/>
      <c r="V240" s="161"/>
      <c r="W240" s="54"/>
      <c r="X240" s="161"/>
      <c r="Y240" s="161"/>
      <c r="Z240" s="161"/>
      <c r="AA240" s="161"/>
      <c r="AB240" s="161"/>
      <c r="AC240" s="161"/>
      <c r="AD240" s="161"/>
      <c r="AE240" s="161"/>
      <c r="AF240" s="161"/>
      <c r="AH240" s="161"/>
      <c r="AI240" s="161"/>
      <c r="AJ240" s="161"/>
      <c r="AK240" s="161"/>
      <c r="AL240" s="161"/>
      <c r="AM240" s="161"/>
      <c r="AN240" s="161"/>
      <c r="AO240" s="18"/>
      <c r="AP240" s="1189"/>
      <c r="AQ240" s="1189"/>
      <c r="AR240" s="1189"/>
      <c r="AS240" s="1189"/>
      <c r="AT240" s="1189"/>
      <c r="AU240" s="1189"/>
      <c r="AV240" s="1189"/>
      <c r="AW240" s="1189"/>
      <c r="AX240" s="654"/>
      <c r="AY240" s="654"/>
      <c r="AZ240" s="654"/>
      <c r="BA240" s="654"/>
      <c r="BB240" s="161"/>
      <c r="BC240" s="8"/>
      <c r="BD240" s="173"/>
      <c r="BE240" s="773"/>
      <c r="BF240" s="173"/>
      <c r="BG240" s="173"/>
      <c r="BH240" s="4"/>
      <c r="BI240" s="173"/>
      <c r="BJ240" s="173"/>
      <c r="BK240" s="173"/>
      <c r="BL240" s="4"/>
      <c r="BM240" s="173"/>
      <c r="BN240" s="173"/>
      <c r="BO240" s="173"/>
      <c r="BP240" s="4"/>
      <c r="BQ240" s="173"/>
      <c r="BR240" s="173"/>
      <c r="BS240" s="173"/>
      <c r="BT240" s="4"/>
      <c r="BU240" s="173"/>
      <c r="BV240" s="173"/>
      <c r="BW240" s="173"/>
      <c r="BX240" s="4"/>
      <c r="BY240" s="173"/>
      <c r="BZ240" s="173"/>
      <c r="CA240" s="4"/>
      <c r="CB240" s="173"/>
      <c r="CC240" s="173"/>
      <c r="CD240" s="173"/>
      <c r="CE240" s="4"/>
      <c r="CF240" s="173"/>
      <c r="CG240" s="173"/>
    </row>
    <row r="241" spans="1:85" s="3" customFormat="1" ht="15" customHeight="1">
      <c r="A241" s="770"/>
      <c r="B241" s="7"/>
      <c r="C241" s="51"/>
      <c r="D241" s="51"/>
      <c r="E241" s="51"/>
      <c r="F241" s="51"/>
      <c r="G241" s="161"/>
      <c r="J241" s="633" t="s">
        <v>301</v>
      </c>
      <c r="K241" s="18"/>
      <c r="L241" s="161"/>
      <c r="M241" s="161"/>
      <c r="N241" s="161"/>
      <c r="Q241" s="1464">
        <v>0</v>
      </c>
      <c r="R241" s="1465"/>
      <c r="S241" s="1466"/>
      <c r="T241" s="161" t="s">
        <v>426</v>
      </c>
      <c r="U241" s="161"/>
      <c r="V241" s="161"/>
      <c r="Y241" s="161"/>
      <c r="Z241" s="633" t="s">
        <v>302</v>
      </c>
      <c r="AA241" s="161"/>
      <c r="AB241" s="161"/>
      <c r="AE241" s="1464">
        <v>0</v>
      </c>
      <c r="AF241" s="1465"/>
      <c r="AG241" s="1466"/>
      <c r="AH241" s="161" t="s">
        <v>426</v>
      </c>
      <c r="AI241" s="161"/>
      <c r="AJ241" s="161"/>
      <c r="AK241" s="161"/>
      <c r="AL241" s="161"/>
      <c r="AM241" s="76"/>
      <c r="AN241" s="76"/>
      <c r="AO241" s="76"/>
      <c r="AP241" s="1188"/>
      <c r="AQ241" s="1343" t="s">
        <v>305</v>
      </c>
      <c r="AR241" s="1343"/>
      <c r="AS241" s="1343"/>
      <c r="AT241" s="1343"/>
      <c r="AU241" s="1343"/>
      <c r="AV241" s="1343"/>
      <c r="AW241" s="1343"/>
      <c r="AX241" s="1424">
        <f>'Control Panel'!P875</f>
        <v>0</v>
      </c>
      <c r="AY241" s="1424"/>
      <c r="AZ241" s="1424"/>
      <c r="BA241" s="1424"/>
      <c r="BB241" s="69"/>
      <c r="BC241" s="8"/>
      <c r="BD241" s="173"/>
      <c r="BE241" s="773"/>
      <c r="BF241" s="173"/>
      <c r="BG241" s="173"/>
      <c r="BH241" s="4"/>
      <c r="BI241" s="173"/>
      <c r="BJ241" s="173"/>
      <c r="BK241" s="173"/>
      <c r="BL241" s="4"/>
      <c r="BM241" s="173"/>
      <c r="BN241" s="173"/>
      <c r="BO241" s="173"/>
      <c r="BP241" s="4"/>
      <c r="BQ241" s="173"/>
      <c r="BR241" s="173"/>
      <c r="BS241" s="173"/>
      <c r="BT241" s="4"/>
      <c r="BU241" s="173"/>
      <c r="BV241" s="173"/>
      <c r="BW241" s="173"/>
      <c r="BX241" s="4"/>
      <c r="BY241" s="173"/>
      <c r="BZ241" s="173"/>
      <c r="CA241" s="4"/>
      <c r="CB241" s="173"/>
      <c r="CC241" s="173"/>
      <c r="CD241" s="173"/>
      <c r="CE241" s="4"/>
      <c r="CF241" s="173"/>
      <c r="CG241" s="173"/>
    </row>
    <row r="242" spans="1:85" s="3" customFormat="1" ht="6.75" customHeight="1">
      <c r="A242" s="770"/>
      <c r="B242" s="7"/>
      <c r="C242" s="51"/>
      <c r="D242" s="51"/>
      <c r="E242" s="51"/>
      <c r="F242" s="51"/>
      <c r="G242" s="161"/>
      <c r="H242" s="161"/>
      <c r="I242" s="161"/>
      <c r="J242" s="161"/>
      <c r="K242" s="161"/>
      <c r="L242" s="161"/>
      <c r="O242" s="161"/>
      <c r="P242" s="161"/>
      <c r="Q242" s="161"/>
      <c r="R242" s="161"/>
      <c r="S242" s="161"/>
      <c r="T242" s="161"/>
      <c r="U242" s="161"/>
      <c r="V242" s="329"/>
      <c r="W242" s="161"/>
      <c r="X242" s="161"/>
      <c r="Y242" s="161"/>
      <c r="Z242" s="161"/>
      <c r="AA242" s="161"/>
      <c r="AB242" s="161"/>
      <c r="AC242" s="161"/>
      <c r="AD242" s="161"/>
      <c r="AE242" s="161"/>
      <c r="AF242" s="161"/>
      <c r="AG242" s="161"/>
      <c r="AH242" s="161"/>
      <c r="AI242" s="161"/>
      <c r="AJ242" s="161"/>
      <c r="AK242" s="161"/>
      <c r="AL242" s="161"/>
      <c r="AM242" s="76"/>
      <c r="AN242" s="76"/>
      <c r="AO242" s="76"/>
      <c r="AP242" s="1188"/>
      <c r="AQ242" s="1189"/>
      <c r="AR242" s="1189"/>
      <c r="AS242" s="1189"/>
      <c r="AT242" s="1189"/>
      <c r="AU242" s="1189"/>
      <c r="AV242" s="1189"/>
      <c r="AW242" s="1189"/>
      <c r="AX242" s="660"/>
      <c r="AY242" s="660"/>
      <c r="AZ242" s="660"/>
      <c r="BA242" s="660"/>
      <c r="BB242" s="69"/>
      <c r="BC242" s="8"/>
      <c r="BD242" s="173"/>
      <c r="BE242" s="773"/>
      <c r="BF242" s="173"/>
      <c r="BG242" s="173"/>
      <c r="BH242" s="4"/>
      <c r="BI242" s="173"/>
      <c r="BJ242" s="173"/>
      <c r="BK242" s="173"/>
      <c r="BL242" s="4"/>
      <c r="BM242" s="173"/>
      <c r="BN242" s="173"/>
      <c r="BO242" s="173"/>
      <c r="BP242" s="4"/>
      <c r="BQ242" s="173"/>
      <c r="BR242" s="173"/>
      <c r="BS242" s="173"/>
      <c r="BT242" s="4"/>
      <c r="BU242" s="173"/>
      <c r="BV242" s="173"/>
      <c r="BW242" s="173"/>
      <c r="BX242" s="4"/>
      <c r="BY242" s="173"/>
      <c r="BZ242" s="173"/>
      <c r="CA242" s="4"/>
      <c r="CB242" s="173"/>
      <c r="CC242" s="173"/>
      <c r="CD242" s="173"/>
      <c r="CE242" s="4"/>
      <c r="CF242" s="173"/>
      <c r="CG242" s="173"/>
    </row>
    <row r="243" spans="1:85" s="3" customFormat="1" ht="17.25" customHeight="1">
      <c r="A243" s="770"/>
      <c r="B243" s="359">
        <v>1</v>
      </c>
      <c r="C243" s="161"/>
      <c r="D243" s="161"/>
      <c r="E243" s="161"/>
      <c r="F243" s="161"/>
      <c r="G243" s="161"/>
      <c r="V243" s="161"/>
      <c r="W243" s="161"/>
      <c r="X243" s="161"/>
      <c r="Y243" s="161"/>
      <c r="Z243" s="161"/>
      <c r="AA243" s="161"/>
      <c r="AB243" s="161"/>
      <c r="AC243" s="161"/>
      <c r="AD243" s="161"/>
      <c r="AE243" s="161"/>
      <c r="AF243" s="161"/>
      <c r="AG243" s="161"/>
      <c r="AH243" s="161"/>
      <c r="AI243" s="161"/>
      <c r="AJ243" s="161"/>
      <c r="AK243" s="161"/>
      <c r="AL243" s="161"/>
      <c r="AM243" s="161"/>
      <c r="AN243" s="161"/>
      <c r="AO243" s="18"/>
      <c r="AP243" s="1371" t="s">
        <v>4456</v>
      </c>
      <c r="AQ243" s="1371"/>
      <c r="AR243" s="1371"/>
      <c r="AS243" s="1371"/>
      <c r="AT243" s="1371"/>
      <c r="AU243" s="1371"/>
      <c r="AV243" s="1371"/>
      <c r="AW243" s="1371"/>
      <c r="AX243" s="1454">
        <f>'Control Panel'!P877</f>
        <v>0</v>
      </c>
      <c r="AY243" s="1454"/>
      <c r="AZ243" s="1454"/>
      <c r="BA243" s="1454"/>
      <c r="BB243" s="161"/>
      <c r="BC243" s="8"/>
      <c r="BD243" s="173"/>
      <c r="BE243" s="773"/>
      <c r="BF243" s="173"/>
      <c r="BG243" s="173"/>
      <c r="BH243" s="4"/>
      <c r="BI243" s="173"/>
      <c r="BJ243" s="173"/>
      <c r="BK243" s="173"/>
      <c r="BL243" s="4"/>
      <c r="BM243" s="173"/>
      <c r="BN243" s="173"/>
      <c r="BO243" s="173"/>
      <c r="BP243" s="4"/>
      <c r="BQ243" s="173"/>
      <c r="BR243" s="173"/>
      <c r="BS243" s="173"/>
      <c r="BT243" s="4"/>
      <c r="BU243" s="173"/>
      <c r="BV243" s="173"/>
      <c r="BW243" s="173"/>
      <c r="BX243" s="4"/>
      <c r="BY243" s="173"/>
      <c r="BZ243" s="173"/>
      <c r="CA243" s="4"/>
      <c r="CB243" s="173"/>
      <c r="CC243" s="173"/>
      <c r="CD243" s="173"/>
      <c r="CE243" s="4"/>
      <c r="CF243" s="173"/>
      <c r="CG243" s="173"/>
    </row>
    <row r="244" spans="1:85" s="3" customFormat="1" ht="7.5" customHeight="1">
      <c r="A244" s="770"/>
      <c r="B244" s="7"/>
      <c r="C244" s="161"/>
      <c r="D244" s="161"/>
      <c r="E244" s="161"/>
      <c r="F244" s="161"/>
      <c r="G244" s="161"/>
      <c r="H244" s="161"/>
      <c r="I244" s="161"/>
      <c r="J244" s="161"/>
      <c r="K244" s="161"/>
      <c r="L244" s="161"/>
      <c r="M244" s="161"/>
      <c r="N244" s="161"/>
      <c r="O244" s="161"/>
      <c r="P244" s="161"/>
      <c r="Q244" s="161"/>
      <c r="R244" s="161"/>
      <c r="S244" s="161"/>
      <c r="T244" s="161"/>
      <c r="U244" s="161"/>
      <c r="V244" s="161"/>
      <c r="W244" s="161"/>
      <c r="X244" s="161"/>
      <c r="Y244" s="161"/>
      <c r="Z244" s="161"/>
      <c r="AA244" s="161"/>
      <c r="AB244" s="161"/>
      <c r="AC244" s="161"/>
      <c r="AD244" s="161"/>
      <c r="AE244" s="161"/>
      <c r="AF244" s="161"/>
      <c r="AG244" s="161"/>
      <c r="AH244" s="161"/>
      <c r="AI244" s="161"/>
      <c r="AJ244" s="161"/>
      <c r="AK244" s="161"/>
      <c r="AL244" s="161"/>
      <c r="AM244" s="161"/>
      <c r="AN244" s="161"/>
      <c r="AO244" s="18"/>
      <c r="AP244" s="161"/>
      <c r="AQ244" s="161"/>
      <c r="AR244" s="161"/>
      <c r="AS244" s="54"/>
      <c r="AT244" s="54"/>
      <c r="AU244" s="54"/>
      <c r="AV244" s="54"/>
      <c r="AW244" s="54"/>
      <c r="AX244" s="661"/>
      <c r="AY244" s="661"/>
      <c r="AZ244" s="661"/>
      <c r="BA244" s="661"/>
      <c r="BB244" s="161"/>
      <c r="BC244" s="8"/>
      <c r="BD244" s="173"/>
      <c r="BE244" s="773"/>
      <c r="BF244" s="173"/>
      <c r="BG244" s="173"/>
      <c r="BH244" s="4"/>
      <c r="BI244" s="173"/>
      <c r="BJ244" s="173"/>
      <c r="BK244" s="173"/>
      <c r="BL244" s="4"/>
      <c r="BM244" s="173"/>
      <c r="BN244" s="173"/>
      <c r="BO244" s="173"/>
      <c r="BP244" s="4"/>
      <c r="BQ244" s="173"/>
      <c r="BR244" s="173"/>
      <c r="BS244" s="173"/>
      <c r="BT244" s="173"/>
      <c r="BU244" s="173"/>
      <c r="BV244" s="173"/>
      <c r="BW244" s="173"/>
      <c r="BX244" s="173"/>
      <c r="BY244" s="173"/>
      <c r="BZ244" s="173"/>
      <c r="CA244" s="173"/>
      <c r="CB244" s="173"/>
      <c r="CC244" s="173"/>
      <c r="CD244" s="173"/>
      <c r="CE244" s="173"/>
      <c r="CF244" s="173"/>
      <c r="CG244" s="173"/>
    </row>
    <row r="245" spans="1:85" s="3" customFormat="1" ht="8.25" customHeight="1">
      <c r="A245" s="770"/>
      <c r="B245" s="7"/>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61"/>
      <c r="BC245" s="8"/>
      <c r="BD245" s="173"/>
      <c r="BE245" s="773"/>
      <c r="BF245" s="173"/>
      <c r="BG245" s="173"/>
      <c r="BH245" s="4"/>
      <c r="BI245" s="173"/>
      <c r="BJ245" s="173"/>
      <c r="BK245" s="173"/>
      <c r="BL245" s="4"/>
      <c r="BM245" s="173"/>
      <c r="BN245" s="173"/>
      <c r="BO245" s="173"/>
      <c r="BP245" s="4"/>
      <c r="BQ245" s="173"/>
      <c r="BR245" s="173"/>
      <c r="BS245" s="173"/>
      <c r="BT245" s="173"/>
      <c r="BU245" s="173"/>
      <c r="BV245" s="173"/>
      <c r="BW245" s="173"/>
      <c r="BX245" s="173"/>
      <c r="BY245" s="173"/>
      <c r="BZ245" s="173"/>
      <c r="CA245" s="173"/>
      <c r="CB245" s="173"/>
      <c r="CC245" s="173"/>
      <c r="CD245" s="173"/>
      <c r="CE245" s="173"/>
      <c r="CF245" s="173"/>
      <c r="CG245" s="173"/>
    </row>
    <row r="246" spans="1:85" s="3" customFormat="1" ht="17.25" customHeight="1">
      <c r="A246" s="770"/>
      <c r="B246" s="766"/>
      <c r="C246" s="1433" t="s">
        <v>62</v>
      </c>
      <c r="D246" s="1433"/>
      <c r="E246" s="1433"/>
      <c r="F246" s="1433"/>
      <c r="G246" s="357"/>
      <c r="H246" s="161"/>
      <c r="I246" s="161"/>
      <c r="J246" s="161"/>
      <c r="K246" s="161"/>
      <c r="L246" s="161"/>
      <c r="M246" s="161"/>
      <c r="N246" s="161"/>
      <c r="O246" s="161"/>
      <c r="P246" s="161"/>
      <c r="Q246" s="161"/>
      <c r="R246" s="161"/>
      <c r="S246" s="161"/>
      <c r="T246" s="161"/>
      <c r="U246" s="161"/>
      <c r="V246" s="161"/>
      <c r="W246" s="161"/>
      <c r="X246" s="161"/>
      <c r="Y246" s="161"/>
      <c r="Z246" s="161"/>
      <c r="AA246" s="161"/>
      <c r="AB246" s="161"/>
      <c r="AC246" s="161"/>
      <c r="AD246" s="161"/>
      <c r="AE246" s="161"/>
      <c r="AF246" s="161"/>
      <c r="AG246" s="161"/>
      <c r="AH246" s="161"/>
      <c r="AI246" s="161"/>
      <c r="AJ246" s="161"/>
      <c r="AK246" s="161"/>
      <c r="AL246" s="161"/>
      <c r="AM246" s="161"/>
      <c r="AN246" s="161"/>
      <c r="AO246" s="161"/>
      <c r="AP246" s="161"/>
      <c r="AQ246" s="161"/>
      <c r="AR246" s="161"/>
      <c r="AS246" s="161"/>
      <c r="AT246" s="161"/>
      <c r="AU246" s="161"/>
      <c r="AV246" s="161"/>
      <c r="AW246" s="161"/>
      <c r="AX246" s="161"/>
      <c r="AY246" s="161"/>
      <c r="AZ246" s="161"/>
      <c r="BA246" s="161"/>
      <c r="BB246" s="161"/>
      <c r="BC246" s="8"/>
      <c r="BD246" s="173"/>
      <c r="BE246" s="773"/>
      <c r="BF246" s="173"/>
      <c r="BG246" s="173"/>
      <c r="BH246" s="4"/>
      <c r="BI246" s="173"/>
      <c r="BJ246" s="173"/>
      <c r="BK246" s="173"/>
      <c r="BL246" s="4"/>
      <c r="BM246" s="173"/>
      <c r="BN246" s="173"/>
      <c r="BO246" s="173"/>
      <c r="BP246" s="4"/>
      <c r="BQ246" s="173"/>
      <c r="BR246" s="173"/>
      <c r="BS246" s="173"/>
      <c r="BT246" s="173"/>
      <c r="BU246" s="173"/>
      <c r="BV246" s="173"/>
      <c r="BW246" s="173"/>
      <c r="BX246" s="173"/>
      <c r="BY246" s="173"/>
      <c r="BZ246" s="173"/>
      <c r="CA246" s="173"/>
      <c r="CB246" s="173"/>
      <c r="CC246" s="173"/>
      <c r="CD246" s="173"/>
      <c r="CE246" s="173"/>
      <c r="CF246" s="173"/>
      <c r="CG246" s="173"/>
    </row>
    <row r="247" spans="1:85" s="3" customFormat="1" ht="7.5" customHeight="1">
      <c r="A247" s="770"/>
      <c r="B247" s="682"/>
      <c r="C247" s="1434"/>
      <c r="D247" s="1434"/>
      <c r="E247" s="1434"/>
      <c r="F247" s="1434"/>
      <c r="G247" s="51"/>
      <c r="H247" s="161"/>
      <c r="I247" s="1502" t="s">
        <v>62</v>
      </c>
      <c r="J247" s="1502"/>
      <c r="K247" s="1502"/>
      <c r="L247" s="1502"/>
      <c r="M247" s="1502"/>
      <c r="N247" s="1502"/>
      <c r="O247" s="654"/>
      <c r="P247" s="654"/>
      <c r="Q247" s="654"/>
      <c r="R247" s="654"/>
      <c r="S247" s="654"/>
      <c r="T247" s="654"/>
      <c r="U247" s="654"/>
      <c r="V247" s="654"/>
      <c r="W247" s="654"/>
      <c r="X247" s="654"/>
      <c r="Y247" s="654"/>
      <c r="Z247" s="654"/>
      <c r="AA247" s="654"/>
      <c r="AB247" s="654"/>
      <c r="AC247" s="654"/>
      <c r="AD247" s="654"/>
      <c r="AE247" s="654"/>
      <c r="AF247" s="654"/>
      <c r="AG247" s="654"/>
      <c r="AH247" s="654"/>
      <c r="AI247" s="654"/>
      <c r="AJ247" s="654"/>
      <c r="AK247" s="654"/>
      <c r="AL247" s="654"/>
      <c r="AM247" s="654"/>
      <c r="AN247" s="654"/>
      <c r="AO247" s="654"/>
      <c r="AP247" s="654"/>
      <c r="AQ247" s="654"/>
      <c r="AR247" s="654"/>
      <c r="AS247" s="654"/>
      <c r="AT247" s="654"/>
      <c r="AU247" s="654"/>
      <c r="AV247" s="654"/>
      <c r="AW247" s="654"/>
      <c r="AX247" s="654"/>
      <c r="AY247" s="654"/>
      <c r="AZ247" s="654"/>
      <c r="BA247" s="654"/>
      <c r="BB247" s="161"/>
      <c r="BC247" s="8"/>
      <c r="BD247" s="173"/>
      <c r="BE247" s="773"/>
      <c r="BF247" s="173"/>
      <c r="BG247" s="173"/>
      <c r="BH247" s="4"/>
      <c r="BI247" s="173"/>
      <c r="BJ247" s="173"/>
      <c r="BK247" s="173"/>
      <c r="BL247" s="173"/>
      <c r="BM247" s="173"/>
      <c r="BN247" s="173"/>
      <c r="BO247" s="173"/>
      <c r="BP247" s="173"/>
      <c r="BQ247" s="173"/>
      <c r="BR247" s="173"/>
      <c r="BS247" s="173"/>
      <c r="BT247" s="173"/>
      <c r="BU247" s="173"/>
      <c r="BV247" s="173"/>
      <c r="BW247" s="173"/>
      <c r="BX247" s="173"/>
      <c r="BY247" s="173"/>
      <c r="BZ247" s="173"/>
      <c r="CA247" s="173"/>
      <c r="CB247" s="173"/>
      <c r="CC247" s="173"/>
      <c r="CD247" s="173"/>
      <c r="CE247" s="173"/>
      <c r="CF247" s="173"/>
      <c r="CG247" s="173"/>
    </row>
    <row r="248" spans="1:85" s="3" customFormat="1" ht="7.5" customHeight="1">
      <c r="A248" s="770"/>
      <c r="B248" s="682"/>
      <c r="C248" s="1434"/>
      <c r="D248" s="1434"/>
      <c r="E248" s="1434"/>
      <c r="F248" s="1434"/>
      <c r="G248" s="51"/>
      <c r="H248" s="161"/>
      <c r="I248" s="1502"/>
      <c r="J248" s="1502"/>
      <c r="K248" s="1502"/>
      <c r="L248" s="1502"/>
      <c r="M248" s="1502"/>
      <c r="N248" s="1502"/>
      <c r="O248" s="654"/>
      <c r="P248" s="654"/>
      <c r="Q248" s="654"/>
      <c r="R248" s="654"/>
      <c r="S248" s="654"/>
      <c r="T248" s="654"/>
      <c r="U248" s="654"/>
      <c r="V248" s="654"/>
      <c r="W248" s="654"/>
      <c r="X248" s="654"/>
      <c r="Y248" s="654"/>
      <c r="Z248" s="654"/>
      <c r="AA248" s="654"/>
      <c r="AB248" s="654"/>
      <c r="AC248" s="654"/>
      <c r="AD248" s="654"/>
      <c r="AE248" s="654"/>
      <c r="AF248" s="654"/>
      <c r="AG248" s="654"/>
      <c r="AH248" s="654"/>
      <c r="AI248" s="654"/>
      <c r="AJ248" s="654"/>
      <c r="AK248" s="654"/>
      <c r="AL248" s="654"/>
      <c r="AM248" s="654"/>
      <c r="AN248" s="654"/>
      <c r="AO248" s="654"/>
      <c r="AP248" s="654"/>
      <c r="AQ248" s="654"/>
      <c r="AR248" s="654"/>
      <c r="AS248" s="654"/>
      <c r="AT248" s="654"/>
      <c r="AU248" s="654"/>
      <c r="AV248" s="654"/>
      <c r="AW248" s="654"/>
      <c r="AX248" s="654"/>
      <c r="AY248" s="654"/>
      <c r="AZ248" s="654"/>
      <c r="BA248" s="654"/>
      <c r="BB248" s="161"/>
      <c r="BC248" s="8"/>
      <c r="BD248" s="173"/>
      <c r="BE248" s="773"/>
      <c r="BF248" s="173"/>
      <c r="BG248" s="173"/>
      <c r="BH248" s="4"/>
      <c r="BI248" s="173"/>
      <c r="BJ248" s="173"/>
      <c r="BK248" s="173"/>
      <c r="BL248" s="173"/>
      <c r="BM248" s="173"/>
      <c r="BN248" s="173"/>
      <c r="BO248" s="173"/>
      <c r="BP248" s="173"/>
      <c r="BQ248" s="173"/>
      <c r="BR248" s="173"/>
      <c r="BS248" s="173"/>
      <c r="BT248" s="173"/>
      <c r="BU248" s="173"/>
      <c r="BV248" s="173"/>
      <c r="BW248" s="173"/>
      <c r="BX248" s="173"/>
      <c r="BY248" s="173"/>
      <c r="BZ248" s="173"/>
      <c r="CA248" s="173"/>
      <c r="CB248" s="173"/>
      <c r="CC248" s="173"/>
      <c r="CD248" s="173"/>
      <c r="CE248" s="173"/>
      <c r="CF248" s="173"/>
      <c r="CG248" s="173"/>
    </row>
    <row r="249" spans="1:85" s="3" customFormat="1" ht="17.25" customHeight="1">
      <c r="A249" s="770"/>
      <c r="B249" s="682"/>
      <c r="C249" s="1434"/>
      <c r="D249" s="1434"/>
      <c r="E249" s="1434"/>
      <c r="F249" s="1434"/>
      <c r="G249" s="51"/>
      <c r="H249" s="161"/>
      <c r="I249" s="161"/>
      <c r="J249" s="161"/>
      <c r="K249" s="161"/>
      <c r="L249" s="161"/>
      <c r="M249" s="161"/>
      <c r="U249" s="161"/>
      <c r="V249" s="161"/>
      <c r="W249" s="161"/>
      <c r="X249" s="161"/>
      <c r="Y249" s="161"/>
      <c r="Z249" s="161"/>
      <c r="AA249" s="161"/>
      <c r="AB249" s="161"/>
      <c r="AC249" s="161"/>
      <c r="AD249" s="161"/>
      <c r="AE249" s="161"/>
      <c r="AF249" s="161"/>
      <c r="AG249" s="161"/>
      <c r="AH249" s="161"/>
      <c r="AI249" s="161"/>
      <c r="AJ249" s="161"/>
      <c r="AK249" s="161"/>
      <c r="AL249" s="161"/>
      <c r="AM249" s="161"/>
      <c r="AN249" s="161"/>
      <c r="AO249" s="161"/>
      <c r="AP249" s="161"/>
      <c r="AQ249" s="161"/>
      <c r="AR249" s="161"/>
      <c r="AS249" s="161"/>
      <c r="AT249" s="161"/>
      <c r="AU249" s="161"/>
      <c r="AV249" s="161"/>
      <c r="AW249" s="189"/>
      <c r="AX249" s="654"/>
      <c r="AY249" s="654"/>
      <c r="AZ249" s="654"/>
      <c r="BA249" s="654"/>
      <c r="BB249" s="161"/>
      <c r="BC249" s="8"/>
      <c r="BD249" s="173"/>
      <c r="BE249" s="773"/>
      <c r="BF249" s="173"/>
      <c r="BG249" s="173"/>
      <c r="BH249" s="4"/>
      <c r="BI249" s="173"/>
      <c r="BJ249" s="173"/>
      <c r="BK249" s="173"/>
      <c r="BL249" s="173"/>
      <c r="BM249" s="173"/>
      <c r="BN249" s="173"/>
      <c r="BO249" s="173"/>
      <c r="BP249" s="173"/>
      <c r="BQ249" s="173"/>
      <c r="BR249" s="173"/>
      <c r="BS249" s="173"/>
      <c r="BT249" s="173"/>
      <c r="BU249" s="173"/>
      <c r="BV249" s="173"/>
      <c r="BW249" s="173"/>
      <c r="BX249" s="173"/>
      <c r="BY249" s="173"/>
      <c r="BZ249" s="173"/>
      <c r="CA249" s="173"/>
      <c r="CB249" s="173"/>
      <c r="CC249" s="173"/>
      <c r="CD249" s="173"/>
      <c r="CE249" s="173"/>
      <c r="CF249" s="173"/>
      <c r="CG249" s="173"/>
    </row>
    <row r="250" spans="1:85" s="3" customFormat="1" ht="15" customHeight="1">
      <c r="A250" s="770"/>
      <c r="B250" s="7"/>
      <c r="C250" s="354"/>
      <c r="D250" s="354"/>
      <c r="E250" s="354"/>
      <c r="F250" s="354"/>
      <c r="G250" s="161"/>
      <c r="J250" s="161" t="s">
        <v>3</v>
      </c>
      <c r="K250" s="161"/>
      <c r="L250" s="161"/>
      <c r="M250" s="161"/>
      <c r="O250" s="1427">
        <v>0</v>
      </c>
      <c r="P250" s="1428"/>
      <c r="Q250" s="1428"/>
      <c r="R250" s="1428"/>
      <c r="S250" s="1429"/>
      <c r="T250" s="161" t="s">
        <v>423</v>
      </c>
      <c r="V250" s="161"/>
      <c r="W250" s="161"/>
      <c r="X250" s="161"/>
      <c r="Z250" s="161" t="s">
        <v>313</v>
      </c>
      <c r="AE250" s="1464">
        <v>0</v>
      </c>
      <c r="AF250" s="1465"/>
      <c r="AG250" s="1466"/>
      <c r="AH250" s="161"/>
      <c r="AI250" s="161"/>
      <c r="AJ250" s="161"/>
      <c r="AK250" s="161"/>
      <c r="AL250" s="161"/>
      <c r="AM250" s="161"/>
      <c r="AN250" s="161"/>
      <c r="AO250" s="182"/>
      <c r="AP250" s="1343" t="s">
        <v>317</v>
      </c>
      <c r="AQ250" s="1343"/>
      <c r="AR250" s="1343"/>
      <c r="AS250" s="1343"/>
      <c r="AT250" s="1343"/>
      <c r="AU250" s="1343"/>
      <c r="AV250" s="1343"/>
      <c r="AW250" s="1343"/>
      <c r="AX250" s="1424" t="str">
        <f>'Control Panel'!H956</f>
        <v>Free</v>
      </c>
      <c r="AY250" s="1424"/>
      <c r="AZ250" s="1424"/>
      <c r="BA250" s="1424"/>
      <c r="BB250" s="161"/>
      <c r="BC250" s="8"/>
      <c r="BD250" s="173"/>
      <c r="BE250" s="773"/>
      <c r="BF250" s="173"/>
      <c r="BG250" s="173"/>
      <c r="BH250" s="4"/>
      <c r="BI250" s="173"/>
      <c r="BJ250" s="173"/>
      <c r="BK250" s="173"/>
      <c r="BL250" s="4"/>
      <c r="BM250" s="173"/>
      <c r="BN250" s="173"/>
      <c r="BO250" s="173"/>
      <c r="BP250" s="4"/>
      <c r="BQ250" s="173"/>
      <c r="BR250" s="173"/>
      <c r="BS250" s="173"/>
      <c r="BT250" s="4"/>
      <c r="BU250" s="173"/>
      <c r="BV250" s="173"/>
      <c r="BW250" s="173"/>
      <c r="BX250" s="4"/>
      <c r="BY250" s="173"/>
      <c r="BZ250" s="173"/>
      <c r="CA250" s="4"/>
      <c r="CB250" s="173"/>
      <c r="CC250" s="173"/>
      <c r="CD250" s="173"/>
      <c r="CE250" s="4"/>
      <c r="CF250" s="173"/>
      <c r="CG250" s="173"/>
    </row>
    <row r="251" spans="1:85" s="3" customFormat="1" ht="7.5" customHeight="1">
      <c r="A251" s="770"/>
      <c r="B251" s="7"/>
      <c r="C251" s="354"/>
      <c r="D251" s="354"/>
      <c r="E251" s="354"/>
      <c r="F251" s="354"/>
      <c r="G251" s="161"/>
      <c r="J251" s="652"/>
      <c r="K251" s="161"/>
      <c r="L251" s="161"/>
      <c r="M251" s="161"/>
      <c r="N251" s="161"/>
      <c r="O251" s="161"/>
      <c r="P251" s="161"/>
      <c r="Q251" s="161"/>
      <c r="R251" s="161"/>
      <c r="T251" s="161"/>
      <c r="V251" s="161"/>
      <c r="W251" s="161"/>
      <c r="X251" s="161"/>
      <c r="AE251" s="161"/>
      <c r="AF251" s="161"/>
      <c r="AG251" s="161"/>
      <c r="AH251" s="161"/>
      <c r="AI251" s="161"/>
      <c r="AJ251" s="161"/>
      <c r="AK251" s="161"/>
      <c r="AL251" s="161"/>
      <c r="AM251" s="161"/>
      <c r="AN251" s="161"/>
      <c r="AO251" s="182"/>
      <c r="AP251" s="182"/>
      <c r="AQ251" s="182"/>
      <c r="AR251" s="182"/>
      <c r="AS251" s="182"/>
      <c r="AT251" s="182"/>
      <c r="AU251" s="182"/>
      <c r="AV251" s="182"/>
      <c r="AW251" s="189"/>
      <c r="AX251" s="654"/>
      <c r="AY251" s="654"/>
      <c r="AZ251" s="654"/>
      <c r="BA251" s="654"/>
      <c r="BB251" s="161"/>
      <c r="BC251" s="8"/>
      <c r="BD251" s="173"/>
      <c r="BE251" s="773"/>
      <c r="BF251" s="173"/>
      <c r="BG251" s="173"/>
      <c r="BH251" s="4"/>
      <c r="BI251" s="173"/>
      <c r="BJ251" s="173"/>
      <c r="BK251" s="173"/>
      <c r="BL251" s="4"/>
      <c r="BM251" s="173"/>
      <c r="BN251" s="173"/>
      <c r="BO251" s="173"/>
      <c r="BP251" s="4"/>
      <c r="BQ251" s="173"/>
      <c r="BR251" s="173"/>
      <c r="BS251" s="173"/>
      <c r="BT251" s="4"/>
      <c r="BU251" s="173"/>
      <c r="BV251" s="173"/>
      <c r="BW251" s="173"/>
      <c r="BX251" s="4"/>
      <c r="BY251" s="173"/>
      <c r="BZ251" s="173"/>
      <c r="CA251" s="4"/>
      <c r="CB251" s="173"/>
      <c r="CC251" s="173"/>
      <c r="CD251" s="173"/>
      <c r="CE251" s="4"/>
      <c r="CF251" s="173"/>
      <c r="CG251" s="173"/>
    </row>
    <row r="252" spans="1:85" s="3" customFormat="1" ht="15" customHeight="1">
      <c r="A252" s="770"/>
      <c r="B252" s="7"/>
      <c r="C252" s="354"/>
      <c r="D252" s="354"/>
      <c r="E252" s="354"/>
      <c r="F252" s="354"/>
      <c r="G252" s="161"/>
      <c r="J252" s="161" t="s">
        <v>291</v>
      </c>
      <c r="K252" s="161"/>
      <c r="L252" s="161"/>
      <c r="M252" s="161"/>
      <c r="O252" s="1427">
        <v>0</v>
      </c>
      <c r="P252" s="1428"/>
      <c r="Q252" s="1428"/>
      <c r="R252" s="1428"/>
      <c r="S252" s="1429"/>
      <c r="T252" s="161" t="s">
        <v>423</v>
      </c>
      <c r="V252" s="76"/>
      <c r="W252" s="76"/>
      <c r="X252" s="76"/>
      <c r="Z252" s="161" t="s">
        <v>316</v>
      </c>
      <c r="AE252" s="1464">
        <v>0</v>
      </c>
      <c r="AF252" s="1465"/>
      <c r="AG252" s="1466"/>
      <c r="AH252" s="161"/>
      <c r="AI252" s="161"/>
      <c r="AJ252" s="161"/>
      <c r="AK252" s="161"/>
      <c r="AL252" s="161"/>
      <c r="AM252" s="161"/>
      <c r="AN252" s="161"/>
      <c r="AO252" s="182"/>
      <c r="AP252" s="1343" t="s">
        <v>318</v>
      </c>
      <c r="AQ252" s="1343"/>
      <c r="AR252" s="1343"/>
      <c r="AS252" s="1343"/>
      <c r="AT252" s="1343"/>
      <c r="AU252" s="1343"/>
      <c r="AV252" s="1343"/>
      <c r="AW252" s="1343"/>
      <c r="AX252" s="1424">
        <f>'Control Panel'!H957</f>
        <v>0</v>
      </c>
      <c r="AY252" s="1424"/>
      <c r="AZ252" s="1424"/>
      <c r="BA252" s="1424"/>
      <c r="BB252" s="161"/>
      <c r="BC252" s="8"/>
      <c r="BD252" s="173"/>
      <c r="BE252" s="773"/>
      <c r="BF252" s="173"/>
      <c r="BG252" s="173"/>
      <c r="BH252" s="4"/>
      <c r="BI252" s="173"/>
      <c r="BJ252" s="173"/>
      <c r="BK252" s="173"/>
      <c r="BL252" s="4"/>
      <c r="BM252" s="173"/>
      <c r="BN252" s="173"/>
      <c r="BO252" s="173"/>
      <c r="BP252" s="4"/>
      <c r="BQ252" s="173"/>
      <c r="BR252" s="173"/>
      <c r="BS252" s="173"/>
      <c r="BT252" s="4"/>
      <c r="BU252" s="173"/>
      <c r="BV252" s="173"/>
      <c r="BW252" s="173"/>
      <c r="BX252" s="4"/>
      <c r="BY252" s="173"/>
      <c r="BZ252" s="173"/>
      <c r="CA252" s="4"/>
      <c r="CB252" s="173"/>
      <c r="CC252" s="173"/>
      <c r="CD252" s="173"/>
      <c r="CE252" s="4"/>
      <c r="CF252" s="173"/>
      <c r="CG252" s="173"/>
    </row>
    <row r="253" spans="1:85" s="3" customFormat="1" ht="7.5" customHeight="1">
      <c r="A253" s="770"/>
      <c r="B253" s="7"/>
      <c r="C253" s="354"/>
      <c r="D253" s="354"/>
      <c r="E253" s="354"/>
      <c r="F253" s="354"/>
      <c r="G253" s="161"/>
      <c r="J253" s="652"/>
      <c r="K253" s="161"/>
      <c r="L253" s="161"/>
      <c r="M253" s="161"/>
      <c r="N253" s="161"/>
      <c r="O253" s="161"/>
      <c r="P253" s="633"/>
      <c r="Q253" s="633"/>
      <c r="R253" s="633"/>
      <c r="T253" s="328"/>
      <c r="V253" s="328"/>
      <c r="W253" s="328"/>
      <c r="X253" s="328"/>
      <c r="AE253" s="161"/>
      <c r="AF253" s="161"/>
      <c r="AG253" s="161"/>
      <c r="AH253" s="161"/>
      <c r="AI253" s="161"/>
      <c r="AJ253" s="161"/>
      <c r="AK253" s="161"/>
      <c r="AL253" s="161"/>
      <c r="AM253" s="161"/>
      <c r="AN253" s="161"/>
      <c r="AO253" s="182"/>
      <c r="AP253" s="182"/>
      <c r="AQ253" s="184"/>
      <c r="AR253" s="184"/>
      <c r="AS253" s="182"/>
      <c r="AT253" s="182"/>
      <c r="AU253" s="182"/>
      <c r="AV253" s="182"/>
      <c r="AW253" s="189"/>
      <c r="AX253" s="660"/>
      <c r="AY253" s="660"/>
      <c r="AZ253" s="660"/>
      <c r="BA253" s="660"/>
      <c r="BB253" s="161"/>
      <c r="BC253" s="8"/>
      <c r="BD253" s="173"/>
      <c r="BE253" s="773"/>
      <c r="BF253" s="173"/>
      <c r="BG253" s="173"/>
      <c r="BH253" s="4"/>
      <c r="BI253" s="173"/>
      <c r="BJ253" s="173"/>
      <c r="BK253" s="173"/>
      <c r="BL253" s="4"/>
      <c r="BM253" s="173"/>
      <c r="BN253" s="173"/>
      <c r="BO253" s="173"/>
      <c r="BP253" s="4"/>
      <c r="BQ253" s="173"/>
      <c r="BR253" s="173"/>
      <c r="BS253" s="173"/>
      <c r="BT253" s="4"/>
      <c r="BU253" s="173"/>
      <c r="BV253" s="173"/>
      <c r="BW253" s="173"/>
      <c r="BX253" s="4"/>
      <c r="BY253" s="173"/>
      <c r="BZ253" s="173"/>
      <c r="CA253" s="4"/>
      <c r="CB253" s="173"/>
      <c r="CC253" s="173"/>
      <c r="CD253" s="173"/>
      <c r="CE253" s="4"/>
      <c r="CF253" s="173"/>
      <c r="CG253" s="173"/>
    </row>
    <row r="254" spans="1:85" s="3" customFormat="1" ht="15" customHeight="1">
      <c r="A254" s="770"/>
      <c r="B254" s="7"/>
      <c r="C254" s="354"/>
      <c r="D254" s="354"/>
      <c r="E254" s="354"/>
      <c r="F254" s="354"/>
      <c r="G254" s="161"/>
      <c r="J254" s="161" t="s">
        <v>14</v>
      </c>
      <c r="K254" s="161"/>
      <c r="L254" s="161"/>
      <c r="M254" s="161"/>
      <c r="O254" s="1427">
        <v>0</v>
      </c>
      <c r="P254" s="1428"/>
      <c r="Q254" s="1428"/>
      <c r="R254" s="1428"/>
      <c r="S254" s="1429"/>
      <c r="T254" s="161" t="s">
        <v>423</v>
      </c>
      <c r="V254" s="328"/>
      <c r="W254" s="328"/>
      <c r="X254" s="328"/>
      <c r="Z254" s="161" t="s">
        <v>320</v>
      </c>
      <c r="AE254" s="1464">
        <v>0</v>
      </c>
      <c r="AF254" s="1465"/>
      <c r="AG254" s="1466"/>
      <c r="AH254" s="161"/>
      <c r="AI254" s="161"/>
      <c r="AJ254" s="161"/>
      <c r="AK254" s="161"/>
      <c r="AL254" s="161"/>
      <c r="AM254" s="161"/>
      <c r="AN254" s="161"/>
      <c r="AO254" s="182"/>
      <c r="AP254" s="1343" t="s">
        <v>319</v>
      </c>
      <c r="AQ254" s="1343"/>
      <c r="AR254" s="1343"/>
      <c r="AS254" s="1343"/>
      <c r="AT254" s="1343"/>
      <c r="AU254" s="1343"/>
      <c r="AV254" s="1343"/>
      <c r="AW254" s="1343"/>
      <c r="AX254" s="1424">
        <f>'Control Panel'!H958</f>
        <v>0</v>
      </c>
      <c r="AY254" s="1424"/>
      <c r="AZ254" s="1424"/>
      <c r="BA254" s="1424"/>
      <c r="BB254" s="161"/>
      <c r="BC254" s="8"/>
      <c r="BD254" s="173"/>
      <c r="BE254" s="773"/>
      <c r="BF254" s="173"/>
      <c r="BG254" s="173"/>
      <c r="BH254" s="173"/>
      <c r="BI254" s="173"/>
      <c r="BJ254" s="173"/>
      <c r="BK254" s="173"/>
      <c r="BL254" s="4"/>
      <c r="BM254" s="173"/>
      <c r="BN254" s="173"/>
      <c r="BO254" s="173"/>
      <c r="BP254" s="4"/>
      <c r="BQ254" s="173"/>
      <c r="BR254" s="173"/>
      <c r="BS254" s="173"/>
      <c r="BT254" s="4"/>
      <c r="BU254" s="173"/>
      <c r="BV254" s="173"/>
      <c r="BW254" s="173"/>
      <c r="BX254" s="4"/>
      <c r="BY254" s="173"/>
      <c r="BZ254" s="173"/>
      <c r="CA254" s="4"/>
      <c r="CB254" s="173"/>
      <c r="CC254" s="173"/>
      <c r="CD254" s="173"/>
      <c r="CE254" s="4"/>
      <c r="CF254" s="173"/>
      <c r="CG254" s="173"/>
    </row>
    <row r="255" spans="1:85" s="3" customFormat="1" ht="7.5" customHeight="1">
      <c r="A255" s="770"/>
      <c r="B255" s="7"/>
      <c r="C255" s="354"/>
      <c r="D255" s="354"/>
      <c r="E255" s="354"/>
      <c r="F255" s="354"/>
      <c r="G255" s="161"/>
      <c r="AH255" s="161"/>
      <c r="AI255" s="161"/>
      <c r="AJ255" s="161"/>
      <c r="AK255" s="161"/>
      <c r="AL255" s="161"/>
      <c r="AM255" s="161"/>
      <c r="AN255" s="161"/>
      <c r="AO255" s="225"/>
      <c r="AP255" s="225"/>
      <c r="AQ255" s="225"/>
      <c r="AR255" s="225"/>
      <c r="AS255" s="225"/>
      <c r="AT255" s="225"/>
      <c r="AU255" s="225"/>
      <c r="AV255" s="225"/>
      <c r="AW255" s="225"/>
      <c r="AX255" s="660"/>
      <c r="AY255" s="660"/>
      <c r="AZ255" s="660"/>
      <c r="BA255" s="660"/>
      <c r="BB255" s="161"/>
      <c r="BC255" s="8"/>
      <c r="BD255" s="173"/>
      <c r="BE255" s="773"/>
      <c r="BF255" s="173"/>
      <c r="BG255" s="173"/>
      <c r="BH255" s="173"/>
      <c r="BI255" s="173"/>
      <c r="BJ255" s="173"/>
      <c r="BK255" s="173"/>
      <c r="BL255" s="4"/>
      <c r="BM255" s="173"/>
      <c r="BN255" s="173"/>
      <c r="BO255" s="173"/>
      <c r="BP255" s="4"/>
      <c r="BQ255" s="173"/>
      <c r="BR255" s="173"/>
      <c r="BS255" s="173"/>
      <c r="BT255" s="4"/>
      <c r="BU255" s="173"/>
      <c r="BV255" s="173"/>
      <c r="BW255" s="173"/>
      <c r="BX255" s="4"/>
      <c r="BY255" s="173"/>
      <c r="BZ255" s="173"/>
      <c r="CA255" s="4"/>
      <c r="CB255" s="173"/>
      <c r="CC255" s="173"/>
      <c r="CD255" s="173"/>
      <c r="CE255" s="4"/>
      <c r="CF255" s="173"/>
      <c r="CG255" s="173"/>
    </row>
    <row r="256" spans="1:85" s="3" customFormat="1" ht="4.5" customHeight="1">
      <c r="A256" s="770"/>
      <c r="B256" s="359">
        <v>1</v>
      </c>
      <c r="C256" s="354"/>
      <c r="D256" s="354"/>
      <c r="E256" s="354"/>
      <c r="F256" s="354"/>
      <c r="G256" s="161"/>
      <c r="H256" s="18"/>
      <c r="I256" s="161"/>
      <c r="J256" s="161"/>
      <c r="K256" s="161"/>
      <c r="L256" s="161"/>
      <c r="M256" s="161"/>
      <c r="U256" s="161"/>
      <c r="V256" s="161"/>
      <c r="W256" s="161"/>
      <c r="X256" s="161"/>
      <c r="Y256" s="161"/>
      <c r="Z256" s="161"/>
      <c r="AA256" s="161"/>
      <c r="AB256" s="161"/>
      <c r="AC256" s="161"/>
      <c r="AD256" s="161"/>
      <c r="AE256" s="161"/>
      <c r="AF256" s="161"/>
      <c r="AG256" s="161"/>
      <c r="AH256" s="161"/>
      <c r="AI256" s="161"/>
      <c r="AJ256" s="161"/>
      <c r="AK256" s="161"/>
      <c r="AL256" s="161"/>
      <c r="AM256" s="161"/>
      <c r="AN256" s="161"/>
      <c r="AO256" s="182"/>
      <c r="AP256" s="182"/>
      <c r="AQ256" s="182"/>
      <c r="AR256" s="182"/>
      <c r="AS256" s="182"/>
      <c r="AT256" s="182"/>
      <c r="AU256" s="182"/>
      <c r="AV256" s="182"/>
      <c r="AW256" s="189"/>
      <c r="AX256" s="866"/>
      <c r="AY256" s="866"/>
      <c r="AZ256" s="866"/>
      <c r="BA256" s="866"/>
      <c r="BB256" s="161"/>
      <c r="BC256" s="8"/>
      <c r="BD256" s="173"/>
      <c r="BE256" s="773"/>
      <c r="BF256" s="173"/>
      <c r="BG256" s="173"/>
      <c r="BH256" s="4"/>
      <c r="BI256" s="173"/>
      <c r="BJ256" s="173"/>
      <c r="BK256" s="173"/>
      <c r="BL256" s="4"/>
      <c r="BM256" s="173"/>
      <c r="BN256" s="173"/>
      <c r="BO256" s="173"/>
      <c r="BP256" s="4"/>
      <c r="BQ256" s="173"/>
      <c r="BR256" s="173"/>
      <c r="BS256" s="173"/>
      <c r="BT256" s="4"/>
      <c r="BU256" s="173"/>
      <c r="BV256" s="173"/>
      <c r="BW256" s="173"/>
      <c r="BX256" s="4"/>
      <c r="BY256" s="173"/>
      <c r="BZ256" s="173"/>
      <c r="CA256" s="4"/>
      <c r="CB256" s="173"/>
      <c r="CC256" s="173"/>
      <c r="CD256" s="173"/>
      <c r="CE256" s="4"/>
      <c r="CF256" s="173"/>
      <c r="CG256" s="173"/>
    </row>
    <row r="257" spans="1:85" s="3" customFormat="1" ht="18" customHeight="1">
      <c r="A257" s="770"/>
      <c r="B257" s="7"/>
      <c r="C257" s="354"/>
      <c r="D257" s="354"/>
      <c r="E257" s="354"/>
      <c r="F257" s="354"/>
      <c r="G257" s="161"/>
      <c r="H257" s="49"/>
      <c r="I257" s="161"/>
      <c r="J257" s="161"/>
      <c r="K257" s="161"/>
      <c r="L257" s="161"/>
      <c r="M257" s="161"/>
      <c r="N257" s="161"/>
      <c r="O257" s="178"/>
      <c r="P257" s="178"/>
      <c r="Q257" s="178"/>
      <c r="R257" s="178"/>
      <c r="S257" s="178"/>
      <c r="T257" s="178"/>
      <c r="U257" s="178"/>
      <c r="V257" s="178"/>
      <c r="W257" s="178"/>
      <c r="X257" s="178"/>
      <c r="Y257" s="178"/>
      <c r="Z257" s="161"/>
      <c r="AA257" s="161"/>
      <c r="AB257" s="161"/>
      <c r="AC257" s="161"/>
      <c r="AD257" s="161"/>
      <c r="AE257" s="161"/>
      <c r="AF257" s="161"/>
      <c r="AG257" s="161"/>
      <c r="AH257" s="161"/>
      <c r="AI257" s="161"/>
      <c r="AJ257" s="161"/>
      <c r="AK257" s="161"/>
      <c r="AL257" s="161"/>
      <c r="AM257" s="161"/>
      <c r="AN257" s="161"/>
      <c r="AO257" s="1408" t="s">
        <v>321</v>
      </c>
      <c r="AP257" s="1408"/>
      <c r="AQ257" s="1408"/>
      <c r="AR257" s="1408"/>
      <c r="AS257" s="1408"/>
      <c r="AT257" s="1408"/>
      <c r="AU257" s="1408"/>
      <c r="AV257" s="1408"/>
      <c r="AW257" s="1408"/>
      <c r="AX257" s="1546">
        <f>IFERROR('Control Panel'!H959,0)</f>
        <v>0</v>
      </c>
      <c r="AY257" s="1546"/>
      <c r="AZ257" s="1546"/>
      <c r="BA257" s="1546"/>
      <c r="BB257" s="161"/>
      <c r="BC257" s="8"/>
      <c r="BD257" s="173"/>
      <c r="BE257" s="773"/>
      <c r="BF257" s="173"/>
      <c r="BG257" s="173"/>
      <c r="BH257" s="4"/>
      <c r="BI257" s="173"/>
      <c r="BJ257" s="173"/>
      <c r="BK257" s="173"/>
      <c r="BL257" s="4"/>
      <c r="BM257" s="173"/>
      <c r="BN257" s="173"/>
      <c r="BO257" s="173"/>
      <c r="BP257" s="4"/>
      <c r="BQ257" s="173"/>
      <c r="BR257" s="173"/>
      <c r="BS257" s="173"/>
      <c r="BT257" s="4"/>
      <c r="BU257" s="173"/>
      <c r="BV257" s="173"/>
      <c r="BW257" s="173"/>
      <c r="BX257" s="4"/>
      <c r="BY257" s="173"/>
      <c r="BZ257" s="173"/>
      <c r="CA257" s="4"/>
      <c r="CB257" s="173"/>
      <c r="CC257" s="173"/>
      <c r="CD257" s="173"/>
      <c r="CE257" s="4"/>
      <c r="CF257" s="173"/>
      <c r="CG257" s="173"/>
    </row>
    <row r="258" spans="1:85" s="287" customFormat="1" ht="9" customHeight="1">
      <c r="A258" s="771"/>
      <c r="B258" s="7"/>
      <c r="C258" s="51"/>
      <c r="D258" s="51"/>
      <c r="E258" s="51"/>
      <c r="F258" s="51"/>
      <c r="G258" s="161"/>
      <c r="H258" s="161"/>
      <c r="I258" s="161"/>
      <c r="J258" s="161"/>
      <c r="K258" s="161"/>
      <c r="L258" s="161"/>
      <c r="M258" s="161"/>
      <c r="N258" s="161"/>
      <c r="O258" s="161"/>
      <c r="P258" s="161"/>
      <c r="Q258" s="161"/>
      <c r="R258" s="161"/>
      <c r="S258" s="161"/>
      <c r="T258" s="161"/>
      <c r="U258" s="161"/>
      <c r="V258" s="161"/>
      <c r="W258" s="161"/>
      <c r="X258" s="161"/>
      <c r="Y258" s="161"/>
      <c r="Z258" s="161"/>
      <c r="AA258" s="161"/>
      <c r="AB258" s="161"/>
      <c r="AC258" s="161"/>
      <c r="AD258" s="161"/>
      <c r="AE258" s="161"/>
      <c r="AF258" s="161"/>
      <c r="AG258" s="161"/>
      <c r="AH258" s="161"/>
      <c r="AI258" s="161"/>
      <c r="AJ258" s="161"/>
      <c r="AK258" s="161"/>
      <c r="AL258" s="161"/>
      <c r="AM258" s="161"/>
      <c r="AN258" s="161"/>
      <c r="AO258" s="1371"/>
      <c r="AP258" s="1371"/>
      <c r="AQ258" s="1371"/>
      <c r="AR258" s="1371"/>
      <c r="AS258" s="1371"/>
      <c r="AT258" s="1371"/>
      <c r="AU258" s="1371"/>
      <c r="AV258" s="1371"/>
      <c r="AW258" s="1371"/>
      <c r="AX258" s="665"/>
      <c r="AY258" s="665"/>
      <c r="AZ258" s="665"/>
      <c r="BA258" s="665"/>
      <c r="BB258" s="161"/>
      <c r="BC258" s="8"/>
      <c r="BD258" s="281"/>
      <c r="BE258" s="773"/>
      <c r="BF258" s="173"/>
      <c r="BG258" s="173"/>
      <c r="BH258" s="4"/>
      <c r="BI258" s="173"/>
      <c r="BJ258" s="173"/>
      <c r="BK258" s="173"/>
      <c r="BL258" s="173"/>
      <c r="BM258" s="173"/>
      <c r="BN258" s="173"/>
      <c r="BO258" s="173"/>
      <c r="BP258" s="173"/>
      <c r="BQ258" s="173"/>
      <c r="BR258" s="173"/>
      <c r="BS258" s="173"/>
      <c r="BT258" s="173"/>
      <c r="BU258" s="173"/>
      <c r="BV258" s="173"/>
      <c r="BW258" s="173"/>
      <c r="BX258" s="173"/>
      <c r="BY258" s="173"/>
      <c r="BZ258" s="173"/>
      <c r="CA258" s="173"/>
      <c r="CB258" s="173"/>
      <c r="CC258" s="173"/>
      <c r="CD258" s="173"/>
      <c r="CE258" s="173"/>
      <c r="CF258" s="173"/>
      <c r="CG258" s="173"/>
    </row>
    <row r="259" spans="1:85" s="4" customFormat="1" ht="9.75" customHeight="1">
      <c r="A259" s="770"/>
      <c r="B259" s="7"/>
      <c r="C259" s="51"/>
      <c r="D259" s="51"/>
      <c r="E259" s="51"/>
      <c r="F259" s="51"/>
      <c r="G259" s="161"/>
      <c r="H259" s="161"/>
      <c r="I259" s="161"/>
      <c r="J259" s="161"/>
      <c r="K259" s="161"/>
      <c r="L259" s="161"/>
      <c r="M259" s="161"/>
      <c r="N259" s="161"/>
      <c r="O259" s="161"/>
      <c r="P259" s="161"/>
      <c r="Q259" s="161"/>
      <c r="R259" s="161"/>
      <c r="S259" s="161"/>
      <c r="T259" s="161"/>
      <c r="U259" s="161"/>
      <c r="V259" s="161"/>
      <c r="W259" s="161"/>
      <c r="X259" s="161"/>
      <c r="Y259" s="161"/>
      <c r="Z259" s="161"/>
      <c r="AA259" s="161"/>
      <c r="AB259" s="161"/>
      <c r="AC259" s="161"/>
      <c r="AD259" s="161"/>
      <c r="AE259" s="161"/>
      <c r="AF259" s="161"/>
      <c r="AG259" s="161"/>
      <c r="AH259" s="161"/>
      <c r="AI259" s="161"/>
      <c r="AJ259" s="161"/>
      <c r="AK259" s="161"/>
      <c r="AL259" s="161"/>
      <c r="AM259" s="161"/>
      <c r="AN259" s="161"/>
      <c r="AO259" s="161"/>
      <c r="AP259" s="161"/>
      <c r="AQ259" s="161"/>
      <c r="AR259" s="161"/>
      <c r="AS259" s="161"/>
      <c r="AT259" s="161"/>
      <c r="AU259" s="161"/>
      <c r="AV259" s="161"/>
      <c r="AW259" s="161"/>
      <c r="AX259" s="161"/>
      <c r="AY259" s="161"/>
      <c r="AZ259" s="161"/>
      <c r="BA259" s="161"/>
      <c r="BB259" s="161"/>
      <c r="BC259" s="8"/>
      <c r="BD259" s="173"/>
      <c r="BE259" s="773"/>
      <c r="BF259" s="173"/>
      <c r="BG259" s="173"/>
      <c r="BI259" s="173"/>
      <c r="BJ259" s="173"/>
      <c r="BK259" s="173"/>
      <c r="BL259" s="173"/>
      <c r="BM259" s="173"/>
      <c r="BN259" s="173"/>
      <c r="BO259" s="173"/>
      <c r="BP259" s="173"/>
      <c r="BQ259" s="173"/>
      <c r="BR259" s="173"/>
      <c r="BS259" s="173"/>
      <c r="BT259" s="173"/>
      <c r="BU259" s="173"/>
      <c r="BV259" s="173"/>
      <c r="BW259" s="173"/>
      <c r="BX259" s="173"/>
      <c r="BY259" s="173"/>
      <c r="BZ259" s="173"/>
      <c r="CA259" s="173"/>
      <c r="CB259" s="173"/>
      <c r="CC259" s="173"/>
      <c r="CD259" s="173"/>
      <c r="CE259" s="173"/>
      <c r="CF259" s="173"/>
      <c r="CG259" s="173"/>
    </row>
    <row r="260" spans="1:85" s="4" customFormat="1" ht="12.75" customHeight="1">
      <c r="A260" s="770"/>
      <c r="B260" s="7"/>
      <c r="C260" s="1420" t="s">
        <v>132</v>
      </c>
      <c r="D260" s="1420"/>
      <c r="E260" s="1420"/>
      <c r="F260" s="1420"/>
      <c r="G260" s="1420"/>
      <c r="H260" s="1420"/>
      <c r="I260" s="1420"/>
      <c r="J260" s="736"/>
      <c r="K260" s="736"/>
      <c r="L260" s="736"/>
      <c r="M260" s="736"/>
      <c r="N260" s="737"/>
      <c r="O260" s="737"/>
      <c r="P260" s="738"/>
      <c r="Q260" s="737"/>
      <c r="R260" s="737"/>
      <c r="S260" s="737"/>
      <c r="T260" s="737"/>
      <c r="U260" s="737"/>
      <c r="V260" s="737"/>
      <c r="W260" s="737"/>
      <c r="X260" s="737"/>
      <c r="Y260" s="739"/>
      <c r="Z260" s="739"/>
      <c r="AA260" s="739"/>
      <c r="AB260" s="739"/>
      <c r="AC260" s="739"/>
      <c r="AD260" s="738"/>
      <c r="AE260" s="738"/>
      <c r="AF260" s="739"/>
      <c r="AG260" s="739"/>
      <c r="AH260" s="738"/>
      <c r="AI260" s="739"/>
      <c r="AJ260" s="739"/>
      <c r="AK260" s="740"/>
      <c r="AL260" s="739"/>
      <c r="AM260" s="741"/>
      <c r="AN260" s="739"/>
      <c r="AO260" s="741"/>
      <c r="AP260" s="738"/>
      <c r="AQ260" s="738"/>
      <c r="AR260" s="738"/>
      <c r="AS260" s="738"/>
      <c r="AT260" s="738"/>
      <c r="AU260" s="738"/>
      <c r="AV260" s="738"/>
      <c r="AW260" s="738"/>
      <c r="AX260" s="1477"/>
      <c r="AY260" s="1477"/>
      <c r="AZ260" s="1477"/>
      <c r="BA260" s="1477"/>
      <c r="BB260" s="1477"/>
      <c r="BC260" s="8"/>
      <c r="BD260" s="173"/>
      <c r="BE260" s="773"/>
      <c r="BF260" s="173"/>
      <c r="BG260" s="173"/>
      <c r="BI260" s="173"/>
      <c r="BJ260" s="173"/>
      <c r="BK260" s="173"/>
      <c r="BL260" s="173"/>
      <c r="BM260" s="173"/>
      <c r="BN260" s="173"/>
      <c r="BO260" s="173"/>
      <c r="BP260" s="173"/>
      <c r="BQ260" s="173"/>
      <c r="BR260" s="173"/>
      <c r="BS260" s="173"/>
      <c r="BT260" s="173"/>
      <c r="BU260" s="173"/>
      <c r="BV260" s="173"/>
      <c r="BW260" s="173"/>
      <c r="BX260" s="173"/>
      <c r="BY260" s="173"/>
      <c r="BZ260" s="173"/>
      <c r="CA260" s="173"/>
      <c r="CB260" s="173"/>
      <c r="CC260" s="173"/>
      <c r="CD260" s="173"/>
      <c r="CE260" s="173"/>
      <c r="CF260" s="173"/>
      <c r="CG260" s="173"/>
    </row>
    <row r="261" spans="1:85" s="4" customFormat="1" ht="12.75" customHeight="1">
      <c r="A261" s="770"/>
      <c r="B261" s="7"/>
      <c r="C261" s="1420"/>
      <c r="D261" s="1420"/>
      <c r="E261" s="1420"/>
      <c r="F261" s="1420"/>
      <c r="G261" s="1420"/>
      <c r="H261" s="1420"/>
      <c r="I261" s="1420"/>
      <c r="J261" s="736"/>
      <c r="K261" s="736"/>
      <c r="L261" s="736"/>
      <c r="M261" s="736"/>
      <c r="N261" s="737"/>
      <c r="O261" s="737"/>
      <c r="P261" s="737"/>
      <c r="Q261" s="737"/>
      <c r="R261" s="737"/>
      <c r="S261" s="737"/>
      <c r="T261" s="737"/>
      <c r="U261" s="737"/>
      <c r="V261" s="737"/>
      <c r="W261" s="737"/>
      <c r="X261" s="737"/>
      <c r="Y261" s="739"/>
      <c r="Z261" s="739"/>
      <c r="AA261" s="739"/>
      <c r="AB261" s="739"/>
      <c r="AC261" s="739"/>
      <c r="AD261" s="739"/>
      <c r="AE261" s="739"/>
      <c r="AF261" s="739"/>
      <c r="AG261" s="739"/>
      <c r="AH261" s="739"/>
      <c r="AI261" s="739"/>
      <c r="AJ261" s="739"/>
      <c r="AK261" s="742"/>
      <c r="AL261" s="743"/>
      <c r="AM261" s="743"/>
      <c r="AN261" s="739"/>
      <c r="AO261" s="743"/>
      <c r="AP261" s="739"/>
      <c r="AQ261" s="739"/>
      <c r="AR261" s="739"/>
      <c r="AS261" s="739"/>
      <c r="AT261" s="739"/>
      <c r="AU261" s="739"/>
      <c r="AV261" s="739"/>
      <c r="AW261" s="739"/>
      <c r="AX261" s="1477"/>
      <c r="AY261" s="1477"/>
      <c r="AZ261" s="1477"/>
      <c r="BA261" s="1477"/>
      <c r="BB261" s="1477"/>
      <c r="BC261" s="8"/>
      <c r="BD261" s="173"/>
      <c r="BE261" s="773"/>
      <c r="BF261" s="173"/>
      <c r="BG261" s="173"/>
      <c r="BI261" s="173"/>
      <c r="BJ261" s="173"/>
      <c r="BK261" s="173"/>
      <c r="BL261" s="173"/>
      <c r="BM261" s="173"/>
      <c r="BN261" s="173"/>
      <c r="BO261" s="173"/>
      <c r="BP261" s="173"/>
      <c r="BQ261" s="173"/>
      <c r="BR261" s="173"/>
      <c r="BS261" s="173"/>
      <c r="BT261" s="173"/>
      <c r="BU261" s="173"/>
      <c r="BV261" s="173"/>
      <c r="BW261" s="173"/>
      <c r="BX261" s="173"/>
      <c r="BY261" s="173"/>
      <c r="BZ261" s="173"/>
      <c r="CA261" s="173"/>
      <c r="CB261" s="173"/>
      <c r="CC261" s="173"/>
      <c r="CD261" s="173"/>
      <c r="CE261" s="173"/>
      <c r="CF261" s="173"/>
      <c r="CG261" s="173"/>
    </row>
    <row r="262" spans="1:85" s="4" customFormat="1" ht="12.75" customHeight="1">
      <c r="A262" s="770"/>
      <c r="B262" s="7"/>
      <c r="C262" s="668"/>
      <c r="D262" s="668"/>
      <c r="E262" s="668"/>
      <c r="F262" s="668"/>
      <c r="G262" s="668"/>
      <c r="H262" s="668"/>
      <c r="I262" s="668"/>
      <c r="J262" s="669"/>
      <c r="K262" s="669"/>
      <c r="L262" s="669"/>
      <c r="M262" s="669"/>
      <c r="N262" s="161"/>
      <c r="O262" s="161"/>
      <c r="P262" s="161"/>
      <c r="Q262" s="161"/>
      <c r="R262" s="161"/>
      <c r="S262" s="161"/>
      <c r="T262" s="161"/>
      <c r="U262" s="161"/>
      <c r="V262" s="161"/>
      <c r="W262" s="161"/>
      <c r="X262" s="161"/>
      <c r="Y262" s="13"/>
      <c r="Z262" s="13"/>
      <c r="AA262" s="13"/>
      <c r="AB262" s="13"/>
      <c r="AC262" s="13"/>
      <c r="AD262" s="13"/>
      <c r="AE262" s="13"/>
      <c r="AF262" s="13"/>
      <c r="AG262" s="13"/>
      <c r="AH262" s="13"/>
      <c r="AI262" s="13"/>
      <c r="AJ262" s="13"/>
      <c r="AK262" s="670"/>
      <c r="AL262" s="671"/>
      <c r="AM262" s="671"/>
      <c r="AN262" s="13"/>
      <c r="AO262" s="671"/>
      <c r="AP262" s="13"/>
      <c r="AQ262" s="13"/>
      <c r="AR262" s="13"/>
      <c r="AS262" s="13"/>
      <c r="AT262" s="13"/>
      <c r="AU262" s="13"/>
      <c r="AV262" s="13"/>
      <c r="AW262" s="13"/>
      <c r="AX262" s="672"/>
      <c r="AY262" s="672"/>
      <c r="AZ262" s="672"/>
      <c r="BA262" s="672"/>
      <c r="BB262" s="672"/>
      <c r="BC262" s="8"/>
      <c r="BD262" s="173"/>
      <c r="BE262" s="773" t="s">
        <v>4193</v>
      </c>
      <c r="BF262" s="173"/>
      <c r="BG262" s="173"/>
      <c r="BI262" s="173"/>
      <c r="BJ262" s="173"/>
      <c r="BK262" s="173"/>
      <c r="BL262" s="173"/>
      <c r="BM262" s="173"/>
      <c r="BN262" s="173"/>
      <c r="BO262" s="173"/>
      <c r="BP262" s="173"/>
      <c r="BQ262" s="173"/>
      <c r="BR262" s="173"/>
      <c r="BS262" s="173"/>
      <c r="BT262" s="173"/>
      <c r="BU262" s="173"/>
      <c r="BV262" s="173"/>
      <c r="BW262" s="173"/>
      <c r="BX262" s="173"/>
      <c r="BY262" s="173"/>
      <c r="BZ262" s="173"/>
      <c r="CA262" s="173"/>
      <c r="CB262" s="173"/>
      <c r="CC262" s="173"/>
      <c r="CD262" s="173"/>
      <c r="CE262" s="173"/>
      <c r="CF262" s="173"/>
      <c r="CG262" s="173"/>
    </row>
    <row r="263" spans="1:85" s="4" customFormat="1" ht="17.25" customHeight="1">
      <c r="A263" s="770"/>
      <c r="B263" s="570"/>
      <c r="C263" s="1436" t="s">
        <v>8</v>
      </c>
      <c r="D263" s="1436"/>
      <c r="E263" s="1436"/>
      <c r="F263" s="1436"/>
      <c r="G263" s="354"/>
      <c r="H263" s="161"/>
      <c r="I263" s="161"/>
      <c r="J263" s="161"/>
      <c r="K263" s="161"/>
      <c r="L263" s="161"/>
      <c r="M263" s="161"/>
      <c r="N263" s="161"/>
      <c r="O263" s="161"/>
      <c r="P263" s="161"/>
      <c r="Q263" s="161"/>
      <c r="R263" s="161"/>
      <c r="S263" s="161"/>
      <c r="T263" s="161"/>
      <c r="U263" s="161"/>
      <c r="V263" s="161"/>
      <c r="W263" s="161"/>
      <c r="X263" s="161"/>
      <c r="Y263" s="161"/>
      <c r="Z263" s="161"/>
      <c r="AA263" s="161"/>
      <c r="AB263" s="161"/>
      <c r="AC263" s="161"/>
      <c r="AD263" s="161"/>
      <c r="AE263" s="161"/>
      <c r="AF263" s="161"/>
      <c r="AG263" s="161"/>
      <c r="AH263" s="161"/>
      <c r="AI263" s="161"/>
      <c r="AJ263" s="161"/>
      <c r="AK263" s="161"/>
      <c r="AL263" s="161"/>
      <c r="AM263" s="161"/>
      <c r="AN263" s="161"/>
      <c r="AO263" s="161"/>
      <c r="AP263" s="161"/>
      <c r="AQ263" s="161"/>
      <c r="AR263" s="161"/>
      <c r="AS263" s="161"/>
      <c r="AT263" s="161"/>
      <c r="AU263" s="161"/>
      <c r="AV263" s="161"/>
      <c r="AW263" s="161"/>
      <c r="AX263" s="161"/>
      <c r="AY263" s="161"/>
      <c r="AZ263" s="161"/>
      <c r="BA263" s="161"/>
      <c r="BB263" s="161"/>
      <c r="BC263" s="8"/>
      <c r="BD263" s="173"/>
      <c r="BE263" s="773"/>
      <c r="BF263" s="173"/>
      <c r="BG263" s="173"/>
      <c r="BH263" s="173"/>
      <c r="BI263" s="173"/>
      <c r="BJ263" s="173"/>
      <c r="BK263" s="173"/>
      <c r="BL263" s="173"/>
      <c r="BM263" s="173"/>
      <c r="BN263" s="173"/>
      <c r="BO263" s="173"/>
      <c r="BP263" s="173"/>
      <c r="BQ263" s="173"/>
      <c r="BR263" s="173"/>
      <c r="BS263" s="173"/>
      <c r="BT263" s="173"/>
      <c r="BU263" s="173"/>
      <c r="BV263" s="173"/>
      <c r="BW263" s="173"/>
      <c r="BX263" s="173"/>
      <c r="BY263" s="173"/>
      <c r="BZ263" s="173"/>
      <c r="CA263" s="173"/>
      <c r="CB263" s="173"/>
      <c r="CC263" s="173"/>
      <c r="CD263" s="173"/>
      <c r="CE263" s="173"/>
      <c r="CF263" s="173"/>
      <c r="CG263" s="173"/>
    </row>
    <row r="264" spans="1:85" s="4" customFormat="1" ht="15" customHeight="1">
      <c r="A264" s="770"/>
      <c r="B264" s="7"/>
      <c r="C264" s="1436"/>
      <c r="D264" s="1436"/>
      <c r="E264" s="1436"/>
      <c r="F264" s="1436"/>
      <c r="G264" s="161"/>
      <c r="H264" s="161"/>
      <c r="I264" s="696" t="s">
        <v>1210</v>
      </c>
      <c r="J264" s="697"/>
      <c r="K264" s="697"/>
      <c r="L264" s="697"/>
      <c r="M264" s="697"/>
      <c r="N264" s="697"/>
      <c r="O264" s="697"/>
      <c r="P264" s="697"/>
      <c r="Q264" s="697"/>
      <c r="R264" s="697"/>
      <c r="S264" s="697"/>
      <c r="T264" s="698"/>
      <c r="U264" s="698"/>
      <c r="V264" s="698"/>
      <c r="W264" s="698"/>
      <c r="X264" s="698"/>
      <c r="Y264" s="698"/>
      <c r="Z264" s="698"/>
      <c r="AA264" s="698"/>
      <c r="AB264" s="698"/>
      <c r="AC264" s="698"/>
      <c r="AD264" s="698"/>
      <c r="AE264" s="698"/>
      <c r="AF264" s="698"/>
      <c r="AG264" s="698"/>
      <c r="AH264" s="698"/>
      <c r="AI264" s="698"/>
      <c r="AJ264" s="698"/>
      <c r="AK264" s="698"/>
      <c r="AL264" s="698"/>
      <c r="AM264" s="698"/>
      <c r="AN264" s="698"/>
      <c r="AO264" s="698"/>
      <c r="AP264" s="698"/>
      <c r="AQ264" s="698"/>
      <c r="AR264" s="698"/>
      <c r="AS264" s="654"/>
      <c r="AT264" s="654"/>
      <c r="AU264" s="654"/>
      <c r="AV264" s="654"/>
      <c r="AW264" s="699"/>
      <c r="AX264" s="654"/>
      <c r="AY264" s="654"/>
      <c r="AZ264" s="654"/>
      <c r="BA264" s="654"/>
      <c r="BB264" s="161"/>
      <c r="BC264" s="8"/>
      <c r="BD264" s="173"/>
      <c r="BE264" s="773"/>
      <c r="BF264" s="173"/>
      <c r="BG264" s="173"/>
      <c r="BI264" s="173"/>
      <c r="BJ264" s="173"/>
      <c r="BK264" s="173"/>
      <c r="BM264" s="173"/>
      <c r="BN264" s="173"/>
      <c r="BO264" s="173"/>
      <c r="BQ264" s="173"/>
      <c r="BR264" s="173"/>
      <c r="BS264" s="173"/>
      <c r="BU264" s="173"/>
      <c r="BV264" s="173"/>
      <c r="BW264" s="173"/>
      <c r="BY264" s="173"/>
      <c r="BZ264" s="173"/>
      <c r="CB264" s="173"/>
      <c r="CC264" s="173"/>
      <c r="CD264" s="173"/>
      <c r="CF264" s="173"/>
      <c r="CG264" s="173"/>
    </row>
    <row r="265" spans="1:85" s="4" customFormat="1" ht="15" customHeight="1">
      <c r="A265" s="770"/>
      <c r="B265" s="7"/>
      <c r="C265" s="337"/>
      <c r="D265" s="337"/>
      <c r="E265" s="337"/>
      <c r="F265" s="337"/>
      <c r="G265" s="163"/>
      <c r="H265" s="3"/>
      <c r="I265" s="744"/>
      <c r="J265" s="49"/>
      <c r="K265" s="49"/>
      <c r="L265" s="49"/>
      <c r="M265" s="49"/>
      <c r="N265" s="49"/>
      <c r="O265" s="49"/>
      <c r="P265" s="49"/>
      <c r="Q265" s="49"/>
      <c r="R265" s="49"/>
      <c r="S265" s="49"/>
      <c r="T265" s="49"/>
      <c r="U265" s="49"/>
      <c r="V265" s="49"/>
      <c r="W265" s="49"/>
      <c r="X265" s="49"/>
      <c r="Y265" s="49"/>
      <c r="Z265" s="49"/>
      <c r="AA265" s="49"/>
      <c r="AB265" s="49"/>
      <c r="AC265" s="49"/>
      <c r="AD265" s="49"/>
      <c r="AE265" s="49"/>
      <c r="AF265" s="49"/>
      <c r="AG265" s="49"/>
      <c r="AH265" s="49"/>
      <c r="AI265" s="49"/>
      <c r="AJ265" s="49"/>
      <c r="AK265" s="49"/>
      <c r="AL265" s="49"/>
      <c r="AM265" s="49"/>
      <c r="AN265" s="49"/>
      <c r="AO265" s="49"/>
      <c r="AP265" s="49"/>
      <c r="AQ265" s="49"/>
      <c r="AR265" s="49"/>
      <c r="AS265" s="161"/>
      <c r="AT265" s="161"/>
      <c r="AU265" s="161"/>
      <c r="AV265" s="161"/>
      <c r="AW265" s="300"/>
      <c r="AX265" s="654"/>
      <c r="AY265" s="654"/>
      <c r="AZ265" s="654"/>
      <c r="BA265" s="654"/>
      <c r="BB265" s="161"/>
      <c r="BC265" s="8"/>
      <c r="BD265" s="173"/>
      <c r="BE265" s="773"/>
      <c r="BF265" s="173"/>
      <c r="BG265" s="173"/>
      <c r="BH265" s="173"/>
      <c r="BI265" s="173"/>
      <c r="BJ265" s="173"/>
      <c r="BK265" s="173"/>
      <c r="BL265" s="173"/>
      <c r="BM265" s="173"/>
      <c r="BN265" s="173"/>
      <c r="BO265" s="173"/>
      <c r="BP265" s="173"/>
      <c r="BQ265" s="173"/>
      <c r="BR265" s="173"/>
      <c r="BS265" s="173"/>
      <c r="BT265" s="173"/>
      <c r="BU265" s="173"/>
      <c r="BV265" s="173"/>
      <c r="BW265" s="173"/>
      <c r="BX265" s="173"/>
      <c r="BY265" s="173"/>
      <c r="BZ265" s="173"/>
      <c r="CA265" s="173"/>
      <c r="CB265" s="173"/>
      <c r="CC265" s="173"/>
      <c r="CD265" s="173"/>
      <c r="CE265" s="173"/>
      <c r="CF265" s="173"/>
      <c r="CG265" s="173"/>
    </row>
    <row r="266" spans="1:85" s="4" customFormat="1" ht="15" customHeight="1">
      <c r="A266" s="770"/>
      <c r="B266" s="7"/>
      <c r="C266" s="337"/>
      <c r="D266" s="337"/>
      <c r="E266" s="337"/>
      <c r="F266" s="337"/>
      <c r="G266" s="163"/>
      <c r="H266" s="3"/>
      <c r="I266" s="3"/>
      <c r="J266" s="1373" t="s">
        <v>549</v>
      </c>
      <c r="K266" s="1373"/>
      <c r="L266" s="1373"/>
      <c r="M266" s="1373"/>
      <c r="N266" s="1373"/>
      <c r="O266" s="1373"/>
      <c r="P266" s="1373"/>
      <c r="Q266" s="1373"/>
      <c r="R266" s="1373"/>
      <c r="S266" s="1373"/>
      <c r="T266" s="49"/>
      <c r="U266" s="1373" t="s">
        <v>275</v>
      </c>
      <c r="V266" s="1373"/>
      <c r="W266" s="1373"/>
      <c r="X266" s="1373"/>
      <c r="Y266" s="1373"/>
      <c r="Z266" s="1373"/>
      <c r="AA266" s="3"/>
      <c r="AB266" s="3"/>
      <c r="AC266" s="1373" t="s">
        <v>72</v>
      </c>
      <c r="AD266" s="1373"/>
      <c r="AE266" s="1373"/>
      <c r="AF266" s="1373"/>
      <c r="AG266" s="1373"/>
      <c r="AH266" s="49"/>
      <c r="AI266" s="49"/>
      <c r="AJ266" s="49"/>
      <c r="AK266" s="49"/>
      <c r="AL266" s="49"/>
      <c r="AM266" s="3"/>
      <c r="AN266" s="3"/>
      <c r="AO266" s="3"/>
      <c r="AP266" s="3"/>
      <c r="AQ266" s="3"/>
      <c r="AR266" s="49"/>
      <c r="AS266" s="161"/>
      <c r="AT266" s="161"/>
      <c r="AU266" s="161"/>
      <c r="AV266" s="161"/>
      <c r="AW266" s="300"/>
      <c r="AX266" s="654"/>
      <c r="AY266" s="654"/>
      <c r="AZ266" s="654"/>
      <c r="BA266" s="654"/>
      <c r="BB266" s="161"/>
      <c r="BC266" s="8"/>
      <c r="BD266" s="173"/>
      <c r="BE266" s="773"/>
      <c r="BF266" s="173"/>
      <c r="CD266" s="173"/>
      <c r="CE266" s="173"/>
      <c r="CF266" s="173"/>
      <c r="CG266" s="173"/>
    </row>
    <row r="267" spans="1:85" s="4" customFormat="1" ht="12" customHeight="1">
      <c r="A267" s="770"/>
      <c r="B267" s="7"/>
      <c r="C267" s="338"/>
      <c r="D267" s="338"/>
      <c r="E267" s="338"/>
      <c r="F267" s="338"/>
      <c r="G267" s="163"/>
      <c r="H267" s="161"/>
      <c r="I267" s="161"/>
      <c r="J267" s="161"/>
      <c r="K267" s="161"/>
      <c r="L267" s="161"/>
      <c r="M267" s="161"/>
      <c r="N267" s="161"/>
      <c r="O267" s="161"/>
      <c r="P267" s="161"/>
      <c r="Q267" s="161"/>
      <c r="R267" s="161"/>
      <c r="S267" s="161"/>
      <c r="T267" s="161"/>
      <c r="U267" s="161"/>
      <c r="V267" s="161"/>
      <c r="W267" s="161"/>
      <c r="X267" s="161"/>
      <c r="Y267" s="161"/>
      <c r="Z267" s="161"/>
      <c r="AA267" s="3"/>
      <c r="AB267" s="3"/>
      <c r="AC267" s="161"/>
      <c r="AD267" s="161"/>
      <c r="AE267" s="161"/>
      <c r="AF267" s="161"/>
      <c r="AG267" s="161"/>
      <c r="AH267" s="161"/>
      <c r="AI267" s="161"/>
      <c r="AJ267" s="161"/>
      <c r="AK267" s="161"/>
      <c r="AL267" s="161"/>
      <c r="AM267" s="3"/>
      <c r="AN267" s="3"/>
      <c r="AO267" s="3"/>
      <c r="AP267" s="3"/>
      <c r="AQ267" s="3"/>
      <c r="AR267" s="161"/>
      <c r="AS267" s="161"/>
      <c r="AT267" s="161"/>
      <c r="AU267" s="161"/>
      <c r="AV267" s="161"/>
      <c r="AW267" s="189"/>
      <c r="AX267" s="654"/>
      <c r="AY267" s="654"/>
      <c r="AZ267" s="654"/>
      <c r="BA267" s="654"/>
      <c r="BB267" s="161"/>
      <c r="BC267" s="8"/>
      <c r="BD267" s="173"/>
      <c r="BE267" s="773"/>
      <c r="BF267" s="173"/>
      <c r="CD267" s="173"/>
      <c r="CE267" s="173"/>
      <c r="CF267" s="173"/>
      <c r="CG267" s="173"/>
    </row>
    <row r="268" spans="1:85" s="4" customFormat="1" ht="15" customHeight="1">
      <c r="A268" s="770"/>
      <c r="B268" s="7"/>
      <c r="C268" s="338"/>
      <c r="D268" s="338"/>
      <c r="E268" s="338"/>
      <c r="F268" s="338"/>
      <c r="G268" s="163"/>
      <c r="H268" s="161"/>
      <c r="I268" s="161"/>
      <c r="J268" s="103" t="s">
        <v>545</v>
      </c>
      <c r="K268" s="3"/>
      <c r="L268" s="1455">
        <v>0</v>
      </c>
      <c r="M268" s="1481"/>
      <c r="N268" s="1456"/>
      <c r="O268" s="54" t="s">
        <v>544</v>
      </c>
      <c r="P268" s="340"/>
      <c r="Q268" s="197"/>
      <c r="R268" s="197"/>
      <c r="S268" s="3"/>
      <c r="T268" s="194"/>
      <c r="U268" s="18"/>
      <c r="V268" s="3"/>
      <c r="W268" s="1455">
        <v>744</v>
      </c>
      <c r="X268" s="1456"/>
      <c r="Y268" s="161" t="s">
        <v>420</v>
      </c>
      <c r="Z268" s="161"/>
      <c r="AA268" s="3"/>
      <c r="AB268" s="3"/>
      <c r="AC268" s="1505">
        <f>'Control Panel'!H1713</f>
        <v>0</v>
      </c>
      <c r="AD268" s="1505"/>
      <c r="AE268" s="1505"/>
      <c r="AF268" s="1505"/>
      <c r="AG268" s="1505"/>
      <c r="AH268" s="18"/>
      <c r="AI268" s="1507"/>
      <c r="AJ268" s="1507"/>
      <c r="AK268" s="1507"/>
      <c r="AL268" s="1507"/>
      <c r="AM268" s="3"/>
      <c r="AN268" s="3"/>
      <c r="AO268" s="3"/>
      <c r="AP268" s="3"/>
      <c r="AQ268" s="3"/>
      <c r="AR268" s="161"/>
      <c r="AS268" s="1447" t="s">
        <v>552</v>
      </c>
      <c r="AT268" s="1447"/>
      <c r="AU268" s="1447"/>
      <c r="AV268" s="1447"/>
      <c r="AW268" s="1447"/>
      <c r="AX268" s="1424">
        <f>'Control Panel'!I1713</f>
        <v>0</v>
      </c>
      <c r="AY268" s="1424"/>
      <c r="AZ268" s="1424"/>
      <c r="BA268" s="1424"/>
      <c r="BB268" s="161"/>
      <c r="BC268" s="8"/>
      <c r="BD268" s="173"/>
      <c r="BE268" s="773"/>
      <c r="BF268" s="173"/>
      <c r="CD268" s="173"/>
      <c r="CE268" s="173"/>
      <c r="CF268" s="173"/>
      <c r="CG268" s="173"/>
    </row>
    <row r="269" spans="1:85" s="4" customFormat="1" ht="7.5" customHeight="1">
      <c r="A269" s="770"/>
      <c r="B269" s="7"/>
      <c r="C269" s="338"/>
      <c r="D269" s="338"/>
      <c r="E269" s="338"/>
      <c r="F269" s="338"/>
      <c r="G269" s="163"/>
      <c r="H269" s="161"/>
      <c r="I269" s="161"/>
      <c r="J269" s="161"/>
      <c r="K269" s="161"/>
      <c r="L269" s="197"/>
      <c r="M269" s="54"/>
      <c r="N269" s="54"/>
      <c r="O269" s="54"/>
      <c r="P269" s="340"/>
      <c r="Q269" s="197"/>
      <c r="R269" s="197"/>
      <c r="S269" s="3"/>
      <c r="T269" s="197"/>
      <c r="U269" s="18"/>
      <c r="V269" s="161"/>
      <c r="W269" s="161"/>
      <c r="X269" s="161"/>
      <c r="Y269" s="161"/>
      <c r="Z269" s="161"/>
      <c r="AA269" s="3"/>
      <c r="AB269" s="3"/>
      <c r="AC269" s="196"/>
      <c r="AD269" s="340"/>
      <c r="AE269" s="196"/>
      <c r="AF269" s="196"/>
      <c r="AG269" s="18"/>
      <c r="AH269" s="18"/>
      <c r="AI269" s="196"/>
      <c r="AJ269" s="18"/>
      <c r="AK269" s="18"/>
      <c r="AL269" s="18"/>
      <c r="AM269" s="3"/>
      <c r="AN269" s="3"/>
      <c r="AO269" s="3"/>
      <c r="AP269" s="3"/>
      <c r="AQ269" s="3"/>
      <c r="AR269" s="161"/>
      <c r="AS269" s="161"/>
      <c r="AT269" s="161"/>
      <c r="AU269" s="161"/>
      <c r="AV269" s="161"/>
      <c r="AW269" s="300"/>
      <c r="AX269" s="1424"/>
      <c r="AY269" s="1424"/>
      <c r="AZ269" s="1424"/>
      <c r="BA269" s="1424"/>
      <c r="BB269" s="161"/>
      <c r="BC269" s="8"/>
      <c r="BD269" s="173"/>
      <c r="BE269" s="773"/>
      <c r="BF269" s="173"/>
      <c r="CD269" s="173"/>
      <c r="CE269" s="173"/>
      <c r="CF269" s="173"/>
      <c r="CG269" s="173"/>
    </row>
    <row r="270" spans="1:85" s="4" customFormat="1" ht="15" customHeight="1">
      <c r="A270" s="770"/>
      <c r="B270" s="7"/>
      <c r="C270" s="338"/>
      <c r="D270" s="338"/>
      <c r="E270" s="338"/>
      <c r="F270" s="338"/>
      <c r="G270" s="163"/>
      <c r="H270" s="161"/>
      <c r="I270" s="161"/>
      <c r="J270" s="103" t="s">
        <v>7677</v>
      </c>
      <c r="K270" s="3"/>
      <c r="L270" s="1455">
        <v>0</v>
      </c>
      <c r="M270" s="1481"/>
      <c r="N270" s="1456"/>
      <c r="O270" s="54" t="s">
        <v>7678</v>
      </c>
      <c r="P270" s="340"/>
      <c r="Q270" s="197"/>
      <c r="R270" s="197"/>
      <c r="S270" s="3"/>
      <c r="T270" s="194"/>
      <c r="U270" s="18"/>
      <c r="V270" s="3"/>
      <c r="W270" s="1455">
        <v>744</v>
      </c>
      <c r="X270" s="1456"/>
      <c r="Y270" s="161" t="s">
        <v>420</v>
      </c>
      <c r="Z270" s="161"/>
      <c r="AA270" s="3"/>
      <c r="AB270" s="3"/>
      <c r="AC270" s="1505">
        <f>'Control Panel'!H1714</f>
        <v>0</v>
      </c>
      <c r="AD270" s="1505"/>
      <c r="AE270" s="1505"/>
      <c r="AF270" s="1505"/>
      <c r="AG270" s="1505"/>
      <c r="AH270" s="18"/>
      <c r="AI270" s="1507"/>
      <c r="AJ270" s="1507"/>
      <c r="AK270" s="1507"/>
      <c r="AL270" s="1507"/>
      <c r="AM270" s="3"/>
      <c r="AN270" s="3"/>
      <c r="AO270" s="3"/>
      <c r="AP270" s="3"/>
      <c r="AQ270" s="3"/>
      <c r="AR270" s="161"/>
      <c r="AS270" s="161"/>
      <c r="AT270" s="1343" t="s">
        <v>550</v>
      </c>
      <c r="AU270" s="1343"/>
      <c r="AV270" s="1343"/>
      <c r="AW270" s="1343"/>
      <c r="AX270" s="1424">
        <f>'Control Panel'!I1714</f>
        <v>0</v>
      </c>
      <c r="AY270" s="1424"/>
      <c r="AZ270" s="1424"/>
      <c r="BA270" s="1424"/>
      <c r="BB270" s="161"/>
      <c r="BC270" s="8"/>
      <c r="BD270" s="173"/>
      <c r="BE270" s="773"/>
      <c r="BF270" s="173"/>
      <c r="CD270" s="173"/>
      <c r="CE270" s="173"/>
      <c r="CF270" s="173"/>
      <c r="CG270" s="173"/>
    </row>
    <row r="271" spans="1:85" s="4" customFormat="1" ht="7.5" customHeight="1">
      <c r="A271" s="770"/>
      <c r="B271" s="7"/>
      <c r="C271" s="338"/>
      <c r="D271" s="338"/>
      <c r="E271" s="338"/>
      <c r="F271" s="338"/>
      <c r="G271" s="163"/>
      <c r="H271" s="161"/>
      <c r="I271" s="161"/>
      <c r="J271" s="161"/>
      <c r="K271" s="161"/>
      <c r="L271" s="161"/>
      <c r="M271" s="161"/>
      <c r="N271" s="161"/>
      <c r="O271" s="161"/>
      <c r="P271" s="18"/>
      <c r="Q271" s="161"/>
      <c r="R271" s="161"/>
      <c r="S271" s="3"/>
      <c r="T271" s="161"/>
      <c r="U271" s="18"/>
      <c r="V271" s="161"/>
      <c r="W271" s="161"/>
      <c r="X271" s="161"/>
      <c r="Y271" s="161"/>
      <c r="Z271" s="161"/>
      <c r="AA271" s="3"/>
      <c r="AB271" s="3"/>
      <c r="AC271" s="18"/>
      <c r="AD271" s="18"/>
      <c r="AE271" s="18"/>
      <c r="AF271" s="18"/>
      <c r="AG271" s="18"/>
      <c r="AH271" s="18"/>
      <c r="AI271" s="18"/>
      <c r="AJ271" s="18"/>
      <c r="AK271" s="18"/>
      <c r="AL271" s="18"/>
      <c r="AM271" s="3"/>
      <c r="AN271" s="3"/>
      <c r="AO271" s="3"/>
      <c r="AP271" s="3"/>
      <c r="AQ271" s="3"/>
      <c r="AR271" s="161"/>
      <c r="AS271" s="161"/>
      <c r="AT271" s="161"/>
      <c r="AU271" s="161"/>
      <c r="AV271" s="161"/>
      <c r="AW271" s="300"/>
      <c r="AX271" s="1424"/>
      <c r="AY271" s="1424"/>
      <c r="AZ271" s="1424"/>
      <c r="BA271" s="1424"/>
      <c r="BB271" s="161"/>
      <c r="BC271" s="8"/>
      <c r="BD271" s="173"/>
      <c r="BE271" s="773"/>
      <c r="BF271" s="173"/>
    </row>
    <row r="272" spans="1:85" s="4" customFormat="1" ht="15" customHeight="1">
      <c r="A272" s="770"/>
      <c r="B272" s="7"/>
      <c r="C272" s="338"/>
      <c r="D272" s="338"/>
      <c r="E272" s="338"/>
      <c r="F272" s="338"/>
      <c r="G272" s="163"/>
      <c r="H272" s="161"/>
      <c r="I272" s="161"/>
      <c r="J272" s="103" t="s">
        <v>546</v>
      </c>
      <c r="K272" s="3"/>
      <c r="L272" s="1455">
        <v>0</v>
      </c>
      <c r="M272" s="1481"/>
      <c r="N272" s="1456"/>
      <c r="O272" s="54" t="s">
        <v>543</v>
      </c>
      <c r="P272" s="340"/>
      <c r="Q272" s="197"/>
      <c r="R272" s="197"/>
      <c r="S272" s="3"/>
      <c r="T272" s="194"/>
      <c r="U272" s="18"/>
      <c r="V272" s="3"/>
      <c r="W272" s="1455">
        <v>744</v>
      </c>
      <c r="X272" s="1456"/>
      <c r="Y272" s="161" t="s">
        <v>420</v>
      </c>
      <c r="Z272" s="161"/>
      <c r="AA272" s="3"/>
      <c r="AB272" s="3"/>
      <c r="AC272" s="1505">
        <f>'Control Panel'!H1715</f>
        <v>0</v>
      </c>
      <c r="AD272" s="1505"/>
      <c r="AE272" s="1505"/>
      <c r="AF272" s="1505"/>
      <c r="AG272" s="1505"/>
      <c r="AH272" s="18"/>
      <c r="AI272" s="1507"/>
      <c r="AJ272" s="1507"/>
      <c r="AK272" s="1507"/>
      <c r="AL272" s="1507"/>
      <c r="AM272" s="3"/>
      <c r="AN272" s="3"/>
      <c r="AO272" s="3"/>
      <c r="AP272" s="3"/>
      <c r="AQ272" s="3"/>
      <c r="AR272" s="161"/>
      <c r="AS272" s="161"/>
      <c r="AT272" s="1343" t="s">
        <v>550</v>
      </c>
      <c r="AU272" s="1343"/>
      <c r="AV272" s="1343"/>
      <c r="AW272" s="1343"/>
      <c r="AX272" s="1424">
        <f>'Control Panel'!I1715</f>
        <v>0</v>
      </c>
      <c r="AY272" s="1424"/>
      <c r="AZ272" s="1424"/>
      <c r="BA272" s="1424"/>
      <c r="BB272" s="161"/>
      <c r="BC272" s="8"/>
      <c r="BD272" s="173"/>
      <c r="BE272" s="773"/>
      <c r="BF272" s="173"/>
      <c r="CD272" s="173"/>
      <c r="CE272" s="173"/>
      <c r="CF272" s="173"/>
      <c r="CG272" s="173"/>
    </row>
    <row r="273" spans="1:59" s="4" customFormat="1" ht="7.5" customHeight="1">
      <c r="A273" s="770"/>
      <c r="B273" s="7"/>
      <c r="C273" s="338"/>
      <c r="D273" s="338"/>
      <c r="E273" s="338"/>
      <c r="F273" s="338"/>
      <c r="G273" s="163"/>
      <c r="H273" s="161"/>
      <c r="I273" s="161"/>
      <c r="J273" s="161"/>
      <c r="K273" s="161"/>
      <c r="L273" s="161"/>
      <c r="M273" s="161"/>
      <c r="N273" s="161"/>
      <c r="O273" s="161"/>
      <c r="P273" s="18"/>
      <c r="Q273" s="161"/>
      <c r="R273" s="161"/>
      <c r="S273" s="3"/>
      <c r="T273" s="161"/>
      <c r="U273" s="18"/>
      <c r="V273" s="161"/>
      <c r="W273" s="161"/>
      <c r="X273" s="161"/>
      <c r="Y273" s="161"/>
      <c r="Z273" s="161"/>
      <c r="AA273" s="3"/>
      <c r="AB273" s="3"/>
      <c r="AC273" s="18"/>
      <c r="AD273" s="18"/>
      <c r="AE273" s="18"/>
      <c r="AF273" s="18"/>
      <c r="AG273" s="18"/>
      <c r="AH273" s="18"/>
      <c r="AI273" s="18"/>
      <c r="AJ273" s="18"/>
      <c r="AK273" s="18"/>
      <c r="AL273" s="18"/>
      <c r="AM273" s="3"/>
      <c r="AN273" s="3"/>
      <c r="AO273" s="3"/>
      <c r="AP273" s="3"/>
      <c r="AQ273" s="3"/>
      <c r="AR273" s="161"/>
      <c r="AS273" s="161"/>
      <c r="AT273" s="161"/>
      <c r="AU273" s="161"/>
      <c r="AV273" s="161"/>
      <c r="AW273" s="300"/>
      <c r="AX273" s="1424"/>
      <c r="AY273" s="1424"/>
      <c r="AZ273" s="1424"/>
      <c r="BA273" s="1424"/>
      <c r="BB273" s="161"/>
      <c r="BC273" s="8"/>
      <c r="BD273" s="173"/>
      <c r="BE273" s="773"/>
      <c r="BF273" s="173"/>
    </row>
    <row r="274" spans="1:59" s="4" customFormat="1" ht="15" customHeight="1">
      <c r="A274" s="770"/>
      <c r="B274" s="7"/>
      <c r="C274" s="338"/>
      <c r="D274" s="338"/>
      <c r="E274" s="338"/>
      <c r="F274" s="338"/>
      <c r="G274" s="163"/>
      <c r="H274" s="161"/>
      <c r="I274" s="161"/>
      <c r="J274" s="103" t="s">
        <v>547</v>
      </c>
      <c r="K274" s="3"/>
      <c r="L274" s="1455">
        <v>0</v>
      </c>
      <c r="M274" s="1481"/>
      <c r="N274" s="1456"/>
      <c r="O274" s="54" t="s">
        <v>542</v>
      </c>
      <c r="P274" s="340"/>
      <c r="Q274" s="197"/>
      <c r="R274" s="197"/>
      <c r="S274" s="3"/>
      <c r="T274" s="194"/>
      <c r="U274" s="18"/>
      <c r="V274" s="3"/>
      <c r="W274" s="1455">
        <v>744</v>
      </c>
      <c r="X274" s="1456"/>
      <c r="Y274" s="161" t="s">
        <v>420</v>
      </c>
      <c r="Z274" s="161"/>
      <c r="AA274" s="3"/>
      <c r="AB274" s="3"/>
      <c r="AC274" s="1505">
        <f>'Control Panel'!H1716</f>
        <v>0</v>
      </c>
      <c r="AD274" s="1505"/>
      <c r="AE274" s="1505"/>
      <c r="AF274" s="1505"/>
      <c r="AG274" s="1505"/>
      <c r="AH274" s="18"/>
      <c r="AI274" s="1507"/>
      <c r="AJ274" s="1507"/>
      <c r="AK274" s="1507"/>
      <c r="AL274" s="1507"/>
      <c r="AM274" s="3"/>
      <c r="AN274" s="3"/>
      <c r="AO274" s="3"/>
      <c r="AP274" s="3"/>
      <c r="AQ274" s="3"/>
      <c r="AR274" s="161"/>
      <c r="AS274" s="161"/>
      <c r="AT274" s="1343" t="s">
        <v>551</v>
      </c>
      <c r="AU274" s="1343"/>
      <c r="AV274" s="1343"/>
      <c r="AW274" s="1343"/>
      <c r="AX274" s="1424">
        <f>'Control Panel'!I1716</f>
        <v>0</v>
      </c>
      <c r="AY274" s="1424"/>
      <c r="AZ274" s="1424"/>
      <c r="BA274" s="1424"/>
      <c r="BB274" s="161"/>
      <c r="BC274" s="8"/>
      <c r="BD274" s="173"/>
      <c r="BE274" s="773"/>
      <c r="BF274" s="173"/>
    </row>
    <row r="275" spans="1:59" s="4" customFormat="1" ht="7.5" customHeight="1">
      <c r="A275" s="770"/>
      <c r="B275" s="7"/>
      <c r="C275" s="338"/>
      <c r="D275" s="338"/>
      <c r="E275" s="338"/>
      <c r="F275" s="338"/>
      <c r="G275" s="163"/>
      <c r="H275" s="161"/>
      <c r="I275" s="161"/>
      <c r="J275" s="161"/>
      <c r="K275" s="161"/>
      <c r="L275" s="161"/>
      <c r="M275" s="161"/>
      <c r="N275" s="161"/>
      <c r="O275" s="161"/>
      <c r="P275" s="18"/>
      <c r="Q275" s="161"/>
      <c r="R275" s="161"/>
      <c r="S275" s="3"/>
      <c r="T275" s="161"/>
      <c r="U275" s="18"/>
      <c r="V275" s="161"/>
      <c r="W275" s="161"/>
      <c r="X275" s="161"/>
      <c r="Y275" s="161"/>
      <c r="Z275" s="161"/>
      <c r="AA275" s="3"/>
      <c r="AB275" s="3"/>
      <c r="AC275" s="18"/>
      <c r="AD275" s="18"/>
      <c r="AE275" s="18"/>
      <c r="AF275" s="18"/>
      <c r="AG275" s="18"/>
      <c r="AH275" s="18"/>
      <c r="AI275" s="18"/>
      <c r="AJ275" s="18"/>
      <c r="AK275" s="18"/>
      <c r="AL275" s="18"/>
      <c r="AM275" s="3"/>
      <c r="AN275" s="3"/>
      <c r="AO275" s="3"/>
      <c r="AP275" s="3"/>
      <c r="AQ275" s="3"/>
      <c r="AR275" s="161"/>
      <c r="AS275" s="161"/>
      <c r="AT275" s="161"/>
      <c r="AU275" s="161"/>
      <c r="AV275" s="161"/>
      <c r="AW275" s="300"/>
      <c r="AX275" s="654"/>
      <c r="AY275" s="654"/>
      <c r="AZ275" s="654"/>
      <c r="BA275" s="654"/>
      <c r="BB275" s="161"/>
      <c r="BC275" s="8"/>
      <c r="BD275" s="173"/>
      <c r="BE275" s="773"/>
      <c r="BF275" s="173"/>
    </row>
    <row r="276" spans="1:59" s="4" customFormat="1" ht="15" customHeight="1">
      <c r="A276" s="770"/>
      <c r="B276" s="7"/>
      <c r="C276" s="338"/>
      <c r="D276" s="338"/>
      <c r="E276" s="338"/>
      <c r="F276" s="338"/>
      <c r="G276" s="163"/>
      <c r="H276" s="161"/>
      <c r="I276" s="161"/>
      <c r="J276" s="103" t="s">
        <v>3220</v>
      </c>
      <c r="K276" s="161"/>
      <c r="L276" s="1455">
        <v>0</v>
      </c>
      <c r="M276" s="1481"/>
      <c r="N276" s="1456"/>
      <c r="O276" s="54" t="s">
        <v>7301</v>
      </c>
      <c r="P276" s="18"/>
      <c r="Q276" s="161"/>
      <c r="R276" s="161"/>
      <c r="S276" s="3"/>
      <c r="T276" s="161"/>
      <c r="U276" s="18"/>
      <c r="V276" s="3"/>
      <c r="W276" s="1455">
        <v>744</v>
      </c>
      <c r="X276" s="1456"/>
      <c r="Y276" s="161" t="s">
        <v>420</v>
      </c>
      <c r="Z276" s="161"/>
      <c r="AA276" s="3"/>
      <c r="AB276" s="3"/>
      <c r="AC276" s="1505">
        <f>'Control Panel'!H1717</f>
        <v>0</v>
      </c>
      <c r="AD276" s="1505"/>
      <c r="AE276" s="1505"/>
      <c r="AF276" s="1505"/>
      <c r="AG276" s="1505"/>
      <c r="AH276" s="18"/>
      <c r="AI276" s="18"/>
      <c r="AJ276" s="18"/>
      <c r="AK276" s="18"/>
      <c r="AL276" s="18"/>
      <c r="AM276" s="3"/>
      <c r="AN276" s="3"/>
      <c r="AO276" s="3"/>
      <c r="AP276" s="3"/>
      <c r="AQ276" s="3"/>
      <c r="AR276" s="161"/>
      <c r="AS276" s="161"/>
      <c r="AT276" s="1343" t="s">
        <v>3221</v>
      </c>
      <c r="AU276" s="1343"/>
      <c r="AV276" s="1343"/>
      <c r="AW276" s="1343"/>
      <c r="AX276" s="1424">
        <f>'Control Panel'!I1717</f>
        <v>0</v>
      </c>
      <c r="AY276" s="1424"/>
      <c r="AZ276" s="1424"/>
      <c r="BA276" s="1424"/>
      <c r="BB276" s="161"/>
      <c r="BC276" s="8"/>
      <c r="BD276" s="173"/>
      <c r="BE276" s="773"/>
      <c r="BF276" s="173"/>
    </row>
    <row r="277" spans="1:59" s="4" customFormat="1" ht="7.5" customHeight="1">
      <c r="A277" s="770"/>
      <c r="B277" s="7"/>
      <c r="C277" s="338"/>
      <c r="D277" s="338"/>
      <c r="E277" s="338"/>
      <c r="F277" s="338"/>
      <c r="G277" s="163"/>
      <c r="H277" s="161"/>
      <c r="I277" s="161"/>
      <c r="J277" s="161"/>
      <c r="K277" s="161"/>
      <c r="L277" s="161"/>
      <c r="M277" s="161"/>
      <c r="N277" s="161"/>
      <c r="O277" s="161"/>
      <c r="P277" s="18"/>
      <c r="Q277" s="161"/>
      <c r="R277" s="161"/>
      <c r="S277" s="3"/>
      <c r="T277" s="161"/>
      <c r="U277" s="18"/>
      <c r="V277" s="161"/>
      <c r="W277" s="161"/>
      <c r="X277" s="161"/>
      <c r="Y277" s="161"/>
      <c r="Z277" s="161"/>
      <c r="AA277" s="3"/>
      <c r="AB277" s="3"/>
      <c r="AC277" s="18"/>
      <c r="AD277" s="18"/>
      <c r="AE277" s="18"/>
      <c r="AF277" s="18"/>
      <c r="AG277" s="18"/>
      <c r="AH277" s="18"/>
      <c r="AI277" s="18"/>
      <c r="AJ277" s="18"/>
      <c r="AK277" s="18"/>
      <c r="AL277" s="18"/>
      <c r="AM277" s="3"/>
      <c r="AN277" s="3"/>
      <c r="AO277" s="3"/>
      <c r="AP277" s="3"/>
      <c r="AQ277" s="3"/>
      <c r="AR277" s="161"/>
      <c r="AS277" s="161"/>
      <c r="AT277" s="161"/>
      <c r="AU277" s="161"/>
      <c r="AV277" s="161"/>
      <c r="AW277" s="300"/>
      <c r="AX277" s="654"/>
      <c r="AY277" s="654"/>
      <c r="AZ277" s="654"/>
      <c r="BA277" s="654"/>
      <c r="BB277" s="161"/>
      <c r="BC277" s="8"/>
      <c r="BD277" s="173"/>
      <c r="BE277" s="773"/>
      <c r="BF277" s="173"/>
    </row>
    <row r="278" spans="1:59" s="4" customFormat="1" ht="15" customHeight="1">
      <c r="A278" s="770"/>
      <c r="B278" s="7"/>
      <c r="C278" s="338"/>
      <c r="D278" s="338"/>
      <c r="E278" s="338"/>
      <c r="F278" s="338"/>
      <c r="G278" s="163"/>
      <c r="H278" s="3"/>
      <c r="I278" s="3"/>
      <c r="J278" s="103" t="s">
        <v>327</v>
      </c>
      <c r="K278" s="3"/>
      <c r="L278" s="1455">
        <v>0</v>
      </c>
      <c r="M278" s="1481"/>
      <c r="N278" s="1456"/>
      <c r="O278" s="54" t="s">
        <v>336</v>
      </c>
      <c r="P278" s="340"/>
      <c r="Q278" s="197"/>
      <c r="R278" s="197"/>
      <c r="S278" s="3"/>
      <c r="T278" s="194"/>
      <c r="U278" s="341"/>
      <c r="V278" s="3"/>
      <c r="W278" s="1455">
        <v>744</v>
      </c>
      <c r="X278" s="1456"/>
      <c r="Y278" s="161" t="s">
        <v>420</v>
      </c>
      <c r="Z278" s="161"/>
      <c r="AA278" s="3"/>
      <c r="AB278" s="3"/>
      <c r="AC278" s="1505">
        <f>'Control Panel'!H1718</f>
        <v>0</v>
      </c>
      <c r="AD278" s="1505"/>
      <c r="AE278" s="1505"/>
      <c r="AF278" s="1505"/>
      <c r="AG278" s="1505"/>
      <c r="AH278" s="474"/>
      <c r="AI278" s="1507"/>
      <c r="AJ278" s="1507"/>
      <c r="AK278" s="1507"/>
      <c r="AL278" s="1507"/>
      <c r="AM278" s="3"/>
      <c r="AN278" s="3"/>
      <c r="AO278" s="3"/>
      <c r="AP278" s="3"/>
      <c r="AQ278" s="3"/>
      <c r="AR278" s="336"/>
      <c r="AS278" s="75"/>
      <c r="AT278" s="1343" t="s">
        <v>391</v>
      </c>
      <c r="AU278" s="1343"/>
      <c r="AV278" s="1343"/>
      <c r="AW278" s="1343"/>
      <c r="AX278" s="1424">
        <f>'Control Panel'!I1718</f>
        <v>0</v>
      </c>
      <c r="AY278" s="1424"/>
      <c r="AZ278" s="1424"/>
      <c r="BA278" s="1424"/>
      <c r="BB278" s="161"/>
      <c r="BC278" s="8"/>
      <c r="BD278" s="173"/>
      <c r="BE278" s="773"/>
      <c r="BF278" s="173"/>
    </row>
    <row r="279" spans="1:59" s="4" customFormat="1" ht="7.5" customHeight="1">
      <c r="A279" s="770"/>
      <c r="B279" s="7"/>
      <c r="C279" s="338"/>
      <c r="D279" s="338"/>
      <c r="E279" s="338"/>
      <c r="F279" s="338"/>
      <c r="G279" s="163"/>
      <c r="H279" s="3"/>
      <c r="I279" s="3"/>
      <c r="J279" s="161"/>
      <c r="K279" s="161"/>
      <c r="L279" s="197"/>
      <c r="M279" s="54"/>
      <c r="N279" s="54"/>
      <c r="O279" s="54"/>
      <c r="P279" s="340"/>
      <c r="Q279" s="197"/>
      <c r="R279" s="197"/>
      <c r="S279" s="3"/>
      <c r="T279" s="197"/>
      <c r="U279" s="341"/>
      <c r="V279" s="161"/>
      <c r="W279" s="161"/>
      <c r="X279" s="54"/>
      <c r="Y279" s="54"/>
      <c r="Z279" s="54"/>
      <c r="AA279" s="3"/>
      <c r="AB279" s="3"/>
      <c r="AC279" s="196"/>
      <c r="AD279" s="340"/>
      <c r="AE279" s="196"/>
      <c r="AF279" s="196"/>
      <c r="AG279" s="196"/>
      <c r="AH279" s="196"/>
      <c r="AI279" s="196"/>
      <c r="AJ279" s="18"/>
      <c r="AK279" s="18"/>
      <c r="AL279" s="18"/>
      <c r="AM279" s="3"/>
      <c r="AN279" s="3"/>
      <c r="AO279" s="3"/>
      <c r="AP279" s="3"/>
      <c r="AQ279" s="3"/>
      <c r="AR279" s="161"/>
      <c r="AS279" s="161"/>
      <c r="AT279" s="161"/>
      <c r="AU279" s="161"/>
      <c r="AV279" s="161"/>
      <c r="AW279" s="226"/>
      <c r="AX279" s="654"/>
      <c r="AY279" s="654"/>
      <c r="AZ279" s="654"/>
      <c r="BA279" s="654"/>
      <c r="BB279" s="161"/>
      <c r="BC279" s="8"/>
      <c r="BD279" s="173"/>
      <c r="BE279" s="773"/>
      <c r="BF279" s="173"/>
    </row>
    <row r="280" spans="1:59" s="4" customFormat="1" ht="15" customHeight="1">
      <c r="A280" s="770"/>
      <c r="B280" s="7"/>
      <c r="C280" s="338"/>
      <c r="D280" s="338"/>
      <c r="E280" s="338"/>
      <c r="F280" s="338"/>
      <c r="G280" s="163"/>
      <c r="H280" s="3"/>
      <c r="I280" s="3"/>
      <c r="J280" s="103" t="s">
        <v>328</v>
      </c>
      <c r="K280" s="3"/>
      <c r="L280" s="1455">
        <v>0</v>
      </c>
      <c r="M280" s="1481"/>
      <c r="N280" s="1456"/>
      <c r="O280" s="54" t="s">
        <v>337</v>
      </c>
      <c r="P280" s="340"/>
      <c r="Q280" s="197"/>
      <c r="R280" s="197"/>
      <c r="S280" s="3"/>
      <c r="T280" s="194"/>
      <c r="U280" s="341"/>
      <c r="V280" s="3"/>
      <c r="W280" s="1455">
        <v>744</v>
      </c>
      <c r="X280" s="1456"/>
      <c r="Y280" s="161" t="s">
        <v>420</v>
      </c>
      <c r="Z280" s="161"/>
      <c r="AA280" s="3"/>
      <c r="AB280" s="3"/>
      <c r="AC280" s="1505">
        <f>'Control Panel'!H1719</f>
        <v>0</v>
      </c>
      <c r="AD280" s="1505"/>
      <c r="AE280" s="1505"/>
      <c r="AF280" s="1505"/>
      <c r="AG280" s="1505"/>
      <c r="AH280" s="474"/>
      <c r="AI280" s="1507"/>
      <c r="AJ280" s="1507"/>
      <c r="AK280" s="1507"/>
      <c r="AL280" s="1507"/>
      <c r="AM280" s="3"/>
      <c r="AN280" s="3"/>
      <c r="AO280" s="3"/>
      <c r="AP280" s="3"/>
      <c r="AQ280" s="3"/>
      <c r="AR280" s="336"/>
      <c r="AS280" s="75"/>
      <c r="AT280" s="1343" t="s">
        <v>392</v>
      </c>
      <c r="AU280" s="1343"/>
      <c r="AV280" s="1343"/>
      <c r="AW280" s="1343"/>
      <c r="AX280" s="1424">
        <f>'Control Panel'!I1719</f>
        <v>0</v>
      </c>
      <c r="AY280" s="1424"/>
      <c r="AZ280" s="1424"/>
      <c r="BA280" s="1424"/>
      <c r="BB280" s="161"/>
      <c r="BC280" s="8"/>
      <c r="BD280" s="173"/>
      <c r="BE280" s="773"/>
      <c r="BF280" s="173"/>
    </row>
    <row r="281" spans="1:59" s="4" customFormat="1" ht="7.5" customHeight="1">
      <c r="A281" s="770"/>
      <c r="B281" s="7"/>
      <c r="C281" s="338"/>
      <c r="D281" s="338"/>
      <c r="E281" s="338"/>
      <c r="F281" s="338"/>
      <c r="G281" s="163"/>
      <c r="H281" s="3"/>
      <c r="I281" s="3"/>
      <c r="J281" s="3"/>
      <c r="K281" s="3"/>
      <c r="L281" s="3"/>
      <c r="M281" s="3"/>
      <c r="N281" s="3"/>
      <c r="O281" s="3"/>
      <c r="P281" s="3"/>
      <c r="Q281" s="3"/>
      <c r="R281" s="3"/>
      <c r="S281" s="3"/>
      <c r="T281" s="3"/>
      <c r="U281" s="3"/>
      <c r="V281" s="3"/>
      <c r="W281" s="3"/>
      <c r="X281" s="3"/>
      <c r="Y281" s="3"/>
      <c r="Z281" s="161"/>
      <c r="AA281" s="3"/>
      <c r="AB281" s="3"/>
      <c r="AC281" s="1242"/>
      <c r="AD281" s="1242"/>
      <c r="AE281" s="1242"/>
      <c r="AF281" s="1242"/>
      <c r="AG281" s="1242"/>
      <c r="AH281" s="474"/>
      <c r="AI281" s="1239"/>
      <c r="AJ281" s="1239"/>
      <c r="AK281" s="1239"/>
      <c r="AL281" s="1239"/>
      <c r="AM281" s="3"/>
      <c r="AN281" s="3"/>
      <c r="AO281" s="3"/>
      <c r="AP281" s="3"/>
      <c r="AQ281" s="3"/>
      <c r="AR281" s="1238"/>
      <c r="AS281" s="75"/>
      <c r="AT281" s="1237"/>
      <c r="AU281" s="1237"/>
      <c r="AV281" s="1237"/>
      <c r="AW281" s="1237"/>
      <c r="AX281" s="1240"/>
      <c r="AY281" s="1240"/>
      <c r="AZ281" s="1240"/>
      <c r="BA281" s="1240"/>
      <c r="BB281" s="161"/>
      <c r="BC281" s="8"/>
      <c r="BD281" s="173"/>
      <c r="BE281" s="773"/>
      <c r="BF281" s="173"/>
    </row>
    <row r="282" spans="1:59" s="4" customFormat="1" ht="15" customHeight="1">
      <c r="A282" s="770"/>
      <c r="B282" s="7"/>
      <c r="C282" s="338"/>
      <c r="D282" s="338"/>
      <c r="E282" s="338"/>
      <c r="F282" s="338"/>
      <c r="G282" s="163"/>
      <c r="H282" s="3"/>
      <c r="I282" s="3"/>
      <c r="J282" s="103" t="s">
        <v>7062</v>
      </c>
      <c r="K282" s="3"/>
      <c r="L282" s="1455">
        <v>0</v>
      </c>
      <c r="M282" s="1481"/>
      <c r="N282" s="1456"/>
      <c r="O282" s="54" t="s">
        <v>7243</v>
      </c>
      <c r="P282" s="340"/>
      <c r="Q282" s="197"/>
      <c r="R282" s="197"/>
      <c r="S282" s="3"/>
      <c r="T282" s="194"/>
      <c r="U282" s="341"/>
      <c r="V282" s="3"/>
      <c r="W282" s="1455">
        <v>744</v>
      </c>
      <c r="X282" s="1456"/>
      <c r="Y282" s="161" t="s">
        <v>420</v>
      </c>
      <c r="Z282" s="161"/>
      <c r="AA282" s="3"/>
      <c r="AB282" s="3"/>
      <c r="AC282" s="1505">
        <f>'Control Panel'!H1720</f>
        <v>0</v>
      </c>
      <c r="AD282" s="1505"/>
      <c r="AE282" s="1505"/>
      <c r="AF282" s="1505"/>
      <c r="AG282" s="1505"/>
      <c r="AH282" s="474"/>
      <c r="AI282" s="1507"/>
      <c r="AJ282" s="1507"/>
      <c r="AK282" s="1507"/>
      <c r="AL282" s="1507"/>
      <c r="AM282" s="3"/>
      <c r="AN282" s="3"/>
      <c r="AO282" s="3"/>
      <c r="AP282" s="3"/>
      <c r="AQ282" s="3"/>
      <c r="AR282" s="1238"/>
      <c r="AS282" s="75"/>
      <c r="AT282" s="1343" t="s">
        <v>7246</v>
      </c>
      <c r="AU282" s="1343"/>
      <c r="AV282" s="1343"/>
      <c r="AW282" s="1343"/>
      <c r="AX282" s="1424">
        <f>'Control Panel'!I1720</f>
        <v>0</v>
      </c>
      <c r="AY282" s="1424"/>
      <c r="AZ282" s="1424"/>
      <c r="BA282" s="1424"/>
      <c r="BB282" s="161"/>
      <c r="BC282" s="8"/>
      <c r="BD282" s="173"/>
      <c r="BE282" s="773"/>
      <c r="BF282" s="173"/>
    </row>
    <row r="283" spans="1:59" s="4" customFormat="1" ht="7.5" customHeight="1">
      <c r="A283" s="770"/>
      <c r="B283" s="7"/>
      <c r="C283" s="338"/>
      <c r="D283" s="338"/>
      <c r="E283" s="338"/>
      <c r="F283" s="338"/>
      <c r="G283" s="163"/>
      <c r="H283" s="3"/>
      <c r="I283" s="3"/>
      <c r="J283" s="42"/>
      <c r="K283" s="3"/>
      <c r="L283" s="694"/>
      <c r="M283" s="694"/>
      <c r="N283" s="694"/>
      <c r="O283" s="54"/>
      <c r="P283" s="340"/>
      <c r="Q283" s="197"/>
      <c r="R283" s="197"/>
      <c r="S283" s="54"/>
      <c r="T283" s="197"/>
      <c r="U283" s="290"/>
      <c r="V283" s="694"/>
      <c r="W283" s="694"/>
      <c r="X283" s="54"/>
      <c r="Y283" s="161"/>
      <c r="Z283" s="161"/>
      <c r="AA283" s="3"/>
      <c r="AB283" s="3"/>
      <c r="AC283" s="340"/>
      <c r="AD283" s="340"/>
      <c r="AE283" s="196"/>
      <c r="AF283" s="196"/>
      <c r="AG283" s="18"/>
      <c r="AH283" s="18"/>
      <c r="AI283" s="196"/>
      <c r="AJ283" s="18"/>
      <c r="AK283" s="18"/>
      <c r="AL283" s="18"/>
      <c r="AM283" s="3"/>
      <c r="AN283" s="3"/>
      <c r="AO283" s="3"/>
      <c r="AP283" s="3"/>
      <c r="AQ283" s="3"/>
      <c r="AR283" s="161"/>
      <c r="AS283" s="161"/>
      <c r="AT283" s="161"/>
      <c r="AU283" s="161"/>
      <c r="AV283" s="161"/>
      <c r="AW283" s="226"/>
      <c r="AX283" s="654"/>
      <c r="AY283" s="654"/>
      <c r="AZ283" s="654"/>
      <c r="BA283" s="654"/>
      <c r="BB283" s="161"/>
      <c r="BC283" s="8"/>
      <c r="BD283" s="173"/>
      <c r="BE283" s="773"/>
      <c r="BF283" s="173"/>
    </row>
    <row r="284" spans="1:59" s="4" customFormat="1" ht="15" customHeight="1">
      <c r="A284" s="770"/>
      <c r="B284" s="7"/>
      <c r="C284" s="338"/>
      <c r="D284" s="338"/>
      <c r="E284" s="338"/>
      <c r="F284" s="338"/>
      <c r="G284" s="163"/>
      <c r="H284" s="3"/>
      <c r="I284" s="3"/>
      <c r="J284" s="339" t="s">
        <v>6988</v>
      </c>
      <c r="K284" s="3"/>
      <c r="L284" s="1455">
        <v>0</v>
      </c>
      <c r="M284" s="1481"/>
      <c r="N284" s="1456"/>
      <c r="O284" s="54" t="s">
        <v>6989</v>
      </c>
      <c r="P284" s="340"/>
      <c r="Q284" s="197"/>
      <c r="R284" s="197"/>
      <c r="S284" s="3"/>
      <c r="T284" s="194"/>
      <c r="U284" s="290"/>
      <c r="V284" s="3"/>
      <c r="W284" s="1455">
        <v>744</v>
      </c>
      <c r="X284" s="1456"/>
      <c r="Y284" s="161" t="s">
        <v>420</v>
      </c>
      <c r="Z284" s="161"/>
      <c r="AA284" s="3"/>
      <c r="AB284" s="3"/>
      <c r="AC284" s="1505">
        <f>'Control Panel'!H1721</f>
        <v>0</v>
      </c>
      <c r="AD284" s="1505"/>
      <c r="AE284" s="1505"/>
      <c r="AF284" s="1505"/>
      <c r="AG284" s="1505"/>
      <c r="AH284" s="18"/>
      <c r="AI284" s="1507"/>
      <c r="AJ284" s="1507"/>
      <c r="AK284" s="1507"/>
      <c r="AL284" s="1507"/>
      <c r="AM284" s="3"/>
      <c r="AN284" s="3"/>
      <c r="AO284" s="3"/>
      <c r="AP284" s="3"/>
      <c r="AQ284" s="3"/>
      <c r="AR284" s="161"/>
      <c r="AS284" s="161"/>
      <c r="AT284" s="1343" t="s">
        <v>6990</v>
      </c>
      <c r="AU284" s="1343"/>
      <c r="AV284" s="1343"/>
      <c r="AW284" s="1343"/>
      <c r="AX284" s="1424">
        <f>'Control Panel'!I1721</f>
        <v>0</v>
      </c>
      <c r="AY284" s="1424"/>
      <c r="AZ284" s="1424"/>
      <c r="BA284" s="1424"/>
      <c r="BB284" s="161"/>
      <c r="BC284" s="8"/>
      <c r="BD284" s="173"/>
      <c r="BE284" s="773"/>
      <c r="BF284" s="173"/>
    </row>
    <row r="285" spans="1:59" s="4" customFormat="1" ht="7.5" customHeight="1">
      <c r="A285" s="770"/>
      <c r="B285" s="7"/>
      <c r="C285" s="338"/>
      <c r="D285" s="338"/>
      <c r="E285" s="338"/>
      <c r="F285" s="338"/>
      <c r="G285" s="163"/>
      <c r="H285" s="3"/>
      <c r="I285" s="3"/>
      <c r="J285" s="3"/>
      <c r="K285" s="3"/>
      <c r="L285" s="3"/>
      <c r="M285" s="3"/>
      <c r="N285" s="3"/>
      <c r="O285" s="3"/>
      <c r="P285" s="3"/>
      <c r="Q285" s="3"/>
      <c r="R285" s="3"/>
      <c r="S285" s="3"/>
      <c r="T285" s="3"/>
      <c r="U285" s="3"/>
      <c r="V285" s="3"/>
      <c r="W285" s="3"/>
      <c r="X285" s="3"/>
      <c r="Y285" s="161"/>
      <c r="Z285" s="161"/>
      <c r="AA285" s="3"/>
      <c r="AB285" s="3"/>
      <c r="AC285" s="1242"/>
      <c r="AD285" s="1242"/>
      <c r="AE285" s="1242"/>
      <c r="AF285" s="1242"/>
      <c r="AG285" s="1242"/>
      <c r="AH285" s="18"/>
      <c r="AI285" s="1239"/>
      <c r="AJ285" s="1239"/>
      <c r="AK285" s="1239"/>
      <c r="AL285" s="1239"/>
      <c r="AM285" s="3"/>
      <c r="AN285" s="3"/>
      <c r="AO285" s="3"/>
      <c r="AP285" s="3"/>
      <c r="AQ285" s="3"/>
      <c r="AR285" s="161"/>
      <c r="AS285" s="161"/>
      <c r="AT285" s="1237"/>
      <c r="AU285" s="1237"/>
      <c r="AV285" s="1237"/>
      <c r="AW285" s="1237"/>
      <c r="AX285" s="1240"/>
      <c r="AY285" s="1240"/>
      <c r="AZ285" s="1240"/>
      <c r="BA285" s="1240"/>
      <c r="BB285" s="161"/>
      <c r="BC285" s="8"/>
      <c r="BD285" s="173"/>
      <c r="BE285" s="773"/>
      <c r="BF285" s="173"/>
    </row>
    <row r="286" spans="1:59" s="4" customFormat="1" ht="15" customHeight="1">
      <c r="A286" s="770"/>
      <c r="B286" s="7"/>
      <c r="C286" s="338"/>
      <c r="D286" s="338"/>
      <c r="E286" s="338"/>
      <c r="F286" s="338"/>
      <c r="G286" s="163"/>
      <c r="H286" s="3"/>
      <c r="I286" s="3"/>
      <c r="J286" s="339" t="s">
        <v>7244</v>
      </c>
      <c r="K286" s="3"/>
      <c r="L286" s="1455">
        <v>0</v>
      </c>
      <c r="M286" s="1481"/>
      <c r="N286" s="1456"/>
      <c r="O286" s="54" t="s">
        <v>7245</v>
      </c>
      <c r="P286" s="340"/>
      <c r="Q286" s="197"/>
      <c r="R286" s="197"/>
      <c r="S286" s="3"/>
      <c r="T286" s="194"/>
      <c r="U286" s="290"/>
      <c r="V286" s="3"/>
      <c r="W286" s="1455">
        <v>744</v>
      </c>
      <c r="X286" s="1456"/>
      <c r="Y286" s="161" t="s">
        <v>420</v>
      </c>
      <c r="Z286" s="161"/>
      <c r="AA286" s="3"/>
      <c r="AB286" s="3"/>
      <c r="AC286" s="1505">
        <f>'Control Panel'!H1722</f>
        <v>0</v>
      </c>
      <c r="AD286" s="1505"/>
      <c r="AE286" s="1505"/>
      <c r="AF286" s="1505"/>
      <c r="AG286" s="1505"/>
      <c r="AH286" s="18"/>
      <c r="AI286" s="1507"/>
      <c r="AJ286" s="1507"/>
      <c r="AK286" s="1507"/>
      <c r="AL286" s="1507"/>
      <c r="AM286" s="3"/>
      <c r="AN286" s="3"/>
      <c r="AO286" s="3"/>
      <c r="AP286" s="3"/>
      <c r="AQ286" s="3"/>
      <c r="AR286" s="161"/>
      <c r="AS286" s="161"/>
      <c r="AT286" s="1343" t="s">
        <v>7247</v>
      </c>
      <c r="AU286" s="1343"/>
      <c r="AV286" s="1343"/>
      <c r="AW286" s="1343"/>
      <c r="AX286" s="1424">
        <f>'Control Panel'!I1722</f>
        <v>0</v>
      </c>
      <c r="AY286" s="1424"/>
      <c r="AZ286" s="1424"/>
      <c r="BA286" s="1424"/>
      <c r="BB286" s="161"/>
      <c r="BC286" s="8"/>
      <c r="BD286" s="173"/>
      <c r="BE286" s="773"/>
      <c r="BF286" s="173"/>
    </row>
    <row r="287" spans="1:59" s="4" customFormat="1" ht="7.5" customHeight="1">
      <c r="A287" s="770"/>
      <c r="B287" s="7"/>
      <c r="C287" s="338"/>
      <c r="D287" s="338"/>
      <c r="E287" s="338"/>
      <c r="F287" s="338"/>
      <c r="G287" s="163"/>
      <c r="H287" s="3"/>
      <c r="I287" s="42"/>
      <c r="J287" s="161"/>
      <c r="K287" s="290"/>
      <c r="L287" s="290"/>
      <c r="M287" s="290"/>
      <c r="N287" s="54"/>
      <c r="O287" s="54"/>
      <c r="P287" s="197"/>
      <c r="Q287" s="197"/>
      <c r="R287" s="3"/>
      <c r="S287" s="194"/>
      <c r="T287" s="336"/>
      <c r="U287" s="336"/>
      <c r="V287" s="336"/>
      <c r="W287" s="336"/>
      <c r="X287" s="336"/>
      <c r="Y287" s="54"/>
      <c r="Z287" s="290"/>
      <c r="AA287" s="290"/>
      <c r="AB287" s="290"/>
      <c r="AC287" s="54"/>
      <c r="AD287" s="161"/>
      <c r="AE287" s="161"/>
      <c r="AF287" s="161"/>
      <c r="AG287" s="161"/>
      <c r="AH287" s="161"/>
      <c r="AI287" s="161"/>
      <c r="AJ287" s="161"/>
      <c r="AK287" s="161"/>
      <c r="AL287" s="161"/>
      <c r="AM287" s="161"/>
      <c r="AN287" s="161"/>
      <c r="AO287" s="161"/>
      <c r="AP287" s="161"/>
      <c r="AQ287" s="161"/>
      <c r="AR287" s="161"/>
      <c r="AS287" s="161"/>
      <c r="AT287" s="161"/>
      <c r="AU287" s="161"/>
      <c r="AV287" s="161"/>
      <c r="AW287" s="300"/>
      <c r="AX287" s="654"/>
      <c r="AY287" s="654"/>
      <c r="AZ287" s="654"/>
      <c r="BA287" s="654"/>
      <c r="BB287" s="161"/>
      <c r="BC287" s="8"/>
      <c r="BD287" s="173"/>
      <c r="BE287" s="773"/>
      <c r="BF287" s="173"/>
      <c r="BG287" s="173"/>
    </row>
    <row r="288" spans="1:59" s="4" customFormat="1" ht="16.5" customHeight="1">
      <c r="A288" s="770"/>
      <c r="B288" s="359">
        <v>1</v>
      </c>
      <c r="C288" s="338"/>
      <c r="D288" s="338"/>
      <c r="E288" s="338"/>
      <c r="F288" s="338"/>
      <c r="G288" s="163"/>
      <c r="H288" s="161"/>
      <c r="I288" s="744"/>
      <c r="J288" s="161"/>
      <c r="K288" s="161"/>
      <c r="L288" s="161"/>
      <c r="M288" s="161"/>
      <c r="N288" s="161"/>
      <c r="O288" s="161"/>
      <c r="P288" s="161"/>
      <c r="Q288" s="161"/>
      <c r="R288" s="161"/>
      <c r="S288" s="161"/>
      <c r="T288" s="161"/>
      <c r="U288" s="161"/>
      <c r="V288" s="161"/>
      <c r="W288" s="161"/>
      <c r="X288" s="161"/>
      <c r="Y288" s="161"/>
      <c r="Z288" s="161"/>
      <c r="AA288" s="161"/>
      <c r="AB288" s="161"/>
      <c r="AC288" s="161"/>
      <c r="AD288" s="161"/>
      <c r="AE288" s="161"/>
      <c r="AF288" s="161"/>
      <c r="AG288" s="161"/>
      <c r="AH288" s="161"/>
      <c r="AI288" s="1371" t="s">
        <v>4566</v>
      </c>
      <c r="AJ288" s="1371"/>
      <c r="AK288" s="1371"/>
      <c r="AL288" s="1371"/>
      <c r="AM288" s="1371"/>
      <c r="AN288" s="1371"/>
      <c r="AO288" s="1371"/>
      <c r="AP288" s="1371"/>
      <c r="AQ288" s="1371"/>
      <c r="AR288" s="1371"/>
      <c r="AS288" s="1371"/>
      <c r="AT288" s="1371"/>
      <c r="AU288" s="1371"/>
      <c r="AV288" s="1371"/>
      <c r="AW288" s="1371"/>
      <c r="AX288" s="1515">
        <f>'Control Panel'!I1724</f>
        <v>0</v>
      </c>
      <c r="AY288" s="1515"/>
      <c r="AZ288" s="1515"/>
      <c r="BA288" s="1515"/>
      <c r="BB288" s="161"/>
      <c r="BC288" s="8"/>
      <c r="BD288" s="173"/>
      <c r="BE288" s="773"/>
      <c r="BF288" s="173"/>
      <c r="BG288" s="173"/>
    </row>
    <row r="289" spans="1:85" s="4" customFormat="1" ht="15.75" customHeight="1">
      <c r="A289" s="770"/>
      <c r="B289" s="7"/>
      <c r="C289" s="338"/>
      <c r="D289" s="338"/>
      <c r="E289" s="338"/>
      <c r="F289" s="338"/>
      <c r="G289" s="163"/>
      <c r="H289" s="161"/>
      <c r="I289" s="161"/>
      <c r="J289" s="161"/>
      <c r="K289" s="161"/>
      <c r="L289" s="161"/>
      <c r="M289" s="161"/>
      <c r="N289" s="161"/>
      <c r="O289" s="161"/>
      <c r="P289" s="161"/>
      <c r="Q289" s="161"/>
      <c r="R289" s="161"/>
      <c r="S289" s="161"/>
      <c r="T289" s="161"/>
      <c r="U289" s="161"/>
      <c r="V289" s="161"/>
      <c r="W289" s="161"/>
      <c r="X289" s="161"/>
      <c r="Y289" s="161"/>
      <c r="Z289" s="161"/>
      <c r="AA289" s="161"/>
      <c r="AB289" s="161"/>
      <c r="AC289" s="161"/>
      <c r="AD289" s="161"/>
      <c r="AE289" s="161"/>
      <c r="AF289" s="161"/>
      <c r="AG289" s="161"/>
      <c r="AH289" s="161"/>
      <c r="AI289" s="161"/>
      <c r="AJ289" s="161"/>
      <c r="AK289" s="161"/>
      <c r="AL289" s="161"/>
      <c r="AM289" s="161"/>
      <c r="AN289" s="161"/>
      <c r="AO289" s="161"/>
      <c r="AP289" s="161"/>
      <c r="AQ289" s="161"/>
      <c r="AR289" s="161"/>
      <c r="AS289" s="161"/>
      <c r="AT289" s="161"/>
      <c r="AU289" s="161"/>
      <c r="AV289" s="161"/>
      <c r="AW289" s="161"/>
      <c r="AX289" s="665"/>
      <c r="AY289" s="665"/>
      <c r="AZ289" s="665"/>
      <c r="BA289" s="665"/>
      <c r="BB289" s="161"/>
      <c r="BC289" s="8"/>
      <c r="BD289" s="173"/>
      <c r="BE289" s="773"/>
      <c r="BF289" s="173"/>
      <c r="BG289" s="173"/>
    </row>
    <row r="290" spans="1:85" s="4" customFormat="1" ht="7.5" customHeight="1">
      <c r="A290" s="770"/>
      <c r="B290" s="7"/>
      <c r="C290" s="338"/>
      <c r="D290" s="338"/>
      <c r="E290" s="338"/>
      <c r="F290" s="338"/>
      <c r="G290" s="354"/>
      <c r="H290" s="161"/>
      <c r="I290" s="1532" t="s">
        <v>7257</v>
      </c>
      <c r="J290" s="1532"/>
      <c r="K290" s="1532"/>
      <c r="L290" s="1532"/>
      <c r="M290" s="1532"/>
      <c r="N290" s="1532"/>
      <c r="O290" s="1532"/>
      <c r="P290" s="695"/>
      <c r="Q290" s="695"/>
      <c r="R290" s="695"/>
      <c r="S290" s="695"/>
      <c r="T290" s="695"/>
      <c r="U290" s="695"/>
      <c r="V290" s="695"/>
      <c r="W290" s="695"/>
      <c r="X290" s="695"/>
      <c r="Y290" s="695"/>
      <c r="Z290" s="695"/>
      <c r="AA290" s="695"/>
      <c r="AB290" s="695"/>
      <c r="AC290" s="695"/>
      <c r="AD290" s="695"/>
      <c r="AE290" s="695"/>
      <c r="AF290" s="695"/>
      <c r="AG290" s="695"/>
      <c r="AH290" s="695"/>
      <c r="AI290" s="695"/>
      <c r="AJ290" s="695"/>
      <c r="AK290" s="695"/>
      <c r="AL290" s="695"/>
      <c r="AM290" s="695"/>
      <c r="AN290" s="695"/>
      <c r="AO290" s="695"/>
      <c r="AP290" s="695"/>
      <c r="AQ290" s="695"/>
      <c r="AR290" s="695"/>
      <c r="AS290" s="695"/>
      <c r="AT290" s="695"/>
      <c r="AU290" s="695"/>
      <c r="AV290" s="695"/>
      <c r="AW290" s="695"/>
      <c r="AX290" s="654"/>
      <c r="AY290" s="654"/>
      <c r="AZ290" s="654"/>
      <c r="BA290" s="654"/>
      <c r="BB290" s="161"/>
      <c r="BC290" s="8"/>
      <c r="BD290" s="173"/>
      <c r="BE290" s="773"/>
      <c r="BF290" s="173"/>
      <c r="BG290" s="173"/>
      <c r="BH290" s="173"/>
      <c r="BI290" s="173"/>
      <c r="BJ290" s="173"/>
      <c r="BK290" s="173"/>
      <c r="BM290" s="173"/>
      <c r="BN290" s="173"/>
      <c r="BO290" s="173"/>
      <c r="BQ290" s="173"/>
      <c r="BR290" s="173"/>
      <c r="BS290" s="173"/>
      <c r="BU290" s="173"/>
      <c r="BV290" s="173"/>
      <c r="BW290" s="173"/>
      <c r="BY290" s="173"/>
      <c r="BZ290" s="173"/>
      <c r="CB290" s="173"/>
      <c r="CC290" s="173"/>
      <c r="CD290" s="173"/>
      <c r="CF290" s="173"/>
      <c r="CG290" s="173"/>
    </row>
    <row r="291" spans="1:85" s="4" customFormat="1" ht="7.5" customHeight="1">
      <c r="A291" s="770"/>
      <c r="B291" s="7"/>
      <c r="C291" s="338"/>
      <c r="D291" s="338"/>
      <c r="E291" s="338"/>
      <c r="F291" s="338"/>
      <c r="G291" s="354"/>
      <c r="H291" s="161"/>
      <c r="I291" s="1532"/>
      <c r="J291" s="1532"/>
      <c r="K291" s="1532"/>
      <c r="L291" s="1532"/>
      <c r="M291" s="1532"/>
      <c r="N291" s="1532"/>
      <c r="O291" s="1532"/>
      <c r="P291" s="695"/>
      <c r="Q291" s="695"/>
      <c r="R291" s="695"/>
      <c r="S291" s="695"/>
      <c r="T291" s="695"/>
      <c r="U291" s="695"/>
      <c r="V291" s="695"/>
      <c r="W291" s="695"/>
      <c r="X291" s="695"/>
      <c r="Y291" s="695"/>
      <c r="Z291" s="695"/>
      <c r="AA291" s="695"/>
      <c r="AB291" s="695"/>
      <c r="AC291" s="695"/>
      <c r="AD291" s="695"/>
      <c r="AE291" s="695"/>
      <c r="AF291" s="695"/>
      <c r="AG291" s="695"/>
      <c r="AH291" s="695"/>
      <c r="AI291" s="695"/>
      <c r="AJ291" s="695"/>
      <c r="AK291" s="695"/>
      <c r="AL291" s="695"/>
      <c r="AM291" s="695"/>
      <c r="AN291" s="695"/>
      <c r="AO291" s="695"/>
      <c r="AP291" s="695"/>
      <c r="AQ291" s="695"/>
      <c r="AR291" s="695"/>
      <c r="AS291" s="695"/>
      <c r="AT291" s="695"/>
      <c r="AU291" s="695"/>
      <c r="AV291" s="695"/>
      <c r="AW291" s="695"/>
      <c r="AX291" s="654"/>
      <c r="AY291" s="654"/>
      <c r="AZ291" s="654"/>
      <c r="BA291" s="654"/>
      <c r="BB291" s="161"/>
      <c r="BC291" s="8"/>
      <c r="BD291" s="173"/>
      <c r="BE291" s="773"/>
      <c r="BF291" s="173"/>
      <c r="BG291" s="173"/>
      <c r="BI291" s="173"/>
      <c r="BJ291" s="173"/>
      <c r="BK291" s="173"/>
      <c r="BM291" s="173"/>
      <c r="BN291" s="173"/>
      <c r="BO291" s="173"/>
      <c r="BQ291" s="173"/>
      <c r="BR291" s="173"/>
      <c r="BS291" s="173"/>
      <c r="BU291" s="173"/>
      <c r="BV291" s="173"/>
      <c r="BW291" s="173"/>
      <c r="BY291" s="173"/>
      <c r="BZ291" s="173"/>
      <c r="CB291" s="173"/>
      <c r="CC291" s="173"/>
      <c r="CD291" s="173"/>
      <c r="CF291" s="173"/>
      <c r="CG291" s="173"/>
    </row>
    <row r="292" spans="1:85" s="4" customFormat="1" ht="15" customHeight="1">
      <c r="A292" s="770"/>
      <c r="B292" s="7"/>
      <c r="C292" s="338"/>
      <c r="D292" s="338"/>
      <c r="E292" s="338"/>
      <c r="F292" s="338"/>
      <c r="G292" s="354"/>
      <c r="H292" s="161"/>
      <c r="I292" s="161"/>
      <c r="J292" s="161"/>
      <c r="K292" s="161"/>
      <c r="L292" s="161"/>
      <c r="M292" s="161"/>
      <c r="N292" s="161"/>
      <c r="O292" s="161"/>
      <c r="P292" s="161"/>
      <c r="Q292" s="161"/>
      <c r="R292" s="161"/>
      <c r="S292" s="161"/>
      <c r="T292" s="161"/>
      <c r="U292" s="161"/>
      <c r="V292" s="161"/>
      <c r="W292" s="161"/>
      <c r="X292" s="161"/>
      <c r="Y292" s="161"/>
      <c r="Z292" s="161"/>
      <c r="AA292" s="161"/>
      <c r="AB292" s="161"/>
      <c r="AC292" s="161"/>
      <c r="AD292" s="161"/>
      <c r="AE292" s="161"/>
      <c r="AF292" s="3"/>
      <c r="AG292" s="3"/>
      <c r="AH292" s="3"/>
      <c r="AI292" s="161"/>
      <c r="AJ292" s="161"/>
      <c r="AK292" s="49"/>
      <c r="AL292" s="161"/>
      <c r="AM292" s="161"/>
      <c r="AN292" s="161"/>
      <c r="AO292" s="161"/>
      <c r="AP292" s="161"/>
      <c r="AQ292" s="161"/>
      <c r="AR292" s="161"/>
      <c r="AS292" s="161"/>
      <c r="AT292" s="161"/>
      <c r="AU292" s="161"/>
      <c r="AV292" s="161"/>
      <c r="AW292" s="300"/>
      <c r="AX292" s="654"/>
      <c r="AY292" s="654"/>
      <c r="AZ292" s="654"/>
      <c r="BA292" s="654"/>
      <c r="BB292" s="161"/>
      <c r="BC292" s="8"/>
      <c r="BD292" s="173"/>
      <c r="BE292" s="765"/>
      <c r="BR292" s="173"/>
      <c r="BS292" s="173"/>
      <c r="BU292" s="173"/>
      <c r="BV292" s="173"/>
      <c r="BW292" s="173"/>
      <c r="BY292" s="173"/>
      <c r="BZ292" s="173"/>
      <c r="CB292" s="173"/>
      <c r="CC292" s="173"/>
      <c r="CD292" s="173"/>
      <c r="CF292" s="173"/>
      <c r="CG292" s="173"/>
    </row>
    <row r="293" spans="1:85" s="4" customFormat="1" ht="15" customHeight="1">
      <c r="A293" s="770"/>
      <c r="B293" s="7"/>
      <c r="C293" s="337"/>
      <c r="D293" s="337"/>
      <c r="E293" s="337"/>
      <c r="F293" s="337"/>
      <c r="G293" s="163"/>
      <c r="H293" s="3"/>
      <c r="I293" s="650" t="s">
        <v>4569</v>
      </c>
      <c r="J293" s="650"/>
      <c r="K293" s="650"/>
      <c r="L293" s="650"/>
      <c r="M293" s="650"/>
      <c r="N293" s="650"/>
      <c r="O293" s="650"/>
      <c r="P293" s="161"/>
      <c r="Q293" s="650"/>
      <c r="R293" s="989" t="s">
        <v>4603</v>
      </c>
      <c r="S293" s="989"/>
      <c r="T293" s="989"/>
      <c r="U293" s="49"/>
      <c r="V293" s="161"/>
      <c r="W293" s="1261" t="s">
        <v>7335</v>
      </c>
      <c r="X293" s="49"/>
      <c r="Y293" s="49"/>
      <c r="Z293" s="49"/>
      <c r="AA293" s="49"/>
      <c r="AB293" s="1373" t="s">
        <v>275</v>
      </c>
      <c r="AC293" s="1373"/>
      <c r="AD293" s="1373"/>
      <c r="AE293" s="1373"/>
      <c r="AF293" s="1373"/>
      <c r="AG293" s="1373"/>
      <c r="AH293" s="3"/>
      <c r="AI293" s="1373" t="s">
        <v>72</v>
      </c>
      <c r="AJ293" s="1373"/>
      <c r="AK293" s="1373"/>
      <c r="AL293" s="1373"/>
      <c r="AM293" s="1373"/>
      <c r="AN293" s="3"/>
      <c r="AO293" s="3"/>
      <c r="AP293" s="3"/>
      <c r="AQ293" s="3"/>
      <c r="AR293" s="49"/>
      <c r="AS293" s="161"/>
      <c r="AT293" s="161"/>
      <c r="AU293" s="161"/>
      <c r="AV293" s="161"/>
      <c r="AW293" s="300"/>
      <c r="AX293" s="654"/>
      <c r="AY293" s="654"/>
      <c r="AZ293" s="654"/>
      <c r="BA293" s="654"/>
      <c r="BB293" s="161"/>
      <c r="BC293" s="8"/>
      <c r="BD293" s="173"/>
      <c r="BE293" s="773"/>
      <c r="BF293" s="173"/>
      <c r="CD293" s="173"/>
      <c r="CE293" s="173"/>
      <c r="CF293" s="173"/>
      <c r="CG293" s="173"/>
    </row>
    <row r="294" spans="1:85" s="4" customFormat="1" ht="7.5" customHeight="1">
      <c r="A294" s="770"/>
      <c r="B294" s="7"/>
      <c r="C294" s="337"/>
      <c r="D294" s="337"/>
      <c r="E294" s="337"/>
      <c r="F294" s="337"/>
      <c r="G294" s="163"/>
      <c r="H294" s="3"/>
      <c r="I294" s="650"/>
      <c r="J294" s="650"/>
      <c r="K294" s="650"/>
      <c r="L294" s="650"/>
      <c r="M294" s="650"/>
      <c r="N294" s="650"/>
      <c r="O294" s="650"/>
      <c r="P294" s="161"/>
      <c r="Q294" s="650"/>
      <c r="R294" s="989"/>
      <c r="S294" s="989"/>
      <c r="T294" s="989"/>
      <c r="U294" s="49"/>
      <c r="V294" s="49"/>
      <c r="W294" s="49"/>
      <c r="X294" s="49"/>
      <c r="Y294" s="49"/>
      <c r="Z294" s="49"/>
      <c r="AA294" s="49"/>
      <c r="AB294" s="1259"/>
      <c r="AC294" s="1259"/>
      <c r="AD294" s="1259"/>
      <c r="AE294" s="1259"/>
      <c r="AF294" s="1259"/>
      <c r="AG294" s="1259"/>
      <c r="AH294" s="3"/>
      <c r="AI294" s="3"/>
      <c r="AJ294" s="3"/>
      <c r="AK294" s="3"/>
      <c r="AL294" s="3"/>
      <c r="AM294" s="3"/>
      <c r="AN294" s="3"/>
      <c r="AO294" s="3"/>
      <c r="AP294" s="3"/>
      <c r="AQ294" s="3"/>
      <c r="AR294" s="49"/>
      <c r="AS294" s="161"/>
      <c r="AT294" s="161"/>
      <c r="AU294" s="161"/>
      <c r="AV294" s="161"/>
      <c r="AW294" s="300"/>
      <c r="AX294" s="654"/>
      <c r="AY294" s="654"/>
      <c r="AZ294" s="654"/>
      <c r="BA294" s="654"/>
      <c r="BB294" s="161"/>
      <c r="BC294" s="8"/>
      <c r="BD294" s="173"/>
      <c r="BE294" s="773"/>
      <c r="BF294" s="173"/>
      <c r="CD294" s="173"/>
      <c r="CE294" s="173"/>
      <c r="CF294" s="173"/>
      <c r="CG294" s="173"/>
    </row>
    <row r="295" spans="1:85" s="4" customFormat="1" ht="15" customHeight="1">
      <c r="A295" s="770"/>
      <c r="B295" s="7"/>
      <c r="C295" s="354"/>
      <c r="D295" s="354"/>
      <c r="E295" s="354"/>
      <c r="F295" s="354"/>
      <c r="G295" s="161"/>
      <c r="H295" s="3"/>
      <c r="I295" s="1244" t="s">
        <v>7098</v>
      </c>
      <c r="J295" s="1244"/>
      <c r="K295" s="1244"/>
      <c r="L295" s="1244"/>
      <c r="M295" s="1244"/>
      <c r="N295" s="1244"/>
      <c r="O295" s="1244"/>
      <c r="P295" s="161"/>
      <c r="Q295" s="161"/>
      <c r="R295" s="1437">
        <v>0</v>
      </c>
      <c r="S295" s="1437"/>
      <c r="T295" s="54" t="s">
        <v>4604</v>
      </c>
      <c r="U295" s="49"/>
      <c r="V295" s="49"/>
      <c r="W295" s="1437"/>
      <c r="X295" s="1437"/>
      <c r="Y295" s="54"/>
      <c r="Z295" s="49"/>
      <c r="AA295" s="54"/>
      <c r="AB295" s="161"/>
      <c r="AC295" s="1455">
        <v>0</v>
      </c>
      <c r="AD295" s="1481"/>
      <c r="AE295" s="1481"/>
      <c r="AF295" s="1456"/>
      <c r="AG295" s="54"/>
      <c r="AH295" s="3"/>
      <c r="AI295" s="1516">
        <f>'Control Panel'!I1727</f>
        <v>0</v>
      </c>
      <c r="AJ295" s="1516"/>
      <c r="AK295" s="1516"/>
      <c r="AL295" s="1516"/>
      <c r="AM295" s="1516"/>
      <c r="AN295" s="1343" t="s">
        <v>7254</v>
      </c>
      <c r="AO295" s="1343"/>
      <c r="AP295" s="1343"/>
      <c r="AQ295" s="1343"/>
      <c r="AR295" s="1343"/>
      <c r="AS295" s="1343"/>
      <c r="AT295" s="1343"/>
      <c r="AU295" s="1343"/>
      <c r="AV295" s="1343"/>
      <c r="AW295" s="1343"/>
      <c r="AX295" s="1424">
        <f>'Control Panel'!J1727</f>
        <v>0</v>
      </c>
      <c r="AY295" s="1424"/>
      <c r="AZ295" s="1424"/>
      <c r="BA295" s="1424"/>
      <c r="BB295" s="988"/>
      <c r="BC295" s="8"/>
      <c r="BD295" s="173"/>
      <c r="BE295" s="765"/>
      <c r="BR295" s="173"/>
      <c r="BS295" s="173"/>
      <c r="BU295" s="173"/>
      <c r="BV295" s="173"/>
      <c r="BW295" s="173"/>
      <c r="BY295" s="173"/>
      <c r="BZ295" s="173"/>
      <c r="CB295" s="173"/>
      <c r="CC295" s="173"/>
      <c r="CD295" s="173"/>
      <c r="CF295" s="173"/>
      <c r="CG295" s="173"/>
    </row>
    <row r="296" spans="1:85" s="4" customFormat="1" ht="7.5" customHeight="1">
      <c r="A296" s="770"/>
      <c r="B296" s="7"/>
      <c r="C296" s="354"/>
      <c r="D296" s="354"/>
      <c r="E296" s="354"/>
      <c r="F296" s="354"/>
      <c r="G296" s="161"/>
      <c r="H296" s="161"/>
      <c r="I296" s="161"/>
      <c r="J296" s="986"/>
      <c r="K296" s="986"/>
      <c r="L296" s="986"/>
      <c r="M296" s="986"/>
      <c r="N296" s="986"/>
      <c r="O296" s="986"/>
      <c r="P296" s="986"/>
      <c r="Q296" s="161"/>
      <c r="R296" s="161"/>
      <c r="S296" s="161"/>
      <c r="T296" s="161"/>
      <c r="U296" s="49"/>
      <c r="V296" s="49"/>
      <c r="W296" s="49"/>
      <c r="X296" s="49"/>
      <c r="Y296" s="49"/>
      <c r="Z296" s="49"/>
      <c r="AA296" s="161"/>
      <c r="AB296" s="161"/>
      <c r="AC296" s="161"/>
      <c r="AD296" s="161"/>
      <c r="AE296" s="161"/>
      <c r="AF296" s="161"/>
      <c r="AG296" s="3"/>
      <c r="AH296" s="161"/>
      <c r="AI296" s="999"/>
      <c r="AJ296" s="999"/>
      <c r="AK296" s="999"/>
      <c r="AL296" s="54"/>
      <c r="AM296" s="161"/>
      <c r="AN296" s="161"/>
      <c r="AO296" s="984"/>
      <c r="AP296" s="984"/>
      <c r="AQ296" s="984"/>
      <c r="AR296" s="984"/>
      <c r="AS296" s="984"/>
      <c r="AT296" s="984"/>
      <c r="AU296" s="984"/>
      <c r="AV296" s="984"/>
      <c r="AW296" s="984"/>
      <c r="AX296" s="985"/>
      <c r="AY296" s="985"/>
      <c r="AZ296" s="985"/>
      <c r="BA296" s="985"/>
      <c r="BB296" s="161"/>
      <c r="BC296" s="8"/>
      <c r="BD296" s="173"/>
      <c r="BE296" s="773"/>
      <c r="BF296" s="173"/>
      <c r="BG296" s="173"/>
      <c r="BI296" s="173"/>
      <c r="BJ296" s="173"/>
      <c r="BK296" s="173"/>
      <c r="BM296" s="173"/>
      <c r="BN296" s="173"/>
      <c r="BO296" s="173"/>
      <c r="BQ296" s="173"/>
      <c r="BR296" s="173"/>
      <c r="BS296" s="173"/>
      <c r="BU296" s="173"/>
      <c r="BV296" s="173"/>
      <c r="BW296" s="173"/>
      <c r="BY296" s="173"/>
      <c r="BZ296" s="173"/>
      <c r="CB296" s="173"/>
      <c r="CC296" s="173"/>
      <c r="CD296" s="173"/>
      <c r="CF296" s="173"/>
      <c r="CG296" s="173"/>
    </row>
    <row r="297" spans="1:85" s="4" customFormat="1" ht="15" customHeight="1">
      <c r="A297" s="770"/>
      <c r="B297" s="7"/>
      <c r="C297" s="337"/>
      <c r="D297" s="337"/>
      <c r="E297" s="337"/>
      <c r="F297" s="337"/>
      <c r="G297" s="163"/>
      <c r="H297" s="3"/>
      <c r="I297" s="650" t="s">
        <v>7252</v>
      </c>
      <c r="J297" s="650"/>
      <c r="K297" s="650"/>
      <c r="L297" s="650"/>
      <c r="M297" s="650"/>
      <c r="N297" s="650"/>
      <c r="O297" s="650"/>
      <c r="P297" s="161"/>
      <c r="Q297" s="650"/>
      <c r="R297" s="1243" t="s">
        <v>4603</v>
      </c>
      <c r="S297" s="1243"/>
      <c r="T297" s="1243"/>
      <c r="U297" s="49"/>
      <c r="V297" s="49"/>
      <c r="W297" s="1261" t="s">
        <v>7335</v>
      </c>
      <c r="X297" s="49"/>
      <c r="Y297" s="49"/>
      <c r="Z297" s="49"/>
      <c r="AA297" s="49"/>
      <c r="AB297" s="1373" t="s">
        <v>275</v>
      </c>
      <c r="AC297" s="1373"/>
      <c r="AD297" s="1373"/>
      <c r="AE297" s="1373"/>
      <c r="AF297" s="1373"/>
      <c r="AG297" s="1373"/>
      <c r="AH297" s="3"/>
      <c r="AI297" s="1373" t="s">
        <v>72</v>
      </c>
      <c r="AJ297" s="1373"/>
      <c r="AK297" s="1373"/>
      <c r="AL297" s="1373"/>
      <c r="AM297" s="1373"/>
      <c r="AN297" s="3"/>
      <c r="AO297" s="3"/>
      <c r="AP297" s="3"/>
      <c r="AQ297" s="3"/>
      <c r="AR297" s="49"/>
      <c r="AS297" s="161"/>
      <c r="AT297" s="161"/>
      <c r="AU297" s="161"/>
      <c r="AV297" s="161"/>
      <c r="AW297" s="300"/>
      <c r="AX297" s="654"/>
      <c r="AY297" s="654"/>
      <c r="AZ297" s="654"/>
      <c r="BA297" s="654"/>
      <c r="BB297" s="161"/>
      <c r="BC297" s="8"/>
      <c r="BD297" s="173"/>
      <c r="BE297" s="773"/>
      <c r="BF297" s="173"/>
      <c r="CD297" s="173"/>
      <c r="CE297" s="173"/>
      <c r="CF297" s="173"/>
      <c r="CG297" s="173"/>
    </row>
    <row r="298" spans="1:85" s="4" customFormat="1" ht="7.5" customHeight="1">
      <c r="A298" s="770"/>
      <c r="B298" s="7"/>
      <c r="C298" s="337"/>
      <c r="D298" s="337"/>
      <c r="E298" s="337"/>
      <c r="F298" s="337"/>
      <c r="G298" s="163"/>
      <c r="H298" s="3"/>
      <c r="I298" s="650"/>
      <c r="J298" s="650"/>
      <c r="K298" s="650"/>
      <c r="L298" s="650"/>
      <c r="M298" s="650"/>
      <c r="N298" s="650"/>
      <c r="O298" s="650"/>
      <c r="P298" s="161"/>
      <c r="Q298" s="650"/>
      <c r="R298" s="1243"/>
      <c r="S298" s="1243"/>
      <c r="T298" s="1243"/>
      <c r="U298" s="49"/>
      <c r="V298" s="49"/>
      <c r="W298" s="49"/>
      <c r="X298" s="49"/>
      <c r="Y298" s="49"/>
      <c r="Z298" s="49"/>
      <c r="AA298" s="49"/>
      <c r="AB298" s="1259"/>
      <c r="AC298" s="1259"/>
      <c r="AD298" s="1259"/>
      <c r="AE298" s="1259"/>
      <c r="AF298" s="1259"/>
      <c r="AG298" s="1259"/>
      <c r="AH298" s="3"/>
      <c r="AI298" s="3"/>
      <c r="AJ298" s="3"/>
      <c r="AK298" s="3"/>
      <c r="AL298" s="3"/>
      <c r="AM298" s="3"/>
      <c r="AN298" s="3"/>
      <c r="AO298" s="3"/>
      <c r="AP298" s="3"/>
      <c r="AQ298" s="3"/>
      <c r="AR298" s="49"/>
      <c r="AS298" s="161"/>
      <c r="AT298" s="161"/>
      <c r="AU298" s="161"/>
      <c r="AV298" s="161"/>
      <c r="AW298" s="300"/>
      <c r="AX298" s="654"/>
      <c r="AY298" s="654"/>
      <c r="AZ298" s="654"/>
      <c r="BA298" s="654"/>
      <c r="BB298" s="161"/>
      <c r="BC298" s="8"/>
      <c r="BD298" s="173"/>
      <c r="BE298" s="773"/>
      <c r="BF298" s="173"/>
      <c r="CD298" s="173"/>
      <c r="CE298" s="173"/>
      <c r="CF298" s="173"/>
      <c r="CG298" s="173"/>
    </row>
    <row r="299" spans="1:85" s="4" customFormat="1" ht="15" customHeight="1">
      <c r="A299" s="770"/>
      <c r="B299" s="7"/>
      <c r="C299" s="354"/>
      <c r="D299" s="354"/>
      <c r="E299" s="354"/>
      <c r="F299" s="354"/>
      <c r="G299" s="161"/>
      <c r="H299" s="3"/>
      <c r="I299" s="1244" t="s">
        <v>4472</v>
      </c>
      <c r="J299" s="1244"/>
      <c r="K299" s="1244"/>
      <c r="L299" s="1244"/>
      <c r="M299" s="1244"/>
      <c r="N299" s="1244"/>
      <c r="O299" s="1244"/>
      <c r="P299" s="161"/>
      <c r="Q299" s="161"/>
      <c r="R299" s="1437">
        <v>0</v>
      </c>
      <c r="S299" s="1437"/>
      <c r="T299" s="54" t="s">
        <v>4604</v>
      </c>
      <c r="U299" s="49"/>
      <c r="V299" s="49"/>
      <c r="W299" s="1437"/>
      <c r="X299" s="1437"/>
      <c r="Y299" s="54"/>
      <c r="Z299" s="49"/>
      <c r="AA299" s="54"/>
      <c r="AB299" s="161"/>
      <c r="AC299" s="1455">
        <v>0</v>
      </c>
      <c r="AD299" s="1481"/>
      <c r="AE299" s="1481"/>
      <c r="AF299" s="1456"/>
      <c r="AG299" s="54"/>
      <c r="AH299" s="3"/>
      <c r="AI299" s="1516">
        <f>'Control Panel'!I1728</f>
        <v>0</v>
      </c>
      <c r="AJ299" s="1516"/>
      <c r="AK299" s="1516"/>
      <c r="AL299" s="1516"/>
      <c r="AM299" s="1516"/>
      <c r="AN299" s="1343" t="s">
        <v>4565</v>
      </c>
      <c r="AO299" s="1343"/>
      <c r="AP299" s="1343"/>
      <c r="AQ299" s="1343"/>
      <c r="AR299" s="1343"/>
      <c r="AS299" s="1343"/>
      <c r="AT299" s="1343"/>
      <c r="AU299" s="1343"/>
      <c r="AV299" s="1343"/>
      <c r="AW299" s="1343"/>
      <c r="AX299" s="1424">
        <f>'Control Panel'!J1728</f>
        <v>0</v>
      </c>
      <c r="AY299" s="1424"/>
      <c r="AZ299" s="1424"/>
      <c r="BA299" s="1424"/>
      <c r="BB299" s="1239"/>
      <c r="BC299" s="8"/>
      <c r="BD299" s="173"/>
      <c r="BE299" s="765"/>
      <c r="BR299" s="173"/>
      <c r="BS299" s="173"/>
      <c r="BU299" s="173"/>
      <c r="BV299" s="173"/>
      <c r="BW299" s="173"/>
      <c r="BY299" s="173"/>
      <c r="BZ299" s="173"/>
      <c r="CB299" s="173"/>
      <c r="CC299" s="173"/>
      <c r="CD299" s="173"/>
      <c r="CF299" s="173"/>
      <c r="CG299" s="173"/>
    </row>
    <row r="300" spans="1:85" s="4" customFormat="1" ht="7.5" customHeight="1">
      <c r="A300" s="770"/>
      <c r="B300" s="7"/>
      <c r="C300" s="354"/>
      <c r="D300" s="354"/>
      <c r="E300" s="354"/>
      <c r="F300" s="354"/>
      <c r="G300" s="161"/>
      <c r="H300" s="161"/>
      <c r="I300" s="1241"/>
      <c r="J300" s="1241"/>
      <c r="K300" s="1241"/>
      <c r="L300" s="1241"/>
      <c r="M300" s="1241"/>
      <c r="N300" s="1241"/>
      <c r="O300" s="1241"/>
      <c r="P300" s="161"/>
      <c r="Q300" s="161"/>
      <c r="R300" s="354"/>
      <c r="S300" s="354"/>
      <c r="T300" s="354"/>
      <c r="U300" s="49"/>
      <c r="V300" s="49"/>
      <c r="W300" s="49"/>
      <c r="X300" s="49"/>
      <c r="Y300" s="49"/>
      <c r="Z300" s="49"/>
      <c r="AA300" s="54"/>
      <c r="AB300" s="354"/>
      <c r="AC300" s="354"/>
      <c r="AD300" s="354"/>
      <c r="AE300" s="354"/>
      <c r="AF300" s="354"/>
      <c r="AG300" s="3"/>
      <c r="AH300" s="3"/>
      <c r="AI300" s="1245"/>
      <c r="AJ300" s="1245"/>
      <c r="AK300" s="1245"/>
      <c r="AL300" s="1245"/>
      <c r="AM300" s="1245"/>
      <c r="AN300" s="161"/>
      <c r="AO300" s="1237"/>
      <c r="AP300" s="1237"/>
      <c r="AQ300" s="1237"/>
      <c r="AR300" s="1237"/>
      <c r="AS300" s="1237"/>
      <c r="AT300" s="1237"/>
      <c r="AU300" s="1237"/>
      <c r="AV300" s="1237"/>
      <c r="AW300" s="1237"/>
      <c r="AX300" s="1240"/>
      <c r="AY300" s="1240"/>
      <c r="AZ300" s="1240"/>
      <c r="BA300" s="1240"/>
      <c r="BB300" s="161"/>
      <c r="BC300" s="8"/>
      <c r="BD300" s="173"/>
      <c r="BE300" s="773"/>
      <c r="BF300" s="173"/>
      <c r="BG300" s="173"/>
      <c r="BI300" s="173"/>
      <c r="BJ300" s="173"/>
      <c r="BK300" s="173"/>
      <c r="BM300" s="173"/>
      <c r="BN300" s="173"/>
      <c r="BO300" s="173"/>
      <c r="BQ300" s="173"/>
      <c r="BR300" s="173"/>
      <c r="BS300" s="173"/>
      <c r="BU300" s="173"/>
      <c r="BV300" s="173"/>
      <c r="BW300" s="173"/>
      <c r="BY300" s="173"/>
      <c r="BZ300" s="173"/>
      <c r="CB300" s="173"/>
      <c r="CC300" s="173"/>
      <c r="CD300" s="173"/>
      <c r="CF300" s="173"/>
      <c r="CG300" s="173"/>
    </row>
    <row r="301" spans="1:85" s="4" customFormat="1" ht="15" customHeight="1">
      <c r="A301" s="770"/>
      <c r="B301" s="7"/>
      <c r="C301" s="337"/>
      <c r="D301" s="337"/>
      <c r="E301" s="337"/>
      <c r="F301" s="337"/>
      <c r="G301" s="163"/>
      <c r="H301" s="3"/>
      <c r="I301" s="650" t="s">
        <v>7253</v>
      </c>
      <c r="J301" s="650"/>
      <c r="K301" s="650"/>
      <c r="L301" s="650"/>
      <c r="M301" s="650"/>
      <c r="N301" s="650"/>
      <c r="O301" s="650"/>
      <c r="P301" s="161"/>
      <c r="Q301" s="650"/>
      <c r="R301" s="1243" t="s">
        <v>4603</v>
      </c>
      <c r="S301" s="1243"/>
      <c r="T301" s="1243"/>
      <c r="U301" s="49"/>
      <c r="V301" s="49"/>
      <c r="W301" s="1261" t="s">
        <v>7335</v>
      </c>
      <c r="X301" s="49"/>
      <c r="Y301" s="49"/>
      <c r="Z301" s="49"/>
      <c r="AA301" s="49"/>
      <c r="AB301" s="1373" t="s">
        <v>275</v>
      </c>
      <c r="AC301" s="1373"/>
      <c r="AD301" s="1373"/>
      <c r="AE301" s="1373"/>
      <c r="AF301" s="1373"/>
      <c r="AG301" s="1373"/>
      <c r="AH301" s="3"/>
      <c r="AI301" s="1373" t="s">
        <v>72</v>
      </c>
      <c r="AJ301" s="1373"/>
      <c r="AK301" s="1373"/>
      <c r="AL301" s="1373"/>
      <c r="AM301" s="1373"/>
      <c r="AN301" s="3"/>
      <c r="AO301" s="3"/>
      <c r="AP301" s="3"/>
      <c r="AQ301" s="3"/>
      <c r="AR301" s="49"/>
      <c r="AS301" s="161"/>
      <c r="AT301" s="161"/>
      <c r="AU301" s="161"/>
      <c r="AV301" s="161"/>
      <c r="AW301" s="300"/>
      <c r="AX301" s="654"/>
      <c r="AY301" s="654"/>
      <c r="AZ301" s="654"/>
      <c r="BA301" s="654"/>
      <c r="BB301" s="161"/>
      <c r="BC301" s="8"/>
      <c r="BD301" s="173"/>
      <c r="BE301" s="773"/>
      <c r="BF301" s="173"/>
      <c r="CD301" s="173"/>
      <c r="CE301" s="173"/>
      <c r="CF301" s="173"/>
      <c r="CG301" s="173"/>
    </row>
    <row r="302" spans="1:85" s="4" customFormat="1" ht="7.5" customHeight="1">
      <c r="A302" s="770"/>
      <c r="B302" s="7"/>
      <c r="C302" s="337"/>
      <c r="D302" s="337"/>
      <c r="E302" s="337"/>
      <c r="F302" s="337"/>
      <c r="G302" s="163"/>
      <c r="H302" s="3"/>
      <c r="I302" s="650"/>
      <c r="J302" s="650"/>
      <c r="K302" s="650"/>
      <c r="L302" s="650"/>
      <c r="M302" s="650"/>
      <c r="N302" s="650"/>
      <c r="O302" s="650"/>
      <c r="P302" s="161"/>
      <c r="Q302" s="650"/>
      <c r="R302" s="1243"/>
      <c r="S302" s="1243"/>
      <c r="T302" s="1243"/>
      <c r="U302" s="49"/>
      <c r="V302" s="49"/>
      <c r="W302" s="49"/>
      <c r="X302" s="49"/>
      <c r="Y302" s="49"/>
      <c r="Z302" s="49"/>
      <c r="AA302" s="49"/>
      <c r="AB302" s="1259"/>
      <c r="AC302" s="1259"/>
      <c r="AD302" s="1259"/>
      <c r="AE302" s="1259"/>
      <c r="AF302" s="1259"/>
      <c r="AG302" s="1259"/>
      <c r="AH302" s="3"/>
      <c r="AI302" s="3"/>
      <c r="AJ302" s="3"/>
      <c r="AK302" s="3"/>
      <c r="AL302" s="3"/>
      <c r="AM302" s="3"/>
      <c r="AN302" s="3"/>
      <c r="AO302" s="3"/>
      <c r="AP302" s="3"/>
      <c r="AQ302" s="3"/>
      <c r="AR302" s="49"/>
      <c r="AS302" s="161"/>
      <c r="AT302" s="161"/>
      <c r="AU302" s="161"/>
      <c r="AV302" s="161"/>
      <c r="AW302" s="300"/>
      <c r="AX302" s="654"/>
      <c r="AY302" s="654"/>
      <c r="AZ302" s="654"/>
      <c r="BA302" s="654"/>
      <c r="BB302" s="161"/>
      <c r="BC302" s="8"/>
      <c r="BD302" s="173"/>
      <c r="BE302" s="773"/>
      <c r="BF302" s="173"/>
      <c r="CD302" s="173"/>
      <c r="CE302" s="173"/>
      <c r="CF302" s="173"/>
      <c r="CG302" s="173"/>
    </row>
    <row r="303" spans="1:85" s="4" customFormat="1" ht="15" customHeight="1">
      <c r="A303" s="770"/>
      <c r="B303" s="7"/>
      <c r="C303" s="354"/>
      <c r="D303" s="354"/>
      <c r="E303" s="354"/>
      <c r="F303" s="354"/>
      <c r="G303" s="161"/>
      <c r="H303" s="3"/>
      <c r="I303" s="1244" t="s">
        <v>7204</v>
      </c>
      <c r="J303" s="1244"/>
      <c r="K303" s="1244"/>
      <c r="L303" s="1244"/>
      <c r="M303" s="1244"/>
      <c r="N303" s="1244"/>
      <c r="O303" s="1244"/>
      <c r="P303" s="161"/>
      <c r="Q303" s="161"/>
      <c r="R303" s="1437">
        <v>0</v>
      </c>
      <c r="S303" s="1437"/>
      <c r="T303" s="54" t="s">
        <v>4604</v>
      </c>
      <c r="U303" s="49"/>
      <c r="V303" s="49"/>
      <c r="W303" s="1437"/>
      <c r="X303" s="1437"/>
      <c r="Y303" s="54"/>
      <c r="Z303" s="49"/>
      <c r="AA303" s="54"/>
      <c r="AB303" s="161"/>
      <c r="AC303" s="1455">
        <v>0</v>
      </c>
      <c r="AD303" s="1481"/>
      <c r="AE303" s="1481"/>
      <c r="AF303" s="1456"/>
      <c r="AG303" s="54"/>
      <c r="AH303" s="3"/>
      <c r="AI303" s="1516">
        <f>'Control Panel'!I1729</f>
        <v>0</v>
      </c>
      <c r="AJ303" s="1516"/>
      <c r="AK303" s="1516"/>
      <c r="AL303" s="1516"/>
      <c r="AM303" s="1516"/>
      <c r="AN303" s="1343" t="s">
        <v>7255</v>
      </c>
      <c r="AO303" s="1343"/>
      <c r="AP303" s="1343"/>
      <c r="AQ303" s="1343"/>
      <c r="AR303" s="1343"/>
      <c r="AS303" s="1343"/>
      <c r="AT303" s="1343"/>
      <c r="AU303" s="1343"/>
      <c r="AV303" s="1343"/>
      <c r="AW303" s="1343"/>
      <c r="AX303" s="1424">
        <f>'Control Panel'!J1729</f>
        <v>0</v>
      </c>
      <c r="AY303" s="1424"/>
      <c r="AZ303" s="1424"/>
      <c r="BA303" s="1424"/>
      <c r="BB303" s="1239"/>
      <c r="BC303" s="8"/>
      <c r="BD303" s="173"/>
      <c r="BE303" s="765"/>
      <c r="BR303" s="173"/>
      <c r="BS303" s="173"/>
      <c r="BU303" s="173"/>
      <c r="BV303" s="173"/>
      <c r="BW303" s="173"/>
      <c r="BY303" s="173"/>
      <c r="BZ303" s="173"/>
      <c r="CB303" s="173"/>
      <c r="CC303" s="173"/>
      <c r="CD303" s="173"/>
      <c r="CF303" s="173"/>
      <c r="CG303" s="173"/>
    </row>
    <row r="304" spans="1:85" s="4" customFormat="1" ht="7.5" customHeight="1">
      <c r="A304" s="770"/>
      <c r="B304" s="7"/>
      <c r="C304" s="354"/>
      <c r="D304" s="354"/>
      <c r="E304" s="354"/>
      <c r="F304" s="354"/>
      <c r="G304" s="161"/>
      <c r="H304" s="161"/>
      <c r="I304" s="161"/>
      <c r="J304" s="1241"/>
      <c r="K304" s="1241"/>
      <c r="L304" s="1241"/>
      <c r="M304" s="1241"/>
      <c r="N304" s="1241"/>
      <c r="O304" s="1241"/>
      <c r="P304" s="1241"/>
      <c r="Q304" s="161"/>
      <c r="R304" s="161"/>
      <c r="S304" s="161"/>
      <c r="T304" s="161"/>
      <c r="U304" s="161"/>
      <c r="V304" s="161"/>
      <c r="W304" s="161"/>
      <c r="X304" s="161"/>
      <c r="Y304" s="161"/>
      <c r="Z304" s="3"/>
      <c r="AA304" s="161"/>
      <c r="AB304" s="161"/>
      <c r="AC304" s="999"/>
      <c r="AD304" s="999"/>
      <c r="AE304" s="999"/>
      <c r="AF304" s="54"/>
      <c r="AG304" s="161"/>
      <c r="AH304" s="161"/>
      <c r="AI304" s="161"/>
      <c r="AJ304" s="161"/>
      <c r="AK304" s="161"/>
      <c r="AL304" s="161"/>
      <c r="AM304" s="161"/>
      <c r="AN304" s="161"/>
      <c r="AO304" s="1237"/>
      <c r="AP304" s="1237"/>
      <c r="AQ304" s="1237"/>
      <c r="AR304" s="1237"/>
      <c r="AS304" s="1237"/>
      <c r="AT304" s="1237"/>
      <c r="AU304" s="1237"/>
      <c r="AV304" s="1237"/>
      <c r="AW304" s="1237"/>
      <c r="AX304" s="1240"/>
      <c r="AY304" s="1240"/>
      <c r="AZ304" s="1240"/>
      <c r="BA304" s="1240"/>
      <c r="BB304" s="161"/>
      <c r="BC304" s="8"/>
      <c r="BD304" s="173"/>
      <c r="BE304" s="773"/>
      <c r="BF304" s="173"/>
      <c r="BG304" s="173"/>
      <c r="BI304" s="173"/>
      <c r="BJ304" s="173"/>
      <c r="BK304" s="173"/>
      <c r="BM304" s="173"/>
      <c r="BN304" s="173"/>
      <c r="BO304" s="173"/>
      <c r="BQ304" s="173"/>
      <c r="BR304" s="173"/>
      <c r="BS304" s="173"/>
      <c r="BU304" s="173"/>
      <c r="BV304" s="173"/>
      <c r="BW304" s="173"/>
      <c r="BY304" s="173"/>
      <c r="BZ304" s="173"/>
      <c r="CB304" s="173"/>
      <c r="CC304" s="173"/>
      <c r="CD304" s="173"/>
      <c r="CF304" s="173"/>
      <c r="CG304" s="173"/>
    </row>
    <row r="305" spans="1:85" s="4" customFormat="1" ht="7.5" customHeight="1">
      <c r="A305" s="770"/>
      <c r="B305" s="7"/>
      <c r="C305" s="354"/>
      <c r="D305" s="354"/>
      <c r="E305" s="354"/>
      <c r="F305" s="354"/>
      <c r="G305" s="161"/>
      <c r="H305" s="161"/>
      <c r="I305" s="161"/>
      <c r="J305" s="1241"/>
      <c r="K305" s="1241"/>
      <c r="L305" s="1241"/>
      <c r="M305" s="1241"/>
      <c r="N305" s="1241"/>
      <c r="O305" s="1241"/>
      <c r="P305" s="1241"/>
      <c r="Q305" s="161"/>
      <c r="R305" s="161"/>
      <c r="S305" s="161"/>
      <c r="T305" s="161"/>
      <c r="U305" s="161"/>
      <c r="V305" s="161"/>
      <c r="W305" s="161"/>
      <c r="X305" s="161"/>
      <c r="Y305" s="161"/>
      <c r="Z305" s="3"/>
      <c r="AA305" s="161"/>
      <c r="AB305" s="161"/>
      <c r="AC305" s="999"/>
      <c r="AD305" s="999"/>
      <c r="AE305" s="999"/>
      <c r="AF305" s="54"/>
      <c r="AG305" s="161"/>
      <c r="AH305" s="161"/>
      <c r="AI305" s="161"/>
      <c r="AJ305" s="161"/>
      <c r="AK305" s="161"/>
      <c r="AL305" s="161"/>
      <c r="AM305" s="161"/>
      <c r="AN305" s="161"/>
      <c r="AO305" s="1237"/>
      <c r="AP305" s="1237"/>
      <c r="AQ305" s="1237"/>
      <c r="AR305" s="1237"/>
      <c r="AS305" s="1237"/>
      <c r="AT305" s="1237"/>
      <c r="AU305" s="1237"/>
      <c r="AV305" s="1237"/>
      <c r="AW305" s="1237"/>
      <c r="AX305" s="1240"/>
      <c r="AY305" s="1240"/>
      <c r="AZ305" s="1240"/>
      <c r="BA305" s="1240"/>
      <c r="BB305" s="161"/>
      <c r="BC305" s="8"/>
      <c r="BD305" s="173"/>
      <c r="BE305" s="773"/>
      <c r="BF305" s="173"/>
      <c r="BG305" s="173"/>
      <c r="BI305" s="173"/>
      <c r="BJ305" s="173"/>
      <c r="BK305" s="173"/>
      <c r="BM305" s="173"/>
      <c r="BN305" s="173"/>
      <c r="BO305" s="173"/>
      <c r="BQ305" s="173"/>
      <c r="BR305" s="173"/>
      <c r="BS305" s="173"/>
      <c r="BU305" s="173"/>
      <c r="BV305" s="173"/>
      <c r="BW305" s="173"/>
      <c r="BY305" s="173"/>
      <c r="BZ305" s="173"/>
      <c r="CB305" s="173"/>
      <c r="CC305" s="173"/>
      <c r="CD305" s="173"/>
      <c r="CF305" s="173"/>
      <c r="CG305" s="173"/>
    </row>
    <row r="306" spans="1:85" s="4" customFormat="1" ht="16.5" customHeight="1">
      <c r="A306" s="770"/>
      <c r="B306" s="359">
        <v>1</v>
      </c>
      <c r="C306" s="338"/>
      <c r="D306" s="338"/>
      <c r="E306" s="338"/>
      <c r="F306" s="338"/>
      <c r="G306" s="163"/>
      <c r="H306" s="161"/>
      <c r="I306" s="744"/>
      <c r="J306" s="161"/>
      <c r="K306" s="161"/>
      <c r="L306" s="161"/>
      <c r="M306" s="161"/>
      <c r="N306" s="161"/>
      <c r="O306" s="161"/>
      <c r="P306" s="161"/>
      <c r="Q306" s="161"/>
      <c r="R306" s="161"/>
      <c r="S306" s="161"/>
      <c r="T306" s="161"/>
      <c r="U306" s="161"/>
      <c r="V306" s="161"/>
      <c r="W306" s="161"/>
      <c r="X306" s="161"/>
      <c r="Y306" s="161"/>
      <c r="Z306" s="161"/>
      <c r="AA306" s="161"/>
      <c r="AB306" s="161"/>
      <c r="AC306" s="161"/>
      <c r="AD306" s="161"/>
      <c r="AE306" s="161"/>
      <c r="AF306" s="161"/>
      <c r="AG306" s="161"/>
      <c r="AH306" s="161"/>
      <c r="AI306" s="161"/>
      <c r="AJ306" s="161"/>
      <c r="AK306" s="1371" t="s">
        <v>7251</v>
      </c>
      <c r="AL306" s="1371"/>
      <c r="AM306" s="1371"/>
      <c r="AN306" s="1371"/>
      <c r="AO306" s="1371"/>
      <c r="AP306" s="1371"/>
      <c r="AQ306" s="1371"/>
      <c r="AR306" s="1371"/>
      <c r="AS306" s="1371"/>
      <c r="AT306" s="1371"/>
      <c r="AU306" s="1371"/>
      <c r="AV306" s="1371"/>
      <c r="AW306" s="1371"/>
      <c r="AX306" s="1515">
        <f>'Control Panel'!J1730</f>
        <v>0</v>
      </c>
      <c r="AY306" s="1515"/>
      <c r="AZ306" s="1515"/>
      <c r="BA306" s="1515"/>
      <c r="BB306" s="161"/>
      <c r="BC306" s="8"/>
      <c r="BD306" s="173"/>
      <c r="BE306" s="773"/>
      <c r="BF306" s="173"/>
      <c r="BG306" s="173"/>
    </row>
    <row r="307" spans="1:85" s="4" customFormat="1" ht="16.5" customHeight="1">
      <c r="A307" s="770"/>
      <c r="B307" s="359"/>
      <c r="C307" s="338"/>
      <c r="D307" s="338"/>
      <c r="E307" s="338"/>
      <c r="F307" s="338"/>
      <c r="G307" s="163"/>
      <c r="H307" s="161"/>
      <c r="I307" s="744"/>
      <c r="J307" s="161"/>
      <c r="K307" s="161"/>
      <c r="L307" s="161"/>
      <c r="M307" s="161"/>
      <c r="N307" s="161"/>
      <c r="O307" s="161"/>
      <c r="P307" s="161"/>
      <c r="Q307" s="161"/>
      <c r="R307" s="161"/>
      <c r="S307" s="161"/>
      <c r="T307" s="161"/>
      <c r="U307" s="161"/>
      <c r="V307" s="161"/>
      <c r="W307" s="161"/>
      <c r="X307" s="161"/>
      <c r="Y307" s="161"/>
      <c r="Z307" s="161"/>
      <c r="AA307" s="161"/>
      <c r="AB307" s="161"/>
      <c r="AC307" s="161"/>
      <c r="AD307" s="161"/>
      <c r="AE307" s="161"/>
      <c r="AF307" s="161"/>
      <c r="AG307" s="161"/>
      <c r="AH307" s="161"/>
      <c r="AI307" s="161"/>
      <c r="AJ307" s="161"/>
      <c r="AK307" s="3"/>
      <c r="AL307" s="1209"/>
      <c r="AM307" s="1209"/>
      <c r="AN307" s="1209"/>
      <c r="AO307" s="1209"/>
      <c r="AP307" s="1209"/>
      <c r="AQ307" s="1209"/>
      <c r="AR307" s="1209"/>
      <c r="AS307" s="1209"/>
      <c r="AT307" s="1209"/>
      <c r="AU307" s="1209"/>
      <c r="AV307" s="1209"/>
      <c r="AW307" s="1209"/>
      <c r="AX307" s="1210"/>
      <c r="AY307" s="1210"/>
      <c r="AZ307" s="1210"/>
      <c r="BA307" s="1210"/>
      <c r="BB307" s="161"/>
      <c r="BC307" s="8"/>
      <c r="BD307" s="173"/>
      <c r="BE307" s="773"/>
      <c r="BF307" s="173"/>
      <c r="BG307" s="173"/>
    </row>
    <row r="308" spans="1:85" s="4" customFormat="1" ht="15" customHeight="1">
      <c r="A308" s="770"/>
      <c r="B308" s="7"/>
      <c r="C308" s="354"/>
      <c r="D308" s="354"/>
      <c r="E308" s="354"/>
      <c r="F308" s="354"/>
      <c r="G308" s="161"/>
      <c r="H308" s="161"/>
      <c r="I308" s="696" t="s">
        <v>7048</v>
      </c>
      <c r="J308" s="697"/>
      <c r="K308" s="697"/>
      <c r="L308" s="697"/>
      <c r="M308" s="697"/>
      <c r="N308" s="697"/>
      <c r="O308" s="697"/>
      <c r="P308" s="697"/>
      <c r="Q308" s="697"/>
      <c r="R308" s="697"/>
      <c r="S308" s="697"/>
      <c r="T308" s="698"/>
      <c r="U308" s="698"/>
      <c r="V308" s="698"/>
      <c r="W308" s="698"/>
      <c r="X308" s="698"/>
      <c r="Y308" s="698"/>
      <c r="Z308" s="698"/>
      <c r="AA308" s="698"/>
      <c r="AB308" s="698"/>
      <c r="AC308" s="698"/>
      <c r="AD308" s="698"/>
      <c r="AE308" s="698"/>
      <c r="AF308" s="698"/>
      <c r="AG308" s="698"/>
      <c r="AH308" s="698"/>
      <c r="AI308" s="698"/>
      <c r="AJ308" s="698"/>
      <c r="AK308" s="698"/>
      <c r="AL308" s="698"/>
      <c r="AM308" s="698"/>
      <c r="AN308" s="698"/>
      <c r="AO308" s="698"/>
      <c r="AP308" s="698"/>
      <c r="AQ308" s="698"/>
      <c r="AR308" s="698"/>
      <c r="AS308" s="654"/>
      <c r="AT308" s="654"/>
      <c r="AU308" s="654"/>
      <c r="AV308" s="654"/>
      <c r="AW308" s="699"/>
      <c r="AX308" s="654"/>
      <c r="AY308" s="654"/>
      <c r="AZ308" s="654"/>
      <c r="BA308" s="654"/>
      <c r="BB308" s="161"/>
      <c r="BC308" s="8"/>
      <c r="BD308" s="173"/>
      <c r="BE308" s="773"/>
      <c r="BF308" s="173"/>
      <c r="BG308" s="173"/>
      <c r="BI308" s="173"/>
      <c r="BJ308" s="173"/>
      <c r="BK308" s="173"/>
      <c r="BM308" s="173"/>
      <c r="BN308" s="173"/>
      <c r="BO308" s="173"/>
      <c r="BQ308" s="173"/>
      <c r="BR308" s="173"/>
      <c r="BS308" s="173"/>
      <c r="BU308" s="173"/>
      <c r="BV308" s="173"/>
      <c r="BW308" s="173"/>
      <c r="BY308" s="173"/>
      <c r="BZ308" s="173"/>
      <c r="CB308" s="173"/>
      <c r="CC308" s="173"/>
      <c r="CD308" s="173"/>
      <c r="CF308" s="173"/>
      <c r="CG308" s="173"/>
    </row>
    <row r="309" spans="1:85" s="4" customFormat="1" ht="15" customHeight="1">
      <c r="A309" s="770"/>
      <c r="B309" s="7"/>
      <c r="C309" s="337"/>
      <c r="D309" s="337"/>
      <c r="E309" s="337"/>
      <c r="F309" s="337"/>
      <c r="G309" s="163"/>
      <c r="H309" s="3"/>
      <c r="I309" s="744"/>
      <c r="J309" s="49"/>
      <c r="K309" s="49"/>
      <c r="L309" s="49"/>
      <c r="M309" s="49"/>
      <c r="N309" s="49"/>
      <c r="O309" s="49"/>
      <c r="P309" s="49"/>
      <c r="Q309" s="49"/>
      <c r="R309" s="49"/>
      <c r="S309" s="49"/>
      <c r="T309" s="49"/>
      <c r="U309" s="49"/>
      <c r="V309" s="49"/>
      <c r="W309" s="49"/>
      <c r="X309" s="49"/>
      <c r="Y309" s="49"/>
      <c r="Z309" s="49"/>
      <c r="AA309" s="49"/>
      <c r="AB309" s="49"/>
      <c r="AC309" s="49"/>
      <c r="AD309" s="49"/>
      <c r="AE309" s="49"/>
      <c r="AF309" s="49"/>
      <c r="AG309" s="49"/>
      <c r="AH309" s="49"/>
      <c r="AI309" s="49"/>
      <c r="AJ309" s="49"/>
      <c r="AK309" s="49"/>
      <c r="AL309" s="49"/>
      <c r="AM309" s="49"/>
      <c r="AN309" s="49"/>
      <c r="AO309" s="49"/>
      <c r="AP309" s="49"/>
      <c r="AQ309" s="49"/>
      <c r="AR309" s="49"/>
      <c r="AS309" s="161"/>
      <c r="AT309" s="161"/>
      <c r="AU309" s="161"/>
      <c r="AV309" s="161"/>
      <c r="AW309" s="300"/>
      <c r="AX309" s="654"/>
      <c r="AY309" s="654"/>
      <c r="AZ309" s="654"/>
      <c r="BA309" s="654"/>
      <c r="BB309" s="161"/>
      <c r="BC309" s="8"/>
      <c r="BD309" s="173"/>
      <c r="BE309" s="773"/>
      <c r="BF309" s="173"/>
      <c r="BG309" s="173"/>
      <c r="BH309" s="173"/>
      <c r="BI309" s="173"/>
      <c r="BJ309" s="173"/>
      <c r="BK309" s="173"/>
      <c r="BL309" s="173"/>
      <c r="BM309" s="173"/>
      <c r="BN309" s="173"/>
      <c r="BO309" s="173"/>
      <c r="BP309" s="173"/>
      <c r="BQ309" s="173"/>
      <c r="BR309" s="173"/>
      <c r="BS309" s="173"/>
      <c r="BT309" s="173"/>
      <c r="BU309" s="173"/>
      <c r="BV309" s="173"/>
      <c r="BW309" s="173"/>
      <c r="BX309" s="173"/>
      <c r="BY309" s="173"/>
      <c r="BZ309" s="173"/>
      <c r="CA309" s="173"/>
      <c r="CB309" s="173"/>
      <c r="CC309" s="173"/>
      <c r="CD309" s="173"/>
      <c r="CE309" s="173"/>
      <c r="CF309" s="173"/>
      <c r="CG309" s="173"/>
    </row>
    <row r="310" spans="1:85" s="4" customFormat="1" ht="15" customHeight="1">
      <c r="A310" s="770"/>
      <c r="B310" s="7"/>
      <c r="C310" s="337"/>
      <c r="D310" s="337"/>
      <c r="E310" s="337"/>
      <c r="F310" s="337"/>
      <c r="G310" s="163"/>
      <c r="H310" s="3"/>
      <c r="I310" s="3"/>
      <c r="J310" s="1580" t="s">
        <v>119</v>
      </c>
      <c r="K310" s="1580"/>
      <c r="L310" s="1580"/>
      <c r="M310" s="1580"/>
      <c r="N310" s="1580"/>
      <c r="O310" s="1580"/>
      <c r="P310" s="1580"/>
      <c r="Q310" s="1580"/>
      <c r="R310" s="1580"/>
      <c r="S310" s="1580"/>
      <c r="T310" s="49"/>
      <c r="U310" s="1373" t="s">
        <v>275</v>
      </c>
      <c r="V310" s="1373"/>
      <c r="W310" s="1373"/>
      <c r="X310" s="1373"/>
      <c r="Y310" s="1373"/>
      <c r="Z310" s="1373"/>
      <c r="AA310" s="3"/>
      <c r="AB310" s="3"/>
      <c r="AC310" s="1373" t="s">
        <v>330</v>
      </c>
      <c r="AD310" s="1373"/>
      <c r="AE310" s="1373"/>
      <c r="AF310" s="1373"/>
      <c r="AG310" s="1373"/>
      <c r="AH310" s="49"/>
      <c r="AI310" s="49"/>
      <c r="AJ310" s="49"/>
      <c r="AK310" s="49"/>
      <c r="AL310" s="49"/>
      <c r="AM310" s="3"/>
      <c r="AN310" s="3"/>
      <c r="AO310" s="3"/>
      <c r="AP310" s="3"/>
      <c r="AQ310" s="3"/>
      <c r="AR310" s="49"/>
      <c r="AS310" s="161"/>
      <c r="AT310" s="161"/>
      <c r="AU310" s="161"/>
      <c r="AV310" s="161"/>
      <c r="AW310" s="300"/>
      <c r="AX310" s="654"/>
      <c r="AY310" s="654"/>
      <c r="AZ310" s="654"/>
      <c r="BA310" s="654"/>
      <c r="BB310" s="161"/>
      <c r="BC310" s="8"/>
      <c r="BD310" s="173"/>
      <c r="BE310" s="773"/>
      <c r="BF310" s="173"/>
      <c r="CD310" s="173"/>
      <c r="CE310" s="173"/>
      <c r="CF310" s="173"/>
      <c r="CG310" s="173"/>
    </row>
    <row r="311" spans="1:85" s="4" customFormat="1" ht="12" customHeight="1">
      <c r="A311" s="770"/>
      <c r="B311" s="7"/>
      <c r="C311" s="338"/>
      <c r="D311" s="338"/>
      <c r="E311" s="338"/>
      <c r="F311" s="338"/>
      <c r="G311" s="163"/>
      <c r="H311" s="161"/>
      <c r="I311" s="161"/>
      <c r="J311" s="161"/>
      <c r="K311" s="161"/>
      <c r="L311" s="161"/>
      <c r="M311" s="161"/>
      <c r="N311" s="161"/>
      <c r="O311" s="161"/>
      <c r="P311" s="161"/>
      <c r="Q311" s="161"/>
      <c r="R311" s="161"/>
      <c r="S311" s="161"/>
      <c r="T311" s="161"/>
      <c r="U311" s="161"/>
      <c r="V311" s="161"/>
      <c r="W311" s="161"/>
      <c r="X311" s="161"/>
      <c r="Y311" s="161"/>
      <c r="Z311" s="161"/>
      <c r="AA311" s="3"/>
      <c r="AB311" s="3"/>
      <c r="AC311" s="161"/>
      <c r="AD311" s="161"/>
      <c r="AE311" s="161"/>
      <c r="AF311" s="161"/>
      <c r="AG311" s="161"/>
      <c r="AH311" s="161"/>
      <c r="AI311" s="161"/>
      <c r="AJ311" s="161"/>
      <c r="AK311" s="161"/>
      <c r="AL311" s="161"/>
      <c r="AM311" s="3"/>
      <c r="AN311" s="3"/>
      <c r="AO311" s="3"/>
      <c r="AP311" s="3"/>
      <c r="AQ311" s="3"/>
      <c r="AR311" s="161"/>
      <c r="AS311" s="161"/>
      <c r="AT311" s="161"/>
      <c r="AU311" s="161"/>
      <c r="AV311" s="161"/>
      <c r="AW311" s="300"/>
      <c r="AX311" s="654"/>
      <c r="AY311" s="654"/>
      <c r="AZ311" s="654"/>
      <c r="BA311" s="654"/>
      <c r="BB311" s="161"/>
      <c r="BC311" s="8"/>
      <c r="BD311" s="173"/>
      <c r="BE311" s="773"/>
      <c r="BF311" s="173"/>
      <c r="CD311" s="173"/>
      <c r="CE311" s="173"/>
      <c r="CF311" s="173"/>
      <c r="CG311" s="173"/>
    </row>
    <row r="312" spans="1:85" s="4" customFormat="1" ht="15" customHeight="1">
      <c r="A312" s="770"/>
      <c r="B312" s="7"/>
      <c r="C312" s="338"/>
      <c r="D312" s="338"/>
      <c r="E312" s="338"/>
      <c r="F312" s="338"/>
      <c r="G312" s="163"/>
      <c r="H312" s="161"/>
      <c r="I312" s="161"/>
      <c r="J312" s="524"/>
      <c r="K312" s="3"/>
      <c r="L312" s="1455">
        <v>0</v>
      </c>
      <c r="M312" s="1481"/>
      <c r="N312" s="1456"/>
      <c r="O312" s="54" t="s">
        <v>7050</v>
      </c>
      <c r="P312" s="340"/>
      <c r="Q312" s="197"/>
      <c r="R312" s="197"/>
      <c r="S312" s="3"/>
      <c r="T312" s="194"/>
      <c r="U312" s="18"/>
      <c r="V312" s="3"/>
      <c r="W312" s="1455">
        <v>744</v>
      </c>
      <c r="X312" s="1456"/>
      <c r="Y312" s="161" t="s">
        <v>420</v>
      </c>
      <c r="Z312" s="161"/>
      <c r="AA312" s="3"/>
      <c r="AB312" s="3"/>
      <c r="AC312" s="1505">
        <f>'Control Panel'!F1903</f>
        <v>0</v>
      </c>
      <c r="AD312" s="1505"/>
      <c r="AE312" s="1505"/>
      <c r="AF312" s="1505"/>
      <c r="AG312" s="1505"/>
      <c r="AH312" s="18"/>
      <c r="AI312" s="1507"/>
      <c r="AJ312" s="1507"/>
      <c r="AK312" s="1507"/>
      <c r="AL312" s="1507"/>
      <c r="AM312" s="3"/>
      <c r="AN312" s="3"/>
      <c r="AO312" s="3"/>
      <c r="AP312" s="3"/>
      <c r="AQ312" s="3"/>
      <c r="AR312" s="161"/>
      <c r="AS312" s="1447"/>
      <c r="AT312" s="1447"/>
      <c r="AU312" s="1447"/>
      <c r="AV312" s="1447"/>
      <c r="AW312" s="1447"/>
      <c r="AX312" s="1424">
        <f>'Control Panel'!H1906</f>
        <v>0</v>
      </c>
      <c r="AY312" s="1424"/>
      <c r="AZ312" s="1424"/>
      <c r="BA312" s="1424"/>
      <c r="BB312" s="161"/>
      <c r="BC312" s="8"/>
      <c r="BD312" s="173"/>
      <c r="BE312" s="773"/>
      <c r="BF312" s="173"/>
      <c r="CD312" s="173"/>
      <c r="CE312" s="173"/>
      <c r="CF312" s="173"/>
      <c r="CG312" s="173"/>
    </row>
    <row r="313" spans="1:85" s="4" customFormat="1" ht="7.5" customHeight="1">
      <c r="A313" s="770"/>
      <c r="B313" s="7"/>
      <c r="C313" s="338"/>
      <c r="D313" s="338"/>
      <c r="E313" s="338"/>
      <c r="F313" s="338"/>
      <c r="G313" s="163"/>
      <c r="H313" s="161"/>
      <c r="I313" s="161"/>
      <c r="J313" s="524"/>
      <c r="K313" s="161"/>
      <c r="L313" s="197"/>
      <c r="M313" s="54"/>
      <c r="N313" s="54"/>
      <c r="O313" s="54"/>
      <c r="P313" s="340"/>
      <c r="Q313" s="197"/>
      <c r="R313" s="197"/>
      <c r="S313" s="3"/>
      <c r="T313" s="197"/>
      <c r="U313" s="18"/>
      <c r="V313" s="161"/>
      <c r="W313" s="161"/>
      <c r="X313" s="161"/>
      <c r="Y313" s="161"/>
      <c r="Z313" s="161"/>
      <c r="AA313" s="3"/>
      <c r="AB313" s="3"/>
      <c r="AC313" s="196"/>
      <c r="AD313" s="340"/>
      <c r="AE313" s="196"/>
      <c r="AF313" s="196"/>
      <c r="AG313" s="18"/>
      <c r="AH313" s="18"/>
      <c r="AI313" s="196"/>
      <c r="AJ313" s="18"/>
      <c r="AK313" s="18"/>
      <c r="AL313" s="18"/>
      <c r="AM313" s="3"/>
      <c r="AN313" s="3"/>
      <c r="AO313" s="3"/>
      <c r="AP313" s="3"/>
      <c r="AQ313" s="3"/>
      <c r="AR313" s="161"/>
      <c r="AS313" s="161"/>
      <c r="AT313" s="161"/>
      <c r="AU313" s="161"/>
      <c r="AV313" s="161"/>
      <c r="AW313" s="300"/>
      <c r="AX313" s="1424"/>
      <c r="AY313" s="1424"/>
      <c r="AZ313" s="1424"/>
      <c r="BA313" s="1424"/>
      <c r="BB313" s="161"/>
      <c r="BC313" s="8"/>
      <c r="BD313" s="173"/>
      <c r="BE313" s="773"/>
      <c r="BF313" s="173"/>
      <c r="CD313" s="173"/>
      <c r="CE313" s="173"/>
      <c r="CF313" s="173"/>
      <c r="CG313" s="173"/>
    </row>
    <row r="314" spans="1:85" s="4" customFormat="1" ht="7.5" customHeight="1">
      <c r="A314" s="770"/>
      <c r="B314" s="7"/>
      <c r="C314" s="338"/>
      <c r="D314" s="338"/>
      <c r="E314" s="338"/>
      <c r="F314" s="338"/>
      <c r="G314" s="163"/>
      <c r="H314" s="3"/>
      <c r="I314" s="42"/>
      <c r="J314" s="161"/>
      <c r="K314" s="290"/>
      <c r="L314" s="290"/>
      <c r="M314" s="290"/>
      <c r="N314" s="54"/>
      <c r="O314" s="54"/>
      <c r="P314" s="197"/>
      <c r="Q314" s="197"/>
      <c r="R314" s="3"/>
      <c r="S314" s="194"/>
      <c r="T314" s="1208"/>
      <c r="U314" s="1208"/>
      <c r="V314" s="1208"/>
      <c r="W314" s="1208"/>
      <c r="X314" s="1208"/>
      <c r="Y314" s="54"/>
      <c r="Z314" s="290"/>
      <c r="AA314" s="290"/>
      <c r="AB314" s="290"/>
      <c r="AC314" s="54"/>
      <c r="AD314" s="161"/>
      <c r="AE314" s="161"/>
      <c r="AF314" s="161"/>
      <c r="AG314" s="161"/>
      <c r="AH314" s="161"/>
      <c r="AI314" s="161"/>
      <c r="AJ314" s="161"/>
      <c r="AK314" s="161"/>
      <c r="AL314" s="161"/>
      <c r="AM314" s="161"/>
      <c r="AN314" s="161"/>
      <c r="AO314" s="161"/>
      <c r="AP314" s="161"/>
      <c r="AQ314" s="161"/>
      <c r="AR314" s="161"/>
      <c r="AS314" s="161"/>
      <c r="AT314" s="161"/>
      <c r="AU314" s="161"/>
      <c r="AV314" s="161"/>
      <c r="AW314" s="300"/>
      <c r="AX314" s="654"/>
      <c r="AY314" s="654"/>
      <c r="AZ314" s="654"/>
      <c r="BA314" s="654"/>
      <c r="BB314" s="161"/>
      <c r="BC314" s="8"/>
      <c r="BD314" s="173"/>
      <c r="BE314" s="773"/>
      <c r="BF314" s="173"/>
      <c r="BG314" s="173"/>
    </row>
    <row r="315" spans="1:85" s="4" customFormat="1" ht="16.5" customHeight="1">
      <c r="A315" s="770"/>
      <c r="B315" s="359">
        <v>1</v>
      </c>
      <c r="C315" s="338"/>
      <c r="D315" s="338"/>
      <c r="E315" s="338"/>
      <c r="F315" s="338"/>
      <c r="G315" s="163"/>
      <c r="H315" s="161"/>
      <c r="I315" s="744"/>
      <c r="J315" s="161"/>
      <c r="K315" s="161"/>
      <c r="L315" s="161"/>
      <c r="M315" s="161"/>
      <c r="N315" s="161"/>
      <c r="O315" s="161"/>
      <c r="P315" s="161"/>
      <c r="Q315" s="161"/>
      <c r="R315" s="161"/>
      <c r="S315" s="161"/>
      <c r="T315" s="161"/>
      <c r="U315" s="161"/>
      <c r="V315" s="161"/>
      <c r="W315" s="161"/>
      <c r="X315" s="161"/>
      <c r="Y315" s="161"/>
      <c r="Z315" s="161"/>
      <c r="AA315" s="161"/>
      <c r="AB315" s="161"/>
      <c r="AC315" s="161"/>
      <c r="AD315" s="161"/>
      <c r="AE315" s="161"/>
      <c r="AF315" s="161"/>
      <c r="AG315" s="161"/>
      <c r="AH315" s="161"/>
      <c r="AI315" s="1371" t="s">
        <v>7049</v>
      </c>
      <c r="AJ315" s="1371"/>
      <c r="AK315" s="1371"/>
      <c r="AL315" s="1371"/>
      <c r="AM315" s="1371"/>
      <c r="AN315" s="1371"/>
      <c r="AO315" s="1371"/>
      <c r="AP315" s="1371"/>
      <c r="AQ315" s="1371"/>
      <c r="AR315" s="1371"/>
      <c r="AS315" s="1371"/>
      <c r="AT315" s="1371"/>
      <c r="AU315" s="1371"/>
      <c r="AV315" s="1371"/>
      <c r="AW315" s="1371"/>
      <c r="AX315" s="1515">
        <f>'Control Panel'!H1906</f>
        <v>0</v>
      </c>
      <c r="AY315" s="1515"/>
      <c r="AZ315" s="1515"/>
      <c r="BA315" s="1515"/>
      <c r="BB315" s="161"/>
      <c r="BC315" s="8"/>
      <c r="BD315" s="173"/>
      <c r="BE315" s="773"/>
      <c r="BF315" s="173"/>
      <c r="BG315" s="173"/>
    </row>
    <row r="316" spans="1:85" s="4" customFormat="1" ht="16.5" customHeight="1">
      <c r="A316" s="770"/>
      <c r="B316" s="359"/>
      <c r="C316" s="338"/>
      <c r="D316" s="338"/>
      <c r="E316" s="338"/>
      <c r="F316" s="338"/>
      <c r="G316" s="163"/>
      <c r="H316" s="161"/>
      <c r="I316" s="744"/>
      <c r="J316" s="161"/>
      <c r="K316" s="161"/>
      <c r="L316" s="161"/>
      <c r="M316" s="161"/>
      <c r="N316" s="161"/>
      <c r="O316" s="161"/>
      <c r="P316" s="161"/>
      <c r="Q316" s="161"/>
      <c r="R316" s="161"/>
      <c r="S316" s="161"/>
      <c r="T316" s="161"/>
      <c r="U316" s="161"/>
      <c r="V316" s="161"/>
      <c r="W316" s="161"/>
      <c r="X316" s="161"/>
      <c r="Y316" s="161"/>
      <c r="Z316" s="161"/>
      <c r="AA316" s="161"/>
      <c r="AB316" s="161"/>
      <c r="AC316" s="161"/>
      <c r="AD316" s="161"/>
      <c r="AE316" s="161"/>
      <c r="AF316" s="161"/>
      <c r="AG316" s="161"/>
      <c r="AH316" s="161"/>
      <c r="AI316" s="161"/>
      <c r="AJ316" s="161"/>
      <c r="AK316" s="3"/>
      <c r="AL316" s="1209"/>
      <c r="AM316" s="1209"/>
      <c r="AN316" s="1209"/>
      <c r="AO316" s="1209"/>
      <c r="AP316" s="1209"/>
      <c r="AQ316" s="1209"/>
      <c r="AR316" s="1209"/>
      <c r="AS316" s="1209"/>
      <c r="AT316" s="1209"/>
      <c r="AU316" s="1209"/>
      <c r="AV316" s="1209"/>
      <c r="AW316" s="1209"/>
      <c r="AX316" s="1210"/>
      <c r="AY316" s="1210"/>
      <c r="AZ316" s="1210"/>
      <c r="BA316" s="1210"/>
      <c r="BB316" s="161"/>
      <c r="BC316" s="8"/>
      <c r="BD316" s="173"/>
      <c r="BE316" s="773"/>
      <c r="BF316" s="173"/>
      <c r="BG316" s="173"/>
    </row>
    <row r="317" spans="1:85" s="4" customFormat="1" ht="9.75" customHeight="1">
      <c r="A317" s="770"/>
      <c r="B317" s="7"/>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61"/>
      <c r="BC317" s="8"/>
      <c r="BD317" s="173"/>
      <c r="BE317" s="773"/>
      <c r="BF317" s="173"/>
      <c r="BG317" s="173"/>
    </row>
    <row r="318" spans="1:85" s="4" customFormat="1" ht="15" hidden="1" customHeight="1">
      <c r="A318" s="770"/>
      <c r="B318" s="7"/>
      <c r="C318" s="161"/>
      <c r="D318" s="161"/>
      <c r="E318" s="161"/>
      <c r="F318" s="161"/>
      <c r="G318" s="161"/>
      <c r="H318" s="161"/>
      <c r="I318" s="161"/>
      <c r="J318" s="161"/>
      <c r="K318" s="161"/>
      <c r="L318" s="161"/>
      <c r="M318" s="161"/>
      <c r="N318" s="161"/>
      <c r="O318" s="161"/>
      <c r="P318" s="161"/>
      <c r="Q318" s="161"/>
      <c r="R318" s="161"/>
      <c r="S318" s="161"/>
      <c r="T318" s="161"/>
      <c r="U318" s="161"/>
      <c r="V318" s="161"/>
      <c r="W318" s="161"/>
      <c r="X318" s="161"/>
      <c r="Y318" s="161"/>
      <c r="Z318" s="161"/>
      <c r="AA318" s="161"/>
      <c r="AB318" s="161"/>
      <c r="AC318" s="161">
        <v>0</v>
      </c>
      <c r="AD318" s="161"/>
      <c r="AE318" s="161"/>
      <c r="AF318" s="161"/>
      <c r="AG318" s="161"/>
      <c r="AH318" s="161"/>
      <c r="AI318" s="161"/>
      <c r="AJ318" s="161"/>
      <c r="AK318" s="161"/>
      <c r="AL318" s="161"/>
      <c r="AM318" s="161"/>
      <c r="AN318" s="161"/>
      <c r="AO318" s="161"/>
      <c r="AP318" s="161"/>
      <c r="AQ318" s="161"/>
      <c r="AR318" s="161"/>
      <c r="AS318" s="161"/>
      <c r="AT318" s="161"/>
      <c r="AU318" s="161"/>
      <c r="AV318" s="161"/>
      <c r="AW318" s="161"/>
      <c r="AX318" s="74"/>
      <c r="AY318" s="74"/>
      <c r="AZ318" s="74"/>
      <c r="BA318" s="74"/>
      <c r="BB318" s="161"/>
      <c r="BC318" s="8"/>
      <c r="BD318" s="173"/>
      <c r="BE318" s="773"/>
      <c r="BF318" s="173"/>
      <c r="BG318" s="173"/>
      <c r="BH318" s="173"/>
    </row>
    <row r="319" spans="1:85" s="4" customFormat="1" ht="15" hidden="1" customHeight="1">
      <c r="A319" s="770"/>
      <c r="B319" s="7"/>
      <c r="C319" s="1351" t="s">
        <v>68</v>
      </c>
      <c r="D319" s="1351"/>
      <c r="E319" s="1351"/>
      <c r="F319" s="1351"/>
      <c r="G319" s="161"/>
      <c r="H319" s="161"/>
      <c r="I319" s="161"/>
      <c r="J319" s="161"/>
      <c r="K319" s="161"/>
      <c r="L319" s="161"/>
      <c r="M319" s="161"/>
      <c r="N319" s="161"/>
      <c r="O319" s="161"/>
      <c r="P319" s="161"/>
      <c r="Q319" s="161"/>
      <c r="R319" s="161"/>
      <c r="S319" s="161"/>
      <c r="T319" s="161"/>
      <c r="U319" s="161"/>
      <c r="V319" s="161"/>
      <c r="W319" s="161"/>
      <c r="X319" s="161"/>
      <c r="Y319" s="161"/>
      <c r="Z319" s="161"/>
      <c r="AA319" s="161"/>
      <c r="AB319" s="161"/>
      <c r="AC319" s="161"/>
      <c r="AD319" s="161"/>
      <c r="AE319" s="161"/>
      <c r="AF319" s="161"/>
      <c r="AG319" s="161"/>
      <c r="AH319" s="161"/>
      <c r="AI319" s="161"/>
      <c r="AJ319" s="161"/>
      <c r="AK319" s="161"/>
      <c r="AL319" s="161"/>
      <c r="AM319" s="161"/>
      <c r="AN319" s="161"/>
      <c r="AO319" s="161"/>
      <c r="AP319" s="161"/>
      <c r="AQ319" s="161"/>
      <c r="AR319" s="161"/>
      <c r="AS319" s="161"/>
      <c r="AT319" s="161"/>
      <c r="AU319" s="161"/>
      <c r="AV319" s="161"/>
      <c r="AW319" s="189"/>
      <c r="AX319" s="74"/>
      <c r="AY319" s="74"/>
      <c r="AZ319" s="74"/>
      <c r="BA319" s="74"/>
      <c r="BB319" s="161"/>
      <c r="BC319" s="8"/>
      <c r="BD319" s="173"/>
      <c r="BE319" s="773"/>
      <c r="BF319" s="173"/>
      <c r="BG319" s="173"/>
      <c r="BH319" s="173"/>
    </row>
    <row r="320" spans="1:85" s="4" customFormat="1" ht="15" hidden="1" customHeight="1">
      <c r="A320" s="770"/>
      <c r="B320" s="7"/>
      <c r="C320" s="1351"/>
      <c r="D320" s="1351"/>
      <c r="E320" s="1351"/>
      <c r="F320" s="1351"/>
      <c r="G320" s="161"/>
      <c r="H320" s="3"/>
      <c r="I320" s="1513" t="s">
        <v>157</v>
      </c>
      <c r="J320" s="1513"/>
      <c r="K320" s="1513"/>
      <c r="L320" s="1513"/>
      <c r="M320" s="1513"/>
      <c r="N320" s="1513"/>
      <c r="O320" s="1513"/>
      <c r="P320" s="3"/>
      <c r="Q320" s="1517">
        <v>0</v>
      </c>
      <c r="R320" s="1518"/>
      <c r="S320" s="1518"/>
      <c r="T320" s="1519"/>
      <c r="U320" s="3"/>
      <c r="V320" s="3"/>
      <c r="W320" s="3"/>
      <c r="X320" s="161"/>
      <c r="Y320" s="161"/>
      <c r="Z320" s="161"/>
      <c r="AA320" s="161"/>
      <c r="AB320" s="161"/>
      <c r="AC320" s="161">
        <v>0</v>
      </c>
      <c r="AD320" s="161"/>
      <c r="AE320" s="161"/>
      <c r="AF320" s="161"/>
      <c r="AG320" s="161"/>
      <c r="AH320" s="161"/>
      <c r="AI320" s="161"/>
      <c r="AJ320" s="161"/>
      <c r="AK320" s="161"/>
      <c r="AL320" s="161"/>
      <c r="AM320" s="161"/>
      <c r="AN320" s="18"/>
      <c r="AO320" s="161"/>
      <c r="AP320" s="161"/>
      <c r="AQ320" s="1371"/>
      <c r="AR320" s="1371"/>
      <c r="AS320" s="1371"/>
      <c r="AT320" s="1371"/>
      <c r="AU320" s="1371"/>
      <c r="AV320" s="1371"/>
      <c r="AW320" s="1371"/>
      <c r="AX320" s="306"/>
      <c r="AY320" s="306"/>
      <c r="AZ320" s="306"/>
      <c r="BA320" s="306"/>
      <c r="BB320" s="69"/>
      <c r="BC320" s="8"/>
      <c r="BD320" s="173"/>
      <c r="BE320" s="773"/>
      <c r="BF320" s="173"/>
      <c r="BG320" s="173"/>
    </row>
    <row r="321" spans="1:60" s="4" customFormat="1" ht="23.25" hidden="1" customHeight="1">
      <c r="A321" s="770"/>
      <c r="B321" s="7"/>
      <c r="C321" s="1351"/>
      <c r="D321" s="1351"/>
      <c r="E321" s="1351"/>
      <c r="F321" s="1351"/>
      <c r="G321" s="161"/>
      <c r="H321" s="66"/>
      <c r="I321" s="161"/>
      <c r="J321" s="161"/>
      <c r="K321" s="161"/>
      <c r="L321" s="161"/>
      <c r="M321" s="161"/>
      <c r="N321" s="161"/>
      <c r="O321" s="161"/>
      <c r="P321" s="161"/>
      <c r="Q321" s="161"/>
      <c r="R321" s="161"/>
      <c r="S321" s="161"/>
      <c r="T321" s="161"/>
      <c r="U321" s="161"/>
      <c r="V321" s="161"/>
      <c r="W321" s="161"/>
      <c r="X321" s="161"/>
      <c r="Y321" s="161"/>
      <c r="Z321" s="161"/>
      <c r="AA321" s="161"/>
      <c r="AB321" s="161"/>
      <c r="AC321" s="161"/>
      <c r="AD321" s="161"/>
      <c r="AE321" s="161"/>
      <c r="AF321" s="161"/>
      <c r="AG321" s="161"/>
      <c r="AH321" s="161"/>
      <c r="AI321" s="161"/>
      <c r="AJ321" s="161"/>
      <c r="AK321" s="161"/>
      <c r="AL321" s="161"/>
      <c r="AM321" s="161"/>
      <c r="AN321" s="161"/>
      <c r="AO321" s="161"/>
      <c r="AP321" s="161"/>
      <c r="AQ321" s="1371" t="s">
        <v>348</v>
      </c>
      <c r="AR321" s="1371"/>
      <c r="AS321" s="1371"/>
      <c r="AT321" s="1371"/>
      <c r="AU321" s="1371"/>
      <c r="AV321" s="1371"/>
      <c r="AW321" s="1371"/>
      <c r="AX321" s="1527">
        <f>'Control Panel'!C1115</f>
        <v>0</v>
      </c>
      <c r="AY321" s="1527"/>
      <c r="AZ321" s="1527"/>
      <c r="BA321" s="1527"/>
      <c r="BB321" s="161"/>
      <c r="BC321" s="8"/>
      <c r="BD321" s="173"/>
      <c r="BE321" s="773"/>
      <c r="BF321" s="173"/>
      <c r="BG321" s="173"/>
    </row>
    <row r="322" spans="1:60" s="4" customFormat="1" ht="9.75" hidden="1" customHeight="1">
      <c r="A322" s="770"/>
      <c r="B322" s="7"/>
      <c r="C322" s="161"/>
      <c r="D322" s="161"/>
      <c r="E322" s="161"/>
      <c r="F322" s="161"/>
      <c r="G322" s="161"/>
      <c r="H322" s="161"/>
      <c r="I322" s="161"/>
      <c r="J322" s="161"/>
      <c r="K322" s="161"/>
      <c r="L322" s="161"/>
      <c r="M322" s="161"/>
      <c r="N322" s="161"/>
      <c r="O322" s="161"/>
      <c r="P322" s="161"/>
      <c r="Q322" s="161"/>
      <c r="R322" s="161"/>
      <c r="S322" s="161"/>
      <c r="T322" s="161"/>
      <c r="U322" s="161"/>
      <c r="V322" s="161"/>
      <c r="W322" s="161"/>
      <c r="X322" s="161"/>
      <c r="Y322" s="161"/>
      <c r="Z322" s="161"/>
      <c r="AA322" s="161"/>
      <c r="AB322" s="161"/>
      <c r="AC322" s="161">
        <v>0</v>
      </c>
      <c r="AD322" s="161"/>
      <c r="AE322" s="161"/>
      <c r="AF322" s="161"/>
      <c r="AG322" s="161"/>
      <c r="AH322" s="161"/>
      <c r="AI322" s="161"/>
      <c r="AJ322" s="161"/>
      <c r="AK322" s="161"/>
      <c r="AL322" s="161"/>
      <c r="AM322" s="161"/>
      <c r="AN322" s="161"/>
      <c r="AO322" s="161"/>
      <c r="AP322" s="161"/>
      <c r="AQ322" s="161"/>
      <c r="AR322" s="161"/>
      <c r="AS322" s="161"/>
      <c r="AT322" s="161"/>
      <c r="AU322" s="161"/>
      <c r="AV322" s="161"/>
      <c r="AW322" s="161"/>
      <c r="AX322" s="1527"/>
      <c r="AY322" s="1527"/>
      <c r="AZ322" s="1527"/>
      <c r="BA322" s="1527"/>
      <c r="BB322" s="161"/>
      <c r="BC322" s="8"/>
      <c r="BD322" s="173"/>
      <c r="BE322" s="773"/>
      <c r="BF322" s="173"/>
      <c r="BG322" s="173"/>
    </row>
    <row r="323" spans="1:60" s="4" customFormat="1" ht="9.75" hidden="1" customHeight="1">
      <c r="A323" s="770"/>
      <c r="B323" s="7"/>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61"/>
      <c r="BC323" s="8"/>
      <c r="BD323" s="173"/>
      <c r="BE323" s="773"/>
      <c r="BF323" s="173"/>
      <c r="BG323" s="173"/>
    </row>
    <row r="324" spans="1:60" s="4" customFormat="1" ht="16.5" customHeight="1">
      <c r="A324" s="770"/>
      <c r="B324" s="570"/>
      <c r="C324" s="1433" t="s">
        <v>44</v>
      </c>
      <c r="D324" s="1433"/>
      <c r="E324" s="1433"/>
      <c r="F324" s="1433"/>
      <c r="G324" s="357"/>
      <c r="H324" s="161"/>
      <c r="I324" s="161"/>
      <c r="J324" s="161"/>
      <c r="K324" s="161"/>
      <c r="L324" s="161"/>
      <c r="M324" s="161"/>
      <c r="N324" s="161"/>
      <c r="O324" s="161"/>
      <c r="P324" s="161"/>
      <c r="Q324" s="161"/>
      <c r="R324" s="161"/>
      <c r="S324" s="161"/>
      <c r="T324" s="161"/>
      <c r="U324" s="161"/>
      <c r="V324" s="161"/>
      <c r="W324" s="161"/>
      <c r="X324" s="161"/>
      <c r="Y324" s="161"/>
      <c r="Z324" s="161"/>
      <c r="AA324" s="161"/>
      <c r="AB324" s="161"/>
      <c r="AC324" s="161"/>
      <c r="AD324" s="161"/>
      <c r="AE324" s="161"/>
      <c r="AF324" s="161"/>
      <c r="AG324" s="161"/>
      <c r="AH324" s="161"/>
      <c r="AI324" s="161"/>
      <c r="AJ324" s="161"/>
      <c r="AK324" s="161"/>
      <c r="AL324" s="161"/>
      <c r="AM324" s="161"/>
      <c r="AN324" s="161"/>
      <c r="AO324" s="161"/>
      <c r="AP324" s="161"/>
      <c r="AQ324" s="161"/>
      <c r="AR324" s="161"/>
      <c r="AS324" s="161"/>
      <c r="AT324" s="161"/>
      <c r="AU324" s="161"/>
      <c r="AV324" s="161"/>
      <c r="AW324" s="161"/>
      <c r="AX324" s="161"/>
      <c r="AY324" s="161"/>
      <c r="AZ324" s="161"/>
      <c r="BA324" s="161"/>
      <c r="BB324" s="161"/>
      <c r="BC324" s="8"/>
      <c r="BD324" s="173"/>
      <c r="BE324" s="773"/>
      <c r="BF324" s="173"/>
      <c r="BG324" s="173"/>
    </row>
    <row r="325" spans="1:60" s="4" customFormat="1" ht="7.5" customHeight="1">
      <c r="A325" s="770"/>
      <c r="B325" s="7"/>
      <c r="C325" s="1434"/>
      <c r="D325" s="1434"/>
      <c r="E325" s="1434"/>
      <c r="F325" s="1434"/>
      <c r="G325" s="51"/>
      <c r="H325" s="161"/>
      <c r="I325" s="1514" t="s">
        <v>485</v>
      </c>
      <c r="J325" s="1514"/>
      <c r="K325" s="1514"/>
      <c r="L325" s="1514"/>
      <c r="M325" s="1514"/>
      <c r="N325" s="697"/>
      <c r="O325" s="697"/>
      <c r="P325" s="697"/>
      <c r="Q325" s="697"/>
      <c r="R325" s="697"/>
      <c r="S325" s="697"/>
      <c r="T325" s="697"/>
      <c r="U325" s="697"/>
      <c r="V325" s="697"/>
      <c r="W325" s="697"/>
      <c r="X325" s="697"/>
      <c r="Y325" s="697"/>
      <c r="Z325" s="697"/>
      <c r="AA325" s="697"/>
      <c r="AB325" s="697"/>
      <c r="AC325" s="697"/>
      <c r="AD325" s="697"/>
      <c r="AE325" s="697"/>
      <c r="AF325" s="697"/>
      <c r="AG325" s="697"/>
      <c r="AH325" s="697"/>
      <c r="AI325" s="697"/>
      <c r="AJ325" s="697"/>
      <c r="AK325" s="697"/>
      <c r="AL325" s="697"/>
      <c r="AM325" s="697"/>
      <c r="AN325" s="697"/>
      <c r="AO325" s="697"/>
      <c r="AP325" s="697"/>
      <c r="AQ325" s="697"/>
      <c r="AR325" s="697"/>
      <c r="AS325" s="654"/>
      <c r="AT325" s="654"/>
      <c r="AU325" s="654"/>
      <c r="AV325" s="654"/>
      <c r="AW325" s="654"/>
      <c r="AX325" s="654"/>
      <c r="AY325" s="654"/>
      <c r="AZ325" s="654"/>
      <c r="BA325" s="654"/>
      <c r="BB325" s="161"/>
      <c r="BC325" s="8"/>
      <c r="BD325" s="173"/>
      <c r="BE325" s="773"/>
      <c r="BF325" s="173"/>
      <c r="BG325" s="173"/>
    </row>
    <row r="326" spans="1:60" s="4" customFormat="1" ht="7.5" customHeight="1">
      <c r="A326" s="770"/>
      <c r="B326" s="7"/>
      <c r="C326" s="1434"/>
      <c r="D326" s="1434"/>
      <c r="E326" s="1434"/>
      <c r="F326" s="1434"/>
      <c r="G326" s="51"/>
      <c r="H326" s="161"/>
      <c r="I326" s="1514"/>
      <c r="J326" s="1514"/>
      <c r="K326" s="1514"/>
      <c r="L326" s="1514"/>
      <c r="M326" s="1514"/>
      <c r="N326" s="697"/>
      <c r="O326" s="697"/>
      <c r="P326" s="697"/>
      <c r="Q326" s="697"/>
      <c r="R326" s="697"/>
      <c r="S326" s="697"/>
      <c r="T326" s="697"/>
      <c r="U326" s="697"/>
      <c r="V326" s="697"/>
      <c r="W326" s="697"/>
      <c r="X326" s="697"/>
      <c r="Y326" s="697"/>
      <c r="Z326" s="697"/>
      <c r="AA326" s="697"/>
      <c r="AB326" s="697"/>
      <c r="AC326" s="697"/>
      <c r="AD326" s="697"/>
      <c r="AE326" s="697"/>
      <c r="AF326" s="697"/>
      <c r="AG326" s="697"/>
      <c r="AH326" s="697"/>
      <c r="AI326" s="697"/>
      <c r="AJ326" s="697"/>
      <c r="AK326" s="697"/>
      <c r="AL326" s="697"/>
      <c r="AM326" s="697"/>
      <c r="AN326" s="697"/>
      <c r="AO326" s="697"/>
      <c r="AP326" s="697"/>
      <c r="AQ326" s="697"/>
      <c r="AR326" s="697"/>
      <c r="AS326" s="654"/>
      <c r="AT326" s="654"/>
      <c r="AU326" s="654"/>
      <c r="AV326" s="654"/>
      <c r="AW326" s="654"/>
      <c r="AX326" s="654"/>
      <c r="AY326" s="654"/>
      <c r="AZ326" s="654"/>
      <c r="BA326" s="654"/>
      <c r="BB326" s="161"/>
      <c r="BC326" s="8"/>
      <c r="BD326" s="173"/>
      <c r="BE326" s="773"/>
      <c r="BF326" s="173"/>
      <c r="BG326" s="173"/>
    </row>
    <row r="327" spans="1:60" s="4" customFormat="1" ht="15" customHeight="1">
      <c r="A327" s="770"/>
      <c r="B327" s="7"/>
      <c r="C327" s="1434"/>
      <c r="D327" s="1434"/>
      <c r="E327" s="1434"/>
      <c r="F327" s="1434"/>
      <c r="G327" s="51"/>
      <c r="H327" s="161"/>
      <c r="I327" s="161"/>
      <c r="J327" s="161"/>
      <c r="K327" s="161"/>
      <c r="L327" s="161"/>
      <c r="M327" s="161"/>
      <c r="N327" s="161"/>
      <c r="O327" s="161"/>
      <c r="P327" s="161"/>
      <c r="Q327" s="161"/>
      <c r="R327" s="161"/>
      <c r="S327" s="161"/>
      <c r="T327" s="161"/>
      <c r="U327" s="161"/>
      <c r="V327" s="161"/>
      <c r="W327" s="161"/>
      <c r="X327" s="161"/>
      <c r="Y327" s="161"/>
      <c r="Z327" s="161"/>
      <c r="AA327" s="161"/>
      <c r="AB327" s="161"/>
      <c r="AC327" s="161"/>
      <c r="AD327" s="161"/>
      <c r="AE327" s="161"/>
      <c r="AF327" s="161"/>
      <c r="AG327" s="161"/>
      <c r="AH327" s="161"/>
      <c r="AI327" s="161"/>
      <c r="AJ327" s="161"/>
      <c r="AK327" s="161"/>
      <c r="AL327" s="161"/>
      <c r="AM327" s="161"/>
      <c r="AN327" s="161"/>
      <c r="AO327" s="161"/>
      <c r="AP327" s="3"/>
      <c r="AQ327" s="3"/>
      <c r="AR327" s="3"/>
      <c r="AS327" s="3"/>
      <c r="AT327" s="3"/>
      <c r="AU327" s="3"/>
      <c r="AV327" s="3"/>
      <c r="AW327" s="3"/>
      <c r="AX327" s="654"/>
      <c r="AY327" s="654"/>
      <c r="AZ327" s="654"/>
      <c r="BA327" s="654"/>
      <c r="BB327" s="161"/>
      <c r="BC327" s="8"/>
      <c r="BD327" s="173"/>
      <c r="BE327" s="773"/>
      <c r="BF327" s="173"/>
      <c r="BG327" s="173"/>
      <c r="BH327" s="173"/>
    </row>
    <row r="328" spans="1:60" s="4" customFormat="1" ht="15" customHeight="1">
      <c r="A328" s="770"/>
      <c r="B328" s="7"/>
      <c r="C328" s="308"/>
      <c r="D328" s="308"/>
      <c r="E328" s="308"/>
      <c r="F328" s="308"/>
      <c r="G328" s="161"/>
      <c r="H328" s="161"/>
      <c r="I328" s="75"/>
      <c r="J328" s="75" t="s">
        <v>483</v>
      </c>
      <c r="K328" s="76"/>
      <c r="L328" s="76"/>
      <c r="M328" s="76"/>
      <c r="N328" s="76"/>
      <c r="O328" s="76"/>
      <c r="P328" s="3"/>
      <c r="Q328" s="76"/>
      <c r="R328" s="76"/>
      <c r="S328" s="76"/>
      <c r="T328" s="76"/>
      <c r="U328" s="76"/>
      <c r="V328" s="76"/>
      <c r="W328" s="161"/>
      <c r="X328" s="161"/>
      <c r="Y328" s="161"/>
      <c r="Z328" s="161"/>
      <c r="AA328" s="161"/>
      <c r="AB328" s="161"/>
      <c r="AC328" s="1520">
        <v>0</v>
      </c>
      <c r="AD328" s="1521"/>
      <c r="AE328" s="1521"/>
      <c r="AF328" s="1522"/>
      <c r="AG328" s="161" t="s">
        <v>421</v>
      </c>
      <c r="AH328" s="161"/>
      <c r="AI328" s="161"/>
      <c r="AJ328" s="161"/>
      <c r="AK328" s="161"/>
      <c r="AL328" s="161"/>
      <c r="AM328" s="161"/>
      <c r="AN328" s="161"/>
      <c r="AO328" s="1343" t="s">
        <v>394</v>
      </c>
      <c r="AP328" s="1343"/>
      <c r="AQ328" s="1343"/>
      <c r="AR328" s="1343"/>
      <c r="AS328" s="1343"/>
      <c r="AT328" s="1343"/>
      <c r="AU328" s="1343"/>
      <c r="AV328" s="1343"/>
      <c r="AW328" s="1343"/>
      <c r="AX328" s="1448">
        <f>'Control Panel'!E1031</f>
        <v>0</v>
      </c>
      <c r="AY328" s="1448"/>
      <c r="AZ328" s="1448"/>
      <c r="BA328" s="1448"/>
      <c r="BB328" s="161"/>
      <c r="BC328" s="8"/>
      <c r="BD328" s="173"/>
      <c r="BE328" s="773"/>
      <c r="BF328" s="173"/>
      <c r="BG328" s="173"/>
      <c r="BH328" s="173"/>
    </row>
    <row r="329" spans="1:60" s="4" customFormat="1" ht="7.5" customHeight="1">
      <c r="A329" s="770"/>
      <c r="B329" s="7"/>
      <c r="C329" s="308"/>
      <c r="D329" s="308"/>
      <c r="E329" s="308"/>
      <c r="F329" s="308"/>
      <c r="G329" s="161"/>
      <c r="H329" s="161"/>
      <c r="I329" s="161"/>
      <c r="J329" s="161"/>
      <c r="K329" s="161"/>
      <c r="L329" s="161"/>
      <c r="M329" s="161"/>
      <c r="N329" s="161"/>
      <c r="O329" s="161"/>
      <c r="P329" s="161"/>
      <c r="Q329" s="161"/>
      <c r="R329" s="161"/>
      <c r="S329" s="161"/>
      <c r="T329" s="161"/>
      <c r="U329" s="161"/>
      <c r="V329" s="161"/>
      <c r="W329" s="161"/>
      <c r="X329" s="161"/>
      <c r="Y329" s="161"/>
      <c r="Z329" s="161"/>
      <c r="AA329" s="161"/>
      <c r="AB329" s="161"/>
      <c r="AC329" s="161"/>
      <c r="AD329" s="161"/>
      <c r="AE329" s="161"/>
      <c r="AF329" s="161"/>
      <c r="AG329" s="161"/>
      <c r="AH329" s="161"/>
      <c r="AI329" s="161"/>
      <c r="AJ329" s="161"/>
      <c r="AK329" s="161"/>
      <c r="AL329" s="161"/>
      <c r="AM329" s="161"/>
      <c r="AN329" s="161"/>
      <c r="AO329" s="161"/>
      <c r="AP329" s="3"/>
      <c r="AQ329" s="3"/>
      <c r="AR329" s="3"/>
      <c r="AS329" s="3"/>
      <c r="AT329" s="3"/>
      <c r="AU329" s="3"/>
      <c r="AV329" s="3"/>
      <c r="AW329" s="3"/>
      <c r="AX329" s="654"/>
      <c r="AY329" s="654"/>
      <c r="AZ329" s="654"/>
      <c r="BA329" s="654"/>
      <c r="BB329" s="161"/>
      <c r="BC329" s="8"/>
      <c r="BD329" s="173"/>
      <c r="BE329" s="773"/>
      <c r="BF329" s="173"/>
      <c r="BG329" s="173"/>
      <c r="BH329" s="173"/>
    </row>
    <row r="330" spans="1:60" s="4" customFormat="1" ht="15" customHeight="1">
      <c r="A330" s="770"/>
      <c r="B330" s="7"/>
      <c r="C330" s="3"/>
      <c r="D330" s="3"/>
      <c r="E330" s="3"/>
      <c r="F330" s="3"/>
      <c r="G330" s="161"/>
      <c r="H330" s="3"/>
      <c r="I330" s="75"/>
      <c r="J330" s="75" t="s">
        <v>484</v>
      </c>
      <c r="K330" s="76"/>
      <c r="L330" s="76"/>
      <c r="M330" s="76"/>
      <c r="N330" s="76"/>
      <c r="O330" s="76"/>
      <c r="P330" s="3"/>
      <c r="Q330" s="161"/>
      <c r="R330" s="161"/>
      <c r="S330" s="161"/>
      <c r="T330" s="161"/>
      <c r="U330" s="161"/>
      <c r="V330" s="161"/>
      <c r="W330" s="161"/>
      <c r="X330" s="161"/>
      <c r="Y330" s="161"/>
      <c r="Z330" s="161"/>
      <c r="AA330" s="161"/>
      <c r="AB330" s="161"/>
      <c r="AC330" s="1520">
        <v>0</v>
      </c>
      <c r="AD330" s="1521"/>
      <c r="AE330" s="1521"/>
      <c r="AF330" s="1522"/>
      <c r="AG330" s="324" t="s">
        <v>421</v>
      </c>
      <c r="AH330" s="3"/>
      <c r="AI330" s="161"/>
      <c r="AJ330" s="161"/>
      <c r="AK330" s="161"/>
      <c r="AL330" s="161"/>
      <c r="AM330" s="161"/>
      <c r="AN330" s="161"/>
      <c r="AO330" s="1343" t="s">
        <v>393</v>
      </c>
      <c r="AP330" s="1343"/>
      <c r="AQ330" s="1343"/>
      <c r="AR330" s="1343"/>
      <c r="AS330" s="1343"/>
      <c r="AT330" s="1343"/>
      <c r="AU330" s="1343"/>
      <c r="AV330" s="1343"/>
      <c r="AW330" s="1343"/>
      <c r="AX330" s="1448">
        <f>'Control Panel'!E1030</f>
        <v>0</v>
      </c>
      <c r="AY330" s="1448"/>
      <c r="AZ330" s="1448"/>
      <c r="BA330" s="1448"/>
      <c r="BB330" s="161"/>
      <c r="BC330" s="8"/>
      <c r="BD330" s="173"/>
      <c r="BE330" s="773"/>
    </row>
    <row r="331" spans="1:60" s="4" customFormat="1" ht="7.5" customHeight="1">
      <c r="A331" s="770"/>
      <c r="B331" s="7"/>
      <c r="C331" s="3"/>
      <c r="D331" s="3"/>
      <c r="E331" s="3"/>
      <c r="F331" s="3"/>
      <c r="G331" s="161"/>
      <c r="H331" s="3"/>
      <c r="I331" s="161"/>
      <c r="J331" s="161"/>
      <c r="K331" s="161"/>
      <c r="L331" s="161"/>
      <c r="M331" s="161"/>
      <c r="N331" s="161"/>
      <c r="O331" s="161"/>
      <c r="P331" s="161"/>
      <c r="Q331" s="161"/>
      <c r="R331" s="161"/>
      <c r="S331" s="161"/>
      <c r="T331" s="161"/>
      <c r="U331" s="161"/>
      <c r="V331" s="161"/>
      <c r="W331" s="161"/>
      <c r="X331" s="161"/>
      <c r="Y331" s="161"/>
      <c r="Z331" s="161"/>
      <c r="AA331" s="161"/>
      <c r="AB331" s="161"/>
      <c r="AC331" s="161"/>
      <c r="AD331" s="161"/>
      <c r="AE331" s="161"/>
      <c r="AF331" s="161"/>
      <c r="AG331" s="161"/>
      <c r="AH331" s="161"/>
      <c r="AI331" s="161"/>
      <c r="AJ331" s="161"/>
      <c r="AK331" s="161"/>
      <c r="AL331" s="161"/>
      <c r="AM331" s="161"/>
      <c r="AN331" s="161"/>
      <c r="AO331" s="161"/>
      <c r="AP331" s="3"/>
      <c r="AQ331" s="3"/>
      <c r="AR331" s="3"/>
      <c r="AS331" s="3"/>
      <c r="AT331" s="3"/>
      <c r="AU331" s="3"/>
      <c r="AV331" s="3"/>
      <c r="AW331" s="3"/>
      <c r="AX331" s="654"/>
      <c r="AY331" s="654"/>
      <c r="AZ331" s="654"/>
      <c r="BA331" s="654"/>
      <c r="BB331" s="161"/>
      <c r="BC331" s="8"/>
      <c r="BD331" s="173"/>
      <c r="BE331" s="773"/>
    </row>
    <row r="332" spans="1:60" s="4" customFormat="1" ht="15" customHeight="1">
      <c r="A332" s="770"/>
      <c r="B332" s="7"/>
      <c r="C332" s="161"/>
      <c r="D332" s="161"/>
      <c r="E332" s="161"/>
      <c r="F332" s="161"/>
      <c r="G332" s="161"/>
      <c r="H332" s="3"/>
      <c r="I332" s="75"/>
      <c r="J332" s="75" t="s">
        <v>978</v>
      </c>
      <c r="K332" s="76"/>
      <c r="L332" s="76"/>
      <c r="M332" s="76"/>
      <c r="N332" s="76"/>
      <c r="O332" s="76"/>
      <c r="P332" s="3"/>
      <c r="Q332" s="3"/>
      <c r="R332" s="3"/>
      <c r="S332" s="3"/>
      <c r="T332" s="3"/>
      <c r="U332" s="3"/>
      <c r="V332" s="3"/>
      <c r="W332" s="161"/>
      <c r="X332" s="161"/>
      <c r="Y332" s="161"/>
      <c r="Z332" s="161"/>
      <c r="AA332" s="161"/>
      <c r="AB332" s="161"/>
      <c r="AC332" s="1520">
        <v>0</v>
      </c>
      <c r="AD332" s="1521"/>
      <c r="AE332" s="1521"/>
      <c r="AF332" s="1522"/>
      <c r="AG332" s="325" t="s">
        <v>421</v>
      </c>
      <c r="AH332" s="161"/>
      <c r="AI332" s="161"/>
      <c r="AJ332" s="161"/>
      <c r="AK332" s="161"/>
      <c r="AL332" s="1447" t="s">
        <v>487</v>
      </c>
      <c r="AM332" s="1447"/>
      <c r="AN332" s="1447"/>
      <c r="AO332" s="1447"/>
      <c r="AP332" s="1447"/>
      <c r="AQ332" s="1447"/>
      <c r="AR332" s="1447"/>
      <c r="AS332" s="1447"/>
      <c r="AT332" s="1447"/>
      <c r="AU332" s="1447"/>
      <c r="AV332" s="1447"/>
      <c r="AW332" s="1447"/>
      <c r="AX332" s="1523">
        <f>'Control Panel'!E1029</f>
        <v>0</v>
      </c>
      <c r="AY332" s="1523"/>
      <c r="AZ332" s="1523"/>
      <c r="BA332" s="1523"/>
      <c r="BB332" s="161"/>
      <c r="BC332" s="8"/>
      <c r="BD332" s="173"/>
      <c r="BE332" s="773"/>
    </row>
    <row r="333" spans="1:60" s="4" customFormat="1" ht="7.5" customHeight="1">
      <c r="A333" s="770"/>
      <c r="B333" s="7"/>
      <c r="C333" s="161"/>
      <c r="D333" s="161"/>
      <c r="E333" s="161"/>
      <c r="F333" s="161"/>
      <c r="G333" s="161"/>
      <c r="H333" s="3"/>
      <c r="I333" s="75"/>
      <c r="J333" s="75"/>
      <c r="K333" s="76"/>
      <c r="L333" s="76"/>
      <c r="M333" s="76"/>
      <c r="N333" s="76"/>
      <c r="O333" s="76"/>
      <c r="P333" s="76"/>
      <c r="Q333" s="161"/>
      <c r="R333" s="161"/>
      <c r="S333" s="161"/>
      <c r="T333" s="161"/>
      <c r="U333" s="161"/>
      <c r="V333" s="161"/>
      <c r="W333" s="161"/>
      <c r="X333" s="161"/>
      <c r="Y333" s="161"/>
      <c r="Z333" s="161"/>
      <c r="AA333" s="161"/>
      <c r="AB333" s="161"/>
      <c r="AC333" s="161"/>
      <c r="AD333" s="161"/>
      <c r="AE333" s="161"/>
      <c r="AF333" s="161"/>
      <c r="AG333" s="161"/>
      <c r="AH333" s="161"/>
      <c r="AI333" s="161"/>
      <c r="AJ333" s="161"/>
      <c r="AK333" s="161"/>
      <c r="AL333" s="161"/>
      <c r="AM333" s="161"/>
      <c r="AN333" s="161"/>
      <c r="AO333" s="3"/>
      <c r="AP333" s="3"/>
      <c r="AQ333" s="3"/>
      <c r="AR333" s="3"/>
      <c r="AS333" s="3"/>
      <c r="AT333" s="3"/>
      <c r="AU333" s="3"/>
      <c r="AV333" s="3"/>
      <c r="AW333" s="3"/>
      <c r="AX333" s="663"/>
      <c r="AY333" s="663"/>
      <c r="AZ333" s="663"/>
      <c r="BA333" s="663"/>
      <c r="BB333" s="161"/>
      <c r="BC333" s="8"/>
      <c r="BD333" s="173"/>
      <c r="BE333" s="773"/>
    </row>
    <row r="334" spans="1:60" s="4" customFormat="1" ht="15" customHeight="1">
      <c r="A334" s="770"/>
      <c r="B334" s="7"/>
      <c r="C334" s="161"/>
      <c r="D334" s="161"/>
      <c r="E334" s="161"/>
      <c r="F334" s="161"/>
      <c r="G334" s="161"/>
      <c r="H334" s="3"/>
      <c r="I334" s="75"/>
      <c r="J334" s="75" t="s">
        <v>977</v>
      </c>
      <c r="K334" s="76"/>
      <c r="L334" s="76"/>
      <c r="M334" s="76"/>
      <c r="N334" s="76"/>
      <c r="O334" s="76"/>
      <c r="P334" s="3"/>
      <c r="Q334" s="3"/>
      <c r="R334" s="3"/>
      <c r="S334" s="3"/>
      <c r="T334" s="3"/>
      <c r="U334" s="3"/>
      <c r="V334" s="3"/>
      <c r="W334" s="161"/>
      <c r="X334" s="161"/>
      <c r="Y334" s="161"/>
      <c r="Z334" s="161"/>
      <c r="AA334" s="161"/>
      <c r="AB334" s="161"/>
      <c r="AC334" s="1520">
        <v>0</v>
      </c>
      <c r="AD334" s="1521"/>
      <c r="AE334" s="1521"/>
      <c r="AF334" s="1522"/>
      <c r="AG334" s="325" t="s">
        <v>421</v>
      </c>
      <c r="AH334" s="161"/>
      <c r="AI334" s="161"/>
      <c r="AJ334" s="161"/>
      <c r="AK334" s="161"/>
      <c r="AL334" s="1343" t="s">
        <v>979</v>
      </c>
      <c r="AM334" s="1343"/>
      <c r="AN334" s="1343"/>
      <c r="AO334" s="1343"/>
      <c r="AP334" s="1343"/>
      <c r="AQ334" s="1343"/>
      <c r="AR334" s="1343"/>
      <c r="AS334" s="1343"/>
      <c r="AT334" s="1343"/>
      <c r="AU334" s="1343"/>
      <c r="AV334" s="1343"/>
      <c r="AW334" s="1343"/>
      <c r="AX334" s="1523">
        <f>'Control Panel'!E1028</f>
        <v>0</v>
      </c>
      <c r="AY334" s="1523"/>
      <c r="AZ334" s="1523"/>
      <c r="BA334" s="1523"/>
      <c r="BB334" s="161"/>
      <c r="BC334" s="8"/>
      <c r="BD334" s="173"/>
      <c r="BE334" s="773"/>
    </row>
    <row r="335" spans="1:60" s="4" customFormat="1" ht="4.5" customHeight="1">
      <c r="A335" s="770"/>
      <c r="B335" s="7"/>
      <c r="C335" s="161"/>
      <c r="D335" s="161"/>
      <c r="E335" s="161"/>
      <c r="F335" s="161"/>
      <c r="G335" s="161"/>
      <c r="H335" s="3"/>
      <c r="I335" s="76"/>
      <c r="J335" s="76"/>
      <c r="K335" s="76"/>
      <c r="L335" s="76"/>
      <c r="M335" s="76"/>
      <c r="N335" s="76"/>
      <c r="O335" s="76"/>
      <c r="P335" s="76"/>
      <c r="Q335" s="161"/>
      <c r="R335" s="161"/>
      <c r="S335" s="161"/>
      <c r="T335" s="161"/>
      <c r="U335" s="161"/>
      <c r="V335" s="161"/>
      <c r="W335" s="161"/>
      <c r="X335" s="161"/>
      <c r="Y335" s="161"/>
      <c r="Z335" s="161"/>
      <c r="AA335" s="161"/>
      <c r="AB335" s="161"/>
      <c r="AC335" s="161"/>
      <c r="AD335" s="161"/>
      <c r="AE335" s="161"/>
      <c r="AF335" s="161"/>
      <c r="AG335" s="161"/>
      <c r="AH335" s="161"/>
      <c r="AI335" s="161"/>
      <c r="AJ335" s="161"/>
      <c r="AK335" s="161"/>
      <c r="AL335" s="161"/>
      <c r="AM335" s="161"/>
      <c r="AN335" s="161"/>
      <c r="AO335" s="3"/>
      <c r="AP335" s="3"/>
      <c r="AQ335" s="3"/>
      <c r="AR335" s="3"/>
      <c r="AS335" s="3"/>
      <c r="AT335" s="3"/>
      <c r="AU335" s="3"/>
      <c r="AV335" s="3"/>
      <c r="AW335" s="3"/>
      <c r="AX335" s="663"/>
      <c r="AY335" s="663"/>
      <c r="AZ335" s="663"/>
      <c r="BA335" s="663"/>
      <c r="BB335" s="161"/>
      <c r="BC335" s="8"/>
      <c r="BD335" s="173"/>
      <c r="BE335" s="773"/>
    </row>
    <row r="336" spans="1:60" s="4" customFormat="1" ht="4.5" customHeight="1">
      <c r="A336" s="770"/>
      <c r="B336" s="7"/>
      <c r="C336" s="161"/>
      <c r="D336" s="161"/>
      <c r="E336" s="161"/>
      <c r="F336" s="161"/>
      <c r="G336" s="161"/>
      <c r="H336" s="3"/>
      <c r="I336" s="76"/>
      <c r="J336" s="76"/>
      <c r="K336" s="76"/>
      <c r="L336" s="76"/>
      <c r="M336" s="76"/>
      <c r="N336" s="76"/>
      <c r="O336" s="76"/>
      <c r="P336" s="76"/>
      <c r="Q336" s="76">
        <v>0</v>
      </c>
      <c r="R336" s="76"/>
      <c r="S336" s="76"/>
      <c r="T336" s="161"/>
      <c r="U336" s="76"/>
      <c r="V336" s="76"/>
      <c r="W336" s="76"/>
      <c r="X336" s="161"/>
      <c r="Y336" s="161"/>
      <c r="Z336" s="161"/>
      <c r="AA336" s="161"/>
      <c r="AB336" s="161"/>
      <c r="AC336" s="161">
        <v>0</v>
      </c>
      <c r="AD336" s="161"/>
      <c r="AE336" s="161"/>
      <c r="AF336" s="161"/>
      <c r="AG336" s="161"/>
      <c r="AH336" s="161"/>
      <c r="AI336" s="161"/>
      <c r="AJ336" s="161"/>
      <c r="AK336" s="161"/>
      <c r="AL336" s="161"/>
      <c r="AM336" s="161"/>
      <c r="AN336" s="161"/>
      <c r="AO336" s="3"/>
      <c r="AP336" s="3"/>
      <c r="AQ336" s="3"/>
      <c r="AR336" s="3"/>
      <c r="AS336" s="3"/>
      <c r="AT336" s="3"/>
      <c r="AU336" s="3"/>
      <c r="AV336" s="3"/>
      <c r="AW336" s="3"/>
      <c r="AX336" s="867"/>
      <c r="AY336" s="867"/>
      <c r="AZ336" s="867"/>
      <c r="BA336" s="867"/>
      <c r="BB336" s="161"/>
      <c r="BC336" s="8"/>
      <c r="BD336" s="173"/>
      <c r="BE336" s="773"/>
    </row>
    <row r="337" spans="1:57" s="4" customFormat="1" ht="15" customHeight="1">
      <c r="A337" s="770"/>
      <c r="B337" s="7"/>
      <c r="C337" s="161"/>
      <c r="D337" s="161"/>
      <c r="E337" s="161"/>
      <c r="F337" s="161"/>
      <c r="G337" s="161"/>
      <c r="H337" s="183"/>
      <c r="I337" s="161"/>
      <c r="J337" s="161"/>
      <c r="K337" s="161"/>
      <c r="L337" s="161"/>
      <c r="M337" s="161"/>
      <c r="N337" s="161"/>
      <c r="O337" s="161"/>
      <c r="P337" s="161"/>
      <c r="Q337" s="161"/>
      <c r="R337" s="161"/>
      <c r="S337" s="161"/>
      <c r="T337" s="161"/>
      <c r="U337" s="161"/>
      <c r="V337" s="161"/>
      <c r="W337" s="161"/>
      <c r="X337" s="161"/>
      <c r="Y337" s="161"/>
      <c r="Z337" s="161"/>
      <c r="AA337" s="161"/>
      <c r="AB337" s="161"/>
      <c r="AC337" s="161"/>
      <c r="AD337" s="161"/>
      <c r="AE337" s="161"/>
      <c r="AF337" s="161"/>
      <c r="AG337" s="161"/>
      <c r="AH337" s="161"/>
      <c r="AI337" s="161"/>
      <c r="AJ337" s="161"/>
      <c r="AK337" s="161"/>
      <c r="AL337" s="161"/>
      <c r="AM337" s="161"/>
      <c r="AN337" s="161"/>
      <c r="AO337" s="161"/>
      <c r="AP337" s="1350" t="s">
        <v>488</v>
      </c>
      <c r="AQ337" s="1350"/>
      <c r="AR337" s="1350"/>
      <c r="AS337" s="1350"/>
      <c r="AT337" s="1350"/>
      <c r="AU337" s="1350"/>
      <c r="AV337" s="1350"/>
      <c r="AW337" s="1350"/>
      <c r="AX337" s="1475">
        <f>'Control Panel'!E1034</f>
        <v>0</v>
      </c>
      <c r="AY337" s="1475"/>
      <c r="AZ337" s="1475"/>
      <c r="BA337" s="1475"/>
      <c r="BB337" s="161"/>
      <c r="BC337" s="8"/>
      <c r="BD337" s="173"/>
      <c r="BE337" s="773"/>
    </row>
    <row r="338" spans="1:57" s="4" customFormat="1" ht="15" customHeight="1">
      <c r="A338" s="770"/>
      <c r="B338" s="7"/>
      <c r="C338" s="161"/>
      <c r="D338" s="161"/>
      <c r="E338" s="161"/>
      <c r="F338" s="161"/>
      <c r="G338" s="161"/>
      <c r="H338" s="686"/>
      <c r="I338" s="701" t="s">
        <v>479</v>
      </c>
      <c r="J338" s="695"/>
      <c r="K338" s="695"/>
      <c r="L338" s="695"/>
      <c r="M338" s="695"/>
      <c r="N338" s="695"/>
      <c r="O338" s="695"/>
      <c r="P338" s="698"/>
      <c r="Q338" s="698"/>
      <c r="R338" s="698"/>
      <c r="S338" s="698"/>
      <c r="T338" s="698"/>
      <c r="U338" s="654"/>
      <c r="V338" s="698"/>
      <c r="W338" s="698"/>
      <c r="X338" s="698"/>
      <c r="Y338" s="698"/>
      <c r="Z338" s="698"/>
      <c r="AA338" s="698"/>
      <c r="AB338" s="698"/>
      <c r="AC338" s="698"/>
      <c r="AD338" s="698"/>
      <c r="AE338" s="698"/>
      <c r="AF338" s="698"/>
      <c r="AG338" s="698"/>
      <c r="AH338" s="654"/>
      <c r="AI338" s="654"/>
      <c r="AJ338" s="654"/>
      <c r="AK338" s="654"/>
      <c r="AL338" s="654"/>
      <c r="AM338" s="654"/>
      <c r="AN338" s="654"/>
      <c r="AO338" s="663"/>
      <c r="AP338" s="663"/>
      <c r="AQ338" s="663"/>
      <c r="AR338" s="663"/>
      <c r="AS338" s="663"/>
      <c r="AT338" s="663"/>
      <c r="AU338" s="663"/>
      <c r="AV338" s="663"/>
      <c r="AW338" s="663"/>
      <c r="AX338" s="654"/>
      <c r="AY338" s="654"/>
      <c r="AZ338" s="654"/>
      <c r="BA338" s="654"/>
      <c r="BB338" s="161"/>
      <c r="BC338" s="8"/>
      <c r="BD338" s="173"/>
      <c r="BE338" s="773"/>
    </row>
    <row r="339" spans="1:57" s="4" customFormat="1" ht="9" customHeight="1">
      <c r="A339" s="770"/>
      <c r="B339" s="7"/>
      <c r="C339" s="161"/>
      <c r="D339" s="161"/>
      <c r="E339" s="161"/>
      <c r="F339" s="161"/>
      <c r="G339" s="161"/>
      <c r="H339" s="291"/>
      <c r="I339" s="161"/>
      <c r="J339" s="161"/>
      <c r="K339" s="161"/>
      <c r="L339" s="161"/>
      <c r="M339" s="161"/>
      <c r="N339" s="161"/>
      <c r="O339" s="161"/>
      <c r="P339" s="161"/>
      <c r="Q339" s="161"/>
      <c r="R339" s="161"/>
      <c r="S339" s="161"/>
      <c r="T339" s="161"/>
      <c r="U339" s="161"/>
      <c r="V339" s="161"/>
      <c r="W339" s="161"/>
      <c r="X339" s="161"/>
      <c r="Y339" s="161"/>
      <c r="Z339" s="161"/>
      <c r="AA339" s="161"/>
      <c r="AB339" s="161"/>
      <c r="AC339" s="161"/>
      <c r="AD339" s="161"/>
      <c r="AE339" s="161"/>
      <c r="AF339" s="161"/>
      <c r="AG339" s="161"/>
      <c r="AH339" s="161"/>
      <c r="AI339" s="161"/>
      <c r="AJ339" s="161"/>
      <c r="AK339" s="161"/>
      <c r="AL339" s="161"/>
      <c r="AM339" s="161"/>
      <c r="AN339" s="161"/>
      <c r="AO339" s="161"/>
      <c r="AP339" s="161"/>
      <c r="AQ339" s="161"/>
      <c r="AR339" s="158"/>
      <c r="AS339" s="3"/>
      <c r="AT339" s="3"/>
      <c r="AU339" s="3"/>
      <c r="AV339" s="3"/>
      <c r="AW339" s="3"/>
      <c r="AX339" s="654"/>
      <c r="AY339" s="654"/>
      <c r="AZ339" s="654"/>
      <c r="BA339" s="654"/>
      <c r="BB339" s="161"/>
      <c r="BC339" s="8"/>
      <c r="BD339" s="173"/>
      <c r="BE339" s="773"/>
    </row>
    <row r="340" spans="1:57" s="4" customFormat="1" ht="15" customHeight="1">
      <c r="A340" s="770"/>
      <c r="B340" s="7"/>
      <c r="C340" s="161"/>
      <c r="D340" s="161"/>
      <c r="E340" s="161"/>
      <c r="F340" s="161"/>
      <c r="G340" s="161"/>
      <c r="H340" s="291"/>
      <c r="I340" s="75"/>
      <c r="J340" s="75" t="s">
        <v>483</v>
      </c>
      <c r="K340" s="76"/>
      <c r="L340" s="76"/>
      <c r="M340" s="76"/>
      <c r="N340" s="76"/>
      <c r="O340" s="76"/>
      <c r="P340" s="3"/>
      <c r="Q340" s="76"/>
      <c r="R340" s="76"/>
      <c r="S340" s="76"/>
      <c r="T340" s="76"/>
      <c r="U340" s="76"/>
      <c r="V340" s="76"/>
      <c r="W340" s="161"/>
      <c r="X340" s="161"/>
      <c r="Y340" s="161"/>
      <c r="Z340" s="161"/>
      <c r="AA340" s="161"/>
      <c r="AB340" s="161"/>
      <c r="AC340" s="1520">
        <v>100</v>
      </c>
      <c r="AD340" s="1521"/>
      <c r="AE340" s="1521"/>
      <c r="AF340" s="1522"/>
      <c r="AG340" s="161" t="s">
        <v>421</v>
      </c>
      <c r="AH340" s="161"/>
      <c r="AI340" s="161"/>
      <c r="AJ340" s="161"/>
      <c r="AK340" s="161"/>
      <c r="AL340" s="1189"/>
      <c r="AM340" s="1189"/>
      <c r="AN340" s="1189"/>
      <c r="AO340" s="1343" t="s">
        <v>394</v>
      </c>
      <c r="AP340" s="1343"/>
      <c r="AQ340" s="1343"/>
      <c r="AR340" s="1343"/>
      <c r="AS340" s="1343"/>
      <c r="AT340" s="1343"/>
      <c r="AU340" s="1343"/>
      <c r="AV340" s="1343"/>
      <c r="AW340" s="1343"/>
      <c r="AX340" s="1448">
        <f>'Control Panel'!E1049</f>
        <v>5</v>
      </c>
      <c r="AY340" s="1448"/>
      <c r="AZ340" s="1448"/>
      <c r="BA340" s="1448"/>
      <c r="BB340" s="161"/>
      <c r="BC340" s="8"/>
      <c r="BD340" s="173"/>
      <c r="BE340" s="773"/>
    </row>
    <row r="341" spans="1:57" s="4" customFormat="1" ht="7.5" customHeight="1">
      <c r="A341" s="770"/>
      <c r="B341" s="7"/>
      <c r="C341" s="161"/>
      <c r="D341" s="161"/>
      <c r="E341" s="161"/>
      <c r="F341" s="161"/>
      <c r="G341" s="161"/>
      <c r="H341" s="291"/>
      <c r="I341" s="161"/>
      <c r="J341" s="161"/>
      <c r="K341" s="161"/>
      <c r="L341" s="161"/>
      <c r="M341" s="161"/>
      <c r="N341" s="161"/>
      <c r="O341" s="161"/>
      <c r="P341" s="161"/>
      <c r="Q341" s="161"/>
      <c r="R341" s="161"/>
      <c r="S341" s="161"/>
      <c r="T341" s="161"/>
      <c r="U341" s="161"/>
      <c r="V341" s="161"/>
      <c r="W341" s="161"/>
      <c r="X341" s="161"/>
      <c r="Y341" s="161"/>
      <c r="Z341" s="161"/>
      <c r="AA341" s="161"/>
      <c r="AB341" s="161"/>
      <c r="AC341" s="161"/>
      <c r="AD341" s="161"/>
      <c r="AE341" s="161"/>
      <c r="AF341" s="161"/>
      <c r="AG341" s="161"/>
      <c r="AH341" s="161"/>
      <c r="AI341" s="161"/>
      <c r="AJ341" s="161"/>
      <c r="AK341" s="161"/>
      <c r="AL341" s="1189"/>
      <c r="AM341" s="1189"/>
      <c r="AN341" s="1189"/>
      <c r="AO341" s="1189"/>
      <c r="AP341" s="1190"/>
      <c r="AQ341" s="1190"/>
      <c r="AR341" s="1190"/>
      <c r="AS341" s="1190"/>
      <c r="AT341" s="1190"/>
      <c r="AU341" s="1190"/>
      <c r="AV341" s="1190"/>
      <c r="AW341" s="1190"/>
      <c r="AX341" s="654"/>
      <c r="AY341" s="654"/>
      <c r="AZ341" s="654"/>
      <c r="BA341" s="654"/>
      <c r="BB341" s="161"/>
      <c r="BC341" s="8"/>
      <c r="BD341" s="173"/>
      <c r="BE341" s="773"/>
    </row>
    <row r="342" spans="1:57" s="4" customFormat="1" ht="15" customHeight="1">
      <c r="A342" s="770"/>
      <c r="B342" s="7"/>
      <c r="C342" s="161"/>
      <c r="D342" s="161"/>
      <c r="E342" s="161"/>
      <c r="F342" s="161"/>
      <c r="G342" s="161"/>
      <c r="H342" s="291"/>
      <c r="I342" s="75"/>
      <c r="J342" s="75" t="s">
        <v>484</v>
      </c>
      <c r="K342" s="76"/>
      <c r="L342" s="76"/>
      <c r="M342" s="76"/>
      <c r="N342" s="76"/>
      <c r="O342" s="76"/>
      <c r="P342" s="3"/>
      <c r="Q342" s="161"/>
      <c r="R342" s="161"/>
      <c r="S342" s="161"/>
      <c r="T342" s="161"/>
      <c r="U342" s="161"/>
      <c r="V342" s="161"/>
      <c r="W342" s="161"/>
      <c r="X342" s="161"/>
      <c r="Y342" s="161"/>
      <c r="Z342" s="161"/>
      <c r="AA342" s="161"/>
      <c r="AB342" s="161"/>
      <c r="AC342" s="1520">
        <v>600</v>
      </c>
      <c r="AD342" s="1521"/>
      <c r="AE342" s="1521"/>
      <c r="AF342" s="1522"/>
      <c r="AG342" s="324" t="s">
        <v>421</v>
      </c>
      <c r="AH342" s="161"/>
      <c r="AI342" s="161"/>
      <c r="AJ342" s="161"/>
      <c r="AK342" s="161"/>
      <c r="AL342" s="1189"/>
      <c r="AM342" s="1189"/>
      <c r="AN342" s="1189"/>
      <c r="AO342" s="1343" t="s">
        <v>393</v>
      </c>
      <c r="AP342" s="1343"/>
      <c r="AQ342" s="1343"/>
      <c r="AR342" s="1343"/>
      <c r="AS342" s="1343"/>
      <c r="AT342" s="1343"/>
      <c r="AU342" s="1343"/>
      <c r="AV342" s="1343"/>
      <c r="AW342" s="1343"/>
      <c r="AX342" s="1448">
        <f>'Control Panel'!E1048</f>
        <v>57</v>
      </c>
      <c r="AY342" s="1448"/>
      <c r="AZ342" s="1448"/>
      <c r="BA342" s="1448"/>
      <c r="BB342" s="161"/>
      <c r="BC342" s="8"/>
      <c r="BD342" s="173"/>
      <c r="BE342" s="773"/>
    </row>
    <row r="343" spans="1:57" s="4" customFormat="1" ht="7.5" customHeight="1">
      <c r="A343" s="770"/>
      <c r="B343" s="7"/>
      <c r="C343" s="161"/>
      <c r="D343" s="161"/>
      <c r="E343" s="161"/>
      <c r="F343" s="161"/>
      <c r="G343" s="161"/>
      <c r="H343" s="178"/>
      <c r="I343" s="161"/>
      <c r="J343" s="161"/>
      <c r="K343" s="161"/>
      <c r="L343" s="161"/>
      <c r="M343" s="161"/>
      <c r="N343" s="161"/>
      <c r="O343" s="161"/>
      <c r="P343" s="161"/>
      <c r="Q343" s="161"/>
      <c r="R343" s="161"/>
      <c r="S343" s="161"/>
      <c r="T343" s="161"/>
      <c r="U343" s="161"/>
      <c r="V343" s="161"/>
      <c r="W343" s="161"/>
      <c r="X343" s="161"/>
      <c r="Y343" s="161"/>
      <c r="Z343" s="161"/>
      <c r="AA343" s="161"/>
      <c r="AB343" s="161"/>
      <c r="AC343" s="161"/>
      <c r="AD343" s="161"/>
      <c r="AE343" s="161"/>
      <c r="AF343" s="161"/>
      <c r="AG343" s="161"/>
      <c r="AH343" s="161"/>
      <c r="AI343" s="161"/>
      <c r="AJ343" s="161"/>
      <c r="AK343" s="161"/>
      <c r="AL343" s="1189"/>
      <c r="AM343" s="1189"/>
      <c r="AN343" s="1189"/>
      <c r="AO343" s="1189"/>
      <c r="AP343" s="1190"/>
      <c r="AQ343" s="1190"/>
      <c r="AR343" s="1190"/>
      <c r="AS343" s="1190"/>
      <c r="AT343" s="1190"/>
      <c r="AU343" s="1190"/>
      <c r="AV343" s="1190"/>
      <c r="AW343" s="1190"/>
      <c r="AX343" s="654"/>
      <c r="AY343" s="654"/>
      <c r="AZ343" s="654"/>
      <c r="BA343" s="654"/>
      <c r="BB343" s="161"/>
      <c r="BC343" s="8"/>
      <c r="BD343" s="173"/>
      <c r="BE343" s="773"/>
    </row>
    <row r="344" spans="1:57" s="4" customFormat="1" ht="15" customHeight="1">
      <c r="A344" s="770"/>
      <c r="B344" s="7"/>
      <c r="C344" s="161"/>
      <c r="D344" s="161"/>
      <c r="E344" s="161"/>
      <c r="F344" s="161"/>
      <c r="G344" s="161"/>
      <c r="H344" s="309"/>
      <c r="I344" s="75"/>
      <c r="J344" s="75" t="s">
        <v>975</v>
      </c>
      <c r="K344" s="76"/>
      <c r="L344" s="76"/>
      <c r="M344" s="76"/>
      <c r="N344" s="76"/>
      <c r="O344" s="76"/>
      <c r="P344" s="3"/>
      <c r="Q344" s="3"/>
      <c r="R344" s="3"/>
      <c r="S344" s="3"/>
      <c r="T344" s="3"/>
      <c r="U344" s="3"/>
      <c r="V344" s="3"/>
      <c r="W344" s="161"/>
      <c r="X344" s="161"/>
      <c r="Y344" s="161"/>
      <c r="Z344" s="161"/>
      <c r="AA344" s="161"/>
      <c r="AB344" s="161"/>
      <c r="AC344" s="1520">
        <v>0</v>
      </c>
      <c r="AD344" s="1521"/>
      <c r="AE344" s="1521"/>
      <c r="AF344" s="1522"/>
      <c r="AG344" s="325" t="s">
        <v>421</v>
      </c>
      <c r="AH344" s="161"/>
      <c r="AI344" s="161"/>
      <c r="AJ344" s="161"/>
      <c r="AK344" s="161"/>
      <c r="AL344" s="1343" t="s">
        <v>487</v>
      </c>
      <c r="AM344" s="1343"/>
      <c r="AN344" s="1343"/>
      <c r="AO344" s="1343"/>
      <c r="AP344" s="1343"/>
      <c r="AQ344" s="1343"/>
      <c r="AR344" s="1343"/>
      <c r="AS344" s="1343"/>
      <c r="AT344" s="1343"/>
      <c r="AU344" s="1343"/>
      <c r="AV344" s="1343"/>
      <c r="AW344" s="1343"/>
      <c r="AX344" s="1523">
        <f>'Control Panel'!E1047</f>
        <v>0</v>
      </c>
      <c r="AY344" s="1523"/>
      <c r="AZ344" s="1523"/>
      <c r="BA344" s="1523"/>
      <c r="BB344" s="161"/>
      <c r="BC344" s="8"/>
      <c r="BD344" s="173"/>
      <c r="BE344" s="773"/>
    </row>
    <row r="345" spans="1:57" s="4" customFormat="1" ht="7.5" customHeight="1">
      <c r="A345" s="770"/>
      <c r="B345" s="7"/>
      <c r="C345" s="161"/>
      <c r="D345" s="161"/>
      <c r="E345" s="161"/>
      <c r="F345" s="161"/>
      <c r="G345" s="161"/>
      <c r="H345" s="838"/>
      <c r="I345" s="161"/>
      <c r="J345" s="161"/>
      <c r="K345" s="161"/>
      <c r="L345" s="161"/>
      <c r="M345" s="161"/>
      <c r="N345" s="161"/>
      <c r="O345" s="161"/>
      <c r="P345" s="161"/>
      <c r="Q345" s="161"/>
      <c r="R345" s="161"/>
      <c r="S345" s="161"/>
      <c r="T345" s="161"/>
      <c r="U345" s="161"/>
      <c r="V345" s="161"/>
      <c r="W345" s="161"/>
      <c r="X345" s="161"/>
      <c r="Y345" s="161"/>
      <c r="Z345" s="161"/>
      <c r="AA345" s="161"/>
      <c r="AB345" s="161"/>
      <c r="AC345" s="161"/>
      <c r="AD345" s="161"/>
      <c r="AE345" s="161"/>
      <c r="AF345" s="161"/>
      <c r="AG345" s="161"/>
      <c r="AH345" s="161"/>
      <c r="AI345" s="161"/>
      <c r="AJ345" s="161"/>
      <c r="AK345" s="161"/>
      <c r="AL345" s="1189"/>
      <c r="AM345" s="1189"/>
      <c r="AN345" s="1189"/>
      <c r="AO345" s="1189"/>
      <c r="AP345" s="1190"/>
      <c r="AQ345" s="1190"/>
      <c r="AR345" s="1190"/>
      <c r="AS345" s="1190"/>
      <c r="AT345" s="1190"/>
      <c r="AU345" s="1190"/>
      <c r="AV345" s="1190"/>
      <c r="AW345" s="1190"/>
      <c r="AX345" s="654"/>
      <c r="AY345" s="654"/>
      <c r="AZ345" s="654"/>
      <c r="BA345" s="654"/>
      <c r="BB345" s="161"/>
      <c r="BC345" s="8"/>
      <c r="BD345" s="173"/>
      <c r="BE345" s="773"/>
    </row>
    <row r="346" spans="1:57" s="4" customFormat="1" ht="15" customHeight="1">
      <c r="A346" s="770"/>
      <c r="B346" s="7"/>
      <c r="C346" s="161"/>
      <c r="D346" s="161"/>
      <c r="E346" s="161"/>
      <c r="F346" s="161"/>
      <c r="G346" s="161"/>
      <c r="H346" s="838"/>
      <c r="I346" s="75"/>
      <c r="J346" s="75" t="s">
        <v>6992</v>
      </c>
      <c r="K346" s="76"/>
      <c r="L346" s="76"/>
      <c r="M346" s="76"/>
      <c r="N346" s="76"/>
      <c r="O346" s="76"/>
      <c r="P346" s="3"/>
      <c r="Q346" s="76"/>
      <c r="R346" s="3"/>
      <c r="S346" s="1506"/>
      <c r="T346" s="1343"/>
      <c r="U346" s="161"/>
      <c r="V346" s="3"/>
      <c r="W346" s="161"/>
      <c r="X346" s="161"/>
      <c r="Y346" s="842"/>
      <c r="Z346" s="75"/>
      <c r="AA346" s="1535" t="s">
        <v>3239</v>
      </c>
      <c r="AB346" s="1536"/>
      <c r="AC346" s="1520">
        <v>0</v>
      </c>
      <c r="AD346" s="1521"/>
      <c r="AE346" s="1521"/>
      <c r="AF346" s="1522"/>
      <c r="AG346" s="325" t="s">
        <v>422</v>
      </c>
      <c r="AH346" s="75"/>
      <c r="AI346" s="161"/>
      <c r="AJ346" s="841"/>
      <c r="AK346" s="833"/>
      <c r="AL346" s="1189"/>
      <c r="AM346" s="1189"/>
      <c r="AN346" s="1189"/>
      <c r="AO346" s="1189"/>
      <c r="AP346" s="1192"/>
      <c r="AQ346" s="1189"/>
      <c r="AR346" s="1189"/>
      <c r="AS346" s="1343" t="s">
        <v>3242</v>
      </c>
      <c r="AT346" s="1343"/>
      <c r="AU346" s="1343"/>
      <c r="AV346" s="1343"/>
      <c r="AW346" s="1343"/>
      <c r="AX346" s="1523">
        <f>'Control Panel'!E1052</f>
        <v>0</v>
      </c>
      <c r="AY346" s="1523"/>
      <c r="AZ346" s="1523"/>
      <c r="BA346" s="1523"/>
      <c r="BB346" s="161"/>
      <c r="BC346" s="8"/>
      <c r="BD346" s="173"/>
      <c r="BE346" s="773"/>
    </row>
    <row r="347" spans="1:57" s="4" customFormat="1" ht="7.5" customHeight="1">
      <c r="A347" s="770"/>
      <c r="B347" s="7"/>
      <c r="C347" s="161"/>
      <c r="D347" s="161"/>
      <c r="E347" s="161"/>
      <c r="F347" s="161"/>
      <c r="G347" s="161"/>
      <c r="H347" s="838"/>
      <c r="I347" s="75"/>
      <c r="J347" s="75"/>
      <c r="K347" s="76"/>
      <c r="L347" s="76"/>
      <c r="M347" s="76"/>
      <c r="N347" s="76"/>
      <c r="O347" s="76"/>
      <c r="P347" s="3"/>
      <c r="Q347" s="76"/>
      <c r="R347" s="3"/>
      <c r="S347" s="841"/>
      <c r="T347" s="833"/>
      <c r="U347" s="3"/>
      <c r="V347" s="3"/>
      <c r="W347" s="161"/>
      <c r="X347" s="161"/>
      <c r="Y347" s="842"/>
      <c r="Z347" s="75"/>
      <c r="AA347" s="841"/>
      <c r="AB347" s="833"/>
      <c r="AC347" s="325"/>
      <c r="AD347" s="75"/>
      <c r="AE347" s="325"/>
      <c r="AF347" s="75"/>
      <c r="AG347" s="325"/>
      <c r="AH347" s="75"/>
      <c r="AI347" s="161"/>
      <c r="AJ347" s="841"/>
      <c r="AK347" s="833"/>
      <c r="AL347" s="1189"/>
      <c r="AM347" s="1189"/>
      <c r="AN347" s="1189"/>
      <c r="AO347" s="1189"/>
      <c r="AP347" s="1192"/>
      <c r="AQ347" s="1189"/>
      <c r="AR347" s="1189"/>
      <c r="AS347" s="1189"/>
      <c r="AT347" s="1189"/>
      <c r="AU347" s="1189"/>
      <c r="AV347" s="1189"/>
      <c r="AW347" s="1189"/>
      <c r="AX347" s="840"/>
      <c r="AY347" s="840"/>
      <c r="AZ347" s="840"/>
      <c r="BA347" s="840"/>
      <c r="BB347" s="161"/>
      <c r="BC347" s="8"/>
      <c r="BD347" s="173"/>
      <c r="BE347" s="773"/>
    </row>
    <row r="348" spans="1:57" s="4" customFormat="1" ht="15" customHeight="1">
      <c r="A348" s="770"/>
      <c r="B348" s="7"/>
      <c r="C348" s="161"/>
      <c r="D348" s="161"/>
      <c r="E348" s="161"/>
      <c r="F348" s="161"/>
      <c r="G348" s="161"/>
      <c r="H348" s="838"/>
      <c r="I348" s="75"/>
      <c r="J348" s="75"/>
      <c r="K348" s="76"/>
      <c r="L348" s="76"/>
      <c r="M348" s="76"/>
      <c r="N348" s="76"/>
      <c r="O348" s="76"/>
      <c r="P348" s="3"/>
      <c r="Q348" s="76"/>
      <c r="R348" s="3"/>
      <c r="S348" s="841"/>
      <c r="T348" s="833"/>
      <c r="U348" s="3"/>
      <c r="V348" s="3"/>
      <c r="W348" s="161"/>
      <c r="X348" s="161"/>
      <c r="Y348" s="842"/>
      <c r="Z348" s="75"/>
      <c r="AA348" s="1535" t="s">
        <v>3240</v>
      </c>
      <c r="AB348" s="1536"/>
      <c r="AC348" s="1520">
        <v>0</v>
      </c>
      <c r="AD348" s="1521"/>
      <c r="AE348" s="1521"/>
      <c r="AF348" s="1522"/>
      <c r="AG348" s="325" t="s">
        <v>422</v>
      </c>
      <c r="AH348" s="75"/>
      <c r="AI348" s="161"/>
      <c r="AJ348" s="841"/>
      <c r="AK348" s="833"/>
      <c r="AL348" s="1189"/>
      <c r="AM348" s="1189"/>
      <c r="AN348" s="1189"/>
      <c r="AO348" s="1189"/>
      <c r="AP348" s="1192"/>
      <c r="AQ348" s="1189"/>
      <c r="AR348" s="1189"/>
      <c r="AS348" s="1189"/>
      <c r="AT348" s="1236"/>
      <c r="AU348" s="1236" t="s">
        <v>3243</v>
      </c>
      <c r="AV348" s="1236"/>
      <c r="AW348" s="1236"/>
      <c r="AX348" s="1523">
        <f>'Control Panel'!E1053</f>
        <v>0</v>
      </c>
      <c r="AY348" s="1523"/>
      <c r="AZ348" s="1523"/>
      <c r="BA348" s="1523"/>
      <c r="BB348" s="161"/>
      <c r="BC348" s="8"/>
      <c r="BD348" s="173"/>
      <c r="BE348" s="773"/>
    </row>
    <row r="349" spans="1:57" s="4" customFormat="1" ht="7.5" customHeight="1">
      <c r="A349" s="770"/>
      <c r="B349" s="7"/>
      <c r="C349" s="161"/>
      <c r="D349" s="161"/>
      <c r="E349" s="161"/>
      <c r="F349" s="161"/>
      <c r="G349" s="161"/>
      <c r="H349" s="838"/>
      <c r="I349" s="75"/>
      <c r="J349" s="75"/>
      <c r="K349" s="76"/>
      <c r="L349" s="76"/>
      <c r="M349" s="76"/>
      <c r="N349" s="76"/>
      <c r="O349" s="76"/>
      <c r="P349" s="3"/>
      <c r="Q349" s="76"/>
      <c r="R349" s="3"/>
      <c r="S349" s="841"/>
      <c r="T349" s="833"/>
      <c r="U349" s="3"/>
      <c r="V349" s="3"/>
      <c r="W349" s="161"/>
      <c r="X349" s="161"/>
      <c r="Y349" s="842"/>
      <c r="Z349" s="75"/>
      <c r="AA349" s="841"/>
      <c r="AB349" s="833"/>
      <c r="AC349" s="325"/>
      <c r="AD349" s="75"/>
      <c r="AE349" s="325"/>
      <c r="AF349" s="75"/>
      <c r="AG349" s="325"/>
      <c r="AH349" s="75"/>
      <c r="AI349" s="161"/>
      <c r="AJ349" s="841"/>
      <c r="AK349" s="833"/>
      <c r="AL349" s="1189"/>
      <c r="AM349" s="1189"/>
      <c r="AN349" s="1189"/>
      <c r="AO349" s="1189"/>
      <c r="AP349" s="1192"/>
      <c r="AQ349" s="1189"/>
      <c r="AR349" s="1189"/>
      <c r="AS349" s="1189"/>
      <c r="AT349" s="1236"/>
      <c r="AU349" s="1236"/>
      <c r="AV349" s="1236"/>
      <c r="AW349" s="1236"/>
      <c r="AX349" s="840"/>
      <c r="AY349" s="840"/>
      <c r="AZ349" s="840"/>
      <c r="BA349" s="840"/>
      <c r="BB349" s="161"/>
      <c r="BC349" s="8"/>
      <c r="BD349" s="173"/>
      <c r="BE349" s="773"/>
    </row>
    <row r="350" spans="1:57" s="4" customFormat="1" ht="15" customHeight="1">
      <c r="A350" s="770"/>
      <c r="B350" s="7"/>
      <c r="C350" s="161"/>
      <c r="D350" s="161"/>
      <c r="E350" s="161"/>
      <c r="F350" s="161"/>
      <c r="G350" s="161"/>
      <c r="H350" s="838"/>
      <c r="I350" s="75"/>
      <c r="J350" s="75"/>
      <c r="K350" s="76"/>
      <c r="L350" s="76"/>
      <c r="M350" s="76"/>
      <c r="N350" s="76"/>
      <c r="O350" s="76"/>
      <c r="P350" s="3"/>
      <c r="Q350" s="76"/>
      <c r="R350" s="3"/>
      <c r="S350" s="841"/>
      <c r="T350" s="833"/>
      <c r="U350" s="3"/>
      <c r="V350" s="3"/>
      <c r="W350" s="161"/>
      <c r="X350" s="161"/>
      <c r="Y350" s="842"/>
      <c r="Z350" s="75"/>
      <c r="AA350" s="1535" t="s">
        <v>3241</v>
      </c>
      <c r="AB350" s="1536"/>
      <c r="AC350" s="1520">
        <v>0</v>
      </c>
      <c r="AD350" s="1521"/>
      <c r="AE350" s="1521"/>
      <c r="AF350" s="1522"/>
      <c r="AG350" s="325" t="s">
        <v>422</v>
      </c>
      <c r="AH350" s="75"/>
      <c r="AI350" s="161"/>
      <c r="AJ350" s="841"/>
      <c r="AK350" s="833"/>
      <c r="AL350" s="1189"/>
      <c r="AM350" s="1189"/>
      <c r="AN350" s="1189"/>
      <c r="AO350" s="1189"/>
      <c r="AP350" s="1192"/>
      <c r="AQ350" s="1189"/>
      <c r="AR350" s="1189"/>
      <c r="AS350" s="1189"/>
      <c r="AT350" s="1236"/>
      <c r="AU350" s="1236" t="s">
        <v>3244</v>
      </c>
      <c r="AV350" s="1236"/>
      <c r="AW350" s="1236"/>
      <c r="AX350" s="1523">
        <f>'Control Panel'!E1054</f>
        <v>0</v>
      </c>
      <c r="AY350" s="1523"/>
      <c r="AZ350" s="1523"/>
      <c r="BA350" s="1523"/>
      <c r="BB350" s="161"/>
      <c r="BC350" s="8"/>
      <c r="BD350" s="173"/>
      <c r="BE350" s="773"/>
    </row>
    <row r="351" spans="1:57" s="4" customFormat="1" ht="7.5" customHeight="1">
      <c r="A351" s="770"/>
      <c r="B351" s="7"/>
      <c r="C351" s="161"/>
      <c r="D351" s="161"/>
      <c r="E351" s="161"/>
      <c r="F351" s="161"/>
      <c r="G351" s="161"/>
      <c r="H351" s="838"/>
      <c r="I351" s="161"/>
      <c r="J351" s="161"/>
      <c r="K351" s="161"/>
      <c r="L351" s="161"/>
      <c r="M351" s="161"/>
      <c r="N351" s="161"/>
      <c r="O351" s="161"/>
      <c r="P351" s="161"/>
      <c r="Q351" s="161"/>
      <c r="R351" s="161"/>
      <c r="S351" s="161"/>
      <c r="T351" s="161"/>
      <c r="U351" s="161"/>
      <c r="V351" s="161"/>
      <c r="W351" s="161"/>
      <c r="X351" s="161"/>
      <c r="Y351" s="75"/>
      <c r="Z351" s="75"/>
      <c r="AA351" s="75"/>
      <c r="AB351" s="75"/>
      <c r="AC351" s="161"/>
      <c r="AD351" s="161"/>
      <c r="AE351" s="161"/>
      <c r="AF351" s="161"/>
      <c r="AG351" s="161"/>
      <c r="AH351" s="161"/>
      <c r="AI351" s="161"/>
      <c r="AJ351" s="161"/>
      <c r="AK351" s="161"/>
      <c r="AL351" s="1189"/>
      <c r="AM351" s="1189"/>
      <c r="AN351" s="1189"/>
      <c r="AO351" s="1189"/>
      <c r="AP351" s="1190"/>
      <c r="AQ351" s="1190"/>
      <c r="AR351" s="1190"/>
      <c r="AS351" s="1190"/>
      <c r="AT351" s="1190"/>
      <c r="AU351" s="1190"/>
      <c r="AV351" s="1190"/>
      <c r="AW351" s="1190"/>
      <c r="AX351" s="654"/>
      <c r="AY351" s="654"/>
      <c r="AZ351" s="654"/>
      <c r="BA351" s="654"/>
      <c r="BB351" s="161"/>
      <c r="BC351" s="8"/>
      <c r="BD351" s="173"/>
      <c r="BE351" s="773"/>
    </row>
    <row r="352" spans="1:57" s="4" customFormat="1" ht="15" customHeight="1">
      <c r="A352" s="770"/>
      <c r="B352" s="7"/>
      <c r="C352" s="161"/>
      <c r="D352" s="161"/>
      <c r="E352" s="161"/>
      <c r="F352" s="161"/>
      <c r="G352" s="161"/>
      <c r="H352" s="838"/>
      <c r="I352" s="75"/>
      <c r="J352" s="75"/>
      <c r="K352" s="76"/>
      <c r="L352" s="76"/>
      <c r="M352" s="76"/>
      <c r="N352" s="76"/>
      <c r="O352" s="76"/>
      <c r="P352" s="3"/>
      <c r="Q352" s="3"/>
      <c r="R352" s="3"/>
      <c r="S352" s="3"/>
      <c r="T352" s="3"/>
      <c r="U352" s="3"/>
      <c r="V352" s="3"/>
      <c r="W352" s="161"/>
      <c r="X352" s="161"/>
      <c r="Y352" s="1343" t="s">
        <v>3245</v>
      </c>
      <c r="Z352" s="1343"/>
      <c r="AA352" s="1343"/>
      <c r="AB352" s="1537"/>
      <c r="AC352" s="1520">
        <v>0</v>
      </c>
      <c r="AD352" s="1521"/>
      <c r="AE352" s="1521"/>
      <c r="AF352" s="1522"/>
      <c r="AG352" s="325" t="s">
        <v>421</v>
      </c>
      <c r="AH352" s="161"/>
      <c r="AI352" s="161"/>
      <c r="AJ352" s="161"/>
      <c r="AK352" s="161"/>
      <c r="AL352" s="1343" t="s">
        <v>3246</v>
      </c>
      <c r="AM352" s="1343"/>
      <c r="AN352" s="1343"/>
      <c r="AO352" s="1343"/>
      <c r="AP352" s="1343"/>
      <c r="AQ352" s="1343"/>
      <c r="AR352" s="1343"/>
      <c r="AS352" s="1343"/>
      <c r="AT352" s="1343"/>
      <c r="AU352" s="1343"/>
      <c r="AV352" s="1343"/>
      <c r="AW352" s="1343"/>
      <c r="AX352" s="1523">
        <f>'Control Panel'!E1055</f>
        <v>0</v>
      </c>
      <c r="AY352" s="1523"/>
      <c r="AZ352" s="1523"/>
      <c r="BA352" s="1523"/>
      <c r="BB352" s="161"/>
      <c r="BC352" s="8"/>
      <c r="BD352" s="173"/>
      <c r="BE352" s="773"/>
    </row>
    <row r="353" spans="1:57" s="4" customFormat="1" ht="3.75" customHeight="1">
      <c r="A353" s="770"/>
      <c r="B353" s="7"/>
      <c r="C353" s="161"/>
      <c r="D353" s="161"/>
      <c r="E353" s="161"/>
      <c r="F353" s="161"/>
      <c r="G353" s="161"/>
      <c r="H353" s="309"/>
      <c r="I353" s="161"/>
      <c r="J353" s="161"/>
      <c r="K353" s="161"/>
      <c r="L353" s="161"/>
      <c r="M353" s="161"/>
      <c r="N353" s="161"/>
      <c r="O353" s="161"/>
      <c r="P353" s="161"/>
      <c r="Q353" s="161"/>
      <c r="R353" s="161"/>
      <c r="S353" s="161"/>
      <c r="T353" s="161"/>
      <c r="U353" s="161"/>
      <c r="V353" s="161"/>
      <c r="W353" s="161"/>
      <c r="X353" s="161"/>
      <c r="Y353" s="161"/>
      <c r="Z353" s="161"/>
      <c r="AA353" s="161"/>
      <c r="AB353" s="161"/>
      <c r="AC353" s="161">
        <v>0</v>
      </c>
      <c r="AD353" s="161"/>
      <c r="AE353" s="161"/>
      <c r="AF353" s="161"/>
      <c r="AG353" s="161"/>
      <c r="AH353" s="161"/>
      <c r="AI353" s="161"/>
      <c r="AJ353" s="161"/>
      <c r="AK353" s="161"/>
      <c r="AL353" s="161"/>
      <c r="AM353" s="161"/>
      <c r="AN353" s="161"/>
      <c r="AO353" s="3"/>
      <c r="AP353" s="3"/>
      <c r="AQ353" s="3"/>
      <c r="AR353" s="3"/>
      <c r="AS353" s="3"/>
      <c r="AT353" s="3"/>
      <c r="AU353" s="3"/>
      <c r="AV353" s="3"/>
      <c r="AW353" s="3"/>
      <c r="AX353" s="663"/>
      <c r="AY353" s="663"/>
      <c r="AZ353" s="663"/>
      <c r="BA353" s="663"/>
      <c r="BB353" s="161"/>
      <c r="BC353" s="8"/>
      <c r="BD353" s="173"/>
      <c r="BE353" s="773"/>
    </row>
    <row r="354" spans="1:57" s="4" customFormat="1" ht="3.75" customHeight="1">
      <c r="A354" s="770"/>
      <c r="B354" s="7"/>
      <c r="C354" s="161"/>
      <c r="D354" s="161"/>
      <c r="E354" s="161"/>
      <c r="F354" s="161"/>
      <c r="G354" s="161"/>
      <c r="H354" s="309"/>
      <c r="I354" s="161"/>
      <c r="J354" s="161"/>
      <c r="K354" s="161"/>
      <c r="L354" s="161"/>
      <c r="M354" s="161"/>
      <c r="N354" s="161"/>
      <c r="O354" s="161"/>
      <c r="P354" s="161"/>
      <c r="Q354" s="161"/>
      <c r="R354" s="161"/>
      <c r="S354" s="161"/>
      <c r="T354" s="161"/>
      <c r="U354" s="161"/>
      <c r="V354" s="161"/>
      <c r="W354" s="161"/>
      <c r="X354" s="161"/>
      <c r="Y354" s="161"/>
      <c r="Z354" s="161"/>
      <c r="AA354" s="161"/>
      <c r="AB354" s="161"/>
      <c r="AC354" s="161"/>
      <c r="AD354" s="161"/>
      <c r="AE354" s="161"/>
      <c r="AF354" s="161"/>
      <c r="AG354" s="161"/>
      <c r="AH354" s="161"/>
      <c r="AI354" s="161"/>
      <c r="AJ354" s="161"/>
      <c r="AK354" s="161"/>
      <c r="AL354" s="161"/>
      <c r="AM354" s="161"/>
      <c r="AN354" s="161"/>
      <c r="AO354" s="3"/>
      <c r="AP354" s="3"/>
      <c r="AQ354" s="3"/>
      <c r="AR354" s="3"/>
      <c r="AS354" s="3"/>
      <c r="AT354" s="3"/>
      <c r="AU354" s="3"/>
      <c r="AV354" s="3"/>
      <c r="AW354" s="3"/>
      <c r="AX354" s="867"/>
      <c r="AY354" s="867"/>
      <c r="AZ354" s="867"/>
      <c r="BA354" s="867"/>
      <c r="BB354" s="161"/>
      <c r="BC354" s="8"/>
      <c r="BD354" s="173"/>
      <c r="BE354" s="773"/>
    </row>
    <row r="355" spans="1:57" s="4" customFormat="1" ht="15" customHeight="1">
      <c r="A355" s="770"/>
      <c r="B355" s="7"/>
      <c r="C355" s="161"/>
      <c r="D355" s="161"/>
      <c r="E355" s="161"/>
      <c r="F355" s="161"/>
      <c r="G355" s="161"/>
      <c r="H355" s="309"/>
      <c r="I355" s="161"/>
      <c r="J355" s="161"/>
      <c r="K355" s="161"/>
      <c r="L355" s="161"/>
      <c r="M355" s="161"/>
      <c r="N355" s="161"/>
      <c r="O355" s="161"/>
      <c r="P355" s="161"/>
      <c r="Q355" s="161"/>
      <c r="R355" s="161"/>
      <c r="S355" s="161"/>
      <c r="T355" s="161"/>
      <c r="U355" s="161"/>
      <c r="V355" s="309"/>
      <c r="W355" s="309"/>
      <c r="X355" s="309"/>
      <c r="Y355" s="161"/>
      <c r="Z355" s="161"/>
      <c r="AA355" s="161"/>
      <c r="AB355" s="161"/>
      <c r="AC355" s="161"/>
      <c r="AD355" s="161"/>
      <c r="AE355" s="161"/>
      <c r="AF355" s="161"/>
      <c r="AG355" s="161"/>
      <c r="AH355" s="161"/>
      <c r="AI355" s="161"/>
      <c r="AJ355" s="161"/>
      <c r="AK355" s="161"/>
      <c r="AL355" s="161"/>
      <c r="AM355" s="1350" t="s">
        <v>571</v>
      </c>
      <c r="AN355" s="1350"/>
      <c r="AO355" s="1350"/>
      <c r="AP355" s="1350"/>
      <c r="AQ355" s="1350"/>
      <c r="AR355" s="1350"/>
      <c r="AS355" s="1350"/>
      <c r="AT355" s="1350"/>
      <c r="AU355" s="1350"/>
      <c r="AV355" s="1350"/>
      <c r="AW355" s="1350"/>
      <c r="AX355" s="1475">
        <f>'Control Panel'!E1057</f>
        <v>62</v>
      </c>
      <c r="AY355" s="1475"/>
      <c r="AZ355" s="1475"/>
      <c r="BA355" s="1475"/>
      <c r="BB355" s="161"/>
      <c r="BC355" s="8"/>
      <c r="BD355" s="173"/>
      <c r="BE355" s="773"/>
    </row>
    <row r="356" spans="1:57" s="4" customFormat="1" ht="16.5" customHeight="1">
      <c r="A356" s="770"/>
      <c r="B356" s="7"/>
      <c r="C356" s="161"/>
      <c r="D356" s="161"/>
      <c r="E356" s="161"/>
      <c r="F356" s="161"/>
      <c r="G356" s="161"/>
      <c r="H356" s="686"/>
      <c r="I356" s="701" t="s">
        <v>480</v>
      </c>
      <c r="J356" s="695"/>
      <c r="K356" s="695"/>
      <c r="L356" s="695"/>
      <c r="M356" s="695"/>
      <c r="N356" s="695"/>
      <c r="O356" s="698"/>
      <c r="P356" s="698"/>
      <c r="Q356" s="698"/>
      <c r="R356" s="698"/>
      <c r="S356" s="698"/>
      <c r="T356" s="698"/>
      <c r="U356" s="654"/>
      <c r="V356" s="698"/>
      <c r="W356" s="698"/>
      <c r="X356" s="698"/>
      <c r="Y356" s="698"/>
      <c r="Z356" s="698"/>
      <c r="AA356" s="698"/>
      <c r="AB356" s="698"/>
      <c r="AC356" s="698"/>
      <c r="AD356" s="698"/>
      <c r="AE356" s="698"/>
      <c r="AF356" s="698"/>
      <c r="AG356" s="698"/>
      <c r="AH356" s="654"/>
      <c r="AI356" s="654"/>
      <c r="AJ356" s="654"/>
      <c r="AK356" s="654"/>
      <c r="AL356" s="654"/>
      <c r="AM356" s="654"/>
      <c r="AN356" s="654"/>
      <c r="AO356" s="654"/>
      <c r="AP356" s="654"/>
      <c r="AQ356" s="654"/>
      <c r="AR356" s="654"/>
      <c r="AS356" s="654"/>
      <c r="AT356" s="654"/>
      <c r="AU356" s="654"/>
      <c r="AV356" s="654"/>
      <c r="AW356" s="654"/>
      <c r="AX356" s="654"/>
      <c r="AY356" s="654"/>
      <c r="AZ356" s="654"/>
      <c r="BA356" s="654"/>
      <c r="BB356" s="161"/>
      <c r="BC356" s="8"/>
      <c r="BD356" s="173"/>
      <c r="BE356" s="773"/>
    </row>
    <row r="357" spans="1:57" s="4" customFormat="1" ht="9" customHeight="1">
      <c r="A357" s="770"/>
      <c r="B357" s="7"/>
      <c r="C357" s="161"/>
      <c r="D357" s="161"/>
      <c r="E357" s="161"/>
      <c r="F357" s="161"/>
      <c r="G357" s="161"/>
      <c r="H357" s="309"/>
      <c r="I357" s="161"/>
      <c r="J357" s="161"/>
      <c r="K357" s="161"/>
      <c r="L357" s="161"/>
      <c r="M357" s="161"/>
      <c r="N357" s="161"/>
      <c r="O357" s="161"/>
      <c r="P357" s="161"/>
      <c r="Q357" s="161"/>
      <c r="R357" s="161"/>
      <c r="S357" s="161"/>
      <c r="T357" s="161"/>
      <c r="U357" s="161"/>
      <c r="V357" s="161"/>
      <c r="W357" s="161"/>
      <c r="X357" s="161"/>
      <c r="Y357" s="161"/>
      <c r="Z357" s="161"/>
      <c r="AA357" s="161"/>
      <c r="AB357" s="161"/>
      <c r="AC357" s="161"/>
      <c r="AD357" s="161"/>
      <c r="AE357" s="161"/>
      <c r="AF357" s="161"/>
      <c r="AG357" s="161"/>
      <c r="AH357" s="161"/>
      <c r="AI357" s="161"/>
      <c r="AJ357" s="161"/>
      <c r="AK357" s="161"/>
      <c r="AL357" s="161"/>
      <c r="AM357" s="161"/>
      <c r="AN357" s="161"/>
      <c r="AO357" s="161"/>
      <c r="AP357" s="161"/>
      <c r="AQ357" s="161"/>
      <c r="AR357" s="161"/>
      <c r="AS357" s="161"/>
      <c r="AT357" s="161"/>
      <c r="AU357" s="161"/>
      <c r="AV357" s="161"/>
      <c r="AW357" s="161"/>
      <c r="AX357" s="654"/>
      <c r="AY357" s="654"/>
      <c r="AZ357" s="654"/>
      <c r="BA357" s="654"/>
      <c r="BB357" s="161"/>
      <c r="BC357" s="8"/>
      <c r="BD357" s="173"/>
      <c r="BE357" s="773"/>
    </row>
    <row r="358" spans="1:57" s="4" customFormat="1" ht="15" customHeight="1">
      <c r="A358" s="770"/>
      <c r="B358" s="7"/>
      <c r="C358" s="161"/>
      <c r="D358" s="161"/>
      <c r="E358" s="161"/>
      <c r="F358" s="161"/>
      <c r="G358" s="161"/>
      <c r="H358" s="309"/>
      <c r="I358" s="75"/>
      <c r="J358" s="75" t="s">
        <v>483</v>
      </c>
      <c r="K358" s="76"/>
      <c r="L358" s="76"/>
      <c r="M358" s="76"/>
      <c r="N358" s="76"/>
      <c r="O358" s="76"/>
      <c r="P358" s="3"/>
      <c r="Q358" s="76"/>
      <c r="R358" s="76"/>
      <c r="S358" s="76"/>
      <c r="T358" s="76"/>
      <c r="U358" s="76"/>
      <c r="V358" s="76"/>
      <c r="W358" s="161"/>
      <c r="X358" s="161"/>
      <c r="Y358" s="161"/>
      <c r="Z358" s="161"/>
      <c r="AA358" s="161"/>
      <c r="AB358" s="161"/>
      <c r="AC358" s="1520">
        <v>0</v>
      </c>
      <c r="AD358" s="1521"/>
      <c r="AE358" s="1521"/>
      <c r="AF358" s="1522"/>
      <c r="AG358" s="161" t="s">
        <v>421</v>
      </c>
      <c r="AH358" s="161"/>
      <c r="AI358" s="161"/>
      <c r="AJ358" s="161"/>
      <c r="AK358" s="161"/>
      <c r="AL358" s="161"/>
      <c r="AM358" s="161"/>
      <c r="AN358" s="161"/>
      <c r="AO358" s="1343" t="s">
        <v>394</v>
      </c>
      <c r="AP358" s="1343"/>
      <c r="AQ358" s="1343"/>
      <c r="AR358" s="1343"/>
      <c r="AS358" s="1343"/>
      <c r="AT358" s="1343"/>
      <c r="AU358" s="1343"/>
      <c r="AV358" s="1343"/>
      <c r="AW358" s="1343"/>
      <c r="AX358" s="1448">
        <f>'Control Panel'!E1072</f>
        <v>0</v>
      </c>
      <c r="AY358" s="1448"/>
      <c r="AZ358" s="1448"/>
      <c r="BA358" s="1448"/>
      <c r="BB358" s="161"/>
      <c r="BC358" s="8"/>
      <c r="BD358" s="173"/>
      <c r="BE358" s="773"/>
    </row>
    <row r="359" spans="1:57" s="4" customFormat="1" ht="7.5" customHeight="1">
      <c r="A359" s="770"/>
      <c r="B359" s="7"/>
      <c r="C359" s="161"/>
      <c r="D359" s="161"/>
      <c r="E359" s="161"/>
      <c r="F359" s="161"/>
      <c r="G359" s="161"/>
      <c r="H359" s="309"/>
      <c r="I359" s="161"/>
      <c r="J359" s="161"/>
      <c r="K359" s="161"/>
      <c r="L359" s="161"/>
      <c r="M359" s="161"/>
      <c r="N359" s="161"/>
      <c r="O359" s="161"/>
      <c r="P359" s="161"/>
      <c r="Q359" s="161"/>
      <c r="R359" s="161"/>
      <c r="S359" s="161"/>
      <c r="T359" s="161"/>
      <c r="U359" s="161"/>
      <c r="V359" s="161"/>
      <c r="W359" s="161"/>
      <c r="X359" s="161"/>
      <c r="Y359" s="161"/>
      <c r="Z359" s="161"/>
      <c r="AA359" s="161"/>
      <c r="AB359" s="161"/>
      <c r="AC359" s="161"/>
      <c r="AD359" s="161"/>
      <c r="AE359" s="161"/>
      <c r="AF359" s="161"/>
      <c r="AG359" s="161"/>
      <c r="AH359" s="161"/>
      <c r="AI359" s="161"/>
      <c r="AJ359" s="161"/>
      <c r="AK359" s="161"/>
      <c r="AL359" s="161"/>
      <c r="AM359" s="161"/>
      <c r="AN359" s="161"/>
      <c r="AO359" s="161"/>
      <c r="AP359" s="3"/>
      <c r="AQ359" s="3"/>
      <c r="AR359" s="3"/>
      <c r="AS359" s="3"/>
      <c r="AT359" s="3"/>
      <c r="AU359" s="3"/>
      <c r="AV359" s="3"/>
      <c r="AW359" s="3"/>
      <c r="AX359" s="654"/>
      <c r="AY359" s="654"/>
      <c r="AZ359" s="654"/>
      <c r="BA359" s="654"/>
      <c r="BB359" s="161"/>
      <c r="BC359" s="8"/>
      <c r="BD359" s="173"/>
      <c r="BE359" s="773"/>
    </row>
    <row r="360" spans="1:57" s="4" customFormat="1" ht="15" customHeight="1">
      <c r="A360" s="770"/>
      <c r="B360" s="7"/>
      <c r="C360" s="161"/>
      <c r="D360" s="161"/>
      <c r="E360" s="161"/>
      <c r="F360" s="161"/>
      <c r="G360" s="161"/>
      <c r="H360" s="309"/>
      <c r="I360" s="75"/>
      <c r="J360" s="75" t="s">
        <v>484</v>
      </c>
      <c r="K360" s="76"/>
      <c r="L360" s="76"/>
      <c r="M360" s="76"/>
      <c r="N360" s="76"/>
      <c r="O360" s="76"/>
      <c r="P360" s="3"/>
      <c r="Q360" s="161"/>
      <c r="R360" s="161"/>
      <c r="S360" s="161"/>
      <c r="T360" s="161"/>
      <c r="U360" s="161"/>
      <c r="V360" s="161"/>
      <c r="W360" s="161"/>
      <c r="X360" s="161"/>
      <c r="Y360" s="161"/>
      <c r="Z360" s="161"/>
      <c r="AA360" s="161"/>
      <c r="AB360" s="161"/>
      <c r="AC360" s="1520">
        <v>0</v>
      </c>
      <c r="AD360" s="1521"/>
      <c r="AE360" s="1521"/>
      <c r="AF360" s="1522"/>
      <c r="AG360" s="324" t="s">
        <v>421</v>
      </c>
      <c r="AH360" s="161"/>
      <c r="AI360" s="161"/>
      <c r="AJ360" s="161"/>
      <c r="AK360" s="161"/>
      <c r="AL360" s="161"/>
      <c r="AM360" s="161"/>
      <c r="AN360" s="161"/>
      <c r="AO360" s="1343" t="s">
        <v>393</v>
      </c>
      <c r="AP360" s="1343"/>
      <c r="AQ360" s="1343"/>
      <c r="AR360" s="1343"/>
      <c r="AS360" s="1343"/>
      <c r="AT360" s="1343"/>
      <c r="AU360" s="1343"/>
      <c r="AV360" s="1343"/>
      <c r="AW360" s="1343"/>
      <c r="AX360" s="1448">
        <f>'Control Panel'!E1071</f>
        <v>0</v>
      </c>
      <c r="AY360" s="1448"/>
      <c r="AZ360" s="1448"/>
      <c r="BA360" s="1448"/>
      <c r="BB360" s="161"/>
      <c r="BC360" s="8"/>
      <c r="BD360" s="173"/>
      <c r="BE360" s="773"/>
    </row>
    <row r="361" spans="1:57" s="4" customFormat="1" ht="7.5" customHeight="1">
      <c r="A361" s="770"/>
      <c r="B361" s="7"/>
      <c r="C361" s="161"/>
      <c r="D361" s="161"/>
      <c r="E361" s="161"/>
      <c r="F361" s="161"/>
      <c r="G361" s="161"/>
      <c r="H361" s="309"/>
      <c r="I361" s="161"/>
      <c r="J361" s="161"/>
      <c r="K361" s="161"/>
      <c r="L361" s="161"/>
      <c r="M361" s="161"/>
      <c r="N361" s="161"/>
      <c r="O361" s="161"/>
      <c r="P361" s="161"/>
      <c r="Q361" s="161"/>
      <c r="R361" s="161"/>
      <c r="S361" s="161"/>
      <c r="T361" s="161"/>
      <c r="U361" s="161"/>
      <c r="V361" s="161"/>
      <c r="W361" s="161"/>
      <c r="X361" s="161"/>
      <c r="Y361" s="161"/>
      <c r="Z361" s="161"/>
      <c r="AA361" s="161"/>
      <c r="AB361" s="161"/>
      <c r="AC361" s="161"/>
      <c r="AD361" s="161"/>
      <c r="AE361" s="161"/>
      <c r="AF361" s="161"/>
      <c r="AG361" s="161"/>
      <c r="AH361" s="161"/>
      <c r="AI361" s="161"/>
      <c r="AJ361" s="161"/>
      <c r="AK361" s="161"/>
      <c r="AL361" s="161"/>
      <c r="AM361" s="161"/>
      <c r="AN361" s="161"/>
      <c r="AO361" s="161"/>
      <c r="AP361" s="3"/>
      <c r="AQ361" s="3"/>
      <c r="AR361" s="3"/>
      <c r="AS361" s="3"/>
      <c r="AT361" s="3"/>
      <c r="AU361" s="3"/>
      <c r="AV361" s="3"/>
      <c r="AW361" s="3"/>
      <c r="AX361" s="654"/>
      <c r="AY361" s="654"/>
      <c r="AZ361" s="654"/>
      <c r="BA361" s="654"/>
      <c r="BB361" s="161"/>
      <c r="BC361" s="8"/>
      <c r="BD361" s="173"/>
      <c r="BE361" s="773"/>
    </row>
    <row r="362" spans="1:57" s="4" customFormat="1" ht="15" customHeight="1">
      <c r="A362" s="770"/>
      <c r="B362" s="7"/>
      <c r="C362" s="161"/>
      <c r="D362" s="161"/>
      <c r="E362" s="161"/>
      <c r="F362" s="161"/>
      <c r="G362" s="161"/>
      <c r="H362" s="309"/>
      <c r="I362" s="75"/>
      <c r="J362" s="75" t="s">
        <v>975</v>
      </c>
      <c r="K362" s="76"/>
      <c r="L362" s="76"/>
      <c r="M362" s="76"/>
      <c r="N362" s="76"/>
      <c r="O362" s="76"/>
      <c r="P362" s="3"/>
      <c r="Q362" s="3"/>
      <c r="R362" s="3"/>
      <c r="S362" s="3"/>
      <c r="T362" s="3"/>
      <c r="U362" s="3"/>
      <c r="V362" s="3"/>
      <c r="W362" s="161"/>
      <c r="X362" s="161"/>
      <c r="Y362" s="161"/>
      <c r="Z362" s="161"/>
      <c r="AA362" s="161"/>
      <c r="AB362" s="161"/>
      <c r="AC362" s="1520">
        <v>0</v>
      </c>
      <c r="AD362" s="1521"/>
      <c r="AE362" s="1521"/>
      <c r="AF362" s="1522"/>
      <c r="AG362" s="325" t="s">
        <v>421</v>
      </c>
      <c r="AH362" s="161"/>
      <c r="AI362" s="161"/>
      <c r="AJ362" s="161"/>
      <c r="AK362" s="161"/>
      <c r="AL362" s="1447" t="s">
        <v>487</v>
      </c>
      <c r="AM362" s="1447"/>
      <c r="AN362" s="1447"/>
      <c r="AO362" s="1447"/>
      <c r="AP362" s="1447"/>
      <c r="AQ362" s="1447"/>
      <c r="AR362" s="1447"/>
      <c r="AS362" s="1447"/>
      <c r="AT362" s="1447"/>
      <c r="AU362" s="1447"/>
      <c r="AV362" s="1447"/>
      <c r="AW362" s="1447"/>
      <c r="AX362" s="1523">
        <f>'Control Panel'!E1070</f>
        <v>0</v>
      </c>
      <c r="AY362" s="1523"/>
      <c r="AZ362" s="1523"/>
      <c r="BA362" s="1523"/>
      <c r="BB362" s="161"/>
      <c r="BC362" s="8"/>
      <c r="BD362" s="173"/>
      <c r="BE362" s="773"/>
    </row>
    <row r="363" spans="1:57" s="4" customFormat="1" ht="3.75" customHeight="1">
      <c r="A363" s="770"/>
      <c r="B363" s="7"/>
      <c r="C363" s="161"/>
      <c r="D363" s="161"/>
      <c r="E363" s="161"/>
      <c r="F363" s="161"/>
      <c r="G363" s="161"/>
      <c r="H363" s="309"/>
      <c r="I363" s="309"/>
      <c r="J363" s="309"/>
      <c r="K363" s="309"/>
      <c r="L363" s="309"/>
      <c r="M363" s="309"/>
      <c r="N363" s="309"/>
      <c r="O363" s="309"/>
      <c r="P363" s="309"/>
      <c r="Q363" s="309"/>
      <c r="R363" s="309"/>
      <c r="S363" s="309"/>
      <c r="T363" s="309"/>
      <c r="U363" s="309"/>
      <c r="V363" s="309"/>
      <c r="W363" s="309"/>
      <c r="X363" s="309"/>
      <c r="Y363" s="161"/>
      <c r="Z363" s="161"/>
      <c r="AA363" s="161"/>
      <c r="AB363" s="161"/>
      <c r="AC363" s="161">
        <v>0</v>
      </c>
      <c r="AD363" s="161"/>
      <c r="AE363" s="161"/>
      <c r="AF363" s="161"/>
      <c r="AG363" s="161"/>
      <c r="AH363" s="161"/>
      <c r="AI363" s="161"/>
      <c r="AJ363" s="161"/>
      <c r="AK363" s="161"/>
      <c r="AL363" s="161"/>
      <c r="AM363" s="161"/>
      <c r="AN363" s="161"/>
      <c r="AO363" s="3"/>
      <c r="AP363" s="3"/>
      <c r="AQ363" s="3"/>
      <c r="AR363" s="3"/>
      <c r="AS363" s="3"/>
      <c r="AT363" s="3"/>
      <c r="AU363" s="3"/>
      <c r="AV363" s="3"/>
      <c r="AW363" s="3"/>
      <c r="AX363" s="663"/>
      <c r="AY363" s="663"/>
      <c r="AZ363" s="663"/>
      <c r="BA363" s="663"/>
      <c r="BB363" s="161"/>
      <c r="BC363" s="8"/>
      <c r="BD363" s="173"/>
      <c r="BE363" s="773"/>
    </row>
    <row r="364" spans="1:57" s="4" customFormat="1" ht="3.75" customHeight="1">
      <c r="A364" s="770"/>
      <c r="B364" s="7"/>
      <c r="C364" s="161"/>
      <c r="D364" s="161"/>
      <c r="E364" s="161"/>
      <c r="F364" s="161"/>
      <c r="G364" s="161"/>
      <c r="H364" s="309"/>
      <c r="I364" s="161"/>
      <c r="J364" s="161"/>
      <c r="K364" s="161"/>
      <c r="L364" s="161"/>
      <c r="M364" s="161"/>
      <c r="N364" s="161"/>
      <c r="O364" s="161"/>
      <c r="P364" s="161"/>
      <c r="Q364" s="161"/>
      <c r="R364" s="161"/>
      <c r="S364" s="161"/>
      <c r="T364" s="161"/>
      <c r="U364" s="161"/>
      <c r="V364" s="161"/>
      <c r="W364" s="161"/>
      <c r="X364" s="161"/>
      <c r="Y364" s="161"/>
      <c r="Z364" s="161"/>
      <c r="AA364" s="161"/>
      <c r="AB364" s="161"/>
      <c r="AC364" s="161"/>
      <c r="AD364" s="161"/>
      <c r="AE364" s="161"/>
      <c r="AF364" s="161"/>
      <c r="AG364" s="161"/>
      <c r="AH364" s="161"/>
      <c r="AI364" s="161"/>
      <c r="AJ364" s="161"/>
      <c r="AK364" s="161"/>
      <c r="AL364" s="161"/>
      <c r="AM364" s="161"/>
      <c r="AN364" s="161"/>
      <c r="AO364" s="3"/>
      <c r="AP364" s="3"/>
      <c r="AQ364" s="3"/>
      <c r="AR364" s="3"/>
      <c r="AS364" s="3"/>
      <c r="AT364" s="3"/>
      <c r="AU364" s="3"/>
      <c r="AV364" s="3"/>
      <c r="AW364" s="3"/>
      <c r="AX364" s="867"/>
      <c r="AY364" s="867"/>
      <c r="AZ364" s="867"/>
      <c r="BA364" s="867"/>
      <c r="BB364" s="161"/>
      <c r="BC364" s="8"/>
      <c r="BD364" s="173"/>
      <c r="BE364" s="773"/>
    </row>
    <row r="365" spans="1:57" s="4" customFormat="1" ht="14.25" customHeight="1">
      <c r="A365" s="770"/>
      <c r="B365" s="7"/>
      <c r="C365" s="161"/>
      <c r="D365" s="161"/>
      <c r="E365" s="161"/>
      <c r="F365" s="161"/>
      <c r="G365" s="161"/>
      <c r="H365" s="309"/>
      <c r="I365" s="161"/>
      <c r="J365" s="161"/>
      <c r="K365" s="161"/>
      <c r="L365" s="161"/>
      <c r="M365" s="161"/>
      <c r="N365" s="161"/>
      <c r="O365" s="161"/>
      <c r="P365" s="161"/>
      <c r="Q365" s="161"/>
      <c r="R365" s="161"/>
      <c r="S365" s="161"/>
      <c r="T365" s="161"/>
      <c r="U365" s="161"/>
      <c r="V365" s="161"/>
      <c r="W365" s="161"/>
      <c r="X365" s="161"/>
      <c r="Y365" s="161"/>
      <c r="Z365" s="161"/>
      <c r="AA365" s="161"/>
      <c r="AB365" s="161"/>
      <c r="AC365" s="161"/>
      <c r="AD365" s="161"/>
      <c r="AE365" s="161"/>
      <c r="AF365" s="161"/>
      <c r="AG365" s="161"/>
      <c r="AH365" s="161"/>
      <c r="AI365" s="161"/>
      <c r="AJ365" s="161"/>
      <c r="AK365" s="161"/>
      <c r="AL365" s="161"/>
      <c r="AM365" s="161"/>
      <c r="AN365" s="1525" t="s">
        <v>570</v>
      </c>
      <c r="AO365" s="1525"/>
      <c r="AP365" s="1525"/>
      <c r="AQ365" s="1525"/>
      <c r="AR365" s="1525"/>
      <c r="AS365" s="1525"/>
      <c r="AT365" s="1525"/>
      <c r="AU365" s="1525"/>
      <c r="AV365" s="1525"/>
      <c r="AW365" s="1525"/>
      <c r="AX365" s="1475">
        <f>'Control Panel'!E1075</f>
        <v>0</v>
      </c>
      <c r="AY365" s="1475"/>
      <c r="AZ365" s="1475"/>
      <c r="BA365" s="1475"/>
      <c r="BB365" s="161"/>
      <c r="BC365" s="8"/>
      <c r="BD365" s="173"/>
      <c r="BE365" s="773"/>
    </row>
    <row r="366" spans="1:57" s="4" customFormat="1" ht="16.5" customHeight="1">
      <c r="A366" s="770"/>
      <c r="B366" s="7"/>
      <c r="C366" s="161"/>
      <c r="D366" s="161"/>
      <c r="E366" s="161"/>
      <c r="F366" s="161"/>
      <c r="G366" s="161"/>
      <c r="H366" s="686"/>
      <c r="I366" s="701" t="s">
        <v>563</v>
      </c>
      <c r="J366" s="695"/>
      <c r="K366" s="695"/>
      <c r="L366" s="695"/>
      <c r="M366" s="698"/>
      <c r="N366" s="698"/>
      <c r="O366" s="698"/>
      <c r="P366" s="698"/>
      <c r="Q366" s="698"/>
      <c r="R366" s="698"/>
      <c r="S366" s="698"/>
      <c r="T366" s="698"/>
      <c r="U366" s="654"/>
      <c r="V366" s="698"/>
      <c r="W366" s="698"/>
      <c r="X366" s="698"/>
      <c r="Y366" s="698"/>
      <c r="Z366" s="698"/>
      <c r="AA366" s="698"/>
      <c r="AB366" s="698"/>
      <c r="AC366" s="698"/>
      <c r="AD366" s="698"/>
      <c r="AE366" s="698"/>
      <c r="AF366" s="698"/>
      <c r="AG366" s="698"/>
      <c r="AH366" s="654"/>
      <c r="AI366" s="654"/>
      <c r="AJ366" s="654"/>
      <c r="AK366" s="654"/>
      <c r="AL366" s="654"/>
      <c r="AM366" s="654"/>
      <c r="AN366" s="654"/>
      <c r="AO366" s="654"/>
      <c r="AP366" s="654"/>
      <c r="AQ366" s="654"/>
      <c r="AR366" s="654"/>
      <c r="AS366" s="654"/>
      <c r="AT366" s="654"/>
      <c r="AU366" s="654"/>
      <c r="AV366" s="654"/>
      <c r="AW366" s="654"/>
      <c r="AX366" s="654"/>
      <c r="AY366" s="654"/>
      <c r="AZ366" s="654"/>
      <c r="BA366" s="654"/>
      <c r="BB366" s="161"/>
      <c r="BC366" s="8"/>
      <c r="BD366" s="173"/>
      <c r="BE366" s="773"/>
    </row>
    <row r="367" spans="1:57" s="4" customFormat="1" ht="9" customHeight="1">
      <c r="A367" s="770"/>
      <c r="B367" s="7"/>
      <c r="C367" s="161"/>
      <c r="D367" s="161"/>
      <c r="E367" s="161"/>
      <c r="F367" s="161"/>
      <c r="G367" s="161"/>
      <c r="H367" s="348"/>
      <c r="I367" s="161"/>
      <c r="J367" s="161"/>
      <c r="K367" s="161"/>
      <c r="L367" s="161"/>
      <c r="M367" s="161"/>
      <c r="N367" s="161"/>
      <c r="O367" s="161"/>
      <c r="P367" s="161"/>
      <c r="Q367" s="161"/>
      <c r="R367" s="161"/>
      <c r="S367" s="161"/>
      <c r="T367" s="161"/>
      <c r="U367" s="161"/>
      <c r="V367" s="161"/>
      <c r="W367" s="161"/>
      <c r="X367" s="161"/>
      <c r="Y367" s="161"/>
      <c r="Z367" s="161"/>
      <c r="AA367" s="161"/>
      <c r="AB367" s="161"/>
      <c r="AC367" s="161"/>
      <c r="AD367" s="161"/>
      <c r="AE367" s="161"/>
      <c r="AF367" s="161"/>
      <c r="AG367" s="161"/>
      <c r="AH367" s="161"/>
      <c r="AI367" s="161"/>
      <c r="AJ367" s="161"/>
      <c r="AK367" s="161"/>
      <c r="AL367" s="161"/>
      <c r="AM367" s="161"/>
      <c r="AN367" s="161"/>
      <c r="AO367" s="161"/>
      <c r="AP367" s="161"/>
      <c r="AQ367" s="161"/>
      <c r="AR367" s="161"/>
      <c r="AS367" s="161"/>
      <c r="AT367" s="161"/>
      <c r="AU367" s="161"/>
      <c r="AV367" s="161"/>
      <c r="AW367" s="161"/>
      <c r="AX367" s="654"/>
      <c r="AY367" s="654"/>
      <c r="AZ367" s="654"/>
      <c r="BA367" s="654"/>
      <c r="BB367" s="161"/>
      <c r="BC367" s="8"/>
      <c r="BD367" s="173"/>
      <c r="BE367" s="773"/>
    </row>
    <row r="368" spans="1:57" s="4" customFormat="1" ht="15" customHeight="1">
      <c r="A368" s="770"/>
      <c r="B368" s="7"/>
      <c r="C368" s="161"/>
      <c r="D368" s="161"/>
      <c r="E368" s="161"/>
      <c r="F368" s="161"/>
      <c r="G368" s="161"/>
      <c r="H368" s="348"/>
      <c r="I368" s="75"/>
      <c r="J368" s="75" t="s">
        <v>483</v>
      </c>
      <c r="K368" s="76"/>
      <c r="L368" s="76"/>
      <c r="M368" s="76"/>
      <c r="N368" s="76"/>
      <c r="O368" s="76"/>
      <c r="P368" s="3"/>
      <c r="Q368" s="76"/>
      <c r="R368" s="76"/>
      <c r="S368" s="76"/>
      <c r="T368" s="76"/>
      <c r="U368" s="76"/>
      <c r="V368" s="76"/>
      <c r="W368" s="161"/>
      <c r="X368" s="161"/>
      <c r="Y368" s="161"/>
      <c r="Z368" s="161"/>
      <c r="AA368" s="161"/>
      <c r="AB368" s="161"/>
      <c r="AC368" s="1520">
        <v>0</v>
      </c>
      <c r="AD368" s="1521"/>
      <c r="AE368" s="1521"/>
      <c r="AF368" s="1522"/>
      <c r="AG368" s="161" t="s">
        <v>421</v>
      </c>
      <c r="AH368" s="161"/>
      <c r="AI368" s="161"/>
      <c r="AJ368" s="161"/>
      <c r="AK368" s="161"/>
      <c r="AL368" s="161"/>
      <c r="AM368" s="161"/>
      <c r="AN368" s="161"/>
      <c r="AO368" s="1343" t="s">
        <v>394</v>
      </c>
      <c r="AP368" s="1343"/>
      <c r="AQ368" s="1343"/>
      <c r="AR368" s="1343"/>
      <c r="AS368" s="1343"/>
      <c r="AT368" s="1343"/>
      <c r="AU368" s="1343"/>
      <c r="AV368" s="1343"/>
      <c r="AW368" s="1343"/>
      <c r="AX368" s="1448">
        <f>'Control Panel'!E1079</f>
        <v>0</v>
      </c>
      <c r="AY368" s="1448"/>
      <c r="AZ368" s="1448"/>
      <c r="BA368" s="1448"/>
      <c r="BB368" s="161"/>
      <c r="BC368" s="8"/>
      <c r="BD368" s="173"/>
      <c r="BE368" s="773"/>
    </row>
    <row r="369" spans="1:57" s="4" customFormat="1" ht="7.5" customHeight="1">
      <c r="A369" s="770"/>
      <c r="B369" s="7"/>
      <c r="C369" s="161"/>
      <c r="D369" s="161"/>
      <c r="E369" s="161"/>
      <c r="F369" s="161"/>
      <c r="G369" s="161"/>
      <c r="H369" s="348"/>
      <c r="I369" s="161"/>
      <c r="J369" s="161"/>
      <c r="K369" s="161"/>
      <c r="L369" s="161"/>
      <c r="M369" s="161"/>
      <c r="N369" s="161"/>
      <c r="O369" s="161"/>
      <c r="P369" s="161"/>
      <c r="Q369" s="161"/>
      <c r="R369" s="161"/>
      <c r="S369" s="161"/>
      <c r="T369" s="161"/>
      <c r="U369" s="161"/>
      <c r="V369" s="161"/>
      <c r="W369" s="161"/>
      <c r="X369" s="161"/>
      <c r="Y369" s="161"/>
      <c r="Z369" s="161"/>
      <c r="AA369" s="161"/>
      <c r="AB369" s="161"/>
      <c r="AC369" s="161"/>
      <c r="AD369" s="161"/>
      <c r="AE369" s="161"/>
      <c r="AF369" s="161"/>
      <c r="AG369" s="161"/>
      <c r="AH369" s="161"/>
      <c r="AI369" s="161"/>
      <c r="AJ369" s="161"/>
      <c r="AK369" s="161"/>
      <c r="AL369" s="161"/>
      <c r="AM369" s="161"/>
      <c r="AN369" s="161"/>
      <c r="AO369" s="161"/>
      <c r="AP369" s="3"/>
      <c r="AQ369" s="3"/>
      <c r="AR369" s="3"/>
      <c r="AS369" s="3"/>
      <c r="AT369" s="3"/>
      <c r="AU369" s="3"/>
      <c r="AV369" s="3"/>
      <c r="AW369" s="3"/>
      <c r="AX369" s="654"/>
      <c r="AY369" s="654"/>
      <c r="AZ369" s="654"/>
      <c r="BA369" s="654"/>
      <c r="BB369" s="161"/>
      <c r="BC369" s="8"/>
      <c r="BD369" s="173"/>
      <c r="BE369" s="773"/>
    </row>
    <row r="370" spans="1:57" s="4" customFormat="1" ht="15" customHeight="1">
      <c r="A370" s="770"/>
      <c r="B370" s="7"/>
      <c r="C370" s="161"/>
      <c r="D370" s="161"/>
      <c r="E370" s="161"/>
      <c r="F370" s="161"/>
      <c r="G370" s="161"/>
      <c r="H370" s="348"/>
      <c r="I370" s="75"/>
      <c r="J370" s="75" t="s">
        <v>484</v>
      </c>
      <c r="K370" s="76"/>
      <c r="L370" s="76"/>
      <c r="M370" s="76"/>
      <c r="N370" s="76"/>
      <c r="O370" s="76"/>
      <c r="P370" s="3"/>
      <c r="Q370" s="161"/>
      <c r="R370" s="161"/>
      <c r="S370" s="161"/>
      <c r="T370" s="161"/>
      <c r="U370" s="161"/>
      <c r="V370" s="161"/>
      <c r="W370" s="161"/>
      <c r="X370" s="161"/>
      <c r="Y370" s="161"/>
      <c r="Z370" s="161"/>
      <c r="AA370" s="161"/>
      <c r="AB370" s="161"/>
      <c r="AC370" s="1520">
        <v>0</v>
      </c>
      <c r="AD370" s="1521"/>
      <c r="AE370" s="1521"/>
      <c r="AF370" s="1522"/>
      <c r="AG370" s="324" t="s">
        <v>421</v>
      </c>
      <c r="AH370" s="161"/>
      <c r="AI370" s="161"/>
      <c r="AJ370" s="161"/>
      <c r="AK370" s="161"/>
      <c r="AL370" s="161"/>
      <c r="AM370" s="161"/>
      <c r="AN370" s="161"/>
      <c r="AO370" s="1343" t="s">
        <v>393</v>
      </c>
      <c r="AP370" s="1343"/>
      <c r="AQ370" s="1343"/>
      <c r="AR370" s="1343"/>
      <c r="AS370" s="1343"/>
      <c r="AT370" s="1343"/>
      <c r="AU370" s="1343"/>
      <c r="AV370" s="1343"/>
      <c r="AW370" s="1343"/>
      <c r="AX370" s="1448">
        <f>'Control Panel'!E1080</f>
        <v>0</v>
      </c>
      <c r="AY370" s="1448"/>
      <c r="AZ370" s="1448"/>
      <c r="BA370" s="1448"/>
      <c r="BB370" s="161"/>
      <c r="BC370" s="8"/>
      <c r="BD370" s="173"/>
      <c r="BE370" s="773"/>
    </row>
    <row r="371" spans="1:57" s="4" customFormat="1" ht="3.75" customHeight="1">
      <c r="A371" s="770"/>
      <c r="B371" s="7"/>
      <c r="C371" s="161"/>
      <c r="D371" s="161"/>
      <c r="E371" s="161"/>
      <c r="F371" s="161"/>
      <c r="G371" s="161"/>
      <c r="H371" s="348"/>
      <c r="I371" s="348"/>
      <c r="J371" s="348"/>
      <c r="K371" s="348"/>
      <c r="L371" s="348"/>
      <c r="M371" s="348"/>
      <c r="N371" s="348"/>
      <c r="O371" s="348"/>
      <c r="P371" s="348"/>
      <c r="Q371" s="348"/>
      <c r="R371" s="348"/>
      <c r="S371" s="348"/>
      <c r="T371" s="348"/>
      <c r="U371" s="348"/>
      <c r="V371" s="348"/>
      <c r="W371" s="348"/>
      <c r="X371" s="348"/>
      <c r="Y371" s="161"/>
      <c r="Z371" s="161"/>
      <c r="AA371" s="161"/>
      <c r="AB371" s="161"/>
      <c r="AC371" s="161">
        <v>0</v>
      </c>
      <c r="AD371" s="161"/>
      <c r="AE371" s="161"/>
      <c r="AF371" s="161"/>
      <c r="AG371" s="161"/>
      <c r="AH371" s="161"/>
      <c r="AI371" s="161"/>
      <c r="AJ371" s="161"/>
      <c r="AK371" s="161"/>
      <c r="AL371" s="161"/>
      <c r="AM371" s="161"/>
      <c r="AN371" s="161"/>
      <c r="AO371" s="3"/>
      <c r="AP371" s="3"/>
      <c r="AQ371" s="3"/>
      <c r="AR371" s="3"/>
      <c r="AS371" s="3"/>
      <c r="AT371" s="3"/>
      <c r="AU371" s="3"/>
      <c r="AV371" s="3"/>
      <c r="AW371" s="3"/>
      <c r="AX371" s="663"/>
      <c r="AY371" s="663"/>
      <c r="AZ371" s="663"/>
      <c r="BA371" s="663"/>
      <c r="BB371" s="161"/>
      <c r="BC371" s="8"/>
      <c r="BD371" s="173"/>
      <c r="BE371" s="773"/>
    </row>
    <row r="372" spans="1:57" s="4" customFormat="1" ht="3.75" customHeight="1">
      <c r="A372" s="770"/>
      <c r="B372" s="7"/>
      <c r="C372" s="161"/>
      <c r="D372" s="161"/>
      <c r="E372" s="161"/>
      <c r="F372" s="161"/>
      <c r="G372" s="161"/>
      <c r="H372" s="348"/>
      <c r="I372" s="161"/>
      <c r="J372" s="161"/>
      <c r="K372" s="161"/>
      <c r="L372" s="161"/>
      <c r="M372" s="161"/>
      <c r="N372" s="161"/>
      <c r="O372" s="161"/>
      <c r="P372" s="161"/>
      <c r="Q372" s="161"/>
      <c r="R372" s="161"/>
      <c r="S372" s="161"/>
      <c r="T372" s="161"/>
      <c r="U372" s="161"/>
      <c r="V372" s="161"/>
      <c r="W372" s="161"/>
      <c r="X372" s="161"/>
      <c r="Y372" s="161"/>
      <c r="Z372" s="161"/>
      <c r="AA372" s="161"/>
      <c r="AB372" s="161"/>
      <c r="AC372" s="161"/>
      <c r="AD372" s="161"/>
      <c r="AE372" s="161"/>
      <c r="AF372" s="161"/>
      <c r="AG372" s="161"/>
      <c r="AH372" s="161"/>
      <c r="AI372" s="161"/>
      <c r="AJ372" s="161"/>
      <c r="AK372" s="161"/>
      <c r="AL372" s="161"/>
      <c r="AM372" s="161"/>
      <c r="AN372" s="161"/>
      <c r="AO372" s="3"/>
      <c r="AP372" s="3"/>
      <c r="AQ372" s="3"/>
      <c r="AR372" s="3"/>
      <c r="AS372" s="3"/>
      <c r="AT372" s="3"/>
      <c r="AU372" s="3"/>
      <c r="AV372" s="3"/>
      <c r="AW372" s="3"/>
      <c r="AX372" s="867"/>
      <c r="AY372" s="867"/>
      <c r="AZ372" s="867"/>
      <c r="BA372" s="867"/>
      <c r="BB372" s="161"/>
      <c r="BC372" s="8"/>
      <c r="BD372" s="173"/>
      <c r="BE372" s="773"/>
    </row>
    <row r="373" spans="1:57" s="4" customFormat="1" ht="14.25" customHeight="1">
      <c r="A373" s="770"/>
      <c r="B373" s="7"/>
      <c r="C373" s="161"/>
      <c r="D373" s="161"/>
      <c r="E373" s="161"/>
      <c r="F373" s="161"/>
      <c r="G373" s="161"/>
      <c r="H373" s="348"/>
      <c r="I373" s="161"/>
      <c r="J373" s="161"/>
      <c r="K373" s="161"/>
      <c r="L373" s="161"/>
      <c r="M373" s="161"/>
      <c r="N373" s="161"/>
      <c r="O373" s="161"/>
      <c r="P373" s="161"/>
      <c r="Q373" s="161"/>
      <c r="R373" s="161"/>
      <c r="S373" s="161"/>
      <c r="T373" s="161"/>
      <c r="U373" s="161"/>
      <c r="V373" s="161"/>
      <c r="W373" s="161"/>
      <c r="X373" s="161"/>
      <c r="Y373" s="161"/>
      <c r="Z373" s="161"/>
      <c r="AA373" s="161"/>
      <c r="AB373" s="161"/>
      <c r="AC373" s="161"/>
      <c r="AD373" s="161"/>
      <c r="AE373" s="161"/>
      <c r="AF373" s="161"/>
      <c r="AG373" s="161"/>
      <c r="AH373" s="161"/>
      <c r="AI373" s="161"/>
      <c r="AJ373" s="161"/>
      <c r="AK373" s="161"/>
      <c r="AL373" s="161"/>
      <c r="AM373" s="161"/>
      <c r="AN373" s="161"/>
      <c r="AO373" s="1526" t="s">
        <v>568</v>
      </c>
      <c r="AP373" s="1526"/>
      <c r="AQ373" s="1526"/>
      <c r="AR373" s="1526"/>
      <c r="AS373" s="1526"/>
      <c r="AT373" s="1526"/>
      <c r="AU373" s="1526"/>
      <c r="AV373" s="1526"/>
      <c r="AW373" s="1526"/>
      <c r="AX373" s="1475">
        <f>'Control Panel'!E1082</f>
        <v>0</v>
      </c>
      <c r="AY373" s="1475"/>
      <c r="AZ373" s="1475"/>
      <c r="BA373" s="1475"/>
      <c r="BB373" s="161"/>
      <c r="BC373" s="8"/>
      <c r="BD373" s="173"/>
      <c r="BE373" s="773"/>
    </row>
    <row r="374" spans="1:57" s="4" customFormat="1" ht="17.25" customHeight="1">
      <c r="A374" s="770"/>
      <c r="B374" s="7"/>
      <c r="C374" s="161"/>
      <c r="D374" s="161"/>
      <c r="E374" s="161"/>
      <c r="F374" s="161"/>
      <c r="G374" s="161"/>
      <c r="H374" s="686"/>
      <c r="I374" s="701" t="s">
        <v>597</v>
      </c>
      <c r="J374" s="695"/>
      <c r="K374" s="695"/>
      <c r="L374" s="695"/>
      <c r="M374" s="695"/>
      <c r="N374" s="695"/>
      <c r="O374" s="695"/>
      <c r="P374" s="695"/>
      <c r="Q374" s="698"/>
      <c r="R374" s="698"/>
      <c r="S374" s="698"/>
      <c r="T374" s="698"/>
      <c r="U374" s="698"/>
      <c r="V374" s="698"/>
      <c r="W374" s="698"/>
      <c r="X374" s="698"/>
      <c r="Y374" s="698"/>
      <c r="Z374" s="698"/>
      <c r="AA374" s="698"/>
      <c r="AB374" s="698"/>
      <c r="AC374" s="698"/>
      <c r="AD374" s="698"/>
      <c r="AE374" s="698"/>
      <c r="AF374" s="698"/>
      <c r="AG374" s="698"/>
      <c r="AH374" s="654"/>
      <c r="AI374" s="654"/>
      <c r="AJ374" s="654"/>
      <c r="AK374" s="654"/>
      <c r="AL374" s="654"/>
      <c r="AM374" s="654"/>
      <c r="AN374" s="654"/>
      <c r="AO374" s="654"/>
      <c r="AP374" s="654"/>
      <c r="AQ374" s="654"/>
      <c r="AR374" s="654"/>
      <c r="AS374" s="654"/>
      <c r="AT374" s="654"/>
      <c r="AU374" s="654"/>
      <c r="AV374" s="654"/>
      <c r="AW374" s="654"/>
      <c r="AX374" s="700"/>
      <c r="AY374" s="700"/>
      <c r="AZ374" s="700"/>
      <c r="BA374" s="700"/>
      <c r="BB374" s="161"/>
      <c r="BC374" s="8"/>
      <c r="BD374" s="173"/>
      <c r="BE374" s="773"/>
    </row>
    <row r="375" spans="1:57" s="4" customFormat="1" ht="9" customHeight="1">
      <c r="A375" s="770"/>
      <c r="B375" s="7"/>
      <c r="C375" s="161"/>
      <c r="D375" s="161"/>
      <c r="E375" s="161"/>
      <c r="F375" s="161"/>
      <c r="G375" s="161"/>
      <c r="H375" s="449"/>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654"/>
      <c r="AY375" s="654"/>
      <c r="AZ375" s="654"/>
      <c r="BA375" s="654"/>
      <c r="BB375" s="161"/>
      <c r="BC375" s="8"/>
      <c r="BD375" s="173"/>
      <c r="BE375" s="773"/>
    </row>
    <row r="376" spans="1:57" s="4" customFormat="1" ht="17.5">
      <c r="A376" s="770"/>
      <c r="B376" s="7"/>
      <c r="C376" s="161"/>
      <c r="D376" s="161"/>
      <c r="E376" s="161"/>
      <c r="F376" s="161"/>
      <c r="G376" s="161"/>
      <c r="H376" s="449"/>
      <c r="I376" s="76"/>
      <c r="J376" s="75" t="s">
        <v>600</v>
      </c>
      <c r="K376" s="76"/>
      <c r="L376" s="76"/>
      <c r="M376" s="76"/>
      <c r="N376" s="76"/>
      <c r="O376" s="76"/>
      <c r="P376" s="3"/>
      <c r="Q376" s="76"/>
      <c r="R376" s="76"/>
      <c r="S376" s="76"/>
      <c r="T376" s="76"/>
      <c r="U376" s="76"/>
      <c r="V376" s="161"/>
      <c r="W376" s="161"/>
      <c r="X376" s="161"/>
      <c r="Y376" s="161"/>
      <c r="Z376" s="161"/>
      <c r="AA376" s="161"/>
      <c r="AB376" s="161"/>
      <c r="AC376" s="1520">
        <v>0</v>
      </c>
      <c r="AD376" s="1521"/>
      <c r="AE376" s="1521"/>
      <c r="AF376" s="1522"/>
      <c r="AG376" s="161" t="s">
        <v>599</v>
      </c>
      <c r="AH376" s="161"/>
      <c r="AI376" s="161"/>
      <c r="AJ376" s="161"/>
      <c r="AK376" s="161"/>
      <c r="AL376" s="161"/>
      <c r="AM376" s="161"/>
      <c r="AN376" s="161"/>
      <c r="AO376" s="88"/>
      <c r="AP376" s="76"/>
      <c r="AQ376" s="76"/>
      <c r="AR376" s="1350" t="s">
        <v>601</v>
      </c>
      <c r="AS376" s="1350"/>
      <c r="AT376" s="1350"/>
      <c r="AU376" s="1350"/>
      <c r="AV376" s="1350"/>
      <c r="AW376" s="1350"/>
      <c r="AX376" s="1474">
        <f>'Control Panel'!E1085</f>
        <v>0</v>
      </c>
      <c r="AY376" s="1474"/>
      <c r="AZ376" s="1474"/>
      <c r="BA376" s="1474"/>
      <c r="BB376" s="161"/>
      <c r="BC376" s="8"/>
      <c r="BD376" s="173"/>
      <c r="BE376" s="773"/>
    </row>
    <row r="377" spans="1:57" s="4" customFormat="1" ht="7.5" customHeight="1">
      <c r="A377" s="770"/>
      <c r="B377" s="7"/>
      <c r="C377" s="161"/>
      <c r="D377" s="161"/>
      <c r="E377" s="161"/>
      <c r="F377" s="161"/>
      <c r="G377" s="161"/>
      <c r="H377" s="449"/>
      <c r="I377" s="76"/>
      <c r="J377" s="76"/>
      <c r="K377" s="76"/>
      <c r="L377" s="76"/>
      <c r="M377" s="76"/>
      <c r="N377" s="76"/>
      <c r="O377" s="76"/>
      <c r="P377" s="3"/>
      <c r="Q377" s="76"/>
      <c r="R377" s="76"/>
      <c r="S377" s="76"/>
      <c r="T377" s="76"/>
      <c r="U377" s="76"/>
      <c r="V377" s="161"/>
      <c r="W377" s="161"/>
      <c r="X377" s="161"/>
      <c r="Y377" s="161"/>
      <c r="Z377" s="161"/>
      <c r="AA377" s="161"/>
      <c r="AB377" s="161"/>
      <c r="AC377" s="161"/>
      <c r="AD377" s="161"/>
      <c r="AE377" s="161"/>
      <c r="AF377" s="161"/>
      <c r="AG377" s="161"/>
      <c r="AH377" s="161"/>
      <c r="AI377" s="161"/>
      <c r="AJ377" s="161"/>
      <c r="AK377" s="161"/>
      <c r="AL377" s="161"/>
      <c r="AM377" s="161"/>
      <c r="AN377" s="161"/>
      <c r="AO377" s="448"/>
      <c r="AP377" s="448"/>
      <c r="AQ377" s="448"/>
      <c r="AR377" s="448"/>
      <c r="AS377" s="448"/>
      <c r="AT377" s="448"/>
      <c r="AU377" s="448"/>
      <c r="AV377" s="448"/>
      <c r="AW377" s="448"/>
      <c r="AX377" s="700"/>
      <c r="AY377" s="700"/>
      <c r="AZ377" s="700"/>
      <c r="BA377" s="700"/>
      <c r="BB377" s="161"/>
      <c r="BC377" s="8"/>
      <c r="BD377" s="173"/>
      <c r="BE377" s="773"/>
    </row>
    <row r="378" spans="1:57" s="4" customFormat="1" ht="7.5" customHeight="1">
      <c r="A378" s="770"/>
      <c r="B378" s="7"/>
      <c r="C378" s="161"/>
      <c r="D378" s="161"/>
      <c r="E378" s="161"/>
      <c r="F378" s="161"/>
      <c r="G378" s="161"/>
      <c r="H378" s="449"/>
      <c r="I378" s="76"/>
      <c r="J378" s="76"/>
      <c r="K378" s="76"/>
      <c r="L378" s="76"/>
      <c r="M378" s="76"/>
      <c r="N378" s="76"/>
      <c r="O378" s="76"/>
      <c r="P378" s="3"/>
      <c r="Q378" s="76"/>
      <c r="R378" s="76"/>
      <c r="S378" s="76"/>
      <c r="T378" s="76"/>
      <c r="U378" s="76"/>
      <c r="V378" s="161"/>
      <c r="W378" s="161"/>
      <c r="X378" s="161"/>
      <c r="Y378" s="161"/>
      <c r="Z378" s="161"/>
      <c r="AA378" s="161"/>
      <c r="AB378" s="161"/>
      <c r="AC378" s="161"/>
      <c r="AD378" s="161"/>
      <c r="AE378" s="161"/>
      <c r="AF378" s="161"/>
      <c r="AG378" s="161"/>
      <c r="AH378" s="161"/>
      <c r="AI378" s="161"/>
      <c r="AJ378" s="161"/>
      <c r="AK378" s="161"/>
      <c r="AL378" s="161"/>
      <c r="AM378" s="161"/>
      <c r="AN378" s="161"/>
      <c r="AO378" s="448"/>
      <c r="AP378" s="448"/>
      <c r="AQ378" s="448"/>
      <c r="AR378" s="448"/>
      <c r="AS378" s="448"/>
      <c r="AT378" s="448"/>
      <c r="AU378" s="448"/>
      <c r="AV378" s="448"/>
      <c r="AW378" s="448"/>
      <c r="AX378" s="700"/>
      <c r="AY378" s="700"/>
      <c r="AZ378" s="700"/>
      <c r="BA378" s="700"/>
      <c r="BB378" s="161"/>
      <c r="BC378" s="8"/>
      <c r="BD378" s="173"/>
      <c r="BE378" s="773"/>
    </row>
    <row r="379" spans="1:57" s="4" customFormat="1" ht="17.25" customHeight="1">
      <c r="A379" s="770"/>
      <c r="B379" s="7"/>
      <c r="C379" s="161"/>
      <c r="D379" s="161"/>
      <c r="E379" s="161"/>
      <c r="F379" s="161"/>
      <c r="G379" s="161"/>
      <c r="H379" s="686"/>
      <c r="I379" s="701" t="s">
        <v>486</v>
      </c>
      <c r="J379" s="695"/>
      <c r="K379" s="695"/>
      <c r="L379" s="695"/>
      <c r="M379" s="695"/>
      <c r="N379" s="695"/>
      <c r="O379" s="695"/>
      <c r="P379" s="695"/>
      <c r="Q379" s="698"/>
      <c r="R379" s="698"/>
      <c r="S379" s="698"/>
      <c r="T379" s="698"/>
      <c r="U379" s="698"/>
      <c r="V379" s="698"/>
      <c r="W379" s="698"/>
      <c r="X379" s="698"/>
      <c r="Y379" s="698"/>
      <c r="Z379" s="698"/>
      <c r="AA379" s="698"/>
      <c r="AB379" s="698"/>
      <c r="AC379" s="698"/>
      <c r="AD379" s="698"/>
      <c r="AE379" s="698"/>
      <c r="AF379" s="698"/>
      <c r="AG379" s="698"/>
      <c r="AH379" s="654"/>
      <c r="AI379" s="654"/>
      <c r="AJ379" s="654"/>
      <c r="AK379" s="654"/>
      <c r="AL379" s="654"/>
      <c r="AM379" s="654"/>
      <c r="AN379" s="654"/>
      <c r="AO379" s="654"/>
      <c r="AP379" s="654"/>
      <c r="AQ379" s="654"/>
      <c r="AR379" s="654"/>
      <c r="AS379" s="654"/>
      <c r="AT379" s="654"/>
      <c r="AU379" s="654"/>
      <c r="AV379" s="654"/>
      <c r="AW379" s="654"/>
      <c r="AX379" s="700"/>
      <c r="AY379" s="700"/>
      <c r="AZ379" s="700"/>
      <c r="BA379" s="700"/>
      <c r="BB379" s="161"/>
      <c r="BC379" s="8"/>
      <c r="BD379" s="173"/>
      <c r="BE379" s="773"/>
    </row>
    <row r="380" spans="1:57" s="4" customFormat="1" ht="9" customHeight="1">
      <c r="A380" s="770"/>
      <c r="B380" s="7"/>
      <c r="C380" s="161"/>
      <c r="D380" s="161"/>
      <c r="E380" s="161"/>
      <c r="F380" s="161"/>
      <c r="G380" s="161"/>
      <c r="H380" s="309"/>
      <c r="I380" s="161"/>
      <c r="J380" s="161"/>
      <c r="K380" s="161"/>
      <c r="L380" s="161"/>
      <c r="M380" s="161"/>
      <c r="N380" s="161"/>
      <c r="O380" s="161"/>
      <c r="P380" s="161"/>
      <c r="Q380" s="161"/>
      <c r="R380" s="161"/>
      <c r="S380" s="161"/>
      <c r="T380" s="161"/>
      <c r="U380" s="161"/>
      <c r="V380" s="161"/>
      <c r="W380" s="161"/>
      <c r="X380" s="161"/>
      <c r="Y380" s="161"/>
      <c r="Z380" s="161"/>
      <c r="AA380" s="161"/>
      <c r="AB380" s="161"/>
      <c r="AC380" s="161"/>
      <c r="AD380" s="161"/>
      <c r="AE380" s="161"/>
      <c r="AF380" s="161"/>
      <c r="AG380" s="161"/>
      <c r="AH380" s="161"/>
      <c r="AI380" s="161"/>
      <c r="AJ380" s="161"/>
      <c r="AK380" s="161"/>
      <c r="AL380" s="161"/>
      <c r="AM380" s="161"/>
      <c r="AN380" s="161"/>
      <c r="AO380" s="161"/>
      <c r="AP380" s="161"/>
      <c r="AQ380" s="161"/>
      <c r="AR380" s="161"/>
      <c r="AS380" s="161"/>
      <c r="AT380" s="161"/>
      <c r="AU380" s="161"/>
      <c r="AV380" s="161"/>
      <c r="AW380" s="161"/>
      <c r="AX380" s="654"/>
      <c r="AY380" s="654"/>
      <c r="AZ380" s="654"/>
      <c r="BA380" s="654"/>
      <c r="BB380" s="161"/>
      <c r="BC380" s="8"/>
      <c r="BD380" s="173"/>
      <c r="BE380" s="773"/>
    </row>
    <row r="381" spans="1:57" s="4" customFormat="1" ht="17.5">
      <c r="A381" s="770"/>
      <c r="B381" s="7"/>
      <c r="C381" s="161"/>
      <c r="D381" s="161"/>
      <c r="E381" s="161"/>
      <c r="F381" s="161"/>
      <c r="G381" s="161"/>
      <c r="H381" s="309"/>
      <c r="I381" s="76"/>
      <c r="J381" s="75" t="s">
        <v>53</v>
      </c>
      <c r="K381" s="76"/>
      <c r="L381" s="76"/>
      <c r="M381" s="76"/>
      <c r="N381" s="76"/>
      <c r="O381" s="76"/>
      <c r="P381" s="3"/>
      <c r="Q381" s="76"/>
      <c r="R381" s="76"/>
      <c r="S381" s="76"/>
      <c r="T381" s="76"/>
      <c r="U381" s="76"/>
      <c r="V381" s="161"/>
      <c r="W381" s="161"/>
      <c r="X381" s="161"/>
      <c r="Y381" s="161"/>
      <c r="Z381" s="161"/>
      <c r="AA381" s="161"/>
      <c r="AB381" s="161"/>
      <c r="AC381" s="1520">
        <v>100000000</v>
      </c>
      <c r="AD381" s="1521"/>
      <c r="AE381" s="1521"/>
      <c r="AF381" s="1522"/>
      <c r="AG381" s="161"/>
      <c r="AH381" s="161"/>
      <c r="AI381" s="161"/>
      <c r="AJ381" s="161"/>
      <c r="AK381" s="161"/>
      <c r="AL381" s="161"/>
      <c r="AM381" s="161"/>
      <c r="AN381" s="161"/>
      <c r="AO381" s="88"/>
      <c r="AP381" s="76"/>
      <c r="AQ381" s="76"/>
      <c r="AR381" s="1350" t="s">
        <v>569</v>
      </c>
      <c r="AS381" s="1350"/>
      <c r="AT381" s="1350"/>
      <c r="AU381" s="1350"/>
      <c r="AV381" s="1350"/>
      <c r="AW381" s="1350"/>
      <c r="AX381" s="1474">
        <f>'Control Panel'!H1089</f>
        <v>3.6</v>
      </c>
      <c r="AY381" s="1474"/>
      <c r="AZ381" s="1474"/>
      <c r="BA381" s="1474"/>
      <c r="BB381" s="161"/>
      <c r="BC381" s="8"/>
      <c r="BD381" s="173"/>
      <c r="BE381" s="773"/>
    </row>
    <row r="382" spans="1:57" s="4" customFormat="1" ht="7.5" customHeight="1">
      <c r="A382" s="770"/>
      <c r="B382" s="7"/>
      <c r="C382" s="161"/>
      <c r="D382" s="161"/>
      <c r="E382" s="161"/>
      <c r="F382" s="161"/>
      <c r="G382" s="161"/>
      <c r="H382" s="309"/>
      <c r="I382" s="76"/>
      <c r="J382" s="76"/>
      <c r="K382" s="76"/>
      <c r="L382" s="76"/>
      <c r="M382" s="76"/>
      <c r="N382" s="76"/>
      <c r="O382" s="76"/>
      <c r="P382" s="3"/>
      <c r="Q382" s="76"/>
      <c r="R382" s="76"/>
      <c r="S382" s="76"/>
      <c r="T382" s="76"/>
      <c r="U382" s="76"/>
      <c r="V382" s="161"/>
      <c r="W382" s="161"/>
      <c r="X382" s="161"/>
      <c r="Y382" s="161"/>
      <c r="Z382" s="161"/>
      <c r="AA382" s="161"/>
      <c r="AB382" s="161"/>
      <c r="AC382" s="161"/>
      <c r="AD382" s="161"/>
      <c r="AE382" s="161"/>
      <c r="AF382" s="161"/>
      <c r="AG382" s="161"/>
      <c r="AH382" s="161"/>
      <c r="AI382" s="161"/>
      <c r="AJ382" s="161"/>
      <c r="AK382" s="161"/>
      <c r="AL382" s="161"/>
      <c r="AM382" s="161"/>
      <c r="AN382" s="161"/>
      <c r="AO382" s="307"/>
      <c r="AP382" s="307"/>
      <c r="AQ382" s="307"/>
      <c r="AR382" s="307"/>
      <c r="AS382" s="307"/>
      <c r="AT382" s="307"/>
      <c r="AU382" s="307"/>
      <c r="AV382" s="307"/>
      <c r="AW382" s="307"/>
      <c r="AX382" s="700"/>
      <c r="AY382" s="700"/>
      <c r="AZ382" s="700"/>
      <c r="BA382" s="700"/>
      <c r="BB382" s="161"/>
      <c r="BC382" s="8"/>
      <c r="BD382" s="173"/>
      <c r="BE382" s="773"/>
    </row>
    <row r="383" spans="1:57" s="4" customFormat="1" ht="8.25" customHeight="1">
      <c r="A383" s="770"/>
      <c r="B383" s="359">
        <v>1</v>
      </c>
      <c r="C383" s="161"/>
      <c r="D383" s="161"/>
      <c r="E383" s="161"/>
      <c r="F383" s="161"/>
      <c r="G383" s="161"/>
      <c r="H383" s="309"/>
      <c r="I383" s="76"/>
      <c r="J383" s="76"/>
      <c r="K383" s="76"/>
      <c r="L383" s="76"/>
      <c r="M383" s="76"/>
      <c r="N383" s="76"/>
      <c r="O383" s="76"/>
      <c r="P383" s="3"/>
      <c r="Q383" s="76"/>
      <c r="R383" s="76"/>
      <c r="S383" s="76"/>
      <c r="T383" s="76"/>
      <c r="U383" s="76"/>
      <c r="V383" s="161"/>
      <c r="W383" s="161"/>
      <c r="X383" s="161"/>
      <c r="Y383" s="161"/>
      <c r="Z383" s="161"/>
      <c r="AA383" s="161"/>
      <c r="AB383" s="161"/>
      <c r="AC383" s="161"/>
      <c r="AD383" s="161"/>
      <c r="AE383" s="161"/>
      <c r="AF383" s="161"/>
      <c r="AG383" s="161"/>
      <c r="AH383" s="161"/>
      <c r="AI383" s="161"/>
      <c r="AJ383" s="161"/>
      <c r="AK383" s="161"/>
      <c r="AL383" s="161"/>
      <c r="AM383" s="161"/>
      <c r="AN383" s="161"/>
      <c r="AO383" s="307"/>
      <c r="AP383" s="307"/>
      <c r="AQ383" s="307"/>
      <c r="AR383" s="307"/>
      <c r="AS383" s="307"/>
      <c r="AT383" s="307"/>
      <c r="AU383" s="307"/>
      <c r="AV383" s="307"/>
      <c r="AW383" s="307"/>
      <c r="AX383" s="868"/>
      <c r="AY383" s="868"/>
      <c r="AZ383" s="868"/>
      <c r="BA383" s="868"/>
      <c r="BB383" s="161"/>
      <c r="BC383" s="8"/>
      <c r="BD383" s="173"/>
      <c r="BE383" s="773"/>
    </row>
    <row r="384" spans="1:57" s="4" customFormat="1" ht="17.5">
      <c r="A384" s="770"/>
      <c r="B384" s="7"/>
      <c r="C384" s="161"/>
      <c r="D384" s="161"/>
      <c r="E384" s="161"/>
      <c r="F384" s="161"/>
      <c r="G384" s="161"/>
      <c r="H384" s="309"/>
      <c r="I384" s="76"/>
      <c r="J384" s="76"/>
      <c r="K384" s="76"/>
      <c r="L384" s="76"/>
      <c r="M384" s="76"/>
      <c r="N384" s="76"/>
      <c r="O384" s="76"/>
      <c r="P384" s="3"/>
      <c r="Q384" s="76"/>
      <c r="R384" s="76"/>
      <c r="S384" s="76"/>
      <c r="T384" s="76"/>
      <c r="U384" s="76"/>
      <c r="V384" s="161"/>
      <c r="W384" s="161"/>
      <c r="X384" s="161"/>
      <c r="Y384" s="161"/>
      <c r="Z384" s="161"/>
      <c r="AA384" s="161"/>
      <c r="AB384" s="161"/>
      <c r="AC384" s="161"/>
      <c r="AD384" s="161"/>
      <c r="AE384" s="161"/>
      <c r="AF384" s="161"/>
      <c r="AG384" s="161"/>
      <c r="AH384" s="161"/>
      <c r="AI384" s="161"/>
      <c r="AJ384" s="1350" t="s">
        <v>572</v>
      </c>
      <c r="AK384" s="1350"/>
      <c r="AL384" s="1350"/>
      <c r="AM384" s="1350"/>
      <c r="AN384" s="1350"/>
      <c r="AO384" s="1350"/>
      <c r="AP384" s="1350"/>
      <c r="AQ384" s="1350"/>
      <c r="AR384" s="1350"/>
      <c r="AS384" s="1350"/>
      <c r="AT384" s="1350"/>
      <c r="AU384" s="1350"/>
      <c r="AV384" s="1350"/>
      <c r="AW384" s="1350"/>
      <c r="AX384" s="1551">
        <f>'Control Panel'!E1092</f>
        <v>65.599999999999994</v>
      </c>
      <c r="AY384" s="1551"/>
      <c r="AZ384" s="1551"/>
      <c r="BA384" s="1551"/>
      <c r="BB384" s="161"/>
      <c r="BC384" s="8"/>
      <c r="BD384" s="173"/>
      <c r="BE384" s="773"/>
    </row>
    <row r="385" spans="1:60" s="4" customFormat="1" ht="9.75" customHeight="1">
      <c r="A385" s="770"/>
      <c r="B385" s="7"/>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61"/>
      <c r="BC385" s="8"/>
      <c r="BD385" s="173"/>
      <c r="BE385" s="773"/>
    </row>
    <row r="386" spans="1:60" s="4" customFormat="1" ht="15" customHeight="1">
      <c r="A386" s="770"/>
      <c r="B386" s="570"/>
      <c r="C386" s="1531" t="s">
        <v>168</v>
      </c>
      <c r="D386" s="1531"/>
      <c r="E386" s="1531"/>
      <c r="F386" s="1531"/>
      <c r="G386" s="161"/>
      <c r="H386" s="161"/>
      <c r="I386" s="161"/>
      <c r="J386" s="161"/>
      <c r="K386" s="161"/>
      <c r="L386" s="161"/>
      <c r="M386" s="161"/>
      <c r="N386" s="161"/>
      <c r="O386" s="161"/>
      <c r="P386" s="161"/>
      <c r="Q386" s="161"/>
      <c r="R386" s="161"/>
      <c r="S386" s="161"/>
      <c r="T386" s="161"/>
      <c r="U386" s="161"/>
      <c r="V386" s="161"/>
      <c r="W386" s="161"/>
      <c r="X386" s="161"/>
      <c r="Y386" s="161"/>
      <c r="Z386" s="161"/>
      <c r="AA386" s="161"/>
      <c r="AB386" s="161"/>
      <c r="AC386" s="161"/>
      <c r="AD386" s="161"/>
      <c r="AE386" s="161"/>
      <c r="AF386" s="161"/>
      <c r="AG386" s="161"/>
      <c r="AH386" s="161"/>
      <c r="AI386" s="161"/>
      <c r="AJ386" s="161"/>
      <c r="AK386" s="161"/>
      <c r="AL386" s="161"/>
      <c r="AM386" s="161"/>
      <c r="AN386" s="161"/>
      <c r="AO386" s="161"/>
      <c r="AP386" s="161"/>
      <c r="AQ386" s="161"/>
      <c r="AR386" s="161"/>
      <c r="AS386" s="161"/>
      <c r="AT386" s="161"/>
      <c r="AU386" s="161"/>
      <c r="AV386" s="161"/>
      <c r="AW386" s="161"/>
      <c r="AX386" s="654"/>
      <c r="AY386" s="654"/>
      <c r="AZ386" s="654"/>
      <c r="BA386" s="654"/>
      <c r="BB386" s="161"/>
      <c r="BC386" s="8"/>
      <c r="BD386" s="173"/>
      <c r="BE386" s="773"/>
      <c r="BF386" s="173"/>
      <c r="BG386" s="173"/>
      <c r="BH386" s="173"/>
    </row>
    <row r="387" spans="1:60" s="4" customFormat="1" ht="15" customHeight="1">
      <c r="A387" s="770"/>
      <c r="B387" s="7"/>
      <c r="C387" s="1422"/>
      <c r="D387" s="1422"/>
      <c r="E387" s="1422"/>
      <c r="F387" s="1422"/>
      <c r="G387" s="161"/>
      <c r="H387" s="3"/>
      <c r="I387" s="101" t="s">
        <v>4401</v>
      </c>
      <c r="J387" s="101"/>
      <c r="K387" s="101"/>
      <c r="L387" s="101"/>
      <c r="M387" s="101"/>
      <c r="N387" s="101"/>
      <c r="O387" s="101"/>
      <c r="P387" s="101"/>
      <c r="Q387" s="101"/>
      <c r="R387" s="730"/>
      <c r="S387" s="1469"/>
      <c r="T387" s="1470"/>
      <c r="U387" s="1471"/>
      <c r="V387" s="161" t="s">
        <v>421</v>
      </c>
      <c r="W387" s="161"/>
      <c r="X387" s="161"/>
      <c r="Y387" s="161"/>
      <c r="Z387" s="161"/>
      <c r="AA387" s="161"/>
      <c r="AB387" s="161"/>
      <c r="AC387" s="161"/>
      <c r="AD387" s="161"/>
      <c r="AE387" s="161"/>
      <c r="AF387" s="161"/>
      <c r="AG387" s="161"/>
      <c r="AH387" s="161"/>
      <c r="AI387" s="161"/>
      <c r="AJ387" s="161"/>
      <c r="AK387" s="161"/>
      <c r="AL387" s="161"/>
      <c r="AM387" s="161"/>
      <c r="AN387" s="161"/>
      <c r="AO387" s="161"/>
      <c r="AP387" s="161"/>
      <c r="AQ387" s="161"/>
      <c r="AR387" s="161"/>
      <c r="AS387" s="161"/>
      <c r="AT387" s="161"/>
      <c r="AU387" s="161"/>
      <c r="AV387" s="161"/>
      <c r="AW387" s="189"/>
      <c r="AX387" s="654"/>
      <c r="AY387" s="654"/>
      <c r="AZ387" s="654"/>
      <c r="BA387" s="654"/>
      <c r="BB387" s="69"/>
      <c r="BC387" s="8"/>
      <c r="BD387" s="173"/>
      <c r="BE387" s="773"/>
      <c r="BF387" s="173"/>
      <c r="BG387" s="173"/>
      <c r="BH387" s="173"/>
    </row>
    <row r="388" spans="1:60" s="4" customFormat="1" ht="7.5" customHeight="1">
      <c r="A388" s="770"/>
      <c r="B388" s="7"/>
      <c r="C388" s="1422"/>
      <c r="D388" s="1422"/>
      <c r="E388" s="1422"/>
      <c r="F388" s="1422"/>
      <c r="G388" s="161"/>
      <c r="H388" s="3"/>
      <c r="I388" s="976"/>
      <c r="J388" s="976"/>
      <c r="K388" s="976"/>
      <c r="L388" s="976"/>
      <c r="M388" s="976"/>
      <c r="N388" s="976"/>
      <c r="O388" s="976"/>
      <c r="P388" s="976"/>
      <c r="Q388" s="976"/>
      <c r="R388" s="730"/>
      <c r="S388" s="714"/>
      <c r="T388" s="714"/>
      <c r="U388" s="714"/>
      <c r="V388" s="161"/>
      <c r="W388" s="161"/>
      <c r="X388" s="161"/>
      <c r="Y388" s="161"/>
      <c r="Z388" s="161"/>
      <c r="AA388" s="161"/>
      <c r="AB388" s="161"/>
      <c r="AC388" s="161"/>
      <c r="AD388" s="161"/>
      <c r="AE388" s="161"/>
      <c r="AF388" s="161"/>
      <c r="AG388" s="161"/>
      <c r="AH388" s="161"/>
      <c r="AI388" s="161"/>
      <c r="AJ388" s="161"/>
      <c r="AK388" s="161"/>
      <c r="AL388" s="161"/>
      <c r="AM388" s="161"/>
      <c r="AN388" s="161"/>
      <c r="AO388" s="161"/>
      <c r="AP388" s="161"/>
      <c r="AQ388" s="161"/>
      <c r="AR388" s="161"/>
      <c r="AS388" s="161"/>
      <c r="AT388" s="161"/>
      <c r="AU388" s="161"/>
      <c r="AV388" s="161"/>
      <c r="AW388" s="300"/>
      <c r="AX388" s="654"/>
      <c r="AY388" s="654"/>
      <c r="AZ388" s="654"/>
      <c r="BA388" s="654"/>
      <c r="BB388" s="975"/>
      <c r="BC388" s="8"/>
      <c r="BD388" s="173"/>
      <c r="BE388" s="773"/>
      <c r="BF388" s="173"/>
      <c r="BG388" s="173"/>
      <c r="BH388" s="173"/>
    </row>
    <row r="389" spans="1:60" s="4" customFormat="1" ht="15" customHeight="1">
      <c r="A389" s="770"/>
      <c r="B389" s="7"/>
      <c r="C389" s="1422"/>
      <c r="D389" s="1422"/>
      <c r="E389" s="1422"/>
      <c r="F389" s="1422"/>
      <c r="G389" s="161"/>
      <c r="H389" s="3"/>
      <c r="I389" s="161" t="s">
        <v>532</v>
      </c>
      <c r="J389" s="161"/>
      <c r="K389" s="161"/>
      <c r="L389" s="161"/>
      <c r="M389" s="161"/>
      <c r="N389" s="161"/>
      <c r="O389" s="101"/>
      <c r="P389" s="101"/>
      <c r="Q389" s="101"/>
      <c r="R389" s="101"/>
      <c r="S389" s="1469"/>
      <c r="T389" s="1470"/>
      <c r="U389" s="1471"/>
      <c r="V389" s="976"/>
      <c r="W389" s="976"/>
      <c r="X389" s="976"/>
      <c r="Y389" s="976"/>
      <c r="Z389" s="976"/>
      <c r="AA389" s="976"/>
      <c r="AB389" s="976"/>
      <c r="AC389" s="976"/>
      <c r="AD389" s="976"/>
      <c r="AE389" s="976"/>
      <c r="AF389" s="976"/>
      <c r="AG389" s="976"/>
      <c r="AH389" s="976"/>
      <c r="AI389" s="976"/>
      <c r="AJ389" s="730"/>
      <c r="AK389" s="161"/>
      <c r="AL389" s="161"/>
      <c r="AM389" s="161"/>
      <c r="AN389" s="161"/>
      <c r="AO389" s="161"/>
      <c r="AP389" s="161"/>
      <c r="AQ389" s="161"/>
      <c r="AR389" s="161"/>
      <c r="AS389" s="161"/>
      <c r="AT389" s="161"/>
      <c r="AU389" s="161"/>
      <c r="AV389" s="161"/>
      <c r="AW389" s="300"/>
      <c r="AX389" s="654"/>
      <c r="AY389" s="654"/>
      <c r="AZ389" s="654"/>
      <c r="BA389" s="654"/>
      <c r="BB389" s="975"/>
      <c r="BC389" s="8"/>
      <c r="BD389" s="173"/>
      <c r="BE389" s="773"/>
      <c r="BF389" s="173"/>
      <c r="BG389" s="173"/>
      <c r="BH389" s="173"/>
    </row>
    <row r="390" spans="1:60" s="4" customFormat="1" ht="7.5" customHeight="1">
      <c r="A390" s="770"/>
      <c r="B390" s="7"/>
      <c r="C390" s="1422"/>
      <c r="D390" s="1422"/>
      <c r="E390" s="1422"/>
      <c r="F390" s="1422"/>
      <c r="G390" s="161"/>
      <c r="H390" s="3"/>
      <c r="I390" s="976"/>
      <c r="J390" s="976"/>
      <c r="K390" s="976"/>
      <c r="L390" s="976"/>
      <c r="M390" s="976"/>
      <c r="N390" s="976"/>
      <c r="O390" s="976"/>
      <c r="P390" s="976"/>
      <c r="Q390" s="976"/>
      <c r="R390" s="730"/>
      <c r="S390" s="714"/>
      <c r="T390" s="714"/>
      <c r="U390" s="714"/>
      <c r="V390" s="161"/>
      <c r="W390" s="161"/>
      <c r="X390" s="161"/>
      <c r="Y390" s="161"/>
      <c r="Z390" s="161"/>
      <c r="AA390" s="161"/>
      <c r="AB390" s="161"/>
      <c r="AC390" s="161"/>
      <c r="AD390" s="161"/>
      <c r="AE390" s="161"/>
      <c r="AF390" s="161"/>
      <c r="AG390" s="161"/>
      <c r="AH390" s="161"/>
      <c r="AI390" s="161"/>
      <c r="AJ390" s="161"/>
      <c r="AK390" s="161"/>
      <c r="AL390" s="161"/>
      <c r="AM390" s="161"/>
      <c r="AN390" s="161"/>
      <c r="AO390" s="161"/>
      <c r="AP390" s="161"/>
      <c r="AQ390" s="161"/>
      <c r="AR390" s="161"/>
      <c r="AS390" s="161"/>
      <c r="AT390" s="161"/>
      <c r="AU390" s="161"/>
      <c r="AV390" s="161"/>
      <c r="AW390" s="300"/>
      <c r="AX390" s="654"/>
      <c r="AY390" s="654"/>
      <c r="AZ390" s="654"/>
      <c r="BA390" s="654"/>
      <c r="BB390" s="975"/>
      <c r="BC390" s="8"/>
      <c r="BD390" s="173"/>
      <c r="BE390" s="773"/>
      <c r="BF390" s="173"/>
      <c r="BG390" s="173"/>
      <c r="BH390" s="173"/>
    </row>
    <row r="391" spans="1:60" s="4" customFormat="1" ht="15" customHeight="1">
      <c r="A391" s="770"/>
      <c r="B391" s="7"/>
      <c r="C391" s="1422"/>
      <c r="D391" s="1422"/>
      <c r="E391" s="1422"/>
      <c r="F391" s="1422"/>
      <c r="G391" s="161"/>
      <c r="H391" s="3"/>
      <c r="I391" s="101" t="s">
        <v>4405</v>
      </c>
      <c r="J391" s="976"/>
      <c r="K391" s="976"/>
      <c r="L391" s="976"/>
      <c r="M391" s="976"/>
      <c r="N391" s="976"/>
      <c r="O391" s="976"/>
      <c r="P391" s="976"/>
      <c r="Q391" s="976"/>
      <c r="R391" s="730"/>
      <c r="S391" s="1469"/>
      <c r="T391" s="1470"/>
      <c r="U391" s="1471"/>
      <c r="V391" s="161" t="s">
        <v>4402</v>
      </c>
      <c r="W391" s="161"/>
      <c r="X391" s="1469" t="s">
        <v>564</v>
      </c>
      <c r="Y391" s="1470"/>
      <c r="Z391" s="1471"/>
      <c r="AA391" s="101"/>
      <c r="AB391" s="161"/>
      <c r="AC391" s="161"/>
      <c r="AD391" s="161"/>
      <c r="AE391" s="161"/>
      <c r="AF391" s="161"/>
      <c r="AG391" s="161"/>
      <c r="AH391" s="161"/>
      <c r="AI391" s="161"/>
      <c r="AJ391" s="161"/>
      <c r="AK391" s="161"/>
      <c r="AL391" s="161"/>
      <c r="AM391" s="161"/>
      <c r="AN391" s="161"/>
      <c r="AO391" s="161"/>
      <c r="AP391" s="161"/>
      <c r="AQ391" s="161"/>
      <c r="AR391" s="161"/>
      <c r="AS391" s="1371" t="s">
        <v>349</v>
      </c>
      <c r="AT391" s="1371"/>
      <c r="AU391" s="1371"/>
      <c r="AV391" s="1371"/>
      <c r="AW391" s="1371"/>
      <c r="AX391" s="1524">
        <f>'Control Panel'!E1491</f>
        <v>0</v>
      </c>
      <c r="AY391" s="1524"/>
      <c r="AZ391" s="1524"/>
      <c r="BA391" s="1524"/>
      <c r="BB391" s="576"/>
      <c r="BC391" s="8"/>
      <c r="BD391" s="173"/>
      <c r="BE391" s="773"/>
      <c r="BF391" s="173"/>
      <c r="BG391" s="173"/>
      <c r="BH391" s="173"/>
    </row>
    <row r="392" spans="1:60" s="4" customFormat="1" ht="15" customHeight="1">
      <c r="A392" s="770"/>
      <c r="B392" s="7"/>
      <c r="C392" s="1422"/>
      <c r="D392" s="1422"/>
      <c r="E392" s="1422"/>
      <c r="F392" s="1422"/>
      <c r="G392" s="161"/>
      <c r="H392" s="3"/>
      <c r="I392" s="575"/>
      <c r="J392" s="575"/>
      <c r="K392" s="575"/>
      <c r="L392" s="575"/>
      <c r="M392" s="575"/>
      <c r="N392" s="575"/>
      <c r="O392" s="575"/>
      <c r="P392" s="575"/>
      <c r="Q392" s="585"/>
      <c r="R392" s="585"/>
      <c r="S392" s="585"/>
      <c r="T392" s="161"/>
      <c r="U392" s="161"/>
      <c r="V392" s="161"/>
      <c r="W392" s="161"/>
      <c r="X392" s="161"/>
      <c r="Y392" s="161"/>
      <c r="Z392" s="161"/>
      <c r="AA392" s="161"/>
      <c r="AB392" s="161"/>
      <c r="AC392" s="161"/>
      <c r="AD392" s="161"/>
      <c r="AE392" s="161"/>
      <c r="AF392" s="161"/>
      <c r="AG392" s="161"/>
      <c r="AH392" s="161"/>
      <c r="AI392" s="161"/>
      <c r="AJ392" s="161"/>
      <c r="AK392" s="161"/>
      <c r="AL392" s="161"/>
      <c r="AM392" s="161"/>
      <c r="AN392" s="161"/>
      <c r="AO392" s="161"/>
      <c r="AP392" s="161"/>
      <c r="AQ392" s="161"/>
      <c r="AR392" s="161"/>
      <c r="AS392" s="161"/>
      <c r="AT392" s="161"/>
      <c r="AU392" s="161"/>
      <c r="AV392" s="161"/>
      <c r="AW392" s="300"/>
      <c r="AX392" s="654"/>
      <c r="AY392" s="654"/>
      <c r="AZ392" s="654"/>
      <c r="BA392" s="654"/>
      <c r="BB392" s="576"/>
      <c r="BC392" s="8"/>
      <c r="BD392" s="173"/>
      <c r="BE392" s="773"/>
      <c r="BF392" s="173"/>
      <c r="BG392" s="173"/>
      <c r="BH392" s="173"/>
    </row>
    <row r="393" spans="1:60" s="4" customFormat="1" ht="9.75" customHeight="1">
      <c r="A393" s="770"/>
      <c r="B393" s="7"/>
      <c r="C393" s="15"/>
      <c r="D393" s="15"/>
      <c r="E393" s="15"/>
      <c r="F393" s="15"/>
      <c r="G393" s="15"/>
      <c r="H393" s="15"/>
      <c r="I393" s="15"/>
      <c r="J393" s="15"/>
      <c r="K393" s="15"/>
      <c r="L393" s="15"/>
      <c r="M393" s="15"/>
      <c r="N393" s="15"/>
      <c r="O393" s="15"/>
      <c r="P393" s="15"/>
      <c r="Q393" s="586"/>
      <c r="R393" s="586"/>
      <c r="S393" s="586"/>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61"/>
      <c r="BC393" s="8"/>
      <c r="BD393" s="173"/>
      <c r="BE393" s="773"/>
    </row>
    <row r="394" spans="1:60" s="4" customFormat="1" ht="15" customHeight="1">
      <c r="A394" s="770"/>
      <c r="B394" s="570"/>
      <c r="C394" s="1531" t="s">
        <v>1338</v>
      </c>
      <c r="D394" s="1531"/>
      <c r="E394" s="1531"/>
      <c r="F394" s="1531"/>
      <c r="G394" s="161"/>
      <c r="H394" s="3"/>
      <c r="I394" s="575"/>
      <c r="J394" s="575"/>
      <c r="K394" s="575"/>
      <c r="L394" s="575"/>
      <c r="M394" s="575"/>
      <c r="N394" s="575"/>
      <c r="O394" s="577"/>
      <c r="P394" s="575"/>
      <c r="Q394" s="585"/>
      <c r="R394" s="585"/>
      <c r="S394" s="585"/>
      <c r="T394" s="161"/>
      <c r="U394" s="161"/>
      <c r="V394" s="3"/>
      <c r="W394" s="3"/>
      <c r="X394" s="3"/>
      <c r="Y394" s="3"/>
      <c r="Z394" s="161"/>
      <c r="AA394" s="161"/>
      <c r="AB394" s="161"/>
      <c r="AC394" s="161"/>
      <c r="AD394" s="161"/>
      <c r="AE394" s="161"/>
      <c r="AF394" s="161"/>
      <c r="AG394" s="161"/>
      <c r="AH394" s="161"/>
      <c r="AI394" s="161"/>
      <c r="AJ394" s="161"/>
      <c r="AK394" s="161"/>
      <c r="AL394" s="161"/>
      <c r="AM394" s="161"/>
      <c r="AN394" s="161"/>
      <c r="AO394" s="161"/>
      <c r="AP394" s="161"/>
      <c r="AQ394" s="161"/>
      <c r="AR394" s="161"/>
      <c r="AS394" s="161"/>
      <c r="AT394" s="161"/>
      <c r="AU394" s="161"/>
      <c r="AV394" s="161"/>
      <c r="AW394" s="300"/>
      <c r="AX394" s="161"/>
      <c r="AY394" s="161"/>
      <c r="AZ394" s="161"/>
      <c r="BA394" s="161"/>
      <c r="BB394" s="576"/>
      <c r="BC394" s="8"/>
      <c r="BD394" s="173"/>
      <c r="BE394" s="773"/>
      <c r="BF394" s="173"/>
      <c r="BG394" s="173"/>
      <c r="BH394" s="173"/>
    </row>
    <row r="395" spans="1:60" s="4" customFormat="1" ht="15" customHeight="1">
      <c r="A395" s="770"/>
      <c r="B395" s="7"/>
      <c r="C395" s="1422"/>
      <c r="D395" s="1422"/>
      <c r="E395" s="1422"/>
      <c r="F395" s="1422"/>
      <c r="G395" s="161"/>
      <c r="H395" s="692"/>
      <c r="I395" s="701" t="s">
        <v>995</v>
      </c>
      <c r="J395" s="695"/>
      <c r="K395" s="695"/>
      <c r="L395" s="695"/>
      <c r="M395" s="695"/>
      <c r="N395" s="695"/>
      <c r="O395" s="695"/>
      <c r="P395" s="695"/>
      <c r="Q395" s="695"/>
      <c r="R395" s="695"/>
      <c r="S395" s="695"/>
      <c r="T395" s="695"/>
      <c r="U395" s="695"/>
      <c r="V395" s="695"/>
      <c r="W395" s="695"/>
      <c r="X395" s="695"/>
      <c r="Y395" s="695"/>
      <c r="Z395" s="695"/>
      <c r="AA395" s="695"/>
      <c r="AB395" s="1532" t="s">
        <v>1365</v>
      </c>
      <c r="AC395" s="1532"/>
      <c r="AD395" s="1532"/>
      <c r="AE395" s="1532"/>
      <c r="AF395" s="1532"/>
      <c r="AG395" s="1532"/>
      <c r="AH395" s="1532"/>
      <c r="AI395" s="695"/>
      <c r="AJ395" s="695"/>
      <c r="AK395" s="695"/>
      <c r="AL395" s="695"/>
      <c r="AM395" s="695"/>
      <c r="AN395" s="695"/>
      <c r="AO395" s="695"/>
      <c r="AP395" s="695"/>
      <c r="AQ395" s="695"/>
      <c r="AR395" s="695"/>
      <c r="AS395" s="695"/>
      <c r="AT395" s="695"/>
      <c r="AU395" s="695"/>
      <c r="AV395" s="695"/>
      <c r="AW395" s="695"/>
      <c r="AX395" s="654"/>
      <c r="AY395" s="654"/>
      <c r="AZ395" s="654"/>
      <c r="BA395" s="654"/>
      <c r="BB395" s="576"/>
      <c r="BC395" s="8"/>
      <c r="BD395" s="173"/>
      <c r="BE395" s="773"/>
      <c r="BF395" s="173"/>
      <c r="BG395" s="173"/>
      <c r="BH395" s="173"/>
    </row>
    <row r="396" spans="1:60" s="4" customFormat="1" ht="9" customHeight="1">
      <c r="A396" s="770"/>
      <c r="B396" s="7"/>
      <c r="C396" s="1422"/>
      <c r="D396" s="1422"/>
      <c r="E396" s="1422"/>
      <c r="F396" s="1422"/>
      <c r="G396" s="161"/>
      <c r="H396" s="578"/>
      <c r="I396" s="161"/>
      <c r="J396" s="161"/>
      <c r="K396" s="161"/>
      <c r="L396" s="161"/>
      <c r="M396" s="161"/>
      <c r="N396" s="161"/>
      <c r="O396" s="161"/>
      <c r="P396" s="161"/>
      <c r="Q396" s="161"/>
      <c r="R396" s="161"/>
      <c r="S396" s="161"/>
      <c r="T396" s="161"/>
      <c r="U396" s="161"/>
      <c r="V396" s="161"/>
      <c r="W396" s="161"/>
      <c r="X396" s="161"/>
      <c r="Y396" s="161"/>
      <c r="Z396" s="161"/>
      <c r="AA396" s="161"/>
      <c r="AB396" s="161"/>
      <c r="AC396" s="161"/>
      <c r="AD396" s="161"/>
      <c r="AE396" s="161"/>
      <c r="AF396" s="161"/>
      <c r="AG396" s="161"/>
      <c r="AH396" s="161"/>
      <c r="AI396" s="161"/>
      <c r="AJ396" s="161"/>
      <c r="AK396" s="161"/>
      <c r="AL396" s="161"/>
      <c r="AM396" s="161"/>
      <c r="AN396" s="161"/>
      <c r="AO396" s="161"/>
      <c r="AP396" s="161"/>
      <c r="AQ396" s="161"/>
      <c r="AR396" s="161"/>
      <c r="AS396" s="161"/>
      <c r="AT396" s="161"/>
      <c r="AU396" s="161"/>
      <c r="AV396" s="161"/>
      <c r="AW396" s="161"/>
      <c r="AX396" s="654"/>
      <c r="AY396" s="654"/>
      <c r="AZ396" s="654"/>
      <c r="BA396" s="654"/>
      <c r="BB396" s="579"/>
      <c r="BC396" s="8"/>
      <c r="BD396" s="173"/>
      <c r="BE396" s="773"/>
      <c r="BF396" s="173"/>
      <c r="BG396" s="173"/>
      <c r="BH396" s="173"/>
    </row>
    <row r="397" spans="1:60" s="4" customFormat="1" ht="14.25" customHeight="1">
      <c r="A397" s="770"/>
      <c r="B397" s="7"/>
      <c r="C397" s="1422"/>
      <c r="D397" s="1422"/>
      <c r="E397" s="1422"/>
      <c r="F397" s="1422"/>
      <c r="G397" s="161"/>
      <c r="H397" s="3"/>
      <c r="I397" s="101"/>
      <c r="J397" s="101" t="s">
        <v>994</v>
      </c>
      <c r="K397" s="580"/>
      <c r="L397" s="580"/>
      <c r="M397" s="580"/>
      <c r="N397" s="580"/>
      <c r="O397" s="580"/>
      <c r="P397" s="580"/>
      <c r="Q397" s="1469">
        <v>0</v>
      </c>
      <c r="R397" s="1470"/>
      <c r="S397" s="1471"/>
      <c r="T397" s="161"/>
      <c r="U397" s="161"/>
      <c r="V397" s="3"/>
      <c r="W397" s="3"/>
      <c r="X397" s="3"/>
      <c r="Y397" s="3"/>
      <c r="Z397" s="161"/>
      <c r="AA397" s="161"/>
      <c r="AB397" s="161"/>
      <c r="AC397" s="161" t="s">
        <v>996</v>
      </c>
      <c r="AD397" s="161"/>
      <c r="AE397" s="161"/>
      <c r="AF397" s="161"/>
      <c r="AG397" s="161"/>
      <c r="AH397" s="161"/>
      <c r="AI397" s="161"/>
      <c r="AJ397" s="1469">
        <v>3</v>
      </c>
      <c r="AK397" s="1470"/>
      <c r="AL397" s="1471"/>
      <c r="AM397" s="161"/>
      <c r="AN397" s="161"/>
      <c r="AO397" s="161"/>
      <c r="AP397" s="161"/>
      <c r="AQ397" s="161"/>
      <c r="AR397" s="161"/>
      <c r="AS397" s="161"/>
      <c r="AT397" s="161"/>
      <c r="AU397" s="161"/>
      <c r="AV397" s="161"/>
      <c r="AW397" s="300"/>
      <c r="AX397" s="654"/>
      <c r="AY397" s="654"/>
      <c r="AZ397" s="654"/>
      <c r="BA397" s="654"/>
      <c r="BB397" s="576"/>
      <c r="BC397" s="8"/>
      <c r="BD397" s="173"/>
      <c r="BE397" s="773"/>
      <c r="BF397" s="173"/>
      <c r="BG397" s="173"/>
      <c r="BH397" s="173"/>
    </row>
    <row r="398" spans="1:60" s="4" customFormat="1" ht="17.25" customHeight="1">
      <c r="A398" s="770"/>
      <c r="B398" s="7"/>
      <c r="C398" s="51"/>
      <c r="D398" s="51"/>
      <c r="E398" s="51"/>
      <c r="F398" s="51"/>
      <c r="G398" s="161"/>
      <c r="H398" s="161"/>
      <c r="I398" s="161"/>
      <c r="J398" s="161"/>
      <c r="K398" s="161"/>
      <c r="L398" s="161"/>
      <c r="M398" s="161"/>
      <c r="N398" s="161"/>
      <c r="O398" s="161"/>
      <c r="P398" s="54"/>
      <c r="Q398" s="54"/>
      <c r="R398" s="54"/>
      <c r="S398" s="161"/>
      <c r="T398" s="161"/>
      <c r="U398" s="161"/>
      <c r="V398" s="161"/>
      <c r="W398" s="161"/>
      <c r="X398" s="161"/>
      <c r="Y398" s="161"/>
      <c r="Z398" s="161"/>
      <c r="AA398" s="161"/>
      <c r="AB398" s="161"/>
      <c r="AC398" s="161"/>
      <c r="AD398" s="161"/>
      <c r="AE398" s="161"/>
      <c r="AF398" s="161"/>
      <c r="AG398" s="161"/>
      <c r="AH398" s="161"/>
      <c r="AI398" s="161"/>
      <c r="AJ398" s="161"/>
      <c r="AK398" s="161"/>
      <c r="AL398" s="161"/>
      <c r="AM398" s="161"/>
      <c r="AN398" s="161"/>
      <c r="AO398" s="161"/>
      <c r="AP398" s="161"/>
      <c r="AQ398" s="1371" t="s">
        <v>997</v>
      </c>
      <c r="AR398" s="1371"/>
      <c r="AS398" s="1371"/>
      <c r="AT398" s="1371"/>
      <c r="AU398" s="1371"/>
      <c r="AV398" s="1371"/>
      <c r="AW398" s="1371"/>
      <c r="AX398" s="1432">
        <f>'Control Panel'!J1498</f>
        <v>162</v>
      </c>
      <c r="AY398" s="1432"/>
      <c r="AZ398" s="1432"/>
      <c r="BA398" s="1432"/>
      <c r="BB398" s="576"/>
      <c r="BC398" s="8"/>
      <c r="BD398" s="173"/>
      <c r="BE398" s="773"/>
      <c r="BF398" s="173"/>
      <c r="BG398" s="173"/>
      <c r="BH398" s="173"/>
    </row>
    <row r="399" spans="1:60" s="4" customFormat="1" ht="6.75" customHeight="1">
      <c r="A399" s="770"/>
      <c r="B399" s="7"/>
      <c r="C399" s="161"/>
      <c r="D399" s="161"/>
      <c r="E399" s="161"/>
      <c r="F399" s="161"/>
      <c r="G399" s="161"/>
      <c r="H399" s="161"/>
      <c r="I399" s="161"/>
      <c r="J399" s="161"/>
      <c r="K399" s="161"/>
      <c r="L399" s="161"/>
      <c r="M399" s="161"/>
      <c r="N399" s="161"/>
      <c r="O399" s="161"/>
      <c r="P399" s="54"/>
      <c r="Q399" s="54"/>
      <c r="R399" s="54"/>
      <c r="S399" s="161"/>
      <c r="T399" s="161"/>
      <c r="U399" s="161"/>
      <c r="V399" s="161"/>
      <c r="W399" s="161"/>
      <c r="X399" s="161"/>
      <c r="Y399" s="161"/>
      <c r="Z399" s="161"/>
      <c r="AA399" s="161"/>
      <c r="AB399" s="161"/>
      <c r="AC399" s="161"/>
      <c r="AD399" s="161"/>
      <c r="AE399" s="161"/>
      <c r="AF399" s="161"/>
      <c r="AG399" s="161"/>
      <c r="AH399" s="161"/>
      <c r="AI399" s="161"/>
      <c r="AJ399" s="161"/>
      <c r="AK399" s="161"/>
      <c r="AL399" s="161"/>
      <c r="AM399" s="161"/>
      <c r="AN399" s="161"/>
      <c r="AO399" s="161"/>
      <c r="AP399" s="161"/>
      <c r="AQ399" s="161"/>
      <c r="AR399" s="161"/>
      <c r="AS399" s="161"/>
      <c r="AT399" s="161"/>
      <c r="AU399" s="161"/>
      <c r="AV399" s="161"/>
      <c r="AW399" s="161"/>
      <c r="AX399" s="703"/>
      <c r="AY399" s="703"/>
      <c r="AZ399" s="703"/>
      <c r="BA399" s="703"/>
      <c r="BB399" s="161"/>
      <c r="BC399" s="8"/>
      <c r="BD399" s="173"/>
      <c r="BE399" s="773"/>
      <c r="BF399" s="173"/>
      <c r="BG399" s="173"/>
      <c r="BH399" s="173"/>
    </row>
    <row r="400" spans="1:60" s="4" customFormat="1" ht="9.75" customHeight="1">
      <c r="A400" s="770"/>
      <c r="B400" s="7"/>
      <c r="C400" s="15"/>
      <c r="D400" s="15"/>
      <c r="E400" s="15"/>
      <c r="F400" s="15"/>
      <c r="G400" s="15"/>
      <c r="H400" s="15"/>
      <c r="I400" s="15"/>
      <c r="J400" s="15"/>
      <c r="K400" s="15"/>
      <c r="L400" s="15"/>
      <c r="M400" s="15"/>
      <c r="N400" s="15"/>
      <c r="O400" s="15"/>
      <c r="P400" s="198"/>
      <c r="Q400" s="198"/>
      <c r="R400" s="198"/>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1"/>
      <c r="BC400" s="8"/>
      <c r="BD400" s="173"/>
      <c r="BE400" s="773"/>
      <c r="BF400" s="173"/>
      <c r="BG400" s="173"/>
      <c r="BH400" s="173"/>
    </row>
    <row r="401" spans="1:60" s="4" customFormat="1" ht="17.25" customHeight="1">
      <c r="A401" s="1534"/>
      <c r="B401" s="570"/>
      <c r="C401" s="1531" t="s">
        <v>141</v>
      </c>
      <c r="D401" s="1531"/>
      <c r="E401" s="1531"/>
      <c r="F401" s="1531"/>
      <c r="G401" s="161"/>
      <c r="H401" s="161"/>
      <c r="I401" s="161"/>
      <c r="J401" s="161"/>
      <c r="K401" s="161"/>
      <c r="L401" s="161"/>
      <c r="M401" s="161"/>
      <c r="N401" s="161"/>
      <c r="O401" s="161"/>
      <c r="P401" s="54"/>
      <c r="Q401" s="54"/>
      <c r="R401" s="54"/>
      <c r="S401" s="161"/>
      <c r="T401" s="161"/>
      <c r="U401" s="161"/>
      <c r="V401" s="161"/>
      <c r="W401" s="161"/>
      <c r="X401" s="161"/>
      <c r="Y401" s="161"/>
      <c r="Z401" s="161"/>
      <c r="AA401" s="161"/>
      <c r="AB401" s="161"/>
      <c r="AC401" s="161"/>
      <c r="AD401" s="161"/>
      <c r="AE401" s="161"/>
      <c r="AF401" s="161"/>
      <c r="AG401" s="161"/>
      <c r="AH401" s="161"/>
      <c r="AI401" s="161"/>
      <c r="AJ401" s="161"/>
      <c r="AK401" s="161"/>
      <c r="AL401" s="161"/>
      <c r="AM401" s="161"/>
      <c r="AN401" s="161"/>
      <c r="AO401" s="161"/>
      <c r="AP401" s="161"/>
      <c r="AQ401" s="161"/>
      <c r="AR401" s="161"/>
      <c r="AS401" s="161"/>
      <c r="AT401" s="161"/>
      <c r="AU401" s="161"/>
      <c r="AV401" s="161"/>
      <c r="AW401" s="161"/>
      <c r="AX401" s="161"/>
      <c r="AY401" s="161"/>
      <c r="AZ401" s="161"/>
      <c r="BA401" s="161"/>
      <c r="BB401" s="161"/>
      <c r="BC401" s="8"/>
      <c r="BD401" s="173"/>
      <c r="BE401" s="773"/>
      <c r="BF401" s="173"/>
      <c r="BG401" s="173"/>
      <c r="BH401" s="173"/>
    </row>
    <row r="402" spans="1:60" s="4" customFormat="1" ht="15" customHeight="1">
      <c r="A402" s="1534"/>
      <c r="B402" s="7"/>
      <c r="C402" s="1422"/>
      <c r="D402" s="1422"/>
      <c r="E402" s="1422"/>
      <c r="F402" s="1422"/>
      <c r="G402" s="161"/>
      <c r="H402" s="161"/>
      <c r="I402" s="701" t="s">
        <v>4081</v>
      </c>
      <c r="J402" s="695"/>
      <c r="K402" s="695"/>
      <c r="L402" s="695"/>
      <c r="M402" s="695"/>
      <c r="N402" s="695"/>
      <c r="O402" s="695"/>
      <c r="P402" s="695"/>
      <c r="Q402" s="695"/>
      <c r="R402" s="695"/>
      <c r="S402" s="695"/>
      <c r="T402" s="695"/>
      <c r="U402" s="695"/>
      <c r="V402" s="695"/>
      <c r="W402" s="695"/>
      <c r="X402" s="695"/>
      <c r="Y402" s="695"/>
      <c r="Z402" s="695"/>
      <c r="AA402" s="695"/>
      <c r="AB402" s="1532"/>
      <c r="AC402" s="1532"/>
      <c r="AD402" s="1532"/>
      <c r="AE402" s="1532"/>
      <c r="AF402" s="1532"/>
      <c r="AG402" s="1532"/>
      <c r="AH402" s="1532"/>
      <c r="AI402" s="695"/>
      <c r="AJ402" s="695"/>
      <c r="AK402" s="695"/>
      <c r="AL402" s="695"/>
      <c r="AM402" s="695"/>
      <c r="AN402" s="695"/>
      <c r="AO402" s="695"/>
      <c r="AP402" s="695"/>
      <c r="AQ402" s="695"/>
      <c r="AR402" s="695"/>
      <c r="AS402" s="695"/>
      <c r="AT402" s="695"/>
      <c r="AU402" s="695"/>
      <c r="AV402" s="695"/>
      <c r="AW402" s="695"/>
      <c r="AX402" s="654"/>
      <c r="AY402" s="654"/>
      <c r="AZ402" s="654"/>
      <c r="BA402" s="654"/>
      <c r="BB402" s="161"/>
      <c r="BC402" s="8"/>
      <c r="BD402" s="173"/>
      <c r="BE402" s="773"/>
      <c r="BF402" s="173"/>
      <c r="BG402" s="173"/>
      <c r="BH402" s="173"/>
    </row>
    <row r="403" spans="1:60" s="4" customFormat="1" ht="9" customHeight="1">
      <c r="A403" s="1534"/>
      <c r="B403" s="7"/>
      <c r="C403" s="1422"/>
      <c r="D403" s="1422"/>
      <c r="E403" s="1422"/>
      <c r="F403" s="1422"/>
      <c r="G403" s="161"/>
      <c r="H403" s="3"/>
      <c r="I403" s="54"/>
      <c r="J403" s="54"/>
      <c r="K403" s="196"/>
      <c r="L403" s="196"/>
      <c r="M403" s="196"/>
      <c r="N403" s="196"/>
      <c r="O403" s="196"/>
      <c r="P403" s="3"/>
      <c r="Q403" s="196"/>
      <c r="R403" s="196"/>
      <c r="S403" s="196"/>
      <c r="T403" s="161"/>
      <c r="U403" s="161"/>
      <c r="V403" s="161"/>
      <c r="W403" s="161"/>
      <c r="X403" s="161"/>
      <c r="Y403" s="3"/>
      <c r="Z403" s="3"/>
      <c r="AA403" s="3"/>
      <c r="AB403" s="3"/>
      <c r="AC403" s="161"/>
      <c r="AD403" s="161"/>
      <c r="AE403" s="161"/>
      <c r="AF403" s="161"/>
      <c r="AG403" s="161"/>
      <c r="AH403" s="161"/>
      <c r="AI403" s="161"/>
      <c r="AJ403" s="161"/>
      <c r="AK403" s="161"/>
      <c r="AL403" s="161"/>
      <c r="AM403" s="161"/>
      <c r="AN403" s="161"/>
      <c r="AO403" s="161"/>
      <c r="AP403" s="161"/>
      <c r="AQ403" s="161"/>
      <c r="AR403" s="161"/>
      <c r="AS403" s="1343"/>
      <c r="AT403" s="1343"/>
      <c r="AU403" s="1343"/>
      <c r="AV403" s="1343"/>
      <c r="AW403" s="1343"/>
      <c r="AX403" s="1448"/>
      <c r="AY403" s="1424"/>
      <c r="AZ403" s="1424"/>
      <c r="BA403" s="1424"/>
      <c r="BB403" s="161"/>
      <c r="BC403" s="8"/>
      <c r="BD403" s="173"/>
      <c r="BE403" s="773"/>
      <c r="BF403" s="173"/>
      <c r="BG403" s="173"/>
      <c r="BH403" s="173"/>
    </row>
    <row r="404" spans="1:60" s="4" customFormat="1" ht="15" customHeight="1">
      <c r="A404" s="1534"/>
      <c r="B404" s="7"/>
      <c r="C404" s="1422"/>
      <c r="D404" s="1422"/>
      <c r="E404" s="1422"/>
      <c r="F404" s="1422"/>
      <c r="G404" s="161"/>
      <c r="H404" s="3"/>
      <c r="I404" s="161"/>
      <c r="J404" s="161" t="s">
        <v>987</v>
      </c>
      <c r="K404" s="161"/>
      <c r="L404" s="161"/>
      <c r="M404" s="161"/>
      <c r="N404" s="161"/>
      <c r="O404" s="161"/>
      <c r="P404" s="1528" t="s">
        <v>126</v>
      </c>
      <c r="Q404" s="1529"/>
      <c r="R404" s="1529"/>
      <c r="S404" s="1529"/>
      <c r="T404" s="1529"/>
      <c r="U404" s="1529"/>
      <c r="V404" s="1529"/>
      <c r="W404" s="1530"/>
      <c r="X404" s="161"/>
      <c r="Y404" s="3"/>
      <c r="Z404" s="3"/>
      <c r="AA404" s="3"/>
      <c r="AB404" s="3"/>
      <c r="AC404" s="1469">
        <v>0</v>
      </c>
      <c r="AD404" s="1470"/>
      <c r="AE404" s="1471"/>
      <c r="AF404" s="161" t="s">
        <v>468</v>
      </c>
      <c r="AG404" s="161"/>
      <c r="AH404" s="161"/>
      <c r="AI404" s="161"/>
      <c r="AJ404" s="1455">
        <v>744</v>
      </c>
      <c r="AK404" s="1456"/>
      <c r="AL404" s="161" t="s">
        <v>420</v>
      </c>
      <c r="AM404" s="161"/>
      <c r="AN404" s="161"/>
      <c r="AO404" s="161"/>
      <c r="AP404" s="161"/>
      <c r="AQ404" s="161"/>
      <c r="AR404" s="161"/>
      <c r="AS404" s="161"/>
      <c r="AT404" s="161"/>
      <c r="AU404" s="161"/>
      <c r="AV404" s="161"/>
      <c r="AW404" s="300"/>
      <c r="AX404" s="654"/>
      <c r="AY404" s="654"/>
      <c r="AZ404" s="654"/>
      <c r="BA404" s="654"/>
      <c r="BB404" s="161"/>
      <c r="BC404" s="8"/>
      <c r="BD404" s="173"/>
      <c r="BE404" s="773"/>
      <c r="BF404" s="173"/>
      <c r="BG404" s="173"/>
      <c r="BH404" s="173"/>
    </row>
    <row r="405" spans="1:60" s="4" customFormat="1" ht="5.15" customHeight="1">
      <c r="A405" s="1534"/>
      <c r="B405" s="7"/>
      <c r="C405" s="1422"/>
      <c r="D405" s="1422"/>
      <c r="E405" s="1422"/>
      <c r="F405" s="1422"/>
      <c r="G405" s="161"/>
      <c r="H405" s="3"/>
      <c r="I405" s="54"/>
      <c r="J405" s="54"/>
      <c r="K405" s="196"/>
      <c r="L405" s="196"/>
      <c r="M405" s="196"/>
      <c r="N405" s="196"/>
      <c r="O405" s="196"/>
      <c r="P405" s="884"/>
      <c r="Q405" s="888"/>
      <c r="R405" s="888"/>
      <c r="S405" s="888"/>
      <c r="T405" s="882"/>
      <c r="U405" s="882"/>
      <c r="V405" s="882"/>
      <c r="W405" s="882"/>
      <c r="X405" s="161"/>
      <c r="Y405" s="3"/>
      <c r="Z405" s="3"/>
      <c r="AA405" s="3"/>
      <c r="AB405" s="3"/>
      <c r="AC405" s="3"/>
      <c r="AD405" s="3"/>
      <c r="AE405" s="3"/>
      <c r="AF405" s="161"/>
      <c r="AG405" s="161"/>
      <c r="AH405" s="161"/>
      <c r="AI405" s="161"/>
      <c r="AJ405" s="161"/>
      <c r="AK405" s="161"/>
      <c r="AL405" s="161"/>
      <c r="AM405" s="161"/>
      <c r="AN405" s="161"/>
      <c r="AO405" s="161"/>
      <c r="AP405" s="161"/>
      <c r="AQ405" s="161"/>
      <c r="AR405" s="1343"/>
      <c r="AS405" s="1343"/>
      <c r="AT405" s="1343"/>
      <c r="AU405" s="1343"/>
      <c r="AV405" s="1343"/>
      <c r="AW405" s="1343"/>
      <c r="AX405" s="1448"/>
      <c r="AY405" s="1424"/>
      <c r="AZ405" s="1424"/>
      <c r="BA405" s="1424"/>
      <c r="BB405" s="631"/>
      <c r="BC405" s="8"/>
      <c r="BD405" s="173"/>
      <c r="BE405" s="773"/>
      <c r="BF405" s="173"/>
      <c r="BG405" s="173"/>
      <c r="BH405" s="173"/>
    </row>
    <row r="406" spans="1:60" s="4" customFormat="1" ht="15" customHeight="1">
      <c r="A406" s="1534"/>
      <c r="B406" s="7"/>
      <c r="C406" s="1422"/>
      <c r="D406" s="1422"/>
      <c r="E406" s="1422"/>
      <c r="F406" s="1422"/>
      <c r="G406" s="161"/>
      <c r="H406" s="3"/>
      <c r="I406" s="161"/>
      <c r="J406" s="161" t="s">
        <v>4087</v>
      </c>
      <c r="K406" s="161"/>
      <c r="L406" s="161"/>
      <c r="M406" s="161"/>
      <c r="N406" s="161"/>
      <c r="O406" s="161"/>
      <c r="P406" s="1528" t="s">
        <v>126</v>
      </c>
      <c r="Q406" s="1529"/>
      <c r="R406" s="1529"/>
      <c r="S406" s="1529"/>
      <c r="T406" s="1529"/>
      <c r="U406" s="1529"/>
      <c r="V406" s="1529"/>
      <c r="W406" s="1530"/>
      <c r="X406" s="161"/>
      <c r="Y406" s="3"/>
      <c r="Z406" s="3"/>
      <c r="AA406" s="3"/>
      <c r="AB406" s="3"/>
      <c r="AC406" s="1469">
        <v>0</v>
      </c>
      <c r="AD406" s="1470"/>
      <c r="AE406" s="1471"/>
      <c r="AF406" s="161" t="s">
        <v>468</v>
      </c>
      <c r="AG406" s="161"/>
      <c r="AH406" s="161"/>
      <c r="AI406" s="161"/>
      <c r="AJ406" s="1455">
        <v>744</v>
      </c>
      <c r="AK406" s="1456"/>
      <c r="AL406" s="161" t="s">
        <v>420</v>
      </c>
      <c r="AM406" s="161"/>
      <c r="AN406" s="161"/>
      <c r="AO406" s="161"/>
      <c r="AP406" s="161"/>
      <c r="AQ406" s="161"/>
      <c r="AR406" s="1447" t="s">
        <v>4114</v>
      </c>
      <c r="AS406" s="1447"/>
      <c r="AT406" s="1447"/>
      <c r="AU406" s="1447"/>
      <c r="AV406" s="1447"/>
      <c r="AW406" s="1447"/>
      <c r="AX406" s="1453">
        <f>'Control Panel'!K1506</f>
        <v>0</v>
      </c>
      <c r="AY406" s="1453"/>
      <c r="AZ406" s="1453"/>
      <c r="BA406" s="1453"/>
      <c r="BB406" s="631"/>
      <c r="BC406" s="8"/>
      <c r="BD406" s="173"/>
      <c r="BE406" s="773"/>
      <c r="BF406" s="173"/>
      <c r="BG406" s="173"/>
      <c r="BH406" s="173"/>
    </row>
    <row r="407" spans="1:60" s="4" customFormat="1" ht="9" customHeight="1">
      <c r="A407" s="1534"/>
      <c r="B407" s="7"/>
      <c r="C407" s="1422"/>
      <c r="D407" s="1422"/>
      <c r="E407" s="1422"/>
      <c r="F407" s="1422"/>
      <c r="G407" s="161"/>
      <c r="H407" s="3"/>
      <c r="I407" s="161"/>
      <c r="J407" s="161"/>
      <c r="K407" s="161"/>
      <c r="L407" s="161"/>
      <c r="M407" s="161"/>
      <c r="N407" s="161"/>
      <c r="O407" s="161"/>
      <c r="P407" s="884"/>
      <c r="Q407" s="888"/>
      <c r="R407" s="888"/>
      <c r="S407" s="888"/>
      <c r="T407" s="882"/>
      <c r="U407" s="882"/>
      <c r="V407" s="882"/>
      <c r="W407" s="882"/>
      <c r="X407" s="161"/>
      <c r="Y407" s="3"/>
      <c r="Z407" s="3"/>
      <c r="AA407" s="3"/>
      <c r="AB407" s="3"/>
      <c r="AC407" s="161"/>
      <c r="AD407" s="161"/>
      <c r="AE407" s="161"/>
      <c r="AF407" s="161"/>
      <c r="AG407" s="161"/>
      <c r="AH407" s="161"/>
      <c r="AI407" s="161"/>
      <c r="AJ407" s="161"/>
      <c r="AK407" s="161"/>
      <c r="AL407" s="161"/>
      <c r="AM407" s="161"/>
      <c r="AN407" s="161"/>
      <c r="AO407" s="161"/>
      <c r="AP407" s="161"/>
      <c r="AQ407" s="161"/>
      <c r="AR407" s="161"/>
      <c r="AS407" s="161"/>
      <c r="AT407" s="161"/>
      <c r="AU407" s="161"/>
      <c r="AV407" s="161"/>
      <c r="AW407" s="300"/>
      <c r="AX407" s="654"/>
      <c r="AY407" s="654"/>
      <c r="AZ407" s="654"/>
      <c r="BA407" s="654"/>
      <c r="BB407" s="883"/>
      <c r="BC407" s="8"/>
      <c r="BD407" s="173"/>
      <c r="BE407" s="773"/>
      <c r="BF407" s="173"/>
      <c r="BG407" s="173"/>
      <c r="BH407" s="173"/>
    </row>
    <row r="408" spans="1:60" s="4" customFormat="1" ht="15" customHeight="1">
      <c r="A408" s="1534"/>
      <c r="B408" s="7"/>
      <c r="C408" s="1422"/>
      <c r="D408" s="1422"/>
      <c r="E408" s="1422"/>
      <c r="F408" s="1422"/>
      <c r="G408" s="161"/>
      <c r="H408" s="3"/>
      <c r="I408" s="701" t="s">
        <v>4084</v>
      </c>
      <c r="J408" s="695"/>
      <c r="K408" s="695"/>
      <c r="L408" s="695"/>
      <c r="M408" s="695"/>
      <c r="N408" s="695"/>
      <c r="O408" s="695"/>
      <c r="P408" s="893"/>
      <c r="Q408" s="893"/>
      <c r="R408" s="893"/>
      <c r="S408" s="893"/>
      <c r="T408" s="893"/>
      <c r="U408" s="893"/>
      <c r="V408" s="893"/>
      <c r="W408" s="893"/>
      <c r="X408" s="695"/>
      <c r="Y408" s="695"/>
      <c r="Z408" s="695"/>
      <c r="AA408" s="695"/>
      <c r="AB408" s="1532"/>
      <c r="AC408" s="1532"/>
      <c r="AD408" s="1532"/>
      <c r="AE408" s="1532"/>
      <c r="AF408" s="1532"/>
      <c r="AG408" s="1532"/>
      <c r="AH408" s="1532"/>
      <c r="AI408" s="695"/>
      <c r="AJ408" s="695"/>
      <c r="AK408" s="695"/>
      <c r="AL408" s="695"/>
      <c r="AM408" s="695"/>
      <c r="AN408" s="695"/>
      <c r="AO408" s="695"/>
      <c r="AP408" s="695"/>
      <c r="AQ408" s="695"/>
      <c r="AR408" s="695"/>
      <c r="AS408" s="695"/>
      <c r="AT408" s="695"/>
      <c r="AU408" s="695"/>
      <c r="AV408" s="695"/>
      <c r="AW408" s="695"/>
      <c r="AX408" s="654"/>
      <c r="AY408" s="654"/>
      <c r="AZ408" s="654"/>
      <c r="BA408" s="654"/>
      <c r="BB408" s="883"/>
      <c r="BC408" s="8"/>
      <c r="BD408" s="173"/>
      <c r="BE408" s="773"/>
      <c r="BF408" s="173"/>
      <c r="BG408" s="173"/>
      <c r="BH408" s="173"/>
    </row>
    <row r="409" spans="1:60" s="4" customFormat="1" ht="9" customHeight="1">
      <c r="A409" s="1534"/>
      <c r="B409" s="7"/>
      <c r="C409" s="1422"/>
      <c r="D409" s="1422"/>
      <c r="E409" s="1422"/>
      <c r="F409" s="1422"/>
      <c r="G409" s="161"/>
      <c r="H409" s="3"/>
      <c r="I409" s="161"/>
      <c r="J409" s="161"/>
      <c r="K409" s="161"/>
      <c r="L409" s="161"/>
      <c r="M409" s="161"/>
      <c r="N409" s="161"/>
      <c r="O409" s="161"/>
      <c r="P409" s="884"/>
      <c r="Q409" s="888"/>
      <c r="R409" s="888"/>
      <c r="S409" s="888"/>
      <c r="T409" s="882"/>
      <c r="U409" s="882"/>
      <c r="V409" s="882"/>
      <c r="W409" s="882"/>
      <c r="X409" s="161"/>
      <c r="Y409" s="3"/>
      <c r="Z409" s="3"/>
      <c r="AA409" s="3"/>
      <c r="AB409" s="3"/>
      <c r="AC409" s="161"/>
      <c r="AD409" s="161"/>
      <c r="AE409" s="161"/>
      <c r="AF409" s="161"/>
      <c r="AG409" s="161"/>
      <c r="AH409" s="161"/>
      <c r="AI409" s="161"/>
      <c r="AJ409" s="161"/>
      <c r="AK409" s="161"/>
      <c r="AL409" s="161"/>
      <c r="AM409" s="161"/>
      <c r="AN409" s="161"/>
      <c r="AO409" s="161"/>
      <c r="AP409" s="161"/>
      <c r="AQ409" s="161"/>
      <c r="AR409" s="161"/>
      <c r="AS409" s="161"/>
      <c r="AT409" s="161"/>
      <c r="AU409" s="161"/>
      <c r="AV409" s="161"/>
      <c r="AW409" s="300"/>
      <c r="AX409" s="654"/>
      <c r="AY409" s="654"/>
      <c r="AZ409" s="654"/>
      <c r="BA409" s="654"/>
      <c r="BB409" s="883"/>
      <c r="BC409" s="8"/>
      <c r="BD409" s="173"/>
      <c r="BE409" s="773"/>
      <c r="BF409" s="173"/>
      <c r="BG409" s="173"/>
      <c r="BH409" s="173"/>
    </row>
    <row r="410" spans="1:60" s="4" customFormat="1" ht="15" customHeight="1">
      <c r="A410" s="1534"/>
      <c r="B410" s="7"/>
      <c r="C410" s="1422"/>
      <c r="D410" s="1422"/>
      <c r="E410" s="1422"/>
      <c r="F410" s="1422"/>
      <c r="G410" s="161"/>
      <c r="H410" s="3"/>
      <c r="I410" s="161"/>
      <c r="J410" s="161" t="s">
        <v>987</v>
      </c>
      <c r="K410" s="161"/>
      <c r="L410" s="161"/>
      <c r="M410" s="161"/>
      <c r="N410" s="161"/>
      <c r="O410" s="161"/>
      <c r="P410" s="1528" t="s">
        <v>126</v>
      </c>
      <c r="Q410" s="1529"/>
      <c r="R410" s="1529"/>
      <c r="S410" s="1529"/>
      <c r="T410" s="1529"/>
      <c r="U410" s="1529"/>
      <c r="V410" s="1529"/>
      <c r="W410" s="1530"/>
      <c r="X410" s="161"/>
      <c r="Y410" s="3"/>
      <c r="Z410" s="3"/>
      <c r="AA410" s="3"/>
      <c r="AB410" s="3"/>
      <c r="AC410" s="1469">
        <v>0</v>
      </c>
      <c r="AD410" s="1470"/>
      <c r="AE410" s="1471"/>
      <c r="AF410" s="161" t="s">
        <v>468</v>
      </c>
      <c r="AG410" s="161"/>
      <c r="AH410" s="161"/>
      <c r="AI410" s="161"/>
      <c r="AJ410" s="1455">
        <v>744</v>
      </c>
      <c r="AK410" s="1456"/>
      <c r="AL410" s="161" t="s">
        <v>420</v>
      </c>
      <c r="AM410" s="161"/>
      <c r="AN410" s="161"/>
      <c r="AO410" s="161"/>
      <c r="AP410" s="161"/>
      <c r="AQ410" s="161"/>
      <c r="AR410" s="161"/>
      <c r="AS410" s="161"/>
      <c r="AT410" s="161"/>
      <c r="AU410" s="161"/>
      <c r="AV410" s="161"/>
      <c r="AW410" s="300"/>
      <c r="AX410" s="654"/>
      <c r="AY410" s="654"/>
      <c r="AZ410" s="654"/>
      <c r="BA410" s="654"/>
      <c r="BB410" s="883"/>
      <c r="BC410" s="8"/>
      <c r="BD410" s="173"/>
      <c r="BE410" s="773"/>
      <c r="BF410" s="173"/>
      <c r="BG410" s="173"/>
      <c r="BH410" s="173"/>
    </row>
    <row r="411" spans="1:60" s="4" customFormat="1" ht="5.15" customHeight="1">
      <c r="A411" s="1534"/>
      <c r="B411" s="7"/>
      <c r="C411" s="1422"/>
      <c r="D411" s="1422"/>
      <c r="E411" s="1422"/>
      <c r="F411" s="1422"/>
      <c r="G411" s="161"/>
      <c r="H411" s="3"/>
      <c r="I411" s="161"/>
      <c r="J411" s="161"/>
      <c r="K411" s="161"/>
      <c r="L411" s="161"/>
      <c r="M411" s="161"/>
      <c r="N411" s="161"/>
      <c r="O411" s="161"/>
      <c r="P411" s="884"/>
      <c r="Q411" s="888"/>
      <c r="R411" s="888"/>
      <c r="S411" s="888"/>
      <c r="T411" s="882"/>
      <c r="U411" s="882"/>
      <c r="V411" s="882"/>
      <c r="W411" s="882"/>
      <c r="X411" s="161"/>
      <c r="Y411" s="3"/>
      <c r="Z411" s="3"/>
      <c r="AA411" s="3"/>
      <c r="AB411" s="3"/>
      <c r="AC411" s="3"/>
      <c r="AD411" s="3"/>
      <c r="AE411" s="3"/>
      <c r="AF411" s="161"/>
      <c r="AG411" s="161"/>
      <c r="AH411" s="161"/>
      <c r="AI411" s="161"/>
      <c r="AJ411" s="161"/>
      <c r="AK411" s="161"/>
      <c r="AL411" s="161"/>
      <c r="AM411" s="161"/>
      <c r="AN411" s="161"/>
      <c r="AO411" s="161"/>
      <c r="AP411" s="161"/>
      <c r="AQ411" s="161"/>
      <c r="AR411" s="161"/>
      <c r="AS411" s="161"/>
      <c r="AT411" s="161">
        <v>0</v>
      </c>
      <c r="AU411" s="161"/>
      <c r="AV411" s="161"/>
      <c r="AW411" s="300"/>
      <c r="AX411" s="654"/>
      <c r="AY411" s="654"/>
      <c r="AZ411" s="654"/>
      <c r="BA411" s="654"/>
      <c r="BB411" s="883"/>
      <c r="BC411" s="8"/>
      <c r="BD411" s="173"/>
      <c r="BE411" s="773"/>
      <c r="BF411" s="173"/>
      <c r="BG411" s="173"/>
      <c r="BH411" s="173"/>
    </row>
    <row r="412" spans="1:60" s="4" customFormat="1" ht="15" customHeight="1">
      <c r="A412" s="1534"/>
      <c r="B412" s="7"/>
      <c r="C412" s="1422"/>
      <c r="D412" s="1422"/>
      <c r="E412" s="1422"/>
      <c r="F412" s="1422"/>
      <c r="G412" s="161"/>
      <c r="H412" s="3"/>
      <c r="I412" s="161"/>
      <c r="J412" s="161" t="s">
        <v>4088</v>
      </c>
      <c r="K412" s="161"/>
      <c r="L412" s="161"/>
      <c r="M412" s="161"/>
      <c r="N412" s="161"/>
      <c r="O412" s="161"/>
      <c r="P412" s="1528" t="s">
        <v>126</v>
      </c>
      <c r="Q412" s="1529"/>
      <c r="R412" s="1529"/>
      <c r="S412" s="1529"/>
      <c r="T412" s="1529"/>
      <c r="U412" s="1529"/>
      <c r="V412" s="1529"/>
      <c r="W412" s="1530"/>
      <c r="X412" s="161"/>
      <c r="Y412" s="3"/>
      <c r="Z412" s="3"/>
      <c r="AA412" s="3"/>
      <c r="AB412" s="3"/>
      <c r="AC412" s="1469">
        <v>0</v>
      </c>
      <c r="AD412" s="1470"/>
      <c r="AE412" s="1471"/>
      <c r="AF412" s="161" t="s">
        <v>468</v>
      </c>
      <c r="AG412" s="161"/>
      <c r="AH412" s="161"/>
      <c r="AI412" s="161"/>
      <c r="AJ412" s="1455">
        <v>744</v>
      </c>
      <c r="AK412" s="1456"/>
      <c r="AL412" s="161" t="s">
        <v>420</v>
      </c>
      <c r="AM412" s="161"/>
      <c r="AN412" s="161"/>
      <c r="AO412" s="161"/>
      <c r="AP412" s="161"/>
      <c r="AQ412" s="161"/>
      <c r="AR412" s="161"/>
      <c r="AS412" s="161"/>
      <c r="AT412" s="161"/>
      <c r="AU412" s="161"/>
      <c r="AV412" s="161"/>
      <c r="AW412" s="300"/>
      <c r="AX412" s="654"/>
      <c r="AY412" s="654"/>
      <c r="AZ412" s="654"/>
      <c r="BA412" s="654"/>
      <c r="BB412" s="883"/>
      <c r="BC412" s="8"/>
      <c r="BD412" s="173"/>
      <c r="BE412" s="773"/>
      <c r="BF412" s="173"/>
      <c r="BG412" s="173"/>
      <c r="BH412" s="173"/>
    </row>
    <row r="413" spans="1:60" s="4" customFormat="1" ht="5.15" customHeight="1">
      <c r="A413" s="1534"/>
      <c r="B413" s="7"/>
      <c r="C413" s="1422"/>
      <c r="D413" s="1422"/>
      <c r="E413" s="1422"/>
      <c r="F413" s="1422"/>
      <c r="G413" s="161"/>
      <c r="H413" s="3"/>
      <c r="I413" s="161"/>
      <c r="J413" s="161"/>
      <c r="K413" s="161"/>
      <c r="L413" s="161"/>
      <c r="M413" s="161"/>
      <c r="N413" s="161"/>
      <c r="O413" s="161"/>
      <c r="P413" s="884"/>
      <c r="Q413" s="888"/>
      <c r="R413" s="888"/>
      <c r="S413" s="888"/>
      <c r="T413" s="882"/>
      <c r="U413" s="882"/>
      <c r="V413" s="882"/>
      <c r="W413" s="882"/>
      <c r="X413" s="161"/>
      <c r="Y413" s="3"/>
      <c r="Z413" s="3"/>
      <c r="AA413" s="3"/>
      <c r="AB413" s="3"/>
      <c r="AC413" s="161"/>
      <c r="AD413" s="161"/>
      <c r="AE413" s="161"/>
      <c r="AF413" s="161"/>
      <c r="AG413" s="161"/>
      <c r="AH413" s="161"/>
      <c r="AI413" s="161"/>
      <c r="AJ413" s="161"/>
      <c r="AK413" s="161"/>
      <c r="AL413" s="161"/>
      <c r="AM413" s="161"/>
      <c r="AN413" s="161"/>
      <c r="AO413" s="161"/>
      <c r="AP413" s="161"/>
      <c r="AQ413" s="161"/>
      <c r="AR413" s="161"/>
      <c r="AS413" s="161"/>
      <c r="AT413" s="161"/>
      <c r="AU413" s="161"/>
      <c r="AV413" s="161"/>
      <c r="AW413" s="300"/>
      <c r="AX413" s="654"/>
      <c r="AY413" s="654"/>
      <c r="AZ413" s="654"/>
      <c r="BA413" s="654"/>
      <c r="BB413" s="883"/>
      <c r="BC413" s="8"/>
      <c r="BD413" s="173"/>
      <c r="BE413" s="773"/>
      <c r="BF413" s="173"/>
      <c r="BG413" s="173"/>
      <c r="BH413" s="173"/>
    </row>
    <row r="414" spans="1:60" s="4" customFormat="1" ht="15" customHeight="1">
      <c r="A414" s="1534"/>
      <c r="B414" s="7"/>
      <c r="C414" s="1422"/>
      <c r="D414" s="1422"/>
      <c r="E414" s="1422"/>
      <c r="F414" s="1422"/>
      <c r="G414" s="161"/>
      <c r="H414" s="3"/>
      <c r="I414" s="161"/>
      <c r="J414" s="161" t="s">
        <v>4089</v>
      </c>
      <c r="K414" s="161"/>
      <c r="L414" s="161"/>
      <c r="M414" s="161"/>
      <c r="N414" s="161"/>
      <c r="O414" s="161"/>
      <c r="P414" s="1528" t="s">
        <v>126</v>
      </c>
      <c r="Q414" s="1529"/>
      <c r="R414" s="1529"/>
      <c r="S414" s="1529"/>
      <c r="T414" s="1529"/>
      <c r="U414" s="1529"/>
      <c r="V414" s="1529"/>
      <c r="W414" s="1530"/>
      <c r="X414" s="161"/>
      <c r="Y414" s="3"/>
      <c r="Z414" s="3"/>
      <c r="AA414" s="3"/>
      <c r="AB414" s="3"/>
      <c r="AC414" s="1469">
        <v>0</v>
      </c>
      <c r="AD414" s="1470"/>
      <c r="AE414" s="1471"/>
      <c r="AF414" s="161" t="s">
        <v>468</v>
      </c>
      <c r="AG414" s="161"/>
      <c r="AH414" s="161"/>
      <c r="AI414" s="161"/>
      <c r="AJ414" s="1455">
        <v>744</v>
      </c>
      <c r="AK414" s="1456"/>
      <c r="AL414" s="161" t="s">
        <v>420</v>
      </c>
      <c r="AM414" s="161"/>
      <c r="AN414" s="161"/>
      <c r="AO414" s="161"/>
      <c r="AP414" s="161"/>
      <c r="AQ414" s="161"/>
      <c r="AR414" s="1343" t="s">
        <v>4115</v>
      </c>
      <c r="AS414" s="1343"/>
      <c r="AT414" s="1343"/>
      <c r="AU414" s="1343"/>
      <c r="AV414" s="1343"/>
      <c r="AW414" s="1343"/>
      <c r="AX414" s="1453">
        <f>'Control Panel'!K1513</f>
        <v>0</v>
      </c>
      <c r="AY414" s="1453"/>
      <c r="AZ414" s="1453"/>
      <c r="BA414" s="1453"/>
      <c r="BB414" s="883"/>
      <c r="BC414" s="8"/>
      <c r="BD414" s="173"/>
      <c r="BE414" s="773"/>
      <c r="BF414" s="173"/>
      <c r="BG414" s="173"/>
      <c r="BH414" s="173"/>
    </row>
    <row r="415" spans="1:60" s="4" customFormat="1" ht="9" customHeight="1">
      <c r="A415" s="1534"/>
      <c r="B415" s="7"/>
      <c r="C415" s="1422"/>
      <c r="D415" s="1422"/>
      <c r="E415" s="1422"/>
      <c r="F415" s="1422"/>
      <c r="G415" s="161"/>
      <c r="H415" s="3"/>
      <c r="I415" s="161"/>
      <c r="J415" s="161"/>
      <c r="K415" s="161"/>
      <c r="L415" s="161"/>
      <c r="M415" s="161"/>
      <c r="N415" s="161"/>
      <c r="O415" s="161"/>
      <c r="P415" s="884"/>
      <c r="Q415" s="888"/>
      <c r="R415" s="888"/>
      <c r="S415" s="888"/>
      <c r="T415" s="882"/>
      <c r="U415" s="882"/>
      <c r="V415" s="882"/>
      <c r="W415" s="882"/>
      <c r="X415" s="161"/>
      <c r="Y415" s="3"/>
      <c r="Z415" s="3"/>
      <c r="AA415" s="3"/>
      <c r="AB415" s="3"/>
      <c r="AC415" s="161"/>
      <c r="AD415" s="161"/>
      <c r="AE415" s="161"/>
      <c r="AF415" s="161"/>
      <c r="AG415" s="161"/>
      <c r="AH415" s="161"/>
      <c r="AI415" s="161"/>
      <c r="AJ415" s="161"/>
      <c r="AK415" s="161"/>
      <c r="AL415" s="161"/>
      <c r="AM415" s="161"/>
      <c r="AN415" s="161"/>
      <c r="AO415" s="161"/>
      <c r="AP415" s="161"/>
      <c r="AQ415" s="161"/>
      <c r="AR415" s="161"/>
      <c r="AS415" s="161"/>
      <c r="AT415" s="161"/>
      <c r="AU415" s="161"/>
      <c r="AV415" s="161"/>
      <c r="AW415" s="300"/>
      <c r="AX415" s="654"/>
      <c r="AY415" s="654"/>
      <c r="AZ415" s="654"/>
      <c r="BA415" s="654"/>
      <c r="BB415" s="883"/>
      <c r="BC415" s="8"/>
      <c r="BD415" s="173"/>
      <c r="BE415" s="773"/>
      <c r="BF415" s="173"/>
      <c r="BG415" s="173"/>
      <c r="BH415" s="173"/>
    </row>
    <row r="416" spans="1:60" s="4" customFormat="1" ht="15" customHeight="1">
      <c r="A416" s="1534"/>
      <c r="B416" s="7"/>
      <c r="C416" s="1422"/>
      <c r="D416" s="1422"/>
      <c r="E416" s="1422"/>
      <c r="F416" s="1422"/>
      <c r="G416" s="161"/>
      <c r="H416" s="3"/>
      <c r="I416" s="701" t="s">
        <v>4085</v>
      </c>
      <c r="J416" s="695"/>
      <c r="K416" s="695"/>
      <c r="L416" s="695"/>
      <c r="M416" s="695"/>
      <c r="N416" s="695"/>
      <c r="O416" s="695"/>
      <c r="P416" s="893"/>
      <c r="Q416" s="893"/>
      <c r="R416" s="893"/>
      <c r="S416" s="893"/>
      <c r="T416" s="893"/>
      <c r="U416" s="893"/>
      <c r="V416" s="893"/>
      <c r="W416" s="893"/>
      <c r="X416" s="695"/>
      <c r="Y416" s="695"/>
      <c r="Z416" s="695"/>
      <c r="AA416" s="695"/>
      <c r="AB416" s="1532"/>
      <c r="AC416" s="1532"/>
      <c r="AD416" s="1532"/>
      <c r="AE416" s="1532"/>
      <c r="AF416" s="1532"/>
      <c r="AG416" s="1532"/>
      <c r="AH416" s="1532"/>
      <c r="AI416" s="695"/>
      <c r="AJ416" s="695"/>
      <c r="AK416" s="695"/>
      <c r="AL416" s="695"/>
      <c r="AM416" s="695"/>
      <c r="AN416" s="695"/>
      <c r="AO416" s="695"/>
      <c r="AP416" s="695"/>
      <c r="AQ416" s="695"/>
      <c r="AR416" s="695"/>
      <c r="AS416" s="695"/>
      <c r="AT416" s="695"/>
      <c r="AU416" s="695"/>
      <c r="AV416" s="695"/>
      <c r="AW416" s="695"/>
      <c r="AX416" s="654"/>
      <c r="AY416" s="654"/>
      <c r="AZ416" s="654"/>
      <c r="BA416" s="654"/>
      <c r="BB416" s="883"/>
      <c r="BC416" s="8"/>
      <c r="BD416" s="173"/>
      <c r="BE416" s="773"/>
      <c r="BF416" s="173"/>
      <c r="BG416" s="173"/>
      <c r="BH416" s="173"/>
    </row>
    <row r="417" spans="1:60" s="4" customFormat="1" ht="9" customHeight="1">
      <c r="A417" s="1534"/>
      <c r="B417" s="7"/>
      <c r="C417" s="1422"/>
      <c r="D417" s="1422"/>
      <c r="E417" s="1422"/>
      <c r="F417" s="1422"/>
      <c r="G417" s="161"/>
      <c r="H417" s="3"/>
      <c r="I417" s="161"/>
      <c r="J417" s="161"/>
      <c r="K417" s="161"/>
      <c r="L417" s="161"/>
      <c r="M417" s="161"/>
      <c r="N417" s="161"/>
      <c r="O417" s="161"/>
      <c r="P417" s="884"/>
      <c r="Q417" s="888"/>
      <c r="R417" s="888"/>
      <c r="S417" s="888"/>
      <c r="T417" s="882"/>
      <c r="U417" s="882"/>
      <c r="V417" s="882"/>
      <c r="W417" s="882"/>
      <c r="X417" s="161"/>
      <c r="Y417" s="3"/>
      <c r="Z417" s="3"/>
      <c r="AA417" s="3"/>
      <c r="AB417" s="3"/>
      <c r="AC417" s="161"/>
      <c r="AD417" s="161"/>
      <c r="AE417" s="161"/>
      <c r="AF417" s="161"/>
      <c r="AG417" s="161"/>
      <c r="AH417" s="161"/>
      <c r="AI417" s="161"/>
      <c r="AJ417" s="161"/>
      <c r="AK417" s="161"/>
      <c r="AL417" s="161"/>
      <c r="AM417" s="161"/>
      <c r="AN417" s="161"/>
      <c r="AO417" s="161"/>
      <c r="AP417" s="161"/>
      <c r="AQ417" s="161"/>
      <c r="AR417" s="161"/>
      <c r="AS417" s="161"/>
      <c r="AT417" s="161"/>
      <c r="AU417" s="161"/>
      <c r="AV417" s="161"/>
      <c r="AW417" s="300"/>
      <c r="AX417" s="654"/>
      <c r="AY417" s="654"/>
      <c r="AZ417" s="654"/>
      <c r="BA417" s="654"/>
      <c r="BB417" s="883"/>
      <c r="BC417" s="8"/>
      <c r="BD417" s="173"/>
      <c r="BE417" s="773"/>
      <c r="BF417" s="173"/>
      <c r="BG417" s="173"/>
      <c r="BH417" s="173"/>
    </row>
    <row r="418" spans="1:60" s="4" customFormat="1" ht="15" customHeight="1">
      <c r="A418" s="1534"/>
      <c r="B418" s="7"/>
      <c r="C418" s="1422"/>
      <c r="D418" s="1422"/>
      <c r="E418" s="1422"/>
      <c r="F418" s="1422"/>
      <c r="G418" s="161"/>
      <c r="H418" s="3"/>
      <c r="I418" s="161"/>
      <c r="J418" s="161" t="s">
        <v>4086</v>
      </c>
      <c r="K418" s="161"/>
      <c r="L418" s="161"/>
      <c r="M418" s="161"/>
      <c r="N418" s="161"/>
      <c r="O418" s="161"/>
      <c r="P418" s="1528" t="s">
        <v>126</v>
      </c>
      <c r="Q418" s="1529"/>
      <c r="R418" s="1529"/>
      <c r="S418" s="1529"/>
      <c r="T418" s="1529"/>
      <c r="U418" s="1529"/>
      <c r="V418" s="1529"/>
      <c r="W418" s="1530"/>
      <c r="X418" s="161"/>
      <c r="Y418" s="3"/>
      <c r="Z418" s="3"/>
      <c r="AA418" s="3"/>
      <c r="AB418" s="3"/>
      <c r="AC418" s="1469">
        <v>0</v>
      </c>
      <c r="AD418" s="1470"/>
      <c r="AE418" s="1471"/>
      <c r="AF418" s="161" t="s">
        <v>468</v>
      </c>
      <c r="AG418" s="161"/>
      <c r="AH418" s="161"/>
      <c r="AI418" s="161"/>
      <c r="AJ418" s="1455">
        <v>744</v>
      </c>
      <c r="AK418" s="1456"/>
      <c r="AL418" s="161" t="s">
        <v>420</v>
      </c>
      <c r="AM418" s="161"/>
      <c r="AN418" s="161"/>
      <c r="AO418" s="161"/>
      <c r="AP418" s="161"/>
      <c r="AQ418" s="161"/>
      <c r="AR418" s="161"/>
      <c r="AS418" s="161"/>
      <c r="AT418" s="161"/>
      <c r="AU418" s="161"/>
      <c r="AV418" s="161"/>
      <c r="AW418" s="300"/>
      <c r="AX418" s="654"/>
      <c r="AY418" s="654"/>
      <c r="AZ418" s="654"/>
      <c r="BA418" s="654"/>
      <c r="BB418" s="883"/>
      <c r="BC418" s="8"/>
      <c r="BD418" s="173"/>
      <c r="BE418" s="773"/>
      <c r="BF418" s="173"/>
      <c r="BG418" s="173"/>
      <c r="BH418" s="173"/>
    </row>
    <row r="419" spans="1:60" s="4" customFormat="1" ht="5.15" customHeight="1">
      <c r="A419" s="1534"/>
      <c r="B419" s="7"/>
      <c r="C419" s="1422"/>
      <c r="D419" s="1422"/>
      <c r="E419" s="1422"/>
      <c r="F419" s="1422"/>
      <c r="G419" s="161"/>
      <c r="H419" s="3"/>
      <c r="I419" s="161"/>
      <c r="J419" s="161"/>
      <c r="K419" s="161"/>
      <c r="L419" s="161"/>
      <c r="M419" s="161"/>
      <c r="N419" s="161"/>
      <c r="O419" s="161"/>
      <c r="P419" s="884"/>
      <c r="Q419" s="888"/>
      <c r="R419" s="888"/>
      <c r="S419" s="888"/>
      <c r="T419" s="882"/>
      <c r="U419" s="882"/>
      <c r="V419" s="882"/>
      <c r="W419" s="882"/>
      <c r="X419" s="161"/>
      <c r="Y419" s="3"/>
      <c r="Z419" s="3"/>
      <c r="AA419" s="3"/>
      <c r="AB419" s="3"/>
      <c r="AC419" s="3"/>
      <c r="AD419" s="3"/>
      <c r="AE419" s="3"/>
      <c r="AF419" s="161"/>
      <c r="AG419" s="161"/>
      <c r="AH419" s="161"/>
      <c r="AI419" s="161"/>
      <c r="AJ419" s="161"/>
      <c r="AK419" s="161"/>
      <c r="AL419" s="161"/>
      <c r="AM419" s="161"/>
      <c r="AN419" s="161"/>
      <c r="AO419" s="161"/>
      <c r="AP419" s="161"/>
      <c r="AQ419" s="161"/>
      <c r="AR419" s="161"/>
      <c r="AS419" s="161"/>
      <c r="AT419" s="161"/>
      <c r="AU419" s="161"/>
      <c r="AV419" s="161"/>
      <c r="AW419" s="300"/>
      <c r="AX419" s="654"/>
      <c r="AY419" s="654"/>
      <c r="AZ419" s="654"/>
      <c r="BA419" s="654"/>
      <c r="BB419" s="883"/>
      <c r="BC419" s="8"/>
      <c r="BD419" s="173"/>
      <c r="BE419" s="773"/>
      <c r="BF419" s="173"/>
      <c r="BG419" s="173"/>
      <c r="BH419" s="173"/>
    </row>
    <row r="420" spans="1:60" s="4" customFormat="1" ht="15" customHeight="1">
      <c r="A420" s="1534"/>
      <c r="B420" s="7"/>
      <c r="C420" s="1422"/>
      <c r="D420" s="1422"/>
      <c r="E420" s="1422"/>
      <c r="F420" s="1422"/>
      <c r="G420" s="161"/>
      <c r="H420" s="3"/>
      <c r="I420" s="161"/>
      <c r="J420" s="161" t="s">
        <v>4090</v>
      </c>
      <c r="K420" s="161"/>
      <c r="L420" s="161"/>
      <c r="M420" s="161"/>
      <c r="N420" s="161"/>
      <c r="O420" s="161"/>
      <c r="P420" s="1528" t="s">
        <v>126</v>
      </c>
      <c r="Q420" s="1529"/>
      <c r="R420" s="1529"/>
      <c r="S420" s="1529"/>
      <c r="T420" s="1529"/>
      <c r="U420" s="1529"/>
      <c r="V420" s="1529"/>
      <c r="W420" s="1530"/>
      <c r="X420" s="161"/>
      <c r="Y420" s="3"/>
      <c r="Z420" s="3"/>
      <c r="AA420" s="3"/>
      <c r="AB420" s="3"/>
      <c r="AC420" s="1469">
        <v>0</v>
      </c>
      <c r="AD420" s="1470"/>
      <c r="AE420" s="1471"/>
      <c r="AF420" s="161" t="s">
        <v>468</v>
      </c>
      <c r="AG420" s="161"/>
      <c r="AH420" s="161"/>
      <c r="AI420" s="161"/>
      <c r="AJ420" s="1455">
        <v>744</v>
      </c>
      <c r="AK420" s="1456"/>
      <c r="AL420" s="161" t="s">
        <v>420</v>
      </c>
      <c r="AM420" s="161"/>
      <c r="AN420" s="161"/>
      <c r="AO420" s="161"/>
      <c r="AP420" s="161"/>
      <c r="AQ420" s="161"/>
      <c r="AR420" s="161"/>
      <c r="AS420" s="161"/>
      <c r="AT420" s="161"/>
      <c r="AU420" s="161"/>
      <c r="AV420" s="161"/>
      <c r="AW420" s="300"/>
      <c r="AX420" s="654"/>
      <c r="AY420" s="654"/>
      <c r="AZ420" s="654"/>
      <c r="BA420" s="654"/>
      <c r="BB420" s="883"/>
      <c r="BC420" s="8"/>
      <c r="BD420" s="173"/>
      <c r="BE420" s="773"/>
      <c r="BF420" s="173"/>
      <c r="BG420" s="173"/>
      <c r="BH420" s="173"/>
    </row>
    <row r="421" spans="1:60" s="4" customFormat="1" ht="5.15" customHeight="1">
      <c r="A421" s="1534"/>
      <c r="B421" s="7"/>
      <c r="C421" s="1422"/>
      <c r="D421" s="1422"/>
      <c r="E421" s="1422"/>
      <c r="F421" s="1422"/>
      <c r="G421" s="161"/>
      <c r="H421" s="3"/>
      <c r="I421" s="161"/>
      <c r="J421" s="161"/>
      <c r="K421" s="161"/>
      <c r="L421" s="161"/>
      <c r="M421" s="161"/>
      <c r="N421" s="161"/>
      <c r="O421" s="161"/>
      <c r="P421" s="884"/>
      <c r="Q421" s="888"/>
      <c r="R421" s="888"/>
      <c r="S421" s="888"/>
      <c r="T421" s="882"/>
      <c r="U421" s="882"/>
      <c r="V421" s="882"/>
      <c r="W421" s="882"/>
      <c r="X421" s="161"/>
      <c r="Y421" s="3"/>
      <c r="Z421" s="3"/>
      <c r="AA421" s="3"/>
      <c r="AB421" s="3"/>
      <c r="AC421" s="161">
        <v>1</v>
      </c>
      <c r="AD421" s="161"/>
      <c r="AE421" s="161"/>
      <c r="AF421" s="161"/>
      <c r="AG421" s="161"/>
      <c r="AH421" s="161"/>
      <c r="AI421" s="161"/>
      <c r="AJ421" s="161"/>
      <c r="AK421" s="161"/>
      <c r="AL421" s="161"/>
      <c r="AM421" s="161"/>
      <c r="AN421" s="161"/>
      <c r="AO421" s="161"/>
      <c r="AP421" s="161"/>
      <c r="AQ421" s="161"/>
      <c r="AR421" s="161"/>
      <c r="AS421" s="161"/>
      <c r="AT421" s="161"/>
      <c r="AU421" s="161"/>
      <c r="AV421" s="161"/>
      <c r="AW421" s="300"/>
      <c r="AX421" s="654"/>
      <c r="AY421" s="654"/>
      <c r="AZ421" s="654"/>
      <c r="BA421" s="654"/>
      <c r="BB421" s="883"/>
      <c r="BC421" s="8"/>
      <c r="BD421" s="173"/>
      <c r="BE421" s="773"/>
      <c r="BF421" s="173"/>
      <c r="BG421" s="173"/>
      <c r="BH421" s="173"/>
    </row>
    <row r="422" spans="1:60" s="4" customFormat="1" ht="15" customHeight="1">
      <c r="A422" s="1534"/>
      <c r="B422" s="7"/>
      <c r="C422" s="1422"/>
      <c r="D422" s="1422"/>
      <c r="E422" s="1422"/>
      <c r="F422" s="1422"/>
      <c r="G422" s="161"/>
      <c r="H422" s="3"/>
      <c r="I422" s="161"/>
      <c r="J422" s="161" t="s">
        <v>4089</v>
      </c>
      <c r="K422" s="161"/>
      <c r="L422" s="161"/>
      <c r="M422" s="161"/>
      <c r="N422" s="161"/>
      <c r="O422" s="161"/>
      <c r="P422" s="1528" t="s">
        <v>126</v>
      </c>
      <c r="Q422" s="1529"/>
      <c r="R422" s="1529"/>
      <c r="S422" s="1529"/>
      <c r="T422" s="1529"/>
      <c r="U422" s="1529"/>
      <c r="V422" s="1529"/>
      <c r="W422" s="1530"/>
      <c r="X422" s="161"/>
      <c r="Y422" s="3"/>
      <c r="Z422" s="3"/>
      <c r="AA422" s="3"/>
      <c r="AB422" s="3"/>
      <c r="AC422" s="1469">
        <v>0</v>
      </c>
      <c r="AD422" s="1470"/>
      <c r="AE422" s="1471"/>
      <c r="AF422" s="161" t="s">
        <v>468</v>
      </c>
      <c r="AG422" s="161"/>
      <c r="AH422" s="161"/>
      <c r="AI422" s="161"/>
      <c r="AJ422" s="1455">
        <v>744</v>
      </c>
      <c r="AK422" s="1456"/>
      <c r="AL422" s="161" t="s">
        <v>420</v>
      </c>
      <c r="AM422" s="161"/>
      <c r="AN422" s="161"/>
      <c r="AO422" s="161"/>
      <c r="AP422" s="161"/>
      <c r="AQ422" s="161"/>
      <c r="AR422" s="1343" t="s">
        <v>4116</v>
      </c>
      <c r="AS422" s="1343"/>
      <c r="AT422" s="1343"/>
      <c r="AU422" s="1343"/>
      <c r="AV422" s="1343"/>
      <c r="AW422" s="1343"/>
      <c r="AX422" s="1453">
        <f>'Control Panel'!K1520</f>
        <v>0</v>
      </c>
      <c r="AY422" s="1453"/>
      <c r="AZ422" s="1453"/>
      <c r="BA422" s="1453"/>
      <c r="BB422" s="883"/>
      <c r="BC422" s="8"/>
      <c r="BD422" s="173"/>
      <c r="BE422" s="773"/>
      <c r="BF422" s="173"/>
      <c r="BG422" s="173"/>
      <c r="BH422" s="173"/>
    </row>
    <row r="423" spans="1:60" s="4" customFormat="1" ht="5.15" customHeight="1">
      <c r="A423" s="1534"/>
      <c r="B423" s="7"/>
      <c r="C423" s="1422"/>
      <c r="D423" s="1422"/>
      <c r="E423" s="1422"/>
      <c r="F423" s="1422"/>
      <c r="G423" s="161"/>
      <c r="H423" s="3"/>
      <c r="I423" s="161"/>
      <c r="J423" s="161"/>
      <c r="K423" s="161"/>
      <c r="L423" s="161"/>
      <c r="M423" s="161"/>
      <c r="N423" s="161"/>
      <c r="O423" s="161"/>
      <c r="P423" s="3"/>
      <c r="Q423" s="196"/>
      <c r="R423" s="196"/>
      <c r="S423" s="196"/>
      <c r="T423" s="161"/>
      <c r="U423" s="161"/>
      <c r="V423" s="161"/>
      <c r="W423" s="161"/>
      <c r="X423" s="161"/>
      <c r="Y423" s="3"/>
      <c r="Z423" s="3"/>
      <c r="AA423" s="3"/>
      <c r="AB423" s="3"/>
      <c r="AC423" s="161"/>
      <c r="AD423" s="161"/>
      <c r="AE423" s="161"/>
      <c r="AF423" s="161"/>
      <c r="AG423" s="161"/>
      <c r="AH423" s="161"/>
      <c r="AI423" s="161"/>
      <c r="AJ423" s="161"/>
      <c r="AK423" s="161"/>
      <c r="AL423" s="161"/>
      <c r="AM423" s="161"/>
      <c r="AN423" s="161"/>
      <c r="AO423" s="161"/>
      <c r="AP423" s="161"/>
      <c r="AQ423" s="161"/>
      <c r="AR423" s="161"/>
      <c r="AS423" s="161"/>
      <c r="AT423" s="161"/>
      <c r="AU423" s="161"/>
      <c r="AV423" s="161"/>
      <c r="AW423" s="300"/>
      <c r="AX423" s="654"/>
      <c r="AY423" s="654"/>
      <c r="AZ423" s="654"/>
      <c r="BA423" s="654"/>
      <c r="BB423" s="883"/>
      <c r="BC423" s="8"/>
      <c r="BD423" s="173"/>
      <c r="BE423" s="773"/>
      <c r="BF423" s="173"/>
      <c r="BG423" s="173"/>
      <c r="BH423" s="173"/>
    </row>
    <row r="424" spans="1:60" s="4" customFormat="1" ht="5.15" customHeight="1">
      <c r="A424" s="1534"/>
      <c r="B424" s="359"/>
      <c r="C424" s="1422"/>
      <c r="D424" s="1422"/>
      <c r="E424" s="1422"/>
      <c r="F424" s="1422"/>
      <c r="G424" s="161"/>
      <c r="H424" s="3"/>
      <c r="I424" s="196"/>
      <c r="J424" s="196"/>
      <c r="K424" s="196"/>
      <c r="L424" s="196"/>
      <c r="M424" s="196"/>
      <c r="N424" s="196"/>
      <c r="O424" s="196"/>
      <c r="P424" s="3"/>
      <c r="Q424" s="759"/>
      <c r="R424" s="759"/>
      <c r="S424" s="759"/>
      <c r="T424" s="161"/>
      <c r="U424" s="161"/>
      <c r="V424" s="161"/>
      <c r="W424" s="161"/>
      <c r="X424" s="161"/>
      <c r="Y424" s="3"/>
      <c r="Z424" s="3"/>
      <c r="AA424" s="3"/>
      <c r="AB424" s="3"/>
      <c r="AC424" s="161"/>
      <c r="AD424" s="161"/>
      <c r="AE424" s="161"/>
      <c r="AF424" s="161"/>
      <c r="AG424" s="161"/>
      <c r="AH424" s="161"/>
      <c r="AI424" s="161"/>
      <c r="AJ424" s="161"/>
      <c r="AK424" s="161"/>
      <c r="AL424" s="161"/>
      <c r="AM424" s="161"/>
      <c r="AN424" s="161"/>
      <c r="AO424" s="161"/>
      <c r="AP424" s="161"/>
      <c r="AQ424" s="161"/>
      <c r="AR424" s="637"/>
      <c r="AS424" s="637"/>
      <c r="AT424" s="646"/>
      <c r="AU424" s="646"/>
      <c r="AV424" s="646"/>
      <c r="AW424" s="646"/>
      <c r="AX424" s="700"/>
      <c r="AY424" s="691"/>
      <c r="AZ424" s="691"/>
      <c r="BA424" s="691"/>
      <c r="BB424" s="638"/>
      <c r="BC424" s="8"/>
      <c r="BD424" s="173"/>
      <c r="BE424" s="773"/>
      <c r="BF424" s="173"/>
      <c r="BG424" s="173"/>
      <c r="BH424" s="173"/>
    </row>
    <row r="425" spans="1:60" s="4" customFormat="1" ht="18.75" customHeight="1">
      <c r="A425" s="1534"/>
      <c r="B425" s="7"/>
      <c r="C425" s="1422"/>
      <c r="D425" s="1422"/>
      <c r="E425" s="1422"/>
      <c r="F425" s="1422"/>
      <c r="G425" s="161"/>
      <c r="H425" s="3"/>
      <c r="I425" s="196"/>
      <c r="J425" s="196"/>
      <c r="K425" s="196"/>
      <c r="L425" s="196"/>
      <c r="M425" s="196"/>
      <c r="N425" s="196"/>
      <c r="O425" s="196"/>
      <c r="P425" s="3"/>
      <c r="Q425" s="3"/>
      <c r="R425" s="3"/>
      <c r="S425" s="3"/>
      <c r="T425" s="161"/>
      <c r="U425" s="161"/>
      <c r="V425" s="161"/>
      <c r="W425" s="161"/>
      <c r="X425" s="161"/>
      <c r="Y425" s="3"/>
      <c r="Z425" s="3"/>
      <c r="AA425" s="3"/>
      <c r="AB425" s="3"/>
      <c r="AC425" s="161"/>
      <c r="AD425" s="161"/>
      <c r="AE425" s="161"/>
      <c r="AF425" s="161"/>
      <c r="AG425" s="161"/>
      <c r="AH425" s="161"/>
      <c r="AI425" s="161"/>
      <c r="AJ425" s="161"/>
      <c r="AK425" s="161"/>
      <c r="AL425" s="161"/>
      <c r="AM425" s="161"/>
      <c r="AN425" s="161"/>
      <c r="AO425" s="161"/>
      <c r="AP425" s="161"/>
      <c r="AQ425" s="161"/>
      <c r="AR425" s="1371" t="s">
        <v>4091</v>
      </c>
      <c r="AS425" s="1371"/>
      <c r="AT425" s="1371"/>
      <c r="AU425" s="1371"/>
      <c r="AV425" s="1371"/>
      <c r="AW425" s="1371"/>
      <c r="AX425" s="1515">
        <f>'Control Panel'!K1522</f>
        <v>0</v>
      </c>
      <c r="AY425" s="1515"/>
      <c r="AZ425" s="1515"/>
      <c r="BA425" s="1515"/>
      <c r="BB425" s="631"/>
      <c r="BC425" s="8"/>
      <c r="BD425" s="173"/>
      <c r="BE425" s="773"/>
      <c r="BF425" s="173"/>
      <c r="BG425" s="173"/>
      <c r="BH425" s="173"/>
    </row>
    <row r="426" spans="1:60" s="4" customFormat="1" ht="9" customHeight="1">
      <c r="A426" s="1534"/>
      <c r="B426" s="7"/>
      <c r="C426" s="161"/>
      <c r="D426" s="161"/>
      <c r="E426" s="161"/>
      <c r="F426" s="161"/>
      <c r="G426" s="161"/>
      <c r="H426" s="161"/>
      <c r="I426" s="161"/>
      <c r="J426" s="161"/>
      <c r="K426" s="161"/>
      <c r="L426" s="161"/>
      <c r="M426" s="161"/>
      <c r="N426" s="161"/>
      <c r="O426" s="161"/>
      <c r="P426" s="54"/>
      <c r="Q426" s="54"/>
      <c r="R426" s="54"/>
      <c r="S426" s="161"/>
      <c r="T426" s="161"/>
      <c r="U426" s="161"/>
      <c r="V426" s="161"/>
      <c r="W426" s="161"/>
      <c r="X426" s="161"/>
      <c r="Y426" s="161"/>
      <c r="Z426" s="161"/>
      <c r="AA426" s="161"/>
      <c r="AB426" s="161"/>
      <c r="AC426" s="161"/>
      <c r="AD426" s="161"/>
      <c r="AE426" s="161"/>
      <c r="AF426" s="161"/>
      <c r="AG426" s="161"/>
      <c r="AH426" s="161"/>
      <c r="AI426" s="161"/>
      <c r="AJ426" s="161"/>
      <c r="AK426" s="161"/>
      <c r="AL426" s="161"/>
      <c r="AM426" s="161"/>
      <c r="AN426" s="161"/>
      <c r="AO426" s="161"/>
      <c r="AP426" s="161"/>
      <c r="AQ426" s="161"/>
      <c r="AR426" s="161"/>
      <c r="AS426" s="161"/>
      <c r="AT426" s="161"/>
      <c r="AU426" s="161"/>
      <c r="AV426" s="161"/>
      <c r="AW426" s="189"/>
      <c r="AX426" s="1546"/>
      <c r="AY426" s="1546"/>
      <c r="AZ426" s="1546"/>
      <c r="BA426" s="1546"/>
      <c r="BB426" s="161"/>
      <c r="BC426" s="8"/>
      <c r="BD426" s="173"/>
      <c r="BE426" s="773"/>
      <c r="BF426" s="173"/>
      <c r="BG426" s="173"/>
      <c r="BH426" s="173"/>
    </row>
    <row r="427" spans="1:60" s="4" customFormat="1" ht="9" customHeight="1">
      <c r="A427" s="1534"/>
      <c r="B427" s="7"/>
      <c r="C427" s="15"/>
      <c r="D427" s="15"/>
      <c r="E427" s="15"/>
      <c r="F427" s="15"/>
      <c r="G427" s="15"/>
      <c r="H427" s="15"/>
      <c r="I427" s="15"/>
      <c r="J427" s="15"/>
      <c r="K427" s="15"/>
      <c r="L427" s="15"/>
      <c r="M427" s="15"/>
      <c r="N427" s="15"/>
      <c r="O427" s="15"/>
      <c r="P427" s="198"/>
      <c r="Q427" s="198"/>
      <c r="R427" s="198"/>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61"/>
      <c r="BC427" s="8"/>
      <c r="BD427" s="173"/>
      <c r="BE427" s="773"/>
      <c r="BF427" s="173"/>
      <c r="BG427" s="173"/>
      <c r="BH427" s="173"/>
    </row>
    <row r="428" spans="1:60" s="4" customFormat="1" ht="17.25" customHeight="1">
      <c r="A428" s="770"/>
      <c r="B428" s="570"/>
      <c r="C428" s="1434" t="s">
        <v>967</v>
      </c>
      <c r="D428" s="1434"/>
      <c r="E428" s="1434"/>
      <c r="F428" s="1434"/>
      <c r="G428" s="161"/>
      <c r="H428" s="161"/>
      <c r="I428" s="161"/>
      <c r="J428" s="161"/>
      <c r="K428" s="3"/>
      <c r="L428" s="3"/>
      <c r="M428" s="161"/>
      <c r="N428" s="161"/>
      <c r="O428" s="196"/>
      <c r="P428" s="161"/>
      <c r="Q428" s="161"/>
      <c r="R428" s="161"/>
      <c r="S428" s="161"/>
      <c r="T428" s="161"/>
      <c r="U428" s="161"/>
      <c r="V428" s="161"/>
      <c r="W428" s="161"/>
      <c r="X428" s="161"/>
      <c r="Y428" s="161"/>
      <c r="Z428" s="161"/>
      <c r="AA428" s="161"/>
      <c r="AB428" s="161"/>
      <c r="AC428" s="161"/>
      <c r="AD428" s="161"/>
      <c r="AE428" s="161"/>
      <c r="AF428" s="161"/>
      <c r="AG428" s="161"/>
      <c r="AH428" s="161"/>
      <c r="AI428" s="161"/>
      <c r="AJ428" s="161"/>
      <c r="AK428" s="161"/>
      <c r="AL428" s="161"/>
      <c r="AM428" s="161"/>
      <c r="AN428" s="161"/>
      <c r="AO428" s="161"/>
      <c r="AP428" s="161"/>
      <c r="AQ428" s="161"/>
      <c r="AR428" s="161"/>
      <c r="AS428" s="161"/>
      <c r="AT428" s="161"/>
      <c r="AU428" s="161"/>
      <c r="AV428" s="161"/>
      <c r="AW428" s="161"/>
      <c r="AX428" s="161"/>
      <c r="AY428" s="161"/>
      <c r="AZ428" s="161"/>
      <c r="BA428" s="161"/>
      <c r="BB428" s="161"/>
      <c r="BC428" s="8"/>
      <c r="BD428" s="173"/>
      <c r="BE428" s="773"/>
      <c r="BF428" s="173"/>
      <c r="BG428" s="173"/>
      <c r="BH428" s="173"/>
    </row>
    <row r="429" spans="1:60" s="4" customFormat="1" ht="7.5" customHeight="1">
      <c r="A429" s="770"/>
      <c r="B429" s="7"/>
      <c r="C429" s="1434"/>
      <c r="D429" s="1434"/>
      <c r="E429" s="1434"/>
      <c r="F429" s="1434"/>
      <c r="G429" s="196"/>
      <c r="H429" s="196"/>
      <c r="I429" s="1532" t="s">
        <v>925</v>
      </c>
      <c r="J429" s="1532"/>
      <c r="K429" s="1532"/>
      <c r="L429" s="1532"/>
      <c r="M429" s="1532"/>
      <c r="N429" s="1532"/>
      <c r="O429" s="1532"/>
      <c r="P429" s="705"/>
      <c r="Q429" s="654"/>
      <c r="R429" s="654"/>
      <c r="S429" s="654"/>
      <c r="T429" s="654"/>
      <c r="U429" s="654"/>
      <c r="V429" s="654"/>
      <c r="W429" s="654"/>
      <c r="X429" s="654"/>
      <c r="Y429" s="654"/>
      <c r="Z429" s="654"/>
      <c r="AA429" s="654"/>
      <c r="AB429" s="654"/>
      <c r="AC429" s="654"/>
      <c r="AD429" s="654"/>
      <c r="AE429" s="654"/>
      <c r="AF429" s="654"/>
      <c r="AG429" s="654"/>
      <c r="AH429" s="654"/>
      <c r="AI429" s="654"/>
      <c r="AJ429" s="654"/>
      <c r="AK429" s="654"/>
      <c r="AL429" s="654"/>
      <c r="AM429" s="654"/>
      <c r="AN429" s="654"/>
      <c r="AO429" s="654"/>
      <c r="AP429" s="654"/>
      <c r="AQ429" s="654"/>
      <c r="AR429" s="654"/>
      <c r="AS429" s="654"/>
      <c r="AT429" s="654"/>
      <c r="AU429" s="654"/>
      <c r="AV429" s="654"/>
      <c r="AW429" s="654"/>
      <c r="AX429" s="654"/>
      <c r="AY429" s="654"/>
      <c r="AZ429" s="654"/>
      <c r="BA429" s="654"/>
      <c r="BB429" s="161"/>
      <c r="BC429" s="8"/>
      <c r="BD429" s="173"/>
      <c r="BE429" s="773"/>
      <c r="BF429" s="173"/>
      <c r="BG429" s="173"/>
      <c r="BH429" s="173"/>
    </row>
    <row r="430" spans="1:60" s="4" customFormat="1" ht="7.5" customHeight="1">
      <c r="A430" s="770"/>
      <c r="B430" s="7"/>
      <c r="C430" s="1434"/>
      <c r="D430" s="1434"/>
      <c r="E430" s="1434"/>
      <c r="F430" s="1434"/>
      <c r="G430" s="196"/>
      <c r="H430" s="196"/>
      <c r="I430" s="1532"/>
      <c r="J430" s="1532"/>
      <c r="K430" s="1532"/>
      <c r="L430" s="1532"/>
      <c r="M430" s="1532"/>
      <c r="N430" s="1532"/>
      <c r="O430" s="1532"/>
      <c r="P430" s="705"/>
      <c r="Q430" s="654"/>
      <c r="R430" s="654"/>
      <c r="S430" s="654"/>
      <c r="T430" s="654"/>
      <c r="U430" s="654"/>
      <c r="V430" s="654"/>
      <c r="W430" s="654"/>
      <c r="X430" s="654"/>
      <c r="Y430" s="654"/>
      <c r="Z430" s="654"/>
      <c r="AA430" s="654"/>
      <c r="AB430" s="654"/>
      <c r="AC430" s="654"/>
      <c r="AD430" s="654"/>
      <c r="AE430" s="654"/>
      <c r="AF430" s="654"/>
      <c r="AG430" s="654"/>
      <c r="AH430" s="654"/>
      <c r="AI430" s="654"/>
      <c r="AJ430" s="654"/>
      <c r="AK430" s="654"/>
      <c r="AL430" s="654"/>
      <c r="AM430" s="654"/>
      <c r="AN430" s="654"/>
      <c r="AO430" s="654"/>
      <c r="AP430" s="654"/>
      <c r="AQ430" s="654"/>
      <c r="AR430" s="654"/>
      <c r="AS430" s="654"/>
      <c r="AT430" s="654"/>
      <c r="AU430" s="654"/>
      <c r="AV430" s="654"/>
      <c r="AW430" s="654"/>
      <c r="AX430" s="654"/>
      <c r="AY430" s="654"/>
      <c r="AZ430" s="654"/>
      <c r="BA430" s="654"/>
      <c r="BB430" s="161"/>
      <c r="BC430" s="8"/>
      <c r="BD430" s="173"/>
      <c r="BE430" s="773"/>
      <c r="BF430" s="173"/>
      <c r="BG430" s="173"/>
      <c r="BH430" s="173"/>
    </row>
    <row r="431" spans="1:60" s="4" customFormat="1" ht="15" customHeight="1">
      <c r="A431" s="770"/>
      <c r="B431" s="7"/>
      <c r="C431" s="1434"/>
      <c r="D431" s="1434"/>
      <c r="E431" s="1434"/>
      <c r="F431" s="1434"/>
      <c r="G431" s="196"/>
      <c r="H431" s="196"/>
      <c r="I431" s="196"/>
      <c r="J431" s="196"/>
      <c r="K431" s="196"/>
      <c r="L431" s="196"/>
      <c r="M431" s="196"/>
      <c r="N431" s="76"/>
      <c r="O431" s="13"/>
      <c r="P431" s="161"/>
      <c r="Q431" s="161"/>
      <c r="R431" s="161"/>
      <c r="S431" s="161"/>
      <c r="T431" s="161"/>
      <c r="U431" s="161"/>
      <c r="V431" s="161"/>
      <c r="W431" s="161"/>
      <c r="X431" s="161"/>
      <c r="Y431" s="161"/>
      <c r="Z431" s="161"/>
      <c r="AA431" s="161"/>
      <c r="AB431" s="161"/>
      <c r="AC431" s="161"/>
      <c r="AD431" s="161"/>
      <c r="AE431" s="161"/>
      <c r="AF431" s="161"/>
      <c r="AG431" s="161"/>
      <c r="AH431" s="161"/>
      <c r="AI431" s="161"/>
      <c r="AJ431" s="161"/>
      <c r="AK431" s="161"/>
      <c r="AL431" s="161"/>
      <c r="AM431" s="161"/>
      <c r="AN431" s="161"/>
      <c r="AO431" s="161"/>
      <c r="AP431" s="161"/>
      <c r="AQ431" s="161"/>
      <c r="AR431" s="161"/>
      <c r="AS431" s="161"/>
      <c r="AT431" s="161"/>
      <c r="AU431" s="161"/>
      <c r="AV431" s="161"/>
      <c r="AW431" s="161"/>
      <c r="AX431" s="654"/>
      <c r="AY431" s="654"/>
      <c r="AZ431" s="654"/>
      <c r="BA431" s="654"/>
      <c r="BB431" s="161"/>
      <c r="BC431" s="8"/>
      <c r="BD431" s="173"/>
      <c r="BE431" s="773"/>
      <c r="BF431" s="173"/>
      <c r="BG431" s="173"/>
      <c r="BH431" s="173"/>
    </row>
    <row r="432" spans="1:60" s="4" customFormat="1" ht="15" customHeight="1">
      <c r="A432" s="770"/>
      <c r="B432" s="7"/>
      <c r="C432" s="51"/>
      <c r="D432" s="51"/>
      <c r="E432" s="51"/>
      <c r="F432" s="51"/>
      <c r="G432" s="196"/>
      <c r="H432" s="196"/>
      <c r="I432" s="196"/>
      <c r="J432" s="54" t="s">
        <v>291</v>
      </c>
      <c r="K432" s="196"/>
      <c r="L432" s="196"/>
      <c r="M432" s="196"/>
      <c r="N432" s="196"/>
      <c r="O432" s="196"/>
      <c r="P432" s="161"/>
      <c r="Q432" s="161"/>
      <c r="R432" s="1493">
        <v>0</v>
      </c>
      <c r="S432" s="1494"/>
      <c r="T432" s="1494"/>
      <c r="U432" s="1495"/>
      <c r="V432" s="361" t="s">
        <v>468</v>
      </c>
      <c r="W432" s="161"/>
      <c r="X432" s="161"/>
      <c r="Y432" s="161"/>
      <c r="Z432" s="161"/>
      <c r="AA432" s="161"/>
      <c r="AB432" s="161"/>
      <c r="AC432" s="161"/>
      <c r="AD432" s="161"/>
      <c r="AE432" s="161"/>
      <c r="AF432" s="305"/>
      <c r="AG432" s="305"/>
      <c r="AH432" s="305"/>
      <c r="AI432" s="305"/>
      <c r="AJ432" s="305"/>
      <c r="AK432" s="305"/>
      <c r="AL432" s="305"/>
      <c r="AM432" s="305"/>
      <c r="AN432" s="305"/>
      <c r="AO432" s="305"/>
      <c r="AP432" s="161"/>
      <c r="AQ432" s="161"/>
      <c r="AR432" s="161"/>
      <c r="AS432" s="161"/>
      <c r="AT432" s="161"/>
      <c r="AU432" s="161"/>
      <c r="AV432" s="161"/>
      <c r="AW432" s="161"/>
      <c r="AX432" s="654"/>
      <c r="AY432" s="654"/>
      <c r="AZ432" s="654"/>
      <c r="BA432" s="654"/>
      <c r="BB432" s="161"/>
      <c r="BC432" s="8"/>
      <c r="BD432" s="173"/>
      <c r="BE432" s="773"/>
      <c r="BF432" s="173"/>
      <c r="BG432" s="173"/>
      <c r="BH432" s="173"/>
    </row>
    <row r="433" spans="1:60" s="4" customFormat="1" ht="7.5" customHeight="1">
      <c r="A433" s="770"/>
      <c r="B433" s="7"/>
      <c r="C433" s="51"/>
      <c r="D433" s="51"/>
      <c r="E433" s="51"/>
      <c r="F433" s="51"/>
      <c r="G433" s="161"/>
      <c r="H433" s="161"/>
      <c r="I433" s="161"/>
      <c r="J433" s="161"/>
      <c r="K433" s="161"/>
      <c r="L433" s="161"/>
      <c r="M433" s="161"/>
      <c r="N433" s="161"/>
      <c r="O433" s="161"/>
      <c r="P433" s="305"/>
      <c r="Q433" s="305"/>
      <c r="R433" s="360"/>
      <c r="S433" s="161"/>
      <c r="T433" s="161"/>
      <c r="U433" s="161"/>
      <c r="V433" s="161"/>
      <c r="W433" s="161"/>
      <c r="X433" s="161"/>
      <c r="Y433" s="161"/>
      <c r="Z433" s="161"/>
      <c r="AA433" s="161"/>
      <c r="AB433" s="161"/>
      <c r="AC433" s="161"/>
      <c r="AD433" s="161"/>
      <c r="AE433" s="161"/>
      <c r="AF433" s="305"/>
      <c r="AG433" s="305"/>
      <c r="AH433" s="305"/>
      <c r="AI433" s="305"/>
      <c r="AJ433" s="305"/>
      <c r="AK433" s="305"/>
      <c r="AL433" s="305"/>
      <c r="AM433" s="305"/>
      <c r="AN433" s="305"/>
      <c r="AO433" s="305"/>
      <c r="AP433" s="161"/>
      <c r="AQ433" s="161"/>
      <c r="AR433" s="161"/>
      <c r="AS433" s="161"/>
      <c r="AT433" s="161"/>
      <c r="AU433" s="161"/>
      <c r="AV433" s="161"/>
      <c r="AW433" s="161"/>
      <c r="AX433" s="654"/>
      <c r="AY433" s="654"/>
      <c r="AZ433" s="654"/>
      <c r="BA433" s="654"/>
      <c r="BB433" s="161"/>
      <c r="BC433" s="8"/>
      <c r="BD433" s="173"/>
      <c r="BE433" s="773"/>
      <c r="BF433" s="173"/>
      <c r="BG433" s="173"/>
      <c r="BH433" s="173"/>
    </row>
    <row r="434" spans="1:60" s="4" customFormat="1" ht="15" customHeight="1">
      <c r="A434" s="770"/>
      <c r="B434" s="7"/>
      <c r="C434" s="51"/>
      <c r="D434" s="51"/>
      <c r="E434" s="51"/>
      <c r="F434" s="51"/>
      <c r="G434" s="161"/>
      <c r="H434" s="161"/>
      <c r="I434" s="706"/>
      <c r="J434" s="1538" t="s">
        <v>14</v>
      </c>
      <c r="K434" s="1538"/>
      <c r="L434" s="1538"/>
      <c r="M434" s="1538"/>
      <c r="N434" s="706"/>
      <c r="O434" s="706"/>
      <c r="P434" s="305"/>
      <c r="Q434" s="305"/>
      <c r="R434" s="1539">
        <v>0</v>
      </c>
      <c r="S434" s="1540"/>
      <c r="T434" s="1540"/>
      <c r="U434" s="1541"/>
      <c r="V434" s="161" t="s">
        <v>468</v>
      </c>
      <c r="W434" s="161"/>
      <c r="X434" s="161"/>
      <c r="Y434" s="161"/>
      <c r="Z434" s="161"/>
      <c r="AA434" s="161"/>
      <c r="AB434" s="161"/>
      <c r="AC434" s="161"/>
      <c r="AD434" s="161"/>
      <c r="AE434" s="161"/>
      <c r="AF434" s="305"/>
      <c r="AG434" s="305"/>
      <c r="AH434" s="305"/>
      <c r="AI434" s="305"/>
      <c r="AJ434" s="305"/>
      <c r="AK434" s="305"/>
      <c r="AL434" s="305"/>
      <c r="AM434" s="305"/>
      <c r="AN434" s="305"/>
      <c r="AO434" s="305"/>
      <c r="AP434" s="161"/>
      <c r="AQ434" s="161"/>
      <c r="AR434" s="161"/>
      <c r="AS434" s="161"/>
      <c r="AT434" s="161"/>
      <c r="AU434" s="161"/>
      <c r="AV434" s="161"/>
      <c r="AW434" s="189"/>
      <c r="AX434" s="654"/>
      <c r="AY434" s="654"/>
      <c r="AZ434" s="654"/>
      <c r="BA434" s="654"/>
      <c r="BB434" s="161"/>
      <c r="BC434" s="8"/>
      <c r="BD434" s="173"/>
      <c r="BE434" s="773"/>
      <c r="BF434" s="173"/>
      <c r="BG434" s="173"/>
      <c r="BH434" s="173"/>
    </row>
    <row r="435" spans="1:60" s="4" customFormat="1" ht="7.5" customHeight="1">
      <c r="A435" s="770"/>
      <c r="B435" s="7"/>
      <c r="C435" s="51"/>
      <c r="D435" s="51"/>
      <c r="E435" s="51"/>
      <c r="F435" s="51"/>
      <c r="G435" s="161"/>
      <c r="H435" s="161"/>
      <c r="I435" s="305"/>
      <c r="J435" s="305"/>
      <c r="K435" s="305"/>
      <c r="L435" s="305"/>
      <c r="M435" s="305"/>
      <c r="N435" s="305"/>
      <c r="O435" s="305"/>
      <c r="P435" s="305"/>
      <c r="Q435" s="305"/>
      <c r="R435" s="362"/>
      <c r="S435" s="161"/>
      <c r="T435" s="161"/>
      <c r="U435" s="161"/>
      <c r="V435" s="161"/>
      <c r="W435" s="161"/>
      <c r="X435" s="161"/>
      <c r="Y435" s="161"/>
      <c r="Z435" s="161"/>
      <c r="AA435" s="161"/>
      <c r="AB435" s="161"/>
      <c r="AC435" s="161"/>
      <c r="AD435" s="161"/>
      <c r="AE435" s="161"/>
      <c r="AF435" s="161"/>
      <c r="AG435" s="161"/>
      <c r="AH435" s="161"/>
      <c r="AI435" s="161"/>
      <c r="AJ435" s="161"/>
      <c r="AK435" s="161"/>
      <c r="AL435" s="161"/>
      <c r="AM435" s="161"/>
      <c r="AN435" s="161"/>
      <c r="AO435" s="161"/>
      <c r="AP435" s="161"/>
      <c r="AQ435" s="161"/>
      <c r="AR435" s="161"/>
      <c r="AS435" s="161"/>
      <c r="AT435" s="161"/>
      <c r="AU435" s="161"/>
      <c r="AV435" s="161"/>
      <c r="AW435" s="189"/>
      <c r="AX435" s="654"/>
      <c r="AY435" s="654"/>
      <c r="AZ435" s="654"/>
      <c r="BA435" s="654"/>
      <c r="BB435" s="161"/>
      <c r="BC435" s="8"/>
      <c r="BD435" s="173"/>
      <c r="BE435" s="773"/>
      <c r="BF435" s="173"/>
      <c r="BG435" s="173"/>
      <c r="BH435" s="173"/>
    </row>
    <row r="436" spans="1:60" s="4" customFormat="1" ht="15" customHeight="1">
      <c r="A436" s="770"/>
      <c r="B436" s="7"/>
      <c r="C436" s="51"/>
      <c r="D436" s="51"/>
      <c r="E436" s="51"/>
      <c r="F436" s="51"/>
      <c r="G436" s="161"/>
      <c r="H436" s="161"/>
      <c r="I436" s="706"/>
      <c r="J436" s="1538" t="s">
        <v>290</v>
      </c>
      <c r="K436" s="1538"/>
      <c r="L436" s="1538"/>
      <c r="M436" s="706"/>
      <c r="N436" s="706"/>
      <c r="O436" s="706"/>
      <c r="P436" s="161"/>
      <c r="Q436" s="161"/>
      <c r="R436" s="1493">
        <v>0</v>
      </c>
      <c r="S436" s="1494"/>
      <c r="T436" s="1494"/>
      <c r="U436" s="1495"/>
      <c r="V436" s="161" t="s">
        <v>468</v>
      </c>
      <c r="W436" s="161"/>
      <c r="X436" s="161"/>
      <c r="Y436" s="161"/>
      <c r="Z436" s="161"/>
      <c r="AA436" s="161"/>
      <c r="AB436" s="161"/>
      <c r="AC436" s="161"/>
      <c r="AD436" s="161"/>
      <c r="AE436" s="161"/>
      <c r="AF436" s="161"/>
      <c r="AG436" s="161"/>
      <c r="AH436" s="161"/>
      <c r="AI436" s="161"/>
      <c r="AJ436" s="161"/>
      <c r="AK436" s="161"/>
      <c r="AL436" s="161"/>
      <c r="AM436" s="161"/>
      <c r="AN436" s="161"/>
      <c r="AO436" s="161"/>
      <c r="AP436" s="161"/>
      <c r="AQ436" s="161"/>
      <c r="AR436" s="1371"/>
      <c r="AS436" s="1371"/>
      <c r="AT436" s="1371"/>
      <c r="AU436" s="1371"/>
      <c r="AV436" s="1371"/>
      <c r="AW436" s="1371"/>
      <c r="AX436" s="665"/>
      <c r="AY436" s="665"/>
      <c r="AZ436" s="665"/>
      <c r="BA436" s="665"/>
      <c r="BB436" s="161"/>
      <c r="BC436" s="8"/>
      <c r="BD436" s="173"/>
      <c r="BE436" s="773"/>
      <c r="BF436" s="173"/>
      <c r="BG436" s="173"/>
      <c r="BH436" s="173"/>
    </row>
    <row r="437" spans="1:60" s="4" customFormat="1" ht="17.25" customHeight="1">
      <c r="A437" s="770"/>
      <c r="B437" s="359">
        <v>1</v>
      </c>
      <c r="C437" s="51"/>
      <c r="D437" s="51"/>
      <c r="E437" s="51"/>
      <c r="F437" s="51"/>
      <c r="G437" s="161"/>
      <c r="H437" s="161"/>
      <c r="I437" s="161"/>
      <c r="J437" s="161"/>
      <c r="K437" s="3"/>
      <c r="L437" s="3"/>
      <c r="M437" s="161"/>
      <c r="N437" s="161"/>
      <c r="O437" s="42"/>
      <c r="P437" s="161"/>
      <c r="Q437" s="161"/>
      <c r="R437" s="161"/>
      <c r="S437" s="161"/>
      <c r="T437" s="161"/>
      <c r="U437" s="161"/>
      <c r="V437" s="161"/>
      <c r="W437" s="161"/>
      <c r="X437" s="161"/>
      <c r="Y437" s="161"/>
      <c r="Z437" s="161"/>
      <c r="AA437" s="161"/>
      <c r="AB437" s="161"/>
      <c r="AC437" s="161"/>
      <c r="AD437" s="161"/>
      <c r="AE437" s="161"/>
      <c r="AF437" s="161"/>
      <c r="AG437" s="161"/>
      <c r="AH437" s="161"/>
      <c r="AI437" s="161"/>
      <c r="AJ437" s="161"/>
      <c r="AK437" s="161"/>
      <c r="AL437" s="161"/>
      <c r="AM437" s="161"/>
      <c r="AN437" s="161"/>
      <c r="AO437" s="161"/>
      <c r="AP437" s="161"/>
      <c r="AQ437" s="161"/>
      <c r="AR437" s="1371" t="s">
        <v>971</v>
      </c>
      <c r="AS437" s="1371"/>
      <c r="AT437" s="1371"/>
      <c r="AU437" s="1371"/>
      <c r="AV437" s="1371"/>
      <c r="AW437" s="1371"/>
      <c r="AX437" s="1432">
        <f>'Control Panel'!D1169</f>
        <v>0</v>
      </c>
      <c r="AY437" s="1432"/>
      <c r="AZ437" s="1432"/>
      <c r="BA437" s="1432"/>
      <c r="BB437" s="161"/>
      <c r="BC437" s="8"/>
      <c r="BD437" s="173"/>
      <c r="BE437" s="773"/>
      <c r="BF437" s="173"/>
      <c r="BG437" s="173"/>
      <c r="BH437" s="173"/>
    </row>
    <row r="438" spans="1:60" s="4" customFormat="1" ht="9" customHeight="1">
      <c r="A438" s="770"/>
      <c r="B438" s="7"/>
      <c r="C438" s="51"/>
      <c r="D438" s="51"/>
      <c r="E438" s="51"/>
      <c r="F438" s="51"/>
      <c r="G438" s="161"/>
      <c r="H438" s="161"/>
      <c r="I438" s="161"/>
      <c r="J438" s="161"/>
      <c r="K438" s="3"/>
      <c r="L438" s="3"/>
      <c r="M438" s="161"/>
      <c r="N438" s="161"/>
      <c r="O438" s="42"/>
      <c r="P438" s="161"/>
      <c r="Q438" s="161"/>
      <c r="R438" s="161"/>
      <c r="S438" s="161"/>
      <c r="T438" s="161"/>
      <c r="U438" s="161"/>
      <c r="V438" s="161"/>
      <c r="W438" s="161"/>
      <c r="X438" s="161"/>
      <c r="Y438" s="161"/>
      <c r="Z438" s="161"/>
      <c r="AA438" s="161"/>
      <c r="AB438" s="161"/>
      <c r="AC438" s="161"/>
      <c r="AD438" s="161"/>
      <c r="AE438" s="161"/>
      <c r="AF438" s="161"/>
      <c r="AG438" s="161"/>
      <c r="AH438" s="161"/>
      <c r="AI438" s="161"/>
      <c r="AJ438" s="161"/>
      <c r="AK438" s="161"/>
      <c r="AL438" s="161"/>
      <c r="AM438" s="161"/>
      <c r="AN438" s="161"/>
      <c r="AO438" s="161"/>
      <c r="AP438" s="161"/>
      <c r="AQ438" s="161"/>
      <c r="AR438" s="161"/>
      <c r="AS438" s="18"/>
      <c r="AT438" s="161"/>
      <c r="AU438" s="161"/>
      <c r="AV438" s="161"/>
      <c r="AW438" s="161"/>
      <c r="AX438" s="665"/>
      <c r="AY438" s="665"/>
      <c r="AZ438" s="665"/>
      <c r="BA438" s="665"/>
      <c r="BB438" s="161"/>
      <c r="BC438" s="8"/>
      <c r="BD438" s="173"/>
      <c r="BE438" s="773"/>
      <c r="BF438" s="173"/>
      <c r="BG438" s="173"/>
      <c r="BH438" s="173"/>
    </row>
    <row r="439" spans="1:60" s="4" customFormat="1" ht="9" customHeight="1">
      <c r="A439" s="770"/>
      <c r="B439" s="7"/>
      <c r="C439" s="161"/>
      <c r="D439" s="161"/>
      <c r="E439" s="161"/>
      <c r="F439" s="161"/>
      <c r="G439" s="161"/>
      <c r="H439" s="161"/>
      <c r="I439" s="161"/>
      <c r="J439" s="161"/>
      <c r="K439" s="161"/>
      <c r="L439" s="161"/>
      <c r="M439" s="161"/>
      <c r="N439" s="161"/>
      <c r="O439" s="161"/>
      <c r="P439" s="161"/>
      <c r="Q439" s="161"/>
      <c r="R439" s="161"/>
      <c r="S439" s="161"/>
      <c r="T439" s="161"/>
      <c r="U439" s="161"/>
      <c r="V439" s="161"/>
      <c r="W439" s="161"/>
      <c r="X439" s="161"/>
      <c r="Y439" s="161"/>
      <c r="Z439" s="161"/>
      <c r="AA439" s="161"/>
      <c r="AB439" s="161"/>
      <c r="AC439" s="161"/>
      <c r="AD439" s="161"/>
      <c r="AE439" s="161"/>
      <c r="AF439" s="161"/>
      <c r="AG439" s="161"/>
      <c r="AH439" s="161"/>
      <c r="AI439" s="161"/>
      <c r="AJ439" s="161"/>
      <c r="AK439" s="161"/>
      <c r="AL439" s="161"/>
      <c r="AM439" s="161"/>
      <c r="AN439" s="161"/>
      <c r="AO439" s="161"/>
      <c r="AP439" s="161"/>
      <c r="AQ439" s="161"/>
      <c r="AR439" s="161"/>
      <c r="AS439" s="161"/>
      <c r="AT439" s="161"/>
      <c r="AU439" s="161"/>
      <c r="AV439" s="161"/>
      <c r="AW439" s="161"/>
      <c r="AX439" s="161"/>
      <c r="AY439" s="161"/>
      <c r="AZ439" s="161"/>
      <c r="BA439" s="161"/>
      <c r="BB439" s="161"/>
      <c r="BC439" s="8"/>
      <c r="BD439" s="173"/>
      <c r="BE439" s="773"/>
      <c r="BF439" s="173"/>
      <c r="BG439" s="173"/>
      <c r="BH439" s="173"/>
    </row>
    <row r="440" spans="1:60" s="4" customFormat="1" ht="9" customHeight="1">
      <c r="A440" s="770"/>
      <c r="B440" s="7"/>
      <c r="C440" s="1351"/>
      <c r="D440" s="1351"/>
      <c r="E440" s="1351"/>
      <c r="F440" s="1351"/>
      <c r="G440" s="161"/>
      <c r="H440" s="161"/>
      <c r="I440" s="161"/>
      <c r="J440" s="161"/>
      <c r="K440" s="161"/>
      <c r="L440" s="161"/>
      <c r="M440" s="161"/>
      <c r="N440" s="161"/>
      <c r="O440" s="161"/>
      <c r="P440" s="54"/>
      <c r="Q440" s="54"/>
      <c r="R440" s="54"/>
      <c r="S440" s="161"/>
      <c r="T440" s="161"/>
      <c r="U440" s="161"/>
      <c r="V440" s="161"/>
      <c r="W440" s="161"/>
      <c r="X440" s="161"/>
      <c r="Y440" s="161"/>
      <c r="Z440" s="161"/>
      <c r="AA440" s="161"/>
      <c r="AB440" s="161"/>
      <c r="AC440" s="161"/>
      <c r="AD440" s="161"/>
      <c r="AE440" s="161"/>
      <c r="AF440" s="161"/>
      <c r="AG440" s="161"/>
      <c r="AH440" s="161"/>
      <c r="AI440" s="161"/>
      <c r="AJ440" s="161"/>
      <c r="AK440" s="161"/>
      <c r="AL440" s="161"/>
      <c r="AM440" s="161"/>
      <c r="AN440" s="161"/>
      <c r="AO440" s="161"/>
      <c r="AP440" s="161"/>
      <c r="AQ440" s="161"/>
      <c r="AR440" s="161"/>
      <c r="AS440" s="161"/>
      <c r="AT440" s="161"/>
      <c r="AU440" s="161"/>
      <c r="AV440" s="161"/>
      <c r="AW440" s="300"/>
      <c r="AX440" s="546"/>
      <c r="AY440" s="546"/>
      <c r="AZ440" s="546"/>
      <c r="BA440" s="546"/>
      <c r="BB440" s="161"/>
      <c r="BC440" s="8"/>
      <c r="BD440" s="173"/>
      <c r="BE440" s="773"/>
      <c r="BF440" s="173"/>
      <c r="BG440" s="173"/>
      <c r="BH440" s="173"/>
    </row>
    <row r="441" spans="1:60" s="4" customFormat="1" ht="9" customHeight="1">
      <c r="A441" s="770"/>
      <c r="B441" s="7"/>
      <c r="C441" s="1351"/>
      <c r="D441" s="1351"/>
      <c r="E441" s="1351"/>
      <c r="F441" s="1351"/>
      <c r="G441" s="161"/>
      <c r="H441" s="161"/>
      <c r="I441" s="1532" t="s">
        <v>966</v>
      </c>
      <c r="J441" s="1532"/>
      <c r="K441" s="1532"/>
      <c r="L441" s="1532"/>
      <c r="M441" s="1532"/>
      <c r="N441" s="658"/>
      <c r="O441" s="658"/>
      <c r="P441" s="658"/>
      <c r="Q441" s="658"/>
      <c r="R441" s="658"/>
      <c r="S441" s="658"/>
      <c r="T441" s="658"/>
      <c r="U441" s="658"/>
      <c r="V441" s="654"/>
      <c r="W441" s="654"/>
      <c r="X441" s="654"/>
      <c r="Y441" s="654"/>
      <c r="Z441" s="654"/>
      <c r="AA441" s="654"/>
      <c r="AB441" s="654"/>
      <c r="AC441" s="654"/>
      <c r="AD441" s="654"/>
      <c r="AE441" s="654"/>
      <c r="AF441" s="654"/>
      <c r="AG441" s="654"/>
      <c r="AH441" s="654"/>
      <c r="AI441" s="654"/>
      <c r="AJ441" s="654"/>
      <c r="AK441" s="654"/>
      <c r="AL441" s="654"/>
      <c r="AM441" s="654"/>
      <c r="AN441" s="654"/>
      <c r="AO441" s="654"/>
      <c r="AP441" s="1476"/>
      <c r="AQ441" s="1476"/>
      <c r="AR441" s="1476"/>
      <c r="AS441" s="1476"/>
      <c r="AT441" s="1476"/>
      <c r="AU441" s="1476"/>
      <c r="AV441" s="1476"/>
      <c r="AW441" s="654"/>
      <c r="AX441" s="654"/>
      <c r="AY441" s="654"/>
      <c r="AZ441" s="654"/>
      <c r="BA441" s="654"/>
      <c r="BB441" s="161"/>
      <c r="BC441" s="8"/>
      <c r="BD441" s="173"/>
      <c r="BE441" s="773"/>
      <c r="BF441" s="173"/>
      <c r="BG441" s="173"/>
      <c r="BH441" s="173"/>
    </row>
    <row r="442" spans="1:60" s="4" customFormat="1" ht="9" customHeight="1">
      <c r="A442" s="770"/>
      <c r="B442" s="7"/>
      <c r="C442" s="1351"/>
      <c r="D442" s="1351"/>
      <c r="E442" s="1351"/>
      <c r="F442" s="1351"/>
      <c r="G442" s="161"/>
      <c r="H442" s="161"/>
      <c r="I442" s="1532"/>
      <c r="J442" s="1532"/>
      <c r="K442" s="1532"/>
      <c r="L442" s="1532"/>
      <c r="M442" s="1532"/>
      <c r="N442" s="658"/>
      <c r="O442" s="658"/>
      <c r="P442" s="658"/>
      <c r="Q442" s="658"/>
      <c r="R442" s="658"/>
      <c r="S442" s="658"/>
      <c r="T442" s="658"/>
      <c r="U442" s="658"/>
      <c r="V442" s="654"/>
      <c r="W442" s="654"/>
      <c r="X442" s="654"/>
      <c r="Y442" s="654"/>
      <c r="Z442" s="654"/>
      <c r="AA442" s="654"/>
      <c r="AB442" s="654"/>
      <c r="AC442" s="654"/>
      <c r="AD442" s="654"/>
      <c r="AE442" s="654"/>
      <c r="AF442" s="654"/>
      <c r="AG442" s="654"/>
      <c r="AH442" s="654"/>
      <c r="AI442" s="654"/>
      <c r="AJ442" s="654"/>
      <c r="AK442" s="654"/>
      <c r="AL442" s="654"/>
      <c r="AM442" s="654"/>
      <c r="AN442" s="654"/>
      <c r="AO442" s="654"/>
      <c r="AP442" s="1476"/>
      <c r="AQ442" s="1476"/>
      <c r="AR442" s="1476"/>
      <c r="AS442" s="1476"/>
      <c r="AT442" s="1476"/>
      <c r="AU442" s="1476"/>
      <c r="AV442" s="1476"/>
      <c r="AW442" s="654"/>
      <c r="AX442" s="654"/>
      <c r="AY442" s="654"/>
      <c r="AZ442" s="654"/>
      <c r="BA442" s="654"/>
      <c r="BB442" s="161"/>
      <c r="BC442" s="8"/>
      <c r="BD442" s="173"/>
      <c r="BE442" s="773"/>
      <c r="BF442" s="173"/>
      <c r="BG442" s="173"/>
      <c r="BH442" s="173"/>
    </row>
    <row r="443" spans="1:60" s="4" customFormat="1" ht="9" customHeight="1">
      <c r="A443" s="770"/>
      <c r="B443" s="7"/>
      <c r="C443" s="1351"/>
      <c r="D443" s="1351"/>
      <c r="E443" s="1351"/>
      <c r="F443" s="1351"/>
      <c r="G443" s="161"/>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654"/>
      <c r="AY443" s="654"/>
      <c r="AZ443" s="654"/>
      <c r="BA443" s="654"/>
      <c r="BB443" s="161"/>
      <c r="BC443" s="8"/>
      <c r="BD443" s="173"/>
      <c r="BE443" s="773"/>
      <c r="BF443" s="173"/>
      <c r="BG443" s="173"/>
      <c r="BH443" s="173"/>
    </row>
    <row r="444" spans="1:60" s="4" customFormat="1" ht="15" customHeight="1">
      <c r="A444" s="770"/>
      <c r="B444" s="7"/>
      <c r="C444" s="1351"/>
      <c r="D444" s="1351"/>
      <c r="E444" s="1351"/>
      <c r="F444" s="1351"/>
      <c r="G444" s="161"/>
      <c r="H444" s="3"/>
      <c r="I444" s="3"/>
      <c r="J444" s="3"/>
      <c r="K444" s="3"/>
      <c r="L444" s="3"/>
      <c r="M444" s="3"/>
      <c r="N444" s="3"/>
      <c r="O444" s="3"/>
      <c r="P444" s="3"/>
      <c r="Q444" s="1480" t="s">
        <v>4609</v>
      </c>
      <c r="R444" s="1480"/>
      <c r="S444" s="1480"/>
      <c r="T444" s="1480"/>
      <c r="U444" s="1480"/>
      <c r="V444" s="1480"/>
      <c r="W444" s="1480"/>
      <c r="X444" s="1480"/>
      <c r="Y444" s="1480"/>
      <c r="Z444" s="1480"/>
      <c r="AA444" s="1480"/>
      <c r="AB444" s="1480"/>
      <c r="AC444" s="1480"/>
      <c r="AD444" s="1480"/>
      <c r="AE444" s="1480"/>
      <c r="AF444" s="1480"/>
      <c r="AG444" s="1480"/>
      <c r="AH444" s="1480"/>
      <c r="AI444" s="3"/>
      <c r="AJ444" s="3"/>
      <c r="AK444" s="1480" t="s">
        <v>343</v>
      </c>
      <c r="AL444" s="1480"/>
      <c r="AM444" s="1480"/>
      <c r="AN444" s="1480"/>
      <c r="AO444" s="1480"/>
      <c r="AP444" s="1480"/>
      <c r="AQ444" s="3"/>
      <c r="AR444" s="3"/>
      <c r="AS444" s="3"/>
      <c r="AT444" s="3"/>
      <c r="AU444" s="3"/>
      <c r="AV444" s="3"/>
      <c r="AW444" s="3"/>
      <c r="AX444" s="654"/>
      <c r="AY444" s="654"/>
      <c r="AZ444" s="654"/>
      <c r="BA444" s="654"/>
      <c r="BB444" s="161"/>
      <c r="BC444" s="8"/>
      <c r="BD444" s="173"/>
      <c r="BE444" s="773"/>
      <c r="BF444" s="173"/>
      <c r="BG444" s="173"/>
      <c r="BH444" s="173"/>
    </row>
    <row r="445" spans="1:60" s="4" customFormat="1" ht="9" customHeight="1">
      <c r="A445" s="770"/>
      <c r="B445" s="7"/>
      <c r="C445" s="1351"/>
      <c r="D445" s="1351"/>
      <c r="E445" s="1351"/>
      <c r="F445" s="1351"/>
      <c r="G445" s="161"/>
      <c r="H445" s="161"/>
      <c r="I445" s="161"/>
      <c r="J445" s="161"/>
      <c r="K445" s="161"/>
      <c r="L445" s="161"/>
      <c r="M445" s="161"/>
      <c r="N445" s="161"/>
      <c r="O445" s="161"/>
      <c r="P445" s="161"/>
      <c r="Q445" s="161"/>
      <c r="R445" s="161"/>
      <c r="S445" s="161"/>
      <c r="T445" s="161"/>
      <c r="U445" s="161"/>
      <c r="V445" s="3"/>
      <c r="W445" s="3"/>
      <c r="X445" s="3"/>
      <c r="Y445" s="3"/>
      <c r="Z445" s="3"/>
      <c r="AA445" s="3"/>
      <c r="AB445" s="3"/>
      <c r="AC445" s="3"/>
      <c r="AD445" s="3"/>
      <c r="AE445" s="3"/>
      <c r="AF445" s="3"/>
      <c r="AG445" s="3"/>
      <c r="AH445" s="3"/>
      <c r="AI445" s="3"/>
      <c r="AJ445" s="3"/>
      <c r="AK445" s="3"/>
      <c r="AL445" s="3"/>
      <c r="AM445" s="3"/>
      <c r="AN445" s="3"/>
      <c r="AO445" s="3"/>
      <c r="AP445" s="3"/>
      <c r="AQ445" s="161"/>
      <c r="AR445" s="161"/>
      <c r="AS445" s="161"/>
      <c r="AT445" s="161"/>
      <c r="AU445" s="161"/>
      <c r="AV445" s="161"/>
      <c r="AW445" s="300"/>
      <c r="AX445" s="654"/>
      <c r="AY445" s="654"/>
      <c r="AZ445" s="654"/>
      <c r="BA445" s="654"/>
      <c r="BB445" s="161"/>
      <c r="BC445" s="8"/>
      <c r="BD445" s="173"/>
      <c r="BE445" s="773"/>
      <c r="BF445" s="173"/>
      <c r="BG445" s="173"/>
      <c r="BH445" s="173"/>
    </row>
    <row r="446" spans="1:60" s="4" customFormat="1" ht="15" customHeight="1">
      <c r="A446" s="770"/>
      <c r="B446" s="7"/>
      <c r="C446" s="1351"/>
      <c r="D446" s="1351"/>
      <c r="E446" s="1351"/>
      <c r="F446" s="1351"/>
      <c r="G446" s="161"/>
      <c r="H446" s="161"/>
      <c r="I446" s="161"/>
      <c r="J446" s="1581" t="s">
        <v>934</v>
      </c>
      <c r="K446" s="1581"/>
      <c r="L446" s="1581"/>
      <c r="M446" s="1581"/>
      <c r="N446" s="1581"/>
      <c r="O446" s="1581"/>
      <c r="P446" s="1581"/>
      <c r="Q446" s="1581"/>
      <c r="R446" s="1581"/>
      <c r="S446" s="1384" t="s">
        <v>1183</v>
      </c>
      <c r="T446" s="1384"/>
      <c r="U446" s="1384"/>
      <c r="V446" s="1384"/>
      <c r="W446" s="1384"/>
      <c r="X446" s="1384"/>
      <c r="Y446" s="3"/>
      <c r="Z446" s="1384" t="s">
        <v>342</v>
      </c>
      <c r="AA446" s="1384"/>
      <c r="AB446" s="1384"/>
      <c r="AC446" s="1384"/>
      <c r="AD446" s="1384"/>
      <c r="AE446" s="1384" t="s">
        <v>309</v>
      </c>
      <c r="AF446" s="1384"/>
      <c r="AG446" s="1384"/>
      <c r="AH446" s="1384"/>
      <c r="AI446" s="1384"/>
      <c r="AJ446" s="3"/>
      <c r="AK446" s="1384" t="s">
        <v>932</v>
      </c>
      <c r="AL446" s="1384"/>
      <c r="AM446" s="1384"/>
      <c r="AN446" s="1384"/>
      <c r="AO446" s="1384"/>
      <c r="AP446" s="1384"/>
      <c r="AQ446" s="3"/>
      <c r="AR446" s="3"/>
      <c r="AS446" s="3"/>
      <c r="AT446" s="3"/>
      <c r="AU446" s="3"/>
      <c r="AV446" s="3"/>
      <c r="AW446" s="3"/>
      <c r="AX446" s="654"/>
      <c r="AY446" s="654"/>
      <c r="AZ446" s="654"/>
      <c r="BA446" s="654"/>
      <c r="BB446" s="161"/>
      <c r="BC446" s="8"/>
      <c r="BD446" s="173"/>
      <c r="BE446" s="773"/>
      <c r="BF446" s="173"/>
      <c r="BG446" s="173"/>
      <c r="BH446" s="173"/>
    </row>
    <row r="447" spans="1:60" s="4" customFormat="1" ht="9" customHeight="1">
      <c r="A447" s="770"/>
      <c r="B447" s="7"/>
      <c r="C447" s="161"/>
      <c r="D447" s="161"/>
      <c r="E447" s="161"/>
      <c r="F447" s="161"/>
      <c r="G447" s="161"/>
      <c r="H447" s="161"/>
      <c r="I447" s="161"/>
      <c r="J447" s="161"/>
      <c r="K447" s="161"/>
      <c r="L447" s="161"/>
      <c r="M447" s="161"/>
      <c r="N447" s="161"/>
      <c r="O447" s="161"/>
      <c r="P447" s="161"/>
      <c r="Q447" s="161"/>
      <c r="R447" s="161"/>
      <c r="S447" s="3"/>
      <c r="T447" s="161"/>
      <c r="U447" s="161"/>
      <c r="V447" s="161"/>
      <c r="W447" s="3"/>
      <c r="X447" s="161"/>
      <c r="Y447" s="3"/>
      <c r="Z447" s="161"/>
      <c r="AA447" s="18"/>
      <c r="AB447" s="18"/>
      <c r="AC447" s="341"/>
      <c r="AD447" s="3"/>
      <c r="AE447" s="3"/>
      <c r="AF447" s="3"/>
      <c r="AG447" s="3"/>
      <c r="AH447" s="3"/>
      <c r="AI447" s="3"/>
      <c r="AJ447" s="3"/>
      <c r="AK447" s="3"/>
      <c r="AL447" s="3"/>
      <c r="AM447" s="3"/>
      <c r="AN447" s="3"/>
      <c r="AO447" s="161"/>
      <c r="AP447" s="161"/>
      <c r="AQ447" s="3"/>
      <c r="AR447" s="3"/>
      <c r="AS447" s="3"/>
      <c r="AT447" s="3"/>
      <c r="AU447" s="3"/>
      <c r="AV447" s="3"/>
      <c r="AW447" s="3"/>
      <c r="AX447" s="654"/>
      <c r="AY447" s="654"/>
      <c r="AZ447" s="654"/>
      <c r="BA447" s="654"/>
      <c r="BB447" s="161"/>
      <c r="BC447" s="8"/>
      <c r="BD447" s="173"/>
      <c r="BE447" s="765"/>
    </row>
    <row r="448" spans="1:60" s="4" customFormat="1" ht="15" customHeight="1">
      <c r="A448" s="770"/>
      <c r="B448" s="7"/>
      <c r="C448" s="161"/>
      <c r="D448" s="161"/>
      <c r="E448" s="161"/>
      <c r="F448" s="161"/>
      <c r="G448" s="161"/>
      <c r="H448" s="161"/>
      <c r="I448" s="161"/>
      <c r="J448" s="1577" t="s">
        <v>327</v>
      </c>
      <c r="K448" s="1578"/>
      <c r="L448" s="1578"/>
      <c r="M448" s="1578"/>
      <c r="N448" s="1578"/>
      <c r="O448" s="1578"/>
      <c r="P448" s="1579"/>
      <c r="Q448" s="569"/>
      <c r="R448" s="569"/>
      <c r="S448" s="3"/>
      <c r="T448" s="1455" t="s">
        <v>290</v>
      </c>
      <c r="U448" s="1481"/>
      <c r="V448" s="1481"/>
      <c r="W448" s="1456"/>
      <c r="X448" s="3"/>
      <c r="Y448" s="3"/>
      <c r="Z448" s="3"/>
      <c r="AA448" s="1464">
        <v>0</v>
      </c>
      <c r="AB448" s="1465"/>
      <c r="AC448" s="1466"/>
      <c r="AD448" s="3"/>
      <c r="AE448" s="3"/>
      <c r="AF448" s="1455">
        <v>744</v>
      </c>
      <c r="AG448" s="1456"/>
      <c r="AH448" s="195" t="s">
        <v>420</v>
      </c>
      <c r="AI448" s="3"/>
      <c r="AJ448" s="3"/>
      <c r="AK448" s="3"/>
      <c r="AL448" s="1360">
        <f>'Control Panel'!V1174</f>
        <v>0</v>
      </c>
      <c r="AM448" s="1361"/>
      <c r="AN448" s="1361"/>
      <c r="AO448" s="1362"/>
      <c r="AP448" s="161"/>
      <c r="AQ448" s="3"/>
      <c r="AR448" s="3"/>
      <c r="AS448" s="3"/>
      <c r="AT448" s="3"/>
      <c r="AU448" s="3"/>
      <c r="AV448" s="3"/>
      <c r="AW448" s="3"/>
      <c r="AX448" s="1468">
        <f>'Control Panel'!W1174</f>
        <v>0</v>
      </c>
      <c r="AY448" s="1468"/>
      <c r="AZ448" s="1468"/>
      <c r="BA448" s="1468"/>
      <c r="BB448" s="161"/>
      <c r="BC448" s="8"/>
      <c r="BD448" s="173"/>
      <c r="BE448" s="765"/>
    </row>
    <row r="449" spans="1:85" s="4" customFormat="1" ht="6.75" customHeight="1">
      <c r="A449" s="770"/>
      <c r="B449" s="7"/>
      <c r="C449" s="161"/>
      <c r="D449" s="161"/>
      <c r="E449" s="161"/>
      <c r="F449" s="161"/>
      <c r="G449" s="161"/>
      <c r="H449" s="161"/>
      <c r="I449" s="161"/>
      <c r="J449" s="882"/>
      <c r="K449" s="892"/>
      <c r="L449" s="882"/>
      <c r="M449" s="882"/>
      <c r="N449" s="882"/>
      <c r="O449" s="882"/>
      <c r="P449" s="882"/>
      <c r="Q449" s="161"/>
      <c r="R449" s="161"/>
      <c r="S449" s="3"/>
      <c r="T449" s="3"/>
      <c r="U449" s="3"/>
      <c r="V449" s="54"/>
      <c r="W449" s="54"/>
      <c r="X449" s="3"/>
      <c r="Y449" s="3"/>
      <c r="Z449" s="3"/>
      <c r="AA449" s="161"/>
      <c r="AB449" s="161"/>
      <c r="AC449" s="3"/>
      <c r="AD449" s="3"/>
      <c r="AE449" s="3"/>
      <c r="AF449" s="54"/>
      <c r="AG449" s="54"/>
      <c r="AH449" s="195"/>
      <c r="AI449" s="3"/>
      <c r="AJ449" s="3"/>
      <c r="AK449" s="3"/>
      <c r="AL449" s="3"/>
      <c r="AM449" s="3"/>
      <c r="AN449" s="3"/>
      <c r="AO449" s="161"/>
      <c r="AP449" s="161"/>
      <c r="AQ449" s="3"/>
      <c r="AR449" s="3"/>
      <c r="AS449" s="3"/>
      <c r="AT449" s="3"/>
      <c r="AU449" s="3"/>
      <c r="AV449" s="3"/>
      <c r="AW449" s="3"/>
      <c r="AX449" s="654"/>
      <c r="AY449" s="654"/>
      <c r="AZ449" s="654"/>
      <c r="BA449" s="654"/>
      <c r="BB449" s="161"/>
      <c r="BC449" s="8"/>
      <c r="BD449" s="173"/>
      <c r="BE449" s="765"/>
    </row>
    <row r="450" spans="1:85" s="4" customFormat="1" ht="15" customHeight="1">
      <c r="A450" s="770"/>
      <c r="B450" s="7"/>
      <c r="C450" s="161"/>
      <c r="D450" s="161"/>
      <c r="E450" s="161"/>
      <c r="F450" s="161"/>
      <c r="G450" s="161"/>
      <c r="H450" s="161"/>
      <c r="I450" s="161"/>
      <c r="J450" s="1577" t="s">
        <v>328</v>
      </c>
      <c r="K450" s="1578"/>
      <c r="L450" s="1578"/>
      <c r="M450" s="1578"/>
      <c r="N450" s="1578"/>
      <c r="O450" s="1578"/>
      <c r="P450" s="1579"/>
      <c r="Q450" s="569"/>
      <c r="R450" s="569"/>
      <c r="S450" s="3"/>
      <c r="T450" s="1455" t="s">
        <v>290</v>
      </c>
      <c r="U450" s="1481"/>
      <c r="V450" s="1481"/>
      <c r="W450" s="1456"/>
      <c r="X450" s="3"/>
      <c r="Y450" s="3"/>
      <c r="Z450" s="3"/>
      <c r="AA450" s="1464">
        <v>0</v>
      </c>
      <c r="AB450" s="1465"/>
      <c r="AC450" s="1466"/>
      <c r="AD450" s="3"/>
      <c r="AE450" s="3"/>
      <c r="AF450" s="1455">
        <v>744</v>
      </c>
      <c r="AG450" s="1456"/>
      <c r="AH450" s="195" t="s">
        <v>420</v>
      </c>
      <c r="AI450" s="3"/>
      <c r="AJ450" s="3"/>
      <c r="AK450" s="3"/>
      <c r="AL450" s="1360">
        <f>'Control Panel'!V1175</f>
        <v>0</v>
      </c>
      <c r="AM450" s="1361"/>
      <c r="AN450" s="1361"/>
      <c r="AO450" s="1362"/>
      <c r="AP450" s="161"/>
      <c r="AQ450" s="3"/>
      <c r="AR450" s="3"/>
      <c r="AS450" s="3"/>
      <c r="AT450" s="3"/>
      <c r="AU450" s="3"/>
      <c r="AV450" s="3"/>
      <c r="AW450" s="3"/>
      <c r="AX450" s="1468">
        <f>'Control Panel'!W1175</f>
        <v>0</v>
      </c>
      <c r="AY450" s="1468"/>
      <c r="AZ450" s="1468"/>
      <c r="BA450" s="1468"/>
      <c r="BB450" s="161"/>
      <c r="BC450" s="8"/>
      <c r="BD450" s="173"/>
      <c r="BE450" s="765"/>
    </row>
    <row r="451" spans="1:85" s="4" customFormat="1" ht="6.75" customHeight="1">
      <c r="A451" s="770"/>
      <c r="B451" s="7"/>
      <c r="C451" s="161"/>
      <c r="D451" s="161"/>
      <c r="E451" s="161"/>
      <c r="F451" s="161"/>
      <c r="G451" s="161"/>
      <c r="H451" s="161"/>
      <c r="I451" s="161"/>
      <c r="J451" s="882"/>
      <c r="K451" s="892"/>
      <c r="L451" s="882"/>
      <c r="M451" s="882"/>
      <c r="N451" s="882"/>
      <c r="O451" s="882"/>
      <c r="P451" s="882"/>
      <c r="Q451" s="161"/>
      <c r="R451" s="161"/>
      <c r="S451" s="3"/>
      <c r="T451" s="3"/>
      <c r="U451" s="3"/>
      <c r="V451" s="54"/>
      <c r="W451" s="54"/>
      <c r="X451" s="3"/>
      <c r="Y451" s="3"/>
      <c r="Z451" s="3"/>
      <c r="AA451" s="161"/>
      <c r="AB451" s="161"/>
      <c r="AC451" s="3"/>
      <c r="AD451" s="3"/>
      <c r="AE451" s="3"/>
      <c r="AF451" s="54"/>
      <c r="AG451" s="54"/>
      <c r="AH451" s="195"/>
      <c r="AI451" s="3"/>
      <c r="AJ451" s="3"/>
      <c r="AK451" s="3"/>
      <c r="AL451" s="161"/>
      <c r="AM451" s="161"/>
      <c r="AN451" s="161"/>
      <c r="AO451" s="161"/>
      <c r="AP451" s="161"/>
      <c r="AQ451" s="3"/>
      <c r="AR451" s="3"/>
      <c r="AS451" s="3"/>
      <c r="AT451" s="3"/>
      <c r="AU451" s="3"/>
      <c r="AV451" s="3"/>
      <c r="AW451" s="3"/>
      <c r="AX451" s="654"/>
      <c r="AY451" s="654"/>
      <c r="AZ451" s="654"/>
      <c r="BA451" s="654"/>
      <c r="BB451" s="161"/>
      <c r="BC451" s="8"/>
      <c r="BD451" s="173"/>
      <c r="BE451" s="765"/>
    </row>
    <row r="452" spans="1:85" s="4" customFormat="1" ht="15" customHeight="1">
      <c r="A452" s="770"/>
      <c r="B452" s="7"/>
      <c r="C452" s="161"/>
      <c r="D452" s="161"/>
      <c r="E452" s="161"/>
      <c r="F452" s="161"/>
      <c r="G452" s="161"/>
      <c r="H452" s="161"/>
      <c r="I452" s="161"/>
      <c r="J452" s="1577" t="s">
        <v>8529</v>
      </c>
      <c r="K452" s="1578"/>
      <c r="L452" s="1578"/>
      <c r="M452" s="1578"/>
      <c r="N452" s="1578"/>
      <c r="O452" s="1578"/>
      <c r="P452" s="1579"/>
      <c r="Q452" s="569"/>
      <c r="R452" s="569"/>
      <c r="S452" s="3"/>
      <c r="T452" s="1455" t="s">
        <v>290</v>
      </c>
      <c r="U452" s="1481"/>
      <c r="V452" s="1481"/>
      <c r="W452" s="1456"/>
      <c r="X452" s="3"/>
      <c r="Y452" s="3"/>
      <c r="Z452" s="3"/>
      <c r="AA452" s="1464">
        <v>0</v>
      </c>
      <c r="AB452" s="1465"/>
      <c r="AC452" s="1466"/>
      <c r="AD452" s="3"/>
      <c r="AE452" s="3"/>
      <c r="AF452" s="1455">
        <v>744</v>
      </c>
      <c r="AG452" s="1456"/>
      <c r="AH452" s="195" t="s">
        <v>420</v>
      </c>
      <c r="AI452" s="3"/>
      <c r="AJ452" s="3"/>
      <c r="AK452" s="3"/>
      <c r="AL452" s="1360">
        <f>'Control Panel'!V1176</f>
        <v>0</v>
      </c>
      <c r="AM452" s="1361"/>
      <c r="AN452" s="1361"/>
      <c r="AO452" s="1362"/>
      <c r="AP452" s="161"/>
      <c r="AQ452" s="3"/>
      <c r="AR452" s="3"/>
      <c r="AS452" s="3"/>
      <c r="AT452" s="3"/>
      <c r="AU452" s="3"/>
      <c r="AV452" s="3"/>
      <c r="AW452" s="3"/>
      <c r="AX452" s="1468">
        <f>'Control Panel'!W1176</f>
        <v>0</v>
      </c>
      <c r="AY452" s="1468"/>
      <c r="AZ452" s="1468"/>
      <c r="BA452" s="1468"/>
      <c r="BB452" s="161"/>
      <c r="BC452" s="8"/>
      <c r="BD452" s="173"/>
      <c r="BE452" s="765"/>
    </row>
    <row r="453" spans="1:85" s="4" customFormat="1" ht="6.75" customHeight="1">
      <c r="A453" s="770"/>
      <c r="B453" s="7"/>
      <c r="C453" s="161"/>
      <c r="D453" s="161"/>
      <c r="E453" s="161"/>
      <c r="F453" s="161"/>
      <c r="G453" s="161"/>
      <c r="H453" s="161"/>
      <c r="I453" s="161"/>
      <c r="J453" s="882"/>
      <c r="K453" s="892"/>
      <c r="L453" s="882"/>
      <c r="M453" s="882"/>
      <c r="N453" s="882"/>
      <c r="O453" s="882"/>
      <c r="P453" s="882"/>
      <c r="Q453" s="161"/>
      <c r="R453" s="161"/>
      <c r="S453" s="3"/>
      <c r="T453" s="3"/>
      <c r="U453" s="3"/>
      <c r="V453" s="54"/>
      <c r="W453" s="54"/>
      <c r="X453" s="3"/>
      <c r="Y453" s="3"/>
      <c r="Z453" s="3"/>
      <c r="AA453" s="161"/>
      <c r="AB453" s="161"/>
      <c r="AC453" s="3"/>
      <c r="AD453" s="3"/>
      <c r="AE453" s="3"/>
      <c r="AF453" s="54"/>
      <c r="AG453" s="54"/>
      <c r="AH453" s="195"/>
      <c r="AI453" s="3"/>
      <c r="AJ453" s="3"/>
      <c r="AK453" s="3"/>
      <c r="AL453" s="161"/>
      <c r="AM453" s="161"/>
      <c r="AN453" s="161"/>
      <c r="AO453" s="161"/>
      <c r="AP453" s="161"/>
      <c r="AQ453" s="3"/>
      <c r="AR453" s="3"/>
      <c r="AS453" s="3"/>
      <c r="AT453" s="3"/>
      <c r="AU453" s="3"/>
      <c r="AV453" s="3"/>
      <c r="AW453" s="3"/>
      <c r="AX453" s="654"/>
      <c r="AY453" s="654"/>
      <c r="AZ453" s="654"/>
      <c r="BA453" s="654"/>
      <c r="BB453" s="161"/>
      <c r="BC453" s="8"/>
      <c r="BD453" s="173"/>
      <c r="BE453" s="765"/>
    </row>
    <row r="454" spans="1:85" s="4" customFormat="1" ht="15" customHeight="1">
      <c r="A454" s="770"/>
      <c r="B454" s="7"/>
      <c r="C454" s="161"/>
      <c r="D454" s="161"/>
      <c r="E454" s="161"/>
      <c r="F454" s="161"/>
      <c r="G454" s="161"/>
      <c r="H454" s="161"/>
      <c r="I454" s="161"/>
      <c r="J454" s="1577" t="s">
        <v>7062</v>
      </c>
      <c r="K454" s="1578"/>
      <c r="L454" s="1578"/>
      <c r="M454" s="1578"/>
      <c r="N454" s="1578"/>
      <c r="O454" s="1578"/>
      <c r="P454" s="1579"/>
      <c r="Q454" s="569"/>
      <c r="R454" s="569"/>
      <c r="S454" s="3"/>
      <c r="T454" s="1455" t="s">
        <v>290</v>
      </c>
      <c r="U454" s="1481"/>
      <c r="V454" s="1481"/>
      <c r="W454" s="1456"/>
      <c r="X454" s="3"/>
      <c r="Y454" s="3"/>
      <c r="Z454" s="3"/>
      <c r="AA454" s="1464">
        <v>0</v>
      </c>
      <c r="AB454" s="1465"/>
      <c r="AC454" s="1466"/>
      <c r="AD454" s="3"/>
      <c r="AE454" s="3"/>
      <c r="AF454" s="1455">
        <v>744</v>
      </c>
      <c r="AG454" s="1456"/>
      <c r="AH454" s="195" t="s">
        <v>420</v>
      </c>
      <c r="AI454" s="3"/>
      <c r="AJ454" s="3"/>
      <c r="AK454" s="3"/>
      <c r="AL454" s="1360">
        <f>'Control Panel'!V1177</f>
        <v>0</v>
      </c>
      <c r="AM454" s="1361"/>
      <c r="AN454" s="1361"/>
      <c r="AO454" s="1362"/>
      <c r="AP454" s="161"/>
      <c r="AQ454" s="3"/>
      <c r="AR454" s="3"/>
      <c r="AS454" s="3"/>
      <c r="AT454" s="3"/>
      <c r="AU454" s="3"/>
      <c r="AV454" s="3"/>
      <c r="AW454" s="3"/>
      <c r="AX454" s="1468">
        <f>'Control Panel'!W1177</f>
        <v>0</v>
      </c>
      <c r="AY454" s="1468"/>
      <c r="AZ454" s="1468"/>
      <c r="BA454" s="1468"/>
      <c r="BB454" s="161"/>
      <c r="BC454" s="8"/>
      <c r="BD454" s="173"/>
      <c r="BE454" s="765"/>
    </row>
    <row r="455" spans="1:85" s="4" customFormat="1" ht="6.75" customHeight="1">
      <c r="A455" s="770"/>
      <c r="B455" s="7"/>
      <c r="C455" s="161"/>
      <c r="D455" s="161"/>
      <c r="E455" s="161"/>
      <c r="F455" s="161"/>
      <c r="G455" s="161"/>
      <c r="H455" s="161"/>
      <c r="I455" s="161"/>
      <c r="J455" s="882"/>
      <c r="K455" s="892"/>
      <c r="L455" s="882"/>
      <c r="M455" s="882"/>
      <c r="N455" s="882"/>
      <c r="O455" s="882"/>
      <c r="P455" s="882"/>
      <c r="Q455" s="161"/>
      <c r="R455" s="161"/>
      <c r="S455" s="3"/>
      <c r="T455" s="3"/>
      <c r="U455" s="3"/>
      <c r="V455" s="54"/>
      <c r="W455" s="54"/>
      <c r="X455" s="3"/>
      <c r="Y455" s="3"/>
      <c r="Z455" s="3"/>
      <c r="AA455" s="161"/>
      <c r="AB455" s="161"/>
      <c r="AC455" s="3"/>
      <c r="AD455" s="3"/>
      <c r="AE455" s="3"/>
      <c r="AF455" s="54"/>
      <c r="AG455" s="54"/>
      <c r="AH455" s="195"/>
      <c r="AI455" s="3"/>
      <c r="AJ455" s="3"/>
      <c r="AK455" s="3"/>
      <c r="AL455" s="161"/>
      <c r="AM455" s="161"/>
      <c r="AN455" s="161"/>
      <c r="AO455" s="161"/>
      <c r="AP455" s="161"/>
      <c r="AQ455" s="3"/>
      <c r="AR455" s="3"/>
      <c r="AS455" s="3"/>
      <c r="AT455" s="3"/>
      <c r="AU455" s="3"/>
      <c r="AV455" s="3"/>
      <c r="AW455" s="3"/>
      <c r="AX455" s="654"/>
      <c r="AY455" s="654"/>
      <c r="AZ455" s="654"/>
      <c r="BA455" s="654"/>
      <c r="BB455" s="161"/>
      <c r="BC455" s="8"/>
      <c r="BD455" s="173"/>
      <c r="BE455" s="765"/>
    </row>
    <row r="456" spans="1:85" s="4" customFormat="1" ht="15" customHeight="1">
      <c r="A456" s="770"/>
      <c r="B456" s="7"/>
      <c r="C456" s="161"/>
      <c r="D456" s="161"/>
      <c r="E456" s="161"/>
      <c r="F456" s="161"/>
      <c r="G456" s="161"/>
      <c r="H456" s="161"/>
      <c r="I456" s="161"/>
      <c r="J456" s="1577" t="s">
        <v>930</v>
      </c>
      <c r="K456" s="1578"/>
      <c r="L456" s="1578"/>
      <c r="M456" s="1578"/>
      <c r="N456" s="1578"/>
      <c r="O456" s="1578"/>
      <c r="P456" s="1579"/>
      <c r="Q456" s="569"/>
      <c r="R456" s="569"/>
      <c r="S456" s="3"/>
      <c r="T456" s="1455" t="s">
        <v>14</v>
      </c>
      <c r="U456" s="1481"/>
      <c r="V456" s="1481"/>
      <c r="W456" s="1456"/>
      <c r="X456" s="3"/>
      <c r="Y456" s="3"/>
      <c r="Z456" s="3"/>
      <c r="AA456" s="1464">
        <v>0</v>
      </c>
      <c r="AB456" s="1465"/>
      <c r="AC456" s="1466"/>
      <c r="AD456" s="3"/>
      <c r="AE456" s="3"/>
      <c r="AF456" s="1455">
        <v>744</v>
      </c>
      <c r="AG456" s="1456"/>
      <c r="AH456" s="195" t="s">
        <v>420</v>
      </c>
      <c r="AI456" s="3"/>
      <c r="AJ456" s="3"/>
      <c r="AK456" s="3"/>
      <c r="AL456" s="1360">
        <v>0</v>
      </c>
      <c r="AM456" s="1361"/>
      <c r="AN456" s="1361"/>
      <c r="AO456" s="1362"/>
      <c r="AP456" s="161"/>
      <c r="AQ456" s="3"/>
      <c r="AR456" s="3"/>
      <c r="AS456" s="3"/>
      <c r="AT456" s="3"/>
      <c r="AU456" s="3"/>
      <c r="AV456" s="3"/>
      <c r="AW456" s="3"/>
      <c r="AX456" s="1468">
        <f>'Control Panel'!W1178</f>
        <v>0</v>
      </c>
      <c r="AY456" s="1468"/>
      <c r="AZ456" s="1468"/>
      <c r="BA456" s="1468"/>
      <c r="BB456" s="161"/>
      <c r="BC456" s="8"/>
      <c r="BD456" s="173"/>
      <c r="BE456" s="765"/>
    </row>
    <row r="457" spans="1:85" s="4" customFormat="1" ht="6.75" customHeight="1">
      <c r="A457" s="770"/>
      <c r="B457" s="7"/>
      <c r="C457" s="161"/>
      <c r="D457" s="161"/>
      <c r="E457" s="161"/>
      <c r="F457" s="161"/>
      <c r="G457" s="161"/>
      <c r="H457" s="161"/>
      <c r="I457" s="161"/>
      <c r="J457" s="882"/>
      <c r="K457" s="892"/>
      <c r="L457" s="882"/>
      <c r="M457" s="882"/>
      <c r="N457" s="882"/>
      <c r="O457" s="882"/>
      <c r="P457" s="882"/>
      <c r="Q457" s="161"/>
      <c r="R457" s="161"/>
      <c r="S457" s="161"/>
      <c r="T457" s="161"/>
      <c r="U457" s="161"/>
      <c r="V457" s="161"/>
      <c r="W457" s="3"/>
      <c r="X457" s="3"/>
      <c r="Y457" s="3"/>
      <c r="Z457" s="3"/>
      <c r="AA457" s="161"/>
      <c r="AB457" s="161"/>
      <c r="AC457" s="3"/>
      <c r="AD457" s="3"/>
      <c r="AE457" s="3"/>
      <c r="AF457" s="54"/>
      <c r="AG457" s="54"/>
      <c r="AH457" s="195"/>
      <c r="AI457" s="3"/>
      <c r="AJ457" s="3"/>
      <c r="AK457" s="3"/>
      <c r="AL457" s="161"/>
      <c r="AM457" s="161"/>
      <c r="AN457" s="161"/>
      <c r="AO457" s="161"/>
      <c r="AP457" s="161"/>
      <c r="AQ457" s="3"/>
      <c r="AR457" s="3"/>
      <c r="AS457" s="3"/>
      <c r="AT457" s="3"/>
      <c r="AU457" s="3"/>
      <c r="AV457" s="3"/>
      <c r="AW457" s="3"/>
      <c r="AX457" s="654"/>
      <c r="AY457" s="654"/>
      <c r="AZ457" s="654"/>
      <c r="BA457" s="654"/>
      <c r="BB457" s="161"/>
      <c r="BC457" s="8"/>
      <c r="BD457" s="173"/>
      <c r="BE457" s="765"/>
    </row>
    <row r="458" spans="1:85" s="4" customFormat="1" ht="15" customHeight="1">
      <c r="A458" s="770"/>
      <c r="B458" s="7"/>
      <c r="C458" s="161"/>
      <c r="D458" s="161"/>
      <c r="E458" s="161"/>
      <c r="F458" s="161"/>
      <c r="G458" s="161"/>
      <c r="H458" s="161"/>
      <c r="I458" s="161"/>
      <c r="J458" s="1577" t="s">
        <v>931</v>
      </c>
      <c r="K458" s="1578"/>
      <c r="L458" s="1578"/>
      <c r="M458" s="1578"/>
      <c r="N458" s="1578"/>
      <c r="O458" s="1578"/>
      <c r="P458" s="1579"/>
      <c r="Q458" s="569"/>
      <c r="R458" s="569"/>
      <c r="S458" s="547"/>
      <c r="T458" s="1455" t="s">
        <v>14</v>
      </c>
      <c r="U458" s="1481"/>
      <c r="V458" s="1481"/>
      <c r="W458" s="1456"/>
      <c r="X458" s="3"/>
      <c r="Y458" s="3"/>
      <c r="Z458" s="3"/>
      <c r="AA458" s="1464">
        <v>0</v>
      </c>
      <c r="AB458" s="1465"/>
      <c r="AC458" s="1466"/>
      <c r="AD458" s="3"/>
      <c r="AE458" s="3"/>
      <c r="AF458" s="1455">
        <v>744</v>
      </c>
      <c r="AG458" s="1456"/>
      <c r="AH458" s="195" t="s">
        <v>420</v>
      </c>
      <c r="AI458" s="3"/>
      <c r="AJ458" s="3"/>
      <c r="AK458" s="3"/>
      <c r="AL458" s="1360">
        <f>'Control Panel'!V1179</f>
        <v>0</v>
      </c>
      <c r="AM458" s="1361"/>
      <c r="AN458" s="1361"/>
      <c r="AO458" s="1362"/>
      <c r="AP458" s="161"/>
      <c r="AQ458" s="3"/>
      <c r="AR458" s="3"/>
      <c r="AS458" s="3"/>
      <c r="AT458" s="3"/>
      <c r="AU458" s="3"/>
      <c r="AV458" s="3"/>
      <c r="AW458" s="3"/>
      <c r="AX458" s="1468">
        <f>'Control Panel'!W1179</f>
        <v>0</v>
      </c>
      <c r="AY458" s="1468"/>
      <c r="AZ458" s="1468"/>
      <c r="BA458" s="1468"/>
      <c r="BB458" s="161"/>
      <c r="BC458" s="8"/>
      <c r="BD458" s="173"/>
      <c r="BE458" s="765"/>
    </row>
    <row r="459" spans="1:85" s="4" customFormat="1" ht="15" customHeight="1">
      <c r="A459" s="770"/>
      <c r="B459" s="570"/>
      <c r="C459" s="220"/>
      <c r="D459" s="220"/>
      <c r="E459" s="220"/>
      <c r="F459" s="220"/>
      <c r="G459" s="220"/>
      <c r="H459" s="571"/>
      <c r="I459" s="477"/>
      <c r="J459" s="707"/>
      <c r="K459" s="477"/>
      <c r="L459" s="477"/>
      <c r="M459" s="477"/>
      <c r="N459" s="477"/>
      <c r="O459" s="477"/>
      <c r="P459" s="477"/>
      <c r="Q459" s="477"/>
      <c r="R459" s="477"/>
      <c r="S459" s="477"/>
      <c r="T459" s="477"/>
      <c r="U459" s="476"/>
      <c r="V459" s="476"/>
      <c r="W459" s="476"/>
      <c r="X459" s="572"/>
      <c r="Y459" s="572"/>
      <c r="Z459" s="572"/>
      <c r="AA459" s="476"/>
      <c r="AB459" s="476"/>
      <c r="AC459" s="476"/>
      <c r="AD459" s="290"/>
      <c r="AE459" s="290"/>
      <c r="AF459" s="573"/>
      <c r="AG459" s="476"/>
      <c r="AH459" s="220"/>
      <c r="AI459" s="476"/>
      <c r="AJ459" s="476"/>
      <c r="AK459" s="476"/>
      <c r="AL459" s="574"/>
      <c r="AM459" s="574"/>
      <c r="AN459" s="574"/>
      <c r="AO459" s="574"/>
      <c r="AP459" s="220"/>
      <c r="AQ459" s="476"/>
      <c r="AR459" s="476"/>
      <c r="AS459" s="476"/>
      <c r="AT459" s="476"/>
      <c r="AU459" s="476"/>
      <c r="AV459" s="476"/>
      <c r="AW459" s="476"/>
      <c r="AX459" s="689"/>
      <c r="AY459" s="689"/>
      <c r="AZ459" s="689"/>
      <c r="BA459" s="689"/>
      <c r="BB459" s="161"/>
      <c r="BC459" s="8"/>
      <c r="BD459" s="173"/>
      <c r="BE459" s="765"/>
    </row>
    <row r="460" spans="1:85" s="3" customFormat="1" ht="5.15" customHeight="1">
      <c r="A460" s="770"/>
      <c r="B460" s="359">
        <v>1</v>
      </c>
      <c r="C460" s="161"/>
      <c r="D460" s="161"/>
      <c r="E460" s="161"/>
      <c r="F460" s="161"/>
      <c r="G460" s="161"/>
      <c r="H460" s="161"/>
      <c r="I460" s="161"/>
      <c r="J460" s="161"/>
      <c r="K460" s="161"/>
      <c r="L460" s="161"/>
      <c r="M460" s="161"/>
      <c r="N460" s="161"/>
      <c r="O460" s="161"/>
      <c r="P460" s="161"/>
      <c r="Q460" s="161"/>
      <c r="R460" s="161"/>
      <c r="S460" s="161"/>
      <c r="T460" s="161"/>
      <c r="U460" s="161"/>
      <c r="V460" s="161"/>
      <c r="W460" s="161"/>
      <c r="X460" s="161"/>
      <c r="Y460" s="161"/>
      <c r="Z460" s="161"/>
      <c r="AA460" s="161"/>
      <c r="AB460" s="161"/>
      <c r="AC460" s="161"/>
      <c r="AD460" s="161"/>
      <c r="AE460" s="161"/>
      <c r="AF460" s="161"/>
      <c r="AG460" s="161"/>
      <c r="AH460" s="161"/>
      <c r="AI460" s="161"/>
      <c r="AJ460" s="161"/>
      <c r="AK460" s="161"/>
      <c r="AL460" s="161"/>
      <c r="AM460" s="161"/>
      <c r="AN460" s="161"/>
      <c r="AO460" s="161"/>
      <c r="AP460" s="161"/>
      <c r="AQ460" s="1371" t="s">
        <v>933</v>
      </c>
      <c r="AR460" s="1371"/>
      <c r="AS460" s="1371"/>
      <c r="AT460" s="1371"/>
      <c r="AU460" s="1371"/>
      <c r="AV460" s="1371"/>
      <c r="AW460" s="1371"/>
      <c r="AX460" s="1454">
        <f>'Control Panel'!W1181</f>
        <v>0</v>
      </c>
      <c r="AY460" s="1454"/>
      <c r="AZ460" s="1454"/>
      <c r="BA460" s="1454"/>
      <c r="BB460" s="544"/>
      <c r="BC460" s="8"/>
      <c r="BD460" s="173"/>
      <c r="BE460" s="773"/>
      <c r="BF460" s="173"/>
      <c r="BG460" s="173"/>
      <c r="BH460" s="173"/>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row>
    <row r="461" spans="1:85" s="3" customFormat="1" ht="16.5" customHeight="1">
      <c r="A461" s="770"/>
      <c r="B461" s="7"/>
      <c r="C461" s="161"/>
      <c r="D461" s="161"/>
      <c r="E461" s="161"/>
      <c r="F461" s="161"/>
      <c r="G461" s="161"/>
      <c r="H461" s="161"/>
      <c r="I461" s="161"/>
      <c r="J461" s="161"/>
      <c r="K461" s="161"/>
      <c r="L461" s="161"/>
      <c r="M461" s="161"/>
      <c r="N461" s="161"/>
      <c r="O461" s="161"/>
      <c r="P461" s="161"/>
      <c r="Q461" s="161"/>
      <c r="R461" s="161"/>
      <c r="S461" s="161"/>
      <c r="T461" s="161"/>
      <c r="U461" s="161"/>
      <c r="V461" s="161"/>
      <c r="W461" s="161"/>
      <c r="X461" s="161"/>
      <c r="Y461" s="161"/>
      <c r="Z461" s="161"/>
      <c r="AA461" s="161"/>
      <c r="AB461" s="161"/>
      <c r="AC461" s="161"/>
      <c r="AD461" s="161"/>
      <c r="AE461" s="161"/>
      <c r="AF461" s="161"/>
      <c r="AG461" s="161"/>
      <c r="AH461" s="161"/>
      <c r="AI461" s="161"/>
      <c r="AJ461" s="161"/>
      <c r="AK461" s="161"/>
      <c r="AL461" s="161"/>
      <c r="AM461" s="161"/>
      <c r="AN461" s="1371" t="s">
        <v>3251</v>
      </c>
      <c r="AO461" s="1371"/>
      <c r="AP461" s="1371"/>
      <c r="AQ461" s="1371"/>
      <c r="AR461" s="1371"/>
      <c r="AS461" s="1371"/>
      <c r="AT461" s="1371"/>
      <c r="AU461" s="1371"/>
      <c r="AV461" s="1371"/>
      <c r="AW461" s="1371"/>
      <c r="AX461" s="1473">
        <f>'Control Panel'!W1181</f>
        <v>0</v>
      </c>
      <c r="AY461" s="1473"/>
      <c r="AZ461" s="1473"/>
      <c r="BA461" s="1473"/>
      <c r="BB461" s="544"/>
      <c r="BC461" s="8"/>
      <c r="BD461" s="173"/>
      <c r="BE461" s="773"/>
      <c r="BF461" s="173"/>
      <c r="BG461" s="173"/>
      <c r="BH461" s="173"/>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row>
    <row r="462" spans="1:85" s="3" customFormat="1" ht="9" customHeight="1">
      <c r="A462" s="770"/>
      <c r="B462" s="7"/>
      <c r="C462" s="358"/>
      <c r="D462" s="648"/>
      <c r="E462" s="358"/>
      <c r="F462" s="358"/>
      <c r="G462" s="358"/>
      <c r="H462" s="358"/>
      <c r="I462" s="358"/>
      <c r="J462" s="358"/>
      <c r="K462" s="358"/>
      <c r="L462" s="358"/>
      <c r="M462" s="358"/>
      <c r="N462" s="358"/>
      <c r="O462" s="358"/>
      <c r="P462" s="358"/>
      <c r="Q462" s="358"/>
      <c r="R462" s="358"/>
      <c r="S462" s="358"/>
      <c r="T462" s="358"/>
      <c r="U462" s="358"/>
      <c r="V462" s="358"/>
      <c r="W462" s="358"/>
      <c r="X462" s="358"/>
      <c r="Y462" s="358"/>
      <c r="Z462" s="358"/>
      <c r="AA462" s="358"/>
      <c r="AB462" s="358"/>
      <c r="AC462" s="358"/>
      <c r="AD462" s="358"/>
      <c r="AE462" s="358"/>
      <c r="AF462" s="358"/>
      <c r="AG462" s="358"/>
      <c r="AH462" s="358"/>
      <c r="AI462" s="358"/>
      <c r="AJ462" s="358"/>
      <c r="AK462" s="358"/>
      <c r="AL462" s="358"/>
      <c r="AM462" s="358"/>
      <c r="AN462" s="358"/>
      <c r="AO462" s="358"/>
      <c r="AP462" s="358"/>
      <c r="AQ462" s="358"/>
      <c r="AR462" s="358"/>
      <c r="AS462" s="1472"/>
      <c r="AT462" s="1472"/>
      <c r="AU462" s="1472"/>
      <c r="AV462" s="1472"/>
      <c r="AW462" s="647"/>
      <c r="AX462" s="647"/>
      <c r="AY462" s="647"/>
      <c r="AZ462" s="647"/>
      <c r="BA462" s="647"/>
      <c r="BB462" s="545"/>
      <c r="BC462" s="8"/>
      <c r="BD462" s="173"/>
      <c r="BE462" s="773"/>
      <c r="BF462" s="173"/>
      <c r="BG462" s="173"/>
      <c r="BH462" s="173"/>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row>
    <row r="463" spans="1:85" s="4" customFormat="1" ht="15" customHeight="1">
      <c r="A463" s="770"/>
      <c r="B463" s="570"/>
      <c r="C463" s="1576" t="s">
        <v>3369</v>
      </c>
      <c r="D463" s="1576"/>
      <c r="E463" s="1576"/>
      <c r="F463" s="1576"/>
      <c r="G463" s="161"/>
      <c r="H463" s="3"/>
      <c r="I463" s="636"/>
      <c r="J463" s="636"/>
      <c r="K463" s="636"/>
      <c r="L463" s="636"/>
      <c r="M463" s="636"/>
      <c r="N463" s="636"/>
      <c r="O463" s="636"/>
      <c r="P463" s="636"/>
      <c r="Q463" s="641"/>
      <c r="R463" s="641"/>
      <c r="S463" s="641"/>
      <c r="T463" s="161"/>
      <c r="U463" s="161"/>
      <c r="V463" s="3"/>
      <c r="W463" s="341"/>
      <c r="X463" s="3"/>
      <c r="Y463" s="3"/>
      <c r="Z463" s="161"/>
      <c r="AA463" s="161"/>
      <c r="AB463" s="161"/>
      <c r="AC463" s="161"/>
      <c r="AD463" s="161"/>
      <c r="AE463" s="161"/>
      <c r="AF463" s="161"/>
      <c r="AG463" s="161"/>
      <c r="AH463" s="161"/>
      <c r="AI463" s="161"/>
      <c r="AJ463" s="161"/>
      <c r="AK463" s="161"/>
      <c r="AL463" s="161"/>
      <c r="AM463" s="161"/>
      <c r="AN463" s="161"/>
      <c r="AO463" s="161"/>
      <c r="AP463" s="161"/>
      <c r="AQ463" s="161"/>
      <c r="AR463" s="161"/>
      <c r="AS463" s="161"/>
      <c r="AT463" s="161"/>
      <c r="AU463" s="161"/>
      <c r="AV463" s="161"/>
      <c r="AW463" s="300"/>
      <c r="AX463" s="161"/>
      <c r="AY463" s="161"/>
      <c r="AZ463" s="161"/>
      <c r="BA463" s="161"/>
      <c r="BB463" s="638"/>
      <c r="BC463" s="8"/>
      <c r="BD463" s="173"/>
      <c r="BE463" s="773"/>
      <c r="BF463" s="173"/>
      <c r="BG463" s="173"/>
      <c r="BH463" s="173"/>
    </row>
    <row r="464" spans="1:85" s="4" customFormat="1" ht="15" customHeight="1">
      <c r="A464" s="770"/>
      <c r="B464" s="7"/>
      <c r="C464" s="1422"/>
      <c r="D464" s="1422"/>
      <c r="E464" s="1422"/>
      <c r="F464" s="1422"/>
      <c r="G464" s="161"/>
      <c r="H464" s="692"/>
      <c r="I464" s="701" t="s">
        <v>3370</v>
      </c>
      <c r="J464" s="695"/>
      <c r="K464" s="695"/>
      <c r="L464" s="695"/>
      <c r="M464" s="695"/>
      <c r="N464" s="695"/>
      <c r="O464" s="695"/>
      <c r="P464" s="695"/>
      <c r="Q464" s="695"/>
      <c r="R464" s="701" t="s">
        <v>3936</v>
      </c>
      <c r="S464" s="695"/>
      <c r="T464" s="695"/>
      <c r="U464" s="695"/>
      <c r="V464" s="695"/>
      <c r="W464" s="705"/>
      <c r="X464" s="705"/>
      <c r="Y464" s="705"/>
      <c r="Z464" s="705"/>
      <c r="AA464" s="705"/>
      <c r="AB464" s="705"/>
      <c r="AC464" s="701" t="s">
        <v>3371</v>
      </c>
      <c r="AD464" s="705"/>
      <c r="AE464" s="695"/>
      <c r="AF464" s="695"/>
      <c r="AG464" s="695"/>
      <c r="AH464" s="695"/>
      <c r="AI464" s="695"/>
      <c r="AJ464" s="695"/>
      <c r="AK464" s="695"/>
      <c r="AL464" s="695"/>
      <c r="AM464" s="695"/>
      <c r="AN464" s="695"/>
      <c r="AO464" s="695"/>
      <c r="AP464" s="695"/>
      <c r="AQ464" s="695"/>
      <c r="AR464" s="695"/>
      <c r="AS464" s="695"/>
      <c r="AT464" s="695"/>
      <c r="AU464" s="695"/>
      <c r="AV464" s="695"/>
      <c r="AW464" s="695"/>
      <c r="AX464" s="654"/>
      <c r="AY464" s="654"/>
      <c r="AZ464" s="654"/>
      <c r="BA464" s="654"/>
      <c r="BB464" s="638"/>
      <c r="BC464" s="8"/>
      <c r="BD464" s="173"/>
      <c r="BE464" s="773"/>
      <c r="BF464" s="173"/>
      <c r="BG464" s="173"/>
      <c r="BH464" s="173"/>
    </row>
    <row r="465" spans="1:60" s="4" customFormat="1" ht="9" customHeight="1">
      <c r="A465" s="770"/>
      <c r="B465" s="7"/>
      <c r="C465" s="1422"/>
      <c r="D465" s="1422"/>
      <c r="E465" s="1422"/>
      <c r="F465" s="1422"/>
      <c r="G465" s="161"/>
      <c r="H465" s="640"/>
      <c r="I465" s="161"/>
      <c r="J465" s="161"/>
      <c r="K465" s="161"/>
      <c r="L465" s="161"/>
      <c r="M465" s="161"/>
      <c r="N465" s="161"/>
      <c r="O465" s="161"/>
      <c r="P465" s="161"/>
      <c r="Q465" s="161"/>
      <c r="R465" s="161"/>
      <c r="S465" s="161"/>
      <c r="T465" s="161"/>
      <c r="U465" s="161"/>
      <c r="V465" s="161"/>
      <c r="W465" s="18"/>
      <c r="X465" s="18"/>
      <c r="Y465" s="18"/>
      <c r="Z465" s="18"/>
      <c r="AA465" s="18"/>
      <c r="AB465" s="18"/>
      <c r="AC465" s="161"/>
      <c r="AD465" s="161"/>
      <c r="AE465" s="161"/>
      <c r="AF465" s="161"/>
      <c r="AG465" s="161"/>
      <c r="AH465" s="161"/>
      <c r="AI465" s="161"/>
      <c r="AJ465" s="161"/>
      <c r="AK465" s="161"/>
      <c r="AL465" s="161"/>
      <c r="AM465" s="161"/>
      <c r="AN465" s="161"/>
      <c r="AO465" s="161"/>
      <c r="AP465" s="161"/>
      <c r="AQ465" s="161"/>
      <c r="AR465" s="161"/>
      <c r="AS465" s="161"/>
      <c r="AT465" s="161"/>
      <c r="AU465" s="161"/>
      <c r="AV465" s="161"/>
      <c r="AW465" s="161"/>
      <c r="AX465" s="654"/>
      <c r="AY465" s="654"/>
      <c r="AZ465" s="654"/>
      <c r="BA465" s="654"/>
      <c r="BB465" s="638"/>
      <c r="BC465" s="8"/>
      <c r="BD465" s="173"/>
      <c r="BE465" s="773"/>
      <c r="BF465" s="173"/>
      <c r="BG465" s="173"/>
      <c r="BH465" s="173"/>
    </row>
    <row r="466" spans="1:60" s="4" customFormat="1" ht="14.25" customHeight="1">
      <c r="A466" s="770"/>
      <c r="B466" s="7"/>
      <c r="C466" s="1422"/>
      <c r="D466" s="1422"/>
      <c r="E466" s="1422"/>
      <c r="F466" s="1422"/>
      <c r="G466" s="161"/>
      <c r="H466" s="3"/>
      <c r="I466" s="161"/>
      <c r="J466" s="1573"/>
      <c r="K466" s="1574"/>
      <c r="L466" s="1574"/>
      <c r="M466" s="1575"/>
      <c r="N466" s="1550" t="s">
        <v>87</v>
      </c>
      <c r="O466" s="1447"/>
      <c r="P466" s="580"/>
      <c r="Q466" s="54"/>
      <c r="R466" s="1573"/>
      <c r="S466" s="1574"/>
      <c r="T466" s="1574"/>
      <c r="U466" s="1575"/>
      <c r="V466" s="161"/>
      <c r="W466" s="161" t="s">
        <v>3824</v>
      </c>
      <c r="X466" s="161"/>
      <c r="Y466" s="161"/>
      <c r="Z466" s="161"/>
      <c r="AA466" s="161"/>
      <c r="AB466" s="161"/>
      <c r="AC466" s="161"/>
      <c r="AD466" s="1449">
        <v>0</v>
      </c>
      <c r="AE466" s="1450"/>
      <c r="AF466" s="1450"/>
      <c r="AG466" s="1451"/>
      <c r="AH466" s="886" t="s">
        <v>3935</v>
      </c>
      <c r="AI466" s="75"/>
      <c r="AJ466" s="161"/>
      <c r="AK466" s="161"/>
      <c r="AL466" s="1449">
        <v>0</v>
      </c>
      <c r="AM466" s="1450"/>
      <c r="AN466" s="1450"/>
      <c r="AO466" s="1451"/>
      <c r="AP466" s="885" t="s">
        <v>3937</v>
      </c>
      <c r="AQ466" s="75"/>
      <c r="AR466" s="161"/>
      <c r="AS466" s="161"/>
      <c r="AT466" s="161"/>
      <c r="AU466" s="161"/>
      <c r="AV466" s="161"/>
      <c r="AW466" s="300"/>
      <c r="AX466" s="1453" t="str">
        <f>'Control Panel'!B1543</f>
        <v>Not Available</v>
      </c>
      <c r="AY466" s="1453"/>
      <c r="AZ466" s="1453"/>
      <c r="BA466" s="1453"/>
      <c r="BB466" s="638"/>
      <c r="BC466" s="8"/>
      <c r="BD466" s="173"/>
      <c r="BE466" s="773"/>
      <c r="BF466" s="173"/>
      <c r="BG466" s="173"/>
      <c r="BH466" s="173"/>
    </row>
    <row r="467" spans="1:60" s="4" customFormat="1" ht="5.15" customHeight="1">
      <c r="A467" s="770"/>
      <c r="B467" s="7"/>
      <c r="C467" s="1422"/>
      <c r="D467" s="1422"/>
      <c r="E467" s="1422"/>
      <c r="F467" s="1422"/>
      <c r="G467" s="161"/>
      <c r="H467" s="3"/>
      <c r="I467" s="161"/>
      <c r="J467" s="161"/>
      <c r="K467" s="161"/>
      <c r="L467" s="161"/>
      <c r="M467" s="161"/>
      <c r="N467" s="161"/>
      <c r="O467" s="161"/>
      <c r="P467" s="54"/>
      <c r="Q467" s="54"/>
      <c r="R467" s="54"/>
      <c r="S467" s="161"/>
      <c r="T467" s="161"/>
      <c r="U467" s="161"/>
      <c r="V467" s="161"/>
      <c r="W467" s="161"/>
      <c r="X467" s="161"/>
      <c r="Y467" s="161"/>
      <c r="Z467" s="161"/>
      <c r="AA467" s="161"/>
      <c r="AB467" s="161"/>
      <c r="AC467" s="161"/>
      <c r="AD467" s="161"/>
      <c r="AE467" s="161"/>
      <c r="AF467" s="161"/>
      <c r="AG467" s="161"/>
      <c r="AH467" s="161"/>
      <c r="AI467" s="161"/>
      <c r="AJ467" s="161"/>
      <c r="AK467" s="161"/>
      <c r="AL467" s="161"/>
      <c r="AM467" s="161"/>
      <c r="AN467" s="161"/>
      <c r="AO467" s="161"/>
      <c r="AP467" s="161"/>
      <c r="AQ467" s="161"/>
      <c r="AR467" s="161"/>
      <c r="AS467" s="161"/>
      <c r="AT467" s="161"/>
      <c r="AU467" s="161"/>
      <c r="AV467" s="161"/>
      <c r="AW467" s="300"/>
      <c r="AX467" s="654"/>
      <c r="AY467" s="654"/>
      <c r="AZ467" s="654"/>
      <c r="BA467" s="654"/>
      <c r="BB467" s="645"/>
      <c r="BC467" s="8"/>
      <c r="BD467" s="173"/>
      <c r="BE467" s="773"/>
      <c r="BF467" s="173"/>
      <c r="BG467" s="173"/>
      <c r="BH467" s="173"/>
    </row>
    <row r="468" spans="1:60" s="4" customFormat="1" ht="17.25" customHeight="1">
      <c r="A468" s="770"/>
      <c r="B468" s="7"/>
      <c r="C468" s="1422"/>
      <c r="D468" s="1422"/>
      <c r="E468" s="1422"/>
      <c r="F468" s="1422"/>
      <c r="G468" s="161"/>
      <c r="H468" s="161"/>
      <c r="I468" s="161"/>
      <c r="J468" s="161"/>
      <c r="K468" s="161"/>
      <c r="L468" s="161"/>
      <c r="M468" s="161"/>
      <c r="N468" s="161"/>
      <c r="O468" s="161"/>
      <c r="P468" s="54"/>
      <c r="Q468" s="54"/>
      <c r="R468" s="54"/>
      <c r="S468" s="161"/>
      <c r="T468" s="161"/>
      <c r="U468" s="161"/>
      <c r="V468" s="161"/>
      <c r="W468" s="161"/>
      <c r="X468" s="161"/>
      <c r="Y468" s="161"/>
      <c r="Z468" s="161"/>
      <c r="AA468" s="161"/>
      <c r="AB468" s="161"/>
      <c r="AC468" s="161"/>
      <c r="AD468" s="161"/>
      <c r="AE468" s="161"/>
      <c r="AF468" s="161"/>
      <c r="AG468" s="161"/>
      <c r="AH468" s="161"/>
      <c r="AI468" s="161"/>
      <c r="AJ468" s="161"/>
      <c r="AK468" s="161"/>
      <c r="AL468" s="161"/>
      <c r="AM468" s="161"/>
      <c r="AN468" s="161"/>
      <c r="AO468" s="161"/>
      <c r="AP468" s="161"/>
      <c r="AQ468" s="1371" t="s">
        <v>1058</v>
      </c>
      <c r="AR468" s="1371"/>
      <c r="AS468" s="1371"/>
      <c r="AT468" s="1371"/>
      <c r="AU468" s="1371"/>
      <c r="AV468" s="1371"/>
      <c r="AW468" s="1371"/>
      <c r="AX468" s="1432" t="str">
        <f>'Control Panel'!B1543</f>
        <v>Not Available</v>
      </c>
      <c r="AY468" s="1432"/>
      <c r="AZ468" s="1432"/>
      <c r="BA468" s="1432"/>
      <c r="BB468" s="638"/>
      <c r="BC468" s="8"/>
      <c r="BD468" s="173"/>
      <c r="BE468" s="773"/>
      <c r="BF468" s="173"/>
      <c r="BG468" s="173"/>
      <c r="BH468" s="173"/>
    </row>
    <row r="469" spans="1:60" s="4" customFormat="1" ht="6.75" customHeight="1">
      <c r="A469" s="770"/>
      <c r="B469" s="7"/>
      <c r="C469" s="161"/>
      <c r="D469" s="161"/>
      <c r="E469" s="161"/>
      <c r="F469" s="161"/>
      <c r="G469" s="161"/>
      <c r="H469" s="161"/>
      <c r="I469" s="161"/>
      <c r="J469" s="161"/>
      <c r="K469" s="161"/>
      <c r="L469" s="161"/>
      <c r="M469" s="161"/>
      <c r="N469" s="161"/>
      <c r="O469" s="161"/>
      <c r="P469" s="54"/>
      <c r="Q469" s="54"/>
      <c r="R469" s="54"/>
      <c r="S469" s="161"/>
      <c r="T469" s="161"/>
      <c r="U469" s="161"/>
      <c r="V469" s="161"/>
      <c r="W469" s="161"/>
      <c r="X469" s="161"/>
      <c r="Y469" s="161"/>
      <c r="Z469" s="161"/>
      <c r="AA469" s="161"/>
      <c r="AB469" s="161"/>
      <c r="AC469" s="161"/>
      <c r="AD469" s="161"/>
      <c r="AE469" s="161"/>
      <c r="AF469" s="161"/>
      <c r="AG469" s="161"/>
      <c r="AH469" s="161"/>
      <c r="AI469" s="161"/>
      <c r="AJ469" s="161"/>
      <c r="AK469" s="161"/>
      <c r="AL469" s="161"/>
      <c r="AM469" s="161"/>
      <c r="AN469" s="161"/>
      <c r="AO469" s="161"/>
      <c r="AP469" s="161"/>
      <c r="AQ469" s="161"/>
      <c r="AR469" s="161"/>
      <c r="AS469" s="161"/>
      <c r="AT469" s="161"/>
      <c r="AU469" s="161"/>
      <c r="AV469" s="161"/>
      <c r="AW469" s="161"/>
      <c r="AX469" s="703"/>
      <c r="AY469" s="703"/>
      <c r="AZ469" s="703"/>
      <c r="BA469" s="703"/>
      <c r="BB469" s="161"/>
      <c r="BC469" s="8"/>
      <c r="BD469" s="173"/>
      <c r="BE469" s="773"/>
      <c r="BF469" s="173"/>
      <c r="BG469" s="173"/>
      <c r="BH469" s="173"/>
    </row>
    <row r="470" spans="1:60" s="4" customFormat="1" ht="9.75" customHeight="1">
      <c r="A470" s="770"/>
      <c r="B470" s="7"/>
      <c r="C470" s="15"/>
      <c r="D470" s="15"/>
      <c r="E470" s="15"/>
      <c r="F470" s="15"/>
      <c r="G470" s="15"/>
      <c r="H470" s="15"/>
      <c r="I470" s="15"/>
      <c r="J470" s="15"/>
      <c r="K470" s="15"/>
      <c r="L470" s="15"/>
      <c r="M470" s="15"/>
      <c r="N470" s="15"/>
      <c r="O470" s="15"/>
      <c r="P470" s="198"/>
      <c r="Q470" s="198"/>
      <c r="R470" s="198"/>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61"/>
      <c r="BC470" s="8"/>
      <c r="BD470" s="173"/>
      <c r="BE470" s="765"/>
    </row>
    <row r="471" spans="1:60" s="4" customFormat="1" ht="15" customHeight="1">
      <c r="A471" s="770"/>
      <c r="B471" s="570"/>
      <c r="C471" s="1422" t="s">
        <v>4399</v>
      </c>
      <c r="D471" s="1422"/>
      <c r="E471" s="1422"/>
      <c r="F471" s="1422"/>
      <c r="G471" s="161"/>
      <c r="H471" s="3"/>
      <c r="I471" s="636"/>
      <c r="J471" s="636"/>
      <c r="K471" s="636"/>
      <c r="L471" s="636"/>
      <c r="M471" s="636"/>
      <c r="N471" s="636"/>
      <c r="O471" s="636"/>
      <c r="P471" s="636"/>
      <c r="Q471" s="641"/>
      <c r="R471" s="641"/>
      <c r="S471" s="641"/>
      <c r="T471" s="161"/>
      <c r="U471" s="161"/>
      <c r="V471" s="3"/>
      <c r="W471" s="3"/>
      <c r="X471" s="3"/>
      <c r="Y471" s="3"/>
      <c r="Z471" s="161"/>
      <c r="AA471" s="161"/>
      <c r="AB471" s="161"/>
      <c r="AC471" s="161"/>
      <c r="AD471" s="161"/>
      <c r="AE471" s="161"/>
      <c r="AF471" s="161"/>
      <c r="AG471" s="161"/>
      <c r="AH471" s="161"/>
      <c r="AI471" s="161"/>
      <c r="AJ471" s="161"/>
      <c r="AK471" s="161"/>
      <c r="AL471" s="161"/>
      <c r="AM471" s="161"/>
      <c r="AN471" s="161"/>
      <c r="AO471" s="161"/>
      <c r="AP471" s="161"/>
      <c r="AQ471" s="161"/>
      <c r="AR471" s="161"/>
      <c r="AS471" s="161"/>
      <c r="AT471" s="161"/>
      <c r="AU471" s="161"/>
      <c r="AV471" s="161"/>
      <c r="AW471" s="300"/>
      <c r="AX471" s="654"/>
      <c r="AY471" s="654"/>
      <c r="AZ471" s="654"/>
      <c r="BA471" s="654"/>
      <c r="BB471" s="638"/>
      <c r="BC471" s="8"/>
      <c r="BD471" s="173"/>
      <c r="BE471" s="765"/>
    </row>
    <row r="472" spans="1:60" s="4" customFormat="1" ht="15" customHeight="1">
      <c r="A472" s="770"/>
      <c r="B472" s="7"/>
      <c r="C472" s="1422"/>
      <c r="D472" s="1422"/>
      <c r="E472" s="1422"/>
      <c r="F472" s="1422"/>
      <c r="G472" s="161"/>
      <c r="H472" s="161"/>
      <c r="I472" s="1457" t="s">
        <v>1005</v>
      </c>
      <c r="J472" s="1457"/>
      <c r="K472" s="1457"/>
      <c r="L472" s="1457"/>
      <c r="M472" s="1457"/>
      <c r="N472" s="1457"/>
      <c r="O472" s="161"/>
      <c r="P472" s="161"/>
      <c r="Q472" s="54"/>
      <c r="R472" s="54"/>
      <c r="S472" s="54"/>
      <c r="T472" s="54"/>
      <c r="U472" s="54"/>
      <c r="V472" s="54"/>
      <c r="W472" s="1467" t="s">
        <v>309</v>
      </c>
      <c r="X472" s="1467"/>
      <c r="Y472" s="1467"/>
      <c r="Z472" s="1467"/>
      <c r="AA472" s="1467"/>
      <c r="AB472" s="1467"/>
      <c r="AC472" s="650"/>
      <c r="AD472" s="161"/>
      <c r="AE472" s="161"/>
      <c r="AF472" s="1467"/>
      <c r="AG472" s="1467"/>
      <c r="AH472" s="1467"/>
      <c r="AI472" s="1467"/>
      <c r="AJ472" s="1467"/>
      <c r="AK472" s="1467"/>
      <c r="AL472" s="161"/>
      <c r="AM472" s="161"/>
      <c r="AN472" s="161"/>
      <c r="AO472" s="161"/>
      <c r="AP472" s="161"/>
      <c r="AQ472" s="161"/>
      <c r="AR472" s="161"/>
      <c r="AS472" s="161"/>
      <c r="AT472" s="161"/>
      <c r="AU472" s="161"/>
      <c r="AV472" s="161"/>
      <c r="AW472" s="161"/>
      <c r="AX472" s="654"/>
      <c r="AY472" s="654"/>
      <c r="AZ472" s="654"/>
      <c r="BA472" s="654"/>
      <c r="BB472" s="638"/>
      <c r="BC472" s="8"/>
      <c r="BD472" s="173"/>
      <c r="BE472" s="765"/>
    </row>
    <row r="473" spans="1:60" s="4" customFormat="1" ht="5.15" customHeight="1">
      <c r="A473" s="770"/>
      <c r="B473" s="7"/>
      <c r="C473" s="1422"/>
      <c r="D473" s="1422"/>
      <c r="E473" s="1422"/>
      <c r="F473" s="1422"/>
      <c r="G473" s="161"/>
      <c r="H473" s="161"/>
      <c r="I473" s="977"/>
      <c r="J473" s="161"/>
      <c r="K473" s="161"/>
      <c r="L473" s="161"/>
      <c r="M473" s="161"/>
      <c r="N473" s="161">
        <v>0</v>
      </c>
      <c r="O473" s="161"/>
      <c r="P473" s="161"/>
      <c r="Q473" s="54"/>
      <c r="R473" s="54"/>
      <c r="S473" s="54"/>
      <c r="T473" s="54"/>
      <c r="U473" s="54"/>
      <c r="V473" s="54"/>
      <c r="W473" s="161"/>
      <c r="X473" s="161">
        <v>74</v>
      </c>
      <c r="Y473" s="161"/>
      <c r="Z473" s="161"/>
      <c r="AA473" s="161"/>
      <c r="AB473" s="161"/>
      <c r="AC473" s="161"/>
      <c r="AD473" s="161"/>
      <c r="AE473" s="161"/>
      <c r="AF473" s="161"/>
      <c r="AG473" s="161"/>
      <c r="AH473" s="161"/>
      <c r="AI473" s="161"/>
      <c r="AJ473" s="161"/>
      <c r="AK473" s="161"/>
      <c r="AL473" s="161"/>
      <c r="AM473" s="161"/>
      <c r="AN473" s="161"/>
      <c r="AO473" s="161"/>
      <c r="AP473" s="161"/>
      <c r="AQ473" s="161"/>
      <c r="AR473" s="161"/>
      <c r="AS473" s="161"/>
      <c r="AT473" s="161"/>
      <c r="AU473" s="161"/>
      <c r="AV473" s="161"/>
      <c r="AW473" s="161"/>
      <c r="AX473" s="654"/>
      <c r="AY473" s="654"/>
      <c r="AZ473" s="654"/>
      <c r="BA473" s="654"/>
      <c r="BB473" s="975"/>
      <c r="BC473" s="8"/>
      <c r="BD473" s="173"/>
      <c r="BE473" s="773"/>
      <c r="BF473" s="173"/>
      <c r="BG473" s="173"/>
      <c r="BH473" s="173"/>
    </row>
    <row r="474" spans="1:60" s="4" customFormat="1" ht="14.25" customHeight="1">
      <c r="A474" s="770"/>
      <c r="B474" s="7"/>
      <c r="C474" s="1422"/>
      <c r="D474" s="1422"/>
      <c r="E474" s="1422"/>
      <c r="F474" s="1422"/>
      <c r="G474" s="161"/>
      <c r="H474" s="161"/>
      <c r="I474" s="3"/>
      <c r="J474" s="1573">
        <v>0</v>
      </c>
      <c r="K474" s="1574"/>
      <c r="L474" s="1574"/>
      <c r="M474" s="1575"/>
      <c r="N474" s="974" t="s">
        <v>546</v>
      </c>
      <c r="O474" s="580"/>
      <c r="P474" s="580"/>
      <c r="Q474" s="54"/>
      <c r="R474" s="54"/>
      <c r="S474" s="54"/>
      <c r="T474" s="54"/>
      <c r="U474" s="54"/>
      <c r="V474" s="54"/>
      <c r="W474" s="3"/>
      <c r="X474" s="3"/>
      <c r="Y474" s="1455">
        <v>744</v>
      </c>
      <c r="Z474" s="1456"/>
      <c r="AA474" s="1221" t="s">
        <v>87</v>
      </c>
      <c r="AB474" s="633"/>
      <c r="AC474" s="18"/>
      <c r="AD474" s="161"/>
      <c r="AE474" s="161"/>
      <c r="AF474" s="161"/>
      <c r="AG474" s="1460"/>
      <c r="AH474" s="1460"/>
      <c r="AI474" s="1460"/>
      <c r="AJ474" s="1460"/>
      <c r="AK474" s="161"/>
      <c r="AL474" s="161"/>
      <c r="AM474" s="161"/>
      <c r="AN474" s="161"/>
      <c r="AO474" s="161"/>
      <c r="AP474" s="161"/>
      <c r="AQ474" s="161"/>
      <c r="AR474" s="161"/>
      <c r="AS474" s="161"/>
      <c r="AT474" s="161"/>
      <c r="AU474" s="161"/>
      <c r="AV474" s="161"/>
      <c r="AW474" s="300"/>
      <c r="AX474" s="654"/>
      <c r="AY474" s="654"/>
      <c r="AZ474" s="654"/>
      <c r="BA474" s="654"/>
      <c r="BB474" s="975"/>
      <c r="BC474" s="8"/>
      <c r="BD474" s="173"/>
      <c r="BE474" s="773"/>
      <c r="BF474" s="173"/>
      <c r="BG474" s="173"/>
      <c r="BH474" s="173"/>
    </row>
    <row r="475" spans="1:60" s="4" customFormat="1" ht="5.15" customHeight="1">
      <c r="A475" s="770"/>
      <c r="B475" s="7"/>
      <c r="C475" s="1422"/>
      <c r="D475" s="1422"/>
      <c r="E475" s="1422"/>
      <c r="F475" s="1422"/>
      <c r="G475" s="161"/>
      <c r="H475" s="161"/>
      <c r="I475" s="977"/>
      <c r="J475" s="161"/>
      <c r="K475" s="161"/>
      <c r="L475" s="161"/>
      <c r="M475" s="161"/>
      <c r="N475" s="161">
        <v>0</v>
      </c>
      <c r="O475" s="161"/>
      <c r="P475" s="161"/>
      <c r="Q475" s="54"/>
      <c r="R475" s="54"/>
      <c r="S475" s="54"/>
      <c r="T475" s="54"/>
      <c r="U475" s="54"/>
      <c r="V475" s="54"/>
      <c r="W475" s="161"/>
      <c r="X475" s="161">
        <v>744</v>
      </c>
      <c r="Y475" s="161"/>
      <c r="Z475" s="161"/>
      <c r="AA475" s="1221"/>
      <c r="AB475" s="633"/>
      <c r="AC475" s="161"/>
      <c r="AD475" s="161"/>
      <c r="AE475" s="161"/>
      <c r="AF475" s="161"/>
      <c r="AG475" s="161"/>
      <c r="AH475" s="161"/>
      <c r="AI475" s="161"/>
      <c r="AJ475" s="161"/>
      <c r="AK475" s="161"/>
      <c r="AL475" s="161"/>
      <c r="AM475" s="161"/>
      <c r="AN475" s="161"/>
      <c r="AO475" s="161"/>
      <c r="AP475" s="161"/>
      <c r="AQ475" s="161"/>
      <c r="AR475" s="161"/>
      <c r="AS475" s="161"/>
      <c r="AT475" s="161"/>
      <c r="AU475" s="161"/>
      <c r="AV475" s="161"/>
      <c r="AW475" s="161"/>
      <c r="AX475" s="654"/>
      <c r="AY475" s="654"/>
      <c r="AZ475" s="654"/>
      <c r="BA475" s="654"/>
      <c r="BB475" s="975"/>
      <c r="BC475" s="8"/>
      <c r="BD475" s="173"/>
      <c r="BE475" s="773"/>
      <c r="BF475" s="173"/>
      <c r="BG475" s="173"/>
      <c r="BH475" s="173"/>
    </row>
    <row r="476" spans="1:60" s="4" customFormat="1" ht="14.25" customHeight="1">
      <c r="A476" s="770"/>
      <c r="B476" s="7"/>
      <c r="C476" s="1422"/>
      <c r="D476" s="1422"/>
      <c r="E476" s="1422"/>
      <c r="F476" s="1422"/>
      <c r="G476" s="161"/>
      <c r="H476" s="161"/>
      <c r="I476" s="3"/>
      <c r="J476" s="1573">
        <v>0</v>
      </c>
      <c r="K476" s="1574"/>
      <c r="L476" s="1574"/>
      <c r="M476" s="1575"/>
      <c r="N476" s="974" t="s">
        <v>547</v>
      </c>
      <c r="O476" s="974"/>
      <c r="P476" s="580"/>
      <c r="Q476" s="54"/>
      <c r="R476" s="54"/>
      <c r="S476" s="54"/>
      <c r="T476" s="54"/>
      <c r="U476" s="54"/>
      <c r="V476" s="54"/>
      <c r="W476" s="3"/>
      <c r="X476" s="3"/>
      <c r="Y476" s="1455">
        <v>744</v>
      </c>
      <c r="Z476" s="1456"/>
      <c r="AA476" s="1221" t="s">
        <v>87</v>
      </c>
      <c r="AB476" s="633"/>
      <c r="AC476" s="18"/>
      <c r="AD476" s="161"/>
      <c r="AE476" s="161"/>
      <c r="AF476" s="161"/>
      <c r="AG476" s="1460"/>
      <c r="AH476" s="1460"/>
      <c r="AI476" s="1460"/>
      <c r="AJ476" s="1460"/>
      <c r="AK476" s="161"/>
      <c r="AL476" s="161"/>
      <c r="AM476" s="161"/>
      <c r="AN476" s="161"/>
      <c r="AO476" s="161"/>
      <c r="AP476" s="161"/>
      <c r="AQ476" s="161"/>
      <c r="AR476" s="161"/>
      <c r="AS476" s="161"/>
      <c r="AT476" s="161"/>
      <c r="AU476" s="161"/>
      <c r="AV476" s="161"/>
      <c r="AW476" s="300"/>
      <c r="AX476" s="654"/>
      <c r="AY476" s="654"/>
      <c r="AZ476" s="654"/>
      <c r="BA476" s="654"/>
      <c r="BB476" s="975"/>
      <c r="BC476" s="8"/>
      <c r="BD476" s="173"/>
      <c r="BE476" s="773"/>
      <c r="BF476" s="173"/>
      <c r="BG476" s="173"/>
      <c r="BH476" s="173"/>
    </row>
    <row r="477" spans="1:60" s="4" customFormat="1" ht="5.15" customHeight="1">
      <c r="A477" s="770"/>
      <c r="B477" s="7"/>
      <c r="C477" s="1422"/>
      <c r="D477" s="1422"/>
      <c r="E477" s="1422"/>
      <c r="F477" s="1422"/>
      <c r="G477" s="161"/>
      <c r="H477" s="161"/>
      <c r="I477" s="644"/>
      <c r="J477" s="161"/>
      <c r="K477" s="161"/>
      <c r="L477" s="161"/>
      <c r="M477" s="161"/>
      <c r="N477" s="974"/>
      <c r="O477" s="974"/>
      <c r="P477" s="161"/>
      <c r="Q477" s="54"/>
      <c r="R477" s="54"/>
      <c r="S477" s="54"/>
      <c r="T477" s="54"/>
      <c r="U477" s="54"/>
      <c r="V477" s="54"/>
      <c r="W477" s="161"/>
      <c r="X477" s="161"/>
      <c r="Y477" s="161"/>
      <c r="Z477" s="161"/>
      <c r="AA477" s="1221"/>
      <c r="AB477" s="633"/>
      <c r="AC477" s="161"/>
      <c r="AD477" s="161"/>
      <c r="AE477" s="161"/>
      <c r="AF477" s="161"/>
      <c r="AG477" s="161"/>
      <c r="AH477" s="161"/>
      <c r="AI477" s="161"/>
      <c r="AJ477" s="161"/>
      <c r="AK477" s="161"/>
      <c r="AL477" s="161"/>
      <c r="AM477" s="161"/>
      <c r="AN477" s="161"/>
      <c r="AO477" s="161"/>
      <c r="AP477" s="161"/>
      <c r="AQ477" s="161"/>
      <c r="AR477" s="161"/>
      <c r="AS477" s="161"/>
      <c r="AT477" s="161"/>
      <c r="AU477" s="161"/>
      <c r="AV477" s="161"/>
      <c r="AW477" s="161"/>
      <c r="AX477" s="654"/>
      <c r="AY477" s="654"/>
      <c r="AZ477" s="654"/>
      <c r="BA477" s="654"/>
      <c r="BB477" s="645"/>
      <c r="BC477" s="8"/>
      <c r="BD477" s="173"/>
      <c r="BE477" s="773"/>
      <c r="BF477" s="173"/>
      <c r="BG477" s="173"/>
      <c r="BH477" s="173"/>
    </row>
    <row r="478" spans="1:60" s="4" customFormat="1" ht="14.25" customHeight="1">
      <c r="A478" s="770"/>
      <c r="B478" s="7"/>
      <c r="C478" s="1422"/>
      <c r="D478" s="1422"/>
      <c r="E478" s="1422"/>
      <c r="F478" s="1422"/>
      <c r="G478" s="161"/>
      <c r="H478" s="161"/>
      <c r="I478" s="3"/>
      <c r="J478" s="1573">
        <v>0</v>
      </c>
      <c r="K478" s="1574"/>
      <c r="L478" s="1574"/>
      <c r="M478" s="1575"/>
      <c r="N478" s="974" t="s">
        <v>3220</v>
      </c>
      <c r="O478" s="974"/>
      <c r="P478" s="580"/>
      <c r="Q478" s="54"/>
      <c r="R478" s="54"/>
      <c r="S478" s="54"/>
      <c r="T478" s="54"/>
      <c r="U478" s="54"/>
      <c r="V478" s="54"/>
      <c r="W478" s="3"/>
      <c r="X478" s="3"/>
      <c r="Y478" s="1455">
        <v>744</v>
      </c>
      <c r="Z478" s="1456"/>
      <c r="AA478" s="1221" t="s">
        <v>87</v>
      </c>
      <c r="AB478" s="633"/>
      <c r="AC478" s="18"/>
      <c r="AD478" s="161"/>
      <c r="AE478" s="161"/>
      <c r="AF478" s="161"/>
      <c r="AG478" s="1460"/>
      <c r="AH478" s="1460"/>
      <c r="AI478" s="1460"/>
      <c r="AJ478" s="1460"/>
      <c r="AK478" s="161"/>
      <c r="AL478" s="161"/>
      <c r="AM478" s="161"/>
      <c r="AN478" s="161"/>
      <c r="AO478" s="161"/>
      <c r="AP478" s="161"/>
      <c r="AQ478" s="161"/>
      <c r="AR478" s="161"/>
      <c r="AS478" s="161"/>
      <c r="AT478" s="161"/>
      <c r="AU478" s="161"/>
      <c r="AV478" s="161"/>
      <c r="AW478" s="300"/>
      <c r="AX478" s="654"/>
      <c r="AY478" s="654"/>
      <c r="AZ478" s="654"/>
      <c r="BA478" s="654"/>
      <c r="BB478" s="638"/>
      <c r="BC478" s="8"/>
      <c r="BD478" s="173"/>
      <c r="BE478" s="773"/>
      <c r="BF478" s="173"/>
      <c r="BG478" s="173"/>
      <c r="BH478" s="173"/>
    </row>
    <row r="479" spans="1:60" s="4" customFormat="1" ht="17.25" customHeight="1">
      <c r="A479" s="770"/>
      <c r="B479" s="7"/>
      <c r="C479" s="649"/>
      <c r="D479" s="51"/>
      <c r="E479" s="51"/>
      <c r="F479" s="51"/>
      <c r="G479" s="161"/>
      <c r="H479" s="161"/>
      <c r="I479" s="161"/>
      <c r="J479" s="161"/>
      <c r="K479" s="161"/>
      <c r="L479" s="161"/>
      <c r="M479" s="161"/>
      <c r="N479" s="161"/>
      <c r="O479" s="161"/>
      <c r="P479" s="54"/>
      <c r="Q479" s="54"/>
      <c r="R479" s="54"/>
      <c r="S479" s="161"/>
      <c r="T479" s="161"/>
      <c r="U479" s="161"/>
      <c r="V479" s="161"/>
      <c r="W479" s="161"/>
      <c r="X479" s="161"/>
      <c r="Y479" s="161"/>
      <c r="Z479" s="161"/>
      <c r="AA479" s="161"/>
      <c r="AB479" s="161"/>
      <c r="AC479" s="161"/>
      <c r="AD479" s="161"/>
      <c r="AE479" s="161"/>
      <c r="AF479" s="161"/>
      <c r="AG479" s="161"/>
      <c r="AH479" s="161"/>
      <c r="AI479" s="161"/>
      <c r="AJ479" s="161"/>
      <c r="AK479" s="161"/>
      <c r="AL479" s="161"/>
      <c r="AM479" s="161"/>
      <c r="AN479" s="161"/>
      <c r="AO479" s="161"/>
      <c r="AP479" s="161"/>
      <c r="AQ479" s="1371" t="s">
        <v>1059</v>
      </c>
      <c r="AR479" s="1371"/>
      <c r="AS479" s="1371"/>
      <c r="AT479" s="1371"/>
      <c r="AU479" s="1371"/>
      <c r="AV479" s="1371"/>
      <c r="AW479" s="1371"/>
      <c r="AX479" s="1432">
        <f>'Control Panel'!K1549</f>
        <v>0</v>
      </c>
      <c r="AY479" s="1432"/>
      <c r="AZ479" s="1432"/>
      <c r="BA479" s="1432"/>
      <c r="BB479" s="638"/>
      <c r="BC479" s="8"/>
      <c r="BD479" s="173"/>
      <c r="BE479" s="773"/>
      <c r="BF479" s="173"/>
      <c r="BG479" s="173"/>
      <c r="BH479" s="173"/>
    </row>
    <row r="480" spans="1:60" s="4" customFormat="1" ht="6.75" customHeight="1">
      <c r="A480" s="770"/>
      <c r="B480" s="7"/>
      <c r="C480" s="161"/>
      <c r="D480" s="161"/>
      <c r="E480" s="161"/>
      <c r="F480" s="161"/>
      <c r="G480" s="161"/>
      <c r="H480" s="161"/>
      <c r="I480" s="161"/>
      <c r="J480" s="161"/>
      <c r="K480" s="161"/>
      <c r="L480" s="161"/>
      <c r="M480" s="161"/>
      <c r="N480" s="161"/>
      <c r="O480" s="161"/>
      <c r="P480" s="54"/>
      <c r="Q480" s="54"/>
      <c r="R480" s="54"/>
      <c r="S480" s="161"/>
      <c r="T480" s="161"/>
      <c r="U480" s="161"/>
      <c r="V480" s="161"/>
      <c r="W480" s="161"/>
      <c r="X480" s="161"/>
      <c r="Y480" s="161"/>
      <c r="Z480" s="161"/>
      <c r="AA480" s="161"/>
      <c r="AB480" s="161"/>
      <c r="AC480" s="161"/>
      <c r="AD480" s="161"/>
      <c r="AE480" s="161"/>
      <c r="AF480" s="161"/>
      <c r="AG480" s="161"/>
      <c r="AH480" s="161"/>
      <c r="AI480" s="161"/>
      <c r="AJ480" s="161"/>
      <c r="AK480" s="161"/>
      <c r="AL480" s="161"/>
      <c r="AM480" s="161"/>
      <c r="AN480" s="161"/>
      <c r="AO480" s="161"/>
      <c r="AP480" s="161"/>
      <c r="AQ480" s="161"/>
      <c r="AR480" s="161"/>
      <c r="AS480" s="161"/>
      <c r="AT480" s="161"/>
      <c r="AU480" s="161"/>
      <c r="AV480" s="161"/>
      <c r="AW480" s="161"/>
      <c r="AX480" s="703"/>
      <c r="AY480" s="703"/>
      <c r="AZ480" s="703"/>
      <c r="BA480" s="703"/>
      <c r="BB480" s="161"/>
      <c r="BC480" s="8"/>
      <c r="BD480" s="173"/>
      <c r="BE480" s="773"/>
      <c r="BF480" s="173"/>
      <c r="BG480" s="173"/>
      <c r="BH480" s="173"/>
    </row>
    <row r="481" spans="1:85" s="4" customFormat="1" ht="9.75" customHeight="1">
      <c r="A481" s="770"/>
      <c r="B481" s="7"/>
      <c r="C481" s="15"/>
      <c r="D481" s="15"/>
      <c r="E481" s="15"/>
      <c r="F481" s="15"/>
      <c r="G481" s="15"/>
      <c r="H481" s="15"/>
      <c r="I481" s="15"/>
      <c r="J481" s="15"/>
      <c r="K481" s="15"/>
      <c r="L481" s="15"/>
      <c r="M481" s="15"/>
      <c r="N481" s="15"/>
      <c r="O481" s="15"/>
      <c r="P481" s="198"/>
      <c r="Q481" s="198"/>
      <c r="R481" s="198"/>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61"/>
      <c r="BC481" s="8"/>
      <c r="BD481" s="173"/>
      <c r="BE481" s="773"/>
      <c r="BF481" s="173"/>
      <c r="BG481" s="173"/>
      <c r="BH481" s="173"/>
    </row>
    <row r="482" spans="1:85" s="4" customFormat="1" ht="15" customHeight="1">
      <c r="A482" s="770"/>
      <c r="B482" s="570"/>
      <c r="C482" s="1531" t="s">
        <v>1337</v>
      </c>
      <c r="D482" s="1531"/>
      <c r="E482" s="1531"/>
      <c r="F482" s="1531"/>
      <c r="G482" s="161"/>
      <c r="H482" s="161"/>
      <c r="I482" s="161"/>
      <c r="J482" s="161"/>
      <c r="K482" s="161"/>
      <c r="L482" s="161"/>
      <c r="M482" s="161"/>
      <c r="N482" s="161"/>
      <c r="O482" s="161"/>
      <c r="P482" s="54"/>
      <c r="Q482" s="54"/>
      <c r="R482" s="54"/>
      <c r="S482" s="161"/>
      <c r="T482" s="161"/>
      <c r="U482" s="161"/>
      <c r="V482" s="161"/>
      <c r="W482" s="161"/>
      <c r="X482" s="161"/>
      <c r="Y482" s="161"/>
      <c r="Z482" s="161"/>
      <c r="AA482" s="161"/>
      <c r="AB482" s="161"/>
      <c r="AC482" s="161"/>
      <c r="AD482" s="161"/>
      <c r="AE482" s="161"/>
      <c r="AF482" s="161"/>
      <c r="AG482" s="161"/>
      <c r="AH482" s="161"/>
      <c r="AI482" s="161"/>
      <c r="AJ482" s="161"/>
      <c r="AK482" s="161"/>
      <c r="AL482" s="161"/>
      <c r="AM482" s="161"/>
      <c r="AN482" s="161"/>
      <c r="AO482" s="161"/>
      <c r="AP482" s="161"/>
      <c r="AQ482" s="161"/>
      <c r="AR482" s="161"/>
      <c r="AS482" s="161"/>
      <c r="AT482" s="161"/>
      <c r="AU482" s="161"/>
      <c r="AV482" s="161"/>
      <c r="AW482" s="161"/>
      <c r="AX482" s="1453"/>
      <c r="AY482" s="1453"/>
      <c r="AZ482" s="1453"/>
      <c r="BA482" s="1453"/>
      <c r="BB482" s="161"/>
      <c r="BC482" s="8"/>
      <c r="BD482" s="173"/>
      <c r="BE482" s="773"/>
      <c r="BF482" s="173"/>
      <c r="BG482" s="173"/>
      <c r="BH482" s="173"/>
    </row>
    <row r="483" spans="1:85" s="4" customFormat="1" ht="15" customHeight="1">
      <c r="A483" s="770"/>
      <c r="B483" s="7"/>
      <c r="C483" s="1422"/>
      <c r="D483" s="1422"/>
      <c r="E483" s="1422"/>
      <c r="F483" s="1422"/>
      <c r="G483" s="161"/>
      <c r="H483" s="3"/>
      <c r="I483" s="75" t="s">
        <v>388</v>
      </c>
      <c r="J483" s="76"/>
      <c r="K483" s="76"/>
      <c r="L483" s="81"/>
      <c r="M483" s="193"/>
      <c r="N483" s="1427">
        <v>0</v>
      </c>
      <c r="O483" s="1428"/>
      <c r="P483" s="1428"/>
      <c r="Q483" s="1429"/>
      <c r="R483" s="161"/>
      <c r="S483" s="161" t="s">
        <v>6</v>
      </c>
      <c r="T483" s="161"/>
      <c r="U483" s="161"/>
      <c r="V483" s="3"/>
      <c r="W483" s="3"/>
      <c r="X483" s="3"/>
      <c r="Y483" s="1455">
        <v>744</v>
      </c>
      <c r="Z483" s="1456"/>
      <c r="AA483" s="1221" t="s">
        <v>87</v>
      </c>
      <c r="AB483" s="161"/>
      <c r="AC483" s="161" t="s">
        <v>7056</v>
      </c>
      <c r="AD483" s="161"/>
      <c r="AE483" s="161"/>
      <c r="AF483" s="161"/>
      <c r="AG483" s="161"/>
      <c r="AH483" s="161"/>
      <c r="AI483" s="161"/>
      <c r="AJ483" s="161"/>
      <c r="AK483" s="161"/>
      <c r="AL483" s="161"/>
      <c r="AM483" s="161"/>
      <c r="AN483" s="161"/>
      <c r="AO483" s="161"/>
      <c r="AP483" s="161"/>
      <c r="AQ483" s="161"/>
      <c r="AR483" s="161"/>
      <c r="AS483" s="161"/>
      <c r="AT483" s="1447" t="s">
        <v>1063</v>
      </c>
      <c r="AU483" s="1447"/>
      <c r="AV483" s="1447"/>
      <c r="AW483" s="1447"/>
      <c r="AX483" s="1453" t="str">
        <f>+IF(AX485="Not Available", "Not Available", "Free")</f>
        <v>Not Available</v>
      </c>
      <c r="AY483" s="1453"/>
      <c r="AZ483" s="1453"/>
      <c r="BA483" s="1453"/>
      <c r="BB483" s="638"/>
      <c r="BC483" s="8"/>
      <c r="BD483" s="173"/>
      <c r="BE483" s="773"/>
      <c r="BF483" s="173"/>
      <c r="BG483" s="173"/>
      <c r="BH483" s="173"/>
    </row>
    <row r="484" spans="1:85" s="4" customFormat="1" ht="9" customHeight="1">
      <c r="A484" s="770"/>
      <c r="B484" s="7"/>
      <c r="C484" s="1422"/>
      <c r="D484" s="1422"/>
      <c r="E484" s="1422"/>
      <c r="F484" s="1422"/>
      <c r="G484" s="161"/>
      <c r="H484" s="640"/>
      <c r="I484" s="161"/>
      <c r="J484" s="161"/>
      <c r="K484" s="161"/>
      <c r="L484" s="161"/>
      <c r="M484" s="161"/>
      <c r="N484" s="161"/>
      <c r="O484" s="161"/>
      <c r="P484" s="161"/>
      <c r="Q484" s="3"/>
      <c r="R484" s="161"/>
      <c r="S484" s="161"/>
      <c r="T484" s="161"/>
      <c r="U484" s="161"/>
      <c r="V484" s="161"/>
      <c r="W484" s="161"/>
      <c r="X484" s="161"/>
      <c r="Y484" s="161"/>
      <c r="Z484" s="161"/>
      <c r="AA484" s="161"/>
      <c r="AB484" s="161"/>
      <c r="AC484" s="161"/>
      <c r="AD484" s="161"/>
      <c r="AE484" s="161"/>
      <c r="AF484" s="161"/>
      <c r="AG484" s="161"/>
      <c r="AH484" s="161"/>
      <c r="AI484" s="161"/>
      <c r="AJ484" s="161"/>
      <c r="AK484" s="161"/>
      <c r="AL484" s="161"/>
      <c r="AM484" s="161"/>
      <c r="AN484" s="161"/>
      <c r="AO484" s="161"/>
      <c r="AP484" s="161"/>
      <c r="AQ484" s="161"/>
      <c r="AR484" s="161"/>
      <c r="AS484" s="161"/>
      <c r="AT484" s="161"/>
      <c r="AU484" s="161"/>
      <c r="AV484" s="161"/>
      <c r="AW484" s="161"/>
      <c r="AX484" s="654"/>
      <c r="AY484" s="654"/>
      <c r="AZ484" s="654"/>
      <c r="BA484" s="654"/>
      <c r="BB484" s="638"/>
      <c r="BC484" s="8"/>
      <c r="BD484" s="173"/>
      <c r="BE484" s="773"/>
      <c r="BF484" s="173"/>
      <c r="BG484" s="173"/>
      <c r="BH484" s="173"/>
    </row>
    <row r="485" spans="1:85" s="4" customFormat="1" ht="14.25" customHeight="1">
      <c r="A485" s="770"/>
      <c r="B485" s="7"/>
      <c r="C485" s="1422"/>
      <c r="D485" s="1422"/>
      <c r="E485" s="1422"/>
      <c r="F485" s="1422"/>
      <c r="G485" s="161"/>
      <c r="H485" s="3"/>
      <c r="I485" s="75" t="s">
        <v>390</v>
      </c>
      <c r="J485" s="76"/>
      <c r="K485" s="76"/>
      <c r="L485" s="76"/>
      <c r="M485" s="161"/>
      <c r="N485" s="1469">
        <v>0</v>
      </c>
      <c r="O485" s="1470"/>
      <c r="P485" s="1470"/>
      <c r="Q485" s="1471"/>
      <c r="R485" s="161"/>
      <c r="S485" s="161" t="s">
        <v>6</v>
      </c>
      <c r="T485" s="161"/>
      <c r="U485" s="161"/>
      <c r="V485" s="161"/>
      <c r="W485" s="161"/>
      <c r="X485" s="3"/>
      <c r="Y485" s="1455">
        <v>744</v>
      </c>
      <c r="Z485" s="1456"/>
      <c r="AA485" s="1221" t="s">
        <v>87</v>
      </c>
      <c r="AB485" s="161"/>
      <c r="AC485" s="161" t="s">
        <v>7056</v>
      </c>
      <c r="AD485" s="161"/>
      <c r="AE485" s="161"/>
      <c r="AF485" s="161"/>
      <c r="AG485" s="161"/>
      <c r="AH485" s="161"/>
      <c r="AI485" s="161"/>
      <c r="AJ485" s="161"/>
      <c r="AK485" s="161"/>
      <c r="AL485" s="161"/>
      <c r="AM485" s="161"/>
      <c r="AN485" s="161"/>
      <c r="AO485" s="161"/>
      <c r="AP485" s="161"/>
      <c r="AQ485" s="161"/>
      <c r="AR485" s="161"/>
      <c r="AS485" s="1447" t="s">
        <v>1064</v>
      </c>
      <c r="AT485" s="1447"/>
      <c r="AU485" s="1447"/>
      <c r="AV485" s="1447"/>
      <c r="AW485" s="1447"/>
      <c r="AX485" s="1453" t="str">
        <f>'Control Panel'!B1559</f>
        <v>Not Available</v>
      </c>
      <c r="AY485" s="1453"/>
      <c r="AZ485" s="1453"/>
      <c r="BA485" s="1453"/>
      <c r="BB485" s="638"/>
      <c r="BC485" s="8"/>
      <c r="BD485" s="173"/>
      <c r="BE485" s="773"/>
      <c r="BF485" s="173"/>
      <c r="BG485" s="173"/>
      <c r="BH485" s="173"/>
    </row>
    <row r="486" spans="1:85" s="4" customFormat="1" ht="5.15" customHeight="1">
      <c r="A486" s="770"/>
      <c r="B486" s="7"/>
      <c r="C486" s="1422"/>
      <c r="D486" s="1422"/>
      <c r="E486" s="1422"/>
      <c r="F486" s="1422"/>
      <c r="G486" s="161"/>
      <c r="H486" s="3"/>
      <c r="I486" s="76"/>
      <c r="J486" s="76"/>
      <c r="K486" s="76"/>
      <c r="L486" s="76"/>
      <c r="M486" s="161"/>
      <c r="N486" s="161"/>
      <c r="O486" s="161"/>
      <c r="P486" s="54"/>
      <c r="Q486" s="54"/>
      <c r="R486" s="161"/>
      <c r="S486" s="161"/>
      <c r="T486" s="161"/>
      <c r="U486" s="161"/>
      <c r="V486" s="161"/>
      <c r="W486" s="161"/>
      <c r="X486" s="161"/>
      <c r="Y486" s="161"/>
      <c r="Z486" s="161"/>
      <c r="AA486" s="161"/>
      <c r="AB486" s="161"/>
      <c r="AC486" s="161"/>
      <c r="AD486" s="161"/>
      <c r="AE486" s="161"/>
      <c r="AF486" s="161"/>
      <c r="AG486" s="161"/>
      <c r="AH486" s="161"/>
      <c r="AI486" s="161"/>
      <c r="AJ486" s="161"/>
      <c r="AK486" s="161"/>
      <c r="AL486" s="161"/>
      <c r="AM486" s="161"/>
      <c r="AN486" s="161"/>
      <c r="AO486" s="161"/>
      <c r="AP486" s="161"/>
      <c r="AQ486" s="161"/>
      <c r="AR486" s="161"/>
      <c r="AS486" s="642"/>
      <c r="AT486" s="642"/>
      <c r="AU486" s="642"/>
      <c r="AV486" s="642"/>
      <c r="AW486" s="642"/>
      <c r="AX486" s="654"/>
      <c r="AY486" s="654"/>
      <c r="AZ486" s="654"/>
      <c r="BA486" s="654"/>
      <c r="BB486" s="645"/>
      <c r="BC486" s="8"/>
      <c r="BD486" s="173"/>
      <c r="BE486" s="773"/>
      <c r="BF486" s="173"/>
      <c r="BG486" s="173"/>
      <c r="BH486" s="173"/>
    </row>
    <row r="487" spans="1:85" s="4" customFormat="1" ht="17.25" customHeight="1">
      <c r="A487" s="770"/>
      <c r="B487" s="7"/>
      <c r="C487" s="1422"/>
      <c r="D487" s="1422"/>
      <c r="E487" s="1422"/>
      <c r="F487" s="1422"/>
      <c r="G487" s="161"/>
      <c r="H487" s="161"/>
      <c r="I487" s="161"/>
      <c r="J487" s="161"/>
      <c r="K487" s="161"/>
      <c r="L487" s="161"/>
      <c r="M487" s="161"/>
      <c r="N487" s="161"/>
      <c r="O487" s="161"/>
      <c r="P487" s="54"/>
      <c r="Q487" s="54"/>
      <c r="R487" s="161"/>
      <c r="S487" s="161"/>
      <c r="T487" s="161"/>
      <c r="U487" s="161"/>
      <c r="V487" s="161"/>
      <c r="W487" s="161"/>
      <c r="X487" s="161"/>
      <c r="Y487" s="161"/>
      <c r="Z487" s="161"/>
      <c r="AA487" s="161"/>
      <c r="AB487" s="161"/>
      <c r="AC487" s="161"/>
      <c r="AD487" s="161"/>
      <c r="AE487" s="161"/>
      <c r="AF487" s="161"/>
      <c r="AG487" s="161"/>
      <c r="AH487" s="161"/>
      <c r="AI487" s="161"/>
      <c r="AJ487" s="161"/>
      <c r="AK487" s="161"/>
      <c r="AL487" s="161"/>
      <c r="AM487" s="161"/>
      <c r="AN487" s="161"/>
      <c r="AO487" s="161"/>
      <c r="AP487" s="161"/>
      <c r="AQ487" s="1371" t="s">
        <v>1060</v>
      </c>
      <c r="AR487" s="1371"/>
      <c r="AS487" s="1371"/>
      <c r="AT487" s="1371"/>
      <c r="AU487" s="1371"/>
      <c r="AV487" s="1371"/>
      <c r="AW487" s="1371"/>
      <c r="AX487" s="1432" t="str">
        <f>'Control Panel'!B1559</f>
        <v>Not Available</v>
      </c>
      <c r="AY487" s="1432"/>
      <c r="AZ487" s="1432"/>
      <c r="BA487" s="1432"/>
      <c r="BB487" s="638"/>
      <c r="BC487" s="8"/>
      <c r="BD487" s="173"/>
      <c r="BE487" s="773"/>
      <c r="BF487" s="173"/>
      <c r="BG487" s="173"/>
      <c r="BH487" s="173"/>
    </row>
    <row r="488" spans="1:85" s="4" customFormat="1" ht="6.75" customHeight="1">
      <c r="A488" s="770"/>
      <c r="B488" s="7"/>
      <c r="C488" s="161"/>
      <c r="D488" s="161"/>
      <c r="E488" s="161"/>
      <c r="F488" s="161"/>
      <c r="G488" s="161"/>
      <c r="H488" s="161"/>
      <c r="I488" s="161"/>
      <c r="J488" s="161"/>
      <c r="K488" s="161"/>
      <c r="L488" s="161"/>
      <c r="M488" s="161"/>
      <c r="N488" s="161"/>
      <c r="O488" s="161"/>
      <c r="P488" s="54"/>
      <c r="Q488" s="54"/>
      <c r="R488" s="54"/>
      <c r="S488" s="161"/>
      <c r="T488" s="161"/>
      <c r="U488" s="161"/>
      <c r="V488" s="161"/>
      <c r="W488" s="161"/>
      <c r="X488" s="161"/>
      <c r="Y488" s="161"/>
      <c r="Z488" s="161"/>
      <c r="AA488" s="161"/>
      <c r="AB488" s="161"/>
      <c r="AC488" s="161"/>
      <c r="AD488" s="161"/>
      <c r="AE488" s="161"/>
      <c r="AF488" s="161"/>
      <c r="AG488" s="161"/>
      <c r="AH488" s="161"/>
      <c r="AI488" s="161"/>
      <c r="AJ488" s="161"/>
      <c r="AK488" s="161"/>
      <c r="AL488" s="161"/>
      <c r="AM488" s="161"/>
      <c r="AN488" s="161"/>
      <c r="AO488" s="161"/>
      <c r="AP488" s="161"/>
      <c r="AQ488" s="161"/>
      <c r="AR488" s="161"/>
      <c r="AS488" s="161"/>
      <c r="AT488" s="161"/>
      <c r="AU488" s="161"/>
      <c r="AV488" s="161"/>
      <c r="AW488" s="161"/>
      <c r="AX488" s="703"/>
      <c r="AY488" s="703"/>
      <c r="AZ488" s="703"/>
      <c r="BA488" s="703"/>
      <c r="BB488" s="161"/>
      <c r="BC488" s="8"/>
      <c r="BD488" s="173"/>
      <c r="BE488" s="773"/>
      <c r="BF488" s="173"/>
      <c r="BG488" s="173"/>
      <c r="BH488" s="173"/>
    </row>
    <row r="489" spans="1:85" s="3" customFormat="1" ht="9" customHeight="1">
      <c r="A489" s="770"/>
      <c r="B489" s="7"/>
      <c r="C489" s="161"/>
      <c r="D489" s="188"/>
      <c r="E489" s="161"/>
      <c r="F489" s="161"/>
      <c r="G489" s="161"/>
      <c r="H489" s="161"/>
      <c r="I489" s="161"/>
      <c r="J489" s="161"/>
      <c r="K489" s="161"/>
      <c r="L489" s="161"/>
      <c r="M489" s="161"/>
      <c r="N489" s="161"/>
      <c r="O489" s="161"/>
      <c r="P489" s="161"/>
      <c r="Q489" s="161"/>
      <c r="R489" s="161"/>
      <c r="S489" s="161"/>
      <c r="T489" s="161"/>
      <c r="U489" s="161"/>
      <c r="V489" s="161"/>
      <c r="W489" s="161"/>
      <c r="X489" s="161"/>
      <c r="Y489" s="161"/>
      <c r="Z489" s="161"/>
      <c r="AA489" s="161"/>
      <c r="AB489" s="161"/>
      <c r="AC489" s="161"/>
      <c r="AD489" s="161"/>
      <c r="AE489" s="161"/>
      <c r="AF489" s="161"/>
      <c r="AG489" s="161"/>
      <c r="AH489" s="161"/>
      <c r="AI489" s="161"/>
      <c r="AJ489" s="161"/>
      <c r="AK489" s="161"/>
      <c r="AL489" s="161"/>
      <c r="AM489" s="161"/>
      <c r="AN489" s="161"/>
      <c r="AO489" s="161"/>
      <c r="AP489" s="161"/>
      <c r="AQ489" s="161"/>
      <c r="AR489" s="161"/>
      <c r="AS489" s="639"/>
      <c r="AT489" s="639"/>
      <c r="AU489" s="639"/>
      <c r="AV489" s="639"/>
      <c r="AW489" s="639"/>
      <c r="AX489" s="639"/>
      <c r="AY489" s="639"/>
      <c r="AZ489" s="639"/>
      <c r="BA489" s="639"/>
      <c r="BB489" s="639"/>
      <c r="BC489" s="8"/>
      <c r="BD489" s="173"/>
      <c r="BE489" s="773"/>
      <c r="BF489" s="173"/>
      <c r="BG489" s="173"/>
      <c r="BH489" s="173"/>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5" customHeight="1">
      <c r="A490" s="770"/>
      <c r="B490" s="570"/>
      <c r="C490" s="1576" t="s">
        <v>1351</v>
      </c>
      <c r="D490" s="1576"/>
      <c r="E490" s="1576"/>
      <c r="F490" s="1576"/>
      <c r="G490" s="804"/>
      <c r="H490" s="804"/>
      <c r="I490" s="804"/>
      <c r="J490" s="804"/>
      <c r="K490" s="804"/>
      <c r="L490" s="804"/>
      <c r="M490" s="804"/>
      <c r="N490" s="804"/>
      <c r="O490" s="804"/>
      <c r="P490" s="805"/>
      <c r="Q490" s="805"/>
      <c r="R490" s="805"/>
      <c r="S490" s="804"/>
      <c r="T490" s="804"/>
      <c r="U490" s="804"/>
      <c r="V490" s="804"/>
      <c r="W490" s="804"/>
      <c r="X490" s="804"/>
      <c r="Y490" s="804"/>
      <c r="Z490" s="804"/>
      <c r="AA490" s="804"/>
      <c r="AB490" s="804"/>
      <c r="AC490" s="804"/>
      <c r="AD490" s="804"/>
      <c r="AE490" s="804"/>
      <c r="AF490" s="804"/>
      <c r="AG490" s="804"/>
      <c r="AH490" s="804"/>
      <c r="AI490" s="804"/>
      <c r="AJ490" s="804"/>
      <c r="AK490" s="804"/>
      <c r="AL490" s="804"/>
      <c r="AM490" s="804"/>
      <c r="AN490" s="804"/>
      <c r="AO490" s="804"/>
      <c r="AP490" s="804"/>
      <c r="AQ490" s="804"/>
      <c r="AR490" s="804"/>
      <c r="AS490" s="804"/>
      <c r="AT490" s="804"/>
      <c r="AU490" s="804"/>
      <c r="AV490" s="804"/>
      <c r="AW490" s="804"/>
      <c r="AX490" s="1533"/>
      <c r="AY490" s="1533"/>
      <c r="AZ490" s="1533"/>
      <c r="BA490" s="1533"/>
      <c r="BB490" s="161"/>
      <c r="BC490" s="8"/>
      <c r="BD490" s="173"/>
      <c r="BE490" s="773"/>
      <c r="BF490" s="173"/>
      <c r="BG490" s="173"/>
      <c r="BH490" s="173"/>
    </row>
    <row r="491" spans="1:85" s="4" customFormat="1" ht="15" customHeight="1">
      <c r="A491" s="770"/>
      <c r="B491" s="570"/>
      <c r="C491" s="1422"/>
      <c r="D491" s="1422"/>
      <c r="E491" s="1422"/>
      <c r="F491" s="1422"/>
      <c r="G491" s="161"/>
      <c r="H491" s="161"/>
      <c r="I491" s="1467" t="s">
        <v>1344</v>
      </c>
      <c r="J491" s="1467"/>
      <c r="K491" s="1467"/>
      <c r="L491" s="1467"/>
      <c r="M491" s="1467"/>
      <c r="N491" s="1467"/>
      <c r="O491" s="1467"/>
      <c r="P491" s="1467"/>
      <c r="Q491" s="1467"/>
      <c r="R491" s="1467"/>
      <c r="S491" s="1467"/>
      <c r="T491" s="161"/>
      <c r="U491" s="161"/>
      <c r="V491" s="161"/>
      <c r="W491" s="161"/>
      <c r="X491" s="1467" t="s">
        <v>1345</v>
      </c>
      <c r="Y491" s="1467"/>
      <c r="Z491" s="1467"/>
      <c r="AA491" s="1467"/>
      <c r="AB491" s="1467"/>
      <c r="AC491" s="1467"/>
      <c r="AD491" s="1467"/>
      <c r="AE491" s="1467"/>
      <c r="AF491" s="1467"/>
      <c r="AG491" s="1467"/>
      <c r="AH491" s="161"/>
      <c r="AI491" s="161"/>
      <c r="AJ491" s="161"/>
      <c r="AK491" s="161"/>
      <c r="AL491" s="161"/>
      <c r="AM491" s="161"/>
      <c r="AN491" s="161"/>
      <c r="AO491" s="161"/>
      <c r="AP491" s="161"/>
      <c r="AQ491" s="161"/>
      <c r="AR491" s="161"/>
      <c r="AS491" s="161"/>
      <c r="AT491" s="161"/>
      <c r="AU491" s="161"/>
      <c r="AV491" s="161"/>
      <c r="AW491" s="161"/>
      <c r="AX491" s="801"/>
      <c r="AY491" s="801"/>
      <c r="AZ491" s="801"/>
      <c r="BA491" s="801"/>
      <c r="BB491" s="161"/>
      <c r="BC491" s="8"/>
      <c r="BD491" s="173"/>
      <c r="BE491" s="773"/>
      <c r="BF491" s="173"/>
      <c r="BG491" s="173"/>
      <c r="BH491" s="173"/>
    </row>
    <row r="492" spans="1:85" s="4" customFormat="1" ht="15" customHeight="1">
      <c r="A492" s="770"/>
      <c r="B492" s="570"/>
      <c r="C492" s="1422"/>
      <c r="D492" s="1422"/>
      <c r="E492" s="1422"/>
      <c r="F492" s="1422"/>
      <c r="G492" s="161"/>
      <c r="H492" s="161"/>
      <c r="I492" s="161"/>
      <c r="J492" s="161"/>
      <c r="K492" s="161"/>
      <c r="L492" s="161"/>
      <c r="M492" s="161"/>
      <c r="N492" s="161"/>
      <c r="O492" s="161"/>
      <c r="P492" s="54"/>
      <c r="Q492" s="54"/>
      <c r="R492" s="54"/>
      <c r="S492" s="161"/>
      <c r="T492" s="161"/>
      <c r="U492" s="161"/>
      <c r="V492" s="161"/>
      <c r="W492" s="161"/>
      <c r="X492" s="161"/>
      <c r="Y492" s="161"/>
      <c r="Z492" s="161"/>
      <c r="AA492" s="161"/>
      <c r="AB492" s="161"/>
      <c r="AC492" s="161"/>
      <c r="AD492" s="161"/>
      <c r="AE492" s="161"/>
      <c r="AF492" s="161"/>
      <c r="AG492" s="161"/>
      <c r="AH492" s="161"/>
      <c r="AI492" s="161"/>
      <c r="AJ492" s="161"/>
      <c r="AK492" s="161"/>
      <c r="AL492" s="161"/>
      <c r="AM492" s="161"/>
      <c r="AN492" s="161"/>
      <c r="AO492" s="161"/>
      <c r="AP492" s="161"/>
      <c r="AQ492" s="161"/>
      <c r="AR492" s="161"/>
      <c r="AS492" s="161"/>
      <c r="AT492" s="161"/>
      <c r="AU492" s="161"/>
      <c r="AV492" s="161"/>
      <c r="AW492" s="161"/>
      <c r="AX492" s="801"/>
      <c r="AY492" s="801"/>
      <c r="AZ492" s="801"/>
      <c r="BA492" s="801"/>
      <c r="BB492" s="161"/>
      <c r="BC492" s="8"/>
      <c r="BD492" s="173"/>
      <c r="BE492" s="773"/>
      <c r="BF492" s="173"/>
      <c r="BG492" s="173"/>
      <c r="BH492" s="173"/>
    </row>
    <row r="493" spans="1:85" s="4" customFormat="1" ht="15" customHeight="1">
      <c r="A493" s="770"/>
      <c r="B493" s="7"/>
      <c r="C493" s="1422"/>
      <c r="D493" s="1422"/>
      <c r="E493" s="1422"/>
      <c r="F493" s="1422"/>
      <c r="G493" s="161"/>
      <c r="H493" s="161"/>
      <c r="I493" s="75" t="s">
        <v>1346</v>
      </c>
      <c r="J493" s="76"/>
      <c r="K493" s="76"/>
      <c r="L493" s="81"/>
      <c r="M493" s="193"/>
      <c r="N493" s="1427">
        <v>0</v>
      </c>
      <c r="O493" s="1428"/>
      <c r="P493" s="1428"/>
      <c r="Q493" s="1429"/>
      <c r="R493" s="161"/>
      <c r="S493" s="161" t="s">
        <v>1301</v>
      </c>
      <c r="T493" s="161"/>
      <c r="U493" s="161"/>
      <c r="V493" s="161"/>
      <c r="W493" s="75"/>
      <c r="X493" s="75" t="s">
        <v>1346</v>
      </c>
      <c r="Y493" s="76"/>
      <c r="Z493" s="76"/>
      <c r="AA493" s="81"/>
      <c r="AB493" s="1427">
        <v>0</v>
      </c>
      <c r="AC493" s="1428"/>
      <c r="AD493" s="1428"/>
      <c r="AE493" s="1429"/>
      <c r="AF493" s="161"/>
      <c r="AG493" s="161" t="s">
        <v>1301</v>
      </c>
      <c r="AH493" s="161"/>
      <c r="AI493" s="161"/>
      <c r="AJ493" s="161"/>
      <c r="AK493" s="161"/>
      <c r="AL493" s="161"/>
      <c r="AM493" s="161"/>
      <c r="AN493" s="161"/>
      <c r="AO493" s="161"/>
      <c r="AP493" s="161"/>
      <c r="AQ493" s="1343" t="s">
        <v>8073</v>
      </c>
      <c r="AR493" s="1343"/>
      <c r="AS493" s="1343"/>
      <c r="AT493" s="1343"/>
      <c r="AU493" s="1343"/>
      <c r="AV493" s="1343"/>
      <c r="AW493" s="1343"/>
      <c r="AX493" s="1453" t="str">
        <f>'Control Panel'!B1590</f>
        <v>Not Available</v>
      </c>
      <c r="AY493" s="1453"/>
      <c r="AZ493" s="1453"/>
      <c r="BA493" s="1453"/>
      <c r="BB493" s="802"/>
      <c r="BC493" s="8"/>
      <c r="BD493" s="173"/>
      <c r="BE493" s="773"/>
      <c r="BF493" s="173"/>
      <c r="BG493" s="173"/>
      <c r="BH493" s="173"/>
    </row>
    <row r="494" spans="1:85" s="4" customFormat="1" ht="9" customHeight="1">
      <c r="A494" s="770"/>
      <c r="B494" s="7"/>
      <c r="C494" s="1422"/>
      <c r="D494" s="1422"/>
      <c r="E494" s="1422"/>
      <c r="F494" s="1422"/>
      <c r="G494" s="161"/>
      <c r="H494" s="803"/>
      <c r="I494" s="161"/>
      <c r="J494" s="161"/>
      <c r="K494" s="161"/>
      <c r="L494" s="161"/>
      <c r="M494" s="161"/>
      <c r="N494" s="161"/>
      <c r="O494" s="161"/>
      <c r="P494" s="161"/>
      <c r="Q494" s="161"/>
      <c r="R494" s="161"/>
      <c r="S494" s="161"/>
      <c r="T494" s="161"/>
      <c r="U494" s="161"/>
      <c r="V494" s="161"/>
      <c r="W494" s="161"/>
      <c r="X494" s="161"/>
      <c r="Y494" s="161"/>
      <c r="Z494" s="161"/>
      <c r="AA494" s="161"/>
      <c r="AB494" s="161"/>
      <c r="AC494" s="161"/>
      <c r="AD494" s="161"/>
      <c r="AE494" s="161"/>
      <c r="AF494" s="161"/>
      <c r="AG494" s="161"/>
      <c r="AH494" s="161"/>
      <c r="AI494" s="161"/>
      <c r="AJ494" s="161"/>
      <c r="AK494" s="161"/>
      <c r="AL494" s="161"/>
      <c r="AM494" s="161"/>
      <c r="AN494" s="161"/>
      <c r="AO494" s="161"/>
      <c r="AP494" s="161"/>
      <c r="AQ494" s="1294"/>
      <c r="AR494" s="1294"/>
      <c r="AS494" s="1294"/>
      <c r="AT494" s="1294"/>
      <c r="AU494" s="1294"/>
      <c r="AV494" s="1294"/>
      <c r="AW494" s="1294"/>
      <c r="AX494" s="654"/>
      <c r="AY494" s="654"/>
      <c r="AZ494" s="654"/>
      <c r="BA494" s="654"/>
      <c r="BB494" s="802"/>
      <c r="BC494" s="8"/>
      <c r="BD494" s="173"/>
      <c r="BE494" s="773"/>
      <c r="BF494" s="173"/>
      <c r="BG494" s="173"/>
      <c r="BH494" s="173"/>
    </row>
    <row r="495" spans="1:85" s="4" customFormat="1" ht="14.25" customHeight="1">
      <c r="A495" s="770"/>
      <c r="B495" s="7"/>
      <c r="C495" s="1422"/>
      <c r="D495" s="1422"/>
      <c r="E495" s="1422"/>
      <c r="F495" s="1422"/>
      <c r="G495" s="161"/>
      <c r="H495" s="161"/>
      <c r="I495" s="75" t="s">
        <v>1347</v>
      </c>
      <c r="J495" s="76"/>
      <c r="K495" s="76"/>
      <c r="L495" s="76"/>
      <c r="M495" s="161"/>
      <c r="N495" s="1427">
        <v>0</v>
      </c>
      <c r="O495" s="1428"/>
      <c r="P495" s="1428"/>
      <c r="Q495" s="1429"/>
      <c r="R495" s="161"/>
      <c r="S495" s="161" t="s">
        <v>1301</v>
      </c>
      <c r="T495" s="161"/>
      <c r="U495" s="161"/>
      <c r="V495" s="161"/>
      <c r="W495" s="75"/>
      <c r="X495" s="75" t="s">
        <v>1347</v>
      </c>
      <c r="Y495" s="76"/>
      <c r="Z495" s="76"/>
      <c r="AA495" s="76"/>
      <c r="AB495" s="1427">
        <v>0</v>
      </c>
      <c r="AC495" s="1428"/>
      <c r="AD495" s="1428"/>
      <c r="AE495" s="1429"/>
      <c r="AF495" s="161"/>
      <c r="AG495" s="161" t="s">
        <v>1301</v>
      </c>
      <c r="AH495" s="161"/>
      <c r="AI495" s="161"/>
      <c r="AJ495" s="161"/>
      <c r="AK495" s="161"/>
      <c r="AL495" s="161"/>
      <c r="AM495" s="161"/>
      <c r="AN495" s="161"/>
      <c r="AO495" s="161"/>
      <c r="AP495" s="161"/>
      <c r="AQ495" s="1343" t="s">
        <v>1348</v>
      </c>
      <c r="AR495" s="1343"/>
      <c r="AS495" s="1343"/>
      <c r="AT495" s="1343"/>
      <c r="AU495" s="1343"/>
      <c r="AV495" s="1343"/>
      <c r="AW495" s="1343"/>
      <c r="AX495" s="1453" t="str">
        <f>'Control Panel'!E1590</f>
        <v>Not Available</v>
      </c>
      <c r="AY495" s="1453"/>
      <c r="AZ495" s="1453"/>
      <c r="BA495" s="1453"/>
      <c r="BB495" s="802"/>
      <c r="BC495" s="8"/>
      <c r="BD495" s="173"/>
      <c r="BE495" s="773"/>
      <c r="BF495" s="173"/>
      <c r="BG495" s="173"/>
      <c r="BH495" s="173"/>
    </row>
    <row r="496" spans="1:85" s="4" customFormat="1" ht="5.15" customHeight="1">
      <c r="A496" s="770"/>
      <c r="B496" s="7"/>
      <c r="C496" s="1422"/>
      <c r="D496" s="1422"/>
      <c r="E496" s="1422"/>
      <c r="F496" s="1422"/>
      <c r="G496" s="161"/>
      <c r="H496" s="161"/>
      <c r="I496" s="76"/>
      <c r="J496" s="76"/>
      <c r="K496" s="76"/>
      <c r="L496" s="76"/>
      <c r="M496" s="161"/>
      <c r="N496" s="161"/>
      <c r="O496" s="161"/>
      <c r="P496" s="54"/>
      <c r="Q496" s="54"/>
      <c r="R496" s="161"/>
      <c r="S496" s="161"/>
      <c r="T496" s="161"/>
      <c r="U496" s="161"/>
      <c r="V496" s="161"/>
      <c r="W496" s="161"/>
      <c r="X496" s="161"/>
      <c r="Y496" s="161"/>
      <c r="Z496" s="161"/>
      <c r="AA496" s="161"/>
      <c r="AB496" s="161"/>
      <c r="AC496" s="161"/>
      <c r="AD496" s="161"/>
      <c r="AE496" s="161"/>
      <c r="AF496" s="161"/>
      <c r="AG496" s="161"/>
      <c r="AH496" s="161"/>
      <c r="AI496" s="161"/>
      <c r="AJ496" s="161"/>
      <c r="AK496" s="161"/>
      <c r="AL496" s="161"/>
      <c r="AM496" s="161"/>
      <c r="AN496" s="161"/>
      <c r="AO496" s="161"/>
      <c r="AP496" s="161"/>
      <c r="AQ496" s="1294"/>
      <c r="AR496" s="1294"/>
      <c r="AS496" s="1294"/>
      <c r="AT496" s="1294"/>
      <c r="AU496" s="1294"/>
      <c r="AV496" s="1294"/>
      <c r="AW496" s="1294"/>
      <c r="AX496" s="654"/>
      <c r="AY496" s="654"/>
      <c r="AZ496" s="654"/>
      <c r="BA496" s="654"/>
      <c r="BB496" s="802"/>
      <c r="BC496" s="8"/>
      <c r="BD496" s="173"/>
      <c r="BE496" s="773"/>
      <c r="BF496" s="173"/>
      <c r="BG496" s="173"/>
      <c r="BH496" s="173"/>
    </row>
    <row r="497" spans="1:85" s="4" customFormat="1" ht="17.25" customHeight="1">
      <c r="A497" s="770"/>
      <c r="B497" s="7"/>
      <c r="C497" s="1422"/>
      <c r="D497" s="1422"/>
      <c r="E497" s="1422"/>
      <c r="F497" s="1422"/>
      <c r="G497" s="161"/>
      <c r="H497" s="161"/>
      <c r="I497" s="161"/>
      <c r="J497" s="161"/>
      <c r="K497" s="161"/>
      <c r="L497" s="161"/>
      <c r="M497" s="161"/>
      <c r="N497" s="161"/>
      <c r="O497" s="161"/>
      <c r="P497" s="54"/>
      <c r="Q497" s="54"/>
      <c r="R497" s="161"/>
      <c r="S497" s="161"/>
      <c r="T497" s="161"/>
      <c r="U497" s="161"/>
      <c r="V497" s="161"/>
      <c r="W497" s="161"/>
      <c r="X497" s="161"/>
      <c r="Y497" s="161"/>
      <c r="Z497" s="161"/>
      <c r="AA497" s="161"/>
      <c r="AB497" s="161"/>
      <c r="AC497" s="161"/>
      <c r="AD497" s="161"/>
      <c r="AE497" s="161"/>
      <c r="AF497" s="161"/>
      <c r="AG497" s="161"/>
      <c r="AH497" s="161"/>
      <c r="AI497" s="161"/>
      <c r="AJ497" s="161"/>
      <c r="AK497" s="161"/>
      <c r="AL497" s="161"/>
      <c r="AM497" s="161"/>
      <c r="AN497" s="161"/>
      <c r="AO497" s="161"/>
      <c r="AP497" s="161"/>
      <c r="AQ497" s="1371" t="s">
        <v>1349</v>
      </c>
      <c r="AR497" s="1371"/>
      <c r="AS497" s="1371"/>
      <c r="AT497" s="1371"/>
      <c r="AU497" s="1371"/>
      <c r="AV497" s="1371"/>
      <c r="AW497" s="1371"/>
      <c r="AX497" s="1432" t="str">
        <f>'Control Panel'!H1590</f>
        <v>Not Available</v>
      </c>
      <c r="AY497" s="1432"/>
      <c r="AZ497" s="1432"/>
      <c r="BA497" s="1432"/>
      <c r="BB497" s="802"/>
      <c r="BC497" s="8"/>
      <c r="BD497" s="173"/>
      <c r="BE497" s="773"/>
      <c r="BF497" s="173"/>
      <c r="BG497" s="173"/>
      <c r="BH497" s="173"/>
    </row>
    <row r="498" spans="1:85" s="4" customFormat="1" ht="6.75" customHeight="1">
      <c r="A498" s="770"/>
      <c r="B498" s="7"/>
      <c r="C498" s="161"/>
      <c r="D498" s="161"/>
      <c r="E498" s="1301"/>
      <c r="F498" s="161"/>
      <c r="G498" s="161"/>
      <c r="H498" s="161"/>
      <c r="I498" s="161"/>
      <c r="J498" s="15"/>
      <c r="K498" s="15"/>
      <c r="L498" s="161"/>
      <c r="M498" s="15"/>
      <c r="N498" s="161"/>
      <c r="O498" s="161"/>
      <c r="P498" s="15"/>
      <c r="Q498" s="161"/>
      <c r="R498" s="161"/>
      <c r="S498" s="161"/>
      <c r="T498" s="161"/>
      <c r="U498" s="161"/>
      <c r="V498" s="15"/>
      <c r="W498" s="15"/>
      <c r="X498" s="161"/>
      <c r="Y498" s="161"/>
      <c r="Z498" s="161"/>
      <c r="AA498" s="161"/>
      <c r="AB498" s="161"/>
      <c r="AC498" s="161"/>
      <c r="AD498" s="161"/>
      <c r="AE498" s="161"/>
      <c r="AF498" s="15"/>
      <c r="AG498" s="161"/>
      <c r="AH498" s="161"/>
      <c r="AI498" s="161"/>
      <c r="AJ498" s="161"/>
      <c r="AK498" s="161"/>
      <c r="AL498" s="161"/>
      <c r="AM498" s="161"/>
      <c r="AN498" s="15"/>
      <c r="AO498" s="15"/>
      <c r="AP498" s="161"/>
      <c r="AQ498" s="1294"/>
      <c r="AR498" s="1294"/>
      <c r="AS498" s="1294"/>
      <c r="AT498" s="1294"/>
      <c r="AU498" s="1294"/>
      <c r="AV498" s="1294"/>
      <c r="AW498" s="1294"/>
      <c r="AX498" s="161"/>
      <c r="AY498" s="161"/>
      <c r="AZ498" s="161"/>
      <c r="BA498" s="161"/>
      <c r="BB498" s="161"/>
      <c r="BC498" s="8"/>
      <c r="BD498" s="173"/>
      <c r="BE498" s="773"/>
      <c r="BF498" s="173"/>
      <c r="BG498" s="173"/>
      <c r="BH498" s="173"/>
    </row>
    <row r="499" spans="1:85" s="4" customFormat="1" ht="15" customHeight="1">
      <c r="A499" s="770"/>
      <c r="B499" s="570"/>
      <c r="C499" s="1531" t="s">
        <v>8147</v>
      </c>
      <c r="D499" s="1531"/>
      <c r="E499" s="1531"/>
      <c r="F499" s="1531"/>
      <c r="G499" s="1296"/>
      <c r="H499" s="1296"/>
      <c r="I499" s="1296"/>
      <c r="J499" s="161"/>
      <c r="K499" s="161"/>
      <c r="L499" s="1296"/>
      <c r="M499" s="1300"/>
      <c r="N499" s="1297"/>
      <c r="O499" s="1297"/>
      <c r="P499" s="54"/>
      <c r="Q499" s="1299"/>
      <c r="R499" s="1298"/>
      <c r="S499" s="1296"/>
      <c r="T499" s="1296"/>
      <c r="U499" s="1296"/>
      <c r="V499" s="161"/>
      <c r="W499" s="161"/>
      <c r="X499" s="1296"/>
      <c r="Y499" s="1296"/>
      <c r="Z499" s="1296"/>
      <c r="AA499" s="1296"/>
      <c r="AB499" s="1296"/>
      <c r="AC499" s="1296"/>
      <c r="AD499" s="1296"/>
      <c r="AE499" s="1296"/>
      <c r="AF499" s="161"/>
      <c r="AG499" s="1296"/>
      <c r="AH499" s="1296"/>
      <c r="AI499" s="1296"/>
      <c r="AJ499" s="1296"/>
      <c r="AK499" s="1296"/>
      <c r="AL499" s="1296"/>
      <c r="AM499" s="1296"/>
      <c r="AN499" s="161"/>
      <c r="AO499" s="161"/>
      <c r="AP499" s="1296"/>
      <c r="AQ499" s="1302"/>
      <c r="AR499" s="1302"/>
      <c r="AS499" s="1302"/>
      <c r="AT499" s="1302"/>
      <c r="AU499" s="1302"/>
      <c r="AV499" s="1302"/>
      <c r="AW499" s="1302"/>
      <c r="AX499" s="1461"/>
      <c r="AY499" s="1461"/>
      <c r="AZ499" s="1461"/>
      <c r="BA499" s="1461"/>
      <c r="BB499" s="161"/>
      <c r="BC499" s="8"/>
      <c r="BD499" s="173"/>
      <c r="BE499" s="773"/>
      <c r="BF499" s="173"/>
      <c r="BG499" s="173"/>
      <c r="BH499" s="173"/>
    </row>
    <row r="500" spans="1:85" s="4" customFormat="1" ht="15" customHeight="1">
      <c r="A500" s="770"/>
      <c r="B500" s="7"/>
      <c r="C500" s="1422"/>
      <c r="D500" s="1422"/>
      <c r="E500" s="1422"/>
      <c r="F500" s="1422"/>
      <c r="G500" s="161"/>
      <c r="H500" s="75" t="s">
        <v>8063</v>
      </c>
      <c r="I500" s="75"/>
      <c r="J500" s="76"/>
      <c r="K500" s="76"/>
      <c r="L500" s="81"/>
      <c r="M500" s="193"/>
      <c r="N500" s="1427">
        <v>0</v>
      </c>
      <c r="O500" s="1428"/>
      <c r="P500" s="1428"/>
      <c r="Q500" s="1429"/>
      <c r="R500" s="161"/>
      <c r="S500" s="161" t="s">
        <v>9</v>
      </c>
      <c r="T500" s="161"/>
      <c r="U500" s="161"/>
      <c r="V500" s="3"/>
      <c r="W500" s="3"/>
      <c r="X500" s="161"/>
      <c r="Y500" s="161"/>
      <c r="Z500" s="161"/>
      <c r="AA500" s="161"/>
      <c r="AB500" s="161"/>
      <c r="AC500" s="161"/>
      <c r="AD500" s="161"/>
      <c r="AE500" s="161"/>
      <c r="AF500" s="161"/>
      <c r="AG500" s="161"/>
      <c r="AH500" s="161"/>
      <c r="AI500" s="161"/>
      <c r="AJ500" s="161"/>
      <c r="AK500" s="161"/>
      <c r="AL500" s="161"/>
      <c r="AM500" s="161"/>
      <c r="AN500" s="161"/>
      <c r="AO500" s="161"/>
      <c r="AP500" s="161"/>
      <c r="AQ500" s="1343" t="s">
        <v>8066</v>
      </c>
      <c r="AR500" s="1343"/>
      <c r="AS500" s="1343"/>
      <c r="AT500" s="1343"/>
      <c r="AU500" s="1343"/>
      <c r="AV500" s="1343"/>
      <c r="AW500" s="1343"/>
      <c r="AX500" s="1585" t="str">
        <f>'Control Panel'!B1559</f>
        <v>Not Available</v>
      </c>
      <c r="AY500" s="1585"/>
      <c r="AZ500" s="1585"/>
      <c r="BA500" s="1585"/>
      <c r="BB500" s="1295"/>
      <c r="BC500" s="8"/>
      <c r="BD500" s="173"/>
      <c r="BE500" s="773"/>
      <c r="BF500" s="173"/>
      <c r="BG500" s="173"/>
      <c r="BH500" s="173"/>
    </row>
    <row r="501" spans="1:85" s="4" customFormat="1" ht="9" customHeight="1">
      <c r="A501" s="770"/>
      <c r="B501" s="7"/>
      <c r="C501" s="1422"/>
      <c r="D501" s="1422"/>
      <c r="E501" s="1422"/>
      <c r="F501" s="1422"/>
      <c r="G501" s="161"/>
      <c r="H501" s="161"/>
      <c r="I501" s="75"/>
      <c r="J501" s="161"/>
      <c r="K501" s="161"/>
      <c r="L501" s="161"/>
      <c r="M501" s="161"/>
      <c r="N501" s="161"/>
      <c r="O501" s="161"/>
      <c r="P501" s="161"/>
      <c r="Q501" s="3"/>
      <c r="R501" s="161"/>
      <c r="S501" s="161"/>
      <c r="T501" s="161"/>
      <c r="U501" s="161"/>
      <c r="V501" s="161"/>
      <c r="W501" s="161"/>
      <c r="X501" s="161"/>
      <c r="Y501" s="161"/>
      <c r="Z501" s="161"/>
      <c r="AA501" s="161"/>
      <c r="AB501" s="161"/>
      <c r="AC501" s="161"/>
      <c r="AD501" s="161"/>
      <c r="AE501" s="161"/>
      <c r="AF501" s="161"/>
      <c r="AG501" s="161"/>
      <c r="AH501" s="161"/>
      <c r="AI501" s="161"/>
      <c r="AJ501" s="161"/>
      <c r="AK501" s="161"/>
      <c r="AL501" s="161"/>
      <c r="AM501" s="161"/>
      <c r="AN501" s="161"/>
      <c r="AO501" s="161"/>
      <c r="AP501" s="161"/>
      <c r="AQ501" s="1294"/>
      <c r="AR501" s="1294"/>
      <c r="AS501" s="1294"/>
      <c r="AT501" s="1294"/>
      <c r="AU501" s="1294"/>
      <c r="AV501" s="1294"/>
      <c r="AW501" s="1294"/>
      <c r="AX501" s="654"/>
      <c r="AY501" s="654"/>
      <c r="AZ501" s="654"/>
      <c r="BA501" s="654"/>
      <c r="BB501" s="1295"/>
      <c r="BC501" s="8"/>
      <c r="BD501" s="173"/>
      <c r="BE501" s="773"/>
      <c r="BF501" s="173"/>
      <c r="BG501" s="173"/>
      <c r="BH501" s="173"/>
    </row>
    <row r="502" spans="1:85" s="4" customFormat="1" ht="14.25" customHeight="1">
      <c r="A502" s="770"/>
      <c r="B502" s="7"/>
      <c r="C502" s="1422"/>
      <c r="D502" s="1422"/>
      <c r="E502" s="1422"/>
      <c r="F502" s="1422"/>
      <c r="G502" s="161"/>
      <c r="H502" s="75" t="s">
        <v>8064</v>
      </c>
      <c r="I502" s="75"/>
      <c r="J502" s="76"/>
      <c r="K502" s="76"/>
      <c r="L502" s="76"/>
      <c r="M502" s="161"/>
      <c r="N502" s="1469">
        <v>0</v>
      </c>
      <c r="O502" s="1470"/>
      <c r="P502" s="1470"/>
      <c r="Q502" s="1471"/>
      <c r="R502" s="161"/>
      <c r="S502" s="161" t="s">
        <v>8065</v>
      </c>
      <c r="T502" s="161"/>
      <c r="U502" s="161"/>
      <c r="V502" s="161"/>
      <c r="W502" s="161"/>
      <c r="X502" s="3"/>
      <c r="Y502" s="161"/>
      <c r="Z502" s="161"/>
      <c r="AA502" s="161"/>
      <c r="AB502" s="161"/>
      <c r="AC502" s="161"/>
      <c r="AD502" s="161"/>
      <c r="AE502" s="161"/>
      <c r="AF502" s="161"/>
      <c r="AG502" s="161"/>
      <c r="AH502" s="161"/>
      <c r="AI502" s="161"/>
      <c r="AJ502" s="161"/>
      <c r="AK502" s="161"/>
      <c r="AL502" s="161"/>
      <c r="AM502" s="161"/>
      <c r="AN502" s="161"/>
      <c r="AO502" s="161"/>
      <c r="AP502" s="161"/>
      <c r="AQ502" s="1343" t="s">
        <v>8067</v>
      </c>
      <c r="AR502" s="1343"/>
      <c r="AS502" s="1343"/>
      <c r="AT502" s="1343"/>
      <c r="AU502" s="1343"/>
      <c r="AV502" s="1343"/>
      <c r="AW502" s="1343"/>
      <c r="AX502" s="1453" t="str">
        <f>'Control Panel'!C1559</f>
        <v>Not Available</v>
      </c>
      <c r="AY502" s="1453"/>
      <c r="AZ502" s="1453"/>
      <c r="BA502" s="1453"/>
      <c r="BB502" s="1295"/>
      <c r="BC502" s="8"/>
      <c r="BD502" s="173"/>
      <c r="BE502" s="773"/>
      <c r="BF502" s="173"/>
      <c r="BG502" s="173"/>
      <c r="BH502" s="173"/>
    </row>
    <row r="503" spans="1:85" s="4" customFormat="1" ht="5.15" customHeight="1">
      <c r="A503" s="770"/>
      <c r="B503" s="7"/>
      <c r="C503" s="1422"/>
      <c r="D503" s="1422"/>
      <c r="E503" s="1422"/>
      <c r="F503" s="1422"/>
      <c r="G503" s="161"/>
      <c r="H503" s="3"/>
      <c r="I503" s="76"/>
      <c r="J503" s="76"/>
      <c r="K503" s="76"/>
      <c r="L503" s="76"/>
      <c r="M503" s="161"/>
      <c r="N503" s="161"/>
      <c r="O503" s="161"/>
      <c r="P503" s="54"/>
      <c r="Q503" s="54"/>
      <c r="R503" s="161"/>
      <c r="S503" s="161"/>
      <c r="T503" s="161"/>
      <c r="U503" s="161"/>
      <c r="V503" s="161"/>
      <c r="W503" s="161"/>
      <c r="X503" s="161"/>
      <c r="Y503" s="161"/>
      <c r="Z503" s="161"/>
      <c r="AA503" s="161"/>
      <c r="AB503" s="161"/>
      <c r="AC503" s="161"/>
      <c r="AD503" s="161"/>
      <c r="AE503" s="161"/>
      <c r="AF503" s="161"/>
      <c r="AG503" s="161"/>
      <c r="AH503" s="161"/>
      <c r="AI503" s="161"/>
      <c r="AJ503" s="161"/>
      <c r="AK503" s="161"/>
      <c r="AL503" s="161"/>
      <c r="AM503" s="161"/>
      <c r="AN503" s="161"/>
      <c r="AO503" s="161"/>
      <c r="AP503" s="161"/>
      <c r="AQ503" s="1294"/>
      <c r="AR503" s="1294"/>
      <c r="AS503" s="1294"/>
      <c r="AT503" s="1294"/>
      <c r="AU503" s="1294"/>
      <c r="AV503" s="1294"/>
      <c r="AW503" s="1294"/>
      <c r="AX503" s="654"/>
      <c r="AY503" s="654"/>
      <c r="AZ503" s="654"/>
      <c r="BA503" s="654"/>
      <c r="BB503" s="1295"/>
      <c r="BC503" s="8"/>
      <c r="BD503" s="173"/>
      <c r="BE503" s="773"/>
      <c r="BF503" s="173"/>
      <c r="BG503" s="173"/>
      <c r="BH503" s="173"/>
    </row>
    <row r="504" spans="1:85" s="4" customFormat="1" ht="17.25" customHeight="1">
      <c r="A504" s="770"/>
      <c r="B504" s="7"/>
      <c r="C504" s="1422"/>
      <c r="D504" s="1422"/>
      <c r="E504" s="1422"/>
      <c r="F504" s="1422"/>
      <c r="G504" s="161"/>
      <c r="H504" s="161"/>
      <c r="I504" s="161"/>
      <c r="J504" s="161"/>
      <c r="K504" s="161"/>
      <c r="L504" s="161"/>
      <c r="M504" s="161"/>
      <c r="N504" s="161"/>
      <c r="O504" s="161"/>
      <c r="P504" s="54"/>
      <c r="Q504" s="54"/>
      <c r="R504" s="161"/>
      <c r="S504" s="161"/>
      <c r="T504" s="161"/>
      <c r="U504" s="161"/>
      <c r="V504" s="161"/>
      <c r="W504" s="161"/>
      <c r="X504" s="161"/>
      <c r="Y504" s="161"/>
      <c r="Z504" s="161"/>
      <c r="AA504" s="161"/>
      <c r="AB504" s="161"/>
      <c r="AC504" s="161"/>
      <c r="AD504" s="161"/>
      <c r="AE504" s="161"/>
      <c r="AF504" s="161"/>
      <c r="AG504" s="161"/>
      <c r="AH504" s="161"/>
      <c r="AI504" s="161"/>
      <c r="AJ504" s="161"/>
      <c r="AK504" s="161"/>
      <c r="AL504" s="161"/>
      <c r="AM504" s="161"/>
      <c r="AN504" s="161"/>
      <c r="AO504" s="161"/>
      <c r="AP504" s="161"/>
      <c r="AQ504" s="1371" t="s">
        <v>8074</v>
      </c>
      <c r="AR504" s="1371"/>
      <c r="AS504" s="1371"/>
      <c r="AT504" s="1371"/>
      <c r="AU504" s="1371"/>
      <c r="AV504" s="1371"/>
      <c r="AW504" s="1371"/>
      <c r="AX504" s="1432">
        <f>SUM(AX500:BA502)</f>
        <v>0</v>
      </c>
      <c r="AY504" s="1432"/>
      <c r="AZ504" s="1432"/>
      <c r="BA504" s="1432"/>
      <c r="BB504" s="1295"/>
      <c r="BC504" s="8"/>
      <c r="BD504" s="173"/>
      <c r="BE504" s="773"/>
      <c r="BF504" s="173"/>
      <c r="BG504" s="173"/>
      <c r="BH504" s="173"/>
    </row>
    <row r="505" spans="1:85" s="4" customFormat="1" ht="6.75" customHeight="1">
      <c r="A505" s="770"/>
      <c r="B505" s="7"/>
      <c r="C505" s="161"/>
      <c r="D505" s="161"/>
      <c r="E505" s="161"/>
      <c r="F505" s="161"/>
      <c r="G505" s="161"/>
      <c r="H505" s="161"/>
      <c r="I505" s="161"/>
      <c r="J505" s="161"/>
      <c r="K505" s="161"/>
      <c r="L505" s="161"/>
      <c r="M505" s="161"/>
      <c r="N505" s="161"/>
      <c r="O505" s="161"/>
      <c r="P505" s="54"/>
      <c r="Q505" s="54"/>
      <c r="R505" s="54"/>
      <c r="S505" s="161"/>
      <c r="T505" s="161"/>
      <c r="U505" s="161"/>
      <c r="V505" s="161"/>
      <c r="W505" s="161"/>
      <c r="X505" s="161"/>
      <c r="Y505" s="161"/>
      <c r="Z505" s="161"/>
      <c r="AA505" s="161"/>
      <c r="AB505" s="161"/>
      <c r="AC505" s="161"/>
      <c r="AD505" s="161"/>
      <c r="AE505" s="161"/>
      <c r="AF505" s="161"/>
      <c r="AG505" s="161"/>
      <c r="AH505" s="161"/>
      <c r="AI505" s="161"/>
      <c r="AJ505" s="161"/>
      <c r="AK505" s="161"/>
      <c r="AL505" s="161"/>
      <c r="AM505" s="161"/>
      <c r="AN505" s="161"/>
      <c r="AO505" s="161"/>
      <c r="AP505" s="161"/>
      <c r="AQ505" s="1294"/>
      <c r="AR505" s="1294"/>
      <c r="AS505" s="1294"/>
      <c r="AT505" s="1294"/>
      <c r="AU505" s="1294"/>
      <c r="AV505" s="1294"/>
      <c r="AW505" s="1294"/>
      <c r="AX505" s="703"/>
      <c r="AY505" s="703"/>
      <c r="AZ505" s="703"/>
      <c r="BA505" s="703"/>
      <c r="BB505" s="161"/>
      <c r="BC505" s="8"/>
      <c r="BD505" s="173"/>
      <c r="BE505" s="773"/>
      <c r="BF505" s="173"/>
      <c r="BG505" s="173"/>
      <c r="BH505" s="173"/>
    </row>
    <row r="506" spans="1:85" s="3" customFormat="1" ht="9" customHeight="1">
      <c r="A506" s="770"/>
      <c r="B506" s="7"/>
      <c r="C506" s="161"/>
      <c r="D506" s="188"/>
      <c r="E506" s="161"/>
      <c r="F506" s="161"/>
      <c r="G506" s="161"/>
      <c r="H506" s="161"/>
      <c r="I506" s="161"/>
      <c r="J506" s="15"/>
      <c r="K506" s="161"/>
      <c r="L506" s="161"/>
      <c r="M506" s="161"/>
      <c r="N506" s="161"/>
      <c r="O506" s="161"/>
      <c r="P506" s="15"/>
      <c r="Q506" s="161"/>
      <c r="R506" s="161"/>
      <c r="S506" s="161"/>
      <c r="T506" s="161"/>
      <c r="U506" s="161"/>
      <c r="V506" s="15"/>
      <c r="W506" s="15"/>
      <c r="X506" s="161"/>
      <c r="Y506" s="161"/>
      <c r="Z506" s="161"/>
      <c r="AA506" s="161"/>
      <c r="AB506" s="161"/>
      <c r="AC506" s="161"/>
      <c r="AD506" s="161"/>
      <c r="AE506" s="161"/>
      <c r="AF506" s="15"/>
      <c r="AG506" s="161"/>
      <c r="AH506" s="161"/>
      <c r="AI506" s="161"/>
      <c r="AJ506" s="161"/>
      <c r="AK506" s="161"/>
      <c r="AL506" s="161"/>
      <c r="AM506" s="161"/>
      <c r="AN506" s="161"/>
      <c r="AO506" s="161"/>
      <c r="AP506" s="161"/>
      <c r="AQ506" s="1294"/>
      <c r="AR506" s="1294"/>
      <c r="AS506" s="1294"/>
      <c r="AT506" s="1294"/>
      <c r="AU506" s="1303"/>
      <c r="AV506" s="1303"/>
      <c r="AW506" s="1303"/>
      <c r="AX506" s="787"/>
      <c r="AY506" s="787"/>
      <c r="AZ506" s="787"/>
      <c r="BA506" s="787"/>
      <c r="BB506" s="787"/>
      <c r="BC506" s="8"/>
      <c r="BD506" s="173"/>
      <c r="BE506" s="773"/>
      <c r="BF506" s="173"/>
      <c r="BG506" s="173"/>
      <c r="BH506" s="173"/>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5" customHeight="1">
      <c r="A507" s="770"/>
      <c r="B507" s="570"/>
      <c r="C507" s="1531" t="s">
        <v>8148</v>
      </c>
      <c r="D507" s="1531"/>
      <c r="E507" s="1531"/>
      <c r="F507" s="1531"/>
      <c r="G507" s="1296"/>
      <c r="H507" s="1296"/>
      <c r="I507" s="1296"/>
      <c r="J507" s="161"/>
      <c r="K507" s="1296"/>
      <c r="L507" s="1296"/>
      <c r="M507" s="1300"/>
      <c r="N507" s="1297"/>
      <c r="O507" s="1297"/>
      <c r="P507" s="54"/>
      <c r="Q507" s="1299"/>
      <c r="R507" s="1298"/>
      <c r="S507" s="1296"/>
      <c r="T507" s="1296"/>
      <c r="U507" s="1296"/>
      <c r="V507" s="161"/>
      <c r="W507" s="161"/>
      <c r="X507" s="1296"/>
      <c r="Y507" s="1296"/>
      <c r="Z507" s="1296"/>
      <c r="AA507" s="1296"/>
      <c r="AB507" s="1296"/>
      <c r="AC507" s="1296"/>
      <c r="AD507" s="1296"/>
      <c r="AE507" s="1296"/>
      <c r="AF507" s="161"/>
      <c r="AG507" s="1296"/>
      <c r="AH507" s="1296"/>
      <c r="AI507" s="1296"/>
      <c r="AJ507" s="1296"/>
      <c r="AK507" s="1296"/>
      <c r="AL507" s="1296"/>
      <c r="AM507" s="1296"/>
      <c r="AN507" s="1296"/>
      <c r="AO507" s="1296"/>
      <c r="AP507" s="1296"/>
      <c r="AQ507" s="1302"/>
      <c r="AR507" s="1302"/>
      <c r="AS507" s="1302"/>
      <c r="AT507" s="1302"/>
      <c r="AU507" s="1302"/>
      <c r="AV507" s="1302"/>
      <c r="AW507" s="1302"/>
      <c r="AX507" s="1461"/>
      <c r="AY507" s="1461"/>
      <c r="AZ507" s="1461"/>
      <c r="BA507" s="1461"/>
      <c r="BB507" s="161"/>
      <c r="BC507" s="8"/>
      <c r="BD507" s="173"/>
      <c r="BE507" s="773"/>
      <c r="BF507" s="173"/>
      <c r="BG507" s="173"/>
      <c r="BH507" s="173"/>
    </row>
    <row r="508" spans="1:85" s="4" customFormat="1" ht="15" customHeight="1">
      <c r="A508" s="770"/>
      <c r="B508" s="7"/>
      <c r="C508" s="1422"/>
      <c r="D508" s="1422"/>
      <c r="E508" s="1422"/>
      <c r="F508" s="1422"/>
      <c r="G508" s="161"/>
      <c r="H508" s="75" t="s">
        <v>8069</v>
      </c>
      <c r="I508" s="75"/>
      <c r="J508" s="76"/>
      <c r="K508" s="76"/>
      <c r="L508" s="81"/>
      <c r="M508" s="193"/>
      <c r="N508" s="1427">
        <v>0</v>
      </c>
      <c r="O508" s="1428"/>
      <c r="P508" s="1428"/>
      <c r="Q508" s="1429"/>
      <c r="R508" s="161"/>
      <c r="S508" s="161" t="s">
        <v>87</v>
      </c>
      <c r="T508" s="161"/>
      <c r="U508" s="161"/>
      <c r="V508" s="3"/>
      <c r="W508" s="3"/>
      <c r="X508" s="3"/>
      <c r="Y508" s="161"/>
      <c r="Z508" s="161"/>
      <c r="AA508" s="161"/>
      <c r="AB508" s="161"/>
      <c r="AC508" s="161"/>
      <c r="AD508" s="161"/>
      <c r="AE508" s="158"/>
      <c r="AF508" s="161"/>
      <c r="AG508" s="161"/>
      <c r="AH508" s="161"/>
      <c r="AI508" s="161"/>
      <c r="AJ508" s="161"/>
      <c r="AK508" s="161"/>
      <c r="AL508" s="161"/>
      <c r="AM508" s="161"/>
      <c r="AN508" s="161"/>
      <c r="AO508" s="161"/>
      <c r="AP508" s="161"/>
      <c r="AQ508" s="1343" t="s">
        <v>8076</v>
      </c>
      <c r="AR508" s="1343"/>
      <c r="AS508" s="1343"/>
      <c r="AT508" s="1343"/>
      <c r="AU508" s="1343"/>
      <c r="AV508" s="1343"/>
      <c r="AW508" s="1343"/>
      <c r="AX508" s="1453" t="str">
        <f>'Control Panel'!B1565</f>
        <v>Not Available</v>
      </c>
      <c r="AY508" s="1453"/>
      <c r="AZ508" s="1453"/>
      <c r="BA508" s="1453"/>
      <c r="BB508" s="1295"/>
      <c r="BC508" s="8"/>
      <c r="BD508" s="173"/>
      <c r="BE508" s="773"/>
      <c r="BF508" s="173"/>
      <c r="BG508" s="173"/>
      <c r="BH508" s="173"/>
    </row>
    <row r="509" spans="1:85" s="4" customFormat="1" ht="9" customHeight="1">
      <c r="A509" s="770"/>
      <c r="B509" s="7"/>
      <c r="C509" s="1422"/>
      <c r="D509" s="1422"/>
      <c r="E509" s="1422"/>
      <c r="F509" s="1422"/>
      <c r="G509" s="161"/>
      <c r="H509" s="161"/>
      <c r="I509" s="75"/>
      <c r="J509" s="161"/>
      <c r="K509" s="161"/>
      <c r="L509" s="161"/>
      <c r="M509" s="161"/>
      <c r="N509" s="161"/>
      <c r="O509" s="161"/>
      <c r="P509" s="161"/>
      <c r="Q509" s="3"/>
      <c r="R509" s="161"/>
      <c r="S509" s="161"/>
      <c r="T509" s="161"/>
      <c r="U509" s="161"/>
      <c r="V509" s="161"/>
      <c r="W509" s="161"/>
      <c r="X509" s="161"/>
      <c r="Y509" s="161"/>
      <c r="Z509" s="161"/>
      <c r="AA509" s="161"/>
      <c r="AB509" s="161"/>
      <c r="AC509" s="161"/>
      <c r="AD509" s="161"/>
      <c r="AE509" s="161"/>
      <c r="AF509" s="161"/>
      <c r="AG509" s="161"/>
      <c r="AH509" s="161"/>
      <c r="AI509" s="161"/>
      <c r="AJ509" s="161"/>
      <c r="AK509" s="161"/>
      <c r="AL509" s="161"/>
      <c r="AM509" s="161"/>
      <c r="AN509" s="161"/>
      <c r="AO509" s="161"/>
      <c r="AP509" s="161"/>
      <c r="AQ509" s="1294"/>
      <c r="AR509" s="1294"/>
      <c r="AS509" s="1294"/>
      <c r="AT509" s="1294"/>
      <c r="AU509" s="1294"/>
      <c r="AV509" s="1294"/>
      <c r="AW509" s="1294"/>
      <c r="AX509" s="654"/>
      <c r="AY509" s="654"/>
      <c r="AZ509" s="654"/>
      <c r="BA509" s="654"/>
      <c r="BB509" s="1295"/>
      <c r="BC509" s="8"/>
      <c r="BD509" s="173"/>
      <c r="BE509" s="773"/>
      <c r="BF509" s="173"/>
      <c r="BG509" s="173"/>
      <c r="BH509" s="173"/>
    </row>
    <row r="510" spans="1:85" s="4" customFormat="1" ht="14.25" customHeight="1">
      <c r="A510" s="770"/>
      <c r="B510" s="7"/>
      <c r="C510" s="1422"/>
      <c r="D510" s="1422"/>
      <c r="E510" s="1422"/>
      <c r="F510" s="1422"/>
      <c r="G510" s="161"/>
      <c r="H510" s="75" t="s">
        <v>8070</v>
      </c>
      <c r="I510" s="75"/>
      <c r="J510" s="76"/>
      <c r="K510" s="76"/>
      <c r="L510" s="76"/>
      <c r="M510" s="161"/>
      <c r="N510" s="1469">
        <v>0</v>
      </c>
      <c r="O510" s="1470"/>
      <c r="P510" s="1470"/>
      <c r="Q510" s="1471"/>
      <c r="R510" s="161"/>
      <c r="S510" s="161" t="s">
        <v>8071</v>
      </c>
      <c r="T510" s="161"/>
      <c r="U510" s="161"/>
      <c r="V510" s="161"/>
      <c r="W510" s="161"/>
      <c r="X510" s="3"/>
      <c r="Y510" s="161"/>
      <c r="Z510" s="161"/>
      <c r="AA510" s="161"/>
      <c r="AB510" s="161"/>
      <c r="AC510" s="161"/>
      <c r="AD510" s="161"/>
      <c r="AE510" s="161"/>
      <c r="AF510" s="161"/>
      <c r="AG510" s="161"/>
      <c r="AH510" s="161"/>
      <c r="AI510" s="161"/>
      <c r="AJ510" s="161"/>
      <c r="AK510" s="161"/>
      <c r="AL510" s="161"/>
      <c r="AM510" s="161"/>
      <c r="AN510" s="161"/>
      <c r="AO510" s="161"/>
      <c r="AP510" s="161"/>
      <c r="AQ510" s="1343" t="s">
        <v>8072</v>
      </c>
      <c r="AR510" s="1343"/>
      <c r="AS510" s="1343"/>
      <c r="AT510" s="1343"/>
      <c r="AU510" s="1343"/>
      <c r="AV510" s="1343"/>
      <c r="AW510" s="1343"/>
      <c r="AX510" s="1453" t="str">
        <f>'Control Panel'!C1565</f>
        <v>Not Available</v>
      </c>
      <c r="AY510" s="1453"/>
      <c r="AZ510" s="1453"/>
      <c r="BA510" s="1453"/>
      <c r="BB510" s="1295"/>
      <c r="BC510" s="8"/>
      <c r="BD510" s="173"/>
      <c r="BE510" s="773"/>
      <c r="BF510" s="173"/>
      <c r="BG510" s="173"/>
      <c r="BH510" s="173"/>
    </row>
    <row r="511" spans="1:85" s="4" customFormat="1" ht="5.15" customHeight="1">
      <c r="A511" s="770"/>
      <c r="B511" s="7"/>
      <c r="C511" s="1422"/>
      <c r="D511" s="1422"/>
      <c r="E511" s="1422"/>
      <c r="F511" s="1422"/>
      <c r="G511" s="161"/>
      <c r="H511" s="3"/>
      <c r="I511" s="76"/>
      <c r="J511" s="76"/>
      <c r="K511" s="76"/>
      <c r="L511" s="76"/>
      <c r="M511" s="161"/>
      <c r="N511" s="161"/>
      <c r="O511" s="161"/>
      <c r="P511" s="54"/>
      <c r="Q511" s="54"/>
      <c r="R511" s="161"/>
      <c r="S511" s="161"/>
      <c r="T511" s="161"/>
      <c r="U511" s="161"/>
      <c r="V511" s="161"/>
      <c r="W511" s="161"/>
      <c r="X511" s="161"/>
      <c r="Y511" s="161"/>
      <c r="Z511" s="161"/>
      <c r="AA511" s="161"/>
      <c r="AB511" s="161"/>
      <c r="AC511" s="161"/>
      <c r="AD511" s="161"/>
      <c r="AE511" s="161"/>
      <c r="AF511" s="161"/>
      <c r="AG511" s="161"/>
      <c r="AH511" s="161"/>
      <c r="AI511" s="161"/>
      <c r="AJ511" s="161"/>
      <c r="AK511" s="161"/>
      <c r="AL511" s="161"/>
      <c r="AM511" s="161"/>
      <c r="AN511" s="161"/>
      <c r="AO511" s="161"/>
      <c r="AP511" s="161"/>
      <c r="AQ511" s="1294"/>
      <c r="AR511" s="1294"/>
      <c r="AS511" s="1294"/>
      <c r="AT511" s="1294"/>
      <c r="AU511" s="1294"/>
      <c r="AV511" s="1294"/>
      <c r="AW511" s="1294"/>
      <c r="AX511" s="654"/>
      <c r="AY511" s="654"/>
      <c r="AZ511" s="654"/>
      <c r="BA511" s="654"/>
      <c r="BB511" s="1295"/>
      <c r="BC511" s="8"/>
      <c r="BD511" s="173"/>
      <c r="BE511" s="773"/>
      <c r="BF511" s="173"/>
      <c r="BG511" s="173"/>
      <c r="BH511" s="173"/>
    </row>
    <row r="512" spans="1:85" s="4" customFormat="1" ht="17.25" customHeight="1">
      <c r="A512" s="770"/>
      <c r="B512" s="7"/>
      <c r="C512" s="1422"/>
      <c r="D512" s="1422"/>
      <c r="E512" s="1422"/>
      <c r="F512" s="1422"/>
      <c r="G512" s="161"/>
      <c r="H512" s="161"/>
      <c r="I512" s="161"/>
      <c r="J512" s="161"/>
      <c r="K512" s="161"/>
      <c r="L512" s="161"/>
      <c r="M512" s="161"/>
      <c r="N512" s="161"/>
      <c r="O512" s="161"/>
      <c r="P512" s="54"/>
      <c r="Q512" s="54"/>
      <c r="R512" s="161"/>
      <c r="S512" s="161"/>
      <c r="T512" s="161"/>
      <c r="U512" s="161"/>
      <c r="V512" s="161"/>
      <c r="W512" s="161"/>
      <c r="X512" s="161"/>
      <c r="Y512" s="161"/>
      <c r="Z512" s="161"/>
      <c r="AA512" s="161"/>
      <c r="AB512" s="161"/>
      <c r="AC512" s="161"/>
      <c r="AD512" s="161"/>
      <c r="AE512" s="161"/>
      <c r="AF512" s="161"/>
      <c r="AG512" s="161"/>
      <c r="AH512" s="161"/>
      <c r="AI512" s="161"/>
      <c r="AJ512" s="161"/>
      <c r="AK512" s="161"/>
      <c r="AL512" s="161"/>
      <c r="AM512" s="161"/>
      <c r="AN512" s="161"/>
      <c r="AO512" s="161"/>
      <c r="AP512" s="161"/>
      <c r="AQ512" s="1371" t="s">
        <v>8146</v>
      </c>
      <c r="AR512" s="1371"/>
      <c r="AS512" s="1371"/>
      <c r="AT512" s="1371"/>
      <c r="AU512" s="1371"/>
      <c r="AV512" s="1371"/>
      <c r="AW512" s="1371"/>
      <c r="AX512" s="1432">
        <f>SUM(AX508:BA510)</f>
        <v>0</v>
      </c>
      <c r="AY512" s="1432"/>
      <c r="AZ512" s="1432"/>
      <c r="BA512" s="1432"/>
      <c r="BB512" s="1295"/>
      <c r="BC512" s="8"/>
      <c r="BD512" s="173"/>
      <c r="BE512" s="773"/>
      <c r="BF512" s="173"/>
      <c r="BG512" s="173"/>
      <c r="BH512" s="173"/>
    </row>
    <row r="513" spans="1:85" s="4" customFormat="1" ht="6.75" customHeight="1">
      <c r="A513" s="770"/>
      <c r="B513" s="7"/>
      <c r="C513" s="161"/>
      <c r="D513" s="161"/>
      <c r="E513" s="161"/>
      <c r="F513" s="161"/>
      <c r="G513" s="161"/>
      <c r="H513" s="161"/>
      <c r="I513" s="161"/>
      <c r="J513" s="161"/>
      <c r="K513" s="161"/>
      <c r="L513" s="161"/>
      <c r="M513" s="161"/>
      <c r="N513" s="161"/>
      <c r="O513" s="161"/>
      <c r="P513" s="54"/>
      <c r="Q513" s="54"/>
      <c r="R513" s="54"/>
      <c r="S513" s="161"/>
      <c r="T513" s="161"/>
      <c r="U513" s="161"/>
      <c r="V513" s="161"/>
      <c r="W513" s="161"/>
      <c r="X513" s="161"/>
      <c r="Y513" s="161"/>
      <c r="Z513" s="161"/>
      <c r="AA513" s="161"/>
      <c r="AB513" s="161"/>
      <c r="AC513" s="161"/>
      <c r="AD513" s="161"/>
      <c r="AE513" s="161"/>
      <c r="AF513" s="161"/>
      <c r="AG513" s="161"/>
      <c r="AH513" s="161"/>
      <c r="AI513" s="161"/>
      <c r="AJ513" s="161"/>
      <c r="AK513" s="161"/>
      <c r="AL513" s="161"/>
      <c r="AM513" s="161"/>
      <c r="AN513" s="161"/>
      <c r="AO513" s="161"/>
      <c r="AP513" s="161"/>
      <c r="AQ513" s="161"/>
      <c r="AR513" s="161"/>
      <c r="AS513" s="161"/>
      <c r="AT513" s="161"/>
      <c r="AU513" s="161"/>
      <c r="AV513" s="161"/>
      <c r="AW513" s="161"/>
      <c r="AX513" s="703"/>
      <c r="AY513" s="703"/>
      <c r="AZ513" s="703"/>
      <c r="BA513" s="703"/>
      <c r="BB513" s="161"/>
      <c r="BC513" s="8"/>
      <c r="BD513" s="173"/>
      <c r="BE513" s="773"/>
      <c r="BF513" s="173"/>
      <c r="BG513" s="173"/>
      <c r="BH513" s="173"/>
    </row>
    <row r="514" spans="1:85" s="3" customFormat="1" ht="9" customHeight="1">
      <c r="A514" s="770"/>
      <c r="B514" s="7"/>
      <c r="C514" s="161"/>
      <c r="D514" s="188"/>
      <c r="E514" s="161"/>
      <c r="F514" s="161"/>
      <c r="G514" s="161"/>
      <c r="H514" s="161"/>
      <c r="I514" s="161"/>
      <c r="J514" s="161"/>
      <c r="K514" s="161"/>
      <c r="L514" s="161"/>
      <c r="M514" s="161"/>
      <c r="N514" s="161"/>
      <c r="O514" s="161"/>
      <c r="P514" s="161"/>
      <c r="Q514" s="161"/>
      <c r="R514" s="161"/>
      <c r="S514" s="161"/>
      <c r="T514" s="161"/>
      <c r="U514" s="161"/>
      <c r="V514" s="161"/>
      <c r="W514" s="161"/>
      <c r="X514" s="161"/>
      <c r="Y514" s="161"/>
      <c r="Z514" s="161"/>
      <c r="AA514" s="161"/>
      <c r="AB514" s="161"/>
      <c r="AC514" s="161"/>
      <c r="AD514" s="161"/>
      <c r="AE514" s="161"/>
      <c r="AF514" s="161"/>
      <c r="AG514" s="161"/>
      <c r="AH514" s="161"/>
      <c r="AI514" s="161"/>
      <c r="AJ514" s="161"/>
      <c r="AK514" s="161"/>
      <c r="AL514" s="161"/>
      <c r="AM514" s="161"/>
      <c r="AN514" s="161"/>
      <c r="AO514" s="161"/>
      <c r="AP514" s="161"/>
      <c r="AQ514" s="161"/>
      <c r="AR514" s="161"/>
      <c r="AS514" s="787"/>
      <c r="AT514" s="787"/>
      <c r="AU514" s="787"/>
      <c r="AV514" s="787"/>
      <c r="AW514" s="787"/>
      <c r="AX514" s="787"/>
      <c r="AY514" s="787"/>
      <c r="AZ514" s="787"/>
      <c r="BA514" s="787"/>
      <c r="BB514" s="787"/>
      <c r="BC514" s="8"/>
      <c r="BD514" s="173"/>
      <c r="BE514" s="773"/>
      <c r="BF514" s="173"/>
      <c r="BG514" s="173"/>
      <c r="BH514" s="173"/>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row>
    <row r="515" spans="1:85" s="4" customFormat="1" ht="12.75" customHeight="1">
      <c r="A515" s="770"/>
      <c r="B515" s="7"/>
      <c r="C515" s="1420" t="s">
        <v>135</v>
      </c>
      <c r="D515" s="1420"/>
      <c r="E515" s="1420"/>
      <c r="F515" s="1420"/>
      <c r="G515" s="1420"/>
      <c r="H515" s="1420"/>
      <c r="I515" s="1420"/>
      <c r="J515" s="736"/>
      <c r="K515" s="736"/>
      <c r="L515" s="736"/>
      <c r="M515" s="736"/>
      <c r="N515" s="737"/>
      <c r="O515" s="737"/>
      <c r="P515" s="737"/>
      <c r="Q515" s="737"/>
      <c r="R515" s="737"/>
      <c r="S515" s="737"/>
      <c r="T515" s="737"/>
      <c r="U515" s="737"/>
      <c r="V515" s="737"/>
      <c r="W515" s="737"/>
      <c r="X515" s="737"/>
      <c r="Y515" s="739"/>
      <c r="Z515" s="739"/>
      <c r="AA515" s="739"/>
      <c r="AB515" s="739"/>
      <c r="AC515" s="739"/>
      <c r="AD515" s="739"/>
      <c r="AE515" s="739"/>
      <c r="AF515" s="739"/>
      <c r="AG515" s="739"/>
      <c r="AH515" s="739"/>
      <c r="AI515" s="739"/>
      <c r="AJ515" s="739"/>
      <c r="AK515" s="739"/>
      <c r="AL515" s="739"/>
      <c r="AM515" s="739"/>
      <c r="AN515" s="739"/>
      <c r="AO515" s="739"/>
      <c r="AP515" s="739"/>
      <c r="AQ515" s="739"/>
      <c r="AR515" s="739"/>
      <c r="AS515" s="739"/>
      <c r="AT515" s="739"/>
      <c r="AU515" s="739"/>
      <c r="AV515" s="739"/>
      <c r="AW515" s="739"/>
      <c r="AX515" s="1421"/>
      <c r="AY515" s="1421"/>
      <c r="AZ515" s="1421"/>
      <c r="BA515" s="1421"/>
      <c r="BB515" s="739"/>
      <c r="BC515" s="8"/>
      <c r="BD515" s="173"/>
      <c r="BE515" s="773"/>
      <c r="BF515" s="173"/>
      <c r="BG515" s="173"/>
      <c r="BH515" s="173"/>
    </row>
    <row r="516" spans="1:85" s="4" customFormat="1" ht="12.75" customHeight="1">
      <c r="A516" s="770"/>
      <c r="B516" s="7"/>
      <c r="C516" s="1420"/>
      <c r="D516" s="1420"/>
      <c r="E516" s="1420"/>
      <c r="F516" s="1420"/>
      <c r="G516" s="1420"/>
      <c r="H516" s="1420"/>
      <c r="I516" s="1420"/>
      <c r="J516" s="736"/>
      <c r="K516" s="736"/>
      <c r="L516" s="736"/>
      <c r="M516" s="736"/>
      <c r="N516" s="737"/>
      <c r="O516" s="737"/>
      <c r="P516" s="737"/>
      <c r="Q516" s="737"/>
      <c r="R516" s="737"/>
      <c r="S516" s="737"/>
      <c r="T516" s="737"/>
      <c r="U516" s="737"/>
      <c r="V516" s="737"/>
      <c r="W516" s="737"/>
      <c r="X516" s="737"/>
      <c r="Y516" s="739"/>
      <c r="Z516" s="739"/>
      <c r="AA516" s="739"/>
      <c r="AB516" s="739"/>
      <c r="AC516" s="739"/>
      <c r="AD516" s="739"/>
      <c r="AE516" s="739"/>
      <c r="AF516" s="739"/>
      <c r="AG516" s="739"/>
      <c r="AH516" s="739"/>
      <c r="AI516" s="739"/>
      <c r="AJ516" s="739"/>
      <c r="AK516" s="739"/>
      <c r="AL516" s="739"/>
      <c r="AM516" s="739"/>
      <c r="AN516" s="739"/>
      <c r="AO516" s="739"/>
      <c r="AP516" s="739"/>
      <c r="AQ516" s="739"/>
      <c r="AR516" s="739"/>
      <c r="AS516" s="739"/>
      <c r="AT516" s="739"/>
      <c r="AU516" s="739"/>
      <c r="AV516" s="739"/>
      <c r="AW516" s="739"/>
      <c r="AX516" s="1421"/>
      <c r="AY516" s="1421"/>
      <c r="AZ516" s="1421"/>
      <c r="BA516" s="1421"/>
      <c r="BB516" s="739"/>
      <c r="BC516" s="8"/>
      <c r="BD516" s="173"/>
      <c r="BE516" s="773"/>
      <c r="BF516" s="173"/>
      <c r="BG516" s="173"/>
      <c r="BH516" s="173"/>
    </row>
    <row r="517" spans="1:85" s="4" customFormat="1" ht="18" customHeight="1">
      <c r="A517" s="770"/>
      <c r="B517" s="570"/>
      <c r="C517" s="1422" t="s">
        <v>1336</v>
      </c>
      <c r="D517" s="1422"/>
      <c r="E517" s="1422"/>
      <c r="F517" s="1422"/>
      <c r="G517" s="161"/>
      <c r="H517" s="161"/>
      <c r="I517" s="161"/>
      <c r="J517" s="161"/>
      <c r="K517" s="161"/>
      <c r="L517" s="161"/>
      <c r="M517" s="161"/>
      <c r="N517" s="161"/>
      <c r="O517" s="161"/>
      <c r="P517" s="161"/>
      <c r="Q517" s="161"/>
      <c r="R517" s="161"/>
      <c r="S517" s="161"/>
      <c r="T517" s="161"/>
      <c r="U517" s="161"/>
      <c r="V517" s="161"/>
      <c r="W517" s="161"/>
      <c r="X517" s="161"/>
      <c r="Y517" s="161"/>
      <c r="Z517" s="161"/>
      <c r="AA517" s="161"/>
      <c r="AB517" s="161"/>
      <c r="AC517" s="161"/>
      <c r="AD517" s="161"/>
      <c r="AE517" s="161"/>
      <c r="AF517" s="161"/>
      <c r="AG517" s="161"/>
      <c r="AH517" s="161"/>
      <c r="AI517" s="161"/>
      <c r="AJ517" s="161"/>
      <c r="AK517" s="161"/>
      <c r="AL517" s="161"/>
      <c r="AM517" s="161"/>
      <c r="AN517" s="161"/>
      <c r="AO517" s="161"/>
      <c r="AP517" s="161"/>
      <c r="AQ517" s="161"/>
      <c r="AR517" s="161"/>
      <c r="AS517" s="161"/>
      <c r="AT517" s="161"/>
      <c r="AU517" s="161"/>
      <c r="AV517" s="161"/>
      <c r="AW517" s="161"/>
      <c r="AX517" s="161"/>
      <c r="AY517" s="161"/>
      <c r="AZ517" s="161"/>
      <c r="BA517" s="161"/>
      <c r="BB517" s="161"/>
      <c r="BC517" s="8"/>
      <c r="BD517" s="173"/>
      <c r="BE517" s="773"/>
      <c r="BF517" s="173"/>
      <c r="BG517" s="173"/>
      <c r="BH517" s="173"/>
    </row>
    <row r="518" spans="1:85" s="4" customFormat="1" ht="7.5" customHeight="1">
      <c r="A518" s="770"/>
      <c r="B518" s="7"/>
      <c r="C518" s="1422"/>
      <c r="D518" s="1422"/>
      <c r="E518" s="1422"/>
      <c r="F518" s="1422"/>
      <c r="G518" s="161"/>
      <c r="H518" s="42"/>
      <c r="I518" s="1532" t="s">
        <v>7369</v>
      </c>
      <c r="J518" s="1532"/>
      <c r="K518" s="1532"/>
      <c r="L518" s="1532"/>
      <c r="M518" s="1532"/>
      <c r="N518" s="1532"/>
      <c r="O518" s="1532"/>
      <c r="P518" s="1532"/>
      <c r="Q518" s="1532"/>
      <c r="R518" s="1532"/>
      <c r="S518" s="1532"/>
      <c r="T518" s="708"/>
      <c r="U518" s="654"/>
      <c r="V518" s="654"/>
      <c r="W518" s="654"/>
      <c r="X518" s="701"/>
      <c r="Y518" s="701"/>
      <c r="Z518" s="1532" t="s">
        <v>7368</v>
      </c>
      <c r="AA518" s="1532"/>
      <c r="AB518" s="1532"/>
      <c r="AC518" s="1532"/>
      <c r="AD518" s="1532"/>
      <c r="AE518" s="1532"/>
      <c r="AF518" s="1532"/>
      <c r="AG518" s="1532"/>
      <c r="AH518" s="1532"/>
      <c r="AI518" s="1532"/>
      <c r="AJ518" s="1532"/>
      <c r="AK518" s="1532"/>
      <c r="AL518" s="1532"/>
      <c r="AM518" s="1532"/>
      <c r="AN518" s="654"/>
      <c r="AO518" s="654"/>
      <c r="AP518" s="654"/>
      <c r="AQ518" s="654"/>
      <c r="AR518" s="654"/>
      <c r="AS518" s="654"/>
      <c r="AT518" s="654"/>
      <c r="AU518" s="654"/>
      <c r="AV518" s="654"/>
      <c r="AW518" s="654"/>
      <c r="AX518" s="654"/>
      <c r="AY518" s="654"/>
      <c r="AZ518" s="654"/>
      <c r="BA518" s="654"/>
      <c r="BB518" s="161"/>
      <c r="BC518" s="8"/>
      <c r="BD518" s="173"/>
      <c r="BE518" s="773"/>
      <c r="BF518" s="173"/>
      <c r="BG518" s="173"/>
      <c r="BH518" s="173"/>
    </row>
    <row r="519" spans="1:85" s="4" customFormat="1" ht="7.5" customHeight="1">
      <c r="A519" s="770"/>
      <c r="B519" s="7"/>
      <c r="C519" s="1422"/>
      <c r="D519" s="1422"/>
      <c r="E519" s="1422"/>
      <c r="F519" s="1422"/>
      <c r="G519" s="161"/>
      <c r="H519" s="42"/>
      <c r="I519" s="1532"/>
      <c r="J519" s="1532"/>
      <c r="K519" s="1532"/>
      <c r="L519" s="1532"/>
      <c r="M519" s="1532"/>
      <c r="N519" s="1532"/>
      <c r="O519" s="1532"/>
      <c r="P519" s="1532"/>
      <c r="Q519" s="1532"/>
      <c r="R519" s="1532"/>
      <c r="S519" s="1532"/>
      <c r="T519" s="708"/>
      <c r="U519" s="654"/>
      <c r="V519" s="654"/>
      <c r="W519" s="654"/>
      <c r="X519" s="701"/>
      <c r="Y519" s="701"/>
      <c r="Z519" s="1532"/>
      <c r="AA519" s="1532"/>
      <c r="AB519" s="1532"/>
      <c r="AC519" s="1532"/>
      <c r="AD519" s="1532"/>
      <c r="AE519" s="1532"/>
      <c r="AF519" s="1532"/>
      <c r="AG519" s="1532"/>
      <c r="AH519" s="1532"/>
      <c r="AI519" s="1532"/>
      <c r="AJ519" s="1532"/>
      <c r="AK519" s="1532"/>
      <c r="AL519" s="1532"/>
      <c r="AM519" s="1532"/>
      <c r="AN519" s="654"/>
      <c r="AO519" s="654"/>
      <c r="AP519" s="654"/>
      <c r="AQ519" s="654"/>
      <c r="AR519" s="654"/>
      <c r="AS519" s="654"/>
      <c r="AT519" s="654"/>
      <c r="AU519" s="654"/>
      <c r="AV519" s="654"/>
      <c r="AW519" s="654"/>
      <c r="AX519" s="654"/>
      <c r="AY519" s="654"/>
      <c r="AZ519" s="654"/>
      <c r="BA519" s="654"/>
      <c r="BB519" s="161"/>
      <c r="BC519" s="8"/>
      <c r="BD519" s="173"/>
      <c r="BE519" s="765"/>
    </row>
    <row r="520" spans="1:85" s="4" customFormat="1" ht="17.25" customHeight="1">
      <c r="A520" s="770"/>
      <c r="B520" s="7"/>
      <c r="C520" s="1422"/>
      <c r="D520" s="1422"/>
      <c r="E520" s="1422"/>
      <c r="F520" s="1422"/>
      <c r="G520" s="161"/>
      <c r="H520" s="42"/>
      <c r="I520" s="1184"/>
      <c r="J520" s="1184"/>
      <c r="K520" s="1184"/>
      <c r="L520" s="1184"/>
      <c r="M520" s="1184"/>
      <c r="N520" s="1184"/>
      <c r="O520" s="1184"/>
      <c r="P520" s="1184"/>
      <c r="Q520" s="1184"/>
      <c r="R520" s="1184"/>
      <c r="S520" s="1184"/>
      <c r="T520" s="78"/>
      <c r="U520" s="161"/>
      <c r="V520" s="161"/>
      <c r="W520" s="161"/>
      <c r="X520" s="1185"/>
      <c r="Y520" s="1185"/>
      <c r="Z520" s="1184"/>
      <c r="AA520" s="1184"/>
      <c r="AB520" s="1184"/>
      <c r="AC520" s="1184"/>
      <c r="AD520" s="1184"/>
      <c r="AE520" s="1184"/>
      <c r="AF520" s="1184"/>
      <c r="AG520" s="1184"/>
      <c r="AH520" s="1184"/>
      <c r="AI520" s="1184"/>
      <c r="AJ520" s="1184"/>
      <c r="AK520" s="1184"/>
      <c r="AL520" s="1184"/>
      <c r="AM520" s="1184"/>
      <c r="AN520" s="161"/>
      <c r="AO520" s="161"/>
      <c r="AP520" s="161"/>
      <c r="AQ520" s="161"/>
      <c r="AR520" s="161"/>
      <c r="AS520" s="161"/>
      <c r="AT520" s="161"/>
      <c r="AU520" s="161"/>
      <c r="AV520" s="161"/>
      <c r="AW520" s="161"/>
      <c r="AX520" s="654"/>
      <c r="AY520" s="654"/>
      <c r="AZ520" s="654"/>
      <c r="BA520" s="654"/>
      <c r="BB520" s="161"/>
      <c r="BC520" s="8"/>
      <c r="BD520" s="173"/>
      <c r="BE520" s="765"/>
    </row>
    <row r="521" spans="1:85" s="4" customFormat="1" ht="18" customHeight="1">
      <c r="A521" s="770"/>
      <c r="B521" s="7"/>
      <c r="C521" s="1422"/>
      <c r="D521" s="1422"/>
      <c r="E521" s="1422"/>
      <c r="F521" s="1422"/>
      <c r="G521" s="161"/>
      <c r="H521" s="42"/>
      <c r="I521" s="78"/>
      <c r="J521" s="1186" t="s">
        <v>4583</v>
      </c>
      <c r="K521" s="170"/>
      <c r="L521" s="170"/>
      <c r="M521" s="170"/>
      <c r="N521" s="170"/>
      <c r="O521" s="49"/>
      <c r="P521" s="49"/>
      <c r="Q521" s="49"/>
      <c r="R521" s="49"/>
      <c r="S521" s="161"/>
      <c r="T521" s="161"/>
      <c r="U521" s="161"/>
      <c r="V521" s="161"/>
      <c r="W521" s="161"/>
      <c r="X521" s="161"/>
      <c r="Y521" s="161"/>
      <c r="Z521" s="170"/>
      <c r="AA521" s="1186" t="s">
        <v>4583</v>
      </c>
      <c r="AB521" s="170"/>
      <c r="AC521" s="170"/>
      <c r="AD521" s="170"/>
      <c r="AE521" s="170"/>
      <c r="AF521" s="161"/>
      <c r="AG521" s="161"/>
      <c r="AH521" s="161"/>
      <c r="AI521" s="161"/>
      <c r="AJ521" s="161"/>
      <c r="AK521" s="161"/>
      <c r="AL521" s="161"/>
      <c r="AM521" s="161"/>
      <c r="AN521" s="161"/>
      <c r="AO521" s="161"/>
      <c r="AP521" s="161"/>
      <c r="AQ521" s="161"/>
      <c r="AR521" s="161"/>
      <c r="AS521" s="161"/>
      <c r="AT521" s="161"/>
      <c r="AU521" s="161"/>
      <c r="AV521" s="161"/>
      <c r="AW521" s="161"/>
      <c r="AX521" s="654"/>
      <c r="AY521" s="654"/>
      <c r="AZ521" s="654"/>
      <c r="BA521" s="654"/>
      <c r="BB521" s="161"/>
      <c r="BC521" s="8"/>
      <c r="BD521" s="173"/>
      <c r="BE521" s="765"/>
    </row>
    <row r="522" spans="1:85" s="4" customFormat="1" ht="3.75" customHeight="1">
      <c r="A522" s="770"/>
      <c r="B522" s="7"/>
      <c r="C522" s="995"/>
      <c r="D522" s="995"/>
      <c r="E522" s="995"/>
      <c r="F522" s="995"/>
      <c r="G522" s="161"/>
      <c r="H522" s="42"/>
      <c r="I522" s="78"/>
      <c r="J522" s="101"/>
      <c r="K522" s="170"/>
      <c r="L522" s="170"/>
      <c r="M522" s="170"/>
      <c r="N522" s="170"/>
      <c r="O522" s="49"/>
      <c r="P522" s="49"/>
      <c r="Q522" s="49"/>
      <c r="R522" s="49"/>
      <c r="S522" s="161"/>
      <c r="T522" s="161"/>
      <c r="U522" s="161"/>
      <c r="V522" s="161"/>
      <c r="W522" s="161"/>
      <c r="X522" s="161"/>
      <c r="Y522" s="161"/>
      <c r="Z522" s="170"/>
      <c r="AA522" s="170"/>
      <c r="AB522" s="170"/>
      <c r="AC522" s="170"/>
      <c r="AD522" s="170"/>
      <c r="AE522" s="170"/>
      <c r="AF522" s="161"/>
      <c r="AG522" s="161"/>
      <c r="AH522" s="161"/>
      <c r="AI522" s="161"/>
      <c r="AJ522" s="161"/>
      <c r="AK522" s="161"/>
      <c r="AL522" s="161"/>
      <c r="AM522" s="161"/>
      <c r="AN522" s="161"/>
      <c r="AO522" s="161"/>
      <c r="AP522" s="161"/>
      <c r="AQ522" s="161"/>
      <c r="AR522" s="161"/>
      <c r="AS522" s="161"/>
      <c r="AT522" s="161"/>
      <c r="AU522" s="161"/>
      <c r="AV522" s="161"/>
      <c r="AW522" s="161"/>
      <c r="AX522" s="654"/>
      <c r="AY522" s="654"/>
      <c r="AZ522" s="654"/>
      <c r="BA522" s="654"/>
      <c r="BB522" s="161"/>
      <c r="BC522" s="8"/>
      <c r="BD522" s="173"/>
      <c r="BE522" s="765"/>
    </row>
    <row r="523" spans="1:85" s="4" customFormat="1" ht="18" customHeight="1">
      <c r="A523" s="770"/>
      <c r="B523" s="7"/>
      <c r="C523" s="354"/>
      <c r="D523" s="354"/>
      <c r="E523" s="354"/>
      <c r="F523" s="354"/>
      <c r="G523" s="161"/>
      <c r="H523" s="42"/>
      <c r="I523" s="42"/>
      <c r="J523" s="1469" t="s">
        <v>496</v>
      </c>
      <c r="K523" s="1470"/>
      <c r="L523" s="1470"/>
      <c r="M523" s="1471"/>
      <c r="N523" s="161"/>
      <c r="O523" s="161"/>
      <c r="P523" s="161"/>
      <c r="Q523" s="161"/>
      <c r="R523" s="161"/>
      <c r="S523" s="161"/>
      <c r="T523" s="161"/>
      <c r="U523" s="161"/>
      <c r="V523" s="161"/>
      <c r="W523" s="161"/>
      <c r="X523" s="161"/>
      <c r="Y523" s="42"/>
      <c r="Z523" s="161"/>
      <c r="AA523" s="1469" t="s">
        <v>496</v>
      </c>
      <c r="AB523" s="1470"/>
      <c r="AC523" s="1470"/>
      <c r="AD523" s="1471"/>
      <c r="AE523" s="161"/>
      <c r="AF523" s="161"/>
      <c r="AG523" s="161"/>
      <c r="AH523" s="161"/>
      <c r="AI523" s="161"/>
      <c r="AJ523" s="161"/>
      <c r="AK523" s="161"/>
      <c r="AL523" s="161"/>
      <c r="AM523" s="161"/>
      <c r="AN523" s="161"/>
      <c r="AO523" s="833"/>
      <c r="AP523" s="1343" t="s">
        <v>7370</v>
      </c>
      <c r="AQ523" s="1343"/>
      <c r="AR523" s="1343"/>
      <c r="AS523" s="1343"/>
      <c r="AT523" s="1343"/>
      <c r="AU523" s="1343"/>
      <c r="AV523" s="1343"/>
      <c r="AW523" s="1343"/>
      <c r="AX523" s="1448">
        <f>'Control Panel'!G1760</f>
        <v>0</v>
      </c>
      <c r="AY523" s="1448"/>
      <c r="AZ523" s="1448"/>
      <c r="BA523" s="1448"/>
      <c r="BB523" s="161"/>
      <c r="BC523" s="8"/>
      <c r="BD523" s="173"/>
      <c r="BE523" s="765"/>
    </row>
    <row r="524" spans="1:85" s="4" customFormat="1" ht="3.75" customHeight="1">
      <c r="A524" s="770"/>
      <c r="B524" s="7"/>
      <c r="C524" s="354"/>
      <c r="D524" s="354"/>
      <c r="E524" s="354"/>
      <c r="F524" s="354"/>
      <c r="G524" s="161"/>
      <c r="H524" s="161"/>
      <c r="I524" s="161"/>
      <c r="J524" s="161"/>
      <c r="K524" s="161"/>
      <c r="L524" s="161"/>
      <c r="M524" s="161"/>
      <c r="N524" s="161"/>
      <c r="O524" s="161"/>
      <c r="P524" s="330"/>
      <c r="Q524" s="330"/>
      <c r="R524" s="330"/>
      <c r="S524" s="161"/>
      <c r="T524" s="161"/>
      <c r="U524" s="161"/>
      <c r="V524" s="161"/>
      <c r="W524" s="161"/>
      <c r="X524" s="161"/>
      <c r="Y524" s="161"/>
      <c r="Z524" s="161"/>
      <c r="AA524" s="161"/>
      <c r="AB524" s="161"/>
      <c r="AC524" s="161"/>
      <c r="AD524" s="161"/>
      <c r="AE524" s="161"/>
      <c r="AF524" s="161"/>
      <c r="AG524" s="161"/>
      <c r="AH524" s="161"/>
      <c r="AI524" s="161"/>
      <c r="AJ524" s="161"/>
      <c r="AK524" s="161"/>
      <c r="AL524" s="161"/>
      <c r="AM524" s="161"/>
      <c r="AN524" s="161"/>
      <c r="AO524" s="833"/>
      <c r="AP524" s="833"/>
      <c r="AQ524" s="833"/>
      <c r="AR524" s="833"/>
      <c r="AS524" s="833"/>
      <c r="AT524" s="833"/>
      <c r="AU524" s="833"/>
      <c r="AV524" s="833"/>
      <c r="AW524" s="710"/>
      <c r="AX524" s="654"/>
      <c r="AY524" s="654"/>
      <c r="AZ524" s="654"/>
      <c r="BA524" s="654"/>
      <c r="BB524" s="161"/>
      <c r="BC524" s="8"/>
      <c r="BD524" s="173"/>
      <c r="BE524" s="765"/>
    </row>
    <row r="525" spans="1:85" s="4" customFormat="1" ht="18.75" customHeight="1">
      <c r="A525" s="770"/>
      <c r="B525" s="7"/>
      <c r="C525" s="354"/>
      <c r="D525" s="354"/>
      <c r="E525" s="354"/>
      <c r="F525" s="354"/>
      <c r="G525" s="161"/>
      <c r="H525" s="161"/>
      <c r="I525" s="161"/>
      <c r="J525" s="1186" t="s">
        <v>7372</v>
      </c>
      <c r="K525" s="161"/>
      <c r="L525" s="161"/>
      <c r="M525" s="161"/>
      <c r="N525" s="161"/>
      <c r="O525" s="161"/>
      <c r="P525" s="996"/>
      <c r="Q525" s="996"/>
      <c r="R525" s="996"/>
      <c r="S525" s="161"/>
      <c r="T525" s="161"/>
      <c r="U525" s="161"/>
      <c r="V525" s="161"/>
      <c r="W525" s="161"/>
      <c r="X525" s="161"/>
      <c r="Y525" s="161"/>
      <c r="Z525" s="161"/>
      <c r="AA525" s="1186" t="s">
        <v>7372</v>
      </c>
      <c r="AB525" s="161"/>
      <c r="AC525" s="161"/>
      <c r="AD525" s="161"/>
      <c r="AE525" s="161"/>
      <c r="AF525" s="161"/>
      <c r="AG525" s="161"/>
      <c r="AH525" s="161"/>
      <c r="AI525" s="161"/>
      <c r="AJ525" s="161"/>
      <c r="AK525" s="161"/>
      <c r="AL525" s="161"/>
      <c r="AM525" s="161"/>
      <c r="AN525" s="161"/>
      <c r="AO525" s="994"/>
      <c r="AP525" s="1343" t="s">
        <v>4585</v>
      </c>
      <c r="AQ525" s="1343"/>
      <c r="AR525" s="1343"/>
      <c r="AS525" s="1343"/>
      <c r="AT525" s="1343"/>
      <c r="AU525" s="1343"/>
      <c r="AV525" s="1343"/>
      <c r="AW525" s="1343"/>
      <c r="AX525" s="1448">
        <f>'Control Panel'!G1762</f>
        <v>0</v>
      </c>
      <c r="AY525" s="1448"/>
      <c r="AZ525" s="1448"/>
      <c r="BA525" s="1448"/>
      <c r="BB525" s="161"/>
      <c r="BC525" s="8"/>
      <c r="BD525" s="173"/>
      <c r="BE525" s="765"/>
    </row>
    <row r="526" spans="1:85" s="4" customFormat="1" ht="3.75" customHeight="1">
      <c r="A526" s="770"/>
      <c r="B526" s="7"/>
      <c r="C526" s="354"/>
      <c r="D526" s="354"/>
      <c r="E526" s="354"/>
      <c r="F526" s="354"/>
      <c r="G526" s="161"/>
      <c r="H526" s="161"/>
      <c r="I526" s="161"/>
      <c r="J526" s="161"/>
      <c r="K526" s="161"/>
      <c r="L526" s="161"/>
      <c r="M526" s="161"/>
      <c r="N526" s="161"/>
      <c r="O526" s="161"/>
      <c r="P526" s="996"/>
      <c r="Q526" s="996"/>
      <c r="R526" s="996"/>
      <c r="S526" s="161"/>
      <c r="T526" s="161"/>
      <c r="U526" s="161"/>
      <c r="V526" s="161"/>
      <c r="W526" s="161"/>
      <c r="X526" s="161"/>
      <c r="Y526" s="161"/>
      <c r="Z526" s="161"/>
      <c r="AA526" s="161"/>
      <c r="AB526" s="161"/>
      <c r="AC526" s="161"/>
      <c r="AD526" s="161"/>
      <c r="AE526" s="161"/>
      <c r="AF526" s="161"/>
      <c r="AG526" s="161"/>
      <c r="AH526" s="161"/>
      <c r="AI526" s="161"/>
      <c r="AJ526" s="161"/>
      <c r="AK526" s="161"/>
      <c r="AL526" s="161"/>
      <c r="AM526" s="161"/>
      <c r="AN526" s="161"/>
      <c r="AO526" s="994"/>
      <c r="AP526" s="994"/>
      <c r="AQ526" s="994"/>
      <c r="AR526" s="994"/>
      <c r="AS526" s="994"/>
      <c r="AT526" s="994"/>
      <c r="AU526" s="994"/>
      <c r="AV526" s="994"/>
      <c r="AW526" s="710"/>
      <c r="AX526" s="654"/>
      <c r="AY526" s="654"/>
      <c r="AZ526" s="654"/>
      <c r="BA526" s="654"/>
      <c r="BB526" s="161"/>
      <c r="BC526" s="8"/>
      <c r="BD526" s="173"/>
      <c r="BE526" s="765"/>
    </row>
    <row r="527" spans="1:85" s="4" customFormat="1" ht="18" customHeight="1">
      <c r="A527" s="770"/>
      <c r="B527" s="7"/>
      <c r="C527" s="354"/>
      <c r="D527" s="1186"/>
      <c r="E527" s="354"/>
      <c r="F527" s="354"/>
      <c r="G527" s="161"/>
      <c r="H527" s="161"/>
      <c r="I527" s="161"/>
      <c r="J527" s="1469" t="s">
        <v>4584</v>
      </c>
      <c r="K527" s="1470"/>
      <c r="L527" s="1470"/>
      <c r="M527" s="1471"/>
      <c r="N527" s="161"/>
      <c r="O527" s="161"/>
      <c r="P527" s="996"/>
      <c r="Q527" s="996"/>
      <c r="R527" s="996"/>
      <c r="S527" s="161"/>
      <c r="T527" s="161"/>
      <c r="U527" s="161"/>
      <c r="V527" s="161"/>
      <c r="W527" s="161"/>
      <c r="X527" s="161"/>
      <c r="Y527" s="161"/>
      <c r="Z527" s="161"/>
      <c r="AA527" s="1469" t="s">
        <v>4584</v>
      </c>
      <c r="AB527" s="1470"/>
      <c r="AC527" s="1470"/>
      <c r="AD527" s="1471"/>
      <c r="AE527" s="161"/>
      <c r="AF527" s="161"/>
      <c r="AG527" s="161"/>
      <c r="AH527" s="161"/>
      <c r="AI527" s="161"/>
      <c r="AJ527" s="161"/>
      <c r="AK527" s="161"/>
      <c r="AL527" s="161"/>
      <c r="AM527" s="161"/>
      <c r="AN527" s="161"/>
      <c r="AO527" s="1343" t="s">
        <v>3228</v>
      </c>
      <c r="AP527" s="1343"/>
      <c r="AQ527" s="1343"/>
      <c r="AR527" s="1343"/>
      <c r="AS527" s="1343"/>
      <c r="AT527" s="1343"/>
      <c r="AU527" s="1343"/>
      <c r="AV527" s="1343"/>
      <c r="AW527" s="1343"/>
      <c r="AX527" s="1448">
        <f>'Control Panel'!G1767</f>
        <v>0</v>
      </c>
      <c r="AY527" s="1448"/>
      <c r="AZ527" s="1448"/>
      <c r="BA527" s="1448"/>
      <c r="BB527" s="161"/>
      <c r="BC527" s="8"/>
      <c r="BD527" s="173"/>
      <c r="BE527" s="765"/>
    </row>
    <row r="528" spans="1:85" s="4" customFormat="1" ht="4.5" customHeight="1">
      <c r="A528" s="770"/>
      <c r="B528" s="7"/>
      <c r="C528" s="354"/>
      <c r="D528" s="354"/>
      <c r="E528" s="354"/>
      <c r="F528" s="354"/>
      <c r="G528" s="161"/>
      <c r="H528" s="161"/>
      <c r="I528" s="161"/>
      <c r="J528" s="161"/>
      <c r="K528" s="161"/>
      <c r="L528" s="161"/>
      <c r="M528" s="161"/>
      <c r="N528" s="161"/>
      <c r="O528" s="161"/>
      <c r="P528" s="996"/>
      <c r="Q528" s="996"/>
      <c r="R528" s="996"/>
      <c r="S528" s="161"/>
      <c r="T528" s="161"/>
      <c r="U528" s="161"/>
      <c r="V528" s="161"/>
      <c r="W528" s="161"/>
      <c r="X528" s="161"/>
      <c r="Y528" s="161"/>
      <c r="Z528" s="161"/>
      <c r="AA528" s="161"/>
      <c r="AB528" s="161"/>
      <c r="AC528" s="161"/>
      <c r="AD528" s="161"/>
      <c r="AE528" s="161"/>
      <c r="AF528" s="161"/>
      <c r="AG528" s="161"/>
      <c r="AH528" s="161"/>
      <c r="AI528" s="161"/>
      <c r="AJ528" s="161"/>
      <c r="AK528" s="161"/>
      <c r="AL528" s="161"/>
      <c r="AM528" s="161"/>
      <c r="AN528" s="161"/>
      <c r="AO528" s="833"/>
      <c r="AP528" s="833"/>
      <c r="AQ528" s="833"/>
      <c r="AR528" s="833"/>
      <c r="AS528" s="833"/>
      <c r="AT528" s="833"/>
      <c r="AU528" s="833"/>
      <c r="AV528" s="833"/>
      <c r="AW528" s="833"/>
      <c r="AX528" s="654"/>
      <c r="AY528" s="654"/>
      <c r="AZ528" s="654"/>
      <c r="BA528" s="654"/>
      <c r="BB528" s="161"/>
      <c r="BC528" s="8"/>
      <c r="BD528" s="173"/>
      <c r="BE528" s="765"/>
    </row>
    <row r="529" spans="1:60" s="4" customFormat="1" ht="18" customHeight="1">
      <c r="A529" s="770"/>
      <c r="B529" s="7"/>
      <c r="C529" s="354"/>
      <c r="D529" s="354"/>
      <c r="E529" s="354"/>
      <c r="F529" s="354"/>
      <c r="G529" s="161"/>
      <c r="H529" s="42"/>
      <c r="I529" s="42"/>
      <c r="J529" s="1186" t="s">
        <v>642</v>
      </c>
      <c r="K529" s="161"/>
      <c r="L529" s="161"/>
      <c r="M529" s="161"/>
      <c r="N529" s="161"/>
      <c r="O529" s="161"/>
      <c r="P529" s="161"/>
      <c r="Q529" s="161"/>
      <c r="R529" s="161"/>
      <c r="S529" s="161"/>
      <c r="T529" s="161"/>
      <c r="U529" s="161"/>
      <c r="V529" s="161"/>
      <c r="W529" s="161"/>
      <c r="X529" s="161"/>
      <c r="Y529" s="161"/>
      <c r="Z529" s="161"/>
      <c r="AA529" s="161"/>
      <c r="AB529" s="161"/>
      <c r="AC529" s="161"/>
      <c r="AD529" s="161"/>
      <c r="AE529" s="161"/>
      <c r="AF529" s="161"/>
      <c r="AG529" s="161"/>
      <c r="AH529" s="161"/>
      <c r="AI529" s="161"/>
      <c r="AJ529" s="161"/>
      <c r="AK529" s="161"/>
      <c r="AL529" s="161"/>
      <c r="AM529" s="161"/>
      <c r="AN529" s="161"/>
      <c r="AO529" s="1343" t="s">
        <v>7371</v>
      </c>
      <c r="AP529" s="1343"/>
      <c r="AQ529" s="1343"/>
      <c r="AR529" s="1343"/>
      <c r="AS529" s="1343"/>
      <c r="AT529" s="1343"/>
      <c r="AU529" s="1343"/>
      <c r="AV529" s="1343"/>
      <c r="AW529" s="1343"/>
      <c r="AX529" s="1448">
        <f>'Control Panel'!G1779</f>
        <v>0</v>
      </c>
      <c r="AY529" s="1448"/>
      <c r="AZ529" s="1448"/>
      <c r="BA529" s="1448"/>
      <c r="BB529" s="161"/>
      <c r="BC529" s="8"/>
      <c r="BD529" s="173"/>
      <c r="BE529" s="765"/>
    </row>
    <row r="530" spans="1:60" s="4" customFormat="1" ht="4.5" customHeight="1">
      <c r="A530" s="770"/>
      <c r="B530" s="7"/>
      <c r="C530" s="354"/>
      <c r="D530" s="354"/>
      <c r="E530" s="354"/>
      <c r="F530" s="354"/>
      <c r="G530" s="161"/>
      <c r="H530" s="161"/>
      <c r="I530" s="161"/>
      <c r="J530" s="161"/>
      <c r="K530" s="161"/>
      <c r="L530" s="161"/>
      <c r="M530" s="161"/>
      <c r="N530" s="161"/>
      <c r="O530" s="161"/>
      <c r="P530" s="49"/>
      <c r="Q530" s="49"/>
      <c r="R530" s="49"/>
      <c r="S530" s="49"/>
      <c r="T530" s="161"/>
      <c r="U530" s="161"/>
      <c r="V530" s="161"/>
      <c r="W530" s="161"/>
      <c r="X530" s="161"/>
      <c r="Y530" s="161"/>
      <c r="Z530" s="161"/>
      <c r="AA530" s="161"/>
      <c r="AB530" s="161"/>
      <c r="AC530" s="161"/>
      <c r="AD530" s="161"/>
      <c r="AE530" s="161"/>
      <c r="AF530" s="161"/>
      <c r="AG530" s="161"/>
      <c r="AH530" s="161"/>
      <c r="AI530" s="161"/>
      <c r="AJ530" s="161"/>
      <c r="AK530" s="161"/>
      <c r="AL530" s="161"/>
      <c r="AM530" s="161"/>
      <c r="AN530" s="161"/>
      <c r="AO530" s="3"/>
      <c r="AP530" s="3"/>
      <c r="AQ530" s="3"/>
      <c r="AR530" s="3"/>
      <c r="AS530" s="3"/>
      <c r="AT530" s="3"/>
      <c r="AU530" s="3"/>
      <c r="AV530" s="3"/>
      <c r="AW530" s="3"/>
      <c r="AX530" s="837"/>
      <c r="AY530" s="837"/>
      <c r="AZ530" s="837"/>
      <c r="BA530" s="837"/>
      <c r="BB530" s="161"/>
      <c r="BC530" s="8"/>
      <c r="BD530" s="173"/>
      <c r="BE530" s="765"/>
    </row>
    <row r="531" spans="1:60" s="4" customFormat="1" ht="15" customHeight="1">
      <c r="A531" s="770"/>
      <c r="B531" s="7"/>
      <c r="C531" s="354"/>
      <c r="D531" s="354"/>
      <c r="E531" s="354"/>
      <c r="F531" s="354"/>
      <c r="G531" s="161"/>
      <c r="H531" s="42"/>
      <c r="I531" s="42"/>
      <c r="J531" s="1469"/>
      <c r="K531" s="1470"/>
      <c r="L531" s="1470"/>
      <c r="M531" s="1471"/>
      <c r="N531" s="161" t="s">
        <v>504</v>
      </c>
      <c r="O531" s="161"/>
      <c r="P531" s="161"/>
      <c r="Q531" s="161"/>
      <c r="R531" s="161"/>
      <c r="S531" s="161"/>
      <c r="T531" s="161"/>
      <c r="U531" s="161"/>
      <c r="V531" s="161"/>
      <c r="W531" s="161"/>
      <c r="X531" s="161"/>
      <c r="Y531" s="42"/>
      <c r="Z531" s="161"/>
      <c r="AA531" s="161"/>
      <c r="AB531" s="161"/>
      <c r="AC531" s="161"/>
      <c r="AD531" s="161"/>
      <c r="AE531" s="161"/>
      <c r="AF531" s="161"/>
      <c r="AG531" s="161"/>
      <c r="AH531" s="161"/>
      <c r="AI531" s="161"/>
      <c r="AJ531" s="161"/>
      <c r="AK531" s="161"/>
      <c r="AL531" s="161"/>
      <c r="AM531" s="161"/>
      <c r="AN531" s="161"/>
      <c r="AO531" s="161"/>
      <c r="AP531" s="1343" t="s">
        <v>4585</v>
      </c>
      <c r="AQ531" s="1343"/>
      <c r="AR531" s="1343"/>
      <c r="AS531" s="1343"/>
      <c r="AT531" s="1343"/>
      <c r="AU531" s="1343"/>
      <c r="AV531" s="1343"/>
      <c r="AW531" s="1343"/>
      <c r="AX531" s="1448">
        <f>'Control Panel'!G1781</f>
        <v>0</v>
      </c>
      <c r="AY531" s="1448"/>
      <c r="AZ531" s="1448"/>
      <c r="BA531" s="1448"/>
      <c r="BB531" s="161"/>
      <c r="BC531" s="8"/>
      <c r="BD531" s="173"/>
      <c r="BE531" s="765"/>
    </row>
    <row r="532" spans="1:60" s="4" customFormat="1" ht="3.75" customHeight="1">
      <c r="A532" s="770"/>
      <c r="B532" s="7"/>
      <c r="C532" s="161"/>
      <c r="D532" s="161"/>
      <c r="E532" s="161"/>
      <c r="F532" s="161"/>
      <c r="G532" s="161"/>
      <c r="H532" s="161"/>
      <c r="I532" s="161"/>
      <c r="J532" s="161"/>
      <c r="K532" s="161"/>
      <c r="L532" s="161"/>
      <c r="M532" s="161"/>
      <c r="N532" s="161"/>
      <c r="O532" s="161"/>
      <c r="P532" s="161"/>
      <c r="Q532" s="161"/>
      <c r="R532" s="1586"/>
      <c r="S532" s="1586"/>
      <c r="T532" s="1586"/>
      <c r="U532" s="161"/>
      <c r="V532" s="161"/>
      <c r="W532" s="161"/>
      <c r="X532" s="161"/>
      <c r="Y532" s="161"/>
      <c r="Z532" s="161"/>
      <c r="AA532" s="161"/>
      <c r="AB532" s="161"/>
      <c r="AC532" s="161"/>
      <c r="AD532" s="161"/>
      <c r="AE532" s="161"/>
      <c r="AF532" s="161"/>
      <c r="AG532" s="161"/>
      <c r="AH532" s="161"/>
      <c r="AI532" s="161"/>
      <c r="AJ532" s="161"/>
      <c r="AK532" s="161"/>
      <c r="AL532" s="161"/>
      <c r="AM532" s="161"/>
      <c r="AN532" s="161"/>
      <c r="AO532" s="161"/>
      <c r="AP532" s="161"/>
      <c r="AQ532" s="993"/>
      <c r="AR532" s="993"/>
      <c r="AS532" s="993"/>
      <c r="AT532" s="993"/>
      <c r="AU532" s="993"/>
      <c r="AV532" s="993"/>
      <c r="AW532" s="993"/>
      <c r="AX532" s="837"/>
      <c r="AY532" s="837"/>
      <c r="AZ532" s="837"/>
      <c r="BA532" s="837"/>
      <c r="BB532" s="161"/>
      <c r="BC532" s="8"/>
      <c r="BD532" s="173"/>
      <c r="BE532" s="765"/>
    </row>
    <row r="533" spans="1:60" s="4" customFormat="1" ht="18" customHeight="1">
      <c r="A533" s="770"/>
      <c r="B533" s="7"/>
      <c r="C533" s="161"/>
      <c r="D533" s="161"/>
      <c r="E533" s="161"/>
      <c r="F533" s="161"/>
      <c r="G533" s="161"/>
      <c r="H533" s="161"/>
      <c r="I533" s="161"/>
      <c r="J533" s="1186" t="s">
        <v>643</v>
      </c>
      <c r="K533" s="18"/>
      <c r="L533" s="161"/>
      <c r="M533" s="161"/>
      <c r="N533" s="161"/>
      <c r="O533" s="161"/>
      <c r="P533" s="161"/>
      <c r="Q533" s="161"/>
      <c r="R533" s="161"/>
      <c r="S533" s="161"/>
      <c r="T533" s="161"/>
      <c r="U533" s="161"/>
      <c r="V533" s="161"/>
      <c r="W533" s="161"/>
      <c r="X533" s="161"/>
      <c r="Y533" s="42"/>
      <c r="Z533" s="161"/>
      <c r="AA533" s="161"/>
      <c r="AB533" s="161"/>
      <c r="AC533" s="161"/>
      <c r="AD533" s="161"/>
      <c r="AE533" s="161"/>
      <c r="AF533" s="161"/>
      <c r="AG533" s="161"/>
      <c r="AH533" s="161"/>
      <c r="AI533" s="161"/>
      <c r="AJ533" s="161"/>
      <c r="AK533" s="161"/>
      <c r="AL533" s="161"/>
      <c r="AM533" s="161"/>
      <c r="AN533" s="161"/>
      <c r="AO533" s="161"/>
      <c r="AP533" s="161"/>
      <c r="AQ533" s="993"/>
      <c r="AR533" s="993"/>
      <c r="AS533" s="993"/>
      <c r="AT533" s="993"/>
      <c r="AU533" s="993"/>
      <c r="AV533" s="993"/>
      <c r="AW533" s="993"/>
      <c r="AX533" s="837"/>
      <c r="AY533" s="837"/>
      <c r="AZ533" s="837"/>
      <c r="BA533" s="837"/>
      <c r="BB533" s="161"/>
      <c r="BC533" s="8"/>
      <c r="BD533" s="173"/>
      <c r="BE533" s="765"/>
    </row>
    <row r="534" spans="1:60" s="4" customFormat="1" ht="4.5" customHeight="1">
      <c r="A534" s="770"/>
      <c r="B534" s="359">
        <v>1</v>
      </c>
      <c r="C534" s="161"/>
      <c r="D534" s="161"/>
      <c r="E534" s="161"/>
      <c r="F534" s="161"/>
      <c r="G534" s="161"/>
      <c r="H534" s="161"/>
      <c r="I534" s="161"/>
      <c r="J534" s="161"/>
      <c r="K534" s="161"/>
      <c r="L534" s="161"/>
      <c r="M534" s="161"/>
      <c r="N534" s="161"/>
      <c r="O534" s="161"/>
      <c r="P534" s="49"/>
      <c r="Q534" s="49"/>
      <c r="R534" s="161"/>
      <c r="S534" s="161"/>
      <c r="T534" s="161"/>
      <c r="U534" s="161"/>
      <c r="V534" s="161"/>
      <c r="W534" s="161"/>
      <c r="X534" s="161"/>
      <c r="Y534" s="161"/>
      <c r="Z534" s="161"/>
      <c r="AA534" s="161"/>
      <c r="AB534" s="161"/>
      <c r="AC534" s="161"/>
      <c r="AD534" s="161"/>
      <c r="AE534" s="161"/>
      <c r="AF534" s="161"/>
      <c r="AG534" s="161"/>
      <c r="AH534" s="161"/>
      <c r="AI534" s="161"/>
      <c r="AJ534" s="161"/>
      <c r="AK534" s="161"/>
      <c r="AL534" s="161"/>
      <c r="AM534" s="161"/>
      <c r="AN534" s="161"/>
      <c r="AO534" s="161"/>
      <c r="AP534" s="161"/>
      <c r="AQ534" s="993"/>
      <c r="AR534" s="993"/>
      <c r="AS534" s="993"/>
      <c r="AT534" s="993"/>
      <c r="AU534" s="993"/>
      <c r="AV534" s="993"/>
      <c r="AW534" s="993"/>
      <c r="AX534" s="837"/>
      <c r="AY534" s="837"/>
      <c r="AZ534" s="837"/>
      <c r="BA534" s="837"/>
      <c r="BB534" s="161"/>
      <c r="BC534" s="8"/>
      <c r="BD534" s="173"/>
      <c r="BE534" s="773"/>
      <c r="BF534" s="173"/>
      <c r="BG534" s="173"/>
      <c r="BH534" s="173"/>
    </row>
    <row r="535" spans="1:60" s="4" customFormat="1" ht="16.5" customHeight="1">
      <c r="A535" s="770"/>
      <c r="B535" s="7"/>
      <c r="C535" s="161"/>
      <c r="D535" s="161"/>
      <c r="E535" s="161"/>
      <c r="F535" s="161"/>
      <c r="G535" s="161"/>
      <c r="H535" s="161"/>
      <c r="I535" s="161"/>
      <c r="J535" s="1469"/>
      <c r="K535" s="1470"/>
      <c r="L535" s="1470"/>
      <c r="M535" s="1471"/>
      <c r="N535" s="161" t="s">
        <v>504</v>
      </c>
      <c r="O535" s="161"/>
      <c r="P535" s="161"/>
      <c r="Q535" s="161"/>
      <c r="R535" s="3"/>
      <c r="S535" s="3"/>
      <c r="T535" s="161"/>
      <c r="U535" s="161"/>
      <c r="V535" s="161"/>
      <c r="W535" s="161"/>
      <c r="X535" s="161"/>
      <c r="Y535" s="42"/>
      <c r="Z535" s="161"/>
      <c r="AA535" s="161"/>
      <c r="AB535" s="161"/>
      <c r="AC535" s="161"/>
      <c r="AD535" s="161"/>
      <c r="AE535" s="161"/>
      <c r="AF535" s="161"/>
      <c r="AG535" s="161"/>
      <c r="AH535" s="161"/>
      <c r="AI535" s="161"/>
      <c r="AJ535" s="161"/>
      <c r="AK535" s="161"/>
      <c r="AL535" s="161"/>
      <c r="AM535" s="161"/>
      <c r="AN535" s="161"/>
      <c r="AO535" s="161"/>
      <c r="AP535" s="161"/>
      <c r="AQ535" s="993"/>
      <c r="AR535" s="993"/>
      <c r="AS535" s="993"/>
      <c r="AT535" s="993"/>
      <c r="AU535" s="993"/>
      <c r="AV535" s="993"/>
      <c r="AW535" s="993"/>
      <c r="AX535" s="837"/>
      <c r="AY535" s="837"/>
      <c r="AZ535" s="837"/>
      <c r="BA535" s="837"/>
      <c r="BB535" s="161"/>
      <c r="BC535" s="8"/>
      <c r="BD535" s="173"/>
      <c r="BE535" s="773"/>
      <c r="BF535" s="173"/>
      <c r="BG535" s="173"/>
      <c r="BH535" s="173"/>
    </row>
    <row r="536" spans="1:60" s="4" customFormat="1" ht="3.75" customHeight="1">
      <c r="A536" s="770"/>
      <c r="B536" s="7"/>
      <c r="C536" s="161"/>
      <c r="D536" s="161"/>
      <c r="E536" s="161"/>
      <c r="F536" s="161"/>
      <c r="G536" s="161"/>
      <c r="H536" s="161"/>
      <c r="I536" s="161"/>
      <c r="J536" s="714"/>
      <c r="K536" s="714"/>
      <c r="L536" s="714"/>
      <c r="M536" s="714"/>
      <c r="N536" s="220">
        <v>0</v>
      </c>
      <c r="O536" s="220"/>
      <c r="P536" s="220"/>
      <c r="Q536" s="220"/>
      <c r="R536" s="3"/>
      <c r="S536" s="3"/>
      <c r="T536" s="161"/>
      <c r="U536" s="161"/>
      <c r="V536" s="161"/>
      <c r="W536" s="161"/>
      <c r="X536" s="161"/>
      <c r="Y536" s="42"/>
      <c r="Z536" s="161"/>
      <c r="AA536" s="161"/>
      <c r="AB536" s="161"/>
      <c r="AC536" s="161"/>
      <c r="AD536" s="161"/>
      <c r="AE536" s="161"/>
      <c r="AF536" s="161"/>
      <c r="AG536" s="161"/>
      <c r="AH536" s="161"/>
      <c r="AI536" s="161"/>
      <c r="AJ536" s="161"/>
      <c r="AK536" s="161"/>
      <c r="AL536" s="161"/>
      <c r="AM536" s="161"/>
      <c r="AN536" s="161"/>
      <c r="AO536" s="161"/>
      <c r="AP536" s="161"/>
      <c r="AQ536" s="835"/>
      <c r="AR536" s="835"/>
      <c r="AS536" s="835"/>
      <c r="AT536" s="835"/>
      <c r="AU536" s="835"/>
      <c r="AV536" s="835"/>
      <c r="AW536" s="835"/>
      <c r="AX536" s="837"/>
      <c r="AY536" s="837"/>
      <c r="AZ536" s="837"/>
      <c r="BA536" s="837"/>
      <c r="BB536" s="161"/>
      <c r="BC536" s="8"/>
      <c r="BD536" s="173"/>
      <c r="BE536" s="773"/>
      <c r="BF536" s="173"/>
      <c r="BG536" s="173"/>
      <c r="BH536" s="173"/>
    </row>
    <row r="537" spans="1:60" s="4" customFormat="1" ht="18.75" customHeight="1">
      <c r="A537" s="770"/>
      <c r="B537" s="7"/>
      <c r="C537" s="161"/>
      <c r="D537" s="161"/>
      <c r="E537" s="1186"/>
      <c r="F537" s="161"/>
      <c r="G537" s="161"/>
      <c r="H537" s="161"/>
      <c r="I537" s="161"/>
      <c r="J537" s="1186" t="s">
        <v>3227</v>
      </c>
      <c r="K537" s="714"/>
      <c r="L537" s="714"/>
      <c r="M537" s="714"/>
      <c r="N537" s="220"/>
      <c r="O537" s="220"/>
      <c r="P537" s="220"/>
      <c r="Q537" s="220"/>
      <c r="R537" s="3"/>
      <c r="S537" s="3"/>
      <c r="T537" s="161"/>
      <c r="U537" s="161"/>
      <c r="V537" s="161"/>
      <c r="W537" s="161"/>
      <c r="X537" s="161"/>
      <c r="Y537" s="42"/>
      <c r="Z537" s="161"/>
      <c r="AA537" s="161"/>
      <c r="AB537" s="161"/>
      <c r="AC537" s="161"/>
      <c r="AD537" s="161"/>
      <c r="AE537" s="161"/>
      <c r="AF537" s="161"/>
      <c r="AG537" s="161"/>
      <c r="AH537" s="161"/>
      <c r="AI537" s="161"/>
      <c r="AJ537" s="161"/>
      <c r="AK537" s="161"/>
      <c r="AL537" s="161"/>
      <c r="AM537" s="161"/>
      <c r="AN537" s="161"/>
      <c r="AO537" s="161"/>
      <c r="AP537" s="161"/>
      <c r="AQ537" s="835"/>
      <c r="AR537" s="835"/>
      <c r="AS537" s="835"/>
      <c r="AT537" s="835"/>
      <c r="AU537" s="835"/>
      <c r="AV537" s="835"/>
      <c r="AW537" s="835"/>
      <c r="AX537" s="837"/>
      <c r="AY537" s="837"/>
      <c r="AZ537" s="837"/>
      <c r="BA537" s="837"/>
      <c r="BB537" s="161"/>
      <c r="BC537" s="8"/>
      <c r="BD537" s="173"/>
      <c r="BE537" s="773"/>
      <c r="BF537" s="173"/>
      <c r="BG537" s="173"/>
      <c r="BH537" s="173"/>
    </row>
    <row r="538" spans="1:60" s="4" customFormat="1" ht="4.5" customHeight="1">
      <c r="A538" s="770"/>
      <c r="B538" s="7"/>
      <c r="C538" s="161"/>
      <c r="D538" s="161"/>
      <c r="E538" s="1186"/>
      <c r="F538" s="161"/>
      <c r="G538" s="161"/>
      <c r="H538" s="161"/>
      <c r="I538" s="161"/>
      <c r="J538" s="1186"/>
      <c r="K538" s="714"/>
      <c r="L538" s="714"/>
      <c r="M538" s="714"/>
      <c r="N538" s="220"/>
      <c r="O538" s="220"/>
      <c r="P538" s="220"/>
      <c r="Q538" s="220"/>
      <c r="R538" s="3"/>
      <c r="S538" s="3"/>
      <c r="T538" s="161"/>
      <c r="U538" s="161"/>
      <c r="V538" s="161"/>
      <c r="W538" s="161"/>
      <c r="X538" s="161"/>
      <c r="Y538" s="42"/>
      <c r="Z538" s="161"/>
      <c r="AA538" s="161"/>
      <c r="AB538" s="161"/>
      <c r="AC538" s="161"/>
      <c r="AD538" s="161"/>
      <c r="AE538" s="161"/>
      <c r="AF538" s="161"/>
      <c r="AG538" s="161"/>
      <c r="AH538" s="161"/>
      <c r="AI538" s="161"/>
      <c r="AJ538" s="161"/>
      <c r="AK538" s="161"/>
      <c r="AL538" s="161"/>
      <c r="AM538" s="161"/>
      <c r="AN538" s="161"/>
      <c r="AO538" s="161"/>
      <c r="AP538" s="161"/>
      <c r="AQ538" s="993"/>
      <c r="AR538" s="993"/>
      <c r="AS538" s="993"/>
      <c r="AT538" s="993"/>
      <c r="AU538" s="993"/>
      <c r="AV538" s="993"/>
      <c r="AW538" s="993"/>
      <c r="AX538" s="837"/>
      <c r="AY538" s="837"/>
      <c r="AZ538" s="837"/>
      <c r="BA538" s="837"/>
      <c r="BB538" s="161"/>
      <c r="BC538" s="8"/>
      <c r="BD538" s="173"/>
      <c r="BE538" s="773"/>
      <c r="BF538" s="173"/>
      <c r="BG538" s="173"/>
      <c r="BH538" s="173"/>
    </row>
    <row r="539" spans="1:60" s="4" customFormat="1" ht="16.5" customHeight="1">
      <c r="A539" s="770"/>
      <c r="B539" s="7"/>
      <c r="C539" s="161"/>
      <c r="D539" s="161"/>
      <c r="E539" s="161"/>
      <c r="F539" s="161"/>
      <c r="G539" s="161"/>
      <c r="H539" s="161"/>
      <c r="I539" s="161"/>
      <c r="J539" s="1469"/>
      <c r="K539" s="1470"/>
      <c r="L539" s="1470"/>
      <c r="M539" s="1471"/>
      <c r="N539" s="161" t="s">
        <v>504</v>
      </c>
      <c r="O539" s="161"/>
      <c r="P539" s="161"/>
      <c r="Q539" s="161"/>
      <c r="R539" s="3"/>
      <c r="S539" s="3"/>
      <c r="T539" s="161"/>
      <c r="U539" s="161"/>
      <c r="V539" s="161"/>
      <c r="W539" s="161"/>
      <c r="X539" s="161"/>
      <c r="Y539" s="42"/>
      <c r="Z539" s="161"/>
      <c r="AA539" s="161"/>
      <c r="AB539" s="161"/>
      <c r="AC539" s="161"/>
      <c r="AD539" s="161"/>
      <c r="AE539" s="161"/>
      <c r="AF539" s="161"/>
      <c r="AG539" s="161"/>
      <c r="AH539" s="161"/>
      <c r="AI539" s="161"/>
      <c r="AJ539" s="161"/>
      <c r="AK539" s="161"/>
      <c r="AL539" s="161"/>
      <c r="AM539" s="161"/>
      <c r="AN539" s="161"/>
      <c r="AO539" s="161"/>
      <c r="AP539" s="161"/>
      <c r="AQ539" s="993"/>
      <c r="AR539" s="993"/>
      <c r="AS539" s="993"/>
      <c r="AT539" s="993"/>
      <c r="AU539" s="993"/>
      <c r="AV539" s="993"/>
      <c r="AW539" s="993"/>
      <c r="AX539" s="837"/>
      <c r="AY539" s="837"/>
      <c r="AZ539" s="837"/>
      <c r="BA539" s="837"/>
      <c r="BB539" s="161"/>
      <c r="BC539" s="8"/>
      <c r="BD539" s="173"/>
      <c r="BE539" s="773"/>
      <c r="BF539" s="173"/>
      <c r="BG539" s="173"/>
      <c r="BH539" s="173"/>
    </row>
    <row r="540" spans="1:60" s="4" customFormat="1" ht="16.5" customHeight="1">
      <c r="A540" s="770"/>
      <c r="B540" s="7"/>
      <c r="C540" s="161"/>
      <c r="D540" s="161"/>
      <c r="E540" s="161"/>
      <c r="F540" s="161"/>
      <c r="G540" s="161"/>
      <c r="H540" s="161"/>
      <c r="I540" s="161"/>
      <c r="J540" s="714"/>
      <c r="K540" s="714"/>
      <c r="L540" s="714"/>
      <c r="M540" s="714"/>
      <c r="N540" s="220"/>
      <c r="O540" s="220"/>
      <c r="P540" s="220"/>
      <c r="Q540" s="220"/>
      <c r="R540" s="476"/>
      <c r="S540" s="3"/>
      <c r="T540" s="161"/>
      <c r="U540" s="161"/>
      <c r="V540" s="161"/>
      <c r="W540" s="161"/>
      <c r="X540" s="161"/>
      <c r="Y540" s="42"/>
      <c r="Z540" s="161"/>
      <c r="AA540" s="161"/>
      <c r="AB540" s="161"/>
      <c r="AC540" s="161"/>
      <c r="AD540" s="161"/>
      <c r="AE540" s="161"/>
      <c r="AF540" s="161"/>
      <c r="AG540" s="161"/>
      <c r="AH540" s="161"/>
      <c r="AI540" s="161"/>
      <c r="AJ540" s="161"/>
      <c r="AK540" s="161"/>
      <c r="AL540" s="161"/>
      <c r="AM540" s="161"/>
      <c r="AN540" s="161"/>
      <c r="AO540" s="161"/>
      <c r="AP540" s="161"/>
      <c r="AQ540" s="1371" t="s">
        <v>498</v>
      </c>
      <c r="AR540" s="1371"/>
      <c r="AS540" s="1371"/>
      <c r="AT540" s="1371"/>
      <c r="AU540" s="1371"/>
      <c r="AV540" s="1371"/>
      <c r="AW540" s="1371"/>
      <c r="AX540" s="1463">
        <f>SUM(AX523:BA531)</f>
        <v>0</v>
      </c>
      <c r="AY540" s="1432"/>
      <c r="AZ540" s="1432"/>
      <c r="BA540" s="1432"/>
      <c r="BB540" s="161"/>
      <c r="BC540" s="8"/>
      <c r="BD540" s="173"/>
      <c r="BE540" s="773"/>
      <c r="BF540" s="173"/>
      <c r="BG540" s="173"/>
      <c r="BH540" s="173"/>
    </row>
    <row r="541" spans="1:60" s="4" customFormat="1" ht="16.5" customHeight="1">
      <c r="A541" s="770"/>
      <c r="B541" s="7"/>
      <c r="C541" s="161"/>
      <c r="D541" s="161"/>
      <c r="E541" s="161"/>
      <c r="F541" s="161"/>
      <c r="G541" s="161"/>
      <c r="H541" s="161"/>
      <c r="I541" s="161"/>
      <c r="J541" s="714"/>
      <c r="K541" s="714"/>
      <c r="L541" s="714"/>
      <c r="M541" s="714"/>
      <c r="N541" s="220"/>
      <c r="O541" s="220"/>
      <c r="P541" s="220"/>
      <c r="Q541" s="220"/>
      <c r="R541" s="476"/>
      <c r="S541" s="3"/>
      <c r="T541" s="161"/>
      <c r="U541" s="161"/>
      <c r="V541" s="161"/>
      <c r="W541" s="161"/>
      <c r="X541" s="161"/>
      <c r="Y541" s="42"/>
      <c r="Z541" s="161"/>
      <c r="AA541" s="161"/>
      <c r="AB541" s="161"/>
      <c r="AC541" s="161"/>
      <c r="AD541" s="161"/>
      <c r="AE541" s="161"/>
      <c r="AF541" s="161"/>
      <c r="AG541" s="161"/>
      <c r="AH541" s="161"/>
      <c r="AI541" s="161"/>
      <c r="AJ541" s="161"/>
      <c r="AK541" s="161"/>
      <c r="AL541" s="161"/>
      <c r="AM541" s="161"/>
      <c r="AN541" s="161"/>
      <c r="AO541" s="161"/>
      <c r="AP541" s="161"/>
      <c r="AQ541" s="835"/>
      <c r="AR541" s="835"/>
      <c r="AS541" s="835"/>
      <c r="AT541" s="835"/>
      <c r="AU541" s="835"/>
      <c r="AV541" s="835"/>
      <c r="AW541" s="835"/>
      <c r="AX541" s="837"/>
      <c r="AY541" s="837"/>
      <c r="AZ541" s="837"/>
      <c r="BA541" s="837"/>
      <c r="BB541" s="161"/>
      <c r="BC541" s="8"/>
      <c r="BD541" s="173"/>
      <c r="BE541" s="773"/>
      <c r="BF541" s="173"/>
      <c r="BG541" s="173"/>
      <c r="BH541" s="173"/>
    </row>
    <row r="542" spans="1:60" s="4" customFormat="1" ht="15" customHeight="1">
      <c r="A542" s="770"/>
      <c r="B542" s="7"/>
      <c r="C542" s="358"/>
      <c r="D542" s="358"/>
      <c r="E542" s="358"/>
      <c r="F542" s="358"/>
      <c r="G542" s="358"/>
      <c r="H542" s="358"/>
      <c r="I542" s="358"/>
      <c r="J542" s="847"/>
      <c r="K542" s="847"/>
      <c r="L542" s="847"/>
      <c r="M542" s="847"/>
      <c r="N542" s="847"/>
      <c r="O542" s="847"/>
      <c r="P542" s="847"/>
      <c r="Q542" s="847"/>
      <c r="R542" s="847"/>
      <c r="S542" s="358"/>
      <c r="T542" s="358"/>
      <c r="U542" s="358"/>
      <c r="V542" s="358"/>
      <c r="W542" s="358"/>
      <c r="X542" s="358"/>
      <c r="Y542" s="358"/>
      <c r="Z542" s="358"/>
      <c r="AA542" s="358"/>
      <c r="AB542" s="358"/>
      <c r="AC542" s="358"/>
      <c r="AD542" s="358"/>
      <c r="AE542" s="358"/>
      <c r="AF542" s="358"/>
      <c r="AG542" s="358"/>
      <c r="AH542" s="358"/>
      <c r="AI542" s="358"/>
      <c r="AJ542" s="358"/>
      <c r="AK542" s="358"/>
      <c r="AL542" s="358"/>
      <c r="AM542" s="358"/>
      <c r="AN542" s="358"/>
      <c r="AO542" s="358"/>
      <c r="AP542" s="358"/>
      <c r="AQ542" s="358"/>
      <c r="AR542" s="358"/>
      <c r="AS542" s="358"/>
      <c r="AT542" s="358"/>
      <c r="AU542" s="358"/>
      <c r="AV542" s="358"/>
      <c r="AW542" s="358"/>
      <c r="AX542" s="358"/>
      <c r="AY542" s="358"/>
      <c r="AZ542" s="358"/>
      <c r="BA542" s="358"/>
      <c r="BB542" s="161"/>
      <c r="BC542" s="8"/>
      <c r="BD542" s="173"/>
      <c r="BE542" s="773"/>
      <c r="BF542" s="173"/>
      <c r="BG542" s="173"/>
      <c r="BH542" s="173"/>
    </row>
    <row r="543" spans="1:60" s="4" customFormat="1" ht="17.25" customHeight="1">
      <c r="A543" s="770"/>
      <c r="B543" s="570"/>
      <c r="C543" s="1570" t="s">
        <v>133</v>
      </c>
      <c r="D543" s="1570"/>
      <c r="E543" s="1570"/>
      <c r="F543" s="1570"/>
      <c r="G543" s="161"/>
      <c r="H543" s="161"/>
      <c r="I543" s="161"/>
      <c r="J543" s="161"/>
      <c r="K543" s="161"/>
      <c r="L543" s="161"/>
      <c r="M543" s="161"/>
      <c r="N543" s="161"/>
      <c r="O543" s="161"/>
      <c r="P543" s="161"/>
      <c r="Q543" s="161"/>
      <c r="R543" s="161"/>
      <c r="S543" s="161"/>
      <c r="T543" s="161"/>
      <c r="U543" s="161"/>
      <c r="V543" s="161"/>
      <c r="W543" s="161"/>
      <c r="X543" s="161"/>
      <c r="Y543" s="161"/>
      <c r="Z543" s="161"/>
      <c r="AA543" s="161"/>
      <c r="AB543" s="161"/>
      <c r="AC543" s="161"/>
      <c r="AD543" s="161"/>
      <c r="AE543" s="161"/>
      <c r="AF543" s="161"/>
      <c r="AG543" s="161"/>
      <c r="AH543" s="161"/>
      <c r="AI543" s="161"/>
      <c r="AJ543" s="161"/>
      <c r="AK543" s="161"/>
      <c r="AL543" s="161"/>
      <c r="AM543" s="161"/>
      <c r="AN543" s="161"/>
      <c r="AO543" s="161"/>
      <c r="AP543" s="161"/>
      <c r="AQ543" s="161"/>
      <c r="AR543" s="161"/>
      <c r="AS543" s="161"/>
      <c r="AT543" s="161"/>
      <c r="AU543" s="161"/>
      <c r="AV543" s="161"/>
      <c r="AW543" s="161"/>
      <c r="AX543" s="161"/>
      <c r="AY543" s="161"/>
      <c r="AZ543" s="161"/>
      <c r="BA543" s="161"/>
      <c r="BB543" s="161"/>
      <c r="BC543" s="8"/>
      <c r="BD543" s="173"/>
      <c r="BE543" s="773"/>
      <c r="BF543" s="173"/>
      <c r="BG543" s="173"/>
      <c r="BH543" s="173"/>
    </row>
    <row r="544" spans="1:60" s="4" customFormat="1" ht="7.5" customHeight="1">
      <c r="A544" s="770"/>
      <c r="B544" s="7"/>
      <c r="C544" s="1434"/>
      <c r="D544" s="1434"/>
      <c r="E544" s="1434"/>
      <c r="F544" s="1434"/>
      <c r="G544" s="161"/>
      <c r="H544" s="161"/>
      <c r="I544" s="1532" t="s">
        <v>133</v>
      </c>
      <c r="J544" s="1532"/>
      <c r="K544" s="1532"/>
      <c r="L544" s="1532"/>
      <c r="M544" s="1532"/>
      <c r="N544" s="695"/>
      <c r="O544" s="695"/>
      <c r="P544" s="654"/>
      <c r="Q544" s="654"/>
      <c r="R544" s="654"/>
      <c r="S544" s="654"/>
      <c r="T544" s="654"/>
      <c r="U544" s="654"/>
      <c r="V544" s="654"/>
      <c r="W544" s="654"/>
      <c r="X544" s="1561"/>
      <c r="Y544" s="1561"/>
      <c r="Z544" s="1561"/>
      <c r="AA544" s="1561"/>
      <c r="AB544" s="1561"/>
      <c r="AC544" s="1561"/>
      <c r="AD544" s="654"/>
      <c r="AE544" s="654"/>
      <c r="AF544" s="654"/>
      <c r="AG544" s="654"/>
      <c r="AH544" s="654"/>
      <c r="AI544" s="654"/>
      <c r="AJ544" s="654"/>
      <c r="AK544" s="654"/>
      <c r="AL544" s="654"/>
      <c r="AM544" s="654"/>
      <c r="AN544" s="654"/>
      <c r="AO544" s="654"/>
      <c r="AP544" s="654"/>
      <c r="AQ544" s="654"/>
      <c r="AR544" s="654"/>
      <c r="AS544" s="654"/>
      <c r="AT544" s="654"/>
      <c r="AU544" s="654"/>
      <c r="AV544" s="654"/>
      <c r="AW544" s="654"/>
      <c r="AX544" s="654"/>
      <c r="AY544" s="654"/>
      <c r="AZ544" s="654"/>
      <c r="BA544" s="654"/>
      <c r="BB544" s="161"/>
      <c r="BC544" s="8"/>
      <c r="BD544" s="173"/>
      <c r="BE544" s="773"/>
      <c r="BF544" s="173"/>
      <c r="BG544" s="173"/>
      <c r="BH544" s="173"/>
    </row>
    <row r="545" spans="1:60" s="4" customFormat="1" ht="7.5" customHeight="1">
      <c r="A545" s="770"/>
      <c r="B545" s="7"/>
      <c r="C545" s="1434"/>
      <c r="D545" s="1434"/>
      <c r="E545" s="1434"/>
      <c r="F545" s="1434"/>
      <c r="G545" s="161"/>
      <c r="H545" s="161"/>
      <c r="I545" s="1532"/>
      <c r="J545" s="1532"/>
      <c r="K545" s="1532"/>
      <c r="L545" s="1532"/>
      <c r="M545" s="1532"/>
      <c r="N545" s="695"/>
      <c r="O545" s="695"/>
      <c r="P545" s="698"/>
      <c r="Q545" s="698"/>
      <c r="R545" s="698"/>
      <c r="S545" s="698"/>
      <c r="T545" s="654"/>
      <c r="U545" s="654"/>
      <c r="V545" s="654"/>
      <c r="W545" s="654"/>
      <c r="X545" s="1561"/>
      <c r="Y545" s="1561"/>
      <c r="Z545" s="1561"/>
      <c r="AA545" s="1561"/>
      <c r="AB545" s="1561"/>
      <c r="AC545" s="1561"/>
      <c r="AD545" s="698"/>
      <c r="AE545" s="698"/>
      <c r="AF545" s="698"/>
      <c r="AG545" s="698"/>
      <c r="AH545" s="698"/>
      <c r="AI545" s="698"/>
      <c r="AJ545" s="698"/>
      <c r="AK545" s="698"/>
      <c r="AL545" s="654"/>
      <c r="AM545" s="654"/>
      <c r="AN545" s="654"/>
      <c r="AO545" s="654"/>
      <c r="AP545" s="654"/>
      <c r="AQ545" s="654"/>
      <c r="AR545" s="654"/>
      <c r="AS545" s="654"/>
      <c r="AT545" s="654"/>
      <c r="AU545" s="654"/>
      <c r="AV545" s="654"/>
      <c r="AW545" s="654"/>
      <c r="AX545" s="654"/>
      <c r="AY545" s="654"/>
      <c r="AZ545" s="654"/>
      <c r="BA545" s="654"/>
      <c r="BB545" s="161"/>
      <c r="BC545" s="8"/>
      <c r="BD545" s="173"/>
      <c r="BE545" s="773"/>
      <c r="BF545" s="173"/>
      <c r="BG545" s="173"/>
      <c r="BH545" s="173"/>
    </row>
    <row r="546" spans="1:60" s="4" customFormat="1" ht="15" customHeight="1">
      <c r="A546" s="770"/>
      <c r="B546" s="7"/>
      <c r="C546" s="1434"/>
      <c r="D546" s="1434"/>
      <c r="E546" s="1434"/>
      <c r="F546" s="1434"/>
      <c r="G546" s="161"/>
      <c r="H546" s="161"/>
      <c r="I546" s="161"/>
      <c r="J546" s="161"/>
      <c r="K546" s="161"/>
      <c r="L546" s="161"/>
      <c r="M546" s="161"/>
      <c r="N546" s="161"/>
      <c r="O546" s="161"/>
      <c r="P546" s="161"/>
      <c r="Q546" s="161"/>
      <c r="R546" s="161"/>
      <c r="S546" s="161"/>
      <c r="T546" s="161"/>
      <c r="U546" s="161"/>
      <c r="V546" s="161"/>
      <c r="W546" s="161"/>
      <c r="X546" s="161"/>
      <c r="Y546" s="161"/>
      <c r="Z546" s="161"/>
      <c r="AA546" s="161"/>
      <c r="AB546" s="161"/>
      <c r="AC546" s="161"/>
      <c r="AD546" s="161"/>
      <c r="AE546" s="161"/>
      <c r="AF546" s="161"/>
      <c r="AG546" s="161"/>
      <c r="AH546" s="161"/>
      <c r="AI546" s="161"/>
      <c r="AJ546" s="161"/>
      <c r="AK546" s="161"/>
      <c r="AL546" s="161"/>
      <c r="AM546" s="161"/>
      <c r="AN546" s="161"/>
      <c r="AO546" s="161"/>
      <c r="AP546" s="161"/>
      <c r="AQ546" s="161"/>
      <c r="AR546" s="161"/>
      <c r="AS546" s="161"/>
      <c r="AT546" s="161"/>
      <c r="AU546" s="161"/>
      <c r="AV546" s="161"/>
      <c r="AW546" s="161"/>
      <c r="AX546" s="654"/>
      <c r="AY546" s="654"/>
      <c r="AZ546" s="654"/>
      <c r="BA546" s="654"/>
      <c r="BB546" s="161"/>
      <c r="BC546" s="8"/>
      <c r="BD546" s="173"/>
      <c r="BE546" s="773"/>
      <c r="BF546" s="173"/>
      <c r="BG546" s="173"/>
      <c r="BH546" s="173"/>
    </row>
    <row r="547" spans="1:60" s="4" customFormat="1" ht="15" customHeight="1">
      <c r="A547" s="770"/>
      <c r="B547" s="7"/>
      <c r="C547" s="3"/>
      <c r="D547" s="3"/>
      <c r="E547" s="3"/>
      <c r="F547" s="3"/>
      <c r="G547" s="3"/>
      <c r="H547" s="3"/>
      <c r="I547" s="3"/>
      <c r="J547" s="75" t="s">
        <v>1018</v>
      </c>
      <c r="K547" s="76"/>
      <c r="L547" s="632"/>
      <c r="M547" s="76"/>
      <c r="N547" s="1469">
        <v>10</v>
      </c>
      <c r="O547" s="1470"/>
      <c r="P547" s="1471"/>
      <c r="Q547" s="161" t="s">
        <v>421</v>
      </c>
      <c r="R547" s="3"/>
      <c r="S547" s="3"/>
      <c r="T547" s="3"/>
      <c r="U547" s="3"/>
      <c r="V547" s="3"/>
      <c r="W547" s="3"/>
      <c r="X547" s="3"/>
      <c r="Y547" s="3"/>
      <c r="Z547" s="3"/>
      <c r="AA547" s="3"/>
      <c r="AB547" s="3"/>
      <c r="AC547" s="3"/>
      <c r="AD547" s="3"/>
      <c r="AE547" s="3"/>
      <c r="AF547" s="3"/>
      <c r="AG547" s="161"/>
      <c r="AH547" s="3"/>
      <c r="AI547" s="3"/>
      <c r="AJ547" s="3"/>
      <c r="AK547" s="3"/>
      <c r="AL547" s="161"/>
      <c r="AM547" s="161"/>
      <c r="AN547" s="161"/>
      <c r="AO547" s="305"/>
      <c r="AP547" s="305"/>
      <c r="AQ547" s="305"/>
      <c r="AR547" s="305"/>
      <c r="AS547" s="75" t="s">
        <v>1020</v>
      </c>
      <c r="AT547" s="305"/>
      <c r="AU547" s="305"/>
      <c r="AV547" s="305"/>
      <c r="AW547" s="305"/>
      <c r="AX547" s="1448">
        <f>'Control Panel'!D1133</f>
        <v>0.43499999999999994</v>
      </c>
      <c r="AY547" s="1424"/>
      <c r="AZ547" s="1424"/>
      <c r="BA547" s="1424"/>
      <c r="BB547" s="161"/>
      <c r="BC547" s="8"/>
      <c r="BD547" s="173"/>
      <c r="BE547" s="773"/>
      <c r="BF547" s="173"/>
      <c r="BG547" s="173"/>
      <c r="BH547" s="173"/>
    </row>
    <row r="548" spans="1:60" s="4" customFormat="1" ht="6" customHeight="1">
      <c r="A548" s="770"/>
      <c r="B548" s="7"/>
      <c r="C548" s="161"/>
      <c r="D548" s="161"/>
      <c r="E548" s="161"/>
      <c r="F548" s="161"/>
      <c r="G548" s="161"/>
      <c r="H548" s="161"/>
      <c r="I548" s="161"/>
      <c r="J548" s="161"/>
      <c r="K548" s="161"/>
      <c r="L548" s="161"/>
      <c r="M548" s="161"/>
      <c r="N548" s="161"/>
      <c r="O548" s="161"/>
      <c r="P548" s="161"/>
      <c r="Q548" s="161"/>
      <c r="R548" s="161"/>
      <c r="S548" s="161"/>
      <c r="T548" s="3"/>
      <c r="U548" s="161"/>
      <c r="V548" s="161"/>
      <c r="W548" s="161"/>
      <c r="X548" s="161"/>
      <c r="Y548" s="161"/>
      <c r="Z548" s="161"/>
      <c r="AA548" s="161"/>
      <c r="AB548" s="161"/>
      <c r="AC548" s="161"/>
      <c r="AD548" s="161"/>
      <c r="AE548" s="161"/>
      <c r="AF548" s="161"/>
      <c r="AG548" s="161"/>
      <c r="AH548" s="161"/>
      <c r="AI548" s="161"/>
      <c r="AJ548" s="161"/>
      <c r="AK548" s="161"/>
      <c r="AL548" s="161"/>
      <c r="AM548" s="161"/>
      <c r="AN548" s="161"/>
      <c r="AO548" s="161"/>
      <c r="AP548" s="161"/>
      <c r="AQ548" s="161"/>
      <c r="AR548" s="161"/>
      <c r="AS548" s="161"/>
      <c r="AT548" s="161"/>
      <c r="AU548" s="161"/>
      <c r="AV548" s="161"/>
      <c r="AW548" s="189"/>
      <c r="AX548" s="654"/>
      <c r="AY548" s="654"/>
      <c r="AZ548" s="654"/>
      <c r="BA548" s="654"/>
      <c r="BB548" s="161"/>
      <c r="BC548" s="8"/>
      <c r="BD548" s="173"/>
      <c r="BE548" s="773"/>
      <c r="BF548" s="173"/>
      <c r="BG548" s="173"/>
      <c r="BH548" s="173"/>
    </row>
    <row r="549" spans="1:60" s="4" customFormat="1" ht="6" customHeight="1">
      <c r="A549" s="770"/>
      <c r="B549" s="359">
        <v>1</v>
      </c>
      <c r="C549" s="161"/>
      <c r="D549" s="161"/>
      <c r="E549" s="161"/>
      <c r="F549" s="161"/>
      <c r="G549" s="161"/>
      <c r="H549" s="3"/>
      <c r="I549" s="3"/>
      <c r="J549" s="3"/>
      <c r="K549" s="3"/>
      <c r="L549" s="3"/>
      <c r="M549" s="3"/>
      <c r="N549" s="3"/>
      <c r="O549" s="3"/>
      <c r="P549" s="161"/>
      <c r="Q549" s="161"/>
      <c r="R549" s="161"/>
      <c r="S549" s="161"/>
      <c r="T549" s="3"/>
      <c r="U549" s="161"/>
      <c r="V549" s="161"/>
      <c r="W549" s="161"/>
      <c r="X549" s="161"/>
      <c r="Y549" s="161"/>
      <c r="Z549" s="161"/>
      <c r="AA549" s="161"/>
      <c r="AB549" s="161"/>
      <c r="AC549" s="161"/>
      <c r="AD549" s="161"/>
      <c r="AE549" s="161"/>
      <c r="AF549" s="161"/>
      <c r="AG549" s="161"/>
      <c r="AH549" s="161"/>
      <c r="AI549" s="161"/>
      <c r="AJ549" s="161"/>
      <c r="AK549" s="161"/>
      <c r="AL549" s="161"/>
      <c r="AM549" s="161"/>
      <c r="AN549" s="161"/>
      <c r="AO549" s="161"/>
      <c r="AP549" s="161"/>
      <c r="AQ549" s="161"/>
      <c r="AR549" s="161"/>
      <c r="AS549" s="161"/>
      <c r="AT549" s="161"/>
      <c r="AU549" s="161"/>
      <c r="AV549" s="161"/>
      <c r="AW549" s="226"/>
      <c r="AX549" s="867"/>
      <c r="AY549" s="867"/>
      <c r="AZ549" s="867"/>
      <c r="BA549" s="867"/>
      <c r="BB549" s="161"/>
      <c r="BC549" s="8"/>
      <c r="BD549" s="173"/>
      <c r="BE549" s="773"/>
      <c r="BF549" s="173"/>
      <c r="BG549" s="173"/>
      <c r="BH549" s="173"/>
    </row>
    <row r="550" spans="1:60" s="4" customFormat="1" ht="15" customHeight="1">
      <c r="A550" s="770"/>
      <c r="B550" s="7"/>
      <c r="C550" s="161"/>
      <c r="D550" s="161"/>
      <c r="E550" s="161"/>
      <c r="F550" s="161"/>
      <c r="G550" s="161"/>
      <c r="H550" s="3"/>
      <c r="I550" s="3"/>
      <c r="J550" s="3"/>
      <c r="K550" s="3"/>
      <c r="L550" s="3"/>
      <c r="M550" s="3"/>
      <c r="N550" s="3"/>
      <c r="O550" s="3"/>
      <c r="P550" s="3"/>
      <c r="Q550" s="3"/>
      <c r="R550" s="3"/>
      <c r="S550" s="3"/>
      <c r="T550" s="3"/>
      <c r="U550" s="161"/>
      <c r="V550" s="161"/>
      <c r="W550" s="161"/>
      <c r="X550" s="161"/>
      <c r="Y550" s="161"/>
      <c r="Z550" s="161"/>
      <c r="AA550" s="161"/>
      <c r="AB550" s="161"/>
      <c r="AC550" s="161"/>
      <c r="AD550" s="161"/>
      <c r="AE550" s="161"/>
      <c r="AF550" s="161"/>
      <c r="AG550" s="161"/>
      <c r="AH550" s="161"/>
      <c r="AI550" s="161"/>
      <c r="AJ550" s="161"/>
      <c r="AK550" s="161"/>
      <c r="AL550" s="161"/>
      <c r="AM550" s="161"/>
      <c r="AN550" s="161"/>
      <c r="AO550" s="1371" t="s">
        <v>1019</v>
      </c>
      <c r="AP550" s="1371"/>
      <c r="AQ550" s="1371"/>
      <c r="AR550" s="1371"/>
      <c r="AS550" s="1371"/>
      <c r="AT550" s="1371"/>
      <c r="AU550" s="1371"/>
      <c r="AV550" s="1371"/>
      <c r="AW550" s="1371"/>
      <c r="AX550" s="1425">
        <f>'Control Panel'!D1133</f>
        <v>0.43499999999999994</v>
      </c>
      <c r="AY550" s="1425"/>
      <c r="AZ550" s="1425"/>
      <c r="BA550" s="1425"/>
      <c r="BB550" s="161"/>
      <c r="BC550" s="8"/>
      <c r="BD550" s="173"/>
      <c r="BE550" s="773"/>
      <c r="BF550" s="173"/>
      <c r="BG550" s="173"/>
      <c r="BH550" s="173"/>
    </row>
    <row r="551" spans="1:60" s="4" customFormat="1" ht="8.25" customHeight="1">
      <c r="A551" s="770"/>
      <c r="B551" s="7"/>
      <c r="C551" s="161"/>
      <c r="D551" s="161"/>
      <c r="E551" s="161"/>
      <c r="F551" s="161"/>
      <c r="G551" s="161"/>
      <c r="H551" s="161"/>
      <c r="I551" s="161"/>
      <c r="J551" s="161"/>
      <c r="K551" s="161"/>
      <c r="L551" s="161"/>
      <c r="M551" s="161"/>
      <c r="N551" s="161"/>
      <c r="O551" s="161"/>
      <c r="P551" s="161"/>
      <c r="Q551" s="161"/>
      <c r="R551" s="161"/>
      <c r="S551" s="161"/>
      <c r="T551" s="161"/>
      <c r="U551" s="161"/>
      <c r="V551" s="161"/>
      <c r="W551" s="161"/>
      <c r="X551" s="161"/>
      <c r="Y551" s="161"/>
      <c r="Z551" s="161"/>
      <c r="AA551" s="161"/>
      <c r="AB551" s="161"/>
      <c r="AC551" s="161"/>
      <c r="AD551" s="161"/>
      <c r="AE551" s="161"/>
      <c r="AF551" s="161"/>
      <c r="AG551" s="161"/>
      <c r="AH551" s="161"/>
      <c r="AI551" s="161"/>
      <c r="AJ551" s="161"/>
      <c r="AK551" s="161"/>
      <c r="AL551" s="161"/>
      <c r="AM551" s="161"/>
      <c r="AN551" s="161"/>
      <c r="AO551" s="161"/>
      <c r="AP551" s="161"/>
      <c r="AQ551" s="161"/>
      <c r="AR551" s="161"/>
      <c r="AS551" s="161"/>
      <c r="AT551" s="161"/>
      <c r="AU551" s="161"/>
      <c r="AV551" s="161"/>
      <c r="AW551" s="161"/>
      <c r="AX551" s="654"/>
      <c r="AY551" s="654"/>
      <c r="AZ551" s="654"/>
      <c r="BA551" s="654"/>
      <c r="BB551" s="161"/>
      <c r="BC551" s="8"/>
      <c r="BD551" s="173"/>
      <c r="BE551" s="773"/>
      <c r="BF551" s="173"/>
      <c r="BG551" s="173"/>
      <c r="BH551" s="173"/>
    </row>
    <row r="552" spans="1:60" s="4" customFormat="1" ht="9" customHeight="1">
      <c r="A552" s="770"/>
      <c r="B552" s="7"/>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61"/>
      <c r="BC552" s="8"/>
      <c r="BD552" s="173"/>
      <c r="BE552" s="773"/>
      <c r="BF552" s="173"/>
      <c r="BG552" s="173"/>
      <c r="BH552" s="173"/>
    </row>
    <row r="553" spans="1:60" s="4" customFormat="1" ht="15" customHeight="1">
      <c r="A553" s="770"/>
      <c r="B553" s="570"/>
      <c r="C553" s="1422" t="s">
        <v>136</v>
      </c>
      <c r="D553" s="1422"/>
      <c r="E553" s="1422"/>
      <c r="F553" s="1422"/>
      <c r="G553" s="161"/>
      <c r="H553" s="161"/>
      <c r="I553" s="161"/>
      <c r="J553" s="161"/>
      <c r="K553" s="161"/>
      <c r="L553" s="161"/>
      <c r="M553" s="161"/>
      <c r="N553" s="161"/>
      <c r="O553" s="161"/>
      <c r="P553" s="161"/>
      <c r="Q553" s="161"/>
      <c r="R553" s="161"/>
      <c r="S553" s="161"/>
      <c r="T553" s="161"/>
      <c r="U553" s="161"/>
      <c r="V553" s="161"/>
      <c r="W553" s="161"/>
      <c r="X553" s="161"/>
      <c r="Y553" s="161"/>
      <c r="Z553" s="161"/>
      <c r="AA553" s="161"/>
      <c r="AB553" s="161"/>
      <c r="AC553" s="161"/>
      <c r="AD553" s="161"/>
      <c r="AE553" s="161"/>
      <c r="AF553" s="161"/>
      <c r="AG553" s="161"/>
      <c r="AH553" s="161"/>
      <c r="AI553" s="161"/>
      <c r="AJ553" s="161"/>
      <c r="AK553" s="161"/>
      <c r="AL553" s="161"/>
      <c r="AM553" s="161"/>
      <c r="AN553" s="161"/>
      <c r="AO553" s="161"/>
      <c r="AP553" s="161"/>
      <c r="AQ553" s="161"/>
      <c r="AR553" s="161"/>
      <c r="AS553" s="161"/>
      <c r="AT553" s="161"/>
      <c r="AU553" s="161"/>
      <c r="AV553" s="161"/>
      <c r="AW553" s="161"/>
      <c r="AX553" s="161"/>
      <c r="AY553" s="161"/>
      <c r="AZ553" s="161"/>
      <c r="BA553" s="161"/>
      <c r="BB553" s="161"/>
      <c r="BC553" s="8"/>
      <c r="BD553" s="173"/>
      <c r="BE553" s="773"/>
      <c r="BF553" s="173"/>
      <c r="BG553" s="173"/>
      <c r="BH553" s="173"/>
    </row>
    <row r="554" spans="1:60" s="4" customFormat="1" ht="15" customHeight="1">
      <c r="A554" s="770"/>
      <c r="B554" s="7"/>
      <c r="C554" s="1422"/>
      <c r="D554" s="1422"/>
      <c r="E554" s="1422"/>
      <c r="F554" s="1422"/>
      <c r="G554" s="161"/>
      <c r="H554" s="161"/>
      <c r="I554" s="701" t="s">
        <v>1141</v>
      </c>
      <c r="J554" s="654"/>
      <c r="K554" s="654"/>
      <c r="L554" s="654"/>
      <c r="M554" s="654"/>
      <c r="N554" s="654"/>
      <c r="O554" s="654"/>
      <c r="P554" s="654"/>
      <c r="Q554" s="654"/>
      <c r="R554" s="654"/>
      <c r="S554" s="654"/>
      <c r="T554" s="654"/>
      <c r="U554" s="654"/>
      <c r="V554" s="654"/>
      <c r="W554" s="654"/>
      <c r="X554" s="654"/>
      <c r="Y554" s="654"/>
      <c r="Z554" s="654"/>
      <c r="AA554" s="654"/>
      <c r="AB554" s="654"/>
      <c r="AC554" s="654"/>
      <c r="AD554" s="654"/>
      <c r="AE554" s="654"/>
      <c r="AF554" s="654"/>
      <c r="AG554" s="654"/>
      <c r="AH554" s="654"/>
      <c r="AI554" s="654"/>
      <c r="AJ554" s="654"/>
      <c r="AK554" s="654"/>
      <c r="AL554" s="654"/>
      <c r="AM554" s="654"/>
      <c r="AN554" s="654"/>
      <c r="AO554" s="654"/>
      <c r="AP554" s="654"/>
      <c r="AQ554" s="654"/>
      <c r="AR554" s="654"/>
      <c r="AS554" s="654"/>
      <c r="AT554" s="654"/>
      <c r="AU554" s="654"/>
      <c r="AV554" s="654"/>
      <c r="AW554" s="699"/>
      <c r="AX554" s="654"/>
      <c r="AY554" s="654"/>
      <c r="AZ554" s="654"/>
      <c r="BA554" s="654"/>
      <c r="BB554" s="161"/>
      <c r="BC554" s="8"/>
      <c r="BD554" s="173"/>
      <c r="BE554" s="773"/>
      <c r="BF554" s="173"/>
      <c r="BG554" s="173"/>
      <c r="BH554" s="173"/>
    </row>
    <row r="555" spans="1:60" s="4" customFormat="1" ht="15" customHeight="1">
      <c r="A555" s="770"/>
      <c r="B555" s="7"/>
      <c r="C555" s="1422"/>
      <c r="D555" s="1422"/>
      <c r="E555" s="1422"/>
      <c r="F555" s="1422"/>
      <c r="G555" s="161"/>
      <c r="H555" s="161"/>
      <c r="I555" s="161"/>
      <c r="J555" s="161"/>
      <c r="K555" s="161"/>
      <c r="L555" s="161"/>
      <c r="M555" s="161"/>
      <c r="N555" s="161"/>
      <c r="O555" s="161"/>
      <c r="P555" s="161"/>
      <c r="Q555" s="161"/>
      <c r="R555" s="161"/>
      <c r="S555" s="161"/>
      <c r="T555" s="161"/>
      <c r="U555" s="161"/>
      <c r="V555" s="161"/>
      <c r="W555" s="161"/>
      <c r="X555" s="161"/>
      <c r="Y555" s="161"/>
      <c r="Z555" s="161"/>
      <c r="AA555" s="161"/>
      <c r="AB555" s="161"/>
      <c r="AC555" s="161"/>
      <c r="AD555" s="161"/>
      <c r="AE555" s="161"/>
      <c r="AF555" s="161"/>
      <c r="AG555" s="161"/>
      <c r="AH555" s="161"/>
      <c r="AI555" s="161"/>
      <c r="AJ555" s="161"/>
      <c r="AK555" s="161"/>
      <c r="AL555" s="161"/>
      <c r="AM555" s="161"/>
      <c r="AN555" s="161"/>
      <c r="AO555" s="161"/>
      <c r="AP555" s="161"/>
      <c r="AQ555" s="161"/>
      <c r="AR555" s="161"/>
      <c r="AS555" s="161"/>
      <c r="AT555" s="161"/>
      <c r="AU555" s="161"/>
      <c r="AV555" s="161"/>
      <c r="AW555" s="300"/>
      <c r="AX555" s="654"/>
      <c r="AY555" s="654"/>
      <c r="AZ555" s="654"/>
      <c r="BA555" s="654"/>
      <c r="BB555" s="161"/>
      <c r="BC555" s="8"/>
      <c r="BD555" s="173"/>
      <c r="BE555" s="773"/>
      <c r="BF555" s="173"/>
      <c r="BG555" s="173"/>
      <c r="BH555" s="173"/>
    </row>
    <row r="556" spans="1:60" s="4" customFormat="1" ht="15" customHeight="1">
      <c r="A556" s="770"/>
      <c r="B556" s="7"/>
      <c r="C556" s="1422"/>
      <c r="D556" s="1422"/>
      <c r="E556" s="1422"/>
      <c r="F556" s="1422"/>
      <c r="G556" s="161"/>
      <c r="H556" s="161"/>
      <c r="I556" s="161"/>
      <c r="J556" s="1442" t="s">
        <v>3222</v>
      </c>
      <c r="K556" s="1442"/>
      <c r="L556" s="1442"/>
      <c r="M556" s="1442"/>
      <c r="N556" s="1442"/>
      <c r="O556" s="1442"/>
      <c r="P556" s="1442"/>
      <c r="Q556" s="1443"/>
      <c r="R556" s="1469">
        <v>744</v>
      </c>
      <c r="S556" s="1470"/>
      <c r="T556" s="1471"/>
      <c r="U556" s="54" t="s">
        <v>420</v>
      </c>
      <c r="V556" s="54"/>
      <c r="W556" s="161"/>
      <c r="X556" s="161"/>
      <c r="Y556" s="161"/>
      <c r="Z556" s="161"/>
      <c r="AA556" s="161"/>
      <c r="AB556" s="161"/>
      <c r="AC556" s="161"/>
      <c r="AD556" s="161"/>
      <c r="AE556" s="161"/>
      <c r="AF556" s="161"/>
      <c r="AG556" s="161"/>
      <c r="AH556" s="161"/>
      <c r="AI556" s="161"/>
      <c r="AJ556" s="161"/>
      <c r="AK556" s="161"/>
      <c r="AL556" s="18"/>
      <c r="AM556" s="18"/>
      <c r="AN556" s="161"/>
      <c r="AO556" s="161"/>
      <c r="AP556" s="1343" t="s">
        <v>3225</v>
      </c>
      <c r="AQ556" s="1343"/>
      <c r="AR556" s="1343"/>
      <c r="AS556" s="1343"/>
      <c r="AT556" s="1343"/>
      <c r="AU556" s="1343"/>
      <c r="AV556" s="1343"/>
      <c r="AW556" s="1343"/>
      <c r="AX556" s="1453">
        <f>'Control Panel'!C1299</f>
        <v>26.783999999999999</v>
      </c>
      <c r="AY556" s="1453"/>
      <c r="AZ556" s="1453"/>
      <c r="BA556" s="1453"/>
      <c r="BB556" s="71"/>
      <c r="BC556" s="8"/>
      <c r="BD556" s="173"/>
      <c r="BE556" s="773"/>
    </row>
    <row r="557" spans="1:60" s="4" customFormat="1" ht="8.25" customHeight="1">
      <c r="A557" s="770"/>
      <c r="B557" s="7"/>
      <c r="C557" s="1422"/>
      <c r="D557" s="1422"/>
      <c r="E557" s="1422"/>
      <c r="F557" s="1422"/>
      <c r="G557" s="161"/>
      <c r="H557" s="161"/>
      <c r="I557" s="161"/>
      <c r="J557" s="848"/>
      <c r="K557" s="848"/>
      <c r="L557" s="848"/>
      <c r="M557" s="848"/>
      <c r="N557" s="848"/>
      <c r="O557" s="848"/>
      <c r="P557" s="848"/>
      <c r="Q557" s="848"/>
      <c r="R557" s="714"/>
      <c r="S557" s="714"/>
      <c r="T557" s="714"/>
      <c r="U557" s="475"/>
      <c r="V557" s="475"/>
      <c r="W557" s="220"/>
      <c r="X557" s="161"/>
      <c r="Y557" s="161"/>
      <c r="Z557" s="161"/>
      <c r="AA557" s="161"/>
      <c r="AB557" s="161"/>
      <c r="AC557" s="161"/>
      <c r="AD557" s="161"/>
      <c r="AE557" s="161"/>
      <c r="AF557" s="161"/>
      <c r="AG557" s="161"/>
      <c r="AH557" s="161"/>
      <c r="AI557" s="161"/>
      <c r="AJ557" s="161"/>
      <c r="AK557" s="161"/>
      <c r="AL557" s="18"/>
      <c r="AM557" s="18"/>
      <c r="AN557" s="161"/>
      <c r="AO557" s="161"/>
      <c r="AP557" s="161"/>
      <c r="AQ557" s="161"/>
      <c r="AR557" s="161"/>
      <c r="AS557" s="161"/>
      <c r="AT557" s="161"/>
      <c r="AU557" s="161"/>
      <c r="AV557" s="161"/>
      <c r="AW557" s="300"/>
      <c r="AX557" s="654"/>
      <c r="AY557" s="654"/>
      <c r="AZ557" s="654"/>
      <c r="BA557" s="654"/>
      <c r="BB557" s="71"/>
      <c r="BC557" s="8"/>
      <c r="BD557" s="173"/>
      <c r="BE557" s="773"/>
    </row>
    <row r="558" spans="1:60" s="4" customFormat="1" ht="15" customHeight="1">
      <c r="A558" s="770"/>
      <c r="B558" s="7"/>
      <c r="C558" s="1422"/>
      <c r="D558" s="1422"/>
      <c r="E558" s="1422"/>
      <c r="F558" s="1422"/>
      <c r="G558" s="161"/>
      <c r="H558" s="161"/>
      <c r="I558" s="161"/>
      <c r="J558" s="986" t="s">
        <v>4549</v>
      </c>
      <c r="K558" s="986"/>
      <c r="L558" s="986"/>
      <c r="M558" s="986"/>
      <c r="N558" s="986"/>
      <c r="O558" s="986"/>
      <c r="P558" s="986"/>
      <c r="Q558" s="986"/>
      <c r="R558" s="1469">
        <v>0</v>
      </c>
      <c r="S558" s="1470"/>
      <c r="T558" s="1471"/>
      <c r="U558" s="54" t="s">
        <v>420</v>
      </c>
      <c r="V558" s="54"/>
      <c r="W558" s="161"/>
      <c r="X558" s="161"/>
      <c r="Y558" s="161"/>
      <c r="Z558" s="161"/>
      <c r="AA558" s="161"/>
      <c r="AB558" s="161"/>
      <c r="AC558" s="161"/>
      <c r="AD558" s="161"/>
      <c r="AE558" s="161"/>
      <c r="AF558" s="161"/>
      <c r="AG558" s="161"/>
      <c r="AH558" s="161"/>
      <c r="AI558" s="161"/>
      <c r="AJ558" s="161"/>
      <c r="AK558" s="161"/>
      <c r="AL558" s="18"/>
      <c r="AM558" s="18"/>
      <c r="AN558" s="161"/>
      <c r="AO558" s="161"/>
      <c r="AP558" s="1343" t="s">
        <v>4551</v>
      </c>
      <c r="AQ558" s="1343"/>
      <c r="AR558" s="1343"/>
      <c r="AS558" s="1343"/>
      <c r="AT558" s="1343"/>
      <c r="AU558" s="1343"/>
      <c r="AV558" s="1343"/>
      <c r="AW558" s="1343"/>
      <c r="AX558" s="1452">
        <f>'Control Panel'!G1299</f>
        <v>0</v>
      </c>
      <c r="AY558" s="1453"/>
      <c r="AZ558" s="1453"/>
      <c r="BA558" s="1453"/>
      <c r="BB558" s="71"/>
      <c r="BC558" s="8"/>
      <c r="BD558" s="173"/>
      <c r="BE558" s="773"/>
    </row>
    <row r="559" spans="1:60" s="4" customFormat="1" ht="8.25" customHeight="1">
      <c r="A559" s="770"/>
      <c r="B559" s="7"/>
      <c r="C559" s="1422"/>
      <c r="D559" s="1422"/>
      <c r="E559" s="1422"/>
      <c r="F559" s="1422"/>
      <c r="G559" s="161"/>
      <c r="H559" s="161"/>
      <c r="I559" s="161"/>
      <c r="J559" s="848"/>
      <c r="K559" s="848"/>
      <c r="L559" s="848"/>
      <c r="M559" s="848"/>
      <c r="N559" s="848"/>
      <c r="O559" s="848"/>
      <c r="P559" s="848"/>
      <c r="Q559" s="848"/>
      <c r="R559" s="714"/>
      <c r="S559" s="714"/>
      <c r="T559" s="714"/>
      <c r="U559" s="475"/>
      <c r="V559" s="475"/>
      <c r="W559" s="220"/>
      <c r="X559" s="161"/>
      <c r="Y559" s="161"/>
      <c r="Z559" s="161"/>
      <c r="AA559" s="161"/>
      <c r="AB559" s="161"/>
      <c r="AC559" s="161"/>
      <c r="AD559" s="161"/>
      <c r="AE559" s="161"/>
      <c r="AF559" s="161"/>
      <c r="AG559" s="161"/>
      <c r="AH559" s="161"/>
      <c r="AI559" s="161"/>
      <c r="AJ559" s="161"/>
      <c r="AK559" s="161"/>
      <c r="AL559" s="18"/>
      <c r="AM559" s="18"/>
      <c r="AN559" s="161"/>
      <c r="AO559" s="161"/>
      <c r="AP559" s="161"/>
      <c r="AQ559" s="161"/>
      <c r="AR559" s="161"/>
      <c r="AS559" s="161"/>
      <c r="AT559" s="161"/>
      <c r="AU559" s="161"/>
      <c r="AV559" s="161"/>
      <c r="AW559" s="300"/>
      <c r="AX559" s="654"/>
      <c r="AY559" s="654"/>
      <c r="AZ559" s="654"/>
      <c r="BA559" s="654"/>
      <c r="BB559" s="71"/>
      <c r="BC559" s="8"/>
      <c r="BD559" s="173"/>
      <c r="BE559" s="773"/>
    </row>
    <row r="560" spans="1:60" s="4" customFormat="1" ht="15" customHeight="1">
      <c r="A560" s="770"/>
      <c r="B560" s="7"/>
      <c r="C560" s="1422"/>
      <c r="D560" s="1422"/>
      <c r="E560" s="1422"/>
      <c r="F560" s="1422"/>
      <c r="G560" s="161"/>
      <c r="H560" s="161"/>
      <c r="I560" s="161"/>
      <c r="J560" s="836" t="s">
        <v>3223</v>
      </c>
      <c r="K560" s="836"/>
      <c r="L560" s="836"/>
      <c r="M560" s="836"/>
      <c r="N560" s="836"/>
      <c r="O560" s="836"/>
      <c r="P560" s="836"/>
      <c r="Q560" s="836"/>
      <c r="R560" s="1469">
        <v>0</v>
      </c>
      <c r="S560" s="1470"/>
      <c r="T560" s="1471"/>
      <c r="U560" s="54" t="s">
        <v>420</v>
      </c>
      <c r="V560" s="54"/>
      <c r="W560" s="161"/>
      <c r="X560" s="161"/>
      <c r="Y560" s="161"/>
      <c r="Z560" s="161"/>
      <c r="AA560" s="161"/>
      <c r="AB560" s="161"/>
      <c r="AC560" s="161"/>
      <c r="AD560" s="161"/>
      <c r="AE560" s="161"/>
      <c r="AF560" s="161"/>
      <c r="AG560" s="161"/>
      <c r="AH560" s="161"/>
      <c r="AI560" s="161"/>
      <c r="AJ560" s="161"/>
      <c r="AK560" s="161"/>
      <c r="AL560" s="18"/>
      <c r="AM560" s="18"/>
      <c r="AN560" s="161"/>
      <c r="AO560" s="161"/>
      <c r="AP560" s="1343" t="s">
        <v>3226</v>
      </c>
      <c r="AQ560" s="1343"/>
      <c r="AR560" s="1343"/>
      <c r="AS560" s="1343"/>
      <c r="AT560" s="1343"/>
      <c r="AU560" s="1343"/>
      <c r="AV560" s="1343"/>
      <c r="AW560" s="1343"/>
      <c r="AX560" s="1453">
        <f>'Control Panel'!E1299</f>
        <v>0</v>
      </c>
      <c r="AY560" s="1453"/>
      <c r="AZ560" s="1453"/>
      <c r="BA560" s="1453"/>
      <c r="BB560" s="71"/>
      <c r="BC560" s="8"/>
      <c r="BD560" s="173"/>
      <c r="BE560" s="773"/>
    </row>
    <row r="561" spans="1:60" s="4" customFormat="1" ht="8.15" customHeight="1">
      <c r="A561" s="770"/>
      <c r="B561" s="7"/>
      <c r="C561" s="1422"/>
      <c r="D561" s="1422"/>
      <c r="E561" s="1422"/>
      <c r="F561" s="1422"/>
      <c r="G561" s="161"/>
      <c r="H561" s="161"/>
      <c r="I561" s="161"/>
      <c r="J561" s="836"/>
      <c r="K561" s="836"/>
      <c r="L561" s="836"/>
      <c r="M561" s="836"/>
      <c r="N561" s="836"/>
      <c r="O561" s="836"/>
      <c r="P561" s="836"/>
      <c r="Q561" s="836"/>
      <c r="R561" s="161"/>
      <c r="S561" s="161"/>
      <c r="T561" s="161"/>
      <c r="U561" s="54"/>
      <c r="V561" s="54"/>
      <c r="W561" s="161"/>
      <c r="X561" s="161"/>
      <c r="Y561" s="161"/>
      <c r="Z561" s="161"/>
      <c r="AA561" s="161"/>
      <c r="AB561" s="161"/>
      <c r="AC561" s="161"/>
      <c r="AD561" s="161"/>
      <c r="AE561" s="161"/>
      <c r="AF561" s="161"/>
      <c r="AG561" s="161"/>
      <c r="AH561" s="161"/>
      <c r="AI561" s="161"/>
      <c r="AJ561" s="161"/>
      <c r="AK561" s="161"/>
      <c r="AL561" s="18"/>
      <c r="AM561" s="18"/>
      <c r="AN561" s="161"/>
      <c r="AO561" s="161"/>
      <c r="AP561" s="833"/>
      <c r="AQ561" s="833"/>
      <c r="AR561" s="833"/>
      <c r="AS561" s="833"/>
      <c r="AT561" s="833"/>
      <c r="AU561" s="833"/>
      <c r="AV561" s="833"/>
      <c r="AW561" s="833"/>
      <c r="AX561" s="867"/>
      <c r="AY561" s="867"/>
      <c r="AZ561" s="867"/>
      <c r="BA561" s="867"/>
      <c r="BB561" s="71"/>
      <c r="BC561" s="8"/>
      <c r="BD561" s="173"/>
      <c r="BE561" s="773"/>
    </row>
    <row r="562" spans="1:60" s="4" customFormat="1" ht="15" customHeight="1">
      <c r="A562" s="770"/>
      <c r="B562" s="7"/>
      <c r="C562" s="1422"/>
      <c r="D562" s="1422"/>
      <c r="E562" s="1422"/>
      <c r="F562" s="1422"/>
      <c r="G562" s="161"/>
      <c r="H562" s="161"/>
      <c r="I562" s="161"/>
      <c r="J562" s="161"/>
      <c r="K562" s="161"/>
      <c r="L562" s="161"/>
      <c r="M562" s="161"/>
      <c r="N562" s="161"/>
      <c r="O562" s="161"/>
      <c r="P562" s="161"/>
      <c r="Q562" s="161"/>
      <c r="R562" s="161"/>
      <c r="S562" s="161"/>
      <c r="T562" s="161"/>
      <c r="U562" s="161"/>
      <c r="V562" s="161"/>
      <c r="W562" s="161"/>
      <c r="X562" s="161"/>
      <c r="Y562" s="161"/>
      <c r="Z562" s="161"/>
      <c r="AA562" s="161"/>
      <c r="AB562" s="161"/>
      <c r="AC562" s="161"/>
      <c r="AD562" s="161"/>
      <c r="AE562" s="161"/>
      <c r="AF562" s="161"/>
      <c r="AG562" s="161"/>
      <c r="AH562" s="161"/>
      <c r="AI562" s="161"/>
      <c r="AJ562" s="161"/>
      <c r="AK562" s="161"/>
      <c r="AL562" s="161"/>
      <c r="AM562" s="161"/>
      <c r="AN562" s="161"/>
      <c r="AO562" s="161"/>
      <c r="AP562" s="161"/>
      <c r="AQ562" s="161"/>
      <c r="AR562" s="161"/>
      <c r="AS562" s="161"/>
      <c r="AT562" s="1371" t="s">
        <v>356</v>
      </c>
      <c r="AU562" s="1371"/>
      <c r="AV562" s="1371"/>
      <c r="AW562" s="1371"/>
      <c r="AX562" s="1425">
        <f>'Control Panel'!E1300</f>
        <v>26.783999999999999</v>
      </c>
      <c r="AY562" s="1425"/>
      <c r="AZ562" s="1425"/>
      <c r="BA562" s="1425"/>
      <c r="BB562" s="161"/>
      <c r="BC562" s="8"/>
      <c r="BD562" s="173"/>
      <c r="BE562" s="773"/>
      <c r="BF562" s="173"/>
      <c r="BG562" s="173"/>
      <c r="BH562" s="173"/>
    </row>
    <row r="563" spans="1:60" s="4" customFormat="1" ht="9" customHeight="1">
      <c r="A563" s="770"/>
      <c r="B563" s="7"/>
      <c r="C563" s="161"/>
      <c r="D563" s="161"/>
      <c r="E563" s="161"/>
      <c r="F563" s="161"/>
      <c r="G563" s="161"/>
      <c r="H563" s="161"/>
      <c r="I563" s="161"/>
      <c r="J563" s="161"/>
      <c r="K563" s="161"/>
      <c r="L563" s="161"/>
      <c r="M563" s="161"/>
      <c r="N563" s="161"/>
      <c r="O563" s="161"/>
      <c r="P563" s="161"/>
      <c r="Q563" s="161"/>
      <c r="R563" s="161"/>
      <c r="S563" s="161"/>
      <c r="T563" s="161"/>
      <c r="U563" s="161"/>
      <c r="V563" s="161"/>
      <c r="W563" s="161"/>
      <c r="X563" s="161"/>
      <c r="Y563" s="161"/>
      <c r="Z563" s="161"/>
      <c r="AA563" s="161"/>
      <c r="AB563" s="161"/>
      <c r="AC563" s="161"/>
      <c r="AD563" s="161"/>
      <c r="AE563" s="161"/>
      <c r="AF563" s="161"/>
      <c r="AG563" s="161"/>
      <c r="AH563" s="161"/>
      <c r="AI563" s="161"/>
      <c r="AJ563" s="161"/>
      <c r="AK563" s="161"/>
      <c r="AL563" s="161"/>
      <c r="AM563" s="161"/>
      <c r="AN563" s="161"/>
      <c r="AO563" s="161"/>
      <c r="AP563" s="161"/>
      <c r="AQ563" s="161"/>
      <c r="AR563" s="161"/>
      <c r="AS563" s="161"/>
      <c r="AT563" s="161"/>
      <c r="AU563" s="161"/>
      <c r="AV563" s="161"/>
      <c r="AW563" s="189"/>
      <c r="AX563" s="654"/>
      <c r="AY563" s="654"/>
      <c r="AZ563" s="654"/>
      <c r="BA563" s="654"/>
      <c r="BB563" s="161"/>
      <c r="BC563" s="8"/>
      <c r="BD563" s="173"/>
      <c r="BE563" s="773"/>
      <c r="BF563" s="173"/>
      <c r="BG563" s="173"/>
      <c r="BH563" s="173"/>
    </row>
    <row r="564" spans="1:60" s="4" customFormat="1" ht="15" customHeight="1">
      <c r="A564" s="770"/>
      <c r="B564" s="7"/>
      <c r="C564" s="161"/>
      <c r="D564" s="161"/>
      <c r="E564" s="161"/>
      <c r="F564" s="161"/>
      <c r="G564" s="161"/>
      <c r="H564" s="161"/>
      <c r="I564" s="701" t="s">
        <v>4561</v>
      </c>
      <c r="J564" s="654"/>
      <c r="K564" s="654"/>
      <c r="L564" s="654"/>
      <c r="M564" s="654"/>
      <c r="N564" s="654"/>
      <c r="O564" s="654"/>
      <c r="P564" s="654"/>
      <c r="Q564" s="654"/>
      <c r="R564" s="654"/>
      <c r="S564" s="654"/>
      <c r="T564" s="654"/>
      <c r="U564" s="654"/>
      <c r="V564" s="654"/>
      <c r="W564" s="654"/>
      <c r="X564" s="654"/>
      <c r="Y564" s="654"/>
      <c r="Z564" s="654"/>
      <c r="AA564" s="654"/>
      <c r="AB564" s="654"/>
      <c r="AC564" s="654"/>
      <c r="AD564" s="654"/>
      <c r="AE564" s="654"/>
      <c r="AF564" s="654"/>
      <c r="AG564" s="654"/>
      <c r="AH564" s="654"/>
      <c r="AI564" s="654"/>
      <c r="AJ564" s="654"/>
      <c r="AK564" s="654"/>
      <c r="AL564" s="654"/>
      <c r="AM564" s="654"/>
      <c r="AN564" s="654"/>
      <c r="AO564" s="654"/>
      <c r="AP564" s="654"/>
      <c r="AQ564" s="654"/>
      <c r="AR564" s="654"/>
      <c r="AS564" s="654"/>
      <c r="AT564" s="654"/>
      <c r="AU564" s="654"/>
      <c r="AV564" s="654"/>
      <c r="AW564" s="699"/>
      <c r="AX564" s="654"/>
      <c r="AY564" s="654"/>
      <c r="AZ564" s="654"/>
      <c r="BA564" s="654"/>
      <c r="BB564" s="161"/>
      <c r="BC564" s="8"/>
      <c r="BD564" s="173"/>
      <c r="BE564" s="773"/>
      <c r="BF564" s="173"/>
      <c r="BG564" s="173"/>
      <c r="BH564" s="173"/>
    </row>
    <row r="565" spans="1:60" s="4" customFormat="1" ht="15" customHeight="1">
      <c r="A565" s="770"/>
      <c r="B565" s="7"/>
      <c r="C565" s="161"/>
      <c r="D565" s="161"/>
      <c r="E565" s="161"/>
      <c r="F565" s="161"/>
      <c r="G565" s="161"/>
      <c r="H565" s="161"/>
      <c r="I565" s="161"/>
      <c r="J565" s="161"/>
      <c r="K565" s="161"/>
      <c r="L565" s="161"/>
      <c r="M565" s="161"/>
      <c r="N565" s="161"/>
      <c r="O565" s="161"/>
      <c r="P565" s="161"/>
      <c r="Q565" s="161"/>
      <c r="R565" s="161"/>
      <c r="S565" s="161"/>
      <c r="T565" s="161"/>
      <c r="U565" s="161"/>
      <c r="V565" s="161"/>
      <c r="W565" s="161"/>
      <c r="X565" s="161"/>
      <c r="Y565" s="161"/>
      <c r="Z565" s="161"/>
      <c r="AA565" s="161"/>
      <c r="AB565" s="161"/>
      <c r="AC565" s="161"/>
      <c r="AD565" s="161"/>
      <c r="AE565" s="161"/>
      <c r="AF565" s="161"/>
      <c r="AG565" s="161"/>
      <c r="AH565" s="161"/>
      <c r="AI565" s="161"/>
      <c r="AJ565" s="161"/>
      <c r="AK565" s="161"/>
      <c r="AL565" s="161"/>
      <c r="AM565" s="161"/>
      <c r="AN565" s="161"/>
      <c r="AO565" s="161"/>
      <c r="AP565" s="161"/>
      <c r="AQ565" s="161"/>
      <c r="AR565" s="161"/>
      <c r="AS565" s="161"/>
      <c r="AT565" s="161"/>
      <c r="AU565" s="161"/>
      <c r="AV565" s="161"/>
      <c r="AW565" s="300"/>
      <c r="AX565" s="654"/>
      <c r="AY565" s="654"/>
      <c r="AZ565" s="654"/>
      <c r="BA565" s="654"/>
      <c r="BB565" s="161"/>
      <c r="BC565" s="8"/>
      <c r="BD565" s="173"/>
      <c r="BE565" s="773"/>
      <c r="BF565" s="173"/>
      <c r="BG565" s="173"/>
      <c r="BH565" s="173"/>
    </row>
    <row r="566" spans="1:60" s="4" customFormat="1" ht="15" customHeight="1">
      <c r="A566" s="770"/>
      <c r="B566" s="7"/>
      <c r="C566" s="161"/>
      <c r="D566" s="161"/>
      <c r="E566" s="161"/>
      <c r="F566" s="161"/>
      <c r="G566" s="161"/>
      <c r="H566" s="161"/>
      <c r="I566" s="161"/>
      <c r="J566" s="1442" t="s">
        <v>4554</v>
      </c>
      <c r="K566" s="1442"/>
      <c r="L566" s="1442"/>
      <c r="M566" s="1442"/>
      <c r="N566" s="1442"/>
      <c r="O566" s="1442"/>
      <c r="P566" s="1442"/>
      <c r="Q566" s="1443"/>
      <c r="R566" s="1469">
        <v>0</v>
      </c>
      <c r="S566" s="1470"/>
      <c r="T566" s="1471"/>
      <c r="U566" s="54" t="s">
        <v>9</v>
      </c>
      <c r="V566" s="54"/>
      <c r="W566" s="161"/>
      <c r="X566" s="161"/>
      <c r="Y566" s="161"/>
      <c r="Z566" s="161"/>
      <c r="AA566" s="161"/>
      <c r="AB566" s="161"/>
      <c r="AC566" s="161"/>
      <c r="AD566" s="161"/>
      <c r="AE566" s="161"/>
      <c r="AF566" s="161"/>
      <c r="AG566" s="161"/>
      <c r="AH566" s="161"/>
      <c r="AI566" s="161"/>
      <c r="AJ566" s="161"/>
      <c r="AK566" s="161"/>
      <c r="AL566" s="18"/>
      <c r="AM566" s="18"/>
      <c r="AN566" s="161"/>
      <c r="AO566" s="161"/>
      <c r="AP566" s="1343" t="s">
        <v>4558</v>
      </c>
      <c r="AQ566" s="1343"/>
      <c r="AR566" s="1343"/>
      <c r="AS566" s="1343"/>
      <c r="AT566" s="1343"/>
      <c r="AU566" s="1343"/>
      <c r="AV566" s="1343"/>
      <c r="AW566" s="1343"/>
      <c r="AX566" s="1453">
        <f>'Control Panel'!E1305</f>
        <v>0</v>
      </c>
      <c r="AY566" s="1453"/>
      <c r="AZ566" s="1453"/>
      <c r="BA566" s="1453"/>
      <c r="BB566" s="71"/>
      <c r="BC566" s="8"/>
      <c r="BD566" s="173"/>
      <c r="BE566" s="773"/>
    </row>
    <row r="567" spans="1:60" s="4" customFormat="1" ht="8.25" customHeight="1">
      <c r="A567" s="770"/>
      <c r="B567" s="7"/>
      <c r="C567" s="161"/>
      <c r="D567" s="161"/>
      <c r="E567" s="161"/>
      <c r="F567" s="161"/>
      <c r="G567" s="161"/>
      <c r="H567" s="161"/>
      <c r="I567" s="161"/>
      <c r="J567" s="848"/>
      <c r="K567" s="848"/>
      <c r="L567" s="848"/>
      <c r="M567" s="848"/>
      <c r="N567" s="848"/>
      <c r="O567" s="848"/>
      <c r="P567" s="848"/>
      <c r="Q567" s="848"/>
      <c r="R567" s="714"/>
      <c r="S567" s="714"/>
      <c r="T567" s="714"/>
      <c r="U567" s="475"/>
      <c r="V567" s="475"/>
      <c r="W567" s="220"/>
      <c r="X567" s="161"/>
      <c r="Y567" s="161"/>
      <c r="Z567" s="161"/>
      <c r="AA567" s="161"/>
      <c r="AB567" s="161"/>
      <c r="AC567" s="161"/>
      <c r="AD567" s="161"/>
      <c r="AE567" s="161"/>
      <c r="AF567" s="161"/>
      <c r="AG567" s="161"/>
      <c r="AH567" s="161"/>
      <c r="AI567" s="161"/>
      <c r="AJ567" s="161"/>
      <c r="AK567" s="161"/>
      <c r="AL567" s="18"/>
      <c r="AM567" s="18"/>
      <c r="AN567" s="161"/>
      <c r="AO567" s="161"/>
      <c r="AP567" s="161"/>
      <c r="AQ567" s="161"/>
      <c r="AR567" s="161"/>
      <c r="AS567" s="161"/>
      <c r="AT567" s="161"/>
      <c r="AU567" s="161"/>
      <c r="AV567" s="161"/>
      <c r="AW567" s="300"/>
      <c r="AX567" s="654"/>
      <c r="AY567" s="654"/>
      <c r="AZ567" s="654"/>
      <c r="BA567" s="654"/>
      <c r="BB567" s="71"/>
      <c r="BC567" s="8"/>
      <c r="BD567" s="173"/>
      <c r="BE567" s="773"/>
    </row>
    <row r="568" spans="1:60" s="4" customFormat="1" ht="15" customHeight="1">
      <c r="A568" s="770"/>
      <c r="B568" s="7"/>
      <c r="C568" s="161"/>
      <c r="D568" s="161"/>
      <c r="E568" s="161"/>
      <c r="F568" s="161"/>
      <c r="G568" s="161"/>
      <c r="H568" s="161"/>
      <c r="I568" s="161"/>
      <c r="J568" s="986" t="s">
        <v>4553</v>
      </c>
      <c r="K568" s="986"/>
      <c r="L568" s="986"/>
      <c r="M568" s="986"/>
      <c r="N568" s="986"/>
      <c r="O568" s="986"/>
      <c r="P568" s="986"/>
      <c r="Q568" s="986"/>
      <c r="R568" s="1469">
        <v>0</v>
      </c>
      <c r="S568" s="1470"/>
      <c r="T568" s="1471"/>
      <c r="U568" s="54" t="s">
        <v>9</v>
      </c>
      <c r="V568" s="54"/>
      <c r="W568" s="161"/>
      <c r="X568" s="161"/>
      <c r="Y568" s="161"/>
      <c r="Z568" s="161"/>
      <c r="AA568" s="161"/>
      <c r="AB568" s="161"/>
      <c r="AC568" s="161"/>
      <c r="AD568" s="161"/>
      <c r="AE568" s="161"/>
      <c r="AF568" s="161"/>
      <c r="AG568" s="161"/>
      <c r="AH568" s="161"/>
      <c r="AI568" s="161"/>
      <c r="AJ568" s="161"/>
      <c r="AK568" s="161"/>
      <c r="AL568" s="18"/>
      <c r="AM568" s="18"/>
      <c r="AN568" s="161"/>
      <c r="AO568" s="161"/>
      <c r="AP568" s="1343" t="s">
        <v>4559</v>
      </c>
      <c r="AQ568" s="1343"/>
      <c r="AR568" s="1343"/>
      <c r="AS568" s="1343"/>
      <c r="AT568" s="1343"/>
      <c r="AU568" s="1343"/>
      <c r="AV568" s="1343"/>
      <c r="AW568" s="1343"/>
      <c r="AX568" s="1452">
        <f>'Control Panel'!G1305</f>
        <v>0</v>
      </c>
      <c r="AY568" s="1453"/>
      <c r="AZ568" s="1453"/>
      <c r="BA568" s="1453"/>
      <c r="BB568" s="71"/>
      <c r="BC568" s="8"/>
      <c r="BD568" s="173"/>
      <c r="BE568" s="773"/>
    </row>
    <row r="569" spans="1:60" s="4" customFormat="1" ht="8.25" customHeight="1">
      <c r="A569" s="770"/>
      <c r="B569" s="7"/>
      <c r="C569" s="161"/>
      <c r="D569" s="161"/>
      <c r="E569" s="161"/>
      <c r="F569" s="161"/>
      <c r="G569" s="161"/>
      <c r="H569" s="161"/>
      <c r="I569" s="161"/>
      <c r="J569" s="848"/>
      <c r="K569" s="848"/>
      <c r="L569" s="848"/>
      <c r="M569" s="848"/>
      <c r="N569" s="848"/>
      <c r="O569" s="848"/>
      <c r="P569" s="848"/>
      <c r="Q569" s="848"/>
      <c r="R569" s="714"/>
      <c r="S569" s="714"/>
      <c r="T569" s="714"/>
      <c r="U569" s="475"/>
      <c r="V569" s="475"/>
      <c r="W569" s="220"/>
      <c r="X569" s="161"/>
      <c r="Y569" s="161"/>
      <c r="Z569" s="161"/>
      <c r="AA569" s="161"/>
      <c r="AB569" s="161"/>
      <c r="AC569" s="161"/>
      <c r="AD569" s="161"/>
      <c r="AE569" s="161"/>
      <c r="AF569" s="161"/>
      <c r="AG569" s="161"/>
      <c r="AH569" s="161"/>
      <c r="AI569" s="161"/>
      <c r="AJ569" s="161"/>
      <c r="AK569" s="161"/>
      <c r="AL569" s="18"/>
      <c r="AM569" s="18"/>
      <c r="AN569" s="161"/>
      <c r="AO569" s="161"/>
      <c r="AP569" s="161"/>
      <c r="AQ569" s="161"/>
      <c r="AR569" s="161"/>
      <c r="AS569" s="161"/>
      <c r="AT569" s="161"/>
      <c r="AU569" s="161"/>
      <c r="AV569" s="161"/>
      <c r="AW569" s="300"/>
      <c r="AX569" s="654"/>
      <c r="AY569" s="654"/>
      <c r="AZ569" s="654"/>
      <c r="BA569" s="654"/>
      <c r="BB569" s="71"/>
      <c r="BC569" s="8"/>
      <c r="BD569" s="173"/>
      <c r="BE569" s="773"/>
    </row>
    <row r="570" spans="1:60" s="4" customFormat="1" ht="15" customHeight="1">
      <c r="A570" s="770"/>
      <c r="B570" s="7"/>
      <c r="C570" s="161"/>
      <c r="D570" s="161"/>
      <c r="E570" s="161"/>
      <c r="F570" s="161"/>
      <c r="G570" s="161"/>
      <c r="H570" s="161"/>
      <c r="I570" s="161"/>
      <c r="J570" s="986" t="s">
        <v>4552</v>
      </c>
      <c r="K570" s="986"/>
      <c r="L570" s="986"/>
      <c r="M570" s="986"/>
      <c r="N570" s="986"/>
      <c r="O570" s="986"/>
      <c r="P570" s="986"/>
      <c r="Q570" s="986"/>
      <c r="R570" s="1469">
        <v>0</v>
      </c>
      <c r="S570" s="1470"/>
      <c r="T570" s="1471"/>
      <c r="U570" s="54" t="s">
        <v>9</v>
      </c>
      <c r="V570" s="54"/>
      <c r="W570" s="161"/>
      <c r="X570" s="161"/>
      <c r="Y570" s="161"/>
      <c r="Z570" s="161"/>
      <c r="AA570" s="161"/>
      <c r="AB570" s="161"/>
      <c r="AC570" s="161"/>
      <c r="AD570" s="161"/>
      <c r="AE570" s="161"/>
      <c r="AF570" s="161"/>
      <c r="AG570" s="161"/>
      <c r="AH570" s="161"/>
      <c r="AI570" s="161"/>
      <c r="AJ570" s="161"/>
      <c r="AK570" s="161"/>
      <c r="AL570" s="18"/>
      <c r="AM570" s="18"/>
      <c r="AN570" s="161"/>
      <c r="AO570" s="161"/>
      <c r="AP570" s="1343" t="s">
        <v>4560</v>
      </c>
      <c r="AQ570" s="1343"/>
      <c r="AR570" s="1343"/>
      <c r="AS570" s="1343"/>
      <c r="AT570" s="1343"/>
      <c r="AU570" s="1343"/>
      <c r="AV570" s="1343"/>
      <c r="AW570" s="1343"/>
      <c r="AX570" s="1453">
        <f>'Control Panel'!I1305</f>
        <v>0</v>
      </c>
      <c r="AY570" s="1453"/>
      <c r="AZ570" s="1453"/>
      <c r="BA570" s="1453"/>
      <c r="BB570" s="71"/>
      <c r="BC570" s="8"/>
      <c r="BD570" s="173"/>
      <c r="BE570" s="773"/>
    </row>
    <row r="571" spans="1:60" s="4" customFormat="1" ht="8.15" customHeight="1">
      <c r="A571" s="770"/>
      <c r="B571" s="7"/>
      <c r="C571" s="161"/>
      <c r="D571" s="161"/>
      <c r="E571" s="161"/>
      <c r="F571" s="161"/>
      <c r="G571" s="161"/>
      <c r="H571" s="161"/>
      <c r="I571" s="161"/>
      <c r="J571" s="986"/>
      <c r="K571" s="986"/>
      <c r="L571" s="986"/>
      <c r="M571" s="986"/>
      <c r="N571" s="986"/>
      <c r="O571" s="986"/>
      <c r="P571" s="986"/>
      <c r="Q571" s="986"/>
      <c r="R571" s="161"/>
      <c r="S571" s="161"/>
      <c r="T571" s="161"/>
      <c r="U571" s="54"/>
      <c r="V571" s="54"/>
      <c r="W571" s="161"/>
      <c r="X571" s="161"/>
      <c r="Y571" s="161"/>
      <c r="Z571" s="161"/>
      <c r="AA571" s="161"/>
      <c r="AB571" s="161"/>
      <c r="AC571" s="161"/>
      <c r="AD571" s="161"/>
      <c r="AE571" s="161"/>
      <c r="AF571" s="161"/>
      <c r="AG571" s="161"/>
      <c r="AH571" s="161"/>
      <c r="AI571" s="161"/>
      <c r="AJ571" s="161"/>
      <c r="AK571" s="161"/>
      <c r="AL571" s="18"/>
      <c r="AM571" s="18"/>
      <c r="AN571" s="161"/>
      <c r="AO571" s="161"/>
      <c r="AP571" s="984"/>
      <c r="AQ571" s="984"/>
      <c r="AR571" s="984"/>
      <c r="AS571" s="984"/>
      <c r="AT571" s="984"/>
      <c r="AU571" s="984"/>
      <c r="AV571" s="984"/>
      <c r="AW571" s="984"/>
      <c r="AX571" s="867"/>
      <c r="AY571" s="867"/>
      <c r="AZ571" s="867"/>
      <c r="BA571" s="867"/>
      <c r="BB571" s="71"/>
      <c r="BC571" s="8"/>
      <c r="BD571" s="173"/>
      <c r="BE571" s="773"/>
    </row>
    <row r="572" spans="1:60" s="4" customFormat="1" ht="15" customHeight="1">
      <c r="A572" s="770"/>
      <c r="B572" s="7"/>
      <c r="C572" s="161"/>
      <c r="D572" s="161"/>
      <c r="E572" s="161"/>
      <c r="F572" s="161"/>
      <c r="G572" s="161"/>
      <c r="H572" s="161"/>
      <c r="I572" s="161"/>
      <c r="J572" s="161"/>
      <c r="K572" s="161"/>
      <c r="L572" s="161"/>
      <c r="M572" s="161"/>
      <c r="N572" s="161"/>
      <c r="O572" s="161"/>
      <c r="P572" s="161"/>
      <c r="Q572" s="161"/>
      <c r="R572" s="161"/>
      <c r="S572" s="161"/>
      <c r="T572" s="161"/>
      <c r="U572" s="161"/>
      <c r="V572" s="161"/>
      <c r="W572" s="161"/>
      <c r="X572" s="161"/>
      <c r="Y572" s="161"/>
      <c r="Z572" s="161"/>
      <c r="AA572" s="161"/>
      <c r="AB572" s="161"/>
      <c r="AC572" s="161"/>
      <c r="AD572" s="161"/>
      <c r="AE572" s="161"/>
      <c r="AF572" s="161"/>
      <c r="AG572" s="161"/>
      <c r="AH572" s="161"/>
      <c r="AI572" s="161"/>
      <c r="AJ572" s="161"/>
      <c r="AK572" s="161"/>
      <c r="AL572" s="161"/>
      <c r="AM572" s="161"/>
      <c r="AN572" s="161"/>
      <c r="AO572" s="161"/>
      <c r="AP572" s="161"/>
      <c r="AQ572" s="161"/>
      <c r="AR572" s="161"/>
      <c r="AS572" s="161"/>
      <c r="AT572" s="1371" t="s">
        <v>4562</v>
      </c>
      <c r="AU572" s="1371"/>
      <c r="AV572" s="1371"/>
      <c r="AW572" s="1371"/>
      <c r="AX572" s="1425">
        <f>'Control Panel'!E1306</f>
        <v>0</v>
      </c>
      <c r="AY572" s="1425"/>
      <c r="AZ572" s="1425"/>
      <c r="BA572" s="1425"/>
      <c r="BB572" s="161"/>
      <c r="BC572" s="8"/>
      <c r="BD572" s="173"/>
      <c r="BE572" s="773"/>
      <c r="BF572" s="173"/>
      <c r="BG572" s="173"/>
      <c r="BH572" s="173"/>
    </row>
    <row r="573" spans="1:60" s="4" customFormat="1" ht="9" customHeight="1">
      <c r="A573" s="770"/>
      <c r="B573" s="7"/>
      <c r="C573" s="161"/>
      <c r="D573" s="161"/>
      <c r="E573" s="161"/>
      <c r="F573" s="161"/>
      <c r="G573" s="161"/>
      <c r="H573" s="161"/>
      <c r="I573" s="161"/>
      <c r="J573" s="161"/>
      <c r="K573" s="161"/>
      <c r="L573" s="161"/>
      <c r="M573" s="161"/>
      <c r="N573" s="161"/>
      <c r="O573" s="161"/>
      <c r="P573" s="161"/>
      <c r="Q573" s="161"/>
      <c r="R573" s="161"/>
      <c r="S573" s="161"/>
      <c r="T573" s="161"/>
      <c r="U573" s="161"/>
      <c r="V573" s="161"/>
      <c r="W573" s="161"/>
      <c r="X573" s="161"/>
      <c r="Y573" s="161"/>
      <c r="Z573" s="161"/>
      <c r="AA573" s="161"/>
      <c r="AB573" s="161"/>
      <c r="AC573" s="161"/>
      <c r="AD573" s="161"/>
      <c r="AE573" s="161"/>
      <c r="AF573" s="161"/>
      <c r="AG573" s="161"/>
      <c r="AH573" s="161"/>
      <c r="AI573" s="161"/>
      <c r="AJ573" s="161"/>
      <c r="AK573" s="161"/>
      <c r="AL573" s="161"/>
      <c r="AM573" s="161"/>
      <c r="AN573" s="161"/>
      <c r="AO573" s="161"/>
      <c r="AP573" s="161"/>
      <c r="AQ573" s="161"/>
      <c r="AR573" s="161"/>
      <c r="AS573" s="161"/>
      <c r="AT573" s="161"/>
      <c r="AU573" s="161"/>
      <c r="AV573" s="161"/>
      <c r="AW573" s="300"/>
      <c r="AX573" s="654"/>
      <c r="AY573" s="654"/>
      <c r="AZ573" s="654"/>
      <c r="BA573" s="654"/>
      <c r="BB573" s="161"/>
      <c r="BC573" s="8"/>
      <c r="BD573" s="173"/>
      <c r="BE573" s="773"/>
      <c r="BF573" s="173"/>
      <c r="BG573" s="173"/>
      <c r="BH573" s="173"/>
    </row>
    <row r="574" spans="1:60" s="4" customFormat="1" ht="9" customHeight="1">
      <c r="A574" s="770"/>
      <c r="B574" s="7"/>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61"/>
      <c r="BC574" s="8"/>
      <c r="BD574" s="173"/>
      <c r="BE574" s="773"/>
      <c r="BF574" s="173"/>
      <c r="BG574" s="173"/>
      <c r="BH574" s="173"/>
    </row>
    <row r="575" spans="1:60" s="4" customFormat="1" ht="17.25" customHeight="1">
      <c r="A575" s="770"/>
      <c r="B575" s="570"/>
      <c r="C575" s="1433" t="s">
        <v>432</v>
      </c>
      <c r="D575" s="1433"/>
      <c r="E575" s="1433"/>
      <c r="F575" s="1433"/>
      <c r="G575" s="161"/>
      <c r="H575" s="161"/>
      <c r="I575" s="161"/>
      <c r="J575" s="161"/>
      <c r="K575" s="161"/>
      <c r="L575" s="161"/>
      <c r="M575" s="161"/>
      <c r="N575" s="161"/>
      <c r="O575" s="161"/>
      <c r="P575" s="161"/>
      <c r="Q575" s="161"/>
      <c r="R575" s="161"/>
      <c r="S575" s="161"/>
      <c r="T575" s="161"/>
      <c r="U575" s="161"/>
      <c r="V575" s="161"/>
      <c r="W575" s="161"/>
      <c r="X575" s="161"/>
      <c r="Y575" s="161"/>
      <c r="Z575" s="161"/>
      <c r="AA575" s="161"/>
      <c r="AB575" s="161"/>
      <c r="AC575" s="161"/>
      <c r="AD575" s="161"/>
      <c r="AE575" s="161"/>
      <c r="AF575" s="161"/>
      <c r="AG575" s="161"/>
      <c r="AH575" s="161"/>
      <c r="AI575" s="161"/>
      <c r="AJ575" s="161"/>
      <c r="AK575" s="161"/>
      <c r="AL575" s="161"/>
      <c r="AM575" s="161"/>
      <c r="AN575" s="161"/>
      <c r="AO575" s="161"/>
      <c r="AP575" s="161"/>
      <c r="AQ575" s="161"/>
      <c r="AR575" s="161"/>
      <c r="AS575" s="161"/>
      <c r="AT575" s="161"/>
      <c r="AU575" s="161"/>
      <c r="AV575" s="161"/>
      <c r="AW575" s="161"/>
      <c r="AX575" s="161"/>
      <c r="AY575" s="161"/>
      <c r="AZ575" s="161"/>
      <c r="BA575" s="161"/>
      <c r="BB575" s="161"/>
      <c r="BC575" s="8"/>
      <c r="BD575" s="173"/>
      <c r="BE575" s="773"/>
      <c r="BF575" s="173"/>
      <c r="BG575" s="173"/>
      <c r="BH575" s="173"/>
    </row>
    <row r="576" spans="1:60" s="4" customFormat="1" ht="7.5" customHeight="1">
      <c r="A576" s="770"/>
      <c r="B576" s="7"/>
      <c r="C576" s="1434"/>
      <c r="D576" s="1434"/>
      <c r="E576" s="1434"/>
      <c r="F576" s="1434"/>
      <c r="G576" s="161"/>
      <c r="H576" s="161"/>
      <c r="I576" s="1532" t="s">
        <v>432</v>
      </c>
      <c r="J576" s="1532"/>
      <c r="K576" s="1532"/>
      <c r="L576" s="1532"/>
      <c r="M576" s="1532"/>
      <c r="N576" s="1532"/>
      <c r="O576" s="695"/>
      <c r="P576" s="695"/>
      <c r="Q576" s="654"/>
      <c r="R576" s="654"/>
      <c r="S576" s="654"/>
      <c r="T576" s="654"/>
      <c r="U576" s="654"/>
      <c r="V576" s="654"/>
      <c r="W576" s="654"/>
      <c r="X576" s="654"/>
      <c r="Y576" s="654"/>
      <c r="Z576" s="654"/>
      <c r="AA576" s="654"/>
      <c r="AB576" s="654"/>
      <c r="AC576" s="654"/>
      <c r="AD576" s="654"/>
      <c r="AE576" s="654"/>
      <c r="AF576" s="654"/>
      <c r="AG576" s="654"/>
      <c r="AH576" s="654"/>
      <c r="AI576" s="654"/>
      <c r="AJ576" s="654"/>
      <c r="AK576" s="654"/>
      <c r="AL576" s="654"/>
      <c r="AM576" s="654"/>
      <c r="AN576" s="654"/>
      <c r="AO576" s="654"/>
      <c r="AP576" s="654"/>
      <c r="AQ576" s="654"/>
      <c r="AR576" s="654"/>
      <c r="AS576" s="654"/>
      <c r="AT576" s="654"/>
      <c r="AU576" s="654"/>
      <c r="AV576" s="654"/>
      <c r="AW576" s="654"/>
      <c r="AX576" s="654"/>
      <c r="AY576" s="654"/>
      <c r="AZ576" s="654"/>
      <c r="BA576" s="654"/>
      <c r="BB576" s="161"/>
      <c r="BC576" s="8"/>
      <c r="BD576" s="173"/>
      <c r="BE576" s="773"/>
      <c r="BF576" s="173"/>
      <c r="BG576" s="173"/>
      <c r="BH576" s="173"/>
    </row>
    <row r="577" spans="1:85" s="4" customFormat="1" ht="7.5" customHeight="1">
      <c r="A577" s="770"/>
      <c r="B577" s="7"/>
      <c r="C577" s="1434"/>
      <c r="D577" s="1434"/>
      <c r="E577" s="1434"/>
      <c r="F577" s="1434"/>
      <c r="G577" s="161"/>
      <c r="H577" s="161"/>
      <c r="I577" s="1532"/>
      <c r="J577" s="1532"/>
      <c r="K577" s="1532"/>
      <c r="L577" s="1532"/>
      <c r="M577" s="1532"/>
      <c r="N577" s="1532"/>
      <c r="O577" s="695"/>
      <c r="P577" s="695"/>
      <c r="Q577" s="654"/>
      <c r="R577" s="654"/>
      <c r="S577" s="654"/>
      <c r="T577" s="654"/>
      <c r="U577" s="654"/>
      <c r="V577" s="654"/>
      <c r="W577" s="654"/>
      <c r="X577" s="654"/>
      <c r="Y577" s="654"/>
      <c r="Z577" s="654"/>
      <c r="AA577" s="654"/>
      <c r="AB577" s="654"/>
      <c r="AC577" s="654"/>
      <c r="AD577" s="654"/>
      <c r="AE577" s="654"/>
      <c r="AF577" s="654"/>
      <c r="AG577" s="654"/>
      <c r="AH577" s="654"/>
      <c r="AI577" s="654"/>
      <c r="AJ577" s="654"/>
      <c r="AK577" s="654"/>
      <c r="AL577" s="654"/>
      <c r="AM577" s="654"/>
      <c r="AN577" s="654"/>
      <c r="AO577" s="654"/>
      <c r="AP577" s="654"/>
      <c r="AQ577" s="654"/>
      <c r="AR577" s="654"/>
      <c r="AS577" s="654"/>
      <c r="AT577" s="654"/>
      <c r="AU577" s="654"/>
      <c r="AV577" s="654"/>
      <c r="AW577" s="654"/>
      <c r="AX577" s="654"/>
      <c r="AY577" s="654"/>
      <c r="AZ577" s="654"/>
      <c r="BA577" s="654"/>
      <c r="BB577" s="161"/>
      <c r="BC577" s="8"/>
      <c r="BD577" s="173"/>
      <c r="BE577" s="773"/>
      <c r="BF577" s="173"/>
      <c r="BG577" s="173"/>
      <c r="BH577" s="173"/>
    </row>
    <row r="578" spans="1:85" s="4" customFormat="1" ht="15" customHeight="1">
      <c r="A578" s="770"/>
      <c r="B578" s="7"/>
      <c r="C578" s="1434"/>
      <c r="D578" s="1434"/>
      <c r="E578" s="1434"/>
      <c r="F578" s="1434"/>
      <c r="G578" s="161"/>
      <c r="H578" s="161"/>
      <c r="I578" s="161"/>
      <c r="J578" s="161"/>
      <c r="K578" s="161"/>
      <c r="L578" s="161"/>
      <c r="M578" s="161"/>
      <c r="N578" s="161"/>
      <c r="O578" s="161"/>
      <c r="P578" s="161"/>
      <c r="Q578" s="161"/>
      <c r="R578" s="161"/>
      <c r="S578" s="161"/>
      <c r="T578" s="161"/>
      <c r="U578" s="161"/>
      <c r="V578" s="161"/>
      <c r="W578" s="161"/>
      <c r="X578" s="161"/>
      <c r="Y578" s="161"/>
      <c r="Z578" s="161"/>
      <c r="AA578" s="161"/>
      <c r="AB578" s="161"/>
      <c r="AC578" s="161"/>
      <c r="AD578" s="161"/>
      <c r="AE578" s="161"/>
      <c r="AF578" s="161"/>
      <c r="AG578" s="161"/>
      <c r="AH578" s="161"/>
      <c r="AI578" s="161"/>
      <c r="AJ578" s="161"/>
      <c r="AK578" s="161"/>
      <c r="AL578" s="161"/>
      <c r="AM578" s="161"/>
      <c r="AN578" s="161"/>
      <c r="AO578" s="161"/>
      <c r="AP578" s="161"/>
      <c r="AQ578" s="161"/>
      <c r="AR578" s="161"/>
      <c r="AS578" s="161"/>
      <c r="AT578" s="161"/>
      <c r="AU578" s="161"/>
      <c r="AV578" s="161"/>
      <c r="AW578" s="161"/>
      <c r="AX578" s="654"/>
      <c r="AY578" s="654"/>
      <c r="AZ578" s="654"/>
      <c r="BA578" s="654"/>
      <c r="BB578" s="161"/>
      <c r="BC578" s="8"/>
      <c r="BD578" s="173"/>
      <c r="BE578" s="773"/>
      <c r="BF578" s="173"/>
      <c r="BG578" s="173"/>
      <c r="BH578" s="173"/>
    </row>
    <row r="579" spans="1:85" s="4" customFormat="1" ht="15" customHeight="1">
      <c r="A579" s="770"/>
      <c r="B579" s="7"/>
      <c r="C579" s="51"/>
      <c r="D579" s="51"/>
      <c r="E579" s="51"/>
      <c r="F579" s="51"/>
      <c r="G579" s="161"/>
      <c r="H579" s="161"/>
      <c r="I579" s="161"/>
      <c r="J579" s="1442" t="s">
        <v>441</v>
      </c>
      <c r="K579" s="1442"/>
      <c r="L579" s="1442"/>
      <c r="M579" s="1442"/>
      <c r="N579" s="1442"/>
      <c r="O579" s="1442"/>
      <c r="P579" s="1442"/>
      <c r="Q579" s="1442"/>
      <c r="R579" s="1442"/>
      <c r="S579" s="1442"/>
      <c r="T579" s="364"/>
      <c r="U579" s="1469">
        <v>0</v>
      </c>
      <c r="V579" s="1470"/>
      <c r="W579" s="1471"/>
      <c r="X579" s="54" t="s">
        <v>440</v>
      </c>
      <c r="Y579" s="54"/>
      <c r="Z579" s="161"/>
      <c r="AA579" s="161"/>
      <c r="AB579" s="161"/>
      <c r="AC579" s="161"/>
      <c r="AD579" s="3"/>
      <c r="AE579" s="3"/>
      <c r="AF579" s="3"/>
      <c r="AG579" s="3"/>
      <c r="AH579" s="3"/>
      <c r="AI579" s="3"/>
      <c r="AJ579" s="3"/>
      <c r="AK579" s="3"/>
      <c r="AL579" s="3"/>
      <c r="AM579" s="161"/>
      <c r="AN579" s="161"/>
      <c r="AO579" s="161"/>
      <c r="AP579" s="161"/>
      <c r="AQ579" s="161"/>
      <c r="AR579" s="161"/>
      <c r="AS579" s="161"/>
      <c r="AT579" s="1447" t="s">
        <v>582</v>
      </c>
      <c r="AU579" s="1447"/>
      <c r="AV579" s="1447"/>
      <c r="AW579" s="1447"/>
      <c r="AX579" s="1448">
        <f>'Control Panel'!E1696</f>
        <v>0</v>
      </c>
      <c r="AY579" s="1424"/>
      <c r="AZ579" s="1424"/>
      <c r="BA579" s="1424"/>
      <c r="BB579" s="161"/>
      <c r="BC579" s="8"/>
      <c r="BD579" s="173"/>
      <c r="BE579" s="765"/>
    </row>
    <row r="580" spans="1:85" s="4" customFormat="1" ht="7.5" customHeight="1">
      <c r="A580" s="770"/>
      <c r="B580" s="7"/>
      <c r="C580" s="51"/>
      <c r="D580" s="51"/>
      <c r="E580" s="51"/>
      <c r="F580" s="51"/>
      <c r="G580" s="161"/>
      <c r="H580" s="161"/>
      <c r="I580" s="161"/>
      <c r="J580" s="3"/>
      <c r="K580" s="3"/>
      <c r="L580" s="3"/>
      <c r="M580" s="3"/>
      <c r="N580" s="3"/>
      <c r="O580" s="3"/>
      <c r="P580" s="3"/>
      <c r="Q580" s="3"/>
      <c r="R580" s="161"/>
      <c r="S580" s="3"/>
      <c r="T580" s="3"/>
      <c r="U580" s="3"/>
      <c r="V580" s="3"/>
      <c r="W580" s="3"/>
      <c r="X580" s="3"/>
      <c r="Y580" s="3"/>
      <c r="Z580" s="3"/>
      <c r="AA580" s="3"/>
      <c r="AB580" s="3"/>
      <c r="AC580" s="3"/>
      <c r="AD580" s="3" t="s">
        <v>439</v>
      </c>
      <c r="AE580" s="3"/>
      <c r="AF580" s="3"/>
      <c r="AG580" s="3"/>
      <c r="AH580" s="3"/>
      <c r="AI580" s="3"/>
      <c r="AJ580" s="3"/>
      <c r="AK580" s="3"/>
      <c r="AL580" s="3"/>
      <c r="AM580" s="18"/>
      <c r="AN580" s="161"/>
      <c r="AO580" s="161"/>
      <c r="AP580" s="161"/>
      <c r="AQ580" s="161"/>
      <c r="AR580" s="161"/>
      <c r="AS580" s="161"/>
      <c r="AT580" s="3"/>
      <c r="AU580" s="3"/>
      <c r="AV580" s="3"/>
      <c r="AW580" s="3"/>
      <c r="AX580" s="1448"/>
      <c r="AY580" s="1424"/>
      <c r="AZ580" s="1424"/>
      <c r="BA580" s="1424"/>
      <c r="BB580" s="71"/>
      <c r="BC580" s="8"/>
      <c r="BD580" s="173"/>
      <c r="BE580" s="765"/>
    </row>
    <row r="581" spans="1:85" s="4" customFormat="1" ht="15" customHeight="1">
      <c r="A581" s="770"/>
      <c r="B581" s="7"/>
      <c r="C581" s="51"/>
      <c r="D581" s="51"/>
      <c r="E581" s="51"/>
      <c r="F581" s="51"/>
      <c r="G581" s="161"/>
      <c r="H581" s="161"/>
      <c r="I581" s="161"/>
      <c r="J581" s="1442" t="s">
        <v>580</v>
      </c>
      <c r="K581" s="1442"/>
      <c r="L581" s="1442"/>
      <c r="M581" s="1442"/>
      <c r="N581" s="1442"/>
      <c r="O581" s="1442"/>
      <c r="P581" s="1442"/>
      <c r="Q581" s="1442"/>
      <c r="R581" s="1442"/>
      <c r="S581" s="1442"/>
      <c r="T581" s="364"/>
      <c r="U581" s="1469">
        <v>0</v>
      </c>
      <c r="V581" s="1470"/>
      <c r="W581" s="1471"/>
      <c r="X581" s="54" t="s">
        <v>449</v>
      </c>
      <c r="Y581" s="54"/>
      <c r="Z581" s="161"/>
      <c r="AA581" s="3"/>
      <c r="AB581" s="3"/>
      <c r="AC581" s="161"/>
      <c r="AD581" s="161"/>
      <c r="AE581" s="161"/>
      <c r="AF581" s="161"/>
      <c r="AG581" s="161"/>
      <c r="AH581" s="161"/>
      <c r="AI581" s="161"/>
      <c r="AJ581" s="161"/>
      <c r="AK581" s="161"/>
      <c r="AL581" s="161"/>
      <c r="AM581" s="18"/>
      <c r="AN581" s="161"/>
      <c r="AO581" s="161"/>
      <c r="AP581" s="161"/>
      <c r="AQ581" s="1447" t="s">
        <v>583</v>
      </c>
      <c r="AR581" s="1447"/>
      <c r="AS581" s="1447"/>
      <c r="AT581" s="1447"/>
      <c r="AU581" s="1447"/>
      <c r="AV581" s="1447"/>
      <c r="AW581" s="1447"/>
      <c r="AX581" s="1448">
        <f>'Control Panel'!E1697</f>
        <v>0</v>
      </c>
      <c r="AY581" s="1424"/>
      <c r="AZ581" s="1424"/>
      <c r="BA581" s="1424"/>
      <c r="BB581" s="71"/>
      <c r="BC581" s="8"/>
      <c r="BD581" s="173"/>
      <c r="BE581" s="765"/>
    </row>
    <row r="582" spans="1:85" s="4" customFormat="1" ht="7.5" customHeight="1">
      <c r="A582" s="770"/>
      <c r="B582" s="7"/>
      <c r="C582" s="51"/>
      <c r="D582" s="51"/>
      <c r="E582" s="51"/>
      <c r="F582" s="51"/>
      <c r="G582" s="161"/>
      <c r="H582" s="161"/>
      <c r="I582" s="161"/>
      <c r="J582" s="693"/>
      <c r="K582" s="693"/>
      <c r="L582" s="693"/>
      <c r="M582" s="693"/>
      <c r="N582" s="693"/>
      <c r="O582" s="693"/>
      <c r="P582" s="693"/>
      <c r="Q582" s="693"/>
      <c r="R582" s="693"/>
      <c r="S582" s="693"/>
      <c r="T582" s="364"/>
      <c r="U582" s="714"/>
      <c r="V582" s="714"/>
      <c r="W582" s="714"/>
      <c r="X582" s="54"/>
      <c r="Y582" s="54"/>
      <c r="Z582" s="161"/>
      <c r="AA582" s="3"/>
      <c r="AB582" s="3"/>
      <c r="AC582" s="161"/>
      <c r="AD582" s="161"/>
      <c r="AE582" s="161"/>
      <c r="AF582" s="161"/>
      <c r="AG582" s="161"/>
      <c r="AH582" s="161"/>
      <c r="AI582" s="161"/>
      <c r="AJ582" s="161"/>
      <c r="AK582" s="161"/>
      <c r="AL582" s="161"/>
      <c r="AM582" s="18"/>
      <c r="AN582" s="161"/>
      <c r="AO582" s="161"/>
      <c r="AP582" s="161"/>
      <c r="AQ582" s="161"/>
      <c r="AR582" s="161"/>
      <c r="AS582" s="161"/>
      <c r="AT582" s="363"/>
      <c r="AU582" s="363"/>
      <c r="AV582" s="363"/>
      <c r="AW582" s="363"/>
      <c r="AX582" s="700"/>
      <c r="AY582" s="691"/>
      <c r="AZ582" s="691"/>
      <c r="BA582" s="691"/>
      <c r="BB582" s="71"/>
      <c r="BC582" s="8"/>
      <c r="BD582" s="173"/>
      <c r="BE582" s="765"/>
    </row>
    <row r="583" spans="1:85" s="4" customFormat="1" ht="15" customHeight="1">
      <c r="A583" s="770"/>
      <c r="B583" s="7"/>
      <c r="C583" s="51"/>
      <c r="D583" s="51"/>
      <c r="E583" s="51"/>
      <c r="F583" s="51"/>
      <c r="G583" s="161"/>
      <c r="H583" s="161"/>
      <c r="I583" s="161"/>
      <c r="J583" s="1442" t="s">
        <v>581</v>
      </c>
      <c r="K583" s="1442"/>
      <c r="L583" s="1442"/>
      <c r="M583" s="1442"/>
      <c r="N583" s="1442"/>
      <c r="O583" s="1442"/>
      <c r="P583" s="1442"/>
      <c r="Q583" s="1442"/>
      <c r="R583" s="1442"/>
      <c r="S583" s="1442"/>
      <c r="T583" s="364"/>
      <c r="U583" s="1469">
        <v>0</v>
      </c>
      <c r="V583" s="1470"/>
      <c r="W583" s="1471"/>
      <c r="X583" s="54" t="s">
        <v>449</v>
      </c>
      <c r="Y583" s="54"/>
      <c r="Z583" s="161"/>
      <c r="AA583" s="3"/>
      <c r="AB583" s="3"/>
      <c r="AC583" s="161"/>
      <c r="AD583" s="161"/>
      <c r="AE583" s="161"/>
      <c r="AF583" s="161"/>
      <c r="AG583" s="161"/>
      <c r="AH583" s="161"/>
      <c r="AI583" s="161"/>
      <c r="AJ583" s="161"/>
      <c r="AK583" s="161"/>
      <c r="AL583" s="161"/>
      <c r="AM583" s="18"/>
      <c r="AN583" s="161"/>
      <c r="AO583" s="161"/>
      <c r="AP583" s="161"/>
      <c r="AQ583" s="1447" t="s">
        <v>584</v>
      </c>
      <c r="AR583" s="1447"/>
      <c r="AS583" s="1447"/>
      <c r="AT583" s="1447"/>
      <c r="AU583" s="1447"/>
      <c r="AV583" s="1447"/>
      <c r="AW583" s="1447"/>
      <c r="AX583" s="1448">
        <f>'Control Panel'!E1698</f>
        <v>0</v>
      </c>
      <c r="AY583" s="1424"/>
      <c r="AZ583" s="1424"/>
      <c r="BA583" s="1424"/>
      <c r="BB583" s="71"/>
      <c r="BC583" s="8"/>
      <c r="BD583" s="173"/>
      <c r="BE583" s="765"/>
    </row>
    <row r="584" spans="1:85" s="4" customFormat="1" ht="7.5" customHeight="1">
      <c r="A584" s="770"/>
      <c r="B584" s="7"/>
      <c r="C584" s="51"/>
      <c r="D584" s="51"/>
      <c r="E584" s="51"/>
      <c r="F584" s="51"/>
      <c r="G584" s="161"/>
      <c r="H584" s="161"/>
      <c r="I584" s="161"/>
      <c r="J584" s="161"/>
      <c r="K584" s="161"/>
      <c r="L584" s="161"/>
      <c r="M584" s="161"/>
      <c r="N584" s="161"/>
      <c r="O584" s="161"/>
      <c r="P584" s="161"/>
      <c r="Q584" s="161"/>
      <c r="R584" s="161"/>
      <c r="S584" s="161"/>
      <c r="T584" s="161"/>
      <c r="U584" s="161"/>
      <c r="V584" s="161"/>
      <c r="W584" s="161"/>
      <c r="X584" s="161"/>
      <c r="Y584" s="161"/>
      <c r="Z584" s="161"/>
      <c r="AA584" s="161"/>
      <c r="AB584" s="161"/>
      <c r="AC584" s="161"/>
      <c r="AD584" s="161"/>
      <c r="AE584" s="161"/>
      <c r="AF584" s="161"/>
      <c r="AG584" s="161"/>
      <c r="AH584" s="161"/>
      <c r="AI584" s="161"/>
      <c r="AJ584" s="161"/>
      <c r="AK584" s="161"/>
      <c r="AL584" s="161"/>
      <c r="AM584" s="18"/>
      <c r="AN584" s="161"/>
      <c r="AO584" s="161"/>
      <c r="AP584" s="161"/>
      <c r="AQ584" s="161"/>
      <c r="AR584" s="161"/>
      <c r="AS584" s="161"/>
      <c r="AT584" s="161"/>
      <c r="AU584" s="161"/>
      <c r="AV584" s="161"/>
      <c r="AW584" s="292"/>
      <c r="AX584" s="1448"/>
      <c r="AY584" s="1424"/>
      <c r="AZ584" s="1424"/>
      <c r="BA584" s="1424"/>
      <c r="BB584" s="71"/>
      <c r="BC584" s="8"/>
      <c r="BD584" s="173"/>
      <c r="BE584" s="773"/>
      <c r="BF584" s="173"/>
      <c r="BG584" s="173"/>
      <c r="BH584" s="173"/>
    </row>
    <row r="585" spans="1:85" s="4" customFormat="1" ht="7.5" customHeight="1">
      <c r="A585" s="770"/>
      <c r="B585" s="359">
        <v>1</v>
      </c>
      <c r="C585" s="51"/>
      <c r="D585" s="51"/>
      <c r="E585" s="51"/>
      <c r="F585" s="51"/>
      <c r="G585" s="161"/>
      <c r="H585" s="161"/>
      <c r="I585" s="161"/>
      <c r="J585" s="161"/>
      <c r="K585" s="161"/>
      <c r="L585" s="161"/>
      <c r="M585" s="161"/>
      <c r="N585" s="161"/>
      <c r="O585" s="161"/>
      <c r="P585" s="161"/>
      <c r="Q585" s="161"/>
      <c r="R585" s="161"/>
      <c r="S585" s="161"/>
      <c r="T585" s="161"/>
      <c r="U585" s="161"/>
      <c r="V585" s="161"/>
      <c r="W585" s="161"/>
      <c r="X585" s="161"/>
      <c r="Y585" s="161"/>
      <c r="Z585" s="161"/>
      <c r="AA585" s="161"/>
      <c r="AB585" s="161"/>
      <c r="AC585" s="161"/>
      <c r="AD585" s="161"/>
      <c r="AE585" s="161"/>
      <c r="AF585" s="161"/>
      <c r="AG585" s="161"/>
      <c r="AH585" s="161"/>
      <c r="AI585" s="161"/>
      <c r="AJ585" s="161"/>
      <c r="AK585" s="161"/>
      <c r="AL585" s="161"/>
      <c r="AM585" s="18"/>
      <c r="AN585" s="161"/>
      <c r="AO585" s="161"/>
      <c r="AP585" s="161"/>
      <c r="AQ585" s="161"/>
      <c r="AR585" s="161"/>
      <c r="AS585" s="161"/>
      <c r="AT585" s="161"/>
      <c r="AU585" s="161"/>
      <c r="AV585" s="161"/>
      <c r="AW585" s="300"/>
      <c r="AX585" s="868"/>
      <c r="AY585" s="869"/>
      <c r="AZ585" s="869"/>
      <c r="BA585" s="869"/>
      <c r="BB585" s="71"/>
      <c r="BC585" s="8"/>
      <c r="BD585" s="173"/>
      <c r="BE585" s="773"/>
      <c r="BF585" s="173"/>
      <c r="BG585" s="173"/>
      <c r="BH585" s="173"/>
    </row>
    <row r="586" spans="1:85" s="4" customFormat="1" ht="15.75" customHeight="1">
      <c r="A586" s="770"/>
      <c r="B586" s="7"/>
      <c r="C586" s="51"/>
      <c r="D586" s="51"/>
      <c r="E586" s="51"/>
      <c r="F586" s="51"/>
      <c r="G586" s="161"/>
      <c r="H586" s="3"/>
      <c r="I586" s="3"/>
      <c r="J586" s="3"/>
      <c r="K586" s="3"/>
      <c r="L586" s="3"/>
      <c r="M586" s="3"/>
      <c r="N586" s="3"/>
      <c r="O586" s="3"/>
      <c r="P586" s="3"/>
      <c r="Q586" s="3"/>
      <c r="R586" s="3"/>
      <c r="S586" s="3"/>
      <c r="T586" s="3"/>
      <c r="U586" s="3"/>
      <c r="V586" s="161"/>
      <c r="W586" s="161"/>
      <c r="X586" s="161"/>
      <c r="Y586" s="161"/>
      <c r="Z586" s="161"/>
      <c r="AA586" s="161"/>
      <c r="AB586" s="161"/>
      <c r="AC586" s="161"/>
      <c r="AD586" s="161"/>
      <c r="AE586" s="161"/>
      <c r="AF586" s="161"/>
      <c r="AG586" s="161"/>
      <c r="AH586" s="161"/>
      <c r="AI586" s="161"/>
      <c r="AJ586" s="161"/>
      <c r="AK586" s="161"/>
      <c r="AL586" s="161"/>
      <c r="AM586" s="161"/>
      <c r="AN586" s="161"/>
      <c r="AO586" s="161"/>
      <c r="AP586" s="161"/>
      <c r="AQ586" s="1350" t="s">
        <v>436</v>
      </c>
      <c r="AR586" s="1350"/>
      <c r="AS586" s="1350"/>
      <c r="AT586" s="1350"/>
      <c r="AU586" s="1350"/>
      <c r="AV586" s="1350"/>
      <c r="AW586" s="1350"/>
      <c r="AX586" s="1459">
        <f>'Control Panel'!E1699</f>
        <v>0</v>
      </c>
      <c r="AY586" s="1459"/>
      <c r="AZ586" s="1459"/>
      <c r="BA586" s="1459"/>
      <c r="BB586" s="161"/>
      <c r="BC586" s="8"/>
      <c r="BD586" s="173"/>
      <c r="BE586" s="773"/>
      <c r="BF586" s="173"/>
      <c r="BG586" s="173"/>
      <c r="BH586" s="173"/>
    </row>
    <row r="587" spans="1:85" s="4" customFormat="1" ht="3.75" customHeight="1">
      <c r="A587" s="770"/>
      <c r="B587" s="7"/>
      <c r="C587" s="161"/>
      <c r="D587" s="161"/>
      <c r="E587" s="161"/>
      <c r="F587" s="161"/>
      <c r="G587" s="161"/>
      <c r="H587" s="161"/>
      <c r="I587" s="161"/>
      <c r="J587" s="161"/>
      <c r="K587" s="161"/>
      <c r="L587" s="161"/>
      <c r="M587" s="161"/>
      <c r="N587" s="161"/>
      <c r="O587" s="161"/>
      <c r="P587" s="161"/>
      <c r="Q587" s="161"/>
      <c r="R587" s="161"/>
      <c r="S587" s="161"/>
      <c r="T587" s="161"/>
      <c r="U587" s="161"/>
      <c r="V587" s="161"/>
      <c r="W587" s="161"/>
      <c r="X587" s="161"/>
      <c r="Y587" s="161"/>
      <c r="Z587" s="161"/>
      <c r="AA587" s="161"/>
      <c r="AB587" s="161"/>
      <c r="AC587" s="161"/>
      <c r="AD587" s="161"/>
      <c r="AE587" s="161"/>
      <c r="AF587" s="161"/>
      <c r="AG587" s="161"/>
      <c r="AH587" s="161"/>
      <c r="AI587" s="161"/>
      <c r="AJ587" s="161"/>
      <c r="AK587" s="161"/>
      <c r="AL587" s="161"/>
      <c r="AM587" s="161"/>
      <c r="AN587" s="161"/>
      <c r="AO587" s="161"/>
      <c r="AP587" s="161"/>
      <c r="AQ587" s="161"/>
      <c r="AR587" s="161"/>
      <c r="AS587" s="161"/>
      <c r="AT587" s="161"/>
      <c r="AU587" s="161"/>
      <c r="AV587" s="161"/>
      <c r="AW587" s="292"/>
      <c r="AX587" s="654"/>
      <c r="AY587" s="654"/>
      <c r="AZ587" s="654"/>
      <c r="BA587" s="654"/>
      <c r="BB587" s="161"/>
      <c r="BC587" s="8"/>
      <c r="BD587" s="173"/>
      <c r="BE587" s="773"/>
      <c r="BF587" s="173"/>
      <c r="BG587" s="173"/>
      <c r="BH587" s="173"/>
    </row>
    <row r="588" spans="1:85" s="4" customFormat="1" ht="7.5" customHeight="1">
      <c r="A588" s="770"/>
      <c r="B588" s="7"/>
      <c r="C588" s="161"/>
      <c r="D588" s="161"/>
      <c r="E588" s="161"/>
      <c r="F588" s="161"/>
      <c r="G588" s="161"/>
      <c r="H588" s="161"/>
      <c r="I588" s="161"/>
      <c r="J588" s="161"/>
      <c r="K588" s="161"/>
      <c r="L588" s="161"/>
      <c r="M588" s="161"/>
      <c r="N588" s="161"/>
      <c r="O588" s="161"/>
      <c r="P588" s="161"/>
      <c r="Q588" s="161"/>
      <c r="R588" s="161"/>
      <c r="S588" s="161"/>
      <c r="T588" s="161"/>
      <c r="U588" s="161"/>
      <c r="V588" s="161"/>
      <c r="W588" s="161"/>
      <c r="X588" s="161"/>
      <c r="Y588" s="161"/>
      <c r="Z588" s="161"/>
      <c r="AA588" s="161"/>
      <c r="AB588" s="161"/>
      <c r="AC588" s="161"/>
      <c r="AD588" s="161"/>
      <c r="AE588" s="161"/>
      <c r="AF588" s="161"/>
      <c r="AG588" s="161"/>
      <c r="AH588" s="161"/>
      <c r="AI588" s="161"/>
      <c r="AJ588" s="161"/>
      <c r="AK588" s="161"/>
      <c r="AL588" s="161"/>
      <c r="AM588" s="161"/>
      <c r="AN588" s="161"/>
      <c r="AO588" s="161"/>
      <c r="AP588" s="161"/>
      <c r="AQ588" s="161"/>
      <c r="AR588" s="161"/>
      <c r="AS588" s="161"/>
      <c r="AT588" s="161"/>
      <c r="AU588" s="161"/>
      <c r="AV588" s="161"/>
      <c r="AW588" s="300"/>
      <c r="AX588" s="161"/>
      <c r="AY588" s="161"/>
      <c r="AZ588" s="161"/>
      <c r="BA588" s="161"/>
      <c r="BB588" s="161"/>
      <c r="BC588" s="8"/>
      <c r="BD588" s="173"/>
      <c r="BE588" s="773"/>
      <c r="BF588" s="173"/>
      <c r="BG588" s="173"/>
      <c r="BH588" s="173"/>
    </row>
    <row r="589" spans="1:85" s="3" customFormat="1" ht="15.75" customHeight="1">
      <c r="A589" s="770"/>
      <c r="B589" s="570"/>
      <c r="C589" s="1571" t="s">
        <v>4586</v>
      </c>
      <c r="D589" s="1570"/>
      <c r="E589" s="1570"/>
      <c r="F589" s="1570"/>
      <c r="G589" s="807"/>
      <c r="H589" s="804"/>
      <c r="I589" s="804"/>
      <c r="J589" s="804"/>
      <c r="K589" s="804"/>
      <c r="L589" s="804"/>
      <c r="M589" s="804"/>
      <c r="N589" s="804"/>
      <c r="O589" s="804"/>
      <c r="P589" s="804"/>
      <c r="Q589" s="804"/>
      <c r="R589" s="804"/>
      <c r="S589" s="804"/>
      <c r="T589" s="804"/>
      <c r="U589" s="804"/>
      <c r="V589" s="804"/>
      <c r="W589" s="804"/>
      <c r="X589" s="804"/>
      <c r="Y589" s="804"/>
      <c r="Z589" s="804"/>
      <c r="AA589" s="804"/>
      <c r="AB589" s="804"/>
      <c r="AC589" s="804"/>
      <c r="AD589" s="804"/>
      <c r="AE589" s="804"/>
      <c r="AF589" s="804"/>
      <c r="AG589" s="804"/>
      <c r="AH589" s="804"/>
      <c r="AI589" s="804"/>
      <c r="AJ589" s="804"/>
      <c r="AK589" s="804"/>
      <c r="AL589" s="804"/>
      <c r="AM589" s="804"/>
      <c r="AN589" s="804"/>
      <c r="AO589" s="804"/>
      <c r="AP589" s="804"/>
      <c r="AQ589" s="804"/>
      <c r="AR589" s="804"/>
      <c r="AS589" s="804"/>
      <c r="AT589" s="804"/>
      <c r="AU589" s="804"/>
      <c r="AV589" s="804"/>
      <c r="AW589" s="804"/>
      <c r="AX589" s="808"/>
      <c r="AY589" s="808"/>
      <c r="AZ589" s="808"/>
      <c r="BA589" s="808"/>
      <c r="BB589" s="161"/>
      <c r="BC589" s="8"/>
      <c r="BD589" s="173"/>
      <c r="BE589" s="773"/>
      <c r="BF589" s="173"/>
      <c r="BG589" s="173"/>
      <c r="BH589" s="173"/>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7.5" customHeight="1">
      <c r="A590" s="770"/>
      <c r="B590" s="7"/>
      <c r="C590" s="1434"/>
      <c r="D590" s="1434"/>
      <c r="E590" s="1434"/>
      <c r="F590" s="1434"/>
      <c r="G590" s="161"/>
      <c r="H590" s="161"/>
      <c r="I590" s="1423" t="s">
        <v>4587</v>
      </c>
      <c r="J590" s="1423"/>
      <c r="K590" s="1423"/>
      <c r="L590" s="1423"/>
      <c r="M590" s="1423"/>
      <c r="N590" s="1423"/>
      <c r="O590" s="724"/>
      <c r="P590" s="724"/>
      <c r="Q590" s="724"/>
      <c r="R590" s="724"/>
      <c r="S590" s="724"/>
      <c r="T590" s="654"/>
      <c r="U590" s="654"/>
      <c r="V590" s="654"/>
      <c r="W590" s="654"/>
      <c r="X590" s="654"/>
      <c r="Y590" s="654"/>
      <c r="Z590" s="654"/>
      <c r="AA590" s="654"/>
      <c r="AB590" s="654"/>
      <c r="AC590" s="654"/>
      <c r="AD590" s="654"/>
      <c r="AE590" s="654"/>
      <c r="AF590" s="654"/>
      <c r="AG590" s="654"/>
      <c r="AH590" s="654"/>
      <c r="AI590" s="654"/>
      <c r="AJ590" s="654"/>
      <c r="AK590" s="654"/>
      <c r="AL590" s="654"/>
      <c r="AM590" s="654"/>
      <c r="AN590" s="654"/>
      <c r="AO590" s="654"/>
      <c r="AP590" s="654"/>
      <c r="AQ590" s="654"/>
      <c r="AR590" s="654"/>
      <c r="AS590" s="654"/>
      <c r="AT590" s="654"/>
      <c r="AU590" s="654"/>
      <c r="AV590" s="654"/>
      <c r="AW590" s="654"/>
      <c r="AX590" s="654"/>
      <c r="AY590" s="654"/>
      <c r="AZ590" s="654"/>
      <c r="BA590" s="654"/>
      <c r="BB590" s="161"/>
      <c r="BC590" s="8"/>
      <c r="BD590" s="173"/>
      <c r="BE590" s="773"/>
      <c r="BF590" s="173"/>
      <c r="BG590" s="173"/>
      <c r="BH590" s="173"/>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7.5" customHeight="1">
      <c r="A591" s="770"/>
      <c r="B591" s="7"/>
      <c r="C591" s="1434"/>
      <c r="D591" s="1434"/>
      <c r="E591" s="1434"/>
      <c r="F591" s="1434"/>
      <c r="G591" s="161"/>
      <c r="H591" s="161"/>
      <c r="I591" s="1423"/>
      <c r="J591" s="1423"/>
      <c r="K591" s="1423"/>
      <c r="L591" s="1423"/>
      <c r="M591" s="1423"/>
      <c r="N591" s="1423"/>
      <c r="O591" s="724"/>
      <c r="P591" s="724"/>
      <c r="Q591" s="724"/>
      <c r="R591" s="724"/>
      <c r="S591" s="724"/>
      <c r="T591" s="654"/>
      <c r="U591" s="654"/>
      <c r="V591" s="654"/>
      <c r="W591" s="654"/>
      <c r="X591" s="654"/>
      <c r="Y591" s="654"/>
      <c r="Z591" s="654"/>
      <c r="AA591" s="654"/>
      <c r="AB591" s="654"/>
      <c r="AC591" s="654"/>
      <c r="AD591" s="654"/>
      <c r="AE591" s="654"/>
      <c r="AF591" s="654"/>
      <c r="AG591" s="654"/>
      <c r="AH591" s="654"/>
      <c r="AI591" s="654"/>
      <c r="AJ591" s="654"/>
      <c r="AK591" s="654"/>
      <c r="AL591" s="654"/>
      <c r="AM591" s="654"/>
      <c r="AN591" s="654"/>
      <c r="AO591" s="654"/>
      <c r="AP591" s="654"/>
      <c r="AQ591" s="654"/>
      <c r="AR591" s="654"/>
      <c r="AS591" s="654"/>
      <c r="AT591" s="654"/>
      <c r="AU591" s="654"/>
      <c r="AV591" s="654"/>
      <c r="AW591" s="654"/>
      <c r="AX591" s="654"/>
      <c r="AY591" s="654"/>
      <c r="AZ591" s="654"/>
      <c r="BA591" s="654"/>
      <c r="BB591" s="161"/>
      <c r="BC591" s="8"/>
      <c r="BD591" s="173"/>
      <c r="BE591" s="773"/>
      <c r="BF591" s="173"/>
      <c r="BG591" s="173"/>
      <c r="BH591" s="173"/>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3" customFormat="1" ht="21" customHeight="1">
      <c r="A592" s="770"/>
      <c r="B592" s="7"/>
      <c r="C592" s="1434"/>
      <c r="D592" s="1434"/>
      <c r="E592" s="1434"/>
      <c r="F592" s="1434"/>
      <c r="G592" s="161"/>
      <c r="H592" s="161"/>
      <c r="I592" s="161"/>
      <c r="J592" s="161"/>
      <c r="K592" s="161"/>
      <c r="L592" s="161"/>
      <c r="M592" s="161"/>
      <c r="N592" s="161"/>
      <c r="O592" s="161"/>
      <c r="P592" s="161"/>
      <c r="Q592" s="161"/>
      <c r="R592" s="161"/>
      <c r="S592" s="161"/>
      <c r="T592" s="161"/>
      <c r="U592" s="161"/>
      <c r="V592" s="161"/>
      <c r="W592" s="161"/>
      <c r="X592" s="161"/>
      <c r="Y592" s="161"/>
      <c r="Z592" s="161"/>
      <c r="AA592" s="161"/>
      <c r="AB592" s="161"/>
      <c r="AC592" s="161"/>
      <c r="AD592" s="161"/>
      <c r="AE592" s="161"/>
      <c r="AF592" s="161"/>
      <c r="AG592" s="161"/>
      <c r="AH592" s="161"/>
      <c r="AI592" s="161"/>
      <c r="AJ592" s="161"/>
      <c r="AK592" s="161"/>
      <c r="AL592" s="161"/>
      <c r="AM592" s="161"/>
      <c r="AN592" s="161"/>
      <c r="AO592" s="161"/>
      <c r="AP592" s="161"/>
      <c r="AQ592" s="161"/>
      <c r="AR592" s="161"/>
      <c r="AS592" s="161"/>
      <c r="AT592" s="161"/>
      <c r="AU592" s="161"/>
      <c r="AV592" s="161"/>
      <c r="AW592" s="161"/>
      <c r="AX592" s="654"/>
      <c r="AY592" s="654"/>
      <c r="AZ592" s="654"/>
      <c r="BA592" s="654"/>
      <c r="BB592" s="161"/>
      <c r="BC592" s="8"/>
      <c r="BD592" s="173"/>
      <c r="BE592" s="773"/>
      <c r="BF592" s="173"/>
      <c r="BG592" s="173"/>
      <c r="BH592" s="173"/>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row>
    <row r="593" spans="1:85" s="3" customFormat="1" ht="15" customHeight="1">
      <c r="A593" s="770"/>
      <c r="B593" s="7"/>
      <c r="C593" s="731"/>
      <c r="D593" s="731"/>
      <c r="E593" s="731"/>
      <c r="F593" s="731"/>
      <c r="G593" s="51"/>
      <c r="H593" s="161"/>
      <c r="J593" s="75" t="s">
        <v>4599</v>
      </c>
      <c r="K593" s="76"/>
      <c r="L593" s="76"/>
      <c r="M593" s="76"/>
      <c r="N593" s="161"/>
      <c r="U593" s="1566">
        <v>0</v>
      </c>
      <c r="V593" s="1567"/>
      <c r="W593" s="1567"/>
      <c r="X593" s="1567"/>
      <c r="Y593" s="1568"/>
      <c r="AA593" s="161" t="s">
        <v>4520</v>
      </c>
      <c r="AB593" s="161"/>
      <c r="AK593" s="161"/>
      <c r="AL593" s="161"/>
      <c r="AM593" s="161"/>
      <c r="AN593" s="161"/>
      <c r="AO593" s="161"/>
      <c r="AP593" s="1191"/>
      <c r="AQ593" s="161"/>
      <c r="AR593" s="161"/>
      <c r="AS593" s="161"/>
      <c r="AT593" s="1447" t="s">
        <v>4547</v>
      </c>
      <c r="AU593" s="1447"/>
      <c r="AV593" s="1447"/>
      <c r="AW593" s="1447"/>
      <c r="AX593" s="1448">
        <f>'Control Panel'!F1704</f>
        <v>0</v>
      </c>
      <c r="AY593" s="1424"/>
      <c r="AZ593" s="1424"/>
      <c r="BA593" s="1424"/>
      <c r="BB593" s="161"/>
      <c r="BC593" s="8"/>
      <c r="BD593" s="173"/>
      <c r="BE593" s="773"/>
      <c r="BF593" s="173"/>
      <c r="BG593" s="173"/>
      <c r="BH593" s="173"/>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0"/>
      <c r="B594" s="7"/>
      <c r="C594" s="732"/>
      <c r="D594" s="732"/>
      <c r="E594" s="732"/>
      <c r="F594" s="732"/>
      <c r="G594" s="161"/>
      <c r="H594" s="161"/>
      <c r="J594" s="161"/>
      <c r="K594" s="161"/>
      <c r="L594" s="161"/>
      <c r="M594" s="161"/>
      <c r="N594" s="161"/>
      <c r="U594" s="161"/>
      <c r="V594" s="161"/>
      <c r="W594" s="161"/>
      <c r="Y594" s="161"/>
      <c r="AA594" s="161"/>
      <c r="AB594" s="161"/>
      <c r="AK594" s="161"/>
      <c r="AL594" s="161"/>
      <c r="AM594" s="161"/>
      <c r="AN594" s="161"/>
      <c r="AO594" s="161"/>
      <c r="AP594" s="1191"/>
      <c r="AQ594" s="161"/>
      <c r="AR594" s="161"/>
      <c r="AS594" s="161"/>
      <c r="AX594" s="1448"/>
      <c r="AY594" s="1424"/>
      <c r="AZ594" s="1424"/>
      <c r="BA594" s="1424"/>
      <c r="BB594" s="161"/>
      <c r="BC594" s="8"/>
      <c r="BD594" s="173"/>
      <c r="BE594" s="773"/>
      <c r="BF594" s="173"/>
      <c r="BG594" s="173"/>
      <c r="BH594" s="173"/>
      <c r="BI594" s="173"/>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15" customHeight="1">
      <c r="A595" s="770"/>
      <c r="B595" s="7"/>
      <c r="C595" s="161"/>
      <c r="D595" s="161"/>
      <c r="E595" s="161"/>
      <c r="F595" s="161"/>
      <c r="G595" s="161"/>
      <c r="H595" s="161"/>
      <c r="J595" s="75" t="s">
        <v>441</v>
      </c>
      <c r="K595" s="76"/>
      <c r="L595" s="76"/>
      <c r="M595" s="76"/>
      <c r="N595" s="161"/>
      <c r="U595" s="1566">
        <v>0</v>
      </c>
      <c r="V595" s="1567"/>
      <c r="W595" s="1567"/>
      <c r="X595" s="1567"/>
      <c r="Y595" s="1568"/>
      <c r="AA595" s="161" t="s">
        <v>4600</v>
      </c>
      <c r="AB595" s="161"/>
      <c r="AK595" s="161"/>
      <c r="AL595" s="161"/>
      <c r="AM595" s="161"/>
      <c r="AN595" s="161"/>
      <c r="AO595" s="161"/>
      <c r="AP595" s="1191"/>
      <c r="AQ595" s="1343" t="s">
        <v>4605</v>
      </c>
      <c r="AR595" s="1343"/>
      <c r="AS595" s="1343"/>
      <c r="AT595" s="1343"/>
      <c r="AU595" s="1343"/>
      <c r="AV595" s="1343"/>
      <c r="AW595" s="1343"/>
      <c r="AX595" s="1448">
        <f>'Control Panel'!F1706</f>
        <v>0</v>
      </c>
      <c r="AY595" s="1424"/>
      <c r="AZ595" s="1424"/>
      <c r="BA595" s="1424"/>
      <c r="BB595" s="161"/>
      <c r="BC595" s="8"/>
      <c r="BD595" s="173"/>
      <c r="BE595" s="773"/>
      <c r="BF595" s="173"/>
      <c r="BG595" s="173"/>
      <c r="BH595" s="173"/>
      <c r="BI595" s="173"/>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7.5" customHeight="1">
      <c r="A596" s="770"/>
      <c r="B596" s="7"/>
      <c r="C596" s="161"/>
      <c r="D596" s="161"/>
      <c r="E596" s="161"/>
      <c r="F596" s="161"/>
      <c r="G596" s="161"/>
      <c r="H596" s="161"/>
      <c r="I596" s="161"/>
      <c r="J596" s="161"/>
      <c r="K596" s="161"/>
      <c r="L596" s="161"/>
      <c r="M596" s="161"/>
      <c r="N596" s="161"/>
      <c r="O596" s="161"/>
      <c r="P596" s="161"/>
      <c r="Q596" s="161"/>
      <c r="R596" s="161"/>
      <c r="S596" s="161"/>
      <c r="T596" s="161"/>
      <c r="U596" s="161"/>
      <c r="X596" s="161"/>
      <c r="Y596" s="161"/>
      <c r="Z596" s="161"/>
      <c r="AB596" s="161"/>
      <c r="AH596" s="161"/>
      <c r="AI596" s="161"/>
      <c r="AJ596" s="161"/>
      <c r="AK596" s="161"/>
      <c r="AL596" s="161"/>
      <c r="AM596" s="161"/>
      <c r="AN596" s="1191"/>
      <c r="AO596" s="1191"/>
      <c r="AP596" s="1191"/>
      <c r="AQ596" s="1191"/>
      <c r="AR596" s="1191"/>
      <c r="AS596" s="1191"/>
      <c r="AT596" s="1191"/>
      <c r="AU596" s="1191"/>
      <c r="AV596" s="1191"/>
      <c r="AW596" s="300"/>
      <c r="AX596" s="654"/>
      <c r="AY596" s="654"/>
      <c r="AZ596" s="654"/>
      <c r="BA596" s="654"/>
      <c r="BB596" s="161"/>
      <c r="BC596" s="8"/>
      <c r="BD596" s="173"/>
      <c r="BE596" s="773"/>
      <c r="BF596" s="173"/>
      <c r="BG596" s="173"/>
      <c r="BH596" s="173"/>
      <c r="BI596" s="173"/>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7.5" customHeight="1">
      <c r="A597" s="770"/>
      <c r="B597" s="359">
        <v>1</v>
      </c>
      <c r="C597" s="161"/>
      <c r="D597" s="161"/>
      <c r="E597" s="161"/>
      <c r="F597" s="161"/>
      <c r="G597" s="161"/>
      <c r="H597" s="161"/>
      <c r="I597" s="161"/>
      <c r="J597" s="161"/>
      <c r="K597" s="161"/>
      <c r="L597" s="161"/>
      <c r="M597" s="161"/>
      <c r="N597" s="161"/>
      <c r="O597" s="161"/>
      <c r="P597" s="161"/>
      <c r="Q597" s="161"/>
      <c r="R597" s="161"/>
      <c r="S597" s="161"/>
      <c r="T597" s="161"/>
      <c r="U597" s="161"/>
      <c r="X597" s="161"/>
      <c r="Y597" s="161"/>
      <c r="Z597" s="161"/>
      <c r="AB597" s="161"/>
      <c r="AH597" s="161"/>
      <c r="AI597" s="161"/>
      <c r="AJ597" s="161"/>
      <c r="AK597" s="161"/>
      <c r="AL597" s="161"/>
      <c r="AM597" s="161"/>
      <c r="AN597" s="1191"/>
      <c r="AO597" s="1191"/>
      <c r="AP597" s="1191"/>
      <c r="AQ597" s="1191"/>
      <c r="AR597" s="1191"/>
      <c r="AS597" s="1191"/>
      <c r="AT597" s="1191"/>
      <c r="AU597" s="1191"/>
      <c r="AV597" s="1191"/>
      <c r="AW597" s="300"/>
      <c r="AX597" s="867"/>
      <c r="AY597" s="867"/>
      <c r="AZ597" s="867"/>
      <c r="BA597" s="867"/>
      <c r="BB597" s="161"/>
      <c r="BC597" s="8"/>
      <c r="BD597" s="173"/>
      <c r="BE597" s="773"/>
      <c r="BF597" s="173"/>
      <c r="BG597" s="173"/>
      <c r="BH597" s="173"/>
      <c r="BI597" s="173"/>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17.25" customHeight="1">
      <c r="A598" s="770"/>
      <c r="B598" s="7"/>
      <c r="C598" s="161"/>
      <c r="D598" s="161"/>
      <c r="E598" s="161"/>
      <c r="F598" s="161"/>
      <c r="G598" s="161"/>
      <c r="H598" s="161"/>
      <c r="I598" s="161"/>
      <c r="J598" s="161"/>
      <c r="K598" s="161"/>
      <c r="L598" s="161"/>
      <c r="M598" s="161"/>
      <c r="N598" s="161"/>
      <c r="X598" s="1435"/>
      <c r="Y598" s="1435"/>
      <c r="Z598" s="1435"/>
      <c r="AA598" s="1435"/>
      <c r="AB598" s="161"/>
      <c r="AC598" s="161"/>
      <c r="AD598" s="161"/>
      <c r="AE598" s="161"/>
      <c r="AF598" s="161"/>
      <c r="AG598" s="161"/>
      <c r="AH598" s="161"/>
      <c r="AI598" s="161"/>
      <c r="AJ598" s="161"/>
      <c r="AK598" s="161"/>
      <c r="AL598" s="161"/>
      <c r="AM598" s="161"/>
      <c r="AN598" s="1371" t="s">
        <v>4610</v>
      </c>
      <c r="AO598" s="1371"/>
      <c r="AP598" s="1371"/>
      <c r="AQ598" s="1371"/>
      <c r="AR598" s="1371"/>
      <c r="AS598" s="1371"/>
      <c r="AT598" s="1371"/>
      <c r="AU598" s="1371"/>
      <c r="AV598" s="1371"/>
      <c r="AW598" s="1371"/>
      <c r="AX598" s="1459">
        <f>'Control Panel'!F1708</f>
        <v>0</v>
      </c>
      <c r="AY598" s="1459"/>
      <c r="AZ598" s="1459"/>
      <c r="BA598" s="1459"/>
      <c r="BB598" s="161"/>
      <c r="BC598" s="8"/>
      <c r="BD598" s="173"/>
      <c r="BE598" s="773"/>
      <c r="BF598" s="173"/>
      <c r="BG598" s="173"/>
      <c r="BH598" s="173"/>
      <c r="BI598" s="173"/>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9" customHeight="1">
      <c r="A599" s="770"/>
      <c r="B599" s="7"/>
      <c r="C599" s="161"/>
      <c r="D599" s="161"/>
      <c r="E599" s="161"/>
      <c r="F599" s="161"/>
      <c r="G599" s="161"/>
      <c r="H599" s="161"/>
      <c r="I599" s="161"/>
      <c r="J599" s="161"/>
      <c r="K599" s="161"/>
      <c r="L599" s="161"/>
      <c r="M599" s="161"/>
      <c r="N599" s="161"/>
      <c r="W599" s="161"/>
      <c r="X599" s="161"/>
      <c r="Y599" s="161"/>
      <c r="Z599" s="161"/>
      <c r="AA599" s="161"/>
      <c r="AB599" s="161"/>
      <c r="AC599" s="161"/>
      <c r="AD599" s="161"/>
      <c r="AE599" s="161"/>
      <c r="AF599" s="161"/>
      <c r="AG599" s="161"/>
      <c r="AH599" s="161"/>
      <c r="AI599" s="161"/>
      <c r="AJ599" s="161"/>
      <c r="AK599" s="161"/>
      <c r="AL599" s="161"/>
      <c r="AM599" s="161"/>
      <c r="AN599" s="161"/>
      <c r="AO599" s="161"/>
      <c r="AP599" s="161"/>
      <c r="AQ599" s="161"/>
      <c r="AR599" s="161"/>
      <c r="AS599" s="161"/>
      <c r="AT599" s="161"/>
      <c r="AU599" s="161"/>
      <c r="AV599" s="161"/>
      <c r="AW599" s="161"/>
      <c r="AX599" s="654"/>
      <c r="AY599" s="654"/>
      <c r="AZ599" s="654"/>
      <c r="BA599" s="654"/>
      <c r="BB599" s="161"/>
      <c r="BC599" s="8"/>
      <c r="BD599" s="173"/>
      <c r="BE599" s="773"/>
      <c r="BF599" s="173"/>
      <c r="BG599" s="173"/>
      <c r="BH599" s="173"/>
      <c r="BI599" s="173"/>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4" customFormat="1" ht="7.5" customHeight="1">
      <c r="A600" s="770"/>
      <c r="B600" s="7"/>
      <c r="C600" s="161"/>
      <c r="D600" s="161"/>
      <c r="E600" s="161"/>
      <c r="F600" s="161"/>
      <c r="G600" s="161"/>
      <c r="H600" s="161"/>
      <c r="I600" s="161"/>
      <c r="J600" s="161"/>
      <c r="K600" s="161"/>
      <c r="L600" s="161"/>
      <c r="M600" s="161"/>
      <c r="N600" s="161"/>
      <c r="O600" s="161"/>
      <c r="P600" s="161"/>
      <c r="Q600" s="161"/>
      <c r="R600" s="161"/>
      <c r="S600" s="161"/>
      <c r="T600" s="161"/>
      <c r="U600" s="161"/>
      <c r="V600" s="161"/>
      <c r="W600" s="161"/>
      <c r="X600" s="161"/>
      <c r="Y600" s="161"/>
      <c r="Z600" s="161"/>
      <c r="AA600" s="161"/>
      <c r="AB600" s="161"/>
      <c r="AC600" s="161"/>
      <c r="AD600" s="161"/>
      <c r="AE600" s="161"/>
      <c r="AF600" s="161"/>
      <c r="AG600" s="161"/>
      <c r="AH600" s="161"/>
      <c r="AI600" s="161"/>
      <c r="AJ600" s="161"/>
      <c r="AK600" s="161"/>
      <c r="AL600" s="161"/>
      <c r="AM600" s="161"/>
      <c r="AN600" s="161"/>
      <c r="AO600" s="161"/>
      <c r="AP600" s="161"/>
      <c r="AQ600" s="161"/>
      <c r="AR600" s="161"/>
      <c r="AS600" s="161"/>
      <c r="AT600" s="161"/>
      <c r="AU600" s="161"/>
      <c r="AV600" s="161"/>
      <c r="AW600" s="300"/>
      <c r="AX600" s="161"/>
      <c r="AY600" s="161"/>
      <c r="AZ600" s="161"/>
      <c r="BA600" s="161"/>
      <c r="BB600" s="161"/>
      <c r="BC600" s="8"/>
      <c r="BD600" s="173"/>
      <c r="BE600" s="773"/>
      <c r="BF600" s="173"/>
      <c r="BG600" s="173"/>
      <c r="BH600" s="173"/>
    </row>
    <row r="601" spans="1:85" s="3" customFormat="1" ht="15.75" customHeight="1">
      <c r="A601" s="770"/>
      <c r="B601" s="570"/>
      <c r="C601" s="1571" t="s">
        <v>1316</v>
      </c>
      <c r="D601" s="1570"/>
      <c r="E601" s="1570"/>
      <c r="F601" s="1570"/>
      <c r="G601" s="807"/>
      <c r="H601" s="804"/>
      <c r="I601" s="804"/>
      <c r="J601" s="804"/>
      <c r="K601" s="804"/>
      <c r="L601" s="804"/>
      <c r="M601" s="804"/>
      <c r="N601" s="804"/>
      <c r="O601" s="804"/>
      <c r="P601" s="804"/>
      <c r="Q601" s="804"/>
      <c r="R601" s="804"/>
      <c r="S601" s="804"/>
      <c r="T601" s="804"/>
      <c r="U601" s="804"/>
      <c r="V601" s="804"/>
      <c r="W601" s="804"/>
      <c r="X601" s="804"/>
      <c r="Y601" s="804"/>
      <c r="Z601" s="804"/>
      <c r="AA601" s="804"/>
      <c r="AB601" s="804"/>
      <c r="AC601" s="804"/>
      <c r="AD601" s="804"/>
      <c r="AE601" s="804"/>
      <c r="AF601" s="804"/>
      <c r="AG601" s="804"/>
      <c r="AH601" s="804"/>
      <c r="AI601" s="804"/>
      <c r="AJ601" s="804"/>
      <c r="AK601" s="804"/>
      <c r="AL601" s="804"/>
      <c r="AM601" s="804"/>
      <c r="AN601" s="804"/>
      <c r="AO601" s="804"/>
      <c r="AP601" s="804"/>
      <c r="AQ601" s="804"/>
      <c r="AR601" s="804"/>
      <c r="AS601" s="804"/>
      <c r="AT601" s="804"/>
      <c r="AU601" s="804"/>
      <c r="AV601" s="804"/>
      <c r="AW601" s="804"/>
      <c r="AX601" s="808"/>
      <c r="AY601" s="808"/>
      <c r="AZ601" s="808"/>
      <c r="BA601" s="808"/>
      <c r="BB601" s="161"/>
      <c r="BC601" s="8"/>
      <c r="BD601" s="173"/>
      <c r="BE601" s="773"/>
      <c r="BF601" s="173"/>
      <c r="BG601" s="173"/>
      <c r="BH601" s="173"/>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7.5" customHeight="1">
      <c r="A602" s="770"/>
      <c r="B602" s="7"/>
      <c r="C602" s="1434"/>
      <c r="D602" s="1434"/>
      <c r="E602" s="1434"/>
      <c r="F602" s="1434"/>
      <c r="G602" s="161"/>
      <c r="H602" s="161"/>
      <c r="I602" s="1423" t="s">
        <v>1316</v>
      </c>
      <c r="J602" s="1423"/>
      <c r="K602" s="1423"/>
      <c r="L602" s="1423"/>
      <c r="M602" s="1423"/>
      <c r="N602" s="1423"/>
      <c r="O602" s="724"/>
      <c r="P602" s="724"/>
      <c r="Q602" s="724"/>
      <c r="R602" s="724"/>
      <c r="S602" s="724"/>
      <c r="T602" s="654"/>
      <c r="U602" s="654"/>
      <c r="V602" s="654"/>
      <c r="W602" s="654"/>
      <c r="X602" s="654"/>
      <c r="Y602" s="654"/>
      <c r="Z602" s="654"/>
      <c r="AA602" s="654"/>
      <c r="AB602" s="654"/>
      <c r="AC602" s="654"/>
      <c r="AD602" s="654"/>
      <c r="AE602" s="654"/>
      <c r="AF602" s="654"/>
      <c r="AG602" s="654"/>
      <c r="AH602" s="654"/>
      <c r="AI602" s="654"/>
      <c r="AJ602" s="654"/>
      <c r="AK602" s="654"/>
      <c r="AL602" s="654"/>
      <c r="AM602" s="654"/>
      <c r="AN602" s="654"/>
      <c r="AO602" s="654"/>
      <c r="AP602" s="654"/>
      <c r="AQ602" s="654"/>
      <c r="AR602" s="654"/>
      <c r="AS602" s="654"/>
      <c r="AT602" s="654"/>
      <c r="AU602" s="654"/>
      <c r="AV602" s="654"/>
      <c r="AW602" s="654"/>
      <c r="AX602" s="654"/>
      <c r="AY602" s="654"/>
      <c r="AZ602" s="654"/>
      <c r="BA602" s="654"/>
      <c r="BB602" s="161"/>
      <c r="BC602" s="8"/>
      <c r="BD602" s="173"/>
      <c r="BE602" s="773"/>
      <c r="BF602" s="173"/>
      <c r="BG602" s="173"/>
      <c r="BH602" s="173"/>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7.5" customHeight="1">
      <c r="A603" s="770"/>
      <c r="B603" s="7"/>
      <c r="C603" s="1434"/>
      <c r="D603" s="1434"/>
      <c r="E603" s="1434"/>
      <c r="F603" s="1434"/>
      <c r="G603" s="161"/>
      <c r="H603" s="161"/>
      <c r="I603" s="1423"/>
      <c r="J603" s="1423"/>
      <c r="K603" s="1423"/>
      <c r="L603" s="1423"/>
      <c r="M603" s="1423"/>
      <c r="N603" s="1423"/>
      <c r="O603" s="724"/>
      <c r="P603" s="724"/>
      <c r="Q603" s="724"/>
      <c r="R603" s="724"/>
      <c r="S603" s="724"/>
      <c r="T603" s="654"/>
      <c r="U603" s="654"/>
      <c r="V603" s="654"/>
      <c r="W603" s="654"/>
      <c r="X603" s="654"/>
      <c r="Y603" s="654"/>
      <c r="Z603" s="654"/>
      <c r="AA603" s="654"/>
      <c r="AB603" s="654"/>
      <c r="AC603" s="654"/>
      <c r="AD603" s="654"/>
      <c r="AE603" s="654"/>
      <c r="AF603" s="654"/>
      <c r="AG603" s="654"/>
      <c r="AH603" s="654"/>
      <c r="AI603" s="654"/>
      <c r="AJ603" s="654"/>
      <c r="AK603" s="654"/>
      <c r="AL603" s="654"/>
      <c r="AM603" s="654"/>
      <c r="AN603" s="654"/>
      <c r="AO603" s="654"/>
      <c r="AP603" s="654"/>
      <c r="AQ603" s="654"/>
      <c r="AR603" s="654"/>
      <c r="AS603" s="654"/>
      <c r="AT603" s="654"/>
      <c r="AU603" s="654"/>
      <c r="AV603" s="654"/>
      <c r="AW603" s="654"/>
      <c r="AX603" s="654"/>
      <c r="AY603" s="654"/>
      <c r="AZ603" s="654"/>
      <c r="BA603" s="654"/>
      <c r="BB603" s="161"/>
      <c r="BC603" s="8"/>
      <c r="BD603" s="173"/>
      <c r="BE603" s="773"/>
      <c r="BF603" s="173"/>
      <c r="BG603" s="173"/>
      <c r="BH603" s="173"/>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21" customHeight="1">
      <c r="A604" s="770"/>
      <c r="B604" s="7"/>
      <c r="C604" s="1434"/>
      <c r="D604" s="1434"/>
      <c r="E604" s="1434"/>
      <c r="F604" s="1434"/>
      <c r="G604" s="161"/>
      <c r="H604" s="161"/>
      <c r="I604" s="161"/>
      <c r="J604" s="161"/>
      <c r="K604" s="161"/>
      <c r="L604" s="161"/>
      <c r="M604" s="161"/>
      <c r="N604" s="161"/>
      <c r="O604" s="161"/>
      <c r="P604" s="161"/>
      <c r="Q604" s="161"/>
      <c r="R604" s="161"/>
      <c r="S604" s="161"/>
      <c r="T604" s="161"/>
      <c r="U604" s="161"/>
      <c r="V604" s="161"/>
      <c r="W604" s="161"/>
      <c r="X604" s="161"/>
      <c r="Y604" s="161"/>
      <c r="Z604" s="161"/>
      <c r="AA604" s="161"/>
      <c r="AB604" s="161"/>
      <c r="AC604" s="161"/>
      <c r="AD604" s="161"/>
      <c r="AE604" s="161"/>
      <c r="AF604" s="161"/>
      <c r="AG604" s="161"/>
      <c r="AH604" s="161"/>
      <c r="AI604" s="161"/>
      <c r="AJ604" s="161"/>
      <c r="AK604" s="161"/>
      <c r="AL604" s="161"/>
      <c r="AM604" s="161"/>
      <c r="AN604" s="161"/>
      <c r="AO604" s="161"/>
      <c r="AP604" s="161"/>
      <c r="AQ604" s="161"/>
      <c r="AR604" s="161"/>
      <c r="AS604" s="161"/>
      <c r="AT604" s="161"/>
      <c r="AU604" s="161"/>
      <c r="AV604" s="161"/>
      <c r="AW604" s="161"/>
      <c r="AX604" s="654"/>
      <c r="AY604" s="654"/>
      <c r="AZ604" s="654"/>
      <c r="BA604" s="654"/>
      <c r="BB604" s="161"/>
      <c r="BC604" s="8"/>
      <c r="BD604" s="173"/>
      <c r="BE604" s="773"/>
      <c r="BF604" s="173"/>
      <c r="BG604" s="173"/>
      <c r="BH604" s="173"/>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15" customHeight="1">
      <c r="A605" s="770"/>
      <c r="B605" s="7"/>
      <c r="C605" s="731"/>
      <c r="D605" s="731"/>
      <c r="E605" s="731"/>
      <c r="F605" s="731"/>
      <c r="G605" s="51"/>
      <c r="H605" s="161"/>
      <c r="J605" s="75" t="s">
        <v>1270</v>
      </c>
      <c r="K605" s="76"/>
      <c r="L605" s="76"/>
      <c r="M605" s="76"/>
      <c r="N605" s="161"/>
      <c r="O605" s="1427">
        <v>0</v>
      </c>
      <c r="P605" s="1428"/>
      <c r="Q605" s="1428"/>
      <c r="R605" s="1429"/>
      <c r="S605" s="161"/>
      <c r="T605" s="161" t="s">
        <v>9</v>
      </c>
      <c r="U605" s="161"/>
      <c r="V605" s="161"/>
      <c r="AK605" s="161"/>
      <c r="AL605" s="161"/>
      <c r="AM605" s="161"/>
      <c r="AN605" s="161"/>
      <c r="AO605" s="161"/>
      <c r="AP605" s="796"/>
      <c r="AQ605" s="796"/>
      <c r="AR605" s="1343"/>
      <c r="AS605" s="1343"/>
      <c r="AT605" s="1343"/>
      <c r="AU605" s="1343"/>
      <c r="AV605" s="1343"/>
      <c r="AW605" s="1343"/>
      <c r="AX605" s="1424">
        <f>'Control Panel'!E1826</f>
        <v>0</v>
      </c>
      <c r="AY605" s="1424"/>
      <c r="AZ605" s="1424"/>
      <c r="BA605" s="1424"/>
      <c r="BB605" s="161"/>
      <c r="BC605" s="8"/>
      <c r="BD605" s="173"/>
      <c r="BE605" s="773"/>
      <c r="BF605" s="173"/>
      <c r="BG605" s="173"/>
      <c r="BH605" s="173"/>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3" customFormat="1" ht="7.5" customHeight="1">
      <c r="A606" s="770"/>
      <c r="B606" s="7"/>
      <c r="C606" s="732"/>
      <c r="D606" s="732"/>
      <c r="E606" s="732"/>
      <c r="F606" s="732"/>
      <c r="G606" s="161"/>
      <c r="H606" s="161"/>
      <c r="J606" s="161"/>
      <c r="K606" s="161"/>
      <c r="L606" s="161"/>
      <c r="M606" s="161"/>
      <c r="N606" s="161"/>
      <c r="O606" s="161"/>
      <c r="P606" s="161"/>
      <c r="Q606" s="161"/>
      <c r="S606" s="161"/>
      <c r="T606" s="161"/>
      <c r="U606" s="161"/>
      <c r="V606" s="161"/>
      <c r="AK606" s="161"/>
      <c r="AL606" s="161"/>
      <c r="AM606" s="161"/>
      <c r="AN606" s="161"/>
      <c r="AO606" s="161"/>
      <c r="AP606" s="796"/>
      <c r="AQ606" s="796"/>
      <c r="AR606" s="796"/>
      <c r="AS606" s="796"/>
      <c r="AT606" s="796"/>
      <c r="AU606" s="796"/>
      <c r="AV606" s="796"/>
      <c r="AW606" s="300"/>
      <c r="AX606" s="654"/>
      <c r="AY606" s="654"/>
      <c r="AZ606" s="654"/>
      <c r="BA606" s="654"/>
      <c r="BB606" s="161"/>
      <c r="BC606" s="8"/>
      <c r="BD606" s="173"/>
      <c r="BE606" s="773"/>
      <c r="BF606" s="173"/>
      <c r="BG606" s="173"/>
      <c r="BH606" s="173"/>
      <c r="BI606" s="173"/>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row>
    <row r="607" spans="1:85" s="3" customFormat="1" ht="15" customHeight="1">
      <c r="A607" s="770"/>
      <c r="B607" s="7"/>
      <c r="C607" s="161"/>
      <c r="D607" s="161"/>
      <c r="E607" s="161"/>
      <c r="F607" s="161"/>
      <c r="G607" s="161"/>
      <c r="H607" s="161"/>
      <c r="J607" s="75" t="s">
        <v>1329</v>
      </c>
      <c r="K607" s="76"/>
      <c r="L607" s="76"/>
      <c r="M607" s="76"/>
      <c r="N607" s="161"/>
      <c r="O607" s="1427">
        <v>0</v>
      </c>
      <c r="P607" s="1428"/>
      <c r="Q607" s="1428"/>
      <c r="R607" s="1429"/>
      <c r="S607" s="633"/>
      <c r="U607" s="1427">
        <v>0</v>
      </c>
      <c r="V607" s="1428"/>
      <c r="W607" s="1428"/>
      <c r="X607" s="1429"/>
      <c r="Z607" s="161" t="s">
        <v>275</v>
      </c>
      <c r="AK607" s="161"/>
      <c r="AL607" s="161"/>
      <c r="AM607" s="161"/>
      <c r="AN607" s="161"/>
      <c r="AO607" s="161"/>
      <c r="AP607" s="796"/>
      <c r="AQ607" s="796"/>
      <c r="AR607" s="1343"/>
      <c r="AS607" s="1343"/>
      <c r="AT607" s="1343"/>
      <c r="AU607" s="1343"/>
      <c r="AV607" s="1343"/>
      <c r="AW607" s="1343"/>
      <c r="AX607" s="1424">
        <f>'Control Panel'!D1827</f>
        <v>0</v>
      </c>
      <c r="AY607" s="1424"/>
      <c r="AZ607" s="1424"/>
      <c r="BA607" s="1424"/>
      <c r="BB607" s="161"/>
      <c r="BC607" s="8"/>
      <c r="BD607" s="173"/>
      <c r="BE607" s="773"/>
      <c r="BF607" s="173"/>
      <c r="BG607" s="173"/>
      <c r="BH607" s="173"/>
      <c r="BI607" s="173"/>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row>
    <row r="608" spans="1:85" s="3" customFormat="1" ht="7.5" customHeight="1">
      <c r="A608" s="770"/>
      <c r="B608" s="7"/>
      <c r="C608" s="161"/>
      <c r="D608" s="161"/>
      <c r="E608" s="161"/>
      <c r="F608" s="161"/>
      <c r="G608" s="161"/>
      <c r="H608" s="161"/>
      <c r="I608" s="161"/>
      <c r="J608" s="161"/>
      <c r="K608" s="161"/>
      <c r="L608" s="161"/>
      <c r="M608" s="161"/>
      <c r="N608" s="161"/>
      <c r="O608" s="161"/>
      <c r="P608" s="161"/>
      <c r="Q608" s="161"/>
      <c r="R608" s="161"/>
      <c r="S608" s="161"/>
      <c r="T608" s="161"/>
      <c r="U608" s="161"/>
      <c r="X608" s="161"/>
      <c r="Y608" s="161"/>
      <c r="Z608" s="161"/>
      <c r="AB608" s="161"/>
      <c r="AH608" s="161"/>
      <c r="AI608" s="161"/>
      <c r="AJ608" s="161"/>
      <c r="AK608" s="161"/>
      <c r="AL608" s="161"/>
      <c r="AM608" s="161"/>
      <c r="AN608" s="796"/>
      <c r="AO608" s="796"/>
      <c r="AP608" s="796"/>
      <c r="AQ608" s="796"/>
      <c r="AR608" s="796"/>
      <c r="AS608" s="796"/>
      <c r="AT608" s="796"/>
      <c r="AU608" s="796"/>
      <c r="AV608" s="796"/>
      <c r="AW608" s="300"/>
      <c r="AX608" s="654"/>
      <c r="AY608" s="654"/>
      <c r="AZ608" s="654"/>
      <c r="BA608" s="654"/>
      <c r="BB608" s="161"/>
      <c r="BC608" s="8"/>
      <c r="BD608" s="173"/>
      <c r="BE608" s="773"/>
      <c r="BF608" s="173"/>
      <c r="BG608" s="173"/>
      <c r="BH608" s="173"/>
      <c r="BI608" s="173"/>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row>
    <row r="609" spans="1:85" s="3" customFormat="1" ht="7.5" customHeight="1">
      <c r="A609" s="770"/>
      <c r="B609" s="359">
        <v>1</v>
      </c>
      <c r="C609" s="161"/>
      <c r="D609" s="161"/>
      <c r="E609" s="161"/>
      <c r="F609" s="161"/>
      <c r="G609" s="161"/>
      <c r="H609" s="161"/>
      <c r="I609" s="161"/>
      <c r="J609" s="161"/>
      <c r="K609" s="161"/>
      <c r="L609" s="161"/>
      <c r="M609" s="161"/>
      <c r="N609" s="161"/>
      <c r="O609" s="161"/>
      <c r="P609" s="161"/>
      <c r="Q609" s="161"/>
      <c r="R609" s="161"/>
      <c r="S609" s="161"/>
      <c r="T609" s="161"/>
      <c r="U609" s="161"/>
      <c r="X609" s="161"/>
      <c r="Y609" s="161"/>
      <c r="Z609" s="161"/>
      <c r="AB609" s="161"/>
      <c r="AH609" s="161"/>
      <c r="AI609" s="161"/>
      <c r="AJ609" s="161"/>
      <c r="AK609" s="161"/>
      <c r="AL609" s="161"/>
      <c r="AM609" s="161"/>
      <c r="AN609" s="796"/>
      <c r="AO609" s="796"/>
      <c r="AP609" s="796"/>
      <c r="AQ609" s="796"/>
      <c r="AR609" s="796"/>
      <c r="AS609" s="796"/>
      <c r="AT609" s="796"/>
      <c r="AU609" s="796"/>
      <c r="AV609" s="796"/>
      <c r="AW609" s="300"/>
      <c r="AX609" s="867"/>
      <c r="AY609" s="867"/>
      <c r="AZ609" s="867"/>
      <c r="BA609" s="867"/>
      <c r="BB609" s="161"/>
      <c r="BC609" s="8"/>
      <c r="BD609" s="173"/>
      <c r="BE609" s="773"/>
      <c r="BF609" s="173"/>
      <c r="BG609" s="173"/>
      <c r="BH609" s="173"/>
      <c r="BI609" s="173"/>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row>
    <row r="610" spans="1:85" s="3" customFormat="1" ht="17.25" customHeight="1">
      <c r="A610" s="770"/>
      <c r="B610" s="7"/>
      <c r="C610" s="161"/>
      <c r="D610" s="161"/>
      <c r="E610" s="161"/>
      <c r="F610" s="161"/>
      <c r="G610" s="161"/>
      <c r="H610" s="161"/>
      <c r="I610" s="161"/>
      <c r="J610" s="161"/>
      <c r="K610" s="161"/>
      <c r="L610" s="161"/>
      <c r="M610" s="161"/>
      <c r="N610" s="161"/>
      <c r="O610" s="161"/>
      <c r="P610" s="161"/>
      <c r="Q610" s="161"/>
      <c r="R610" s="161"/>
      <c r="S610" s="161"/>
      <c r="T610" s="161"/>
      <c r="U610" s="161"/>
      <c r="X610" s="1435"/>
      <c r="Y610" s="1435"/>
      <c r="Z610" s="1435"/>
      <c r="AA610" s="1435"/>
      <c r="AB610" s="161"/>
      <c r="AC610" s="161"/>
      <c r="AD610" s="161"/>
      <c r="AE610" s="161"/>
      <c r="AF610" s="161"/>
      <c r="AG610" s="161"/>
      <c r="AH610" s="161"/>
      <c r="AI610" s="161"/>
      <c r="AJ610" s="161"/>
      <c r="AK610" s="161"/>
      <c r="AL610" s="161"/>
      <c r="AM610" s="161"/>
      <c r="AN610" s="1371" t="s">
        <v>1330</v>
      </c>
      <c r="AO610" s="1371"/>
      <c r="AP610" s="1371"/>
      <c r="AQ610" s="1371"/>
      <c r="AR610" s="1371"/>
      <c r="AS610" s="1371"/>
      <c r="AT610" s="1371"/>
      <c r="AU610" s="1371"/>
      <c r="AV610" s="1371"/>
      <c r="AW610" s="1371"/>
      <c r="AX610" s="1458">
        <f>'Control Panel'!F1827</f>
        <v>0</v>
      </c>
      <c r="AY610" s="1459"/>
      <c r="AZ610" s="1459"/>
      <c r="BA610" s="1459"/>
      <c r="BB610" s="161"/>
      <c r="BC610" s="8"/>
      <c r="BD610" s="173"/>
      <c r="BE610" s="773"/>
      <c r="BF610" s="173"/>
      <c r="BG610" s="173"/>
      <c r="BH610" s="173"/>
      <c r="BI610" s="173"/>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row>
    <row r="611" spans="1:85" s="3" customFormat="1" ht="17.25" customHeight="1">
      <c r="A611" s="770"/>
      <c r="B611" s="7"/>
      <c r="C611" s="358"/>
      <c r="D611" s="161"/>
      <c r="E611" s="161"/>
      <c r="F611" s="161"/>
      <c r="G611" s="358"/>
      <c r="H611" s="358"/>
      <c r="I611" s="358"/>
      <c r="J611" s="358"/>
      <c r="K611" s="358"/>
      <c r="L611" s="358"/>
      <c r="M611" s="358"/>
      <c r="N611" s="358"/>
      <c r="O611" s="358"/>
      <c r="P611" s="358"/>
      <c r="Q611" s="358"/>
      <c r="R611" s="358"/>
      <c r="S611" s="358"/>
      <c r="T611" s="358"/>
      <c r="U611" s="358"/>
      <c r="V611" s="358"/>
      <c r="W611" s="358"/>
      <c r="X611" s="358"/>
      <c r="Y611" s="358"/>
      <c r="Z611" s="358"/>
      <c r="AA611" s="358"/>
      <c r="AB611" s="358"/>
      <c r="AC611" s="358"/>
      <c r="AD611" s="358"/>
      <c r="AE611" s="358"/>
      <c r="AF611" s="358"/>
      <c r="AG611" s="358"/>
      <c r="AH611" s="358"/>
      <c r="AI611" s="358"/>
      <c r="AJ611" s="358"/>
      <c r="AK611" s="358"/>
      <c r="AL611" s="358"/>
      <c r="AM611" s="358"/>
      <c r="AN611" s="358"/>
      <c r="AO611" s="358"/>
      <c r="AP611" s="358"/>
      <c r="AQ611" s="358"/>
      <c r="AR611" s="358"/>
      <c r="AS611" s="358"/>
      <c r="AT611" s="358"/>
      <c r="AU611" s="358"/>
      <c r="AV611" s="358"/>
      <c r="AW611" s="1206"/>
      <c r="AX611" s="358"/>
      <c r="AY611" s="358"/>
      <c r="AZ611" s="358"/>
      <c r="BA611" s="358"/>
      <c r="BB611" s="161"/>
      <c r="BC611" s="8"/>
      <c r="BD611" s="173"/>
      <c r="BE611" s="773"/>
      <c r="BF611" s="173"/>
      <c r="BG611" s="173"/>
      <c r="BH611" s="173"/>
      <c r="BI611" s="173"/>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row>
    <row r="612" spans="1:85" s="3" customFormat="1" ht="17.25" customHeight="1">
      <c r="A612" s="770"/>
      <c r="B612" s="7"/>
      <c r="C612" s="161"/>
      <c r="D612" s="804"/>
      <c r="E612" s="804"/>
      <c r="F612" s="804"/>
      <c r="G612" s="161"/>
      <c r="H612" s="161"/>
      <c r="I612" s="161"/>
      <c r="J612" s="161"/>
      <c r="K612" s="161"/>
      <c r="L612" s="161"/>
      <c r="M612" s="161"/>
      <c r="N612" s="161"/>
      <c r="O612" s="161"/>
      <c r="P612" s="161"/>
      <c r="Q612" s="161"/>
      <c r="R612" s="161"/>
      <c r="S612" s="161"/>
      <c r="T612" s="161"/>
      <c r="U612" s="161"/>
      <c r="V612" s="161"/>
      <c r="W612" s="161"/>
      <c r="X612" s="161"/>
      <c r="Y612" s="161"/>
      <c r="Z612" s="161"/>
      <c r="AA612" s="161"/>
      <c r="AB612" s="161"/>
      <c r="AC612" s="161"/>
      <c r="AD612" s="161"/>
      <c r="AE612" s="161"/>
      <c r="AF612" s="161"/>
      <c r="AG612" s="161"/>
      <c r="AH612" s="161"/>
      <c r="AI612" s="161"/>
      <c r="AJ612" s="161"/>
      <c r="AK612" s="161"/>
      <c r="AL612" s="161"/>
      <c r="AM612" s="161"/>
      <c r="AN612" s="161"/>
      <c r="AO612" s="161"/>
      <c r="AP612" s="161"/>
      <c r="AQ612" s="161"/>
      <c r="AR612" s="161"/>
      <c r="AS612" s="161"/>
      <c r="AT612" s="161"/>
      <c r="AU612" s="161"/>
      <c r="AV612" s="161"/>
      <c r="AW612" s="300"/>
      <c r="AX612" s="161"/>
      <c r="AY612" s="161"/>
      <c r="AZ612" s="161"/>
      <c r="BA612" s="161"/>
      <c r="BB612" s="161"/>
      <c r="BC612" s="8"/>
      <c r="BD612" s="173"/>
      <c r="BE612" s="773"/>
      <c r="BF612" s="173"/>
      <c r="BG612" s="173"/>
      <c r="BH612" s="173"/>
      <c r="BI612" s="173"/>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row>
    <row r="613" spans="1:85" s="3" customFormat="1" ht="9" customHeight="1">
      <c r="A613" s="770"/>
      <c r="B613" s="7"/>
      <c r="C613" s="1569" t="s">
        <v>7020</v>
      </c>
      <c r="D613" s="1569"/>
      <c r="E613" s="1569"/>
      <c r="F613" s="1569"/>
      <c r="G613" s="161"/>
      <c r="H613" s="161"/>
      <c r="I613" s="1423" t="s">
        <v>7020</v>
      </c>
      <c r="J613" s="1423"/>
      <c r="K613" s="1423"/>
      <c r="L613" s="1423"/>
      <c r="M613" s="1423"/>
      <c r="N613" s="1423"/>
      <c r="O613" s="1423"/>
      <c r="P613" s="1423"/>
      <c r="Q613" s="724"/>
      <c r="R613" s="724"/>
      <c r="S613" s="724"/>
      <c r="T613" s="654"/>
      <c r="U613" s="654"/>
      <c r="V613" s="654"/>
      <c r="W613" s="654"/>
      <c r="X613" s="654"/>
      <c r="Y613" s="654"/>
      <c r="Z613" s="654"/>
      <c r="AA613" s="654"/>
      <c r="AB613" s="654"/>
      <c r="AC613" s="654"/>
      <c r="AD613" s="654"/>
      <c r="AE613" s="654"/>
      <c r="AF613" s="654"/>
      <c r="AG613" s="654"/>
      <c r="AH613" s="654"/>
      <c r="AI613" s="654"/>
      <c r="AJ613" s="654"/>
      <c r="AK613" s="654"/>
      <c r="AL613" s="654"/>
      <c r="AM613" s="654"/>
      <c r="AN613" s="654"/>
      <c r="AO613" s="654"/>
      <c r="AP613" s="654"/>
      <c r="AQ613" s="654"/>
      <c r="AR613" s="654"/>
      <c r="AS613" s="654"/>
      <c r="AT613" s="654"/>
      <c r="AU613" s="654"/>
      <c r="AV613" s="654"/>
      <c r="AW613" s="654"/>
      <c r="AX613" s="654"/>
      <c r="AY613" s="654"/>
      <c r="AZ613" s="654"/>
      <c r="BA613" s="654"/>
      <c r="BB613" s="161"/>
      <c r="BC613" s="8"/>
      <c r="BD613" s="173"/>
      <c r="BE613" s="773"/>
      <c r="BF613" s="173"/>
      <c r="BG613" s="173"/>
      <c r="BH613" s="173"/>
      <c r="BI613" s="173"/>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row>
    <row r="614" spans="1:85" s="4" customFormat="1" ht="15" customHeight="1">
      <c r="A614" s="770"/>
      <c r="B614" s="570"/>
      <c r="C614" s="1569"/>
      <c r="D614" s="1569"/>
      <c r="E614" s="1569"/>
      <c r="F614" s="1569"/>
      <c r="G614" s="161"/>
      <c r="H614" s="3"/>
      <c r="I614" s="1423"/>
      <c r="J614" s="1423"/>
      <c r="K614" s="1423"/>
      <c r="L614" s="1423"/>
      <c r="M614" s="1423"/>
      <c r="N614" s="1423"/>
      <c r="O614" s="1423"/>
      <c r="P614" s="1423"/>
      <c r="Q614" s="724"/>
      <c r="R614" s="724"/>
      <c r="S614" s="724"/>
      <c r="T614" s="654"/>
      <c r="U614" s="654"/>
      <c r="V614" s="654"/>
      <c r="W614" s="654"/>
      <c r="X614" s="654"/>
      <c r="Y614" s="654"/>
      <c r="Z614" s="654"/>
      <c r="AA614" s="654"/>
      <c r="AB614" s="654"/>
      <c r="AC614" s="654"/>
      <c r="AD614" s="654"/>
      <c r="AE614" s="654"/>
      <c r="AF614" s="654"/>
      <c r="AG614" s="654"/>
      <c r="AH614" s="654"/>
      <c r="AI614" s="654"/>
      <c r="AJ614" s="654"/>
      <c r="AK614" s="654"/>
      <c r="AL614" s="654"/>
      <c r="AM614" s="654"/>
      <c r="AN614" s="654"/>
      <c r="AO614" s="654"/>
      <c r="AP614" s="654"/>
      <c r="AQ614" s="654"/>
      <c r="AR614" s="654"/>
      <c r="AS614" s="654"/>
      <c r="AT614" s="654"/>
      <c r="AU614" s="654"/>
      <c r="AV614" s="654"/>
      <c r="AW614" s="654"/>
      <c r="AX614" s="654"/>
      <c r="AY614" s="654"/>
      <c r="AZ614" s="654"/>
      <c r="BA614" s="654"/>
      <c r="BB614" s="1205"/>
      <c r="BC614" s="8"/>
      <c r="BD614" s="173"/>
      <c r="BE614" s="765"/>
    </row>
    <row r="615" spans="1:85" s="4" customFormat="1" ht="15" customHeight="1">
      <c r="A615" s="770"/>
      <c r="B615" s="570"/>
      <c r="C615" s="1569"/>
      <c r="D615" s="1569"/>
      <c r="E615" s="1569"/>
      <c r="F615" s="1569"/>
      <c r="G615" s="161"/>
      <c r="H615" s="3"/>
      <c r="I615" s="161"/>
      <c r="J615" s="161"/>
      <c r="K615" s="161"/>
      <c r="L615" s="161"/>
      <c r="M615" s="161"/>
      <c r="N615" s="161"/>
      <c r="O615" s="161"/>
      <c r="P615" s="161"/>
      <c r="Q615" s="161"/>
      <c r="R615" s="161"/>
      <c r="S615" s="161"/>
      <c r="T615" s="161"/>
      <c r="U615" s="161"/>
      <c r="V615" s="161"/>
      <c r="W615" s="161"/>
      <c r="X615" s="161"/>
      <c r="Y615" s="161"/>
      <c r="Z615" s="161"/>
      <c r="AA615" s="161"/>
      <c r="AB615" s="161"/>
      <c r="AC615" s="161"/>
      <c r="AD615" s="161"/>
      <c r="AE615" s="161"/>
      <c r="AF615" s="161"/>
      <c r="AG615" s="161"/>
      <c r="AH615" s="161"/>
      <c r="AI615" s="161"/>
      <c r="AJ615" s="161"/>
      <c r="AK615" s="161"/>
      <c r="AL615" s="161"/>
      <c r="AM615" s="161"/>
      <c r="AN615" s="161"/>
      <c r="AO615" s="161"/>
      <c r="AP615" s="161"/>
      <c r="AQ615" s="161"/>
      <c r="AR615" s="161"/>
      <c r="AS615" s="161"/>
      <c r="AT615" s="161"/>
      <c r="AU615" s="161"/>
      <c r="AV615" s="161"/>
      <c r="AW615" s="161"/>
      <c r="AX615" s="654"/>
      <c r="AY615" s="654"/>
      <c r="AZ615" s="654"/>
      <c r="BA615" s="654"/>
      <c r="BB615" s="1205"/>
      <c r="BC615" s="8"/>
      <c r="BD615" s="173"/>
      <c r="BE615" s="765"/>
    </row>
    <row r="616" spans="1:85" s="4" customFormat="1" ht="15" customHeight="1">
      <c r="A616" s="770"/>
      <c r="B616" s="7"/>
      <c r="C616" s="1569"/>
      <c r="D616" s="1569"/>
      <c r="E616" s="1569"/>
      <c r="F616" s="1569"/>
      <c r="G616" s="161"/>
      <c r="H616" s="161"/>
      <c r="I616" s="1457" t="s">
        <v>608</v>
      </c>
      <c r="J616" s="1457"/>
      <c r="K616" s="1457"/>
      <c r="L616" s="1457"/>
      <c r="M616" s="1457"/>
      <c r="N616" s="1457"/>
      <c r="O616" s="161"/>
      <c r="P616" s="161"/>
      <c r="Q616" s="54"/>
      <c r="R616" s="54"/>
      <c r="S616" s="54"/>
      <c r="T616" s="54"/>
      <c r="U616" s="54"/>
      <c r="V616" s="54"/>
      <c r="W616" s="1467" t="s">
        <v>309</v>
      </c>
      <c r="X616" s="1467"/>
      <c r="Y616" s="1467"/>
      <c r="Z616" s="1467"/>
      <c r="AA616" s="1467"/>
      <c r="AB616" s="1467"/>
      <c r="AC616" s="650"/>
      <c r="AD616" s="161"/>
      <c r="AE616" s="161"/>
      <c r="AF616" s="1467"/>
      <c r="AG616" s="1467"/>
      <c r="AH616" s="1467"/>
      <c r="AI616" s="1467"/>
      <c r="AJ616" s="1467"/>
      <c r="AK616" s="1467"/>
      <c r="AL616" s="161"/>
      <c r="AM616" s="161"/>
      <c r="AN616" s="161"/>
      <c r="AO616" s="161"/>
      <c r="AP616" s="161"/>
      <c r="AQ616" s="161"/>
      <c r="AR616" s="161"/>
      <c r="AS616" s="161"/>
      <c r="AT616" s="161"/>
      <c r="AU616" s="161"/>
      <c r="AV616" s="161"/>
      <c r="AW616" s="161"/>
      <c r="AX616" s="654"/>
      <c r="AY616" s="654"/>
      <c r="AZ616" s="654"/>
      <c r="BA616" s="654"/>
      <c r="BB616" s="1205"/>
      <c r="BC616" s="8"/>
      <c r="BD616" s="173"/>
      <c r="BE616" s="765"/>
    </row>
    <row r="617" spans="1:85" s="4" customFormat="1" ht="5.15" customHeight="1">
      <c r="A617" s="770"/>
      <c r="B617" s="7"/>
      <c r="C617" s="1569"/>
      <c r="D617" s="1569"/>
      <c r="E617" s="1569"/>
      <c r="F617" s="1569"/>
      <c r="G617" s="161"/>
      <c r="H617" s="161"/>
      <c r="I617" s="1204"/>
      <c r="J617" s="161"/>
      <c r="K617" s="161"/>
      <c r="L617" s="161"/>
      <c r="M617" s="161"/>
      <c r="N617" s="161">
        <v>0</v>
      </c>
      <c r="O617" s="161"/>
      <c r="P617" s="161"/>
      <c r="Q617" s="54"/>
      <c r="R617" s="54"/>
      <c r="S617" s="54"/>
      <c r="T617" s="54"/>
      <c r="U617" s="54"/>
      <c r="V617" s="54"/>
      <c r="W617" s="161"/>
      <c r="X617" s="161">
        <v>74</v>
      </c>
      <c r="Y617" s="161"/>
      <c r="Z617" s="161"/>
      <c r="AA617" s="161"/>
      <c r="AB617" s="161"/>
      <c r="AC617" s="161"/>
      <c r="AD617" s="161"/>
      <c r="AE617" s="161"/>
      <c r="AF617" s="161"/>
      <c r="AG617" s="161"/>
      <c r="AH617" s="161"/>
      <c r="AI617" s="161"/>
      <c r="AJ617" s="161"/>
      <c r="AK617" s="161"/>
      <c r="AL617" s="161"/>
      <c r="AM617" s="161"/>
      <c r="AN617" s="161"/>
      <c r="AO617" s="161"/>
      <c r="AP617" s="161"/>
      <c r="AQ617" s="161"/>
      <c r="AR617" s="161"/>
      <c r="AS617" s="161"/>
      <c r="AT617" s="161"/>
      <c r="AU617" s="161"/>
      <c r="AV617" s="161"/>
      <c r="AW617" s="161"/>
      <c r="AX617" s="654"/>
      <c r="AY617" s="654"/>
      <c r="AZ617" s="654"/>
      <c r="BA617" s="654"/>
      <c r="BB617" s="1205"/>
      <c r="BC617" s="8"/>
      <c r="BD617" s="173"/>
      <c r="BE617" s="773"/>
      <c r="BF617" s="173"/>
      <c r="BG617" s="173"/>
      <c r="BH617" s="173"/>
    </row>
    <row r="618" spans="1:85" s="4" customFormat="1" ht="14.25" customHeight="1">
      <c r="A618" s="770"/>
      <c r="B618" s="7"/>
      <c r="C618" s="51"/>
      <c r="D618" s="51"/>
      <c r="E618" s="51"/>
      <c r="F618" s="51"/>
      <c r="G618" s="161"/>
      <c r="H618" s="161"/>
      <c r="I618" s="3"/>
      <c r="J618" s="1449">
        <v>0</v>
      </c>
      <c r="K618" s="1450"/>
      <c r="L618" s="1450"/>
      <c r="M618" s="1451"/>
      <c r="N618" s="1203" t="s">
        <v>531</v>
      </c>
      <c r="O618" s="580"/>
      <c r="P618" s="580"/>
      <c r="Q618" s="54"/>
      <c r="R618" s="54"/>
      <c r="S618" s="54"/>
      <c r="T618" s="54"/>
      <c r="U618" s="54"/>
      <c r="V618" s="54"/>
      <c r="W618" s="3"/>
      <c r="X618" s="3"/>
      <c r="Y618" s="1455">
        <v>744</v>
      </c>
      <c r="Z618" s="1456"/>
      <c r="AA618" s="1221" t="s">
        <v>87</v>
      </c>
      <c r="AB618" s="1203"/>
      <c r="AC618" s="18"/>
      <c r="AD618" s="161"/>
      <c r="AE618" s="161"/>
      <c r="AF618" s="161"/>
      <c r="AG618" s="1460"/>
      <c r="AH618" s="1460"/>
      <c r="AI618" s="1460"/>
      <c r="AJ618" s="1460"/>
      <c r="AK618" s="161"/>
      <c r="AL618" s="161"/>
      <c r="AM618" s="161"/>
      <c r="AN618" s="161"/>
      <c r="AO618" s="161"/>
      <c r="AP618" s="161"/>
      <c r="AQ618" s="161"/>
      <c r="AR618" s="161"/>
      <c r="AS618" s="161"/>
      <c r="AT618" s="161"/>
      <c r="AU618" s="161"/>
      <c r="AV618" s="161"/>
      <c r="AW618" s="300"/>
      <c r="AX618" s="654"/>
      <c r="AY618" s="654"/>
      <c r="AZ618" s="654"/>
      <c r="BA618" s="654"/>
      <c r="BB618" s="1205"/>
      <c r="BC618" s="8"/>
      <c r="BD618" s="173"/>
      <c r="BE618" s="773"/>
      <c r="BF618" s="173"/>
      <c r="BG618" s="173"/>
      <c r="BH618" s="173"/>
    </row>
    <row r="619" spans="1:85" s="4" customFormat="1" ht="5.15" customHeight="1">
      <c r="A619" s="770"/>
      <c r="B619" s="7"/>
      <c r="C619" s="51"/>
      <c r="D619" s="51"/>
      <c r="E619" s="51"/>
      <c r="F619" s="51"/>
      <c r="G619" s="161"/>
      <c r="H619" s="161"/>
      <c r="I619" s="1204"/>
      <c r="J619" s="161"/>
      <c r="K619" s="161"/>
      <c r="L619" s="161"/>
      <c r="M619" s="161"/>
      <c r="N619" s="1203">
        <v>0</v>
      </c>
      <c r="O619" s="161"/>
      <c r="P619" s="161"/>
      <c r="Q619" s="54"/>
      <c r="R619" s="54"/>
      <c r="S619" s="54"/>
      <c r="T619" s="54"/>
      <c r="U619" s="54"/>
      <c r="V619" s="54"/>
      <c r="W619" s="161"/>
      <c r="X619" s="161">
        <v>744</v>
      </c>
      <c r="Y619" s="161"/>
      <c r="Z619" s="161"/>
      <c r="AA619" s="1221"/>
      <c r="AB619" s="1203"/>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654"/>
      <c r="AY619" s="654"/>
      <c r="AZ619" s="654"/>
      <c r="BA619" s="654"/>
      <c r="BB619" s="1205"/>
      <c r="BC619" s="8"/>
      <c r="BD619" s="173"/>
      <c r="BE619" s="773"/>
      <c r="BF619" s="173"/>
      <c r="BG619" s="173"/>
      <c r="BH619" s="173"/>
    </row>
    <row r="620" spans="1:85" s="4" customFormat="1" ht="14.25" customHeight="1">
      <c r="A620" s="770"/>
      <c r="B620" s="7"/>
      <c r="C620" s="51"/>
      <c r="D620" s="51"/>
      <c r="E620" s="51"/>
      <c r="F620" s="51"/>
      <c r="G620" s="161"/>
      <c r="H620" s="161"/>
      <c r="I620" s="3"/>
      <c r="J620" s="1449">
        <v>0</v>
      </c>
      <c r="K620" s="1450"/>
      <c r="L620" s="1450"/>
      <c r="M620" s="1451"/>
      <c r="N620" s="1203" t="s">
        <v>533</v>
      </c>
      <c r="O620" s="1201"/>
      <c r="P620" s="580"/>
      <c r="Q620" s="54"/>
      <c r="R620" s="54"/>
      <c r="S620" s="54"/>
      <c r="T620" s="54"/>
      <c r="U620" s="54"/>
      <c r="V620" s="54"/>
      <c r="W620" s="3"/>
      <c r="X620" s="3"/>
      <c r="Y620" s="1455">
        <v>744</v>
      </c>
      <c r="Z620" s="1456"/>
      <c r="AA620" s="1221" t="s">
        <v>87</v>
      </c>
      <c r="AB620" s="1203"/>
      <c r="AC620" s="18"/>
      <c r="AD620" s="161"/>
      <c r="AE620" s="161"/>
      <c r="AF620" s="161"/>
      <c r="AG620" s="1460"/>
      <c r="AH620" s="1460"/>
      <c r="AI620" s="1460"/>
      <c r="AJ620" s="1460"/>
      <c r="AK620" s="161"/>
      <c r="AL620" s="161"/>
      <c r="AM620" s="161"/>
      <c r="AN620" s="161"/>
      <c r="AO620" s="161"/>
      <c r="AP620" s="161"/>
      <c r="AQ620" s="161"/>
      <c r="AR620" s="161"/>
      <c r="AS620" s="161"/>
      <c r="AT620" s="161"/>
      <c r="AU620" s="161"/>
      <c r="AV620" s="161"/>
      <c r="AW620" s="300"/>
      <c r="AX620" s="654"/>
      <c r="AY620" s="654"/>
      <c r="AZ620" s="654"/>
      <c r="BA620" s="654"/>
      <c r="BB620" s="1205"/>
      <c r="BC620" s="8"/>
      <c r="BD620" s="173"/>
      <c r="BE620" s="773"/>
      <c r="BF620" s="173"/>
      <c r="BG620" s="173"/>
      <c r="BH620" s="173"/>
    </row>
    <row r="621" spans="1:85" s="4" customFormat="1" ht="5.15" customHeight="1">
      <c r="A621" s="770"/>
      <c r="B621" s="7"/>
      <c r="C621" s="51"/>
      <c r="D621" s="51"/>
      <c r="E621" s="51"/>
      <c r="F621" s="51"/>
      <c r="G621" s="161"/>
      <c r="H621" s="161"/>
      <c r="I621" s="1204"/>
      <c r="J621" s="161"/>
      <c r="K621" s="161"/>
      <c r="L621" s="161"/>
      <c r="M621" s="161"/>
      <c r="N621" s="1203"/>
      <c r="O621" s="1201"/>
      <c r="P621" s="161"/>
      <c r="Q621" s="54"/>
      <c r="R621" s="54"/>
      <c r="S621" s="54"/>
      <c r="T621" s="54"/>
      <c r="U621" s="54"/>
      <c r="V621" s="54"/>
      <c r="W621" s="161"/>
      <c r="X621" s="161"/>
      <c r="Y621" s="161"/>
      <c r="Z621" s="161"/>
      <c r="AA621" s="1221"/>
      <c r="AB621" s="1203"/>
      <c r="AC621" s="161"/>
      <c r="AD621" s="161"/>
      <c r="AE621" s="161"/>
      <c r="AF621" s="161"/>
      <c r="AG621" s="161"/>
      <c r="AH621" s="161"/>
      <c r="AI621" s="161"/>
      <c r="AJ621" s="161"/>
      <c r="AK621" s="161"/>
      <c r="AL621" s="161"/>
      <c r="AM621" s="161"/>
      <c r="AN621" s="161"/>
      <c r="AO621" s="161"/>
      <c r="AP621" s="161"/>
      <c r="AQ621" s="161"/>
      <c r="AR621" s="161"/>
      <c r="AS621" s="161"/>
      <c r="AT621" s="161"/>
      <c r="AU621" s="161"/>
      <c r="AV621" s="161"/>
      <c r="AW621" s="161"/>
      <c r="AX621" s="654"/>
      <c r="AY621" s="654"/>
      <c r="AZ621" s="654"/>
      <c r="BA621" s="654"/>
      <c r="BB621" s="1205"/>
      <c r="BC621" s="8"/>
      <c r="BD621" s="173"/>
      <c r="BE621" s="773"/>
      <c r="BF621" s="173"/>
      <c r="BG621" s="173"/>
      <c r="BH621" s="173"/>
    </row>
    <row r="622" spans="1:85" s="4" customFormat="1" ht="14.25" customHeight="1">
      <c r="A622" s="770"/>
      <c r="B622" s="7"/>
      <c r="C622" s="51"/>
      <c r="D622" s="51"/>
      <c r="E622" s="51"/>
      <c r="F622" s="51"/>
      <c r="G622" s="161"/>
      <c r="H622" s="161"/>
      <c r="I622" s="3"/>
      <c r="J622" s="1449">
        <v>0</v>
      </c>
      <c r="K622" s="1450"/>
      <c r="L622" s="1450"/>
      <c r="M622" s="1451"/>
      <c r="N622" s="1203" t="s">
        <v>534</v>
      </c>
      <c r="O622" s="1201"/>
      <c r="P622" s="580"/>
      <c r="Q622" s="54"/>
      <c r="R622" s="54"/>
      <c r="S622" s="54"/>
      <c r="T622" s="54"/>
      <c r="U622" s="54"/>
      <c r="V622" s="54"/>
      <c r="W622" s="3"/>
      <c r="X622" s="3"/>
      <c r="Y622" s="1455">
        <v>744</v>
      </c>
      <c r="Z622" s="1456"/>
      <c r="AA622" s="1221" t="s">
        <v>87</v>
      </c>
      <c r="AB622" s="1203"/>
      <c r="AC622" s="18"/>
      <c r="AD622" s="161"/>
      <c r="AE622" s="161"/>
      <c r="AF622" s="161"/>
      <c r="AG622" s="1460"/>
      <c r="AH622" s="1460"/>
      <c r="AI622" s="1460"/>
      <c r="AJ622" s="1460"/>
      <c r="AK622" s="161"/>
      <c r="AL622" s="161"/>
      <c r="AM622" s="161"/>
      <c r="AN622" s="161"/>
      <c r="AO622" s="161"/>
      <c r="AP622" s="161"/>
      <c r="AQ622" s="161"/>
      <c r="AR622" s="161"/>
      <c r="AS622" s="161"/>
      <c r="AT622" s="161"/>
      <c r="AU622" s="161"/>
      <c r="AV622" s="161"/>
      <c r="AW622" s="300"/>
      <c r="AX622" s="654"/>
      <c r="AY622" s="654"/>
      <c r="AZ622" s="654"/>
      <c r="BA622" s="654"/>
      <c r="BB622" s="1205"/>
      <c r="BC622" s="8"/>
      <c r="BD622" s="173"/>
      <c r="BE622" s="773"/>
      <c r="BF622" s="173"/>
      <c r="BG622" s="173"/>
      <c r="BH622" s="173"/>
    </row>
    <row r="623" spans="1:85" s="4" customFormat="1" ht="17.25" customHeight="1">
      <c r="A623" s="770"/>
      <c r="B623" s="7"/>
      <c r="C623" s="649"/>
      <c r="D623" s="51"/>
      <c r="E623" s="51"/>
      <c r="F623" s="51"/>
      <c r="G623" s="161"/>
      <c r="H623" s="161"/>
      <c r="I623" s="161"/>
      <c r="J623" s="161"/>
      <c r="K623" s="161"/>
      <c r="L623" s="161"/>
      <c r="M623" s="161"/>
      <c r="N623" s="161"/>
      <c r="O623" s="161"/>
      <c r="P623" s="54"/>
      <c r="Q623" s="54"/>
      <c r="R623" s="54"/>
      <c r="S623" s="161"/>
      <c r="T623" s="161"/>
      <c r="U623" s="161"/>
      <c r="V623" s="161"/>
      <c r="W623" s="161"/>
      <c r="X623" s="161"/>
      <c r="Y623" s="161"/>
      <c r="Z623" s="161"/>
      <c r="AA623" s="161"/>
      <c r="AB623" s="161"/>
      <c r="AC623" s="161"/>
      <c r="AD623" s="161"/>
      <c r="AE623" s="161"/>
      <c r="AF623" s="161"/>
      <c r="AG623" s="161"/>
      <c r="AH623" s="161"/>
      <c r="AI623" s="161"/>
      <c r="AJ623" s="161"/>
      <c r="AK623" s="161"/>
      <c r="AL623" s="161"/>
      <c r="AM623" s="161"/>
      <c r="AN623" s="1350" t="s">
        <v>7021</v>
      </c>
      <c r="AO623" s="1350"/>
      <c r="AP623" s="1350"/>
      <c r="AQ623" s="1350"/>
      <c r="AR623" s="1350"/>
      <c r="AS623" s="1350"/>
      <c r="AT623" s="1350"/>
      <c r="AU623" s="1350"/>
      <c r="AV623" s="1350"/>
      <c r="AW623" s="1350"/>
      <c r="AX623" s="1432">
        <f>'Control Panel'!K1889</f>
        <v>0</v>
      </c>
      <c r="AY623" s="1432"/>
      <c r="AZ623" s="1432"/>
      <c r="BA623" s="1432"/>
      <c r="BB623" s="1205"/>
      <c r="BC623" s="8"/>
      <c r="BD623" s="173"/>
      <c r="BE623" s="773"/>
      <c r="BF623" s="173"/>
      <c r="BG623" s="173"/>
      <c r="BH623" s="173"/>
    </row>
    <row r="624" spans="1:85" s="4" customFormat="1" ht="15" customHeight="1">
      <c r="A624" s="770"/>
      <c r="B624" s="7"/>
      <c r="C624" s="161"/>
      <c r="D624" s="161"/>
      <c r="E624" s="161"/>
      <c r="F624" s="161"/>
      <c r="G624" s="161"/>
      <c r="H624" s="161"/>
      <c r="I624" s="701" t="s">
        <v>7022</v>
      </c>
      <c r="J624" s="654"/>
      <c r="K624" s="654"/>
      <c r="L624" s="654"/>
      <c r="M624" s="654"/>
      <c r="N624" s="654"/>
      <c r="O624" s="654"/>
      <c r="P624" s="654"/>
      <c r="Q624" s="654"/>
      <c r="R624" s="654"/>
      <c r="S624" s="654"/>
      <c r="T624" s="654"/>
      <c r="U624" s="654"/>
      <c r="V624" s="654"/>
      <c r="W624" s="654"/>
      <c r="X624" s="654"/>
      <c r="Y624" s="654"/>
      <c r="Z624" s="654"/>
      <c r="AA624" s="654"/>
      <c r="AB624" s="654"/>
      <c r="AC624" s="654"/>
      <c r="AD624" s="654"/>
      <c r="AE624" s="654"/>
      <c r="AF624" s="654"/>
      <c r="AG624" s="654"/>
      <c r="AH624" s="654"/>
      <c r="AI624" s="654"/>
      <c r="AJ624" s="654"/>
      <c r="AK624" s="654"/>
      <c r="AL624" s="654"/>
      <c r="AM624" s="654"/>
      <c r="AN624" s="654"/>
      <c r="AO624" s="654"/>
      <c r="AP624" s="654"/>
      <c r="AQ624" s="654"/>
      <c r="AR624" s="654"/>
      <c r="AS624" s="654"/>
      <c r="AT624" s="654"/>
      <c r="AU624" s="654"/>
      <c r="AV624" s="654"/>
      <c r="AW624" s="699"/>
      <c r="AX624" s="654"/>
      <c r="AY624" s="654"/>
      <c r="AZ624" s="654"/>
      <c r="BA624" s="654"/>
      <c r="BB624" s="161"/>
      <c r="BC624" s="8"/>
      <c r="BD624" s="173"/>
      <c r="BE624" s="773"/>
      <c r="BF624" s="173"/>
      <c r="BG624" s="173"/>
      <c r="BH624" s="173"/>
    </row>
    <row r="625" spans="1:60" s="4" customFormat="1" ht="15" customHeight="1">
      <c r="A625" s="770"/>
      <c r="B625" s="7"/>
      <c r="C625" s="161"/>
      <c r="D625" s="161"/>
      <c r="E625" s="161"/>
      <c r="F625" s="161"/>
      <c r="G625" s="161"/>
      <c r="H625" s="161"/>
      <c r="I625" s="161"/>
      <c r="J625" s="161"/>
      <c r="K625" s="161"/>
      <c r="L625" s="161"/>
      <c r="M625" s="161"/>
      <c r="N625" s="161"/>
      <c r="O625" s="161"/>
      <c r="P625" s="161"/>
      <c r="Q625" s="161"/>
      <c r="R625" s="161"/>
      <c r="S625" s="161"/>
      <c r="T625" s="161"/>
      <c r="U625" s="161"/>
      <c r="V625" s="161"/>
      <c r="W625" s="161"/>
      <c r="X625" s="161"/>
      <c r="Y625" s="161"/>
      <c r="Z625" s="161"/>
      <c r="AA625" s="161"/>
      <c r="AB625" s="161"/>
      <c r="AC625" s="161"/>
      <c r="AD625" s="161"/>
      <c r="AE625" s="161"/>
      <c r="AF625" s="161"/>
      <c r="AG625" s="161"/>
      <c r="AH625" s="161"/>
      <c r="AI625" s="161"/>
      <c r="AJ625" s="161"/>
      <c r="AK625" s="161"/>
      <c r="AL625" s="161"/>
      <c r="AM625" s="161"/>
      <c r="AN625" s="161"/>
      <c r="AO625" s="161"/>
      <c r="AP625" s="161"/>
      <c r="AQ625" s="161"/>
      <c r="AR625" s="161"/>
      <c r="AS625" s="161"/>
      <c r="AT625" s="161"/>
      <c r="AU625" s="161"/>
      <c r="AV625" s="161"/>
      <c r="AW625" s="300"/>
      <c r="AX625" s="654"/>
      <c r="AY625" s="654"/>
      <c r="AZ625" s="654"/>
      <c r="BA625" s="654"/>
      <c r="BB625" s="161"/>
      <c r="BC625" s="8"/>
      <c r="BD625" s="173"/>
      <c r="BE625" s="773"/>
      <c r="BF625" s="173"/>
      <c r="BG625" s="173"/>
      <c r="BH625" s="173"/>
    </row>
    <row r="626" spans="1:60" s="4" customFormat="1" ht="15" customHeight="1">
      <c r="A626" s="770"/>
      <c r="B626" s="7"/>
      <c r="C626" s="161"/>
      <c r="D626" s="161"/>
      <c r="E626" s="161"/>
      <c r="F626" s="161"/>
      <c r="G626" s="161"/>
      <c r="H626" s="161"/>
      <c r="I626" s="161"/>
      <c r="J626" s="1442" t="s">
        <v>7023</v>
      </c>
      <c r="K626" s="1442"/>
      <c r="L626" s="1442"/>
      <c r="M626" s="1442"/>
      <c r="N626" s="1442"/>
      <c r="O626" s="1442"/>
      <c r="P626" s="1442"/>
      <c r="Q626" s="1442"/>
      <c r="R626" s="161"/>
      <c r="S626" s="161"/>
      <c r="T626" s="161"/>
      <c r="U626" s="161"/>
      <c r="V626" s="54"/>
      <c r="W626" s="161"/>
      <c r="X626" s="1469">
        <v>0</v>
      </c>
      <c r="Y626" s="1470"/>
      <c r="Z626" s="1471"/>
      <c r="AA626" s="54" t="s">
        <v>9</v>
      </c>
      <c r="AB626" s="161"/>
      <c r="AC626" s="161"/>
      <c r="AD626" s="161"/>
      <c r="AE626" s="161"/>
      <c r="AF626" s="161"/>
      <c r="AG626" s="161"/>
      <c r="AH626" s="161"/>
      <c r="AI626" s="161"/>
      <c r="AJ626" s="161"/>
      <c r="AK626" s="161"/>
      <c r="AL626" s="18"/>
      <c r="AM626" s="18"/>
      <c r="AN626" s="161"/>
      <c r="AO626" s="161"/>
      <c r="AP626" s="1343" t="s">
        <v>7026</v>
      </c>
      <c r="AQ626" s="1343"/>
      <c r="AR626" s="1343"/>
      <c r="AS626" s="1343"/>
      <c r="AT626" s="1343"/>
      <c r="AU626" s="1343"/>
      <c r="AV626" s="1343"/>
      <c r="AW626" s="1343"/>
      <c r="AX626" s="1563">
        <f>'Control Panel'!D1898</f>
        <v>0</v>
      </c>
      <c r="AY626" s="1453"/>
      <c r="AZ626" s="1453"/>
      <c r="BA626" s="1453"/>
      <c r="BB626" s="71"/>
      <c r="BC626" s="8"/>
      <c r="BD626" s="173"/>
      <c r="BE626" s="773"/>
    </row>
    <row r="627" spans="1:60" s="4" customFormat="1" ht="8.25" customHeight="1">
      <c r="A627" s="770"/>
      <c r="B627" s="7"/>
      <c r="C627" s="161"/>
      <c r="D627" s="161"/>
      <c r="E627" s="161"/>
      <c r="F627" s="161"/>
      <c r="G627" s="161"/>
      <c r="H627" s="161"/>
      <c r="I627" s="161"/>
      <c r="J627" s="848"/>
      <c r="K627" s="848"/>
      <c r="L627" s="848"/>
      <c r="M627" s="848"/>
      <c r="N627" s="848"/>
      <c r="O627" s="848"/>
      <c r="P627" s="848"/>
      <c r="Q627" s="848"/>
      <c r="R627" s="161"/>
      <c r="S627" s="161"/>
      <c r="T627" s="161"/>
      <c r="U627" s="161"/>
      <c r="V627" s="475"/>
      <c r="W627" s="220"/>
      <c r="X627" s="714"/>
      <c r="Y627" s="714"/>
      <c r="Z627" s="714"/>
      <c r="AA627" s="475"/>
      <c r="AB627" s="161"/>
      <c r="AC627" s="161"/>
      <c r="AD627" s="161"/>
      <c r="AE627" s="161"/>
      <c r="AF627" s="161"/>
      <c r="AG627" s="161"/>
      <c r="AH627" s="161"/>
      <c r="AI627" s="161"/>
      <c r="AJ627" s="161"/>
      <c r="AK627" s="161"/>
      <c r="AL627" s="18"/>
      <c r="AM627" s="18"/>
      <c r="AN627" s="161"/>
      <c r="AO627" s="161"/>
      <c r="AP627" s="161"/>
      <c r="AQ627" s="161"/>
      <c r="AR627" s="161"/>
      <c r="AS627" s="161"/>
      <c r="AT627" s="161"/>
      <c r="AU627" s="161"/>
      <c r="AV627" s="161"/>
      <c r="AW627" s="300"/>
      <c r="AX627" s="654"/>
      <c r="AY627" s="654"/>
      <c r="AZ627" s="654"/>
      <c r="BA627" s="654"/>
      <c r="BB627" s="71"/>
      <c r="BC627" s="8"/>
      <c r="BD627" s="173"/>
      <c r="BE627" s="773"/>
    </row>
    <row r="628" spans="1:60" s="4" customFormat="1" ht="15" customHeight="1">
      <c r="A628" s="770"/>
      <c r="B628" s="7"/>
      <c r="C628" s="161"/>
      <c r="D628" s="161"/>
      <c r="E628" s="161"/>
      <c r="F628" s="161"/>
      <c r="G628" s="161"/>
      <c r="H628" s="161"/>
      <c r="I628" s="161"/>
      <c r="J628" s="1202" t="s">
        <v>7024</v>
      </c>
      <c r="K628" s="1202"/>
      <c r="L628" s="1202"/>
      <c r="M628" s="1202"/>
      <c r="N628" s="1202"/>
      <c r="O628" s="1202"/>
      <c r="P628" s="1202"/>
      <c r="Q628" s="1202"/>
      <c r="R628" s="161"/>
      <c r="S628" s="161"/>
      <c r="T628" s="161"/>
      <c r="U628" s="161"/>
      <c r="V628" s="54"/>
      <c r="W628" s="161"/>
      <c r="X628" s="1469">
        <v>0</v>
      </c>
      <c r="Y628" s="1470"/>
      <c r="Z628" s="1471"/>
      <c r="AA628" s="54" t="s">
        <v>9</v>
      </c>
      <c r="AB628" s="161"/>
      <c r="AC628" s="161"/>
      <c r="AD628" s="161"/>
      <c r="AE628" s="161"/>
      <c r="AF628" s="161"/>
      <c r="AG628" s="161"/>
      <c r="AH628" s="161"/>
      <c r="AI628" s="161"/>
      <c r="AJ628" s="161"/>
      <c r="AK628" s="161"/>
      <c r="AL628" s="18"/>
      <c r="AM628" s="18"/>
      <c r="AN628" s="161"/>
      <c r="AO628" s="161"/>
      <c r="AP628" s="1343" t="s">
        <v>7027</v>
      </c>
      <c r="AQ628" s="1343"/>
      <c r="AR628" s="1343"/>
      <c r="AS628" s="1343"/>
      <c r="AT628" s="1343"/>
      <c r="AU628" s="1343"/>
      <c r="AV628" s="1343"/>
      <c r="AW628" s="1343"/>
      <c r="AX628" s="1452">
        <f>'Control Panel'!K1898</f>
        <v>0</v>
      </c>
      <c r="AY628" s="1453"/>
      <c r="AZ628" s="1453"/>
      <c r="BA628" s="1453"/>
      <c r="BB628" s="71"/>
      <c r="BC628" s="8"/>
      <c r="BD628" s="173"/>
      <c r="BE628" s="773"/>
    </row>
    <row r="629" spans="1:60" s="4" customFormat="1" ht="8.25" customHeight="1">
      <c r="A629" s="770"/>
      <c r="B629" s="7"/>
      <c r="C629" s="161"/>
      <c r="D629" s="161"/>
      <c r="E629" s="161"/>
      <c r="F629" s="161"/>
      <c r="G629" s="161"/>
      <c r="H629" s="161"/>
      <c r="I629" s="161"/>
      <c r="J629" s="848"/>
      <c r="K629" s="848"/>
      <c r="L629" s="848"/>
      <c r="M629" s="848"/>
      <c r="N629" s="848"/>
      <c r="O629" s="848"/>
      <c r="P629" s="848"/>
      <c r="Q629" s="848"/>
      <c r="R629" s="161"/>
      <c r="S629" s="161"/>
      <c r="T629" s="161"/>
      <c r="U629" s="161"/>
      <c r="V629" s="475"/>
      <c r="W629" s="220"/>
      <c r="X629" s="714"/>
      <c r="Y629" s="714"/>
      <c r="Z629" s="714"/>
      <c r="AA629" s="475"/>
      <c r="AB629" s="161"/>
      <c r="AC629" s="161"/>
      <c r="AD629" s="161"/>
      <c r="AE629" s="161"/>
      <c r="AF629" s="161"/>
      <c r="AG629" s="161"/>
      <c r="AH629" s="161"/>
      <c r="AI629" s="161"/>
      <c r="AJ629" s="161"/>
      <c r="AK629" s="161"/>
      <c r="AL629" s="18"/>
      <c r="AM629" s="18"/>
      <c r="AN629" s="161"/>
      <c r="AO629" s="161"/>
      <c r="AP629" s="161"/>
      <c r="AQ629" s="161"/>
      <c r="AR629" s="161"/>
      <c r="AS629" s="161"/>
      <c r="AT629" s="161"/>
      <c r="AU629" s="161"/>
      <c r="AV629" s="161"/>
      <c r="AW629" s="300"/>
      <c r="AX629" s="654"/>
      <c r="AY629" s="654"/>
      <c r="AZ629" s="654"/>
      <c r="BA629" s="654"/>
      <c r="BB629" s="71"/>
      <c r="BC629" s="8"/>
      <c r="BD629" s="173"/>
      <c r="BE629" s="773"/>
    </row>
    <row r="630" spans="1:60" s="4" customFormat="1" ht="15" customHeight="1">
      <c r="A630" s="770"/>
      <c r="B630" s="7"/>
      <c r="C630" s="161"/>
      <c r="D630" s="161"/>
      <c r="E630" s="161"/>
      <c r="F630" s="161"/>
      <c r="G630" s="161"/>
      <c r="H630" s="161"/>
      <c r="I630" s="161"/>
      <c r="J630" s="1202" t="s">
        <v>7025</v>
      </c>
      <c r="K630" s="1202"/>
      <c r="L630" s="1202"/>
      <c r="M630" s="1202"/>
      <c r="N630" s="1202"/>
      <c r="O630" s="1202"/>
      <c r="P630" s="1202"/>
      <c r="Q630" s="1202"/>
      <c r="R630" s="161"/>
      <c r="S630" s="161"/>
      <c r="T630" s="161"/>
      <c r="U630" s="161"/>
      <c r="V630" s="54"/>
      <c r="W630" s="161"/>
      <c r="X630" s="1469">
        <v>0</v>
      </c>
      <c r="Y630" s="1470"/>
      <c r="Z630" s="1471"/>
      <c r="AA630" s="54" t="s">
        <v>9</v>
      </c>
      <c r="AB630" s="161"/>
      <c r="AC630" s="161"/>
      <c r="AD630" s="161"/>
      <c r="AE630" s="161"/>
      <c r="AF630" s="161"/>
      <c r="AG630" s="161"/>
      <c r="AH630" s="161"/>
      <c r="AI630" s="161"/>
      <c r="AJ630" s="161"/>
      <c r="AK630" s="161"/>
      <c r="AL630" s="18"/>
      <c r="AM630" s="18"/>
      <c r="AN630" s="161"/>
      <c r="AO630" s="161"/>
      <c r="AP630" s="1343" t="s">
        <v>7026</v>
      </c>
      <c r="AQ630" s="1343"/>
      <c r="AR630" s="1343"/>
      <c r="AS630" s="1343"/>
      <c r="AT630" s="1343"/>
      <c r="AU630" s="1343"/>
      <c r="AV630" s="1343"/>
      <c r="AW630" s="1343"/>
      <c r="AX630" s="1438">
        <f>'Control Panel'!R1898</f>
        <v>0</v>
      </c>
      <c r="AY630" s="1438"/>
      <c r="AZ630" s="1438"/>
      <c r="BA630" s="1438"/>
      <c r="BB630" s="71"/>
      <c r="BC630" s="8"/>
      <c r="BD630" s="173"/>
      <c r="BE630" s="773"/>
    </row>
    <row r="631" spans="1:60" s="4" customFormat="1" ht="8.15" customHeight="1">
      <c r="A631" s="770"/>
      <c r="B631" s="7"/>
      <c r="C631" s="161"/>
      <c r="D631" s="161"/>
      <c r="E631" s="161"/>
      <c r="F631" s="161"/>
      <c r="G631" s="161"/>
      <c r="H631" s="161"/>
      <c r="I631" s="161"/>
      <c r="J631" s="1202"/>
      <c r="K631" s="1202"/>
      <c r="L631" s="1202"/>
      <c r="M631" s="1202"/>
      <c r="N631" s="1202"/>
      <c r="O631" s="1202"/>
      <c r="P631" s="1202"/>
      <c r="Q631" s="1202"/>
      <c r="R631" s="161"/>
      <c r="S631" s="161"/>
      <c r="T631" s="161"/>
      <c r="U631" s="161"/>
      <c r="V631" s="54"/>
      <c r="W631" s="161"/>
      <c r="X631" s="161"/>
      <c r="Y631" s="161"/>
      <c r="Z631" s="161"/>
      <c r="AA631" s="161"/>
      <c r="AB631" s="161"/>
      <c r="AC631" s="161"/>
      <c r="AD631" s="161"/>
      <c r="AE631" s="161"/>
      <c r="AF631" s="161"/>
      <c r="AG631" s="161"/>
      <c r="AH631" s="161"/>
      <c r="AI631" s="161"/>
      <c r="AJ631" s="161"/>
      <c r="AK631" s="161"/>
      <c r="AL631" s="18"/>
      <c r="AM631" s="18"/>
      <c r="AN631" s="161"/>
      <c r="AO631" s="161"/>
      <c r="AP631" s="1201"/>
      <c r="AQ631" s="1201"/>
      <c r="AR631" s="1201"/>
      <c r="AS631" s="1201"/>
      <c r="AT631" s="1201"/>
      <c r="AU631" s="1201"/>
      <c r="AV631" s="1201"/>
      <c r="AW631" s="1201"/>
      <c r="AX631" s="867"/>
      <c r="AY631" s="867"/>
      <c r="AZ631" s="867"/>
      <c r="BA631" s="867"/>
      <c r="BB631" s="71"/>
      <c r="BC631" s="8"/>
      <c r="BD631" s="173"/>
      <c r="BE631" s="773"/>
    </row>
    <row r="632" spans="1:60" s="4" customFormat="1" ht="15" customHeight="1">
      <c r="A632" s="770"/>
      <c r="B632" s="7"/>
      <c r="C632" s="161"/>
      <c r="D632" s="161"/>
      <c r="E632" s="161"/>
      <c r="F632" s="161"/>
      <c r="G632" s="161"/>
      <c r="H632" s="161"/>
      <c r="I632" s="161"/>
      <c r="J632" s="161"/>
      <c r="K632" s="161"/>
      <c r="L632" s="161"/>
      <c r="M632" s="161"/>
      <c r="N632" s="161"/>
      <c r="O632" s="161"/>
      <c r="P632" s="161"/>
      <c r="Q632" s="161"/>
      <c r="R632" s="161"/>
      <c r="S632" s="161"/>
      <c r="T632" s="161"/>
      <c r="U632" s="161"/>
      <c r="V632" s="161"/>
      <c r="W632" s="161"/>
      <c r="X632" s="161"/>
      <c r="Y632" s="161"/>
      <c r="Z632" s="161"/>
      <c r="AA632" s="161"/>
      <c r="AB632" s="161"/>
      <c r="AC632" s="161"/>
      <c r="AD632" s="161"/>
      <c r="AE632" s="161"/>
      <c r="AF632" s="161"/>
      <c r="AG632" s="161"/>
      <c r="AH632" s="161"/>
      <c r="AI632" s="161"/>
      <c r="AJ632" s="161"/>
      <c r="AK632" s="161"/>
      <c r="AL632" s="1350" t="s">
        <v>7028</v>
      </c>
      <c r="AM632" s="1350"/>
      <c r="AN632" s="1350"/>
      <c r="AO632" s="1350"/>
      <c r="AP632" s="1350"/>
      <c r="AQ632" s="1350"/>
      <c r="AR632" s="1350"/>
      <c r="AS632" s="1350"/>
      <c r="AT632" s="1350"/>
      <c r="AU632" s="1350"/>
      <c r="AV632" s="1350"/>
      <c r="AW632" s="1350"/>
      <c r="AX632" s="1425">
        <f>'Control Panel'!D1899</f>
        <v>0</v>
      </c>
      <c r="AY632" s="1425"/>
      <c r="AZ632" s="1425"/>
      <c r="BA632" s="1425"/>
      <c r="BB632" s="161"/>
      <c r="BC632" s="8"/>
      <c r="BD632" s="173"/>
      <c r="BE632" s="773"/>
      <c r="BF632" s="173"/>
      <c r="BG632" s="173"/>
      <c r="BH632" s="173"/>
    </row>
    <row r="633" spans="1:60" s="4" customFormat="1" ht="9" customHeight="1">
      <c r="A633" s="770"/>
      <c r="B633" s="7"/>
      <c r="C633" s="161"/>
      <c r="D633" s="161"/>
      <c r="E633" s="161"/>
      <c r="F633" s="161"/>
      <c r="G633" s="161"/>
      <c r="H633" s="161"/>
      <c r="I633" s="161"/>
      <c r="J633" s="161"/>
      <c r="K633" s="161"/>
      <c r="L633" s="161"/>
      <c r="M633" s="161"/>
      <c r="N633" s="161"/>
      <c r="O633" s="161"/>
      <c r="P633" s="161"/>
      <c r="Q633" s="161"/>
      <c r="R633" s="161"/>
      <c r="S633" s="161"/>
      <c r="T633" s="161"/>
      <c r="U633" s="161"/>
      <c r="V633" s="161"/>
      <c r="W633" s="161"/>
      <c r="X633" s="161"/>
      <c r="Y633" s="161"/>
      <c r="Z633" s="161"/>
      <c r="AA633" s="161"/>
      <c r="AB633" s="161"/>
      <c r="AC633" s="161"/>
      <c r="AD633" s="161"/>
      <c r="AE633" s="161"/>
      <c r="AF633" s="161"/>
      <c r="AG633" s="161"/>
      <c r="AH633" s="161"/>
      <c r="AI633" s="161"/>
      <c r="AJ633" s="161"/>
      <c r="AK633" s="161"/>
      <c r="AL633" s="161"/>
      <c r="AM633" s="161"/>
      <c r="AN633" s="161"/>
      <c r="AO633" s="161"/>
      <c r="AP633" s="161"/>
      <c r="AQ633" s="161"/>
      <c r="AR633" s="161"/>
      <c r="AS633" s="161"/>
      <c r="AT633" s="161"/>
      <c r="AU633" s="161"/>
      <c r="AV633" s="161"/>
      <c r="AW633" s="300"/>
      <c r="AX633" s="654"/>
      <c r="AY633" s="654"/>
      <c r="AZ633" s="654"/>
      <c r="BA633" s="654"/>
      <c r="BB633" s="161"/>
      <c r="BC633" s="8"/>
      <c r="BD633" s="173"/>
      <c r="BE633" s="773"/>
      <c r="BF633" s="173"/>
      <c r="BG633" s="173"/>
      <c r="BH633" s="173"/>
    </row>
    <row r="634" spans="1:60" s="4" customFormat="1" ht="6.75" customHeight="1">
      <c r="A634" s="770"/>
      <c r="B634" s="7"/>
      <c r="C634" s="161"/>
      <c r="D634" s="161"/>
      <c r="E634" s="161"/>
      <c r="F634" s="161"/>
      <c r="G634" s="161"/>
      <c r="H634" s="161"/>
      <c r="I634" s="161"/>
      <c r="J634" s="161"/>
      <c r="K634" s="161"/>
      <c r="L634" s="161"/>
      <c r="M634" s="161"/>
      <c r="N634" s="161"/>
      <c r="O634" s="161"/>
      <c r="P634" s="54"/>
      <c r="Q634" s="54"/>
      <c r="R634" s="54"/>
      <c r="S634" s="161"/>
      <c r="T634" s="161"/>
      <c r="U634" s="161"/>
      <c r="V634" s="161"/>
      <c r="W634" s="161"/>
      <c r="X634" s="161"/>
      <c r="Y634" s="161"/>
      <c r="Z634" s="161"/>
      <c r="AA634" s="161"/>
      <c r="AB634" s="161"/>
      <c r="AC634" s="161"/>
      <c r="AD634" s="161"/>
      <c r="AE634" s="161"/>
      <c r="AF634" s="161"/>
      <c r="AG634" s="161"/>
      <c r="AH634" s="161"/>
      <c r="AI634" s="161"/>
      <c r="AJ634" s="161"/>
      <c r="AK634" s="161"/>
      <c r="AL634" s="161"/>
      <c r="AM634" s="161"/>
      <c r="AN634" s="161"/>
      <c r="AO634" s="161"/>
      <c r="AP634" s="161"/>
      <c r="AQ634" s="161"/>
      <c r="AR634" s="161"/>
      <c r="AS634" s="161"/>
      <c r="AT634" s="161"/>
      <c r="AU634" s="161"/>
      <c r="AV634" s="161"/>
      <c r="AW634" s="161"/>
      <c r="AX634" s="703"/>
      <c r="AY634" s="703"/>
      <c r="AZ634" s="703"/>
      <c r="BA634" s="703"/>
      <c r="BB634" s="161"/>
      <c r="BC634" s="8"/>
      <c r="BD634" s="173"/>
      <c r="BE634" s="773"/>
      <c r="BF634" s="173"/>
      <c r="BG634" s="173"/>
      <c r="BH634" s="173"/>
    </row>
    <row r="635" spans="1:60" s="4" customFormat="1" ht="9.75" customHeight="1">
      <c r="A635" s="770"/>
      <c r="B635" s="7"/>
      <c r="C635" s="15"/>
      <c r="D635" s="15"/>
      <c r="E635" s="15"/>
      <c r="F635" s="15"/>
      <c r="G635" s="15"/>
      <c r="H635" s="15"/>
      <c r="I635" s="15"/>
      <c r="J635" s="15"/>
      <c r="K635" s="15"/>
      <c r="L635" s="15"/>
      <c r="M635" s="15"/>
      <c r="N635" s="15"/>
      <c r="O635" s="15"/>
      <c r="P635" s="198"/>
      <c r="Q635" s="198"/>
      <c r="R635" s="198"/>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61"/>
      <c r="BC635" s="8"/>
      <c r="BD635" s="173"/>
      <c r="BE635" s="773"/>
      <c r="BF635" s="173"/>
      <c r="BG635" s="173"/>
      <c r="BH635" s="173"/>
    </row>
    <row r="636" spans="1:60" s="4" customFormat="1" ht="9" customHeight="1">
      <c r="A636" s="770"/>
      <c r="B636" s="7"/>
      <c r="C636" s="161"/>
      <c r="D636" s="161"/>
      <c r="E636" s="161"/>
      <c r="F636" s="161"/>
      <c r="G636" s="161"/>
      <c r="H636" s="161"/>
      <c r="I636" s="161"/>
      <c r="J636" s="161"/>
      <c r="K636" s="161"/>
      <c r="L636" s="161"/>
      <c r="M636" s="161"/>
      <c r="N636" s="161"/>
      <c r="O636" s="161"/>
      <c r="P636" s="161"/>
      <c r="Q636" s="161"/>
      <c r="R636" s="161"/>
      <c r="S636" s="161"/>
      <c r="T636" s="161"/>
      <c r="U636" s="161"/>
      <c r="V636" s="161"/>
      <c r="W636" s="161"/>
      <c r="X636" s="161"/>
      <c r="Y636" s="161"/>
      <c r="Z636" s="161"/>
      <c r="AA636" s="161"/>
      <c r="AB636" s="161"/>
      <c r="AC636" s="161"/>
      <c r="AD636" s="161"/>
      <c r="AE636" s="161"/>
      <c r="AF636" s="161"/>
      <c r="AG636" s="161"/>
      <c r="AH636" s="161"/>
      <c r="AI636" s="161"/>
      <c r="AJ636" s="161"/>
      <c r="AK636" s="161"/>
      <c r="AL636" s="161"/>
      <c r="AM636" s="161"/>
      <c r="AN636" s="161"/>
      <c r="AO636" s="161"/>
      <c r="AP636" s="161"/>
      <c r="AQ636" s="161"/>
      <c r="AR636" s="161"/>
      <c r="AS636" s="161"/>
      <c r="AT636" s="161"/>
      <c r="AU636" s="161"/>
      <c r="AV636" s="161"/>
      <c r="AW636" s="161"/>
      <c r="AX636" s="161"/>
      <c r="AY636" s="161"/>
      <c r="AZ636" s="161"/>
      <c r="BA636" s="161"/>
      <c r="BB636" s="161"/>
      <c r="BC636" s="8"/>
      <c r="BD636" s="173"/>
      <c r="BE636" s="773"/>
      <c r="BF636" s="173"/>
      <c r="BG636" s="173"/>
      <c r="BH636" s="173"/>
    </row>
    <row r="637" spans="1:60" s="4" customFormat="1" ht="12.75" customHeight="1">
      <c r="A637" s="770"/>
      <c r="B637" s="7"/>
      <c r="C637" s="1420" t="s">
        <v>120</v>
      </c>
      <c r="D637" s="1420"/>
      <c r="E637" s="1420"/>
      <c r="F637" s="1420"/>
      <c r="G637" s="1420"/>
      <c r="H637" s="1420"/>
      <c r="I637" s="1420"/>
      <c r="J637" s="736"/>
      <c r="K637" s="736"/>
      <c r="L637" s="736"/>
      <c r="M637" s="736"/>
      <c r="N637" s="737"/>
      <c r="O637" s="737"/>
      <c r="P637" s="737"/>
      <c r="Q637" s="737"/>
      <c r="R637" s="737"/>
      <c r="S637" s="737"/>
      <c r="T637" s="737"/>
      <c r="U637" s="737"/>
      <c r="V637" s="737"/>
      <c r="W637" s="737"/>
      <c r="X637" s="737"/>
      <c r="Y637" s="739"/>
      <c r="Z637" s="739"/>
      <c r="AA637" s="739"/>
      <c r="AB637" s="739"/>
      <c r="AC637" s="739"/>
      <c r="AD637" s="739"/>
      <c r="AE637" s="739"/>
      <c r="AF637" s="739"/>
      <c r="AG637" s="739"/>
      <c r="AH637" s="739"/>
      <c r="AI637" s="739"/>
      <c r="AJ637" s="739"/>
      <c r="AK637" s="739"/>
      <c r="AL637" s="739"/>
      <c r="AM637" s="739"/>
      <c r="AN637" s="739"/>
      <c r="AO637" s="739"/>
      <c r="AP637" s="739"/>
      <c r="AQ637" s="739"/>
      <c r="AR637" s="739"/>
      <c r="AS637" s="739"/>
      <c r="AT637" s="739"/>
      <c r="AU637" s="739"/>
      <c r="AV637" s="739"/>
      <c r="AW637" s="739"/>
      <c r="AX637" s="1421"/>
      <c r="AY637" s="1421"/>
      <c r="AZ637" s="1421"/>
      <c r="BA637" s="1421"/>
      <c r="BB637" s="739"/>
      <c r="BC637" s="8"/>
      <c r="BD637" s="173"/>
      <c r="BE637" s="773"/>
      <c r="BF637" s="173"/>
      <c r="BG637" s="173"/>
      <c r="BH637" s="173"/>
    </row>
    <row r="638" spans="1:60" s="4" customFormat="1" ht="12.75" customHeight="1">
      <c r="A638" s="770"/>
      <c r="B638" s="7"/>
      <c r="C638" s="1420"/>
      <c r="D638" s="1420"/>
      <c r="E638" s="1420"/>
      <c r="F638" s="1420"/>
      <c r="G638" s="1420"/>
      <c r="H638" s="1420"/>
      <c r="I638" s="1420"/>
      <c r="J638" s="736"/>
      <c r="K638" s="736"/>
      <c r="L638" s="736"/>
      <c r="M638" s="736"/>
      <c r="N638" s="737"/>
      <c r="O638" s="737"/>
      <c r="P638" s="737"/>
      <c r="Q638" s="737"/>
      <c r="R638" s="737"/>
      <c r="S638" s="737"/>
      <c r="T638" s="737"/>
      <c r="U638" s="737"/>
      <c r="V638" s="737"/>
      <c r="W638" s="737"/>
      <c r="X638" s="737"/>
      <c r="Y638" s="739"/>
      <c r="Z638" s="739"/>
      <c r="AA638" s="739"/>
      <c r="AB638" s="739"/>
      <c r="AC638" s="739"/>
      <c r="AD638" s="739"/>
      <c r="AE638" s="739"/>
      <c r="AF638" s="739"/>
      <c r="AG638" s="739"/>
      <c r="AH638" s="739"/>
      <c r="AI638" s="739"/>
      <c r="AJ638" s="739"/>
      <c r="AK638" s="739"/>
      <c r="AL638" s="739"/>
      <c r="AM638" s="739"/>
      <c r="AN638" s="739"/>
      <c r="AO638" s="739"/>
      <c r="AP638" s="739"/>
      <c r="AQ638" s="739"/>
      <c r="AR638" s="739"/>
      <c r="AS638" s="739"/>
      <c r="AT638" s="739"/>
      <c r="AU638" s="739"/>
      <c r="AV638" s="739"/>
      <c r="AW638" s="739"/>
      <c r="AX638" s="1421"/>
      <c r="AY638" s="1421"/>
      <c r="AZ638" s="1421"/>
      <c r="BA638" s="1421"/>
      <c r="BB638" s="739"/>
      <c r="BC638" s="8"/>
      <c r="BD638" s="173"/>
      <c r="BE638" s="773"/>
      <c r="BF638" s="173"/>
      <c r="BG638" s="173"/>
      <c r="BH638" s="173"/>
    </row>
    <row r="639" spans="1:60" ht="0" hidden="1" customHeight="1"/>
    <row r="640" spans="1:60" ht="0" hidden="1" customHeight="1">
      <c r="Q640" s="88">
        <v>0</v>
      </c>
    </row>
    <row r="641" spans="1:60" ht="0" hidden="1" customHeight="1"/>
    <row r="642" spans="1:60" ht="0" hidden="1" customHeight="1"/>
    <row r="643" spans="1:60" ht="0" hidden="1" customHeight="1"/>
    <row r="644" spans="1:60" ht="0" hidden="1" customHeight="1"/>
    <row r="645" spans="1:60" ht="0" hidden="1" customHeight="1"/>
    <row r="646" spans="1:60" ht="0" hidden="1" customHeight="1"/>
    <row r="647" spans="1:60" ht="0" hidden="1" customHeight="1"/>
    <row r="648" spans="1:60" ht="0" hidden="1" customHeight="1"/>
    <row r="649" spans="1:60" ht="0" hidden="1" customHeight="1"/>
    <row r="650" spans="1:60" ht="0" hidden="1" customHeight="1"/>
    <row r="651" spans="1:60" s="4" customFormat="1" ht="16.5" customHeight="1">
      <c r="A651" s="770"/>
      <c r="B651" s="570"/>
      <c r="C651" s="1434" t="s">
        <v>76</v>
      </c>
      <c r="D651" s="1434"/>
      <c r="E651" s="1434"/>
      <c r="F651" s="1434"/>
      <c r="G651" s="161"/>
      <c r="H651" s="161"/>
      <c r="I651" s="161"/>
      <c r="J651" s="161"/>
      <c r="K651" s="161"/>
      <c r="L651" s="161"/>
      <c r="M651" s="161"/>
      <c r="N651" s="161"/>
      <c r="O651" s="161"/>
      <c r="P651" s="161"/>
      <c r="Q651" s="161"/>
      <c r="R651" s="161"/>
      <c r="S651" s="161"/>
      <c r="T651" s="161"/>
      <c r="U651" s="161"/>
      <c r="V651" s="161"/>
      <c r="W651" s="161"/>
      <c r="X651" s="161"/>
      <c r="Y651" s="161"/>
      <c r="Z651" s="161"/>
      <c r="AA651" s="161"/>
      <c r="AB651" s="161"/>
      <c r="AC651" s="161"/>
      <c r="AD651" s="161"/>
      <c r="AE651" s="161"/>
      <c r="AF651" s="161"/>
      <c r="AG651" s="161"/>
      <c r="AH651" s="161"/>
      <c r="AI651" s="161"/>
      <c r="AJ651" s="161"/>
      <c r="AK651" s="161"/>
      <c r="AL651" s="161"/>
      <c r="AM651" s="161"/>
      <c r="AN651" s="161"/>
      <c r="AO651" s="161"/>
      <c r="AP651" s="161"/>
      <c r="AQ651" s="161"/>
      <c r="AR651" s="161"/>
      <c r="AS651" s="161"/>
      <c r="AT651" s="161"/>
      <c r="AU651" s="161"/>
      <c r="AV651" s="161"/>
      <c r="AW651" s="161"/>
      <c r="AX651" s="161"/>
      <c r="AY651" s="161"/>
      <c r="AZ651" s="161"/>
      <c r="BA651" s="161"/>
      <c r="BB651" s="161"/>
      <c r="BC651" s="8"/>
      <c r="BD651" s="173"/>
      <c r="BE651" s="773"/>
      <c r="BF651" s="173"/>
      <c r="BG651" s="173"/>
      <c r="BH651" s="173"/>
    </row>
    <row r="652" spans="1:60" s="4" customFormat="1" ht="7.5" customHeight="1">
      <c r="A652" s="770"/>
      <c r="B652" s="7"/>
      <c r="C652" s="1434"/>
      <c r="D652" s="1434"/>
      <c r="E652" s="1434"/>
      <c r="F652" s="1434"/>
      <c r="G652" s="161"/>
      <c r="H652" s="161"/>
      <c r="I652" s="1588" t="s">
        <v>76</v>
      </c>
      <c r="J652" s="1588"/>
      <c r="K652" s="701"/>
      <c r="L652" s="701"/>
      <c r="M652" s="698"/>
      <c r="N652" s="698"/>
      <c r="O652" s="698"/>
      <c r="P652" s="698"/>
      <c r="Q652" s="698"/>
      <c r="R652" s="698"/>
      <c r="S652" s="698"/>
      <c r="T652" s="654"/>
      <c r="U652" s="654"/>
      <c r="V652" s="654"/>
      <c r="W652" s="654"/>
      <c r="X652" s="654"/>
      <c r="Y652" s="654"/>
      <c r="Z652" s="715"/>
      <c r="AA652" s="654"/>
      <c r="AB652" s="1561"/>
      <c r="AC652" s="1561"/>
      <c r="AD652" s="1561"/>
      <c r="AE652" s="1561"/>
      <c r="AF652" s="1561"/>
      <c r="AG652" s="698"/>
      <c r="AH652" s="698"/>
      <c r="AI652" s="698"/>
      <c r="AJ652" s="698"/>
      <c r="AK652" s="698"/>
      <c r="AL652" s="698"/>
      <c r="AM652" s="698"/>
      <c r="AN652" s="698"/>
      <c r="AO652" s="716"/>
      <c r="AP652" s="716"/>
      <c r="AQ652" s="654"/>
      <c r="AR652" s="654"/>
      <c r="AS652" s="654"/>
      <c r="AT652" s="654"/>
      <c r="AU652" s="654"/>
      <c r="AV652" s="654"/>
      <c r="AW652" s="654"/>
      <c r="AX652" s="709"/>
      <c r="AY652" s="709"/>
      <c r="AZ652" s="709"/>
      <c r="BA652" s="709"/>
      <c r="BB652" s="70"/>
      <c r="BC652" s="8"/>
      <c r="BD652" s="173"/>
      <c r="BE652" s="773"/>
      <c r="BF652" s="173"/>
      <c r="BG652" s="173"/>
      <c r="BH652" s="173"/>
    </row>
    <row r="653" spans="1:60" s="4" customFormat="1" ht="7.5" customHeight="1">
      <c r="A653" s="770"/>
      <c r="B653" s="7"/>
      <c r="C653" s="1434"/>
      <c r="D653" s="1434"/>
      <c r="E653" s="1434"/>
      <c r="F653" s="1434"/>
      <c r="G653" s="161"/>
      <c r="H653" s="161"/>
      <c r="I653" s="1588"/>
      <c r="J653" s="1588"/>
      <c r="K653" s="701"/>
      <c r="L653" s="701"/>
      <c r="M653" s="698"/>
      <c r="N653" s="698"/>
      <c r="O653" s="698"/>
      <c r="P653" s="698"/>
      <c r="Q653" s="698"/>
      <c r="R653" s="698"/>
      <c r="S653" s="698"/>
      <c r="T653" s="654"/>
      <c r="U653" s="654"/>
      <c r="V653" s="654"/>
      <c r="W653" s="654"/>
      <c r="X653" s="654"/>
      <c r="Y653" s="654"/>
      <c r="Z653" s="715"/>
      <c r="AA653" s="654"/>
      <c r="AB653" s="1561"/>
      <c r="AC653" s="1561"/>
      <c r="AD653" s="1561"/>
      <c r="AE653" s="1561"/>
      <c r="AF653" s="1561"/>
      <c r="AG653" s="698"/>
      <c r="AH653" s="698"/>
      <c r="AI653" s="698"/>
      <c r="AJ653" s="698"/>
      <c r="AK653" s="698"/>
      <c r="AL653" s="698"/>
      <c r="AM653" s="698"/>
      <c r="AN653" s="698"/>
      <c r="AO653" s="716"/>
      <c r="AP653" s="716"/>
      <c r="AQ653" s="654"/>
      <c r="AR653" s="654"/>
      <c r="AS653" s="654"/>
      <c r="AT653" s="654"/>
      <c r="AU653" s="654"/>
      <c r="AV653" s="654"/>
      <c r="AW653" s="654"/>
      <c r="AX653" s="709"/>
      <c r="AY653" s="709"/>
      <c r="AZ653" s="709"/>
      <c r="BA653" s="709"/>
      <c r="BB653" s="70"/>
      <c r="BC653" s="8"/>
      <c r="BD653" s="173"/>
      <c r="BE653" s="773"/>
      <c r="BF653" s="173"/>
      <c r="BG653" s="173"/>
      <c r="BH653" s="173"/>
    </row>
    <row r="654" spans="1:60" s="4" customFormat="1" ht="15" customHeight="1">
      <c r="A654" s="770"/>
      <c r="B654" s="7"/>
      <c r="C654" s="1434"/>
      <c r="D654" s="1434"/>
      <c r="E654" s="1434"/>
      <c r="F654" s="1434"/>
      <c r="G654" s="161"/>
      <c r="H654" s="161"/>
      <c r="I654" s="161"/>
      <c r="J654" s="161"/>
      <c r="K654" s="161"/>
      <c r="L654" s="161"/>
      <c r="M654" s="161"/>
      <c r="N654" s="161"/>
      <c r="O654" s="161"/>
      <c r="P654" s="161"/>
      <c r="Q654" s="161"/>
      <c r="R654" s="161"/>
      <c r="S654" s="161"/>
      <c r="T654" s="161"/>
      <c r="U654" s="161"/>
      <c r="V654" s="161"/>
      <c r="W654" s="161"/>
      <c r="X654" s="161"/>
      <c r="Y654" s="161"/>
      <c r="Z654" s="161"/>
      <c r="AA654" s="161"/>
      <c r="AB654" s="161"/>
      <c r="AC654" s="161"/>
      <c r="AD654" s="161"/>
      <c r="AE654" s="161"/>
      <c r="AF654" s="161"/>
      <c r="AG654" s="161"/>
      <c r="AH654" s="161"/>
      <c r="AI654" s="161"/>
      <c r="AJ654" s="161"/>
      <c r="AK654" s="161"/>
      <c r="AL654" s="161"/>
      <c r="AM654" s="161"/>
      <c r="AN654" s="161"/>
      <c r="AO654" s="180"/>
      <c r="AP654" s="180"/>
      <c r="AQ654" s="185"/>
      <c r="AR654" s="185"/>
      <c r="AS654" s="62"/>
      <c r="AT654" s="62"/>
      <c r="AU654" s="62"/>
      <c r="AV654" s="62"/>
      <c r="AW654" s="189"/>
      <c r="AX654" s="709"/>
      <c r="AY654" s="709"/>
      <c r="AZ654" s="709"/>
      <c r="BA654" s="709"/>
      <c r="BB654" s="62"/>
      <c r="BC654" s="8"/>
      <c r="BD654" s="173"/>
      <c r="BE654" s="773"/>
      <c r="BF654" s="173"/>
      <c r="BG654" s="173"/>
      <c r="BH654" s="173"/>
    </row>
    <row r="655" spans="1:60" s="4" customFormat="1" ht="15" customHeight="1">
      <c r="A655" s="770"/>
      <c r="B655" s="7"/>
      <c r="C655" s="731"/>
      <c r="D655" s="731"/>
      <c r="E655" s="731"/>
      <c r="F655" s="732"/>
      <c r="G655" s="75"/>
      <c r="H655" s="161"/>
      <c r="I655" s="161"/>
      <c r="J655" s="75" t="s">
        <v>1017</v>
      </c>
      <c r="K655" s="76"/>
      <c r="L655" s="76"/>
      <c r="M655" s="76"/>
      <c r="N655" s="76"/>
      <c r="O655" s="76"/>
      <c r="P655" s="76"/>
      <c r="Q655" s="1427">
        <v>0</v>
      </c>
      <c r="R655" s="1428"/>
      <c r="S655" s="1428"/>
      <c r="T655" s="1429"/>
      <c r="U655" s="161" t="s">
        <v>9</v>
      </c>
      <c r="V655" s="80"/>
      <c r="W655" s="75" t="s">
        <v>14</v>
      </c>
      <c r="X655" s="76"/>
      <c r="Y655" s="76"/>
      <c r="Z655" s="76"/>
      <c r="AA655" s="161"/>
      <c r="AB655" s="76"/>
      <c r="AC655" s="76"/>
      <c r="AD655" s="161"/>
      <c r="AE655" s="161"/>
      <c r="AF655" s="161"/>
      <c r="AG655" s="161"/>
      <c r="AH655" s="161"/>
      <c r="AI655" s="161"/>
      <c r="AJ655" s="161"/>
      <c r="AK655" s="161"/>
      <c r="AL655" s="161"/>
      <c r="AM655" s="161"/>
      <c r="AN655" s="161"/>
      <c r="AO655" s="161"/>
      <c r="AP655" s="161"/>
      <c r="AQ655" s="1343" t="s">
        <v>8451</v>
      </c>
      <c r="AR655" s="1343"/>
      <c r="AS655" s="1343"/>
      <c r="AT655" s="1343"/>
      <c r="AU655" s="1343"/>
      <c r="AV655" s="1343"/>
      <c r="AW655" s="1343"/>
      <c r="AX655" s="1426">
        <f>'Control Panel'!D1622</f>
        <v>0</v>
      </c>
      <c r="AY655" s="1426"/>
      <c r="AZ655" s="1426"/>
      <c r="BA655" s="1426"/>
      <c r="BB655" s="161"/>
      <c r="BC655" s="8"/>
      <c r="BD655" s="173"/>
      <c r="BE655" s="773"/>
      <c r="BF655" s="173"/>
      <c r="BG655" s="173"/>
      <c r="BH655" s="173"/>
    </row>
    <row r="656" spans="1:60" s="4" customFormat="1" ht="9" customHeight="1">
      <c r="A656" s="770"/>
      <c r="B656" s="7"/>
      <c r="C656" s="732"/>
      <c r="D656" s="732"/>
      <c r="E656" s="732"/>
      <c r="F656" s="732"/>
      <c r="G656" s="161"/>
      <c r="H656" s="161"/>
      <c r="I656" s="161"/>
      <c r="J656" s="161"/>
      <c r="K656" s="161"/>
      <c r="L656" s="161"/>
      <c r="M656" s="161"/>
      <c r="N656" s="161"/>
      <c r="O656" s="161"/>
      <c r="P656" s="161"/>
      <c r="Q656" s="161"/>
      <c r="R656" s="161"/>
      <c r="S656" s="80"/>
      <c r="T656" s="80"/>
      <c r="U656" s="80"/>
      <c r="V656" s="80"/>
      <c r="W656" s="161"/>
      <c r="X656" s="161"/>
      <c r="Y656" s="161"/>
      <c r="Z656" s="161"/>
      <c r="AA656" s="161"/>
      <c r="AB656" s="161"/>
      <c r="AC656" s="161"/>
      <c r="AD656" s="161"/>
      <c r="AE656" s="161"/>
      <c r="AF656" s="161"/>
      <c r="AG656" s="161"/>
      <c r="AH656" s="161"/>
      <c r="AI656" s="161"/>
      <c r="AJ656" s="161"/>
      <c r="AK656" s="161"/>
      <c r="AL656" s="161"/>
      <c r="AM656" s="161"/>
      <c r="AN656" s="161"/>
      <c r="AO656" s="161"/>
      <c r="AP656" s="161"/>
      <c r="AQ656" s="176"/>
      <c r="AR656" s="175"/>
      <c r="AS656" s="176"/>
      <c r="AT656" s="176"/>
      <c r="AU656" s="176"/>
      <c r="AV656" s="176"/>
      <c r="AW656" s="182"/>
      <c r="AX656" s="704"/>
      <c r="AY656" s="704"/>
      <c r="AZ656" s="704"/>
      <c r="BA656" s="704"/>
      <c r="BB656" s="161"/>
      <c r="BC656" s="8"/>
      <c r="BD656" s="173"/>
      <c r="BE656" s="773"/>
      <c r="BF656" s="173"/>
      <c r="BG656" s="173"/>
      <c r="BH656" s="173"/>
    </row>
    <row r="657" spans="1:60" s="4" customFormat="1" ht="15" customHeight="1">
      <c r="A657" s="770"/>
      <c r="B657" s="7"/>
      <c r="C657" s="731"/>
      <c r="D657" s="731"/>
      <c r="E657" s="731"/>
      <c r="F657" s="732"/>
      <c r="G657" s="75"/>
      <c r="H657" s="161"/>
      <c r="I657" s="161"/>
      <c r="J657" s="75" t="s">
        <v>1017</v>
      </c>
      <c r="K657" s="76"/>
      <c r="L657" s="76"/>
      <c r="M657" s="76"/>
      <c r="N657" s="76"/>
      <c r="O657" s="76"/>
      <c r="P657" s="76"/>
      <c r="Q657" s="1427">
        <v>0</v>
      </c>
      <c r="R657" s="1428"/>
      <c r="S657" s="1428"/>
      <c r="T657" s="1429"/>
      <c r="U657" s="161" t="s">
        <v>9</v>
      </c>
      <c r="V657" s="80"/>
      <c r="W657" s="75" t="s">
        <v>290</v>
      </c>
      <c r="X657" s="76"/>
      <c r="Y657" s="76"/>
      <c r="Z657" s="76"/>
      <c r="AA657" s="161"/>
      <c r="AB657" s="76"/>
      <c r="AC657" s="76"/>
      <c r="AD657" s="161"/>
      <c r="AE657" s="161"/>
      <c r="AF657" s="161"/>
      <c r="AG657" s="161"/>
      <c r="AH657" s="161"/>
      <c r="AI657" s="161"/>
      <c r="AJ657" s="161"/>
      <c r="AK657" s="161"/>
      <c r="AL657" s="161"/>
      <c r="AM657" s="161"/>
      <c r="AN657" s="161"/>
      <c r="AO657" s="161"/>
      <c r="AP657" s="161"/>
      <c r="AQ657" s="1343" t="s">
        <v>8452</v>
      </c>
      <c r="AR657" s="1343"/>
      <c r="AS657" s="1343"/>
      <c r="AT657" s="1343"/>
      <c r="AU657" s="1343"/>
      <c r="AV657" s="1343"/>
      <c r="AW657" s="1343"/>
      <c r="AX657" s="1426">
        <f>'Control Panel'!D1643</f>
        <v>0</v>
      </c>
      <c r="AY657" s="1426"/>
      <c r="AZ657" s="1426"/>
      <c r="BA657" s="1426"/>
      <c r="BB657" s="161"/>
      <c r="BC657" s="8"/>
      <c r="BD657" s="173"/>
      <c r="BE657" s="773"/>
      <c r="BF657" s="173"/>
      <c r="BG657" s="173"/>
      <c r="BH657" s="173"/>
    </row>
    <row r="658" spans="1:60" s="4" customFormat="1" ht="9" customHeight="1">
      <c r="A658" s="770"/>
      <c r="B658" s="7"/>
      <c r="C658" s="732"/>
      <c r="D658" s="732"/>
      <c r="E658" s="732"/>
      <c r="F658" s="732"/>
      <c r="G658" s="161"/>
      <c r="H658" s="161"/>
      <c r="I658" s="161"/>
      <c r="J658" s="161"/>
      <c r="K658" s="161"/>
      <c r="L658" s="161"/>
      <c r="M658" s="161"/>
      <c r="N658" s="161"/>
      <c r="O658" s="161"/>
      <c r="P658" s="161"/>
      <c r="Q658" s="161"/>
      <c r="R658" s="161"/>
      <c r="S658" s="80"/>
      <c r="T658" s="80"/>
      <c r="U658" s="80"/>
      <c r="V658" s="80"/>
      <c r="W658" s="161"/>
      <c r="X658" s="161"/>
      <c r="Y658" s="161"/>
      <c r="Z658" s="161"/>
      <c r="AA658" s="161"/>
      <c r="AB658" s="161"/>
      <c r="AC658" s="161"/>
      <c r="AD658" s="161"/>
      <c r="AE658" s="161"/>
      <c r="AF658" s="161"/>
      <c r="AG658" s="161"/>
      <c r="AH658" s="161"/>
      <c r="AI658" s="161"/>
      <c r="AJ658" s="161"/>
      <c r="AK658" s="161"/>
      <c r="AL658" s="161"/>
      <c r="AM658" s="161"/>
      <c r="AN658" s="161"/>
      <c r="AO658" s="161"/>
      <c r="AP658" s="161"/>
      <c r="AQ658" s="1316"/>
      <c r="AR658" s="1317"/>
      <c r="AS658" s="1316"/>
      <c r="AT658" s="1316"/>
      <c r="AU658" s="1316"/>
      <c r="AV658" s="1316"/>
      <c r="AW658" s="1316"/>
      <c r="AX658" s="1318"/>
      <c r="AY658" s="1318"/>
      <c r="AZ658" s="1318"/>
      <c r="BA658" s="1318"/>
      <c r="BB658" s="161"/>
      <c r="BC658" s="8"/>
      <c r="BD658" s="173"/>
      <c r="BE658" s="773"/>
      <c r="BF658" s="173"/>
      <c r="BG658" s="173"/>
      <c r="BH658" s="173"/>
    </row>
    <row r="659" spans="1:60" s="4" customFormat="1" ht="21.75" customHeight="1">
      <c r="A659" s="770"/>
      <c r="B659" s="359">
        <v>1</v>
      </c>
      <c r="C659" s="732"/>
      <c r="D659" s="732"/>
      <c r="E659" s="732"/>
      <c r="F659" s="732"/>
      <c r="G659" s="161"/>
      <c r="H659" s="161"/>
      <c r="I659" s="161"/>
      <c r="J659" s="80"/>
      <c r="K659" s="161"/>
      <c r="L659" s="161"/>
      <c r="M659" s="80"/>
      <c r="N659" s="161"/>
      <c r="O659" s="161"/>
      <c r="P659" s="80"/>
      <c r="Q659" s="161"/>
      <c r="R659" s="161"/>
      <c r="S659" s="80"/>
      <c r="T659" s="161"/>
      <c r="U659" s="161"/>
      <c r="V659" s="80"/>
      <c r="W659" s="161"/>
      <c r="X659" s="161"/>
      <c r="Y659" s="161"/>
      <c r="Z659" s="161"/>
      <c r="AA659" s="161"/>
      <c r="AB659" s="161"/>
      <c r="AC659" s="161"/>
      <c r="AD659" s="161"/>
      <c r="AE659" s="161"/>
      <c r="AF659" s="161"/>
      <c r="AG659" s="161"/>
      <c r="AH659" s="161"/>
      <c r="AI659" s="161"/>
      <c r="AJ659" s="161"/>
      <c r="AK659" s="161"/>
      <c r="AL659" s="161"/>
      <c r="AM659" s="161"/>
      <c r="AN659" s="161"/>
      <c r="AO659" s="161"/>
      <c r="AP659" s="161"/>
      <c r="AQ659" s="176"/>
      <c r="AR659" s="1371" t="s">
        <v>292</v>
      </c>
      <c r="AS659" s="1371"/>
      <c r="AT659" s="1371"/>
      <c r="AU659" s="1371"/>
      <c r="AV659" s="1371"/>
      <c r="AW659" s="1371"/>
      <c r="AX659" s="1454">
        <f>SUM(AX655:BA657)</f>
        <v>0</v>
      </c>
      <c r="AY659" s="1454"/>
      <c r="AZ659" s="1454"/>
      <c r="BA659" s="1454"/>
      <c r="BB659" s="161"/>
      <c r="BC659" s="8"/>
      <c r="BD659" s="173"/>
      <c r="BE659" s="773"/>
      <c r="BF659" s="173"/>
      <c r="BG659" s="173"/>
      <c r="BH659" s="173"/>
    </row>
    <row r="660" spans="1:60" s="4" customFormat="1" ht="8.25" customHeight="1">
      <c r="A660" s="770"/>
      <c r="B660" s="7"/>
      <c r="C660" s="732"/>
      <c r="D660" s="732"/>
      <c r="E660" s="732"/>
      <c r="F660" s="732"/>
      <c r="G660" s="161"/>
      <c r="H660" s="161"/>
      <c r="I660" s="161"/>
      <c r="J660" s="161"/>
      <c r="K660" s="161"/>
      <c r="L660" s="161"/>
      <c r="M660" s="161"/>
      <c r="N660" s="161"/>
      <c r="O660" s="161"/>
      <c r="P660" s="161"/>
      <c r="Q660" s="161"/>
      <c r="R660" s="161"/>
      <c r="S660" s="80"/>
      <c r="T660" s="80"/>
      <c r="U660" s="80"/>
      <c r="V660" s="80"/>
      <c r="W660" s="161"/>
      <c r="X660" s="161"/>
      <c r="Y660" s="161"/>
      <c r="Z660" s="161"/>
      <c r="AA660" s="161"/>
      <c r="AB660" s="161"/>
      <c r="AC660" s="161"/>
      <c r="AD660" s="161"/>
      <c r="AE660" s="161"/>
      <c r="AF660" s="161"/>
      <c r="AG660" s="161"/>
      <c r="AH660" s="161"/>
      <c r="AI660" s="161"/>
      <c r="AJ660" s="161"/>
      <c r="AK660" s="161"/>
      <c r="AL660" s="161"/>
      <c r="AM660" s="161"/>
      <c r="AN660" s="161"/>
      <c r="AO660" s="161"/>
      <c r="AP660" s="161"/>
      <c r="AQ660" s="176"/>
      <c r="AR660" s="175"/>
      <c r="AS660" s="175"/>
      <c r="AT660" s="175"/>
      <c r="AU660" s="175"/>
      <c r="AV660" s="175"/>
      <c r="AW660" s="184"/>
      <c r="AX660" s="704"/>
      <c r="AY660" s="704"/>
      <c r="AZ660" s="704"/>
      <c r="BA660" s="704"/>
      <c r="BB660" s="161"/>
      <c r="BC660" s="8"/>
      <c r="BD660" s="173"/>
      <c r="BE660" s="773"/>
      <c r="BF660" s="173"/>
      <c r="BG660" s="173"/>
      <c r="BH660" s="173"/>
    </row>
    <row r="661" spans="1:60" s="4" customFormat="1" ht="9" customHeight="1">
      <c r="A661" s="770"/>
      <c r="B661" s="7"/>
      <c r="C661" s="733"/>
      <c r="D661" s="733"/>
      <c r="E661" s="733"/>
      <c r="F661" s="733"/>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61"/>
      <c r="BC661" s="8"/>
      <c r="BD661" s="173"/>
      <c r="BE661" s="773"/>
      <c r="BF661" s="173"/>
      <c r="BG661" s="173"/>
      <c r="BH661" s="173"/>
    </row>
    <row r="662" spans="1:60" s="4" customFormat="1" ht="16.5" customHeight="1">
      <c r="A662" s="770"/>
      <c r="B662" s="570"/>
      <c r="C662" s="1433" t="s">
        <v>429</v>
      </c>
      <c r="D662" s="1433"/>
      <c r="E662" s="1433"/>
      <c r="F662" s="1433"/>
      <c r="G662" s="161"/>
      <c r="H662" s="161"/>
      <c r="I662" s="161"/>
      <c r="J662" s="161"/>
      <c r="K662" s="161"/>
      <c r="L662" s="161"/>
      <c r="M662" s="161"/>
      <c r="N662" s="161"/>
      <c r="O662" s="161"/>
      <c r="P662" s="161"/>
      <c r="Q662" s="161"/>
      <c r="R662" s="161"/>
      <c r="S662" s="161"/>
      <c r="T662" s="161"/>
      <c r="U662" s="80"/>
      <c r="V662" s="80"/>
      <c r="W662" s="161"/>
      <c r="X662" s="161"/>
      <c r="Y662" s="161"/>
      <c r="Z662" s="161"/>
      <c r="AA662" s="161"/>
      <c r="AB662" s="161"/>
      <c r="AC662" s="161"/>
      <c r="AD662" s="161"/>
      <c r="AE662" s="161"/>
      <c r="AF662" s="161"/>
      <c r="AG662" s="161"/>
      <c r="AH662" s="161"/>
      <c r="AI662" s="161"/>
      <c r="AJ662" s="161"/>
      <c r="AK662" s="161"/>
      <c r="AL662" s="161"/>
      <c r="AM662" s="161"/>
      <c r="AN662" s="161"/>
      <c r="AO662" s="161"/>
      <c r="AP662" s="161"/>
      <c r="AQ662" s="161"/>
      <c r="AR662" s="76"/>
      <c r="AS662" s="161"/>
      <c r="AT662" s="161"/>
      <c r="AU662" s="161"/>
      <c r="AV662" s="161"/>
      <c r="AW662" s="161"/>
      <c r="AX662" s="161"/>
      <c r="AY662" s="161"/>
      <c r="AZ662" s="161"/>
      <c r="BA662" s="161"/>
      <c r="BB662" s="161"/>
      <c r="BC662" s="8"/>
      <c r="BD662" s="173"/>
      <c r="BE662" s="773"/>
      <c r="BF662" s="173"/>
      <c r="BG662" s="173"/>
      <c r="BH662" s="173"/>
    </row>
    <row r="663" spans="1:60" s="4" customFormat="1" ht="6.75" customHeight="1">
      <c r="A663" s="770"/>
      <c r="B663" s="7"/>
      <c r="C663" s="1434"/>
      <c r="D663" s="1434"/>
      <c r="E663" s="1434"/>
      <c r="F663" s="1434"/>
      <c r="G663" s="161"/>
      <c r="H663" s="170"/>
      <c r="I663" s="1532" t="s">
        <v>300</v>
      </c>
      <c r="J663" s="1532"/>
      <c r="K663" s="1532"/>
      <c r="L663" s="1532"/>
      <c r="M663" s="1532"/>
      <c r="N663" s="1532"/>
      <c r="O663" s="701"/>
      <c r="P663" s="701"/>
      <c r="Q663" s="654"/>
      <c r="R663" s="654"/>
      <c r="S663" s="654"/>
      <c r="T663" s="654"/>
      <c r="U663" s="717"/>
      <c r="V663" s="717"/>
      <c r="W663" s="654"/>
      <c r="X663" s="654"/>
      <c r="Y663" s="654"/>
      <c r="Z663" s="654"/>
      <c r="AA663" s="654"/>
      <c r="AB663" s="654"/>
      <c r="AC663" s="654"/>
      <c r="AD663" s="654"/>
      <c r="AE663" s="654"/>
      <c r="AF663" s="654"/>
      <c r="AG663" s="654"/>
      <c r="AH663" s="654"/>
      <c r="AI663" s="654"/>
      <c r="AJ663" s="654"/>
      <c r="AK663" s="654"/>
      <c r="AL663" s="654"/>
      <c r="AM663" s="654"/>
      <c r="AN663" s="654"/>
      <c r="AO663" s="654"/>
      <c r="AP663" s="654"/>
      <c r="AQ663" s="654"/>
      <c r="AR663" s="715"/>
      <c r="AS663" s="654"/>
      <c r="AT663" s="654"/>
      <c r="AU663" s="654"/>
      <c r="AV663" s="654"/>
      <c r="AW663" s="654"/>
      <c r="AX663" s="654"/>
      <c r="AY663" s="654"/>
      <c r="AZ663" s="654"/>
      <c r="BA663" s="654"/>
      <c r="BB663" s="161"/>
      <c r="BC663" s="8"/>
      <c r="BD663" s="173"/>
      <c r="BE663" s="773"/>
      <c r="BF663" s="173"/>
      <c r="BG663" s="173"/>
      <c r="BH663" s="173"/>
    </row>
    <row r="664" spans="1:60" s="4" customFormat="1" ht="11.25" customHeight="1">
      <c r="A664" s="770"/>
      <c r="B664" s="7"/>
      <c r="C664" s="1434"/>
      <c r="D664" s="1434"/>
      <c r="E664" s="1434"/>
      <c r="F664" s="1434"/>
      <c r="G664" s="161"/>
      <c r="H664" s="170"/>
      <c r="I664" s="1532"/>
      <c r="J664" s="1532"/>
      <c r="K664" s="1532"/>
      <c r="L664" s="1532"/>
      <c r="M664" s="1532"/>
      <c r="N664" s="1532"/>
      <c r="O664" s="701"/>
      <c r="P664" s="701"/>
      <c r="Q664" s="654"/>
      <c r="R664" s="654"/>
      <c r="S664" s="654"/>
      <c r="T664" s="654"/>
      <c r="U664" s="717"/>
      <c r="V664" s="717"/>
      <c r="W664" s="654"/>
      <c r="X664" s="654"/>
      <c r="Y664" s="654"/>
      <c r="Z664" s="654"/>
      <c r="AA664" s="654"/>
      <c r="AB664" s="654"/>
      <c r="AC664" s="654"/>
      <c r="AD664" s="654"/>
      <c r="AE664" s="654"/>
      <c r="AF664" s="654"/>
      <c r="AG664" s="654"/>
      <c r="AH664" s="654"/>
      <c r="AI664" s="654"/>
      <c r="AJ664" s="654"/>
      <c r="AK664" s="654"/>
      <c r="AL664" s="654"/>
      <c r="AM664" s="654"/>
      <c r="AN664" s="654"/>
      <c r="AO664" s="654"/>
      <c r="AP664" s="654"/>
      <c r="AQ664" s="654"/>
      <c r="AR664" s="715"/>
      <c r="AS664" s="654"/>
      <c r="AT664" s="654"/>
      <c r="AU664" s="654"/>
      <c r="AV664" s="654"/>
      <c r="AW664" s="654"/>
      <c r="AX664" s="654"/>
      <c r="AY664" s="654"/>
      <c r="AZ664" s="654"/>
      <c r="BA664" s="654"/>
      <c r="BB664" s="161"/>
      <c r="BC664" s="8"/>
      <c r="BD664" s="173"/>
      <c r="BE664" s="773"/>
      <c r="BF664" s="173"/>
      <c r="BG664" s="173"/>
      <c r="BH664" s="173"/>
    </row>
    <row r="665" spans="1:60" s="4" customFormat="1" ht="15" customHeight="1">
      <c r="A665" s="770"/>
      <c r="B665" s="7"/>
      <c r="C665" s="1434"/>
      <c r="D665" s="1434"/>
      <c r="E665" s="1434"/>
      <c r="F665" s="1434"/>
      <c r="G665" s="161"/>
      <c r="H665" s="170"/>
      <c r="I665" s="170"/>
      <c r="J665" s="170"/>
      <c r="K665" s="170"/>
      <c r="L665" s="170"/>
      <c r="M665" s="161"/>
      <c r="N665" s="161"/>
      <c r="O665" s="161"/>
      <c r="P665" s="161"/>
      <c r="Q665" s="161"/>
      <c r="R665" s="161"/>
      <c r="S665" s="161"/>
      <c r="T665" s="161"/>
      <c r="U665" s="161"/>
      <c r="V665" s="161"/>
      <c r="W665" s="161"/>
      <c r="X665" s="161"/>
      <c r="Y665" s="161"/>
      <c r="Z665" s="3"/>
      <c r="AA665" s="170"/>
      <c r="AB665" s="170"/>
      <c r="AC665" s="170"/>
      <c r="AD665" s="170"/>
      <c r="AE665" s="170"/>
      <c r="AF665" s="170"/>
      <c r="AG665" s="170"/>
      <c r="AH665" s="161"/>
      <c r="AI665" s="161"/>
      <c r="AJ665" s="161"/>
      <c r="AK665" s="161"/>
      <c r="AL665" s="161"/>
      <c r="AM665" s="161"/>
      <c r="AN665" s="161"/>
      <c r="AO665" s="161"/>
      <c r="AP665" s="161"/>
      <c r="AQ665" s="161"/>
      <c r="AR665" s="76"/>
      <c r="AS665" s="161"/>
      <c r="AT665" s="161"/>
      <c r="AU665" s="161"/>
      <c r="AV665" s="161"/>
      <c r="AW665" s="161"/>
      <c r="AX665" s="704"/>
      <c r="AY665" s="704"/>
      <c r="AZ665" s="704"/>
      <c r="BA665" s="704"/>
      <c r="BB665" s="161"/>
      <c r="BC665" s="8"/>
      <c r="BD665" s="173"/>
      <c r="BE665" s="773"/>
      <c r="BF665" s="173"/>
      <c r="BG665" s="173"/>
      <c r="BH665" s="173"/>
    </row>
    <row r="666" spans="1:60" s="4" customFormat="1" ht="15" customHeight="1">
      <c r="A666" s="770"/>
      <c r="B666" s="7"/>
      <c r="C666" s="731"/>
      <c r="D666" s="731"/>
      <c r="E666" s="731"/>
      <c r="F666" s="731"/>
      <c r="G666" s="161"/>
      <c r="H666" s="161"/>
      <c r="I666" s="161"/>
      <c r="J666" s="1584" t="s">
        <v>296</v>
      </c>
      <c r="K666" s="1584"/>
      <c r="L666" s="1584"/>
      <c r="M666" s="1584"/>
      <c r="N666" s="1584"/>
      <c r="O666" s="1584"/>
      <c r="P666" s="1584"/>
      <c r="Q666" s="1427">
        <v>0</v>
      </c>
      <c r="R666" s="1582"/>
      <c r="S666" s="1428"/>
      <c r="T666" s="1429"/>
      <c r="U666" s="161" t="s">
        <v>420</v>
      </c>
      <c r="V666" s="161"/>
      <c r="W666" s="161"/>
      <c r="X666" s="161"/>
      <c r="Y666" s="161"/>
      <c r="Z666" s="161"/>
      <c r="AA666" s="161"/>
      <c r="AB666" s="161"/>
      <c r="AC666" s="161"/>
      <c r="AD666" s="161"/>
      <c r="AE666" s="161"/>
      <c r="AF666" s="161"/>
      <c r="AG666" s="161"/>
      <c r="AH666" s="161"/>
      <c r="AI666" s="161"/>
      <c r="AJ666" s="161"/>
      <c r="AK666" s="161"/>
      <c r="AL666" s="161"/>
      <c r="AM666" s="161"/>
      <c r="AN666" s="161"/>
      <c r="AO666" s="161"/>
      <c r="AP666" s="161"/>
      <c r="AQ666" s="161"/>
      <c r="AR666" s="76"/>
      <c r="AS666" s="161"/>
      <c r="AT666" s="161"/>
      <c r="AU666" s="161"/>
      <c r="AV666" s="161"/>
      <c r="AW666" s="161"/>
      <c r="AX666" s="704"/>
      <c r="AY666" s="704"/>
      <c r="AZ666" s="704"/>
      <c r="BA666" s="704"/>
      <c r="BB666" s="161"/>
      <c r="BC666" s="8"/>
      <c r="BD666" s="173"/>
      <c r="BE666" s="773"/>
      <c r="BF666" s="173"/>
      <c r="BG666" s="173"/>
      <c r="BH666" s="173"/>
    </row>
    <row r="667" spans="1:60" s="4" customFormat="1" ht="7.5" customHeight="1">
      <c r="A667" s="770"/>
      <c r="B667" s="7"/>
      <c r="C667" s="731"/>
      <c r="D667" s="731"/>
      <c r="E667" s="731"/>
      <c r="F667" s="731"/>
      <c r="G667" s="161"/>
      <c r="H667" s="161"/>
      <c r="I667" s="161"/>
      <c r="J667" s="161"/>
      <c r="K667" s="161"/>
      <c r="L667" s="161"/>
      <c r="M667" s="161"/>
      <c r="N667" s="161"/>
      <c r="O667" s="161"/>
      <c r="P667" s="161"/>
      <c r="Q667" s="161"/>
      <c r="R667" s="304"/>
      <c r="S667" s="161"/>
      <c r="T667" s="161"/>
      <c r="U667" s="161"/>
      <c r="V667" s="161"/>
      <c r="W667" s="161"/>
      <c r="X667" s="161"/>
      <c r="Y667" s="161"/>
      <c r="Z667" s="161"/>
      <c r="AA667" s="161"/>
      <c r="AB667" s="161"/>
      <c r="AC667" s="161"/>
      <c r="AD667" s="161"/>
      <c r="AE667" s="161"/>
      <c r="AF667" s="161"/>
      <c r="AG667" s="161"/>
      <c r="AH667" s="161"/>
      <c r="AI667" s="161"/>
      <c r="AJ667" s="161"/>
      <c r="AK667" s="161"/>
      <c r="AL667" s="161"/>
      <c r="AM667" s="161"/>
      <c r="AN667" s="161"/>
      <c r="AO667" s="161"/>
      <c r="AP667" s="161"/>
      <c r="AQ667" s="161"/>
      <c r="AR667" s="76"/>
      <c r="AS667" s="161"/>
      <c r="AT667" s="161"/>
      <c r="AU667" s="161"/>
      <c r="AV667" s="161"/>
      <c r="AW667" s="161"/>
      <c r="AX667" s="704"/>
      <c r="AY667" s="704"/>
      <c r="AZ667" s="704"/>
      <c r="BA667" s="704"/>
      <c r="BB667" s="161"/>
      <c r="BC667" s="8"/>
      <c r="BD667" s="173"/>
      <c r="BE667" s="773"/>
      <c r="BF667" s="173"/>
      <c r="BG667" s="173"/>
      <c r="BH667" s="173"/>
    </row>
    <row r="668" spans="1:60" s="4" customFormat="1" ht="15" customHeight="1">
      <c r="A668" s="770"/>
      <c r="B668" s="7"/>
      <c r="C668" s="731"/>
      <c r="D668" s="731"/>
      <c r="E668" s="731"/>
      <c r="F668" s="731"/>
      <c r="G668" s="161"/>
      <c r="H668" s="161"/>
      <c r="I668" s="161"/>
      <c r="J668" s="1584" t="s">
        <v>357</v>
      </c>
      <c r="K668" s="1584"/>
      <c r="L668" s="1584"/>
      <c r="M668" s="1584"/>
      <c r="N668" s="1584"/>
      <c r="O668" s="1584"/>
      <c r="P668" s="1584"/>
      <c r="Q668" s="1427" t="s">
        <v>14</v>
      </c>
      <c r="R668" s="1428"/>
      <c r="S668" s="1428"/>
      <c r="T668" s="1429"/>
      <c r="U668" s="161"/>
      <c r="V668" s="161"/>
      <c r="W668" s="161"/>
      <c r="X668" s="161"/>
      <c r="Y668" s="161"/>
      <c r="Z668" s="161"/>
      <c r="AA668" s="161"/>
      <c r="AB668" s="161"/>
      <c r="AC668" s="161"/>
      <c r="AD668" s="161"/>
      <c r="AE668" s="161"/>
      <c r="AF668" s="161"/>
      <c r="AG668" s="161"/>
      <c r="AH668" s="161"/>
      <c r="AI668" s="161"/>
      <c r="AJ668" s="161"/>
      <c r="AK668" s="161"/>
      <c r="AL668" s="161"/>
      <c r="AM668" s="161"/>
      <c r="AN668" s="161"/>
      <c r="AO668" s="161"/>
      <c r="AP668" s="161"/>
      <c r="AQ668" s="161"/>
      <c r="AR668" s="76"/>
      <c r="AS668" s="161"/>
      <c r="AT668" s="161"/>
      <c r="AU668" s="161"/>
      <c r="AV668" s="161"/>
      <c r="AW668" s="161"/>
      <c r="AX668" s="704"/>
      <c r="AY668" s="704"/>
      <c r="AZ668" s="704"/>
      <c r="BA668" s="704"/>
      <c r="BB668" s="161"/>
      <c r="BC668" s="8"/>
      <c r="BD668" s="173"/>
      <c r="BE668" s="773"/>
      <c r="BF668" s="173"/>
      <c r="BG668" s="173"/>
      <c r="BH668" s="173"/>
    </row>
    <row r="669" spans="1:60" s="4" customFormat="1" ht="4.5" customHeight="1">
      <c r="A669" s="770"/>
      <c r="B669" s="359">
        <v>1</v>
      </c>
      <c r="C669" s="731"/>
      <c r="D669" s="731"/>
      <c r="E669" s="731"/>
      <c r="F669" s="731"/>
      <c r="G669" s="161"/>
      <c r="H669" s="161"/>
      <c r="I669" s="161"/>
      <c r="J669" s="161"/>
      <c r="K669" s="161"/>
      <c r="L669" s="161"/>
      <c r="M669" s="161"/>
      <c r="N669" s="161"/>
      <c r="O669" s="161"/>
      <c r="P669" s="161"/>
      <c r="Q669" s="161"/>
      <c r="R669" s="161"/>
      <c r="S669" s="161">
        <v>0</v>
      </c>
      <c r="T669" s="161"/>
      <c r="U669" s="161"/>
      <c r="V669" s="161"/>
      <c r="W669" s="161"/>
      <c r="X669" s="161"/>
      <c r="Y669" s="161"/>
      <c r="Z669" s="161"/>
      <c r="AA669" s="161"/>
      <c r="AB669" s="161"/>
      <c r="AC669" s="161"/>
      <c r="AD669" s="161"/>
      <c r="AE669" s="161"/>
      <c r="AF669" s="161"/>
      <c r="AG669" s="161"/>
      <c r="AH669" s="161"/>
      <c r="AI669" s="161"/>
      <c r="AJ669" s="161"/>
      <c r="AK669" s="161"/>
      <c r="AL669" s="161"/>
      <c r="AM669" s="161"/>
      <c r="AN669" s="161"/>
      <c r="AO669" s="161"/>
      <c r="AP669" s="161"/>
      <c r="AQ669" s="161"/>
      <c r="AR669" s="76"/>
      <c r="AS669" s="161"/>
      <c r="AT669" s="161"/>
      <c r="AU669" s="161"/>
      <c r="AV669" s="161"/>
      <c r="AW669" s="189"/>
      <c r="AX669" s="870"/>
      <c r="AY669" s="870"/>
      <c r="AZ669" s="870"/>
      <c r="BA669" s="870"/>
      <c r="BB669" s="161"/>
      <c r="BC669" s="8"/>
      <c r="BD669" s="173"/>
      <c r="BE669" s="773"/>
      <c r="BF669" s="173"/>
      <c r="BG669" s="173"/>
      <c r="BH669" s="173"/>
    </row>
    <row r="670" spans="1:60" s="4" customFormat="1" ht="15" customHeight="1">
      <c r="A670" s="770"/>
      <c r="B670" s="7"/>
      <c r="C670" s="731"/>
      <c r="D670" s="731"/>
      <c r="E670" s="731"/>
      <c r="F670" s="731"/>
      <c r="G670" s="161"/>
      <c r="H670" s="161"/>
      <c r="I670" s="161"/>
      <c r="J670" s="161"/>
      <c r="K670" s="161"/>
      <c r="L670" s="161"/>
      <c r="M670" s="161"/>
      <c r="N670" s="161"/>
      <c r="O670" s="161"/>
      <c r="P670" s="161"/>
      <c r="Q670" s="161"/>
      <c r="R670" s="161"/>
      <c r="S670" s="161"/>
      <c r="T670" s="161"/>
      <c r="U670" s="161"/>
      <c r="V670" s="161"/>
      <c r="W670" s="161"/>
      <c r="X670" s="161"/>
      <c r="Y670" s="161"/>
      <c r="Z670" s="161"/>
      <c r="AA670" s="42"/>
      <c r="AB670" s="161"/>
      <c r="AC670" s="161"/>
      <c r="AD670" s="161"/>
      <c r="AE670" s="161"/>
      <c r="AF670" s="161"/>
      <c r="AG670" s="161"/>
      <c r="AH670" s="161"/>
      <c r="AI670" s="161"/>
      <c r="AJ670" s="161"/>
      <c r="AK670" s="161"/>
      <c r="AL670" s="161"/>
      <c r="AM670" s="161"/>
      <c r="AN670" s="161"/>
      <c r="AO670" s="161"/>
      <c r="AP670" s="161"/>
      <c r="AQ670" s="1371" t="s">
        <v>293</v>
      </c>
      <c r="AR670" s="1371"/>
      <c r="AS670" s="1371"/>
      <c r="AT670" s="1371"/>
      <c r="AU670" s="1371"/>
      <c r="AV670" s="1371"/>
      <c r="AW670" s="1371"/>
      <c r="AX670" s="1425" t="str">
        <f>'Control Panel'!H1463</f>
        <v>Not Available</v>
      </c>
      <c r="AY670" s="1425"/>
      <c r="AZ670" s="1425"/>
      <c r="BA670" s="1425"/>
      <c r="BB670" s="161"/>
      <c r="BC670" s="8"/>
      <c r="BD670" s="173"/>
      <c r="BE670" s="773"/>
      <c r="BF670" s="173"/>
      <c r="BG670" s="173"/>
      <c r="BH670" s="173"/>
    </row>
    <row r="671" spans="1:60" s="4" customFormat="1" ht="9" customHeight="1">
      <c r="A671" s="770"/>
      <c r="B671" s="7"/>
      <c r="C671" s="731"/>
      <c r="D671" s="731"/>
      <c r="E671" s="731"/>
      <c r="F671" s="731"/>
      <c r="G671" s="161"/>
      <c r="H671" s="161"/>
      <c r="I671" s="161"/>
      <c r="J671" s="161"/>
      <c r="K671" s="161"/>
      <c r="L671" s="161"/>
      <c r="M671" s="161"/>
      <c r="N671" s="161"/>
      <c r="O671" s="161"/>
      <c r="P671" s="161"/>
      <c r="Q671" s="161"/>
      <c r="R671" s="161"/>
      <c r="S671" s="80"/>
      <c r="T671" s="161"/>
      <c r="U671" s="161"/>
      <c r="V671" s="161"/>
      <c r="W671" s="161"/>
      <c r="X671" s="161"/>
      <c r="Y671" s="161"/>
      <c r="Z671" s="161"/>
      <c r="AA671" s="161"/>
      <c r="AB671" s="161"/>
      <c r="AC671" s="161"/>
      <c r="AD671" s="161"/>
      <c r="AE671" s="161"/>
      <c r="AF671" s="161"/>
      <c r="AG671" s="161"/>
      <c r="AH671" s="161"/>
      <c r="AI671" s="161"/>
      <c r="AJ671" s="161"/>
      <c r="AK671" s="161"/>
      <c r="AL671" s="161"/>
      <c r="AM671" s="161"/>
      <c r="AN671" s="161"/>
      <c r="AO671" s="161"/>
      <c r="AP671" s="161"/>
      <c r="AQ671" s="161"/>
      <c r="AR671" s="76"/>
      <c r="AS671" s="161"/>
      <c r="AT671" s="161"/>
      <c r="AU671" s="161"/>
      <c r="AV671" s="161"/>
      <c r="AW671" s="189"/>
      <c r="AX671" s="704"/>
      <c r="AY671" s="704"/>
      <c r="AZ671" s="704"/>
      <c r="BA671" s="704"/>
      <c r="BB671" s="161"/>
      <c r="BC671" s="8"/>
      <c r="BD671" s="173"/>
      <c r="BE671" s="773"/>
      <c r="BF671" s="173"/>
      <c r="BG671" s="173"/>
      <c r="BH671" s="173"/>
    </row>
    <row r="672" spans="1:60" s="4" customFormat="1" ht="9.75" customHeight="1">
      <c r="A672" s="770"/>
      <c r="B672" s="7"/>
      <c r="C672" s="733"/>
      <c r="D672" s="733"/>
      <c r="E672" s="733"/>
      <c r="F672" s="733"/>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61"/>
      <c r="BC672" s="8"/>
      <c r="BD672" s="173"/>
      <c r="BE672" s="773"/>
      <c r="BF672" s="173"/>
      <c r="BG672" s="173"/>
      <c r="BH672" s="173"/>
    </row>
    <row r="673" spans="1:60" s="4" customFormat="1" ht="17.25" customHeight="1">
      <c r="A673" s="770"/>
      <c r="B673" s="570"/>
      <c r="C673" s="1433" t="s">
        <v>74</v>
      </c>
      <c r="D673" s="1433"/>
      <c r="E673" s="1433"/>
      <c r="F673" s="1433"/>
      <c r="G673" s="161"/>
      <c r="H673" s="161"/>
      <c r="I673" s="161"/>
      <c r="J673" s="161"/>
      <c r="K673" s="161"/>
      <c r="L673" s="161"/>
      <c r="M673" s="161"/>
      <c r="N673" s="161"/>
      <c r="O673" s="161"/>
      <c r="P673" s="161"/>
      <c r="Q673" s="161"/>
      <c r="R673" s="161"/>
      <c r="S673" s="161"/>
      <c r="T673" s="161"/>
      <c r="U673" s="161"/>
      <c r="V673" s="161"/>
      <c r="W673" s="161"/>
      <c r="X673" s="161"/>
      <c r="Y673" s="161"/>
      <c r="Z673" s="161"/>
      <c r="AA673" s="161"/>
      <c r="AB673" s="161"/>
      <c r="AC673" s="161"/>
      <c r="AD673" s="161"/>
      <c r="AE673" s="161"/>
      <c r="AF673" s="161"/>
      <c r="AG673" s="161"/>
      <c r="AH673" s="161"/>
      <c r="AI673" s="161"/>
      <c r="AJ673" s="161"/>
      <c r="AK673" s="161"/>
      <c r="AL673" s="161"/>
      <c r="AM673" s="161"/>
      <c r="AN673" s="161"/>
      <c r="AO673" s="161"/>
      <c r="AP673" s="161"/>
      <c r="AQ673" s="161"/>
      <c r="AR673" s="161"/>
      <c r="AS673" s="161"/>
      <c r="AT673" s="161"/>
      <c r="AU673" s="161"/>
      <c r="AV673" s="161"/>
      <c r="AW673" s="161"/>
      <c r="AX673" s="161"/>
      <c r="AY673" s="161"/>
      <c r="AZ673" s="161"/>
      <c r="BA673" s="161"/>
      <c r="BB673" s="161"/>
      <c r="BC673" s="8"/>
      <c r="BD673" s="173"/>
      <c r="BE673" s="773"/>
      <c r="BF673" s="173"/>
      <c r="BG673" s="173"/>
      <c r="BH673" s="173"/>
    </row>
    <row r="674" spans="1:60" s="4" customFormat="1" ht="7.5" customHeight="1">
      <c r="A674" s="770"/>
      <c r="B674" s="7"/>
      <c r="C674" s="1434"/>
      <c r="D674" s="1434"/>
      <c r="E674" s="1434"/>
      <c r="F674" s="1434"/>
      <c r="G674" s="161"/>
      <c r="H674" s="161"/>
      <c r="I674" s="1462" t="s">
        <v>88</v>
      </c>
      <c r="J674" s="1462"/>
      <c r="K674" s="1462"/>
      <c r="L674" s="1462"/>
      <c r="M674" s="702"/>
      <c r="N674" s="654"/>
      <c r="O674" s="654"/>
      <c r="P674" s="654"/>
      <c r="Q674" s="654"/>
      <c r="R674" s="654"/>
      <c r="S674" s="654"/>
      <c r="T674" s="654"/>
      <c r="U674" s="654"/>
      <c r="V674" s="654"/>
      <c r="W674" s="654"/>
      <c r="X674" s="654"/>
      <c r="Y674" s="654"/>
      <c r="Z674" s="702"/>
      <c r="AA674" s="1462"/>
      <c r="AB674" s="1462"/>
      <c r="AC674" s="1462"/>
      <c r="AD674" s="1462"/>
      <c r="AE674" s="1462"/>
      <c r="AF674" s="1462"/>
      <c r="AG674" s="1462"/>
      <c r="AH674" s="1462"/>
      <c r="AI674" s="1462"/>
      <c r="AJ674" s="1462"/>
      <c r="AK674" s="654"/>
      <c r="AL674" s="654"/>
      <c r="AM674" s="654"/>
      <c r="AN674" s="654"/>
      <c r="AO674" s="654"/>
      <c r="AP674" s="654"/>
      <c r="AQ674" s="654"/>
      <c r="AR674" s="654"/>
      <c r="AS674" s="654"/>
      <c r="AT674" s="654"/>
      <c r="AU674" s="654"/>
      <c r="AV674" s="654"/>
      <c r="AW674" s="654"/>
      <c r="AX674" s="654"/>
      <c r="AY674" s="654"/>
      <c r="AZ674" s="654"/>
      <c r="BA674" s="654"/>
      <c r="BB674" s="161"/>
      <c r="BC674" s="8"/>
      <c r="BD674" s="173"/>
      <c r="BE674" s="773"/>
      <c r="BF674" s="173"/>
      <c r="BG674" s="173"/>
      <c r="BH674" s="173"/>
    </row>
    <row r="675" spans="1:60" s="4" customFormat="1" ht="9" customHeight="1">
      <c r="A675" s="770"/>
      <c r="B675" s="7"/>
      <c r="C675" s="1434"/>
      <c r="D675" s="1434"/>
      <c r="E675" s="1434"/>
      <c r="F675" s="1434"/>
      <c r="G675" s="161"/>
      <c r="H675" s="161"/>
      <c r="I675" s="1462"/>
      <c r="J675" s="1462"/>
      <c r="K675" s="1462"/>
      <c r="L675" s="1462"/>
      <c r="M675" s="702"/>
      <c r="N675" s="698"/>
      <c r="O675" s="698"/>
      <c r="P675" s="698"/>
      <c r="Q675" s="698"/>
      <c r="R675" s="698"/>
      <c r="S675" s="698"/>
      <c r="T675" s="698"/>
      <c r="U675" s="698"/>
      <c r="V675" s="698"/>
      <c r="W675" s="698"/>
      <c r="X675" s="698"/>
      <c r="Y675" s="698"/>
      <c r="Z675" s="702"/>
      <c r="AA675" s="1462"/>
      <c r="AB675" s="1462"/>
      <c r="AC675" s="1462"/>
      <c r="AD675" s="1462"/>
      <c r="AE675" s="1462"/>
      <c r="AF675" s="1462"/>
      <c r="AG675" s="1462"/>
      <c r="AH675" s="1462"/>
      <c r="AI675" s="1462"/>
      <c r="AJ675" s="1462"/>
      <c r="AK675" s="698"/>
      <c r="AL675" s="698"/>
      <c r="AM675" s="698"/>
      <c r="AN675" s="698"/>
      <c r="AO675" s="698"/>
      <c r="AP675" s="698"/>
      <c r="AQ675" s="698"/>
      <c r="AR675" s="698"/>
      <c r="AS675" s="654"/>
      <c r="AT675" s="654"/>
      <c r="AU675" s="654"/>
      <c r="AV675" s="654"/>
      <c r="AW675" s="699"/>
      <c r="AX675" s="654"/>
      <c r="AY675" s="654"/>
      <c r="AZ675" s="654"/>
      <c r="BA675" s="654"/>
      <c r="BB675" s="161"/>
      <c r="BC675" s="8"/>
      <c r="BD675" s="173"/>
      <c r="BE675" s="773"/>
      <c r="BF675" s="173"/>
      <c r="BG675" s="173"/>
      <c r="BH675" s="173"/>
    </row>
    <row r="676" spans="1:60" s="4" customFormat="1" ht="15" customHeight="1">
      <c r="A676" s="770"/>
      <c r="B676" s="7"/>
      <c r="C676" s="1434"/>
      <c r="D676" s="1434"/>
      <c r="E676" s="1434"/>
      <c r="F676" s="1434"/>
      <c r="G676" s="161"/>
      <c r="H676" s="161"/>
      <c r="I676" s="161"/>
      <c r="J676" s="161"/>
      <c r="K676" s="161"/>
      <c r="L676" s="161"/>
      <c r="M676" s="161"/>
      <c r="N676" s="161"/>
      <c r="O676" s="161"/>
      <c r="P676" s="161"/>
      <c r="Q676" s="161"/>
      <c r="R676" s="161"/>
      <c r="S676" s="161"/>
      <c r="T676" s="161"/>
      <c r="U676" s="161"/>
      <c r="V676" s="161"/>
      <c r="W676" s="161"/>
      <c r="X676" s="161"/>
      <c r="Y676" s="161"/>
      <c r="Z676" s="161"/>
      <c r="AA676" s="161"/>
      <c r="AB676" s="161"/>
      <c r="AC676" s="161"/>
      <c r="AD676" s="161"/>
      <c r="AE676" s="161"/>
      <c r="AF676" s="161"/>
      <c r="AG676" s="161"/>
      <c r="AH676" s="161"/>
      <c r="AI676" s="161"/>
      <c r="AJ676" s="161"/>
      <c r="AK676" s="161"/>
      <c r="AL676" s="161"/>
      <c r="AM676" s="161"/>
      <c r="AN676" s="161"/>
      <c r="AO676" s="161"/>
      <c r="AP676" s="161"/>
      <c r="AQ676" s="161"/>
      <c r="AR676" s="161"/>
      <c r="AS676" s="161"/>
      <c r="AT676" s="161"/>
      <c r="AU676" s="161"/>
      <c r="AV676" s="161"/>
      <c r="AW676" s="189"/>
      <c r="AX676" s="654"/>
      <c r="AY676" s="654"/>
      <c r="AZ676" s="654"/>
      <c r="BA676" s="654"/>
      <c r="BB676" s="161"/>
      <c r="BC676" s="8"/>
      <c r="BD676" s="173"/>
      <c r="BE676" s="773"/>
      <c r="BF676" s="173"/>
      <c r="BG676" s="173"/>
      <c r="BH676" s="173"/>
    </row>
    <row r="677" spans="1:60" s="4" customFormat="1" ht="15" customHeight="1">
      <c r="A677" s="770"/>
      <c r="B677" s="7"/>
      <c r="C677" s="731"/>
      <c r="D677" s="731"/>
      <c r="E677" s="731"/>
      <c r="F677" s="731"/>
      <c r="G677" s="161"/>
      <c r="H677" s="161"/>
      <c r="I677" s="161"/>
      <c r="J677" s="75" t="s">
        <v>1267</v>
      </c>
      <c r="K677" s="75"/>
      <c r="L677" s="75"/>
      <c r="M677" s="75"/>
      <c r="N677" s="75"/>
      <c r="O677" s="75"/>
      <c r="P677" s="75"/>
      <c r="Q677" s="161"/>
      <c r="R677" s="1439">
        <v>0</v>
      </c>
      <c r="S677" s="1440"/>
      <c r="T677" s="1440"/>
      <c r="U677" s="1441"/>
      <c r="V677" s="161" t="s">
        <v>422</v>
      </c>
      <c r="W677" s="3"/>
      <c r="X677" s="3"/>
      <c r="Y677" s="3"/>
      <c r="Z677" s="75"/>
      <c r="AA677" s="75" t="s">
        <v>4400</v>
      </c>
      <c r="AB677" s="75"/>
      <c r="AC677" s="75"/>
      <c r="AD677" s="75"/>
      <c r="AE677" s="75"/>
      <c r="AF677" s="75"/>
      <c r="AG677" s="75"/>
      <c r="AH677" s="75"/>
      <c r="AI677" s="75"/>
      <c r="AJ677" s="1439">
        <v>0</v>
      </c>
      <c r="AK677" s="1440"/>
      <c r="AL677" s="1440"/>
      <c r="AM677" s="1441"/>
      <c r="AN677" s="161" t="s">
        <v>421</v>
      </c>
      <c r="AO677" s="3"/>
      <c r="AP677" s="161"/>
      <c r="AQ677" s="161"/>
      <c r="AR677" s="161"/>
      <c r="AS677" s="161"/>
      <c r="AT677" s="1343"/>
      <c r="AU677" s="1343"/>
      <c r="AV677" s="1343"/>
      <c r="AW677" s="1343"/>
      <c r="AX677" s="1426"/>
      <c r="AY677" s="1426"/>
      <c r="AZ677" s="1426"/>
      <c r="BA677" s="1426"/>
      <c r="BB677" s="161"/>
      <c r="BC677" s="8"/>
      <c r="BD677" s="173"/>
      <c r="BE677" s="773"/>
      <c r="BF677" s="173"/>
      <c r="BG677" s="173"/>
    </row>
    <row r="678" spans="1:60" s="4" customFormat="1" ht="7.5" customHeight="1">
      <c r="A678" s="770"/>
      <c r="B678" s="7"/>
      <c r="C678" s="732"/>
      <c r="D678" s="732"/>
      <c r="E678" s="732"/>
      <c r="F678" s="732"/>
      <c r="G678" s="161"/>
      <c r="H678" s="161"/>
      <c r="I678" s="161"/>
      <c r="J678" s="161"/>
      <c r="K678" s="161"/>
      <c r="L678" s="161"/>
      <c r="M678" s="161"/>
      <c r="N678" s="161"/>
      <c r="O678" s="161"/>
      <c r="P678" s="161"/>
      <c r="Q678" s="161"/>
      <c r="R678" s="161"/>
      <c r="S678" s="161"/>
      <c r="T678" s="161"/>
      <c r="U678" s="161"/>
      <c r="V678" s="161"/>
      <c r="W678" s="3"/>
      <c r="X678" s="3"/>
      <c r="Y678" s="3"/>
      <c r="Z678" s="3"/>
      <c r="AA678" s="3"/>
      <c r="AB678" s="3"/>
      <c r="AC678" s="161"/>
      <c r="AD678" s="3"/>
      <c r="AE678" s="3"/>
      <c r="AF678" s="3"/>
      <c r="AG678" s="3"/>
      <c r="AH678" s="3"/>
      <c r="AI678" s="3"/>
      <c r="AJ678" s="3"/>
      <c r="AK678" s="161"/>
      <c r="AL678" s="3"/>
      <c r="AM678" s="3"/>
      <c r="AN678" s="3"/>
      <c r="AO678" s="161"/>
      <c r="AP678" s="161"/>
      <c r="AQ678" s="161"/>
      <c r="AR678" s="161"/>
      <c r="AS678" s="161"/>
      <c r="AT678" s="161"/>
      <c r="AU678" s="161"/>
      <c r="AV678" s="161"/>
      <c r="AW678" s="189"/>
      <c r="AX678" s="654"/>
      <c r="AY678" s="654"/>
      <c r="AZ678" s="654"/>
      <c r="BA678" s="654"/>
      <c r="BB678" s="161"/>
      <c r="BC678" s="8"/>
      <c r="BD678" s="173"/>
      <c r="BE678" s="773"/>
      <c r="BF678" s="173"/>
      <c r="BG678" s="173"/>
      <c r="BH678" s="173"/>
    </row>
    <row r="679" spans="1:60" s="4" customFormat="1" ht="15" customHeight="1">
      <c r="A679" s="770"/>
      <c r="B679" s="7"/>
      <c r="C679" s="731"/>
      <c r="D679" s="731"/>
      <c r="E679" s="731"/>
      <c r="F679" s="731"/>
      <c r="G679" s="161"/>
      <c r="H679" s="161"/>
      <c r="I679" s="161"/>
      <c r="J679" s="75" t="s">
        <v>1268</v>
      </c>
      <c r="K679" s="75"/>
      <c r="L679" s="75"/>
      <c r="M679" s="75"/>
      <c r="N679" s="75"/>
      <c r="O679" s="75"/>
      <c r="P679" s="75"/>
      <c r="Q679" s="161"/>
      <c r="R679" s="1439">
        <v>0</v>
      </c>
      <c r="S679" s="1440"/>
      <c r="T679" s="1440"/>
      <c r="U679" s="1441"/>
      <c r="V679" s="161" t="s">
        <v>422</v>
      </c>
      <c r="W679" s="3"/>
      <c r="X679" s="3"/>
      <c r="Y679" s="3"/>
      <c r="Z679" s="75"/>
      <c r="AA679" s="75" t="s">
        <v>6993</v>
      </c>
      <c r="AB679" s="75"/>
      <c r="AC679" s="75"/>
      <c r="AD679" s="75"/>
      <c r="AE679" s="75"/>
      <c r="AF679" s="75"/>
      <c r="AG679" s="75"/>
      <c r="AH679" s="75"/>
      <c r="AI679" s="75"/>
      <c r="AJ679" s="1439">
        <v>0</v>
      </c>
      <c r="AK679" s="1440"/>
      <c r="AL679" s="1440"/>
      <c r="AM679" s="1441"/>
      <c r="AN679" s="161" t="s">
        <v>421</v>
      </c>
      <c r="AO679" s="3"/>
      <c r="AP679" s="1343" t="s">
        <v>8516</v>
      </c>
      <c r="AQ679" s="1343"/>
      <c r="AR679" s="1343"/>
      <c r="AS679" s="1343"/>
      <c r="AT679" s="1343"/>
      <c r="AU679" s="1343"/>
      <c r="AV679" s="1343"/>
      <c r="AW679" s="1343"/>
      <c r="AX679" s="1426">
        <f>IF('Control Panel'!D1226="Not Available", "Not Available", SUM('Control Panel'!D1227,'Control Panel'!I1227,'Control Panel'!N1227))</f>
        <v>0</v>
      </c>
      <c r="AY679" s="1426"/>
      <c r="AZ679" s="1426"/>
      <c r="BA679" s="1426"/>
      <c r="BB679" s="161"/>
      <c r="BC679" s="8"/>
      <c r="BD679" s="173"/>
      <c r="BE679" s="773"/>
      <c r="BF679" s="173"/>
      <c r="BG679" s="173"/>
    </row>
    <row r="680" spans="1:60" s="4" customFormat="1" ht="7.5" customHeight="1">
      <c r="A680" s="770"/>
      <c r="B680" s="7"/>
      <c r="C680" s="732"/>
      <c r="D680" s="732"/>
      <c r="E680" s="732"/>
      <c r="F680" s="732"/>
      <c r="G680" s="161"/>
      <c r="H680" s="161"/>
      <c r="I680" s="161"/>
      <c r="J680" s="161"/>
      <c r="K680" s="161"/>
      <c r="L680" s="161"/>
      <c r="M680" s="161"/>
      <c r="N680" s="161"/>
      <c r="O680" s="161"/>
      <c r="P680" s="161"/>
      <c r="Q680" s="161"/>
      <c r="R680" s="161"/>
      <c r="S680" s="161"/>
      <c r="T680" s="161"/>
      <c r="U680" s="161"/>
      <c r="V680" s="161"/>
      <c r="W680" s="3"/>
      <c r="X680" s="3"/>
      <c r="Y680" s="3"/>
      <c r="Z680" s="3"/>
      <c r="AA680" s="3"/>
      <c r="AB680" s="3"/>
      <c r="AC680" s="161"/>
      <c r="AD680" s="3"/>
      <c r="AE680" s="3"/>
      <c r="AF680" s="3"/>
      <c r="AG680" s="3"/>
      <c r="AH680" s="3"/>
      <c r="AI680" s="3"/>
      <c r="AJ680" s="3"/>
      <c r="AK680" s="161"/>
      <c r="AL680" s="3"/>
      <c r="AM680" s="3"/>
      <c r="AN680" s="3"/>
      <c r="AO680" s="161"/>
      <c r="AP680" s="161"/>
      <c r="AQ680" s="161"/>
      <c r="AR680" s="161"/>
      <c r="AS680" s="161"/>
      <c r="AT680" s="161"/>
      <c r="AU680" s="161"/>
      <c r="AV680" s="161"/>
      <c r="AW680" s="300"/>
      <c r="AX680" s="654"/>
      <c r="AY680" s="654"/>
      <c r="AZ680" s="654"/>
      <c r="BA680" s="654"/>
      <c r="BB680" s="161"/>
      <c r="BC680" s="8"/>
      <c r="BD680" s="173"/>
      <c r="BE680" s="773"/>
      <c r="BF680" s="173"/>
      <c r="BG680" s="173"/>
      <c r="BH680" s="173"/>
    </row>
    <row r="681" spans="1:60" s="4" customFormat="1" ht="15" customHeight="1">
      <c r="A681" s="770"/>
      <c r="B681" s="7"/>
      <c r="C681" s="732"/>
      <c r="D681" s="732"/>
      <c r="E681" s="732"/>
      <c r="F681" s="732"/>
      <c r="G681" s="161"/>
      <c r="H681" s="161"/>
      <c r="I681" s="161"/>
      <c r="J681" s="75" t="s">
        <v>1269</v>
      </c>
      <c r="K681" s="75"/>
      <c r="L681" s="75"/>
      <c r="M681" s="75"/>
      <c r="N681" s="75"/>
      <c r="O681" s="75"/>
      <c r="P681" s="75"/>
      <c r="Q681" s="161"/>
      <c r="R681" s="1439">
        <v>0</v>
      </c>
      <c r="S681" s="1440"/>
      <c r="T681" s="1440"/>
      <c r="U681" s="1441"/>
      <c r="V681" s="161" t="s">
        <v>422</v>
      </c>
      <c r="W681" s="3"/>
      <c r="X681" s="3"/>
      <c r="Y681" s="3"/>
      <c r="Z681" s="3"/>
      <c r="AA681" s="3"/>
      <c r="AB681" s="3"/>
      <c r="AC681" s="3"/>
      <c r="AD681" s="3"/>
      <c r="AE681" s="3"/>
      <c r="AF681" s="3"/>
      <c r="AG681" s="3"/>
      <c r="AH681" s="3"/>
      <c r="AI681" s="3"/>
      <c r="AJ681" s="3"/>
      <c r="AK681" s="3"/>
      <c r="AL681" s="3"/>
      <c r="AM681" s="3"/>
      <c r="AN681" s="161"/>
      <c r="AO681" s="3"/>
      <c r="AP681" s="1343" t="s">
        <v>395</v>
      </c>
      <c r="AQ681" s="1343"/>
      <c r="AR681" s="1343"/>
      <c r="AS681" s="1343"/>
      <c r="AT681" s="1343"/>
      <c r="AU681" s="1343"/>
      <c r="AV681" s="1343"/>
      <c r="AW681" s="1343"/>
      <c r="AX681" s="1426">
        <f>IF(AX679="Not Available", "Not Available", SUM('Control Panel'!D1222,'Control Panel'!D1239, 'Control Panel'!D1250))</f>
        <v>0</v>
      </c>
      <c r="AY681" s="1426"/>
      <c r="AZ681" s="1426"/>
      <c r="BA681" s="1426"/>
      <c r="BB681" s="69"/>
      <c r="BC681" s="8"/>
      <c r="BD681" s="173"/>
      <c r="BE681" s="773"/>
      <c r="BF681" s="173"/>
      <c r="BG681" s="173"/>
      <c r="BH681" s="173"/>
    </row>
    <row r="682" spans="1:60" s="4" customFormat="1" ht="15" customHeight="1">
      <c r="A682" s="770"/>
      <c r="B682" s="7"/>
      <c r="C682" s="732"/>
      <c r="D682" s="732"/>
      <c r="E682" s="732"/>
      <c r="F682" s="732"/>
      <c r="G682" s="161"/>
      <c r="H682" s="161"/>
      <c r="I682" s="161"/>
      <c r="J682" s="75"/>
      <c r="K682" s="75"/>
      <c r="L682" s="75"/>
      <c r="M682" s="75"/>
      <c r="N682" s="75"/>
      <c r="O682" s="75"/>
      <c r="P682" s="75"/>
      <c r="Q682" s="161"/>
      <c r="R682" s="161"/>
      <c r="S682" s="161"/>
      <c r="T682" s="3"/>
      <c r="U682" s="161"/>
      <c r="V682" s="3"/>
      <c r="W682" s="161"/>
      <c r="X682" s="3"/>
      <c r="Y682" s="3"/>
      <c r="Z682" s="161"/>
      <c r="AA682" s="161"/>
      <c r="AB682" s="161"/>
      <c r="AC682" s="161"/>
      <c r="AD682" s="161"/>
      <c r="AE682" s="161"/>
      <c r="AF682" s="161"/>
      <c r="AG682" s="161"/>
      <c r="AH682" s="161"/>
      <c r="AI682" s="161"/>
      <c r="AJ682" s="161"/>
      <c r="AK682" s="161"/>
      <c r="AL682" s="161"/>
      <c r="AM682" s="161"/>
      <c r="AN682" s="3"/>
      <c r="AO682" s="3"/>
      <c r="AP682" s="688"/>
      <c r="AQ682" s="688"/>
      <c r="AR682" s="688"/>
      <c r="AS682" s="688"/>
      <c r="AT682" s="688"/>
      <c r="AU682" s="688"/>
      <c r="AV682" s="688"/>
      <c r="AW682" s="688"/>
      <c r="AX682" s="726"/>
      <c r="AY682" s="726"/>
      <c r="AZ682" s="726"/>
      <c r="BA682" s="726"/>
      <c r="BB682" s="690"/>
      <c r="BC682" s="8"/>
      <c r="BD682" s="173"/>
      <c r="BE682" s="773"/>
      <c r="BF682" s="173"/>
      <c r="BG682" s="173"/>
      <c r="BH682" s="173"/>
    </row>
    <row r="683" spans="1:60" s="4" customFormat="1" ht="15" customHeight="1">
      <c r="A683" s="770"/>
      <c r="B683" s="7"/>
      <c r="C683" s="732"/>
      <c r="D683" s="732"/>
      <c r="E683" s="732"/>
      <c r="F683" s="732"/>
      <c r="G683" s="161"/>
      <c r="H683" s="161"/>
      <c r="I683" s="701" t="s">
        <v>8526</v>
      </c>
      <c r="J683" s="701"/>
      <c r="K683" s="701"/>
      <c r="L683" s="701"/>
      <c r="M683" s="702"/>
      <c r="N683" s="654"/>
      <c r="O683" s="654"/>
      <c r="P683" s="654"/>
      <c r="Q683" s="654"/>
      <c r="R683" s="654"/>
      <c r="S683" s="654"/>
      <c r="T683" s="654"/>
      <c r="U683" s="654"/>
      <c r="V683" s="654"/>
      <c r="W683" s="654"/>
      <c r="X683" s="654"/>
      <c r="Y683" s="654"/>
      <c r="Z683" s="701"/>
      <c r="AA683" s="701" t="s">
        <v>8525</v>
      </c>
      <c r="AB683" s="701"/>
      <c r="AC683" s="701"/>
      <c r="AD683" s="701"/>
      <c r="AE683" s="701"/>
      <c r="AF683" s="701"/>
      <c r="AG683" s="701"/>
      <c r="AH683" s="701"/>
      <c r="AI683" s="701"/>
      <c r="AJ683" s="654"/>
      <c r="AK683" s="654"/>
      <c r="AL683" s="654"/>
      <c r="AM683" s="654"/>
      <c r="AN683" s="654"/>
      <c r="AO683" s="654"/>
      <c r="AP683" s="654"/>
      <c r="AQ683" s="654"/>
      <c r="AR683" s="654"/>
      <c r="AS683" s="654"/>
      <c r="AT683" s="654"/>
      <c r="AU683" s="654"/>
      <c r="AV683" s="654"/>
      <c r="AW683" s="654"/>
      <c r="AX683" s="654"/>
      <c r="AY683" s="654"/>
      <c r="AZ683" s="654"/>
      <c r="BA683" s="654"/>
      <c r="BB683" s="690"/>
      <c r="BC683" s="8"/>
      <c r="BD683" s="173"/>
      <c r="BE683" s="773"/>
      <c r="BF683" s="173"/>
      <c r="BG683" s="173"/>
      <c r="BH683" s="173"/>
    </row>
    <row r="684" spans="1:60" s="4" customFormat="1" ht="15" customHeight="1">
      <c r="A684" s="770"/>
      <c r="B684" s="7"/>
      <c r="C684" s="732"/>
      <c r="D684" s="732"/>
      <c r="E684" s="732"/>
      <c r="F684" s="732"/>
      <c r="G684" s="161"/>
      <c r="H684" s="161"/>
      <c r="I684" s="161"/>
      <c r="J684" s="75"/>
      <c r="K684" s="75"/>
      <c r="L684" s="75"/>
      <c r="M684" s="75"/>
      <c r="N684" s="75"/>
      <c r="O684" s="75"/>
      <c r="P684" s="75"/>
      <c r="Q684" s="161"/>
      <c r="R684" s="161"/>
      <c r="S684" s="161"/>
      <c r="T684" s="3"/>
      <c r="U684" s="3"/>
      <c r="V684" s="3"/>
      <c r="W684" s="161"/>
      <c r="X684" s="3"/>
      <c r="Y684" s="3"/>
      <c r="Z684" s="161"/>
      <c r="AA684" s="161"/>
      <c r="AB684" s="161"/>
      <c r="AC684" s="161"/>
      <c r="AD684" s="161"/>
      <c r="AE684" s="161"/>
      <c r="AF684" s="161"/>
      <c r="AG684" s="161"/>
      <c r="AH684" s="161"/>
      <c r="AI684" s="161"/>
      <c r="AJ684" s="161"/>
      <c r="AK684" s="161"/>
      <c r="AL684" s="161"/>
      <c r="AM684" s="161"/>
      <c r="AN684" s="3"/>
      <c r="AO684" s="3"/>
      <c r="AP684" s="688"/>
      <c r="AQ684" s="688"/>
      <c r="AR684" s="688"/>
      <c r="AS684" s="688"/>
      <c r="AT684" s="688"/>
      <c r="AU684" s="688"/>
      <c r="AV684" s="688"/>
      <c r="AW684" s="688"/>
      <c r="AX684" s="654"/>
      <c r="AY684" s="654"/>
      <c r="AZ684" s="654"/>
      <c r="BA684" s="654"/>
      <c r="BB684" s="690"/>
      <c r="BC684" s="8"/>
      <c r="BD684" s="173"/>
      <c r="BE684" s="773"/>
      <c r="BF684" s="173"/>
      <c r="BG684" s="173"/>
      <c r="BH684" s="173"/>
    </row>
    <row r="685" spans="1:60" s="4" customFormat="1" ht="15" customHeight="1">
      <c r="A685" s="770"/>
      <c r="B685" s="7"/>
      <c r="C685" s="732"/>
      <c r="D685" s="732"/>
      <c r="E685" s="732"/>
      <c r="F685" s="732"/>
      <c r="G685" s="161"/>
      <c r="H685" s="161"/>
      <c r="I685" s="161"/>
      <c r="J685" s="75" t="s">
        <v>8527</v>
      </c>
      <c r="K685" s="75"/>
      <c r="L685" s="75"/>
      <c r="M685" s="75"/>
      <c r="N685" s="75"/>
      <c r="O685" s="75"/>
      <c r="P685" s="75"/>
      <c r="Q685" s="161"/>
      <c r="R685" s="1439">
        <v>0</v>
      </c>
      <c r="S685" s="1440"/>
      <c r="T685" s="1440"/>
      <c r="U685" s="1441"/>
      <c r="V685" s="1446" t="s">
        <v>798</v>
      </c>
      <c r="W685" s="1447"/>
      <c r="X685" s="1447"/>
      <c r="Y685" s="3"/>
      <c r="Z685" s="161"/>
      <c r="AA685" s="161"/>
      <c r="AB685" s="161" t="s">
        <v>1143</v>
      </c>
      <c r="AC685" s="161"/>
      <c r="AD685" s="161"/>
      <c r="AE685" s="161"/>
      <c r="AF685" s="161"/>
      <c r="AG685" s="161"/>
      <c r="AH685" s="161"/>
      <c r="AI685" s="161"/>
      <c r="AJ685" s="1439">
        <v>0</v>
      </c>
      <c r="AK685" s="1440"/>
      <c r="AL685" s="1440"/>
      <c r="AM685" s="1441"/>
      <c r="AN685" s="688"/>
      <c r="AO685" s="688"/>
      <c r="AP685" s="688"/>
      <c r="AQ685" s="688"/>
      <c r="AR685" s="688"/>
      <c r="AS685" s="688"/>
      <c r="AT685" s="688"/>
      <c r="AU685" s="688"/>
      <c r="AV685" s="688"/>
      <c r="AW685" s="688" t="s">
        <v>1147</v>
      </c>
      <c r="AX685" s="1426">
        <f>'Control Panel'!C1264</f>
        <v>0</v>
      </c>
      <c r="AY685" s="1426"/>
      <c r="AZ685" s="1426"/>
      <c r="BA685" s="1426"/>
      <c r="BB685" s="690"/>
      <c r="BC685" s="8"/>
      <c r="BD685" s="173"/>
      <c r="BE685" s="765"/>
    </row>
    <row r="686" spans="1:60" s="4" customFormat="1" ht="7.5" customHeight="1">
      <c r="A686" s="770"/>
      <c r="B686" s="7"/>
      <c r="C686" s="732"/>
      <c r="D686" s="732"/>
      <c r="E686" s="732"/>
      <c r="F686" s="732"/>
      <c r="G686" s="161"/>
      <c r="H686" s="161"/>
      <c r="I686" s="161"/>
      <c r="J686" s="75"/>
      <c r="K686" s="75"/>
      <c r="L686" s="75"/>
      <c r="M686" s="75"/>
      <c r="N686" s="75"/>
      <c r="O686" s="75"/>
      <c r="P686" s="75"/>
      <c r="Q686" s="161"/>
      <c r="R686" s="161"/>
      <c r="S686" s="161"/>
      <c r="T686" s="3"/>
      <c r="U686" s="3"/>
      <c r="V686" s="687"/>
      <c r="W686" s="687"/>
      <c r="X686" s="687"/>
      <c r="Y686" s="3"/>
      <c r="Z686" s="161"/>
      <c r="AA686" s="161"/>
      <c r="AB686" s="161"/>
      <c r="AC686" s="161"/>
      <c r="AD686" s="161"/>
      <c r="AE686" s="161"/>
      <c r="AF686" s="161"/>
      <c r="AG686" s="161"/>
      <c r="AH686" s="161"/>
      <c r="AI686" s="161"/>
      <c r="AJ686" s="161"/>
      <c r="AK686" s="161"/>
      <c r="AL686" s="3"/>
      <c r="AM686" s="3"/>
      <c r="AN686" s="688"/>
      <c r="AO686" s="688"/>
      <c r="AP686" s="688"/>
      <c r="AQ686" s="688"/>
      <c r="AR686" s="688"/>
      <c r="AS686" s="688"/>
      <c r="AT686" s="688"/>
      <c r="AU686" s="688"/>
      <c r="AV686" s="688"/>
      <c r="AW686" s="688"/>
      <c r="AX686" s="654"/>
      <c r="AY686" s="654"/>
      <c r="AZ686" s="654"/>
      <c r="BA686" s="654"/>
      <c r="BB686" s="690"/>
      <c r="BC686" s="8"/>
      <c r="BD686" s="173"/>
      <c r="BE686" s="765"/>
    </row>
    <row r="687" spans="1:60" s="4" customFormat="1" ht="15" customHeight="1">
      <c r="A687" s="770"/>
      <c r="B687" s="7"/>
      <c r="C687" s="732"/>
      <c r="D687" s="732"/>
      <c r="E687" s="732"/>
      <c r="F687" s="732"/>
      <c r="G687" s="161"/>
      <c r="H687" s="161"/>
      <c r="I687" s="161"/>
      <c r="J687" s="75" t="s">
        <v>8528</v>
      </c>
      <c r="K687" s="75"/>
      <c r="L687" s="75"/>
      <c r="M687" s="75"/>
      <c r="N687" s="75"/>
      <c r="O687" s="75"/>
      <c r="P687" s="75"/>
      <c r="Q687" s="161"/>
      <c r="R687" s="1439">
        <v>0</v>
      </c>
      <c r="S687" s="1440"/>
      <c r="T687" s="1440"/>
      <c r="U687" s="1441"/>
      <c r="V687" s="1446" t="s">
        <v>798</v>
      </c>
      <c r="W687" s="1447"/>
      <c r="X687" s="1447"/>
      <c r="Y687" s="3"/>
      <c r="Z687" s="161"/>
      <c r="AA687" s="161"/>
      <c r="AB687" s="161" t="s">
        <v>87</v>
      </c>
      <c r="AC687" s="161"/>
      <c r="AD687" s="161"/>
      <c r="AE687" s="161"/>
      <c r="AF687" s="161"/>
      <c r="AG687" s="161"/>
      <c r="AH687" s="161"/>
      <c r="AI687" s="161"/>
      <c r="AJ687" s="1439">
        <v>0</v>
      </c>
      <c r="AK687" s="1440"/>
      <c r="AL687" s="1440"/>
      <c r="AM687" s="1441"/>
      <c r="AN687" s="1446" t="s">
        <v>1144</v>
      </c>
      <c r="AO687" s="1447"/>
      <c r="AP687" s="1447"/>
      <c r="AQ687" s="688"/>
      <c r="AR687" s="688"/>
      <c r="AS687" s="688"/>
      <c r="AT687" s="688"/>
      <c r="AU687" s="688"/>
      <c r="AV687" s="688"/>
      <c r="AW687" s="688" t="s">
        <v>1148</v>
      </c>
      <c r="AX687" s="1426">
        <f>'Control Panel'!C1279</f>
        <v>0</v>
      </c>
      <c r="AY687" s="1426"/>
      <c r="AZ687" s="1426"/>
      <c r="BA687" s="1426"/>
      <c r="BB687" s="690"/>
      <c r="BC687" s="8"/>
      <c r="BD687" s="173"/>
      <c r="BE687" s="765"/>
    </row>
    <row r="688" spans="1:60" s="4" customFormat="1" ht="15" customHeight="1">
      <c r="A688" s="770"/>
      <c r="B688" s="7"/>
      <c r="C688" s="732"/>
      <c r="D688" s="732"/>
      <c r="E688" s="732"/>
      <c r="F688" s="732"/>
      <c r="G688" s="161"/>
      <c r="H688" s="161"/>
      <c r="I688" s="161"/>
      <c r="J688" s="75"/>
      <c r="K688" s="75"/>
      <c r="L688" s="75"/>
      <c r="M688" s="75"/>
      <c r="N688" s="75"/>
      <c r="O688" s="75"/>
      <c r="P688" s="75"/>
      <c r="Q688" s="161"/>
      <c r="R688" s="161"/>
      <c r="S688" s="161"/>
      <c r="T688" s="3"/>
      <c r="U688" s="3"/>
      <c r="V688" s="3"/>
      <c r="W688" s="161"/>
      <c r="X688" s="3"/>
      <c r="Y688" s="3"/>
      <c r="Z688" s="161"/>
      <c r="AA688" s="161"/>
      <c r="AB688" s="161"/>
      <c r="AC688" s="161"/>
      <c r="AD688" s="161"/>
      <c r="AE688" s="161"/>
      <c r="AF688" s="161"/>
      <c r="AG688" s="161"/>
      <c r="AH688" s="161"/>
      <c r="AI688" s="161"/>
      <c r="AJ688" s="161"/>
      <c r="AK688" s="161"/>
      <c r="AL688" s="161"/>
      <c r="AM688" s="161"/>
      <c r="AN688" s="3"/>
      <c r="AO688" s="3"/>
      <c r="AP688" s="688"/>
      <c r="AQ688" s="688"/>
      <c r="AR688" s="688"/>
      <c r="AS688" s="688"/>
      <c r="AT688" s="688"/>
      <c r="AU688" s="688"/>
      <c r="AV688" s="688"/>
      <c r="AW688" s="688"/>
      <c r="AX688" s="726"/>
      <c r="AY688" s="726"/>
      <c r="AZ688" s="726"/>
      <c r="BA688" s="726"/>
      <c r="BB688" s="690"/>
      <c r="BC688" s="8"/>
      <c r="BD688" s="173"/>
      <c r="BE688" s="773"/>
      <c r="BF688" s="173"/>
      <c r="BG688" s="173"/>
      <c r="BH688" s="173"/>
    </row>
    <row r="689" spans="1:85" s="4" customFormat="1" ht="15" customHeight="1">
      <c r="A689" s="770"/>
      <c r="B689" s="7"/>
      <c r="C689" s="732"/>
      <c r="D689" s="732"/>
      <c r="E689" s="732"/>
      <c r="F689" s="732"/>
      <c r="G689" s="161"/>
      <c r="H689" s="161"/>
      <c r="I689" s="778" t="s">
        <v>1168</v>
      </c>
      <c r="J689" s="727"/>
      <c r="K689" s="727"/>
      <c r="L689" s="727"/>
      <c r="M689" s="727"/>
      <c r="N689" s="728"/>
      <c r="O689" s="728"/>
      <c r="P689" s="654"/>
      <c r="Q689" s="654"/>
      <c r="R689" s="654"/>
      <c r="S689" s="654"/>
      <c r="T689" s="654"/>
      <c r="U689" s="654"/>
      <c r="V689" s="654"/>
      <c r="W689" s="654"/>
      <c r="X689" s="654"/>
      <c r="Y689" s="654"/>
      <c r="Z689" s="702"/>
      <c r="AA689" s="701" t="s">
        <v>3300</v>
      </c>
      <c r="AB689" s="702"/>
      <c r="AC689" s="702"/>
      <c r="AD689" s="702"/>
      <c r="AE689" s="702"/>
      <c r="AF689" s="702"/>
      <c r="AG689" s="702"/>
      <c r="AH689" s="702"/>
      <c r="AI689" s="702"/>
      <c r="AJ689" s="654"/>
      <c r="AK689" s="654"/>
      <c r="AL689" s="654"/>
      <c r="AM689" s="654"/>
      <c r="AN689" s="654"/>
      <c r="AO689" s="654"/>
      <c r="AP689" s="654"/>
      <c r="AQ689" s="654"/>
      <c r="AR689" s="654"/>
      <c r="AS689" s="654"/>
      <c r="AT689" s="654"/>
      <c r="AU689" s="654"/>
      <c r="AV689" s="654"/>
      <c r="AW689" s="654"/>
      <c r="AX689" s="654"/>
      <c r="AY689" s="654"/>
      <c r="AZ689" s="654"/>
      <c r="BA689" s="654"/>
      <c r="BB689" s="690"/>
      <c r="BC689" s="8"/>
      <c r="BD689" s="173"/>
      <c r="BE689" s="773"/>
      <c r="BF689" s="173"/>
      <c r="BG689" s="173"/>
      <c r="BH689" s="173"/>
    </row>
    <row r="690" spans="1:85" s="4" customFormat="1" ht="15" customHeight="1">
      <c r="A690" s="770"/>
      <c r="B690" s="7"/>
      <c r="C690" s="732"/>
      <c r="D690" s="732"/>
      <c r="E690" s="732"/>
      <c r="F690" s="732"/>
      <c r="G690" s="161"/>
      <c r="H690" s="161"/>
      <c r="I690" s="161"/>
      <c r="J690" s="75"/>
      <c r="K690" s="75"/>
      <c r="L690" s="75"/>
      <c r="M690" s="75"/>
      <c r="N690" s="75"/>
      <c r="O690" s="75"/>
      <c r="P690" s="75"/>
      <c r="Q690" s="161"/>
      <c r="R690" s="161"/>
      <c r="S690" s="161"/>
      <c r="T690" s="3"/>
      <c r="U690" s="3"/>
      <c r="V690" s="3"/>
      <c r="W690" s="161"/>
      <c r="X690" s="3"/>
      <c r="Y690" s="3"/>
      <c r="Z690" s="161"/>
      <c r="AA690" s="161"/>
      <c r="AB690" s="161"/>
      <c r="AC690" s="161"/>
      <c r="AD690" s="161"/>
      <c r="AE690" s="161"/>
      <c r="AF690" s="161"/>
      <c r="AG690" s="161"/>
      <c r="AH690" s="161"/>
      <c r="AI690" s="161"/>
      <c r="AJ690" s="161"/>
      <c r="AK690" s="161"/>
      <c r="AL690" s="161"/>
      <c r="AM690" s="161"/>
      <c r="AN690" s="3"/>
      <c r="AO690" s="3"/>
      <c r="AP690" s="688"/>
      <c r="AQ690" s="688"/>
      <c r="AR690" s="688"/>
      <c r="AS690" s="688"/>
      <c r="AT690" s="688"/>
      <c r="AU690" s="688"/>
      <c r="AV690" s="688"/>
      <c r="AW690" s="688"/>
      <c r="AX690" s="726"/>
      <c r="AY690" s="726"/>
      <c r="AZ690" s="726"/>
      <c r="BA690" s="726"/>
      <c r="BB690" s="690"/>
      <c r="BC690" s="8"/>
      <c r="BD690" s="173"/>
      <c r="BE690" s="773"/>
      <c r="BF690" s="173"/>
      <c r="BG690" s="173"/>
      <c r="BH690" s="173"/>
    </row>
    <row r="691" spans="1:85" s="4" customFormat="1" ht="15" customHeight="1">
      <c r="A691" s="770"/>
      <c r="B691" s="7"/>
      <c r="C691" s="732"/>
      <c r="D691" s="732"/>
      <c r="E691" s="732"/>
      <c r="F691" s="732"/>
      <c r="G691" s="161"/>
      <c r="H691" s="161"/>
      <c r="I691" s="224"/>
      <c r="J691" s="633" t="s">
        <v>1145</v>
      </c>
      <c r="K691" s="224"/>
      <c r="L691" s="224"/>
      <c r="M691" s="224"/>
      <c r="N691" s="224"/>
      <c r="O691" s="224"/>
      <c r="P691" s="224"/>
      <c r="Q691" s="161"/>
      <c r="R691" s="1439">
        <v>0</v>
      </c>
      <c r="S691" s="1440"/>
      <c r="T691" s="1440"/>
      <c r="U691" s="1441"/>
      <c r="V691" s="3"/>
      <c r="W691" s="3"/>
      <c r="X691" s="3"/>
      <c r="Y691" s="161"/>
      <c r="Z691" s="161"/>
      <c r="AA691" s="161"/>
      <c r="AB691" s="161" t="s">
        <v>1146</v>
      </c>
      <c r="AC691" s="161"/>
      <c r="AD691" s="161"/>
      <c r="AE691" s="161"/>
      <c r="AF691" s="161"/>
      <c r="AG691" s="161"/>
      <c r="AH691" s="161"/>
      <c r="AI691" s="161"/>
      <c r="AJ691" s="1439">
        <v>0</v>
      </c>
      <c r="AK691" s="1440"/>
      <c r="AL691" s="1440"/>
      <c r="AM691" s="1441"/>
      <c r="AN691" s="3"/>
      <c r="AO691" s="3"/>
      <c r="AP691" s="161"/>
      <c r="AQ691" s="3"/>
      <c r="AR691" s="161"/>
      <c r="AS691" s="161"/>
      <c r="AT691" s="161"/>
      <c r="AU691" s="161"/>
      <c r="AV691" s="161"/>
      <c r="AW691" s="688" t="s">
        <v>1149</v>
      </c>
      <c r="AX691" s="1426">
        <f>'Control Panel'!D1282</f>
        <v>0</v>
      </c>
      <c r="AY691" s="1426"/>
      <c r="AZ691" s="1426"/>
      <c r="BA691" s="1426"/>
      <c r="BB691" s="729"/>
      <c r="BC691" s="8"/>
      <c r="BD691" s="173"/>
      <c r="BE691" s="773"/>
      <c r="BF691" s="173"/>
      <c r="BG691" s="173"/>
      <c r="BH691" s="173"/>
    </row>
    <row r="692" spans="1:85" s="4" customFormat="1" ht="7" customHeight="1">
      <c r="A692" s="770"/>
      <c r="B692" s="7"/>
      <c r="C692" s="732"/>
      <c r="D692" s="732"/>
      <c r="E692" s="732"/>
      <c r="F692" s="732"/>
      <c r="G692" s="161"/>
      <c r="H692" s="161"/>
      <c r="I692" s="692"/>
      <c r="J692" s="633"/>
      <c r="K692" s="692"/>
      <c r="L692" s="692"/>
      <c r="M692" s="692"/>
      <c r="N692" s="692"/>
      <c r="O692" s="692"/>
      <c r="P692" s="692"/>
      <c r="Q692" s="161"/>
      <c r="R692" s="3"/>
      <c r="S692" s="3"/>
      <c r="T692" s="3"/>
      <c r="U692" s="3"/>
      <c r="V692" s="3"/>
      <c r="W692" s="3"/>
      <c r="X692" s="3"/>
      <c r="Y692" s="161"/>
      <c r="Z692" s="161"/>
      <c r="AA692" s="161"/>
      <c r="AB692" s="161"/>
      <c r="AC692" s="161"/>
      <c r="AD692" s="161"/>
      <c r="AE692" s="161"/>
      <c r="AF692" s="161"/>
      <c r="AG692" s="161"/>
      <c r="AH692" s="161"/>
      <c r="AI692" s="161"/>
      <c r="AJ692" s="161"/>
      <c r="AK692" s="161"/>
      <c r="AL692" s="161"/>
      <c r="AM692" s="161"/>
      <c r="AN692" s="161"/>
      <c r="AO692" s="161"/>
      <c r="AP692" s="161"/>
      <c r="AQ692" s="3"/>
      <c r="AR692" s="161"/>
      <c r="AS692" s="161"/>
      <c r="AT692" s="161"/>
      <c r="AU692" s="161"/>
      <c r="AV692" s="161"/>
      <c r="AW692" s="688"/>
      <c r="AX692" s="654"/>
      <c r="AY692" s="654"/>
      <c r="AZ692" s="654"/>
      <c r="BA692" s="654"/>
      <c r="BB692" s="729"/>
      <c r="BC692" s="8"/>
      <c r="BD692" s="173"/>
      <c r="BE692" s="773"/>
      <c r="BF692" s="173"/>
      <c r="BG692" s="173"/>
      <c r="BH692" s="173"/>
    </row>
    <row r="693" spans="1:85" s="4" customFormat="1" ht="15" customHeight="1">
      <c r="A693" s="770"/>
      <c r="B693" s="7"/>
      <c r="C693" s="732"/>
      <c r="D693" s="732"/>
      <c r="E693" s="732"/>
      <c r="F693" s="732"/>
      <c r="G693" s="161"/>
      <c r="H693" s="161"/>
      <c r="I693" s="692"/>
      <c r="J693" s="692"/>
      <c r="K693" s="692"/>
      <c r="L693" s="692"/>
      <c r="M693" s="692"/>
      <c r="N693" s="692"/>
      <c r="O693" s="692"/>
      <c r="P693" s="692"/>
      <c r="Q693" s="161"/>
      <c r="R693" s="161"/>
      <c r="S693" s="161"/>
      <c r="T693" s="3"/>
      <c r="U693" s="3"/>
      <c r="V693" s="3"/>
      <c r="W693" s="3"/>
      <c r="X693" s="3"/>
      <c r="Y693" s="161"/>
      <c r="Z693" s="161"/>
      <c r="AA693" s="161"/>
      <c r="AB693" s="161"/>
      <c r="AC693" s="161"/>
      <c r="AD693" s="161"/>
      <c r="AE693" s="161"/>
      <c r="AF693" s="161"/>
      <c r="AG693" s="161"/>
      <c r="AH693" s="161"/>
      <c r="AI693" s="161"/>
      <c r="AJ693" s="161"/>
      <c r="AK693" s="161"/>
      <c r="AL693" s="161"/>
      <c r="AM693" s="161"/>
      <c r="AN693" s="161"/>
      <c r="AO693" s="161"/>
      <c r="AP693" s="161"/>
      <c r="AQ693" s="3"/>
      <c r="AR693" s="161"/>
      <c r="AS693" s="161"/>
      <c r="AT693" s="161"/>
      <c r="AU693" s="161"/>
      <c r="AV693" s="161"/>
      <c r="AW693" s="688" t="s">
        <v>1150</v>
      </c>
      <c r="AX693" s="1426">
        <f>'Control Panel'!D1286</f>
        <v>0</v>
      </c>
      <c r="AY693" s="1426"/>
      <c r="AZ693" s="1426"/>
      <c r="BA693" s="1426"/>
      <c r="BB693" s="729"/>
      <c r="BC693" s="8"/>
      <c r="BD693" s="173"/>
      <c r="BE693" s="773"/>
      <c r="BF693" s="173"/>
      <c r="BG693" s="173"/>
      <c r="BH693" s="173"/>
    </row>
    <row r="694" spans="1:85" s="4" customFormat="1" ht="7" customHeight="1">
      <c r="A694" s="770"/>
      <c r="B694" s="7"/>
      <c r="C694" s="732"/>
      <c r="D694" s="732"/>
      <c r="E694" s="732"/>
      <c r="F694" s="732"/>
      <c r="G694" s="161"/>
      <c r="H694" s="161"/>
      <c r="I694" s="692"/>
      <c r="J694" s="692"/>
      <c r="K694" s="692"/>
      <c r="L694" s="692"/>
      <c r="M694" s="692"/>
      <c r="N694" s="692"/>
      <c r="O694" s="692"/>
      <c r="P694" s="692"/>
      <c r="Q694" s="161"/>
      <c r="R694" s="161"/>
      <c r="S694" s="161"/>
      <c r="T694" s="3"/>
      <c r="U694" s="3"/>
      <c r="V694" s="3"/>
      <c r="W694" s="3"/>
      <c r="X694" s="3"/>
      <c r="Y694" s="161"/>
      <c r="Z694" s="161"/>
      <c r="AA694" s="161"/>
      <c r="AB694" s="161"/>
      <c r="AC694" s="161"/>
      <c r="AD694" s="161"/>
      <c r="AE694" s="161"/>
      <c r="AF694" s="161"/>
      <c r="AG694" s="161"/>
      <c r="AH694" s="161"/>
      <c r="AI694" s="161"/>
      <c r="AJ694" s="161"/>
      <c r="AK694" s="161"/>
      <c r="AL694" s="161"/>
      <c r="AM694" s="161"/>
      <c r="AN694" s="161"/>
      <c r="AO694" s="161"/>
      <c r="AP694" s="161"/>
      <c r="AQ694" s="3"/>
      <c r="AR694" s="161"/>
      <c r="AS694" s="161"/>
      <c r="AT694" s="161"/>
      <c r="AU694" s="161"/>
      <c r="AV694" s="161"/>
      <c r="AW694" s="688"/>
      <c r="AX694" s="704"/>
      <c r="AY694" s="704"/>
      <c r="AZ694" s="704"/>
      <c r="BA694" s="704"/>
      <c r="BB694" s="690"/>
      <c r="BC694" s="8"/>
      <c r="BD694" s="173"/>
      <c r="BE694" s="773"/>
      <c r="BF694" s="173"/>
      <c r="BG694" s="173"/>
      <c r="BH694" s="173"/>
    </row>
    <row r="695" spans="1:85" s="4" customFormat="1" ht="15" customHeight="1">
      <c r="A695" s="770"/>
      <c r="B695" s="7"/>
      <c r="C695" s="732"/>
      <c r="D695" s="732"/>
      <c r="E695" s="732"/>
      <c r="F695" s="732"/>
      <c r="G695" s="161"/>
      <c r="H695" s="161"/>
      <c r="I695" s="778" t="s">
        <v>1151</v>
      </c>
      <c r="J695" s="783"/>
      <c r="K695" s="783"/>
      <c r="L695" s="783"/>
      <c r="M695" s="783"/>
      <c r="N695" s="728"/>
      <c r="O695" s="728"/>
      <c r="P695" s="654"/>
      <c r="Q695" s="654"/>
      <c r="R695" s="654"/>
      <c r="S695" s="654"/>
      <c r="T695" s="654"/>
      <c r="U695" s="654"/>
      <c r="V695" s="654"/>
      <c r="W695" s="654"/>
      <c r="X695" s="654"/>
      <c r="Y695" s="654"/>
      <c r="Z695" s="702"/>
      <c r="AA695" s="701"/>
      <c r="AB695" s="702"/>
      <c r="AC695" s="702"/>
      <c r="AD695" s="702"/>
      <c r="AE695" s="702"/>
      <c r="AF695" s="702"/>
      <c r="AG695" s="702"/>
      <c r="AH695" s="702"/>
      <c r="AI695" s="702"/>
      <c r="AJ695" s="654"/>
      <c r="AK695" s="654"/>
      <c r="AL695" s="654"/>
      <c r="AM695" s="654"/>
      <c r="AN695" s="654"/>
      <c r="AO695" s="654"/>
      <c r="AP695" s="654"/>
      <c r="AQ695" s="654"/>
      <c r="AR695" s="654"/>
      <c r="AS695" s="654"/>
      <c r="AT695" s="654"/>
      <c r="AU695" s="654"/>
      <c r="AV695" s="654"/>
      <c r="AW695" s="654"/>
      <c r="AX695" s="654"/>
      <c r="AY695" s="654"/>
      <c r="AZ695" s="654"/>
      <c r="BA695" s="654"/>
      <c r="BB695" s="781"/>
      <c r="BC695" s="8"/>
      <c r="BD695" s="173"/>
      <c r="BE695" s="773"/>
      <c r="BF695" s="173"/>
      <c r="BG695" s="173"/>
      <c r="BH695" s="173"/>
    </row>
    <row r="696" spans="1:85" s="4" customFormat="1" ht="15" customHeight="1">
      <c r="A696" s="770"/>
      <c r="B696" s="7"/>
      <c r="C696" s="732"/>
      <c r="D696" s="732"/>
      <c r="E696" s="732"/>
      <c r="F696" s="732"/>
      <c r="G696" s="161"/>
      <c r="H696" s="161"/>
      <c r="I696" s="161"/>
      <c r="J696" s="75"/>
      <c r="K696" s="75"/>
      <c r="L696" s="75"/>
      <c r="M696" s="75"/>
      <c r="N696" s="75"/>
      <c r="O696" s="75"/>
      <c r="P696" s="75"/>
      <c r="Q696" s="161"/>
      <c r="R696" s="161"/>
      <c r="S696" s="161"/>
      <c r="T696" s="3"/>
      <c r="U696" s="3"/>
      <c r="V696" s="3"/>
      <c r="W696" s="161"/>
      <c r="X696" s="3"/>
      <c r="Y696" s="3"/>
      <c r="Z696" s="161"/>
      <c r="AA696" s="161"/>
      <c r="AB696" s="161"/>
      <c r="AC696" s="161"/>
      <c r="AD696" s="161"/>
      <c r="AE696" s="161"/>
      <c r="AF696" s="161"/>
      <c r="AG696" s="161"/>
      <c r="AH696" s="161"/>
      <c r="AI696" s="161"/>
      <c r="AJ696" s="161"/>
      <c r="AK696" s="161"/>
      <c r="AL696" s="161"/>
      <c r="AM696" s="161"/>
      <c r="AN696" s="3"/>
      <c r="AO696" s="3"/>
      <c r="AP696" s="777"/>
      <c r="AQ696" s="777"/>
      <c r="AR696" s="777"/>
      <c r="AS696" s="777"/>
      <c r="AT696" s="777"/>
      <c r="AU696" s="777"/>
      <c r="AV696" s="777"/>
      <c r="AW696" s="777"/>
      <c r="AX696" s="779"/>
      <c r="AY696" s="779"/>
      <c r="AZ696" s="779"/>
      <c r="BA696" s="779"/>
      <c r="BB696" s="781"/>
      <c r="BC696" s="8"/>
      <c r="BD696" s="173"/>
      <c r="BE696" s="773"/>
      <c r="BF696" s="173"/>
      <c r="BG696" s="173"/>
      <c r="BH696" s="173"/>
    </row>
    <row r="697" spans="1:85" s="4" customFormat="1" ht="15" customHeight="1">
      <c r="A697" s="770"/>
      <c r="B697" s="7"/>
      <c r="C697" s="732"/>
      <c r="D697" s="732"/>
      <c r="E697" s="732"/>
      <c r="F697" s="732"/>
      <c r="G697" s="161"/>
      <c r="H697" s="161"/>
      <c r="I697" s="782"/>
      <c r="J697" s="633" t="s">
        <v>1265</v>
      </c>
      <c r="K697" s="782"/>
      <c r="L697" s="782"/>
      <c r="M697" s="782"/>
      <c r="N697" s="782"/>
      <c r="O697" s="782"/>
      <c r="P697" s="782"/>
      <c r="Q697" s="161"/>
      <c r="R697" s="1439">
        <v>0</v>
      </c>
      <c r="S697" s="1440"/>
      <c r="T697" s="1440"/>
      <c r="U697" s="1441"/>
      <c r="V697" s="791" t="s">
        <v>422</v>
      </c>
      <c r="W697" s="3"/>
      <c r="X697" s="3"/>
      <c r="Y697" s="161"/>
      <c r="Z697" s="161"/>
      <c r="AA697" s="161"/>
      <c r="AB697" s="161"/>
      <c r="AC697" s="161"/>
      <c r="AD697" s="161"/>
      <c r="AE697" s="161"/>
      <c r="AF697" s="161"/>
      <c r="AG697" s="161"/>
      <c r="AH697" s="161"/>
      <c r="AI697" s="161"/>
      <c r="AJ697" s="161"/>
      <c r="AK697" s="161"/>
      <c r="AL697" s="161"/>
      <c r="AM697" s="161"/>
      <c r="AN697" s="3"/>
      <c r="AO697" s="3"/>
      <c r="AP697" s="161"/>
      <c r="AQ697" s="3"/>
      <c r="AR697" s="161"/>
      <c r="AS697" s="161"/>
      <c r="AT697" s="161"/>
      <c r="AU697" s="161"/>
      <c r="AV697" s="161"/>
      <c r="AW697" s="777" t="s">
        <v>1266</v>
      </c>
      <c r="AX697" s="1426">
        <f>'Control Panel'!D1255</f>
        <v>0</v>
      </c>
      <c r="AY697" s="1426"/>
      <c r="AZ697" s="1426"/>
      <c r="BA697" s="1426"/>
      <c r="BB697" s="781"/>
      <c r="BC697" s="8"/>
      <c r="BD697" s="173"/>
      <c r="BE697" s="773"/>
      <c r="BF697" s="173"/>
      <c r="BG697" s="173"/>
      <c r="BH697" s="173"/>
    </row>
    <row r="698" spans="1:85" s="4" customFormat="1" ht="7" customHeight="1">
      <c r="A698" s="770"/>
      <c r="B698" s="7"/>
      <c r="C698" s="732"/>
      <c r="D698" s="732"/>
      <c r="E698" s="732"/>
      <c r="F698" s="732"/>
      <c r="G698" s="161"/>
      <c r="H698" s="161"/>
      <c r="I698" s="782"/>
      <c r="J698" s="633"/>
      <c r="K698" s="782"/>
      <c r="L698" s="782"/>
      <c r="M698" s="782"/>
      <c r="N698" s="782"/>
      <c r="O698" s="782"/>
      <c r="P698" s="782"/>
      <c r="Q698" s="161"/>
      <c r="R698" s="3"/>
      <c r="S698" s="3"/>
      <c r="T698" s="3"/>
      <c r="U698" s="3"/>
      <c r="V698" s="3"/>
      <c r="W698" s="3"/>
      <c r="X698" s="3"/>
      <c r="Y698" s="161"/>
      <c r="Z698" s="161"/>
      <c r="AA698" s="161"/>
      <c r="AB698" s="161"/>
      <c r="AC698" s="161"/>
      <c r="AD698" s="161"/>
      <c r="AE698" s="161"/>
      <c r="AF698" s="161"/>
      <c r="AG698" s="161"/>
      <c r="AH698" s="161"/>
      <c r="AI698" s="161"/>
      <c r="AJ698" s="161"/>
      <c r="AK698" s="161"/>
      <c r="AL698" s="161"/>
      <c r="AM698" s="161"/>
      <c r="AN698" s="161"/>
      <c r="AO698" s="161"/>
      <c r="AP698" s="161"/>
      <c r="AQ698" s="3"/>
      <c r="AR698" s="161"/>
      <c r="AS698" s="161"/>
      <c r="AT698" s="161"/>
      <c r="AU698" s="161"/>
      <c r="AV698" s="161"/>
      <c r="AW698" s="777"/>
      <c r="AX698" s="654"/>
      <c r="AY698" s="654"/>
      <c r="AZ698" s="654"/>
      <c r="BA698" s="654"/>
      <c r="BB698" s="781"/>
      <c r="BC698" s="8"/>
      <c r="BD698" s="173"/>
      <c r="BE698" s="773"/>
      <c r="BF698" s="173"/>
      <c r="BG698" s="173"/>
      <c r="BH698" s="173"/>
    </row>
    <row r="699" spans="1:85" s="4" customFormat="1" ht="15" customHeight="1">
      <c r="A699" s="770"/>
      <c r="B699" s="7"/>
      <c r="C699" s="732"/>
      <c r="D699" s="732"/>
      <c r="E699" s="732"/>
      <c r="F699" s="732"/>
      <c r="G699" s="161"/>
      <c r="H699" s="161"/>
      <c r="I699" s="782"/>
      <c r="J699" s="782"/>
      <c r="K699" s="782"/>
      <c r="L699" s="782"/>
      <c r="M699" s="782"/>
      <c r="N699" s="782"/>
      <c r="O699" s="782"/>
      <c r="P699" s="782"/>
      <c r="Q699" s="161"/>
      <c r="R699" s="161"/>
      <c r="S699" s="161"/>
      <c r="T699" s="3"/>
      <c r="U699" s="3"/>
      <c r="V699" s="3"/>
      <c r="W699" s="3"/>
      <c r="X699" s="3"/>
      <c r="Y699" s="161"/>
      <c r="Z699" s="161"/>
      <c r="AA699" s="161"/>
      <c r="AB699" s="161"/>
      <c r="AC699" s="161"/>
      <c r="AD699" s="161"/>
      <c r="AE699" s="161"/>
      <c r="AF699" s="161"/>
      <c r="AG699" s="161"/>
      <c r="AH699" s="161"/>
      <c r="AI699" s="161"/>
      <c r="AJ699" s="161"/>
      <c r="AK699" s="161"/>
      <c r="AL699" s="161"/>
      <c r="AM699" s="161"/>
      <c r="AN699" s="161"/>
      <c r="AO699" s="161"/>
      <c r="AP699" s="161"/>
      <c r="AQ699" s="3"/>
      <c r="AR699" s="161"/>
      <c r="AS699" s="161"/>
      <c r="AT699" s="161"/>
      <c r="AU699" s="161"/>
      <c r="AV699" s="161"/>
      <c r="AW699" s="777"/>
      <c r="AX699" s="1426"/>
      <c r="AY699" s="1426"/>
      <c r="AZ699" s="1426"/>
      <c r="BA699" s="1426"/>
      <c r="BB699" s="781"/>
      <c r="BC699" s="8"/>
      <c r="BD699" s="173"/>
      <c r="BE699" s="773"/>
      <c r="BF699" s="173"/>
      <c r="BG699" s="173"/>
      <c r="BH699" s="173"/>
    </row>
    <row r="700" spans="1:85" s="4" customFormat="1" ht="7" customHeight="1">
      <c r="A700" s="770"/>
      <c r="B700" s="7"/>
      <c r="C700" s="732"/>
      <c r="D700" s="732"/>
      <c r="E700" s="732"/>
      <c r="F700" s="732"/>
      <c r="G700" s="161"/>
      <c r="H700" s="161"/>
      <c r="I700" s="782"/>
      <c r="J700" s="782"/>
      <c r="K700" s="782"/>
      <c r="L700" s="782"/>
      <c r="M700" s="782"/>
      <c r="N700" s="782"/>
      <c r="O700" s="782"/>
      <c r="P700" s="782"/>
      <c r="Q700" s="161"/>
      <c r="R700" s="161"/>
      <c r="S700" s="161"/>
      <c r="T700" s="3"/>
      <c r="U700" s="3"/>
      <c r="V700" s="3"/>
      <c r="W700" s="3"/>
      <c r="X700" s="3"/>
      <c r="Y700" s="161"/>
      <c r="Z700" s="161"/>
      <c r="AA700" s="161"/>
      <c r="AB700" s="161"/>
      <c r="AC700" s="161"/>
      <c r="AD700" s="161"/>
      <c r="AE700" s="161"/>
      <c r="AF700" s="161"/>
      <c r="AG700" s="161"/>
      <c r="AH700" s="161"/>
      <c r="AI700" s="161"/>
      <c r="AJ700" s="161"/>
      <c r="AK700" s="161"/>
      <c r="AL700" s="161"/>
      <c r="AM700" s="161"/>
      <c r="AN700" s="161"/>
      <c r="AO700" s="161"/>
      <c r="AP700" s="161"/>
      <c r="AQ700" s="3"/>
      <c r="AR700" s="161"/>
      <c r="AS700" s="161"/>
      <c r="AT700" s="161"/>
      <c r="AU700" s="161"/>
      <c r="AV700" s="161"/>
      <c r="AW700" s="777"/>
      <c r="AX700" s="780"/>
      <c r="AY700" s="780"/>
      <c r="AZ700" s="780"/>
      <c r="BA700" s="780"/>
      <c r="BB700" s="781"/>
      <c r="BC700" s="8"/>
      <c r="BD700" s="173"/>
      <c r="BE700" s="773"/>
      <c r="BF700" s="173"/>
      <c r="BG700" s="173"/>
      <c r="BH700" s="173"/>
    </row>
    <row r="701" spans="1:85" s="4" customFormat="1" ht="18" customHeight="1">
      <c r="A701" s="770"/>
      <c r="B701" s="359">
        <v>1</v>
      </c>
      <c r="C701" s="732"/>
      <c r="D701" s="732"/>
      <c r="E701" s="732"/>
      <c r="F701" s="732"/>
      <c r="G701" s="161"/>
      <c r="H701" s="161"/>
      <c r="I701" s="224"/>
      <c r="J701" s="224"/>
      <c r="K701" s="224"/>
      <c r="L701" s="224"/>
      <c r="M701" s="224"/>
      <c r="N701" s="224"/>
      <c r="O701" s="224"/>
      <c r="P701" s="224"/>
      <c r="Q701" s="161"/>
      <c r="R701" s="161"/>
      <c r="S701" s="161"/>
      <c r="T701" s="161"/>
      <c r="U701" s="220"/>
      <c r="V701" s="365"/>
      <c r="W701" s="365"/>
      <c r="X701" s="365"/>
      <c r="Y701" s="220"/>
      <c r="Z701" s="161"/>
      <c r="AA701" s="161"/>
      <c r="AB701" s="161"/>
      <c r="AC701" s="161"/>
      <c r="AD701" s="161"/>
      <c r="AE701" s="161"/>
      <c r="AF701" s="161"/>
      <c r="AG701" s="161"/>
      <c r="AH701" s="161"/>
      <c r="AI701" s="161"/>
      <c r="AJ701" s="161"/>
      <c r="AK701" s="161"/>
      <c r="AL701" s="161"/>
      <c r="AM701" s="161"/>
      <c r="AN701" s="161"/>
      <c r="AO701" s="161"/>
      <c r="AP701" s="1371" t="s">
        <v>354</v>
      </c>
      <c r="AQ701" s="1371"/>
      <c r="AR701" s="1371"/>
      <c r="AS701" s="1371"/>
      <c r="AT701" s="1371"/>
      <c r="AU701" s="1371"/>
      <c r="AV701" s="1371"/>
      <c r="AW701" s="1371"/>
      <c r="AX701" s="1432">
        <f>IF('Control Panel'!E1215="Not Available", "Not Available", 'Control Panel'!D1288)</f>
        <v>0</v>
      </c>
      <c r="AY701" s="1432"/>
      <c r="AZ701" s="1432"/>
      <c r="BA701" s="1432"/>
      <c r="BB701" s="69"/>
      <c r="BC701" s="8"/>
      <c r="BD701" s="173"/>
      <c r="BE701" s="773"/>
      <c r="BF701" s="173"/>
      <c r="BG701" s="173"/>
      <c r="BH701" s="173"/>
    </row>
    <row r="702" spans="1:85" s="4" customFormat="1" ht="6.75" customHeight="1">
      <c r="A702" s="770"/>
      <c r="B702" s="7"/>
      <c r="C702" s="732"/>
      <c r="D702" s="732"/>
      <c r="E702" s="732"/>
      <c r="F702" s="732"/>
      <c r="G702" s="161"/>
      <c r="H702" s="161"/>
      <c r="I702" s="161"/>
      <c r="J702" s="161"/>
      <c r="K702" s="161"/>
      <c r="L702" s="161"/>
      <c r="M702" s="161"/>
      <c r="N702" s="161"/>
      <c r="O702" s="161"/>
      <c r="P702" s="161"/>
      <c r="Q702" s="161"/>
      <c r="R702" s="161"/>
      <c r="S702" s="161"/>
      <c r="T702" s="161"/>
      <c r="U702" s="161"/>
      <c r="V702" s="161"/>
      <c r="W702" s="161"/>
      <c r="X702" s="161"/>
      <c r="Y702" s="161"/>
      <c r="Z702" s="161"/>
      <c r="AA702" s="161"/>
      <c r="AB702" s="161"/>
      <c r="AC702" s="161"/>
      <c r="AD702" s="161"/>
      <c r="AE702" s="161"/>
      <c r="AF702" s="161"/>
      <c r="AG702" s="161"/>
      <c r="AH702" s="161"/>
      <c r="AI702" s="161"/>
      <c r="AJ702" s="161"/>
      <c r="AK702" s="161"/>
      <c r="AL702" s="161"/>
      <c r="AM702" s="161"/>
      <c r="AN702" s="161"/>
      <c r="AO702" s="161"/>
      <c r="AP702" s="161"/>
      <c r="AQ702" s="161"/>
      <c r="AR702" s="161"/>
      <c r="AS702" s="161"/>
      <c r="AT702" s="161"/>
      <c r="AU702" s="161"/>
      <c r="AV702" s="161"/>
      <c r="AW702" s="161"/>
      <c r="AX702" s="665"/>
      <c r="AY702" s="665"/>
      <c r="AZ702" s="665"/>
      <c r="BA702" s="665"/>
      <c r="BB702" s="161"/>
      <c r="BC702" s="8"/>
      <c r="BD702" s="173"/>
      <c r="BE702" s="773"/>
      <c r="BF702" s="173"/>
      <c r="BG702" s="173"/>
      <c r="BH702" s="173"/>
    </row>
    <row r="703" spans="1:85" s="4" customFormat="1" ht="9.75" customHeight="1">
      <c r="A703" s="770"/>
      <c r="B703" s="7"/>
      <c r="C703" s="733"/>
      <c r="D703" s="733"/>
      <c r="E703" s="733"/>
      <c r="F703" s="733"/>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61"/>
      <c r="BC703" s="8"/>
      <c r="BD703" s="173"/>
      <c r="BE703" s="773"/>
      <c r="BF703" s="173"/>
      <c r="BG703" s="173"/>
      <c r="BH703" s="173"/>
    </row>
    <row r="704" spans="1:85" s="3" customFormat="1" ht="16.5" customHeight="1">
      <c r="A704" s="770"/>
      <c r="B704" s="570"/>
      <c r="C704" s="1433" t="s">
        <v>3938</v>
      </c>
      <c r="D704" s="1433"/>
      <c r="E704" s="1433"/>
      <c r="F704" s="1433"/>
      <c r="G704" s="161"/>
      <c r="H704" s="161"/>
      <c r="I704" s="161"/>
      <c r="J704" s="161"/>
      <c r="K704" s="161"/>
      <c r="L704" s="161"/>
      <c r="M704" s="161"/>
      <c r="N704" s="161"/>
      <c r="O704" s="161"/>
      <c r="P704" s="161"/>
      <c r="Q704" s="161"/>
      <c r="R704" s="161"/>
      <c r="S704" s="161"/>
      <c r="T704" s="161"/>
      <c r="U704" s="161"/>
      <c r="V704" s="161"/>
      <c r="W704" s="161"/>
      <c r="X704" s="161"/>
      <c r="Y704" s="161"/>
      <c r="Z704" s="161"/>
      <c r="AA704" s="161"/>
      <c r="AB704" s="161"/>
      <c r="AC704" s="161"/>
      <c r="AD704" s="161"/>
      <c r="AE704" s="161"/>
      <c r="AF704" s="161"/>
      <c r="AG704" s="161"/>
      <c r="AH704" s="161"/>
      <c r="AI704" s="161"/>
      <c r="AJ704" s="161"/>
      <c r="AK704" s="161"/>
      <c r="AL704" s="161"/>
      <c r="AM704" s="161"/>
      <c r="AN704" s="161"/>
      <c r="AO704" s="161"/>
      <c r="AP704" s="161"/>
      <c r="AQ704" s="161"/>
      <c r="AR704" s="161"/>
      <c r="AS704" s="161"/>
      <c r="AT704" s="161"/>
      <c r="AU704" s="161"/>
      <c r="AV704" s="161"/>
      <c r="AW704" s="161"/>
      <c r="AX704" s="161"/>
      <c r="AY704" s="161"/>
      <c r="AZ704" s="161"/>
      <c r="BA704" s="161"/>
      <c r="BB704" s="161"/>
      <c r="BC704" s="8"/>
      <c r="BD704" s="173"/>
      <c r="BE704" s="773"/>
      <c r="BF704" s="173"/>
      <c r="BG704" s="173"/>
      <c r="BH704" s="173"/>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6.75" customHeight="1">
      <c r="A705" s="770"/>
      <c r="B705" s="7"/>
      <c r="C705" s="1434"/>
      <c r="D705" s="1434"/>
      <c r="E705" s="1434"/>
      <c r="F705" s="1434"/>
      <c r="G705" s="633"/>
      <c r="H705" s="633"/>
      <c r="I705" s="1462" t="s">
        <v>73</v>
      </c>
      <c r="J705" s="1462"/>
      <c r="K705" s="1462"/>
      <c r="L705" s="1462"/>
      <c r="M705" s="1462"/>
      <c r="N705" s="702"/>
      <c r="O705" s="702"/>
      <c r="P705" s="702"/>
      <c r="Q705" s="1445"/>
      <c r="R705" s="1445"/>
      <c r="S705" s="1445"/>
      <c r="T705" s="1445"/>
      <c r="U705" s="1445"/>
      <c r="V705" s="702"/>
      <c r="W705" s="702"/>
      <c r="X705" s="702"/>
      <c r="Y705" s="702"/>
      <c r="Z705" s="702"/>
      <c r="AA705" s="702"/>
      <c r="AB705" s="702"/>
      <c r="AC705" s="702"/>
      <c r="AD705" s="702"/>
      <c r="AE705" s="702"/>
      <c r="AF705" s="702"/>
      <c r="AG705" s="702"/>
      <c r="AH705" s="702"/>
      <c r="AI705" s="702"/>
      <c r="AJ705" s="702"/>
      <c r="AK705" s="702"/>
      <c r="AL705" s="702"/>
      <c r="AM705" s="702"/>
      <c r="AN705" s="702"/>
      <c r="AO705" s="702"/>
      <c r="AP705" s="702"/>
      <c r="AQ705" s="702"/>
      <c r="AR705" s="702"/>
      <c r="AS705" s="702"/>
      <c r="AT705" s="702"/>
      <c r="AU705" s="702"/>
      <c r="AV705" s="702"/>
      <c r="AW705" s="702"/>
      <c r="AX705" s="654"/>
      <c r="AY705" s="654"/>
      <c r="AZ705" s="654"/>
      <c r="BA705" s="654"/>
      <c r="BB705" s="161"/>
      <c r="BC705" s="8"/>
      <c r="BD705" s="173"/>
      <c r="BE705" s="773"/>
      <c r="BF705" s="173"/>
      <c r="BG705" s="173"/>
      <c r="BH705" s="173"/>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0.5" customHeight="1">
      <c r="A706" s="770"/>
      <c r="B706" s="7"/>
      <c r="C706" s="1434"/>
      <c r="D706" s="1434"/>
      <c r="E706" s="1434"/>
      <c r="F706" s="1434"/>
      <c r="G706" s="633"/>
      <c r="H706" s="633"/>
      <c r="I706" s="1462"/>
      <c r="J706" s="1462"/>
      <c r="K706" s="1462"/>
      <c r="L706" s="1462"/>
      <c r="M706" s="1462"/>
      <c r="N706" s="702"/>
      <c r="O706" s="702"/>
      <c r="P706" s="702"/>
      <c r="Q706" s="1445"/>
      <c r="R706" s="1445"/>
      <c r="S706" s="1445"/>
      <c r="T706" s="1445"/>
      <c r="U706" s="1445"/>
      <c r="V706" s="702"/>
      <c r="W706" s="702"/>
      <c r="X706" s="702"/>
      <c r="Y706" s="702"/>
      <c r="Z706" s="702"/>
      <c r="AA706" s="702"/>
      <c r="AB706" s="702"/>
      <c r="AC706" s="702"/>
      <c r="AD706" s="702"/>
      <c r="AE706" s="702"/>
      <c r="AF706" s="702"/>
      <c r="AG706" s="702"/>
      <c r="AH706" s="702"/>
      <c r="AI706" s="702"/>
      <c r="AJ706" s="702"/>
      <c r="AK706" s="702"/>
      <c r="AL706" s="702"/>
      <c r="AM706" s="702"/>
      <c r="AN706" s="702"/>
      <c r="AO706" s="702"/>
      <c r="AP706" s="702"/>
      <c r="AQ706" s="702"/>
      <c r="AR706" s="702"/>
      <c r="AS706" s="702"/>
      <c r="AT706" s="702"/>
      <c r="AU706" s="702"/>
      <c r="AV706" s="702"/>
      <c r="AW706" s="702"/>
      <c r="AX706" s="654"/>
      <c r="AY706" s="654"/>
      <c r="AZ706" s="654"/>
      <c r="BA706" s="654"/>
      <c r="BB706" s="161"/>
      <c r="BC706" s="8"/>
      <c r="BD706" s="173"/>
      <c r="BE706" s="773"/>
      <c r="BF706" s="173"/>
      <c r="BG706" s="173"/>
      <c r="BH706" s="173"/>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0"/>
      <c r="B707" s="7"/>
      <c r="C707" s="1434"/>
      <c r="D707" s="1434"/>
      <c r="E707" s="1434"/>
      <c r="F707" s="1434"/>
      <c r="G707" s="356"/>
      <c r="H707" s="356"/>
      <c r="I707" s="356"/>
      <c r="J707" s="356"/>
      <c r="K707" s="356"/>
      <c r="L707" s="356"/>
      <c r="M707" s="356"/>
      <c r="N707" s="356"/>
      <c r="O707" s="356"/>
      <c r="P707" s="356"/>
      <c r="Q707" s="356"/>
      <c r="R707" s="356"/>
      <c r="S707" s="356"/>
      <c r="T707" s="356"/>
      <c r="U707" s="356"/>
      <c r="V707" s="356"/>
      <c r="W707" s="356"/>
      <c r="X707" s="356"/>
      <c r="Y707" s="356"/>
      <c r="Z707" s="356"/>
      <c r="AA707" s="356"/>
      <c r="AB707" s="356"/>
      <c r="AC707" s="356"/>
      <c r="AD707" s="356"/>
      <c r="AE707" s="356"/>
      <c r="AF707" s="356"/>
      <c r="AG707" s="356"/>
      <c r="AH707" s="356"/>
      <c r="AI707" s="356"/>
      <c r="AJ707" s="356"/>
      <c r="AK707" s="356"/>
      <c r="AL707" s="356"/>
      <c r="AM707" s="356"/>
      <c r="AN707" s="356"/>
      <c r="AO707" s="356"/>
      <c r="AP707" s="356"/>
      <c r="AQ707" s="356"/>
      <c r="AR707" s="356"/>
      <c r="AS707" s="356"/>
      <c r="AT707" s="356"/>
      <c r="AU707" s="356"/>
      <c r="AV707" s="356"/>
      <c r="AW707" s="356"/>
      <c r="AX707" s="654"/>
      <c r="AY707" s="654"/>
      <c r="AZ707" s="654"/>
      <c r="BA707" s="654"/>
      <c r="BB707" s="161"/>
      <c r="BC707" s="8"/>
      <c r="BD707" s="173"/>
      <c r="BE707" s="773"/>
      <c r="BF707" s="173"/>
      <c r="BG707" s="173"/>
      <c r="BH707" s="173"/>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15" customHeight="1">
      <c r="A708" s="770"/>
      <c r="B708" s="7"/>
      <c r="C708" s="1272"/>
      <c r="D708" s="1272"/>
      <c r="E708" s="1272"/>
      <c r="F708" s="1272"/>
      <c r="G708" s="1273"/>
      <c r="H708" s="1273"/>
      <c r="I708" s="1273"/>
      <c r="J708" s="1273" t="s">
        <v>291</v>
      </c>
      <c r="K708" s="1273"/>
      <c r="L708" s="1273"/>
      <c r="M708" s="1273"/>
      <c r="N708" s="1273"/>
      <c r="O708" s="1273"/>
      <c r="P708" s="1273"/>
      <c r="Q708" s="1273"/>
      <c r="R708" s="1439">
        <v>0</v>
      </c>
      <c r="S708" s="1440"/>
      <c r="T708" s="1440"/>
      <c r="U708" s="1441"/>
      <c r="V708" s="1273" t="s">
        <v>7376</v>
      </c>
      <c r="W708" s="1273"/>
      <c r="X708" s="1273"/>
      <c r="Y708" s="1273"/>
      <c r="Z708" s="1273"/>
      <c r="AA708" s="1273"/>
      <c r="AB708" s="1273"/>
      <c r="AC708" s="1273"/>
      <c r="AD708" s="1273"/>
      <c r="AE708" s="1273"/>
      <c r="AF708" s="1273"/>
      <c r="AG708" s="1273"/>
      <c r="AH708" s="1273"/>
      <c r="AI708" s="1273"/>
      <c r="AJ708" s="1273"/>
      <c r="AK708" s="1273"/>
      <c r="AL708" s="1275"/>
      <c r="AM708" s="1275"/>
      <c r="AN708" s="1275"/>
      <c r="AO708" s="1275"/>
      <c r="AP708" s="1273"/>
      <c r="AQ708" s="1273"/>
      <c r="AR708" s="1273"/>
      <c r="AS708" s="1273"/>
      <c r="AT708" s="1343" t="s">
        <v>7409</v>
      </c>
      <c r="AU708" s="1343"/>
      <c r="AV708" s="1343"/>
      <c r="AW708" s="1343"/>
      <c r="AX708" s="1426">
        <f>'Control Panel'!K1197</f>
        <v>0</v>
      </c>
      <c r="AY708" s="1426"/>
      <c r="AZ708" s="1426"/>
      <c r="BA708" s="1426"/>
      <c r="BB708" s="161"/>
      <c r="BC708" s="8"/>
      <c r="BD708" s="173"/>
      <c r="BE708" s="773"/>
      <c r="BF708" s="173"/>
      <c r="BG708" s="173"/>
      <c r="BH708" s="173"/>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7.5" customHeight="1">
      <c r="A709" s="770"/>
      <c r="B709" s="7"/>
      <c r="C709" s="1272"/>
      <c r="D709" s="1272"/>
      <c r="E709" s="1272"/>
      <c r="F709" s="1272"/>
      <c r="G709" s="1273"/>
      <c r="H709" s="1273"/>
      <c r="I709" s="1273"/>
      <c r="J709" s="1273"/>
      <c r="K709" s="1273"/>
      <c r="L709" s="1273"/>
      <c r="M709" s="1273"/>
      <c r="N709" s="1273"/>
      <c r="O709" s="1273"/>
      <c r="P709" s="1273"/>
      <c r="Q709" s="1273"/>
      <c r="R709" s="1273"/>
      <c r="S709" s="1273"/>
      <c r="T709" s="1273"/>
      <c r="U709" s="1273"/>
      <c r="V709" s="1273"/>
      <c r="W709" s="1273"/>
      <c r="X709" s="1273"/>
      <c r="Y709" s="1273"/>
      <c r="Z709" s="1273"/>
      <c r="AA709" s="1273"/>
      <c r="AB709" s="1273"/>
      <c r="AC709" s="1273"/>
      <c r="AD709" s="1273"/>
      <c r="AE709" s="1273"/>
      <c r="AF709" s="1273"/>
      <c r="AG709" s="1273"/>
      <c r="AH709" s="1273"/>
      <c r="AI709" s="1273"/>
      <c r="AJ709" s="1273"/>
      <c r="AK709" s="1273"/>
      <c r="AL709" s="1275"/>
      <c r="AM709" s="1275"/>
      <c r="AN709" s="1275"/>
      <c r="AO709" s="1275"/>
      <c r="AP709" s="1273"/>
      <c r="AQ709" s="1273"/>
      <c r="AR709" s="1273"/>
      <c r="AS709" s="1273"/>
      <c r="AT709" s="1273"/>
      <c r="AU709" s="1273"/>
      <c r="AV709" s="1273"/>
      <c r="AW709" s="1273"/>
      <c r="AX709" s="654"/>
      <c r="AY709" s="654"/>
      <c r="AZ709" s="654"/>
      <c r="BA709" s="654"/>
      <c r="BB709" s="161"/>
      <c r="BC709" s="8"/>
      <c r="BD709" s="173"/>
      <c r="BE709" s="773"/>
      <c r="BF709" s="173"/>
      <c r="BG709" s="173"/>
      <c r="BH709" s="173"/>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0"/>
      <c r="B710" s="7"/>
      <c r="C710" s="1272"/>
      <c r="D710" s="1272"/>
      <c r="E710" s="1272"/>
      <c r="F710" s="1272"/>
      <c r="G710" s="1273"/>
      <c r="H710" s="1273"/>
      <c r="I710" s="1273"/>
      <c r="J710" s="1273" t="s">
        <v>14</v>
      </c>
      <c r="K710" s="1273"/>
      <c r="L710" s="1273"/>
      <c r="M710" s="1273"/>
      <c r="N710" s="1273"/>
      <c r="O710" s="1273"/>
      <c r="P710" s="1273"/>
      <c r="Q710" s="1273"/>
      <c r="R710" s="1439">
        <v>0</v>
      </c>
      <c r="S710" s="1440"/>
      <c r="T710" s="1440"/>
      <c r="U710" s="1441"/>
      <c r="V710" s="1273" t="s">
        <v>7376</v>
      </c>
      <c r="W710" s="1273"/>
      <c r="X710" s="1273"/>
      <c r="Y710" s="1273"/>
      <c r="Z710" s="1273"/>
      <c r="AA710" s="1439">
        <v>0</v>
      </c>
      <c r="AB710" s="1440"/>
      <c r="AC710" s="1440"/>
      <c r="AD710" s="1441"/>
      <c r="AE710" s="1273" t="s">
        <v>7377</v>
      </c>
      <c r="AF710" s="1273"/>
      <c r="AG710" s="1273"/>
      <c r="AH710" s="1273"/>
      <c r="AI710" s="1273"/>
      <c r="AJ710" s="1273"/>
      <c r="AK710" s="1273"/>
      <c r="AL710" s="1275"/>
      <c r="AM710" s="1275"/>
      <c r="AN710" s="1275"/>
      <c r="AO710" s="1275"/>
      <c r="AP710" s="1273"/>
      <c r="AQ710" s="1273"/>
      <c r="AR710" s="1431" t="s">
        <v>7410</v>
      </c>
      <c r="AS710" s="1431"/>
      <c r="AT710" s="1431"/>
      <c r="AU710" s="1431"/>
      <c r="AV710" s="1431"/>
      <c r="AW710" s="1431"/>
      <c r="AX710" s="1426">
        <f>'Control Panel'!K1198+'Control Panel'!M1199</f>
        <v>0</v>
      </c>
      <c r="AY710" s="1426"/>
      <c r="AZ710" s="1426"/>
      <c r="BA710" s="1426"/>
      <c r="BB710" s="161"/>
      <c r="BC710" s="8"/>
      <c r="BD710" s="173"/>
      <c r="BE710" s="773"/>
      <c r="BF710" s="173"/>
      <c r="BG710" s="173"/>
      <c r="BH710" s="173"/>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0"/>
      <c r="B711" s="7"/>
      <c r="C711" s="1272"/>
      <c r="D711" s="1272"/>
      <c r="E711" s="1272"/>
      <c r="F711" s="1272"/>
      <c r="G711" s="1273"/>
      <c r="H711" s="1273"/>
      <c r="I711" s="1273"/>
      <c r="J711" s="1273"/>
      <c r="K711" s="1273"/>
      <c r="L711" s="1273"/>
      <c r="M711" s="1273"/>
      <c r="N711" s="1273"/>
      <c r="O711" s="1273"/>
      <c r="P711" s="1273"/>
      <c r="Q711" s="1273"/>
      <c r="R711" s="1273"/>
      <c r="S711" s="1273"/>
      <c r="T711" s="1273"/>
      <c r="U711" s="1273"/>
      <c r="V711" s="1273"/>
      <c r="W711" s="1273"/>
      <c r="X711" s="1273"/>
      <c r="Y711" s="1273"/>
      <c r="Z711" s="1273"/>
      <c r="AA711" s="1273"/>
      <c r="AB711" s="1273"/>
      <c r="AC711" s="1273"/>
      <c r="AD711" s="1273"/>
      <c r="AE711" s="1273"/>
      <c r="AF711" s="1273"/>
      <c r="AG711" s="1273"/>
      <c r="AH711" s="1273"/>
      <c r="AI711" s="1273"/>
      <c r="AJ711" s="1273"/>
      <c r="AK711" s="1273"/>
      <c r="AL711" s="1275"/>
      <c r="AM711" s="1275"/>
      <c r="AN711" s="1275"/>
      <c r="AO711" s="1275"/>
      <c r="AP711" s="1273"/>
      <c r="AQ711" s="1273"/>
      <c r="AR711" s="1273"/>
      <c r="AS711" s="1273"/>
      <c r="AT711" s="1273"/>
      <c r="AU711" s="1273"/>
      <c r="AV711" s="1273"/>
      <c r="AW711" s="1273"/>
      <c r="AX711" s="654"/>
      <c r="AY711" s="654"/>
      <c r="AZ711" s="654"/>
      <c r="BA711" s="654"/>
      <c r="BB711" s="161"/>
      <c r="BC711" s="8"/>
      <c r="BD711" s="173"/>
      <c r="BE711" s="773"/>
      <c r="BF711" s="173"/>
      <c r="BG711" s="173"/>
      <c r="BH711" s="173"/>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0"/>
      <c r="B712" s="7"/>
      <c r="C712" s="1272"/>
      <c r="D712" s="1272"/>
      <c r="E712" s="1272"/>
      <c r="F712" s="1272"/>
      <c r="G712" s="1273"/>
      <c r="H712" s="1273"/>
      <c r="I712" s="1273"/>
      <c r="J712" s="1273" t="s">
        <v>3299</v>
      </c>
      <c r="K712" s="1273"/>
      <c r="L712" s="1273"/>
      <c r="M712" s="1273"/>
      <c r="N712" s="1273"/>
      <c r="O712" s="1273"/>
      <c r="P712" s="1273"/>
      <c r="Q712" s="1273"/>
      <c r="R712" s="1439">
        <v>0</v>
      </c>
      <c r="S712" s="1440"/>
      <c r="T712" s="1440"/>
      <c r="U712" s="1441"/>
      <c r="V712" s="1273" t="s">
        <v>7376</v>
      </c>
      <c r="W712" s="1273"/>
      <c r="X712" s="1273"/>
      <c r="Y712" s="1273"/>
      <c r="Z712" s="1273"/>
      <c r="AA712" s="1439">
        <v>0</v>
      </c>
      <c r="AB712" s="1440"/>
      <c r="AC712" s="1440"/>
      <c r="AD712" s="1441"/>
      <c r="AE712" s="1273" t="s">
        <v>7377</v>
      </c>
      <c r="AF712" s="1273"/>
      <c r="AG712" s="1273"/>
      <c r="AH712" s="1273"/>
      <c r="AI712" s="1273"/>
      <c r="AJ712" s="1273"/>
      <c r="AK712" s="1273"/>
      <c r="AL712" s="1275"/>
      <c r="AM712" s="1275"/>
      <c r="AN712" s="1275"/>
      <c r="AO712" s="1275"/>
      <c r="AP712" s="1273"/>
      <c r="AQ712" s="1273"/>
      <c r="AR712" s="1431" t="s">
        <v>7411</v>
      </c>
      <c r="AS712" s="1431"/>
      <c r="AT712" s="1431"/>
      <c r="AU712" s="1431"/>
      <c r="AV712" s="1431"/>
      <c r="AW712" s="1431"/>
      <c r="AX712" s="1426">
        <f>'Control Panel'!K1200</f>
        <v>0</v>
      </c>
      <c r="AY712" s="1426"/>
      <c r="AZ712" s="1426"/>
      <c r="BA712" s="1426"/>
      <c r="BB712" s="161"/>
      <c r="BC712" s="8"/>
      <c r="BD712" s="173"/>
      <c r="BE712" s="773"/>
      <c r="BF712" s="173"/>
      <c r="BG712" s="173"/>
      <c r="BH712" s="173"/>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15" customHeight="1">
      <c r="A713" s="770"/>
      <c r="B713" s="7"/>
      <c r="C713" s="1272"/>
      <c r="D713" s="1272"/>
      <c r="E713" s="1272"/>
      <c r="F713" s="1272"/>
      <c r="G713" s="1273"/>
      <c r="H713" s="1273"/>
      <c r="I713" s="1273"/>
      <c r="J713" s="1273"/>
      <c r="K713" s="1273"/>
      <c r="L713" s="1273"/>
      <c r="M713" s="1273"/>
      <c r="N713" s="1273"/>
      <c r="O713" s="1273"/>
      <c r="P713" s="1273"/>
      <c r="Q713" s="1273"/>
      <c r="R713" s="1273"/>
      <c r="S713" s="1273"/>
      <c r="T713" s="1273"/>
      <c r="U713" s="1273"/>
      <c r="V713" s="1273"/>
      <c r="W713" s="1273"/>
      <c r="X713" s="1273"/>
      <c r="Y713" s="1273"/>
      <c r="Z713" s="1273"/>
      <c r="AA713" s="1273"/>
      <c r="AB713" s="1273"/>
      <c r="AC713" s="1273"/>
      <c r="AD713" s="1273"/>
      <c r="AE713" s="1273"/>
      <c r="AF713" s="1273"/>
      <c r="AG713" s="1273"/>
      <c r="AH713" s="1273"/>
      <c r="AI713" s="1273"/>
      <c r="AJ713" s="1273"/>
      <c r="AK713" s="1273"/>
      <c r="AL713" s="1273"/>
      <c r="AM713" s="1273"/>
      <c r="AN713" s="1273"/>
      <c r="AO713" s="1273"/>
      <c r="AP713" s="1273"/>
      <c r="AQ713" s="1273"/>
      <c r="AR713" s="1273"/>
      <c r="AS713" s="1273"/>
      <c r="AT713" s="1273"/>
      <c r="AU713" s="1273"/>
      <c r="AV713" s="1273"/>
      <c r="AW713" s="1273"/>
      <c r="AX713" s="654"/>
      <c r="AY713" s="654"/>
      <c r="AZ713" s="654"/>
      <c r="BA713" s="654"/>
      <c r="BB713" s="161"/>
      <c r="BC713" s="8"/>
      <c r="BD713" s="173"/>
      <c r="BE713" s="773"/>
      <c r="BF713" s="173"/>
      <c r="BG713" s="173"/>
      <c r="BH713" s="173"/>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0"/>
      <c r="B714" s="7"/>
      <c r="C714" s="1562"/>
      <c r="D714" s="1562"/>
      <c r="E714" s="1562"/>
      <c r="F714" s="1562"/>
      <c r="G714" s="161"/>
      <c r="H714" s="161"/>
      <c r="I714" s="75"/>
      <c r="J714" s="75" t="s">
        <v>7421</v>
      </c>
      <c r="K714" s="75"/>
      <c r="L714" s="75"/>
      <c r="M714" s="75"/>
      <c r="N714" s="75"/>
      <c r="O714" s="75"/>
      <c r="P714" s="75"/>
      <c r="Q714" s="161"/>
      <c r="R714" s="1439">
        <v>0</v>
      </c>
      <c r="S714" s="1440"/>
      <c r="T714" s="1440"/>
      <c r="U714" s="1441"/>
      <c r="V714" s="161" t="s">
        <v>7426</v>
      </c>
      <c r="W714" s="161"/>
      <c r="X714" s="161"/>
      <c r="Y714" s="161"/>
      <c r="AD714" s="161"/>
      <c r="AE714" s="161"/>
      <c r="AF714" s="161"/>
      <c r="AG714" s="161"/>
      <c r="AH714" s="161"/>
      <c r="AI714" s="161"/>
      <c r="AJ714" s="161"/>
      <c r="AK714" s="161"/>
      <c r="AL714" s="161"/>
      <c r="AM714" s="161"/>
      <c r="AN714" s="161"/>
      <c r="AO714" s="161"/>
      <c r="AP714" s="161"/>
      <c r="AQ714" s="1343" t="s">
        <v>7412</v>
      </c>
      <c r="AR714" s="1343"/>
      <c r="AS714" s="1343"/>
      <c r="AT714" s="1343"/>
      <c r="AU714" s="1343"/>
      <c r="AV714" s="1343"/>
      <c r="AW714" s="1343"/>
      <c r="AX714" s="1426">
        <f>'Control Panel'!G1202</f>
        <v>0</v>
      </c>
      <c r="AY714" s="1426"/>
      <c r="AZ714" s="1426"/>
      <c r="BA714" s="1426"/>
      <c r="BB714" s="161"/>
      <c r="BC714" s="8"/>
      <c r="BD714" s="173"/>
      <c r="BE714" s="773"/>
      <c r="BF714" s="173"/>
      <c r="BG714" s="173"/>
      <c r="BH714" s="173"/>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0"/>
      <c r="B715" s="7"/>
      <c r="C715" s="1562"/>
      <c r="D715" s="1562"/>
      <c r="E715" s="1562"/>
      <c r="F715" s="1562"/>
      <c r="G715" s="161"/>
      <c r="H715" s="161"/>
      <c r="I715" s="161"/>
      <c r="J715" s="161"/>
      <c r="K715" s="161"/>
      <c r="L715" s="161"/>
      <c r="M715" s="161"/>
      <c r="N715" s="161"/>
      <c r="O715" s="161"/>
      <c r="P715" s="161"/>
      <c r="Q715" s="161"/>
      <c r="R715" s="161"/>
      <c r="S715" s="161"/>
      <c r="T715" s="161"/>
      <c r="U715" s="161"/>
      <c r="V715" s="161"/>
      <c r="W715" s="161"/>
      <c r="X715" s="161"/>
      <c r="Y715" s="161"/>
      <c r="AD715" s="161"/>
      <c r="AE715" s="161"/>
      <c r="AF715" s="161"/>
      <c r="AG715" s="161"/>
      <c r="AH715" s="161"/>
      <c r="AI715" s="161"/>
      <c r="AJ715" s="161"/>
      <c r="AK715" s="161"/>
      <c r="AL715" s="161"/>
      <c r="AM715" s="161"/>
      <c r="AN715" s="161"/>
      <c r="AO715" s="161"/>
      <c r="AP715" s="161"/>
      <c r="AQ715" s="161"/>
      <c r="AR715" s="161"/>
      <c r="AS715" s="161"/>
      <c r="AT715" s="161"/>
      <c r="AU715" s="161"/>
      <c r="AV715" s="161"/>
      <c r="AW715" s="189"/>
      <c r="AX715" s="654"/>
      <c r="AY715" s="654"/>
      <c r="AZ715" s="654"/>
      <c r="BA715" s="654"/>
      <c r="BB715" s="161"/>
      <c r="BC715" s="8"/>
      <c r="BD715" s="173"/>
      <c r="BE715" s="773"/>
      <c r="BF715" s="173"/>
      <c r="BG715" s="173"/>
      <c r="BH715" s="173"/>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5" customHeight="1">
      <c r="A716" s="770"/>
      <c r="B716" s="7"/>
      <c r="C716" s="1562"/>
      <c r="D716" s="1562"/>
      <c r="E716" s="1562"/>
      <c r="F716" s="1562"/>
      <c r="G716" s="161"/>
      <c r="H716" s="161"/>
      <c r="I716" s="75"/>
      <c r="J716" s="75" t="s">
        <v>7422</v>
      </c>
      <c r="K716" s="75"/>
      <c r="L716" s="75"/>
      <c r="M716" s="75"/>
      <c r="N716" s="75"/>
      <c r="O716" s="75"/>
      <c r="P716" s="75"/>
      <c r="Q716" s="161"/>
      <c r="R716" s="1439">
        <v>0</v>
      </c>
      <c r="S716" s="1440"/>
      <c r="T716" s="1440"/>
      <c r="U716" s="1441"/>
      <c r="V716" s="161" t="s">
        <v>7425</v>
      </c>
      <c r="W716" s="161"/>
      <c r="X716" s="161"/>
      <c r="Y716" s="161"/>
      <c r="AD716" s="161"/>
      <c r="AE716" s="161"/>
      <c r="AF716" s="161"/>
      <c r="AG716" s="161"/>
      <c r="AH716" s="161"/>
      <c r="AI716" s="161"/>
      <c r="AJ716" s="161"/>
      <c r="AK716" s="161"/>
      <c r="AL716" s="161"/>
      <c r="AM716" s="161"/>
      <c r="AN716" s="161"/>
      <c r="AO716" s="161"/>
      <c r="AP716" s="161"/>
      <c r="AQ716" s="161"/>
      <c r="AS716" s="1430" t="s">
        <v>7413</v>
      </c>
      <c r="AT716" s="1430"/>
      <c r="AU716" s="1430"/>
      <c r="AV716" s="1430"/>
      <c r="AW716" s="1430"/>
      <c r="AX716" s="1426">
        <f>'Control Panel'!G1206</f>
        <v>0</v>
      </c>
      <c r="AY716" s="1426"/>
      <c r="AZ716" s="1426"/>
      <c r="BA716" s="1426"/>
      <c r="BB716" s="69"/>
      <c r="BC716" s="8"/>
      <c r="BD716" s="173"/>
      <c r="BE716" s="773"/>
      <c r="BF716" s="173"/>
      <c r="BG716" s="173"/>
      <c r="BH716" s="173"/>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3.75" customHeight="1">
      <c r="A717" s="770"/>
      <c r="B717" s="7"/>
      <c r="C717" s="734"/>
      <c r="D717" s="734"/>
      <c r="E717" s="734"/>
      <c r="F717" s="734"/>
      <c r="G717" s="161"/>
      <c r="H717" s="161"/>
      <c r="I717" s="224"/>
      <c r="J717" s="224"/>
      <c r="K717" s="224"/>
      <c r="L717" s="224"/>
      <c r="M717" s="224"/>
      <c r="N717" s="224">
        <v>0</v>
      </c>
      <c r="O717" s="224"/>
      <c r="P717" s="224"/>
      <c r="Q717" s="161"/>
      <c r="R717" s="161"/>
      <c r="S717" s="161"/>
      <c r="T717" s="161"/>
      <c r="U717" s="161">
        <v>0</v>
      </c>
      <c r="V717" s="161"/>
      <c r="W717" s="161"/>
      <c r="X717" s="161"/>
      <c r="Y717" s="161"/>
      <c r="Z717" s="161"/>
      <c r="AD717" s="161"/>
      <c r="AE717" s="161"/>
      <c r="AF717" s="161"/>
      <c r="AG717" s="161"/>
      <c r="AH717" s="161"/>
      <c r="AI717" s="161"/>
      <c r="AJ717" s="161"/>
      <c r="AK717" s="161"/>
      <c r="AL717" s="161"/>
      <c r="AM717" s="161"/>
      <c r="AN717" s="161"/>
      <c r="AO717" s="161"/>
      <c r="AP717" s="161"/>
      <c r="AQ717" s="161"/>
      <c r="AR717" s="227"/>
      <c r="AS717" s="227"/>
      <c r="AT717" s="227"/>
      <c r="AU717" s="227"/>
      <c r="AV717" s="227"/>
      <c r="AW717" s="227"/>
      <c r="AX717" s="704"/>
      <c r="AY717" s="704"/>
      <c r="AZ717" s="704"/>
      <c r="BA717" s="704"/>
      <c r="BB717" s="69"/>
      <c r="BC717" s="8"/>
      <c r="BD717" s="173"/>
      <c r="BE717" s="773"/>
      <c r="BF717" s="173"/>
      <c r="BG717" s="173"/>
      <c r="BH717" s="173"/>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3.75" customHeight="1">
      <c r="A718" s="770"/>
      <c r="B718" s="359">
        <v>1</v>
      </c>
      <c r="C718" s="734"/>
      <c r="D718" s="734"/>
      <c r="E718" s="734"/>
      <c r="F718" s="734"/>
      <c r="G718" s="161"/>
      <c r="H718" s="161"/>
      <c r="I718" s="224"/>
      <c r="J718" s="224"/>
      <c r="K718" s="224"/>
      <c r="L718" s="224"/>
      <c r="M718" s="224"/>
      <c r="N718" s="224"/>
      <c r="O718" s="224">
        <v>0</v>
      </c>
      <c r="P718" s="224"/>
      <c r="Q718" s="161"/>
      <c r="R718" s="161"/>
      <c r="S718" s="161"/>
      <c r="T718" s="161"/>
      <c r="U718" s="161"/>
      <c r="V718" s="161"/>
      <c r="W718" s="161"/>
      <c r="X718" s="161"/>
      <c r="Y718" s="161"/>
      <c r="Z718" s="161"/>
      <c r="AA718" s="161"/>
      <c r="AB718" s="161"/>
      <c r="AC718" s="161"/>
      <c r="AD718" s="161"/>
      <c r="AE718" s="161"/>
      <c r="AF718" s="161"/>
      <c r="AG718" s="161"/>
      <c r="AH718" s="161"/>
      <c r="AI718" s="161"/>
      <c r="AJ718" s="161"/>
      <c r="AK718" s="161"/>
      <c r="AL718" s="161"/>
      <c r="AM718" s="161"/>
      <c r="AN718" s="161"/>
      <c r="AO718" s="161"/>
      <c r="AP718" s="161"/>
      <c r="AQ718" s="161"/>
      <c r="AR718" s="227"/>
      <c r="AS718" s="227"/>
      <c r="AT718" s="227"/>
      <c r="AU718" s="227"/>
      <c r="AV718" s="227"/>
      <c r="AW718" s="227"/>
      <c r="AX718" s="870"/>
      <c r="AY718" s="870"/>
      <c r="AZ718" s="870"/>
      <c r="BA718" s="870"/>
      <c r="BB718" s="69"/>
      <c r="BC718" s="8"/>
      <c r="BD718" s="173"/>
      <c r="BE718" s="773"/>
      <c r="BF718" s="173"/>
      <c r="BG718" s="173"/>
      <c r="BH718" s="173"/>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75" customHeight="1">
      <c r="A719" s="770"/>
      <c r="B719" s="7"/>
      <c r="C719" s="734"/>
      <c r="D719" s="734"/>
      <c r="E719" s="734"/>
      <c r="F719" s="734"/>
      <c r="G719" s="161"/>
      <c r="H719" s="161"/>
      <c r="I719" s="224"/>
      <c r="J719" s="224"/>
      <c r="K719" s="224"/>
      <c r="L719" s="224"/>
      <c r="M719" s="224"/>
      <c r="N719" s="224"/>
      <c r="O719" s="224"/>
      <c r="P719" s="224"/>
      <c r="Q719" s="161"/>
      <c r="R719" s="161"/>
      <c r="S719" s="161"/>
      <c r="T719" s="161"/>
      <c r="U719" s="161"/>
      <c r="V719" s="161"/>
      <c r="W719" s="161"/>
      <c r="X719" s="161"/>
      <c r="Y719" s="161"/>
      <c r="Z719" s="161"/>
      <c r="AA719" s="161"/>
      <c r="AB719" s="161"/>
      <c r="AC719" s="161"/>
      <c r="AD719" s="161"/>
      <c r="AE719" s="161"/>
      <c r="AF719" s="161"/>
      <c r="AG719" s="161"/>
      <c r="AH719" s="161"/>
      <c r="AI719" s="161"/>
      <c r="AJ719" s="161"/>
      <c r="AK719" s="161"/>
      <c r="AL719" s="161"/>
      <c r="AM719" s="161"/>
      <c r="AN719" s="161"/>
      <c r="AO719" s="161"/>
      <c r="AP719" s="161"/>
      <c r="AQ719" s="161"/>
      <c r="AR719" s="1371" t="s">
        <v>355</v>
      </c>
      <c r="AS719" s="1371"/>
      <c r="AT719" s="1371"/>
      <c r="AU719" s="1371"/>
      <c r="AV719" s="1371"/>
      <c r="AW719" s="1371"/>
      <c r="AX719" s="1425">
        <f>'Control Panel'!G1208</f>
        <v>0</v>
      </c>
      <c r="AY719" s="1425"/>
      <c r="AZ719" s="1425"/>
      <c r="BA719" s="1425"/>
      <c r="BB719" s="69"/>
      <c r="BC719" s="8"/>
      <c r="BD719" s="173"/>
      <c r="BE719" s="773"/>
      <c r="BF719" s="173"/>
      <c r="BG719" s="173"/>
      <c r="BH719" s="173"/>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0.5" customHeight="1">
      <c r="A720" s="770"/>
      <c r="B720" s="7"/>
      <c r="C720" s="732"/>
      <c r="D720" s="732"/>
      <c r="E720" s="732"/>
      <c r="F720" s="732"/>
      <c r="G720" s="161"/>
      <c r="H720" s="161"/>
      <c r="I720" s="161"/>
      <c r="J720" s="161"/>
      <c r="K720" s="161"/>
      <c r="L720" s="161"/>
      <c r="M720" s="161"/>
      <c r="N720" s="161"/>
      <c r="O720" s="161"/>
      <c r="P720" s="161"/>
      <c r="Q720" s="161"/>
      <c r="R720" s="161"/>
      <c r="S720" s="161"/>
      <c r="T720" s="161"/>
      <c r="U720" s="161"/>
      <c r="V720" s="161"/>
      <c r="W720" s="161"/>
      <c r="X720" s="161"/>
      <c r="Y720" s="161"/>
      <c r="Z720" s="161"/>
      <c r="AA720" s="161"/>
      <c r="AB720" s="161"/>
      <c r="AC720" s="161"/>
      <c r="AD720" s="161"/>
      <c r="AE720" s="161"/>
      <c r="AF720" s="161"/>
      <c r="AG720" s="161"/>
      <c r="AH720" s="161"/>
      <c r="AI720" s="161"/>
      <c r="AJ720" s="161"/>
      <c r="AK720" s="161"/>
      <c r="AL720" s="161"/>
      <c r="AM720" s="161"/>
      <c r="AN720" s="161"/>
      <c r="AO720" s="161"/>
      <c r="AP720" s="161"/>
      <c r="AQ720" s="161"/>
      <c r="AR720" s="161"/>
      <c r="AS720" s="161"/>
      <c r="AT720" s="161"/>
      <c r="AU720" s="161"/>
      <c r="AV720" s="161"/>
      <c r="AW720" s="189"/>
      <c r="AX720" s="654"/>
      <c r="AY720" s="654"/>
      <c r="AZ720" s="654"/>
      <c r="BA720" s="654"/>
      <c r="BB720" s="161"/>
      <c r="BC720" s="8"/>
      <c r="BD720" s="173"/>
      <c r="BE720" s="773"/>
      <c r="BF720" s="173"/>
      <c r="BG720" s="173"/>
      <c r="BH720" s="173"/>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9.75" customHeight="1">
      <c r="A721" s="770"/>
      <c r="B721" s="7"/>
      <c r="C721" s="733"/>
      <c r="D721" s="733"/>
      <c r="E721" s="733"/>
      <c r="F721" s="733"/>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61"/>
      <c r="BC721" s="8"/>
      <c r="BD721" s="173"/>
      <c r="BE721" s="773"/>
      <c r="BF721" s="173"/>
      <c r="BG721" s="173"/>
      <c r="BH721" s="173"/>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19.5" customHeight="1">
      <c r="A722" s="770"/>
      <c r="B722" s="570"/>
      <c r="C722" s="1433" t="s">
        <v>1339</v>
      </c>
      <c r="D722" s="1433"/>
      <c r="E722" s="1433"/>
      <c r="F722" s="1433"/>
      <c r="G722" s="1433"/>
      <c r="H722" s="161"/>
      <c r="I722" s="161"/>
      <c r="J722" s="161"/>
      <c r="K722" s="161"/>
      <c r="L722" s="161"/>
      <c r="M722" s="161"/>
      <c r="N722" s="161"/>
      <c r="O722" s="161"/>
      <c r="P722" s="161"/>
      <c r="Q722" s="161"/>
      <c r="R722" s="161"/>
      <c r="S722" s="161"/>
      <c r="T722" s="161"/>
      <c r="U722" s="161"/>
      <c r="V722" s="161"/>
      <c r="W722" s="161"/>
      <c r="X722" s="161"/>
      <c r="Y722" s="161"/>
      <c r="Z722" s="161"/>
      <c r="AA722" s="161"/>
      <c r="AB722" s="161"/>
      <c r="AC722" s="161"/>
      <c r="AD722" s="161"/>
      <c r="AE722" s="161"/>
      <c r="AF722" s="161"/>
      <c r="AG722" s="161"/>
      <c r="AH722" s="161"/>
      <c r="AI722" s="161"/>
      <c r="AJ722" s="161"/>
      <c r="AK722" s="161"/>
      <c r="AL722" s="161"/>
      <c r="AM722" s="161"/>
      <c r="AN722" s="161"/>
      <c r="AO722" s="161"/>
      <c r="AP722" s="161"/>
      <c r="AQ722" s="161"/>
      <c r="AR722" s="161"/>
      <c r="AS722" s="161"/>
      <c r="AT722" s="161"/>
      <c r="AU722" s="161"/>
      <c r="AV722" s="161"/>
      <c r="AW722" s="161"/>
      <c r="AX722" s="161"/>
      <c r="AY722" s="161"/>
      <c r="AZ722" s="161"/>
      <c r="BA722" s="161"/>
      <c r="BB722" s="161"/>
      <c r="BC722" s="8"/>
      <c r="BD722" s="173"/>
      <c r="BE722" s="773"/>
      <c r="BF722" s="173"/>
      <c r="BG722" s="173"/>
      <c r="BH722" s="173"/>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7.5" customHeight="1">
      <c r="A723" s="770"/>
      <c r="B723" s="7"/>
      <c r="C723" s="1434"/>
      <c r="D723" s="1434"/>
      <c r="E723" s="1434"/>
      <c r="F723" s="1434"/>
      <c r="G723" s="1434"/>
      <c r="H723" s="161"/>
      <c r="I723" s="1423" t="s">
        <v>323</v>
      </c>
      <c r="J723" s="1423"/>
      <c r="K723" s="1423"/>
      <c r="L723" s="1423"/>
      <c r="M723" s="1423"/>
      <c r="N723" s="1423"/>
      <c r="O723" s="1423"/>
      <c r="P723" s="1423"/>
      <c r="Q723" s="724"/>
      <c r="R723" s="724"/>
      <c r="S723" s="724"/>
      <c r="T723" s="654"/>
      <c r="U723" s="654"/>
      <c r="V723" s="654"/>
      <c r="W723" s="654"/>
      <c r="X723" s="654"/>
      <c r="Y723" s="654"/>
      <c r="Z723" s="654"/>
      <c r="AA723" s="654"/>
      <c r="AB723" s="654"/>
      <c r="AC723" s="654"/>
      <c r="AD723" s="654"/>
      <c r="AE723" s="654"/>
      <c r="AF723" s="654"/>
      <c r="AG723" s="654"/>
      <c r="AH723" s="654"/>
      <c r="AI723" s="654"/>
      <c r="AJ723" s="654"/>
      <c r="AK723" s="654"/>
      <c r="AL723" s="654"/>
      <c r="AM723" s="654"/>
      <c r="AN723" s="654"/>
      <c r="AO723" s="654"/>
      <c r="AP723" s="654"/>
      <c r="AQ723" s="654"/>
      <c r="AR723" s="654"/>
      <c r="AS723" s="654"/>
      <c r="AT723" s="654"/>
      <c r="AU723" s="654"/>
      <c r="AV723" s="654"/>
      <c r="AW723" s="654"/>
      <c r="AX723" s="654"/>
      <c r="AY723" s="654"/>
      <c r="AZ723" s="654"/>
      <c r="BA723" s="654"/>
      <c r="BB723" s="161"/>
      <c r="BC723" s="8"/>
      <c r="BD723" s="173"/>
      <c r="BE723" s="773"/>
      <c r="BF723" s="173"/>
      <c r="BG723" s="173"/>
      <c r="BH723" s="173"/>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0"/>
      <c r="B724" s="7"/>
      <c r="C724" s="1434"/>
      <c r="D724" s="1434"/>
      <c r="E724" s="1434"/>
      <c r="F724" s="1434"/>
      <c r="G724" s="1434"/>
      <c r="H724" s="161"/>
      <c r="I724" s="1423"/>
      <c r="J724" s="1423"/>
      <c r="K724" s="1423"/>
      <c r="L724" s="1423"/>
      <c r="M724" s="1423"/>
      <c r="N724" s="1423"/>
      <c r="O724" s="1423"/>
      <c r="P724" s="1423"/>
      <c r="Q724" s="724"/>
      <c r="R724" s="724"/>
      <c r="S724" s="724"/>
      <c r="T724" s="654"/>
      <c r="U724" s="654"/>
      <c r="V724" s="654"/>
      <c r="W724" s="654"/>
      <c r="X724" s="654"/>
      <c r="Y724" s="654"/>
      <c r="Z724" s="654"/>
      <c r="AA724" s="654"/>
      <c r="AB724" s="654"/>
      <c r="AC724" s="654"/>
      <c r="AD724" s="654"/>
      <c r="AE724" s="654"/>
      <c r="AF724" s="654"/>
      <c r="AG724" s="654"/>
      <c r="AH724" s="654"/>
      <c r="AI724" s="654"/>
      <c r="AJ724" s="654"/>
      <c r="AK724" s="654"/>
      <c r="AL724" s="654"/>
      <c r="AM724" s="654"/>
      <c r="AN724" s="654"/>
      <c r="AO724" s="654"/>
      <c r="AP724" s="654"/>
      <c r="AQ724" s="654"/>
      <c r="AR724" s="654"/>
      <c r="AS724" s="654"/>
      <c r="AT724" s="654"/>
      <c r="AU724" s="654"/>
      <c r="AV724" s="654"/>
      <c r="AW724" s="654"/>
      <c r="AX724" s="654"/>
      <c r="AY724" s="654"/>
      <c r="AZ724" s="654"/>
      <c r="BA724" s="654"/>
      <c r="BB724" s="161"/>
      <c r="BC724" s="8"/>
      <c r="BD724" s="173"/>
      <c r="BE724" s="773"/>
      <c r="BF724" s="173"/>
      <c r="BG724" s="173"/>
      <c r="BH724" s="173"/>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9.5" customHeight="1">
      <c r="A725" s="770"/>
      <c r="B725" s="7"/>
      <c r="C725" s="1434"/>
      <c r="D725" s="1434"/>
      <c r="E725" s="1434"/>
      <c r="F725" s="1434"/>
      <c r="G725" s="1434"/>
      <c r="H725" s="161"/>
      <c r="I725" s="161"/>
      <c r="J725" s="161"/>
      <c r="K725" s="161"/>
      <c r="L725" s="161"/>
      <c r="M725" s="161"/>
      <c r="N725" s="161"/>
      <c r="O725" s="161"/>
      <c r="P725" s="161"/>
      <c r="Q725" s="161"/>
      <c r="R725" s="161"/>
      <c r="S725" s="161"/>
      <c r="T725" s="161"/>
      <c r="U725" s="161"/>
      <c r="V725" s="161"/>
      <c r="W725" s="161"/>
      <c r="X725" s="161"/>
      <c r="Y725" s="161"/>
      <c r="Z725" s="161"/>
      <c r="AA725" s="161"/>
      <c r="AB725" s="161"/>
      <c r="AC725" s="161"/>
      <c r="AD725" s="161"/>
      <c r="AE725" s="161"/>
      <c r="AF725" s="161"/>
      <c r="AG725" s="161"/>
      <c r="AH725" s="161"/>
      <c r="AI725" s="161"/>
      <c r="AJ725" s="161"/>
      <c r="AK725" s="161"/>
      <c r="AL725" s="161"/>
      <c r="AM725" s="161"/>
      <c r="AN725" s="161"/>
      <c r="AO725" s="161"/>
      <c r="AP725" s="161"/>
      <c r="AQ725" s="161"/>
      <c r="AR725" s="161"/>
      <c r="AS725" s="161"/>
      <c r="AT725" s="161"/>
      <c r="AU725" s="161"/>
      <c r="AV725" s="161"/>
      <c r="AW725" s="161"/>
      <c r="AX725" s="654"/>
      <c r="AY725" s="654"/>
      <c r="AZ725" s="654"/>
      <c r="BA725" s="654"/>
      <c r="BB725" s="161"/>
      <c r="BC725" s="8"/>
      <c r="BD725" s="173"/>
      <c r="BE725" s="773"/>
      <c r="BF725" s="173"/>
      <c r="BG725" s="173"/>
      <c r="BH725" s="173"/>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0">
        <v>3</v>
      </c>
      <c r="B726" s="7"/>
      <c r="C726" s="731"/>
      <c r="D726" s="731"/>
      <c r="E726" s="731"/>
      <c r="F726" s="731"/>
      <c r="G726" s="51"/>
      <c r="H726" s="161"/>
      <c r="J726" s="75" t="s">
        <v>388</v>
      </c>
      <c r="K726" s="76"/>
      <c r="L726" s="76"/>
      <c r="M726" s="81"/>
      <c r="N726" s="193"/>
      <c r="O726" s="1427">
        <v>0</v>
      </c>
      <c r="P726" s="1428"/>
      <c r="Q726" s="1428"/>
      <c r="R726" s="1429"/>
      <c r="S726" s="161"/>
      <c r="T726" s="161" t="s">
        <v>6</v>
      </c>
      <c r="U726" s="161"/>
      <c r="V726" s="161"/>
      <c r="Y726" s="161"/>
      <c r="Z726" s="161"/>
      <c r="AA726" s="161"/>
      <c r="AB726" s="161"/>
      <c r="AC726" s="161"/>
      <c r="AD726" s="161"/>
      <c r="AE726" s="161"/>
      <c r="AF726" s="161"/>
      <c r="AG726" s="161"/>
      <c r="AH726" s="161"/>
      <c r="AI726" s="161"/>
      <c r="AJ726" s="161"/>
      <c r="AK726" s="161"/>
      <c r="AL726" s="161"/>
      <c r="AM726" s="161"/>
      <c r="AN726" s="161"/>
      <c r="AO726" s="582"/>
      <c r="AP726" s="582"/>
      <c r="AQ726" s="582"/>
      <c r="AR726" s="1343" t="s">
        <v>340</v>
      </c>
      <c r="AS726" s="1343"/>
      <c r="AT726" s="1343"/>
      <c r="AU726" s="1343"/>
      <c r="AV726" s="1343"/>
      <c r="AW726" s="1343"/>
      <c r="AX726" s="1424" t="str">
        <f>'Control Panel'!H1650</f>
        <v>Free</v>
      </c>
      <c r="AY726" s="1424"/>
      <c r="AZ726" s="1424"/>
      <c r="BA726" s="1424"/>
      <c r="BB726" s="161"/>
      <c r="BC726" s="8"/>
      <c r="BD726" s="173"/>
      <c r="BE726" s="773"/>
      <c r="BF726" s="173"/>
      <c r="BG726" s="173"/>
      <c r="BH726" s="173"/>
      <c r="BI726" s="4"/>
      <c r="BJ726" s="4"/>
      <c r="BK726" s="173"/>
      <c r="BL726" s="173"/>
      <c r="BM726" s="173"/>
      <c r="BN726" s="173"/>
      <c r="BO726" s="173"/>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0"/>
      <c r="B727" s="7"/>
      <c r="C727" s="731"/>
      <c r="D727" s="731"/>
      <c r="E727" s="731"/>
      <c r="F727" s="731"/>
      <c r="G727" s="51"/>
      <c r="H727" s="161"/>
      <c r="J727" s="161"/>
      <c r="K727" s="161"/>
      <c r="L727" s="161"/>
      <c r="M727" s="161"/>
      <c r="N727" s="161"/>
      <c r="O727" s="161"/>
      <c r="P727" s="161"/>
      <c r="Q727" s="161"/>
      <c r="S727" s="161"/>
      <c r="T727" s="161"/>
      <c r="U727" s="161"/>
      <c r="V727" s="161"/>
      <c r="Y727" s="161"/>
      <c r="Z727" s="161"/>
      <c r="AA727" s="161"/>
      <c r="AC727" s="161"/>
      <c r="AI727" s="161"/>
      <c r="AJ727" s="161"/>
      <c r="AK727" s="161"/>
      <c r="AL727" s="161"/>
      <c r="AM727" s="161"/>
      <c r="AN727" s="161"/>
      <c r="AO727" s="582"/>
      <c r="AP727" s="582"/>
      <c r="AQ727" s="582"/>
      <c r="AR727" s="582"/>
      <c r="AS727" s="582"/>
      <c r="AT727" s="582"/>
      <c r="AU727" s="582"/>
      <c r="AV727" s="582"/>
      <c r="AW727" s="300"/>
      <c r="AX727" s="654"/>
      <c r="AY727" s="654"/>
      <c r="AZ727" s="654"/>
      <c r="BA727" s="654"/>
      <c r="BB727" s="161"/>
      <c r="BC727" s="8"/>
      <c r="BD727" s="173"/>
      <c r="BE727" s="773"/>
      <c r="BF727" s="173"/>
      <c r="BG727" s="173"/>
      <c r="BH727" s="173"/>
      <c r="BI727" s="4"/>
      <c r="BJ727" s="4"/>
      <c r="BK727" s="173"/>
      <c r="BL727" s="173"/>
      <c r="BM727" s="173"/>
      <c r="BN727" s="173"/>
      <c r="BO727" s="173"/>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0"/>
      <c r="B728" s="7"/>
      <c r="C728" s="731"/>
      <c r="D728" s="731"/>
      <c r="E728" s="731"/>
      <c r="F728" s="731"/>
      <c r="G728" s="51"/>
      <c r="H728" s="161"/>
      <c r="J728" s="75" t="s">
        <v>389</v>
      </c>
      <c r="K728" s="76"/>
      <c r="L728" s="76"/>
      <c r="M728" s="76"/>
      <c r="N728" s="161"/>
      <c r="O728" s="1427">
        <v>0</v>
      </c>
      <c r="P728" s="1428"/>
      <c r="Q728" s="1428"/>
      <c r="R728" s="1429"/>
      <c r="S728" s="161"/>
      <c r="T728" s="161" t="s">
        <v>6</v>
      </c>
      <c r="U728" s="161"/>
      <c r="V728" s="161"/>
      <c r="Y728" s="1427">
        <v>0</v>
      </c>
      <c r="Z728" s="1428"/>
      <c r="AA728" s="1428"/>
      <c r="AB728" s="1429"/>
      <c r="AC728" s="161"/>
      <c r="AD728" s="3" t="s">
        <v>1022</v>
      </c>
      <c r="AI728" s="161"/>
      <c r="AJ728" s="161"/>
      <c r="AK728" s="161"/>
      <c r="AL728" s="161"/>
      <c r="AM728" s="161"/>
      <c r="AN728" s="161"/>
      <c r="AO728" s="582"/>
      <c r="AP728" s="582"/>
      <c r="AQ728" s="582"/>
      <c r="AR728" s="1343" t="s">
        <v>339</v>
      </c>
      <c r="AS728" s="1343"/>
      <c r="AT728" s="1343"/>
      <c r="AU728" s="1343"/>
      <c r="AV728" s="1343"/>
      <c r="AW728" s="1343"/>
      <c r="AX728" s="1424">
        <f>IF('Control Panel'!H1652="Not Available", "Not Available", SUM('Control Panel'!H1652,'Control Panel'!H1658))</f>
        <v>0</v>
      </c>
      <c r="AY728" s="1424"/>
      <c r="AZ728" s="1424"/>
      <c r="BA728" s="1424"/>
      <c r="BB728" s="161"/>
      <c r="BC728" s="8"/>
      <c r="BD728" s="173"/>
      <c r="BE728" s="773"/>
      <c r="BF728" s="173"/>
      <c r="BG728" s="173"/>
      <c r="BH728" s="173"/>
      <c r="BI728" s="4"/>
      <c r="BJ728" s="4"/>
      <c r="BK728" s="173"/>
      <c r="BL728" s="173"/>
      <c r="BM728" s="173"/>
      <c r="BN728" s="173"/>
      <c r="BO728" s="173"/>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0"/>
      <c r="B729" s="7"/>
      <c r="C729" s="732"/>
      <c r="D729" s="732"/>
      <c r="E729" s="732"/>
      <c r="F729" s="732"/>
      <c r="G729" s="161"/>
      <c r="H729" s="161"/>
      <c r="J729" s="161"/>
      <c r="K729" s="161"/>
      <c r="L729" s="161"/>
      <c r="M729" s="161"/>
      <c r="N729" s="161"/>
      <c r="O729" s="161"/>
      <c r="P729" s="161"/>
      <c r="Q729" s="161"/>
      <c r="S729" s="161"/>
      <c r="T729" s="161"/>
      <c r="U729" s="161"/>
      <c r="V729" s="161"/>
      <c r="Y729" s="161"/>
      <c r="Z729" s="161"/>
      <c r="AA729" s="161"/>
      <c r="AC729" s="161"/>
      <c r="AI729" s="161"/>
      <c r="AJ729" s="161"/>
      <c r="AK729" s="161"/>
      <c r="AL729" s="161"/>
      <c r="AM729" s="161"/>
      <c r="AN729" s="161"/>
      <c r="AO729" s="582"/>
      <c r="AP729" s="582"/>
      <c r="AQ729" s="582"/>
      <c r="AR729" s="582"/>
      <c r="AS729" s="582"/>
      <c r="AT729" s="582"/>
      <c r="AU729" s="582"/>
      <c r="AV729" s="582"/>
      <c r="AW729" s="300"/>
      <c r="AX729" s="654"/>
      <c r="AY729" s="654"/>
      <c r="AZ729" s="654"/>
      <c r="BA729" s="654"/>
      <c r="BB729" s="161"/>
      <c r="BC729" s="8"/>
      <c r="BD729" s="173"/>
      <c r="BE729" s="773"/>
      <c r="BF729" s="173"/>
      <c r="BG729" s="173"/>
      <c r="BH729" s="173"/>
      <c r="BI729" s="4"/>
      <c r="BJ729" s="4"/>
      <c r="BK729" s="173"/>
      <c r="BL729" s="173"/>
      <c r="BM729" s="173"/>
      <c r="BN729" s="173"/>
      <c r="BO729" s="173"/>
      <c r="BP729" s="4"/>
      <c r="BQ729" s="4"/>
      <c r="BR729" s="4"/>
      <c r="BS729" s="4"/>
      <c r="BT729" s="4"/>
      <c r="BU729" s="4"/>
      <c r="BV729" s="4"/>
      <c r="BW729" s="4"/>
      <c r="BX729" s="4"/>
      <c r="BY729" s="4"/>
      <c r="BZ729" s="4"/>
      <c r="CA729" s="4"/>
      <c r="CB729" s="4"/>
      <c r="CC729" s="4"/>
      <c r="CD729" s="4"/>
      <c r="CE729" s="4"/>
      <c r="CF729" s="4"/>
      <c r="CG729" s="4"/>
    </row>
    <row r="730" spans="1:85" s="3" customFormat="1" ht="15" customHeight="1">
      <c r="A730" s="770"/>
      <c r="B730" s="7"/>
      <c r="C730" s="732"/>
      <c r="D730" s="732"/>
      <c r="E730" s="732"/>
      <c r="F730" s="732"/>
      <c r="G730" s="161"/>
      <c r="H730" s="161"/>
      <c r="J730" s="75" t="s">
        <v>390</v>
      </c>
      <c r="K730" s="76"/>
      <c r="L730" s="76"/>
      <c r="M730" s="76"/>
      <c r="N730" s="161"/>
      <c r="O730" s="1427">
        <v>0</v>
      </c>
      <c r="P730" s="1428"/>
      <c r="Q730" s="1428"/>
      <c r="R730" s="1429"/>
      <c r="S730" s="583"/>
      <c r="T730" s="633" t="s">
        <v>6</v>
      </c>
      <c r="U730" s="161"/>
      <c r="V730" s="161"/>
      <c r="Y730" s="1427">
        <v>0</v>
      </c>
      <c r="Z730" s="1428"/>
      <c r="AA730" s="1428"/>
      <c r="AB730" s="1429"/>
      <c r="AC730" s="161"/>
      <c r="AD730" s="3" t="s">
        <v>1022</v>
      </c>
      <c r="AI730" s="161"/>
      <c r="AJ730" s="161"/>
      <c r="AK730" s="161"/>
      <c r="AL730" s="161"/>
      <c r="AM730" s="161"/>
      <c r="AN730" s="161"/>
      <c r="AO730" s="582"/>
      <c r="AP730" s="582"/>
      <c r="AQ730" s="582"/>
      <c r="AR730" s="1343" t="s">
        <v>341</v>
      </c>
      <c r="AS730" s="1343"/>
      <c r="AT730" s="1343"/>
      <c r="AU730" s="1343"/>
      <c r="AV730" s="1343"/>
      <c r="AW730" s="1343"/>
      <c r="AX730" s="1424">
        <f>IF('Control Panel'!H1654="Not Available", "Not Available", SUM('Control Panel'!H1654,'Control Panel'!H1659))</f>
        <v>0</v>
      </c>
      <c r="AY730" s="1424"/>
      <c r="AZ730" s="1424"/>
      <c r="BA730" s="1424"/>
      <c r="BB730" s="161"/>
      <c r="BC730" s="8"/>
      <c r="BD730" s="173"/>
      <c r="BE730" s="773"/>
      <c r="BF730" s="173"/>
      <c r="BG730" s="173"/>
      <c r="BH730" s="173"/>
      <c r="BI730" s="4"/>
      <c r="BJ730" s="4"/>
      <c r="BK730" s="173"/>
      <c r="BL730" s="173"/>
      <c r="BM730" s="173"/>
      <c r="BN730" s="173"/>
      <c r="BO730" s="173"/>
      <c r="BP730" s="4"/>
      <c r="BQ730" s="4"/>
      <c r="BR730" s="4"/>
      <c r="BS730" s="4"/>
      <c r="BT730" s="4"/>
      <c r="BU730" s="4"/>
      <c r="BV730" s="4"/>
      <c r="BW730" s="4"/>
      <c r="BX730" s="4"/>
      <c r="BY730" s="4"/>
      <c r="BZ730" s="4"/>
      <c r="CA730" s="4"/>
      <c r="CB730" s="4"/>
      <c r="CC730" s="4"/>
      <c r="CD730" s="4"/>
      <c r="CE730" s="4"/>
      <c r="CF730" s="4"/>
      <c r="CG730" s="4"/>
    </row>
    <row r="731" spans="1:85" s="3" customFormat="1" ht="7.5" customHeight="1">
      <c r="A731" s="770"/>
      <c r="B731" s="7"/>
      <c r="C731" s="732"/>
      <c r="D731" s="732"/>
      <c r="E731" s="732"/>
      <c r="F731" s="732"/>
      <c r="G731" s="161"/>
      <c r="H731" s="161"/>
      <c r="I731" s="161"/>
      <c r="J731" s="161"/>
      <c r="K731" s="161"/>
      <c r="L731" s="161"/>
      <c r="M731" s="161"/>
      <c r="N731" s="161"/>
      <c r="O731" s="161"/>
      <c r="P731" s="161"/>
      <c r="Q731" s="161"/>
      <c r="R731" s="161"/>
      <c r="S731" s="161"/>
      <c r="T731" s="161"/>
      <c r="U731" s="161"/>
      <c r="X731" s="161"/>
      <c r="Y731" s="161"/>
      <c r="Z731" s="161"/>
      <c r="AB731" s="161"/>
      <c r="AH731" s="161"/>
      <c r="AI731" s="161"/>
      <c r="AJ731" s="161"/>
      <c r="AK731" s="161"/>
      <c r="AL731" s="161"/>
      <c r="AM731" s="161"/>
      <c r="AN731" s="582"/>
      <c r="AO731" s="582"/>
      <c r="AP731" s="582"/>
      <c r="AQ731" s="582"/>
      <c r="AR731" s="582"/>
      <c r="AS731" s="582"/>
      <c r="AT731" s="582"/>
      <c r="AU731" s="582"/>
      <c r="AV731" s="582"/>
      <c r="AW731" s="300"/>
      <c r="AX731" s="654"/>
      <c r="AY731" s="654"/>
      <c r="AZ731" s="654"/>
      <c r="BA731" s="654"/>
      <c r="BB731" s="161"/>
      <c r="BC731" s="8"/>
      <c r="BD731" s="173"/>
      <c r="BE731" s="773"/>
      <c r="BF731" s="173"/>
      <c r="BG731" s="173"/>
      <c r="BH731" s="173"/>
      <c r="BI731" s="4"/>
      <c r="BJ731" s="4"/>
      <c r="BK731" s="173"/>
      <c r="BL731" s="173"/>
      <c r="BM731" s="173"/>
      <c r="BN731" s="173"/>
      <c r="BO731" s="173"/>
      <c r="BP731" s="4"/>
      <c r="BQ731" s="4"/>
      <c r="BR731" s="4"/>
      <c r="BS731" s="4"/>
      <c r="BT731" s="4"/>
      <c r="BU731" s="4"/>
      <c r="BV731" s="4"/>
      <c r="BW731" s="4"/>
      <c r="BX731" s="4"/>
      <c r="BY731" s="4"/>
      <c r="BZ731" s="4"/>
      <c r="CA731" s="4"/>
      <c r="CB731" s="4"/>
      <c r="CC731" s="4"/>
      <c r="CD731" s="4"/>
      <c r="CE731" s="4"/>
      <c r="CF731" s="4"/>
      <c r="CG731" s="4"/>
    </row>
    <row r="732" spans="1:85" s="3" customFormat="1" ht="7.5" customHeight="1">
      <c r="A732" s="770"/>
      <c r="B732" s="359">
        <v>1</v>
      </c>
      <c r="C732" s="732"/>
      <c r="D732" s="732"/>
      <c r="E732" s="732"/>
      <c r="F732" s="732"/>
      <c r="G732" s="161"/>
      <c r="H732" s="161"/>
      <c r="I732" s="161"/>
      <c r="J732" s="161"/>
      <c r="K732" s="161"/>
      <c r="L732" s="161"/>
      <c r="M732" s="161"/>
      <c r="N732" s="161"/>
      <c r="O732" s="161"/>
      <c r="P732" s="161"/>
      <c r="Q732" s="161"/>
      <c r="R732" s="161"/>
      <c r="S732" s="161"/>
      <c r="T732" s="161"/>
      <c r="U732" s="161"/>
      <c r="X732" s="161"/>
      <c r="Y732" s="161"/>
      <c r="Z732" s="161"/>
      <c r="AB732" s="161"/>
      <c r="AH732" s="161"/>
      <c r="AI732" s="161"/>
      <c r="AJ732" s="161"/>
      <c r="AK732" s="161"/>
      <c r="AL732" s="161"/>
      <c r="AM732" s="161"/>
      <c r="AN732" s="582"/>
      <c r="AO732" s="582"/>
      <c r="AP732" s="582"/>
      <c r="AQ732" s="582"/>
      <c r="AR732" s="582"/>
      <c r="AS732" s="582"/>
      <c r="AT732" s="582"/>
      <c r="AU732" s="582"/>
      <c r="AV732" s="582"/>
      <c r="AW732" s="300"/>
      <c r="AX732" s="867"/>
      <c r="AY732" s="867"/>
      <c r="AZ732" s="867"/>
      <c r="BA732" s="867"/>
      <c r="BB732" s="161"/>
      <c r="BC732" s="8"/>
      <c r="BD732" s="173"/>
      <c r="BE732" s="773"/>
      <c r="BF732" s="173"/>
      <c r="BG732" s="173"/>
      <c r="BH732" s="173"/>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7.25" customHeight="1">
      <c r="A733" s="770"/>
      <c r="B733" s="7"/>
      <c r="C733" s="732"/>
      <c r="D733" s="732"/>
      <c r="E733" s="732"/>
      <c r="F733" s="732"/>
      <c r="G733" s="161"/>
      <c r="H733" s="161"/>
      <c r="I733" s="161"/>
      <c r="J733" s="161"/>
      <c r="K733" s="161"/>
      <c r="L733" s="161"/>
      <c r="M733" s="161"/>
      <c r="N733" s="161"/>
      <c r="O733" s="161"/>
      <c r="P733" s="161"/>
      <c r="Q733" s="161"/>
      <c r="R733" s="161"/>
      <c r="S733" s="161"/>
      <c r="T733" s="161"/>
      <c r="U733" s="161"/>
      <c r="X733" s="1435"/>
      <c r="Y733" s="1435"/>
      <c r="Z733" s="1435"/>
      <c r="AA733" s="1435"/>
      <c r="AB733" s="161"/>
      <c r="AC733" s="161"/>
      <c r="AD733" s="161"/>
      <c r="AE733" s="161"/>
      <c r="AF733" s="161"/>
      <c r="AG733" s="161"/>
      <c r="AH733" s="161"/>
      <c r="AI733" s="161"/>
      <c r="AJ733" s="161"/>
      <c r="AK733" s="161"/>
      <c r="AL733" s="161"/>
      <c r="AM733" s="161"/>
      <c r="AN733" s="1371" t="s">
        <v>338</v>
      </c>
      <c r="AO733" s="1371"/>
      <c r="AP733" s="1371"/>
      <c r="AQ733" s="1371"/>
      <c r="AR733" s="1371"/>
      <c r="AS733" s="1371"/>
      <c r="AT733" s="1371"/>
      <c r="AU733" s="1371"/>
      <c r="AV733" s="1371"/>
      <c r="AW733" s="1371"/>
      <c r="AX733" s="1425">
        <f>SUM(AX726:BA730)</f>
        <v>0</v>
      </c>
      <c r="AY733" s="1425"/>
      <c r="AZ733" s="1425"/>
      <c r="BA733" s="1425"/>
      <c r="BB733" s="161"/>
      <c r="BC733" s="8"/>
      <c r="BD733" s="173"/>
      <c r="BE733" s="773"/>
      <c r="BF733" s="173"/>
      <c r="BG733" s="173"/>
      <c r="BH733" s="173"/>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0"/>
      <c r="B734" s="7"/>
      <c r="C734" s="732"/>
      <c r="D734" s="732"/>
      <c r="E734" s="732"/>
      <c r="F734" s="732"/>
      <c r="G734" s="161"/>
      <c r="H734" s="161"/>
      <c r="I734" s="161"/>
      <c r="J734" s="161"/>
      <c r="K734" s="161"/>
      <c r="L734" s="161"/>
      <c r="M734" s="161"/>
      <c r="N734" s="161"/>
      <c r="O734" s="161"/>
      <c r="P734" s="161"/>
      <c r="Q734" s="161"/>
      <c r="R734" s="161"/>
      <c r="S734" s="161"/>
      <c r="T734" s="161"/>
      <c r="U734" s="161"/>
      <c r="V734" s="161"/>
      <c r="W734" s="161"/>
      <c r="X734" s="161"/>
      <c r="Y734" s="161"/>
      <c r="Z734" s="161"/>
      <c r="AA734" s="161"/>
      <c r="AB734" s="161"/>
      <c r="AC734" s="161"/>
      <c r="AD734" s="161"/>
      <c r="AE734" s="161"/>
      <c r="AF734" s="161"/>
      <c r="AG734" s="161"/>
      <c r="AH734" s="161"/>
      <c r="AI734" s="161"/>
      <c r="AJ734" s="161"/>
      <c r="AK734" s="161"/>
      <c r="AL734" s="161"/>
      <c r="AM734" s="161"/>
      <c r="AN734" s="161"/>
      <c r="AO734" s="161"/>
      <c r="AP734" s="161"/>
      <c r="AQ734" s="161"/>
      <c r="AR734" s="161"/>
      <c r="AS734" s="161"/>
      <c r="AT734" s="161"/>
      <c r="AU734" s="161"/>
      <c r="AV734" s="161"/>
      <c r="AW734" s="161"/>
      <c r="AX734" s="654"/>
      <c r="AY734" s="654"/>
      <c r="AZ734" s="654"/>
      <c r="BA734" s="654"/>
      <c r="BB734" s="161"/>
      <c r="BC734" s="8"/>
      <c r="BD734" s="173"/>
      <c r="BE734" s="773"/>
      <c r="BF734" s="173"/>
      <c r="BG734" s="173"/>
      <c r="BH734" s="173"/>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9" customHeight="1">
      <c r="A735" s="770"/>
      <c r="B735" s="7"/>
      <c r="C735" s="733"/>
      <c r="D735" s="733"/>
      <c r="E735" s="733"/>
      <c r="F735" s="733"/>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61"/>
      <c r="BC735" s="8"/>
      <c r="BD735" s="173"/>
      <c r="BE735" s="773"/>
      <c r="BF735" s="173"/>
      <c r="BG735" s="173"/>
      <c r="BH735" s="173"/>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9.5" customHeight="1">
      <c r="A736" s="770"/>
      <c r="B736" s="570"/>
      <c r="C736" s="1531" t="s">
        <v>1000</v>
      </c>
      <c r="D736" s="1531"/>
      <c r="E736" s="1531"/>
      <c r="F736" s="1531"/>
      <c r="G736" s="51"/>
      <c r="H736" s="161"/>
      <c r="I736" s="161"/>
      <c r="J736" s="161"/>
      <c r="K736" s="161"/>
      <c r="L736" s="161"/>
      <c r="M736" s="161"/>
      <c r="N736" s="161"/>
      <c r="O736" s="161"/>
      <c r="P736" s="161"/>
      <c r="Q736" s="161"/>
      <c r="R736" s="161"/>
      <c r="S736" s="161"/>
      <c r="T736" s="161"/>
      <c r="U736" s="161"/>
      <c r="V736" s="161"/>
      <c r="W736" s="161"/>
      <c r="X736" s="161"/>
      <c r="Y736" s="161"/>
      <c r="Z736" s="161"/>
      <c r="AA736" s="161"/>
      <c r="AB736" s="161"/>
      <c r="AC736" s="161"/>
      <c r="AD736" s="161"/>
      <c r="AE736" s="161"/>
      <c r="AF736" s="161"/>
      <c r="AG736" s="161"/>
      <c r="AH736" s="161"/>
      <c r="AI736" s="161"/>
      <c r="AJ736" s="161"/>
      <c r="AK736" s="161"/>
      <c r="AL736" s="161"/>
      <c r="AM736" s="161"/>
      <c r="AN736" s="161"/>
      <c r="AO736" s="161"/>
      <c r="AP736" s="161"/>
      <c r="AQ736" s="161"/>
      <c r="AR736" s="161"/>
      <c r="AS736" s="161"/>
      <c r="AT736" s="161"/>
      <c r="AU736" s="161"/>
      <c r="AV736" s="161"/>
      <c r="AW736" s="161"/>
      <c r="AX736" s="161"/>
      <c r="AY736" s="161"/>
      <c r="AZ736" s="161"/>
      <c r="BA736" s="161"/>
      <c r="BB736" s="161"/>
      <c r="BC736" s="8"/>
      <c r="BD736" s="173"/>
      <c r="BE736" s="773"/>
      <c r="BF736" s="173"/>
      <c r="BG736" s="173"/>
      <c r="BH736" s="173"/>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7.5" customHeight="1">
      <c r="A737" s="770"/>
      <c r="B737" s="7"/>
      <c r="C737" s="1422"/>
      <c r="D737" s="1422"/>
      <c r="E737" s="1422"/>
      <c r="F737" s="1422"/>
      <c r="G737" s="161"/>
      <c r="H737" s="161"/>
      <c r="I737" s="1423" t="s">
        <v>1000</v>
      </c>
      <c r="J737" s="1423"/>
      <c r="K737" s="1423"/>
      <c r="L737" s="1423"/>
      <c r="M737" s="1423"/>
      <c r="N737" s="1423"/>
      <c r="O737" s="724"/>
      <c r="P737" s="724"/>
      <c r="Q737" s="724"/>
      <c r="R737" s="724"/>
      <c r="S737" s="724"/>
      <c r="T737" s="654"/>
      <c r="U737" s="654"/>
      <c r="V737" s="654"/>
      <c r="W737" s="654"/>
      <c r="X737" s="654"/>
      <c r="Y737" s="654"/>
      <c r="Z737" s="654"/>
      <c r="AA737" s="654"/>
      <c r="AB737" s="654"/>
      <c r="AC737" s="654"/>
      <c r="AD737" s="654"/>
      <c r="AE737" s="654"/>
      <c r="AF737" s="654"/>
      <c r="AG737" s="654"/>
      <c r="AH737" s="654"/>
      <c r="AI737" s="654"/>
      <c r="AJ737" s="654"/>
      <c r="AK737" s="654"/>
      <c r="AL737" s="654"/>
      <c r="AM737" s="654"/>
      <c r="AN737" s="654"/>
      <c r="AO737" s="654"/>
      <c r="AP737" s="654"/>
      <c r="AQ737" s="654"/>
      <c r="AR737" s="654"/>
      <c r="AS737" s="654"/>
      <c r="AT737" s="654"/>
      <c r="AU737" s="654"/>
      <c r="AV737" s="654"/>
      <c r="AW737" s="654"/>
      <c r="AX737" s="654"/>
      <c r="AY737" s="654"/>
      <c r="AZ737" s="654"/>
      <c r="BA737" s="654"/>
      <c r="BB737" s="161"/>
      <c r="BC737" s="8"/>
      <c r="BD737" s="173"/>
      <c r="BE737" s="773"/>
      <c r="BF737" s="173"/>
      <c r="BG737" s="173"/>
      <c r="BH737" s="173"/>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7.5" customHeight="1">
      <c r="A738" s="770"/>
      <c r="B738" s="7"/>
      <c r="C738" s="1422"/>
      <c r="D738" s="1422"/>
      <c r="E738" s="1422"/>
      <c r="F738" s="1422"/>
      <c r="G738" s="161"/>
      <c r="H738" s="161"/>
      <c r="I738" s="1423"/>
      <c r="J738" s="1423"/>
      <c r="K738" s="1423"/>
      <c r="L738" s="1423"/>
      <c r="M738" s="1423"/>
      <c r="N738" s="1423"/>
      <c r="O738" s="724"/>
      <c r="P738" s="724"/>
      <c r="Q738" s="724"/>
      <c r="R738" s="724"/>
      <c r="S738" s="724"/>
      <c r="T738" s="654"/>
      <c r="U738" s="654"/>
      <c r="V738" s="654"/>
      <c r="W738" s="654"/>
      <c r="X738" s="654"/>
      <c r="Y738" s="654"/>
      <c r="Z738" s="654"/>
      <c r="AA738" s="654"/>
      <c r="AB738" s="654"/>
      <c r="AC738" s="654"/>
      <c r="AD738" s="654"/>
      <c r="AE738" s="654"/>
      <c r="AF738" s="654"/>
      <c r="AG738" s="654"/>
      <c r="AH738" s="654"/>
      <c r="AI738" s="654"/>
      <c r="AJ738" s="654"/>
      <c r="AK738" s="654"/>
      <c r="AL738" s="654"/>
      <c r="AM738" s="654"/>
      <c r="AN738" s="654"/>
      <c r="AO738" s="654"/>
      <c r="AP738" s="654"/>
      <c r="AQ738" s="654"/>
      <c r="AR738" s="654"/>
      <c r="AS738" s="654"/>
      <c r="AT738" s="654"/>
      <c r="AU738" s="654"/>
      <c r="AV738" s="654"/>
      <c r="AW738" s="654"/>
      <c r="AX738" s="654"/>
      <c r="AY738" s="654"/>
      <c r="AZ738" s="654"/>
      <c r="BA738" s="654"/>
      <c r="BB738" s="161"/>
      <c r="BC738" s="8"/>
      <c r="BD738" s="173"/>
      <c r="BE738" s="773"/>
      <c r="BF738" s="173"/>
      <c r="BG738" s="173"/>
      <c r="BH738" s="173"/>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19.5" customHeight="1">
      <c r="A739" s="770"/>
      <c r="B739" s="7"/>
      <c r="C739" s="1422"/>
      <c r="D739" s="1422"/>
      <c r="E739" s="1422"/>
      <c r="F739" s="1422"/>
      <c r="G739" s="161"/>
      <c r="H739" s="161"/>
      <c r="I739" s="161"/>
      <c r="J739" s="161"/>
      <c r="K739" s="161"/>
      <c r="L739" s="161"/>
      <c r="M739" s="161"/>
      <c r="N739" s="161"/>
      <c r="O739" s="161"/>
      <c r="P739" s="161"/>
      <c r="Q739" s="161"/>
      <c r="R739" s="161"/>
      <c r="S739" s="161"/>
      <c r="T739" s="161"/>
      <c r="U739" s="161"/>
      <c r="V739" s="161"/>
      <c r="W739" s="161"/>
      <c r="X739" s="161"/>
      <c r="Y739" s="161"/>
      <c r="Z739" s="161"/>
      <c r="AA739" s="161"/>
      <c r="AB739" s="161"/>
      <c r="AC739" s="161"/>
      <c r="AD739" s="161"/>
      <c r="AE739" s="161"/>
      <c r="AF739" s="161"/>
      <c r="AG739" s="161"/>
      <c r="AH739" s="161"/>
      <c r="AI739" s="161"/>
      <c r="AJ739" s="161"/>
      <c r="AK739" s="161"/>
      <c r="AL739" s="161"/>
      <c r="AM739" s="161"/>
      <c r="AN739" s="161"/>
      <c r="AO739" s="161"/>
      <c r="AP739" s="161"/>
      <c r="AQ739" s="161"/>
      <c r="AR739" s="161"/>
      <c r="AS739" s="161"/>
      <c r="AT739" s="161"/>
      <c r="AU739" s="161"/>
      <c r="AV739" s="161"/>
      <c r="AW739" s="161"/>
      <c r="AX739" s="654"/>
      <c r="AY739" s="654"/>
      <c r="AZ739" s="654"/>
      <c r="BA739" s="654"/>
      <c r="BB739" s="161"/>
      <c r="BC739" s="8"/>
      <c r="BD739" s="173"/>
      <c r="BE739" s="773"/>
      <c r="BF739" s="173"/>
      <c r="BG739" s="173"/>
      <c r="BH739" s="173"/>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0">
        <v>3</v>
      </c>
      <c r="B740" s="7"/>
      <c r="C740" s="731"/>
      <c r="D740" s="731"/>
      <c r="E740" s="731"/>
      <c r="F740" s="731"/>
      <c r="G740" s="51"/>
      <c r="H740" s="161"/>
      <c r="J740" s="75" t="s">
        <v>388</v>
      </c>
      <c r="K740" s="76"/>
      <c r="L740" s="76"/>
      <c r="M740" s="81"/>
      <c r="N740" s="193"/>
      <c r="O740" s="1427">
        <v>0</v>
      </c>
      <c r="P740" s="1428"/>
      <c r="Q740" s="1428"/>
      <c r="R740" s="1429"/>
      <c r="S740" s="161"/>
      <c r="T740" s="161" t="s">
        <v>77</v>
      </c>
      <c r="U740" s="161"/>
      <c r="AH740" s="161"/>
      <c r="AI740" s="161"/>
      <c r="AJ740" s="161"/>
      <c r="AK740" s="161"/>
      <c r="AL740" s="161"/>
      <c r="AM740" s="161"/>
      <c r="AN740" s="210"/>
      <c r="AO740" s="210"/>
      <c r="AP740" s="210"/>
      <c r="AQ740" s="210"/>
      <c r="AR740" s="1343" t="s">
        <v>340</v>
      </c>
      <c r="AS740" s="1343"/>
      <c r="AT740" s="1343"/>
      <c r="AU740" s="1343"/>
      <c r="AV740" s="1343"/>
      <c r="AW740" s="1343"/>
      <c r="AX740" s="1424" t="str">
        <f>'Control Panel'!H1662</f>
        <v>Free</v>
      </c>
      <c r="AY740" s="1424"/>
      <c r="AZ740" s="1424"/>
      <c r="BA740" s="1424"/>
      <c r="BB740" s="161"/>
      <c r="BC740" s="8"/>
      <c r="BD740" s="173"/>
      <c r="BE740" s="773"/>
      <c r="BF740" s="173"/>
      <c r="BG740" s="173"/>
      <c r="BH740" s="173"/>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0"/>
      <c r="B741" s="7"/>
      <c r="C741" s="731"/>
      <c r="D741" s="731"/>
      <c r="E741" s="731"/>
      <c r="F741" s="731"/>
      <c r="G741" s="51"/>
      <c r="H741" s="161"/>
      <c r="J741" s="161"/>
      <c r="K741" s="161"/>
      <c r="L741" s="161"/>
      <c r="M741" s="161"/>
      <c r="N741" s="161"/>
      <c r="O741" s="161"/>
      <c r="P741" s="161"/>
      <c r="Q741" s="161"/>
      <c r="S741" s="161"/>
      <c r="T741" s="161"/>
      <c r="U741" s="161"/>
      <c r="AH741" s="161"/>
      <c r="AI741" s="161"/>
      <c r="AJ741" s="161"/>
      <c r="AK741" s="161"/>
      <c r="AL741" s="161"/>
      <c r="AM741" s="161"/>
      <c r="AN741" s="210"/>
      <c r="AO741" s="210"/>
      <c r="AP741" s="210"/>
      <c r="AQ741" s="210"/>
      <c r="AR741" s="210"/>
      <c r="AS741" s="210"/>
      <c r="AT741" s="210"/>
      <c r="AU741" s="210"/>
      <c r="AV741" s="210"/>
      <c r="AW741" s="212"/>
      <c r="AX741" s="654"/>
      <c r="AY741" s="654"/>
      <c r="AZ741" s="654"/>
      <c r="BA741" s="654"/>
      <c r="BB741" s="161"/>
      <c r="BC741" s="8"/>
      <c r="BD741" s="173"/>
      <c r="BE741" s="773"/>
      <c r="BF741" s="173"/>
      <c r="BG741" s="173"/>
      <c r="BH741" s="173"/>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 customHeight="1">
      <c r="A742" s="770"/>
      <c r="B742" s="7"/>
      <c r="C742" s="731"/>
      <c r="D742" s="731"/>
      <c r="E742" s="731"/>
      <c r="F742" s="731"/>
      <c r="G742" s="51"/>
      <c r="H742" s="161"/>
      <c r="J742" s="75" t="s">
        <v>390</v>
      </c>
      <c r="K742" s="76"/>
      <c r="L742" s="76"/>
      <c r="M742" s="76"/>
      <c r="N742" s="161"/>
      <c r="O742" s="1427">
        <v>0</v>
      </c>
      <c r="P742" s="1428"/>
      <c r="Q742" s="1428"/>
      <c r="R742" s="1429"/>
      <c r="S742" s="161"/>
      <c r="T742" s="161" t="s">
        <v>77</v>
      </c>
      <c r="U742" s="161"/>
      <c r="AH742" s="161"/>
      <c r="AI742" s="161"/>
      <c r="AJ742" s="161"/>
      <c r="AK742" s="161"/>
      <c r="AL742" s="161"/>
      <c r="AM742" s="161"/>
      <c r="AN742" s="210"/>
      <c r="AO742" s="210"/>
      <c r="AP742" s="210"/>
      <c r="AQ742" s="210"/>
      <c r="AR742" s="1343" t="s">
        <v>1064</v>
      </c>
      <c r="AS742" s="1343"/>
      <c r="AT742" s="1343"/>
      <c r="AU742" s="1343"/>
      <c r="AV742" s="1343"/>
      <c r="AW742" s="1343"/>
      <c r="AX742" s="1424">
        <f>'Control Panel'!H1664</f>
        <v>0</v>
      </c>
      <c r="AY742" s="1424"/>
      <c r="AZ742" s="1424"/>
      <c r="BA742" s="1424"/>
      <c r="BB742" s="161"/>
      <c r="BC742" s="8"/>
      <c r="BD742" s="173"/>
      <c r="BE742" s="773"/>
      <c r="BF742" s="173"/>
      <c r="BG742" s="173"/>
      <c r="BH742" s="173"/>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7.5" customHeight="1">
      <c r="A743" s="770"/>
      <c r="B743" s="7"/>
      <c r="C743" s="732"/>
      <c r="D743" s="732"/>
      <c r="E743" s="732"/>
      <c r="F743" s="732"/>
      <c r="G743" s="161"/>
      <c r="H743" s="161"/>
      <c r="J743" s="161"/>
      <c r="K743" s="161"/>
      <c r="L743" s="161"/>
      <c r="M743" s="161"/>
      <c r="N743" s="161"/>
      <c r="O743" s="161"/>
      <c r="P743" s="161"/>
      <c r="Q743" s="161"/>
      <c r="S743" s="161"/>
      <c r="T743" s="161"/>
      <c r="U743" s="161"/>
      <c r="AH743" s="161"/>
      <c r="AI743" s="161"/>
      <c r="AJ743" s="161"/>
      <c r="AK743" s="161"/>
      <c r="AL743" s="161"/>
      <c r="AM743" s="161"/>
      <c r="AN743" s="210"/>
      <c r="AO743" s="210"/>
      <c r="AP743" s="210"/>
      <c r="AQ743" s="210"/>
      <c r="AR743" s="210"/>
      <c r="AS743" s="210"/>
      <c r="AT743" s="210"/>
      <c r="AU743" s="210"/>
      <c r="AV743" s="210"/>
      <c r="AW743" s="212"/>
      <c r="AX743" s="654"/>
      <c r="AY743" s="654"/>
      <c r="AZ743" s="654"/>
      <c r="BA743" s="654"/>
      <c r="BB743" s="161"/>
      <c r="BC743" s="8"/>
      <c r="BD743" s="173"/>
      <c r="BE743" s="773"/>
      <c r="BF743" s="173"/>
      <c r="BG743" s="173"/>
      <c r="BH743" s="173"/>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15" customHeight="1">
      <c r="A744" s="770"/>
      <c r="B744" s="7"/>
      <c r="C744" s="732"/>
      <c r="D744" s="732"/>
      <c r="E744" s="732"/>
      <c r="F744" s="732"/>
      <c r="G744" s="161"/>
      <c r="H744" s="161"/>
      <c r="J744" s="75" t="s">
        <v>4251</v>
      </c>
      <c r="K744" s="76"/>
      <c r="L744" s="76"/>
      <c r="M744" s="76"/>
      <c r="N744" s="161"/>
      <c r="O744" s="1427">
        <v>0</v>
      </c>
      <c r="P744" s="1428"/>
      <c r="Q744" s="1428"/>
      <c r="R744" s="1429"/>
      <c r="S744" s="180"/>
      <c r="T744" s="161" t="s">
        <v>77</v>
      </c>
      <c r="U744" s="161"/>
      <c r="AH744" s="161"/>
      <c r="AI744" s="161"/>
      <c r="AJ744" s="161"/>
      <c r="AK744" s="161"/>
      <c r="AL744" s="161"/>
      <c r="AM744" s="161"/>
      <c r="AN744" s="210"/>
      <c r="AO744" s="210"/>
      <c r="AP744" s="210"/>
      <c r="AQ744" s="210"/>
      <c r="AR744" s="1343" t="s">
        <v>4252</v>
      </c>
      <c r="AS744" s="1343"/>
      <c r="AT744" s="1343"/>
      <c r="AU744" s="1343"/>
      <c r="AV744" s="1343"/>
      <c r="AW744" s="1343"/>
      <c r="AX744" s="1424">
        <f>'Control Panel'!H1666</f>
        <v>0</v>
      </c>
      <c r="AY744" s="1424"/>
      <c r="AZ744" s="1424"/>
      <c r="BA744" s="1424"/>
      <c r="BB744" s="161"/>
      <c r="BC744" s="8"/>
      <c r="BD744" s="173"/>
      <c r="BE744" s="773"/>
      <c r="BF744" s="173"/>
      <c r="BG744" s="173"/>
      <c r="BH744" s="173"/>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0"/>
      <c r="B745" s="7"/>
      <c r="C745" s="732"/>
      <c r="D745" s="732"/>
      <c r="E745" s="732"/>
      <c r="F745" s="732"/>
      <c r="G745" s="161"/>
      <c r="H745" s="161"/>
      <c r="I745" s="161"/>
      <c r="J745" s="161"/>
      <c r="K745" s="161"/>
      <c r="L745" s="161"/>
      <c r="M745" s="161"/>
      <c r="N745" s="161"/>
      <c r="O745" s="161"/>
      <c r="P745" s="161"/>
      <c r="Q745" s="161"/>
      <c r="R745" s="161"/>
      <c r="S745" s="161"/>
      <c r="T745" s="161"/>
      <c r="U745" s="161"/>
      <c r="X745" s="161"/>
      <c r="Y745" s="161"/>
      <c r="Z745" s="161"/>
      <c r="AB745" s="161"/>
      <c r="AH745" s="161"/>
      <c r="AI745" s="161"/>
      <c r="AJ745" s="161"/>
      <c r="AK745" s="161"/>
      <c r="AL745" s="161"/>
      <c r="AM745" s="161"/>
      <c r="AN745" s="210"/>
      <c r="AO745" s="210"/>
      <c r="AP745" s="210"/>
      <c r="AQ745" s="210"/>
      <c r="AR745" s="210"/>
      <c r="AS745" s="210"/>
      <c r="AT745" s="210"/>
      <c r="AU745" s="210"/>
      <c r="AV745" s="210"/>
      <c r="AW745" s="212"/>
      <c r="AX745" s="654"/>
      <c r="AY745" s="654"/>
      <c r="AZ745" s="654"/>
      <c r="BA745" s="654"/>
      <c r="BB745" s="161"/>
      <c r="BC745" s="8"/>
      <c r="BD745" s="173"/>
      <c r="BE745" s="773"/>
      <c r="BF745" s="173"/>
      <c r="BG745" s="173"/>
      <c r="BH745" s="173"/>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7.5" customHeight="1">
      <c r="A746" s="770"/>
      <c r="B746" s="359">
        <v>1</v>
      </c>
      <c r="C746" s="732"/>
      <c r="D746" s="732"/>
      <c r="E746" s="732"/>
      <c r="F746" s="732"/>
      <c r="G746" s="161"/>
      <c r="H746" s="161"/>
      <c r="I746" s="161"/>
      <c r="J746" s="161"/>
      <c r="K746" s="161"/>
      <c r="L746" s="161"/>
      <c r="M746" s="161"/>
      <c r="N746" s="161"/>
      <c r="O746" s="161"/>
      <c r="P746" s="161"/>
      <c r="Q746" s="161"/>
      <c r="R746" s="161"/>
      <c r="S746" s="161"/>
      <c r="T746" s="161"/>
      <c r="U746" s="161"/>
      <c r="X746" s="161"/>
      <c r="Y746" s="161"/>
      <c r="Z746" s="161"/>
      <c r="AB746" s="161"/>
      <c r="AH746" s="161"/>
      <c r="AI746" s="161"/>
      <c r="AJ746" s="161"/>
      <c r="AK746" s="161"/>
      <c r="AL746" s="161"/>
      <c r="AM746" s="161"/>
      <c r="AN746" s="796"/>
      <c r="AO746" s="796"/>
      <c r="AP746" s="796"/>
      <c r="AQ746" s="796"/>
      <c r="AR746" s="796"/>
      <c r="AS746" s="796"/>
      <c r="AT746" s="796"/>
      <c r="AU746" s="796"/>
      <c r="AV746" s="796"/>
      <c r="AW746" s="300"/>
      <c r="AX746" s="867"/>
      <c r="AY746" s="867"/>
      <c r="AZ746" s="867"/>
      <c r="BA746" s="867"/>
      <c r="BB746" s="161"/>
      <c r="BC746" s="8"/>
      <c r="BD746" s="173"/>
      <c r="BE746" s="773"/>
      <c r="BF746" s="173"/>
      <c r="BG746" s="173"/>
      <c r="BH746" s="173"/>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7.25" customHeight="1">
      <c r="A747" s="770"/>
      <c r="B747" s="7"/>
      <c r="C747" s="732"/>
      <c r="D747" s="732"/>
      <c r="E747" s="732"/>
      <c r="F747" s="732"/>
      <c r="G747" s="161"/>
      <c r="H747" s="161"/>
      <c r="I747" s="161"/>
      <c r="J747" s="161"/>
      <c r="K747" s="161"/>
      <c r="L747" s="161"/>
      <c r="M747" s="161"/>
      <c r="N747" s="161"/>
      <c r="O747" s="161"/>
      <c r="P747" s="161"/>
      <c r="Q747" s="161"/>
      <c r="R747" s="161"/>
      <c r="S747" s="161"/>
      <c r="T747" s="161"/>
      <c r="U747" s="161"/>
      <c r="V747" s="161"/>
      <c r="W747" s="161"/>
      <c r="X747" s="1435"/>
      <c r="Y747" s="1435"/>
      <c r="Z747" s="1435"/>
      <c r="AA747" s="1435"/>
      <c r="AB747" s="161"/>
      <c r="AC747" s="161"/>
      <c r="AD747" s="161"/>
      <c r="AE747" s="161"/>
      <c r="AF747" s="161"/>
      <c r="AG747" s="161"/>
      <c r="AH747" s="161"/>
      <c r="AI747" s="161"/>
      <c r="AJ747" s="161"/>
      <c r="AK747" s="161"/>
      <c r="AL747" s="161"/>
      <c r="AM747" s="161"/>
      <c r="AN747" s="1371" t="s">
        <v>1001</v>
      </c>
      <c r="AO747" s="1371"/>
      <c r="AP747" s="1371"/>
      <c r="AQ747" s="1371"/>
      <c r="AR747" s="1371"/>
      <c r="AS747" s="1371"/>
      <c r="AT747" s="1371"/>
      <c r="AU747" s="1371"/>
      <c r="AV747" s="1371"/>
      <c r="AW747" s="1371"/>
      <c r="AX747" s="1425">
        <f>'Control Panel'!H1667</f>
        <v>0</v>
      </c>
      <c r="AY747" s="1425"/>
      <c r="AZ747" s="1425"/>
      <c r="BA747" s="1425"/>
      <c r="BB747" s="161"/>
      <c r="BC747" s="8"/>
      <c r="BD747" s="173"/>
      <c r="BE747" s="773"/>
      <c r="BF747" s="173"/>
      <c r="BG747" s="173"/>
      <c r="BH747" s="173"/>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17.25" customHeight="1">
      <c r="A748" s="770"/>
      <c r="B748" s="7"/>
      <c r="C748" s="732"/>
      <c r="D748" s="732"/>
      <c r="E748" s="732"/>
      <c r="F748" s="732"/>
      <c r="G748" s="161"/>
      <c r="H748" s="161"/>
      <c r="I748" s="161"/>
      <c r="J748" s="161"/>
      <c r="K748" s="161"/>
      <c r="L748" s="161"/>
      <c r="M748" s="161"/>
      <c r="N748" s="161"/>
      <c r="O748" s="161"/>
      <c r="P748" s="161"/>
      <c r="Q748" s="161"/>
      <c r="R748" s="161"/>
      <c r="S748" s="161"/>
      <c r="T748" s="161"/>
      <c r="U748" s="161"/>
      <c r="V748" s="161"/>
      <c r="W748" s="161"/>
      <c r="X748" s="799"/>
      <c r="Y748" s="799"/>
      <c r="Z748" s="799"/>
      <c r="AA748" s="799"/>
      <c r="AB748" s="161"/>
      <c r="AC748" s="161"/>
      <c r="AD748" s="161"/>
      <c r="AE748" s="161"/>
      <c r="AF748" s="161"/>
      <c r="AG748" s="161"/>
      <c r="AH748" s="161"/>
      <c r="AI748" s="161"/>
      <c r="AJ748" s="161"/>
      <c r="AK748" s="161"/>
      <c r="AL748" s="161"/>
      <c r="AM748" s="161"/>
      <c r="AN748" s="797"/>
      <c r="AO748" s="797"/>
      <c r="AP748" s="797"/>
      <c r="AQ748" s="797"/>
      <c r="AR748" s="797"/>
      <c r="AS748" s="797"/>
      <c r="AT748" s="797"/>
      <c r="AU748" s="797"/>
      <c r="AV748" s="797"/>
      <c r="AW748" s="797"/>
      <c r="AX748" s="798"/>
      <c r="AY748" s="798"/>
      <c r="AZ748" s="798"/>
      <c r="BA748" s="798"/>
      <c r="BB748" s="161"/>
      <c r="BC748" s="8"/>
      <c r="BD748" s="173"/>
      <c r="BE748" s="773"/>
      <c r="BF748" s="173"/>
      <c r="BG748" s="173"/>
      <c r="BH748" s="173"/>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4.25" customHeight="1">
      <c r="A749" s="770"/>
      <c r="B749" s="570"/>
      <c r="C749" s="1570" t="s">
        <v>1334</v>
      </c>
      <c r="D749" s="1570"/>
      <c r="E749" s="1570"/>
      <c r="F749" s="1570"/>
      <c r="G749" s="804"/>
      <c r="H749" s="804"/>
      <c r="I749" s="804"/>
      <c r="J749" s="804"/>
      <c r="K749" s="804"/>
      <c r="L749" s="804"/>
      <c r="M749" s="804"/>
      <c r="N749" s="804"/>
      <c r="O749" s="804"/>
      <c r="P749" s="804"/>
      <c r="Q749" s="804"/>
      <c r="R749" s="804"/>
      <c r="S749" s="804"/>
      <c r="T749" s="804"/>
      <c r="U749" s="804"/>
      <c r="V749" s="804"/>
      <c r="W749" s="804"/>
      <c r="X749" s="804"/>
      <c r="Y749" s="804"/>
      <c r="Z749" s="804"/>
      <c r="AA749" s="804"/>
      <c r="AB749" s="804"/>
      <c r="AC749" s="804"/>
      <c r="AD749" s="804"/>
      <c r="AE749" s="804"/>
      <c r="AF749" s="804"/>
      <c r="AG749" s="804"/>
      <c r="AH749" s="804"/>
      <c r="AI749" s="804"/>
      <c r="AJ749" s="804"/>
      <c r="AK749" s="804"/>
      <c r="AL749" s="804"/>
      <c r="AM749" s="804"/>
      <c r="AN749" s="804"/>
      <c r="AO749" s="804"/>
      <c r="AP749" s="804"/>
      <c r="AQ749" s="804"/>
      <c r="AR749" s="804"/>
      <c r="AS749" s="804"/>
      <c r="AT749" s="804"/>
      <c r="AU749" s="804"/>
      <c r="AV749" s="804"/>
      <c r="AW749" s="804"/>
      <c r="AX749" s="804"/>
      <c r="AY749" s="804"/>
      <c r="AZ749" s="804"/>
      <c r="BA749" s="804"/>
      <c r="BB749" s="161"/>
      <c r="BC749" s="8"/>
      <c r="BD749" s="173"/>
      <c r="BE749" s="773"/>
      <c r="BF749" s="173"/>
      <c r="BG749" s="173"/>
      <c r="BH749" s="173"/>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6.5" customHeight="1">
      <c r="A750" s="770"/>
      <c r="B750" s="7"/>
      <c r="C750" s="1434"/>
      <c r="D750" s="1434"/>
      <c r="E750" s="1434"/>
      <c r="F750" s="1434"/>
      <c r="G750" s="161"/>
      <c r="H750" s="161"/>
      <c r="I750" s="711" t="s">
        <v>7302</v>
      </c>
      <c r="J750" s="698"/>
      <c r="K750" s="698"/>
      <c r="L750" s="698"/>
      <c r="M750" s="698"/>
      <c r="N750" s="698"/>
      <c r="O750" s="698"/>
      <c r="P750" s="698"/>
      <c r="Q750" s="698"/>
      <c r="R750" s="698"/>
      <c r="S750" s="698"/>
      <c r="T750" s="698"/>
      <c r="U750" s="698"/>
      <c r="V750" s="654"/>
      <c r="W750" s="654"/>
      <c r="X750" s="654"/>
      <c r="Y750" s="711"/>
      <c r="Z750" s="698"/>
      <c r="AA750" s="711"/>
      <c r="AB750" s="698"/>
      <c r="AC750" s="698"/>
      <c r="AD750" s="698"/>
      <c r="AE750" s="698"/>
      <c r="AF750" s="698"/>
      <c r="AG750" s="698"/>
      <c r="AH750" s="698"/>
      <c r="AI750" s="698"/>
      <c r="AJ750" s="698"/>
      <c r="AK750" s="698"/>
      <c r="AL750" s="698"/>
      <c r="AM750" s="698"/>
      <c r="AN750" s="698"/>
      <c r="AO750" s="654"/>
      <c r="AP750" s="654"/>
      <c r="AQ750" s="654"/>
      <c r="AR750" s="654"/>
      <c r="AS750" s="654"/>
      <c r="AT750" s="654"/>
      <c r="AU750" s="654"/>
      <c r="AV750" s="654"/>
      <c r="AW750" s="654"/>
      <c r="AX750" s="654"/>
      <c r="AY750" s="654"/>
      <c r="AZ750" s="654"/>
      <c r="BA750" s="654"/>
      <c r="BB750" s="161"/>
      <c r="BC750" s="282"/>
      <c r="BD750" s="281"/>
      <c r="BE750" s="774"/>
      <c r="BF750" s="173"/>
      <c r="BG750" s="173"/>
      <c r="BH750" s="173"/>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15" customHeight="1">
      <c r="A751" s="770"/>
      <c r="B751" s="7"/>
      <c r="C751" s="1434"/>
      <c r="D751" s="1434"/>
      <c r="E751" s="1434"/>
      <c r="F751" s="1434"/>
      <c r="G751" s="161"/>
      <c r="H751" s="161"/>
      <c r="I751" s="161"/>
      <c r="J751" s="161"/>
      <c r="K751" s="161"/>
      <c r="L751" s="161"/>
      <c r="M751" s="161"/>
      <c r="N751" s="161"/>
      <c r="O751" s="161"/>
      <c r="P751" s="161"/>
      <c r="Q751" s="161"/>
      <c r="R751" s="161"/>
      <c r="S751" s="161"/>
      <c r="T751" s="161"/>
      <c r="U751" s="161"/>
      <c r="V751" s="161"/>
      <c r="W751" s="161"/>
      <c r="X751" s="161"/>
      <c r="Y751" s="161"/>
      <c r="Z751" s="161"/>
      <c r="AA751" s="161"/>
      <c r="AB751" s="161"/>
      <c r="AC751" s="161"/>
      <c r="AD751" s="161"/>
      <c r="AE751" s="161"/>
      <c r="AF751" s="161"/>
      <c r="AG751" s="161"/>
      <c r="AH751" s="161"/>
      <c r="AI751" s="161"/>
      <c r="AJ751" s="161"/>
      <c r="AK751" s="161"/>
      <c r="AL751" s="161"/>
      <c r="AM751" s="161"/>
      <c r="AN751" s="161"/>
      <c r="AO751" s="161"/>
      <c r="AP751" s="161"/>
      <c r="AQ751" s="161"/>
      <c r="AR751" s="161"/>
      <c r="AS751" s="161"/>
      <c r="AT751" s="161"/>
      <c r="AU751" s="161"/>
      <c r="AV751" s="161"/>
      <c r="AW751" s="161"/>
      <c r="AX751" s="654"/>
      <c r="AY751" s="654"/>
      <c r="AZ751" s="654"/>
      <c r="BA751" s="654"/>
      <c r="BB751" s="161"/>
      <c r="BC751" s="8"/>
      <c r="BD751" s="173"/>
      <c r="BE751" s="773"/>
      <c r="BF751" s="173"/>
      <c r="BG751" s="173"/>
      <c r="BH751" s="173"/>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4.5" customHeight="1">
      <c r="A752" s="770"/>
      <c r="B752" s="7"/>
      <c r="C752" s="731"/>
      <c r="D752" s="731"/>
      <c r="E752" s="731"/>
      <c r="F752" s="731"/>
      <c r="G752" s="354"/>
      <c r="H752" s="354"/>
      <c r="N752" s="161"/>
      <c r="O752" s="161"/>
      <c r="P752" s="161"/>
      <c r="Q752" s="161"/>
      <c r="R752" s="161"/>
      <c r="S752" s="161"/>
      <c r="T752" s="161"/>
      <c r="U752" s="161"/>
      <c r="V752" s="161"/>
      <c r="W752" s="161"/>
      <c r="X752" s="161"/>
      <c r="Y752" s="161"/>
      <c r="AC752" s="161"/>
      <c r="AQ752" s="161"/>
      <c r="AR752" s="161"/>
      <c r="AX752" s="654"/>
      <c r="AY752" s="654"/>
      <c r="AZ752" s="654"/>
      <c r="BA752" s="654"/>
      <c r="BB752" s="161"/>
      <c r="BC752" s="8"/>
      <c r="BD752" s="173"/>
      <c r="BE752" s="773"/>
      <c r="BF752" s="173"/>
      <c r="BG752" s="281"/>
      <c r="BH752" s="173"/>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0"/>
      <c r="B753" s="7"/>
      <c r="C753" s="731"/>
      <c r="D753" s="731"/>
      <c r="E753" s="731"/>
      <c r="F753" s="731"/>
      <c r="J753" s="75" t="s">
        <v>388</v>
      </c>
      <c r="K753" s="161"/>
      <c r="L753" s="161"/>
      <c r="M753" s="161"/>
      <c r="P753" s="1427">
        <v>0</v>
      </c>
      <c r="Q753" s="1428"/>
      <c r="R753" s="1429"/>
      <c r="T753" s="161" t="s">
        <v>3154</v>
      </c>
      <c r="AC753" s="75"/>
      <c r="AD753" s="161"/>
      <c r="AE753" s="161"/>
      <c r="AF753" s="161"/>
      <c r="AG753" s="161"/>
      <c r="AN753" s="161"/>
      <c r="AQ753" s="1447"/>
      <c r="AR753" s="1447"/>
      <c r="AS753" s="1447"/>
      <c r="AT753" s="1447"/>
      <c r="AU753" s="1447"/>
      <c r="AV753" s="1447"/>
      <c r="AW753" s="1447"/>
      <c r="AX753" s="1424"/>
      <c r="AY753" s="1424"/>
      <c r="AZ753" s="1424"/>
      <c r="BA753" s="1424"/>
      <c r="BB753" s="161"/>
      <c r="BC753" s="8"/>
      <c r="BD753" s="173"/>
      <c r="BE753" s="773"/>
      <c r="BF753" s="173"/>
      <c r="BG753" s="173"/>
      <c r="BH753" s="173"/>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3.75" customHeight="1">
      <c r="A754" s="770"/>
      <c r="B754" s="7"/>
      <c r="C754" s="731"/>
      <c r="D754" s="731"/>
      <c r="E754" s="731"/>
      <c r="F754" s="731"/>
      <c r="G754" s="354"/>
      <c r="H754" s="354"/>
      <c r="I754" s="161"/>
      <c r="T754" s="161"/>
      <c r="AQ754" s="161"/>
      <c r="AR754" s="796"/>
      <c r="AS754" s="796"/>
      <c r="AT754" s="796"/>
      <c r="AU754" s="796"/>
      <c r="AV754" s="796"/>
      <c r="AW754" s="796"/>
      <c r="AX754" s="654"/>
      <c r="AY754" s="654"/>
      <c r="AZ754" s="654"/>
      <c r="BA754" s="654"/>
      <c r="BB754" s="161"/>
      <c r="BC754" s="8"/>
      <c r="BD754" s="173"/>
      <c r="BE754" s="773"/>
      <c r="BF754" s="173"/>
      <c r="BG754" s="173"/>
      <c r="BH754" s="173"/>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0"/>
      <c r="B755" s="7"/>
      <c r="C755" s="731"/>
      <c r="D755" s="731"/>
      <c r="E755" s="731"/>
      <c r="F755" s="731"/>
      <c r="G755" s="354"/>
      <c r="H755" s="354"/>
      <c r="J755" s="3" t="s">
        <v>291</v>
      </c>
      <c r="P755" s="1427">
        <v>0</v>
      </c>
      <c r="Q755" s="1428"/>
      <c r="R755" s="1429"/>
      <c r="T755" s="161" t="s">
        <v>3154</v>
      </c>
      <c r="AR755" s="161"/>
      <c r="AS755" s="796"/>
      <c r="AT755" s="796"/>
      <c r="AU755" s="796"/>
      <c r="AV755" s="796"/>
      <c r="AW755" s="796"/>
      <c r="AX755" s="654"/>
      <c r="AY755" s="654"/>
      <c r="AZ755" s="654"/>
      <c r="BA755" s="654"/>
      <c r="BB755" s="161"/>
      <c r="BC755" s="8"/>
      <c r="BD755" s="173"/>
      <c r="BE755" s="773"/>
      <c r="BF755" s="173"/>
      <c r="BG755" s="173"/>
      <c r="BH755" s="173"/>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4.5" customHeight="1">
      <c r="A756" s="770"/>
      <c r="B756" s="7"/>
      <c r="C756" s="731"/>
      <c r="D756" s="731"/>
      <c r="E756" s="731"/>
      <c r="F756" s="731"/>
      <c r="G756" s="354"/>
      <c r="H756" s="354"/>
      <c r="O756" s="354"/>
      <c r="P756" s="354"/>
      <c r="Q756" s="354"/>
      <c r="R756" s="354"/>
      <c r="S756" s="354"/>
      <c r="T756" s="161"/>
      <c r="AR756" s="161"/>
      <c r="AS756" s="1248"/>
      <c r="AT756" s="1248"/>
      <c r="AU756" s="1248"/>
      <c r="AV756" s="1248"/>
      <c r="AW756" s="1248"/>
      <c r="AX756" s="654"/>
      <c r="AY756" s="654"/>
      <c r="AZ756" s="654"/>
      <c r="BA756" s="654"/>
      <c r="BB756" s="161"/>
      <c r="BC756" s="8"/>
      <c r="BD756" s="173"/>
      <c r="BE756" s="773"/>
      <c r="BF756" s="173"/>
      <c r="BG756" s="173"/>
      <c r="BH756" s="173"/>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4.5" customHeight="1">
      <c r="A757" s="770"/>
      <c r="B757" s="7"/>
      <c r="C757" s="731"/>
      <c r="D757" s="731"/>
      <c r="E757" s="731"/>
      <c r="F757" s="731"/>
      <c r="G757" s="354"/>
      <c r="H757" s="354"/>
      <c r="O757" s="354"/>
      <c r="P757" s="354"/>
      <c r="Q757" s="354"/>
      <c r="R757" s="354"/>
      <c r="S757" s="354"/>
      <c r="T757" s="161"/>
      <c r="AR757" s="161"/>
      <c r="AS757" s="1248"/>
      <c r="AT757" s="1248"/>
      <c r="AU757" s="1248"/>
      <c r="AV757" s="1248"/>
      <c r="AW757" s="1248"/>
      <c r="AX757" s="654"/>
      <c r="AY757" s="654"/>
      <c r="AZ757" s="654"/>
      <c r="BA757" s="654"/>
      <c r="BB757" s="161"/>
      <c r="BC757" s="8"/>
      <c r="BD757" s="173"/>
      <c r="BE757" s="773"/>
      <c r="BF757" s="173"/>
      <c r="BG757" s="173"/>
      <c r="BH757" s="173"/>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6.5" customHeight="1">
      <c r="A758" s="770"/>
      <c r="B758" s="7"/>
      <c r="C758" s="731"/>
      <c r="D758" s="731"/>
      <c r="E758" s="731"/>
      <c r="F758" s="731"/>
      <c r="G758" s="354"/>
      <c r="H758" s="354"/>
      <c r="I758" s="711" t="s">
        <v>7303</v>
      </c>
      <c r="J758" s="698"/>
      <c r="K758" s="698"/>
      <c r="L758" s="698"/>
      <c r="M758" s="698"/>
      <c r="N758" s="698"/>
      <c r="O758" s="698"/>
      <c r="P758" s="698"/>
      <c r="Q758" s="698"/>
      <c r="R758" s="698"/>
      <c r="S758" s="698"/>
      <c r="T758" s="698"/>
      <c r="U758" s="698"/>
      <c r="V758" s="654"/>
      <c r="W758" s="654"/>
      <c r="X758" s="654"/>
      <c r="Y758" s="711"/>
      <c r="Z758" s="698"/>
      <c r="AA758" s="711"/>
      <c r="AB758" s="698"/>
      <c r="AC758" s="698"/>
      <c r="AD758" s="698"/>
      <c r="AE758" s="698"/>
      <c r="AF758" s="698"/>
      <c r="AG758" s="698"/>
      <c r="AH758" s="698"/>
      <c r="AI758" s="698"/>
      <c r="AJ758" s="698"/>
      <c r="AK758" s="698"/>
      <c r="AL758" s="698"/>
      <c r="AM758" s="698"/>
      <c r="AN758" s="698"/>
      <c r="AO758" s="654"/>
      <c r="AP758" s="654"/>
      <c r="AQ758" s="654"/>
      <c r="AR758" s="654"/>
      <c r="AS758" s="654"/>
      <c r="AT758" s="654"/>
      <c r="AU758" s="654"/>
      <c r="AV758" s="654"/>
      <c r="AW758" s="654"/>
      <c r="AX758" s="654"/>
      <c r="AY758" s="654"/>
      <c r="AZ758" s="654"/>
      <c r="BA758" s="654"/>
      <c r="BB758" s="161"/>
      <c r="BC758" s="8"/>
      <c r="BD758" s="173"/>
      <c r="BE758" s="773"/>
      <c r="BF758" s="173"/>
      <c r="BG758" s="173"/>
      <c r="BH758" s="173"/>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0"/>
      <c r="B759" s="7"/>
      <c r="C759" s="731"/>
      <c r="D759" s="731"/>
      <c r="E759" s="731"/>
      <c r="F759" s="731"/>
      <c r="G759" s="354"/>
      <c r="H759" s="354"/>
      <c r="I759" s="731"/>
      <c r="J759" s="731"/>
      <c r="K759" s="731"/>
      <c r="L759" s="731"/>
      <c r="M759" s="731"/>
      <c r="N759" s="731"/>
      <c r="O759" s="731"/>
      <c r="P759" s="731"/>
      <c r="Q759" s="731"/>
      <c r="R759" s="731"/>
      <c r="S759" s="731"/>
      <c r="T759" s="731"/>
      <c r="U759" s="731"/>
      <c r="V759" s="731"/>
      <c r="W759" s="731"/>
      <c r="X759" s="731"/>
      <c r="Y759" s="731"/>
      <c r="Z759" s="731"/>
      <c r="AA759" s="731"/>
      <c r="AB759" s="731"/>
      <c r="AC759" s="731"/>
      <c r="AD759" s="731"/>
      <c r="AE759" s="731"/>
      <c r="AF759" s="731"/>
      <c r="AG759" s="731"/>
      <c r="AH759" s="731"/>
      <c r="AI759" s="731"/>
      <c r="AJ759" s="731"/>
      <c r="AK759" s="731"/>
      <c r="AL759" s="731"/>
      <c r="AM759" s="731"/>
      <c r="AN759" s="731"/>
      <c r="AO759" s="731"/>
      <c r="AP759" s="731"/>
      <c r="AQ759" s="731"/>
      <c r="AR759" s="731"/>
      <c r="AS759" s="731"/>
      <c r="AT759" s="731"/>
      <c r="AU759" s="731"/>
      <c r="AV759" s="731"/>
      <c r="AX759" s="654"/>
      <c r="AY759" s="654"/>
      <c r="AZ759" s="654"/>
      <c r="BA759" s="654"/>
      <c r="BB759" s="161"/>
      <c r="BC759" s="8"/>
      <c r="BD759" s="173"/>
      <c r="BE759" s="773"/>
      <c r="BF759" s="173"/>
      <c r="BG759" s="173"/>
      <c r="BH759" s="173"/>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0"/>
      <c r="B760" s="7"/>
      <c r="C760" s="731"/>
      <c r="D760" s="731"/>
      <c r="E760" s="731"/>
      <c r="F760" s="731"/>
      <c r="G760" s="354"/>
      <c r="H760" s="354"/>
      <c r="I760" s="731"/>
      <c r="J760" s="75" t="s">
        <v>388</v>
      </c>
      <c r="K760" s="161"/>
      <c r="L760" s="161"/>
      <c r="M760" s="161"/>
      <c r="P760" s="1427">
        <v>0</v>
      </c>
      <c r="Q760" s="1428"/>
      <c r="R760" s="1429"/>
      <c r="T760" s="161" t="s">
        <v>7304</v>
      </c>
      <c r="V760" s="731"/>
      <c r="W760" s="731"/>
      <c r="X760" s="731"/>
      <c r="Y760" s="731"/>
      <c r="Z760" s="731"/>
      <c r="AA760" s="731"/>
      <c r="AB760" s="731"/>
      <c r="AC760" s="731"/>
      <c r="AD760" s="731"/>
      <c r="AE760" s="731"/>
      <c r="AF760" s="731"/>
      <c r="AG760" s="731"/>
      <c r="AH760" s="731"/>
      <c r="AI760" s="731"/>
      <c r="AJ760" s="731"/>
      <c r="AK760" s="731"/>
      <c r="AL760" s="731"/>
      <c r="AM760" s="731"/>
      <c r="AN760" s="731"/>
      <c r="AO760" s="731"/>
      <c r="AP760" s="731"/>
      <c r="AQ760" s="731"/>
      <c r="AR760" s="731"/>
      <c r="AS760" s="731"/>
      <c r="AT760" s="731"/>
      <c r="AU760" s="731"/>
      <c r="AV760" s="731"/>
      <c r="AX760" s="654"/>
      <c r="AY760" s="654"/>
      <c r="AZ760" s="654"/>
      <c r="BA760" s="654"/>
      <c r="BB760" s="161"/>
      <c r="BC760" s="8"/>
      <c r="BD760" s="173"/>
      <c r="BE760" s="773"/>
      <c r="BF760" s="173"/>
      <c r="BG760" s="173"/>
      <c r="BH760" s="173"/>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4.5" customHeight="1">
      <c r="A761" s="770"/>
      <c r="B761" s="7"/>
      <c r="C761" s="731"/>
      <c r="D761" s="731"/>
      <c r="E761" s="731"/>
      <c r="F761" s="731"/>
      <c r="G761" s="354"/>
      <c r="H761" s="354"/>
      <c r="I761" s="731"/>
      <c r="T761" s="161"/>
      <c r="V761" s="731"/>
      <c r="W761" s="731"/>
      <c r="X761" s="731"/>
      <c r="Y761" s="731"/>
      <c r="Z761" s="731"/>
      <c r="AA761" s="731"/>
      <c r="AB761" s="731"/>
      <c r="AC761" s="731"/>
      <c r="AD761" s="731"/>
      <c r="AE761" s="731"/>
      <c r="AF761" s="731"/>
      <c r="AG761" s="731"/>
      <c r="AH761" s="731"/>
      <c r="AI761" s="731"/>
      <c r="AJ761" s="731"/>
      <c r="AK761" s="731"/>
      <c r="AL761" s="731"/>
      <c r="AM761" s="731"/>
      <c r="AN761" s="731"/>
      <c r="AO761" s="731"/>
      <c r="AP761" s="731"/>
      <c r="AQ761" s="731"/>
      <c r="AR761" s="731"/>
      <c r="AS761" s="731"/>
      <c r="AT761" s="731"/>
      <c r="AU761" s="731"/>
      <c r="AV761" s="731"/>
      <c r="AX761" s="654"/>
      <c r="AY761" s="654"/>
      <c r="AZ761" s="654"/>
      <c r="BA761" s="654"/>
      <c r="BB761" s="161"/>
      <c r="BC761" s="8"/>
      <c r="BD761" s="173"/>
      <c r="BE761" s="773"/>
      <c r="BF761" s="173"/>
      <c r="BG761" s="173"/>
      <c r="BH761" s="173"/>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0"/>
      <c r="B762" s="7"/>
      <c r="C762" s="731"/>
      <c r="D762" s="731"/>
      <c r="E762" s="731"/>
      <c r="F762" s="731"/>
      <c r="G762" s="354"/>
      <c r="H762" s="354"/>
      <c r="J762" s="3" t="s">
        <v>291</v>
      </c>
      <c r="P762" s="1427">
        <v>0</v>
      </c>
      <c r="Q762" s="1428"/>
      <c r="R762" s="1429"/>
      <c r="T762" s="161" t="s">
        <v>7304</v>
      </c>
      <c r="AR762" s="161"/>
      <c r="AS762" s="1248"/>
      <c r="AT762" s="1248"/>
      <c r="AU762" s="1248"/>
      <c r="AV762" s="1248"/>
      <c r="AW762" s="1248"/>
      <c r="AX762" s="654"/>
      <c r="AY762" s="654"/>
      <c r="AZ762" s="654"/>
      <c r="BA762" s="654"/>
      <c r="BB762" s="161"/>
      <c r="BC762" s="8"/>
      <c r="BD762" s="173"/>
      <c r="BE762" s="773"/>
      <c r="BF762" s="173"/>
      <c r="BG762" s="173"/>
      <c r="BH762" s="173"/>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0"/>
      <c r="B763" s="359">
        <v>1</v>
      </c>
      <c r="C763" s="735"/>
      <c r="D763" s="735"/>
      <c r="E763" s="735"/>
      <c r="F763" s="735"/>
      <c r="G763" s="354"/>
      <c r="H763" s="354"/>
      <c r="I763" s="161"/>
      <c r="P763" s="731"/>
      <c r="Q763" s="731"/>
      <c r="R763" s="731"/>
      <c r="S763" s="731"/>
      <c r="T763" s="161"/>
      <c r="AQ763" s="161"/>
      <c r="AR763" s="796"/>
      <c r="AS763" s="796"/>
      <c r="AT763" s="796"/>
      <c r="AU763" s="796"/>
      <c r="AV763" s="796"/>
      <c r="AW763" s="796"/>
      <c r="AX763" s="867"/>
      <c r="AY763" s="867"/>
      <c r="AZ763" s="867"/>
      <c r="BA763" s="867"/>
      <c r="BB763" s="161"/>
      <c r="BC763" s="8"/>
      <c r="BD763" s="173"/>
      <c r="BE763" s="773"/>
      <c r="BF763" s="173"/>
      <c r="BG763" s="173"/>
      <c r="BH763" s="173"/>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0"/>
      <c r="B764" s="7"/>
      <c r="C764" s="735"/>
      <c r="D764" s="735"/>
      <c r="E764" s="735"/>
      <c r="F764" s="735"/>
      <c r="G764" s="354"/>
      <c r="H764" s="354"/>
      <c r="I764" s="161"/>
      <c r="P764" s="731"/>
      <c r="Q764" s="731"/>
      <c r="R764" s="731"/>
      <c r="S764" s="731"/>
      <c r="T764" s="161"/>
      <c r="AM764" s="1371" t="s">
        <v>1335</v>
      </c>
      <c r="AN764" s="1371"/>
      <c r="AO764" s="1371"/>
      <c r="AP764" s="1371"/>
      <c r="AQ764" s="1371"/>
      <c r="AR764" s="1371"/>
      <c r="AS764" s="1371"/>
      <c r="AT764" s="1371"/>
      <c r="AU764" s="1371"/>
      <c r="AV764" s="1371"/>
      <c r="AW764" s="1371"/>
      <c r="AX764" s="1425" t="str">
        <f>'Control Panel'!H1671</f>
        <v>Not Available</v>
      </c>
      <c r="AY764" s="1425"/>
      <c r="AZ764" s="1425"/>
      <c r="BA764" s="1425"/>
      <c r="BB764" s="161"/>
      <c r="BC764" s="8"/>
      <c r="BD764" s="173"/>
      <c r="BE764" s="773"/>
      <c r="BF764" s="173"/>
      <c r="BG764" s="173"/>
      <c r="BH764" s="173"/>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0"/>
      <c r="B765" s="7"/>
      <c r="C765" s="732"/>
      <c r="D765" s="732"/>
      <c r="E765" s="732"/>
      <c r="F765" s="732"/>
      <c r="G765" s="161"/>
      <c r="H765" s="161"/>
      <c r="I765" s="161"/>
      <c r="J765" s="161"/>
      <c r="K765" s="161"/>
      <c r="L765" s="161"/>
      <c r="M765" s="161"/>
      <c r="N765" s="161"/>
      <c r="O765" s="161"/>
      <c r="P765" s="161"/>
      <c r="Q765" s="161"/>
      <c r="R765" s="161"/>
      <c r="S765" s="161"/>
      <c r="T765" s="161"/>
      <c r="U765" s="161"/>
      <c r="V765" s="161"/>
      <c r="W765" s="161"/>
      <c r="X765" s="161"/>
      <c r="Y765" s="161"/>
      <c r="Z765" s="161"/>
      <c r="AA765" s="161"/>
      <c r="AB765" s="161"/>
      <c r="AC765" s="161"/>
      <c r="AD765" s="161"/>
      <c r="AE765" s="161"/>
      <c r="AF765" s="161"/>
      <c r="AG765" s="161"/>
      <c r="AH765" s="161"/>
      <c r="AI765" s="161"/>
      <c r="AJ765" s="161"/>
      <c r="AK765" s="161"/>
      <c r="AL765" s="161"/>
      <c r="AM765" s="161"/>
      <c r="AN765" s="161"/>
      <c r="AO765" s="161"/>
      <c r="AP765" s="161"/>
      <c r="AQ765" s="161"/>
      <c r="AR765" s="161"/>
      <c r="AS765" s="161"/>
      <c r="AT765" s="161"/>
      <c r="AU765" s="161"/>
      <c r="AV765" s="161"/>
      <c r="AW765" s="161"/>
      <c r="AX765" s="654"/>
      <c r="AY765" s="654"/>
      <c r="AZ765" s="654"/>
      <c r="BA765" s="654"/>
      <c r="BB765" s="161"/>
      <c r="BC765" s="8"/>
      <c r="BD765" s="173"/>
      <c r="BE765" s="773"/>
      <c r="BF765" s="173"/>
      <c r="BG765" s="173"/>
      <c r="BH765" s="173"/>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9" customHeight="1">
      <c r="A766" s="770"/>
      <c r="B766" s="7"/>
      <c r="C766" s="990"/>
      <c r="D766" s="990"/>
      <c r="E766" s="990"/>
      <c r="F766" s="990"/>
      <c r="G766" s="991"/>
      <c r="H766" s="991"/>
      <c r="I766" s="991"/>
      <c r="J766" s="991"/>
      <c r="K766" s="991"/>
      <c r="L766" s="991"/>
      <c r="M766" s="991"/>
      <c r="N766" s="991"/>
      <c r="O766" s="991"/>
      <c r="P766" s="991"/>
      <c r="Q766" s="991"/>
      <c r="R766" s="991"/>
      <c r="S766" s="991"/>
      <c r="T766" s="991"/>
      <c r="U766" s="991"/>
      <c r="V766" s="991"/>
      <c r="W766" s="991"/>
      <c r="X766" s="991"/>
      <c r="Y766" s="991"/>
      <c r="Z766" s="991"/>
      <c r="AA766" s="991"/>
      <c r="AB766" s="991"/>
      <c r="AC766" s="991"/>
      <c r="AD766" s="991"/>
      <c r="AE766" s="991"/>
      <c r="AF766" s="991"/>
      <c r="AG766" s="991"/>
      <c r="AH766" s="991"/>
      <c r="AI766" s="991"/>
      <c r="AJ766" s="991"/>
      <c r="AK766" s="991"/>
      <c r="AL766" s="991"/>
      <c r="AM766" s="991"/>
      <c r="AN766" s="991"/>
      <c r="AO766" s="991"/>
      <c r="AP766" s="991"/>
      <c r="AQ766" s="991"/>
      <c r="AR766" s="991"/>
      <c r="AS766" s="991"/>
      <c r="AT766" s="991"/>
      <c r="AU766" s="991"/>
      <c r="AV766" s="991"/>
      <c r="AW766" s="991"/>
      <c r="AX766" s="991"/>
      <c r="AY766" s="991"/>
      <c r="AZ766" s="991"/>
      <c r="BA766" s="991"/>
      <c r="BB766" s="161"/>
      <c r="BC766" s="8"/>
      <c r="BD766" s="173"/>
      <c r="BE766" s="773"/>
      <c r="BF766" s="173"/>
      <c r="BG766" s="173"/>
      <c r="BH766" s="173"/>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0"/>
      <c r="B767" s="7"/>
      <c r="C767" s="732"/>
      <c r="D767" s="732"/>
      <c r="E767" s="732"/>
      <c r="F767" s="732"/>
      <c r="G767" s="161"/>
      <c r="H767" s="161"/>
      <c r="I767" s="161"/>
      <c r="J767" s="161"/>
      <c r="K767" s="161"/>
      <c r="L767" s="161"/>
      <c r="M767" s="161"/>
      <c r="N767" s="161"/>
      <c r="O767" s="161"/>
      <c r="P767" s="161"/>
      <c r="Q767" s="161"/>
      <c r="R767" s="161"/>
      <c r="S767" s="161"/>
      <c r="T767" s="161"/>
      <c r="U767" s="161"/>
      <c r="V767" s="161"/>
      <c r="W767" s="161"/>
      <c r="X767" s="161"/>
      <c r="Y767" s="161"/>
      <c r="Z767" s="161"/>
      <c r="AA767" s="161"/>
      <c r="AB767" s="161"/>
      <c r="AC767" s="161"/>
      <c r="AD767" s="161"/>
      <c r="AE767" s="161"/>
      <c r="AF767" s="161"/>
      <c r="AG767" s="161"/>
      <c r="AH767" s="161"/>
      <c r="AI767" s="161"/>
      <c r="AJ767" s="161"/>
      <c r="AK767" s="161"/>
      <c r="AL767" s="161"/>
      <c r="AM767" s="161"/>
      <c r="AN767" s="161"/>
      <c r="AO767" s="161"/>
      <c r="AP767" s="161"/>
      <c r="AQ767" s="161"/>
      <c r="AR767" s="161"/>
      <c r="AS767" s="161"/>
      <c r="AT767" s="161"/>
      <c r="AU767" s="161"/>
      <c r="AV767" s="161"/>
      <c r="AW767" s="161"/>
      <c r="AX767" s="161"/>
      <c r="AY767" s="161"/>
      <c r="AZ767" s="161"/>
      <c r="BA767" s="161"/>
      <c r="BB767" s="161"/>
      <c r="BC767" s="8"/>
      <c r="BD767" s="173"/>
      <c r="BE767" s="773"/>
      <c r="BF767" s="173"/>
      <c r="BG767" s="173"/>
      <c r="BH767" s="173"/>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16.5" customHeight="1">
      <c r="A768" s="770"/>
      <c r="B768" s="7"/>
      <c r="C768" s="1434" t="s">
        <v>4545</v>
      </c>
      <c r="D768" s="1434"/>
      <c r="E768" s="1434"/>
      <c r="F768" s="1434"/>
      <c r="G768" s="1434"/>
      <c r="H768" s="161"/>
      <c r="I768" s="711" t="s">
        <v>4545</v>
      </c>
      <c r="J768" s="698"/>
      <c r="K768" s="698"/>
      <c r="L768" s="698"/>
      <c r="M768" s="698"/>
      <c r="N768" s="698"/>
      <c r="O768" s="698"/>
      <c r="P768" s="698"/>
      <c r="Q768" s="698"/>
      <c r="R768" s="698"/>
      <c r="S768" s="698"/>
      <c r="T768" s="698"/>
      <c r="U768" s="698"/>
      <c r="V768" s="654"/>
      <c r="W768" s="654"/>
      <c r="X768" s="654"/>
      <c r="Y768" s="711"/>
      <c r="Z768" s="698"/>
      <c r="AA768" s="711"/>
      <c r="AB768" s="698"/>
      <c r="AC768" s="698"/>
      <c r="AD768" s="698"/>
      <c r="AE768" s="698"/>
      <c r="AF768" s="698"/>
      <c r="AG768" s="698"/>
      <c r="AH768" s="698"/>
      <c r="AI768" s="698"/>
      <c r="AJ768" s="698"/>
      <c r="AK768" s="698"/>
      <c r="AL768" s="698"/>
      <c r="AM768" s="698"/>
      <c r="AN768" s="698"/>
      <c r="AO768" s="654"/>
      <c r="AP768" s="654"/>
      <c r="AQ768" s="654"/>
      <c r="AR768" s="654"/>
      <c r="AS768" s="654"/>
      <c r="AT768" s="654"/>
      <c r="AU768" s="654"/>
      <c r="AV768" s="654"/>
      <c r="AW768" s="654"/>
      <c r="AX768" s="654"/>
      <c r="AY768" s="654"/>
      <c r="AZ768" s="654"/>
      <c r="BA768" s="654"/>
      <c r="BB768" s="161"/>
      <c r="BC768" s="8"/>
      <c r="BD768" s="173"/>
      <c r="BE768" s="773"/>
      <c r="BF768" s="173"/>
      <c r="BG768" s="173"/>
      <c r="BH768" s="173"/>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9" customHeight="1">
      <c r="A769" s="770"/>
      <c r="B769" s="7"/>
      <c r="C769" s="1434"/>
      <c r="D769" s="1434"/>
      <c r="E769" s="1434"/>
      <c r="F769" s="1434"/>
      <c r="G769" s="1434"/>
      <c r="H769" s="161"/>
      <c r="I769" s="161"/>
      <c r="J769" s="161"/>
      <c r="K769" s="161"/>
      <c r="L769" s="161"/>
      <c r="M769" s="161"/>
      <c r="N769" s="161"/>
      <c r="O769" s="161"/>
      <c r="P769" s="161"/>
      <c r="Q769" s="161"/>
      <c r="R769" s="161"/>
      <c r="S769" s="161"/>
      <c r="T769" s="161"/>
      <c r="U769" s="161"/>
      <c r="V769" s="161"/>
      <c r="W769" s="161"/>
      <c r="X769" s="161"/>
      <c r="Y769" s="161"/>
      <c r="Z769" s="161"/>
      <c r="AA769" s="161"/>
      <c r="AB769" s="161"/>
      <c r="AC769" s="161"/>
      <c r="AD769" s="161"/>
      <c r="AE769" s="161"/>
      <c r="AF769" s="161"/>
      <c r="AG769" s="161"/>
      <c r="AH769" s="161"/>
      <c r="AI769" s="161"/>
      <c r="AJ769" s="161"/>
      <c r="AK769" s="161"/>
      <c r="AL769" s="161"/>
      <c r="AM769" s="161"/>
      <c r="AN769" s="161"/>
      <c r="AO769" s="161"/>
      <c r="AP769" s="161"/>
      <c r="AQ769" s="161"/>
      <c r="AR769" s="161"/>
      <c r="AS769" s="161"/>
      <c r="AT769" s="161"/>
      <c r="AU769" s="161"/>
      <c r="AV769" s="161"/>
      <c r="AW769" s="161"/>
      <c r="AX769" s="654"/>
      <c r="AY769" s="654"/>
      <c r="AZ769" s="654"/>
      <c r="BA769" s="654"/>
      <c r="BB769" s="161"/>
      <c r="BC769" s="8"/>
      <c r="BD769" s="173"/>
      <c r="BE769" s="773"/>
      <c r="BF769" s="173"/>
      <c r="BG769" s="173"/>
      <c r="BH769" s="173"/>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9" customHeight="1">
      <c r="A770" s="770"/>
      <c r="B770" s="7"/>
      <c r="C770" s="1434"/>
      <c r="D770" s="1434"/>
      <c r="E770" s="1434"/>
      <c r="F770" s="1434"/>
      <c r="G770" s="1434"/>
      <c r="H770" s="161"/>
      <c r="AN770" s="161"/>
      <c r="AS770" s="1343"/>
      <c r="AT770" s="1343"/>
      <c r="AU770" s="1343"/>
      <c r="AV770" s="1343"/>
      <c r="AW770" s="1343"/>
      <c r="AX770" s="1424"/>
      <c r="AY770" s="1424"/>
      <c r="AZ770" s="1424"/>
      <c r="BA770" s="1424"/>
      <c r="BB770" s="161"/>
      <c r="BC770" s="8"/>
      <c r="BD770" s="173"/>
      <c r="BE770" s="773"/>
      <c r="BF770" s="173"/>
      <c r="BG770" s="173"/>
      <c r="BH770" s="173"/>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18.75" customHeight="1">
      <c r="A771" s="770"/>
      <c r="B771" s="7"/>
      <c r="C771" s="1434"/>
      <c r="D771" s="1434"/>
      <c r="E771" s="1434"/>
      <c r="F771" s="1434"/>
      <c r="G771" s="1434"/>
      <c r="H771" s="161"/>
      <c r="N771" s="161"/>
      <c r="O771" s="161"/>
      <c r="P771" s="161"/>
      <c r="Q771" s="161"/>
      <c r="R771" s="161"/>
      <c r="S771" s="161"/>
      <c r="T771" s="161"/>
      <c r="U771" s="161"/>
      <c r="V771" s="161"/>
      <c r="W771" s="161"/>
      <c r="X771" s="161"/>
      <c r="Y771" s="161"/>
      <c r="AC771" s="161"/>
      <c r="AQ771" s="161"/>
      <c r="AR771" s="161"/>
      <c r="AX771" s="654"/>
      <c r="AY771" s="654"/>
      <c r="AZ771" s="654"/>
      <c r="BA771" s="654"/>
      <c r="BB771" s="161"/>
      <c r="BC771" s="8"/>
      <c r="BD771" s="173"/>
      <c r="BE771" s="773"/>
      <c r="BF771" s="173"/>
      <c r="BG771" s="173"/>
      <c r="BH771" s="173"/>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0"/>
      <c r="B772" s="7"/>
      <c r="C772" s="732"/>
      <c r="D772" s="732"/>
      <c r="E772" s="732"/>
      <c r="F772" s="732"/>
      <c r="G772" s="161"/>
      <c r="H772" s="161"/>
      <c r="J772" s="75" t="s">
        <v>388</v>
      </c>
      <c r="K772" s="161"/>
      <c r="L772" s="161"/>
      <c r="M772" s="161"/>
      <c r="P772" s="1427">
        <v>0</v>
      </c>
      <c r="Q772" s="1428"/>
      <c r="R772" s="1429"/>
      <c r="T772" s="161" t="s">
        <v>4493</v>
      </c>
      <c r="AC772" s="75"/>
      <c r="AD772" s="161"/>
      <c r="AE772" s="161"/>
      <c r="AF772" s="161"/>
      <c r="AG772" s="161"/>
      <c r="AN772" s="161"/>
      <c r="AQ772" s="75"/>
      <c r="AR772" s="1343" t="s">
        <v>340</v>
      </c>
      <c r="AS772" s="1343"/>
      <c r="AT772" s="1343"/>
      <c r="AU772" s="1343"/>
      <c r="AV772" s="1343"/>
      <c r="AW772" s="1343"/>
      <c r="AX772" s="1424" t="str">
        <f>'Control Panel'!H1675</f>
        <v>Free</v>
      </c>
      <c r="AY772" s="1424"/>
      <c r="AZ772" s="1424"/>
      <c r="BA772" s="1424"/>
      <c r="BB772" s="161"/>
      <c r="BC772" s="8"/>
      <c r="BD772" s="173"/>
      <c r="BE772" s="773"/>
      <c r="BF772" s="173"/>
      <c r="BG772" s="173"/>
      <c r="BH772" s="173"/>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9" customHeight="1">
      <c r="A773" s="770"/>
      <c r="B773" s="7"/>
      <c r="C773" s="732"/>
      <c r="D773" s="732"/>
      <c r="E773" s="732"/>
      <c r="F773" s="732"/>
      <c r="G773" s="161"/>
      <c r="H773" s="161"/>
      <c r="I773" s="161"/>
      <c r="T773" s="161"/>
      <c r="AQ773" s="161"/>
      <c r="AR773" s="982"/>
      <c r="AS773" s="982"/>
      <c r="AT773" s="982"/>
      <c r="AU773" s="982"/>
      <c r="AV773" s="982"/>
      <c r="AW773" s="300"/>
      <c r="AX773" s="654"/>
      <c r="AY773" s="654"/>
      <c r="AZ773" s="654"/>
      <c r="BA773" s="654"/>
      <c r="BB773" s="161"/>
      <c r="BC773" s="8"/>
      <c r="BD773" s="173"/>
      <c r="BE773" s="773"/>
      <c r="BF773" s="173"/>
      <c r="BG773" s="173"/>
      <c r="BH773" s="173"/>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0"/>
      <c r="B774" s="7"/>
      <c r="C774" s="732"/>
      <c r="D774" s="732"/>
      <c r="E774" s="732"/>
      <c r="F774" s="732"/>
      <c r="G774" s="161"/>
      <c r="H774" s="161"/>
      <c r="J774" s="75" t="s">
        <v>390</v>
      </c>
      <c r="K774" s="161"/>
      <c r="L774" s="161"/>
      <c r="M774" s="161"/>
      <c r="P774" s="1427">
        <v>0</v>
      </c>
      <c r="Q774" s="1428"/>
      <c r="R774" s="1429"/>
      <c r="T774" s="161" t="s">
        <v>9</v>
      </c>
      <c r="AC774" s="75"/>
      <c r="AD774" s="161"/>
      <c r="AE774" s="161"/>
      <c r="AF774" s="161"/>
      <c r="AG774" s="161"/>
      <c r="AN774" s="161"/>
      <c r="AQ774" s="75"/>
      <c r="AR774" s="1343" t="s">
        <v>1064</v>
      </c>
      <c r="AS774" s="1343"/>
      <c r="AT774" s="1343"/>
      <c r="AU774" s="1343"/>
      <c r="AV774" s="1343"/>
      <c r="AW774" s="1343"/>
      <c r="AX774" s="1424">
        <f>'Control Panel'!H1677</f>
        <v>0</v>
      </c>
      <c r="AY774" s="1424"/>
      <c r="AZ774" s="1424"/>
      <c r="BA774" s="1424"/>
      <c r="BB774" s="161"/>
      <c r="BC774" s="8"/>
      <c r="BD774" s="173"/>
      <c r="BE774" s="773"/>
      <c r="BF774" s="173"/>
      <c r="BG774" s="173"/>
      <c r="BH774" s="173"/>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0"/>
      <c r="B775" s="7"/>
      <c r="C775" s="732"/>
      <c r="D775" s="732"/>
      <c r="E775" s="732"/>
      <c r="F775" s="732"/>
      <c r="G775" s="161"/>
      <c r="H775" s="161"/>
      <c r="I775" s="161"/>
      <c r="T775" s="161"/>
      <c r="AQ775" s="161"/>
      <c r="AR775" s="982"/>
      <c r="AS775" s="982"/>
      <c r="AT775" s="982"/>
      <c r="AU775" s="982"/>
      <c r="AV775" s="982"/>
      <c r="AW775" s="300"/>
      <c r="AX775" s="654"/>
      <c r="AY775" s="654"/>
      <c r="AZ775" s="654"/>
      <c r="BA775" s="654"/>
      <c r="BB775" s="161"/>
      <c r="BC775" s="8"/>
      <c r="BD775" s="173"/>
      <c r="BE775" s="773"/>
      <c r="BF775" s="173"/>
      <c r="BG775" s="173"/>
      <c r="BH775" s="173"/>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15" customHeight="1">
      <c r="A776" s="770"/>
      <c r="B776" s="7"/>
      <c r="C776" s="732"/>
      <c r="D776" s="732"/>
      <c r="E776" s="732"/>
      <c r="F776" s="732"/>
      <c r="G776" s="161"/>
      <c r="H776" s="161"/>
      <c r="J776" s="3" t="s">
        <v>4251</v>
      </c>
      <c r="P776" s="1427">
        <v>0</v>
      </c>
      <c r="Q776" s="1428"/>
      <c r="R776" s="1429"/>
      <c r="T776" s="161" t="s">
        <v>9</v>
      </c>
      <c r="AR776" s="1343" t="s">
        <v>4252</v>
      </c>
      <c r="AS776" s="1343"/>
      <c r="AT776" s="1343"/>
      <c r="AU776" s="1343"/>
      <c r="AV776" s="1343"/>
      <c r="AW776" s="1343"/>
      <c r="AX776" s="1424">
        <f>'Control Panel'!H1679</f>
        <v>0</v>
      </c>
      <c r="AY776" s="1424"/>
      <c r="AZ776" s="1424"/>
      <c r="BA776" s="1424"/>
      <c r="BB776" s="161"/>
      <c r="BC776" s="8"/>
      <c r="BD776" s="173"/>
      <c r="BE776" s="773"/>
      <c r="BF776" s="173"/>
      <c r="BG776" s="173"/>
      <c r="BH776" s="173"/>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0"/>
      <c r="B777" s="7"/>
      <c r="C777" s="732"/>
      <c r="D777" s="732"/>
      <c r="E777" s="732"/>
      <c r="F777" s="732"/>
      <c r="G777" s="161"/>
      <c r="H777" s="161"/>
      <c r="P777" s="992"/>
      <c r="Q777" s="992"/>
      <c r="R777" s="1247"/>
      <c r="T777" s="161"/>
      <c r="AR777" s="982"/>
      <c r="AS777" s="982"/>
      <c r="AT777" s="982"/>
      <c r="AU777" s="982"/>
      <c r="AV777" s="982"/>
      <c r="AW777" s="982"/>
      <c r="AX777" s="983"/>
      <c r="AY777" s="983"/>
      <c r="AZ777" s="983"/>
      <c r="BA777" s="983"/>
      <c r="BB777" s="161"/>
      <c r="BC777" s="8"/>
      <c r="BD777" s="173"/>
      <c r="BE777" s="773"/>
      <c r="BF777" s="173"/>
      <c r="BG777" s="173"/>
      <c r="BH777" s="173"/>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9" customHeight="1">
      <c r="A778" s="770"/>
      <c r="B778" s="7"/>
      <c r="C778" s="732"/>
      <c r="D778" s="732"/>
      <c r="E778" s="732"/>
      <c r="F778" s="732"/>
      <c r="G778" s="161"/>
      <c r="H778" s="161"/>
      <c r="I778" s="161"/>
      <c r="T778" s="161"/>
      <c r="AQ778" s="161"/>
      <c r="AR778" s="982"/>
      <c r="AS778" s="982"/>
      <c r="AT778" s="982"/>
      <c r="AU778" s="982"/>
      <c r="AV778" s="982"/>
      <c r="AW778" s="982"/>
      <c r="AX778" s="867"/>
      <c r="AY778" s="867"/>
      <c r="AZ778" s="867"/>
      <c r="BA778" s="867"/>
      <c r="BB778" s="161"/>
      <c r="BC778" s="8"/>
      <c r="BD778" s="173"/>
      <c r="BE778" s="773"/>
      <c r="BF778" s="173"/>
      <c r="BG778" s="173"/>
      <c r="BH778" s="173"/>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75" customHeight="1">
      <c r="A779" s="770"/>
      <c r="B779" s="7"/>
      <c r="C779" s="732"/>
      <c r="D779" s="732"/>
      <c r="E779" s="732"/>
      <c r="F779" s="732"/>
      <c r="G779" s="161"/>
      <c r="H779" s="161"/>
      <c r="I779" s="161"/>
      <c r="T779" s="161"/>
      <c r="AM779" s="1371" t="s">
        <v>4546</v>
      </c>
      <c r="AN779" s="1371"/>
      <c r="AO779" s="1371"/>
      <c r="AP779" s="1371"/>
      <c r="AQ779" s="1371"/>
      <c r="AR779" s="1371"/>
      <c r="AS779" s="1371"/>
      <c r="AT779" s="1371"/>
      <c r="AU779" s="1371"/>
      <c r="AV779" s="1371"/>
      <c r="AW779" s="1371"/>
      <c r="AX779" s="1425">
        <f>'Control Panel'!H1680</f>
        <v>0</v>
      </c>
      <c r="AY779" s="1425"/>
      <c r="AZ779" s="1425"/>
      <c r="BA779" s="1425"/>
      <c r="BB779" s="161"/>
      <c r="BC779" s="8"/>
      <c r="BD779" s="173"/>
      <c r="BE779" s="773"/>
      <c r="BF779" s="173"/>
      <c r="BG779" s="173"/>
      <c r="BH779" s="173"/>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9" customHeight="1">
      <c r="A780" s="770"/>
      <c r="B780" s="7"/>
      <c r="C780" s="732"/>
      <c r="D780" s="732"/>
      <c r="E780" s="732"/>
      <c r="F780" s="732"/>
      <c r="G780" s="161"/>
      <c r="H780" s="161"/>
      <c r="I780" s="161"/>
      <c r="J780" s="161"/>
      <c r="K780" s="161"/>
      <c r="L780" s="161"/>
      <c r="M780" s="161"/>
      <c r="N780" s="161"/>
      <c r="O780" s="161"/>
      <c r="P780" s="161"/>
      <c r="Q780" s="161"/>
      <c r="R780" s="161"/>
      <c r="S780" s="161"/>
      <c r="T780" s="161"/>
      <c r="U780" s="161"/>
      <c r="V780" s="161"/>
      <c r="W780" s="161"/>
      <c r="X780" s="161"/>
      <c r="Y780" s="161"/>
      <c r="Z780" s="161"/>
      <c r="AA780" s="161"/>
      <c r="AB780" s="161"/>
      <c r="AC780" s="161"/>
      <c r="AD780" s="161"/>
      <c r="AE780" s="161"/>
      <c r="AF780" s="161"/>
      <c r="AG780" s="161"/>
      <c r="AH780" s="161"/>
      <c r="AI780" s="161"/>
      <c r="AJ780" s="161"/>
      <c r="AK780" s="161"/>
      <c r="AL780" s="161"/>
      <c r="AM780" s="161"/>
      <c r="AN780" s="161"/>
      <c r="AO780" s="161"/>
      <c r="AP780" s="161"/>
      <c r="AQ780" s="161"/>
      <c r="AR780" s="161"/>
      <c r="AS780" s="161"/>
      <c r="AT780" s="161"/>
      <c r="AU780" s="161"/>
      <c r="AV780" s="161"/>
      <c r="AW780" s="161"/>
      <c r="AX780" s="654"/>
      <c r="AY780" s="654"/>
      <c r="AZ780" s="654"/>
      <c r="BA780" s="654"/>
      <c r="BB780" s="161"/>
      <c r="BC780" s="8"/>
      <c r="BD780" s="173"/>
      <c r="BE780" s="773"/>
      <c r="BF780" s="173"/>
      <c r="BG780" s="173"/>
      <c r="BH780" s="173"/>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9" customHeight="1">
      <c r="A781" s="770"/>
      <c r="B781" s="7"/>
      <c r="C781" s="732"/>
      <c r="D781" s="732"/>
      <c r="E781" s="732"/>
      <c r="F781" s="732"/>
      <c r="G781" s="161"/>
      <c r="H781" s="161"/>
      <c r="I781" s="161"/>
      <c r="J781" s="161"/>
      <c r="K781" s="161"/>
      <c r="L781" s="161"/>
      <c r="M781" s="161"/>
      <c r="N781" s="161"/>
      <c r="O781" s="161"/>
      <c r="P781" s="161"/>
      <c r="Q781" s="161"/>
      <c r="R781" s="161"/>
      <c r="S781" s="161"/>
      <c r="T781" s="161"/>
      <c r="U781" s="161"/>
      <c r="V781" s="161"/>
      <c r="W781" s="161"/>
      <c r="X781" s="161"/>
      <c r="Y781" s="161"/>
      <c r="Z781" s="161"/>
      <c r="AA781" s="161"/>
      <c r="AB781" s="161"/>
      <c r="AC781" s="161"/>
      <c r="AD781" s="161"/>
      <c r="AE781" s="161"/>
      <c r="AF781" s="161"/>
      <c r="AG781" s="161"/>
      <c r="AH781" s="161"/>
      <c r="AI781" s="161"/>
      <c r="AJ781" s="161"/>
      <c r="AK781" s="161"/>
      <c r="AL781" s="161"/>
      <c r="AM781" s="161"/>
      <c r="AN781" s="161"/>
      <c r="AO781" s="161"/>
      <c r="AP781" s="161"/>
      <c r="AQ781" s="161"/>
      <c r="AR781" s="161"/>
      <c r="AS781" s="161"/>
      <c r="AT781" s="161"/>
      <c r="AU781" s="161"/>
      <c r="AV781" s="161"/>
      <c r="AW781" s="161"/>
      <c r="AX781" s="161"/>
      <c r="AY781" s="161"/>
      <c r="AZ781" s="161"/>
      <c r="BA781" s="161"/>
      <c r="BB781" s="161"/>
      <c r="BC781" s="8"/>
      <c r="BD781" s="173"/>
      <c r="BE781" s="773"/>
      <c r="BF781" s="173"/>
      <c r="BG781" s="173"/>
      <c r="BH781" s="173"/>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6.5" customHeight="1">
      <c r="A782" s="770"/>
      <c r="B782" s="570"/>
      <c r="C782" s="1570" t="s">
        <v>3287</v>
      </c>
      <c r="D782" s="1570"/>
      <c r="E782" s="1570"/>
      <c r="F782" s="1570"/>
      <c r="G782" s="1570"/>
      <c r="H782" s="804"/>
      <c r="I782" s="804"/>
      <c r="J782" s="804"/>
      <c r="K782" s="804"/>
      <c r="L782" s="804"/>
      <c r="M782" s="804"/>
      <c r="N782" s="804"/>
      <c r="O782" s="804"/>
      <c r="P782" s="804"/>
      <c r="Q782" s="804"/>
      <c r="R782" s="804"/>
      <c r="S782" s="804"/>
      <c r="T782" s="804"/>
      <c r="U782" s="804"/>
      <c r="V782" s="804"/>
      <c r="W782" s="804"/>
      <c r="X782" s="804"/>
      <c r="Y782" s="804"/>
      <c r="Z782" s="804"/>
      <c r="AA782" s="804"/>
      <c r="AB782" s="804"/>
      <c r="AC782" s="804"/>
      <c r="AD782" s="804"/>
      <c r="AE782" s="804"/>
      <c r="AF782" s="804"/>
      <c r="AG782" s="804"/>
      <c r="AH782" s="804"/>
      <c r="AI782" s="804"/>
      <c r="AJ782" s="804"/>
      <c r="AK782" s="804"/>
      <c r="AL782" s="804"/>
      <c r="AM782" s="804"/>
      <c r="AN782" s="804"/>
      <c r="AO782" s="804"/>
      <c r="AP782" s="804"/>
      <c r="AQ782" s="804"/>
      <c r="AR782" s="804"/>
      <c r="AS782" s="804"/>
      <c r="AT782" s="804"/>
      <c r="AU782" s="804"/>
      <c r="AV782" s="804"/>
      <c r="AW782" s="804"/>
      <c r="AX782" s="804"/>
      <c r="AY782" s="804"/>
      <c r="AZ782" s="804"/>
      <c r="BA782" s="804"/>
      <c r="BB782" s="161"/>
      <c r="BC782" s="8"/>
      <c r="BD782" s="173"/>
      <c r="BE782" s="773"/>
      <c r="BF782" s="173"/>
      <c r="BG782" s="173"/>
      <c r="BH782" s="173"/>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7.5" customHeight="1">
      <c r="A783" s="770"/>
      <c r="B783" s="7"/>
      <c r="C783" s="1434"/>
      <c r="D783" s="1434"/>
      <c r="E783" s="1434"/>
      <c r="F783" s="1434"/>
      <c r="G783" s="1434"/>
      <c r="H783" s="633"/>
      <c r="I783" s="1532" t="s">
        <v>3287</v>
      </c>
      <c r="J783" s="1532"/>
      <c r="K783" s="1532"/>
      <c r="L783" s="1532"/>
      <c r="M783" s="1532"/>
      <c r="N783" s="1532"/>
      <c r="O783" s="1532"/>
      <c r="P783" s="701"/>
      <c r="Q783" s="701"/>
      <c r="R783" s="701"/>
      <c r="S783" s="701"/>
      <c r="T783" s="701"/>
      <c r="U783" s="701"/>
      <c r="V783" s="701"/>
      <c r="W783" s="701"/>
      <c r="X783" s="701"/>
      <c r="Y783" s="701"/>
      <c r="Z783" s="701"/>
      <c r="AA783" s="701"/>
      <c r="AB783" s="701"/>
      <c r="AC783" s="701"/>
      <c r="AD783" s="701"/>
      <c r="AE783" s="701"/>
      <c r="AF783" s="701"/>
      <c r="AG783" s="701"/>
      <c r="AH783" s="701"/>
      <c r="AI783" s="701"/>
      <c r="AJ783" s="701"/>
      <c r="AK783" s="701"/>
      <c r="AL783" s="701"/>
      <c r="AM783" s="701"/>
      <c r="AN783" s="701"/>
      <c r="AO783" s="701"/>
      <c r="AP783" s="701"/>
      <c r="AQ783" s="701"/>
      <c r="AR783" s="701"/>
      <c r="AS783" s="701"/>
      <c r="AT783" s="701"/>
      <c r="AU783" s="701"/>
      <c r="AV783" s="701"/>
      <c r="AW783" s="701"/>
      <c r="AX783" s="654"/>
      <c r="AY783" s="654"/>
      <c r="AZ783" s="654"/>
      <c r="BA783" s="654"/>
      <c r="BB783" s="161"/>
      <c r="BC783" s="8"/>
      <c r="BD783" s="173"/>
      <c r="BE783" s="773"/>
      <c r="BF783" s="173"/>
      <c r="BG783" s="173"/>
      <c r="BH783" s="173"/>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0"/>
      <c r="B784" s="7"/>
      <c r="C784" s="1434"/>
      <c r="D784" s="1434"/>
      <c r="E784" s="1434"/>
      <c r="F784" s="1434"/>
      <c r="G784" s="1434"/>
      <c r="H784" s="633"/>
      <c r="I784" s="1532"/>
      <c r="J784" s="1532"/>
      <c r="K784" s="1532"/>
      <c r="L784" s="1532"/>
      <c r="M784" s="1532"/>
      <c r="N784" s="1532"/>
      <c r="O784" s="1532"/>
      <c r="P784" s="701"/>
      <c r="Q784" s="701"/>
      <c r="R784" s="701"/>
      <c r="S784" s="701"/>
      <c r="T784" s="701"/>
      <c r="U784" s="701"/>
      <c r="V784" s="701"/>
      <c r="W784" s="701"/>
      <c r="X784" s="701"/>
      <c r="Y784" s="701"/>
      <c r="Z784" s="701"/>
      <c r="AA784" s="701"/>
      <c r="AB784" s="701"/>
      <c r="AC784" s="701"/>
      <c r="AD784" s="701"/>
      <c r="AE784" s="701"/>
      <c r="AF784" s="701"/>
      <c r="AG784" s="701"/>
      <c r="AH784" s="701"/>
      <c r="AI784" s="701"/>
      <c r="AJ784" s="701"/>
      <c r="AK784" s="701"/>
      <c r="AL784" s="701"/>
      <c r="AM784" s="701"/>
      <c r="AN784" s="701"/>
      <c r="AO784" s="701"/>
      <c r="AP784" s="701"/>
      <c r="AQ784" s="701"/>
      <c r="AR784" s="701"/>
      <c r="AS784" s="701"/>
      <c r="AT784" s="701"/>
      <c r="AU784" s="701"/>
      <c r="AV784" s="701"/>
      <c r="AW784" s="701"/>
      <c r="AX784" s="654"/>
      <c r="AY784" s="654"/>
      <c r="AZ784" s="654"/>
      <c r="BA784" s="654"/>
      <c r="BB784" s="161"/>
      <c r="BC784" s="8"/>
      <c r="BD784" s="173"/>
      <c r="BE784" s="773"/>
      <c r="BF784" s="173"/>
      <c r="BG784" s="173"/>
      <c r="BH784" s="173"/>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0"/>
      <c r="B785" s="7"/>
      <c r="C785" s="1434"/>
      <c r="D785" s="1434"/>
      <c r="E785" s="1434"/>
      <c r="F785" s="1434"/>
      <c r="G785" s="1434"/>
      <c r="H785" s="633"/>
      <c r="I785" s="633"/>
      <c r="J785" s="633"/>
      <c r="K785" s="633"/>
      <c r="L785" s="633"/>
      <c r="M785" s="633"/>
      <c r="N785" s="633"/>
      <c r="O785" s="633"/>
      <c r="P785" s="633"/>
      <c r="Q785" s="633"/>
      <c r="R785" s="633"/>
      <c r="S785" s="633"/>
      <c r="T785" s="633"/>
      <c r="U785" s="633"/>
      <c r="V785" s="633"/>
      <c r="W785" s="633"/>
      <c r="X785" s="633"/>
      <c r="Y785" s="633"/>
      <c r="Z785" s="633"/>
      <c r="AA785" s="633"/>
      <c r="AB785" s="633"/>
      <c r="AC785" s="633"/>
      <c r="AD785" s="633"/>
      <c r="AE785" s="633"/>
      <c r="AF785" s="633"/>
      <c r="AG785" s="633"/>
      <c r="AH785" s="633"/>
      <c r="AI785" s="633"/>
      <c r="AJ785" s="633"/>
      <c r="AK785" s="633"/>
      <c r="AL785" s="633"/>
      <c r="AM785" s="633"/>
      <c r="AN785" s="633"/>
      <c r="AO785" s="633"/>
      <c r="AP785" s="633"/>
      <c r="AQ785" s="633"/>
      <c r="AR785" s="633"/>
      <c r="AS785" s="633"/>
      <c r="AT785" s="633"/>
      <c r="AU785" s="633"/>
      <c r="AV785" s="633"/>
      <c r="AW785" s="633"/>
      <c r="AX785" s="654"/>
      <c r="AY785" s="654"/>
      <c r="AZ785" s="654"/>
      <c r="BA785" s="654"/>
      <c r="BB785" s="161"/>
      <c r="BC785" s="8"/>
      <c r="BD785" s="173"/>
      <c r="BE785" s="773"/>
      <c r="BF785" s="173"/>
      <c r="BG785" s="173"/>
      <c r="BH785" s="173"/>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0"/>
      <c r="B786" s="7"/>
      <c r="C786" s="735"/>
      <c r="D786" s="735"/>
      <c r="E786" s="735"/>
      <c r="F786" s="735"/>
      <c r="G786" s="354"/>
      <c r="H786" s="354"/>
      <c r="J786" s="1506" t="s">
        <v>3289</v>
      </c>
      <c r="K786" s="1506"/>
      <c r="L786" s="1506"/>
      <c r="M786" s="1506"/>
      <c r="N786" s="1506"/>
      <c r="O786" s="1506"/>
      <c r="P786" s="1506"/>
      <c r="Q786" s="1506"/>
      <c r="R786" s="1506"/>
      <c r="T786" s="1427">
        <v>0</v>
      </c>
      <c r="U786" s="1428"/>
      <c r="V786" s="1428"/>
      <c r="W786" s="1429"/>
      <c r="X786" s="161" t="s">
        <v>3294</v>
      </c>
      <c r="Y786" s="49"/>
      <c r="Z786" s="49"/>
      <c r="AA786" s="860"/>
      <c r="AN786" s="1343" t="s">
        <v>3289</v>
      </c>
      <c r="AO786" s="1343"/>
      <c r="AP786" s="1343"/>
      <c r="AQ786" s="1343"/>
      <c r="AR786" s="1343"/>
      <c r="AS786" s="1343"/>
      <c r="AT786" s="1343"/>
      <c r="AU786" s="1343"/>
      <c r="AV786" s="1343"/>
      <c r="AW786" s="1343"/>
      <c r="AX786" s="1424">
        <f>'Control Panel'!H1683</f>
        <v>0</v>
      </c>
      <c r="AY786" s="1424"/>
      <c r="AZ786" s="1424"/>
      <c r="BA786" s="1424"/>
      <c r="BB786" s="161"/>
      <c r="BC786" s="8"/>
      <c r="BD786" s="173"/>
      <c r="BE786" s="773"/>
      <c r="BF786" s="173"/>
      <c r="BG786" s="173"/>
      <c r="BH786" s="173"/>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6.75" customHeight="1">
      <c r="A787" s="770"/>
      <c r="B787" s="7"/>
      <c r="C787" s="735"/>
      <c r="D787" s="735"/>
      <c r="E787" s="735"/>
      <c r="F787" s="735"/>
      <c r="G787" s="354"/>
      <c r="H787" s="354"/>
      <c r="O787" s="3">
        <v>0</v>
      </c>
      <c r="W787" s="161"/>
      <c r="X787" s="161"/>
      <c r="Y787" s="161"/>
      <c r="AT787" s="161"/>
      <c r="AU787" s="161"/>
      <c r="AV787" s="161"/>
      <c r="AW787" s="161"/>
      <c r="AX787" s="654"/>
      <c r="AY787" s="654"/>
      <c r="AZ787" s="654"/>
      <c r="BA787" s="654"/>
      <c r="BB787" s="161"/>
      <c r="BC787" s="8"/>
      <c r="BD787" s="173"/>
      <c r="BE787" s="773"/>
      <c r="BF787" s="173"/>
      <c r="BG787" s="173"/>
      <c r="BH787" s="173"/>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15" customHeight="1">
      <c r="A788" s="770"/>
      <c r="B788" s="7"/>
      <c r="C788" s="735"/>
      <c r="D788" s="735"/>
      <c r="E788" s="735"/>
      <c r="F788" s="735"/>
      <c r="L788" s="1343" t="s">
        <v>3288</v>
      </c>
      <c r="M788" s="1343"/>
      <c r="N788" s="1343"/>
      <c r="O788" s="1343"/>
      <c r="P788" s="1343"/>
      <c r="Q788" s="1343"/>
      <c r="R788" s="1343"/>
      <c r="T788" s="1427">
        <v>0</v>
      </c>
      <c r="U788" s="1428"/>
      <c r="V788" s="1428"/>
      <c r="W788" s="1429"/>
      <c r="X788" s="3" t="s">
        <v>3295</v>
      </c>
      <c r="AS788" s="1343" t="s">
        <v>3288</v>
      </c>
      <c r="AT788" s="1343"/>
      <c r="AU788" s="1343"/>
      <c r="AV788" s="1343"/>
      <c r="AW788" s="1343"/>
      <c r="AX788" s="1424">
        <f>'Control Panel'!H1684</f>
        <v>0</v>
      </c>
      <c r="AY788" s="1424"/>
      <c r="AZ788" s="1424"/>
      <c r="BA788" s="1424"/>
      <c r="BB788" s="161"/>
      <c r="BC788" s="8"/>
      <c r="BD788" s="173"/>
      <c r="BE788" s="773"/>
      <c r="BF788" s="173"/>
      <c r="BG788" s="173"/>
      <c r="BH788" s="173"/>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9" customHeight="1">
      <c r="A789" s="770"/>
      <c r="B789" s="7"/>
      <c r="C789" s="735"/>
      <c r="D789" s="735"/>
      <c r="E789" s="735"/>
      <c r="F789" s="735"/>
      <c r="G789" s="354"/>
      <c r="H789" s="354"/>
      <c r="S789" s="161"/>
      <c r="T789" s="161"/>
      <c r="U789" s="161"/>
      <c r="V789" s="161"/>
      <c r="W789" s="161"/>
      <c r="X789" s="161"/>
      <c r="Y789" s="161"/>
      <c r="Z789" s="161"/>
      <c r="AA789" s="161"/>
      <c r="AQ789" s="161"/>
      <c r="AR789" s="161"/>
      <c r="AX789" s="654"/>
      <c r="AY789" s="654"/>
      <c r="AZ789" s="654"/>
      <c r="BA789" s="654"/>
      <c r="BB789" s="161"/>
      <c r="BC789" s="8"/>
      <c r="BD789" s="173"/>
      <c r="BE789" s="773"/>
      <c r="BF789" s="173"/>
      <c r="BG789" s="173"/>
      <c r="BH789" s="173"/>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9" customHeight="1">
      <c r="A790" s="770"/>
      <c r="B790" s="359">
        <v>1</v>
      </c>
      <c r="C790" s="735"/>
      <c r="D790" s="735"/>
      <c r="E790" s="735"/>
      <c r="F790" s="735"/>
      <c r="AQ790" s="161"/>
      <c r="AR790" s="859"/>
      <c r="AS790" s="859"/>
      <c r="AT790" s="859"/>
      <c r="AU790" s="859"/>
      <c r="AV790" s="859"/>
      <c r="AW790" s="859"/>
      <c r="AX790" s="867"/>
      <c r="AY790" s="867"/>
      <c r="AZ790" s="867"/>
      <c r="BA790" s="867"/>
      <c r="BB790" s="161"/>
      <c r="BC790" s="8"/>
      <c r="BD790" s="173"/>
      <c r="BE790" s="773"/>
      <c r="BF790" s="173"/>
      <c r="BG790" s="173"/>
      <c r="BH790" s="173"/>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6.5" customHeight="1">
      <c r="A791" s="770"/>
      <c r="B791" s="7"/>
      <c r="C791" s="735"/>
      <c r="D791" s="735"/>
      <c r="E791" s="735"/>
      <c r="F791" s="735"/>
      <c r="G791" s="354"/>
      <c r="H791" s="354"/>
      <c r="I791" s="161"/>
      <c r="N791" s="76"/>
      <c r="O791" s="161"/>
      <c r="AM791" s="1371" t="s">
        <v>3290</v>
      </c>
      <c r="AN791" s="1371"/>
      <c r="AO791" s="1371"/>
      <c r="AP791" s="1371"/>
      <c r="AQ791" s="1371"/>
      <c r="AR791" s="1371"/>
      <c r="AS791" s="1371"/>
      <c r="AT791" s="1371"/>
      <c r="AU791" s="1371"/>
      <c r="AV791" s="1371"/>
      <c r="AW791" s="1371"/>
      <c r="AX791" s="1425">
        <f>'Control Panel'!H1685</f>
        <v>0</v>
      </c>
      <c r="AY791" s="1425"/>
      <c r="AZ791" s="1425"/>
      <c r="BA791" s="1425"/>
      <c r="BB791" s="161"/>
      <c r="BC791" s="8"/>
      <c r="BD791" s="173"/>
      <c r="BE791" s="773"/>
      <c r="BF791" s="173"/>
      <c r="BG791" s="173"/>
      <c r="BH791" s="173"/>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15" customHeight="1">
      <c r="A792" s="770"/>
      <c r="B792" s="7"/>
      <c r="C792" s="732"/>
      <c r="D792" s="732"/>
      <c r="E792" s="732"/>
      <c r="F792" s="732"/>
      <c r="G792" s="161"/>
      <c r="H792" s="161"/>
      <c r="I792" s="161"/>
      <c r="J792" s="161"/>
      <c r="K792" s="161"/>
      <c r="L792" s="161"/>
      <c r="M792" s="161"/>
      <c r="N792" s="161"/>
      <c r="O792" s="161"/>
      <c r="AQ792" s="161"/>
      <c r="AR792" s="161"/>
      <c r="AS792" s="161"/>
      <c r="AT792" s="161"/>
      <c r="AU792" s="161"/>
      <c r="AV792" s="161"/>
      <c r="AW792" s="161"/>
      <c r="AX792" s="654"/>
      <c r="AY792" s="654"/>
      <c r="AZ792" s="654"/>
      <c r="BA792" s="654"/>
      <c r="BB792" s="161"/>
      <c r="BC792" s="8"/>
      <c r="BD792" s="173"/>
      <c r="BE792" s="773"/>
      <c r="BF792" s="173"/>
      <c r="BG792" s="173"/>
      <c r="BH792" s="173"/>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0"/>
      <c r="B793" s="7"/>
      <c r="C793" s="732"/>
      <c r="D793" s="732"/>
      <c r="E793" s="732"/>
      <c r="F793" s="732"/>
      <c r="G793" s="161"/>
      <c r="H793" s="161"/>
      <c r="I793" s="161"/>
      <c r="J793" s="161"/>
      <c r="K793" s="161"/>
      <c r="L793" s="161"/>
      <c r="M793" s="161"/>
      <c r="N793" s="161"/>
      <c r="O793" s="161"/>
      <c r="P793" s="161"/>
      <c r="Q793" s="161"/>
      <c r="R793" s="161"/>
      <c r="S793" s="161"/>
      <c r="T793" s="161"/>
      <c r="U793" s="161"/>
      <c r="V793" s="161"/>
      <c r="W793" s="161"/>
      <c r="Y793" s="161"/>
      <c r="Z793" s="161"/>
      <c r="AA793" s="161"/>
      <c r="AB793" s="161"/>
      <c r="AQ793" s="161"/>
      <c r="AR793" s="161"/>
      <c r="AS793" s="161"/>
      <c r="AT793" s="161"/>
      <c r="AU793" s="161"/>
      <c r="AV793" s="161"/>
      <c r="AW793" s="161"/>
      <c r="AX793" s="161"/>
      <c r="AY793" s="161"/>
      <c r="AZ793" s="161"/>
      <c r="BA793" s="161"/>
      <c r="BB793" s="161"/>
      <c r="BC793" s="8"/>
      <c r="BD793" s="173"/>
      <c r="BE793" s="773"/>
      <c r="BF793" s="173"/>
      <c r="BG793" s="173"/>
      <c r="BH793" s="173"/>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4.25" customHeight="1">
      <c r="A794" s="770"/>
      <c r="B794" s="570"/>
      <c r="C794" s="1433" t="s">
        <v>324</v>
      </c>
      <c r="D794" s="1433"/>
      <c r="E794" s="1433"/>
      <c r="F794" s="1433"/>
      <c r="G794" s="804"/>
      <c r="H794" s="804"/>
      <c r="I794" s="804"/>
      <c r="J794" s="804"/>
      <c r="K794" s="804"/>
      <c r="L794" s="804"/>
      <c r="M794" s="804"/>
      <c r="N794" s="804"/>
      <c r="O794" s="804"/>
      <c r="P794" s="804"/>
      <c r="Q794" s="804"/>
      <c r="R794" s="804"/>
      <c r="S794" s="804"/>
      <c r="T794" s="804"/>
      <c r="U794" s="804"/>
      <c r="V794" s="804"/>
      <c r="W794" s="804"/>
      <c r="X794" s="804"/>
      <c r="Y794" s="804"/>
      <c r="Z794" s="804"/>
      <c r="AA794" s="804"/>
      <c r="AB794" s="804"/>
      <c r="AC794" s="804"/>
      <c r="AD794" s="804"/>
      <c r="AE794" s="804"/>
      <c r="AF794" s="804"/>
      <c r="AG794" s="804"/>
      <c r="AH794" s="804"/>
      <c r="AI794" s="804"/>
      <c r="AJ794" s="804"/>
      <c r="AK794" s="804"/>
      <c r="AL794" s="804"/>
      <c r="AM794" s="804"/>
      <c r="AN794" s="804"/>
      <c r="AO794" s="804"/>
      <c r="AP794" s="804"/>
      <c r="AQ794" s="804"/>
      <c r="AR794" s="804"/>
      <c r="AS794" s="804"/>
      <c r="AT794" s="804"/>
      <c r="AU794" s="804"/>
      <c r="AV794" s="804"/>
      <c r="AW794" s="804"/>
      <c r="AX794" s="804"/>
      <c r="AY794" s="804"/>
      <c r="AZ794" s="804"/>
      <c r="BA794" s="804"/>
      <c r="BB794" s="161"/>
      <c r="BC794" s="8"/>
      <c r="BD794" s="173"/>
      <c r="BE794" s="773"/>
      <c r="BF794" s="173"/>
      <c r="BG794" s="173"/>
      <c r="BH794" s="173"/>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6.5" customHeight="1">
      <c r="A795" s="770"/>
      <c r="B795" s="7"/>
      <c r="C795" s="1434"/>
      <c r="D795" s="1434"/>
      <c r="E795" s="1434"/>
      <c r="F795" s="1434"/>
      <c r="I795" s="711" t="s">
        <v>379</v>
      </c>
      <c r="J795" s="698"/>
      <c r="K795" s="698"/>
      <c r="L795" s="698"/>
      <c r="M795" s="698"/>
      <c r="N795" s="698"/>
      <c r="O795" s="698"/>
      <c r="P795" s="698"/>
      <c r="Q795" s="698"/>
      <c r="R795" s="698"/>
      <c r="S795" s="698"/>
      <c r="T795" s="698"/>
      <c r="U795" s="698"/>
      <c r="V795" s="663"/>
      <c r="W795" s="663"/>
      <c r="X795" s="663"/>
      <c r="Y795" s="711"/>
      <c r="Z795" s="698"/>
      <c r="AA795" s="711" t="s">
        <v>380</v>
      </c>
      <c r="AB795" s="698"/>
      <c r="AC795" s="698"/>
      <c r="AD795" s="698"/>
      <c r="AE795" s="698"/>
      <c r="AF795" s="698"/>
      <c r="AG795" s="698"/>
      <c r="AH795" s="698"/>
      <c r="AI795" s="698"/>
      <c r="AJ795" s="698"/>
      <c r="AK795" s="698"/>
      <c r="AL795" s="698"/>
      <c r="AM795" s="698"/>
      <c r="AN795" s="698"/>
      <c r="AO795" s="663"/>
      <c r="AP795" s="663"/>
      <c r="AQ795" s="663"/>
      <c r="AR795" s="663"/>
      <c r="AS795" s="663"/>
      <c r="AT795" s="663"/>
      <c r="AU795" s="654"/>
      <c r="AV795" s="654"/>
      <c r="AW795" s="654"/>
      <c r="AX795" s="654"/>
      <c r="AY795" s="654"/>
      <c r="AZ795" s="654"/>
      <c r="BA795" s="654"/>
      <c r="BB795" s="161"/>
      <c r="BC795" s="282"/>
      <c r="BD795" s="281"/>
      <c r="BE795" s="774"/>
      <c r="BF795" s="173"/>
      <c r="BG795" s="173"/>
      <c r="BH795" s="173"/>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0"/>
      <c r="B796" s="7"/>
      <c r="C796" s="1434"/>
      <c r="D796" s="1434"/>
      <c r="E796" s="1434"/>
      <c r="F796" s="1434"/>
      <c r="AT796" s="161"/>
      <c r="AU796" s="161"/>
      <c r="AV796" s="161"/>
      <c r="AW796" s="161"/>
      <c r="AX796" s="654"/>
      <c r="AY796" s="654"/>
      <c r="AZ796" s="654"/>
      <c r="BA796" s="654"/>
      <c r="BB796" s="161"/>
      <c r="BC796" s="8"/>
      <c r="BD796" s="173"/>
      <c r="BE796" s="773"/>
      <c r="BF796" s="173"/>
      <c r="BG796" s="173"/>
      <c r="BH796" s="173"/>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0"/>
      <c r="B797" s="7"/>
      <c r="C797" s="735"/>
      <c r="D797" s="735"/>
      <c r="E797" s="735"/>
      <c r="F797" s="735"/>
      <c r="AN797" s="161"/>
      <c r="AS797" s="1343" t="s">
        <v>381</v>
      </c>
      <c r="AT797" s="1343"/>
      <c r="AU797" s="1343"/>
      <c r="AV797" s="1343"/>
      <c r="AW797" s="1343"/>
      <c r="AX797" s="1424">
        <f>'Control Panel'!F1734</f>
        <v>0</v>
      </c>
      <c r="AY797" s="1424"/>
      <c r="AZ797" s="1424"/>
      <c r="BA797" s="1424"/>
      <c r="BB797" s="161"/>
      <c r="BC797" s="8"/>
      <c r="BD797" s="173"/>
      <c r="BE797" s="773"/>
      <c r="BF797" s="173"/>
      <c r="BG797" s="281"/>
      <c r="BH797" s="173"/>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4.5" customHeight="1">
      <c r="A798" s="770"/>
      <c r="B798" s="7"/>
      <c r="C798" s="731"/>
      <c r="D798" s="731"/>
      <c r="E798" s="731"/>
      <c r="F798" s="731"/>
      <c r="G798" s="354"/>
      <c r="H798" s="354"/>
      <c r="N798" s="161"/>
      <c r="O798" s="161"/>
      <c r="P798" s="161"/>
      <c r="Q798" s="161"/>
      <c r="R798" s="161"/>
      <c r="S798" s="161"/>
      <c r="T798" s="161"/>
      <c r="U798" s="161"/>
      <c r="V798" s="161"/>
      <c r="W798" s="161"/>
      <c r="X798" s="161"/>
      <c r="Y798" s="161"/>
      <c r="AC798" s="161"/>
      <c r="AQ798" s="161"/>
      <c r="AR798" s="161"/>
      <c r="AX798" s="654"/>
      <c r="AY798" s="654"/>
      <c r="AZ798" s="654"/>
      <c r="BA798" s="654"/>
      <c r="BB798" s="161"/>
      <c r="BC798" s="8"/>
      <c r="BD798" s="173"/>
      <c r="BE798" s="773"/>
      <c r="BF798" s="173"/>
      <c r="BG798" s="281"/>
      <c r="BH798" s="173"/>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0"/>
      <c r="B799" s="7"/>
      <c r="C799" s="731"/>
      <c r="D799" s="731"/>
      <c r="E799" s="731"/>
      <c r="F799" s="731"/>
      <c r="J799" s="75" t="s">
        <v>428</v>
      </c>
      <c r="K799" s="161"/>
      <c r="L799" s="161"/>
      <c r="M799" s="161"/>
      <c r="P799" s="1427">
        <v>0</v>
      </c>
      <c r="Q799" s="1428"/>
      <c r="R799" s="1429"/>
      <c r="AC799" s="75" t="s">
        <v>427</v>
      </c>
      <c r="AD799" s="161"/>
      <c r="AE799" s="161"/>
      <c r="AF799" s="161"/>
      <c r="AG799" s="161"/>
      <c r="AL799" s="1427">
        <v>0</v>
      </c>
      <c r="AM799" s="1428"/>
      <c r="AN799" s="1429"/>
      <c r="AQ799" s="1447" t="s">
        <v>557</v>
      </c>
      <c r="AR799" s="1447"/>
      <c r="AS799" s="1447"/>
      <c r="AT799" s="1447"/>
      <c r="AU799" s="1447"/>
      <c r="AV799" s="1447"/>
      <c r="AW799" s="1447"/>
      <c r="AX799" s="1424">
        <f>'Control Panel'!F1735</f>
        <v>0</v>
      </c>
      <c r="AY799" s="1424"/>
      <c r="AZ799" s="1424"/>
      <c r="BA799" s="1424"/>
      <c r="BB799" s="161"/>
      <c r="BC799" s="8"/>
      <c r="BD799" s="173"/>
      <c r="BE799" s="773"/>
      <c r="BF799" s="173"/>
      <c r="BG799" s="173"/>
      <c r="BH799" s="173"/>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3.75" customHeight="1">
      <c r="A800" s="770"/>
      <c r="B800" s="7"/>
      <c r="C800" s="731"/>
      <c r="D800" s="731"/>
      <c r="E800" s="731"/>
      <c r="F800" s="731"/>
      <c r="G800" s="354"/>
      <c r="H800" s="354"/>
      <c r="I800" s="161"/>
      <c r="AQ800" s="161"/>
      <c r="AR800" s="210"/>
      <c r="AS800" s="210"/>
      <c r="AT800" s="210"/>
      <c r="AU800" s="210"/>
      <c r="AV800" s="210"/>
      <c r="AW800" s="210"/>
      <c r="AX800" s="654"/>
      <c r="AY800" s="654"/>
      <c r="AZ800" s="654"/>
      <c r="BA800" s="654"/>
      <c r="BB800" s="161"/>
      <c r="BC800" s="8"/>
      <c r="BD800" s="173"/>
      <c r="BE800" s="773"/>
      <c r="BF800" s="173"/>
      <c r="BG800" s="173"/>
      <c r="BH800" s="173"/>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15" customHeight="1">
      <c r="A801" s="770"/>
      <c r="B801" s="7"/>
      <c r="C801" s="731"/>
      <c r="D801" s="731"/>
      <c r="E801" s="731"/>
      <c r="F801" s="731"/>
      <c r="G801" s="354"/>
      <c r="H801" s="354"/>
      <c r="AR801" s="161"/>
      <c r="AS801" s="280"/>
      <c r="AT801" s="280"/>
      <c r="AU801" s="280"/>
      <c r="AV801" s="280"/>
      <c r="AW801" s="280"/>
      <c r="AX801" s="654"/>
      <c r="AY801" s="654"/>
      <c r="AZ801" s="654"/>
      <c r="BA801" s="654"/>
      <c r="BB801" s="161"/>
      <c r="BC801" s="8"/>
      <c r="BD801" s="173"/>
      <c r="BE801" s="773"/>
      <c r="BF801" s="173"/>
      <c r="BG801" s="173"/>
      <c r="BH801" s="173"/>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7.5" customHeight="1">
      <c r="A802" s="770"/>
      <c r="B802" s="359">
        <v>1</v>
      </c>
      <c r="C802" s="735"/>
      <c r="D802" s="735"/>
      <c r="E802" s="735"/>
      <c r="F802" s="735"/>
      <c r="G802" s="354"/>
      <c r="H802" s="354"/>
      <c r="I802" s="161"/>
      <c r="AQ802" s="161"/>
      <c r="AR802" s="280"/>
      <c r="AS802" s="280"/>
      <c r="AT802" s="280"/>
      <c r="AU802" s="280"/>
      <c r="AV802" s="280"/>
      <c r="AW802" s="280"/>
      <c r="AX802" s="867"/>
      <c r="AY802" s="867"/>
      <c r="AZ802" s="867"/>
      <c r="BA802" s="867"/>
      <c r="BB802" s="161"/>
      <c r="BC802" s="8"/>
      <c r="BD802" s="173"/>
      <c r="BE802" s="773"/>
      <c r="BF802" s="173"/>
      <c r="BG802" s="173"/>
      <c r="BH802" s="173"/>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15.75" customHeight="1">
      <c r="A803" s="770"/>
      <c r="B803" s="7"/>
      <c r="C803" s="735"/>
      <c r="D803" s="735"/>
      <c r="E803" s="735"/>
      <c r="F803" s="735"/>
      <c r="G803" s="354"/>
      <c r="H803" s="354"/>
      <c r="I803" s="161"/>
      <c r="O803" s="1194"/>
      <c r="AL803" s="1350" t="s">
        <v>431</v>
      </c>
      <c r="AM803" s="1350"/>
      <c r="AN803" s="1350"/>
      <c r="AO803" s="1350"/>
      <c r="AP803" s="1350"/>
      <c r="AQ803" s="1350"/>
      <c r="AR803" s="1350"/>
      <c r="AS803" s="1350"/>
      <c r="AT803" s="1350"/>
      <c r="AU803" s="1350"/>
      <c r="AV803" s="1350"/>
      <c r="AW803" s="1350"/>
      <c r="AX803" s="1425">
        <f>'Control Panel'!F1736</f>
        <v>0</v>
      </c>
      <c r="AY803" s="1425"/>
      <c r="AZ803" s="1425"/>
      <c r="BA803" s="1425"/>
      <c r="BB803" s="161"/>
      <c r="BC803" s="8"/>
      <c r="BD803" s="173"/>
      <c r="BE803" s="773"/>
      <c r="BF803" s="173"/>
      <c r="BG803" s="173"/>
      <c r="BH803" s="173"/>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9" customHeight="1">
      <c r="A804" s="770"/>
      <c r="B804" s="7"/>
      <c r="C804" s="732"/>
      <c r="D804" s="732"/>
      <c r="E804" s="732"/>
      <c r="F804" s="732"/>
      <c r="G804" s="161"/>
      <c r="H804" s="161"/>
      <c r="I804" s="161"/>
      <c r="J804" s="161"/>
      <c r="K804" s="161"/>
      <c r="L804" s="161"/>
      <c r="M804" s="161"/>
      <c r="N804" s="161"/>
      <c r="O804" s="161"/>
      <c r="P804" s="161"/>
      <c r="Q804" s="161"/>
      <c r="R804" s="161"/>
      <c r="S804" s="161"/>
      <c r="T804" s="161"/>
      <c r="U804" s="161"/>
      <c r="V804" s="161"/>
      <c r="W804" s="161"/>
      <c r="AQ804" s="161"/>
      <c r="AR804" s="161"/>
      <c r="AS804" s="161"/>
      <c r="AT804" s="161"/>
      <c r="AU804" s="161"/>
      <c r="AV804" s="161"/>
      <c r="AW804" s="161"/>
      <c r="AX804" s="161"/>
      <c r="AY804" s="161"/>
      <c r="AZ804" s="161"/>
      <c r="BA804" s="161"/>
      <c r="BB804" s="161"/>
      <c r="BC804" s="8"/>
      <c r="BD804" s="173"/>
      <c r="BE804" s="773"/>
      <c r="BF804" s="173"/>
      <c r="BG804" s="173"/>
      <c r="BH804" s="173"/>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16.5" customHeight="1">
      <c r="A805" s="770"/>
      <c r="B805" s="570"/>
      <c r="C805" s="1570" t="s">
        <v>1170</v>
      </c>
      <c r="D805" s="1570"/>
      <c r="E805" s="1570"/>
      <c r="F805" s="1570"/>
      <c r="G805" s="1570"/>
      <c r="H805" s="804"/>
      <c r="I805" s="804"/>
      <c r="J805" s="804"/>
      <c r="K805" s="804"/>
      <c r="L805" s="804"/>
      <c r="M805" s="804"/>
      <c r="N805" s="804"/>
      <c r="O805" s="804"/>
      <c r="P805" s="804"/>
      <c r="Q805" s="804"/>
      <c r="R805" s="804"/>
      <c r="S805" s="804"/>
      <c r="T805" s="804"/>
      <c r="U805" s="804"/>
      <c r="V805" s="804"/>
      <c r="W805" s="804"/>
      <c r="X805" s="804"/>
      <c r="Y805" s="804"/>
      <c r="Z805" s="804"/>
      <c r="AA805" s="804"/>
      <c r="AB805" s="804"/>
      <c r="AC805" s="804"/>
      <c r="AD805" s="804"/>
      <c r="AE805" s="804"/>
      <c r="AF805" s="804"/>
      <c r="AG805" s="804"/>
      <c r="AH805" s="804"/>
      <c r="AI805" s="804"/>
      <c r="AJ805" s="804"/>
      <c r="AK805" s="804"/>
      <c r="AL805" s="804"/>
      <c r="AM805" s="804"/>
      <c r="AN805" s="804"/>
      <c r="AO805" s="804"/>
      <c r="AP805" s="804"/>
      <c r="AQ805" s="804"/>
      <c r="AR805" s="804"/>
      <c r="AS805" s="804"/>
      <c r="AT805" s="804"/>
      <c r="AU805" s="804"/>
      <c r="AV805" s="804"/>
      <c r="AW805" s="804"/>
      <c r="AX805" s="804"/>
      <c r="AY805" s="804"/>
      <c r="AZ805" s="804"/>
      <c r="BA805" s="804"/>
      <c r="BB805" s="161"/>
      <c r="BC805" s="8"/>
      <c r="BD805" s="173"/>
      <c r="BE805" s="773"/>
      <c r="BF805" s="173"/>
      <c r="BG805" s="173"/>
      <c r="BH805" s="173"/>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0"/>
      <c r="B806" s="7"/>
      <c r="C806" s="1434"/>
      <c r="D806" s="1434"/>
      <c r="E806" s="1434"/>
      <c r="F806" s="1434"/>
      <c r="G806" s="1434"/>
      <c r="H806" s="633"/>
      <c r="I806" s="1532" t="s">
        <v>573</v>
      </c>
      <c r="J806" s="1532"/>
      <c r="K806" s="1532"/>
      <c r="L806" s="1532"/>
      <c r="M806" s="1532"/>
      <c r="N806" s="1532"/>
      <c r="O806" s="1532"/>
      <c r="P806" s="701"/>
      <c r="Q806" s="701"/>
      <c r="R806" s="701"/>
      <c r="S806" s="701"/>
      <c r="T806" s="701"/>
      <c r="U806" s="701"/>
      <c r="V806" s="701"/>
      <c r="W806" s="701"/>
      <c r="X806" s="701"/>
      <c r="Y806" s="701"/>
      <c r="Z806" s="701"/>
      <c r="AA806" s="701"/>
      <c r="AB806" s="701"/>
      <c r="AC806" s="701"/>
      <c r="AD806" s="701"/>
      <c r="AE806" s="701"/>
      <c r="AF806" s="701"/>
      <c r="AG806" s="701"/>
      <c r="AH806" s="701"/>
      <c r="AI806" s="701"/>
      <c r="AJ806" s="701"/>
      <c r="AK806" s="701"/>
      <c r="AL806" s="701"/>
      <c r="AM806" s="701"/>
      <c r="AN806" s="701"/>
      <c r="AO806" s="701"/>
      <c r="AP806" s="701"/>
      <c r="AQ806" s="701"/>
      <c r="AR806" s="701"/>
      <c r="AS806" s="701"/>
      <c r="AT806" s="701"/>
      <c r="AU806" s="701"/>
      <c r="AV806" s="701"/>
      <c r="AW806" s="701"/>
      <c r="AX806" s="654"/>
      <c r="AY806" s="654"/>
      <c r="AZ806" s="654"/>
      <c r="BA806" s="654"/>
      <c r="BB806" s="161"/>
      <c r="BC806" s="8"/>
      <c r="BD806" s="173"/>
      <c r="BE806" s="773"/>
      <c r="BF806" s="173"/>
      <c r="BG806" s="173"/>
      <c r="BH806" s="173"/>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0"/>
      <c r="B807" s="7"/>
      <c r="C807" s="1434"/>
      <c r="D807" s="1434"/>
      <c r="E807" s="1434"/>
      <c r="F807" s="1434"/>
      <c r="G807" s="1434"/>
      <c r="H807" s="633"/>
      <c r="I807" s="1532"/>
      <c r="J807" s="1532"/>
      <c r="K807" s="1532"/>
      <c r="L807" s="1532"/>
      <c r="M807" s="1532"/>
      <c r="N807" s="1532"/>
      <c r="O807" s="1532"/>
      <c r="P807" s="701"/>
      <c r="Q807" s="701"/>
      <c r="R807" s="701"/>
      <c r="S807" s="701"/>
      <c r="T807" s="701"/>
      <c r="U807" s="701"/>
      <c r="V807" s="701"/>
      <c r="W807" s="701"/>
      <c r="X807" s="701"/>
      <c r="Y807" s="701"/>
      <c r="Z807" s="701"/>
      <c r="AA807" s="701"/>
      <c r="AB807" s="701"/>
      <c r="AC807" s="701"/>
      <c r="AD807" s="701"/>
      <c r="AE807" s="701"/>
      <c r="AF807" s="701"/>
      <c r="AG807" s="701"/>
      <c r="AH807" s="701"/>
      <c r="AI807" s="701"/>
      <c r="AJ807" s="701"/>
      <c r="AK807" s="701"/>
      <c r="AL807" s="701"/>
      <c r="AM807" s="701"/>
      <c r="AN807" s="701"/>
      <c r="AO807" s="701"/>
      <c r="AP807" s="701"/>
      <c r="AQ807" s="701"/>
      <c r="AR807" s="701"/>
      <c r="AS807" s="701"/>
      <c r="AT807" s="701"/>
      <c r="AU807" s="701"/>
      <c r="AV807" s="701"/>
      <c r="AW807" s="701"/>
      <c r="AX807" s="654"/>
      <c r="AY807" s="654"/>
      <c r="AZ807" s="654"/>
      <c r="BA807" s="654"/>
      <c r="BB807" s="161"/>
      <c r="BC807" s="8"/>
      <c r="BD807" s="173"/>
      <c r="BE807" s="773"/>
      <c r="BF807" s="173"/>
      <c r="BG807" s="173"/>
      <c r="BH807" s="173"/>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0"/>
      <c r="B808" s="7"/>
      <c r="C808" s="1434"/>
      <c r="D808" s="1434"/>
      <c r="E808" s="1434"/>
      <c r="F808" s="1434"/>
      <c r="G808" s="1434"/>
      <c r="H808" s="633"/>
      <c r="I808" s="633"/>
      <c r="J808" s="633"/>
      <c r="K808" s="633"/>
      <c r="L808" s="633"/>
      <c r="M808" s="633"/>
      <c r="N808" s="633"/>
      <c r="O808" s="633"/>
      <c r="P808" s="633"/>
      <c r="Q808" s="633"/>
      <c r="R808" s="633"/>
      <c r="S808" s="633"/>
      <c r="T808" s="633"/>
      <c r="U808" s="633"/>
      <c r="V808" s="633"/>
      <c r="W808" s="633"/>
      <c r="X808" s="633"/>
      <c r="Y808" s="633"/>
      <c r="Z808" s="633"/>
      <c r="AA808" s="633"/>
      <c r="AB808" s="633"/>
      <c r="AC808" s="633"/>
      <c r="AD808" s="633"/>
      <c r="AE808" s="633"/>
      <c r="AF808" s="633"/>
      <c r="AG808" s="633"/>
      <c r="AH808" s="633"/>
      <c r="AI808" s="633"/>
      <c r="AJ808" s="633"/>
      <c r="AK808" s="633"/>
      <c r="AL808" s="633"/>
      <c r="AM808" s="633"/>
      <c r="AN808" s="633"/>
      <c r="AO808" s="633"/>
      <c r="AP808" s="633"/>
      <c r="AQ808" s="633"/>
      <c r="AR808" s="633"/>
      <c r="AS808" s="633"/>
      <c r="AT808" s="633"/>
      <c r="AU808" s="633"/>
      <c r="AV808" s="633"/>
      <c r="AW808" s="633"/>
      <c r="AX808" s="654"/>
      <c r="AY808" s="654"/>
      <c r="AZ808" s="654"/>
      <c r="BA808" s="654"/>
      <c r="BB808" s="161"/>
      <c r="BC808" s="8"/>
      <c r="BD808" s="173"/>
      <c r="BE808" s="773"/>
      <c r="BF808" s="173"/>
      <c r="BG808" s="173"/>
      <c r="BH808" s="173"/>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15" customHeight="1">
      <c r="A809" s="770"/>
      <c r="B809" s="7"/>
      <c r="C809" s="735"/>
      <c r="D809" s="735"/>
      <c r="E809" s="735"/>
      <c r="F809" s="735"/>
      <c r="G809" s="354"/>
      <c r="H809" s="354"/>
      <c r="J809" s="718" t="s">
        <v>13</v>
      </c>
      <c r="K809" s="286"/>
      <c r="L809" s="286"/>
      <c r="M809" s="286"/>
      <c r="N809" s="286"/>
      <c r="O809" s="1427">
        <v>0</v>
      </c>
      <c r="P809" s="1428"/>
      <c r="Q809" s="1428"/>
      <c r="R809" s="1429"/>
      <c r="S809" s="161" t="s">
        <v>575</v>
      </c>
      <c r="T809" s="49"/>
      <c r="U809" s="49"/>
      <c r="Z809" s="49"/>
      <c r="AA809" s="49"/>
      <c r="AS809" s="1343" t="s">
        <v>576</v>
      </c>
      <c r="AT809" s="1343" t="s">
        <v>13</v>
      </c>
      <c r="AU809" s="1343"/>
      <c r="AV809" s="1343"/>
      <c r="AW809" s="1343"/>
      <c r="AX809" s="1424">
        <f>'Control Panel'!D1743</f>
        <v>0</v>
      </c>
      <c r="AY809" s="1424"/>
      <c r="AZ809" s="1424"/>
      <c r="BA809" s="1424"/>
      <c r="BB809" s="161"/>
      <c r="BC809" s="8"/>
      <c r="BD809" s="173"/>
      <c r="BE809" s="773"/>
      <c r="BF809" s="173"/>
      <c r="BG809" s="173"/>
      <c r="BH809" s="173"/>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0"/>
      <c r="B810" s="7"/>
      <c r="C810" s="735"/>
      <c r="D810" s="735"/>
      <c r="E810" s="735"/>
      <c r="F810" s="735"/>
      <c r="G810" s="354"/>
      <c r="H810" s="354"/>
      <c r="Z810" s="49"/>
      <c r="AA810" s="49"/>
      <c r="AS810" s="861"/>
      <c r="AT810" s="861"/>
      <c r="AU810" s="861"/>
      <c r="AV810" s="861"/>
      <c r="AW810" s="861"/>
      <c r="AX810" s="862"/>
      <c r="AY810" s="862"/>
      <c r="AZ810" s="862"/>
      <c r="BA810" s="862"/>
      <c r="BB810" s="161"/>
      <c r="BC810" s="8"/>
      <c r="BD810" s="173"/>
      <c r="BE810" s="773"/>
      <c r="BF810" s="173"/>
      <c r="BG810" s="173"/>
      <c r="BH810" s="173"/>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0"/>
      <c r="B811" s="7"/>
      <c r="C811" s="735"/>
      <c r="D811" s="735"/>
      <c r="E811" s="735"/>
      <c r="F811" s="735"/>
      <c r="G811" s="354"/>
      <c r="H811" s="354"/>
      <c r="J811" s="161" t="s">
        <v>14</v>
      </c>
      <c r="O811" s="1427">
        <v>0</v>
      </c>
      <c r="P811" s="1428"/>
      <c r="Q811" s="1428"/>
      <c r="R811" s="1429"/>
      <c r="S811" s="3" t="s">
        <v>575</v>
      </c>
      <c r="Z811" s="49"/>
      <c r="AA811" s="49"/>
      <c r="AS811" s="1343" t="s">
        <v>577</v>
      </c>
      <c r="AT811" s="1343"/>
      <c r="AU811" s="1343"/>
      <c r="AV811" s="1343"/>
      <c r="AW811" s="1343"/>
      <c r="AX811" s="1424">
        <f>'Control Panel'!D1744</f>
        <v>0</v>
      </c>
      <c r="AY811" s="1424"/>
      <c r="AZ811" s="1424"/>
      <c r="BA811" s="1424"/>
      <c r="BB811" s="161"/>
      <c r="BC811" s="8"/>
      <c r="BD811" s="173"/>
      <c r="BE811" s="773"/>
      <c r="BF811" s="173"/>
      <c r="BG811" s="173"/>
      <c r="BH811" s="173"/>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0"/>
      <c r="B812" s="7"/>
      <c r="C812" s="735"/>
      <c r="D812" s="735"/>
      <c r="E812" s="735"/>
      <c r="F812" s="735"/>
      <c r="G812" s="354"/>
      <c r="H812" s="354"/>
      <c r="S812" s="161"/>
      <c r="T812" s="161"/>
      <c r="U812" s="161"/>
      <c r="Z812" s="161"/>
      <c r="AA812" s="161"/>
      <c r="AT812" s="161"/>
      <c r="AU812" s="161"/>
      <c r="AV812" s="161"/>
      <c r="AW812" s="161"/>
      <c r="AX812" s="654"/>
      <c r="AY812" s="654"/>
      <c r="AZ812" s="654"/>
      <c r="BA812" s="654"/>
      <c r="BB812" s="161"/>
      <c r="BC812" s="8"/>
      <c r="BD812" s="173"/>
      <c r="BE812" s="773"/>
      <c r="BF812" s="173"/>
      <c r="BG812" s="173"/>
      <c r="BH812" s="173"/>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0"/>
      <c r="B813" s="7"/>
      <c r="C813" s="735"/>
      <c r="D813" s="735"/>
      <c r="E813" s="735"/>
      <c r="F813" s="735"/>
      <c r="J813" s="161" t="s">
        <v>3299</v>
      </c>
      <c r="O813" s="1427">
        <v>0</v>
      </c>
      <c r="P813" s="1428"/>
      <c r="Q813" s="1428"/>
      <c r="R813" s="1429"/>
      <c r="S813" s="3" t="s">
        <v>575</v>
      </c>
      <c r="V813" s="447"/>
      <c r="AS813" s="1343" t="s">
        <v>3297</v>
      </c>
      <c r="AT813" s="1343"/>
      <c r="AU813" s="1343"/>
      <c r="AV813" s="1343"/>
      <c r="AW813" s="1343"/>
      <c r="AX813" s="1424">
        <f>'Control Panel'!D1745</f>
        <v>0</v>
      </c>
      <c r="AY813" s="1424"/>
      <c r="AZ813" s="1424"/>
      <c r="BA813" s="1424"/>
      <c r="BB813" s="161"/>
      <c r="BC813" s="8"/>
      <c r="BD813" s="173"/>
      <c r="BE813" s="773"/>
      <c r="BF813" s="173"/>
      <c r="BG813" s="173"/>
      <c r="BH813" s="173"/>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9" customHeight="1">
      <c r="A814" s="770"/>
      <c r="B814" s="7"/>
      <c r="C814" s="735"/>
      <c r="D814" s="735"/>
      <c r="E814" s="735"/>
      <c r="F814" s="735"/>
      <c r="G814" s="354"/>
      <c r="H814" s="354"/>
      <c r="S814" s="161"/>
      <c r="T814" s="161"/>
      <c r="U814" s="161"/>
      <c r="V814" s="161"/>
      <c r="W814" s="161"/>
      <c r="X814" s="161"/>
      <c r="Y814" s="161"/>
      <c r="Z814" s="161"/>
      <c r="AA814" s="161"/>
      <c r="AQ814" s="161"/>
      <c r="AR814" s="161"/>
      <c r="AX814" s="654"/>
      <c r="AY814" s="654"/>
      <c r="AZ814" s="654"/>
      <c r="BA814" s="654"/>
      <c r="BB814" s="161"/>
      <c r="BC814" s="8"/>
      <c r="BD814" s="173"/>
      <c r="BE814" s="773"/>
      <c r="BF814" s="173"/>
      <c r="BG814" s="173"/>
      <c r="BH814" s="173"/>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9" customHeight="1">
      <c r="A815" s="770"/>
      <c r="B815" s="359">
        <v>1</v>
      </c>
      <c r="C815" s="735"/>
      <c r="D815" s="735"/>
      <c r="E815" s="735"/>
      <c r="F815" s="735"/>
      <c r="Y815" s="161"/>
      <c r="Z815" s="161"/>
      <c r="AA815" s="161"/>
      <c r="AB815" s="161"/>
      <c r="AQ815" s="161"/>
      <c r="AR815" s="347"/>
      <c r="AS815" s="347"/>
      <c r="AT815" s="347"/>
      <c r="AU815" s="347"/>
      <c r="AV815" s="347"/>
      <c r="AW815" s="347"/>
      <c r="AX815" s="867"/>
      <c r="AY815" s="867"/>
      <c r="AZ815" s="867"/>
      <c r="BA815" s="867"/>
      <c r="BB815" s="161"/>
      <c r="BC815" s="8"/>
      <c r="BD815" s="173"/>
      <c r="BE815" s="773"/>
      <c r="BF815" s="173"/>
      <c r="BG815" s="173"/>
      <c r="BH815" s="173"/>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6.5" customHeight="1">
      <c r="A816" s="770"/>
      <c r="B816" s="7"/>
      <c r="C816" s="735"/>
      <c r="D816" s="735"/>
      <c r="E816" s="735"/>
      <c r="F816" s="735"/>
      <c r="G816" s="354"/>
      <c r="H816" s="354"/>
      <c r="I816" s="161"/>
      <c r="N816" s="76"/>
      <c r="O816" s="161"/>
      <c r="P816" s="161"/>
      <c r="Q816" s="161"/>
      <c r="R816" s="161"/>
      <c r="Y816" s="161"/>
      <c r="Z816" s="1435"/>
      <c r="AA816" s="1435"/>
      <c r="AB816" s="1435"/>
      <c r="AC816" s="161"/>
      <c r="AM816" s="1371" t="s">
        <v>3298</v>
      </c>
      <c r="AN816" s="1371"/>
      <c r="AO816" s="1371"/>
      <c r="AP816" s="1371"/>
      <c r="AQ816" s="1371"/>
      <c r="AR816" s="1371"/>
      <c r="AS816" s="1371"/>
      <c r="AT816" s="1371"/>
      <c r="AU816" s="1371"/>
      <c r="AV816" s="1371"/>
      <c r="AW816" s="1371"/>
      <c r="AX816" s="1425">
        <f>'Control Panel'!D1746</f>
        <v>0</v>
      </c>
      <c r="AY816" s="1425"/>
      <c r="AZ816" s="1425"/>
      <c r="BA816" s="1425"/>
      <c r="BB816" s="161"/>
      <c r="BC816" s="8"/>
      <c r="BD816" s="173"/>
      <c r="BE816" s="773"/>
      <c r="BF816" s="173"/>
      <c r="BG816" s="173"/>
      <c r="BH816" s="173"/>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0"/>
      <c r="B817" s="7"/>
      <c r="C817" s="732"/>
      <c r="D817" s="732"/>
      <c r="E817" s="732"/>
      <c r="F817" s="732"/>
      <c r="G817" s="161"/>
      <c r="H817" s="161"/>
      <c r="I817" s="161"/>
      <c r="J817" s="161"/>
      <c r="K817" s="161"/>
      <c r="L817" s="161"/>
      <c r="M817" s="161"/>
      <c r="N817" s="161"/>
      <c r="O817" s="161"/>
      <c r="P817" s="161"/>
      <c r="Q817" s="161"/>
      <c r="R817" s="161"/>
      <c r="S817" s="161"/>
      <c r="T817" s="161"/>
      <c r="U817" s="161"/>
      <c r="V817" s="161"/>
      <c r="W817" s="161"/>
      <c r="Y817" s="161"/>
      <c r="Z817" s="161"/>
      <c r="AA817" s="161"/>
      <c r="AB817" s="161"/>
      <c r="AQ817" s="161"/>
      <c r="AR817" s="161"/>
      <c r="AS817" s="161"/>
      <c r="AT817" s="161"/>
      <c r="AU817" s="161"/>
      <c r="AV817" s="161"/>
      <c r="AW817" s="161"/>
      <c r="AX817" s="654"/>
      <c r="AY817" s="654"/>
      <c r="AZ817" s="654"/>
      <c r="BA817" s="654"/>
      <c r="BB817" s="161"/>
      <c r="BC817" s="8"/>
      <c r="BD817" s="173"/>
      <c r="BE817" s="773"/>
      <c r="BF817" s="173"/>
      <c r="BG817" s="173"/>
      <c r="BH817" s="173"/>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9" customHeight="1">
      <c r="A818" s="770"/>
      <c r="B818" s="7"/>
      <c r="C818" s="732"/>
      <c r="D818" s="732"/>
      <c r="E818" s="732"/>
      <c r="F818" s="732"/>
      <c r="G818" s="161"/>
      <c r="H818" s="161"/>
      <c r="I818" s="161"/>
      <c r="J818" s="161"/>
      <c r="K818" s="161"/>
      <c r="L818" s="161"/>
      <c r="M818" s="161"/>
      <c r="N818" s="161"/>
      <c r="O818" s="161"/>
      <c r="P818" s="161"/>
      <c r="Q818" s="161"/>
      <c r="R818" s="161"/>
      <c r="S818" s="161"/>
      <c r="T818" s="161"/>
      <c r="U818" s="161"/>
      <c r="V818" s="161"/>
      <c r="W818" s="161"/>
      <c r="Y818" s="161"/>
      <c r="Z818" s="161"/>
      <c r="AA818" s="161"/>
      <c r="AB818" s="161"/>
      <c r="AQ818" s="161"/>
      <c r="AR818" s="161"/>
      <c r="AS818" s="161"/>
      <c r="AT818" s="161"/>
      <c r="AU818" s="161"/>
      <c r="AV818" s="161"/>
      <c r="AW818" s="161"/>
      <c r="AX818" s="161"/>
      <c r="AY818" s="161"/>
      <c r="AZ818" s="161"/>
      <c r="BA818" s="161"/>
      <c r="BB818" s="161"/>
      <c r="BC818" s="8"/>
      <c r="BD818" s="173"/>
      <c r="BE818" s="773"/>
      <c r="BF818" s="173"/>
      <c r="BG818" s="173"/>
      <c r="BH818" s="173"/>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0"/>
      <c r="B819" s="570"/>
      <c r="C819" s="1570" t="s">
        <v>592</v>
      </c>
      <c r="D819" s="1570"/>
      <c r="E819" s="1570"/>
      <c r="F819" s="1570"/>
      <c r="G819" s="804"/>
      <c r="H819" s="804"/>
      <c r="I819" s="804"/>
      <c r="J819" s="804"/>
      <c r="K819" s="804"/>
      <c r="L819" s="804"/>
      <c r="M819" s="804"/>
      <c r="N819" s="804"/>
      <c r="O819" s="804"/>
      <c r="P819" s="804"/>
      <c r="Q819" s="804"/>
      <c r="R819" s="804"/>
      <c r="S819" s="804"/>
      <c r="T819" s="804"/>
      <c r="U819" s="804"/>
      <c r="V819" s="804"/>
      <c r="W819" s="804"/>
      <c r="X819" s="804"/>
      <c r="Y819" s="804"/>
      <c r="Z819" s="804"/>
      <c r="AA819" s="804"/>
      <c r="AB819" s="804"/>
      <c r="AC819" s="804"/>
      <c r="AD819" s="804"/>
      <c r="AE819" s="804"/>
      <c r="AF819" s="804"/>
      <c r="AG819" s="804"/>
      <c r="AH819" s="804"/>
      <c r="AI819" s="804"/>
      <c r="AJ819" s="804"/>
      <c r="AK819" s="804"/>
      <c r="AL819" s="804"/>
      <c r="AM819" s="804"/>
      <c r="AN819" s="804"/>
      <c r="AO819" s="804"/>
      <c r="AP819" s="804"/>
      <c r="AQ819" s="804"/>
      <c r="AR819" s="804"/>
      <c r="AS819" s="804"/>
      <c r="AT819" s="804"/>
      <c r="AU819" s="804"/>
      <c r="AV819" s="804"/>
      <c r="AW819" s="804"/>
      <c r="AX819" s="804"/>
      <c r="AY819" s="804"/>
      <c r="AZ819" s="804"/>
      <c r="BA819" s="804"/>
      <c r="BB819" s="161"/>
      <c r="BC819" s="8"/>
      <c r="BD819" s="173"/>
      <c r="BE819" s="773"/>
      <c r="BF819" s="173"/>
      <c r="BG819" s="173"/>
      <c r="BH819" s="173"/>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15" customHeight="1">
      <c r="A820" s="770"/>
      <c r="B820" s="7"/>
      <c r="C820" s="1434"/>
      <c r="D820" s="1434"/>
      <c r="E820" s="1434"/>
      <c r="F820" s="1434"/>
      <c r="G820" s="633"/>
      <c r="H820" s="633"/>
      <c r="I820" s="701" t="s">
        <v>592</v>
      </c>
      <c r="J820" s="695"/>
      <c r="K820" s="695"/>
      <c r="L820" s="695"/>
      <c r="M820" s="695"/>
      <c r="N820" s="695"/>
      <c r="O820" s="695"/>
      <c r="P820" s="695"/>
      <c r="Q820" s="695"/>
      <c r="R820" s="695"/>
      <c r="S820" s="695"/>
      <c r="T820" s="695"/>
      <c r="U820" s="695"/>
      <c r="V820" s="695"/>
      <c r="W820" s="695"/>
      <c r="X820" s="695"/>
      <c r="Y820" s="702"/>
      <c r="Z820" s="705"/>
      <c r="AA820" s="701" t="s">
        <v>628</v>
      </c>
      <c r="AB820" s="695"/>
      <c r="AC820" s="695"/>
      <c r="AD820" s="695"/>
      <c r="AE820" s="695"/>
      <c r="AF820" s="695"/>
      <c r="AG820" s="695"/>
      <c r="AH820" s="695"/>
      <c r="AI820" s="695"/>
      <c r="AJ820" s="695"/>
      <c r="AK820" s="695"/>
      <c r="AL820" s="695"/>
      <c r="AM820" s="695"/>
      <c r="AN820" s="695"/>
      <c r="AO820" s="695"/>
      <c r="AP820" s="695"/>
      <c r="AQ820" s="695"/>
      <c r="AR820" s="695"/>
      <c r="AS820" s="695"/>
      <c r="AT820" s="695"/>
      <c r="AU820" s="695"/>
      <c r="AV820" s="695"/>
      <c r="AW820" s="695"/>
      <c r="AX820" s="654"/>
      <c r="AY820" s="654"/>
      <c r="AZ820" s="654"/>
      <c r="BA820" s="654"/>
      <c r="BB820" s="161"/>
      <c r="BC820" s="8"/>
      <c r="BD820" s="173"/>
      <c r="BE820" s="773"/>
      <c r="BF820" s="173"/>
      <c r="BG820" s="173"/>
      <c r="BH820" s="173"/>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0"/>
      <c r="B821" s="7"/>
      <c r="C821" s="1434"/>
      <c r="D821" s="1434"/>
      <c r="E821" s="1434"/>
      <c r="F821" s="1434"/>
      <c r="G821" s="633"/>
      <c r="H821" s="633"/>
      <c r="I821" s="633"/>
      <c r="J821" s="633"/>
      <c r="K821" s="633"/>
      <c r="L821" s="633"/>
      <c r="M821" s="633"/>
      <c r="N821" s="633"/>
      <c r="O821" s="161"/>
      <c r="P821" s="161"/>
      <c r="Q821" s="161"/>
      <c r="R821" s="633"/>
      <c r="S821" s="633"/>
      <c r="T821" s="633"/>
      <c r="U821" s="633"/>
      <c r="V821" s="633"/>
      <c r="W821" s="633"/>
      <c r="X821" s="633"/>
      <c r="Y821" s="633"/>
      <c r="Z821" s="633"/>
      <c r="AA821" s="633"/>
      <c r="AB821" s="633"/>
      <c r="AC821" s="633"/>
      <c r="AD821" s="633"/>
      <c r="AE821" s="633"/>
      <c r="AF821" s="633"/>
      <c r="AG821" s="633"/>
      <c r="AH821" s="633"/>
      <c r="AI821" s="633"/>
      <c r="AJ821" s="633"/>
      <c r="AK821" s="633"/>
      <c r="AL821" s="633"/>
      <c r="AM821" s="633"/>
      <c r="AN821" s="633"/>
      <c r="AO821" s="633"/>
      <c r="AP821" s="633"/>
      <c r="AQ821" s="633"/>
      <c r="AR821" s="633"/>
      <c r="AS821" s="633"/>
      <c r="AT821" s="633"/>
      <c r="AU821" s="633"/>
      <c r="AV821" s="633"/>
      <c r="AW821" s="633"/>
      <c r="AX821" s="654"/>
      <c r="AY821" s="654"/>
      <c r="AZ821" s="654"/>
      <c r="BA821" s="654"/>
      <c r="BB821" s="161"/>
      <c r="BC821" s="8"/>
      <c r="BD821" s="173"/>
      <c r="BE821" s="773"/>
      <c r="BF821" s="173"/>
      <c r="BG821" s="173"/>
      <c r="BH821" s="173"/>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15" customHeight="1">
      <c r="A822" s="770"/>
      <c r="B822" s="7"/>
      <c r="C822" s="1434"/>
      <c r="D822" s="1434"/>
      <c r="E822" s="1434"/>
      <c r="F822" s="1434"/>
      <c r="G822" s="161"/>
      <c r="H822" s="161"/>
      <c r="I822" s="161"/>
      <c r="J822" s="101" t="s">
        <v>291</v>
      </c>
      <c r="K822" s="170"/>
      <c r="L822" s="161"/>
      <c r="M822" s="161"/>
      <c r="N822" s="161"/>
      <c r="O822" s="1427">
        <v>0</v>
      </c>
      <c r="P822" s="1428"/>
      <c r="Q822" s="1428"/>
      <c r="R822" s="1429"/>
      <c r="S822" s="161"/>
      <c r="T822" s="161"/>
      <c r="U822" s="161"/>
      <c r="V822" s="49"/>
      <c r="W822" s="161"/>
      <c r="X822" s="161"/>
      <c r="Y822" s="161"/>
      <c r="Z822" s="161"/>
      <c r="AA822" s="161"/>
      <c r="AB822" s="101" t="s">
        <v>631</v>
      </c>
      <c r="AC822" s="170"/>
      <c r="AD822" s="161"/>
      <c r="AE822" s="161"/>
      <c r="AF822" s="161"/>
      <c r="AG822" s="161"/>
      <c r="AH822" s="170"/>
      <c r="AI822" s="1427">
        <v>0</v>
      </c>
      <c r="AJ822" s="1428"/>
      <c r="AK822" s="1428"/>
      <c r="AL822" s="1429"/>
      <c r="AM822" s="161" t="s">
        <v>629</v>
      </c>
      <c r="AN822" s="161"/>
      <c r="AO822" s="161"/>
      <c r="AP822" s="161"/>
      <c r="AQ822" s="161"/>
      <c r="AR822" s="161"/>
      <c r="AS822" s="1343" t="s">
        <v>633</v>
      </c>
      <c r="AT822" s="1343" t="s">
        <v>13</v>
      </c>
      <c r="AU822" s="1343"/>
      <c r="AV822" s="1343"/>
      <c r="AW822" s="1343"/>
      <c r="AX822" s="1424">
        <f>'Control Panel'!I1789</f>
        <v>0</v>
      </c>
      <c r="AY822" s="1424"/>
      <c r="AZ822" s="1424"/>
      <c r="BA822" s="1424"/>
      <c r="BB822" s="161"/>
      <c r="BC822" s="8"/>
      <c r="BD822" s="173"/>
      <c r="BE822" s="773"/>
      <c r="BF822" s="173"/>
      <c r="BG822" s="173"/>
      <c r="BH822" s="173"/>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0"/>
      <c r="B823" s="7"/>
      <c r="C823" s="1434"/>
      <c r="D823" s="1434"/>
      <c r="E823" s="1434"/>
      <c r="F823" s="1434"/>
      <c r="G823" s="161"/>
      <c r="H823" s="161"/>
      <c r="I823" s="161"/>
      <c r="J823" s="161"/>
      <c r="K823" s="161"/>
      <c r="L823" s="161"/>
      <c r="M823" s="161"/>
      <c r="N823" s="161"/>
      <c r="O823" s="161"/>
      <c r="P823" s="161"/>
      <c r="Q823" s="161"/>
      <c r="R823" s="161"/>
      <c r="S823" s="161"/>
      <c r="T823" s="161"/>
      <c r="U823" s="161"/>
      <c r="V823" s="161"/>
      <c r="W823" s="161"/>
      <c r="X823" s="161"/>
      <c r="Y823" s="161"/>
      <c r="Z823" s="161"/>
      <c r="AA823" s="161"/>
      <c r="AB823" s="161"/>
      <c r="AC823" s="161"/>
      <c r="AD823" s="161"/>
      <c r="AE823" s="161"/>
      <c r="AF823" s="161"/>
      <c r="AG823" s="161"/>
      <c r="AH823" s="161"/>
      <c r="AI823" s="161"/>
      <c r="AJ823" s="161"/>
      <c r="AK823" s="161"/>
      <c r="AL823" s="161"/>
      <c r="AM823" s="161"/>
      <c r="AN823" s="161"/>
      <c r="AO823" s="161"/>
      <c r="AP823" s="161"/>
      <c r="AQ823" s="161"/>
      <c r="AR823" s="161"/>
      <c r="AS823" s="161"/>
      <c r="AT823" s="161"/>
      <c r="AU823" s="161"/>
      <c r="AV823" s="161"/>
      <c r="AW823" s="161"/>
      <c r="AX823" s="654"/>
      <c r="AY823" s="654"/>
      <c r="AZ823" s="654"/>
      <c r="BA823" s="654"/>
      <c r="BB823" s="161"/>
      <c r="BC823" s="8"/>
      <c r="BD823" s="173"/>
      <c r="BE823" s="773"/>
      <c r="BF823" s="173"/>
      <c r="BG823" s="173"/>
      <c r="BH823" s="173"/>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0"/>
      <c r="B824" s="7"/>
      <c r="C824" s="734"/>
      <c r="D824" s="734"/>
      <c r="E824" s="734"/>
      <c r="F824" s="734"/>
      <c r="J824" s="3" t="s">
        <v>593</v>
      </c>
      <c r="O824" s="1427">
        <v>0</v>
      </c>
      <c r="P824" s="1428"/>
      <c r="Q824" s="1428"/>
      <c r="R824" s="1429"/>
      <c r="V824" s="161"/>
      <c r="AB824" s="3" t="s">
        <v>632</v>
      </c>
      <c r="AI824" s="1427">
        <v>0</v>
      </c>
      <c r="AJ824" s="1428"/>
      <c r="AK824" s="1428"/>
      <c r="AL824" s="1429"/>
      <c r="AM824" s="3" t="s">
        <v>630</v>
      </c>
      <c r="AS824" s="1343" t="s">
        <v>634</v>
      </c>
      <c r="AT824" s="1343" t="s">
        <v>13</v>
      </c>
      <c r="AU824" s="1343"/>
      <c r="AV824" s="1343"/>
      <c r="AW824" s="1343"/>
      <c r="AX824" s="1424">
        <f>'Control Panel'!I1790</f>
        <v>0</v>
      </c>
      <c r="AY824" s="1424"/>
      <c r="AZ824" s="1424"/>
      <c r="BA824" s="1424"/>
      <c r="BB824" s="161"/>
      <c r="BC824" s="8"/>
      <c r="BD824" s="173"/>
      <c r="BE824" s="773"/>
      <c r="BF824" s="173"/>
      <c r="BG824" s="173"/>
      <c r="BH824" s="173"/>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7.5" customHeight="1">
      <c r="A825" s="770"/>
      <c r="B825" s="7"/>
      <c r="C825" s="734"/>
      <c r="D825" s="734"/>
      <c r="E825" s="734"/>
      <c r="F825" s="734"/>
      <c r="V825" s="161"/>
      <c r="Z825" s="161"/>
      <c r="AA825" s="161"/>
      <c r="AT825" s="161"/>
      <c r="AU825" s="161"/>
      <c r="AV825" s="161"/>
      <c r="AW825" s="161"/>
      <c r="AX825" s="654"/>
      <c r="AY825" s="654"/>
      <c r="AZ825" s="654"/>
      <c r="BA825" s="654"/>
      <c r="BB825" s="161"/>
      <c r="BC825" s="8"/>
      <c r="BD825" s="173"/>
      <c r="BE825" s="773"/>
      <c r="BF825" s="173"/>
      <c r="BG825" s="173"/>
      <c r="BH825" s="173"/>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15" customHeight="1">
      <c r="A826" s="770"/>
      <c r="B826" s="7"/>
      <c r="C826" s="734"/>
      <c r="D826" s="734"/>
      <c r="E826" s="734"/>
      <c r="F826" s="734"/>
      <c r="J826" s="3" t="s">
        <v>594</v>
      </c>
      <c r="O826" s="1427">
        <v>0</v>
      </c>
      <c r="P826" s="1428"/>
      <c r="Q826" s="1428"/>
      <c r="R826" s="1429"/>
      <c r="V826" s="161"/>
      <c r="Z826" s="161"/>
      <c r="AA826" s="161"/>
      <c r="AS826" s="1343" t="s">
        <v>635</v>
      </c>
      <c r="AT826" s="1343" t="s">
        <v>13</v>
      </c>
      <c r="AU826" s="1343"/>
      <c r="AV826" s="1343"/>
      <c r="AW826" s="1343"/>
      <c r="AX826" s="1424">
        <f>'Control Panel'!I1791</f>
        <v>0</v>
      </c>
      <c r="AY826" s="1424"/>
      <c r="AZ826" s="1424"/>
      <c r="BA826" s="1424"/>
      <c r="BB826" s="161"/>
      <c r="BC826" s="8"/>
      <c r="BD826" s="173"/>
      <c r="BE826" s="773"/>
      <c r="BF826" s="173"/>
      <c r="BG826" s="173"/>
      <c r="BH826" s="173"/>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7.5" customHeight="1">
      <c r="A827" s="770"/>
      <c r="B827" s="7"/>
      <c r="C827" s="734"/>
      <c r="D827" s="734"/>
      <c r="E827" s="734"/>
      <c r="F827" s="734"/>
      <c r="S827" s="161"/>
      <c r="T827" s="161"/>
      <c r="U827" s="161"/>
      <c r="V827" s="161"/>
      <c r="Z827" s="161"/>
      <c r="AA827" s="161"/>
      <c r="AT827" s="161"/>
      <c r="AU827" s="161"/>
      <c r="AV827" s="161"/>
      <c r="AW827" s="161"/>
      <c r="AX827" s="654"/>
      <c r="AY827" s="654"/>
      <c r="AZ827" s="654"/>
      <c r="BA827" s="654"/>
      <c r="BB827" s="161"/>
      <c r="BC827" s="8"/>
      <c r="BD827" s="173"/>
      <c r="BE827" s="773"/>
      <c r="BF827" s="173"/>
      <c r="BG827" s="173"/>
      <c r="BH827" s="173"/>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15" customHeight="1">
      <c r="A828" s="770"/>
      <c r="B828" s="7"/>
      <c r="C828" s="734"/>
      <c r="D828" s="734"/>
      <c r="E828" s="734"/>
      <c r="F828" s="734"/>
      <c r="V828" s="161"/>
      <c r="Z828" s="161"/>
      <c r="AA828" s="161"/>
      <c r="AS828" s="1343" t="s">
        <v>636</v>
      </c>
      <c r="AT828" s="1343" t="s">
        <v>13</v>
      </c>
      <c r="AU828" s="1343"/>
      <c r="AV828" s="1343"/>
      <c r="AW828" s="1343"/>
      <c r="AX828" s="1424">
        <f>'Control Panel'!I1806</f>
        <v>0</v>
      </c>
      <c r="AY828" s="1424"/>
      <c r="AZ828" s="1424"/>
      <c r="BA828" s="1424"/>
      <c r="BB828" s="161"/>
      <c r="BC828" s="8"/>
      <c r="BD828" s="173"/>
      <c r="BE828" s="773"/>
      <c r="BF828" s="173"/>
      <c r="BG828" s="173"/>
      <c r="BH828" s="173"/>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0"/>
      <c r="B829" s="7"/>
      <c r="C829" s="734"/>
      <c r="D829" s="734"/>
      <c r="E829" s="734"/>
      <c r="F829" s="734"/>
      <c r="V829" s="161"/>
      <c r="Z829" s="161"/>
      <c r="AA829" s="161"/>
      <c r="AS829" s="472"/>
      <c r="AT829" s="472"/>
      <c r="AU829" s="472"/>
      <c r="AV829" s="472"/>
      <c r="AW829" s="472"/>
      <c r="AX829" s="654"/>
      <c r="AY829" s="654"/>
      <c r="AZ829" s="654"/>
      <c r="BA829" s="654"/>
      <c r="BB829" s="161"/>
      <c r="BC829" s="8"/>
      <c r="BD829" s="173"/>
      <c r="BE829" s="773"/>
      <c r="BF829" s="173"/>
      <c r="BG829" s="173"/>
      <c r="BH829" s="173"/>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15" customHeight="1">
      <c r="A830" s="770"/>
      <c r="B830" s="7"/>
      <c r="C830" s="734"/>
      <c r="D830" s="734"/>
      <c r="E830" s="734"/>
      <c r="F830" s="734"/>
      <c r="V830" s="161"/>
      <c r="Z830" s="161"/>
      <c r="AA830" s="161"/>
      <c r="AS830" s="1343" t="s">
        <v>637</v>
      </c>
      <c r="AT830" s="1343" t="s">
        <v>13</v>
      </c>
      <c r="AU830" s="1343"/>
      <c r="AV830" s="1343"/>
      <c r="AW830" s="1343"/>
      <c r="AX830" s="1424">
        <f>'Control Panel'!I1799</f>
        <v>0</v>
      </c>
      <c r="AY830" s="1424"/>
      <c r="AZ830" s="1424"/>
      <c r="BA830" s="1424"/>
      <c r="BB830" s="161"/>
      <c r="BC830" s="8"/>
      <c r="BD830" s="173"/>
      <c r="BE830" s="773"/>
      <c r="BF830" s="173"/>
      <c r="BG830" s="173"/>
      <c r="BH830" s="173"/>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7.5" customHeight="1">
      <c r="A831" s="770"/>
      <c r="B831" s="7"/>
      <c r="C831" s="735"/>
      <c r="D831" s="735"/>
      <c r="E831" s="735"/>
      <c r="F831" s="735"/>
      <c r="G831" s="354"/>
      <c r="H831" s="354"/>
      <c r="W831" s="161"/>
      <c r="X831" s="161"/>
      <c r="Y831" s="161"/>
      <c r="Z831" s="161"/>
      <c r="AA831" s="161"/>
      <c r="AQ831" s="161"/>
      <c r="AR831" s="161"/>
      <c r="AX831" s="654"/>
      <c r="AY831" s="654"/>
      <c r="AZ831" s="654"/>
      <c r="BA831" s="654"/>
      <c r="BB831" s="161"/>
      <c r="BC831" s="8"/>
      <c r="BD831" s="173"/>
      <c r="BE831" s="773"/>
      <c r="BF831" s="173"/>
      <c r="BG831" s="173"/>
      <c r="BH831" s="173"/>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0"/>
      <c r="B832" s="359">
        <v>1</v>
      </c>
      <c r="C832" s="735"/>
      <c r="D832" s="735"/>
      <c r="E832" s="735"/>
      <c r="F832" s="735"/>
      <c r="G832" s="354"/>
      <c r="H832" s="354"/>
      <c r="I832" s="161"/>
      <c r="Y832" s="161"/>
      <c r="Z832" s="161"/>
      <c r="AA832" s="161"/>
      <c r="AB832" s="161"/>
      <c r="AQ832" s="161"/>
      <c r="AR832" s="446"/>
      <c r="AS832" s="446"/>
      <c r="AT832" s="446"/>
      <c r="AU832" s="446"/>
      <c r="AV832" s="446"/>
      <c r="AW832" s="446"/>
      <c r="AX832" s="867"/>
      <c r="AY832" s="867"/>
      <c r="AZ832" s="867"/>
      <c r="BA832" s="867"/>
      <c r="BB832" s="161"/>
      <c r="BC832" s="8"/>
      <c r="BD832" s="173"/>
      <c r="BE832" s="773"/>
      <c r="BF832" s="173"/>
      <c r="BG832" s="173"/>
      <c r="BH832" s="173"/>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0"/>
      <c r="B833" s="7"/>
      <c r="C833" s="735"/>
      <c r="D833" s="735"/>
      <c r="E833" s="735"/>
      <c r="F833" s="735"/>
      <c r="G833" s="354"/>
      <c r="H833" s="354"/>
      <c r="I833" s="161"/>
      <c r="N833" s="76"/>
      <c r="O833" s="161"/>
      <c r="P833" s="161"/>
      <c r="Q833" s="161"/>
      <c r="R833" s="161"/>
      <c r="T833" s="161"/>
      <c r="Y833" s="161"/>
      <c r="Z833" s="1435"/>
      <c r="AA833" s="1435"/>
      <c r="AB833" s="1435"/>
      <c r="AC833" s="161"/>
      <c r="AN833" s="76"/>
      <c r="AO833" s="76"/>
      <c r="AQ833" s="76"/>
      <c r="AR833" s="76"/>
      <c r="AS833" s="76"/>
      <c r="AT833" s="76"/>
      <c r="AU833" s="76"/>
      <c r="AV833" s="76"/>
      <c r="AW833" s="76"/>
      <c r="AX833" s="1425">
        <f>'Control Panel'!I1808</f>
        <v>0</v>
      </c>
      <c r="AY833" s="1425"/>
      <c r="AZ833" s="1425"/>
      <c r="BA833" s="1425"/>
      <c r="BB833" s="161"/>
      <c r="BC833" s="8"/>
      <c r="BD833" s="173"/>
      <c r="BE833" s="773"/>
      <c r="BF833" s="173"/>
      <c r="BG833" s="173"/>
      <c r="BH833" s="173"/>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9" customHeight="1">
      <c r="A834" s="770"/>
      <c r="B834" s="7"/>
      <c r="C834" s="732"/>
      <c r="D834" s="732"/>
      <c r="E834" s="732"/>
      <c r="F834" s="732"/>
      <c r="G834" s="161"/>
      <c r="H834" s="161"/>
      <c r="I834" s="161"/>
      <c r="J834" s="161"/>
      <c r="K834" s="161"/>
      <c r="L834" s="161"/>
      <c r="M834" s="161"/>
      <c r="N834" s="161"/>
      <c r="O834" s="161"/>
      <c r="P834" s="161"/>
      <c r="Q834" s="161"/>
      <c r="R834" s="161"/>
      <c r="S834" s="161"/>
      <c r="T834" s="161"/>
      <c r="U834" s="161"/>
      <c r="V834" s="161"/>
      <c r="W834" s="161"/>
      <c r="Y834" s="161"/>
      <c r="Z834" s="161"/>
      <c r="AA834" s="161"/>
      <c r="AB834" s="161"/>
      <c r="AQ834" s="161"/>
      <c r="AR834" s="161"/>
      <c r="AS834" s="161"/>
      <c r="AT834" s="161"/>
      <c r="AU834" s="161"/>
      <c r="AV834" s="161"/>
      <c r="AW834" s="161"/>
      <c r="AX834" s="654"/>
      <c r="AY834" s="654"/>
      <c r="AZ834" s="654"/>
      <c r="BA834" s="654"/>
      <c r="BB834" s="161"/>
      <c r="BC834" s="8"/>
      <c r="BD834" s="173"/>
      <c r="BE834" s="773"/>
      <c r="BF834" s="173"/>
      <c r="BG834" s="173"/>
      <c r="BH834" s="173"/>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15" customHeight="1">
      <c r="A835" s="770"/>
      <c r="B835" s="7"/>
      <c r="C835" s="732"/>
      <c r="D835" s="732"/>
      <c r="E835" s="732"/>
      <c r="F835" s="732"/>
      <c r="G835" s="633"/>
      <c r="H835" s="633"/>
      <c r="I835" s="701" t="s">
        <v>4570</v>
      </c>
      <c r="J835" s="695"/>
      <c r="K835" s="695"/>
      <c r="L835" s="695"/>
      <c r="M835" s="695"/>
      <c r="N835" s="695"/>
      <c r="O835" s="695"/>
      <c r="P835" s="695"/>
      <c r="Q835" s="695"/>
      <c r="R835" s="695"/>
      <c r="S835" s="695"/>
      <c r="T835" s="695"/>
      <c r="U835" s="695"/>
      <c r="V835" s="695"/>
      <c r="W835" s="695"/>
      <c r="X835" s="695"/>
      <c r="Y835" s="702"/>
      <c r="Z835" s="705"/>
      <c r="AA835" s="701"/>
      <c r="AB835" s="695"/>
      <c r="AC835" s="695"/>
      <c r="AD835" s="695"/>
      <c r="AE835" s="695"/>
      <c r="AF835" s="695"/>
      <c r="AG835" s="695"/>
      <c r="AH835" s="695"/>
      <c r="AI835" s="695"/>
      <c r="AJ835" s="695"/>
      <c r="AK835" s="695"/>
      <c r="AL835" s="695"/>
      <c r="AM835" s="695"/>
      <c r="AN835" s="695"/>
      <c r="AO835" s="695"/>
      <c r="AP835" s="695"/>
      <c r="AQ835" s="695"/>
      <c r="AR835" s="695"/>
      <c r="AS835" s="695"/>
      <c r="AT835" s="695"/>
      <c r="AU835" s="695"/>
      <c r="AV835" s="695"/>
      <c r="AW835" s="695"/>
      <c r="AX835" s="654"/>
      <c r="AY835" s="654"/>
      <c r="AZ835" s="654"/>
      <c r="BA835" s="654"/>
      <c r="BB835" s="161"/>
      <c r="BC835" s="8"/>
      <c r="BD835" s="173"/>
      <c r="BE835" s="773"/>
      <c r="BF835" s="173"/>
      <c r="BG835" s="173"/>
      <c r="BH835" s="173"/>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5" customHeight="1">
      <c r="A836" s="770"/>
      <c r="B836" s="7"/>
      <c r="C836" s="732"/>
      <c r="D836" s="732"/>
      <c r="E836" s="732"/>
      <c r="F836" s="732"/>
      <c r="G836" s="633"/>
      <c r="H836" s="633"/>
      <c r="I836" s="633"/>
      <c r="J836" s="633"/>
      <c r="K836" s="633"/>
      <c r="L836" s="633"/>
      <c r="M836" s="633"/>
      <c r="N836" s="633"/>
      <c r="O836" s="161"/>
      <c r="P836" s="161"/>
      <c r="Q836" s="161"/>
      <c r="R836" s="633"/>
      <c r="S836" s="633"/>
      <c r="T836" s="633"/>
      <c r="U836" s="633"/>
      <c r="V836" s="633"/>
      <c r="W836" s="633"/>
      <c r="X836" s="633"/>
      <c r="Y836" s="633"/>
      <c r="Z836" s="633"/>
      <c r="AA836" s="633"/>
      <c r="AB836" s="633"/>
      <c r="AC836" s="633"/>
      <c r="AD836" s="633"/>
      <c r="AE836" s="633"/>
      <c r="AF836" s="633"/>
      <c r="AG836" s="633"/>
      <c r="AH836" s="633"/>
      <c r="AI836" s="633"/>
      <c r="AJ836" s="633"/>
      <c r="AK836" s="633"/>
      <c r="AL836" s="633"/>
      <c r="AM836" s="633"/>
      <c r="AN836" s="633"/>
      <c r="AO836" s="633"/>
      <c r="AP836" s="633"/>
      <c r="AQ836" s="633"/>
      <c r="AR836" s="633"/>
      <c r="AS836" s="633"/>
      <c r="AT836" s="633"/>
      <c r="AU836" s="633"/>
      <c r="AV836" s="633"/>
      <c r="AW836" s="633"/>
      <c r="AX836" s="654"/>
      <c r="AY836" s="654"/>
      <c r="AZ836" s="654"/>
      <c r="BA836" s="654"/>
      <c r="BB836" s="161"/>
      <c r="BC836" s="8"/>
      <c r="BD836" s="173"/>
      <c r="BE836" s="773"/>
      <c r="BF836" s="173"/>
      <c r="BG836" s="173"/>
      <c r="BH836" s="173"/>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15" customHeight="1">
      <c r="A837" s="770"/>
      <c r="B837" s="7"/>
      <c r="C837" s="732"/>
      <c r="D837" s="732"/>
      <c r="E837" s="732"/>
      <c r="F837" s="732"/>
      <c r="G837" s="161"/>
      <c r="H837" s="161"/>
      <c r="I837" s="161"/>
      <c r="J837" s="101" t="s">
        <v>4487</v>
      </c>
      <c r="K837" s="170"/>
      <c r="L837" s="161"/>
      <c r="M837" s="161"/>
      <c r="N837" s="161"/>
      <c r="S837" s="161"/>
      <c r="T837" s="161"/>
      <c r="U837" s="161"/>
      <c r="V837" s="49"/>
      <c r="W837" s="161"/>
      <c r="X837" s="161"/>
      <c r="Y837" s="161"/>
      <c r="Z837" s="161"/>
      <c r="AA837" s="161"/>
      <c r="AB837" s="1427">
        <v>0</v>
      </c>
      <c r="AC837" s="1428"/>
      <c r="AD837" s="1428"/>
      <c r="AE837" s="1429"/>
      <c r="AF837" s="161" t="s">
        <v>4479</v>
      </c>
      <c r="AG837" s="161"/>
      <c r="AH837" s="170"/>
      <c r="AM837" s="170"/>
      <c r="AN837" s="161"/>
      <c r="AO837" s="161"/>
      <c r="AP837" s="161"/>
      <c r="AQ837" s="161"/>
      <c r="AR837" s="161"/>
      <c r="AS837" s="1343"/>
      <c r="AT837" s="1343"/>
      <c r="AU837" s="1343"/>
      <c r="AV837" s="1343"/>
      <c r="AW837" s="1343"/>
      <c r="AX837" s="1424">
        <f>'Control Panel'!H1810</f>
        <v>0</v>
      </c>
      <c r="AY837" s="1424"/>
      <c r="AZ837" s="1424"/>
      <c r="BA837" s="1424"/>
      <c r="BB837" s="161"/>
      <c r="BC837" s="8"/>
      <c r="BD837" s="173"/>
      <c r="BE837" s="773"/>
      <c r="BF837" s="173"/>
      <c r="BG837" s="173"/>
      <c r="BH837" s="173"/>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7.5" customHeight="1">
      <c r="A838" s="770"/>
      <c r="B838" s="7"/>
      <c r="C838" s="732"/>
      <c r="D838" s="732"/>
      <c r="E838" s="732"/>
      <c r="F838" s="732"/>
      <c r="G838" s="161"/>
      <c r="H838" s="161"/>
      <c r="I838" s="161"/>
      <c r="J838" s="161"/>
      <c r="K838" s="161"/>
      <c r="L838" s="161"/>
      <c r="M838" s="161"/>
      <c r="N838" s="161"/>
      <c r="S838" s="161"/>
      <c r="T838" s="161"/>
      <c r="U838" s="161"/>
      <c r="V838" s="161"/>
      <c r="W838" s="161"/>
      <c r="X838" s="161"/>
      <c r="Y838" s="161"/>
      <c r="Z838" s="161"/>
      <c r="AA838" s="161"/>
      <c r="AB838" s="161"/>
      <c r="AC838" s="161"/>
      <c r="AD838" s="161"/>
      <c r="AE838" s="161"/>
      <c r="AF838" s="161"/>
      <c r="AG838" s="161"/>
      <c r="AH838" s="161"/>
      <c r="AM838" s="170"/>
      <c r="AN838" s="161"/>
      <c r="AO838" s="161"/>
      <c r="AP838" s="161"/>
      <c r="AQ838" s="161"/>
      <c r="AR838" s="161"/>
      <c r="AS838" s="161"/>
      <c r="AT838" s="161"/>
      <c r="AU838" s="161"/>
      <c r="AV838" s="161"/>
      <c r="AW838" s="161"/>
      <c r="AX838" s="654"/>
      <c r="AY838" s="654"/>
      <c r="AZ838" s="654"/>
      <c r="BA838" s="654"/>
      <c r="BB838" s="161"/>
      <c r="BC838" s="8"/>
      <c r="BD838" s="173"/>
      <c r="BE838" s="773"/>
      <c r="BF838" s="173"/>
      <c r="BG838" s="173"/>
      <c r="BH838" s="173"/>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3" customFormat="1" ht="15" customHeight="1">
      <c r="A839" s="770"/>
      <c r="B839" s="7"/>
      <c r="C839" s="987"/>
      <c r="D839" s="987"/>
      <c r="E839" s="987"/>
      <c r="F839" s="987"/>
      <c r="J839" s="3" t="s">
        <v>4490</v>
      </c>
      <c r="V839" s="161"/>
      <c r="AB839" s="1427">
        <v>0</v>
      </c>
      <c r="AC839" s="1428"/>
      <c r="AD839" s="1428"/>
      <c r="AE839" s="1429"/>
      <c r="AF839" s="3" t="s">
        <v>4483</v>
      </c>
      <c r="AM839" s="170"/>
      <c r="AS839" s="1343"/>
      <c r="AT839" s="1343"/>
      <c r="AU839" s="1343"/>
      <c r="AV839" s="1343"/>
      <c r="AW839" s="1343"/>
      <c r="AX839" s="1424">
        <f>'Control Panel'!H1811</f>
        <v>0</v>
      </c>
      <c r="AY839" s="1424"/>
      <c r="AZ839" s="1424"/>
      <c r="BA839" s="1424"/>
      <c r="BB839" s="161"/>
      <c r="BC839" s="8"/>
      <c r="BD839" s="173"/>
      <c r="BE839" s="773"/>
      <c r="BF839" s="173"/>
      <c r="BG839" s="173"/>
      <c r="BH839" s="173"/>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row>
    <row r="840" spans="1:85" s="3" customFormat="1" ht="7.5" customHeight="1">
      <c r="A840" s="770"/>
      <c r="B840" s="7"/>
      <c r="C840" s="987"/>
      <c r="D840" s="987"/>
      <c r="E840" s="987"/>
      <c r="F840" s="987"/>
      <c r="V840" s="161"/>
      <c r="Z840" s="161"/>
      <c r="AA840" s="161"/>
      <c r="AT840" s="161"/>
      <c r="AU840" s="161"/>
      <c r="AV840" s="161"/>
      <c r="AW840" s="161"/>
      <c r="AX840" s="654"/>
      <c r="AY840" s="654"/>
      <c r="AZ840" s="654"/>
      <c r="BA840" s="654"/>
      <c r="BB840" s="161"/>
      <c r="BC840" s="8"/>
      <c r="BD840" s="173"/>
      <c r="BE840" s="773"/>
      <c r="BF840" s="173"/>
      <c r="BG840" s="173"/>
      <c r="BH840" s="173"/>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row>
    <row r="841" spans="1:85" s="3" customFormat="1" ht="15" customHeight="1">
      <c r="A841" s="770"/>
      <c r="B841" s="7"/>
      <c r="C841" s="987"/>
      <c r="D841" s="987"/>
      <c r="E841" s="987"/>
      <c r="F841" s="987"/>
      <c r="J841" s="3" t="s">
        <v>4480</v>
      </c>
      <c r="V841" s="161"/>
      <c r="Z841" s="161"/>
      <c r="AA841" s="161"/>
      <c r="AB841" s="1427">
        <v>0</v>
      </c>
      <c r="AC841" s="1428"/>
      <c r="AD841" s="1428"/>
      <c r="AE841" s="1429"/>
      <c r="AF841" s="3" t="s">
        <v>4479</v>
      </c>
      <c r="AS841" s="1343"/>
      <c r="AT841" s="1343"/>
      <c r="AU841" s="1343"/>
      <c r="AV841" s="1343"/>
      <c r="AW841" s="1343"/>
      <c r="AX841" s="1424">
        <f>'Control Panel'!H1812</f>
        <v>0</v>
      </c>
      <c r="AY841" s="1424"/>
      <c r="AZ841" s="1424"/>
      <c r="BA841" s="1424"/>
      <c r="BB841" s="161"/>
      <c r="BC841" s="8"/>
      <c r="BD841" s="173"/>
      <c r="BE841" s="773"/>
      <c r="BF841" s="173"/>
      <c r="BG841" s="173"/>
      <c r="BH841" s="173"/>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row>
    <row r="842" spans="1:85" s="3" customFormat="1" ht="7.5" customHeight="1">
      <c r="A842" s="770"/>
      <c r="B842" s="7"/>
      <c r="C842" s="987"/>
      <c r="D842" s="987"/>
      <c r="E842" s="987"/>
      <c r="F842" s="987"/>
      <c r="S842" s="161"/>
      <c r="T842" s="161"/>
      <c r="U842" s="161"/>
      <c r="V842" s="161"/>
      <c r="Z842" s="161"/>
      <c r="AA842" s="161"/>
      <c r="AT842" s="161"/>
      <c r="AU842" s="161"/>
      <c r="AV842" s="161"/>
      <c r="AW842" s="161"/>
      <c r="AX842" s="654"/>
      <c r="AY842" s="654"/>
      <c r="AZ842" s="654"/>
      <c r="BA842" s="654"/>
      <c r="BB842" s="161"/>
      <c r="BC842" s="8"/>
      <c r="BD842" s="173"/>
      <c r="BE842" s="773"/>
      <c r="BF842" s="173"/>
      <c r="BG842" s="173"/>
      <c r="BH842" s="173"/>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row>
    <row r="843" spans="1:85" s="3" customFormat="1" ht="15" customHeight="1">
      <c r="A843" s="770"/>
      <c r="B843" s="7"/>
      <c r="C843" s="987"/>
      <c r="D843" s="987"/>
      <c r="E843" s="987"/>
      <c r="F843" s="987"/>
      <c r="J843" s="3" t="s">
        <v>4484</v>
      </c>
      <c r="V843" s="161"/>
      <c r="Z843" s="161"/>
      <c r="AA843" s="161"/>
      <c r="AB843" s="1427">
        <v>0</v>
      </c>
      <c r="AC843" s="1428"/>
      <c r="AD843" s="1428"/>
      <c r="AE843" s="1429"/>
      <c r="AF843" s="3" t="s">
        <v>4483</v>
      </c>
      <c r="AS843" s="1343"/>
      <c r="AT843" s="1343"/>
      <c r="AU843" s="1343"/>
      <c r="AV843" s="1343"/>
      <c r="AW843" s="1343"/>
      <c r="AX843" s="1424">
        <f>'Control Panel'!H1813</f>
        <v>0</v>
      </c>
      <c r="AY843" s="1424"/>
      <c r="AZ843" s="1424"/>
      <c r="BA843" s="1424"/>
      <c r="BB843" s="161"/>
      <c r="BC843" s="8"/>
      <c r="BD843" s="173"/>
      <c r="BE843" s="773"/>
      <c r="BF843" s="173"/>
      <c r="BG843" s="173"/>
      <c r="BH843" s="173"/>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row>
    <row r="844" spans="1:85" s="3" customFormat="1" ht="7.5" customHeight="1">
      <c r="A844" s="770"/>
      <c r="B844" s="7"/>
      <c r="C844" s="735"/>
      <c r="D844" s="735"/>
      <c r="E844" s="735"/>
      <c r="F844" s="735"/>
      <c r="G844" s="354"/>
      <c r="H844" s="354"/>
      <c r="W844" s="161"/>
      <c r="X844" s="161"/>
      <c r="Y844" s="161"/>
      <c r="Z844" s="161"/>
      <c r="AA844" s="161"/>
      <c r="AQ844" s="161"/>
      <c r="AR844" s="161"/>
      <c r="AX844" s="654"/>
      <c r="AY844" s="654"/>
      <c r="AZ844" s="654"/>
      <c r="BA844" s="654"/>
      <c r="BB844" s="161"/>
      <c r="BC844" s="8"/>
      <c r="BD844" s="173"/>
      <c r="BE844" s="773"/>
      <c r="BF844" s="173"/>
      <c r="BG844" s="173"/>
      <c r="BH844" s="173"/>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row>
    <row r="845" spans="1:85" s="3" customFormat="1" ht="7.5" customHeight="1">
      <c r="A845" s="770"/>
      <c r="B845" s="359">
        <v>1</v>
      </c>
      <c r="C845" s="735"/>
      <c r="D845" s="735"/>
      <c r="E845" s="735"/>
      <c r="F845" s="735"/>
      <c r="G845" s="354"/>
      <c r="H845" s="354"/>
      <c r="I845" s="161"/>
      <c r="Y845" s="161"/>
      <c r="Z845" s="161"/>
      <c r="AA845" s="161"/>
      <c r="AB845" s="161"/>
      <c r="AQ845" s="161"/>
      <c r="AR845" s="984"/>
      <c r="AS845" s="984"/>
      <c r="AT845" s="984"/>
      <c r="AU845" s="984"/>
      <c r="AV845" s="984"/>
      <c r="AW845" s="984"/>
      <c r="AX845" s="867"/>
      <c r="AY845" s="867"/>
      <c r="AZ845" s="867"/>
      <c r="BA845" s="867"/>
      <c r="BB845" s="161"/>
      <c r="BC845" s="8"/>
      <c r="BD845" s="173"/>
      <c r="BE845" s="773"/>
      <c r="BF845" s="173"/>
      <c r="BG845" s="173"/>
      <c r="BH845" s="173"/>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15" customHeight="1">
      <c r="A846" s="770"/>
      <c r="B846" s="7"/>
      <c r="C846" s="735"/>
      <c r="D846" s="735"/>
      <c r="E846" s="735"/>
      <c r="F846" s="735"/>
      <c r="G846" s="354"/>
      <c r="H846" s="354"/>
      <c r="I846" s="161"/>
      <c r="N846" s="76"/>
      <c r="O846" s="161"/>
      <c r="P846" s="161"/>
      <c r="Q846" s="161"/>
      <c r="R846" s="161"/>
      <c r="T846" s="161"/>
      <c r="Y846" s="161"/>
      <c r="Z846" s="1435"/>
      <c r="AA846" s="1435"/>
      <c r="AB846" s="1435"/>
      <c r="AC846" s="161"/>
      <c r="AN846" s="76"/>
      <c r="AO846" s="76"/>
      <c r="AQ846" s="76"/>
      <c r="AR846" s="76"/>
      <c r="AS846" s="76"/>
      <c r="AT846" s="76"/>
      <c r="AU846" s="76"/>
      <c r="AV846" s="76"/>
      <c r="AW846" s="76"/>
      <c r="AX846" s="1425">
        <f>'Control Panel'!I1814</f>
        <v>0</v>
      </c>
      <c r="AY846" s="1425"/>
      <c r="AZ846" s="1425"/>
      <c r="BA846" s="1425"/>
      <c r="BB846" s="161"/>
      <c r="BC846" s="8"/>
      <c r="BD846" s="173"/>
      <c r="BE846" s="773"/>
      <c r="BF846" s="173"/>
      <c r="BG846" s="173"/>
      <c r="BH846" s="173"/>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9" customHeight="1">
      <c r="A847" s="770"/>
      <c r="B847" s="7"/>
      <c r="C847" s="732"/>
      <c r="D847" s="732"/>
      <c r="E847" s="732"/>
      <c r="F847" s="732"/>
      <c r="G847" s="161"/>
      <c r="H847" s="161"/>
      <c r="I847" s="161"/>
      <c r="J847" s="161"/>
      <c r="K847" s="161"/>
      <c r="L847" s="161"/>
      <c r="M847" s="161"/>
      <c r="N847" s="161"/>
      <c r="O847" s="161"/>
      <c r="P847" s="161"/>
      <c r="Q847" s="161"/>
      <c r="R847" s="161"/>
      <c r="S847" s="161"/>
      <c r="T847" s="161"/>
      <c r="U847" s="161"/>
      <c r="V847" s="161"/>
      <c r="W847" s="161"/>
      <c r="Y847" s="161"/>
      <c r="Z847" s="161"/>
      <c r="AA847" s="161"/>
      <c r="AB847" s="161"/>
      <c r="AQ847" s="161"/>
      <c r="AR847" s="161"/>
      <c r="AS847" s="161"/>
      <c r="AT847" s="161"/>
      <c r="AU847" s="161"/>
      <c r="AV847" s="161"/>
      <c r="AW847" s="161"/>
      <c r="AX847" s="654"/>
      <c r="AY847" s="654"/>
      <c r="AZ847" s="654"/>
      <c r="BA847" s="654"/>
      <c r="BB847" s="161"/>
      <c r="BC847" s="8"/>
      <c r="BD847" s="173"/>
      <c r="BE847" s="773"/>
      <c r="BF847" s="173"/>
      <c r="BG847" s="173"/>
      <c r="BH847" s="173"/>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9" customHeight="1">
      <c r="A848" s="770"/>
      <c r="B848" s="7"/>
      <c r="C848" s="732"/>
      <c r="D848" s="732"/>
      <c r="E848" s="732"/>
      <c r="F848" s="732"/>
      <c r="G848" s="161"/>
      <c r="H848" s="161"/>
      <c r="I848" s="161"/>
      <c r="J848" s="161"/>
      <c r="K848" s="161"/>
      <c r="L848" s="161"/>
      <c r="M848" s="161"/>
      <c r="N848" s="161"/>
      <c r="O848" s="161"/>
      <c r="P848" s="161"/>
      <c r="Q848" s="161"/>
      <c r="R848" s="161"/>
      <c r="S848" s="161"/>
      <c r="T848" s="161"/>
      <c r="U848" s="161"/>
      <c r="V848" s="161"/>
      <c r="W848" s="161"/>
      <c r="X848" s="161"/>
      <c r="Y848" s="161"/>
      <c r="Z848" s="161"/>
      <c r="AA848" s="161"/>
      <c r="AB848" s="161"/>
      <c r="AC848" s="161"/>
      <c r="AD848" s="161"/>
      <c r="AE848" s="161"/>
      <c r="AF848" s="161"/>
      <c r="AG848" s="161"/>
      <c r="AH848" s="161"/>
      <c r="AI848" s="161"/>
      <c r="AJ848" s="161"/>
      <c r="AK848" s="161"/>
      <c r="AL848" s="161"/>
      <c r="AM848" s="161"/>
      <c r="AN848" s="161"/>
      <c r="AO848" s="161"/>
      <c r="AP848" s="161"/>
      <c r="AQ848" s="161"/>
      <c r="AR848" s="161"/>
      <c r="AS848" s="161"/>
      <c r="AT848" s="161"/>
      <c r="AU848" s="161"/>
      <c r="AV848" s="161"/>
      <c r="AW848" s="161"/>
      <c r="AX848" s="161"/>
      <c r="AY848" s="161"/>
      <c r="AZ848" s="161"/>
      <c r="BA848" s="161"/>
      <c r="BB848" s="161"/>
      <c r="BC848" s="8"/>
      <c r="BD848" s="173"/>
      <c r="BE848" s="773"/>
      <c r="BF848" s="173"/>
      <c r="BG848" s="173"/>
      <c r="BH848" s="173"/>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9.5" customHeight="1">
      <c r="A849" s="770"/>
      <c r="B849" s="570"/>
      <c r="C849" s="1570" t="s">
        <v>1340</v>
      </c>
      <c r="D849" s="1570"/>
      <c r="E849" s="1570"/>
      <c r="F849" s="1570"/>
      <c r="G849" s="807"/>
      <c r="H849" s="804"/>
      <c r="I849" s="804"/>
      <c r="J849" s="804"/>
      <c r="K849" s="804"/>
      <c r="L849" s="804"/>
      <c r="M849" s="804"/>
      <c r="N849" s="804"/>
      <c r="O849" s="804"/>
      <c r="P849" s="804"/>
      <c r="Q849" s="804"/>
      <c r="R849" s="804"/>
      <c r="S849" s="804"/>
      <c r="T849" s="804"/>
      <c r="U849" s="804"/>
      <c r="V849" s="804"/>
      <c r="W849" s="804"/>
      <c r="X849" s="804"/>
      <c r="Y849" s="804"/>
      <c r="Z849" s="804"/>
      <c r="AA849" s="804"/>
      <c r="AB849" s="804"/>
      <c r="AC849" s="804"/>
      <c r="AD849" s="804"/>
      <c r="AE849" s="804"/>
      <c r="AF849" s="804"/>
      <c r="AG849" s="804"/>
      <c r="AH849" s="804"/>
      <c r="AI849" s="804"/>
      <c r="AJ849" s="804"/>
      <c r="AK849" s="804"/>
      <c r="AL849" s="804"/>
      <c r="AM849" s="804"/>
      <c r="AN849" s="804"/>
      <c r="AO849" s="804"/>
      <c r="AP849" s="804"/>
      <c r="AQ849" s="804"/>
      <c r="AR849" s="804"/>
      <c r="AS849" s="804"/>
      <c r="AT849" s="804"/>
      <c r="AU849" s="804"/>
      <c r="AV849" s="804"/>
      <c r="AW849" s="804"/>
      <c r="AX849" s="808"/>
      <c r="AY849" s="808"/>
      <c r="AZ849" s="808"/>
      <c r="BA849" s="808"/>
      <c r="BB849" s="161"/>
      <c r="BC849" s="8"/>
      <c r="BD849" s="173"/>
      <c r="BE849" s="773"/>
      <c r="BF849" s="173"/>
      <c r="BG849" s="173"/>
      <c r="BH849" s="173"/>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0"/>
      <c r="B850" s="7"/>
      <c r="C850" s="1434"/>
      <c r="D850" s="1434"/>
      <c r="E850" s="1434"/>
      <c r="F850" s="1434"/>
      <c r="G850" s="161"/>
      <c r="H850" s="161"/>
      <c r="I850" s="1423" t="s">
        <v>1065</v>
      </c>
      <c r="J850" s="1423"/>
      <c r="K850" s="1423"/>
      <c r="L850" s="1423"/>
      <c r="M850" s="1423"/>
      <c r="N850" s="1423"/>
      <c r="O850" s="724"/>
      <c r="P850" s="724"/>
      <c r="Q850" s="724"/>
      <c r="R850" s="724"/>
      <c r="S850" s="724"/>
      <c r="T850" s="654"/>
      <c r="U850" s="654"/>
      <c r="V850" s="654"/>
      <c r="W850" s="654"/>
      <c r="X850" s="654"/>
      <c r="Y850" s="654"/>
      <c r="Z850" s="654"/>
      <c r="AA850" s="654"/>
      <c r="AB850" s="654"/>
      <c r="AC850" s="654"/>
      <c r="AD850" s="654"/>
      <c r="AE850" s="654"/>
      <c r="AF850" s="654"/>
      <c r="AG850" s="654"/>
      <c r="AH850" s="654"/>
      <c r="AI850" s="654"/>
      <c r="AJ850" s="654"/>
      <c r="AK850" s="654"/>
      <c r="AL850" s="654"/>
      <c r="AM850" s="654"/>
      <c r="AN850" s="654"/>
      <c r="AO850" s="654"/>
      <c r="AP850" s="654"/>
      <c r="AQ850" s="654"/>
      <c r="AR850" s="654"/>
      <c r="AS850" s="654"/>
      <c r="AT850" s="654"/>
      <c r="AU850" s="654"/>
      <c r="AV850" s="654"/>
      <c r="AW850" s="654"/>
      <c r="AX850" s="654"/>
      <c r="AY850" s="654"/>
      <c r="AZ850" s="654"/>
      <c r="BA850" s="654"/>
      <c r="BB850" s="161"/>
      <c r="BC850" s="8"/>
      <c r="BD850" s="173"/>
      <c r="BE850" s="773"/>
      <c r="BF850" s="173"/>
      <c r="BG850" s="173"/>
      <c r="BH850" s="173"/>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7.5" customHeight="1">
      <c r="A851" s="770"/>
      <c r="B851" s="7"/>
      <c r="C851" s="1434"/>
      <c r="D851" s="1434"/>
      <c r="E851" s="1434"/>
      <c r="F851" s="1434"/>
      <c r="G851" s="161"/>
      <c r="H851" s="161"/>
      <c r="I851" s="1423"/>
      <c r="J851" s="1423"/>
      <c r="K851" s="1423"/>
      <c r="L851" s="1423"/>
      <c r="M851" s="1423"/>
      <c r="N851" s="1423"/>
      <c r="O851" s="724"/>
      <c r="P851" s="724"/>
      <c r="Q851" s="724"/>
      <c r="R851" s="724"/>
      <c r="S851" s="724"/>
      <c r="T851" s="654"/>
      <c r="U851" s="654"/>
      <c r="V851" s="654"/>
      <c r="W851" s="654"/>
      <c r="X851" s="654"/>
      <c r="Y851" s="654"/>
      <c r="Z851" s="654"/>
      <c r="AA851" s="654"/>
      <c r="AB851" s="654"/>
      <c r="AC851" s="654"/>
      <c r="AD851" s="654"/>
      <c r="AE851" s="654"/>
      <c r="AF851" s="654"/>
      <c r="AG851" s="654"/>
      <c r="AH851" s="654"/>
      <c r="AI851" s="654"/>
      <c r="AJ851" s="654"/>
      <c r="AK851" s="654"/>
      <c r="AL851" s="654"/>
      <c r="AM851" s="654"/>
      <c r="AN851" s="654"/>
      <c r="AO851" s="654"/>
      <c r="AP851" s="654"/>
      <c r="AQ851" s="654"/>
      <c r="AR851" s="654"/>
      <c r="AS851" s="654"/>
      <c r="AT851" s="654"/>
      <c r="AU851" s="654"/>
      <c r="AV851" s="654"/>
      <c r="AW851" s="654"/>
      <c r="AX851" s="654"/>
      <c r="AY851" s="654"/>
      <c r="AZ851" s="654"/>
      <c r="BA851" s="654"/>
      <c r="BB851" s="161"/>
      <c r="BC851" s="8"/>
      <c r="BD851" s="173"/>
      <c r="BE851" s="773"/>
      <c r="BF851" s="173"/>
      <c r="BG851" s="173"/>
      <c r="BH851" s="173"/>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24" customHeight="1">
      <c r="A852" s="770"/>
      <c r="B852" s="7"/>
      <c r="C852" s="1434"/>
      <c r="D852" s="1434"/>
      <c r="E852" s="1434"/>
      <c r="F852" s="1434"/>
      <c r="G852" s="161"/>
      <c r="H852" s="161"/>
      <c r="I852" s="161"/>
      <c r="J852" s="161"/>
      <c r="K852" s="161"/>
      <c r="L852" s="161"/>
      <c r="M852" s="161"/>
      <c r="N852" s="161"/>
      <c r="O852" s="161"/>
      <c r="P852" s="161"/>
      <c r="Q852" s="161"/>
      <c r="R852" s="161"/>
      <c r="S852" s="161"/>
      <c r="T852" s="161"/>
      <c r="U852" s="161"/>
      <c r="V852" s="161"/>
      <c r="W852" s="161"/>
      <c r="X852" s="161"/>
      <c r="Y852" s="161"/>
      <c r="Z852" s="161"/>
      <c r="AA852" s="161"/>
      <c r="AB852" s="161"/>
      <c r="AC852" s="161"/>
      <c r="AD852" s="161"/>
      <c r="AE852" s="161"/>
      <c r="AF852" s="161"/>
      <c r="AG852" s="161"/>
      <c r="AH852" s="161"/>
      <c r="AI852" s="161"/>
      <c r="AJ852" s="161"/>
      <c r="AK852" s="161"/>
      <c r="AL852" s="161"/>
      <c r="AM852" s="161"/>
      <c r="AN852" s="161"/>
      <c r="AO852" s="161"/>
      <c r="AP852" s="161"/>
      <c r="AQ852" s="161"/>
      <c r="AR852" s="161"/>
      <c r="AS852" s="161"/>
      <c r="AT852" s="161"/>
      <c r="AU852" s="161"/>
      <c r="AV852" s="161"/>
      <c r="AW852" s="161"/>
      <c r="AX852" s="654"/>
      <c r="AY852" s="654"/>
      <c r="AZ852" s="654"/>
      <c r="BA852" s="654"/>
      <c r="BB852" s="161"/>
      <c r="BC852" s="8"/>
      <c r="BD852" s="173"/>
      <c r="BE852" s="773"/>
      <c r="BF852" s="173"/>
      <c r="BG852" s="173"/>
      <c r="BH852" s="173"/>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15" customHeight="1">
      <c r="A853" s="770"/>
      <c r="B853" s="7"/>
      <c r="C853" s="731"/>
      <c r="D853" s="731"/>
      <c r="E853" s="731"/>
      <c r="F853" s="731"/>
      <c r="G853" s="51"/>
      <c r="H853" s="161"/>
      <c r="J853" s="75" t="s">
        <v>389</v>
      </c>
      <c r="K853" s="76"/>
      <c r="L853" s="76"/>
      <c r="M853" s="76"/>
      <c r="N853" s="161"/>
      <c r="O853" s="1427">
        <v>0</v>
      </c>
      <c r="P853" s="1428"/>
      <c r="Q853" s="1428"/>
      <c r="R853" s="1429"/>
      <c r="S853" s="161"/>
      <c r="T853" s="161" t="s">
        <v>1066</v>
      </c>
      <c r="U853" s="161"/>
      <c r="V853" s="161"/>
      <c r="AA853" s="1427">
        <v>0</v>
      </c>
      <c r="AB853" s="1428"/>
      <c r="AC853" s="1428"/>
      <c r="AD853" s="1429"/>
      <c r="AE853" s="161"/>
      <c r="AF853" s="3" t="s">
        <v>1067</v>
      </c>
      <c r="AK853" s="161"/>
      <c r="AL853" s="161"/>
      <c r="AM853" s="161"/>
      <c r="AN853" s="161"/>
      <c r="AO853" s="161"/>
      <c r="AP853" s="643"/>
      <c r="AQ853" s="643"/>
      <c r="AR853" s="1343" t="s">
        <v>339</v>
      </c>
      <c r="AS853" s="1343"/>
      <c r="AT853" s="1343"/>
      <c r="AU853" s="1343"/>
      <c r="AV853" s="1343"/>
      <c r="AW853" s="1343"/>
      <c r="AX853" s="1424" t="str">
        <f>'Control Panel'!B1822</f>
        <v>Not Available</v>
      </c>
      <c r="AY853" s="1424"/>
      <c r="AZ853" s="1424"/>
      <c r="BA853" s="1424"/>
      <c r="BB853" s="161"/>
      <c r="BC853" s="8"/>
      <c r="BD853" s="173"/>
      <c r="BE853" s="773"/>
      <c r="BF853" s="173"/>
      <c r="BG853" s="173"/>
      <c r="BH853" s="173"/>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7.5" customHeight="1">
      <c r="A854" s="770"/>
      <c r="B854" s="7"/>
      <c r="C854" s="732"/>
      <c r="D854" s="732"/>
      <c r="E854" s="732"/>
      <c r="F854" s="732"/>
      <c r="G854" s="161"/>
      <c r="H854" s="161"/>
      <c r="J854" s="161"/>
      <c r="K854" s="161"/>
      <c r="L854" s="161"/>
      <c r="M854" s="161"/>
      <c r="N854" s="161"/>
      <c r="O854" s="161"/>
      <c r="P854" s="161"/>
      <c r="Q854" s="161"/>
      <c r="S854" s="161"/>
      <c r="T854" s="161"/>
      <c r="U854" s="161"/>
      <c r="V854" s="161"/>
      <c r="AA854" s="161"/>
      <c r="AB854" s="161"/>
      <c r="AC854" s="161"/>
      <c r="AE854" s="161"/>
      <c r="AK854" s="161"/>
      <c r="AL854" s="161"/>
      <c r="AM854" s="161"/>
      <c r="AN854" s="161"/>
      <c r="AO854" s="161"/>
      <c r="AP854" s="643"/>
      <c r="AQ854" s="643"/>
      <c r="AR854" s="643"/>
      <c r="AS854" s="643"/>
      <c r="AT854" s="643"/>
      <c r="AU854" s="643"/>
      <c r="AV854" s="643"/>
      <c r="AW854" s="300"/>
      <c r="AX854" s="654"/>
      <c r="AY854" s="654"/>
      <c r="AZ854" s="654"/>
      <c r="BA854" s="654"/>
      <c r="BB854" s="161"/>
      <c r="BC854" s="8"/>
      <c r="BD854" s="173"/>
      <c r="BE854" s="773"/>
      <c r="BF854" s="173"/>
      <c r="BG854" s="173"/>
      <c r="BH854" s="173"/>
      <c r="BI854" s="173"/>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3" customFormat="1" ht="15" customHeight="1">
      <c r="A855" s="770"/>
      <c r="B855" s="7"/>
      <c r="C855" s="161"/>
      <c r="D855" s="161"/>
      <c r="E855" s="161"/>
      <c r="F855" s="161"/>
      <c r="G855" s="161"/>
      <c r="H855" s="161"/>
      <c r="J855" s="75" t="s">
        <v>390</v>
      </c>
      <c r="K855" s="76"/>
      <c r="L855" s="76"/>
      <c r="M855" s="76"/>
      <c r="N855" s="161"/>
      <c r="O855" s="1427">
        <v>0</v>
      </c>
      <c r="P855" s="1428"/>
      <c r="Q855" s="1428"/>
      <c r="R855" s="1429"/>
      <c r="S855" s="633"/>
      <c r="T855" s="161" t="s">
        <v>1066</v>
      </c>
      <c r="U855" s="161"/>
      <c r="V855" s="161"/>
      <c r="AA855" s="1427">
        <v>0</v>
      </c>
      <c r="AB855" s="1428"/>
      <c r="AC855" s="1428"/>
      <c r="AD855" s="1429"/>
      <c r="AE855" s="161"/>
      <c r="AF855" s="3" t="s">
        <v>1067</v>
      </c>
      <c r="AK855" s="161"/>
      <c r="AL855" s="161"/>
      <c r="AM855" s="161"/>
      <c r="AN855" s="161"/>
      <c r="AO855" s="161"/>
      <c r="AP855" s="643"/>
      <c r="AQ855" s="643"/>
      <c r="AR855" s="1343" t="s">
        <v>341</v>
      </c>
      <c r="AS855" s="1343"/>
      <c r="AT855" s="1343"/>
      <c r="AU855" s="1343"/>
      <c r="AV855" s="1343"/>
      <c r="AW855" s="1343"/>
      <c r="AX855" s="1424" t="str">
        <f>'Control Panel'!E1822</f>
        <v>Not Available</v>
      </c>
      <c r="AY855" s="1424"/>
      <c r="AZ855" s="1424"/>
      <c r="BA855" s="1424"/>
      <c r="BB855" s="161"/>
      <c r="BC855" s="8"/>
      <c r="BD855" s="173"/>
      <c r="BE855" s="773"/>
      <c r="BF855" s="173"/>
      <c r="BG855" s="173"/>
      <c r="BH855" s="173"/>
      <c r="BI855" s="173"/>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row>
    <row r="856" spans="1:85" s="3" customFormat="1" ht="7.5" customHeight="1">
      <c r="A856" s="770"/>
      <c r="B856" s="7"/>
      <c r="C856" s="161"/>
      <c r="D856" s="161"/>
      <c r="E856" s="161"/>
      <c r="F856" s="161"/>
      <c r="G856" s="161"/>
      <c r="H856" s="161"/>
      <c r="I856" s="161"/>
      <c r="J856" s="161"/>
      <c r="K856" s="161"/>
      <c r="L856" s="161"/>
      <c r="M856" s="161"/>
      <c r="N856" s="161"/>
      <c r="O856" s="161"/>
      <c r="P856" s="161"/>
      <c r="Q856" s="161"/>
      <c r="R856" s="161"/>
      <c r="S856" s="161"/>
      <c r="T856" s="161"/>
      <c r="U856" s="161"/>
      <c r="X856" s="161"/>
      <c r="Y856" s="161"/>
      <c r="Z856" s="161"/>
      <c r="AB856" s="161"/>
      <c r="AH856" s="161"/>
      <c r="AI856" s="161"/>
      <c r="AJ856" s="161"/>
      <c r="AK856" s="161"/>
      <c r="AL856" s="161"/>
      <c r="AM856" s="161"/>
      <c r="AN856" s="643"/>
      <c r="AO856" s="643"/>
      <c r="AP856" s="643"/>
      <c r="AQ856" s="643"/>
      <c r="AR856" s="643"/>
      <c r="AS856" s="643"/>
      <c r="AT856" s="643"/>
      <c r="AU856" s="643"/>
      <c r="AV856" s="643"/>
      <c r="AW856" s="300"/>
      <c r="AX856" s="654"/>
      <c r="AY856" s="654"/>
      <c r="AZ856" s="654"/>
      <c r="BA856" s="654"/>
      <c r="BB856" s="161"/>
      <c r="BC856" s="8"/>
      <c r="BD856" s="173"/>
      <c r="BE856" s="773"/>
      <c r="BF856" s="173"/>
      <c r="BG856" s="173"/>
      <c r="BH856" s="173"/>
      <c r="BI856" s="173"/>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7.5" customHeight="1">
      <c r="A857" s="770"/>
      <c r="B857" s="359">
        <v>1</v>
      </c>
      <c r="C857" s="161"/>
      <c r="D857" s="161"/>
      <c r="E857" s="161"/>
      <c r="F857" s="161"/>
      <c r="G857" s="161"/>
      <c r="H857" s="161"/>
      <c r="I857" s="161"/>
      <c r="J857" s="161"/>
      <c r="K857" s="161"/>
      <c r="L857" s="161"/>
      <c r="M857" s="161"/>
      <c r="N857" s="161"/>
      <c r="O857" s="161"/>
      <c r="P857" s="161"/>
      <c r="Q857" s="161"/>
      <c r="R857" s="161"/>
      <c r="S857" s="161"/>
      <c r="T857" s="161"/>
      <c r="U857" s="161"/>
      <c r="X857" s="161"/>
      <c r="Y857" s="161"/>
      <c r="Z857" s="161"/>
      <c r="AB857" s="161"/>
      <c r="AH857" s="161"/>
      <c r="AI857" s="161"/>
      <c r="AJ857" s="161"/>
      <c r="AK857" s="161"/>
      <c r="AL857" s="161"/>
      <c r="AM857" s="161"/>
      <c r="AN857" s="643"/>
      <c r="AO857" s="643"/>
      <c r="AP857" s="643"/>
      <c r="AQ857" s="643"/>
      <c r="AR857" s="643"/>
      <c r="AS857" s="643"/>
      <c r="AT857" s="643"/>
      <c r="AU857" s="643"/>
      <c r="AV857" s="643"/>
      <c r="AW857" s="300"/>
      <c r="AX857" s="867"/>
      <c r="AY857" s="867"/>
      <c r="AZ857" s="867"/>
      <c r="BA857" s="867"/>
      <c r="BB857" s="161"/>
      <c r="BC857" s="8"/>
      <c r="BD857" s="173"/>
      <c r="BE857" s="773"/>
      <c r="BF857" s="173"/>
      <c r="BG857" s="173"/>
      <c r="BH857" s="173"/>
      <c r="BI857" s="173"/>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7.25" customHeight="1">
      <c r="A858" s="770"/>
      <c r="B858" s="7"/>
      <c r="C858" s="161"/>
      <c r="D858" s="161"/>
      <c r="E858" s="161"/>
      <c r="F858" s="161"/>
      <c r="G858" s="161"/>
      <c r="H858" s="161"/>
      <c r="I858" s="161"/>
      <c r="J858" s="161"/>
      <c r="K858" s="161"/>
      <c r="L858" s="161"/>
      <c r="M858" s="161"/>
      <c r="N858" s="161"/>
      <c r="O858" s="161"/>
      <c r="P858" s="161"/>
      <c r="Q858" s="161"/>
      <c r="R858" s="161"/>
      <c r="S858" s="161"/>
      <c r="T858" s="161"/>
      <c r="U858" s="161"/>
      <c r="X858" s="1435"/>
      <c r="Y858" s="1435"/>
      <c r="Z858" s="1435"/>
      <c r="AA858" s="1435"/>
      <c r="AB858" s="161"/>
      <c r="AC858" s="161"/>
      <c r="AD858" s="161"/>
      <c r="AE858" s="161"/>
      <c r="AF858" s="161"/>
      <c r="AG858" s="161"/>
      <c r="AH858" s="161"/>
      <c r="AI858" s="161"/>
      <c r="AJ858" s="161"/>
      <c r="AK858" s="161"/>
      <c r="AL858" s="161"/>
      <c r="AM858" s="161"/>
      <c r="AN858" s="1371" t="s">
        <v>1068</v>
      </c>
      <c r="AO858" s="1371"/>
      <c r="AP858" s="1371"/>
      <c r="AQ858" s="1371"/>
      <c r="AR858" s="1371"/>
      <c r="AS858" s="1371"/>
      <c r="AT858" s="1371"/>
      <c r="AU858" s="1371"/>
      <c r="AV858" s="1371"/>
      <c r="AW858" s="1371"/>
      <c r="AX858" s="1425" t="str">
        <f>'Control Panel'!B1823</f>
        <v>Not Available</v>
      </c>
      <c r="AY858" s="1425"/>
      <c r="AZ858" s="1425"/>
      <c r="BA858" s="1425"/>
      <c r="BB858" s="161"/>
      <c r="BC858" s="8"/>
      <c r="BD858" s="173"/>
      <c r="BE858" s="773"/>
      <c r="BF858" s="173"/>
      <c r="BG858" s="173"/>
      <c r="BH858" s="173"/>
      <c r="BI858" s="173"/>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9" customHeight="1">
      <c r="A859" s="770"/>
      <c r="B859" s="7"/>
      <c r="C859" s="161"/>
      <c r="D859" s="161"/>
      <c r="E859" s="161"/>
      <c r="F859" s="161"/>
      <c r="G859" s="161"/>
      <c r="H859" s="161"/>
      <c r="I859" s="161"/>
      <c r="J859" s="161"/>
      <c r="K859" s="161"/>
      <c r="L859" s="161"/>
      <c r="M859" s="161"/>
      <c r="N859" s="161"/>
      <c r="O859" s="161"/>
      <c r="P859" s="161"/>
      <c r="Q859" s="161"/>
      <c r="R859" s="161"/>
      <c r="S859" s="161"/>
      <c r="T859" s="161"/>
      <c r="U859" s="161"/>
      <c r="V859" s="161"/>
      <c r="W859" s="161"/>
      <c r="X859" s="161"/>
      <c r="Y859" s="161"/>
      <c r="Z859" s="161"/>
      <c r="AA859" s="161"/>
      <c r="AB859" s="161"/>
      <c r="AC859" s="161"/>
      <c r="AD859" s="161"/>
      <c r="AE859" s="161"/>
      <c r="AF859" s="161"/>
      <c r="AG859" s="161"/>
      <c r="AH859" s="161"/>
      <c r="AI859" s="161"/>
      <c r="AJ859" s="161"/>
      <c r="AK859" s="161"/>
      <c r="AL859" s="161"/>
      <c r="AM859" s="161"/>
      <c r="AN859" s="161"/>
      <c r="AO859" s="161"/>
      <c r="AP859" s="161"/>
      <c r="AQ859" s="161"/>
      <c r="AR859" s="161"/>
      <c r="AS859" s="161"/>
      <c r="AT859" s="161"/>
      <c r="AU859" s="161"/>
      <c r="AV859" s="161"/>
      <c r="AW859" s="161"/>
      <c r="AX859" s="654"/>
      <c r="AY859" s="654"/>
      <c r="AZ859" s="654"/>
      <c r="BA859" s="654"/>
      <c r="BB859" s="161"/>
      <c r="BC859" s="8"/>
      <c r="BD859" s="173"/>
      <c r="BE859" s="773"/>
      <c r="BF859" s="173"/>
      <c r="BG859" s="173"/>
      <c r="BH859" s="173"/>
      <c r="BI859" s="173"/>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9" customHeight="1">
      <c r="A860" s="770"/>
      <c r="B860" s="7"/>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61"/>
      <c r="BC860" s="8"/>
      <c r="BD860" s="173"/>
      <c r="BE860" s="773"/>
      <c r="BF860" s="173"/>
      <c r="BG860" s="173"/>
      <c r="BH860" s="173"/>
      <c r="BI860" s="173"/>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4" customFormat="1" ht="16.5" customHeight="1">
      <c r="A861" s="770"/>
      <c r="B861" s="570"/>
      <c r="C861" s="1433" t="s">
        <v>3939</v>
      </c>
      <c r="D861" s="1433"/>
      <c r="E861" s="1433"/>
      <c r="F861" s="1433"/>
      <c r="G861" s="161"/>
      <c r="H861" s="161"/>
      <c r="I861" s="161"/>
      <c r="J861" s="161"/>
      <c r="K861" s="161"/>
      <c r="L861" s="161"/>
      <c r="M861" s="161"/>
      <c r="N861" s="161"/>
      <c r="O861" s="161"/>
      <c r="P861" s="161"/>
      <c r="Q861" s="161"/>
      <c r="R861" s="161"/>
      <c r="S861" s="161"/>
      <c r="T861" s="161"/>
      <c r="U861" s="161"/>
      <c r="V861" s="161"/>
      <c r="W861" s="161"/>
      <c r="X861" s="161"/>
      <c r="Y861" s="161"/>
      <c r="Z861" s="161"/>
      <c r="AA861" s="161"/>
      <c r="AB861" s="161"/>
      <c r="AC861" s="161"/>
      <c r="AD861" s="161"/>
      <c r="AE861" s="161"/>
      <c r="AF861" s="161"/>
      <c r="AG861" s="161"/>
      <c r="AH861" s="161"/>
      <c r="AI861" s="161"/>
      <c r="AJ861" s="161"/>
      <c r="AK861" s="161"/>
      <c r="AL861" s="161"/>
      <c r="AM861" s="161"/>
      <c r="AN861" s="161"/>
      <c r="AO861" s="161"/>
      <c r="AP861" s="161"/>
      <c r="AQ861" s="161"/>
      <c r="AR861" s="161"/>
      <c r="AS861" s="161"/>
      <c r="AT861" s="161"/>
      <c r="AU861" s="161"/>
      <c r="AV861" s="161"/>
      <c r="AW861" s="161"/>
      <c r="AX861" s="161"/>
      <c r="AY861" s="161"/>
      <c r="AZ861" s="161"/>
      <c r="BA861" s="161"/>
      <c r="BB861" s="161"/>
      <c r="BC861" s="8"/>
      <c r="BD861" s="173"/>
      <c r="BE861" s="773"/>
      <c r="BF861" s="173"/>
      <c r="BG861" s="173"/>
      <c r="BH861" s="173"/>
    </row>
    <row r="862" spans="1:85" s="4" customFormat="1" ht="7.5" customHeight="1">
      <c r="A862" s="770"/>
      <c r="B862" s="7"/>
      <c r="C862" s="1434"/>
      <c r="D862" s="1434"/>
      <c r="E862" s="1434"/>
      <c r="F862" s="1434"/>
      <c r="G862" s="161"/>
      <c r="H862" s="161"/>
      <c r="I862" s="1532" t="s">
        <v>3941</v>
      </c>
      <c r="J862" s="1532"/>
      <c r="K862" s="1532"/>
      <c r="L862" s="1532"/>
      <c r="M862" s="1532"/>
      <c r="N862" s="1532"/>
      <c r="O862" s="1532"/>
      <c r="P862" s="1532"/>
      <c r="Q862" s="1532"/>
      <c r="R862" s="1532"/>
      <c r="S862" s="1532"/>
      <c r="T862" s="654"/>
      <c r="U862" s="654"/>
      <c r="V862" s="654"/>
      <c r="W862" s="654"/>
      <c r="X862" s="654"/>
      <c r="Y862" s="654"/>
      <c r="Z862" s="715"/>
      <c r="AA862" s="654"/>
      <c r="AB862" s="1561"/>
      <c r="AC862" s="1561"/>
      <c r="AD862" s="1561"/>
      <c r="AE862" s="1561"/>
      <c r="AF862" s="1561"/>
      <c r="AG862" s="698"/>
      <c r="AH862" s="698"/>
      <c r="AI862" s="698"/>
      <c r="AJ862" s="698"/>
      <c r="AK862" s="698"/>
      <c r="AL862" s="698"/>
      <c r="AM862" s="698"/>
      <c r="AN862" s="698"/>
      <c r="AO862" s="716"/>
      <c r="AP862" s="716"/>
      <c r="AQ862" s="654"/>
      <c r="AR862" s="654"/>
      <c r="AS862" s="654"/>
      <c r="AT862" s="654"/>
      <c r="AU862" s="654"/>
      <c r="AV862" s="654"/>
      <c r="AW862" s="654"/>
      <c r="AX862" s="881"/>
      <c r="AY862" s="881"/>
      <c r="AZ862" s="881"/>
      <c r="BA862" s="881"/>
      <c r="BB862" s="70"/>
      <c r="BC862" s="8"/>
      <c r="BD862" s="173"/>
      <c r="BE862" s="773"/>
      <c r="BF862" s="173"/>
      <c r="BG862" s="173"/>
      <c r="BH862" s="173"/>
    </row>
    <row r="863" spans="1:85" s="4" customFormat="1" ht="7.5" customHeight="1">
      <c r="A863" s="770"/>
      <c r="B863" s="7"/>
      <c r="C863" s="1434"/>
      <c r="D863" s="1434"/>
      <c r="E863" s="1434"/>
      <c r="F863" s="1434"/>
      <c r="G863" s="161"/>
      <c r="H863" s="161"/>
      <c r="I863" s="1532"/>
      <c r="J863" s="1532"/>
      <c r="K863" s="1532"/>
      <c r="L863" s="1532"/>
      <c r="M863" s="1532"/>
      <c r="N863" s="1532"/>
      <c r="O863" s="1532"/>
      <c r="P863" s="1532"/>
      <c r="Q863" s="1532"/>
      <c r="R863" s="1532"/>
      <c r="S863" s="1532"/>
      <c r="T863" s="654"/>
      <c r="U863" s="654"/>
      <c r="V863" s="654"/>
      <c r="W863" s="654"/>
      <c r="X863" s="654"/>
      <c r="Y863" s="654"/>
      <c r="Z863" s="715"/>
      <c r="AA863" s="654"/>
      <c r="AB863" s="1561"/>
      <c r="AC863" s="1561"/>
      <c r="AD863" s="1561"/>
      <c r="AE863" s="1561"/>
      <c r="AF863" s="1561"/>
      <c r="AG863" s="698"/>
      <c r="AH863" s="698"/>
      <c r="AI863" s="698"/>
      <c r="AJ863" s="698"/>
      <c r="AK863" s="698"/>
      <c r="AL863" s="698"/>
      <c r="AM863" s="698"/>
      <c r="AN863" s="698"/>
      <c r="AO863" s="716"/>
      <c r="AP863" s="716"/>
      <c r="AQ863" s="654"/>
      <c r="AR863" s="654"/>
      <c r="AS863" s="654"/>
      <c r="AT863" s="654"/>
      <c r="AU863" s="654"/>
      <c r="AV863" s="654"/>
      <c r="AW863" s="654"/>
      <c r="AX863" s="881"/>
      <c r="AY863" s="881"/>
      <c r="AZ863" s="881"/>
      <c r="BA863" s="881"/>
      <c r="BB863" s="70"/>
      <c r="BC863" s="8"/>
      <c r="BD863" s="173"/>
      <c r="BE863" s="773"/>
      <c r="BF863" s="173"/>
      <c r="BG863" s="173"/>
      <c r="BH863" s="173"/>
    </row>
    <row r="864" spans="1:85" s="4" customFormat="1" ht="15" customHeight="1">
      <c r="A864" s="770"/>
      <c r="B864" s="7"/>
      <c r="C864" s="1434"/>
      <c r="D864" s="1434"/>
      <c r="E864" s="1434"/>
      <c r="F864" s="1434"/>
      <c r="G864" s="161"/>
      <c r="H864" s="161"/>
      <c r="I864" s="161"/>
      <c r="J864" s="161"/>
      <c r="K864" s="161"/>
      <c r="L864" s="161"/>
      <c r="M864" s="161"/>
      <c r="N864" s="161"/>
      <c r="O864" s="161"/>
      <c r="P864" s="161"/>
      <c r="Q864" s="161"/>
      <c r="R864" s="161"/>
      <c r="S864" s="161"/>
      <c r="T864" s="161"/>
      <c r="U864" s="161"/>
      <c r="V864" s="161"/>
      <c r="W864" s="161"/>
      <c r="X864" s="161"/>
      <c r="Y864" s="161"/>
      <c r="Z864" s="161"/>
      <c r="AA864" s="161"/>
      <c r="AB864" s="161"/>
      <c r="AC864" s="161"/>
      <c r="AD864" s="161"/>
      <c r="AE864" s="161"/>
      <c r="AF864" s="161"/>
      <c r="AG864" s="161"/>
      <c r="AH864" s="161"/>
      <c r="AI864" s="161"/>
      <c r="AJ864" s="161"/>
      <c r="AK864" s="161"/>
      <c r="AL864" s="161"/>
      <c r="AM864" s="161"/>
      <c r="AN864" s="161"/>
      <c r="AO864" s="633"/>
      <c r="AP864" s="633"/>
      <c r="AQ864" s="633"/>
      <c r="AR864" s="633"/>
      <c r="AS864" s="879"/>
      <c r="AT864" s="879"/>
      <c r="AU864" s="879"/>
      <c r="AV864" s="879"/>
      <c r="AW864" s="300"/>
      <c r="AX864" s="881"/>
      <c r="AY864" s="881"/>
      <c r="AZ864" s="881"/>
      <c r="BA864" s="881"/>
      <c r="BB864" s="879"/>
      <c r="BC864" s="8"/>
      <c r="BD864" s="173"/>
      <c r="BE864" s="773"/>
      <c r="BF864" s="173"/>
      <c r="BG864" s="173"/>
      <c r="BH864" s="173"/>
    </row>
    <row r="865" spans="1:85" s="4" customFormat="1" ht="15" customHeight="1">
      <c r="A865" s="770"/>
      <c r="B865" s="7"/>
      <c r="C865" s="1434"/>
      <c r="D865" s="1434"/>
      <c r="E865" s="1434"/>
      <c r="F865" s="1434"/>
      <c r="G865" s="75"/>
      <c r="H865" s="161"/>
      <c r="I865" s="161"/>
      <c r="J865" s="75" t="s">
        <v>3941</v>
      </c>
      <c r="K865" s="76"/>
      <c r="L865" s="76"/>
      <c r="M865" s="76"/>
      <c r="N865" s="76"/>
      <c r="O865" s="76"/>
      <c r="P865" s="76"/>
      <c r="Q865" s="1427">
        <v>0</v>
      </c>
      <c r="R865" s="1428"/>
      <c r="S865" s="1428"/>
      <c r="T865" s="1429"/>
      <c r="U865" s="161"/>
      <c r="V865" s="3" t="s">
        <v>3940</v>
      </c>
      <c r="W865" s="161"/>
      <c r="X865" s="161"/>
      <c r="Y865" s="161"/>
      <c r="Z865" s="161"/>
      <c r="AA865" s="161"/>
      <c r="AB865" s="76"/>
      <c r="AC865" s="76"/>
      <c r="AD865" s="161"/>
      <c r="AE865" s="161"/>
      <c r="AF865" s="161"/>
      <c r="AG865" s="161"/>
      <c r="AH865" s="161"/>
      <c r="AI865" s="161"/>
      <c r="AJ865" s="161"/>
      <c r="AK865" s="161"/>
      <c r="AL865" s="161"/>
      <c r="AM865" s="161"/>
      <c r="AN865" s="161"/>
      <c r="AO865" s="161"/>
      <c r="AP865" s="161"/>
      <c r="AQ865" s="1343"/>
      <c r="AR865" s="1343"/>
      <c r="AS865" s="1343"/>
      <c r="AT865" s="1343"/>
      <c r="AU865" s="1343"/>
      <c r="AV865" s="1343"/>
      <c r="AW865" s="1343"/>
      <c r="AX865" s="1426"/>
      <c r="AY865" s="1426"/>
      <c r="AZ865" s="1426"/>
      <c r="BA865" s="1426"/>
      <c r="BB865" s="161"/>
      <c r="BC865" s="8"/>
      <c r="BD865" s="173"/>
      <c r="BE865" s="773"/>
      <c r="BF865" s="173"/>
      <c r="BG865" s="173"/>
      <c r="BH865" s="173"/>
    </row>
    <row r="866" spans="1:85" s="4" customFormat="1" ht="9" customHeight="1">
      <c r="A866" s="770"/>
      <c r="B866" s="7"/>
      <c r="C866" s="1434"/>
      <c r="D866" s="1434"/>
      <c r="E866" s="1434"/>
      <c r="F866" s="1434"/>
      <c r="G866" s="161"/>
      <c r="H866" s="161"/>
      <c r="I866" s="161"/>
      <c r="J866" s="161"/>
      <c r="K866" s="161"/>
      <c r="L866" s="161"/>
      <c r="M866" s="161"/>
      <c r="N866" s="161"/>
      <c r="O866" s="161"/>
      <c r="P866" s="161"/>
      <c r="Q866" s="161"/>
      <c r="R866" s="161"/>
      <c r="S866" s="80"/>
      <c r="T866" s="80"/>
      <c r="U866" s="80"/>
      <c r="V866" s="80"/>
      <c r="W866" s="161"/>
      <c r="X866" s="161"/>
      <c r="Y866" s="161"/>
      <c r="Z866" s="161"/>
      <c r="AA866" s="161"/>
      <c r="AB866" s="161"/>
      <c r="AC866" s="161"/>
      <c r="AD866" s="161"/>
      <c r="AE866" s="161"/>
      <c r="AF866" s="161"/>
      <c r="AG866" s="161"/>
      <c r="AH866" s="161"/>
      <c r="AI866" s="161"/>
      <c r="AJ866" s="161"/>
      <c r="AK866" s="161"/>
      <c r="AL866" s="161"/>
      <c r="AM866" s="161"/>
      <c r="AN866" s="161"/>
      <c r="AO866" s="161"/>
      <c r="AP866" s="161"/>
      <c r="AQ866" s="878"/>
      <c r="AR866" s="877"/>
      <c r="AS866" s="878"/>
      <c r="AT866" s="878"/>
      <c r="AU866" s="878"/>
      <c r="AV866" s="878"/>
      <c r="AW866" s="878"/>
      <c r="AX866" s="880"/>
      <c r="AY866" s="880"/>
      <c r="AZ866" s="880"/>
      <c r="BA866" s="880"/>
      <c r="BB866" s="161"/>
      <c r="BC866" s="8"/>
      <c r="BD866" s="173"/>
      <c r="BE866" s="773"/>
      <c r="BF866" s="173"/>
      <c r="BG866" s="173"/>
      <c r="BH866" s="173"/>
    </row>
    <row r="867" spans="1:85" s="4" customFormat="1" ht="21.75" customHeight="1">
      <c r="A867" s="770"/>
      <c r="B867" s="359">
        <v>1</v>
      </c>
      <c r="C867" s="732"/>
      <c r="D867" s="732"/>
      <c r="E867" s="732"/>
      <c r="F867" s="732"/>
      <c r="G867" s="161"/>
      <c r="H867" s="161"/>
      <c r="I867" s="161"/>
      <c r="J867" s="80"/>
      <c r="K867" s="161"/>
      <c r="L867" s="161"/>
      <c r="M867" s="80"/>
      <c r="N867" s="161"/>
      <c r="O867" s="161"/>
      <c r="P867" s="80"/>
      <c r="Q867" s="161"/>
      <c r="R867" s="161"/>
      <c r="S867" s="80"/>
      <c r="T867" s="161"/>
      <c r="U867" s="161"/>
      <c r="V867" s="80"/>
      <c r="W867" s="161"/>
      <c r="X867" s="161"/>
      <c r="Y867" s="161"/>
      <c r="Z867" s="161"/>
      <c r="AA867" s="161"/>
      <c r="AB867" s="161"/>
      <c r="AC867" s="161"/>
      <c r="AD867" s="161"/>
      <c r="AE867" s="161"/>
      <c r="AF867" s="161"/>
      <c r="AG867" s="161"/>
      <c r="AH867" s="161"/>
      <c r="AI867" s="161"/>
      <c r="AJ867" s="161"/>
      <c r="AK867" s="161"/>
      <c r="AL867" s="161"/>
      <c r="AM867" s="161"/>
      <c r="AN867" s="1350" t="s">
        <v>3942</v>
      </c>
      <c r="AO867" s="1350"/>
      <c r="AP867" s="1350"/>
      <c r="AQ867" s="1350"/>
      <c r="AR867" s="1350"/>
      <c r="AS867" s="1350"/>
      <c r="AT867" s="1350"/>
      <c r="AU867" s="1350"/>
      <c r="AV867" s="1350"/>
      <c r="AW867" s="1350"/>
      <c r="AX867" s="1454" t="str">
        <f>'Control Panel'!G1840</f>
        <v>Not Available</v>
      </c>
      <c r="AY867" s="1454"/>
      <c r="AZ867" s="1454"/>
      <c r="BA867" s="1454"/>
      <c r="BB867" s="161"/>
      <c r="BC867" s="8"/>
      <c r="BD867" s="173"/>
      <c r="BE867" s="773"/>
      <c r="BF867" s="173"/>
      <c r="BG867" s="173"/>
      <c r="BH867" s="173"/>
    </row>
    <row r="868" spans="1:85" s="4" customFormat="1" ht="4.5" customHeight="1">
      <c r="A868" s="770"/>
      <c r="B868" s="359"/>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61"/>
      <c r="BC868" s="8"/>
      <c r="BD868" s="173"/>
      <c r="BE868" s="773"/>
      <c r="BF868" s="173"/>
      <c r="BG868" s="173"/>
      <c r="BH868" s="173"/>
    </row>
    <row r="869" spans="1:85" s="4" customFormat="1" ht="21.75" customHeight="1">
      <c r="A869" s="770"/>
      <c r="B869" s="359"/>
      <c r="C869" s="1433" t="s">
        <v>7310</v>
      </c>
      <c r="D869" s="1433"/>
      <c r="E869" s="1433"/>
      <c r="F869" s="1433"/>
      <c r="G869" s="161"/>
      <c r="H869" s="161"/>
      <c r="I869" s="161"/>
      <c r="J869" s="80"/>
      <c r="K869" s="161"/>
      <c r="L869" s="161"/>
      <c r="M869" s="80"/>
      <c r="N869" s="161"/>
      <c r="O869" s="161"/>
      <c r="P869" s="80"/>
      <c r="Q869" s="161"/>
      <c r="R869" s="161"/>
      <c r="S869" s="80"/>
      <c r="T869" s="161"/>
      <c r="U869" s="161"/>
      <c r="V869" s="80"/>
      <c r="W869" s="161"/>
      <c r="X869" s="161"/>
      <c r="Y869" s="161"/>
      <c r="Z869" s="161"/>
      <c r="AA869" s="161"/>
      <c r="AB869" s="161"/>
      <c r="AC869" s="161"/>
      <c r="AD869" s="161"/>
      <c r="AE869" s="161"/>
      <c r="AF869" s="161"/>
      <c r="AG869" s="161"/>
      <c r="AH869" s="161"/>
      <c r="AI869" s="161"/>
      <c r="AJ869" s="161"/>
      <c r="AK869" s="161"/>
      <c r="AL869" s="161"/>
      <c r="AM869" s="161"/>
      <c r="AN869" s="1253"/>
      <c r="AO869" s="1253"/>
      <c r="AP869" s="1253"/>
      <c r="AQ869" s="1253"/>
      <c r="AR869" s="1253"/>
      <c r="AS869" s="1253"/>
      <c r="AT869" s="1253"/>
      <c r="AU869" s="1253"/>
      <c r="AV869" s="1253"/>
      <c r="AW869" s="1253"/>
      <c r="AX869" s="161"/>
      <c r="AY869" s="161"/>
      <c r="AZ869" s="161"/>
      <c r="BA869" s="161"/>
      <c r="BB869" s="161"/>
      <c r="BC869" s="8"/>
      <c r="BD869" s="173"/>
      <c r="BE869" s="773"/>
      <c r="BF869" s="173"/>
      <c r="BG869" s="173"/>
      <c r="BH869" s="173"/>
    </row>
    <row r="870" spans="1:85" s="4" customFormat="1" ht="7.5" customHeight="1">
      <c r="A870" s="770"/>
      <c r="B870" s="359"/>
      <c r="C870" s="1434"/>
      <c r="D870" s="1434"/>
      <c r="E870" s="1434"/>
      <c r="F870" s="1434"/>
      <c r="G870" s="161"/>
      <c r="H870" s="161"/>
      <c r="I870" s="1423" t="s">
        <v>7310</v>
      </c>
      <c r="J870" s="1423"/>
      <c r="K870" s="1423"/>
      <c r="L870" s="1423"/>
      <c r="M870" s="1423"/>
      <c r="N870" s="1423"/>
      <c r="O870" s="724"/>
      <c r="P870" s="724"/>
      <c r="Q870" s="724"/>
      <c r="R870" s="724"/>
      <c r="S870" s="724"/>
      <c r="T870" s="654"/>
      <c r="U870" s="654"/>
      <c r="V870" s="654"/>
      <c r="W870" s="654"/>
      <c r="X870" s="654"/>
      <c r="Y870" s="654"/>
      <c r="Z870" s="654"/>
      <c r="AA870" s="654"/>
      <c r="AB870" s="654"/>
      <c r="AC870" s="654"/>
      <c r="AD870" s="654"/>
      <c r="AE870" s="654"/>
      <c r="AF870" s="654"/>
      <c r="AG870" s="654"/>
      <c r="AH870" s="654"/>
      <c r="AI870" s="654"/>
      <c r="AJ870" s="654"/>
      <c r="AK870" s="654"/>
      <c r="AL870" s="654"/>
      <c r="AM870" s="654"/>
      <c r="AN870" s="654"/>
      <c r="AO870" s="654"/>
      <c r="AP870" s="654"/>
      <c r="AQ870" s="654"/>
      <c r="AR870" s="654"/>
      <c r="AS870" s="654"/>
      <c r="AT870" s="654"/>
      <c r="AU870" s="654"/>
      <c r="AV870" s="654"/>
      <c r="AW870" s="654"/>
      <c r="AX870" s="654"/>
      <c r="AY870" s="654"/>
      <c r="AZ870" s="654"/>
      <c r="BA870" s="654"/>
      <c r="BB870" s="161"/>
      <c r="BC870" s="8"/>
      <c r="BD870" s="173"/>
      <c r="BE870" s="773"/>
      <c r="BF870" s="173"/>
      <c r="BG870" s="173"/>
      <c r="BH870" s="173"/>
    </row>
    <row r="871" spans="1:85" s="4" customFormat="1" ht="7.5" customHeight="1">
      <c r="A871" s="770"/>
      <c r="B871" s="359"/>
      <c r="C871" s="1434"/>
      <c r="D871" s="1434"/>
      <c r="E871" s="1434"/>
      <c r="F871" s="1434"/>
      <c r="G871" s="161"/>
      <c r="H871" s="161"/>
      <c r="I871" s="1423"/>
      <c r="J871" s="1423"/>
      <c r="K871" s="1423"/>
      <c r="L871" s="1423"/>
      <c r="M871" s="1423"/>
      <c r="N871" s="1423"/>
      <c r="O871" s="724"/>
      <c r="P871" s="724"/>
      <c r="Q871" s="724"/>
      <c r="R871" s="724"/>
      <c r="S871" s="724"/>
      <c r="T871" s="654"/>
      <c r="U871" s="654"/>
      <c r="V871" s="654"/>
      <c r="W871" s="654"/>
      <c r="X871" s="654"/>
      <c r="Y871" s="654"/>
      <c r="Z871" s="654"/>
      <c r="AA871" s="654"/>
      <c r="AB871" s="654"/>
      <c r="AC871" s="654"/>
      <c r="AD871" s="654"/>
      <c r="AE871" s="654"/>
      <c r="AF871" s="654"/>
      <c r="AG871" s="654"/>
      <c r="AH871" s="654"/>
      <c r="AI871" s="654"/>
      <c r="AJ871" s="654"/>
      <c r="AK871" s="654"/>
      <c r="AL871" s="654"/>
      <c r="AM871" s="654"/>
      <c r="AN871" s="654"/>
      <c r="AO871" s="654"/>
      <c r="AP871" s="654"/>
      <c r="AQ871" s="654"/>
      <c r="AR871" s="654"/>
      <c r="AS871" s="654"/>
      <c r="AT871" s="654"/>
      <c r="AU871" s="654"/>
      <c r="AV871" s="654"/>
      <c r="AW871" s="654"/>
      <c r="AX871" s="654"/>
      <c r="AY871" s="654"/>
      <c r="AZ871" s="654"/>
      <c r="BA871" s="654"/>
      <c r="BB871" s="161"/>
      <c r="BC871" s="8"/>
      <c r="BD871" s="173"/>
      <c r="BE871" s="773"/>
      <c r="BF871" s="173"/>
      <c r="BG871" s="173"/>
      <c r="BH871" s="173"/>
    </row>
    <row r="872" spans="1:85" s="4" customFormat="1" ht="7.5" customHeight="1">
      <c r="A872" s="770"/>
      <c r="B872" s="359"/>
      <c r="C872" s="1434"/>
      <c r="D872" s="1434"/>
      <c r="E872" s="1434"/>
      <c r="F872" s="1434"/>
      <c r="G872" s="161"/>
      <c r="H872" s="161"/>
      <c r="I872" s="161"/>
      <c r="J872" s="80"/>
      <c r="K872" s="161"/>
      <c r="L872" s="161"/>
      <c r="M872" s="80"/>
      <c r="N872" s="161"/>
      <c r="O872" s="161"/>
      <c r="P872" s="80"/>
      <c r="Q872" s="161"/>
      <c r="R872" s="161"/>
      <c r="S872" s="80"/>
      <c r="T872" s="161"/>
      <c r="U872" s="161"/>
      <c r="V872" s="80"/>
      <c r="W872" s="161"/>
      <c r="X872" s="161"/>
      <c r="Y872" s="161"/>
      <c r="Z872" s="161"/>
      <c r="AA872" s="161"/>
      <c r="AB872" s="161"/>
      <c r="AC872" s="161"/>
      <c r="AD872" s="161"/>
      <c r="AE872" s="161"/>
      <c r="AF872" s="161"/>
      <c r="AG872" s="161"/>
      <c r="AH872" s="161"/>
      <c r="AI872" s="161"/>
      <c r="AJ872" s="161"/>
      <c r="AK872" s="161"/>
      <c r="AL872" s="161"/>
      <c r="AM872" s="161"/>
      <c r="AN872" s="1253"/>
      <c r="AO872" s="1253"/>
      <c r="AP872" s="1253"/>
      <c r="AQ872" s="1253"/>
      <c r="AR872" s="1253"/>
      <c r="AS872" s="1253"/>
      <c r="AT872" s="1253"/>
      <c r="AU872" s="1253"/>
      <c r="AV872" s="1253"/>
      <c r="AW872" s="1253"/>
      <c r="AX872" s="161"/>
      <c r="AY872" s="161"/>
      <c r="AZ872" s="161"/>
      <c r="BA872" s="161"/>
      <c r="BB872" s="161"/>
      <c r="BC872" s="8"/>
      <c r="BD872" s="173"/>
      <c r="BE872" s="773"/>
      <c r="BF872" s="173"/>
      <c r="BG872" s="173"/>
      <c r="BH872" s="173"/>
    </row>
    <row r="873" spans="1:85" s="4" customFormat="1" ht="21.75" customHeight="1">
      <c r="A873" s="770"/>
      <c r="B873" s="359"/>
      <c r="C873" s="1434"/>
      <c r="D873" s="1434"/>
      <c r="E873" s="1434"/>
      <c r="F873" s="1434"/>
      <c r="G873" s="161"/>
      <c r="H873" s="161"/>
      <c r="I873" s="161"/>
      <c r="J873" s="80"/>
      <c r="K873" s="161"/>
      <c r="L873" s="161"/>
      <c r="M873" s="80"/>
      <c r="N873" s="161"/>
      <c r="O873" s="161"/>
      <c r="P873" s="80"/>
      <c r="Q873" s="161"/>
      <c r="R873" s="161"/>
      <c r="S873" s="80"/>
      <c r="T873" s="161"/>
      <c r="U873" s="161"/>
      <c r="V873" s="80"/>
      <c r="W873" s="161"/>
      <c r="X873" s="161"/>
      <c r="Y873" s="161"/>
      <c r="Z873" s="161"/>
      <c r="AA873" s="161"/>
      <c r="AB873" s="161"/>
      <c r="AC873" s="161"/>
      <c r="AD873" s="161"/>
      <c r="AE873" s="161"/>
      <c r="AF873" s="161"/>
      <c r="AG873" s="161"/>
      <c r="AH873" s="161"/>
      <c r="AI873" s="161"/>
      <c r="AJ873" s="161"/>
      <c r="AK873" s="161"/>
      <c r="AL873" s="161"/>
      <c r="AM873" s="161"/>
      <c r="AN873" s="1253"/>
      <c r="AO873" s="1253"/>
      <c r="AP873" s="1253"/>
      <c r="AQ873" s="1253"/>
      <c r="AR873" s="1253"/>
      <c r="AS873" s="1253"/>
      <c r="AT873" s="1253"/>
      <c r="AU873" s="1253"/>
      <c r="AV873" s="1253"/>
      <c r="AW873" s="1253"/>
      <c r="AX873" s="161"/>
      <c r="AY873" s="161"/>
      <c r="AZ873" s="161"/>
      <c r="BA873" s="161"/>
      <c r="BB873" s="161"/>
      <c r="BC873" s="8"/>
      <c r="BD873" s="173"/>
      <c r="BE873" s="773"/>
      <c r="BF873" s="173"/>
      <c r="BG873" s="173"/>
      <c r="BH873" s="173"/>
    </row>
    <row r="874" spans="1:85" s="3" customFormat="1" ht="15" customHeight="1">
      <c r="A874" s="770"/>
      <c r="B874" s="7"/>
      <c r="C874" s="1434"/>
      <c r="D874" s="1434"/>
      <c r="E874" s="1434"/>
      <c r="F874" s="1434"/>
      <c r="G874" s="51"/>
      <c r="H874" s="161"/>
      <c r="J874" s="75" t="s">
        <v>7311</v>
      </c>
      <c r="K874" s="76"/>
      <c r="L874" s="76"/>
      <c r="M874" s="76"/>
      <c r="N874" s="161"/>
      <c r="O874" s="1427"/>
      <c r="P874" s="1428"/>
      <c r="Q874" s="1428"/>
      <c r="R874" s="1429"/>
      <c r="S874" s="161"/>
      <c r="AK874" s="161"/>
      <c r="AL874" s="161"/>
      <c r="AM874" s="161"/>
      <c r="AN874" s="161"/>
      <c r="AO874" s="161"/>
      <c r="AP874" s="1252"/>
      <c r="AQ874" s="1252"/>
      <c r="AR874" s="1343" t="s">
        <v>7313</v>
      </c>
      <c r="AS874" s="1343"/>
      <c r="AT874" s="1343"/>
      <c r="AU874" s="1343"/>
      <c r="AV874" s="1343"/>
      <c r="AW874" s="1343"/>
      <c r="AX874" s="1424">
        <f>'Control Panel'!F1863</f>
        <v>0</v>
      </c>
      <c r="AY874" s="1424"/>
      <c r="AZ874" s="1424"/>
      <c r="BA874" s="1424"/>
      <c r="BB874" s="161"/>
      <c r="BC874" s="8"/>
      <c r="BD874" s="173"/>
      <c r="BE874" s="773"/>
      <c r="BF874" s="173"/>
      <c r="BG874" s="173"/>
      <c r="BH874" s="173"/>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7.5" customHeight="1">
      <c r="A875" s="770"/>
      <c r="B875" s="7"/>
      <c r="C875" s="1434"/>
      <c r="D875" s="1434"/>
      <c r="E875" s="1434"/>
      <c r="F875" s="1434"/>
      <c r="G875" s="161"/>
      <c r="H875" s="161"/>
      <c r="J875" s="161"/>
      <c r="K875" s="161"/>
      <c r="L875" s="161"/>
      <c r="M875" s="161"/>
      <c r="N875" s="161"/>
      <c r="O875" s="161"/>
      <c r="P875" s="161"/>
      <c r="Q875" s="161"/>
      <c r="S875" s="161"/>
      <c r="AK875" s="161"/>
      <c r="AL875" s="161"/>
      <c r="AM875" s="161"/>
      <c r="AN875" s="161"/>
      <c r="AO875" s="161"/>
      <c r="AP875" s="1252"/>
      <c r="AQ875" s="1252"/>
      <c r="AR875" s="1252"/>
      <c r="AS875" s="1252"/>
      <c r="AT875" s="1252"/>
      <c r="AU875" s="1252"/>
      <c r="AV875" s="1252"/>
      <c r="AW875" s="300"/>
      <c r="AX875" s="654"/>
      <c r="AY875" s="654"/>
      <c r="AZ875" s="654"/>
      <c r="BA875" s="654"/>
      <c r="BB875" s="161"/>
      <c r="BC875" s="8"/>
      <c r="BD875" s="173"/>
      <c r="BE875" s="773"/>
      <c r="BF875" s="173"/>
      <c r="BG875" s="173"/>
      <c r="BH875" s="173"/>
      <c r="BI875" s="173"/>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0"/>
      <c r="B876" s="7"/>
      <c r="C876" s="1434"/>
      <c r="D876" s="1434"/>
      <c r="E876" s="1434"/>
      <c r="F876" s="1434"/>
      <c r="G876" s="161"/>
      <c r="H876" s="161"/>
      <c r="J876" s="75" t="s">
        <v>7312</v>
      </c>
      <c r="K876" s="76"/>
      <c r="L876" s="76"/>
      <c r="M876" s="76"/>
      <c r="N876" s="161"/>
      <c r="O876" s="1427"/>
      <c r="P876" s="1428"/>
      <c r="Q876" s="1428"/>
      <c r="R876" s="1429"/>
      <c r="S876" s="1244"/>
      <c r="T876" s="3" t="s">
        <v>7315</v>
      </c>
      <c r="AB876" s="1427" t="s">
        <v>4584</v>
      </c>
      <c r="AC876" s="1428"/>
      <c r="AD876" s="1428"/>
      <c r="AE876" s="1429"/>
      <c r="AF876" s="161"/>
      <c r="AO876" s="161"/>
      <c r="AP876" s="1252"/>
      <c r="AQ876" s="1252"/>
      <c r="AR876" s="1343" t="s">
        <v>7314</v>
      </c>
      <c r="AS876" s="1343"/>
      <c r="AT876" s="1343"/>
      <c r="AU876" s="1343"/>
      <c r="AV876" s="1343"/>
      <c r="AW876" s="1343"/>
      <c r="AX876" s="1424">
        <f>'Control Panel'!F1852</f>
        <v>0</v>
      </c>
      <c r="AY876" s="1424"/>
      <c r="AZ876" s="1424"/>
      <c r="BA876" s="1424"/>
      <c r="BB876" s="161"/>
      <c r="BC876" s="8"/>
      <c r="BD876" s="173"/>
      <c r="BE876" s="773"/>
      <c r="BF876" s="173"/>
      <c r="BG876" s="173"/>
      <c r="BH876" s="173"/>
      <c r="BI876" s="173"/>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7.5" customHeight="1">
      <c r="A877" s="770"/>
      <c r="B877" s="7"/>
      <c r="C877" s="1434"/>
      <c r="D877" s="1434"/>
      <c r="E877" s="1434"/>
      <c r="F877" s="1434"/>
      <c r="G877" s="161"/>
      <c r="H877" s="161"/>
      <c r="I877" s="161"/>
      <c r="J877" s="161"/>
      <c r="K877" s="161"/>
      <c r="L877" s="161"/>
      <c r="M877" s="161"/>
      <c r="N877" s="161"/>
      <c r="O877" s="161"/>
      <c r="P877" s="161"/>
      <c r="Q877" s="161"/>
      <c r="R877" s="161"/>
      <c r="S877" s="161"/>
      <c r="T877" s="161"/>
      <c r="U877" s="161"/>
      <c r="X877" s="161"/>
      <c r="Y877" s="161"/>
      <c r="Z877" s="161"/>
      <c r="AB877" s="161"/>
      <c r="AH877" s="161"/>
      <c r="AI877" s="161"/>
      <c r="AJ877" s="161"/>
      <c r="AK877" s="161"/>
      <c r="AL877" s="161"/>
      <c r="AM877" s="161"/>
      <c r="AN877" s="1252"/>
      <c r="AO877" s="1252"/>
      <c r="AP877" s="1252"/>
      <c r="AQ877" s="1252"/>
      <c r="AR877" s="1252"/>
      <c r="AS877" s="1252"/>
      <c r="AT877" s="1252"/>
      <c r="AU877" s="1252"/>
      <c r="AV877" s="1252"/>
      <c r="AW877" s="300"/>
      <c r="AX877" s="654"/>
      <c r="AY877" s="654"/>
      <c r="AZ877" s="654"/>
      <c r="BA877" s="654"/>
      <c r="BB877" s="161"/>
      <c r="BC877" s="8"/>
      <c r="BD877" s="173"/>
      <c r="BE877" s="773"/>
      <c r="BF877" s="173"/>
      <c r="BG877" s="173"/>
      <c r="BH877" s="173"/>
      <c r="BI877" s="173"/>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7.5" customHeight="1">
      <c r="A878" s="770"/>
      <c r="B878" s="359">
        <v>1</v>
      </c>
      <c r="C878" s="1434"/>
      <c r="D878" s="1434"/>
      <c r="E878" s="1434"/>
      <c r="F878" s="1434"/>
      <c r="G878" s="161"/>
      <c r="H878" s="161"/>
      <c r="I878" s="161"/>
      <c r="J878" s="161"/>
      <c r="K878" s="161"/>
      <c r="L878" s="161"/>
      <c r="M878" s="161"/>
      <c r="N878" s="161"/>
      <c r="O878" s="161"/>
      <c r="P878" s="161"/>
      <c r="Q878" s="161"/>
      <c r="R878" s="161"/>
      <c r="S878" s="161"/>
      <c r="T878" s="161"/>
      <c r="U878" s="161"/>
      <c r="X878" s="161"/>
      <c r="Y878" s="161"/>
      <c r="Z878" s="161"/>
      <c r="AB878" s="161"/>
      <c r="AH878" s="161"/>
      <c r="AI878" s="161"/>
      <c r="AJ878" s="161"/>
      <c r="AK878" s="161"/>
      <c r="AL878" s="161"/>
      <c r="AM878" s="161"/>
      <c r="AN878" s="1252"/>
      <c r="AO878" s="1252"/>
      <c r="AP878" s="1252"/>
      <c r="AQ878" s="1252"/>
      <c r="AR878" s="1252"/>
      <c r="AS878" s="1252"/>
      <c r="AT878" s="1252"/>
      <c r="AU878" s="1252"/>
      <c r="AV878" s="1252"/>
      <c r="AW878" s="300"/>
      <c r="AX878" s="867"/>
      <c r="AY878" s="867"/>
      <c r="AZ878" s="867"/>
      <c r="BA878" s="867"/>
      <c r="BB878" s="161"/>
      <c r="BC878" s="8"/>
      <c r="BD878" s="173"/>
      <c r="BE878" s="773"/>
      <c r="BF878" s="173"/>
      <c r="BG878" s="173"/>
      <c r="BH878" s="173"/>
      <c r="BI878" s="173"/>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17.25" customHeight="1">
      <c r="A879" s="770"/>
      <c r="B879" s="7"/>
      <c r="C879" s="1434"/>
      <c r="D879" s="1434"/>
      <c r="E879" s="1434"/>
      <c r="F879" s="1434"/>
      <c r="G879" s="161"/>
      <c r="H879" s="161"/>
      <c r="I879" s="161"/>
      <c r="J879" s="161"/>
      <c r="K879" s="161"/>
      <c r="L879" s="161"/>
      <c r="M879" s="161"/>
      <c r="N879" s="161"/>
      <c r="O879" s="161"/>
      <c r="P879" s="161"/>
      <c r="Q879" s="161"/>
      <c r="R879" s="161"/>
      <c r="S879" s="161"/>
      <c r="T879" s="161"/>
      <c r="U879" s="161"/>
      <c r="X879" s="1435"/>
      <c r="Y879" s="1435"/>
      <c r="Z879" s="1435"/>
      <c r="AA879" s="1435"/>
      <c r="AB879" s="161"/>
      <c r="AC879" s="161"/>
      <c r="AD879" s="161"/>
      <c r="AE879" s="161"/>
      <c r="AF879" s="161"/>
      <c r="AG879" s="161"/>
      <c r="AH879" s="161"/>
      <c r="AI879" s="161"/>
      <c r="AJ879" s="161"/>
      <c r="AK879" s="161"/>
      <c r="AL879" s="161"/>
      <c r="AM879" s="161"/>
      <c r="AN879" s="1371" t="s">
        <v>7329</v>
      </c>
      <c r="AO879" s="1371"/>
      <c r="AP879" s="1371"/>
      <c r="AQ879" s="1371"/>
      <c r="AR879" s="1371"/>
      <c r="AS879" s="1371"/>
      <c r="AT879" s="1371"/>
      <c r="AU879" s="1371"/>
      <c r="AV879" s="1371"/>
      <c r="AW879" s="1371"/>
      <c r="AX879" s="1425">
        <f>SUM(AX874:BA876)</f>
        <v>0</v>
      </c>
      <c r="AY879" s="1425"/>
      <c r="AZ879" s="1425"/>
      <c r="BA879" s="1425"/>
      <c r="BB879" s="161"/>
      <c r="BC879" s="8"/>
      <c r="BD879" s="173"/>
      <c r="BE879" s="773"/>
      <c r="BF879" s="173"/>
      <c r="BG879" s="173"/>
      <c r="BH879" s="173"/>
      <c r="BI879" s="173"/>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0"/>
      <c r="B880" s="7"/>
      <c r="C880" s="1434"/>
      <c r="D880" s="1434"/>
      <c r="E880" s="1434"/>
      <c r="F880" s="1434"/>
      <c r="G880" s="161"/>
      <c r="H880" s="161"/>
      <c r="I880" s="161"/>
      <c r="J880" s="161"/>
      <c r="K880" s="161"/>
      <c r="L880" s="161"/>
      <c r="M880" s="161"/>
      <c r="N880" s="161"/>
      <c r="O880" s="161"/>
      <c r="P880" s="161"/>
      <c r="Q880" s="161"/>
      <c r="R880" s="161"/>
      <c r="S880" s="161"/>
      <c r="T880" s="161"/>
      <c r="U880" s="161"/>
      <c r="V880" s="161"/>
      <c r="W880" s="161"/>
      <c r="X880" s="161"/>
      <c r="Y880" s="161"/>
      <c r="Z880" s="161"/>
      <c r="AA880" s="161"/>
      <c r="AB880" s="161"/>
      <c r="AC880" s="161"/>
      <c r="AD880" s="161"/>
      <c r="AE880" s="161"/>
      <c r="AF880" s="161"/>
      <c r="AG880" s="161"/>
      <c r="AH880" s="161"/>
      <c r="AI880" s="161"/>
      <c r="AJ880" s="161"/>
      <c r="AK880" s="161"/>
      <c r="AL880" s="161"/>
      <c r="AM880" s="161"/>
      <c r="AN880" s="161"/>
      <c r="AO880" s="161"/>
      <c r="AP880" s="161"/>
      <c r="AQ880" s="161"/>
      <c r="AR880" s="161"/>
      <c r="AS880" s="161"/>
      <c r="AT880" s="161"/>
      <c r="AU880" s="161"/>
      <c r="AV880" s="161"/>
      <c r="AW880" s="161"/>
      <c r="AX880" s="654"/>
      <c r="AY880" s="654"/>
      <c r="AZ880" s="654"/>
      <c r="BA880" s="654"/>
      <c r="BB880" s="161"/>
      <c r="BC880" s="8"/>
      <c r="BD880" s="173"/>
      <c r="BE880" s="773"/>
      <c r="BF880" s="173"/>
      <c r="BG880" s="173"/>
      <c r="BH880" s="173"/>
      <c r="BI880" s="173"/>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4" customFormat="1" ht="8.25" customHeight="1">
      <c r="A881" s="770"/>
      <c r="B881" s="7"/>
      <c r="C881" s="1434"/>
      <c r="D881" s="1434"/>
      <c r="E881" s="1434"/>
      <c r="F881" s="1434"/>
      <c r="G881" s="161"/>
      <c r="H881" s="161"/>
      <c r="I881" s="161"/>
      <c r="J881" s="161"/>
      <c r="K881" s="161"/>
      <c r="L881" s="161"/>
      <c r="M881" s="161"/>
      <c r="N881" s="161"/>
      <c r="O881" s="161"/>
      <c r="P881" s="161"/>
      <c r="Q881" s="161"/>
      <c r="R881" s="161"/>
      <c r="S881" s="80"/>
      <c r="T881" s="80"/>
      <c r="U881" s="80"/>
      <c r="V881" s="80"/>
      <c r="W881" s="161"/>
      <c r="X881" s="161"/>
      <c r="Y881" s="161"/>
      <c r="Z881" s="161"/>
      <c r="AA881" s="161"/>
      <c r="AB881" s="161"/>
      <c r="AC881" s="161"/>
      <c r="AD881" s="161"/>
      <c r="AE881" s="161"/>
      <c r="AF881" s="161"/>
      <c r="AG881" s="161"/>
      <c r="AH881" s="161"/>
      <c r="AI881" s="161"/>
      <c r="AJ881" s="161"/>
      <c r="AK881" s="161"/>
      <c r="AL881" s="161"/>
      <c r="AM881" s="161"/>
      <c r="AN881" s="161"/>
      <c r="AO881" s="161"/>
      <c r="AP881" s="161"/>
      <c r="AQ881" s="1201"/>
      <c r="AR881" s="1200"/>
      <c r="AS881" s="1200"/>
      <c r="AT881" s="1200"/>
      <c r="AU881" s="1200"/>
      <c r="AV881" s="1200"/>
      <c r="AW881" s="1200"/>
      <c r="AX881" s="161"/>
      <c r="AY881" s="161"/>
      <c r="AZ881" s="161"/>
      <c r="BA881" s="161"/>
      <c r="BB881" s="161"/>
      <c r="BC881" s="8"/>
      <c r="BD881" s="173"/>
      <c r="BE881" s="773"/>
      <c r="BF881" s="173"/>
      <c r="BG881" s="173"/>
      <c r="BH881" s="173"/>
    </row>
    <row r="882" spans="1:85" s="4" customFormat="1" ht="12.75" customHeight="1">
      <c r="A882" s="770"/>
      <c r="B882" s="7"/>
      <c r="C882" s="1420" t="s">
        <v>7015</v>
      </c>
      <c r="D882" s="1420"/>
      <c r="E882" s="1420"/>
      <c r="F882" s="1420"/>
      <c r="G882" s="1420"/>
      <c r="H882" s="1420"/>
      <c r="I882" s="1420"/>
      <c r="J882" s="1420"/>
      <c r="K882" s="1420"/>
      <c r="L882" s="736"/>
      <c r="M882" s="736"/>
      <c r="N882" s="737"/>
      <c r="O882" s="737"/>
      <c r="P882" s="737"/>
      <c r="Q882" s="737"/>
      <c r="R882" s="737"/>
      <c r="S882" s="737"/>
      <c r="T882" s="737"/>
      <c r="U882" s="737"/>
      <c r="V882" s="737"/>
      <c r="W882" s="737"/>
      <c r="X882" s="737"/>
      <c r="Y882" s="739"/>
      <c r="Z882" s="739"/>
      <c r="AA882" s="739"/>
      <c r="AB882" s="739"/>
      <c r="AC882" s="739"/>
      <c r="AD882" s="739"/>
      <c r="AE882" s="739"/>
      <c r="AF882" s="739"/>
      <c r="AG882" s="739"/>
      <c r="AH882" s="739"/>
      <c r="AI882" s="739"/>
      <c r="AJ882" s="739"/>
      <c r="AK882" s="739"/>
      <c r="AL882" s="739"/>
      <c r="AM882" s="739"/>
      <c r="AN882" s="739"/>
      <c r="AO882" s="739"/>
      <c r="AP882" s="739"/>
      <c r="AQ882" s="739"/>
      <c r="AR882" s="739"/>
      <c r="AS882" s="739"/>
      <c r="AT882" s="739"/>
      <c r="AU882" s="739"/>
      <c r="AV882" s="739"/>
      <c r="AW882" s="739"/>
      <c r="AX882" s="1421"/>
      <c r="AY882" s="1421"/>
      <c r="AZ882" s="1421"/>
      <c r="BA882" s="1421"/>
      <c r="BB882" s="739"/>
      <c r="BC882" s="8"/>
      <c r="BD882" s="173"/>
      <c r="BE882" s="773"/>
      <c r="BF882" s="173"/>
      <c r="BG882" s="173"/>
      <c r="BH882" s="173"/>
    </row>
    <row r="883" spans="1:85" s="4" customFormat="1" ht="12.75" customHeight="1">
      <c r="A883" s="770"/>
      <c r="B883" s="7"/>
      <c r="C883" s="1420"/>
      <c r="D883" s="1420"/>
      <c r="E883" s="1420"/>
      <c r="F883" s="1420"/>
      <c r="G883" s="1420"/>
      <c r="H883" s="1420"/>
      <c r="I883" s="1420"/>
      <c r="J883" s="1420"/>
      <c r="K883" s="1420"/>
      <c r="L883" s="736"/>
      <c r="M883" s="736"/>
      <c r="N883" s="737"/>
      <c r="O883" s="737"/>
      <c r="P883" s="737"/>
      <c r="Q883" s="737"/>
      <c r="R883" s="737"/>
      <c r="S883" s="737"/>
      <c r="T883" s="737"/>
      <c r="U883" s="737"/>
      <c r="V883" s="737"/>
      <c r="W883" s="737"/>
      <c r="X883" s="737"/>
      <c r="Y883" s="739"/>
      <c r="Z883" s="739"/>
      <c r="AA883" s="739"/>
      <c r="AB883" s="739"/>
      <c r="AC883" s="739"/>
      <c r="AD883" s="739"/>
      <c r="AE883" s="739"/>
      <c r="AF883" s="739"/>
      <c r="AG883" s="739"/>
      <c r="AH883" s="739"/>
      <c r="AI883" s="739"/>
      <c r="AJ883" s="739"/>
      <c r="AK883" s="739"/>
      <c r="AL883" s="739"/>
      <c r="AM883" s="739"/>
      <c r="AN883" s="739"/>
      <c r="AO883" s="739"/>
      <c r="AP883" s="739"/>
      <c r="AQ883" s="739"/>
      <c r="AR883" s="739"/>
      <c r="AS883" s="739"/>
      <c r="AT883" s="739"/>
      <c r="AU883" s="739"/>
      <c r="AV883" s="739"/>
      <c r="AW883" s="739"/>
      <c r="AX883" s="1421"/>
      <c r="AY883" s="1421"/>
      <c r="AZ883" s="1421"/>
      <c r="BA883" s="1421"/>
      <c r="BB883" s="739"/>
      <c r="BC883" s="8"/>
      <c r="BD883" s="173"/>
      <c r="BE883" s="773"/>
      <c r="BF883" s="173"/>
      <c r="BG883" s="173"/>
      <c r="BH883" s="173"/>
    </row>
    <row r="884" spans="1:85" ht="0" hidden="1" customHeight="1"/>
    <row r="885" spans="1:85" ht="0" hidden="1" customHeight="1">
      <c r="Q885" s="88">
        <v>0</v>
      </c>
    </row>
    <row r="886" spans="1:85" ht="0" hidden="1" customHeight="1"/>
    <row r="887" spans="1:85" ht="0" hidden="1" customHeight="1"/>
    <row r="888" spans="1:85" ht="0" hidden="1" customHeight="1"/>
    <row r="889" spans="1:85" ht="0" hidden="1" customHeight="1"/>
    <row r="890" spans="1:85" ht="0" hidden="1" customHeight="1"/>
    <row r="891" spans="1:85" ht="0" hidden="1" customHeight="1"/>
    <row r="892" spans="1:85" ht="0" hidden="1" customHeight="1"/>
    <row r="893" spans="1:85" ht="0" hidden="1" customHeight="1"/>
    <row r="894" spans="1:85" ht="0" hidden="1" customHeight="1"/>
    <row r="895" spans="1:85" ht="0" hidden="1" customHeight="1"/>
    <row r="896" spans="1:85" s="3" customFormat="1" ht="19.5" customHeight="1">
      <c r="A896" s="770"/>
      <c r="B896" s="570"/>
      <c r="C896" s="1422" t="s">
        <v>7016</v>
      </c>
      <c r="D896" s="1422"/>
      <c r="E896" s="1422"/>
      <c r="F896" s="1422"/>
      <c r="G896" s="51"/>
      <c r="H896" s="161"/>
      <c r="I896" s="161"/>
      <c r="J896" s="161"/>
      <c r="K896" s="161"/>
      <c r="L896" s="161"/>
      <c r="M896" s="161"/>
      <c r="N896" s="161"/>
      <c r="O896" s="161"/>
      <c r="P896" s="161"/>
      <c r="Q896" s="161"/>
      <c r="R896" s="161"/>
      <c r="S896" s="161"/>
      <c r="T896" s="161"/>
      <c r="U896" s="161"/>
      <c r="V896" s="161"/>
      <c r="W896" s="161"/>
      <c r="X896" s="161"/>
      <c r="Y896" s="161"/>
      <c r="Z896" s="161"/>
      <c r="AA896" s="161"/>
      <c r="AB896" s="161"/>
      <c r="AC896" s="161"/>
      <c r="AD896" s="161"/>
      <c r="AE896" s="161"/>
      <c r="AF896" s="161"/>
      <c r="AG896" s="161"/>
      <c r="AH896" s="161"/>
      <c r="AI896" s="161"/>
      <c r="AJ896" s="161"/>
      <c r="AK896" s="161"/>
      <c r="AL896" s="161"/>
      <c r="AM896" s="161"/>
      <c r="AN896" s="161"/>
      <c r="AO896" s="161"/>
      <c r="AP896" s="161"/>
      <c r="AQ896" s="161"/>
      <c r="AR896" s="161"/>
      <c r="AS896" s="161"/>
      <c r="AT896" s="161"/>
      <c r="AU896" s="161"/>
      <c r="AV896" s="161"/>
      <c r="AW896" s="161"/>
      <c r="AX896" s="161"/>
      <c r="AY896" s="161"/>
      <c r="AZ896" s="161"/>
      <c r="BA896" s="161"/>
      <c r="BB896" s="161"/>
      <c r="BC896" s="8"/>
      <c r="BD896" s="173"/>
      <c r="BE896" s="773"/>
      <c r="BF896" s="173"/>
      <c r="BG896" s="173"/>
      <c r="BH896" s="173"/>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row>
    <row r="897" spans="1:85" s="3" customFormat="1" ht="7.5" customHeight="1">
      <c r="A897" s="770"/>
      <c r="B897" s="7"/>
      <c r="C897" s="1422"/>
      <c r="D897" s="1422"/>
      <c r="E897" s="1422"/>
      <c r="F897" s="1422"/>
      <c r="G897" s="161"/>
      <c r="H897" s="161"/>
      <c r="I897" s="1423" t="s">
        <v>7017</v>
      </c>
      <c r="J897" s="1423"/>
      <c r="K897" s="1423"/>
      <c r="L897" s="1423"/>
      <c r="M897" s="1423"/>
      <c r="N897" s="1423"/>
      <c r="O897" s="724"/>
      <c r="P897" s="724"/>
      <c r="Q897" s="724"/>
      <c r="R897" s="724"/>
      <c r="S897" s="724"/>
      <c r="T897" s="654"/>
      <c r="U897" s="654"/>
      <c r="V897" s="654"/>
      <c r="W897" s="654"/>
      <c r="X897" s="654"/>
      <c r="Y897" s="654"/>
      <c r="Z897" s="654"/>
      <c r="AA897" s="654"/>
      <c r="AB897" s="654"/>
      <c r="AC897" s="654"/>
      <c r="AD897" s="654"/>
      <c r="AE897" s="654"/>
      <c r="AF897" s="654"/>
      <c r="AG897" s="654"/>
      <c r="AH897" s="654"/>
      <c r="AI897" s="654"/>
      <c r="AJ897" s="654"/>
      <c r="AK897" s="654"/>
      <c r="AL897" s="654"/>
      <c r="AM897" s="654"/>
      <c r="AN897" s="654"/>
      <c r="AO897" s="654"/>
      <c r="AP897" s="654"/>
      <c r="AQ897" s="654"/>
      <c r="AR897" s="654"/>
      <c r="AS897" s="654"/>
      <c r="AT897" s="654"/>
      <c r="AU897" s="654"/>
      <c r="AV897" s="654"/>
      <c r="AW897" s="654"/>
      <c r="AX897" s="654"/>
      <c r="AY897" s="654"/>
      <c r="AZ897" s="654"/>
      <c r="BA897" s="654"/>
      <c r="BB897" s="161"/>
      <c r="BC897" s="8"/>
      <c r="BD897" s="173"/>
      <c r="BE897" s="773"/>
      <c r="BF897" s="173"/>
      <c r="BG897" s="173"/>
      <c r="BH897" s="173"/>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row>
    <row r="898" spans="1:85" s="3" customFormat="1" ht="7.5" customHeight="1">
      <c r="A898" s="770"/>
      <c r="B898" s="7"/>
      <c r="C898" s="1422"/>
      <c r="D898" s="1422"/>
      <c r="E898" s="1422"/>
      <c r="F898" s="1422"/>
      <c r="G898" s="161"/>
      <c r="H898" s="161"/>
      <c r="I898" s="1423"/>
      <c r="J898" s="1423"/>
      <c r="K898" s="1423"/>
      <c r="L898" s="1423"/>
      <c r="M898" s="1423"/>
      <c r="N898" s="1423"/>
      <c r="O898" s="724"/>
      <c r="P898" s="724"/>
      <c r="Q898" s="724"/>
      <c r="R898" s="724"/>
      <c r="S898" s="724"/>
      <c r="T898" s="654"/>
      <c r="U898" s="654"/>
      <c r="V898" s="654"/>
      <c r="W898" s="654"/>
      <c r="X898" s="654"/>
      <c r="Y898" s="654"/>
      <c r="Z898" s="654"/>
      <c r="AA898" s="654"/>
      <c r="AB898" s="654"/>
      <c r="AC898" s="654"/>
      <c r="AD898" s="654"/>
      <c r="AE898" s="654"/>
      <c r="AF898" s="654"/>
      <c r="AG898" s="654"/>
      <c r="AH898" s="654"/>
      <c r="AI898" s="654"/>
      <c r="AJ898" s="654"/>
      <c r="AK898" s="654"/>
      <c r="AL898" s="654"/>
      <c r="AM898" s="654"/>
      <c r="AN898" s="654"/>
      <c r="AO898" s="654"/>
      <c r="AP898" s="654"/>
      <c r="AQ898" s="654"/>
      <c r="AR898" s="654"/>
      <c r="AS898" s="654"/>
      <c r="AT898" s="654"/>
      <c r="AU898" s="654"/>
      <c r="AV898" s="654"/>
      <c r="AW898" s="654"/>
      <c r="AX898" s="654"/>
      <c r="AY898" s="654"/>
      <c r="AZ898" s="654"/>
      <c r="BA898" s="654"/>
      <c r="BB898" s="161"/>
      <c r="BC898" s="8"/>
      <c r="BD898" s="173"/>
      <c r="BE898" s="773"/>
      <c r="BF898" s="173"/>
      <c r="BG898" s="173"/>
      <c r="BH898" s="173"/>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row>
    <row r="899" spans="1:85" s="3" customFormat="1" ht="19.5" customHeight="1">
      <c r="A899" s="770"/>
      <c r="B899" s="7"/>
      <c r="C899" s="1422"/>
      <c r="D899" s="1422"/>
      <c r="E899" s="1422"/>
      <c r="F899" s="1422"/>
      <c r="G899" s="161"/>
      <c r="H899" s="161"/>
      <c r="I899" s="161"/>
      <c r="J899" s="161"/>
      <c r="K899" s="161"/>
      <c r="L899" s="161"/>
      <c r="M899" s="161"/>
      <c r="N899" s="161"/>
      <c r="O899" s="161"/>
      <c r="P899" s="161"/>
      <c r="Q899" s="161"/>
      <c r="R899" s="161"/>
      <c r="S899" s="161"/>
      <c r="T899" s="161"/>
      <c r="U899" s="161"/>
      <c r="V899" s="161"/>
      <c r="W899" s="161"/>
      <c r="X899" s="161"/>
      <c r="Y899" s="161"/>
      <c r="Z899" s="161"/>
      <c r="AA899" s="161"/>
      <c r="AB899" s="161"/>
      <c r="AC899" s="161"/>
      <c r="AD899" s="161"/>
      <c r="AE899" s="161"/>
      <c r="AF899" s="161"/>
      <c r="AG899" s="161"/>
      <c r="AH899" s="161"/>
      <c r="AI899" s="161"/>
      <c r="AJ899" s="161"/>
      <c r="AK899" s="161"/>
      <c r="AL899" s="161"/>
      <c r="AM899" s="161"/>
      <c r="AN899" s="161"/>
      <c r="AO899" s="161"/>
      <c r="AP899" s="161"/>
      <c r="AQ899" s="161"/>
      <c r="AR899" s="161"/>
      <c r="AS899" s="161"/>
      <c r="AT899" s="161"/>
      <c r="AU899" s="161"/>
      <c r="AV899" s="161"/>
      <c r="AW899" s="161"/>
      <c r="AX899" s="654"/>
      <c r="AY899" s="654"/>
      <c r="AZ899" s="654"/>
      <c r="BA899" s="654"/>
      <c r="BB899" s="161"/>
      <c r="BC899" s="8"/>
      <c r="BD899" s="173"/>
      <c r="BE899" s="773"/>
      <c r="BF899" s="173"/>
      <c r="BG899" s="173"/>
      <c r="BH899" s="173"/>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row>
    <row r="900" spans="1:85" s="3" customFormat="1" ht="15" customHeight="1">
      <c r="A900" s="770">
        <v>3</v>
      </c>
      <c r="B900" s="7"/>
      <c r="C900" s="731"/>
      <c r="D900" s="731"/>
      <c r="E900" s="731"/>
      <c r="F900" s="731"/>
      <c r="G900" s="51"/>
      <c r="H900" s="161"/>
      <c r="J900" s="75" t="s">
        <v>388</v>
      </c>
      <c r="K900" s="76"/>
      <c r="L900" s="76"/>
      <c r="M900" s="81"/>
      <c r="N900" s="193"/>
      <c r="O900" s="1447" t="s">
        <v>7055</v>
      </c>
      <c r="P900" s="1447"/>
      <c r="Q900" s="1447"/>
      <c r="R900" s="1447"/>
      <c r="S900" s="161"/>
      <c r="T900" s="161" t="s">
        <v>7054</v>
      </c>
      <c r="U900" s="161"/>
      <c r="AH900" s="161"/>
      <c r="AI900" s="161"/>
      <c r="AJ900" s="161"/>
      <c r="AK900" s="161"/>
      <c r="AL900" s="161"/>
      <c r="AM900" s="161"/>
      <c r="AN900" s="1201"/>
      <c r="AO900" s="1201"/>
      <c r="AP900" s="1201"/>
      <c r="AQ900" s="1201"/>
      <c r="AR900" s="1343" t="s">
        <v>340</v>
      </c>
      <c r="AS900" s="1343"/>
      <c r="AT900" s="1343"/>
      <c r="AU900" s="1343"/>
      <c r="AV900" s="1343"/>
      <c r="AW900" s="1343"/>
      <c r="AX900" s="1424" t="str">
        <f>'Control Panel'!H1871</f>
        <v>Free</v>
      </c>
      <c r="AY900" s="1424"/>
      <c r="AZ900" s="1424"/>
      <c r="BA900" s="1424"/>
      <c r="BB900" s="161"/>
      <c r="BC900" s="8"/>
      <c r="BD900" s="173"/>
      <c r="BE900" s="773"/>
      <c r="BF900" s="173"/>
      <c r="BG900" s="173"/>
      <c r="BH900" s="173"/>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row>
    <row r="901" spans="1:85" s="3" customFormat="1" ht="7.5" customHeight="1">
      <c r="A901" s="770"/>
      <c r="B901" s="7"/>
      <c r="C901" s="731"/>
      <c r="D901" s="731"/>
      <c r="E901" s="731"/>
      <c r="F901" s="731"/>
      <c r="G901" s="51"/>
      <c r="H901" s="161"/>
      <c r="J901" s="161"/>
      <c r="K901" s="161"/>
      <c r="L901" s="161"/>
      <c r="M901" s="161"/>
      <c r="N901" s="161"/>
      <c r="O901" s="161"/>
      <c r="P901" s="161"/>
      <c r="Q901" s="161"/>
      <c r="S901" s="161"/>
      <c r="T901" s="161"/>
      <c r="U901" s="161"/>
      <c r="AH901" s="161"/>
      <c r="AI901" s="161"/>
      <c r="AJ901" s="161"/>
      <c r="AK901" s="161"/>
      <c r="AL901" s="161"/>
      <c r="AM901" s="161"/>
      <c r="AN901" s="1201"/>
      <c r="AO901" s="1201"/>
      <c r="AP901" s="1201"/>
      <c r="AQ901" s="1201"/>
      <c r="AR901" s="1201"/>
      <c r="AS901" s="1201"/>
      <c r="AT901" s="1201"/>
      <c r="AU901" s="1201"/>
      <c r="AV901" s="1201"/>
      <c r="AW901" s="300"/>
      <c r="AX901" s="654"/>
      <c r="AY901" s="654"/>
      <c r="AZ901" s="654"/>
      <c r="BA901" s="654"/>
      <c r="BB901" s="161"/>
      <c r="BC901" s="8"/>
      <c r="BD901" s="173"/>
      <c r="BE901" s="773"/>
      <c r="BF901" s="173"/>
      <c r="BG901" s="173"/>
      <c r="BH901" s="173"/>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row>
    <row r="902" spans="1:85" s="3" customFormat="1" ht="15" customHeight="1">
      <c r="A902" s="770"/>
      <c r="B902" s="7"/>
      <c r="C902" s="731"/>
      <c r="D902" s="731"/>
      <c r="E902" s="731"/>
      <c r="F902" s="731"/>
      <c r="G902" s="51"/>
      <c r="H902" s="161"/>
      <c r="J902" s="75" t="s">
        <v>390</v>
      </c>
      <c r="K902" s="76"/>
      <c r="L902" s="76"/>
      <c r="M902" s="76"/>
      <c r="N902" s="161"/>
      <c r="O902" s="1427">
        <v>0</v>
      </c>
      <c r="P902" s="1428"/>
      <c r="Q902" s="1428"/>
      <c r="R902" s="1429"/>
      <c r="S902" s="161"/>
      <c r="T902" s="161" t="s">
        <v>7054</v>
      </c>
      <c r="U902" s="161"/>
      <c r="AH902" s="161"/>
      <c r="AI902" s="161"/>
      <c r="AJ902" s="161"/>
      <c r="AK902" s="161"/>
      <c r="AL902" s="161"/>
      <c r="AM902" s="161"/>
      <c r="AN902" s="1201"/>
      <c r="AO902" s="1201"/>
      <c r="AP902" s="1201"/>
      <c r="AQ902" s="1201"/>
      <c r="AR902" s="1343" t="s">
        <v>1064</v>
      </c>
      <c r="AS902" s="1343"/>
      <c r="AT902" s="1343"/>
      <c r="AU902" s="1343"/>
      <c r="AV902" s="1343"/>
      <c r="AW902" s="1343"/>
      <c r="AX902" s="1424">
        <f>'Control Panel'!H1873</f>
        <v>0</v>
      </c>
      <c r="AY902" s="1424"/>
      <c r="AZ902" s="1424"/>
      <c r="BA902" s="1424"/>
      <c r="BB902" s="161"/>
      <c r="BC902" s="8"/>
      <c r="BD902" s="173"/>
      <c r="BE902" s="773"/>
      <c r="BF902" s="173"/>
      <c r="BG902" s="173"/>
      <c r="BH902" s="173"/>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row>
    <row r="903" spans="1:85" s="3" customFormat="1" ht="7.5" customHeight="1">
      <c r="A903" s="770"/>
      <c r="B903" s="7"/>
      <c r="C903" s="732"/>
      <c r="D903" s="732"/>
      <c r="E903" s="732"/>
      <c r="F903" s="732"/>
      <c r="G903" s="161"/>
      <c r="H903" s="161"/>
      <c r="I903" s="161"/>
      <c r="J903" s="161"/>
      <c r="K903" s="161"/>
      <c r="L903" s="161"/>
      <c r="M903" s="161"/>
      <c r="N903" s="161"/>
      <c r="O903" s="161"/>
      <c r="P903" s="161"/>
      <c r="Q903" s="161"/>
      <c r="R903" s="161"/>
      <c r="S903" s="161"/>
      <c r="T903" s="161"/>
      <c r="U903" s="161"/>
      <c r="X903" s="161"/>
      <c r="Y903" s="161"/>
      <c r="Z903" s="161"/>
      <c r="AB903" s="161"/>
      <c r="AH903" s="161"/>
      <c r="AI903" s="161"/>
      <c r="AJ903" s="161"/>
      <c r="AK903" s="161"/>
      <c r="AL903" s="161"/>
      <c r="AM903" s="161"/>
      <c r="AN903" s="1201"/>
      <c r="AO903" s="1201"/>
      <c r="AP903" s="1201"/>
      <c r="AQ903" s="1201"/>
      <c r="AR903" s="1201"/>
      <c r="AS903" s="1201"/>
      <c r="AT903" s="1201"/>
      <c r="AU903" s="1201"/>
      <c r="AV903" s="1201"/>
      <c r="AW903" s="300"/>
      <c r="AX903" s="654"/>
      <c r="AY903" s="654"/>
      <c r="AZ903" s="654"/>
      <c r="BA903" s="654"/>
      <c r="BB903" s="161"/>
      <c r="BC903" s="8"/>
      <c r="BD903" s="173"/>
      <c r="BE903" s="773"/>
      <c r="BF903" s="173"/>
      <c r="BG903" s="173"/>
      <c r="BH903" s="173"/>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row>
    <row r="904" spans="1:85" s="3" customFormat="1" ht="7.5" customHeight="1">
      <c r="A904" s="770"/>
      <c r="B904" s="359">
        <v>1</v>
      </c>
      <c r="C904" s="732"/>
      <c r="D904" s="732"/>
      <c r="E904" s="732"/>
      <c r="F904" s="732"/>
      <c r="G904" s="161"/>
      <c r="H904" s="161"/>
      <c r="I904" s="161"/>
      <c r="J904" s="161"/>
      <c r="K904" s="161"/>
      <c r="L904" s="161"/>
      <c r="M904" s="161"/>
      <c r="N904" s="161"/>
      <c r="O904" s="161"/>
      <c r="P904" s="161"/>
      <c r="Q904" s="161"/>
      <c r="R904" s="161"/>
      <c r="S904" s="161"/>
      <c r="T904" s="161"/>
      <c r="U904" s="161"/>
      <c r="X904" s="161"/>
      <c r="Y904" s="161"/>
      <c r="Z904" s="161"/>
      <c r="AB904" s="161"/>
      <c r="AH904" s="161"/>
      <c r="AI904" s="161"/>
      <c r="AJ904" s="161"/>
      <c r="AK904" s="161"/>
      <c r="AL904" s="161"/>
      <c r="AM904" s="161"/>
      <c r="AN904" s="1201"/>
      <c r="AO904" s="1201"/>
      <c r="AP904" s="1201"/>
      <c r="AQ904" s="1201"/>
      <c r="AR904" s="1201"/>
      <c r="AS904" s="1201"/>
      <c r="AT904" s="1201"/>
      <c r="AU904" s="1201"/>
      <c r="AV904" s="1201"/>
      <c r="AW904" s="300"/>
      <c r="AX904" s="867"/>
      <c r="AY904" s="867"/>
      <c r="AZ904" s="867"/>
      <c r="BA904" s="867"/>
      <c r="BB904" s="161"/>
      <c r="BC904" s="8"/>
      <c r="BD904" s="173"/>
      <c r="BE904" s="773"/>
      <c r="BF904" s="173"/>
      <c r="BG904" s="173"/>
      <c r="BH904" s="173"/>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row>
    <row r="905" spans="1:85" s="3" customFormat="1" ht="17.25" customHeight="1">
      <c r="A905" s="770"/>
      <c r="B905" s="7"/>
      <c r="C905" s="732"/>
      <c r="D905" s="732"/>
      <c r="E905" s="732"/>
      <c r="F905" s="732"/>
      <c r="G905" s="161"/>
      <c r="H905" s="161"/>
      <c r="I905" s="161"/>
      <c r="J905" s="161"/>
      <c r="K905" s="161"/>
      <c r="L905" s="161"/>
      <c r="M905" s="161"/>
      <c r="N905" s="161"/>
      <c r="O905" s="161"/>
      <c r="P905" s="161"/>
      <c r="Q905" s="161"/>
      <c r="R905" s="161"/>
      <c r="S905" s="161"/>
      <c r="T905" s="161"/>
      <c r="U905" s="161"/>
      <c r="V905" s="161"/>
      <c r="W905" s="161"/>
      <c r="X905" s="1435"/>
      <c r="Y905" s="1435"/>
      <c r="Z905" s="1435"/>
      <c r="AA905" s="1435"/>
      <c r="AB905" s="161"/>
      <c r="AC905" s="161"/>
      <c r="AD905" s="161"/>
      <c r="AE905" s="161"/>
      <c r="AF905" s="161"/>
      <c r="AG905" s="161"/>
      <c r="AH905" s="161"/>
      <c r="AI905" s="161"/>
      <c r="AJ905" s="161"/>
      <c r="AK905" s="161"/>
      <c r="AL905" s="161"/>
      <c r="AM905" s="161"/>
      <c r="AN905" s="1371" t="s">
        <v>7063</v>
      </c>
      <c r="AO905" s="1371"/>
      <c r="AP905" s="1371"/>
      <c r="AQ905" s="1371"/>
      <c r="AR905" s="1371"/>
      <c r="AS905" s="1371"/>
      <c r="AT905" s="1371"/>
      <c r="AU905" s="1371"/>
      <c r="AV905" s="1371"/>
      <c r="AW905" s="1371"/>
      <c r="AX905" s="1425">
        <f>SUM(AX900:BA902)</f>
        <v>0</v>
      </c>
      <c r="AY905" s="1425"/>
      <c r="AZ905" s="1425"/>
      <c r="BA905" s="1425"/>
      <c r="BB905" s="161"/>
      <c r="BC905" s="8"/>
      <c r="BD905" s="173"/>
      <c r="BE905" s="773"/>
      <c r="BF905" s="173"/>
      <c r="BG905" s="173"/>
      <c r="BH905" s="173"/>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row>
    <row r="906" spans="1:85" s="4" customFormat="1" ht="9" customHeight="1">
      <c r="A906" s="770"/>
      <c r="B906" s="7"/>
      <c r="C906" s="732"/>
      <c r="D906" s="732"/>
      <c r="E906" s="732"/>
      <c r="F906" s="732"/>
      <c r="G906" s="161"/>
      <c r="H906" s="161"/>
      <c r="I906" s="161"/>
      <c r="J906" s="161"/>
      <c r="K906" s="161"/>
      <c r="L906" s="161"/>
      <c r="M906" s="161"/>
      <c r="N906" s="161"/>
      <c r="O906" s="161"/>
      <c r="P906" s="161"/>
      <c r="Q906" s="161"/>
      <c r="R906" s="161"/>
      <c r="S906" s="161"/>
      <c r="T906" s="161"/>
      <c r="U906" s="161"/>
      <c r="V906" s="161"/>
      <c r="W906" s="161"/>
      <c r="X906" s="161"/>
      <c r="Y906" s="161"/>
      <c r="Z906" s="161"/>
      <c r="AA906" s="161"/>
      <c r="AB906" s="161"/>
      <c r="AC906" s="161"/>
      <c r="AD906" s="161"/>
      <c r="AE906" s="161"/>
      <c r="AF906" s="161"/>
      <c r="AG906" s="161"/>
      <c r="AH906" s="161"/>
      <c r="AI906" s="161"/>
      <c r="AJ906" s="161"/>
      <c r="AK906" s="161"/>
      <c r="AL906" s="161"/>
      <c r="AM906" s="161"/>
      <c r="AN906" s="161"/>
      <c r="AO906" s="161"/>
      <c r="AP906" s="161"/>
      <c r="AQ906" s="161"/>
      <c r="AR906" s="161"/>
      <c r="AS906" s="161"/>
      <c r="AT906" s="161"/>
      <c r="AU906" s="161"/>
      <c r="AV906" s="161"/>
      <c r="AW906" s="161"/>
      <c r="AX906" s="161"/>
      <c r="AY906" s="161"/>
      <c r="AZ906" s="161"/>
      <c r="BA906" s="161"/>
      <c r="BB906" s="161"/>
      <c r="BC906" s="8"/>
      <c r="BD906" s="173"/>
      <c r="BE906" s="773"/>
      <c r="BF906" s="173"/>
      <c r="BG906" s="173"/>
      <c r="BH906" s="173"/>
    </row>
    <row r="907" spans="1:85" s="4" customFormat="1" ht="12.75" customHeight="1">
      <c r="A907" s="770"/>
      <c r="B907" s="7"/>
      <c r="C907" s="1420" t="s">
        <v>7338</v>
      </c>
      <c r="D907" s="1420"/>
      <c r="E907" s="1420"/>
      <c r="F907" s="1420"/>
      <c r="G907" s="1420"/>
      <c r="H907" s="1420"/>
      <c r="I907" s="1420"/>
      <c r="J907" s="1420"/>
      <c r="K907" s="1420"/>
      <c r="L907" s="736"/>
      <c r="M907" s="736"/>
      <c r="N907" s="737"/>
      <c r="O907" s="737"/>
      <c r="P907" s="737"/>
      <c r="Q907" s="737"/>
      <c r="R907" s="737"/>
      <c r="S907" s="737"/>
      <c r="T907" s="737"/>
      <c r="U907" s="737"/>
      <c r="V907" s="737"/>
      <c r="W907" s="737"/>
      <c r="X907" s="737"/>
      <c r="Y907" s="739"/>
      <c r="Z907" s="739"/>
      <c r="AA907" s="739"/>
      <c r="AB907" s="739"/>
      <c r="AC907" s="739"/>
      <c r="AD907" s="739"/>
      <c r="AE907" s="739"/>
      <c r="AF907" s="739"/>
      <c r="AG907" s="739"/>
      <c r="AH907" s="739"/>
      <c r="AI907" s="739"/>
      <c r="AJ907" s="739"/>
      <c r="AK907" s="739"/>
      <c r="AL907" s="739"/>
      <c r="AM907" s="739"/>
      <c r="AN907" s="739"/>
      <c r="AO907" s="739"/>
      <c r="AP907" s="739"/>
      <c r="AQ907" s="739"/>
      <c r="AR907" s="739"/>
      <c r="AS907" s="739"/>
      <c r="AT907" s="739"/>
      <c r="AU907" s="739"/>
      <c r="AV907" s="739"/>
      <c r="AW907" s="739"/>
      <c r="AX907" s="1421"/>
      <c r="AY907" s="1421"/>
      <c r="AZ907" s="1421"/>
      <c r="BA907" s="1421"/>
      <c r="BB907" s="739"/>
      <c r="BC907" s="8"/>
      <c r="BD907" s="173"/>
      <c r="BE907" s="773"/>
      <c r="BF907" s="173"/>
      <c r="BG907" s="173"/>
      <c r="BH907" s="173"/>
    </row>
    <row r="908" spans="1:85" s="4" customFormat="1" ht="12.75" customHeight="1">
      <c r="A908" s="770"/>
      <c r="B908" s="7"/>
      <c r="C908" s="1420"/>
      <c r="D908" s="1420"/>
      <c r="E908" s="1420"/>
      <c r="F908" s="1420"/>
      <c r="G908" s="1420"/>
      <c r="H908" s="1420"/>
      <c r="I908" s="1420"/>
      <c r="J908" s="1420"/>
      <c r="K908" s="1420"/>
      <c r="L908" s="736"/>
      <c r="M908" s="736"/>
      <c r="N908" s="737"/>
      <c r="O908" s="737"/>
      <c r="P908" s="737"/>
      <c r="Q908" s="737"/>
      <c r="R908" s="737"/>
      <c r="S908" s="737"/>
      <c r="T908" s="737"/>
      <c r="U908" s="737"/>
      <c r="V908" s="737"/>
      <c r="W908" s="737"/>
      <c r="X908" s="737"/>
      <c r="Y908" s="739"/>
      <c r="Z908" s="739"/>
      <c r="AA908" s="739"/>
      <c r="AB908" s="739"/>
      <c r="AC908" s="739"/>
      <c r="AD908" s="739"/>
      <c r="AE908" s="739"/>
      <c r="AF908" s="739"/>
      <c r="AG908" s="739"/>
      <c r="AH908" s="739"/>
      <c r="AI908" s="739"/>
      <c r="AJ908" s="739"/>
      <c r="AK908" s="739"/>
      <c r="AL908" s="739"/>
      <c r="AM908" s="739"/>
      <c r="AN908" s="739"/>
      <c r="AO908" s="739"/>
      <c r="AP908" s="739"/>
      <c r="AQ908" s="739"/>
      <c r="AR908" s="739"/>
      <c r="AS908" s="739"/>
      <c r="AT908" s="739"/>
      <c r="AU908" s="739"/>
      <c r="AV908" s="739"/>
      <c r="AW908" s="739"/>
      <c r="AX908" s="1421"/>
      <c r="AY908" s="1421"/>
      <c r="AZ908" s="1421"/>
      <c r="BA908" s="1421"/>
      <c r="BB908" s="739"/>
      <c r="BC908" s="8"/>
      <c r="BD908" s="173"/>
      <c r="BE908" s="773"/>
      <c r="BF908" s="173"/>
      <c r="BG908" s="173"/>
      <c r="BH908" s="173"/>
    </row>
    <row r="909" spans="1:85" ht="0" hidden="1" customHeight="1"/>
    <row r="910" spans="1:85" ht="0" hidden="1" customHeight="1">
      <c r="Q910" s="88">
        <v>0</v>
      </c>
    </row>
    <row r="911" spans="1:85" ht="0" hidden="1" customHeight="1"/>
    <row r="912" spans="1:85" ht="0" hidden="1" customHeight="1"/>
    <row r="913" spans="1:85" ht="0" hidden="1" customHeight="1"/>
    <row r="914" spans="1:85" ht="0" hidden="1" customHeight="1"/>
    <row r="915" spans="1:85" ht="0" hidden="1" customHeight="1"/>
    <row r="916" spans="1:85" ht="0" hidden="1" customHeight="1"/>
    <row r="917" spans="1:85" ht="0" hidden="1" customHeight="1"/>
    <row r="918" spans="1:85" ht="0" hidden="1" customHeight="1"/>
    <row r="919" spans="1:85" ht="0" hidden="1" customHeight="1"/>
    <row r="920" spans="1:85" ht="0" hidden="1" customHeight="1"/>
    <row r="921" spans="1:85" s="3" customFormat="1" ht="19.5" customHeight="1">
      <c r="A921" s="770"/>
      <c r="B921" s="570"/>
      <c r="C921" s="1422" t="s">
        <v>7339</v>
      </c>
      <c r="D921" s="1422"/>
      <c r="E921" s="1422"/>
      <c r="F921" s="1422"/>
      <c r="G921" s="51"/>
      <c r="H921" s="161"/>
      <c r="I921" s="161"/>
      <c r="J921" s="161"/>
      <c r="K921" s="161"/>
      <c r="L921" s="161"/>
      <c r="M921" s="161"/>
      <c r="N921" s="161"/>
      <c r="O921" s="161"/>
      <c r="P921" s="161"/>
      <c r="Q921" s="161"/>
      <c r="R921" s="161"/>
      <c r="S921" s="161"/>
      <c r="T921" s="161"/>
      <c r="U921" s="161"/>
      <c r="V921" s="161"/>
      <c r="W921" s="161"/>
      <c r="X921" s="161"/>
      <c r="Y921" s="161"/>
      <c r="Z921" s="161"/>
      <c r="AA921" s="161"/>
      <c r="AB921" s="161"/>
      <c r="AC921" s="161"/>
      <c r="AD921" s="161"/>
      <c r="AE921" s="161"/>
      <c r="AF921" s="161"/>
      <c r="AG921" s="161"/>
      <c r="AH921" s="161"/>
      <c r="AI921" s="161"/>
      <c r="AJ921" s="161"/>
      <c r="AK921" s="161"/>
      <c r="AL921" s="161"/>
      <c r="AM921" s="161"/>
      <c r="AN921" s="161"/>
      <c r="AO921" s="161"/>
      <c r="AP921" s="161"/>
      <c r="AQ921" s="161"/>
      <c r="AR921" s="161"/>
      <c r="AS921" s="161"/>
      <c r="AT921" s="161"/>
      <c r="AU921" s="161"/>
      <c r="AV921" s="161"/>
      <c r="AW921" s="161"/>
      <c r="AX921" s="161"/>
      <c r="AY921" s="161"/>
      <c r="AZ921" s="161"/>
      <c r="BA921" s="161"/>
      <c r="BB921" s="161"/>
      <c r="BC921" s="8"/>
      <c r="BD921" s="173"/>
      <c r="BE921" s="773"/>
      <c r="BF921" s="173"/>
      <c r="BG921" s="173"/>
      <c r="BH921" s="173"/>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row>
    <row r="922" spans="1:85" s="3" customFormat="1" ht="7.5" customHeight="1">
      <c r="A922" s="770"/>
      <c r="B922" s="7"/>
      <c r="C922" s="1422"/>
      <c r="D922" s="1422"/>
      <c r="E922" s="1422"/>
      <c r="F922" s="1422"/>
      <c r="G922" s="161"/>
      <c r="H922" s="161"/>
      <c r="I922" s="1423" t="s">
        <v>7341</v>
      </c>
      <c r="J922" s="1423"/>
      <c r="K922" s="1423"/>
      <c r="L922" s="1423"/>
      <c r="M922" s="1423"/>
      <c r="N922" s="1423"/>
      <c r="O922" s="724"/>
      <c r="P922" s="724"/>
      <c r="Q922" s="724"/>
      <c r="R922" s="724"/>
      <c r="S922" s="724"/>
      <c r="T922" s="654"/>
      <c r="U922" s="654"/>
      <c r="V922" s="654"/>
      <c r="W922" s="654"/>
      <c r="X922" s="654"/>
      <c r="Y922" s="654"/>
      <c r="Z922" s="654"/>
      <c r="AA922" s="654"/>
      <c r="AB922" s="654"/>
      <c r="AC922" s="654"/>
      <c r="AD922" s="654"/>
      <c r="AE922" s="654"/>
      <c r="AF922" s="654"/>
      <c r="AG922" s="654"/>
      <c r="AH922" s="654"/>
      <c r="AI922" s="654"/>
      <c r="AJ922" s="654"/>
      <c r="AK922" s="654"/>
      <c r="AL922" s="654"/>
      <c r="AM922" s="654"/>
      <c r="AN922" s="654"/>
      <c r="AO922" s="654"/>
      <c r="AP922" s="654"/>
      <c r="AQ922" s="654"/>
      <c r="AR922" s="654"/>
      <c r="AS922" s="654"/>
      <c r="AT922" s="654"/>
      <c r="AU922" s="654"/>
      <c r="AV922" s="654"/>
      <c r="AW922" s="654"/>
      <c r="AX922" s="654"/>
      <c r="AY922" s="654"/>
      <c r="AZ922" s="654"/>
      <c r="BA922" s="654"/>
      <c r="BB922" s="161"/>
      <c r="BC922" s="8"/>
      <c r="BD922" s="173"/>
      <c r="BE922" s="773"/>
      <c r="BF922" s="173"/>
      <c r="BG922" s="173"/>
      <c r="BH922" s="173"/>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row>
    <row r="923" spans="1:85" s="3" customFormat="1" ht="7.5" customHeight="1">
      <c r="A923" s="770"/>
      <c r="B923" s="7"/>
      <c r="C923" s="1422"/>
      <c r="D923" s="1422"/>
      <c r="E923" s="1422"/>
      <c r="F923" s="1422"/>
      <c r="G923" s="161"/>
      <c r="H923" s="161"/>
      <c r="I923" s="1423"/>
      <c r="J923" s="1423"/>
      <c r="K923" s="1423"/>
      <c r="L923" s="1423"/>
      <c r="M923" s="1423"/>
      <c r="N923" s="1423"/>
      <c r="O923" s="724"/>
      <c r="P923" s="724"/>
      <c r="Q923" s="724"/>
      <c r="R923" s="724"/>
      <c r="S923" s="724"/>
      <c r="T923" s="654"/>
      <c r="U923" s="654"/>
      <c r="V923" s="654"/>
      <c r="W923" s="654"/>
      <c r="X923" s="654"/>
      <c r="Y923" s="654"/>
      <c r="Z923" s="654"/>
      <c r="AA923" s="654"/>
      <c r="AB923" s="654"/>
      <c r="AC923" s="654"/>
      <c r="AD923" s="654"/>
      <c r="AE923" s="654"/>
      <c r="AF923" s="654"/>
      <c r="AG923" s="654"/>
      <c r="AH923" s="654"/>
      <c r="AI923" s="654"/>
      <c r="AJ923" s="654"/>
      <c r="AK923" s="654"/>
      <c r="AL923" s="654"/>
      <c r="AM923" s="654"/>
      <c r="AN923" s="654"/>
      <c r="AO923" s="654"/>
      <c r="AP923" s="654"/>
      <c r="AQ923" s="654"/>
      <c r="AR923" s="654"/>
      <c r="AS923" s="654"/>
      <c r="AT923" s="654"/>
      <c r="AU923" s="654"/>
      <c r="AV923" s="654"/>
      <c r="AW923" s="654"/>
      <c r="AX923" s="654"/>
      <c r="AY923" s="654"/>
      <c r="AZ923" s="654"/>
      <c r="BA923" s="654"/>
      <c r="BB923" s="161"/>
      <c r="BC923" s="8"/>
      <c r="BD923" s="173"/>
      <c r="BE923" s="773"/>
      <c r="BF923" s="173"/>
      <c r="BG923" s="173"/>
      <c r="BH923" s="173"/>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row>
    <row r="924" spans="1:85" s="3" customFormat="1" ht="19.5" customHeight="1">
      <c r="A924" s="770"/>
      <c r="B924" s="7"/>
      <c r="C924" s="1422"/>
      <c r="D924" s="1422"/>
      <c r="E924" s="1422"/>
      <c r="F924" s="1422"/>
      <c r="G924" s="161"/>
      <c r="H924" s="161"/>
      <c r="I924" s="161"/>
      <c r="J924" s="161"/>
      <c r="K924" s="161"/>
      <c r="L924" s="161"/>
      <c r="M924" s="161"/>
      <c r="N924" s="161"/>
      <c r="O924" s="161"/>
      <c r="P924" s="161"/>
      <c r="Q924" s="161"/>
      <c r="R924" s="161"/>
      <c r="S924" s="161"/>
      <c r="T924" s="161"/>
      <c r="U924" s="161"/>
      <c r="V924" s="161"/>
      <c r="W924" s="161"/>
      <c r="X924" s="161"/>
      <c r="Y924" s="161"/>
      <c r="Z924" s="161"/>
      <c r="AA924" s="161"/>
      <c r="AB924" s="161"/>
      <c r="AC924" s="161"/>
      <c r="AD924" s="161"/>
      <c r="AE924" s="161"/>
      <c r="AF924" s="161"/>
      <c r="AG924" s="161"/>
      <c r="AH924" s="161"/>
      <c r="AI924" s="161"/>
      <c r="AJ924" s="161"/>
      <c r="AK924" s="161"/>
      <c r="AL924" s="161"/>
      <c r="AM924" s="161"/>
      <c r="AN924" s="161"/>
      <c r="AO924" s="161"/>
      <c r="AP924" s="161"/>
      <c r="AQ924" s="161"/>
      <c r="AR924" s="161"/>
      <c r="AS924" s="161"/>
      <c r="AT924" s="161"/>
      <c r="AU924" s="161"/>
      <c r="AV924" s="161"/>
      <c r="AW924" s="161"/>
      <c r="AX924" s="654"/>
      <c r="AY924" s="654"/>
      <c r="AZ924" s="654"/>
      <c r="BA924" s="654"/>
      <c r="BB924" s="161"/>
      <c r="BC924" s="8"/>
      <c r="BD924" s="173"/>
      <c r="BE924" s="773"/>
      <c r="BF924" s="173"/>
      <c r="BG924" s="173"/>
      <c r="BH924" s="173"/>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row>
    <row r="925" spans="1:85" s="3" customFormat="1" ht="15" customHeight="1">
      <c r="A925" s="770">
        <v>3</v>
      </c>
      <c r="B925" s="7"/>
      <c r="C925" s="731"/>
      <c r="D925" s="731"/>
      <c r="E925" s="731"/>
      <c r="F925" s="731"/>
      <c r="G925" s="51"/>
      <c r="H925" s="161"/>
      <c r="J925" s="75" t="s">
        <v>388</v>
      </c>
      <c r="K925" s="76"/>
      <c r="L925" s="76"/>
      <c r="M925" s="81"/>
      <c r="N925" s="193"/>
      <c r="O925" s="1444" t="s">
        <v>7344</v>
      </c>
      <c r="P925" s="1444"/>
      <c r="Q925" s="1444"/>
      <c r="R925" s="1444"/>
      <c r="S925" s="1444"/>
      <c r="T925" s="161" t="s">
        <v>7345</v>
      </c>
      <c r="U925" s="161"/>
      <c r="AH925" s="161"/>
      <c r="AI925" s="161"/>
      <c r="AJ925" s="161"/>
      <c r="AK925" s="161"/>
      <c r="AL925" s="161"/>
      <c r="AM925" s="161"/>
      <c r="AN925" s="1258"/>
      <c r="AO925" s="1258"/>
      <c r="AP925" s="1258"/>
      <c r="AQ925" s="1258"/>
      <c r="AR925" s="1343" t="s">
        <v>340</v>
      </c>
      <c r="AS925" s="1343"/>
      <c r="AT925" s="1343"/>
      <c r="AU925" s="1343"/>
      <c r="AV925" s="1343"/>
      <c r="AW925" s="1343"/>
      <c r="AX925" s="1424" t="str">
        <f>'Control Panel'!H1878</f>
        <v>Free</v>
      </c>
      <c r="AY925" s="1424"/>
      <c r="AZ925" s="1424"/>
      <c r="BA925" s="1424"/>
      <c r="BB925" s="161"/>
      <c r="BC925" s="8"/>
      <c r="BD925" s="173"/>
      <c r="BE925" s="773"/>
      <c r="BF925" s="173"/>
      <c r="BG925" s="173"/>
      <c r="BH925" s="173"/>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row>
    <row r="926" spans="1:85" s="3" customFormat="1" ht="7.5" customHeight="1">
      <c r="A926" s="770"/>
      <c r="B926" s="7"/>
      <c r="C926" s="731"/>
      <c r="D926" s="731"/>
      <c r="E926" s="731"/>
      <c r="F926" s="731"/>
      <c r="G926" s="51"/>
      <c r="H926" s="161"/>
      <c r="J926" s="161"/>
      <c r="K926" s="161"/>
      <c r="L926" s="161"/>
      <c r="M926" s="161"/>
      <c r="N926" s="161"/>
      <c r="O926" s="161"/>
      <c r="P926" s="161"/>
      <c r="Q926" s="161"/>
      <c r="S926" s="161"/>
      <c r="T926" s="161"/>
      <c r="U926" s="161"/>
      <c r="AH926" s="161"/>
      <c r="AI926" s="161"/>
      <c r="AJ926" s="161"/>
      <c r="AK926" s="161"/>
      <c r="AL926" s="161"/>
      <c r="AM926" s="161"/>
      <c r="AN926" s="1258"/>
      <c r="AO926" s="1258"/>
      <c r="AP926" s="1258"/>
      <c r="AQ926" s="1258"/>
      <c r="AR926" s="1258"/>
      <c r="AS926" s="1258"/>
      <c r="AT926" s="1258"/>
      <c r="AU926" s="1258"/>
      <c r="AV926" s="1258"/>
      <c r="AW926" s="300"/>
      <c r="AX926" s="654"/>
      <c r="AY926" s="654"/>
      <c r="AZ926" s="654"/>
      <c r="BA926" s="654"/>
      <c r="BB926" s="161"/>
      <c r="BC926" s="8"/>
      <c r="BD926" s="173"/>
      <c r="BE926" s="773"/>
      <c r="BF926" s="173"/>
      <c r="BG926" s="173"/>
      <c r="BH926" s="173"/>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row>
    <row r="927" spans="1:85" s="3" customFormat="1" ht="15" customHeight="1">
      <c r="A927" s="770"/>
      <c r="B927" s="7"/>
      <c r="C927" s="731"/>
      <c r="D927" s="731"/>
      <c r="E927" s="731"/>
      <c r="F927" s="731"/>
      <c r="G927" s="51"/>
      <c r="H927" s="161"/>
      <c r="J927" s="75" t="s">
        <v>546</v>
      </c>
      <c r="K927" s="76"/>
      <c r="L927" s="76"/>
      <c r="M927" s="76"/>
      <c r="N927" s="1258" t="s">
        <v>7349</v>
      </c>
      <c r="O927" s="1427">
        <v>0</v>
      </c>
      <c r="P927" s="1428"/>
      <c r="Q927" s="1428"/>
      <c r="R927" s="1429"/>
      <c r="S927" s="161"/>
      <c r="T927" s="161" t="s">
        <v>7342</v>
      </c>
      <c r="U927" s="161"/>
      <c r="AH927" s="161"/>
      <c r="AI927" s="161"/>
      <c r="AJ927" s="161"/>
      <c r="AK927" s="161"/>
      <c r="AL927" s="161"/>
      <c r="AM927" s="161"/>
      <c r="AN927" s="1258"/>
      <c r="AO927" s="1258"/>
      <c r="AP927" s="1258"/>
      <c r="AQ927" s="1343" t="s">
        <v>7346</v>
      </c>
      <c r="AR927" s="1343"/>
      <c r="AS927" s="1343"/>
      <c r="AT927" s="1343"/>
      <c r="AU927" s="1343"/>
      <c r="AV927" s="1343"/>
      <c r="AW927" s="1343"/>
      <c r="AX927" s="1424">
        <f>'Control Panel'!H1880</f>
        <v>0</v>
      </c>
      <c r="AY927" s="1424"/>
      <c r="AZ927" s="1424"/>
      <c r="BA927" s="1424"/>
      <c r="BB927" s="161"/>
      <c r="BC927" s="8"/>
      <c r="BD927" s="173"/>
      <c r="BE927" s="773"/>
      <c r="BF927" s="173"/>
      <c r="BG927" s="173"/>
      <c r="BH927" s="173"/>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row>
    <row r="928" spans="1:85" s="3" customFormat="1" ht="7.5" customHeight="1">
      <c r="A928" s="770"/>
      <c r="B928" s="7"/>
      <c r="C928" s="731"/>
      <c r="D928" s="731"/>
      <c r="E928" s="731"/>
      <c r="F928" s="731"/>
      <c r="G928" s="51"/>
      <c r="H928" s="161"/>
      <c r="J928" s="75"/>
      <c r="K928" s="76"/>
      <c r="L928" s="76"/>
      <c r="M928" s="76"/>
      <c r="N928" s="1258"/>
      <c r="O928" s="75"/>
      <c r="P928" s="75"/>
      <c r="Q928" s="75"/>
      <c r="R928" s="75"/>
      <c r="S928" s="75"/>
      <c r="T928" s="161"/>
      <c r="U928" s="161"/>
      <c r="AH928" s="161"/>
      <c r="AI928" s="161"/>
      <c r="AJ928" s="161"/>
      <c r="AK928" s="161"/>
      <c r="AL928" s="161"/>
      <c r="AM928" s="161"/>
      <c r="AN928" s="1258"/>
      <c r="AO928" s="1258"/>
      <c r="AP928" s="1258"/>
      <c r="AQ928" s="1258"/>
      <c r="AR928" s="1258"/>
      <c r="AS928" s="1258"/>
      <c r="AT928" s="1258"/>
      <c r="AU928" s="1258"/>
      <c r="AV928" s="1258"/>
      <c r="AW928" s="1258"/>
      <c r="AX928" s="1260"/>
      <c r="AY928" s="1260"/>
      <c r="AZ928" s="1260"/>
      <c r="BA928" s="1260"/>
      <c r="BB928" s="161"/>
      <c r="BC928" s="8"/>
      <c r="BD928" s="173"/>
      <c r="BE928" s="773"/>
      <c r="BF928" s="173"/>
      <c r="BG928" s="173"/>
      <c r="BH928" s="173"/>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row>
    <row r="929" spans="1:85" s="3" customFormat="1" ht="15" customHeight="1">
      <c r="A929" s="770"/>
      <c r="B929" s="7"/>
      <c r="C929" s="731"/>
      <c r="D929" s="731"/>
      <c r="E929" s="731"/>
      <c r="F929" s="731"/>
      <c r="G929" s="51"/>
      <c r="H929" s="161"/>
      <c r="J929" s="75" t="s">
        <v>547</v>
      </c>
      <c r="K929" s="76"/>
      <c r="L929" s="76"/>
      <c r="M929" s="76"/>
      <c r="N929" s="1258" t="s">
        <v>7349</v>
      </c>
      <c r="O929" s="1427">
        <v>0</v>
      </c>
      <c r="P929" s="1428"/>
      <c r="Q929" s="1428"/>
      <c r="R929" s="1429"/>
      <c r="S929" s="161"/>
      <c r="T929" s="161" t="s">
        <v>7343</v>
      </c>
      <c r="U929" s="161"/>
      <c r="AH929" s="161"/>
      <c r="AI929" s="161"/>
      <c r="AJ929" s="161"/>
      <c r="AK929" s="161"/>
      <c r="AL929" s="161"/>
      <c r="AM929" s="161"/>
      <c r="AN929" s="1258"/>
      <c r="AO929" s="1258"/>
      <c r="AP929" s="1258"/>
      <c r="AQ929" s="1343" t="s">
        <v>7347</v>
      </c>
      <c r="AR929" s="1343"/>
      <c r="AS929" s="1343"/>
      <c r="AT929" s="1343"/>
      <c r="AU929" s="1343"/>
      <c r="AV929" s="1343"/>
      <c r="AW929" s="1343"/>
      <c r="AX929" s="1424">
        <f>'Control Panel'!H1882</f>
        <v>0</v>
      </c>
      <c r="AY929" s="1424"/>
      <c r="AZ929" s="1424"/>
      <c r="BA929" s="1424"/>
      <c r="BB929" s="161"/>
      <c r="BC929" s="8"/>
      <c r="BD929" s="173"/>
      <c r="BE929" s="773"/>
      <c r="BF929" s="173"/>
      <c r="BG929" s="173"/>
      <c r="BH929" s="173"/>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row>
    <row r="930" spans="1:85" s="3" customFormat="1" ht="7.5" customHeight="1">
      <c r="A930" s="770"/>
      <c r="B930" s="7"/>
      <c r="C930" s="732"/>
      <c r="D930" s="732"/>
      <c r="E930" s="732"/>
      <c r="F930" s="732"/>
      <c r="G930" s="161"/>
      <c r="H930" s="161"/>
      <c r="I930" s="161"/>
      <c r="J930" s="161"/>
      <c r="K930" s="161"/>
      <c r="L930" s="161"/>
      <c r="M930" s="161"/>
      <c r="N930" s="75"/>
      <c r="O930" s="75"/>
      <c r="P930" s="75"/>
      <c r="Q930" s="75"/>
      <c r="R930" s="75"/>
      <c r="S930" s="75"/>
      <c r="T930" s="161"/>
      <c r="U930" s="161"/>
      <c r="X930" s="161"/>
      <c r="Y930" s="161"/>
      <c r="Z930" s="161"/>
      <c r="AB930" s="161"/>
      <c r="AH930" s="161"/>
      <c r="AI930" s="161"/>
      <c r="AJ930" s="161"/>
      <c r="AK930" s="161"/>
      <c r="AL930" s="161"/>
      <c r="AM930" s="161"/>
      <c r="AN930" s="1258"/>
      <c r="AO930" s="1258"/>
      <c r="AP930" s="1258"/>
      <c r="AQ930" s="1258"/>
      <c r="AR930" s="1258"/>
      <c r="AS930" s="1258"/>
      <c r="AT930" s="1258"/>
      <c r="AU930" s="1258"/>
      <c r="AV930" s="1258"/>
      <c r="AW930" s="300"/>
      <c r="AX930" s="654"/>
      <c r="AY930" s="654"/>
      <c r="AZ930" s="654"/>
      <c r="BA930" s="654"/>
      <c r="BB930" s="161"/>
      <c r="BC930" s="8"/>
      <c r="BD930" s="173"/>
      <c r="BE930" s="773"/>
      <c r="BF930" s="173"/>
      <c r="BG930" s="173"/>
      <c r="BH930" s="173"/>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row>
    <row r="931" spans="1:85" s="3" customFormat="1" ht="7.5" customHeight="1">
      <c r="A931" s="770"/>
      <c r="B931" s="359">
        <v>1</v>
      </c>
      <c r="C931" s="732"/>
      <c r="D931" s="732"/>
      <c r="E931" s="732"/>
      <c r="F931" s="732"/>
      <c r="G931" s="161"/>
      <c r="H931" s="161"/>
      <c r="I931" s="161"/>
      <c r="J931" s="161"/>
      <c r="K931" s="161"/>
      <c r="L931" s="161"/>
      <c r="M931" s="161"/>
      <c r="N931" s="75"/>
      <c r="O931" s="75"/>
      <c r="P931" s="75"/>
      <c r="Q931" s="75"/>
      <c r="R931" s="75"/>
      <c r="S931" s="75"/>
      <c r="T931" s="161"/>
      <c r="U931" s="161"/>
      <c r="X931" s="161"/>
      <c r="Y931" s="161"/>
      <c r="Z931" s="161"/>
      <c r="AB931" s="161"/>
      <c r="AH931" s="161"/>
      <c r="AI931" s="161"/>
      <c r="AJ931" s="161"/>
      <c r="AK931" s="161"/>
      <c r="AL931" s="161"/>
      <c r="AM931" s="161"/>
      <c r="AN931" s="1258"/>
      <c r="AO931" s="1258"/>
      <c r="AP931" s="1258"/>
      <c r="AQ931" s="1258"/>
      <c r="AR931" s="1258"/>
      <c r="AS931" s="1258"/>
      <c r="AT931" s="1258"/>
      <c r="AU931" s="1258"/>
      <c r="AV931" s="1258"/>
      <c r="AW931" s="300"/>
      <c r="AX931" s="867"/>
      <c r="AY931" s="867"/>
      <c r="AZ931" s="867"/>
      <c r="BA931" s="867"/>
      <c r="BB931" s="161"/>
      <c r="BC931" s="8"/>
      <c r="BD931" s="173"/>
      <c r="BE931" s="773"/>
      <c r="BF931" s="173"/>
      <c r="BG931" s="173"/>
      <c r="BH931" s="173"/>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row>
    <row r="932" spans="1:85" s="3" customFormat="1" ht="17.25" customHeight="1">
      <c r="A932" s="770"/>
      <c r="B932" s="7"/>
      <c r="C932" s="732"/>
      <c r="D932" s="732"/>
      <c r="E932" s="732"/>
      <c r="F932" s="732"/>
      <c r="G932" s="161"/>
      <c r="H932" s="161"/>
      <c r="I932" s="161"/>
      <c r="J932" s="161"/>
      <c r="K932" s="161"/>
      <c r="L932" s="161"/>
      <c r="M932" s="161"/>
      <c r="N932" s="161"/>
      <c r="O932" s="161"/>
      <c r="P932" s="161"/>
      <c r="Q932" s="161"/>
      <c r="R932" s="161"/>
      <c r="S932" s="161"/>
      <c r="T932" s="161"/>
      <c r="U932" s="161"/>
      <c r="V932" s="161"/>
      <c r="W932" s="161"/>
      <c r="X932" s="1435"/>
      <c r="Y932" s="1435"/>
      <c r="Z932" s="1435"/>
      <c r="AA932" s="1435"/>
      <c r="AB932" s="161"/>
      <c r="AC932" s="161"/>
      <c r="AD932" s="161"/>
      <c r="AE932" s="161"/>
      <c r="AF932" s="161"/>
      <c r="AG932" s="161"/>
      <c r="AH932" s="161"/>
      <c r="AI932" s="161"/>
      <c r="AJ932" s="161"/>
      <c r="AK932" s="161"/>
      <c r="AL932" s="161"/>
      <c r="AM932" s="161"/>
      <c r="AN932" s="1371" t="s">
        <v>7348</v>
      </c>
      <c r="AO932" s="1371"/>
      <c r="AP932" s="1371"/>
      <c r="AQ932" s="1371"/>
      <c r="AR932" s="1371"/>
      <c r="AS932" s="1371"/>
      <c r="AT932" s="1371"/>
      <c r="AU932" s="1371"/>
      <c r="AV932" s="1371"/>
      <c r="AW932" s="1371"/>
      <c r="AX932" s="1425">
        <f>'Control Panel'!H1884</f>
        <v>0</v>
      </c>
      <c r="AY932" s="1425"/>
      <c r="AZ932" s="1425"/>
      <c r="BA932" s="1425"/>
      <c r="BB932" s="161"/>
      <c r="BC932" s="8"/>
      <c r="BD932" s="173"/>
      <c r="BE932" s="773"/>
      <c r="BF932" s="173"/>
      <c r="BG932" s="173"/>
      <c r="BH932" s="173"/>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row>
    <row r="933" spans="1:85" s="3" customFormat="1" ht="9.75" customHeight="1">
      <c r="A933" s="770"/>
      <c r="B933" s="7"/>
      <c r="C933" s="161"/>
      <c r="D933" s="161"/>
      <c r="E933" s="161"/>
      <c r="F933" s="161"/>
      <c r="G933" s="161"/>
      <c r="H933" s="161"/>
      <c r="I933" s="161"/>
      <c r="J933" s="161"/>
      <c r="K933" s="161"/>
      <c r="L933" s="161"/>
      <c r="M933" s="161"/>
      <c r="N933" s="161"/>
      <c r="O933" s="161"/>
      <c r="P933" s="161"/>
      <c r="Q933" s="161"/>
      <c r="R933" s="161"/>
      <c r="S933" s="161"/>
      <c r="T933" s="161"/>
      <c r="U933" s="161"/>
      <c r="V933" s="161"/>
      <c r="W933" s="161"/>
      <c r="X933" s="161"/>
      <c r="Y933" s="161"/>
      <c r="Z933" s="161"/>
      <c r="AQ933" s="161"/>
      <c r="AR933" s="161"/>
      <c r="AS933" s="161"/>
      <c r="AT933" s="161"/>
      <c r="AU933" s="161"/>
      <c r="AV933" s="161"/>
      <c r="AW933" s="161"/>
      <c r="AX933" s="161"/>
      <c r="AY933" s="161"/>
      <c r="AZ933" s="161"/>
      <c r="BA933" s="161"/>
      <c r="BB933" s="161"/>
      <c r="BC933" s="8"/>
      <c r="BD933" s="173"/>
      <c r="BE933" s="773"/>
      <c r="BF933" s="173"/>
      <c r="BG933" s="173"/>
      <c r="BH933" s="173"/>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row>
    <row r="934" spans="1:85" s="3" customFormat="1" ht="12.75" customHeight="1">
      <c r="A934" s="770"/>
      <c r="B934" s="7"/>
      <c r="C934" s="1420" t="s">
        <v>11</v>
      </c>
      <c r="D934" s="1420"/>
      <c r="E934" s="1420"/>
      <c r="F934" s="1420"/>
      <c r="G934" s="1420"/>
      <c r="H934" s="1420"/>
      <c r="I934" s="1420"/>
      <c r="J934" s="736"/>
      <c r="K934" s="736"/>
      <c r="L934" s="736"/>
      <c r="M934" s="736"/>
      <c r="N934" s="737"/>
      <c r="O934" s="737"/>
      <c r="P934" s="737"/>
      <c r="Q934" s="737"/>
      <c r="R934" s="737"/>
      <c r="S934" s="737"/>
      <c r="T934" s="737"/>
      <c r="U934" s="737"/>
      <c r="V934" s="737"/>
      <c r="W934" s="737"/>
      <c r="X934" s="737"/>
      <c r="Y934" s="739"/>
      <c r="Z934" s="739"/>
      <c r="AA934" s="739"/>
      <c r="AB934" s="739"/>
      <c r="AC934" s="739"/>
      <c r="AD934" s="739"/>
      <c r="AE934" s="739"/>
      <c r="AF934" s="739"/>
      <c r="AG934" s="739"/>
      <c r="AH934" s="739"/>
      <c r="AI934" s="739"/>
      <c r="AJ934" s="739"/>
      <c r="AK934" s="739"/>
      <c r="AL934" s="739"/>
      <c r="AM934" s="739"/>
      <c r="AN934" s="739"/>
      <c r="AO934" s="739"/>
      <c r="AP934" s="739"/>
      <c r="AQ934" s="739"/>
      <c r="AR934" s="739"/>
      <c r="AS934" s="739"/>
      <c r="AT934" s="739"/>
      <c r="AU934" s="739"/>
      <c r="AV934" s="739"/>
      <c r="AW934" s="739"/>
      <c r="AX934" s="1421"/>
      <c r="AY934" s="1421"/>
      <c r="AZ934" s="1421"/>
      <c r="BA934" s="1421"/>
      <c r="BB934" s="739"/>
      <c r="BC934" s="8"/>
      <c r="BD934" s="173"/>
      <c r="BE934" s="773"/>
      <c r="BF934" s="173"/>
      <c r="BG934" s="173"/>
      <c r="BH934" s="173"/>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row>
    <row r="935" spans="1:85" s="3" customFormat="1" ht="12.75" customHeight="1">
      <c r="A935" s="770"/>
      <c r="B935" s="7"/>
      <c r="C935" s="1420"/>
      <c r="D935" s="1420"/>
      <c r="E935" s="1420"/>
      <c r="F935" s="1420"/>
      <c r="G935" s="1420"/>
      <c r="H935" s="1420"/>
      <c r="I935" s="1420"/>
      <c r="J935" s="736"/>
      <c r="K935" s="736"/>
      <c r="L935" s="736"/>
      <c r="M935" s="736"/>
      <c r="N935" s="737"/>
      <c r="O935" s="737"/>
      <c r="P935" s="737"/>
      <c r="Q935" s="737"/>
      <c r="R935" s="737"/>
      <c r="S935" s="737"/>
      <c r="T935" s="737"/>
      <c r="U935" s="737"/>
      <c r="V935" s="737"/>
      <c r="W935" s="737"/>
      <c r="X935" s="737"/>
      <c r="Y935" s="739"/>
      <c r="Z935" s="739"/>
      <c r="AA935" s="739"/>
      <c r="AB935" s="739"/>
      <c r="AC935" s="739"/>
      <c r="AD935" s="739"/>
      <c r="AE935" s="739"/>
      <c r="AF935" s="739"/>
      <c r="AG935" s="739"/>
      <c r="AH935" s="739"/>
      <c r="AI935" s="739"/>
      <c r="AJ935" s="739"/>
      <c r="AK935" s="739"/>
      <c r="AL935" s="739"/>
      <c r="AM935" s="739"/>
      <c r="AN935" s="739"/>
      <c r="AO935" s="739"/>
      <c r="AP935" s="739"/>
      <c r="AQ935" s="739"/>
      <c r="AR935" s="739"/>
      <c r="AS935" s="739"/>
      <c r="AT935" s="739"/>
      <c r="AU935" s="739"/>
      <c r="AV935" s="739"/>
      <c r="AW935" s="739"/>
      <c r="AX935" s="1421"/>
      <c r="AY935" s="1421"/>
      <c r="AZ935" s="1421"/>
      <c r="BA935" s="1421"/>
      <c r="BB935" s="739"/>
      <c r="BC935" s="8"/>
      <c r="BD935" s="173"/>
      <c r="BE935" s="773"/>
      <c r="BF935" s="173"/>
      <c r="BG935" s="173"/>
      <c r="BH935" s="173"/>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row>
    <row r="936" spans="1:85" s="3" customFormat="1" ht="15" customHeight="1">
      <c r="A936" s="770"/>
      <c r="B936" s="7"/>
      <c r="C936" s="161"/>
      <c r="D936" s="161"/>
      <c r="E936" s="161"/>
      <c r="F936" s="161"/>
      <c r="G936" s="161"/>
      <c r="H936" s="161"/>
      <c r="I936" s="161"/>
      <c r="J936" s="161"/>
      <c r="K936" s="161"/>
      <c r="L936" s="161"/>
      <c r="M936" s="161"/>
      <c r="N936" s="161"/>
      <c r="O936" s="161"/>
      <c r="P936" s="161"/>
      <c r="Q936" s="161"/>
      <c r="R936" s="161"/>
      <c r="S936" s="161"/>
      <c r="T936" s="161"/>
      <c r="U936" s="161"/>
      <c r="V936" s="161"/>
      <c r="W936" s="161"/>
      <c r="X936" s="161"/>
      <c r="Y936" s="161"/>
      <c r="Z936" s="161"/>
      <c r="AA936" s="161"/>
      <c r="AB936" s="161"/>
      <c r="AC936" s="161"/>
      <c r="AD936" s="161"/>
      <c r="AE936" s="161"/>
      <c r="AF936" s="161"/>
      <c r="AG936" s="161"/>
      <c r="AH936" s="161"/>
      <c r="AI936" s="161"/>
      <c r="AJ936" s="161"/>
      <c r="AK936" s="161"/>
      <c r="AL936" s="161"/>
      <c r="AM936" s="161"/>
      <c r="AN936" s="161"/>
      <c r="AO936" s="161"/>
      <c r="AP936" s="161"/>
      <c r="AQ936" s="161"/>
      <c r="AR936" s="161"/>
      <c r="AS936" s="161"/>
      <c r="AT936" s="161"/>
      <c r="AU936" s="161"/>
      <c r="AV936" s="161"/>
      <c r="AW936" s="161"/>
      <c r="AX936" s="654"/>
      <c r="AY936" s="654"/>
      <c r="AZ936" s="654"/>
      <c r="BA936" s="654"/>
      <c r="BB936" s="161"/>
      <c r="BC936" s="8"/>
      <c r="BD936" s="173"/>
      <c r="BE936" s="773"/>
      <c r="BF936" s="173"/>
      <c r="BG936" s="173"/>
      <c r="BH936" s="173"/>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row>
    <row r="937" spans="1:85" s="3" customFormat="1" ht="16.5">
      <c r="A937" s="770"/>
      <c r="B937" s="7"/>
      <c r="C937" s="1434" t="s">
        <v>11</v>
      </c>
      <c r="D937" s="1434"/>
      <c r="E937" s="1434"/>
      <c r="F937" s="1434"/>
      <c r="V937" s="346"/>
      <c r="W937" s="346"/>
      <c r="X937" s="161"/>
      <c r="Y937" s="161"/>
      <c r="Z937" s="161"/>
      <c r="AA937" s="161"/>
      <c r="AR937" s="161"/>
      <c r="AS937" s="161"/>
      <c r="AT937" s="161"/>
      <c r="AU937" s="161"/>
      <c r="AV937" s="161"/>
      <c r="AW937" s="189"/>
      <c r="AX937" s="654"/>
      <c r="AY937" s="654"/>
      <c r="AZ937" s="654"/>
      <c r="BA937" s="654"/>
      <c r="BB937" s="161"/>
      <c r="BC937" s="8"/>
      <c r="BD937" s="173"/>
      <c r="BE937" s="773"/>
      <c r="BF937" s="173"/>
      <c r="BG937" s="173"/>
      <c r="BH937" s="173"/>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row>
    <row r="938" spans="1:85" s="3" customFormat="1" ht="15" customHeight="1">
      <c r="A938" s="770"/>
      <c r="B938" s="7"/>
      <c r="C938" s="1434"/>
      <c r="D938" s="1434"/>
      <c r="E938" s="1434"/>
      <c r="F938" s="1434"/>
      <c r="I938" s="1565" t="s">
        <v>353</v>
      </c>
      <c r="J938" s="1565"/>
      <c r="K938" s="1565"/>
      <c r="L938" s="1565"/>
      <c r="M938" s="1565"/>
      <c r="N938" s="1565"/>
      <c r="O938" s="1565"/>
      <c r="P938" s="1565"/>
      <c r="Q938" s="1564" t="s">
        <v>12</v>
      </c>
      <c r="R938" s="1564"/>
      <c r="S938" s="1564"/>
      <c r="T938" s="1564"/>
      <c r="U938" s="1564"/>
      <c r="V938" s="1564"/>
      <c r="W938" s="1564"/>
      <c r="X938" s="83"/>
      <c r="Y938" s="161"/>
      <c r="Z938" s="161"/>
      <c r="AA938" s="161"/>
      <c r="AR938" s="1371" t="s">
        <v>352</v>
      </c>
      <c r="AS938" s="1371"/>
      <c r="AT938" s="1371"/>
      <c r="AU938" s="1371"/>
      <c r="AV938" s="1371"/>
      <c r="AW938" s="1371"/>
      <c r="AX938" s="1559">
        <f>'Control Panel'!E1150</f>
        <v>0</v>
      </c>
      <c r="AY938" s="1559"/>
      <c r="AZ938" s="1559"/>
      <c r="BA938" s="1559"/>
      <c r="BB938" s="161"/>
      <c r="BC938" s="8"/>
      <c r="BD938" s="173"/>
      <c r="BE938" s="773"/>
      <c r="BF938" s="173"/>
      <c r="BG938" s="173"/>
      <c r="BH938" s="173"/>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row>
    <row r="939" spans="1:85" s="3" customFormat="1" ht="9" customHeight="1">
      <c r="A939" s="770"/>
      <c r="B939" s="7"/>
      <c r="C939" s="161"/>
      <c r="D939" s="161"/>
      <c r="E939" s="161"/>
      <c r="F939" s="161"/>
      <c r="I939" s="161"/>
      <c r="J939" s="161"/>
      <c r="K939" s="161"/>
      <c r="L939" s="161"/>
      <c r="M939" s="161"/>
      <c r="N939" s="161"/>
      <c r="O939" s="161"/>
      <c r="P939" s="161"/>
      <c r="Q939" s="161"/>
      <c r="R939" s="161"/>
      <c r="S939" s="161"/>
      <c r="T939" s="161"/>
      <c r="U939" s="161"/>
      <c r="V939" s="161"/>
      <c r="W939" s="161"/>
      <c r="X939" s="161"/>
      <c r="Y939" s="161"/>
      <c r="Z939" s="161"/>
      <c r="AA939" s="161"/>
      <c r="AB939" s="161"/>
      <c r="AC939" s="161"/>
      <c r="AD939" s="161"/>
      <c r="AE939" s="161"/>
      <c r="AF939" s="161"/>
      <c r="AG939" s="161"/>
      <c r="AH939" s="161"/>
      <c r="AI939" s="161"/>
      <c r="AJ939" s="161"/>
      <c r="AK939" s="161"/>
      <c r="AL939" s="161"/>
      <c r="AM939" s="161"/>
      <c r="AN939" s="161"/>
      <c r="AO939" s="161"/>
      <c r="AP939" s="161"/>
      <c r="AQ939" s="161"/>
      <c r="AR939" s="161"/>
      <c r="AS939" s="161"/>
      <c r="AT939" s="161"/>
      <c r="AU939" s="161"/>
      <c r="AV939" s="161"/>
      <c r="AW939" s="161"/>
      <c r="AX939" s="654"/>
      <c r="AY939" s="654"/>
      <c r="AZ939" s="654"/>
      <c r="BA939" s="654"/>
      <c r="BB939" s="161"/>
      <c r="BC939" s="8"/>
      <c r="BD939" s="173"/>
      <c r="BE939" s="773"/>
      <c r="BF939" s="173"/>
      <c r="BG939" s="173"/>
      <c r="BH939" s="173"/>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row>
    <row r="940" spans="1:85" s="3" customFormat="1" ht="9" customHeight="1">
      <c r="A940" s="770"/>
      <c r="B940" s="7"/>
      <c r="C940" s="161"/>
      <c r="D940" s="161"/>
      <c r="E940" s="161"/>
      <c r="F940" s="161"/>
      <c r="G940" s="161"/>
      <c r="H940" s="161"/>
      <c r="I940" s="161"/>
      <c r="J940" s="161"/>
      <c r="K940" s="161"/>
      <c r="L940" s="161"/>
      <c r="M940" s="161"/>
      <c r="N940" s="161"/>
      <c r="O940" s="161"/>
      <c r="P940" s="161"/>
      <c r="Q940" s="161"/>
      <c r="R940" s="161"/>
      <c r="S940" s="161"/>
      <c r="T940" s="161"/>
      <c r="U940" s="161"/>
      <c r="V940" s="161"/>
      <c r="W940" s="161"/>
      <c r="X940" s="161"/>
      <c r="Y940" s="161"/>
      <c r="Z940" s="161"/>
      <c r="AA940" s="161"/>
      <c r="AB940" s="161"/>
      <c r="AC940" s="161"/>
      <c r="AD940" s="161"/>
      <c r="AE940" s="161"/>
      <c r="AF940" s="161"/>
      <c r="AG940" s="161"/>
      <c r="AH940" s="161"/>
      <c r="AI940" s="161"/>
      <c r="AJ940" s="161"/>
      <c r="AK940" s="161"/>
      <c r="AL940" s="161"/>
      <c r="AM940" s="161"/>
      <c r="AN940" s="161"/>
      <c r="AO940" s="161"/>
      <c r="AP940" s="161"/>
      <c r="AQ940" s="161"/>
      <c r="AR940" s="161"/>
      <c r="AS940" s="161"/>
      <c r="AT940" s="161"/>
      <c r="AU940" s="161"/>
      <c r="AV940" s="161"/>
      <c r="AW940" s="161"/>
      <c r="AX940" s="161"/>
      <c r="AY940" s="161"/>
      <c r="AZ940" s="161"/>
      <c r="BA940" s="161"/>
      <c r="BB940" s="161"/>
      <c r="BC940" s="8"/>
      <c r="BD940" s="173"/>
      <c r="BE940" s="773"/>
      <c r="BF940" s="173"/>
      <c r="BG940" s="173"/>
      <c r="BH940" s="173"/>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row>
    <row r="941" spans="1:85" s="3" customFormat="1" ht="12.75" hidden="1" customHeight="1">
      <c r="A941" s="770"/>
      <c r="B941" s="7"/>
      <c r="C941" s="1420" t="s">
        <v>138</v>
      </c>
      <c r="D941" s="1420"/>
      <c r="E941" s="1420"/>
      <c r="F941" s="1420"/>
      <c r="G941" s="1420"/>
      <c r="H941" s="1420"/>
      <c r="I941" s="1420"/>
      <c r="J941" s="756"/>
      <c r="K941" s="756"/>
      <c r="L941" s="756"/>
      <c r="M941" s="756"/>
      <c r="N941" s="757"/>
      <c r="O941" s="757"/>
      <c r="P941" s="757"/>
      <c r="Q941" s="757"/>
      <c r="R941" s="757"/>
      <c r="S941" s="757"/>
      <c r="T941" s="757"/>
      <c r="U941" s="757"/>
      <c r="V941" s="757"/>
      <c r="W941" s="757"/>
      <c r="X941" s="757"/>
      <c r="Y941" s="758"/>
      <c r="Z941" s="758"/>
      <c r="AA941" s="758"/>
      <c r="AB941" s="758"/>
      <c r="AC941" s="758"/>
      <c r="AD941" s="758"/>
      <c r="AE941" s="758"/>
      <c r="AF941" s="758"/>
      <c r="AG941" s="758"/>
      <c r="AH941" s="758"/>
      <c r="AI941" s="758"/>
      <c r="AJ941" s="758"/>
      <c r="AK941" s="758"/>
      <c r="AL941" s="758"/>
      <c r="AM941" s="758"/>
      <c r="AN941" s="758"/>
      <c r="AO941" s="758"/>
      <c r="AP941" s="758"/>
      <c r="AQ941" s="758"/>
      <c r="AR941" s="758"/>
      <c r="AS941" s="758"/>
      <c r="AT941" s="758"/>
      <c r="AU941" s="758"/>
      <c r="AV941" s="758"/>
      <c r="AW941" s="758"/>
      <c r="AX941" s="1420"/>
      <c r="AY941" s="1420"/>
      <c r="AZ941" s="1420"/>
      <c r="BA941" s="1420"/>
      <c r="BB941" s="758"/>
      <c r="BC941" s="8"/>
      <c r="BD941" s="173"/>
      <c r="BE941" s="773"/>
      <c r="BF941" s="173"/>
      <c r="BG941" s="173"/>
      <c r="BH941" s="173"/>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row>
    <row r="942" spans="1:85" s="3" customFormat="1" ht="12.75" hidden="1" customHeight="1">
      <c r="A942" s="770"/>
      <c r="B942" s="7"/>
      <c r="C942" s="1420"/>
      <c r="D942" s="1420"/>
      <c r="E942" s="1420"/>
      <c r="F942" s="1420"/>
      <c r="G942" s="1420"/>
      <c r="H942" s="1420"/>
      <c r="I942" s="1420"/>
      <c r="J942" s="756"/>
      <c r="K942" s="756"/>
      <c r="L942" s="756"/>
      <c r="M942" s="756"/>
      <c r="N942" s="757"/>
      <c r="O942" s="757"/>
      <c r="P942" s="757"/>
      <c r="Q942" s="757"/>
      <c r="R942" s="757"/>
      <c r="S942" s="757"/>
      <c r="T942" s="757"/>
      <c r="U942" s="757"/>
      <c r="V942" s="757"/>
      <c r="W942" s="757"/>
      <c r="X942" s="757"/>
      <c r="Y942" s="758"/>
      <c r="Z942" s="758"/>
      <c r="AA942" s="758"/>
      <c r="AB942" s="758"/>
      <c r="AC942" s="758"/>
      <c r="AD942" s="758"/>
      <c r="AE942" s="758"/>
      <c r="AF942" s="758"/>
      <c r="AG942" s="758"/>
      <c r="AH942" s="758"/>
      <c r="AI942" s="758"/>
      <c r="AJ942" s="758"/>
      <c r="AK942" s="758"/>
      <c r="AL942" s="758"/>
      <c r="AM942" s="758"/>
      <c r="AN942" s="758"/>
      <c r="AO942" s="758"/>
      <c r="AP942" s="758"/>
      <c r="AQ942" s="758"/>
      <c r="AR942" s="758"/>
      <c r="AS942" s="758"/>
      <c r="AT942" s="758"/>
      <c r="AU942" s="758"/>
      <c r="AV942" s="758"/>
      <c r="AW942" s="758"/>
      <c r="AX942" s="1420"/>
      <c r="AY942" s="1420"/>
      <c r="AZ942" s="1420"/>
      <c r="BA942" s="1420"/>
      <c r="BB942" s="758"/>
      <c r="BC942" s="8"/>
      <c r="BD942" s="173"/>
      <c r="BE942" s="773"/>
      <c r="BF942" s="173"/>
      <c r="BG942" s="173"/>
      <c r="BH942" s="173"/>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row>
    <row r="943" spans="1:85" s="3" customFormat="1" ht="9.75" hidden="1" customHeight="1">
      <c r="A943" s="770"/>
      <c r="B943" s="7"/>
      <c r="C943" s="161"/>
      <c r="D943" s="161"/>
      <c r="E943" s="161"/>
      <c r="F943" s="161"/>
      <c r="G943" s="161"/>
      <c r="H943" s="161"/>
      <c r="I943" s="161"/>
      <c r="J943" s="161"/>
      <c r="K943" s="161"/>
      <c r="L943" s="161"/>
      <c r="M943" s="161"/>
      <c r="N943" s="161"/>
      <c r="O943" s="161"/>
      <c r="P943" s="161"/>
      <c r="Q943" s="161"/>
      <c r="R943" s="161"/>
      <c r="S943" s="161"/>
      <c r="T943" s="161"/>
      <c r="U943" s="161"/>
      <c r="V943" s="161"/>
      <c r="W943" s="161"/>
      <c r="X943" s="161"/>
      <c r="Y943" s="161"/>
      <c r="Z943" s="161"/>
      <c r="AA943" s="161"/>
      <c r="AB943" s="161"/>
      <c r="AC943" s="161"/>
      <c r="AD943" s="161"/>
      <c r="AE943" s="161"/>
      <c r="AF943" s="161"/>
      <c r="AR943" s="161"/>
      <c r="AS943" s="161"/>
      <c r="AT943" s="161"/>
      <c r="AU943" s="161"/>
      <c r="AV943" s="161"/>
      <c r="BB943" s="161"/>
      <c r="BC943" s="8"/>
      <c r="BD943" s="173"/>
      <c r="BE943" s="773"/>
      <c r="BF943" s="173"/>
      <c r="BG943" s="173"/>
      <c r="BH943" s="173"/>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row>
    <row r="944" spans="1:85" s="3" customFormat="1" ht="18.75" hidden="1" customHeight="1">
      <c r="A944" s="770"/>
      <c r="B944" s="7"/>
      <c r="C944" s="1434" t="s">
        <v>137</v>
      </c>
      <c r="D944" s="1434"/>
      <c r="E944" s="1434"/>
      <c r="F944" s="1434"/>
      <c r="G944" s="161"/>
      <c r="J944" s="110"/>
      <c r="K944" s="701" t="s">
        <v>190</v>
      </c>
      <c r="L944" s="655"/>
      <c r="M944" s="654"/>
      <c r="N944" s="654"/>
      <c r="O944" s="663"/>
      <c r="P944" s="663"/>
      <c r="AT944" s="76"/>
      <c r="AU944" s="76"/>
      <c r="AV944" s="76"/>
      <c r="BB944" s="161"/>
      <c r="BC944" s="8"/>
      <c r="BD944" s="173"/>
      <c r="BE944" s="773"/>
      <c r="BF944" s="173"/>
      <c r="BG944" s="173"/>
      <c r="BH944" s="173"/>
      <c r="BI944" s="173"/>
      <c r="BJ944" s="173"/>
      <c r="BK944" s="173"/>
      <c r="BL944" s="173"/>
      <c r="BM944" s="4"/>
      <c r="BN944" s="4"/>
      <c r="BO944" s="4"/>
      <c r="BP944" s="4"/>
      <c r="BQ944" s="4"/>
      <c r="BR944" s="4"/>
      <c r="BS944" s="4"/>
      <c r="BT944" s="4"/>
      <c r="BU944" s="4"/>
      <c r="BV944" s="4"/>
      <c r="BW944" s="4"/>
      <c r="BX944" s="4"/>
      <c r="BY944" s="4"/>
      <c r="BZ944" s="4"/>
      <c r="CA944" s="4"/>
      <c r="CB944" s="4"/>
      <c r="CC944" s="4"/>
      <c r="CD944" s="4"/>
      <c r="CE944" s="4"/>
      <c r="CF944" s="4"/>
      <c r="CG944" s="4"/>
    </row>
    <row r="945" spans="1:85" s="3" customFormat="1" ht="18" hidden="1" customHeight="1">
      <c r="A945" s="770"/>
      <c r="B945" s="7"/>
      <c r="C945" s="1434"/>
      <c r="D945" s="1434"/>
      <c r="E945" s="1434"/>
      <c r="F945" s="1434"/>
      <c r="G945" s="161"/>
      <c r="J945" s="110"/>
      <c r="K945" s="110"/>
      <c r="L945" s="110"/>
      <c r="M945" s="110"/>
      <c r="N945" s="110"/>
      <c r="AR945" s="1289"/>
      <c r="AS945" s="1289"/>
      <c r="AT945" s="1289"/>
      <c r="AU945" s="1289"/>
      <c r="AV945" s="1289"/>
      <c r="AW945" s="1289"/>
      <c r="AX945" s="1289"/>
      <c r="AY945" s="1289"/>
      <c r="AZ945" s="1289"/>
      <c r="BA945" s="1289"/>
      <c r="BB945" s="1289"/>
      <c r="BC945" s="8"/>
      <c r="BD945" s="173"/>
      <c r="BE945" s="773"/>
      <c r="BF945" s="173"/>
      <c r="BG945" s="173"/>
      <c r="BH945" s="173"/>
      <c r="BI945" s="173"/>
      <c r="BJ945" s="173"/>
      <c r="BK945" s="173"/>
      <c r="BL945" s="173"/>
      <c r="BM945" s="4"/>
      <c r="BN945" s="4"/>
      <c r="BO945" s="4"/>
      <c r="BP945" s="4"/>
      <c r="BQ945" s="4"/>
      <c r="BR945" s="4"/>
      <c r="BS945" s="4"/>
      <c r="BT945" s="4"/>
      <c r="BU945" s="4"/>
      <c r="BV945" s="4"/>
      <c r="BW945" s="4"/>
      <c r="BX945" s="4"/>
      <c r="BY945" s="4"/>
      <c r="BZ945" s="4"/>
      <c r="CA945" s="4"/>
      <c r="CB945" s="4"/>
      <c r="CC945" s="4"/>
      <c r="CD945" s="4"/>
      <c r="CE945" s="4"/>
      <c r="CF945" s="4"/>
      <c r="CG945" s="4"/>
    </row>
    <row r="946" spans="1:85" s="3" customFormat="1" ht="14.25" hidden="1" customHeight="1">
      <c r="A946" s="770"/>
      <c r="B946" s="7"/>
      <c r="C946" s="1434"/>
      <c r="D946" s="1434"/>
      <c r="E946" s="1434"/>
      <c r="F946" s="1434"/>
      <c r="G946" s="161"/>
      <c r="J946" s="161"/>
      <c r="K946" s="16"/>
      <c r="L946" s="161"/>
      <c r="M946" s="161"/>
      <c r="N946" s="161"/>
      <c r="AR946" s="1289"/>
      <c r="AS946" s="1289"/>
      <c r="AT946" s="1289"/>
      <c r="AU946" s="1289"/>
      <c r="AV946" s="1289"/>
      <c r="AW946" s="1289"/>
      <c r="AX946" s="1289"/>
      <c r="AY946" s="1289"/>
      <c r="AZ946" s="1289"/>
      <c r="BA946" s="1289"/>
      <c r="BB946" s="1289"/>
      <c r="BC946" s="8"/>
      <c r="BD946" s="173"/>
      <c r="BE946" s="773"/>
      <c r="BF946" s="173"/>
      <c r="BG946" s="173"/>
      <c r="BH946" s="173"/>
      <c r="BI946" s="173"/>
      <c r="BJ946" s="173"/>
      <c r="BK946" s="173"/>
      <c r="BL946" s="173"/>
      <c r="BM946" s="4"/>
      <c r="BN946" s="4"/>
      <c r="BO946" s="4"/>
      <c r="BP946" s="4"/>
      <c r="BQ946" s="4"/>
      <c r="BR946" s="4"/>
      <c r="BS946" s="4"/>
      <c r="BT946" s="4"/>
      <c r="BU946" s="4"/>
      <c r="BV946" s="4"/>
      <c r="BW946" s="4"/>
      <c r="BX946" s="4"/>
      <c r="BY946" s="4"/>
      <c r="BZ946" s="4"/>
      <c r="CA946" s="4"/>
      <c r="CB946" s="4"/>
      <c r="CC946" s="4"/>
      <c r="CD946" s="4"/>
      <c r="CE946" s="4"/>
      <c r="CF946" s="4"/>
      <c r="CG946" s="4"/>
    </row>
    <row r="947" spans="1:85" s="3" customFormat="1" ht="15.75" hidden="1" customHeight="1">
      <c r="A947" s="770"/>
      <c r="B947" s="7"/>
      <c r="C947" s="1434"/>
      <c r="D947" s="1434"/>
      <c r="E947" s="1434"/>
      <c r="F947" s="1434"/>
      <c r="G947" s="220"/>
      <c r="J947" s="1435"/>
      <c r="K947" s="1435"/>
      <c r="L947" s="1435"/>
      <c r="M947" s="1435"/>
      <c r="N947" s="220"/>
      <c r="AR947" s="1289"/>
      <c r="AS947" s="1289"/>
      <c r="AT947" s="1289"/>
      <c r="AU947" s="1289"/>
      <c r="AV947" s="1289"/>
      <c r="AW947" s="1289"/>
      <c r="AX947" s="1289"/>
      <c r="AY947" s="1289"/>
      <c r="AZ947" s="1289"/>
      <c r="BA947" s="1289"/>
      <c r="BB947" s="1289"/>
      <c r="BC947" s="8"/>
      <c r="BD947" s="173"/>
      <c r="BE947" s="773"/>
      <c r="BF947" s="173"/>
      <c r="BG947" s="173"/>
      <c r="BH947" s="173"/>
      <c r="BI947" s="173"/>
      <c r="BJ947" s="173"/>
      <c r="BK947" s="173"/>
      <c r="BL947" s="173"/>
      <c r="BM947" s="4"/>
      <c r="BN947" s="4"/>
      <c r="BO947" s="4"/>
      <c r="BP947" s="4"/>
      <c r="BQ947" s="4"/>
      <c r="BR947" s="4"/>
      <c r="BS947" s="4"/>
      <c r="BT947" s="4"/>
      <c r="BU947" s="4"/>
      <c r="BV947" s="4"/>
      <c r="BW947" s="4"/>
      <c r="BX947" s="4"/>
      <c r="BY947" s="4"/>
      <c r="BZ947" s="4"/>
      <c r="CA947" s="4"/>
      <c r="CB947" s="4"/>
      <c r="CC947" s="4"/>
      <c r="CD947" s="4"/>
      <c r="CE947" s="4"/>
      <c r="CF947" s="4"/>
      <c r="CG947" s="4"/>
    </row>
    <row r="948" spans="1:85" s="3" customFormat="1" ht="26.25" hidden="1" customHeight="1">
      <c r="A948" s="770"/>
      <c r="B948" s="7"/>
      <c r="C948" s="177"/>
      <c r="D948" s="177"/>
      <c r="E948" s="177"/>
      <c r="F948" s="177"/>
      <c r="G948" s="161"/>
      <c r="H948" s="161"/>
      <c r="I948" s="161"/>
      <c r="J948" s="161"/>
      <c r="K948" s="161"/>
      <c r="L948" s="161"/>
      <c r="AQ948" s="1289"/>
      <c r="AR948" s="1195"/>
      <c r="AT948" s="1583"/>
      <c r="AU948" s="1583"/>
      <c r="AV948" s="1583"/>
      <c r="AW948" s="1583"/>
      <c r="AX948" s="1583"/>
      <c r="AY948" s="1583"/>
      <c r="AZ948" s="1289"/>
      <c r="BA948" s="1289"/>
      <c r="BB948" s="1195"/>
      <c r="BC948" s="8"/>
      <c r="BD948" s="173"/>
      <c r="BE948" s="773"/>
      <c r="BF948" s="173"/>
      <c r="BG948" s="173"/>
      <c r="BH948" s="173"/>
      <c r="BI948" s="173"/>
      <c r="BJ948" s="173"/>
      <c r="BK948" s="173"/>
      <c r="BL948" s="173"/>
      <c r="BM948" s="4"/>
      <c r="BN948" s="4"/>
      <c r="BO948" s="4"/>
      <c r="BP948" s="4"/>
      <c r="BQ948" s="4"/>
      <c r="BR948" s="4"/>
      <c r="BS948" s="4"/>
      <c r="BT948" s="4"/>
      <c r="BU948" s="4"/>
      <c r="BV948" s="4"/>
      <c r="BW948" s="4"/>
      <c r="BX948" s="4"/>
      <c r="BY948" s="4"/>
      <c r="BZ948" s="4"/>
      <c r="CA948" s="4"/>
      <c r="CB948" s="4"/>
      <c r="CC948" s="4"/>
      <c r="CD948" s="4"/>
      <c r="CE948" s="4"/>
      <c r="CF948" s="4"/>
      <c r="CG948" s="4"/>
    </row>
    <row r="949" spans="1:85" s="4" customFormat="1" ht="9.75" hidden="1" customHeight="1">
      <c r="A949" s="770"/>
      <c r="B949" s="7"/>
      <c r="C949" s="161"/>
      <c r="D949" s="161"/>
      <c r="E949" s="161"/>
      <c r="F949" s="161"/>
      <c r="G949" s="161"/>
      <c r="H949" s="161"/>
      <c r="I949" s="161"/>
      <c r="J949" s="161"/>
      <c r="K949" s="161"/>
      <c r="L949" s="161"/>
      <c r="M949" s="161"/>
      <c r="N949" s="161"/>
      <c r="O949" s="161"/>
      <c r="P949" s="161"/>
      <c r="Q949" s="161"/>
      <c r="R949" s="161"/>
      <c r="S949" s="161"/>
      <c r="T949" s="161"/>
      <c r="U949" s="161"/>
      <c r="V949" s="161"/>
      <c r="W949" s="161"/>
      <c r="X949" s="161"/>
      <c r="Y949" s="161"/>
      <c r="Z949" s="161"/>
      <c r="AA949" s="161"/>
      <c r="AB949" s="161"/>
      <c r="AC949" s="161"/>
      <c r="AD949" s="161"/>
      <c r="AE949" s="161"/>
      <c r="AF949" s="161"/>
      <c r="AG949" s="161"/>
      <c r="AH949" s="3"/>
      <c r="AI949" s="3"/>
      <c r="AJ949" s="3"/>
      <c r="AK949" s="3"/>
      <c r="AL949" s="3"/>
      <c r="AM949" s="3"/>
      <c r="AN949" s="3"/>
      <c r="AO949" s="3"/>
      <c r="AP949" s="3"/>
      <c r="AQ949" s="1289"/>
      <c r="AR949" s="1195"/>
      <c r="AS949" s="3"/>
      <c r="AT949" s="1583"/>
      <c r="AU949" s="1583"/>
      <c r="AV949" s="1583"/>
      <c r="AW949" s="1583"/>
      <c r="AX949" s="1583"/>
      <c r="AY949" s="1583"/>
      <c r="AZ949" s="1289"/>
      <c r="BA949" s="1289"/>
      <c r="BB949" s="1195"/>
      <c r="BC949" s="8"/>
      <c r="BD949" s="173"/>
      <c r="BE949" s="773"/>
      <c r="BF949" s="173"/>
      <c r="BG949" s="173"/>
      <c r="BH949" s="173"/>
    </row>
    <row r="950" spans="1:85" s="4" customFormat="1" ht="9.75" hidden="1" customHeight="1">
      <c r="A950" s="770"/>
      <c r="B950" s="7"/>
      <c r="C950" s="161"/>
      <c r="D950" s="161"/>
      <c r="E950" s="161"/>
      <c r="F950" s="161"/>
      <c r="G950" s="161"/>
      <c r="H950" s="161"/>
      <c r="I950" s="161"/>
      <c r="J950" s="161"/>
      <c r="K950" s="161"/>
      <c r="L950" s="14"/>
      <c r="M950" s="14"/>
      <c r="N950" s="14"/>
      <c r="O950" s="161"/>
      <c r="P950" s="161"/>
      <c r="Q950" s="161"/>
      <c r="R950" s="161"/>
      <c r="S950" s="161"/>
      <c r="T950" s="161"/>
      <c r="U950" s="161"/>
      <c r="V950" s="161"/>
      <c r="W950" s="161"/>
      <c r="X950" s="161"/>
      <c r="Y950" s="161"/>
      <c r="Z950" s="161"/>
      <c r="AA950" s="161"/>
      <c r="AB950" s="161"/>
      <c r="AC950" s="161"/>
      <c r="AD950" s="161"/>
      <c r="AE950" s="161"/>
      <c r="AF950" s="161"/>
      <c r="AG950" s="161"/>
      <c r="AH950" s="161"/>
      <c r="AI950" s="161"/>
      <c r="AJ950" s="161"/>
      <c r="AK950" s="161"/>
      <c r="AL950" s="161"/>
      <c r="AM950" s="161"/>
      <c r="AN950" s="3"/>
      <c r="AO950" s="3"/>
      <c r="AP950" s="3"/>
      <c r="AQ950" s="3"/>
      <c r="AR950" s="3"/>
      <c r="AS950" s="3"/>
      <c r="AT950" s="3"/>
      <c r="AU950" s="3"/>
      <c r="AV950" s="3"/>
      <c r="AW950" s="3"/>
      <c r="AX950" s="161"/>
      <c r="AY950" s="161"/>
      <c r="AZ950" s="161"/>
      <c r="BA950" s="161"/>
      <c r="BB950" s="161"/>
      <c r="BC950" s="8"/>
      <c r="BD950" s="173"/>
      <c r="BE950" s="773"/>
      <c r="BF950" s="173"/>
      <c r="BG950" s="173"/>
      <c r="BH950" s="173"/>
    </row>
    <row r="951" spans="1:85" s="4" customFormat="1" ht="7.5" customHeight="1">
      <c r="A951" s="770"/>
      <c r="B951" s="7"/>
      <c r="C951" s="1553" t="s">
        <v>285</v>
      </c>
      <c r="D951" s="1554"/>
      <c r="E951" s="1554"/>
      <c r="F951" s="1554"/>
      <c r="G951" s="1554"/>
      <c r="H951" s="719"/>
      <c r="I951" s="719"/>
      <c r="J951" s="719"/>
      <c r="K951" s="1572"/>
      <c r="L951" s="1572"/>
      <c r="M951" s="1572"/>
      <c r="N951" s="1572"/>
      <c r="O951" s="1572"/>
      <c r="P951" s="1572"/>
      <c r="Q951" s="1572"/>
      <c r="R951" s="1572"/>
      <c r="S951" s="719"/>
      <c r="T951" s="719"/>
      <c r="U951" s="719"/>
      <c r="V951" s="719"/>
      <c r="W951" s="719"/>
      <c r="X951" s="719"/>
      <c r="Y951" s="719"/>
      <c r="Z951" s="719"/>
      <c r="AA951" s="719"/>
      <c r="AB951" s="719"/>
      <c r="AC951" s="719"/>
      <c r="AD951" s="719"/>
      <c r="AE951" s="719"/>
      <c r="AF951" s="719"/>
      <c r="AG951" s="719"/>
      <c r="AH951" s="719"/>
      <c r="AI951" s="719"/>
      <c r="AJ951" s="719"/>
      <c r="AK951" s="719"/>
      <c r="AL951" s="719"/>
      <c r="AM951" s="719"/>
      <c r="AN951" s="719"/>
      <c r="AO951" s="719"/>
      <c r="AP951" s="719"/>
      <c r="AQ951" s="719"/>
      <c r="AR951" s="719"/>
      <c r="AS951" s="719"/>
      <c r="AT951" s="719"/>
      <c r="AU951" s="719"/>
      <c r="AV951" s="719"/>
      <c r="AW951" s="719"/>
      <c r="AX951" s="719"/>
      <c r="AY951" s="719"/>
      <c r="AZ951" s="719"/>
      <c r="BA951" s="720"/>
      <c r="BB951" s="161"/>
      <c r="BC951" s="8"/>
      <c r="BD951" s="173"/>
      <c r="BE951" s="773"/>
      <c r="BF951" s="173"/>
      <c r="BG951" s="173"/>
      <c r="BH951" s="173"/>
    </row>
    <row r="952" spans="1:85" s="4" customFormat="1" ht="18" customHeight="1" thickBot="1">
      <c r="A952" s="770"/>
      <c r="B952" s="7"/>
      <c r="C952" s="1555"/>
      <c r="D952" s="1556"/>
      <c r="E952" s="1556"/>
      <c r="F952" s="1556"/>
      <c r="G952" s="1556"/>
      <c r="H952" s="161"/>
      <c r="I952" s="161"/>
      <c r="J952" s="162" t="s">
        <v>165</v>
      </c>
      <c r="K952" s="162"/>
      <c r="L952" s="162"/>
      <c r="M952" s="162"/>
      <c r="N952" s="162"/>
      <c r="O952" s="162"/>
      <c r="P952" s="162"/>
      <c r="Q952" s="162"/>
      <c r="R952" s="162"/>
      <c r="S952" s="163"/>
      <c r="T952" s="163"/>
      <c r="U952" s="163"/>
      <c r="V952" s="163"/>
      <c r="W952" s="163"/>
      <c r="X952" s="163"/>
      <c r="Y952" s="163"/>
      <c r="Z952" s="163"/>
      <c r="AA952" s="162" t="s">
        <v>286</v>
      </c>
      <c r="AB952" s="162"/>
      <c r="AC952" s="162"/>
      <c r="AD952" s="162"/>
      <c r="AE952" s="162"/>
      <c r="AF952" s="162"/>
      <c r="AG952" s="162"/>
      <c r="AH952" s="162"/>
      <c r="AI952" s="162"/>
      <c r="AJ952" s="161"/>
      <c r="AK952" s="161"/>
      <c r="AL952" s="161"/>
      <c r="AM952" s="161"/>
      <c r="AN952" s="161"/>
      <c r="AO952" s="161"/>
      <c r="AP952" s="161"/>
      <c r="AQ952" s="161"/>
      <c r="AR952" s="161"/>
      <c r="AS952" s="161"/>
      <c r="AT952" s="161"/>
      <c r="AU952" s="161"/>
      <c r="AV952" s="170" t="s">
        <v>268</v>
      </c>
      <c r="AW952" s="161"/>
      <c r="AX952" s="161"/>
      <c r="AY952" s="161"/>
      <c r="AZ952" s="161"/>
      <c r="BA952" s="721"/>
      <c r="BB952" s="161"/>
      <c r="BC952" s="8"/>
      <c r="BD952" s="173"/>
      <c r="BE952" s="773"/>
      <c r="BF952" s="173"/>
      <c r="BG952" s="173"/>
      <c r="BH952" s="173"/>
    </row>
    <row r="953" spans="1:85" s="4" customFormat="1" ht="33.75" customHeight="1" thickTop="1">
      <c r="A953" s="770"/>
      <c r="B953" s="7"/>
      <c r="C953" s="1555"/>
      <c r="D953" s="1556"/>
      <c r="E953" s="1556"/>
      <c r="F953" s="1556"/>
      <c r="G953" s="1556"/>
      <c r="H953" s="51"/>
      <c r="I953" s="161"/>
      <c r="J953" s="1368">
        <f>IFERROR(SUM(AX938,AX833,AX816,AX803,AX764,AX747,AX733,AX719,AX701,AX670,AX659,AX586,AX562,AX550,AX540,AX461, AX497, AX437,AX425,AX398,AX391,AX384,AX288,AX257,AX243,AX191,AX150,AX114,AX77,AX42,AX858,AX487,AX479,AX468,, AX610,AX208,AX221,AX791, AX157,AX867, AX846, AX779, AX598, AX306, AX572,AX632,AX905,AX315),"Contact Us")</f>
        <v>348.779</v>
      </c>
      <c r="K953" s="1368"/>
      <c r="L953" s="1368"/>
      <c r="M953" s="1368"/>
      <c r="N953" s="1368"/>
      <c r="O953" s="1368"/>
      <c r="P953" s="1368"/>
      <c r="Q953" s="1368"/>
      <c r="R953" s="1368"/>
      <c r="S953" s="1368"/>
      <c r="T953" s="1368"/>
      <c r="U953" s="1368"/>
      <c r="V953" s="1368"/>
      <c r="W953" s="1368"/>
      <c r="X953" s="1368"/>
      <c r="Y953" s="161"/>
      <c r="Z953" s="161"/>
      <c r="AA953" s="1368">
        <f>IFERROR(J953*12,"Contact Us")</f>
        <v>4185.348</v>
      </c>
      <c r="AB953" s="1368"/>
      <c r="AC953" s="1368"/>
      <c r="AD953" s="1368"/>
      <c r="AE953" s="1368"/>
      <c r="AF953" s="1368"/>
      <c r="AG953" s="1368"/>
      <c r="AH953" s="1368"/>
      <c r="AI953" s="1368"/>
      <c r="AJ953" s="1368"/>
      <c r="AK953" s="1368"/>
      <c r="AL953" s="1368"/>
      <c r="AM953" s="1368"/>
      <c r="AN953" s="1368"/>
      <c r="AO953" s="1368"/>
      <c r="AP953" s="161"/>
      <c r="AQ953" s="161"/>
      <c r="AR953" s="161"/>
      <c r="AS953" s="161"/>
      <c r="AT953" s="161"/>
      <c r="AU953" s="161"/>
      <c r="AV953" s="161"/>
      <c r="AW953" s="161"/>
      <c r="AX953" s="161"/>
      <c r="AY953" s="161"/>
      <c r="AZ953" s="161"/>
      <c r="BA953" s="721"/>
      <c r="BB953" s="161"/>
      <c r="BC953" s="8"/>
      <c r="BD953" s="173"/>
      <c r="BE953" s="773"/>
      <c r="BF953" s="173"/>
      <c r="BG953" s="173"/>
      <c r="BH953" s="173"/>
    </row>
    <row r="954" spans="1:85" s="4" customFormat="1" ht="15.75" customHeight="1">
      <c r="A954" s="770"/>
      <c r="B954" s="7"/>
      <c r="C954" s="1555"/>
      <c r="D954" s="1556"/>
      <c r="E954" s="1556"/>
      <c r="F954" s="1556"/>
      <c r="G954" s="1556"/>
      <c r="H954" s="51"/>
      <c r="I954" s="161"/>
      <c r="J954" s="1368"/>
      <c r="K954" s="1368"/>
      <c r="L954" s="1368"/>
      <c r="M954" s="1368"/>
      <c r="N954" s="1368"/>
      <c r="O954" s="1368"/>
      <c r="P954" s="1368"/>
      <c r="Q954" s="1368"/>
      <c r="R954" s="1368"/>
      <c r="S954" s="1368"/>
      <c r="T954" s="1368"/>
      <c r="U954" s="1368"/>
      <c r="V954" s="1368"/>
      <c r="W954" s="1368"/>
      <c r="X954" s="1368"/>
      <c r="Y954" s="161"/>
      <c r="Z954" s="161"/>
      <c r="AA954" s="1368"/>
      <c r="AB954" s="1368"/>
      <c r="AC954" s="1368"/>
      <c r="AD954" s="1368"/>
      <c r="AE954" s="1368"/>
      <c r="AF954" s="1368"/>
      <c r="AG954" s="1368"/>
      <c r="AH954" s="1368"/>
      <c r="AI954" s="1368"/>
      <c r="AJ954" s="1368"/>
      <c r="AK954" s="1368"/>
      <c r="AL954" s="1368"/>
      <c r="AM954" s="1368"/>
      <c r="AN954" s="1368"/>
      <c r="AO954" s="1368"/>
      <c r="AP954" s="161"/>
      <c r="AQ954" s="161"/>
      <c r="AR954" s="161"/>
      <c r="AS954" s="161"/>
      <c r="AT954" s="161"/>
      <c r="AU954" s="161"/>
      <c r="AV954" s="161"/>
      <c r="AW954" s="161"/>
      <c r="AX954" s="161"/>
      <c r="AY954" s="161"/>
      <c r="AZ954" s="161"/>
      <c r="BA954" s="721"/>
      <c r="BB954" s="161"/>
      <c r="BC954" s="8"/>
      <c r="BD954" s="173"/>
      <c r="BE954" s="773"/>
      <c r="BF954" s="173"/>
      <c r="BG954" s="173"/>
      <c r="BH954" s="173"/>
    </row>
    <row r="955" spans="1:85" s="4" customFormat="1" ht="16.5" customHeight="1">
      <c r="A955" s="770"/>
      <c r="B955" s="7"/>
      <c r="C955" s="1555"/>
      <c r="D955" s="1556"/>
      <c r="E955" s="1556"/>
      <c r="F955" s="1556"/>
      <c r="G955" s="1556"/>
      <c r="H955" s="51"/>
      <c r="I955" s="161"/>
      <c r="J955" s="1560" t="str">
        <f>VLOOKUP('FX Card'!$F$1,'FX Card'!$A$2:$B$27,2,FALSE)</f>
        <v>United States Dollar (USD)</v>
      </c>
      <c r="K955" s="1560"/>
      <c r="L955" s="1560"/>
      <c r="M955" s="1560"/>
      <c r="N955" s="1560"/>
      <c r="O955" s="1560"/>
      <c r="P955" s="1560"/>
      <c r="Q955" s="161"/>
      <c r="R955" s="161"/>
      <c r="S955" s="161"/>
      <c r="T955" s="161"/>
      <c r="U955" s="161"/>
      <c r="V955" s="161"/>
      <c r="W955" s="161"/>
      <c r="X955" s="161"/>
      <c r="Y955" s="161"/>
      <c r="Z955" s="161"/>
      <c r="AA955" s="1560" t="str">
        <f>VLOOKUP('FX Card'!$F$1,'FX Card'!$A$2:$B$27,2,FALSE)</f>
        <v>United States Dollar (USD)</v>
      </c>
      <c r="AB955" s="1560"/>
      <c r="AC955" s="1560"/>
      <c r="AD955" s="1560"/>
      <c r="AE955" s="1560"/>
      <c r="AF955" s="1560"/>
      <c r="AG955" s="1560"/>
      <c r="AH955" s="161"/>
      <c r="AI955" s="161"/>
      <c r="AJ955" s="161"/>
      <c r="AK955" s="161"/>
      <c r="AL955" s="161"/>
      <c r="AM955" s="161"/>
      <c r="AN955" s="161"/>
      <c r="AO955" s="161"/>
      <c r="AP955" s="161"/>
      <c r="AQ955" s="161"/>
      <c r="AR955" s="161"/>
      <c r="AS955" s="161"/>
      <c r="AT955" s="161"/>
      <c r="AU955" s="161"/>
      <c r="AV955" s="161"/>
      <c r="AW955" s="161"/>
      <c r="AX955" s="161"/>
      <c r="AY955" s="161"/>
      <c r="AZ955" s="161"/>
      <c r="BA955" s="721"/>
      <c r="BB955" s="161"/>
      <c r="BC955" s="8"/>
      <c r="BD955" s="173"/>
      <c r="BE955" s="773"/>
      <c r="BF955" s="173"/>
      <c r="BG955" s="173"/>
      <c r="BH955" s="173"/>
    </row>
    <row r="956" spans="1:85" s="4" customFormat="1" ht="7.5" customHeight="1">
      <c r="A956" s="770"/>
      <c r="B956" s="7"/>
      <c r="C956" s="1557"/>
      <c r="D956" s="1558"/>
      <c r="E956" s="1558"/>
      <c r="F956" s="1558"/>
      <c r="G956" s="1558"/>
      <c r="H956" s="722"/>
      <c r="I956" s="722"/>
      <c r="J956" s="722"/>
      <c r="K956" s="722"/>
      <c r="L956" s="722"/>
      <c r="M956" s="722"/>
      <c r="N956" s="722"/>
      <c r="O956" s="722"/>
      <c r="P956" s="722"/>
      <c r="Q956" s="722"/>
      <c r="R956" s="722"/>
      <c r="S956" s="722"/>
      <c r="T956" s="722"/>
      <c r="U956" s="722"/>
      <c r="V956" s="722"/>
      <c r="W956" s="722"/>
      <c r="X956" s="722"/>
      <c r="Y956" s="722"/>
      <c r="Z956" s="722"/>
      <c r="AA956" s="722"/>
      <c r="AB956" s="722"/>
      <c r="AC956" s="722"/>
      <c r="AD956" s="722"/>
      <c r="AE956" s="722"/>
      <c r="AF956" s="722"/>
      <c r="AG956" s="722"/>
      <c r="AH956" s="722"/>
      <c r="AI956" s="722"/>
      <c r="AJ956" s="722"/>
      <c r="AK956" s="722"/>
      <c r="AL956" s="722"/>
      <c r="AM956" s="722"/>
      <c r="AN956" s="722"/>
      <c r="AO956" s="722"/>
      <c r="AP956" s="722"/>
      <c r="AQ956" s="722"/>
      <c r="AR956" s="722"/>
      <c r="AS956" s="722"/>
      <c r="AT956" s="722"/>
      <c r="AU956" s="722"/>
      <c r="AV956" s="722"/>
      <c r="AW956" s="722"/>
      <c r="AX956" s="722"/>
      <c r="AY956" s="722"/>
      <c r="AZ956" s="722"/>
      <c r="BA956" s="723"/>
      <c r="BB956" s="161"/>
      <c r="BC956" s="8"/>
      <c r="BD956" s="173"/>
      <c r="BE956" s="773"/>
      <c r="BF956" s="173"/>
      <c r="BG956" s="173"/>
      <c r="BH956" s="173"/>
    </row>
    <row r="957" spans="1:85" s="4" customFormat="1" ht="17" thickBot="1">
      <c r="A957" s="770"/>
      <c r="B957" s="9"/>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c r="AN957" s="10"/>
      <c r="AO957" s="10"/>
      <c r="AP957" s="10"/>
      <c r="AQ957" s="10"/>
      <c r="AR957" s="10"/>
      <c r="AS957" s="10"/>
      <c r="AT957" s="10"/>
      <c r="AU957" s="10"/>
      <c r="AV957" s="10"/>
      <c r="AW957" s="10"/>
      <c r="AX957" s="10"/>
      <c r="AY957" s="10"/>
      <c r="AZ957" s="10"/>
      <c r="BA957" s="10"/>
      <c r="BB957" s="10"/>
      <c r="BC957" s="11"/>
      <c r="BD957" s="173"/>
      <c r="BE957" s="773"/>
      <c r="BF957" s="173"/>
      <c r="BG957" s="173"/>
      <c r="BH957" s="173"/>
    </row>
    <row r="958" spans="1:85" s="4" customFormat="1" ht="16.5" hidden="1">
      <c r="A958" s="770"/>
      <c r="B958" s="349"/>
      <c r="C958" s="1392" t="s">
        <v>605</v>
      </c>
      <c r="D958" s="1392"/>
      <c r="E958" s="1392"/>
      <c r="F958" s="1392"/>
      <c r="G958" s="1392"/>
      <c r="H958" s="1392"/>
      <c r="I958" s="1392"/>
      <c r="J958" s="1392"/>
      <c r="K958" s="1392"/>
      <c r="L958" s="1392"/>
      <c r="M958" s="1392"/>
      <c r="N958" s="1392"/>
      <c r="O958" s="1392"/>
      <c r="P958" s="1392"/>
      <c r="Q958" s="1392"/>
      <c r="R958" s="1392"/>
      <c r="S958" s="1392"/>
      <c r="T958" s="1392"/>
      <c r="U958" s="1392"/>
      <c r="V958" s="1392"/>
      <c r="W958" s="1392"/>
      <c r="X958" s="1392"/>
      <c r="Y958" s="1392"/>
      <c r="Z958" s="1392"/>
      <c r="AA958" s="1392"/>
      <c r="AB958" s="1392"/>
      <c r="AC958" s="1392"/>
      <c r="AD958" s="1392"/>
      <c r="AE958" s="1392"/>
      <c r="AF958" s="1392"/>
      <c r="AG958" s="1392"/>
      <c r="AH958" s="1392"/>
      <c r="AI958" s="1392"/>
      <c r="AJ958" s="1392"/>
      <c r="AK958" s="1392"/>
      <c r="AL958" s="1392"/>
      <c r="AM958" s="1392"/>
      <c r="AN958" s="1392"/>
      <c r="AO958" s="1392"/>
      <c r="AP958" s="1392"/>
      <c r="AQ958" s="1392"/>
      <c r="AR958" s="1392"/>
      <c r="AS958" s="1392"/>
      <c r="AT958" s="1392"/>
      <c r="AU958" s="1392"/>
      <c r="AV958" s="1392"/>
      <c r="AW958" s="1392"/>
      <c r="AX958" s="1392"/>
      <c r="AY958" s="1392"/>
      <c r="AZ958" s="1392"/>
      <c r="BA958" s="1392"/>
      <c r="BB958" s="350"/>
      <c r="BC958" s="351"/>
      <c r="BD958" s="173"/>
      <c r="BE958" s="773"/>
      <c r="BF958" s="173"/>
      <c r="BG958" s="173"/>
      <c r="BH958" s="173"/>
    </row>
    <row r="959" spans="1:85" s="4" customFormat="1" ht="16.5" hidden="1">
      <c r="A959" s="770"/>
      <c r="B959" s="349"/>
      <c r="C959" s="1392"/>
      <c r="D959" s="1392"/>
      <c r="E959" s="1392"/>
      <c r="F959" s="1392"/>
      <c r="G959" s="1392"/>
      <c r="H959" s="1392"/>
      <c r="I959" s="1392"/>
      <c r="J959" s="1392"/>
      <c r="K959" s="1392"/>
      <c r="L959" s="1392"/>
      <c r="M959" s="1392"/>
      <c r="N959" s="1392"/>
      <c r="O959" s="1392"/>
      <c r="P959" s="1392"/>
      <c r="Q959" s="1392"/>
      <c r="R959" s="1392"/>
      <c r="S959" s="1392"/>
      <c r="T959" s="1392"/>
      <c r="U959" s="1392"/>
      <c r="V959" s="1392"/>
      <c r="W959" s="1392"/>
      <c r="X959" s="1392"/>
      <c r="Y959" s="1392"/>
      <c r="Z959" s="1392"/>
      <c r="AA959" s="1392"/>
      <c r="AB959" s="1392"/>
      <c r="AC959" s="1392"/>
      <c r="AD959" s="1392"/>
      <c r="AE959" s="1392"/>
      <c r="AF959" s="1392"/>
      <c r="AG959" s="1392"/>
      <c r="AH959" s="1392"/>
      <c r="AI959" s="1392"/>
      <c r="AJ959" s="1392"/>
      <c r="AK959" s="1392"/>
      <c r="AL959" s="1392"/>
      <c r="AM959" s="1392"/>
      <c r="AN959" s="1392"/>
      <c r="AO959" s="1392"/>
      <c r="AP959" s="1392"/>
      <c r="AQ959" s="1392"/>
      <c r="AR959" s="1392"/>
      <c r="AS959" s="1392"/>
      <c r="AT959" s="1392"/>
      <c r="AU959" s="1392"/>
      <c r="AV959" s="1392"/>
      <c r="AW959" s="1392"/>
      <c r="AX959" s="1392"/>
      <c r="AY959" s="1392"/>
      <c r="AZ959" s="1392"/>
      <c r="BA959" s="1392"/>
      <c r="BB959" s="350"/>
      <c r="BC959" s="351"/>
      <c r="BD959" s="173"/>
      <c r="BE959" s="773"/>
      <c r="BF959" s="173"/>
      <c r="BG959" s="173"/>
      <c r="BH959" s="173"/>
    </row>
    <row r="960" spans="1:85" s="4" customFormat="1" ht="16.5" hidden="1" customHeight="1">
      <c r="A960" s="770"/>
      <c r="B960" s="349"/>
      <c r="C960" s="1392"/>
      <c r="D960" s="1392"/>
      <c r="E960" s="1392"/>
      <c r="F960" s="1392"/>
      <c r="G960" s="1392"/>
      <c r="H960" s="1392"/>
      <c r="I960" s="1392"/>
      <c r="J960" s="1392"/>
      <c r="K960" s="1392"/>
      <c r="L960" s="1392"/>
      <c r="M960" s="1392"/>
      <c r="N960" s="1392"/>
      <c r="O960" s="1392"/>
      <c r="P960" s="1392"/>
      <c r="Q960" s="1392"/>
      <c r="R960" s="1392"/>
      <c r="S960" s="1392"/>
      <c r="T960" s="1392"/>
      <c r="U960" s="1392"/>
      <c r="V960" s="1392"/>
      <c r="W960" s="1392"/>
      <c r="X960" s="1392"/>
      <c r="Y960" s="1392"/>
      <c r="Z960" s="1392"/>
      <c r="AA960" s="1392"/>
      <c r="AB960" s="1392"/>
      <c r="AC960" s="1392"/>
      <c r="AD960" s="1392"/>
      <c r="AE960" s="1392"/>
      <c r="AF960" s="1392"/>
      <c r="AG960" s="1392"/>
      <c r="AH960" s="1392"/>
      <c r="AI960" s="1392"/>
      <c r="AJ960" s="1392"/>
      <c r="AK960" s="1392"/>
      <c r="AL960" s="1392"/>
      <c r="AM960" s="1392"/>
      <c r="AN960" s="1392"/>
      <c r="AO960" s="1392"/>
      <c r="AP960" s="1392"/>
      <c r="AQ960" s="1392"/>
      <c r="AR960" s="1392"/>
      <c r="AS960" s="1392"/>
      <c r="AT960" s="1392"/>
      <c r="AU960" s="1392"/>
      <c r="AV960" s="1392"/>
      <c r="AW960" s="1392"/>
      <c r="AX960" s="1392"/>
      <c r="AY960" s="1392"/>
      <c r="AZ960" s="1392"/>
      <c r="BA960" s="1392"/>
      <c r="BB960" s="350"/>
      <c r="BC960" s="351"/>
      <c r="BE960" s="765"/>
    </row>
    <row r="961" spans="1:83" s="4" customFormat="1" ht="16.5" hidden="1">
      <c r="A961" s="770"/>
      <c r="B961" s="349"/>
      <c r="C961" s="1392"/>
      <c r="D961" s="1392"/>
      <c r="E961" s="1392"/>
      <c r="F961" s="1392"/>
      <c r="G961" s="1392"/>
      <c r="H961" s="1392"/>
      <c r="I961" s="1392"/>
      <c r="J961" s="1392"/>
      <c r="K961" s="1392"/>
      <c r="L961" s="1392"/>
      <c r="M961" s="1392"/>
      <c r="N961" s="1392"/>
      <c r="O961" s="1392"/>
      <c r="P961" s="1392"/>
      <c r="Q961" s="1392"/>
      <c r="R961" s="1392"/>
      <c r="S961" s="1392"/>
      <c r="T961" s="1392"/>
      <c r="U961" s="1392"/>
      <c r="V961" s="1392"/>
      <c r="W961" s="1392"/>
      <c r="X961" s="1392"/>
      <c r="Y961" s="1392"/>
      <c r="Z961" s="1392"/>
      <c r="AA961" s="1392"/>
      <c r="AB961" s="1392"/>
      <c r="AC961" s="1392"/>
      <c r="AD961" s="1392"/>
      <c r="AE961" s="1392"/>
      <c r="AF961" s="1392"/>
      <c r="AG961" s="1392"/>
      <c r="AH961" s="1392"/>
      <c r="AI961" s="1392"/>
      <c r="AJ961" s="1392"/>
      <c r="AK961" s="1392"/>
      <c r="AL961" s="1392"/>
      <c r="AM961" s="1392"/>
      <c r="AN961" s="1392"/>
      <c r="AO961" s="1392"/>
      <c r="AP961" s="1392"/>
      <c r="AQ961" s="1392"/>
      <c r="AR961" s="1392"/>
      <c r="AS961" s="1392"/>
      <c r="AT961" s="1392"/>
      <c r="AU961" s="1392"/>
      <c r="AV961" s="1392"/>
      <c r="AW961" s="1392"/>
      <c r="AX961" s="1392"/>
      <c r="AY961" s="1392"/>
      <c r="AZ961" s="1392"/>
      <c r="BA961" s="1392"/>
      <c r="BB961" s="350"/>
      <c r="BC961" s="351"/>
      <c r="BE961" s="765"/>
    </row>
    <row r="962" spans="1:83" s="4" customFormat="1" ht="30" hidden="1" customHeight="1">
      <c r="A962" s="770"/>
      <c r="B962" s="349"/>
      <c r="C962" s="1552" t="s">
        <v>4459</v>
      </c>
      <c r="D962" s="1552"/>
      <c r="E962" s="1552"/>
      <c r="F962" s="1552"/>
      <c r="G962" s="1552"/>
      <c r="H962" s="1552"/>
      <c r="I962" s="1552"/>
      <c r="J962" s="1552"/>
      <c r="K962" s="1552"/>
      <c r="L962" s="1552"/>
      <c r="M962" s="1552"/>
      <c r="N962" s="1552"/>
      <c r="O962" s="1552"/>
      <c r="P962" s="1552"/>
      <c r="Q962" s="1552"/>
      <c r="R962" s="1552"/>
      <c r="S962" s="1552"/>
      <c r="T962" s="1552"/>
      <c r="U962" s="1552"/>
      <c r="V962" s="1552"/>
      <c r="W962" s="1552"/>
      <c r="X962" s="1552"/>
      <c r="Y962" s="1552"/>
      <c r="Z962" s="1552"/>
      <c r="AA962" s="1552"/>
      <c r="AB962" s="1552"/>
      <c r="AC962" s="1552"/>
      <c r="AD962" s="1552"/>
      <c r="AE962" s="1552"/>
      <c r="AF962" s="1552"/>
      <c r="AG962" s="1552"/>
      <c r="AH962" s="1552"/>
      <c r="AI962" s="1552"/>
      <c r="AJ962" s="1552"/>
      <c r="AK962" s="1552"/>
      <c r="AL962" s="1552"/>
      <c r="AM962" s="1552"/>
      <c r="AN962" s="1552"/>
      <c r="AO962" s="1552"/>
      <c r="AP962" s="1552"/>
      <c r="AQ962" s="1552"/>
      <c r="AR962" s="1552"/>
      <c r="AS962" s="1552"/>
      <c r="AT962" s="1552"/>
      <c r="AU962" s="1552"/>
      <c r="AV962" s="1552"/>
      <c r="AW962" s="1552"/>
      <c r="AX962" s="1552"/>
      <c r="AY962" s="1552"/>
      <c r="AZ962" s="1552"/>
      <c r="BA962" s="1552"/>
      <c r="BB962" s="350"/>
      <c r="BC962" s="351"/>
      <c r="BE962" s="765"/>
    </row>
    <row r="963" spans="1:83" s="4" customFormat="1" ht="25.5" hidden="1" customHeight="1">
      <c r="A963" s="770"/>
      <c r="B963" s="349"/>
      <c r="C963" s="1552"/>
      <c r="D963" s="1552"/>
      <c r="E963" s="1552"/>
      <c r="F963" s="1552"/>
      <c r="G963" s="1552"/>
      <c r="H963" s="1552"/>
      <c r="I963" s="1552"/>
      <c r="J963" s="1552"/>
      <c r="K963" s="1552"/>
      <c r="L963" s="1552"/>
      <c r="M963" s="1552"/>
      <c r="N963" s="1552"/>
      <c r="O963" s="1552"/>
      <c r="P963" s="1552"/>
      <c r="Q963" s="1552"/>
      <c r="R963" s="1552"/>
      <c r="S963" s="1552"/>
      <c r="T963" s="1552"/>
      <c r="U963" s="1552"/>
      <c r="V963" s="1552"/>
      <c r="W963" s="1552"/>
      <c r="X963" s="1552"/>
      <c r="Y963" s="1552"/>
      <c r="Z963" s="1552"/>
      <c r="AA963" s="1552"/>
      <c r="AB963" s="1552"/>
      <c r="AC963" s="1552"/>
      <c r="AD963" s="1552"/>
      <c r="AE963" s="1552"/>
      <c r="AF963" s="1552"/>
      <c r="AG963" s="1552"/>
      <c r="AH963" s="1552"/>
      <c r="AI963" s="1552"/>
      <c r="AJ963" s="1552"/>
      <c r="AK963" s="1552"/>
      <c r="AL963" s="1552"/>
      <c r="AM963" s="1552"/>
      <c r="AN963" s="1552"/>
      <c r="AO963" s="1552"/>
      <c r="AP963" s="1552"/>
      <c r="AQ963" s="1552"/>
      <c r="AR963" s="1552"/>
      <c r="AS963" s="1552"/>
      <c r="AT963" s="1552"/>
      <c r="AU963" s="1552"/>
      <c r="AV963" s="1552"/>
      <c r="AW963" s="1552"/>
      <c r="AX963" s="1552"/>
      <c r="AY963" s="1552"/>
      <c r="AZ963" s="1552"/>
      <c r="BA963" s="1552"/>
      <c r="BB963" s="350"/>
      <c r="BC963" s="351"/>
      <c r="BE963" s="765"/>
    </row>
    <row r="964" spans="1:83" s="4" customFormat="1" ht="25.5" customHeight="1">
      <c r="A964" s="770"/>
      <c r="B964" s="349"/>
      <c r="C964" s="1552"/>
      <c r="D964" s="1552"/>
      <c r="E964" s="1552"/>
      <c r="F964" s="1552"/>
      <c r="G964" s="1552"/>
      <c r="H964" s="1552"/>
      <c r="I964" s="1552"/>
      <c r="J964" s="1552"/>
      <c r="K964" s="1552"/>
      <c r="L964" s="1552"/>
      <c r="M964" s="1552"/>
      <c r="N964" s="1552"/>
      <c r="O964" s="1552"/>
      <c r="P964" s="1552"/>
      <c r="Q964" s="1552"/>
      <c r="R964" s="1552"/>
      <c r="S964" s="1552"/>
      <c r="T964" s="1552"/>
      <c r="U964" s="1552"/>
      <c r="V964" s="1552"/>
      <c r="W964" s="1552"/>
      <c r="X964" s="1552"/>
      <c r="Y964" s="1552"/>
      <c r="Z964" s="1552"/>
      <c r="AA964" s="1552"/>
      <c r="AB964" s="1552"/>
      <c r="AC964" s="1552"/>
      <c r="AD964" s="1552"/>
      <c r="AE964" s="1552"/>
      <c r="AF964" s="1552"/>
      <c r="AG964" s="1552"/>
      <c r="AH964" s="1552"/>
      <c r="AI964" s="1552"/>
      <c r="AJ964" s="1552"/>
      <c r="AK964" s="1552"/>
      <c r="AL964" s="1552"/>
      <c r="AM964" s="1552"/>
      <c r="AN964" s="1552"/>
      <c r="AO964" s="1552"/>
      <c r="AP964" s="1552"/>
      <c r="AQ964" s="1552"/>
      <c r="AR964" s="1552"/>
      <c r="AS964" s="1552"/>
      <c r="AT964" s="1552"/>
      <c r="AU964" s="1552"/>
      <c r="AV964" s="1552"/>
      <c r="AW964" s="1552"/>
      <c r="AX964" s="1552"/>
      <c r="AY964" s="1552"/>
      <c r="AZ964" s="1552"/>
      <c r="BA964" s="1552"/>
      <c r="BB964" s="350"/>
      <c r="BC964" s="351"/>
      <c r="BE964" s="765"/>
    </row>
    <row r="965" spans="1:83" s="4" customFormat="1" ht="25.5" customHeight="1">
      <c r="A965" s="770"/>
      <c r="B965" s="349"/>
      <c r="C965" s="1552"/>
      <c r="D965" s="1552"/>
      <c r="E965" s="1552"/>
      <c r="F965" s="1552"/>
      <c r="G965" s="1552"/>
      <c r="H965" s="1552"/>
      <c r="I965" s="1552"/>
      <c r="J965" s="1552"/>
      <c r="K965" s="1552"/>
      <c r="L965" s="1552"/>
      <c r="M965" s="1552"/>
      <c r="N965" s="1552"/>
      <c r="O965" s="1552"/>
      <c r="P965" s="1552"/>
      <c r="Q965" s="1552"/>
      <c r="R965" s="1552"/>
      <c r="S965" s="1552"/>
      <c r="T965" s="1552"/>
      <c r="U965" s="1552"/>
      <c r="V965" s="1552"/>
      <c r="W965" s="1552"/>
      <c r="X965" s="1552"/>
      <c r="Y965" s="1552"/>
      <c r="Z965" s="1552"/>
      <c r="AA965" s="1552"/>
      <c r="AB965" s="1552"/>
      <c r="AC965" s="1552"/>
      <c r="AD965" s="1552"/>
      <c r="AE965" s="1552"/>
      <c r="AF965" s="1552"/>
      <c r="AG965" s="1552"/>
      <c r="AH965" s="1552"/>
      <c r="AI965" s="1552"/>
      <c r="AJ965" s="1552"/>
      <c r="AK965" s="1552"/>
      <c r="AL965" s="1552"/>
      <c r="AM965" s="1552"/>
      <c r="AN965" s="1552"/>
      <c r="AO965" s="1552"/>
      <c r="AP965" s="1552"/>
      <c r="AQ965" s="1552"/>
      <c r="AR965" s="1552"/>
      <c r="AS965" s="1552"/>
      <c r="AT965" s="1552"/>
      <c r="AU965" s="1552"/>
      <c r="AV965" s="1552"/>
      <c r="AW965" s="1552"/>
      <c r="AX965" s="1552"/>
      <c r="AY965" s="1552"/>
      <c r="AZ965" s="1552"/>
      <c r="BA965" s="1552"/>
      <c r="BB965" s="350"/>
      <c r="BC965" s="351"/>
      <c r="BE965" s="765"/>
    </row>
    <row r="966" spans="1:83" s="4" customFormat="1" ht="25.5" customHeight="1">
      <c r="A966" s="770"/>
      <c r="B966" s="349"/>
      <c r="C966" s="1552"/>
      <c r="D966" s="1552"/>
      <c r="E966" s="1552"/>
      <c r="F966" s="1552"/>
      <c r="G966" s="1552"/>
      <c r="H966" s="1552"/>
      <c r="I966" s="1552"/>
      <c r="J966" s="1552"/>
      <c r="K966" s="1552"/>
      <c r="L966" s="1552"/>
      <c r="M966" s="1552"/>
      <c r="N966" s="1552"/>
      <c r="O966" s="1552"/>
      <c r="P966" s="1552"/>
      <c r="Q966" s="1552"/>
      <c r="R966" s="1552"/>
      <c r="S966" s="1552"/>
      <c r="T966" s="1552"/>
      <c r="U966" s="1552"/>
      <c r="V966" s="1552"/>
      <c r="W966" s="1552"/>
      <c r="X966" s="1552"/>
      <c r="Y966" s="1552"/>
      <c r="Z966" s="1552"/>
      <c r="AA966" s="1552"/>
      <c r="AB966" s="1552"/>
      <c r="AC966" s="1552"/>
      <c r="AD966" s="1552"/>
      <c r="AE966" s="1552"/>
      <c r="AF966" s="1552"/>
      <c r="AG966" s="1552"/>
      <c r="AH966" s="1552"/>
      <c r="AI966" s="1552"/>
      <c r="AJ966" s="1552"/>
      <c r="AK966" s="1552"/>
      <c r="AL966" s="1552"/>
      <c r="AM966" s="1552"/>
      <c r="AN966" s="1552"/>
      <c r="AO966" s="1552"/>
      <c r="AP966" s="1552"/>
      <c r="AQ966" s="1552"/>
      <c r="AR966" s="1552"/>
      <c r="AS966" s="1552"/>
      <c r="AT966" s="1552"/>
      <c r="AU966" s="1552"/>
      <c r="AV966" s="1552"/>
      <c r="AW966" s="1552"/>
      <c r="AX966" s="1552"/>
      <c r="AY966" s="1552"/>
      <c r="AZ966" s="1552"/>
      <c r="BA966" s="1552"/>
      <c r="BB966" s="350"/>
      <c r="BC966" s="351"/>
      <c r="BE966" s="765"/>
    </row>
    <row r="967" spans="1:83" s="4" customFormat="1" ht="25.5" customHeight="1">
      <c r="A967" s="770"/>
      <c r="B967" s="349"/>
      <c r="C967" s="1552"/>
      <c r="D967" s="1552"/>
      <c r="E967" s="1552"/>
      <c r="F967" s="1552"/>
      <c r="G967" s="1552"/>
      <c r="H967" s="1552"/>
      <c r="I967" s="1552"/>
      <c r="J967" s="1552"/>
      <c r="K967" s="1552"/>
      <c r="L967" s="1552"/>
      <c r="M967" s="1552"/>
      <c r="N967" s="1552"/>
      <c r="O967" s="1552"/>
      <c r="P967" s="1552"/>
      <c r="Q967" s="1552"/>
      <c r="R967" s="1552"/>
      <c r="S967" s="1552"/>
      <c r="T967" s="1552"/>
      <c r="U967" s="1552"/>
      <c r="V967" s="1552"/>
      <c r="W967" s="1552"/>
      <c r="X967" s="1552"/>
      <c r="Y967" s="1552"/>
      <c r="Z967" s="1552"/>
      <c r="AA967" s="1552"/>
      <c r="AB967" s="1552"/>
      <c r="AC967" s="1552"/>
      <c r="AD967" s="1552"/>
      <c r="AE967" s="1552"/>
      <c r="AF967" s="1552"/>
      <c r="AG967" s="1552"/>
      <c r="AH967" s="1552"/>
      <c r="AI967" s="1552"/>
      <c r="AJ967" s="1552"/>
      <c r="AK967" s="1552"/>
      <c r="AL967" s="1552"/>
      <c r="AM967" s="1552"/>
      <c r="AN967" s="1552"/>
      <c r="AO967" s="1552"/>
      <c r="AP967" s="1552"/>
      <c r="AQ967" s="1552"/>
      <c r="AR967" s="1552"/>
      <c r="AS967" s="1552"/>
      <c r="AT967" s="1552"/>
      <c r="AU967" s="1552"/>
      <c r="AV967" s="1552"/>
      <c r="AW967" s="1552"/>
      <c r="AX967" s="1552"/>
      <c r="AY967" s="1552"/>
      <c r="AZ967" s="1552"/>
      <c r="BA967" s="1552"/>
      <c r="BB967" s="350"/>
      <c r="BC967" s="351"/>
      <c r="BE967" s="765"/>
    </row>
    <row r="968" spans="1:83" ht="15.75" customHeight="1">
      <c r="A968" s="770"/>
      <c r="B968" s="349"/>
      <c r="C968" s="1552"/>
      <c r="D968" s="1552"/>
      <c r="E968" s="1552"/>
      <c r="F968" s="1552"/>
      <c r="G968" s="1552"/>
      <c r="H968" s="1552"/>
      <c r="I968" s="1552"/>
      <c r="J968" s="1552"/>
      <c r="K968" s="1552"/>
      <c r="L968" s="1552"/>
      <c r="M968" s="1552"/>
      <c r="N968" s="1552"/>
      <c r="O968" s="1552"/>
      <c r="P968" s="1552"/>
      <c r="Q968" s="1552"/>
      <c r="R968" s="1552"/>
      <c r="S968" s="1552"/>
      <c r="T968" s="1552"/>
      <c r="U968" s="1552"/>
      <c r="V968" s="1552"/>
      <c r="W968" s="1552"/>
      <c r="X968" s="1552"/>
      <c r="Y968" s="1552"/>
      <c r="Z968" s="1552"/>
      <c r="AA968" s="1552"/>
      <c r="AB968" s="1552"/>
      <c r="AC968" s="1552"/>
      <c r="AD968" s="1552"/>
      <c r="AE968" s="1552"/>
      <c r="AF968" s="1552"/>
      <c r="AG968" s="1552"/>
      <c r="AH968" s="1552"/>
      <c r="AI968" s="1552"/>
      <c r="AJ968" s="1552"/>
      <c r="AK968" s="1552"/>
      <c r="AL968" s="1552"/>
      <c r="AM968" s="1552"/>
      <c r="AN968" s="1552"/>
      <c r="AO968" s="1552"/>
      <c r="AP968" s="1552"/>
      <c r="AQ968" s="1552"/>
      <c r="AR968" s="1552"/>
      <c r="AS968" s="1552"/>
      <c r="AT968" s="1552"/>
      <c r="AU968" s="1552"/>
      <c r="AV968" s="1552"/>
      <c r="AW968" s="1552"/>
      <c r="AX968" s="1552"/>
      <c r="AY968" s="1552"/>
      <c r="AZ968" s="1552"/>
      <c r="BA968" s="1552"/>
      <c r="BB968" s="350"/>
      <c r="BC968" s="351"/>
      <c r="BD968" s="4"/>
      <c r="BE968" s="765"/>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row>
    <row r="969" spans="1:83" ht="15.75" customHeight="1">
      <c r="A969" s="770"/>
      <c r="B969" s="349"/>
      <c r="C969" s="1392" t="s">
        <v>578</v>
      </c>
      <c r="D969" s="1392"/>
      <c r="E969" s="1392"/>
      <c r="F969" s="1392"/>
      <c r="G969" s="1392"/>
      <c r="H969" s="1392"/>
      <c r="I969" s="1392"/>
      <c r="J969" s="1392"/>
      <c r="K969" s="1392"/>
      <c r="L969" s="1392"/>
      <c r="M969" s="1392"/>
      <c r="N969" s="1392"/>
      <c r="O969" s="1392"/>
      <c r="P969" s="1392"/>
      <c r="Q969" s="1392"/>
      <c r="R969" s="1392"/>
      <c r="S969" s="1392"/>
      <c r="T969" s="1392"/>
      <c r="U969" s="1392"/>
      <c r="V969" s="1392"/>
      <c r="W969" s="1392"/>
      <c r="X969" s="1392"/>
      <c r="Y969" s="1392"/>
      <c r="Z969" s="1392"/>
      <c r="AA969" s="1392"/>
      <c r="AB969" s="1392"/>
      <c r="AC969" s="1392"/>
      <c r="AD969" s="1392"/>
      <c r="AE969" s="1392"/>
      <c r="AF969" s="1392"/>
      <c r="AG969" s="1392"/>
      <c r="AH969" s="1392"/>
      <c r="AI969" s="1392"/>
      <c r="AJ969" s="1392"/>
      <c r="AK969" s="1392"/>
      <c r="AL969" s="1392"/>
      <c r="AM969" s="1392"/>
      <c r="AN969" s="1392"/>
      <c r="AO969" s="1392"/>
      <c r="AP969" s="1392"/>
      <c r="AQ969" s="1392"/>
      <c r="AR969" s="1392"/>
      <c r="AS969" s="1392"/>
      <c r="AT969" s="1392"/>
      <c r="AU969" s="1392"/>
      <c r="AV969" s="1392"/>
      <c r="AW969" s="1392"/>
      <c r="AX969" s="1392"/>
      <c r="AY969" s="1392"/>
      <c r="AZ969" s="1392"/>
      <c r="BA969" s="1392"/>
      <c r="BB969" s="350"/>
      <c r="BC969" s="351"/>
      <c r="BD969" s="4"/>
      <c r="BE969" s="765"/>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row>
    <row r="970" spans="1:83" ht="15.75" customHeight="1">
      <c r="A970" s="770"/>
      <c r="B970" s="776"/>
      <c r="C970" s="1392"/>
      <c r="D970" s="1392"/>
      <c r="E970" s="1392"/>
      <c r="F970" s="1392"/>
      <c r="G970" s="1392"/>
      <c r="H970" s="1392"/>
      <c r="I970" s="1392"/>
      <c r="J970" s="1392"/>
      <c r="K970" s="1392"/>
      <c r="L970" s="1392"/>
      <c r="M970" s="1392"/>
      <c r="N970" s="1392"/>
      <c r="O970" s="1392"/>
      <c r="P970" s="1392"/>
      <c r="Q970" s="1392"/>
      <c r="R970" s="1392"/>
      <c r="S970" s="1392"/>
      <c r="T970" s="1392"/>
      <c r="U970" s="1392"/>
      <c r="V970" s="1392"/>
      <c r="W970" s="1392"/>
      <c r="X970" s="1392"/>
      <c r="Y970" s="1392"/>
      <c r="Z970" s="1392"/>
      <c r="AA970" s="1392"/>
      <c r="AB970" s="1392"/>
      <c r="AC970" s="1392"/>
      <c r="AD970" s="1392"/>
      <c r="AE970" s="1392"/>
      <c r="AF970" s="1392"/>
      <c r="AG970" s="1392"/>
      <c r="AH970" s="1392"/>
      <c r="AI970" s="1392"/>
      <c r="AJ970" s="1392"/>
      <c r="AK970" s="1392"/>
      <c r="AL970" s="1392"/>
      <c r="AM970" s="1392"/>
      <c r="AN970" s="1392"/>
      <c r="AO970" s="1392"/>
      <c r="AP970" s="1392"/>
      <c r="AQ970" s="1392"/>
      <c r="AR970" s="1392"/>
      <c r="AS970" s="1392"/>
      <c r="AT970" s="1392"/>
      <c r="AU970" s="1392"/>
      <c r="AV970" s="1392"/>
      <c r="AW970" s="1392"/>
      <c r="AX970" s="1392"/>
      <c r="AY970" s="1392"/>
      <c r="AZ970" s="1392"/>
      <c r="BA970" s="1392"/>
      <c r="BB970" s="350"/>
      <c r="BC970" s="351"/>
      <c r="BD970" s="4"/>
      <c r="BE970" s="765"/>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row>
    <row r="971" spans="1:83" ht="15.75" customHeight="1" thickBot="1">
      <c r="A971" s="770"/>
      <c r="B971" s="442"/>
      <c r="C971" s="352"/>
      <c r="D971" s="352"/>
      <c r="E971" s="352"/>
      <c r="F971" s="352"/>
      <c r="G971" s="352"/>
      <c r="H971" s="352"/>
      <c r="I971" s="352"/>
      <c r="J971" s="352"/>
      <c r="K971" s="352"/>
      <c r="L971" s="352"/>
      <c r="M971" s="352"/>
      <c r="N971" s="352"/>
      <c r="O971" s="352"/>
      <c r="P971" s="352"/>
      <c r="Q971" s="352"/>
      <c r="R971" s="352"/>
      <c r="S971" s="352"/>
      <c r="T971" s="352"/>
      <c r="U971" s="352"/>
      <c r="V971" s="352"/>
      <c r="W971" s="352"/>
      <c r="X971" s="352"/>
      <c r="Y971" s="352"/>
      <c r="Z971" s="352"/>
      <c r="AA971" s="352"/>
      <c r="AB971" s="352"/>
      <c r="AC971" s="352"/>
      <c r="AD971" s="352"/>
      <c r="AE971" s="352"/>
      <c r="AF971" s="352"/>
      <c r="AG971" s="352"/>
      <c r="AH971" s="352"/>
      <c r="AI971" s="352"/>
      <c r="AJ971" s="352"/>
      <c r="AK971" s="352"/>
      <c r="AL971" s="352"/>
      <c r="AM971" s="352"/>
      <c r="AN971" s="352"/>
      <c r="AO971" s="352"/>
      <c r="AP971" s="352"/>
      <c r="AQ971" s="352"/>
      <c r="AR971" s="352"/>
      <c r="AS971" s="352"/>
      <c r="AT971" s="352"/>
      <c r="AU971" s="352"/>
      <c r="AV971" s="352"/>
      <c r="AW971" s="352"/>
      <c r="AX971" s="352"/>
      <c r="AY971" s="352"/>
      <c r="AZ971" s="352"/>
      <c r="BA971" s="352"/>
      <c r="BB971" s="352"/>
      <c r="BC971" s="353"/>
      <c r="BD971" s="4"/>
      <c r="BE971" s="765"/>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row>
    <row r="972" spans="1:83" ht="15.75" customHeight="1">
      <c r="A972" s="770"/>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765"/>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row>
    <row r="973" spans="1:83" ht="15.75" customHeight="1">
      <c r="A973" s="770"/>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765"/>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row>
    <row r="974" spans="1:83" ht="15.75" customHeight="1">
      <c r="A974" s="770"/>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765"/>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row>
    <row r="975" spans="1:83" ht="15.75" customHeight="1">
      <c r="A975" s="770"/>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765"/>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row>
    <row r="976" spans="1:83" ht="15.75" customHeight="1">
      <c r="A976" s="770"/>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765"/>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row>
    <row r="977" spans="1:83" ht="15.75" customHeight="1">
      <c r="A977" s="770"/>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765"/>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row>
    <row r="978" spans="1:83" ht="15.75" customHeight="1">
      <c r="A978" s="770"/>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765"/>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row>
    <row r="979" spans="1:83" ht="15.75" customHeight="1">
      <c r="A979" s="770"/>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765"/>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row>
    <row r="980" spans="1:83" ht="15.75" customHeight="1">
      <c r="A980" s="770"/>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765"/>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row>
    <row r="981" spans="1:83" ht="15.75" customHeight="1">
      <c r="A981" s="770"/>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765"/>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row>
    <row r="982" spans="1:83" ht="15.75" customHeight="1">
      <c r="A982" s="770"/>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765"/>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row>
    <row r="983" spans="1:83" ht="15.75" customHeight="1">
      <c r="A983" s="770"/>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765"/>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row>
    <row r="984" spans="1:83" ht="15.75" customHeight="1">
      <c r="A984" s="770"/>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765"/>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row>
    <row r="985" spans="1:83" ht="15.75" customHeight="1">
      <c r="A985" s="770"/>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765"/>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row>
    <row r="986" spans="1:83" ht="15.75" customHeight="1">
      <c r="A986" s="770"/>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765"/>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row>
    <row r="987" spans="1:83" ht="15.75" customHeight="1">
      <c r="A987" s="770"/>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765"/>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row>
    <row r="988" spans="1:83" ht="15.75" customHeight="1">
      <c r="A988" s="770"/>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765"/>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row>
    <row r="989" spans="1:83" ht="15.75" customHeight="1">
      <c r="A989" s="770"/>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765"/>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row>
    <row r="990" spans="1:83" ht="15.75" customHeight="1">
      <c r="A990" s="770"/>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765"/>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row>
    <row r="991" spans="1:83" ht="15.75" customHeight="1">
      <c r="A991" s="770"/>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765"/>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row>
    <row r="992" spans="1:83" ht="15.75" customHeight="1">
      <c r="A992" s="770"/>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765"/>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row>
    <row r="993" spans="1:83" ht="15.75" customHeight="1">
      <c r="A993" s="770"/>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765"/>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row>
    <row r="994" spans="1:83" ht="15.75" customHeight="1">
      <c r="A994" s="770"/>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765"/>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row>
    <row r="995" spans="1:83" ht="15.75" customHeight="1">
      <c r="A995" s="770"/>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765"/>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row>
    <row r="996" spans="1:83" ht="15.75" customHeight="1">
      <c r="A996" s="770"/>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765"/>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row>
    <row r="997" spans="1:83" ht="15.75" customHeight="1">
      <c r="A997" s="770"/>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765"/>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row>
    <row r="998" spans="1:83" ht="15.75" customHeight="1">
      <c r="A998" s="770"/>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765"/>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row>
    <row r="999" spans="1:83" ht="15.75" customHeight="1">
      <c r="A999" s="770"/>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765"/>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row>
    <row r="1000" spans="1:83" ht="15.75" customHeight="1">
      <c r="A1000" s="770"/>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765"/>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row>
    <row r="1001" spans="1:83" ht="15.75" customHeight="1">
      <c r="A1001" s="770"/>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765"/>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row>
    <row r="1002" spans="1:83" ht="15.75" customHeight="1">
      <c r="A1002" s="770"/>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765"/>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row>
    <row r="1003" spans="1:83" ht="15.75" customHeight="1">
      <c r="A1003" s="770"/>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765"/>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row>
    <row r="1004" spans="1:83" ht="15.75" customHeight="1">
      <c r="A1004" s="770"/>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765"/>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row>
    <row r="1005" spans="1:83" ht="15.75" customHeight="1">
      <c r="A1005" s="770"/>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765"/>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row>
    <row r="1006" spans="1:83" ht="15.75" customHeight="1">
      <c r="A1006" s="770"/>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765"/>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row>
    <row r="1007" spans="1:83" ht="15.75" customHeight="1">
      <c r="A1007" s="770"/>
      <c r="B1007" s="4"/>
      <c r="C1007" s="4"/>
      <c r="D1007" s="4"/>
      <c r="E1007" s="4"/>
      <c r="F1007" s="4"/>
      <c r="G1007" s="4"/>
      <c r="H1007" s="4"/>
      <c r="I1007" s="4"/>
      <c r="J1007" s="4"/>
      <c r="K1007" s="4"/>
      <c r="L1007" s="4"/>
      <c r="M1007" s="4"/>
      <c r="N1007" s="4"/>
      <c r="O1007" s="4"/>
      <c r="P1007" s="4"/>
      <c r="Q1007" s="4"/>
      <c r="R1007" s="4"/>
      <c r="S1007" s="4"/>
      <c r="T1007" s="4"/>
      <c r="U1007" s="4"/>
      <c r="V1007" s="4"/>
      <c r="W1007" s="4"/>
      <c r="X1007" s="4"/>
      <c r="Y1007" s="4"/>
      <c r="Z1007" s="4"/>
      <c r="AA1007" s="4"/>
      <c r="AB1007" s="4"/>
      <c r="AC1007" s="4"/>
      <c r="AD1007" s="4"/>
      <c r="AE1007" s="4"/>
      <c r="AF1007" s="4"/>
      <c r="AG1007" s="4"/>
      <c r="AH1007" s="4"/>
      <c r="AI1007" s="4"/>
      <c r="AJ1007" s="4"/>
      <c r="AK1007" s="4"/>
      <c r="AL1007" s="4"/>
      <c r="AM1007" s="4"/>
      <c r="AN1007" s="4"/>
      <c r="AO1007" s="4"/>
      <c r="AP1007" s="4"/>
      <c r="AQ1007" s="4"/>
      <c r="AR1007" s="4"/>
      <c r="AS1007" s="4"/>
      <c r="AT1007" s="4"/>
      <c r="AU1007" s="4"/>
      <c r="AV1007" s="4"/>
      <c r="AW1007" s="4"/>
      <c r="AX1007" s="4"/>
      <c r="AY1007" s="4"/>
      <c r="AZ1007" s="4"/>
      <c r="BA1007" s="4"/>
      <c r="BB1007" s="4"/>
      <c r="BC1007" s="4"/>
      <c r="BD1007" s="4"/>
      <c r="BE1007" s="765"/>
      <c r="BF1007" s="4"/>
      <c r="BG1007" s="4"/>
      <c r="BH1007" s="4"/>
      <c r="BI1007" s="4"/>
      <c r="BJ1007" s="4"/>
      <c r="BK1007" s="4"/>
      <c r="BL1007" s="4"/>
      <c r="BM1007" s="4"/>
      <c r="BN1007" s="4"/>
      <c r="BO1007" s="4"/>
      <c r="BP1007" s="4"/>
      <c r="BQ1007" s="4"/>
      <c r="BR1007" s="4"/>
      <c r="BS1007" s="4"/>
      <c r="BT1007" s="4"/>
      <c r="BU1007" s="4"/>
      <c r="BV1007" s="4"/>
      <c r="BW1007" s="4"/>
      <c r="BX1007" s="4"/>
      <c r="BY1007" s="4"/>
      <c r="BZ1007" s="4"/>
      <c r="CA1007" s="4"/>
      <c r="CB1007" s="4"/>
      <c r="CC1007" s="4"/>
      <c r="CD1007" s="4"/>
      <c r="CE1007" s="4"/>
    </row>
    <row r="1008" spans="1:83" ht="15.75" customHeight="1">
      <c r="A1008" s="770"/>
      <c r="B1008" s="4"/>
      <c r="C1008" s="4"/>
      <c r="D1008" s="4"/>
      <c r="E1008" s="4"/>
      <c r="F1008" s="4"/>
      <c r="G1008" s="4"/>
      <c r="H1008" s="4"/>
      <c r="I1008" s="4"/>
      <c r="J1008" s="4"/>
      <c r="K1008" s="4"/>
      <c r="L1008" s="4"/>
      <c r="M1008" s="4"/>
      <c r="N1008" s="4"/>
      <c r="O1008" s="4"/>
      <c r="P1008" s="4"/>
      <c r="Q1008" s="4"/>
      <c r="R1008" s="4"/>
      <c r="S1008" s="4"/>
      <c r="T1008" s="4"/>
      <c r="U1008" s="4"/>
      <c r="V1008" s="4"/>
      <c r="W1008" s="4"/>
      <c r="X1008" s="4"/>
      <c r="Y1008" s="4"/>
      <c r="Z1008" s="4"/>
      <c r="AA1008" s="4"/>
      <c r="AB1008" s="4"/>
      <c r="AC1008" s="4"/>
      <c r="AD1008" s="4"/>
      <c r="AE1008" s="4"/>
      <c r="AF1008" s="4"/>
      <c r="AG1008" s="4"/>
      <c r="AH1008" s="4"/>
      <c r="AI1008" s="4"/>
      <c r="AJ1008" s="4"/>
      <c r="AK1008" s="4"/>
      <c r="AL1008" s="4"/>
      <c r="AM1008" s="4"/>
      <c r="AN1008" s="4"/>
      <c r="AO1008" s="4"/>
      <c r="AP1008" s="4"/>
      <c r="AQ1008" s="4"/>
      <c r="AR1008" s="4"/>
      <c r="AS1008" s="4"/>
      <c r="AT1008" s="4"/>
      <c r="AU1008" s="4"/>
      <c r="AV1008" s="4"/>
      <c r="AW1008" s="4"/>
      <c r="AX1008" s="4"/>
      <c r="AY1008" s="4"/>
      <c r="AZ1008" s="4"/>
      <c r="BA1008" s="4"/>
      <c r="BB1008" s="4"/>
      <c r="BC1008" s="4"/>
      <c r="BD1008" s="4"/>
      <c r="BE1008" s="765"/>
      <c r="BF1008" s="4"/>
      <c r="BG1008" s="4"/>
      <c r="BH1008" s="4"/>
      <c r="BI1008" s="4"/>
      <c r="BJ1008" s="4"/>
      <c r="BK1008" s="4"/>
      <c r="BL1008" s="4"/>
      <c r="BM1008" s="4"/>
      <c r="BN1008" s="4"/>
      <c r="BO1008" s="4"/>
      <c r="BP1008" s="4"/>
      <c r="BQ1008" s="4"/>
      <c r="BR1008" s="4"/>
      <c r="BS1008" s="4"/>
      <c r="BT1008" s="4"/>
      <c r="BU1008" s="4"/>
      <c r="BV1008" s="4"/>
      <c r="BW1008" s="4"/>
      <c r="BX1008" s="4"/>
      <c r="BY1008" s="4"/>
      <c r="BZ1008" s="4"/>
      <c r="CA1008" s="4"/>
      <c r="CB1008" s="4"/>
      <c r="CC1008" s="4"/>
      <c r="CD1008" s="4"/>
      <c r="CE1008" s="4"/>
    </row>
    <row r="1009" ht="15.75" customHeight="1"/>
    <row r="1301" spans="7:7" ht="0" hidden="1" customHeight="1">
      <c r="G1301" s="997">
        <f>'Pricing Calculator'!R558</f>
        <v>0</v>
      </c>
    </row>
  </sheetData>
  <sheetProtection algorithmName="SHA-512" hashValue="006KfOFoUlboouCztkiTeILJ+43bqpAF+nsaWVrw8D8zxAjwUJDqIPfBUXA4Mex93+xW475F+/nAZLKwxjHITQ==" saltValue="1UjHop2d4b/GkAh6dny+1A==" spinCount="100000" sheet="1" objects="1" scenarios="1" selectLockedCells="1"/>
  <dataConsolidate/>
  <mergeCells count="1287">
    <mergeCell ref="AX204:BA204"/>
    <mergeCell ref="AE231:AF231"/>
    <mergeCell ref="AC266:AG266"/>
    <mergeCell ref="AC219:AE219"/>
    <mergeCell ref="AQ219:AW219"/>
    <mergeCell ref="N508:Q508"/>
    <mergeCell ref="R687:U687"/>
    <mergeCell ref="AX219:BA219"/>
    <mergeCell ref="AU6:BB6"/>
    <mergeCell ref="C6:AS6"/>
    <mergeCell ref="L270:N270"/>
    <mergeCell ref="W270:X270"/>
    <mergeCell ref="AC270:AG270"/>
    <mergeCell ref="AI270:AL270"/>
    <mergeCell ref="AT270:AW270"/>
    <mergeCell ref="AX270:BA270"/>
    <mergeCell ref="AX271:BA271"/>
    <mergeCell ref="AC206:AD206"/>
    <mergeCell ref="AC217:AE217"/>
    <mergeCell ref="T219:V219"/>
    <mergeCell ref="AX200:BA200"/>
    <mergeCell ref="AS183:AV183"/>
    <mergeCell ref="AQ213:AW213"/>
    <mergeCell ref="AX183:BA183"/>
    <mergeCell ref="AS189:AV189"/>
    <mergeCell ref="AM192:AW192"/>
    <mergeCell ref="AX227:BA227"/>
    <mergeCell ref="AQ202:AW202"/>
    <mergeCell ref="I11:AA12"/>
    <mergeCell ref="AX580:BA580"/>
    <mergeCell ref="AX206:BA206"/>
    <mergeCell ref="AX221:BA221"/>
    <mergeCell ref="C805:G808"/>
    <mergeCell ref="AL799:AN799"/>
    <mergeCell ref="AR776:AW776"/>
    <mergeCell ref="P774:R774"/>
    <mergeCell ref="O728:R728"/>
    <mergeCell ref="O726:R726"/>
    <mergeCell ref="C589:F592"/>
    <mergeCell ref="C482:F487"/>
    <mergeCell ref="I491:S491"/>
    <mergeCell ref="X491:AG491"/>
    <mergeCell ref="I576:N577"/>
    <mergeCell ref="J527:M527"/>
    <mergeCell ref="R556:T556"/>
    <mergeCell ref="U595:Y595"/>
    <mergeCell ref="J454:P454"/>
    <mergeCell ref="AL456:AO456"/>
    <mergeCell ref="AS237:AW237"/>
    <mergeCell ref="X747:AA747"/>
    <mergeCell ref="J581:S581"/>
    <mergeCell ref="U581:W581"/>
    <mergeCell ref="AO258:AW258"/>
    <mergeCell ref="AC346:AF346"/>
    <mergeCell ref="P422:W422"/>
    <mergeCell ref="J523:M523"/>
    <mergeCell ref="AQ512:AW512"/>
    <mergeCell ref="X733:AA733"/>
    <mergeCell ref="I652:J653"/>
    <mergeCell ref="J668:P668"/>
    <mergeCell ref="C471:F478"/>
    <mergeCell ref="R432:U432"/>
    <mergeCell ref="J436:L436"/>
    <mergeCell ref="T450:W450"/>
    <mergeCell ref="AX231:BA231"/>
    <mergeCell ref="AX232:BA232"/>
    <mergeCell ref="AS813:AW813"/>
    <mergeCell ref="AM791:AW791"/>
    <mergeCell ref="AS811:AW811"/>
    <mergeCell ref="O811:R811"/>
    <mergeCell ref="C782:G785"/>
    <mergeCell ref="N547:P547"/>
    <mergeCell ref="AF450:AG450"/>
    <mergeCell ref="AS797:AW797"/>
    <mergeCell ref="J535:M535"/>
    <mergeCell ref="AX772:BA772"/>
    <mergeCell ref="AX237:BA237"/>
    <mergeCell ref="AX250:BA250"/>
    <mergeCell ref="AX243:BA243"/>
    <mergeCell ref="I663:N664"/>
    <mergeCell ref="C637:I638"/>
    <mergeCell ref="AL454:AO454"/>
    <mergeCell ref="AK444:AP444"/>
    <mergeCell ref="C386:F392"/>
    <mergeCell ref="C394:F397"/>
    <mergeCell ref="AC381:AF381"/>
    <mergeCell ref="C428:F431"/>
    <mergeCell ref="AS485:AW485"/>
    <mergeCell ref="AT483:AW483"/>
    <mergeCell ref="AC358:AF358"/>
    <mergeCell ref="AQ487:AW487"/>
    <mergeCell ref="R558:T558"/>
    <mergeCell ref="I518:S519"/>
    <mergeCell ref="N485:Q485"/>
    <mergeCell ref="J450:P450"/>
    <mergeCell ref="C324:F327"/>
    <mergeCell ref="I737:N738"/>
    <mergeCell ref="AX744:BA744"/>
    <mergeCell ref="AN786:AW786"/>
    <mergeCell ref="AA712:AD712"/>
    <mergeCell ref="C319:F321"/>
    <mergeCell ref="AX500:BA500"/>
    <mergeCell ref="AQ540:AW540"/>
    <mergeCell ref="AX586:BA586"/>
    <mergeCell ref="J448:P448"/>
    <mergeCell ref="AF458:AG458"/>
    <mergeCell ref="T454:W454"/>
    <mergeCell ref="J531:M531"/>
    <mergeCell ref="R466:U466"/>
    <mergeCell ref="J452:P452"/>
    <mergeCell ref="C575:F578"/>
    <mergeCell ref="R560:T560"/>
    <mergeCell ref="N493:Q493"/>
    <mergeCell ref="R532:T532"/>
    <mergeCell ref="I441:M442"/>
    <mergeCell ref="C499:F504"/>
    <mergeCell ref="C507:F512"/>
    <mergeCell ref="T458:W458"/>
    <mergeCell ref="AF448:AG448"/>
    <mergeCell ref="AA452:AC452"/>
    <mergeCell ref="P755:R755"/>
    <mergeCell ref="O730:R730"/>
    <mergeCell ref="C490:F497"/>
    <mergeCell ref="C553:F562"/>
    <mergeCell ref="J539:M539"/>
    <mergeCell ref="S346:T346"/>
    <mergeCell ref="C543:F546"/>
    <mergeCell ref="P412:W412"/>
    <mergeCell ref="AP568:AW568"/>
    <mergeCell ref="AT948:AY949"/>
    <mergeCell ref="AX595:BA595"/>
    <mergeCell ref="AX598:BA598"/>
    <mergeCell ref="AS809:AW809"/>
    <mergeCell ref="AX809:BA809"/>
    <mergeCell ref="I674:L675"/>
    <mergeCell ref="R697:U697"/>
    <mergeCell ref="AX786:BA786"/>
    <mergeCell ref="T786:W786"/>
    <mergeCell ref="AX764:BA764"/>
    <mergeCell ref="AX747:BA747"/>
    <mergeCell ref="AX742:BA742"/>
    <mergeCell ref="AX685:BA685"/>
    <mergeCell ref="X628:Z628"/>
    <mergeCell ref="J618:M618"/>
    <mergeCell ref="AX753:BA753"/>
    <mergeCell ref="AS770:AW770"/>
    <mergeCell ref="J666:P666"/>
    <mergeCell ref="I705:M706"/>
    <mergeCell ref="AX853:BA853"/>
    <mergeCell ref="AX811:BA811"/>
    <mergeCell ref="AS839:AW839"/>
    <mergeCell ref="P753:R753"/>
    <mergeCell ref="AR744:AW744"/>
    <mergeCell ref="AM779:AW779"/>
    <mergeCell ref="AX779:BA779"/>
    <mergeCell ref="O813:R813"/>
    <mergeCell ref="I806:O807"/>
    <mergeCell ref="R681:U681"/>
    <mergeCell ref="Y730:AB730"/>
    <mergeCell ref="I850:N851"/>
    <mergeCell ref="AR742:AW742"/>
    <mergeCell ref="AR740:AW740"/>
    <mergeCell ref="AP701:AW701"/>
    <mergeCell ref="AM355:AW355"/>
    <mergeCell ref="AG476:AJ476"/>
    <mergeCell ref="J310:S310"/>
    <mergeCell ref="R436:U436"/>
    <mergeCell ref="Q865:T865"/>
    <mergeCell ref="AQ865:AW865"/>
    <mergeCell ref="I862:S863"/>
    <mergeCell ref="AS824:AW824"/>
    <mergeCell ref="J476:M476"/>
    <mergeCell ref="I472:N472"/>
    <mergeCell ref="J466:M466"/>
    <mergeCell ref="AA454:AC454"/>
    <mergeCell ref="J579:S579"/>
    <mergeCell ref="U579:W579"/>
    <mergeCell ref="J446:R446"/>
    <mergeCell ref="J786:R786"/>
    <mergeCell ref="L788:R788"/>
    <mergeCell ref="I723:P724"/>
    <mergeCell ref="AC418:AE418"/>
    <mergeCell ref="AN687:AP687"/>
    <mergeCell ref="Q666:T666"/>
    <mergeCell ref="AQ714:AW714"/>
    <mergeCell ref="AR772:AW772"/>
    <mergeCell ref="R710:U710"/>
    <mergeCell ref="V687:X687"/>
    <mergeCell ref="AO550:AW550"/>
    <mergeCell ref="R570:T570"/>
    <mergeCell ref="Y485:Z485"/>
    <mergeCell ref="AE446:AI446"/>
    <mergeCell ref="Z846:AB846"/>
    <mergeCell ref="O742:R742"/>
    <mergeCell ref="AM764:AW764"/>
    <mergeCell ref="I783:O784"/>
    <mergeCell ref="AR726:AW726"/>
    <mergeCell ref="AQ753:AW753"/>
    <mergeCell ref="R679:U679"/>
    <mergeCell ref="R677:U677"/>
    <mergeCell ref="AB301:AG301"/>
    <mergeCell ref="AB862:AF863"/>
    <mergeCell ref="AA710:AD710"/>
    <mergeCell ref="Q657:T657"/>
    <mergeCell ref="W616:AB616"/>
    <mergeCell ref="AF616:AK616"/>
    <mergeCell ref="X598:AA598"/>
    <mergeCell ref="Y622:Z622"/>
    <mergeCell ref="Y483:Z483"/>
    <mergeCell ref="T456:W456"/>
    <mergeCell ref="Y476:Z476"/>
    <mergeCell ref="Y478:Z478"/>
    <mergeCell ref="AK446:AP446"/>
    <mergeCell ref="AF452:AG452"/>
    <mergeCell ref="AA458:AC458"/>
    <mergeCell ref="AR436:AW436"/>
    <mergeCell ref="N500:Q500"/>
    <mergeCell ref="N502:Q502"/>
    <mergeCell ref="X544:AC545"/>
    <mergeCell ref="X626:Z626"/>
    <mergeCell ref="I429:O430"/>
    <mergeCell ref="AA456:AC456"/>
    <mergeCell ref="J456:P456"/>
    <mergeCell ref="T448:W448"/>
    <mergeCell ref="AJ691:AM691"/>
    <mergeCell ref="Q655:T655"/>
    <mergeCell ref="C601:F604"/>
    <mergeCell ref="AQ583:AW583"/>
    <mergeCell ref="U583:W583"/>
    <mergeCell ref="AN858:AW858"/>
    <mergeCell ref="C934:I935"/>
    <mergeCell ref="P776:R776"/>
    <mergeCell ref="K951:R951"/>
    <mergeCell ref="J947:M947"/>
    <mergeCell ref="T452:W452"/>
    <mergeCell ref="J474:M474"/>
    <mergeCell ref="AG474:AJ474"/>
    <mergeCell ref="J478:M478"/>
    <mergeCell ref="X905:AA905"/>
    <mergeCell ref="AN905:AW905"/>
    <mergeCell ref="AF456:AG456"/>
    <mergeCell ref="AS843:AW843"/>
    <mergeCell ref="C819:F823"/>
    <mergeCell ref="C651:F654"/>
    <mergeCell ref="AI824:AL824"/>
    <mergeCell ref="AR938:AW938"/>
    <mergeCell ref="AS837:AW837"/>
    <mergeCell ref="AS822:AW822"/>
    <mergeCell ref="AP531:AW531"/>
    <mergeCell ref="AA527:AD527"/>
    <mergeCell ref="Z518:AM519"/>
    <mergeCell ref="C517:F521"/>
    <mergeCell ref="C463:F468"/>
    <mergeCell ref="AR774:AW774"/>
    <mergeCell ref="J458:P458"/>
    <mergeCell ref="J622:M622"/>
    <mergeCell ref="AX905:BA905"/>
    <mergeCell ref="AX858:BA858"/>
    <mergeCell ref="AX867:BA867"/>
    <mergeCell ref="AX803:BA803"/>
    <mergeCell ref="AS826:AW826"/>
    <mergeCell ref="AA955:AG955"/>
    <mergeCell ref="C440:F446"/>
    <mergeCell ref="C937:F938"/>
    <mergeCell ref="AX934:BA935"/>
    <mergeCell ref="AX813:BA813"/>
    <mergeCell ref="O902:R902"/>
    <mergeCell ref="AR902:AW902"/>
    <mergeCell ref="AQ586:AW586"/>
    <mergeCell ref="U593:Y593"/>
    <mergeCell ref="AX941:BA942"/>
    <mergeCell ref="J583:S583"/>
    <mergeCell ref="C722:G725"/>
    <mergeCell ref="C794:F796"/>
    <mergeCell ref="AN747:AW747"/>
    <mergeCell ref="O900:R900"/>
    <mergeCell ref="AR900:AW900"/>
    <mergeCell ref="P799:R799"/>
    <mergeCell ref="C896:F899"/>
    <mergeCell ref="I897:N898"/>
    <mergeCell ref="C613:F617"/>
    <mergeCell ref="C736:F739"/>
    <mergeCell ref="C861:F866"/>
    <mergeCell ref="C849:F852"/>
    <mergeCell ref="I613:P614"/>
    <mergeCell ref="C749:F751"/>
    <mergeCell ref="AN623:AW623"/>
    <mergeCell ref="AT593:AW593"/>
    <mergeCell ref="J953:X954"/>
    <mergeCell ref="AX843:BA843"/>
    <mergeCell ref="AX826:BA826"/>
    <mergeCell ref="AX846:BA846"/>
    <mergeCell ref="AX839:BA839"/>
    <mergeCell ref="Z833:AB833"/>
    <mergeCell ref="AR853:AW853"/>
    <mergeCell ref="O927:R927"/>
    <mergeCell ref="J955:P955"/>
    <mergeCell ref="C944:F947"/>
    <mergeCell ref="AC360:AF360"/>
    <mergeCell ref="C960:BA961"/>
    <mergeCell ref="AX458:BA458"/>
    <mergeCell ref="S446:X446"/>
    <mergeCell ref="P772:R772"/>
    <mergeCell ref="AX770:BA770"/>
    <mergeCell ref="AX637:BA638"/>
    <mergeCell ref="C704:F707"/>
    <mergeCell ref="AB652:AF653"/>
    <mergeCell ref="AR659:AW659"/>
    <mergeCell ref="AX670:BA670"/>
    <mergeCell ref="C714:F716"/>
    <mergeCell ref="C662:F665"/>
    <mergeCell ref="C673:F676"/>
    <mergeCell ref="AT579:AW579"/>
    <mergeCell ref="AP681:AW681"/>
    <mergeCell ref="C768:G771"/>
    <mergeCell ref="AA450:AC450"/>
    <mergeCell ref="AX626:BA626"/>
    <mergeCell ref="Q938:W938"/>
    <mergeCell ref="I938:P938"/>
    <mergeCell ref="AN867:AW867"/>
    <mergeCell ref="AN295:AW295"/>
    <mergeCell ref="AC284:AG284"/>
    <mergeCell ref="AX334:BA334"/>
    <mergeCell ref="AC352:AF352"/>
    <mergeCell ref="S387:U387"/>
    <mergeCell ref="AC406:AE406"/>
    <mergeCell ref="S389:U389"/>
    <mergeCell ref="S391:U391"/>
    <mergeCell ref="C962:BA968"/>
    <mergeCell ref="C969:BA970"/>
    <mergeCell ref="C958:BA959"/>
    <mergeCell ref="AX855:BA855"/>
    <mergeCell ref="O853:R853"/>
    <mergeCell ref="O855:R855"/>
    <mergeCell ref="X858:AA858"/>
    <mergeCell ref="AA853:AD853"/>
    <mergeCell ref="AA855:AD855"/>
    <mergeCell ref="AS828:AW828"/>
    <mergeCell ref="AS830:AW830"/>
    <mergeCell ref="AQ799:AW799"/>
    <mergeCell ref="Z816:AB816"/>
    <mergeCell ref="O822:R822"/>
    <mergeCell ref="O824:R824"/>
    <mergeCell ref="O826:R826"/>
    <mergeCell ref="AI822:AL822"/>
    <mergeCell ref="O809:R809"/>
    <mergeCell ref="C951:G956"/>
    <mergeCell ref="AX938:BA938"/>
    <mergeCell ref="C941:I942"/>
    <mergeCell ref="AR876:AW876"/>
    <mergeCell ref="AM816:AW816"/>
    <mergeCell ref="AA953:AO954"/>
    <mergeCell ref="R568:T568"/>
    <mergeCell ref="AP628:AW628"/>
    <mergeCell ref="AL448:AO448"/>
    <mergeCell ref="AL452:AO452"/>
    <mergeCell ref="AR437:AW437"/>
    <mergeCell ref="AB416:AH416"/>
    <mergeCell ref="AR425:AW425"/>
    <mergeCell ref="AN461:AW461"/>
    <mergeCell ref="AK306:AW306"/>
    <mergeCell ref="Z446:AD446"/>
    <mergeCell ref="AL332:AW332"/>
    <mergeCell ref="AO360:AW360"/>
    <mergeCell ref="AQ495:AW495"/>
    <mergeCell ref="N466:O466"/>
    <mergeCell ref="AL362:AW362"/>
    <mergeCell ref="W286:X286"/>
    <mergeCell ref="AC286:AG286"/>
    <mergeCell ref="AI286:AL286"/>
    <mergeCell ref="AI312:AL312"/>
    <mergeCell ref="AC344:AF344"/>
    <mergeCell ref="AA346:AB346"/>
    <mergeCell ref="AR414:AW414"/>
    <mergeCell ref="AB408:AH408"/>
    <mergeCell ref="AI293:AM293"/>
    <mergeCell ref="AC334:AF334"/>
    <mergeCell ref="AJ406:AK406"/>
    <mergeCell ref="AJ410:AK410"/>
    <mergeCell ref="AC362:AF362"/>
    <mergeCell ref="AR406:AW406"/>
    <mergeCell ref="AS403:AW403"/>
    <mergeCell ref="AI299:AM299"/>
    <mergeCell ref="AN299:AW299"/>
    <mergeCell ref="AX233:BA233"/>
    <mergeCell ref="AX241:BA241"/>
    <mergeCell ref="AQ217:AW217"/>
    <mergeCell ref="AX337:BA337"/>
    <mergeCell ref="AQ321:AW321"/>
    <mergeCell ref="AX217:BA217"/>
    <mergeCell ref="AX272:BA272"/>
    <mergeCell ref="AX352:BA352"/>
    <mergeCell ref="AX254:BA254"/>
    <mergeCell ref="AX268:BA268"/>
    <mergeCell ref="AO340:AW340"/>
    <mergeCell ref="AX398:BA398"/>
    <mergeCell ref="AX405:BA405"/>
    <mergeCell ref="AX260:BB261"/>
    <mergeCell ref="AS268:AW268"/>
    <mergeCell ref="I290:O291"/>
    <mergeCell ref="W280:X280"/>
    <mergeCell ref="AC328:AF328"/>
    <mergeCell ref="W284:X284"/>
    <mergeCell ref="AC280:AG280"/>
    <mergeCell ref="AT284:AW284"/>
    <mergeCell ref="AC272:AG272"/>
    <mergeCell ref="U266:Z266"/>
    <mergeCell ref="AX384:BA384"/>
    <mergeCell ref="W272:X272"/>
    <mergeCell ref="AX346:BA346"/>
    <mergeCell ref="AX342:BA342"/>
    <mergeCell ref="AX276:BA276"/>
    <mergeCell ref="AX274:BA274"/>
    <mergeCell ref="AC274:AG274"/>
    <mergeCell ref="AI280:AL280"/>
    <mergeCell ref="AI284:AL284"/>
    <mergeCell ref="AX299:BA299"/>
    <mergeCell ref="AX425:BA426"/>
    <mergeCell ref="AX191:BA191"/>
    <mergeCell ref="AX175:BA175"/>
    <mergeCell ref="AN106:AO106"/>
    <mergeCell ref="AX77:BA77"/>
    <mergeCell ref="AX79:BA79"/>
    <mergeCell ref="AS147:AV147"/>
    <mergeCell ref="AL77:AW77"/>
    <mergeCell ref="AT227:AW227"/>
    <mergeCell ref="AX239:BA239"/>
    <mergeCell ref="AX234:BA234"/>
    <mergeCell ref="AX202:BA202"/>
    <mergeCell ref="AX208:BA208"/>
    <mergeCell ref="AX139:BA139"/>
    <mergeCell ref="AX167:BA167"/>
    <mergeCell ref="AX129:BA129"/>
    <mergeCell ref="AX173:BA173"/>
    <mergeCell ref="AO150:AW150"/>
    <mergeCell ref="AR163:AW163"/>
    <mergeCell ref="AO127:AP127"/>
    <mergeCell ref="AS133:AV133"/>
    <mergeCell ref="AX179:BA179"/>
    <mergeCell ref="AX157:BA157"/>
    <mergeCell ref="AS312:AW312"/>
    <mergeCell ref="AX257:BA257"/>
    <mergeCell ref="AT235:AW235"/>
    <mergeCell ref="AP243:AW243"/>
    <mergeCell ref="AX229:BA229"/>
    <mergeCell ref="AP252:AW252"/>
    <mergeCell ref="AS181:AV181"/>
    <mergeCell ref="AX192:BA192"/>
    <mergeCell ref="AX133:BA133"/>
    <mergeCell ref="AX151:BA151"/>
    <mergeCell ref="AS167:AV167"/>
    <mergeCell ref="AX125:BA125"/>
    <mergeCell ref="AX110:BA110"/>
    <mergeCell ref="AS229:AW229"/>
    <mergeCell ref="AX205:BA205"/>
    <mergeCell ref="AX235:BA235"/>
    <mergeCell ref="AQ215:AW215"/>
    <mergeCell ref="AX215:BA215"/>
    <mergeCell ref="AX171:BA171"/>
    <mergeCell ref="AJ165:AN165"/>
    <mergeCell ref="AN88:AP88"/>
    <mergeCell ref="AX147:BA147"/>
    <mergeCell ref="AX150:BA150"/>
    <mergeCell ref="AS169:AV169"/>
    <mergeCell ref="AK139:AM139"/>
    <mergeCell ref="AO137:AP137"/>
    <mergeCell ref="AX137:BA137"/>
    <mergeCell ref="AJ92:AL92"/>
    <mergeCell ref="AX169:BA169"/>
    <mergeCell ref="AS96:AV96"/>
    <mergeCell ref="AX141:BA141"/>
    <mergeCell ref="AX96:BA96"/>
    <mergeCell ref="AX145:BA145"/>
    <mergeCell ref="AK131:AM131"/>
    <mergeCell ref="AS187:AV187"/>
    <mergeCell ref="AQ200:AW200"/>
    <mergeCell ref="AX181:BA181"/>
    <mergeCell ref="AX187:BA187"/>
    <mergeCell ref="AX189:BA189"/>
    <mergeCell ref="AX213:BA213"/>
    <mergeCell ref="AS137:AV137"/>
    <mergeCell ref="AS139:AV139"/>
    <mergeCell ref="AS129:AV129"/>
    <mergeCell ref="AO139:AP139"/>
    <mergeCell ref="AK127:AM127"/>
    <mergeCell ref="AN112:AO112"/>
    <mergeCell ref="X96:AA96"/>
    <mergeCell ref="AJ96:AL96"/>
    <mergeCell ref="AJ104:AL104"/>
    <mergeCell ref="AN104:AO104"/>
    <mergeCell ref="AC80:AH80"/>
    <mergeCell ref="AD88:AH88"/>
    <mergeCell ref="J127:U127"/>
    <mergeCell ref="AD98:AG98"/>
    <mergeCell ref="AK129:AM129"/>
    <mergeCell ref="AD131:AI131"/>
    <mergeCell ref="X104:AA104"/>
    <mergeCell ref="AD104:AG104"/>
    <mergeCell ref="AA183:AC183"/>
    <mergeCell ref="AE155:AG155"/>
    <mergeCell ref="P155:R155"/>
    <mergeCell ref="AS145:AV145"/>
    <mergeCell ref="Y163:AN163"/>
    <mergeCell ref="AP160:AV161"/>
    <mergeCell ref="AA175:AC175"/>
    <mergeCell ref="AK173:AL173"/>
    <mergeCell ref="AS141:AV141"/>
    <mergeCell ref="J145:U145"/>
    <mergeCell ref="AS173:AV173"/>
    <mergeCell ref="AA179:AC179"/>
    <mergeCell ref="AQ153:AW153"/>
    <mergeCell ref="AM151:AW151"/>
    <mergeCell ref="AA171:AC171"/>
    <mergeCell ref="AA173:AC173"/>
    <mergeCell ref="X92:AA92"/>
    <mergeCell ref="AN94:AO94"/>
    <mergeCell ref="AN92:AO92"/>
    <mergeCell ref="J139:U139"/>
    <mergeCell ref="AM115:AW115"/>
    <mergeCell ref="AS127:AV127"/>
    <mergeCell ref="J102:U102"/>
    <mergeCell ref="AD102:AG102"/>
    <mergeCell ref="J92:U92"/>
    <mergeCell ref="J104:U104"/>
    <mergeCell ref="J167:U167"/>
    <mergeCell ref="X102:AA102"/>
    <mergeCell ref="AD96:AG96"/>
    <mergeCell ref="AP118:AV119"/>
    <mergeCell ref="J129:U129"/>
    <mergeCell ref="AJ110:AL110"/>
    <mergeCell ref="Z213:AB213"/>
    <mergeCell ref="I224:T225"/>
    <mergeCell ref="J189:U189"/>
    <mergeCell ref="J171:U171"/>
    <mergeCell ref="T202:V202"/>
    <mergeCell ref="Z215:AB215"/>
    <mergeCell ref="AJ98:AL98"/>
    <mergeCell ref="J98:U98"/>
    <mergeCell ref="X98:AA98"/>
    <mergeCell ref="AN98:AO98"/>
    <mergeCell ref="T215:V215"/>
    <mergeCell ref="J106:U106"/>
    <mergeCell ref="Z165:AD165"/>
    <mergeCell ref="AA169:AC169"/>
    <mergeCell ref="J173:U173"/>
    <mergeCell ref="AA167:AC167"/>
    <mergeCell ref="J169:U169"/>
    <mergeCell ref="AK189:AL189"/>
    <mergeCell ref="J179:U179"/>
    <mergeCell ref="X141:AA141"/>
    <mergeCell ref="AO157:AW157"/>
    <mergeCell ref="AS175:AV175"/>
    <mergeCell ref="AR165:AW165"/>
    <mergeCell ref="AK179:AL179"/>
    <mergeCell ref="AS171:AV171"/>
    <mergeCell ref="AO141:AP141"/>
    <mergeCell ref="AK175:AL175"/>
    <mergeCell ref="AK167:AL167"/>
    <mergeCell ref="AK181:AL181"/>
    <mergeCell ref="AK183:AL183"/>
    <mergeCell ref="AS179:AV179"/>
    <mergeCell ref="AK169:AL169"/>
    <mergeCell ref="J30:U30"/>
    <mergeCell ref="AD26:AG26"/>
    <mergeCell ref="AJ32:AL32"/>
    <mergeCell ref="X24:AA24"/>
    <mergeCell ref="X34:AA34"/>
    <mergeCell ref="X18:AA18"/>
    <mergeCell ref="AD59:AG59"/>
    <mergeCell ref="J26:U26"/>
    <mergeCell ref="J32:U32"/>
    <mergeCell ref="J34:U34"/>
    <mergeCell ref="J20:U20"/>
    <mergeCell ref="X26:AA26"/>
    <mergeCell ref="J61:U61"/>
    <mergeCell ref="J18:U18"/>
    <mergeCell ref="J24:U24"/>
    <mergeCell ref="AJ20:AL20"/>
    <mergeCell ref="AJ22:AL22"/>
    <mergeCell ref="AJ24:AL24"/>
    <mergeCell ref="AJ18:AL18"/>
    <mergeCell ref="AD18:AG18"/>
    <mergeCell ref="AD20:AG20"/>
    <mergeCell ref="AD22:AG22"/>
    <mergeCell ref="AD24:AG24"/>
    <mergeCell ref="J38:U38"/>
    <mergeCell ref="X38:AA38"/>
    <mergeCell ref="AD38:AG38"/>
    <mergeCell ref="J22:U22"/>
    <mergeCell ref="X30:AA30"/>
    <mergeCell ref="X22:AA22"/>
    <mergeCell ref="X32:AA32"/>
    <mergeCell ref="AJ34:AL34"/>
    <mergeCell ref="C45:F48"/>
    <mergeCell ref="J57:U57"/>
    <mergeCell ref="J59:U59"/>
    <mergeCell ref="J53:U53"/>
    <mergeCell ref="J40:U40"/>
    <mergeCell ref="I46:R47"/>
    <mergeCell ref="AN57:AO57"/>
    <mergeCell ref="AN69:AO69"/>
    <mergeCell ref="AJ51:AL51"/>
    <mergeCell ref="AD51:AG51"/>
    <mergeCell ref="X65:AA65"/>
    <mergeCell ref="AJ65:AL65"/>
    <mergeCell ref="AO42:AW42"/>
    <mergeCell ref="X55:AA55"/>
    <mergeCell ref="AJ57:AL57"/>
    <mergeCell ref="AJ59:AL59"/>
    <mergeCell ref="AN61:AO61"/>
    <mergeCell ref="AD57:AG57"/>
    <mergeCell ref="AJ67:AL67"/>
    <mergeCell ref="X67:AA67"/>
    <mergeCell ref="AD53:AG53"/>
    <mergeCell ref="X40:AA40"/>
    <mergeCell ref="J55:U55"/>
    <mergeCell ref="AD67:AG67"/>
    <mergeCell ref="J67:U67"/>
    <mergeCell ref="X69:AA69"/>
    <mergeCell ref="J69:U69"/>
    <mergeCell ref="AD40:AG40"/>
    <mergeCell ref="X147:AA147"/>
    <mergeCell ref="U310:Z310"/>
    <mergeCell ref="AC310:AG310"/>
    <mergeCell ref="P420:W420"/>
    <mergeCell ref="AB495:AE495"/>
    <mergeCell ref="P406:W406"/>
    <mergeCell ref="AR405:AW405"/>
    <mergeCell ref="AJ397:AL397"/>
    <mergeCell ref="AO358:AW358"/>
    <mergeCell ref="AL344:AW344"/>
    <mergeCell ref="AC342:AF342"/>
    <mergeCell ref="AC340:AF340"/>
    <mergeCell ref="AB293:AG293"/>
    <mergeCell ref="AC332:AF332"/>
    <mergeCell ref="A401:A427"/>
    <mergeCell ref="AA348:AB348"/>
    <mergeCell ref="AC348:AF348"/>
    <mergeCell ref="AA350:AB350"/>
    <mergeCell ref="AC350:AF350"/>
    <mergeCell ref="Y352:AB352"/>
    <mergeCell ref="AC368:AF368"/>
    <mergeCell ref="J434:M434"/>
    <mergeCell ref="AJ412:AK412"/>
    <mergeCell ref="AJ414:AK414"/>
    <mergeCell ref="AJ418:AK418"/>
    <mergeCell ref="AJ420:AK420"/>
    <mergeCell ref="AJ422:AK422"/>
    <mergeCell ref="R434:U434"/>
    <mergeCell ref="L312:N312"/>
    <mergeCell ref="Q397:S397"/>
    <mergeCell ref="J187:U187"/>
    <mergeCell ref="I195:N196"/>
    <mergeCell ref="P414:W414"/>
    <mergeCell ref="P418:W418"/>
    <mergeCell ref="C401:F425"/>
    <mergeCell ref="AC410:AE410"/>
    <mergeCell ref="AC412:AE412"/>
    <mergeCell ref="AC376:AF376"/>
    <mergeCell ref="AQ500:AW500"/>
    <mergeCell ref="AB402:AH402"/>
    <mergeCell ref="N510:Q510"/>
    <mergeCell ref="AC404:AE404"/>
    <mergeCell ref="P410:W410"/>
    <mergeCell ref="AX422:BA422"/>
    <mergeCell ref="AX490:BA490"/>
    <mergeCell ref="AP525:AW525"/>
    <mergeCell ref="I544:M545"/>
    <mergeCell ref="X391:Z391"/>
    <mergeCell ref="P404:W404"/>
    <mergeCell ref="AX531:BA531"/>
    <mergeCell ref="AX527:BA527"/>
    <mergeCell ref="AQ502:AW502"/>
    <mergeCell ref="AQ508:AW508"/>
    <mergeCell ref="AQ398:AW398"/>
    <mergeCell ref="AX468:BA468"/>
    <mergeCell ref="AX499:BA499"/>
    <mergeCell ref="AO527:AW527"/>
    <mergeCell ref="Y474:Z474"/>
    <mergeCell ref="Q444:AH444"/>
    <mergeCell ref="AP441:AV442"/>
    <mergeCell ref="AQ504:AW504"/>
    <mergeCell ref="C515:I516"/>
    <mergeCell ref="AB395:AH395"/>
    <mergeCell ref="W312:X312"/>
    <mergeCell ref="AX348:BA348"/>
    <mergeCell ref="AX350:BA350"/>
    <mergeCell ref="AO342:AW342"/>
    <mergeCell ref="AS391:AW391"/>
    <mergeCell ref="AC312:AG312"/>
    <mergeCell ref="AX344:BA344"/>
    <mergeCell ref="AL334:AW334"/>
    <mergeCell ref="AX321:BA322"/>
    <mergeCell ref="AX330:BA330"/>
    <mergeCell ref="AX365:BA365"/>
    <mergeCell ref="AX368:BA368"/>
    <mergeCell ref="AX373:BA373"/>
    <mergeCell ref="AO370:AW370"/>
    <mergeCell ref="AO368:AW368"/>
    <mergeCell ref="AR381:AW381"/>
    <mergeCell ref="AJ404:AK404"/>
    <mergeCell ref="AQ320:AW320"/>
    <mergeCell ref="Q320:T320"/>
    <mergeCell ref="L284:N284"/>
    <mergeCell ref="AT286:AW286"/>
    <mergeCell ref="AX286:BA286"/>
    <mergeCell ref="R299:S299"/>
    <mergeCell ref="AI297:AM297"/>
    <mergeCell ref="AJ384:AW384"/>
    <mergeCell ref="AI295:AM295"/>
    <mergeCell ref="AC299:AF299"/>
    <mergeCell ref="R303:S303"/>
    <mergeCell ref="AC303:AF303"/>
    <mergeCell ref="AX340:BA340"/>
    <mergeCell ref="AL352:AW352"/>
    <mergeCell ref="AI288:AW288"/>
    <mergeCell ref="AX358:BA358"/>
    <mergeCell ref="AX370:BA370"/>
    <mergeCell ref="AC330:AF330"/>
    <mergeCell ref="AP337:AW337"/>
    <mergeCell ref="AS346:AW346"/>
    <mergeCell ref="AX306:BA306"/>
    <mergeCell ref="AX332:BA332"/>
    <mergeCell ref="AX295:BA295"/>
    <mergeCell ref="AX328:BA328"/>
    <mergeCell ref="AO330:AW330"/>
    <mergeCell ref="AO328:AW328"/>
    <mergeCell ref="AI315:AW315"/>
    <mergeCell ref="AX315:BA315"/>
    <mergeCell ref="AX360:BA360"/>
    <mergeCell ref="AX362:BA362"/>
    <mergeCell ref="AC370:AF370"/>
    <mergeCell ref="AN365:AW365"/>
    <mergeCell ref="AO373:AW373"/>
    <mergeCell ref="Q229:S229"/>
    <mergeCell ref="T217:V217"/>
    <mergeCell ref="Z217:AB217"/>
    <mergeCell ref="Z219:AB219"/>
    <mergeCell ref="AT280:AW280"/>
    <mergeCell ref="L268:N268"/>
    <mergeCell ref="X231:AB231"/>
    <mergeCell ref="W276:X276"/>
    <mergeCell ref="AC268:AG268"/>
    <mergeCell ref="L286:N286"/>
    <mergeCell ref="I320:O320"/>
    <mergeCell ref="AX312:BA312"/>
    <mergeCell ref="AX313:BA313"/>
    <mergeCell ref="I325:M326"/>
    <mergeCell ref="AE250:AG250"/>
    <mergeCell ref="L282:N282"/>
    <mergeCell ref="W282:X282"/>
    <mergeCell ref="AC282:AG282"/>
    <mergeCell ref="AI282:AL282"/>
    <mergeCell ref="AT282:AW282"/>
    <mergeCell ref="L272:N272"/>
    <mergeCell ref="L278:N278"/>
    <mergeCell ref="L276:N276"/>
    <mergeCell ref="AT272:AW272"/>
    <mergeCell ref="AX288:BA288"/>
    <mergeCell ref="AB297:AG297"/>
    <mergeCell ref="R295:S295"/>
    <mergeCell ref="AX303:BA303"/>
    <mergeCell ref="AC295:AF295"/>
    <mergeCell ref="AI303:AM303"/>
    <mergeCell ref="AN303:AW303"/>
    <mergeCell ref="AX252:BA252"/>
    <mergeCell ref="W268:X268"/>
    <mergeCell ref="W274:X274"/>
    <mergeCell ref="L280:N280"/>
    <mergeCell ref="AE254:AG254"/>
    <mergeCell ref="AE241:AG241"/>
    <mergeCell ref="X235:AB235"/>
    <mergeCell ref="L274:N274"/>
    <mergeCell ref="J266:S266"/>
    <mergeCell ref="O250:S250"/>
    <mergeCell ref="AI274:AL274"/>
    <mergeCell ref="AO257:AW257"/>
    <mergeCell ref="Q235:S235"/>
    <mergeCell ref="I247:N248"/>
    <mergeCell ref="O252:S252"/>
    <mergeCell ref="O254:S254"/>
    <mergeCell ref="Q241:S241"/>
    <mergeCell ref="Q231:S231"/>
    <mergeCell ref="AT274:AW274"/>
    <mergeCell ref="AI268:AL268"/>
    <mergeCell ref="AE235:AF235"/>
    <mergeCell ref="AC278:AG278"/>
    <mergeCell ref="AQ241:AW241"/>
    <mergeCell ref="AT276:AW276"/>
    <mergeCell ref="AP250:AW250"/>
    <mergeCell ref="W278:X278"/>
    <mergeCell ref="AI278:AL278"/>
    <mergeCell ref="AT278:AW278"/>
    <mergeCell ref="C223:F226"/>
    <mergeCell ref="Q227:S227"/>
    <mergeCell ref="T213:V213"/>
    <mergeCell ref="AQ221:AW221"/>
    <mergeCell ref="AP254:AW254"/>
    <mergeCell ref="AQ239:AW239"/>
    <mergeCell ref="AC215:AE215"/>
    <mergeCell ref="C260:I261"/>
    <mergeCell ref="C246:F249"/>
    <mergeCell ref="AE252:AG252"/>
    <mergeCell ref="AC276:AG276"/>
    <mergeCell ref="AK187:AL187"/>
    <mergeCell ref="J175:U175"/>
    <mergeCell ref="AQ204:AW204"/>
    <mergeCell ref="AC200:AD200"/>
    <mergeCell ref="AC202:AD202"/>
    <mergeCell ref="AC204:AD204"/>
    <mergeCell ref="I209:Q210"/>
    <mergeCell ref="T206:V206"/>
    <mergeCell ref="AI272:AL272"/>
    <mergeCell ref="J183:U183"/>
    <mergeCell ref="Q233:S233"/>
    <mergeCell ref="X233:AB233"/>
    <mergeCell ref="AE233:AF233"/>
    <mergeCell ref="Q239:S239"/>
    <mergeCell ref="J181:U181"/>
    <mergeCell ref="J198:O198"/>
    <mergeCell ref="AP209:AV210"/>
    <mergeCell ref="AQ208:AW208"/>
    <mergeCell ref="T204:V204"/>
    <mergeCell ref="AA187:AC187"/>
    <mergeCell ref="AA189:AC189"/>
    <mergeCell ref="T200:V200"/>
    <mergeCell ref="AS123:AV123"/>
    <mergeCell ref="AO123:AP123"/>
    <mergeCell ref="J137:U137"/>
    <mergeCell ref="I160:N161"/>
    <mergeCell ref="C117:F120"/>
    <mergeCell ref="AD125:AI125"/>
    <mergeCell ref="J125:U125"/>
    <mergeCell ref="J131:U131"/>
    <mergeCell ref="X127:AA127"/>
    <mergeCell ref="AD129:AI129"/>
    <mergeCell ref="AD139:AI139"/>
    <mergeCell ref="AD147:AI147"/>
    <mergeCell ref="AD141:AI141"/>
    <mergeCell ref="AK133:AM133"/>
    <mergeCell ref="AK141:AM141"/>
    <mergeCell ref="AO147:AP147"/>
    <mergeCell ref="W123:AB123"/>
    <mergeCell ref="J147:U147"/>
    <mergeCell ref="AK147:AM147"/>
    <mergeCell ref="Z155:AC155"/>
    <mergeCell ref="X131:AA131"/>
    <mergeCell ref="AK145:AM145"/>
    <mergeCell ref="X137:AA137"/>
    <mergeCell ref="AO131:AP131"/>
    <mergeCell ref="AO129:AP129"/>
    <mergeCell ref="AA181:AC181"/>
    <mergeCell ref="AS121:AV121"/>
    <mergeCell ref="AO125:AP125"/>
    <mergeCell ref="AK123:AM123"/>
    <mergeCell ref="AO145:AP145"/>
    <mergeCell ref="AE123:AI123"/>
    <mergeCell ref="C159:F162"/>
    <mergeCell ref="X129:AA129"/>
    <mergeCell ref="J133:U133"/>
    <mergeCell ref="X133:AA133"/>
    <mergeCell ref="I118:R119"/>
    <mergeCell ref="X121:AP121"/>
    <mergeCell ref="AO133:AP133"/>
    <mergeCell ref="X125:AA125"/>
    <mergeCell ref="AS69:AV69"/>
    <mergeCell ref="X51:AB51"/>
    <mergeCell ref="J73:U73"/>
    <mergeCell ref="AJ73:AL73"/>
    <mergeCell ref="J94:U94"/>
    <mergeCell ref="I83:R84"/>
    <mergeCell ref="AJ90:AL90"/>
    <mergeCell ref="AR86:AV86"/>
    <mergeCell ref="X86:AO86"/>
    <mergeCell ref="AN90:AO90"/>
    <mergeCell ref="AJ88:AL88"/>
    <mergeCell ref="X57:AA57"/>
    <mergeCell ref="X59:AA59"/>
    <mergeCell ref="X110:AA110"/>
    <mergeCell ref="AD110:AG110"/>
    <mergeCell ref="AD112:AG112"/>
    <mergeCell ref="AN110:AO110"/>
    <mergeCell ref="AS110:AV110"/>
    <mergeCell ref="J96:U96"/>
    <mergeCell ref="J110:U110"/>
    <mergeCell ref="T114:Y114"/>
    <mergeCell ref="J90:U90"/>
    <mergeCell ref="AJ94:AL94"/>
    <mergeCell ref="AD90:AG90"/>
    <mergeCell ref="AX59:BA59"/>
    <mergeCell ref="AS73:AV73"/>
    <mergeCell ref="AS57:AV57"/>
    <mergeCell ref="AJ69:AL69"/>
    <mergeCell ref="AD69:AG69"/>
    <mergeCell ref="J65:U65"/>
    <mergeCell ref="AD61:AG61"/>
    <mergeCell ref="AJ61:AL61"/>
    <mergeCell ref="X61:AA61"/>
    <mergeCell ref="AD55:AG55"/>
    <mergeCell ref="AJ55:AL55"/>
    <mergeCell ref="AN51:AP51"/>
    <mergeCell ref="AX69:BA69"/>
    <mergeCell ref="AN73:AO73"/>
    <mergeCell ref="AD75:AG75"/>
    <mergeCell ref="AD106:AG106"/>
    <mergeCell ref="AJ106:AL106"/>
    <mergeCell ref="AD65:AG65"/>
    <mergeCell ref="AX65:BA65"/>
    <mergeCell ref="AS59:AV59"/>
    <mergeCell ref="AX57:BA57"/>
    <mergeCell ref="AX55:BA55"/>
    <mergeCell ref="AS55:AV55"/>
    <mergeCell ref="AN55:AO55"/>
    <mergeCell ref="AN65:AO65"/>
    <mergeCell ref="AS61:AV61"/>
    <mergeCell ref="AS88:AV88"/>
    <mergeCell ref="X90:AA90"/>
    <mergeCell ref="X106:AA106"/>
    <mergeCell ref="AS94:AV94"/>
    <mergeCell ref="X139:AA139"/>
    <mergeCell ref="AO114:AW114"/>
    <mergeCell ref="AC114:AH114"/>
    <mergeCell ref="X112:AA112"/>
    <mergeCell ref="AD127:AI127"/>
    <mergeCell ref="AN102:AO102"/>
    <mergeCell ref="AS67:AV67"/>
    <mergeCell ref="W88:AB88"/>
    <mergeCell ref="AX67:BA67"/>
    <mergeCell ref="AX98:BA98"/>
    <mergeCell ref="AS98:AV98"/>
    <mergeCell ref="AS104:AV104"/>
    <mergeCell ref="AD133:AI133"/>
    <mergeCell ref="AD145:AI145"/>
    <mergeCell ref="AK125:AM125"/>
    <mergeCell ref="X75:AA75"/>
    <mergeCell ref="AS106:AV106"/>
    <mergeCell ref="AC77:AH77"/>
    <mergeCell ref="X73:AA73"/>
    <mergeCell ref="AD73:AG73"/>
    <mergeCell ref="AN67:AO67"/>
    <mergeCell ref="T77:Y77"/>
    <mergeCell ref="AJ75:AL75"/>
    <mergeCell ref="AJ102:AL102"/>
    <mergeCell ref="AD137:AI137"/>
    <mergeCell ref="X94:AA94"/>
    <mergeCell ref="AJ112:AL112"/>
    <mergeCell ref="AK137:AM137"/>
    <mergeCell ref="X145:AA145"/>
    <mergeCell ref="J141:U141"/>
    <mergeCell ref="J112:U112"/>
    <mergeCell ref="AS125:AV125"/>
    <mergeCell ref="AN18:AO18"/>
    <mergeCell ref="AN20:AO20"/>
    <mergeCell ref="AN22:AO22"/>
    <mergeCell ref="AN38:AO38"/>
    <mergeCell ref="AN24:AO24"/>
    <mergeCell ref="AS24:AV24"/>
    <mergeCell ref="AJ30:AL30"/>
    <mergeCell ref="AS22:AV22"/>
    <mergeCell ref="AN30:AO30"/>
    <mergeCell ref="AD32:AG32"/>
    <mergeCell ref="AN32:AO32"/>
    <mergeCell ref="AN26:AO26"/>
    <mergeCell ref="AJ26:AL26"/>
    <mergeCell ref="AN53:AO53"/>
    <mergeCell ref="AJ38:AL38"/>
    <mergeCell ref="X53:AA53"/>
    <mergeCell ref="AN40:AO40"/>
    <mergeCell ref="AS40:AV40"/>
    <mergeCell ref="AJ40:AL40"/>
    <mergeCell ref="AJ53:AL53"/>
    <mergeCell ref="AS38:AV38"/>
    <mergeCell ref="AS32:AV32"/>
    <mergeCell ref="AN34:AO34"/>
    <mergeCell ref="AD34:AG34"/>
    <mergeCell ref="AL43:AW43"/>
    <mergeCell ref="X49:AO49"/>
    <mergeCell ref="X20:AA20"/>
    <mergeCell ref="AD16:AG16"/>
    <mergeCell ref="AS26:AV26"/>
    <mergeCell ref="AS34:AV34"/>
    <mergeCell ref="AS49:AV49"/>
    <mergeCell ref="AD30:AG30"/>
    <mergeCell ref="AN59:AO59"/>
    <mergeCell ref="AD94:AG94"/>
    <mergeCell ref="AD92:AG92"/>
    <mergeCell ref="AN75:AO75"/>
    <mergeCell ref="AX73:BA73"/>
    <mergeCell ref="AS75:AV75"/>
    <mergeCell ref="AX75:BA75"/>
    <mergeCell ref="AS90:AV90"/>
    <mergeCell ref="AS131:AV131"/>
    <mergeCell ref="AP83:AV84"/>
    <mergeCell ref="AX61:BA61"/>
    <mergeCell ref="C2:AG4"/>
    <mergeCell ref="AI4:AK4"/>
    <mergeCell ref="B5:R5"/>
    <mergeCell ref="AS4:AU4"/>
    <mergeCell ref="X14:AO14"/>
    <mergeCell ref="AN16:AP16"/>
    <mergeCell ref="C10:F13"/>
    <mergeCell ref="AJ16:AL16"/>
    <mergeCell ref="AS14:AV14"/>
    <mergeCell ref="AS16:AV16"/>
    <mergeCell ref="C7:I8"/>
    <mergeCell ref="W16:AB16"/>
    <mergeCell ref="AS92:AV92"/>
    <mergeCell ref="AN96:AO96"/>
    <mergeCell ref="J75:U75"/>
    <mergeCell ref="AX30:BA30"/>
    <mergeCell ref="AX7:BB8"/>
    <mergeCell ref="AS20:AV20"/>
    <mergeCell ref="AX26:BA26"/>
    <mergeCell ref="AX20:BA20"/>
    <mergeCell ref="AX102:BA102"/>
    <mergeCell ref="AX104:BA104"/>
    <mergeCell ref="AX106:BA106"/>
    <mergeCell ref="AX127:BA127"/>
    <mergeCell ref="AX114:BA114"/>
    <mergeCell ref="AX131:BA131"/>
    <mergeCell ref="AX90:BA90"/>
    <mergeCell ref="AX112:BA112"/>
    <mergeCell ref="AX115:BA115"/>
    <mergeCell ref="AX94:BA94"/>
    <mergeCell ref="AS112:AV112"/>
    <mergeCell ref="AX92:BA92"/>
    <mergeCell ref="AS30:AV30"/>
    <mergeCell ref="AX24:BA24"/>
    <mergeCell ref="AS51:AV51"/>
    <mergeCell ref="AX18:BA18"/>
    <mergeCell ref="AS65:AV65"/>
    <mergeCell ref="AX22:BA22"/>
    <mergeCell ref="AX34:BA34"/>
    <mergeCell ref="AS18:AV18"/>
    <mergeCell ref="AX32:BA32"/>
    <mergeCell ref="AS53:AV53"/>
    <mergeCell ref="AP46:AV47"/>
    <mergeCell ref="AX42:BA42"/>
    <mergeCell ref="AX43:BA43"/>
    <mergeCell ref="AX38:BA38"/>
    <mergeCell ref="AX40:BA40"/>
    <mergeCell ref="AX53:BA53"/>
    <mergeCell ref="AX282:BA282"/>
    <mergeCell ref="AX403:BA403"/>
    <mergeCell ref="AX406:BA406"/>
    <mergeCell ref="AX376:BA376"/>
    <mergeCell ref="AX381:BA381"/>
    <mergeCell ref="AX355:BA355"/>
    <mergeCell ref="AQ191:AW191"/>
    <mergeCell ref="AP195:AV196"/>
    <mergeCell ref="AL79:AW79"/>
    <mergeCell ref="AS102:AV102"/>
    <mergeCell ref="AP560:AW560"/>
    <mergeCell ref="AX414:BA414"/>
    <mergeCell ref="AC414:AE414"/>
    <mergeCell ref="AC422:AE422"/>
    <mergeCell ref="AX556:BA556"/>
    <mergeCell ref="AX547:BA547"/>
    <mergeCell ref="AX495:BA495"/>
    <mergeCell ref="AQ497:AW497"/>
    <mergeCell ref="AC420:AE420"/>
    <mergeCell ref="AX437:BA437"/>
    <mergeCell ref="AX448:BA448"/>
    <mergeCell ref="AC213:AE213"/>
    <mergeCell ref="AX273:BA273"/>
    <mergeCell ref="AX269:BA269"/>
    <mergeCell ref="AI301:AM301"/>
    <mergeCell ref="AX278:BA278"/>
    <mergeCell ref="AX280:BA280"/>
    <mergeCell ref="AX284:BA284"/>
    <mergeCell ref="AX391:BA391"/>
    <mergeCell ref="AR376:AW376"/>
    <mergeCell ref="AR422:AW422"/>
    <mergeCell ref="AK171:AL171"/>
    <mergeCell ref="AL450:AO450"/>
    <mergeCell ref="AX512:BA512"/>
    <mergeCell ref="AX466:BA466"/>
    <mergeCell ref="AX483:BA483"/>
    <mergeCell ref="AX497:BA497"/>
    <mergeCell ref="AX525:BA525"/>
    <mergeCell ref="AQ479:AW479"/>
    <mergeCell ref="AX482:BA482"/>
    <mergeCell ref="AX529:BA529"/>
    <mergeCell ref="AA523:AD523"/>
    <mergeCell ref="AP523:AW523"/>
    <mergeCell ref="AB493:AE493"/>
    <mergeCell ref="AG478:AJ478"/>
    <mergeCell ref="AF472:AK472"/>
    <mergeCell ref="AX515:BA516"/>
    <mergeCell ref="AO529:AW529"/>
    <mergeCell ref="AX558:BA558"/>
    <mergeCell ref="AP558:AW558"/>
    <mergeCell ref="AX461:BA461"/>
    <mergeCell ref="AL458:AO458"/>
    <mergeCell ref="AQ460:AW460"/>
    <mergeCell ref="AA448:AC448"/>
    <mergeCell ref="AX460:BA460"/>
    <mergeCell ref="AQ468:AW468"/>
    <mergeCell ref="W472:AB472"/>
    <mergeCell ref="AR605:AW605"/>
    <mergeCell ref="Y618:Z618"/>
    <mergeCell ref="AP556:AW556"/>
    <mergeCell ref="AG620:AJ620"/>
    <mergeCell ref="Q668:T668"/>
    <mergeCell ref="AX605:BA605"/>
    <mergeCell ref="AX607:BA607"/>
    <mergeCell ref="AX581:BA581"/>
    <mergeCell ref="AX623:BA623"/>
    <mergeCell ref="AX584:BA584"/>
    <mergeCell ref="AX560:BA560"/>
    <mergeCell ref="AX550:BA550"/>
    <mergeCell ref="AX452:BA452"/>
    <mergeCell ref="AX454:BA454"/>
    <mergeCell ref="AX456:BA456"/>
    <mergeCell ref="AQ510:AW510"/>
    <mergeCell ref="AX450:BA450"/>
    <mergeCell ref="AQ655:AW655"/>
    <mergeCell ref="N483:Q483"/>
    <mergeCell ref="N495:Q495"/>
    <mergeCell ref="AQ657:AW657"/>
    <mergeCell ref="J566:Q566"/>
    <mergeCell ref="R566:T566"/>
    <mergeCell ref="AP566:AW566"/>
    <mergeCell ref="U607:X607"/>
    <mergeCell ref="AX566:BA566"/>
    <mergeCell ref="AX487:BA487"/>
    <mergeCell ref="AX479:BA479"/>
    <mergeCell ref="AF454:AG454"/>
    <mergeCell ref="AX510:BA510"/>
    <mergeCell ref="AX583:BA583"/>
    <mergeCell ref="AX502:BA502"/>
    <mergeCell ref="AX507:BA507"/>
    <mergeCell ref="AX712:BA712"/>
    <mergeCell ref="AX708:BA708"/>
    <mergeCell ref="AX677:BA677"/>
    <mergeCell ref="AG618:AJ618"/>
    <mergeCell ref="AN610:AW610"/>
    <mergeCell ref="AX691:BA691"/>
    <mergeCell ref="AA674:AJ675"/>
    <mergeCell ref="AX523:BA523"/>
    <mergeCell ref="AX504:BA504"/>
    <mergeCell ref="AX562:BA562"/>
    <mergeCell ref="AX568:BA568"/>
    <mergeCell ref="AP570:AW570"/>
    <mergeCell ref="AX485:BA485"/>
    <mergeCell ref="AX593:BA593"/>
    <mergeCell ref="AX493:BA493"/>
    <mergeCell ref="AQ493:AW493"/>
    <mergeCell ref="AX687:BA687"/>
    <mergeCell ref="AN598:AW598"/>
    <mergeCell ref="AX699:BA699"/>
    <mergeCell ref="AX570:BA570"/>
    <mergeCell ref="AX540:BA540"/>
    <mergeCell ref="AL466:AO466"/>
    <mergeCell ref="AT562:AW562"/>
    <mergeCell ref="AD466:AG466"/>
    <mergeCell ref="AX508:BA508"/>
    <mergeCell ref="AS462:AV462"/>
    <mergeCell ref="AR607:AW607"/>
    <mergeCell ref="AX714:BA714"/>
    <mergeCell ref="AT572:AW572"/>
    <mergeCell ref="X610:AA610"/>
    <mergeCell ref="AX728:BA728"/>
    <mergeCell ref="AX579:BA579"/>
    <mergeCell ref="J626:Q626"/>
    <mergeCell ref="J620:M620"/>
    <mergeCell ref="O607:R607"/>
    <mergeCell ref="AX628:BA628"/>
    <mergeCell ref="AP626:AW626"/>
    <mergeCell ref="AX659:BA659"/>
    <mergeCell ref="AX655:BA655"/>
    <mergeCell ref="AX594:BA594"/>
    <mergeCell ref="Y620:Z620"/>
    <mergeCell ref="R712:U712"/>
    <mergeCell ref="R714:U714"/>
    <mergeCell ref="I616:N616"/>
    <mergeCell ref="I602:N603"/>
    <mergeCell ref="I590:N591"/>
    <mergeCell ref="AR710:AW710"/>
    <mergeCell ref="AT677:AW677"/>
    <mergeCell ref="R716:U716"/>
    <mergeCell ref="AR728:AW728"/>
    <mergeCell ref="AJ687:AM687"/>
    <mergeCell ref="AX657:BA657"/>
    <mergeCell ref="AQ581:AW581"/>
    <mergeCell ref="AX610:BA610"/>
    <mergeCell ref="AG622:AJ622"/>
    <mergeCell ref="AX572:BA572"/>
    <mergeCell ref="AQ595:AW595"/>
    <mergeCell ref="R685:U685"/>
    <mergeCell ref="X630:Z630"/>
    <mergeCell ref="AX927:BA927"/>
    <mergeCell ref="X932:AA932"/>
    <mergeCell ref="AN932:AW932"/>
    <mergeCell ref="AX932:BA932"/>
    <mergeCell ref="O929:R929"/>
    <mergeCell ref="O925:S925"/>
    <mergeCell ref="AQ927:AW927"/>
    <mergeCell ref="AQ929:AW929"/>
    <mergeCell ref="AX929:BA929"/>
    <mergeCell ref="AX740:BA740"/>
    <mergeCell ref="AB839:AE839"/>
    <mergeCell ref="Y728:AB728"/>
    <mergeCell ref="AX797:BA797"/>
    <mergeCell ref="T788:W788"/>
    <mergeCell ref="AP679:AW679"/>
    <mergeCell ref="AJ677:AM677"/>
    <mergeCell ref="P760:R760"/>
    <mergeCell ref="P762:R762"/>
    <mergeCell ref="O740:R740"/>
    <mergeCell ref="Q705:U706"/>
    <mergeCell ref="R691:U691"/>
    <mergeCell ref="AX726:BA726"/>
    <mergeCell ref="AX679:BA679"/>
    <mergeCell ref="AX733:BA733"/>
    <mergeCell ref="V685:X685"/>
    <mergeCell ref="AJ685:AM685"/>
    <mergeCell ref="O744:R744"/>
    <mergeCell ref="R708:U708"/>
    <mergeCell ref="AR730:AW730"/>
    <mergeCell ref="AX730:BA730"/>
    <mergeCell ref="AN733:AW733"/>
    <mergeCell ref="AN879:AW879"/>
    <mergeCell ref="AX902:BA902"/>
    <mergeCell ref="AX900:BA900"/>
    <mergeCell ref="C882:K883"/>
    <mergeCell ref="AX882:BA883"/>
    <mergeCell ref="AX879:BA879"/>
    <mergeCell ref="AB876:AE876"/>
    <mergeCell ref="C263:F264"/>
    <mergeCell ref="W295:X295"/>
    <mergeCell ref="W299:X299"/>
    <mergeCell ref="W303:X303"/>
    <mergeCell ref="AP630:AW630"/>
    <mergeCell ref="AX630:BA630"/>
    <mergeCell ref="AX632:BA632"/>
    <mergeCell ref="AL632:AW632"/>
    <mergeCell ref="AB841:AE841"/>
    <mergeCell ref="AS841:AW841"/>
    <mergeCell ref="AX816:BA816"/>
    <mergeCell ref="AX693:BA693"/>
    <mergeCell ref="AJ679:AM679"/>
    <mergeCell ref="AX774:BA774"/>
    <mergeCell ref="AX828:BA828"/>
    <mergeCell ref="AX837:BA837"/>
    <mergeCell ref="AX719:BA719"/>
    <mergeCell ref="AX776:BA776"/>
    <mergeCell ref="AX841:BA841"/>
    <mergeCell ref="O605:R605"/>
    <mergeCell ref="AQ670:AW670"/>
    <mergeCell ref="AX716:BA716"/>
    <mergeCell ref="AR719:AW719"/>
    <mergeCell ref="AX830:BA830"/>
    <mergeCell ref="AT708:AW708"/>
    <mergeCell ref="J556:Q556"/>
    <mergeCell ref="C907:K908"/>
    <mergeCell ref="AX907:BA908"/>
    <mergeCell ref="C921:F924"/>
    <mergeCell ref="I922:N923"/>
    <mergeCell ref="AR925:AW925"/>
    <mergeCell ref="AX925:BA925"/>
    <mergeCell ref="AX833:BA833"/>
    <mergeCell ref="AX822:BA822"/>
    <mergeCell ref="AX865:BA865"/>
    <mergeCell ref="AR855:AW855"/>
    <mergeCell ref="AX824:BA824"/>
    <mergeCell ref="AB837:AE837"/>
    <mergeCell ref="AX799:BA799"/>
    <mergeCell ref="AX791:BA791"/>
    <mergeCell ref="AS716:AW716"/>
    <mergeCell ref="AX681:BA681"/>
    <mergeCell ref="AL803:AW803"/>
    <mergeCell ref="AS788:AW788"/>
    <mergeCell ref="AX788:BA788"/>
    <mergeCell ref="AX697:BA697"/>
    <mergeCell ref="AB843:AE843"/>
    <mergeCell ref="AX710:BA710"/>
    <mergeCell ref="AR712:AW712"/>
    <mergeCell ref="AX701:BA701"/>
    <mergeCell ref="C869:F881"/>
    <mergeCell ref="I870:N871"/>
    <mergeCell ref="O874:R874"/>
    <mergeCell ref="AR874:AW874"/>
    <mergeCell ref="AX874:BA874"/>
    <mergeCell ref="O876:R876"/>
    <mergeCell ref="AX876:BA876"/>
    <mergeCell ref="X879:AA879"/>
  </mergeCells>
  <phoneticPr fontId="152"/>
  <dataValidations xWindow="320" yWindow="584" count="66">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50">
      <formula1>0</formula1>
      <formula2>100</formula2>
    </dataValidation>
    <dataValidation type="whole" allowBlank="1" showInputMessage="1" showErrorMessage="1" errorTitle="Free Limit Exceeded" error="Limit of 10 Sites.  Please see Shared and Reserved Instances for pricing details. " prompt="Up to 10 Sites Free" sqref="Q227">
      <formula1>0</formula1>
      <formula2>10</formula2>
    </dataValidation>
    <dataValidation allowBlank="1" showInputMessage="1" showErrorMessage="1" prompt="Enter Value" sqref="S671 AJ655 S881 S660 AJ865 S866 S656 AJ657 S658"/>
    <dataValidation type="decimal" allowBlank="1" showInputMessage="1" showErrorMessage="1" errorTitle="Exceeded Limit" error="Please enter values between 0 and 744" sqref="AN18:AO18 AE231:AF231 AN20:AO20 AN22:AO22 AN24:AO24 AN30:AO30 AE233:AF233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56:AG456 AN32:AO32 AN34:AO35 AN73:AO73 AN69:AO70 AN104:AO104 AN110:AO110 AO145:AP145 AN112:AO112 AO125:AP125 AO127:AP127 AO129:AP129 AO131:AP131 AO137:AP137 AO133:AP133 AO141:AP141 AO139:AP139 AJ422:AK422 AF448:AG448 AF450:AG450 AF452:AG452 AF454:AG454 AC206:AD206 AK189:AL189 AC200:AD200 AC202:AD202 AC204:AD204 AE235:AF235 W268:X268 W272:X272 W274:X274 W276:X276 W278:X278 Y622:Z622 W280:X282 W312:X312 AJ404:AK404 AJ406:AK406 AJ410:AK410 AJ412:AK412 AJ414:AK414 AJ418:AK418 AJ420:AK420 AF458:AG458 Y474:Z474 Y476:Z476 Y478:Z478 Y483:Z483 Y485:Z485 Y618:Z618 Y620:Z620 W284:X286 W270:X270 Y500:Z500 Y502:Z502 Y508:Z508 Y510:Z510">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50">
      <formula1>0</formula1>
      <formula2>500000</formula2>
    </dataValidation>
    <dataValidation allowBlank="1" showErrorMessage="1" prompt="Enter Value" sqref="AL710 Q405:S405 AL799:AN799 R532:T532 Q655:T655 Q666:T666 O252 W702 Q471:S471 Z816 AA786 V813 U579:W579 AJ677 R677 O254 U581:W583 Z833 Q403:S403 N547 Q463:S463 R712 R681 Q657:T657 S682:S684 S688:S690 V701:X701 AK389 AJ681 R679 S695:S696 P799:R799 AL753 R631:T631 Q865:T865 Q392:S394 S387:S391 AL774 P776:R777 AL772 R556:T561 R566:T571 Z846 P524:R528 X626:Z630 P755:R759 P762:R762 R708 R685:R687"/>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42:R742 N495:Q496 N485:Q486 O853:R853 O728:R728 O902:R902 O927:R929 N502:Q503 N510:Q511">
      <formula1>0</formula1>
      <formula2>4500000</formula2>
    </dataValidation>
    <dataValidation allowBlank="1" showInputMessage="1" showErrorMessage="1" errorTitle="Base Tier Limit Exceeded" sqref="AA853 Y728:AB728 AA605 T874"/>
    <dataValidation type="whole" allowBlank="1" showInputMessage="1" showErrorMessage="1" errorTitle="Free Limit Exceeded" error="Free Tier Includes 100,000 Operations per Month for Free.  Please see WindowsAzure.com for pricing details. " prompt="Up to 100,000 Operations per Month Free" sqref="O740:R740 O726:R726">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26:AB726">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2:U43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34:U434">
      <formula1>0</formula1>
      <formula2>10</formula2>
    </dataValidation>
    <dataValidation allowBlank="1" showErrorMessage="1" error="Premium Tier has a maximum of 30 units.  Please visit WindowsAzure.com for pricing details. " sqref="R436:U436"/>
    <dataValidation allowBlank="1" showInputMessage="1" showErrorMessage="1" prompt="Unlimited units allowed" sqref="Y730:AB730"/>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40:M541 J536:M538"/>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X34:AA34 X55:AA55 X57:AA57 X59:AA59 X61:AA61 X53:AA53 X90:AA90 X92:AA92 X94:AA94 X96:AA96 X98:AA98 X20:AA20 X22:AA22 X24:AA24 X26:AA26 X18:AA18 X65:AA65 X67:AA67 X102:AA102 X104:AA104 X106:AA106 X69:AA69 X73:AA73 X30:AA30 X32:AA32">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68:T668">
      <formula1>"Developer, Basic, Standard, Premium"</formula1>
    </dataValidation>
    <dataValidation type="list" allowBlank="1" showInputMessage="1" showErrorMessage="1" sqref="J523:M523 AA523:AD523">
      <formula1>"None, 50 MBPS, 100 MBPS, 200 MBPS, 500 MBPS, 1 GBPS, 2 GBPS, 5 GBPS, 10 GBPS"</formula1>
    </dataValidation>
    <dataValidation type="list" allowBlank="1" showInputMessage="1" showErrorMessage="1" sqref="Q938">
      <formula1>"Included, Developer, Standard, Professional Direct, Premier"</formula1>
    </dataValidation>
    <dataValidation allowBlank="1" sqref="O822:R822 AI822:AL822 AB837:AE837"/>
    <dataValidation type="list" allowBlank="1" showInputMessage="1" showErrorMessage="1" sqref="S458">
      <formula1>"C0, C1, C2, C3, C4, C5"</formula1>
    </dataValidation>
    <dataValidation type="whole" allowBlank="1" showInputMessage="1" showErrorMessage="1" errorTitle="Free Limit Exceeded" error="Free Tier Includes 100,000 Operations per Month for Free.  Please see WindowsAzure.com for pricing details. " sqref="AB493:AE493 N493:Q493 AB495:AE49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83:Q483">
      <formula1>0</formula1>
      <formula2>100000</formula2>
    </dataValidation>
    <dataValidation allowBlank="1" showInputMessage="1" showErrorMessage="1" errorTitle="Free Limit Exceeded" sqref="T200:V200 T213:V213"/>
    <dataValidation allowBlank="1" showInputMessage="1" errorTitle="Basic Tier Limit Exceeded" sqref="O605:R605 U593"/>
    <dataValidation type="whole" operator="lessThanOrEqual" allowBlank="1" showInputMessage="1" showErrorMessage="1" prompt="Only allows 500 minutes per subscription per month." sqref="P753:R753">
      <formula1>500</formula1>
    </dataValidation>
    <dataValidation allowBlank="1" showInputMessage="1" showErrorMessage="1" errorTitle="Free Limit Exceeded" prompt="Includes 40 hours per user" sqref="AC213:AE213"/>
    <dataValidation allowBlank="1" showInputMessage="1" showErrorMessage="1" prompt="Includes 40 hours per user" sqref="AC215:AE220"/>
    <dataValidation allowBlank="1" showInputMessage="1" showErrorMessage="1" prompt="128 GB" sqref="AC346:AF346"/>
    <dataValidation allowBlank="1" showInputMessage="1" showErrorMessage="1" prompt="512 GB" sqref="AC348:AF348"/>
    <dataValidation allowBlank="1" showInputMessage="1" showErrorMessage="1" prompt="1 TB" sqref="AC350:AF35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2:W422 P404:W404 P406:W406 P410:W410 P412:W412 P414:W414 P418:W418 P420:W420">
      <formula1>"A3, A4, A6, A7, A8, A9, D3, D4, D12, D13, D14"</formula1>
    </dataValidation>
    <dataValidation allowBlank="1" showInputMessage="1" showErrorMessage="1" prompt="A Hadoop Cluster is made of 2 Head Nodes per cluster. Enter Head Nodes in multiples of 2." sqref="AC404:AE404"/>
    <dataValidation allowBlank="1" showInputMessage="1" showErrorMessage="1" prompt="An HBase Cluster is made of 2 Head Nodes per cluster. Enter Head Nodes in multiples of 2." sqref="AC410:AE410"/>
    <dataValidation allowBlank="1" showInputMessage="1" showErrorMessage="1" prompt="An HBase Cluster is made of 3 Zookeeper Nodes per cluster. Enter Zookeeper Nodes in multiples of 3." sqref="AC414:AE414"/>
    <dataValidation allowBlank="1" showInputMessage="1" showErrorMessage="1" prompt="A Storm Cluster is made of 2 Supervisor Nodes per cluster. Enter supervisor Nodes in multiples of 2." sqref="AC418:AE418"/>
    <dataValidation allowBlank="1" showInputMessage="1" showErrorMessage="1" prompt="A Storm Cluster is made of 3 Zookeeper Nodes per cluster. Enter Zookeeper Nodes in multiples of 3." sqref="AC422:AE422"/>
    <dataValidation allowBlank="1" showErrorMessage="1" errorTitle="Free Limit Exceeded" error="Limit of 10 Sites.  Please see Shared and Reserved Instances for pricing details. " prompt="Up to 10 Sites Free" sqref="Q241:S241 AE241:AG241 Q239:S239"/>
    <dataValidation operator="lessThan" allowBlank="1" showInputMessage="1" showErrorMessage="1" sqref="AJ679:AM679"/>
    <dataValidation type="list" allowBlank="1" showInputMessage="1" showErrorMessage="1" sqref="X231:AB231">
      <formula1>"B1, B2, B3"</formula1>
    </dataValidation>
    <dataValidation type="list" allowBlank="1" showInputMessage="1" showErrorMessage="1" sqref="X233:AB233">
      <formula1>"S1, S2, S3"</formula1>
    </dataValidation>
    <dataValidation type="list" allowBlank="1" showInputMessage="1" showErrorMessage="1" sqref="X391:Z391">
      <formula1>"LRS, GRS"</formula1>
    </dataValidation>
    <dataValidation type="list" allowBlank="1" showInputMessage="1" showErrorMessage="1" sqref="X235:AB235">
      <formula1>"P1, P2, P3, P4"</formula1>
    </dataValidation>
    <dataValidation type="whole" allowBlank="1" showInputMessage="1" showErrorMessage="1" errorTitle="Exceeded Free Tier Limit" error="You have exceeded the limit for the Free Tier" prompt="Up to 500 MB allowed for Free Tier" sqref="P772:R772">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27:M527 AA527:AD527">
      <formula1>"Yes, No"</formula1>
    </dataValidation>
    <dataValidation allowBlank="1" showInputMessage="1" sqref="R295:S295 R299:S299 R303:S303"/>
    <dataValidation type="whole" allowBlank="1" showInputMessage="1" showErrorMessage="1" prompt="Only allows 5 nodes per subscription per month." sqref="P760:R760">
      <formula1>0</formula1>
      <formula2>5</formula2>
    </dataValidation>
    <dataValidation type="list" allowBlank="1" showInputMessage="1" showErrorMessage="1" sqref="AB876:AE876">
      <formula1>"Yes, No"</formula1>
    </dataValidation>
    <dataValidation type="list" allowBlank="1" showInputMessage="1" showErrorMessage="1" error="Please select one of the fixed amounts." sqref="W295:X295 W299:X299">
      <formula1>"100, 200, 400, 800, 1200"</formula1>
    </dataValidation>
    <dataValidation type="list" allowBlank="1" showInputMessage="1" showErrorMessage="1" error="Please select one of the fixed amounts._x000a_" sqref="W303:X303">
      <formula1>"125, 250, 500, 1000, 1500"</formula1>
    </dataValidation>
    <dataValidation allowBlank="1" showInputMessage="1" showErrorMessage="1" promptTitle="Standard" prompt="First 12.5M Ops / Month Included" sqref="R710:U710"/>
    <dataValidation type="whole" operator="greaterThan" allowBlank="1" showInputMessage="1" showErrorMessage="1" prompt="First 1K / Month Included_x000a_" sqref="AA710:AD710">
      <formula1>1000</formula1>
    </dataValidation>
    <dataValidation allowBlank="1" showInputMessage="1" showErrorMessage="1" prompt="Available in Standard Only_x000a_" sqref="R714:U714"/>
    <dataValidation allowBlank="1" showInputMessage="1" showErrorMessage="1" prompt="Available in Standard Only" sqref="R716:U716"/>
    <dataValidation allowBlank="1" showInputMessage="1" showErrorMessage="1" prompt="Brokered Connections are not charged in the premium tier." sqref="AA712:AD712"/>
    <dataValidation allowBlank="1" showInputMessage="1" showErrorMessage="1" prompt="Limit: Up to 50 AU per job" sqref="N508:Q508"/>
    <dataValidation type="list" allowBlank="1" showInputMessage="1" showErrorMessage="1" sqref="T448:W448 T450:W450 T452:W452 T454:W454 T456:W456 T458:W458">
      <formula1>"Standard, Basic, Premium"</formula1>
    </dataValidation>
    <dataValidation type="list" allowBlank="1" showInputMessage="1" showErrorMessage="1" sqref="J448:P448 J450:P450 J452:P452 J454:P454 J456:P456 J458:P458">
      <formula1>"C0, C1, C2, C3, C4, C5, P1, P2, P3, P4"</formula1>
    </dataValidation>
  </dataValidations>
  <hyperlinks>
    <hyperlink ref="AU6:BB6" r:id="rId1" display="Click here for non-promotional India pricing."/>
  </hyperlinks>
  <pageMargins left="0.25" right="0.56000000000000005" top="0.66" bottom="0.38" header="0.3" footer="0.3"/>
  <pageSetup scale="60" fitToHeight="0" orientation="landscape" r:id="rId2"/>
  <rowBreaks count="5" manualBreakCount="5">
    <brk id="184" max="54" man="1"/>
    <brk id="323" max="54" man="1"/>
    <brk id="514" max="54" man="1"/>
    <brk id="661" max="54" man="1"/>
    <brk id="818" max="54" man="1"/>
  </rowBreaks>
  <drawing r:id="rId3"/>
  <legacyDrawing r:id="rId4"/>
  <mc:AlternateContent xmlns:mc="http://schemas.openxmlformats.org/markup-compatibility/2006">
    <mc:Choice Requires="x14">
      <controls>
        <mc:AlternateContent xmlns:mc="http://schemas.openxmlformats.org/markup-compatibility/2006">
          <mc:Choice Requires="x14">
            <control shapeId="28791" r:id="rId5" name="List Box 119">
              <controlPr defaultSize="0" autoLine="0" autoPict="0">
                <anchor moveWithCells="1">
                  <from>
                    <xdr:col>46</xdr:col>
                    <xdr:colOff>222250</xdr:colOff>
                    <xdr:row>952</xdr:row>
                    <xdr:rowOff>12700</xdr:rowOff>
                  </from>
                  <to>
                    <xdr:col>52</xdr:col>
                    <xdr:colOff>228600</xdr:colOff>
                    <xdr:row>954</xdr:row>
                    <xdr:rowOff>184150</xdr:rowOff>
                  </to>
                </anchor>
              </controlPr>
            </control>
          </mc:Choice>
        </mc:AlternateContent>
        <mc:AlternateContent xmlns:mc="http://schemas.openxmlformats.org/markup-compatibility/2006">
          <mc:Choice Requires="x14">
            <control shapeId="28806" r:id="rId6" name="Drop Down 134">
              <controlPr defaultSize="0" autoLine="0" autoPict="0">
                <anchor moveWithCells="1">
                  <from>
                    <xdr:col>36</xdr:col>
                    <xdr:colOff>69850</xdr:colOff>
                    <xdr:row>3</xdr:row>
                    <xdr:rowOff>38100</xdr:rowOff>
                  </from>
                  <to>
                    <xdr:col>42</xdr:col>
                    <xdr:colOff>184150</xdr:colOff>
                    <xdr:row>3</xdr:row>
                    <xdr:rowOff>241300</xdr:rowOff>
                  </to>
                </anchor>
              </controlPr>
            </control>
          </mc:Choice>
        </mc:AlternateContent>
        <mc:AlternateContent xmlns:mc="http://schemas.openxmlformats.org/markup-compatibility/2006">
          <mc:Choice Requires="x14">
            <control shapeId="28807" r:id="rId7" name="Drop Down 135">
              <controlPr defaultSize="0" autoLine="0" autoPict="0">
                <anchor moveWithCells="1">
                  <from>
                    <xdr:col>46</xdr:col>
                    <xdr:colOff>133350</xdr:colOff>
                    <xdr:row>3</xdr:row>
                    <xdr:rowOff>50800</xdr:rowOff>
                  </from>
                  <to>
                    <xdr:col>52</xdr:col>
                    <xdr:colOff>50800</xdr:colOff>
                    <xdr:row>3</xdr:row>
                    <xdr:rowOff>247650</xdr:rowOff>
                  </to>
                </anchor>
              </controlPr>
            </control>
          </mc:Choice>
        </mc:AlternateContent>
        <mc:AlternateContent xmlns:mc="http://schemas.openxmlformats.org/markup-compatibility/2006">
          <mc:Choice Requires="x14">
            <control shapeId="28809" r:id="rId8" name="Drop Down 137">
              <controlPr defaultSize="0" autoLine="0" autoPict="0">
                <anchor moveWithCells="1">
                  <from>
                    <xdr:col>55</xdr:col>
                    <xdr:colOff>146050</xdr:colOff>
                    <xdr:row>999</xdr:row>
                    <xdr:rowOff>127000</xdr:rowOff>
                  </from>
                  <to>
                    <xdr:col>56</xdr:col>
                    <xdr:colOff>31750</xdr:colOff>
                    <xdr:row>1000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751" id="{7EAA7F92-E5CB-41C4-AF11-278D3097BB26}">
            <xm:f>'FX Card'!$F$1=25</xm:f>
            <x14:dxf>
              <numFmt numFmtId="183" formatCode="\R\ #,##0.00"/>
            </x14:dxf>
          </x14:cfRule>
          <x14:cfRule type="expression" priority="4752" id="{A736CA95-783F-4DE3-BD91-66A517AD4A2A}">
            <xm:f>'FX Card'!$F$1=24</xm:f>
            <x14:dxf>
              <numFmt numFmtId="180" formatCode="\T\W\ &quot;$&quot;\ #,##0.00"/>
            </x14:dxf>
          </x14:cfRule>
          <x14:cfRule type="expression" priority="4753" id="{7893DDA2-AFD9-4B89-AF27-CF9EBF85C4C6}">
            <xm:f>'FX Card'!$F$1=23</xm:f>
            <x14:dxf>
              <numFmt numFmtId="199" formatCode="#,##0.00\ [$₺-41F]"/>
            </x14:dxf>
          </x14:cfRule>
          <x14:cfRule type="expression" priority="4754" id="{F0A1990D-E20D-4330-B957-769773290D13}">
            <xm:f>'FX Card'!$F$1=22</xm:f>
            <x14:dxf>
              <numFmt numFmtId="173" formatCode="\k\r\ #,##0.00"/>
            </x14:dxf>
          </x14:cfRule>
          <x14:cfRule type="expression" priority="4755" id="{3BBBE305-F0E3-4454-83F4-2E0908F73C11}">
            <xm:f>'FX Card'!$F$1=21</xm:f>
            <x14:dxf>
              <numFmt numFmtId="197" formatCode="\﷼\ #,##0.000"/>
            </x14:dxf>
          </x14:cfRule>
          <x14:cfRule type="expression" priority="4756" id="{2D18D5B8-3B55-4F46-90A5-F6C8A2BF081F}">
            <xm:f>'FX Card'!$F$1=20</xm:f>
            <x14:dxf>
              <numFmt numFmtId="181" formatCode="\р\у\б\ #,##0.00"/>
            </x14:dxf>
          </x14:cfRule>
          <x14:cfRule type="expression" priority="4757" id="{103A87D5-CE12-4739-B990-F25C0EF78E21}">
            <xm:f>'FX Card'!$F$1=19</xm:f>
            <x14:dxf>
              <numFmt numFmtId="196" formatCode="\M\X\ &quot;$&quot;\ #,##0.00"/>
            </x14:dxf>
          </x14:cfRule>
          <x14:cfRule type="expression" priority="4758" id="{059A4C33-5364-4880-8C90-B25B26AB0B91}">
            <xm:f>'FX Card'!$F$1=18</xm:f>
            <x14:dxf>
              <numFmt numFmtId="195" formatCode="[$RM-43E]#,##0.00"/>
            </x14:dxf>
          </x14:cfRule>
          <x14:cfRule type="expression" priority="4759" id="{D76B271A-80A9-4198-A006-6D4A2DB17B36}">
            <xm:f>'FX Card'!$F$1=17</xm:f>
            <x14:dxf>
              <numFmt numFmtId="198" formatCode="\N\Z\ &quot;$&quot;\ #,##0.00"/>
            </x14:dxf>
          </x14:cfRule>
          <x14:cfRule type="expression" priority="4760" id="{9A851BAF-06CF-4E97-B031-C8ACBDAEE909}">
            <xm:f>'FX Card'!$F$1=16</xm:f>
            <x14:dxf>
              <numFmt numFmtId="173" formatCode="\k\r\ #,##0.00"/>
            </x14:dxf>
          </x14:cfRule>
          <x14:cfRule type="expression" priority="4761" id="{26AEA848-B342-4BAC-A236-BF4CDDEB59A4}">
            <xm:f>'FX Card'!$F$1=15</xm:f>
            <x14:dxf>
              <numFmt numFmtId="179" formatCode="[$₩-412]#,##0.00"/>
            </x14:dxf>
          </x14:cfRule>
          <x14:cfRule type="expression" priority="4762" id="{301E7C1D-896B-4901-B2E2-5E83B90B3ADD}">
            <xm:f>'FX Card'!$F$1=14</xm:f>
            <x14:dxf>
              <numFmt numFmtId="178" formatCode="[$¥-411]#,##0.00"/>
            </x14:dxf>
          </x14:cfRule>
          <x14:cfRule type="expression" priority="4763" id="{22C9B7F1-BB78-434F-A783-27562CD593ED}">
            <xm:f>'FX Card'!$F$1=13</xm:f>
            <x14:dxf>
              <numFmt numFmtId="206" formatCode="[$₹-445]\ #,##0.00"/>
            </x14:dxf>
          </x14:cfRule>
          <x14:cfRule type="expression" priority="4764" id="{FF9EB95C-D66E-4734-A7D3-E5F61310A7B7}">
            <xm:f>'FX Card'!$F$1=12</xm:f>
            <x14:dxf>
              <numFmt numFmtId="176" formatCode="\R\p\ #,##0.00"/>
            </x14:dxf>
          </x14:cfRule>
          <x14:cfRule type="expression" priority="4765" id="{2585F744-3CE0-4A89-A99B-5B1DA263FB6B}">
            <xm:f>'FX Card'!$F$1=11</xm:f>
            <x14:dxf>
              <numFmt numFmtId="194" formatCode="\H\K\ &quot;$&quot;\ #,##0.00"/>
            </x14:dxf>
          </x14:cfRule>
          <x14:cfRule type="expression" priority="4766" id="{F7450CC9-81E6-4C15-B7C4-B82CBCEE56DE}">
            <xm:f>'FX Card'!$F$1=10</xm:f>
            <x14:dxf>
              <numFmt numFmtId="175" formatCode="[$£-809]#,##0.00"/>
            </x14:dxf>
          </x14:cfRule>
          <x14:cfRule type="expression" priority="4767" id="{D5672EE7-4397-4929-AD78-87C5B506EEE4}">
            <xm:f>'FX Card'!$F$1=9</xm:f>
            <x14:dxf>
              <numFmt numFmtId="174" formatCode="[$€-2]\ #,##0.00"/>
            </x14:dxf>
          </x14:cfRule>
          <x14:cfRule type="expression" priority="4768" id="{96BC64FC-3EE7-4FEA-A000-029D4E17CB76}">
            <xm:f>'FX Card'!$F$1=8</xm:f>
            <x14:dxf>
              <numFmt numFmtId="173" formatCode="\k\r\ #,##0.00"/>
            </x14:dxf>
          </x14:cfRule>
          <x14:cfRule type="expression" priority="4769" id="{02834E3D-42A5-452B-9E6E-1F7850A23099}">
            <xm:f>'FX Card'!$F$1=7</xm:f>
            <x14:dxf>
              <numFmt numFmtId="172" formatCode="[$¥-804]#,##0.00"/>
            </x14:dxf>
          </x14:cfRule>
          <x14:cfRule type="expression" priority="4770" id="{1D7804CA-D970-4A5D-A24A-511C9394DAFB}">
            <xm:f>'FX Card'!$F$1=6</xm:f>
            <x14:dxf>
              <numFmt numFmtId="171" formatCode="\F\r\ #,##0.00"/>
            </x14:dxf>
          </x14:cfRule>
          <x14:cfRule type="expression" priority="4771" id="{3D3A4C39-51B4-4573-8296-86291F6D8F99}">
            <xm:f>'FX Card'!$F$1=5</xm:f>
            <x14:dxf>
              <numFmt numFmtId="170" formatCode="\C\A\ &quot;$&quot;\ #,##0.00"/>
            </x14:dxf>
          </x14:cfRule>
          <x14:cfRule type="expression" priority="4772" id="{98864BEF-AB9C-4C33-A802-A78B79204A57}">
            <xm:f>'FX Card'!$F$1=4</xm:f>
            <x14:dxf>
              <numFmt numFmtId="192" formatCode="[$R$-416]\ #,##0.00"/>
            </x14:dxf>
          </x14:cfRule>
          <x14:cfRule type="expression" priority="4774" id="{218AE099-AA54-4777-BB91-4A95CA67E6A2}">
            <xm:f>'FX Card'!$F$1=3</xm:f>
            <x14:dxf>
              <numFmt numFmtId="169" formatCode="\A\U\ &quot;$&quot;\ #,##0.00"/>
            </x14:dxf>
          </x14:cfRule>
          <x14:cfRule type="expression" priority="4775" id="{A03504DC-361B-4197-8B63-57D9BAC6B756}">
            <xm:f>'FX Card'!$F$1=2</xm:f>
            <x14:dxf>
              <numFmt numFmtId="182" formatCode="\A\R\ &quot;$&quot;#,##0.00"/>
            </x14:dxf>
          </x14:cfRule>
          <x14:cfRule type="expression" priority="4776" id="{D6880F1F-BAE0-4BBD-9CDF-2FB6F1C8A583}">
            <xm:f>'FX Card'!$F$1=1</xm:f>
            <x14:dxf>
              <numFmt numFmtId="166" formatCode="&quot;$&quot;#,##0.00"/>
            </x14:dxf>
          </x14:cfRule>
          <xm:sqref>AS167:AV167 AS169:AV169 AS171:AV171 AS173:AV173 AS175:AV175 AS179:AV179 AS181:AV181 AS183:AV183 AS187:AV187 AS189:AV189 AC268:AG268 AC272:AG272 AC274:AG274 AC278:AG278 AC280:AG281 AC284:AG285 AL448:AO448 AL450:AO450 AL452:AO452 AL454:AO454 AL456:AO456 AL458:AO458 AA953:AO954 J953:X954 AS950:BA961 AS394:BA394 AS397:BA397 AX395:BA396 AS972:BA1048576 AS427:BA462 AS548:BA549 AX547:BA547 AO547 AS489:BA489 AS399:BA401 AX484:BA484 AS10:BA10 AS7:AX7 AS8:AW9 AS1:BA1 BA3:BA4 AS13:BA13 AX14:BA41 AS14:AV15 AR41:AV41 AS17:AV40 AS49:AV50 AW49:BA75 AS52:AV75 AS76:BA76 AS86:AV87 AW86:BA112 AS89:AV112 AS113:BA114 AS148:BA150 AX123:BA147 AS123:AV147 AW121:BA122 AT122:AV122 AS688:BA688 AS690:BA690 AS694:BA694 AS691:AW693 AX163:BA189 AS42:BA42 AS680:BA682 AX679:BA679 AP679 AX200:BA200 AQ200 AS201:BA201 AX202:BA202 AQ202 AS203:BA203 AS205:BA207 AX204:BA204 AQ204 AS190:BA191 AS222:BA231 AS849:BA860 AS636:BA656 AS277:BA281 AS276 AS559:BA559 AX556 AS563:BA563 AX560 AS562:AW562 AS209:BA212 AS787:BA792 AX786:BA786 AN786 AS794:BA802 AS154:BA156 AS158:BA162 AS403:BA405 AS424:AT424 AX424:BA424 AS426:AW426 AS234:BA234 AS781:BA785 AS317:BA336 AS289:BA289 AX288:BA288 AS814:BA847 AS240:BA240 AX239:BA239 AS515:BA524 AS536:BA546 AS527:BA529 AS353:BA354 AS44:BA48 AX43:BA43 AX77:BA77 AS78:BA78 AS80:BA85 AX79:BA79 AS116:BA120 AX115:BA115 AS152:BA152 AX151:BA151 AS193:BA194 AX192:BA192 AS236:BA238 AS235:AT235 AX235:BA235 AS244:BA259 AX243:BA243 AS242:BA242 AX241:BA241 AS338:BA344 AX337:BA337 AS356:BA364 AX355:BA355 AS366:BA372 AX365:BA365 AS374:BA375 AX373:BA373 AX376:BA376 AS377:BA380 AS382:BA383 AX381:BA381 AR381 AS385:BA392 AX384:BA384 AS551:BA555 AX550:BA550 AS587:BA588 AX586:BA586 AX701:BA701 AS804:BA812 AX803:BA803 AS933:BA937 AS939:BA942 AX938:BA938 AR938 AS574:BA585 AS600:BA600 AL632 AS314:BA314 AS283:BA285 AS287:BA287 AT944:AV944 AS943:AV943 AS949 AS736:BA757 AS762:BA767 AS881:AW881 AS263:BA269 AS711:BA711 AS713:BA715 AS717:BA721 AX716:BA716 AS716 AX712:BA712 AX710:BA710 AS702:BA709 AX296:BA296 AX300:BA300 AI300:AM300 AX304:BA304 AS272:BA275 AQ493 AS496 AQ495 AS503 AQ502 AS659:BA678</xm:sqref>
        </x14:conditionalFormatting>
        <x14:conditionalFormatting xmlns:xm="http://schemas.microsoft.com/office/excel/2006/main">
          <x14:cfRule type="expression" priority="4676" id="{E7A1AE21-CAA7-4784-8150-7D093AE33A73}">
            <xm:f>'FX Card'!$F$1=25</xm:f>
            <x14:dxf>
              <numFmt numFmtId="183" formatCode="\R\ #,##0.00"/>
            </x14:dxf>
          </x14:cfRule>
          <x14:cfRule type="expression" priority="4677" id="{7E5BBCB1-039F-40A8-9C23-1761D01CB1F6}">
            <xm:f>'FX Card'!$F$1=24</xm:f>
            <x14:dxf>
              <numFmt numFmtId="180" formatCode="\T\W\ &quot;$&quot;\ #,##0.00"/>
            </x14:dxf>
          </x14:cfRule>
          <x14:cfRule type="expression" priority="4678" id="{717D55B7-67D3-4876-9EFF-C6C373B0FC69}">
            <xm:f>'FX Card'!$F$1=23</xm:f>
            <x14:dxf>
              <numFmt numFmtId="199" formatCode="#,##0.00\ [$₺-41F]"/>
            </x14:dxf>
          </x14:cfRule>
          <x14:cfRule type="expression" priority="4679" id="{14AC5922-4D1D-4600-A41F-EDACF4B164EE}">
            <xm:f>'FX Card'!$F$1=22</xm:f>
            <x14:dxf>
              <numFmt numFmtId="173" formatCode="\k\r\ #,##0.00"/>
            </x14:dxf>
          </x14:cfRule>
          <x14:cfRule type="expression" priority="4680" id="{A8C1452C-5BEA-40F1-BDB5-F53EAAC833D9}">
            <xm:f>'FX Card'!$F$1=21</xm:f>
            <x14:dxf>
              <numFmt numFmtId="197" formatCode="\﷼\ #,##0.000"/>
            </x14:dxf>
          </x14:cfRule>
          <x14:cfRule type="expression" priority="4681" id="{74BD1836-56AA-44B4-8C22-A731AA691592}">
            <xm:f>'FX Card'!$F$1=20</xm:f>
            <x14:dxf>
              <numFmt numFmtId="181" formatCode="\р\у\б\ #,##0.00"/>
            </x14:dxf>
          </x14:cfRule>
          <x14:cfRule type="expression" priority="4682" id="{B03C9E5B-6441-4098-B66A-B1E1DA20E5C2}">
            <xm:f>'FX Card'!$F$1=19</xm:f>
            <x14:dxf>
              <numFmt numFmtId="196" formatCode="\M\X\ &quot;$&quot;\ #,##0.00"/>
            </x14:dxf>
          </x14:cfRule>
          <x14:cfRule type="expression" priority="4683" id="{0C847961-87BA-467B-95CB-3CF01BD3B2B3}">
            <xm:f>'FX Card'!$F$1=18</xm:f>
            <x14:dxf>
              <numFmt numFmtId="195" formatCode="[$RM-43E]#,##0.00"/>
            </x14:dxf>
          </x14:cfRule>
          <x14:cfRule type="expression" priority="4684" id="{916803E7-25C3-41A5-AF4A-B6D56F8189B5}">
            <xm:f>'FX Card'!$F$1=17</xm:f>
            <x14:dxf>
              <numFmt numFmtId="198" formatCode="\N\Z\ &quot;$&quot;\ #,##0.00"/>
            </x14:dxf>
          </x14:cfRule>
          <x14:cfRule type="expression" priority="4685" id="{6DD9C158-80E7-410D-8BD1-60B4951E8537}">
            <xm:f>'FX Card'!$F$1=16</xm:f>
            <x14:dxf>
              <numFmt numFmtId="173" formatCode="\k\r\ #,##0.00"/>
            </x14:dxf>
          </x14:cfRule>
          <x14:cfRule type="expression" priority="4686" id="{E9EEB9F1-CAB7-449E-9E29-7BEF141CD414}">
            <xm:f>'FX Card'!$F$1=15</xm:f>
            <x14:dxf>
              <numFmt numFmtId="179" formatCode="[$₩-412]#,##0.00"/>
            </x14:dxf>
          </x14:cfRule>
          <x14:cfRule type="expression" priority="4687" id="{E6748B6D-A4AC-4BDA-A0EB-9EA76F35B0C9}">
            <xm:f>'FX Card'!$F$1=14</xm:f>
            <x14:dxf>
              <numFmt numFmtId="178" formatCode="[$¥-411]#,##0.00"/>
            </x14:dxf>
          </x14:cfRule>
          <x14:cfRule type="expression" priority="4688" id="{2BFF2FC9-07F5-4393-AEA5-6F87CFECAA35}">
            <xm:f>'FX Card'!$F$1=13</xm:f>
            <x14:dxf>
              <numFmt numFmtId="206" formatCode="[$₹-445]\ #,##0.00"/>
            </x14:dxf>
          </x14:cfRule>
          <x14:cfRule type="expression" priority="4689" id="{658E32E6-36D4-4320-81F3-25BDC391B62E}">
            <xm:f>'FX Card'!$F$1=12</xm:f>
            <x14:dxf>
              <numFmt numFmtId="176" formatCode="\R\p\ #,##0.00"/>
            </x14:dxf>
          </x14:cfRule>
          <x14:cfRule type="expression" priority="4690" id="{4AD4E7CE-8835-43BE-A3CC-C95C3CA125F3}">
            <xm:f>'FX Card'!$F$1=11</xm:f>
            <x14:dxf>
              <numFmt numFmtId="194" formatCode="\H\K\ &quot;$&quot;\ #,##0.00"/>
            </x14:dxf>
          </x14:cfRule>
          <x14:cfRule type="expression" priority="4691" id="{AA466E4D-6D08-4720-8848-C89DD6560E68}">
            <xm:f>'FX Card'!$F$1=10</xm:f>
            <x14:dxf>
              <numFmt numFmtId="175" formatCode="[$£-809]#,##0.00"/>
            </x14:dxf>
          </x14:cfRule>
          <x14:cfRule type="expression" priority="4692" id="{207BA3CC-7576-4072-9FCB-6BAE6AE7605F}">
            <xm:f>'FX Card'!$F$1=9</xm:f>
            <x14:dxf>
              <numFmt numFmtId="174" formatCode="[$€-2]\ #,##0.00"/>
            </x14:dxf>
          </x14:cfRule>
          <x14:cfRule type="expression" priority="4693" id="{98147DDA-B023-4563-AD30-663C0A5E8A37}">
            <xm:f>'FX Card'!$F$1=8</xm:f>
            <x14:dxf>
              <numFmt numFmtId="173" formatCode="\k\r\ #,##0.00"/>
            </x14:dxf>
          </x14:cfRule>
          <x14:cfRule type="expression" priority="4694" id="{7B30D28E-ECBE-45D3-B7E9-5DEBA4CA42AF}">
            <xm:f>'FX Card'!$F$1=7</xm:f>
            <x14:dxf>
              <numFmt numFmtId="172" formatCode="[$¥-804]#,##0.00"/>
            </x14:dxf>
          </x14:cfRule>
          <x14:cfRule type="expression" priority="4695" id="{C47B6024-A122-4F5D-8296-82D63394346A}">
            <xm:f>'FX Card'!$F$1=6</xm:f>
            <x14:dxf>
              <numFmt numFmtId="171" formatCode="\F\r\ #,##0.00"/>
            </x14:dxf>
          </x14:cfRule>
          <x14:cfRule type="expression" priority="4696" id="{02F6C6CE-39CE-4F95-800E-20C04EA3638F}">
            <xm:f>'FX Card'!$F$1=5</xm:f>
            <x14:dxf>
              <numFmt numFmtId="170" formatCode="\C\A\ &quot;$&quot;\ #,##0.00"/>
            </x14:dxf>
          </x14:cfRule>
          <x14:cfRule type="expression" priority="4697" id="{C6815459-8354-43D3-8540-C75C1FE5814E}">
            <xm:f>'FX Card'!$F$1=4</xm:f>
            <x14:dxf>
              <numFmt numFmtId="192" formatCode="[$R$-416]\ #,##0.00"/>
            </x14:dxf>
          </x14:cfRule>
          <x14:cfRule type="expression" priority="4698" id="{093A114E-66A7-4D33-BA4A-FFF3F1B25187}">
            <xm:f>'FX Card'!$F$1=3</xm:f>
            <x14:dxf>
              <numFmt numFmtId="169" formatCode="\A\U\ &quot;$&quot;\ #,##0.00"/>
            </x14:dxf>
          </x14:cfRule>
          <x14:cfRule type="expression" priority="4699" id="{080ADB42-233F-47E1-934E-E8FF0594653B}">
            <xm:f>'FX Card'!$F$1=2</xm:f>
            <x14:dxf>
              <numFmt numFmtId="182" formatCode="\A\R\ &quot;$&quot;#,##0.00"/>
            </x14:dxf>
          </x14:cfRule>
          <x14:cfRule type="expression" priority="4700" id="{853579A1-1B46-41A5-94CB-3D7C6650C539}">
            <xm:f>'FX Card'!$F$1=1</xm:f>
            <x14:dxf>
              <numFmt numFmtId="166" formatCode="&quot;$&quot;#,##0.00"/>
            </x14:dxf>
          </x14:cfRule>
          <xm:sqref>AS393:BA393</xm:sqref>
        </x14:conditionalFormatting>
        <x14:conditionalFormatting xmlns:xm="http://schemas.microsoft.com/office/excel/2006/main">
          <x14:cfRule type="expression" priority="4576" id="{4B034CFC-84AC-4581-A1B0-7A77476A1D34}">
            <xm:f>'FX Card'!$F$1=25</xm:f>
            <x14:dxf>
              <numFmt numFmtId="183" formatCode="\R\ #,##0.00"/>
            </x14:dxf>
          </x14:cfRule>
          <x14:cfRule type="expression" priority="4577" id="{352D36FD-5640-476B-9F61-1742115F57FF}">
            <xm:f>'FX Card'!$F$1=24</xm:f>
            <x14:dxf>
              <numFmt numFmtId="180" formatCode="\T\W\ &quot;$&quot;\ #,##0.00"/>
            </x14:dxf>
          </x14:cfRule>
          <x14:cfRule type="expression" priority="4578" id="{861CE8F1-2E04-4D3A-B46C-63A019747196}">
            <xm:f>'FX Card'!$F$1=23</xm:f>
            <x14:dxf>
              <numFmt numFmtId="199" formatCode="#,##0.00\ [$₺-41F]"/>
            </x14:dxf>
          </x14:cfRule>
          <x14:cfRule type="expression" priority="4579" id="{7ACCFAE2-F24F-4348-9D9C-5FB3CD5A6794}">
            <xm:f>'FX Card'!$F$1=22</xm:f>
            <x14:dxf>
              <numFmt numFmtId="173" formatCode="\k\r\ #,##0.00"/>
            </x14:dxf>
          </x14:cfRule>
          <x14:cfRule type="expression" priority="4580" id="{D186DC49-7853-4881-9B92-0DC7DFA97202}">
            <xm:f>'FX Card'!$F$1=21</xm:f>
            <x14:dxf>
              <numFmt numFmtId="197" formatCode="\﷼\ #,##0.000"/>
            </x14:dxf>
          </x14:cfRule>
          <x14:cfRule type="expression" priority="4581" id="{43C8D707-D5EF-4570-956F-03BBD5335B20}">
            <xm:f>'FX Card'!$F$1=20</xm:f>
            <x14:dxf>
              <numFmt numFmtId="181" formatCode="\р\у\б\ #,##0.00"/>
            </x14:dxf>
          </x14:cfRule>
          <x14:cfRule type="expression" priority="4582" id="{152E5648-AEF9-456B-B47B-47D7B9914FBD}">
            <xm:f>'FX Card'!$F$1=19</xm:f>
            <x14:dxf>
              <numFmt numFmtId="196" formatCode="\M\X\ &quot;$&quot;\ #,##0.00"/>
            </x14:dxf>
          </x14:cfRule>
          <x14:cfRule type="expression" priority="4583" id="{A78435EF-74FC-478D-ABE3-25D494C838F3}">
            <xm:f>'FX Card'!$F$1=18</xm:f>
            <x14:dxf>
              <numFmt numFmtId="195" formatCode="[$RM-43E]#,##0.00"/>
            </x14:dxf>
          </x14:cfRule>
          <x14:cfRule type="expression" priority="4584" id="{416B3CB4-CE51-434A-AB33-539867CF0D57}">
            <xm:f>'FX Card'!$F$1=17</xm:f>
            <x14:dxf>
              <numFmt numFmtId="198" formatCode="\N\Z\ &quot;$&quot;\ #,##0.00"/>
            </x14:dxf>
          </x14:cfRule>
          <x14:cfRule type="expression" priority="4585" id="{766487FC-55A8-4680-83E2-E0472B89C200}">
            <xm:f>'FX Card'!$F$1=16</xm:f>
            <x14:dxf>
              <numFmt numFmtId="173" formatCode="\k\r\ #,##0.00"/>
            </x14:dxf>
          </x14:cfRule>
          <x14:cfRule type="expression" priority="4586" id="{DD87B1DE-D4D2-424E-A8B9-47621C05CCB7}">
            <xm:f>'FX Card'!$F$1=15</xm:f>
            <x14:dxf>
              <numFmt numFmtId="179" formatCode="[$₩-412]#,##0.00"/>
            </x14:dxf>
          </x14:cfRule>
          <x14:cfRule type="expression" priority="4587" id="{46CDFBD8-82AF-47FF-ADD0-B5A86347FF62}">
            <xm:f>'FX Card'!$F$1=14</xm:f>
            <x14:dxf>
              <numFmt numFmtId="178" formatCode="[$¥-411]#,##0.00"/>
            </x14:dxf>
          </x14:cfRule>
          <x14:cfRule type="expression" priority="4588" id="{7E638A5A-E306-41E2-8535-CDEB06F29E5E}">
            <xm:f>'FX Card'!$F$1=13</xm:f>
            <x14:dxf>
              <numFmt numFmtId="206" formatCode="[$₹-445]\ #,##0.00"/>
            </x14:dxf>
          </x14:cfRule>
          <x14:cfRule type="expression" priority="4589" id="{4691111B-36F0-42A9-B8ED-427FEC07CDEF}">
            <xm:f>'FX Card'!$F$1=12</xm:f>
            <x14:dxf>
              <numFmt numFmtId="176" formatCode="\R\p\ #,##0.00"/>
            </x14:dxf>
          </x14:cfRule>
          <x14:cfRule type="expression" priority="4590" id="{3D911AC1-22D0-489E-87F3-125EC61CD3FA}">
            <xm:f>'FX Card'!$F$1=11</xm:f>
            <x14:dxf>
              <numFmt numFmtId="194" formatCode="\H\K\ &quot;$&quot;\ #,##0.00"/>
            </x14:dxf>
          </x14:cfRule>
          <x14:cfRule type="expression" priority="4591" id="{A7E51403-DEE5-4DBB-A34D-33DA703F61DE}">
            <xm:f>'FX Card'!$F$1=10</xm:f>
            <x14:dxf>
              <numFmt numFmtId="175" formatCode="[$£-809]#,##0.00"/>
            </x14:dxf>
          </x14:cfRule>
          <x14:cfRule type="expression" priority="4592" id="{D1517998-038A-434E-A435-394C98EDFE2E}">
            <xm:f>'FX Card'!$F$1=9</xm:f>
            <x14:dxf>
              <numFmt numFmtId="174" formatCode="[$€-2]\ #,##0.00"/>
            </x14:dxf>
          </x14:cfRule>
          <x14:cfRule type="expression" priority="4593" id="{56B58280-9DB8-4882-99C4-44857A7AD053}">
            <xm:f>'FX Card'!$F$1=8</xm:f>
            <x14:dxf>
              <numFmt numFmtId="173" formatCode="\k\r\ #,##0.00"/>
            </x14:dxf>
          </x14:cfRule>
          <x14:cfRule type="expression" priority="4594" id="{C2D1876E-0A93-40CC-A860-9CDC69C6A91F}">
            <xm:f>'FX Card'!$F$1=7</xm:f>
            <x14:dxf>
              <numFmt numFmtId="172" formatCode="[$¥-804]#,##0.00"/>
            </x14:dxf>
          </x14:cfRule>
          <x14:cfRule type="expression" priority="4595" id="{A255AE0C-3DB4-4F84-AB37-8E78AEC98723}">
            <xm:f>'FX Card'!$F$1=6</xm:f>
            <x14:dxf>
              <numFmt numFmtId="171" formatCode="\F\r\ #,##0.00"/>
            </x14:dxf>
          </x14:cfRule>
          <x14:cfRule type="expression" priority="4596" id="{5903E86D-6060-4C4C-AC83-E702B07DCDEC}">
            <xm:f>'FX Card'!$F$1=5</xm:f>
            <x14:dxf>
              <numFmt numFmtId="170" formatCode="\C\A\ &quot;$&quot;\ #,##0.00"/>
            </x14:dxf>
          </x14:cfRule>
          <x14:cfRule type="expression" priority="4597" id="{CB3DB08D-2660-494D-8CD7-E1E4AF676E1A}">
            <xm:f>'FX Card'!$F$1=4</xm:f>
            <x14:dxf>
              <numFmt numFmtId="192" formatCode="[$R$-416]\ #,##0.00"/>
            </x14:dxf>
          </x14:cfRule>
          <x14:cfRule type="expression" priority="4598" id="{68689720-2926-4454-8851-3B048D35A07F}">
            <xm:f>'FX Card'!$F$1=3</xm:f>
            <x14:dxf>
              <numFmt numFmtId="169" formatCode="\A\U\ &quot;$&quot;\ #,##0.00"/>
            </x14:dxf>
          </x14:cfRule>
          <x14:cfRule type="expression" priority="4599" id="{A36C97FA-FC2E-495B-94DB-71627B25EA41}">
            <xm:f>'FX Card'!$F$1=2</xm:f>
            <x14:dxf>
              <numFmt numFmtId="182" formatCode="\A\R\ &quot;$&quot;#,##0.00"/>
            </x14:dxf>
          </x14:cfRule>
          <x14:cfRule type="expression" priority="4600" id="{F1EA71C8-A84D-4295-8D22-BEF85C68F352}">
            <xm:f>'FX Card'!$F$1=1</xm:f>
            <x14:dxf>
              <numFmt numFmtId="166" formatCode="&quot;$&quot;#,##0.00"/>
            </x14:dxf>
          </x14:cfRule>
          <xm:sqref>AQ398</xm:sqref>
        </x14:conditionalFormatting>
        <x14:conditionalFormatting xmlns:xm="http://schemas.microsoft.com/office/excel/2006/main">
          <x14:cfRule type="expression" priority="4626" id="{CB058235-2177-4051-BEA7-53D187F20D65}">
            <xm:f>'FX Card'!$F$1=25</xm:f>
            <x14:dxf>
              <numFmt numFmtId="183" formatCode="\R\ #,##0.00"/>
            </x14:dxf>
          </x14:cfRule>
          <x14:cfRule type="expression" priority="4627" id="{10FE85A6-9CCB-4A36-9FB2-E5C761ED7032}">
            <xm:f>'FX Card'!$F$1=24</xm:f>
            <x14:dxf>
              <numFmt numFmtId="180" formatCode="\T\W\ &quot;$&quot;\ #,##0.00"/>
            </x14:dxf>
          </x14:cfRule>
          <x14:cfRule type="expression" priority="4628" id="{39A1B45C-0DBD-4362-A180-138F28B1A993}">
            <xm:f>'FX Card'!$F$1=23</xm:f>
            <x14:dxf>
              <numFmt numFmtId="199" formatCode="#,##0.00\ [$₺-41F]"/>
            </x14:dxf>
          </x14:cfRule>
          <x14:cfRule type="expression" priority="4629" id="{691DA6E8-51DA-4B41-ACFD-2D120389463F}">
            <xm:f>'FX Card'!$F$1=22</xm:f>
            <x14:dxf>
              <numFmt numFmtId="173" formatCode="\k\r\ #,##0.00"/>
            </x14:dxf>
          </x14:cfRule>
          <x14:cfRule type="expression" priority="4630" id="{497C7AF4-023F-4D18-B6BF-5D91A625DA64}">
            <xm:f>'FX Card'!$F$1=21</xm:f>
            <x14:dxf>
              <numFmt numFmtId="197" formatCode="\﷼\ #,##0.000"/>
            </x14:dxf>
          </x14:cfRule>
          <x14:cfRule type="expression" priority="4631" id="{047421FD-D63C-4608-9F17-D16AB692D492}">
            <xm:f>'FX Card'!$F$1=20</xm:f>
            <x14:dxf>
              <numFmt numFmtId="181" formatCode="\р\у\б\ #,##0.00"/>
            </x14:dxf>
          </x14:cfRule>
          <x14:cfRule type="expression" priority="4632" id="{543F5C4C-C155-468E-8379-99169D1872DC}">
            <xm:f>'FX Card'!$F$1=19</xm:f>
            <x14:dxf>
              <numFmt numFmtId="196" formatCode="\M\X\ &quot;$&quot;\ #,##0.00"/>
            </x14:dxf>
          </x14:cfRule>
          <x14:cfRule type="expression" priority="4633" id="{A08C06B7-7BDE-467D-9011-E466A5A5FCD5}">
            <xm:f>'FX Card'!$F$1=18</xm:f>
            <x14:dxf>
              <numFmt numFmtId="195" formatCode="[$RM-43E]#,##0.00"/>
            </x14:dxf>
          </x14:cfRule>
          <x14:cfRule type="expression" priority="4634" id="{FD66CE4F-9379-44B7-9482-F791ABF020CA}">
            <xm:f>'FX Card'!$F$1=17</xm:f>
            <x14:dxf>
              <numFmt numFmtId="198" formatCode="\N\Z\ &quot;$&quot;\ #,##0.00"/>
            </x14:dxf>
          </x14:cfRule>
          <x14:cfRule type="expression" priority="4635" id="{B674E11E-D79B-4FE5-B0D8-55BD162B6A92}">
            <xm:f>'FX Card'!$F$1=16</xm:f>
            <x14:dxf>
              <numFmt numFmtId="173" formatCode="\k\r\ #,##0.00"/>
            </x14:dxf>
          </x14:cfRule>
          <x14:cfRule type="expression" priority="4636" id="{071EE194-DD3D-43EC-B451-BD6F69C28197}">
            <xm:f>'FX Card'!$F$1=15</xm:f>
            <x14:dxf>
              <numFmt numFmtId="179" formatCode="[$₩-412]#,##0.00"/>
            </x14:dxf>
          </x14:cfRule>
          <x14:cfRule type="expression" priority="4637" id="{B2501E0B-0B9C-4F4E-8EAD-43F8430B1FDE}">
            <xm:f>'FX Card'!$F$1=14</xm:f>
            <x14:dxf>
              <numFmt numFmtId="178" formatCode="[$¥-411]#,##0.00"/>
            </x14:dxf>
          </x14:cfRule>
          <x14:cfRule type="expression" priority="4638" id="{B5831906-87DE-4023-9B29-32AE5FC7F2F5}">
            <xm:f>'FX Card'!$F$1=13</xm:f>
            <x14:dxf>
              <numFmt numFmtId="206" formatCode="[$₹-445]\ #,##0.00"/>
            </x14:dxf>
          </x14:cfRule>
          <x14:cfRule type="expression" priority="4639" id="{29DBC156-8987-47B4-9EAA-4450F195969A}">
            <xm:f>'FX Card'!$F$1=12</xm:f>
            <x14:dxf>
              <numFmt numFmtId="176" formatCode="\R\p\ #,##0.00"/>
            </x14:dxf>
          </x14:cfRule>
          <x14:cfRule type="expression" priority="4640" id="{11CF7F4A-B8A8-4D6C-AF76-F6DEE84AA16C}">
            <xm:f>'FX Card'!$F$1=11</xm:f>
            <x14:dxf>
              <numFmt numFmtId="194" formatCode="\H\K\ &quot;$&quot;\ #,##0.00"/>
            </x14:dxf>
          </x14:cfRule>
          <x14:cfRule type="expression" priority="4641" id="{D5600CAA-9BED-4B6B-B131-36132EF8EF3C}">
            <xm:f>'FX Card'!$F$1=10</xm:f>
            <x14:dxf>
              <numFmt numFmtId="175" formatCode="[$£-809]#,##0.00"/>
            </x14:dxf>
          </x14:cfRule>
          <x14:cfRule type="expression" priority="4642" id="{3C278761-4F82-4EB5-B4C4-1A2B7E6DB4DD}">
            <xm:f>'FX Card'!$F$1=9</xm:f>
            <x14:dxf>
              <numFmt numFmtId="174" formatCode="[$€-2]\ #,##0.00"/>
            </x14:dxf>
          </x14:cfRule>
          <x14:cfRule type="expression" priority="4643" id="{644109AB-D434-42C8-912A-23BA46FAF1F8}">
            <xm:f>'FX Card'!$F$1=8</xm:f>
            <x14:dxf>
              <numFmt numFmtId="173" formatCode="\k\r\ #,##0.00"/>
            </x14:dxf>
          </x14:cfRule>
          <x14:cfRule type="expression" priority="4644" id="{45B78765-F976-4725-849C-40598F26B2E1}">
            <xm:f>'FX Card'!$F$1=7</xm:f>
            <x14:dxf>
              <numFmt numFmtId="172" formatCode="[$¥-804]#,##0.00"/>
            </x14:dxf>
          </x14:cfRule>
          <x14:cfRule type="expression" priority="4645" id="{D970B5ED-CF3F-4823-B944-4629D6C0C7F4}">
            <xm:f>'FX Card'!$F$1=6</xm:f>
            <x14:dxf>
              <numFmt numFmtId="171" formatCode="\F\r\ #,##0.00"/>
            </x14:dxf>
          </x14:cfRule>
          <x14:cfRule type="expression" priority="4646" id="{64B14069-C264-41F9-A4F4-CBC231508A1E}">
            <xm:f>'FX Card'!$F$1=5</xm:f>
            <x14:dxf>
              <numFmt numFmtId="170" formatCode="\C\A\ &quot;$&quot;\ #,##0.00"/>
            </x14:dxf>
          </x14:cfRule>
          <x14:cfRule type="expression" priority="4647" id="{35DD999D-C15C-4B3B-A675-DB595F823FC5}">
            <xm:f>'FX Card'!$F$1=4</xm:f>
            <x14:dxf>
              <numFmt numFmtId="192" formatCode="[$R$-416]\ #,##0.00"/>
            </x14:dxf>
          </x14:cfRule>
          <x14:cfRule type="expression" priority="4648" id="{FF4DD93F-8B2C-4159-A8BA-D378247FC929}">
            <xm:f>'FX Card'!$F$1=3</xm:f>
            <x14:dxf>
              <numFmt numFmtId="169" formatCode="\A\U\ &quot;$&quot;\ #,##0.00"/>
            </x14:dxf>
          </x14:cfRule>
          <x14:cfRule type="expression" priority="4649" id="{CC895AC4-2FF4-4C60-994A-8955D7FA32FE}">
            <xm:f>'FX Card'!$F$1=2</xm:f>
            <x14:dxf>
              <numFmt numFmtId="182" formatCode="\A\R\ &quot;$&quot;#,##0.00"/>
            </x14:dxf>
          </x14:cfRule>
          <x14:cfRule type="expression" priority="4650" id="{2EC34077-F41B-4FFC-87DB-B236480FE63E}">
            <xm:f>'FX Card'!$F$1=1</xm:f>
            <x14:dxf>
              <numFmt numFmtId="166" formatCode="&quot;$&quot;#,##0.00"/>
            </x14:dxf>
          </x14:cfRule>
          <xm:sqref>AS396:AW396</xm:sqref>
        </x14:conditionalFormatting>
        <x14:conditionalFormatting xmlns:xm="http://schemas.microsoft.com/office/excel/2006/main">
          <x14:cfRule type="expression" priority="4501" id="{68CEE6C6-2577-4648-8188-144A0BCA174F}">
            <xm:f>'FX Card'!$F$1=25</xm:f>
            <x14:dxf>
              <numFmt numFmtId="183" formatCode="\R\ #,##0.00"/>
            </x14:dxf>
          </x14:cfRule>
          <x14:cfRule type="expression" priority="4502" id="{062A712F-CC5D-4A47-8CBE-AE4DF39C37BA}">
            <xm:f>'FX Card'!$F$1=24</xm:f>
            <x14:dxf>
              <numFmt numFmtId="180" formatCode="\T\W\ &quot;$&quot;\ #,##0.00"/>
            </x14:dxf>
          </x14:cfRule>
          <x14:cfRule type="expression" priority="4503" id="{59209933-856E-4B15-A424-F7BD8D40E035}">
            <xm:f>'FX Card'!$F$1=23</xm:f>
            <x14:dxf>
              <numFmt numFmtId="199" formatCode="#,##0.00\ [$₺-41F]"/>
            </x14:dxf>
          </x14:cfRule>
          <x14:cfRule type="expression" priority="4504" id="{53965438-9650-444D-9C89-D35377A1E467}">
            <xm:f>'FX Card'!$F$1=22</xm:f>
            <x14:dxf>
              <numFmt numFmtId="173" formatCode="\k\r\ #,##0.00"/>
            </x14:dxf>
          </x14:cfRule>
          <x14:cfRule type="expression" priority="4505" id="{650FAEF3-0A4E-4082-886E-5303A76AB216}">
            <xm:f>'FX Card'!$F$1=21</xm:f>
            <x14:dxf>
              <numFmt numFmtId="197" formatCode="\﷼\ #,##0.000"/>
            </x14:dxf>
          </x14:cfRule>
          <x14:cfRule type="expression" priority="4506" id="{6B283B44-DF60-4396-BCDB-6B94FBAA6460}">
            <xm:f>'FX Card'!$F$1=20</xm:f>
            <x14:dxf>
              <numFmt numFmtId="181" formatCode="\р\у\б\ #,##0.00"/>
            </x14:dxf>
          </x14:cfRule>
          <x14:cfRule type="expression" priority="4507" id="{BE391497-C428-46D3-B3F3-E7479350B884}">
            <xm:f>'FX Card'!$F$1=19</xm:f>
            <x14:dxf>
              <numFmt numFmtId="196" formatCode="\M\X\ &quot;$&quot;\ #,##0.00"/>
            </x14:dxf>
          </x14:cfRule>
          <x14:cfRule type="expression" priority="4508" id="{78D994DB-7008-477E-A7FC-732FEF53E563}">
            <xm:f>'FX Card'!$F$1=18</xm:f>
            <x14:dxf>
              <numFmt numFmtId="195" formatCode="[$RM-43E]#,##0.00"/>
            </x14:dxf>
          </x14:cfRule>
          <x14:cfRule type="expression" priority="4509" id="{69610F69-3A00-4405-98A6-13C4157C3B0F}">
            <xm:f>'FX Card'!$F$1=17</xm:f>
            <x14:dxf>
              <numFmt numFmtId="198" formatCode="\N\Z\ &quot;$&quot;\ #,##0.00"/>
            </x14:dxf>
          </x14:cfRule>
          <x14:cfRule type="expression" priority="4510" id="{447B4B79-CF78-4814-8E74-76A66B9F7126}">
            <xm:f>'FX Card'!$F$1=16</xm:f>
            <x14:dxf>
              <numFmt numFmtId="173" formatCode="\k\r\ #,##0.00"/>
            </x14:dxf>
          </x14:cfRule>
          <x14:cfRule type="expression" priority="4511" id="{34E8E1BC-6574-4287-9765-4BC4718C31D3}">
            <xm:f>'FX Card'!$F$1=15</xm:f>
            <x14:dxf>
              <numFmt numFmtId="179" formatCode="[$₩-412]#,##0.00"/>
            </x14:dxf>
          </x14:cfRule>
          <x14:cfRule type="expression" priority="4512" id="{C7D17A02-1698-4303-A6D8-A3A409BECC8E}">
            <xm:f>'FX Card'!$F$1=14</xm:f>
            <x14:dxf>
              <numFmt numFmtId="178" formatCode="[$¥-411]#,##0.00"/>
            </x14:dxf>
          </x14:cfRule>
          <x14:cfRule type="expression" priority="4513" id="{A03BA95B-8C8B-420E-8FB2-1370B9DEE3FD}">
            <xm:f>'FX Card'!$F$1=13</xm:f>
            <x14:dxf>
              <numFmt numFmtId="206" formatCode="[$₹-445]\ #,##0.00"/>
            </x14:dxf>
          </x14:cfRule>
          <x14:cfRule type="expression" priority="4514" id="{F1BF48E9-5ADD-4346-9AE8-CB944E47DE8E}">
            <xm:f>'FX Card'!$F$1=12</xm:f>
            <x14:dxf>
              <numFmt numFmtId="176" formatCode="\R\p\ #,##0.00"/>
            </x14:dxf>
          </x14:cfRule>
          <x14:cfRule type="expression" priority="4515" id="{AAFC0345-554A-4630-ABD2-AD89E9B3E25E}">
            <xm:f>'FX Card'!$F$1=11</xm:f>
            <x14:dxf>
              <numFmt numFmtId="194" formatCode="\H\K\ &quot;$&quot;\ #,##0.00"/>
            </x14:dxf>
          </x14:cfRule>
          <x14:cfRule type="expression" priority="4516" id="{68B99D88-59EE-42CD-BFCC-90FCAD5AD45C}">
            <xm:f>'FX Card'!$F$1=10</xm:f>
            <x14:dxf>
              <numFmt numFmtId="175" formatCode="[$£-809]#,##0.00"/>
            </x14:dxf>
          </x14:cfRule>
          <x14:cfRule type="expression" priority="4517" id="{F1DF6183-71CE-4CB4-AC1E-C37FCD30833C}">
            <xm:f>'FX Card'!$F$1=9</xm:f>
            <x14:dxf>
              <numFmt numFmtId="174" formatCode="[$€-2]\ #,##0.00"/>
            </x14:dxf>
          </x14:cfRule>
          <x14:cfRule type="expression" priority="4518" id="{35E9FA4F-D5A2-4FC6-9B55-786ADA13C36C}">
            <xm:f>'FX Card'!$F$1=8</xm:f>
            <x14:dxf>
              <numFmt numFmtId="173" formatCode="\k\r\ #,##0.00"/>
            </x14:dxf>
          </x14:cfRule>
          <x14:cfRule type="expression" priority="4519" id="{74342638-6D6C-4A4F-965E-266B11D67901}">
            <xm:f>'FX Card'!$F$1=7</xm:f>
            <x14:dxf>
              <numFmt numFmtId="172" formatCode="[$¥-804]#,##0.00"/>
            </x14:dxf>
          </x14:cfRule>
          <x14:cfRule type="expression" priority="4520" id="{E8EE7E66-F7EF-4B67-AE72-F57ECDF34A44}">
            <xm:f>'FX Card'!$F$1=6</xm:f>
            <x14:dxf>
              <numFmt numFmtId="171" formatCode="\F\r\ #,##0.00"/>
            </x14:dxf>
          </x14:cfRule>
          <x14:cfRule type="expression" priority="4521" id="{8E5FB595-E316-450A-89F0-96DA6E9F5D6E}">
            <xm:f>'FX Card'!$F$1=5</xm:f>
            <x14:dxf>
              <numFmt numFmtId="170" formatCode="\C\A\ &quot;$&quot;\ #,##0.00"/>
            </x14:dxf>
          </x14:cfRule>
          <x14:cfRule type="expression" priority="4522" id="{A1F37C45-053A-4C1A-85AF-9AF422256A64}">
            <xm:f>'FX Card'!$F$1=4</xm:f>
            <x14:dxf>
              <numFmt numFmtId="192" formatCode="[$R$-416]\ #,##0.00"/>
            </x14:dxf>
          </x14:cfRule>
          <x14:cfRule type="expression" priority="4523" id="{39BC486E-68B7-4832-9925-0F1D3DCCB285}">
            <xm:f>'FX Card'!$F$1=3</xm:f>
            <x14:dxf>
              <numFmt numFmtId="169" formatCode="\A\U\ &quot;$&quot;\ #,##0.00"/>
            </x14:dxf>
          </x14:cfRule>
          <x14:cfRule type="expression" priority="4524" id="{5790253F-4D3A-4648-A134-0490C645F958}">
            <xm:f>'FX Card'!$F$1=2</xm:f>
            <x14:dxf>
              <numFmt numFmtId="182" formatCode="\A\R\ &quot;$&quot;#,##0.00"/>
            </x14:dxf>
          </x14:cfRule>
          <x14:cfRule type="expression" priority="4525" id="{E8E8B51F-DFA2-4610-9FFD-351AF98890BF}">
            <xm:f>'FX Card'!$F$1=1</xm:f>
            <x14:dxf>
              <numFmt numFmtId="166" formatCode="&quot;$&quot;#,##0.00"/>
            </x14:dxf>
          </x14:cfRule>
          <xm:sqref>AX398:BA398</xm:sqref>
        </x14:conditionalFormatting>
        <x14:conditionalFormatting xmlns:xm="http://schemas.microsoft.com/office/excel/2006/main">
          <x14:cfRule type="expression" priority="4476" id="{CB929109-0542-4EC7-9048-D5DCFEAAB535}">
            <xm:f>'FX Card'!$F$1=25</xm:f>
            <x14:dxf>
              <numFmt numFmtId="183" formatCode="\R\ #,##0.00"/>
            </x14:dxf>
          </x14:cfRule>
          <x14:cfRule type="expression" priority="4477" id="{4853BB9F-7B45-4ABD-A7E0-814CC2C6FFB0}">
            <xm:f>'FX Card'!$F$1=24</xm:f>
            <x14:dxf>
              <numFmt numFmtId="180" formatCode="\T\W\ &quot;$&quot;\ #,##0.00"/>
            </x14:dxf>
          </x14:cfRule>
          <x14:cfRule type="expression" priority="4478" id="{F0635E05-D7F1-4B4E-B37D-6E350C0F7BE1}">
            <xm:f>'FX Card'!$F$1=23</xm:f>
            <x14:dxf>
              <numFmt numFmtId="199" formatCode="#,##0.00\ [$₺-41F]"/>
            </x14:dxf>
          </x14:cfRule>
          <x14:cfRule type="expression" priority="4479" id="{9BFFB789-D385-40D4-9225-BD5F001C288C}">
            <xm:f>'FX Card'!$F$1=22</xm:f>
            <x14:dxf>
              <numFmt numFmtId="173" formatCode="\k\r\ #,##0.00"/>
            </x14:dxf>
          </x14:cfRule>
          <x14:cfRule type="expression" priority="4480" id="{CA7FBBD5-3E79-43A6-A0A5-34D96CAD9A18}">
            <xm:f>'FX Card'!$F$1=21</xm:f>
            <x14:dxf>
              <numFmt numFmtId="197" formatCode="\﷼\ #,##0.000"/>
            </x14:dxf>
          </x14:cfRule>
          <x14:cfRule type="expression" priority="4481" id="{719B2949-4E69-4B23-BFA7-E6106560EB65}">
            <xm:f>'FX Card'!$F$1=20</xm:f>
            <x14:dxf>
              <numFmt numFmtId="181" formatCode="\р\у\б\ #,##0.00"/>
            </x14:dxf>
          </x14:cfRule>
          <x14:cfRule type="expression" priority="4482" id="{6CF28CE0-9CEB-45AA-890C-F6499E6DEFDE}">
            <xm:f>'FX Card'!$F$1=19</xm:f>
            <x14:dxf>
              <numFmt numFmtId="196" formatCode="\M\X\ &quot;$&quot;\ #,##0.00"/>
            </x14:dxf>
          </x14:cfRule>
          <x14:cfRule type="expression" priority="4483" id="{11048922-E503-4475-A9CE-269E8014354E}">
            <xm:f>'FX Card'!$F$1=18</xm:f>
            <x14:dxf>
              <numFmt numFmtId="195" formatCode="[$RM-43E]#,##0.00"/>
            </x14:dxf>
          </x14:cfRule>
          <x14:cfRule type="expression" priority="4484" id="{40287C92-68A0-462B-88FD-0ED373CD7D77}">
            <xm:f>'FX Card'!$F$1=17</xm:f>
            <x14:dxf>
              <numFmt numFmtId="198" formatCode="\N\Z\ &quot;$&quot;\ #,##0.00"/>
            </x14:dxf>
          </x14:cfRule>
          <x14:cfRule type="expression" priority="4485" id="{EA0F3BE2-4FB5-44F0-BDFD-6CCBF41C9C96}">
            <xm:f>'FX Card'!$F$1=16</xm:f>
            <x14:dxf>
              <numFmt numFmtId="173" formatCode="\k\r\ #,##0.00"/>
            </x14:dxf>
          </x14:cfRule>
          <x14:cfRule type="expression" priority="4486" id="{6937D5E6-CDE1-44A5-8F38-FAFFC33C11FA}">
            <xm:f>'FX Card'!$F$1=15</xm:f>
            <x14:dxf>
              <numFmt numFmtId="179" formatCode="[$₩-412]#,##0.00"/>
            </x14:dxf>
          </x14:cfRule>
          <x14:cfRule type="expression" priority="4487" id="{8BC34999-C5B4-4350-970F-5A13D2F1C3B9}">
            <xm:f>'FX Card'!$F$1=14</xm:f>
            <x14:dxf>
              <numFmt numFmtId="178" formatCode="[$¥-411]#,##0.00"/>
            </x14:dxf>
          </x14:cfRule>
          <x14:cfRule type="expression" priority="4488" id="{DDC3CC1C-996E-4CB4-B2C2-BB919DE8F8DA}">
            <xm:f>'FX Card'!$F$1=13</xm:f>
            <x14:dxf>
              <numFmt numFmtId="206" formatCode="[$₹-445]\ #,##0.00"/>
            </x14:dxf>
          </x14:cfRule>
          <x14:cfRule type="expression" priority="4489" id="{E0DBC350-05B4-48B9-8B8E-1D6D0EF149E5}">
            <xm:f>'FX Card'!$F$1=12</xm:f>
            <x14:dxf>
              <numFmt numFmtId="176" formatCode="\R\p\ #,##0.00"/>
            </x14:dxf>
          </x14:cfRule>
          <x14:cfRule type="expression" priority="4490" id="{FF4D5AAD-2BE4-482F-A975-EECCCF07807F}">
            <xm:f>'FX Card'!$F$1=11</xm:f>
            <x14:dxf>
              <numFmt numFmtId="194" formatCode="\H\K\ &quot;$&quot;\ #,##0.00"/>
            </x14:dxf>
          </x14:cfRule>
          <x14:cfRule type="expression" priority="4491" id="{E6DA3EBC-92EA-46C8-AC3F-B9E94E15739D}">
            <xm:f>'FX Card'!$F$1=10</xm:f>
            <x14:dxf>
              <numFmt numFmtId="175" formatCode="[$£-809]#,##0.00"/>
            </x14:dxf>
          </x14:cfRule>
          <x14:cfRule type="expression" priority="4492" id="{76D6B034-00A6-4234-966D-57B5D7FC7583}">
            <xm:f>'FX Card'!$F$1=9</xm:f>
            <x14:dxf>
              <numFmt numFmtId="174" formatCode="[$€-2]\ #,##0.00"/>
            </x14:dxf>
          </x14:cfRule>
          <x14:cfRule type="expression" priority="4493" id="{E80DCFEE-61BB-45A0-A184-96C6BC89B058}">
            <xm:f>'FX Card'!$F$1=8</xm:f>
            <x14:dxf>
              <numFmt numFmtId="173" formatCode="\k\r\ #,##0.00"/>
            </x14:dxf>
          </x14:cfRule>
          <x14:cfRule type="expression" priority="4494" id="{055C9C8B-0653-40C9-9AC7-DEAF585004E2}">
            <xm:f>'FX Card'!$F$1=7</xm:f>
            <x14:dxf>
              <numFmt numFmtId="172" formatCode="[$¥-804]#,##0.00"/>
            </x14:dxf>
          </x14:cfRule>
          <x14:cfRule type="expression" priority="4495" id="{EF3347C8-C1E4-43F6-8FEE-ACEE9BCF4A02}">
            <xm:f>'FX Card'!$F$1=6</xm:f>
            <x14:dxf>
              <numFmt numFmtId="171" formatCode="\F\r\ #,##0.00"/>
            </x14:dxf>
          </x14:cfRule>
          <x14:cfRule type="expression" priority="4496" id="{8880A4FF-EB1C-4535-ADE1-7FA5F80178F7}">
            <xm:f>'FX Card'!$F$1=5</xm:f>
            <x14:dxf>
              <numFmt numFmtId="170" formatCode="\C\A\ &quot;$&quot;\ #,##0.00"/>
            </x14:dxf>
          </x14:cfRule>
          <x14:cfRule type="expression" priority="4497" id="{55B8C24B-1129-4141-81C3-650586757D9C}">
            <xm:f>'FX Card'!$F$1=4</xm:f>
            <x14:dxf>
              <numFmt numFmtId="192" formatCode="[$R$-416]\ #,##0.00"/>
            </x14:dxf>
          </x14:cfRule>
          <x14:cfRule type="expression" priority="4498" id="{486D0D4E-A8C8-4AA4-B7C9-FC18A9D86D7D}">
            <xm:f>'FX Card'!$F$1=3</xm:f>
            <x14:dxf>
              <numFmt numFmtId="169" formatCode="\A\U\ &quot;$&quot;\ #,##0.00"/>
            </x14:dxf>
          </x14:cfRule>
          <x14:cfRule type="expression" priority="4499" id="{1FA194CF-AA21-4824-A653-8CEACD67C629}">
            <xm:f>'FX Card'!$F$1=2</xm:f>
            <x14:dxf>
              <numFmt numFmtId="182" formatCode="\A\R\ &quot;$&quot;#,##0.00"/>
            </x14:dxf>
          </x14:cfRule>
          <x14:cfRule type="expression" priority="4500" id="{652D101C-39C5-41FB-9256-CD2B169B7136}">
            <xm:f>'FX Card'!$F$1=1</xm:f>
            <x14:dxf>
              <numFmt numFmtId="166" formatCode="&quot;$&quot;#,##0.00"/>
            </x14:dxf>
          </x14:cfRule>
          <xm:sqref>AS722:BA735</xm:sqref>
        </x14:conditionalFormatting>
        <x14:conditionalFormatting xmlns:xm="http://schemas.microsoft.com/office/excel/2006/main">
          <x14:cfRule type="expression" priority="4426" id="{EC53DDE3-E9BC-4E82-9B7D-695F39C9DB40}">
            <xm:f>'\Users\BBrown\Documents\9.3.14 Release\[Azure Calculator Indirect A.xlsm]FX Card'!#REF!=25</xm:f>
            <x14:dxf>
              <numFmt numFmtId="183" formatCode="\R\ #,##0.00"/>
            </x14:dxf>
          </x14:cfRule>
          <x14:cfRule type="expression" priority="4427" id="{0E15580A-69D6-4BAD-9B96-8914B3728107}">
            <xm:f>'\Users\BBrown\Documents\9.3.14 Release\[Azure Calculator Indirect A.xlsm]FX Card'!#REF!=24</xm:f>
            <x14:dxf>
              <numFmt numFmtId="180" formatCode="\T\W\ &quot;$&quot;\ #,##0.00"/>
            </x14:dxf>
          </x14:cfRule>
          <x14:cfRule type="expression" priority="4428" id="{56E25D0C-25CB-4DCF-AED9-4CD3B95D7688}">
            <xm:f>'\Users\BBrown\Documents\9.3.14 Release\[Azure Calculator Indirect A.xlsm]FX Card'!#REF!=23</xm:f>
            <x14:dxf>
              <numFmt numFmtId="199" formatCode="#,##0.00\ [$₺-41F]"/>
            </x14:dxf>
          </x14:cfRule>
          <x14:cfRule type="expression" priority="4429" id="{0FD9797C-B6C8-4857-A3DC-BC2A4E319B65}">
            <xm:f>'\Users\BBrown\Documents\9.3.14 Release\[Azure Calculator Indirect A.xlsm]FX Card'!#REF!=22</xm:f>
            <x14:dxf>
              <numFmt numFmtId="173" formatCode="\k\r\ #,##0.00"/>
            </x14:dxf>
          </x14:cfRule>
          <x14:cfRule type="expression" priority="4430" id="{443BBC50-D685-4A0B-A8C4-294A88308C35}">
            <xm:f>'\Users\BBrown\Documents\9.3.14 Release\[Azure Calculator Indirect A.xlsm]FX Card'!#REF!=21</xm:f>
            <x14:dxf>
              <numFmt numFmtId="197" formatCode="\﷼\ #,##0.000"/>
            </x14:dxf>
          </x14:cfRule>
          <x14:cfRule type="expression" priority="4431" id="{97207D90-2DC0-4998-A3CD-B90BEDB27080}">
            <xm:f>'\Users\BBrown\Documents\9.3.14 Release\[Azure Calculator Indirect A.xlsm]FX Card'!#REF!=20</xm:f>
            <x14:dxf>
              <numFmt numFmtId="181" formatCode="\р\у\б\ #,##0.00"/>
            </x14:dxf>
          </x14:cfRule>
          <x14:cfRule type="expression" priority="4432" id="{D86984FC-9EFA-47C3-9190-0B7818988998}">
            <xm:f>'\Users\BBrown\Documents\9.3.14 Release\[Azure Calculator Indirect A.xlsm]FX Card'!#REF!=19</xm:f>
            <x14:dxf>
              <numFmt numFmtId="196" formatCode="\M\X\ &quot;$&quot;\ #,##0.00"/>
            </x14:dxf>
          </x14:cfRule>
          <x14:cfRule type="expression" priority="4433" id="{4946E710-F5A2-4194-8A63-7C6AFA4B0B82}">
            <xm:f>'\Users\BBrown\Documents\9.3.14 Release\[Azure Calculator Indirect A.xlsm]FX Card'!#REF!=18</xm:f>
            <x14:dxf>
              <numFmt numFmtId="195" formatCode="[$RM-43E]#,##0.00"/>
            </x14:dxf>
          </x14:cfRule>
          <x14:cfRule type="expression" priority="4434" id="{95AD74E0-D267-47C1-BA59-7E4F318CCE36}">
            <xm:f>'\Users\BBrown\Documents\9.3.14 Release\[Azure Calculator Indirect A.xlsm]FX Card'!#REF!=17</xm:f>
            <x14:dxf>
              <numFmt numFmtId="198" formatCode="\N\Z\ &quot;$&quot;\ #,##0.00"/>
            </x14:dxf>
          </x14:cfRule>
          <x14:cfRule type="expression" priority="4435" id="{7D19D15F-C700-4669-81E9-3E99892A0659}">
            <xm:f>'\Users\BBrown\Documents\9.3.14 Release\[Azure Calculator Indirect A.xlsm]FX Card'!#REF!=16</xm:f>
            <x14:dxf>
              <numFmt numFmtId="173" formatCode="\k\r\ #,##0.00"/>
            </x14:dxf>
          </x14:cfRule>
          <x14:cfRule type="expression" priority="4436" id="{816E55BB-5769-4CAB-9A05-641614F050BE}">
            <xm:f>'\Users\BBrown\Documents\9.3.14 Release\[Azure Calculator Indirect A.xlsm]FX Card'!#REF!=15</xm:f>
            <x14:dxf>
              <numFmt numFmtId="179" formatCode="[$₩-412]#,##0.00"/>
            </x14:dxf>
          </x14:cfRule>
          <x14:cfRule type="expression" priority="4437" id="{B1442690-DE5A-4718-9FCF-0AB3F32D371C}">
            <xm:f>'\Users\BBrown\Documents\9.3.14 Release\[Azure Calculator Indirect A.xlsm]FX Card'!#REF!=14</xm:f>
            <x14:dxf>
              <numFmt numFmtId="178" formatCode="[$¥-411]#,##0.00"/>
            </x14:dxf>
          </x14:cfRule>
          <x14:cfRule type="expression" priority="4438" id="{00BE636B-3205-410D-A351-C44F5D27C95E}">
            <xm:f>'\Users\BBrown\Documents\9.3.14 Release\[Azure Calculator Indirect A.xlsm]FX Card'!#REF!=13</xm:f>
            <x14:dxf>
              <numFmt numFmtId="206" formatCode="[$₹-445]\ #,##0.00"/>
            </x14:dxf>
          </x14:cfRule>
          <x14:cfRule type="expression" priority="4439" id="{02FFA2CE-318F-43F6-8649-240525E8605A}">
            <xm:f>'\Users\BBrown\Documents\9.3.14 Release\[Azure Calculator Indirect A.xlsm]FX Card'!#REF!=12</xm:f>
            <x14:dxf>
              <numFmt numFmtId="176" formatCode="\R\p\ #,##0.00"/>
            </x14:dxf>
          </x14:cfRule>
          <x14:cfRule type="expression" priority="4440" id="{B288941D-7855-49EB-890A-92D264128398}">
            <xm:f>'\Users\BBrown\Documents\9.3.14 Release\[Azure Calculator Indirect A.xlsm]FX Card'!#REF!=11</xm:f>
            <x14:dxf>
              <numFmt numFmtId="194" formatCode="\H\K\ &quot;$&quot;\ #,##0.00"/>
            </x14:dxf>
          </x14:cfRule>
          <x14:cfRule type="expression" priority="4441" id="{7E25390F-3AAC-4DBD-975D-D3C4FBD13A16}">
            <xm:f>'\Users\BBrown\Documents\9.3.14 Release\[Azure Calculator Indirect A.xlsm]FX Card'!#REF!=10</xm:f>
            <x14:dxf>
              <numFmt numFmtId="175" formatCode="[$£-809]#,##0.00"/>
            </x14:dxf>
          </x14:cfRule>
          <x14:cfRule type="expression" priority="4442" id="{76A70245-ACF1-4298-B099-55FD81AD8136}">
            <xm:f>'\Users\BBrown\Documents\9.3.14 Release\[Azure Calculator Indirect A.xlsm]FX Card'!#REF!=9</xm:f>
            <x14:dxf>
              <numFmt numFmtId="174" formatCode="[$€-2]\ #,##0.00"/>
            </x14:dxf>
          </x14:cfRule>
          <x14:cfRule type="expression" priority="4443" id="{A76BFB0D-7E02-4CA4-8685-EBDA1D504081}">
            <xm:f>'\Users\BBrown\Documents\9.3.14 Release\[Azure Calculator Indirect A.xlsm]FX Card'!#REF!=8</xm:f>
            <x14:dxf>
              <numFmt numFmtId="173" formatCode="\k\r\ #,##0.00"/>
            </x14:dxf>
          </x14:cfRule>
          <x14:cfRule type="expression" priority="4444" id="{3E8A602D-E62D-4FB3-9BB2-8519B6D8C093}">
            <xm:f>'\Users\BBrown\Documents\9.3.14 Release\[Azure Calculator Indirect A.xlsm]FX Card'!#REF!=7</xm:f>
            <x14:dxf>
              <numFmt numFmtId="172" formatCode="[$¥-804]#,##0.00"/>
            </x14:dxf>
          </x14:cfRule>
          <x14:cfRule type="expression" priority="4445" id="{A2C7F43A-AA8E-41D7-922E-7C410AEB206C}">
            <xm:f>'\Users\BBrown\Documents\9.3.14 Release\[Azure Calculator Indirect A.xlsm]FX Card'!#REF!=6</xm:f>
            <x14:dxf>
              <numFmt numFmtId="171" formatCode="\F\r\ #,##0.00"/>
            </x14:dxf>
          </x14:cfRule>
          <x14:cfRule type="expression" priority="4446" id="{4D7E798F-538A-4E5A-88AA-0766FE3F04DE}">
            <xm:f>'\Users\BBrown\Documents\9.3.14 Release\[Azure Calculator Indirect A.xlsm]FX Card'!#REF!=5</xm:f>
            <x14:dxf>
              <numFmt numFmtId="170" formatCode="\C\A\ &quot;$&quot;\ #,##0.00"/>
            </x14:dxf>
          </x14:cfRule>
          <x14:cfRule type="expression" priority="4447" id="{EA52A2E7-7809-426F-A563-222990AB1EAC}">
            <xm:f>'\Users\BBrown\Documents\9.3.14 Release\[Azure Calculator Indirect A.xlsm]FX Card'!#REF!=4</xm:f>
            <x14:dxf>
              <numFmt numFmtId="192" formatCode="[$R$-416]\ #,##0.00"/>
            </x14:dxf>
          </x14:cfRule>
          <x14:cfRule type="expression" priority="4448" id="{65DAF9AF-383A-4190-86EC-C350B5229F32}">
            <xm:f>'\Users\BBrown\Documents\9.3.14 Release\[Azure Calculator Indirect A.xlsm]FX Card'!#REF!=3</xm:f>
            <x14:dxf>
              <numFmt numFmtId="169" formatCode="\A\U\ &quot;$&quot;\ #,##0.00"/>
            </x14:dxf>
          </x14:cfRule>
          <x14:cfRule type="expression" priority="4449" id="{9E991D38-EECD-4DDE-962F-C83577F9A573}">
            <xm:f>'\Users\BBrown\Documents\9.3.14 Release\[Azure Calculator Indirect A.xlsm]FX Card'!#REF!=2</xm:f>
            <x14:dxf>
              <numFmt numFmtId="182" formatCode="\A\R\ &quot;$&quot;#,##0.00"/>
            </x14:dxf>
          </x14:cfRule>
          <x14:cfRule type="expression" priority="4450" id="{F6AA8D07-B642-4E12-93FB-98C1E70084EB}">
            <xm:f>'\Users\BBrown\Documents\9.3.14 Release\[Azure Calculator Indirect A.xlsm]FX Card'!#REF!=1</xm:f>
            <x14:dxf>
              <numFmt numFmtId="166" formatCode="&quot;$&quot;#,##0.00"/>
            </x14:dxf>
          </x14:cfRule>
          <xm:sqref>AS969:BA971</xm:sqref>
        </x14:conditionalFormatting>
        <x14:conditionalFormatting xmlns:xm="http://schemas.microsoft.com/office/excel/2006/main">
          <x14:cfRule type="expression" priority="4376" id="{AB6BE11E-9043-4415-BAB8-1B160AED4B90}">
            <xm:f>'FX Card'!$F$1=25</xm:f>
            <x14:dxf>
              <numFmt numFmtId="183" formatCode="\R\ #,##0.00"/>
            </x14:dxf>
          </x14:cfRule>
          <x14:cfRule type="expression" priority="4377" id="{94E415E9-60C5-491B-B6BC-6F7D9229FA86}">
            <xm:f>'FX Card'!$F$1=24</xm:f>
            <x14:dxf>
              <numFmt numFmtId="180" formatCode="\T\W\ &quot;$&quot;\ #,##0.00"/>
            </x14:dxf>
          </x14:cfRule>
          <x14:cfRule type="expression" priority="4378" id="{060A9121-EFDD-48FC-BEF1-1E4C6EF3627C}">
            <xm:f>'FX Card'!$F$1=23</xm:f>
            <x14:dxf>
              <numFmt numFmtId="199" formatCode="#,##0.00\ [$₺-41F]"/>
            </x14:dxf>
          </x14:cfRule>
          <x14:cfRule type="expression" priority="4379" id="{3E469657-E9C0-4F87-A1C7-1E86A60BC23A}">
            <xm:f>'FX Card'!$F$1=22</xm:f>
            <x14:dxf>
              <numFmt numFmtId="173" formatCode="\k\r\ #,##0.00"/>
            </x14:dxf>
          </x14:cfRule>
          <x14:cfRule type="expression" priority="4380" id="{F2023AAB-C82C-4BE9-AD97-DA60E02DC622}">
            <xm:f>'FX Card'!$F$1=21</xm:f>
            <x14:dxf>
              <numFmt numFmtId="197" formatCode="\﷼\ #,##0.000"/>
            </x14:dxf>
          </x14:cfRule>
          <x14:cfRule type="expression" priority="4381" id="{E6F2B497-DD14-4691-90DE-37689E63D7DB}">
            <xm:f>'FX Card'!$F$1=20</xm:f>
            <x14:dxf>
              <numFmt numFmtId="181" formatCode="\р\у\б\ #,##0.00"/>
            </x14:dxf>
          </x14:cfRule>
          <x14:cfRule type="expression" priority="4382" id="{578FBA44-EFF3-40FA-BAD2-17C2F943D779}">
            <xm:f>'FX Card'!$F$1=19</xm:f>
            <x14:dxf>
              <numFmt numFmtId="196" formatCode="\M\X\ &quot;$&quot;\ #,##0.00"/>
            </x14:dxf>
          </x14:cfRule>
          <x14:cfRule type="expression" priority="4383" id="{AEED02C0-6BA6-4869-8E83-05E52171600C}">
            <xm:f>'FX Card'!$F$1=18</xm:f>
            <x14:dxf>
              <numFmt numFmtId="195" formatCode="[$RM-43E]#,##0.00"/>
            </x14:dxf>
          </x14:cfRule>
          <x14:cfRule type="expression" priority="4384" id="{A697AA81-0A06-4EDA-8EB9-E92E13A59D0F}">
            <xm:f>'FX Card'!$F$1=17</xm:f>
            <x14:dxf>
              <numFmt numFmtId="198" formatCode="\N\Z\ &quot;$&quot;\ #,##0.00"/>
            </x14:dxf>
          </x14:cfRule>
          <x14:cfRule type="expression" priority="4385" id="{4C86DD47-FEB6-4369-873F-B279874C20A3}">
            <xm:f>'FX Card'!$F$1=16</xm:f>
            <x14:dxf>
              <numFmt numFmtId="173" formatCode="\k\r\ #,##0.00"/>
            </x14:dxf>
          </x14:cfRule>
          <x14:cfRule type="expression" priority="4386" id="{F4944D03-65C7-4727-86DF-1B8905BCAFD2}">
            <xm:f>'FX Card'!$F$1=15</xm:f>
            <x14:dxf>
              <numFmt numFmtId="179" formatCode="[$₩-412]#,##0.00"/>
            </x14:dxf>
          </x14:cfRule>
          <x14:cfRule type="expression" priority="4387" id="{3BC82730-1288-4900-87DB-5CEE2AFFBDD9}">
            <xm:f>'FX Card'!$F$1=14</xm:f>
            <x14:dxf>
              <numFmt numFmtId="178" formatCode="[$¥-411]#,##0.00"/>
            </x14:dxf>
          </x14:cfRule>
          <x14:cfRule type="expression" priority="4388" id="{71B03AC2-B77A-402B-8623-A323C69D9460}">
            <xm:f>'FX Card'!$F$1=13</xm:f>
            <x14:dxf>
              <numFmt numFmtId="206" formatCode="[$₹-445]\ #,##0.00"/>
            </x14:dxf>
          </x14:cfRule>
          <x14:cfRule type="expression" priority="4389" id="{D016670A-906C-4156-91DB-C57E87ADDE27}">
            <xm:f>'FX Card'!$F$1=12</xm:f>
            <x14:dxf>
              <numFmt numFmtId="176" formatCode="\R\p\ #,##0.00"/>
            </x14:dxf>
          </x14:cfRule>
          <x14:cfRule type="expression" priority="4390" id="{6DDE704F-5D6B-47E6-A8F0-DDE30E2135C9}">
            <xm:f>'FX Card'!$F$1=11</xm:f>
            <x14:dxf>
              <numFmt numFmtId="194" formatCode="\H\K\ &quot;$&quot;\ #,##0.00"/>
            </x14:dxf>
          </x14:cfRule>
          <x14:cfRule type="expression" priority="4391" id="{408851A7-F495-417F-A198-3FD79BA4223B}">
            <xm:f>'FX Card'!$F$1=10</xm:f>
            <x14:dxf>
              <numFmt numFmtId="175" formatCode="[$£-809]#,##0.00"/>
            </x14:dxf>
          </x14:cfRule>
          <x14:cfRule type="expression" priority="4392" id="{DDE5083D-E598-49EF-9405-6DF47A094464}">
            <xm:f>'FX Card'!$F$1=9</xm:f>
            <x14:dxf>
              <numFmt numFmtId="174" formatCode="[$€-2]\ #,##0.00"/>
            </x14:dxf>
          </x14:cfRule>
          <x14:cfRule type="expression" priority="4393" id="{03B869A4-25F5-4550-9841-EC9F03154AB0}">
            <xm:f>'FX Card'!$F$1=8</xm:f>
            <x14:dxf>
              <numFmt numFmtId="173" formatCode="\k\r\ #,##0.00"/>
            </x14:dxf>
          </x14:cfRule>
          <x14:cfRule type="expression" priority="4394" id="{77429C82-E0DD-44C3-865F-D1CE67843D5A}">
            <xm:f>'FX Card'!$F$1=7</xm:f>
            <x14:dxf>
              <numFmt numFmtId="172" formatCode="[$¥-804]#,##0.00"/>
            </x14:dxf>
          </x14:cfRule>
          <x14:cfRule type="expression" priority="4395" id="{28D4257D-A795-4F82-BFF9-426994000992}">
            <xm:f>'FX Card'!$F$1=6</xm:f>
            <x14:dxf>
              <numFmt numFmtId="171" formatCode="\F\r\ #,##0.00"/>
            </x14:dxf>
          </x14:cfRule>
          <x14:cfRule type="expression" priority="4396" id="{41B6AF9E-F5B6-4493-AC2D-563989DE3713}">
            <xm:f>'FX Card'!$F$1=5</xm:f>
            <x14:dxf>
              <numFmt numFmtId="170" formatCode="\C\A\ &quot;$&quot;\ #,##0.00"/>
            </x14:dxf>
          </x14:cfRule>
          <x14:cfRule type="expression" priority="4397" id="{4C49130B-D97C-4165-B5DE-2771489212BF}">
            <xm:f>'FX Card'!$F$1=4</xm:f>
            <x14:dxf>
              <numFmt numFmtId="192" formatCode="[$R$-416]\ #,##0.00"/>
            </x14:dxf>
          </x14:cfRule>
          <x14:cfRule type="expression" priority="4398" id="{5EF8E60D-5A24-4F19-9C87-4EFD9DED69C6}">
            <xm:f>'FX Card'!$F$1=3</xm:f>
            <x14:dxf>
              <numFmt numFmtId="169" formatCode="\A\U\ &quot;$&quot;\ #,##0.00"/>
            </x14:dxf>
          </x14:cfRule>
          <x14:cfRule type="expression" priority="4399" id="{7A848EAB-0613-4C36-BBCD-40E52A9E4D38}">
            <xm:f>'FX Card'!$F$1=2</xm:f>
            <x14:dxf>
              <numFmt numFmtId="182" formatCode="\A\R\ &quot;$&quot;#,##0.00"/>
            </x14:dxf>
          </x14:cfRule>
          <x14:cfRule type="expression" priority="4400" id="{BBFBA8BF-D4B0-4EB5-8062-8D42ACF185E9}">
            <xm:f>'FX Card'!$F$1=1</xm:f>
            <x14:dxf>
              <numFmt numFmtId="166" formatCode="&quot;$&quot;#,##0.00"/>
            </x14:dxf>
          </x14:cfRule>
          <xm:sqref>AS407:BA407 AS409:BA413 AX408:BA408 AS417:BA421 AX416:BA416 AX406 AS415:BA415 AX414 AS423:BA423 AX422</xm:sqref>
        </x14:conditionalFormatting>
        <x14:conditionalFormatting xmlns:xm="http://schemas.microsoft.com/office/excel/2006/main">
          <x14:cfRule type="expression" priority="4401" id="{3E1528C2-F280-44BB-8A79-1E496CFD8FED}">
            <xm:f>'FX Card'!$F$1=25</xm:f>
            <x14:dxf>
              <numFmt numFmtId="183" formatCode="\R\ #,##0.00"/>
            </x14:dxf>
          </x14:cfRule>
          <x14:cfRule type="expression" priority="4402" id="{993F2954-A5E2-4C84-8B17-B32BF3D23EEE}">
            <xm:f>'FX Card'!$F$1=24</xm:f>
            <x14:dxf>
              <numFmt numFmtId="180" formatCode="\T\W\ &quot;$&quot;\ #,##0.00"/>
            </x14:dxf>
          </x14:cfRule>
          <x14:cfRule type="expression" priority="4403" id="{83A47EF8-C216-4CFF-8A0A-0764F77E07FF}">
            <xm:f>'FX Card'!$F$1=23</xm:f>
            <x14:dxf>
              <numFmt numFmtId="199" formatCode="#,##0.00\ [$₺-41F]"/>
            </x14:dxf>
          </x14:cfRule>
          <x14:cfRule type="expression" priority="4404" id="{119F22E1-7048-4332-92D7-1EBE6CD18FB4}">
            <xm:f>'FX Card'!$F$1=22</xm:f>
            <x14:dxf>
              <numFmt numFmtId="173" formatCode="\k\r\ #,##0.00"/>
            </x14:dxf>
          </x14:cfRule>
          <x14:cfRule type="expression" priority="4405" id="{408AB533-6F67-4285-9A34-538E83E0DCFE}">
            <xm:f>'FX Card'!$F$1=21</xm:f>
            <x14:dxf>
              <numFmt numFmtId="197" formatCode="\﷼\ #,##0.000"/>
            </x14:dxf>
          </x14:cfRule>
          <x14:cfRule type="expression" priority="4406" id="{D3EFC71C-ACB9-4159-AAA7-A90C7E38FAC9}">
            <xm:f>'FX Card'!$F$1=20</xm:f>
            <x14:dxf>
              <numFmt numFmtId="181" formatCode="\р\у\б\ #,##0.00"/>
            </x14:dxf>
          </x14:cfRule>
          <x14:cfRule type="expression" priority="4407" id="{2FAD6904-D452-4B95-8CC0-1560423F72B1}">
            <xm:f>'FX Card'!$F$1=19</xm:f>
            <x14:dxf>
              <numFmt numFmtId="196" formatCode="\M\X\ &quot;$&quot;\ #,##0.00"/>
            </x14:dxf>
          </x14:cfRule>
          <x14:cfRule type="expression" priority="4408" id="{0AC7B1FF-9A0A-4A31-A7C7-6ED0AF6C2E98}">
            <xm:f>'FX Card'!$F$1=18</xm:f>
            <x14:dxf>
              <numFmt numFmtId="195" formatCode="[$RM-43E]#,##0.00"/>
            </x14:dxf>
          </x14:cfRule>
          <x14:cfRule type="expression" priority="4409" id="{763DFC87-4EA6-4C3D-A791-BB2F99A394B8}">
            <xm:f>'FX Card'!$F$1=17</xm:f>
            <x14:dxf>
              <numFmt numFmtId="198" formatCode="\N\Z\ &quot;$&quot;\ #,##0.00"/>
            </x14:dxf>
          </x14:cfRule>
          <x14:cfRule type="expression" priority="4410" id="{DD290C06-B355-445D-8D52-80027803A2B0}">
            <xm:f>'FX Card'!$F$1=16</xm:f>
            <x14:dxf>
              <numFmt numFmtId="173" formatCode="\k\r\ #,##0.00"/>
            </x14:dxf>
          </x14:cfRule>
          <x14:cfRule type="expression" priority="4411" id="{56635B56-307A-45EA-95EB-6290095769C5}">
            <xm:f>'FX Card'!$F$1=15</xm:f>
            <x14:dxf>
              <numFmt numFmtId="179" formatCode="[$₩-412]#,##0.00"/>
            </x14:dxf>
          </x14:cfRule>
          <x14:cfRule type="expression" priority="4412" id="{26EC8A80-58A0-4356-BB7C-40CF8DECFB40}">
            <xm:f>'FX Card'!$F$1=14</xm:f>
            <x14:dxf>
              <numFmt numFmtId="178" formatCode="[$¥-411]#,##0.00"/>
            </x14:dxf>
          </x14:cfRule>
          <x14:cfRule type="expression" priority="4413" id="{C1B1E855-5FD2-4D72-BBD5-6E21C10C870C}">
            <xm:f>'FX Card'!$F$1=13</xm:f>
            <x14:dxf>
              <numFmt numFmtId="206" formatCode="[$₹-445]\ #,##0.00"/>
            </x14:dxf>
          </x14:cfRule>
          <x14:cfRule type="expression" priority="4414" id="{F784E977-0CF5-4E7F-959B-238AD9C42C1D}">
            <xm:f>'FX Card'!$F$1=12</xm:f>
            <x14:dxf>
              <numFmt numFmtId="176" formatCode="\R\p\ #,##0.00"/>
            </x14:dxf>
          </x14:cfRule>
          <x14:cfRule type="expression" priority="4415" id="{FD1920ED-A0EB-40BB-ABDA-2871034CBB0C}">
            <xm:f>'FX Card'!$F$1=11</xm:f>
            <x14:dxf>
              <numFmt numFmtId="194" formatCode="\H\K\ &quot;$&quot;\ #,##0.00"/>
            </x14:dxf>
          </x14:cfRule>
          <x14:cfRule type="expression" priority="4416" id="{90FAE9A1-31B0-4D9E-B1C2-A912D9F112C2}">
            <xm:f>'FX Card'!$F$1=10</xm:f>
            <x14:dxf>
              <numFmt numFmtId="175" formatCode="[$£-809]#,##0.00"/>
            </x14:dxf>
          </x14:cfRule>
          <x14:cfRule type="expression" priority="4417" id="{00582CC7-177E-48ED-862B-3766F1C17CD2}">
            <xm:f>'FX Card'!$F$1=9</xm:f>
            <x14:dxf>
              <numFmt numFmtId="174" formatCode="[$€-2]\ #,##0.00"/>
            </x14:dxf>
          </x14:cfRule>
          <x14:cfRule type="expression" priority="4418" id="{19BFE2F0-2C58-4268-B08D-BBA48B24930C}">
            <xm:f>'FX Card'!$F$1=8</xm:f>
            <x14:dxf>
              <numFmt numFmtId="173" formatCode="\k\r\ #,##0.00"/>
            </x14:dxf>
          </x14:cfRule>
          <x14:cfRule type="expression" priority="4419" id="{877E17F0-BC96-4E47-9445-BF0E6CD3D721}">
            <xm:f>'FX Card'!$F$1=7</xm:f>
            <x14:dxf>
              <numFmt numFmtId="172" formatCode="[$¥-804]#,##0.00"/>
            </x14:dxf>
          </x14:cfRule>
          <x14:cfRule type="expression" priority="4420" id="{90D861D8-91D4-424C-B3E2-E37B601662FA}">
            <xm:f>'FX Card'!$F$1=6</xm:f>
            <x14:dxf>
              <numFmt numFmtId="171" formatCode="\F\r\ #,##0.00"/>
            </x14:dxf>
          </x14:cfRule>
          <x14:cfRule type="expression" priority="4421" id="{0BB5CDE2-601B-4154-B523-D35859A1FD04}">
            <xm:f>'FX Card'!$F$1=5</xm:f>
            <x14:dxf>
              <numFmt numFmtId="170" formatCode="\C\A\ &quot;$&quot;\ #,##0.00"/>
            </x14:dxf>
          </x14:cfRule>
          <x14:cfRule type="expression" priority="4422" id="{095DC0B8-52DB-4642-B061-7E969971830C}">
            <xm:f>'FX Card'!$F$1=4</xm:f>
            <x14:dxf>
              <numFmt numFmtId="192" formatCode="[$R$-416]\ #,##0.00"/>
            </x14:dxf>
          </x14:cfRule>
          <x14:cfRule type="expression" priority="4423" id="{65D364A0-3204-41A6-AB06-F753E28714B4}">
            <xm:f>'FX Card'!$F$1=3</xm:f>
            <x14:dxf>
              <numFmt numFmtId="169" formatCode="\A\U\ &quot;$&quot;\ #,##0.00"/>
            </x14:dxf>
          </x14:cfRule>
          <x14:cfRule type="expression" priority="4424" id="{D521DBFF-3B15-4F66-9099-240E17D05D9A}">
            <xm:f>'FX Card'!$F$1=2</xm:f>
            <x14:dxf>
              <numFmt numFmtId="182" formatCode="\A\R\ &quot;$&quot;#,##0.00"/>
            </x14:dxf>
          </x14:cfRule>
          <x14:cfRule type="expression" priority="4425" id="{1F846EB8-5FEA-4F90-991B-03193AA62126}">
            <xm:f>'FX Card'!$F$1=1</xm:f>
            <x14:dxf>
              <numFmt numFmtId="166" formatCode="&quot;$&quot;#,##0.00"/>
            </x14:dxf>
          </x14:cfRule>
          <xm:sqref>AS425:AW425</xm:sqref>
        </x14:conditionalFormatting>
        <x14:conditionalFormatting xmlns:xm="http://schemas.microsoft.com/office/excel/2006/main">
          <x14:cfRule type="expression" priority="4351" id="{BFF514A2-B3A9-40A6-9AB4-0E49CCB18FB0}">
            <xm:f>'FX Card'!$F$1=25</xm:f>
            <x14:dxf>
              <numFmt numFmtId="183" formatCode="\R\ #,##0.00"/>
            </x14:dxf>
          </x14:cfRule>
          <x14:cfRule type="expression" priority="4352" id="{EFCC94F9-6075-4493-81FD-A47B4FC55537}">
            <xm:f>'FX Card'!$F$1=24</xm:f>
            <x14:dxf>
              <numFmt numFmtId="180" formatCode="\T\W\ &quot;$&quot;\ #,##0.00"/>
            </x14:dxf>
          </x14:cfRule>
          <x14:cfRule type="expression" priority="4353" id="{924A844C-0495-4678-A142-A4E08905F972}">
            <xm:f>'FX Card'!$F$1=23</xm:f>
            <x14:dxf>
              <numFmt numFmtId="199" formatCode="#,##0.00\ [$₺-41F]"/>
            </x14:dxf>
          </x14:cfRule>
          <x14:cfRule type="expression" priority="4354" id="{F58C5B61-93D5-46CE-96F0-C0A65F31EE8D}">
            <xm:f>'FX Card'!$F$1=22</xm:f>
            <x14:dxf>
              <numFmt numFmtId="173" formatCode="\k\r\ #,##0.00"/>
            </x14:dxf>
          </x14:cfRule>
          <x14:cfRule type="expression" priority="4355" id="{77A37039-E3AE-48A8-BDC2-A562BD284255}">
            <xm:f>'FX Card'!$F$1=21</xm:f>
            <x14:dxf>
              <numFmt numFmtId="197" formatCode="\﷼\ #,##0.000"/>
            </x14:dxf>
          </x14:cfRule>
          <x14:cfRule type="expression" priority="4356" id="{C26E516E-ADA9-4CD0-9EA6-DF5B97D9C12C}">
            <xm:f>'FX Card'!$F$1=20</xm:f>
            <x14:dxf>
              <numFmt numFmtId="181" formatCode="\р\у\б\ #,##0.00"/>
            </x14:dxf>
          </x14:cfRule>
          <x14:cfRule type="expression" priority="4357" id="{D26CB48E-4A18-4B25-86C2-E4DFE4ABBAA1}">
            <xm:f>'FX Card'!$F$1=19</xm:f>
            <x14:dxf>
              <numFmt numFmtId="196" formatCode="\M\X\ &quot;$&quot;\ #,##0.00"/>
            </x14:dxf>
          </x14:cfRule>
          <x14:cfRule type="expression" priority="4358" id="{68634312-6AF2-487C-BB54-217CAFF1CBDB}">
            <xm:f>'FX Card'!$F$1=18</xm:f>
            <x14:dxf>
              <numFmt numFmtId="195" formatCode="[$RM-43E]#,##0.00"/>
            </x14:dxf>
          </x14:cfRule>
          <x14:cfRule type="expression" priority="4359" id="{F5875FFA-C437-40E4-BC6C-48A8BA69E984}">
            <xm:f>'FX Card'!$F$1=17</xm:f>
            <x14:dxf>
              <numFmt numFmtId="198" formatCode="\N\Z\ &quot;$&quot;\ #,##0.00"/>
            </x14:dxf>
          </x14:cfRule>
          <x14:cfRule type="expression" priority="4360" id="{B4745CFA-341B-4F45-BD4A-8850D1184BAB}">
            <xm:f>'FX Card'!$F$1=16</xm:f>
            <x14:dxf>
              <numFmt numFmtId="173" formatCode="\k\r\ #,##0.00"/>
            </x14:dxf>
          </x14:cfRule>
          <x14:cfRule type="expression" priority="4361" id="{E4E5E138-A0F2-4485-A445-F19F9543852E}">
            <xm:f>'FX Card'!$F$1=15</xm:f>
            <x14:dxf>
              <numFmt numFmtId="179" formatCode="[$₩-412]#,##0.00"/>
            </x14:dxf>
          </x14:cfRule>
          <x14:cfRule type="expression" priority="4362" id="{E4BE73C2-F726-4B97-8528-EA02345F0C11}">
            <xm:f>'FX Card'!$F$1=14</xm:f>
            <x14:dxf>
              <numFmt numFmtId="178" formatCode="[$¥-411]#,##0.00"/>
            </x14:dxf>
          </x14:cfRule>
          <x14:cfRule type="expression" priority="4363" id="{045F33AF-92B8-4946-97BD-22FD6BDC9B72}">
            <xm:f>'FX Card'!$F$1=13</xm:f>
            <x14:dxf>
              <numFmt numFmtId="206" formatCode="[$₹-445]\ #,##0.00"/>
            </x14:dxf>
          </x14:cfRule>
          <x14:cfRule type="expression" priority="4364" id="{15B58C3E-1F27-4FDB-B3D6-A080BD995598}">
            <xm:f>'FX Card'!$F$1=12</xm:f>
            <x14:dxf>
              <numFmt numFmtId="176" formatCode="\R\p\ #,##0.00"/>
            </x14:dxf>
          </x14:cfRule>
          <x14:cfRule type="expression" priority="4365" id="{8144A0AA-DA40-4BE0-B238-404B3CA244CA}">
            <xm:f>'FX Card'!$F$1=11</xm:f>
            <x14:dxf>
              <numFmt numFmtId="194" formatCode="\H\K\ &quot;$&quot;\ #,##0.00"/>
            </x14:dxf>
          </x14:cfRule>
          <x14:cfRule type="expression" priority="4366" id="{D88EBF9A-0176-4E5A-B084-D8D662867186}">
            <xm:f>'FX Card'!$F$1=10</xm:f>
            <x14:dxf>
              <numFmt numFmtId="175" formatCode="[$£-809]#,##0.00"/>
            </x14:dxf>
          </x14:cfRule>
          <x14:cfRule type="expression" priority="4367" id="{07B4DDC8-9AEE-474C-B3A7-8537349185E4}">
            <xm:f>'FX Card'!$F$1=9</xm:f>
            <x14:dxf>
              <numFmt numFmtId="174" formatCode="[$€-2]\ #,##0.00"/>
            </x14:dxf>
          </x14:cfRule>
          <x14:cfRule type="expression" priority="4368" id="{A71D4A67-E3A9-4D51-9A81-8127DCE05E02}">
            <xm:f>'FX Card'!$F$1=8</xm:f>
            <x14:dxf>
              <numFmt numFmtId="173" formatCode="\k\r\ #,##0.00"/>
            </x14:dxf>
          </x14:cfRule>
          <x14:cfRule type="expression" priority="4369" id="{E6A45C3B-32AE-485C-B840-C0448E6A9C75}">
            <xm:f>'FX Card'!$F$1=7</xm:f>
            <x14:dxf>
              <numFmt numFmtId="172" formatCode="[$¥-804]#,##0.00"/>
            </x14:dxf>
          </x14:cfRule>
          <x14:cfRule type="expression" priority="4370" id="{DB36C182-DFAB-44A3-95D5-28DF64CDEA03}">
            <xm:f>'FX Card'!$F$1=6</xm:f>
            <x14:dxf>
              <numFmt numFmtId="171" formatCode="\F\r\ #,##0.00"/>
            </x14:dxf>
          </x14:cfRule>
          <x14:cfRule type="expression" priority="4371" id="{E45F6A34-1C6C-43F6-AA26-BBEDE9F40570}">
            <xm:f>'FX Card'!$F$1=5</xm:f>
            <x14:dxf>
              <numFmt numFmtId="170" formatCode="\C\A\ &quot;$&quot;\ #,##0.00"/>
            </x14:dxf>
          </x14:cfRule>
          <x14:cfRule type="expression" priority="4372" id="{30323483-51BF-42A4-B906-CCA3E13D59F7}">
            <xm:f>'FX Card'!$F$1=4</xm:f>
            <x14:dxf>
              <numFmt numFmtId="192" formatCode="[$R$-416]\ #,##0.00"/>
            </x14:dxf>
          </x14:cfRule>
          <x14:cfRule type="expression" priority="4373" id="{D1C9DC5B-7774-43DA-9931-55E8D1AAAE22}">
            <xm:f>'FX Card'!$F$1=3</xm:f>
            <x14:dxf>
              <numFmt numFmtId="169" formatCode="\A\U\ &quot;$&quot;\ #,##0.00"/>
            </x14:dxf>
          </x14:cfRule>
          <x14:cfRule type="expression" priority="4374" id="{A326A746-29E2-43E1-B4CA-6955A30B936F}">
            <xm:f>'FX Card'!$F$1=2</xm:f>
            <x14:dxf>
              <numFmt numFmtId="182" formatCode="\A\R\ &quot;$&quot;#,##0.00"/>
            </x14:dxf>
          </x14:cfRule>
          <x14:cfRule type="expression" priority="4375" id="{598961F0-8CCF-4DB3-88A0-237E105E167C}">
            <xm:f>'FX Card'!$F$1=1</xm:f>
            <x14:dxf>
              <numFmt numFmtId="166" formatCode="&quot;$&quot;#,##0.00"/>
            </x14:dxf>
          </x14:cfRule>
          <xm:sqref>AX425</xm:sqref>
        </x14:conditionalFormatting>
        <x14:conditionalFormatting xmlns:xm="http://schemas.microsoft.com/office/excel/2006/main">
          <x14:cfRule type="expression" priority="4226" id="{C0CF1992-8AB2-4D1B-AD62-419A9B7098F6}">
            <xm:f>'FX Card'!$F$1=25</xm:f>
            <x14:dxf>
              <numFmt numFmtId="183" formatCode="\R\ #,##0.00"/>
            </x14:dxf>
          </x14:cfRule>
          <x14:cfRule type="expression" priority="4227" id="{48AAD025-B0A0-4D88-9324-2ACA3430D3E5}">
            <xm:f>'FX Card'!$F$1=24</xm:f>
            <x14:dxf>
              <numFmt numFmtId="180" formatCode="\T\W\ &quot;$&quot;\ #,##0.00"/>
            </x14:dxf>
          </x14:cfRule>
          <x14:cfRule type="expression" priority="4228" id="{55481047-AFA5-450B-A0C9-540FC56A9E95}">
            <xm:f>'FX Card'!$F$1=23</xm:f>
            <x14:dxf>
              <numFmt numFmtId="199" formatCode="#,##0.00\ [$₺-41F]"/>
            </x14:dxf>
          </x14:cfRule>
          <x14:cfRule type="expression" priority="4229" id="{74B9CC42-ABE9-4259-A8DE-A8BB9080A427}">
            <xm:f>'FX Card'!$F$1=22</xm:f>
            <x14:dxf>
              <numFmt numFmtId="173" formatCode="\k\r\ #,##0.00"/>
            </x14:dxf>
          </x14:cfRule>
          <x14:cfRule type="expression" priority="4230" id="{5EF51D2C-FEA1-4C3C-BEA1-99F8860271B7}">
            <xm:f>'FX Card'!$F$1=21</xm:f>
            <x14:dxf>
              <numFmt numFmtId="197" formatCode="\﷼\ #,##0.000"/>
            </x14:dxf>
          </x14:cfRule>
          <x14:cfRule type="expression" priority="4231" id="{F278273E-6C3C-46F3-AB70-BF71DE35F964}">
            <xm:f>'FX Card'!$F$1=20</xm:f>
            <x14:dxf>
              <numFmt numFmtId="181" formatCode="\р\у\б\ #,##0.00"/>
            </x14:dxf>
          </x14:cfRule>
          <x14:cfRule type="expression" priority="4232" id="{8B66EC84-0B6F-4FC9-89E3-A09CC81E532D}">
            <xm:f>'FX Card'!$F$1=19</xm:f>
            <x14:dxf>
              <numFmt numFmtId="196" formatCode="\M\X\ &quot;$&quot;\ #,##0.00"/>
            </x14:dxf>
          </x14:cfRule>
          <x14:cfRule type="expression" priority="4233" id="{15821F51-6399-4668-9BED-B6E125F083FA}">
            <xm:f>'FX Card'!$F$1=18</xm:f>
            <x14:dxf>
              <numFmt numFmtId="195" formatCode="[$RM-43E]#,##0.00"/>
            </x14:dxf>
          </x14:cfRule>
          <x14:cfRule type="expression" priority="4234" id="{FCB95CD9-AEC4-4667-8024-E747FAD1FED3}">
            <xm:f>'FX Card'!$F$1=17</xm:f>
            <x14:dxf>
              <numFmt numFmtId="198" formatCode="\N\Z\ &quot;$&quot;\ #,##0.00"/>
            </x14:dxf>
          </x14:cfRule>
          <x14:cfRule type="expression" priority="4235" id="{77F52D22-A019-4EEF-8CCE-E8106537C1ED}">
            <xm:f>'FX Card'!$F$1=16</xm:f>
            <x14:dxf>
              <numFmt numFmtId="173" formatCode="\k\r\ #,##0.00"/>
            </x14:dxf>
          </x14:cfRule>
          <x14:cfRule type="expression" priority="4236" id="{99FF7BE5-5F4F-4E88-B120-0DB819A8221E}">
            <xm:f>'FX Card'!$F$1=15</xm:f>
            <x14:dxf>
              <numFmt numFmtId="179" formatCode="[$₩-412]#,##0.00"/>
            </x14:dxf>
          </x14:cfRule>
          <x14:cfRule type="expression" priority="4237" id="{134F608E-03D0-49E4-93E0-3873E5C83A2E}">
            <xm:f>'FX Card'!$F$1=14</xm:f>
            <x14:dxf>
              <numFmt numFmtId="178" formatCode="[$¥-411]#,##0.00"/>
            </x14:dxf>
          </x14:cfRule>
          <x14:cfRule type="expression" priority="4238" id="{1A85BE48-A221-4D71-B1F9-89F4E23D38FC}">
            <xm:f>'FX Card'!$F$1=13</xm:f>
            <x14:dxf>
              <numFmt numFmtId="206" formatCode="[$₹-445]\ #,##0.00"/>
            </x14:dxf>
          </x14:cfRule>
          <x14:cfRule type="expression" priority="4239" id="{CA0DC915-E7A0-4D37-81AE-9B10769773D1}">
            <xm:f>'FX Card'!$F$1=12</xm:f>
            <x14:dxf>
              <numFmt numFmtId="176" formatCode="\R\p\ #,##0.00"/>
            </x14:dxf>
          </x14:cfRule>
          <x14:cfRule type="expression" priority="4240" id="{17611DA1-028F-4BE0-B15F-39D66B029739}">
            <xm:f>'FX Card'!$F$1=11</xm:f>
            <x14:dxf>
              <numFmt numFmtId="194" formatCode="\H\K\ &quot;$&quot;\ #,##0.00"/>
            </x14:dxf>
          </x14:cfRule>
          <x14:cfRule type="expression" priority="4241" id="{9E854939-D29B-4D54-A393-FA283D450E19}">
            <xm:f>'FX Card'!$F$1=10</xm:f>
            <x14:dxf>
              <numFmt numFmtId="175" formatCode="[$£-809]#,##0.00"/>
            </x14:dxf>
          </x14:cfRule>
          <x14:cfRule type="expression" priority="4242" id="{B43414A6-FE51-4139-9660-7CB7C62A6351}">
            <xm:f>'FX Card'!$F$1=9</xm:f>
            <x14:dxf>
              <numFmt numFmtId="174" formatCode="[$€-2]\ #,##0.00"/>
            </x14:dxf>
          </x14:cfRule>
          <x14:cfRule type="expression" priority="4243" id="{FB6256CF-8FD8-4A36-AE7D-0C91AAD9144D}">
            <xm:f>'FX Card'!$F$1=8</xm:f>
            <x14:dxf>
              <numFmt numFmtId="173" formatCode="\k\r\ #,##0.00"/>
            </x14:dxf>
          </x14:cfRule>
          <x14:cfRule type="expression" priority="4244" id="{39EBAEFB-3769-4829-BEAB-F32CC3794D6C}">
            <xm:f>'FX Card'!$F$1=7</xm:f>
            <x14:dxf>
              <numFmt numFmtId="172" formatCode="[$¥-804]#,##0.00"/>
            </x14:dxf>
          </x14:cfRule>
          <x14:cfRule type="expression" priority="4245" id="{0DD2CA65-91BE-48B7-BD5D-A261F595C064}">
            <xm:f>'FX Card'!$F$1=6</xm:f>
            <x14:dxf>
              <numFmt numFmtId="171" formatCode="\F\r\ #,##0.00"/>
            </x14:dxf>
          </x14:cfRule>
          <x14:cfRule type="expression" priority="4246" id="{FD3E98A8-A1C0-4FDB-8FDE-D85D8B597FF2}">
            <xm:f>'FX Card'!$F$1=5</xm:f>
            <x14:dxf>
              <numFmt numFmtId="170" formatCode="\C\A\ &quot;$&quot;\ #,##0.00"/>
            </x14:dxf>
          </x14:cfRule>
          <x14:cfRule type="expression" priority="4247" id="{EE10A50E-F707-4610-8B87-A077D51C16FA}">
            <xm:f>'FX Card'!$F$1=4</xm:f>
            <x14:dxf>
              <numFmt numFmtId="192" formatCode="[$R$-416]\ #,##0.00"/>
            </x14:dxf>
          </x14:cfRule>
          <x14:cfRule type="expression" priority="4248" id="{8AD844AE-BD73-4498-98E3-E77F024CCEAF}">
            <xm:f>'FX Card'!$F$1=3</xm:f>
            <x14:dxf>
              <numFmt numFmtId="169" formatCode="\A\U\ &quot;$&quot;\ #,##0.00"/>
            </x14:dxf>
          </x14:cfRule>
          <x14:cfRule type="expression" priority="4249" id="{E221E268-1AE5-4EE7-A6BC-4F352FDEC52D}">
            <xm:f>'FX Card'!$F$1=2</xm:f>
            <x14:dxf>
              <numFmt numFmtId="182" formatCode="\A\R\ &quot;$&quot;#,##0.00"/>
            </x14:dxf>
          </x14:cfRule>
          <x14:cfRule type="expression" priority="4250" id="{37EE8605-F3D9-42D5-A9C1-4F92462B7755}">
            <xm:f>'FX Card'!$F$1=1</xm:f>
            <x14:dxf>
              <numFmt numFmtId="166" formatCode="&quot;$&quot;#,##0.00"/>
            </x14:dxf>
          </x14:cfRule>
          <xm:sqref>AX468:BA468</xm:sqref>
        </x14:conditionalFormatting>
        <x14:conditionalFormatting xmlns:xm="http://schemas.microsoft.com/office/excel/2006/main">
          <x14:cfRule type="expression" priority="4126" id="{7BA077B9-22D8-4DFA-B526-254B47873224}">
            <xm:f>'FX Card'!$F$1=25</xm:f>
            <x14:dxf>
              <numFmt numFmtId="183" formatCode="\R\ #,##0.00"/>
            </x14:dxf>
          </x14:cfRule>
          <x14:cfRule type="expression" priority="4127" id="{D51627DB-BEFB-4380-A3F6-21DC995CC958}">
            <xm:f>'FX Card'!$F$1=24</xm:f>
            <x14:dxf>
              <numFmt numFmtId="180" formatCode="\T\W\ &quot;$&quot;\ #,##0.00"/>
            </x14:dxf>
          </x14:cfRule>
          <x14:cfRule type="expression" priority="4128" id="{C0B64AF5-22D6-47ED-99F5-22265C5D1065}">
            <xm:f>'FX Card'!$F$1=23</xm:f>
            <x14:dxf>
              <numFmt numFmtId="199" formatCode="#,##0.00\ [$₺-41F]"/>
            </x14:dxf>
          </x14:cfRule>
          <x14:cfRule type="expression" priority="4129" id="{0875E50C-762E-49EE-85C5-4811DFADAB9F}">
            <xm:f>'FX Card'!$F$1=22</xm:f>
            <x14:dxf>
              <numFmt numFmtId="173" formatCode="\k\r\ #,##0.00"/>
            </x14:dxf>
          </x14:cfRule>
          <x14:cfRule type="expression" priority="4130" id="{33285AA3-E2A7-41E0-8BB0-6CF4B6DDD573}">
            <xm:f>'FX Card'!$F$1=21</xm:f>
            <x14:dxf>
              <numFmt numFmtId="197" formatCode="\﷼\ #,##0.000"/>
            </x14:dxf>
          </x14:cfRule>
          <x14:cfRule type="expression" priority="4131" id="{3A63F6AF-BCC3-417A-9BD1-5C733E174328}">
            <xm:f>'FX Card'!$F$1=20</xm:f>
            <x14:dxf>
              <numFmt numFmtId="181" formatCode="\р\у\б\ #,##0.00"/>
            </x14:dxf>
          </x14:cfRule>
          <x14:cfRule type="expression" priority="4132" id="{4C50A072-2840-437A-8710-CE7E63FD229E}">
            <xm:f>'FX Card'!$F$1=19</xm:f>
            <x14:dxf>
              <numFmt numFmtId="196" formatCode="\M\X\ &quot;$&quot;\ #,##0.00"/>
            </x14:dxf>
          </x14:cfRule>
          <x14:cfRule type="expression" priority="4133" id="{2BB98FBB-6001-4461-8026-621D5751C565}">
            <xm:f>'FX Card'!$F$1=18</xm:f>
            <x14:dxf>
              <numFmt numFmtId="195" formatCode="[$RM-43E]#,##0.00"/>
            </x14:dxf>
          </x14:cfRule>
          <x14:cfRule type="expression" priority="4134" id="{B805DCC6-5F24-4E41-A384-478FD4252FBC}">
            <xm:f>'FX Card'!$F$1=17</xm:f>
            <x14:dxf>
              <numFmt numFmtId="198" formatCode="\N\Z\ &quot;$&quot;\ #,##0.00"/>
            </x14:dxf>
          </x14:cfRule>
          <x14:cfRule type="expression" priority="4135" id="{C7B1293C-0E9E-4DFB-8EF3-CEE1C373968B}">
            <xm:f>'FX Card'!$F$1=16</xm:f>
            <x14:dxf>
              <numFmt numFmtId="173" formatCode="\k\r\ #,##0.00"/>
            </x14:dxf>
          </x14:cfRule>
          <x14:cfRule type="expression" priority="4136" id="{5DA2FF6A-24E0-477E-A87E-E47AAD36E6B5}">
            <xm:f>'FX Card'!$F$1=15</xm:f>
            <x14:dxf>
              <numFmt numFmtId="179" formatCode="[$₩-412]#,##0.00"/>
            </x14:dxf>
          </x14:cfRule>
          <x14:cfRule type="expression" priority="4137" id="{C1258135-7FB9-4544-BE2A-079324A8B01C}">
            <xm:f>'FX Card'!$F$1=14</xm:f>
            <x14:dxf>
              <numFmt numFmtId="178" formatCode="[$¥-411]#,##0.00"/>
            </x14:dxf>
          </x14:cfRule>
          <x14:cfRule type="expression" priority="4138" id="{93C5A1FC-D65A-4026-9649-648160540303}">
            <xm:f>'FX Card'!$F$1=13</xm:f>
            <x14:dxf>
              <numFmt numFmtId="206" formatCode="[$₹-445]\ #,##0.00"/>
            </x14:dxf>
          </x14:cfRule>
          <x14:cfRule type="expression" priority="4139" id="{CEF3DB94-A8BF-43D1-891D-9F59312C6B93}">
            <xm:f>'FX Card'!$F$1=12</xm:f>
            <x14:dxf>
              <numFmt numFmtId="176" formatCode="\R\p\ #,##0.00"/>
            </x14:dxf>
          </x14:cfRule>
          <x14:cfRule type="expression" priority="4140" id="{615DC2C2-EC3E-4A45-A761-A76E090375F8}">
            <xm:f>'FX Card'!$F$1=11</xm:f>
            <x14:dxf>
              <numFmt numFmtId="194" formatCode="\H\K\ &quot;$&quot;\ #,##0.00"/>
            </x14:dxf>
          </x14:cfRule>
          <x14:cfRule type="expression" priority="4141" id="{7D015745-2F0D-4772-81CF-9A3DC07C5F75}">
            <xm:f>'FX Card'!$F$1=10</xm:f>
            <x14:dxf>
              <numFmt numFmtId="175" formatCode="[$£-809]#,##0.00"/>
            </x14:dxf>
          </x14:cfRule>
          <x14:cfRule type="expression" priority="4142" id="{38981D28-DB63-41FE-9589-BD4AC9202E2D}">
            <xm:f>'FX Card'!$F$1=9</xm:f>
            <x14:dxf>
              <numFmt numFmtId="174" formatCode="[$€-2]\ #,##0.00"/>
            </x14:dxf>
          </x14:cfRule>
          <x14:cfRule type="expression" priority="4143" id="{C6E75F71-E94A-40FC-8CFE-062F56D0595D}">
            <xm:f>'FX Card'!$F$1=8</xm:f>
            <x14:dxf>
              <numFmt numFmtId="173" formatCode="\k\r\ #,##0.00"/>
            </x14:dxf>
          </x14:cfRule>
          <x14:cfRule type="expression" priority="4144" id="{E8549C3D-1290-49D4-B817-DBA616AC44B4}">
            <xm:f>'FX Card'!$F$1=7</xm:f>
            <x14:dxf>
              <numFmt numFmtId="172" formatCode="[$¥-804]#,##0.00"/>
            </x14:dxf>
          </x14:cfRule>
          <x14:cfRule type="expression" priority="4145" id="{26E16C1E-7726-49BE-B905-3C97FA2BCC4F}">
            <xm:f>'FX Card'!$F$1=6</xm:f>
            <x14:dxf>
              <numFmt numFmtId="171" formatCode="\F\r\ #,##0.00"/>
            </x14:dxf>
          </x14:cfRule>
          <x14:cfRule type="expression" priority="4146" id="{52650231-DF9F-43B1-BCA5-DF659BBB9009}">
            <xm:f>'FX Card'!$F$1=5</xm:f>
            <x14:dxf>
              <numFmt numFmtId="170" formatCode="\C\A\ &quot;$&quot;\ #,##0.00"/>
            </x14:dxf>
          </x14:cfRule>
          <x14:cfRule type="expression" priority="4147" id="{E3F48EF0-054F-410F-86C3-580B3B1E23FD}">
            <xm:f>'FX Card'!$F$1=4</xm:f>
            <x14:dxf>
              <numFmt numFmtId="192" formatCode="[$R$-416]\ #,##0.00"/>
            </x14:dxf>
          </x14:cfRule>
          <x14:cfRule type="expression" priority="4148" id="{E8B37BC5-F266-4EE6-BFEC-64F796CD45EC}">
            <xm:f>'FX Card'!$F$1=3</xm:f>
            <x14:dxf>
              <numFmt numFmtId="169" formatCode="\A\U\ &quot;$&quot;\ #,##0.00"/>
            </x14:dxf>
          </x14:cfRule>
          <x14:cfRule type="expression" priority="4149" id="{C98F175F-32B4-41B3-8A75-DB6DA5CB4371}">
            <xm:f>'FX Card'!$F$1=2</xm:f>
            <x14:dxf>
              <numFmt numFmtId="182" formatCode="\A\R\ &quot;$&quot;#,##0.00"/>
            </x14:dxf>
          </x14:cfRule>
          <x14:cfRule type="expression" priority="4150" id="{D413CCB5-0A6F-4E40-A7E6-82B6688D2D47}">
            <xm:f>'FX Card'!$F$1=1</xm:f>
            <x14:dxf>
              <numFmt numFmtId="166" formatCode="&quot;$&quot;#,##0.00"/>
            </x14:dxf>
          </x14:cfRule>
          <xm:sqref>AX479:BA479</xm:sqref>
        </x14:conditionalFormatting>
        <x14:conditionalFormatting xmlns:xm="http://schemas.microsoft.com/office/excel/2006/main">
          <x14:cfRule type="expression" priority="4001" id="{420811D2-4E42-4398-A1B1-E7798751D3EE}">
            <xm:f>'FX Card'!$F$1=25</xm:f>
            <x14:dxf>
              <numFmt numFmtId="183" formatCode="\R\ #,##0.00"/>
            </x14:dxf>
          </x14:cfRule>
          <x14:cfRule type="expression" priority="4002" id="{491A5CE6-5D8A-48AE-AE5B-445E9B4B5C8F}">
            <xm:f>'FX Card'!$F$1=24</xm:f>
            <x14:dxf>
              <numFmt numFmtId="180" formatCode="\T\W\ &quot;$&quot;\ #,##0.00"/>
            </x14:dxf>
          </x14:cfRule>
          <x14:cfRule type="expression" priority="4003" id="{E9C86C5F-F74C-4D9B-ACB1-A956AC744192}">
            <xm:f>'FX Card'!$F$1=23</xm:f>
            <x14:dxf>
              <numFmt numFmtId="199" formatCode="#,##0.00\ [$₺-41F]"/>
            </x14:dxf>
          </x14:cfRule>
          <x14:cfRule type="expression" priority="4004" id="{16D26303-4E6D-407F-8EAF-1DCBC498FB11}">
            <xm:f>'FX Card'!$F$1=22</xm:f>
            <x14:dxf>
              <numFmt numFmtId="173" formatCode="\k\r\ #,##0.00"/>
            </x14:dxf>
          </x14:cfRule>
          <x14:cfRule type="expression" priority="4005" id="{31D14486-65A2-4119-8645-967B7473CEBD}">
            <xm:f>'FX Card'!$F$1=21</xm:f>
            <x14:dxf>
              <numFmt numFmtId="197" formatCode="\﷼\ #,##0.000"/>
            </x14:dxf>
          </x14:cfRule>
          <x14:cfRule type="expression" priority="4006" id="{4A7DF96C-0F03-4FB1-B04A-7A8C9AE397BF}">
            <xm:f>'FX Card'!$F$1=20</xm:f>
            <x14:dxf>
              <numFmt numFmtId="181" formatCode="\р\у\б\ #,##0.00"/>
            </x14:dxf>
          </x14:cfRule>
          <x14:cfRule type="expression" priority="4007" id="{2A68FBF5-1ED2-4802-9F2B-3FFCC7D08F8F}">
            <xm:f>'FX Card'!$F$1=19</xm:f>
            <x14:dxf>
              <numFmt numFmtId="196" formatCode="\M\X\ &quot;$&quot;\ #,##0.00"/>
            </x14:dxf>
          </x14:cfRule>
          <x14:cfRule type="expression" priority="4008" id="{53D7423C-0D03-43AA-B317-4EA0127C4A0C}">
            <xm:f>'FX Card'!$F$1=18</xm:f>
            <x14:dxf>
              <numFmt numFmtId="195" formatCode="[$RM-43E]#,##0.00"/>
            </x14:dxf>
          </x14:cfRule>
          <x14:cfRule type="expression" priority="4009" id="{603EF437-7366-4582-A8A7-F5693E4D7142}">
            <xm:f>'FX Card'!$F$1=17</xm:f>
            <x14:dxf>
              <numFmt numFmtId="198" formatCode="\N\Z\ &quot;$&quot;\ #,##0.00"/>
            </x14:dxf>
          </x14:cfRule>
          <x14:cfRule type="expression" priority="4010" id="{75C24A7F-28E8-4930-B983-55459B3582B1}">
            <xm:f>'FX Card'!$F$1=16</xm:f>
            <x14:dxf>
              <numFmt numFmtId="173" formatCode="\k\r\ #,##0.00"/>
            </x14:dxf>
          </x14:cfRule>
          <x14:cfRule type="expression" priority="4011" id="{71180278-AEB8-4A35-BA63-3D898B65D594}">
            <xm:f>'FX Card'!$F$1=15</xm:f>
            <x14:dxf>
              <numFmt numFmtId="179" formatCode="[$₩-412]#,##0.00"/>
            </x14:dxf>
          </x14:cfRule>
          <x14:cfRule type="expression" priority="4012" id="{52E81EA0-0D93-431A-99DD-011F31D5EEA8}">
            <xm:f>'FX Card'!$F$1=14</xm:f>
            <x14:dxf>
              <numFmt numFmtId="178" formatCode="[$¥-411]#,##0.00"/>
            </x14:dxf>
          </x14:cfRule>
          <x14:cfRule type="expression" priority="4013" id="{821E62F1-2FD8-4ED2-A6F0-F60D3B94F8BF}">
            <xm:f>'FX Card'!$F$1=13</xm:f>
            <x14:dxf>
              <numFmt numFmtId="206" formatCode="[$₹-445]\ #,##0.00"/>
            </x14:dxf>
          </x14:cfRule>
          <x14:cfRule type="expression" priority="4014" id="{473D979A-9E45-4227-9613-07E5549783D9}">
            <xm:f>'FX Card'!$F$1=12</xm:f>
            <x14:dxf>
              <numFmt numFmtId="176" formatCode="\R\p\ #,##0.00"/>
            </x14:dxf>
          </x14:cfRule>
          <x14:cfRule type="expression" priority="4015" id="{768DDEF2-B711-4D2F-8A0F-C9E6EB1831EF}">
            <xm:f>'FX Card'!$F$1=11</xm:f>
            <x14:dxf>
              <numFmt numFmtId="194" formatCode="\H\K\ &quot;$&quot;\ #,##0.00"/>
            </x14:dxf>
          </x14:cfRule>
          <x14:cfRule type="expression" priority="4016" id="{B91419A9-A521-4F42-B648-358956DB7D48}">
            <xm:f>'FX Card'!$F$1=10</xm:f>
            <x14:dxf>
              <numFmt numFmtId="175" formatCode="[$£-809]#,##0.00"/>
            </x14:dxf>
          </x14:cfRule>
          <x14:cfRule type="expression" priority="4017" id="{439DC27D-02A5-4B72-96AC-7D8E1EDF0351}">
            <xm:f>'FX Card'!$F$1=9</xm:f>
            <x14:dxf>
              <numFmt numFmtId="174" formatCode="[$€-2]\ #,##0.00"/>
            </x14:dxf>
          </x14:cfRule>
          <x14:cfRule type="expression" priority="4018" id="{F4140A5E-BCBA-4A3D-86AC-687ACFA1303B}">
            <xm:f>'FX Card'!$F$1=8</xm:f>
            <x14:dxf>
              <numFmt numFmtId="173" formatCode="\k\r\ #,##0.00"/>
            </x14:dxf>
          </x14:cfRule>
          <x14:cfRule type="expression" priority="4019" id="{4EC60958-458A-4C4A-876D-C399BC21CFF1}">
            <xm:f>'FX Card'!$F$1=7</xm:f>
            <x14:dxf>
              <numFmt numFmtId="172" formatCode="[$¥-804]#,##0.00"/>
            </x14:dxf>
          </x14:cfRule>
          <x14:cfRule type="expression" priority="4020" id="{3D5D9670-BE98-4DBB-82B5-360D8448FA4A}">
            <xm:f>'FX Card'!$F$1=6</xm:f>
            <x14:dxf>
              <numFmt numFmtId="171" formatCode="\F\r\ #,##0.00"/>
            </x14:dxf>
          </x14:cfRule>
          <x14:cfRule type="expression" priority="4021" id="{F2C6B970-3209-447F-A90B-5E303A655094}">
            <xm:f>'FX Card'!$F$1=5</xm:f>
            <x14:dxf>
              <numFmt numFmtId="170" formatCode="\C\A\ &quot;$&quot;\ #,##0.00"/>
            </x14:dxf>
          </x14:cfRule>
          <x14:cfRule type="expression" priority="4022" id="{A4029A31-FBF7-4BB6-9DE3-29C5E547C630}">
            <xm:f>'FX Card'!$F$1=4</xm:f>
            <x14:dxf>
              <numFmt numFmtId="192" formatCode="[$R$-416]\ #,##0.00"/>
            </x14:dxf>
          </x14:cfRule>
          <x14:cfRule type="expression" priority="4023" id="{7DBBA89E-37A6-45F1-A428-35EFBBE5E9F4}">
            <xm:f>'FX Card'!$F$1=3</xm:f>
            <x14:dxf>
              <numFmt numFmtId="169" formatCode="\A\U\ &quot;$&quot;\ #,##0.00"/>
            </x14:dxf>
          </x14:cfRule>
          <x14:cfRule type="expression" priority="4024" id="{C0B356DA-49DB-4F1D-8A0E-9D636EF0CB20}">
            <xm:f>'FX Card'!$F$1=2</xm:f>
            <x14:dxf>
              <numFmt numFmtId="182" formatCode="\A\R\ &quot;$&quot;#,##0.00"/>
            </x14:dxf>
          </x14:cfRule>
          <x14:cfRule type="expression" priority="4025" id="{755389AA-9267-4068-90FA-B1427AE9959F}">
            <xm:f>'FX Card'!$F$1=1</xm:f>
            <x14:dxf>
              <numFmt numFmtId="166" formatCode="&quot;$&quot;#,##0.00"/>
            </x14:dxf>
          </x14:cfRule>
          <xm:sqref>AX487:BA487</xm:sqref>
        </x14:conditionalFormatting>
        <x14:conditionalFormatting xmlns:xm="http://schemas.microsoft.com/office/excel/2006/main">
          <x14:cfRule type="expression" priority="4301" id="{94CAFF97-298F-4DF6-9014-781E697CF87A}">
            <xm:f>'FX Card'!$F$1=25</xm:f>
            <x14:dxf>
              <numFmt numFmtId="183" formatCode="\R\ #,##0.00"/>
            </x14:dxf>
          </x14:cfRule>
          <x14:cfRule type="expression" priority="4302" id="{A6728046-C7DA-4953-88F4-357AE339BE9C}">
            <xm:f>'FX Card'!$F$1=24</xm:f>
            <x14:dxf>
              <numFmt numFmtId="180" formatCode="\T\W\ &quot;$&quot;\ #,##0.00"/>
            </x14:dxf>
          </x14:cfRule>
          <x14:cfRule type="expression" priority="4303" id="{34BC4179-6C79-4A3F-8237-FA24E6E439D9}">
            <xm:f>'FX Card'!$F$1=23</xm:f>
            <x14:dxf>
              <numFmt numFmtId="199" formatCode="#,##0.00\ [$₺-41F]"/>
            </x14:dxf>
          </x14:cfRule>
          <x14:cfRule type="expression" priority="4304" id="{F321FFF9-2ADF-4FC1-885E-B9C4F700737E}">
            <xm:f>'FX Card'!$F$1=22</xm:f>
            <x14:dxf>
              <numFmt numFmtId="173" formatCode="\k\r\ #,##0.00"/>
            </x14:dxf>
          </x14:cfRule>
          <x14:cfRule type="expression" priority="4305" id="{0CF2143B-A066-4968-B11C-BD6C7E437BEE}">
            <xm:f>'FX Card'!$F$1=21</xm:f>
            <x14:dxf>
              <numFmt numFmtId="197" formatCode="\﷼\ #,##0.000"/>
            </x14:dxf>
          </x14:cfRule>
          <x14:cfRule type="expression" priority="4306" id="{BC250FF9-0826-4600-8FCD-FD465B387503}">
            <xm:f>'FX Card'!$F$1=20</xm:f>
            <x14:dxf>
              <numFmt numFmtId="181" formatCode="\р\у\б\ #,##0.00"/>
            </x14:dxf>
          </x14:cfRule>
          <x14:cfRule type="expression" priority="4307" id="{62E88BB3-9FA5-4D66-A519-DA9D98940352}">
            <xm:f>'FX Card'!$F$1=19</xm:f>
            <x14:dxf>
              <numFmt numFmtId="196" formatCode="\M\X\ &quot;$&quot;\ #,##0.00"/>
            </x14:dxf>
          </x14:cfRule>
          <x14:cfRule type="expression" priority="4308" id="{63D19483-B228-4D43-9D69-3BA59EE66420}">
            <xm:f>'FX Card'!$F$1=18</xm:f>
            <x14:dxf>
              <numFmt numFmtId="195" formatCode="[$RM-43E]#,##0.00"/>
            </x14:dxf>
          </x14:cfRule>
          <x14:cfRule type="expression" priority="4309" id="{533E3B54-4544-4D07-959A-0C184D033FC8}">
            <xm:f>'FX Card'!$F$1=17</xm:f>
            <x14:dxf>
              <numFmt numFmtId="198" formatCode="\N\Z\ &quot;$&quot;\ #,##0.00"/>
            </x14:dxf>
          </x14:cfRule>
          <x14:cfRule type="expression" priority="4310" id="{247E7FA5-E90C-4627-B60C-901CBAAF78CE}">
            <xm:f>'FX Card'!$F$1=16</xm:f>
            <x14:dxf>
              <numFmt numFmtId="173" formatCode="\k\r\ #,##0.00"/>
            </x14:dxf>
          </x14:cfRule>
          <x14:cfRule type="expression" priority="4311" id="{008EC01B-03F2-4731-96BC-6A62EC8E7731}">
            <xm:f>'FX Card'!$F$1=15</xm:f>
            <x14:dxf>
              <numFmt numFmtId="179" formatCode="[$₩-412]#,##0.00"/>
            </x14:dxf>
          </x14:cfRule>
          <x14:cfRule type="expression" priority="4312" id="{E4507FEA-4576-42A3-85E5-2A6E170E4A82}">
            <xm:f>'FX Card'!$F$1=14</xm:f>
            <x14:dxf>
              <numFmt numFmtId="178" formatCode="[$¥-411]#,##0.00"/>
            </x14:dxf>
          </x14:cfRule>
          <x14:cfRule type="expression" priority="4313" id="{602252EE-E681-4C0D-9977-0F4EF5D78389}">
            <xm:f>'FX Card'!$F$1=13</xm:f>
            <x14:dxf>
              <numFmt numFmtId="206" formatCode="[$₹-445]\ #,##0.00"/>
            </x14:dxf>
          </x14:cfRule>
          <x14:cfRule type="expression" priority="4314" id="{A4EDC6F5-9C1E-4E1F-92C3-8591FC9A6A38}">
            <xm:f>'FX Card'!$F$1=12</xm:f>
            <x14:dxf>
              <numFmt numFmtId="176" formatCode="\R\p\ #,##0.00"/>
            </x14:dxf>
          </x14:cfRule>
          <x14:cfRule type="expression" priority="4315" id="{1995C852-E13F-45D3-BCAC-3F0507DA01B2}">
            <xm:f>'FX Card'!$F$1=11</xm:f>
            <x14:dxf>
              <numFmt numFmtId="194" formatCode="\H\K\ &quot;$&quot;\ #,##0.00"/>
            </x14:dxf>
          </x14:cfRule>
          <x14:cfRule type="expression" priority="4316" id="{52B26FF9-27E8-44BD-B45F-CE0428CD054F}">
            <xm:f>'FX Card'!$F$1=10</xm:f>
            <x14:dxf>
              <numFmt numFmtId="175" formatCode="[$£-809]#,##0.00"/>
            </x14:dxf>
          </x14:cfRule>
          <x14:cfRule type="expression" priority="4317" id="{96194685-AB74-487A-9D88-676D19E6A9AF}">
            <xm:f>'FX Card'!$F$1=9</xm:f>
            <x14:dxf>
              <numFmt numFmtId="174" formatCode="[$€-2]\ #,##0.00"/>
            </x14:dxf>
          </x14:cfRule>
          <x14:cfRule type="expression" priority="4318" id="{F809300A-493F-4617-9030-2F5DC5C84460}">
            <xm:f>'FX Card'!$F$1=8</xm:f>
            <x14:dxf>
              <numFmt numFmtId="173" formatCode="\k\r\ #,##0.00"/>
            </x14:dxf>
          </x14:cfRule>
          <x14:cfRule type="expression" priority="4319" id="{B879A1F1-DA8A-460A-9DA8-71E2E725F88A}">
            <xm:f>'FX Card'!$F$1=7</xm:f>
            <x14:dxf>
              <numFmt numFmtId="172" formatCode="[$¥-804]#,##0.00"/>
            </x14:dxf>
          </x14:cfRule>
          <x14:cfRule type="expression" priority="4320" id="{BA86DD5F-9890-4269-9D14-FD984F417510}">
            <xm:f>'FX Card'!$F$1=6</xm:f>
            <x14:dxf>
              <numFmt numFmtId="171" formatCode="\F\r\ #,##0.00"/>
            </x14:dxf>
          </x14:cfRule>
          <x14:cfRule type="expression" priority="4321" id="{CAB3CE3B-760E-4BAC-9270-DAF1CB44236E}">
            <xm:f>'FX Card'!$F$1=5</xm:f>
            <x14:dxf>
              <numFmt numFmtId="170" formatCode="\C\A\ &quot;$&quot;\ #,##0.00"/>
            </x14:dxf>
          </x14:cfRule>
          <x14:cfRule type="expression" priority="4322" id="{B954D961-29F4-4BB0-876B-E00188712862}">
            <xm:f>'FX Card'!$F$1=4</xm:f>
            <x14:dxf>
              <numFmt numFmtId="192" formatCode="[$R$-416]\ #,##0.00"/>
            </x14:dxf>
          </x14:cfRule>
          <x14:cfRule type="expression" priority="4323" id="{81E8E77F-C9E6-4516-B799-652D0C1805B2}">
            <xm:f>'FX Card'!$F$1=3</xm:f>
            <x14:dxf>
              <numFmt numFmtId="169" formatCode="\A\U\ &quot;$&quot;\ #,##0.00"/>
            </x14:dxf>
          </x14:cfRule>
          <x14:cfRule type="expression" priority="4324" id="{343E3621-FE26-41B2-83F0-0759D3AD106A}">
            <xm:f>'FX Card'!$F$1=2</xm:f>
            <x14:dxf>
              <numFmt numFmtId="182" formatCode="\A\R\ &quot;$&quot;#,##0.00"/>
            </x14:dxf>
          </x14:cfRule>
          <x14:cfRule type="expression" priority="4325" id="{5E3ED3B2-EEC3-4C8C-B23B-73AEEB3C6E09}">
            <xm:f>'FX Card'!$F$1=1</xm:f>
            <x14:dxf>
              <numFmt numFmtId="166" formatCode="&quot;$&quot;#,##0.00"/>
            </x14:dxf>
          </x14:cfRule>
          <xm:sqref>AS469:BA470 AS463:BA463 AS467:BA467 AX464:BA465 AU466:AX466</xm:sqref>
        </x14:conditionalFormatting>
        <x14:conditionalFormatting xmlns:xm="http://schemas.microsoft.com/office/excel/2006/main">
          <x14:cfRule type="expression" priority="4251" id="{12059C2D-8847-47B7-B4C7-53A45EEE4C5B}">
            <xm:f>'FX Card'!$F$1=25</xm:f>
            <x14:dxf>
              <numFmt numFmtId="183" formatCode="\R\ #,##0.00"/>
            </x14:dxf>
          </x14:cfRule>
          <x14:cfRule type="expression" priority="4252" id="{EDB71416-AF54-49D4-9600-EFA82AEEBA09}">
            <xm:f>'FX Card'!$F$1=24</xm:f>
            <x14:dxf>
              <numFmt numFmtId="180" formatCode="\T\W\ &quot;$&quot;\ #,##0.00"/>
            </x14:dxf>
          </x14:cfRule>
          <x14:cfRule type="expression" priority="4253" id="{EDD0D2CB-5102-4B1B-9871-84EB072EDA91}">
            <xm:f>'FX Card'!$F$1=23</xm:f>
            <x14:dxf>
              <numFmt numFmtId="199" formatCode="#,##0.00\ [$₺-41F]"/>
            </x14:dxf>
          </x14:cfRule>
          <x14:cfRule type="expression" priority="4254" id="{0310934A-F4D4-4F9D-B2DC-46A277727F22}">
            <xm:f>'FX Card'!$F$1=22</xm:f>
            <x14:dxf>
              <numFmt numFmtId="173" formatCode="\k\r\ #,##0.00"/>
            </x14:dxf>
          </x14:cfRule>
          <x14:cfRule type="expression" priority="4255" id="{CF0A36CB-48B4-4ED8-A308-3D91878AE53D}">
            <xm:f>'FX Card'!$F$1=21</xm:f>
            <x14:dxf>
              <numFmt numFmtId="197" formatCode="\﷼\ #,##0.000"/>
            </x14:dxf>
          </x14:cfRule>
          <x14:cfRule type="expression" priority="4256" id="{46964A74-5110-4309-9224-E0A65B237F48}">
            <xm:f>'FX Card'!$F$1=20</xm:f>
            <x14:dxf>
              <numFmt numFmtId="181" formatCode="\р\у\б\ #,##0.00"/>
            </x14:dxf>
          </x14:cfRule>
          <x14:cfRule type="expression" priority="4257" id="{A6CCAEE8-CE0F-47CB-84EC-20FE51FE851D}">
            <xm:f>'FX Card'!$F$1=19</xm:f>
            <x14:dxf>
              <numFmt numFmtId="196" formatCode="\M\X\ &quot;$&quot;\ #,##0.00"/>
            </x14:dxf>
          </x14:cfRule>
          <x14:cfRule type="expression" priority="4258" id="{BDE39613-AE7F-41E5-B99F-1AC8D7192593}">
            <xm:f>'FX Card'!$F$1=18</xm:f>
            <x14:dxf>
              <numFmt numFmtId="195" formatCode="[$RM-43E]#,##0.00"/>
            </x14:dxf>
          </x14:cfRule>
          <x14:cfRule type="expression" priority="4259" id="{67F23E52-11B8-4D3C-B4A8-C4FB4F468D97}">
            <xm:f>'FX Card'!$F$1=17</xm:f>
            <x14:dxf>
              <numFmt numFmtId="198" formatCode="\N\Z\ &quot;$&quot;\ #,##0.00"/>
            </x14:dxf>
          </x14:cfRule>
          <x14:cfRule type="expression" priority="4260" id="{DCF0CDC5-B31B-4359-B03B-4D895863373A}">
            <xm:f>'FX Card'!$F$1=16</xm:f>
            <x14:dxf>
              <numFmt numFmtId="173" formatCode="\k\r\ #,##0.00"/>
            </x14:dxf>
          </x14:cfRule>
          <x14:cfRule type="expression" priority="4261" id="{DB883084-7D49-4F0B-A779-065BFD89FB69}">
            <xm:f>'FX Card'!$F$1=15</xm:f>
            <x14:dxf>
              <numFmt numFmtId="179" formatCode="[$₩-412]#,##0.00"/>
            </x14:dxf>
          </x14:cfRule>
          <x14:cfRule type="expression" priority="4262" id="{68E045FA-E6B9-44CF-B810-8C0EB3E55784}">
            <xm:f>'FX Card'!$F$1=14</xm:f>
            <x14:dxf>
              <numFmt numFmtId="178" formatCode="[$¥-411]#,##0.00"/>
            </x14:dxf>
          </x14:cfRule>
          <x14:cfRule type="expression" priority="4263" id="{7F121045-4D1E-4733-9170-12299A6F7CC2}">
            <xm:f>'FX Card'!$F$1=13</xm:f>
            <x14:dxf>
              <numFmt numFmtId="206" formatCode="[$₹-445]\ #,##0.00"/>
            </x14:dxf>
          </x14:cfRule>
          <x14:cfRule type="expression" priority="4264" id="{67F22AC0-BDB9-4A1B-9084-3941F6025013}">
            <xm:f>'FX Card'!$F$1=12</xm:f>
            <x14:dxf>
              <numFmt numFmtId="176" formatCode="\R\p\ #,##0.00"/>
            </x14:dxf>
          </x14:cfRule>
          <x14:cfRule type="expression" priority="4265" id="{32490849-77E5-4621-B979-CC1B94B6F7E8}">
            <xm:f>'FX Card'!$F$1=11</xm:f>
            <x14:dxf>
              <numFmt numFmtId="194" formatCode="\H\K\ &quot;$&quot;\ #,##0.00"/>
            </x14:dxf>
          </x14:cfRule>
          <x14:cfRule type="expression" priority="4266" id="{F2BD7A0F-96A8-4608-9470-CB3F1EF8B48F}">
            <xm:f>'FX Card'!$F$1=10</xm:f>
            <x14:dxf>
              <numFmt numFmtId="175" formatCode="[$£-809]#,##0.00"/>
            </x14:dxf>
          </x14:cfRule>
          <x14:cfRule type="expression" priority="4267" id="{3883BF5E-9A55-4AC9-8149-D9DF1F9B1787}">
            <xm:f>'FX Card'!$F$1=9</xm:f>
            <x14:dxf>
              <numFmt numFmtId="174" formatCode="[$€-2]\ #,##0.00"/>
            </x14:dxf>
          </x14:cfRule>
          <x14:cfRule type="expression" priority="4268" id="{B9C34492-5702-4B63-8CCC-636FF8F75FD9}">
            <xm:f>'FX Card'!$F$1=8</xm:f>
            <x14:dxf>
              <numFmt numFmtId="173" formatCode="\k\r\ #,##0.00"/>
            </x14:dxf>
          </x14:cfRule>
          <x14:cfRule type="expression" priority="4269" id="{B8778133-5A66-4A78-BC01-5BC841D1232A}">
            <xm:f>'FX Card'!$F$1=7</xm:f>
            <x14:dxf>
              <numFmt numFmtId="172" formatCode="[$¥-804]#,##0.00"/>
            </x14:dxf>
          </x14:cfRule>
          <x14:cfRule type="expression" priority="4270" id="{A9D1DB74-95EC-415E-82A9-DC4CC58A9CBE}">
            <xm:f>'FX Card'!$F$1=6</xm:f>
            <x14:dxf>
              <numFmt numFmtId="171" formatCode="\F\r\ #,##0.00"/>
            </x14:dxf>
          </x14:cfRule>
          <x14:cfRule type="expression" priority="4271" id="{04230BBB-7787-489B-B0D4-F2FE92B433CA}">
            <xm:f>'FX Card'!$F$1=5</xm:f>
            <x14:dxf>
              <numFmt numFmtId="170" formatCode="\C\A\ &quot;$&quot;\ #,##0.00"/>
            </x14:dxf>
          </x14:cfRule>
          <x14:cfRule type="expression" priority="4272" id="{10143342-2401-499C-B129-2C49385F02FE}">
            <xm:f>'FX Card'!$F$1=4</xm:f>
            <x14:dxf>
              <numFmt numFmtId="192" formatCode="[$R$-416]\ #,##0.00"/>
            </x14:dxf>
          </x14:cfRule>
          <x14:cfRule type="expression" priority="4273" id="{D295F735-CF31-404A-9898-2C496AEDE190}">
            <xm:f>'FX Card'!$F$1=3</xm:f>
            <x14:dxf>
              <numFmt numFmtId="169" formatCode="\A\U\ &quot;$&quot;\ #,##0.00"/>
            </x14:dxf>
          </x14:cfRule>
          <x14:cfRule type="expression" priority="4274" id="{86DFCB40-913F-4209-B54D-EA6CC78F2766}">
            <xm:f>'FX Card'!$F$1=2</xm:f>
            <x14:dxf>
              <numFmt numFmtId="182" formatCode="\A\R\ &quot;$&quot;#,##0.00"/>
            </x14:dxf>
          </x14:cfRule>
          <x14:cfRule type="expression" priority="4275" id="{C33FE48C-42AD-4DB8-9738-4EA1A2313A19}">
            <xm:f>'FX Card'!$F$1=1</xm:f>
            <x14:dxf>
              <numFmt numFmtId="166" formatCode="&quot;$&quot;#,##0.00"/>
            </x14:dxf>
          </x14:cfRule>
          <xm:sqref>AQ468</xm:sqref>
        </x14:conditionalFormatting>
        <x14:conditionalFormatting xmlns:xm="http://schemas.microsoft.com/office/excel/2006/main">
          <x14:cfRule type="expression" priority="4276" id="{6361FC81-B9B5-4B09-AADA-1DA338D96ED5}">
            <xm:f>'FX Card'!$F$1=25</xm:f>
            <x14:dxf>
              <numFmt numFmtId="183" formatCode="\R\ #,##0.00"/>
            </x14:dxf>
          </x14:cfRule>
          <x14:cfRule type="expression" priority="4277" id="{C768C931-3201-4699-8547-182B41AC9659}">
            <xm:f>'FX Card'!$F$1=24</xm:f>
            <x14:dxf>
              <numFmt numFmtId="180" formatCode="\T\W\ &quot;$&quot;\ #,##0.00"/>
            </x14:dxf>
          </x14:cfRule>
          <x14:cfRule type="expression" priority="4278" id="{0DCBBF60-57EB-4461-97B6-4FAD7E9020B8}">
            <xm:f>'FX Card'!$F$1=23</xm:f>
            <x14:dxf>
              <numFmt numFmtId="199" formatCode="#,##0.00\ [$₺-41F]"/>
            </x14:dxf>
          </x14:cfRule>
          <x14:cfRule type="expression" priority="4279" id="{D9D2165C-9113-4AA5-AF73-ACDD4BD62D6E}">
            <xm:f>'FX Card'!$F$1=22</xm:f>
            <x14:dxf>
              <numFmt numFmtId="173" formatCode="\k\r\ #,##0.00"/>
            </x14:dxf>
          </x14:cfRule>
          <x14:cfRule type="expression" priority="4280" id="{8120B909-819F-48C2-B036-123B0E5F5F0F}">
            <xm:f>'FX Card'!$F$1=21</xm:f>
            <x14:dxf>
              <numFmt numFmtId="197" formatCode="\﷼\ #,##0.000"/>
            </x14:dxf>
          </x14:cfRule>
          <x14:cfRule type="expression" priority="4281" id="{D164FA9D-708F-41B3-AB37-9D43943AB241}">
            <xm:f>'FX Card'!$F$1=20</xm:f>
            <x14:dxf>
              <numFmt numFmtId="181" formatCode="\р\у\б\ #,##0.00"/>
            </x14:dxf>
          </x14:cfRule>
          <x14:cfRule type="expression" priority="4282" id="{2B8E26BD-23DC-4B20-ACEC-16986334CE83}">
            <xm:f>'FX Card'!$F$1=19</xm:f>
            <x14:dxf>
              <numFmt numFmtId="196" formatCode="\M\X\ &quot;$&quot;\ #,##0.00"/>
            </x14:dxf>
          </x14:cfRule>
          <x14:cfRule type="expression" priority="4283" id="{B5AF1CD7-5F53-41FF-B0A1-6B729972AA6D}">
            <xm:f>'FX Card'!$F$1=18</xm:f>
            <x14:dxf>
              <numFmt numFmtId="195" formatCode="[$RM-43E]#,##0.00"/>
            </x14:dxf>
          </x14:cfRule>
          <x14:cfRule type="expression" priority="4284" id="{6DFCADA8-087C-412B-A1B1-578C4152FF25}">
            <xm:f>'FX Card'!$F$1=17</xm:f>
            <x14:dxf>
              <numFmt numFmtId="198" formatCode="\N\Z\ &quot;$&quot;\ #,##0.00"/>
            </x14:dxf>
          </x14:cfRule>
          <x14:cfRule type="expression" priority="4285" id="{796F1EDC-89E1-4AC4-83B1-2AE840C7E6C8}">
            <xm:f>'FX Card'!$F$1=16</xm:f>
            <x14:dxf>
              <numFmt numFmtId="173" formatCode="\k\r\ #,##0.00"/>
            </x14:dxf>
          </x14:cfRule>
          <x14:cfRule type="expression" priority="4286" id="{9262942D-D921-41EF-900C-73EE432B3FBC}">
            <xm:f>'FX Card'!$F$1=15</xm:f>
            <x14:dxf>
              <numFmt numFmtId="179" formatCode="[$₩-412]#,##0.00"/>
            </x14:dxf>
          </x14:cfRule>
          <x14:cfRule type="expression" priority="4287" id="{75AEE08E-0AF8-4720-A292-4516D74382D7}">
            <xm:f>'FX Card'!$F$1=14</xm:f>
            <x14:dxf>
              <numFmt numFmtId="178" formatCode="[$¥-411]#,##0.00"/>
            </x14:dxf>
          </x14:cfRule>
          <x14:cfRule type="expression" priority="4288" id="{641D3BAB-3D2C-4390-8439-EC3A33031A34}">
            <xm:f>'FX Card'!$F$1=13</xm:f>
            <x14:dxf>
              <numFmt numFmtId="206" formatCode="[$₹-445]\ #,##0.00"/>
            </x14:dxf>
          </x14:cfRule>
          <x14:cfRule type="expression" priority="4289" id="{55C4F79E-872B-4B92-A1DC-B73B22BFFE8E}">
            <xm:f>'FX Card'!$F$1=12</xm:f>
            <x14:dxf>
              <numFmt numFmtId="176" formatCode="\R\p\ #,##0.00"/>
            </x14:dxf>
          </x14:cfRule>
          <x14:cfRule type="expression" priority="4290" id="{79798FC7-006A-4BF5-8D3D-E7994F76C9A1}">
            <xm:f>'FX Card'!$F$1=11</xm:f>
            <x14:dxf>
              <numFmt numFmtId="194" formatCode="\H\K\ &quot;$&quot;\ #,##0.00"/>
            </x14:dxf>
          </x14:cfRule>
          <x14:cfRule type="expression" priority="4291" id="{46C678F4-EA5C-44C0-B8A6-58B38729A602}">
            <xm:f>'FX Card'!$F$1=10</xm:f>
            <x14:dxf>
              <numFmt numFmtId="175" formatCode="[$£-809]#,##0.00"/>
            </x14:dxf>
          </x14:cfRule>
          <x14:cfRule type="expression" priority="4292" id="{DE95FA0E-1055-4D63-8D62-B8E4000C6C21}">
            <xm:f>'FX Card'!$F$1=9</xm:f>
            <x14:dxf>
              <numFmt numFmtId="174" formatCode="[$€-2]\ #,##0.00"/>
            </x14:dxf>
          </x14:cfRule>
          <x14:cfRule type="expression" priority="4293" id="{9C504970-FDBB-46C4-93E2-F6B7215DE1CF}">
            <xm:f>'FX Card'!$F$1=8</xm:f>
            <x14:dxf>
              <numFmt numFmtId="173" formatCode="\k\r\ #,##0.00"/>
            </x14:dxf>
          </x14:cfRule>
          <x14:cfRule type="expression" priority="4294" id="{B776782B-B77F-4358-BFCF-4221441BB24D}">
            <xm:f>'FX Card'!$F$1=7</xm:f>
            <x14:dxf>
              <numFmt numFmtId="172" formatCode="[$¥-804]#,##0.00"/>
            </x14:dxf>
          </x14:cfRule>
          <x14:cfRule type="expression" priority="4295" id="{2317F3D5-DCA1-4509-A6B2-86BF489AE6A9}">
            <xm:f>'FX Card'!$F$1=6</xm:f>
            <x14:dxf>
              <numFmt numFmtId="171" formatCode="\F\r\ #,##0.00"/>
            </x14:dxf>
          </x14:cfRule>
          <x14:cfRule type="expression" priority="4296" id="{0304BC7D-8E06-47B3-A416-39D0EDF258CB}">
            <xm:f>'FX Card'!$F$1=5</xm:f>
            <x14:dxf>
              <numFmt numFmtId="170" formatCode="\C\A\ &quot;$&quot;\ #,##0.00"/>
            </x14:dxf>
          </x14:cfRule>
          <x14:cfRule type="expression" priority="4297" id="{8EF457A8-536D-4A3C-999A-6A0EB3290B4C}">
            <xm:f>'FX Card'!$F$1=4</xm:f>
            <x14:dxf>
              <numFmt numFmtId="192" formatCode="[$R$-416]\ #,##0.00"/>
            </x14:dxf>
          </x14:cfRule>
          <x14:cfRule type="expression" priority="4298" id="{823AAB7A-4AE4-4DCB-88B6-0002D2D4CADA}">
            <xm:f>'FX Card'!$F$1=3</xm:f>
            <x14:dxf>
              <numFmt numFmtId="169" formatCode="\A\U\ &quot;$&quot;\ #,##0.00"/>
            </x14:dxf>
          </x14:cfRule>
          <x14:cfRule type="expression" priority="4299" id="{50D69D70-4A49-4FF4-B695-631E0CC3773D}">
            <xm:f>'FX Card'!$F$1=2</xm:f>
            <x14:dxf>
              <numFmt numFmtId="182" formatCode="\A\R\ &quot;$&quot;#,##0.00"/>
            </x14:dxf>
          </x14:cfRule>
          <x14:cfRule type="expression" priority="4300" id="{F5FEA83D-8180-42DC-9539-9BCC3630017D}">
            <xm:f>'FX Card'!$F$1=1</xm:f>
            <x14:dxf>
              <numFmt numFmtId="166" formatCode="&quot;$&quot;#,##0.00"/>
            </x14:dxf>
          </x14:cfRule>
          <xm:sqref>AU465:AW465</xm:sqref>
        </x14:conditionalFormatting>
        <x14:conditionalFormatting xmlns:xm="http://schemas.microsoft.com/office/excel/2006/main">
          <x14:cfRule type="expression" priority="4201" id="{4FE39D16-069A-451D-B9B7-E42FB633E8A1}">
            <xm:f>'FX Card'!$F$1=25</xm:f>
            <x14:dxf>
              <numFmt numFmtId="183" formatCode="\R\ #,##0.00"/>
            </x14:dxf>
          </x14:cfRule>
          <x14:cfRule type="expression" priority="4202" id="{DFEFC257-BC8D-4D35-8AC0-B3891A910E73}">
            <xm:f>'FX Card'!$F$1=24</xm:f>
            <x14:dxf>
              <numFmt numFmtId="180" formatCode="\T\W\ &quot;$&quot;\ #,##0.00"/>
            </x14:dxf>
          </x14:cfRule>
          <x14:cfRule type="expression" priority="4203" id="{D69814F4-AE64-47C6-9743-80815E9A7C99}">
            <xm:f>'FX Card'!$F$1=23</xm:f>
            <x14:dxf>
              <numFmt numFmtId="199" formatCode="#,##0.00\ [$₺-41F]"/>
            </x14:dxf>
          </x14:cfRule>
          <x14:cfRule type="expression" priority="4204" id="{752D3513-71F6-48CC-9FEC-2E932F248806}">
            <xm:f>'FX Card'!$F$1=22</xm:f>
            <x14:dxf>
              <numFmt numFmtId="173" formatCode="\k\r\ #,##0.00"/>
            </x14:dxf>
          </x14:cfRule>
          <x14:cfRule type="expression" priority="4205" id="{F07A4406-3EA7-40D1-8BD4-54CB124E1929}">
            <xm:f>'FX Card'!$F$1=21</xm:f>
            <x14:dxf>
              <numFmt numFmtId="197" formatCode="\﷼\ #,##0.000"/>
            </x14:dxf>
          </x14:cfRule>
          <x14:cfRule type="expression" priority="4206" id="{AA77E63A-E13B-4F7A-B0F0-EFBB50B2DB4B}">
            <xm:f>'FX Card'!$F$1=20</xm:f>
            <x14:dxf>
              <numFmt numFmtId="181" formatCode="\р\у\б\ #,##0.00"/>
            </x14:dxf>
          </x14:cfRule>
          <x14:cfRule type="expression" priority="4207" id="{3EED5153-485E-4ADD-A6A6-8A1C8AAFF0F8}">
            <xm:f>'FX Card'!$F$1=19</xm:f>
            <x14:dxf>
              <numFmt numFmtId="196" formatCode="\M\X\ &quot;$&quot;\ #,##0.00"/>
            </x14:dxf>
          </x14:cfRule>
          <x14:cfRule type="expression" priority="4208" id="{831B304E-B7B6-46F1-BCBB-F3EA3670E059}">
            <xm:f>'FX Card'!$F$1=18</xm:f>
            <x14:dxf>
              <numFmt numFmtId="195" formatCode="[$RM-43E]#,##0.00"/>
            </x14:dxf>
          </x14:cfRule>
          <x14:cfRule type="expression" priority="4209" id="{BB17B0F3-8EF0-4B2B-B552-734C2B11827A}">
            <xm:f>'FX Card'!$F$1=17</xm:f>
            <x14:dxf>
              <numFmt numFmtId="198" formatCode="\N\Z\ &quot;$&quot;\ #,##0.00"/>
            </x14:dxf>
          </x14:cfRule>
          <x14:cfRule type="expression" priority="4210" id="{E30B6F12-CFB4-46E2-A9E3-7CE66D193961}">
            <xm:f>'FX Card'!$F$1=16</xm:f>
            <x14:dxf>
              <numFmt numFmtId="173" formatCode="\k\r\ #,##0.00"/>
            </x14:dxf>
          </x14:cfRule>
          <x14:cfRule type="expression" priority="4211" id="{503114E1-79B7-4CA8-9626-7C3538421C96}">
            <xm:f>'FX Card'!$F$1=15</xm:f>
            <x14:dxf>
              <numFmt numFmtId="179" formatCode="[$₩-412]#,##0.00"/>
            </x14:dxf>
          </x14:cfRule>
          <x14:cfRule type="expression" priority="4212" id="{16885BF0-1FBA-43B3-85DC-BC9D9231F18A}">
            <xm:f>'FX Card'!$F$1=14</xm:f>
            <x14:dxf>
              <numFmt numFmtId="178" formatCode="[$¥-411]#,##0.00"/>
            </x14:dxf>
          </x14:cfRule>
          <x14:cfRule type="expression" priority="4213" id="{DADD416A-41F5-40B1-B4ED-85E796D8CF71}">
            <xm:f>'FX Card'!$F$1=13</xm:f>
            <x14:dxf>
              <numFmt numFmtId="206" formatCode="[$₹-445]\ #,##0.00"/>
            </x14:dxf>
          </x14:cfRule>
          <x14:cfRule type="expression" priority="4214" id="{BF3541A1-5FD5-4C25-B411-DDB9C105E36B}">
            <xm:f>'FX Card'!$F$1=12</xm:f>
            <x14:dxf>
              <numFmt numFmtId="176" formatCode="\R\p\ #,##0.00"/>
            </x14:dxf>
          </x14:cfRule>
          <x14:cfRule type="expression" priority="4215" id="{24B270BA-DB73-4BBE-835E-97B9B17B40C4}">
            <xm:f>'FX Card'!$F$1=11</xm:f>
            <x14:dxf>
              <numFmt numFmtId="194" formatCode="\H\K\ &quot;$&quot;\ #,##0.00"/>
            </x14:dxf>
          </x14:cfRule>
          <x14:cfRule type="expression" priority="4216" id="{97B7CDBE-EB6C-438A-BE32-4E1CF3644662}">
            <xm:f>'FX Card'!$F$1=10</xm:f>
            <x14:dxf>
              <numFmt numFmtId="175" formatCode="[$£-809]#,##0.00"/>
            </x14:dxf>
          </x14:cfRule>
          <x14:cfRule type="expression" priority="4217" id="{20B37025-9593-402E-89E4-B731151BDD55}">
            <xm:f>'FX Card'!$F$1=9</xm:f>
            <x14:dxf>
              <numFmt numFmtId="174" formatCode="[$€-2]\ #,##0.00"/>
            </x14:dxf>
          </x14:cfRule>
          <x14:cfRule type="expression" priority="4218" id="{32735887-9C03-4A67-A8EF-01CEBB2F52AA}">
            <xm:f>'FX Card'!$F$1=8</xm:f>
            <x14:dxf>
              <numFmt numFmtId="173" formatCode="\k\r\ #,##0.00"/>
            </x14:dxf>
          </x14:cfRule>
          <x14:cfRule type="expression" priority="4219" id="{C7FCE9AB-1AB0-43D6-BA21-C8459CD12E04}">
            <xm:f>'FX Card'!$F$1=7</xm:f>
            <x14:dxf>
              <numFmt numFmtId="172" formatCode="[$¥-804]#,##0.00"/>
            </x14:dxf>
          </x14:cfRule>
          <x14:cfRule type="expression" priority="4220" id="{23E4A96D-E112-4F60-AE24-1E566FF6923E}">
            <xm:f>'FX Card'!$F$1=6</xm:f>
            <x14:dxf>
              <numFmt numFmtId="171" formatCode="\F\r\ #,##0.00"/>
            </x14:dxf>
          </x14:cfRule>
          <x14:cfRule type="expression" priority="4221" id="{A6422DFB-BC70-4EBA-9E30-53EF77D5A196}">
            <xm:f>'FX Card'!$F$1=5</xm:f>
            <x14:dxf>
              <numFmt numFmtId="170" formatCode="\C\A\ &quot;$&quot;\ #,##0.00"/>
            </x14:dxf>
          </x14:cfRule>
          <x14:cfRule type="expression" priority="4222" id="{8CABF4D0-EC10-4FF7-845C-60979CB4D020}">
            <xm:f>'FX Card'!$F$1=4</xm:f>
            <x14:dxf>
              <numFmt numFmtId="192" formatCode="[$R$-416]\ #,##0.00"/>
            </x14:dxf>
          </x14:cfRule>
          <x14:cfRule type="expression" priority="4223" id="{8272E7C0-304D-4B57-A27A-056C0F32E373}">
            <xm:f>'FX Card'!$F$1=3</xm:f>
            <x14:dxf>
              <numFmt numFmtId="169" formatCode="\A\U\ &quot;$&quot;\ #,##0.00"/>
            </x14:dxf>
          </x14:cfRule>
          <x14:cfRule type="expression" priority="4224" id="{C81C531C-CC92-4D83-B384-9146C03D12AE}">
            <xm:f>'FX Card'!$F$1=2</xm:f>
            <x14:dxf>
              <numFmt numFmtId="182" formatCode="\A\R\ &quot;$&quot;#,##0.00"/>
            </x14:dxf>
          </x14:cfRule>
          <x14:cfRule type="expression" priority="4225" id="{58356BB9-9828-49E6-B900-A4388ED581F1}">
            <xm:f>'FX Card'!$F$1=1</xm:f>
            <x14:dxf>
              <numFmt numFmtId="166" formatCode="&quot;$&quot;#,##0.00"/>
            </x14:dxf>
          </x14:cfRule>
          <xm:sqref>AS480:BA480 AS471:BA471 AS478:BA478 AX472:BA472 AX477:BA477</xm:sqref>
        </x14:conditionalFormatting>
        <x14:conditionalFormatting xmlns:xm="http://schemas.microsoft.com/office/excel/2006/main">
          <x14:cfRule type="expression" priority="4151" id="{7604A11A-364B-4ECA-9E5E-2735DA12C965}">
            <xm:f>'FX Card'!$F$1=25</xm:f>
            <x14:dxf>
              <numFmt numFmtId="183" formatCode="\R\ #,##0.00"/>
            </x14:dxf>
          </x14:cfRule>
          <x14:cfRule type="expression" priority="4152" id="{2B14CB2D-451E-4E86-95D5-822B13B32ADB}">
            <xm:f>'FX Card'!$F$1=24</xm:f>
            <x14:dxf>
              <numFmt numFmtId="180" formatCode="\T\W\ &quot;$&quot;\ #,##0.00"/>
            </x14:dxf>
          </x14:cfRule>
          <x14:cfRule type="expression" priority="4153" id="{3DCE03EB-90D4-4385-A715-1ED03C8603D0}">
            <xm:f>'FX Card'!$F$1=23</xm:f>
            <x14:dxf>
              <numFmt numFmtId="199" formatCode="#,##0.00\ [$₺-41F]"/>
            </x14:dxf>
          </x14:cfRule>
          <x14:cfRule type="expression" priority="4154" id="{943D3D4A-2533-486F-89B1-F85806B48407}">
            <xm:f>'FX Card'!$F$1=22</xm:f>
            <x14:dxf>
              <numFmt numFmtId="173" formatCode="\k\r\ #,##0.00"/>
            </x14:dxf>
          </x14:cfRule>
          <x14:cfRule type="expression" priority="4155" id="{E4E52EDF-70CC-4F83-9BF5-36776799A792}">
            <xm:f>'FX Card'!$F$1=21</xm:f>
            <x14:dxf>
              <numFmt numFmtId="197" formatCode="\﷼\ #,##0.000"/>
            </x14:dxf>
          </x14:cfRule>
          <x14:cfRule type="expression" priority="4156" id="{5205FF6D-0FFF-4841-BB50-282BE3C1EC6C}">
            <xm:f>'FX Card'!$F$1=20</xm:f>
            <x14:dxf>
              <numFmt numFmtId="181" formatCode="\р\у\б\ #,##0.00"/>
            </x14:dxf>
          </x14:cfRule>
          <x14:cfRule type="expression" priority="4157" id="{A06C7AD2-9618-4D4D-B2EE-60D740CCF7CB}">
            <xm:f>'FX Card'!$F$1=19</xm:f>
            <x14:dxf>
              <numFmt numFmtId="196" formatCode="\M\X\ &quot;$&quot;\ #,##0.00"/>
            </x14:dxf>
          </x14:cfRule>
          <x14:cfRule type="expression" priority="4158" id="{96CB3D4B-32E9-4720-95B1-BF71E8FC2859}">
            <xm:f>'FX Card'!$F$1=18</xm:f>
            <x14:dxf>
              <numFmt numFmtId="195" formatCode="[$RM-43E]#,##0.00"/>
            </x14:dxf>
          </x14:cfRule>
          <x14:cfRule type="expression" priority="4159" id="{831A01E5-F472-4BD8-AC35-2286F952254C}">
            <xm:f>'FX Card'!$F$1=17</xm:f>
            <x14:dxf>
              <numFmt numFmtId="198" formatCode="\N\Z\ &quot;$&quot;\ #,##0.00"/>
            </x14:dxf>
          </x14:cfRule>
          <x14:cfRule type="expression" priority="4160" id="{AF90D282-0D5A-4E3F-97D2-7951C368391D}">
            <xm:f>'FX Card'!$F$1=16</xm:f>
            <x14:dxf>
              <numFmt numFmtId="173" formatCode="\k\r\ #,##0.00"/>
            </x14:dxf>
          </x14:cfRule>
          <x14:cfRule type="expression" priority="4161" id="{BCF088A3-4C28-459D-AAC4-6DDA241EBD94}">
            <xm:f>'FX Card'!$F$1=15</xm:f>
            <x14:dxf>
              <numFmt numFmtId="179" formatCode="[$₩-412]#,##0.00"/>
            </x14:dxf>
          </x14:cfRule>
          <x14:cfRule type="expression" priority="4162" id="{C4171E9E-BB8F-4D01-8885-05600B8CA3DE}">
            <xm:f>'FX Card'!$F$1=14</xm:f>
            <x14:dxf>
              <numFmt numFmtId="178" formatCode="[$¥-411]#,##0.00"/>
            </x14:dxf>
          </x14:cfRule>
          <x14:cfRule type="expression" priority="4163" id="{812F963B-FED0-44E5-8E61-DEBEE6834474}">
            <xm:f>'FX Card'!$F$1=13</xm:f>
            <x14:dxf>
              <numFmt numFmtId="206" formatCode="[$₹-445]\ #,##0.00"/>
            </x14:dxf>
          </x14:cfRule>
          <x14:cfRule type="expression" priority="4164" id="{57F80A6D-58A8-4EF3-8877-75BF828B9993}">
            <xm:f>'FX Card'!$F$1=12</xm:f>
            <x14:dxf>
              <numFmt numFmtId="176" formatCode="\R\p\ #,##0.00"/>
            </x14:dxf>
          </x14:cfRule>
          <x14:cfRule type="expression" priority="4165" id="{FF4B3916-31C0-403C-81CF-6F03E77198F7}">
            <xm:f>'FX Card'!$F$1=11</xm:f>
            <x14:dxf>
              <numFmt numFmtId="194" formatCode="\H\K\ &quot;$&quot;\ #,##0.00"/>
            </x14:dxf>
          </x14:cfRule>
          <x14:cfRule type="expression" priority="4166" id="{65F34BFF-0CFD-43E4-879B-DDD9AFD42FE0}">
            <xm:f>'FX Card'!$F$1=10</xm:f>
            <x14:dxf>
              <numFmt numFmtId="175" formatCode="[$£-809]#,##0.00"/>
            </x14:dxf>
          </x14:cfRule>
          <x14:cfRule type="expression" priority="4167" id="{8DE0E9F4-8313-4A30-923F-CD95347CCACD}">
            <xm:f>'FX Card'!$F$1=9</xm:f>
            <x14:dxf>
              <numFmt numFmtId="174" formatCode="[$€-2]\ #,##0.00"/>
            </x14:dxf>
          </x14:cfRule>
          <x14:cfRule type="expression" priority="4168" id="{B1033AD0-AAE9-4C94-972F-574C59A927F3}">
            <xm:f>'FX Card'!$F$1=8</xm:f>
            <x14:dxf>
              <numFmt numFmtId="173" formatCode="\k\r\ #,##0.00"/>
            </x14:dxf>
          </x14:cfRule>
          <x14:cfRule type="expression" priority="4169" id="{39716CD9-6E06-4C7C-9784-1DFD68EDAA1B}">
            <xm:f>'FX Card'!$F$1=7</xm:f>
            <x14:dxf>
              <numFmt numFmtId="172" formatCode="[$¥-804]#,##0.00"/>
            </x14:dxf>
          </x14:cfRule>
          <x14:cfRule type="expression" priority="4170" id="{EC2C599E-FF47-49A6-AB79-C0E791F8309B}">
            <xm:f>'FX Card'!$F$1=6</xm:f>
            <x14:dxf>
              <numFmt numFmtId="171" formatCode="\F\r\ #,##0.00"/>
            </x14:dxf>
          </x14:cfRule>
          <x14:cfRule type="expression" priority="4171" id="{9A3744DB-959E-4E1E-BE5A-3A2ECC8E72FD}">
            <xm:f>'FX Card'!$F$1=5</xm:f>
            <x14:dxf>
              <numFmt numFmtId="170" formatCode="\C\A\ &quot;$&quot;\ #,##0.00"/>
            </x14:dxf>
          </x14:cfRule>
          <x14:cfRule type="expression" priority="4172" id="{FCC52915-0CDB-47F5-8256-F9A4467E04DE}">
            <xm:f>'FX Card'!$F$1=4</xm:f>
            <x14:dxf>
              <numFmt numFmtId="192" formatCode="[$R$-416]\ #,##0.00"/>
            </x14:dxf>
          </x14:cfRule>
          <x14:cfRule type="expression" priority="4173" id="{6053ED01-4E4E-43F4-9F31-CCBCA24FA1BF}">
            <xm:f>'FX Card'!$F$1=3</xm:f>
            <x14:dxf>
              <numFmt numFmtId="169" formatCode="\A\U\ &quot;$&quot;\ #,##0.00"/>
            </x14:dxf>
          </x14:cfRule>
          <x14:cfRule type="expression" priority="4174" id="{A1C4DFB1-E60D-4FA1-97CF-F66FD49F1942}">
            <xm:f>'FX Card'!$F$1=2</xm:f>
            <x14:dxf>
              <numFmt numFmtId="182" formatCode="\A\R\ &quot;$&quot;#,##0.00"/>
            </x14:dxf>
          </x14:cfRule>
          <x14:cfRule type="expression" priority="4175" id="{4874C33D-BCFD-463F-9E94-86ADD5C32C98}">
            <xm:f>'FX Card'!$F$1=1</xm:f>
            <x14:dxf>
              <numFmt numFmtId="166" formatCode="&quot;$&quot;#,##0.00"/>
            </x14:dxf>
          </x14:cfRule>
          <xm:sqref>AQ479</xm:sqref>
        </x14:conditionalFormatting>
        <x14:conditionalFormatting xmlns:xm="http://schemas.microsoft.com/office/excel/2006/main">
          <x14:cfRule type="expression" priority="4176" id="{A53CFC20-537F-49D9-A60F-6AD7EEA95B61}">
            <xm:f>'FX Card'!$F$1=25</xm:f>
            <x14:dxf>
              <numFmt numFmtId="183" formatCode="\R\ #,##0.00"/>
            </x14:dxf>
          </x14:cfRule>
          <x14:cfRule type="expression" priority="4177" id="{6FB64536-EB26-4EDF-B053-9C6445158369}">
            <xm:f>'FX Card'!$F$1=24</xm:f>
            <x14:dxf>
              <numFmt numFmtId="180" formatCode="\T\W\ &quot;$&quot;\ #,##0.00"/>
            </x14:dxf>
          </x14:cfRule>
          <x14:cfRule type="expression" priority="4178" id="{943E9CBA-F61E-479F-8BB9-46483C7BAFD4}">
            <xm:f>'FX Card'!$F$1=23</xm:f>
            <x14:dxf>
              <numFmt numFmtId="199" formatCode="#,##0.00\ [$₺-41F]"/>
            </x14:dxf>
          </x14:cfRule>
          <x14:cfRule type="expression" priority="4179" id="{B71AC9A5-D452-44D0-A0E9-899611FEA8B3}">
            <xm:f>'FX Card'!$F$1=22</xm:f>
            <x14:dxf>
              <numFmt numFmtId="173" formatCode="\k\r\ #,##0.00"/>
            </x14:dxf>
          </x14:cfRule>
          <x14:cfRule type="expression" priority="4180" id="{4FD92BB5-436F-40F6-BFB3-FF9F7597C7D1}">
            <xm:f>'FX Card'!$F$1=21</xm:f>
            <x14:dxf>
              <numFmt numFmtId="197" formatCode="\﷼\ #,##0.000"/>
            </x14:dxf>
          </x14:cfRule>
          <x14:cfRule type="expression" priority="4181" id="{E2FA06DE-9A5A-42F3-B13F-5FF1020DD9D8}">
            <xm:f>'FX Card'!$F$1=20</xm:f>
            <x14:dxf>
              <numFmt numFmtId="181" formatCode="\р\у\б\ #,##0.00"/>
            </x14:dxf>
          </x14:cfRule>
          <x14:cfRule type="expression" priority="4182" id="{0CE9E30E-506D-4E17-873D-CE40FB5E5A85}">
            <xm:f>'FX Card'!$F$1=19</xm:f>
            <x14:dxf>
              <numFmt numFmtId="196" formatCode="\M\X\ &quot;$&quot;\ #,##0.00"/>
            </x14:dxf>
          </x14:cfRule>
          <x14:cfRule type="expression" priority="4183" id="{51EA7BAC-AD7E-4B86-9395-B3945C603FC4}">
            <xm:f>'FX Card'!$F$1=18</xm:f>
            <x14:dxf>
              <numFmt numFmtId="195" formatCode="[$RM-43E]#,##0.00"/>
            </x14:dxf>
          </x14:cfRule>
          <x14:cfRule type="expression" priority="4184" id="{791E8083-0C98-4D9D-8E5A-348CF2DF09A1}">
            <xm:f>'FX Card'!$F$1=17</xm:f>
            <x14:dxf>
              <numFmt numFmtId="198" formatCode="\N\Z\ &quot;$&quot;\ #,##0.00"/>
            </x14:dxf>
          </x14:cfRule>
          <x14:cfRule type="expression" priority="4185" id="{A7F2C012-CC29-4560-A85B-BE35527C42C4}">
            <xm:f>'FX Card'!$F$1=16</xm:f>
            <x14:dxf>
              <numFmt numFmtId="173" formatCode="\k\r\ #,##0.00"/>
            </x14:dxf>
          </x14:cfRule>
          <x14:cfRule type="expression" priority="4186" id="{F02F908C-4A93-46F5-9CCB-31154A81A133}">
            <xm:f>'FX Card'!$F$1=15</xm:f>
            <x14:dxf>
              <numFmt numFmtId="179" formatCode="[$₩-412]#,##0.00"/>
            </x14:dxf>
          </x14:cfRule>
          <x14:cfRule type="expression" priority="4187" id="{C5A3A92F-4C03-4BF4-96E9-D09624E0654D}">
            <xm:f>'FX Card'!$F$1=14</xm:f>
            <x14:dxf>
              <numFmt numFmtId="178" formatCode="[$¥-411]#,##0.00"/>
            </x14:dxf>
          </x14:cfRule>
          <x14:cfRule type="expression" priority="4188" id="{3A1998A5-831D-44A3-B2A7-5E27F0D13BE3}">
            <xm:f>'FX Card'!$F$1=13</xm:f>
            <x14:dxf>
              <numFmt numFmtId="206" formatCode="[$₹-445]\ #,##0.00"/>
            </x14:dxf>
          </x14:cfRule>
          <x14:cfRule type="expression" priority="4189" id="{7F08A971-2B30-499C-B4CB-046A196877AD}">
            <xm:f>'FX Card'!$F$1=12</xm:f>
            <x14:dxf>
              <numFmt numFmtId="176" formatCode="\R\p\ #,##0.00"/>
            </x14:dxf>
          </x14:cfRule>
          <x14:cfRule type="expression" priority="4190" id="{CC9F8BDD-8152-4CDC-8D7C-459E578839A3}">
            <xm:f>'FX Card'!$F$1=11</xm:f>
            <x14:dxf>
              <numFmt numFmtId="194" formatCode="\H\K\ &quot;$&quot;\ #,##0.00"/>
            </x14:dxf>
          </x14:cfRule>
          <x14:cfRule type="expression" priority="4191" id="{0C02E304-D427-44A1-8E50-6146F742CBFA}">
            <xm:f>'FX Card'!$F$1=10</xm:f>
            <x14:dxf>
              <numFmt numFmtId="175" formatCode="[$£-809]#,##0.00"/>
            </x14:dxf>
          </x14:cfRule>
          <x14:cfRule type="expression" priority="4192" id="{F69D61E0-1472-49BF-9DDA-15FD8B7C01D5}">
            <xm:f>'FX Card'!$F$1=9</xm:f>
            <x14:dxf>
              <numFmt numFmtId="174" formatCode="[$€-2]\ #,##0.00"/>
            </x14:dxf>
          </x14:cfRule>
          <x14:cfRule type="expression" priority="4193" id="{30E2D08B-7DA4-4B64-9EB7-532F16585850}">
            <xm:f>'FX Card'!$F$1=8</xm:f>
            <x14:dxf>
              <numFmt numFmtId="173" formatCode="\k\r\ #,##0.00"/>
            </x14:dxf>
          </x14:cfRule>
          <x14:cfRule type="expression" priority="4194" id="{C21EFC0A-6F39-4CBA-A14E-B8D8DE370EFA}">
            <xm:f>'FX Card'!$F$1=7</xm:f>
            <x14:dxf>
              <numFmt numFmtId="172" formatCode="[$¥-804]#,##0.00"/>
            </x14:dxf>
          </x14:cfRule>
          <x14:cfRule type="expression" priority="4195" id="{DCDB8BFD-44F2-4BC2-9CCE-21CB0168AA57}">
            <xm:f>'FX Card'!$F$1=6</xm:f>
            <x14:dxf>
              <numFmt numFmtId="171" formatCode="\F\r\ #,##0.00"/>
            </x14:dxf>
          </x14:cfRule>
          <x14:cfRule type="expression" priority="4196" id="{6D2C39CB-2C81-4120-B309-A075550B1C6D}">
            <xm:f>'FX Card'!$F$1=5</xm:f>
            <x14:dxf>
              <numFmt numFmtId="170" formatCode="\C\A\ &quot;$&quot;\ #,##0.00"/>
            </x14:dxf>
          </x14:cfRule>
          <x14:cfRule type="expression" priority="4197" id="{56437060-3FB1-4A7C-8126-30C2AF103C77}">
            <xm:f>'FX Card'!$F$1=4</xm:f>
            <x14:dxf>
              <numFmt numFmtId="192" formatCode="[$R$-416]\ #,##0.00"/>
            </x14:dxf>
          </x14:cfRule>
          <x14:cfRule type="expression" priority="4198" id="{70D32C4B-0BE6-455B-8382-8507CB015537}">
            <xm:f>'FX Card'!$F$1=3</xm:f>
            <x14:dxf>
              <numFmt numFmtId="169" formatCode="\A\U\ &quot;$&quot;\ #,##0.00"/>
            </x14:dxf>
          </x14:cfRule>
          <x14:cfRule type="expression" priority="4199" id="{A364DC67-7ECA-4295-B6F4-7E1C2CE585EF}">
            <xm:f>'FX Card'!$F$1=2</xm:f>
            <x14:dxf>
              <numFmt numFmtId="182" formatCode="\A\R\ &quot;$&quot;#,##0.00"/>
            </x14:dxf>
          </x14:cfRule>
          <x14:cfRule type="expression" priority="4200" id="{F056DD1A-96BA-4E95-99B5-E1CDEA7CADFE}">
            <xm:f>'FX Card'!$F$1=1</xm:f>
            <x14:dxf>
              <numFmt numFmtId="166" formatCode="&quot;$&quot;#,##0.00"/>
            </x14:dxf>
          </x14:cfRule>
          <xm:sqref>AS472:AW472 AS477:AW477</xm:sqref>
        </x14:conditionalFormatting>
        <x14:conditionalFormatting xmlns:xm="http://schemas.microsoft.com/office/excel/2006/main">
          <x14:cfRule type="expression" priority="4101" id="{88B8B98B-194A-442D-9300-0B30F0A9D677}">
            <xm:f>'FX Card'!$F$1=25</xm:f>
            <x14:dxf>
              <numFmt numFmtId="183" formatCode="\R\ #,##0.00"/>
            </x14:dxf>
          </x14:cfRule>
          <x14:cfRule type="expression" priority="4102" id="{57DD6D59-5626-46B2-9211-978811E78BC4}">
            <xm:f>'FX Card'!$F$1=24</xm:f>
            <x14:dxf>
              <numFmt numFmtId="180" formatCode="\T\W\ &quot;$&quot;\ #,##0.00"/>
            </x14:dxf>
          </x14:cfRule>
          <x14:cfRule type="expression" priority="4103" id="{F2E9EE42-5E44-435E-89D6-3B240B6432A6}">
            <xm:f>'FX Card'!$F$1=23</xm:f>
            <x14:dxf>
              <numFmt numFmtId="199" formatCode="#,##0.00\ [$₺-41F]"/>
            </x14:dxf>
          </x14:cfRule>
          <x14:cfRule type="expression" priority="4104" id="{0BD3C992-DC02-4EEF-8024-5683AD35ECDB}">
            <xm:f>'FX Card'!$F$1=22</xm:f>
            <x14:dxf>
              <numFmt numFmtId="173" formatCode="\k\r\ #,##0.00"/>
            </x14:dxf>
          </x14:cfRule>
          <x14:cfRule type="expression" priority="4105" id="{1C2F9922-3313-448E-8B8D-68B728CD40A4}">
            <xm:f>'FX Card'!$F$1=21</xm:f>
            <x14:dxf>
              <numFmt numFmtId="197" formatCode="\﷼\ #,##0.000"/>
            </x14:dxf>
          </x14:cfRule>
          <x14:cfRule type="expression" priority="4106" id="{309C85A7-2BD2-432D-B3B6-CE148C16B4D1}">
            <xm:f>'FX Card'!$F$1=20</xm:f>
            <x14:dxf>
              <numFmt numFmtId="181" formatCode="\р\у\б\ #,##0.00"/>
            </x14:dxf>
          </x14:cfRule>
          <x14:cfRule type="expression" priority="4107" id="{5CF7E870-95B7-4EFE-8D62-46DB05A22D8E}">
            <xm:f>'FX Card'!$F$1=19</xm:f>
            <x14:dxf>
              <numFmt numFmtId="196" formatCode="\M\X\ &quot;$&quot;\ #,##0.00"/>
            </x14:dxf>
          </x14:cfRule>
          <x14:cfRule type="expression" priority="4108" id="{7F487593-40DB-49E3-A69F-E73C66C69749}">
            <xm:f>'FX Card'!$F$1=18</xm:f>
            <x14:dxf>
              <numFmt numFmtId="195" formatCode="[$RM-43E]#,##0.00"/>
            </x14:dxf>
          </x14:cfRule>
          <x14:cfRule type="expression" priority="4109" id="{8B4BCB33-22DB-468F-B008-EFA3F840ADF2}">
            <xm:f>'FX Card'!$F$1=17</xm:f>
            <x14:dxf>
              <numFmt numFmtId="198" formatCode="\N\Z\ &quot;$&quot;\ #,##0.00"/>
            </x14:dxf>
          </x14:cfRule>
          <x14:cfRule type="expression" priority="4110" id="{7341FFC7-6B43-4121-AACD-5078DFD2D367}">
            <xm:f>'FX Card'!$F$1=16</xm:f>
            <x14:dxf>
              <numFmt numFmtId="173" formatCode="\k\r\ #,##0.00"/>
            </x14:dxf>
          </x14:cfRule>
          <x14:cfRule type="expression" priority="4111" id="{A3EDAA90-2C10-44B8-8D13-D442DE199AE2}">
            <xm:f>'FX Card'!$F$1=15</xm:f>
            <x14:dxf>
              <numFmt numFmtId="179" formatCode="[$₩-412]#,##0.00"/>
            </x14:dxf>
          </x14:cfRule>
          <x14:cfRule type="expression" priority="4112" id="{D9C495BC-633E-443D-A7D7-F1DDD987EA58}">
            <xm:f>'FX Card'!$F$1=14</xm:f>
            <x14:dxf>
              <numFmt numFmtId="178" formatCode="[$¥-411]#,##0.00"/>
            </x14:dxf>
          </x14:cfRule>
          <x14:cfRule type="expression" priority="4113" id="{EC1220D9-89AA-46E4-83DB-4B168F450F62}">
            <xm:f>'FX Card'!$F$1=13</xm:f>
            <x14:dxf>
              <numFmt numFmtId="206" formatCode="[$₹-445]\ #,##0.00"/>
            </x14:dxf>
          </x14:cfRule>
          <x14:cfRule type="expression" priority="4114" id="{D94AE649-84CA-4AA3-A490-5946919E13B2}">
            <xm:f>'FX Card'!$F$1=12</xm:f>
            <x14:dxf>
              <numFmt numFmtId="176" formatCode="\R\p\ #,##0.00"/>
            </x14:dxf>
          </x14:cfRule>
          <x14:cfRule type="expression" priority="4115" id="{FEB4014F-1BC7-4F79-AA36-95BE08BCC53C}">
            <xm:f>'FX Card'!$F$1=11</xm:f>
            <x14:dxf>
              <numFmt numFmtId="194" formatCode="\H\K\ &quot;$&quot;\ #,##0.00"/>
            </x14:dxf>
          </x14:cfRule>
          <x14:cfRule type="expression" priority="4116" id="{6610DAC5-895D-4930-A4D4-760D9A519084}">
            <xm:f>'FX Card'!$F$1=10</xm:f>
            <x14:dxf>
              <numFmt numFmtId="175" formatCode="[$£-809]#,##0.00"/>
            </x14:dxf>
          </x14:cfRule>
          <x14:cfRule type="expression" priority="4117" id="{D47606B0-ED56-40D0-BBF1-AF104B5EE731}">
            <xm:f>'FX Card'!$F$1=9</xm:f>
            <x14:dxf>
              <numFmt numFmtId="174" formatCode="[$€-2]\ #,##0.00"/>
            </x14:dxf>
          </x14:cfRule>
          <x14:cfRule type="expression" priority="4118" id="{9AFF5A32-B74C-4808-9745-584ADD9A0EF6}">
            <xm:f>'FX Card'!$F$1=8</xm:f>
            <x14:dxf>
              <numFmt numFmtId="173" formatCode="\k\r\ #,##0.00"/>
            </x14:dxf>
          </x14:cfRule>
          <x14:cfRule type="expression" priority="4119" id="{C82F76EE-C8B2-495A-B80B-DDFF433FAED1}">
            <xm:f>'FX Card'!$F$1=7</xm:f>
            <x14:dxf>
              <numFmt numFmtId="172" formatCode="[$¥-804]#,##0.00"/>
            </x14:dxf>
          </x14:cfRule>
          <x14:cfRule type="expression" priority="4120" id="{31863C50-43F3-42C9-B657-3A517E47AC81}">
            <xm:f>'FX Card'!$F$1=6</xm:f>
            <x14:dxf>
              <numFmt numFmtId="171" formatCode="\F\r\ #,##0.00"/>
            </x14:dxf>
          </x14:cfRule>
          <x14:cfRule type="expression" priority="4121" id="{62941486-8AB4-4D56-9AE5-3D0DA3FED073}">
            <xm:f>'FX Card'!$F$1=5</xm:f>
            <x14:dxf>
              <numFmt numFmtId="170" formatCode="\C\A\ &quot;$&quot;\ #,##0.00"/>
            </x14:dxf>
          </x14:cfRule>
          <x14:cfRule type="expression" priority="4122" id="{DD8231C3-39EC-4AD0-A2F9-62F534F81B49}">
            <xm:f>'FX Card'!$F$1=4</xm:f>
            <x14:dxf>
              <numFmt numFmtId="192" formatCode="[$R$-416]\ #,##0.00"/>
            </x14:dxf>
          </x14:cfRule>
          <x14:cfRule type="expression" priority="4123" id="{34B010DF-ED0A-476D-B0BA-3C801776D23F}">
            <xm:f>'FX Card'!$F$1=3</xm:f>
            <x14:dxf>
              <numFmt numFmtId="169" formatCode="\A\U\ &quot;$&quot;\ #,##0.00"/>
            </x14:dxf>
          </x14:cfRule>
          <x14:cfRule type="expression" priority="4124" id="{66EAA2EF-3FF8-406B-B0C7-ED5EB990E110}">
            <xm:f>'FX Card'!$F$1=2</xm:f>
            <x14:dxf>
              <numFmt numFmtId="182" formatCode="\A\R\ &quot;$&quot;#,##0.00"/>
            </x14:dxf>
          </x14:cfRule>
          <x14:cfRule type="expression" priority="4125" id="{0BBA19BE-EF07-4CE3-BFAD-68EF19D7DF9F}">
            <xm:f>'FX Card'!$F$1=1</xm:f>
            <x14:dxf>
              <numFmt numFmtId="166" formatCode="&quot;$&quot;#,##0.00"/>
            </x14:dxf>
          </x14:cfRule>
          <xm:sqref>AS481:BA481 AS482:AW482</xm:sqref>
        </x14:conditionalFormatting>
        <x14:conditionalFormatting xmlns:xm="http://schemas.microsoft.com/office/excel/2006/main">
          <x14:cfRule type="expression" priority="4076" id="{103D44C7-3F11-43D3-A107-358427C4D2C9}">
            <xm:f>'FX Card'!$F$1=25</xm:f>
            <x14:dxf>
              <numFmt numFmtId="183" formatCode="\R\ #,##0.00"/>
            </x14:dxf>
          </x14:cfRule>
          <x14:cfRule type="expression" priority="4077" id="{B08C23A0-1EF7-4A1B-AFE8-50AB39AE6D26}">
            <xm:f>'FX Card'!$F$1=24</xm:f>
            <x14:dxf>
              <numFmt numFmtId="180" formatCode="\T\W\ &quot;$&quot;\ #,##0.00"/>
            </x14:dxf>
          </x14:cfRule>
          <x14:cfRule type="expression" priority="4078" id="{A5706AE4-F140-42DB-B12A-2F71F3AAF91B}">
            <xm:f>'FX Card'!$F$1=23</xm:f>
            <x14:dxf>
              <numFmt numFmtId="199" formatCode="#,##0.00\ [$₺-41F]"/>
            </x14:dxf>
          </x14:cfRule>
          <x14:cfRule type="expression" priority="4079" id="{A3B9F19E-F9CE-4462-8078-440254E156DA}">
            <xm:f>'FX Card'!$F$1=22</xm:f>
            <x14:dxf>
              <numFmt numFmtId="173" formatCode="\k\r\ #,##0.00"/>
            </x14:dxf>
          </x14:cfRule>
          <x14:cfRule type="expression" priority="4080" id="{D5FC4A98-E808-4FAF-BF50-0095092BB97C}">
            <xm:f>'FX Card'!$F$1=21</xm:f>
            <x14:dxf>
              <numFmt numFmtId="197" formatCode="\﷼\ #,##0.000"/>
            </x14:dxf>
          </x14:cfRule>
          <x14:cfRule type="expression" priority="4081" id="{7C00A78A-D053-4095-9322-EE92AFF9BF86}">
            <xm:f>'FX Card'!$F$1=20</xm:f>
            <x14:dxf>
              <numFmt numFmtId="181" formatCode="\р\у\б\ #,##0.00"/>
            </x14:dxf>
          </x14:cfRule>
          <x14:cfRule type="expression" priority="4082" id="{2D1EB9FB-988C-4AB0-AF46-0EE733CE29D4}">
            <xm:f>'FX Card'!$F$1=19</xm:f>
            <x14:dxf>
              <numFmt numFmtId="196" formatCode="\M\X\ &quot;$&quot;\ #,##0.00"/>
            </x14:dxf>
          </x14:cfRule>
          <x14:cfRule type="expression" priority="4083" id="{CAF83960-EE52-4235-B355-B989B8FBD996}">
            <xm:f>'FX Card'!$F$1=18</xm:f>
            <x14:dxf>
              <numFmt numFmtId="195" formatCode="[$RM-43E]#,##0.00"/>
            </x14:dxf>
          </x14:cfRule>
          <x14:cfRule type="expression" priority="4084" id="{10BF85B2-1C7E-4EB7-82B0-98E821730C9F}">
            <xm:f>'FX Card'!$F$1=17</xm:f>
            <x14:dxf>
              <numFmt numFmtId="198" formatCode="\N\Z\ &quot;$&quot;\ #,##0.00"/>
            </x14:dxf>
          </x14:cfRule>
          <x14:cfRule type="expression" priority="4085" id="{F6BAAEEF-190D-4F19-838C-E144D57B6442}">
            <xm:f>'FX Card'!$F$1=16</xm:f>
            <x14:dxf>
              <numFmt numFmtId="173" formatCode="\k\r\ #,##0.00"/>
            </x14:dxf>
          </x14:cfRule>
          <x14:cfRule type="expression" priority="4086" id="{0D22F7A8-D156-4AA2-9706-D7DFA3F0CD6A}">
            <xm:f>'FX Card'!$F$1=15</xm:f>
            <x14:dxf>
              <numFmt numFmtId="179" formatCode="[$₩-412]#,##0.00"/>
            </x14:dxf>
          </x14:cfRule>
          <x14:cfRule type="expression" priority="4087" id="{6FF06015-39C2-4250-8852-8C14A9C1BE41}">
            <xm:f>'FX Card'!$F$1=14</xm:f>
            <x14:dxf>
              <numFmt numFmtId="178" formatCode="[$¥-411]#,##0.00"/>
            </x14:dxf>
          </x14:cfRule>
          <x14:cfRule type="expression" priority="4088" id="{F31132C9-0552-40A1-9BBE-ECAF9522A0B6}">
            <xm:f>'FX Card'!$F$1=13</xm:f>
            <x14:dxf>
              <numFmt numFmtId="206" formatCode="[$₹-445]\ #,##0.00"/>
            </x14:dxf>
          </x14:cfRule>
          <x14:cfRule type="expression" priority="4089" id="{C28D6E9E-91E7-4CF0-A5E8-6F4AA56269C4}">
            <xm:f>'FX Card'!$F$1=12</xm:f>
            <x14:dxf>
              <numFmt numFmtId="176" formatCode="\R\p\ #,##0.00"/>
            </x14:dxf>
          </x14:cfRule>
          <x14:cfRule type="expression" priority="4090" id="{2863D64B-AFA4-4D36-A822-A539ECE99D0B}">
            <xm:f>'FX Card'!$F$1=11</xm:f>
            <x14:dxf>
              <numFmt numFmtId="194" formatCode="\H\K\ &quot;$&quot;\ #,##0.00"/>
            </x14:dxf>
          </x14:cfRule>
          <x14:cfRule type="expression" priority="4091" id="{3E15E761-6302-426E-84AB-B3A753AFC200}">
            <xm:f>'FX Card'!$F$1=10</xm:f>
            <x14:dxf>
              <numFmt numFmtId="175" formatCode="[$£-809]#,##0.00"/>
            </x14:dxf>
          </x14:cfRule>
          <x14:cfRule type="expression" priority="4092" id="{ABEF85FD-6C8C-4543-814B-E75B3031D0D0}">
            <xm:f>'FX Card'!$F$1=9</xm:f>
            <x14:dxf>
              <numFmt numFmtId="174" formatCode="[$€-2]\ #,##0.00"/>
            </x14:dxf>
          </x14:cfRule>
          <x14:cfRule type="expression" priority="4093" id="{2E9D1095-040B-4F59-856A-589D475769D5}">
            <xm:f>'FX Card'!$F$1=8</xm:f>
            <x14:dxf>
              <numFmt numFmtId="173" formatCode="\k\r\ #,##0.00"/>
            </x14:dxf>
          </x14:cfRule>
          <x14:cfRule type="expression" priority="4094" id="{2DFBC2A5-59E3-45F1-8BBA-6A358731B121}">
            <xm:f>'FX Card'!$F$1=7</xm:f>
            <x14:dxf>
              <numFmt numFmtId="172" formatCode="[$¥-804]#,##0.00"/>
            </x14:dxf>
          </x14:cfRule>
          <x14:cfRule type="expression" priority="4095" id="{ECE85310-1C3B-4141-995B-E747A6DDC207}">
            <xm:f>'FX Card'!$F$1=6</xm:f>
            <x14:dxf>
              <numFmt numFmtId="171" formatCode="\F\r\ #,##0.00"/>
            </x14:dxf>
          </x14:cfRule>
          <x14:cfRule type="expression" priority="4096" id="{0D5E6CBD-9796-498A-A45B-22CF6BCB65AF}">
            <xm:f>'FX Card'!$F$1=5</xm:f>
            <x14:dxf>
              <numFmt numFmtId="170" formatCode="\C\A\ &quot;$&quot;\ #,##0.00"/>
            </x14:dxf>
          </x14:cfRule>
          <x14:cfRule type="expression" priority="4097" id="{FF2FADA5-6C57-4AB8-83FF-2836B28F9437}">
            <xm:f>'FX Card'!$F$1=4</xm:f>
            <x14:dxf>
              <numFmt numFmtId="192" formatCode="[$R$-416]\ #,##0.00"/>
            </x14:dxf>
          </x14:cfRule>
          <x14:cfRule type="expression" priority="4098" id="{E7EA9BAF-8D7A-4A4F-80E4-E943CD4D9207}">
            <xm:f>'FX Card'!$F$1=3</xm:f>
            <x14:dxf>
              <numFmt numFmtId="169" formatCode="\A\U\ &quot;$&quot;\ #,##0.00"/>
            </x14:dxf>
          </x14:cfRule>
          <x14:cfRule type="expression" priority="4099" id="{A5811B73-6109-4BA6-9DAC-1D6461D111CB}">
            <xm:f>'FX Card'!$F$1=2</xm:f>
            <x14:dxf>
              <numFmt numFmtId="182" formatCode="\A\R\ &quot;$&quot;#,##0.00"/>
            </x14:dxf>
          </x14:cfRule>
          <x14:cfRule type="expression" priority="4100" id="{5F82A9B3-674C-42A7-A0AC-435C6BA932AF}">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4026" id="{3DB47BB3-7B35-4BD8-AC7D-85F993A9A112}">
            <xm:f>'FX Card'!$F$1=25</xm:f>
            <x14:dxf>
              <numFmt numFmtId="183" formatCode="\R\ #,##0.00"/>
            </x14:dxf>
          </x14:cfRule>
          <x14:cfRule type="expression" priority="4027" id="{1E935A6D-9316-485E-B6F7-664BC6272A33}">
            <xm:f>'FX Card'!$F$1=24</xm:f>
            <x14:dxf>
              <numFmt numFmtId="180" formatCode="\T\W\ &quot;$&quot;\ #,##0.00"/>
            </x14:dxf>
          </x14:cfRule>
          <x14:cfRule type="expression" priority="4028" id="{2A392107-1D6E-4796-B32F-4D95BE4B88C1}">
            <xm:f>'FX Card'!$F$1=23</xm:f>
            <x14:dxf>
              <numFmt numFmtId="199" formatCode="#,##0.00\ [$₺-41F]"/>
            </x14:dxf>
          </x14:cfRule>
          <x14:cfRule type="expression" priority="4029" id="{4AE5B4A9-988A-4A5A-9B85-ABB939C3DAA3}">
            <xm:f>'FX Card'!$F$1=22</xm:f>
            <x14:dxf>
              <numFmt numFmtId="173" formatCode="\k\r\ #,##0.00"/>
            </x14:dxf>
          </x14:cfRule>
          <x14:cfRule type="expression" priority="4030" id="{00FB1022-5177-4C9F-B219-15FB3E015DB7}">
            <xm:f>'FX Card'!$F$1=21</xm:f>
            <x14:dxf>
              <numFmt numFmtId="197" formatCode="\﷼\ #,##0.000"/>
            </x14:dxf>
          </x14:cfRule>
          <x14:cfRule type="expression" priority="4031" id="{2213C2C1-F6B8-493B-9895-89592CEE32F0}">
            <xm:f>'FX Card'!$F$1=20</xm:f>
            <x14:dxf>
              <numFmt numFmtId="181" formatCode="\р\у\б\ #,##0.00"/>
            </x14:dxf>
          </x14:cfRule>
          <x14:cfRule type="expression" priority="4032" id="{38E6EE2F-5B26-45ED-888E-AE29246EE09E}">
            <xm:f>'FX Card'!$F$1=19</xm:f>
            <x14:dxf>
              <numFmt numFmtId="196" formatCode="\M\X\ &quot;$&quot;\ #,##0.00"/>
            </x14:dxf>
          </x14:cfRule>
          <x14:cfRule type="expression" priority="4033" id="{3FD4C6BA-E879-4603-AE55-866BDC9F822D}">
            <xm:f>'FX Card'!$F$1=18</xm:f>
            <x14:dxf>
              <numFmt numFmtId="195" formatCode="[$RM-43E]#,##0.00"/>
            </x14:dxf>
          </x14:cfRule>
          <x14:cfRule type="expression" priority="4034" id="{B816982C-1AF3-4250-B7E2-085F3C9EBBB7}">
            <xm:f>'FX Card'!$F$1=17</xm:f>
            <x14:dxf>
              <numFmt numFmtId="198" formatCode="\N\Z\ &quot;$&quot;\ #,##0.00"/>
            </x14:dxf>
          </x14:cfRule>
          <x14:cfRule type="expression" priority="4035" id="{A9953C12-EF4B-4CB5-8503-076E7BF29BCB}">
            <xm:f>'FX Card'!$F$1=16</xm:f>
            <x14:dxf>
              <numFmt numFmtId="173" formatCode="\k\r\ #,##0.00"/>
            </x14:dxf>
          </x14:cfRule>
          <x14:cfRule type="expression" priority="4036" id="{F871858A-4196-4A42-BB1A-CE6DC5CA2D7A}">
            <xm:f>'FX Card'!$F$1=15</xm:f>
            <x14:dxf>
              <numFmt numFmtId="179" formatCode="[$₩-412]#,##0.00"/>
            </x14:dxf>
          </x14:cfRule>
          <x14:cfRule type="expression" priority="4037" id="{F850F021-2BC4-4F9B-93AF-E0AADD7DD745}">
            <xm:f>'FX Card'!$F$1=14</xm:f>
            <x14:dxf>
              <numFmt numFmtId="178" formatCode="[$¥-411]#,##0.00"/>
            </x14:dxf>
          </x14:cfRule>
          <x14:cfRule type="expression" priority="4038" id="{662DC7B4-1A9E-4FE1-9F1A-9C86EA8A402A}">
            <xm:f>'FX Card'!$F$1=13</xm:f>
            <x14:dxf>
              <numFmt numFmtId="206" formatCode="[$₹-445]\ #,##0.00"/>
            </x14:dxf>
          </x14:cfRule>
          <x14:cfRule type="expression" priority="4039" id="{F9DF9558-CFB6-41E7-B1DD-C28DAE6942EC}">
            <xm:f>'FX Card'!$F$1=12</xm:f>
            <x14:dxf>
              <numFmt numFmtId="176" formatCode="\R\p\ #,##0.00"/>
            </x14:dxf>
          </x14:cfRule>
          <x14:cfRule type="expression" priority="4040" id="{B105DC6B-EACB-446E-A54C-33CAF1DACE38}">
            <xm:f>'FX Card'!$F$1=11</xm:f>
            <x14:dxf>
              <numFmt numFmtId="194" formatCode="\H\K\ &quot;$&quot;\ #,##0.00"/>
            </x14:dxf>
          </x14:cfRule>
          <x14:cfRule type="expression" priority="4041" id="{BC22B8D2-9D38-454D-BF44-B0365F019D7D}">
            <xm:f>'FX Card'!$F$1=10</xm:f>
            <x14:dxf>
              <numFmt numFmtId="175" formatCode="[$£-809]#,##0.00"/>
            </x14:dxf>
          </x14:cfRule>
          <x14:cfRule type="expression" priority="4042" id="{E9DC4FB1-A2F9-4426-BE41-8ADB1D72B1C5}">
            <xm:f>'FX Card'!$F$1=9</xm:f>
            <x14:dxf>
              <numFmt numFmtId="174" formatCode="[$€-2]\ #,##0.00"/>
            </x14:dxf>
          </x14:cfRule>
          <x14:cfRule type="expression" priority="4043" id="{1602C7E7-A24F-43BE-93B2-8E3C90D63DCF}">
            <xm:f>'FX Card'!$F$1=8</xm:f>
            <x14:dxf>
              <numFmt numFmtId="173" formatCode="\k\r\ #,##0.00"/>
            </x14:dxf>
          </x14:cfRule>
          <x14:cfRule type="expression" priority="4044" id="{DF046773-451D-41C5-8BB7-D8248E98D41C}">
            <xm:f>'FX Card'!$F$1=7</xm:f>
            <x14:dxf>
              <numFmt numFmtId="172" formatCode="[$¥-804]#,##0.00"/>
            </x14:dxf>
          </x14:cfRule>
          <x14:cfRule type="expression" priority="4045" id="{A56D5BD9-4DE9-4F1A-B685-13DB38989750}">
            <xm:f>'FX Card'!$F$1=6</xm:f>
            <x14:dxf>
              <numFmt numFmtId="171" formatCode="\F\r\ #,##0.00"/>
            </x14:dxf>
          </x14:cfRule>
          <x14:cfRule type="expression" priority="4046" id="{66A818C8-8E52-4C08-ADB1-3053E9D17C04}">
            <xm:f>'FX Card'!$F$1=5</xm:f>
            <x14:dxf>
              <numFmt numFmtId="170" formatCode="\C\A\ &quot;$&quot;\ #,##0.00"/>
            </x14:dxf>
          </x14:cfRule>
          <x14:cfRule type="expression" priority="4047" id="{F21D7F63-3B1A-41E5-B90B-0F951F251964}">
            <xm:f>'FX Card'!$F$1=4</xm:f>
            <x14:dxf>
              <numFmt numFmtId="192" formatCode="[$R$-416]\ #,##0.00"/>
            </x14:dxf>
          </x14:cfRule>
          <x14:cfRule type="expression" priority="4048" id="{4D34AD65-EB17-452A-B51B-9709B868D25F}">
            <xm:f>'FX Card'!$F$1=3</xm:f>
            <x14:dxf>
              <numFmt numFmtId="169" formatCode="\A\U\ &quot;$&quot;\ #,##0.00"/>
            </x14:dxf>
          </x14:cfRule>
          <x14:cfRule type="expression" priority="4049" id="{B200DC46-43B2-43FF-A6B3-A9793DAFE260}">
            <xm:f>'FX Card'!$F$1=2</xm:f>
            <x14:dxf>
              <numFmt numFmtId="182" formatCode="\A\R\ &quot;$&quot;#,##0.00"/>
            </x14:dxf>
          </x14:cfRule>
          <x14:cfRule type="expression" priority="4050" id="{6EFA96DA-ED8A-4F0D-8720-CE938631D145}">
            <xm:f>'FX Card'!$F$1=1</xm:f>
            <x14:dxf>
              <numFmt numFmtId="166" formatCode="&quot;$&quot;#,##0.00"/>
            </x14:dxf>
          </x14:cfRule>
          <xm:sqref>AQ487</xm:sqref>
        </x14:conditionalFormatting>
        <x14:conditionalFormatting xmlns:xm="http://schemas.microsoft.com/office/excel/2006/main">
          <x14:cfRule type="expression" priority="4051" id="{8351E122-E683-4529-AC4E-6BCB9FD55D4D}">
            <xm:f>'FX Card'!$F$1=25</xm:f>
            <x14:dxf>
              <numFmt numFmtId="183" formatCode="\R\ #,##0.00"/>
            </x14:dxf>
          </x14:cfRule>
          <x14:cfRule type="expression" priority="4052" id="{8D6775B7-BD83-403D-80C4-EE76FF9DDBE5}">
            <xm:f>'FX Card'!$F$1=24</xm:f>
            <x14:dxf>
              <numFmt numFmtId="180" formatCode="\T\W\ &quot;$&quot;\ #,##0.00"/>
            </x14:dxf>
          </x14:cfRule>
          <x14:cfRule type="expression" priority="4053" id="{A60C2223-B1A8-4F63-A4B6-BFBF77A21616}">
            <xm:f>'FX Card'!$F$1=23</xm:f>
            <x14:dxf>
              <numFmt numFmtId="199" formatCode="#,##0.00\ [$₺-41F]"/>
            </x14:dxf>
          </x14:cfRule>
          <x14:cfRule type="expression" priority="4054" id="{336BC14C-6406-4334-AB06-69C9EE140F4B}">
            <xm:f>'FX Card'!$F$1=22</xm:f>
            <x14:dxf>
              <numFmt numFmtId="173" formatCode="\k\r\ #,##0.00"/>
            </x14:dxf>
          </x14:cfRule>
          <x14:cfRule type="expression" priority="4055" id="{D0609F62-AB94-4133-B99D-5EC9DE57EEBC}">
            <xm:f>'FX Card'!$F$1=21</xm:f>
            <x14:dxf>
              <numFmt numFmtId="197" formatCode="\﷼\ #,##0.000"/>
            </x14:dxf>
          </x14:cfRule>
          <x14:cfRule type="expression" priority="4056" id="{9F867A7A-3F55-4AAD-B669-259B51EE2388}">
            <xm:f>'FX Card'!$F$1=20</xm:f>
            <x14:dxf>
              <numFmt numFmtId="181" formatCode="\р\у\б\ #,##0.00"/>
            </x14:dxf>
          </x14:cfRule>
          <x14:cfRule type="expression" priority="4057" id="{98FF6EDA-C1BE-41D2-82B9-2CABE820F31C}">
            <xm:f>'FX Card'!$F$1=19</xm:f>
            <x14:dxf>
              <numFmt numFmtId="196" formatCode="\M\X\ &quot;$&quot;\ #,##0.00"/>
            </x14:dxf>
          </x14:cfRule>
          <x14:cfRule type="expression" priority="4058" id="{0053E4F3-71D7-4FCC-BA38-BE3226E77733}">
            <xm:f>'FX Card'!$F$1=18</xm:f>
            <x14:dxf>
              <numFmt numFmtId="195" formatCode="[$RM-43E]#,##0.00"/>
            </x14:dxf>
          </x14:cfRule>
          <x14:cfRule type="expression" priority="4059" id="{414EE957-CA3D-4C05-9FA3-3650A87C8293}">
            <xm:f>'FX Card'!$F$1=17</xm:f>
            <x14:dxf>
              <numFmt numFmtId="198" formatCode="\N\Z\ &quot;$&quot;\ #,##0.00"/>
            </x14:dxf>
          </x14:cfRule>
          <x14:cfRule type="expression" priority="4060" id="{9520AA5B-B425-430B-A85F-148EA06D6FFA}">
            <xm:f>'FX Card'!$F$1=16</xm:f>
            <x14:dxf>
              <numFmt numFmtId="173" formatCode="\k\r\ #,##0.00"/>
            </x14:dxf>
          </x14:cfRule>
          <x14:cfRule type="expression" priority="4061" id="{3F3FF616-99D2-4223-BD21-D9EC1D4ACEC8}">
            <xm:f>'FX Card'!$F$1=15</xm:f>
            <x14:dxf>
              <numFmt numFmtId="179" formatCode="[$₩-412]#,##0.00"/>
            </x14:dxf>
          </x14:cfRule>
          <x14:cfRule type="expression" priority="4062" id="{A1BEC8BA-B3DB-4F02-BE8C-4EA5CAA76CCE}">
            <xm:f>'FX Card'!$F$1=14</xm:f>
            <x14:dxf>
              <numFmt numFmtId="178" formatCode="[$¥-411]#,##0.00"/>
            </x14:dxf>
          </x14:cfRule>
          <x14:cfRule type="expression" priority="4063" id="{CF54688F-2015-44EC-9C07-73D208F33211}">
            <xm:f>'FX Card'!$F$1=13</xm:f>
            <x14:dxf>
              <numFmt numFmtId="206" formatCode="[$₹-445]\ #,##0.00"/>
            </x14:dxf>
          </x14:cfRule>
          <x14:cfRule type="expression" priority="4064" id="{3148919C-2B34-4730-8F91-AB5037CAAF2C}">
            <xm:f>'FX Card'!$F$1=12</xm:f>
            <x14:dxf>
              <numFmt numFmtId="176" formatCode="\R\p\ #,##0.00"/>
            </x14:dxf>
          </x14:cfRule>
          <x14:cfRule type="expression" priority="4065" id="{4368E2CC-325E-4B06-8193-8CD0699911E3}">
            <xm:f>'FX Card'!$F$1=11</xm:f>
            <x14:dxf>
              <numFmt numFmtId="194" formatCode="\H\K\ &quot;$&quot;\ #,##0.00"/>
            </x14:dxf>
          </x14:cfRule>
          <x14:cfRule type="expression" priority="4066" id="{7323C6D3-A427-4B45-84E5-691B33395D4C}">
            <xm:f>'FX Card'!$F$1=10</xm:f>
            <x14:dxf>
              <numFmt numFmtId="175" formatCode="[$£-809]#,##0.00"/>
            </x14:dxf>
          </x14:cfRule>
          <x14:cfRule type="expression" priority="4067" id="{0F751384-A79A-4E83-991B-BFFBF8E3127B}">
            <xm:f>'FX Card'!$F$1=9</xm:f>
            <x14:dxf>
              <numFmt numFmtId="174" formatCode="[$€-2]\ #,##0.00"/>
            </x14:dxf>
          </x14:cfRule>
          <x14:cfRule type="expression" priority="4068" id="{DC19260C-2A8A-4682-8641-583A7842FB90}">
            <xm:f>'FX Card'!$F$1=8</xm:f>
            <x14:dxf>
              <numFmt numFmtId="173" formatCode="\k\r\ #,##0.00"/>
            </x14:dxf>
          </x14:cfRule>
          <x14:cfRule type="expression" priority="4069" id="{66734E80-8B65-4D94-A141-838F60DC2D60}">
            <xm:f>'FX Card'!$F$1=7</xm:f>
            <x14:dxf>
              <numFmt numFmtId="172" formatCode="[$¥-804]#,##0.00"/>
            </x14:dxf>
          </x14:cfRule>
          <x14:cfRule type="expression" priority="4070" id="{1A8ADBC6-BC78-4058-8448-C911B83FB026}">
            <xm:f>'FX Card'!$F$1=6</xm:f>
            <x14:dxf>
              <numFmt numFmtId="171" formatCode="\F\r\ #,##0.00"/>
            </x14:dxf>
          </x14:cfRule>
          <x14:cfRule type="expression" priority="4071" id="{43A0ACB9-7831-4FA0-8981-B0A548819404}">
            <xm:f>'FX Card'!$F$1=5</xm:f>
            <x14:dxf>
              <numFmt numFmtId="170" formatCode="\C\A\ &quot;$&quot;\ #,##0.00"/>
            </x14:dxf>
          </x14:cfRule>
          <x14:cfRule type="expression" priority="4072" id="{00C6193B-C3AA-48E6-898A-F09D45EA51A0}">
            <xm:f>'FX Card'!$F$1=4</xm:f>
            <x14:dxf>
              <numFmt numFmtId="192" formatCode="[$R$-416]\ #,##0.00"/>
            </x14:dxf>
          </x14:cfRule>
          <x14:cfRule type="expression" priority="4073" id="{2F346FA6-BCAD-4E96-83E4-1A7CBB03AE4B}">
            <xm:f>'FX Card'!$F$1=3</xm:f>
            <x14:dxf>
              <numFmt numFmtId="169" formatCode="\A\U\ &quot;$&quot;\ #,##0.00"/>
            </x14:dxf>
          </x14:cfRule>
          <x14:cfRule type="expression" priority="4074" id="{6AED82B5-E85A-4715-A36E-F6099F6F431C}">
            <xm:f>'FX Card'!$F$1=2</xm:f>
            <x14:dxf>
              <numFmt numFmtId="182" formatCode="\A\R\ &quot;$&quot;#,##0.00"/>
            </x14:dxf>
          </x14:cfRule>
          <x14:cfRule type="expression" priority="4075" id="{AFD3C04D-39BB-4087-AE84-9C9D81451B73}">
            <xm:f>'FX Card'!$F$1=1</xm:f>
            <x14:dxf>
              <numFmt numFmtId="166" formatCode="&quot;$&quot;#,##0.00"/>
            </x14:dxf>
          </x14:cfRule>
          <xm:sqref>AS484:AW484</xm:sqref>
        </x14:conditionalFormatting>
        <x14:conditionalFormatting xmlns:xm="http://schemas.microsoft.com/office/excel/2006/main">
          <x14:cfRule type="expression" priority="3976" id="{76B8B6DC-A525-4A80-B688-25FF43E3E5DB}">
            <xm:f>'FX Card'!$F$1=25</xm:f>
            <x14:dxf>
              <numFmt numFmtId="183" formatCode="\R\ #,##0.00"/>
            </x14:dxf>
          </x14:cfRule>
          <x14:cfRule type="expression" priority="3977" id="{10E94B16-5D1F-400F-945C-1A0465F35CE0}">
            <xm:f>'FX Card'!$F$1=24</xm:f>
            <x14:dxf>
              <numFmt numFmtId="180" formatCode="\T\W\ &quot;$&quot;\ #,##0.00"/>
            </x14:dxf>
          </x14:cfRule>
          <x14:cfRule type="expression" priority="3978" id="{6BB63701-37D0-4ABE-8A93-407428902B0D}">
            <xm:f>'FX Card'!$F$1=23</xm:f>
            <x14:dxf>
              <numFmt numFmtId="199" formatCode="#,##0.00\ [$₺-41F]"/>
            </x14:dxf>
          </x14:cfRule>
          <x14:cfRule type="expression" priority="3979" id="{376F7113-7EE9-4CFC-816D-CBADFC8CD015}">
            <xm:f>'FX Card'!$F$1=22</xm:f>
            <x14:dxf>
              <numFmt numFmtId="173" formatCode="\k\r\ #,##0.00"/>
            </x14:dxf>
          </x14:cfRule>
          <x14:cfRule type="expression" priority="3980" id="{BA98AA7B-28D0-4571-8D80-8A2A03E33277}">
            <xm:f>'FX Card'!$F$1=21</xm:f>
            <x14:dxf>
              <numFmt numFmtId="197" formatCode="\﷼\ #,##0.000"/>
            </x14:dxf>
          </x14:cfRule>
          <x14:cfRule type="expression" priority="3981" id="{147CF0F1-573E-4DBC-B817-3F366B5C154B}">
            <xm:f>'FX Card'!$F$1=20</xm:f>
            <x14:dxf>
              <numFmt numFmtId="181" formatCode="\р\у\б\ #,##0.00"/>
            </x14:dxf>
          </x14:cfRule>
          <x14:cfRule type="expression" priority="3982" id="{F2ADB2E5-D6FD-4BD3-8C79-378E6162C93E}">
            <xm:f>'FX Card'!$F$1=19</xm:f>
            <x14:dxf>
              <numFmt numFmtId="196" formatCode="\M\X\ &quot;$&quot;\ #,##0.00"/>
            </x14:dxf>
          </x14:cfRule>
          <x14:cfRule type="expression" priority="3983" id="{432B25D6-FDF9-4EAF-A71C-3C77E33E5559}">
            <xm:f>'FX Card'!$F$1=18</xm:f>
            <x14:dxf>
              <numFmt numFmtId="195" formatCode="[$RM-43E]#,##0.00"/>
            </x14:dxf>
          </x14:cfRule>
          <x14:cfRule type="expression" priority="3984" id="{3C78E033-7F11-4194-9B2C-F308C204727E}">
            <xm:f>'FX Card'!$F$1=17</xm:f>
            <x14:dxf>
              <numFmt numFmtId="198" formatCode="\N\Z\ &quot;$&quot;\ #,##0.00"/>
            </x14:dxf>
          </x14:cfRule>
          <x14:cfRule type="expression" priority="3985" id="{4E2DF417-6EF0-418A-90EA-D5BCFF1DF13B}">
            <xm:f>'FX Card'!$F$1=16</xm:f>
            <x14:dxf>
              <numFmt numFmtId="173" formatCode="\k\r\ #,##0.00"/>
            </x14:dxf>
          </x14:cfRule>
          <x14:cfRule type="expression" priority="3986" id="{3E8CAF9C-6CE9-4CA4-8AD8-232FE528980D}">
            <xm:f>'FX Card'!$F$1=15</xm:f>
            <x14:dxf>
              <numFmt numFmtId="179" formatCode="[$₩-412]#,##0.00"/>
            </x14:dxf>
          </x14:cfRule>
          <x14:cfRule type="expression" priority="3987" id="{79D02CED-FD6D-4388-BC0E-BF9003A05CAF}">
            <xm:f>'FX Card'!$F$1=14</xm:f>
            <x14:dxf>
              <numFmt numFmtId="178" formatCode="[$¥-411]#,##0.00"/>
            </x14:dxf>
          </x14:cfRule>
          <x14:cfRule type="expression" priority="3988" id="{82A5C0ED-DA76-41D7-8BC6-50AADCBDA30B}">
            <xm:f>'FX Card'!$F$1=13</xm:f>
            <x14:dxf>
              <numFmt numFmtId="206" formatCode="[$₹-445]\ #,##0.00"/>
            </x14:dxf>
          </x14:cfRule>
          <x14:cfRule type="expression" priority="3989" id="{0230BFC5-C1A4-40EB-BB85-526A8673993A}">
            <xm:f>'FX Card'!$F$1=12</xm:f>
            <x14:dxf>
              <numFmt numFmtId="176" formatCode="\R\p\ #,##0.00"/>
            </x14:dxf>
          </x14:cfRule>
          <x14:cfRule type="expression" priority="3990" id="{7871F12E-53B8-4540-A98C-0BCF11CB0968}">
            <xm:f>'FX Card'!$F$1=11</xm:f>
            <x14:dxf>
              <numFmt numFmtId="194" formatCode="\H\K\ &quot;$&quot;\ #,##0.00"/>
            </x14:dxf>
          </x14:cfRule>
          <x14:cfRule type="expression" priority="3991" id="{06BE9EEC-DE39-4B36-9B19-E92111542C88}">
            <xm:f>'FX Card'!$F$1=10</xm:f>
            <x14:dxf>
              <numFmt numFmtId="175" formatCode="[$£-809]#,##0.00"/>
            </x14:dxf>
          </x14:cfRule>
          <x14:cfRule type="expression" priority="3992" id="{C2E27CC5-9F8F-471F-AAEF-8BA68E62A6AD}">
            <xm:f>'FX Card'!$F$1=9</xm:f>
            <x14:dxf>
              <numFmt numFmtId="174" formatCode="[$€-2]\ #,##0.00"/>
            </x14:dxf>
          </x14:cfRule>
          <x14:cfRule type="expression" priority="3993" id="{BE4D314D-4EA2-422A-9AC2-474DEFB3335E}">
            <xm:f>'FX Card'!$F$1=8</xm:f>
            <x14:dxf>
              <numFmt numFmtId="173" formatCode="\k\r\ #,##0.00"/>
            </x14:dxf>
          </x14:cfRule>
          <x14:cfRule type="expression" priority="3994" id="{EC39A6F3-44CF-43AE-8250-D6CAB54D8F1A}">
            <xm:f>'FX Card'!$F$1=7</xm:f>
            <x14:dxf>
              <numFmt numFmtId="172" formatCode="[$¥-804]#,##0.00"/>
            </x14:dxf>
          </x14:cfRule>
          <x14:cfRule type="expression" priority="3995" id="{3EAC932D-C51E-4886-AF64-9462C08B3EB8}">
            <xm:f>'FX Card'!$F$1=6</xm:f>
            <x14:dxf>
              <numFmt numFmtId="171" formatCode="\F\r\ #,##0.00"/>
            </x14:dxf>
          </x14:cfRule>
          <x14:cfRule type="expression" priority="3996" id="{7273D477-62B8-4709-A8C1-38DD7BE990C5}">
            <xm:f>'FX Card'!$F$1=5</xm:f>
            <x14:dxf>
              <numFmt numFmtId="170" formatCode="\C\A\ &quot;$&quot;\ #,##0.00"/>
            </x14:dxf>
          </x14:cfRule>
          <x14:cfRule type="expression" priority="3997" id="{18D678ED-BA05-4631-8B2B-F4D1B018309D}">
            <xm:f>'FX Card'!$F$1=4</xm:f>
            <x14:dxf>
              <numFmt numFmtId="192" formatCode="[$R$-416]\ #,##0.00"/>
            </x14:dxf>
          </x14:cfRule>
          <x14:cfRule type="expression" priority="3998" id="{CF8F0B2A-614E-427A-B7B5-720F1F967671}">
            <xm:f>'FX Card'!$F$1=3</xm:f>
            <x14:dxf>
              <numFmt numFmtId="169" formatCode="\A\U\ &quot;$&quot;\ #,##0.00"/>
            </x14:dxf>
          </x14:cfRule>
          <x14:cfRule type="expression" priority="3999" id="{86DEA0DD-922F-4A0E-B332-03EBED963A2D}">
            <xm:f>'FX Card'!$F$1=2</xm:f>
            <x14:dxf>
              <numFmt numFmtId="182" formatCode="\A\R\ &quot;$&quot;#,##0.00"/>
            </x14:dxf>
          </x14:cfRule>
          <x14:cfRule type="expression" priority="4000" id="{26EDDBF6-7CE4-493E-8439-89B35C78904C}">
            <xm:f>'FX Card'!$F$1=1</xm:f>
            <x14:dxf>
              <numFmt numFmtId="166" formatCode="&quot;$&quot;#,##0.00"/>
            </x14:dxf>
          </x14:cfRule>
          <xm:sqref>AX482</xm:sqref>
        </x14:conditionalFormatting>
        <x14:conditionalFormatting xmlns:xm="http://schemas.microsoft.com/office/excel/2006/main">
          <x14:cfRule type="expression" priority="3926" id="{413F0A69-53B7-470D-BB8E-E5A4D5BAE09A}">
            <xm:f>'FX Card'!$F$1=25</xm:f>
            <x14:dxf>
              <numFmt numFmtId="183" formatCode="\R\ #,##0.00"/>
            </x14:dxf>
          </x14:cfRule>
          <x14:cfRule type="expression" priority="3927" id="{37AB8405-7229-40BB-8AE4-FE55FBEE80E1}">
            <xm:f>'FX Card'!$F$1=24</xm:f>
            <x14:dxf>
              <numFmt numFmtId="180" formatCode="\T\W\ &quot;$&quot;\ #,##0.00"/>
            </x14:dxf>
          </x14:cfRule>
          <x14:cfRule type="expression" priority="3928" id="{5CE8EF0A-4F9D-4DA1-9E0E-D78DABD5AF11}">
            <xm:f>'FX Card'!$F$1=23</xm:f>
            <x14:dxf>
              <numFmt numFmtId="199" formatCode="#,##0.00\ [$₺-41F]"/>
            </x14:dxf>
          </x14:cfRule>
          <x14:cfRule type="expression" priority="3929" id="{6100B60B-6D51-47C6-A0AF-E9DF773541A6}">
            <xm:f>'FX Card'!$F$1=22</xm:f>
            <x14:dxf>
              <numFmt numFmtId="173" formatCode="\k\r\ #,##0.00"/>
            </x14:dxf>
          </x14:cfRule>
          <x14:cfRule type="expression" priority="3930" id="{03AF20CC-ED4F-47A7-BE82-679E230FAD49}">
            <xm:f>'FX Card'!$F$1=21</xm:f>
            <x14:dxf>
              <numFmt numFmtId="197" formatCode="\﷼\ #,##0.000"/>
            </x14:dxf>
          </x14:cfRule>
          <x14:cfRule type="expression" priority="3931" id="{32CCA27A-72CF-4721-8969-D14C45F37661}">
            <xm:f>'FX Card'!$F$1=20</xm:f>
            <x14:dxf>
              <numFmt numFmtId="181" formatCode="\р\у\б\ #,##0.00"/>
            </x14:dxf>
          </x14:cfRule>
          <x14:cfRule type="expression" priority="3932" id="{869FDEF0-6491-45F2-A2AC-E05F67B9CC44}">
            <xm:f>'FX Card'!$F$1=19</xm:f>
            <x14:dxf>
              <numFmt numFmtId="196" formatCode="\M\X\ &quot;$&quot;\ #,##0.00"/>
            </x14:dxf>
          </x14:cfRule>
          <x14:cfRule type="expression" priority="3933" id="{2C35D063-6576-4545-A4B4-58346F93ED5F}">
            <xm:f>'FX Card'!$F$1=18</xm:f>
            <x14:dxf>
              <numFmt numFmtId="195" formatCode="[$RM-43E]#,##0.00"/>
            </x14:dxf>
          </x14:cfRule>
          <x14:cfRule type="expression" priority="3934" id="{080D7D08-F3DA-4B8B-9A76-23FD42726955}">
            <xm:f>'FX Card'!$F$1=17</xm:f>
            <x14:dxf>
              <numFmt numFmtId="198" formatCode="\N\Z\ &quot;$&quot;\ #,##0.00"/>
            </x14:dxf>
          </x14:cfRule>
          <x14:cfRule type="expression" priority="3935" id="{EA5A95DA-737B-434C-9E85-D9890A738743}">
            <xm:f>'FX Card'!$F$1=16</xm:f>
            <x14:dxf>
              <numFmt numFmtId="173" formatCode="\k\r\ #,##0.00"/>
            </x14:dxf>
          </x14:cfRule>
          <x14:cfRule type="expression" priority="3936" id="{611E87FE-F175-4259-A03A-2D3EB0397285}">
            <xm:f>'FX Card'!$F$1=15</xm:f>
            <x14:dxf>
              <numFmt numFmtId="179" formatCode="[$₩-412]#,##0.00"/>
            </x14:dxf>
          </x14:cfRule>
          <x14:cfRule type="expression" priority="3937" id="{44FAEF69-EE1D-462D-B36F-7F2252D4BCA3}">
            <xm:f>'FX Card'!$F$1=14</xm:f>
            <x14:dxf>
              <numFmt numFmtId="178" formatCode="[$¥-411]#,##0.00"/>
            </x14:dxf>
          </x14:cfRule>
          <x14:cfRule type="expression" priority="3938" id="{563A7756-E765-4CFC-911F-956BD98FD320}">
            <xm:f>'FX Card'!$F$1=13</xm:f>
            <x14:dxf>
              <numFmt numFmtId="206" formatCode="[$₹-445]\ #,##0.00"/>
            </x14:dxf>
          </x14:cfRule>
          <x14:cfRule type="expression" priority="3939" id="{4A471B96-8AE0-48F4-8559-85327DA61B30}">
            <xm:f>'FX Card'!$F$1=12</xm:f>
            <x14:dxf>
              <numFmt numFmtId="176" formatCode="\R\p\ #,##0.00"/>
            </x14:dxf>
          </x14:cfRule>
          <x14:cfRule type="expression" priority="3940" id="{2E0AF7D8-17E8-4B4D-B6D5-A5A518FD48C3}">
            <xm:f>'FX Card'!$F$1=11</xm:f>
            <x14:dxf>
              <numFmt numFmtId="194" formatCode="\H\K\ &quot;$&quot;\ #,##0.00"/>
            </x14:dxf>
          </x14:cfRule>
          <x14:cfRule type="expression" priority="3941" id="{36214448-AE7D-4B56-B421-014BD8979713}">
            <xm:f>'FX Card'!$F$1=10</xm:f>
            <x14:dxf>
              <numFmt numFmtId="175" formatCode="[$£-809]#,##0.00"/>
            </x14:dxf>
          </x14:cfRule>
          <x14:cfRule type="expression" priority="3942" id="{0E58F630-3B80-48F3-8F49-C9A452BB4729}">
            <xm:f>'FX Card'!$F$1=9</xm:f>
            <x14:dxf>
              <numFmt numFmtId="174" formatCode="[$€-2]\ #,##0.00"/>
            </x14:dxf>
          </x14:cfRule>
          <x14:cfRule type="expression" priority="3943" id="{AA1F0D97-D6DC-4455-9471-EAE839F8B9BE}">
            <xm:f>'FX Card'!$F$1=8</xm:f>
            <x14:dxf>
              <numFmt numFmtId="173" formatCode="\k\r\ #,##0.00"/>
            </x14:dxf>
          </x14:cfRule>
          <x14:cfRule type="expression" priority="3944" id="{290703D8-BBEE-44AF-8BB9-5523467B2536}">
            <xm:f>'FX Card'!$F$1=7</xm:f>
            <x14:dxf>
              <numFmt numFmtId="172" formatCode="[$¥-804]#,##0.00"/>
            </x14:dxf>
          </x14:cfRule>
          <x14:cfRule type="expression" priority="3945" id="{A8E8C0AC-E4BE-4C6B-8900-521F52D89DBB}">
            <xm:f>'FX Card'!$F$1=6</xm:f>
            <x14:dxf>
              <numFmt numFmtId="171" formatCode="\F\r\ #,##0.00"/>
            </x14:dxf>
          </x14:cfRule>
          <x14:cfRule type="expression" priority="3946" id="{88B4C5BA-C5A2-444E-8534-3ABFE1E07D35}">
            <xm:f>'FX Card'!$F$1=5</xm:f>
            <x14:dxf>
              <numFmt numFmtId="170" formatCode="\C\A\ &quot;$&quot;\ #,##0.00"/>
            </x14:dxf>
          </x14:cfRule>
          <x14:cfRule type="expression" priority="3947" id="{F5BCE346-EC5D-46F7-B8AD-2C77C99FBBA1}">
            <xm:f>'FX Card'!$F$1=4</xm:f>
            <x14:dxf>
              <numFmt numFmtId="192" formatCode="[$R$-416]\ #,##0.00"/>
            </x14:dxf>
          </x14:cfRule>
          <x14:cfRule type="expression" priority="3948" id="{5F280E9F-D1EF-4DDF-A5BC-E50B464AF049}">
            <xm:f>'FX Card'!$F$1=3</xm:f>
            <x14:dxf>
              <numFmt numFmtId="169" formatCode="\A\U\ &quot;$&quot;\ #,##0.00"/>
            </x14:dxf>
          </x14:cfRule>
          <x14:cfRule type="expression" priority="3949" id="{5854013B-1EFF-4C0D-B256-AB5D140FB5CA}">
            <xm:f>'FX Card'!$F$1=2</xm:f>
            <x14:dxf>
              <numFmt numFmtId="182" formatCode="\A\R\ &quot;$&quot;#,##0.00"/>
            </x14:dxf>
          </x14:cfRule>
          <x14:cfRule type="expression" priority="3950" id="{DA95E07A-CE78-4C65-808A-486C22D696B1}">
            <xm:f>'FX Card'!$F$1=1</xm:f>
            <x14:dxf>
              <numFmt numFmtId="166" formatCode="&quot;$&quot;#,##0.00"/>
            </x14:dxf>
          </x14:cfRule>
          <xm:sqref>AS848:BA848</xm:sqref>
        </x14:conditionalFormatting>
        <x14:conditionalFormatting xmlns:xm="http://schemas.microsoft.com/office/excel/2006/main">
          <x14:cfRule type="expression" priority="3901" id="{7F612354-2448-4F47-A164-5F15558CB3BB}">
            <xm:f>'FX Card'!$F$1=25</xm:f>
            <x14:dxf>
              <numFmt numFmtId="183" formatCode="\R\ #,##0.00"/>
            </x14:dxf>
          </x14:cfRule>
          <x14:cfRule type="expression" priority="3902" id="{62372A93-9957-4E9F-9FBD-AF6AF49719F2}">
            <xm:f>'FX Card'!$F$1=24</xm:f>
            <x14:dxf>
              <numFmt numFmtId="180" formatCode="\T\W\ &quot;$&quot;\ #,##0.00"/>
            </x14:dxf>
          </x14:cfRule>
          <x14:cfRule type="expression" priority="3903" id="{7646D010-CC1B-435F-A35B-79F3AFDDC6C3}">
            <xm:f>'FX Card'!$F$1=23</xm:f>
            <x14:dxf>
              <numFmt numFmtId="199" formatCode="#,##0.00\ [$₺-41F]"/>
            </x14:dxf>
          </x14:cfRule>
          <x14:cfRule type="expression" priority="3904" id="{05B3E0EF-7E83-45F3-9998-5EF205EBB570}">
            <xm:f>'FX Card'!$F$1=22</xm:f>
            <x14:dxf>
              <numFmt numFmtId="173" formatCode="\k\r\ #,##0.00"/>
            </x14:dxf>
          </x14:cfRule>
          <x14:cfRule type="expression" priority="3905" id="{D39DA19A-9307-4636-A598-4A61F02C9BF1}">
            <xm:f>'FX Card'!$F$1=21</xm:f>
            <x14:dxf>
              <numFmt numFmtId="197" formatCode="\﷼\ #,##0.000"/>
            </x14:dxf>
          </x14:cfRule>
          <x14:cfRule type="expression" priority="3906" id="{C4F279CF-9F51-49EF-9513-21274F905A6F}">
            <xm:f>'FX Card'!$F$1=20</xm:f>
            <x14:dxf>
              <numFmt numFmtId="181" formatCode="\р\у\б\ #,##0.00"/>
            </x14:dxf>
          </x14:cfRule>
          <x14:cfRule type="expression" priority="3907" id="{BA456FAC-422F-4F9B-8346-A7AA3C08B947}">
            <xm:f>'FX Card'!$F$1=19</xm:f>
            <x14:dxf>
              <numFmt numFmtId="196" formatCode="\M\X\ &quot;$&quot;\ #,##0.00"/>
            </x14:dxf>
          </x14:cfRule>
          <x14:cfRule type="expression" priority="3908" id="{8AACB264-2AA6-4C72-8E5A-67DFF9B081E0}">
            <xm:f>'FX Card'!$F$1=18</xm:f>
            <x14:dxf>
              <numFmt numFmtId="195" formatCode="[$RM-43E]#,##0.00"/>
            </x14:dxf>
          </x14:cfRule>
          <x14:cfRule type="expression" priority="3909" id="{548BA704-B1E8-4C25-9C5D-3BC9A063B05B}">
            <xm:f>'FX Card'!$F$1=17</xm:f>
            <x14:dxf>
              <numFmt numFmtId="198" formatCode="\N\Z\ &quot;$&quot;\ #,##0.00"/>
            </x14:dxf>
          </x14:cfRule>
          <x14:cfRule type="expression" priority="3910" id="{8EEF5D1F-A6FE-431F-89A0-19F5500AD2FC}">
            <xm:f>'FX Card'!$F$1=16</xm:f>
            <x14:dxf>
              <numFmt numFmtId="173" formatCode="\k\r\ #,##0.00"/>
            </x14:dxf>
          </x14:cfRule>
          <x14:cfRule type="expression" priority="3911" id="{3FF09B40-941E-42F8-8EB6-399355DD425E}">
            <xm:f>'FX Card'!$F$1=15</xm:f>
            <x14:dxf>
              <numFmt numFmtId="179" formatCode="[$₩-412]#,##0.00"/>
            </x14:dxf>
          </x14:cfRule>
          <x14:cfRule type="expression" priority="3912" id="{E152518F-3235-4958-8B8F-4FAF8EBCF531}">
            <xm:f>'FX Card'!$F$1=14</xm:f>
            <x14:dxf>
              <numFmt numFmtId="178" formatCode="[$¥-411]#,##0.00"/>
            </x14:dxf>
          </x14:cfRule>
          <x14:cfRule type="expression" priority="3913" id="{94ABF1B7-55D5-46B8-8D7E-C54CC9C3C5D7}">
            <xm:f>'FX Card'!$F$1=13</xm:f>
            <x14:dxf>
              <numFmt numFmtId="206" formatCode="[$₹-445]\ #,##0.00"/>
            </x14:dxf>
          </x14:cfRule>
          <x14:cfRule type="expression" priority="3914" id="{7BC8783D-2917-43F2-A69E-A116F69FEA70}">
            <xm:f>'FX Card'!$F$1=12</xm:f>
            <x14:dxf>
              <numFmt numFmtId="176" formatCode="\R\p\ #,##0.00"/>
            </x14:dxf>
          </x14:cfRule>
          <x14:cfRule type="expression" priority="3915" id="{7E0108DD-515B-4B47-91EB-E6F1F33E936E}">
            <xm:f>'FX Card'!$F$1=11</xm:f>
            <x14:dxf>
              <numFmt numFmtId="194" formatCode="\H\K\ &quot;$&quot;\ #,##0.00"/>
            </x14:dxf>
          </x14:cfRule>
          <x14:cfRule type="expression" priority="3916" id="{7B5B63BA-9AD3-47D0-8D50-490D57E6FB85}">
            <xm:f>'FX Card'!$F$1=10</xm:f>
            <x14:dxf>
              <numFmt numFmtId="175" formatCode="[$£-809]#,##0.00"/>
            </x14:dxf>
          </x14:cfRule>
          <x14:cfRule type="expression" priority="3917" id="{2DFDC992-FC57-46D1-B116-AD8F0E5852FB}">
            <xm:f>'FX Card'!$F$1=9</xm:f>
            <x14:dxf>
              <numFmt numFmtId="174" formatCode="[$€-2]\ #,##0.00"/>
            </x14:dxf>
          </x14:cfRule>
          <x14:cfRule type="expression" priority="3918" id="{6625BD42-3DBD-4999-9CC4-1537B6BDF657}">
            <xm:f>'FX Card'!$F$1=8</xm:f>
            <x14:dxf>
              <numFmt numFmtId="173" formatCode="\k\r\ #,##0.00"/>
            </x14:dxf>
          </x14:cfRule>
          <x14:cfRule type="expression" priority="3919" id="{8DE7940C-8587-4989-89F7-ADD056B6C95C}">
            <xm:f>'FX Card'!$F$1=7</xm:f>
            <x14:dxf>
              <numFmt numFmtId="172" formatCode="[$¥-804]#,##0.00"/>
            </x14:dxf>
          </x14:cfRule>
          <x14:cfRule type="expression" priority="3920" id="{8059FF00-C8D0-414C-87AC-DA41BBE0CB9C}">
            <xm:f>'FX Card'!$F$1=6</xm:f>
            <x14:dxf>
              <numFmt numFmtId="171" formatCode="\F\r\ #,##0.00"/>
            </x14:dxf>
          </x14:cfRule>
          <x14:cfRule type="expression" priority="3921" id="{41A81756-930D-4D52-BC5E-7039DE3C987A}">
            <xm:f>'FX Card'!$F$1=5</xm:f>
            <x14:dxf>
              <numFmt numFmtId="170" formatCode="\C\A\ &quot;$&quot;\ #,##0.00"/>
            </x14:dxf>
          </x14:cfRule>
          <x14:cfRule type="expression" priority="3922" id="{0889BE1E-BC56-42DE-9A7F-8F88A05DFD7C}">
            <xm:f>'FX Card'!$F$1=4</xm:f>
            <x14:dxf>
              <numFmt numFmtId="192" formatCode="[$R$-416]\ #,##0.00"/>
            </x14:dxf>
          </x14:cfRule>
          <x14:cfRule type="expression" priority="3923" id="{729635BB-BD22-4E35-8BEB-F61866BC71AD}">
            <xm:f>'FX Card'!$F$1=3</xm:f>
            <x14:dxf>
              <numFmt numFmtId="169" formatCode="\A\U\ &quot;$&quot;\ #,##0.00"/>
            </x14:dxf>
          </x14:cfRule>
          <x14:cfRule type="expression" priority="3924" id="{5D1CC3F0-D34C-44A9-831B-6EDFC33FFE57}">
            <xm:f>'FX Card'!$F$1=2</xm:f>
            <x14:dxf>
              <numFmt numFmtId="182" formatCode="\A\R\ &quot;$&quot;#,##0.00"/>
            </x14:dxf>
          </x14:cfRule>
          <x14:cfRule type="expression" priority="3925" id="{B9DDBA0A-9273-4C93-A7AE-790E54F80A06}">
            <xm:f>'FX Card'!$F$1=1</xm:f>
            <x14:dxf>
              <numFmt numFmtId="166" formatCode="&quot;$&quot;#,##0.00"/>
            </x14:dxf>
          </x14:cfRule>
          <xm:sqref>AG478</xm:sqref>
        </x14:conditionalFormatting>
        <x14:conditionalFormatting xmlns:xm="http://schemas.microsoft.com/office/excel/2006/main">
          <x14:cfRule type="expression" priority="3876" id="{78754669-67E0-4D91-BF87-036DA56A463D}">
            <xm:f>'FX Card'!$F$1=25</xm:f>
            <x14:dxf>
              <numFmt numFmtId="183" formatCode="\R\ #,##0.00"/>
            </x14:dxf>
          </x14:cfRule>
          <x14:cfRule type="expression" priority="3877" id="{71AA4ED3-11C9-43F7-8F39-0E50E6518F8E}">
            <xm:f>'FX Card'!$F$1=24</xm:f>
            <x14:dxf>
              <numFmt numFmtId="180" formatCode="\T\W\ &quot;$&quot;\ #,##0.00"/>
            </x14:dxf>
          </x14:cfRule>
          <x14:cfRule type="expression" priority="3878" id="{38998817-91D3-42E7-84AB-EC3D627D105B}">
            <xm:f>'FX Card'!$F$1=23</xm:f>
            <x14:dxf>
              <numFmt numFmtId="199" formatCode="#,##0.00\ [$₺-41F]"/>
            </x14:dxf>
          </x14:cfRule>
          <x14:cfRule type="expression" priority="3879" id="{E9E73C2F-6F94-4E68-ADD8-D49C0C6510C2}">
            <xm:f>'FX Card'!$F$1=22</xm:f>
            <x14:dxf>
              <numFmt numFmtId="173" formatCode="\k\r\ #,##0.00"/>
            </x14:dxf>
          </x14:cfRule>
          <x14:cfRule type="expression" priority="3880" id="{00D80ED4-DCAC-4994-B92C-E27D6BCD57C0}">
            <xm:f>'FX Card'!$F$1=21</xm:f>
            <x14:dxf>
              <numFmt numFmtId="197" formatCode="\﷼\ #,##0.000"/>
            </x14:dxf>
          </x14:cfRule>
          <x14:cfRule type="expression" priority="3881" id="{0F3E28B7-5DA1-4B2C-B37F-6B80CF76A424}">
            <xm:f>'FX Card'!$F$1=20</xm:f>
            <x14:dxf>
              <numFmt numFmtId="181" formatCode="\р\у\б\ #,##0.00"/>
            </x14:dxf>
          </x14:cfRule>
          <x14:cfRule type="expression" priority="3882" id="{5571B68A-B0FE-4889-A2F1-DDE9E277F102}">
            <xm:f>'FX Card'!$F$1=19</xm:f>
            <x14:dxf>
              <numFmt numFmtId="196" formatCode="\M\X\ &quot;$&quot;\ #,##0.00"/>
            </x14:dxf>
          </x14:cfRule>
          <x14:cfRule type="expression" priority="3883" id="{8F0C2873-B7BE-44EA-BDE3-9042933391C3}">
            <xm:f>'FX Card'!$F$1=18</xm:f>
            <x14:dxf>
              <numFmt numFmtId="195" formatCode="[$RM-43E]#,##0.00"/>
            </x14:dxf>
          </x14:cfRule>
          <x14:cfRule type="expression" priority="3884" id="{7C5B392E-C998-4DCB-B4E4-291EAD52921B}">
            <xm:f>'FX Card'!$F$1=17</xm:f>
            <x14:dxf>
              <numFmt numFmtId="198" formatCode="\N\Z\ &quot;$&quot;\ #,##0.00"/>
            </x14:dxf>
          </x14:cfRule>
          <x14:cfRule type="expression" priority="3885" id="{93EE7CD2-FBBA-4B3E-9E8C-17FAF57E10B5}">
            <xm:f>'FX Card'!$F$1=16</xm:f>
            <x14:dxf>
              <numFmt numFmtId="173" formatCode="\k\r\ #,##0.00"/>
            </x14:dxf>
          </x14:cfRule>
          <x14:cfRule type="expression" priority="3886" id="{1906A8DF-CBDF-4787-93EE-82914A32124A}">
            <xm:f>'FX Card'!$F$1=15</xm:f>
            <x14:dxf>
              <numFmt numFmtId="179" formatCode="[$₩-412]#,##0.00"/>
            </x14:dxf>
          </x14:cfRule>
          <x14:cfRule type="expression" priority="3887" id="{DAAA0356-C4AB-4C49-92B6-7359F3D2E3ED}">
            <xm:f>'FX Card'!$F$1=14</xm:f>
            <x14:dxf>
              <numFmt numFmtId="178" formatCode="[$¥-411]#,##0.00"/>
            </x14:dxf>
          </x14:cfRule>
          <x14:cfRule type="expression" priority="3888" id="{4E0D73EC-BE34-41D0-BB74-DBEBFC9B3089}">
            <xm:f>'FX Card'!$F$1=13</xm:f>
            <x14:dxf>
              <numFmt numFmtId="206" formatCode="[$₹-445]\ #,##0.00"/>
            </x14:dxf>
          </x14:cfRule>
          <x14:cfRule type="expression" priority="3889" id="{35B9CD77-C6F2-4029-8766-410B61EFF8C2}">
            <xm:f>'FX Card'!$F$1=12</xm:f>
            <x14:dxf>
              <numFmt numFmtId="176" formatCode="\R\p\ #,##0.00"/>
            </x14:dxf>
          </x14:cfRule>
          <x14:cfRule type="expression" priority="3890" id="{59ECF8BC-4271-40AA-84BF-1E6685427862}">
            <xm:f>'FX Card'!$F$1=11</xm:f>
            <x14:dxf>
              <numFmt numFmtId="194" formatCode="\H\K\ &quot;$&quot;\ #,##0.00"/>
            </x14:dxf>
          </x14:cfRule>
          <x14:cfRule type="expression" priority="3891" id="{415695F2-FC61-4A67-8E1D-9A9A4268AB0C}">
            <xm:f>'FX Card'!$F$1=10</xm:f>
            <x14:dxf>
              <numFmt numFmtId="175" formatCode="[$£-809]#,##0.00"/>
            </x14:dxf>
          </x14:cfRule>
          <x14:cfRule type="expression" priority="3892" id="{F8733CE0-B8BD-47C5-A578-263AFFB2E587}">
            <xm:f>'FX Card'!$F$1=9</xm:f>
            <x14:dxf>
              <numFmt numFmtId="174" formatCode="[$€-2]\ #,##0.00"/>
            </x14:dxf>
          </x14:cfRule>
          <x14:cfRule type="expression" priority="3893" id="{A8FD9716-60F6-4AFC-8576-89A6CC6528B1}">
            <xm:f>'FX Card'!$F$1=8</xm:f>
            <x14:dxf>
              <numFmt numFmtId="173" formatCode="\k\r\ #,##0.00"/>
            </x14:dxf>
          </x14:cfRule>
          <x14:cfRule type="expression" priority="3894" id="{4B4BE1E4-F1AF-4D84-8C7A-53AEE1B79AB1}">
            <xm:f>'FX Card'!$F$1=7</xm:f>
            <x14:dxf>
              <numFmt numFmtId="172" formatCode="[$¥-804]#,##0.00"/>
            </x14:dxf>
          </x14:cfRule>
          <x14:cfRule type="expression" priority="3895" id="{2364059E-16AC-4DF7-BA38-618472532871}">
            <xm:f>'FX Card'!$F$1=6</xm:f>
            <x14:dxf>
              <numFmt numFmtId="171" formatCode="\F\r\ #,##0.00"/>
            </x14:dxf>
          </x14:cfRule>
          <x14:cfRule type="expression" priority="3896" id="{775B2BD5-2BA6-4F9B-8505-48766A5C766D}">
            <xm:f>'FX Card'!$F$1=5</xm:f>
            <x14:dxf>
              <numFmt numFmtId="170" formatCode="\C\A\ &quot;$&quot;\ #,##0.00"/>
            </x14:dxf>
          </x14:cfRule>
          <x14:cfRule type="expression" priority="3897" id="{EC7CB615-FF59-4EFF-AE30-FC3962EF7CA6}">
            <xm:f>'FX Card'!$F$1=4</xm:f>
            <x14:dxf>
              <numFmt numFmtId="192" formatCode="[$R$-416]\ #,##0.00"/>
            </x14:dxf>
          </x14:cfRule>
          <x14:cfRule type="expression" priority="3898" id="{67B6E6A0-BC0E-4D4D-A25C-7BCBA7B19E80}">
            <xm:f>'FX Card'!$F$1=3</xm:f>
            <x14:dxf>
              <numFmt numFmtId="169" formatCode="\A\U\ &quot;$&quot;\ #,##0.00"/>
            </x14:dxf>
          </x14:cfRule>
          <x14:cfRule type="expression" priority="3899" id="{B547239D-27C2-471E-917C-51CE8E91E57C}">
            <xm:f>'FX Card'!$F$1=2</xm:f>
            <x14:dxf>
              <numFmt numFmtId="182" formatCode="\A\R\ &quot;$&quot;#,##0.00"/>
            </x14:dxf>
          </x14:cfRule>
          <x14:cfRule type="expression" priority="3900" id="{3A797247-C89C-4A34-807B-57D359B22B9B}">
            <xm:f>'FX Card'!$F$1=1</xm:f>
            <x14:dxf>
              <numFmt numFmtId="166" formatCode="&quot;$&quot;#,##0.00"/>
            </x14:dxf>
          </x14:cfRule>
          <xm:sqref>AS260:AX260 AS261:AW262</xm:sqref>
        </x14:conditionalFormatting>
        <x14:conditionalFormatting xmlns:xm="http://schemas.microsoft.com/office/excel/2006/main">
          <x14:cfRule type="expression" priority="3776" id="{3D7D8F51-D19C-4D29-8068-1169DCD08E3A}">
            <xm:f>'FX Card'!$F$1=25</xm:f>
            <x14:dxf>
              <numFmt numFmtId="183" formatCode="\R\ #,##0.00"/>
            </x14:dxf>
          </x14:cfRule>
          <x14:cfRule type="expression" priority="3777" id="{D2B411CD-94D0-44A1-8CBC-6298DD72E230}">
            <xm:f>'FX Card'!$F$1=24</xm:f>
            <x14:dxf>
              <numFmt numFmtId="180" formatCode="\T\W\ &quot;$&quot;\ #,##0.00"/>
            </x14:dxf>
          </x14:cfRule>
          <x14:cfRule type="expression" priority="3778" id="{8E26B4A6-1DE7-4B0A-BCA3-A235371746F6}">
            <xm:f>'FX Card'!$F$1=23</xm:f>
            <x14:dxf>
              <numFmt numFmtId="199" formatCode="#,##0.00\ [$₺-41F]"/>
            </x14:dxf>
          </x14:cfRule>
          <x14:cfRule type="expression" priority="3779" id="{52FC39FF-C2C7-4B21-87C7-52F566EB81D0}">
            <xm:f>'FX Card'!$F$1=22</xm:f>
            <x14:dxf>
              <numFmt numFmtId="173" formatCode="\k\r\ #,##0.00"/>
            </x14:dxf>
          </x14:cfRule>
          <x14:cfRule type="expression" priority="3780" id="{3927A63E-140F-46B9-BA55-783FF8A44472}">
            <xm:f>'FX Card'!$F$1=21</xm:f>
            <x14:dxf>
              <numFmt numFmtId="197" formatCode="\﷼\ #,##0.000"/>
            </x14:dxf>
          </x14:cfRule>
          <x14:cfRule type="expression" priority="3781" id="{FA2D25F2-BE46-4A94-A783-057C50AFA25A}">
            <xm:f>'FX Card'!$F$1=20</xm:f>
            <x14:dxf>
              <numFmt numFmtId="181" formatCode="\р\у\б\ #,##0.00"/>
            </x14:dxf>
          </x14:cfRule>
          <x14:cfRule type="expression" priority="3782" id="{2804C60A-5DD9-49DE-B9FC-6677F959CEBC}">
            <xm:f>'FX Card'!$F$1=19</xm:f>
            <x14:dxf>
              <numFmt numFmtId="196" formatCode="\M\X\ &quot;$&quot;\ #,##0.00"/>
            </x14:dxf>
          </x14:cfRule>
          <x14:cfRule type="expression" priority="3783" id="{838F5DE4-2654-4F79-8984-BEC7691EFB79}">
            <xm:f>'FX Card'!$F$1=18</xm:f>
            <x14:dxf>
              <numFmt numFmtId="195" formatCode="[$RM-43E]#,##0.00"/>
            </x14:dxf>
          </x14:cfRule>
          <x14:cfRule type="expression" priority="3784" id="{9D7BD4AB-188B-49B4-9637-9AE5B5FAAC9E}">
            <xm:f>'FX Card'!$F$1=17</xm:f>
            <x14:dxf>
              <numFmt numFmtId="198" formatCode="\N\Z\ &quot;$&quot;\ #,##0.00"/>
            </x14:dxf>
          </x14:cfRule>
          <x14:cfRule type="expression" priority="3785" id="{508F6761-FA41-4104-B1FA-1139D1BFDF51}">
            <xm:f>'FX Card'!$F$1=16</xm:f>
            <x14:dxf>
              <numFmt numFmtId="173" formatCode="\k\r\ #,##0.00"/>
            </x14:dxf>
          </x14:cfRule>
          <x14:cfRule type="expression" priority="3786" id="{6C4269C9-FDE4-4EA0-90C6-868859E41585}">
            <xm:f>'FX Card'!$F$1=15</xm:f>
            <x14:dxf>
              <numFmt numFmtId="179" formatCode="[$₩-412]#,##0.00"/>
            </x14:dxf>
          </x14:cfRule>
          <x14:cfRule type="expression" priority="3787" id="{03ADDE2F-C878-45CB-A0BD-ECDB1A159C5B}">
            <xm:f>'FX Card'!$F$1=14</xm:f>
            <x14:dxf>
              <numFmt numFmtId="178" formatCode="[$¥-411]#,##0.00"/>
            </x14:dxf>
          </x14:cfRule>
          <x14:cfRule type="expression" priority="3788" id="{4F615CB5-C886-4ABA-8817-571F37866134}">
            <xm:f>'FX Card'!$F$1=13</xm:f>
            <x14:dxf>
              <numFmt numFmtId="206" formatCode="[$₹-445]\ #,##0.00"/>
            </x14:dxf>
          </x14:cfRule>
          <x14:cfRule type="expression" priority="3789" id="{7A6131AD-6B81-4F38-92B6-017BE9FB49BD}">
            <xm:f>'FX Card'!$F$1=12</xm:f>
            <x14:dxf>
              <numFmt numFmtId="176" formatCode="\R\p\ #,##0.00"/>
            </x14:dxf>
          </x14:cfRule>
          <x14:cfRule type="expression" priority="3790" id="{24CFB245-23A7-461A-9743-00E670DE7673}">
            <xm:f>'FX Card'!$F$1=11</xm:f>
            <x14:dxf>
              <numFmt numFmtId="194" formatCode="\H\K\ &quot;$&quot;\ #,##0.00"/>
            </x14:dxf>
          </x14:cfRule>
          <x14:cfRule type="expression" priority="3791" id="{3A3DED8A-1703-497A-83FB-5775928EA207}">
            <xm:f>'FX Card'!$F$1=10</xm:f>
            <x14:dxf>
              <numFmt numFmtId="175" formatCode="[$£-809]#,##0.00"/>
            </x14:dxf>
          </x14:cfRule>
          <x14:cfRule type="expression" priority="3792" id="{B5802199-92AD-423C-BB30-E80647955AD7}">
            <xm:f>'FX Card'!$F$1=9</xm:f>
            <x14:dxf>
              <numFmt numFmtId="174" formatCode="[$€-2]\ #,##0.00"/>
            </x14:dxf>
          </x14:cfRule>
          <x14:cfRule type="expression" priority="3793" id="{3F26920A-55E6-4BF9-8A37-3119207572D5}">
            <xm:f>'FX Card'!$F$1=8</xm:f>
            <x14:dxf>
              <numFmt numFmtId="173" formatCode="\k\r\ #,##0.00"/>
            </x14:dxf>
          </x14:cfRule>
          <x14:cfRule type="expression" priority="3794" id="{FA05360F-BEC6-4696-B7CA-7045CF88A5F4}">
            <xm:f>'FX Card'!$F$1=7</xm:f>
            <x14:dxf>
              <numFmt numFmtId="172" formatCode="[$¥-804]#,##0.00"/>
            </x14:dxf>
          </x14:cfRule>
          <x14:cfRule type="expression" priority="3795" id="{E4EDE899-4A5E-41FB-AF11-A6246AC4F830}">
            <xm:f>'FX Card'!$F$1=6</xm:f>
            <x14:dxf>
              <numFmt numFmtId="171" formatCode="\F\r\ #,##0.00"/>
            </x14:dxf>
          </x14:cfRule>
          <x14:cfRule type="expression" priority="3796" id="{EA682EC3-B404-449D-BFB8-9F0A3FEB8905}">
            <xm:f>'FX Card'!$F$1=5</xm:f>
            <x14:dxf>
              <numFmt numFmtId="170" formatCode="\C\A\ &quot;$&quot;\ #,##0.00"/>
            </x14:dxf>
          </x14:cfRule>
          <x14:cfRule type="expression" priority="3797" id="{85733107-49D0-4F2F-8937-57430B2EC999}">
            <xm:f>'FX Card'!$F$1=4</xm:f>
            <x14:dxf>
              <numFmt numFmtId="192" formatCode="[$R$-416]\ #,##0.00"/>
            </x14:dxf>
          </x14:cfRule>
          <x14:cfRule type="expression" priority="3798" id="{E4364CC0-F6C8-4C9C-9362-5859545E2113}">
            <xm:f>'FX Card'!$F$1=3</xm:f>
            <x14:dxf>
              <numFmt numFmtId="169" formatCode="\A\U\ &quot;$&quot;\ #,##0.00"/>
            </x14:dxf>
          </x14:cfRule>
          <x14:cfRule type="expression" priority="3799" id="{6A68AAB6-5A3C-487B-918A-6BF4093885E6}">
            <xm:f>'FX Card'!$F$1=2</xm:f>
            <x14:dxf>
              <numFmt numFmtId="182" formatCode="\A\R\ &quot;$&quot;#,##0.00"/>
            </x14:dxf>
          </x14:cfRule>
          <x14:cfRule type="expression" priority="3800" id="{1E92B65A-DBD1-44C5-970E-7F3F489F5952}">
            <xm:f>'FX Card'!$F$1=1</xm:f>
            <x14:dxf>
              <numFmt numFmtId="166" formatCode="&quot;$&quot;#,##0.00"/>
            </x14:dxf>
          </x14:cfRule>
          <xm:sqref>AS683:BA683 AX684:BA684</xm:sqref>
        </x14:conditionalFormatting>
        <x14:conditionalFormatting xmlns:xm="http://schemas.microsoft.com/office/excel/2006/main">
          <x14:cfRule type="expression" priority="3751" id="{E7FEAB90-75C5-4DE1-9F5D-638D90F9194E}">
            <xm:f>'FX Card'!$F$1=25</xm:f>
            <x14:dxf>
              <numFmt numFmtId="183" formatCode="\R\ #,##0.00"/>
            </x14:dxf>
          </x14:cfRule>
          <x14:cfRule type="expression" priority="3752" id="{9D7B45B7-B2AA-4507-8F27-CD0089F504ED}">
            <xm:f>'FX Card'!$F$1=24</xm:f>
            <x14:dxf>
              <numFmt numFmtId="180" formatCode="\T\W\ &quot;$&quot;\ #,##0.00"/>
            </x14:dxf>
          </x14:cfRule>
          <x14:cfRule type="expression" priority="3753" id="{FF615802-01AD-4C8E-AD41-20AD04143B62}">
            <xm:f>'FX Card'!$F$1=23</xm:f>
            <x14:dxf>
              <numFmt numFmtId="199" formatCode="#,##0.00\ [$₺-41F]"/>
            </x14:dxf>
          </x14:cfRule>
          <x14:cfRule type="expression" priority="3754" id="{789231B3-6528-40F8-AE28-1184D6664E06}">
            <xm:f>'FX Card'!$F$1=22</xm:f>
            <x14:dxf>
              <numFmt numFmtId="173" formatCode="\k\r\ #,##0.00"/>
            </x14:dxf>
          </x14:cfRule>
          <x14:cfRule type="expression" priority="3755" id="{E3070FA8-AADB-457C-B054-543B5A22F177}">
            <xm:f>'FX Card'!$F$1=21</xm:f>
            <x14:dxf>
              <numFmt numFmtId="197" formatCode="\﷼\ #,##0.000"/>
            </x14:dxf>
          </x14:cfRule>
          <x14:cfRule type="expression" priority="3756" id="{86237E5D-BCA4-4F40-83F6-CA1DD8734B29}">
            <xm:f>'FX Card'!$F$1=20</xm:f>
            <x14:dxf>
              <numFmt numFmtId="181" formatCode="\р\у\б\ #,##0.00"/>
            </x14:dxf>
          </x14:cfRule>
          <x14:cfRule type="expression" priority="3757" id="{724E0AE9-B27F-4D7D-B151-2B38F7218232}">
            <xm:f>'FX Card'!$F$1=19</xm:f>
            <x14:dxf>
              <numFmt numFmtId="196" formatCode="\M\X\ &quot;$&quot;\ #,##0.00"/>
            </x14:dxf>
          </x14:cfRule>
          <x14:cfRule type="expression" priority="3758" id="{7B91F6E3-9D2C-4E4F-A0EF-13E007E7DC9F}">
            <xm:f>'FX Card'!$F$1=18</xm:f>
            <x14:dxf>
              <numFmt numFmtId="195" formatCode="[$RM-43E]#,##0.00"/>
            </x14:dxf>
          </x14:cfRule>
          <x14:cfRule type="expression" priority="3759" id="{1E6346A9-7AE6-4E0C-86A3-74660BABCAB7}">
            <xm:f>'FX Card'!$F$1=17</xm:f>
            <x14:dxf>
              <numFmt numFmtId="198" formatCode="\N\Z\ &quot;$&quot;\ #,##0.00"/>
            </x14:dxf>
          </x14:cfRule>
          <x14:cfRule type="expression" priority="3760" id="{BE44D9C7-19B5-4EC5-9D94-57C2433188C8}">
            <xm:f>'FX Card'!$F$1=16</xm:f>
            <x14:dxf>
              <numFmt numFmtId="173" formatCode="\k\r\ #,##0.00"/>
            </x14:dxf>
          </x14:cfRule>
          <x14:cfRule type="expression" priority="3761" id="{C70870BE-1FCB-45B1-80EB-19151B32857C}">
            <xm:f>'FX Card'!$F$1=15</xm:f>
            <x14:dxf>
              <numFmt numFmtId="179" formatCode="[$₩-412]#,##0.00"/>
            </x14:dxf>
          </x14:cfRule>
          <x14:cfRule type="expression" priority="3762" id="{13360578-DACE-4D16-BB20-1FD49DAFFCC3}">
            <xm:f>'FX Card'!$F$1=14</xm:f>
            <x14:dxf>
              <numFmt numFmtId="178" formatCode="[$¥-411]#,##0.00"/>
            </x14:dxf>
          </x14:cfRule>
          <x14:cfRule type="expression" priority="3763" id="{558DB285-1DD0-41D2-A202-1C4451FF5E54}">
            <xm:f>'FX Card'!$F$1=13</xm:f>
            <x14:dxf>
              <numFmt numFmtId="206" formatCode="[$₹-445]\ #,##0.00"/>
            </x14:dxf>
          </x14:cfRule>
          <x14:cfRule type="expression" priority="3764" id="{962F8FBD-8CB0-4292-A574-ECB1E6731B7A}">
            <xm:f>'FX Card'!$F$1=12</xm:f>
            <x14:dxf>
              <numFmt numFmtId="176" formatCode="\R\p\ #,##0.00"/>
            </x14:dxf>
          </x14:cfRule>
          <x14:cfRule type="expression" priority="3765" id="{E0530E8B-235E-4B79-A306-66FD0B3DB3B1}">
            <xm:f>'FX Card'!$F$1=11</xm:f>
            <x14:dxf>
              <numFmt numFmtId="194" formatCode="\H\K\ &quot;$&quot;\ #,##0.00"/>
            </x14:dxf>
          </x14:cfRule>
          <x14:cfRule type="expression" priority="3766" id="{9D5F92C9-3EA1-4234-A5FE-375F506DD895}">
            <xm:f>'FX Card'!$F$1=10</xm:f>
            <x14:dxf>
              <numFmt numFmtId="175" formatCode="[$£-809]#,##0.00"/>
            </x14:dxf>
          </x14:cfRule>
          <x14:cfRule type="expression" priority="3767" id="{F952C304-F91E-408D-8732-CBEE94F83F45}">
            <xm:f>'FX Card'!$F$1=9</xm:f>
            <x14:dxf>
              <numFmt numFmtId="174" formatCode="[$€-2]\ #,##0.00"/>
            </x14:dxf>
          </x14:cfRule>
          <x14:cfRule type="expression" priority="3768" id="{3FF72B2A-5DC9-47C8-A8C1-28522C16373D}">
            <xm:f>'FX Card'!$F$1=8</xm:f>
            <x14:dxf>
              <numFmt numFmtId="173" formatCode="\k\r\ #,##0.00"/>
            </x14:dxf>
          </x14:cfRule>
          <x14:cfRule type="expression" priority="3769" id="{9EBB7782-BFCF-4C3D-BFF7-39328E1FD40A}">
            <xm:f>'FX Card'!$F$1=7</xm:f>
            <x14:dxf>
              <numFmt numFmtId="172" formatCode="[$¥-804]#,##0.00"/>
            </x14:dxf>
          </x14:cfRule>
          <x14:cfRule type="expression" priority="3770" id="{BBABE98F-E28B-40AC-8C4B-667426E524DF}">
            <xm:f>'FX Card'!$F$1=6</xm:f>
            <x14:dxf>
              <numFmt numFmtId="171" formatCode="\F\r\ #,##0.00"/>
            </x14:dxf>
          </x14:cfRule>
          <x14:cfRule type="expression" priority="3771" id="{A615E83C-5C8E-4DCB-91FF-97FD133FA85F}">
            <xm:f>'FX Card'!$F$1=5</xm:f>
            <x14:dxf>
              <numFmt numFmtId="170" formatCode="\C\A\ &quot;$&quot;\ #,##0.00"/>
            </x14:dxf>
          </x14:cfRule>
          <x14:cfRule type="expression" priority="3772" id="{29AB35FA-4377-40FA-B3AA-20902CCB28BA}">
            <xm:f>'FX Card'!$F$1=4</xm:f>
            <x14:dxf>
              <numFmt numFmtId="192" formatCode="[$R$-416]\ #,##0.00"/>
            </x14:dxf>
          </x14:cfRule>
          <x14:cfRule type="expression" priority="3773" id="{53840D7C-71EA-4872-8A0A-F29A1C233DB7}">
            <xm:f>'FX Card'!$F$1=3</xm:f>
            <x14:dxf>
              <numFmt numFmtId="169" formatCode="\A\U\ &quot;$&quot;\ #,##0.00"/>
            </x14:dxf>
          </x14:cfRule>
          <x14:cfRule type="expression" priority="3774" id="{9E051D58-E35B-4A70-9112-06D035016FDE}">
            <xm:f>'FX Card'!$F$1=2</xm:f>
            <x14:dxf>
              <numFmt numFmtId="182" formatCode="\A\R\ &quot;$&quot;#,##0.00"/>
            </x14:dxf>
          </x14:cfRule>
          <x14:cfRule type="expression" priority="3775" id="{106C9A61-71D5-4BFA-8691-311F7219A87B}">
            <xm:f>'FX Card'!$F$1=1</xm:f>
            <x14:dxf>
              <numFmt numFmtId="166" formatCode="&quot;$&quot;#,##0.00"/>
            </x14:dxf>
          </x14:cfRule>
          <xm:sqref>AS684:AW687</xm:sqref>
        </x14:conditionalFormatting>
        <x14:conditionalFormatting xmlns:xm="http://schemas.microsoft.com/office/excel/2006/main">
          <x14:cfRule type="expression" priority="3726" id="{143E84B1-4E4E-4A18-9531-7727EAB453BB}">
            <xm:f>'FX Card'!$F$1=25</xm:f>
            <x14:dxf>
              <numFmt numFmtId="183" formatCode="\R\ #,##0.00"/>
            </x14:dxf>
          </x14:cfRule>
          <x14:cfRule type="expression" priority="3727" id="{069B54B1-920D-40FF-A0D3-88F21B4DB078}">
            <xm:f>'FX Card'!$F$1=24</xm:f>
            <x14:dxf>
              <numFmt numFmtId="180" formatCode="\T\W\ &quot;$&quot;\ #,##0.00"/>
            </x14:dxf>
          </x14:cfRule>
          <x14:cfRule type="expression" priority="3728" id="{56C1CC99-DC55-4D3B-ACEE-D78FC5C4BAC4}">
            <xm:f>'FX Card'!$F$1=23</xm:f>
            <x14:dxf>
              <numFmt numFmtId="199" formatCode="#,##0.00\ [$₺-41F]"/>
            </x14:dxf>
          </x14:cfRule>
          <x14:cfRule type="expression" priority="3729" id="{B4CF69F4-A4CC-4C6C-B49F-40709E9CF7A4}">
            <xm:f>'FX Card'!$F$1=22</xm:f>
            <x14:dxf>
              <numFmt numFmtId="173" formatCode="\k\r\ #,##0.00"/>
            </x14:dxf>
          </x14:cfRule>
          <x14:cfRule type="expression" priority="3730" id="{4299ED81-4DC9-46C6-816F-ECC0F709DF69}">
            <xm:f>'FX Card'!$F$1=21</xm:f>
            <x14:dxf>
              <numFmt numFmtId="197" formatCode="\﷼\ #,##0.000"/>
            </x14:dxf>
          </x14:cfRule>
          <x14:cfRule type="expression" priority="3731" id="{88F9BD7D-7D88-47CF-9FF8-E37CE20CE872}">
            <xm:f>'FX Card'!$F$1=20</xm:f>
            <x14:dxf>
              <numFmt numFmtId="181" formatCode="\р\у\б\ #,##0.00"/>
            </x14:dxf>
          </x14:cfRule>
          <x14:cfRule type="expression" priority="3732" id="{CACA7304-C1FA-4C38-8716-00C65699446F}">
            <xm:f>'FX Card'!$F$1=19</xm:f>
            <x14:dxf>
              <numFmt numFmtId="196" formatCode="\M\X\ &quot;$&quot;\ #,##0.00"/>
            </x14:dxf>
          </x14:cfRule>
          <x14:cfRule type="expression" priority="3733" id="{8CD385B0-1F2F-4323-B69D-AA421B32E67B}">
            <xm:f>'FX Card'!$F$1=18</xm:f>
            <x14:dxf>
              <numFmt numFmtId="195" formatCode="[$RM-43E]#,##0.00"/>
            </x14:dxf>
          </x14:cfRule>
          <x14:cfRule type="expression" priority="3734" id="{2A264DCE-9AEA-46EF-97BC-A3D7E5DE9DBD}">
            <xm:f>'FX Card'!$F$1=17</xm:f>
            <x14:dxf>
              <numFmt numFmtId="198" formatCode="\N\Z\ &quot;$&quot;\ #,##0.00"/>
            </x14:dxf>
          </x14:cfRule>
          <x14:cfRule type="expression" priority="3735" id="{B9500A0A-7B9D-46A7-8BC5-FC106D5A9499}">
            <xm:f>'FX Card'!$F$1=16</xm:f>
            <x14:dxf>
              <numFmt numFmtId="173" formatCode="\k\r\ #,##0.00"/>
            </x14:dxf>
          </x14:cfRule>
          <x14:cfRule type="expression" priority="3736" id="{87D51D9B-8299-42CB-894E-F2521F2C9557}">
            <xm:f>'FX Card'!$F$1=15</xm:f>
            <x14:dxf>
              <numFmt numFmtId="179" formatCode="[$₩-412]#,##0.00"/>
            </x14:dxf>
          </x14:cfRule>
          <x14:cfRule type="expression" priority="3737" id="{DF2681A3-3AD8-4524-8C13-6F1E7C1D9B5D}">
            <xm:f>'FX Card'!$F$1=14</xm:f>
            <x14:dxf>
              <numFmt numFmtId="178" formatCode="[$¥-411]#,##0.00"/>
            </x14:dxf>
          </x14:cfRule>
          <x14:cfRule type="expression" priority="3738" id="{3658A07B-28B4-46AE-9E11-F75CD1346B7A}">
            <xm:f>'FX Card'!$F$1=13</xm:f>
            <x14:dxf>
              <numFmt numFmtId="206" formatCode="[$₹-445]\ #,##0.00"/>
            </x14:dxf>
          </x14:cfRule>
          <x14:cfRule type="expression" priority="3739" id="{A072A66D-807C-47FE-A9F5-CB032D9C2B88}">
            <xm:f>'FX Card'!$F$1=12</xm:f>
            <x14:dxf>
              <numFmt numFmtId="176" formatCode="\R\p\ #,##0.00"/>
            </x14:dxf>
          </x14:cfRule>
          <x14:cfRule type="expression" priority="3740" id="{239C6E2F-A3FB-4036-B836-0F340F2AF73A}">
            <xm:f>'FX Card'!$F$1=11</xm:f>
            <x14:dxf>
              <numFmt numFmtId="194" formatCode="\H\K\ &quot;$&quot;\ #,##0.00"/>
            </x14:dxf>
          </x14:cfRule>
          <x14:cfRule type="expression" priority="3741" id="{0D42B1C8-8A5D-4A1B-90CE-DF2A0D2E01D6}">
            <xm:f>'FX Card'!$F$1=10</xm:f>
            <x14:dxf>
              <numFmt numFmtId="175" formatCode="[$£-809]#,##0.00"/>
            </x14:dxf>
          </x14:cfRule>
          <x14:cfRule type="expression" priority="3742" id="{DB4F27AC-72C7-455C-BB7B-B64983FEE99E}">
            <xm:f>'FX Card'!$F$1=9</xm:f>
            <x14:dxf>
              <numFmt numFmtId="174" formatCode="[$€-2]\ #,##0.00"/>
            </x14:dxf>
          </x14:cfRule>
          <x14:cfRule type="expression" priority="3743" id="{93C32DFE-4DE6-47CA-BFD9-FE80AB1B6652}">
            <xm:f>'FX Card'!$F$1=8</xm:f>
            <x14:dxf>
              <numFmt numFmtId="173" formatCode="\k\r\ #,##0.00"/>
            </x14:dxf>
          </x14:cfRule>
          <x14:cfRule type="expression" priority="3744" id="{1B939CA7-C291-4742-B3A9-A8651952C606}">
            <xm:f>'FX Card'!$F$1=7</xm:f>
            <x14:dxf>
              <numFmt numFmtId="172" formatCode="[$¥-804]#,##0.00"/>
            </x14:dxf>
          </x14:cfRule>
          <x14:cfRule type="expression" priority="3745" id="{5413F732-DE9B-40F3-9977-6088D36FEE95}">
            <xm:f>'FX Card'!$F$1=6</xm:f>
            <x14:dxf>
              <numFmt numFmtId="171" formatCode="\F\r\ #,##0.00"/>
            </x14:dxf>
          </x14:cfRule>
          <x14:cfRule type="expression" priority="3746" id="{08A99527-D400-4983-B9AA-AAA5B5663171}">
            <xm:f>'FX Card'!$F$1=5</xm:f>
            <x14:dxf>
              <numFmt numFmtId="170" formatCode="\C\A\ &quot;$&quot;\ #,##0.00"/>
            </x14:dxf>
          </x14:cfRule>
          <x14:cfRule type="expression" priority="3747" id="{2B2997F8-83F1-47E6-BE30-D710F5B1C9A8}">
            <xm:f>'FX Card'!$F$1=4</xm:f>
            <x14:dxf>
              <numFmt numFmtId="192" formatCode="[$R$-416]\ #,##0.00"/>
            </x14:dxf>
          </x14:cfRule>
          <x14:cfRule type="expression" priority="3748" id="{7610FA19-F8F0-41CA-BE81-A06DA6DFFA60}">
            <xm:f>'FX Card'!$F$1=3</xm:f>
            <x14:dxf>
              <numFmt numFmtId="169" formatCode="\A\U\ &quot;$&quot;\ #,##0.00"/>
            </x14:dxf>
          </x14:cfRule>
          <x14:cfRule type="expression" priority="3749" id="{683F4793-2D3F-4160-8F0F-E80C7B0539A9}">
            <xm:f>'FX Card'!$F$1=2</xm:f>
            <x14:dxf>
              <numFmt numFmtId="182" formatCode="\A\R\ &quot;$&quot;#,##0.00"/>
            </x14:dxf>
          </x14:cfRule>
          <x14:cfRule type="expression" priority="3750" id="{F4475D11-27B4-4C90-8A72-1C667190C804}">
            <xm:f>'FX Card'!$F$1=1</xm:f>
            <x14:dxf>
              <numFmt numFmtId="166" formatCode="&quot;$&quot;#,##0.00"/>
            </x14:dxf>
          </x14:cfRule>
          <xm:sqref>AS689:BA689</xm:sqref>
        </x14:conditionalFormatting>
        <x14:conditionalFormatting xmlns:xm="http://schemas.microsoft.com/office/excel/2006/main">
          <x14:cfRule type="expression" priority="3701" id="{7785DB82-1F12-46DD-99F3-779BED43F4F5}">
            <xm:f>'FX Card'!$F$1=25</xm:f>
            <x14:dxf>
              <numFmt numFmtId="183" formatCode="\R\ #,##0.00"/>
            </x14:dxf>
          </x14:cfRule>
          <x14:cfRule type="expression" priority="3702" id="{CB1E8036-21CC-4512-A9B4-1113F0586C38}">
            <xm:f>'FX Card'!$F$1=24</xm:f>
            <x14:dxf>
              <numFmt numFmtId="180" formatCode="\T\W\ &quot;$&quot;\ #,##0.00"/>
            </x14:dxf>
          </x14:cfRule>
          <x14:cfRule type="expression" priority="3703" id="{A646847B-059C-41BA-9EA3-CD72B7F9176A}">
            <xm:f>'FX Card'!$F$1=23</xm:f>
            <x14:dxf>
              <numFmt numFmtId="199" formatCode="#,##0.00\ [$₺-41F]"/>
            </x14:dxf>
          </x14:cfRule>
          <x14:cfRule type="expression" priority="3704" id="{C4C96673-06AF-45CB-9019-2350AD0B7E5C}">
            <xm:f>'FX Card'!$F$1=22</xm:f>
            <x14:dxf>
              <numFmt numFmtId="173" formatCode="\k\r\ #,##0.00"/>
            </x14:dxf>
          </x14:cfRule>
          <x14:cfRule type="expression" priority="3705" id="{57102358-6A19-42FE-A0B5-3072342B08CD}">
            <xm:f>'FX Card'!$F$1=21</xm:f>
            <x14:dxf>
              <numFmt numFmtId="197" formatCode="\﷼\ #,##0.000"/>
            </x14:dxf>
          </x14:cfRule>
          <x14:cfRule type="expression" priority="3706" id="{00058527-F327-40D4-8CD7-0CC46630C960}">
            <xm:f>'FX Card'!$F$1=20</xm:f>
            <x14:dxf>
              <numFmt numFmtId="181" formatCode="\р\у\б\ #,##0.00"/>
            </x14:dxf>
          </x14:cfRule>
          <x14:cfRule type="expression" priority="3707" id="{CDE825EA-F2BC-4BEE-9591-54939403FDD5}">
            <xm:f>'FX Card'!$F$1=19</xm:f>
            <x14:dxf>
              <numFmt numFmtId="196" formatCode="\M\X\ &quot;$&quot;\ #,##0.00"/>
            </x14:dxf>
          </x14:cfRule>
          <x14:cfRule type="expression" priority="3708" id="{B812FCEA-878E-4791-A610-88DF73EFA3F0}">
            <xm:f>'FX Card'!$F$1=18</xm:f>
            <x14:dxf>
              <numFmt numFmtId="195" formatCode="[$RM-43E]#,##0.00"/>
            </x14:dxf>
          </x14:cfRule>
          <x14:cfRule type="expression" priority="3709" id="{6B0DF75E-F7A1-4048-B857-0A385D78E878}">
            <xm:f>'FX Card'!$F$1=17</xm:f>
            <x14:dxf>
              <numFmt numFmtId="198" formatCode="\N\Z\ &quot;$&quot;\ #,##0.00"/>
            </x14:dxf>
          </x14:cfRule>
          <x14:cfRule type="expression" priority="3710" id="{ED7FB78D-56FF-4DD0-98C7-2490D61F2E81}">
            <xm:f>'FX Card'!$F$1=16</xm:f>
            <x14:dxf>
              <numFmt numFmtId="173" formatCode="\k\r\ #,##0.00"/>
            </x14:dxf>
          </x14:cfRule>
          <x14:cfRule type="expression" priority="3711" id="{DABFB0CB-FBFC-416E-B8AE-BA39E54F401A}">
            <xm:f>'FX Card'!$F$1=15</xm:f>
            <x14:dxf>
              <numFmt numFmtId="179" formatCode="[$₩-412]#,##0.00"/>
            </x14:dxf>
          </x14:cfRule>
          <x14:cfRule type="expression" priority="3712" id="{AC718CF5-3CF7-4DC8-8F35-261C73AA0FD9}">
            <xm:f>'FX Card'!$F$1=14</xm:f>
            <x14:dxf>
              <numFmt numFmtId="178" formatCode="[$¥-411]#,##0.00"/>
            </x14:dxf>
          </x14:cfRule>
          <x14:cfRule type="expression" priority="3713" id="{CE4BE261-28E5-4520-AF90-8E639172E2C3}">
            <xm:f>'FX Card'!$F$1=13</xm:f>
            <x14:dxf>
              <numFmt numFmtId="206" formatCode="[$₹-445]\ #,##0.00"/>
            </x14:dxf>
          </x14:cfRule>
          <x14:cfRule type="expression" priority="3714" id="{6040E30C-210B-4CC5-9D40-8321AC0B22A9}">
            <xm:f>'FX Card'!$F$1=12</xm:f>
            <x14:dxf>
              <numFmt numFmtId="176" formatCode="\R\p\ #,##0.00"/>
            </x14:dxf>
          </x14:cfRule>
          <x14:cfRule type="expression" priority="3715" id="{FE29ACB1-3EC7-4910-8F36-B35430033806}">
            <xm:f>'FX Card'!$F$1=11</xm:f>
            <x14:dxf>
              <numFmt numFmtId="194" formatCode="\H\K\ &quot;$&quot;\ #,##0.00"/>
            </x14:dxf>
          </x14:cfRule>
          <x14:cfRule type="expression" priority="3716" id="{63092FC7-6DA7-47B2-B7F3-2E437394F619}">
            <xm:f>'FX Card'!$F$1=10</xm:f>
            <x14:dxf>
              <numFmt numFmtId="175" formatCode="[$£-809]#,##0.00"/>
            </x14:dxf>
          </x14:cfRule>
          <x14:cfRule type="expression" priority="3717" id="{D35EC6AC-B549-4257-9FA0-B136666F74D0}">
            <xm:f>'FX Card'!$F$1=9</xm:f>
            <x14:dxf>
              <numFmt numFmtId="174" formatCode="[$€-2]\ #,##0.00"/>
            </x14:dxf>
          </x14:cfRule>
          <x14:cfRule type="expression" priority="3718" id="{BCFA7078-A15A-4327-AE41-21AED0585BDB}">
            <xm:f>'FX Card'!$F$1=8</xm:f>
            <x14:dxf>
              <numFmt numFmtId="173" formatCode="\k\r\ #,##0.00"/>
            </x14:dxf>
          </x14:cfRule>
          <x14:cfRule type="expression" priority="3719" id="{DDD19589-81D4-42EB-B2A1-CF14C2339237}">
            <xm:f>'FX Card'!$F$1=7</xm:f>
            <x14:dxf>
              <numFmt numFmtId="172" formatCode="[$¥-804]#,##0.00"/>
            </x14:dxf>
          </x14:cfRule>
          <x14:cfRule type="expression" priority="3720" id="{37BF44CA-8111-4F66-B71F-D92D681BA18C}">
            <xm:f>'FX Card'!$F$1=6</xm:f>
            <x14:dxf>
              <numFmt numFmtId="171" formatCode="\F\r\ #,##0.00"/>
            </x14:dxf>
          </x14:cfRule>
          <x14:cfRule type="expression" priority="3721" id="{81E48325-292B-4D71-AE5A-D0376F4243C3}">
            <xm:f>'FX Card'!$F$1=5</xm:f>
            <x14:dxf>
              <numFmt numFmtId="170" formatCode="\C\A\ &quot;$&quot;\ #,##0.00"/>
            </x14:dxf>
          </x14:cfRule>
          <x14:cfRule type="expression" priority="3722" id="{B9BEB912-CF15-4886-A7A4-6971B6B3D5F9}">
            <xm:f>'FX Card'!$F$1=4</xm:f>
            <x14:dxf>
              <numFmt numFmtId="192" formatCode="[$R$-416]\ #,##0.00"/>
            </x14:dxf>
          </x14:cfRule>
          <x14:cfRule type="expression" priority="3723" id="{247A2D79-7687-409E-8C8B-999D2AE127F8}">
            <xm:f>'FX Card'!$F$1=3</xm:f>
            <x14:dxf>
              <numFmt numFmtId="169" formatCode="\A\U\ &quot;$&quot;\ #,##0.00"/>
            </x14:dxf>
          </x14:cfRule>
          <x14:cfRule type="expression" priority="3724" id="{6D3A88D8-DCE0-44DF-9DE9-5EE9A05E66AA}">
            <xm:f>'FX Card'!$F$1=2</xm:f>
            <x14:dxf>
              <numFmt numFmtId="182" formatCode="\A\R\ &quot;$&quot;#,##0.00"/>
            </x14:dxf>
          </x14:cfRule>
          <x14:cfRule type="expression" priority="3725" id="{868A2CEA-FB00-4421-8060-09DAED2D922D}">
            <xm:f>'FX Card'!$F$1=1</xm:f>
            <x14:dxf>
              <numFmt numFmtId="166" formatCode="&quot;$&quot;#,##0.00"/>
            </x14:dxf>
          </x14:cfRule>
          <xm:sqref>AX685:BA687</xm:sqref>
        </x14:conditionalFormatting>
        <x14:conditionalFormatting xmlns:xm="http://schemas.microsoft.com/office/excel/2006/main">
          <x14:cfRule type="expression" priority="3676" id="{F70A883D-37A8-412C-8CC5-59E8CF1F60EA}">
            <xm:f>'FX Card'!$F$1=25</xm:f>
            <x14:dxf>
              <numFmt numFmtId="183" formatCode="\R\ #,##0.00"/>
            </x14:dxf>
          </x14:cfRule>
          <x14:cfRule type="expression" priority="3677" id="{A70B86D1-B29C-4B50-8947-CFA0938ABC21}">
            <xm:f>'FX Card'!$F$1=24</xm:f>
            <x14:dxf>
              <numFmt numFmtId="180" formatCode="\T\W\ &quot;$&quot;\ #,##0.00"/>
            </x14:dxf>
          </x14:cfRule>
          <x14:cfRule type="expression" priority="3678" id="{F3D41608-37F5-43F5-998C-E9A20B6F0539}">
            <xm:f>'FX Card'!$F$1=23</xm:f>
            <x14:dxf>
              <numFmt numFmtId="199" formatCode="#,##0.00\ [$₺-41F]"/>
            </x14:dxf>
          </x14:cfRule>
          <x14:cfRule type="expression" priority="3679" id="{B052D4CB-53E1-42D7-99B6-6E88BE6E97AA}">
            <xm:f>'FX Card'!$F$1=22</xm:f>
            <x14:dxf>
              <numFmt numFmtId="173" formatCode="\k\r\ #,##0.00"/>
            </x14:dxf>
          </x14:cfRule>
          <x14:cfRule type="expression" priority="3680" id="{126CDB1F-A739-4EBB-9F12-2142E066B775}">
            <xm:f>'FX Card'!$F$1=21</xm:f>
            <x14:dxf>
              <numFmt numFmtId="197" formatCode="\﷼\ #,##0.000"/>
            </x14:dxf>
          </x14:cfRule>
          <x14:cfRule type="expression" priority="3681" id="{1845170C-8ED5-496C-86E2-14CF4780282B}">
            <xm:f>'FX Card'!$F$1=20</xm:f>
            <x14:dxf>
              <numFmt numFmtId="181" formatCode="\р\у\б\ #,##0.00"/>
            </x14:dxf>
          </x14:cfRule>
          <x14:cfRule type="expression" priority="3682" id="{3BE37C63-CFC3-49BA-B77B-51FA70D5CEC9}">
            <xm:f>'FX Card'!$F$1=19</xm:f>
            <x14:dxf>
              <numFmt numFmtId="196" formatCode="\M\X\ &quot;$&quot;\ #,##0.00"/>
            </x14:dxf>
          </x14:cfRule>
          <x14:cfRule type="expression" priority="3683" id="{06236211-E37B-4E55-AFC5-BEEF0F178F2B}">
            <xm:f>'FX Card'!$F$1=18</xm:f>
            <x14:dxf>
              <numFmt numFmtId="195" formatCode="[$RM-43E]#,##0.00"/>
            </x14:dxf>
          </x14:cfRule>
          <x14:cfRule type="expression" priority="3684" id="{BCBC853E-444C-48AD-A332-C4DA7C94DF1F}">
            <xm:f>'FX Card'!$F$1=17</xm:f>
            <x14:dxf>
              <numFmt numFmtId="198" formatCode="\N\Z\ &quot;$&quot;\ #,##0.00"/>
            </x14:dxf>
          </x14:cfRule>
          <x14:cfRule type="expression" priority="3685" id="{0015DB2D-7541-4D70-8BAE-B1989E50048C}">
            <xm:f>'FX Card'!$F$1=16</xm:f>
            <x14:dxf>
              <numFmt numFmtId="173" formatCode="\k\r\ #,##0.00"/>
            </x14:dxf>
          </x14:cfRule>
          <x14:cfRule type="expression" priority="3686" id="{13C5F25E-5EED-4EED-92E6-744C31158608}">
            <xm:f>'FX Card'!$F$1=15</xm:f>
            <x14:dxf>
              <numFmt numFmtId="179" formatCode="[$₩-412]#,##0.00"/>
            </x14:dxf>
          </x14:cfRule>
          <x14:cfRule type="expression" priority="3687" id="{C400E837-71B3-4379-B512-B00D37A0F281}">
            <xm:f>'FX Card'!$F$1=14</xm:f>
            <x14:dxf>
              <numFmt numFmtId="178" formatCode="[$¥-411]#,##0.00"/>
            </x14:dxf>
          </x14:cfRule>
          <x14:cfRule type="expression" priority="3688" id="{8AFCE98C-B63B-47E4-9BAC-E58E669573EC}">
            <xm:f>'FX Card'!$F$1=13</xm:f>
            <x14:dxf>
              <numFmt numFmtId="206" formatCode="[$₹-445]\ #,##0.00"/>
            </x14:dxf>
          </x14:cfRule>
          <x14:cfRule type="expression" priority="3689" id="{2F315BD2-10EE-4626-85E6-020B4802B28D}">
            <xm:f>'FX Card'!$F$1=12</xm:f>
            <x14:dxf>
              <numFmt numFmtId="176" formatCode="\R\p\ #,##0.00"/>
            </x14:dxf>
          </x14:cfRule>
          <x14:cfRule type="expression" priority="3690" id="{D4BE2947-9150-4AAD-868C-46B7BF3A42E6}">
            <xm:f>'FX Card'!$F$1=11</xm:f>
            <x14:dxf>
              <numFmt numFmtId="194" formatCode="\H\K\ &quot;$&quot;\ #,##0.00"/>
            </x14:dxf>
          </x14:cfRule>
          <x14:cfRule type="expression" priority="3691" id="{F2456BE1-4BD7-41FC-8040-6A1F4B1B315C}">
            <xm:f>'FX Card'!$F$1=10</xm:f>
            <x14:dxf>
              <numFmt numFmtId="175" formatCode="[$£-809]#,##0.00"/>
            </x14:dxf>
          </x14:cfRule>
          <x14:cfRule type="expression" priority="3692" id="{236B3935-0FA5-4F37-991E-6A4F10CD0C03}">
            <xm:f>'FX Card'!$F$1=9</xm:f>
            <x14:dxf>
              <numFmt numFmtId="174" formatCode="[$€-2]\ #,##0.00"/>
            </x14:dxf>
          </x14:cfRule>
          <x14:cfRule type="expression" priority="3693" id="{D0E6F475-F85F-476A-8321-789ABFBE0487}">
            <xm:f>'FX Card'!$F$1=8</xm:f>
            <x14:dxf>
              <numFmt numFmtId="173" formatCode="\k\r\ #,##0.00"/>
            </x14:dxf>
          </x14:cfRule>
          <x14:cfRule type="expression" priority="3694" id="{A584EF40-2C43-43B5-A02B-4048DDC275B9}">
            <xm:f>'FX Card'!$F$1=7</xm:f>
            <x14:dxf>
              <numFmt numFmtId="172" formatCode="[$¥-804]#,##0.00"/>
            </x14:dxf>
          </x14:cfRule>
          <x14:cfRule type="expression" priority="3695" id="{01D92169-8436-418C-9EDA-0C92FE12148B}">
            <xm:f>'FX Card'!$F$1=6</xm:f>
            <x14:dxf>
              <numFmt numFmtId="171" formatCode="\F\r\ #,##0.00"/>
            </x14:dxf>
          </x14:cfRule>
          <x14:cfRule type="expression" priority="3696" id="{21C3E056-AA2C-4467-BCDE-4605D4F98AF3}">
            <xm:f>'FX Card'!$F$1=5</xm:f>
            <x14:dxf>
              <numFmt numFmtId="170" formatCode="\C\A\ &quot;$&quot;\ #,##0.00"/>
            </x14:dxf>
          </x14:cfRule>
          <x14:cfRule type="expression" priority="3697" id="{93814BEF-79C5-4A5E-ABB7-4D7E1B74D4E1}">
            <xm:f>'FX Card'!$F$1=4</xm:f>
            <x14:dxf>
              <numFmt numFmtId="192" formatCode="[$R$-416]\ #,##0.00"/>
            </x14:dxf>
          </x14:cfRule>
          <x14:cfRule type="expression" priority="3698" id="{563134E0-18D4-48D0-A398-6564977A8BBD}">
            <xm:f>'FX Card'!$F$1=3</xm:f>
            <x14:dxf>
              <numFmt numFmtId="169" formatCode="\A\U\ &quot;$&quot;\ #,##0.00"/>
            </x14:dxf>
          </x14:cfRule>
          <x14:cfRule type="expression" priority="3699" id="{C44370C1-3DB5-4773-AD92-47D6BBFE3D7D}">
            <xm:f>'FX Card'!$F$1=2</xm:f>
            <x14:dxf>
              <numFmt numFmtId="182" formatCode="\A\R\ &quot;$&quot;#,##0.00"/>
            </x14:dxf>
          </x14:cfRule>
          <x14:cfRule type="expression" priority="3700" id="{D3D16207-9933-425F-B43F-6D5FD1EA4685}">
            <xm:f>'FX Card'!$F$1=1</xm:f>
            <x14:dxf>
              <numFmt numFmtId="166" formatCode="&quot;$&quot;#,##0.00"/>
            </x14:dxf>
          </x14:cfRule>
          <xm:sqref>AX691:BA693</xm:sqref>
        </x14:conditionalFormatting>
        <x14:conditionalFormatting xmlns:xm="http://schemas.microsoft.com/office/excel/2006/main">
          <x14:cfRule type="expression" priority="3626" id="{473DFA11-52C3-498D-8858-1ADD18F4722B}">
            <xm:f>'FX Card'!$F$1=25</xm:f>
            <x14:dxf>
              <numFmt numFmtId="183" formatCode="\R\ #,##0.00"/>
            </x14:dxf>
          </x14:cfRule>
          <x14:cfRule type="expression" priority="3627" id="{D34469EA-4BA3-45DC-88BF-F478A81DF776}">
            <xm:f>'FX Card'!$F$1=24</xm:f>
            <x14:dxf>
              <numFmt numFmtId="180" formatCode="\T\W\ &quot;$&quot;\ #,##0.00"/>
            </x14:dxf>
          </x14:cfRule>
          <x14:cfRule type="expression" priority="3628" id="{BC12DFFB-F442-4040-B68F-067F6917AD97}">
            <xm:f>'FX Card'!$F$1=23</xm:f>
            <x14:dxf>
              <numFmt numFmtId="199" formatCode="#,##0.00\ [$₺-41F]"/>
            </x14:dxf>
          </x14:cfRule>
          <x14:cfRule type="expression" priority="3629" id="{64EF28C2-7B86-4485-A2CD-313E75D79AD7}">
            <xm:f>'FX Card'!$F$1=22</xm:f>
            <x14:dxf>
              <numFmt numFmtId="173" formatCode="\k\r\ #,##0.00"/>
            </x14:dxf>
          </x14:cfRule>
          <x14:cfRule type="expression" priority="3630" id="{9CCDB50A-3BFF-433C-9806-FD413B8D1381}">
            <xm:f>'FX Card'!$F$1=21</xm:f>
            <x14:dxf>
              <numFmt numFmtId="197" formatCode="\﷼\ #,##0.000"/>
            </x14:dxf>
          </x14:cfRule>
          <x14:cfRule type="expression" priority="3631" id="{4EAAF238-E623-43E3-9571-DD1FEF716D9A}">
            <xm:f>'FX Card'!$F$1=20</xm:f>
            <x14:dxf>
              <numFmt numFmtId="181" formatCode="\р\у\б\ #,##0.00"/>
            </x14:dxf>
          </x14:cfRule>
          <x14:cfRule type="expression" priority="3632" id="{0F75EB04-F025-4ED6-A4DC-A55BC64C9C99}">
            <xm:f>'FX Card'!$F$1=19</xm:f>
            <x14:dxf>
              <numFmt numFmtId="196" formatCode="\M\X\ &quot;$&quot;\ #,##0.00"/>
            </x14:dxf>
          </x14:cfRule>
          <x14:cfRule type="expression" priority="3633" id="{78C2FEC5-2F2A-4D39-B1B1-D97414392EB4}">
            <xm:f>'FX Card'!$F$1=18</xm:f>
            <x14:dxf>
              <numFmt numFmtId="195" formatCode="[$RM-43E]#,##0.00"/>
            </x14:dxf>
          </x14:cfRule>
          <x14:cfRule type="expression" priority="3634" id="{3FC63B6A-035D-445A-A801-95495DF21AEF}">
            <xm:f>'FX Card'!$F$1=17</xm:f>
            <x14:dxf>
              <numFmt numFmtId="198" formatCode="\N\Z\ &quot;$&quot;\ #,##0.00"/>
            </x14:dxf>
          </x14:cfRule>
          <x14:cfRule type="expression" priority="3635" id="{DCF01CD1-92D2-43B0-86EC-FE594BA431CC}">
            <xm:f>'FX Card'!$F$1=16</xm:f>
            <x14:dxf>
              <numFmt numFmtId="173" formatCode="\k\r\ #,##0.00"/>
            </x14:dxf>
          </x14:cfRule>
          <x14:cfRule type="expression" priority="3636" id="{F4388C6D-F029-4DFB-B8A9-CB83A1B42471}">
            <xm:f>'FX Card'!$F$1=15</xm:f>
            <x14:dxf>
              <numFmt numFmtId="179" formatCode="[$₩-412]#,##0.00"/>
            </x14:dxf>
          </x14:cfRule>
          <x14:cfRule type="expression" priority="3637" id="{B758CB68-0352-4306-8BB1-A1BB82F52906}">
            <xm:f>'FX Card'!$F$1=14</xm:f>
            <x14:dxf>
              <numFmt numFmtId="178" formatCode="[$¥-411]#,##0.00"/>
            </x14:dxf>
          </x14:cfRule>
          <x14:cfRule type="expression" priority="3638" id="{19E3A002-2AA0-430E-BBBE-F4A18A67974B}">
            <xm:f>'FX Card'!$F$1=13</xm:f>
            <x14:dxf>
              <numFmt numFmtId="206" formatCode="[$₹-445]\ #,##0.00"/>
            </x14:dxf>
          </x14:cfRule>
          <x14:cfRule type="expression" priority="3639" id="{1D2426CE-2133-475D-97D0-AF035E7A537C}">
            <xm:f>'FX Card'!$F$1=12</xm:f>
            <x14:dxf>
              <numFmt numFmtId="176" formatCode="\R\p\ #,##0.00"/>
            </x14:dxf>
          </x14:cfRule>
          <x14:cfRule type="expression" priority="3640" id="{E9EF0D4C-45D0-4151-845F-E0023772C4A9}">
            <xm:f>'FX Card'!$F$1=11</xm:f>
            <x14:dxf>
              <numFmt numFmtId="194" formatCode="\H\K\ &quot;$&quot;\ #,##0.00"/>
            </x14:dxf>
          </x14:cfRule>
          <x14:cfRule type="expression" priority="3641" id="{CDD92EBF-9B00-4298-A0C0-908C9BD3D513}">
            <xm:f>'FX Card'!$F$1=10</xm:f>
            <x14:dxf>
              <numFmt numFmtId="175" formatCode="[$£-809]#,##0.00"/>
            </x14:dxf>
          </x14:cfRule>
          <x14:cfRule type="expression" priority="3642" id="{EAADAFAE-70B5-4AF1-A421-F899F6F126E7}">
            <xm:f>'FX Card'!$F$1=9</xm:f>
            <x14:dxf>
              <numFmt numFmtId="174" formatCode="[$€-2]\ #,##0.00"/>
            </x14:dxf>
          </x14:cfRule>
          <x14:cfRule type="expression" priority="3643" id="{1D263EE1-674F-4939-AC4A-B7D03F30D668}">
            <xm:f>'FX Card'!$F$1=8</xm:f>
            <x14:dxf>
              <numFmt numFmtId="173" formatCode="\k\r\ #,##0.00"/>
            </x14:dxf>
          </x14:cfRule>
          <x14:cfRule type="expression" priority="3644" id="{357B4EF1-5ACD-4CA1-8C62-B497B98D86E2}">
            <xm:f>'FX Card'!$F$1=7</xm:f>
            <x14:dxf>
              <numFmt numFmtId="172" formatCode="[$¥-804]#,##0.00"/>
            </x14:dxf>
          </x14:cfRule>
          <x14:cfRule type="expression" priority="3645" id="{65E8EBDC-123E-4AA4-BEF4-36FE5E4EFC28}">
            <xm:f>'FX Card'!$F$1=6</xm:f>
            <x14:dxf>
              <numFmt numFmtId="171" formatCode="\F\r\ #,##0.00"/>
            </x14:dxf>
          </x14:cfRule>
          <x14:cfRule type="expression" priority="3646" id="{3CD4C5CE-9199-4E22-B746-3013F0BB7F36}">
            <xm:f>'FX Card'!$F$1=5</xm:f>
            <x14:dxf>
              <numFmt numFmtId="170" formatCode="\C\A\ &quot;$&quot;\ #,##0.00"/>
            </x14:dxf>
          </x14:cfRule>
          <x14:cfRule type="expression" priority="3647" id="{0422B1AC-CF9C-47A8-A35A-BCD2793D67D2}">
            <xm:f>'FX Card'!$F$1=4</xm:f>
            <x14:dxf>
              <numFmt numFmtId="192" formatCode="[$R$-416]\ #,##0.00"/>
            </x14:dxf>
          </x14:cfRule>
          <x14:cfRule type="expression" priority="3648" id="{498BFDB9-B7E4-498C-AA89-40FBC199D35B}">
            <xm:f>'FX Card'!$F$1=3</xm:f>
            <x14:dxf>
              <numFmt numFmtId="169" formatCode="\A\U\ &quot;$&quot;\ #,##0.00"/>
            </x14:dxf>
          </x14:cfRule>
          <x14:cfRule type="expression" priority="3649" id="{82122656-2606-4A16-8FB3-0FC486500A07}">
            <xm:f>'FX Card'!$F$1=2</xm:f>
            <x14:dxf>
              <numFmt numFmtId="182" formatCode="\A\R\ &quot;$&quot;#,##0.00"/>
            </x14:dxf>
          </x14:cfRule>
          <x14:cfRule type="expression" priority="3650" id="{5DC18FA9-CAAF-4350-83A3-85C16333EB3B}">
            <xm:f>'FX Card'!$F$1=1</xm:f>
            <x14:dxf>
              <numFmt numFmtId="166" formatCode="&quot;$&quot;#,##0.00"/>
            </x14:dxf>
          </x14:cfRule>
          <xm:sqref>AS696:BA696 AS700:BA700 AS697:AW699</xm:sqref>
        </x14:conditionalFormatting>
        <x14:conditionalFormatting xmlns:xm="http://schemas.microsoft.com/office/excel/2006/main">
          <x14:cfRule type="expression" priority="3601" id="{E96B3000-DA1D-4380-B849-FE4464937F15}">
            <xm:f>'FX Card'!$F$1=25</xm:f>
            <x14:dxf>
              <numFmt numFmtId="183" formatCode="\R\ #,##0.00"/>
            </x14:dxf>
          </x14:cfRule>
          <x14:cfRule type="expression" priority="3602" id="{E0E09302-F979-4E31-94C1-C8379AC9D79A}">
            <xm:f>'FX Card'!$F$1=24</xm:f>
            <x14:dxf>
              <numFmt numFmtId="180" formatCode="\T\W\ &quot;$&quot;\ #,##0.00"/>
            </x14:dxf>
          </x14:cfRule>
          <x14:cfRule type="expression" priority="3603" id="{F64BB63D-526C-47B8-B290-42C856C2EAEC}">
            <xm:f>'FX Card'!$F$1=23</xm:f>
            <x14:dxf>
              <numFmt numFmtId="199" formatCode="#,##0.00\ [$₺-41F]"/>
            </x14:dxf>
          </x14:cfRule>
          <x14:cfRule type="expression" priority="3604" id="{9BA5A677-479D-4119-A143-178BE5F7702A}">
            <xm:f>'FX Card'!$F$1=22</xm:f>
            <x14:dxf>
              <numFmt numFmtId="173" formatCode="\k\r\ #,##0.00"/>
            </x14:dxf>
          </x14:cfRule>
          <x14:cfRule type="expression" priority="3605" id="{28934362-1D68-43CA-8E5D-EC323DD83AAB}">
            <xm:f>'FX Card'!$F$1=21</xm:f>
            <x14:dxf>
              <numFmt numFmtId="197" formatCode="\﷼\ #,##0.000"/>
            </x14:dxf>
          </x14:cfRule>
          <x14:cfRule type="expression" priority="3606" id="{9C4DA8B3-C29A-47BA-A8E3-741B5BB8DF13}">
            <xm:f>'FX Card'!$F$1=20</xm:f>
            <x14:dxf>
              <numFmt numFmtId="181" formatCode="\р\у\б\ #,##0.00"/>
            </x14:dxf>
          </x14:cfRule>
          <x14:cfRule type="expression" priority="3607" id="{62FFAD3E-DBD0-485A-926C-7D8D767E3CFB}">
            <xm:f>'FX Card'!$F$1=19</xm:f>
            <x14:dxf>
              <numFmt numFmtId="196" formatCode="\M\X\ &quot;$&quot;\ #,##0.00"/>
            </x14:dxf>
          </x14:cfRule>
          <x14:cfRule type="expression" priority="3608" id="{51BBAB5F-7E4E-415C-AF2F-DD1600ED5D93}">
            <xm:f>'FX Card'!$F$1=18</xm:f>
            <x14:dxf>
              <numFmt numFmtId="195" formatCode="[$RM-43E]#,##0.00"/>
            </x14:dxf>
          </x14:cfRule>
          <x14:cfRule type="expression" priority="3609" id="{7374F4D5-1B7B-42E2-A33D-FEDD4603F63A}">
            <xm:f>'FX Card'!$F$1=17</xm:f>
            <x14:dxf>
              <numFmt numFmtId="198" formatCode="\N\Z\ &quot;$&quot;\ #,##0.00"/>
            </x14:dxf>
          </x14:cfRule>
          <x14:cfRule type="expression" priority="3610" id="{ECEA0A77-1B62-4105-BBF1-57EA9BAF6A68}">
            <xm:f>'FX Card'!$F$1=16</xm:f>
            <x14:dxf>
              <numFmt numFmtId="173" formatCode="\k\r\ #,##0.00"/>
            </x14:dxf>
          </x14:cfRule>
          <x14:cfRule type="expression" priority="3611" id="{DA8CE248-50F3-42F2-9C11-B11470ACFAE6}">
            <xm:f>'FX Card'!$F$1=15</xm:f>
            <x14:dxf>
              <numFmt numFmtId="179" formatCode="[$₩-412]#,##0.00"/>
            </x14:dxf>
          </x14:cfRule>
          <x14:cfRule type="expression" priority="3612" id="{1740EAAA-7406-43B2-92ED-7D2CD75C37C2}">
            <xm:f>'FX Card'!$F$1=14</xm:f>
            <x14:dxf>
              <numFmt numFmtId="178" formatCode="[$¥-411]#,##0.00"/>
            </x14:dxf>
          </x14:cfRule>
          <x14:cfRule type="expression" priority="3613" id="{E7EB88F2-70FC-407B-91C9-D0183284B18A}">
            <xm:f>'FX Card'!$F$1=13</xm:f>
            <x14:dxf>
              <numFmt numFmtId="206" formatCode="[$₹-445]\ #,##0.00"/>
            </x14:dxf>
          </x14:cfRule>
          <x14:cfRule type="expression" priority="3614" id="{CD0AD037-FF70-49FE-80D2-D7053E6124FF}">
            <xm:f>'FX Card'!$F$1=12</xm:f>
            <x14:dxf>
              <numFmt numFmtId="176" formatCode="\R\p\ #,##0.00"/>
            </x14:dxf>
          </x14:cfRule>
          <x14:cfRule type="expression" priority="3615" id="{61765085-45D1-45AA-9547-2C23432E5116}">
            <xm:f>'FX Card'!$F$1=11</xm:f>
            <x14:dxf>
              <numFmt numFmtId="194" formatCode="\H\K\ &quot;$&quot;\ #,##0.00"/>
            </x14:dxf>
          </x14:cfRule>
          <x14:cfRule type="expression" priority="3616" id="{D19A769B-3BB4-4FDD-A397-2440BEB43137}">
            <xm:f>'FX Card'!$F$1=10</xm:f>
            <x14:dxf>
              <numFmt numFmtId="175" formatCode="[$£-809]#,##0.00"/>
            </x14:dxf>
          </x14:cfRule>
          <x14:cfRule type="expression" priority="3617" id="{29D19EF4-AC1E-4540-A6C0-8EE382E9D235}">
            <xm:f>'FX Card'!$F$1=9</xm:f>
            <x14:dxf>
              <numFmt numFmtId="174" formatCode="[$€-2]\ #,##0.00"/>
            </x14:dxf>
          </x14:cfRule>
          <x14:cfRule type="expression" priority="3618" id="{9B46707A-E9EC-4D5B-BC87-E7FA15BB153E}">
            <xm:f>'FX Card'!$F$1=8</xm:f>
            <x14:dxf>
              <numFmt numFmtId="173" formatCode="\k\r\ #,##0.00"/>
            </x14:dxf>
          </x14:cfRule>
          <x14:cfRule type="expression" priority="3619" id="{344A241E-951D-406E-BDCE-0FCA798FEA25}">
            <xm:f>'FX Card'!$F$1=7</xm:f>
            <x14:dxf>
              <numFmt numFmtId="172" formatCode="[$¥-804]#,##0.00"/>
            </x14:dxf>
          </x14:cfRule>
          <x14:cfRule type="expression" priority="3620" id="{3DD189DD-73F0-4B92-805F-9357C69FEC1F}">
            <xm:f>'FX Card'!$F$1=6</xm:f>
            <x14:dxf>
              <numFmt numFmtId="171" formatCode="\F\r\ #,##0.00"/>
            </x14:dxf>
          </x14:cfRule>
          <x14:cfRule type="expression" priority="3621" id="{A6EEE7A0-FA77-4038-8807-94852463F013}">
            <xm:f>'FX Card'!$F$1=5</xm:f>
            <x14:dxf>
              <numFmt numFmtId="170" formatCode="\C\A\ &quot;$&quot;\ #,##0.00"/>
            </x14:dxf>
          </x14:cfRule>
          <x14:cfRule type="expression" priority="3622" id="{D978CC76-4949-44A4-9688-71236DCD8762}">
            <xm:f>'FX Card'!$F$1=4</xm:f>
            <x14:dxf>
              <numFmt numFmtId="192" formatCode="[$R$-416]\ #,##0.00"/>
            </x14:dxf>
          </x14:cfRule>
          <x14:cfRule type="expression" priority="3623" id="{F659B4AB-4D37-4797-A187-F1CC28124366}">
            <xm:f>'FX Card'!$F$1=3</xm:f>
            <x14:dxf>
              <numFmt numFmtId="169" formatCode="\A\U\ &quot;$&quot;\ #,##0.00"/>
            </x14:dxf>
          </x14:cfRule>
          <x14:cfRule type="expression" priority="3624" id="{FFB0E95F-6BD4-42DA-BF9B-D4F89C8A6794}">
            <xm:f>'FX Card'!$F$1=2</xm:f>
            <x14:dxf>
              <numFmt numFmtId="182" formatCode="\A\R\ &quot;$&quot;#,##0.00"/>
            </x14:dxf>
          </x14:cfRule>
          <x14:cfRule type="expression" priority="3625" id="{64DC04A5-EBD5-48AC-ABC7-1DD80F0D0693}">
            <xm:f>'FX Card'!$F$1=1</xm:f>
            <x14:dxf>
              <numFmt numFmtId="166" formatCode="&quot;$&quot;#,##0.00"/>
            </x14:dxf>
          </x14:cfRule>
          <xm:sqref>AS695:BA695</xm:sqref>
        </x14:conditionalFormatting>
        <x14:conditionalFormatting xmlns:xm="http://schemas.microsoft.com/office/excel/2006/main">
          <x14:cfRule type="expression" priority="3576" id="{FCC5CE63-8D77-44A0-8D03-1A291A419357}">
            <xm:f>'FX Card'!$F$1=25</xm:f>
            <x14:dxf>
              <numFmt numFmtId="183" formatCode="\R\ #,##0.00"/>
            </x14:dxf>
          </x14:cfRule>
          <x14:cfRule type="expression" priority="3577" id="{C26E4592-C16E-4ADD-8B54-8A01108A4432}">
            <xm:f>'FX Card'!$F$1=24</xm:f>
            <x14:dxf>
              <numFmt numFmtId="180" formatCode="\T\W\ &quot;$&quot;\ #,##0.00"/>
            </x14:dxf>
          </x14:cfRule>
          <x14:cfRule type="expression" priority="3578" id="{F5AF6869-125F-43F6-8119-7E6320F79136}">
            <xm:f>'FX Card'!$F$1=23</xm:f>
            <x14:dxf>
              <numFmt numFmtId="199" formatCode="#,##0.00\ [$₺-41F]"/>
            </x14:dxf>
          </x14:cfRule>
          <x14:cfRule type="expression" priority="3579" id="{ACB9340D-426E-43B7-8B63-9E285482566D}">
            <xm:f>'FX Card'!$F$1=22</xm:f>
            <x14:dxf>
              <numFmt numFmtId="173" formatCode="\k\r\ #,##0.00"/>
            </x14:dxf>
          </x14:cfRule>
          <x14:cfRule type="expression" priority="3580" id="{4F30FCB8-4F41-4EE9-9189-676A1610708E}">
            <xm:f>'FX Card'!$F$1=21</xm:f>
            <x14:dxf>
              <numFmt numFmtId="197" formatCode="\﷼\ #,##0.000"/>
            </x14:dxf>
          </x14:cfRule>
          <x14:cfRule type="expression" priority="3581" id="{E872C912-08A9-4459-B3D4-5CF726567CB1}">
            <xm:f>'FX Card'!$F$1=20</xm:f>
            <x14:dxf>
              <numFmt numFmtId="181" formatCode="\р\у\б\ #,##0.00"/>
            </x14:dxf>
          </x14:cfRule>
          <x14:cfRule type="expression" priority="3582" id="{25AB3EF4-60CD-4BB3-BB53-0C7B66BB91E0}">
            <xm:f>'FX Card'!$F$1=19</xm:f>
            <x14:dxf>
              <numFmt numFmtId="196" formatCode="\M\X\ &quot;$&quot;\ #,##0.00"/>
            </x14:dxf>
          </x14:cfRule>
          <x14:cfRule type="expression" priority="3583" id="{DAD7140E-E5D3-4F26-A84B-7BCDA98A60C3}">
            <xm:f>'FX Card'!$F$1=18</xm:f>
            <x14:dxf>
              <numFmt numFmtId="195" formatCode="[$RM-43E]#,##0.00"/>
            </x14:dxf>
          </x14:cfRule>
          <x14:cfRule type="expression" priority="3584" id="{5032BB13-75E8-4838-9BCE-62B0FB5068DC}">
            <xm:f>'FX Card'!$F$1=17</xm:f>
            <x14:dxf>
              <numFmt numFmtId="198" formatCode="\N\Z\ &quot;$&quot;\ #,##0.00"/>
            </x14:dxf>
          </x14:cfRule>
          <x14:cfRule type="expression" priority="3585" id="{BD7C43CD-2697-4B38-99A4-CF66C5F64093}">
            <xm:f>'FX Card'!$F$1=16</xm:f>
            <x14:dxf>
              <numFmt numFmtId="173" formatCode="\k\r\ #,##0.00"/>
            </x14:dxf>
          </x14:cfRule>
          <x14:cfRule type="expression" priority="3586" id="{FBB08AE5-52D3-41E4-A80E-A099E42538FB}">
            <xm:f>'FX Card'!$F$1=15</xm:f>
            <x14:dxf>
              <numFmt numFmtId="179" formatCode="[$₩-412]#,##0.00"/>
            </x14:dxf>
          </x14:cfRule>
          <x14:cfRule type="expression" priority="3587" id="{44B86A96-8184-4C85-8F61-C3E2D750E774}">
            <xm:f>'FX Card'!$F$1=14</xm:f>
            <x14:dxf>
              <numFmt numFmtId="178" formatCode="[$¥-411]#,##0.00"/>
            </x14:dxf>
          </x14:cfRule>
          <x14:cfRule type="expression" priority="3588" id="{7D5DEA6F-692F-42FE-8272-6E94424B9D5D}">
            <xm:f>'FX Card'!$F$1=13</xm:f>
            <x14:dxf>
              <numFmt numFmtId="206" formatCode="[$₹-445]\ #,##0.00"/>
            </x14:dxf>
          </x14:cfRule>
          <x14:cfRule type="expression" priority="3589" id="{828F3382-82DD-4CF8-AFA2-680F8F2A36C1}">
            <xm:f>'FX Card'!$F$1=12</xm:f>
            <x14:dxf>
              <numFmt numFmtId="176" formatCode="\R\p\ #,##0.00"/>
            </x14:dxf>
          </x14:cfRule>
          <x14:cfRule type="expression" priority="3590" id="{C0F4FFE4-4715-462E-BD88-1433C2B6A021}">
            <xm:f>'FX Card'!$F$1=11</xm:f>
            <x14:dxf>
              <numFmt numFmtId="194" formatCode="\H\K\ &quot;$&quot;\ #,##0.00"/>
            </x14:dxf>
          </x14:cfRule>
          <x14:cfRule type="expression" priority="3591" id="{86198A18-244D-453A-B40C-779E997B4EA6}">
            <xm:f>'FX Card'!$F$1=10</xm:f>
            <x14:dxf>
              <numFmt numFmtId="175" formatCode="[$£-809]#,##0.00"/>
            </x14:dxf>
          </x14:cfRule>
          <x14:cfRule type="expression" priority="3592" id="{3B9AEFDD-C5D9-418D-A1E6-A4D4ACA9893E}">
            <xm:f>'FX Card'!$F$1=9</xm:f>
            <x14:dxf>
              <numFmt numFmtId="174" formatCode="[$€-2]\ #,##0.00"/>
            </x14:dxf>
          </x14:cfRule>
          <x14:cfRule type="expression" priority="3593" id="{724295B9-0050-4384-99C8-B9AD7700970F}">
            <xm:f>'FX Card'!$F$1=8</xm:f>
            <x14:dxf>
              <numFmt numFmtId="173" formatCode="\k\r\ #,##0.00"/>
            </x14:dxf>
          </x14:cfRule>
          <x14:cfRule type="expression" priority="3594" id="{51EF29BE-F9A1-48B5-9C40-119C157D0914}">
            <xm:f>'FX Card'!$F$1=7</xm:f>
            <x14:dxf>
              <numFmt numFmtId="172" formatCode="[$¥-804]#,##0.00"/>
            </x14:dxf>
          </x14:cfRule>
          <x14:cfRule type="expression" priority="3595" id="{28093847-31D9-4B67-A750-69EC0EF0C4E3}">
            <xm:f>'FX Card'!$F$1=6</xm:f>
            <x14:dxf>
              <numFmt numFmtId="171" formatCode="\F\r\ #,##0.00"/>
            </x14:dxf>
          </x14:cfRule>
          <x14:cfRule type="expression" priority="3596" id="{46B8F4FB-1716-481E-8942-C3643792190B}">
            <xm:f>'FX Card'!$F$1=5</xm:f>
            <x14:dxf>
              <numFmt numFmtId="170" formatCode="\C\A\ &quot;$&quot;\ #,##0.00"/>
            </x14:dxf>
          </x14:cfRule>
          <x14:cfRule type="expression" priority="3597" id="{4530DC3B-48CD-421F-8073-7A0E55B7D595}">
            <xm:f>'FX Card'!$F$1=4</xm:f>
            <x14:dxf>
              <numFmt numFmtId="192" formatCode="[$R$-416]\ #,##0.00"/>
            </x14:dxf>
          </x14:cfRule>
          <x14:cfRule type="expression" priority="3598" id="{72583604-089F-457B-9413-8475D914939A}">
            <xm:f>'FX Card'!$F$1=3</xm:f>
            <x14:dxf>
              <numFmt numFmtId="169" formatCode="\A\U\ &quot;$&quot;\ #,##0.00"/>
            </x14:dxf>
          </x14:cfRule>
          <x14:cfRule type="expression" priority="3599" id="{CE091FE0-3DD0-4F85-8FC5-F562E2D18F65}">
            <xm:f>'FX Card'!$F$1=2</xm:f>
            <x14:dxf>
              <numFmt numFmtId="182" formatCode="\A\R\ &quot;$&quot;#,##0.00"/>
            </x14:dxf>
          </x14:cfRule>
          <x14:cfRule type="expression" priority="3600" id="{16DC4974-0437-47B1-97BB-421D6B134880}">
            <xm:f>'FX Card'!$F$1=1</xm:f>
            <x14:dxf>
              <numFmt numFmtId="166" formatCode="&quot;$&quot;#,##0.00"/>
            </x14:dxf>
          </x14:cfRule>
          <xm:sqref>AX697:BA699</xm:sqref>
        </x14:conditionalFormatting>
        <x14:conditionalFormatting xmlns:xm="http://schemas.microsoft.com/office/excel/2006/main">
          <x14:cfRule type="expression" priority="3551" id="{70490292-56A9-4157-ABFA-6C7F6E835554}">
            <xm:f>'FX Card'!$F$1=25</xm:f>
            <x14:dxf>
              <numFmt numFmtId="183" formatCode="\R\ #,##0.00"/>
            </x14:dxf>
          </x14:cfRule>
          <x14:cfRule type="expression" priority="3552" id="{30963D54-704C-4C22-B6CA-EB903DBA336B}">
            <xm:f>'FX Card'!$F$1=24</xm:f>
            <x14:dxf>
              <numFmt numFmtId="180" formatCode="\T\W\ &quot;$&quot;\ #,##0.00"/>
            </x14:dxf>
          </x14:cfRule>
          <x14:cfRule type="expression" priority="3553" id="{61049E70-3A07-454B-8835-CA338D3D5E32}">
            <xm:f>'FX Card'!$F$1=23</xm:f>
            <x14:dxf>
              <numFmt numFmtId="199" formatCode="#,##0.00\ [$₺-41F]"/>
            </x14:dxf>
          </x14:cfRule>
          <x14:cfRule type="expression" priority="3554" id="{3ADD9FC0-930E-4FE7-9FCD-1A587031F419}">
            <xm:f>'FX Card'!$F$1=22</xm:f>
            <x14:dxf>
              <numFmt numFmtId="173" formatCode="\k\r\ #,##0.00"/>
            </x14:dxf>
          </x14:cfRule>
          <x14:cfRule type="expression" priority="3555" id="{29B9A5D8-1971-4968-8C8A-699699B35363}">
            <xm:f>'FX Card'!$F$1=21</xm:f>
            <x14:dxf>
              <numFmt numFmtId="197" formatCode="\﷼\ #,##0.000"/>
            </x14:dxf>
          </x14:cfRule>
          <x14:cfRule type="expression" priority="3556" id="{3DA8A285-A00B-4CB9-8C46-2C08E60364A6}">
            <xm:f>'FX Card'!$F$1=20</xm:f>
            <x14:dxf>
              <numFmt numFmtId="181" formatCode="\р\у\б\ #,##0.00"/>
            </x14:dxf>
          </x14:cfRule>
          <x14:cfRule type="expression" priority="3557" id="{A3C47BCE-BB40-405A-90BB-FA13A598D5B2}">
            <xm:f>'FX Card'!$F$1=19</xm:f>
            <x14:dxf>
              <numFmt numFmtId="196" formatCode="\M\X\ &quot;$&quot;\ #,##0.00"/>
            </x14:dxf>
          </x14:cfRule>
          <x14:cfRule type="expression" priority="3558" id="{D9B971E3-BA1F-4502-BEFD-2A2E9ACD7F4B}">
            <xm:f>'FX Card'!$F$1=18</xm:f>
            <x14:dxf>
              <numFmt numFmtId="195" formatCode="[$RM-43E]#,##0.00"/>
            </x14:dxf>
          </x14:cfRule>
          <x14:cfRule type="expression" priority="3559" id="{53827268-8EC0-4827-B975-4EEF61E8F7B5}">
            <xm:f>'FX Card'!$F$1=17</xm:f>
            <x14:dxf>
              <numFmt numFmtId="198" formatCode="\N\Z\ &quot;$&quot;\ #,##0.00"/>
            </x14:dxf>
          </x14:cfRule>
          <x14:cfRule type="expression" priority="3560" id="{2F054BD6-9D35-444A-AFB0-30748F167A46}">
            <xm:f>'FX Card'!$F$1=16</xm:f>
            <x14:dxf>
              <numFmt numFmtId="173" formatCode="\k\r\ #,##0.00"/>
            </x14:dxf>
          </x14:cfRule>
          <x14:cfRule type="expression" priority="3561" id="{067F9A3A-C6AF-4A29-866C-4C4CD2ABF8EF}">
            <xm:f>'FX Card'!$F$1=15</xm:f>
            <x14:dxf>
              <numFmt numFmtId="179" formatCode="[$₩-412]#,##0.00"/>
            </x14:dxf>
          </x14:cfRule>
          <x14:cfRule type="expression" priority="3562" id="{D81EF64C-3934-4C0E-8EB9-7F36034200FE}">
            <xm:f>'FX Card'!$F$1=14</xm:f>
            <x14:dxf>
              <numFmt numFmtId="178" formatCode="[$¥-411]#,##0.00"/>
            </x14:dxf>
          </x14:cfRule>
          <x14:cfRule type="expression" priority="3563" id="{FABF9511-DA07-4CF3-B798-4689CF517B30}">
            <xm:f>'FX Card'!$F$1=13</xm:f>
            <x14:dxf>
              <numFmt numFmtId="206" formatCode="[$₹-445]\ #,##0.00"/>
            </x14:dxf>
          </x14:cfRule>
          <x14:cfRule type="expression" priority="3564" id="{5080C197-2F50-4D57-98F2-030AD2B8AD29}">
            <xm:f>'FX Card'!$F$1=12</xm:f>
            <x14:dxf>
              <numFmt numFmtId="176" formatCode="\R\p\ #,##0.00"/>
            </x14:dxf>
          </x14:cfRule>
          <x14:cfRule type="expression" priority="3565" id="{BEDE4A6E-0B8D-49FB-8E95-9E9798EB1628}">
            <xm:f>'FX Card'!$F$1=11</xm:f>
            <x14:dxf>
              <numFmt numFmtId="194" formatCode="\H\K\ &quot;$&quot;\ #,##0.00"/>
            </x14:dxf>
          </x14:cfRule>
          <x14:cfRule type="expression" priority="3566" id="{DF0BCECD-8CB0-4879-AB96-A53F51C04310}">
            <xm:f>'FX Card'!$F$1=10</xm:f>
            <x14:dxf>
              <numFmt numFmtId="175" formatCode="[$£-809]#,##0.00"/>
            </x14:dxf>
          </x14:cfRule>
          <x14:cfRule type="expression" priority="3567" id="{EBFEF0E3-09D3-4890-89B3-715C4204141D}">
            <xm:f>'FX Card'!$F$1=9</xm:f>
            <x14:dxf>
              <numFmt numFmtId="174" formatCode="[$€-2]\ #,##0.00"/>
            </x14:dxf>
          </x14:cfRule>
          <x14:cfRule type="expression" priority="3568" id="{BB321F7D-335B-48B4-A081-B559BA462937}">
            <xm:f>'FX Card'!$F$1=8</xm:f>
            <x14:dxf>
              <numFmt numFmtId="173" formatCode="\k\r\ #,##0.00"/>
            </x14:dxf>
          </x14:cfRule>
          <x14:cfRule type="expression" priority="3569" id="{EF851535-A4D5-4BE2-AB4C-219D8F5B63F5}">
            <xm:f>'FX Card'!$F$1=7</xm:f>
            <x14:dxf>
              <numFmt numFmtId="172" formatCode="[$¥-804]#,##0.00"/>
            </x14:dxf>
          </x14:cfRule>
          <x14:cfRule type="expression" priority="3570" id="{ECD15AC1-0990-4458-815C-24CC61B5BEEF}">
            <xm:f>'FX Card'!$F$1=6</xm:f>
            <x14:dxf>
              <numFmt numFmtId="171" formatCode="\F\r\ #,##0.00"/>
            </x14:dxf>
          </x14:cfRule>
          <x14:cfRule type="expression" priority="3571" id="{0DE6D320-D178-43DB-83CE-CDA0F96E6C7F}">
            <xm:f>'FX Card'!$F$1=5</xm:f>
            <x14:dxf>
              <numFmt numFmtId="170" formatCode="\C\A\ &quot;$&quot;\ #,##0.00"/>
            </x14:dxf>
          </x14:cfRule>
          <x14:cfRule type="expression" priority="3572" id="{73BEFAF7-3118-4850-9EB4-160F001F6BC3}">
            <xm:f>'FX Card'!$F$1=4</xm:f>
            <x14:dxf>
              <numFmt numFmtId="192" formatCode="[$R$-416]\ #,##0.00"/>
            </x14:dxf>
          </x14:cfRule>
          <x14:cfRule type="expression" priority="3573" id="{28D300E0-0B44-4520-BB39-AB93FA33ACFA}">
            <xm:f>'FX Card'!$F$1=3</xm:f>
            <x14:dxf>
              <numFmt numFmtId="169" formatCode="\A\U\ &quot;$&quot;\ #,##0.00"/>
            </x14:dxf>
          </x14:cfRule>
          <x14:cfRule type="expression" priority="3574" id="{EDA085CE-E0E6-4809-BCD2-E1DFF2599656}">
            <xm:f>'FX Card'!$F$1=2</xm:f>
            <x14:dxf>
              <numFmt numFmtId="182" formatCode="\A\R\ &quot;$&quot;#,##0.00"/>
            </x14:dxf>
          </x14:cfRule>
          <x14:cfRule type="expression" priority="3575" id="{70C2F78E-417E-44FD-8814-1F67E392CEA5}">
            <xm:f>'FX Card'!$F$1=1</xm:f>
            <x14:dxf>
              <numFmt numFmtId="166" formatCode="&quot;$&quot;#,##0.00"/>
            </x14:dxf>
          </x14:cfRule>
          <xm:sqref>AS195:BA199</xm:sqref>
        </x14:conditionalFormatting>
        <x14:conditionalFormatting xmlns:xm="http://schemas.microsoft.com/office/excel/2006/main">
          <x14:cfRule type="expression" priority="3501" id="{9AE894BE-3819-407A-8CD6-1CFABD93CC71}">
            <xm:f>'FX Card'!$F$1=25</xm:f>
            <x14:dxf>
              <numFmt numFmtId="183" formatCode="\R\ #,##0.00"/>
            </x14:dxf>
          </x14:cfRule>
          <x14:cfRule type="expression" priority="3502" id="{A6435FE2-C0C1-446B-AB2F-C684513F58D6}">
            <xm:f>'FX Card'!$F$1=24</xm:f>
            <x14:dxf>
              <numFmt numFmtId="180" formatCode="\T\W\ &quot;$&quot;\ #,##0.00"/>
            </x14:dxf>
          </x14:cfRule>
          <x14:cfRule type="expression" priority="3503" id="{B492999C-50D9-4077-B4BF-ACE314D460C2}">
            <xm:f>'FX Card'!$F$1=23</xm:f>
            <x14:dxf>
              <numFmt numFmtId="199" formatCode="#,##0.00\ [$₺-41F]"/>
            </x14:dxf>
          </x14:cfRule>
          <x14:cfRule type="expression" priority="3504" id="{943E99C0-D814-4DFD-A0DD-FA5ABB55EFA0}">
            <xm:f>'FX Card'!$F$1=22</xm:f>
            <x14:dxf>
              <numFmt numFmtId="173" formatCode="\k\r\ #,##0.00"/>
            </x14:dxf>
          </x14:cfRule>
          <x14:cfRule type="expression" priority="3505" id="{59E35FD2-0573-4FEC-AB65-8C5F70147A8E}">
            <xm:f>'FX Card'!$F$1=21</xm:f>
            <x14:dxf>
              <numFmt numFmtId="197" formatCode="\﷼\ #,##0.000"/>
            </x14:dxf>
          </x14:cfRule>
          <x14:cfRule type="expression" priority="3506" id="{EF0892FC-EE7D-4CEF-9E67-F88B84F65935}">
            <xm:f>'FX Card'!$F$1=20</xm:f>
            <x14:dxf>
              <numFmt numFmtId="181" formatCode="\р\у\б\ #,##0.00"/>
            </x14:dxf>
          </x14:cfRule>
          <x14:cfRule type="expression" priority="3507" id="{877CBE91-53B2-47B3-8E4B-D0360A7C5449}">
            <xm:f>'FX Card'!$F$1=19</xm:f>
            <x14:dxf>
              <numFmt numFmtId="196" formatCode="\M\X\ &quot;$&quot;\ #,##0.00"/>
            </x14:dxf>
          </x14:cfRule>
          <x14:cfRule type="expression" priority="3508" id="{66729948-90E8-4D2A-B243-83DEC63BB130}">
            <xm:f>'FX Card'!$F$1=18</xm:f>
            <x14:dxf>
              <numFmt numFmtId="195" formatCode="[$RM-43E]#,##0.00"/>
            </x14:dxf>
          </x14:cfRule>
          <x14:cfRule type="expression" priority="3509" id="{2C838405-2DE5-4071-B189-629FDD1F7062}">
            <xm:f>'FX Card'!$F$1=17</xm:f>
            <x14:dxf>
              <numFmt numFmtId="198" formatCode="\N\Z\ &quot;$&quot;\ #,##0.00"/>
            </x14:dxf>
          </x14:cfRule>
          <x14:cfRule type="expression" priority="3510" id="{E1823AD8-7EA1-4FFB-85D5-0B5564610BCE}">
            <xm:f>'FX Card'!$F$1=16</xm:f>
            <x14:dxf>
              <numFmt numFmtId="173" formatCode="\k\r\ #,##0.00"/>
            </x14:dxf>
          </x14:cfRule>
          <x14:cfRule type="expression" priority="3511" id="{6F69FF00-81E0-409F-BC11-CAE11BCA3754}">
            <xm:f>'FX Card'!$F$1=15</xm:f>
            <x14:dxf>
              <numFmt numFmtId="179" formatCode="[$₩-412]#,##0.00"/>
            </x14:dxf>
          </x14:cfRule>
          <x14:cfRule type="expression" priority="3512" id="{60909F30-C7FB-4359-9B42-67507CE5A503}">
            <xm:f>'FX Card'!$F$1=14</xm:f>
            <x14:dxf>
              <numFmt numFmtId="178" formatCode="[$¥-411]#,##0.00"/>
            </x14:dxf>
          </x14:cfRule>
          <x14:cfRule type="expression" priority="3513" id="{AFD5978B-039D-4B09-86FD-345177934FED}">
            <xm:f>'FX Card'!$F$1=13</xm:f>
            <x14:dxf>
              <numFmt numFmtId="206" formatCode="[$₹-445]\ #,##0.00"/>
            </x14:dxf>
          </x14:cfRule>
          <x14:cfRule type="expression" priority="3514" id="{DFAC64BB-D5DF-4DFC-BC95-DBA65ECF9C94}">
            <xm:f>'FX Card'!$F$1=12</xm:f>
            <x14:dxf>
              <numFmt numFmtId="176" formatCode="\R\p\ #,##0.00"/>
            </x14:dxf>
          </x14:cfRule>
          <x14:cfRule type="expression" priority="3515" id="{59866185-CEA5-4BE6-8031-796D1A1DAFDD}">
            <xm:f>'FX Card'!$F$1=11</xm:f>
            <x14:dxf>
              <numFmt numFmtId="194" formatCode="\H\K\ &quot;$&quot;\ #,##0.00"/>
            </x14:dxf>
          </x14:cfRule>
          <x14:cfRule type="expression" priority="3516" id="{ED9A182F-F7D4-4C50-A3E3-4C04CD887199}">
            <xm:f>'FX Card'!$F$1=10</xm:f>
            <x14:dxf>
              <numFmt numFmtId="175" formatCode="[$£-809]#,##0.00"/>
            </x14:dxf>
          </x14:cfRule>
          <x14:cfRule type="expression" priority="3517" id="{06EDAE7C-28F0-4CC5-84BF-DC39759E47F8}">
            <xm:f>'FX Card'!$F$1=9</xm:f>
            <x14:dxf>
              <numFmt numFmtId="174" formatCode="[$€-2]\ #,##0.00"/>
            </x14:dxf>
          </x14:cfRule>
          <x14:cfRule type="expression" priority="3518" id="{798B8D88-1C85-4040-A61C-AC3BF25E9202}">
            <xm:f>'FX Card'!$F$1=8</xm:f>
            <x14:dxf>
              <numFmt numFmtId="173" formatCode="\k\r\ #,##0.00"/>
            </x14:dxf>
          </x14:cfRule>
          <x14:cfRule type="expression" priority="3519" id="{139AED06-CAEA-46CB-AD92-B9DFA8AAFFFA}">
            <xm:f>'FX Card'!$F$1=7</xm:f>
            <x14:dxf>
              <numFmt numFmtId="172" formatCode="[$¥-804]#,##0.00"/>
            </x14:dxf>
          </x14:cfRule>
          <x14:cfRule type="expression" priority="3520" id="{F1157517-81C3-4616-A6DF-CABADAFCE3C2}">
            <xm:f>'FX Card'!$F$1=6</xm:f>
            <x14:dxf>
              <numFmt numFmtId="171" formatCode="\F\r\ #,##0.00"/>
            </x14:dxf>
          </x14:cfRule>
          <x14:cfRule type="expression" priority="3521" id="{454E8829-02D1-4C95-9988-CFB5BF1F0D66}">
            <xm:f>'FX Card'!$F$1=5</xm:f>
            <x14:dxf>
              <numFmt numFmtId="170" formatCode="\C\A\ &quot;$&quot;\ #,##0.00"/>
            </x14:dxf>
          </x14:cfRule>
          <x14:cfRule type="expression" priority="3522" id="{DA1FB8C2-1EC9-417C-9CD6-73B4D3127B70}">
            <xm:f>'FX Card'!$F$1=4</xm:f>
            <x14:dxf>
              <numFmt numFmtId="192" formatCode="[$R$-416]\ #,##0.00"/>
            </x14:dxf>
          </x14:cfRule>
          <x14:cfRule type="expression" priority="3523" id="{A0C9695F-C5CF-4D6E-900E-0EE8324378CB}">
            <xm:f>'FX Card'!$F$1=3</xm:f>
            <x14:dxf>
              <numFmt numFmtId="169" formatCode="\A\U\ &quot;$&quot;\ #,##0.00"/>
            </x14:dxf>
          </x14:cfRule>
          <x14:cfRule type="expression" priority="3524" id="{8EE2CDCD-FBB6-40C7-AF07-1551B449AE38}">
            <xm:f>'FX Card'!$F$1=2</xm:f>
            <x14:dxf>
              <numFmt numFmtId="182" formatCode="\A\R\ &quot;$&quot;#,##0.00"/>
            </x14:dxf>
          </x14:cfRule>
          <x14:cfRule type="expression" priority="3525" id="{4AA71EA8-709E-48F8-A2F3-F6A7E201C44A}">
            <xm:f>'FX Card'!$F$1=1</xm:f>
            <x14:dxf>
              <numFmt numFmtId="166" formatCode="&quot;$&quot;#,##0.00"/>
            </x14:dxf>
          </x14:cfRule>
          <xm:sqref>AS208:AW208</xm:sqref>
        </x14:conditionalFormatting>
        <x14:conditionalFormatting xmlns:xm="http://schemas.microsoft.com/office/excel/2006/main">
          <x14:cfRule type="expression" priority="3451" id="{184A2FFF-666D-415F-B01E-B5A3B3D33831}">
            <xm:f>'FX Card'!$F$1=25</xm:f>
            <x14:dxf>
              <numFmt numFmtId="183" formatCode="\R\ #,##0.00"/>
            </x14:dxf>
          </x14:cfRule>
          <x14:cfRule type="expression" priority="3452" id="{E439FD4E-FBB4-4BBE-9758-194B05ED154A}">
            <xm:f>'FX Card'!$F$1=24</xm:f>
            <x14:dxf>
              <numFmt numFmtId="180" formatCode="\T\W\ &quot;$&quot;\ #,##0.00"/>
            </x14:dxf>
          </x14:cfRule>
          <x14:cfRule type="expression" priority="3453" id="{2EAB6A9E-0F62-41EA-909A-DC3CEA0116A1}">
            <xm:f>'FX Card'!$F$1=23</xm:f>
            <x14:dxf>
              <numFmt numFmtId="199" formatCode="#,##0.00\ [$₺-41F]"/>
            </x14:dxf>
          </x14:cfRule>
          <x14:cfRule type="expression" priority="3454" id="{499422D4-C7CF-445F-9FAD-BCF27676C53D}">
            <xm:f>'FX Card'!$F$1=22</xm:f>
            <x14:dxf>
              <numFmt numFmtId="173" formatCode="\k\r\ #,##0.00"/>
            </x14:dxf>
          </x14:cfRule>
          <x14:cfRule type="expression" priority="3455" id="{4FB597A9-8230-4858-905C-DB7A219244C6}">
            <xm:f>'FX Card'!$F$1=21</xm:f>
            <x14:dxf>
              <numFmt numFmtId="197" formatCode="\﷼\ #,##0.000"/>
            </x14:dxf>
          </x14:cfRule>
          <x14:cfRule type="expression" priority="3456" id="{00094501-3968-4F67-B96A-92D38FE9A882}">
            <xm:f>'FX Card'!$F$1=20</xm:f>
            <x14:dxf>
              <numFmt numFmtId="181" formatCode="\р\у\б\ #,##0.00"/>
            </x14:dxf>
          </x14:cfRule>
          <x14:cfRule type="expression" priority="3457" id="{BA8C68B6-B8F0-4508-AA8E-865DC9B9D7FB}">
            <xm:f>'FX Card'!$F$1=19</xm:f>
            <x14:dxf>
              <numFmt numFmtId="196" formatCode="\M\X\ &quot;$&quot;\ #,##0.00"/>
            </x14:dxf>
          </x14:cfRule>
          <x14:cfRule type="expression" priority="3458" id="{D8388694-DE21-4EAA-9B0F-CAD54D1F5667}">
            <xm:f>'FX Card'!$F$1=18</xm:f>
            <x14:dxf>
              <numFmt numFmtId="195" formatCode="[$RM-43E]#,##0.00"/>
            </x14:dxf>
          </x14:cfRule>
          <x14:cfRule type="expression" priority="3459" id="{CA32115A-6567-4968-8724-EC02BF3D03C5}">
            <xm:f>'FX Card'!$F$1=17</xm:f>
            <x14:dxf>
              <numFmt numFmtId="198" formatCode="\N\Z\ &quot;$&quot;\ #,##0.00"/>
            </x14:dxf>
          </x14:cfRule>
          <x14:cfRule type="expression" priority="3460" id="{AF8C44A4-7F40-4A86-8056-8822AFC20281}">
            <xm:f>'FX Card'!$F$1=16</xm:f>
            <x14:dxf>
              <numFmt numFmtId="173" formatCode="\k\r\ #,##0.00"/>
            </x14:dxf>
          </x14:cfRule>
          <x14:cfRule type="expression" priority="3461" id="{35389601-720C-4990-9671-8940A8D5F058}">
            <xm:f>'FX Card'!$F$1=15</xm:f>
            <x14:dxf>
              <numFmt numFmtId="179" formatCode="[$₩-412]#,##0.00"/>
            </x14:dxf>
          </x14:cfRule>
          <x14:cfRule type="expression" priority="3462" id="{B1F3B99E-CFAF-4847-BEDF-34215800FAEC}">
            <xm:f>'FX Card'!$F$1=14</xm:f>
            <x14:dxf>
              <numFmt numFmtId="178" formatCode="[$¥-411]#,##0.00"/>
            </x14:dxf>
          </x14:cfRule>
          <x14:cfRule type="expression" priority="3463" id="{AAC73A4C-0384-48D3-BA5B-15F93DD71B4F}">
            <xm:f>'FX Card'!$F$1=13</xm:f>
            <x14:dxf>
              <numFmt numFmtId="206" formatCode="[$₹-445]\ #,##0.00"/>
            </x14:dxf>
          </x14:cfRule>
          <x14:cfRule type="expression" priority="3464" id="{FD4627D9-24F5-4347-9698-EAE566533AED}">
            <xm:f>'FX Card'!$F$1=12</xm:f>
            <x14:dxf>
              <numFmt numFmtId="176" formatCode="\R\p\ #,##0.00"/>
            </x14:dxf>
          </x14:cfRule>
          <x14:cfRule type="expression" priority="3465" id="{9B8B595B-1703-4664-942B-33A9F0B0BE91}">
            <xm:f>'FX Card'!$F$1=11</xm:f>
            <x14:dxf>
              <numFmt numFmtId="194" formatCode="\H\K\ &quot;$&quot;\ #,##0.00"/>
            </x14:dxf>
          </x14:cfRule>
          <x14:cfRule type="expression" priority="3466" id="{018D215B-2122-46A5-9B0A-0DDBF3B781A7}">
            <xm:f>'FX Card'!$F$1=10</xm:f>
            <x14:dxf>
              <numFmt numFmtId="175" formatCode="[$£-809]#,##0.00"/>
            </x14:dxf>
          </x14:cfRule>
          <x14:cfRule type="expression" priority="3467" id="{086CDC2A-3080-4EEF-A7F9-6C5AF2E4FA7B}">
            <xm:f>'FX Card'!$F$1=9</xm:f>
            <x14:dxf>
              <numFmt numFmtId="174" formatCode="[$€-2]\ #,##0.00"/>
            </x14:dxf>
          </x14:cfRule>
          <x14:cfRule type="expression" priority="3468" id="{B8531165-6617-4038-8A62-274597768060}">
            <xm:f>'FX Card'!$F$1=8</xm:f>
            <x14:dxf>
              <numFmt numFmtId="173" formatCode="\k\r\ #,##0.00"/>
            </x14:dxf>
          </x14:cfRule>
          <x14:cfRule type="expression" priority="3469" id="{0871F394-0480-46A1-8B90-E0E04B0F94A7}">
            <xm:f>'FX Card'!$F$1=7</xm:f>
            <x14:dxf>
              <numFmt numFmtId="172" formatCode="[$¥-804]#,##0.00"/>
            </x14:dxf>
          </x14:cfRule>
          <x14:cfRule type="expression" priority="3470" id="{34AFF6E4-650B-4D14-9875-B4ECAF8876E1}">
            <xm:f>'FX Card'!$F$1=6</xm:f>
            <x14:dxf>
              <numFmt numFmtId="171" formatCode="\F\r\ #,##0.00"/>
            </x14:dxf>
          </x14:cfRule>
          <x14:cfRule type="expression" priority="3471" id="{E17E71B3-39FB-4034-BEE4-89F512CC26F8}">
            <xm:f>'FX Card'!$F$1=5</xm:f>
            <x14:dxf>
              <numFmt numFmtId="170" formatCode="\C\A\ &quot;$&quot;\ #,##0.00"/>
            </x14:dxf>
          </x14:cfRule>
          <x14:cfRule type="expression" priority="3472" id="{F1E751D1-A81D-4C69-9F4B-A24D1CDF6D6C}">
            <xm:f>'FX Card'!$F$1=4</xm:f>
            <x14:dxf>
              <numFmt numFmtId="192" formatCode="[$R$-416]\ #,##0.00"/>
            </x14:dxf>
          </x14:cfRule>
          <x14:cfRule type="expression" priority="3473" id="{A467483C-96BA-4120-A912-FB856800EBEF}">
            <xm:f>'FX Card'!$F$1=3</xm:f>
            <x14:dxf>
              <numFmt numFmtId="169" formatCode="\A\U\ &quot;$&quot;\ #,##0.00"/>
            </x14:dxf>
          </x14:cfRule>
          <x14:cfRule type="expression" priority="3474" id="{429C1D05-0354-4A88-BF40-B19771B9D8FC}">
            <xm:f>'FX Card'!$F$1=2</xm:f>
            <x14:dxf>
              <numFmt numFmtId="182" formatCode="\A\R\ &quot;$&quot;#,##0.00"/>
            </x14:dxf>
          </x14:cfRule>
          <x14:cfRule type="expression" priority="3475" id="{2F42BAD1-CC7B-4446-A464-BAE226141B36}">
            <xm:f>'FX Card'!$F$1=1</xm:f>
            <x14:dxf>
              <numFmt numFmtId="166" formatCode="&quot;$&quot;#,##0.00"/>
            </x14:dxf>
          </x14:cfRule>
          <xm:sqref>AX208:BA208</xm:sqref>
        </x14:conditionalFormatting>
        <x14:conditionalFormatting xmlns:xm="http://schemas.microsoft.com/office/excel/2006/main">
          <x14:cfRule type="expression" priority="3426" id="{5E368FC3-A214-4BB9-BC37-2A018D898359}">
            <xm:f>'FX Card'!$F$1=25</xm:f>
            <x14:dxf>
              <numFmt numFmtId="183" formatCode="\R\ #,##0.00"/>
            </x14:dxf>
          </x14:cfRule>
          <x14:cfRule type="expression" priority="3427" id="{4BE42482-314A-4F6F-8121-F6AEA27EEEAB}">
            <xm:f>'FX Card'!$F$1=24</xm:f>
            <x14:dxf>
              <numFmt numFmtId="180" formatCode="\T\W\ &quot;$&quot;\ #,##0.00"/>
            </x14:dxf>
          </x14:cfRule>
          <x14:cfRule type="expression" priority="3428" id="{E2F843A7-2C2B-4AEF-A047-7956358F6BCA}">
            <xm:f>'FX Card'!$F$1=23</xm:f>
            <x14:dxf>
              <numFmt numFmtId="199" formatCode="#,##0.00\ [$₺-41F]"/>
            </x14:dxf>
          </x14:cfRule>
          <x14:cfRule type="expression" priority="3429" id="{B391D816-A406-4F7D-98AA-CF1EE36E1AFE}">
            <xm:f>'FX Card'!$F$1=22</xm:f>
            <x14:dxf>
              <numFmt numFmtId="173" formatCode="\k\r\ #,##0.00"/>
            </x14:dxf>
          </x14:cfRule>
          <x14:cfRule type="expression" priority="3430" id="{6EAA80F6-25CC-4FC6-848A-CDE5FC7A02B0}">
            <xm:f>'FX Card'!$F$1=21</xm:f>
            <x14:dxf>
              <numFmt numFmtId="197" formatCode="\﷼\ #,##0.000"/>
            </x14:dxf>
          </x14:cfRule>
          <x14:cfRule type="expression" priority="3431" id="{4D6D77D3-A6BA-42E1-B209-B1CC3408C473}">
            <xm:f>'FX Card'!$F$1=20</xm:f>
            <x14:dxf>
              <numFmt numFmtId="181" formatCode="\р\у\б\ #,##0.00"/>
            </x14:dxf>
          </x14:cfRule>
          <x14:cfRule type="expression" priority="3432" id="{7486AF52-5980-4C40-A8CE-8795C9C4C424}">
            <xm:f>'FX Card'!$F$1=19</xm:f>
            <x14:dxf>
              <numFmt numFmtId="196" formatCode="\M\X\ &quot;$&quot;\ #,##0.00"/>
            </x14:dxf>
          </x14:cfRule>
          <x14:cfRule type="expression" priority="3433" id="{999B625F-C6DE-480A-BC96-A38DE61128ED}">
            <xm:f>'FX Card'!$F$1=18</xm:f>
            <x14:dxf>
              <numFmt numFmtId="195" formatCode="[$RM-43E]#,##0.00"/>
            </x14:dxf>
          </x14:cfRule>
          <x14:cfRule type="expression" priority="3434" id="{CBEEC973-FF54-40DF-854A-0E6DC9849042}">
            <xm:f>'FX Card'!$F$1=17</xm:f>
            <x14:dxf>
              <numFmt numFmtId="198" formatCode="\N\Z\ &quot;$&quot;\ #,##0.00"/>
            </x14:dxf>
          </x14:cfRule>
          <x14:cfRule type="expression" priority="3435" id="{88E829BE-6F74-47E5-B15F-5BF82E01B347}">
            <xm:f>'FX Card'!$F$1=16</xm:f>
            <x14:dxf>
              <numFmt numFmtId="173" formatCode="\k\r\ #,##0.00"/>
            </x14:dxf>
          </x14:cfRule>
          <x14:cfRule type="expression" priority="3436" id="{4A910B75-258C-443C-8B07-FB8B46434FC4}">
            <xm:f>'FX Card'!$F$1=15</xm:f>
            <x14:dxf>
              <numFmt numFmtId="179" formatCode="[$₩-412]#,##0.00"/>
            </x14:dxf>
          </x14:cfRule>
          <x14:cfRule type="expression" priority="3437" id="{050A7973-6EDC-4078-868B-25666050ABD5}">
            <xm:f>'FX Card'!$F$1=14</xm:f>
            <x14:dxf>
              <numFmt numFmtId="178" formatCode="[$¥-411]#,##0.00"/>
            </x14:dxf>
          </x14:cfRule>
          <x14:cfRule type="expression" priority="3438" id="{85E5BFB4-CE58-46BC-8759-1AB0E883CB89}">
            <xm:f>'FX Card'!$F$1=13</xm:f>
            <x14:dxf>
              <numFmt numFmtId="206" formatCode="[$₹-445]\ #,##0.00"/>
            </x14:dxf>
          </x14:cfRule>
          <x14:cfRule type="expression" priority="3439" id="{664501A6-0E41-4B76-AAA0-1CD7628B72B0}">
            <xm:f>'FX Card'!$F$1=12</xm:f>
            <x14:dxf>
              <numFmt numFmtId="176" formatCode="\R\p\ #,##0.00"/>
            </x14:dxf>
          </x14:cfRule>
          <x14:cfRule type="expression" priority="3440" id="{D0387DAA-B4AC-4E4E-9BB9-9C34619DBC1F}">
            <xm:f>'FX Card'!$F$1=11</xm:f>
            <x14:dxf>
              <numFmt numFmtId="194" formatCode="\H\K\ &quot;$&quot;\ #,##0.00"/>
            </x14:dxf>
          </x14:cfRule>
          <x14:cfRule type="expression" priority="3441" id="{EB485A9D-4F02-4887-8EBF-FF97AB990AEF}">
            <xm:f>'FX Card'!$F$1=10</xm:f>
            <x14:dxf>
              <numFmt numFmtId="175" formatCode="[$£-809]#,##0.00"/>
            </x14:dxf>
          </x14:cfRule>
          <x14:cfRule type="expression" priority="3442" id="{6C8BEF84-FD39-478F-B6A6-550E8F66CDD9}">
            <xm:f>'FX Card'!$F$1=9</xm:f>
            <x14:dxf>
              <numFmt numFmtId="174" formatCode="[$€-2]\ #,##0.00"/>
            </x14:dxf>
          </x14:cfRule>
          <x14:cfRule type="expression" priority="3443" id="{BE2E15C4-E901-4488-9F27-6D0749251935}">
            <xm:f>'FX Card'!$F$1=8</xm:f>
            <x14:dxf>
              <numFmt numFmtId="173" formatCode="\k\r\ #,##0.00"/>
            </x14:dxf>
          </x14:cfRule>
          <x14:cfRule type="expression" priority="3444" id="{68D706D8-D61F-4F6A-8C65-7666803273BD}">
            <xm:f>'FX Card'!$F$1=7</xm:f>
            <x14:dxf>
              <numFmt numFmtId="172" formatCode="[$¥-804]#,##0.00"/>
            </x14:dxf>
          </x14:cfRule>
          <x14:cfRule type="expression" priority="3445" id="{A23F72A4-1F0B-4BD3-A5E8-27B1116EEDD0}">
            <xm:f>'FX Card'!$F$1=6</xm:f>
            <x14:dxf>
              <numFmt numFmtId="171" formatCode="\F\r\ #,##0.00"/>
            </x14:dxf>
          </x14:cfRule>
          <x14:cfRule type="expression" priority="3446" id="{68035888-DA61-4C97-B986-49B75A5615CE}">
            <xm:f>'FX Card'!$F$1=5</xm:f>
            <x14:dxf>
              <numFmt numFmtId="170" formatCode="\C\A\ &quot;$&quot;\ #,##0.00"/>
            </x14:dxf>
          </x14:cfRule>
          <x14:cfRule type="expression" priority="3447" id="{8251B2AC-929E-4695-8462-54E11DD74F68}">
            <xm:f>'FX Card'!$F$1=4</xm:f>
            <x14:dxf>
              <numFmt numFmtId="192" formatCode="[$R$-416]\ #,##0.00"/>
            </x14:dxf>
          </x14:cfRule>
          <x14:cfRule type="expression" priority="3448" id="{14B12A3F-760D-4F44-93C0-B39530333184}">
            <xm:f>'FX Card'!$F$1=3</xm:f>
            <x14:dxf>
              <numFmt numFmtId="169" formatCode="\A\U\ &quot;$&quot;\ #,##0.00"/>
            </x14:dxf>
          </x14:cfRule>
          <x14:cfRule type="expression" priority="3449" id="{F4BC8F02-C114-4D32-B0FA-71ACEC3E6179}">
            <xm:f>'FX Card'!$F$1=2</xm:f>
            <x14:dxf>
              <numFmt numFmtId="182" formatCode="\A\R\ &quot;$&quot;#,##0.00"/>
            </x14:dxf>
          </x14:cfRule>
          <x14:cfRule type="expression" priority="3450" id="{41014190-BB70-40B2-B611-37EDD322BC4D}">
            <xm:f>'FX Card'!$F$1=1</xm:f>
            <x14:dxf>
              <numFmt numFmtId="166" formatCode="&quot;$&quot;#,##0.00"/>
            </x14:dxf>
          </x14:cfRule>
          <xm:sqref>AS610:AW610 AS601:BA609</xm:sqref>
        </x14:conditionalFormatting>
        <x14:conditionalFormatting xmlns:xm="http://schemas.microsoft.com/office/excel/2006/main">
          <x14:cfRule type="expression" priority="3376" id="{C6B3F166-9492-42A2-B412-28C0D9F5ABB0}">
            <xm:f>'FX Card'!$F$1=25</xm:f>
            <x14:dxf>
              <numFmt numFmtId="183" formatCode="\R\ #,##0.00"/>
            </x14:dxf>
          </x14:cfRule>
          <x14:cfRule type="expression" priority="3377" id="{0B85271B-2101-4C52-8C6E-9A8D6F6CD25F}">
            <xm:f>'FX Card'!$F$1=24</xm:f>
            <x14:dxf>
              <numFmt numFmtId="180" formatCode="\T\W\ &quot;$&quot;\ #,##0.00"/>
            </x14:dxf>
          </x14:cfRule>
          <x14:cfRule type="expression" priority="3378" id="{E27D508E-193C-449C-B8E9-C880A9AFFA58}">
            <xm:f>'FX Card'!$F$1=23</xm:f>
            <x14:dxf>
              <numFmt numFmtId="199" formatCode="#,##0.00\ [$₺-41F]"/>
            </x14:dxf>
          </x14:cfRule>
          <x14:cfRule type="expression" priority="3379" id="{889B2FD2-ACBB-4E4D-BD0D-D21C2FE07718}">
            <xm:f>'FX Card'!$F$1=22</xm:f>
            <x14:dxf>
              <numFmt numFmtId="173" formatCode="\k\r\ #,##0.00"/>
            </x14:dxf>
          </x14:cfRule>
          <x14:cfRule type="expression" priority="3380" id="{294DD7E2-243F-46C5-8C55-1345323B63F2}">
            <xm:f>'FX Card'!$F$1=21</xm:f>
            <x14:dxf>
              <numFmt numFmtId="197" formatCode="\﷼\ #,##0.000"/>
            </x14:dxf>
          </x14:cfRule>
          <x14:cfRule type="expression" priority="3381" id="{DE0EFDDE-CB33-4D89-959C-2431FAC94D08}">
            <xm:f>'FX Card'!$F$1=20</xm:f>
            <x14:dxf>
              <numFmt numFmtId="181" formatCode="\р\у\б\ #,##0.00"/>
            </x14:dxf>
          </x14:cfRule>
          <x14:cfRule type="expression" priority="3382" id="{639052D8-9B82-4F10-B321-DADA956C5417}">
            <xm:f>'FX Card'!$F$1=19</xm:f>
            <x14:dxf>
              <numFmt numFmtId="196" formatCode="\M\X\ &quot;$&quot;\ #,##0.00"/>
            </x14:dxf>
          </x14:cfRule>
          <x14:cfRule type="expression" priority="3383" id="{84D29D1E-7DF3-448E-9A07-F8D3929E810F}">
            <xm:f>'FX Card'!$F$1=18</xm:f>
            <x14:dxf>
              <numFmt numFmtId="195" formatCode="[$RM-43E]#,##0.00"/>
            </x14:dxf>
          </x14:cfRule>
          <x14:cfRule type="expression" priority="3384" id="{98672B43-D1A8-4507-8612-1C89B2D2D5F2}">
            <xm:f>'FX Card'!$F$1=17</xm:f>
            <x14:dxf>
              <numFmt numFmtId="198" formatCode="\N\Z\ &quot;$&quot;\ #,##0.00"/>
            </x14:dxf>
          </x14:cfRule>
          <x14:cfRule type="expression" priority="3385" id="{079A84F1-FC24-4BCB-A310-723A1FDFC3EB}">
            <xm:f>'FX Card'!$F$1=16</xm:f>
            <x14:dxf>
              <numFmt numFmtId="173" formatCode="\k\r\ #,##0.00"/>
            </x14:dxf>
          </x14:cfRule>
          <x14:cfRule type="expression" priority="3386" id="{8A4DE8F4-C515-4001-8E2E-F9E10C8EFA7E}">
            <xm:f>'FX Card'!$F$1=15</xm:f>
            <x14:dxf>
              <numFmt numFmtId="179" formatCode="[$₩-412]#,##0.00"/>
            </x14:dxf>
          </x14:cfRule>
          <x14:cfRule type="expression" priority="3387" id="{2B29CD4C-9416-433B-BAC2-AA022A575974}">
            <xm:f>'FX Card'!$F$1=14</xm:f>
            <x14:dxf>
              <numFmt numFmtId="178" formatCode="[$¥-411]#,##0.00"/>
            </x14:dxf>
          </x14:cfRule>
          <x14:cfRule type="expression" priority="3388" id="{CFD8AA42-A65D-4F8F-9E19-4CD6438E2448}">
            <xm:f>'FX Card'!$F$1=13</xm:f>
            <x14:dxf>
              <numFmt numFmtId="206" formatCode="[$₹-445]\ #,##0.00"/>
            </x14:dxf>
          </x14:cfRule>
          <x14:cfRule type="expression" priority="3389" id="{E7C8E9B6-50FC-4DCB-850F-35D86D27F8C2}">
            <xm:f>'FX Card'!$F$1=12</xm:f>
            <x14:dxf>
              <numFmt numFmtId="176" formatCode="\R\p\ #,##0.00"/>
            </x14:dxf>
          </x14:cfRule>
          <x14:cfRule type="expression" priority="3390" id="{91F905B4-B2BE-44FA-A04A-D9ED9718A59E}">
            <xm:f>'FX Card'!$F$1=11</xm:f>
            <x14:dxf>
              <numFmt numFmtId="194" formatCode="\H\K\ &quot;$&quot;\ #,##0.00"/>
            </x14:dxf>
          </x14:cfRule>
          <x14:cfRule type="expression" priority="3391" id="{6C06CCF3-7672-486E-9724-8F9BA95743FD}">
            <xm:f>'FX Card'!$F$1=10</xm:f>
            <x14:dxf>
              <numFmt numFmtId="175" formatCode="[$£-809]#,##0.00"/>
            </x14:dxf>
          </x14:cfRule>
          <x14:cfRule type="expression" priority="3392" id="{A04690D1-E3F6-4B11-A8C6-74D7EB3D131F}">
            <xm:f>'FX Card'!$F$1=9</xm:f>
            <x14:dxf>
              <numFmt numFmtId="174" formatCode="[$€-2]\ #,##0.00"/>
            </x14:dxf>
          </x14:cfRule>
          <x14:cfRule type="expression" priority="3393" id="{B41E7BA2-3A52-430E-86AC-03BFA4DD9582}">
            <xm:f>'FX Card'!$F$1=8</xm:f>
            <x14:dxf>
              <numFmt numFmtId="173" formatCode="\k\r\ #,##0.00"/>
            </x14:dxf>
          </x14:cfRule>
          <x14:cfRule type="expression" priority="3394" id="{01BA6A2A-92EF-49B1-A940-779C40033BCB}">
            <xm:f>'FX Card'!$F$1=7</xm:f>
            <x14:dxf>
              <numFmt numFmtId="172" formatCode="[$¥-804]#,##0.00"/>
            </x14:dxf>
          </x14:cfRule>
          <x14:cfRule type="expression" priority="3395" id="{7F64EC58-104C-4161-AB2F-9FBEEF73A72E}">
            <xm:f>'FX Card'!$F$1=6</xm:f>
            <x14:dxf>
              <numFmt numFmtId="171" formatCode="\F\r\ #,##0.00"/>
            </x14:dxf>
          </x14:cfRule>
          <x14:cfRule type="expression" priority="3396" id="{FE8745C5-A33F-424D-9B01-F3F56C326FB8}">
            <xm:f>'FX Card'!$F$1=5</xm:f>
            <x14:dxf>
              <numFmt numFmtId="170" formatCode="\C\A\ &quot;$&quot;\ #,##0.00"/>
            </x14:dxf>
          </x14:cfRule>
          <x14:cfRule type="expression" priority="3397" id="{E441AC2A-921E-4BA0-AEBC-CA4A2998E851}">
            <xm:f>'FX Card'!$F$1=4</xm:f>
            <x14:dxf>
              <numFmt numFmtId="192" formatCode="[$R$-416]\ #,##0.00"/>
            </x14:dxf>
          </x14:cfRule>
          <x14:cfRule type="expression" priority="3398" id="{28358D22-DFDE-4CF1-A573-CDBB9BBBAC7C}">
            <xm:f>'FX Card'!$F$1=3</xm:f>
            <x14:dxf>
              <numFmt numFmtId="169" formatCode="\A\U\ &quot;$&quot;\ #,##0.00"/>
            </x14:dxf>
          </x14:cfRule>
          <x14:cfRule type="expression" priority="3399" id="{718F720A-9823-4B12-8437-9AFC8CEBFD0C}">
            <xm:f>'FX Card'!$F$1=2</xm:f>
            <x14:dxf>
              <numFmt numFmtId="182" formatCode="\A\R\ &quot;$&quot;#,##0.00"/>
            </x14:dxf>
          </x14:cfRule>
          <x14:cfRule type="expression" priority="3400" id="{5CF9395E-BCB9-4ED8-9AD0-9B73E03A636E}">
            <xm:f>'FX Card'!$F$1=1</xm:f>
            <x14:dxf>
              <numFmt numFmtId="166" formatCode="&quot;$&quot;#,##0.00"/>
            </x14:dxf>
          </x14:cfRule>
          <xm:sqref>AX610:BA610</xm:sqref>
        </x14:conditionalFormatting>
        <x14:conditionalFormatting xmlns:xm="http://schemas.microsoft.com/office/excel/2006/main">
          <x14:cfRule type="expression" priority="3351" id="{19E39475-60F3-467E-826D-F740A8205977}">
            <xm:f>'FX Card'!$F$1=25</xm:f>
            <x14:dxf>
              <numFmt numFmtId="183" formatCode="\R\ #,##0.00"/>
            </x14:dxf>
          </x14:cfRule>
          <x14:cfRule type="expression" priority="3352" id="{860C0F3A-970D-46C1-A21C-BFEA26C5A31F}">
            <xm:f>'FX Card'!$F$1=24</xm:f>
            <x14:dxf>
              <numFmt numFmtId="180" formatCode="\T\W\ &quot;$&quot;\ #,##0.00"/>
            </x14:dxf>
          </x14:cfRule>
          <x14:cfRule type="expression" priority="3353" id="{28F34E23-34B4-4A2F-A96D-12FCE0C2C64D}">
            <xm:f>'FX Card'!$F$1=23</xm:f>
            <x14:dxf>
              <numFmt numFmtId="199" formatCode="#,##0.00\ [$₺-41F]"/>
            </x14:dxf>
          </x14:cfRule>
          <x14:cfRule type="expression" priority="3354" id="{DF2694F9-4D45-49A3-9D98-0C621576802F}">
            <xm:f>'FX Card'!$F$1=22</xm:f>
            <x14:dxf>
              <numFmt numFmtId="173" formatCode="\k\r\ #,##0.00"/>
            </x14:dxf>
          </x14:cfRule>
          <x14:cfRule type="expression" priority="3355" id="{348E5804-7144-42A4-B0A6-98915EC59C53}">
            <xm:f>'FX Card'!$F$1=21</xm:f>
            <x14:dxf>
              <numFmt numFmtId="197" formatCode="\﷼\ #,##0.000"/>
            </x14:dxf>
          </x14:cfRule>
          <x14:cfRule type="expression" priority="3356" id="{06FECD93-DBD0-4096-8111-F1F308E75D0F}">
            <xm:f>'FX Card'!$F$1=20</xm:f>
            <x14:dxf>
              <numFmt numFmtId="181" formatCode="\р\у\б\ #,##0.00"/>
            </x14:dxf>
          </x14:cfRule>
          <x14:cfRule type="expression" priority="3357" id="{2FCF4FA6-1741-485C-B516-6F94F16769D1}">
            <xm:f>'FX Card'!$F$1=19</xm:f>
            <x14:dxf>
              <numFmt numFmtId="196" formatCode="\M\X\ &quot;$&quot;\ #,##0.00"/>
            </x14:dxf>
          </x14:cfRule>
          <x14:cfRule type="expression" priority="3358" id="{D66211CA-6863-47EE-B920-CA97A165EF49}">
            <xm:f>'FX Card'!$F$1=18</xm:f>
            <x14:dxf>
              <numFmt numFmtId="195" formatCode="[$RM-43E]#,##0.00"/>
            </x14:dxf>
          </x14:cfRule>
          <x14:cfRule type="expression" priority="3359" id="{74F8123F-3F4E-4833-8E71-E7B14BD02741}">
            <xm:f>'FX Card'!$F$1=17</xm:f>
            <x14:dxf>
              <numFmt numFmtId="198" formatCode="\N\Z\ &quot;$&quot;\ #,##0.00"/>
            </x14:dxf>
          </x14:cfRule>
          <x14:cfRule type="expression" priority="3360" id="{AA556457-1013-4F51-9D61-B0C38F4ABCFB}">
            <xm:f>'FX Card'!$F$1=16</xm:f>
            <x14:dxf>
              <numFmt numFmtId="173" formatCode="\k\r\ #,##0.00"/>
            </x14:dxf>
          </x14:cfRule>
          <x14:cfRule type="expression" priority="3361" id="{F6144B34-2D67-4A5A-9FC2-3EF9AE52A17F}">
            <xm:f>'FX Card'!$F$1=15</xm:f>
            <x14:dxf>
              <numFmt numFmtId="179" formatCode="[$₩-412]#,##0.00"/>
            </x14:dxf>
          </x14:cfRule>
          <x14:cfRule type="expression" priority="3362" id="{715E45C1-10B5-4364-8863-06C9D2C8F581}">
            <xm:f>'FX Card'!$F$1=14</xm:f>
            <x14:dxf>
              <numFmt numFmtId="178" formatCode="[$¥-411]#,##0.00"/>
            </x14:dxf>
          </x14:cfRule>
          <x14:cfRule type="expression" priority="3363" id="{F761CB88-AA68-429A-B91A-29F91F555777}">
            <xm:f>'FX Card'!$F$1=13</xm:f>
            <x14:dxf>
              <numFmt numFmtId="206" formatCode="[$₹-445]\ #,##0.00"/>
            </x14:dxf>
          </x14:cfRule>
          <x14:cfRule type="expression" priority="3364" id="{5DCE6D0A-B92D-4DD4-84FF-FA3A6F35D862}">
            <xm:f>'FX Card'!$F$1=12</xm:f>
            <x14:dxf>
              <numFmt numFmtId="176" formatCode="\R\p\ #,##0.00"/>
            </x14:dxf>
          </x14:cfRule>
          <x14:cfRule type="expression" priority="3365" id="{D59996EE-DEAA-41D4-8407-449AB14AF4BD}">
            <xm:f>'FX Card'!$F$1=11</xm:f>
            <x14:dxf>
              <numFmt numFmtId="194" formatCode="\H\K\ &quot;$&quot;\ #,##0.00"/>
            </x14:dxf>
          </x14:cfRule>
          <x14:cfRule type="expression" priority="3366" id="{718D1BB7-CA86-4C98-ACDF-B911E6CC3D91}">
            <xm:f>'FX Card'!$F$1=10</xm:f>
            <x14:dxf>
              <numFmt numFmtId="175" formatCode="[$£-809]#,##0.00"/>
            </x14:dxf>
          </x14:cfRule>
          <x14:cfRule type="expression" priority="3367" id="{188D4947-178C-4A46-92D7-253532B36242}">
            <xm:f>'FX Card'!$F$1=9</xm:f>
            <x14:dxf>
              <numFmt numFmtId="174" formatCode="[$€-2]\ #,##0.00"/>
            </x14:dxf>
          </x14:cfRule>
          <x14:cfRule type="expression" priority="3368" id="{565A0453-22B6-45A8-BFE1-BAEFA24AA781}">
            <xm:f>'FX Card'!$F$1=8</xm:f>
            <x14:dxf>
              <numFmt numFmtId="173" formatCode="\k\r\ #,##0.00"/>
            </x14:dxf>
          </x14:cfRule>
          <x14:cfRule type="expression" priority="3369" id="{5D4D892A-52B8-458E-AD33-5D21922AD3D7}">
            <xm:f>'FX Card'!$F$1=7</xm:f>
            <x14:dxf>
              <numFmt numFmtId="172" formatCode="[$¥-804]#,##0.00"/>
            </x14:dxf>
          </x14:cfRule>
          <x14:cfRule type="expression" priority="3370" id="{CA4262F6-DEAF-4657-ACB3-429F029C2363}">
            <xm:f>'FX Card'!$F$1=6</xm:f>
            <x14:dxf>
              <numFmt numFmtId="171" formatCode="\F\r\ #,##0.00"/>
            </x14:dxf>
          </x14:cfRule>
          <x14:cfRule type="expression" priority="3371" id="{2D5A8146-3C98-4982-A826-937E88EFBD2D}">
            <xm:f>'FX Card'!$F$1=5</xm:f>
            <x14:dxf>
              <numFmt numFmtId="170" formatCode="\C\A\ &quot;$&quot;\ #,##0.00"/>
            </x14:dxf>
          </x14:cfRule>
          <x14:cfRule type="expression" priority="3372" id="{C1F07599-19BF-4371-AD50-08CA73913C95}">
            <xm:f>'FX Card'!$F$1=4</xm:f>
            <x14:dxf>
              <numFmt numFmtId="192" formatCode="[$R$-416]\ #,##0.00"/>
            </x14:dxf>
          </x14:cfRule>
          <x14:cfRule type="expression" priority="3373" id="{84874B62-EF6A-498E-AB76-5021676918E8}">
            <xm:f>'FX Card'!$F$1=3</xm:f>
            <x14:dxf>
              <numFmt numFmtId="169" formatCode="\A\U\ &quot;$&quot;\ #,##0.00"/>
            </x14:dxf>
          </x14:cfRule>
          <x14:cfRule type="expression" priority="3374" id="{8B6BB40F-5963-4339-AD06-615DADC7951D}">
            <xm:f>'FX Card'!$F$1=2</xm:f>
            <x14:dxf>
              <numFmt numFmtId="182" formatCode="\A\R\ &quot;$&quot;#,##0.00"/>
            </x14:dxf>
          </x14:cfRule>
          <x14:cfRule type="expression" priority="3375" id="{747E88BB-0814-48FB-8DDB-85EA985DDD97}">
            <xm:f>'FX Card'!$F$1=1</xm:f>
            <x14:dxf>
              <numFmt numFmtId="166" formatCode="&quot;$&quot;#,##0.00"/>
            </x14:dxf>
          </x14:cfRule>
          <xm:sqref>AS514:BA514 AX494:BA494</xm:sqref>
        </x14:conditionalFormatting>
        <x14:conditionalFormatting xmlns:xm="http://schemas.microsoft.com/office/excel/2006/main">
          <x14:cfRule type="expression" priority="3226" id="{213D5120-503F-4956-9818-23053751B26E}">
            <xm:f>'FX Card'!$F$1=25</xm:f>
            <x14:dxf>
              <numFmt numFmtId="183" formatCode="\R\ #,##0.00"/>
            </x14:dxf>
          </x14:cfRule>
          <x14:cfRule type="expression" priority="3227" id="{19FF1D3F-83EB-415B-A2B6-4BB80C55A666}">
            <xm:f>'FX Card'!$F$1=24</xm:f>
            <x14:dxf>
              <numFmt numFmtId="180" formatCode="\T\W\ &quot;$&quot;\ #,##0.00"/>
            </x14:dxf>
          </x14:cfRule>
          <x14:cfRule type="expression" priority="3228" id="{BA7B3127-3564-44FD-BA3E-BD941B5B7CCA}">
            <xm:f>'FX Card'!$F$1=23</xm:f>
            <x14:dxf>
              <numFmt numFmtId="199" formatCode="#,##0.00\ [$₺-41F]"/>
            </x14:dxf>
          </x14:cfRule>
          <x14:cfRule type="expression" priority="3229" id="{280F58EA-488A-41CE-85D8-99DEDF127C3B}">
            <xm:f>'FX Card'!$F$1=22</xm:f>
            <x14:dxf>
              <numFmt numFmtId="173" formatCode="\k\r\ #,##0.00"/>
            </x14:dxf>
          </x14:cfRule>
          <x14:cfRule type="expression" priority="3230" id="{169A8B6A-4ADB-47A9-893E-83D2E5550983}">
            <xm:f>'FX Card'!$F$1=21</xm:f>
            <x14:dxf>
              <numFmt numFmtId="197" formatCode="\﷼\ #,##0.000"/>
            </x14:dxf>
          </x14:cfRule>
          <x14:cfRule type="expression" priority="3231" id="{98EB9E63-6654-4048-BE27-8199BA71DF23}">
            <xm:f>'FX Card'!$F$1=20</xm:f>
            <x14:dxf>
              <numFmt numFmtId="181" formatCode="\р\у\б\ #,##0.00"/>
            </x14:dxf>
          </x14:cfRule>
          <x14:cfRule type="expression" priority="3232" id="{889C03DC-547F-4014-ACBF-4CC72A49687D}">
            <xm:f>'FX Card'!$F$1=19</xm:f>
            <x14:dxf>
              <numFmt numFmtId="196" formatCode="\M\X\ &quot;$&quot;\ #,##0.00"/>
            </x14:dxf>
          </x14:cfRule>
          <x14:cfRule type="expression" priority="3233" id="{D25F67C6-CE4B-4E88-9E2C-A42878BB2EB9}">
            <xm:f>'FX Card'!$F$1=18</xm:f>
            <x14:dxf>
              <numFmt numFmtId="195" formatCode="[$RM-43E]#,##0.00"/>
            </x14:dxf>
          </x14:cfRule>
          <x14:cfRule type="expression" priority="3234" id="{542DAEFC-4E30-459F-8010-5F67B42A8AD3}">
            <xm:f>'FX Card'!$F$1=17</xm:f>
            <x14:dxf>
              <numFmt numFmtId="198" formatCode="\N\Z\ &quot;$&quot;\ #,##0.00"/>
            </x14:dxf>
          </x14:cfRule>
          <x14:cfRule type="expression" priority="3235" id="{1487E980-E94A-4DE7-AB64-933D0AF83012}">
            <xm:f>'FX Card'!$F$1=16</xm:f>
            <x14:dxf>
              <numFmt numFmtId="173" formatCode="\k\r\ #,##0.00"/>
            </x14:dxf>
          </x14:cfRule>
          <x14:cfRule type="expression" priority="3236" id="{7624CD5B-A040-48D4-BF0D-BF17F6AD776A}">
            <xm:f>'FX Card'!$F$1=15</xm:f>
            <x14:dxf>
              <numFmt numFmtId="179" formatCode="[$₩-412]#,##0.00"/>
            </x14:dxf>
          </x14:cfRule>
          <x14:cfRule type="expression" priority="3237" id="{88CD8431-B26D-4B87-82F5-2E72A3F439E9}">
            <xm:f>'FX Card'!$F$1=14</xm:f>
            <x14:dxf>
              <numFmt numFmtId="178" formatCode="[$¥-411]#,##0.00"/>
            </x14:dxf>
          </x14:cfRule>
          <x14:cfRule type="expression" priority="3238" id="{E3B38903-EB62-4831-BA8B-16D1960406D7}">
            <xm:f>'FX Card'!$F$1=13</xm:f>
            <x14:dxf>
              <numFmt numFmtId="206" formatCode="[$₹-445]\ #,##0.00"/>
            </x14:dxf>
          </x14:cfRule>
          <x14:cfRule type="expression" priority="3239" id="{179D26B0-D4D4-4A1E-8D5A-3A3AE3FA2435}">
            <xm:f>'FX Card'!$F$1=12</xm:f>
            <x14:dxf>
              <numFmt numFmtId="176" formatCode="\R\p\ #,##0.00"/>
            </x14:dxf>
          </x14:cfRule>
          <x14:cfRule type="expression" priority="3240" id="{E07EB1EC-B72C-44B0-A43E-E8258D085FA2}">
            <xm:f>'FX Card'!$F$1=11</xm:f>
            <x14:dxf>
              <numFmt numFmtId="194" formatCode="\H\K\ &quot;$&quot;\ #,##0.00"/>
            </x14:dxf>
          </x14:cfRule>
          <x14:cfRule type="expression" priority="3241" id="{061924CB-0869-4573-91C5-0E30E6621908}">
            <xm:f>'FX Card'!$F$1=10</xm:f>
            <x14:dxf>
              <numFmt numFmtId="175" formatCode="[$£-809]#,##0.00"/>
            </x14:dxf>
          </x14:cfRule>
          <x14:cfRule type="expression" priority="3242" id="{B2499A3B-C897-4761-B734-A894070D34F5}">
            <xm:f>'FX Card'!$F$1=9</xm:f>
            <x14:dxf>
              <numFmt numFmtId="174" formatCode="[$€-2]\ #,##0.00"/>
            </x14:dxf>
          </x14:cfRule>
          <x14:cfRule type="expression" priority="3243" id="{C9AF8366-FB50-4EF6-A3C8-5E6BD57C584D}">
            <xm:f>'FX Card'!$F$1=8</xm:f>
            <x14:dxf>
              <numFmt numFmtId="173" formatCode="\k\r\ #,##0.00"/>
            </x14:dxf>
          </x14:cfRule>
          <x14:cfRule type="expression" priority="3244" id="{332AD5BC-E5B3-482C-9359-4B6DFBF76ADE}">
            <xm:f>'FX Card'!$F$1=7</xm:f>
            <x14:dxf>
              <numFmt numFmtId="172" formatCode="[$¥-804]#,##0.00"/>
            </x14:dxf>
          </x14:cfRule>
          <x14:cfRule type="expression" priority="3245" id="{4539038A-C9EF-4C6E-879C-919A49814E2C}">
            <xm:f>'FX Card'!$F$1=6</xm:f>
            <x14:dxf>
              <numFmt numFmtId="171" formatCode="\F\r\ #,##0.00"/>
            </x14:dxf>
          </x14:cfRule>
          <x14:cfRule type="expression" priority="3246" id="{7F677EA3-64BB-4DB7-98FD-66326376E319}">
            <xm:f>'FX Card'!$F$1=5</xm:f>
            <x14:dxf>
              <numFmt numFmtId="170" formatCode="\C\A\ &quot;$&quot;\ #,##0.00"/>
            </x14:dxf>
          </x14:cfRule>
          <x14:cfRule type="expression" priority="3247" id="{A346B05B-EFAA-4054-8447-B9A018275E03}">
            <xm:f>'FX Card'!$F$1=4</xm:f>
            <x14:dxf>
              <numFmt numFmtId="192" formatCode="[$R$-416]\ #,##0.00"/>
            </x14:dxf>
          </x14:cfRule>
          <x14:cfRule type="expression" priority="3248" id="{20F72F43-7979-4923-82F5-BCE73086040B}">
            <xm:f>'FX Card'!$F$1=3</xm:f>
            <x14:dxf>
              <numFmt numFmtId="169" formatCode="\A\U\ &quot;$&quot;\ #,##0.00"/>
            </x14:dxf>
          </x14:cfRule>
          <x14:cfRule type="expression" priority="3249" id="{F84D2096-4846-4444-AE2C-E22AED17C883}">
            <xm:f>'FX Card'!$F$1=2</xm:f>
            <x14:dxf>
              <numFmt numFmtId="182" formatCode="\A\R\ &quot;$&quot;#,##0.00"/>
            </x14:dxf>
          </x14:cfRule>
          <x14:cfRule type="expression" priority="3250" id="{B9A9C988-E965-4E53-9990-D0B95C97DDEF}">
            <xm:f>'FX Card'!$F$1=1</xm:f>
            <x14:dxf>
              <numFmt numFmtId="166" formatCode="&quot;$&quot;#,##0.00"/>
            </x14:dxf>
          </x14:cfRule>
          <xm:sqref>AX497:BA497</xm:sqref>
        </x14:conditionalFormatting>
        <x14:conditionalFormatting xmlns:xm="http://schemas.microsoft.com/office/excel/2006/main">
          <x14:cfRule type="expression" priority="3326" id="{6D1ADF4E-2980-4885-B4BC-0A3E13D8422C}">
            <xm:f>'FX Card'!$F$1=25</xm:f>
            <x14:dxf>
              <numFmt numFmtId="183" formatCode="\R\ #,##0.00"/>
            </x14:dxf>
          </x14:cfRule>
          <x14:cfRule type="expression" priority="3327" id="{3C4CD25E-1A28-4A91-B2FA-3B638E377DBD}">
            <xm:f>'FX Card'!$F$1=24</xm:f>
            <x14:dxf>
              <numFmt numFmtId="180" formatCode="\T\W\ &quot;$&quot;\ #,##0.00"/>
            </x14:dxf>
          </x14:cfRule>
          <x14:cfRule type="expression" priority="3328" id="{FD9AB760-DE60-4A9E-9B64-22B985F42190}">
            <xm:f>'FX Card'!$F$1=23</xm:f>
            <x14:dxf>
              <numFmt numFmtId="199" formatCode="#,##0.00\ [$₺-41F]"/>
            </x14:dxf>
          </x14:cfRule>
          <x14:cfRule type="expression" priority="3329" id="{9AC70974-6ED0-4EB4-9E4D-9716F6CF042E}">
            <xm:f>'FX Card'!$F$1=22</xm:f>
            <x14:dxf>
              <numFmt numFmtId="173" formatCode="\k\r\ #,##0.00"/>
            </x14:dxf>
          </x14:cfRule>
          <x14:cfRule type="expression" priority="3330" id="{A6ED3CDD-39F4-4221-8961-3A78EA1899A1}">
            <xm:f>'FX Card'!$F$1=21</xm:f>
            <x14:dxf>
              <numFmt numFmtId="197" formatCode="\﷼\ #,##0.000"/>
            </x14:dxf>
          </x14:cfRule>
          <x14:cfRule type="expression" priority="3331" id="{60BF0726-DEBD-4749-B5D0-AB81486F590A}">
            <xm:f>'FX Card'!$F$1=20</xm:f>
            <x14:dxf>
              <numFmt numFmtId="181" formatCode="\р\у\б\ #,##0.00"/>
            </x14:dxf>
          </x14:cfRule>
          <x14:cfRule type="expression" priority="3332" id="{D141F315-BA98-4AB4-8376-30417A5DE095}">
            <xm:f>'FX Card'!$F$1=19</xm:f>
            <x14:dxf>
              <numFmt numFmtId="196" formatCode="\M\X\ &quot;$&quot;\ #,##0.00"/>
            </x14:dxf>
          </x14:cfRule>
          <x14:cfRule type="expression" priority="3333" id="{BBF58683-8670-4A7C-9828-3ECCE1EF64AB}">
            <xm:f>'FX Card'!$F$1=18</xm:f>
            <x14:dxf>
              <numFmt numFmtId="195" formatCode="[$RM-43E]#,##0.00"/>
            </x14:dxf>
          </x14:cfRule>
          <x14:cfRule type="expression" priority="3334" id="{0E38D8BC-AA13-46A5-A255-BC3049F28324}">
            <xm:f>'FX Card'!$F$1=17</xm:f>
            <x14:dxf>
              <numFmt numFmtId="198" formatCode="\N\Z\ &quot;$&quot;\ #,##0.00"/>
            </x14:dxf>
          </x14:cfRule>
          <x14:cfRule type="expression" priority="3335" id="{A3F0D865-3CA1-4D6F-A76D-EABD2AD39D93}">
            <xm:f>'FX Card'!$F$1=16</xm:f>
            <x14:dxf>
              <numFmt numFmtId="173" formatCode="\k\r\ #,##0.00"/>
            </x14:dxf>
          </x14:cfRule>
          <x14:cfRule type="expression" priority="3336" id="{A3AA3926-2EBF-4D2A-B8F6-0351FDE45884}">
            <xm:f>'FX Card'!$F$1=15</xm:f>
            <x14:dxf>
              <numFmt numFmtId="179" formatCode="[$₩-412]#,##0.00"/>
            </x14:dxf>
          </x14:cfRule>
          <x14:cfRule type="expression" priority="3337" id="{F2BD8430-9400-4213-91A2-889976F0BC51}">
            <xm:f>'FX Card'!$F$1=14</xm:f>
            <x14:dxf>
              <numFmt numFmtId="178" formatCode="[$¥-411]#,##0.00"/>
            </x14:dxf>
          </x14:cfRule>
          <x14:cfRule type="expression" priority="3338" id="{A29F6EB1-5513-4ABF-B43D-09D504CFC70F}">
            <xm:f>'FX Card'!$F$1=13</xm:f>
            <x14:dxf>
              <numFmt numFmtId="206" formatCode="[$₹-445]\ #,##0.00"/>
            </x14:dxf>
          </x14:cfRule>
          <x14:cfRule type="expression" priority="3339" id="{E88ACBFA-156E-4C8F-B727-412E6DE61ECE}">
            <xm:f>'FX Card'!$F$1=12</xm:f>
            <x14:dxf>
              <numFmt numFmtId="176" formatCode="\R\p\ #,##0.00"/>
            </x14:dxf>
          </x14:cfRule>
          <x14:cfRule type="expression" priority="3340" id="{2B2EC9AC-6ECC-4480-A9EA-28B5252D8793}">
            <xm:f>'FX Card'!$F$1=11</xm:f>
            <x14:dxf>
              <numFmt numFmtId="194" formatCode="\H\K\ &quot;$&quot;\ #,##0.00"/>
            </x14:dxf>
          </x14:cfRule>
          <x14:cfRule type="expression" priority="3341" id="{E4938B60-C213-40DA-BE53-1643404194D1}">
            <xm:f>'FX Card'!$F$1=10</xm:f>
            <x14:dxf>
              <numFmt numFmtId="175" formatCode="[$£-809]#,##0.00"/>
            </x14:dxf>
          </x14:cfRule>
          <x14:cfRule type="expression" priority="3342" id="{C2313B4A-0831-4D4B-B9DF-C1C9ABD27A82}">
            <xm:f>'FX Card'!$F$1=9</xm:f>
            <x14:dxf>
              <numFmt numFmtId="174" formatCode="[$€-2]\ #,##0.00"/>
            </x14:dxf>
          </x14:cfRule>
          <x14:cfRule type="expression" priority="3343" id="{37A30D50-298D-4E1F-A33A-11FB029DD669}">
            <xm:f>'FX Card'!$F$1=8</xm:f>
            <x14:dxf>
              <numFmt numFmtId="173" formatCode="\k\r\ #,##0.00"/>
            </x14:dxf>
          </x14:cfRule>
          <x14:cfRule type="expression" priority="3344" id="{63F3E211-9969-46C7-B0F1-030CD2829B11}">
            <xm:f>'FX Card'!$F$1=7</xm:f>
            <x14:dxf>
              <numFmt numFmtId="172" formatCode="[$¥-804]#,##0.00"/>
            </x14:dxf>
          </x14:cfRule>
          <x14:cfRule type="expression" priority="3345" id="{9F51F30C-3B7F-48A8-9F4E-A1C77273B0A5}">
            <xm:f>'FX Card'!$F$1=6</xm:f>
            <x14:dxf>
              <numFmt numFmtId="171" formatCode="\F\r\ #,##0.00"/>
            </x14:dxf>
          </x14:cfRule>
          <x14:cfRule type="expression" priority="3346" id="{0B176336-EE97-44A5-A544-6FA995CA493A}">
            <xm:f>'FX Card'!$F$1=5</xm:f>
            <x14:dxf>
              <numFmt numFmtId="170" formatCode="\C\A\ &quot;$&quot;\ #,##0.00"/>
            </x14:dxf>
          </x14:cfRule>
          <x14:cfRule type="expression" priority="3347" id="{DFA4B5E7-4368-48D8-8402-E11D2F053AEA}">
            <xm:f>'FX Card'!$F$1=4</xm:f>
            <x14:dxf>
              <numFmt numFmtId="192" formatCode="[$R$-416]\ #,##0.00"/>
            </x14:dxf>
          </x14:cfRule>
          <x14:cfRule type="expression" priority="3348" id="{A016F2F3-8E1B-46B0-991E-5F6B54C7103D}">
            <xm:f>'FX Card'!$F$1=3</xm:f>
            <x14:dxf>
              <numFmt numFmtId="169" formatCode="\A\U\ &quot;$&quot;\ #,##0.00"/>
            </x14:dxf>
          </x14:cfRule>
          <x14:cfRule type="expression" priority="3349" id="{36D370D8-9A45-4C0F-AB21-C665E7C0FF1B}">
            <xm:f>'FX Card'!$F$1=2</xm:f>
            <x14:dxf>
              <numFmt numFmtId="182" formatCode="\A\R\ &quot;$&quot;#,##0.00"/>
            </x14:dxf>
          </x14:cfRule>
          <x14:cfRule type="expression" priority="3350" id="{C5CB1067-6815-432E-B430-725F3E936D79}">
            <xm:f>'FX Card'!$F$1=1</xm:f>
            <x14:dxf>
              <numFmt numFmtId="166" formatCode="&quot;$&quot;#,##0.00"/>
            </x14:dxf>
          </x14:cfRule>
          <xm:sqref>AS490:AW492</xm:sqref>
        </x14:conditionalFormatting>
        <x14:conditionalFormatting xmlns:xm="http://schemas.microsoft.com/office/excel/2006/main">
          <x14:cfRule type="expression" priority="3301" id="{06476BC9-A448-4D97-91B0-1A9DD1119B3F}">
            <xm:f>'FX Card'!$F$1=25</xm:f>
            <x14:dxf>
              <numFmt numFmtId="183" formatCode="\R\ #,##0.00"/>
            </x14:dxf>
          </x14:cfRule>
          <x14:cfRule type="expression" priority="3302" id="{8E33F295-471D-4D12-9D89-93F1757F4C10}">
            <xm:f>'FX Card'!$F$1=24</xm:f>
            <x14:dxf>
              <numFmt numFmtId="180" formatCode="\T\W\ &quot;$&quot;\ #,##0.00"/>
            </x14:dxf>
          </x14:cfRule>
          <x14:cfRule type="expression" priority="3303" id="{899762DD-FD23-464D-AFC7-796F5FDB457D}">
            <xm:f>'FX Card'!$F$1=23</xm:f>
            <x14:dxf>
              <numFmt numFmtId="199" formatCode="#,##0.00\ [$₺-41F]"/>
            </x14:dxf>
          </x14:cfRule>
          <x14:cfRule type="expression" priority="3304" id="{AAB0A6EA-FA28-4B16-AE11-11A167710DF5}">
            <xm:f>'FX Card'!$F$1=22</xm:f>
            <x14:dxf>
              <numFmt numFmtId="173" formatCode="\k\r\ #,##0.00"/>
            </x14:dxf>
          </x14:cfRule>
          <x14:cfRule type="expression" priority="3305" id="{26F07506-4DB6-4562-A474-5D26ED46B6B1}">
            <xm:f>'FX Card'!$F$1=21</xm:f>
            <x14:dxf>
              <numFmt numFmtId="197" formatCode="\﷼\ #,##0.000"/>
            </x14:dxf>
          </x14:cfRule>
          <x14:cfRule type="expression" priority="3306" id="{C5CA3A60-365E-49F4-9550-FD4A682F426E}">
            <xm:f>'FX Card'!$F$1=20</xm:f>
            <x14:dxf>
              <numFmt numFmtId="181" formatCode="\р\у\б\ #,##0.00"/>
            </x14:dxf>
          </x14:cfRule>
          <x14:cfRule type="expression" priority="3307" id="{5ED80B6D-9D93-436D-B218-790E6CD3D5B9}">
            <xm:f>'FX Card'!$F$1=19</xm:f>
            <x14:dxf>
              <numFmt numFmtId="196" formatCode="\M\X\ &quot;$&quot;\ #,##0.00"/>
            </x14:dxf>
          </x14:cfRule>
          <x14:cfRule type="expression" priority="3308" id="{8E4430E8-68A8-4B0B-B7C1-29ABAE10B99C}">
            <xm:f>'FX Card'!$F$1=18</xm:f>
            <x14:dxf>
              <numFmt numFmtId="195" formatCode="[$RM-43E]#,##0.00"/>
            </x14:dxf>
          </x14:cfRule>
          <x14:cfRule type="expression" priority="3309" id="{BF118F58-EA62-49A0-915F-AC1BDBA84E05}">
            <xm:f>'FX Card'!$F$1=17</xm:f>
            <x14:dxf>
              <numFmt numFmtId="198" formatCode="\N\Z\ &quot;$&quot;\ #,##0.00"/>
            </x14:dxf>
          </x14:cfRule>
          <x14:cfRule type="expression" priority="3310" id="{4F834DC1-B287-4DD1-B7FB-C2845E384501}">
            <xm:f>'FX Card'!$F$1=16</xm:f>
            <x14:dxf>
              <numFmt numFmtId="173" formatCode="\k\r\ #,##0.00"/>
            </x14:dxf>
          </x14:cfRule>
          <x14:cfRule type="expression" priority="3311" id="{82061F63-714B-47FF-B4F0-9E9D049BABE9}">
            <xm:f>'FX Card'!$F$1=15</xm:f>
            <x14:dxf>
              <numFmt numFmtId="179" formatCode="[$₩-412]#,##0.00"/>
            </x14:dxf>
          </x14:cfRule>
          <x14:cfRule type="expression" priority="3312" id="{487512DE-6226-4060-89CA-F7BDFE6773BF}">
            <xm:f>'FX Card'!$F$1=14</xm:f>
            <x14:dxf>
              <numFmt numFmtId="178" formatCode="[$¥-411]#,##0.00"/>
            </x14:dxf>
          </x14:cfRule>
          <x14:cfRule type="expression" priority="3313" id="{FB615F5F-702A-45FD-BD50-29A11E04354F}">
            <xm:f>'FX Card'!$F$1=13</xm:f>
            <x14:dxf>
              <numFmt numFmtId="206" formatCode="[$₹-445]\ #,##0.00"/>
            </x14:dxf>
          </x14:cfRule>
          <x14:cfRule type="expression" priority="3314" id="{4F89DD34-ACA9-47A6-99D8-CFD69EC5D504}">
            <xm:f>'FX Card'!$F$1=12</xm:f>
            <x14:dxf>
              <numFmt numFmtId="176" formatCode="\R\p\ #,##0.00"/>
            </x14:dxf>
          </x14:cfRule>
          <x14:cfRule type="expression" priority="3315" id="{DB216902-BA59-4ABB-866E-B17A54E20437}">
            <xm:f>'FX Card'!$F$1=11</xm:f>
            <x14:dxf>
              <numFmt numFmtId="194" formatCode="\H\K\ &quot;$&quot;\ #,##0.00"/>
            </x14:dxf>
          </x14:cfRule>
          <x14:cfRule type="expression" priority="3316" id="{A52FD2D4-484E-49DC-BED2-817C8B200E32}">
            <xm:f>'FX Card'!$F$1=10</xm:f>
            <x14:dxf>
              <numFmt numFmtId="175" formatCode="[$£-809]#,##0.00"/>
            </x14:dxf>
          </x14:cfRule>
          <x14:cfRule type="expression" priority="3317" id="{598D8852-507B-47EF-9D50-1DA277FD95DB}">
            <xm:f>'FX Card'!$F$1=9</xm:f>
            <x14:dxf>
              <numFmt numFmtId="174" formatCode="[$€-2]\ #,##0.00"/>
            </x14:dxf>
          </x14:cfRule>
          <x14:cfRule type="expression" priority="3318" id="{322367E4-2B9F-4B0A-BBEE-039063BAEBDC}">
            <xm:f>'FX Card'!$F$1=8</xm:f>
            <x14:dxf>
              <numFmt numFmtId="173" formatCode="\k\r\ #,##0.00"/>
            </x14:dxf>
          </x14:cfRule>
          <x14:cfRule type="expression" priority="3319" id="{0FDB43CE-8098-4E2A-BA9C-914488526F3E}">
            <xm:f>'FX Card'!$F$1=7</xm:f>
            <x14:dxf>
              <numFmt numFmtId="172" formatCode="[$¥-804]#,##0.00"/>
            </x14:dxf>
          </x14:cfRule>
          <x14:cfRule type="expression" priority="3320" id="{5972A357-4303-4110-91E8-974A2C3A104A}">
            <xm:f>'FX Card'!$F$1=6</xm:f>
            <x14:dxf>
              <numFmt numFmtId="171" formatCode="\F\r\ #,##0.00"/>
            </x14:dxf>
          </x14:cfRule>
          <x14:cfRule type="expression" priority="3321" id="{08FB8376-C29D-4B8A-BE83-10C65EDB8BF4}">
            <xm:f>'FX Card'!$F$1=5</xm:f>
            <x14:dxf>
              <numFmt numFmtId="170" formatCode="\C\A\ &quot;$&quot;\ #,##0.00"/>
            </x14:dxf>
          </x14:cfRule>
          <x14:cfRule type="expression" priority="3322" id="{066EED5D-4618-4AA2-B898-87244F136755}">
            <xm:f>'FX Card'!$F$1=4</xm:f>
            <x14:dxf>
              <numFmt numFmtId="192" formatCode="[$R$-416]\ #,##0.00"/>
            </x14:dxf>
          </x14:cfRule>
          <x14:cfRule type="expression" priority="3323" id="{A7342FB0-7765-453B-830D-FBF7256A8106}">
            <xm:f>'FX Card'!$F$1=3</xm:f>
            <x14:dxf>
              <numFmt numFmtId="169" formatCode="\A\U\ &quot;$&quot;\ #,##0.00"/>
            </x14:dxf>
          </x14:cfRule>
          <x14:cfRule type="expression" priority="3324" id="{B3FD5726-22CF-44B2-8E3B-9574E169DFED}">
            <xm:f>'FX Card'!$F$1=2</xm:f>
            <x14:dxf>
              <numFmt numFmtId="182" formatCode="\A\R\ &quot;$&quot;#,##0.00"/>
            </x14:dxf>
          </x14:cfRule>
          <x14:cfRule type="expression" priority="3325" id="{02D1626A-2834-4650-97CC-B08807961FB4}">
            <xm:f>'FX Card'!$F$1=1</xm:f>
            <x14:dxf>
              <numFmt numFmtId="166" formatCode="&quot;$&quot;#,##0.00"/>
            </x14:dxf>
          </x14:cfRule>
          <xm:sqref>AX496:BA496 AX493 AX495</xm:sqref>
        </x14:conditionalFormatting>
        <x14:conditionalFormatting xmlns:xm="http://schemas.microsoft.com/office/excel/2006/main">
          <x14:cfRule type="expression" priority="3251" id="{A32AE242-356A-41D1-ADF9-3858A1811517}">
            <xm:f>'FX Card'!$F$1=25</xm:f>
            <x14:dxf>
              <numFmt numFmtId="183" formatCode="\R\ #,##0.00"/>
            </x14:dxf>
          </x14:cfRule>
          <x14:cfRule type="expression" priority="3252" id="{C24AE5F8-FB89-442C-A62E-9C96F7816B5B}">
            <xm:f>'FX Card'!$F$1=24</xm:f>
            <x14:dxf>
              <numFmt numFmtId="180" formatCode="\T\W\ &quot;$&quot;\ #,##0.00"/>
            </x14:dxf>
          </x14:cfRule>
          <x14:cfRule type="expression" priority="3253" id="{03766AB1-56C5-4532-99DE-FE7E4D31905F}">
            <xm:f>'FX Card'!$F$1=23</xm:f>
            <x14:dxf>
              <numFmt numFmtId="199" formatCode="#,##0.00\ [$₺-41F]"/>
            </x14:dxf>
          </x14:cfRule>
          <x14:cfRule type="expression" priority="3254" id="{1CE8DA25-27DC-43AF-8C8A-D1984C7C7D26}">
            <xm:f>'FX Card'!$F$1=22</xm:f>
            <x14:dxf>
              <numFmt numFmtId="173" formatCode="\k\r\ #,##0.00"/>
            </x14:dxf>
          </x14:cfRule>
          <x14:cfRule type="expression" priority="3255" id="{879DAD78-9F68-48EB-A48B-2EE2557727D0}">
            <xm:f>'FX Card'!$F$1=21</xm:f>
            <x14:dxf>
              <numFmt numFmtId="197" formatCode="\﷼\ #,##0.000"/>
            </x14:dxf>
          </x14:cfRule>
          <x14:cfRule type="expression" priority="3256" id="{151D2973-4B21-48A7-AEF6-703519509047}">
            <xm:f>'FX Card'!$F$1=20</xm:f>
            <x14:dxf>
              <numFmt numFmtId="181" formatCode="\р\у\б\ #,##0.00"/>
            </x14:dxf>
          </x14:cfRule>
          <x14:cfRule type="expression" priority="3257" id="{6323A7BA-51C3-4BC9-8C67-B6DD4AFA783E}">
            <xm:f>'FX Card'!$F$1=19</xm:f>
            <x14:dxf>
              <numFmt numFmtId="196" formatCode="\M\X\ &quot;$&quot;\ #,##0.00"/>
            </x14:dxf>
          </x14:cfRule>
          <x14:cfRule type="expression" priority="3258" id="{C46426CA-D37A-4E61-8EB0-C84CA38DA48F}">
            <xm:f>'FX Card'!$F$1=18</xm:f>
            <x14:dxf>
              <numFmt numFmtId="195" formatCode="[$RM-43E]#,##0.00"/>
            </x14:dxf>
          </x14:cfRule>
          <x14:cfRule type="expression" priority="3259" id="{E8D90735-0885-4128-AC9A-986BE189B225}">
            <xm:f>'FX Card'!$F$1=17</xm:f>
            <x14:dxf>
              <numFmt numFmtId="198" formatCode="\N\Z\ &quot;$&quot;\ #,##0.00"/>
            </x14:dxf>
          </x14:cfRule>
          <x14:cfRule type="expression" priority="3260" id="{F0C5328C-0839-4034-8279-C3C8018B54C2}">
            <xm:f>'FX Card'!$F$1=16</xm:f>
            <x14:dxf>
              <numFmt numFmtId="173" formatCode="\k\r\ #,##0.00"/>
            </x14:dxf>
          </x14:cfRule>
          <x14:cfRule type="expression" priority="3261" id="{8C751690-76FC-44C7-A644-D2A191878B2F}">
            <xm:f>'FX Card'!$F$1=15</xm:f>
            <x14:dxf>
              <numFmt numFmtId="179" formatCode="[$₩-412]#,##0.00"/>
            </x14:dxf>
          </x14:cfRule>
          <x14:cfRule type="expression" priority="3262" id="{7EE1F845-8CCE-47FA-85B4-810B7FD96D86}">
            <xm:f>'FX Card'!$F$1=14</xm:f>
            <x14:dxf>
              <numFmt numFmtId="178" formatCode="[$¥-411]#,##0.00"/>
            </x14:dxf>
          </x14:cfRule>
          <x14:cfRule type="expression" priority="3263" id="{4FBDD4B7-429F-49FC-BFA1-FE9833743051}">
            <xm:f>'FX Card'!$F$1=13</xm:f>
            <x14:dxf>
              <numFmt numFmtId="206" formatCode="[$₹-445]\ #,##0.00"/>
            </x14:dxf>
          </x14:cfRule>
          <x14:cfRule type="expression" priority="3264" id="{B063CA0A-4278-4FE0-B5FC-39A3B4632B4E}">
            <xm:f>'FX Card'!$F$1=12</xm:f>
            <x14:dxf>
              <numFmt numFmtId="176" formatCode="\R\p\ #,##0.00"/>
            </x14:dxf>
          </x14:cfRule>
          <x14:cfRule type="expression" priority="3265" id="{7013EF02-3540-4084-8DAB-4BD7EC37ADCD}">
            <xm:f>'FX Card'!$F$1=11</xm:f>
            <x14:dxf>
              <numFmt numFmtId="194" formatCode="\H\K\ &quot;$&quot;\ #,##0.00"/>
            </x14:dxf>
          </x14:cfRule>
          <x14:cfRule type="expression" priority="3266" id="{69D538D5-7E82-40C1-9DC6-B479C67569C6}">
            <xm:f>'FX Card'!$F$1=10</xm:f>
            <x14:dxf>
              <numFmt numFmtId="175" formatCode="[$£-809]#,##0.00"/>
            </x14:dxf>
          </x14:cfRule>
          <x14:cfRule type="expression" priority="3267" id="{9B459BA0-DD98-4F4A-9049-7BB91338FFA9}">
            <xm:f>'FX Card'!$F$1=9</xm:f>
            <x14:dxf>
              <numFmt numFmtId="174" formatCode="[$€-2]\ #,##0.00"/>
            </x14:dxf>
          </x14:cfRule>
          <x14:cfRule type="expression" priority="3268" id="{7360F1FC-A270-4A3C-BD29-48BE3F004D12}">
            <xm:f>'FX Card'!$F$1=8</xm:f>
            <x14:dxf>
              <numFmt numFmtId="173" formatCode="\k\r\ #,##0.00"/>
            </x14:dxf>
          </x14:cfRule>
          <x14:cfRule type="expression" priority="3269" id="{F4CA934D-C70E-4EF5-B680-2A6C30ED4E76}">
            <xm:f>'FX Card'!$F$1=7</xm:f>
            <x14:dxf>
              <numFmt numFmtId="172" formatCode="[$¥-804]#,##0.00"/>
            </x14:dxf>
          </x14:cfRule>
          <x14:cfRule type="expression" priority="3270" id="{38313770-09B6-4E6C-851B-227A1B33E418}">
            <xm:f>'FX Card'!$F$1=6</xm:f>
            <x14:dxf>
              <numFmt numFmtId="171" formatCode="\F\r\ #,##0.00"/>
            </x14:dxf>
          </x14:cfRule>
          <x14:cfRule type="expression" priority="3271" id="{3D11A233-9CDE-422B-BA81-FEE69D411528}">
            <xm:f>'FX Card'!$F$1=5</xm:f>
            <x14:dxf>
              <numFmt numFmtId="170" formatCode="\C\A\ &quot;$&quot;\ #,##0.00"/>
            </x14:dxf>
          </x14:cfRule>
          <x14:cfRule type="expression" priority="3272" id="{9CB5DC3A-E60A-4448-B37E-462FD3923BD8}">
            <xm:f>'FX Card'!$F$1=4</xm:f>
            <x14:dxf>
              <numFmt numFmtId="192" formatCode="[$R$-416]\ #,##0.00"/>
            </x14:dxf>
          </x14:cfRule>
          <x14:cfRule type="expression" priority="3273" id="{1BA79626-E9EF-4FE6-91FE-6CD1DAF3EA18}">
            <xm:f>'FX Card'!$F$1=3</xm:f>
            <x14:dxf>
              <numFmt numFmtId="169" formatCode="\A\U\ &quot;$&quot;\ #,##0.00"/>
            </x14:dxf>
          </x14:cfRule>
          <x14:cfRule type="expression" priority="3274" id="{9BD11B52-1F0F-453D-A1CB-C17173D83264}">
            <xm:f>'FX Card'!$F$1=2</xm:f>
            <x14:dxf>
              <numFmt numFmtId="182" formatCode="\A\R\ &quot;$&quot;#,##0.00"/>
            </x14:dxf>
          </x14:cfRule>
          <x14:cfRule type="expression" priority="3275" id="{DB1B8A51-871A-498E-9191-6B0D4135F08C}">
            <xm:f>'FX Card'!$F$1=1</xm:f>
            <x14:dxf>
              <numFmt numFmtId="166" formatCode="&quot;$&quot;#,##0.00"/>
            </x14:dxf>
          </x14:cfRule>
          <xm:sqref>AQ497</xm:sqref>
        </x14:conditionalFormatting>
        <x14:conditionalFormatting xmlns:xm="http://schemas.microsoft.com/office/excel/2006/main">
          <x14:cfRule type="expression" priority="3276" id="{CBEA5B75-8C03-4B2B-8DA2-C94CAB61B4C5}">
            <xm:f>'FX Card'!$F$1=25</xm:f>
            <x14:dxf>
              <numFmt numFmtId="183" formatCode="\R\ #,##0.00"/>
            </x14:dxf>
          </x14:cfRule>
          <x14:cfRule type="expression" priority="3277" id="{6BD9A5CE-44AE-4029-99B8-9A2BFA5B8A3C}">
            <xm:f>'FX Card'!$F$1=24</xm:f>
            <x14:dxf>
              <numFmt numFmtId="180" formatCode="\T\W\ &quot;$&quot;\ #,##0.00"/>
            </x14:dxf>
          </x14:cfRule>
          <x14:cfRule type="expression" priority="3278" id="{7447E5F3-65AB-4E44-910E-2D9611D42B46}">
            <xm:f>'FX Card'!$F$1=23</xm:f>
            <x14:dxf>
              <numFmt numFmtId="199" formatCode="#,##0.00\ [$₺-41F]"/>
            </x14:dxf>
          </x14:cfRule>
          <x14:cfRule type="expression" priority="3279" id="{66DA5D40-789A-4169-BDCA-2FED00B173F6}">
            <xm:f>'FX Card'!$F$1=22</xm:f>
            <x14:dxf>
              <numFmt numFmtId="173" formatCode="\k\r\ #,##0.00"/>
            </x14:dxf>
          </x14:cfRule>
          <x14:cfRule type="expression" priority="3280" id="{A3F163C3-67D2-48EE-A11C-442F80E85023}">
            <xm:f>'FX Card'!$F$1=21</xm:f>
            <x14:dxf>
              <numFmt numFmtId="197" formatCode="\﷼\ #,##0.000"/>
            </x14:dxf>
          </x14:cfRule>
          <x14:cfRule type="expression" priority="3281" id="{7D155582-1BCB-44D5-84F1-84483ABBA47C}">
            <xm:f>'FX Card'!$F$1=20</xm:f>
            <x14:dxf>
              <numFmt numFmtId="181" formatCode="\р\у\б\ #,##0.00"/>
            </x14:dxf>
          </x14:cfRule>
          <x14:cfRule type="expression" priority="3282" id="{8BBE2154-7C6E-4E28-9ADB-81F87A45CADC}">
            <xm:f>'FX Card'!$F$1=19</xm:f>
            <x14:dxf>
              <numFmt numFmtId="196" formatCode="\M\X\ &quot;$&quot;\ #,##0.00"/>
            </x14:dxf>
          </x14:cfRule>
          <x14:cfRule type="expression" priority="3283" id="{61935DC2-C783-4096-9C14-62E39D598121}">
            <xm:f>'FX Card'!$F$1=18</xm:f>
            <x14:dxf>
              <numFmt numFmtId="195" formatCode="[$RM-43E]#,##0.00"/>
            </x14:dxf>
          </x14:cfRule>
          <x14:cfRule type="expression" priority="3284" id="{08566B81-443A-4C36-869D-E4837CF8E431}">
            <xm:f>'FX Card'!$F$1=17</xm:f>
            <x14:dxf>
              <numFmt numFmtId="198" formatCode="\N\Z\ &quot;$&quot;\ #,##0.00"/>
            </x14:dxf>
          </x14:cfRule>
          <x14:cfRule type="expression" priority="3285" id="{08924E27-F4C6-41C3-85B8-C98AFDEF489C}">
            <xm:f>'FX Card'!$F$1=16</xm:f>
            <x14:dxf>
              <numFmt numFmtId="173" formatCode="\k\r\ #,##0.00"/>
            </x14:dxf>
          </x14:cfRule>
          <x14:cfRule type="expression" priority="3286" id="{04DAA7B1-A17D-4E29-8C6E-46D986854A73}">
            <xm:f>'FX Card'!$F$1=15</xm:f>
            <x14:dxf>
              <numFmt numFmtId="179" formatCode="[$₩-412]#,##0.00"/>
            </x14:dxf>
          </x14:cfRule>
          <x14:cfRule type="expression" priority="3287" id="{D6886AB0-3201-4F74-AA3E-40E84A1533E0}">
            <xm:f>'FX Card'!$F$1=14</xm:f>
            <x14:dxf>
              <numFmt numFmtId="178" formatCode="[$¥-411]#,##0.00"/>
            </x14:dxf>
          </x14:cfRule>
          <x14:cfRule type="expression" priority="3288" id="{A5EFD95E-522F-494F-BBD4-8C81686ED14A}">
            <xm:f>'FX Card'!$F$1=13</xm:f>
            <x14:dxf>
              <numFmt numFmtId="206" formatCode="[$₹-445]\ #,##0.00"/>
            </x14:dxf>
          </x14:cfRule>
          <x14:cfRule type="expression" priority="3289" id="{0C4A77C0-0045-473A-B4C0-F15466B2BDE4}">
            <xm:f>'FX Card'!$F$1=12</xm:f>
            <x14:dxf>
              <numFmt numFmtId="176" formatCode="\R\p\ #,##0.00"/>
            </x14:dxf>
          </x14:cfRule>
          <x14:cfRule type="expression" priority="3290" id="{0042EEBB-B569-4955-BCDF-E80DE5BB087E}">
            <xm:f>'FX Card'!$F$1=11</xm:f>
            <x14:dxf>
              <numFmt numFmtId="194" formatCode="\H\K\ &quot;$&quot;\ #,##0.00"/>
            </x14:dxf>
          </x14:cfRule>
          <x14:cfRule type="expression" priority="3291" id="{85FF3FBE-0290-4D5E-8B5C-6E693658D741}">
            <xm:f>'FX Card'!$F$1=10</xm:f>
            <x14:dxf>
              <numFmt numFmtId="175" formatCode="[$£-809]#,##0.00"/>
            </x14:dxf>
          </x14:cfRule>
          <x14:cfRule type="expression" priority="3292" id="{1078864C-E6AD-4B16-8157-47D8466BCBEB}">
            <xm:f>'FX Card'!$F$1=9</xm:f>
            <x14:dxf>
              <numFmt numFmtId="174" formatCode="[$€-2]\ #,##0.00"/>
            </x14:dxf>
          </x14:cfRule>
          <x14:cfRule type="expression" priority="3293" id="{AE2A67E1-D787-4976-992A-BE5A56378401}">
            <xm:f>'FX Card'!$F$1=8</xm:f>
            <x14:dxf>
              <numFmt numFmtId="173" formatCode="\k\r\ #,##0.00"/>
            </x14:dxf>
          </x14:cfRule>
          <x14:cfRule type="expression" priority="3294" id="{79DC3B6C-51C2-4261-A387-877F2DC6C695}">
            <xm:f>'FX Card'!$F$1=7</xm:f>
            <x14:dxf>
              <numFmt numFmtId="172" formatCode="[$¥-804]#,##0.00"/>
            </x14:dxf>
          </x14:cfRule>
          <x14:cfRule type="expression" priority="3295" id="{D8878D9E-19CC-461A-ADFA-9F300C054102}">
            <xm:f>'FX Card'!$F$1=6</xm:f>
            <x14:dxf>
              <numFmt numFmtId="171" formatCode="\F\r\ #,##0.00"/>
            </x14:dxf>
          </x14:cfRule>
          <x14:cfRule type="expression" priority="3296" id="{361BB50C-7B9B-408B-87F5-55FD06D7814C}">
            <xm:f>'FX Card'!$F$1=5</xm:f>
            <x14:dxf>
              <numFmt numFmtId="170" formatCode="\C\A\ &quot;$&quot;\ #,##0.00"/>
            </x14:dxf>
          </x14:cfRule>
          <x14:cfRule type="expression" priority="3297" id="{BE30A3F8-C3E4-4AD8-8106-E9D6F2D5FA2A}">
            <xm:f>'FX Card'!$F$1=4</xm:f>
            <x14:dxf>
              <numFmt numFmtId="192" formatCode="[$R$-416]\ #,##0.00"/>
            </x14:dxf>
          </x14:cfRule>
          <x14:cfRule type="expression" priority="3298" id="{31C6E79F-F7AE-4C42-BC29-766A80E0CD0B}">
            <xm:f>'FX Card'!$F$1=3</xm:f>
            <x14:dxf>
              <numFmt numFmtId="169" formatCode="\A\U\ &quot;$&quot;\ #,##0.00"/>
            </x14:dxf>
          </x14:cfRule>
          <x14:cfRule type="expression" priority="3299" id="{E7724D90-73B9-4B84-BC77-8F78C3BEF674}">
            <xm:f>'FX Card'!$F$1=2</xm:f>
            <x14:dxf>
              <numFmt numFmtId="182" formatCode="\A\R\ &quot;$&quot;#,##0.00"/>
            </x14:dxf>
          </x14:cfRule>
          <x14:cfRule type="expression" priority="3300" id="{AAE1F043-9DF0-4C38-9DB8-C9ABA2F33FEC}">
            <xm:f>'FX Card'!$F$1=1</xm:f>
            <x14:dxf>
              <numFmt numFmtId="166" formatCode="&quot;$&quot;#,##0.00"/>
            </x14:dxf>
          </x14:cfRule>
          <xm:sqref>AS494:AW494</xm:sqref>
        </x14:conditionalFormatting>
        <x14:conditionalFormatting xmlns:xm="http://schemas.microsoft.com/office/excel/2006/main">
          <x14:cfRule type="expression" priority="3201" id="{FFDECCF7-CB04-4D62-9A9E-E7061FEDD7EC}">
            <xm:f>'FX Card'!$F$1=25</xm:f>
            <x14:dxf>
              <numFmt numFmtId="183" formatCode="\R\ #,##0.00"/>
            </x14:dxf>
          </x14:cfRule>
          <x14:cfRule type="expression" priority="3202" id="{FE4A1C02-3534-4A32-89A4-3C4C80F74C91}">
            <xm:f>'FX Card'!$F$1=24</xm:f>
            <x14:dxf>
              <numFmt numFmtId="180" formatCode="\T\W\ &quot;$&quot;\ #,##0.00"/>
            </x14:dxf>
          </x14:cfRule>
          <x14:cfRule type="expression" priority="3203" id="{B5C2C3DF-0BDA-4ACA-A897-71470EA4D4AB}">
            <xm:f>'FX Card'!$F$1=23</xm:f>
            <x14:dxf>
              <numFmt numFmtId="199" formatCode="#,##0.00\ [$₺-41F]"/>
            </x14:dxf>
          </x14:cfRule>
          <x14:cfRule type="expression" priority="3204" id="{625D5B65-F31B-45BA-AB1E-774DA4692A4F}">
            <xm:f>'FX Card'!$F$1=22</xm:f>
            <x14:dxf>
              <numFmt numFmtId="173" formatCode="\k\r\ #,##0.00"/>
            </x14:dxf>
          </x14:cfRule>
          <x14:cfRule type="expression" priority="3205" id="{59CC1FE8-0BC6-47C5-A3BA-A7B88A0D03F4}">
            <xm:f>'FX Card'!$F$1=21</xm:f>
            <x14:dxf>
              <numFmt numFmtId="197" formatCode="\﷼\ #,##0.000"/>
            </x14:dxf>
          </x14:cfRule>
          <x14:cfRule type="expression" priority="3206" id="{DDB39C92-7AA6-4057-8B14-ADD45F09CE04}">
            <xm:f>'FX Card'!$F$1=20</xm:f>
            <x14:dxf>
              <numFmt numFmtId="181" formatCode="\р\у\б\ #,##0.00"/>
            </x14:dxf>
          </x14:cfRule>
          <x14:cfRule type="expression" priority="3207" id="{764180C4-6D6F-493E-B10C-B9BCAF9BB3EE}">
            <xm:f>'FX Card'!$F$1=19</xm:f>
            <x14:dxf>
              <numFmt numFmtId="196" formatCode="\M\X\ &quot;$&quot;\ #,##0.00"/>
            </x14:dxf>
          </x14:cfRule>
          <x14:cfRule type="expression" priority="3208" id="{245D721D-1D7E-4EFC-8F60-26BE1F4B32E8}">
            <xm:f>'FX Card'!$F$1=18</xm:f>
            <x14:dxf>
              <numFmt numFmtId="195" formatCode="[$RM-43E]#,##0.00"/>
            </x14:dxf>
          </x14:cfRule>
          <x14:cfRule type="expression" priority="3209" id="{419C46E5-0AD9-4A1F-B39F-6ABF1167D32B}">
            <xm:f>'FX Card'!$F$1=17</xm:f>
            <x14:dxf>
              <numFmt numFmtId="198" formatCode="\N\Z\ &quot;$&quot;\ #,##0.00"/>
            </x14:dxf>
          </x14:cfRule>
          <x14:cfRule type="expression" priority="3210" id="{DD5A25CD-C6D5-40E8-B30F-B730A4E14773}">
            <xm:f>'FX Card'!$F$1=16</xm:f>
            <x14:dxf>
              <numFmt numFmtId="173" formatCode="\k\r\ #,##0.00"/>
            </x14:dxf>
          </x14:cfRule>
          <x14:cfRule type="expression" priority="3211" id="{425F2D0E-CDED-4052-B400-5749EC2C0A06}">
            <xm:f>'FX Card'!$F$1=15</xm:f>
            <x14:dxf>
              <numFmt numFmtId="179" formatCode="[$₩-412]#,##0.00"/>
            </x14:dxf>
          </x14:cfRule>
          <x14:cfRule type="expression" priority="3212" id="{E29EAEB6-9B52-4A9C-85A0-E6DE6A015B8F}">
            <xm:f>'FX Card'!$F$1=14</xm:f>
            <x14:dxf>
              <numFmt numFmtId="178" formatCode="[$¥-411]#,##0.00"/>
            </x14:dxf>
          </x14:cfRule>
          <x14:cfRule type="expression" priority="3213" id="{46BFAC36-7089-459D-9C6C-98793A69DDA5}">
            <xm:f>'FX Card'!$F$1=13</xm:f>
            <x14:dxf>
              <numFmt numFmtId="206" formatCode="[$₹-445]\ #,##0.00"/>
            </x14:dxf>
          </x14:cfRule>
          <x14:cfRule type="expression" priority="3214" id="{AF6E90F2-BA06-4B81-A597-16DEB2AFC385}">
            <xm:f>'FX Card'!$F$1=12</xm:f>
            <x14:dxf>
              <numFmt numFmtId="176" formatCode="\R\p\ #,##0.00"/>
            </x14:dxf>
          </x14:cfRule>
          <x14:cfRule type="expression" priority="3215" id="{8B959F40-76F1-481C-AC9C-CAFEC4FFAFBB}">
            <xm:f>'FX Card'!$F$1=11</xm:f>
            <x14:dxf>
              <numFmt numFmtId="194" formatCode="\H\K\ &quot;$&quot;\ #,##0.00"/>
            </x14:dxf>
          </x14:cfRule>
          <x14:cfRule type="expression" priority="3216" id="{EEECBC06-068F-47DF-93B2-C18638AF1568}">
            <xm:f>'FX Card'!$F$1=10</xm:f>
            <x14:dxf>
              <numFmt numFmtId="175" formatCode="[$£-809]#,##0.00"/>
            </x14:dxf>
          </x14:cfRule>
          <x14:cfRule type="expression" priority="3217" id="{2CF44F6E-38F2-4E4A-9A41-EA5699983FBC}">
            <xm:f>'FX Card'!$F$1=9</xm:f>
            <x14:dxf>
              <numFmt numFmtId="174" formatCode="[$€-2]\ #,##0.00"/>
            </x14:dxf>
          </x14:cfRule>
          <x14:cfRule type="expression" priority="3218" id="{C40A326F-CB48-4274-93D6-8AFA5A6B2DB0}">
            <xm:f>'FX Card'!$F$1=8</xm:f>
            <x14:dxf>
              <numFmt numFmtId="173" formatCode="\k\r\ #,##0.00"/>
            </x14:dxf>
          </x14:cfRule>
          <x14:cfRule type="expression" priority="3219" id="{91866DA9-2A80-46B4-8B3C-9BD7ACF51C29}">
            <xm:f>'FX Card'!$F$1=7</xm:f>
            <x14:dxf>
              <numFmt numFmtId="172" formatCode="[$¥-804]#,##0.00"/>
            </x14:dxf>
          </x14:cfRule>
          <x14:cfRule type="expression" priority="3220" id="{B1F03107-F5D5-4653-9DC1-536CEB54292B}">
            <xm:f>'FX Card'!$F$1=6</xm:f>
            <x14:dxf>
              <numFmt numFmtId="171" formatCode="\F\r\ #,##0.00"/>
            </x14:dxf>
          </x14:cfRule>
          <x14:cfRule type="expression" priority="3221" id="{2B8B1E9C-83B6-4C67-A4BB-4E8CC64B9B80}">
            <xm:f>'FX Card'!$F$1=5</xm:f>
            <x14:dxf>
              <numFmt numFmtId="170" formatCode="\C\A\ &quot;$&quot;\ #,##0.00"/>
            </x14:dxf>
          </x14:cfRule>
          <x14:cfRule type="expression" priority="3222" id="{DAB95C8B-9EE3-457B-8163-0F40E0A4C2DA}">
            <xm:f>'FX Card'!$F$1=4</xm:f>
            <x14:dxf>
              <numFmt numFmtId="192" formatCode="[$R$-416]\ #,##0.00"/>
            </x14:dxf>
          </x14:cfRule>
          <x14:cfRule type="expression" priority="3223" id="{605AE837-8CA0-469B-9D81-2C59F76EEAC1}">
            <xm:f>'FX Card'!$F$1=3</xm:f>
            <x14:dxf>
              <numFmt numFmtId="169" formatCode="\A\U\ &quot;$&quot;\ #,##0.00"/>
            </x14:dxf>
          </x14:cfRule>
          <x14:cfRule type="expression" priority="3224" id="{C04328D1-97AB-4A70-8A61-D44D30217C2C}">
            <xm:f>'FX Card'!$F$1=2</xm:f>
            <x14:dxf>
              <numFmt numFmtId="182" formatCode="\A\R\ &quot;$&quot;#,##0.00"/>
            </x14:dxf>
          </x14:cfRule>
          <x14:cfRule type="expression" priority="3225" id="{F44A1969-9C3E-483B-80F6-395738BD5456}">
            <xm:f>'FX Card'!$F$1=1</xm:f>
            <x14:dxf>
              <numFmt numFmtId="166" formatCode="&quot;$&quot;#,##0.00"/>
            </x14:dxf>
          </x14:cfRule>
          <xm:sqref>AX490:AX492</xm:sqref>
        </x14:conditionalFormatting>
        <x14:conditionalFormatting xmlns:xm="http://schemas.microsoft.com/office/excel/2006/main">
          <x14:cfRule type="expression" priority="3176" id="{0247EF8F-EE43-4EE7-BB86-E871EF6407FD}">
            <xm:f>'FX Card'!$F$1=25</xm:f>
            <x14:dxf>
              <numFmt numFmtId="183" formatCode="\R\ #,##0.00"/>
            </x14:dxf>
          </x14:cfRule>
          <x14:cfRule type="expression" priority="3177" id="{E367D87A-41DC-4289-BEC3-2A09354391F5}">
            <xm:f>'FX Card'!$F$1=24</xm:f>
            <x14:dxf>
              <numFmt numFmtId="180" formatCode="\T\W\ &quot;$&quot;\ #,##0.00"/>
            </x14:dxf>
          </x14:cfRule>
          <x14:cfRule type="expression" priority="3178" id="{FC9E831C-A96D-4F2F-9386-B58C9D25EF45}">
            <xm:f>'FX Card'!$F$1=23</xm:f>
            <x14:dxf>
              <numFmt numFmtId="199" formatCode="#,##0.00\ [$₺-41F]"/>
            </x14:dxf>
          </x14:cfRule>
          <x14:cfRule type="expression" priority="3179" id="{6B8173EF-1B4F-4796-B6D6-730C57E8C7F7}">
            <xm:f>'FX Card'!$F$1=22</xm:f>
            <x14:dxf>
              <numFmt numFmtId="173" formatCode="\k\r\ #,##0.00"/>
            </x14:dxf>
          </x14:cfRule>
          <x14:cfRule type="expression" priority="3180" id="{680FD6A0-A361-44CA-B21F-2AA3EDEF02FA}">
            <xm:f>'FX Card'!$F$1=21</xm:f>
            <x14:dxf>
              <numFmt numFmtId="197" formatCode="\﷼\ #,##0.000"/>
            </x14:dxf>
          </x14:cfRule>
          <x14:cfRule type="expression" priority="3181" id="{551EF508-9D15-4DCA-AFF8-A621D9114D09}">
            <xm:f>'FX Card'!$F$1=20</xm:f>
            <x14:dxf>
              <numFmt numFmtId="181" formatCode="\р\у\б\ #,##0.00"/>
            </x14:dxf>
          </x14:cfRule>
          <x14:cfRule type="expression" priority="3182" id="{37AC5EC5-6AA1-4A68-9858-538F7C7CF324}">
            <xm:f>'FX Card'!$F$1=19</xm:f>
            <x14:dxf>
              <numFmt numFmtId="196" formatCode="\M\X\ &quot;$&quot;\ #,##0.00"/>
            </x14:dxf>
          </x14:cfRule>
          <x14:cfRule type="expression" priority="3183" id="{F82F47ED-F055-48AC-8F2A-47CAEDA5849E}">
            <xm:f>'FX Card'!$F$1=18</xm:f>
            <x14:dxf>
              <numFmt numFmtId="195" formatCode="[$RM-43E]#,##0.00"/>
            </x14:dxf>
          </x14:cfRule>
          <x14:cfRule type="expression" priority="3184" id="{8AE814AA-6F96-462D-B973-7A8AF3113155}">
            <xm:f>'FX Card'!$F$1=17</xm:f>
            <x14:dxf>
              <numFmt numFmtId="198" formatCode="\N\Z\ &quot;$&quot;\ #,##0.00"/>
            </x14:dxf>
          </x14:cfRule>
          <x14:cfRule type="expression" priority="3185" id="{6303D43A-2D09-4A5B-A117-09B6AA8B4385}">
            <xm:f>'FX Card'!$F$1=16</xm:f>
            <x14:dxf>
              <numFmt numFmtId="173" formatCode="\k\r\ #,##0.00"/>
            </x14:dxf>
          </x14:cfRule>
          <x14:cfRule type="expression" priority="3186" id="{D694D2A6-E177-4B94-AB89-464A9C5A61BF}">
            <xm:f>'FX Card'!$F$1=15</xm:f>
            <x14:dxf>
              <numFmt numFmtId="179" formatCode="[$₩-412]#,##0.00"/>
            </x14:dxf>
          </x14:cfRule>
          <x14:cfRule type="expression" priority="3187" id="{A9A7D6AF-96EB-44D6-A338-AFBD186062EB}">
            <xm:f>'FX Card'!$F$1=14</xm:f>
            <x14:dxf>
              <numFmt numFmtId="178" formatCode="[$¥-411]#,##0.00"/>
            </x14:dxf>
          </x14:cfRule>
          <x14:cfRule type="expression" priority="3188" id="{CF85D781-0679-4D26-8E80-139B4C03C816}">
            <xm:f>'FX Card'!$F$1=13</xm:f>
            <x14:dxf>
              <numFmt numFmtId="206" formatCode="[$₹-445]\ #,##0.00"/>
            </x14:dxf>
          </x14:cfRule>
          <x14:cfRule type="expression" priority="3189" id="{0613136E-0532-4619-99AF-1B26ACCB4C52}">
            <xm:f>'FX Card'!$F$1=12</xm:f>
            <x14:dxf>
              <numFmt numFmtId="176" formatCode="\R\p\ #,##0.00"/>
            </x14:dxf>
          </x14:cfRule>
          <x14:cfRule type="expression" priority="3190" id="{6604CB67-E08D-4FE7-8871-B327C88795E3}">
            <xm:f>'FX Card'!$F$1=11</xm:f>
            <x14:dxf>
              <numFmt numFmtId="194" formatCode="\H\K\ &quot;$&quot;\ #,##0.00"/>
            </x14:dxf>
          </x14:cfRule>
          <x14:cfRule type="expression" priority="3191" id="{D10A2E74-B2E3-4626-94CC-DE6B9DEADD5E}">
            <xm:f>'FX Card'!$F$1=10</xm:f>
            <x14:dxf>
              <numFmt numFmtId="175" formatCode="[$£-809]#,##0.00"/>
            </x14:dxf>
          </x14:cfRule>
          <x14:cfRule type="expression" priority="3192" id="{58FD6052-B8DB-4DB6-8386-DC64EF22752D}">
            <xm:f>'FX Card'!$F$1=9</xm:f>
            <x14:dxf>
              <numFmt numFmtId="174" formatCode="[$€-2]\ #,##0.00"/>
            </x14:dxf>
          </x14:cfRule>
          <x14:cfRule type="expression" priority="3193" id="{B9393D3F-0374-4A8A-9D6B-ED9B65269D89}">
            <xm:f>'FX Card'!$F$1=8</xm:f>
            <x14:dxf>
              <numFmt numFmtId="173" formatCode="\k\r\ #,##0.00"/>
            </x14:dxf>
          </x14:cfRule>
          <x14:cfRule type="expression" priority="3194" id="{80211C0C-B17A-48D7-BFAA-0BA6CCC6FE0E}">
            <xm:f>'FX Card'!$F$1=7</xm:f>
            <x14:dxf>
              <numFmt numFmtId="172" formatCode="[$¥-804]#,##0.00"/>
            </x14:dxf>
          </x14:cfRule>
          <x14:cfRule type="expression" priority="3195" id="{6CBB5C08-420B-4E0C-8462-504720265A76}">
            <xm:f>'FX Card'!$F$1=6</xm:f>
            <x14:dxf>
              <numFmt numFmtId="171" formatCode="\F\r\ #,##0.00"/>
            </x14:dxf>
          </x14:cfRule>
          <x14:cfRule type="expression" priority="3196" id="{B440BC8C-33CF-44D4-9465-178FDCB39E08}">
            <xm:f>'FX Card'!$F$1=5</xm:f>
            <x14:dxf>
              <numFmt numFmtId="170" formatCode="\C\A\ &quot;$&quot;\ #,##0.00"/>
            </x14:dxf>
          </x14:cfRule>
          <x14:cfRule type="expression" priority="3197" id="{C6E34548-4583-4F62-82F1-9755081F3BD3}">
            <xm:f>'FX Card'!$F$1=4</xm:f>
            <x14:dxf>
              <numFmt numFmtId="192" formatCode="[$R$-416]\ #,##0.00"/>
            </x14:dxf>
          </x14:cfRule>
          <x14:cfRule type="expression" priority="3198" id="{0619D2FA-3D72-4B97-B482-39D8F9D45DA0}">
            <xm:f>'FX Card'!$F$1=3</xm:f>
            <x14:dxf>
              <numFmt numFmtId="169" formatCode="\A\U\ &quot;$&quot;\ #,##0.00"/>
            </x14:dxf>
          </x14:cfRule>
          <x14:cfRule type="expression" priority="3199" id="{714FEDBB-239A-4211-A8BC-C124A5377722}">
            <xm:f>'FX Card'!$F$1=2</xm:f>
            <x14:dxf>
              <numFmt numFmtId="182" formatCode="\A\R\ &quot;$&quot;#,##0.00"/>
            </x14:dxf>
          </x14:cfRule>
          <x14:cfRule type="expression" priority="3200" id="{DD08B776-0499-4C43-A68F-3569552E1153}">
            <xm:f>'FX Card'!$F$1=1</xm:f>
            <x14:dxf>
              <numFmt numFmtId="166" formatCode="&quot;$&quot;#,##0.00"/>
            </x14:dxf>
          </x14:cfRule>
          <xm:sqref>AC276:AG276</xm:sqref>
        </x14:conditionalFormatting>
        <x14:conditionalFormatting xmlns:xm="http://schemas.microsoft.com/office/excel/2006/main">
          <x14:cfRule type="expression" priority="3151" id="{CC06DAFF-D290-4FC2-AD0E-B3F733BB8314}">
            <xm:f>'FX Card'!$F$1=25</xm:f>
            <x14:dxf>
              <numFmt numFmtId="183" formatCode="\R\ #,##0.00"/>
            </x14:dxf>
          </x14:cfRule>
          <x14:cfRule type="expression" priority="3152" id="{A5F13629-914A-4A3D-B1BC-864CB3512782}">
            <xm:f>'FX Card'!$F$1=24</xm:f>
            <x14:dxf>
              <numFmt numFmtId="180" formatCode="\T\W\ &quot;$&quot;\ #,##0.00"/>
            </x14:dxf>
          </x14:cfRule>
          <x14:cfRule type="expression" priority="3153" id="{FE7DA0CF-56B8-4FC7-B1CE-D636C5087204}">
            <xm:f>'FX Card'!$F$1=23</xm:f>
            <x14:dxf>
              <numFmt numFmtId="199" formatCode="#,##0.00\ [$₺-41F]"/>
            </x14:dxf>
          </x14:cfRule>
          <x14:cfRule type="expression" priority="3154" id="{7F326854-7D3D-413A-8BC2-648A0B7BB45D}">
            <xm:f>'FX Card'!$F$1=22</xm:f>
            <x14:dxf>
              <numFmt numFmtId="173" formatCode="\k\r\ #,##0.00"/>
            </x14:dxf>
          </x14:cfRule>
          <x14:cfRule type="expression" priority="3155" id="{2E89B9E5-E0D0-4D9A-A18A-CA36FD9B78B2}">
            <xm:f>'FX Card'!$F$1=21</xm:f>
            <x14:dxf>
              <numFmt numFmtId="197" formatCode="\﷼\ #,##0.000"/>
            </x14:dxf>
          </x14:cfRule>
          <x14:cfRule type="expression" priority="3156" id="{3BEE241B-3093-47AE-B80B-960DF71DE7CA}">
            <xm:f>'FX Card'!$F$1=20</xm:f>
            <x14:dxf>
              <numFmt numFmtId="181" formatCode="\р\у\б\ #,##0.00"/>
            </x14:dxf>
          </x14:cfRule>
          <x14:cfRule type="expression" priority="3157" id="{5F2A65FA-C03D-4B4D-9898-68B2E5A41858}">
            <xm:f>'FX Card'!$F$1=19</xm:f>
            <x14:dxf>
              <numFmt numFmtId="196" formatCode="\M\X\ &quot;$&quot;\ #,##0.00"/>
            </x14:dxf>
          </x14:cfRule>
          <x14:cfRule type="expression" priority="3158" id="{BB55D28A-FE10-413D-83BF-4F6A16829367}">
            <xm:f>'FX Card'!$F$1=18</xm:f>
            <x14:dxf>
              <numFmt numFmtId="195" formatCode="[$RM-43E]#,##0.00"/>
            </x14:dxf>
          </x14:cfRule>
          <x14:cfRule type="expression" priority="3159" id="{74FBAE6A-0900-42B9-9A86-0F0F1856623A}">
            <xm:f>'FX Card'!$F$1=17</xm:f>
            <x14:dxf>
              <numFmt numFmtId="198" formatCode="\N\Z\ &quot;$&quot;\ #,##0.00"/>
            </x14:dxf>
          </x14:cfRule>
          <x14:cfRule type="expression" priority="3160" id="{2A8C0BF9-34DB-4656-AF4E-3DA381847BE4}">
            <xm:f>'FX Card'!$F$1=16</xm:f>
            <x14:dxf>
              <numFmt numFmtId="173" formatCode="\k\r\ #,##0.00"/>
            </x14:dxf>
          </x14:cfRule>
          <x14:cfRule type="expression" priority="3161" id="{C57B8FB6-3382-4560-B3F0-072337597660}">
            <xm:f>'FX Card'!$F$1=15</xm:f>
            <x14:dxf>
              <numFmt numFmtId="179" formatCode="[$₩-412]#,##0.00"/>
            </x14:dxf>
          </x14:cfRule>
          <x14:cfRule type="expression" priority="3162" id="{0DA16EB6-1971-4F7C-B006-9BE6E39E9D10}">
            <xm:f>'FX Card'!$F$1=14</xm:f>
            <x14:dxf>
              <numFmt numFmtId="178" formatCode="[$¥-411]#,##0.00"/>
            </x14:dxf>
          </x14:cfRule>
          <x14:cfRule type="expression" priority="3163" id="{451F330A-2EF5-4510-BA6E-814E050F50D5}">
            <xm:f>'FX Card'!$F$1=13</xm:f>
            <x14:dxf>
              <numFmt numFmtId="206" formatCode="[$₹-445]\ #,##0.00"/>
            </x14:dxf>
          </x14:cfRule>
          <x14:cfRule type="expression" priority="3164" id="{66BE3793-19C4-4FAE-8FBD-7AF8295F3B2A}">
            <xm:f>'FX Card'!$F$1=12</xm:f>
            <x14:dxf>
              <numFmt numFmtId="176" formatCode="\R\p\ #,##0.00"/>
            </x14:dxf>
          </x14:cfRule>
          <x14:cfRule type="expression" priority="3165" id="{F15FE5A8-EFFC-48AA-BD36-01D572431882}">
            <xm:f>'FX Card'!$F$1=11</xm:f>
            <x14:dxf>
              <numFmt numFmtId="194" formatCode="\H\K\ &quot;$&quot;\ #,##0.00"/>
            </x14:dxf>
          </x14:cfRule>
          <x14:cfRule type="expression" priority="3166" id="{0015B969-365E-45E5-811E-2B83959B7120}">
            <xm:f>'FX Card'!$F$1=10</xm:f>
            <x14:dxf>
              <numFmt numFmtId="175" formatCode="[$£-809]#,##0.00"/>
            </x14:dxf>
          </x14:cfRule>
          <x14:cfRule type="expression" priority="3167" id="{36331264-2AAD-4BBF-BB81-FD74F6ABE439}">
            <xm:f>'FX Card'!$F$1=9</xm:f>
            <x14:dxf>
              <numFmt numFmtId="174" formatCode="[$€-2]\ #,##0.00"/>
            </x14:dxf>
          </x14:cfRule>
          <x14:cfRule type="expression" priority="3168" id="{857D3CAA-F070-4BAF-A6EE-EE59F1286117}">
            <xm:f>'FX Card'!$F$1=8</xm:f>
            <x14:dxf>
              <numFmt numFmtId="173" formatCode="\k\r\ #,##0.00"/>
            </x14:dxf>
          </x14:cfRule>
          <x14:cfRule type="expression" priority="3169" id="{A7FC7104-0EE0-4528-A0AC-F2D86BA61E32}">
            <xm:f>'FX Card'!$F$1=7</xm:f>
            <x14:dxf>
              <numFmt numFmtId="172" formatCode="[$¥-804]#,##0.00"/>
            </x14:dxf>
          </x14:cfRule>
          <x14:cfRule type="expression" priority="3170" id="{B57BA0F2-C32A-4386-8C2D-0DE2D280C764}">
            <xm:f>'FX Card'!$F$1=6</xm:f>
            <x14:dxf>
              <numFmt numFmtId="171" formatCode="\F\r\ #,##0.00"/>
            </x14:dxf>
          </x14:cfRule>
          <x14:cfRule type="expression" priority="3171" id="{30B00BEB-3C9A-4507-86CF-49826B6D1490}">
            <xm:f>'FX Card'!$F$1=5</xm:f>
            <x14:dxf>
              <numFmt numFmtId="170" formatCode="\C\A\ &quot;$&quot;\ #,##0.00"/>
            </x14:dxf>
          </x14:cfRule>
          <x14:cfRule type="expression" priority="3172" id="{8B94F18A-4D8D-4501-9E6E-4E7E1ECAE529}">
            <xm:f>'FX Card'!$F$1=4</xm:f>
            <x14:dxf>
              <numFmt numFmtId="192" formatCode="[$R$-416]\ #,##0.00"/>
            </x14:dxf>
          </x14:cfRule>
          <x14:cfRule type="expression" priority="3173" id="{FA3FBC93-486A-4A5B-BEF0-02EC2E38C660}">
            <xm:f>'FX Card'!$F$1=3</xm:f>
            <x14:dxf>
              <numFmt numFmtId="169" formatCode="\A\U\ &quot;$&quot;\ #,##0.00"/>
            </x14:dxf>
          </x14:cfRule>
          <x14:cfRule type="expression" priority="3174" id="{13453472-5CAD-4602-9B4E-987C573A0CDC}">
            <xm:f>'FX Card'!$F$1=2</xm:f>
            <x14:dxf>
              <numFmt numFmtId="182" formatCode="\A\R\ &quot;$&quot;#,##0.00"/>
            </x14:dxf>
          </x14:cfRule>
          <x14:cfRule type="expression" priority="3175" id="{E952CADE-2548-4D72-B2EE-26FE0BB2F7BE}">
            <xm:f>'FX Card'!$F$1=1</xm:f>
            <x14:dxf>
              <numFmt numFmtId="166" formatCode="&quot;$&quot;#,##0.00"/>
            </x14:dxf>
          </x14:cfRule>
          <xm:sqref>AT276:AW276</xm:sqref>
        </x14:conditionalFormatting>
        <x14:conditionalFormatting xmlns:xm="http://schemas.microsoft.com/office/excel/2006/main">
          <x14:cfRule type="expression" priority="3126" id="{E7696030-FD29-4D17-B4B6-97513B3DDD77}">
            <xm:f>'FX Card'!$F$1=25</xm:f>
            <x14:dxf>
              <numFmt numFmtId="183" formatCode="\R\ #,##0.00"/>
            </x14:dxf>
          </x14:cfRule>
          <x14:cfRule type="expression" priority="3127" id="{728708B6-4A33-412C-B7F1-69780BA4C0A1}">
            <xm:f>'FX Card'!$F$1=24</xm:f>
            <x14:dxf>
              <numFmt numFmtId="180" formatCode="\T\W\ &quot;$&quot;\ #,##0.00"/>
            </x14:dxf>
          </x14:cfRule>
          <x14:cfRule type="expression" priority="3128" id="{A9539052-383B-4348-B0FA-C7B8E7F4B21A}">
            <xm:f>'FX Card'!$F$1=23</xm:f>
            <x14:dxf>
              <numFmt numFmtId="199" formatCode="#,##0.00\ [$₺-41F]"/>
            </x14:dxf>
          </x14:cfRule>
          <x14:cfRule type="expression" priority="3129" id="{E93A0F7F-5BB0-455B-8EDA-AB581FA49F65}">
            <xm:f>'FX Card'!$F$1=22</xm:f>
            <x14:dxf>
              <numFmt numFmtId="173" formatCode="\k\r\ #,##0.00"/>
            </x14:dxf>
          </x14:cfRule>
          <x14:cfRule type="expression" priority="3130" id="{50DCB223-8319-456B-A9BA-C50E70B4C493}">
            <xm:f>'FX Card'!$F$1=21</xm:f>
            <x14:dxf>
              <numFmt numFmtId="197" formatCode="\﷼\ #,##0.000"/>
            </x14:dxf>
          </x14:cfRule>
          <x14:cfRule type="expression" priority="3131" id="{16CCCA06-8044-4D7F-B7E4-47C237FCE61C}">
            <xm:f>'FX Card'!$F$1=20</xm:f>
            <x14:dxf>
              <numFmt numFmtId="181" formatCode="\р\у\б\ #,##0.00"/>
            </x14:dxf>
          </x14:cfRule>
          <x14:cfRule type="expression" priority="3132" id="{595FC27D-65D6-4134-81AA-BA017420A617}">
            <xm:f>'FX Card'!$F$1=19</xm:f>
            <x14:dxf>
              <numFmt numFmtId="196" formatCode="\M\X\ &quot;$&quot;\ #,##0.00"/>
            </x14:dxf>
          </x14:cfRule>
          <x14:cfRule type="expression" priority="3133" id="{E81BB8E9-FE62-4F43-A4BB-DA38297BAB7A}">
            <xm:f>'FX Card'!$F$1=18</xm:f>
            <x14:dxf>
              <numFmt numFmtId="195" formatCode="[$RM-43E]#,##0.00"/>
            </x14:dxf>
          </x14:cfRule>
          <x14:cfRule type="expression" priority="3134" id="{DB67C29E-DF5F-47C4-9F63-1B0E38E3DB8A}">
            <xm:f>'FX Card'!$F$1=17</xm:f>
            <x14:dxf>
              <numFmt numFmtId="198" formatCode="\N\Z\ &quot;$&quot;\ #,##0.00"/>
            </x14:dxf>
          </x14:cfRule>
          <x14:cfRule type="expression" priority="3135" id="{021FF5CE-ED8E-47B0-9B08-38A10CA297C7}">
            <xm:f>'FX Card'!$F$1=16</xm:f>
            <x14:dxf>
              <numFmt numFmtId="173" formatCode="\k\r\ #,##0.00"/>
            </x14:dxf>
          </x14:cfRule>
          <x14:cfRule type="expression" priority="3136" id="{7D9B0E35-78C5-48AB-B35A-6885B10CE788}">
            <xm:f>'FX Card'!$F$1=15</xm:f>
            <x14:dxf>
              <numFmt numFmtId="179" formatCode="[$₩-412]#,##0.00"/>
            </x14:dxf>
          </x14:cfRule>
          <x14:cfRule type="expression" priority="3137" id="{7C627723-55C1-43D7-98AB-55EF492F65C8}">
            <xm:f>'FX Card'!$F$1=14</xm:f>
            <x14:dxf>
              <numFmt numFmtId="178" formatCode="[$¥-411]#,##0.00"/>
            </x14:dxf>
          </x14:cfRule>
          <x14:cfRule type="expression" priority="3138" id="{D7A5AE4E-FDCA-4E90-A04E-651929D749E6}">
            <xm:f>'FX Card'!$F$1=13</xm:f>
            <x14:dxf>
              <numFmt numFmtId="206" formatCode="[$₹-445]\ #,##0.00"/>
            </x14:dxf>
          </x14:cfRule>
          <x14:cfRule type="expression" priority="3139" id="{CFB55DD5-2EB6-4EEA-897B-92BD768EF50D}">
            <xm:f>'FX Card'!$F$1=12</xm:f>
            <x14:dxf>
              <numFmt numFmtId="176" formatCode="\R\p\ #,##0.00"/>
            </x14:dxf>
          </x14:cfRule>
          <x14:cfRule type="expression" priority="3140" id="{AE01B4C0-B233-4B6E-BEEB-D4970B10B297}">
            <xm:f>'FX Card'!$F$1=11</xm:f>
            <x14:dxf>
              <numFmt numFmtId="194" formatCode="\H\K\ &quot;$&quot;\ #,##0.00"/>
            </x14:dxf>
          </x14:cfRule>
          <x14:cfRule type="expression" priority="3141" id="{2085FC2F-570C-4A29-B8FB-A19B28EF7AE1}">
            <xm:f>'FX Card'!$F$1=10</xm:f>
            <x14:dxf>
              <numFmt numFmtId="175" formatCode="[$£-809]#,##0.00"/>
            </x14:dxf>
          </x14:cfRule>
          <x14:cfRule type="expression" priority="3142" id="{3FB5E0C6-99FF-4A12-9616-D3FA2E1E88B2}">
            <xm:f>'FX Card'!$F$1=9</xm:f>
            <x14:dxf>
              <numFmt numFmtId="174" formatCode="[$€-2]\ #,##0.00"/>
            </x14:dxf>
          </x14:cfRule>
          <x14:cfRule type="expression" priority="3143" id="{24AAEBA5-B9EF-4A95-B025-3E0975AF8582}">
            <xm:f>'FX Card'!$F$1=8</xm:f>
            <x14:dxf>
              <numFmt numFmtId="173" formatCode="\k\r\ #,##0.00"/>
            </x14:dxf>
          </x14:cfRule>
          <x14:cfRule type="expression" priority="3144" id="{EEAEEE97-C1EF-40EF-B00B-8730264F0F8A}">
            <xm:f>'FX Card'!$F$1=7</xm:f>
            <x14:dxf>
              <numFmt numFmtId="172" formatCode="[$¥-804]#,##0.00"/>
            </x14:dxf>
          </x14:cfRule>
          <x14:cfRule type="expression" priority="3145" id="{0353E31B-58A9-4F56-8138-17878D7FD2F6}">
            <xm:f>'FX Card'!$F$1=6</xm:f>
            <x14:dxf>
              <numFmt numFmtId="171" formatCode="\F\r\ #,##0.00"/>
            </x14:dxf>
          </x14:cfRule>
          <x14:cfRule type="expression" priority="3146" id="{18B60AD5-3551-4F04-95C9-FD46A962E070}">
            <xm:f>'FX Card'!$F$1=5</xm:f>
            <x14:dxf>
              <numFmt numFmtId="170" formatCode="\C\A\ &quot;$&quot;\ #,##0.00"/>
            </x14:dxf>
          </x14:cfRule>
          <x14:cfRule type="expression" priority="3147" id="{D4B4DE70-EF66-4432-A872-10FF9B15EDE8}">
            <xm:f>'FX Card'!$F$1=4</xm:f>
            <x14:dxf>
              <numFmt numFmtId="192" formatCode="[$R$-416]\ #,##0.00"/>
            </x14:dxf>
          </x14:cfRule>
          <x14:cfRule type="expression" priority="3148" id="{73F0D40C-9A68-44AE-82EB-1FC9293167A6}">
            <xm:f>'FX Card'!$F$1=3</xm:f>
            <x14:dxf>
              <numFmt numFmtId="169" formatCode="\A\U\ &quot;$&quot;\ #,##0.00"/>
            </x14:dxf>
          </x14:cfRule>
          <x14:cfRule type="expression" priority="3149" id="{3BBF2569-6F6B-436B-A8DE-2101609C9054}">
            <xm:f>'FX Card'!$F$1=2</xm:f>
            <x14:dxf>
              <numFmt numFmtId="182" formatCode="\A\R\ &quot;$&quot;#,##0.00"/>
            </x14:dxf>
          </x14:cfRule>
          <x14:cfRule type="expression" priority="3150" id="{B7CC95A4-3B15-4FBC-9FDB-308E79AF3068}">
            <xm:f>'FX Card'!$F$1=1</xm:f>
            <x14:dxf>
              <numFmt numFmtId="166" formatCode="&quot;$&quot;#,##0.00"/>
            </x14:dxf>
          </x14:cfRule>
          <xm:sqref>AX276:BA276</xm:sqref>
        </x14:conditionalFormatting>
        <x14:conditionalFormatting xmlns:xm="http://schemas.microsoft.com/office/excel/2006/main">
          <x14:cfRule type="expression" priority="3101" id="{45B89AE2-1E6F-4EBB-A627-904FE8887B7B}">
            <xm:f>'FX Card'!$F$1=25</xm:f>
            <x14:dxf>
              <numFmt numFmtId="183" formatCode="\R\ #,##0.00"/>
            </x14:dxf>
          </x14:cfRule>
          <x14:cfRule type="expression" priority="3102" id="{5C528AC2-307D-4420-88C1-9242F8B0B22C}">
            <xm:f>'FX Card'!$F$1=24</xm:f>
            <x14:dxf>
              <numFmt numFmtId="180" formatCode="\T\W\ &quot;$&quot;\ #,##0.00"/>
            </x14:dxf>
          </x14:cfRule>
          <x14:cfRule type="expression" priority="3103" id="{76D18EC9-89C9-486A-AAF5-26AC29361BE2}">
            <xm:f>'FX Card'!$F$1=23</xm:f>
            <x14:dxf>
              <numFmt numFmtId="199" formatCode="#,##0.00\ [$₺-41F]"/>
            </x14:dxf>
          </x14:cfRule>
          <x14:cfRule type="expression" priority="3104" id="{7A8BB449-515E-41FA-A041-4D36B756E3E8}">
            <xm:f>'FX Card'!$F$1=22</xm:f>
            <x14:dxf>
              <numFmt numFmtId="173" formatCode="\k\r\ #,##0.00"/>
            </x14:dxf>
          </x14:cfRule>
          <x14:cfRule type="expression" priority="3105" id="{5891CD00-0802-4A0E-BABD-DB0030DB536D}">
            <xm:f>'FX Card'!$F$1=21</xm:f>
            <x14:dxf>
              <numFmt numFmtId="197" formatCode="\﷼\ #,##0.000"/>
            </x14:dxf>
          </x14:cfRule>
          <x14:cfRule type="expression" priority="3106" id="{D3483646-78E7-4BFF-9C25-F5A57C01BC54}">
            <xm:f>'FX Card'!$F$1=20</xm:f>
            <x14:dxf>
              <numFmt numFmtId="181" formatCode="\р\у\б\ #,##0.00"/>
            </x14:dxf>
          </x14:cfRule>
          <x14:cfRule type="expression" priority="3107" id="{0E5784CC-D055-4F7E-90E6-4E2B44B85948}">
            <xm:f>'FX Card'!$F$1=19</xm:f>
            <x14:dxf>
              <numFmt numFmtId="196" formatCode="\M\X\ &quot;$&quot;\ #,##0.00"/>
            </x14:dxf>
          </x14:cfRule>
          <x14:cfRule type="expression" priority="3108" id="{5BFC0CD1-D5DB-46BF-8521-2DE0C8FDC430}">
            <xm:f>'FX Card'!$F$1=18</xm:f>
            <x14:dxf>
              <numFmt numFmtId="195" formatCode="[$RM-43E]#,##0.00"/>
            </x14:dxf>
          </x14:cfRule>
          <x14:cfRule type="expression" priority="3109" id="{FC562D1F-ED86-4082-8ED2-6E28B6E584E2}">
            <xm:f>'FX Card'!$F$1=17</xm:f>
            <x14:dxf>
              <numFmt numFmtId="198" formatCode="\N\Z\ &quot;$&quot;\ #,##0.00"/>
            </x14:dxf>
          </x14:cfRule>
          <x14:cfRule type="expression" priority="3110" id="{1671176C-0839-4119-BF69-FC7DFC1C13A1}">
            <xm:f>'FX Card'!$F$1=16</xm:f>
            <x14:dxf>
              <numFmt numFmtId="173" formatCode="\k\r\ #,##0.00"/>
            </x14:dxf>
          </x14:cfRule>
          <x14:cfRule type="expression" priority="3111" id="{82DD2C6D-3B03-45BE-8BE7-996D60CC4853}">
            <xm:f>'FX Card'!$F$1=15</xm:f>
            <x14:dxf>
              <numFmt numFmtId="179" formatCode="[$₩-412]#,##0.00"/>
            </x14:dxf>
          </x14:cfRule>
          <x14:cfRule type="expression" priority="3112" id="{72CEB7F8-0FA4-429C-A66E-2A58E11AC43C}">
            <xm:f>'FX Card'!$F$1=14</xm:f>
            <x14:dxf>
              <numFmt numFmtId="178" formatCode="[$¥-411]#,##0.00"/>
            </x14:dxf>
          </x14:cfRule>
          <x14:cfRule type="expression" priority="3113" id="{634C5D1F-517B-46F5-B92E-7B00237C33DD}">
            <xm:f>'FX Card'!$F$1=13</xm:f>
            <x14:dxf>
              <numFmt numFmtId="206" formatCode="[$₹-445]\ #,##0.00"/>
            </x14:dxf>
          </x14:cfRule>
          <x14:cfRule type="expression" priority="3114" id="{4E008AA0-6D61-48B0-AA2E-061DD659B41D}">
            <xm:f>'FX Card'!$F$1=12</xm:f>
            <x14:dxf>
              <numFmt numFmtId="176" formatCode="\R\p\ #,##0.00"/>
            </x14:dxf>
          </x14:cfRule>
          <x14:cfRule type="expression" priority="3115" id="{5ABD21EA-236F-4541-8DB2-EC77A3619461}">
            <xm:f>'FX Card'!$F$1=11</xm:f>
            <x14:dxf>
              <numFmt numFmtId="194" formatCode="\H\K\ &quot;$&quot;\ #,##0.00"/>
            </x14:dxf>
          </x14:cfRule>
          <x14:cfRule type="expression" priority="3116" id="{A8BE5780-C03D-4DDA-B7FF-0535CF4AA380}">
            <xm:f>'FX Card'!$F$1=10</xm:f>
            <x14:dxf>
              <numFmt numFmtId="175" formatCode="[$£-809]#,##0.00"/>
            </x14:dxf>
          </x14:cfRule>
          <x14:cfRule type="expression" priority="3117" id="{1DE11313-D6D6-4B2F-AA1A-8B4009E50256}">
            <xm:f>'FX Card'!$F$1=9</xm:f>
            <x14:dxf>
              <numFmt numFmtId="174" formatCode="[$€-2]\ #,##0.00"/>
            </x14:dxf>
          </x14:cfRule>
          <x14:cfRule type="expression" priority="3118" id="{43A0EB2F-D4ED-4B24-94C5-A62F9BAE1CC7}">
            <xm:f>'FX Card'!$F$1=8</xm:f>
            <x14:dxf>
              <numFmt numFmtId="173" formatCode="\k\r\ #,##0.00"/>
            </x14:dxf>
          </x14:cfRule>
          <x14:cfRule type="expression" priority="3119" id="{E8E79401-95B0-4D5C-AF10-45D3D7E58853}">
            <xm:f>'FX Card'!$F$1=7</xm:f>
            <x14:dxf>
              <numFmt numFmtId="172" formatCode="[$¥-804]#,##0.00"/>
            </x14:dxf>
          </x14:cfRule>
          <x14:cfRule type="expression" priority="3120" id="{16FD18BE-51CF-49D1-80E5-20F24791A458}">
            <xm:f>'FX Card'!$F$1=6</xm:f>
            <x14:dxf>
              <numFmt numFmtId="171" formatCode="\F\r\ #,##0.00"/>
            </x14:dxf>
          </x14:cfRule>
          <x14:cfRule type="expression" priority="3121" id="{08854AEA-B947-4964-97B1-61706754108B}">
            <xm:f>'FX Card'!$F$1=5</xm:f>
            <x14:dxf>
              <numFmt numFmtId="170" formatCode="\C\A\ &quot;$&quot;\ #,##0.00"/>
            </x14:dxf>
          </x14:cfRule>
          <x14:cfRule type="expression" priority="3122" id="{6D2BEE92-875C-4935-9F87-1178D5286493}">
            <xm:f>'FX Card'!$F$1=4</xm:f>
            <x14:dxf>
              <numFmt numFmtId="192" formatCode="[$R$-416]\ #,##0.00"/>
            </x14:dxf>
          </x14:cfRule>
          <x14:cfRule type="expression" priority="3123" id="{51549D4F-3FB2-458A-8921-C1FD2D29EF3B}">
            <xm:f>'FX Card'!$F$1=3</xm:f>
            <x14:dxf>
              <numFmt numFmtId="169" formatCode="\A\U\ &quot;$&quot;\ #,##0.00"/>
            </x14:dxf>
          </x14:cfRule>
          <x14:cfRule type="expression" priority="3124" id="{D976AEDA-00C3-4561-80D9-FA0884A9E541}">
            <xm:f>'FX Card'!$F$1=2</xm:f>
            <x14:dxf>
              <numFmt numFmtId="182" formatCode="\A\R\ &quot;$&quot;#,##0.00"/>
            </x14:dxf>
          </x14:cfRule>
          <x14:cfRule type="expression" priority="3125" id="{1989EB57-0939-4DA7-9C85-3C2FDE3E8098}">
            <xm:f>'FX Card'!$F$1=1</xm:f>
            <x14:dxf>
              <numFmt numFmtId="166" formatCode="&quot;$&quot;#,##0.00"/>
            </x14:dxf>
          </x14:cfRule>
          <xm:sqref>AP556</xm:sqref>
        </x14:conditionalFormatting>
        <x14:conditionalFormatting xmlns:xm="http://schemas.microsoft.com/office/excel/2006/main">
          <x14:cfRule type="expression" priority="3076" id="{CA771092-99A1-4CDD-8633-EC93510A123A}">
            <xm:f>'FX Card'!$F$1=25</xm:f>
            <x14:dxf>
              <numFmt numFmtId="183" formatCode="\R\ #,##0.00"/>
            </x14:dxf>
          </x14:cfRule>
          <x14:cfRule type="expression" priority="3077" id="{D59FFB67-4402-42DA-9687-DA5706F70DE9}">
            <xm:f>'FX Card'!$F$1=24</xm:f>
            <x14:dxf>
              <numFmt numFmtId="180" formatCode="\T\W\ &quot;$&quot;\ #,##0.00"/>
            </x14:dxf>
          </x14:cfRule>
          <x14:cfRule type="expression" priority="3078" id="{0405578C-A6FD-47CF-BB44-8A1D6FD61BE8}">
            <xm:f>'FX Card'!$F$1=23</xm:f>
            <x14:dxf>
              <numFmt numFmtId="199" formatCode="#,##0.00\ [$₺-41F]"/>
            </x14:dxf>
          </x14:cfRule>
          <x14:cfRule type="expression" priority="3079" id="{E5ACC75B-5FEA-4D51-B36B-2FA2833520D8}">
            <xm:f>'FX Card'!$F$1=22</xm:f>
            <x14:dxf>
              <numFmt numFmtId="173" formatCode="\k\r\ #,##0.00"/>
            </x14:dxf>
          </x14:cfRule>
          <x14:cfRule type="expression" priority="3080" id="{4A0FB1E7-5C76-4F43-92B1-F6E6F23A40AB}">
            <xm:f>'FX Card'!$F$1=21</xm:f>
            <x14:dxf>
              <numFmt numFmtId="197" formatCode="\﷼\ #,##0.000"/>
            </x14:dxf>
          </x14:cfRule>
          <x14:cfRule type="expression" priority="3081" id="{8407F808-5F25-401C-8942-C340A40B274D}">
            <xm:f>'FX Card'!$F$1=20</xm:f>
            <x14:dxf>
              <numFmt numFmtId="181" formatCode="\р\у\б\ #,##0.00"/>
            </x14:dxf>
          </x14:cfRule>
          <x14:cfRule type="expression" priority="3082" id="{4A7AE6CC-A874-4164-A29A-EE7E14139974}">
            <xm:f>'FX Card'!$F$1=19</xm:f>
            <x14:dxf>
              <numFmt numFmtId="196" formatCode="\M\X\ &quot;$&quot;\ #,##0.00"/>
            </x14:dxf>
          </x14:cfRule>
          <x14:cfRule type="expression" priority="3083" id="{65228FDD-DABB-4687-8F4E-124715BF7D36}">
            <xm:f>'FX Card'!$F$1=18</xm:f>
            <x14:dxf>
              <numFmt numFmtId="195" formatCode="[$RM-43E]#,##0.00"/>
            </x14:dxf>
          </x14:cfRule>
          <x14:cfRule type="expression" priority="3084" id="{D1A27E9F-00D8-4521-9476-67A815DA472A}">
            <xm:f>'FX Card'!$F$1=17</xm:f>
            <x14:dxf>
              <numFmt numFmtId="198" formatCode="\N\Z\ &quot;$&quot;\ #,##0.00"/>
            </x14:dxf>
          </x14:cfRule>
          <x14:cfRule type="expression" priority="3085" id="{35634265-D949-43BD-B4EA-0B9E581FC074}">
            <xm:f>'FX Card'!$F$1=16</xm:f>
            <x14:dxf>
              <numFmt numFmtId="173" formatCode="\k\r\ #,##0.00"/>
            </x14:dxf>
          </x14:cfRule>
          <x14:cfRule type="expression" priority="3086" id="{BF2F6EC9-2EF0-4F01-864C-A60952B936BA}">
            <xm:f>'FX Card'!$F$1=15</xm:f>
            <x14:dxf>
              <numFmt numFmtId="179" formatCode="[$₩-412]#,##0.00"/>
            </x14:dxf>
          </x14:cfRule>
          <x14:cfRule type="expression" priority="3087" id="{3587C892-4EE3-4ADE-A4E9-B1BA73A5362C}">
            <xm:f>'FX Card'!$F$1=14</xm:f>
            <x14:dxf>
              <numFmt numFmtId="178" formatCode="[$¥-411]#,##0.00"/>
            </x14:dxf>
          </x14:cfRule>
          <x14:cfRule type="expression" priority="3088" id="{11C1615C-F0CA-401E-88A2-F68EE24E49C8}">
            <xm:f>'FX Card'!$F$1=13</xm:f>
            <x14:dxf>
              <numFmt numFmtId="206" formatCode="[$₹-445]\ #,##0.00"/>
            </x14:dxf>
          </x14:cfRule>
          <x14:cfRule type="expression" priority="3089" id="{523A1F48-EB9F-4A00-9BE0-F517D2094DA2}">
            <xm:f>'FX Card'!$F$1=12</xm:f>
            <x14:dxf>
              <numFmt numFmtId="176" formatCode="\R\p\ #,##0.00"/>
            </x14:dxf>
          </x14:cfRule>
          <x14:cfRule type="expression" priority="3090" id="{1A175294-EE2C-454A-A284-BC921F18C0C8}">
            <xm:f>'FX Card'!$F$1=11</xm:f>
            <x14:dxf>
              <numFmt numFmtId="194" formatCode="\H\K\ &quot;$&quot;\ #,##0.00"/>
            </x14:dxf>
          </x14:cfRule>
          <x14:cfRule type="expression" priority="3091" id="{28DC6367-9566-4320-BB37-1C7ED30D2784}">
            <xm:f>'FX Card'!$F$1=10</xm:f>
            <x14:dxf>
              <numFmt numFmtId="175" formatCode="[$£-809]#,##0.00"/>
            </x14:dxf>
          </x14:cfRule>
          <x14:cfRule type="expression" priority="3092" id="{5331522E-3D4B-4A50-AB2F-C39895D9A854}">
            <xm:f>'FX Card'!$F$1=9</xm:f>
            <x14:dxf>
              <numFmt numFmtId="174" formatCode="[$€-2]\ #,##0.00"/>
            </x14:dxf>
          </x14:cfRule>
          <x14:cfRule type="expression" priority="3093" id="{ACD289D5-27AA-47FE-9E3D-43D01E90A56E}">
            <xm:f>'FX Card'!$F$1=8</xm:f>
            <x14:dxf>
              <numFmt numFmtId="173" formatCode="\k\r\ #,##0.00"/>
            </x14:dxf>
          </x14:cfRule>
          <x14:cfRule type="expression" priority="3094" id="{B70FC8F8-4A25-41AA-A37F-1E5AC512ECD3}">
            <xm:f>'FX Card'!$F$1=7</xm:f>
            <x14:dxf>
              <numFmt numFmtId="172" formatCode="[$¥-804]#,##0.00"/>
            </x14:dxf>
          </x14:cfRule>
          <x14:cfRule type="expression" priority="3095" id="{9F69AF25-BF53-4058-8AC6-D5A326C38FDF}">
            <xm:f>'FX Card'!$F$1=6</xm:f>
            <x14:dxf>
              <numFmt numFmtId="171" formatCode="\F\r\ #,##0.00"/>
            </x14:dxf>
          </x14:cfRule>
          <x14:cfRule type="expression" priority="3096" id="{0C24C2FC-511B-4385-82A7-63797DF9BD9D}">
            <xm:f>'FX Card'!$F$1=5</xm:f>
            <x14:dxf>
              <numFmt numFmtId="170" formatCode="\C\A\ &quot;$&quot;\ #,##0.00"/>
            </x14:dxf>
          </x14:cfRule>
          <x14:cfRule type="expression" priority="3097" id="{8DFB5963-5BE0-4C9C-AD00-0CDE2B2E6E39}">
            <xm:f>'FX Card'!$F$1=4</xm:f>
            <x14:dxf>
              <numFmt numFmtId="192" formatCode="[$R$-416]\ #,##0.00"/>
            </x14:dxf>
          </x14:cfRule>
          <x14:cfRule type="expression" priority="3098" id="{6C76C103-839F-4D4F-A922-90AC91AB0B85}">
            <xm:f>'FX Card'!$F$1=3</xm:f>
            <x14:dxf>
              <numFmt numFmtId="169" formatCode="\A\U\ &quot;$&quot;\ #,##0.00"/>
            </x14:dxf>
          </x14:cfRule>
          <x14:cfRule type="expression" priority="3099" id="{E1A54885-3896-40A3-8E31-D084B1A9D3B7}">
            <xm:f>'FX Card'!$F$1=2</xm:f>
            <x14:dxf>
              <numFmt numFmtId="182" formatCode="\A\R\ &quot;$&quot;#,##0.00"/>
            </x14:dxf>
          </x14:cfRule>
          <x14:cfRule type="expression" priority="3100" id="{1FF9EE9D-5EFE-4F13-9D1C-066F602812D7}">
            <xm:f>'FX Card'!$F$1=1</xm:f>
            <x14:dxf>
              <numFmt numFmtId="166" formatCode="&quot;$&quot;#,##0.00"/>
            </x14:dxf>
          </x14:cfRule>
          <xm:sqref>AX561:BA562</xm:sqref>
        </x14:conditionalFormatting>
        <x14:conditionalFormatting xmlns:xm="http://schemas.microsoft.com/office/excel/2006/main">
          <x14:cfRule type="expression" priority="3026" id="{B985CB6E-5588-4B35-AA98-EBEF3963BBA1}">
            <xm:f>'FX Card'!$F$1=25</xm:f>
            <x14:dxf>
              <numFmt numFmtId="183" formatCode="\R\ #,##0.00"/>
            </x14:dxf>
          </x14:cfRule>
          <x14:cfRule type="expression" priority="3027" id="{13D7CA70-C7AA-42E2-8643-4DF0383A3842}">
            <xm:f>'FX Card'!$F$1=24</xm:f>
            <x14:dxf>
              <numFmt numFmtId="180" formatCode="\T\W\ &quot;$&quot;\ #,##0.00"/>
            </x14:dxf>
          </x14:cfRule>
          <x14:cfRule type="expression" priority="3028" id="{C017D0F7-62C1-4BFC-8251-1ACA45FBA2C0}">
            <xm:f>'FX Card'!$F$1=23</xm:f>
            <x14:dxf>
              <numFmt numFmtId="199" formatCode="#,##0.00\ [$₺-41F]"/>
            </x14:dxf>
          </x14:cfRule>
          <x14:cfRule type="expression" priority="3029" id="{AF2A0205-9065-43EB-A5F7-3780E908FC7B}">
            <xm:f>'FX Card'!$F$1=22</xm:f>
            <x14:dxf>
              <numFmt numFmtId="173" formatCode="\k\r\ #,##0.00"/>
            </x14:dxf>
          </x14:cfRule>
          <x14:cfRule type="expression" priority="3030" id="{B2179F7B-2F43-4206-A560-0919ED1C8DB1}">
            <xm:f>'FX Card'!$F$1=21</xm:f>
            <x14:dxf>
              <numFmt numFmtId="197" formatCode="\﷼\ #,##0.000"/>
            </x14:dxf>
          </x14:cfRule>
          <x14:cfRule type="expression" priority="3031" id="{EDA4B4CC-9FD0-4A23-9FC3-0A5C75BFAE2F}">
            <xm:f>'FX Card'!$F$1=20</xm:f>
            <x14:dxf>
              <numFmt numFmtId="181" formatCode="\р\у\б\ #,##0.00"/>
            </x14:dxf>
          </x14:cfRule>
          <x14:cfRule type="expression" priority="3032" id="{2BEC00FA-59D2-4C3D-823A-D2747263FEE2}">
            <xm:f>'FX Card'!$F$1=19</xm:f>
            <x14:dxf>
              <numFmt numFmtId="196" formatCode="\M\X\ &quot;$&quot;\ #,##0.00"/>
            </x14:dxf>
          </x14:cfRule>
          <x14:cfRule type="expression" priority="3033" id="{248D1152-14F7-4BD0-A4FA-0BB416487862}">
            <xm:f>'FX Card'!$F$1=18</xm:f>
            <x14:dxf>
              <numFmt numFmtId="195" formatCode="[$RM-43E]#,##0.00"/>
            </x14:dxf>
          </x14:cfRule>
          <x14:cfRule type="expression" priority="3034" id="{146BA820-570C-47D8-B170-32E3B122E352}">
            <xm:f>'FX Card'!$F$1=17</xm:f>
            <x14:dxf>
              <numFmt numFmtId="198" formatCode="\N\Z\ &quot;$&quot;\ #,##0.00"/>
            </x14:dxf>
          </x14:cfRule>
          <x14:cfRule type="expression" priority="3035" id="{B928AC4C-46C4-4879-95AA-021B12C79308}">
            <xm:f>'FX Card'!$F$1=16</xm:f>
            <x14:dxf>
              <numFmt numFmtId="173" formatCode="\k\r\ #,##0.00"/>
            </x14:dxf>
          </x14:cfRule>
          <x14:cfRule type="expression" priority="3036" id="{330C0DA6-CFF4-41CF-8F79-BE5276F78E1B}">
            <xm:f>'FX Card'!$F$1=15</xm:f>
            <x14:dxf>
              <numFmt numFmtId="179" formatCode="[$₩-412]#,##0.00"/>
            </x14:dxf>
          </x14:cfRule>
          <x14:cfRule type="expression" priority="3037" id="{A62B2B1F-3E9C-437A-B248-20AD40C0C7AA}">
            <xm:f>'FX Card'!$F$1=14</xm:f>
            <x14:dxf>
              <numFmt numFmtId="178" formatCode="[$¥-411]#,##0.00"/>
            </x14:dxf>
          </x14:cfRule>
          <x14:cfRule type="expression" priority="3038" id="{29174125-5920-4244-8EFC-9805FCBD4AFC}">
            <xm:f>'FX Card'!$F$1=13</xm:f>
            <x14:dxf>
              <numFmt numFmtId="206" formatCode="[$₹-445]\ #,##0.00"/>
            </x14:dxf>
          </x14:cfRule>
          <x14:cfRule type="expression" priority="3039" id="{2B9FE82C-53BC-4394-BFE2-0DC6C54D02AD}">
            <xm:f>'FX Card'!$F$1=12</xm:f>
            <x14:dxf>
              <numFmt numFmtId="176" formatCode="\R\p\ #,##0.00"/>
            </x14:dxf>
          </x14:cfRule>
          <x14:cfRule type="expression" priority="3040" id="{3708ED20-A2A6-4D2D-9E02-BA52F485D4D3}">
            <xm:f>'FX Card'!$F$1=11</xm:f>
            <x14:dxf>
              <numFmt numFmtId="194" formatCode="\H\K\ &quot;$&quot;\ #,##0.00"/>
            </x14:dxf>
          </x14:cfRule>
          <x14:cfRule type="expression" priority="3041" id="{C4378DDD-1B8B-4171-AA63-A071BD87020E}">
            <xm:f>'FX Card'!$F$1=10</xm:f>
            <x14:dxf>
              <numFmt numFmtId="175" formatCode="[$£-809]#,##0.00"/>
            </x14:dxf>
          </x14:cfRule>
          <x14:cfRule type="expression" priority="3042" id="{4B4DF904-5275-457D-AA1B-E8D13890BE72}">
            <xm:f>'FX Card'!$F$1=9</xm:f>
            <x14:dxf>
              <numFmt numFmtId="174" formatCode="[$€-2]\ #,##0.00"/>
            </x14:dxf>
          </x14:cfRule>
          <x14:cfRule type="expression" priority="3043" id="{7EB49BA2-854D-447E-8F46-94E5F3BAC686}">
            <xm:f>'FX Card'!$F$1=8</xm:f>
            <x14:dxf>
              <numFmt numFmtId="173" formatCode="\k\r\ #,##0.00"/>
            </x14:dxf>
          </x14:cfRule>
          <x14:cfRule type="expression" priority="3044" id="{A707AFD4-B5CC-4FB6-A199-9F2B2ACA674B}">
            <xm:f>'FX Card'!$F$1=7</xm:f>
            <x14:dxf>
              <numFmt numFmtId="172" formatCode="[$¥-804]#,##0.00"/>
            </x14:dxf>
          </x14:cfRule>
          <x14:cfRule type="expression" priority="3045" id="{B9AA29C0-72B6-4393-B7A9-61E77287D2B2}">
            <xm:f>'FX Card'!$F$1=6</xm:f>
            <x14:dxf>
              <numFmt numFmtId="171" formatCode="\F\r\ #,##0.00"/>
            </x14:dxf>
          </x14:cfRule>
          <x14:cfRule type="expression" priority="3046" id="{97E8DE68-9E60-4665-B082-8ED9BE46EBDB}">
            <xm:f>'FX Card'!$F$1=5</xm:f>
            <x14:dxf>
              <numFmt numFmtId="170" formatCode="\C\A\ &quot;$&quot;\ #,##0.00"/>
            </x14:dxf>
          </x14:cfRule>
          <x14:cfRule type="expression" priority="3047" id="{E72FBCCB-C3EF-408A-A511-8C4E9728C3C4}">
            <xm:f>'FX Card'!$F$1=4</xm:f>
            <x14:dxf>
              <numFmt numFmtId="192" formatCode="[$R$-416]\ #,##0.00"/>
            </x14:dxf>
          </x14:cfRule>
          <x14:cfRule type="expression" priority="3048" id="{FA628470-A239-4B67-83BD-662912F89A72}">
            <xm:f>'FX Card'!$F$1=3</xm:f>
            <x14:dxf>
              <numFmt numFmtId="169" formatCode="\A\U\ &quot;$&quot;\ #,##0.00"/>
            </x14:dxf>
          </x14:cfRule>
          <x14:cfRule type="expression" priority="3049" id="{877EECFD-230A-477D-A067-17FB093707BB}">
            <xm:f>'FX Card'!$F$1=2</xm:f>
            <x14:dxf>
              <numFmt numFmtId="182" formatCode="\A\R\ &quot;$&quot;#,##0.00"/>
            </x14:dxf>
          </x14:cfRule>
          <x14:cfRule type="expression" priority="3050"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976" id="{6929E804-8053-44EC-8C5F-5EC886749EC1}">
            <xm:f>'FX Card'!$F$1=25</xm:f>
            <x14:dxf>
              <numFmt numFmtId="183" formatCode="\R\ #,##0.00"/>
            </x14:dxf>
          </x14:cfRule>
          <x14:cfRule type="expression" priority="2977" id="{6FB2DFDE-C438-44EA-992B-54D8339BEA8E}">
            <xm:f>'FX Card'!$F$1=24</xm:f>
            <x14:dxf>
              <numFmt numFmtId="180" formatCode="\T\W\ &quot;$&quot;\ #,##0.00"/>
            </x14:dxf>
          </x14:cfRule>
          <x14:cfRule type="expression" priority="2978" id="{2AE73781-0507-4B2A-BB7D-B5B79F57A868}">
            <xm:f>'FX Card'!$F$1=23</xm:f>
            <x14:dxf>
              <numFmt numFmtId="199" formatCode="#,##0.00\ [$₺-41F]"/>
            </x14:dxf>
          </x14:cfRule>
          <x14:cfRule type="expression" priority="2979" id="{86ACC76F-935C-47E4-BA1B-0BEA1B3E8005}">
            <xm:f>'FX Card'!$F$1=22</xm:f>
            <x14:dxf>
              <numFmt numFmtId="173" formatCode="\k\r\ #,##0.00"/>
            </x14:dxf>
          </x14:cfRule>
          <x14:cfRule type="expression" priority="2980" id="{5AACDC90-2ABC-46FB-897E-6EF156281B06}">
            <xm:f>'FX Card'!$F$1=21</xm:f>
            <x14:dxf>
              <numFmt numFmtId="197" formatCode="\﷼\ #,##0.000"/>
            </x14:dxf>
          </x14:cfRule>
          <x14:cfRule type="expression" priority="2981" id="{F3E0DC41-D150-4D30-8AAF-E3DFD1AE410A}">
            <xm:f>'FX Card'!$F$1=20</xm:f>
            <x14:dxf>
              <numFmt numFmtId="181" formatCode="\р\у\б\ #,##0.00"/>
            </x14:dxf>
          </x14:cfRule>
          <x14:cfRule type="expression" priority="2982" id="{684B88F3-CDCC-4838-B77C-FB82BE7D47F9}">
            <xm:f>'FX Card'!$F$1=19</xm:f>
            <x14:dxf>
              <numFmt numFmtId="196" formatCode="\M\X\ &quot;$&quot;\ #,##0.00"/>
            </x14:dxf>
          </x14:cfRule>
          <x14:cfRule type="expression" priority="2983" id="{F811A6F2-207C-4A17-8662-A729F2037B42}">
            <xm:f>'FX Card'!$F$1=18</xm:f>
            <x14:dxf>
              <numFmt numFmtId="195" formatCode="[$RM-43E]#,##0.00"/>
            </x14:dxf>
          </x14:cfRule>
          <x14:cfRule type="expression" priority="2984" id="{5789802F-BEEA-4E2A-A3EE-E11C836EC30B}">
            <xm:f>'FX Card'!$F$1=17</xm:f>
            <x14:dxf>
              <numFmt numFmtId="198" formatCode="\N\Z\ &quot;$&quot;\ #,##0.00"/>
            </x14:dxf>
          </x14:cfRule>
          <x14:cfRule type="expression" priority="2985" id="{6FB1FF12-1DA2-4BCA-976B-FE4E8920C5CA}">
            <xm:f>'FX Card'!$F$1=16</xm:f>
            <x14:dxf>
              <numFmt numFmtId="173" formatCode="\k\r\ #,##0.00"/>
            </x14:dxf>
          </x14:cfRule>
          <x14:cfRule type="expression" priority="2986" id="{3E9B900F-519B-44CF-B1F1-7D63D216476C}">
            <xm:f>'FX Card'!$F$1=15</xm:f>
            <x14:dxf>
              <numFmt numFmtId="179" formatCode="[$₩-412]#,##0.00"/>
            </x14:dxf>
          </x14:cfRule>
          <x14:cfRule type="expression" priority="2987" id="{10DAA979-AD2E-4B00-AD56-25FF421F092C}">
            <xm:f>'FX Card'!$F$1=14</xm:f>
            <x14:dxf>
              <numFmt numFmtId="178" formatCode="[$¥-411]#,##0.00"/>
            </x14:dxf>
          </x14:cfRule>
          <x14:cfRule type="expression" priority="2988" id="{381925B7-1220-4B89-BAE6-76337EFA3095}">
            <xm:f>'FX Card'!$F$1=13</xm:f>
            <x14:dxf>
              <numFmt numFmtId="206" formatCode="[$₹-445]\ #,##0.00"/>
            </x14:dxf>
          </x14:cfRule>
          <x14:cfRule type="expression" priority="2989" id="{AB068E05-01D6-4CB3-8BB7-2121D56BE4C8}">
            <xm:f>'FX Card'!$F$1=12</xm:f>
            <x14:dxf>
              <numFmt numFmtId="176" formatCode="\R\p\ #,##0.00"/>
            </x14:dxf>
          </x14:cfRule>
          <x14:cfRule type="expression" priority="2990" id="{D8CBC767-1961-4E1C-899D-BADFD4BD3022}">
            <xm:f>'FX Card'!$F$1=11</xm:f>
            <x14:dxf>
              <numFmt numFmtId="194" formatCode="\H\K\ &quot;$&quot;\ #,##0.00"/>
            </x14:dxf>
          </x14:cfRule>
          <x14:cfRule type="expression" priority="2991" id="{B443C339-9FD3-4F0A-BA36-E533273C1BAB}">
            <xm:f>'FX Card'!$F$1=10</xm:f>
            <x14:dxf>
              <numFmt numFmtId="175" formatCode="[$£-809]#,##0.00"/>
            </x14:dxf>
          </x14:cfRule>
          <x14:cfRule type="expression" priority="2992" id="{E782EF8B-0198-488C-9062-E253E741B3C1}">
            <xm:f>'FX Card'!$F$1=9</xm:f>
            <x14:dxf>
              <numFmt numFmtId="174" formatCode="[$€-2]\ #,##0.00"/>
            </x14:dxf>
          </x14:cfRule>
          <x14:cfRule type="expression" priority="2993" id="{DC7FA8F6-16E6-4041-9C2B-E17BA69D2446}">
            <xm:f>'FX Card'!$F$1=8</xm:f>
            <x14:dxf>
              <numFmt numFmtId="173" formatCode="\k\r\ #,##0.00"/>
            </x14:dxf>
          </x14:cfRule>
          <x14:cfRule type="expression" priority="2994" id="{4ECF16CA-7235-4166-BDA3-36EC1CCFA4F3}">
            <xm:f>'FX Card'!$F$1=7</xm:f>
            <x14:dxf>
              <numFmt numFmtId="172" formatCode="[$¥-804]#,##0.00"/>
            </x14:dxf>
          </x14:cfRule>
          <x14:cfRule type="expression" priority="2995" id="{7C7DA37B-FA41-41FC-AB3B-4E7D42E2F200}">
            <xm:f>'FX Card'!$F$1=6</xm:f>
            <x14:dxf>
              <numFmt numFmtId="171" formatCode="\F\r\ #,##0.00"/>
            </x14:dxf>
          </x14:cfRule>
          <x14:cfRule type="expression" priority="2996" id="{2876FF8A-4997-4FC2-B3AA-8513BDECB2B2}">
            <xm:f>'FX Card'!$F$1=5</xm:f>
            <x14:dxf>
              <numFmt numFmtId="170" formatCode="\C\A\ &quot;$&quot;\ #,##0.00"/>
            </x14:dxf>
          </x14:cfRule>
          <x14:cfRule type="expression" priority="2997" id="{17F0DDE3-9BF2-4791-A547-CCECD3D55F79}">
            <xm:f>'FX Card'!$F$1=4</xm:f>
            <x14:dxf>
              <numFmt numFmtId="192" formatCode="[$R$-416]\ #,##0.00"/>
            </x14:dxf>
          </x14:cfRule>
          <x14:cfRule type="expression" priority="2998" id="{640FEC5E-B002-4BE9-B71E-1797570FCFA1}">
            <xm:f>'FX Card'!$F$1=3</xm:f>
            <x14:dxf>
              <numFmt numFmtId="169" formatCode="\A\U\ &quot;$&quot;\ #,##0.00"/>
            </x14:dxf>
          </x14:cfRule>
          <x14:cfRule type="expression" priority="2999" id="{DFD504F3-84AB-4200-B5B3-3E0744D39CDA}">
            <xm:f>'FX Card'!$F$1=2</xm:f>
            <x14:dxf>
              <numFmt numFmtId="182" formatCode="\A\R\ &quot;$&quot;#,##0.00"/>
            </x14:dxf>
          </x14:cfRule>
          <x14:cfRule type="expression" priority="3000" id="{D0EDBA04-F345-487D-AA89-ABB89E890FA7}">
            <xm:f>'FX Card'!$F$1=1</xm:f>
            <x14:dxf>
              <numFmt numFmtId="166" formatCode="&quot;$&quot;#,##0.00"/>
            </x14:dxf>
          </x14:cfRule>
          <xm:sqref>AS221:AW221</xm:sqref>
        </x14:conditionalFormatting>
        <x14:conditionalFormatting xmlns:xm="http://schemas.microsoft.com/office/excel/2006/main">
          <x14:cfRule type="expression" priority="2951" id="{533E513C-A5A7-459B-8C08-9879BA71F543}">
            <xm:f>'FX Card'!$F$1=25</xm:f>
            <x14:dxf>
              <numFmt numFmtId="183" formatCode="\R\ #,##0.00"/>
            </x14:dxf>
          </x14:cfRule>
          <x14:cfRule type="expression" priority="2952" id="{48CAF780-A37E-44EA-9166-C88B970034C7}">
            <xm:f>'FX Card'!$F$1=24</xm:f>
            <x14:dxf>
              <numFmt numFmtId="180" formatCode="\T\W\ &quot;$&quot;\ #,##0.00"/>
            </x14:dxf>
          </x14:cfRule>
          <x14:cfRule type="expression" priority="2953" id="{1B120429-A9EB-4CAB-993C-D1F92E4BACA1}">
            <xm:f>'FX Card'!$F$1=23</xm:f>
            <x14:dxf>
              <numFmt numFmtId="199" formatCode="#,##0.00\ [$₺-41F]"/>
            </x14:dxf>
          </x14:cfRule>
          <x14:cfRule type="expression" priority="2954" id="{50CEA3CE-1C09-4FF6-8ACC-811C5DDF5A35}">
            <xm:f>'FX Card'!$F$1=22</xm:f>
            <x14:dxf>
              <numFmt numFmtId="173" formatCode="\k\r\ #,##0.00"/>
            </x14:dxf>
          </x14:cfRule>
          <x14:cfRule type="expression" priority="2955" id="{4705A22F-DD2E-444E-9A9C-BD525029BB74}">
            <xm:f>'FX Card'!$F$1=21</xm:f>
            <x14:dxf>
              <numFmt numFmtId="197" formatCode="\﷼\ #,##0.000"/>
            </x14:dxf>
          </x14:cfRule>
          <x14:cfRule type="expression" priority="2956" id="{F533739C-379D-469F-875E-6213E9BB14A6}">
            <xm:f>'FX Card'!$F$1=20</xm:f>
            <x14:dxf>
              <numFmt numFmtId="181" formatCode="\р\у\б\ #,##0.00"/>
            </x14:dxf>
          </x14:cfRule>
          <x14:cfRule type="expression" priority="2957" id="{1F34772E-CD75-4B0D-8F56-4F1648525B1E}">
            <xm:f>'FX Card'!$F$1=19</xm:f>
            <x14:dxf>
              <numFmt numFmtId="196" formatCode="\M\X\ &quot;$&quot;\ #,##0.00"/>
            </x14:dxf>
          </x14:cfRule>
          <x14:cfRule type="expression" priority="2958" id="{B6867C40-2CD2-4A9D-ADD3-651DD19ECB2F}">
            <xm:f>'FX Card'!$F$1=18</xm:f>
            <x14:dxf>
              <numFmt numFmtId="195" formatCode="[$RM-43E]#,##0.00"/>
            </x14:dxf>
          </x14:cfRule>
          <x14:cfRule type="expression" priority="2959" id="{3E91BCB5-6B7E-46A4-8339-A63A93CFEB9B}">
            <xm:f>'FX Card'!$F$1=17</xm:f>
            <x14:dxf>
              <numFmt numFmtId="198" formatCode="\N\Z\ &quot;$&quot;\ #,##0.00"/>
            </x14:dxf>
          </x14:cfRule>
          <x14:cfRule type="expression" priority="2960" id="{3156CB99-D4B1-4AEB-8147-A4C78314CABD}">
            <xm:f>'FX Card'!$F$1=16</xm:f>
            <x14:dxf>
              <numFmt numFmtId="173" formatCode="\k\r\ #,##0.00"/>
            </x14:dxf>
          </x14:cfRule>
          <x14:cfRule type="expression" priority="2961" id="{0ABCF65B-C4BE-43E1-A365-3296106BC98F}">
            <xm:f>'FX Card'!$F$1=15</xm:f>
            <x14:dxf>
              <numFmt numFmtId="179" formatCode="[$₩-412]#,##0.00"/>
            </x14:dxf>
          </x14:cfRule>
          <x14:cfRule type="expression" priority="2962" id="{3C89ADB0-BA3B-4AD4-8550-EF524502A897}">
            <xm:f>'FX Card'!$F$1=14</xm:f>
            <x14:dxf>
              <numFmt numFmtId="178" formatCode="[$¥-411]#,##0.00"/>
            </x14:dxf>
          </x14:cfRule>
          <x14:cfRule type="expression" priority="2963" id="{3E8A8C16-4B6E-4707-B00A-665FF11309CE}">
            <xm:f>'FX Card'!$F$1=13</xm:f>
            <x14:dxf>
              <numFmt numFmtId="206" formatCode="[$₹-445]\ #,##0.00"/>
            </x14:dxf>
          </x14:cfRule>
          <x14:cfRule type="expression" priority="2964" id="{540E66B9-37CF-48F9-8B40-B58FDFC1F926}">
            <xm:f>'FX Card'!$F$1=12</xm:f>
            <x14:dxf>
              <numFmt numFmtId="176" formatCode="\R\p\ #,##0.00"/>
            </x14:dxf>
          </x14:cfRule>
          <x14:cfRule type="expression" priority="2965" id="{A2F3E8AE-51C4-4399-B932-15A30B82289A}">
            <xm:f>'FX Card'!$F$1=11</xm:f>
            <x14:dxf>
              <numFmt numFmtId="194" formatCode="\H\K\ &quot;$&quot;\ #,##0.00"/>
            </x14:dxf>
          </x14:cfRule>
          <x14:cfRule type="expression" priority="2966" id="{3127D265-9028-47AD-92A2-AC5ACF749129}">
            <xm:f>'FX Card'!$F$1=10</xm:f>
            <x14:dxf>
              <numFmt numFmtId="175" formatCode="[$£-809]#,##0.00"/>
            </x14:dxf>
          </x14:cfRule>
          <x14:cfRule type="expression" priority="2967" id="{91F76C20-5556-4691-B0DA-366BAD8F3AAC}">
            <xm:f>'FX Card'!$F$1=9</xm:f>
            <x14:dxf>
              <numFmt numFmtId="174" formatCode="[$€-2]\ #,##0.00"/>
            </x14:dxf>
          </x14:cfRule>
          <x14:cfRule type="expression" priority="2968" id="{46CB65BE-4D34-4B9F-99F3-4B248C7EDB3D}">
            <xm:f>'FX Card'!$F$1=8</xm:f>
            <x14:dxf>
              <numFmt numFmtId="173" formatCode="\k\r\ #,##0.00"/>
            </x14:dxf>
          </x14:cfRule>
          <x14:cfRule type="expression" priority="2969" id="{68FAF90A-D264-486F-A9B0-D345505EC15F}">
            <xm:f>'FX Card'!$F$1=7</xm:f>
            <x14:dxf>
              <numFmt numFmtId="172" formatCode="[$¥-804]#,##0.00"/>
            </x14:dxf>
          </x14:cfRule>
          <x14:cfRule type="expression" priority="2970" id="{6879A478-36F7-424A-B01E-B5B671BC1302}">
            <xm:f>'FX Card'!$F$1=6</xm:f>
            <x14:dxf>
              <numFmt numFmtId="171" formatCode="\F\r\ #,##0.00"/>
            </x14:dxf>
          </x14:cfRule>
          <x14:cfRule type="expression" priority="2971" id="{97D7182C-956B-4DE5-BC0D-39B780E71342}">
            <xm:f>'FX Card'!$F$1=5</xm:f>
            <x14:dxf>
              <numFmt numFmtId="170" formatCode="\C\A\ &quot;$&quot;\ #,##0.00"/>
            </x14:dxf>
          </x14:cfRule>
          <x14:cfRule type="expression" priority="2972" id="{3EB52E50-E2DF-4FC2-B977-7A19A55D313E}">
            <xm:f>'FX Card'!$F$1=4</xm:f>
            <x14:dxf>
              <numFmt numFmtId="192" formatCode="[$R$-416]\ #,##0.00"/>
            </x14:dxf>
          </x14:cfRule>
          <x14:cfRule type="expression" priority="2973" id="{57FF22A7-0947-43C3-9E61-30ED8F018BBB}">
            <xm:f>'FX Card'!$F$1=3</xm:f>
            <x14:dxf>
              <numFmt numFmtId="169" formatCode="\A\U\ &quot;$&quot;\ #,##0.00"/>
            </x14:dxf>
          </x14:cfRule>
          <x14:cfRule type="expression" priority="2974" id="{A3E9CBA4-7677-4F2A-9FDE-CFF04790DE1C}">
            <xm:f>'FX Card'!$F$1=2</xm:f>
            <x14:dxf>
              <numFmt numFmtId="182" formatCode="\A\R\ &quot;$&quot;#,##0.00"/>
            </x14:dxf>
          </x14:cfRule>
          <x14:cfRule type="expression" priority="2975" id="{426DF12D-CA55-41ED-8005-7862B09E7F20}">
            <xm:f>'FX Card'!$F$1=1</xm:f>
            <x14:dxf>
              <numFmt numFmtId="166" formatCode="&quot;$&quot;#,##0.00"/>
            </x14:dxf>
          </x14:cfRule>
          <xm:sqref>AX221:BA221</xm:sqref>
        </x14:conditionalFormatting>
        <x14:conditionalFormatting xmlns:xm="http://schemas.microsoft.com/office/excel/2006/main">
          <x14:cfRule type="expression" priority="2926" id="{C39148BA-7403-4A70-8D49-7CAD5D130B82}">
            <xm:f>'FX Card'!$F$1=25</xm:f>
            <x14:dxf>
              <numFmt numFmtId="183" formatCode="\R\ #,##0.00"/>
            </x14:dxf>
          </x14:cfRule>
          <x14:cfRule type="expression" priority="2927" id="{2FA01493-5C49-450F-BDD9-35B77F15D17B}">
            <xm:f>'FX Card'!$F$1=24</xm:f>
            <x14:dxf>
              <numFmt numFmtId="180" formatCode="\T\W\ &quot;$&quot;\ #,##0.00"/>
            </x14:dxf>
          </x14:cfRule>
          <x14:cfRule type="expression" priority="2928" id="{DB44CE37-316A-4BF1-9DC1-5B0EAC5E1F07}">
            <xm:f>'FX Card'!$F$1=23</xm:f>
            <x14:dxf>
              <numFmt numFmtId="199" formatCode="#,##0.00\ [$₺-41F]"/>
            </x14:dxf>
          </x14:cfRule>
          <x14:cfRule type="expression" priority="2929" id="{7927FD2B-1370-4F88-996A-FC44E2379EE0}">
            <xm:f>'FX Card'!$F$1=22</xm:f>
            <x14:dxf>
              <numFmt numFmtId="173" formatCode="\k\r\ #,##0.00"/>
            </x14:dxf>
          </x14:cfRule>
          <x14:cfRule type="expression" priority="2930" id="{CCA94471-BA8B-49F2-9161-C7237D879688}">
            <xm:f>'FX Card'!$F$1=21</xm:f>
            <x14:dxf>
              <numFmt numFmtId="197" formatCode="\﷼\ #,##0.000"/>
            </x14:dxf>
          </x14:cfRule>
          <x14:cfRule type="expression" priority="2931" id="{8BBA676B-BB66-4CCA-9356-79B11121B86F}">
            <xm:f>'FX Card'!$F$1=20</xm:f>
            <x14:dxf>
              <numFmt numFmtId="181" formatCode="\р\у\б\ #,##0.00"/>
            </x14:dxf>
          </x14:cfRule>
          <x14:cfRule type="expression" priority="2932" id="{EE7A9D0C-2798-4DE6-B19F-8BA8DE7D43A9}">
            <xm:f>'FX Card'!$F$1=19</xm:f>
            <x14:dxf>
              <numFmt numFmtId="196" formatCode="\M\X\ &quot;$&quot;\ #,##0.00"/>
            </x14:dxf>
          </x14:cfRule>
          <x14:cfRule type="expression" priority="2933" id="{8D9BA7E2-EE60-4075-82B2-295FF2957F64}">
            <xm:f>'FX Card'!$F$1=18</xm:f>
            <x14:dxf>
              <numFmt numFmtId="195" formatCode="[$RM-43E]#,##0.00"/>
            </x14:dxf>
          </x14:cfRule>
          <x14:cfRule type="expression" priority="2934" id="{E2B843E3-D735-4FFA-8825-E16510D3F970}">
            <xm:f>'FX Card'!$F$1=17</xm:f>
            <x14:dxf>
              <numFmt numFmtId="198" formatCode="\N\Z\ &quot;$&quot;\ #,##0.00"/>
            </x14:dxf>
          </x14:cfRule>
          <x14:cfRule type="expression" priority="2935" id="{10F8E96D-BEA8-451A-8123-45F0E2285598}">
            <xm:f>'FX Card'!$F$1=16</xm:f>
            <x14:dxf>
              <numFmt numFmtId="173" formatCode="\k\r\ #,##0.00"/>
            </x14:dxf>
          </x14:cfRule>
          <x14:cfRule type="expression" priority="2936" id="{CFF09E6F-3C22-4F36-A868-46D4106FBB44}">
            <xm:f>'FX Card'!$F$1=15</xm:f>
            <x14:dxf>
              <numFmt numFmtId="179" formatCode="[$₩-412]#,##0.00"/>
            </x14:dxf>
          </x14:cfRule>
          <x14:cfRule type="expression" priority="2937" id="{B547AC0B-8622-434D-B5F6-C828EB34D76A}">
            <xm:f>'FX Card'!$F$1=14</xm:f>
            <x14:dxf>
              <numFmt numFmtId="178" formatCode="[$¥-411]#,##0.00"/>
            </x14:dxf>
          </x14:cfRule>
          <x14:cfRule type="expression" priority="2938" id="{A478B335-82E5-4551-BEA4-8C4495E76404}">
            <xm:f>'FX Card'!$F$1=13</xm:f>
            <x14:dxf>
              <numFmt numFmtId="206" formatCode="[$₹-445]\ #,##0.00"/>
            </x14:dxf>
          </x14:cfRule>
          <x14:cfRule type="expression" priority="2939" id="{DB1AB5D8-88D3-4BC3-8294-EE43F811DD0B}">
            <xm:f>'FX Card'!$F$1=12</xm:f>
            <x14:dxf>
              <numFmt numFmtId="176" formatCode="\R\p\ #,##0.00"/>
            </x14:dxf>
          </x14:cfRule>
          <x14:cfRule type="expression" priority="2940" id="{A1C297EF-7853-45ED-B382-F5D8BD060DD6}">
            <xm:f>'FX Card'!$F$1=11</xm:f>
            <x14:dxf>
              <numFmt numFmtId="194" formatCode="\H\K\ &quot;$&quot;\ #,##0.00"/>
            </x14:dxf>
          </x14:cfRule>
          <x14:cfRule type="expression" priority="2941" id="{8664E704-72E6-4EEA-BB90-20C3F7B76893}">
            <xm:f>'FX Card'!$F$1=10</xm:f>
            <x14:dxf>
              <numFmt numFmtId="175" formatCode="[$£-809]#,##0.00"/>
            </x14:dxf>
          </x14:cfRule>
          <x14:cfRule type="expression" priority="2942" id="{926A4A91-7207-4B06-A9B7-CE612EE2504A}">
            <xm:f>'FX Card'!$F$1=9</xm:f>
            <x14:dxf>
              <numFmt numFmtId="174" formatCode="[$€-2]\ #,##0.00"/>
            </x14:dxf>
          </x14:cfRule>
          <x14:cfRule type="expression" priority="2943" id="{58E77199-B5AA-4CEB-B743-860C76C0C5D3}">
            <xm:f>'FX Card'!$F$1=8</xm:f>
            <x14:dxf>
              <numFmt numFmtId="173" formatCode="\k\r\ #,##0.00"/>
            </x14:dxf>
          </x14:cfRule>
          <x14:cfRule type="expression" priority="2944" id="{4946DC05-69B3-4764-821C-13EBAF807DE9}">
            <xm:f>'FX Card'!$F$1=7</xm:f>
            <x14:dxf>
              <numFmt numFmtId="172" formatCode="[$¥-804]#,##0.00"/>
            </x14:dxf>
          </x14:cfRule>
          <x14:cfRule type="expression" priority="2945" id="{A94BD0A7-0FF2-4304-9228-DA023A487386}">
            <xm:f>'FX Card'!$F$1=6</xm:f>
            <x14:dxf>
              <numFmt numFmtId="171" formatCode="\F\r\ #,##0.00"/>
            </x14:dxf>
          </x14:cfRule>
          <x14:cfRule type="expression" priority="2946" id="{A9D436D2-35B9-4072-A015-6B55AE5ADD73}">
            <xm:f>'FX Card'!$F$1=5</xm:f>
            <x14:dxf>
              <numFmt numFmtId="170" formatCode="\C\A\ &quot;$&quot;\ #,##0.00"/>
            </x14:dxf>
          </x14:cfRule>
          <x14:cfRule type="expression" priority="2947" id="{29819E78-8353-4C59-BFD2-8116D3528D5A}">
            <xm:f>'FX Card'!$F$1=4</xm:f>
            <x14:dxf>
              <numFmt numFmtId="192" formatCode="[$R$-416]\ #,##0.00"/>
            </x14:dxf>
          </x14:cfRule>
          <x14:cfRule type="expression" priority="2948" id="{B5321EB3-9CF3-4C80-98D9-FFF69C0F88EC}">
            <xm:f>'FX Card'!$F$1=3</xm:f>
            <x14:dxf>
              <numFmt numFmtId="169" formatCode="\A\U\ &quot;$&quot;\ #,##0.00"/>
            </x14:dxf>
          </x14:cfRule>
          <x14:cfRule type="expression" priority="2949" id="{6D3428B1-9155-487F-9A62-A40B0A481DCE}">
            <xm:f>'FX Card'!$F$1=2</xm:f>
            <x14:dxf>
              <numFmt numFmtId="182" formatCode="\A\R\ &quot;$&quot;#,##0.00"/>
            </x14:dxf>
          </x14:cfRule>
          <x14:cfRule type="expression" priority="2950" id="{F2D444B2-030B-4A5F-8B45-5B3505918EFD}">
            <xm:f>'FX Card'!$F$1=1</xm:f>
            <x14:dxf>
              <numFmt numFmtId="166" formatCode="&quot;$&quot;#,##0.00"/>
            </x14:dxf>
          </x14:cfRule>
          <xm:sqref>AS351:BA352</xm:sqref>
        </x14:conditionalFormatting>
        <x14:conditionalFormatting xmlns:xm="http://schemas.microsoft.com/office/excel/2006/main">
          <x14:cfRule type="expression" priority="2901" id="{EB0BB10D-6610-46F3-A5DC-B329DFCFAE5C}">
            <xm:f>'FX Card'!$F$1=25</xm:f>
            <x14:dxf>
              <numFmt numFmtId="183" formatCode="\R\ #,##0.00"/>
            </x14:dxf>
          </x14:cfRule>
          <x14:cfRule type="expression" priority="2902" id="{4B4BF73A-C41D-4F7B-8DE7-DD70890985C5}">
            <xm:f>'FX Card'!$F$1=24</xm:f>
            <x14:dxf>
              <numFmt numFmtId="180" formatCode="\T\W\ &quot;$&quot;\ #,##0.00"/>
            </x14:dxf>
          </x14:cfRule>
          <x14:cfRule type="expression" priority="2903" id="{8928FFDE-2DB7-48D0-83FE-D7C9A92C54F6}">
            <xm:f>'FX Card'!$F$1=23</xm:f>
            <x14:dxf>
              <numFmt numFmtId="199" formatCode="#,##0.00\ [$₺-41F]"/>
            </x14:dxf>
          </x14:cfRule>
          <x14:cfRule type="expression" priority="2904" id="{0A6675DE-5E28-4857-8DB2-5D98B86E1FA3}">
            <xm:f>'FX Card'!$F$1=22</xm:f>
            <x14:dxf>
              <numFmt numFmtId="173" formatCode="\k\r\ #,##0.00"/>
            </x14:dxf>
          </x14:cfRule>
          <x14:cfRule type="expression" priority="2905" id="{E04BD669-C8FD-408E-92B3-AC7454F2EB47}">
            <xm:f>'FX Card'!$F$1=21</xm:f>
            <x14:dxf>
              <numFmt numFmtId="197" formatCode="\﷼\ #,##0.000"/>
            </x14:dxf>
          </x14:cfRule>
          <x14:cfRule type="expression" priority="2906" id="{0C394CCA-3795-4741-9DCB-C719BDED2B95}">
            <xm:f>'FX Card'!$F$1=20</xm:f>
            <x14:dxf>
              <numFmt numFmtId="181" formatCode="\р\у\б\ #,##0.00"/>
            </x14:dxf>
          </x14:cfRule>
          <x14:cfRule type="expression" priority="2907" id="{61A0BDB0-847F-4798-8F96-EF2BD1D1F151}">
            <xm:f>'FX Card'!$F$1=19</xm:f>
            <x14:dxf>
              <numFmt numFmtId="196" formatCode="\M\X\ &quot;$&quot;\ #,##0.00"/>
            </x14:dxf>
          </x14:cfRule>
          <x14:cfRule type="expression" priority="2908" id="{C6EB8AD0-EC86-474D-87CA-252822AAE523}">
            <xm:f>'FX Card'!$F$1=18</xm:f>
            <x14:dxf>
              <numFmt numFmtId="195" formatCode="[$RM-43E]#,##0.00"/>
            </x14:dxf>
          </x14:cfRule>
          <x14:cfRule type="expression" priority="2909" id="{2CAC7E32-0A73-4C44-9BF5-B707BAD060F0}">
            <xm:f>'FX Card'!$F$1=17</xm:f>
            <x14:dxf>
              <numFmt numFmtId="198" formatCode="\N\Z\ &quot;$&quot;\ #,##0.00"/>
            </x14:dxf>
          </x14:cfRule>
          <x14:cfRule type="expression" priority="2910" id="{D573DD6B-36E9-447B-985F-2E3492FAD463}">
            <xm:f>'FX Card'!$F$1=16</xm:f>
            <x14:dxf>
              <numFmt numFmtId="173" formatCode="\k\r\ #,##0.00"/>
            </x14:dxf>
          </x14:cfRule>
          <x14:cfRule type="expression" priority="2911" id="{DC5C773B-8B86-4FD5-82E0-1304A636222D}">
            <xm:f>'FX Card'!$F$1=15</xm:f>
            <x14:dxf>
              <numFmt numFmtId="179" formatCode="[$₩-412]#,##0.00"/>
            </x14:dxf>
          </x14:cfRule>
          <x14:cfRule type="expression" priority="2912" id="{DFC77D03-6BEA-4850-A927-35F900323EAD}">
            <xm:f>'FX Card'!$F$1=14</xm:f>
            <x14:dxf>
              <numFmt numFmtId="178" formatCode="[$¥-411]#,##0.00"/>
            </x14:dxf>
          </x14:cfRule>
          <x14:cfRule type="expression" priority="2913" id="{53A494D0-2260-443E-9A47-2353182EB9D2}">
            <xm:f>'FX Card'!$F$1=13</xm:f>
            <x14:dxf>
              <numFmt numFmtId="206" formatCode="[$₹-445]\ #,##0.00"/>
            </x14:dxf>
          </x14:cfRule>
          <x14:cfRule type="expression" priority="2914" id="{AE8F42FD-299A-4B74-B5AB-247C62D91FC9}">
            <xm:f>'FX Card'!$F$1=12</xm:f>
            <x14:dxf>
              <numFmt numFmtId="176" formatCode="\R\p\ #,##0.00"/>
            </x14:dxf>
          </x14:cfRule>
          <x14:cfRule type="expression" priority="2915" id="{E8EFAA9F-C594-4350-84AC-0CE0FD837091}">
            <xm:f>'FX Card'!$F$1=11</xm:f>
            <x14:dxf>
              <numFmt numFmtId="194" formatCode="\H\K\ &quot;$&quot;\ #,##0.00"/>
            </x14:dxf>
          </x14:cfRule>
          <x14:cfRule type="expression" priority="2916" id="{97DE06AA-0BB6-4DFB-A407-BEB082E3DDED}">
            <xm:f>'FX Card'!$F$1=10</xm:f>
            <x14:dxf>
              <numFmt numFmtId="175" formatCode="[$£-809]#,##0.00"/>
            </x14:dxf>
          </x14:cfRule>
          <x14:cfRule type="expression" priority="2917" id="{3E5D32C5-BFF4-4B9F-B27E-9036DE755AF1}">
            <xm:f>'FX Card'!$F$1=9</xm:f>
            <x14:dxf>
              <numFmt numFmtId="174" formatCode="[$€-2]\ #,##0.00"/>
            </x14:dxf>
          </x14:cfRule>
          <x14:cfRule type="expression" priority="2918" id="{0C95B9F4-A3B8-4BB3-9959-0467E17D30A7}">
            <xm:f>'FX Card'!$F$1=8</xm:f>
            <x14:dxf>
              <numFmt numFmtId="173" formatCode="\k\r\ #,##0.00"/>
            </x14:dxf>
          </x14:cfRule>
          <x14:cfRule type="expression" priority="2919" id="{7BEA54AC-EB03-4A4A-9461-F8D941441080}">
            <xm:f>'FX Card'!$F$1=7</xm:f>
            <x14:dxf>
              <numFmt numFmtId="172" formatCode="[$¥-804]#,##0.00"/>
            </x14:dxf>
          </x14:cfRule>
          <x14:cfRule type="expression" priority="2920" id="{2F0CB5D4-1D81-4268-A4A7-A3DECB398E05}">
            <xm:f>'FX Card'!$F$1=6</xm:f>
            <x14:dxf>
              <numFmt numFmtId="171" formatCode="\F\r\ #,##0.00"/>
            </x14:dxf>
          </x14:cfRule>
          <x14:cfRule type="expression" priority="2921" id="{E56E7C65-3241-47F5-A930-11CE98A8B6A8}">
            <xm:f>'FX Card'!$F$1=5</xm:f>
            <x14:dxf>
              <numFmt numFmtId="170" formatCode="\C\A\ &quot;$&quot;\ #,##0.00"/>
            </x14:dxf>
          </x14:cfRule>
          <x14:cfRule type="expression" priority="2922" id="{3E1F2DB0-441E-45DB-864C-AC247D037E2F}">
            <xm:f>'FX Card'!$F$1=4</xm:f>
            <x14:dxf>
              <numFmt numFmtId="192" formatCode="[$R$-416]\ #,##0.00"/>
            </x14:dxf>
          </x14:cfRule>
          <x14:cfRule type="expression" priority="2923" id="{A2279478-9EE3-4D62-B178-27BBF7D10EA0}">
            <xm:f>'FX Card'!$F$1=3</xm:f>
            <x14:dxf>
              <numFmt numFmtId="169" formatCode="\A\U\ &quot;$&quot;\ #,##0.00"/>
            </x14:dxf>
          </x14:cfRule>
          <x14:cfRule type="expression" priority="2924" id="{C3B3BC63-E823-45C3-A80A-8C6D60F18BD5}">
            <xm:f>'FX Card'!$F$1=2</xm:f>
            <x14:dxf>
              <numFmt numFmtId="182" formatCode="\A\R\ &quot;$&quot;#,##0.00"/>
            </x14:dxf>
          </x14:cfRule>
          <x14:cfRule type="expression" priority="2925" id="{7F3838D0-9C22-412F-837E-27F494034C86}">
            <xm:f>'FX Card'!$F$1=1</xm:f>
            <x14:dxf>
              <numFmt numFmtId="166" formatCode="&quot;$&quot;#,##0.00"/>
            </x14:dxf>
          </x14:cfRule>
          <xm:sqref>AS345:BA345 AX346:BA347 AX349:BA349 AX348 AX350</xm:sqref>
        </x14:conditionalFormatting>
        <x14:conditionalFormatting xmlns:xm="http://schemas.microsoft.com/office/excel/2006/main">
          <x14:cfRule type="expression" priority="2851" id="{D57D800D-BF3A-46C7-ADF8-221265C6947E}">
            <xm:f>'FX Card'!$F$1=25</xm:f>
            <x14:dxf>
              <numFmt numFmtId="183" formatCode="\R\ #,##0.00"/>
            </x14:dxf>
          </x14:cfRule>
          <x14:cfRule type="expression" priority="2852" id="{DA970B7D-5CC0-4E3D-A7AA-EFED13E28DDB}">
            <xm:f>'FX Card'!$F$1=24</xm:f>
            <x14:dxf>
              <numFmt numFmtId="180" formatCode="\T\W\ &quot;$&quot;\ #,##0.00"/>
            </x14:dxf>
          </x14:cfRule>
          <x14:cfRule type="expression" priority="2853" id="{7E3F93CD-3C34-46E2-8508-91736F287686}">
            <xm:f>'FX Card'!$F$1=23</xm:f>
            <x14:dxf>
              <numFmt numFmtId="199" formatCode="#,##0.00\ [$₺-41F]"/>
            </x14:dxf>
          </x14:cfRule>
          <x14:cfRule type="expression" priority="2854" id="{259400AD-7498-4558-9B40-2A8146BBFA81}">
            <xm:f>'FX Card'!$F$1=22</xm:f>
            <x14:dxf>
              <numFmt numFmtId="173" formatCode="\k\r\ #,##0.00"/>
            </x14:dxf>
          </x14:cfRule>
          <x14:cfRule type="expression" priority="2855" id="{B3092CEF-2028-4D16-B133-6F0B7C52540B}">
            <xm:f>'FX Card'!$F$1=21</xm:f>
            <x14:dxf>
              <numFmt numFmtId="197" formatCode="\﷼\ #,##0.000"/>
            </x14:dxf>
          </x14:cfRule>
          <x14:cfRule type="expression" priority="2856" id="{22E733C4-54DE-4B73-A5A8-D21A997DA316}">
            <xm:f>'FX Card'!$F$1=20</xm:f>
            <x14:dxf>
              <numFmt numFmtId="181" formatCode="\р\у\б\ #,##0.00"/>
            </x14:dxf>
          </x14:cfRule>
          <x14:cfRule type="expression" priority="2857" id="{497BA696-0516-4856-A32F-EDEC224695F5}">
            <xm:f>'FX Card'!$F$1=19</xm:f>
            <x14:dxf>
              <numFmt numFmtId="196" formatCode="\M\X\ &quot;$&quot;\ #,##0.00"/>
            </x14:dxf>
          </x14:cfRule>
          <x14:cfRule type="expression" priority="2858" id="{649EC810-DCEF-4394-9F8F-6A0BE60FE523}">
            <xm:f>'FX Card'!$F$1=18</xm:f>
            <x14:dxf>
              <numFmt numFmtId="195" formatCode="[$RM-43E]#,##0.00"/>
            </x14:dxf>
          </x14:cfRule>
          <x14:cfRule type="expression" priority="2859" id="{D5B8FE55-7068-484F-9EC3-9C0C5E127DF9}">
            <xm:f>'FX Card'!$F$1=17</xm:f>
            <x14:dxf>
              <numFmt numFmtId="198" formatCode="\N\Z\ &quot;$&quot;\ #,##0.00"/>
            </x14:dxf>
          </x14:cfRule>
          <x14:cfRule type="expression" priority="2860" id="{4F40A855-3B0A-4043-BB20-1C4BE28E64D0}">
            <xm:f>'FX Card'!$F$1=16</xm:f>
            <x14:dxf>
              <numFmt numFmtId="173" formatCode="\k\r\ #,##0.00"/>
            </x14:dxf>
          </x14:cfRule>
          <x14:cfRule type="expression" priority="2861" id="{C08AA7D0-051D-43EA-9E1C-3F8278669EB6}">
            <xm:f>'FX Card'!$F$1=15</xm:f>
            <x14:dxf>
              <numFmt numFmtId="179" formatCode="[$₩-412]#,##0.00"/>
            </x14:dxf>
          </x14:cfRule>
          <x14:cfRule type="expression" priority="2862" id="{57C8A5AB-115D-4665-92A1-7E65A821118C}">
            <xm:f>'FX Card'!$F$1=14</xm:f>
            <x14:dxf>
              <numFmt numFmtId="178" formatCode="[$¥-411]#,##0.00"/>
            </x14:dxf>
          </x14:cfRule>
          <x14:cfRule type="expression" priority="2863" id="{374B6B0C-A2FF-4B18-BD80-5A93B3ADFA53}">
            <xm:f>'FX Card'!$F$1=13</xm:f>
            <x14:dxf>
              <numFmt numFmtId="206" formatCode="[$₹-445]\ #,##0.00"/>
            </x14:dxf>
          </x14:cfRule>
          <x14:cfRule type="expression" priority="2864" id="{1D701CE0-A375-4B18-8E18-83CB9C123522}">
            <xm:f>'FX Card'!$F$1=12</xm:f>
            <x14:dxf>
              <numFmt numFmtId="176" formatCode="\R\p\ #,##0.00"/>
            </x14:dxf>
          </x14:cfRule>
          <x14:cfRule type="expression" priority="2865" id="{505AA2CF-C4D8-4E31-8407-A4DC25696F03}">
            <xm:f>'FX Card'!$F$1=11</xm:f>
            <x14:dxf>
              <numFmt numFmtId="194" formatCode="\H\K\ &quot;$&quot;\ #,##0.00"/>
            </x14:dxf>
          </x14:cfRule>
          <x14:cfRule type="expression" priority="2866" id="{5403CEE3-7903-44CC-BB42-617EB2999134}">
            <xm:f>'FX Card'!$F$1=10</xm:f>
            <x14:dxf>
              <numFmt numFmtId="175" formatCode="[$£-809]#,##0.00"/>
            </x14:dxf>
          </x14:cfRule>
          <x14:cfRule type="expression" priority="2867" id="{E8B9BBF2-75FB-47AC-B61A-FC307B7CB94A}">
            <xm:f>'FX Card'!$F$1=9</xm:f>
            <x14:dxf>
              <numFmt numFmtId="174" formatCode="[$€-2]\ #,##0.00"/>
            </x14:dxf>
          </x14:cfRule>
          <x14:cfRule type="expression" priority="2868" id="{F9920534-C61E-44CF-8EBD-A8BD30E2329F}">
            <xm:f>'FX Card'!$F$1=8</xm:f>
            <x14:dxf>
              <numFmt numFmtId="173" formatCode="\k\r\ #,##0.00"/>
            </x14:dxf>
          </x14:cfRule>
          <x14:cfRule type="expression" priority="2869" id="{EE8C37B1-8EA1-49D1-84C4-B62DD05A5284}">
            <xm:f>'FX Card'!$F$1=7</xm:f>
            <x14:dxf>
              <numFmt numFmtId="172" formatCode="[$¥-804]#,##0.00"/>
            </x14:dxf>
          </x14:cfRule>
          <x14:cfRule type="expression" priority="2870" id="{E3D917C6-BFDC-40C4-A682-131ED1A3DC7B}">
            <xm:f>'FX Card'!$F$1=6</xm:f>
            <x14:dxf>
              <numFmt numFmtId="171" formatCode="\F\r\ #,##0.00"/>
            </x14:dxf>
          </x14:cfRule>
          <x14:cfRule type="expression" priority="2871" id="{B61E6814-54D7-4E72-83C7-26D8121A5450}">
            <xm:f>'FX Card'!$F$1=5</xm:f>
            <x14:dxf>
              <numFmt numFmtId="170" formatCode="\C\A\ &quot;$&quot;\ #,##0.00"/>
            </x14:dxf>
          </x14:cfRule>
          <x14:cfRule type="expression" priority="2872" id="{F12240B6-4D05-4894-AEE5-57FBD6290DDE}">
            <xm:f>'FX Card'!$F$1=4</xm:f>
            <x14:dxf>
              <numFmt numFmtId="192" formatCode="[$R$-416]\ #,##0.00"/>
            </x14:dxf>
          </x14:cfRule>
          <x14:cfRule type="expression" priority="2873" id="{4F204E57-613E-47FF-AA45-9F627D60B31D}">
            <xm:f>'FX Card'!$F$1=3</xm:f>
            <x14:dxf>
              <numFmt numFmtId="169" formatCode="\A\U\ &quot;$&quot;\ #,##0.00"/>
            </x14:dxf>
          </x14:cfRule>
          <x14:cfRule type="expression" priority="2874" id="{53710E8B-AD73-4F8D-9080-39FF418CA111}">
            <xm:f>'FX Card'!$F$1=2</xm:f>
            <x14:dxf>
              <numFmt numFmtId="182" formatCode="\A\R\ &quot;$&quot;#,##0.00"/>
            </x14:dxf>
          </x14:cfRule>
          <x14:cfRule type="expression" priority="2875" id="{EF6970C9-82F1-4C82-B372-C35E0DF1EB50}">
            <xm:f>'FX Card'!$F$1=1</xm:f>
            <x14:dxf>
              <numFmt numFmtId="166" formatCode="&quot;$&quot;#,##0.00"/>
            </x14:dxf>
          </x14:cfRule>
          <xm:sqref>AS793:BA793</xm:sqref>
        </x14:conditionalFormatting>
        <x14:conditionalFormatting xmlns:xm="http://schemas.microsoft.com/office/excel/2006/main">
          <x14:cfRule type="expression" priority="2826" id="{C5A6A8F7-836F-4EB2-8CAA-9474B24BF2D1}">
            <xm:f>'FX Card'!$F$1=25</xm:f>
            <x14:dxf>
              <numFmt numFmtId="183" formatCode="\R\ #,##0.00"/>
            </x14:dxf>
          </x14:cfRule>
          <x14:cfRule type="expression" priority="2827" id="{62A4ED62-CA0D-411C-88BA-92BC12D7333C}">
            <xm:f>'FX Card'!$F$1=24</xm:f>
            <x14:dxf>
              <numFmt numFmtId="180" formatCode="\T\W\ &quot;$&quot;\ #,##0.00"/>
            </x14:dxf>
          </x14:cfRule>
          <x14:cfRule type="expression" priority="2828" id="{248BEEF7-E4E3-439D-8F65-A012DEA462E4}">
            <xm:f>'FX Card'!$F$1=23</xm:f>
            <x14:dxf>
              <numFmt numFmtId="199" formatCode="#,##0.00\ [$₺-41F]"/>
            </x14:dxf>
          </x14:cfRule>
          <x14:cfRule type="expression" priority="2829" id="{30202493-F94F-43BA-ADA7-DC62009D62C2}">
            <xm:f>'FX Card'!$F$1=22</xm:f>
            <x14:dxf>
              <numFmt numFmtId="173" formatCode="\k\r\ #,##0.00"/>
            </x14:dxf>
          </x14:cfRule>
          <x14:cfRule type="expression" priority="2830" id="{FDF6BA2B-11E7-4EAA-9DB3-C5A1F8081AC5}">
            <xm:f>'FX Card'!$F$1=21</xm:f>
            <x14:dxf>
              <numFmt numFmtId="197" formatCode="\﷼\ #,##0.000"/>
            </x14:dxf>
          </x14:cfRule>
          <x14:cfRule type="expression" priority="2831" id="{47B5BD21-DC0D-4CB9-9C6E-F50AAE284ED7}">
            <xm:f>'FX Card'!$F$1=20</xm:f>
            <x14:dxf>
              <numFmt numFmtId="181" formatCode="\р\у\б\ #,##0.00"/>
            </x14:dxf>
          </x14:cfRule>
          <x14:cfRule type="expression" priority="2832" id="{D323A078-D96C-4E08-A11B-517EAF68CB01}">
            <xm:f>'FX Card'!$F$1=19</xm:f>
            <x14:dxf>
              <numFmt numFmtId="196" formatCode="\M\X\ &quot;$&quot;\ #,##0.00"/>
            </x14:dxf>
          </x14:cfRule>
          <x14:cfRule type="expression" priority="2833" id="{57A35914-DEB9-4BE4-BA71-0258C54FB949}">
            <xm:f>'FX Card'!$F$1=18</xm:f>
            <x14:dxf>
              <numFmt numFmtId="195" formatCode="[$RM-43E]#,##0.00"/>
            </x14:dxf>
          </x14:cfRule>
          <x14:cfRule type="expression" priority="2834" id="{866F0997-6E6D-4D3F-995C-48522A745E5E}">
            <xm:f>'FX Card'!$F$1=17</xm:f>
            <x14:dxf>
              <numFmt numFmtId="198" formatCode="\N\Z\ &quot;$&quot;\ #,##0.00"/>
            </x14:dxf>
          </x14:cfRule>
          <x14:cfRule type="expression" priority="2835" id="{90877AD8-BD7B-4EEC-A7CE-1FEC470C05EA}">
            <xm:f>'FX Card'!$F$1=16</xm:f>
            <x14:dxf>
              <numFmt numFmtId="173" formatCode="\k\r\ #,##0.00"/>
            </x14:dxf>
          </x14:cfRule>
          <x14:cfRule type="expression" priority="2836" id="{CB4363DE-C53D-453C-97C2-2325345D2BBA}">
            <xm:f>'FX Card'!$F$1=15</xm:f>
            <x14:dxf>
              <numFmt numFmtId="179" formatCode="[$₩-412]#,##0.00"/>
            </x14:dxf>
          </x14:cfRule>
          <x14:cfRule type="expression" priority="2837" id="{DE95CABC-7C40-41FF-B09E-BA38057F8BAF}">
            <xm:f>'FX Card'!$F$1=14</xm:f>
            <x14:dxf>
              <numFmt numFmtId="178" formatCode="[$¥-411]#,##0.00"/>
            </x14:dxf>
          </x14:cfRule>
          <x14:cfRule type="expression" priority="2838" id="{D6CE8162-76D5-44E8-B146-2CB469F24264}">
            <xm:f>'FX Card'!$F$1=13</xm:f>
            <x14:dxf>
              <numFmt numFmtId="206" formatCode="[$₹-445]\ #,##0.00"/>
            </x14:dxf>
          </x14:cfRule>
          <x14:cfRule type="expression" priority="2839" id="{9CF70D70-A790-4811-A635-11DE66413BA7}">
            <xm:f>'FX Card'!$F$1=12</xm:f>
            <x14:dxf>
              <numFmt numFmtId="176" formatCode="\R\p\ #,##0.00"/>
            </x14:dxf>
          </x14:cfRule>
          <x14:cfRule type="expression" priority="2840" id="{9973BE5A-A747-4D7A-9826-7A1974A6798F}">
            <xm:f>'FX Card'!$F$1=11</xm:f>
            <x14:dxf>
              <numFmt numFmtId="194" formatCode="\H\K\ &quot;$&quot;\ #,##0.00"/>
            </x14:dxf>
          </x14:cfRule>
          <x14:cfRule type="expression" priority="2841" id="{22439C64-7AEA-4092-9A18-EB71C19D029A}">
            <xm:f>'FX Card'!$F$1=10</xm:f>
            <x14:dxf>
              <numFmt numFmtId="175" formatCode="[$£-809]#,##0.00"/>
            </x14:dxf>
          </x14:cfRule>
          <x14:cfRule type="expression" priority="2842" id="{884F0738-09E8-48F5-8FD4-84BDD21A2643}">
            <xm:f>'FX Card'!$F$1=9</xm:f>
            <x14:dxf>
              <numFmt numFmtId="174" formatCode="[$€-2]\ #,##0.00"/>
            </x14:dxf>
          </x14:cfRule>
          <x14:cfRule type="expression" priority="2843" id="{04798009-1633-4CAE-AAC9-5D0AB1329EB3}">
            <xm:f>'FX Card'!$F$1=8</xm:f>
            <x14:dxf>
              <numFmt numFmtId="173" formatCode="\k\r\ #,##0.00"/>
            </x14:dxf>
          </x14:cfRule>
          <x14:cfRule type="expression" priority="2844" id="{732A7E0E-981F-461F-B4B9-D81A2BAE0B75}">
            <xm:f>'FX Card'!$F$1=7</xm:f>
            <x14:dxf>
              <numFmt numFmtId="172" formatCode="[$¥-804]#,##0.00"/>
            </x14:dxf>
          </x14:cfRule>
          <x14:cfRule type="expression" priority="2845" id="{7808B6AA-83BC-4E0A-92B2-D47F3FEE031F}">
            <xm:f>'FX Card'!$F$1=6</xm:f>
            <x14:dxf>
              <numFmt numFmtId="171" formatCode="\F\r\ #,##0.00"/>
            </x14:dxf>
          </x14:cfRule>
          <x14:cfRule type="expression" priority="2846" id="{0B449FD4-4418-45E6-9D9D-09069B7608AD}">
            <xm:f>'FX Card'!$F$1=5</xm:f>
            <x14:dxf>
              <numFmt numFmtId="170" formatCode="\C\A\ &quot;$&quot;\ #,##0.00"/>
            </x14:dxf>
          </x14:cfRule>
          <x14:cfRule type="expression" priority="2847" id="{3F1B7B3F-B081-4F72-BFF6-AD1BAEC84055}">
            <xm:f>'FX Card'!$F$1=4</xm:f>
            <x14:dxf>
              <numFmt numFmtId="192" formatCode="[$R$-416]\ #,##0.00"/>
            </x14:dxf>
          </x14:cfRule>
          <x14:cfRule type="expression" priority="2848" id="{4C86903B-2E1E-41A1-8E64-6B460385119D}">
            <xm:f>'FX Card'!$F$1=3</xm:f>
            <x14:dxf>
              <numFmt numFmtId="169" formatCode="\A\U\ &quot;$&quot;\ #,##0.00"/>
            </x14:dxf>
          </x14:cfRule>
          <x14:cfRule type="expression" priority="2849" id="{F2830C7F-C240-47E4-A5C2-736B02C0FEFD}">
            <xm:f>'FX Card'!$F$1=2</xm:f>
            <x14:dxf>
              <numFmt numFmtId="182" formatCode="\A\R\ &quot;$&quot;#,##0.00"/>
            </x14:dxf>
          </x14:cfRule>
          <x14:cfRule type="expression" priority="2850" id="{CBC9BC3E-0F0C-4249-AD79-175E49DB8B28}">
            <xm:f>'FX Card'!$F$1=1</xm:f>
            <x14:dxf>
              <numFmt numFmtId="166" formatCode="&quot;$&quot;#,##0.00"/>
            </x14:dxf>
          </x14:cfRule>
          <xm:sqref>AS813:BA813</xm:sqref>
        </x14:conditionalFormatting>
        <x14:conditionalFormatting xmlns:xm="http://schemas.microsoft.com/office/excel/2006/main">
          <x14:cfRule type="expression" priority="2801" id="{C5CAE2D5-62C4-4569-8E57-5712BA096BBE}">
            <xm:f>'FX Card'!$F$1=25</xm:f>
            <x14:dxf>
              <numFmt numFmtId="183" formatCode="\R\ #,##0.00"/>
            </x14:dxf>
          </x14:cfRule>
          <x14:cfRule type="expression" priority="2802" id="{30B45535-5581-45E0-9440-4039B3AD6D4A}">
            <xm:f>'FX Card'!$F$1=24</xm:f>
            <x14:dxf>
              <numFmt numFmtId="180" formatCode="\T\W\ &quot;$&quot;\ #,##0.00"/>
            </x14:dxf>
          </x14:cfRule>
          <x14:cfRule type="expression" priority="2803" id="{03BF7A43-21EA-4541-8A41-C73220D64A21}">
            <xm:f>'FX Card'!$F$1=23</xm:f>
            <x14:dxf>
              <numFmt numFmtId="199" formatCode="#,##0.00\ [$₺-41F]"/>
            </x14:dxf>
          </x14:cfRule>
          <x14:cfRule type="expression" priority="2804" id="{75F6A4D0-7A94-4862-88E8-1B65DB42A078}">
            <xm:f>'FX Card'!$F$1=22</xm:f>
            <x14:dxf>
              <numFmt numFmtId="173" formatCode="\k\r\ #,##0.00"/>
            </x14:dxf>
          </x14:cfRule>
          <x14:cfRule type="expression" priority="2805" id="{3FFCEE7F-77A5-46D5-8C79-001FE6F74992}">
            <xm:f>'FX Card'!$F$1=21</xm:f>
            <x14:dxf>
              <numFmt numFmtId="197" formatCode="\﷼\ #,##0.000"/>
            </x14:dxf>
          </x14:cfRule>
          <x14:cfRule type="expression" priority="2806" id="{09AFACAB-B83C-412C-823E-BBD4C2A5D62E}">
            <xm:f>'FX Card'!$F$1=20</xm:f>
            <x14:dxf>
              <numFmt numFmtId="181" formatCode="\р\у\б\ #,##0.00"/>
            </x14:dxf>
          </x14:cfRule>
          <x14:cfRule type="expression" priority="2807" id="{63F7ED90-43B2-49B4-A6E3-9AC5DFE5A4C2}">
            <xm:f>'FX Card'!$F$1=19</xm:f>
            <x14:dxf>
              <numFmt numFmtId="196" formatCode="\M\X\ &quot;$&quot;\ #,##0.00"/>
            </x14:dxf>
          </x14:cfRule>
          <x14:cfRule type="expression" priority="2808" id="{542706E5-3EF0-4644-AB15-3B4455475F47}">
            <xm:f>'FX Card'!$F$1=18</xm:f>
            <x14:dxf>
              <numFmt numFmtId="195" formatCode="[$RM-43E]#,##0.00"/>
            </x14:dxf>
          </x14:cfRule>
          <x14:cfRule type="expression" priority="2809" id="{C5CC0E48-ADCA-43F3-8632-1551CD54655A}">
            <xm:f>'FX Card'!$F$1=17</xm:f>
            <x14:dxf>
              <numFmt numFmtId="198" formatCode="\N\Z\ &quot;$&quot;\ #,##0.00"/>
            </x14:dxf>
          </x14:cfRule>
          <x14:cfRule type="expression" priority="2810" id="{72A8760C-5172-4FED-B027-4C0FF7B4DA37}">
            <xm:f>'FX Card'!$F$1=16</xm:f>
            <x14:dxf>
              <numFmt numFmtId="173" formatCode="\k\r\ #,##0.00"/>
            </x14:dxf>
          </x14:cfRule>
          <x14:cfRule type="expression" priority="2811" id="{8EFF31F1-8FB2-4D89-A36F-6791D5742DD6}">
            <xm:f>'FX Card'!$F$1=15</xm:f>
            <x14:dxf>
              <numFmt numFmtId="179" formatCode="[$₩-412]#,##0.00"/>
            </x14:dxf>
          </x14:cfRule>
          <x14:cfRule type="expression" priority="2812" id="{4B6348FC-EEE9-41E3-9498-42290221AF63}">
            <xm:f>'FX Card'!$F$1=14</xm:f>
            <x14:dxf>
              <numFmt numFmtId="178" formatCode="[$¥-411]#,##0.00"/>
            </x14:dxf>
          </x14:cfRule>
          <x14:cfRule type="expression" priority="2813" id="{0BF7B459-AE53-4045-8BA7-1D489B8F9028}">
            <xm:f>'FX Card'!$F$1=13</xm:f>
            <x14:dxf>
              <numFmt numFmtId="206" formatCode="[$₹-445]\ #,##0.00"/>
            </x14:dxf>
          </x14:cfRule>
          <x14:cfRule type="expression" priority="2814" id="{E889F3FB-5614-491F-9E1F-CFC21462BEE9}">
            <xm:f>'FX Card'!$F$1=12</xm:f>
            <x14:dxf>
              <numFmt numFmtId="176" formatCode="\R\p\ #,##0.00"/>
            </x14:dxf>
          </x14:cfRule>
          <x14:cfRule type="expression" priority="2815" id="{5386E6CC-598F-4BD9-92EE-96620471A648}">
            <xm:f>'FX Card'!$F$1=11</xm:f>
            <x14:dxf>
              <numFmt numFmtId="194" formatCode="\H\K\ &quot;$&quot;\ #,##0.00"/>
            </x14:dxf>
          </x14:cfRule>
          <x14:cfRule type="expression" priority="2816" id="{24F17A30-C7D5-44A8-8317-521829A7BAD4}">
            <xm:f>'FX Card'!$F$1=10</xm:f>
            <x14:dxf>
              <numFmt numFmtId="175" formatCode="[$£-809]#,##0.00"/>
            </x14:dxf>
          </x14:cfRule>
          <x14:cfRule type="expression" priority="2817" id="{242B51A9-D079-4837-8E62-E12449AA5251}">
            <xm:f>'FX Card'!$F$1=9</xm:f>
            <x14:dxf>
              <numFmt numFmtId="174" formatCode="[$€-2]\ #,##0.00"/>
            </x14:dxf>
          </x14:cfRule>
          <x14:cfRule type="expression" priority="2818" id="{4AC5D8C4-CBA4-4D9A-882F-FE864CAC74B4}">
            <xm:f>'FX Card'!$F$1=8</xm:f>
            <x14:dxf>
              <numFmt numFmtId="173" formatCode="\k\r\ #,##0.00"/>
            </x14:dxf>
          </x14:cfRule>
          <x14:cfRule type="expression" priority="2819" id="{76294FA8-4B72-4173-B403-FF2F9DDF2EC2}">
            <xm:f>'FX Card'!$F$1=7</xm:f>
            <x14:dxf>
              <numFmt numFmtId="172" formatCode="[$¥-804]#,##0.00"/>
            </x14:dxf>
          </x14:cfRule>
          <x14:cfRule type="expression" priority="2820" id="{BA3C57AC-D0B4-4FD3-90C2-0CC3C01FC939}">
            <xm:f>'FX Card'!$F$1=6</xm:f>
            <x14:dxf>
              <numFmt numFmtId="171" formatCode="\F\r\ #,##0.00"/>
            </x14:dxf>
          </x14:cfRule>
          <x14:cfRule type="expression" priority="2821" id="{69AC95A8-853D-4419-A3EE-C9244E9B3434}">
            <xm:f>'FX Card'!$F$1=5</xm:f>
            <x14:dxf>
              <numFmt numFmtId="170" formatCode="\C\A\ &quot;$&quot;\ #,##0.00"/>
            </x14:dxf>
          </x14:cfRule>
          <x14:cfRule type="expression" priority="2822" id="{3863E0E9-0FE5-49F1-8938-B2B88EE905F2}">
            <xm:f>'FX Card'!$F$1=4</xm:f>
            <x14:dxf>
              <numFmt numFmtId="192" formatCode="[$R$-416]\ #,##0.00"/>
            </x14:dxf>
          </x14:cfRule>
          <x14:cfRule type="expression" priority="2823" id="{D79BD1ED-0580-4B1F-8E82-C3D9C90026C9}">
            <xm:f>'FX Card'!$F$1=3</xm:f>
            <x14:dxf>
              <numFmt numFmtId="169" formatCode="\A\U\ &quot;$&quot;\ #,##0.00"/>
            </x14:dxf>
          </x14:cfRule>
          <x14:cfRule type="expression" priority="2824" id="{24AE29AB-3966-469F-953B-5C9392D7B9EF}">
            <xm:f>'FX Card'!$F$1=2</xm:f>
            <x14:dxf>
              <numFmt numFmtId="182" formatCode="\A\R\ &quot;$&quot;#,##0.00"/>
            </x14:dxf>
          </x14:cfRule>
          <x14:cfRule type="expression" priority="2825" id="{5B739179-F066-4ABB-901F-76209286CEA9}">
            <xm:f>'FX Card'!$F$1=1</xm:f>
            <x14:dxf>
              <numFmt numFmtId="166" formatCode="&quot;$&quot;#,##0.00"/>
            </x14:dxf>
          </x14:cfRule>
          <xm:sqref>AT153:BA153</xm:sqref>
        </x14:conditionalFormatting>
        <x14:conditionalFormatting xmlns:xm="http://schemas.microsoft.com/office/excel/2006/main">
          <x14:cfRule type="expression" priority="2776" id="{560EC890-5AFC-4D78-89BF-702748B2556B}">
            <xm:f>'FX Card'!$F$1=25</xm:f>
            <x14:dxf>
              <numFmt numFmtId="183" formatCode="\R\ #,##0.00"/>
            </x14:dxf>
          </x14:cfRule>
          <x14:cfRule type="expression" priority="2777" id="{BB3BFCC4-811C-4890-BDB9-1766084E7565}">
            <xm:f>'FX Card'!$F$1=24</xm:f>
            <x14:dxf>
              <numFmt numFmtId="180" formatCode="\T\W\ &quot;$&quot;\ #,##0.00"/>
            </x14:dxf>
          </x14:cfRule>
          <x14:cfRule type="expression" priority="2778" id="{C6CAE502-CF49-474D-885D-F87D9137CBAB}">
            <xm:f>'FX Card'!$F$1=23</xm:f>
            <x14:dxf>
              <numFmt numFmtId="199" formatCode="#,##0.00\ [$₺-41F]"/>
            </x14:dxf>
          </x14:cfRule>
          <x14:cfRule type="expression" priority="2779" id="{36B87D7D-299C-43E3-B347-088532A77EEE}">
            <xm:f>'FX Card'!$F$1=22</xm:f>
            <x14:dxf>
              <numFmt numFmtId="173" formatCode="\k\r\ #,##0.00"/>
            </x14:dxf>
          </x14:cfRule>
          <x14:cfRule type="expression" priority="2780" id="{E1092E23-604F-4804-803D-FA0108F678D3}">
            <xm:f>'FX Card'!$F$1=21</xm:f>
            <x14:dxf>
              <numFmt numFmtId="197" formatCode="\﷼\ #,##0.000"/>
            </x14:dxf>
          </x14:cfRule>
          <x14:cfRule type="expression" priority="2781" id="{90805AE2-02E5-4C34-BC9D-B891BF5E4EAC}">
            <xm:f>'FX Card'!$F$1=20</xm:f>
            <x14:dxf>
              <numFmt numFmtId="181" formatCode="\р\у\б\ #,##0.00"/>
            </x14:dxf>
          </x14:cfRule>
          <x14:cfRule type="expression" priority="2782" id="{52EFD0CA-2D4F-4DC8-8D43-DD2A327BC749}">
            <xm:f>'FX Card'!$F$1=19</xm:f>
            <x14:dxf>
              <numFmt numFmtId="196" formatCode="\M\X\ &quot;$&quot;\ #,##0.00"/>
            </x14:dxf>
          </x14:cfRule>
          <x14:cfRule type="expression" priority="2783" id="{44315052-6222-4ADE-95A8-83C2F2D958A1}">
            <xm:f>'FX Card'!$F$1=18</xm:f>
            <x14:dxf>
              <numFmt numFmtId="195" formatCode="[$RM-43E]#,##0.00"/>
            </x14:dxf>
          </x14:cfRule>
          <x14:cfRule type="expression" priority="2784" id="{6205AC1A-B113-4259-9B55-275F2052372F}">
            <xm:f>'FX Card'!$F$1=17</xm:f>
            <x14:dxf>
              <numFmt numFmtId="198" formatCode="\N\Z\ &quot;$&quot;\ #,##0.00"/>
            </x14:dxf>
          </x14:cfRule>
          <x14:cfRule type="expression" priority="2785" id="{D4961E35-0050-428B-85AA-B5FF0A6627B6}">
            <xm:f>'FX Card'!$F$1=16</xm:f>
            <x14:dxf>
              <numFmt numFmtId="173" formatCode="\k\r\ #,##0.00"/>
            </x14:dxf>
          </x14:cfRule>
          <x14:cfRule type="expression" priority="2786" id="{6555AB76-06FD-4884-975B-625DBCCD882F}">
            <xm:f>'FX Card'!$F$1=15</xm:f>
            <x14:dxf>
              <numFmt numFmtId="179" formatCode="[$₩-412]#,##0.00"/>
            </x14:dxf>
          </x14:cfRule>
          <x14:cfRule type="expression" priority="2787" id="{3164D420-9EC9-4CF0-8F0C-D4907E6317CE}">
            <xm:f>'FX Card'!$F$1=14</xm:f>
            <x14:dxf>
              <numFmt numFmtId="178" formatCode="[$¥-411]#,##0.00"/>
            </x14:dxf>
          </x14:cfRule>
          <x14:cfRule type="expression" priority="2788" id="{BA94FDD1-EAFA-485C-A16D-726004133275}">
            <xm:f>'FX Card'!$F$1=13</xm:f>
            <x14:dxf>
              <numFmt numFmtId="206" formatCode="[$₹-445]\ #,##0.00"/>
            </x14:dxf>
          </x14:cfRule>
          <x14:cfRule type="expression" priority="2789" id="{CFC9A38C-D627-46DF-AD86-CC748054F8D4}">
            <xm:f>'FX Card'!$F$1=12</xm:f>
            <x14:dxf>
              <numFmt numFmtId="176" formatCode="\R\p\ #,##0.00"/>
            </x14:dxf>
          </x14:cfRule>
          <x14:cfRule type="expression" priority="2790" id="{94E261E5-6CD3-40AE-BC55-1C707FF41524}">
            <xm:f>'FX Card'!$F$1=11</xm:f>
            <x14:dxf>
              <numFmt numFmtId="194" formatCode="\H\K\ &quot;$&quot;\ #,##0.00"/>
            </x14:dxf>
          </x14:cfRule>
          <x14:cfRule type="expression" priority="2791" id="{CE62A769-6BDD-4879-BC09-30471CC0961C}">
            <xm:f>'FX Card'!$F$1=10</xm:f>
            <x14:dxf>
              <numFmt numFmtId="175" formatCode="[$£-809]#,##0.00"/>
            </x14:dxf>
          </x14:cfRule>
          <x14:cfRule type="expression" priority="2792" id="{B8BAC118-12A2-471B-AE68-C51E190844C8}">
            <xm:f>'FX Card'!$F$1=9</xm:f>
            <x14:dxf>
              <numFmt numFmtId="174" formatCode="[$€-2]\ #,##0.00"/>
            </x14:dxf>
          </x14:cfRule>
          <x14:cfRule type="expression" priority="2793" id="{6827322E-A315-452D-B0C6-91BD66EF5F18}">
            <xm:f>'FX Card'!$F$1=8</xm:f>
            <x14:dxf>
              <numFmt numFmtId="173" formatCode="\k\r\ #,##0.00"/>
            </x14:dxf>
          </x14:cfRule>
          <x14:cfRule type="expression" priority="2794" id="{3EFEFFD9-F501-433B-85F2-4BAB1D013D79}">
            <xm:f>'FX Card'!$F$1=7</xm:f>
            <x14:dxf>
              <numFmt numFmtId="172" formatCode="[$¥-804]#,##0.00"/>
            </x14:dxf>
          </x14:cfRule>
          <x14:cfRule type="expression" priority="2795" id="{B95D7FB8-11CF-48D0-B31E-8C415E2271D0}">
            <xm:f>'FX Card'!$F$1=6</xm:f>
            <x14:dxf>
              <numFmt numFmtId="171" formatCode="\F\r\ #,##0.00"/>
            </x14:dxf>
          </x14:cfRule>
          <x14:cfRule type="expression" priority="2796" id="{062CF93A-2CD3-4627-94B1-50BC1D9E65F3}">
            <xm:f>'FX Card'!$F$1=5</xm:f>
            <x14:dxf>
              <numFmt numFmtId="170" formatCode="\C\A\ &quot;$&quot;\ #,##0.00"/>
            </x14:dxf>
          </x14:cfRule>
          <x14:cfRule type="expression" priority="2797" id="{DC1A30EB-3C68-476F-BE23-21BDD7FD829D}">
            <xm:f>'FX Card'!$F$1=4</xm:f>
            <x14:dxf>
              <numFmt numFmtId="192" formatCode="[$R$-416]\ #,##0.00"/>
            </x14:dxf>
          </x14:cfRule>
          <x14:cfRule type="expression" priority="2798" id="{6FA62D7E-D705-45A0-B3C8-1CC4458CDABF}">
            <xm:f>'FX Card'!$F$1=3</xm:f>
            <x14:dxf>
              <numFmt numFmtId="169" formatCode="\A\U\ &quot;$&quot;\ #,##0.00"/>
            </x14:dxf>
          </x14:cfRule>
          <x14:cfRule type="expression" priority="2799" id="{07ECCD25-CF2C-4F60-88C0-4C2C4A5E0257}">
            <xm:f>'FX Card'!$F$1=2</xm:f>
            <x14:dxf>
              <numFmt numFmtId="182" formatCode="\A\R\ &quot;$&quot;#,##0.00"/>
            </x14:dxf>
          </x14:cfRule>
          <x14:cfRule type="expression" priority="2800" id="{00E0E48A-0DB7-4F5A-971D-FAA664C2530D}">
            <xm:f>'FX Card'!$F$1=1</xm:f>
            <x14:dxf>
              <numFmt numFmtId="166" formatCode="&quot;$&quot;#,##0.00"/>
            </x14:dxf>
          </x14:cfRule>
          <xm:sqref>AS157:BA157</xm:sqref>
        </x14:conditionalFormatting>
        <x14:conditionalFormatting xmlns:xm="http://schemas.microsoft.com/office/excel/2006/main">
          <x14:cfRule type="expression" priority="2751" id="{E0CD236B-ADBC-49C8-A181-BA6DCF878E94}">
            <xm:f>'FX Card'!$F$1=25</xm:f>
            <x14:dxf>
              <numFmt numFmtId="183" formatCode="\R\ #,##0.00"/>
            </x14:dxf>
          </x14:cfRule>
          <x14:cfRule type="expression" priority="2752" id="{0B2D36CB-3ADD-4DB7-B7E8-30FA685C9E86}">
            <xm:f>'FX Card'!$F$1=24</xm:f>
            <x14:dxf>
              <numFmt numFmtId="180" formatCode="\T\W\ &quot;$&quot;\ #,##0.00"/>
            </x14:dxf>
          </x14:cfRule>
          <x14:cfRule type="expression" priority="2753" id="{3DC61A5E-F8EF-47D2-B925-1E74B05D2173}">
            <xm:f>'FX Card'!$F$1=23</xm:f>
            <x14:dxf>
              <numFmt numFmtId="199" formatCode="#,##0.00\ [$₺-41F]"/>
            </x14:dxf>
          </x14:cfRule>
          <x14:cfRule type="expression" priority="2754" id="{E08FBFFA-BEC7-433A-8D10-E877A69F0309}">
            <xm:f>'FX Card'!$F$1=22</xm:f>
            <x14:dxf>
              <numFmt numFmtId="173" formatCode="\k\r\ #,##0.00"/>
            </x14:dxf>
          </x14:cfRule>
          <x14:cfRule type="expression" priority="2755" id="{7781D280-D46B-4EAA-89C1-F160D8F1F172}">
            <xm:f>'FX Card'!$F$1=21</xm:f>
            <x14:dxf>
              <numFmt numFmtId="197" formatCode="\﷼\ #,##0.000"/>
            </x14:dxf>
          </x14:cfRule>
          <x14:cfRule type="expression" priority="2756" id="{504D972C-7632-49E8-93F8-B2998FADEF64}">
            <xm:f>'FX Card'!$F$1=20</xm:f>
            <x14:dxf>
              <numFmt numFmtId="181" formatCode="\р\у\б\ #,##0.00"/>
            </x14:dxf>
          </x14:cfRule>
          <x14:cfRule type="expression" priority="2757" id="{3700F24C-C2F7-4302-8081-B16EB19DAD27}">
            <xm:f>'FX Card'!$F$1=19</xm:f>
            <x14:dxf>
              <numFmt numFmtId="196" formatCode="\M\X\ &quot;$&quot;\ #,##0.00"/>
            </x14:dxf>
          </x14:cfRule>
          <x14:cfRule type="expression" priority="2758" id="{0D94881F-4CDC-452C-ADF3-D9E751F0EFD2}">
            <xm:f>'FX Card'!$F$1=18</xm:f>
            <x14:dxf>
              <numFmt numFmtId="195" formatCode="[$RM-43E]#,##0.00"/>
            </x14:dxf>
          </x14:cfRule>
          <x14:cfRule type="expression" priority="2759" id="{EAA7DACB-278F-4865-95B1-3F85FEDA64A6}">
            <xm:f>'FX Card'!$F$1=17</xm:f>
            <x14:dxf>
              <numFmt numFmtId="198" formatCode="\N\Z\ &quot;$&quot;\ #,##0.00"/>
            </x14:dxf>
          </x14:cfRule>
          <x14:cfRule type="expression" priority="2760" id="{DE571BF6-7DDB-4BBC-9F19-AA7BEF648D67}">
            <xm:f>'FX Card'!$F$1=16</xm:f>
            <x14:dxf>
              <numFmt numFmtId="173" formatCode="\k\r\ #,##0.00"/>
            </x14:dxf>
          </x14:cfRule>
          <x14:cfRule type="expression" priority="2761" id="{2F2A68ED-7D9E-4721-A80C-54D9D123CF6B}">
            <xm:f>'FX Card'!$F$1=15</xm:f>
            <x14:dxf>
              <numFmt numFmtId="179" formatCode="[$₩-412]#,##0.00"/>
            </x14:dxf>
          </x14:cfRule>
          <x14:cfRule type="expression" priority="2762" id="{E77FF6CD-E845-434E-9035-E71FC6A31100}">
            <xm:f>'FX Card'!$F$1=14</xm:f>
            <x14:dxf>
              <numFmt numFmtId="178" formatCode="[$¥-411]#,##0.00"/>
            </x14:dxf>
          </x14:cfRule>
          <x14:cfRule type="expression" priority="2763" id="{8EB385B4-893C-4705-91BC-D3651C54B9C4}">
            <xm:f>'FX Card'!$F$1=13</xm:f>
            <x14:dxf>
              <numFmt numFmtId="206" formatCode="[$₹-445]\ #,##0.00"/>
            </x14:dxf>
          </x14:cfRule>
          <x14:cfRule type="expression" priority="2764" id="{07219E88-F974-4978-96B1-277976936D5F}">
            <xm:f>'FX Card'!$F$1=12</xm:f>
            <x14:dxf>
              <numFmt numFmtId="176" formatCode="\R\p\ #,##0.00"/>
            </x14:dxf>
          </x14:cfRule>
          <x14:cfRule type="expression" priority="2765" id="{9C313E65-B89E-482A-A0FB-0D78FE23BA07}">
            <xm:f>'FX Card'!$F$1=11</xm:f>
            <x14:dxf>
              <numFmt numFmtId="194" formatCode="\H\K\ &quot;$&quot;\ #,##0.00"/>
            </x14:dxf>
          </x14:cfRule>
          <x14:cfRule type="expression" priority="2766" id="{0CA2901E-9AB9-4D3A-AF80-5A333E461B62}">
            <xm:f>'FX Card'!$F$1=10</xm:f>
            <x14:dxf>
              <numFmt numFmtId="175" formatCode="[$£-809]#,##0.00"/>
            </x14:dxf>
          </x14:cfRule>
          <x14:cfRule type="expression" priority="2767" id="{8D03C236-4E2C-40F7-951F-8D6B1FCA375F}">
            <xm:f>'FX Card'!$F$1=9</xm:f>
            <x14:dxf>
              <numFmt numFmtId="174" formatCode="[$€-2]\ #,##0.00"/>
            </x14:dxf>
          </x14:cfRule>
          <x14:cfRule type="expression" priority="2768" id="{B586440C-2815-4D25-87C0-DE0E969E0C7B}">
            <xm:f>'FX Card'!$F$1=8</xm:f>
            <x14:dxf>
              <numFmt numFmtId="173" formatCode="\k\r\ #,##0.00"/>
            </x14:dxf>
          </x14:cfRule>
          <x14:cfRule type="expression" priority="2769" id="{582E7754-AC2B-48DF-A7CD-67B27D11B78E}">
            <xm:f>'FX Card'!$F$1=7</xm:f>
            <x14:dxf>
              <numFmt numFmtId="172" formatCode="[$¥-804]#,##0.00"/>
            </x14:dxf>
          </x14:cfRule>
          <x14:cfRule type="expression" priority="2770" id="{8B1299C8-A174-44BC-9B92-2497B5280B43}">
            <xm:f>'FX Card'!$F$1=6</xm:f>
            <x14:dxf>
              <numFmt numFmtId="171" formatCode="\F\r\ #,##0.00"/>
            </x14:dxf>
          </x14:cfRule>
          <x14:cfRule type="expression" priority="2771" id="{4224CF03-70D8-4725-B9D4-778AE60B3686}">
            <xm:f>'FX Card'!$F$1=5</xm:f>
            <x14:dxf>
              <numFmt numFmtId="170" formatCode="\C\A\ &quot;$&quot;\ #,##0.00"/>
            </x14:dxf>
          </x14:cfRule>
          <x14:cfRule type="expression" priority="2772" id="{941F5A39-B474-43F0-8ADD-7930EDE7BB3A}">
            <xm:f>'FX Card'!$F$1=4</xm:f>
            <x14:dxf>
              <numFmt numFmtId="192" formatCode="[$R$-416]\ #,##0.00"/>
            </x14:dxf>
          </x14:cfRule>
          <x14:cfRule type="expression" priority="2773" id="{AAEDD2FE-9952-4FF5-88D9-52BE6A2B071B}">
            <xm:f>'FX Card'!$F$1=3</xm:f>
            <x14:dxf>
              <numFmt numFmtId="169" formatCode="\A\U\ &quot;$&quot;\ #,##0.00"/>
            </x14:dxf>
          </x14:cfRule>
          <x14:cfRule type="expression" priority="2774" id="{56C839BC-9222-464A-AC9E-F914B2833D3C}">
            <xm:f>'FX Card'!$F$1=2</xm:f>
            <x14:dxf>
              <numFmt numFmtId="182" formatCode="\A\R\ &quot;$&quot;#,##0.00"/>
            </x14:dxf>
          </x14:cfRule>
          <x14:cfRule type="expression" priority="2775" id="{A0AB31E7-AF49-4EE4-B7F9-70C7A5221FB1}">
            <xm:f>'FX Card'!$F$1=1</xm:f>
            <x14:dxf>
              <numFmt numFmtId="166" formatCode="&quot;$&quot;#,##0.00"/>
            </x14:dxf>
          </x14:cfRule>
          <xm:sqref>AS861:BA866 AX867:BA867 AS906:BA906</xm:sqref>
        </x14:conditionalFormatting>
        <x14:conditionalFormatting xmlns:xm="http://schemas.microsoft.com/office/excel/2006/main">
          <x14:cfRule type="expression" priority="2726" id="{C1679905-BDFD-458D-A391-5231BF46EF2E}">
            <xm:f>'FX Card'!$F$1=25</xm:f>
            <x14:dxf>
              <numFmt numFmtId="183" formatCode="\R\ #,##0.00"/>
            </x14:dxf>
          </x14:cfRule>
          <x14:cfRule type="expression" priority="2727" id="{6AB7C2BD-451D-4402-A56B-819F05B55809}">
            <xm:f>'FX Card'!$F$1=24</xm:f>
            <x14:dxf>
              <numFmt numFmtId="180" formatCode="\T\W\ &quot;$&quot;\ #,##0.00"/>
            </x14:dxf>
          </x14:cfRule>
          <x14:cfRule type="expression" priority="2728" id="{3D27DE46-EEC3-4F29-99C3-37578EDB396F}">
            <xm:f>'FX Card'!$F$1=23</xm:f>
            <x14:dxf>
              <numFmt numFmtId="199" formatCode="#,##0.00\ [$₺-41F]"/>
            </x14:dxf>
          </x14:cfRule>
          <x14:cfRule type="expression" priority="2729" id="{FC06E9CE-E008-4EA1-800F-74F806444BF3}">
            <xm:f>'FX Card'!$F$1=22</xm:f>
            <x14:dxf>
              <numFmt numFmtId="173" formatCode="\k\r\ #,##0.00"/>
            </x14:dxf>
          </x14:cfRule>
          <x14:cfRule type="expression" priority="2730" id="{7BEA2401-3359-4372-A6E1-4BB5931C776A}">
            <xm:f>'FX Card'!$F$1=21</xm:f>
            <x14:dxf>
              <numFmt numFmtId="197" formatCode="\﷼\ #,##0.000"/>
            </x14:dxf>
          </x14:cfRule>
          <x14:cfRule type="expression" priority="2731" id="{5A407BFC-64B6-43A1-9F30-F03066C0A983}">
            <xm:f>'FX Card'!$F$1=20</xm:f>
            <x14:dxf>
              <numFmt numFmtId="181" formatCode="\р\у\б\ #,##0.00"/>
            </x14:dxf>
          </x14:cfRule>
          <x14:cfRule type="expression" priority="2732" id="{CC8EBB8D-CAB5-4562-BCB1-A4755D9DC127}">
            <xm:f>'FX Card'!$F$1=19</xm:f>
            <x14:dxf>
              <numFmt numFmtId="196" formatCode="\M\X\ &quot;$&quot;\ #,##0.00"/>
            </x14:dxf>
          </x14:cfRule>
          <x14:cfRule type="expression" priority="2733" id="{0028547C-816C-4EA4-82F3-10E20B22D98F}">
            <xm:f>'FX Card'!$F$1=18</xm:f>
            <x14:dxf>
              <numFmt numFmtId="195" formatCode="[$RM-43E]#,##0.00"/>
            </x14:dxf>
          </x14:cfRule>
          <x14:cfRule type="expression" priority="2734" id="{99C9695C-08F7-4C82-92ED-83CCDF073431}">
            <xm:f>'FX Card'!$F$1=17</xm:f>
            <x14:dxf>
              <numFmt numFmtId="198" formatCode="\N\Z\ &quot;$&quot;\ #,##0.00"/>
            </x14:dxf>
          </x14:cfRule>
          <x14:cfRule type="expression" priority="2735" id="{94543CAD-87E1-453B-A0D0-DADFFDD636E5}">
            <xm:f>'FX Card'!$F$1=16</xm:f>
            <x14:dxf>
              <numFmt numFmtId="173" formatCode="\k\r\ #,##0.00"/>
            </x14:dxf>
          </x14:cfRule>
          <x14:cfRule type="expression" priority="2736" id="{B9AEF07A-B708-4E18-A558-6BFB4C309193}">
            <xm:f>'FX Card'!$F$1=15</xm:f>
            <x14:dxf>
              <numFmt numFmtId="179" formatCode="[$₩-412]#,##0.00"/>
            </x14:dxf>
          </x14:cfRule>
          <x14:cfRule type="expression" priority="2737" id="{C10513CE-17B1-41EA-A5D0-9C2030EED621}">
            <xm:f>'FX Card'!$F$1=14</xm:f>
            <x14:dxf>
              <numFmt numFmtId="178" formatCode="[$¥-411]#,##0.00"/>
            </x14:dxf>
          </x14:cfRule>
          <x14:cfRule type="expression" priority="2738" id="{A9A23BE9-28D3-4C5B-8773-A74A4AB21595}">
            <xm:f>'FX Card'!$F$1=13</xm:f>
            <x14:dxf>
              <numFmt numFmtId="206" formatCode="[$₹-445]\ #,##0.00"/>
            </x14:dxf>
          </x14:cfRule>
          <x14:cfRule type="expression" priority="2739" id="{4E5FF3BE-0483-482C-A284-79082F4467A1}">
            <xm:f>'FX Card'!$F$1=12</xm:f>
            <x14:dxf>
              <numFmt numFmtId="176" formatCode="\R\p\ #,##0.00"/>
            </x14:dxf>
          </x14:cfRule>
          <x14:cfRule type="expression" priority="2740" id="{27745486-275D-43DC-A9B6-5CD29E64B43C}">
            <xm:f>'FX Card'!$F$1=11</xm:f>
            <x14:dxf>
              <numFmt numFmtId="194" formatCode="\H\K\ &quot;$&quot;\ #,##0.00"/>
            </x14:dxf>
          </x14:cfRule>
          <x14:cfRule type="expression" priority="2741" id="{273269DA-6C4F-4072-993D-A6AE59D509A6}">
            <xm:f>'FX Card'!$F$1=10</xm:f>
            <x14:dxf>
              <numFmt numFmtId="175" formatCode="[$£-809]#,##0.00"/>
            </x14:dxf>
          </x14:cfRule>
          <x14:cfRule type="expression" priority="2742" id="{8DA8EDC1-69E5-4758-AE78-CFCEB4CAB30D}">
            <xm:f>'FX Card'!$F$1=9</xm:f>
            <x14:dxf>
              <numFmt numFmtId="174" formatCode="[$€-2]\ #,##0.00"/>
            </x14:dxf>
          </x14:cfRule>
          <x14:cfRule type="expression" priority="2743" id="{08B2E374-780B-44F5-A381-08EF48DCD7B0}">
            <xm:f>'FX Card'!$F$1=8</xm:f>
            <x14:dxf>
              <numFmt numFmtId="173" formatCode="\k\r\ #,##0.00"/>
            </x14:dxf>
          </x14:cfRule>
          <x14:cfRule type="expression" priority="2744" id="{FEE51E79-854F-464C-8B20-8B1AA2A847D3}">
            <xm:f>'FX Card'!$F$1=7</xm:f>
            <x14:dxf>
              <numFmt numFmtId="172" formatCode="[$¥-804]#,##0.00"/>
            </x14:dxf>
          </x14:cfRule>
          <x14:cfRule type="expression" priority="2745" id="{ED8D2E10-79D9-453A-9D8F-0B7719B1DB08}">
            <xm:f>'FX Card'!$F$1=6</xm:f>
            <x14:dxf>
              <numFmt numFmtId="171" formatCode="\F\r\ #,##0.00"/>
            </x14:dxf>
          </x14:cfRule>
          <x14:cfRule type="expression" priority="2746" id="{B67E39E3-7760-476C-8C17-7CAA11479F0C}">
            <xm:f>'FX Card'!$F$1=5</xm:f>
            <x14:dxf>
              <numFmt numFmtId="170" formatCode="\C\A\ &quot;$&quot;\ #,##0.00"/>
            </x14:dxf>
          </x14:cfRule>
          <x14:cfRule type="expression" priority="2747" id="{DFE91990-E1CF-4602-A0FD-3A368320E51D}">
            <xm:f>'FX Card'!$F$1=4</xm:f>
            <x14:dxf>
              <numFmt numFmtId="192" formatCode="[$R$-416]\ #,##0.00"/>
            </x14:dxf>
          </x14:cfRule>
          <x14:cfRule type="expression" priority="2748" id="{D8C98D28-D7F5-4063-BE83-0E29BA44C436}">
            <xm:f>'FX Card'!$F$1=3</xm:f>
            <x14:dxf>
              <numFmt numFmtId="169" formatCode="\A\U\ &quot;$&quot;\ #,##0.00"/>
            </x14:dxf>
          </x14:cfRule>
          <x14:cfRule type="expression" priority="2749" id="{C950B173-0949-41EB-952F-294265CF1482}">
            <xm:f>'FX Card'!$F$1=2</xm:f>
            <x14:dxf>
              <numFmt numFmtId="182" formatCode="\A\R\ &quot;$&quot;#,##0.00"/>
            </x14:dxf>
          </x14:cfRule>
          <x14:cfRule type="expression" priority="2750" id="{F739A9C9-D66C-49E7-81AD-581762E5EEEE}">
            <xm:f>'FX Card'!$F$1=1</xm:f>
            <x14:dxf>
              <numFmt numFmtId="166" formatCode="&quot;$&quot;#,##0.00"/>
            </x14:dxf>
          </x14:cfRule>
          <xm:sqref>AX402:BA402</xm:sqref>
        </x14:conditionalFormatting>
        <x14:conditionalFormatting xmlns:xm="http://schemas.microsoft.com/office/excel/2006/main">
          <x14:cfRule type="expression" priority="2701" id="{777B2354-F3E9-46B1-89A7-20E7A7F096D1}">
            <xm:f>'FX Card'!$F$1=25</xm:f>
            <x14:dxf>
              <numFmt numFmtId="183" formatCode="\R\ #,##0.00"/>
            </x14:dxf>
          </x14:cfRule>
          <x14:cfRule type="expression" priority="2702" id="{D4394C05-853A-43EC-B3A6-E361FA906032}">
            <xm:f>'FX Card'!$F$1=24</xm:f>
            <x14:dxf>
              <numFmt numFmtId="180" formatCode="\T\W\ &quot;$&quot;\ #,##0.00"/>
            </x14:dxf>
          </x14:cfRule>
          <x14:cfRule type="expression" priority="2703" id="{EA9CA44B-DE09-454D-820E-6FCF26C2E603}">
            <xm:f>'FX Card'!$F$1=23</xm:f>
            <x14:dxf>
              <numFmt numFmtId="199" formatCode="#,##0.00\ [$₺-41F]"/>
            </x14:dxf>
          </x14:cfRule>
          <x14:cfRule type="expression" priority="2704" id="{3D09E2D3-FF8E-4299-9768-6BFD5BB944A3}">
            <xm:f>'FX Card'!$F$1=22</xm:f>
            <x14:dxf>
              <numFmt numFmtId="173" formatCode="\k\r\ #,##0.00"/>
            </x14:dxf>
          </x14:cfRule>
          <x14:cfRule type="expression" priority="2705" id="{BD789C4D-22B2-4A89-92FB-133780CBA911}">
            <xm:f>'FX Card'!$F$1=21</xm:f>
            <x14:dxf>
              <numFmt numFmtId="197" formatCode="\﷼\ #,##0.000"/>
            </x14:dxf>
          </x14:cfRule>
          <x14:cfRule type="expression" priority="2706" id="{EA16AE03-851F-4751-AA04-2243F8785167}">
            <xm:f>'FX Card'!$F$1=20</xm:f>
            <x14:dxf>
              <numFmt numFmtId="181" formatCode="\р\у\б\ #,##0.00"/>
            </x14:dxf>
          </x14:cfRule>
          <x14:cfRule type="expression" priority="2707" id="{B41AFB44-FF87-4580-89F4-418F390A4E28}">
            <xm:f>'FX Card'!$F$1=19</xm:f>
            <x14:dxf>
              <numFmt numFmtId="196" formatCode="\M\X\ &quot;$&quot;\ #,##0.00"/>
            </x14:dxf>
          </x14:cfRule>
          <x14:cfRule type="expression" priority="2708" id="{6FD49198-570A-4308-8748-2258CFD1D157}">
            <xm:f>'FX Card'!$F$1=18</xm:f>
            <x14:dxf>
              <numFmt numFmtId="195" formatCode="[$RM-43E]#,##0.00"/>
            </x14:dxf>
          </x14:cfRule>
          <x14:cfRule type="expression" priority="2709" id="{DF968993-3D74-4215-AF32-5C9FC637F417}">
            <xm:f>'FX Card'!$F$1=17</xm:f>
            <x14:dxf>
              <numFmt numFmtId="198" formatCode="\N\Z\ &quot;$&quot;\ #,##0.00"/>
            </x14:dxf>
          </x14:cfRule>
          <x14:cfRule type="expression" priority="2710" id="{675342FB-F82D-48BA-BB38-7B3BB2000A82}">
            <xm:f>'FX Card'!$F$1=16</xm:f>
            <x14:dxf>
              <numFmt numFmtId="173" formatCode="\k\r\ #,##0.00"/>
            </x14:dxf>
          </x14:cfRule>
          <x14:cfRule type="expression" priority="2711" id="{9AD28592-158C-4ED4-AB0C-D96806F950AB}">
            <xm:f>'FX Card'!$F$1=15</xm:f>
            <x14:dxf>
              <numFmt numFmtId="179" formatCode="[$₩-412]#,##0.00"/>
            </x14:dxf>
          </x14:cfRule>
          <x14:cfRule type="expression" priority="2712" id="{73E4C02D-25AA-4BF9-A0FA-B82C1C3546D5}">
            <xm:f>'FX Card'!$F$1=14</xm:f>
            <x14:dxf>
              <numFmt numFmtId="178" formatCode="[$¥-411]#,##0.00"/>
            </x14:dxf>
          </x14:cfRule>
          <x14:cfRule type="expression" priority="2713" id="{A3717CE3-E43C-49B1-8C11-CEE0CA7AAB51}">
            <xm:f>'FX Card'!$F$1=13</xm:f>
            <x14:dxf>
              <numFmt numFmtId="206" formatCode="[$₹-445]\ #,##0.00"/>
            </x14:dxf>
          </x14:cfRule>
          <x14:cfRule type="expression" priority="2714" id="{71D657D3-5CA2-4BD1-8C43-BBCCE65DE1C8}">
            <xm:f>'FX Card'!$F$1=12</xm:f>
            <x14:dxf>
              <numFmt numFmtId="176" formatCode="\R\p\ #,##0.00"/>
            </x14:dxf>
          </x14:cfRule>
          <x14:cfRule type="expression" priority="2715" id="{A1C4B916-1A4D-4AE9-B34F-4AC999FC2757}">
            <xm:f>'FX Card'!$F$1=11</xm:f>
            <x14:dxf>
              <numFmt numFmtId="194" formatCode="\H\K\ &quot;$&quot;\ #,##0.00"/>
            </x14:dxf>
          </x14:cfRule>
          <x14:cfRule type="expression" priority="2716" id="{F52B8243-427D-4F0E-9142-08B70D387BE5}">
            <xm:f>'FX Card'!$F$1=10</xm:f>
            <x14:dxf>
              <numFmt numFmtId="175" formatCode="[$£-809]#,##0.00"/>
            </x14:dxf>
          </x14:cfRule>
          <x14:cfRule type="expression" priority="2717" id="{BCB4593E-5A57-4C9D-942A-5B9C70223BF4}">
            <xm:f>'FX Card'!$F$1=9</xm:f>
            <x14:dxf>
              <numFmt numFmtId="174" formatCode="[$€-2]\ #,##0.00"/>
            </x14:dxf>
          </x14:cfRule>
          <x14:cfRule type="expression" priority="2718" id="{F0182BB4-E617-4F86-BB0A-2179C303A88C}">
            <xm:f>'FX Card'!$F$1=8</xm:f>
            <x14:dxf>
              <numFmt numFmtId="173" formatCode="\k\r\ #,##0.00"/>
            </x14:dxf>
          </x14:cfRule>
          <x14:cfRule type="expression" priority="2719" id="{85B61A88-B442-483F-BACA-4096A83039B0}">
            <xm:f>'FX Card'!$F$1=7</xm:f>
            <x14:dxf>
              <numFmt numFmtId="172" formatCode="[$¥-804]#,##0.00"/>
            </x14:dxf>
          </x14:cfRule>
          <x14:cfRule type="expression" priority="2720" id="{5529F234-893E-4926-84AB-84597F461831}">
            <xm:f>'FX Card'!$F$1=6</xm:f>
            <x14:dxf>
              <numFmt numFmtId="171" formatCode="\F\r\ #,##0.00"/>
            </x14:dxf>
          </x14:cfRule>
          <x14:cfRule type="expression" priority="2721" id="{82360763-EC6D-449D-AB9F-8F1A297D6554}">
            <xm:f>'FX Card'!$F$1=5</xm:f>
            <x14:dxf>
              <numFmt numFmtId="170" formatCode="\C\A\ &quot;$&quot;\ #,##0.00"/>
            </x14:dxf>
          </x14:cfRule>
          <x14:cfRule type="expression" priority="2722" id="{672AB5FD-690C-42DE-BD37-8CCF780831A4}">
            <xm:f>'FX Card'!$F$1=4</xm:f>
            <x14:dxf>
              <numFmt numFmtId="192" formatCode="[$R$-416]\ #,##0.00"/>
            </x14:dxf>
          </x14:cfRule>
          <x14:cfRule type="expression" priority="2723" id="{DC9783DF-5B8A-4B10-8451-D12527B22C01}">
            <xm:f>'FX Card'!$F$1=3</xm:f>
            <x14:dxf>
              <numFmt numFmtId="169" formatCode="\A\U\ &quot;$&quot;\ #,##0.00"/>
            </x14:dxf>
          </x14:cfRule>
          <x14:cfRule type="expression" priority="2724" id="{B789A29D-A53C-48E8-9324-F5B4DC4A9A8D}">
            <xm:f>'FX Card'!$F$1=2</xm:f>
            <x14:dxf>
              <numFmt numFmtId="182" formatCode="\A\R\ &quot;$&quot;#,##0.00"/>
            </x14:dxf>
          </x14:cfRule>
          <x14:cfRule type="expression" priority="2725" id="{C3B2BB51-08CF-4B3F-8672-BB6D00009E98}">
            <xm:f>'FX Card'!$F$1=1</xm:f>
            <x14:dxf>
              <numFmt numFmtId="166" formatCode="&quot;$&quot;#,##0.00"/>
            </x14:dxf>
          </x14:cfRule>
          <xm:sqref>AS474:BA474 AX473:BA473</xm:sqref>
        </x14:conditionalFormatting>
        <x14:conditionalFormatting xmlns:xm="http://schemas.microsoft.com/office/excel/2006/main">
          <x14:cfRule type="expression" priority="2676" id="{0679E700-7B9E-4E76-9C6C-35E35C5B61AA}">
            <xm:f>'FX Card'!$F$1=25</xm:f>
            <x14:dxf>
              <numFmt numFmtId="183" formatCode="\R\ #,##0.00"/>
            </x14:dxf>
          </x14:cfRule>
          <x14:cfRule type="expression" priority="2677" id="{7C11585B-04E7-4B77-9B06-EFB100DBFFB1}">
            <xm:f>'FX Card'!$F$1=24</xm:f>
            <x14:dxf>
              <numFmt numFmtId="180" formatCode="\T\W\ &quot;$&quot;\ #,##0.00"/>
            </x14:dxf>
          </x14:cfRule>
          <x14:cfRule type="expression" priority="2678" id="{9E86FB30-8EBF-4A9D-91C6-A93ADF45D331}">
            <xm:f>'FX Card'!$F$1=23</xm:f>
            <x14:dxf>
              <numFmt numFmtId="199" formatCode="#,##0.00\ [$₺-41F]"/>
            </x14:dxf>
          </x14:cfRule>
          <x14:cfRule type="expression" priority="2679" id="{C6B06E9B-0DAE-46E9-AD26-5C2171E7C8C8}">
            <xm:f>'FX Card'!$F$1=22</xm:f>
            <x14:dxf>
              <numFmt numFmtId="173" formatCode="\k\r\ #,##0.00"/>
            </x14:dxf>
          </x14:cfRule>
          <x14:cfRule type="expression" priority="2680" id="{071DD0C4-6DFB-4A10-BFCA-3C8667E311EF}">
            <xm:f>'FX Card'!$F$1=21</xm:f>
            <x14:dxf>
              <numFmt numFmtId="197" formatCode="\﷼\ #,##0.000"/>
            </x14:dxf>
          </x14:cfRule>
          <x14:cfRule type="expression" priority="2681" id="{38EA70CD-EFC3-417A-8827-5FAD7C2CE3B1}">
            <xm:f>'FX Card'!$F$1=20</xm:f>
            <x14:dxf>
              <numFmt numFmtId="181" formatCode="\р\у\б\ #,##0.00"/>
            </x14:dxf>
          </x14:cfRule>
          <x14:cfRule type="expression" priority="2682" id="{EEDFF021-491E-4F90-B091-226289CBB5F0}">
            <xm:f>'FX Card'!$F$1=19</xm:f>
            <x14:dxf>
              <numFmt numFmtId="196" formatCode="\M\X\ &quot;$&quot;\ #,##0.00"/>
            </x14:dxf>
          </x14:cfRule>
          <x14:cfRule type="expression" priority="2683" id="{4C44F954-1B45-4B89-9191-7F3A6CBDF0A0}">
            <xm:f>'FX Card'!$F$1=18</xm:f>
            <x14:dxf>
              <numFmt numFmtId="195" formatCode="[$RM-43E]#,##0.00"/>
            </x14:dxf>
          </x14:cfRule>
          <x14:cfRule type="expression" priority="2684" id="{F7F6B018-E51A-4873-AD08-70F68B0A64BF}">
            <xm:f>'FX Card'!$F$1=17</xm:f>
            <x14:dxf>
              <numFmt numFmtId="198" formatCode="\N\Z\ &quot;$&quot;\ #,##0.00"/>
            </x14:dxf>
          </x14:cfRule>
          <x14:cfRule type="expression" priority="2685" id="{0933E6E4-3049-40B4-B976-42EB0CAD6EB4}">
            <xm:f>'FX Card'!$F$1=16</xm:f>
            <x14:dxf>
              <numFmt numFmtId="173" formatCode="\k\r\ #,##0.00"/>
            </x14:dxf>
          </x14:cfRule>
          <x14:cfRule type="expression" priority="2686" id="{658D133E-7F9C-445E-86BC-8F61A46AF06A}">
            <xm:f>'FX Card'!$F$1=15</xm:f>
            <x14:dxf>
              <numFmt numFmtId="179" formatCode="[$₩-412]#,##0.00"/>
            </x14:dxf>
          </x14:cfRule>
          <x14:cfRule type="expression" priority="2687" id="{290CB2AD-D23D-4D71-87AD-2241BF70212E}">
            <xm:f>'FX Card'!$F$1=14</xm:f>
            <x14:dxf>
              <numFmt numFmtId="178" formatCode="[$¥-411]#,##0.00"/>
            </x14:dxf>
          </x14:cfRule>
          <x14:cfRule type="expression" priority="2688" id="{A95BEF28-9C7E-446E-B230-77F9BBC06AB1}">
            <xm:f>'FX Card'!$F$1=13</xm:f>
            <x14:dxf>
              <numFmt numFmtId="206" formatCode="[$₹-445]\ #,##0.00"/>
            </x14:dxf>
          </x14:cfRule>
          <x14:cfRule type="expression" priority="2689" id="{5303F16A-2886-49F4-92DD-3316D68D6A0C}">
            <xm:f>'FX Card'!$F$1=12</xm:f>
            <x14:dxf>
              <numFmt numFmtId="176" formatCode="\R\p\ #,##0.00"/>
            </x14:dxf>
          </x14:cfRule>
          <x14:cfRule type="expression" priority="2690" id="{EF45646C-1B1A-45FD-AA91-09EC0A25A24D}">
            <xm:f>'FX Card'!$F$1=11</xm:f>
            <x14:dxf>
              <numFmt numFmtId="194" formatCode="\H\K\ &quot;$&quot;\ #,##0.00"/>
            </x14:dxf>
          </x14:cfRule>
          <x14:cfRule type="expression" priority="2691" id="{2F28C95C-694E-4281-B957-55A1AFE71A52}">
            <xm:f>'FX Card'!$F$1=10</xm:f>
            <x14:dxf>
              <numFmt numFmtId="175" formatCode="[$£-809]#,##0.00"/>
            </x14:dxf>
          </x14:cfRule>
          <x14:cfRule type="expression" priority="2692" id="{3A6B0E02-A8DC-40C3-A65F-B30A46886E20}">
            <xm:f>'FX Card'!$F$1=9</xm:f>
            <x14:dxf>
              <numFmt numFmtId="174" formatCode="[$€-2]\ #,##0.00"/>
            </x14:dxf>
          </x14:cfRule>
          <x14:cfRule type="expression" priority="2693" id="{3298D969-7A4D-4482-BA24-3EA39024B848}">
            <xm:f>'FX Card'!$F$1=8</xm:f>
            <x14:dxf>
              <numFmt numFmtId="173" formatCode="\k\r\ #,##0.00"/>
            </x14:dxf>
          </x14:cfRule>
          <x14:cfRule type="expression" priority="2694" id="{2CBA035D-8A7F-4D1D-A94A-B9AE20FDEA6F}">
            <xm:f>'FX Card'!$F$1=7</xm:f>
            <x14:dxf>
              <numFmt numFmtId="172" formatCode="[$¥-804]#,##0.00"/>
            </x14:dxf>
          </x14:cfRule>
          <x14:cfRule type="expression" priority="2695" id="{D4054876-9DE2-4DEA-BEB2-8B4A2865BC64}">
            <xm:f>'FX Card'!$F$1=6</xm:f>
            <x14:dxf>
              <numFmt numFmtId="171" formatCode="\F\r\ #,##0.00"/>
            </x14:dxf>
          </x14:cfRule>
          <x14:cfRule type="expression" priority="2696" id="{69BCE35D-E1A1-488D-AB6D-968F50E01BEB}">
            <xm:f>'FX Card'!$F$1=5</xm:f>
            <x14:dxf>
              <numFmt numFmtId="170" formatCode="\C\A\ &quot;$&quot;\ #,##0.00"/>
            </x14:dxf>
          </x14:cfRule>
          <x14:cfRule type="expression" priority="2697" id="{DCBA92E8-DE10-4601-8CFE-5209EB5B9DA7}">
            <xm:f>'FX Card'!$F$1=4</xm:f>
            <x14:dxf>
              <numFmt numFmtId="192" formatCode="[$R$-416]\ #,##0.00"/>
            </x14:dxf>
          </x14:cfRule>
          <x14:cfRule type="expression" priority="2698" id="{C69FA481-161F-483D-911F-27DA8A5EAF05}">
            <xm:f>'FX Card'!$F$1=3</xm:f>
            <x14:dxf>
              <numFmt numFmtId="169" formatCode="\A\U\ &quot;$&quot;\ #,##0.00"/>
            </x14:dxf>
          </x14:cfRule>
          <x14:cfRule type="expression" priority="2699" id="{1F82E8A1-3516-4139-931E-DEEDCCC63070}">
            <xm:f>'FX Card'!$F$1=2</xm:f>
            <x14:dxf>
              <numFmt numFmtId="182" formatCode="\A\R\ &quot;$&quot;#,##0.00"/>
            </x14:dxf>
          </x14:cfRule>
          <x14:cfRule type="expression" priority="2700" id="{DD4AEED7-2C97-4DCD-8FB9-6C07C39D8F5B}">
            <xm:f>'FX Card'!$F$1=1</xm:f>
            <x14:dxf>
              <numFmt numFmtId="166" formatCode="&quot;$&quot;#,##0.00"/>
            </x14:dxf>
          </x14:cfRule>
          <xm:sqref>AS473:AW473</xm:sqref>
        </x14:conditionalFormatting>
        <x14:conditionalFormatting xmlns:xm="http://schemas.microsoft.com/office/excel/2006/main">
          <x14:cfRule type="expression" priority="2651" id="{624B736A-3413-422D-BFBC-4CC1C17EDBF8}">
            <xm:f>'FX Card'!$F$1=25</xm:f>
            <x14:dxf>
              <numFmt numFmtId="183" formatCode="\R\ #,##0.00"/>
            </x14:dxf>
          </x14:cfRule>
          <x14:cfRule type="expression" priority="2652" id="{4DB3F1E8-84A3-4ACE-AA26-9B0D05999F26}">
            <xm:f>'FX Card'!$F$1=24</xm:f>
            <x14:dxf>
              <numFmt numFmtId="180" formatCode="\T\W\ &quot;$&quot;\ #,##0.00"/>
            </x14:dxf>
          </x14:cfRule>
          <x14:cfRule type="expression" priority="2653" id="{F81A854E-3A4B-46D3-98B9-83DAE4CCBAE4}">
            <xm:f>'FX Card'!$F$1=23</xm:f>
            <x14:dxf>
              <numFmt numFmtId="199" formatCode="#,##0.00\ [$₺-41F]"/>
            </x14:dxf>
          </x14:cfRule>
          <x14:cfRule type="expression" priority="2654" id="{842D1386-8BD7-4B64-9307-C9F4DCF05BB2}">
            <xm:f>'FX Card'!$F$1=22</xm:f>
            <x14:dxf>
              <numFmt numFmtId="173" formatCode="\k\r\ #,##0.00"/>
            </x14:dxf>
          </x14:cfRule>
          <x14:cfRule type="expression" priority="2655" id="{01D3B8F4-7D67-4AE2-8379-420A7DB88E2B}">
            <xm:f>'FX Card'!$F$1=21</xm:f>
            <x14:dxf>
              <numFmt numFmtId="197" formatCode="\﷼\ #,##0.000"/>
            </x14:dxf>
          </x14:cfRule>
          <x14:cfRule type="expression" priority="2656" id="{E3963E91-5BAD-48EC-9F1D-32A1C3BF67B2}">
            <xm:f>'FX Card'!$F$1=20</xm:f>
            <x14:dxf>
              <numFmt numFmtId="181" formatCode="\р\у\б\ #,##0.00"/>
            </x14:dxf>
          </x14:cfRule>
          <x14:cfRule type="expression" priority="2657" id="{E75C4396-FD2F-4232-97EB-9C1C96127B30}">
            <xm:f>'FX Card'!$F$1=19</xm:f>
            <x14:dxf>
              <numFmt numFmtId="196" formatCode="\M\X\ &quot;$&quot;\ #,##0.00"/>
            </x14:dxf>
          </x14:cfRule>
          <x14:cfRule type="expression" priority="2658" id="{774499A5-501F-40C1-8994-A557ADCC8388}">
            <xm:f>'FX Card'!$F$1=18</xm:f>
            <x14:dxf>
              <numFmt numFmtId="195" formatCode="[$RM-43E]#,##0.00"/>
            </x14:dxf>
          </x14:cfRule>
          <x14:cfRule type="expression" priority="2659" id="{EA7C0E83-7394-4FB3-90E2-C1FED70A7C96}">
            <xm:f>'FX Card'!$F$1=17</xm:f>
            <x14:dxf>
              <numFmt numFmtId="198" formatCode="\N\Z\ &quot;$&quot;\ #,##0.00"/>
            </x14:dxf>
          </x14:cfRule>
          <x14:cfRule type="expression" priority="2660" id="{6E93055B-C77B-406E-A8F0-6A3EBC485ECB}">
            <xm:f>'FX Card'!$F$1=16</xm:f>
            <x14:dxf>
              <numFmt numFmtId="173" formatCode="\k\r\ #,##0.00"/>
            </x14:dxf>
          </x14:cfRule>
          <x14:cfRule type="expression" priority="2661" id="{BC23B46C-6BE2-496B-9927-E38BDA63D8B7}">
            <xm:f>'FX Card'!$F$1=15</xm:f>
            <x14:dxf>
              <numFmt numFmtId="179" formatCode="[$₩-412]#,##0.00"/>
            </x14:dxf>
          </x14:cfRule>
          <x14:cfRule type="expression" priority="2662" id="{E57D20EE-EC59-4966-8FF3-F2F6F802525C}">
            <xm:f>'FX Card'!$F$1=14</xm:f>
            <x14:dxf>
              <numFmt numFmtId="178" formatCode="[$¥-411]#,##0.00"/>
            </x14:dxf>
          </x14:cfRule>
          <x14:cfRule type="expression" priority="2663" id="{77627265-8EA6-46D0-8DCF-17176A7D2FE5}">
            <xm:f>'FX Card'!$F$1=13</xm:f>
            <x14:dxf>
              <numFmt numFmtId="206" formatCode="[$₹-445]\ #,##0.00"/>
            </x14:dxf>
          </x14:cfRule>
          <x14:cfRule type="expression" priority="2664" id="{5200420C-356C-4E44-A9A1-ADA7C9A100A9}">
            <xm:f>'FX Card'!$F$1=12</xm:f>
            <x14:dxf>
              <numFmt numFmtId="176" formatCode="\R\p\ #,##0.00"/>
            </x14:dxf>
          </x14:cfRule>
          <x14:cfRule type="expression" priority="2665" id="{405C25CB-CCF5-438D-9304-5A9EB4B464F7}">
            <xm:f>'FX Card'!$F$1=11</xm:f>
            <x14:dxf>
              <numFmt numFmtId="194" formatCode="\H\K\ &quot;$&quot;\ #,##0.00"/>
            </x14:dxf>
          </x14:cfRule>
          <x14:cfRule type="expression" priority="2666" id="{6547AB36-1AE5-411E-B306-F76AE8321281}">
            <xm:f>'FX Card'!$F$1=10</xm:f>
            <x14:dxf>
              <numFmt numFmtId="175" formatCode="[$£-809]#,##0.00"/>
            </x14:dxf>
          </x14:cfRule>
          <x14:cfRule type="expression" priority="2667" id="{0F708667-076A-4412-83F2-479BB620D8B7}">
            <xm:f>'FX Card'!$F$1=9</xm:f>
            <x14:dxf>
              <numFmt numFmtId="174" formatCode="[$€-2]\ #,##0.00"/>
            </x14:dxf>
          </x14:cfRule>
          <x14:cfRule type="expression" priority="2668" id="{5D5A5D13-8E63-4F5C-880B-6680AA5DD189}">
            <xm:f>'FX Card'!$F$1=8</xm:f>
            <x14:dxf>
              <numFmt numFmtId="173" formatCode="\k\r\ #,##0.00"/>
            </x14:dxf>
          </x14:cfRule>
          <x14:cfRule type="expression" priority="2669" id="{EA7B45EF-4DAD-4268-BFA7-6B4965413C06}">
            <xm:f>'FX Card'!$F$1=7</xm:f>
            <x14:dxf>
              <numFmt numFmtId="172" formatCode="[$¥-804]#,##0.00"/>
            </x14:dxf>
          </x14:cfRule>
          <x14:cfRule type="expression" priority="2670" id="{9ADA27CB-6971-4CD9-9AEA-D9C21053E7D5}">
            <xm:f>'FX Card'!$F$1=6</xm:f>
            <x14:dxf>
              <numFmt numFmtId="171" formatCode="\F\r\ #,##0.00"/>
            </x14:dxf>
          </x14:cfRule>
          <x14:cfRule type="expression" priority="2671" id="{31D31B19-8708-4EBD-AA40-20B9DCA384B6}">
            <xm:f>'FX Card'!$F$1=5</xm:f>
            <x14:dxf>
              <numFmt numFmtId="170" formatCode="\C\A\ &quot;$&quot;\ #,##0.00"/>
            </x14:dxf>
          </x14:cfRule>
          <x14:cfRule type="expression" priority="2672" id="{F54DBB57-2D81-4868-8B01-3E794210A586}">
            <xm:f>'FX Card'!$F$1=4</xm:f>
            <x14:dxf>
              <numFmt numFmtId="192" formatCode="[$R$-416]\ #,##0.00"/>
            </x14:dxf>
          </x14:cfRule>
          <x14:cfRule type="expression" priority="2673" id="{2E83EE68-AAF0-47B3-8996-7B09FE9187A4}">
            <xm:f>'FX Card'!$F$1=3</xm:f>
            <x14:dxf>
              <numFmt numFmtId="169" formatCode="\A\U\ &quot;$&quot;\ #,##0.00"/>
            </x14:dxf>
          </x14:cfRule>
          <x14:cfRule type="expression" priority="2674" id="{A0BC4266-074E-4059-90B1-F19C05660A63}">
            <xm:f>'FX Card'!$F$1=2</xm:f>
            <x14:dxf>
              <numFmt numFmtId="182" formatCode="\A\R\ &quot;$&quot;#,##0.00"/>
            </x14:dxf>
          </x14:cfRule>
          <x14:cfRule type="expression" priority="2675" id="{FC693D34-7EE7-467C-AEF7-392879995978}">
            <xm:f>'FX Card'!$F$1=1</xm:f>
            <x14:dxf>
              <numFmt numFmtId="166" formatCode="&quot;$&quot;#,##0.00"/>
            </x14:dxf>
          </x14:cfRule>
          <xm:sqref>AG474</xm:sqref>
        </x14:conditionalFormatting>
        <x14:conditionalFormatting xmlns:xm="http://schemas.microsoft.com/office/excel/2006/main">
          <x14:cfRule type="expression" priority="2626" id="{F832817C-FCD0-4CE3-87E5-1EAF353B4D70}">
            <xm:f>'FX Card'!$F$1=25</xm:f>
            <x14:dxf>
              <numFmt numFmtId="183" formatCode="\R\ #,##0.00"/>
            </x14:dxf>
          </x14:cfRule>
          <x14:cfRule type="expression" priority="2627" id="{60179B8B-9C94-4557-A26F-47B29F0B1FF9}">
            <xm:f>'FX Card'!$F$1=24</xm:f>
            <x14:dxf>
              <numFmt numFmtId="180" formatCode="\T\W\ &quot;$&quot;\ #,##0.00"/>
            </x14:dxf>
          </x14:cfRule>
          <x14:cfRule type="expression" priority="2628" id="{0677F459-6E15-4016-92B3-F25FE5141E51}">
            <xm:f>'FX Card'!$F$1=23</xm:f>
            <x14:dxf>
              <numFmt numFmtId="199" formatCode="#,##0.00\ [$₺-41F]"/>
            </x14:dxf>
          </x14:cfRule>
          <x14:cfRule type="expression" priority="2629" id="{5F725C46-9981-4517-BCFF-DAAE43F6B1E5}">
            <xm:f>'FX Card'!$F$1=22</xm:f>
            <x14:dxf>
              <numFmt numFmtId="173" formatCode="\k\r\ #,##0.00"/>
            </x14:dxf>
          </x14:cfRule>
          <x14:cfRule type="expression" priority="2630" id="{57A53B6C-D55A-40AE-A262-BD6CB6AECBFC}">
            <xm:f>'FX Card'!$F$1=21</xm:f>
            <x14:dxf>
              <numFmt numFmtId="197" formatCode="\﷼\ #,##0.000"/>
            </x14:dxf>
          </x14:cfRule>
          <x14:cfRule type="expression" priority="2631" id="{A93B7428-BFBC-43FB-A6F6-30E62D639E36}">
            <xm:f>'FX Card'!$F$1=20</xm:f>
            <x14:dxf>
              <numFmt numFmtId="181" formatCode="\р\у\б\ #,##0.00"/>
            </x14:dxf>
          </x14:cfRule>
          <x14:cfRule type="expression" priority="2632" id="{11AA7081-9BBC-422A-A8E6-274ADB10FCC0}">
            <xm:f>'FX Card'!$F$1=19</xm:f>
            <x14:dxf>
              <numFmt numFmtId="196" formatCode="\M\X\ &quot;$&quot;\ #,##0.00"/>
            </x14:dxf>
          </x14:cfRule>
          <x14:cfRule type="expression" priority="2633" id="{81B32C2F-DF14-4FF5-A474-B4462FC3A69B}">
            <xm:f>'FX Card'!$F$1=18</xm:f>
            <x14:dxf>
              <numFmt numFmtId="195" formatCode="[$RM-43E]#,##0.00"/>
            </x14:dxf>
          </x14:cfRule>
          <x14:cfRule type="expression" priority="2634" id="{33CEA089-CA94-4443-B4B8-ABE214F0E549}">
            <xm:f>'FX Card'!$F$1=17</xm:f>
            <x14:dxf>
              <numFmt numFmtId="198" formatCode="\N\Z\ &quot;$&quot;\ #,##0.00"/>
            </x14:dxf>
          </x14:cfRule>
          <x14:cfRule type="expression" priority="2635" id="{5D68A1FC-6B7A-4E42-94C9-E005EE66E6BC}">
            <xm:f>'FX Card'!$F$1=16</xm:f>
            <x14:dxf>
              <numFmt numFmtId="173" formatCode="\k\r\ #,##0.00"/>
            </x14:dxf>
          </x14:cfRule>
          <x14:cfRule type="expression" priority="2636" id="{15D97828-301C-42D0-A9DF-1855A07AEF95}">
            <xm:f>'FX Card'!$F$1=15</xm:f>
            <x14:dxf>
              <numFmt numFmtId="179" formatCode="[$₩-412]#,##0.00"/>
            </x14:dxf>
          </x14:cfRule>
          <x14:cfRule type="expression" priority="2637" id="{721B2382-A47D-4D21-9B66-7DAC78F77797}">
            <xm:f>'FX Card'!$F$1=14</xm:f>
            <x14:dxf>
              <numFmt numFmtId="178" formatCode="[$¥-411]#,##0.00"/>
            </x14:dxf>
          </x14:cfRule>
          <x14:cfRule type="expression" priority="2638" id="{4A0079D6-E7FE-4AB8-BCA5-33AD5C56D8D1}">
            <xm:f>'FX Card'!$F$1=13</xm:f>
            <x14:dxf>
              <numFmt numFmtId="206" formatCode="[$₹-445]\ #,##0.00"/>
            </x14:dxf>
          </x14:cfRule>
          <x14:cfRule type="expression" priority="2639" id="{0F488A62-BCF5-418D-82C2-45424E42E602}">
            <xm:f>'FX Card'!$F$1=12</xm:f>
            <x14:dxf>
              <numFmt numFmtId="176" formatCode="\R\p\ #,##0.00"/>
            </x14:dxf>
          </x14:cfRule>
          <x14:cfRule type="expression" priority="2640" id="{3DC9234E-F508-47DF-AB6F-9CBD784460EE}">
            <xm:f>'FX Card'!$F$1=11</xm:f>
            <x14:dxf>
              <numFmt numFmtId="194" formatCode="\H\K\ &quot;$&quot;\ #,##0.00"/>
            </x14:dxf>
          </x14:cfRule>
          <x14:cfRule type="expression" priority="2641" id="{9DE2C124-11E5-4422-9030-A7A2E91A2950}">
            <xm:f>'FX Card'!$F$1=10</xm:f>
            <x14:dxf>
              <numFmt numFmtId="175" formatCode="[$£-809]#,##0.00"/>
            </x14:dxf>
          </x14:cfRule>
          <x14:cfRule type="expression" priority="2642" id="{1D2CE119-6582-4E68-994E-0A7165E02D1F}">
            <xm:f>'FX Card'!$F$1=9</xm:f>
            <x14:dxf>
              <numFmt numFmtId="174" formatCode="[$€-2]\ #,##0.00"/>
            </x14:dxf>
          </x14:cfRule>
          <x14:cfRule type="expression" priority="2643" id="{70E114B6-8589-4C7A-872C-033D56EEB3C3}">
            <xm:f>'FX Card'!$F$1=8</xm:f>
            <x14:dxf>
              <numFmt numFmtId="173" formatCode="\k\r\ #,##0.00"/>
            </x14:dxf>
          </x14:cfRule>
          <x14:cfRule type="expression" priority="2644" id="{4B7D8589-D2CE-43B7-ADE3-FEB686A905F2}">
            <xm:f>'FX Card'!$F$1=7</xm:f>
            <x14:dxf>
              <numFmt numFmtId="172" formatCode="[$¥-804]#,##0.00"/>
            </x14:dxf>
          </x14:cfRule>
          <x14:cfRule type="expression" priority="2645" id="{85896F6B-85EF-4802-A22A-7654CF192D7C}">
            <xm:f>'FX Card'!$F$1=6</xm:f>
            <x14:dxf>
              <numFmt numFmtId="171" formatCode="\F\r\ #,##0.00"/>
            </x14:dxf>
          </x14:cfRule>
          <x14:cfRule type="expression" priority="2646" id="{71B3E4D5-30CB-401A-AF0A-C5855E107311}">
            <xm:f>'FX Card'!$F$1=5</xm:f>
            <x14:dxf>
              <numFmt numFmtId="170" formatCode="\C\A\ &quot;$&quot;\ #,##0.00"/>
            </x14:dxf>
          </x14:cfRule>
          <x14:cfRule type="expression" priority="2647" id="{EF21340D-A861-4FF4-93AC-3FE568801BA5}">
            <xm:f>'FX Card'!$F$1=4</xm:f>
            <x14:dxf>
              <numFmt numFmtId="192" formatCode="[$R$-416]\ #,##0.00"/>
            </x14:dxf>
          </x14:cfRule>
          <x14:cfRule type="expression" priority="2648" id="{D6F48133-1212-4450-BF42-B26887DA0F39}">
            <xm:f>'FX Card'!$F$1=3</xm:f>
            <x14:dxf>
              <numFmt numFmtId="169" formatCode="\A\U\ &quot;$&quot;\ #,##0.00"/>
            </x14:dxf>
          </x14:cfRule>
          <x14:cfRule type="expression" priority="2649" id="{1A109C66-D9A8-4795-983F-23B47EB3406B}">
            <xm:f>'FX Card'!$F$1=2</xm:f>
            <x14:dxf>
              <numFmt numFmtId="182" formatCode="\A\R\ &quot;$&quot;#,##0.00"/>
            </x14:dxf>
          </x14:cfRule>
          <x14:cfRule type="expression" priority="2650" id="{31ADDF6B-E535-48EC-A9B9-2206FC1EFA9D}">
            <xm:f>'FX Card'!$F$1=1</xm:f>
            <x14:dxf>
              <numFmt numFmtId="166" formatCode="&quot;$&quot;#,##0.00"/>
            </x14:dxf>
          </x14:cfRule>
          <xm:sqref>AS476:BA476 AX475:BA475</xm:sqref>
        </x14:conditionalFormatting>
        <x14:conditionalFormatting xmlns:xm="http://schemas.microsoft.com/office/excel/2006/main">
          <x14:cfRule type="expression" priority="2601" id="{896B2AB1-EB01-4A25-A1DC-33A4D035570E}">
            <xm:f>'FX Card'!$F$1=25</xm:f>
            <x14:dxf>
              <numFmt numFmtId="183" formatCode="\R\ #,##0.00"/>
            </x14:dxf>
          </x14:cfRule>
          <x14:cfRule type="expression" priority="2602" id="{88BF2F69-BF5A-4996-BA3A-C35FB11082B1}">
            <xm:f>'FX Card'!$F$1=24</xm:f>
            <x14:dxf>
              <numFmt numFmtId="180" formatCode="\T\W\ &quot;$&quot;\ #,##0.00"/>
            </x14:dxf>
          </x14:cfRule>
          <x14:cfRule type="expression" priority="2603" id="{5BCDEBAA-9974-4774-889E-359F534B3BF9}">
            <xm:f>'FX Card'!$F$1=23</xm:f>
            <x14:dxf>
              <numFmt numFmtId="199" formatCode="#,##0.00\ [$₺-41F]"/>
            </x14:dxf>
          </x14:cfRule>
          <x14:cfRule type="expression" priority="2604" id="{D9C7A644-05FC-48C3-8DCA-D43E6A9E475E}">
            <xm:f>'FX Card'!$F$1=22</xm:f>
            <x14:dxf>
              <numFmt numFmtId="173" formatCode="\k\r\ #,##0.00"/>
            </x14:dxf>
          </x14:cfRule>
          <x14:cfRule type="expression" priority="2605" id="{5CDC2678-29D2-4A98-834A-D22B3CF2C698}">
            <xm:f>'FX Card'!$F$1=21</xm:f>
            <x14:dxf>
              <numFmt numFmtId="197" formatCode="\﷼\ #,##0.000"/>
            </x14:dxf>
          </x14:cfRule>
          <x14:cfRule type="expression" priority="2606" id="{879FF81F-DDF7-486B-8445-2923C8B5FE7A}">
            <xm:f>'FX Card'!$F$1=20</xm:f>
            <x14:dxf>
              <numFmt numFmtId="181" formatCode="\р\у\б\ #,##0.00"/>
            </x14:dxf>
          </x14:cfRule>
          <x14:cfRule type="expression" priority="2607" id="{086F3E77-8F2B-4CCD-B23B-5206357F325D}">
            <xm:f>'FX Card'!$F$1=19</xm:f>
            <x14:dxf>
              <numFmt numFmtId="196" formatCode="\M\X\ &quot;$&quot;\ #,##0.00"/>
            </x14:dxf>
          </x14:cfRule>
          <x14:cfRule type="expression" priority="2608" id="{AE614B93-3C4C-48E4-AEE9-BE2339904314}">
            <xm:f>'FX Card'!$F$1=18</xm:f>
            <x14:dxf>
              <numFmt numFmtId="195" formatCode="[$RM-43E]#,##0.00"/>
            </x14:dxf>
          </x14:cfRule>
          <x14:cfRule type="expression" priority="2609" id="{DB2FD6B7-E9AA-4B42-81E2-08D135B549F4}">
            <xm:f>'FX Card'!$F$1=17</xm:f>
            <x14:dxf>
              <numFmt numFmtId="198" formatCode="\N\Z\ &quot;$&quot;\ #,##0.00"/>
            </x14:dxf>
          </x14:cfRule>
          <x14:cfRule type="expression" priority="2610" id="{9ACE69E8-C744-4DF4-BB6C-904EEAA458F9}">
            <xm:f>'FX Card'!$F$1=16</xm:f>
            <x14:dxf>
              <numFmt numFmtId="173" formatCode="\k\r\ #,##0.00"/>
            </x14:dxf>
          </x14:cfRule>
          <x14:cfRule type="expression" priority="2611" id="{100F3A88-E2BD-47EB-B6AF-FF166E6DFC02}">
            <xm:f>'FX Card'!$F$1=15</xm:f>
            <x14:dxf>
              <numFmt numFmtId="179" formatCode="[$₩-412]#,##0.00"/>
            </x14:dxf>
          </x14:cfRule>
          <x14:cfRule type="expression" priority="2612" id="{15578474-6BF2-41F9-BFAF-A320F4FFFB5D}">
            <xm:f>'FX Card'!$F$1=14</xm:f>
            <x14:dxf>
              <numFmt numFmtId="178" formatCode="[$¥-411]#,##0.00"/>
            </x14:dxf>
          </x14:cfRule>
          <x14:cfRule type="expression" priority="2613" id="{A8F7A881-F046-4B96-A78B-A0375121CED7}">
            <xm:f>'FX Card'!$F$1=13</xm:f>
            <x14:dxf>
              <numFmt numFmtId="206" formatCode="[$₹-445]\ #,##0.00"/>
            </x14:dxf>
          </x14:cfRule>
          <x14:cfRule type="expression" priority="2614" id="{21EE777C-323B-42C9-93DC-3B02EF040398}">
            <xm:f>'FX Card'!$F$1=12</xm:f>
            <x14:dxf>
              <numFmt numFmtId="176" formatCode="\R\p\ #,##0.00"/>
            </x14:dxf>
          </x14:cfRule>
          <x14:cfRule type="expression" priority="2615" id="{145EC93C-6F10-4336-968D-418C3995B999}">
            <xm:f>'FX Card'!$F$1=11</xm:f>
            <x14:dxf>
              <numFmt numFmtId="194" formatCode="\H\K\ &quot;$&quot;\ #,##0.00"/>
            </x14:dxf>
          </x14:cfRule>
          <x14:cfRule type="expression" priority="2616" id="{72E14D4E-B827-4652-BD1C-D3070C2D948B}">
            <xm:f>'FX Card'!$F$1=10</xm:f>
            <x14:dxf>
              <numFmt numFmtId="175" formatCode="[$£-809]#,##0.00"/>
            </x14:dxf>
          </x14:cfRule>
          <x14:cfRule type="expression" priority="2617" id="{FB4F9991-CA7D-4A7C-AE17-333E0087C5A2}">
            <xm:f>'FX Card'!$F$1=9</xm:f>
            <x14:dxf>
              <numFmt numFmtId="174" formatCode="[$€-2]\ #,##0.00"/>
            </x14:dxf>
          </x14:cfRule>
          <x14:cfRule type="expression" priority="2618" id="{FCC52E54-6937-4518-B617-FF4642AE8DE9}">
            <xm:f>'FX Card'!$F$1=8</xm:f>
            <x14:dxf>
              <numFmt numFmtId="173" formatCode="\k\r\ #,##0.00"/>
            </x14:dxf>
          </x14:cfRule>
          <x14:cfRule type="expression" priority="2619" id="{67D296BC-BD8E-433B-A9BD-EB69EFA9D218}">
            <xm:f>'FX Card'!$F$1=7</xm:f>
            <x14:dxf>
              <numFmt numFmtId="172" formatCode="[$¥-804]#,##0.00"/>
            </x14:dxf>
          </x14:cfRule>
          <x14:cfRule type="expression" priority="2620" id="{9B78EB4B-31C4-4F92-82EF-8C5A4083E128}">
            <xm:f>'FX Card'!$F$1=6</xm:f>
            <x14:dxf>
              <numFmt numFmtId="171" formatCode="\F\r\ #,##0.00"/>
            </x14:dxf>
          </x14:cfRule>
          <x14:cfRule type="expression" priority="2621" id="{B5DF4D34-A563-40A2-B7B4-84B81F0A9E5D}">
            <xm:f>'FX Card'!$F$1=5</xm:f>
            <x14:dxf>
              <numFmt numFmtId="170" formatCode="\C\A\ &quot;$&quot;\ #,##0.00"/>
            </x14:dxf>
          </x14:cfRule>
          <x14:cfRule type="expression" priority="2622" id="{C70EC2BF-C00C-440D-A820-B63A0E50CF3C}">
            <xm:f>'FX Card'!$F$1=4</xm:f>
            <x14:dxf>
              <numFmt numFmtId="192" formatCode="[$R$-416]\ #,##0.00"/>
            </x14:dxf>
          </x14:cfRule>
          <x14:cfRule type="expression" priority="2623" id="{A99551A9-E5A3-4744-A9EC-A1EFDB748393}">
            <xm:f>'FX Card'!$F$1=3</xm:f>
            <x14:dxf>
              <numFmt numFmtId="169" formatCode="\A\U\ &quot;$&quot;\ #,##0.00"/>
            </x14:dxf>
          </x14:cfRule>
          <x14:cfRule type="expression" priority="2624" id="{A33ACDAB-E087-47ED-B2E4-1432E89C649A}">
            <xm:f>'FX Card'!$F$1=2</xm:f>
            <x14:dxf>
              <numFmt numFmtId="182" formatCode="\A\R\ &quot;$&quot;#,##0.00"/>
            </x14:dxf>
          </x14:cfRule>
          <x14:cfRule type="expression" priority="2625" id="{93CA6A9F-AB4F-459B-A958-BC325648E7B7}">
            <xm:f>'FX Card'!$F$1=1</xm:f>
            <x14:dxf>
              <numFmt numFmtId="166" formatCode="&quot;$&quot;#,##0.00"/>
            </x14:dxf>
          </x14:cfRule>
          <xm:sqref>AS475:AW475</xm:sqref>
        </x14:conditionalFormatting>
        <x14:conditionalFormatting xmlns:xm="http://schemas.microsoft.com/office/excel/2006/main">
          <x14:cfRule type="expression" priority="2576" id="{AF0CCEDF-2B9E-4D75-AD1C-03D8E2E311E5}">
            <xm:f>'FX Card'!$F$1=25</xm:f>
            <x14:dxf>
              <numFmt numFmtId="183" formatCode="\R\ #,##0.00"/>
            </x14:dxf>
          </x14:cfRule>
          <x14:cfRule type="expression" priority="2577" id="{84E1DC9C-9FE9-47CD-8CF7-974E925ECE21}">
            <xm:f>'FX Card'!$F$1=24</xm:f>
            <x14:dxf>
              <numFmt numFmtId="180" formatCode="\T\W\ &quot;$&quot;\ #,##0.00"/>
            </x14:dxf>
          </x14:cfRule>
          <x14:cfRule type="expression" priority="2578" id="{A09042DA-D876-41A5-A570-35DC2A030C10}">
            <xm:f>'FX Card'!$F$1=23</xm:f>
            <x14:dxf>
              <numFmt numFmtId="199" formatCode="#,##0.00\ [$₺-41F]"/>
            </x14:dxf>
          </x14:cfRule>
          <x14:cfRule type="expression" priority="2579" id="{515EF1AB-A540-4648-B560-C22FD0507E28}">
            <xm:f>'FX Card'!$F$1=22</xm:f>
            <x14:dxf>
              <numFmt numFmtId="173" formatCode="\k\r\ #,##0.00"/>
            </x14:dxf>
          </x14:cfRule>
          <x14:cfRule type="expression" priority="2580" id="{B0E88062-29E5-4F40-8754-7A5F87AD93C0}">
            <xm:f>'FX Card'!$F$1=21</xm:f>
            <x14:dxf>
              <numFmt numFmtId="197" formatCode="\﷼\ #,##0.000"/>
            </x14:dxf>
          </x14:cfRule>
          <x14:cfRule type="expression" priority="2581" id="{B5BD7F0C-34B3-457C-833F-18245C60645A}">
            <xm:f>'FX Card'!$F$1=20</xm:f>
            <x14:dxf>
              <numFmt numFmtId="181" formatCode="\р\у\б\ #,##0.00"/>
            </x14:dxf>
          </x14:cfRule>
          <x14:cfRule type="expression" priority="2582" id="{20D5041F-1627-4691-9623-EF1D33ECF749}">
            <xm:f>'FX Card'!$F$1=19</xm:f>
            <x14:dxf>
              <numFmt numFmtId="196" formatCode="\M\X\ &quot;$&quot;\ #,##0.00"/>
            </x14:dxf>
          </x14:cfRule>
          <x14:cfRule type="expression" priority="2583" id="{9D6B1547-0A5D-47BB-BF0F-EE4FFEECA565}">
            <xm:f>'FX Card'!$F$1=18</xm:f>
            <x14:dxf>
              <numFmt numFmtId="195" formatCode="[$RM-43E]#,##0.00"/>
            </x14:dxf>
          </x14:cfRule>
          <x14:cfRule type="expression" priority="2584" id="{585EF4B6-CEFE-4FA4-988D-2D581E497880}">
            <xm:f>'FX Card'!$F$1=17</xm:f>
            <x14:dxf>
              <numFmt numFmtId="198" formatCode="\N\Z\ &quot;$&quot;\ #,##0.00"/>
            </x14:dxf>
          </x14:cfRule>
          <x14:cfRule type="expression" priority="2585" id="{37D364F8-7E6E-489B-A095-E0478937D82A}">
            <xm:f>'FX Card'!$F$1=16</xm:f>
            <x14:dxf>
              <numFmt numFmtId="173" formatCode="\k\r\ #,##0.00"/>
            </x14:dxf>
          </x14:cfRule>
          <x14:cfRule type="expression" priority="2586" id="{DEB69284-1D8D-44D1-ADAB-95294C9EA33D}">
            <xm:f>'FX Card'!$F$1=15</xm:f>
            <x14:dxf>
              <numFmt numFmtId="179" formatCode="[$₩-412]#,##0.00"/>
            </x14:dxf>
          </x14:cfRule>
          <x14:cfRule type="expression" priority="2587" id="{DF1AA86D-44A2-4202-82E3-DF8B19FB0734}">
            <xm:f>'FX Card'!$F$1=14</xm:f>
            <x14:dxf>
              <numFmt numFmtId="178" formatCode="[$¥-411]#,##0.00"/>
            </x14:dxf>
          </x14:cfRule>
          <x14:cfRule type="expression" priority="2588" id="{1AAEC742-4EB3-4207-ABC3-B97F1C0C7647}">
            <xm:f>'FX Card'!$F$1=13</xm:f>
            <x14:dxf>
              <numFmt numFmtId="206" formatCode="[$₹-445]\ #,##0.00"/>
            </x14:dxf>
          </x14:cfRule>
          <x14:cfRule type="expression" priority="2589" id="{9045753A-BC44-4DBE-9FC0-EF39DFF7426D}">
            <xm:f>'FX Card'!$F$1=12</xm:f>
            <x14:dxf>
              <numFmt numFmtId="176" formatCode="\R\p\ #,##0.00"/>
            </x14:dxf>
          </x14:cfRule>
          <x14:cfRule type="expression" priority="2590" id="{48DA155B-386D-471A-AE3C-C77A5E783B25}">
            <xm:f>'FX Card'!$F$1=11</xm:f>
            <x14:dxf>
              <numFmt numFmtId="194" formatCode="\H\K\ &quot;$&quot;\ #,##0.00"/>
            </x14:dxf>
          </x14:cfRule>
          <x14:cfRule type="expression" priority="2591" id="{750754D1-210E-4EE4-8B12-7306A7FABC02}">
            <xm:f>'FX Card'!$F$1=10</xm:f>
            <x14:dxf>
              <numFmt numFmtId="175" formatCode="[$£-809]#,##0.00"/>
            </x14:dxf>
          </x14:cfRule>
          <x14:cfRule type="expression" priority="2592" id="{00A157B1-E59C-4D7C-8371-1334E9AE7BFE}">
            <xm:f>'FX Card'!$F$1=9</xm:f>
            <x14:dxf>
              <numFmt numFmtId="174" formatCode="[$€-2]\ #,##0.00"/>
            </x14:dxf>
          </x14:cfRule>
          <x14:cfRule type="expression" priority="2593" id="{3225FBFF-03C7-4A27-8B92-99B3CB600D20}">
            <xm:f>'FX Card'!$F$1=8</xm:f>
            <x14:dxf>
              <numFmt numFmtId="173" formatCode="\k\r\ #,##0.00"/>
            </x14:dxf>
          </x14:cfRule>
          <x14:cfRule type="expression" priority="2594" id="{7066883C-C4DC-4A70-BB4D-3A866E70AA3C}">
            <xm:f>'FX Card'!$F$1=7</xm:f>
            <x14:dxf>
              <numFmt numFmtId="172" formatCode="[$¥-804]#,##0.00"/>
            </x14:dxf>
          </x14:cfRule>
          <x14:cfRule type="expression" priority="2595" id="{685E2ED2-8E4C-4CB4-B412-49D1A211712A}">
            <xm:f>'FX Card'!$F$1=6</xm:f>
            <x14:dxf>
              <numFmt numFmtId="171" formatCode="\F\r\ #,##0.00"/>
            </x14:dxf>
          </x14:cfRule>
          <x14:cfRule type="expression" priority="2596" id="{7D3837E0-BA48-47BA-8ACD-13D560285022}">
            <xm:f>'FX Card'!$F$1=5</xm:f>
            <x14:dxf>
              <numFmt numFmtId="170" formatCode="\C\A\ &quot;$&quot;\ #,##0.00"/>
            </x14:dxf>
          </x14:cfRule>
          <x14:cfRule type="expression" priority="2597" id="{FAE2C6D2-5495-4100-B4DF-71B4FBC4516B}">
            <xm:f>'FX Card'!$F$1=4</xm:f>
            <x14:dxf>
              <numFmt numFmtId="192" formatCode="[$R$-416]\ #,##0.00"/>
            </x14:dxf>
          </x14:cfRule>
          <x14:cfRule type="expression" priority="2598" id="{E895D3F9-0000-4ABD-B649-715339B6245D}">
            <xm:f>'FX Card'!$F$1=3</xm:f>
            <x14:dxf>
              <numFmt numFmtId="169" formatCode="\A\U\ &quot;$&quot;\ #,##0.00"/>
            </x14:dxf>
          </x14:cfRule>
          <x14:cfRule type="expression" priority="2599" id="{468DB7C6-BF66-4ABD-8ED5-C6B3891252CC}">
            <xm:f>'FX Card'!$F$1=2</xm:f>
            <x14:dxf>
              <numFmt numFmtId="182" formatCode="\A\R\ &quot;$&quot;#,##0.00"/>
            </x14:dxf>
          </x14:cfRule>
          <x14:cfRule type="expression" priority="2600" id="{C972E552-750A-403D-9FFE-0E29CBA875D5}">
            <xm:f>'FX Card'!$F$1=1</xm:f>
            <x14:dxf>
              <numFmt numFmtId="166" formatCode="&quot;$&quot;#,##0.00"/>
            </x14:dxf>
          </x14:cfRule>
          <xm:sqref>AG476</xm:sqref>
        </x14:conditionalFormatting>
        <x14:conditionalFormatting xmlns:xm="http://schemas.microsoft.com/office/excel/2006/main">
          <x14:cfRule type="expression" priority="2551" id="{E72C3E13-EDFE-4E91-8682-B0C8F976BBEC}">
            <xm:f>'FX Card'!$F$1=25</xm:f>
            <x14:dxf>
              <numFmt numFmtId="183" formatCode="\R\ #,##0.00"/>
            </x14:dxf>
          </x14:cfRule>
          <x14:cfRule type="expression" priority="2552" id="{BF5DF51A-D706-472E-AE6E-F4140AB1D466}">
            <xm:f>'FX Card'!$F$1=24</xm:f>
            <x14:dxf>
              <numFmt numFmtId="180" formatCode="\T\W\ &quot;$&quot;\ #,##0.00"/>
            </x14:dxf>
          </x14:cfRule>
          <x14:cfRule type="expression" priority="2553" id="{DD013F8D-B9D2-4757-8851-E0A8EAFF4279}">
            <xm:f>'FX Card'!$F$1=23</xm:f>
            <x14:dxf>
              <numFmt numFmtId="199" formatCode="#,##0.00\ [$₺-41F]"/>
            </x14:dxf>
          </x14:cfRule>
          <x14:cfRule type="expression" priority="2554" id="{D08A22C3-3071-4FAF-AB6C-6DC24564BD0F}">
            <xm:f>'FX Card'!$F$1=22</xm:f>
            <x14:dxf>
              <numFmt numFmtId="173" formatCode="\k\r\ #,##0.00"/>
            </x14:dxf>
          </x14:cfRule>
          <x14:cfRule type="expression" priority="2555" id="{443D3EC5-C835-4EC8-81DC-8F9635E335E4}">
            <xm:f>'FX Card'!$F$1=21</xm:f>
            <x14:dxf>
              <numFmt numFmtId="197" formatCode="\﷼\ #,##0.000"/>
            </x14:dxf>
          </x14:cfRule>
          <x14:cfRule type="expression" priority="2556" id="{DEC847C1-A4E7-419F-A380-FB4F0C04988C}">
            <xm:f>'FX Card'!$F$1=20</xm:f>
            <x14:dxf>
              <numFmt numFmtId="181" formatCode="\р\у\б\ #,##0.00"/>
            </x14:dxf>
          </x14:cfRule>
          <x14:cfRule type="expression" priority="2557" id="{F1B84F6C-6D8D-4A36-B83E-1158BA27E4A1}">
            <xm:f>'FX Card'!$F$1=19</xm:f>
            <x14:dxf>
              <numFmt numFmtId="196" formatCode="\M\X\ &quot;$&quot;\ #,##0.00"/>
            </x14:dxf>
          </x14:cfRule>
          <x14:cfRule type="expression" priority="2558" id="{4A5E4B35-08FD-4AA2-B5A5-04AB5DFF27F0}">
            <xm:f>'FX Card'!$F$1=18</xm:f>
            <x14:dxf>
              <numFmt numFmtId="195" formatCode="[$RM-43E]#,##0.00"/>
            </x14:dxf>
          </x14:cfRule>
          <x14:cfRule type="expression" priority="2559" id="{6B31B281-FAA8-4213-AED6-D321D55A06D8}">
            <xm:f>'FX Card'!$F$1=17</xm:f>
            <x14:dxf>
              <numFmt numFmtId="198" formatCode="\N\Z\ &quot;$&quot;\ #,##0.00"/>
            </x14:dxf>
          </x14:cfRule>
          <x14:cfRule type="expression" priority="2560" id="{9806C97C-7EA3-4C9A-85C3-A93442DE07D7}">
            <xm:f>'FX Card'!$F$1=16</xm:f>
            <x14:dxf>
              <numFmt numFmtId="173" formatCode="\k\r\ #,##0.00"/>
            </x14:dxf>
          </x14:cfRule>
          <x14:cfRule type="expression" priority="2561" id="{EE2B04C1-9627-4413-9BDA-312B7712DC1F}">
            <xm:f>'FX Card'!$F$1=15</xm:f>
            <x14:dxf>
              <numFmt numFmtId="179" formatCode="[$₩-412]#,##0.00"/>
            </x14:dxf>
          </x14:cfRule>
          <x14:cfRule type="expression" priority="2562" id="{3D439EF8-8B2E-475F-AB6F-CB07D8C28876}">
            <xm:f>'FX Card'!$F$1=14</xm:f>
            <x14:dxf>
              <numFmt numFmtId="178" formatCode="[$¥-411]#,##0.00"/>
            </x14:dxf>
          </x14:cfRule>
          <x14:cfRule type="expression" priority="2563" id="{F880EF06-9018-433A-961D-A66398EB2D4D}">
            <xm:f>'FX Card'!$F$1=13</xm:f>
            <x14:dxf>
              <numFmt numFmtId="206" formatCode="[$₹-445]\ #,##0.00"/>
            </x14:dxf>
          </x14:cfRule>
          <x14:cfRule type="expression" priority="2564" id="{0055251A-6F15-48D6-85EE-DC3B615711DB}">
            <xm:f>'FX Card'!$F$1=12</xm:f>
            <x14:dxf>
              <numFmt numFmtId="176" formatCode="\R\p\ #,##0.00"/>
            </x14:dxf>
          </x14:cfRule>
          <x14:cfRule type="expression" priority="2565" id="{8C577631-7276-4BDC-A619-B5553E059D47}">
            <xm:f>'FX Card'!$F$1=11</xm:f>
            <x14:dxf>
              <numFmt numFmtId="194" formatCode="\H\K\ &quot;$&quot;\ #,##0.00"/>
            </x14:dxf>
          </x14:cfRule>
          <x14:cfRule type="expression" priority="2566" id="{D60A94C8-67DA-4F87-A710-CE8B5930CA16}">
            <xm:f>'FX Card'!$F$1=10</xm:f>
            <x14:dxf>
              <numFmt numFmtId="175" formatCode="[$£-809]#,##0.00"/>
            </x14:dxf>
          </x14:cfRule>
          <x14:cfRule type="expression" priority="2567" id="{916FF5C2-1207-4AE6-9980-9E583674CFCB}">
            <xm:f>'FX Card'!$F$1=9</xm:f>
            <x14:dxf>
              <numFmt numFmtId="174" formatCode="[$€-2]\ #,##0.00"/>
            </x14:dxf>
          </x14:cfRule>
          <x14:cfRule type="expression" priority="2568" id="{E3136EA7-524A-41EB-ABB9-5BB4BFF0D93D}">
            <xm:f>'FX Card'!$F$1=8</xm:f>
            <x14:dxf>
              <numFmt numFmtId="173" formatCode="\k\r\ #,##0.00"/>
            </x14:dxf>
          </x14:cfRule>
          <x14:cfRule type="expression" priority="2569" id="{B4B0A32A-CFF1-4AF6-808B-49A038AD4864}">
            <xm:f>'FX Card'!$F$1=7</xm:f>
            <x14:dxf>
              <numFmt numFmtId="172" formatCode="[$¥-804]#,##0.00"/>
            </x14:dxf>
          </x14:cfRule>
          <x14:cfRule type="expression" priority="2570" id="{63EFDFD3-7AA7-4D2D-8B33-FA51D528AAA3}">
            <xm:f>'FX Card'!$F$1=6</xm:f>
            <x14:dxf>
              <numFmt numFmtId="171" formatCode="\F\r\ #,##0.00"/>
            </x14:dxf>
          </x14:cfRule>
          <x14:cfRule type="expression" priority="2571" id="{704904D9-8AE7-461C-8E64-A61D2D5E525E}">
            <xm:f>'FX Card'!$F$1=5</xm:f>
            <x14:dxf>
              <numFmt numFmtId="170" formatCode="\C\A\ &quot;$&quot;\ #,##0.00"/>
            </x14:dxf>
          </x14:cfRule>
          <x14:cfRule type="expression" priority="2572" id="{9D4C0EF8-C9DD-488E-8D8C-34620E043D47}">
            <xm:f>'FX Card'!$F$1=4</xm:f>
            <x14:dxf>
              <numFmt numFmtId="192" formatCode="[$R$-416]\ #,##0.00"/>
            </x14:dxf>
          </x14:cfRule>
          <x14:cfRule type="expression" priority="2573" id="{9FA2849D-36E6-40AC-8689-1E20C9219AC9}">
            <xm:f>'FX Card'!$F$1=3</xm:f>
            <x14:dxf>
              <numFmt numFmtId="169" formatCode="\A\U\ &quot;$&quot;\ #,##0.00"/>
            </x14:dxf>
          </x14:cfRule>
          <x14:cfRule type="expression" priority="2574" id="{2AFE0B3E-4E27-493F-9D42-C2729393358A}">
            <xm:f>'FX Card'!$F$1=2</xm:f>
            <x14:dxf>
              <numFmt numFmtId="182" formatCode="\A\R\ &quot;$&quot;#,##0.00"/>
            </x14:dxf>
          </x14:cfRule>
          <x14:cfRule type="expression" priority="2575" id="{2BE878AA-A68B-433A-BF05-BA05AACB8FF2}">
            <xm:f>'FX Card'!$F$1=1</xm:f>
            <x14:dxf>
              <numFmt numFmtId="166" formatCode="&quot;$&quot;#,##0.00"/>
            </x14:dxf>
          </x14:cfRule>
          <xm:sqref>AS232:BA233</xm:sqref>
        </x14:conditionalFormatting>
        <x14:conditionalFormatting xmlns:xm="http://schemas.microsoft.com/office/excel/2006/main">
          <x14:cfRule type="expression" priority="2501" id="{7A31FDDC-11F6-4E9C-8BE3-84208AAF0A58}">
            <xm:f>'FX Card'!$F$1=25</xm:f>
            <x14:dxf>
              <numFmt numFmtId="183" formatCode="\R\ #,##0.00"/>
            </x14:dxf>
          </x14:cfRule>
          <x14:cfRule type="expression" priority="2502" id="{B191B42E-74BC-49BF-A3A3-7C2D53C5AADD}">
            <xm:f>'FX Card'!$F$1=24</xm:f>
            <x14:dxf>
              <numFmt numFmtId="180" formatCode="\T\W\ &quot;$&quot;\ #,##0.00"/>
            </x14:dxf>
          </x14:cfRule>
          <x14:cfRule type="expression" priority="2503" id="{79C1636B-8FF1-490C-BC10-DB9381F385C3}">
            <xm:f>'FX Card'!$F$1=23</xm:f>
            <x14:dxf>
              <numFmt numFmtId="199" formatCode="#,##0.00\ [$₺-41F]"/>
            </x14:dxf>
          </x14:cfRule>
          <x14:cfRule type="expression" priority="2504" id="{1AE33B7E-ED76-489F-B3C3-3BC43B3FB304}">
            <xm:f>'FX Card'!$F$1=22</xm:f>
            <x14:dxf>
              <numFmt numFmtId="173" formatCode="\k\r\ #,##0.00"/>
            </x14:dxf>
          </x14:cfRule>
          <x14:cfRule type="expression" priority="2505" id="{DAD02CD0-642E-44BE-B0BB-0D951AD98188}">
            <xm:f>'FX Card'!$F$1=21</xm:f>
            <x14:dxf>
              <numFmt numFmtId="197" formatCode="\﷼\ #,##0.000"/>
            </x14:dxf>
          </x14:cfRule>
          <x14:cfRule type="expression" priority="2506" id="{25CA0FC9-FBF5-4CFC-9E58-9C15892FAE17}">
            <xm:f>'FX Card'!$F$1=20</xm:f>
            <x14:dxf>
              <numFmt numFmtId="181" formatCode="\р\у\б\ #,##0.00"/>
            </x14:dxf>
          </x14:cfRule>
          <x14:cfRule type="expression" priority="2507" id="{EA7C861E-D586-4A7D-8430-BE6A3BC13981}">
            <xm:f>'FX Card'!$F$1=19</xm:f>
            <x14:dxf>
              <numFmt numFmtId="196" formatCode="\M\X\ &quot;$&quot;\ #,##0.00"/>
            </x14:dxf>
          </x14:cfRule>
          <x14:cfRule type="expression" priority="2508" id="{823BCD52-F93E-41D4-A5B0-40EC8E93970B}">
            <xm:f>'FX Card'!$F$1=18</xm:f>
            <x14:dxf>
              <numFmt numFmtId="195" formatCode="[$RM-43E]#,##0.00"/>
            </x14:dxf>
          </x14:cfRule>
          <x14:cfRule type="expression" priority="2509" id="{A0E2BCF2-532A-4050-84D4-8FDFDEECC91E}">
            <xm:f>'FX Card'!$F$1=17</xm:f>
            <x14:dxf>
              <numFmt numFmtId="198" formatCode="\N\Z\ &quot;$&quot;\ #,##0.00"/>
            </x14:dxf>
          </x14:cfRule>
          <x14:cfRule type="expression" priority="2510" id="{CB5122FD-FFEA-4816-96E1-52A183A898CE}">
            <xm:f>'FX Card'!$F$1=16</xm:f>
            <x14:dxf>
              <numFmt numFmtId="173" formatCode="\k\r\ #,##0.00"/>
            </x14:dxf>
          </x14:cfRule>
          <x14:cfRule type="expression" priority="2511" id="{0DD17632-0434-49BE-8B05-B9E152C55370}">
            <xm:f>'FX Card'!$F$1=15</xm:f>
            <x14:dxf>
              <numFmt numFmtId="179" formatCode="[$₩-412]#,##0.00"/>
            </x14:dxf>
          </x14:cfRule>
          <x14:cfRule type="expression" priority="2512" id="{3B2F2D91-4567-4EE8-BB8B-D119312BBDE3}">
            <xm:f>'FX Card'!$F$1=14</xm:f>
            <x14:dxf>
              <numFmt numFmtId="178" formatCode="[$¥-411]#,##0.00"/>
            </x14:dxf>
          </x14:cfRule>
          <x14:cfRule type="expression" priority="2513" id="{C94BD63C-6487-435A-86B1-A7FCCB0D429B}">
            <xm:f>'FX Card'!$F$1=13</xm:f>
            <x14:dxf>
              <numFmt numFmtId="206" formatCode="[$₹-445]\ #,##0.00"/>
            </x14:dxf>
          </x14:cfRule>
          <x14:cfRule type="expression" priority="2514" id="{D267876C-51F6-4677-B402-BA2F54267D60}">
            <xm:f>'FX Card'!$F$1=12</xm:f>
            <x14:dxf>
              <numFmt numFmtId="176" formatCode="\R\p\ #,##0.00"/>
            </x14:dxf>
          </x14:cfRule>
          <x14:cfRule type="expression" priority="2515" id="{ED4F1A22-D453-4792-987A-C62E5EDF9478}">
            <xm:f>'FX Card'!$F$1=11</xm:f>
            <x14:dxf>
              <numFmt numFmtId="194" formatCode="\H\K\ &quot;$&quot;\ #,##0.00"/>
            </x14:dxf>
          </x14:cfRule>
          <x14:cfRule type="expression" priority="2516" id="{D36E610E-1E8B-4932-A336-FBA18B469B34}">
            <xm:f>'FX Card'!$F$1=10</xm:f>
            <x14:dxf>
              <numFmt numFmtId="175" formatCode="[$£-809]#,##0.00"/>
            </x14:dxf>
          </x14:cfRule>
          <x14:cfRule type="expression" priority="2517" id="{019044DA-B428-4F72-91D2-5E2805807F7F}">
            <xm:f>'FX Card'!$F$1=9</xm:f>
            <x14:dxf>
              <numFmt numFmtId="174" formatCode="[$€-2]\ #,##0.00"/>
            </x14:dxf>
          </x14:cfRule>
          <x14:cfRule type="expression" priority="2518" id="{BFF0EC2A-81D0-4DC0-A6FD-E9879BF25D10}">
            <xm:f>'FX Card'!$F$1=8</xm:f>
            <x14:dxf>
              <numFmt numFmtId="173" formatCode="\k\r\ #,##0.00"/>
            </x14:dxf>
          </x14:cfRule>
          <x14:cfRule type="expression" priority="2519" id="{F7EF93A5-D0D2-46B9-BE5D-5BA359315D6A}">
            <xm:f>'FX Card'!$F$1=7</xm:f>
            <x14:dxf>
              <numFmt numFmtId="172" formatCode="[$¥-804]#,##0.00"/>
            </x14:dxf>
          </x14:cfRule>
          <x14:cfRule type="expression" priority="2520" id="{D8FD99C8-8CFD-48E6-A5C0-4D432AEA5627}">
            <xm:f>'FX Card'!$F$1=6</xm:f>
            <x14:dxf>
              <numFmt numFmtId="171" formatCode="\F\r\ #,##0.00"/>
            </x14:dxf>
          </x14:cfRule>
          <x14:cfRule type="expression" priority="2521" id="{300CF134-E31E-4A12-B229-0C043EAB5926}">
            <xm:f>'FX Card'!$F$1=5</xm:f>
            <x14:dxf>
              <numFmt numFmtId="170" formatCode="\C\A\ &quot;$&quot;\ #,##0.00"/>
            </x14:dxf>
          </x14:cfRule>
          <x14:cfRule type="expression" priority="2522" id="{794CB590-6528-495F-A296-06085A49A576}">
            <xm:f>'FX Card'!$F$1=4</xm:f>
            <x14:dxf>
              <numFmt numFmtId="192" formatCode="[$R$-416]\ #,##0.00"/>
            </x14:dxf>
          </x14:cfRule>
          <x14:cfRule type="expression" priority="2523" id="{032E6972-550D-4879-AF49-539EF3CA6D09}">
            <xm:f>'FX Card'!$F$1=3</xm:f>
            <x14:dxf>
              <numFmt numFmtId="169" formatCode="\A\U\ &quot;$&quot;\ #,##0.00"/>
            </x14:dxf>
          </x14:cfRule>
          <x14:cfRule type="expression" priority="2524" id="{CFE64228-7D0B-425F-AB95-567335FDDD27}">
            <xm:f>'FX Card'!$F$1=2</xm:f>
            <x14:dxf>
              <numFmt numFmtId="182" formatCode="\A\R\ &quot;$&quot;#,##0.00"/>
            </x14:dxf>
          </x14:cfRule>
          <x14:cfRule type="expression" priority="2525" id="{EB5BFF87-7A3C-460A-84CE-DFA50D5AE026}">
            <xm:f>'FX Card'!$F$1=1</xm:f>
            <x14:dxf>
              <numFmt numFmtId="166" formatCode="&quot;$&quot;#,##0.00"/>
            </x14:dxf>
          </x14:cfRule>
          <xm:sqref>AS768:BA771 AS778:BA779</xm:sqref>
        </x14:conditionalFormatting>
        <x14:conditionalFormatting xmlns:xm="http://schemas.microsoft.com/office/excel/2006/main">
          <x14:cfRule type="expression" priority="2426" id="{F3805C0B-3BCF-47D4-96F9-CC2AC1EB8D21}">
            <xm:f>'FX Card'!$F$1=25</xm:f>
            <x14:dxf>
              <numFmt numFmtId="183" formatCode="\R\ #,##0.00"/>
            </x14:dxf>
          </x14:cfRule>
          <x14:cfRule type="expression" priority="2427" id="{BE5C7C17-42DA-4A8A-A381-5FC52E9E9056}">
            <xm:f>'FX Card'!$F$1=24</xm:f>
            <x14:dxf>
              <numFmt numFmtId="180" formatCode="\T\W\ &quot;$&quot;\ #,##0.00"/>
            </x14:dxf>
          </x14:cfRule>
          <x14:cfRule type="expression" priority="2428" id="{D12D4190-B0FD-4460-98FC-7420002108EC}">
            <xm:f>'FX Card'!$F$1=23</xm:f>
            <x14:dxf>
              <numFmt numFmtId="199" formatCode="#,##0.00\ [$₺-41F]"/>
            </x14:dxf>
          </x14:cfRule>
          <x14:cfRule type="expression" priority="2429" id="{1D353135-60A0-405D-90D1-2F1CC8EFDE07}">
            <xm:f>'FX Card'!$F$1=22</xm:f>
            <x14:dxf>
              <numFmt numFmtId="173" formatCode="\k\r\ #,##0.00"/>
            </x14:dxf>
          </x14:cfRule>
          <x14:cfRule type="expression" priority="2430" id="{2C2D55C4-7D6B-4BFA-B0CD-67A4EF3EDEBF}">
            <xm:f>'FX Card'!$F$1=21</xm:f>
            <x14:dxf>
              <numFmt numFmtId="197" formatCode="\﷼\ #,##0.000"/>
            </x14:dxf>
          </x14:cfRule>
          <x14:cfRule type="expression" priority="2431" id="{4BF18576-0803-44DD-AC1C-7CF7B690E0CD}">
            <xm:f>'FX Card'!$F$1=20</xm:f>
            <x14:dxf>
              <numFmt numFmtId="181" formatCode="\р\у\б\ #,##0.00"/>
            </x14:dxf>
          </x14:cfRule>
          <x14:cfRule type="expression" priority="2432" id="{E7B45486-18AC-4A50-8509-DA2E46D439D6}">
            <xm:f>'FX Card'!$F$1=19</xm:f>
            <x14:dxf>
              <numFmt numFmtId="196" formatCode="\M\X\ &quot;$&quot;\ #,##0.00"/>
            </x14:dxf>
          </x14:cfRule>
          <x14:cfRule type="expression" priority="2433" id="{C208AEB1-2489-4D7C-8221-42E6C93756F8}">
            <xm:f>'FX Card'!$F$1=18</xm:f>
            <x14:dxf>
              <numFmt numFmtId="195" formatCode="[$RM-43E]#,##0.00"/>
            </x14:dxf>
          </x14:cfRule>
          <x14:cfRule type="expression" priority="2434" id="{3C1AA967-4558-45ED-9865-B63293169039}">
            <xm:f>'FX Card'!$F$1=17</xm:f>
            <x14:dxf>
              <numFmt numFmtId="198" formatCode="\N\Z\ &quot;$&quot;\ #,##0.00"/>
            </x14:dxf>
          </x14:cfRule>
          <x14:cfRule type="expression" priority="2435" id="{0C0FB6E8-95E2-4225-BD1D-6CB90ED6D44A}">
            <xm:f>'FX Card'!$F$1=16</xm:f>
            <x14:dxf>
              <numFmt numFmtId="173" formatCode="\k\r\ #,##0.00"/>
            </x14:dxf>
          </x14:cfRule>
          <x14:cfRule type="expression" priority="2436" id="{FF14DA98-A4B3-4BFF-A100-990BAC7D7861}">
            <xm:f>'FX Card'!$F$1=15</xm:f>
            <x14:dxf>
              <numFmt numFmtId="179" formatCode="[$₩-412]#,##0.00"/>
            </x14:dxf>
          </x14:cfRule>
          <x14:cfRule type="expression" priority="2437" id="{D1D8F075-D675-4289-91D0-1D21C20ABFF2}">
            <xm:f>'FX Card'!$F$1=14</xm:f>
            <x14:dxf>
              <numFmt numFmtId="178" formatCode="[$¥-411]#,##0.00"/>
            </x14:dxf>
          </x14:cfRule>
          <x14:cfRule type="expression" priority="2438" id="{EEE54985-1B32-40A6-B2A8-A20EECD4F353}">
            <xm:f>'FX Card'!$F$1=13</xm:f>
            <x14:dxf>
              <numFmt numFmtId="206" formatCode="[$₹-445]\ #,##0.00"/>
            </x14:dxf>
          </x14:cfRule>
          <x14:cfRule type="expression" priority="2439" id="{3B66E4ED-B2D2-4411-A929-C1DEA75259A5}">
            <xm:f>'FX Card'!$F$1=12</xm:f>
            <x14:dxf>
              <numFmt numFmtId="176" formatCode="\R\p\ #,##0.00"/>
            </x14:dxf>
          </x14:cfRule>
          <x14:cfRule type="expression" priority="2440" id="{F6BA1E78-F72A-4AC5-950D-6430E806E328}">
            <xm:f>'FX Card'!$F$1=11</xm:f>
            <x14:dxf>
              <numFmt numFmtId="194" formatCode="\H\K\ &quot;$&quot;\ #,##0.00"/>
            </x14:dxf>
          </x14:cfRule>
          <x14:cfRule type="expression" priority="2441" id="{15F12C33-D522-438A-A563-AF3BF35906AB}">
            <xm:f>'FX Card'!$F$1=10</xm:f>
            <x14:dxf>
              <numFmt numFmtId="175" formatCode="[$£-809]#,##0.00"/>
            </x14:dxf>
          </x14:cfRule>
          <x14:cfRule type="expression" priority="2442" id="{40550DEF-A800-49A0-AB15-6D0768C14AD0}">
            <xm:f>'FX Card'!$F$1=9</xm:f>
            <x14:dxf>
              <numFmt numFmtId="174" formatCode="[$€-2]\ #,##0.00"/>
            </x14:dxf>
          </x14:cfRule>
          <x14:cfRule type="expression" priority="2443" id="{5AB5813B-4E25-44C5-A8C7-A51E4A955102}">
            <xm:f>'FX Card'!$F$1=8</xm:f>
            <x14:dxf>
              <numFmt numFmtId="173" formatCode="\k\r\ #,##0.00"/>
            </x14:dxf>
          </x14:cfRule>
          <x14:cfRule type="expression" priority="2444" id="{6F108E13-5298-48F7-A7A7-B47BA1857434}">
            <xm:f>'FX Card'!$F$1=7</xm:f>
            <x14:dxf>
              <numFmt numFmtId="172" formatCode="[$¥-804]#,##0.00"/>
            </x14:dxf>
          </x14:cfRule>
          <x14:cfRule type="expression" priority="2445" id="{FE71F65F-77DB-4666-8733-5A8E845BDAF5}">
            <xm:f>'FX Card'!$F$1=6</xm:f>
            <x14:dxf>
              <numFmt numFmtId="171" formatCode="\F\r\ #,##0.00"/>
            </x14:dxf>
          </x14:cfRule>
          <x14:cfRule type="expression" priority="2446" id="{D798B641-14D5-492F-9E51-6B20E3938DDE}">
            <xm:f>'FX Card'!$F$1=5</xm:f>
            <x14:dxf>
              <numFmt numFmtId="170" formatCode="\C\A\ &quot;$&quot;\ #,##0.00"/>
            </x14:dxf>
          </x14:cfRule>
          <x14:cfRule type="expression" priority="2447" id="{C508594C-918E-4840-BE20-29DCB217661C}">
            <xm:f>'FX Card'!$F$1=4</xm:f>
            <x14:dxf>
              <numFmt numFmtId="192" formatCode="[$R$-416]\ #,##0.00"/>
            </x14:dxf>
          </x14:cfRule>
          <x14:cfRule type="expression" priority="2448" id="{D1FF2BF6-D58A-44A4-8B8A-9B15AD4D54FB}">
            <xm:f>'FX Card'!$F$1=3</xm:f>
            <x14:dxf>
              <numFmt numFmtId="169" formatCode="\A\U\ &quot;$&quot;\ #,##0.00"/>
            </x14:dxf>
          </x14:cfRule>
          <x14:cfRule type="expression" priority="2449" id="{B4B3F6CB-D658-448E-A421-99542DCE95A5}">
            <xm:f>'FX Card'!$F$1=2</xm:f>
            <x14:dxf>
              <numFmt numFmtId="182" formatCode="\A\R\ &quot;$&quot;#,##0.00"/>
            </x14:dxf>
          </x14:cfRule>
          <x14:cfRule type="expression" priority="2450" id="{D2CF490F-90D0-404A-9913-DC67FE677B71}">
            <xm:f>'FX Card'!$F$1=1</xm:f>
            <x14:dxf>
              <numFmt numFmtId="166" formatCode="&quot;$&quot;#,##0.00"/>
            </x14:dxf>
          </x14:cfRule>
          <xm:sqref>AX772:BA777</xm:sqref>
        </x14:conditionalFormatting>
        <x14:conditionalFormatting xmlns:xm="http://schemas.microsoft.com/office/excel/2006/main">
          <x14:cfRule type="expression" priority="2526" id="{3FD24CF4-6504-4DA5-90FE-B3846B01161F}">
            <xm:f>'FX Card'!$F$1=25</xm:f>
            <x14:dxf>
              <numFmt numFmtId="183" formatCode="\R\ #,##0.00"/>
            </x14:dxf>
          </x14:cfRule>
          <x14:cfRule type="expression" priority="2527" id="{BA4C7FCB-207F-4B70-AB68-E6C680825496}">
            <xm:f>'FX Card'!$F$1=24</xm:f>
            <x14:dxf>
              <numFmt numFmtId="180" formatCode="\T\W\ &quot;$&quot;\ #,##0.00"/>
            </x14:dxf>
          </x14:cfRule>
          <x14:cfRule type="expression" priority="2528" id="{A3C04FE8-ECCA-4393-A097-B7E411DFE22C}">
            <xm:f>'FX Card'!$F$1=23</xm:f>
            <x14:dxf>
              <numFmt numFmtId="199" formatCode="#,##0.00\ [$₺-41F]"/>
            </x14:dxf>
          </x14:cfRule>
          <x14:cfRule type="expression" priority="2529" id="{9942A222-7043-4A6D-8AFF-B79CD4A99BBA}">
            <xm:f>'FX Card'!$F$1=22</xm:f>
            <x14:dxf>
              <numFmt numFmtId="173" formatCode="\k\r\ #,##0.00"/>
            </x14:dxf>
          </x14:cfRule>
          <x14:cfRule type="expression" priority="2530" id="{A8B995F8-3164-4EF0-9F27-28ECC71E1853}">
            <xm:f>'FX Card'!$F$1=21</xm:f>
            <x14:dxf>
              <numFmt numFmtId="197" formatCode="\﷼\ #,##0.000"/>
            </x14:dxf>
          </x14:cfRule>
          <x14:cfRule type="expression" priority="2531" id="{93A42FC3-D567-4B76-A635-51B78F6572EA}">
            <xm:f>'FX Card'!$F$1=20</xm:f>
            <x14:dxf>
              <numFmt numFmtId="181" formatCode="\р\у\б\ #,##0.00"/>
            </x14:dxf>
          </x14:cfRule>
          <x14:cfRule type="expression" priority="2532" id="{AEC7A5D6-2E4E-4A6A-868A-E953AC844130}">
            <xm:f>'FX Card'!$F$1=19</xm:f>
            <x14:dxf>
              <numFmt numFmtId="196" formatCode="\M\X\ &quot;$&quot;\ #,##0.00"/>
            </x14:dxf>
          </x14:cfRule>
          <x14:cfRule type="expression" priority="2533" id="{44980995-82B7-4A9E-9B70-7B0C20673B13}">
            <xm:f>'FX Card'!$F$1=18</xm:f>
            <x14:dxf>
              <numFmt numFmtId="195" formatCode="[$RM-43E]#,##0.00"/>
            </x14:dxf>
          </x14:cfRule>
          <x14:cfRule type="expression" priority="2534" id="{439720CC-9FAC-49BA-A737-87F979A72726}">
            <xm:f>'FX Card'!$F$1=17</xm:f>
            <x14:dxf>
              <numFmt numFmtId="198" formatCode="\N\Z\ &quot;$&quot;\ #,##0.00"/>
            </x14:dxf>
          </x14:cfRule>
          <x14:cfRule type="expression" priority="2535" id="{1ACD20B8-FA50-4A58-8779-89000DAAFE91}">
            <xm:f>'FX Card'!$F$1=16</xm:f>
            <x14:dxf>
              <numFmt numFmtId="173" formatCode="\k\r\ #,##0.00"/>
            </x14:dxf>
          </x14:cfRule>
          <x14:cfRule type="expression" priority="2536" id="{100374E0-F670-41A3-B12F-A4D9DE125122}">
            <xm:f>'FX Card'!$F$1=15</xm:f>
            <x14:dxf>
              <numFmt numFmtId="179" formatCode="[$₩-412]#,##0.00"/>
            </x14:dxf>
          </x14:cfRule>
          <x14:cfRule type="expression" priority="2537" id="{D5990075-839C-4D55-82A4-7BADF5D574B1}">
            <xm:f>'FX Card'!$F$1=14</xm:f>
            <x14:dxf>
              <numFmt numFmtId="178" formatCode="[$¥-411]#,##0.00"/>
            </x14:dxf>
          </x14:cfRule>
          <x14:cfRule type="expression" priority="2538" id="{A226D226-CF24-4CB8-AB2F-86FE46FC17A2}">
            <xm:f>'FX Card'!$F$1=13</xm:f>
            <x14:dxf>
              <numFmt numFmtId="206" formatCode="[$₹-445]\ #,##0.00"/>
            </x14:dxf>
          </x14:cfRule>
          <x14:cfRule type="expression" priority="2539" id="{87510F00-3B57-455B-8981-C1656BE34075}">
            <xm:f>'FX Card'!$F$1=12</xm:f>
            <x14:dxf>
              <numFmt numFmtId="176" formatCode="\R\p\ #,##0.00"/>
            </x14:dxf>
          </x14:cfRule>
          <x14:cfRule type="expression" priority="2540" id="{214F9E11-CB88-472A-9185-E34231DD65C1}">
            <xm:f>'FX Card'!$F$1=11</xm:f>
            <x14:dxf>
              <numFmt numFmtId="194" formatCode="\H\K\ &quot;$&quot;\ #,##0.00"/>
            </x14:dxf>
          </x14:cfRule>
          <x14:cfRule type="expression" priority="2541" id="{4C167441-FBFA-42BE-A49D-C88EF222CA46}">
            <xm:f>'FX Card'!$F$1=10</xm:f>
            <x14:dxf>
              <numFmt numFmtId="175" formatCode="[$£-809]#,##0.00"/>
            </x14:dxf>
          </x14:cfRule>
          <x14:cfRule type="expression" priority="2542" id="{715D8BD0-2207-425A-811E-8321B69C1D73}">
            <xm:f>'FX Card'!$F$1=9</xm:f>
            <x14:dxf>
              <numFmt numFmtId="174" formatCode="[$€-2]\ #,##0.00"/>
            </x14:dxf>
          </x14:cfRule>
          <x14:cfRule type="expression" priority="2543" id="{E653BFAC-7BE7-4349-966C-3C486258EAF3}">
            <xm:f>'FX Card'!$F$1=8</xm:f>
            <x14:dxf>
              <numFmt numFmtId="173" formatCode="\k\r\ #,##0.00"/>
            </x14:dxf>
          </x14:cfRule>
          <x14:cfRule type="expression" priority="2544" id="{5B3A33AC-AF7B-4E41-B3B2-44177565F5F2}">
            <xm:f>'FX Card'!$F$1=7</xm:f>
            <x14:dxf>
              <numFmt numFmtId="172" formatCode="[$¥-804]#,##0.00"/>
            </x14:dxf>
          </x14:cfRule>
          <x14:cfRule type="expression" priority="2545" id="{7AF967CA-0285-46E9-B6BD-39697DFF1B1C}">
            <xm:f>'FX Card'!$F$1=6</xm:f>
            <x14:dxf>
              <numFmt numFmtId="171" formatCode="\F\r\ #,##0.00"/>
            </x14:dxf>
          </x14:cfRule>
          <x14:cfRule type="expression" priority="2546" id="{C9AB3DEA-C34B-4BB6-AE94-AD5657389D6B}">
            <xm:f>'FX Card'!$F$1=5</xm:f>
            <x14:dxf>
              <numFmt numFmtId="170" formatCode="\C\A\ &quot;$&quot;\ #,##0.00"/>
            </x14:dxf>
          </x14:cfRule>
          <x14:cfRule type="expression" priority="2547" id="{BD6CAEA3-AF0B-45F2-835B-8370339D9C77}">
            <xm:f>'FX Card'!$F$1=4</xm:f>
            <x14:dxf>
              <numFmt numFmtId="192" formatCode="[$R$-416]\ #,##0.00"/>
            </x14:dxf>
          </x14:cfRule>
          <x14:cfRule type="expression" priority="2548" id="{ED43117C-3686-4BF4-ADAE-9EAD905FB6F1}">
            <xm:f>'FX Card'!$F$1=3</xm:f>
            <x14:dxf>
              <numFmt numFmtId="169" formatCode="\A\U\ &quot;$&quot;\ #,##0.00"/>
            </x14:dxf>
          </x14:cfRule>
          <x14:cfRule type="expression" priority="2549" id="{3C391D09-2165-40EE-B8E9-40D027B0FAB4}">
            <xm:f>'FX Card'!$F$1=2</xm:f>
            <x14:dxf>
              <numFmt numFmtId="182" formatCode="\A\R\ &quot;$&quot;#,##0.00"/>
            </x14:dxf>
          </x14:cfRule>
          <x14:cfRule type="expression" priority="2550" id="{C0531B01-057E-4755-B1CA-1A0076EFF680}">
            <xm:f>'FX Card'!$F$1=1</xm:f>
            <x14:dxf>
              <numFmt numFmtId="166" formatCode="&quot;$&quot;#,##0.00"/>
            </x14:dxf>
          </x14:cfRule>
          <xm:sqref>AS780:BA780</xm:sqref>
        </x14:conditionalFormatting>
        <x14:conditionalFormatting xmlns:xm="http://schemas.microsoft.com/office/excel/2006/main">
          <x14:cfRule type="expression" priority="2451" id="{7A6AD4A6-6114-4A26-9F6D-9EC549F82D09}">
            <xm:f>'FX Card'!$F$1=25</xm:f>
            <x14:dxf>
              <numFmt numFmtId="183" formatCode="\R\ #,##0.00"/>
            </x14:dxf>
          </x14:cfRule>
          <x14:cfRule type="expression" priority="2452" id="{1685B972-5657-4A6F-82F2-206B4D505CBE}">
            <xm:f>'FX Card'!$F$1=24</xm:f>
            <x14:dxf>
              <numFmt numFmtId="180" formatCode="\T\W\ &quot;$&quot;\ #,##0.00"/>
            </x14:dxf>
          </x14:cfRule>
          <x14:cfRule type="expression" priority="2453" id="{615C8E40-1144-4495-AF65-9EEB32B07CAA}">
            <xm:f>'FX Card'!$F$1=23</xm:f>
            <x14:dxf>
              <numFmt numFmtId="199" formatCode="#,##0.00\ [$₺-41F]"/>
            </x14:dxf>
          </x14:cfRule>
          <x14:cfRule type="expression" priority="2454" id="{E0E313E8-4FC2-4647-8458-3A5AED16E9CF}">
            <xm:f>'FX Card'!$F$1=22</xm:f>
            <x14:dxf>
              <numFmt numFmtId="173" formatCode="\k\r\ #,##0.00"/>
            </x14:dxf>
          </x14:cfRule>
          <x14:cfRule type="expression" priority="2455" id="{F9E12814-BF3A-4B20-8D62-B0179F38CBBF}">
            <xm:f>'FX Card'!$F$1=21</xm:f>
            <x14:dxf>
              <numFmt numFmtId="197" formatCode="\﷼\ #,##0.000"/>
            </x14:dxf>
          </x14:cfRule>
          <x14:cfRule type="expression" priority="2456" id="{7FE6A62F-6D0F-470B-884A-36F3BF716FA7}">
            <xm:f>'FX Card'!$F$1=20</xm:f>
            <x14:dxf>
              <numFmt numFmtId="181" formatCode="\р\у\б\ #,##0.00"/>
            </x14:dxf>
          </x14:cfRule>
          <x14:cfRule type="expression" priority="2457" id="{247B5BCC-C89B-4933-9157-6FED5C8689CC}">
            <xm:f>'FX Card'!$F$1=19</xm:f>
            <x14:dxf>
              <numFmt numFmtId="196" formatCode="\M\X\ &quot;$&quot;\ #,##0.00"/>
            </x14:dxf>
          </x14:cfRule>
          <x14:cfRule type="expression" priority="2458" id="{43D9CB7D-BAEF-4836-B2BD-8CA590A6707F}">
            <xm:f>'FX Card'!$F$1=18</xm:f>
            <x14:dxf>
              <numFmt numFmtId="195" formatCode="[$RM-43E]#,##0.00"/>
            </x14:dxf>
          </x14:cfRule>
          <x14:cfRule type="expression" priority="2459" id="{F37D3604-17D9-4EE8-BE80-3EF02F659A4C}">
            <xm:f>'FX Card'!$F$1=17</xm:f>
            <x14:dxf>
              <numFmt numFmtId="198" formatCode="\N\Z\ &quot;$&quot;\ #,##0.00"/>
            </x14:dxf>
          </x14:cfRule>
          <x14:cfRule type="expression" priority="2460" id="{1734E1FE-E2FD-4BAB-B7AC-CE460F31E131}">
            <xm:f>'FX Card'!$F$1=16</xm:f>
            <x14:dxf>
              <numFmt numFmtId="173" formatCode="\k\r\ #,##0.00"/>
            </x14:dxf>
          </x14:cfRule>
          <x14:cfRule type="expression" priority="2461" id="{A062B0B4-2D8F-45BA-828C-FF3A29307455}">
            <xm:f>'FX Card'!$F$1=15</xm:f>
            <x14:dxf>
              <numFmt numFmtId="179" formatCode="[$₩-412]#,##0.00"/>
            </x14:dxf>
          </x14:cfRule>
          <x14:cfRule type="expression" priority="2462" id="{84A3ACA8-726C-4ACD-AC25-DDA4BAF28CAF}">
            <xm:f>'FX Card'!$F$1=14</xm:f>
            <x14:dxf>
              <numFmt numFmtId="178" formatCode="[$¥-411]#,##0.00"/>
            </x14:dxf>
          </x14:cfRule>
          <x14:cfRule type="expression" priority="2463" id="{DEFE387E-A9D7-467B-AAF5-B6AF61A67AD3}">
            <xm:f>'FX Card'!$F$1=13</xm:f>
            <x14:dxf>
              <numFmt numFmtId="206" formatCode="[$₹-445]\ #,##0.00"/>
            </x14:dxf>
          </x14:cfRule>
          <x14:cfRule type="expression" priority="2464" id="{241135F4-ADAD-494E-976B-30CDB82D941C}">
            <xm:f>'FX Card'!$F$1=12</xm:f>
            <x14:dxf>
              <numFmt numFmtId="176" formatCode="\R\p\ #,##0.00"/>
            </x14:dxf>
          </x14:cfRule>
          <x14:cfRule type="expression" priority="2465" id="{DE48A56B-B220-4992-A672-E7B6BD5B70B3}">
            <xm:f>'FX Card'!$F$1=11</xm:f>
            <x14:dxf>
              <numFmt numFmtId="194" formatCode="\H\K\ &quot;$&quot;\ #,##0.00"/>
            </x14:dxf>
          </x14:cfRule>
          <x14:cfRule type="expression" priority="2466" id="{92C0A518-7B3D-4EBD-9F92-C40EE8FB5840}">
            <xm:f>'FX Card'!$F$1=10</xm:f>
            <x14:dxf>
              <numFmt numFmtId="175" formatCode="[$£-809]#,##0.00"/>
            </x14:dxf>
          </x14:cfRule>
          <x14:cfRule type="expression" priority="2467" id="{2014EE44-3D7F-42EF-94A8-8A14939DE35F}">
            <xm:f>'FX Card'!$F$1=9</xm:f>
            <x14:dxf>
              <numFmt numFmtId="174" formatCode="[$€-2]\ #,##0.00"/>
            </x14:dxf>
          </x14:cfRule>
          <x14:cfRule type="expression" priority="2468" id="{98E7E643-3F57-4E50-8A61-4A35E920F93B}">
            <xm:f>'FX Card'!$F$1=8</xm:f>
            <x14:dxf>
              <numFmt numFmtId="173" formatCode="\k\r\ #,##0.00"/>
            </x14:dxf>
          </x14:cfRule>
          <x14:cfRule type="expression" priority="2469" id="{CE850F53-A82C-4BA3-B53B-C6FF1C24B086}">
            <xm:f>'FX Card'!$F$1=7</xm:f>
            <x14:dxf>
              <numFmt numFmtId="172" formatCode="[$¥-804]#,##0.00"/>
            </x14:dxf>
          </x14:cfRule>
          <x14:cfRule type="expression" priority="2470" id="{C16BD12B-A5A4-44DF-9F36-1B2B56E01539}">
            <xm:f>'FX Card'!$F$1=6</xm:f>
            <x14:dxf>
              <numFmt numFmtId="171" formatCode="\F\r\ #,##0.00"/>
            </x14:dxf>
          </x14:cfRule>
          <x14:cfRule type="expression" priority="2471" id="{2E863F99-A729-4474-9274-2A893F9F4F64}">
            <xm:f>'FX Card'!$F$1=5</xm:f>
            <x14:dxf>
              <numFmt numFmtId="170" formatCode="\C\A\ &quot;$&quot;\ #,##0.00"/>
            </x14:dxf>
          </x14:cfRule>
          <x14:cfRule type="expression" priority="2472" id="{FF81BA47-57A1-45FE-9B9A-BA7132F332F4}">
            <xm:f>'FX Card'!$F$1=4</xm:f>
            <x14:dxf>
              <numFmt numFmtId="192" formatCode="[$R$-416]\ #,##0.00"/>
            </x14:dxf>
          </x14:cfRule>
          <x14:cfRule type="expression" priority="2473" id="{DD75EE80-4C88-420F-BF3A-6B522C5BD792}">
            <xm:f>'FX Card'!$F$1=3</xm:f>
            <x14:dxf>
              <numFmt numFmtId="169" formatCode="\A\U\ &quot;$&quot;\ #,##0.00"/>
            </x14:dxf>
          </x14:cfRule>
          <x14:cfRule type="expression" priority="2474" id="{B8190981-72EF-4630-9FAC-069EDE593AAD}">
            <xm:f>'FX Card'!$F$1=2</xm:f>
            <x14:dxf>
              <numFmt numFmtId="182" formatCode="\A\R\ &quot;$&quot;#,##0.00"/>
            </x14:dxf>
          </x14:cfRule>
          <x14:cfRule type="expression" priority="2475" id="{3B185B39-D83C-4049-9D10-5DEA27AEF531}">
            <xm:f>'FX Card'!$F$1=1</xm:f>
            <x14:dxf>
              <numFmt numFmtId="166" formatCode="&quot;$&quot;#,##0.00"/>
            </x14:dxf>
          </x14:cfRule>
          <xm:sqref>AS772:AW777</xm:sqref>
        </x14:conditionalFormatting>
        <x14:conditionalFormatting xmlns:xm="http://schemas.microsoft.com/office/excel/2006/main">
          <x14:cfRule type="expression" priority="2376" id="{8FA48D20-1B40-44A3-A84B-06E84F6E2ACC}">
            <xm:f>'FX Card'!$F$1=25</xm:f>
            <x14:dxf>
              <numFmt numFmtId="183" formatCode="\R\ #,##0.00"/>
            </x14:dxf>
          </x14:cfRule>
          <x14:cfRule type="expression" priority="2377" id="{B92A35FD-3607-43CF-AD05-4B4114422288}">
            <xm:f>'FX Card'!$F$1=24</xm:f>
            <x14:dxf>
              <numFmt numFmtId="180" formatCode="\T\W\ &quot;$&quot;\ #,##0.00"/>
            </x14:dxf>
          </x14:cfRule>
          <x14:cfRule type="expression" priority="2378" id="{8522742F-12B7-4A5F-AD99-6EDFEED09CE8}">
            <xm:f>'FX Card'!$F$1=23</xm:f>
            <x14:dxf>
              <numFmt numFmtId="199" formatCode="#,##0.00\ [$₺-41F]"/>
            </x14:dxf>
          </x14:cfRule>
          <x14:cfRule type="expression" priority="2379" id="{C8A4155D-24C1-46B6-A2E1-909240E98ACA}">
            <xm:f>'FX Card'!$F$1=22</xm:f>
            <x14:dxf>
              <numFmt numFmtId="173" formatCode="\k\r\ #,##0.00"/>
            </x14:dxf>
          </x14:cfRule>
          <x14:cfRule type="expression" priority="2380" id="{D2F160BE-F2D2-4317-A574-AC30FDC34EE6}">
            <xm:f>'FX Card'!$F$1=21</xm:f>
            <x14:dxf>
              <numFmt numFmtId="197" formatCode="\﷼\ #,##0.000"/>
            </x14:dxf>
          </x14:cfRule>
          <x14:cfRule type="expression" priority="2381" id="{C447CC49-27BF-4CA5-882E-82D55CE3A156}">
            <xm:f>'FX Card'!$F$1=20</xm:f>
            <x14:dxf>
              <numFmt numFmtId="181" formatCode="\р\у\б\ #,##0.00"/>
            </x14:dxf>
          </x14:cfRule>
          <x14:cfRule type="expression" priority="2382" id="{0557B265-E8B0-4356-ADB1-1D518197472B}">
            <xm:f>'FX Card'!$F$1=19</xm:f>
            <x14:dxf>
              <numFmt numFmtId="196" formatCode="\M\X\ &quot;$&quot;\ #,##0.00"/>
            </x14:dxf>
          </x14:cfRule>
          <x14:cfRule type="expression" priority="2383" id="{92F58D46-4880-4BD2-B993-46BF06D54E67}">
            <xm:f>'FX Card'!$F$1=18</xm:f>
            <x14:dxf>
              <numFmt numFmtId="195" formatCode="[$RM-43E]#,##0.00"/>
            </x14:dxf>
          </x14:cfRule>
          <x14:cfRule type="expression" priority="2384" id="{F4E86963-72DA-4AED-A3EE-631766825C90}">
            <xm:f>'FX Card'!$F$1=17</xm:f>
            <x14:dxf>
              <numFmt numFmtId="198" formatCode="\N\Z\ &quot;$&quot;\ #,##0.00"/>
            </x14:dxf>
          </x14:cfRule>
          <x14:cfRule type="expression" priority="2385" id="{DA0822F9-E473-462F-99A0-5456830770B2}">
            <xm:f>'FX Card'!$F$1=16</xm:f>
            <x14:dxf>
              <numFmt numFmtId="173" formatCode="\k\r\ #,##0.00"/>
            </x14:dxf>
          </x14:cfRule>
          <x14:cfRule type="expression" priority="2386" id="{9AA575CF-1B56-427C-B322-73180AD4731D}">
            <xm:f>'FX Card'!$F$1=15</xm:f>
            <x14:dxf>
              <numFmt numFmtId="179" formatCode="[$₩-412]#,##0.00"/>
            </x14:dxf>
          </x14:cfRule>
          <x14:cfRule type="expression" priority="2387" id="{53640114-9C19-4082-986F-B183E166531B}">
            <xm:f>'FX Card'!$F$1=14</xm:f>
            <x14:dxf>
              <numFmt numFmtId="178" formatCode="[$¥-411]#,##0.00"/>
            </x14:dxf>
          </x14:cfRule>
          <x14:cfRule type="expression" priority="2388" id="{AF5A4E38-D70F-48B3-87D0-62534245E22D}">
            <xm:f>'FX Card'!$F$1=13</xm:f>
            <x14:dxf>
              <numFmt numFmtId="206" formatCode="[$₹-445]\ #,##0.00"/>
            </x14:dxf>
          </x14:cfRule>
          <x14:cfRule type="expression" priority="2389" id="{EEE6341A-78C9-4316-AFBF-315F9B387449}">
            <xm:f>'FX Card'!$F$1=12</xm:f>
            <x14:dxf>
              <numFmt numFmtId="176" formatCode="\R\p\ #,##0.00"/>
            </x14:dxf>
          </x14:cfRule>
          <x14:cfRule type="expression" priority="2390" id="{91711334-6FC5-4ED4-A703-5F407F4CA1FB}">
            <xm:f>'FX Card'!$F$1=11</xm:f>
            <x14:dxf>
              <numFmt numFmtId="194" formatCode="\H\K\ &quot;$&quot;\ #,##0.00"/>
            </x14:dxf>
          </x14:cfRule>
          <x14:cfRule type="expression" priority="2391" id="{C13C8948-6A42-4DF8-A76A-7170BC8EADDA}">
            <xm:f>'FX Card'!$F$1=10</xm:f>
            <x14:dxf>
              <numFmt numFmtId="175" formatCode="[$£-809]#,##0.00"/>
            </x14:dxf>
          </x14:cfRule>
          <x14:cfRule type="expression" priority="2392" id="{E4FD104F-0F23-48BF-ABB0-C1CC53419302}">
            <xm:f>'FX Card'!$F$1=9</xm:f>
            <x14:dxf>
              <numFmt numFmtId="174" formatCode="[$€-2]\ #,##0.00"/>
            </x14:dxf>
          </x14:cfRule>
          <x14:cfRule type="expression" priority="2393" id="{4EBB9E4C-E1D0-41C4-8672-9A939FFA2D3B}">
            <xm:f>'FX Card'!$F$1=8</xm:f>
            <x14:dxf>
              <numFmt numFmtId="173" formatCode="\k\r\ #,##0.00"/>
            </x14:dxf>
          </x14:cfRule>
          <x14:cfRule type="expression" priority="2394" id="{E810B339-B974-4386-8DAB-E73FCE6099D9}">
            <xm:f>'FX Card'!$F$1=7</xm:f>
            <x14:dxf>
              <numFmt numFmtId="172" formatCode="[$¥-804]#,##0.00"/>
            </x14:dxf>
          </x14:cfRule>
          <x14:cfRule type="expression" priority="2395" id="{E6BD96A4-75D7-4820-BE53-30EEED303F12}">
            <xm:f>'FX Card'!$F$1=6</xm:f>
            <x14:dxf>
              <numFmt numFmtId="171" formatCode="\F\r\ #,##0.00"/>
            </x14:dxf>
          </x14:cfRule>
          <x14:cfRule type="expression" priority="2396" id="{C5D555FB-8760-4825-833E-BA3AC53B905F}">
            <xm:f>'FX Card'!$F$1=5</xm:f>
            <x14:dxf>
              <numFmt numFmtId="170" formatCode="\C\A\ &quot;$&quot;\ #,##0.00"/>
            </x14:dxf>
          </x14:cfRule>
          <x14:cfRule type="expression" priority="2397" id="{4AC55DC4-B0C3-4A73-A678-65FEE912C12A}">
            <xm:f>'FX Card'!$F$1=4</xm:f>
            <x14:dxf>
              <numFmt numFmtId="192" formatCode="[$R$-416]\ #,##0.00"/>
            </x14:dxf>
          </x14:cfRule>
          <x14:cfRule type="expression" priority="2398" id="{4819B1C6-91EA-47E5-93C0-9DD2712DCD89}">
            <xm:f>'FX Card'!$F$1=3</xm:f>
            <x14:dxf>
              <numFmt numFmtId="169" formatCode="\A\U\ &quot;$&quot;\ #,##0.00"/>
            </x14:dxf>
          </x14:cfRule>
          <x14:cfRule type="expression" priority="2399" id="{8D562396-72B4-406A-BA0E-6B70ACE41C19}">
            <xm:f>'FX Card'!$F$1=2</xm:f>
            <x14:dxf>
              <numFmt numFmtId="182" formatCode="\A\R\ &quot;$&quot;#,##0.00"/>
            </x14:dxf>
          </x14:cfRule>
          <x14:cfRule type="expression" priority="2400" id="{C0823B04-FD0D-4A1D-B2EA-42651088B4A1}">
            <xm:f>'FX Card'!$F$1=1</xm:f>
            <x14:dxf>
              <numFmt numFmtId="166" formatCode="&quot;$&quot;#,##0.00"/>
            </x14:dxf>
          </x14:cfRule>
          <xm:sqref>AS557:BA557 AX558</xm:sqref>
        </x14:conditionalFormatting>
        <x14:conditionalFormatting xmlns:xm="http://schemas.microsoft.com/office/excel/2006/main">
          <x14:cfRule type="expression" priority="2351" id="{062DA191-0C8C-49B9-88F8-DEFA308E8FC5}">
            <xm:f>'FX Card'!$F$1=25</xm:f>
            <x14:dxf>
              <numFmt numFmtId="183" formatCode="\R\ #,##0.00"/>
            </x14:dxf>
          </x14:cfRule>
          <x14:cfRule type="expression" priority="2352" id="{3C6C4E97-15FE-44EE-B961-90A4EFE28A65}">
            <xm:f>'FX Card'!$F$1=24</xm:f>
            <x14:dxf>
              <numFmt numFmtId="180" formatCode="\T\W\ &quot;$&quot;\ #,##0.00"/>
            </x14:dxf>
          </x14:cfRule>
          <x14:cfRule type="expression" priority="2353" id="{C33BAD16-DBE3-4D93-9F38-A0CD700831E6}">
            <xm:f>'FX Card'!$F$1=23</xm:f>
            <x14:dxf>
              <numFmt numFmtId="199" formatCode="#,##0.00\ [$₺-41F]"/>
            </x14:dxf>
          </x14:cfRule>
          <x14:cfRule type="expression" priority="2354" id="{F32FFA37-81CF-4D61-B551-1BD56155CE4A}">
            <xm:f>'FX Card'!$F$1=22</xm:f>
            <x14:dxf>
              <numFmt numFmtId="173" formatCode="\k\r\ #,##0.00"/>
            </x14:dxf>
          </x14:cfRule>
          <x14:cfRule type="expression" priority="2355" id="{B7654F28-2E04-4BD9-8933-4C42C630CB2A}">
            <xm:f>'FX Card'!$F$1=21</xm:f>
            <x14:dxf>
              <numFmt numFmtId="197" formatCode="\﷼\ #,##0.000"/>
            </x14:dxf>
          </x14:cfRule>
          <x14:cfRule type="expression" priority="2356" id="{9824CD42-AE2B-47CF-9923-A33C606693C3}">
            <xm:f>'FX Card'!$F$1=20</xm:f>
            <x14:dxf>
              <numFmt numFmtId="181" formatCode="\р\у\б\ #,##0.00"/>
            </x14:dxf>
          </x14:cfRule>
          <x14:cfRule type="expression" priority="2357" id="{DF5989A0-E919-41B8-944C-FAC63BA6C5F5}">
            <xm:f>'FX Card'!$F$1=19</xm:f>
            <x14:dxf>
              <numFmt numFmtId="196" formatCode="\M\X\ &quot;$&quot;\ #,##0.00"/>
            </x14:dxf>
          </x14:cfRule>
          <x14:cfRule type="expression" priority="2358" id="{A644B3DD-D646-47C5-89A6-AAEFA16BF3F0}">
            <xm:f>'FX Card'!$F$1=18</xm:f>
            <x14:dxf>
              <numFmt numFmtId="195" formatCode="[$RM-43E]#,##0.00"/>
            </x14:dxf>
          </x14:cfRule>
          <x14:cfRule type="expression" priority="2359" id="{D6B801F9-3B98-4479-941A-A5F7699C9B37}">
            <xm:f>'FX Card'!$F$1=17</xm:f>
            <x14:dxf>
              <numFmt numFmtId="198" formatCode="\N\Z\ &quot;$&quot;\ #,##0.00"/>
            </x14:dxf>
          </x14:cfRule>
          <x14:cfRule type="expression" priority="2360" id="{3DD100AE-2114-4445-9E24-EACAC067D07F}">
            <xm:f>'FX Card'!$F$1=16</xm:f>
            <x14:dxf>
              <numFmt numFmtId="173" formatCode="\k\r\ #,##0.00"/>
            </x14:dxf>
          </x14:cfRule>
          <x14:cfRule type="expression" priority="2361" id="{B0EBC9A4-E2A0-43CE-8C03-342BE3612811}">
            <xm:f>'FX Card'!$F$1=15</xm:f>
            <x14:dxf>
              <numFmt numFmtId="179" formatCode="[$₩-412]#,##0.00"/>
            </x14:dxf>
          </x14:cfRule>
          <x14:cfRule type="expression" priority="2362" id="{4C39FC7E-4273-44D0-A648-0DAFA73AB0E9}">
            <xm:f>'FX Card'!$F$1=14</xm:f>
            <x14:dxf>
              <numFmt numFmtId="178" formatCode="[$¥-411]#,##0.00"/>
            </x14:dxf>
          </x14:cfRule>
          <x14:cfRule type="expression" priority="2363" id="{E63048CC-80BF-48D9-B43C-CD243236A678}">
            <xm:f>'FX Card'!$F$1=13</xm:f>
            <x14:dxf>
              <numFmt numFmtId="206" formatCode="[$₹-445]\ #,##0.00"/>
            </x14:dxf>
          </x14:cfRule>
          <x14:cfRule type="expression" priority="2364" id="{F4D3EB10-1301-43BA-8AD4-54DFE614659A}">
            <xm:f>'FX Card'!$F$1=12</xm:f>
            <x14:dxf>
              <numFmt numFmtId="176" formatCode="\R\p\ #,##0.00"/>
            </x14:dxf>
          </x14:cfRule>
          <x14:cfRule type="expression" priority="2365" id="{A0A84443-173C-405F-A963-E95B5B41C027}">
            <xm:f>'FX Card'!$F$1=11</xm:f>
            <x14:dxf>
              <numFmt numFmtId="194" formatCode="\H\K\ &quot;$&quot;\ #,##0.00"/>
            </x14:dxf>
          </x14:cfRule>
          <x14:cfRule type="expression" priority="2366" id="{07111428-256C-482D-A74D-73ACCE601FBC}">
            <xm:f>'FX Card'!$F$1=10</xm:f>
            <x14:dxf>
              <numFmt numFmtId="175" formatCode="[$£-809]#,##0.00"/>
            </x14:dxf>
          </x14:cfRule>
          <x14:cfRule type="expression" priority="2367" id="{1871B1B9-08CC-478F-9A71-388ABFD8BC10}">
            <xm:f>'FX Card'!$F$1=9</xm:f>
            <x14:dxf>
              <numFmt numFmtId="174" formatCode="[$€-2]\ #,##0.00"/>
            </x14:dxf>
          </x14:cfRule>
          <x14:cfRule type="expression" priority="2368" id="{892703F9-CB05-44B4-A9E8-663908623BE3}">
            <xm:f>'FX Card'!$F$1=8</xm:f>
            <x14:dxf>
              <numFmt numFmtId="173" formatCode="\k\r\ #,##0.00"/>
            </x14:dxf>
          </x14:cfRule>
          <x14:cfRule type="expression" priority="2369" id="{BED9AEA9-A4B2-4D46-8226-88301A90CD8E}">
            <xm:f>'FX Card'!$F$1=7</xm:f>
            <x14:dxf>
              <numFmt numFmtId="172" formatCode="[$¥-804]#,##0.00"/>
            </x14:dxf>
          </x14:cfRule>
          <x14:cfRule type="expression" priority="2370" id="{6EFFCA54-ECD5-4BD0-A306-99DAC2154667}">
            <xm:f>'FX Card'!$F$1=6</xm:f>
            <x14:dxf>
              <numFmt numFmtId="171" formatCode="\F\r\ #,##0.00"/>
            </x14:dxf>
          </x14:cfRule>
          <x14:cfRule type="expression" priority="2371" id="{5DC1BF9E-2698-45EE-A954-ED2DE5BF508D}">
            <xm:f>'FX Card'!$F$1=5</xm:f>
            <x14:dxf>
              <numFmt numFmtId="170" formatCode="\C\A\ &quot;$&quot;\ #,##0.00"/>
            </x14:dxf>
          </x14:cfRule>
          <x14:cfRule type="expression" priority="2372" id="{4A063E91-4C93-42A7-83FD-08EB22820622}">
            <xm:f>'FX Card'!$F$1=4</xm:f>
            <x14:dxf>
              <numFmt numFmtId="192" formatCode="[$R$-416]\ #,##0.00"/>
            </x14:dxf>
          </x14:cfRule>
          <x14:cfRule type="expression" priority="2373" id="{E6F95F3B-6F67-44D1-8610-8597170ABA51}">
            <xm:f>'FX Card'!$F$1=3</xm:f>
            <x14:dxf>
              <numFmt numFmtId="169" formatCode="\A\U\ &quot;$&quot;\ #,##0.00"/>
            </x14:dxf>
          </x14:cfRule>
          <x14:cfRule type="expression" priority="2374" id="{20392197-346A-4041-A11B-E7041CE96379}">
            <xm:f>'FX Card'!$F$1=2</xm:f>
            <x14:dxf>
              <numFmt numFmtId="182" formatCode="\A\R\ &quot;$&quot;#,##0.00"/>
            </x14:dxf>
          </x14:cfRule>
          <x14:cfRule type="expression" priority="2375" id="{8245E972-6DE1-4FAC-A42A-D1E41C7BA664}">
            <xm:f>'FX Card'!$F$1=1</xm:f>
            <x14:dxf>
              <numFmt numFmtId="166" formatCode="&quot;$&quot;#,##0.00"/>
            </x14:dxf>
          </x14:cfRule>
          <xm:sqref>AS564:BA565 AS569:BA569 AX566 AS573:BA573 AX570 AS572:AW572</xm:sqref>
        </x14:conditionalFormatting>
        <x14:conditionalFormatting xmlns:xm="http://schemas.microsoft.com/office/excel/2006/main">
          <x14:cfRule type="expression" priority="2326" id="{73026423-1DA1-4B45-AE00-EA2E0F40B52D}">
            <xm:f>'FX Card'!$F$1=25</xm:f>
            <x14:dxf>
              <numFmt numFmtId="183" formatCode="\R\ #,##0.00"/>
            </x14:dxf>
          </x14:cfRule>
          <x14:cfRule type="expression" priority="2327" id="{1D2B44BD-1D61-469C-88AE-5CF7669FB4F5}">
            <xm:f>'FX Card'!$F$1=24</xm:f>
            <x14:dxf>
              <numFmt numFmtId="180" formatCode="\T\W\ &quot;$&quot;\ #,##0.00"/>
            </x14:dxf>
          </x14:cfRule>
          <x14:cfRule type="expression" priority="2328" id="{42139E3E-0486-479B-B6F3-A74BC869517C}">
            <xm:f>'FX Card'!$F$1=23</xm:f>
            <x14:dxf>
              <numFmt numFmtId="199" formatCode="#,##0.00\ [$₺-41F]"/>
            </x14:dxf>
          </x14:cfRule>
          <x14:cfRule type="expression" priority="2329" id="{1088114D-E48D-438E-8932-1A0E604B46DA}">
            <xm:f>'FX Card'!$F$1=22</xm:f>
            <x14:dxf>
              <numFmt numFmtId="173" formatCode="\k\r\ #,##0.00"/>
            </x14:dxf>
          </x14:cfRule>
          <x14:cfRule type="expression" priority="2330" id="{0FCB7F4B-F655-469C-ADE2-E28A919A3408}">
            <xm:f>'FX Card'!$F$1=21</xm:f>
            <x14:dxf>
              <numFmt numFmtId="197" formatCode="\﷼\ #,##0.000"/>
            </x14:dxf>
          </x14:cfRule>
          <x14:cfRule type="expression" priority="2331" id="{B6914F1C-ECCA-4DF3-8F57-274B4D17F055}">
            <xm:f>'FX Card'!$F$1=20</xm:f>
            <x14:dxf>
              <numFmt numFmtId="181" formatCode="\р\у\б\ #,##0.00"/>
            </x14:dxf>
          </x14:cfRule>
          <x14:cfRule type="expression" priority="2332" id="{41BC535C-A1BC-431C-8D50-511B146E49A0}">
            <xm:f>'FX Card'!$F$1=19</xm:f>
            <x14:dxf>
              <numFmt numFmtId="196" formatCode="\M\X\ &quot;$&quot;\ #,##0.00"/>
            </x14:dxf>
          </x14:cfRule>
          <x14:cfRule type="expression" priority="2333" id="{8422F60C-052F-4A5E-871F-8E32B264EE9F}">
            <xm:f>'FX Card'!$F$1=18</xm:f>
            <x14:dxf>
              <numFmt numFmtId="195" formatCode="[$RM-43E]#,##0.00"/>
            </x14:dxf>
          </x14:cfRule>
          <x14:cfRule type="expression" priority="2334" id="{278002E3-35B4-495F-A1E7-E12D8D5B6324}">
            <xm:f>'FX Card'!$F$1=17</xm:f>
            <x14:dxf>
              <numFmt numFmtId="198" formatCode="\N\Z\ &quot;$&quot;\ #,##0.00"/>
            </x14:dxf>
          </x14:cfRule>
          <x14:cfRule type="expression" priority="2335" id="{91CD017B-5618-4850-B91B-3322D454A902}">
            <xm:f>'FX Card'!$F$1=16</xm:f>
            <x14:dxf>
              <numFmt numFmtId="173" formatCode="\k\r\ #,##0.00"/>
            </x14:dxf>
          </x14:cfRule>
          <x14:cfRule type="expression" priority="2336" id="{F9C1D312-4136-476C-A8C7-C22A872839B7}">
            <xm:f>'FX Card'!$F$1=15</xm:f>
            <x14:dxf>
              <numFmt numFmtId="179" formatCode="[$₩-412]#,##0.00"/>
            </x14:dxf>
          </x14:cfRule>
          <x14:cfRule type="expression" priority="2337" id="{3754012F-A792-4764-A28F-7C3286D33064}">
            <xm:f>'FX Card'!$F$1=14</xm:f>
            <x14:dxf>
              <numFmt numFmtId="178" formatCode="[$¥-411]#,##0.00"/>
            </x14:dxf>
          </x14:cfRule>
          <x14:cfRule type="expression" priority="2338" id="{D303D60F-4A54-4F09-A82D-C76A7D302B05}">
            <xm:f>'FX Card'!$F$1=13</xm:f>
            <x14:dxf>
              <numFmt numFmtId="206" formatCode="[$₹-445]\ #,##0.00"/>
            </x14:dxf>
          </x14:cfRule>
          <x14:cfRule type="expression" priority="2339" id="{8B05128F-7624-42A8-A06B-886BB6207377}">
            <xm:f>'FX Card'!$F$1=12</xm:f>
            <x14:dxf>
              <numFmt numFmtId="176" formatCode="\R\p\ #,##0.00"/>
            </x14:dxf>
          </x14:cfRule>
          <x14:cfRule type="expression" priority="2340" id="{0B0CE6DC-9E56-4CA1-B38F-712CE3D63E48}">
            <xm:f>'FX Card'!$F$1=11</xm:f>
            <x14:dxf>
              <numFmt numFmtId="194" formatCode="\H\K\ &quot;$&quot;\ #,##0.00"/>
            </x14:dxf>
          </x14:cfRule>
          <x14:cfRule type="expression" priority="2341" id="{AA3AA17A-2499-4381-A246-D506BDCEEA9A}">
            <xm:f>'FX Card'!$F$1=10</xm:f>
            <x14:dxf>
              <numFmt numFmtId="175" formatCode="[$£-809]#,##0.00"/>
            </x14:dxf>
          </x14:cfRule>
          <x14:cfRule type="expression" priority="2342" id="{B4C406A7-BED5-4C87-B7B4-01AAFF8B14D0}">
            <xm:f>'FX Card'!$F$1=9</xm:f>
            <x14:dxf>
              <numFmt numFmtId="174" formatCode="[$€-2]\ #,##0.00"/>
            </x14:dxf>
          </x14:cfRule>
          <x14:cfRule type="expression" priority="2343" id="{CAD95B63-F61E-4DD2-A186-4A5546E61431}">
            <xm:f>'FX Card'!$F$1=8</xm:f>
            <x14:dxf>
              <numFmt numFmtId="173" formatCode="\k\r\ #,##0.00"/>
            </x14:dxf>
          </x14:cfRule>
          <x14:cfRule type="expression" priority="2344" id="{08886574-3DFE-4B07-9158-5A025E968480}">
            <xm:f>'FX Card'!$F$1=7</xm:f>
            <x14:dxf>
              <numFmt numFmtId="172" formatCode="[$¥-804]#,##0.00"/>
            </x14:dxf>
          </x14:cfRule>
          <x14:cfRule type="expression" priority="2345" id="{81958851-0670-45DA-A691-F6890AD012A7}">
            <xm:f>'FX Card'!$F$1=6</xm:f>
            <x14:dxf>
              <numFmt numFmtId="171" formatCode="\F\r\ #,##0.00"/>
            </x14:dxf>
          </x14:cfRule>
          <x14:cfRule type="expression" priority="2346" id="{9C346CBA-36C4-4CA2-9596-5BB6155B1195}">
            <xm:f>'FX Card'!$F$1=5</xm:f>
            <x14:dxf>
              <numFmt numFmtId="170" formatCode="\C\A\ &quot;$&quot;\ #,##0.00"/>
            </x14:dxf>
          </x14:cfRule>
          <x14:cfRule type="expression" priority="2347" id="{0B299EF7-BCE5-4F5A-B100-B9FA740656FE}">
            <xm:f>'FX Card'!$F$1=4</xm:f>
            <x14:dxf>
              <numFmt numFmtId="192" formatCode="[$R$-416]\ #,##0.00"/>
            </x14:dxf>
          </x14:cfRule>
          <x14:cfRule type="expression" priority="2348" id="{5E57DDEB-40BE-4A58-95B7-4CA75C6F624A}">
            <xm:f>'FX Card'!$F$1=3</xm:f>
            <x14:dxf>
              <numFmt numFmtId="169" formatCode="\A\U\ &quot;$&quot;\ #,##0.00"/>
            </x14:dxf>
          </x14:cfRule>
          <x14:cfRule type="expression" priority="2349" id="{70BE5936-408B-4CC1-8D6A-172610569D51}">
            <xm:f>'FX Card'!$F$1=2</xm:f>
            <x14:dxf>
              <numFmt numFmtId="182" formatCode="\A\R\ &quot;$&quot;#,##0.00"/>
            </x14:dxf>
          </x14:cfRule>
          <x14:cfRule type="expression" priority="2350" id="{D02BFCF9-29FF-41BD-9BCF-FA62C5C336E8}">
            <xm:f>'FX Card'!$F$1=1</xm:f>
            <x14:dxf>
              <numFmt numFmtId="166" formatCode="&quot;$&quot;#,##0.00"/>
            </x14:dxf>
          </x14:cfRule>
          <xm:sqref>AP566</xm:sqref>
        </x14:conditionalFormatting>
        <x14:conditionalFormatting xmlns:xm="http://schemas.microsoft.com/office/excel/2006/main">
          <x14:cfRule type="expression" priority="2301" id="{0C742817-3960-400D-B935-434107A4A371}">
            <xm:f>'FX Card'!$F$1=25</xm:f>
            <x14:dxf>
              <numFmt numFmtId="183" formatCode="\R\ #,##0.00"/>
            </x14:dxf>
          </x14:cfRule>
          <x14:cfRule type="expression" priority="2302" id="{2DB6B3BF-10AB-41D3-A465-EED887E7360F}">
            <xm:f>'FX Card'!$F$1=24</xm:f>
            <x14:dxf>
              <numFmt numFmtId="180" formatCode="\T\W\ &quot;$&quot;\ #,##0.00"/>
            </x14:dxf>
          </x14:cfRule>
          <x14:cfRule type="expression" priority="2303" id="{7A3C3F67-E6D4-4A8B-8A96-5C27FE53CB85}">
            <xm:f>'FX Card'!$F$1=23</xm:f>
            <x14:dxf>
              <numFmt numFmtId="199" formatCode="#,##0.00\ [$₺-41F]"/>
            </x14:dxf>
          </x14:cfRule>
          <x14:cfRule type="expression" priority="2304" id="{4030421A-34F4-481D-9ABE-BF861D722889}">
            <xm:f>'FX Card'!$F$1=22</xm:f>
            <x14:dxf>
              <numFmt numFmtId="173" formatCode="\k\r\ #,##0.00"/>
            </x14:dxf>
          </x14:cfRule>
          <x14:cfRule type="expression" priority="2305" id="{4651E74E-C052-49AA-9175-205DCECC3B95}">
            <xm:f>'FX Card'!$F$1=21</xm:f>
            <x14:dxf>
              <numFmt numFmtId="197" formatCode="\﷼\ #,##0.000"/>
            </x14:dxf>
          </x14:cfRule>
          <x14:cfRule type="expression" priority="2306" id="{B36F2217-1E15-4164-A044-9226580D83F9}">
            <xm:f>'FX Card'!$F$1=20</xm:f>
            <x14:dxf>
              <numFmt numFmtId="181" formatCode="\р\у\б\ #,##0.00"/>
            </x14:dxf>
          </x14:cfRule>
          <x14:cfRule type="expression" priority="2307" id="{836F03BE-5A48-44DF-9276-D1A1F53AACEB}">
            <xm:f>'FX Card'!$F$1=19</xm:f>
            <x14:dxf>
              <numFmt numFmtId="196" formatCode="\M\X\ &quot;$&quot;\ #,##0.00"/>
            </x14:dxf>
          </x14:cfRule>
          <x14:cfRule type="expression" priority="2308" id="{65CDB448-DB99-463E-AF5B-EC163350AC83}">
            <xm:f>'FX Card'!$F$1=18</xm:f>
            <x14:dxf>
              <numFmt numFmtId="195" formatCode="[$RM-43E]#,##0.00"/>
            </x14:dxf>
          </x14:cfRule>
          <x14:cfRule type="expression" priority="2309" id="{E984FC99-25A9-45F0-8365-56F2C97765CE}">
            <xm:f>'FX Card'!$F$1=17</xm:f>
            <x14:dxf>
              <numFmt numFmtId="198" formatCode="\N\Z\ &quot;$&quot;\ #,##0.00"/>
            </x14:dxf>
          </x14:cfRule>
          <x14:cfRule type="expression" priority="2310" id="{D0219440-A216-466D-81EE-BA66C4CD9791}">
            <xm:f>'FX Card'!$F$1=16</xm:f>
            <x14:dxf>
              <numFmt numFmtId="173" formatCode="\k\r\ #,##0.00"/>
            </x14:dxf>
          </x14:cfRule>
          <x14:cfRule type="expression" priority="2311" id="{6DDFFB50-95F7-4F33-99CE-A830B620C3A6}">
            <xm:f>'FX Card'!$F$1=15</xm:f>
            <x14:dxf>
              <numFmt numFmtId="179" formatCode="[$₩-412]#,##0.00"/>
            </x14:dxf>
          </x14:cfRule>
          <x14:cfRule type="expression" priority="2312" id="{437AF220-C7FE-4860-8521-2D34895EA194}">
            <xm:f>'FX Card'!$F$1=14</xm:f>
            <x14:dxf>
              <numFmt numFmtId="178" formatCode="[$¥-411]#,##0.00"/>
            </x14:dxf>
          </x14:cfRule>
          <x14:cfRule type="expression" priority="2313" id="{5131B1A2-995D-48B9-9DCB-44767EB7E57A}">
            <xm:f>'FX Card'!$F$1=13</xm:f>
            <x14:dxf>
              <numFmt numFmtId="206" formatCode="[$₹-445]\ #,##0.00"/>
            </x14:dxf>
          </x14:cfRule>
          <x14:cfRule type="expression" priority="2314" id="{EA5E69DD-C441-453F-979C-3DFD891EB25A}">
            <xm:f>'FX Card'!$F$1=12</xm:f>
            <x14:dxf>
              <numFmt numFmtId="176" formatCode="\R\p\ #,##0.00"/>
            </x14:dxf>
          </x14:cfRule>
          <x14:cfRule type="expression" priority="2315" id="{09B6419D-66FF-4AEE-99C2-5E97698A2CEF}">
            <xm:f>'FX Card'!$F$1=11</xm:f>
            <x14:dxf>
              <numFmt numFmtId="194" formatCode="\H\K\ &quot;$&quot;\ #,##0.00"/>
            </x14:dxf>
          </x14:cfRule>
          <x14:cfRule type="expression" priority="2316" id="{1354D5FA-F8A0-4E21-8DD4-9D86E9532EE1}">
            <xm:f>'FX Card'!$F$1=10</xm:f>
            <x14:dxf>
              <numFmt numFmtId="175" formatCode="[$£-809]#,##0.00"/>
            </x14:dxf>
          </x14:cfRule>
          <x14:cfRule type="expression" priority="2317" id="{BAA8605A-1026-4DAB-A60A-2B2402B13522}">
            <xm:f>'FX Card'!$F$1=9</xm:f>
            <x14:dxf>
              <numFmt numFmtId="174" formatCode="[$€-2]\ #,##0.00"/>
            </x14:dxf>
          </x14:cfRule>
          <x14:cfRule type="expression" priority="2318" id="{55115E75-177B-4D6D-9BBF-BC98FB29104A}">
            <xm:f>'FX Card'!$F$1=8</xm:f>
            <x14:dxf>
              <numFmt numFmtId="173" formatCode="\k\r\ #,##0.00"/>
            </x14:dxf>
          </x14:cfRule>
          <x14:cfRule type="expression" priority="2319" id="{7D6D1C97-0E44-4D19-BA06-B35A56055293}">
            <xm:f>'FX Card'!$F$1=7</xm:f>
            <x14:dxf>
              <numFmt numFmtId="172" formatCode="[$¥-804]#,##0.00"/>
            </x14:dxf>
          </x14:cfRule>
          <x14:cfRule type="expression" priority="2320" id="{D3D8C5AC-D039-45DB-B90A-737942C54FB1}">
            <xm:f>'FX Card'!$F$1=6</xm:f>
            <x14:dxf>
              <numFmt numFmtId="171" formatCode="\F\r\ #,##0.00"/>
            </x14:dxf>
          </x14:cfRule>
          <x14:cfRule type="expression" priority="2321" id="{9F4F0416-5A77-4882-97CA-7F210F281A35}">
            <xm:f>'FX Card'!$F$1=5</xm:f>
            <x14:dxf>
              <numFmt numFmtId="170" formatCode="\C\A\ &quot;$&quot;\ #,##0.00"/>
            </x14:dxf>
          </x14:cfRule>
          <x14:cfRule type="expression" priority="2322" id="{B301AD9E-28A9-42DD-9643-EDC424D60095}">
            <xm:f>'FX Card'!$F$1=4</xm:f>
            <x14:dxf>
              <numFmt numFmtId="192" formatCode="[$R$-416]\ #,##0.00"/>
            </x14:dxf>
          </x14:cfRule>
          <x14:cfRule type="expression" priority="2323" id="{76827EB6-EB0A-49D8-BBED-343A0040A3A6}">
            <xm:f>'FX Card'!$F$1=3</xm:f>
            <x14:dxf>
              <numFmt numFmtId="169" formatCode="\A\U\ &quot;$&quot;\ #,##0.00"/>
            </x14:dxf>
          </x14:cfRule>
          <x14:cfRule type="expression" priority="2324" id="{47889368-A4C5-43EF-A0C8-4F3420A08E6F}">
            <xm:f>'FX Card'!$F$1=2</xm:f>
            <x14:dxf>
              <numFmt numFmtId="182" formatCode="\A\R\ &quot;$&quot;#,##0.00"/>
            </x14:dxf>
          </x14:cfRule>
          <x14:cfRule type="expression" priority="2325" id="{1675E63F-BC09-4A72-9517-BA1559B9D09D}">
            <xm:f>'FX Card'!$F$1=1</xm:f>
            <x14:dxf>
              <numFmt numFmtId="166" formatCode="&quot;$&quot;#,##0.00"/>
            </x14:dxf>
          </x14:cfRule>
          <xm:sqref>AX571:BA572</xm:sqref>
        </x14:conditionalFormatting>
        <x14:conditionalFormatting xmlns:xm="http://schemas.microsoft.com/office/excel/2006/main">
          <x14:cfRule type="expression" priority="2276" id="{917C6477-B250-48F7-B25D-1BFED729ADC9}">
            <xm:f>'FX Card'!$F$1=25</xm:f>
            <x14:dxf>
              <numFmt numFmtId="183" formatCode="\R\ #,##0.00"/>
            </x14:dxf>
          </x14:cfRule>
          <x14:cfRule type="expression" priority="2277" id="{9551507B-1F70-4A22-8F50-3695082BFCD3}">
            <xm:f>'FX Card'!$F$1=24</xm:f>
            <x14:dxf>
              <numFmt numFmtId="180" formatCode="\T\W\ &quot;$&quot;\ #,##0.00"/>
            </x14:dxf>
          </x14:cfRule>
          <x14:cfRule type="expression" priority="2278" id="{2D9FE939-7B0D-4433-B048-6F3465FAE61F}">
            <xm:f>'FX Card'!$F$1=23</xm:f>
            <x14:dxf>
              <numFmt numFmtId="199" formatCode="#,##0.00\ [$₺-41F]"/>
            </x14:dxf>
          </x14:cfRule>
          <x14:cfRule type="expression" priority="2279" id="{107A285E-A60C-431E-A803-32ED1DB560BA}">
            <xm:f>'FX Card'!$F$1=22</xm:f>
            <x14:dxf>
              <numFmt numFmtId="173" formatCode="\k\r\ #,##0.00"/>
            </x14:dxf>
          </x14:cfRule>
          <x14:cfRule type="expression" priority="2280" id="{081202FD-DF6D-471D-9365-18793D06A37C}">
            <xm:f>'FX Card'!$F$1=21</xm:f>
            <x14:dxf>
              <numFmt numFmtId="197" formatCode="\﷼\ #,##0.000"/>
            </x14:dxf>
          </x14:cfRule>
          <x14:cfRule type="expression" priority="2281" id="{1A06CABC-83E6-4724-B28A-C9EEF9E5CCA6}">
            <xm:f>'FX Card'!$F$1=20</xm:f>
            <x14:dxf>
              <numFmt numFmtId="181" formatCode="\р\у\б\ #,##0.00"/>
            </x14:dxf>
          </x14:cfRule>
          <x14:cfRule type="expression" priority="2282" id="{D23559D9-ADF6-473A-A5F5-25C733E09EE1}">
            <xm:f>'FX Card'!$F$1=19</xm:f>
            <x14:dxf>
              <numFmt numFmtId="196" formatCode="\M\X\ &quot;$&quot;\ #,##0.00"/>
            </x14:dxf>
          </x14:cfRule>
          <x14:cfRule type="expression" priority="2283" id="{B37EFA0C-6F53-4E0A-B6D3-30CE6DADE863}">
            <xm:f>'FX Card'!$F$1=18</xm:f>
            <x14:dxf>
              <numFmt numFmtId="195" formatCode="[$RM-43E]#,##0.00"/>
            </x14:dxf>
          </x14:cfRule>
          <x14:cfRule type="expression" priority="2284" id="{93C43F6C-D70E-4C47-9F0B-E49138EF1770}">
            <xm:f>'FX Card'!$F$1=17</xm:f>
            <x14:dxf>
              <numFmt numFmtId="198" formatCode="\N\Z\ &quot;$&quot;\ #,##0.00"/>
            </x14:dxf>
          </x14:cfRule>
          <x14:cfRule type="expression" priority="2285" id="{F292972F-942F-4D6F-9461-BF79081D72F4}">
            <xm:f>'FX Card'!$F$1=16</xm:f>
            <x14:dxf>
              <numFmt numFmtId="173" formatCode="\k\r\ #,##0.00"/>
            </x14:dxf>
          </x14:cfRule>
          <x14:cfRule type="expression" priority="2286" id="{56826D8E-713B-4092-9827-3F6C6E49D107}">
            <xm:f>'FX Card'!$F$1=15</xm:f>
            <x14:dxf>
              <numFmt numFmtId="179" formatCode="[$₩-412]#,##0.00"/>
            </x14:dxf>
          </x14:cfRule>
          <x14:cfRule type="expression" priority="2287" id="{A8CFA821-1A04-46FF-B749-CA8BE8612D82}">
            <xm:f>'FX Card'!$F$1=14</xm:f>
            <x14:dxf>
              <numFmt numFmtId="178" formatCode="[$¥-411]#,##0.00"/>
            </x14:dxf>
          </x14:cfRule>
          <x14:cfRule type="expression" priority="2288" id="{869E1552-C782-4949-BEED-68AFF3A6D075}">
            <xm:f>'FX Card'!$F$1=13</xm:f>
            <x14:dxf>
              <numFmt numFmtId="206" formatCode="[$₹-445]\ #,##0.00"/>
            </x14:dxf>
          </x14:cfRule>
          <x14:cfRule type="expression" priority="2289" id="{CFB921A0-19F1-4EE2-AEB6-FBB158815883}">
            <xm:f>'FX Card'!$F$1=12</xm:f>
            <x14:dxf>
              <numFmt numFmtId="176" formatCode="\R\p\ #,##0.00"/>
            </x14:dxf>
          </x14:cfRule>
          <x14:cfRule type="expression" priority="2290" id="{E67A01CA-97CF-465E-A119-8D5168C14719}">
            <xm:f>'FX Card'!$F$1=11</xm:f>
            <x14:dxf>
              <numFmt numFmtId="194" formatCode="\H\K\ &quot;$&quot;\ #,##0.00"/>
            </x14:dxf>
          </x14:cfRule>
          <x14:cfRule type="expression" priority="2291" id="{04A43C5C-B279-401C-B118-B89923613B6C}">
            <xm:f>'FX Card'!$F$1=10</xm:f>
            <x14:dxf>
              <numFmt numFmtId="175" formatCode="[$£-809]#,##0.00"/>
            </x14:dxf>
          </x14:cfRule>
          <x14:cfRule type="expression" priority="2292" id="{051948CD-7A5A-46EE-8F18-513483CAC7D1}">
            <xm:f>'FX Card'!$F$1=9</xm:f>
            <x14:dxf>
              <numFmt numFmtId="174" formatCode="[$€-2]\ #,##0.00"/>
            </x14:dxf>
          </x14:cfRule>
          <x14:cfRule type="expression" priority="2293" id="{D8930ACE-0EA5-4D4F-95D2-426DB3909E46}">
            <xm:f>'FX Card'!$F$1=8</xm:f>
            <x14:dxf>
              <numFmt numFmtId="173" formatCode="\k\r\ #,##0.00"/>
            </x14:dxf>
          </x14:cfRule>
          <x14:cfRule type="expression" priority="2294" id="{D68A2E83-0D58-4033-B3B7-70CD529A0487}">
            <xm:f>'FX Card'!$F$1=7</xm:f>
            <x14:dxf>
              <numFmt numFmtId="172" formatCode="[$¥-804]#,##0.00"/>
            </x14:dxf>
          </x14:cfRule>
          <x14:cfRule type="expression" priority="2295" id="{79D8DCC6-5937-491E-A7ED-013B72038289}">
            <xm:f>'FX Card'!$F$1=6</xm:f>
            <x14:dxf>
              <numFmt numFmtId="171" formatCode="\F\r\ #,##0.00"/>
            </x14:dxf>
          </x14:cfRule>
          <x14:cfRule type="expression" priority="2296" id="{6FBAF855-6BA3-4F2C-8E5B-BA6B53502295}">
            <xm:f>'FX Card'!$F$1=5</xm:f>
            <x14:dxf>
              <numFmt numFmtId="170" formatCode="\C\A\ &quot;$&quot;\ #,##0.00"/>
            </x14:dxf>
          </x14:cfRule>
          <x14:cfRule type="expression" priority="2297" id="{2C2D5B7A-0551-4AEA-8D5A-8EA199CC3CD2}">
            <xm:f>'FX Card'!$F$1=4</xm:f>
            <x14:dxf>
              <numFmt numFmtId="192" formatCode="[$R$-416]\ #,##0.00"/>
            </x14:dxf>
          </x14:cfRule>
          <x14:cfRule type="expression" priority="2298" id="{17B28FBA-FF68-4197-B9E5-5F86EF655339}">
            <xm:f>'FX Card'!$F$1=3</xm:f>
            <x14:dxf>
              <numFmt numFmtId="169" formatCode="\A\U\ &quot;$&quot;\ #,##0.00"/>
            </x14:dxf>
          </x14:cfRule>
          <x14:cfRule type="expression" priority="2299" id="{7ABC7A5D-F614-4D59-87CE-6B2CF3D290AD}">
            <xm:f>'FX Card'!$F$1=2</xm:f>
            <x14:dxf>
              <numFmt numFmtId="182" formatCode="\A\R\ &quot;$&quot;#,##0.00"/>
            </x14:dxf>
          </x14:cfRule>
          <x14:cfRule type="expression" priority="2300" id="{08AFCF97-6B83-4D53-AFB2-5E5B93F43D16}">
            <xm:f>'FX Card'!$F$1=1</xm:f>
            <x14:dxf>
              <numFmt numFmtId="166" formatCode="&quot;$&quot;#,##0.00"/>
            </x14:dxf>
          </x14:cfRule>
          <xm:sqref>AS567:BA567 AX568</xm:sqref>
        </x14:conditionalFormatting>
        <x14:conditionalFormatting xmlns:xm="http://schemas.microsoft.com/office/excel/2006/main">
          <x14:cfRule type="expression" priority="2251" id="{71D5DACA-9CC6-42CE-8CAA-C49057EA21E1}">
            <xm:f>'FX Card'!$F$1=25</xm:f>
            <x14:dxf>
              <numFmt numFmtId="183" formatCode="\R\ #,##0.00"/>
            </x14:dxf>
          </x14:cfRule>
          <x14:cfRule type="expression" priority="2252" id="{E7EF6320-0048-4CB1-AE38-6EC60F3D4E97}">
            <xm:f>'FX Card'!$F$1=24</xm:f>
            <x14:dxf>
              <numFmt numFmtId="180" formatCode="\T\W\ &quot;$&quot;\ #,##0.00"/>
            </x14:dxf>
          </x14:cfRule>
          <x14:cfRule type="expression" priority="2253" id="{99278805-0DA0-41B1-AF64-947F7EC2ED4C}">
            <xm:f>'FX Card'!$F$1=23</xm:f>
            <x14:dxf>
              <numFmt numFmtId="199" formatCode="#,##0.00\ [$₺-41F]"/>
            </x14:dxf>
          </x14:cfRule>
          <x14:cfRule type="expression" priority="2254" id="{618FE805-563B-48E2-929A-575BEAD1C543}">
            <xm:f>'FX Card'!$F$1=22</xm:f>
            <x14:dxf>
              <numFmt numFmtId="173" formatCode="\k\r\ #,##0.00"/>
            </x14:dxf>
          </x14:cfRule>
          <x14:cfRule type="expression" priority="2255" id="{A13FDD4A-8ECE-44C7-8276-43A675F1BA80}">
            <xm:f>'FX Card'!$F$1=21</xm:f>
            <x14:dxf>
              <numFmt numFmtId="197" formatCode="\﷼\ #,##0.000"/>
            </x14:dxf>
          </x14:cfRule>
          <x14:cfRule type="expression" priority="2256" id="{2594FE63-77EC-41BF-B810-C52807A66F79}">
            <xm:f>'FX Card'!$F$1=20</xm:f>
            <x14:dxf>
              <numFmt numFmtId="181" formatCode="\р\у\б\ #,##0.00"/>
            </x14:dxf>
          </x14:cfRule>
          <x14:cfRule type="expression" priority="2257" id="{741DD030-3523-446B-BE21-AEB1763895D9}">
            <xm:f>'FX Card'!$F$1=19</xm:f>
            <x14:dxf>
              <numFmt numFmtId="196" formatCode="\M\X\ &quot;$&quot;\ #,##0.00"/>
            </x14:dxf>
          </x14:cfRule>
          <x14:cfRule type="expression" priority="2258" id="{E9A91DA9-0D10-4479-9201-76DC7F49AF7B}">
            <xm:f>'FX Card'!$F$1=18</xm:f>
            <x14:dxf>
              <numFmt numFmtId="195" formatCode="[$RM-43E]#,##0.00"/>
            </x14:dxf>
          </x14:cfRule>
          <x14:cfRule type="expression" priority="2259" id="{47AAE16E-E7B7-408D-ACD7-6F5759CA5200}">
            <xm:f>'FX Card'!$F$1=17</xm:f>
            <x14:dxf>
              <numFmt numFmtId="198" formatCode="\N\Z\ &quot;$&quot;\ #,##0.00"/>
            </x14:dxf>
          </x14:cfRule>
          <x14:cfRule type="expression" priority="2260" id="{350967F2-C139-4AD6-8C2D-49AB0B5FC1BE}">
            <xm:f>'FX Card'!$F$1=16</xm:f>
            <x14:dxf>
              <numFmt numFmtId="173" formatCode="\k\r\ #,##0.00"/>
            </x14:dxf>
          </x14:cfRule>
          <x14:cfRule type="expression" priority="2261" id="{C1DD3939-1CEE-4144-96DC-CE1D81935AFB}">
            <xm:f>'FX Card'!$F$1=15</xm:f>
            <x14:dxf>
              <numFmt numFmtId="179" formatCode="[$₩-412]#,##0.00"/>
            </x14:dxf>
          </x14:cfRule>
          <x14:cfRule type="expression" priority="2262" id="{1A8A29C7-5F2B-4782-B385-6DE629BCD897}">
            <xm:f>'FX Card'!$F$1=14</xm:f>
            <x14:dxf>
              <numFmt numFmtId="178" formatCode="[$¥-411]#,##0.00"/>
            </x14:dxf>
          </x14:cfRule>
          <x14:cfRule type="expression" priority="2263" id="{48897DF3-BCDB-480F-A608-4B293C47049B}">
            <xm:f>'FX Card'!$F$1=13</xm:f>
            <x14:dxf>
              <numFmt numFmtId="206" formatCode="[$₹-445]\ #,##0.00"/>
            </x14:dxf>
          </x14:cfRule>
          <x14:cfRule type="expression" priority="2264" id="{BA3A8824-BDFA-4F0F-AD50-65AB71FDEC0A}">
            <xm:f>'FX Card'!$F$1=12</xm:f>
            <x14:dxf>
              <numFmt numFmtId="176" formatCode="\R\p\ #,##0.00"/>
            </x14:dxf>
          </x14:cfRule>
          <x14:cfRule type="expression" priority="2265" id="{1D305862-C08F-4352-A6ED-03EBF9BB34A3}">
            <xm:f>'FX Card'!$F$1=11</xm:f>
            <x14:dxf>
              <numFmt numFmtId="194" formatCode="\H\K\ &quot;$&quot;\ #,##0.00"/>
            </x14:dxf>
          </x14:cfRule>
          <x14:cfRule type="expression" priority="2266" id="{54C87532-EDB7-4483-A810-DF333AB7785C}">
            <xm:f>'FX Card'!$F$1=10</xm:f>
            <x14:dxf>
              <numFmt numFmtId="175" formatCode="[$£-809]#,##0.00"/>
            </x14:dxf>
          </x14:cfRule>
          <x14:cfRule type="expression" priority="2267" id="{05A55222-7BDA-4631-872D-DDB4BC3D4495}">
            <xm:f>'FX Card'!$F$1=9</xm:f>
            <x14:dxf>
              <numFmt numFmtId="174" formatCode="[$€-2]\ #,##0.00"/>
            </x14:dxf>
          </x14:cfRule>
          <x14:cfRule type="expression" priority="2268" id="{731F9F46-A1D5-42C1-937C-99594A3D306B}">
            <xm:f>'FX Card'!$F$1=8</xm:f>
            <x14:dxf>
              <numFmt numFmtId="173" formatCode="\k\r\ #,##0.00"/>
            </x14:dxf>
          </x14:cfRule>
          <x14:cfRule type="expression" priority="2269" id="{E47AE2C5-0C7D-4568-8679-7AD77EAD9222}">
            <xm:f>'FX Card'!$F$1=7</xm:f>
            <x14:dxf>
              <numFmt numFmtId="172" formatCode="[$¥-804]#,##0.00"/>
            </x14:dxf>
          </x14:cfRule>
          <x14:cfRule type="expression" priority="2270" id="{51DA814E-E5B6-4920-AABD-F46496CA0401}">
            <xm:f>'FX Card'!$F$1=6</xm:f>
            <x14:dxf>
              <numFmt numFmtId="171" formatCode="\F\r\ #,##0.00"/>
            </x14:dxf>
          </x14:cfRule>
          <x14:cfRule type="expression" priority="2271" id="{672165E2-4D39-4675-AD1F-794C471ED027}">
            <xm:f>'FX Card'!$F$1=5</xm:f>
            <x14:dxf>
              <numFmt numFmtId="170" formatCode="\C\A\ &quot;$&quot;\ #,##0.00"/>
            </x14:dxf>
          </x14:cfRule>
          <x14:cfRule type="expression" priority="2272" id="{67100B88-A7D2-4AAC-AB13-BFD3AF4FB033}">
            <xm:f>'FX Card'!$F$1=4</xm:f>
            <x14:dxf>
              <numFmt numFmtId="192" formatCode="[$R$-416]\ #,##0.00"/>
            </x14:dxf>
          </x14:cfRule>
          <x14:cfRule type="expression" priority="2273" id="{67B7FE83-521E-4128-8E4B-51588BDF2278}">
            <xm:f>'FX Card'!$F$1=3</xm:f>
            <x14:dxf>
              <numFmt numFmtId="169" formatCode="\A\U\ &quot;$&quot;\ #,##0.00"/>
            </x14:dxf>
          </x14:cfRule>
          <x14:cfRule type="expression" priority="2274" id="{D32B77CE-CE23-4EC6-91E5-ACE461268018}">
            <xm:f>'FX Card'!$F$1=2</xm:f>
            <x14:dxf>
              <numFmt numFmtId="182" formatCode="\A\R\ &quot;$&quot;#,##0.00"/>
            </x14:dxf>
          </x14:cfRule>
          <x14:cfRule type="expression" priority="2275" id="{1D20286D-7B8F-4956-8C52-4393528AF489}">
            <xm:f>'FX Card'!$F$1=1</xm:f>
            <x14:dxf>
              <numFmt numFmtId="166" formatCode="&quot;$&quot;#,##0.00"/>
            </x14:dxf>
          </x14:cfRule>
          <xm:sqref>AP568</xm:sqref>
        </x14:conditionalFormatting>
        <x14:conditionalFormatting xmlns:xm="http://schemas.microsoft.com/office/excel/2006/main">
          <x14:cfRule type="expression" priority="2226" id="{E843D15D-11AF-4450-81F7-1DC126A76A4A}">
            <xm:f>'FX Card'!$F$1=25</xm:f>
            <x14:dxf>
              <numFmt numFmtId="183" formatCode="\R\ #,##0.00"/>
            </x14:dxf>
          </x14:cfRule>
          <x14:cfRule type="expression" priority="2227" id="{614B6548-F836-47B0-89B1-C06B0C79E537}">
            <xm:f>'FX Card'!$F$1=24</xm:f>
            <x14:dxf>
              <numFmt numFmtId="180" formatCode="\T\W\ &quot;$&quot;\ #,##0.00"/>
            </x14:dxf>
          </x14:cfRule>
          <x14:cfRule type="expression" priority="2228" id="{FE4D620E-BEF4-4675-917C-17B4D70196A8}">
            <xm:f>'FX Card'!$F$1=23</xm:f>
            <x14:dxf>
              <numFmt numFmtId="199" formatCode="#,##0.00\ [$₺-41F]"/>
            </x14:dxf>
          </x14:cfRule>
          <x14:cfRule type="expression" priority="2229" id="{27ADF446-A947-43FC-83C7-DF9841F3DCEC}">
            <xm:f>'FX Card'!$F$1=22</xm:f>
            <x14:dxf>
              <numFmt numFmtId="173" formatCode="\k\r\ #,##0.00"/>
            </x14:dxf>
          </x14:cfRule>
          <x14:cfRule type="expression" priority="2230" id="{9EE45427-AF48-4A65-A102-35E4E32EA634}">
            <xm:f>'FX Card'!$F$1=21</xm:f>
            <x14:dxf>
              <numFmt numFmtId="197" formatCode="\﷼\ #,##0.000"/>
            </x14:dxf>
          </x14:cfRule>
          <x14:cfRule type="expression" priority="2231" id="{860224DC-A440-41EF-BDF9-5F71351F66E9}">
            <xm:f>'FX Card'!$F$1=20</xm:f>
            <x14:dxf>
              <numFmt numFmtId="181" formatCode="\р\у\б\ #,##0.00"/>
            </x14:dxf>
          </x14:cfRule>
          <x14:cfRule type="expression" priority="2232" id="{8C72F313-348E-45D1-ADDC-9577DD40D4E5}">
            <xm:f>'FX Card'!$F$1=19</xm:f>
            <x14:dxf>
              <numFmt numFmtId="196" formatCode="\M\X\ &quot;$&quot;\ #,##0.00"/>
            </x14:dxf>
          </x14:cfRule>
          <x14:cfRule type="expression" priority="2233" id="{C8BF849B-3809-49B5-9EE2-9C2ED60D32A4}">
            <xm:f>'FX Card'!$F$1=18</xm:f>
            <x14:dxf>
              <numFmt numFmtId="195" formatCode="[$RM-43E]#,##0.00"/>
            </x14:dxf>
          </x14:cfRule>
          <x14:cfRule type="expression" priority="2234" id="{2673D8A9-FED6-4A42-BC83-1193E21F01F6}">
            <xm:f>'FX Card'!$F$1=17</xm:f>
            <x14:dxf>
              <numFmt numFmtId="198" formatCode="\N\Z\ &quot;$&quot;\ #,##0.00"/>
            </x14:dxf>
          </x14:cfRule>
          <x14:cfRule type="expression" priority="2235" id="{07B94A63-C354-456D-B8A5-0A1CB534E65D}">
            <xm:f>'FX Card'!$F$1=16</xm:f>
            <x14:dxf>
              <numFmt numFmtId="173" formatCode="\k\r\ #,##0.00"/>
            </x14:dxf>
          </x14:cfRule>
          <x14:cfRule type="expression" priority="2236" id="{67F7D392-BA5F-4057-957C-B5D7520A8048}">
            <xm:f>'FX Card'!$F$1=15</xm:f>
            <x14:dxf>
              <numFmt numFmtId="179" formatCode="[$₩-412]#,##0.00"/>
            </x14:dxf>
          </x14:cfRule>
          <x14:cfRule type="expression" priority="2237" id="{3FFFA4BF-D43D-409C-AC35-F0485CBFCC71}">
            <xm:f>'FX Card'!$F$1=14</xm:f>
            <x14:dxf>
              <numFmt numFmtId="178" formatCode="[$¥-411]#,##0.00"/>
            </x14:dxf>
          </x14:cfRule>
          <x14:cfRule type="expression" priority="2238" id="{931AD31D-7390-402C-9693-DA6FA6239402}">
            <xm:f>'FX Card'!$F$1=13</xm:f>
            <x14:dxf>
              <numFmt numFmtId="206" formatCode="[$₹-445]\ #,##0.00"/>
            </x14:dxf>
          </x14:cfRule>
          <x14:cfRule type="expression" priority="2239" id="{3A41C8E7-1747-4687-BDA0-2E24444B5585}">
            <xm:f>'FX Card'!$F$1=12</xm:f>
            <x14:dxf>
              <numFmt numFmtId="176" formatCode="\R\p\ #,##0.00"/>
            </x14:dxf>
          </x14:cfRule>
          <x14:cfRule type="expression" priority="2240" id="{E0957A5B-E578-44E2-804A-C1C965677B03}">
            <xm:f>'FX Card'!$F$1=11</xm:f>
            <x14:dxf>
              <numFmt numFmtId="194" formatCode="\H\K\ &quot;$&quot;\ #,##0.00"/>
            </x14:dxf>
          </x14:cfRule>
          <x14:cfRule type="expression" priority="2241" id="{40A1093B-221C-4BCE-A041-CC17BE188FCE}">
            <xm:f>'FX Card'!$F$1=10</xm:f>
            <x14:dxf>
              <numFmt numFmtId="175" formatCode="[$£-809]#,##0.00"/>
            </x14:dxf>
          </x14:cfRule>
          <x14:cfRule type="expression" priority="2242" id="{1679A215-4F95-4094-ACBC-485B35410C8F}">
            <xm:f>'FX Card'!$F$1=9</xm:f>
            <x14:dxf>
              <numFmt numFmtId="174" formatCode="[$€-2]\ #,##0.00"/>
            </x14:dxf>
          </x14:cfRule>
          <x14:cfRule type="expression" priority="2243" id="{F7508545-2D18-4604-A067-31D1C5AE149D}">
            <xm:f>'FX Card'!$F$1=8</xm:f>
            <x14:dxf>
              <numFmt numFmtId="173" formatCode="\k\r\ #,##0.00"/>
            </x14:dxf>
          </x14:cfRule>
          <x14:cfRule type="expression" priority="2244" id="{D5A654D6-BB2A-478D-AE87-6A9B5FEE962F}">
            <xm:f>'FX Card'!$F$1=7</xm:f>
            <x14:dxf>
              <numFmt numFmtId="172" formatCode="[$¥-804]#,##0.00"/>
            </x14:dxf>
          </x14:cfRule>
          <x14:cfRule type="expression" priority="2245" id="{CF78B2CD-E2C6-461E-80A1-260EE9E0F996}">
            <xm:f>'FX Card'!$F$1=6</xm:f>
            <x14:dxf>
              <numFmt numFmtId="171" formatCode="\F\r\ #,##0.00"/>
            </x14:dxf>
          </x14:cfRule>
          <x14:cfRule type="expression" priority="2246" id="{46065902-0856-4E3C-B3FE-D6D073DB6109}">
            <xm:f>'FX Card'!$F$1=5</xm:f>
            <x14:dxf>
              <numFmt numFmtId="170" formatCode="\C\A\ &quot;$&quot;\ #,##0.00"/>
            </x14:dxf>
          </x14:cfRule>
          <x14:cfRule type="expression" priority="2247" id="{C3CD0DC9-D31F-4429-9C8D-71D8FF5FA077}">
            <xm:f>'FX Card'!$F$1=4</xm:f>
            <x14:dxf>
              <numFmt numFmtId="192" formatCode="[$R$-416]\ #,##0.00"/>
            </x14:dxf>
          </x14:cfRule>
          <x14:cfRule type="expression" priority="2248" id="{0AE22C72-4EB2-44FA-9FB8-B7E258403EF9}">
            <xm:f>'FX Card'!$F$1=3</xm:f>
            <x14:dxf>
              <numFmt numFmtId="169" formatCode="\A\U\ &quot;$&quot;\ #,##0.00"/>
            </x14:dxf>
          </x14:cfRule>
          <x14:cfRule type="expression" priority="2249" id="{B4404AA4-D014-4DFA-851B-D6C37F8661A5}">
            <xm:f>'FX Card'!$F$1=2</xm:f>
            <x14:dxf>
              <numFmt numFmtId="182" formatCode="\A\R\ &quot;$&quot;#,##0.00"/>
            </x14:dxf>
          </x14:cfRule>
          <x14:cfRule type="expression" priority="2250" id="{82636C3B-68C3-4E9A-A52F-E3EFD0379B3A}">
            <xm:f>'FX Card'!$F$1=1</xm:f>
            <x14:dxf>
              <numFmt numFmtId="166" formatCode="&quot;$&quot;#,##0.00"/>
            </x14:dxf>
          </x14:cfRule>
          <xm:sqref>AP570</xm:sqref>
        </x14:conditionalFormatting>
        <x14:conditionalFormatting xmlns:xm="http://schemas.microsoft.com/office/excel/2006/main">
          <x14:cfRule type="expression" priority="2201" id="{58D773DD-D028-469D-9048-BC984C26BD12}">
            <xm:f>'FX Card'!$F$1=25</xm:f>
            <x14:dxf>
              <numFmt numFmtId="183" formatCode="\R\ #,##0.00"/>
            </x14:dxf>
          </x14:cfRule>
          <x14:cfRule type="expression" priority="2202" id="{263F4314-3452-4E29-A762-B9AD5F81B797}">
            <xm:f>'FX Card'!$F$1=24</xm:f>
            <x14:dxf>
              <numFmt numFmtId="180" formatCode="\T\W\ &quot;$&quot;\ #,##0.00"/>
            </x14:dxf>
          </x14:cfRule>
          <x14:cfRule type="expression" priority="2203" id="{62CC4B39-B554-4B1E-851F-0D945666AC1D}">
            <xm:f>'FX Card'!$F$1=23</xm:f>
            <x14:dxf>
              <numFmt numFmtId="199" formatCode="#,##0.00\ [$₺-41F]"/>
            </x14:dxf>
          </x14:cfRule>
          <x14:cfRule type="expression" priority="2204" id="{471E2828-BE44-402A-9DAB-2A68224CE4FE}">
            <xm:f>'FX Card'!$F$1=22</xm:f>
            <x14:dxf>
              <numFmt numFmtId="173" formatCode="\k\r\ #,##0.00"/>
            </x14:dxf>
          </x14:cfRule>
          <x14:cfRule type="expression" priority="2205" id="{D9938966-C7AC-4140-AC34-5D0F2CEEF655}">
            <xm:f>'FX Card'!$F$1=21</xm:f>
            <x14:dxf>
              <numFmt numFmtId="197" formatCode="\﷼\ #,##0.000"/>
            </x14:dxf>
          </x14:cfRule>
          <x14:cfRule type="expression" priority="2206" id="{DBC60F43-D20C-4C1F-9916-849D1661C520}">
            <xm:f>'FX Card'!$F$1=20</xm:f>
            <x14:dxf>
              <numFmt numFmtId="181" formatCode="\р\у\б\ #,##0.00"/>
            </x14:dxf>
          </x14:cfRule>
          <x14:cfRule type="expression" priority="2207" id="{C8046576-C85C-4A54-9EB8-329AFCAE240A}">
            <xm:f>'FX Card'!$F$1=19</xm:f>
            <x14:dxf>
              <numFmt numFmtId="196" formatCode="\M\X\ &quot;$&quot;\ #,##0.00"/>
            </x14:dxf>
          </x14:cfRule>
          <x14:cfRule type="expression" priority="2208" id="{6E656547-F06E-4963-BC88-59D4031FF02A}">
            <xm:f>'FX Card'!$F$1=18</xm:f>
            <x14:dxf>
              <numFmt numFmtId="195" formatCode="[$RM-43E]#,##0.00"/>
            </x14:dxf>
          </x14:cfRule>
          <x14:cfRule type="expression" priority="2209" id="{38E2C6F6-38BB-47AE-A11A-1035791070CB}">
            <xm:f>'FX Card'!$F$1=17</xm:f>
            <x14:dxf>
              <numFmt numFmtId="198" formatCode="\N\Z\ &quot;$&quot;\ #,##0.00"/>
            </x14:dxf>
          </x14:cfRule>
          <x14:cfRule type="expression" priority="2210" id="{F6DA697B-4177-4DEE-BFFE-34FE524135AF}">
            <xm:f>'FX Card'!$F$1=16</xm:f>
            <x14:dxf>
              <numFmt numFmtId="173" formatCode="\k\r\ #,##0.00"/>
            </x14:dxf>
          </x14:cfRule>
          <x14:cfRule type="expression" priority="2211" id="{EA84A991-A2C4-44B4-A008-C50E1ABD73F3}">
            <xm:f>'FX Card'!$F$1=15</xm:f>
            <x14:dxf>
              <numFmt numFmtId="179" formatCode="[$₩-412]#,##0.00"/>
            </x14:dxf>
          </x14:cfRule>
          <x14:cfRule type="expression" priority="2212" id="{3B889F0F-E6FC-46AD-A707-B213BAD03673}">
            <xm:f>'FX Card'!$F$1=14</xm:f>
            <x14:dxf>
              <numFmt numFmtId="178" formatCode="[$¥-411]#,##0.00"/>
            </x14:dxf>
          </x14:cfRule>
          <x14:cfRule type="expression" priority="2213" id="{7FAAEBF7-66D7-4C07-B723-27D46E05DF0F}">
            <xm:f>'FX Card'!$F$1=13</xm:f>
            <x14:dxf>
              <numFmt numFmtId="206" formatCode="[$₹-445]\ #,##0.00"/>
            </x14:dxf>
          </x14:cfRule>
          <x14:cfRule type="expression" priority="2214" id="{6FFF0A50-0F8E-491B-9C34-9BFFB437C292}">
            <xm:f>'FX Card'!$F$1=12</xm:f>
            <x14:dxf>
              <numFmt numFmtId="176" formatCode="\R\p\ #,##0.00"/>
            </x14:dxf>
          </x14:cfRule>
          <x14:cfRule type="expression" priority="2215" id="{58931855-6BC2-47BF-9C6A-EF0A77B45A97}">
            <xm:f>'FX Card'!$F$1=11</xm:f>
            <x14:dxf>
              <numFmt numFmtId="194" formatCode="\H\K\ &quot;$&quot;\ #,##0.00"/>
            </x14:dxf>
          </x14:cfRule>
          <x14:cfRule type="expression" priority="2216" id="{1439E6D9-44B1-4780-AB8A-380A9970EC0A}">
            <xm:f>'FX Card'!$F$1=10</xm:f>
            <x14:dxf>
              <numFmt numFmtId="175" formatCode="[$£-809]#,##0.00"/>
            </x14:dxf>
          </x14:cfRule>
          <x14:cfRule type="expression" priority="2217" id="{2E82DB61-E6A5-4810-9067-17F65546558F}">
            <xm:f>'FX Card'!$F$1=9</xm:f>
            <x14:dxf>
              <numFmt numFmtId="174" formatCode="[$€-2]\ #,##0.00"/>
            </x14:dxf>
          </x14:cfRule>
          <x14:cfRule type="expression" priority="2218" id="{5DE7BD08-11B0-4062-859A-31BC40729CDB}">
            <xm:f>'FX Card'!$F$1=8</xm:f>
            <x14:dxf>
              <numFmt numFmtId="173" formatCode="\k\r\ #,##0.00"/>
            </x14:dxf>
          </x14:cfRule>
          <x14:cfRule type="expression" priority="2219" id="{E0298826-357A-4D27-9FB4-CE48690CFB3C}">
            <xm:f>'FX Card'!$F$1=7</xm:f>
            <x14:dxf>
              <numFmt numFmtId="172" formatCode="[$¥-804]#,##0.00"/>
            </x14:dxf>
          </x14:cfRule>
          <x14:cfRule type="expression" priority="2220" id="{FC2661CA-F9EB-4AB4-AA5C-8BFBDFD8F4EA}">
            <xm:f>'FX Card'!$F$1=6</xm:f>
            <x14:dxf>
              <numFmt numFmtId="171" formatCode="\F\r\ #,##0.00"/>
            </x14:dxf>
          </x14:cfRule>
          <x14:cfRule type="expression" priority="2221" id="{20AAC875-42B7-4111-AF3A-E8C3AF057C73}">
            <xm:f>'FX Card'!$F$1=5</xm:f>
            <x14:dxf>
              <numFmt numFmtId="170" formatCode="\C\A\ &quot;$&quot;\ #,##0.00"/>
            </x14:dxf>
          </x14:cfRule>
          <x14:cfRule type="expression" priority="2222" id="{D520A12D-11A4-4D2D-A7A8-E378D545361A}">
            <xm:f>'FX Card'!$F$1=4</xm:f>
            <x14:dxf>
              <numFmt numFmtId="192" formatCode="[$R$-416]\ #,##0.00"/>
            </x14:dxf>
          </x14:cfRule>
          <x14:cfRule type="expression" priority="2223" id="{8E46A3EA-B7AD-405E-887D-8C45567FF6DC}">
            <xm:f>'FX Card'!$F$1=3</xm:f>
            <x14:dxf>
              <numFmt numFmtId="169" formatCode="\A\U\ &quot;$&quot;\ #,##0.00"/>
            </x14:dxf>
          </x14:cfRule>
          <x14:cfRule type="expression" priority="2224" id="{A8C83004-3DD1-455B-AA34-61C86E816DBE}">
            <xm:f>'FX Card'!$F$1=2</xm:f>
            <x14:dxf>
              <numFmt numFmtId="182" formatCode="\A\R\ &quot;$&quot;#,##0.00"/>
            </x14:dxf>
          </x14:cfRule>
          <x14:cfRule type="expression" priority="2225" id="{336A954C-6165-4E1B-A975-0C6CF1B0F6B2}">
            <xm:f>'FX Card'!$F$1=1</xm:f>
            <x14:dxf>
              <numFmt numFmtId="166" formatCode="&quot;$&quot;#,##0.00"/>
            </x14:dxf>
          </x14:cfRule>
          <xm:sqref>AS290:BA292</xm:sqref>
        </x14:conditionalFormatting>
        <x14:conditionalFormatting xmlns:xm="http://schemas.microsoft.com/office/excel/2006/main">
          <x14:cfRule type="expression" priority="2151" id="{034FA48E-9D5F-45F2-B0B9-9D3CA8B82B26}">
            <xm:f>'FX Card'!$F$1=25</xm:f>
            <x14:dxf>
              <numFmt numFmtId="183" formatCode="\R\ #,##0.00"/>
            </x14:dxf>
          </x14:cfRule>
          <x14:cfRule type="expression" priority="2152" id="{31F45680-91EB-4021-8C7B-166484C2DE43}">
            <xm:f>'FX Card'!$F$1=24</xm:f>
            <x14:dxf>
              <numFmt numFmtId="180" formatCode="\T\W\ &quot;$&quot;\ #,##0.00"/>
            </x14:dxf>
          </x14:cfRule>
          <x14:cfRule type="expression" priority="2153" id="{C7115EA4-D071-4BFD-A1EF-246E4830EC1D}">
            <xm:f>'FX Card'!$F$1=23</xm:f>
            <x14:dxf>
              <numFmt numFmtId="199" formatCode="#,##0.00\ [$₺-41F]"/>
            </x14:dxf>
          </x14:cfRule>
          <x14:cfRule type="expression" priority="2154" id="{43106189-EB81-44F7-87CA-2DCD1A3F3C0B}">
            <xm:f>'FX Card'!$F$1=22</xm:f>
            <x14:dxf>
              <numFmt numFmtId="173" formatCode="\k\r\ #,##0.00"/>
            </x14:dxf>
          </x14:cfRule>
          <x14:cfRule type="expression" priority="2155" id="{D513C198-165A-4B5C-9C72-65C65E654A19}">
            <xm:f>'FX Card'!$F$1=21</xm:f>
            <x14:dxf>
              <numFmt numFmtId="197" formatCode="\﷼\ #,##0.000"/>
            </x14:dxf>
          </x14:cfRule>
          <x14:cfRule type="expression" priority="2156" id="{B3251811-52BA-4497-A3AC-9372F19AAEE1}">
            <xm:f>'FX Card'!$F$1=20</xm:f>
            <x14:dxf>
              <numFmt numFmtId="181" formatCode="\р\у\б\ #,##0.00"/>
            </x14:dxf>
          </x14:cfRule>
          <x14:cfRule type="expression" priority="2157" id="{63F7FE4C-7F8A-4C10-9AA5-E0F174563763}">
            <xm:f>'FX Card'!$F$1=19</xm:f>
            <x14:dxf>
              <numFmt numFmtId="196" formatCode="\M\X\ &quot;$&quot;\ #,##0.00"/>
            </x14:dxf>
          </x14:cfRule>
          <x14:cfRule type="expression" priority="2158" id="{BABAAE2C-FAF4-4E76-9C99-C604CCF85E33}">
            <xm:f>'FX Card'!$F$1=18</xm:f>
            <x14:dxf>
              <numFmt numFmtId="195" formatCode="[$RM-43E]#,##0.00"/>
            </x14:dxf>
          </x14:cfRule>
          <x14:cfRule type="expression" priority="2159" id="{E5C4E7BD-6A45-40E5-9A8C-79818E8E0074}">
            <xm:f>'FX Card'!$F$1=17</xm:f>
            <x14:dxf>
              <numFmt numFmtId="198" formatCode="\N\Z\ &quot;$&quot;\ #,##0.00"/>
            </x14:dxf>
          </x14:cfRule>
          <x14:cfRule type="expression" priority="2160" id="{AEF93BF2-F78D-4ED9-960B-679A43C82D06}">
            <xm:f>'FX Card'!$F$1=16</xm:f>
            <x14:dxf>
              <numFmt numFmtId="173" formatCode="\k\r\ #,##0.00"/>
            </x14:dxf>
          </x14:cfRule>
          <x14:cfRule type="expression" priority="2161" id="{0D967749-88CE-45BC-8CC7-07496DC1447C}">
            <xm:f>'FX Card'!$F$1=15</xm:f>
            <x14:dxf>
              <numFmt numFmtId="179" formatCode="[$₩-412]#,##0.00"/>
            </x14:dxf>
          </x14:cfRule>
          <x14:cfRule type="expression" priority="2162" id="{A65FF925-C5A4-4113-8303-026F3BB4F6E0}">
            <xm:f>'FX Card'!$F$1=14</xm:f>
            <x14:dxf>
              <numFmt numFmtId="178" formatCode="[$¥-411]#,##0.00"/>
            </x14:dxf>
          </x14:cfRule>
          <x14:cfRule type="expression" priority="2163" id="{8ACE153E-56D3-4E36-A3DD-FA9F75C9CCEF}">
            <xm:f>'FX Card'!$F$1=13</xm:f>
            <x14:dxf>
              <numFmt numFmtId="206" formatCode="[$₹-445]\ #,##0.00"/>
            </x14:dxf>
          </x14:cfRule>
          <x14:cfRule type="expression" priority="2164" id="{8F1542CE-3B30-498B-875C-9DD9194C3BD4}">
            <xm:f>'FX Card'!$F$1=12</xm:f>
            <x14:dxf>
              <numFmt numFmtId="176" formatCode="\R\p\ #,##0.00"/>
            </x14:dxf>
          </x14:cfRule>
          <x14:cfRule type="expression" priority="2165" id="{E79F66DE-9BCC-48BB-B952-F8FF673E1AC3}">
            <xm:f>'FX Card'!$F$1=11</xm:f>
            <x14:dxf>
              <numFmt numFmtId="194" formatCode="\H\K\ &quot;$&quot;\ #,##0.00"/>
            </x14:dxf>
          </x14:cfRule>
          <x14:cfRule type="expression" priority="2166" id="{15D9EA2D-7E8A-4FC2-A0BD-E211BD4417A6}">
            <xm:f>'FX Card'!$F$1=10</xm:f>
            <x14:dxf>
              <numFmt numFmtId="175" formatCode="[$£-809]#,##0.00"/>
            </x14:dxf>
          </x14:cfRule>
          <x14:cfRule type="expression" priority="2167" id="{AF2D8296-B132-4DB9-A0EB-C7A51D05EFE0}">
            <xm:f>'FX Card'!$F$1=9</xm:f>
            <x14:dxf>
              <numFmt numFmtId="174" formatCode="[$€-2]\ #,##0.00"/>
            </x14:dxf>
          </x14:cfRule>
          <x14:cfRule type="expression" priority="2168" id="{D2753C1F-2FD2-41C0-AA1A-29C34B6579B9}">
            <xm:f>'FX Card'!$F$1=8</xm:f>
            <x14:dxf>
              <numFmt numFmtId="173" formatCode="\k\r\ #,##0.00"/>
            </x14:dxf>
          </x14:cfRule>
          <x14:cfRule type="expression" priority="2169" id="{F79340F5-8B29-4AAF-869C-CE0FCB2DE553}">
            <xm:f>'FX Card'!$F$1=7</xm:f>
            <x14:dxf>
              <numFmt numFmtId="172" formatCode="[$¥-804]#,##0.00"/>
            </x14:dxf>
          </x14:cfRule>
          <x14:cfRule type="expression" priority="2170" id="{BD5794E5-249C-479C-8B37-5FC08C11BAA5}">
            <xm:f>'FX Card'!$F$1=6</xm:f>
            <x14:dxf>
              <numFmt numFmtId="171" formatCode="\F\r\ #,##0.00"/>
            </x14:dxf>
          </x14:cfRule>
          <x14:cfRule type="expression" priority="2171" id="{9EF35475-86AA-4846-9825-0046AA2A1D64}">
            <xm:f>'FX Card'!$F$1=5</xm:f>
            <x14:dxf>
              <numFmt numFmtId="170" formatCode="\C\A\ &quot;$&quot;\ #,##0.00"/>
            </x14:dxf>
          </x14:cfRule>
          <x14:cfRule type="expression" priority="2172" id="{4481C27C-6AF1-4FC4-AFF2-8980413C733C}">
            <xm:f>'FX Card'!$F$1=4</xm:f>
            <x14:dxf>
              <numFmt numFmtId="192" formatCode="[$R$-416]\ #,##0.00"/>
            </x14:dxf>
          </x14:cfRule>
          <x14:cfRule type="expression" priority="2173" id="{BE74A27D-3609-4CAF-BC5D-917EC31F15FF}">
            <xm:f>'FX Card'!$F$1=3</xm:f>
            <x14:dxf>
              <numFmt numFmtId="169" formatCode="\A\U\ &quot;$&quot;\ #,##0.00"/>
            </x14:dxf>
          </x14:cfRule>
          <x14:cfRule type="expression" priority="2174" id="{86788208-503D-49FE-9212-1BA81E3F35FB}">
            <xm:f>'FX Card'!$F$1=2</xm:f>
            <x14:dxf>
              <numFmt numFmtId="182" formatCode="\A\R\ &quot;$&quot;#,##0.00"/>
            </x14:dxf>
          </x14:cfRule>
          <x14:cfRule type="expression" priority="2175" id="{8D980D1D-7B33-4395-B927-228458A75643}">
            <xm:f>'FX Card'!$F$1=1</xm:f>
            <x14:dxf>
              <numFmt numFmtId="166" formatCode="&quot;$&quot;#,##0.00"/>
            </x14:dxf>
          </x14:cfRule>
          <xm:sqref>AS307:BA307 AS316:BA316 AX306:BA306</xm:sqref>
        </x14:conditionalFormatting>
        <x14:conditionalFormatting xmlns:xm="http://schemas.microsoft.com/office/excel/2006/main">
          <x14:cfRule type="expression" priority="2101" id="{FE74785D-414C-4032-B20A-2368CD4FE66B}">
            <xm:f>'FX Card'!$F$1=25</xm:f>
            <x14:dxf>
              <numFmt numFmtId="183" formatCode="\R\ #,##0.00"/>
            </x14:dxf>
          </x14:cfRule>
          <x14:cfRule type="expression" priority="2102" id="{27330C86-DD0A-49CD-AF8B-57B21FBCC570}">
            <xm:f>'FX Card'!$F$1=24</xm:f>
            <x14:dxf>
              <numFmt numFmtId="180" formatCode="\T\W\ &quot;$&quot;\ #,##0.00"/>
            </x14:dxf>
          </x14:cfRule>
          <x14:cfRule type="expression" priority="2103" id="{2EAF7641-728F-4D36-A613-C8D57DB3D9DE}">
            <xm:f>'FX Card'!$F$1=23</xm:f>
            <x14:dxf>
              <numFmt numFmtId="199" formatCode="#,##0.00\ [$₺-41F]"/>
            </x14:dxf>
          </x14:cfRule>
          <x14:cfRule type="expression" priority="2104" id="{35470EE8-57F0-4A6D-BA91-A2A8DDBE2661}">
            <xm:f>'FX Card'!$F$1=22</xm:f>
            <x14:dxf>
              <numFmt numFmtId="173" formatCode="\k\r\ #,##0.00"/>
            </x14:dxf>
          </x14:cfRule>
          <x14:cfRule type="expression" priority="2105" id="{926E4AC4-CAF5-47BC-AF2E-FD7C5DB64AF4}">
            <xm:f>'FX Card'!$F$1=21</xm:f>
            <x14:dxf>
              <numFmt numFmtId="197" formatCode="\﷼\ #,##0.000"/>
            </x14:dxf>
          </x14:cfRule>
          <x14:cfRule type="expression" priority="2106" id="{21596515-9E50-4AD3-9539-CAFC3F15412C}">
            <xm:f>'FX Card'!$F$1=20</xm:f>
            <x14:dxf>
              <numFmt numFmtId="181" formatCode="\р\у\б\ #,##0.00"/>
            </x14:dxf>
          </x14:cfRule>
          <x14:cfRule type="expression" priority="2107" id="{7688406E-81A5-4893-BAE3-18AD4205EAAC}">
            <xm:f>'FX Card'!$F$1=19</xm:f>
            <x14:dxf>
              <numFmt numFmtId="196" formatCode="\M\X\ &quot;$&quot;\ #,##0.00"/>
            </x14:dxf>
          </x14:cfRule>
          <x14:cfRule type="expression" priority="2108" id="{539C5921-4DCB-4AC1-ACFA-10973D9D3587}">
            <xm:f>'FX Card'!$F$1=18</xm:f>
            <x14:dxf>
              <numFmt numFmtId="195" formatCode="[$RM-43E]#,##0.00"/>
            </x14:dxf>
          </x14:cfRule>
          <x14:cfRule type="expression" priority="2109" id="{DA5767FD-5B90-4A77-A780-BBF8EC393FAB}">
            <xm:f>'FX Card'!$F$1=17</xm:f>
            <x14:dxf>
              <numFmt numFmtId="198" formatCode="\N\Z\ &quot;$&quot;\ #,##0.00"/>
            </x14:dxf>
          </x14:cfRule>
          <x14:cfRule type="expression" priority="2110" id="{C1A19CA7-484F-4B4A-8146-E79669396B20}">
            <xm:f>'FX Card'!$F$1=16</xm:f>
            <x14:dxf>
              <numFmt numFmtId="173" formatCode="\k\r\ #,##0.00"/>
            </x14:dxf>
          </x14:cfRule>
          <x14:cfRule type="expression" priority="2111" id="{66741CCF-C7A1-465A-9501-E8C54D5AE692}">
            <xm:f>'FX Card'!$F$1=15</xm:f>
            <x14:dxf>
              <numFmt numFmtId="179" formatCode="[$₩-412]#,##0.00"/>
            </x14:dxf>
          </x14:cfRule>
          <x14:cfRule type="expression" priority="2112" id="{7AACA929-BFB4-418B-9C15-BE8FB28F2796}">
            <xm:f>'FX Card'!$F$1=14</xm:f>
            <x14:dxf>
              <numFmt numFmtId="178" formatCode="[$¥-411]#,##0.00"/>
            </x14:dxf>
          </x14:cfRule>
          <x14:cfRule type="expression" priority="2113" id="{9FA870C5-FA85-47ED-92DF-24959DCD5822}">
            <xm:f>'FX Card'!$F$1=13</xm:f>
            <x14:dxf>
              <numFmt numFmtId="206" formatCode="[$₹-445]\ #,##0.00"/>
            </x14:dxf>
          </x14:cfRule>
          <x14:cfRule type="expression" priority="2114" id="{C1DCD3D6-7099-4913-871D-880A99CC80FE}">
            <xm:f>'FX Card'!$F$1=12</xm:f>
            <x14:dxf>
              <numFmt numFmtId="176" formatCode="\R\p\ #,##0.00"/>
            </x14:dxf>
          </x14:cfRule>
          <x14:cfRule type="expression" priority="2115" id="{4BC5D94D-C57E-4906-9A7C-028C1F718A52}">
            <xm:f>'FX Card'!$F$1=11</xm:f>
            <x14:dxf>
              <numFmt numFmtId="194" formatCode="\H\K\ &quot;$&quot;\ #,##0.00"/>
            </x14:dxf>
          </x14:cfRule>
          <x14:cfRule type="expression" priority="2116" id="{A119B46F-5582-43DF-BD4A-1861EDB5A38B}">
            <xm:f>'FX Card'!$F$1=10</xm:f>
            <x14:dxf>
              <numFmt numFmtId="175" formatCode="[$£-809]#,##0.00"/>
            </x14:dxf>
          </x14:cfRule>
          <x14:cfRule type="expression" priority="2117" id="{72D10F85-1A39-40BF-955B-B599A8EAF7F7}">
            <xm:f>'FX Card'!$F$1=9</xm:f>
            <x14:dxf>
              <numFmt numFmtId="174" formatCode="[$€-2]\ #,##0.00"/>
            </x14:dxf>
          </x14:cfRule>
          <x14:cfRule type="expression" priority="2118" id="{449D5F6D-BE3D-42DD-9DEE-DCF520417768}">
            <xm:f>'FX Card'!$F$1=8</xm:f>
            <x14:dxf>
              <numFmt numFmtId="173" formatCode="\k\r\ #,##0.00"/>
            </x14:dxf>
          </x14:cfRule>
          <x14:cfRule type="expression" priority="2119" id="{3834127B-1B22-45DA-B031-BE74FCCB4348}">
            <xm:f>'FX Card'!$F$1=7</xm:f>
            <x14:dxf>
              <numFmt numFmtId="172" formatCode="[$¥-804]#,##0.00"/>
            </x14:dxf>
          </x14:cfRule>
          <x14:cfRule type="expression" priority="2120" id="{9ACE0DC7-A708-400B-AD7F-B924F899FAEA}">
            <xm:f>'FX Card'!$F$1=6</xm:f>
            <x14:dxf>
              <numFmt numFmtId="171" formatCode="\F\r\ #,##0.00"/>
            </x14:dxf>
          </x14:cfRule>
          <x14:cfRule type="expression" priority="2121" id="{C01D8922-4A5E-4C9D-B184-72E9EC78949A}">
            <xm:f>'FX Card'!$F$1=5</xm:f>
            <x14:dxf>
              <numFmt numFmtId="170" formatCode="\C\A\ &quot;$&quot;\ #,##0.00"/>
            </x14:dxf>
          </x14:cfRule>
          <x14:cfRule type="expression" priority="2122" id="{05B55D0A-F9F8-4030-8667-03FD488F6F38}">
            <xm:f>'FX Card'!$F$1=4</xm:f>
            <x14:dxf>
              <numFmt numFmtId="192" formatCode="[$R$-416]\ #,##0.00"/>
            </x14:dxf>
          </x14:cfRule>
          <x14:cfRule type="expression" priority="2123" id="{1A5E487C-7257-477A-B121-908B508FED3E}">
            <xm:f>'FX Card'!$F$1=3</xm:f>
            <x14:dxf>
              <numFmt numFmtId="169" formatCode="\A\U\ &quot;$&quot;\ #,##0.00"/>
            </x14:dxf>
          </x14:cfRule>
          <x14:cfRule type="expression" priority="2124" id="{5E45A2F5-ACA4-46B9-9EE3-CCB57A0B3D91}">
            <xm:f>'FX Card'!$F$1=2</xm:f>
            <x14:dxf>
              <numFmt numFmtId="182" formatCode="\A\R\ &quot;$&quot;#,##0.00"/>
            </x14:dxf>
          </x14:cfRule>
          <x14:cfRule type="expression" priority="2125" id="{6BF9E1B0-7AFA-474A-8767-B8B4AEFA585C}">
            <xm:f>'FX Card'!$F$1=1</xm:f>
            <x14:dxf>
              <numFmt numFmtId="166" formatCode="&quot;$&quot;#,##0.00"/>
            </x14:dxf>
          </x14:cfRule>
          <xm:sqref>AS293:BA294</xm:sqref>
        </x14:conditionalFormatting>
        <x14:conditionalFormatting xmlns:xm="http://schemas.microsoft.com/office/excel/2006/main">
          <x14:cfRule type="expression" priority="2076" id="{308B71AB-A1B9-4B95-9316-A8C1D9048B85}">
            <xm:f>'FX Card'!$F$1=25</xm:f>
            <x14:dxf>
              <numFmt numFmtId="183" formatCode="\R\ #,##0.00"/>
            </x14:dxf>
          </x14:cfRule>
          <x14:cfRule type="expression" priority="2077" id="{0F25B309-3050-4784-8096-1ABBCB0F973A}">
            <xm:f>'FX Card'!$F$1=24</xm:f>
            <x14:dxf>
              <numFmt numFmtId="180" formatCode="\T\W\ &quot;$&quot;\ #,##0.00"/>
            </x14:dxf>
          </x14:cfRule>
          <x14:cfRule type="expression" priority="2078" id="{742EA0DD-A7B0-4F1C-A12E-CCC20160FB2D}">
            <xm:f>'FX Card'!$F$1=23</xm:f>
            <x14:dxf>
              <numFmt numFmtId="199" formatCode="#,##0.00\ [$₺-41F]"/>
            </x14:dxf>
          </x14:cfRule>
          <x14:cfRule type="expression" priority="2079" id="{11FCDC3C-F23A-42A9-8100-7297543BA86D}">
            <xm:f>'FX Card'!$F$1=22</xm:f>
            <x14:dxf>
              <numFmt numFmtId="173" formatCode="\k\r\ #,##0.00"/>
            </x14:dxf>
          </x14:cfRule>
          <x14:cfRule type="expression" priority="2080" id="{5DB4216A-EE9A-4B60-BF30-3251C262322E}">
            <xm:f>'FX Card'!$F$1=21</xm:f>
            <x14:dxf>
              <numFmt numFmtId="197" formatCode="\﷼\ #,##0.000"/>
            </x14:dxf>
          </x14:cfRule>
          <x14:cfRule type="expression" priority="2081" id="{F193880C-31DE-4B89-8D90-012427FFF04B}">
            <xm:f>'FX Card'!$F$1=20</xm:f>
            <x14:dxf>
              <numFmt numFmtId="181" formatCode="\р\у\б\ #,##0.00"/>
            </x14:dxf>
          </x14:cfRule>
          <x14:cfRule type="expression" priority="2082" id="{7944E436-A025-47FF-8D1B-7FEE121117CC}">
            <xm:f>'FX Card'!$F$1=19</xm:f>
            <x14:dxf>
              <numFmt numFmtId="196" formatCode="\M\X\ &quot;$&quot;\ #,##0.00"/>
            </x14:dxf>
          </x14:cfRule>
          <x14:cfRule type="expression" priority="2083" id="{2FEDEF57-4D38-4D86-8051-5A0B7ABE3303}">
            <xm:f>'FX Card'!$F$1=18</xm:f>
            <x14:dxf>
              <numFmt numFmtId="195" formatCode="[$RM-43E]#,##0.00"/>
            </x14:dxf>
          </x14:cfRule>
          <x14:cfRule type="expression" priority="2084" id="{6399882C-6D43-4A3B-9338-C5C722549E91}">
            <xm:f>'FX Card'!$F$1=17</xm:f>
            <x14:dxf>
              <numFmt numFmtId="198" formatCode="\N\Z\ &quot;$&quot;\ #,##0.00"/>
            </x14:dxf>
          </x14:cfRule>
          <x14:cfRule type="expression" priority="2085" id="{6F174227-FB91-40C4-A4DC-438FF3D3C3F2}">
            <xm:f>'FX Card'!$F$1=16</xm:f>
            <x14:dxf>
              <numFmt numFmtId="173" formatCode="\k\r\ #,##0.00"/>
            </x14:dxf>
          </x14:cfRule>
          <x14:cfRule type="expression" priority="2086" id="{9C117AA3-5EC1-4E45-8EA8-3DECE2441C21}">
            <xm:f>'FX Card'!$F$1=15</xm:f>
            <x14:dxf>
              <numFmt numFmtId="179" formatCode="[$₩-412]#,##0.00"/>
            </x14:dxf>
          </x14:cfRule>
          <x14:cfRule type="expression" priority="2087" id="{E300D58B-4E47-4F48-A2E6-CDBF09F6B302}">
            <xm:f>'FX Card'!$F$1=14</xm:f>
            <x14:dxf>
              <numFmt numFmtId="178" formatCode="[$¥-411]#,##0.00"/>
            </x14:dxf>
          </x14:cfRule>
          <x14:cfRule type="expression" priority="2088" id="{129178FB-AD9B-406E-AC34-B2F9E1ECD53C}">
            <xm:f>'FX Card'!$F$1=13</xm:f>
            <x14:dxf>
              <numFmt numFmtId="206" formatCode="[$₹-445]\ #,##0.00"/>
            </x14:dxf>
          </x14:cfRule>
          <x14:cfRule type="expression" priority="2089" id="{5ABCA12D-8EC5-4F5A-83C4-B05693B16059}">
            <xm:f>'FX Card'!$F$1=12</xm:f>
            <x14:dxf>
              <numFmt numFmtId="176" formatCode="\R\p\ #,##0.00"/>
            </x14:dxf>
          </x14:cfRule>
          <x14:cfRule type="expression" priority="2090" id="{40682A59-7DD0-4C51-9567-EC0357C5AB37}">
            <xm:f>'FX Card'!$F$1=11</xm:f>
            <x14:dxf>
              <numFmt numFmtId="194" formatCode="\H\K\ &quot;$&quot;\ #,##0.00"/>
            </x14:dxf>
          </x14:cfRule>
          <x14:cfRule type="expression" priority="2091" id="{45477671-51D5-4AB0-9090-6CBEA1CAE34B}">
            <xm:f>'FX Card'!$F$1=10</xm:f>
            <x14:dxf>
              <numFmt numFmtId="175" formatCode="[$£-809]#,##0.00"/>
            </x14:dxf>
          </x14:cfRule>
          <x14:cfRule type="expression" priority="2092" id="{A1173AEE-1996-48C9-80B9-D015633FE606}">
            <xm:f>'FX Card'!$F$1=9</xm:f>
            <x14:dxf>
              <numFmt numFmtId="174" formatCode="[$€-2]\ #,##0.00"/>
            </x14:dxf>
          </x14:cfRule>
          <x14:cfRule type="expression" priority="2093" id="{5F9210F6-6DAD-4CC8-A9EA-23E49E113ED1}">
            <xm:f>'FX Card'!$F$1=8</xm:f>
            <x14:dxf>
              <numFmt numFmtId="173" formatCode="\k\r\ #,##0.00"/>
            </x14:dxf>
          </x14:cfRule>
          <x14:cfRule type="expression" priority="2094" id="{CA396E74-A7EF-49F1-98E7-69783D2673FB}">
            <xm:f>'FX Card'!$F$1=7</xm:f>
            <x14:dxf>
              <numFmt numFmtId="172" formatCode="[$¥-804]#,##0.00"/>
            </x14:dxf>
          </x14:cfRule>
          <x14:cfRule type="expression" priority="2095" id="{CD6D2883-DB59-44E2-9DFC-0886A8A89DD5}">
            <xm:f>'FX Card'!$F$1=6</xm:f>
            <x14:dxf>
              <numFmt numFmtId="171" formatCode="\F\r\ #,##0.00"/>
            </x14:dxf>
          </x14:cfRule>
          <x14:cfRule type="expression" priority="2096" id="{24F72ED1-15AD-4CAB-8ED0-5877200DE8B8}">
            <xm:f>'FX Card'!$F$1=5</xm:f>
            <x14:dxf>
              <numFmt numFmtId="170" formatCode="\C\A\ &quot;$&quot;\ #,##0.00"/>
            </x14:dxf>
          </x14:cfRule>
          <x14:cfRule type="expression" priority="2097" id="{B2C1AD63-F7EC-4C7D-8639-6CFABD0E3AB3}">
            <xm:f>'FX Card'!$F$1=4</xm:f>
            <x14:dxf>
              <numFmt numFmtId="192" formatCode="[$R$-416]\ #,##0.00"/>
            </x14:dxf>
          </x14:cfRule>
          <x14:cfRule type="expression" priority="2098" id="{69BF5C0B-4D6A-41B0-8230-2DC7016CC1C0}">
            <xm:f>'FX Card'!$F$1=3</xm:f>
            <x14:dxf>
              <numFmt numFmtId="169" formatCode="\A\U\ &quot;$&quot;\ #,##0.00"/>
            </x14:dxf>
          </x14:cfRule>
          <x14:cfRule type="expression" priority="2099" id="{A6A7FA93-C147-465E-B7F2-369EE09B2388}">
            <xm:f>'FX Card'!$F$1=2</xm:f>
            <x14:dxf>
              <numFmt numFmtId="182" formatCode="\A\R\ &quot;$&quot;#,##0.00"/>
            </x14:dxf>
          </x14:cfRule>
          <x14:cfRule type="expression" priority="2100" id="{4432D2A3-9BF2-4EF4-89DE-96FC092CF77F}">
            <xm:f>'FX Card'!$F$1=1</xm:f>
            <x14:dxf>
              <numFmt numFmtId="166" formatCode="&quot;$&quot;#,##0.00"/>
            </x14:dxf>
          </x14:cfRule>
          <xm:sqref>AI295:AM295</xm:sqref>
        </x14:conditionalFormatting>
        <x14:conditionalFormatting xmlns:xm="http://schemas.microsoft.com/office/excel/2006/main">
          <x14:cfRule type="expression" priority="1926" id="{EEDB272F-3C72-4B8F-A9D2-0B075765A473}">
            <xm:f>'FX Card'!$F$1=25</xm:f>
            <x14:dxf>
              <numFmt numFmtId="183" formatCode="\R\ #,##0.00"/>
            </x14:dxf>
          </x14:cfRule>
          <x14:cfRule type="expression" priority="1927" id="{3D2338B8-7867-48D7-841D-D2B003652EC7}">
            <xm:f>'FX Card'!$F$1=24</xm:f>
            <x14:dxf>
              <numFmt numFmtId="180" formatCode="\T\W\ &quot;$&quot;\ #,##0.00"/>
            </x14:dxf>
          </x14:cfRule>
          <x14:cfRule type="expression" priority="1928" id="{4FFD7230-6B2A-42DA-A425-ACF214E0A71B}">
            <xm:f>'FX Card'!$F$1=23</xm:f>
            <x14:dxf>
              <numFmt numFmtId="199" formatCode="#,##0.00\ [$₺-41F]"/>
            </x14:dxf>
          </x14:cfRule>
          <x14:cfRule type="expression" priority="1929" id="{54907EBE-8043-46F1-B26C-7F6E3D545226}">
            <xm:f>'FX Card'!$F$1=22</xm:f>
            <x14:dxf>
              <numFmt numFmtId="173" formatCode="\k\r\ #,##0.00"/>
            </x14:dxf>
          </x14:cfRule>
          <x14:cfRule type="expression" priority="1930" id="{8A596B87-CDB9-4D59-8DEE-60EAE530AD6C}">
            <xm:f>'FX Card'!$F$1=21</xm:f>
            <x14:dxf>
              <numFmt numFmtId="197" formatCode="\﷼\ #,##0.000"/>
            </x14:dxf>
          </x14:cfRule>
          <x14:cfRule type="expression" priority="1931" id="{2AF2BD59-D541-4FAA-8B97-E10A050EB380}">
            <xm:f>'FX Card'!$F$1=20</xm:f>
            <x14:dxf>
              <numFmt numFmtId="181" formatCode="\р\у\б\ #,##0.00"/>
            </x14:dxf>
          </x14:cfRule>
          <x14:cfRule type="expression" priority="1932" id="{11726BD8-1484-470E-B0BF-A8F5ED97B6B0}">
            <xm:f>'FX Card'!$F$1=19</xm:f>
            <x14:dxf>
              <numFmt numFmtId="196" formatCode="\M\X\ &quot;$&quot;\ #,##0.00"/>
            </x14:dxf>
          </x14:cfRule>
          <x14:cfRule type="expression" priority="1933" id="{2654C386-F508-4206-8FE9-B2412C73840A}">
            <xm:f>'FX Card'!$F$1=18</xm:f>
            <x14:dxf>
              <numFmt numFmtId="195" formatCode="[$RM-43E]#,##0.00"/>
            </x14:dxf>
          </x14:cfRule>
          <x14:cfRule type="expression" priority="1934" id="{D7A1163D-2080-4385-9484-345E130F1F43}">
            <xm:f>'FX Card'!$F$1=17</xm:f>
            <x14:dxf>
              <numFmt numFmtId="198" formatCode="\N\Z\ &quot;$&quot;\ #,##0.00"/>
            </x14:dxf>
          </x14:cfRule>
          <x14:cfRule type="expression" priority="1935" id="{C84400B0-1859-4AF2-815A-51BF0E44997A}">
            <xm:f>'FX Card'!$F$1=16</xm:f>
            <x14:dxf>
              <numFmt numFmtId="173" formatCode="\k\r\ #,##0.00"/>
            </x14:dxf>
          </x14:cfRule>
          <x14:cfRule type="expression" priority="1936" id="{C211B650-FE13-4126-B094-64B860CA8D60}">
            <xm:f>'FX Card'!$F$1=15</xm:f>
            <x14:dxf>
              <numFmt numFmtId="179" formatCode="[$₩-412]#,##0.00"/>
            </x14:dxf>
          </x14:cfRule>
          <x14:cfRule type="expression" priority="1937" id="{394E0D94-A0F3-4377-8B02-566A51F07BD1}">
            <xm:f>'FX Card'!$F$1=14</xm:f>
            <x14:dxf>
              <numFmt numFmtId="178" formatCode="[$¥-411]#,##0.00"/>
            </x14:dxf>
          </x14:cfRule>
          <x14:cfRule type="expression" priority="1938" id="{D93F76E6-CC92-429F-B977-B8CE0E80A93B}">
            <xm:f>'FX Card'!$F$1=13</xm:f>
            <x14:dxf>
              <numFmt numFmtId="206" formatCode="[$₹-445]\ #,##0.00"/>
            </x14:dxf>
          </x14:cfRule>
          <x14:cfRule type="expression" priority="1939" id="{F12603F9-C6D0-4A30-8D7A-D1C059707827}">
            <xm:f>'FX Card'!$F$1=12</xm:f>
            <x14:dxf>
              <numFmt numFmtId="176" formatCode="\R\p\ #,##0.00"/>
            </x14:dxf>
          </x14:cfRule>
          <x14:cfRule type="expression" priority="1940" id="{9FB24196-C9AF-401F-8BBE-DA598EAD87EB}">
            <xm:f>'FX Card'!$F$1=11</xm:f>
            <x14:dxf>
              <numFmt numFmtId="194" formatCode="\H\K\ &quot;$&quot;\ #,##0.00"/>
            </x14:dxf>
          </x14:cfRule>
          <x14:cfRule type="expression" priority="1941" id="{A66DD753-D63E-4A6C-9315-2E1683980086}">
            <xm:f>'FX Card'!$F$1=10</xm:f>
            <x14:dxf>
              <numFmt numFmtId="175" formatCode="[$£-809]#,##0.00"/>
            </x14:dxf>
          </x14:cfRule>
          <x14:cfRule type="expression" priority="1942" id="{FA4A2405-9A7B-42AE-BC60-2DCFEF1C3014}">
            <xm:f>'FX Card'!$F$1=9</xm:f>
            <x14:dxf>
              <numFmt numFmtId="174" formatCode="[$€-2]\ #,##0.00"/>
            </x14:dxf>
          </x14:cfRule>
          <x14:cfRule type="expression" priority="1943" id="{EA9462C2-6963-4EA1-9040-E70BB88F60E5}">
            <xm:f>'FX Card'!$F$1=8</xm:f>
            <x14:dxf>
              <numFmt numFmtId="173" formatCode="\k\r\ #,##0.00"/>
            </x14:dxf>
          </x14:cfRule>
          <x14:cfRule type="expression" priority="1944" id="{98C120D4-3FF9-48C8-BBDC-49C48567FC3C}">
            <xm:f>'FX Card'!$F$1=7</xm:f>
            <x14:dxf>
              <numFmt numFmtId="172" formatCode="[$¥-804]#,##0.00"/>
            </x14:dxf>
          </x14:cfRule>
          <x14:cfRule type="expression" priority="1945" id="{476B10BE-F63C-48A0-BF9A-C34900DFB364}">
            <xm:f>'FX Card'!$F$1=6</xm:f>
            <x14:dxf>
              <numFmt numFmtId="171" formatCode="\F\r\ #,##0.00"/>
            </x14:dxf>
          </x14:cfRule>
          <x14:cfRule type="expression" priority="1946" id="{C58879AD-FC3E-44FA-974D-72ABF16D8E2D}">
            <xm:f>'FX Card'!$F$1=5</xm:f>
            <x14:dxf>
              <numFmt numFmtId="170" formatCode="\C\A\ &quot;$&quot;\ #,##0.00"/>
            </x14:dxf>
          </x14:cfRule>
          <x14:cfRule type="expression" priority="1947" id="{9A499269-85F6-4BE9-81E3-F1A73D977ED6}">
            <xm:f>'FX Card'!$F$1=4</xm:f>
            <x14:dxf>
              <numFmt numFmtId="192" formatCode="[$R$-416]\ #,##0.00"/>
            </x14:dxf>
          </x14:cfRule>
          <x14:cfRule type="expression" priority="1948" id="{49806ECB-E2C0-43FB-A2AF-7BCFCFBA374F}">
            <xm:f>'FX Card'!$F$1=3</xm:f>
            <x14:dxf>
              <numFmt numFmtId="169" formatCode="\A\U\ &quot;$&quot;\ #,##0.00"/>
            </x14:dxf>
          </x14:cfRule>
          <x14:cfRule type="expression" priority="1949" id="{E919BA03-FA38-4B1C-8993-85A48615DBB9}">
            <xm:f>'FX Card'!$F$1=2</xm:f>
            <x14:dxf>
              <numFmt numFmtId="182" formatCode="\A\R\ &quot;$&quot;#,##0.00"/>
            </x14:dxf>
          </x14:cfRule>
          <x14:cfRule type="expression" priority="1950" id="{FBA674F1-0506-40EA-B34D-2765AA250FB6}">
            <xm:f>'FX Card'!$F$1=1</xm:f>
            <x14:dxf>
              <numFmt numFmtId="166" formatCode="&quot;$&quot;#,##0.00"/>
            </x14:dxf>
          </x14:cfRule>
          <xm:sqref>AS532:BA535</xm:sqref>
        </x14:conditionalFormatting>
        <x14:conditionalFormatting xmlns:xm="http://schemas.microsoft.com/office/excel/2006/main">
          <x14:cfRule type="expression" priority="1951" id="{10EF2597-0E85-4402-A34D-C3B18A83859F}">
            <xm:f>'FX Card'!$F$1=25</xm:f>
            <x14:dxf>
              <numFmt numFmtId="183" formatCode="\R\ #,##0.00"/>
            </x14:dxf>
          </x14:cfRule>
          <x14:cfRule type="expression" priority="1952" id="{1620A72B-B476-40F5-B1B3-CF430B7FF00F}">
            <xm:f>'FX Card'!$F$1=24</xm:f>
            <x14:dxf>
              <numFmt numFmtId="180" formatCode="\T\W\ &quot;$&quot;\ #,##0.00"/>
            </x14:dxf>
          </x14:cfRule>
          <x14:cfRule type="expression" priority="1953" id="{B6F97D42-84B4-4CCC-9A46-18C1E07FFFC5}">
            <xm:f>'FX Card'!$F$1=23</xm:f>
            <x14:dxf>
              <numFmt numFmtId="199" formatCode="#,##0.00\ [$₺-41F]"/>
            </x14:dxf>
          </x14:cfRule>
          <x14:cfRule type="expression" priority="1954" id="{3FC5278B-A41A-48F4-94A3-41C21EAF005C}">
            <xm:f>'FX Card'!$F$1=22</xm:f>
            <x14:dxf>
              <numFmt numFmtId="173" formatCode="\k\r\ #,##0.00"/>
            </x14:dxf>
          </x14:cfRule>
          <x14:cfRule type="expression" priority="1955" id="{D7EED89B-9204-4E94-AEDA-A396735AACAF}">
            <xm:f>'FX Card'!$F$1=21</xm:f>
            <x14:dxf>
              <numFmt numFmtId="197" formatCode="\﷼\ #,##0.000"/>
            </x14:dxf>
          </x14:cfRule>
          <x14:cfRule type="expression" priority="1956" id="{22A586DC-0873-4F8C-87C9-9866AFE570E6}">
            <xm:f>'FX Card'!$F$1=20</xm:f>
            <x14:dxf>
              <numFmt numFmtId="181" formatCode="\р\у\б\ #,##0.00"/>
            </x14:dxf>
          </x14:cfRule>
          <x14:cfRule type="expression" priority="1957" id="{465802D1-5678-4789-95C3-0188DB0181BB}">
            <xm:f>'FX Card'!$F$1=19</xm:f>
            <x14:dxf>
              <numFmt numFmtId="196" formatCode="\M\X\ &quot;$&quot;\ #,##0.00"/>
            </x14:dxf>
          </x14:cfRule>
          <x14:cfRule type="expression" priority="1958" id="{143B0EF6-6FDC-4FDF-88B7-6314F6DB25AD}">
            <xm:f>'FX Card'!$F$1=18</xm:f>
            <x14:dxf>
              <numFmt numFmtId="195" formatCode="[$RM-43E]#,##0.00"/>
            </x14:dxf>
          </x14:cfRule>
          <x14:cfRule type="expression" priority="1959" id="{9ABB40C8-E8C7-4F1F-BE81-ECC275E90098}">
            <xm:f>'FX Card'!$F$1=17</xm:f>
            <x14:dxf>
              <numFmt numFmtId="198" formatCode="\N\Z\ &quot;$&quot;\ #,##0.00"/>
            </x14:dxf>
          </x14:cfRule>
          <x14:cfRule type="expression" priority="1960" id="{FD3D5527-BF4B-4EC5-B7C9-31138C64DC5A}">
            <xm:f>'FX Card'!$F$1=16</xm:f>
            <x14:dxf>
              <numFmt numFmtId="173" formatCode="\k\r\ #,##0.00"/>
            </x14:dxf>
          </x14:cfRule>
          <x14:cfRule type="expression" priority="1961" id="{F2CEC3A2-607C-41E1-B283-E4B66A75CD39}">
            <xm:f>'FX Card'!$F$1=15</xm:f>
            <x14:dxf>
              <numFmt numFmtId="179" formatCode="[$₩-412]#,##0.00"/>
            </x14:dxf>
          </x14:cfRule>
          <x14:cfRule type="expression" priority="1962" id="{0B280D80-CEBA-4A96-A358-C6AF24D53A31}">
            <xm:f>'FX Card'!$F$1=14</xm:f>
            <x14:dxf>
              <numFmt numFmtId="178" formatCode="[$¥-411]#,##0.00"/>
            </x14:dxf>
          </x14:cfRule>
          <x14:cfRule type="expression" priority="1963" id="{4BA9A9D3-2EA8-4268-9263-36090455B14B}">
            <xm:f>'FX Card'!$F$1=13</xm:f>
            <x14:dxf>
              <numFmt numFmtId="206" formatCode="[$₹-445]\ #,##0.00"/>
            </x14:dxf>
          </x14:cfRule>
          <x14:cfRule type="expression" priority="1964" id="{2EDA237E-555E-4BD6-977E-6AD524E6C400}">
            <xm:f>'FX Card'!$F$1=12</xm:f>
            <x14:dxf>
              <numFmt numFmtId="176" formatCode="\R\p\ #,##0.00"/>
            </x14:dxf>
          </x14:cfRule>
          <x14:cfRule type="expression" priority="1965" id="{AB461DDC-2491-4B16-9336-368649AA0217}">
            <xm:f>'FX Card'!$F$1=11</xm:f>
            <x14:dxf>
              <numFmt numFmtId="194" formatCode="\H\K\ &quot;$&quot;\ #,##0.00"/>
            </x14:dxf>
          </x14:cfRule>
          <x14:cfRule type="expression" priority="1966" id="{8AF62055-A089-4710-8A5F-1828D13F750E}">
            <xm:f>'FX Card'!$F$1=10</xm:f>
            <x14:dxf>
              <numFmt numFmtId="175" formatCode="[$£-809]#,##0.00"/>
            </x14:dxf>
          </x14:cfRule>
          <x14:cfRule type="expression" priority="1967" id="{D275A7F8-DE0B-4DF4-8C27-A5E067E75E43}">
            <xm:f>'FX Card'!$F$1=9</xm:f>
            <x14:dxf>
              <numFmt numFmtId="174" formatCode="[$€-2]\ #,##0.00"/>
            </x14:dxf>
          </x14:cfRule>
          <x14:cfRule type="expression" priority="1968" id="{F7656004-436F-4DED-8B21-35306AE6A3FB}">
            <xm:f>'FX Card'!$F$1=8</xm:f>
            <x14:dxf>
              <numFmt numFmtId="173" formatCode="\k\r\ #,##0.00"/>
            </x14:dxf>
          </x14:cfRule>
          <x14:cfRule type="expression" priority="1969" id="{2302C75D-AA9E-4A39-820F-39F35EA88FBC}">
            <xm:f>'FX Card'!$F$1=7</xm:f>
            <x14:dxf>
              <numFmt numFmtId="172" formatCode="[$¥-804]#,##0.00"/>
            </x14:dxf>
          </x14:cfRule>
          <x14:cfRule type="expression" priority="1970" id="{A74D4509-38AE-4053-A877-B03FFDA902E8}">
            <xm:f>'FX Card'!$F$1=6</xm:f>
            <x14:dxf>
              <numFmt numFmtId="171" formatCode="\F\r\ #,##0.00"/>
            </x14:dxf>
          </x14:cfRule>
          <x14:cfRule type="expression" priority="1971" id="{B1B46465-9017-4759-8D05-4929891FE200}">
            <xm:f>'FX Card'!$F$1=5</xm:f>
            <x14:dxf>
              <numFmt numFmtId="170" formatCode="\C\A\ &quot;$&quot;\ #,##0.00"/>
            </x14:dxf>
          </x14:cfRule>
          <x14:cfRule type="expression" priority="1972" id="{968C9FDA-28C7-46AC-9D4B-137F777D5317}">
            <xm:f>'FX Card'!$F$1=4</xm:f>
            <x14:dxf>
              <numFmt numFmtId="192" formatCode="[$R$-416]\ #,##0.00"/>
            </x14:dxf>
          </x14:cfRule>
          <x14:cfRule type="expression" priority="1973" id="{46335B6B-65B9-4DC8-B98D-EFE3DBE211FD}">
            <xm:f>'FX Card'!$F$1=3</xm:f>
            <x14:dxf>
              <numFmt numFmtId="169" formatCode="\A\U\ &quot;$&quot;\ #,##0.00"/>
            </x14:dxf>
          </x14:cfRule>
          <x14:cfRule type="expression" priority="1974" id="{3E724601-00F6-4C0C-9244-FD94EECB3FD7}">
            <xm:f>'FX Card'!$F$1=2</xm:f>
            <x14:dxf>
              <numFmt numFmtId="182" formatCode="\A\R\ &quot;$&quot;#,##0.00"/>
            </x14:dxf>
          </x14:cfRule>
          <x14:cfRule type="expression" priority="1975" id="{1090FE45-D60A-4CCE-AB36-52EF0D11629C}">
            <xm:f>'FX Card'!$F$1=1</xm:f>
            <x14:dxf>
              <numFmt numFmtId="166" formatCode="&quot;$&quot;#,##0.00"/>
            </x14:dxf>
          </x14:cfRule>
          <xm:sqref>AS525:BA526</xm:sqref>
        </x14:conditionalFormatting>
        <x14:conditionalFormatting xmlns:xm="http://schemas.microsoft.com/office/excel/2006/main">
          <x14:cfRule type="expression" priority="1901" id="{FF65C7FD-1C27-41ED-A0A7-868D7F2CF000}">
            <xm:f>'FX Card'!$F$1=25</xm:f>
            <x14:dxf>
              <numFmt numFmtId="183" formatCode="\R\ #,##0.00"/>
            </x14:dxf>
          </x14:cfRule>
          <x14:cfRule type="expression" priority="1902" id="{D1298E7A-811A-4AD4-A70D-537E50A33926}">
            <xm:f>'FX Card'!$F$1=24</xm:f>
            <x14:dxf>
              <numFmt numFmtId="180" formatCode="\T\W\ &quot;$&quot;\ #,##0.00"/>
            </x14:dxf>
          </x14:cfRule>
          <x14:cfRule type="expression" priority="1903" id="{17A191B4-453D-4723-A423-694058706A3B}">
            <xm:f>'FX Card'!$F$1=23</xm:f>
            <x14:dxf>
              <numFmt numFmtId="199" formatCode="#,##0.00\ [$₺-41F]"/>
            </x14:dxf>
          </x14:cfRule>
          <x14:cfRule type="expression" priority="1904" id="{9BF4A309-F1F5-4452-8B10-DDB6429FB381}">
            <xm:f>'FX Card'!$F$1=22</xm:f>
            <x14:dxf>
              <numFmt numFmtId="173" formatCode="\k\r\ #,##0.00"/>
            </x14:dxf>
          </x14:cfRule>
          <x14:cfRule type="expression" priority="1905" id="{083B5564-AF55-4E13-9AC7-FAB57E55CF4B}">
            <xm:f>'FX Card'!$F$1=21</xm:f>
            <x14:dxf>
              <numFmt numFmtId="197" formatCode="\﷼\ #,##0.000"/>
            </x14:dxf>
          </x14:cfRule>
          <x14:cfRule type="expression" priority="1906" id="{DDF3A14A-F5B0-41F5-985C-DE44289BB63D}">
            <xm:f>'FX Card'!$F$1=20</xm:f>
            <x14:dxf>
              <numFmt numFmtId="181" formatCode="\р\у\б\ #,##0.00"/>
            </x14:dxf>
          </x14:cfRule>
          <x14:cfRule type="expression" priority="1907" id="{3CADB04D-D861-4866-A69C-413F39117C13}">
            <xm:f>'FX Card'!$F$1=19</xm:f>
            <x14:dxf>
              <numFmt numFmtId="196" formatCode="\M\X\ &quot;$&quot;\ #,##0.00"/>
            </x14:dxf>
          </x14:cfRule>
          <x14:cfRule type="expression" priority="1908" id="{63B15F05-1CB0-4E16-BF12-EA8235FC71A6}">
            <xm:f>'FX Card'!$F$1=18</xm:f>
            <x14:dxf>
              <numFmt numFmtId="195" formatCode="[$RM-43E]#,##0.00"/>
            </x14:dxf>
          </x14:cfRule>
          <x14:cfRule type="expression" priority="1909" id="{F235D864-9323-4E2C-9FD4-33ABF0C2A706}">
            <xm:f>'FX Card'!$F$1=17</xm:f>
            <x14:dxf>
              <numFmt numFmtId="198" formatCode="\N\Z\ &quot;$&quot;\ #,##0.00"/>
            </x14:dxf>
          </x14:cfRule>
          <x14:cfRule type="expression" priority="1910" id="{887FB078-4201-438F-BAA4-F05147F72761}">
            <xm:f>'FX Card'!$F$1=16</xm:f>
            <x14:dxf>
              <numFmt numFmtId="173" formatCode="\k\r\ #,##0.00"/>
            </x14:dxf>
          </x14:cfRule>
          <x14:cfRule type="expression" priority="1911" id="{9BC15E66-691C-40B7-A8CA-0254A09A9438}">
            <xm:f>'FX Card'!$F$1=15</xm:f>
            <x14:dxf>
              <numFmt numFmtId="179" formatCode="[$₩-412]#,##0.00"/>
            </x14:dxf>
          </x14:cfRule>
          <x14:cfRule type="expression" priority="1912" id="{C8D64B76-98B0-4AF4-85F2-57214DC513D7}">
            <xm:f>'FX Card'!$F$1=14</xm:f>
            <x14:dxf>
              <numFmt numFmtId="178" formatCode="[$¥-411]#,##0.00"/>
            </x14:dxf>
          </x14:cfRule>
          <x14:cfRule type="expression" priority="1913" id="{D4AD7C32-AEFA-4D91-AC5A-B0367CF0F525}">
            <xm:f>'FX Card'!$F$1=13</xm:f>
            <x14:dxf>
              <numFmt numFmtId="206" formatCode="[$₹-445]\ #,##0.00"/>
            </x14:dxf>
          </x14:cfRule>
          <x14:cfRule type="expression" priority="1914" id="{C67FA263-C45A-4D9D-BF7C-286316678A88}">
            <xm:f>'FX Card'!$F$1=12</xm:f>
            <x14:dxf>
              <numFmt numFmtId="176" formatCode="\R\p\ #,##0.00"/>
            </x14:dxf>
          </x14:cfRule>
          <x14:cfRule type="expression" priority="1915" id="{ECA4A2F4-6FEF-40DC-B0E5-88B09D6B3A1A}">
            <xm:f>'FX Card'!$F$1=11</xm:f>
            <x14:dxf>
              <numFmt numFmtId="194" formatCode="\H\K\ &quot;$&quot;\ #,##0.00"/>
            </x14:dxf>
          </x14:cfRule>
          <x14:cfRule type="expression" priority="1916" id="{377B08B0-7948-4259-8122-944C59D231DD}">
            <xm:f>'FX Card'!$F$1=10</xm:f>
            <x14:dxf>
              <numFmt numFmtId="175" formatCode="[$£-809]#,##0.00"/>
            </x14:dxf>
          </x14:cfRule>
          <x14:cfRule type="expression" priority="1917" id="{A96FEF5E-5ECD-4222-A077-7301CCA7BAAC}">
            <xm:f>'FX Card'!$F$1=9</xm:f>
            <x14:dxf>
              <numFmt numFmtId="174" formatCode="[$€-2]\ #,##0.00"/>
            </x14:dxf>
          </x14:cfRule>
          <x14:cfRule type="expression" priority="1918" id="{7AC380EA-0E6E-4BAA-9E67-5A216F171AFD}">
            <xm:f>'FX Card'!$F$1=8</xm:f>
            <x14:dxf>
              <numFmt numFmtId="173" formatCode="\k\r\ #,##0.00"/>
            </x14:dxf>
          </x14:cfRule>
          <x14:cfRule type="expression" priority="1919" id="{89722621-BCA0-4706-AE9C-52E0BC8098BB}">
            <xm:f>'FX Card'!$F$1=7</xm:f>
            <x14:dxf>
              <numFmt numFmtId="172" formatCode="[$¥-804]#,##0.00"/>
            </x14:dxf>
          </x14:cfRule>
          <x14:cfRule type="expression" priority="1920" id="{5E0ABE34-DEEA-413A-A598-ED9EFA0F2F29}">
            <xm:f>'FX Card'!$F$1=6</xm:f>
            <x14:dxf>
              <numFmt numFmtId="171" formatCode="\F\r\ #,##0.00"/>
            </x14:dxf>
          </x14:cfRule>
          <x14:cfRule type="expression" priority="1921" id="{2E2E0BE4-651F-4EBE-99DA-B0A81A3942C1}">
            <xm:f>'FX Card'!$F$1=5</xm:f>
            <x14:dxf>
              <numFmt numFmtId="170" formatCode="\C\A\ &quot;$&quot;\ #,##0.00"/>
            </x14:dxf>
          </x14:cfRule>
          <x14:cfRule type="expression" priority="1922" id="{A677E335-4CDB-437B-93C5-5C0F1E0625D7}">
            <xm:f>'FX Card'!$F$1=4</xm:f>
            <x14:dxf>
              <numFmt numFmtId="192" formatCode="[$R$-416]\ #,##0.00"/>
            </x14:dxf>
          </x14:cfRule>
          <x14:cfRule type="expression" priority="1923" id="{E3A978CC-AAF7-4AC7-B3DF-84862CB41FE4}">
            <xm:f>'FX Card'!$F$1=3</xm:f>
            <x14:dxf>
              <numFmt numFmtId="169" formatCode="\A\U\ &quot;$&quot;\ #,##0.00"/>
            </x14:dxf>
          </x14:cfRule>
          <x14:cfRule type="expression" priority="1924" id="{83A6D5D1-72EA-4AA9-A436-5FF427F9F582}">
            <xm:f>'FX Card'!$F$1=2</xm:f>
            <x14:dxf>
              <numFmt numFmtId="182" formatCode="\A\R\ &quot;$&quot;#,##0.00"/>
            </x14:dxf>
          </x14:cfRule>
          <x14:cfRule type="expression" priority="1925" id="{D3A53763-7DDD-4168-8238-049CDCF87CFC}">
            <xm:f>'FX Card'!$F$1=1</xm:f>
            <x14:dxf>
              <numFmt numFmtId="166" formatCode="&quot;$&quot;#,##0.00"/>
            </x14:dxf>
          </x14:cfRule>
          <xm:sqref>AX530:BA530</xm:sqref>
        </x14:conditionalFormatting>
        <x14:conditionalFormatting xmlns:xm="http://schemas.microsoft.com/office/excel/2006/main">
          <x14:cfRule type="expression" priority="1851" id="{85740CAC-8357-4EFB-9F28-BDB472860CB9}">
            <xm:f>'FX Card'!$F$1=25</xm:f>
            <x14:dxf>
              <numFmt numFmtId="183" formatCode="\R\ #,##0.00"/>
            </x14:dxf>
          </x14:cfRule>
          <x14:cfRule type="expression" priority="1852" id="{A6779593-340E-4B35-96C1-8DA259BEF3C3}">
            <xm:f>'FX Card'!$F$1=24</xm:f>
            <x14:dxf>
              <numFmt numFmtId="180" formatCode="\T\W\ &quot;$&quot;\ #,##0.00"/>
            </x14:dxf>
          </x14:cfRule>
          <x14:cfRule type="expression" priority="1853" id="{2422BA14-CF27-480C-94A8-AFFF51708173}">
            <xm:f>'FX Card'!$F$1=23</xm:f>
            <x14:dxf>
              <numFmt numFmtId="199" formatCode="#,##0.00\ [$₺-41F]"/>
            </x14:dxf>
          </x14:cfRule>
          <x14:cfRule type="expression" priority="1854" id="{1735BC4E-2742-4D6C-9B8E-B73FB13B1810}">
            <xm:f>'FX Card'!$F$1=22</xm:f>
            <x14:dxf>
              <numFmt numFmtId="173" formatCode="\k\r\ #,##0.00"/>
            </x14:dxf>
          </x14:cfRule>
          <x14:cfRule type="expression" priority="1855" id="{670BFA6C-31B9-406B-867B-0A4B58324C29}">
            <xm:f>'FX Card'!$F$1=21</xm:f>
            <x14:dxf>
              <numFmt numFmtId="197" formatCode="\﷼\ #,##0.000"/>
            </x14:dxf>
          </x14:cfRule>
          <x14:cfRule type="expression" priority="1856" id="{1DE9F751-EAD7-44CA-A1FA-0FC4C04DA261}">
            <xm:f>'FX Card'!$F$1=20</xm:f>
            <x14:dxf>
              <numFmt numFmtId="181" formatCode="\р\у\б\ #,##0.00"/>
            </x14:dxf>
          </x14:cfRule>
          <x14:cfRule type="expression" priority="1857" id="{6980D369-7A02-4009-994F-D3448F539419}">
            <xm:f>'FX Card'!$F$1=19</xm:f>
            <x14:dxf>
              <numFmt numFmtId="196" formatCode="\M\X\ &quot;$&quot;\ #,##0.00"/>
            </x14:dxf>
          </x14:cfRule>
          <x14:cfRule type="expression" priority="1858" id="{E73EFB33-F645-496F-A85B-1F42768C19F8}">
            <xm:f>'FX Card'!$F$1=18</xm:f>
            <x14:dxf>
              <numFmt numFmtId="195" formatCode="[$RM-43E]#,##0.00"/>
            </x14:dxf>
          </x14:cfRule>
          <x14:cfRule type="expression" priority="1859" id="{073CE2C0-F03E-44A2-BE23-0C9F9A5E2469}">
            <xm:f>'FX Card'!$F$1=17</xm:f>
            <x14:dxf>
              <numFmt numFmtId="198" formatCode="\N\Z\ &quot;$&quot;\ #,##0.00"/>
            </x14:dxf>
          </x14:cfRule>
          <x14:cfRule type="expression" priority="1860" id="{72DE5307-CC19-4A47-94E2-C46F1FBAC227}">
            <xm:f>'FX Card'!$F$1=16</xm:f>
            <x14:dxf>
              <numFmt numFmtId="173" formatCode="\k\r\ #,##0.00"/>
            </x14:dxf>
          </x14:cfRule>
          <x14:cfRule type="expression" priority="1861" id="{C76DD7EF-DE26-4CE8-9F13-0CD08D4D8DBA}">
            <xm:f>'FX Card'!$F$1=15</xm:f>
            <x14:dxf>
              <numFmt numFmtId="179" formatCode="[$₩-412]#,##0.00"/>
            </x14:dxf>
          </x14:cfRule>
          <x14:cfRule type="expression" priority="1862" id="{2EFB3E0E-EA39-4ADA-BD63-011BA32A3578}">
            <xm:f>'FX Card'!$F$1=14</xm:f>
            <x14:dxf>
              <numFmt numFmtId="178" formatCode="[$¥-411]#,##0.00"/>
            </x14:dxf>
          </x14:cfRule>
          <x14:cfRule type="expression" priority="1863" id="{E09578F1-A26B-42DF-B235-4570C6477D20}">
            <xm:f>'FX Card'!$F$1=13</xm:f>
            <x14:dxf>
              <numFmt numFmtId="206" formatCode="[$₹-445]\ #,##0.00"/>
            </x14:dxf>
          </x14:cfRule>
          <x14:cfRule type="expression" priority="1864" id="{DCA67C82-362A-466A-87D0-F8E5719F5E2F}">
            <xm:f>'FX Card'!$F$1=12</xm:f>
            <x14:dxf>
              <numFmt numFmtId="176" formatCode="\R\p\ #,##0.00"/>
            </x14:dxf>
          </x14:cfRule>
          <x14:cfRule type="expression" priority="1865" id="{4AD08761-1455-4F92-8975-1FA5338CA842}">
            <xm:f>'FX Card'!$F$1=11</xm:f>
            <x14:dxf>
              <numFmt numFmtId="194" formatCode="\H\K\ &quot;$&quot;\ #,##0.00"/>
            </x14:dxf>
          </x14:cfRule>
          <x14:cfRule type="expression" priority="1866" id="{62AE94DD-85EF-4628-9E3D-928F1DDC0089}">
            <xm:f>'FX Card'!$F$1=10</xm:f>
            <x14:dxf>
              <numFmt numFmtId="175" formatCode="[$£-809]#,##0.00"/>
            </x14:dxf>
          </x14:cfRule>
          <x14:cfRule type="expression" priority="1867" id="{5A73B47B-FEAC-42F9-BA25-C5705A4004D6}">
            <xm:f>'FX Card'!$F$1=9</xm:f>
            <x14:dxf>
              <numFmt numFmtId="174" formatCode="[$€-2]\ #,##0.00"/>
            </x14:dxf>
          </x14:cfRule>
          <x14:cfRule type="expression" priority="1868" id="{BB2C79C4-5E01-4589-A25A-D2C801774BE2}">
            <xm:f>'FX Card'!$F$1=8</xm:f>
            <x14:dxf>
              <numFmt numFmtId="173" formatCode="\k\r\ #,##0.00"/>
            </x14:dxf>
          </x14:cfRule>
          <x14:cfRule type="expression" priority="1869" id="{46383A8D-E899-407E-862A-E43EA6D67B31}">
            <xm:f>'FX Card'!$F$1=7</xm:f>
            <x14:dxf>
              <numFmt numFmtId="172" formatCode="[$¥-804]#,##0.00"/>
            </x14:dxf>
          </x14:cfRule>
          <x14:cfRule type="expression" priority="1870" id="{1E98F5BF-A3BD-4042-8978-7767742723F2}">
            <xm:f>'FX Card'!$F$1=6</xm:f>
            <x14:dxf>
              <numFmt numFmtId="171" formatCode="\F\r\ #,##0.00"/>
            </x14:dxf>
          </x14:cfRule>
          <x14:cfRule type="expression" priority="1871" id="{FEE72F33-3DDE-4BFB-8AD9-5490AEADC530}">
            <xm:f>'FX Card'!$F$1=5</xm:f>
            <x14:dxf>
              <numFmt numFmtId="170" formatCode="\C\A\ &quot;$&quot;\ #,##0.00"/>
            </x14:dxf>
          </x14:cfRule>
          <x14:cfRule type="expression" priority="1872" id="{EA455466-70AE-4020-8609-734D638A4F43}">
            <xm:f>'FX Card'!$F$1=4</xm:f>
            <x14:dxf>
              <numFmt numFmtId="192" formatCode="[$R$-416]\ #,##0.00"/>
            </x14:dxf>
          </x14:cfRule>
          <x14:cfRule type="expression" priority="1873" id="{8270584F-CB09-46FB-8AAF-704EB35D4407}">
            <xm:f>'FX Card'!$F$1=3</xm:f>
            <x14:dxf>
              <numFmt numFmtId="169" formatCode="\A\U\ &quot;$&quot;\ #,##0.00"/>
            </x14:dxf>
          </x14:cfRule>
          <x14:cfRule type="expression" priority="1874" id="{AA138BB4-F3E2-442D-B2E2-72BD182E2DB8}">
            <xm:f>'FX Card'!$F$1=2</xm:f>
            <x14:dxf>
              <numFmt numFmtId="182" formatCode="\A\R\ &quot;$&quot;#,##0.00"/>
            </x14:dxf>
          </x14:cfRule>
          <x14:cfRule type="expression" priority="1875" id="{AD309AC1-99B8-451E-B1EB-724803E3F533}">
            <xm:f>'FX Card'!$F$1=1</xm:f>
            <x14:dxf>
              <numFmt numFmtId="166" formatCode="&quot;$&quot;#,##0.00"/>
            </x14:dxf>
          </x14:cfRule>
          <xm:sqref>AX295:BA295</xm:sqref>
        </x14:conditionalFormatting>
        <x14:conditionalFormatting xmlns:xm="http://schemas.microsoft.com/office/excel/2006/main">
          <x14:cfRule type="expression" priority="1801" id="{4122F372-33D7-4D10-8E56-639537F35FFD}">
            <xm:f>'FX Card'!$F$1=25</xm:f>
            <x14:dxf>
              <numFmt numFmtId="183" formatCode="\R\ #,##0.00"/>
            </x14:dxf>
          </x14:cfRule>
          <x14:cfRule type="expression" priority="1802" id="{E20DCEBE-F1EB-4B81-806A-4F8C969373C6}">
            <xm:f>'FX Card'!$F$1=24</xm:f>
            <x14:dxf>
              <numFmt numFmtId="180" formatCode="\T\W\ &quot;$&quot;\ #,##0.00"/>
            </x14:dxf>
          </x14:cfRule>
          <x14:cfRule type="expression" priority="1803" id="{981BB14F-CE5F-462C-9F4F-F74A7A9D11F2}">
            <xm:f>'FX Card'!$F$1=23</xm:f>
            <x14:dxf>
              <numFmt numFmtId="199" formatCode="#,##0.00\ [$₺-41F]"/>
            </x14:dxf>
          </x14:cfRule>
          <x14:cfRule type="expression" priority="1804" id="{FC1361F2-D586-43C3-A06F-12F226FE58DD}">
            <xm:f>'FX Card'!$F$1=22</xm:f>
            <x14:dxf>
              <numFmt numFmtId="173" formatCode="\k\r\ #,##0.00"/>
            </x14:dxf>
          </x14:cfRule>
          <x14:cfRule type="expression" priority="1805" id="{C0E3C7AD-CC06-413F-98BD-7B58F404C2F9}">
            <xm:f>'FX Card'!$F$1=21</xm:f>
            <x14:dxf>
              <numFmt numFmtId="197" formatCode="\﷼\ #,##0.000"/>
            </x14:dxf>
          </x14:cfRule>
          <x14:cfRule type="expression" priority="1806" id="{C6195AEA-4EB2-4CE9-8A34-F39FBB3703AF}">
            <xm:f>'FX Card'!$F$1=20</xm:f>
            <x14:dxf>
              <numFmt numFmtId="181" formatCode="\р\у\б\ #,##0.00"/>
            </x14:dxf>
          </x14:cfRule>
          <x14:cfRule type="expression" priority="1807" id="{5EA6A5C7-37DF-49C2-AC8C-E6EE2BE2681A}">
            <xm:f>'FX Card'!$F$1=19</xm:f>
            <x14:dxf>
              <numFmt numFmtId="196" formatCode="\M\X\ &quot;$&quot;\ #,##0.00"/>
            </x14:dxf>
          </x14:cfRule>
          <x14:cfRule type="expression" priority="1808" id="{885C088D-39C8-4D03-93A7-FDD1189112C9}">
            <xm:f>'FX Card'!$F$1=18</xm:f>
            <x14:dxf>
              <numFmt numFmtId="195" formatCode="[$RM-43E]#,##0.00"/>
            </x14:dxf>
          </x14:cfRule>
          <x14:cfRule type="expression" priority="1809" id="{F14DB92E-8CCF-42C6-BE51-2BC6DABBDC1F}">
            <xm:f>'FX Card'!$F$1=17</xm:f>
            <x14:dxf>
              <numFmt numFmtId="198" formatCode="\N\Z\ &quot;$&quot;\ #,##0.00"/>
            </x14:dxf>
          </x14:cfRule>
          <x14:cfRule type="expression" priority="1810" id="{BCC57C82-0D6D-4623-A621-E1ABBD6F8397}">
            <xm:f>'FX Card'!$F$1=16</xm:f>
            <x14:dxf>
              <numFmt numFmtId="173" formatCode="\k\r\ #,##0.00"/>
            </x14:dxf>
          </x14:cfRule>
          <x14:cfRule type="expression" priority="1811" id="{5E0BF3EB-D773-4DD1-95AF-17B68F69A3DF}">
            <xm:f>'FX Card'!$F$1=15</xm:f>
            <x14:dxf>
              <numFmt numFmtId="179" formatCode="[$₩-412]#,##0.00"/>
            </x14:dxf>
          </x14:cfRule>
          <x14:cfRule type="expression" priority="1812" id="{0548C865-DCBB-47CF-BD43-DEE73EF418EC}">
            <xm:f>'FX Card'!$F$1=14</xm:f>
            <x14:dxf>
              <numFmt numFmtId="178" formatCode="[$¥-411]#,##0.00"/>
            </x14:dxf>
          </x14:cfRule>
          <x14:cfRule type="expression" priority="1813" id="{9A2D12B8-1F90-469E-A1D4-EC0DAE8D7BEF}">
            <xm:f>'FX Card'!$F$1=13</xm:f>
            <x14:dxf>
              <numFmt numFmtId="206" formatCode="[$₹-445]\ #,##0.00"/>
            </x14:dxf>
          </x14:cfRule>
          <x14:cfRule type="expression" priority="1814" id="{EF2CCD6A-18B5-49FD-B475-8199657B40B0}">
            <xm:f>'FX Card'!$F$1=12</xm:f>
            <x14:dxf>
              <numFmt numFmtId="176" formatCode="\R\p\ #,##0.00"/>
            </x14:dxf>
          </x14:cfRule>
          <x14:cfRule type="expression" priority="1815" id="{145FD51D-903B-4EE6-BCA3-5372B3C5E541}">
            <xm:f>'FX Card'!$F$1=11</xm:f>
            <x14:dxf>
              <numFmt numFmtId="194" formatCode="\H\K\ &quot;$&quot;\ #,##0.00"/>
            </x14:dxf>
          </x14:cfRule>
          <x14:cfRule type="expression" priority="1816" id="{264D1D74-8B00-4A37-A3D9-993EF790F84A}">
            <xm:f>'FX Card'!$F$1=10</xm:f>
            <x14:dxf>
              <numFmt numFmtId="175" formatCode="[$£-809]#,##0.00"/>
            </x14:dxf>
          </x14:cfRule>
          <x14:cfRule type="expression" priority="1817" id="{E35D47E1-4F6B-4BD7-9098-6C13B291C165}">
            <xm:f>'FX Card'!$F$1=9</xm:f>
            <x14:dxf>
              <numFmt numFmtId="174" formatCode="[$€-2]\ #,##0.00"/>
            </x14:dxf>
          </x14:cfRule>
          <x14:cfRule type="expression" priority="1818" id="{DBB36B03-3F90-4518-BD07-6EEC0951EDED}">
            <xm:f>'FX Card'!$F$1=8</xm:f>
            <x14:dxf>
              <numFmt numFmtId="173" formatCode="\k\r\ #,##0.00"/>
            </x14:dxf>
          </x14:cfRule>
          <x14:cfRule type="expression" priority="1819" id="{AAC22955-FCCB-424E-9057-85B3A202536C}">
            <xm:f>'FX Card'!$F$1=7</xm:f>
            <x14:dxf>
              <numFmt numFmtId="172" formatCode="[$¥-804]#,##0.00"/>
            </x14:dxf>
          </x14:cfRule>
          <x14:cfRule type="expression" priority="1820" id="{CC478C45-A5D7-4C3E-9787-3CCDAE5FFE67}">
            <xm:f>'FX Card'!$F$1=6</xm:f>
            <x14:dxf>
              <numFmt numFmtId="171" formatCode="\F\r\ #,##0.00"/>
            </x14:dxf>
          </x14:cfRule>
          <x14:cfRule type="expression" priority="1821" id="{BCBD7212-268B-4D2A-986F-B0491ACB28F4}">
            <xm:f>'FX Card'!$F$1=5</xm:f>
            <x14:dxf>
              <numFmt numFmtId="170" formatCode="\C\A\ &quot;$&quot;\ #,##0.00"/>
            </x14:dxf>
          </x14:cfRule>
          <x14:cfRule type="expression" priority="1822" id="{72CCE216-2DEE-4956-B89A-76B89ABB9345}">
            <xm:f>'FX Card'!$F$1=4</xm:f>
            <x14:dxf>
              <numFmt numFmtId="192" formatCode="[$R$-416]\ #,##0.00"/>
            </x14:dxf>
          </x14:cfRule>
          <x14:cfRule type="expression" priority="1823" id="{98AD40E2-F083-454B-97DE-3BAE73A18358}">
            <xm:f>'FX Card'!$F$1=3</xm:f>
            <x14:dxf>
              <numFmt numFmtId="169" formatCode="\A\U\ &quot;$&quot;\ #,##0.00"/>
            </x14:dxf>
          </x14:cfRule>
          <x14:cfRule type="expression" priority="1824" id="{F911930C-B077-4D16-88F4-85E3ADB5D5F0}">
            <xm:f>'FX Card'!$F$1=2</xm:f>
            <x14:dxf>
              <numFmt numFmtId="182" formatCode="\A\R\ &quot;$&quot;#,##0.00"/>
            </x14:dxf>
          </x14:cfRule>
          <x14:cfRule type="expression" priority="1825" id="{3AC9B67D-1091-4924-B0CA-F4ADD373B3A0}">
            <xm:f>'FX Card'!$F$1=1</xm:f>
            <x14:dxf>
              <numFmt numFmtId="166" formatCode="&quot;$&quot;#,##0.00"/>
            </x14:dxf>
          </x14:cfRule>
          <xm:sqref>AX598:BA598</xm:sqref>
        </x14:conditionalFormatting>
        <x14:conditionalFormatting xmlns:xm="http://schemas.microsoft.com/office/excel/2006/main">
          <x14:cfRule type="expression" priority="1826" id="{DC9EAAF9-507E-436C-BAB1-26C4D190235E}">
            <xm:f>'FX Card'!$F$1=25</xm:f>
            <x14:dxf>
              <numFmt numFmtId="183" formatCode="\R\ #,##0.00"/>
            </x14:dxf>
          </x14:cfRule>
          <x14:cfRule type="expression" priority="1827" id="{08543B67-FE4E-4779-B62A-F101B4A7FEE1}">
            <xm:f>'FX Card'!$F$1=24</xm:f>
            <x14:dxf>
              <numFmt numFmtId="180" formatCode="\T\W\ &quot;$&quot;\ #,##0.00"/>
            </x14:dxf>
          </x14:cfRule>
          <x14:cfRule type="expression" priority="1828" id="{03D087C7-3710-4557-AA2E-C4CAEAC1642E}">
            <xm:f>'FX Card'!$F$1=23</xm:f>
            <x14:dxf>
              <numFmt numFmtId="199" formatCode="#,##0.00\ [$₺-41F]"/>
            </x14:dxf>
          </x14:cfRule>
          <x14:cfRule type="expression" priority="1829" id="{3BEEF90B-C11A-432B-BD70-19C05284592D}">
            <xm:f>'FX Card'!$F$1=22</xm:f>
            <x14:dxf>
              <numFmt numFmtId="173" formatCode="\k\r\ #,##0.00"/>
            </x14:dxf>
          </x14:cfRule>
          <x14:cfRule type="expression" priority="1830" id="{7564EDDF-46A3-416B-8601-C086A745FDBC}">
            <xm:f>'FX Card'!$F$1=21</xm:f>
            <x14:dxf>
              <numFmt numFmtId="197" formatCode="\﷼\ #,##0.000"/>
            </x14:dxf>
          </x14:cfRule>
          <x14:cfRule type="expression" priority="1831" id="{CCA52611-D2A5-4CC8-8E4C-17B87CE7E38B}">
            <xm:f>'FX Card'!$F$1=20</xm:f>
            <x14:dxf>
              <numFmt numFmtId="181" formatCode="\р\у\б\ #,##0.00"/>
            </x14:dxf>
          </x14:cfRule>
          <x14:cfRule type="expression" priority="1832" id="{E6FE53E6-4786-46E2-B3E7-0ED612DDDF37}">
            <xm:f>'FX Card'!$F$1=19</xm:f>
            <x14:dxf>
              <numFmt numFmtId="196" formatCode="\M\X\ &quot;$&quot;\ #,##0.00"/>
            </x14:dxf>
          </x14:cfRule>
          <x14:cfRule type="expression" priority="1833" id="{A216AE25-A0AC-4632-8B97-F7BB44F6CC38}">
            <xm:f>'FX Card'!$F$1=18</xm:f>
            <x14:dxf>
              <numFmt numFmtId="195" formatCode="[$RM-43E]#,##0.00"/>
            </x14:dxf>
          </x14:cfRule>
          <x14:cfRule type="expression" priority="1834" id="{B71056F2-7A4B-43D2-AE37-7EB13CA07484}">
            <xm:f>'FX Card'!$F$1=17</xm:f>
            <x14:dxf>
              <numFmt numFmtId="198" formatCode="\N\Z\ &quot;$&quot;\ #,##0.00"/>
            </x14:dxf>
          </x14:cfRule>
          <x14:cfRule type="expression" priority="1835" id="{0ABA7B71-5A57-47D0-B188-40F2C4AC7E91}">
            <xm:f>'FX Card'!$F$1=16</xm:f>
            <x14:dxf>
              <numFmt numFmtId="173" formatCode="\k\r\ #,##0.00"/>
            </x14:dxf>
          </x14:cfRule>
          <x14:cfRule type="expression" priority="1836" id="{4ABE653A-45E0-4741-91C8-DA0EB9C020BA}">
            <xm:f>'FX Card'!$F$1=15</xm:f>
            <x14:dxf>
              <numFmt numFmtId="179" formatCode="[$₩-412]#,##0.00"/>
            </x14:dxf>
          </x14:cfRule>
          <x14:cfRule type="expression" priority="1837" id="{2F32EBF9-AAD7-4986-983E-950E25C39BEE}">
            <xm:f>'FX Card'!$F$1=14</xm:f>
            <x14:dxf>
              <numFmt numFmtId="178" formatCode="[$¥-411]#,##0.00"/>
            </x14:dxf>
          </x14:cfRule>
          <x14:cfRule type="expression" priority="1838" id="{F0D0DFBE-5FB0-404A-B3DE-99AAE5F8B0D0}">
            <xm:f>'FX Card'!$F$1=13</xm:f>
            <x14:dxf>
              <numFmt numFmtId="206" formatCode="[$₹-445]\ #,##0.00"/>
            </x14:dxf>
          </x14:cfRule>
          <x14:cfRule type="expression" priority="1839" id="{34857550-F61E-4B3A-A41C-B75105628D63}">
            <xm:f>'FX Card'!$F$1=12</xm:f>
            <x14:dxf>
              <numFmt numFmtId="176" formatCode="\R\p\ #,##0.00"/>
            </x14:dxf>
          </x14:cfRule>
          <x14:cfRule type="expression" priority="1840" id="{7B908BD2-64B3-4074-814F-785D925AB488}">
            <xm:f>'FX Card'!$F$1=11</xm:f>
            <x14:dxf>
              <numFmt numFmtId="194" formatCode="\H\K\ &quot;$&quot;\ #,##0.00"/>
            </x14:dxf>
          </x14:cfRule>
          <x14:cfRule type="expression" priority="1841" id="{C9171993-83A5-45BE-A454-5D90C1CBC6B5}">
            <xm:f>'FX Card'!$F$1=10</xm:f>
            <x14:dxf>
              <numFmt numFmtId="175" formatCode="[$£-809]#,##0.00"/>
            </x14:dxf>
          </x14:cfRule>
          <x14:cfRule type="expression" priority="1842" id="{F9417EA8-249D-4471-8C29-2424B50A9FE3}">
            <xm:f>'FX Card'!$F$1=9</xm:f>
            <x14:dxf>
              <numFmt numFmtId="174" formatCode="[$€-2]\ #,##0.00"/>
            </x14:dxf>
          </x14:cfRule>
          <x14:cfRule type="expression" priority="1843" id="{F77027C5-3C4A-445B-9F88-EEE710910F63}">
            <xm:f>'FX Card'!$F$1=8</xm:f>
            <x14:dxf>
              <numFmt numFmtId="173" formatCode="\k\r\ #,##0.00"/>
            </x14:dxf>
          </x14:cfRule>
          <x14:cfRule type="expression" priority="1844" id="{5C6624AB-20FE-4DC8-917E-FF9AAD1AAC18}">
            <xm:f>'FX Card'!$F$1=7</xm:f>
            <x14:dxf>
              <numFmt numFmtId="172" formatCode="[$¥-804]#,##0.00"/>
            </x14:dxf>
          </x14:cfRule>
          <x14:cfRule type="expression" priority="1845" id="{6CCF1E40-A630-4AE2-B015-E4506B3B1C31}">
            <xm:f>'FX Card'!$F$1=6</xm:f>
            <x14:dxf>
              <numFmt numFmtId="171" formatCode="\F\r\ #,##0.00"/>
            </x14:dxf>
          </x14:cfRule>
          <x14:cfRule type="expression" priority="1846" id="{BCAC8EDB-2D7E-4B9F-AA3F-BBBD29544E31}">
            <xm:f>'FX Card'!$F$1=5</xm:f>
            <x14:dxf>
              <numFmt numFmtId="170" formatCode="\C\A\ &quot;$&quot;\ #,##0.00"/>
            </x14:dxf>
          </x14:cfRule>
          <x14:cfRule type="expression" priority="1847" id="{396DC5F3-F65B-4C98-A144-1E55950111D4}">
            <xm:f>'FX Card'!$F$1=4</xm:f>
            <x14:dxf>
              <numFmt numFmtId="192" formatCode="[$R$-416]\ #,##0.00"/>
            </x14:dxf>
          </x14:cfRule>
          <x14:cfRule type="expression" priority="1848" id="{D1C6A53F-F12C-4D43-9FB3-C21B50887672}">
            <xm:f>'FX Card'!$F$1=3</xm:f>
            <x14:dxf>
              <numFmt numFmtId="169" formatCode="\A\U\ &quot;$&quot;\ #,##0.00"/>
            </x14:dxf>
          </x14:cfRule>
          <x14:cfRule type="expression" priority="1849" id="{5DFDE1A3-6CE9-4385-BF49-E15D746E8B73}">
            <xm:f>'FX Card'!$F$1=2</xm:f>
            <x14:dxf>
              <numFmt numFmtId="182" formatCode="\A\R\ &quot;$&quot;#,##0.00"/>
            </x14:dxf>
          </x14:cfRule>
          <x14:cfRule type="expression" priority="1850" id="{F5690330-EFD7-4F5D-95A8-51D617546E03}">
            <xm:f>'FX Card'!$F$1=1</xm:f>
            <x14:dxf>
              <numFmt numFmtId="166" formatCode="&quot;$&quot;#,##0.00"/>
            </x14:dxf>
          </x14:cfRule>
          <xm:sqref>AS589:BA592 AS599:BA599 AS598:AW598 AS596:BA597</xm:sqref>
        </x14:conditionalFormatting>
        <x14:conditionalFormatting xmlns:xm="http://schemas.microsoft.com/office/excel/2006/main">
          <x14:cfRule type="expression" priority="1776" id="{B0813CCE-7733-408D-8E6E-5A022A7246D9}">
            <xm:f>'FX Card'!$F$1=25</xm:f>
            <x14:dxf>
              <numFmt numFmtId="183" formatCode="\R\ #,##0.00"/>
            </x14:dxf>
          </x14:cfRule>
          <x14:cfRule type="expression" priority="1777" id="{11705B46-62B2-45A3-96D1-EF4288A5372D}">
            <xm:f>'FX Card'!$F$1=24</xm:f>
            <x14:dxf>
              <numFmt numFmtId="180" formatCode="\T\W\ &quot;$&quot;\ #,##0.00"/>
            </x14:dxf>
          </x14:cfRule>
          <x14:cfRule type="expression" priority="1778" id="{5AE410BA-A904-43A5-8532-30CB2E12E81B}">
            <xm:f>'FX Card'!$F$1=23</xm:f>
            <x14:dxf>
              <numFmt numFmtId="199" formatCode="#,##0.00\ [$₺-41F]"/>
            </x14:dxf>
          </x14:cfRule>
          <x14:cfRule type="expression" priority="1779" id="{A99DE870-16B7-40A6-927D-FE26F9D40BAF}">
            <xm:f>'FX Card'!$F$1=22</xm:f>
            <x14:dxf>
              <numFmt numFmtId="173" formatCode="\k\r\ #,##0.00"/>
            </x14:dxf>
          </x14:cfRule>
          <x14:cfRule type="expression" priority="1780" id="{BC76E99A-85C5-4AA3-A983-5719C21BD18E}">
            <xm:f>'FX Card'!$F$1=21</xm:f>
            <x14:dxf>
              <numFmt numFmtId="197" formatCode="\﷼\ #,##0.000"/>
            </x14:dxf>
          </x14:cfRule>
          <x14:cfRule type="expression" priority="1781" id="{A067CD78-CF94-4112-9499-6C746AD3B639}">
            <xm:f>'FX Card'!$F$1=20</xm:f>
            <x14:dxf>
              <numFmt numFmtId="181" formatCode="\р\у\б\ #,##0.00"/>
            </x14:dxf>
          </x14:cfRule>
          <x14:cfRule type="expression" priority="1782" id="{4B8B5B34-F882-4A61-82CF-57B3684209C7}">
            <xm:f>'FX Card'!$F$1=19</xm:f>
            <x14:dxf>
              <numFmt numFmtId="196" formatCode="\M\X\ &quot;$&quot;\ #,##0.00"/>
            </x14:dxf>
          </x14:cfRule>
          <x14:cfRule type="expression" priority="1783" id="{7EB186C1-BA8C-4D6B-A398-EF9F89CD4289}">
            <xm:f>'FX Card'!$F$1=18</xm:f>
            <x14:dxf>
              <numFmt numFmtId="195" formatCode="[$RM-43E]#,##0.00"/>
            </x14:dxf>
          </x14:cfRule>
          <x14:cfRule type="expression" priority="1784" id="{D021C171-31CE-4C37-9219-E57DCA808EE1}">
            <xm:f>'FX Card'!$F$1=17</xm:f>
            <x14:dxf>
              <numFmt numFmtId="198" formatCode="\N\Z\ &quot;$&quot;\ #,##0.00"/>
            </x14:dxf>
          </x14:cfRule>
          <x14:cfRule type="expression" priority="1785" id="{F31DF9C4-F163-4E5B-8034-7CE5FDEC211E}">
            <xm:f>'FX Card'!$F$1=16</xm:f>
            <x14:dxf>
              <numFmt numFmtId="173" formatCode="\k\r\ #,##0.00"/>
            </x14:dxf>
          </x14:cfRule>
          <x14:cfRule type="expression" priority="1786" id="{18BC5A5F-8439-4BFD-8C87-04090D5C15DB}">
            <xm:f>'FX Card'!$F$1=15</xm:f>
            <x14:dxf>
              <numFmt numFmtId="179" formatCode="[$₩-412]#,##0.00"/>
            </x14:dxf>
          </x14:cfRule>
          <x14:cfRule type="expression" priority="1787" id="{7E6F3A0A-FA34-472C-A59A-F2504C97F68C}">
            <xm:f>'FX Card'!$F$1=14</xm:f>
            <x14:dxf>
              <numFmt numFmtId="178" formatCode="[$¥-411]#,##0.00"/>
            </x14:dxf>
          </x14:cfRule>
          <x14:cfRule type="expression" priority="1788" id="{98AEAF89-1EBC-4DF4-9FAB-549B5F1DB681}">
            <xm:f>'FX Card'!$F$1=13</xm:f>
            <x14:dxf>
              <numFmt numFmtId="206" formatCode="[$₹-445]\ #,##0.00"/>
            </x14:dxf>
          </x14:cfRule>
          <x14:cfRule type="expression" priority="1789" id="{FB77994C-BF62-4C30-97B8-E3027EBB4963}">
            <xm:f>'FX Card'!$F$1=12</xm:f>
            <x14:dxf>
              <numFmt numFmtId="176" formatCode="\R\p\ #,##0.00"/>
            </x14:dxf>
          </x14:cfRule>
          <x14:cfRule type="expression" priority="1790" id="{EFE2E74A-63FB-4B89-B278-974B51650F0B}">
            <xm:f>'FX Card'!$F$1=11</xm:f>
            <x14:dxf>
              <numFmt numFmtId="194" formatCode="\H\K\ &quot;$&quot;\ #,##0.00"/>
            </x14:dxf>
          </x14:cfRule>
          <x14:cfRule type="expression" priority="1791" id="{D904DF14-92FB-4D44-A148-731293A2429E}">
            <xm:f>'FX Card'!$F$1=10</xm:f>
            <x14:dxf>
              <numFmt numFmtId="175" formatCode="[$£-809]#,##0.00"/>
            </x14:dxf>
          </x14:cfRule>
          <x14:cfRule type="expression" priority="1792" id="{EEAD210D-8398-4185-89F7-2D31BF29CCE9}">
            <xm:f>'FX Card'!$F$1=9</xm:f>
            <x14:dxf>
              <numFmt numFmtId="174" formatCode="[$€-2]\ #,##0.00"/>
            </x14:dxf>
          </x14:cfRule>
          <x14:cfRule type="expression" priority="1793" id="{3ED6CF38-1B18-4914-91A5-4F7AB7B907A1}">
            <xm:f>'FX Card'!$F$1=8</xm:f>
            <x14:dxf>
              <numFmt numFmtId="173" formatCode="\k\r\ #,##0.00"/>
            </x14:dxf>
          </x14:cfRule>
          <x14:cfRule type="expression" priority="1794" id="{D98F4A2D-551B-439C-832F-E166A08B15AB}">
            <xm:f>'FX Card'!$F$1=7</xm:f>
            <x14:dxf>
              <numFmt numFmtId="172" formatCode="[$¥-804]#,##0.00"/>
            </x14:dxf>
          </x14:cfRule>
          <x14:cfRule type="expression" priority="1795" id="{25141B05-8326-4468-8D98-CB8B1657BEBD}">
            <xm:f>'FX Card'!$F$1=6</xm:f>
            <x14:dxf>
              <numFmt numFmtId="171" formatCode="\F\r\ #,##0.00"/>
            </x14:dxf>
          </x14:cfRule>
          <x14:cfRule type="expression" priority="1796" id="{18BBCF61-7301-4678-9255-B263F2ACBB06}">
            <xm:f>'FX Card'!$F$1=5</xm:f>
            <x14:dxf>
              <numFmt numFmtId="170" formatCode="\C\A\ &quot;$&quot;\ #,##0.00"/>
            </x14:dxf>
          </x14:cfRule>
          <x14:cfRule type="expression" priority="1797" id="{81B74032-CDD7-46B8-AB66-0CAC3010F4C8}">
            <xm:f>'FX Card'!$F$1=4</xm:f>
            <x14:dxf>
              <numFmt numFmtId="192" formatCode="[$R$-416]\ #,##0.00"/>
            </x14:dxf>
          </x14:cfRule>
          <x14:cfRule type="expression" priority="1798" id="{8994C130-277A-4BD4-9322-74D8C9CC25BD}">
            <xm:f>'FX Card'!$F$1=3</xm:f>
            <x14:dxf>
              <numFmt numFmtId="169" formatCode="\A\U\ &quot;$&quot;\ #,##0.00"/>
            </x14:dxf>
          </x14:cfRule>
          <x14:cfRule type="expression" priority="1799" id="{C65DA1B8-0A3A-4267-9819-63E0596A5BF9}">
            <xm:f>'FX Card'!$F$1=2</xm:f>
            <x14:dxf>
              <numFmt numFmtId="182" formatCode="\A\R\ &quot;$&quot;#,##0.00"/>
            </x14:dxf>
          </x14:cfRule>
          <x14:cfRule type="expression" priority="1800" id="{4EB15F9F-03B7-43A7-9F5B-AF389E9E1A19}">
            <xm:f>'FX Card'!$F$1=1</xm:f>
            <x14:dxf>
              <numFmt numFmtId="166" formatCode="&quot;$&quot;#,##0.00"/>
            </x14:dxf>
          </x14:cfRule>
          <xm:sqref>AS595:BA595</xm:sqref>
        </x14:conditionalFormatting>
        <x14:conditionalFormatting xmlns:xm="http://schemas.microsoft.com/office/excel/2006/main">
          <x14:cfRule type="expression" priority="1751" id="{F942178A-BA03-4C10-87FF-CDDC7B68E282}">
            <xm:f>'FX Card'!$F$1=25</xm:f>
            <x14:dxf>
              <numFmt numFmtId="183" formatCode="\R\ #,##0.00"/>
            </x14:dxf>
          </x14:cfRule>
          <x14:cfRule type="expression" priority="1752" id="{A68AEBAA-113B-4E6A-8C8A-03BE5DF8C8F7}">
            <xm:f>'FX Card'!$F$1=24</xm:f>
            <x14:dxf>
              <numFmt numFmtId="180" formatCode="\T\W\ &quot;$&quot;\ #,##0.00"/>
            </x14:dxf>
          </x14:cfRule>
          <x14:cfRule type="expression" priority="1753" id="{7FB1FAC6-3D68-4D46-A018-CC2B40E38106}">
            <xm:f>'FX Card'!$F$1=23</xm:f>
            <x14:dxf>
              <numFmt numFmtId="199" formatCode="#,##0.00\ [$₺-41F]"/>
            </x14:dxf>
          </x14:cfRule>
          <x14:cfRule type="expression" priority="1754" id="{942A4C50-A647-42D2-8FFC-579B0EA8DD86}">
            <xm:f>'FX Card'!$F$1=22</xm:f>
            <x14:dxf>
              <numFmt numFmtId="173" formatCode="\k\r\ #,##0.00"/>
            </x14:dxf>
          </x14:cfRule>
          <x14:cfRule type="expression" priority="1755" id="{C90293CD-AF36-47D5-8F0E-778A747663A6}">
            <xm:f>'FX Card'!$F$1=21</xm:f>
            <x14:dxf>
              <numFmt numFmtId="197" formatCode="\﷼\ #,##0.000"/>
            </x14:dxf>
          </x14:cfRule>
          <x14:cfRule type="expression" priority="1756" id="{8ACBFC60-E9A6-4435-B439-1D38E3D513BC}">
            <xm:f>'FX Card'!$F$1=20</xm:f>
            <x14:dxf>
              <numFmt numFmtId="181" formatCode="\р\у\б\ #,##0.00"/>
            </x14:dxf>
          </x14:cfRule>
          <x14:cfRule type="expression" priority="1757" id="{3952CA10-13F7-4556-B86B-4F3D585DD342}">
            <xm:f>'FX Card'!$F$1=19</xm:f>
            <x14:dxf>
              <numFmt numFmtId="196" formatCode="\M\X\ &quot;$&quot;\ #,##0.00"/>
            </x14:dxf>
          </x14:cfRule>
          <x14:cfRule type="expression" priority="1758" id="{2BF143BC-302C-40FD-A457-B9159D2C234A}">
            <xm:f>'FX Card'!$F$1=18</xm:f>
            <x14:dxf>
              <numFmt numFmtId="195" formatCode="[$RM-43E]#,##0.00"/>
            </x14:dxf>
          </x14:cfRule>
          <x14:cfRule type="expression" priority="1759" id="{07B434E8-EC57-42B1-951A-01A25A1A21D0}">
            <xm:f>'FX Card'!$F$1=17</xm:f>
            <x14:dxf>
              <numFmt numFmtId="198" formatCode="\N\Z\ &quot;$&quot;\ #,##0.00"/>
            </x14:dxf>
          </x14:cfRule>
          <x14:cfRule type="expression" priority="1760" id="{2A5BDC18-3675-4528-B432-37E1E0ADC18B}">
            <xm:f>'FX Card'!$F$1=16</xm:f>
            <x14:dxf>
              <numFmt numFmtId="173" formatCode="\k\r\ #,##0.00"/>
            </x14:dxf>
          </x14:cfRule>
          <x14:cfRule type="expression" priority="1761" id="{644367B9-9DBA-4659-A2EF-2F75819D78F8}">
            <xm:f>'FX Card'!$F$1=15</xm:f>
            <x14:dxf>
              <numFmt numFmtId="179" formatCode="[$₩-412]#,##0.00"/>
            </x14:dxf>
          </x14:cfRule>
          <x14:cfRule type="expression" priority="1762" id="{9AE43848-9C52-497E-9AD5-C10E0000CBD7}">
            <xm:f>'FX Card'!$F$1=14</xm:f>
            <x14:dxf>
              <numFmt numFmtId="178" formatCode="[$¥-411]#,##0.00"/>
            </x14:dxf>
          </x14:cfRule>
          <x14:cfRule type="expression" priority="1763" id="{F615CDAF-694B-43D7-AC8E-C4B740778315}">
            <xm:f>'FX Card'!$F$1=13</xm:f>
            <x14:dxf>
              <numFmt numFmtId="206" formatCode="[$₹-445]\ #,##0.00"/>
            </x14:dxf>
          </x14:cfRule>
          <x14:cfRule type="expression" priority="1764" id="{3AE09FE2-72C5-47A1-AD69-11605627ED75}">
            <xm:f>'FX Card'!$F$1=12</xm:f>
            <x14:dxf>
              <numFmt numFmtId="176" formatCode="\R\p\ #,##0.00"/>
            </x14:dxf>
          </x14:cfRule>
          <x14:cfRule type="expression" priority="1765" id="{141CB7BE-88A4-4DCD-8E60-BA4537AEAECC}">
            <xm:f>'FX Card'!$F$1=11</xm:f>
            <x14:dxf>
              <numFmt numFmtId="194" formatCode="\H\K\ &quot;$&quot;\ #,##0.00"/>
            </x14:dxf>
          </x14:cfRule>
          <x14:cfRule type="expression" priority="1766" id="{61ACB5D0-D135-4062-B9F0-7CDF5CADD8E3}">
            <xm:f>'FX Card'!$F$1=10</xm:f>
            <x14:dxf>
              <numFmt numFmtId="175" formatCode="[$£-809]#,##0.00"/>
            </x14:dxf>
          </x14:cfRule>
          <x14:cfRule type="expression" priority="1767" id="{2531492B-043A-41B0-B6E9-7788D8559EF9}">
            <xm:f>'FX Card'!$F$1=9</xm:f>
            <x14:dxf>
              <numFmt numFmtId="174" formatCode="[$€-2]\ #,##0.00"/>
            </x14:dxf>
          </x14:cfRule>
          <x14:cfRule type="expression" priority="1768" id="{5BC84706-5686-4898-BDBB-224CDDA29A23}">
            <xm:f>'FX Card'!$F$1=8</xm:f>
            <x14:dxf>
              <numFmt numFmtId="173" formatCode="\k\r\ #,##0.00"/>
            </x14:dxf>
          </x14:cfRule>
          <x14:cfRule type="expression" priority="1769" id="{D3681887-680C-4356-AB19-7299B3E70B3B}">
            <xm:f>'FX Card'!$F$1=7</xm:f>
            <x14:dxf>
              <numFmt numFmtId="172" formatCode="[$¥-804]#,##0.00"/>
            </x14:dxf>
          </x14:cfRule>
          <x14:cfRule type="expression" priority="1770" id="{DF61A8AB-DBB3-4EB1-B7F1-FC11A173C084}">
            <xm:f>'FX Card'!$F$1=6</xm:f>
            <x14:dxf>
              <numFmt numFmtId="171" formatCode="\F\r\ #,##0.00"/>
            </x14:dxf>
          </x14:cfRule>
          <x14:cfRule type="expression" priority="1771" id="{70E5B143-9C20-4130-9EF9-1F9B64692166}">
            <xm:f>'FX Card'!$F$1=5</xm:f>
            <x14:dxf>
              <numFmt numFmtId="170" formatCode="\C\A\ &quot;$&quot;\ #,##0.00"/>
            </x14:dxf>
          </x14:cfRule>
          <x14:cfRule type="expression" priority="1772" id="{C5537AFD-1AE5-4129-BF3B-F611513E64CD}">
            <xm:f>'FX Card'!$F$1=4</xm:f>
            <x14:dxf>
              <numFmt numFmtId="192" formatCode="[$R$-416]\ #,##0.00"/>
            </x14:dxf>
          </x14:cfRule>
          <x14:cfRule type="expression" priority="1773" id="{E6DC8B26-C54C-49AB-8ABD-12E095C4B07F}">
            <xm:f>'FX Card'!$F$1=3</xm:f>
            <x14:dxf>
              <numFmt numFmtId="169" formatCode="\A\U\ &quot;$&quot;\ #,##0.00"/>
            </x14:dxf>
          </x14:cfRule>
          <x14:cfRule type="expression" priority="1774" id="{619CBCB7-97FA-4AE2-A564-1E3C445BB1AE}">
            <xm:f>'FX Card'!$F$1=2</xm:f>
            <x14:dxf>
              <numFmt numFmtId="182" formatCode="\A\R\ &quot;$&quot;#,##0.00"/>
            </x14:dxf>
          </x14:cfRule>
          <x14:cfRule type="expression" priority="1775" id="{0C08A6C0-6658-4473-B9F4-113FC4D7252F}">
            <xm:f>'FX Card'!$F$1=1</xm:f>
            <x14:dxf>
              <numFmt numFmtId="166" formatCode="&quot;$&quot;#,##0.00"/>
            </x14:dxf>
          </x14:cfRule>
          <xm:sqref>AS593:BA594</xm:sqref>
        </x14:conditionalFormatting>
        <x14:conditionalFormatting xmlns:xm="http://schemas.microsoft.com/office/excel/2006/main">
          <x14:cfRule type="expression" priority="1726" id="{2B1D0C8B-0C08-4C45-8A72-CB632F63C6F2}">
            <xm:f>'https://d.docs.live.net/4522a5baa5daffb8/Documents/Azure/[Azure Calculator Indirect D_7.27.15.xlsm]FX Card'!#REF!=25</xm:f>
            <x14:dxf>
              <numFmt numFmtId="183" formatCode="\R\ #,##0.00"/>
            </x14:dxf>
          </x14:cfRule>
          <x14:cfRule type="expression" priority="1727" id="{A227F6E0-1116-4EB4-BBE7-81621FCD2D4D}">
            <xm:f>'https://d.docs.live.net/4522a5baa5daffb8/Documents/Azure/[Azure Calculator Indirect D_7.27.15.xlsm]FX Card'!#REF!=24</xm:f>
            <x14:dxf>
              <numFmt numFmtId="180" formatCode="\T\W\ &quot;$&quot;\ #,##0.00"/>
            </x14:dxf>
          </x14:cfRule>
          <x14:cfRule type="expression" priority="1728" id="{45752F58-232D-4667-8E22-0670079A1554}">
            <xm:f>'https://d.docs.live.net/4522a5baa5daffb8/Documents/Azure/[Azure Calculator Indirect D_7.27.15.xlsm]FX Card'!#REF!=23</xm:f>
            <x14:dxf>
              <numFmt numFmtId="199" formatCode="#,##0.00\ [$₺-41F]"/>
            </x14:dxf>
          </x14:cfRule>
          <x14:cfRule type="expression" priority="1729" id="{792E3F0A-581B-4F1A-9D54-D6309FA19129}">
            <xm:f>'https://d.docs.live.net/4522a5baa5daffb8/Documents/Azure/[Azure Calculator Indirect D_7.27.15.xlsm]FX Card'!#REF!=22</xm:f>
            <x14:dxf>
              <numFmt numFmtId="173" formatCode="\k\r\ #,##0.00"/>
            </x14:dxf>
          </x14:cfRule>
          <x14:cfRule type="expression" priority="1730" id="{4E201E6D-445A-420E-9EB5-CC78C3EE0923}">
            <xm:f>'https://d.docs.live.net/4522a5baa5daffb8/Documents/Azure/[Azure Calculator Indirect D_7.27.15.xlsm]FX Card'!#REF!=21</xm:f>
            <x14:dxf>
              <numFmt numFmtId="197" formatCode="\﷼\ #,##0.000"/>
            </x14:dxf>
          </x14:cfRule>
          <x14:cfRule type="expression" priority="1731" id="{07C81384-6E6D-4293-8E03-831FEBD28179}">
            <xm:f>'https://d.docs.live.net/4522a5baa5daffb8/Documents/Azure/[Azure Calculator Indirect D_7.27.15.xlsm]FX Card'!#REF!=20</xm:f>
            <x14:dxf>
              <numFmt numFmtId="181" formatCode="\р\у\б\ #,##0.00"/>
            </x14:dxf>
          </x14:cfRule>
          <x14:cfRule type="expression" priority="1732" id="{B5A6E71B-8DD9-4FB8-8019-6CD2FF8002D8}">
            <xm:f>'https://d.docs.live.net/4522a5baa5daffb8/Documents/Azure/[Azure Calculator Indirect D_7.27.15.xlsm]FX Card'!#REF!=19</xm:f>
            <x14:dxf>
              <numFmt numFmtId="196" formatCode="\M\X\ &quot;$&quot;\ #,##0.00"/>
            </x14:dxf>
          </x14:cfRule>
          <x14:cfRule type="expression" priority="1733" id="{45B0D84B-3EEE-44BD-AC44-3C88D88D4E53}">
            <xm:f>'https://d.docs.live.net/4522a5baa5daffb8/Documents/Azure/[Azure Calculator Indirect D_7.27.15.xlsm]FX Card'!#REF!=18</xm:f>
            <x14:dxf>
              <numFmt numFmtId="195" formatCode="[$RM-43E]#,##0.00"/>
            </x14:dxf>
          </x14:cfRule>
          <x14:cfRule type="expression" priority="1734" id="{4D527B27-495E-45C2-BFED-58C92A425B0E}">
            <xm:f>'https://d.docs.live.net/4522a5baa5daffb8/Documents/Azure/[Azure Calculator Indirect D_7.27.15.xlsm]FX Card'!#REF!=17</xm:f>
            <x14:dxf>
              <numFmt numFmtId="198" formatCode="\N\Z\ &quot;$&quot;\ #,##0.00"/>
            </x14:dxf>
          </x14:cfRule>
          <x14:cfRule type="expression" priority="1735" id="{CA9D043E-3A73-462C-978B-ACB35FEC5396}">
            <xm:f>'https://d.docs.live.net/4522a5baa5daffb8/Documents/Azure/[Azure Calculator Indirect D_7.27.15.xlsm]FX Card'!#REF!=16</xm:f>
            <x14:dxf>
              <numFmt numFmtId="173" formatCode="\k\r\ #,##0.00"/>
            </x14:dxf>
          </x14:cfRule>
          <x14:cfRule type="expression" priority="1736" id="{7C858375-556C-468E-A171-455B31571303}">
            <xm:f>'https://d.docs.live.net/4522a5baa5daffb8/Documents/Azure/[Azure Calculator Indirect D_7.27.15.xlsm]FX Card'!#REF!=15</xm:f>
            <x14:dxf>
              <numFmt numFmtId="179" formatCode="[$₩-412]#,##0.00"/>
            </x14:dxf>
          </x14:cfRule>
          <x14:cfRule type="expression" priority="1737" id="{58A9F108-F43F-4582-BC45-1123518AA60C}">
            <xm:f>'https://d.docs.live.net/4522a5baa5daffb8/Documents/Azure/[Azure Calculator Indirect D_7.27.15.xlsm]FX Card'!#REF!=14</xm:f>
            <x14:dxf>
              <numFmt numFmtId="178" formatCode="[$¥-411]#,##0.00"/>
            </x14:dxf>
          </x14:cfRule>
          <x14:cfRule type="expression" priority="1738" id="{E01C4E12-3BE8-4669-9D51-D28C07D86884}">
            <xm:f>'https://d.docs.live.net/4522a5baa5daffb8/Documents/Azure/[Azure Calculator Indirect D_7.27.15.xlsm]FX Card'!#REF!=13</xm:f>
            <x14:dxf>
              <numFmt numFmtId="206" formatCode="[$₹-445]\ #,##0.00"/>
            </x14:dxf>
          </x14:cfRule>
          <x14:cfRule type="expression" priority="1739" id="{7AE68A43-AC2B-4B4C-9A18-1658DEB0D69F}">
            <xm:f>'https://d.docs.live.net/4522a5baa5daffb8/Documents/Azure/[Azure Calculator Indirect D_7.27.15.xlsm]FX Card'!#REF!=12</xm:f>
            <x14:dxf>
              <numFmt numFmtId="176" formatCode="\R\p\ #,##0.00"/>
            </x14:dxf>
          </x14:cfRule>
          <x14:cfRule type="expression" priority="1740" id="{F1477F23-BD7F-436A-83C3-CFE2F707893F}">
            <xm:f>'https://d.docs.live.net/4522a5baa5daffb8/Documents/Azure/[Azure Calculator Indirect D_7.27.15.xlsm]FX Card'!#REF!=11</xm:f>
            <x14:dxf>
              <numFmt numFmtId="194" formatCode="\H\K\ &quot;$&quot;\ #,##0.00"/>
            </x14:dxf>
          </x14:cfRule>
          <x14:cfRule type="expression" priority="1741" id="{96DF8B31-50E5-4ECD-AE66-7AFA00D8569F}">
            <xm:f>'https://d.docs.live.net/4522a5baa5daffb8/Documents/Azure/[Azure Calculator Indirect D_7.27.15.xlsm]FX Card'!#REF!=10</xm:f>
            <x14:dxf>
              <numFmt numFmtId="175" formatCode="[$£-809]#,##0.00"/>
            </x14:dxf>
          </x14:cfRule>
          <x14:cfRule type="expression" priority="1742" id="{8861578C-6B22-44C9-96C5-FE15DD3774DB}">
            <xm:f>'https://d.docs.live.net/4522a5baa5daffb8/Documents/Azure/[Azure Calculator Indirect D_7.27.15.xlsm]FX Card'!#REF!=9</xm:f>
            <x14:dxf>
              <numFmt numFmtId="174" formatCode="[$€-2]\ #,##0.00"/>
            </x14:dxf>
          </x14:cfRule>
          <x14:cfRule type="expression" priority="1743" id="{3C2BF580-6422-4B84-9CF9-28D01683598D}">
            <xm:f>'https://d.docs.live.net/4522a5baa5daffb8/Documents/Azure/[Azure Calculator Indirect D_7.27.15.xlsm]FX Card'!#REF!=8</xm:f>
            <x14:dxf>
              <numFmt numFmtId="173" formatCode="\k\r\ #,##0.00"/>
            </x14:dxf>
          </x14:cfRule>
          <x14:cfRule type="expression" priority="1744" id="{B2F1E5F4-6F02-4B0F-A6D3-70AC88A637C3}">
            <xm:f>'https://d.docs.live.net/4522a5baa5daffb8/Documents/Azure/[Azure Calculator Indirect D_7.27.15.xlsm]FX Card'!#REF!=7</xm:f>
            <x14:dxf>
              <numFmt numFmtId="172" formatCode="[$¥-804]#,##0.00"/>
            </x14:dxf>
          </x14:cfRule>
          <x14:cfRule type="expression" priority="1745" id="{DD573CF5-A97B-4652-A6DD-B1222831456F}">
            <xm:f>'https://d.docs.live.net/4522a5baa5daffb8/Documents/Azure/[Azure Calculator Indirect D_7.27.15.xlsm]FX Card'!#REF!=6</xm:f>
            <x14:dxf>
              <numFmt numFmtId="171" formatCode="\F\r\ #,##0.00"/>
            </x14:dxf>
          </x14:cfRule>
          <x14:cfRule type="expression" priority="1746" id="{CE0650B1-D253-4400-A066-B2DD5C1A53FB}">
            <xm:f>'https://d.docs.live.net/4522a5baa5daffb8/Documents/Azure/[Azure Calculator Indirect D_7.27.15.xlsm]FX Card'!#REF!=5</xm:f>
            <x14:dxf>
              <numFmt numFmtId="170" formatCode="\C\A\ &quot;$&quot;\ #,##0.00"/>
            </x14:dxf>
          </x14:cfRule>
          <x14:cfRule type="expression" priority="1747" id="{2AB2398A-F054-4D0D-B0B4-7A61D7B7DC44}">
            <xm:f>'https://d.docs.live.net/4522a5baa5daffb8/Documents/Azure/[Azure Calculator Indirect D_7.27.15.xlsm]FX Card'!#REF!=4</xm:f>
            <x14:dxf>
              <numFmt numFmtId="192" formatCode="[$R$-416]\ #,##0.00"/>
            </x14:dxf>
          </x14:cfRule>
          <x14:cfRule type="expression" priority="1748" id="{2F6FBFF5-E385-4AE7-A03E-E34F3D1D763B}">
            <xm:f>'https://d.docs.live.net/4522a5baa5daffb8/Documents/Azure/[Azure Calculator Indirect D_7.27.15.xlsm]FX Card'!#REF!=3</xm:f>
            <x14:dxf>
              <numFmt numFmtId="169" formatCode="\A\U\ &quot;$&quot;\ #,##0.00"/>
            </x14:dxf>
          </x14:cfRule>
          <x14:cfRule type="expression" priority="1749" id="{FC66C496-249E-434D-88A4-1BA66900F5EB}">
            <xm:f>'https://d.docs.live.net/4522a5baa5daffb8/Documents/Azure/[Azure Calculator Indirect D_7.27.15.xlsm]FX Card'!#REF!=2</xm:f>
            <x14:dxf>
              <numFmt numFmtId="182" formatCode="\A\R\ &quot;$&quot;#,##0.00"/>
            </x14:dxf>
          </x14:cfRule>
          <x14:cfRule type="expression" priority="1750" id="{B550FD8A-E4A9-4E8F-8126-58EF42A0CD1F}">
            <xm:f>'https://d.docs.live.net/4522a5baa5daffb8/Documents/Azure/[Azure Calculator Indirect D_7.27.15.xlsm]FX Card'!#REF!=1</xm:f>
            <x14:dxf>
              <numFmt numFmtId="166" formatCode="&quot;$&quot;#,##0.00"/>
            </x14:dxf>
          </x14:cfRule>
          <xm:sqref>AS896:BA905</xm:sqref>
        </x14:conditionalFormatting>
        <x14:conditionalFormatting xmlns:xm="http://schemas.microsoft.com/office/excel/2006/main">
          <x14:cfRule type="expression" priority="1701" id="{D9490098-99A1-4CC9-BC57-61300D331F7D}">
            <xm:f>'https://d.docs.live.net/4522a5baa5daffb8/Documents/Azure/[Azure Calculator Indirect D_7.27.15.xlsm]FX Card'!#REF!=25</xm:f>
            <x14:dxf>
              <numFmt numFmtId="183" formatCode="\R\ #,##0.00"/>
            </x14:dxf>
          </x14:cfRule>
          <x14:cfRule type="expression" priority="1702" id="{77E592EE-63C3-420A-B208-E9538872FFBC}">
            <xm:f>'https://d.docs.live.net/4522a5baa5daffb8/Documents/Azure/[Azure Calculator Indirect D_7.27.15.xlsm]FX Card'!#REF!=24</xm:f>
            <x14:dxf>
              <numFmt numFmtId="180" formatCode="\T\W\ &quot;$&quot;\ #,##0.00"/>
            </x14:dxf>
          </x14:cfRule>
          <x14:cfRule type="expression" priority="1703" id="{ABFDD4FB-FEF5-473A-8FC8-1A7C71076438}">
            <xm:f>'https://d.docs.live.net/4522a5baa5daffb8/Documents/Azure/[Azure Calculator Indirect D_7.27.15.xlsm]FX Card'!#REF!=23</xm:f>
            <x14:dxf>
              <numFmt numFmtId="199" formatCode="#,##0.00\ [$₺-41F]"/>
            </x14:dxf>
          </x14:cfRule>
          <x14:cfRule type="expression" priority="1704" id="{5D21CE98-09FB-4592-AB49-028CE002B1CE}">
            <xm:f>'https://d.docs.live.net/4522a5baa5daffb8/Documents/Azure/[Azure Calculator Indirect D_7.27.15.xlsm]FX Card'!#REF!=22</xm:f>
            <x14:dxf>
              <numFmt numFmtId="173" formatCode="\k\r\ #,##0.00"/>
            </x14:dxf>
          </x14:cfRule>
          <x14:cfRule type="expression" priority="1705" id="{B62CDBE5-8365-41DD-933B-5C7391F0F343}">
            <xm:f>'https://d.docs.live.net/4522a5baa5daffb8/Documents/Azure/[Azure Calculator Indirect D_7.27.15.xlsm]FX Card'!#REF!=21</xm:f>
            <x14:dxf>
              <numFmt numFmtId="197" formatCode="\﷼\ #,##0.000"/>
            </x14:dxf>
          </x14:cfRule>
          <x14:cfRule type="expression" priority="1706" id="{BD7775F1-80CB-444A-9C8A-2100BEBFDBBD}">
            <xm:f>'https://d.docs.live.net/4522a5baa5daffb8/Documents/Azure/[Azure Calculator Indirect D_7.27.15.xlsm]FX Card'!#REF!=20</xm:f>
            <x14:dxf>
              <numFmt numFmtId="181" formatCode="\р\у\б\ #,##0.00"/>
            </x14:dxf>
          </x14:cfRule>
          <x14:cfRule type="expression" priority="1707" id="{4E982095-7D4E-414E-BCD0-85FACD384B85}">
            <xm:f>'https://d.docs.live.net/4522a5baa5daffb8/Documents/Azure/[Azure Calculator Indirect D_7.27.15.xlsm]FX Card'!#REF!=19</xm:f>
            <x14:dxf>
              <numFmt numFmtId="196" formatCode="\M\X\ &quot;$&quot;\ #,##0.00"/>
            </x14:dxf>
          </x14:cfRule>
          <x14:cfRule type="expression" priority="1708" id="{100E5EC4-C02E-4C81-A573-31DF81322FE7}">
            <xm:f>'https://d.docs.live.net/4522a5baa5daffb8/Documents/Azure/[Azure Calculator Indirect D_7.27.15.xlsm]FX Card'!#REF!=18</xm:f>
            <x14:dxf>
              <numFmt numFmtId="195" formatCode="[$RM-43E]#,##0.00"/>
            </x14:dxf>
          </x14:cfRule>
          <x14:cfRule type="expression" priority="1709" id="{14788D44-61C7-4456-A83F-421D6E67D466}">
            <xm:f>'https://d.docs.live.net/4522a5baa5daffb8/Documents/Azure/[Azure Calculator Indirect D_7.27.15.xlsm]FX Card'!#REF!=17</xm:f>
            <x14:dxf>
              <numFmt numFmtId="198" formatCode="\N\Z\ &quot;$&quot;\ #,##0.00"/>
            </x14:dxf>
          </x14:cfRule>
          <x14:cfRule type="expression" priority="1710" id="{BA3F6C29-EA27-4EA7-9623-A056AEA2814B}">
            <xm:f>'https://d.docs.live.net/4522a5baa5daffb8/Documents/Azure/[Azure Calculator Indirect D_7.27.15.xlsm]FX Card'!#REF!=16</xm:f>
            <x14:dxf>
              <numFmt numFmtId="173" formatCode="\k\r\ #,##0.00"/>
            </x14:dxf>
          </x14:cfRule>
          <x14:cfRule type="expression" priority="1711" id="{46265AC6-F515-40CF-8A9B-7C6F679D7044}">
            <xm:f>'https://d.docs.live.net/4522a5baa5daffb8/Documents/Azure/[Azure Calculator Indirect D_7.27.15.xlsm]FX Card'!#REF!=15</xm:f>
            <x14:dxf>
              <numFmt numFmtId="179" formatCode="[$₩-412]#,##0.00"/>
            </x14:dxf>
          </x14:cfRule>
          <x14:cfRule type="expression" priority="1712" id="{D68A3D2B-426C-4B32-98C6-DC11D2C2BB59}">
            <xm:f>'https://d.docs.live.net/4522a5baa5daffb8/Documents/Azure/[Azure Calculator Indirect D_7.27.15.xlsm]FX Card'!#REF!=14</xm:f>
            <x14:dxf>
              <numFmt numFmtId="178" formatCode="[$¥-411]#,##0.00"/>
            </x14:dxf>
          </x14:cfRule>
          <x14:cfRule type="expression" priority="1713" id="{E851BF1C-CDB8-4178-A25A-6F54D69AA82D}">
            <xm:f>'https://d.docs.live.net/4522a5baa5daffb8/Documents/Azure/[Azure Calculator Indirect D_7.27.15.xlsm]FX Card'!#REF!=13</xm:f>
            <x14:dxf>
              <numFmt numFmtId="206" formatCode="[$₹-445]\ #,##0.00"/>
            </x14:dxf>
          </x14:cfRule>
          <x14:cfRule type="expression" priority="1714" id="{3F22AE17-0C81-4A44-91A0-E50456241F3B}">
            <xm:f>'https://d.docs.live.net/4522a5baa5daffb8/Documents/Azure/[Azure Calculator Indirect D_7.27.15.xlsm]FX Card'!#REF!=12</xm:f>
            <x14:dxf>
              <numFmt numFmtId="176" formatCode="\R\p\ #,##0.00"/>
            </x14:dxf>
          </x14:cfRule>
          <x14:cfRule type="expression" priority="1715" id="{353C3CA7-1AA8-474C-B137-2D0745637853}">
            <xm:f>'https://d.docs.live.net/4522a5baa5daffb8/Documents/Azure/[Azure Calculator Indirect D_7.27.15.xlsm]FX Card'!#REF!=11</xm:f>
            <x14:dxf>
              <numFmt numFmtId="194" formatCode="\H\K\ &quot;$&quot;\ #,##0.00"/>
            </x14:dxf>
          </x14:cfRule>
          <x14:cfRule type="expression" priority="1716" id="{368484C0-3571-4910-B3D3-C778ACEAE1C0}">
            <xm:f>'https://d.docs.live.net/4522a5baa5daffb8/Documents/Azure/[Azure Calculator Indirect D_7.27.15.xlsm]FX Card'!#REF!=10</xm:f>
            <x14:dxf>
              <numFmt numFmtId="175" formatCode="[$£-809]#,##0.00"/>
            </x14:dxf>
          </x14:cfRule>
          <x14:cfRule type="expression" priority="1717" id="{B232402A-55E1-47CC-9941-03FA8FB5F4EB}">
            <xm:f>'https://d.docs.live.net/4522a5baa5daffb8/Documents/Azure/[Azure Calculator Indirect D_7.27.15.xlsm]FX Card'!#REF!=9</xm:f>
            <x14:dxf>
              <numFmt numFmtId="174" formatCode="[$€-2]\ #,##0.00"/>
            </x14:dxf>
          </x14:cfRule>
          <x14:cfRule type="expression" priority="1718" id="{A881071B-5280-4D07-BDD7-C82924B4B809}">
            <xm:f>'https://d.docs.live.net/4522a5baa5daffb8/Documents/Azure/[Azure Calculator Indirect D_7.27.15.xlsm]FX Card'!#REF!=8</xm:f>
            <x14:dxf>
              <numFmt numFmtId="173" formatCode="\k\r\ #,##0.00"/>
            </x14:dxf>
          </x14:cfRule>
          <x14:cfRule type="expression" priority="1719" id="{DD352BB2-F1F8-4B9F-ADF7-FA49924BDE31}">
            <xm:f>'https://d.docs.live.net/4522a5baa5daffb8/Documents/Azure/[Azure Calculator Indirect D_7.27.15.xlsm]FX Card'!#REF!=7</xm:f>
            <x14:dxf>
              <numFmt numFmtId="172" formatCode="[$¥-804]#,##0.00"/>
            </x14:dxf>
          </x14:cfRule>
          <x14:cfRule type="expression" priority="1720" id="{C87D81E8-4357-4C66-B107-6F7F4D7BAEA0}">
            <xm:f>'https://d.docs.live.net/4522a5baa5daffb8/Documents/Azure/[Azure Calculator Indirect D_7.27.15.xlsm]FX Card'!#REF!=6</xm:f>
            <x14:dxf>
              <numFmt numFmtId="171" formatCode="\F\r\ #,##0.00"/>
            </x14:dxf>
          </x14:cfRule>
          <x14:cfRule type="expression" priority="1721" id="{0A57C258-1486-477A-BE69-696BE2D9C70F}">
            <xm:f>'https://d.docs.live.net/4522a5baa5daffb8/Documents/Azure/[Azure Calculator Indirect D_7.27.15.xlsm]FX Card'!#REF!=5</xm:f>
            <x14:dxf>
              <numFmt numFmtId="170" formatCode="\C\A\ &quot;$&quot;\ #,##0.00"/>
            </x14:dxf>
          </x14:cfRule>
          <x14:cfRule type="expression" priority="1722" id="{B6A870C9-FDE3-4152-BF43-F569DEAE7E05}">
            <xm:f>'https://d.docs.live.net/4522a5baa5daffb8/Documents/Azure/[Azure Calculator Indirect D_7.27.15.xlsm]FX Card'!#REF!=4</xm:f>
            <x14:dxf>
              <numFmt numFmtId="192" formatCode="[$R$-416]\ #,##0.00"/>
            </x14:dxf>
          </x14:cfRule>
          <x14:cfRule type="expression" priority="1723" id="{F8FB0740-83A4-4D8A-8252-E5F1F4CD963A}">
            <xm:f>'https://d.docs.live.net/4522a5baa5daffb8/Documents/Azure/[Azure Calculator Indirect D_7.27.15.xlsm]FX Card'!#REF!=3</xm:f>
            <x14:dxf>
              <numFmt numFmtId="169" formatCode="\A\U\ &quot;$&quot;\ #,##0.00"/>
            </x14:dxf>
          </x14:cfRule>
          <x14:cfRule type="expression" priority="1724" id="{199D6FD7-34B5-426C-90CF-DAE16300EAA7}">
            <xm:f>'https://d.docs.live.net/4522a5baa5daffb8/Documents/Azure/[Azure Calculator Indirect D_7.27.15.xlsm]FX Card'!#REF!=2</xm:f>
            <x14:dxf>
              <numFmt numFmtId="182" formatCode="\A\R\ &quot;$&quot;#,##0.00"/>
            </x14:dxf>
          </x14:cfRule>
          <x14:cfRule type="expression" priority="1725" id="{FFA32F18-3AED-489D-9A2D-3F1D68B8D828}">
            <xm:f>'https://d.docs.live.net/4522a5baa5daffb8/Documents/Azure/[Azure Calculator Indirect D_7.27.15.xlsm]FX Card'!#REF!=1</xm:f>
            <x14:dxf>
              <numFmt numFmtId="166" formatCode="&quot;$&quot;#,##0.00"/>
            </x14:dxf>
          </x14:cfRule>
          <xm:sqref>AS882:BA895</xm:sqref>
        </x14:conditionalFormatting>
        <x14:conditionalFormatting xmlns:xm="http://schemas.microsoft.com/office/excel/2006/main">
          <x14:cfRule type="expression" priority="1601" id="{45D4CD49-E0AE-419D-8EB9-4CEB946DAC46}">
            <xm:f>'FX Card'!$F$1=25</xm:f>
            <x14:dxf>
              <numFmt numFmtId="183" formatCode="\R\ #,##0.00"/>
            </x14:dxf>
          </x14:cfRule>
          <x14:cfRule type="expression" priority="1602" id="{9CF2F05C-4C1C-4EC7-AFFC-84C32759E4F2}">
            <xm:f>'FX Card'!$F$1=24</xm:f>
            <x14:dxf>
              <numFmt numFmtId="180" formatCode="\T\W\ &quot;$&quot;\ #,##0.00"/>
            </x14:dxf>
          </x14:cfRule>
          <x14:cfRule type="expression" priority="1603" id="{AF5B0608-5841-4C34-B34F-4C38BBF67F37}">
            <xm:f>'FX Card'!$F$1=23</xm:f>
            <x14:dxf>
              <numFmt numFmtId="199" formatCode="#,##0.00\ [$₺-41F]"/>
            </x14:dxf>
          </x14:cfRule>
          <x14:cfRule type="expression" priority="1604" id="{C9C3F48B-30F4-4145-BD85-3AE12B05BAE0}">
            <xm:f>'FX Card'!$F$1=22</xm:f>
            <x14:dxf>
              <numFmt numFmtId="173" formatCode="\k\r\ #,##0.00"/>
            </x14:dxf>
          </x14:cfRule>
          <x14:cfRule type="expression" priority="1605" id="{B694F08F-C27C-4B40-90A4-542E69747494}">
            <xm:f>'FX Card'!$F$1=21</xm:f>
            <x14:dxf>
              <numFmt numFmtId="197" formatCode="\﷼\ #,##0.000"/>
            </x14:dxf>
          </x14:cfRule>
          <x14:cfRule type="expression" priority="1606" id="{69D3FDCB-AD15-472D-9214-47439519098C}">
            <xm:f>'FX Card'!$F$1=20</xm:f>
            <x14:dxf>
              <numFmt numFmtId="181" formatCode="\р\у\б\ #,##0.00"/>
            </x14:dxf>
          </x14:cfRule>
          <x14:cfRule type="expression" priority="1607" id="{C2D48892-5118-4C6F-B90E-E0DB77904F84}">
            <xm:f>'FX Card'!$F$1=19</xm:f>
            <x14:dxf>
              <numFmt numFmtId="196" formatCode="\M\X\ &quot;$&quot;\ #,##0.00"/>
            </x14:dxf>
          </x14:cfRule>
          <x14:cfRule type="expression" priority="1608" id="{1296896F-2485-4251-BC50-E14E7CCF9DFF}">
            <xm:f>'FX Card'!$F$1=18</xm:f>
            <x14:dxf>
              <numFmt numFmtId="195" formatCode="[$RM-43E]#,##0.00"/>
            </x14:dxf>
          </x14:cfRule>
          <x14:cfRule type="expression" priority="1609" id="{760AD0EF-DADF-447F-B996-025BA50D4681}">
            <xm:f>'FX Card'!$F$1=17</xm:f>
            <x14:dxf>
              <numFmt numFmtId="198" formatCode="\N\Z\ &quot;$&quot;\ #,##0.00"/>
            </x14:dxf>
          </x14:cfRule>
          <x14:cfRule type="expression" priority="1610" id="{CDEA7F8F-0C2C-4EDE-88CC-B8A58BC45C77}">
            <xm:f>'FX Card'!$F$1=16</xm:f>
            <x14:dxf>
              <numFmt numFmtId="173" formatCode="\k\r\ #,##0.00"/>
            </x14:dxf>
          </x14:cfRule>
          <x14:cfRule type="expression" priority="1611" id="{9E2031DA-4AE7-44E3-8CFE-72426176147A}">
            <xm:f>'FX Card'!$F$1=15</xm:f>
            <x14:dxf>
              <numFmt numFmtId="179" formatCode="[$₩-412]#,##0.00"/>
            </x14:dxf>
          </x14:cfRule>
          <x14:cfRule type="expression" priority="1612" id="{F4DF5530-863E-42FC-9CF1-6A570CD3209F}">
            <xm:f>'FX Card'!$F$1=14</xm:f>
            <x14:dxf>
              <numFmt numFmtId="178" formatCode="[$¥-411]#,##0.00"/>
            </x14:dxf>
          </x14:cfRule>
          <x14:cfRule type="expression" priority="1613" id="{7B40FE12-4B79-4039-A6A4-DBE38B13F3C6}">
            <xm:f>'FX Card'!$F$1=13</xm:f>
            <x14:dxf>
              <numFmt numFmtId="206" formatCode="[$₹-445]\ #,##0.00"/>
            </x14:dxf>
          </x14:cfRule>
          <x14:cfRule type="expression" priority="1614" id="{EC4BE4C1-9F8C-482D-967B-44ECB80352B8}">
            <xm:f>'FX Card'!$F$1=12</xm:f>
            <x14:dxf>
              <numFmt numFmtId="176" formatCode="\R\p\ #,##0.00"/>
            </x14:dxf>
          </x14:cfRule>
          <x14:cfRule type="expression" priority="1615" id="{9463EED0-6EB9-480E-A2B2-CAD3D539D4EB}">
            <xm:f>'FX Card'!$F$1=11</xm:f>
            <x14:dxf>
              <numFmt numFmtId="194" formatCode="\H\K\ &quot;$&quot;\ #,##0.00"/>
            </x14:dxf>
          </x14:cfRule>
          <x14:cfRule type="expression" priority="1616" id="{F2AB7EE5-33AE-45B3-A0A4-3124BBCB7458}">
            <xm:f>'FX Card'!$F$1=10</xm:f>
            <x14:dxf>
              <numFmt numFmtId="175" formatCode="[$£-809]#,##0.00"/>
            </x14:dxf>
          </x14:cfRule>
          <x14:cfRule type="expression" priority="1617" id="{425127D0-9786-4184-84A6-BECEE633AA67}">
            <xm:f>'FX Card'!$F$1=9</xm:f>
            <x14:dxf>
              <numFmt numFmtId="174" formatCode="[$€-2]\ #,##0.00"/>
            </x14:dxf>
          </x14:cfRule>
          <x14:cfRule type="expression" priority="1618" id="{560D2448-8D6F-4C0B-9D84-8734D293C3CC}">
            <xm:f>'FX Card'!$F$1=8</xm:f>
            <x14:dxf>
              <numFmt numFmtId="173" formatCode="\k\r\ #,##0.00"/>
            </x14:dxf>
          </x14:cfRule>
          <x14:cfRule type="expression" priority="1619" id="{67B4A43F-6690-4FC7-8C75-180B65B0FE84}">
            <xm:f>'FX Card'!$F$1=7</xm:f>
            <x14:dxf>
              <numFmt numFmtId="172" formatCode="[$¥-804]#,##0.00"/>
            </x14:dxf>
          </x14:cfRule>
          <x14:cfRule type="expression" priority="1620" id="{DFD6464F-9A54-4EEC-AAF2-12D79127FA25}">
            <xm:f>'FX Card'!$F$1=6</xm:f>
            <x14:dxf>
              <numFmt numFmtId="171" formatCode="\F\r\ #,##0.00"/>
            </x14:dxf>
          </x14:cfRule>
          <x14:cfRule type="expression" priority="1621" id="{ADD2117A-3BC9-4F2B-9A4B-ECE49A3B47C6}">
            <xm:f>'FX Card'!$F$1=5</xm:f>
            <x14:dxf>
              <numFmt numFmtId="170" formatCode="\C\A\ &quot;$&quot;\ #,##0.00"/>
            </x14:dxf>
          </x14:cfRule>
          <x14:cfRule type="expression" priority="1622" id="{B436C009-5593-4D78-9C98-2759A04B1482}">
            <xm:f>'FX Card'!$F$1=4</xm:f>
            <x14:dxf>
              <numFmt numFmtId="192" formatCode="[$R$-416]\ #,##0.00"/>
            </x14:dxf>
          </x14:cfRule>
          <x14:cfRule type="expression" priority="1623" id="{FE9BD8F8-3FC9-4BD2-802D-1BB5543F9320}">
            <xm:f>'FX Card'!$F$1=3</xm:f>
            <x14:dxf>
              <numFmt numFmtId="169" formatCode="\A\U\ &quot;$&quot;\ #,##0.00"/>
            </x14:dxf>
          </x14:cfRule>
          <x14:cfRule type="expression" priority="1624" id="{1EDFFC5B-393C-47B8-8A9A-973995705C6D}">
            <xm:f>'FX Card'!$F$1=2</xm:f>
            <x14:dxf>
              <numFmt numFmtId="182" formatCode="\A\R\ &quot;$&quot;#,##0.00"/>
            </x14:dxf>
          </x14:cfRule>
          <x14:cfRule type="expression" priority="1625" id="{5154999D-A696-4316-BD7A-A132292A98CE}">
            <xm:f>'FX Card'!$F$1=1</xm:f>
            <x14:dxf>
              <numFmt numFmtId="166" formatCode="&quot;$&quot;#,##0.00"/>
            </x14:dxf>
          </x14:cfRule>
          <xm:sqref>AX623:BA623</xm:sqref>
        </x14:conditionalFormatting>
        <x14:conditionalFormatting xmlns:xm="http://schemas.microsoft.com/office/excel/2006/main">
          <x14:cfRule type="expression" priority="1676" id="{47159621-3C57-4873-8E1E-9E300BE1AF82}">
            <xm:f>'FX Card'!$F$1=25</xm:f>
            <x14:dxf>
              <numFmt numFmtId="183" formatCode="\R\ #,##0.00"/>
            </x14:dxf>
          </x14:cfRule>
          <x14:cfRule type="expression" priority="1677" id="{E3E0177A-388B-43E3-8AEE-BC02E539FA54}">
            <xm:f>'FX Card'!$F$1=24</xm:f>
            <x14:dxf>
              <numFmt numFmtId="180" formatCode="\T\W\ &quot;$&quot;\ #,##0.00"/>
            </x14:dxf>
          </x14:cfRule>
          <x14:cfRule type="expression" priority="1678" id="{882C367A-AB6F-4962-BAAB-56B358C6DDF1}">
            <xm:f>'FX Card'!$F$1=23</xm:f>
            <x14:dxf>
              <numFmt numFmtId="199" formatCode="#,##0.00\ [$₺-41F]"/>
            </x14:dxf>
          </x14:cfRule>
          <x14:cfRule type="expression" priority="1679" id="{973921A8-CF8B-4B3B-A528-E89A1DD7F7CD}">
            <xm:f>'FX Card'!$F$1=22</xm:f>
            <x14:dxf>
              <numFmt numFmtId="173" formatCode="\k\r\ #,##0.00"/>
            </x14:dxf>
          </x14:cfRule>
          <x14:cfRule type="expression" priority="1680" id="{F9C41605-BB8C-4338-844F-92B8A903D1BF}">
            <xm:f>'FX Card'!$F$1=21</xm:f>
            <x14:dxf>
              <numFmt numFmtId="197" formatCode="\﷼\ #,##0.000"/>
            </x14:dxf>
          </x14:cfRule>
          <x14:cfRule type="expression" priority="1681" id="{B6CE61D3-7EA7-4A42-BACD-D7D78F70F9D3}">
            <xm:f>'FX Card'!$F$1=20</xm:f>
            <x14:dxf>
              <numFmt numFmtId="181" formatCode="\р\у\б\ #,##0.00"/>
            </x14:dxf>
          </x14:cfRule>
          <x14:cfRule type="expression" priority="1682" id="{F313864F-1D51-49C5-A832-D6E17C1E8670}">
            <xm:f>'FX Card'!$F$1=19</xm:f>
            <x14:dxf>
              <numFmt numFmtId="196" formatCode="\M\X\ &quot;$&quot;\ #,##0.00"/>
            </x14:dxf>
          </x14:cfRule>
          <x14:cfRule type="expression" priority="1683" id="{DBBB2FE7-B298-4BF7-AD91-7FD7D9D63F8A}">
            <xm:f>'FX Card'!$F$1=18</xm:f>
            <x14:dxf>
              <numFmt numFmtId="195" formatCode="[$RM-43E]#,##0.00"/>
            </x14:dxf>
          </x14:cfRule>
          <x14:cfRule type="expression" priority="1684" id="{A34120AE-21A6-4E29-AD49-D23BDCC4D763}">
            <xm:f>'FX Card'!$F$1=17</xm:f>
            <x14:dxf>
              <numFmt numFmtId="198" formatCode="\N\Z\ &quot;$&quot;\ #,##0.00"/>
            </x14:dxf>
          </x14:cfRule>
          <x14:cfRule type="expression" priority="1685" id="{31DBCADC-8418-43D1-A854-2D67BCA92AAF}">
            <xm:f>'FX Card'!$F$1=16</xm:f>
            <x14:dxf>
              <numFmt numFmtId="173" formatCode="\k\r\ #,##0.00"/>
            </x14:dxf>
          </x14:cfRule>
          <x14:cfRule type="expression" priority="1686" id="{F6EBF345-BBD3-4417-A401-BE738100260B}">
            <xm:f>'FX Card'!$F$1=15</xm:f>
            <x14:dxf>
              <numFmt numFmtId="179" formatCode="[$₩-412]#,##0.00"/>
            </x14:dxf>
          </x14:cfRule>
          <x14:cfRule type="expression" priority="1687" id="{8A3B658B-1A98-40E6-8A9F-41FA041D9DC7}">
            <xm:f>'FX Card'!$F$1=14</xm:f>
            <x14:dxf>
              <numFmt numFmtId="178" formatCode="[$¥-411]#,##0.00"/>
            </x14:dxf>
          </x14:cfRule>
          <x14:cfRule type="expression" priority="1688" id="{55E894F7-9E93-4800-843E-CC483FC3BCEF}">
            <xm:f>'FX Card'!$F$1=13</xm:f>
            <x14:dxf>
              <numFmt numFmtId="206" formatCode="[$₹-445]\ #,##0.00"/>
            </x14:dxf>
          </x14:cfRule>
          <x14:cfRule type="expression" priority="1689" id="{58CD9417-4215-49E1-A32C-F6AFF493EAC0}">
            <xm:f>'FX Card'!$F$1=12</xm:f>
            <x14:dxf>
              <numFmt numFmtId="176" formatCode="\R\p\ #,##0.00"/>
            </x14:dxf>
          </x14:cfRule>
          <x14:cfRule type="expression" priority="1690" id="{F7D7C455-AEC6-4318-AC61-8D0C41C82248}">
            <xm:f>'FX Card'!$F$1=11</xm:f>
            <x14:dxf>
              <numFmt numFmtId="194" formatCode="\H\K\ &quot;$&quot;\ #,##0.00"/>
            </x14:dxf>
          </x14:cfRule>
          <x14:cfRule type="expression" priority="1691" id="{37C94A59-11E5-43CB-B21E-BF7938C6EC10}">
            <xm:f>'FX Card'!$F$1=10</xm:f>
            <x14:dxf>
              <numFmt numFmtId="175" formatCode="[$£-809]#,##0.00"/>
            </x14:dxf>
          </x14:cfRule>
          <x14:cfRule type="expression" priority="1692" id="{42C70C4E-63D7-4695-B559-12C7185724EC}">
            <xm:f>'FX Card'!$F$1=9</xm:f>
            <x14:dxf>
              <numFmt numFmtId="174" formatCode="[$€-2]\ #,##0.00"/>
            </x14:dxf>
          </x14:cfRule>
          <x14:cfRule type="expression" priority="1693" id="{7C336E88-D8E6-412A-A7DE-2E2530E722BC}">
            <xm:f>'FX Card'!$F$1=8</xm:f>
            <x14:dxf>
              <numFmt numFmtId="173" formatCode="\k\r\ #,##0.00"/>
            </x14:dxf>
          </x14:cfRule>
          <x14:cfRule type="expression" priority="1694" id="{839F8EC6-39C4-4891-ADA5-A063AE70BBA6}">
            <xm:f>'FX Card'!$F$1=7</xm:f>
            <x14:dxf>
              <numFmt numFmtId="172" formatCode="[$¥-804]#,##0.00"/>
            </x14:dxf>
          </x14:cfRule>
          <x14:cfRule type="expression" priority="1695" id="{81B8742B-B2E7-4F08-B79D-5D0CB80F86F9}">
            <xm:f>'FX Card'!$F$1=6</xm:f>
            <x14:dxf>
              <numFmt numFmtId="171" formatCode="\F\r\ #,##0.00"/>
            </x14:dxf>
          </x14:cfRule>
          <x14:cfRule type="expression" priority="1696" id="{15D66261-4A29-48AB-8007-FC9A01E4ABB3}">
            <xm:f>'FX Card'!$F$1=5</xm:f>
            <x14:dxf>
              <numFmt numFmtId="170" formatCode="\C\A\ &quot;$&quot;\ #,##0.00"/>
            </x14:dxf>
          </x14:cfRule>
          <x14:cfRule type="expression" priority="1697" id="{7363A888-CADF-4473-820C-D38FC9C2F086}">
            <xm:f>'FX Card'!$F$1=4</xm:f>
            <x14:dxf>
              <numFmt numFmtId="192" formatCode="[$R$-416]\ #,##0.00"/>
            </x14:dxf>
          </x14:cfRule>
          <x14:cfRule type="expression" priority="1698" id="{29E4EAA0-9BA6-4976-836F-6CFCACAA3866}">
            <xm:f>'FX Card'!$F$1=3</xm:f>
            <x14:dxf>
              <numFmt numFmtId="169" formatCode="\A\U\ &quot;$&quot;\ #,##0.00"/>
            </x14:dxf>
          </x14:cfRule>
          <x14:cfRule type="expression" priority="1699" id="{9A035A7C-37D3-4068-8B68-2634560CFA5A}">
            <xm:f>'FX Card'!$F$1=2</xm:f>
            <x14:dxf>
              <numFmt numFmtId="182" formatCode="\A\R\ &quot;$&quot;#,##0.00"/>
            </x14:dxf>
          </x14:cfRule>
          <x14:cfRule type="expression" priority="1700" id="{C1617C26-92C6-4FD1-A087-07AFC0FDFB02}">
            <xm:f>'FX Card'!$F$1=1</xm:f>
            <x14:dxf>
              <numFmt numFmtId="166" formatCode="&quot;$&quot;#,##0.00"/>
            </x14:dxf>
          </x14:cfRule>
          <xm:sqref>AS634:BA634 AS622:BA622 AX616:BA616 AX621:BA621</xm:sqref>
        </x14:conditionalFormatting>
        <x14:conditionalFormatting xmlns:xm="http://schemas.microsoft.com/office/excel/2006/main">
          <x14:cfRule type="expression" priority="1626" id="{FB4570E5-24B3-495F-9D15-C0A8BFB5B457}">
            <xm:f>'FX Card'!$F$1=25</xm:f>
            <x14:dxf>
              <numFmt numFmtId="183" formatCode="\R\ #,##0.00"/>
            </x14:dxf>
          </x14:cfRule>
          <x14:cfRule type="expression" priority="1627" id="{8A3AFB08-7EC1-485B-963C-2FFDF08606D8}">
            <xm:f>'FX Card'!$F$1=24</xm:f>
            <x14:dxf>
              <numFmt numFmtId="180" formatCode="\T\W\ &quot;$&quot;\ #,##0.00"/>
            </x14:dxf>
          </x14:cfRule>
          <x14:cfRule type="expression" priority="1628" id="{90E9FE75-302B-4BE9-88DC-E2A3BD94E26E}">
            <xm:f>'FX Card'!$F$1=23</xm:f>
            <x14:dxf>
              <numFmt numFmtId="199" formatCode="#,##0.00\ [$₺-41F]"/>
            </x14:dxf>
          </x14:cfRule>
          <x14:cfRule type="expression" priority="1629" id="{3FD2CA4F-3643-4190-9D3B-1DC30DBB27C8}">
            <xm:f>'FX Card'!$F$1=22</xm:f>
            <x14:dxf>
              <numFmt numFmtId="173" formatCode="\k\r\ #,##0.00"/>
            </x14:dxf>
          </x14:cfRule>
          <x14:cfRule type="expression" priority="1630" id="{38223F5B-8764-4653-BFD0-9F15D831EFC4}">
            <xm:f>'FX Card'!$F$1=21</xm:f>
            <x14:dxf>
              <numFmt numFmtId="197" formatCode="\﷼\ #,##0.000"/>
            </x14:dxf>
          </x14:cfRule>
          <x14:cfRule type="expression" priority="1631" id="{112B9B11-6E57-42A5-9FE1-67B6A63699F2}">
            <xm:f>'FX Card'!$F$1=20</xm:f>
            <x14:dxf>
              <numFmt numFmtId="181" formatCode="\р\у\б\ #,##0.00"/>
            </x14:dxf>
          </x14:cfRule>
          <x14:cfRule type="expression" priority="1632" id="{87C50E69-938E-4055-98A7-94F4CE9E9747}">
            <xm:f>'FX Card'!$F$1=19</xm:f>
            <x14:dxf>
              <numFmt numFmtId="196" formatCode="\M\X\ &quot;$&quot;\ #,##0.00"/>
            </x14:dxf>
          </x14:cfRule>
          <x14:cfRule type="expression" priority="1633" id="{A790C0B4-50F0-4D8D-ADF4-3FC4FC052EB9}">
            <xm:f>'FX Card'!$F$1=18</xm:f>
            <x14:dxf>
              <numFmt numFmtId="195" formatCode="[$RM-43E]#,##0.00"/>
            </x14:dxf>
          </x14:cfRule>
          <x14:cfRule type="expression" priority="1634" id="{2AABE16E-1123-45E8-A077-2BB0DDC92C8C}">
            <xm:f>'FX Card'!$F$1=17</xm:f>
            <x14:dxf>
              <numFmt numFmtId="198" formatCode="\N\Z\ &quot;$&quot;\ #,##0.00"/>
            </x14:dxf>
          </x14:cfRule>
          <x14:cfRule type="expression" priority="1635" id="{40FE16D5-DA66-42B8-95F6-2A150103F45D}">
            <xm:f>'FX Card'!$F$1=16</xm:f>
            <x14:dxf>
              <numFmt numFmtId="173" formatCode="\k\r\ #,##0.00"/>
            </x14:dxf>
          </x14:cfRule>
          <x14:cfRule type="expression" priority="1636" id="{F0503B2C-99BE-4358-94FF-4DE3C777F4B3}">
            <xm:f>'FX Card'!$F$1=15</xm:f>
            <x14:dxf>
              <numFmt numFmtId="179" formatCode="[$₩-412]#,##0.00"/>
            </x14:dxf>
          </x14:cfRule>
          <x14:cfRule type="expression" priority="1637" id="{DA73B9F7-E257-45CD-9BDA-6CAB722ED29B}">
            <xm:f>'FX Card'!$F$1=14</xm:f>
            <x14:dxf>
              <numFmt numFmtId="178" formatCode="[$¥-411]#,##0.00"/>
            </x14:dxf>
          </x14:cfRule>
          <x14:cfRule type="expression" priority="1638" id="{E5BD5004-E8E6-401D-854F-95819FA2AF8D}">
            <xm:f>'FX Card'!$F$1=13</xm:f>
            <x14:dxf>
              <numFmt numFmtId="206" formatCode="[$₹-445]\ #,##0.00"/>
            </x14:dxf>
          </x14:cfRule>
          <x14:cfRule type="expression" priority="1639" id="{82A0A4C2-9FEF-4BDB-8887-3DAED76B72DF}">
            <xm:f>'FX Card'!$F$1=12</xm:f>
            <x14:dxf>
              <numFmt numFmtId="176" formatCode="\R\p\ #,##0.00"/>
            </x14:dxf>
          </x14:cfRule>
          <x14:cfRule type="expression" priority="1640" id="{5AF1982C-8795-4E04-8695-F2E5642CA438}">
            <xm:f>'FX Card'!$F$1=11</xm:f>
            <x14:dxf>
              <numFmt numFmtId="194" formatCode="\H\K\ &quot;$&quot;\ #,##0.00"/>
            </x14:dxf>
          </x14:cfRule>
          <x14:cfRule type="expression" priority="1641" id="{7140FEB6-1E8D-4FCE-8ECC-34B4C93EA15D}">
            <xm:f>'FX Card'!$F$1=10</xm:f>
            <x14:dxf>
              <numFmt numFmtId="175" formatCode="[$£-809]#,##0.00"/>
            </x14:dxf>
          </x14:cfRule>
          <x14:cfRule type="expression" priority="1642" id="{438BFBAC-A9F3-4ABE-A378-B2DEA7AB8E9B}">
            <xm:f>'FX Card'!$F$1=9</xm:f>
            <x14:dxf>
              <numFmt numFmtId="174" formatCode="[$€-2]\ #,##0.00"/>
            </x14:dxf>
          </x14:cfRule>
          <x14:cfRule type="expression" priority="1643" id="{37C52602-F491-44C8-B2F9-E43A79A67D29}">
            <xm:f>'FX Card'!$F$1=8</xm:f>
            <x14:dxf>
              <numFmt numFmtId="173" formatCode="\k\r\ #,##0.00"/>
            </x14:dxf>
          </x14:cfRule>
          <x14:cfRule type="expression" priority="1644" id="{C9DE6B22-50A5-40DC-BB35-8A64896D2368}">
            <xm:f>'FX Card'!$F$1=7</xm:f>
            <x14:dxf>
              <numFmt numFmtId="172" formatCode="[$¥-804]#,##0.00"/>
            </x14:dxf>
          </x14:cfRule>
          <x14:cfRule type="expression" priority="1645" id="{F3A3A90F-9832-4445-B8F2-7361D5CB7350}">
            <xm:f>'FX Card'!$F$1=6</xm:f>
            <x14:dxf>
              <numFmt numFmtId="171" formatCode="\F\r\ #,##0.00"/>
            </x14:dxf>
          </x14:cfRule>
          <x14:cfRule type="expression" priority="1646" id="{56173476-0060-4218-9C15-E0C64B5FC2F0}">
            <xm:f>'FX Card'!$F$1=5</xm:f>
            <x14:dxf>
              <numFmt numFmtId="170" formatCode="\C\A\ &quot;$&quot;\ #,##0.00"/>
            </x14:dxf>
          </x14:cfRule>
          <x14:cfRule type="expression" priority="1647" id="{4ED73FBE-1A74-4C65-8FF9-2A1BC8192632}">
            <xm:f>'FX Card'!$F$1=4</xm:f>
            <x14:dxf>
              <numFmt numFmtId="192" formatCode="[$R$-416]\ #,##0.00"/>
            </x14:dxf>
          </x14:cfRule>
          <x14:cfRule type="expression" priority="1648" id="{A6109227-AC58-42CD-90DA-FE5E84C9B4BA}">
            <xm:f>'FX Card'!$F$1=3</xm:f>
            <x14:dxf>
              <numFmt numFmtId="169" formatCode="\A\U\ &quot;$&quot;\ #,##0.00"/>
            </x14:dxf>
          </x14:cfRule>
          <x14:cfRule type="expression" priority="1649" id="{B232D1CC-F895-4655-A20D-8EBFA1E5F1B6}">
            <xm:f>'FX Card'!$F$1=2</xm:f>
            <x14:dxf>
              <numFmt numFmtId="182" formatCode="\A\R\ &quot;$&quot;#,##0.00"/>
            </x14:dxf>
          </x14:cfRule>
          <x14:cfRule type="expression" priority="1650" id="{C0366D34-A22C-4711-90CE-9D49E019A0E9}">
            <xm:f>'FX Card'!$F$1=1</xm:f>
            <x14:dxf>
              <numFmt numFmtId="166" formatCode="&quot;$&quot;#,##0.00"/>
            </x14:dxf>
          </x14:cfRule>
          <xm:sqref>AN623</xm:sqref>
        </x14:conditionalFormatting>
        <x14:conditionalFormatting xmlns:xm="http://schemas.microsoft.com/office/excel/2006/main">
          <x14:cfRule type="expression" priority="1651" id="{A7D5E922-A643-469C-B06A-FD03075FADB6}">
            <xm:f>'FX Card'!$F$1=25</xm:f>
            <x14:dxf>
              <numFmt numFmtId="183" formatCode="\R\ #,##0.00"/>
            </x14:dxf>
          </x14:cfRule>
          <x14:cfRule type="expression" priority="1652" id="{6D4AAC01-984C-4014-B514-8A540FE87845}">
            <xm:f>'FX Card'!$F$1=24</xm:f>
            <x14:dxf>
              <numFmt numFmtId="180" formatCode="\T\W\ &quot;$&quot;\ #,##0.00"/>
            </x14:dxf>
          </x14:cfRule>
          <x14:cfRule type="expression" priority="1653" id="{55079610-7223-473E-9E4E-0278A83491FB}">
            <xm:f>'FX Card'!$F$1=23</xm:f>
            <x14:dxf>
              <numFmt numFmtId="199" formatCode="#,##0.00\ [$₺-41F]"/>
            </x14:dxf>
          </x14:cfRule>
          <x14:cfRule type="expression" priority="1654" id="{D3884193-9668-4FB6-A85B-F827E43689B3}">
            <xm:f>'FX Card'!$F$1=22</xm:f>
            <x14:dxf>
              <numFmt numFmtId="173" formatCode="\k\r\ #,##0.00"/>
            </x14:dxf>
          </x14:cfRule>
          <x14:cfRule type="expression" priority="1655" id="{6FDF8384-8953-4838-95FE-BC468222698A}">
            <xm:f>'FX Card'!$F$1=21</xm:f>
            <x14:dxf>
              <numFmt numFmtId="197" formatCode="\﷼\ #,##0.000"/>
            </x14:dxf>
          </x14:cfRule>
          <x14:cfRule type="expression" priority="1656" id="{D135D753-D4F2-4565-8693-DB73A10EFCB1}">
            <xm:f>'FX Card'!$F$1=20</xm:f>
            <x14:dxf>
              <numFmt numFmtId="181" formatCode="\р\у\б\ #,##0.00"/>
            </x14:dxf>
          </x14:cfRule>
          <x14:cfRule type="expression" priority="1657" id="{5AA3ECF4-7AA9-4EB1-BF4D-D54A02BC7C74}">
            <xm:f>'FX Card'!$F$1=19</xm:f>
            <x14:dxf>
              <numFmt numFmtId="196" formatCode="\M\X\ &quot;$&quot;\ #,##0.00"/>
            </x14:dxf>
          </x14:cfRule>
          <x14:cfRule type="expression" priority="1658" id="{1E23643C-2A56-4582-9EA5-A895A0600050}">
            <xm:f>'FX Card'!$F$1=18</xm:f>
            <x14:dxf>
              <numFmt numFmtId="195" formatCode="[$RM-43E]#,##0.00"/>
            </x14:dxf>
          </x14:cfRule>
          <x14:cfRule type="expression" priority="1659" id="{00ACAA07-A20E-4562-A1A5-02CF935E173B}">
            <xm:f>'FX Card'!$F$1=17</xm:f>
            <x14:dxf>
              <numFmt numFmtId="198" formatCode="\N\Z\ &quot;$&quot;\ #,##0.00"/>
            </x14:dxf>
          </x14:cfRule>
          <x14:cfRule type="expression" priority="1660" id="{8C7162B5-D1E6-46CF-AFD8-B29F90274D8A}">
            <xm:f>'FX Card'!$F$1=16</xm:f>
            <x14:dxf>
              <numFmt numFmtId="173" formatCode="\k\r\ #,##0.00"/>
            </x14:dxf>
          </x14:cfRule>
          <x14:cfRule type="expression" priority="1661" id="{440EF23B-1A01-4938-81A8-77B441167677}">
            <xm:f>'FX Card'!$F$1=15</xm:f>
            <x14:dxf>
              <numFmt numFmtId="179" formatCode="[$₩-412]#,##0.00"/>
            </x14:dxf>
          </x14:cfRule>
          <x14:cfRule type="expression" priority="1662" id="{C15B4B23-650A-4F37-883F-31DBC97025E6}">
            <xm:f>'FX Card'!$F$1=14</xm:f>
            <x14:dxf>
              <numFmt numFmtId="178" formatCode="[$¥-411]#,##0.00"/>
            </x14:dxf>
          </x14:cfRule>
          <x14:cfRule type="expression" priority="1663" id="{BBF45E93-4984-4C85-AFF5-42A4DE1F4A99}">
            <xm:f>'FX Card'!$F$1=13</xm:f>
            <x14:dxf>
              <numFmt numFmtId="206" formatCode="[$₹-445]\ #,##0.00"/>
            </x14:dxf>
          </x14:cfRule>
          <x14:cfRule type="expression" priority="1664" id="{B5A23EAB-5718-44F5-A064-B54A0B0A124A}">
            <xm:f>'FX Card'!$F$1=12</xm:f>
            <x14:dxf>
              <numFmt numFmtId="176" formatCode="\R\p\ #,##0.00"/>
            </x14:dxf>
          </x14:cfRule>
          <x14:cfRule type="expression" priority="1665" id="{A10B6FAD-A1CC-4220-A754-654890A0576C}">
            <xm:f>'FX Card'!$F$1=11</xm:f>
            <x14:dxf>
              <numFmt numFmtId="194" formatCode="\H\K\ &quot;$&quot;\ #,##0.00"/>
            </x14:dxf>
          </x14:cfRule>
          <x14:cfRule type="expression" priority="1666" id="{4E001364-DDE5-4ECF-A35B-DB84CF78F4F6}">
            <xm:f>'FX Card'!$F$1=10</xm:f>
            <x14:dxf>
              <numFmt numFmtId="175" formatCode="[$£-809]#,##0.00"/>
            </x14:dxf>
          </x14:cfRule>
          <x14:cfRule type="expression" priority="1667" id="{3593D4D6-54BD-4B20-9656-5F7FCD8781EE}">
            <xm:f>'FX Card'!$F$1=9</xm:f>
            <x14:dxf>
              <numFmt numFmtId="174" formatCode="[$€-2]\ #,##0.00"/>
            </x14:dxf>
          </x14:cfRule>
          <x14:cfRule type="expression" priority="1668" id="{388F0F58-E533-4056-B044-898EEA198E63}">
            <xm:f>'FX Card'!$F$1=8</xm:f>
            <x14:dxf>
              <numFmt numFmtId="173" formatCode="\k\r\ #,##0.00"/>
            </x14:dxf>
          </x14:cfRule>
          <x14:cfRule type="expression" priority="1669" id="{95F6B1E7-32C0-42E0-8F1F-D56BD012CF6F}">
            <xm:f>'FX Card'!$F$1=7</xm:f>
            <x14:dxf>
              <numFmt numFmtId="172" formatCode="[$¥-804]#,##0.00"/>
            </x14:dxf>
          </x14:cfRule>
          <x14:cfRule type="expression" priority="1670" id="{E303A164-637C-4E31-91FE-DF3D0332AE75}">
            <xm:f>'FX Card'!$F$1=6</xm:f>
            <x14:dxf>
              <numFmt numFmtId="171" formatCode="\F\r\ #,##0.00"/>
            </x14:dxf>
          </x14:cfRule>
          <x14:cfRule type="expression" priority="1671" id="{02701D5A-FDAB-4DB6-A988-BADD8BE50EFA}">
            <xm:f>'FX Card'!$F$1=5</xm:f>
            <x14:dxf>
              <numFmt numFmtId="170" formatCode="\C\A\ &quot;$&quot;\ #,##0.00"/>
            </x14:dxf>
          </x14:cfRule>
          <x14:cfRule type="expression" priority="1672" id="{3F665078-7682-428B-A00E-B45688A7CB7C}">
            <xm:f>'FX Card'!$F$1=4</xm:f>
            <x14:dxf>
              <numFmt numFmtId="192" formatCode="[$R$-416]\ #,##0.00"/>
            </x14:dxf>
          </x14:cfRule>
          <x14:cfRule type="expression" priority="1673" id="{7A8017DE-AE8D-43BD-9685-9B385496DF73}">
            <xm:f>'FX Card'!$F$1=3</xm:f>
            <x14:dxf>
              <numFmt numFmtId="169" formatCode="\A\U\ &quot;$&quot;\ #,##0.00"/>
            </x14:dxf>
          </x14:cfRule>
          <x14:cfRule type="expression" priority="1674" id="{8ECD0AFA-FFC9-44A6-B3AE-7BAC41660986}">
            <xm:f>'FX Card'!$F$1=2</xm:f>
            <x14:dxf>
              <numFmt numFmtId="182" formatCode="\A\R\ &quot;$&quot;#,##0.00"/>
            </x14:dxf>
          </x14:cfRule>
          <x14:cfRule type="expression" priority="1675" id="{3A6C4BC4-9DC4-430F-8D03-8F2395705C3D}">
            <xm:f>'FX Card'!$F$1=1</xm:f>
            <x14:dxf>
              <numFmt numFmtId="166" formatCode="&quot;$&quot;#,##0.00"/>
            </x14:dxf>
          </x14:cfRule>
          <xm:sqref>AS616:AW616 AS621:AW621</xm:sqref>
        </x14:conditionalFormatting>
        <x14:conditionalFormatting xmlns:xm="http://schemas.microsoft.com/office/excel/2006/main">
          <x14:cfRule type="expression" priority="1576" id="{8F1DFBCC-29A0-4918-8BD4-E5510B6CF3D7}">
            <xm:f>'FX Card'!$F$1=25</xm:f>
            <x14:dxf>
              <numFmt numFmtId="183" formatCode="\R\ #,##0.00"/>
            </x14:dxf>
          </x14:cfRule>
          <x14:cfRule type="expression" priority="1577" id="{97F745D7-9E96-4F68-9E9B-D4D92EBC89E3}">
            <xm:f>'FX Card'!$F$1=24</xm:f>
            <x14:dxf>
              <numFmt numFmtId="180" formatCode="\T\W\ &quot;$&quot;\ #,##0.00"/>
            </x14:dxf>
          </x14:cfRule>
          <x14:cfRule type="expression" priority="1578" id="{10EE645C-6A41-4C4A-9D2C-9797E604A11E}">
            <xm:f>'FX Card'!$F$1=23</xm:f>
            <x14:dxf>
              <numFmt numFmtId="199" formatCode="#,##0.00\ [$₺-41F]"/>
            </x14:dxf>
          </x14:cfRule>
          <x14:cfRule type="expression" priority="1579" id="{A77C15FE-9BEE-4FE6-AC3C-DAD3BDBF5009}">
            <xm:f>'FX Card'!$F$1=22</xm:f>
            <x14:dxf>
              <numFmt numFmtId="173" formatCode="\k\r\ #,##0.00"/>
            </x14:dxf>
          </x14:cfRule>
          <x14:cfRule type="expression" priority="1580" id="{D1F5E80A-225E-46D0-9FDB-6160C4120987}">
            <xm:f>'FX Card'!$F$1=21</xm:f>
            <x14:dxf>
              <numFmt numFmtId="197" formatCode="\﷼\ #,##0.000"/>
            </x14:dxf>
          </x14:cfRule>
          <x14:cfRule type="expression" priority="1581" id="{AFCA930B-E1FF-48A5-86A2-BF526DDB1125}">
            <xm:f>'FX Card'!$F$1=20</xm:f>
            <x14:dxf>
              <numFmt numFmtId="181" formatCode="\р\у\б\ #,##0.00"/>
            </x14:dxf>
          </x14:cfRule>
          <x14:cfRule type="expression" priority="1582" id="{FD50A796-B9A2-44DC-BF0D-78FB0A85197E}">
            <xm:f>'FX Card'!$F$1=19</xm:f>
            <x14:dxf>
              <numFmt numFmtId="196" formatCode="\M\X\ &quot;$&quot;\ #,##0.00"/>
            </x14:dxf>
          </x14:cfRule>
          <x14:cfRule type="expression" priority="1583" id="{7B415045-4B20-4FD5-A560-941D3A90C5FD}">
            <xm:f>'FX Card'!$F$1=18</xm:f>
            <x14:dxf>
              <numFmt numFmtId="195" formatCode="[$RM-43E]#,##0.00"/>
            </x14:dxf>
          </x14:cfRule>
          <x14:cfRule type="expression" priority="1584" id="{478A286A-9305-40AB-A4D3-8B39F2C10155}">
            <xm:f>'FX Card'!$F$1=17</xm:f>
            <x14:dxf>
              <numFmt numFmtId="198" formatCode="\N\Z\ &quot;$&quot;\ #,##0.00"/>
            </x14:dxf>
          </x14:cfRule>
          <x14:cfRule type="expression" priority="1585" id="{FB152BAF-148E-42AE-8528-44C0582DAE49}">
            <xm:f>'FX Card'!$F$1=16</xm:f>
            <x14:dxf>
              <numFmt numFmtId="173" formatCode="\k\r\ #,##0.00"/>
            </x14:dxf>
          </x14:cfRule>
          <x14:cfRule type="expression" priority="1586" id="{CB52042B-49EE-4380-89E0-861C288B3902}">
            <xm:f>'FX Card'!$F$1=15</xm:f>
            <x14:dxf>
              <numFmt numFmtId="179" formatCode="[$₩-412]#,##0.00"/>
            </x14:dxf>
          </x14:cfRule>
          <x14:cfRule type="expression" priority="1587" id="{F3560956-D8BA-470E-968B-514F44F2EC60}">
            <xm:f>'FX Card'!$F$1=14</xm:f>
            <x14:dxf>
              <numFmt numFmtId="178" formatCode="[$¥-411]#,##0.00"/>
            </x14:dxf>
          </x14:cfRule>
          <x14:cfRule type="expression" priority="1588" id="{6171EAC9-50EC-4D3D-9ED3-B8025100DA74}">
            <xm:f>'FX Card'!$F$1=13</xm:f>
            <x14:dxf>
              <numFmt numFmtId="206" formatCode="[$₹-445]\ #,##0.00"/>
            </x14:dxf>
          </x14:cfRule>
          <x14:cfRule type="expression" priority="1589" id="{A885C447-4AFB-4B6A-8DF5-02D924BD18D0}">
            <xm:f>'FX Card'!$F$1=12</xm:f>
            <x14:dxf>
              <numFmt numFmtId="176" formatCode="\R\p\ #,##0.00"/>
            </x14:dxf>
          </x14:cfRule>
          <x14:cfRule type="expression" priority="1590" id="{FD2C4DA4-12CF-4EA7-943D-9D28A356A9CD}">
            <xm:f>'FX Card'!$F$1=11</xm:f>
            <x14:dxf>
              <numFmt numFmtId="194" formatCode="\H\K\ &quot;$&quot;\ #,##0.00"/>
            </x14:dxf>
          </x14:cfRule>
          <x14:cfRule type="expression" priority="1591" id="{E6AA7E27-4418-418A-9AC4-136EF8471AC3}">
            <xm:f>'FX Card'!$F$1=10</xm:f>
            <x14:dxf>
              <numFmt numFmtId="175" formatCode="[$£-809]#,##0.00"/>
            </x14:dxf>
          </x14:cfRule>
          <x14:cfRule type="expression" priority="1592" id="{27107D60-A3B3-46FB-84F0-D73783AE92F9}">
            <xm:f>'FX Card'!$F$1=9</xm:f>
            <x14:dxf>
              <numFmt numFmtId="174" formatCode="[$€-2]\ #,##0.00"/>
            </x14:dxf>
          </x14:cfRule>
          <x14:cfRule type="expression" priority="1593" id="{AB3C94D5-1D87-44AD-84BB-42CBA7A02935}">
            <xm:f>'FX Card'!$F$1=8</xm:f>
            <x14:dxf>
              <numFmt numFmtId="173" formatCode="\k\r\ #,##0.00"/>
            </x14:dxf>
          </x14:cfRule>
          <x14:cfRule type="expression" priority="1594" id="{D7A9FBD6-B5A3-4669-880F-AE396B6C8B89}">
            <xm:f>'FX Card'!$F$1=7</xm:f>
            <x14:dxf>
              <numFmt numFmtId="172" formatCode="[$¥-804]#,##0.00"/>
            </x14:dxf>
          </x14:cfRule>
          <x14:cfRule type="expression" priority="1595" id="{F884D470-B321-4AA0-B536-6F772449B19D}">
            <xm:f>'FX Card'!$F$1=6</xm:f>
            <x14:dxf>
              <numFmt numFmtId="171" formatCode="\F\r\ #,##0.00"/>
            </x14:dxf>
          </x14:cfRule>
          <x14:cfRule type="expression" priority="1596" id="{7FC3C7DC-3B49-4609-AF15-2EE07D1F1621}">
            <xm:f>'FX Card'!$F$1=5</xm:f>
            <x14:dxf>
              <numFmt numFmtId="170" formatCode="\C\A\ &quot;$&quot;\ #,##0.00"/>
            </x14:dxf>
          </x14:cfRule>
          <x14:cfRule type="expression" priority="1597" id="{DEBDAD50-A3B0-4E87-84F8-7E579B1C9F86}">
            <xm:f>'FX Card'!$F$1=4</xm:f>
            <x14:dxf>
              <numFmt numFmtId="192" formatCode="[$R$-416]\ #,##0.00"/>
            </x14:dxf>
          </x14:cfRule>
          <x14:cfRule type="expression" priority="1598" id="{FA308B21-77A2-4365-9644-AE12F72EABD7}">
            <xm:f>'FX Card'!$F$1=3</xm:f>
            <x14:dxf>
              <numFmt numFmtId="169" formatCode="\A\U\ &quot;$&quot;\ #,##0.00"/>
            </x14:dxf>
          </x14:cfRule>
          <x14:cfRule type="expression" priority="1599" id="{1366F0FC-3AA9-4F77-AAD6-7D5EA441FAC0}">
            <xm:f>'FX Card'!$F$1=2</xm:f>
            <x14:dxf>
              <numFmt numFmtId="182" formatCode="\A\R\ &quot;$&quot;#,##0.00"/>
            </x14:dxf>
          </x14:cfRule>
          <x14:cfRule type="expression" priority="1600" id="{6EECDC63-9231-4F7A-9AEF-3A696E4253D4}">
            <xm:f>'FX Card'!$F$1=1</xm:f>
            <x14:dxf>
              <numFmt numFmtId="166" formatCode="&quot;$&quot;#,##0.00"/>
            </x14:dxf>
          </x14:cfRule>
          <xm:sqref>AS635:BA635</xm:sqref>
        </x14:conditionalFormatting>
        <x14:conditionalFormatting xmlns:xm="http://schemas.microsoft.com/office/excel/2006/main">
          <x14:cfRule type="expression" priority="1551" id="{2106C75C-2880-4FAB-994D-34DBF3EFAE90}">
            <xm:f>'FX Card'!$F$1=25</xm:f>
            <x14:dxf>
              <numFmt numFmtId="183" formatCode="\R\ #,##0.00"/>
            </x14:dxf>
          </x14:cfRule>
          <x14:cfRule type="expression" priority="1552" id="{0A401979-7FC2-4807-BF1F-E6C5907EF609}">
            <xm:f>'FX Card'!$F$1=24</xm:f>
            <x14:dxf>
              <numFmt numFmtId="180" formatCode="\T\W\ &quot;$&quot;\ #,##0.00"/>
            </x14:dxf>
          </x14:cfRule>
          <x14:cfRule type="expression" priority="1553" id="{B49FD79C-8EC5-47E0-B85F-7070A2A948B1}">
            <xm:f>'FX Card'!$F$1=23</xm:f>
            <x14:dxf>
              <numFmt numFmtId="199" formatCode="#,##0.00\ [$₺-41F]"/>
            </x14:dxf>
          </x14:cfRule>
          <x14:cfRule type="expression" priority="1554" id="{4CCE814D-FECF-47AD-A2CD-D63B08EEF8EE}">
            <xm:f>'FX Card'!$F$1=22</xm:f>
            <x14:dxf>
              <numFmt numFmtId="173" formatCode="\k\r\ #,##0.00"/>
            </x14:dxf>
          </x14:cfRule>
          <x14:cfRule type="expression" priority="1555" id="{65CE6137-DAD4-4257-B801-D664C6EAC6B9}">
            <xm:f>'FX Card'!$F$1=21</xm:f>
            <x14:dxf>
              <numFmt numFmtId="197" formatCode="\﷼\ #,##0.000"/>
            </x14:dxf>
          </x14:cfRule>
          <x14:cfRule type="expression" priority="1556" id="{BE4BDD81-5D1C-45D3-9332-AA45ED8B7E82}">
            <xm:f>'FX Card'!$F$1=20</xm:f>
            <x14:dxf>
              <numFmt numFmtId="181" formatCode="\р\у\б\ #,##0.00"/>
            </x14:dxf>
          </x14:cfRule>
          <x14:cfRule type="expression" priority="1557" id="{5DE2DDCF-582A-4731-BCD5-9F0D35F372FB}">
            <xm:f>'FX Card'!$F$1=19</xm:f>
            <x14:dxf>
              <numFmt numFmtId="196" formatCode="\M\X\ &quot;$&quot;\ #,##0.00"/>
            </x14:dxf>
          </x14:cfRule>
          <x14:cfRule type="expression" priority="1558" id="{505B8D77-B1B5-4FF8-BC66-6C87B112EACC}">
            <xm:f>'FX Card'!$F$1=18</xm:f>
            <x14:dxf>
              <numFmt numFmtId="195" formatCode="[$RM-43E]#,##0.00"/>
            </x14:dxf>
          </x14:cfRule>
          <x14:cfRule type="expression" priority="1559" id="{077F4069-F346-40C0-9661-15A102C57D2A}">
            <xm:f>'FX Card'!$F$1=17</xm:f>
            <x14:dxf>
              <numFmt numFmtId="198" formatCode="\N\Z\ &quot;$&quot;\ #,##0.00"/>
            </x14:dxf>
          </x14:cfRule>
          <x14:cfRule type="expression" priority="1560" id="{5F351FCE-94D4-49EF-85BC-9515E163310D}">
            <xm:f>'FX Card'!$F$1=16</xm:f>
            <x14:dxf>
              <numFmt numFmtId="173" formatCode="\k\r\ #,##0.00"/>
            </x14:dxf>
          </x14:cfRule>
          <x14:cfRule type="expression" priority="1561" id="{AC8D1DD4-C6A0-47D7-AFC6-EF8CC7E6F72D}">
            <xm:f>'FX Card'!$F$1=15</xm:f>
            <x14:dxf>
              <numFmt numFmtId="179" formatCode="[$₩-412]#,##0.00"/>
            </x14:dxf>
          </x14:cfRule>
          <x14:cfRule type="expression" priority="1562" id="{D7374F7F-FE6B-4B7D-910C-BA7DCC10C83D}">
            <xm:f>'FX Card'!$F$1=14</xm:f>
            <x14:dxf>
              <numFmt numFmtId="178" formatCode="[$¥-411]#,##0.00"/>
            </x14:dxf>
          </x14:cfRule>
          <x14:cfRule type="expression" priority="1563" id="{29A40A2F-E0CE-4A93-AAF8-216738BE1C90}">
            <xm:f>'FX Card'!$F$1=13</xm:f>
            <x14:dxf>
              <numFmt numFmtId="206" formatCode="[$₹-445]\ #,##0.00"/>
            </x14:dxf>
          </x14:cfRule>
          <x14:cfRule type="expression" priority="1564" id="{70B18441-D568-46AB-B384-9B21E4CA30E3}">
            <xm:f>'FX Card'!$F$1=12</xm:f>
            <x14:dxf>
              <numFmt numFmtId="176" formatCode="\R\p\ #,##0.00"/>
            </x14:dxf>
          </x14:cfRule>
          <x14:cfRule type="expression" priority="1565" id="{9DD4C475-0C36-4CFB-A416-77D4AE566280}">
            <xm:f>'FX Card'!$F$1=11</xm:f>
            <x14:dxf>
              <numFmt numFmtId="194" formatCode="\H\K\ &quot;$&quot;\ #,##0.00"/>
            </x14:dxf>
          </x14:cfRule>
          <x14:cfRule type="expression" priority="1566" id="{3FDD73D1-C75B-48CC-A1EF-7B33618B0471}">
            <xm:f>'FX Card'!$F$1=10</xm:f>
            <x14:dxf>
              <numFmt numFmtId="175" formatCode="[$£-809]#,##0.00"/>
            </x14:dxf>
          </x14:cfRule>
          <x14:cfRule type="expression" priority="1567" id="{8446C6D0-D575-4462-885C-A4D50356560C}">
            <xm:f>'FX Card'!$F$1=9</xm:f>
            <x14:dxf>
              <numFmt numFmtId="174" formatCode="[$€-2]\ #,##0.00"/>
            </x14:dxf>
          </x14:cfRule>
          <x14:cfRule type="expression" priority="1568" id="{FFAAD791-0400-4F4B-8FB4-4255346ADB8B}">
            <xm:f>'FX Card'!$F$1=8</xm:f>
            <x14:dxf>
              <numFmt numFmtId="173" formatCode="\k\r\ #,##0.00"/>
            </x14:dxf>
          </x14:cfRule>
          <x14:cfRule type="expression" priority="1569" id="{80BF3947-DD7C-404D-9041-286D782D018B}">
            <xm:f>'FX Card'!$F$1=7</xm:f>
            <x14:dxf>
              <numFmt numFmtId="172" formatCode="[$¥-804]#,##0.00"/>
            </x14:dxf>
          </x14:cfRule>
          <x14:cfRule type="expression" priority="1570" id="{27B1181B-B96C-43FB-81AA-DC403475D7DB}">
            <xm:f>'FX Card'!$F$1=6</xm:f>
            <x14:dxf>
              <numFmt numFmtId="171" formatCode="\F\r\ #,##0.00"/>
            </x14:dxf>
          </x14:cfRule>
          <x14:cfRule type="expression" priority="1571" id="{672004E5-D435-412E-8728-D7438CD118D7}">
            <xm:f>'FX Card'!$F$1=5</xm:f>
            <x14:dxf>
              <numFmt numFmtId="170" formatCode="\C\A\ &quot;$&quot;\ #,##0.00"/>
            </x14:dxf>
          </x14:cfRule>
          <x14:cfRule type="expression" priority="1572" id="{7DFEA323-68C3-46CB-932D-4FD8E1F6FD6B}">
            <xm:f>'FX Card'!$F$1=4</xm:f>
            <x14:dxf>
              <numFmt numFmtId="192" formatCode="[$R$-416]\ #,##0.00"/>
            </x14:dxf>
          </x14:cfRule>
          <x14:cfRule type="expression" priority="1573" id="{5D19B3EA-326F-4240-9C99-2F62D0E133DF}">
            <xm:f>'FX Card'!$F$1=3</xm:f>
            <x14:dxf>
              <numFmt numFmtId="169" formatCode="\A\U\ &quot;$&quot;\ #,##0.00"/>
            </x14:dxf>
          </x14:cfRule>
          <x14:cfRule type="expression" priority="1574" id="{73286E9F-E371-407D-9FCD-F2CD14EE5FC6}">
            <xm:f>'FX Card'!$F$1=2</xm:f>
            <x14:dxf>
              <numFmt numFmtId="182" formatCode="\A\R\ &quot;$&quot;#,##0.00"/>
            </x14:dxf>
          </x14:cfRule>
          <x14:cfRule type="expression" priority="1575" id="{8E016DDF-D28E-46DD-B934-780CF1A3FFE8}">
            <xm:f>'FX Card'!$F$1=1</xm:f>
            <x14:dxf>
              <numFmt numFmtId="166" formatCode="&quot;$&quot;#,##0.00"/>
            </x14:dxf>
          </x14:cfRule>
          <xm:sqref>AG622</xm:sqref>
        </x14:conditionalFormatting>
        <x14:conditionalFormatting xmlns:xm="http://schemas.microsoft.com/office/excel/2006/main">
          <x14:cfRule type="expression" priority="1526" id="{BFA50549-C2D2-42C4-B392-3929A941F839}">
            <xm:f>'FX Card'!$F$1=25</xm:f>
            <x14:dxf>
              <numFmt numFmtId="183" formatCode="\R\ #,##0.00"/>
            </x14:dxf>
          </x14:cfRule>
          <x14:cfRule type="expression" priority="1527" id="{205DBD55-27D1-4638-9030-6432F33D64F8}">
            <xm:f>'FX Card'!$F$1=24</xm:f>
            <x14:dxf>
              <numFmt numFmtId="180" formatCode="\T\W\ &quot;$&quot;\ #,##0.00"/>
            </x14:dxf>
          </x14:cfRule>
          <x14:cfRule type="expression" priority="1528" id="{EB0D56FE-3D59-4623-BEA0-91CE8C39FE3B}">
            <xm:f>'FX Card'!$F$1=23</xm:f>
            <x14:dxf>
              <numFmt numFmtId="199" formatCode="#,##0.00\ [$₺-41F]"/>
            </x14:dxf>
          </x14:cfRule>
          <x14:cfRule type="expression" priority="1529" id="{97ED511B-2FCE-4893-ABD2-C7D48C52A9B9}">
            <xm:f>'FX Card'!$F$1=22</xm:f>
            <x14:dxf>
              <numFmt numFmtId="173" formatCode="\k\r\ #,##0.00"/>
            </x14:dxf>
          </x14:cfRule>
          <x14:cfRule type="expression" priority="1530" id="{AFC48191-82EB-405A-8441-1C307D17D177}">
            <xm:f>'FX Card'!$F$1=21</xm:f>
            <x14:dxf>
              <numFmt numFmtId="197" formatCode="\﷼\ #,##0.000"/>
            </x14:dxf>
          </x14:cfRule>
          <x14:cfRule type="expression" priority="1531" id="{15BFF3DF-9B79-4E82-8CC7-27EE207F2EA0}">
            <xm:f>'FX Card'!$F$1=20</xm:f>
            <x14:dxf>
              <numFmt numFmtId="181" formatCode="\р\у\б\ #,##0.00"/>
            </x14:dxf>
          </x14:cfRule>
          <x14:cfRule type="expression" priority="1532" id="{61D05BB5-35A3-4830-B502-735537B3F1CD}">
            <xm:f>'FX Card'!$F$1=19</xm:f>
            <x14:dxf>
              <numFmt numFmtId="196" formatCode="\M\X\ &quot;$&quot;\ #,##0.00"/>
            </x14:dxf>
          </x14:cfRule>
          <x14:cfRule type="expression" priority="1533" id="{783B49E7-59EA-4E46-884B-3567D79C71B7}">
            <xm:f>'FX Card'!$F$1=18</xm:f>
            <x14:dxf>
              <numFmt numFmtId="195" formatCode="[$RM-43E]#,##0.00"/>
            </x14:dxf>
          </x14:cfRule>
          <x14:cfRule type="expression" priority="1534" id="{21E2C5C4-3470-48AD-8802-42076D2908F5}">
            <xm:f>'FX Card'!$F$1=17</xm:f>
            <x14:dxf>
              <numFmt numFmtId="198" formatCode="\N\Z\ &quot;$&quot;\ #,##0.00"/>
            </x14:dxf>
          </x14:cfRule>
          <x14:cfRule type="expression" priority="1535" id="{E79CBA2E-D814-458C-B137-625BBCE97968}">
            <xm:f>'FX Card'!$F$1=16</xm:f>
            <x14:dxf>
              <numFmt numFmtId="173" formatCode="\k\r\ #,##0.00"/>
            </x14:dxf>
          </x14:cfRule>
          <x14:cfRule type="expression" priority="1536" id="{E5695A38-3350-44AC-9725-30C4704BFD4B}">
            <xm:f>'FX Card'!$F$1=15</xm:f>
            <x14:dxf>
              <numFmt numFmtId="179" formatCode="[$₩-412]#,##0.00"/>
            </x14:dxf>
          </x14:cfRule>
          <x14:cfRule type="expression" priority="1537" id="{071EDFF7-DC23-4A47-904D-8D53F2ADEEE2}">
            <xm:f>'FX Card'!$F$1=14</xm:f>
            <x14:dxf>
              <numFmt numFmtId="178" formatCode="[$¥-411]#,##0.00"/>
            </x14:dxf>
          </x14:cfRule>
          <x14:cfRule type="expression" priority="1538" id="{8056CB0B-4BF6-4507-9B8A-9F8465FB15C7}">
            <xm:f>'FX Card'!$F$1=13</xm:f>
            <x14:dxf>
              <numFmt numFmtId="206" formatCode="[$₹-445]\ #,##0.00"/>
            </x14:dxf>
          </x14:cfRule>
          <x14:cfRule type="expression" priority="1539" id="{6600EA4B-12F9-41C4-AA15-BA5E5E256E6E}">
            <xm:f>'FX Card'!$F$1=12</xm:f>
            <x14:dxf>
              <numFmt numFmtId="176" formatCode="\R\p\ #,##0.00"/>
            </x14:dxf>
          </x14:cfRule>
          <x14:cfRule type="expression" priority="1540" id="{D647BC68-0787-4ACD-A13E-2CDC452BD452}">
            <xm:f>'FX Card'!$F$1=11</xm:f>
            <x14:dxf>
              <numFmt numFmtId="194" formatCode="\H\K\ &quot;$&quot;\ #,##0.00"/>
            </x14:dxf>
          </x14:cfRule>
          <x14:cfRule type="expression" priority="1541" id="{D211A7A4-B677-4519-AEA1-21AFDAEEAD99}">
            <xm:f>'FX Card'!$F$1=10</xm:f>
            <x14:dxf>
              <numFmt numFmtId="175" formatCode="[$£-809]#,##0.00"/>
            </x14:dxf>
          </x14:cfRule>
          <x14:cfRule type="expression" priority="1542" id="{98EA3700-F3C0-4360-8C3F-C9087EE57535}">
            <xm:f>'FX Card'!$F$1=9</xm:f>
            <x14:dxf>
              <numFmt numFmtId="174" formatCode="[$€-2]\ #,##0.00"/>
            </x14:dxf>
          </x14:cfRule>
          <x14:cfRule type="expression" priority="1543" id="{8BA7B74E-315B-4535-8C70-3386D7AAFAB0}">
            <xm:f>'FX Card'!$F$1=8</xm:f>
            <x14:dxf>
              <numFmt numFmtId="173" formatCode="\k\r\ #,##0.00"/>
            </x14:dxf>
          </x14:cfRule>
          <x14:cfRule type="expression" priority="1544" id="{700F5B35-F626-4E94-B36A-6F522B61E34F}">
            <xm:f>'FX Card'!$F$1=7</xm:f>
            <x14:dxf>
              <numFmt numFmtId="172" formatCode="[$¥-804]#,##0.00"/>
            </x14:dxf>
          </x14:cfRule>
          <x14:cfRule type="expression" priority="1545" id="{01405146-1274-4057-8324-58492E511C5F}">
            <xm:f>'FX Card'!$F$1=6</xm:f>
            <x14:dxf>
              <numFmt numFmtId="171" formatCode="\F\r\ #,##0.00"/>
            </x14:dxf>
          </x14:cfRule>
          <x14:cfRule type="expression" priority="1546" id="{FFD990CF-0F76-41AC-B5DA-009908EAC20E}">
            <xm:f>'FX Card'!$F$1=5</xm:f>
            <x14:dxf>
              <numFmt numFmtId="170" formatCode="\C\A\ &quot;$&quot;\ #,##0.00"/>
            </x14:dxf>
          </x14:cfRule>
          <x14:cfRule type="expression" priority="1547" id="{F2BFDA1F-B870-4CC1-906B-BF93F19D77B6}">
            <xm:f>'FX Card'!$F$1=4</xm:f>
            <x14:dxf>
              <numFmt numFmtId="192" formatCode="[$R$-416]\ #,##0.00"/>
            </x14:dxf>
          </x14:cfRule>
          <x14:cfRule type="expression" priority="1548" id="{E20D03FD-87E1-4F89-8CCB-C067F3E984D3}">
            <xm:f>'FX Card'!$F$1=3</xm:f>
            <x14:dxf>
              <numFmt numFmtId="169" formatCode="\A\U\ &quot;$&quot;\ #,##0.00"/>
            </x14:dxf>
          </x14:cfRule>
          <x14:cfRule type="expression" priority="1549" id="{A68056FE-F494-4421-AFB7-C9444FE96BAB}">
            <xm:f>'FX Card'!$F$1=2</xm:f>
            <x14:dxf>
              <numFmt numFmtId="182" formatCode="\A\R\ &quot;$&quot;#,##0.00"/>
            </x14:dxf>
          </x14:cfRule>
          <x14:cfRule type="expression" priority="1550" id="{CCA2789C-0DA0-4A32-A4C7-9A5F8D24E6A1}">
            <xm:f>'FX Card'!$F$1=1</xm:f>
            <x14:dxf>
              <numFmt numFmtId="166" formatCode="&quot;$&quot;#,##0.00"/>
            </x14:dxf>
          </x14:cfRule>
          <xm:sqref>AS618:BA618 AX617:BA617</xm:sqref>
        </x14:conditionalFormatting>
        <x14:conditionalFormatting xmlns:xm="http://schemas.microsoft.com/office/excel/2006/main">
          <x14:cfRule type="expression" priority="1501" id="{63EE835A-EB0A-4C45-B70A-982284B2CE2B}">
            <xm:f>'FX Card'!$F$1=25</xm:f>
            <x14:dxf>
              <numFmt numFmtId="183" formatCode="\R\ #,##0.00"/>
            </x14:dxf>
          </x14:cfRule>
          <x14:cfRule type="expression" priority="1502" id="{D95964EC-332D-4A45-A389-DDBC2992F597}">
            <xm:f>'FX Card'!$F$1=24</xm:f>
            <x14:dxf>
              <numFmt numFmtId="180" formatCode="\T\W\ &quot;$&quot;\ #,##0.00"/>
            </x14:dxf>
          </x14:cfRule>
          <x14:cfRule type="expression" priority="1503" id="{C82227FE-F16F-46C8-BEDC-A603D076839E}">
            <xm:f>'FX Card'!$F$1=23</xm:f>
            <x14:dxf>
              <numFmt numFmtId="199" formatCode="#,##0.00\ [$₺-41F]"/>
            </x14:dxf>
          </x14:cfRule>
          <x14:cfRule type="expression" priority="1504" id="{958684C2-8D8B-43D3-9EE4-B4BC41C049B8}">
            <xm:f>'FX Card'!$F$1=22</xm:f>
            <x14:dxf>
              <numFmt numFmtId="173" formatCode="\k\r\ #,##0.00"/>
            </x14:dxf>
          </x14:cfRule>
          <x14:cfRule type="expression" priority="1505" id="{D3138621-EF52-4440-8E07-6384613FC7D3}">
            <xm:f>'FX Card'!$F$1=21</xm:f>
            <x14:dxf>
              <numFmt numFmtId="197" formatCode="\﷼\ #,##0.000"/>
            </x14:dxf>
          </x14:cfRule>
          <x14:cfRule type="expression" priority="1506" id="{1876581B-A4BD-4A62-ADCE-774C4ABA2182}">
            <xm:f>'FX Card'!$F$1=20</xm:f>
            <x14:dxf>
              <numFmt numFmtId="181" formatCode="\р\у\б\ #,##0.00"/>
            </x14:dxf>
          </x14:cfRule>
          <x14:cfRule type="expression" priority="1507" id="{365C378E-2CBC-453C-B425-3AA92350DE20}">
            <xm:f>'FX Card'!$F$1=19</xm:f>
            <x14:dxf>
              <numFmt numFmtId="196" formatCode="\M\X\ &quot;$&quot;\ #,##0.00"/>
            </x14:dxf>
          </x14:cfRule>
          <x14:cfRule type="expression" priority="1508" id="{BD046741-F300-4ED3-8967-8FAA97BC11AD}">
            <xm:f>'FX Card'!$F$1=18</xm:f>
            <x14:dxf>
              <numFmt numFmtId="195" formatCode="[$RM-43E]#,##0.00"/>
            </x14:dxf>
          </x14:cfRule>
          <x14:cfRule type="expression" priority="1509" id="{B83EEB51-3B81-4198-9808-B31C71B7052A}">
            <xm:f>'FX Card'!$F$1=17</xm:f>
            <x14:dxf>
              <numFmt numFmtId="198" formatCode="\N\Z\ &quot;$&quot;\ #,##0.00"/>
            </x14:dxf>
          </x14:cfRule>
          <x14:cfRule type="expression" priority="1510" id="{331A0C5B-5C0A-4E3C-BA8C-5747286EC228}">
            <xm:f>'FX Card'!$F$1=16</xm:f>
            <x14:dxf>
              <numFmt numFmtId="173" formatCode="\k\r\ #,##0.00"/>
            </x14:dxf>
          </x14:cfRule>
          <x14:cfRule type="expression" priority="1511" id="{AEB71127-C759-43D8-A26C-98F1D3676C28}">
            <xm:f>'FX Card'!$F$1=15</xm:f>
            <x14:dxf>
              <numFmt numFmtId="179" formatCode="[$₩-412]#,##0.00"/>
            </x14:dxf>
          </x14:cfRule>
          <x14:cfRule type="expression" priority="1512" id="{BCFF2617-C430-484C-A172-A80354DEAC42}">
            <xm:f>'FX Card'!$F$1=14</xm:f>
            <x14:dxf>
              <numFmt numFmtId="178" formatCode="[$¥-411]#,##0.00"/>
            </x14:dxf>
          </x14:cfRule>
          <x14:cfRule type="expression" priority="1513" id="{E3ED4B80-EBF3-4301-A48C-152200048755}">
            <xm:f>'FX Card'!$F$1=13</xm:f>
            <x14:dxf>
              <numFmt numFmtId="206" formatCode="[$₹-445]\ #,##0.00"/>
            </x14:dxf>
          </x14:cfRule>
          <x14:cfRule type="expression" priority="1514" id="{58FE244C-3980-406D-AD1D-3D863646C5E8}">
            <xm:f>'FX Card'!$F$1=12</xm:f>
            <x14:dxf>
              <numFmt numFmtId="176" formatCode="\R\p\ #,##0.00"/>
            </x14:dxf>
          </x14:cfRule>
          <x14:cfRule type="expression" priority="1515" id="{11FD2180-0976-49AB-BE26-D62B9C7FE93D}">
            <xm:f>'FX Card'!$F$1=11</xm:f>
            <x14:dxf>
              <numFmt numFmtId="194" formatCode="\H\K\ &quot;$&quot;\ #,##0.00"/>
            </x14:dxf>
          </x14:cfRule>
          <x14:cfRule type="expression" priority="1516" id="{E676D78E-7000-48B9-BCF1-45D60F1F9E70}">
            <xm:f>'FX Card'!$F$1=10</xm:f>
            <x14:dxf>
              <numFmt numFmtId="175" formatCode="[$£-809]#,##0.00"/>
            </x14:dxf>
          </x14:cfRule>
          <x14:cfRule type="expression" priority="1517" id="{2B5E06D1-DA90-425D-9C27-82F370D3E3E0}">
            <xm:f>'FX Card'!$F$1=9</xm:f>
            <x14:dxf>
              <numFmt numFmtId="174" formatCode="[$€-2]\ #,##0.00"/>
            </x14:dxf>
          </x14:cfRule>
          <x14:cfRule type="expression" priority="1518" id="{7720E634-AF7F-4DA5-9F9B-03507ABB7063}">
            <xm:f>'FX Card'!$F$1=8</xm:f>
            <x14:dxf>
              <numFmt numFmtId="173" formatCode="\k\r\ #,##0.00"/>
            </x14:dxf>
          </x14:cfRule>
          <x14:cfRule type="expression" priority="1519" id="{F94CD5AF-DCEB-4932-BC9D-5D17D0E4396E}">
            <xm:f>'FX Card'!$F$1=7</xm:f>
            <x14:dxf>
              <numFmt numFmtId="172" formatCode="[$¥-804]#,##0.00"/>
            </x14:dxf>
          </x14:cfRule>
          <x14:cfRule type="expression" priority="1520" id="{9FF280E8-1F3E-4F4B-959A-3C25A5F06DA8}">
            <xm:f>'FX Card'!$F$1=6</xm:f>
            <x14:dxf>
              <numFmt numFmtId="171" formatCode="\F\r\ #,##0.00"/>
            </x14:dxf>
          </x14:cfRule>
          <x14:cfRule type="expression" priority="1521" id="{9E96CA1C-7F10-48FA-8A22-A8A2BD4D7BD6}">
            <xm:f>'FX Card'!$F$1=5</xm:f>
            <x14:dxf>
              <numFmt numFmtId="170" formatCode="\C\A\ &quot;$&quot;\ #,##0.00"/>
            </x14:dxf>
          </x14:cfRule>
          <x14:cfRule type="expression" priority="1522" id="{DFD2173F-8126-4BA6-961F-BDA27CB5B38D}">
            <xm:f>'FX Card'!$F$1=4</xm:f>
            <x14:dxf>
              <numFmt numFmtId="192" formatCode="[$R$-416]\ #,##0.00"/>
            </x14:dxf>
          </x14:cfRule>
          <x14:cfRule type="expression" priority="1523" id="{D5DEC41B-CF3B-4203-A30A-935CAF59FB2F}">
            <xm:f>'FX Card'!$F$1=3</xm:f>
            <x14:dxf>
              <numFmt numFmtId="169" formatCode="\A\U\ &quot;$&quot;\ #,##0.00"/>
            </x14:dxf>
          </x14:cfRule>
          <x14:cfRule type="expression" priority="1524" id="{7697FDB4-0674-48A1-820C-82AD64942CE4}">
            <xm:f>'FX Card'!$F$1=2</xm:f>
            <x14:dxf>
              <numFmt numFmtId="182" formatCode="\A\R\ &quot;$&quot;#,##0.00"/>
            </x14:dxf>
          </x14:cfRule>
          <x14:cfRule type="expression" priority="1525" id="{452FC53A-3443-43E7-BFF6-9CA3F83DE21D}">
            <xm:f>'FX Card'!$F$1=1</xm:f>
            <x14:dxf>
              <numFmt numFmtId="166" formatCode="&quot;$&quot;#,##0.00"/>
            </x14:dxf>
          </x14:cfRule>
          <xm:sqref>AS617:AW617</xm:sqref>
        </x14:conditionalFormatting>
        <x14:conditionalFormatting xmlns:xm="http://schemas.microsoft.com/office/excel/2006/main">
          <x14:cfRule type="expression" priority="1476" id="{F2704689-8184-4ECB-BB18-075CF7767E7A}">
            <xm:f>'FX Card'!$F$1=25</xm:f>
            <x14:dxf>
              <numFmt numFmtId="183" formatCode="\R\ #,##0.00"/>
            </x14:dxf>
          </x14:cfRule>
          <x14:cfRule type="expression" priority="1477" id="{35DBA3EF-C6C5-471D-A495-055A1D9082A6}">
            <xm:f>'FX Card'!$F$1=24</xm:f>
            <x14:dxf>
              <numFmt numFmtId="180" formatCode="\T\W\ &quot;$&quot;\ #,##0.00"/>
            </x14:dxf>
          </x14:cfRule>
          <x14:cfRule type="expression" priority="1478" id="{8A8877EC-0202-4581-850A-75F8040F09F5}">
            <xm:f>'FX Card'!$F$1=23</xm:f>
            <x14:dxf>
              <numFmt numFmtId="199" formatCode="#,##0.00\ [$₺-41F]"/>
            </x14:dxf>
          </x14:cfRule>
          <x14:cfRule type="expression" priority="1479" id="{836AAB89-585A-4B35-8EE8-2CD76ABBDC24}">
            <xm:f>'FX Card'!$F$1=22</xm:f>
            <x14:dxf>
              <numFmt numFmtId="173" formatCode="\k\r\ #,##0.00"/>
            </x14:dxf>
          </x14:cfRule>
          <x14:cfRule type="expression" priority="1480" id="{DD98A6CD-BCEB-4E79-80C8-95DA53FE84FB}">
            <xm:f>'FX Card'!$F$1=21</xm:f>
            <x14:dxf>
              <numFmt numFmtId="197" formatCode="\﷼\ #,##0.000"/>
            </x14:dxf>
          </x14:cfRule>
          <x14:cfRule type="expression" priority="1481" id="{FB9007EE-600D-415E-A6CC-D834BCDFCFC4}">
            <xm:f>'FX Card'!$F$1=20</xm:f>
            <x14:dxf>
              <numFmt numFmtId="181" formatCode="\р\у\б\ #,##0.00"/>
            </x14:dxf>
          </x14:cfRule>
          <x14:cfRule type="expression" priority="1482" id="{E11C7EC6-9730-4713-9C8E-81DFD100DE9B}">
            <xm:f>'FX Card'!$F$1=19</xm:f>
            <x14:dxf>
              <numFmt numFmtId="196" formatCode="\M\X\ &quot;$&quot;\ #,##0.00"/>
            </x14:dxf>
          </x14:cfRule>
          <x14:cfRule type="expression" priority="1483" id="{950E1708-9A60-493F-903F-A12EB5D3D89B}">
            <xm:f>'FX Card'!$F$1=18</xm:f>
            <x14:dxf>
              <numFmt numFmtId="195" formatCode="[$RM-43E]#,##0.00"/>
            </x14:dxf>
          </x14:cfRule>
          <x14:cfRule type="expression" priority="1484" id="{C5A07E01-6747-4DBF-AE91-47AC1F59B271}">
            <xm:f>'FX Card'!$F$1=17</xm:f>
            <x14:dxf>
              <numFmt numFmtId="198" formatCode="\N\Z\ &quot;$&quot;\ #,##0.00"/>
            </x14:dxf>
          </x14:cfRule>
          <x14:cfRule type="expression" priority="1485" id="{236E817F-B350-4CDF-9AD3-DCD5A1E39D1D}">
            <xm:f>'FX Card'!$F$1=16</xm:f>
            <x14:dxf>
              <numFmt numFmtId="173" formatCode="\k\r\ #,##0.00"/>
            </x14:dxf>
          </x14:cfRule>
          <x14:cfRule type="expression" priority="1486" id="{E8F5A293-23C4-4B67-85D3-A2F5622A1C09}">
            <xm:f>'FX Card'!$F$1=15</xm:f>
            <x14:dxf>
              <numFmt numFmtId="179" formatCode="[$₩-412]#,##0.00"/>
            </x14:dxf>
          </x14:cfRule>
          <x14:cfRule type="expression" priority="1487" id="{BBA1AE89-24A6-4674-B111-527FFF668643}">
            <xm:f>'FX Card'!$F$1=14</xm:f>
            <x14:dxf>
              <numFmt numFmtId="178" formatCode="[$¥-411]#,##0.00"/>
            </x14:dxf>
          </x14:cfRule>
          <x14:cfRule type="expression" priority="1488" id="{472B3412-A9AE-448F-95DB-706821FA8978}">
            <xm:f>'FX Card'!$F$1=13</xm:f>
            <x14:dxf>
              <numFmt numFmtId="206" formatCode="[$₹-445]\ #,##0.00"/>
            </x14:dxf>
          </x14:cfRule>
          <x14:cfRule type="expression" priority="1489" id="{64D3ABE8-E881-42D5-9815-7B69DB1AD560}">
            <xm:f>'FX Card'!$F$1=12</xm:f>
            <x14:dxf>
              <numFmt numFmtId="176" formatCode="\R\p\ #,##0.00"/>
            </x14:dxf>
          </x14:cfRule>
          <x14:cfRule type="expression" priority="1490" id="{56CC4D13-CF8D-40A6-BE5E-9F8AB7DCA9CC}">
            <xm:f>'FX Card'!$F$1=11</xm:f>
            <x14:dxf>
              <numFmt numFmtId="194" formatCode="\H\K\ &quot;$&quot;\ #,##0.00"/>
            </x14:dxf>
          </x14:cfRule>
          <x14:cfRule type="expression" priority="1491" id="{B8DF5029-2B77-411C-9FD7-A56C8E459293}">
            <xm:f>'FX Card'!$F$1=10</xm:f>
            <x14:dxf>
              <numFmt numFmtId="175" formatCode="[$£-809]#,##0.00"/>
            </x14:dxf>
          </x14:cfRule>
          <x14:cfRule type="expression" priority="1492" id="{D08045B8-5C43-4955-BF53-DF6690509DC3}">
            <xm:f>'FX Card'!$F$1=9</xm:f>
            <x14:dxf>
              <numFmt numFmtId="174" formatCode="[$€-2]\ #,##0.00"/>
            </x14:dxf>
          </x14:cfRule>
          <x14:cfRule type="expression" priority="1493" id="{4D15F8A6-41C1-43E0-A86C-C768F996BC51}">
            <xm:f>'FX Card'!$F$1=8</xm:f>
            <x14:dxf>
              <numFmt numFmtId="173" formatCode="\k\r\ #,##0.00"/>
            </x14:dxf>
          </x14:cfRule>
          <x14:cfRule type="expression" priority="1494" id="{6409961D-7A96-45C2-B37D-79BD4D6FF98F}">
            <xm:f>'FX Card'!$F$1=7</xm:f>
            <x14:dxf>
              <numFmt numFmtId="172" formatCode="[$¥-804]#,##0.00"/>
            </x14:dxf>
          </x14:cfRule>
          <x14:cfRule type="expression" priority="1495" id="{69605AE2-C7BA-4EE9-B10C-CBD7B0FEED0C}">
            <xm:f>'FX Card'!$F$1=6</xm:f>
            <x14:dxf>
              <numFmt numFmtId="171" formatCode="\F\r\ #,##0.00"/>
            </x14:dxf>
          </x14:cfRule>
          <x14:cfRule type="expression" priority="1496" id="{42858EE8-9750-4956-BF27-902307167A53}">
            <xm:f>'FX Card'!$F$1=5</xm:f>
            <x14:dxf>
              <numFmt numFmtId="170" formatCode="\C\A\ &quot;$&quot;\ #,##0.00"/>
            </x14:dxf>
          </x14:cfRule>
          <x14:cfRule type="expression" priority="1497" id="{4C6C86BD-BED2-4B9E-94BF-06625995A496}">
            <xm:f>'FX Card'!$F$1=4</xm:f>
            <x14:dxf>
              <numFmt numFmtId="192" formatCode="[$R$-416]\ #,##0.00"/>
            </x14:dxf>
          </x14:cfRule>
          <x14:cfRule type="expression" priority="1498" id="{1BB2DA78-1977-48E3-94C7-9FAA4624316D}">
            <xm:f>'FX Card'!$F$1=3</xm:f>
            <x14:dxf>
              <numFmt numFmtId="169" formatCode="\A\U\ &quot;$&quot;\ #,##0.00"/>
            </x14:dxf>
          </x14:cfRule>
          <x14:cfRule type="expression" priority="1499" id="{5867D706-DCE2-4ED8-A4DC-4160FE39A610}">
            <xm:f>'FX Card'!$F$1=2</xm:f>
            <x14:dxf>
              <numFmt numFmtId="182" formatCode="\A\R\ &quot;$&quot;#,##0.00"/>
            </x14:dxf>
          </x14:cfRule>
          <x14:cfRule type="expression" priority="1500" id="{0DE7A0FB-2172-4123-A497-678A06305C86}">
            <xm:f>'FX Card'!$F$1=1</xm:f>
            <x14:dxf>
              <numFmt numFmtId="166" formatCode="&quot;$&quot;#,##0.00"/>
            </x14:dxf>
          </x14:cfRule>
          <xm:sqref>AG618</xm:sqref>
        </x14:conditionalFormatting>
        <x14:conditionalFormatting xmlns:xm="http://schemas.microsoft.com/office/excel/2006/main">
          <x14:cfRule type="expression" priority="1451" id="{E8641B5E-CAFA-493C-8957-6467E93A47F7}">
            <xm:f>'FX Card'!$F$1=25</xm:f>
            <x14:dxf>
              <numFmt numFmtId="183" formatCode="\R\ #,##0.00"/>
            </x14:dxf>
          </x14:cfRule>
          <x14:cfRule type="expression" priority="1452" id="{2F5557AA-DBBD-42A4-96E7-B8E20FC31C6F}">
            <xm:f>'FX Card'!$F$1=24</xm:f>
            <x14:dxf>
              <numFmt numFmtId="180" formatCode="\T\W\ &quot;$&quot;\ #,##0.00"/>
            </x14:dxf>
          </x14:cfRule>
          <x14:cfRule type="expression" priority="1453" id="{D8FF7E87-6F3D-4020-9858-F6295778FFCD}">
            <xm:f>'FX Card'!$F$1=23</xm:f>
            <x14:dxf>
              <numFmt numFmtId="199" formatCode="#,##0.00\ [$₺-41F]"/>
            </x14:dxf>
          </x14:cfRule>
          <x14:cfRule type="expression" priority="1454" id="{2F0B4FFA-AF84-4401-9D36-3FE803054D7D}">
            <xm:f>'FX Card'!$F$1=22</xm:f>
            <x14:dxf>
              <numFmt numFmtId="173" formatCode="\k\r\ #,##0.00"/>
            </x14:dxf>
          </x14:cfRule>
          <x14:cfRule type="expression" priority="1455" id="{51A137EA-D03C-4EC5-AB79-5057A5544DAA}">
            <xm:f>'FX Card'!$F$1=21</xm:f>
            <x14:dxf>
              <numFmt numFmtId="197" formatCode="\﷼\ #,##0.000"/>
            </x14:dxf>
          </x14:cfRule>
          <x14:cfRule type="expression" priority="1456" id="{B77DBFBA-A0D8-43C3-A30D-0234E331E3B7}">
            <xm:f>'FX Card'!$F$1=20</xm:f>
            <x14:dxf>
              <numFmt numFmtId="181" formatCode="\р\у\б\ #,##0.00"/>
            </x14:dxf>
          </x14:cfRule>
          <x14:cfRule type="expression" priority="1457" id="{AA3947A8-B1DF-49D9-B58A-36EDEB3203A1}">
            <xm:f>'FX Card'!$F$1=19</xm:f>
            <x14:dxf>
              <numFmt numFmtId="196" formatCode="\M\X\ &quot;$&quot;\ #,##0.00"/>
            </x14:dxf>
          </x14:cfRule>
          <x14:cfRule type="expression" priority="1458" id="{B72B3EDA-24E2-48FC-83AE-FA3C119964AA}">
            <xm:f>'FX Card'!$F$1=18</xm:f>
            <x14:dxf>
              <numFmt numFmtId="195" formatCode="[$RM-43E]#,##0.00"/>
            </x14:dxf>
          </x14:cfRule>
          <x14:cfRule type="expression" priority="1459" id="{1CAE96C9-2FC2-4B7C-821F-AE4022FEFEA0}">
            <xm:f>'FX Card'!$F$1=17</xm:f>
            <x14:dxf>
              <numFmt numFmtId="198" formatCode="\N\Z\ &quot;$&quot;\ #,##0.00"/>
            </x14:dxf>
          </x14:cfRule>
          <x14:cfRule type="expression" priority="1460" id="{17D6E170-237C-4AEF-84AA-7B8F0EE4AE91}">
            <xm:f>'FX Card'!$F$1=16</xm:f>
            <x14:dxf>
              <numFmt numFmtId="173" formatCode="\k\r\ #,##0.00"/>
            </x14:dxf>
          </x14:cfRule>
          <x14:cfRule type="expression" priority="1461" id="{FA95664E-9E59-4194-B9B8-9EEC2A09DF0A}">
            <xm:f>'FX Card'!$F$1=15</xm:f>
            <x14:dxf>
              <numFmt numFmtId="179" formatCode="[$₩-412]#,##0.00"/>
            </x14:dxf>
          </x14:cfRule>
          <x14:cfRule type="expression" priority="1462" id="{66AE7138-EDBC-4A08-9F6F-01AA7FCA64BF}">
            <xm:f>'FX Card'!$F$1=14</xm:f>
            <x14:dxf>
              <numFmt numFmtId="178" formatCode="[$¥-411]#,##0.00"/>
            </x14:dxf>
          </x14:cfRule>
          <x14:cfRule type="expression" priority="1463" id="{CF3A41C6-DF85-4297-9B82-8E239878965B}">
            <xm:f>'FX Card'!$F$1=13</xm:f>
            <x14:dxf>
              <numFmt numFmtId="206" formatCode="[$₹-445]\ #,##0.00"/>
            </x14:dxf>
          </x14:cfRule>
          <x14:cfRule type="expression" priority="1464" id="{109E5D4F-A0C1-42BA-B9C7-4485BC3E5BD6}">
            <xm:f>'FX Card'!$F$1=12</xm:f>
            <x14:dxf>
              <numFmt numFmtId="176" formatCode="\R\p\ #,##0.00"/>
            </x14:dxf>
          </x14:cfRule>
          <x14:cfRule type="expression" priority="1465" id="{3C40B899-018B-44FB-AD8F-90A729F780EC}">
            <xm:f>'FX Card'!$F$1=11</xm:f>
            <x14:dxf>
              <numFmt numFmtId="194" formatCode="\H\K\ &quot;$&quot;\ #,##0.00"/>
            </x14:dxf>
          </x14:cfRule>
          <x14:cfRule type="expression" priority="1466" id="{75D89CB8-E50D-4EBE-8188-F57BB3C8DFD7}">
            <xm:f>'FX Card'!$F$1=10</xm:f>
            <x14:dxf>
              <numFmt numFmtId="175" formatCode="[$£-809]#,##0.00"/>
            </x14:dxf>
          </x14:cfRule>
          <x14:cfRule type="expression" priority="1467" id="{FE9B4377-F255-40C1-9E8B-8E2FC1493433}">
            <xm:f>'FX Card'!$F$1=9</xm:f>
            <x14:dxf>
              <numFmt numFmtId="174" formatCode="[$€-2]\ #,##0.00"/>
            </x14:dxf>
          </x14:cfRule>
          <x14:cfRule type="expression" priority="1468" id="{FD4EFF50-3B39-4192-8877-38285F54C1F7}">
            <xm:f>'FX Card'!$F$1=8</xm:f>
            <x14:dxf>
              <numFmt numFmtId="173" formatCode="\k\r\ #,##0.00"/>
            </x14:dxf>
          </x14:cfRule>
          <x14:cfRule type="expression" priority="1469" id="{8592AAB1-293B-4D0B-A12F-B9BC54AFA5AF}">
            <xm:f>'FX Card'!$F$1=7</xm:f>
            <x14:dxf>
              <numFmt numFmtId="172" formatCode="[$¥-804]#,##0.00"/>
            </x14:dxf>
          </x14:cfRule>
          <x14:cfRule type="expression" priority="1470" id="{A65E6BB5-7A7A-4B7D-B03E-02BC456CD02E}">
            <xm:f>'FX Card'!$F$1=6</xm:f>
            <x14:dxf>
              <numFmt numFmtId="171" formatCode="\F\r\ #,##0.00"/>
            </x14:dxf>
          </x14:cfRule>
          <x14:cfRule type="expression" priority="1471" id="{CE1F1150-2B46-4E45-90B5-B96E40F8D734}">
            <xm:f>'FX Card'!$F$1=5</xm:f>
            <x14:dxf>
              <numFmt numFmtId="170" formatCode="\C\A\ &quot;$&quot;\ #,##0.00"/>
            </x14:dxf>
          </x14:cfRule>
          <x14:cfRule type="expression" priority="1472" id="{120CCEB0-716C-4E03-8453-585B585B2052}">
            <xm:f>'FX Card'!$F$1=4</xm:f>
            <x14:dxf>
              <numFmt numFmtId="192" formatCode="[$R$-416]\ #,##0.00"/>
            </x14:dxf>
          </x14:cfRule>
          <x14:cfRule type="expression" priority="1473" id="{2D03CA3D-F56B-41F9-90F2-881609723AC8}">
            <xm:f>'FX Card'!$F$1=3</xm:f>
            <x14:dxf>
              <numFmt numFmtId="169" formatCode="\A\U\ &quot;$&quot;\ #,##0.00"/>
            </x14:dxf>
          </x14:cfRule>
          <x14:cfRule type="expression" priority="1474" id="{6680606B-DB9E-4627-95C2-787AA7EA650F}">
            <xm:f>'FX Card'!$F$1=2</xm:f>
            <x14:dxf>
              <numFmt numFmtId="182" formatCode="\A\R\ &quot;$&quot;#,##0.00"/>
            </x14:dxf>
          </x14:cfRule>
          <x14:cfRule type="expression" priority="1475" id="{C7A1DCDA-2FBD-4F74-B10F-D8551F7C8539}">
            <xm:f>'FX Card'!$F$1=1</xm:f>
            <x14:dxf>
              <numFmt numFmtId="166" formatCode="&quot;$&quot;#,##0.00"/>
            </x14:dxf>
          </x14:cfRule>
          <xm:sqref>AS620:BA620 AX619:BA619</xm:sqref>
        </x14:conditionalFormatting>
        <x14:conditionalFormatting xmlns:xm="http://schemas.microsoft.com/office/excel/2006/main">
          <x14:cfRule type="expression" priority="1426" id="{4DBFE852-2278-4CE5-BC7E-F0929721943D}">
            <xm:f>'FX Card'!$F$1=25</xm:f>
            <x14:dxf>
              <numFmt numFmtId="183" formatCode="\R\ #,##0.00"/>
            </x14:dxf>
          </x14:cfRule>
          <x14:cfRule type="expression" priority="1427" id="{E10D02B6-7346-4F67-8294-358CFFB2BEBB}">
            <xm:f>'FX Card'!$F$1=24</xm:f>
            <x14:dxf>
              <numFmt numFmtId="180" formatCode="\T\W\ &quot;$&quot;\ #,##0.00"/>
            </x14:dxf>
          </x14:cfRule>
          <x14:cfRule type="expression" priority="1428" id="{FFBAEF4A-350D-4458-8CBA-A164B2419C32}">
            <xm:f>'FX Card'!$F$1=23</xm:f>
            <x14:dxf>
              <numFmt numFmtId="199" formatCode="#,##0.00\ [$₺-41F]"/>
            </x14:dxf>
          </x14:cfRule>
          <x14:cfRule type="expression" priority="1429" id="{9CE46DA1-151A-43A3-BD34-C4732C67E101}">
            <xm:f>'FX Card'!$F$1=22</xm:f>
            <x14:dxf>
              <numFmt numFmtId="173" formatCode="\k\r\ #,##0.00"/>
            </x14:dxf>
          </x14:cfRule>
          <x14:cfRule type="expression" priority="1430" id="{12C167A1-A894-408C-8E6A-1DB697FD922C}">
            <xm:f>'FX Card'!$F$1=21</xm:f>
            <x14:dxf>
              <numFmt numFmtId="197" formatCode="\﷼\ #,##0.000"/>
            </x14:dxf>
          </x14:cfRule>
          <x14:cfRule type="expression" priority="1431" id="{B18D4345-29A2-464F-90EF-63C7F9473D19}">
            <xm:f>'FX Card'!$F$1=20</xm:f>
            <x14:dxf>
              <numFmt numFmtId="181" formatCode="\р\у\б\ #,##0.00"/>
            </x14:dxf>
          </x14:cfRule>
          <x14:cfRule type="expression" priority="1432" id="{2514DA30-3CAA-43ED-8426-CD8DC4BC1443}">
            <xm:f>'FX Card'!$F$1=19</xm:f>
            <x14:dxf>
              <numFmt numFmtId="196" formatCode="\M\X\ &quot;$&quot;\ #,##0.00"/>
            </x14:dxf>
          </x14:cfRule>
          <x14:cfRule type="expression" priority="1433" id="{F38122C5-C040-4F72-83D8-4D1F845604BE}">
            <xm:f>'FX Card'!$F$1=18</xm:f>
            <x14:dxf>
              <numFmt numFmtId="195" formatCode="[$RM-43E]#,##0.00"/>
            </x14:dxf>
          </x14:cfRule>
          <x14:cfRule type="expression" priority="1434" id="{76630D13-8035-4354-97DB-D36219E336AD}">
            <xm:f>'FX Card'!$F$1=17</xm:f>
            <x14:dxf>
              <numFmt numFmtId="198" formatCode="\N\Z\ &quot;$&quot;\ #,##0.00"/>
            </x14:dxf>
          </x14:cfRule>
          <x14:cfRule type="expression" priority="1435" id="{DC363872-38D5-47F4-84AD-DB83FE01A445}">
            <xm:f>'FX Card'!$F$1=16</xm:f>
            <x14:dxf>
              <numFmt numFmtId="173" formatCode="\k\r\ #,##0.00"/>
            </x14:dxf>
          </x14:cfRule>
          <x14:cfRule type="expression" priority="1436" id="{66671BA1-BEEA-42E2-8018-FE6104799CBA}">
            <xm:f>'FX Card'!$F$1=15</xm:f>
            <x14:dxf>
              <numFmt numFmtId="179" formatCode="[$₩-412]#,##0.00"/>
            </x14:dxf>
          </x14:cfRule>
          <x14:cfRule type="expression" priority="1437" id="{2492B732-8958-4A71-98FB-F9F793790749}">
            <xm:f>'FX Card'!$F$1=14</xm:f>
            <x14:dxf>
              <numFmt numFmtId="178" formatCode="[$¥-411]#,##0.00"/>
            </x14:dxf>
          </x14:cfRule>
          <x14:cfRule type="expression" priority="1438" id="{4367868C-4738-4BC9-AFC5-863761A90640}">
            <xm:f>'FX Card'!$F$1=13</xm:f>
            <x14:dxf>
              <numFmt numFmtId="206" formatCode="[$₹-445]\ #,##0.00"/>
            </x14:dxf>
          </x14:cfRule>
          <x14:cfRule type="expression" priority="1439" id="{2CAD1953-63D2-451F-84CB-E57E4C3B6EF2}">
            <xm:f>'FX Card'!$F$1=12</xm:f>
            <x14:dxf>
              <numFmt numFmtId="176" formatCode="\R\p\ #,##0.00"/>
            </x14:dxf>
          </x14:cfRule>
          <x14:cfRule type="expression" priority="1440" id="{0D922A9E-2D81-4768-B31C-B134D9B97942}">
            <xm:f>'FX Card'!$F$1=11</xm:f>
            <x14:dxf>
              <numFmt numFmtId="194" formatCode="\H\K\ &quot;$&quot;\ #,##0.00"/>
            </x14:dxf>
          </x14:cfRule>
          <x14:cfRule type="expression" priority="1441" id="{D978EBCD-7196-42FE-8236-C45CE648F0C3}">
            <xm:f>'FX Card'!$F$1=10</xm:f>
            <x14:dxf>
              <numFmt numFmtId="175" formatCode="[$£-809]#,##0.00"/>
            </x14:dxf>
          </x14:cfRule>
          <x14:cfRule type="expression" priority="1442" id="{706DAFF0-FBBC-48D5-9681-0704020C9A59}">
            <xm:f>'FX Card'!$F$1=9</xm:f>
            <x14:dxf>
              <numFmt numFmtId="174" formatCode="[$€-2]\ #,##0.00"/>
            </x14:dxf>
          </x14:cfRule>
          <x14:cfRule type="expression" priority="1443" id="{9F10AC06-C676-4759-B226-26C8828C12A5}">
            <xm:f>'FX Card'!$F$1=8</xm:f>
            <x14:dxf>
              <numFmt numFmtId="173" formatCode="\k\r\ #,##0.00"/>
            </x14:dxf>
          </x14:cfRule>
          <x14:cfRule type="expression" priority="1444" id="{2D8685C4-0DEC-41C0-AD6C-9C4157D34E9F}">
            <xm:f>'FX Card'!$F$1=7</xm:f>
            <x14:dxf>
              <numFmt numFmtId="172" formatCode="[$¥-804]#,##0.00"/>
            </x14:dxf>
          </x14:cfRule>
          <x14:cfRule type="expression" priority="1445" id="{55DBEE40-008D-4694-9A44-2E6A91BC85BC}">
            <xm:f>'FX Card'!$F$1=6</xm:f>
            <x14:dxf>
              <numFmt numFmtId="171" formatCode="\F\r\ #,##0.00"/>
            </x14:dxf>
          </x14:cfRule>
          <x14:cfRule type="expression" priority="1446" id="{6FAEF317-55B5-41D2-9315-61CB566C49AE}">
            <xm:f>'FX Card'!$F$1=5</xm:f>
            <x14:dxf>
              <numFmt numFmtId="170" formatCode="\C\A\ &quot;$&quot;\ #,##0.00"/>
            </x14:dxf>
          </x14:cfRule>
          <x14:cfRule type="expression" priority="1447" id="{FF1DD9D2-90AD-44F5-ADEB-69365AE4ECBC}">
            <xm:f>'FX Card'!$F$1=4</xm:f>
            <x14:dxf>
              <numFmt numFmtId="192" formatCode="[$R$-416]\ #,##0.00"/>
            </x14:dxf>
          </x14:cfRule>
          <x14:cfRule type="expression" priority="1448" id="{4AA154E6-9B39-4EC9-B275-A697790DB893}">
            <xm:f>'FX Card'!$F$1=3</xm:f>
            <x14:dxf>
              <numFmt numFmtId="169" formatCode="\A\U\ &quot;$&quot;\ #,##0.00"/>
            </x14:dxf>
          </x14:cfRule>
          <x14:cfRule type="expression" priority="1449" id="{67A6BC7F-9FC6-434B-A463-4187DA22077C}">
            <xm:f>'FX Card'!$F$1=2</xm:f>
            <x14:dxf>
              <numFmt numFmtId="182" formatCode="\A\R\ &quot;$&quot;#,##0.00"/>
            </x14:dxf>
          </x14:cfRule>
          <x14:cfRule type="expression" priority="1450" id="{440BC26C-A824-4A87-A529-3516AFC1A788}">
            <xm:f>'FX Card'!$F$1=1</xm:f>
            <x14:dxf>
              <numFmt numFmtId="166" formatCode="&quot;$&quot;#,##0.00"/>
            </x14:dxf>
          </x14:cfRule>
          <xm:sqref>AS619:AW619</xm:sqref>
        </x14:conditionalFormatting>
        <x14:conditionalFormatting xmlns:xm="http://schemas.microsoft.com/office/excel/2006/main">
          <x14:cfRule type="expression" priority="1401" id="{94DB294C-3D37-4D32-A554-C8A7B7CAC0B6}">
            <xm:f>'FX Card'!$F$1=25</xm:f>
            <x14:dxf>
              <numFmt numFmtId="183" formatCode="\R\ #,##0.00"/>
            </x14:dxf>
          </x14:cfRule>
          <x14:cfRule type="expression" priority="1402" id="{CC9F01A8-54BE-412E-94AE-57CC5ACC9D6C}">
            <xm:f>'FX Card'!$F$1=24</xm:f>
            <x14:dxf>
              <numFmt numFmtId="180" formatCode="\T\W\ &quot;$&quot;\ #,##0.00"/>
            </x14:dxf>
          </x14:cfRule>
          <x14:cfRule type="expression" priority="1403" id="{3E4AAC7B-CE65-4DE1-9171-B0D5FC524B16}">
            <xm:f>'FX Card'!$F$1=23</xm:f>
            <x14:dxf>
              <numFmt numFmtId="199" formatCode="#,##0.00\ [$₺-41F]"/>
            </x14:dxf>
          </x14:cfRule>
          <x14:cfRule type="expression" priority="1404" id="{25DB7192-4D0C-45DC-B473-999933DBFDBD}">
            <xm:f>'FX Card'!$F$1=22</xm:f>
            <x14:dxf>
              <numFmt numFmtId="173" formatCode="\k\r\ #,##0.00"/>
            </x14:dxf>
          </x14:cfRule>
          <x14:cfRule type="expression" priority="1405" id="{7A9A8510-B58C-4E5A-96E0-2062DE1BA1EB}">
            <xm:f>'FX Card'!$F$1=21</xm:f>
            <x14:dxf>
              <numFmt numFmtId="197" formatCode="\﷼\ #,##0.000"/>
            </x14:dxf>
          </x14:cfRule>
          <x14:cfRule type="expression" priority="1406" id="{578CB848-D279-4C2A-B6C3-426C8617CE66}">
            <xm:f>'FX Card'!$F$1=20</xm:f>
            <x14:dxf>
              <numFmt numFmtId="181" formatCode="\р\у\б\ #,##0.00"/>
            </x14:dxf>
          </x14:cfRule>
          <x14:cfRule type="expression" priority="1407" id="{A8818934-2546-413E-8E0E-7604D97783F1}">
            <xm:f>'FX Card'!$F$1=19</xm:f>
            <x14:dxf>
              <numFmt numFmtId="196" formatCode="\M\X\ &quot;$&quot;\ #,##0.00"/>
            </x14:dxf>
          </x14:cfRule>
          <x14:cfRule type="expression" priority="1408" id="{400DB739-679A-442C-AC35-03F69F7DD3D7}">
            <xm:f>'FX Card'!$F$1=18</xm:f>
            <x14:dxf>
              <numFmt numFmtId="195" formatCode="[$RM-43E]#,##0.00"/>
            </x14:dxf>
          </x14:cfRule>
          <x14:cfRule type="expression" priority="1409" id="{AD14A97D-4AA9-4B83-BBCE-568BECF88331}">
            <xm:f>'FX Card'!$F$1=17</xm:f>
            <x14:dxf>
              <numFmt numFmtId="198" formatCode="\N\Z\ &quot;$&quot;\ #,##0.00"/>
            </x14:dxf>
          </x14:cfRule>
          <x14:cfRule type="expression" priority="1410" id="{B44D257F-0BC4-48FF-B1BB-3207B7E1649F}">
            <xm:f>'FX Card'!$F$1=16</xm:f>
            <x14:dxf>
              <numFmt numFmtId="173" formatCode="\k\r\ #,##0.00"/>
            </x14:dxf>
          </x14:cfRule>
          <x14:cfRule type="expression" priority="1411" id="{075463B0-FF53-4217-BA89-C4F6E69D398B}">
            <xm:f>'FX Card'!$F$1=15</xm:f>
            <x14:dxf>
              <numFmt numFmtId="179" formatCode="[$₩-412]#,##0.00"/>
            </x14:dxf>
          </x14:cfRule>
          <x14:cfRule type="expression" priority="1412" id="{05BB1167-07C1-4FED-BFE6-2447E6F0C8CB}">
            <xm:f>'FX Card'!$F$1=14</xm:f>
            <x14:dxf>
              <numFmt numFmtId="178" formatCode="[$¥-411]#,##0.00"/>
            </x14:dxf>
          </x14:cfRule>
          <x14:cfRule type="expression" priority="1413" id="{17568C95-C299-4D04-91BD-A5B7360425CA}">
            <xm:f>'FX Card'!$F$1=13</xm:f>
            <x14:dxf>
              <numFmt numFmtId="206" formatCode="[$₹-445]\ #,##0.00"/>
            </x14:dxf>
          </x14:cfRule>
          <x14:cfRule type="expression" priority="1414" id="{A332FFA1-C10B-4327-B134-3C8067EC4858}">
            <xm:f>'FX Card'!$F$1=12</xm:f>
            <x14:dxf>
              <numFmt numFmtId="176" formatCode="\R\p\ #,##0.00"/>
            </x14:dxf>
          </x14:cfRule>
          <x14:cfRule type="expression" priority="1415" id="{F896BAA4-C829-455E-8A67-8B15709EC60F}">
            <xm:f>'FX Card'!$F$1=11</xm:f>
            <x14:dxf>
              <numFmt numFmtId="194" formatCode="\H\K\ &quot;$&quot;\ #,##0.00"/>
            </x14:dxf>
          </x14:cfRule>
          <x14:cfRule type="expression" priority="1416" id="{C3A00892-7BC0-4B5F-98C6-998351FCB5C4}">
            <xm:f>'FX Card'!$F$1=10</xm:f>
            <x14:dxf>
              <numFmt numFmtId="175" formatCode="[$£-809]#,##0.00"/>
            </x14:dxf>
          </x14:cfRule>
          <x14:cfRule type="expression" priority="1417" id="{26AD0FDC-4BF5-4ECC-8370-5CFDBC209F0B}">
            <xm:f>'FX Card'!$F$1=9</xm:f>
            <x14:dxf>
              <numFmt numFmtId="174" formatCode="[$€-2]\ #,##0.00"/>
            </x14:dxf>
          </x14:cfRule>
          <x14:cfRule type="expression" priority="1418" id="{5379BD91-F114-4279-AFA3-F2940CE5894E}">
            <xm:f>'FX Card'!$F$1=8</xm:f>
            <x14:dxf>
              <numFmt numFmtId="173" formatCode="\k\r\ #,##0.00"/>
            </x14:dxf>
          </x14:cfRule>
          <x14:cfRule type="expression" priority="1419" id="{7A42ADA4-7362-49C5-A818-D55B7DBE0A29}">
            <xm:f>'FX Card'!$F$1=7</xm:f>
            <x14:dxf>
              <numFmt numFmtId="172" formatCode="[$¥-804]#,##0.00"/>
            </x14:dxf>
          </x14:cfRule>
          <x14:cfRule type="expression" priority="1420" id="{E51AC815-B0C0-4255-B789-610E7485191F}">
            <xm:f>'FX Card'!$F$1=6</xm:f>
            <x14:dxf>
              <numFmt numFmtId="171" formatCode="\F\r\ #,##0.00"/>
            </x14:dxf>
          </x14:cfRule>
          <x14:cfRule type="expression" priority="1421" id="{162D15CB-F863-491D-95AA-89BC21850662}">
            <xm:f>'FX Card'!$F$1=5</xm:f>
            <x14:dxf>
              <numFmt numFmtId="170" formatCode="\C\A\ &quot;$&quot;\ #,##0.00"/>
            </x14:dxf>
          </x14:cfRule>
          <x14:cfRule type="expression" priority="1422" id="{7488A227-000C-4515-8074-B1453F60ED1A}">
            <xm:f>'FX Card'!$F$1=4</xm:f>
            <x14:dxf>
              <numFmt numFmtId="192" formatCode="[$R$-416]\ #,##0.00"/>
            </x14:dxf>
          </x14:cfRule>
          <x14:cfRule type="expression" priority="1423" id="{41B1BB9D-CE93-45F2-9CC9-578EBE480611}">
            <xm:f>'FX Card'!$F$1=3</xm:f>
            <x14:dxf>
              <numFmt numFmtId="169" formatCode="\A\U\ &quot;$&quot;\ #,##0.00"/>
            </x14:dxf>
          </x14:cfRule>
          <x14:cfRule type="expression" priority="1424" id="{83BA9B2C-6AEB-422D-9F89-F563D18E3A65}">
            <xm:f>'FX Card'!$F$1=2</xm:f>
            <x14:dxf>
              <numFmt numFmtId="182" formatCode="\A\R\ &quot;$&quot;#,##0.00"/>
            </x14:dxf>
          </x14:cfRule>
          <x14:cfRule type="expression" priority="1425" id="{6746ADD8-B280-4087-958E-36A41798ADCC}">
            <xm:f>'FX Card'!$F$1=1</xm:f>
            <x14:dxf>
              <numFmt numFmtId="166" formatCode="&quot;$&quot;#,##0.00"/>
            </x14:dxf>
          </x14:cfRule>
          <xm:sqref>AG620</xm:sqref>
        </x14:conditionalFormatting>
        <x14:conditionalFormatting xmlns:xm="http://schemas.microsoft.com/office/excel/2006/main">
          <x14:cfRule type="expression" priority="1351" id="{B34B3F91-EB7D-46C7-BDC9-04E718958F25}">
            <xm:f>'FX Card'!$F$1=25</xm:f>
            <x14:dxf>
              <numFmt numFmtId="183" formatCode="\R\ #,##0.00"/>
            </x14:dxf>
          </x14:cfRule>
          <x14:cfRule type="expression" priority="1352" id="{3898EE2F-ED1E-4908-A3EC-C77140484E8A}">
            <xm:f>'FX Card'!$F$1=24</xm:f>
            <x14:dxf>
              <numFmt numFmtId="180" formatCode="\T\W\ &quot;$&quot;\ #,##0.00"/>
            </x14:dxf>
          </x14:cfRule>
          <x14:cfRule type="expression" priority="1353" id="{8F4B21B3-A993-4A05-A3B7-FBCA9D36713F}">
            <xm:f>'FX Card'!$F$1=23</xm:f>
            <x14:dxf>
              <numFmt numFmtId="199" formatCode="#,##0.00\ [$₺-41F]"/>
            </x14:dxf>
          </x14:cfRule>
          <x14:cfRule type="expression" priority="1354" id="{3768BB48-AA17-4A37-AF9D-D6A6AE8306E6}">
            <xm:f>'FX Card'!$F$1=22</xm:f>
            <x14:dxf>
              <numFmt numFmtId="173" formatCode="\k\r\ #,##0.00"/>
            </x14:dxf>
          </x14:cfRule>
          <x14:cfRule type="expression" priority="1355" id="{198687AA-B1BA-47B1-B9DC-0351D5350CF5}">
            <xm:f>'FX Card'!$F$1=21</xm:f>
            <x14:dxf>
              <numFmt numFmtId="197" formatCode="\﷼\ #,##0.000"/>
            </x14:dxf>
          </x14:cfRule>
          <x14:cfRule type="expression" priority="1356" id="{54533264-7DE2-4842-B766-81D88ECF0741}">
            <xm:f>'FX Card'!$F$1=20</xm:f>
            <x14:dxf>
              <numFmt numFmtId="181" formatCode="\р\у\б\ #,##0.00"/>
            </x14:dxf>
          </x14:cfRule>
          <x14:cfRule type="expression" priority="1357" id="{2B24D9FC-612C-4EB7-9830-3DB7654F0C3D}">
            <xm:f>'FX Card'!$F$1=19</xm:f>
            <x14:dxf>
              <numFmt numFmtId="196" formatCode="\M\X\ &quot;$&quot;\ #,##0.00"/>
            </x14:dxf>
          </x14:cfRule>
          <x14:cfRule type="expression" priority="1358" id="{5F9E6505-B7C1-4B56-83A5-3121AF3F9B6B}">
            <xm:f>'FX Card'!$F$1=18</xm:f>
            <x14:dxf>
              <numFmt numFmtId="195" formatCode="[$RM-43E]#,##0.00"/>
            </x14:dxf>
          </x14:cfRule>
          <x14:cfRule type="expression" priority="1359" id="{3CF0350B-50ED-4491-BC66-0D47EC27826C}">
            <xm:f>'FX Card'!$F$1=17</xm:f>
            <x14:dxf>
              <numFmt numFmtId="198" formatCode="\N\Z\ &quot;$&quot;\ #,##0.00"/>
            </x14:dxf>
          </x14:cfRule>
          <x14:cfRule type="expression" priority="1360" id="{F0FD4211-3701-44D9-90F1-848EBE033920}">
            <xm:f>'FX Card'!$F$1=16</xm:f>
            <x14:dxf>
              <numFmt numFmtId="173" formatCode="\k\r\ #,##0.00"/>
            </x14:dxf>
          </x14:cfRule>
          <x14:cfRule type="expression" priority="1361" id="{6040D063-4464-45B7-9E4F-FDB1562C9F53}">
            <xm:f>'FX Card'!$F$1=15</xm:f>
            <x14:dxf>
              <numFmt numFmtId="179" formatCode="[$₩-412]#,##0.00"/>
            </x14:dxf>
          </x14:cfRule>
          <x14:cfRule type="expression" priority="1362" id="{91AC5457-BA92-4FA3-868F-5BEC68D2775C}">
            <xm:f>'FX Card'!$F$1=14</xm:f>
            <x14:dxf>
              <numFmt numFmtId="178" formatCode="[$¥-411]#,##0.00"/>
            </x14:dxf>
          </x14:cfRule>
          <x14:cfRule type="expression" priority="1363" id="{8BC9EC26-DA9A-44AE-8F12-5B2A94C3B078}">
            <xm:f>'FX Card'!$F$1=13</xm:f>
            <x14:dxf>
              <numFmt numFmtId="206" formatCode="[$₹-445]\ #,##0.00"/>
            </x14:dxf>
          </x14:cfRule>
          <x14:cfRule type="expression" priority="1364" id="{6CDF4DED-3BFF-4237-95B9-7C4CD3FCE0C5}">
            <xm:f>'FX Card'!$F$1=12</xm:f>
            <x14:dxf>
              <numFmt numFmtId="176" formatCode="\R\p\ #,##0.00"/>
            </x14:dxf>
          </x14:cfRule>
          <x14:cfRule type="expression" priority="1365" id="{488289B2-6C19-4FF5-AFA4-54DA5A75007A}">
            <xm:f>'FX Card'!$F$1=11</xm:f>
            <x14:dxf>
              <numFmt numFmtId="194" formatCode="\H\K\ &quot;$&quot;\ #,##0.00"/>
            </x14:dxf>
          </x14:cfRule>
          <x14:cfRule type="expression" priority="1366" id="{70145EE0-D96B-4F38-A77A-01B6F36D421B}">
            <xm:f>'FX Card'!$F$1=10</xm:f>
            <x14:dxf>
              <numFmt numFmtId="175" formatCode="[$£-809]#,##0.00"/>
            </x14:dxf>
          </x14:cfRule>
          <x14:cfRule type="expression" priority="1367" id="{03FA8DCE-762F-4D39-B3F1-BC58645412BF}">
            <xm:f>'FX Card'!$F$1=9</xm:f>
            <x14:dxf>
              <numFmt numFmtId="174" formatCode="[$€-2]\ #,##0.00"/>
            </x14:dxf>
          </x14:cfRule>
          <x14:cfRule type="expression" priority="1368" id="{5115BE68-8375-415A-9A3D-EC94288074E6}">
            <xm:f>'FX Card'!$F$1=8</xm:f>
            <x14:dxf>
              <numFmt numFmtId="173" formatCode="\k\r\ #,##0.00"/>
            </x14:dxf>
          </x14:cfRule>
          <x14:cfRule type="expression" priority="1369" id="{D016E050-CD4B-4F09-90F2-8310EBD0A401}">
            <xm:f>'FX Card'!$F$1=7</xm:f>
            <x14:dxf>
              <numFmt numFmtId="172" formatCode="[$¥-804]#,##0.00"/>
            </x14:dxf>
          </x14:cfRule>
          <x14:cfRule type="expression" priority="1370" id="{4F62745A-8BD3-4E4A-82EC-EA67607E6336}">
            <xm:f>'FX Card'!$F$1=6</xm:f>
            <x14:dxf>
              <numFmt numFmtId="171" formatCode="\F\r\ #,##0.00"/>
            </x14:dxf>
          </x14:cfRule>
          <x14:cfRule type="expression" priority="1371" id="{84DAE782-152C-453D-89F9-F0A7B77F9757}">
            <xm:f>'FX Card'!$F$1=5</xm:f>
            <x14:dxf>
              <numFmt numFmtId="170" formatCode="\C\A\ &quot;$&quot;\ #,##0.00"/>
            </x14:dxf>
          </x14:cfRule>
          <x14:cfRule type="expression" priority="1372" id="{1259C839-24DC-4925-A7A9-1C90FF2552E5}">
            <xm:f>'FX Card'!$F$1=4</xm:f>
            <x14:dxf>
              <numFmt numFmtId="192" formatCode="[$R$-416]\ #,##0.00"/>
            </x14:dxf>
          </x14:cfRule>
          <x14:cfRule type="expression" priority="1373" id="{FA30871E-DCFD-4881-A1A0-64DA3D640FE5}">
            <xm:f>'FX Card'!$F$1=3</xm:f>
            <x14:dxf>
              <numFmt numFmtId="169" formatCode="\A\U\ &quot;$&quot;\ #,##0.00"/>
            </x14:dxf>
          </x14:cfRule>
          <x14:cfRule type="expression" priority="1374" id="{6DB1F507-3109-40BE-AD43-F31129DB0761}">
            <xm:f>'FX Card'!$F$1=2</xm:f>
            <x14:dxf>
              <numFmt numFmtId="182" formatCode="\A\R\ &quot;$&quot;#,##0.00"/>
            </x14:dxf>
          </x14:cfRule>
          <x14:cfRule type="expression" priority="1375" id="{22387FB8-5A30-4134-84D4-FAA8E3CD1F0E}">
            <xm:f>'FX Card'!$F$1=1</xm:f>
            <x14:dxf>
              <numFmt numFmtId="166" formatCode="&quot;$&quot;#,##0.00"/>
            </x14:dxf>
          </x14:cfRule>
          <xm:sqref>AS611:BA612</xm:sqref>
        </x14:conditionalFormatting>
        <x14:conditionalFormatting xmlns:xm="http://schemas.microsoft.com/office/excel/2006/main">
          <x14:cfRule type="expression" priority="1201" id="{E4328AB6-B53B-49FD-83BF-2DAB803456AE}">
            <xm:f>'FX Card'!$F$1=25</xm:f>
            <x14:dxf>
              <numFmt numFmtId="183" formatCode="\R\ #,##0.00"/>
            </x14:dxf>
          </x14:cfRule>
          <x14:cfRule type="expression" priority="1202" id="{E2A3FBFB-3E54-4201-AD2D-6A1DE5FD0027}">
            <xm:f>'FX Card'!$F$1=24</xm:f>
            <x14:dxf>
              <numFmt numFmtId="180" formatCode="\T\W\ &quot;$&quot;\ #,##0.00"/>
            </x14:dxf>
          </x14:cfRule>
          <x14:cfRule type="expression" priority="1203" id="{179C45A0-2953-4137-990B-5CB3D3BE2ACB}">
            <xm:f>'FX Card'!$F$1=23</xm:f>
            <x14:dxf>
              <numFmt numFmtId="199" formatCode="#,##0.00\ [$₺-41F]"/>
            </x14:dxf>
          </x14:cfRule>
          <x14:cfRule type="expression" priority="1204" id="{0C9F93EE-65F3-4752-AB5A-B501E1F8E2B0}">
            <xm:f>'FX Card'!$F$1=22</xm:f>
            <x14:dxf>
              <numFmt numFmtId="173" formatCode="\k\r\ #,##0.00"/>
            </x14:dxf>
          </x14:cfRule>
          <x14:cfRule type="expression" priority="1205" id="{24E37258-21DC-4CAF-971B-0781FA64DD89}">
            <xm:f>'FX Card'!$F$1=21</xm:f>
            <x14:dxf>
              <numFmt numFmtId="197" formatCode="\﷼\ #,##0.000"/>
            </x14:dxf>
          </x14:cfRule>
          <x14:cfRule type="expression" priority="1206" id="{02575A40-B6C9-4C37-B519-4F72EBFF250E}">
            <xm:f>'FX Card'!$F$1=20</xm:f>
            <x14:dxf>
              <numFmt numFmtId="181" formatCode="\р\у\б\ #,##0.00"/>
            </x14:dxf>
          </x14:cfRule>
          <x14:cfRule type="expression" priority="1207" id="{ACFEC2AF-2CE8-45B3-8567-5D7AB68FF89E}">
            <xm:f>'FX Card'!$F$1=19</xm:f>
            <x14:dxf>
              <numFmt numFmtId="196" formatCode="\M\X\ &quot;$&quot;\ #,##0.00"/>
            </x14:dxf>
          </x14:cfRule>
          <x14:cfRule type="expression" priority="1208" id="{57C35897-EC52-4FEF-972B-AE52D9D0CC49}">
            <xm:f>'FX Card'!$F$1=18</xm:f>
            <x14:dxf>
              <numFmt numFmtId="195" formatCode="[$RM-43E]#,##0.00"/>
            </x14:dxf>
          </x14:cfRule>
          <x14:cfRule type="expression" priority="1209" id="{50B70F31-FCA9-4D2B-8769-A67E6CEA52C9}">
            <xm:f>'FX Card'!$F$1=17</xm:f>
            <x14:dxf>
              <numFmt numFmtId="198" formatCode="\N\Z\ &quot;$&quot;\ #,##0.00"/>
            </x14:dxf>
          </x14:cfRule>
          <x14:cfRule type="expression" priority="1210" id="{729FA871-0394-4AB8-9268-96BC1E3E4339}">
            <xm:f>'FX Card'!$F$1=16</xm:f>
            <x14:dxf>
              <numFmt numFmtId="173" formatCode="\k\r\ #,##0.00"/>
            </x14:dxf>
          </x14:cfRule>
          <x14:cfRule type="expression" priority="1211" id="{39BB04D0-5F29-4FBB-960B-B5D077BAAD57}">
            <xm:f>'FX Card'!$F$1=15</xm:f>
            <x14:dxf>
              <numFmt numFmtId="179" formatCode="[$₩-412]#,##0.00"/>
            </x14:dxf>
          </x14:cfRule>
          <x14:cfRule type="expression" priority="1212" id="{6775E297-7A0C-4897-85C2-5DA06DD31717}">
            <xm:f>'FX Card'!$F$1=14</xm:f>
            <x14:dxf>
              <numFmt numFmtId="178" formatCode="[$¥-411]#,##0.00"/>
            </x14:dxf>
          </x14:cfRule>
          <x14:cfRule type="expression" priority="1213" id="{CD7C6923-AD09-4A39-ABD7-7E365F7AE298}">
            <xm:f>'FX Card'!$F$1=13</xm:f>
            <x14:dxf>
              <numFmt numFmtId="206" formatCode="[$₹-445]\ #,##0.00"/>
            </x14:dxf>
          </x14:cfRule>
          <x14:cfRule type="expression" priority="1214" id="{C08B4934-4FDA-4204-9806-7CE237F1C749}">
            <xm:f>'FX Card'!$F$1=12</xm:f>
            <x14:dxf>
              <numFmt numFmtId="176" formatCode="\R\p\ #,##0.00"/>
            </x14:dxf>
          </x14:cfRule>
          <x14:cfRule type="expression" priority="1215" id="{9347E026-789F-4E54-9EA6-1FDBD4BC1B6A}">
            <xm:f>'FX Card'!$F$1=11</xm:f>
            <x14:dxf>
              <numFmt numFmtId="194" formatCode="\H\K\ &quot;$&quot;\ #,##0.00"/>
            </x14:dxf>
          </x14:cfRule>
          <x14:cfRule type="expression" priority="1216" id="{9A5EB3FB-636F-403D-B896-CB4147D6A143}">
            <xm:f>'FX Card'!$F$1=10</xm:f>
            <x14:dxf>
              <numFmt numFmtId="175" formatCode="[$£-809]#,##0.00"/>
            </x14:dxf>
          </x14:cfRule>
          <x14:cfRule type="expression" priority="1217" id="{AFAD3656-FAA3-4E19-93C0-44D456D7BD9D}">
            <xm:f>'FX Card'!$F$1=9</xm:f>
            <x14:dxf>
              <numFmt numFmtId="174" formatCode="[$€-2]\ #,##0.00"/>
            </x14:dxf>
          </x14:cfRule>
          <x14:cfRule type="expression" priority="1218" id="{F7EE5E1D-D602-43CB-907F-AE6595F64835}">
            <xm:f>'FX Card'!$F$1=8</xm:f>
            <x14:dxf>
              <numFmt numFmtId="173" formatCode="\k\r\ #,##0.00"/>
            </x14:dxf>
          </x14:cfRule>
          <x14:cfRule type="expression" priority="1219" id="{350C6F56-C99E-4C77-A1DE-A1C8489CFBE1}">
            <xm:f>'FX Card'!$F$1=7</xm:f>
            <x14:dxf>
              <numFmt numFmtId="172" formatCode="[$¥-804]#,##0.00"/>
            </x14:dxf>
          </x14:cfRule>
          <x14:cfRule type="expression" priority="1220" id="{6F66F376-BA9F-438E-B431-783CD296DFEE}">
            <xm:f>'FX Card'!$F$1=6</xm:f>
            <x14:dxf>
              <numFmt numFmtId="171" formatCode="\F\r\ #,##0.00"/>
            </x14:dxf>
          </x14:cfRule>
          <x14:cfRule type="expression" priority="1221" id="{2F79F0F0-D7E7-487F-B951-258F65D0CE65}">
            <xm:f>'FX Card'!$F$1=5</xm:f>
            <x14:dxf>
              <numFmt numFmtId="170" formatCode="\C\A\ &quot;$&quot;\ #,##0.00"/>
            </x14:dxf>
          </x14:cfRule>
          <x14:cfRule type="expression" priority="1222" id="{CE6EB7FC-EA00-43DB-904A-FB9F0F7DCAD8}">
            <xm:f>'FX Card'!$F$1=4</xm:f>
            <x14:dxf>
              <numFmt numFmtId="192" formatCode="[$R$-416]\ #,##0.00"/>
            </x14:dxf>
          </x14:cfRule>
          <x14:cfRule type="expression" priority="1223" id="{1E9DFC83-7BEE-4517-95AE-C4384F6BE1F2}">
            <xm:f>'FX Card'!$F$1=3</xm:f>
            <x14:dxf>
              <numFmt numFmtId="169" formatCode="\A\U\ &quot;$&quot;\ #,##0.00"/>
            </x14:dxf>
          </x14:cfRule>
          <x14:cfRule type="expression" priority="1224" id="{5B3EF449-7510-4718-9C37-2715C6D1F0A3}">
            <xm:f>'FX Card'!$F$1=2</xm:f>
            <x14:dxf>
              <numFmt numFmtId="182" formatCode="\A\R\ &quot;$&quot;#,##0.00"/>
            </x14:dxf>
          </x14:cfRule>
          <x14:cfRule type="expression" priority="1225" id="{0A0E89B7-5C56-4D7D-ACA7-1774F2511720}">
            <xm:f>'FX Card'!$F$1=1</xm:f>
            <x14:dxf>
              <numFmt numFmtId="166" formatCode="&quot;$&quot;#,##0.00"/>
            </x14:dxf>
          </x14:cfRule>
          <xm:sqref>AP628</xm:sqref>
        </x14:conditionalFormatting>
        <x14:conditionalFormatting xmlns:xm="http://schemas.microsoft.com/office/excel/2006/main">
          <x14:cfRule type="expression" priority="1326" id="{9AE212F1-D633-40B6-BDA8-028C20FD7CCE}">
            <xm:f>'FX Card'!$F$1=25</xm:f>
            <x14:dxf>
              <numFmt numFmtId="183" formatCode="\R\ #,##0.00"/>
            </x14:dxf>
          </x14:cfRule>
          <x14:cfRule type="expression" priority="1327" id="{4C7EB772-EEFD-4B3C-9ABB-07157DEB729F}">
            <xm:f>'FX Card'!$F$1=24</xm:f>
            <x14:dxf>
              <numFmt numFmtId="180" formatCode="\T\W\ &quot;$&quot;\ #,##0.00"/>
            </x14:dxf>
          </x14:cfRule>
          <x14:cfRule type="expression" priority="1328" id="{F37CBBB5-C7C5-4876-8B3E-1C6B832A21A5}">
            <xm:f>'FX Card'!$F$1=23</xm:f>
            <x14:dxf>
              <numFmt numFmtId="199" formatCode="#,##0.00\ [$₺-41F]"/>
            </x14:dxf>
          </x14:cfRule>
          <x14:cfRule type="expression" priority="1329" id="{D4036967-E714-4C4E-B3AC-46867058F7EC}">
            <xm:f>'FX Card'!$F$1=22</xm:f>
            <x14:dxf>
              <numFmt numFmtId="173" formatCode="\k\r\ #,##0.00"/>
            </x14:dxf>
          </x14:cfRule>
          <x14:cfRule type="expression" priority="1330" id="{D27D909D-62FA-425A-A895-4FC8437FE628}">
            <xm:f>'FX Card'!$F$1=21</xm:f>
            <x14:dxf>
              <numFmt numFmtId="197" formatCode="\﷼\ #,##0.000"/>
            </x14:dxf>
          </x14:cfRule>
          <x14:cfRule type="expression" priority="1331" id="{E09380B9-5F9A-410E-BA1B-80720EE1DE69}">
            <xm:f>'FX Card'!$F$1=20</xm:f>
            <x14:dxf>
              <numFmt numFmtId="181" formatCode="\р\у\б\ #,##0.00"/>
            </x14:dxf>
          </x14:cfRule>
          <x14:cfRule type="expression" priority="1332" id="{9B369EDD-C26F-4924-A9FF-991946E37954}">
            <xm:f>'FX Card'!$F$1=19</xm:f>
            <x14:dxf>
              <numFmt numFmtId="196" formatCode="\M\X\ &quot;$&quot;\ #,##0.00"/>
            </x14:dxf>
          </x14:cfRule>
          <x14:cfRule type="expression" priority="1333" id="{95EF65C1-F35F-4AAE-A5D9-9DBB183258A9}">
            <xm:f>'FX Card'!$F$1=18</xm:f>
            <x14:dxf>
              <numFmt numFmtId="195" formatCode="[$RM-43E]#,##0.00"/>
            </x14:dxf>
          </x14:cfRule>
          <x14:cfRule type="expression" priority="1334" id="{9B44343A-3B60-45DF-893B-D1DA188793ED}">
            <xm:f>'FX Card'!$F$1=17</xm:f>
            <x14:dxf>
              <numFmt numFmtId="198" formatCode="\N\Z\ &quot;$&quot;\ #,##0.00"/>
            </x14:dxf>
          </x14:cfRule>
          <x14:cfRule type="expression" priority="1335" id="{1FCE256A-7BA6-4C78-9298-7BA02B2B0D65}">
            <xm:f>'FX Card'!$F$1=16</xm:f>
            <x14:dxf>
              <numFmt numFmtId="173" formatCode="\k\r\ #,##0.00"/>
            </x14:dxf>
          </x14:cfRule>
          <x14:cfRule type="expression" priority="1336" id="{A7D7A8AA-F225-49FA-872F-39025F9BCDB6}">
            <xm:f>'FX Card'!$F$1=15</xm:f>
            <x14:dxf>
              <numFmt numFmtId="179" formatCode="[$₩-412]#,##0.00"/>
            </x14:dxf>
          </x14:cfRule>
          <x14:cfRule type="expression" priority="1337" id="{A5716566-B75D-4AB1-A66A-25BD2038EEA6}">
            <xm:f>'FX Card'!$F$1=14</xm:f>
            <x14:dxf>
              <numFmt numFmtId="178" formatCode="[$¥-411]#,##0.00"/>
            </x14:dxf>
          </x14:cfRule>
          <x14:cfRule type="expression" priority="1338" id="{DB7B48C4-E225-4A06-9ED8-CC8B5203DB8A}">
            <xm:f>'FX Card'!$F$1=13</xm:f>
            <x14:dxf>
              <numFmt numFmtId="206" formatCode="[$₹-445]\ #,##0.00"/>
            </x14:dxf>
          </x14:cfRule>
          <x14:cfRule type="expression" priority="1339" id="{73D1AA55-BF6E-4BC8-99E9-7533168A7018}">
            <xm:f>'FX Card'!$F$1=12</xm:f>
            <x14:dxf>
              <numFmt numFmtId="176" formatCode="\R\p\ #,##0.00"/>
            </x14:dxf>
          </x14:cfRule>
          <x14:cfRule type="expression" priority="1340" id="{77148BB0-24C1-4B71-8E3F-415A74557BC2}">
            <xm:f>'FX Card'!$F$1=11</xm:f>
            <x14:dxf>
              <numFmt numFmtId="194" formatCode="\H\K\ &quot;$&quot;\ #,##0.00"/>
            </x14:dxf>
          </x14:cfRule>
          <x14:cfRule type="expression" priority="1341" id="{32EB081B-9B0A-466E-823C-A85BA7A3438E}">
            <xm:f>'FX Card'!$F$1=10</xm:f>
            <x14:dxf>
              <numFmt numFmtId="175" formatCode="[$£-809]#,##0.00"/>
            </x14:dxf>
          </x14:cfRule>
          <x14:cfRule type="expression" priority="1342" id="{437410A8-DF65-4CA0-933C-1B3AE8AAF40B}">
            <xm:f>'FX Card'!$F$1=9</xm:f>
            <x14:dxf>
              <numFmt numFmtId="174" formatCode="[$€-2]\ #,##0.00"/>
            </x14:dxf>
          </x14:cfRule>
          <x14:cfRule type="expression" priority="1343" id="{1F113BF8-30F2-492F-84D2-5AC699712729}">
            <xm:f>'FX Card'!$F$1=8</xm:f>
            <x14:dxf>
              <numFmt numFmtId="173" formatCode="\k\r\ #,##0.00"/>
            </x14:dxf>
          </x14:cfRule>
          <x14:cfRule type="expression" priority="1344" id="{4BBD5D72-A5A0-4A3D-A48F-5889DADE5D5C}">
            <xm:f>'FX Card'!$F$1=7</xm:f>
            <x14:dxf>
              <numFmt numFmtId="172" formatCode="[$¥-804]#,##0.00"/>
            </x14:dxf>
          </x14:cfRule>
          <x14:cfRule type="expression" priority="1345" id="{8DB486F5-D4F8-48F1-A89A-5A2AA7BBB5FF}">
            <xm:f>'FX Card'!$F$1=6</xm:f>
            <x14:dxf>
              <numFmt numFmtId="171" formatCode="\F\r\ #,##0.00"/>
            </x14:dxf>
          </x14:cfRule>
          <x14:cfRule type="expression" priority="1346" id="{A75F892B-5046-40C8-B32A-76735EAB5196}">
            <xm:f>'FX Card'!$F$1=5</xm:f>
            <x14:dxf>
              <numFmt numFmtId="170" formatCode="\C\A\ &quot;$&quot;\ #,##0.00"/>
            </x14:dxf>
          </x14:cfRule>
          <x14:cfRule type="expression" priority="1347" id="{56330AEB-2DD0-4869-AAC6-EF20A2BDE673}">
            <xm:f>'FX Card'!$F$1=4</xm:f>
            <x14:dxf>
              <numFmt numFmtId="192" formatCode="[$R$-416]\ #,##0.00"/>
            </x14:dxf>
          </x14:cfRule>
          <x14:cfRule type="expression" priority="1348" id="{1D581AD4-E45E-4E06-B020-26FDAF58EBC8}">
            <xm:f>'FX Card'!$F$1=3</xm:f>
            <x14:dxf>
              <numFmt numFmtId="169" formatCode="\A\U\ &quot;$&quot;\ #,##0.00"/>
            </x14:dxf>
          </x14:cfRule>
          <x14:cfRule type="expression" priority="1349" id="{28CC5A5F-FE47-42DB-A5BF-229608F249BF}">
            <xm:f>'FX Card'!$F$1=2</xm:f>
            <x14:dxf>
              <numFmt numFmtId="182" formatCode="\A\R\ &quot;$&quot;#,##0.00"/>
            </x14:dxf>
          </x14:cfRule>
          <x14:cfRule type="expression" priority="1350" id="{0F8D3A43-B952-45A6-99D1-F17D95FFC9B1}">
            <xm:f>'FX Card'!$F$1=1</xm:f>
            <x14:dxf>
              <numFmt numFmtId="166" formatCode="&quot;$&quot;#,##0.00"/>
            </x14:dxf>
          </x14:cfRule>
          <xm:sqref>AS613:BA614 AX615:BA615</xm:sqref>
        </x14:conditionalFormatting>
        <x14:conditionalFormatting xmlns:xm="http://schemas.microsoft.com/office/excel/2006/main">
          <x14:cfRule type="expression" priority="1301" id="{A0E1ACF8-8A48-4DF2-A533-90ACE8480520}">
            <xm:f>'FX Card'!$F$1=25</xm:f>
            <x14:dxf>
              <numFmt numFmtId="183" formatCode="\R\ #,##0.00"/>
            </x14:dxf>
          </x14:cfRule>
          <x14:cfRule type="expression" priority="1302" id="{6D3B1CF8-BDB1-4179-830B-2894C541BBC7}">
            <xm:f>'FX Card'!$F$1=24</xm:f>
            <x14:dxf>
              <numFmt numFmtId="180" formatCode="\T\W\ &quot;$&quot;\ #,##0.00"/>
            </x14:dxf>
          </x14:cfRule>
          <x14:cfRule type="expression" priority="1303" id="{AE0C35F7-B019-4F16-9804-BC7093369DFD}">
            <xm:f>'FX Card'!$F$1=23</xm:f>
            <x14:dxf>
              <numFmt numFmtId="199" formatCode="#,##0.00\ [$₺-41F]"/>
            </x14:dxf>
          </x14:cfRule>
          <x14:cfRule type="expression" priority="1304" id="{93B21301-3926-49D7-A722-74DCDA0772D6}">
            <xm:f>'FX Card'!$F$1=22</xm:f>
            <x14:dxf>
              <numFmt numFmtId="173" formatCode="\k\r\ #,##0.00"/>
            </x14:dxf>
          </x14:cfRule>
          <x14:cfRule type="expression" priority="1305" id="{F7AB6B38-FF3C-4659-92BC-321FE1436977}">
            <xm:f>'FX Card'!$F$1=21</xm:f>
            <x14:dxf>
              <numFmt numFmtId="197" formatCode="\﷼\ #,##0.000"/>
            </x14:dxf>
          </x14:cfRule>
          <x14:cfRule type="expression" priority="1306" id="{14D5732E-4AD4-4447-A9B3-83B4AADCEF9D}">
            <xm:f>'FX Card'!$F$1=20</xm:f>
            <x14:dxf>
              <numFmt numFmtId="181" formatCode="\р\у\б\ #,##0.00"/>
            </x14:dxf>
          </x14:cfRule>
          <x14:cfRule type="expression" priority="1307" id="{66709C92-D0A2-4B89-9827-F434FB6D2942}">
            <xm:f>'FX Card'!$F$1=19</xm:f>
            <x14:dxf>
              <numFmt numFmtId="196" formatCode="\M\X\ &quot;$&quot;\ #,##0.00"/>
            </x14:dxf>
          </x14:cfRule>
          <x14:cfRule type="expression" priority="1308" id="{4F2944CC-9AA4-4CCF-851E-CC75A453C980}">
            <xm:f>'FX Card'!$F$1=18</xm:f>
            <x14:dxf>
              <numFmt numFmtId="195" formatCode="[$RM-43E]#,##0.00"/>
            </x14:dxf>
          </x14:cfRule>
          <x14:cfRule type="expression" priority="1309" id="{65E00634-9A47-49AD-9E2E-FF52C23DBCD8}">
            <xm:f>'FX Card'!$F$1=17</xm:f>
            <x14:dxf>
              <numFmt numFmtId="198" formatCode="\N\Z\ &quot;$&quot;\ #,##0.00"/>
            </x14:dxf>
          </x14:cfRule>
          <x14:cfRule type="expression" priority="1310" id="{F13454FF-1765-4014-8A2F-5400B5F09194}">
            <xm:f>'FX Card'!$F$1=16</xm:f>
            <x14:dxf>
              <numFmt numFmtId="173" formatCode="\k\r\ #,##0.00"/>
            </x14:dxf>
          </x14:cfRule>
          <x14:cfRule type="expression" priority="1311" id="{6BA4A9B2-098C-4EBE-8621-3D55D1AE752F}">
            <xm:f>'FX Card'!$F$1=15</xm:f>
            <x14:dxf>
              <numFmt numFmtId="179" formatCode="[$₩-412]#,##0.00"/>
            </x14:dxf>
          </x14:cfRule>
          <x14:cfRule type="expression" priority="1312" id="{297B0C0A-244F-41F2-AA9E-939B6867A4B7}">
            <xm:f>'FX Card'!$F$1=14</xm:f>
            <x14:dxf>
              <numFmt numFmtId="178" formatCode="[$¥-411]#,##0.00"/>
            </x14:dxf>
          </x14:cfRule>
          <x14:cfRule type="expression" priority="1313" id="{751D62BB-C85E-4FE6-AA4A-0EE1686E436B}">
            <xm:f>'FX Card'!$F$1=13</xm:f>
            <x14:dxf>
              <numFmt numFmtId="206" formatCode="[$₹-445]\ #,##0.00"/>
            </x14:dxf>
          </x14:cfRule>
          <x14:cfRule type="expression" priority="1314" id="{74B21751-9CA7-4656-B04F-3E8EAC1F11AA}">
            <xm:f>'FX Card'!$F$1=12</xm:f>
            <x14:dxf>
              <numFmt numFmtId="176" formatCode="\R\p\ #,##0.00"/>
            </x14:dxf>
          </x14:cfRule>
          <x14:cfRule type="expression" priority="1315" id="{2BA3EAB2-3618-4782-91AC-0E5D2AFD99DF}">
            <xm:f>'FX Card'!$F$1=11</xm:f>
            <x14:dxf>
              <numFmt numFmtId="194" formatCode="\H\K\ &quot;$&quot;\ #,##0.00"/>
            </x14:dxf>
          </x14:cfRule>
          <x14:cfRule type="expression" priority="1316" id="{199188F6-09F6-4B40-8471-35723EE3DBFA}">
            <xm:f>'FX Card'!$F$1=10</xm:f>
            <x14:dxf>
              <numFmt numFmtId="175" formatCode="[$£-809]#,##0.00"/>
            </x14:dxf>
          </x14:cfRule>
          <x14:cfRule type="expression" priority="1317" id="{423DA6C9-B950-41D5-ACC8-517787D99D63}">
            <xm:f>'FX Card'!$F$1=9</xm:f>
            <x14:dxf>
              <numFmt numFmtId="174" formatCode="[$€-2]\ #,##0.00"/>
            </x14:dxf>
          </x14:cfRule>
          <x14:cfRule type="expression" priority="1318" id="{BEE6DF27-5CA0-47B3-87B6-F461C4F5B186}">
            <xm:f>'FX Card'!$F$1=8</xm:f>
            <x14:dxf>
              <numFmt numFmtId="173" formatCode="\k\r\ #,##0.00"/>
            </x14:dxf>
          </x14:cfRule>
          <x14:cfRule type="expression" priority="1319" id="{1678D46D-FF91-4BE4-B0CA-A7E6C08D735F}">
            <xm:f>'FX Card'!$F$1=7</xm:f>
            <x14:dxf>
              <numFmt numFmtId="172" formatCode="[$¥-804]#,##0.00"/>
            </x14:dxf>
          </x14:cfRule>
          <x14:cfRule type="expression" priority="1320" id="{2B96BA38-0AA0-4F90-981D-FB2F87C79E02}">
            <xm:f>'FX Card'!$F$1=6</xm:f>
            <x14:dxf>
              <numFmt numFmtId="171" formatCode="\F\r\ #,##0.00"/>
            </x14:dxf>
          </x14:cfRule>
          <x14:cfRule type="expression" priority="1321" id="{BBE47707-190D-4829-9CDF-2C64FA0E402E}">
            <xm:f>'FX Card'!$F$1=5</xm:f>
            <x14:dxf>
              <numFmt numFmtId="170" formatCode="\C\A\ &quot;$&quot;\ #,##0.00"/>
            </x14:dxf>
          </x14:cfRule>
          <x14:cfRule type="expression" priority="1322" id="{73C55593-82FF-46EF-8DE2-347DEFCF5EA4}">
            <xm:f>'FX Card'!$F$1=4</xm:f>
            <x14:dxf>
              <numFmt numFmtId="192" formatCode="[$R$-416]\ #,##0.00"/>
            </x14:dxf>
          </x14:cfRule>
          <x14:cfRule type="expression" priority="1323" id="{0F673169-2A9F-4F6D-9B62-2E3AA9330B35}">
            <xm:f>'FX Card'!$F$1=3</xm:f>
            <x14:dxf>
              <numFmt numFmtId="169" formatCode="\A\U\ &quot;$&quot;\ #,##0.00"/>
            </x14:dxf>
          </x14:cfRule>
          <x14:cfRule type="expression" priority="1324" id="{C23D89FE-297E-4E04-B939-B6F58654F610}">
            <xm:f>'FX Card'!$F$1=2</xm:f>
            <x14:dxf>
              <numFmt numFmtId="182" formatCode="\A\R\ &quot;$&quot;#,##0.00"/>
            </x14:dxf>
          </x14:cfRule>
          <x14:cfRule type="expression" priority="1325" id="{B136383D-04E2-4D20-AF70-1596F9FEE88A}">
            <xm:f>'FX Card'!$F$1=1</xm:f>
            <x14:dxf>
              <numFmt numFmtId="166" formatCode="&quot;$&quot;#,##0.00"/>
            </x14:dxf>
          </x14:cfRule>
          <xm:sqref>AS624:BA625 AS629:BA629 AX626 AS633:BA633 AX630</xm:sqref>
        </x14:conditionalFormatting>
        <x14:conditionalFormatting xmlns:xm="http://schemas.microsoft.com/office/excel/2006/main">
          <x14:cfRule type="expression" priority="1276" id="{C35987E8-756A-4271-A81B-2903E29EDA01}">
            <xm:f>'FX Card'!$F$1=25</xm:f>
            <x14:dxf>
              <numFmt numFmtId="183" formatCode="\R\ #,##0.00"/>
            </x14:dxf>
          </x14:cfRule>
          <x14:cfRule type="expression" priority="1277" id="{C35D5ACF-2DF0-4549-88FD-70B2B0CD9D40}">
            <xm:f>'FX Card'!$F$1=24</xm:f>
            <x14:dxf>
              <numFmt numFmtId="180" formatCode="\T\W\ &quot;$&quot;\ #,##0.00"/>
            </x14:dxf>
          </x14:cfRule>
          <x14:cfRule type="expression" priority="1278" id="{DD588CD5-7D4A-4F86-A072-1C945FBD2090}">
            <xm:f>'FX Card'!$F$1=23</xm:f>
            <x14:dxf>
              <numFmt numFmtId="199" formatCode="#,##0.00\ [$₺-41F]"/>
            </x14:dxf>
          </x14:cfRule>
          <x14:cfRule type="expression" priority="1279" id="{81BA5DD0-F868-4D2D-8CB9-3696C7E99F5D}">
            <xm:f>'FX Card'!$F$1=22</xm:f>
            <x14:dxf>
              <numFmt numFmtId="173" formatCode="\k\r\ #,##0.00"/>
            </x14:dxf>
          </x14:cfRule>
          <x14:cfRule type="expression" priority="1280" id="{56468059-6B5B-447C-9CB0-635689766C03}">
            <xm:f>'FX Card'!$F$1=21</xm:f>
            <x14:dxf>
              <numFmt numFmtId="197" formatCode="\﷼\ #,##0.000"/>
            </x14:dxf>
          </x14:cfRule>
          <x14:cfRule type="expression" priority="1281" id="{41E5AC22-34A0-4296-BCB1-338F84BD0E4E}">
            <xm:f>'FX Card'!$F$1=20</xm:f>
            <x14:dxf>
              <numFmt numFmtId="181" formatCode="\р\у\б\ #,##0.00"/>
            </x14:dxf>
          </x14:cfRule>
          <x14:cfRule type="expression" priority="1282" id="{30FBA4B4-2C7E-4804-B066-9CBD5770F4BE}">
            <xm:f>'FX Card'!$F$1=19</xm:f>
            <x14:dxf>
              <numFmt numFmtId="196" formatCode="\M\X\ &quot;$&quot;\ #,##0.00"/>
            </x14:dxf>
          </x14:cfRule>
          <x14:cfRule type="expression" priority="1283" id="{79F722A8-0CAF-4D13-A05E-FC8A56441D90}">
            <xm:f>'FX Card'!$F$1=18</xm:f>
            <x14:dxf>
              <numFmt numFmtId="195" formatCode="[$RM-43E]#,##0.00"/>
            </x14:dxf>
          </x14:cfRule>
          <x14:cfRule type="expression" priority="1284" id="{6E7D3380-0307-4990-98DB-67CC7D9DC62C}">
            <xm:f>'FX Card'!$F$1=17</xm:f>
            <x14:dxf>
              <numFmt numFmtId="198" formatCode="\N\Z\ &quot;$&quot;\ #,##0.00"/>
            </x14:dxf>
          </x14:cfRule>
          <x14:cfRule type="expression" priority="1285" id="{A2FAF9FD-1C17-448F-AB83-B53F2EC7091E}">
            <xm:f>'FX Card'!$F$1=16</xm:f>
            <x14:dxf>
              <numFmt numFmtId="173" formatCode="\k\r\ #,##0.00"/>
            </x14:dxf>
          </x14:cfRule>
          <x14:cfRule type="expression" priority="1286" id="{E4161589-835B-4B1B-BA87-6B3BD94D93CF}">
            <xm:f>'FX Card'!$F$1=15</xm:f>
            <x14:dxf>
              <numFmt numFmtId="179" formatCode="[$₩-412]#,##0.00"/>
            </x14:dxf>
          </x14:cfRule>
          <x14:cfRule type="expression" priority="1287" id="{11E77D31-D015-4160-AED4-02FC82DD3093}">
            <xm:f>'FX Card'!$F$1=14</xm:f>
            <x14:dxf>
              <numFmt numFmtId="178" formatCode="[$¥-411]#,##0.00"/>
            </x14:dxf>
          </x14:cfRule>
          <x14:cfRule type="expression" priority="1288" id="{40690C8A-DF6E-4896-94B6-A3FF14FC69F8}">
            <xm:f>'FX Card'!$F$1=13</xm:f>
            <x14:dxf>
              <numFmt numFmtId="206" formatCode="[$₹-445]\ #,##0.00"/>
            </x14:dxf>
          </x14:cfRule>
          <x14:cfRule type="expression" priority="1289" id="{0C8AC86D-EF1D-49DE-9CC0-4C9C255A298D}">
            <xm:f>'FX Card'!$F$1=12</xm:f>
            <x14:dxf>
              <numFmt numFmtId="176" formatCode="\R\p\ #,##0.00"/>
            </x14:dxf>
          </x14:cfRule>
          <x14:cfRule type="expression" priority="1290" id="{00F3D390-BF85-4743-A3FD-EE620E9B3AB4}">
            <xm:f>'FX Card'!$F$1=11</xm:f>
            <x14:dxf>
              <numFmt numFmtId="194" formatCode="\H\K\ &quot;$&quot;\ #,##0.00"/>
            </x14:dxf>
          </x14:cfRule>
          <x14:cfRule type="expression" priority="1291" id="{0E3595A6-D4CB-4EE9-801D-0D3C23E8609D}">
            <xm:f>'FX Card'!$F$1=10</xm:f>
            <x14:dxf>
              <numFmt numFmtId="175" formatCode="[$£-809]#,##0.00"/>
            </x14:dxf>
          </x14:cfRule>
          <x14:cfRule type="expression" priority="1292" id="{E475BE3D-B0DE-4EED-AA3E-A7A1A7EF7D72}">
            <xm:f>'FX Card'!$F$1=9</xm:f>
            <x14:dxf>
              <numFmt numFmtId="174" formatCode="[$€-2]\ #,##0.00"/>
            </x14:dxf>
          </x14:cfRule>
          <x14:cfRule type="expression" priority="1293" id="{F7B73C74-78AE-4762-8E47-05DE5E0EF4FF}">
            <xm:f>'FX Card'!$F$1=8</xm:f>
            <x14:dxf>
              <numFmt numFmtId="173" formatCode="\k\r\ #,##0.00"/>
            </x14:dxf>
          </x14:cfRule>
          <x14:cfRule type="expression" priority="1294" id="{326ED234-B1FA-4D3C-BD53-63792093DEC9}">
            <xm:f>'FX Card'!$F$1=7</xm:f>
            <x14:dxf>
              <numFmt numFmtId="172" formatCode="[$¥-804]#,##0.00"/>
            </x14:dxf>
          </x14:cfRule>
          <x14:cfRule type="expression" priority="1295" id="{DB4F2CAE-1473-4814-B352-984D1D7EF295}">
            <xm:f>'FX Card'!$F$1=6</xm:f>
            <x14:dxf>
              <numFmt numFmtId="171" formatCode="\F\r\ #,##0.00"/>
            </x14:dxf>
          </x14:cfRule>
          <x14:cfRule type="expression" priority="1296" id="{B3B9B257-4B28-4BED-A81E-3E66F11688C8}">
            <xm:f>'FX Card'!$F$1=5</xm:f>
            <x14:dxf>
              <numFmt numFmtId="170" formatCode="\C\A\ &quot;$&quot;\ #,##0.00"/>
            </x14:dxf>
          </x14:cfRule>
          <x14:cfRule type="expression" priority="1297" id="{3C27CD5D-3DAE-4157-81C5-CCD0FB0BDC3F}">
            <xm:f>'FX Card'!$F$1=4</xm:f>
            <x14:dxf>
              <numFmt numFmtId="192" formatCode="[$R$-416]\ #,##0.00"/>
            </x14:dxf>
          </x14:cfRule>
          <x14:cfRule type="expression" priority="1298" id="{525E1349-1CCA-4A4C-9575-BECF0959C302}">
            <xm:f>'FX Card'!$F$1=3</xm:f>
            <x14:dxf>
              <numFmt numFmtId="169" formatCode="\A\U\ &quot;$&quot;\ #,##0.00"/>
            </x14:dxf>
          </x14:cfRule>
          <x14:cfRule type="expression" priority="1299" id="{B7456A44-AEBA-4693-A42A-AB84C54AF33D}">
            <xm:f>'FX Card'!$F$1=2</xm:f>
            <x14:dxf>
              <numFmt numFmtId="182" formatCode="\A\R\ &quot;$&quot;#,##0.00"/>
            </x14:dxf>
          </x14:cfRule>
          <x14:cfRule type="expression" priority="1300" id="{0B9C87BB-583A-47AD-B0F7-2FA95CB44961}">
            <xm:f>'FX Card'!$F$1=1</xm:f>
            <x14:dxf>
              <numFmt numFmtId="166" formatCode="&quot;$&quot;#,##0.00"/>
            </x14:dxf>
          </x14:cfRule>
          <xm:sqref>AP626</xm:sqref>
        </x14:conditionalFormatting>
        <x14:conditionalFormatting xmlns:xm="http://schemas.microsoft.com/office/excel/2006/main">
          <x14:cfRule type="expression" priority="1251" id="{48D22A37-E05B-4DDB-A2F8-03C7A017BCA1}">
            <xm:f>'FX Card'!$F$1=25</xm:f>
            <x14:dxf>
              <numFmt numFmtId="183" formatCode="\R\ #,##0.00"/>
            </x14:dxf>
          </x14:cfRule>
          <x14:cfRule type="expression" priority="1252" id="{57AF39A5-6D2B-4644-9934-2C5173CCA227}">
            <xm:f>'FX Card'!$F$1=24</xm:f>
            <x14:dxf>
              <numFmt numFmtId="180" formatCode="\T\W\ &quot;$&quot;\ #,##0.00"/>
            </x14:dxf>
          </x14:cfRule>
          <x14:cfRule type="expression" priority="1253" id="{92E652D5-0C9A-4E7C-8F43-550B086B20E7}">
            <xm:f>'FX Card'!$F$1=23</xm:f>
            <x14:dxf>
              <numFmt numFmtId="199" formatCode="#,##0.00\ [$₺-41F]"/>
            </x14:dxf>
          </x14:cfRule>
          <x14:cfRule type="expression" priority="1254" id="{BF42102A-306E-45D0-876E-7B5B68E52687}">
            <xm:f>'FX Card'!$F$1=22</xm:f>
            <x14:dxf>
              <numFmt numFmtId="173" formatCode="\k\r\ #,##0.00"/>
            </x14:dxf>
          </x14:cfRule>
          <x14:cfRule type="expression" priority="1255" id="{322C893A-0013-4E4F-BA34-B589116B72B7}">
            <xm:f>'FX Card'!$F$1=21</xm:f>
            <x14:dxf>
              <numFmt numFmtId="197" formatCode="\﷼\ #,##0.000"/>
            </x14:dxf>
          </x14:cfRule>
          <x14:cfRule type="expression" priority="1256" id="{BECF89C9-76FC-44B7-B499-BD5EC2303F23}">
            <xm:f>'FX Card'!$F$1=20</xm:f>
            <x14:dxf>
              <numFmt numFmtId="181" formatCode="\р\у\б\ #,##0.00"/>
            </x14:dxf>
          </x14:cfRule>
          <x14:cfRule type="expression" priority="1257" id="{E02D57D7-9B39-4162-AA06-286125FAC70D}">
            <xm:f>'FX Card'!$F$1=19</xm:f>
            <x14:dxf>
              <numFmt numFmtId="196" formatCode="\M\X\ &quot;$&quot;\ #,##0.00"/>
            </x14:dxf>
          </x14:cfRule>
          <x14:cfRule type="expression" priority="1258" id="{A088FEEB-596A-445B-B63C-4876D11BD106}">
            <xm:f>'FX Card'!$F$1=18</xm:f>
            <x14:dxf>
              <numFmt numFmtId="195" formatCode="[$RM-43E]#,##0.00"/>
            </x14:dxf>
          </x14:cfRule>
          <x14:cfRule type="expression" priority="1259" id="{E98C8945-4081-4E42-9C4B-EB6078FBD8D9}">
            <xm:f>'FX Card'!$F$1=17</xm:f>
            <x14:dxf>
              <numFmt numFmtId="198" formatCode="\N\Z\ &quot;$&quot;\ #,##0.00"/>
            </x14:dxf>
          </x14:cfRule>
          <x14:cfRule type="expression" priority="1260" id="{D2670652-FA85-484D-91C2-FDE87FC36D2F}">
            <xm:f>'FX Card'!$F$1=16</xm:f>
            <x14:dxf>
              <numFmt numFmtId="173" formatCode="\k\r\ #,##0.00"/>
            </x14:dxf>
          </x14:cfRule>
          <x14:cfRule type="expression" priority="1261" id="{420E6778-E854-41E4-B664-711B75C97373}">
            <xm:f>'FX Card'!$F$1=15</xm:f>
            <x14:dxf>
              <numFmt numFmtId="179" formatCode="[$₩-412]#,##0.00"/>
            </x14:dxf>
          </x14:cfRule>
          <x14:cfRule type="expression" priority="1262" id="{035C6398-52AD-437E-8AF1-A5F456DBBE20}">
            <xm:f>'FX Card'!$F$1=14</xm:f>
            <x14:dxf>
              <numFmt numFmtId="178" formatCode="[$¥-411]#,##0.00"/>
            </x14:dxf>
          </x14:cfRule>
          <x14:cfRule type="expression" priority="1263" id="{F36276D7-5E6A-4DAF-9C06-4184270DFC3B}">
            <xm:f>'FX Card'!$F$1=13</xm:f>
            <x14:dxf>
              <numFmt numFmtId="206" formatCode="[$₹-445]\ #,##0.00"/>
            </x14:dxf>
          </x14:cfRule>
          <x14:cfRule type="expression" priority="1264" id="{57C2BABC-33DB-4ADC-8715-B474C0617ABD}">
            <xm:f>'FX Card'!$F$1=12</xm:f>
            <x14:dxf>
              <numFmt numFmtId="176" formatCode="\R\p\ #,##0.00"/>
            </x14:dxf>
          </x14:cfRule>
          <x14:cfRule type="expression" priority="1265" id="{4A3B0E15-BFC0-4937-8614-E96E2F1DEA74}">
            <xm:f>'FX Card'!$F$1=11</xm:f>
            <x14:dxf>
              <numFmt numFmtId="194" formatCode="\H\K\ &quot;$&quot;\ #,##0.00"/>
            </x14:dxf>
          </x14:cfRule>
          <x14:cfRule type="expression" priority="1266" id="{D3E6F7F8-56BE-4241-8657-934616DFCFD7}">
            <xm:f>'FX Card'!$F$1=10</xm:f>
            <x14:dxf>
              <numFmt numFmtId="175" formatCode="[$£-809]#,##0.00"/>
            </x14:dxf>
          </x14:cfRule>
          <x14:cfRule type="expression" priority="1267" id="{F50C333D-8B5F-4FD6-BEFE-6D0C225312EA}">
            <xm:f>'FX Card'!$F$1=9</xm:f>
            <x14:dxf>
              <numFmt numFmtId="174" formatCode="[$€-2]\ #,##0.00"/>
            </x14:dxf>
          </x14:cfRule>
          <x14:cfRule type="expression" priority="1268" id="{7BF42C2E-B301-4242-A50B-D5AAEA2CAC49}">
            <xm:f>'FX Card'!$F$1=8</xm:f>
            <x14:dxf>
              <numFmt numFmtId="173" formatCode="\k\r\ #,##0.00"/>
            </x14:dxf>
          </x14:cfRule>
          <x14:cfRule type="expression" priority="1269" id="{A343AA2E-C428-4E32-A15E-09B9887CAB67}">
            <xm:f>'FX Card'!$F$1=7</xm:f>
            <x14:dxf>
              <numFmt numFmtId="172" formatCode="[$¥-804]#,##0.00"/>
            </x14:dxf>
          </x14:cfRule>
          <x14:cfRule type="expression" priority="1270" id="{C9F4AC33-A572-46F0-B987-CC0BCC7A136A}">
            <xm:f>'FX Card'!$F$1=6</xm:f>
            <x14:dxf>
              <numFmt numFmtId="171" formatCode="\F\r\ #,##0.00"/>
            </x14:dxf>
          </x14:cfRule>
          <x14:cfRule type="expression" priority="1271" id="{5BC4B04B-96FD-4915-B165-81BF428CB758}">
            <xm:f>'FX Card'!$F$1=5</xm:f>
            <x14:dxf>
              <numFmt numFmtId="170" formatCode="\C\A\ &quot;$&quot;\ #,##0.00"/>
            </x14:dxf>
          </x14:cfRule>
          <x14:cfRule type="expression" priority="1272" id="{7B0D3A33-3947-478B-A13E-F2CAA09169FE}">
            <xm:f>'FX Card'!$F$1=4</xm:f>
            <x14:dxf>
              <numFmt numFmtId="192" formatCode="[$R$-416]\ #,##0.00"/>
            </x14:dxf>
          </x14:cfRule>
          <x14:cfRule type="expression" priority="1273" id="{2480A97B-D1B7-4742-A81D-FBAABEAFEEC9}">
            <xm:f>'FX Card'!$F$1=3</xm:f>
            <x14:dxf>
              <numFmt numFmtId="169" formatCode="\A\U\ &quot;$&quot;\ #,##0.00"/>
            </x14:dxf>
          </x14:cfRule>
          <x14:cfRule type="expression" priority="1274" id="{FBDF5EBF-29B5-4CFC-B195-1036F62A195D}">
            <xm:f>'FX Card'!$F$1=2</xm:f>
            <x14:dxf>
              <numFmt numFmtId="182" formatCode="\A\R\ &quot;$&quot;#,##0.00"/>
            </x14:dxf>
          </x14:cfRule>
          <x14:cfRule type="expression" priority="1275" id="{AB877106-700F-4759-9B09-93CAF2F533CC}">
            <xm:f>'FX Card'!$F$1=1</xm:f>
            <x14:dxf>
              <numFmt numFmtId="166" formatCode="&quot;$&quot;#,##0.00"/>
            </x14:dxf>
          </x14:cfRule>
          <xm:sqref>AX631:BA632</xm:sqref>
        </x14:conditionalFormatting>
        <x14:conditionalFormatting xmlns:xm="http://schemas.microsoft.com/office/excel/2006/main">
          <x14:cfRule type="expression" priority="1226" id="{B13E6C21-A30E-4DAA-A29F-F701538872DC}">
            <xm:f>'FX Card'!$F$1=25</xm:f>
            <x14:dxf>
              <numFmt numFmtId="183" formatCode="\R\ #,##0.00"/>
            </x14:dxf>
          </x14:cfRule>
          <x14:cfRule type="expression" priority="1227" id="{BADEE774-3C6A-4FC4-90D3-6527062309DA}">
            <xm:f>'FX Card'!$F$1=24</xm:f>
            <x14:dxf>
              <numFmt numFmtId="180" formatCode="\T\W\ &quot;$&quot;\ #,##0.00"/>
            </x14:dxf>
          </x14:cfRule>
          <x14:cfRule type="expression" priority="1228" id="{CA2135AC-3A81-457E-81C9-B0BBBBF16406}">
            <xm:f>'FX Card'!$F$1=23</xm:f>
            <x14:dxf>
              <numFmt numFmtId="199" formatCode="#,##0.00\ [$₺-41F]"/>
            </x14:dxf>
          </x14:cfRule>
          <x14:cfRule type="expression" priority="1229" id="{12CD9786-8D40-4FBA-813A-B042A4D3A141}">
            <xm:f>'FX Card'!$F$1=22</xm:f>
            <x14:dxf>
              <numFmt numFmtId="173" formatCode="\k\r\ #,##0.00"/>
            </x14:dxf>
          </x14:cfRule>
          <x14:cfRule type="expression" priority="1230" id="{7A0FD186-DF7A-4669-92CE-75361FCCEFF4}">
            <xm:f>'FX Card'!$F$1=21</xm:f>
            <x14:dxf>
              <numFmt numFmtId="197" formatCode="\﷼\ #,##0.000"/>
            </x14:dxf>
          </x14:cfRule>
          <x14:cfRule type="expression" priority="1231" id="{BA00BFC5-98FB-4D6C-A762-3D11962FAB8A}">
            <xm:f>'FX Card'!$F$1=20</xm:f>
            <x14:dxf>
              <numFmt numFmtId="181" formatCode="\р\у\б\ #,##0.00"/>
            </x14:dxf>
          </x14:cfRule>
          <x14:cfRule type="expression" priority="1232" id="{3C5D221D-9BA3-4ED2-8617-776B0B70D9DE}">
            <xm:f>'FX Card'!$F$1=19</xm:f>
            <x14:dxf>
              <numFmt numFmtId="196" formatCode="\M\X\ &quot;$&quot;\ #,##0.00"/>
            </x14:dxf>
          </x14:cfRule>
          <x14:cfRule type="expression" priority="1233" id="{DAA64A19-6B1E-433D-9F22-70A3ED7AF302}">
            <xm:f>'FX Card'!$F$1=18</xm:f>
            <x14:dxf>
              <numFmt numFmtId="195" formatCode="[$RM-43E]#,##0.00"/>
            </x14:dxf>
          </x14:cfRule>
          <x14:cfRule type="expression" priority="1234" id="{B85D0D86-76BF-469A-AFDF-87D683B282EA}">
            <xm:f>'FX Card'!$F$1=17</xm:f>
            <x14:dxf>
              <numFmt numFmtId="198" formatCode="\N\Z\ &quot;$&quot;\ #,##0.00"/>
            </x14:dxf>
          </x14:cfRule>
          <x14:cfRule type="expression" priority="1235" id="{E7400F7C-55E3-4925-9A4B-05C72C8E1A6C}">
            <xm:f>'FX Card'!$F$1=16</xm:f>
            <x14:dxf>
              <numFmt numFmtId="173" formatCode="\k\r\ #,##0.00"/>
            </x14:dxf>
          </x14:cfRule>
          <x14:cfRule type="expression" priority="1236" id="{8680ABB8-0BA1-43BF-ACE1-E3DACFBE1734}">
            <xm:f>'FX Card'!$F$1=15</xm:f>
            <x14:dxf>
              <numFmt numFmtId="179" formatCode="[$₩-412]#,##0.00"/>
            </x14:dxf>
          </x14:cfRule>
          <x14:cfRule type="expression" priority="1237" id="{7424FB49-9842-4962-ABAD-2E7A0A7C9C50}">
            <xm:f>'FX Card'!$F$1=14</xm:f>
            <x14:dxf>
              <numFmt numFmtId="178" formatCode="[$¥-411]#,##0.00"/>
            </x14:dxf>
          </x14:cfRule>
          <x14:cfRule type="expression" priority="1238" id="{F22515B7-27E3-4F96-81A1-2906842F6184}">
            <xm:f>'FX Card'!$F$1=13</xm:f>
            <x14:dxf>
              <numFmt numFmtId="206" formatCode="[$₹-445]\ #,##0.00"/>
            </x14:dxf>
          </x14:cfRule>
          <x14:cfRule type="expression" priority="1239" id="{F1AFEB70-B7AF-4E40-A460-D7123616D851}">
            <xm:f>'FX Card'!$F$1=12</xm:f>
            <x14:dxf>
              <numFmt numFmtId="176" formatCode="\R\p\ #,##0.00"/>
            </x14:dxf>
          </x14:cfRule>
          <x14:cfRule type="expression" priority="1240" id="{98EA5D2A-D10F-4241-B95D-54B1F50B8674}">
            <xm:f>'FX Card'!$F$1=11</xm:f>
            <x14:dxf>
              <numFmt numFmtId="194" formatCode="\H\K\ &quot;$&quot;\ #,##0.00"/>
            </x14:dxf>
          </x14:cfRule>
          <x14:cfRule type="expression" priority="1241" id="{40875442-FD68-4451-B044-B45386D15794}">
            <xm:f>'FX Card'!$F$1=10</xm:f>
            <x14:dxf>
              <numFmt numFmtId="175" formatCode="[$£-809]#,##0.00"/>
            </x14:dxf>
          </x14:cfRule>
          <x14:cfRule type="expression" priority="1242" id="{4D143D0B-79F8-431F-9C87-23741408C70A}">
            <xm:f>'FX Card'!$F$1=9</xm:f>
            <x14:dxf>
              <numFmt numFmtId="174" formatCode="[$€-2]\ #,##0.00"/>
            </x14:dxf>
          </x14:cfRule>
          <x14:cfRule type="expression" priority="1243" id="{98958446-4AA2-4A3D-BC6C-5ECEC66B574B}">
            <xm:f>'FX Card'!$F$1=8</xm:f>
            <x14:dxf>
              <numFmt numFmtId="173" formatCode="\k\r\ #,##0.00"/>
            </x14:dxf>
          </x14:cfRule>
          <x14:cfRule type="expression" priority="1244" id="{62AE5ED2-E146-4E0A-946F-403D407420EE}">
            <xm:f>'FX Card'!$F$1=7</xm:f>
            <x14:dxf>
              <numFmt numFmtId="172" formatCode="[$¥-804]#,##0.00"/>
            </x14:dxf>
          </x14:cfRule>
          <x14:cfRule type="expression" priority="1245" id="{AE67D73E-9455-402E-BE30-9F8CE8F2810E}">
            <xm:f>'FX Card'!$F$1=6</xm:f>
            <x14:dxf>
              <numFmt numFmtId="171" formatCode="\F\r\ #,##0.00"/>
            </x14:dxf>
          </x14:cfRule>
          <x14:cfRule type="expression" priority="1246" id="{F4805468-E484-428F-976B-BC5310C0FCE6}">
            <xm:f>'FX Card'!$F$1=5</xm:f>
            <x14:dxf>
              <numFmt numFmtId="170" formatCode="\C\A\ &quot;$&quot;\ #,##0.00"/>
            </x14:dxf>
          </x14:cfRule>
          <x14:cfRule type="expression" priority="1247" id="{049EBE00-BEF9-4FDE-B432-D2AFE972D035}">
            <xm:f>'FX Card'!$F$1=4</xm:f>
            <x14:dxf>
              <numFmt numFmtId="192" formatCode="[$R$-416]\ #,##0.00"/>
            </x14:dxf>
          </x14:cfRule>
          <x14:cfRule type="expression" priority="1248" id="{65DFF001-0222-4311-AFEF-AEB1F9E83F98}">
            <xm:f>'FX Card'!$F$1=3</xm:f>
            <x14:dxf>
              <numFmt numFmtId="169" formatCode="\A\U\ &quot;$&quot;\ #,##0.00"/>
            </x14:dxf>
          </x14:cfRule>
          <x14:cfRule type="expression" priority="1249" id="{ABA41924-6B53-4FE7-ACD5-9270D3DAFCF5}">
            <xm:f>'FX Card'!$F$1=2</xm:f>
            <x14:dxf>
              <numFmt numFmtId="182" formatCode="\A\R\ &quot;$&quot;#,##0.00"/>
            </x14:dxf>
          </x14:cfRule>
          <x14:cfRule type="expression" priority="1250" id="{9F761C0C-E047-4F15-9BBF-0DF86F354FEA}">
            <xm:f>'FX Card'!$F$1=1</xm:f>
            <x14:dxf>
              <numFmt numFmtId="166" formatCode="&quot;$&quot;#,##0.00"/>
            </x14:dxf>
          </x14:cfRule>
          <xm:sqref>AS627:BA627 AX628</xm:sqref>
        </x14:conditionalFormatting>
        <x14:conditionalFormatting xmlns:xm="http://schemas.microsoft.com/office/excel/2006/main">
          <x14:cfRule type="expression" priority="1176" id="{7F4029D2-6563-4B27-AE60-F52F8D85460A}">
            <xm:f>'FX Card'!$F$1=25</xm:f>
            <x14:dxf>
              <numFmt numFmtId="183" formatCode="\R\ #,##0.00"/>
            </x14:dxf>
          </x14:cfRule>
          <x14:cfRule type="expression" priority="1177" id="{8CB59A00-BE3A-4D0C-948E-F8D14893B939}">
            <xm:f>'FX Card'!$F$1=24</xm:f>
            <x14:dxf>
              <numFmt numFmtId="180" formatCode="\T\W\ &quot;$&quot;\ #,##0.00"/>
            </x14:dxf>
          </x14:cfRule>
          <x14:cfRule type="expression" priority="1178" id="{53F964BC-C89E-4798-A685-642770E178FF}">
            <xm:f>'FX Card'!$F$1=23</xm:f>
            <x14:dxf>
              <numFmt numFmtId="199" formatCode="#,##0.00\ [$₺-41F]"/>
            </x14:dxf>
          </x14:cfRule>
          <x14:cfRule type="expression" priority="1179" id="{8F05B7F6-A54C-4738-BF55-17D039EDD806}">
            <xm:f>'FX Card'!$F$1=22</xm:f>
            <x14:dxf>
              <numFmt numFmtId="173" formatCode="\k\r\ #,##0.00"/>
            </x14:dxf>
          </x14:cfRule>
          <x14:cfRule type="expression" priority="1180" id="{9EE695D6-FA4C-4271-97A0-7D784E5B4C31}">
            <xm:f>'FX Card'!$F$1=21</xm:f>
            <x14:dxf>
              <numFmt numFmtId="197" formatCode="\﷼\ #,##0.000"/>
            </x14:dxf>
          </x14:cfRule>
          <x14:cfRule type="expression" priority="1181" id="{B292797F-A401-447D-ADE5-C90E5DA618D6}">
            <xm:f>'FX Card'!$F$1=20</xm:f>
            <x14:dxf>
              <numFmt numFmtId="181" formatCode="\р\у\б\ #,##0.00"/>
            </x14:dxf>
          </x14:cfRule>
          <x14:cfRule type="expression" priority="1182" id="{FB028321-BC3D-4F70-9E3F-C0465D0CE0EA}">
            <xm:f>'FX Card'!$F$1=19</xm:f>
            <x14:dxf>
              <numFmt numFmtId="196" formatCode="\M\X\ &quot;$&quot;\ #,##0.00"/>
            </x14:dxf>
          </x14:cfRule>
          <x14:cfRule type="expression" priority="1183" id="{ADEC1177-6572-48A5-A60B-6D04075B9DEF}">
            <xm:f>'FX Card'!$F$1=18</xm:f>
            <x14:dxf>
              <numFmt numFmtId="195" formatCode="[$RM-43E]#,##0.00"/>
            </x14:dxf>
          </x14:cfRule>
          <x14:cfRule type="expression" priority="1184" id="{E58E5DEA-552C-4DB2-9C0C-C292CA9BCC5B}">
            <xm:f>'FX Card'!$F$1=17</xm:f>
            <x14:dxf>
              <numFmt numFmtId="198" formatCode="\N\Z\ &quot;$&quot;\ #,##0.00"/>
            </x14:dxf>
          </x14:cfRule>
          <x14:cfRule type="expression" priority="1185" id="{BF2203DF-8BC4-4FE9-8BB8-37AD86FB8062}">
            <xm:f>'FX Card'!$F$1=16</xm:f>
            <x14:dxf>
              <numFmt numFmtId="173" formatCode="\k\r\ #,##0.00"/>
            </x14:dxf>
          </x14:cfRule>
          <x14:cfRule type="expression" priority="1186" id="{8CE413A8-795B-4646-98D7-2BE99666FA37}">
            <xm:f>'FX Card'!$F$1=15</xm:f>
            <x14:dxf>
              <numFmt numFmtId="179" formatCode="[$₩-412]#,##0.00"/>
            </x14:dxf>
          </x14:cfRule>
          <x14:cfRule type="expression" priority="1187" id="{641D07EA-97BA-492E-9608-5245B39789F6}">
            <xm:f>'FX Card'!$F$1=14</xm:f>
            <x14:dxf>
              <numFmt numFmtId="178" formatCode="[$¥-411]#,##0.00"/>
            </x14:dxf>
          </x14:cfRule>
          <x14:cfRule type="expression" priority="1188" id="{FB0C7E89-26DE-4165-ADF6-FE35EE87508C}">
            <xm:f>'FX Card'!$F$1=13</xm:f>
            <x14:dxf>
              <numFmt numFmtId="206" formatCode="[$₹-445]\ #,##0.00"/>
            </x14:dxf>
          </x14:cfRule>
          <x14:cfRule type="expression" priority="1189" id="{E2B37E10-F826-4102-856B-DCBBEC45F33C}">
            <xm:f>'FX Card'!$F$1=12</xm:f>
            <x14:dxf>
              <numFmt numFmtId="176" formatCode="\R\p\ #,##0.00"/>
            </x14:dxf>
          </x14:cfRule>
          <x14:cfRule type="expression" priority="1190" id="{4481BD3B-4754-427C-AD3B-A24756D243B6}">
            <xm:f>'FX Card'!$F$1=11</xm:f>
            <x14:dxf>
              <numFmt numFmtId="194" formatCode="\H\K\ &quot;$&quot;\ #,##0.00"/>
            </x14:dxf>
          </x14:cfRule>
          <x14:cfRule type="expression" priority="1191" id="{CBA226B9-9EAA-451D-A13E-4494422BCFCB}">
            <xm:f>'FX Card'!$F$1=10</xm:f>
            <x14:dxf>
              <numFmt numFmtId="175" formatCode="[$£-809]#,##0.00"/>
            </x14:dxf>
          </x14:cfRule>
          <x14:cfRule type="expression" priority="1192" id="{6D7929B6-C1E0-4CEA-B23F-B24D06610EB3}">
            <xm:f>'FX Card'!$F$1=9</xm:f>
            <x14:dxf>
              <numFmt numFmtId="174" formatCode="[$€-2]\ #,##0.00"/>
            </x14:dxf>
          </x14:cfRule>
          <x14:cfRule type="expression" priority="1193" id="{CBE5E25F-3196-4387-86F0-00C9C3BCD478}">
            <xm:f>'FX Card'!$F$1=8</xm:f>
            <x14:dxf>
              <numFmt numFmtId="173" formatCode="\k\r\ #,##0.00"/>
            </x14:dxf>
          </x14:cfRule>
          <x14:cfRule type="expression" priority="1194" id="{C50D6847-0E4E-45D8-97D1-3FD061346CD4}">
            <xm:f>'FX Card'!$F$1=7</xm:f>
            <x14:dxf>
              <numFmt numFmtId="172" formatCode="[$¥-804]#,##0.00"/>
            </x14:dxf>
          </x14:cfRule>
          <x14:cfRule type="expression" priority="1195" id="{72DDE222-5CF4-4F61-9D75-3DA9ECEAC92E}">
            <xm:f>'FX Card'!$F$1=6</xm:f>
            <x14:dxf>
              <numFmt numFmtId="171" formatCode="\F\r\ #,##0.00"/>
            </x14:dxf>
          </x14:cfRule>
          <x14:cfRule type="expression" priority="1196" id="{156A3D99-70B2-4CCA-94A7-AD3FC9F932E6}">
            <xm:f>'FX Card'!$F$1=5</xm:f>
            <x14:dxf>
              <numFmt numFmtId="170" formatCode="\C\A\ &quot;$&quot;\ #,##0.00"/>
            </x14:dxf>
          </x14:cfRule>
          <x14:cfRule type="expression" priority="1197" id="{B77F7718-2512-4A49-B4AA-ED65D3273B2B}">
            <xm:f>'FX Card'!$F$1=4</xm:f>
            <x14:dxf>
              <numFmt numFmtId="192" formatCode="[$R$-416]\ #,##0.00"/>
            </x14:dxf>
          </x14:cfRule>
          <x14:cfRule type="expression" priority="1198" id="{B9B234EC-7760-452B-ABFC-CCAFF689FEC0}">
            <xm:f>'FX Card'!$F$1=3</xm:f>
            <x14:dxf>
              <numFmt numFmtId="169" formatCode="\A\U\ &quot;$&quot;\ #,##0.00"/>
            </x14:dxf>
          </x14:cfRule>
          <x14:cfRule type="expression" priority="1199" id="{05351902-5F92-42AD-AB7B-C0BBB6F07720}">
            <xm:f>'FX Card'!$F$1=2</xm:f>
            <x14:dxf>
              <numFmt numFmtId="182" formatCode="\A\R\ &quot;$&quot;#,##0.00"/>
            </x14:dxf>
          </x14:cfRule>
          <x14:cfRule type="expression" priority="1200" id="{C53ED37D-D719-462B-94A3-D418B5C8CA07}">
            <xm:f>'FX Card'!$F$1=1</xm:f>
            <x14:dxf>
              <numFmt numFmtId="166" formatCode="&quot;$&quot;#,##0.00"/>
            </x14:dxf>
          </x14:cfRule>
          <xm:sqref>AP630</xm:sqref>
        </x14:conditionalFormatting>
        <x14:conditionalFormatting xmlns:xm="http://schemas.microsoft.com/office/excel/2006/main">
          <x14:cfRule type="expression" priority="1151" id="{7A81E9B9-FEB8-4992-A963-516B72C51892}">
            <xm:f>'FX Card'!$F$1=25</xm:f>
            <x14:dxf>
              <numFmt numFmtId="183" formatCode="\R\ #,##0.00"/>
            </x14:dxf>
          </x14:cfRule>
          <x14:cfRule type="expression" priority="1152" id="{0BCFAF43-E3CB-4F7F-8982-90ADE681DDEF}">
            <xm:f>'FX Card'!$F$1=24</xm:f>
            <x14:dxf>
              <numFmt numFmtId="180" formatCode="\T\W\ &quot;$&quot;\ #,##0.00"/>
            </x14:dxf>
          </x14:cfRule>
          <x14:cfRule type="expression" priority="1153" id="{956907C7-BF3C-4123-B93C-E4F0985A1D81}">
            <xm:f>'FX Card'!$F$1=23</xm:f>
            <x14:dxf>
              <numFmt numFmtId="199" formatCode="#,##0.00\ [$₺-41F]"/>
            </x14:dxf>
          </x14:cfRule>
          <x14:cfRule type="expression" priority="1154" id="{C59614CE-67FE-48A7-92A1-2504BE871BDA}">
            <xm:f>'FX Card'!$F$1=22</xm:f>
            <x14:dxf>
              <numFmt numFmtId="173" formatCode="\k\r\ #,##0.00"/>
            </x14:dxf>
          </x14:cfRule>
          <x14:cfRule type="expression" priority="1155" id="{27AB575D-3E3C-4F7A-AB80-D76CBB58CCE2}">
            <xm:f>'FX Card'!$F$1=21</xm:f>
            <x14:dxf>
              <numFmt numFmtId="197" formatCode="\﷼\ #,##0.000"/>
            </x14:dxf>
          </x14:cfRule>
          <x14:cfRule type="expression" priority="1156" id="{C2AA2BB5-8E47-48A5-9CFB-D45849A4B29D}">
            <xm:f>'FX Card'!$F$1=20</xm:f>
            <x14:dxf>
              <numFmt numFmtId="181" formatCode="\р\у\б\ #,##0.00"/>
            </x14:dxf>
          </x14:cfRule>
          <x14:cfRule type="expression" priority="1157" id="{0166065F-B199-44F1-A51F-AFAC7CB68F28}">
            <xm:f>'FX Card'!$F$1=19</xm:f>
            <x14:dxf>
              <numFmt numFmtId="196" formatCode="\M\X\ &quot;$&quot;\ #,##0.00"/>
            </x14:dxf>
          </x14:cfRule>
          <x14:cfRule type="expression" priority="1158" id="{04D96C1C-E6E6-4244-BACA-7614B2AC896D}">
            <xm:f>'FX Card'!$F$1=18</xm:f>
            <x14:dxf>
              <numFmt numFmtId="195" formatCode="[$RM-43E]#,##0.00"/>
            </x14:dxf>
          </x14:cfRule>
          <x14:cfRule type="expression" priority="1159" id="{7E8ECD19-9C0B-4113-BE15-FAED8165B361}">
            <xm:f>'FX Card'!$F$1=17</xm:f>
            <x14:dxf>
              <numFmt numFmtId="198" formatCode="\N\Z\ &quot;$&quot;\ #,##0.00"/>
            </x14:dxf>
          </x14:cfRule>
          <x14:cfRule type="expression" priority="1160" id="{8E5C76B6-1EEA-4A2F-AC23-BEF84171EE3B}">
            <xm:f>'FX Card'!$F$1=16</xm:f>
            <x14:dxf>
              <numFmt numFmtId="173" formatCode="\k\r\ #,##0.00"/>
            </x14:dxf>
          </x14:cfRule>
          <x14:cfRule type="expression" priority="1161" id="{58D63DC6-4F68-47FF-BC7C-72904174897D}">
            <xm:f>'FX Card'!$F$1=15</xm:f>
            <x14:dxf>
              <numFmt numFmtId="179" formatCode="[$₩-412]#,##0.00"/>
            </x14:dxf>
          </x14:cfRule>
          <x14:cfRule type="expression" priority="1162" id="{86B23BBE-B9D3-4020-A10B-219A45D45660}">
            <xm:f>'FX Card'!$F$1=14</xm:f>
            <x14:dxf>
              <numFmt numFmtId="178" formatCode="[$¥-411]#,##0.00"/>
            </x14:dxf>
          </x14:cfRule>
          <x14:cfRule type="expression" priority="1163" id="{010E2ED8-E46E-4A86-AAD5-6A60194907A7}">
            <xm:f>'FX Card'!$F$1=13</xm:f>
            <x14:dxf>
              <numFmt numFmtId="206" formatCode="[$₹-445]\ #,##0.00"/>
            </x14:dxf>
          </x14:cfRule>
          <x14:cfRule type="expression" priority="1164" id="{11F5576F-E75B-41DE-AE2F-827DB79BF3B5}">
            <xm:f>'FX Card'!$F$1=12</xm:f>
            <x14:dxf>
              <numFmt numFmtId="176" formatCode="\R\p\ #,##0.00"/>
            </x14:dxf>
          </x14:cfRule>
          <x14:cfRule type="expression" priority="1165" id="{1B4AC0B0-8CB0-4621-8A48-370F448425C4}">
            <xm:f>'FX Card'!$F$1=11</xm:f>
            <x14:dxf>
              <numFmt numFmtId="194" formatCode="\H\K\ &quot;$&quot;\ #,##0.00"/>
            </x14:dxf>
          </x14:cfRule>
          <x14:cfRule type="expression" priority="1166" id="{B6E1DD27-683A-4861-9ADD-E15A66046A4D}">
            <xm:f>'FX Card'!$F$1=10</xm:f>
            <x14:dxf>
              <numFmt numFmtId="175" formatCode="[$£-809]#,##0.00"/>
            </x14:dxf>
          </x14:cfRule>
          <x14:cfRule type="expression" priority="1167" id="{C1B94173-223D-423D-806A-0ACFF55BD219}">
            <xm:f>'FX Card'!$F$1=9</xm:f>
            <x14:dxf>
              <numFmt numFmtId="174" formatCode="[$€-2]\ #,##0.00"/>
            </x14:dxf>
          </x14:cfRule>
          <x14:cfRule type="expression" priority="1168" id="{8FCB14B0-6A2B-48D6-AD64-6E66C28E5EA9}">
            <xm:f>'FX Card'!$F$1=8</xm:f>
            <x14:dxf>
              <numFmt numFmtId="173" formatCode="\k\r\ #,##0.00"/>
            </x14:dxf>
          </x14:cfRule>
          <x14:cfRule type="expression" priority="1169" id="{E7EA5BF6-0C82-4733-B3A4-472E298679B2}">
            <xm:f>'FX Card'!$F$1=7</xm:f>
            <x14:dxf>
              <numFmt numFmtId="172" formatCode="[$¥-804]#,##0.00"/>
            </x14:dxf>
          </x14:cfRule>
          <x14:cfRule type="expression" priority="1170" id="{51610B11-2BF3-4ADA-BE88-09E1D524448D}">
            <xm:f>'FX Card'!$F$1=6</xm:f>
            <x14:dxf>
              <numFmt numFmtId="171" formatCode="\F\r\ #,##0.00"/>
            </x14:dxf>
          </x14:cfRule>
          <x14:cfRule type="expression" priority="1171" id="{32E873BD-7FA6-4934-90F7-58D5734460CD}">
            <xm:f>'FX Card'!$F$1=5</xm:f>
            <x14:dxf>
              <numFmt numFmtId="170" formatCode="\C\A\ &quot;$&quot;\ #,##0.00"/>
            </x14:dxf>
          </x14:cfRule>
          <x14:cfRule type="expression" priority="1172" id="{05E7B9A3-A369-4173-8C13-4FA8CF1F3BD9}">
            <xm:f>'FX Card'!$F$1=4</xm:f>
            <x14:dxf>
              <numFmt numFmtId="192" formatCode="[$R$-416]\ #,##0.00"/>
            </x14:dxf>
          </x14:cfRule>
          <x14:cfRule type="expression" priority="1173" id="{1C37248F-5B08-4950-9F19-F40E7D9823C5}">
            <xm:f>'FX Card'!$F$1=3</xm:f>
            <x14:dxf>
              <numFmt numFmtId="169" formatCode="\A\U\ &quot;$&quot;\ #,##0.00"/>
            </x14:dxf>
          </x14:cfRule>
          <x14:cfRule type="expression" priority="1174" id="{AC4C0FB0-3F04-444F-B43C-D858A0A8A089}">
            <xm:f>'FX Card'!$F$1=2</xm:f>
            <x14:dxf>
              <numFmt numFmtId="182" formatCode="\A\R\ &quot;$&quot;#,##0.00"/>
            </x14:dxf>
          </x14:cfRule>
          <x14:cfRule type="expression" priority="1175" id="{6064CEA4-FED9-4F23-BA28-B66FD3DAAAD4}">
            <xm:f>'FX Card'!$F$1=1</xm:f>
            <x14:dxf>
              <numFmt numFmtId="166" formatCode="&quot;$&quot;#,##0.00"/>
            </x14:dxf>
          </x14:cfRule>
          <xm:sqref>AC312:AG312 AX315:BA315 AS308:BA313</xm:sqref>
        </x14:conditionalFormatting>
        <x14:conditionalFormatting xmlns:xm="http://schemas.microsoft.com/office/excel/2006/main">
          <x14:cfRule type="expression" priority="1051" id="{5F406905-EBA1-4C2B-9794-B9939E04522A}">
            <xm:f>'FX Card'!$F$1=25</xm:f>
            <x14:dxf>
              <numFmt numFmtId="183" formatCode="\R\ #,##0.00"/>
            </x14:dxf>
          </x14:cfRule>
          <x14:cfRule type="expression" priority="1052" id="{F9CDC427-67D4-488F-8EE9-9D0936C975EF}">
            <xm:f>'FX Card'!$F$1=24</xm:f>
            <x14:dxf>
              <numFmt numFmtId="180" formatCode="\T\W\ &quot;$&quot;\ #,##0.00"/>
            </x14:dxf>
          </x14:cfRule>
          <x14:cfRule type="expression" priority="1053" id="{A6EF50F7-7A28-4E36-B6C6-9AACCC35F2D9}">
            <xm:f>'FX Card'!$F$1=23</xm:f>
            <x14:dxf>
              <numFmt numFmtId="199" formatCode="#,##0.00\ [$₺-41F]"/>
            </x14:dxf>
          </x14:cfRule>
          <x14:cfRule type="expression" priority="1054" id="{3A4426AF-BE54-4B38-9309-F1833057001C}">
            <xm:f>'FX Card'!$F$1=22</xm:f>
            <x14:dxf>
              <numFmt numFmtId="173" formatCode="\k\r\ #,##0.00"/>
            </x14:dxf>
          </x14:cfRule>
          <x14:cfRule type="expression" priority="1055" id="{7919663A-E7E7-45B0-BC76-26F2D9BFD536}">
            <xm:f>'FX Card'!$F$1=21</xm:f>
            <x14:dxf>
              <numFmt numFmtId="197" formatCode="\﷼\ #,##0.000"/>
            </x14:dxf>
          </x14:cfRule>
          <x14:cfRule type="expression" priority="1056" id="{049913B9-A7B4-4C2F-A737-049F24880558}">
            <xm:f>'FX Card'!$F$1=20</xm:f>
            <x14:dxf>
              <numFmt numFmtId="181" formatCode="\р\у\б\ #,##0.00"/>
            </x14:dxf>
          </x14:cfRule>
          <x14:cfRule type="expression" priority="1057" id="{483BCE22-50BA-4E33-93FB-77369D3A40B4}">
            <xm:f>'FX Card'!$F$1=19</xm:f>
            <x14:dxf>
              <numFmt numFmtId="196" formatCode="\M\X\ &quot;$&quot;\ #,##0.00"/>
            </x14:dxf>
          </x14:cfRule>
          <x14:cfRule type="expression" priority="1058" id="{EBD56E1A-2A3B-48F8-8F6F-F623328C110A}">
            <xm:f>'FX Card'!$F$1=18</xm:f>
            <x14:dxf>
              <numFmt numFmtId="195" formatCode="[$RM-43E]#,##0.00"/>
            </x14:dxf>
          </x14:cfRule>
          <x14:cfRule type="expression" priority="1059" id="{715B07FD-B387-48E0-99FF-4D3919281822}">
            <xm:f>'FX Card'!$F$1=17</xm:f>
            <x14:dxf>
              <numFmt numFmtId="198" formatCode="\N\Z\ &quot;$&quot;\ #,##0.00"/>
            </x14:dxf>
          </x14:cfRule>
          <x14:cfRule type="expression" priority="1060" id="{C928827D-D80C-4DB5-895D-697287EDFE73}">
            <xm:f>'FX Card'!$F$1=16</xm:f>
            <x14:dxf>
              <numFmt numFmtId="173" formatCode="\k\r\ #,##0.00"/>
            </x14:dxf>
          </x14:cfRule>
          <x14:cfRule type="expression" priority="1061" id="{4847A9CE-CE90-44B7-9763-C3F5BA586868}">
            <xm:f>'FX Card'!$F$1=15</xm:f>
            <x14:dxf>
              <numFmt numFmtId="179" formatCode="[$₩-412]#,##0.00"/>
            </x14:dxf>
          </x14:cfRule>
          <x14:cfRule type="expression" priority="1062" id="{7DDF2530-54F2-42BD-B6EE-6EB1D92F8243}">
            <xm:f>'FX Card'!$F$1=14</xm:f>
            <x14:dxf>
              <numFmt numFmtId="178" formatCode="[$¥-411]#,##0.00"/>
            </x14:dxf>
          </x14:cfRule>
          <x14:cfRule type="expression" priority="1063" id="{F5F37AF0-C867-45BD-B8BA-B0D6CAD6B602}">
            <xm:f>'FX Card'!$F$1=13</xm:f>
            <x14:dxf>
              <numFmt numFmtId="206" formatCode="[$₹-445]\ #,##0.00"/>
            </x14:dxf>
          </x14:cfRule>
          <x14:cfRule type="expression" priority="1064" id="{37411557-11E3-442A-B667-325552C9ADF8}">
            <xm:f>'FX Card'!$F$1=12</xm:f>
            <x14:dxf>
              <numFmt numFmtId="176" formatCode="\R\p\ #,##0.00"/>
            </x14:dxf>
          </x14:cfRule>
          <x14:cfRule type="expression" priority="1065" id="{13D3669B-0F48-4784-B89A-406E94C03894}">
            <xm:f>'FX Card'!$F$1=11</xm:f>
            <x14:dxf>
              <numFmt numFmtId="194" formatCode="\H\K\ &quot;$&quot;\ #,##0.00"/>
            </x14:dxf>
          </x14:cfRule>
          <x14:cfRule type="expression" priority="1066" id="{1625908F-3132-4F7B-B725-CF8F4594E36E}">
            <xm:f>'FX Card'!$F$1=10</xm:f>
            <x14:dxf>
              <numFmt numFmtId="175" formatCode="[$£-809]#,##0.00"/>
            </x14:dxf>
          </x14:cfRule>
          <x14:cfRule type="expression" priority="1067" id="{CCCDF0B9-D4C9-48D2-A820-AF7C4240095E}">
            <xm:f>'FX Card'!$F$1=9</xm:f>
            <x14:dxf>
              <numFmt numFmtId="174" formatCode="[$€-2]\ #,##0.00"/>
            </x14:dxf>
          </x14:cfRule>
          <x14:cfRule type="expression" priority="1068" id="{D6748962-F33E-4B81-AD6F-512B82F03004}">
            <xm:f>'FX Card'!$F$1=8</xm:f>
            <x14:dxf>
              <numFmt numFmtId="173" formatCode="\k\r\ #,##0.00"/>
            </x14:dxf>
          </x14:cfRule>
          <x14:cfRule type="expression" priority="1069" id="{F67E5E9D-95CA-4082-AF3A-1D5A1A54CA1C}">
            <xm:f>'FX Card'!$F$1=7</xm:f>
            <x14:dxf>
              <numFmt numFmtId="172" formatCode="[$¥-804]#,##0.00"/>
            </x14:dxf>
          </x14:cfRule>
          <x14:cfRule type="expression" priority="1070" id="{6672A1BF-FDF1-4FC2-950A-90E767DF6258}">
            <xm:f>'FX Card'!$F$1=6</xm:f>
            <x14:dxf>
              <numFmt numFmtId="171" formatCode="\F\r\ #,##0.00"/>
            </x14:dxf>
          </x14:cfRule>
          <x14:cfRule type="expression" priority="1071" id="{A9FA4E13-2F51-48E9-8617-11A870A2E7E4}">
            <xm:f>'FX Card'!$F$1=5</xm:f>
            <x14:dxf>
              <numFmt numFmtId="170" formatCode="\C\A\ &quot;$&quot;\ #,##0.00"/>
            </x14:dxf>
          </x14:cfRule>
          <x14:cfRule type="expression" priority="1072" id="{FD3F7037-051F-4BC1-83BB-C56320275FB0}">
            <xm:f>'FX Card'!$F$1=4</xm:f>
            <x14:dxf>
              <numFmt numFmtId="192" formatCode="[$R$-416]\ #,##0.00"/>
            </x14:dxf>
          </x14:cfRule>
          <x14:cfRule type="expression" priority="1073" id="{39EBEA95-42FA-4263-A509-9778EC3B9777}">
            <xm:f>'FX Card'!$F$1=3</xm:f>
            <x14:dxf>
              <numFmt numFmtId="169" formatCode="\A\U\ &quot;$&quot;\ #,##0.00"/>
            </x14:dxf>
          </x14:cfRule>
          <x14:cfRule type="expression" priority="1074" id="{57C3FD15-9F0B-4E92-8DD1-F2DEF6760408}">
            <xm:f>'FX Card'!$F$1=2</xm:f>
            <x14:dxf>
              <numFmt numFmtId="182" formatCode="\A\R\ &quot;$&quot;#,##0.00"/>
            </x14:dxf>
          </x14:cfRule>
          <x14:cfRule type="expression" priority="1075" id="{260E5158-7132-4E03-B856-B07A4DF7966A}">
            <xm:f>'FX Card'!$F$1=1</xm:f>
            <x14:dxf>
              <numFmt numFmtId="166" formatCode="&quot;$&quot;#,##0.00"/>
            </x14:dxf>
          </x14:cfRule>
          <xm:sqref>AC282:AG282 AS282:BA282</xm:sqref>
        </x14:conditionalFormatting>
        <x14:conditionalFormatting xmlns:xm="http://schemas.microsoft.com/office/excel/2006/main">
          <x14:cfRule type="expression" priority="1026" id="{3CCA2144-090F-46DC-BA0D-69A50C7B900F}">
            <xm:f>'FX Card'!$F$1=25</xm:f>
            <x14:dxf>
              <numFmt numFmtId="183" formatCode="\R\ #,##0.00"/>
            </x14:dxf>
          </x14:cfRule>
          <x14:cfRule type="expression" priority="1027" id="{FA0DE2F8-B1CC-4677-8B0E-168F5BB510E8}">
            <xm:f>'FX Card'!$F$1=24</xm:f>
            <x14:dxf>
              <numFmt numFmtId="180" formatCode="\T\W\ &quot;$&quot;\ #,##0.00"/>
            </x14:dxf>
          </x14:cfRule>
          <x14:cfRule type="expression" priority="1028" id="{F2237CA5-2B9E-483B-A147-00DAD12117AD}">
            <xm:f>'FX Card'!$F$1=23</xm:f>
            <x14:dxf>
              <numFmt numFmtId="199" formatCode="#,##0.00\ [$₺-41F]"/>
            </x14:dxf>
          </x14:cfRule>
          <x14:cfRule type="expression" priority="1029" id="{1C4635A8-C874-4AC3-ACF1-93239436B881}">
            <xm:f>'FX Card'!$F$1=22</xm:f>
            <x14:dxf>
              <numFmt numFmtId="173" formatCode="\k\r\ #,##0.00"/>
            </x14:dxf>
          </x14:cfRule>
          <x14:cfRule type="expression" priority="1030" id="{B30D8920-202F-4783-AC9E-ED11595B54FA}">
            <xm:f>'FX Card'!$F$1=21</xm:f>
            <x14:dxf>
              <numFmt numFmtId="197" formatCode="\﷼\ #,##0.000"/>
            </x14:dxf>
          </x14:cfRule>
          <x14:cfRule type="expression" priority="1031" id="{2D1A2B06-5DDF-4A2C-B52F-4C732A9A6E91}">
            <xm:f>'FX Card'!$F$1=20</xm:f>
            <x14:dxf>
              <numFmt numFmtId="181" formatCode="\р\у\б\ #,##0.00"/>
            </x14:dxf>
          </x14:cfRule>
          <x14:cfRule type="expression" priority="1032" id="{9186DEFB-B7DF-429C-90E7-C73C4DFB74ED}">
            <xm:f>'FX Card'!$F$1=19</xm:f>
            <x14:dxf>
              <numFmt numFmtId="196" formatCode="\M\X\ &quot;$&quot;\ #,##0.00"/>
            </x14:dxf>
          </x14:cfRule>
          <x14:cfRule type="expression" priority="1033" id="{F9C89BA8-755F-4709-A8D6-2D7C5FFB2E43}">
            <xm:f>'FX Card'!$F$1=18</xm:f>
            <x14:dxf>
              <numFmt numFmtId="195" formatCode="[$RM-43E]#,##0.00"/>
            </x14:dxf>
          </x14:cfRule>
          <x14:cfRule type="expression" priority="1034" id="{94FB233E-271F-4D6C-8F23-947BB4B80748}">
            <xm:f>'FX Card'!$F$1=17</xm:f>
            <x14:dxf>
              <numFmt numFmtId="198" formatCode="\N\Z\ &quot;$&quot;\ #,##0.00"/>
            </x14:dxf>
          </x14:cfRule>
          <x14:cfRule type="expression" priority="1035" id="{975516A4-3458-4B99-A0BF-2863D2605063}">
            <xm:f>'FX Card'!$F$1=16</xm:f>
            <x14:dxf>
              <numFmt numFmtId="173" formatCode="\k\r\ #,##0.00"/>
            </x14:dxf>
          </x14:cfRule>
          <x14:cfRule type="expression" priority="1036" id="{7BB301A8-73C4-4819-AE65-28ED634D3E8F}">
            <xm:f>'FX Card'!$F$1=15</xm:f>
            <x14:dxf>
              <numFmt numFmtId="179" formatCode="[$₩-412]#,##0.00"/>
            </x14:dxf>
          </x14:cfRule>
          <x14:cfRule type="expression" priority="1037" id="{93E12DFB-5098-48E4-ACAC-2B56CC204C5C}">
            <xm:f>'FX Card'!$F$1=14</xm:f>
            <x14:dxf>
              <numFmt numFmtId="178" formatCode="[$¥-411]#,##0.00"/>
            </x14:dxf>
          </x14:cfRule>
          <x14:cfRule type="expression" priority="1038" id="{E12FF648-4542-46E7-BD4C-9729227445A1}">
            <xm:f>'FX Card'!$F$1=13</xm:f>
            <x14:dxf>
              <numFmt numFmtId="206" formatCode="[$₹-445]\ #,##0.00"/>
            </x14:dxf>
          </x14:cfRule>
          <x14:cfRule type="expression" priority="1039" id="{01C199D9-BD06-47CA-81F8-D497E544AFB2}">
            <xm:f>'FX Card'!$F$1=12</xm:f>
            <x14:dxf>
              <numFmt numFmtId="176" formatCode="\R\p\ #,##0.00"/>
            </x14:dxf>
          </x14:cfRule>
          <x14:cfRule type="expression" priority="1040" id="{62B99356-35FA-444A-80EC-8A93A4E7B5C9}">
            <xm:f>'FX Card'!$F$1=11</xm:f>
            <x14:dxf>
              <numFmt numFmtId="194" formatCode="\H\K\ &quot;$&quot;\ #,##0.00"/>
            </x14:dxf>
          </x14:cfRule>
          <x14:cfRule type="expression" priority="1041" id="{5A5A3D52-8FA8-44F8-8DAC-C032E941193F}">
            <xm:f>'FX Card'!$F$1=10</xm:f>
            <x14:dxf>
              <numFmt numFmtId="175" formatCode="[$£-809]#,##0.00"/>
            </x14:dxf>
          </x14:cfRule>
          <x14:cfRule type="expression" priority="1042" id="{AD0A90A9-6496-43B6-9940-B2DBA43A1275}">
            <xm:f>'FX Card'!$F$1=9</xm:f>
            <x14:dxf>
              <numFmt numFmtId="174" formatCode="[$€-2]\ #,##0.00"/>
            </x14:dxf>
          </x14:cfRule>
          <x14:cfRule type="expression" priority="1043" id="{BFEEAE9C-9A7B-495E-847A-18EE6F25F173}">
            <xm:f>'FX Card'!$F$1=8</xm:f>
            <x14:dxf>
              <numFmt numFmtId="173" formatCode="\k\r\ #,##0.00"/>
            </x14:dxf>
          </x14:cfRule>
          <x14:cfRule type="expression" priority="1044" id="{61AB2068-520C-4E11-9D25-822159F75AAB}">
            <xm:f>'FX Card'!$F$1=7</xm:f>
            <x14:dxf>
              <numFmt numFmtId="172" formatCode="[$¥-804]#,##0.00"/>
            </x14:dxf>
          </x14:cfRule>
          <x14:cfRule type="expression" priority="1045" id="{D8EAE466-6194-479F-9CC9-372B17278D37}">
            <xm:f>'FX Card'!$F$1=6</xm:f>
            <x14:dxf>
              <numFmt numFmtId="171" formatCode="\F\r\ #,##0.00"/>
            </x14:dxf>
          </x14:cfRule>
          <x14:cfRule type="expression" priority="1046" id="{492C8A13-A6E9-4C1E-AFC4-5B5C25779538}">
            <xm:f>'FX Card'!$F$1=5</xm:f>
            <x14:dxf>
              <numFmt numFmtId="170" formatCode="\C\A\ &quot;$&quot;\ #,##0.00"/>
            </x14:dxf>
          </x14:cfRule>
          <x14:cfRule type="expression" priority="1047" id="{A889248E-08EF-441A-9E46-D6655E91B7B1}">
            <xm:f>'FX Card'!$F$1=4</xm:f>
            <x14:dxf>
              <numFmt numFmtId="192" formatCode="[$R$-416]\ #,##0.00"/>
            </x14:dxf>
          </x14:cfRule>
          <x14:cfRule type="expression" priority="1048" id="{7DD38404-0A23-4CDC-A4F4-2BE36B0F2A55}">
            <xm:f>'FX Card'!$F$1=3</xm:f>
            <x14:dxf>
              <numFmt numFmtId="169" formatCode="\A\U\ &quot;$&quot;\ #,##0.00"/>
            </x14:dxf>
          </x14:cfRule>
          <x14:cfRule type="expression" priority="1049" id="{FAC8DF68-8FC9-4F3E-A86C-37CC335FB3EF}">
            <xm:f>'FX Card'!$F$1=2</xm:f>
            <x14:dxf>
              <numFmt numFmtId="182" formatCode="\A\R\ &quot;$&quot;#,##0.00"/>
            </x14:dxf>
          </x14:cfRule>
          <x14:cfRule type="expression" priority="1050" id="{48384C8F-C2F8-4D05-9EE2-E9C164A53485}">
            <xm:f>'FX Card'!$F$1=1</xm:f>
            <x14:dxf>
              <numFmt numFmtId="166" formatCode="&quot;$&quot;#,##0.00"/>
            </x14:dxf>
          </x14:cfRule>
          <xm:sqref>AC286:AG286 AS286:BA286</xm:sqref>
        </x14:conditionalFormatting>
        <x14:conditionalFormatting xmlns:xm="http://schemas.microsoft.com/office/excel/2006/main">
          <x14:cfRule type="expression" priority="1001" id="{E4E62DBC-20BC-4CDE-AF91-4151A77D9FEC}">
            <xm:f>'FX Card'!$F$1=25</xm:f>
            <x14:dxf>
              <numFmt numFmtId="183" formatCode="\R\ #,##0.00"/>
            </x14:dxf>
          </x14:cfRule>
          <x14:cfRule type="expression" priority="1002" id="{967613A5-5A70-42DA-93A9-B44E4AC7F65B}">
            <xm:f>'FX Card'!$F$1=24</xm:f>
            <x14:dxf>
              <numFmt numFmtId="180" formatCode="\T\W\ &quot;$&quot;\ #,##0.00"/>
            </x14:dxf>
          </x14:cfRule>
          <x14:cfRule type="expression" priority="1003" id="{50017D29-AFDD-48F4-9AE6-E3307A47ED95}">
            <xm:f>'FX Card'!$F$1=23</xm:f>
            <x14:dxf>
              <numFmt numFmtId="199" formatCode="#,##0.00\ [$₺-41F]"/>
            </x14:dxf>
          </x14:cfRule>
          <x14:cfRule type="expression" priority="1004" id="{9699A02E-7B8E-4EFF-8575-2B474AB84B23}">
            <xm:f>'FX Card'!$F$1=22</xm:f>
            <x14:dxf>
              <numFmt numFmtId="173" formatCode="\k\r\ #,##0.00"/>
            </x14:dxf>
          </x14:cfRule>
          <x14:cfRule type="expression" priority="1005" id="{3874D65D-1960-418D-8B2F-B2A0ED9A9359}">
            <xm:f>'FX Card'!$F$1=21</xm:f>
            <x14:dxf>
              <numFmt numFmtId="197" formatCode="\﷼\ #,##0.000"/>
            </x14:dxf>
          </x14:cfRule>
          <x14:cfRule type="expression" priority="1006" id="{671AB5B5-EA90-43D6-8777-FB68B41FB56D}">
            <xm:f>'FX Card'!$F$1=20</xm:f>
            <x14:dxf>
              <numFmt numFmtId="181" formatCode="\р\у\б\ #,##0.00"/>
            </x14:dxf>
          </x14:cfRule>
          <x14:cfRule type="expression" priority="1007" id="{68A8B7C5-9E00-433E-B1CB-F91823E35EB2}">
            <xm:f>'FX Card'!$F$1=19</xm:f>
            <x14:dxf>
              <numFmt numFmtId="196" formatCode="\M\X\ &quot;$&quot;\ #,##0.00"/>
            </x14:dxf>
          </x14:cfRule>
          <x14:cfRule type="expression" priority="1008" id="{E3CE6B8A-4368-46D0-B010-8819ED32E952}">
            <xm:f>'FX Card'!$F$1=18</xm:f>
            <x14:dxf>
              <numFmt numFmtId="195" formatCode="[$RM-43E]#,##0.00"/>
            </x14:dxf>
          </x14:cfRule>
          <x14:cfRule type="expression" priority="1009" id="{52F777C7-ACC1-43D5-9FDA-343B8C086F31}">
            <xm:f>'FX Card'!$F$1=17</xm:f>
            <x14:dxf>
              <numFmt numFmtId="198" formatCode="\N\Z\ &quot;$&quot;\ #,##0.00"/>
            </x14:dxf>
          </x14:cfRule>
          <x14:cfRule type="expression" priority="1010" id="{1676C21C-78B0-41C7-BB12-FCC8E83AF0C5}">
            <xm:f>'FX Card'!$F$1=16</xm:f>
            <x14:dxf>
              <numFmt numFmtId="173" formatCode="\k\r\ #,##0.00"/>
            </x14:dxf>
          </x14:cfRule>
          <x14:cfRule type="expression" priority="1011" id="{4B3BB0EE-0899-436A-AEA6-92E04B530937}">
            <xm:f>'FX Card'!$F$1=15</xm:f>
            <x14:dxf>
              <numFmt numFmtId="179" formatCode="[$₩-412]#,##0.00"/>
            </x14:dxf>
          </x14:cfRule>
          <x14:cfRule type="expression" priority="1012" id="{1C4E2841-EE5C-4EC1-8BFE-12F025B88ECF}">
            <xm:f>'FX Card'!$F$1=14</xm:f>
            <x14:dxf>
              <numFmt numFmtId="178" formatCode="[$¥-411]#,##0.00"/>
            </x14:dxf>
          </x14:cfRule>
          <x14:cfRule type="expression" priority="1013" id="{BCE05EA5-560C-46F4-BFB4-0538CBCB1CE5}">
            <xm:f>'FX Card'!$F$1=13</xm:f>
            <x14:dxf>
              <numFmt numFmtId="206" formatCode="[$₹-445]\ #,##0.00"/>
            </x14:dxf>
          </x14:cfRule>
          <x14:cfRule type="expression" priority="1014" id="{F8E35A4E-EEFD-4809-9602-A5404428F9EE}">
            <xm:f>'FX Card'!$F$1=12</xm:f>
            <x14:dxf>
              <numFmt numFmtId="176" formatCode="\R\p\ #,##0.00"/>
            </x14:dxf>
          </x14:cfRule>
          <x14:cfRule type="expression" priority="1015" id="{393CC3CF-CE4F-4640-9882-38C9FD49DE44}">
            <xm:f>'FX Card'!$F$1=11</xm:f>
            <x14:dxf>
              <numFmt numFmtId="194" formatCode="\H\K\ &quot;$&quot;\ #,##0.00"/>
            </x14:dxf>
          </x14:cfRule>
          <x14:cfRule type="expression" priority="1016" id="{63A21968-4110-4716-89DC-45CF054B7E1F}">
            <xm:f>'FX Card'!$F$1=10</xm:f>
            <x14:dxf>
              <numFmt numFmtId="175" formatCode="[$£-809]#,##0.00"/>
            </x14:dxf>
          </x14:cfRule>
          <x14:cfRule type="expression" priority="1017" id="{61E240E5-833C-4BBD-8698-A12272ED44EF}">
            <xm:f>'FX Card'!$F$1=9</xm:f>
            <x14:dxf>
              <numFmt numFmtId="174" formatCode="[$€-2]\ #,##0.00"/>
            </x14:dxf>
          </x14:cfRule>
          <x14:cfRule type="expression" priority="1018" id="{3BA9878C-6279-41D7-A135-89F2D111734F}">
            <xm:f>'FX Card'!$F$1=8</xm:f>
            <x14:dxf>
              <numFmt numFmtId="173" formatCode="\k\r\ #,##0.00"/>
            </x14:dxf>
          </x14:cfRule>
          <x14:cfRule type="expression" priority="1019" id="{A4AB5692-B333-46E2-AE33-B99F8223A9C3}">
            <xm:f>'FX Card'!$F$1=7</xm:f>
            <x14:dxf>
              <numFmt numFmtId="172" formatCode="[$¥-804]#,##0.00"/>
            </x14:dxf>
          </x14:cfRule>
          <x14:cfRule type="expression" priority="1020" id="{FAB8891C-FFFA-4C58-91FF-9BE5BC2A813D}">
            <xm:f>'FX Card'!$F$1=6</xm:f>
            <x14:dxf>
              <numFmt numFmtId="171" formatCode="\F\r\ #,##0.00"/>
            </x14:dxf>
          </x14:cfRule>
          <x14:cfRule type="expression" priority="1021" id="{47E00FC1-B16B-4C45-B9CC-AD4812CF5780}">
            <xm:f>'FX Card'!$F$1=5</xm:f>
            <x14:dxf>
              <numFmt numFmtId="170" formatCode="\C\A\ &quot;$&quot;\ #,##0.00"/>
            </x14:dxf>
          </x14:cfRule>
          <x14:cfRule type="expression" priority="1022" id="{8527CBD4-7826-4376-A419-5E8B3D84C2B1}">
            <xm:f>'FX Card'!$F$1=4</xm:f>
            <x14:dxf>
              <numFmt numFmtId="192" formatCode="[$R$-416]\ #,##0.00"/>
            </x14:dxf>
          </x14:cfRule>
          <x14:cfRule type="expression" priority="1023" id="{921CFCC7-A28B-4720-96AA-58B4E3BBE77B}">
            <xm:f>'FX Card'!$F$1=3</xm:f>
            <x14:dxf>
              <numFmt numFmtId="169" formatCode="\A\U\ &quot;$&quot;\ #,##0.00"/>
            </x14:dxf>
          </x14:cfRule>
          <x14:cfRule type="expression" priority="1024" id="{5E8E851C-A0C9-4B49-8FC3-0B7E4963AD3B}">
            <xm:f>'FX Card'!$F$1=2</xm:f>
            <x14:dxf>
              <numFmt numFmtId="182" formatCode="\A\R\ &quot;$&quot;#,##0.00"/>
            </x14:dxf>
          </x14:cfRule>
          <x14:cfRule type="expression" priority="1025" id="{65C90ECE-51BC-4EA9-BB74-2681868C9259}">
            <xm:f>'FX Card'!$F$1=1</xm:f>
            <x14:dxf>
              <numFmt numFmtId="166" formatCode="&quot;$&quot;#,##0.00"/>
            </x14:dxf>
          </x14:cfRule>
          <xm:sqref>AX305:BA305</xm:sqref>
        </x14:conditionalFormatting>
        <x14:conditionalFormatting xmlns:xm="http://schemas.microsoft.com/office/excel/2006/main">
          <x14:cfRule type="expression" priority="951" id="{A60D3DC5-7FB1-4469-BFB4-9A291DE50414}">
            <xm:f>'FX Card'!$F$1=25</xm:f>
            <x14:dxf>
              <numFmt numFmtId="183" formatCode="\R\ #,##0.00"/>
            </x14:dxf>
          </x14:cfRule>
          <x14:cfRule type="expression" priority="952" id="{78BC9E57-7CC4-4D12-AA22-5BD2F7FF84FC}">
            <xm:f>'FX Card'!$F$1=24</xm:f>
            <x14:dxf>
              <numFmt numFmtId="180" formatCode="\T\W\ &quot;$&quot;\ #,##0.00"/>
            </x14:dxf>
          </x14:cfRule>
          <x14:cfRule type="expression" priority="953" id="{5A1BA0F7-B230-4454-9E70-942B77416D28}">
            <xm:f>'FX Card'!$F$1=23</xm:f>
            <x14:dxf>
              <numFmt numFmtId="199" formatCode="#,##0.00\ [$₺-41F]"/>
            </x14:dxf>
          </x14:cfRule>
          <x14:cfRule type="expression" priority="954" id="{F338684F-606C-472C-8E61-658AC63D627D}">
            <xm:f>'FX Card'!$F$1=22</xm:f>
            <x14:dxf>
              <numFmt numFmtId="173" formatCode="\k\r\ #,##0.00"/>
            </x14:dxf>
          </x14:cfRule>
          <x14:cfRule type="expression" priority="955" id="{5A82EC93-DE8C-45FC-8006-0DBEA308EA76}">
            <xm:f>'FX Card'!$F$1=21</xm:f>
            <x14:dxf>
              <numFmt numFmtId="197" formatCode="\﷼\ #,##0.000"/>
            </x14:dxf>
          </x14:cfRule>
          <x14:cfRule type="expression" priority="956" id="{0FD6F847-DE80-4828-B1A9-406E8122B602}">
            <xm:f>'FX Card'!$F$1=20</xm:f>
            <x14:dxf>
              <numFmt numFmtId="181" formatCode="\р\у\б\ #,##0.00"/>
            </x14:dxf>
          </x14:cfRule>
          <x14:cfRule type="expression" priority="957" id="{ED20A97D-A77E-47EF-ACFB-C07139DA2DA9}">
            <xm:f>'FX Card'!$F$1=19</xm:f>
            <x14:dxf>
              <numFmt numFmtId="196" formatCode="\M\X\ &quot;$&quot;\ #,##0.00"/>
            </x14:dxf>
          </x14:cfRule>
          <x14:cfRule type="expression" priority="958" id="{7EB84461-B5BF-4A05-BD61-08CFF56D6605}">
            <xm:f>'FX Card'!$F$1=18</xm:f>
            <x14:dxf>
              <numFmt numFmtId="195" formatCode="[$RM-43E]#,##0.00"/>
            </x14:dxf>
          </x14:cfRule>
          <x14:cfRule type="expression" priority="959" id="{BF39C96F-1F22-4E1F-BD8D-8669A5DAA695}">
            <xm:f>'FX Card'!$F$1=17</xm:f>
            <x14:dxf>
              <numFmt numFmtId="198" formatCode="\N\Z\ &quot;$&quot;\ #,##0.00"/>
            </x14:dxf>
          </x14:cfRule>
          <x14:cfRule type="expression" priority="960" id="{35EFA3EC-DF68-4D22-8E9C-FFB996758BE2}">
            <xm:f>'FX Card'!$F$1=16</xm:f>
            <x14:dxf>
              <numFmt numFmtId="173" formatCode="\k\r\ #,##0.00"/>
            </x14:dxf>
          </x14:cfRule>
          <x14:cfRule type="expression" priority="961" id="{B8C25255-B9AC-4C16-A1A6-CB02C71D1EE3}">
            <xm:f>'FX Card'!$F$1=15</xm:f>
            <x14:dxf>
              <numFmt numFmtId="179" formatCode="[$₩-412]#,##0.00"/>
            </x14:dxf>
          </x14:cfRule>
          <x14:cfRule type="expression" priority="962" id="{27815650-05A3-495A-8DC9-06F68E47545B}">
            <xm:f>'FX Card'!$F$1=14</xm:f>
            <x14:dxf>
              <numFmt numFmtId="178" formatCode="[$¥-411]#,##0.00"/>
            </x14:dxf>
          </x14:cfRule>
          <x14:cfRule type="expression" priority="963" id="{D1480D9A-AEA3-4D17-AAC8-AD3B6E4947D1}">
            <xm:f>'FX Card'!$F$1=13</xm:f>
            <x14:dxf>
              <numFmt numFmtId="206" formatCode="[$₹-445]\ #,##0.00"/>
            </x14:dxf>
          </x14:cfRule>
          <x14:cfRule type="expression" priority="964" id="{3AE1D0C0-B716-40FD-B32A-8A84A1EB787A}">
            <xm:f>'FX Card'!$F$1=12</xm:f>
            <x14:dxf>
              <numFmt numFmtId="176" formatCode="\R\p\ #,##0.00"/>
            </x14:dxf>
          </x14:cfRule>
          <x14:cfRule type="expression" priority="965" id="{371227D7-FA83-4841-B9FB-FF04438479D9}">
            <xm:f>'FX Card'!$F$1=11</xm:f>
            <x14:dxf>
              <numFmt numFmtId="194" formatCode="\H\K\ &quot;$&quot;\ #,##0.00"/>
            </x14:dxf>
          </x14:cfRule>
          <x14:cfRule type="expression" priority="966" id="{BCD73863-955E-4E02-BE02-756ECD8E72BB}">
            <xm:f>'FX Card'!$F$1=10</xm:f>
            <x14:dxf>
              <numFmt numFmtId="175" formatCode="[$£-809]#,##0.00"/>
            </x14:dxf>
          </x14:cfRule>
          <x14:cfRule type="expression" priority="967" id="{F9B76C12-2B0D-4764-B030-24850BC267E1}">
            <xm:f>'FX Card'!$F$1=9</xm:f>
            <x14:dxf>
              <numFmt numFmtId="174" formatCode="[$€-2]\ #,##0.00"/>
            </x14:dxf>
          </x14:cfRule>
          <x14:cfRule type="expression" priority="968" id="{4E3D4D80-B08F-4D36-8676-CA20B3299F5C}">
            <xm:f>'FX Card'!$F$1=8</xm:f>
            <x14:dxf>
              <numFmt numFmtId="173" formatCode="\k\r\ #,##0.00"/>
            </x14:dxf>
          </x14:cfRule>
          <x14:cfRule type="expression" priority="969" id="{7E59BD18-A7BC-4A54-8270-6886471F9857}">
            <xm:f>'FX Card'!$F$1=7</xm:f>
            <x14:dxf>
              <numFmt numFmtId="172" formatCode="[$¥-804]#,##0.00"/>
            </x14:dxf>
          </x14:cfRule>
          <x14:cfRule type="expression" priority="970" id="{6A7E6549-F1FE-47C7-ADE1-7E482C212572}">
            <xm:f>'FX Card'!$F$1=6</xm:f>
            <x14:dxf>
              <numFmt numFmtId="171" formatCode="\F\r\ #,##0.00"/>
            </x14:dxf>
          </x14:cfRule>
          <x14:cfRule type="expression" priority="971" id="{DDE09E09-D202-422F-85EB-8F9338814BCC}">
            <xm:f>'FX Card'!$F$1=5</xm:f>
            <x14:dxf>
              <numFmt numFmtId="170" formatCode="\C\A\ &quot;$&quot;\ #,##0.00"/>
            </x14:dxf>
          </x14:cfRule>
          <x14:cfRule type="expression" priority="972" id="{225CE2FA-EA3F-4C08-B209-6395CBCC20A2}">
            <xm:f>'FX Card'!$F$1=4</xm:f>
            <x14:dxf>
              <numFmt numFmtId="192" formatCode="[$R$-416]\ #,##0.00"/>
            </x14:dxf>
          </x14:cfRule>
          <x14:cfRule type="expression" priority="973" id="{EF698F3F-91EF-45D7-A10E-146FE774ED37}">
            <xm:f>'FX Card'!$F$1=3</xm:f>
            <x14:dxf>
              <numFmt numFmtId="169" formatCode="\A\U\ &quot;$&quot;\ #,##0.00"/>
            </x14:dxf>
          </x14:cfRule>
          <x14:cfRule type="expression" priority="974" id="{8A55901A-3898-4D20-AFCC-8B7025B06F1F}">
            <xm:f>'FX Card'!$F$1=2</xm:f>
            <x14:dxf>
              <numFmt numFmtId="182" formatCode="\A\R\ &quot;$&quot;#,##0.00"/>
            </x14:dxf>
          </x14:cfRule>
          <x14:cfRule type="expression" priority="975" id="{5EE41684-6EA0-4117-BDD9-A085E51DDBB5}">
            <xm:f>'FX Card'!$F$1=1</xm:f>
            <x14:dxf>
              <numFmt numFmtId="166" formatCode="&quot;$&quot;#,##0.00"/>
            </x14:dxf>
          </x14:cfRule>
          <xm:sqref>AS297:BA298</xm:sqref>
        </x14:conditionalFormatting>
        <x14:conditionalFormatting xmlns:xm="http://schemas.microsoft.com/office/excel/2006/main">
          <x14:cfRule type="expression" priority="926" id="{398FA9CA-3C04-427B-8171-CF5415A0E5D8}">
            <xm:f>'FX Card'!$F$1=25</xm:f>
            <x14:dxf>
              <numFmt numFmtId="183" formatCode="\R\ #,##0.00"/>
            </x14:dxf>
          </x14:cfRule>
          <x14:cfRule type="expression" priority="927" id="{5D36045E-2B67-4113-8B66-C54D2DE3FF60}">
            <xm:f>'FX Card'!$F$1=24</xm:f>
            <x14:dxf>
              <numFmt numFmtId="180" formatCode="\T\W\ &quot;$&quot;\ #,##0.00"/>
            </x14:dxf>
          </x14:cfRule>
          <x14:cfRule type="expression" priority="928" id="{58577133-A966-48B1-B4F7-4F5025D395D9}">
            <xm:f>'FX Card'!$F$1=23</xm:f>
            <x14:dxf>
              <numFmt numFmtId="199" formatCode="#,##0.00\ [$₺-41F]"/>
            </x14:dxf>
          </x14:cfRule>
          <x14:cfRule type="expression" priority="929" id="{73F7B412-7F32-4B49-A22F-DB05C7DF7A0F}">
            <xm:f>'FX Card'!$F$1=22</xm:f>
            <x14:dxf>
              <numFmt numFmtId="173" formatCode="\k\r\ #,##0.00"/>
            </x14:dxf>
          </x14:cfRule>
          <x14:cfRule type="expression" priority="930" id="{0D77AD6F-553A-402A-9B9E-01638E0488A7}">
            <xm:f>'FX Card'!$F$1=21</xm:f>
            <x14:dxf>
              <numFmt numFmtId="197" formatCode="\﷼\ #,##0.000"/>
            </x14:dxf>
          </x14:cfRule>
          <x14:cfRule type="expression" priority="931" id="{0C3BB0EF-F64C-4890-B6F0-4A04EE84DF90}">
            <xm:f>'FX Card'!$F$1=20</xm:f>
            <x14:dxf>
              <numFmt numFmtId="181" formatCode="\р\у\б\ #,##0.00"/>
            </x14:dxf>
          </x14:cfRule>
          <x14:cfRule type="expression" priority="932" id="{C13C98A1-B32E-43D0-A21B-4C487E04D6F4}">
            <xm:f>'FX Card'!$F$1=19</xm:f>
            <x14:dxf>
              <numFmt numFmtId="196" formatCode="\M\X\ &quot;$&quot;\ #,##0.00"/>
            </x14:dxf>
          </x14:cfRule>
          <x14:cfRule type="expression" priority="933" id="{5C284532-3E9C-4147-967B-05FFEC53BDDE}">
            <xm:f>'FX Card'!$F$1=18</xm:f>
            <x14:dxf>
              <numFmt numFmtId="195" formatCode="[$RM-43E]#,##0.00"/>
            </x14:dxf>
          </x14:cfRule>
          <x14:cfRule type="expression" priority="934" id="{64B9AC42-3C21-429A-B0D8-C7188D7064A2}">
            <xm:f>'FX Card'!$F$1=17</xm:f>
            <x14:dxf>
              <numFmt numFmtId="198" formatCode="\N\Z\ &quot;$&quot;\ #,##0.00"/>
            </x14:dxf>
          </x14:cfRule>
          <x14:cfRule type="expression" priority="935" id="{0FB12F00-368E-4D82-B1EB-2275CD2129DA}">
            <xm:f>'FX Card'!$F$1=16</xm:f>
            <x14:dxf>
              <numFmt numFmtId="173" formatCode="\k\r\ #,##0.00"/>
            </x14:dxf>
          </x14:cfRule>
          <x14:cfRule type="expression" priority="936" id="{883DE4BB-54D1-423B-8E75-423876000C90}">
            <xm:f>'FX Card'!$F$1=15</xm:f>
            <x14:dxf>
              <numFmt numFmtId="179" formatCode="[$₩-412]#,##0.00"/>
            </x14:dxf>
          </x14:cfRule>
          <x14:cfRule type="expression" priority="937" id="{D258AB93-F5F8-42FC-A857-A77023FED396}">
            <xm:f>'FX Card'!$F$1=14</xm:f>
            <x14:dxf>
              <numFmt numFmtId="178" formatCode="[$¥-411]#,##0.00"/>
            </x14:dxf>
          </x14:cfRule>
          <x14:cfRule type="expression" priority="938" id="{9767E161-14E6-478A-8641-E5B54BB8AD31}">
            <xm:f>'FX Card'!$F$1=13</xm:f>
            <x14:dxf>
              <numFmt numFmtId="206" formatCode="[$₹-445]\ #,##0.00"/>
            </x14:dxf>
          </x14:cfRule>
          <x14:cfRule type="expression" priority="939" id="{2A6EDC65-482A-488F-BDE4-C7F264BFB9BD}">
            <xm:f>'FX Card'!$F$1=12</xm:f>
            <x14:dxf>
              <numFmt numFmtId="176" formatCode="\R\p\ #,##0.00"/>
            </x14:dxf>
          </x14:cfRule>
          <x14:cfRule type="expression" priority="940" id="{D6FB51D9-6E52-4413-AE6B-A320C8837D77}">
            <xm:f>'FX Card'!$F$1=11</xm:f>
            <x14:dxf>
              <numFmt numFmtId="194" formatCode="\H\K\ &quot;$&quot;\ #,##0.00"/>
            </x14:dxf>
          </x14:cfRule>
          <x14:cfRule type="expression" priority="941" id="{1FAA3006-F68A-4078-A310-8E26FAC7A891}">
            <xm:f>'FX Card'!$F$1=10</xm:f>
            <x14:dxf>
              <numFmt numFmtId="175" formatCode="[$£-809]#,##0.00"/>
            </x14:dxf>
          </x14:cfRule>
          <x14:cfRule type="expression" priority="942" id="{6758609E-907F-4FDE-86B4-DEA7AFD879EC}">
            <xm:f>'FX Card'!$F$1=9</xm:f>
            <x14:dxf>
              <numFmt numFmtId="174" formatCode="[$€-2]\ #,##0.00"/>
            </x14:dxf>
          </x14:cfRule>
          <x14:cfRule type="expression" priority="943" id="{6C0157BF-2B18-4738-B945-42A8817DB769}">
            <xm:f>'FX Card'!$F$1=8</xm:f>
            <x14:dxf>
              <numFmt numFmtId="173" formatCode="\k\r\ #,##0.00"/>
            </x14:dxf>
          </x14:cfRule>
          <x14:cfRule type="expression" priority="944" id="{A0A061C9-536B-4910-9E7A-9BB67BBDCCFC}">
            <xm:f>'FX Card'!$F$1=7</xm:f>
            <x14:dxf>
              <numFmt numFmtId="172" formatCode="[$¥-804]#,##0.00"/>
            </x14:dxf>
          </x14:cfRule>
          <x14:cfRule type="expression" priority="945" id="{D981813A-617E-4BA2-A156-C37BA1B57875}">
            <xm:f>'FX Card'!$F$1=6</xm:f>
            <x14:dxf>
              <numFmt numFmtId="171" formatCode="\F\r\ #,##0.00"/>
            </x14:dxf>
          </x14:cfRule>
          <x14:cfRule type="expression" priority="946" id="{9872F8E5-7E68-49A6-B45F-2AE1B7FCB2A5}">
            <xm:f>'FX Card'!$F$1=5</xm:f>
            <x14:dxf>
              <numFmt numFmtId="170" formatCode="\C\A\ &quot;$&quot;\ #,##0.00"/>
            </x14:dxf>
          </x14:cfRule>
          <x14:cfRule type="expression" priority="947" id="{92975A92-6AC1-45D9-959D-D3336DA51112}">
            <xm:f>'FX Card'!$F$1=4</xm:f>
            <x14:dxf>
              <numFmt numFmtId="192" formatCode="[$R$-416]\ #,##0.00"/>
            </x14:dxf>
          </x14:cfRule>
          <x14:cfRule type="expression" priority="948" id="{43BEC88C-01BF-47B3-872F-524CD5A21238}">
            <xm:f>'FX Card'!$F$1=3</xm:f>
            <x14:dxf>
              <numFmt numFmtId="169" formatCode="\A\U\ &quot;$&quot;\ #,##0.00"/>
            </x14:dxf>
          </x14:cfRule>
          <x14:cfRule type="expression" priority="949" id="{D86D4B26-E948-43EF-82A0-9BFE11A1A871}">
            <xm:f>'FX Card'!$F$1=2</xm:f>
            <x14:dxf>
              <numFmt numFmtId="182" formatCode="\A\R\ &quot;$&quot;#,##0.00"/>
            </x14:dxf>
          </x14:cfRule>
          <x14:cfRule type="expression" priority="950" id="{3869633A-A145-4C9C-A654-990E908B5832}">
            <xm:f>'FX Card'!$F$1=1</xm:f>
            <x14:dxf>
              <numFmt numFmtId="166" formatCode="&quot;$&quot;#,##0.00"/>
            </x14:dxf>
          </x14:cfRule>
          <xm:sqref>AI299:AM299</xm:sqref>
        </x14:conditionalFormatting>
        <x14:conditionalFormatting xmlns:xm="http://schemas.microsoft.com/office/excel/2006/main">
          <x14:cfRule type="expression" priority="876" id="{5BD361F7-2772-46C0-9871-E5ACD43CDEC8}">
            <xm:f>'FX Card'!$F$1=25</xm:f>
            <x14:dxf>
              <numFmt numFmtId="183" formatCode="\R\ #,##0.00"/>
            </x14:dxf>
          </x14:cfRule>
          <x14:cfRule type="expression" priority="877" id="{8DAE762D-8934-43FB-B087-A3F911B67468}">
            <xm:f>'FX Card'!$F$1=24</xm:f>
            <x14:dxf>
              <numFmt numFmtId="180" formatCode="\T\W\ &quot;$&quot;\ #,##0.00"/>
            </x14:dxf>
          </x14:cfRule>
          <x14:cfRule type="expression" priority="878" id="{C1C13732-D82A-4923-85A5-07F91AFB0455}">
            <xm:f>'FX Card'!$F$1=23</xm:f>
            <x14:dxf>
              <numFmt numFmtId="199" formatCode="#,##0.00\ [$₺-41F]"/>
            </x14:dxf>
          </x14:cfRule>
          <x14:cfRule type="expression" priority="879" id="{83116F95-D433-40D0-A1BD-CAA6FB65BC27}">
            <xm:f>'FX Card'!$F$1=22</xm:f>
            <x14:dxf>
              <numFmt numFmtId="173" formatCode="\k\r\ #,##0.00"/>
            </x14:dxf>
          </x14:cfRule>
          <x14:cfRule type="expression" priority="880" id="{C1BD8DBF-ADB3-445E-943A-67B89D684D05}">
            <xm:f>'FX Card'!$F$1=21</xm:f>
            <x14:dxf>
              <numFmt numFmtId="197" formatCode="\﷼\ #,##0.000"/>
            </x14:dxf>
          </x14:cfRule>
          <x14:cfRule type="expression" priority="881" id="{130E922D-5D90-4838-90CA-EA085FC0B68B}">
            <xm:f>'FX Card'!$F$1=20</xm:f>
            <x14:dxf>
              <numFmt numFmtId="181" formatCode="\р\у\б\ #,##0.00"/>
            </x14:dxf>
          </x14:cfRule>
          <x14:cfRule type="expression" priority="882" id="{3240E630-4881-4FBB-83AA-4C1CD6442B61}">
            <xm:f>'FX Card'!$F$1=19</xm:f>
            <x14:dxf>
              <numFmt numFmtId="196" formatCode="\M\X\ &quot;$&quot;\ #,##0.00"/>
            </x14:dxf>
          </x14:cfRule>
          <x14:cfRule type="expression" priority="883" id="{42335A79-B0D7-4780-876F-C8FA636A8B46}">
            <xm:f>'FX Card'!$F$1=18</xm:f>
            <x14:dxf>
              <numFmt numFmtId="195" formatCode="[$RM-43E]#,##0.00"/>
            </x14:dxf>
          </x14:cfRule>
          <x14:cfRule type="expression" priority="884" id="{786C8925-3824-4A59-B07D-740B09C79196}">
            <xm:f>'FX Card'!$F$1=17</xm:f>
            <x14:dxf>
              <numFmt numFmtId="198" formatCode="\N\Z\ &quot;$&quot;\ #,##0.00"/>
            </x14:dxf>
          </x14:cfRule>
          <x14:cfRule type="expression" priority="885" id="{9032EEF3-67DE-43F5-A1EB-696B539A6791}">
            <xm:f>'FX Card'!$F$1=16</xm:f>
            <x14:dxf>
              <numFmt numFmtId="173" formatCode="\k\r\ #,##0.00"/>
            </x14:dxf>
          </x14:cfRule>
          <x14:cfRule type="expression" priority="886" id="{15CD1C4F-D619-40F4-A9C3-C01CDC07C10A}">
            <xm:f>'FX Card'!$F$1=15</xm:f>
            <x14:dxf>
              <numFmt numFmtId="179" formatCode="[$₩-412]#,##0.00"/>
            </x14:dxf>
          </x14:cfRule>
          <x14:cfRule type="expression" priority="887" id="{6975E70F-3BEF-48D3-BCE2-D26798423554}">
            <xm:f>'FX Card'!$F$1=14</xm:f>
            <x14:dxf>
              <numFmt numFmtId="178" formatCode="[$¥-411]#,##0.00"/>
            </x14:dxf>
          </x14:cfRule>
          <x14:cfRule type="expression" priority="888" id="{3DD05F22-D8F1-4D80-B511-787AB498BABD}">
            <xm:f>'FX Card'!$F$1=13</xm:f>
            <x14:dxf>
              <numFmt numFmtId="206" formatCode="[$₹-445]\ #,##0.00"/>
            </x14:dxf>
          </x14:cfRule>
          <x14:cfRule type="expression" priority="889" id="{E793CA8F-FB43-44D7-BC34-571E5B577F7B}">
            <xm:f>'FX Card'!$F$1=12</xm:f>
            <x14:dxf>
              <numFmt numFmtId="176" formatCode="\R\p\ #,##0.00"/>
            </x14:dxf>
          </x14:cfRule>
          <x14:cfRule type="expression" priority="890" id="{055C478A-7282-4E06-B05F-34CFBF086489}">
            <xm:f>'FX Card'!$F$1=11</xm:f>
            <x14:dxf>
              <numFmt numFmtId="194" formatCode="\H\K\ &quot;$&quot;\ #,##0.00"/>
            </x14:dxf>
          </x14:cfRule>
          <x14:cfRule type="expression" priority="891" id="{1E5EB4AE-7885-4295-B157-285DEB1305F5}">
            <xm:f>'FX Card'!$F$1=10</xm:f>
            <x14:dxf>
              <numFmt numFmtId="175" formatCode="[$£-809]#,##0.00"/>
            </x14:dxf>
          </x14:cfRule>
          <x14:cfRule type="expression" priority="892" id="{EA386205-4FB2-461B-ABD0-1B6DBA790BBE}">
            <xm:f>'FX Card'!$F$1=9</xm:f>
            <x14:dxf>
              <numFmt numFmtId="174" formatCode="[$€-2]\ #,##0.00"/>
            </x14:dxf>
          </x14:cfRule>
          <x14:cfRule type="expression" priority="893" id="{FD2B532D-6370-427D-B76F-67A234C7B18C}">
            <xm:f>'FX Card'!$F$1=8</xm:f>
            <x14:dxf>
              <numFmt numFmtId="173" formatCode="\k\r\ #,##0.00"/>
            </x14:dxf>
          </x14:cfRule>
          <x14:cfRule type="expression" priority="894" id="{C13CCD26-17C6-4BCA-AEAC-B5E1F6400AC7}">
            <xm:f>'FX Card'!$F$1=7</xm:f>
            <x14:dxf>
              <numFmt numFmtId="172" formatCode="[$¥-804]#,##0.00"/>
            </x14:dxf>
          </x14:cfRule>
          <x14:cfRule type="expression" priority="895" id="{9276B9A9-41CD-4F3A-970A-BE484A346C36}">
            <xm:f>'FX Card'!$F$1=6</xm:f>
            <x14:dxf>
              <numFmt numFmtId="171" formatCode="\F\r\ #,##0.00"/>
            </x14:dxf>
          </x14:cfRule>
          <x14:cfRule type="expression" priority="896" id="{78EF7C20-9607-46A8-832C-098DE129B81E}">
            <xm:f>'FX Card'!$F$1=5</xm:f>
            <x14:dxf>
              <numFmt numFmtId="170" formatCode="\C\A\ &quot;$&quot;\ #,##0.00"/>
            </x14:dxf>
          </x14:cfRule>
          <x14:cfRule type="expression" priority="897" id="{E2DF0BE8-F3FF-4356-AF69-8D351433F4F5}">
            <xm:f>'FX Card'!$F$1=4</xm:f>
            <x14:dxf>
              <numFmt numFmtId="192" formatCode="[$R$-416]\ #,##0.00"/>
            </x14:dxf>
          </x14:cfRule>
          <x14:cfRule type="expression" priority="898" id="{F9EA30CA-9C20-4DA2-9795-97CE2510960D}">
            <xm:f>'FX Card'!$F$1=3</xm:f>
            <x14:dxf>
              <numFmt numFmtId="169" formatCode="\A\U\ &quot;$&quot;\ #,##0.00"/>
            </x14:dxf>
          </x14:cfRule>
          <x14:cfRule type="expression" priority="899" id="{D3F8551B-8FAC-45A7-8B46-21159F7BD22C}">
            <xm:f>'FX Card'!$F$1=2</xm:f>
            <x14:dxf>
              <numFmt numFmtId="182" formatCode="\A\R\ &quot;$&quot;#,##0.00"/>
            </x14:dxf>
          </x14:cfRule>
          <x14:cfRule type="expression" priority="900" id="{7BBE8F36-D5D7-443E-AA56-FFD63E2F7C56}">
            <xm:f>'FX Card'!$F$1=1</xm:f>
            <x14:dxf>
              <numFmt numFmtId="166" formatCode="&quot;$&quot;#,##0.00"/>
            </x14:dxf>
          </x14:cfRule>
          <xm:sqref>AX299:BA299</xm:sqref>
        </x14:conditionalFormatting>
        <x14:conditionalFormatting xmlns:xm="http://schemas.microsoft.com/office/excel/2006/main">
          <x14:cfRule type="expression" priority="801" id="{B25A8C63-91A1-46D3-84D8-CF62C873B1C4}">
            <xm:f>'FX Card'!$F$1=25</xm:f>
            <x14:dxf>
              <numFmt numFmtId="183" formatCode="\R\ #,##0.00"/>
            </x14:dxf>
          </x14:cfRule>
          <x14:cfRule type="expression" priority="802" id="{264F7908-F377-4283-869B-37C35EFB620E}">
            <xm:f>'FX Card'!$F$1=24</xm:f>
            <x14:dxf>
              <numFmt numFmtId="180" formatCode="\T\W\ &quot;$&quot;\ #,##0.00"/>
            </x14:dxf>
          </x14:cfRule>
          <x14:cfRule type="expression" priority="803" id="{0C6BA5F5-EBB4-4529-9430-1FC31EC94529}">
            <xm:f>'FX Card'!$F$1=23</xm:f>
            <x14:dxf>
              <numFmt numFmtId="199" formatCode="#,##0.00\ [$₺-41F]"/>
            </x14:dxf>
          </x14:cfRule>
          <x14:cfRule type="expression" priority="804" id="{7ECD8162-EAC8-4887-AA9E-23DF74908C58}">
            <xm:f>'FX Card'!$F$1=22</xm:f>
            <x14:dxf>
              <numFmt numFmtId="173" formatCode="\k\r\ #,##0.00"/>
            </x14:dxf>
          </x14:cfRule>
          <x14:cfRule type="expression" priority="805" id="{F3584F66-C3E3-4DDB-A24A-8F5AD5D4EC6A}">
            <xm:f>'FX Card'!$F$1=21</xm:f>
            <x14:dxf>
              <numFmt numFmtId="197" formatCode="\﷼\ #,##0.000"/>
            </x14:dxf>
          </x14:cfRule>
          <x14:cfRule type="expression" priority="806" id="{613421D0-2ADC-4643-89B5-3A4BD4A69BDD}">
            <xm:f>'FX Card'!$F$1=20</xm:f>
            <x14:dxf>
              <numFmt numFmtId="181" formatCode="\р\у\б\ #,##0.00"/>
            </x14:dxf>
          </x14:cfRule>
          <x14:cfRule type="expression" priority="807" id="{29513364-647E-452F-9D96-F81B996ACA8B}">
            <xm:f>'FX Card'!$F$1=19</xm:f>
            <x14:dxf>
              <numFmt numFmtId="196" formatCode="\M\X\ &quot;$&quot;\ #,##0.00"/>
            </x14:dxf>
          </x14:cfRule>
          <x14:cfRule type="expression" priority="808" id="{7297DC26-28FA-4FA1-B151-A2022D7DF553}">
            <xm:f>'FX Card'!$F$1=18</xm:f>
            <x14:dxf>
              <numFmt numFmtId="195" formatCode="[$RM-43E]#,##0.00"/>
            </x14:dxf>
          </x14:cfRule>
          <x14:cfRule type="expression" priority="809" id="{B3C17A7A-165D-48EF-988B-7F8C02804A7D}">
            <xm:f>'FX Card'!$F$1=17</xm:f>
            <x14:dxf>
              <numFmt numFmtId="198" formatCode="\N\Z\ &quot;$&quot;\ #,##0.00"/>
            </x14:dxf>
          </x14:cfRule>
          <x14:cfRule type="expression" priority="810" id="{6F4E881B-8C79-4A93-A5CF-9E63648A4AC7}">
            <xm:f>'FX Card'!$F$1=16</xm:f>
            <x14:dxf>
              <numFmt numFmtId="173" formatCode="\k\r\ #,##0.00"/>
            </x14:dxf>
          </x14:cfRule>
          <x14:cfRule type="expression" priority="811" id="{2A9FA87C-CFBB-4720-B811-07F7E4557A30}">
            <xm:f>'FX Card'!$F$1=15</xm:f>
            <x14:dxf>
              <numFmt numFmtId="179" formatCode="[$₩-412]#,##0.00"/>
            </x14:dxf>
          </x14:cfRule>
          <x14:cfRule type="expression" priority="812" id="{0D4F009B-C803-4149-8D28-7E3E4E682641}">
            <xm:f>'FX Card'!$F$1=14</xm:f>
            <x14:dxf>
              <numFmt numFmtId="178" formatCode="[$¥-411]#,##0.00"/>
            </x14:dxf>
          </x14:cfRule>
          <x14:cfRule type="expression" priority="813" id="{A300E7F5-E2D3-4530-A71D-CE72149591DC}">
            <xm:f>'FX Card'!$F$1=13</xm:f>
            <x14:dxf>
              <numFmt numFmtId="206" formatCode="[$₹-445]\ #,##0.00"/>
            </x14:dxf>
          </x14:cfRule>
          <x14:cfRule type="expression" priority="814" id="{73097338-0B5D-4F2C-AB47-88AE18A5E99E}">
            <xm:f>'FX Card'!$F$1=12</xm:f>
            <x14:dxf>
              <numFmt numFmtId="176" formatCode="\R\p\ #,##0.00"/>
            </x14:dxf>
          </x14:cfRule>
          <x14:cfRule type="expression" priority="815" id="{123EDE23-DFBA-46F0-B746-94DBFA7173D4}">
            <xm:f>'FX Card'!$F$1=11</xm:f>
            <x14:dxf>
              <numFmt numFmtId="194" formatCode="\H\K\ &quot;$&quot;\ #,##0.00"/>
            </x14:dxf>
          </x14:cfRule>
          <x14:cfRule type="expression" priority="816" id="{F919E024-E92E-4CFE-8A94-08132C9C22A9}">
            <xm:f>'FX Card'!$F$1=10</xm:f>
            <x14:dxf>
              <numFmt numFmtId="175" formatCode="[$£-809]#,##0.00"/>
            </x14:dxf>
          </x14:cfRule>
          <x14:cfRule type="expression" priority="817" id="{7862040B-2DFC-4C9D-AA78-A5ACA8DC6C4A}">
            <xm:f>'FX Card'!$F$1=9</xm:f>
            <x14:dxf>
              <numFmt numFmtId="174" formatCode="[$€-2]\ #,##0.00"/>
            </x14:dxf>
          </x14:cfRule>
          <x14:cfRule type="expression" priority="818" id="{29FE089A-5452-4BDB-9CF9-D681C35C8719}">
            <xm:f>'FX Card'!$F$1=8</xm:f>
            <x14:dxf>
              <numFmt numFmtId="173" formatCode="\k\r\ #,##0.00"/>
            </x14:dxf>
          </x14:cfRule>
          <x14:cfRule type="expression" priority="819" id="{C9AE05E1-BDCC-4672-9AE2-09B6438B5531}">
            <xm:f>'FX Card'!$F$1=7</xm:f>
            <x14:dxf>
              <numFmt numFmtId="172" formatCode="[$¥-804]#,##0.00"/>
            </x14:dxf>
          </x14:cfRule>
          <x14:cfRule type="expression" priority="820" id="{73E14F36-5C8B-4EA0-B699-38DCFB3865E5}">
            <xm:f>'FX Card'!$F$1=6</xm:f>
            <x14:dxf>
              <numFmt numFmtId="171" formatCode="\F\r\ #,##0.00"/>
            </x14:dxf>
          </x14:cfRule>
          <x14:cfRule type="expression" priority="821" id="{5F8DE751-1E85-45B3-BAE7-86F850A3B048}">
            <xm:f>'FX Card'!$F$1=5</xm:f>
            <x14:dxf>
              <numFmt numFmtId="170" formatCode="\C\A\ &quot;$&quot;\ #,##0.00"/>
            </x14:dxf>
          </x14:cfRule>
          <x14:cfRule type="expression" priority="822" id="{D225DFB5-E0CD-4D92-B96C-CF9FF5A7CA27}">
            <xm:f>'FX Card'!$F$1=4</xm:f>
            <x14:dxf>
              <numFmt numFmtId="192" formatCode="[$R$-416]\ #,##0.00"/>
            </x14:dxf>
          </x14:cfRule>
          <x14:cfRule type="expression" priority="823" id="{68FB2315-8B49-4C85-BB37-890DEDC5D970}">
            <xm:f>'FX Card'!$F$1=3</xm:f>
            <x14:dxf>
              <numFmt numFmtId="169" formatCode="\A\U\ &quot;$&quot;\ #,##0.00"/>
            </x14:dxf>
          </x14:cfRule>
          <x14:cfRule type="expression" priority="824" id="{915063EE-7F44-43B7-800C-E62D53C9700A}">
            <xm:f>'FX Card'!$F$1=2</xm:f>
            <x14:dxf>
              <numFmt numFmtId="182" formatCode="\A\R\ &quot;$&quot;#,##0.00"/>
            </x14:dxf>
          </x14:cfRule>
          <x14:cfRule type="expression" priority="825" id="{42D39C0B-BB85-4E95-ABDE-36251F7FF358}">
            <xm:f>'FX Card'!$F$1=1</xm:f>
            <x14:dxf>
              <numFmt numFmtId="166" formatCode="&quot;$&quot;#,##0.00"/>
            </x14:dxf>
          </x14:cfRule>
          <xm:sqref>AS301:BA302</xm:sqref>
        </x14:conditionalFormatting>
        <x14:conditionalFormatting xmlns:xm="http://schemas.microsoft.com/office/excel/2006/main">
          <x14:cfRule type="expression" priority="776" id="{69DC5E65-F61D-4DCE-96C1-BFD684B43556}">
            <xm:f>'FX Card'!$F$1=25</xm:f>
            <x14:dxf>
              <numFmt numFmtId="183" formatCode="\R\ #,##0.00"/>
            </x14:dxf>
          </x14:cfRule>
          <x14:cfRule type="expression" priority="777" id="{39290316-C05B-4D58-BC1A-1928A87E4D45}">
            <xm:f>'FX Card'!$F$1=24</xm:f>
            <x14:dxf>
              <numFmt numFmtId="180" formatCode="\T\W\ &quot;$&quot;\ #,##0.00"/>
            </x14:dxf>
          </x14:cfRule>
          <x14:cfRule type="expression" priority="778" id="{6BC2993D-0290-4C3E-874A-75A24AEA7636}">
            <xm:f>'FX Card'!$F$1=23</xm:f>
            <x14:dxf>
              <numFmt numFmtId="199" formatCode="#,##0.00\ [$₺-41F]"/>
            </x14:dxf>
          </x14:cfRule>
          <x14:cfRule type="expression" priority="779" id="{51F00251-110C-4BFA-BC79-0EA0556C6439}">
            <xm:f>'FX Card'!$F$1=22</xm:f>
            <x14:dxf>
              <numFmt numFmtId="173" formatCode="\k\r\ #,##0.00"/>
            </x14:dxf>
          </x14:cfRule>
          <x14:cfRule type="expression" priority="780" id="{9EDB2431-EA2E-4749-A4E6-8145CF400D59}">
            <xm:f>'FX Card'!$F$1=21</xm:f>
            <x14:dxf>
              <numFmt numFmtId="197" formatCode="\﷼\ #,##0.000"/>
            </x14:dxf>
          </x14:cfRule>
          <x14:cfRule type="expression" priority="781" id="{3A854141-B8BC-4DA5-A59D-08AE6D628590}">
            <xm:f>'FX Card'!$F$1=20</xm:f>
            <x14:dxf>
              <numFmt numFmtId="181" formatCode="\р\у\б\ #,##0.00"/>
            </x14:dxf>
          </x14:cfRule>
          <x14:cfRule type="expression" priority="782" id="{70ABFF40-4DD0-45A3-BA7A-D9F71B3A4C05}">
            <xm:f>'FX Card'!$F$1=19</xm:f>
            <x14:dxf>
              <numFmt numFmtId="196" formatCode="\M\X\ &quot;$&quot;\ #,##0.00"/>
            </x14:dxf>
          </x14:cfRule>
          <x14:cfRule type="expression" priority="783" id="{6A3F8553-EB3B-4F00-AB7F-7B6CFFF7BD55}">
            <xm:f>'FX Card'!$F$1=18</xm:f>
            <x14:dxf>
              <numFmt numFmtId="195" formatCode="[$RM-43E]#,##0.00"/>
            </x14:dxf>
          </x14:cfRule>
          <x14:cfRule type="expression" priority="784" id="{E491E88A-FE0C-4622-91E2-0469E1B19A94}">
            <xm:f>'FX Card'!$F$1=17</xm:f>
            <x14:dxf>
              <numFmt numFmtId="198" formatCode="\N\Z\ &quot;$&quot;\ #,##0.00"/>
            </x14:dxf>
          </x14:cfRule>
          <x14:cfRule type="expression" priority="785" id="{9619C4CE-A6EA-4A03-8C2E-E83A16F8A576}">
            <xm:f>'FX Card'!$F$1=16</xm:f>
            <x14:dxf>
              <numFmt numFmtId="173" formatCode="\k\r\ #,##0.00"/>
            </x14:dxf>
          </x14:cfRule>
          <x14:cfRule type="expression" priority="786" id="{EC1680BE-1493-46B2-9C4B-2BE76443D991}">
            <xm:f>'FX Card'!$F$1=15</xm:f>
            <x14:dxf>
              <numFmt numFmtId="179" formatCode="[$₩-412]#,##0.00"/>
            </x14:dxf>
          </x14:cfRule>
          <x14:cfRule type="expression" priority="787" id="{33DD6211-30AE-4E4C-A654-21EC292736EC}">
            <xm:f>'FX Card'!$F$1=14</xm:f>
            <x14:dxf>
              <numFmt numFmtId="178" formatCode="[$¥-411]#,##0.00"/>
            </x14:dxf>
          </x14:cfRule>
          <x14:cfRule type="expression" priority="788" id="{9B2F4330-2998-4EC8-B00C-55C2297209E1}">
            <xm:f>'FX Card'!$F$1=13</xm:f>
            <x14:dxf>
              <numFmt numFmtId="206" formatCode="[$₹-445]\ #,##0.00"/>
            </x14:dxf>
          </x14:cfRule>
          <x14:cfRule type="expression" priority="789" id="{3D6FD6C2-8917-4BFA-BC4C-D8723041DE35}">
            <xm:f>'FX Card'!$F$1=12</xm:f>
            <x14:dxf>
              <numFmt numFmtId="176" formatCode="\R\p\ #,##0.00"/>
            </x14:dxf>
          </x14:cfRule>
          <x14:cfRule type="expression" priority="790" id="{ADBE6CE5-6010-4A15-9EF2-BCED23CA8033}">
            <xm:f>'FX Card'!$F$1=11</xm:f>
            <x14:dxf>
              <numFmt numFmtId="194" formatCode="\H\K\ &quot;$&quot;\ #,##0.00"/>
            </x14:dxf>
          </x14:cfRule>
          <x14:cfRule type="expression" priority="791" id="{018DA572-DA8E-4A5B-ABCC-2085EA8834A9}">
            <xm:f>'FX Card'!$F$1=10</xm:f>
            <x14:dxf>
              <numFmt numFmtId="175" formatCode="[$£-809]#,##0.00"/>
            </x14:dxf>
          </x14:cfRule>
          <x14:cfRule type="expression" priority="792" id="{31B80470-6598-449C-8961-1217097E04B1}">
            <xm:f>'FX Card'!$F$1=9</xm:f>
            <x14:dxf>
              <numFmt numFmtId="174" formatCode="[$€-2]\ #,##0.00"/>
            </x14:dxf>
          </x14:cfRule>
          <x14:cfRule type="expression" priority="793" id="{2AF9035B-F1A3-48D8-99DD-D3D28DCC9CCD}">
            <xm:f>'FX Card'!$F$1=8</xm:f>
            <x14:dxf>
              <numFmt numFmtId="173" formatCode="\k\r\ #,##0.00"/>
            </x14:dxf>
          </x14:cfRule>
          <x14:cfRule type="expression" priority="794" id="{C6346BD4-2CFE-42BA-B1AE-09125FCC41C4}">
            <xm:f>'FX Card'!$F$1=7</xm:f>
            <x14:dxf>
              <numFmt numFmtId="172" formatCode="[$¥-804]#,##0.00"/>
            </x14:dxf>
          </x14:cfRule>
          <x14:cfRule type="expression" priority="795" id="{DE256CE0-3AD6-45C3-ACB9-35F5183337B7}">
            <xm:f>'FX Card'!$F$1=6</xm:f>
            <x14:dxf>
              <numFmt numFmtId="171" formatCode="\F\r\ #,##0.00"/>
            </x14:dxf>
          </x14:cfRule>
          <x14:cfRule type="expression" priority="796" id="{D556155E-821A-4905-A363-3C0AAC33EB80}">
            <xm:f>'FX Card'!$F$1=5</xm:f>
            <x14:dxf>
              <numFmt numFmtId="170" formatCode="\C\A\ &quot;$&quot;\ #,##0.00"/>
            </x14:dxf>
          </x14:cfRule>
          <x14:cfRule type="expression" priority="797" id="{9FC6DF86-6EBD-4F32-ABC1-6F8CD8188393}">
            <xm:f>'FX Card'!$F$1=4</xm:f>
            <x14:dxf>
              <numFmt numFmtId="192" formatCode="[$R$-416]\ #,##0.00"/>
            </x14:dxf>
          </x14:cfRule>
          <x14:cfRule type="expression" priority="798" id="{FE73E5FE-B712-4B51-A180-9E0CA4B80BC0}">
            <xm:f>'FX Card'!$F$1=3</xm:f>
            <x14:dxf>
              <numFmt numFmtId="169" formatCode="\A\U\ &quot;$&quot;\ #,##0.00"/>
            </x14:dxf>
          </x14:cfRule>
          <x14:cfRule type="expression" priority="799" id="{167CF6A8-840D-4CD5-ABB3-B028C651F675}">
            <xm:f>'FX Card'!$F$1=2</xm:f>
            <x14:dxf>
              <numFmt numFmtId="182" formatCode="\A\R\ &quot;$&quot;#,##0.00"/>
            </x14:dxf>
          </x14:cfRule>
          <x14:cfRule type="expression" priority="800" id="{10C31132-DFA2-4AC9-BAB9-A1762B078890}">
            <xm:f>'FX Card'!$F$1=1</xm:f>
            <x14:dxf>
              <numFmt numFmtId="166" formatCode="&quot;$&quot;#,##0.00"/>
            </x14:dxf>
          </x14:cfRule>
          <xm:sqref>AI303:AM303</xm:sqref>
        </x14:conditionalFormatting>
        <x14:conditionalFormatting xmlns:xm="http://schemas.microsoft.com/office/excel/2006/main">
          <x14:cfRule type="expression" priority="726" id="{15942DFD-9799-424E-B21B-3E7A23FBA958}">
            <xm:f>'FX Card'!$F$1=25</xm:f>
            <x14:dxf>
              <numFmt numFmtId="183" formatCode="\R\ #,##0.00"/>
            </x14:dxf>
          </x14:cfRule>
          <x14:cfRule type="expression" priority="727" id="{7DCF8CAD-3F30-4D46-9B15-B88C29E7FAE1}">
            <xm:f>'FX Card'!$F$1=24</xm:f>
            <x14:dxf>
              <numFmt numFmtId="180" formatCode="\T\W\ &quot;$&quot;\ #,##0.00"/>
            </x14:dxf>
          </x14:cfRule>
          <x14:cfRule type="expression" priority="728" id="{E7EA1D94-56CD-4E03-91E4-B71991A78092}">
            <xm:f>'FX Card'!$F$1=23</xm:f>
            <x14:dxf>
              <numFmt numFmtId="199" formatCode="#,##0.00\ [$₺-41F]"/>
            </x14:dxf>
          </x14:cfRule>
          <x14:cfRule type="expression" priority="729" id="{6E5D4103-3500-44BA-9B4F-76B1241C7332}">
            <xm:f>'FX Card'!$F$1=22</xm:f>
            <x14:dxf>
              <numFmt numFmtId="173" formatCode="\k\r\ #,##0.00"/>
            </x14:dxf>
          </x14:cfRule>
          <x14:cfRule type="expression" priority="730" id="{3BBEF995-260D-4F28-B500-F95B0C3B1203}">
            <xm:f>'FX Card'!$F$1=21</xm:f>
            <x14:dxf>
              <numFmt numFmtId="197" formatCode="\﷼\ #,##0.000"/>
            </x14:dxf>
          </x14:cfRule>
          <x14:cfRule type="expression" priority="731" id="{A65BA060-0BD9-4C7A-9F0F-A584B24C893C}">
            <xm:f>'FX Card'!$F$1=20</xm:f>
            <x14:dxf>
              <numFmt numFmtId="181" formatCode="\р\у\б\ #,##0.00"/>
            </x14:dxf>
          </x14:cfRule>
          <x14:cfRule type="expression" priority="732" id="{54025655-918D-41D7-9B8E-1A8850478A42}">
            <xm:f>'FX Card'!$F$1=19</xm:f>
            <x14:dxf>
              <numFmt numFmtId="196" formatCode="\M\X\ &quot;$&quot;\ #,##0.00"/>
            </x14:dxf>
          </x14:cfRule>
          <x14:cfRule type="expression" priority="733" id="{0E520F5B-DEC5-472A-A60E-A10C50A629FD}">
            <xm:f>'FX Card'!$F$1=18</xm:f>
            <x14:dxf>
              <numFmt numFmtId="195" formatCode="[$RM-43E]#,##0.00"/>
            </x14:dxf>
          </x14:cfRule>
          <x14:cfRule type="expression" priority="734" id="{AA4B74F1-DF3C-49D7-93FB-CE70DA86A9B9}">
            <xm:f>'FX Card'!$F$1=17</xm:f>
            <x14:dxf>
              <numFmt numFmtId="198" formatCode="\N\Z\ &quot;$&quot;\ #,##0.00"/>
            </x14:dxf>
          </x14:cfRule>
          <x14:cfRule type="expression" priority="735" id="{BDC14863-EB6D-451B-84F0-7719B4FC880F}">
            <xm:f>'FX Card'!$F$1=16</xm:f>
            <x14:dxf>
              <numFmt numFmtId="173" formatCode="\k\r\ #,##0.00"/>
            </x14:dxf>
          </x14:cfRule>
          <x14:cfRule type="expression" priority="736" id="{7B8D5011-5891-462B-B152-66E07B8552F7}">
            <xm:f>'FX Card'!$F$1=15</xm:f>
            <x14:dxf>
              <numFmt numFmtId="179" formatCode="[$₩-412]#,##0.00"/>
            </x14:dxf>
          </x14:cfRule>
          <x14:cfRule type="expression" priority="737" id="{F9E518C2-4289-4311-9EAE-D0DBB645AA8B}">
            <xm:f>'FX Card'!$F$1=14</xm:f>
            <x14:dxf>
              <numFmt numFmtId="178" formatCode="[$¥-411]#,##0.00"/>
            </x14:dxf>
          </x14:cfRule>
          <x14:cfRule type="expression" priority="738" id="{6C015596-8194-41A9-BDE5-936E87B66560}">
            <xm:f>'FX Card'!$F$1=13</xm:f>
            <x14:dxf>
              <numFmt numFmtId="206" formatCode="[$₹-445]\ #,##0.00"/>
            </x14:dxf>
          </x14:cfRule>
          <x14:cfRule type="expression" priority="739" id="{8717EA51-F106-4CB9-AE06-7219B8BDCED1}">
            <xm:f>'FX Card'!$F$1=12</xm:f>
            <x14:dxf>
              <numFmt numFmtId="176" formatCode="\R\p\ #,##0.00"/>
            </x14:dxf>
          </x14:cfRule>
          <x14:cfRule type="expression" priority="740" id="{8FF5A567-67A2-40A8-9E0B-D56ED39DBF20}">
            <xm:f>'FX Card'!$F$1=11</xm:f>
            <x14:dxf>
              <numFmt numFmtId="194" formatCode="\H\K\ &quot;$&quot;\ #,##0.00"/>
            </x14:dxf>
          </x14:cfRule>
          <x14:cfRule type="expression" priority="741" id="{94DF8BE1-9BCF-43BC-9B86-A332381C43B0}">
            <xm:f>'FX Card'!$F$1=10</xm:f>
            <x14:dxf>
              <numFmt numFmtId="175" formatCode="[$£-809]#,##0.00"/>
            </x14:dxf>
          </x14:cfRule>
          <x14:cfRule type="expression" priority="742" id="{AB1E4D7B-00D7-4028-9D25-E18E2D4D47D5}">
            <xm:f>'FX Card'!$F$1=9</xm:f>
            <x14:dxf>
              <numFmt numFmtId="174" formatCode="[$€-2]\ #,##0.00"/>
            </x14:dxf>
          </x14:cfRule>
          <x14:cfRule type="expression" priority="743" id="{954A7B83-8D7A-4753-A3DA-FC017D1D1B79}">
            <xm:f>'FX Card'!$F$1=8</xm:f>
            <x14:dxf>
              <numFmt numFmtId="173" formatCode="\k\r\ #,##0.00"/>
            </x14:dxf>
          </x14:cfRule>
          <x14:cfRule type="expression" priority="744" id="{48D30CD0-55FC-4C2C-BDC2-FD0A479C2441}">
            <xm:f>'FX Card'!$F$1=7</xm:f>
            <x14:dxf>
              <numFmt numFmtId="172" formatCode="[$¥-804]#,##0.00"/>
            </x14:dxf>
          </x14:cfRule>
          <x14:cfRule type="expression" priority="745" id="{A5905590-554D-4713-B7ED-283BFAD83FBE}">
            <xm:f>'FX Card'!$F$1=6</xm:f>
            <x14:dxf>
              <numFmt numFmtId="171" formatCode="\F\r\ #,##0.00"/>
            </x14:dxf>
          </x14:cfRule>
          <x14:cfRule type="expression" priority="746" id="{BA149819-F039-4342-95EF-4BE4AA1393E7}">
            <xm:f>'FX Card'!$F$1=5</xm:f>
            <x14:dxf>
              <numFmt numFmtId="170" formatCode="\C\A\ &quot;$&quot;\ #,##0.00"/>
            </x14:dxf>
          </x14:cfRule>
          <x14:cfRule type="expression" priority="747" id="{F17214A0-87A3-49C0-932F-9FDD94694E3F}">
            <xm:f>'FX Card'!$F$1=4</xm:f>
            <x14:dxf>
              <numFmt numFmtId="192" formatCode="[$R$-416]\ #,##0.00"/>
            </x14:dxf>
          </x14:cfRule>
          <x14:cfRule type="expression" priority="748" id="{C0A4189B-EDFA-4DD1-B766-6D15BCBAA7F2}">
            <xm:f>'FX Card'!$F$1=3</xm:f>
            <x14:dxf>
              <numFmt numFmtId="169" formatCode="\A\U\ &quot;$&quot;\ #,##0.00"/>
            </x14:dxf>
          </x14:cfRule>
          <x14:cfRule type="expression" priority="749" id="{1C1DF9BF-1578-428B-96DE-5836EDC67945}">
            <xm:f>'FX Card'!$F$1=2</xm:f>
            <x14:dxf>
              <numFmt numFmtId="182" formatCode="\A\R\ &quot;$&quot;#,##0.00"/>
            </x14:dxf>
          </x14:cfRule>
          <x14:cfRule type="expression" priority="750" id="{2E389FE1-E9C5-4E72-B79C-A2EAB3F6322B}">
            <xm:f>'FX Card'!$F$1=1</xm:f>
            <x14:dxf>
              <numFmt numFmtId="166" formatCode="&quot;$&quot;#,##0.00"/>
            </x14:dxf>
          </x14:cfRule>
          <xm:sqref>AX303:BA303</xm:sqref>
        </x14:conditionalFormatting>
        <x14:conditionalFormatting xmlns:xm="http://schemas.microsoft.com/office/excel/2006/main">
          <x14:cfRule type="expression" priority="701" id="{16D3B043-BDE2-4262-9625-463328310AF5}">
            <xm:f>'FX Card'!$F$1=25</xm:f>
            <x14:dxf>
              <numFmt numFmtId="183" formatCode="\R\ #,##0.00"/>
            </x14:dxf>
          </x14:cfRule>
          <x14:cfRule type="expression" priority="702" id="{5A37D888-32DD-4A18-A452-74F99B43FCFB}">
            <xm:f>'FX Card'!$F$1=24</xm:f>
            <x14:dxf>
              <numFmt numFmtId="180" formatCode="\T\W\ &quot;$&quot;\ #,##0.00"/>
            </x14:dxf>
          </x14:cfRule>
          <x14:cfRule type="expression" priority="703" id="{6FA8477E-F942-46CE-B6AB-75CD177812B6}">
            <xm:f>'FX Card'!$F$1=23</xm:f>
            <x14:dxf>
              <numFmt numFmtId="199" formatCode="#,##0.00\ [$₺-41F]"/>
            </x14:dxf>
          </x14:cfRule>
          <x14:cfRule type="expression" priority="704" id="{3B16B98E-2FFA-4E80-BFCD-3ADB0407FD8A}">
            <xm:f>'FX Card'!$F$1=22</xm:f>
            <x14:dxf>
              <numFmt numFmtId="173" formatCode="\k\r\ #,##0.00"/>
            </x14:dxf>
          </x14:cfRule>
          <x14:cfRule type="expression" priority="705" id="{F07949AE-A081-443D-8AF0-EE3993B34AAD}">
            <xm:f>'FX Card'!$F$1=21</xm:f>
            <x14:dxf>
              <numFmt numFmtId="197" formatCode="\﷼\ #,##0.000"/>
            </x14:dxf>
          </x14:cfRule>
          <x14:cfRule type="expression" priority="706" id="{9F61264F-9926-4C52-9794-B9886853BDBA}">
            <xm:f>'FX Card'!$F$1=20</xm:f>
            <x14:dxf>
              <numFmt numFmtId="181" formatCode="\р\у\б\ #,##0.00"/>
            </x14:dxf>
          </x14:cfRule>
          <x14:cfRule type="expression" priority="707" id="{3CB7867F-029B-4C79-9EEF-17290E87C82F}">
            <xm:f>'FX Card'!$F$1=19</xm:f>
            <x14:dxf>
              <numFmt numFmtId="196" formatCode="\M\X\ &quot;$&quot;\ #,##0.00"/>
            </x14:dxf>
          </x14:cfRule>
          <x14:cfRule type="expression" priority="708" id="{E7A184B6-881A-449E-837E-782F44867B65}">
            <xm:f>'FX Card'!$F$1=18</xm:f>
            <x14:dxf>
              <numFmt numFmtId="195" formatCode="[$RM-43E]#,##0.00"/>
            </x14:dxf>
          </x14:cfRule>
          <x14:cfRule type="expression" priority="709" id="{223F9CD9-1967-435F-B754-49376568CF7D}">
            <xm:f>'FX Card'!$F$1=17</xm:f>
            <x14:dxf>
              <numFmt numFmtId="198" formatCode="\N\Z\ &quot;$&quot;\ #,##0.00"/>
            </x14:dxf>
          </x14:cfRule>
          <x14:cfRule type="expression" priority="710" id="{27C296D6-0250-4337-849D-188832C484DB}">
            <xm:f>'FX Card'!$F$1=16</xm:f>
            <x14:dxf>
              <numFmt numFmtId="173" formatCode="\k\r\ #,##0.00"/>
            </x14:dxf>
          </x14:cfRule>
          <x14:cfRule type="expression" priority="711" id="{121B3ABF-4239-4D8C-881C-17FC57850F34}">
            <xm:f>'FX Card'!$F$1=15</xm:f>
            <x14:dxf>
              <numFmt numFmtId="179" formatCode="[$₩-412]#,##0.00"/>
            </x14:dxf>
          </x14:cfRule>
          <x14:cfRule type="expression" priority="712" id="{B7F8EF75-C526-4939-8C3D-CD749A11ED1D}">
            <xm:f>'FX Card'!$F$1=14</xm:f>
            <x14:dxf>
              <numFmt numFmtId="178" formatCode="[$¥-411]#,##0.00"/>
            </x14:dxf>
          </x14:cfRule>
          <x14:cfRule type="expression" priority="713" id="{5724D258-15B1-42AC-AA07-163FF8733B03}">
            <xm:f>'FX Card'!$F$1=13</xm:f>
            <x14:dxf>
              <numFmt numFmtId="206" formatCode="[$₹-445]\ #,##0.00"/>
            </x14:dxf>
          </x14:cfRule>
          <x14:cfRule type="expression" priority="714" id="{DB50DD23-6E4E-44A2-B01D-75C06D5DE04B}">
            <xm:f>'FX Card'!$F$1=12</xm:f>
            <x14:dxf>
              <numFmt numFmtId="176" formatCode="\R\p\ #,##0.00"/>
            </x14:dxf>
          </x14:cfRule>
          <x14:cfRule type="expression" priority="715" id="{306891FB-D995-43B5-8EE5-2AC428094ECA}">
            <xm:f>'FX Card'!$F$1=11</xm:f>
            <x14:dxf>
              <numFmt numFmtId="194" formatCode="\H\K\ &quot;$&quot;\ #,##0.00"/>
            </x14:dxf>
          </x14:cfRule>
          <x14:cfRule type="expression" priority="716" id="{2C93BD94-0C50-4F58-BCA4-2EFF430B4637}">
            <xm:f>'FX Card'!$F$1=10</xm:f>
            <x14:dxf>
              <numFmt numFmtId="175" formatCode="[$£-809]#,##0.00"/>
            </x14:dxf>
          </x14:cfRule>
          <x14:cfRule type="expression" priority="717" id="{C713D42C-52BA-4E66-A442-BE134E066E13}">
            <xm:f>'FX Card'!$F$1=9</xm:f>
            <x14:dxf>
              <numFmt numFmtId="174" formatCode="[$€-2]\ #,##0.00"/>
            </x14:dxf>
          </x14:cfRule>
          <x14:cfRule type="expression" priority="718" id="{3845E1B4-C0A4-42CB-8104-FD93E5CF1FFF}">
            <xm:f>'FX Card'!$F$1=8</xm:f>
            <x14:dxf>
              <numFmt numFmtId="173" formatCode="\k\r\ #,##0.00"/>
            </x14:dxf>
          </x14:cfRule>
          <x14:cfRule type="expression" priority="719" id="{3A64C9EF-8BC3-4A08-AB7D-5C7D97219000}">
            <xm:f>'FX Card'!$F$1=7</xm:f>
            <x14:dxf>
              <numFmt numFmtId="172" formatCode="[$¥-804]#,##0.00"/>
            </x14:dxf>
          </x14:cfRule>
          <x14:cfRule type="expression" priority="720" id="{647AA160-5CAC-4FFB-8124-58870A704FCE}">
            <xm:f>'FX Card'!$F$1=6</xm:f>
            <x14:dxf>
              <numFmt numFmtId="171" formatCode="\F\r\ #,##0.00"/>
            </x14:dxf>
          </x14:cfRule>
          <x14:cfRule type="expression" priority="721" id="{6168C7D5-915C-4A90-A633-058B3666EF3C}">
            <xm:f>'FX Card'!$F$1=5</xm:f>
            <x14:dxf>
              <numFmt numFmtId="170" formatCode="\C\A\ &quot;$&quot;\ #,##0.00"/>
            </x14:dxf>
          </x14:cfRule>
          <x14:cfRule type="expression" priority="722" id="{127711C7-4219-4BB4-8082-5D39D2E37EE4}">
            <xm:f>'FX Card'!$F$1=4</xm:f>
            <x14:dxf>
              <numFmt numFmtId="192" formatCode="[$R$-416]\ #,##0.00"/>
            </x14:dxf>
          </x14:cfRule>
          <x14:cfRule type="expression" priority="723" id="{5C972B52-B98B-44AF-AAA9-FAC794E2C4C9}">
            <xm:f>'FX Card'!$F$1=3</xm:f>
            <x14:dxf>
              <numFmt numFmtId="169" formatCode="\A\U\ &quot;$&quot;\ #,##0.00"/>
            </x14:dxf>
          </x14:cfRule>
          <x14:cfRule type="expression" priority="724" id="{A9A70722-8F4D-4271-A280-682328F2EC08}">
            <xm:f>'FX Card'!$F$1=2</xm:f>
            <x14:dxf>
              <numFmt numFmtId="182" formatCode="\A\R\ &quot;$&quot;#,##0.00"/>
            </x14:dxf>
          </x14:cfRule>
          <x14:cfRule type="expression" priority="725" id="{00AE9219-B8DE-422F-86FE-FDA89A07D5F8}">
            <xm:f>'FX Card'!$F$1=1</xm:f>
            <x14:dxf>
              <numFmt numFmtId="166" formatCode="&quot;$&quot;#,##0.00"/>
            </x14:dxf>
          </x14:cfRule>
          <xm:sqref>AS758:BA758 AX759:BA761</xm:sqref>
        </x14:conditionalFormatting>
        <x14:conditionalFormatting xmlns:xm="http://schemas.microsoft.com/office/excel/2006/main">
          <x14:cfRule type="expression" priority="676" id="{A524E5FD-D2A7-4434-9087-244A03D851DB}">
            <xm:f>'FX Card'!$F$1=25</xm:f>
            <x14:dxf>
              <numFmt numFmtId="183" formatCode="\R\ #,##0.00"/>
            </x14:dxf>
          </x14:cfRule>
          <x14:cfRule type="expression" priority="677" id="{E5E7A8ED-D769-4E38-B8EB-82AC1352536E}">
            <xm:f>'FX Card'!$F$1=24</xm:f>
            <x14:dxf>
              <numFmt numFmtId="180" formatCode="\T\W\ &quot;$&quot;\ #,##0.00"/>
            </x14:dxf>
          </x14:cfRule>
          <x14:cfRule type="expression" priority="678" id="{2F82549F-A148-4D18-BFC8-043018CDC14E}">
            <xm:f>'FX Card'!$F$1=23</xm:f>
            <x14:dxf>
              <numFmt numFmtId="199" formatCode="#,##0.00\ [$₺-41F]"/>
            </x14:dxf>
          </x14:cfRule>
          <x14:cfRule type="expression" priority="679" id="{4203FBCE-CDDF-4DF1-837E-3ED8A36BA920}">
            <xm:f>'FX Card'!$F$1=22</xm:f>
            <x14:dxf>
              <numFmt numFmtId="173" formatCode="\k\r\ #,##0.00"/>
            </x14:dxf>
          </x14:cfRule>
          <x14:cfRule type="expression" priority="680" id="{AB0D9784-412A-4D97-8203-1B7FE19063D7}">
            <xm:f>'FX Card'!$F$1=21</xm:f>
            <x14:dxf>
              <numFmt numFmtId="197" formatCode="\﷼\ #,##0.000"/>
            </x14:dxf>
          </x14:cfRule>
          <x14:cfRule type="expression" priority="681" id="{75D91693-177F-4F4E-88F3-BDE75DC221A1}">
            <xm:f>'FX Card'!$F$1=20</xm:f>
            <x14:dxf>
              <numFmt numFmtId="181" formatCode="\р\у\б\ #,##0.00"/>
            </x14:dxf>
          </x14:cfRule>
          <x14:cfRule type="expression" priority="682" id="{FFE080E0-1F8C-4F14-9128-EA050E510A9C}">
            <xm:f>'FX Card'!$F$1=19</xm:f>
            <x14:dxf>
              <numFmt numFmtId="196" formatCode="\M\X\ &quot;$&quot;\ #,##0.00"/>
            </x14:dxf>
          </x14:cfRule>
          <x14:cfRule type="expression" priority="683" id="{8690014C-11F9-40F9-8C45-8912E9440CFE}">
            <xm:f>'FX Card'!$F$1=18</xm:f>
            <x14:dxf>
              <numFmt numFmtId="195" formatCode="[$RM-43E]#,##0.00"/>
            </x14:dxf>
          </x14:cfRule>
          <x14:cfRule type="expression" priority="684" id="{A51879B4-CB62-415C-9E54-15E7DD1DEDE0}">
            <xm:f>'FX Card'!$F$1=17</xm:f>
            <x14:dxf>
              <numFmt numFmtId="198" formatCode="\N\Z\ &quot;$&quot;\ #,##0.00"/>
            </x14:dxf>
          </x14:cfRule>
          <x14:cfRule type="expression" priority="685" id="{77FB2F60-B7B8-43DC-8461-E8327467614D}">
            <xm:f>'FX Card'!$F$1=16</xm:f>
            <x14:dxf>
              <numFmt numFmtId="173" formatCode="\k\r\ #,##0.00"/>
            </x14:dxf>
          </x14:cfRule>
          <x14:cfRule type="expression" priority="686" id="{E9A08FCD-4CF4-469D-A167-1AB34BE744EB}">
            <xm:f>'FX Card'!$F$1=15</xm:f>
            <x14:dxf>
              <numFmt numFmtId="179" formatCode="[$₩-412]#,##0.00"/>
            </x14:dxf>
          </x14:cfRule>
          <x14:cfRule type="expression" priority="687" id="{0B78040C-0DEF-4828-BDEA-07338BAC8A72}">
            <xm:f>'FX Card'!$F$1=14</xm:f>
            <x14:dxf>
              <numFmt numFmtId="178" formatCode="[$¥-411]#,##0.00"/>
            </x14:dxf>
          </x14:cfRule>
          <x14:cfRule type="expression" priority="688" id="{2E2BF83B-FE10-4E33-9876-6199227D4B96}">
            <xm:f>'FX Card'!$F$1=13</xm:f>
            <x14:dxf>
              <numFmt numFmtId="206" formatCode="[$₹-445]\ #,##0.00"/>
            </x14:dxf>
          </x14:cfRule>
          <x14:cfRule type="expression" priority="689" id="{432E1E47-31DE-4620-BBD4-76E82C192BB2}">
            <xm:f>'FX Card'!$F$1=12</xm:f>
            <x14:dxf>
              <numFmt numFmtId="176" formatCode="\R\p\ #,##0.00"/>
            </x14:dxf>
          </x14:cfRule>
          <x14:cfRule type="expression" priority="690" id="{6C287CFA-67B1-4E71-AC25-E9F198FB3ED3}">
            <xm:f>'FX Card'!$F$1=11</xm:f>
            <x14:dxf>
              <numFmt numFmtId="194" formatCode="\H\K\ &quot;$&quot;\ #,##0.00"/>
            </x14:dxf>
          </x14:cfRule>
          <x14:cfRule type="expression" priority="691" id="{42E23AEA-52B6-47E4-BC1E-B917E0992F44}">
            <xm:f>'FX Card'!$F$1=10</xm:f>
            <x14:dxf>
              <numFmt numFmtId="175" formatCode="[$£-809]#,##0.00"/>
            </x14:dxf>
          </x14:cfRule>
          <x14:cfRule type="expression" priority="692" id="{5F54FD8E-8B79-4688-BE4E-7F3CCC2B9A64}">
            <xm:f>'FX Card'!$F$1=9</xm:f>
            <x14:dxf>
              <numFmt numFmtId="174" formatCode="[$€-2]\ #,##0.00"/>
            </x14:dxf>
          </x14:cfRule>
          <x14:cfRule type="expression" priority="693" id="{C3F31066-3E55-45E0-9768-EEB75C19AB62}">
            <xm:f>'FX Card'!$F$1=8</xm:f>
            <x14:dxf>
              <numFmt numFmtId="173" formatCode="\k\r\ #,##0.00"/>
            </x14:dxf>
          </x14:cfRule>
          <x14:cfRule type="expression" priority="694" id="{E39983EB-D789-4834-BB4F-004FDD039C61}">
            <xm:f>'FX Card'!$F$1=7</xm:f>
            <x14:dxf>
              <numFmt numFmtId="172" formatCode="[$¥-804]#,##0.00"/>
            </x14:dxf>
          </x14:cfRule>
          <x14:cfRule type="expression" priority="695" id="{8CEA9816-7BD0-4EBB-B2A2-D379CFFE2E47}">
            <xm:f>'FX Card'!$F$1=6</xm:f>
            <x14:dxf>
              <numFmt numFmtId="171" formatCode="\F\r\ #,##0.00"/>
            </x14:dxf>
          </x14:cfRule>
          <x14:cfRule type="expression" priority="696" id="{899203B9-01AB-4846-B91E-000BEB5AD0C4}">
            <xm:f>'FX Card'!$F$1=5</xm:f>
            <x14:dxf>
              <numFmt numFmtId="170" formatCode="\C\A\ &quot;$&quot;\ #,##0.00"/>
            </x14:dxf>
          </x14:cfRule>
          <x14:cfRule type="expression" priority="697" id="{EB015AC2-8F9E-4D9F-A110-F401030B05D3}">
            <xm:f>'FX Card'!$F$1=4</xm:f>
            <x14:dxf>
              <numFmt numFmtId="192" formatCode="[$R$-416]\ #,##0.00"/>
            </x14:dxf>
          </x14:cfRule>
          <x14:cfRule type="expression" priority="698" id="{438D1C2E-12A3-45AA-98C7-9BCABD53B247}">
            <xm:f>'FX Card'!$F$1=3</xm:f>
            <x14:dxf>
              <numFmt numFmtId="169" formatCode="\A\U\ &quot;$&quot;\ #,##0.00"/>
            </x14:dxf>
          </x14:cfRule>
          <x14:cfRule type="expression" priority="699" id="{9CADAF37-3747-42A9-8574-F3BDB9EA5E9F}">
            <xm:f>'FX Card'!$F$1=2</xm:f>
            <x14:dxf>
              <numFmt numFmtId="182" formatCode="\A\R\ &quot;$&quot;#,##0.00"/>
            </x14:dxf>
          </x14:cfRule>
          <x14:cfRule type="expression" priority="700" id="{1B893EF1-CCFB-4A8C-A0B5-1CB477A87C93}">
            <xm:f>'FX Card'!$F$1=1</xm:f>
            <x14:dxf>
              <numFmt numFmtId="166" formatCode="&quot;$&quot;#,##0.00"/>
            </x14:dxf>
          </x14:cfRule>
          <xm:sqref>AS870:BA871</xm:sqref>
        </x14:conditionalFormatting>
        <x14:conditionalFormatting xmlns:xm="http://schemas.microsoft.com/office/excel/2006/main">
          <x14:cfRule type="expression" priority="651" id="{6E5D3534-9752-45B9-8D0B-70ABC8F8493F}">
            <xm:f>'FX Card'!$F$1=25</xm:f>
            <x14:dxf>
              <numFmt numFmtId="183" formatCode="\R\ #,##0.00"/>
            </x14:dxf>
          </x14:cfRule>
          <x14:cfRule type="expression" priority="652" id="{48D04F67-1C6C-40AE-B64D-D2BAF35B0B5E}">
            <xm:f>'FX Card'!$F$1=24</xm:f>
            <x14:dxf>
              <numFmt numFmtId="180" formatCode="\T\W\ &quot;$&quot;\ #,##0.00"/>
            </x14:dxf>
          </x14:cfRule>
          <x14:cfRule type="expression" priority="653" id="{8748885E-6930-4B18-BE1E-262A70200768}">
            <xm:f>'FX Card'!$F$1=23</xm:f>
            <x14:dxf>
              <numFmt numFmtId="199" formatCode="#,##0.00\ [$₺-41F]"/>
            </x14:dxf>
          </x14:cfRule>
          <x14:cfRule type="expression" priority="654" id="{A9AEB148-7600-4459-BB2C-4350AA2BC638}">
            <xm:f>'FX Card'!$F$1=22</xm:f>
            <x14:dxf>
              <numFmt numFmtId="173" formatCode="\k\r\ #,##0.00"/>
            </x14:dxf>
          </x14:cfRule>
          <x14:cfRule type="expression" priority="655" id="{2E4D5B9B-8231-43CE-B819-60EFF95338E6}">
            <xm:f>'FX Card'!$F$1=21</xm:f>
            <x14:dxf>
              <numFmt numFmtId="197" formatCode="\﷼\ #,##0.000"/>
            </x14:dxf>
          </x14:cfRule>
          <x14:cfRule type="expression" priority="656" id="{67F06D29-DF7B-454F-A786-B1A9C0B32CA2}">
            <xm:f>'FX Card'!$F$1=20</xm:f>
            <x14:dxf>
              <numFmt numFmtId="181" formatCode="\р\у\б\ #,##0.00"/>
            </x14:dxf>
          </x14:cfRule>
          <x14:cfRule type="expression" priority="657" id="{23BAFC08-4A42-4E9A-ACBA-454C3FC825B1}">
            <xm:f>'FX Card'!$F$1=19</xm:f>
            <x14:dxf>
              <numFmt numFmtId="196" formatCode="\M\X\ &quot;$&quot;\ #,##0.00"/>
            </x14:dxf>
          </x14:cfRule>
          <x14:cfRule type="expression" priority="658" id="{08476720-BBB1-4825-82B4-86F08D953755}">
            <xm:f>'FX Card'!$F$1=18</xm:f>
            <x14:dxf>
              <numFmt numFmtId="195" formatCode="[$RM-43E]#,##0.00"/>
            </x14:dxf>
          </x14:cfRule>
          <x14:cfRule type="expression" priority="659" id="{6FB855D2-4CB5-4C4D-B40E-DD1AE690A546}">
            <xm:f>'FX Card'!$F$1=17</xm:f>
            <x14:dxf>
              <numFmt numFmtId="198" formatCode="\N\Z\ &quot;$&quot;\ #,##0.00"/>
            </x14:dxf>
          </x14:cfRule>
          <x14:cfRule type="expression" priority="660" id="{1D606364-CE2A-4CB2-83F1-FEB2785D783F}">
            <xm:f>'FX Card'!$F$1=16</xm:f>
            <x14:dxf>
              <numFmt numFmtId="173" formatCode="\k\r\ #,##0.00"/>
            </x14:dxf>
          </x14:cfRule>
          <x14:cfRule type="expression" priority="661" id="{FAC2942F-99F4-45B7-822B-FB147B037B2E}">
            <xm:f>'FX Card'!$F$1=15</xm:f>
            <x14:dxf>
              <numFmt numFmtId="179" formatCode="[$₩-412]#,##0.00"/>
            </x14:dxf>
          </x14:cfRule>
          <x14:cfRule type="expression" priority="662" id="{4AE83CCE-FD08-487F-A16F-2C42448C0E70}">
            <xm:f>'FX Card'!$F$1=14</xm:f>
            <x14:dxf>
              <numFmt numFmtId="178" formatCode="[$¥-411]#,##0.00"/>
            </x14:dxf>
          </x14:cfRule>
          <x14:cfRule type="expression" priority="663" id="{59F490CC-7028-4FD7-A135-298500AC7220}">
            <xm:f>'FX Card'!$F$1=13</xm:f>
            <x14:dxf>
              <numFmt numFmtId="206" formatCode="[$₹-445]\ #,##0.00"/>
            </x14:dxf>
          </x14:cfRule>
          <x14:cfRule type="expression" priority="664" id="{2A32C63C-1709-4334-9342-617A5938696B}">
            <xm:f>'FX Card'!$F$1=12</xm:f>
            <x14:dxf>
              <numFmt numFmtId="176" formatCode="\R\p\ #,##0.00"/>
            </x14:dxf>
          </x14:cfRule>
          <x14:cfRule type="expression" priority="665" id="{D63DB3B7-203A-41B4-89B9-EEE6D64B8DB1}">
            <xm:f>'FX Card'!$F$1=11</xm:f>
            <x14:dxf>
              <numFmt numFmtId="194" formatCode="\H\K\ &quot;$&quot;\ #,##0.00"/>
            </x14:dxf>
          </x14:cfRule>
          <x14:cfRule type="expression" priority="666" id="{5F4F7BEF-5B17-44E8-B307-69D4A8C19F39}">
            <xm:f>'FX Card'!$F$1=10</xm:f>
            <x14:dxf>
              <numFmt numFmtId="175" formatCode="[$£-809]#,##0.00"/>
            </x14:dxf>
          </x14:cfRule>
          <x14:cfRule type="expression" priority="667" id="{BE40A5C5-E74B-4754-8D58-597EDD69ABAC}">
            <xm:f>'FX Card'!$F$1=9</xm:f>
            <x14:dxf>
              <numFmt numFmtId="174" formatCode="[$€-2]\ #,##0.00"/>
            </x14:dxf>
          </x14:cfRule>
          <x14:cfRule type="expression" priority="668" id="{73F66ADB-8B52-4331-9D08-F09B4454CC07}">
            <xm:f>'FX Card'!$F$1=8</xm:f>
            <x14:dxf>
              <numFmt numFmtId="173" formatCode="\k\r\ #,##0.00"/>
            </x14:dxf>
          </x14:cfRule>
          <x14:cfRule type="expression" priority="669" id="{FF2C70E4-FC7B-4ADC-A8D2-892A65E1BA8B}">
            <xm:f>'FX Card'!$F$1=7</xm:f>
            <x14:dxf>
              <numFmt numFmtId="172" formatCode="[$¥-804]#,##0.00"/>
            </x14:dxf>
          </x14:cfRule>
          <x14:cfRule type="expression" priority="670" id="{5F38A9BE-08C2-413A-BF32-9E6084E33AEC}">
            <xm:f>'FX Card'!$F$1=6</xm:f>
            <x14:dxf>
              <numFmt numFmtId="171" formatCode="\F\r\ #,##0.00"/>
            </x14:dxf>
          </x14:cfRule>
          <x14:cfRule type="expression" priority="671" id="{B7128AB7-7FAE-4C21-A78D-E925DED2761A}">
            <xm:f>'FX Card'!$F$1=5</xm:f>
            <x14:dxf>
              <numFmt numFmtId="170" formatCode="\C\A\ &quot;$&quot;\ #,##0.00"/>
            </x14:dxf>
          </x14:cfRule>
          <x14:cfRule type="expression" priority="672" id="{B2FC7A41-6146-4904-8692-911EB9BC90C6}">
            <xm:f>'FX Card'!$F$1=4</xm:f>
            <x14:dxf>
              <numFmt numFmtId="192" formatCode="[$R$-416]\ #,##0.00"/>
            </x14:dxf>
          </x14:cfRule>
          <x14:cfRule type="expression" priority="673" id="{5686FFAC-241A-4013-860F-E0BAE12BB257}">
            <xm:f>'FX Card'!$F$1=3</xm:f>
            <x14:dxf>
              <numFmt numFmtId="169" formatCode="\A\U\ &quot;$&quot;\ #,##0.00"/>
            </x14:dxf>
          </x14:cfRule>
          <x14:cfRule type="expression" priority="674" id="{8B8141CD-1215-458C-B179-1BE4149D3D5E}">
            <xm:f>'FX Card'!$F$1=2</xm:f>
            <x14:dxf>
              <numFmt numFmtId="182" formatCode="\A\R\ &quot;$&quot;#,##0.00"/>
            </x14:dxf>
          </x14:cfRule>
          <x14:cfRule type="expression" priority="675" id="{604D055C-5344-4B94-9561-7F580F5B0483}">
            <xm:f>'FX Card'!$F$1=1</xm:f>
            <x14:dxf>
              <numFmt numFmtId="166" formatCode="&quot;$&quot;#,##0.00"/>
            </x14:dxf>
          </x14:cfRule>
          <xm:sqref>AS874:BA880</xm:sqref>
        </x14:conditionalFormatting>
        <x14:conditionalFormatting xmlns:xm="http://schemas.microsoft.com/office/excel/2006/main">
          <x14:cfRule type="expression" priority="626" id="{09077ABD-3E99-4B7D-9A1F-94C5915EE07D}">
            <xm:f>'https://d.docs.live.net/4522a5baa5daffb8/Documents/Azure/[Azure Calculator Indirect D_7.27.15.xlsm]FX Card'!#REF!=25</xm:f>
            <x14:dxf>
              <numFmt numFmtId="183" formatCode="\R\ #,##0.00"/>
            </x14:dxf>
          </x14:cfRule>
          <x14:cfRule type="expression" priority="627" id="{5DB13049-F1AD-4288-A30B-FF568A8CC1C1}">
            <xm:f>'https://d.docs.live.net/4522a5baa5daffb8/Documents/Azure/[Azure Calculator Indirect D_7.27.15.xlsm]FX Card'!#REF!=24</xm:f>
            <x14:dxf>
              <numFmt numFmtId="180" formatCode="\T\W\ &quot;$&quot;\ #,##0.00"/>
            </x14:dxf>
          </x14:cfRule>
          <x14:cfRule type="expression" priority="628" id="{3EFBBE34-1063-4A05-95D2-EFFB3D8C9E71}">
            <xm:f>'https://d.docs.live.net/4522a5baa5daffb8/Documents/Azure/[Azure Calculator Indirect D_7.27.15.xlsm]FX Card'!#REF!=23</xm:f>
            <x14:dxf>
              <numFmt numFmtId="199" formatCode="#,##0.00\ [$₺-41F]"/>
            </x14:dxf>
          </x14:cfRule>
          <x14:cfRule type="expression" priority="629" id="{6620D310-D60F-49FE-B367-BDEACEA8DB58}">
            <xm:f>'https://d.docs.live.net/4522a5baa5daffb8/Documents/Azure/[Azure Calculator Indirect D_7.27.15.xlsm]FX Card'!#REF!=22</xm:f>
            <x14:dxf>
              <numFmt numFmtId="173" formatCode="\k\r\ #,##0.00"/>
            </x14:dxf>
          </x14:cfRule>
          <x14:cfRule type="expression" priority="630" id="{4E1D49A2-D7F0-4221-A3DA-7673ABB00C35}">
            <xm:f>'https://d.docs.live.net/4522a5baa5daffb8/Documents/Azure/[Azure Calculator Indirect D_7.27.15.xlsm]FX Card'!#REF!=21</xm:f>
            <x14:dxf>
              <numFmt numFmtId="197" formatCode="\﷼\ #,##0.000"/>
            </x14:dxf>
          </x14:cfRule>
          <x14:cfRule type="expression" priority="631" id="{7679CE4B-DB95-4A02-9CF8-2C43CDBA9A00}">
            <xm:f>'https://d.docs.live.net/4522a5baa5daffb8/Documents/Azure/[Azure Calculator Indirect D_7.27.15.xlsm]FX Card'!#REF!=20</xm:f>
            <x14:dxf>
              <numFmt numFmtId="181" formatCode="\р\у\б\ #,##0.00"/>
            </x14:dxf>
          </x14:cfRule>
          <x14:cfRule type="expression" priority="632" id="{132F2EF6-D9E9-44B2-AC18-0B881F93079F}">
            <xm:f>'https://d.docs.live.net/4522a5baa5daffb8/Documents/Azure/[Azure Calculator Indirect D_7.27.15.xlsm]FX Card'!#REF!=19</xm:f>
            <x14:dxf>
              <numFmt numFmtId="196" formatCode="\M\X\ &quot;$&quot;\ #,##0.00"/>
            </x14:dxf>
          </x14:cfRule>
          <x14:cfRule type="expression" priority="633" id="{1EA51551-9283-4DB8-A083-05317909B34A}">
            <xm:f>'https://d.docs.live.net/4522a5baa5daffb8/Documents/Azure/[Azure Calculator Indirect D_7.27.15.xlsm]FX Card'!#REF!=18</xm:f>
            <x14:dxf>
              <numFmt numFmtId="195" formatCode="[$RM-43E]#,##0.00"/>
            </x14:dxf>
          </x14:cfRule>
          <x14:cfRule type="expression" priority="634" id="{54B9E0F1-5FB1-4368-A91F-A7FF5832D939}">
            <xm:f>'https://d.docs.live.net/4522a5baa5daffb8/Documents/Azure/[Azure Calculator Indirect D_7.27.15.xlsm]FX Card'!#REF!=17</xm:f>
            <x14:dxf>
              <numFmt numFmtId="198" formatCode="\N\Z\ &quot;$&quot;\ #,##0.00"/>
            </x14:dxf>
          </x14:cfRule>
          <x14:cfRule type="expression" priority="635" id="{5E650CCA-E403-4FFC-AD4E-097AAD34F920}">
            <xm:f>'https://d.docs.live.net/4522a5baa5daffb8/Documents/Azure/[Azure Calculator Indirect D_7.27.15.xlsm]FX Card'!#REF!=16</xm:f>
            <x14:dxf>
              <numFmt numFmtId="173" formatCode="\k\r\ #,##0.00"/>
            </x14:dxf>
          </x14:cfRule>
          <x14:cfRule type="expression" priority="636" id="{B153FDBE-2A33-4A98-AA2F-C633A0469932}">
            <xm:f>'https://d.docs.live.net/4522a5baa5daffb8/Documents/Azure/[Azure Calculator Indirect D_7.27.15.xlsm]FX Card'!#REF!=15</xm:f>
            <x14:dxf>
              <numFmt numFmtId="179" formatCode="[$₩-412]#,##0.00"/>
            </x14:dxf>
          </x14:cfRule>
          <x14:cfRule type="expression" priority="637" id="{B9F390E2-DE20-4430-9AD3-5E41F69E2270}">
            <xm:f>'https://d.docs.live.net/4522a5baa5daffb8/Documents/Azure/[Azure Calculator Indirect D_7.27.15.xlsm]FX Card'!#REF!=14</xm:f>
            <x14:dxf>
              <numFmt numFmtId="178" formatCode="[$¥-411]#,##0.00"/>
            </x14:dxf>
          </x14:cfRule>
          <x14:cfRule type="expression" priority="638" id="{9A71D508-D0A5-46D4-8342-1D94730B0C89}">
            <xm:f>'https://d.docs.live.net/4522a5baa5daffb8/Documents/Azure/[Azure Calculator Indirect D_7.27.15.xlsm]FX Card'!#REF!=13</xm:f>
            <x14:dxf>
              <numFmt numFmtId="206" formatCode="[$₹-445]\ #,##0.00"/>
            </x14:dxf>
          </x14:cfRule>
          <x14:cfRule type="expression" priority="639" id="{60E9DDAD-883E-4C50-8871-E2CD8B5B2328}">
            <xm:f>'https://d.docs.live.net/4522a5baa5daffb8/Documents/Azure/[Azure Calculator Indirect D_7.27.15.xlsm]FX Card'!#REF!=12</xm:f>
            <x14:dxf>
              <numFmt numFmtId="176" formatCode="\R\p\ #,##0.00"/>
            </x14:dxf>
          </x14:cfRule>
          <x14:cfRule type="expression" priority="640" id="{74D01CB7-FB84-4DD7-A352-271F267C75EF}">
            <xm:f>'https://d.docs.live.net/4522a5baa5daffb8/Documents/Azure/[Azure Calculator Indirect D_7.27.15.xlsm]FX Card'!#REF!=11</xm:f>
            <x14:dxf>
              <numFmt numFmtId="194" formatCode="\H\K\ &quot;$&quot;\ #,##0.00"/>
            </x14:dxf>
          </x14:cfRule>
          <x14:cfRule type="expression" priority="641" id="{0250D8EC-63FB-4B0D-A568-B7A47497C4A8}">
            <xm:f>'https://d.docs.live.net/4522a5baa5daffb8/Documents/Azure/[Azure Calculator Indirect D_7.27.15.xlsm]FX Card'!#REF!=10</xm:f>
            <x14:dxf>
              <numFmt numFmtId="175" formatCode="[$£-809]#,##0.00"/>
            </x14:dxf>
          </x14:cfRule>
          <x14:cfRule type="expression" priority="642" id="{49F684B2-98E5-4ADF-84DC-83DC66F448F8}">
            <xm:f>'https://d.docs.live.net/4522a5baa5daffb8/Documents/Azure/[Azure Calculator Indirect D_7.27.15.xlsm]FX Card'!#REF!=9</xm:f>
            <x14:dxf>
              <numFmt numFmtId="174" formatCode="[$€-2]\ #,##0.00"/>
            </x14:dxf>
          </x14:cfRule>
          <x14:cfRule type="expression" priority="643" id="{4134ADD1-9BD6-42D3-8240-166A32ECC682}">
            <xm:f>'https://d.docs.live.net/4522a5baa5daffb8/Documents/Azure/[Azure Calculator Indirect D_7.27.15.xlsm]FX Card'!#REF!=8</xm:f>
            <x14:dxf>
              <numFmt numFmtId="173" formatCode="\k\r\ #,##0.00"/>
            </x14:dxf>
          </x14:cfRule>
          <x14:cfRule type="expression" priority="644" id="{9AE5E698-885F-403C-99B2-331085DC6905}">
            <xm:f>'https://d.docs.live.net/4522a5baa5daffb8/Documents/Azure/[Azure Calculator Indirect D_7.27.15.xlsm]FX Card'!#REF!=7</xm:f>
            <x14:dxf>
              <numFmt numFmtId="172" formatCode="[$¥-804]#,##0.00"/>
            </x14:dxf>
          </x14:cfRule>
          <x14:cfRule type="expression" priority="645" id="{F3AA523E-86D4-4368-8099-6091062A42CE}">
            <xm:f>'https://d.docs.live.net/4522a5baa5daffb8/Documents/Azure/[Azure Calculator Indirect D_7.27.15.xlsm]FX Card'!#REF!=6</xm:f>
            <x14:dxf>
              <numFmt numFmtId="171" formatCode="\F\r\ #,##0.00"/>
            </x14:dxf>
          </x14:cfRule>
          <x14:cfRule type="expression" priority="646" id="{648CF3CC-E631-4020-AE36-D1F261E47ADC}">
            <xm:f>'https://d.docs.live.net/4522a5baa5daffb8/Documents/Azure/[Azure Calculator Indirect D_7.27.15.xlsm]FX Card'!#REF!=5</xm:f>
            <x14:dxf>
              <numFmt numFmtId="170" formatCode="\C\A\ &quot;$&quot;\ #,##0.00"/>
            </x14:dxf>
          </x14:cfRule>
          <x14:cfRule type="expression" priority="647" id="{E6026607-3C64-442F-8C2B-2AF12E26F406}">
            <xm:f>'https://d.docs.live.net/4522a5baa5daffb8/Documents/Azure/[Azure Calculator Indirect D_7.27.15.xlsm]FX Card'!#REF!=4</xm:f>
            <x14:dxf>
              <numFmt numFmtId="192" formatCode="[$R$-416]\ #,##0.00"/>
            </x14:dxf>
          </x14:cfRule>
          <x14:cfRule type="expression" priority="648" id="{BFD01FFE-2B84-4EC6-9B73-66C1F0BD7A3E}">
            <xm:f>'https://d.docs.live.net/4522a5baa5daffb8/Documents/Azure/[Azure Calculator Indirect D_7.27.15.xlsm]FX Card'!#REF!=3</xm:f>
            <x14:dxf>
              <numFmt numFmtId="169" formatCode="\A\U\ &quot;$&quot;\ #,##0.00"/>
            </x14:dxf>
          </x14:cfRule>
          <x14:cfRule type="expression" priority="649" id="{8F7F6286-7B7C-4E90-A985-A1FB375B9284}">
            <xm:f>'https://d.docs.live.net/4522a5baa5daffb8/Documents/Azure/[Azure Calculator Indirect D_7.27.15.xlsm]FX Card'!#REF!=2</xm:f>
            <x14:dxf>
              <numFmt numFmtId="182" formatCode="\A\R\ &quot;$&quot;#,##0.00"/>
            </x14:dxf>
          </x14:cfRule>
          <x14:cfRule type="expression" priority="650" id="{D9318007-08B2-490E-A4E9-9A1C86CAC8FC}">
            <xm:f>'https://d.docs.live.net/4522a5baa5daffb8/Documents/Azure/[Azure Calculator Indirect D_7.27.15.xlsm]FX Card'!#REF!=1</xm:f>
            <x14:dxf>
              <numFmt numFmtId="166" formatCode="&quot;$&quot;#,##0.00"/>
            </x14:dxf>
          </x14:cfRule>
          <xm:sqref>AS921:BA926 AS928:BA928 AX927:BA927 AS930:BA932 AX929:BA929</xm:sqref>
        </x14:conditionalFormatting>
        <x14:conditionalFormatting xmlns:xm="http://schemas.microsoft.com/office/excel/2006/main">
          <x14:cfRule type="expression" priority="601" id="{93082B3D-5AB4-4893-AAB8-EC7B50117BEE}">
            <xm:f>'https://d.docs.live.net/4522a5baa5daffb8/Documents/Azure/[Azure Calculator Indirect D_7.27.15.xlsm]FX Card'!#REF!=25</xm:f>
            <x14:dxf>
              <numFmt numFmtId="183" formatCode="\R\ #,##0.00"/>
            </x14:dxf>
          </x14:cfRule>
          <x14:cfRule type="expression" priority="602" id="{63520776-22A7-4AAC-823B-053E86B3AE4C}">
            <xm:f>'https://d.docs.live.net/4522a5baa5daffb8/Documents/Azure/[Azure Calculator Indirect D_7.27.15.xlsm]FX Card'!#REF!=24</xm:f>
            <x14:dxf>
              <numFmt numFmtId="180" formatCode="\T\W\ &quot;$&quot;\ #,##0.00"/>
            </x14:dxf>
          </x14:cfRule>
          <x14:cfRule type="expression" priority="603" id="{4CBE96AD-57B0-413C-B6EC-6969EDBA0BDB}">
            <xm:f>'https://d.docs.live.net/4522a5baa5daffb8/Documents/Azure/[Azure Calculator Indirect D_7.27.15.xlsm]FX Card'!#REF!=23</xm:f>
            <x14:dxf>
              <numFmt numFmtId="199" formatCode="#,##0.00\ [$₺-41F]"/>
            </x14:dxf>
          </x14:cfRule>
          <x14:cfRule type="expression" priority="604" id="{3D3BA587-BFA2-4591-884E-453D29134974}">
            <xm:f>'https://d.docs.live.net/4522a5baa5daffb8/Documents/Azure/[Azure Calculator Indirect D_7.27.15.xlsm]FX Card'!#REF!=22</xm:f>
            <x14:dxf>
              <numFmt numFmtId="173" formatCode="\k\r\ #,##0.00"/>
            </x14:dxf>
          </x14:cfRule>
          <x14:cfRule type="expression" priority="605" id="{E3B9D0EB-928A-40B8-8208-7CB5F0EB61BF}">
            <xm:f>'https://d.docs.live.net/4522a5baa5daffb8/Documents/Azure/[Azure Calculator Indirect D_7.27.15.xlsm]FX Card'!#REF!=21</xm:f>
            <x14:dxf>
              <numFmt numFmtId="197" formatCode="\﷼\ #,##0.000"/>
            </x14:dxf>
          </x14:cfRule>
          <x14:cfRule type="expression" priority="606" id="{2642791F-422B-4831-97B7-86F21CFC0E4A}">
            <xm:f>'https://d.docs.live.net/4522a5baa5daffb8/Documents/Azure/[Azure Calculator Indirect D_7.27.15.xlsm]FX Card'!#REF!=20</xm:f>
            <x14:dxf>
              <numFmt numFmtId="181" formatCode="\р\у\б\ #,##0.00"/>
            </x14:dxf>
          </x14:cfRule>
          <x14:cfRule type="expression" priority="607" id="{F1A87B0F-A4A7-496C-AEC3-33AFE4CC7B28}">
            <xm:f>'https://d.docs.live.net/4522a5baa5daffb8/Documents/Azure/[Azure Calculator Indirect D_7.27.15.xlsm]FX Card'!#REF!=19</xm:f>
            <x14:dxf>
              <numFmt numFmtId="196" formatCode="\M\X\ &quot;$&quot;\ #,##0.00"/>
            </x14:dxf>
          </x14:cfRule>
          <x14:cfRule type="expression" priority="608" id="{9E3D1C94-AEBB-48FB-A4C1-9D95EA1EE192}">
            <xm:f>'https://d.docs.live.net/4522a5baa5daffb8/Documents/Azure/[Azure Calculator Indirect D_7.27.15.xlsm]FX Card'!#REF!=18</xm:f>
            <x14:dxf>
              <numFmt numFmtId="195" formatCode="[$RM-43E]#,##0.00"/>
            </x14:dxf>
          </x14:cfRule>
          <x14:cfRule type="expression" priority="609" id="{BF93FD62-7ABE-4554-BDCE-003BE32AD8DB}">
            <xm:f>'https://d.docs.live.net/4522a5baa5daffb8/Documents/Azure/[Azure Calculator Indirect D_7.27.15.xlsm]FX Card'!#REF!=17</xm:f>
            <x14:dxf>
              <numFmt numFmtId="198" formatCode="\N\Z\ &quot;$&quot;\ #,##0.00"/>
            </x14:dxf>
          </x14:cfRule>
          <x14:cfRule type="expression" priority="610" id="{B633AE7F-67CD-4DEA-8587-9B4ED0B691A2}">
            <xm:f>'https://d.docs.live.net/4522a5baa5daffb8/Documents/Azure/[Azure Calculator Indirect D_7.27.15.xlsm]FX Card'!#REF!=16</xm:f>
            <x14:dxf>
              <numFmt numFmtId="173" formatCode="\k\r\ #,##0.00"/>
            </x14:dxf>
          </x14:cfRule>
          <x14:cfRule type="expression" priority="611" id="{43A3FEA7-1105-4495-B6AE-DD78C77826F6}">
            <xm:f>'https://d.docs.live.net/4522a5baa5daffb8/Documents/Azure/[Azure Calculator Indirect D_7.27.15.xlsm]FX Card'!#REF!=15</xm:f>
            <x14:dxf>
              <numFmt numFmtId="179" formatCode="[$₩-412]#,##0.00"/>
            </x14:dxf>
          </x14:cfRule>
          <x14:cfRule type="expression" priority="612" id="{062086E6-DCAE-41D1-AA6D-64556755A229}">
            <xm:f>'https://d.docs.live.net/4522a5baa5daffb8/Documents/Azure/[Azure Calculator Indirect D_7.27.15.xlsm]FX Card'!#REF!=14</xm:f>
            <x14:dxf>
              <numFmt numFmtId="178" formatCode="[$¥-411]#,##0.00"/>
            </x14:dxf>
          </x14:cfRule>
          <x14:cfRule type="expression" priority="613" id="{F1D53D81-7E17-4DD0-851E-56A9CC5E737F}">
            <xm:f>'https://d.docs.live.net/4522a5baa5daffb8/Documents/Azure/[Azure Calculator Indirect D_7.27.15.xlsm]FX Card'!#REF!=13</xm:f>
            <x14:dxf>
              <numFmt numFmtId="206" formatCode="[$₹-445]\ #,##0.00"/>
            </x14:dxf>
          </x14:cfRule>
          <x14:cfRule type="expression" priority="614" id="{B349FA59-3D4A-4045-ABF6-E195F47B9884}">
            <xm:f>'https://d.docs.live.net/4522a5baa5daffb8/Documents/Azure/[Azure Calculator Indirect D_7.27.15.xlsm]FX Card'!#REF!=12</xm:f>
            <x14:dxf>
              <numFmt numFmtId="176" formatCode="\R\p\ #,##0.00"/>
            </x14:dxf>
          </x14:cfRule>
          <x14:cfRule type="expression" priority="615" id="{C601D207-5CE8-46CE-8C11-C191D00FFED0}">
            <xm:f>'https://d.docs.live.net/4522a5baa5daffb8/Documents/Azure/[Azure Calculator Indirect D_7.27.15.xlsm]FX Card'!#REF!=11</xm:f>
            <x14:dxf>
              <numFmt numFmtId="194" formatCode="\H\K\ &quot;$&quot;\ #,##0.00"/>
            </x14:dxf>
          </x14:cfRule>
          <x14:cfRule type="expression" priority="616" id="{95FA2329-C7A1-4A98-B22F-F8DF0E89236D}">
            <xm:f>'https://d.docs.live.net/4522a5baa5daffb8/Documents/Azure/[Azure Calculator Indirect D_7.27.15.xlsm]FX Card'!#REF!=10</xm:f>
            <x14:dxf>
              <numFmt numFmtId="175" formatCode="[$£-809]#,##0.00"/>
            </x14:dxf>
          </x14:cfRule>
          <x14:cfRule type="expression" priority="617" id="{0EFD1471-DCBB-4079-907C-EC6D88D4EB43}">
            <xm:f>'https://d.docs.live.net/4522a5baa5daffb8/Documents/Azure/[Azure Calculator Indirect D_7.27.15.xlsm]FX Card'!#REF!=9</xm:f>
            <x14:dxf>
              <numFmt numFmtId="174" formatCode="[$€-2]\ #,##0.00"/>
            </x14:dxf>
          </x14:cfRule>
          <x14:cfRule type="expression" priority="618" id="{CC5BA52B-6A19-4C33-95D1-CA117EF7499F}">
            <xm:f>'https://d.docs.live.net/4522a5baa5daffb8/Documents/Azure/[Azure Calculator Indirect D_7.27.15.xlsm]FX Card'!#REF!=8</xm:f>
            <x14:dxf>
              <numFmt numFmtId="173" formatCode="\k\r\ #,##0.00"/>
            </x14:dxf>
          </x14:cfRule>
          <x14:cfRule type="expression" priority="619" id="{3B06359D-7519-41EC-A57B-14116238909C}">
            <xm:f>'https://d.docs.live.net/4522a5baa5daffb8/Documents/Azure/[Azure Calculator Indirect D_7.27.15.xlsm]FX Card'!#REF!=7</xm:f>
            <x14:dxf>
              <numFmt numFmtId="172" formatCode="[$¥-804]#,##0.00"/>
            </x14:dxf>
          </x14:cfRule>
          <x14:cfRule type="expression" priority="620" id="{A936524F-0795-4DDD-BC51-53B18AA3FCDF}">
            <xm:f>'https://d.docs.live.net/4522a5baa5daffb8/Documents/Azure/[Azure Calculator Indirect D_7.27.15.xlsm]FX Card'!#REF!=6</xm:f>
            <x14:dxf>
              <numFmt numFmtId="171" formatCode="\F\r\ #,##0.00"/>
            </x14:dxf>
          </x14:cfRule>
          <x14:cfRule type="expression" priority="621" id="{74FCE424-3E18-44A4-818A-23CC3BEABF1B}">
            <xm:f>'https://d.docs.live.net/4522a5baa5daffb8/Documents/Azure/[Azure Calculator Indirect D_7.27.15.xlsm]FX Card'!#REF!=5</xm:f>
            <x14:dxf>
              <numFmt numFmtId="170" formatCode="\C\A\ &quot;$&quot;\ #,##0.00"/>
            </x14:dxf>
          </x14:cfRule>
          <x14:cfRule type="expression" priority="622" id="{2073B497-235D-4166-9456-C495CB5D7523}">
            <xm:f>'https://d.docs.live.net/4522a5baa5daffb8/Documents/Azure/[Azure Calculator Indirect D_7.27.15.xlsm]FX Card'!#REF!=4</xm:f>
            <x14:dxf>
              <numFmt numFmtId="192" formatCode="[$R$-416]\ #,##0.00"/>
            </x14:dxf>
          </x14:cfRule>
          <x14:cfRule type="expression" priority="623" id="{37154A67-8C81-4240-8D6D-D63453B5358C}">
            <xm:f>'https://d.docs.live.net/4522a5baa5daffb8/Documents/Azure/[Azure Calculator Indirect D_7.27.15.xlsm]FX Card'!#REF!=3</xm:f>
            <x14:dxf>
              <numFmt numFmtId="169" formatCode="\A\U\ &quot;$&quot;\ #,##0.00"/>
            </x14:dxf>
          </x14:cfRule>
          <x14:cfRule type="expression" priority="624" id="{6135D06F-6103-465D-AE1A-0D730CD2770A}">
            <xm:f>'https://d.docs.live.net/4522a5baa5daffb8/Documents/Azure/[Azure Calculator Indirect D_7.27.15.xlsm]FX Card'!#REF!=2</xm:f>
            <x14:dxf>
              <numFmt numFmtId="182" formatCode="\A\R\ &quot;$&quot;#,##0.00"/>
            </x14:dxf>
          </x14:cfRule>
          <x14:cfRule type="expression" priority="625" id="{D81106B3-34EC-47AA-BB68-9EED1D00F8B3}">
            <xm:f>'https://d.docs.live.net/4522a5baa5daffb8/Documents/Azure/[Azure Calculator Indirect D_7.27.15.xlsm]FX Card'!#REF!=1</xm:f>
            <x14:dxf>
              <numFmt numFmtId="166" formatCode="&quot;$&quot;#,##0.00"/>
            </x14:dxf>
          </x14:cfRule>
          <xm:sqref>AS907:BA920</xm:sqref>
        </x14:conditionalFormatting>
        <x14:conditionalFormatting xmlns:xm="http://schemas.microsoft.com/office/excel/2006/main">
          <x14:cfRule type="expression" priority="576" id="{62A632FC-696E-4E3D-9C14-5BECE433AB4A}">
            <xm:f>'FX Card'!$F$1=25</xm:f>
            <x14:dxf>
              <numFmt numFmtId="183" formatCode="\R\ #,##0.00"/>
            </x14:dxf>
          </x14:cfRule>
          <x14:cfRule type="expression" priority="577" id="{F51899D5-8C71-4F13-ABD6-A22475F7281A}">
            <xm:f>'FX Card'!$F$1=24</xm:f>
            <x14:dxf>
              <numFmt numFmtId="180" formatCode="\T\W\ &quot;$&quot;\ #,##0.00"/>
            </x14:dxf>
          </x14:cfRule>
          <x14:cfRule type="expression" priority="578" id="{2B982ECD-3899-4D00-A06B-8D2B4AC2DDFC}">
            <xm:f>'FX Card'!$F$1=23</xm:f>
            <x14:dxf>
              <numFmt numFmtId="199" formatCode="#,##0.00\ [$₺-41F]"/>
            </x14:dxf>
          </x14:cfRule>
          <x14:cfRule type="expression" priority="579" id="{FC9AC151-4F20-4D7A-864E-2702434F4A43}">
            <xm:f>'FX Card'!$F$1=22</xm:f>
            <x14:dxf>
              <numFmt numFmtId="173" formatCode="\k\r\ #,##0.00"/>
            </x14:dxf>
          </x14:cfRule>
          <x14:cfRule type="expression" priority="580" id="{7E491927-53CD-4F5E-82C8-F26A11D943FB}">
            <xm:f>'FX Card'!$F$1=21</xm:f>
            <x14:dxf>
              <numFmt numFmtId="197" formatCode="\﷼\ #,##0.000"/>
            </x14:dxf>
          </x14:cfRule>
          <x14:cfRule type="expression" priority="581" id="{AD11E5CB-9AD9-4906-A191-B4239BDE4AF1}">
            <xm:f>'FX Card'!$F$1=20</xm:f>
            <x14:dxf>
              <numFmt numFmtId="181" formatCode="\р\у\б\ #,##0.00"/>
            </x14:dxf>
          </x14:cfRule>
          <x14:cfRule type="expression" priority="582" id="{647C7CB5-AD4E-4C9A-8862-427722647A8C}">
            <xm:f>'FX Card'!$F$1=19</xm:f>
            <x14:dxf>
              <numFmt numFmtId="196" formatCode="\M\X\ &quot;$&quot;\ #,##0.00"/>
            </x14:dxf>
          </x14:cfRule>
          <x14:cfRule type="expression" priority="583" id="{0B19DE8F-0D9F-4954-9393-CD561184E835}">
            <xm:f>'FX Card'!$F$1=18</xm:f>
            <x14:dxf>
              <numFmt numFmtId="195" formatCode="[$RM-43E]#,##0.00"/>
            </x14:dxf>
          </x14:cfRule>
          <x14:cfRule type="expression" priority="584" id="{5783D8C6-E23B-443D-A284-36EEB709A16D}">
            <xm:f>'FX Card'!$F$1=17</xm:f>
            <x14:dxf>
              <numFmt numFmtId="198" formatCode="\N\Z\ &quot;$&quot;\ #,##0.00"/>
            </x14:dxf>
          </x14:cfRule>
          <x14:cfRule type="expression" priority="585" id="{E6EAC0DF-6AB3-4DEC-B926-3B865697ABBF}">
            <xm:f>'FX Card'!$F$1=16</xm:f>
            <x14:dxf>
              <numFmt numFmtId="173" formatCode="\k\r\ #,##0.00"/>
            </x14:dxf>
          </x14:cfRule>
          <x14:cfRule type="expression" priority="586" id="{D4D56E71-06EA-487D-84D3-62872C194524}">
            <xm:f>'FX Card'!$F$1=15</xm:f>
            <x14:dxf>
              <numFmt numFmtId="179" formatCode="[$₩-412]#,##0.00"/>
            </x14:dxf>
          </x14:cfRule>
          <x14:cfRule type="expression" priority="587" id="{6D33DED5-33B7-42AA-A8F0-723B439E7254}">
            <xm:f>'FX Card'!$F$1=14</xm:f>
            <x14:dxf>
              <numFmt numFmtId="178" formatCode="[$¥-411]#,##0.00"/>
            </x14:dxf>
          </x14:cfRule>
          <x14:cfRule type="expression" priority="588" id="{55CADA8A-0392-4226-9A78-F21D578D2C3F}">
            <xm:f>'FX Card'!$F$1=13</xm:f>
            <x14:dxf>
              <numFmt numFmtId="206" formatCode="[$₹-445]\ #,##0.00"/>
            </x14:dxf>
          </x14:cfRule>
          <x14:cfRule type="expression" priority="589" id="{741370AD-8FF6-4820-9CAC-66275BFF7726}">
            <xm:f>'FX Card'!$F$1=12</xm:f>
            <x14:dxf>
              <numFmt numFmtId="176" formatCode="\R\p\ #,##0.00"/>
            </x14:dxf>
          </x14:cfRule>
          <x14:cfRule type="expression" priority="590" id="{628F8E65-B6DE-4581-B6B8-04F45B901D8E}">
            <xm:f>'FX Card'!$F$1=11</xm:f>
            <x14:dxf>
              <numFmt numFmtId="194" formatCode="\H\K\ &quot;$&quot;\ #,##0.00"/>
            </x14:dxf>
          </x14:cfRule>
          <x14:cfRule type="expression" priority="591" id="{5C2DD615-E7C3-46D9-BA9C-43F5C96AF4BF}">
            <xm:f>'FX Card'!$F$1=10</xm:f>
            <x14:dxf>
              <numFmt numFmtId="175" formatCode="[$£-809]#,##0.00"/>
            </x14:dxf>
          </x14:cfRule>
          <x14:cfRule type="expression" priority="592" id="{4F8B2EE5-991A-471C-9EFD-68DF167F94E3}">
            <xm:f>'FX Card'!$F$1=9</xm:f>
            <x14:dxf>
              <numFmt numFmtId="174" formatCode="[$€-2]\ #,##0.00"/>
            </x14:dxf>
          </x14:cfRule>
          <x14:cfRule type="expression" priority="593" id="{E5389A2E-4939-4CAE-8DB1-E76B513C95DF}">
            <xm:f>'FX Card'!$F$1=8</xm:f>
            <x14:dxf>
              <numFmt numFmtId="173" formatCode="\k\r\ #,##0.00"/>
            </x14:dxf>
          </x14:cfRule>
          <x14:cfRule type="expression" priority="594" id="{3EF4EF80-9F68-4037-B681-8964CC692996}">
            <xm:f>'FX Card'!$F$1=7</xm:f>
            <x14:dxf>
              <numFmt numFmtId="172" formatCode="[$¥-804]#,##0.00"/>
            </x14:dxf>
          </x14:cfRule>
          <x14:cfRule type="expression" priority="595" id="{B29CECE9-A3E7-4D80-95E7-2DF4A2C97424}">
            <xm:f>'FX Card'!$F$1=6</xm:f>
            <x14:dxf>
              <numFmt numFmtId="171" formatCode="\F\r\ #,##0.00"/>
            </x14:dxf>
          </x14:cfRule>
          <x14:cfRule type="expression" priority="596" id="{746F9E98-E2D6-4B2E-A08B-E1676BE3A39D}">
            <xm:f>'FX Card'!$F$1=5</xm:f>
            <x14:dxf>
              <numFmt numFmtId="170" formatCode="\C\A\ &quot;$&quot;\ #,##0.00"/>
            </x14:dxf>
          </x14:cfRule>
          <x14:cfRule type="expression" priority="597" id="{4E9433DE-A828-4C39-B2D3-C6B30C6AC57C}">
            <xm:f>'FX Card'!$F$1=4</xm:f>
            <x14:dxf>
              <numFmt numFmtId="192" formatCode="[$R$-416]\ #,##0.00"/>
            </x14:dxf>
          </x14:cfRule>
          <x14:cfRule type="expression" priority="598" id="{4500CF1D-A4EF-46E8-AEE1-755DD46DC099}">
            <xm:f>'FX Card'!$F$1=3</xm:f>
            <x14:dxf>
              <numFmt numFmtId="169" formatCode="\A\U\ &quot;$&quot;\ #,##0.00"/>
            </x14:dxf>
          </x14:cfRule>
          <x14:cfRule type="expression" priority="599" id="{1BF6F728-74ED-4102-B61A-AA6981D31991}">
            <xm:f>'FX Card'!$F$1=2</xm:f>
            <x14:dxf>
              <numFmt numFmtId="182" formatCode="\A\R\ &quot;$&quot;#,##0.00"/>
            </x14:dxf>
          </x14:cfRule>
          <x14:cfRule type="expression" priority="600" id="{63BB64C9-3862-47A4-92B2-0BD5982FE0AD}">
            <xm:f>'FX Card'!$F$1=1</xm:f>
            <x14:dxf>
              <numFmt numFmtId="166" formatCode="&quot;$&quot;#,##0.00"/>
            </x14:dxf>
          </x14:cfRule>
          <xm:sqref>AS531:AW531</xm:sqref>
        </x14:conditionalFormatting>
        <x14:conditionalFormatting xmlns:xm="http://schemas.microsoft.com/office/excel/2006/main">
          <x14:cfRule type="expression" priority="551" id="{A9869C4B-ED00-499C-9E8E-B8D5B42A4A8A}">
            <xm:f>'FX Card'!$F$1=25</xm:f>
            <x14:dxf>
              <numFmt numFmtId="183" formatCode="\R\ #,##0.00"/>
            </x14:dxf>
          </x14:cfRule>
          <x14:cfRule type="expression" priority="552" id="{305FAD8B-D594-4838-9E28-9DC04F3BC900}">
            <xm:f>'FX Card'!$F$1=24</xm:f>
            <x14:dxf>
              <numFmt numFmtId="180" formatCode="\T\W\ &quot;$&quot;\ #,##0.00"/>
            </x14:dxf>
          </x14:cfRule>
          <x14:cfRule type="expression" priority="553" id="{AF1897FB-2802-4FD9-A83C-C539CE3E7DEC}">
            <xm:f>'FX Card'!$F$1=23</xm:f>
            <x14:dxf>
              <numFmt numFmtId="199" formatCode="#,##0.00\ [$₺-41F]"/>
            </x14:dxf>
          </x14:cfRule>
          <x14:cfRule type="expression" priority="554" id="{D1A232D7-1991-4136-9181-0C735D0E202E}">
            <xm:f>'FX Card'!$F$1=22</xm:f>
            <x14:dxf>
              <numFmt numFmtId="173" formatCode="\k\r\ #,##0.00"/>
            </x14:dxf>
          </x14:cfRule>
          <x14:cfRule type="expression" priority="555" id="{A0A9E353-3810-4F9F-BEB3-19E4FAD95D79}">
            <xm:f>'FX Card'!$F$1=21</xm:f>
            <x14:dxf>
              <numFmt numFmtId="197" formatCode="\﷼\ #,##0.000"/>
            </x14:dxf>
          </x14:cfRule>
          <x14:cfRule type="expression" priority="556" id="{864B705E-B162-46A0-9256-74112744E870}">
            <xm:f>'FX Card'!$F$1=20</xm:f>
            <x14:dxf>
              <numFmt numFmtId="181" formatCode="\р\у\б\ #,##0.00"/>
            </x14:dxf>
          </x14:cfRule>
          <x14:cfRule type="expression" priority="557" id="{AFE17B9D-C001-44DB-9A34-A2C93A0B44FB}">
            <xm:f>'FX Card'!$F$1=19</xm:f>
            <x14:dxf>
              <numFmt numFmtId="196" formatCode="\M\X\ &quot;$&quot;\ #,##0.00"/>
            </x14:dxf>
          </x14:cfRule>
          <x14:cfRule type="expression" priority="558" id="{10B900E5-2E94-4146-B3EB-61D721AC4D68}">
            <xm:f>'FX Card'!$F$1=18</xm:f>
            <x14:dxf>
              <numFmt numFmtId="195" formatCode="[$RM-43E]#,##0.00"/>
            </x14:dxf>
          </x14:cfRule>
          <x14:cfRule type="expression" priority="559" id="{C46BDB4A-892C-4D6A-85D7-BE5DEDB86471}">
            <xm:f>'FX Card'!$F$1=17</xm:f>
            <x14:dxf>
              <numFmt numFmtId="198" formatCode="\N\Z\ &quot;$&quot;\ #,##0.00"/>
            </x14:dxf>
          </x14:cfRule>
          <x14:cfRule type="expression" priority="560" id="{735D9616-99B7-4FA5-9902-8B6939FE0D6A}">
            <xm:f>'FX Card'!$F$1=16</xm:f>
            <x14:dxf>
              <numFmt numFmtId="173" formatCode="\k\r\ #,##0.00"/>
            </x14:dxf>
          </x14:cfRule>
          <x14:cfRule type="expression" priority="561" id="{82B7630F-B6FC-46D7-A301-F612A033E8A4}">
            <xm:f>'FX Card'!$F$1=15</xm:f>
            <x14:dxf>
              <numFmt numFmtId="179" formatCode="[$₩-412]#,##0.00"/>
            </x14:dxf>
          </x14:cfRule>
          <x14:cfRule type="expression" priority="562" id="{50B061E7-C94C-477E-97A9-3EAC667B950C}">
            <xm:f>'FX Card'!$F$1=14</xm:f>
            <x14:dxf>
              <numFmt numFmtId="178" formatCode="[$¥-411]#,##0.00"/>
            </x14:dxf>
          </x14:cfRule>
          <x14:cfRule type="expression" priority="563" id="{9EFE7A20-8EAC-4808-9738-C329707B77D2}">
            <xm:f>'FX Card'!$F$1=13</xm:f>
            <x14:dxf>
              <numFmt numFmtId="206" formatCode="[$₹-445]\ #,##0.00"/>
            </x14:dxf>
          </x14:cfRule>
          <x14:cfRule type="expression" priority="564" id="{B7F948C2-372D-4674-BF4C-9F865F40957B}">
            <xm:f>'FX Card'!$F$1=12</xm:f>
            <x14:dxf>
              <numFmt numFmtId="176" formatCode="\R\p\ #,##0.00"/>
            </x14:dxf>
          </x14:cfRule>
          <x14:cfRule type="expression" priority="565" id="{ABAE0DFF-4F8F-4477-9705-035613B0499A}">
            <xm:f>'FX Card'!$F$1=11</xm:f>
            <x14:dxf>
              <numFmt numFmtId="194" formatCode="\H\K\ &quot;$&quot;\ #,##0.00"/>
            </x14:dxf>
          </x14:cfRule>
          <x14:cfRule type="expression" priority="566" id="{119661BE-ECCF-44EE-9775-6939ABBE7755}">
            <xm:f>'FX Card'!$F$1=10</xm:f>
            <x14:dxf>
              <numFmt numFmtId="175" formatCode="[$£-809]#,##0.00"/>
            </x14:dxf>
          </x14:cfRule>
          <x14:cfRule type="expression" priority="567" id="{87C9ACCB-85F1-4545-A219-79729DBDD5B1}">
            <xm:f>'FX Card'!$F$1=9</xm:f>
            <x14:dxf>
              <numFmt numFmtId="174" formatCode="[$€-2]\ #,##0.00"/>
            </x14:dxf>
          </x14:cfRule>
          <x14:cfRule type="expression" priority="568" id="{09A71C5C-9F6A-4549-95E6-487206107340}">
            <xm:f>'FX Card'!$F$1=8</xm:f>
            <x14:dxf>
              <numFmt numFmtId="173" formatCode="\k\r\ #,##0.00"/>
            </x14:dxf>
          </x14:cfRule>
          <x14:cfRule type="expression" priority="569" id="{B3FA1F80-E959-4C97-9A0D-8EB0C778EBF8}">
            <xm:f>'FX Card'!$F$1=7</xm:f>
            <x14:dxf>
              <numFmt numFmtId="172" formatCode="[$¥-804]#,##0.00"/>
            </x14:dxf>
          </x14:cfRule>
          <x14:cfRule type="expression" priority="570" id="{3E6CE364-A0DE-4BF8-B89D-91F11A805D23}">
            <xm:f>'FX Card'!$F$1=6</xm:f>
            <x14:dxf>
              <numFmt numFmtId="171" formatCode="\F\r\ #,##0.00"/>
            </x14:dxf>
          </x14:cfRule>
          <x14:cfRule type="expression" priority="571" id="{68CB5860-FAAD-4249-973B-B76624FBD53C}">
            <xm:f>'FX Card'!$F$1=5</xm:f>
            <x14:dxf>
              <numFmt numFmtId="170" formatCode="\C\A\ &quot;$&quot;\ #,##0.00"/>
            </x14:dxf>
          </x14:cfRule>
          <x14:cfRule type="expression" priority="572" id="{56981D8E-F6B0-4336-8333-5E84E5B98D25}">
            <xm:f>'FX Card'!$F$1=4</xm:f>
            <x14:dxf>
              <numFmt numFmtId="192" formatCode="[$R$-416]\ #,##0.00"/>
            </x14:dxf>
          </x14:cfRule>
          <x14:cfRule type="expression" priority="573" id="{1DC96596-FFDD-494A-8EFE-887FE9C645CA}">
            <xm:f>'FX Card'!$F$1=3</xm:f>
            <x14:dxf>
              <numFmt numFmtId="169" formatCode="\A\U\ &quot;$&quot;\ #,##0.00"/>
            </x14:dxf>
          </x14:cfRule>
          <x14:cfRule type="expression" priority="574" id="{B5F6EA94-A9C7-4F9F-A166-C1D8940DB59D}">
            <xm:f>'FX Card'!$F$1=2</xm:f>
            <x14:dxf>
              <numFmt numFmtId="182" formatCode="\A\R\ &quot;$&quot;#,##0.00"/>
            </x14:dxf>
          </x14:cfRule>
          <x14:cfRule type="expression" priority="575" id="{91EFDD1C-1195-4275-A99D-6041E58A6E9D}">
            <xm:f>'FX Card'!$F$1=1</xm:f>
            <x14:dxf>
              <numFmt numFmtId="166" formatCode="&quot;$&quot;#,##0.00"/>
            </x14:dxf>
          </x14:cfRule>
          <xm:sqref>AX531:BA531</xm:sqref>
        </x14:conditionalFormatting>
        <x14:conditionalFormatting xmlns:xm="http://schemas.microsoft.com/office/excel/2006/main">
          <x14:cfRule type="expression" priority="526" id="{FBC70D90-4ADE-4BBF-8DB1-D5171B312B1B}">
            <xm:f>'FX Card'!$F$1=25</xm:f>
            <x14:dxf>
              <numFmt numFmtId="183" formatCode="\R\ #,##0.00"/>
            </x14:dxf>
          </x14:cfRule>
          <x14:cfRule type="expression" priority="527" id="{E4E326B1-FF01-4048-AE62-81C679C3C649}">
            <xm:f>'FX Card'!$F$1=24</xm:f>
            <x14:dxf>
              <numFmt numFmtId="180" formatCode="\T\W\ &quot;$&quot;\ #,##0.00"/>
            </x14:dxf>
          </x14:cfRule>
          <x14:cfRule type="expression" priority="528" id="{7D9A884E-A4C4-4F21-A1D5-030E0402CA87}">
            <xm:f>'FX Card'!$F$1=23</xm:f>
            <x14:dxf>
              <numFmt numFmtId="199" formatCode="#,##0.00\ [$₺-41F]"/>
            </x14:dxf>
          </x14:cfRule>
          <x14:cfRule type="expression" priority="529" id="{0725846A-3774-42E1-83AD-716C5A160531}">
            <xm:f>'FX Card'!$F$1=22</xm:f>
            <x14:dxf>
              <numFmt numFmtId="173" formatCode="\k\r\ #,##0.00"/>
            </x14:dxf>
          </x14:cfRule>
          <x14:cfRule type="expression" priority="530" id="{7DEABF8A-15BA-44AC-85D4-EA67EED126AA}">
            <xm:f>'FX Card'!$F$1=21</xm:f>
            <x14:dxf>
              <numFmt numFmtId="197" formatCode="\﷼\ #,##0.000"/>
            </x14:dxf>
          </x14:cfRule>
          <x14:cfRule type="expression" priority="531" id="{035744B1-1FD3-4086-9F4D-5EE62A3BF97A}">
            <xm:f>'FX Card'!$F$1=20</xm:f>
            <x14:dxf>
              <numFmt numFmtId="181" formatCode="\р\у\б\ #,##0.00"/>
            </x14:dxf>
          </x14:cfRule>
          <x14:cfRule type="expression" priority="532" id="{964F329F-822F-4DFB-B5D0-34D609723AAA}">
            <xm:f>'FX Card'!$F$1=19</xm:f>
            <x14:dxf>
              <numFmt numFmtId="196" formatCode="\M\X\ &quot;$&quot;\ #,##0.00"/>
            </x14:dxf>
          </x14:cfRule>
          <x14:cfRule type="expression" priority="533" id="{04DBFAF2-B175-4CC1-B802-99BD2D0C792C}">
            <xm:f>'FX Card'!$F$1=18</xm:f>
            <x14:dxf>
              <numFmt numFmtId="195" formatCode="[$RM-43E]#,##0.00"/>
            </x14:dxf>
          </x14:cfRule>
          <x14:cfRule type="expression" priority="534" id="{B541CC28-156B-41AC-8E3E-E7B952CC674D}">
            <xm:f>'FX Card'!$F$1=17</xm:f>
            <x14:dxf>
              <numFmt numFmtId="198" formatCode="\N\Z\ &quot;$&quot;\ #,##0.00"/>
            </x14:dxf>
          </x14:cfRule>
          <x14:cfRule type="expression" priority="535" id="{DB14F00E-C961-416A-8ECA-7C691E5C8DE7}">
            <xm:f>'FX Card'!$F$1=16</xm:f>
            <x14:dxf>
              <numFmt numFmtId="173" formatCode="\k\r\ #,##0.00"/>
            </x14:dxf>
          </x14:cfRule>
          <x14:cfRule type="expression" priority="536" id="{059094D6-C48F-4395-B951-F7CAADAD3ADD}">
            <xm:f>'FX Card'!$F$1=15</xm:f>
            <x14:dxf>
              <numFmt numFmtId="179" formatCode="[$₩-412]#,##0.00"/>
            </x14:dxf>
          </x14:cfRule>
          <x14:cfRule type="expression" priority="537" id="{9F8F539D-6493-4EE2-9755-58571FFF8FF8}">
            <xm:f>'FX Card'!$F$1=14</xm:f>
            <x14:dxf>
              <numFmt numFmtId="178" formatCode="[$¥-411]#,##0.00"/>
            </x14:dxf>
          </x14:cfRule>
          <x14:cfRule type="expression" priority="538" id="{0C5D400B-DEC1-4443-B720-05E6689B461D}">
            <xm:f>'FX Card'!$F$1=13</xm:f>
            <x14:dxf>
              <numFmt numFmtId="206" formatCode="[$₹-445]\ #,##0.00"/>
            </x14:dxf>
          </x14:cfRule>
          <x14:cfRule type="expression" priority="539" id="{BCC9F20D-27F1-44FD-BE3A-36548E56D96F}">
            <xm:f>'FX Card'!$F$1=12</xm:f>
            <x14:dxf>
              <numFmt numFmtId="176" formatCode="\R\p\ #,##0.00"/>
            </x14:dxf>
          </x14:cfRule>
          <x14:cfRule type="expression" priority="540" id="{61183040-7262-43DF-9DB7-AFCFC82CE9CD}">
            <xm:f>'FX Card'!$F$1=11</xm:f>
            <x14:dxf>
              <numFmt numFmtId="194" formatCode="\H\K\ &quot;$&quot;\ #,##0.00"/>
            </x14:dxf>
          </x14:cfRule>
          <x14:cfRule type="expression" priority="541" id="{7511ACB7-209D-43F2-9937-D444BDBE6D6E}">
            <xm:f>'FX Card'!$F$1=10</xm:f>
            <x14:dxf>
              <numFmt numFmtId="175" formatCode="[$£-809]#,##0.00"/>
            </x14:dxf>
          </x14:cfRule>
          <x14:cfRule type="expression" priority="542" id="{B057910A-16F8-45F8-83FE-3F1F84B58166}">
            <xm:f>'FX Card'!$F$1=9</xm:f>
            <x14:dxf>
              <numFmt numFmtId="174" formatCode="[$€-2]\ #,##0.00"/>
            </x14:dxf>
          </x14:cfRule>
          <x14:cfRule type="expression" priority="543" id="{89ED54C9-55D6-4CB6-AD81-9626D7795AC0}">
            <xm:f>'FX Card'!$F$1=8</xm:f>
            <x14:dxf>
              <numFmt numFmtId="173" formatCode="\k\r\ #,##0.00"/>
            </x14:dxf>
          </x14:cfRule>
          <x14:cfRule type="expression" priority="544" id="{AEBC51AF-A8A8-4347-8B17-D8CABA934E0C}">
            <xm:f>'FX Card'!$F$1=7</xm:f>
            <x14:dxf>
              <numFmt numFmtId="172" formatCode="[$¥-804]#,##0.00"/>
            </x14:dxf>
          </x14:cfRule>
          <x14:cfRule type="expression" priority="545" id="{232163EA-5A61-4D58-8AAD-B12D698FF297}">
            <xm:f>'FX Card'!$F$1=6</xm:f>
            <x14:dxf>
              <numFmt numFmtId="171" formatCode="\F\r\ #,##0.00"/>
            </x14:dxf>
          </x14:cfRule>
          <x14:cfRule type="expression" priority="546" id="{D59142C6-10B1-4C88-9347-92B337AC4E84}">
            <xm:f>'FX Card'!$F$1=5</xm:f>
            <x14:dxf>
              <numFmt numFmtId="170" formatCode="\C\A\ &quot;$&quot;\ #,##0.00"/>
            </x14:dxf>
          </x14:cfRule>
          <x14:cfRule type="expression" priority="547" id="{2E792E48-7DCA-4D68-A2B3-BB9E00E9584C}">
            <xm:f>'FX Card'!$F$1=4</xm:f>
            <x14:dxf>
              <numFmt numFmtId="192" formatCode="[$R$-416]\ #,##0.00"/>
            </x14:dxf>
          </x14:cfRule>
          <x14:cfRule type="expression" priority="548" id="{98327282-EBEB-465C-B558-B2512B693328}">
            <xm:f>'FX Card'!$F$1=3</xm:f>
            <x14:dxf>
              <numFmt numFmtId="169" formatCode="\A\U\ &quot;$&quot;\ #,##0.00"/>
            </x14:dxf>
          </x14:cfRule>
          <x14:cfRule type="expression" priority="549" id="{67335692-8A88-4B4C-BFD4-6715EDA03E64}">
            <xm:f>'FX Card'!$F$1=2</xm:f>
            <x14:dxf>
              <numFmt numFmtId="182" formatCode="\A\R\ &quot;$&quot;#,##0.00"/>
            </x14:dxf>
          </x14:cfRule>
          <x14:cfRule type="expression" priority="550" id="{C10C65AC-92E5-4D08-B873-027593FFEF36}">
            <xm:f>'FX Card'!$F$1=1</xm:f>
            <x14:dxf>
              <numFmt numFmtId="166" formatCode="&quot;$&quot;#,##0.00"/>
            </x14:dxf>
          </x14:cfRule>
          <xm:sqref>AC270:AG270 AS270:BA271</xm:sqref>
        </x14:conditionalFormatting>
        <x14:conditionalFormatting xmlns:xm="http://schemas.microsoft.com/office/excel/2006/main">
          <x14:cfRule type="expression" priority="501" id="{9186D5CD-97D2-4B39-BBCC-9CC2ED513A9B}">
            <xm:f>'FX Card'!$F$1=25</xm:f>
            <x14:dxf>
              <numFmt numFmtId="183" formatCode="\R\ #,##0.00"/>
            </x14:dxf>
          </x14:cfRule>
          <x14:cfRule type="expression" priority="502" id="{49912495-49FB-4C04-8CC9-4FFE4455853D}">
            <xm:f>'FX Card'!$F$1=24</xm:f>
            <x14:dxf>
              <numFmt numFmtId="180" formatCode="\T\W\ &quot;$&quot;\ #,##0.00"/>
            </x14:dxf>
          </x14:cfRule>
          <x14:cfRule type="expression" priority="503" id="{29DE4260-84B9-462E-BDC8-7FADB5ED8C11}">
            <xm:f>'FX Card'!$F$1=23</xm:f>
            <x14:dxf>
              <numFmt numFmtId="199" formatCode="#,##0.00\ [$₺-41F]"/>
            </x14:dxf>
          </x14:cfRule>
          <x14:cfRule type="expression" priority="504" id="{60C506BF-228C-483D-824B-C51F3C6490E9}">
            <xm:f>'FX Card'!$F$1=22</xm:f>
            <x14:dxf>
              <numFmt numFmtId="173" formatCode="\k\r\ #,##0.00"/>
            </x14:dxf>
          </x14:cfRule>
          <x14:cfRule type="expression" priority="505" id="{3224DABD-BCAB-4356-8F02-5A1DA85FA0EC}">
            <xm:f>'FX Card'!$F$1=21</xm:f>
            <x14:dxf>
              <numFmt numFmtId="197" formatCode="\﷼\ #,##0.000"/>
            </x14:dxf>
          </x14:cfRule>
          <x14:cfRule type="expression" priority="506" id="{C51E54BC-980E-4E5E-BD27-4CA1ACDC30EF}">
            <xm:f>'FX Card'!$F$1=20</xm:f>
            <x14:dxf>
              <numFmt numFmtId="181" formatCode="\р\у\б\ #,##0.00"/>
            </x14:dxf>
          </x14:cfRule>
          <x14:cfRule type="expression" priority="507" id="{8E564CA3-D03B-4C43-A5F8-C12A94724C66}">
            <xm:f>'FX Card'!$F$1=19</xm:f>
            <x14:dxf>
              <numFmt numFmtId="196" formatCode="\M\X\ &quot;$&quot;\ #,##0.00"/>
            </x14:dxf>
          </x14:cfRule>
          <x14:cfRule type="expression" priority="508" id="{06AB7A35-C805-41EB-92BE-E3B9F5A611A9}">
            <xm:f>'FX Card'!$F$1=18</xm:f>
            <x14:dxf>
              <numFmt numFmtId="195" formatCode="[$RM-43E]#,##0.00"/>
            </x14:dxf>
          </x14:cfRule>
          <x14:cfRule type="expression" priority="509" id="{C8159228-DB67-4C7A-BFA5-C0EFE6F87ED2}">
            <xm:f>'FX Card'!$F$1=17</xm:f>
            <x14:dxf>
              <numFmt numFmtId="198" formatCode="\N\Z\ &quot;$&quot;\ #,##0.00"/>
            </x14:dxf>
          </x14:cfRule>
          <x14:cfRule type="expression" priority="510" id="{298FD75C-4034-48CF-9504-A275794A4F6B}">
            <xm:f>'FX Card'!$F$1=16</xm:f>
            <x14:dxf>
              <numFmt numFmtId="173" formatCode="\k\r\ #,##0.00"/>
            </x14:dxf>
          </x14:cfRule>
          <x14:cfRule type="expression" priority="511" id="{E920754C-BA84-4406-811D-4D39BAC0B905}">
            <xm:f>'FX Card'!$F$1=15</xm:f>
            <x14:dxf>
              <numFmt numFmtId="179" formatCode="[$₩-412]#,##0.00"/>
            </x14:dxf>
          </x14:cfRule>
          <x14:cfRule type="expression" priority="512" id="{7296C29B-A355-4806-A1D6-22E2EDB33A18}">
            <xm:f>'FX Card'!$F$1=14</xm:f>
            <x14:dxf>
              <numFmt numFmtId="178" formatCode="[$¥-411]#,##0.00"/>
            </x14:dxf>
          </x14:cfRule>
          <x14:cfRule type="expression" priority="513" id="{5A38AD64-626B-47DA-9A58-61F0342212E7}">
            <xm:f>'FX Card'!$F$1=13</xm:f>
            <x14:dxf>
              <numFmt numFmtId="206" formatCode="[$₹-445]\ #,##0.00"/>
            </x14:dxf>
          </x14:cfRule>
          <x14:cfRule type="expression" priority="514" id="{0F0539FD-4163-420D-AB1F-5199402FE6CF}">
            <xm:f>'FX Card'!$F$1=12</xm:f>
            <x14:dxf>
              <numFmt numFmtId="176" formatCode="\R\p\ #,##0.00"/>
            </x14:dxf>
          </x14:cfRule>
          <x14:cfRule type="expression" priority="515" id="{95930BB9-C665-4C2A-85BB-34F1A454C498}">
            <xm:f>'FX Card'!$F$1=11</xm:f>
            <x14:dxf>
              <numFmt numFmtId="194" formatCode="\H\K\ &quot;$&quot;\ #,##0.00"/>
            </x14:dxf>
          </x14:cfRule>
          <x14:cfRule type="expression" priority="516" id="{3306C66A-0F04-4839-B894-69F319864709}">
            <xm:f>'FX Card'!$F$1=10</xm:f>
            <x14:dxf>
              <numFmt numFmtId="175" formatCode="[$£-809]#,##0.00"/>
            </x14:dxf>
          </x14:cfRule>
          <x14:cfRule type="expression" priority="517" id="{61B72881-1172-45AC-976B-83D239A95D10}">
            <xm:f>'FX Card'!$F$1=9</xm:f>
            <x14:dxf>
              <numFmt numFmtId="174" formatCode="[$€-2]\ #,##0.00"/>
            </x14:dxf>
          </x14:cfRule>
          <x14:cfRule type="expression" priority="518" id="{5A0C44F3-5CDD-4999-BA54-F70403533A58}">
            <xm:f>'FX Card'!$F$1=8</xm:f>
            <x14:dxf>
              <numFmt numFmtId="173" formatCode="\k\r\ #,##0.00"/>
            </x14:dxf>
          </x14:cfRule>
          <x14:cfRule type="expression" priority="519" id="{5CE3C1CB-63D0-4941-88F5-90279C190EC4}">
            <xm:f>'FX Card'!$F$1=7</xm:f>
            <x14:dxf>
              <numFmt numFmtId="172" formatCode="[$¥-804]#,##0.00"/>
            </x14:dxf>
          </x14:cfRule>
          <x14:cfRule type="expression" priority="520" id="{0078A09E-DF98-4D2C-85EC-BFD6C792D08C}">
            <xm:f>'FX Card'!$F$1=6</xm:f>
            <x14:dxf>
              <numFmt numFmtId="171" formatCode="\F\r\ #,##0.00"/>
            </x14:dxf>
          </x14:cfRule>
          <x14:cfRule type="expression" priority="521" id="{3A218580-7BD2-4F39-8C9A-563908601659}">
            <xm:f>'FX Card'!$F$1=5</xm:f>
            <x14:dxf>
              <numFmt numFmtId="170" formatCode="\C\A\ &quot;$&quot;\ #,##0.00"/>
            </x14:dxf>
          </x14:cfRule>
          <x14:cfRule type="expression" priority="522" id="{A45E3B79-E657-40C2-9A1C-46FCFE050AAF}">
            <xm:f>'FX Card'!$F$1=4</xm:f>
            <x14:dxf>
              <numFmt numFmtId="192" formatCode="[$R$-416]\ #,##0.00"/>
            </x14:dxf>
          </x14:cfRule>
          <x14:cfRule type="expression" priority="523" id="{6F71C5FE-6971-46BE-9CE9-B4CF68BD5945}">
            <xm:f>'FX Card'!$F$1=3</xm:f>
            <x14:dxf>
              <numFmt numFmtId="169" formatCode="\A\U\ &quot;$&quot;\ #,##0.00"/>
            </x14:dxf>
          </x14:cfRule>
          <x14:cfRule type="expression" priority="524" id="{060BE61E-1B63-49D4-92D2-990A75FAD6E7}">
            <xm:f>'FX Card'!$F$1=2</xm:f>
            <x14:dxf>
              <numFmt numFmtId="182" formatCode="\A\R\ &quot;$&quot;#,##0.00"/>
            </x14:dxf>
          </x14:cfRule>
          <x14:cfRule type="expression" priority="525" id="{028CD784-0EF0-49D2-8816-630E5256CCEC}">
            <xm:f>'FX Card'!$F$1=1</xm:f>
            <x14:dxf>
              <numFmt numFmtId="166" formatCode="&quot;$&quot;#,##0.00"/>
            </x14:dxf>
          </x14:cfRule>
          <xm:sqref>AS506:BA506 AX501:BA501</xm:sqref>
        </x14:conditionalFormatting>
        <x14:conditionalFormatting xmlns:xm="http://schemas.microsoft.com/office/excel/2006/main">
          <x14:cfRule type="expression" priority="376" id="{4D0D5D5D-71B8-420B-888F-D416B0005B58}">
            <xm:f>'FX Card'!$F$1=25</xm:f>
            <x14:dxf>
              <numFmt numFmtId="183" formatCode="\R\ #,##0.00"/>
            </x14:dxf>
          </x14:cfRule>
          <x14:cfRule type="expression" priority="377" id="{0450F70C-9705-47AC-9CCF-3DE8FCE297B8}">
            <xm:f>'FX Card'!$F$1=24</xm:f>
            <x14:dxf>
              <numFmt numFmtId="180" formatCode="\T\W\ &quot;$&quot;\ #,##0.00"/>
            </x14:dxf>
          </x14:cfRule>
          <x14:cfRule type="expression" priority="378" id="{054BB429-032D-4207-9A60-76DA03179F88}">
            <xm:f>'FX Card'!$F$1=23</xm:f>
            <x14:dxf>
              <numFmt numFmtId="199" formatCode="#,##0.00\ [$₺-41F]"/>
            </x14:dxf>
          </x14:cfRule>
          <x14:cfRule type="expression" priority="379" id="{D1C3CF66-1234-4612-A520-859CBDA4984F}">
            <xm:f>'FX Card'!$F$1=22</xm:f>
            <x14:dxf>
              <numFmt numFmtId="173" formatCode="\k\r\ #,##0.00"/>
            </x14:dxf>
          </x14:cfRule>
          <x14:cfRule type="expression" priority="380" id="{8024A446-2B65-4417-8499-98E790300163}">
            <xm:f>'FX Card'!$F$1=21</xm:f>
            <x14:dxf>
              <numFmt numFmtId="197" formatCode="\﷼\ #,##0.000"/>
            </x14:dxf>
          </x14:cfRule>
          <x14:cfRule type="expression" priority="381" id="{2894AF4E-80E0-40E6-B3FA-70677651E8EF}">
            <xm:f>'FX Card'!$F$1=20</xm:f>
            <x14:dxf>
              <numFmt numFmtId="181" formatCode="\р\у\б\ #,##0.00"/>
            </x14:dxf>
          </x14:cfRule>
          <x14:cfRule type="expression" priority="382" id="{F96F71D3-4B17-44BB-99C9-A737E0359F12}">
            <xm:f>'FX Card'!$F$1=19</xm:f>
            <x14:dxf>
              <numFmt numFmtId="196" formatCode="\M\X\ &quot;$&quot;\ #,##0.00"/>
            </x14:dxf>
          </x14:cfRule>
          <x14:cfRule type="expression" priority="383" id="{C3ACC119-2BDB-434A-9174-E1FC5C68B067}">
            <xm:f>'FX Card'!$F$1=18</xm:f>
            <x14:dxf>
              <numFmt numFmtId="195" formatCode="[$RM-43E]#,##0.00"/>
            </x14:dxf>
          </x14:cfRule>
          <x14:cfRule type="expression" priority="384" id="{25E9663F-2519-42F9-897A-6D5408B633DC}">
            <xm:f>'FX Card'!$F$1=17</xm:f>
            <x14:dxf>
              <numFmt numFmtId="198" formatCode="\N\Z\ &quot;$&quot;\ #,##0.00"/>
            </x14:dxf>
          </x14:cfRule>
          <x14:cfRule type="expression" priority="385" id="{12D0AC7B-147A-457B-8EAE-AE6C959537CD}">
            <xm:f>'FX Card'!$F$1=16</xm:f>
            <x14:dxf>
              <numFmt numFmtId="173" formatCode="\k\r\ #,##0.00"/>
            </x14:dxf>
          </x14:cfRule>
          <x14:cfRule type="expression" priority="386" id="{D69E6D0D-D744-4E0C-B7B0-3EB90E84CC81}">
            <xm:f>'FX Card'!$F$1=15</xm:f>
            <x14:dxf>
              <numFmt numFmtId="179" formatCode="[$₩-412]#,##0.00"/>
            </x14:dxf>
          </x14:cfRule>
          <x14:cfRule type="expression" priority="387" id="{8C30F341-0185-4BA8-929D-A31C89986338}">
            <xm:f>'FX Card'!$F$1=14</xm:f>
            <x14:dxf>
              <numFmt numFmtId="178" formatCode="[$¥-411]#,##0.00"/>
            </x14:dxf>
          </x14:cfRule>
          <x14:cfRule type="expression" priority="388" id="{08FC1762-0B3C-41BB-BCD1-0AC88F56CF8C}">
            <xm:f>'FX Card'!$F$1=13</xm:f>
            <x14:dxf>
              <numFmt numFmtId="206" formatCode="[$₹-445]\ #,##0.00"/>
            </x14:dxf>
          </x14:cfRule>
          <x14:cfRule type="expression" priority="389" id="{B6615BB0-78A4-4908-A6A5-23B4152CE239}">
            <xm:f>'FX Card'!$F$1=12</xm:f>
            <x14:dxf>
              <numFmt numFmtId="176" formatCode="\R\p\ #,##0.00"/>
            </x14:dxf>
          </x14:cfRule>
          <x14:cfRule type="expression" priority="390" id="{D92AC4EB-9F64-42E3-A24C-EDB5CE7C70F4}">
            <xm:f>'FX Card'!$F$1=11</xm:f>
            <x14:dxf>
              <numFmt numFmtId="194" formatCode="\H\K\ &quot;$&quot;\ #,##0.00"/>
            </x14:dxf>
          </x14:cfRule>
          <x14:cfRule type="expression" priority="391" id="{9F874353-EACA-48A5-B2E6-1AF6EE6776C3}">
            <xm:f>'FX Card'!$F$1=10</xm:f>
            <x14:dxf>
              <numFmt numFmtId="175" formatCode="[$£-809]#,##0.00"/>
            </x14:dxf>
          </x14:cfRule>
          <x14:cfRule type="expression" priority="392" id="{CC1EA0EF-8747-4464-BDC9-D7381DE0C883}">
            <xm:f>'FX Card'!$F$1=9</xm:f>
            <x14:dxf>
              <numFmt numFmtId="174" formatCode="[$€-2]\ #,##0.00"/>
            </x14:dxf>
          </x14:cfRule>
          <x14:cfRule type="expression" priority="393" id="{0F3EC62B-E314-40F5-B6BF-2005EFFE541B}">
            <xm:f>'FX Card'!$F$1=8</xm:f>
            <x14:dxf>
              <numFmt numFmtId="173" formatCode="\k\r\ #,##0.00"/>
            </x14:dxf>
          </x14:cfRule>
          <x14:cfRule type="expression" priority="394" id="{896EC3A8-2E31-4202-B19C-C1FD8054C0F1}">
            <xm:f>'FX Card'!$F$1=7</xm:f>
            <x14:dxf>
              <numFmt numFmtId="172" formatCode="[$¥-804]#,##0.00"/>
            </x14:dxf>
          </x14:cfRule>
          <x14:cfRule type="expression" priority="395" id="{67D8C6B9-7039-4034-8B2D-193353541940}">
            <xm:f>'FX Card'!$F$1=6</xm:f>
            <x14:dxf>
              <numFmt numFmtId="171" formatCode="\F\r\ #,##0.00"/>
            </x14:dxf>
          </x14:cfRule>
          <x14:cfRule type="expression" priority="396" id="{F68D0EB0-6A8E-4673-A57A-BF69E2D4450F}">
            <xm:f>'FX Card'!$F$1=5</xm:f>
            <x14:dxf>
              <numFmt numFmtId="170" formatCode="\C\A\ &quot;$&quot;\ #,##0.00"/>
            </x14:dxf>
          </x14:cfRule>
          <x14:cfRule type="expression" priority="397" id="{7048099D-DDBB-4AA9-BBBF-CD17A11ACDFE}">
            <xm:f>'FX Card'!$F$1=4</xm:f>
            <x14:dxf>
              <numFmt numFmtId="192" formatCode="[$R$-416]\ #,##0.00"/>
            </x14:dxf>
          </x14:cfRule>
          <x14:cfRule type="expression" priority="398" id="{6754355A-ECC3-4EA3-A787-B5F997429640}">
            <xm:f>'FX Card'!$F$1=3</xm:f>
            <x14:dxf>
              <numFmt numFmtId="169" formatCode="\A\U\ &quot;$&quot;\ #,##0.00"/>
            </x14:dxf>
          </x14:cfRule>
          <x14:cfRule type="expression" priority="399" id="{635D66D6-CBEF-47E0-A436-2725ADC130EE}">
            <xm:f>'FX Card'!$F$1=2</xm:f>
            <x14:dxf>
              <numFmt numFmtId="182" formatCode="\A\R\ &quot;$&quot;#,##0.00"/>
            </x14:dxf>
          </x14:cfRule>
          <x14:cfRule type="expression" priority="400" id="{E828C3E2-7023-494C-B767-3529226AD131}">
            <xm:f>'FX Card'!$F$1=1</xm:f>
            <x14:dxf>
              <numFmt numFmtId="166" formatCode="&quot;$&quot;#,##0.00"/>
            </x14:dxf>
          </x14:cfRule>
          <xm:sqref>AX504:BA504</xm:sqref>
        </x14:conditionalFormatting>
        <x14:conditionalFormatting xmlns:xm="http://schemas.microsoft.com/office/excel/2006/main">
          <x14:cfRule type="expression" priority="476" id="{AC64E433-F6EC-43FC-8140-2F5833ABFC2D}">
            <xm:f>'FX Card'!$F$1=25</xm:f>
            <x14:dxf>
              <numFmt numFmtId="183" formatCode="\R\ #,##0.00"/>
            </x14:dxf>
          </x14:cfRule>
          <x14:cfRule type="expression" priority="477" id="{482A70E3-AB66-4194-BE03-B37C5EF0D7F9}">
            <xm:f>'FX Card'!$F$1=24</xm:f>
            <x14:dxf>
              <numFmt numFmtId="180" formatCode="\T\W\ &quot;$&quot;\ #,##0.00"/>
            </x14:dxf>
          </x14:cfRule>
          <x14:cfRule type="expression" priority="478" id="{86C78947-E8C0-4DEE-89AA-96C3D87F140E}">
            <xm:f>'FX Card'!$F$1=23</xm:f>
            <x14:dxf>
              <numFmt numFmtId="199" formatCode="#,##0.00\ [$₺-41F]"/>
            </x14:dxf>
          </x14:cfRule>
          <x14:cfRule type="expression" priority="479" id="{56EC8016-92D6-4DEE-A3CD-F627BD39FC79}">
            <xm:f>'FX Card'!$F$1=22</xm:f>
            <x14:dxf>
              <numFmt numFmtId="173" formatCode="\k\r\ #,##0.00"/>
            </x14:dxf>
          </x14:cfRule>
          <x14:cfRule type="expression" priority="480" id="{428F6491-4F7C-4576-A870-5A69033370F8}">
            <xm:f>'FX Card'!$F$1=21</xm:f>
            <x14:dxf>
              <numFmt numFmtId="197" formatCode="\﷼\ #,##0.000"/>
            </x14:dxf>
          </x14:cfRule>
          <x14:cfRule type="expression" priority="481" id="{FF117363-463D-46E9-86EE-4CFA953E2C47}">
            <xm:f>'FX Card'!$F$1=20</xm:f>
            <x14:dxf>
              <numFmt numFmtId="181" formatCode="\р\у\б\ #,##0.00"/>
            </x14:dxf>
          </x14:cfRule>
          <x14:cfRule type="expression" priority="482" id="{DC7FA7DD-9D4D-4F13-B549-5F95E969BBC3}">
            <xm:f>'FX Card'!$F$1=19</xm:f>
            <x14:dxf>
              <numFmt numFmtId="196" formatCode="\M\X\ &quot;$&quot;\ #,##0.00"/>
            </x14:dxf>
          </x14:cfRule>
          <x14:cfRule type="expression" priority="483" id="{6E5D9BCE-5760-4928-95F3-16230FAE82BB}">
            <xm:f>'FX Card'!$F$1=18</xm:f>
            <x14:dxf>
              <numFmt numFmtId="195" formatCode="[$RM-43E]#,##0.00"/>
            </x14:dxf>
          </x14:cfRule>
          <x14:cfRule type="expression" priority="484" id="{4B437A1B-9CED-4038-8FF8-067024083727}">
            <xm:f>'FX Card'!$F$1=17</xm:f>
            <x14:dxf>
              <numFmt numFmtId="198" formatCode="\N\Z\ &quot;$&quot;\ #,##0.00"/>
            </x14:dxf>
          </x14:cfRule>
          <x14:cfRule type="expression" priority="485" id="{4BBCA89A-F81B-450B-A722-CDF309F4D63D}">
            <xm:f>'FX Card'!$F$1=16</xm:f>
            <x14:dxf>
              <numFmt numFmtId="173" formatCode="\k\r\ #,##0.00"/>
            </x14:dxf>
          </x14:cfRule>
          <x14:cfRule type="expression" priority="486" id="{23FD58BA-9DDA-4B15-BDD0-24259E03CC49}">
            <xm:f>'FX Card'!$F$1=15</xm:f>
            <x14:dxf>
              <numFmt numFmtId="179" formatCode="[$₩-412]#,##0.00"/>
            </x14:dxf>
          </x14:cfRule>
          <x14:cfRule type="expression" priority="487" id="{5B088C0C-5320-4D80-B806-0C4BC737CF86}">
            <xm:f>'FX Card'!$F$1=14</xm:f>
            <x14:dxf>
              <numFmt numFmtId="178" formatCode="[$¥-411]#,##0.00"/>
            </x14:dxf>
          </x14:cfRule>
          <x14:cfRule type="expression" priority="488" id="{3FDD3452-ADA2-42E2-AC16-77D2C36C945D}">
            <xm:f>'FX Card'!$F$1=13</xm:f>
            <x14:dxf>
              <numFmt numFmtId="206" formatCode="[$₹-445]\ #,##0.00"/>
            </x14:dxf>
          </x14:cfRule>
          <x14:cfRule type="expression" priority="489" id="{762E05E3-5CEF-4473-94E6-01A49A10BC54}">
            <xm:f>'FX Card'!$F$1=12</xm:f>
            <x14:dxf>
              <numFmt numFmtId="176" formatCode="\R\p\ #,##0.00"/>
            </x14:dxf>
          </x14:cfRule>
          <x14:cfRule type="expression" priority="490" id="{932587C0-2919-452E-AEBB-4773361A398F}">
            <xm:f>'FX Card'!$F$1=11</xm:f>
            <x14:dxf>
              <numFmt numFmtId="194" formatCode="\H\K\ &quot;$&quot;\ #,##0.00"/>
            </x14:dxf>
          </x14:cfRule>
          <x14:cfRule type="expression" priority="491" id="{E3ADD51E-569C-48B6-9FF5-7B2F3E8FA2FD}">
            <xm:f>'FX Card'!$F$1=10</xm:f>
            <x14:dxf>
              <numFmt numFmtId="175" formatCode="[$£-809]#,##0.00"/>
            </x14:dxf>
          </x14:cfRule>
          <x14:cfRule type="expression" priority="492" id="{FC6CDC50-4799-484A-8D84-404E6A88D9E9}">
            <xm:f>'FX Card'!$F$1=9</xm:f>
            <x14:dxf>
              <numFmt numFmtId="174" formatCode="[$€-2]\ #,##0.00"/>
            </x14:dxf>
          </x14:cfRule>
          <x14:cfRule type="expression" priority="493" id="{C10ADE23-0A28-4888-86C6-04197534BD12}">
            <xm:f>'FX Card'!$F$1=8</xm:f>
            <x14:dxf>
              <numFmt numFmtId="173" formatCode="\k\r\ #,##0.00"/>
            </x14:dxf>
          </x14:cfRule>
          <x14:cfRule type="expression" priority="494" id="{55B441F0-DCD4-42DA-9E5F-F17D50513011}">
            <xm:f>'FX Card'!$F$1=7</xm:f>
            <x14:dxf>
              <numFmt numFmtId="172" formatCode="[$¥-804]#,##0.00"/>
            </x14:dxf>
          </x14:cfRule>
          <x14:cfRule type="expression" priority="495" id="{671C6C74-C363-4042-831A-8DBFF1CA819E}">
            <xm:f>'FX Card'!$F$1=6</xm:f>
            <x14:dxf>
              <numFmt numFmtId="171" formatCode="\F\r\ #,##0.00"/>
            </x14:dxf>
          </x14:cfRule>
          <x14:cfRule type="expression" priority="496" id="{0719B7BA-94CA-4AA4-8C10-5E9FF6B8D245}">
            <xm:f>'FX Card'!$F$1=5</xm:f>
            <x14:dxf>
              <numFmt numFmtId="170" formatCode="\C\A\ &quot;$&quot;\ #,##0.00"/>
            </x14:dxf>
          </x14:cfRule>
          <x14:cfRule type="expression" priority="497" id="{322A2663-EBF1-4B16-8196-241F9F020BE5}">
            <xm:f>'FX Card'!$F$1=4</xm:f>
            <x14:dxf>
              <numFmt numFmtId="192" formatCode="[$R$-416]\ #,##0.00"/>
            </x14:dxf>
          </x14:cfRule>
          <x14:cfRule type="expression" priority="498" id="{1D419EF3-FCB2-4EAC-9166-C2AFC1239EFE}">
            <xm:f>'FX Card'!$F$1=3</xm:f>
            <x14:dxf>
              <numFmt numFmtId="169" formatCode="\A\U\ &quot;$&quot;\ #,##0.00"/>
            </x14:dxf>
          </x14:cfRule>
          <x14:cfRule type="expression" priority="499" id="{D0BC6049-3C7B-459B-8960-644A47705238}">
            <xm:f>'FX Card'!$F$1=2</xm:f>
            <x14:dxf>
              <numFmt numFmtId="182" formatCode="\A\R\ &quot;$&quot;#,##0.00"/>
            </x14:dxf>
          </x14:cfRule>
          <x14:cfRule type="expression" priority="500" id="{8D5EA541-E7A5-4204-AF78-F33CDC6EA53F}">
            <xm:f>'FX Card'!$F$1=1</xm:f>
            <x14:dxf>
              <numFmt numFmtId="166" formatCode="&quot;$&quot;#,##0.00"/>
            </x14:dxf>
          </x14:cfRule>
          <xm:sqref>AS499:AW499</xm:sqref>
        </x14:conditionalFormatting>
        <x14:conditionalFormatting xmlns:xm="http://schemas.microsoft.com/office/excel/2006/main">
          <x14:cfRule type="expression" priority="451" id="{F284B4BD-23A6-43A7-9D73-920E5DE65C5F}">
            <xm:f>'FX Card'!$F$1=25</xm:f>
            <x14:dxf>
              <numFmt numFmtId="183" formatCode="\R\ #,##0.00"/>
            </x14:dxf>
          </x14:cfRule>
          <x14:cfRule type="expression" priority="452" id="{7C9C64C5-659B-4F3D-8CA4-CAAFCE00252E}">
            <xm:f>'FX Card'!$F$1=24</xm:f>
            <x14:dxf>
              <numFmt numFmtId="180" formatCode="\T\W\ &quot;$&quot;\ #,##0.00"/>
            </x14:dxf>
          </x14:cfRule>
          <x14:cfRule type="expression" priority="453" id="{9FEE88A5-3AC6-4655-9FE4-F03382606CA9}">
            <xm:f>'FX Card'!$F$1=23</xm:f>
            <x14:dxf>
              <numFmt numFmtId="199" formatCode="#,##0.00\ [$₺-41F]"/>
            </x14:dxf>
          </x14:cfRule>
          <x14:cfRule type="expression" priority="454" id="{4AAE4D02-9329-4404-8E37-59011A32EAFB}">
            <xm:f>'FX Card'!$F$1=22</xm:f>
            <x14:dxf>
              <numFmt numFmtId="173" formatCode="\k\r\ #,##0.00"/>
            </x14:dxf>
          </x14:cfRule>
          <x14:cfRule type="expression" priority="455" id="{0A3FF5DA-2264-4D39-A545-57CEBB926CD0}">
            <xm:f>'FX Card'!$F$1=21</xm:f>
            <x14:dxf>
              <numFmt numFmtId="197" formatCode="\﷼\ #,##0.000"/>
            </x14:dxf>
          </x14:cfRule>
          <x14:cfRule type="expression" priority="456" id="{B7316D03-FFA7-4617-9CD2-A55CDDD34A0B}">
            <xm:f>'FX Card'!$F$1=20</xm:f>
            <x14:dxf>
              <numFmt numFmtId="181" formatCode="\р\у\б\ #,##0.00"/>
            </x14:dxf>
          </x14:cfRule>
          <x14:cfRule type="expression" priority="457" id="{8BD5DBEB-3AA8-483A-BC8B-81BE4A6C2C0C}">
            <xm:f>'FX Card'!$F$1=19</xm:f>
            <x14:dxf>
              <numFmt numFmtId="196" formatCode="\M\X\ &quot;$&quot;\ #,##0.00"/>
            </x14:dxf>
          </x14:cfRule>
          <x14:cfRule type="expression" priority="458" id="{EB0C6CD2-B93E-40FB-9DF3-91F4018F72A6}">
            <xm:f>'FX Card'!$F$1=18</xm:f>
            <x14:dxf>
              <numFmt numFmtId="195" formatCode="[$RM-43E]#,##0.00"/>
            </x14:dxf>
          </x14:cfRule>
          <x14:cfRule type="expression" priority="459" id="{98CBD9FD-168F-405F-AAB9-5767E33F9359}">
            <xm:f>'FX Card'!$F$1=17</xm:f>
            <x14:dxf>
              <numFmt numFmtId="198" formatCode="\N\Z\ &quot;$&quot;\ #,##0.00"/>
            </x14:dxf>
          </x14:cfRule>
          <x14:cfRule type="expression" priority="460" id="{6093DF63-49ED-45A9-AE08-DCA4D7040312}">
            <xm:f>'FX Card'!$F$1=16</xm:f>
            <x14:dxf>
              <numFmt numFmtId="173" formatCode="\k\r\ #,##0.00"/>
            </x14:dxf>
          </x14:cfRule>
          <x14:cfRule type="expression" priority="461" id="{EBDD67EB-2EEE-4DB2-9965-81BA1A067C77}">
            <xm:f>'FX Card'!$F$1=15</xm:f>
            <x14:dxf>
              <numFmt numFmtId="179" formatCode="[$₩-412]#,##0.00"/>
            </x14:dxf>
          </x14:cfRule>
          <x14:cfRule type="expression" priority="462" id="{A9421093-1B82-4EA6-9428-2A526DF53B35}">
            <xm:f>'FX Card'!$F$1=14</xm:f>
            <x14:dxf>
              <numFmt numFmtId="178" formatCode="[$¥-411]#,##0.00"/>
            </x14:dxf>
          </x14:cfRule>
          <x14:cfRule type="expression" priority="463" id="{195592E8-CC03-4789-8AB6-A0A4B1B94F70}">
            <xm:f>'FX Card'!$F$1=13</xm:f>
            <x14:dxf>
              <numFmt numFmtId="206" formatCode="[$₹-445]\ #,##0.00"/>
            </x14:dxf>
          </x14:cfRule>
          <x14:cfRule type="expression" priority="464" id="{037677AC-529A-44EE-B4AD-1DF7F7A017AD}">
            <xm:f>'FX Card'!$F$1=12</xm:f>
            <x14:dxf>
              <numFmt numFmtId="176" formatCode="\R\p\ #,##0.00"/>
            </x14:dxf>
          </x14:cfRule>
          <x14:cfRule type="expression" priority="465" id="{9C119E05-6671-4A4E-84BA-B8C73ED4E909}">
            <xm:f>'FX Card'!$F$1=11</xm:f>
            <x14:dxf>
              <numFmt numFmtId="194" formatCode="\H\K\ &quot;$&quot;\ #,##0.00"/>
            </x14:dxf>
          </x14:cfRule>
          <x14:cfRule type="expression" priority="466" id="{5745E638-A8C6-4E7D-B31A-6F5255F4EAFB}">
            <xm:f>'FX Card'!$F$1=10</xm:f>
            <x14:dxf>
              <numFmt numFmtId="175" formatCode="[$£-809]#,##0.00"/>
            </x14:dxf>
          </x14:cfRule>
          <x14:cfRule type="expression" priority="467" id="{70332BD4-AAA7-4B03-9774-696C98FFE8F3}">
            <xm:f>'FX Card'!$F$1=9</xm:f>
            <x14:dxf>
              <numFmt numFmtId="174" formatCode="[$€-2]\ #,##0.00"/>
            </x14:dxf>
          </x14:cfRule>
          <x14:cfRule type="expression" priority="468" id="{7DDF2809-BDC0-4F0C-BE6C-52005789EB9E}">
            <xm:f>'FX Card'!$F$1=8</xm:f>
            <x14:dxf>
              <numFmt numFmtId="173" formatCode="\k\r\ #,##0.00"/>
            </x14:dxf>
          </x14:cfRule>
          <x14:cfRule type="expression" priority="469" id="{68755D7A-591A-4D00-BB88-6D69DAA865B4}">
            <xm:f>'FX Card'!$F$1=7</xm:f>
            <x14:dxf>
              <numFmt numFmtId="172" formatCode="[$¥-804]#,##0.00"/>
            </x14:dxf>
          </x14:cfRule>
          <x14:cfRule type="expression" priority="470" id="{300939DF-E49A-4544-95B5-76AAF54A25FB}">
            <xm:f>'FX Card'!$F$1=6</xm:f>
            <x14:dxf>
              <numFmt numFmtId="171" formatCode="\F\r\ #,##0.00"/>
            </x14:dxf>
          </x14:cfRule>
          <x14:cfRule type="expression" priority="471" id="{E89ABE7B-C3EC-4A30-9F2D-54C1377C2CF0}">
            <xm:f>'FX Card'!$F$1=5</xm:f>
            <x14:dxf>
              <numFmt numFmtId="170" formatCode="\C\A\ &quot;$&quot;\ #,##0.00"/>
            </x14:dxf>
          </x14:cfRule>
          <x14:cfRule type="expression" priority="472" id="{26BDBC0A-638C-4A2D-AB8B-8AF95707335C}">
            <xm:f>'FX Card'!$F$1=4</xm:f>
            <x14:dxf>
              <numFmt numFmtId="192" formatCode="[$R$-416]\ #,##0.00"/>
            </x14:dxf>
          </x14:cfRule>
          <x14:cfRule type="expression" priority="473" id="{2EED6D87-2601-47A7-BA0C-87EAD5C32E6F}">
            <xm:f>'FX Card'!$F$1=3</xm:f>
            <x14:dxf>
              <numFmt numFmtId="169" formatCode="\A\U\ &quot;$&quot;\ #,##0.00"/>
            </x14:dxf>
          </x14:cfRule>
          <x14:cfRule type="expression" priority="474" id="{0E5AF4EB-1FBC-4471-B803-0BF0A8773A2F}">
            <xm:f>'FX Card'!$F$1=2</xm:f>
            <x14:dxf>
              <numFmt numFmtId="182" formatCode="\A\R\ &quot;$&quot;#,##0.00"/>
            </x14:dxf>
          </x14:cfRule>
          <x14:cfRule type="expression" priority="475" id="{C1FB91D6-F3FC-4C44-938A-C889A9256806}">
            <xm:f>'FX Card'!$F$1=1</xm:f>
            <x14:dxf>
              <numFmt numFmtId="166" formatCode="&quot;$&quot;#,##0.00"/>
            </x14:dxf>
          </x14:cfRule>
          <xm:sqref>AS505:BA505 AQ500 AX503:BA503 AX500 AX502</xm:sqref>
        </x14:conditionalFormatting>
        <x14:conditionalFormatting xmlns:xm="http://schemas.microsoft.com/office/excel/2006/main">
          <x14:cfRule type="expression" priority="401" id="{78B3A020-B52C-4F3C-A6E6-CDEA1E57C85B}">
            <xm:f>'FX Card'!$F$1=25</xm:f>
            <x14:dxf>
              <numFmt numFmtId="183" formatCode="\R\ #,##0.00"/>
            </x14:dxf>
          </x14:cfRule>
          <x14:cfRule type="expression" priority="402" id="{A3F079F1-274F-4862-A77E-D08731E83FE0}">
            <xm:f>'FX Card'!$F$1=24</xm:f>
            <x14:dxf>
              <numFmt numFmtId="180" formatCode="\T\W\ &quot;$&quot;\ #,##0.00"/>
            </x14:dxf>
          </x14:cfRule>
          <x14:cfRule type="expression" priority="403" id="{4FD5F69A-E4D6-4C9A-BBE4-C636DB36052F}">
            <xm:f>'FX Card'!$F$1=23</xm:f>
            <x14:dxf>
              <numFmt numFmtId="199" formatCode="#,##0.00\ [$₺-41F]"/>
            </x14:dxf>
          </x14:cfRule>
          <x14:cfRule type="expression" priority="404" id="{CF08A461-8A7F-408B-BAC4-6C226CC036E8}">
            <xm:f>'FX Card'!$F$1=22</xm:f>
            <x14:dxf>
              <numFmt numFmtId="173" formatCode="\k\r\ #,##0.00"/>
            </x14:dxf>
          </x14:cfRule>
          <x14:cfRule type="expression" priority="405" id="{D4C3614D-6B10-4573-998C-1BAF5F89DAD0}">
            <xm:f>'FX Card'!$F$1=21</xm:f>
            <x14:dxf>
              <numFmt numFmtId="197" formatCode="\﷼\ #,##0.000"/>
            </x14:dxf>
          </x14:cfRule>
          <x14:cfRule type="expression" priority="406" id="{E8DD3076-EE76-4513-80CD-D8F24737EE1A}">
            <xm:f>'FX Card'!$F$1=20</xm:f>
            <x14:dxf>
              <numFmt numFmtId="181" formatCode="\р\у\б\ #,##0.00"/>
            </x14:dxf>
          </x14:cfRule>
          <x14:cfRule type="expression" priority="407" id="{4CE4E829-5277-4C4D-88FD-7050BCF2052D}">
            <xm:f>'FX Card'!$F$1=19</xm:f>
            <x14:dxf>
              <numFmt numFmtId="196" formatCode="\M\X\ &quot;$&quot;\ #,##0.00"/>
            </x14:dxf>
          </x14:cfRule>
          <x14:cfRule type="expression" priority="408" id="{6CA7EA62-01AD-4882-B006-677F8DFC5473}">
            <xm:f>'FX Card'!$F$1=18</xm:f>
            <x14:dxf>
              <numFmt numFmtId="195" formatCode="[$RM-43E]#,##0.00"/>
            </x14:dxf>
          </x14:cfRule>
          <x14:cfRule type="expression" priority="409" id="{EA530A58-8911-4CE4-B5DC-CEADB6FB09E5}">
            <xm:f>'FX Card'!$F$1=17</xm:f>
            <x14:dxf>
              <numFmt numFmtId="198" formatCode="\N\Z\ &quot;$&quot;\ #,##0.00"/>
            </x14:dxf>
          </x14:cfRule>
          <x14:cfRule type="expression" priority="410" id="{2B5420CE-EBE0-48F3-ADC9-8662707A5C27}">
            <xm:f>'FX Card'!$F$1=16</xm:f>
            <x14:dxf>
              <numFmt numFmtId="173" formatCode="\k\r\ #,##0.00"/>
            </x14:dxf>
          </x14:cfRule>
          <x14:cfRule type="expression" priority="411" id="{F6BE2C73-3DE3-4276-8080-97309E555B19}">
            <xm:f>'FX Card'!$F$1=15</xm:f>
            <x14:dxf>
              <numFmt numFmtId="179" formatCode="[$₩-412]#,##0.00"/>
            </x14:dxf>
          </x14:cfRule>
          <x14:cfRule type="expression" priority="412" id="{7BAB412A-11A1-4F23-BA48-B977CAC7F58C}">
            <xm:f>'FX Card'!$F$1=14</xm:f>
            <x14:dxf>
              <numFmt numFmtId="178" formatCode="[$¥-411]#,##0.00"/>
            </x14:dxf>
          </x14:cfRule>
          <x14:cfRule type="expression" priority="413" id="{04ADE193-C982-4F3D-A6B5-CA7997D8B7C8}">
            <xm:f>'FX Card'!$F$1=13</xm:f>
            <x14:dxf>
              <numFmt numFmtId="206" formatCode="[$₹-445]\ #,##0.00"/>
            </x14:dxf>
          </x14:cfRule>
          <x14:cfRule type="expression" priority="414" id="{AEB5447D-07C1-4DD4-A0FE-57124EB25BF9}">
            <xm:f>'FX Card'!$F$1=12</xm:f>
            <x14:dxf>
              <numFmt numFmtId="176" formatCode="\R\p\ #,##0.00"/>
            </x14:dxf>
          </x14:cfRule>
          <x14:cfRule type="expression" priority="415" id="{9839CF9B-E11F-4108-8C3D-00CA064226A8}">
            <xm:f>'FX Card'!$F$1=11</xm:f>
            <x14:dxf>
              <numFmt numFmtId="194" formatCode="\H\K\ &quot;$&quot;\ #,##0.00"/>
            </x14:dxf>
          </x14:cfRule>
          <x14:cfRule type="expression" priority="416" id="{8F89D618-4A0C-405B-919C-46A434643BF8}">
            <xm:f>'FX Card'!$F$1=10</xm:f>
            <x14:dxf>
              <numFmt numFmtId="175" formatCode="[$£-809]#,##0.00"/>
            </x14:dxf>
          </x14:cfRule>
          <x14:cfRule type="expression" priority="417" id="{360BF69F-8ACC-4FE1-AE0E-914FCFCC9214}">
            <xm:f>'FX Card'!$F$1=9</xm:f>
            <x14:dxf>
              <numFmt numFmtId="174" formatCode="[$€-2]\ #,##0.00"/>
            </x14:dxf>
          </x14:cfRule>
          <x14:cfRule type="expression" priority="418" id="{1F6429E4-1928-426F-BCB8-CBD84BF79677}">
            <xm:f>'FX Card'!$F$1=8</xm:f>
            <x14:dxf>
              <numFmt numFmtId="173" formatCode="\k\r\ #,##0.00"/>
            </x14:dxf>
          </x14:cfRule>
          <x14:cfRule type="expression" priority="419" id="{750817A2-ACC2-4483-8669-B4952B2DCCAC}">
            <xm:f>'FX Card'!$F$1=7</xm:f>
            <x14:dxf>
              <numFmt numFmtId="172" formatCode="[$¥-804]#,##0.00"/>
            </x14:dxf>
          </x14:cfRule>
          <x14:cfRule type="expression" priority="420" id="{D12CDD07-FE38-43FC-911D-60BAC0FA68FA}">
            <xm:f>'FX Card'!$F$1=6</xm:f>
            <x14:dxf>
              <numFmt numFmtId="171" formatCode="\F\r\ #,##0.00"/>
            </x14:dxf>
          </x14:cfRule>
          <x14:cfRule type="expression" priority="421" id="{A81EC68C-4227-46A9-84B3-8D31C0A599E0}">
            <xm:f>'FX Card'!$F$1=5</xm:f>
            <x14:dxf>
              <numFmt numFmtId="170" formatCode="\C\A\ &quot;$&quot;\ #,##0.00"/>
            </x14:dxf>
          </x14:cfRule>
          <x14:cfRule type="expression" priority="422" id="{6F62AFBB-AAD2-4329-BA6F-BF9DD8394365}">
            <xm:f>'FX Card'!$F$1=4</xm:f>
            <x14:dxf>
              <numFmt numFmtId="192" formatCode="[$R$-416]\ #,##0.00"/>
            </x14:dxf>
          </x14:cfRule>
          <x14:cfRule type="expression" priority="423" id="{8F3F8F1E-26E3-40FE-88B8-C3D2D55C491A}">
            <xm:f>'FX Card'!$F$1=3</xm:f>
            <x14:dxf>
              <numFmt numFmtId="169" formatCode="\A\U\ &quot;$&quot;\ #,##0.00"/>
            </x14:dxf>
          </x14:cfRule>
          <x14:cfRule type="expression" priority="424" id="{006D392B-8000-43F1-B540-51A2E0558EC3}">
            <xm:f>'FX Card'!$F$1=2</xm:f>
            <x14:dxf>
              <numFmt numFmtId="182" formatCode="\A\R\ &quot;$&quot;#,##0.00"/>
            </x14:dxf>
          </x14:cfRule>
          <x14:cfRule type="expression" priority="425" id="{A982E1C9-D8AD-4AA1-8685-B4558A11C548}">
            <xm:f>'FX Card'!$F$1=1</xm:f>
            <x14:dxf>
              <numFmt numFmtId="166" formatCode="&quot;$&quot;#,##0.00"/>
            </x14:dxf>
          </x14:cfRule>
          <xm:sqref>AQ504</xm:sqref>
        </x14:conditionalFormatting>
        <x14:conditionalFormatting xmlns:xm="http://schemas.microsoft.com/office/excel/2006/main">
          <x14:cfRule type="expression" priority="426" id="{C1DC15D2-45EF-490B-A740-F4BFB25D474C}">
            <xm:f>'FX Card'!$F$1=25</xm:f>
            <x14:dxf>
              <numFmt numFmtId="183" formatCode="\R\ #,##0.00"/>
            </x14:dxf>
          </x14:cfRule>
          <x14:cfRule type="expression" priority="427" id="{7C8EE7A2-AE6F-4DB1-BD03-4CDA1CF6DE86}">
            <xm:f>'FX Card'!$F$1=24</xm:f>
            <x14:dxf>
              <numFmt numFmtId="180" formatCode="\T\W\ &quot;$&quot;\ #,##0.00"/>
            </x14:dxf>
          </x14:cfRule>
          <x14:cfRule type="expression" priority="428" id="{86297D7A-1CB4-439C-BF4F-8A301080E635}">
            <xm:f>'FX Card'!$F$1=23</xm:f>
            <x14:dxf>
              <numFmt numFmtId="199" formatCode="#,##0.00\ [$₺-41F]"/>
            </x14:dxf>
          </x14:cfRule>
          <x14:cfRule type="expression" priority="429" id="{6F03F1A0-6C8D-4BCB-A960-77AD372604F2}">
            <xm:f>'FX Card'!$F$1=22</xm:f>
            <x14:dxf>
              <numFmt numFmtId="173" formatCode="\k\r\ #,##0.00"/>
            </x14:dxf>
          </x14:cfRule>
          <x14:cfRule type="expression" priority="430" id="{39BEBCFE-84B5-4D7D-A3C8-29DFE73B6987}">
            <xm:f>'FX Card'!$F$1=21</xm:f>
            <x14:dxf>
              <numFmt numFmtId="197" formatCode="\﷼\ #,##0.000"/>
            </x14:dxf>
          </x14:cfRule>
          <x14:cfRule type="expression" priority="431" id="{C6D7B235-BECD-44AA-B20F-2159C447E09C}">
            <xm:f>'FX Card'!$F$1=20</xm:f>
            <x14:dxf>
              <numFmt numFmtId="181" formatCode="\р\у\б\ #,##0.00"/>
            </x14:dxf>
          </x14:cfRule>
          <x14:cfRule type="expression" priority="432" id="{BB8C7CBB-C2EE-433A-9A74-E43C3EC5EF2D}">
            <xm:f>'FX Card'!$F$1=19</xm:f>
            <x14:dxf>
              <numFmt numFmtId="196" formatCode="\M\X\ &quot;$&quot;\ #,##0.00"/>
            </x14:dxf>
          </x14:cfRule>
          <x14:cfRule type="expression" priority="433" id="{ABC4ABDE-9798-4B18-9774-A4B353C35A93}">
            <xm:f>'FX Card'!$F$1=18</xm:f>
            <x14:dxf>
              <numFmt numFmtId="195" formatCode="[$RM-43E]#,##0.00"/>
            </x14:dxf>
          </x14:cfRule>
          <x14:cfRule type="expression" priority="434" id="{2C70A19C-7836-4B01-8867-0B54C8D96814}">
            <xm:f>'FX Card'!$F$1=17</xm:f>
            <x14:dxf>
              <numFmt numFmtId="198" formatCode="\N\Z\ &quot;$&quot;\ #,##0.00"/>
            </x14:dxf>
          </x14:cfRule>
          <x14:cfRule type="expression" priority="435" id="{210C4377-4299-4F07-8497-CAAB16ABCA02}">
            <xm:f>'FX Card'!$F$1=16</xm:f>
            <x14:dxf>
              <numFmt numFmtId="173" formatCode="\k\r\ #,##0.00"/>
            </x14:dxf>
          </x14:cfRule>
          <x14:cfRule type="expression" priority="436" id="{E3C8854D-8EA5-460E-B7FD-6048DD2C957A}">
            <xm:f>'FX Card'!$F$1=15</xm:f>
            <x14:dxf>
              <numFmt numFmtId="179" formatCode="[$₩-412]#,##0.00"/>
            </x14:dxf>
          </x14:cfRule>
          <x14:cfRule type="expression" priority="437" id="{B191832E-7BCF-406F-B583-59DFC14CA289}">
            <xm:f>'FX Card'!$F$1=14</xm:f>
            <x14:dxf>
              <numFmt numFmtId="178" formatCode="[$¥-411]#,##0.00"/>
            </x14:dxf>
          </x14:cfRule>
          <x14:cfRule type="expression" priority="438" id="{A2747DB1-ECB4-448E-BCD8-022E1CE88B81}">
            <xm:f>'FX Card'!$F$1=13</xm:f>
            <x14:dxf>
              <numFmt numFmtId="206" formatCode="[$₹-445]\ #,##0.00"/>
            </x14:dxf>
          </x14:cfRule>
          <x14:cfRule type="expression" priority="439" id="{39A34FCC-0415-48CD-A64B-A02D35A2C7F3}">
            <xm:f>'FX Card'!$F$1=12</xm:f>
            <x14:dxf>
              <numFmt numFmtId="176" formatCode="\R\p\ #,##0.00"/>
            </x14:dxf>
          </x14:cfRule>
          <x14:cfRule type="expression" priority="440" id="{66D5D532-D782-4B1D-B16C-F34E238456A8}">
            <xm:f>'FX Card'!$F$1=11</xm:f>
            <x14:dxf>
              <numFmt numFmtId="194" formatCode="\H\K\ &quot;$&quot;\ #,##0.00"/>
            </x14:dxf>
          </x14:cfRule>
          <x14:cfRule type="expression" priority="441" id="{5CD19210-18A6-4925-ADAA-A25ABD7D6915}">
            <xm:f>'FX Card'!$F$1=10</xm:f>
            <x14:dxf>
              <numFmt numFmtId="175" formatCode="[$£-809]#,##0.00"/>
            </x14:dxf>
          </x14:cfRule>
          <x14:cfRule type="expression" priority="442" id="{B0D05F8C-4BB3-4D68-9FB3-06B823767A9C}">
            <xm:f>'FX Card'!$F$1=9</xm:f>
            <x14:dxf>
              <numFmt numFmtId="174" formatCode="[$€-2]\ #,##0.00"/>
            </x14:dxf>
          </x14:cfRule>
          <x14:cfRule type="expression" priority="443" id="{02FC2B70-6B2B-4085-AA7B-CD05997C4737}">
            <xm:f>'FX Card'!$F$1=8</xm:f>
            <x14:dxf>
              <numFmt numFmtId="173" formatCode="\k\r\ #,##0.00"/>
            </x14:dxf>
          </x14:cfRule>
          <x14:cfRule type="expression" priority="444" id="{7A6B1CF1-1BBF-4839-9771-15C3BEC4595B}">
            <xm:f>'FX Card'!$F$1=7</xm:f>
            <x14:dxf>
              <numFmt numFmtId="172" formatCode="[$¥-804]#,##0.00"/>
            </x14:dxf>
          </x14:cfRule>
          <x14:cfRule type="expression" priority="445" id="{FE2D9B27-C4DE-4046-AB32-E96CB90D1531}">
            <xm:f>'FX Card'!$F$1=6</xm:f>
            <x14:dxf>
              <numFmt numFmtId="171" formatCode="\F\r\ #,##0.00"/>
            </x14:dxf>
          </x14:cfRule>
          <x14:cfRule type="expression" priority="446" id="{AEDF8D51-4F45-423D-BBE9-4A693866DE7B}">
            <xm:f>'FX Card'!$F$1=5</xm:f>
            <x14:dxf>
              <numFmt numFmtId="170" formatCode="\C\A\ &quot;$&quot;\ #,##0.00"/>
            </x14:dxf>
          </x14:cfRule>
          <x14:cfRule type="expression" priority="447" id="{BFF533C5-C8BC-4EA3-B8C1-F51013EBF7FB}">
            <xm:f>'FX Card'!$F$1=4</xm:f>
            <x14:dxf>
              <numFmt numFmtId="192" formatCode="[$R$-416]\ #,##0.00"/>
            </x14:dxf>
          </x14:cfRule>
          <x14:cfRule type="expression" priority="448" id="{075542E8-D722-446C-8C76-0D32ADCB77BC}">
            <xm:f>'FX Card'!$F$1=3</xm:f>
            <x14:dxf>
              <numFmt numFmtId="169" formatCode="\A\U\ &quot;$&quot;\ #,##0.00"/>
            </x14:dxf>
          </x14:cfRule>
          <x14:cfRule type="expression" priority="449" id="{2B701043-0485-4966-BFEA-5A37F610FF3C}">
            <xm:f>'FX Card'!$F$1=2</xm:f>
            <x14:dxf>
              <numFmt numFmtId="182" formatCode="\A\R\ &quot;$&quot;#,##0.00"/>
            </x14:dxf>
          </x14:cfRule>
          <x14:cfRule type="expression" priority="450" id="{77AE56AF-BE31-4BD2-9693-475BD54A9BB0}">
            <xm:f>'FX Card'!$F$1=1</xm:f>
            <x14:dxf>
              <numFmt numFmtId="166" formatCode="&quot;$&quot;#,##0.00"/>
            </x14:dxf>
          </x14:cfRule>
          <xm:sqref>AS501:AW501</xm:sqref>
        </x14:conditionalFormatting>
        <x14:conditionalFormatting xmlns:xm="http://schemas.microsoft.com/office/excel/2006/main">
          <x14:cfRule type="expression" priority="351" id="{E0136A36-067F-47F0-B368-07AB5F4D4D1C}">
            <xm:f>'FX Card'!$F$1=25</xm:f>
            <x14:dxf>
              <numFmt numFmtId="183" formatCode="\R\ #,##0.00"/>
            </x14:dxf>
          </x14:cfRule>
          <x14:cfRule type="expression" priority="352" id="{84FB117F-507F-41CE-93B8-7DE694733D2D}">
            <xm:f>'FX Card'!$F$1=24</xm:f>
            <x14:dxf>
              <numFmt numFmtId="180" formatCode="\T\W\ &quot;$&quot;\ #,##0.00"/>
            </x14:dxf>
          </x14:cfRule>
          <x14:cfRule type="expression" priority="353" id="{CE6C8DFA-C987-41FC-AF1F-C2DE7E452F01}">
            <xm:f>'FX Card'!$F$1=23</xm:f>
            <x14:dxf>
              <numFmt numFmtId="199" formatCode="#,##0.00\ [$₺-41F]"/>
            </x14:dxf>
          </x14:cfRule>
          <x14:cfRule type="expression" priority="354" id="{2F9A25F0-3277-4876-A751-E042E10FC0C6}">
            <xm:f>'FX Card'!$F$1=22</xm:f>
            <x14:dxf>
              <numFmt numFmtId="173" formatCode="\k\r\ #,##0.00"/>
            </x14:dxf>
          </x14:cfRule>
          <x14:cfRule type="expression" priority="355" id="{9DE624E9-410A-459F-9612-903473466290}">
            <xm:f>'FX Card'!$F$1=21</xm:f>
            <x14:dxf>
              <numFmt numFmtId="197" formatCode="\﷼\ #,##0.000"/>
            </x14:dxf>
          </x14:cfRule>
          <x14:cfRule type="expression" priority="356" id="{BB2503A8-ADF0-4B02-BDF5-88C8D81A12AB}">
            <xm:f>'FX Card'!$F$1=20</xm:f>
            <x14:dxf>
              <numFmt numFmtId="181" formatCode="\р\у\б\ #,##0.00"/>
            </x14:dxf>
          </x14:cfRule>
          <x14:cfRule type="expression" priority="357" id="{CB869D82-2E50-4489-908D-44B580E8E10C}">
            <xm:f>'FX Card'!$F$1=19</xm:f>
            <x14:dxf>
              <numFmt numFmtId="196" formatCode="\M\X\ &quot;$&quot;\ #,##0.00"/>
            </x14:dxf>
          </x14:cfRule>
          <x14:cfRule type="expression" priority="358" id="{5D1D8E78-D964-4C60-B386-3ABF0DA31228}">
            <xm:f>'FX Card'!$F$1=18</xm:f>
            <x14:dxf>
              <numFmt numFmtId="195" formatCode="[$RM-43E]#,##0.00"/>
            </x14:dxf>
          </x14:cfRule>
          <x14:cfRule type="expression" priority="359" id="{9C91E8D7-BA02-4C70-AEC4-47941955F7C6}">
            <xm:f>'FX Card'!$F$1=17</xm:f>
            <x14:dxf>
              <numFmt numFmtId="198" formatCode="\N\Z\ &quot;$&quot;\ #,##0.00"/>
            </x14:dxf>
          </x14:cfRule>
          <x14:cfRule type="expression" priority="360" id="{E418A9E8-6CBC-46FC-8AB0-5172984F1473}">
            <xm:f>'FX Card'!$F$1=16</xm:f>
            <x14:dxf>
              <numFmt numFmtId="173" formatCode="\k\r\ #,##0.00"/>
            </x14:dxf>
          </x14:cfRule>
          <x14:cfRule type="expression" priority="361" id="{B1EF62E0-FF34-4E5F-AE9B-D7F4CFD5A99E}">
            <xm:f>'FX Card'!$F$1=15</xm:f>
            <x14:dxf>
              <numFmt numFmtId="179" formatCode="[$₩-412]#,##0.00"/>
            </x14:dxf>
          </x14:cfRule>
          <x14:cfRule type="expression" priority="362" id="{411F15AF-E91E-4F38-84B9-C2F8059C011B}">
            <xm:f>'FX Card'!$F$1=14</xm:f>
            <x14:dxf>
              <numFmt numFmtId="178" formatCode="[$¥-411]#,##0.00"/>
            </x14:dxf>
          </x14:cfRule>
          <x14:cfRule type="expression" priority="363" id="{147AD58C-F2DE-450B-896D-153B6BDA184D}">
            <xm:f>'FX Card'!$F$1=13</xm:f>
            <x14:dxf>
              <numFmt numFmtId="206" formatCode="[$₹-445]\ #,##0.00"/>
            </x14:dxf>
          </x14:cfRule>
          <x14:cfRule type="expression" priority="364" id="{EB8E7EBD-2212-47B3-A827-F6362D546AFD}">
            <xm:f>'FX Card'!$F$1=12</xm:f>
            <x14:dxf>
              <numFmt numFmtId="176" formatCode="\R\p\ #,##0.00"/>
            </x14:dxf>
          </x14:cfRule>
          <x14:cfRule type="expression" priority="365" id="{FADD1600-8C73-4A1C-B83C-CD9989F5C37F}">
            <xm:f>'FX Card'!$F$1=11</xm:f>
            <x14:dxf>
              <numFmt numFmtId="194" formatCode="\H\K\ &quot;$&quot;\ #,##0.00"/>
            </x14:dxf>
          </x14:cfRule>
          <x14:cfRule type="expression" priority="366" id="{B273E7CB-B6CC-4CFA-A3A6-37E76104DA9D}">
            <xm:f>'FX Card'!$F$1=10</xm:f>
            <x14:dxf>
              <numFmt numFmtId="175" formatCode="[$£-809]#,##0.00"/>
            </x14:dxf>
          </x14:cfRule>
          <x14:cfRule type="expression" priority="367" id="{9217B09D-2D35-41FE-9774-B0B6E3486E61}">
            <xm:f>'FX Card'!$F$1=9</xm:f>
            <x14:dxf>
              <numFmt numFmtId="174" formatCode="[$€-2]\ #,##0.00"/>
            </x14:dxf>
          </x14:cfRule>
          <x14:cfRule type="expression" priority="368" id="{26C20459-C48A-4CF8-99A4-02AF8B7ACBAD}">
            <xm:f>'FX Card'!$F$1=8</xm:f>
            <x14:dxf>
              <numFmt numFmtId="173" formatCode="\k\r\ #,##0.00"/>
            </x14:dxf>
          </x14:cfRule>
          <x14:cfRule type="expression" priority="369" id="{CAF93922-A204-4D17-A2CC-3E682801EF25}">
            <xm:f>'FX Card'!$F$1=7</xm:f>
            <x14:dxf>
              <numFmt numFmtId="172" formatCode="[$¥-804]#,##0.00"/>
            </x14:dxf>
          </x14:cfRule>
          <x14:cfRule type="expression" priority="370" id="{F90A6201-4E37-4156-9B83-ACB8BC377179}">
            <xm:f>'FX Card'!$F$1=6</xm:f>
            <x14:dxf>
              <numFmt numFmtId="171" formatCode="\F\r\ #,##0.00"/>
            </x14:dxf>
          </x14:cfRule>
          <x14:cfRule type="expression" priority="371" id="{D2EAEEB7-0382-410A-8D08-7D978CFD22B0}">
            <xm:f>'FX Card'!$F$1=5</xm:f>
            <x14:dxf>
              <numFmt numFmtId="170" formatCode="\C\A\ &quot;$&quot;\ #,##0.00"/>
            </x14:dxf>
          </x14:cfRule>
          <x14:cfRule type="expression" priority="372" id="{5E424BA2-DF50-4D79-B351-79A8A7604578}">
            <xm:f>'FX Card'!$F$1=4</xm:f>
            <x14:dxf>
              <numFmt numFmtId="192" formatCode="[$R$-416]\ #,##0.00"/>
            </x14:dxf>
          </x14:cfRule>
          <x14:cfRule type="expression" priority="373" id="{84F5E5CE-C393-4CB5-856A-F951EFBFD894}">
            <xm:f>'FX Card'!$F$1=3</xm:f>
            <x14:dxf>
              <numFmt numFmtId="169" formatCode="\A\U\ &quot;$&quot;\ #,##0.00"/>
            </x14:dxf>
          </x14:cfRule>
          <x14:cfRule type="expression" priority="374" id="{CC1BE19F-D3C7-4809-AEED-10810A456F60}">
            <xm:f>'FX Card'!$F$1=2</xm:f>
            <x14:dxf>
              <numFmt numFmtId="182" formatCode="\A\R\ &quot;$&quot;#,##0.00"/>
            </x14:dxf>
          </x14:cfRule>
          <x14:cfRule type="expression" priority="375" id="{91A14A8D-2805-4420-9573-DB6D6045CF7C}">
            <xm:f>'FX Card'!$F$1=1</xm:f>
            <x14:dxf>
              <numFmt numFmtId="166" formatCode="&quot;$&quot;#,##0.00"/>
            </x14:dxf>
          </x14:cfRule>
          <xm:sqref>AX499</xm:sqref>
        </x14:conditionalFormatting>
        <x14:conditionalFormatting xmlns:xm="http://schemas.microsoft.com/office/excel/2006/main">
          <x14:cfRule type="expression" priority="326" id="{B3CA298B-BFEC-4F87-BE30-882CE4EA2315}">
            <xm:f>'FX Card'!$F$1=25</xm:f>
            <x14:dxf>
              <numFmt numFmtId="183" formatCode="\R\ #,##0.00"/>
            </x14:dxf>
          </x14:cfRule>
          <x14:cfRule type="expression" priority="327" id="{7F8DD50E-CE49-4B83-AF2B-D55F7E8D7C71}">
            <xm:f>'FX Card'!$F$1=24</xm:f>
            <x14:dxf>
              <numFmt numFmtId="180" formatCode="\T\W\ &quot;$&quot;\ #,##0.00"/>
            </x14:dxf>
          </x14:cfRule>
          <x14:cfRule type="expression" priority="328" id="{E03A12DE-95D2-4E4B-97EF-51BBD1D723F1}">
            <xm:f>'FX Card'!$F$1=23</xm:f>
            <x14:dxf>
              <numFmt numFmtId="199" formatCode="#,##0.00\ [$₺-41F]"/>
            </x14:dxf>
          </x14:cfRule>
          <x14:cfRule type="expression" priority="329" id="{80376BB2-FDB4-45C4-9AF0-B9607B23E31E}">
            <xm:f>'FX Card'!$F$1=22</xm:f>
            <x14:dxf>
              <numFmt numFmtId="173" formatCode="\k\r\ #,##0.00"/>
            </x14:dxf>
          </x14:cfRule>
          <x14:cfRule type="expression" priority="330" id="{54DE5DD7-84DD-4123-8B62-84D2F42D80E8}">
            <xm:f>'FX Card'!$F$1=21</xm:f>
            <x14:dxf>
              <numFmt numFmtId="197" formatCode="\﷼\ #,##0.000"/>
            </x14:dxf>
          </x14:cfRule>
          <x14:cfRule type="expression" priority="331" id="{BD991C54-2BFB-4615-AFCD-FE3330367202}">
            <xm:f>'FX Card'!$F$1=20</xm:f>
            <x14:dxf>
              <numFmt numFmtId="181" formatCode="\р\у\б\ #,##0.00"/>
            </x14:dxf>
          </x14:cfRule>
          <x14:cfRule type="expression" priority="332" id="{7577AB6E-63F6-4164-BE58-0D0950492747}">
            <xm:f>'FX Card'!$F$1=19</xm:f>
            <x14:dxf>
              <numFmt numFmtId="196" formatCode="\M\X\ &quot;$&quot;\ #,##0.00"/>
            </x14:dxf>
          </x14:cfRule>
          <x14:cfRule type="expression" priority="333" id="{09FA705D-4E20-4122-A440-C0611EAAF02E}">
            <xm:f>'FX Card'!$F$1=18</xm:f>
            <x14:dxf>
              <numFmt numFmtId="195" formatCode="[$RM-43E]#,##0.00"/>
            </x14:dxf>
          </x14:cfRule>
          <x14:cfRule type="expression" priority="334" id="{D4E5496A-7D59-47A2-8DD9-254478C2BC2C}">
            <xm:f>'FX Card'!$F$1=17</xm:f>
            <x14:dxf>
              <numFmt numFmtId="198" formatCode="\N\Z\ &quot;$&quot;\ #,##0.00"/>
            </x14:dxf>
          </x14:cfRule>
          <x14:cfRule type="expression" priority="335" id="{2CF159C8-726F-4DDA-9BCC-E8DB879DF98E}">
            <xm:f>'FX Card'!$F$1=16</xm:f>
            <x14:dxf>
              <numFmt numFmtId="173" formatCode="\k\r\ #,##0.00"/>
            </x14:dxf>
          </x14:cfRule>
          <x14:cfRule type="expression" priority="336" id="{490F8864-0B8E-49D4-AD91-4E490612646F}">
            <xm:f>'FX Card'!$F$1=15</xm:f>
            <x14:dxf>
              <numFmt numFmtId="179" formatCode="[$₩-412]#,##0.00"/>
            </x14:dxf>
          </x14:cfRule>
          <x14:cfRule type="expression" priority="337" id="{7B1C3ABF-974D-4D7D-B1A5-65025FB1E72B}">
            <xm:f>'FX Card'!$F$1=14</xm:f>
            <x14:dxf>
              <numFmt numFmtId="178" formatCode="[$¥-411]#,##0.00"/>
            </x14:dxf>
          </x14:cfRule>
          <x14:cfRule type="expression" priority="338" id="{09042E72-DA77-4D82-A864-308E3103905E}">
            <xm:f>'FX Card'!$F$1=13</xm:f>
            <x14:dxf>
              <numFmt numFmtId="206" formatCode="[$₹-445]\ #,##0.00"/>
            </x14:dxf>
          </x14:cfRule>
          <x14:cfRule type="expression" priority="339" id="{5F70379A-EB58-4E5A-8C82-F98D69BB4BA7}">
            <xm:f>'FX Card'!$F$1=12</xm:f>
            <x14:dxf>
              <numFmt numFmtId="176" formatCode="\R\p\ #,##0.00"/>
            </x14:dxf>
          </x14:cfRule>
          <x14:cfRule type="expression" priority="340" id="{2B797318-9B27-4852-8698-10BF62F0F440}">
            <xm:f>'FX Card'!$F$1=11</xm:f>
            <x14:dxf>
              <numFmt numFmtId="194" formatCode="\H\K\ &quot;$&quot;\ #,##0.00"/>
            </x14:dxf>
          </x14:cfRule>
          <x14:cfRule type="expression" priority="341" id="{1A768BCD-E4DE-4AF4-B03E-B8A415F1FFC7}">
            <xm:f>'FX Card'!$F$1=10</xm:f>
            <x14:dxf>
              <numFmt numFmtId="175" formatCode="[$£-809]#,##0.00"/>
            </x14:dxf>
          </x14:cfRule>
          <x14:cfRule type="expression" priority="342" id="{EBD2A5DF-C2EE-485D-9712-A2D30A16673A}">
            <xm:f>'FX Card'!$F$1=9</xm:f>
            <x14:dxf>
              <numFmt numFmtId="174" formatCode="[$€-2]\ #,##0.00"/>
            </x14:dxf>
          </x14:cfRule>
          <x14:cfRule type="expression" priority="343" id="{6629C481-D854-43E0-8195-97E8F0FEE629}">
            <xm:f>'FX Card'!$F$1=8</xm:f>
            <x14:dxf>
              <numFmt numFmtId="173" formatCode="\k\r\ #,##0.00"/>
            </x14:dxf>
          </x14:cfRule>
          <x14:cfRule type="expression" priority="344" id="{23A18318-6A4D-46A2-9D3A-B42E1F0DD4C5}">
            <xm:f>'FX Card'!$F$1=7</xm:f>
            <x14:dxf>
              <numFmt numFmtId="172" formatCode="[$¥-804]#,##0.00"/>
            </x14:dxf>
          </x14:cfRule>
          <x14:cfRule type="expression" priority="345" id="{D0C47B1F-FA41-4146-AB75-E728117012D3}">
            <xm:f>'FX Card'!$F$1=6</xm:f>
            <x14:dxf>
              <numFmt numFmtId="171" formatCode="\F\r\ #,##0.00"/>
            </x14:dxf>
          </x14:cfRule>
          <x14:cfRule type="expression" priority="346" id="{43E853C4-E323-4C88-A749-24447B6E180F}">
            <xm:f>'FX Card'!$F$1=5</xm:f>
            <x14:dxf>
              <numFmt numFmtId="170" formatCode="\C\A\ &quot;$&quot;\ #,##0.00"/>
            </x14:dxf>
          </x14:cfRule>
          <x14:cfRule type="expression" priority="347" id="{239DD891-0F42-42F0-8641-2C80B83F4701}">
            <xm:f>'FX Card'!$F$1=4</xm:f>
            <x14:dxf>
              <numFmt numFmtId="192" formatCode="[$R$-416]\ #,##0.00"/>
            </x14:dxf>
          </x14:cfRule>
          <x14:cfRule type="expression" priority="348" id="{F37FCB68-016A-40F8-BA10-6F4ABE7D632B}">
            <xm:f>'FX Card'!$F$1=3</xm:f>
            <x14:dxf>
              <numFmt numFmtId="169" formatCode="\A\U\ &quot;$&quot;\ #,##0.00"/>
            </x14:dxf>
          </x14:cfRule>
          <x14:cfRule type="expression" priority="349" id="{17FF0987-1CC3-4029-826D-DB33B65FD645}">
            <xm:f>'FX Card'!$F$1=2</xm:f>
            <x14:dxf>
              <numFmt numFmtId="182" formatCode="\A\R\ &quot;$&quot;#,##0.00"/>
            </x14:dxf>
          </x14:cfRule>
          <x14:cfRule type="expression" priority="350" id="{28C920EC-689E-4EB4-A82B-079B10910618}">
            <xm:f>'FX Card'!$F$1=1</xm:f>
            <x14:dxf>
              <numFmt numFmtId="166" formatCode="&quot;$&quot;#,##0.00"/>
            </x14:dxf>
          </x14:cfRule>
          <xm:sqref>AX509:BA509</xm:sqref>
        </x14:conditionalFormatting>
        <x14:conditionalFormatting xmlns:xm="http://schemas.microsoft.com/office/excel/2006/main">
          <x14:cfRule type="expression" priority="201" id="{46CC6C9D-9538-4D05-95D7-1968F08567B7}">
            <xm:f>'FX Card'!$F$1=25</xm:f>
            <x14:dxf>
              <numFmt numFmtId="183" formatCode="\R\ #,##0.00"/>
            </x14:dxf>
          </x14:cfRule>
          <x14:cfRule type="expression" priority="202" id="{A211D17F-10D4-4ACD-BE3D-952BDB75A679}">
            <xm:f>'FX Card'!$F$1=24</xm:f>
            <x14:dxf>
              <numFmt numFmtId="180" formatCode="\T\W\ &quot;$&quot;\ #,##0.00"/>
            </x14:dxf>
          </x14:cfRule>
          <x14:cfRule type="expression" priority="203" id="{547D7FF2-CA24-41D3-AD48-068A56F19895}">
            <xm:f>'FX Card'!$F$1=23</xm:f>
            <x14:dxf>
              <numFmt numFmtId="199" formatCode="#,##0.00\ [$₺-41F]"/>
            </x14:dxf>
          </x14:cfRule>
          <x14:cfRule type="expression" priority="204" id="{0D46466B-FC1F-41CD-B779-35FFFC005D5F}">
            <xm:f>'FX Card'!$F$1=22</xm:f>
            <x14:dxf>
              <numFmt numFmtId="173" formatCode="\k\r\ #,##0.00"/>
            </x14:dxf>
          </x14:cfRule>
          <x14:cfRule type="expression" priority="205" id="{DE5B9D02-C64E-44A7-931E-25D99120D27C}">
            <xm:f>'FX Card'!$F$1=21</xm:f>
            <x14:dxf>
              <numFmt numFmtId="197" formatCode="\﷼\ #,##0.000"/>
            </x14:dxf>
          </x14:cfRule>
          <x14:cfRule type="expression" priority="206" id="{8DCB09F0-B7A7-4999-8DF6-BCE4C44B367C}">
            <xm:f>'FX Card'!$F$1=20</xm:f>
            <x14:dxf>
              <numFmt numFmtId="181" formatCode="\р\у\б\ #,##0.00"/>
            </x14:dxf>
          </x14:cfRule>
          <x14:cfRule type="expression" priority="207" id="{83C7EC92-89D6-40D9-A5E8-E7C572BCA8D0}">
            <xm:f>'FX Card'!$F$1=19</xm:f>
            <x14:dxf>
              <numFmt numFmtId="196" formatCode="\M\X\ &quot;$&quot;\ #,##0.00"/>
            </x14:dxf>
          </x14:cfRule>
          <x14:cfRule type="expression" priority="208" id="{3EA9D83E-07C0-4C4D-AB3E-947613AC9FD8}">
            <xm:f>'FX Card'!$F$1=18</xm:f>
            <x14:dxf>
              <numFmt numFmtId="195" formatCode="[$RM-43E]#,##0.00"/>
            </x14:dxf>
          </x14:cfRule>
          <x14:cfRule type="expression" priority="209" id="{85AE0B75-728C-4DB5-96F9-FB26B2C706CD}">
            <xm:f>'FX Card'!$F$1=17</xm:f>
            <x14:dxf>
              <numFmt numFmtId="198" formatCode="\N\Z\ &quot;$&quot;\ #,##0.00"/>
            </x14:dxf>
          </x14:cfRule>
          <x14:cfRule type="expression" priority="210" id="{8F1132C4-8E86-4EC5-AD1A-375FC9F60FF7}">
            <xm:f>'FX Card'!$F$1=16</xm:f>
            <x14:dxf>
              <numFmt numFmtId="173" formatCode="\k\r\ #,##0.00"/>
            </x14:dxf>
          </x14:cfRule>
          <x14:cfRule type="expression" priority="211" id="{F9E7C062-9620-403A-97AF-0E859F352FE2}">
            <xm:f>'FX Card'!$F$1=15</xm:f>
            <x14:dxf>
              <numFmt numFmtId="179" formatCode="[$₩-412]#,##0.00"/>
            </x14:dxf>
          </x14:cfRule>
          <x14:cfRule type="expression" priority="212" id="{F0A39A78-CBD2-49B7-AD06-5B9C4AB7FC1C}">
            <xm:f>'FX Card'!$F$1=14</xm:f>
            <x14:dxf>
              <numFmt numFmtId="178" formatCode="[$¥-411]#,##0.00"/>
            </x14:dxf>
          </x14:cfRule>
          <x14:cfRule type="expression" priority="213" id="{22B68340-A98F-4A4E-97D0-7969CD2FA654}">
            <xm:f>'FX Card'!$F$1=13</xm:f>
            <x14:dxf>
              <numFmt numFmtId="206" formatCode="[$₹-445]\ #,##0.00"/>
            </x14:dxf>
          </x14:cfRule>
          <x14:cfRule type="expression" priority="214" id="{A8E32FA6-D53E-4661-9044-6E856C3E3161}">
            <xm:f>'FX Card'!$F$1=12</xm:f>
            <x14:dxf>
              <numFmt numFmtId="176" formatCode="\R\p\ #,##0.00"/>
            </x14:dxf>
          </x14:cfRule>
          <x14:cfRule type="expression" priority="215" id="{7F0A308E-F930-4E6B-9356-9F39AF4ADF8A}">
            <xm:f>'FX Card'!$F$1=11</xm:f>
            <x14:dxf>
              <numFmt numFmtId="194" formatCode="\H\K\ &quot;$&quot;\ #,##0.00"/>
            </x14:dxf>
          </x14:cfRule>
          <x14:cfRule type="expression" priority="216" id="{A90293C2-045E-4973-A8EB-C0D3D9974673}">
            <xm:f>'FX Card'!$F$1=10</xm:f>
            <x14:dxf>
              <numFmt numFmtId="175" formatCode="[$£-809]#,##0.00"/>
            </x14:dxf>
          </x14:cfRule>
          <x14:cfRule type="expression" priority="217" id="{4907CDFB-F4ED-4A76-A2BE-53815AD1EAB0}">
            <xm:f>'FX Card'!$F$1=9</xm:f>
            <x14:dxf>
              <numFmt numFmtId="174" formatCode="[$€-2]\ #,##0.00"/>
            </x14:dxf>
          </x14:cfRule>
          <x14:cfRule type="expression" priority="218" id="{5DA479EC-6BF6-4D41-94E0-B70EF0055D5A}">
            <xm:f>'FX Card'!$F$1=8</xm:f>
            <x14:dxf>
              <numFmt numFmtId="173" formatCode="\k\r\ #,##0.00"/>
            </x14:dxf>
          </x14:cfRule>
          <x14:cfRule type="expression" priority="219" id="{9CA6A7B0-AFE2-4BAF-A402-1EA5A84880BF}">
            <xm:f>'FX Card'!$F$1=7</xm:f>
            <x14:dxf>
              <numFmt numFmtId="172" formatCode="[$¥-804]#,##0.00"/>
            </x14:dxf>
          </x14:cfRule>
          <x14:cfRule type="expression" priority="220" id="{A2F7E6B9-35FF-4B9F-A085-932DC1EFD0E9}">
            <xm:f>'FX Card'!$F$1=6</xm:f>
            <x14:dxf>
              <numFmt numFmtId="171" formatCode="\F\r\ #,##0.00"/>
            </x14:dxf>
          </x14:cfRule>
          <x14:cfRule type="expression" priority="221" id="{F766B2FD-1ACC-4553-BF07-1B2D823E381B}">
            <xm:f>'FX Card'!$F$1=5</xm:f>
            <x14:dxf>
              <numFmt numFmtId="170" formatCode="\C\A\ &quot;$&quot;\ #,##0.00"/>
            </x14:dxf>
          </x14:cfRule>
          <x14:cfRule type="expression" priority="222" id="{F0371EA3-B7C7-49E4-A029-A3199C5467CC}">
            <xm:f>'FX Card'!$F$1=4</xm:f>
            <x14:dxf>
              <numFmt numFmtId="192" formatCode="[$R$-416]\ #,##0.00"/>
            </x14:dxf>
          </x14:cfRule>
          <x14:cfRule type="expression" priority="223" id="{DADDC2C1-E700-410C-A4E2-862C5306B6DF}">
            <xm:f>'FX Card'!$F$1=3</xm:f>
            <x14:dxf>
              <numFmt numFmtId="169" formatCode="\A\U\ &quot;$&quot;\ #,##0.00"/>
            </x14:dxf>
          </x14:cfRule>
          <x14:cfRule type="expression" priority="224" id="{5B0C7EFA-F8D7-4AE8-B59A-74C5E71B4D1E}">
            <xm:f>'FX Card'!$F$1=2</xm:f>
            <x14:dxf>
              <numFmt numFmtId="182" formatCode="\A\R\ &quot;$&quot;#,##0.00"/>
            </x14:dxf>
          </x14:cfRule>
          <x14:cfRule type="expression" priority="225" id="{DEA0964C-7830-4089-8926-3EE8A2DFF77D}">
            <xm:f>'FX Card'!$F$1=1</xm:f>
            <x14:dxf>
              <numFmt numFmtId="166" formatCode="&quot;$&quot;#,##0.00"/>
            </x14:dxf>
          </x14:cfRule>
          <xm:sqref>AX512:BA512</xm:sqref>
        </x14:conditionalFormatting>
        <x14:conditionalFormatting xmlns:xm="http://schemas.microsoft.com/office/excel/2006/main">
          <x14:cfRule type="expression" priority="301" id="{6F3A9F5D-D9B6-442D-B419-5274D63FAEFA}">
            <xm:f>'FX Card'!$F$1=25</xm:f>
            <x14:dxf>
              <numFmt numFmtId="183" formatCode="\R\ #,##0.00"/>
            </x14:dxf>
          </x14:cfRule>
          <x14:cfRule type="expression" priority="302" id="{CB58CC42-5F8B-4AE4-A126-13BA1AF821A8}">
            <xm:f>'FX Card'!$F$1=24</xm:f>
            <x14:dxf>
              <numFmt numFmtId="180" formatCode="\T\W\ &quot;$&quot;\ #,##0.00"/>
            </x14:dxf>
          </x14:cfRule>
          <x14:cfRule type="expression" priority="303" id="{B1CB980D-F8E8-4C41-8C8C-76E55E06A85D}">
            <xm:f>'FX Card'!$F$1=23</xm:f>
            <x14:dxf>
              <numFmt numFmtId="199" formatCode="#,##0.00\ [$₺-41F]"/>
            </x14:dxf>
          </x14:cfRule>
          <x14:cfRule type="expression" priority="304" id="{F572738E-102A-494D-8CC1-568BB3644B71}">
            <xm:f>'FX Card'!$F$1=22</xm:f>
            <x14:dxf>
              <numFmt numFmtId="173" formatCode="\k\r\ #,##0.00"/>
            </x14:dxf>
          </x14:cfRule>
          <x14:cfRule type="expression" priority="305" id="{8CD5CDFB-ACB9-483F-B1B1-C92B6307F17C}">
            <xm:f>'FX Card'!$F$1=21</xm:f>
            <x14:dxf>
              <numFmt numFmtId="197" formatCode="\﷼\ #,##0.000"/>
            </x14:dxf>
          </x14:cfRule>
          <x14:cfRule type="expression" priority="306" id="{A081A79C-2C5C-42C2-90E1-7476812B8AE3}">
            <xm:f>'FX Card'!$F$1=20</xm:f>
            <x14:dxf>
              <numFmt numFmtId="181" formatCode="\р\у\б\ #,##0.00"/>
            </x14:dxf>
          </x14:cfRule>
          <x14:cfRule type="expression" priority="307" id="{9C58C0A0-82E7-4696-A8C1-8DBAFD03A2E1}">
            <xm:f>'FX Card'!$F$1=19</xm:f>
            <x14:dxf>
              <numFmt numFmtId="196" formatCode="\M\X\ &quot;$&quot;\ #,##0.00"/>
            </x14:dxf>
          </x14:cfRule>
          <x14:cfRule type="expression" priority="308" id="{C8D8F2B9-900B-4803-9CE5-63733A71C3DC}">
            <xm:f>'FX Card'!$F$1=18</xm:f>
            <x14:dxf>
              <numFmt numFmtId="195" formatCode="[$RM-43E]#,##0.00"/>
            </x14:dxf>
          </x14:cfRule>
          <x14:cfRule type="expression" priority="309" id="{EAFAB57A-B57A-4A22-83F3-7C3151629607}">
            <xm:f>'FX Card'!$F$1=17</xm:f>
            <x14:dxf>
              <numFmt numFmtId="198" formatCode="\N\Z\ &quot;$&quot;\ #,##0.00"/>
            </x14:dxf>
          </x14:cfRule>
          <x14:cfRule type="expression" priority="310" id="{DF7C0B55-2279-4C23-A2C9-1C72F149A59D}">
            <xm:f>'FX Card'!$F$1=16</xm:f>
            <x14:dxf>
              <numFmt numFmtId="173" formatCode="\k\r\ #,##0.00"/>
            </x14:dxf>
          </x14:cfRule>
          <x14:cfRule type="expression" priority="311" id="{4D82A3BD-A4D6-4CC2-9649-1A25E6C335AB}">
            <xm:f>'FX Card'!$F$1=15</xm:f>
            <x14:dxf>
              <numFmt numFmtId="179" formatCode="[$₩-412]#,##0.00"/>
            </x14:dxf>
          </x14:cfRule>
          <x14:cfRule type="expression" priority="312" id="{898EFF8A-A755-4AA5-9444-D22C8055999C}">
            <xm:f>'FX Card'!$F$1=14</xm:f>
            <x14:dxf>
              <numFmt numFmtId="178" formatCode="[$¥-411]#,##0.00"/>
            </x14:dxf>
          </x14:cfRule>
          <x14:cfRule type="expression" priority="313" id="{9B240FDE-73E6-4880-A029-A59AB2040341}">
            <xm:f>'FX Card'!$F$1=13</xm:f>
            <x14:dxf>
              <numFmt numFmtId="206" formatCode="[$₹-445]\ #,##0.00"/>
            </x14:dxf>
          </x14:cfRule>
          <x14:cfRule type="expression" priority="314" id="{9276D240-0B1D-4AB2-8C1D-EE7A5EFD30A0}">
            <xm:f>'FX Card'!$F$1=12</xm:f>
            <x14:dxf>
              <numFmt numFmtId="176" formatCode="\R\p\ #,##0.00"/>
            </x14:dxf>
          </x14:cfRule>
          <x14:cfRule type="expression" priority="315" id="{0990C511-901F-4ACC-BC10-2D6877C42D48}">
            <xm:f>'FX Card'!$F$1=11</xm:f>
            <x14:dxf>
              <numFmt numFmtId="194" formatCode="\H\K\ &quot;$&quot;\ #,##0.00"/>
            </x14:dxf>
          </x14:cfRule>
          <x14:cfRule type="expression" priority="316" id="{3DC42FC7-3FEB-4C59-A456-E04BBDBEEE7C}">
            <xm:f>'FX Card'!$F$1=10</xm:f>
            <x14:dxf>
              <numFmt numFmtId="175" formatCode="[$£-809]#,##0.00"/>
            </x14:dxf>
          </x14:cfRule>
          <x14:cfRule type="expression" priority="317" id="{951DD338-9148-4507-83A2-ADDE7D120A9A}">
            <xm:f>'FX Card'!$F$1=9</xm:f>
            <x14:dxf>
              <numFmt numFmtId="174" formatCode="[$€-2]\ #,##0.00"/>
            </x14:dxf>
          </x14:cfRule>
          <x14:cfRule type="expression" priority="318" id="{69608745-CE32-4D7B-A90E-6BEA1A311287}">
            <xm:f>'FX Card'!$F$1=8</xm:f>
            <x14:dxf>
              <numFmt numFmtId="173" formatCode="\k\r\ #,##0.00"/>
            </x14:dxf>
          </x14:cfRule>
          <x14:cfRule type="expression" priority="319" id="{92E36031-B8F2-4FB4-9BDE-B0DC9B7B84A3}">
            <xm:f>'FX Card'!$F$1=7</xm:f>
            <x14:dxf>
              <numFmt numFmtId="172" formatCode="[$¥-804]#,##0.00"/>
            </x14:dxf>
          </x14:cfRule>
          <x14:cfRule type="expression" priority="320" id="{838DAF33-8D49-4B37-ACF6-A7C39736BD26}">
            <xm:f>'FX Card'!$F$1=6</xm:f>
            <x14:dxf>
              <numFmt numFmtId="171" formatCode="\F\r\ #,##0.00"/>
            </x14:dxf>
          </x14:cfRule>
          <x14:cfRule type="expression" priority="321" id="{E1124EF3-975B-4218-ABDC-409B111C3E56}">
            <xm:f>'FX Card'!$F$1=5</xm:f>
            <x14:dxf>
              <numFmt numFmtId="170" formatCode="\C\A\ &quot;$&quot;\ #,##0.00"/>
            </x14:dxf>
          </x14:cfRule>
          <x14:cfRule type="expression" priority="322" id="{8C38F388-B69D-4176-9203-CA3960074322}">
            <xm:f>'FX Card'!$F$1=4</xm:f>
            <x14:dxf>
              <numFmt numFmtId="192" formatCode="[$R$-416]\ #,##0.00"/>
            </x14:dxf>
          </x14:cfRule>
          <x14:cfRule type="expression" priority="323" id="{46F5CFC3-C9E3-4001-BE3F-CA8718524E1E}">
            <xm:f>'FX Card'!$F$1=3</xm:f>
            <x14:dxf>
              <numFmt numFmtId="169" formatCode="\A\U\ &quot;$&quot;\ #,##0.00"/>
            </x14:dxf>
          </x14:cfRule>
          <x14:cfRule type="expression" priority="324" id="{7CDCB23A-E6F0-409D-A8C7-F5248FDEFB4E}">
            <xm:f>'FX Card'!$F$1=2</xm:f>
            <x14:dxf>
              <numFmt numFmtId="182" formatCode="\A\R\ &quot;$&quot;#,##0.00"/>
            </x14:dxf>
          </x14:cfRule>
          <x14:cfRule type="expression" priority="325" id="{C22A74F8-4206-4F8A-93B3-9103452004C4}">
            <xm:f>'FX Card'!$F$1=1</xm:f>
            <x14:dxf>
              <numFmt numFmtId="166" formatCode="&quot;$&quot;#,##0.00"/>
            </x14:dxf>
          </x14:cfRule>
          <xm:sqref>AS507:AW507</xm:sqref>
        </x14:conditionalFormatting>
        <x14:conditionalFormatting xmlns:xm="http://schemas.microsoft.com/office/excel/2006/main">
          <x14:cfRule type="expression" priority="276" id="{E446D413-25AB-43EB-A835-3BD3DA4B35D0}">
            <xm:f>'FX Card'!$F$1=25</xm:f>
            <x14:dxf>
              <numFmt numFmtId="183" formatCode="\R\ #,##0.00"/>
            </x14:dxf>
          </x14:cfRule>
          <x14:cfRule type="expression" priority="277" id="{922D4DD7-4CAB-4727-ABB2-C122F2ADAF75}">
            <xm:f>'FX Card'!$F$1=24</xm:f>
            <x14:dxf>
              <numFmt numFmtId="180" formatCode="\T\W\ &quot;$&quot;\ #,##0.00"/>
            </x14:dxf>
          </x14:cfRule>
          <x14:cfRule type="expression" priority="278" id="{F309BD76-9E3A-4CEA-82D4-74CFCB6433BF}">
            <xm:f>'FX Card'!$F$1=23</xm:f>
            <x14:dxf>
              <numFmt numFmtId="199" formatCode="#,##0.00\ [$₺-41F]"/>
            </x14:dxf>
          </x14:cfRule>
          <x14:cfRule type="expression" priority="279" id="{91119EE1-98CC-4EB1-B67A-CE5BC527F395}">
            <xm:f>'FX Card'!$F$1=22</xm:f>
            <x14:dxf>
              <numFmt numFmtId="173" formatCode="\k\r\ #,##0.00"/>
            </x14:dxf>
          </x14:cfRule>
          <x14:cfRule type="expression" priority="280" id="{71EEAC9A-EB8E-43E1-9697-CC5ACA7F70C6}">
            <xm:f>'FX Card'!$F$1=21</xm:f>
            <x14:dxf>
              <numFmt numFmtId="197" formatCode="\﷼\ #,##0.000"/>
            </x14:dxf>
          </x14:cfRule>
          <x14:cfRule type="expression" priority="281" id="{5A7E1B16-D014-4A4C-98D0-7007AE6299E9}">
            <xm:f>'FX Card'!$F$1=20</xm:f>
            <x14:dxf>
              <numFmt numFmtId="181" formatCode="\р\у\б\ #,##0.00"/>
            </x14:dxf>
          </x14:cfRule>
          <x14:cfRule type="expression" priority="282" id="{0D618DBC-852B-4CD7-A8CE-5328F5AF240F}">
            <xm:f>'FX Card'!$F$1=19</xm:f>
            <x14:dxf>
              <numFmt numFmtId="196" formatCode="\M\X\ &quot;$&quot;\ #,##0.00"/>
            </x14:dxf>
          </x14:cfRule>
          <x14:cfRule type="expression" priority="283" id="{068DD15D-8558-4DCB-9868-F4A18CBDBD92}">
            <xm:f>'FX Card'!$F$1=18</xm:f>
            <x14:dxf>
              <numFmt numFmtId="195" formatCode="[$RM-43E]#,##0.00"/>
            </x14:dxf>
          </x14:cfRule>
          <x14:cfRule type="expression" priority="284" id="{F47CBE77-9B66-40FC-8448-564F1FD7867D}">
            <xm:f>'FX Card'!$F$1=17</xm:f>
            <x14:dxf>
              <numFmt numFmtId="198" formatCode="\N\Z\ &quot;$&quot;\ #,##0.00"/>
            </x14:dxf>
          </x14:cfRule>
          <x14:cfRule type="expression" priority="285" id="{34C56E1A-6CC6-4476-BE99-2B0B3ED561D9}">
            <xm:f>'FX Card'!$F$1=16</xm:f>
            <x14:dxf>
              <numFmt numFmtId="173" formatCode="\k\r\ #,##0.00"/>
            </x14:dxf>
          </x14:cfRule>
          <x14:cfRule type="expression" priority="286" id="{9F2376FE-2823-4627-9E0C-A5E184056B9F}">
            <xm:f>'FX Card'!$F$1=15</xm:f>
            <x14:dxf>
              <numFmt numFmtId="179" formatCode="[$₩-412]#,##0.00"/>
            </x14:dxf>
          </x14:cfRule>
          <x14:cfRule type="expression" priority="287" id="{BC697299-7330-48C1-849F-6FEA3CBBC649}">
            <xm:f>'FX Card'!$F$1=14</xm:f>
            <x14:dxf>
              <numFmt numFmtId="178" formatCode="[$¥-411]#,##0.00"/>
            </x14:dxf>
          </x14:cfRule>
          <x14:cfRule type="expression" priority="288" id="{9E8A3C24-69B3-41AD-AA2C-613A2CFC6EE1}">
            <xm:f>'FX Card'!$F$1=13</xm:f>
            <x14:dxf>
              <numFmt numFmtId="206" formatCode="[$₹-445]\ #,##0.00"/>
            </x14:dxf>
          </x14:cfRule>
          <x14:cfRule type="expression" priority="289" id="{7210FB64-8EA4-4EBD-B049-E1D7CDFE55CA}">
            <xm:f>'FX Card'!$F$1=12</xm:f>
            <x14:dxf>
              <numFmt numFmtId="176" formatCode="\R\p\ #,##0.00"/>
            </x14:dxf>
          </x14:cfRule>
          <x14:cfRule type="expression" priority="290" id="{81D4D136-3DDF-4DEF-82A8-679C7723F2CE}">
            <xm:f>'FX Card'!$F$1=11</xm:f>
            <x14:dxf>
              <numFmt numFmtId="194" formatCode="\H\K\ &quot;$&quot;\ #,##0.00"/>
            </x14:dxf>
          </x14:cfRule>
          <x14:cfRule type="expression" priority="291" id="{12E6A026-25E4-4D2E-B680-2C174D3B918F}">
            <xm:f>'FX Card'!$F$1=10</xm:f>
            <x14:dxf>
              <numFmt numFmtId="175" formatCode="[$£-809]#,##0.00"/>
            </x14:dxf>
          </x14:cfRule>
          <x14:cfRule type="expression" priority="292" id="{09A67EF5-0BD6-46B0-A229-82458EF1198D}">
            <xm:f>'FX Card'!$F$1=9</xm:f>
            <x14:dxf>
              <numFmt numFmtId="174" formatCode="[$€-2]\ #,##0.00"/>
            </x14:dxf>
          </x14:cfRule>
          <x14:cfRule type="expression" priority="293" id="{E5395F8B-82DF-4098-BFA5-F77950AC963D}">
            <xm:f>'FX Card'!$F$1=8</xm:f>
            <x14:dxf>
              <numFmt numFmtId="173" formatCode="\k\r\ #,##0.00"/>
            </x14:dxf>
          </x14:cfRule>
          <x14:cfRule type="expression" priority="294" id="{A567E386-F605-44BF-A228-A71484761B53}">
            <xm:f>'FX Card'!$F$1=7</xm:f>
            <x14:dxf>
              <numFmt numFmtId="172" formatCode="[$¥-804]#,##0.00"/>
            </x14:dxf>
          </x14:cfRule>
          <x14:cfRule type="expression" priority="295" id="{F25533B0-7810-4ECF-BE45-F8F35F91539E}">
            <xm:f>'FX Card'!$F$1=6</xm:f>
            <x14:dxf>
              <numFmt numFmtId="171" formatCode="\F\r\ #,##0.00"/>
            </x14:dxf>
          </x14:cfRule>
          <x14:cfRule type="expression" priority="296" id="{A658888A-DF36-49D5-8B5F-6E3E0C06044A}">
            <xm:f>'FX Card'!$F$1=5</xm:f>
            <x14:dxf>
              <numFmt numFmtId="170" formatCode="\C\A\ &quot;$&quot;\ #,##0.00"/>
            </x14:dxf>
          </x14:cfRule>
          <x14:cfRule type="expression" priority="297" id="{E22CC9B8-E501-4280-A4F7-4E98ECA451A5}">
            <xm:f>'FX Card'!$F$1=4</xm:f>
            <x14:dxf>
              <numFmt numFmtId="192" formatCode="[$R$-416]\ #,##0.00"/>
            </x14:dxf>
          </x14:cfRule>
          <x14:cfRule type="expression" priority="298" id="{BD31CCF0-1569-42F4-893A-02FDF3F8558E}">
            <xm:f>'FX Card'!$F$1=3</xm:f>
            <x14:dxf>
              <numFmt numFmtId="169" formatCode="\A\U\ &quot;$&quot;\ #,##0.00"/>
            </x14:dxf>
          </x14:cfRule>
          <x14:cfRule type="expression" priority="299" id="{9555B03F-DB95-4656-B2AF-EBCA3CB8B44E}">
            <xm:f>'FX Card'!$F$1=2</xm:f>
            <x14:dxf>
              <numFmt numFmtId="182" formatCode="\A\R\ &quot;$&quot;#,##0.00"/>
            </x14:dxf>
          </x14:cfRule>
          <x14:cfRule type="expression" priority="300" id="{C107DE16-7AAE-4F5D-B22D-85AE359A4F51}">
            <xm:f>'FX Card'!$F$1=1</xm:f>
            <x14:dxf>
              <numFmt numFmtId="166" formatCode="&quot;$&quot;#,##0.00"/>
            </x14:dxf>
          </x14:cfRule>
          <xm:sqref>AS513:BA513 AQ508 AS511 AX511:BA511 AX508 AX510</xm:sqref>
        </x14:conditionalFormatting>
        <x14:conditionalFormatting xmlns:xm="http://schemas.microsoft.com/office/excel/2006/main">
          <x14:cfRule type="expression" priority="226" id="{06097C51-1DBD-4470-B9D3-3BA9F5D94664}">
            <xm:f>'FX Card'!$F$1=25</xm:f>
            <x14:dxf>
              <numFmt numFmtId="183" formatCode="\R\ #,##0.00"/>
            </x14:dxf>
          </x14:cfRule>
          <x14:cfRule type="expression" priority="227" id="{DCF487B0-DF79-4B51-8005-73FC54CD5DC8}">
            <xm:f>'FX Card'!$F$1=24</xm:f>
            <x14:dxf>
              <numFmt numFmtId="180" formatCode="\T\W\ &quot;$&quot;\ #,##0.00"/>
            </x14:dxf>
          </x14:cfRule>
          <x14:cfRule type="expression" priority="228" id="{99358362-5E8B-4755-A54A-D517C894EE40}">
            <xm:f>'FX Card'!$F$1=23</xm:f>
            <x14:dxf>
              <numFmt numFmtId="199" formatCode="#,##0.00\ [$₺-41F]"/>
            </x14:dxf>
          </x14:cfRule>
          <x14:cfRule type="expression" priority="229" id="{2F65F5BE-84ED-4C97-B850-9B0B626F7891}">
            <xm:f>'FX Card'!$F$1=22</xm:f>
            <x14:dxf>
              <numFmt numFmtId="173" formatCode="\k\r\ #,##0.00"/>
            </x14:dxf>
          </x14:cfRule>
          <x14:cfRule type="expression" priority="230" id="{201D7D7E-DA6D-4833-AC5D-90AAC0DDBF15}">
            <xm:f>'FX Card'!$F$1=21</xm:f>
            <x14:dxf>
              <numFmt numFmtId="197" formatCode="\﷼\ #,##0.000"/>
            </x14:dxf>
          </x14:cfRule>
          <x14:cfRule type="expression" priority="231" id="{47AC82B0-C6F3-4FA5-8D59-942C645DA796}">
            <xm:f>'FX Card'!$F$1=20</xm:f>
            <x14:dxf>
              <numFmt numFmtId="181" formatCode="\р\у\б\ #,##0.00"/>
            </x14:dxf>
          </x14:cfRule>
          <x14:cfRule type="expression" priority="232" id="{AC3B17E0-5013-466A-96A0-0056F1825A3D}">
            <xm:f>'FX Card'!$F$1=19</xm:f>
            <x14:dxf>
              <numFmt numFmtId="196" formatCode="\M\X\ &quot;$&quot;\ #,##0.00"/>
            </x14:dxf>
          </x14:cfRule>
          <x14:cfRule type="expression" priority="233" id="{D98B3D0A-234E-49B8-AF4D-7D1CB5A679B4}">
            <xm:f>'FX Card'!$F$1=18</xm:f>
            <x14:dxf>
              <numFmt numFmtId="195" formatCode="[$RM-43E]#,##0.00"/>
            </x14:dxf>
          </x14:cfRule>
          <x14:cfRule type="expression" priority="234" id="{8F1D0A07-CC7D-46F5-9F12-414BDB53CD0B}">
            <xm:f>'FX Card'!$F$1=17</xm:f>
            <x14:dxf>
              <numFmt numFmtId="198" formatCode="\N\Z\ &quot;$&quot;\ #,##0.00"/>
            </x14:dxf>
          </x14:cfRule>
          <x14:cfRule type="expression" priority="235" id="{4966BF6A-BAE6-4613-AF92-6DB1FECFC7E7}">
            <xm:f>'FX Card'!$F$1=16</xm:f>
            <x14:dxf>
              <numFmt numFmtId="173" formatCode="\k\r\ #,##0.00"/>
            </x14:dxf>
          </x14:cfRule>
          <x14:cfRule type="expression" priority="236" id="{1B2F5F95-935F-4A9E-81B9-B8F8E40212C1}">
            <xm:f>'FX Card'!$F$1=15</xm:f>
            <x14:dxf>
              <numFmt numFmtId="179" formatCode="[$₩-412]#,##0.00"/>
            </x14:dxf>
          </x14:cfRule>
          <x14:cfRule type="expression" priority="237" id="{1CAC4598-0B7C-41A0-9D89-6E782A621C6C}">
            <xm:f>'FX Card'!$F$1=14</xm:f>
            <x14:dxf>
              <numFmt numFmtId="178" formatCode="[$¥-411]#,##0.00"/>
            </x14:dxf>
          </x14:cfRule>
          <x14:cfRule type="expression" priority="238" id="{D6197E3F-AF0E-4BFB-8158-BF0E69A35EF2}">
            <xm:f>'FX Card'!$F$1=13</xm:f>
            <x14:dxf>
              <numFmt numFmtId="206" formatCode="[$₹-445]\ #,##0.00"/>
            </x14:dxf>
          </x14:cfRule>
          <x14:cfRule type="expression" priority="239" id="{B6D7B83D-5719-4A07-B19C-BC24A89589BB}">
            <xm:f>'FX Card'!$F$1=12</xm:f>
            <x14:dxf>
              <numFmt numFmtId="176" formatCode="\R\p\ #,##0.00"/>
            </x14:dxf>
          </x14:cfRule>
          <x14:cfRule type="expression" priority="240" id="{3970ACF8-6F70-4CF7-95C3-E23570F5A7AC}">
            <xm:f>'FX Card'!$F$1=11</xm:f>
            <x14:dxf>
              <numFmt numFmtId="194" formatCode="\H\K\ &quot;$&quot;\ #,##0.00"/>
            </x14:dxf>
          </x14:cfRule>
          <x14:cfRule type="expression" priority="241" id="{2669BA35-5C2E-43F8-81C1-C0F9CBED0468}">
            <xm:f>'FX Card'!$F$1=10</xm:f>
            <x14:dxf>
              <numFmt numFmtId="175" formatCode="[$£-809]#,##0.00"/>
            </x14:dxf>
          </x14:cfRule>
          <x14:cfRule type="expression" priority="242" id="{3E865DF6-6583-4DD4-A810-FEFB559DDC35}">
            <xm:f>'FX Card'!$F$1=9</xm:f>
            <x14:dxf>
              <numFmt numFmtId="174" formatCode="[$€-2]\ #,##0.00"/>
            </x14:dxf>
          </x14:cfRule>
          <x14:cfRule type="expression" priority="243" id="{725040ED-4264-45E8-B0FE-B2CC51E4E3A5}">
            <xm:f>'FX Card'!$F$1=8</xm:f>
            <x14:dxf>
              <numFmt numFmtId="173" formatCode="\k\r\ #,##0.00"/>
            </x14:dxf>
          </x14:cfRule>
          <x14:cfRule type="expression" priority="244" id="{21C68FB7-F0A5-4523-A3E2-82F2D56B0D58}">
            <xm:f>'FX Card'!$F$1=7</xm:f>
            <x14:dxf>
              <numFmt numFmtId="172" formatCode="[$¥-804]#,##0.00"/>
            </x14:dxf>
          </x14:cfRule>
          <x14:cfRule type="expression" priority="245" id="{67793555-13DE-4F53-B2FD-A7080217E56E}">
            <xm:f>'FX Card'!$F$1=6</xm:f>
            <x14:dxf>
              <numFmt numFmtId="171" formatCode="\F\r\ #,##0.00"/>
            </x14:dxf>
          </x14:cfRule>
          <x14:cfRule type="expression" priority="246" id="{2B2ABD5D-B349-4D80-8188-759F63028A0C}">
            <xm:f>'FX Card'!$F$1=5</xm:f>
            <x14:dxf>
              <numFmt numFmtId="170" formatCode="\C\A\ &quot;$&quot;\ #,##0.00"/>
            </x14:dxf>
          </x14:cfRule>
          <x14:cfRule type="expression" priority="247" id="{D196C15A-8353-4EC3-B3AD-59143A1D3CFA}">
            <xm:f>'FX Card'!$F$1=4</xm:f>
            <x14:dxf>
              <numFmt numFmtId="192" formatCode="[$R$-416]\ #,##0.00"/>
            </x14:dxf>
          </x14:cfRule>
          <x14:cfRule type="expression" priority="248" id="{A763F2A3-3523-4723-8949-EB04186608B2}">
            <xm:f>'FX Card'!$F$1=3</xm:f>
            <x14:dxf>
              <numFmt numFmtId="169" formatCode="\A\U\ &quot;$&quot;\ #,##0.00"/>
            </x14:dxf>
          </x14:cfRule>
          <x14:cfRule type="expression" priority="249" id="{2AD8C820-4D93-476C-89AB-358F22D6515A}">
            <xm:f>'FX Card'!$F$1=2</xm:f>
            <x14:dxf>
              <numFmt numFmtId="182" formatCode="\A\R\ &quot;$&quot;#,##0.00"/>
            </x14:dxf>
          </x14:cfRule>
          <x14:cfRule type="expression" priority="250" id="{9AAD5EF2-AEA8-44FA-AC4A-C020E96FCC1E}">
            <xm:f>'FX Card'!$F$1=1</xm:f>
            <x14:dxf>
              <numFmt numFmtId="166" formatCode="&quot;$&quot;#,##0.00"/>
            </x14:dxf>
          </x14:cfRule>
          <xm:sqref>AQ512</xm:sqref>
        </x14:conditionalFormatting>
        <x14:conditionalFormatting xmlns:xm="http://schemas.microsoft.com/office/excel/2006/main">
          <x14:cfRule type="expression" priority="251" id="{A89D2477-E516-4D53-88E7-82898793DEF8}">
            <xm:f>'FX Card'!$F$1=25</xm:f>
            <x14:dxf>
              <numFmt numFmtId="183" formatCode="\R\ #,##0.00"/>
            </x14:dxf>
          </x14:cfRule>
          <x14:cfRule type="expression" priority="252" id="{FE14A3A7-F313-4E2C-BFAB-078ABFDFA077}">
            <xm:f>'FX Card'!$F$1=24</xm:f>
            <x14:dxf>
              <numFmt numFmtId="180" formatCode="\T\W\ &quot;$&quot;\ #,##0.00"/>
            </x14:dxf>
          </x14:cfRule>
          <x14:cfRule type="expression" priority="253" id="{5FB586C9-04AF-4C46-B4FF-57827C33C6B5}">
            <xm:f>'FX Card'!$F$1=23</xm:f>
            <x14:dxf>
              <numFmt numFmtId="199" formatCode="#,##0.00\ [$₺-41F]"/>
            </x14:dxf>
          </x14:cfRule>
          <x14:cfRule type="expression" priority="254" id="{B86BAE66-C910-4F56-B813-41EBB060B5BB}">
            <xm:f>'FX Card'!$F$1=22</xm:f>
            <x14:dxf>
              <numFmt numFmtId="173" formatCode="\k\r\ #,##0.00"/>
            </x14:dxf>
          </x14:cfRule>
          <x14:cfRule type="expression" priority="255" id="{86A39C4C-9296-423E-B4E6-6D309A04D0CE}">
            <xm:f>'FX Card'!$F$1=21</xm:f>
            <x14:dxf>
              <numFmt numFmtId="197" formatCode="\﷼\ #,##0.000"/>
            </x14:dxf>
          </x14:cfRule>
          <x14:cfRule type="expression" priority="256" id="{89B2D9D5-034E-4E23-8B79-055A69C03501}">
            <xm:f>'FX Card'!$F$1=20</xm:f>
            <x14:dxf>
              <numFmt numFmtId="181" formatCode="\р\у\б\ #,##0.00"/>
            </x14:dxf>
          </x14:cfRule>
          <x14:cfRule type="expression" priority="257" id="{2FEE2564-7D32-4D9B-B07F-8D8073D2A0B6}">
            <xm:f>'FX Card'!$F$1=19</xm:f>
            <x14:dxf>
              <numFmt numFmtId="196" formatCode="\M\X\ &quot;$&quot;\ #,##0.00"/>
            </x14:dxf>
          </x14:cfRule>
          <x14:cfRule type="expression" priority="258" id="{168DE2AE-6176-4DD0-83AE-DDECB10F9901}">
            <xm:f>'FX Card'!$F$1=18</xm:f>
            <x14:dxf>
              <numFmt numFmtId="195" formatCode="[$RM-43E]#,##0.00"/>
            </x14:dxf>
          </x14:cfRule>
          <x14:cfRule type="expression" priority="259" id="{ACFA9507-199D-4C6F-93E9-99F987AAD963}">
            <xm:f>'FX Card'!$F$1=17</xm:f>
            <x14:dxf>
              <numFmt numFmtId="198" formatCode="\N\Z\ &quot;$&quot;\ #,##0.00"/>
            </x14:dxf>
          </x14:cfRule>
          <x14:cfRule type="expression" priority="260" id="{9FC7597E-1B81-4BA4-B7E0-E96AE0B3D64B}">
            <xm:f>'FX Card'!$F$1=16</xm:f>
            <x14:dxf>
              <numFmt numFmtId="173" formatCode="\k\r\ #,##0.00"/>
            </x14:dxf>
          </x14:cfRule>
          <x14:cfRule type="expression" priority="261" id="{626E4A78-286A-4C50-89BB-B03E2B35E1A5}">
            <xm:f>'FX Card'!$F$1=15</xm:f>
            <x14:dxf>
              <numFmt numFmtId="179" formatCode="[$₩-412]#,##0.00"/>
            </x14:dxf>
          </x14:cfRule>
          <x14:cfRule type="expression" priority="262" id="{D4418E0D-3790-40BC-9868-8F33F914D8D0}">
            <xm:f>'FX Card'!$F$1=14</xm:f>
            <x14:dxf>
              <numFmt numFmtId="178" formatCode="[$¥-411]#,##0.00"/>
            </x14:dxf>
          </x14:cfRule>
          <x14:cfRule type="expression" priority="263" id="{997C39D5-69E9-48B8-A3D2-DD410F036066}">
            <xm:f>'FX Card'!$F$1=13</xm:f>
            <x14:dxf>
              <numFmt numFmtId="206" formatCode="[$₹-445]\ #,##0.00"/>
            </x14:dxf>
          </x14:cfRule>
          <x14:cfRule type="expression" priority="264" id="{C1B9A513-DEDC-4240-A135-F29093C45F35}">
            <xm:f>'FX Card'!$F$1=12</xm:f>
            <x14:dxf>
              <numFmt numFmtId="176" formatCode="\R\p\ #,##0.00"/>
            </x14:dxf>
          </x14:cfRule>
          <x14:cfRule type="expression" priority="265" id="{CA8CC134-83B2-48C0-B6A4-C1D6EBA18C0F}">
            <xm:f>'FX Card'!$F$1=11</xm:f>
            <x14:dxf>
              <numFmt numFmtId="194" formatCode="\H\K\ &quot;$&quot;\ #,##0.00"/>
            </x14:dxf>
          </x14:cfRule>
          <x14:cfRule type="expression" priority="266" id="{E1D6F548-2657-4453-A8E0-1549069713DF}">
            <xm:f>'FX Card'!$F$1=10</xm:f>
            <x14:dxf>
              <numFmt numFmtId="175" formatCode="[$£-809]#,##0.00"/>
            </x14:dxf>
          </x14:cfRule>
          <x14:cfRule type="expression" priority="267" id="{39FA236A-61DD-4850-A967-95CFF1A720D7}">
            <xm:f>'FX Card'!$F$1=9</xm:f>
            <x14:dxf>
              <numFmt numFmtId="174" formatCode="[$€-2]\ #,##0.00"/>
            </x14:dxf>
          </x14:cfRule>
          <x14:cfRule type="expression" priority="268" id="{6C5C382C-ACF3-4696-9E52-AD9046D8721E}">
            <xm:f>'FX Card'!$F$1=8</xm:f>
            <x14:dxf>
              <numFmt numFmtId="173" formatCode="\k\r\ #,##0.00"/>
            </x14:dxf>
          </x14:cfRule>
          <x14:cfRule type="expression" priority="269" id="{E82B8587-BED1-4E26-8D18-A826B3C6BE85}">
            <xm:f>'FX Card'!$F$1=7</xm:f>
            <x14:dxf>
              <numFmt numFmtId="172" formatCode="[$¥-804]#,##0.00"/>
            </x14:dxf>
          </x14:cfRule>
          <x14:cfRule type="expression" priority="270" id="{02FF34FA-DE65-4F6A-8A0C-3DB45B8204B4}">
            <xm:f>'FX Card'!$F$1=6</xm:f>
            <x14:dxf>
              <numFmt numFmtId="171" formatCode="\F\r\ #,##0.00"/>
            </x14:dxf>
          </x14:cfRule>
          <x14:cfRule type="expression" priority="271" id="{DBF01F36-2193-4A16-91D3-343221E93BE7}">
            <xm:f>'FX Card'!$F$1=5</xm:f>
            <x14:dxf>
              <numFmt numFmtId="170" formatCode="\C\A\ &quot;$&quot;\ #,##0.00"/>
            </x14:dxf>
          </x14:cfRule>
          <x14:cfRule type="expression" priority="272" id="{ADB58D31-102F-4A59-9376-DDB6F52D11A9}">
            <xm:f>'FX Card'!$F$1=4</xm:f>
            <x14:dxf>
              <numFmt numFmtId="192" formatCode="[$R$-416]\ #,##0.00"/>
            </x14:dxf>
          </x14:cfRule>
          <x14:cfRule type="expression" priority="273" id="{741498C8-CECD-42AE-A2AA-7D25FA006936}">
            <xm:f>'FX Card'!$F$1=3</xm:f>
            <x14:dxf>
              <numFmt numFmtId="169" formatCode="\A\U\ &quot;$&quot;\ #,##0.00"/>
            </x14:dxf>
          </x14:cfRule>
          <x14:cfRule type="expression" priority="274" id="{AAEDAD73-BADE-48A9-AA5A-F319682881F3}">
            <xm:f>'FX Card'!$F$1=2</xm:f>
            <x14:dxf>
              <numFmt numFmtId="182" formatCode="\A\R\ &quot;$&quot;#,##0.00"/>
            </x14:dxf>
          </x14:cfRule>
          <x14:cfRule type="expression" priority="275" id="{E0DFA6B9-2099-42C7-99F6-408DCB057B71}">
            <xm:f>'FX Card'!$F$1=1</xm:f>
            <x14:dxf>
              <numFmt numFmtId="166" formatCode="&quot;$&quot;#,##0.00"/>
            </x14:dxf>
          </x14:cfRule>
          <xm:sqref>AS509:AW509</xm:sqref>
        </x14:conditionalFormatting>
        <x14:conditionalFormatting xmlns:xm="http://schemas.microsoft.com/office/excel/2006/main">
          <x14:cfRule type="expression" priority="176" id="{C31CBAED-D79F-4648-88D1-962AA96E2FB3}">
            <xm:f>'FX Card'!$F$1=25</xm:f>
            <x14:dxf>
              <numFmt numFmtId="183" formatCode="\R\ #,##0.00"/>
            </x14:dxf>
          </x14:cfRule>
          <x14:cfRule type="expression" priority="177" id="{599676A8-0557-4058-98B2-AFA9B8DBEE69}">
            <xm:f>'FX Card'!$F$1=24</xm:f>
            <x14:dxf>
              <numFmt numFmtId="180" formatCode="\T\W\ &quot;$&quot;\ #,##0.00"/>
            </x14:dxf>
          </x14:cfRule>
          <x14:cfRule type="expression" priority="178" id="{6C0DD657-64B8-4295-8112-83AFCD23659D}">
            <xm:f>'FX Card'!$F$1=23</xm:f>
            <x14:dxf>
              <numFmt numFmtId="199" formatCode="#,##0.00\ [$₺-41F]"/>
            </x14:dxf>
          </x14:cfRule>
          <x14:cfRule type="expression" priority="179" id="{31BA4B21-43AC-461E-9320-2CEDD4893CA8}">
            <xm:f>'FX Card'!$F$1=22</xm:f>
            <x14:dxf>
              <numFmt numFmtId="173" formatCode="\k\r\ #,##0.00"/>
            </x14:dxf>
          </x14:cfRule>
          <x14:cfRule type="expression" priority="180" id="{456559B6-C39B-4502-9A80-BDE06056D8A5}">
            <xm:f>'FX Card'!$F$1=21</xm:f>
            <x14:dxf>
              <numFmt numFmtId="197" formatCode="\﷼\ #,##0.000"/>
            </x14:dxf>
          </x14:cfRule>
          <x14:cfRule type="expression" priority="181" id="{C0DD39B3-07D2-400B-8D4F-177EF85FA3E2}">
            <xm:f>'FX Card'!$F$1=20</xm:f>
            <x14:dxf>
              <numFmt numFmtId="181" formatCode="\р\у\б\ #,##0.00"/>
            </x14:dxf>
          </x14:cfRule>
          <x14:cfRule type="expression" priority="182" id="{AE10F784-951C-4BC3-911F-1532979DB9F1}">
            <xm:f>'FX Card'!$F$1=19</xm:f>
            <x14:dxf>
              <numFmt numFmtId="196" formatCode="\M\X\ &quot;$&quot;\ #,##0.00"/>
            </x14:dxf>
          </x14:cfRule>
          <x14:cfRule type="expression" priority="183" id="{11645DF1-D497-4606-BF4D-AC1A0DE9964B}">
            <xm:f>'FX Card'!$F$1=18</xm:f>
            <x14:dxf>
              <numFmt numFmtId="195" formatCode="[$RM-43E]#,##0.00"/>
            </x14:dxf>
          </x14:cfRule>
          <x14:cfRule type="expression" priority="184" id="{9BBA2A8A-FAA7-4F8A-9CF6-FA0A00364563}">
            <xm:f>'FX Card'!$F$1=17</xm:f>
            <x14:dxf>
              <numFmt numFmtId="198" formatCode="\N\Z\ &quot;$&quot;\ #,##0.00"/>
            </x14:dxf>
          </x14:cfRule>
          <x14:cfRule type="expression" priority="185" id="{EAE80AC7-6403-4D0E-AB47-40BB47797045}">
            <xm:f>'FX Card'!$F$1=16</xm:f>
            <x14:dxf>
              <numFmt numFmtId="173" formatCode="\k\r\ #,##0.00"/>
            </x14:dxf>
          </x14:cfRule>
          <x14:cfRule type="expression" priority="186" id="{2778C7DA-CFDC-4C58-82E0-BED808479F62}">
            <xm:f>'FX Card'!$F$1=15</xm:f>
            <x14:dxf>
              <numFmt numFmtId="179" formatCode="[$₩-412]#,##0.00"/>
            </x14:dxf>
          </x14:cfRule>
          <x14:cfRule type="expression" priority="187" id="{5D0D8499-CCB4-4590-902A-1C4FAF1BE9E3}">
            <xm:f>'FX Card'!$F$1=14</xm:f>
            <x14:dxf>
              <numFmt numFmtId="178" formatCode="[$¥-411]#,##0.00"/>
            </x14:dxf>
          </x14:cfRule>
          <x14:cfRule type="expression" priority="188" id="{54B3F867-6CF1-41CB-A51D-A754C5366417}">
            <xm:f>'FX Card'!$F$1=13</xm:f>
            <x14:dxf>
              <numFmt numFmtId="206" formatCode="[$₹-445]\ #,##0.00"/>
            </x14:dxf>
          </x14:cfRule>
          <x14:cfRule type="expression" priority="189" id="{10068D6C-D7F5-4F3D-BE3F-6C471C18A2CD}">
            <xm:f>'FX Card'!$F$1=12</xm:f>
            <x14:dxf>
              <numFmt numFmtId="176" formatCode="\R\p\ #,##0.00"/>
            </x14:dxf>
          </x14:cfRule>
          <x14:cfRule type="expression" priority="190" id="{00B9BB5C-8FE4-49F7-89F6-5F97D01DBDFC}">
            <xm:f>'FX Card'!$F$1=11</xm:f>
            <x14:dxf>
              <numFmt numFmtId="194" formatCode="\H\K\ &quot;$&quot;\ #,##0.00"/>
            </x14:dxf>
          </x14:cfRule>
          <x14:cfRule type="expression" priority="191" id="{D5D60586-1CF7-43ED-A239-EB871E713CAF}">
            <xm:f>'FX Card'!$F$1=10</xm:f>
            <x14:dxf>
              <numFmt numFmtId="175" formatCode="[$£-809]#,##0.00"/>
            </x14:dxf>
          </x14:cfRule>
          <x14:cfRule type="expression" priority="192" id="{ECA987AE-5A78-45C0-87FE-F9494E7223A4}">
            <xm:f>'FX Card'!$F$1=9</xm:f>
            <x14:dxf>
              <numFmt numFmtId="174" formatCode="[$€-2]\ #,##0.00"/>
            </x14:dxf>
          </x14:cfRule>
          <x14:cfRule type="expression" priority="193" id="{D91BA6A5-9A16-460F-8E6E-F7A89BEB5CCD}">
            <xm:f>'FX Card'!$F$1=8</xm:f>
            <x14:dxf>
              <numFmt numFmtId="173" formatCode="\k\r\ #,##0.00"/>
            </x14:dxf>
          </x14:cfRule>
          <x14:cfRule type="expression" priority="194" id="{265F1FF3-CEB4-448D-8B2F-B5D05149272F}">
            <xm:f>'FX Card'!$F$1=7</xm:f>
            <x14:dxf>
              <numFmt numFmtId="172" formatCode="[$¥-804]#,##0.00"/>
            </x14:dxf>
          </x14:cfRule>
          <x14:cfRule type="expression" priority="195" id="{A031B261-C031-4607-9BA7-8EE9C3596311}">
            <xm:f>'FX Card'!$F$1=6</xm:f>
            <x14:dxf>
              <numFmt numFmtId="171" formatCode="\F\r\ #,##0.00"/>
            </x14:dxf>
          </x14:cfRule>
          <x14:cfRule type="expression" priority="196" id="{A2F9D169-5807-436F-833B-51832BDDF43E}">
            <xm:f>'FX Card'!$F$1=5</xm:f>
            <x14:dxf>
              <numFmt numFmtId="170" formatCode="\C\A\ &quot;$&quot;\ #,##0.00"/>
            </x14:dxf>
          </x14:cfRule>
          <x14:cfRule type="expression" priority="197" id="{9BE6A421-65CE-4CAB-958F-8E6D0AF68012}">
            <xm:f>'FX Card'!$F$1=4</xm:f>
            <x14:dxf>
              <numFmt numFmtId="192" formatCode="[$R$-416]\ #,##0.00"/>
            </x14:dxf>
          </x14:cfRule>
          <x14:cfRule type="expression" priority="198" id="{93633E68-64EC-4FFB-8CCE-A06C74621D6A}">
            <xm:f>'FX Card'!$F$1=3</xm:f>
            <x14:dxf>
              <numFmt numFmtId="169" formatCode="\A\U\ &quot;$&quot;\ #,##0.00"/>
            </x14:dxf>
          </x14:cfRule>
          <x14:cfRule type="expression" priority="199" id="{928ADEF3-9DE2-4C05-92D8-6862387A515A}">
            <xm:f>'FX Card'!$F$1=2</xm:f>
            <x14:dxf>
              <numFmt numFmtId="182" formatCode="\A\R\ &quot;$&quot;#,##0.00"/>
            </x14:dxf>
          </x14:cfRule>
          <x14:cfRule type="expression" priority="200" id="{84E1515F-1408-4999-BB1B-9ED50D2E9FAD}">
            <xm:f>'FX Card'!$F$1=1</xm:f>
            <x14:dxf>
              <numFmt numFmtId="166" formatCode="&quot;$&quot;#,##0.00"/>
            </x14:dxf>
          </x14:cfRule>
          <xm:sqref>AX507</xm:sqref>
        </x14:conditionalFormatting>
        <x14:conditionalFormatting xmlns:xm="http://schemas.microsoft.com/office/excel/2006/main">
          <x14:cfRule type="expression" priority="151" id="{F538A728-7E66-4960-AF2B-CD8B395B357B}">
            <xm:f>'FX Card'!$F$1=25</xm:f>
            <x14:dxf>
              <numFmt numFmtId="183" formatCode="\R\ #,##0.00"/>
            </x14:dxf>
          </x14:cfRule>
          <x14:cfRule type="expression" priority="152" id="{1AC55C6F-099A-4296-8C7F-C0EC1BFE212F}">
            <xm:f>'FX Card'!$F$1=24</xm:f>
            <x14:dxf>
              <numFmt numFmtId="180" formatCode="\T\W\ &quot;$&quot;\ #,##0.00"/>
            </x14:dxf>
          </x14:cfRule>
          <x14:cfRule type="expression" priority="153" id="{0CE5C4DF-70B8-4CA8-9889-5FD65617D0B0}">
            <xm:f>'FX Card'!$F$1=23</xm:f>
            <x14:dxf>
              <numFmt numFmtId="199" formatCode="#,##0.00\ [$₺-41F]"/>
            </x14:dxf>
          </x14:cfRule>
          <x14:cfRule type="expression" priority="154" id="{73E898F1-7F51-46A8-9824-5212D1664EF7}">
            <xm:f>'FX Card'!$F$1=22</xm:f>
            <x14:dxf>
              <numFmt numFmtId="173" formatCode="\k\r\ #,##0.00"/>
            </x14:dxf>
          </x14:cfRule>
          <x14:cfRule type="expression" priority="155" id="{79C7CCD3-4274-4E9E-A142-3AAD0BE3656A}">
            <xm:f>'FX Card'!$F$1=21</xm:f>
            <x14:dxf>
              <numFmt numFmtId="197" formatCode="\﷼\ #,##0.000"/>
            </x14:dxf>
          </x14:cfRule>
          <x14:cfRule type="expression" priority="156" id="{C223A2EF-CC21-4518-B68A-0BDF43245C5C}">
            <xm:f>'FX Card'!$F$1=20</xm:f>
            <x14:dxf>
              <numFmt numFmtId="181" formatCode="\р\у\б\ #,##0.00"/>
            </x14:dxf>
          </x14:cfRule>
          <x14:cfRule type="expression" priority="157" id="{5F2D4466-96CA-40A0-AF51-9CD216DF1752}">
            <xm:f>'FX Card'!$F$1=19</xm:f>
            <x14:dxf>
              <numFmt numFmtId="196" formatCode="\M\X\ &quot;$&quot;\ #,##0.00"/>
            </x14:dxf>
          </x14:cfRule>
          <x14:cfRule type="expression" priority="158" id="{38418CC9-1F13-4835-9D86-30050CE06916}">
            <xm:f>'FX Card'!$F$1=18</xm:f>
            <x14:dxf>
              <numFmt numFmtId="195" formatCode="[$RM-43E]#,##0.00"/>
            </x14:dxf>
          </x14:cfRule>
          <x14:cfRule type="expression" priority="159" id="{7FC21DED-DE86-40C6-9B67-8E21FB6ED409}">
            <xm:f>'FX Card'!$F$1=17</xm:f>
            <x14:dxf>
              <numFmt numFmtId="198" formatCode="\N\Z\ &quot;$&quot;\ #,##0.00"/>
            </x14:dxf>
          </x14:cfRule>
          <x14:cfRule type="expression" priority="160" id="{712E6C1C-302C-45F4-BDA0-348A6962540D}">
            <xm:f>'FX Card'!$F$1=16</xm:f>
            <x14:dxf>
              <numFmt numFmtId="173" formatCode="\k\r\ #,##0.00"/>
            </x14:dxf>
          </x14:cfRule>
          <x14:cfRule type="expression" priority="161" id="{38DFEF50-B2DE-4EE5-9D50-47D9148930EA}">
            <xm:f>'FX Card'!$F$1=15</xm:f>
            <x14:dxf>
              <numFmt numFmtId="179" formatCode="[$₩-412]#,##0.00"/>
            </x14:dxf>
          </x14:cfRule>
          <x14:cfRule type="expression" priority="162" id="{B17C1C68-EAE0-4671-A93D-19FF8518A1F5}">
            <xm:f>'FX Card'!$F$1=14</xm:f>
            <x14:dxf>
              <numFmt numFmtId="178" formatCode="[$¥-411]#,##0.00"/>
            </x14:dxf>
          </x14:cfRule>
          <x14:cfRule type="expression" priority="163" id="{639B1FEA-5B27-4EBE-8DC6-3509DC76368E}">
            <xm:f>'FX Card'!$F$1=13</xm:f>
            <x14:dxf>
              <numFmt numFmtId="206" formatCode="[$₹-445]\ #,##0.00"/>
            </x14:dxf>
          </x14:cfRule>
          <x14:cfRule type="expression" priority="164" id="{82FAA737-65B2-430F-ACB8-476F81B7AFF6}">
            <xm:f>'FX Card'!$F$1=12</xm:f>
            <x14:dxf>
              <numFmt numFmtId="176" formatCode="\R\p\ #,##0.00"/>
            </x14:dxf>
          </x14:cfRule>
          <x14:cfRule type="expression" priority="165" id="{CD337AF9-403D-4030-8C4D-2173850B75EF}">
            <xm:f>'FX Card'!$F$1=11</xm:f>
            <x14:dxf>
              <numFmt numFmtId="194" formatCode="\H\K\ &quot;$&quot;\ #,##0.00"/>
            </x14:dxf>
          </x14:cfRule>
          <x14:cfRule type="expression" priority="166" id="{494AA8B3-1749-4FD8-BB7D-0497872A9C28}">
            <xm:f>'FX Card'!$F$1=10</xm:f>
            <x14:dxf>
              <numFmt numFmtId="175" formatCode="[$£-809]#,##0.00"/>
            </x14:dxf>
          </x14:cfRule>
          <x14:cfRule type="expression" priority="167" id="{9DC597DF-0EC6-4A96-A674-F4F7743AB5B1}">
            <xm:f>'FX Card'!$F$1=9</xm:f>
            <x14:dxf>
              <numFmt numFmtId="174" formatCode="[$€-2]\ #,##0.00"/>
            </x14:dxf>
          </x14:cfRule>
          <x14:cfRule type="expression" priority="168" id="{AAF7EE9B-99F5-4DEF-A072-3CBBBE0F1E75}">
            <xm:f>'FX Card'!$F$1=8</xm:f>
            <x14:dxf>
              <numFmt numFmtId="173" formatCode="\k\r\ #,##0.00"/>
            </x14:dxf>
          </x14:cfRule>
          <x14:cfRule type="expression" priority="169" id="{D754D91F-D9EB-4E26-8547-91C216CB7D93}">
            <xm:f>'FX Card'!$F$1=7</xm:f>
            <x14:dxf>
              <numFmt numFmtId="172" formatCode="[$¥-804]#,##0.00"/>
            </x14:dxf>
          </x14:cfRule>
          <x14:cfRule type="expression" priority="170" id="{3290F669-9EDB-47BA-9D46-98BE5917E632}">
            <xm:f>'FX Card'!$F$1=6</xm:f>
            <x14:dxf>
              <numFmt numFmtId="171" formatCode="\F\r\ #,##0.00"/>
            </x14:dxf>
          </x14:cfRule>
          <x14:cfRule type="expression" priority="171" id="{E6120F26-FFAB-422A-A0C3-AEC5DCB182FE}">
            <xm:f>'FX Card'!$F$1=5</xm:f>
            <x14:dxf>
              <numFmt numFmtId="170" formatCode="\C\A\ &quot;$&quot;\ #,##0.00"/>
            </x14:dxf>
          </x14:cfRule>
          <x14:cfRule type="expression" priority="172" id="{231A8F36-470F-4DCF-A0FD-35454ED22F10}">
            <xm:f>'FX Card'!$F$1=4</xm:f>
            <x14:dxf>
              <numFmt numFmtId="192" formatCode="[$R$-416]\ #,##0.00"/>
            </x14:dxf>
          </x14:cfRule>
          <x14:cfRule type="expression" priority="173" id="{C382979C-B1CA-473C-8E26-C7DADE8BA0D6}">
            <xm:f>'FX Card'!$F$1=3</xm:f>
            <x14:dxf>
              <numFmt numFmtId="169" formatCode="\A\U\ &quot;$&quot;\ #,##0.00"/>
            </x14:dxf>
          </x14:cfRule>
          <x14:cfRule type="expression" priority="174" id="{2351E526-89B2-4C07-8F71-431AD89ADE42}">
            <xm:f>'FX Card'!$F$1=2</xm:f>
            <x14:dxf>
              <numFmt numFmtId="182" formatCode="\A\R\ &quot;$&quot;#,##0.00"/>
            </x14:dxf>
          </x14:cfRule>
          <x14:cfRule type="expression" priority="175" id="{07F21E11-237F-4C3D-BCC9-D6CAB26092DE}">
            <xm:f>'FX Card'!$F$1=1</xm:f>
            <x14:dxf>
              <numFmt numFmtId="166" formatCode="&quot;$&quot;#,##0.00"/>
            </x14:dxf>
          </x14:cfRule>
          <xm:sqref>AQ510</xm:sqref>
        </x14:conditionalFormatting>
        <x14:conditionalFormatting xmlns:xm="http://schemas.microsoft.com/office/excel/2006/main">
          <x14:cfRule type="expression" priority="126" id="{B1DCC985-DB1A-487A-BC1A-2C5E29B9F325}">
            <xm:f>'FX Card'!$F$1=25</xm:f>
            <x14:dxf>
              <numFmt numFmtId="183" formatCode="\R\ #,##0.00"/>
            </x14:dxf>
          </x14:cfRule>
          <x14:cfRule type="expression" priority="127" id="{C8731A6A-6F91-46D5-BCAB-9634B46D8905}">
            <xm:f>'FX Card'!$F$1=24</xm:f>
            <x14:dxf>
              <numFmt numFmtId="180" formatCode="\T\W\ &quot;$&quot;\ #,##0.00"/>
            </x14:dxf>
          </x14:cfRule>
          <x14:cfRule type="expression" priority="128" id="{D9EB32BA-9166-4A38-B4AF-FF5D95BB7307}">
            <xm:f>'FX Card'!$F$1=23</xm:f>
            <x14:dxf>
              <numFmt numFmtId="199" formatCode="#,##0.00\ [$₺-41F]"/>
            </x14:dxf>
          </x14:cfRule>
          <x14:cfRule type="expression" priority="129" id="{171616E7-FF06-4624-9DDC-91392ADBCC3F}">
            <xm:f>'FX Card'!$F$1=22</xm:f>
            <x14:dxf>
              <numFmt numFmtId="173" formatCode="\k\r\ #,##0.00"/>
            </x14:dxf>
          </x14:cfRule>
          <x14:cfRule type="expression" priority="130" id="{F439BEDC-D22D-4F13-AA45-FEA69282F7BD}">
            <xm:f>'FX Card'!$F$1=21</xm:f>
            <x14:dxf>
              <numFmt numFmtId="197" formatCode="\﷼\ #,##0.000"/>
            </x14:dxf>
          </x14:cfRule>
          <x14:cfRule type="expression" priority="131" id="{B76E8535-A26C-44BD-AF9E-541E67A17F71}">
            <xm:f>'FX Card'!$F$1=20</xm:f>
            <x14:dxf>
              <numFmt numFmtId="181" formatCode="\р\у\б\ #,##0.00"/>
            </x14:dxf>
          </x14:cfRule>
          <x14:cfRule type="expression" priority="132" id="{C778CF23-BFA7-4020-9B0C-826E8C0C8D5F}">
            <xm:f>'FX Card'!$F$1=19</xm:f>
            <x14:dxf>
              <numFmt numFmtId="196" formatCode="\M\X\ &quot;$&quot;\ #,##0.00"/>
            </x14:dxf>
          </x14:cfRule>
          <x14:cfRule type="expression" priority="133" id="{05C97D35-8B85-4A7E-AF30-CE8235A3C996}">
            <xm:f>'FX Card'!$F$1=18</xm:f>
            <x14:dxf>
              <numFmt numFmtId="195" formatCode="[$RM-43E]#,##0.00"/>
            </x14:dxf>
          </x14:cfRule>
          <x14:cfRule type="expression" priority="134" id="{19FFDBCA-9EFE-4190-B6C6-6F7A7397D0C1}">
            <xm:f>'FX Card'!$F$1=17</xm:f>
            <x14:dxf>
              <numFmt numFmtId="198" formatCode="\N\Z\ &quot;$&quot;\ #,##0.00"/>
            </x14:dxf>
          </x14:cfRule>
          <x14:cfRule type="expression" priority="135" id="{1B6D9F2C-CD0E-4246-9CE4-E5E7B66719D4}">
            <xm:f>'FX Card'!$F$1=16</xm:f>
            <x14:dxf>
              <numFmt numFmtId="173" formatCode="\k\r\ #,##0.00"/>
            </x14:dxf>
          </x14:cfRule>
          <x14:cfRule type="expression" priority="136" id="{FBF3104F-E31B-473C-9664-BF9FA09DE95A}">
            <xm:f>'FX Card'!$F$1=15</xm:f>
            <x14:dxf>
              <numFmt numFmtId="179" formatCode="[$₩-412]#,##0.00"/>
            </x14:dxf>
          </x14:cfRule>
          <x14:cfRule type="expression" priority="137" id="{86D9079F-A9EA-4843-94F0-D417A0E27988}">
            <xm:f>'FX Card'!$F$1=14</xm:f>
            <x14:dxf>
              <numFmt numFmtId="178" formatCode="[$¥-411]#,##0.00"/>
            </x14:dxf>
          </x14:cfRule>
          <x14:cfRule type="expression" priority="138" id="{A10E748E-8B5D-475E-B517-45D07714E212}">
            <xm:f>'FX Card'!$F$1=13</xm:f>
            <x14:dxf>
              <numFmt numFmtId="206" formatCode="[$₹-445]\ #,##0.00"/>
            </x14:dxf>
          </x14:cfRule>
          <x14:cfRule type="expression" priority="139" id="{9684C66C-2406-4C92-8ECC-BF8787764A7B}">
            <xm:f>'FX Card'!$F$1=12</xm:f>
            <x14:dxf>
              <numFmt numFmtId="176" formatCode="\R\p\ #,##0.00"/>
            </x14:dxf>
          </x14:cfRule>
          <x14:cfRule type="expression" priority="140" id="{74EF7D82-06F1-45B7-A905-EC1D6D00A148}">
            <xm:f>'FX Card'!$F$1=11</xm:f>
            <x14:dxf>
              <numFmt numFmtId="194" formatCode="\H\K\ &quot;$&quot;\ #,##0.00"/>
            </x14:dxf>
          </x14:cfRule>
          <x14:cfRule type="expression" priority="141" id="{37DE3DF8-9CBB-4E6F-A2BB-258A82FF82D4}">
            <xm:f>'FX Card'!$F$1=10</xm:f>
            <x14:dxf>
              <numFmt numFmtId="175" formatCode="[$£-809]#,##0.00"/>
            </x14:dxf>
          </x14:cfRule>
          <x14:cfRule type="expression" priority="142" id="{B9D4BA02-AF0C-4878-B406-3CD5948F2464}">
            <xm:f>'FX Card'!$F$1=9</xm:f>
            <x14:dxf>
              <numFmt numFmtId="174" formatCode="[$€-2]\ #,##0.00"/>
            </x14:dxf>
          </x14:cfRule>
          <x14:cfRule type="expression" priority="143" id="{113CED3C-BF00-458F-8D82-123F42DBB56C}">
            <xm:f>'FX Card'!$F$1=8</xm:f>
            <x14:dxf>
              <numFmt numFmtId="173" formatCode="\k\r\ #,##0.00"/>
            </x14:dxf>
          </x14:cfRule>
          <x14:cfRule type="expression" priority="144" id="{982D2214-32A0-4527-926C-F1862CE7FC26}">
            <xm:f>'FX Card'!$F$1=7</xm:f>
            <x14:dxf>
              <numFmt numFmtId="172" formatCode="[$¥-804]#,##0.00"/>
            </x14:dxf>
          </x14:cfRule>
          <x14:cfRule type="expression" priority="145" id="{32650183-4A7F-4BD5-BAE0-81D30B353D44}">
            <xm:f>'FX Card'!$F$1=6</xm:f>
            <x14:dxf>
              <numFmt numFmtId="171" formatCode="\F\r\ #,##0.00"/>
            </x14:dxf>
          </x14:cfRule>
          <x14:cfRule type="expression" priority="146" id="{68156BED-D4C9-4D6C-934E-E142A1D41043}">
            <xm:f>'FX Card'!$F$1=5</xm:f>
            <x14:dxf>
              <numFmt numFmtId="170" formatCode="\C\A\ &quot;$&quot;\ #,##0.00"/>
            </x14:dxf>
          </x14:cfRule>
          <x14:cfRule type="expression" priority="147" id="{A472A6D9-7875-4390-A185-B142116DA08F}">
            <xm:f>'FX Card'!$F$1=4</xm:f>
            <x14:dxf>
              <numFmt numFmtId="192" formatCode="[$R$-416]\ #,##0.00"/>
            </x14:dxf>
          </x14:cfRule>
          <x14:cfRule type="expression" priority="148" id="{9D8C6B7C-0474-4130-88E1-36CBB176A3BF}">
            <xm:f>'FX Card'!$F$1=3</xm:f>
            <x14:dxf>
              <numFmt numFmtId="169" formatCode="\A\U\ &quot;$&quot;\ #,##0.00"/>
            </x14:dxf>
          </x14:cfRule>
          <x14:cfRule type="expression" priority="149" id="{81CBCDD9-61EC-4C7E-AE61-B44B15E972EA}">
            <xm:f>'FX Card'!$F$1=2</xm:f>
            <x14:dxf>
              <numFmt numFmtId="182" formatCode="\A\R\ &quot;$&quot;#,##0.00"/>
            </x14:dxf>
          </x14:cfRule>
          <x14:cfRule type="expression" priority="150" id="{476DEA51-E606-47F0-A5D7-DEF28C2CF151}">
            <xm:f>'FX Card'!$F$1=1</xm:f>
            <x14:dxf>
              <numFmt numFmtId="166" formatCode="&quot;$&quot;#,##0.00"/>
            </x14:dxf>
          </x14:cfRule>
          <xm:sqref>AS657:BA658</xm:sqref>
        </x14:conditionalFormatting>
        <x14:conditionalFormatting xmlns:xm="http://schemas.microsoft.com/office/excel/2006/main">
          <x14:cfRule type="expression" priority="101" id="{018923B1-812E-4604-92AA-3923DE267681}">
            <xm:f>'FX Card'!$F$1=25</xm:f>
            <x14:dxf>
              <numFmt numFmtId="183" formatCode="\R\ #,##0.00"/>
            </x14:dxf>
          </x14:cfRule>
          <x14:cfRule type="expression" priority="102" id="{E64425FD-231C-4FED-8DDA-9C5D6750A7DA}">
            <xm:f>'FX Card'!$F$1=24</xm:f>
            <x14:dxf>
              <numFmt numFmtId="180" formatCode="\T\W\ &quot;$&quot;\ #,##0.00"/>
            </x14:dxf>
          </x14:cfRule>
          <x14:cfRule type="expression" priority="103" id="{846BCD37-132B-4E6D-94BE-9B8806695F0F}">
            <xm:f>'FX Card'!$F$1=23</xm:f>
            <x14:dxf>
              <numFmt numFmtId="199" formatCode="#,##0.00\ [$₺-41F]"/>
            </x14:dxf>
          </x14:cfRule>
          <x14:cfRule type="expression" priority="104" id="{66357C60-6A77-435D-B2F9-3E9C482089CC}">
            <xm:f>'FX Card'!$F$1=22</xm:f>
            <x14:dxf>
              <numFmt numFmtId="173" formatCode="\k\r\ #,##0.00"/>
            </x14:dxf>
          </x14:cfRule>
          <x14:cfRule type="expression" priority="105" id="{B05AC362-4347-4A81-BCC9-6641F20F26A0}">
            <xm:f>'FX Card'!$F$1=21</xm:f>
            <x14:dxf>
              <numFmt numFmtId="197" formatCode="\﷼\ #,##0.000"/>
            </x14:dxf>
          </x14:cfRule>
          <x14:cfRule type="expression" priority="106" id="{01FAD434-6286-407F-A983-4D6F573C2591}">
            <xm:f>'FX Card'!$F$1=20</xm:f>
            <x14:dxf>
              <numFmt numFmtId="181" formatCode="\р\у\б\ #,##0.00"/>
            </x14:dxf>
          </x14:cfRule>
          <x14:cfRule type="expression" priority="107" id="{A6F43676-2552-48FE-BC70-22957483AC4E}">
            <xm:f>'FX Card'!$F$1=19</xm:f>
            <x14:dxf>
              <numFmt numFmtId="196" formatCode="\M\X\ &quot;$&quot;\ #,##0.00"/>
            </x14:dxf>
          </x14:cfRule>
          <x14:cfRule type="expression" priority="108" id="{20340B8A-3899-4E75-9FAD-C42A87AE2E51}">
            <xm:f>'FX Card'!$F$1=18</xm:f>
            <x14:dxf>
              <numFmt numFmtId="195" formatCode="[$RM-43E]#,##0.00"/>
            </x14:dxf>
          </x14:cfRule>
          <x14:cfRule type="expression" priority="109" id="{3E110879-5F8E-42B0-B70A-CFD7DCABEFED}">
            <xm:f>'FX Card'!$F$1=17</xm:f>
            <x14:dxf>
              <numFmt numFmtId="198" formatCode="\N\Z\ &quot;$&quot;\ #,##0.00"/>
            </x14:dxf>
          </x14:cfRule>
          <x14:cfRule type="expression" priority="110" id="{CF47A710-1489-413B-ABE9-5C00003FB031}">
            <xm:f>'FX Card'!$F$1=16</xm:f>
            <x14:dxf>
              <numFmt numFmtId="173" formatCode="\k\r\ #,##0.00"/>
            </x14:dxf>
          </x14:cfRule>
          <x14:cfRule type="expression" priority="111" id="{BFCBFC72-5B82-4E07-A165-6D628C3C4219}">
            <xm:f>'FX Card'!$F$1=15</xm:f>
            <x14:dxf>
              <numFmt numFmtId="179" formatCode="[$₩-412]#,##0.00"/>
            </x14:dxf>
          </x14:cfRule>
          <x14:cfRule type="expression" priority="112" id="{012F17A6-0E25-4FD8-AB61-6F89FFCA477E}">
            <xm:f>'FX Card'!$F$1=14</xm:f>
            <x14:dxf>
              <numFmt numFmtId="178" formatCode="[$¥-411]#,##0.00"/>
            </x14:dxf>
          </x14:cfRule>
          <x14:cfRule type="expression" priority="113" id="{62CC01BB-2D3F-43CB-B871-BF258570A5AD}">
            <xm:f>'FX Card'!$F$1=13</xm:f>
            <x14:dxf>
              <numFmt numFmtId="206" formatCode="[$₹-445]\ #,##0.00"/>
            </x14:dxf>
          </x14:cfRule>
          <x14:cfRule type="expression" priority="114" id="{C4C080A3-53CA-41E3-8586-102155B17046}">
            <xm:f>'FX Card'!$F$1=12</xm:f>
            <x14:dxf>
              <numFmt numFmtId="176" formatCode="\R\p\ #,##0.00"/>
            </x14:dxf>
          </x14:cfRule>
          <x14:cfRule type="expression" priority="115" id="{A13804A4-1F87-4606-A68D-255539D6B92A}">
            <xm:f>'FX Card'!$F$1=11</xm:f>
            <x14:dxf>
              <numFmt numFmtId="194" formatCode="\H\K\ &quot;$&quot;\ #,##0.00"/>
            </x14:dxf>
          </x14:cfRule>
          <x14:cfRule type="expression" priority="116" id="{088AD2A3-36F2-4A03-B678-0E176A9211F7}">
            <xm:f>'FX Card'!$F$1=10</xm:f>
            <x14:dxf>
              <numFmt numFmtId="175" formatCode="[$£-809]#,##0.00"/>
            </x14:dxf>
          </x14:cfRule>
          <x14:cfRule type="expression" priority="117" id="{A8DE0B11-B595-4DA3-A7AD-3F5AD215634B}">
            <xm:f>'FX Card'!$F$1=9</xm:f>
            <x14:dxf>
              <numFmt numFmtId="174" formatCode="[$€-2]\ #,##0.00"/>
            </x14:dxf>
          </x14:cfRule>
          <x14:cfRule type="expression" priority="118" id="{B7E9AEA7-C56B-4997-A5DE-686245D0D22E}">
            <xm:f>'FX Card'!$F$1=8</xm:f>
            <x14:dxf>
              <numFmt numFmtId="173" formatCode="\k\r\ #,##0.00"/>
            </x14:dxf>
          </x14:cfRule>
          <x14:cfRule type="expression" priority="119" id="{99CF2BB0-AE15-46C2-88D6-D2118DB924E0}">
            <xm:f>'FX Card'!$F$1=7</xm:f>
            <x14:dxf>
              <numFmt numFmtId="172" formatCode="[$¥-804]#,##0.00"/>
            </x14:dxf>
          </x14:cfRule>
          <x14:cfRule type="expression" priority="120" id="{BA86BC87-715E-438E-9DE4-57E8F2573D93}">
            <xm:f>'FX Card'!$F$1=6</xm:f>
            <x14:dxf>
              <numFmt numFmtId="171" formatCode="\F\r\ #,##0.00"/>
            </x14:dxf>
          </x14:cfRule>
          <x14:cfRule type="expression" priority="121" id="{D81F0F00-59D0-4125-89CA-FC868F0C3615}">
            <xm:f>'FX Card'!$F$1=5</xm:f>
            <x14:dxf>
              <numFmt numFmtId="170" formatCode="\C\A\ &quot;$&quot;\ #,##0.00"/>
            </x14:dxf>
          </x14:cfRule>
          <x14:cfRule type="expression" priority="122" id="{97987054-58D6-45FB-BC22-98786A4E7A35}">
            <xm:f>'FX Card'!$F$1=4</xm:f>
            <x14:dxf>
              <numFmt numFmtId="192" formatCode="[$R$-416]\ #,##0.00"/>
            </x14:dxf>
          </x14:cfRule>
          <x14:cfRule type="expression" priority="123" id="{28F2F312-F0E1-453F-8751-E0B45EEE8E75}">
            <xm:f>'FX Card'!$F$1=3</xm:f>
            <x14:dxf>
              <numFmt numFmtId="169" formatCode="\A\U\ &quot;$&quot;\ #,##0.00"/>
            </x14:dxf>
          </x14:cfRule>
          <x14:cfRule type="expression" priority="124" id="{6A861CA9-C334-4504-B63B-33513D28E66D}">
            <xm:f>'FX Card'!$F$1=2</xm:f>
            <x14:dxf>
              <numFmt numFmtId="182" formatCode="\A\R\ &quot;$&quot;#,##0.00"/>
            </x14:dxf>
          </x14:cfRule>
          <x14:cfRule type="expression" priority="125" id="{EDD110D2-5B94-4E51-9F87-F1DC3A40519C}">
            <xm:f>'FX Card'!$F$1=1</xm:f>
            <x14:dxf>
              <numFmt numFmtId="166" formatCode="&quot;$&quot;#,##0.00"/>
            </x14:dxf>
          </x14:cfRule>
          <xm:sqref>AQ217 AQ220 AX220:BA220</xm:sqref>
        </x14:conditionalFormatting>
        <x14:conditionalFormatting xmlns:xm="http://schemas.microsoft.com/office/excel/2006/main">
          <x14:cfRule type="expression" priority="76" id="{4917AB63-B8AE-4C21-A09B-596BBE18DF44}">
            <xm:f>'FX Card'!$F$1=25</xm:f>
            <x14:dxf>
              <numFmt numFmtId="183" formatCode="\R\ #,##0.00"/>
            </x14:dxf>
          </x14:cfRule>
          <x14:cfRule type="expression" priority="77" id="{CE4F2D57-13CB-41A1-AB52-263D09C5D89A}">
            <xm:f>'FX Card'!$F$1=24</xm:f>
            <x14:dxf>
              <numFmt numFmtId="180" formatCode="\T\W\ &quot;$&quot;\ #,##0.00"/>
            </x14:dxf>
          </x14:cfRule>
          <x14:cfRule type="expression" priority="78" id="{C50B8D0D-9958-485C-895D-19E18E1B4646}">
            <xm:f>'FX Card'!$F$1=23</xm:f>
            <x14:dxf>
              <numFmt numFmtId="199" formatCode="#,##0.00\ [$₺-41F]"/>
            </x14:dxf>
          </x14:cfRule>
          <x14:cfRule type="expression" priority="79" id="{81400734-1B40-42C9-BB82-FAFDDF45AC10}">
            <xm:f>'FX Card'!$F$1=22</xm:f>
            <x14:dxf>
              <numFmt numFmtId="173" formatCode="\k\r\ #,##0.00"/>
            </x14:dxf>
          </x14:cfRule>
          <x14:cfRule type="expression" priority="80" id="{B1F35DB3-0671-4BB8-8BBA-87F9B3B039F7}">
            <xm:f>'FX Card'!$F$1=21</xm:f>
            <x14:dxf>
              <numFmt numFmtId="197" formatCode="\﷼\ #,##0.000"/>
            </x14:dxf>
          </x14:cfRule>
          <x14:cfRule type="expression" priority="81" id="{3E080FA3-D14B-482C-9D5B-31B92C9C7FFC}">
            <xm:f>'FX Card'!$F$1=20</xm:f>
            <x14:dxf>
              <numFmt numFmtId="181" formatCode="\р\у\б\ #,##0.00"/>
            </x14:dxf>
          </x14:cfRule>
          <x14:cfRule type="expression" priority="82" id="{A9E3CE4D-4E85-4F05-81CA-CCAEC3418ECD}">
            <xm:f>'FX Card'!$F$1=19</xm:f>
            <x14:dxf>
              <numFmt numFmtId="196" formatCode="\M\X\ &quot;$&quot;\ #,##0.00"/>
            </x14:dxf>
          </x14:cfRule>
          <x14:cfRule type="expression" priority="83" id="{4BFB08EC-F41B-4E23-9F30-4959473C8088}">
            <xm:f>'FX Card'!$F$1=18</xm:f>
            <x14:dxf>
              <numFmt numFmtId="195" formatCode="[$RM-43E]#,##0.00"/>
            </x14:dxf>
          </x14:cfRule>
          <x14:cfRule type="expression" priority="84" id="{4581EAE9-9E01-44E3-B1D5-350B1DAB33FE}">
            <xm:f>'FX Card'!$F$1=17</xm:f>
            <x14:dxf>
              <numFmt numFmtId="198" formatCode="\N\Z\ &quot;$&quot;\ #,##0.00"/>
            </x14:dxf>
          </x14:cfRule>
          <x14:cfRule type="expression" priority="85" id="{DA56BAFC-3223-477D-854D-BD1525E1B6CB}">
            <xm:f>'FX Card'!$F$1=16</xm:f>
            <x14:dxf>
              <numFmt numFmtId="173" formatCode="\k\r\ #,##0.00"/>
            </x14:dxf>
          </x14:cfRule>
          <x14:cfRule type="expression" priority="86" id="{C971F2F5-2C04-437D-982A-35BBF7FE284B}">
            <xm:f>'FX Card'!$F$1=15</xm:f>
            <x14:dxf>
              <numFmt numFmtId="179" formatCode="[$₩-412]#,##0.00"/>
            </x14:dxf>
          </x14:cfRule>
          <x14:cfRule type="expression" priority="87" id="{8E9D9FDF-0CD3-4F66-A9EB-BBDFDA0E968B}">
            <xm:f>'FX Card'!$F$1=14</xm:f>
            <x14:dxf>
              <numFmt numFmtId="178" formatCode="[$¥-411]#,##0.00"/>
            </x14:dxf>
          </x14:cfRule>
          <x14:cfRule type="expression" priority="88" id="{54BB87EB-033B-4194-8A93-9C4F7F2A249C}">
            <xm:f>'FX Card'!$F$1=13</xm:f>
            <x14:dxf>
              <numFmt numFmtId="206" formatCode="[$₹-445]\ #,##0.00"/>
            </x14:dxf>
          </x14:cfRule>
          <x14:cfRule type="expression" priority="89" id="{D01305B2-26A1-4535-BF05-6FC7B14FE19A}">
            <xm:f>'FX Card'!$F$1=12</xm:f>
            <x14:dxf>
              <numFmt numFmtId="176" formatCode="\R\p\ #,##0.00"/>
            </x14:dxf>
          </x14:cfRule>
          <x14:cfRule type="expression" priority="90" id="{51ACED8B-D800-4625-8B70-4CACBE3D3CF3}">
            <xm:f>'FX Card'!$F$1=11</xm:f>
            <x14:dxf>
              <numFmt numFmtId="194" formatCode="\H\K\ &quot;$&quot;\ #,##0.00"/>
            </x14:dxf>
          </x14:cfRule>
          <x14:cfRule type="expression" priority="91" id="{651930F6-BE96-4FB0-8B1E-9E621ED0E3AA}">
            <xm:f>'FX Card'!$F$1=10</xm:f>
            <x14:dxf>
              <numFmt numFmtId="175" formatCode="[$£-809]#,##0.00"/>
            </x14:dxf>
          </x14:cfRule>
          <x14:cfRule type="expression" priority="92" id="{583515FA-6AFD-4BEB-91C2-B2C04B4170F4}">
            <xm:f>'FX Card'!$F$1=9</xm:f>
            <x14:dxf>
              <numFmt numFmtId="174" formatCode="[$€-2]\ #,##0.00"/>
            </x14:dxf>
          </x14:cfRule>
          <x14:cfRule type="expression" priority="93" id="{00E9140B-6ADC-4D47-BA97-150376A94092}">
            <xm:f>'FX Card'!$F$1=8</xm:f>
            <x14:dxf>
              <numFmt numFmtId="173" formatCode="\k\r\ #,##0.00"/>
            </x14:dxf>
          </x14:cfRule>
          <x14:cfRule type="expression" priority="94" id="{5898358C-0CA3-49DC-997D-44E93EE99ED6}">
            <xm:f>'FX Card'!$F$1=7</xm:f>
            <x14:dxf>
              <numFmt numFmtId="172" formatCode="[$¥-804]#,##0.00"/>
            </x14:dxf>
          </x14:cfRule>
          <x14:cfRule type="expression" priority="95" id="{1C0D9B1E-641E-4CE9-BD8E-3A57E77A71BC}">
            <xm:f>'FX Card'!$F$1=6</xm:f>
            <x14:dxf>
              <numFmt numFmtId="171" formatCode="\F\r\ #,##0.00"/>
            </x14:dxf>
          </x14:cfRule>
          <x14:cfRule type="expression" priority="96" id="{FBEBB8F5-BC79-4359-95EF-1CED7252C868}">
            <xm:f>'FX Card'!$F$1=5</xm:f>
            <x14:dxf>
              <numFmt numFmtId="170" formatCode="\C\A\ &quot;$&quot;\ #,##0.00"/>
            </x14:dxf>
          </x14:cfRule>
          <x14:cfRule type="expression" priority="97" id="{C360F675-C7A9-4C97-8EE6-01C57DC541FB}">
            <xm:f>'FX Card'!$F$1=4</xm:f>
            <x14:dxf>
              <numFmt numFmtId="192" formatCode="[$R$-416]\ #,##0.00"/>
            </x14:dxf>
          </x14:cfRule>
          <x14:cfRule type="expression" priority="98" id="{96F3E50B-9F52-4493-B731-8E6F1A24D733}">
            <xm:f>'FX Card'!$F$1=3</xm:f>
            <x14:dxf>
              <numFmt numFmtId="169" formatCode="\A\U\ &quot;$&quot;\ #,##0.00"/>
            </x14:dxf>
          </x14:cfRule>
          <x14:cfRule type="expression" priority="99" id="{6933A0B2-5158-41FB-BA20-8575B35416D2}">
            <xm:f>'FX Card'!$F$1=2</xm:f>
            <x14:dxf>
              <numFmt numFmtId="182" formatCode="\A\R\ &quot;$&quot;#,##0.00"/>
            </x14:dxf>
          </x14:cfRule>
          <x14:cfRule type="expression" priority="100" id="{854E9FDE-E8E1-4AF6-8026-441D9B3438DD}">
            <xm:f>'FX Card'!$F$1=1</xm:f>
            <x14:dxf>
              <numFmt numFmtId="166" formatCode="&quot;$&quot;#,##0.00"/>
            </x14:dxf>
          </x14:cfRule>
          <xm:sqref>AX218:BA218 AQ218</xm:sqref>
        </x14:conditionalFormatting>
        <x14:conditionalFormatting xmlns:xm="http://schemas.microsoft.com/office/excel/2006/main">
          <x14:cfRule type="expression" priority="51" id="{A1B262CE-9A44-4907-AE34-5EFC52C9A39A}">
            <xm:f>'FX Card'!$F$1=25</xm:f>
            <x14:dxf>
              <numFmt numFmtId="183" formatCode="\R\ #,##0.00"/>
            </x14:dxf>
          </x14:cfRule>
          <x14:cfRule type="expression" priority="52" id="{D964B931-BA7D-457A-991D-1BC14C8E850F}">
            <xm:f>'FX Card'!$F$1=24</xm:f>
            <x14:dxf>
              <numFmt numFmtId="180" formatCode="\T\W\ &quot;$&quot;\ #,##0.00"/>
            </x14:dxf>
          </x14:cfRule>
          <x14:cfRule type="expression" priority="53" id="{A29936D9-9A08-45CD-8BCB-360D8DB8442A}">
            <xm:f>'FX Card'!$F$1=23</xm:f>
            <x14:dxf>
              <numFmt numFmtId="199" formatCode="#,##0.00\ [$₺-41F]"/>
            </x14:dxf>
          </x14:cfRule>
          <x14:cfRule type="expression" priority="54" id="{87B6431A-AD25-45E5-917C-9A0A0F5B03E1}">
            <xm:f>'FX Card'!$F$1=22</xm:f>
            <x14:dxf>
              <numFmt numFmtId="173" formatCode="\k\r\ #,##0.00"/>
            </x14:dxf>
          </x14:cfRule>
          <x14:cfRule type="expression" priority="55" id="{1739205A-9ABC-4947-8AD9-1B64D2070727}">
            <xm:f>'FX Card'!$F$1=21</xm:f>
            <x14:dxf>
              <numFmt numFmtId="197" formatCode="\﷼\ #,##0.000"/>
            </x14:dxf>
          </x14:cfRule>
          <x14:cfRule type="expression" priority="56" id="{060A194B-3EB5-48D8-8443-8AE7C220D6B6}">
            <xm:f>'FX Card'!$F$1=20</xm:f>
            <x14:dxf>
              <numFmt numFmtId="181" formatCode="\р\у\б\ #,##0.00"/>
            </x14:dxf>
          </x14:cfRule>
          <x14:cfRule type="expression" priority="57" id="{62ED0160-49D5-4841-9541-2A54C855ED3F}">
            <xm:f>'FX Card'!$F$1=19</xm:f>
            <x14:dxf>
              <numFmt numFmtId="196" formatCode="\M\X\ &quot;$&quot;\ #,##0.00"/>
            </x14:dxf>
          </x14:cfRule>
          <x14:cfRule type="expression" priority="58" id="{93668801-21F6-4B34-AB07-2CB146564571}">
            <xm:f>'FX Card'!$F$1=18</xm:f>
            <x14:dxf>
              <numFmt numFmtId="195" formatCode="[$RM-43E]#,##0.00"/>
            </x14:dxf>
          </x14:cfRule>
          <x14:cfRule type="expression" priority="59" id="{A61231B7-4305-4EBE-96DF-09295A633709}">
            <xm:f>'FX Card'!$F$1=17</xm:f>
            <x14:dxf>
              <numFmt numFmtId="198" formatCode="\N\Z\ &quot;$&quot;\ #,##0.00"/>
            </x14:dxf>
          </x14:cfRule>
          <x14:cfRule type="expression" priority="60" id="{A94F32C0-ABC6-4BF9-9D23-21C79044F336}">
            <xm:f>'FX Card'!$F$1=16</xm:f>
            <x14:dxf>
              <numFmt numFmtId="173" formatCode="\k\r\ #,##0.00"/>
            </x14:dxf>
          </x14:cfRule>
          <x14:cfRule type="expression" priority="61" id="{F48127C4-3E50-4BFD-AEA4-387320394A3F}">
            <xm:f>'FX Card'!$F$1=15</xm:f>
            <x14:dxf>
              <numFmt numFmtId="179" formatCode="[$₩-412]#,##0.00"/>
            </x14:dxf>
          </x14:cfRule>
          <x14:cfRule type="expression" priority="62" id="{02F6ED16-9947-4324-B41F-2BD9D9F481FB}">
            <xm:f>'FX Card'!$F$1=14</xm:f>
            <x14:dxf>
              <numFmt numFmtId="178" formatCode="[$¥-411]#,##0.00"/>
            </x14:dxf>
          </x14:cfRule>
          <x14:cfRule type="expression" priority="63" id="{782FC14A-0CD8-4FA3-BBA3-5CBD867A8AD8}">
            <xm:f>'FX Card'!$F$1=13</xm:f>
            <x14:dxf>
              <numFmt numFmtId="206" formatCode="[$₹-445]\ #,##0.00"/>
            </x14:dxf>
          </x14:cfRule>
          <x14:cfRule type="expression" priority="64" id="{DB063F5B-DA78-458A-896B-D88A3E06DEA0}">
            <xm:f>'FX Card'!$F$1=12</xm:f>
            <x14:dxf>
              <numFmt numFmtId="176" formatCode="\R\p\ #,##0.00"/>
            </x14:dxf>
          </x14:cfRule>
          <x14:cfRule type="expression" priority="65" id="{28FB3958-059A-49FE-82D5-42AF2E520135}">
            <xm:f>'FX Card'!$F$1=11</xm:f>
            <x14:dxf>
              <numFmt numFmtId="194" formatCode="\H\K\ &quot;$&quot;\ #,##0.00"/>
            </x14:dxf>
          </x14:cfRule>
          <x14:cfRule type="expression" priority="66" id="{0DA18CED-14EC-447F-96C3-0C7CF1159797}">
            <xm:f>'FX Card'!$F$1=10</xm:f>
            <x14:dxf>
              <numFmt numFmtId="175" formatCode="[$£-809]#,##0.00"/>
            </x14:dxf>
          </x14:cfRule>
          <x14:cfRule type="expression" priority="67" id="{8C9942C8-4A4E-48DD-869C-B6DFA75223C1}">
            <xm:f>'FX Card'!$F$1=9</xm:f>
            <x14:dxf>
              <numFmt numFmtId="174" formatCode="[$€-2]\ #,##0.00"/>
            </x14:dxf>
          </x14:cfRule>
          <x14:cfRule type="expression" priority="68" id="{8CBB4010-95AF-4852-A09A-8C7C37EEA1BA}">
            <xm:f>'FX Card'!$F$1=8</xm:f>
            <x14:dxf>
              <numFmt numFmtId="173" formatCode="\k\r\ #,##0.00"/>
            </x14:dxf>
          </x14:cfRule>
          <x14:cfRule type="expression" priority="69" id="{36355759-3F9E-4A8E-AEDD-E598C641542D}">
            <xm:f>'FX Card'!$F$1=7</xm:f>
            <x14:dxf>
              <numFmt numFmtId="172" formatCode="[$¥-804]#,##0.00"/>
            </x14:dxf>
          </x14:cfRule>
          <x14:cfRule type="expression" priority="70" id="{E1AB802B-E631-4EE0-96C0-8BAE5480A7C4}">
            <xm:f>'FX Card'!$F$1=6</xm:f>
            <x14:dxf>
              <numFmt numFmtId="171" formatCode="\F\r\ #,##0.00"/>
            </x14:dxf>
          </x14:cfRule>
          <x14:cfRule type="expression" priority="71" id="{733130C7-0D2F-4F86-80E5-1672A30801E2}">
            <xm:f>'FX Card'!$F$1=5</xm:f>
            <x14:dxf>
              <numFmt numFmtId="170" formatCode="\C\A\ &quot;$&quot;\ #,##0.00"/>
            </x14:dxf>
          </x14:cfRule>
          <x14:cfRule type="expression" priority="72" id="{F687F784-2C74-4464-BB21-D6639FAACC3F}">
            <xm:f>'FX Card'!$F$1=4</xm:f>
            <x14:dxf>
              <numFmt numFmtId="192" formatCode="[$R$-416]\ #,##0.00"/>
            </x14:dxf>
          </x14:cfRule>
          <x14:cfRule type="expression" priority="73" id="{0ADC7366-9C2C-4979-A355-70B72B030806}">
            <xm:f>'FX Card'!$F$1=3</xm:f>
            <x14:dxf>
              <numFmt numFmtId="169" formatCode="\A\U\ &quot;$&quot;\ #,##0.00"/>
            </x14:dxf>
          </x14:cfRule>
          <x14:cfRule type="expression" priority="74" id="{878C8AAA-094E-4C04-8F00-13CC759AB3BF}">
            <xm:f>'FX Card'!$F$1=2</xm:f>
            <x14:dxf>
              <numFmt numFmtId="182" formatCode="\A\R\ &quot;$&quot;#,##0.00"/>
            </x14:dxf>
          </x14:cfRule>
          <x14:cfRule type="expression" priority="75" id="{7ADB1FE5-EFE9-4744-8F71-6BB1BF70AEB7}">
            <xm:f>'FX Card'!$F$1=1</xm:f>
            <x14:dxf>
              <numFmt numFmtId="166" formatCode="&quot;$&quot;#,##0.00"/>
            </x14:dxf>
          </x14:cfRule>
          <xm:sqref>AQ219</xm:sqref>
        </x14:conditionalFormatting>
        <x14:conditionalFormatting xmlns:xm="http://schemas.microsoft.com/office/excel/2006/main">
          <x14:cfRule type="expression" priority="26" id="{5FAD3856-17AA-41AB-8088-8CEFC6331D20}">
            <xm:f>'FX Card'!$F$1=25</xm:f>
            <x14:dxf>
              <numFmt numFmtId="183" formatCode="\R\ #,##0.00"/>
            </x14:dxf>
          </x14:cfRule>
          <x14:cfRule type="expression" priority="27" id="{84CD33F5-EE1B-45DA-B7B7-E39650C02E54}">
            <xm:f>'FX Card'!$F$1=24</xm:f>
            <x14:dxf>
              <numFmt numFmtId="180" formatCode="\T\W\ &quot;$&quot;\ #,##0.00"/>
            </x14:dxf>
          </x14:cfRule>
          <x14:cfRule type="expression" priority="28" id="{987B8BA4-6748-499E-B8DF-34A9DF0B26F9}">
            <xm:f>'FX Card'!$F$1=23</xm:f>
            <x14:dxf>
              <numFmt numFmtId="199" formatCode="#,##0.00\ [$₺-41F]"/>
            </x14:dxf>
          </x14:cfRule>
          <x14:cfRule type="expression" priority="29" id="{6A3F3E39-D31C-4E19-9803-A07CF4A1FD4D}">
            <xm:f>'FX Card'!$F$1=22</xm:f>
            <x14:dxf>
              <numFmt numFmtId="173" formatCode="\k\r\ #,##0.00"/>
            </x14:dxf>
          </x14:cfRule>
          <x14:cfRule type="expression" priority="30" id="{7EEE3BA3-1780-4F82-B670-4A33A6C04653}">
            <xm:f>'FX Card'!$F$1=21</xm:f>
            <x14:dxf>
              <numFmt numFmtId="197" formatCode="\﷼\ #,##0.000"/>
            </x14:dxf>
          </x14:cfRule>
          <x14:cfRule type="expression" priority="31" id="{3E13BC5D-3CFA-4AC4-86A3-2F00EE727607}">
            <xm:f>'FX Card'!$F$1=20</xm:f>
            <x14:dxf>
              <numFmt numFmtId="181" formatCode="\р\у\б\ #,##0.00"/>
            </x14:dxf>
          </x14:cfRule>
          <x14:cfRule type="expression" priority="32" id="{FF69C177-F1A3-417C-AC87-7C0E89819939}">
            <xm:f>'FX Card'!$F$1=19</xm:f>
            <x14:dxf>
              <numFmt numFmtId="196" formatCode="\M\X\ &quot;$&quot;\ #,##0.00"/>
            </x14:dxf>
          </x14:cfRule>
          <x14:cfRule type="expression" priority="33" id="{B6EB60D5-F202-48DA-A5E9-1F9A7BB824C5}">
            <xm:f>'FX Card'!$F$1=18</xm:f>
            <x14:dxf>
              <numFmt numFmtId="195" formatCode="[$RM-43E]#,##0.00"/>
            </x14:dxf>
          </x14:cfRule>
          <x14:cfRule type="expression" priority="34" id="{C7CB7F2D-781C-4A49-BAA2-CB0497E3ACCD}">
            <xm:f>'FX Card'!$F$1=17</xm:f>
            <x14:dxf>
              <numFmt numFmtId="198" formatCode="\N\Z\ &quot;$&quot;\ #,##0.00"/>
            </x14:dxf>
          </x14:cfRule>
          <x14:cfRule type="expression" priority="35" id="{D54B2C07-D542-4D94-9DEC-48588C5DDB3A}">
            <xm:f>'FX Card'!$F$1=16</xm:f>
            <x14:dxf>
              <numFmt numFmtId="173" formatCode="\k\r\ #,##0.00"/>
            </x14:dxf>
          </x14:cfRule>
          <x14:cfRule type="expression" priority="36" id="{9368CFA9-BE2A-4457-B123-ADD660014537}">
            <xm:f>'FX Card'!$F$1=15</xm:f>
            <x14:dxf>
              <numFmt numFmtId="179" formatCode="[$₩-412]#,##0.00"/>
            </x14:dxf>
          </x14:cfRule>
          <x14:cfRule type="expression" priority="37" id="{96690C52-BE6B-4D76-A4DF-A2EF91FDFAEA}">
            <xm:f>'FX Card'!$F$1=14</xm:f>
            <x14:dxf>
              <numFmt numFmtId="178" formatCode="[$¥-411]#,##0.00"/>
            </x14:dxf>
          </x14:cfRule>
          <x14:cfRule type="expression" priority="38" id="{74B2D7A1-7FDD-487D-90D3-46A14F0FB390}">
            <xm:f>'FX Card'!$F$1=13</xm:f>
            <x14:dxf>
              <numFmt numFmtId="206" formatCode="[$₹-445]\ #,##0.00"/>
            </x14:dxf>
          </x14:cfRule>
          <x14:cfRule type="expression" priority="39" id="{91451BDD-0BC3-4447-8269-0C07B34D28AE}">
            <xm:f>'FX Card'!$F$1=12</xm:f>
            <x14:dxf>
              <numFmt numFmtId="176" formatCode="\R\p\ #,##0.00"/>
            </x14:dxf>
          </x14:cfRule>
          <x14:cfRule type="expression" priority="40" id="{F590B6A9-E236-4CB0-8DA1-6683F5C891C4}">
            <xm:f>'FX Card'!$F$1=11</xm:f>
            <x14:dxf>
              <numFmt numFmtId="194" formatCode="\H\K\ &quot;$&quot;\ #,##0.00"/>
            </x14:dxf>
          </x14:cfRule>
          <x14:cfRule type="expression" priority="41" id="{40B35CFC-FEA0-4C9D-B1CC-AAB09D0F4A17}">
            <xm:f>'FX Card'!$F$1=10</xm:f>
            <x14:dxf>
              <numFmt numFmtId="175" formatCode="[$£-809]#,##0.00"/>
            </x14:dxf>
          </x14:cfRule>
          <x14:cfRule type="expression" priority="42" id="{DC39FC80-E882-4E20-9F16-62567F026EBD}">
            <xm:f>'FX Card'!$F$1=9</xm:f>
            <x14:dxf>
              <numFmt numFmtId="174" formatCode="[$€-2]\ #,##0.00"/>
            </x14:dxf>
          </x14:cfRule>
          <x14:cfRule type="expression" priority="43" id="{06CA95BF-1AFC-497E-AF6F-60219657FCF1}">
            <xm:f>'FX Card'!$F$1=8</xm:f>
            <x14:dxf>
              <numFmt numFmtId="173" formatCode="\k\r\ #,##0.00"/>
            </x14:dxf>
          </x14:cfRule>
          <x14:cfRule type="expression" priority="44" id="{CBCD0427-105D-4864-8749-53057BD76023}">
            <xm:f>'FX Card'!$F$1=7</xm:f>
            <x14:dxf>
              <numFmt numFmtId="172" formatCode="[$¥-804]#,##0.00"/>
            </x14:dxf>
          </x14:cfRule>
          <x14:cfRule type="expression" priority="45" id="{902946B4-5AA6-45AE-B6EF-5705558D4BC1}">
            <xm:f>'FX Card'!$F$1=6</xm:f>
            <x14:dxf>
              <numFmt numFmtId="171" formatCode="\F\r\ #,##0.00"/>
            </x14:dxf>
          </x14:cfRule>
          <x14:cfRule type="expression" priority="46" id="{509E0D83-83A2-4CC2-8EB9-135B06115830}">
            <xm:f>'FX Card'!$F$1=5</xm:f>
            <x14:dxf>
              <numFmt numFmtId="170" formatCode="\C\A\ &quot;$&quot;\ #,##0.00"/>
            </x14:dxf>
          </x14:cfRule>
          <x14:cfRule type="expression" priority="47" id="{84B29B68-1703-47D8-9CE5-45309AF2D629}">
            <xm:f>'FX Card'!$F$1=4</xm:f>
            <x14:dxf>
              <numFmt numFmtId="192" formatCode="[$R$-416]\ #,##0.00"/>
            </x14:dxf>
          </x14:cfRule>
          <x14:cfRule type="expression" priority="48" id="{7F02190B-E919-4DC3-97DF-D11803756EF4}">
            <xm:f>'FX Card'!$F$1=3</xm:f>
            <x14:dxf>
              <numFmt numFmtId="169" formatCode="\A\U\ &quot;$&quot;\ #,##0.00"/>
            </x14:dxf>
          </x14:cfRule>
          <x14:cfRule type="expression" priority="49" id="{BFF145AE-1AF4-4B34-A50C-0670D737BC6F}">
            <xm:f>'FX Card'!$F$1=2</xm:f>
            <x14:dxf>
              <numFmt numFmtId="182" formatCode="\A\R\ &quot;$&quot;#,##0.00"/>
            </x14:dxf>
          </x14:cfRule>
          <x14:cfRule type="expression" priority="50" id="{C8866006-AB76-4279-A9A3-1FB0BE58A2DD}">
            <xm:f>'FX Card'!$F$1=1</xm:f>
            <x14:dxf>
              <numFmt numFmtId="166" formatCode="&quot;$&quot;#,##0.00"/>
            </x14:dxf>
          </x14:cfRule>
          <xm:sqref>AX217:BA217</xm:sqref>
        </x14:conditionalFormatting>
        <x14:conditionalFormatting xmlns:xm="http://schemas.microsoft.com/office/excel/2006/main">
          <x14:cfRule type="expression" priority="1" id="{64E7D560-1BEC-4F7D-B0A5-A5DE0B5CD87B}">
            <xm:f>'FX Card'!$F$1=25</xm:f>
            <x14:dxf>
              <numFmt numFmtId="183" formatCode="\R\ #,##0.00"/>
            </x14:dxf>
          </x14:cfRule>
          <x14:cfRule type="expression" priority="2" id="{0120084D-E52D-4ECD-ACA6-44BC53D9E504}">
            <xm:f>'FX Card'!$F$1=24</xm:f>
            <x14:dxf>
              <numFmt numFmtId="180" formatCode="\T\W\ &quot;$&quot;\ #,##0.00"/>
            </x14:dxf>
          </x14:cfRule>
          <x14:cfRule type="expression" priority="3" id="{8A8DD743-C968-4E87-B49C-CF88729BEC96}">
            <xm:f>'FX Card'!$F$1=23</xm:f>
            <x14:dxf>
              <numFmt numFmtId="199" formatCode="#,##0.00\ [$₺-41F]"/>
            </x14:dxf>
          </x14:cfRule>
          <x14:cfRule type="expression" priority="4" id="{1530B55F-162D-4938-B55D-7D446F2BAE94}">
            <xm:f>'FX Card'!$F$1=22</xm:f>
            <x14:dxf>
              <numFmt numFmtId="173" formatCode="\k\r\ #,##0.00"/>
            </x14:dxf>
          </x14:cfRule>
          <x14:cfRule type="expression" priority="5" id="{D704BABC-EE2A-4FB9-9C4C-BD9760DD3E19}">
            <xm:f>'FX Card'!$F$1=21</xm:f>
            <x14:dxf>
              <numFmt numFmtId="197" formatCode="\﷼\ #,##0.000"/>
            </x14:dxf>
          </x14:cfRule>
          <x14:cfRule type="expression" priority="6" id="{04B5AEEE-10D7-424F-9583-816BA1F1455B}">
            <xm:f>'FX Card'!$F$1=20</xm:f>
            <x14:dxf>
              <numFmt numFmtId="181" formatCode="\р\у\б\ #,##0.00"/>
            </x14:dxf>
          </x14:cfRule>
          <x14:cfRule type="expression" priority="7" id="{6DC46CC4-09FD-4732-844F-6A22DA5FF0D3}">
            <xm:f>'FX Card'!$F$1=19</xm:f>
            <x14:dxf>
              <numFmt numFmtId="196" formatCode="\M\X\ &quot;$&quot;\ #,##0.00"/>
            </x14:dxf>
          </x14:cfRule>
          <x14:cfRule type="expression" priority="8" id="{1FEEC0BE-6B7C-4546-969C-9A70228C7DE9}">
            <xm:f>'FX Card'!$F$1=18</xm:f>
            <x14:dxf>
              <numFmt numFmtId="195" formatCode="[$RM-43E]#,##0.00"/>
            </x14:dxf>
          </x14:cfRule>
          <x14:cfRule type="expression" priority="9" id="{111DA6EF-C67D-4879-B6D9-54BC91E09313}">
            <xm:f>'FX Card'!$F$1=17</xm:f>
            <x14:dxf>
              <numFmt numFmtId="198" formatCode="\N\Z\ &quot;$&quot;\ #,##0.00"/>
            </x14:dxf>
          </x14:cfRule>
          <x14:cfRule type="expression" priority="10" id="{8FC42591-7138-4B2E-B838-8ADFCFFAE157}">
            <xm:f>'FX Card'!$F$1=16</xm:f>
            <x14:dxf>
              <numFmt numFmtId="173" formatCode="\k\r\ #,##0.00"/>
            </x14:dxf>
          </x14:cfRule>
          <x14:cfRule type="expression" priority="11" id="{90F2B7D8-92A4-4932-BDCD-A660694D604D}">
            <xm:f>'FX Card'!$F$1=15</xm:f>
            <x14:dxf>
              <numFmt numFmtId="179" formatCode="[$₩-412]#,##0.00"/>
            </x14:dxf>
          </x14:cfRule>
          <x14:cfRule type="expression" priority="12" id="{09468503-BCD6-4237-8F07-01854CDB599D}">
            <xm:f>'FX Card'!$F$1=14</xm:f>
            <x14:dxf>
              <numFmt numFmtId="178" formatCode="[$¥-411]#,##0.00"/>
            </x14:dxf>
          </x14:cfRule>
          <x14:cfRule type="expression" priority="13" id="{23DCD64D-8B9D-457F-8E86-67C1BC550A98}">
            <xm:f>'FX Card'!$F$1=13</xm:f>
            <x14:dxf>
              <numFmt numFmtId="206" formatCode="[$₹-445]\ #,##0.00"/>
            </x14:dxf>
          </x14:cfRule>
          <x14:cfRule type="expression" priority="14" id="{A5ABC56A-F17D-4E40-ACCB-2A2C901B48AD}">
            <xm:f>'FX Card'!$F$1=12</xm:f>
            <x14:dxf>
              <numFmt numFmtId="176" formatCode="\R\p\ #,##0.00"/>
            </x14:dxf>
          </x14:cfRule>
          <x14:cfRule type="expression" priority="15" id="{B3A829BB-C61A-4373-B8A2-6E93182006E0}">
            <xm:f>'FX Card'!$F$1=11</xm:f>
            <x14:dxf>
              <numFmt numFmtId="194" formatCode="\H\K\ &quot;$&quot;\ #,##0.00"/>
            </x14:dxf>
          </x14:cfRule>
          <x14:cfRule type="expression" priority="16" id="{99F16D47-6836-40B4-B55E-6CC23C8EA75B}">
            <xm:f>'FX Card'!$F$1=10</xm:f>
            <x14:dxf>
              <numFmt numFmtId="175" formatCode="[$£-809]#,##0.00"/>
            </x14:dxf>
          </x14:cfRule>
          <x14:cfRule type="expression" priority="17" id="{2FF22100-21A1-47F6-A2F5-D893F25099AB}">
            <xm:f>'FX Card'!$F$1=9</xm:f>
            <x14:dxf>
              <numFmt numFmtId="174" formatCode="[$€-2]\ #,##0.00"/>
            </x14:dxf>
          </x14:cfRule>
          <x14:cfRule type="expression" priority="18" id="{AD916D1F-AECF-44E6-9DD4-46AA70C1E33F}">
            <xm:f>'FX Card'!$F$1=8</xm:f>
            <x14:dxf>
              <numFmt numFmtId="173" formatCode="\k\r\ #,##0.00"/>
            </x14:dxf>
          </x14:cfRule>
          <x14:cfRule type="expression" priority="19" id="{804A8110-8407-42E6-A4BD-4DE958737738}">
            <xm:f>'FX Card'!$F$1=7</xm:f>
            <x14:dxf>
              <numFmt numFmtId="172" formatCode="[$¥-804]#,##0.00"/>
            </x14:dxf>
          </x14:cfRule>
          <x14:cfRule type="expression" priority="20" id="{48B4FDDE-3BA0-400B-99ED-D324D4692797}">
            <xm:f>'FX Card'!$F$1=6</xm:f>
            <x14:dxf>
              <numFmt numFmtId="171" formatCode="\F\r\ #,##0.00"/>
            </x14:dxf>
          </x14:cfRule>
          <x14:cfRule type="expression" priority="21" id="{FAC68F5F-C4B4-4533-9783-9B692977B97F}">
            <xm:f>'FX Card'!$F$1=5</xm:f>
            <x14:dxf>
              <numFmt numFmtId="170" formatCode="\C\A\ &quot;$&quot;\ #,##0.00"/>
            </x14:dxf>
          </x14:cfRule>
          <x14:cfRule type="expression" priority="22" id="{2EFDFB7F-331D-4533-882F-04036A54DB50}">
            <xm:f>'FX Card'!$F$1=4</xm:f>
            <x14:dxf>
              <numFmt numFmtId="192" formatCode="[$R$-416]\ #,##0.00"/>
            </x14:dxf>
          </x14:cfRule>
          <x14:cfRule type="expression" priority="23" id="{975D2517-2925-4DC2-B602-1611A7DF4CF0}">
            <xm:f>'FX Card'!$F$1=3</xm:f>
            <x14:dxf>
              <numFmt numFmtId="169" formatCode="\A\U\ &quot;$&quot;\ #,##0.00"/>
            </x14:dxf>
          </x14:cfRule>
          <x14:cfRule type="expression" priority="24" id="{1FB8EEC6-5A49-402C-80C6-4AAF3D56EE0F}">
            <xm:f>'FX Card'!$F$1=2</xm:f>
            <x14:dxf>
              <numFmt numFmtId="182" formatCode="\A\R\ &quot;$&quot;#,##0.00"/>
            </x14:dxf>
          </x14:cfRule>
          <x14:cfRule type="expression" priority="25" id="{ACB557AB-6B83-4511-8B21-E8AD09890E05}">
            <xm:f>'FX Card'!$F$1=1</xm:f>
            <x14:dxf>
              <numFmt numFmtId="166" formatCode="&quot;$&quot;#,##0.00"/>
            </x14:dxf>
          </x14:cfRule>
          <xm:sqref>AX219:BA219</xm:sqref>
        </x14:conditionalFormatting>
      </x14:conditionalFormattings>
    </ext>
    <ext xmlns:x14="http://schemas.microsoft.com/office/spreadsheetml/2009/9/main" uri="{CCE6A557-97BC-4b89-ADB6-D9C93CAAB3DF}">
      <x14:dataValidations xmlns:xm="http://schemas.microsoft.com/office/excel/2006/main" xWindow="320" yWindow="584" count="26">
        <x14:dataValidation type="list" allowBlank="1" showInputMessage="1" showErrorMessage="1">
          <x14:formula1>
            <xm:f>'Control Panel'!$D$901:$D$910</xm:f>
          </x14:formula1>
          <xm:sqref>J65:U65</xm:sqref>
        </x14:dataValidation>
        <x14:dataValidation type="list" allowBlank="1" showInputMessage="1" showErrorMessage="1">
          <x14:formula1>
            <xm:f>'Control Panel'!$W$1320:$W$1329</xm:f>
          </x14:formula1>
          <xm:sqref>J102:U102</xm:sqref>
        </x14:dataValidation>
        <x14:dataValidation type="list" allowBlank="1" showInputMessage="1" showErrorMessage="1">
          <x14:formula1>
            <xm:f>'Control Panel'!$W$1311:$W$1319</xm:f>
          </x14:formula1>
          <xm:sqref>J57:U57</xm:sqref>
        </x14:dataValidation>
        <x14:dataValidation type="list" allowBlank="1" showInputMessage="1" showErrorMessage="1">
          <x14:formula1>
            <xm:f>'Control Panel'!$AC$1410:$AC$1418</xm:f>
          </x14:formula1>
          <xm:sqref>J129:U129</xm:sqref>
        </x14:dataValidation>
        <x14:dataValidation type="list" allowBlank="1" showInputMessage="1" showErrorMessage="1">
          <x14:formula1>
            <xm:f>'Control Panel'!$AC$1419:$AC$1428</xm:f>
          </x14:formula1>
          <xm:sqref>J137:U137</xm:sqref>
        </x14:dataValidation>
        <x14:dataValidation type="list" allowBlank="1" showInputMessage="1" showErrorMessage="1">
          <x14:formula1>
            <xm:f>'Control Panel'!$D$883:$D$900</xm:f>
          </x14:formula1>
          <xm:sqref>J22:U22</xm:sqref>
        </x14:dataValidation>
        <x14:dataValidation type="list" allowBlank="1" showInputMessage="1" showErrorMessage="1">
          <x14:formula1>
            <xm:f>'Control Panel'!$O$973:$O$981</xm:f>
          </x14:formula1>
          <xm:sqref>J171:U171</xm:sqref>
        </x14:dataValidation>
        <x14:dataValidation type="list" allowBlank="1" showInputMessage="1" showErrorMessage="1">
          <x14:formula1>
            <xm:f>'Control Panel'!$O$982:$O$988</xm:f>
          </x14:formula1>
          <xm:sqref>J179:U179</xm:sqref>
        </x14:dataValidation>
        <x14:dataValidation type="list" allowBlank="1" showInputMessage="1" showErrorMessage="1">
          <x14:formula1>
            <xm:f>'Control Panel'!$V$1360:$V$1368</xm:f>
          </x14:formula1>
          <xm:sqref>J94:U94</xm:sqref>
        </x14:dataValidation>
        <x14:dataValidation type="list" allowBlank="1" showInputMessage="1" showErrorMessage="1">
          <x14:formula1>
            <xm:f>'Control Panel'!$O$989:$O$992</xm:f>
          </x14:formula1>
          <xm:sqref>J189:U189 J187:U187</xm:sqref>
        </x14:dataValidation>
        <x14:dataValidation type="list" allowBlank="1" showInputMessage="1" showErrorMessage="1">
          <x14:formula1>
            <xm:f>'Control Panel'!$D$901:$D$910</xm:f>
          </x14:formula1>
          <xm:sqref>J67:U67 J69:U69 J30:U30 J32:U32 J34:U34</xm:sqref>
        </x14:dataValidation>
        <x14:dataValidation type="list" allowBlank="1" showInputMessage="1" showErrorMessage="1">
          <x14:formula1>
            <xm:f>'Control Panel'!$W$1320:$W$1329</xm:f>
          </x14:formula1>
          <xm:sqref>J104:U104 J106:U106</xm:sqref>
        </x14:dataValidation>
        <x14:dataValidation type="list" allowBlank="1" showInputMessage="1" showErrorMessage="1">
          <x14:formula1>
            <xm:f>'Control Panel'!$W$1311:$W$1319</xm:f>
          </x14:formula1>
          <xm:sqref>J59:U59 J61:U61 J53:U53 J55:U55</xm:sqref>
        </x14:dataValidation>
        <x14:dataValidation type="list" allowBlank="1" showInputMessage="1" showErrorMessage="1">
          <x14:formula1>
            <xm:f>'Control Panel'!$AC$1410:$AC$1418</xm:f>
          </x14:formula1>
          <xm:sqref>J131:U131 J133:U133 J125:U125 J127:U127</xm:sqref>
        </x14:dataValidation>
        <x14:dataValidation type="list" allowBlank="1" showInputMessage="1" showErrorMessage="1">
          <x14:formula1>
            <xm:f>'Control Panel'!$AC$1419:$AC$1428</xm:f>
          </x14:formula1>
          <xm:sqref>J139:U139 J141:U141</xm:sqref>
        </x14:dataValidation>
        <x14:dataValidation type="list" allowBlank="1" showInputMessage="1" showErrorMessage="1">
          <x14:formula1>
            <xm:f>'Control Panel'!$D$883:$D$900</xm:f>
          </x14:formula1>
          <xm:sqref>J24:U24 J26:U26 J18:U18 J20:U20</xm:sqref>
        </x14:dataValidation>
        <x14:dataValidation type="list" allowBlank="1" showInputMessage="1" showErrorMessage="1">
          <x14:formula1>
            <xm:f>'Control Panel'!$O$973:$O$981</xm:f>
          </x14:formula1>
          <xm:sqref>J173:U173 J175:U175 J167:U167 J169:U169</xm:sqref>
        </x14:dataValidation>
        <x14:dataValidation type="list" allowBlank="1" showInputMessage="1" showErrorMessage="1">
          <x14:formula1>
            <xm:f>'Control Panel'!$O$982:$O$988</xm:f>
          </x14:formula1>
          <xm:sqref>J181:U181 J183:U183</xm:sqref>
        </x14:dataValidation>
        <x14:dataValidation type="list" allowBlank="1" showInputMessage="1" showErrorMessage="1">
          <x14:formula1>
            <xm:f>'Control Panel'!$V$1360:$V$1368</xm:f>
          </x14:formula1>
          <xm:sqref>J96:U96 J98:U98 J90:U90 J92:U92</xm:sqref>
        </x14:dataValidation>
        <x14:dataValidation type="list" allowBlank="1" showInputMessage="1" showErrorMessage="1">
          <x14:formula1>
            <xm:f>'Control Panel'!$AC$1429:$AC$1434</xm:f>
          </x14:formula1>
          <xm:sqref>J147:U147 J145:U145</xm:sqref>
        </x14:dataValidation>
        <x14:dataValidation type="list" allowBlank="1" showInputMessage="1" showErrorMessage="1">
          <x14:formula1>
            <xm:f>'Control Panel'!$W$1330:$W$1335</xm:f>
          </x14:formula1>
          <xm:sqref>J73:U73 J75:U75</xm:sqref>
        </x14:dataValidation>
        <x14:dataValidation type="list" allowBlank="1" showInputMessage="1" showErrorMessage="1">
          <x14:formula1>
            <xm:f>'Control Panel'!$V$1379:$V$1384</xm:f>
          </x14:formula1>
          <xm:sqref>J112:U112 J110:U110</xm:sqref>
        </x14:dataValidation>
        <x14:dataValidation type="list" allowBlank="1" showInputMessage="1" showErrorMessage="1">
          <x14:formula1>
            <xm:f>'Control Panel'!$D$911:$D$916</xm:f>
          </x14:formula1>
          <xm:sqref>J38:U38 J40:U40</xm:sqref>
        </x14:dataValidation>
        <x14:dataValidation type="custom" allowBlank="1" showInputMessage="1" showErrorMessage="1" error="Additional Data Transfer not available in this zone with the current region selected." prompt="Zone 1 includes all US regions and Europe. _x000a_Express Route Exchange Provider Zone 1 Data Transfer included (by port speed tier): _x000a_200 Mbps: 3 TB _x000a_500 Mbps: 7.5 TB_x000a_1 Gbps: 15 TB_x000a_10 Gbps: 90 TB_x000a_">
          <x14:formula1>
            <xm:f>IF(OR('Rate Card'!M23=2,'Rate Card'!M23=3), 0,'Control Panel'!G1764)</xm:f>
          </x14:formula1>
          <xm:sqref>J531:M531</xm:sqref>
        </x14:dataValidation>
        <x14:dataValidation type="custom" allowBlank="1" showInputMessage="1" showErrorMessage="1" error="Additional Data Transfer not available in this zone with the current region selected." prompt="Zone 3 includes Brazil South._x000a_Express Route Exchange Provider Zone 3 Data Transfer included (by port speed tier): _x000a_200 Mbps: 750 GB _x000a_500 Mbps: 2 TB_x000a_1 Gbps: 3.75 TB_x000a_10 Gbps: 22.5 TB_x000a_">
          <x14:formula1>
            <xm:f>IF(OR('Rate Card'!M23=1,'Rate Card'!M23=2), 0,'Control Panel'!G1766)</xm:f>
          </x14:formula1>
          <xm:sqref>J539:M539</xm:sqref>
        </x14:dataValidation>
        <x14:dataValidation type="custom" allowBlank="1" showInputMessage="1" showErrorMessage="1" error="Additional Data Transfer not available in this zone with the current region selected." prompt="Zone 2 includes East Asia, Southeast Asia, Australia East, and Australia Southeast._x000a_Express Route Exchange Provider Zone 2 Data Transfer included (by port speed tier): _x000a_200 Mbps: 1.5 TB _x000a_500 Mbps: 3.75 TB_x000a_1 Gbps: 7.5 TB_x000a_10 Gbps: 45 TB_x000a_">
          <x14:formula1>
            <xm:f>IF(OR('Rate Card'!M23=1,'Rate Card'!M23=3), 0,'Control Panel'!G1765)</xm:f>
          </x14:formula1>
          <xm:sqref>J535:M535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6"/>
  <sheetViews>
    <sheetView showGridLines="0" showRowColHeaders="0" tabSelected="1" workbookViewId="0">
      <selection activeCell="O29" sqref="O29:U29"/>
    </sheetView>
  </sheetViews>
  <sheetFormatPr defaultColWidth="0" defaultRowHeight="16.5" customHeight="1" zeroHeight="1"/>
  <cols>
    <col min="1" max="1" width="2" style="366" customWidth="1"/>
    <col min="2" max="2" width="2.26953125" style="366" customWidth="1"/>
    <col min="3" max="9" width="4.26953125" style="366" customWidth="1"/>
    <col min="10" max="10" width="1.453125" style="366" customWidth="1"/>
    <col min="11" max="11" width="0.81640625" style="366" customWidth="1"/>
    <col min="12" max="21" width="3.81640625" style="366" customWidth="1"/>
    <col min="22" max="22" width="0.81640625" style="366" customWidth="1"/>
    <col min="23" max="23" width="1.453125" style="366" customWidth="1"/>
    <col min="24" max="24" width="0.81640625" style="366" customWidth="1"/>
    <col min="25" max="25" width="3.81640625" style="366" customWidth="1"/>
    <col min="26" max="26" width="4" style="366" customWidth="1"/>
    <col min="27" max="34" width="3.81640625" style="366" customWidth="1"/>
    <col min="35" max="35" width="0.81640625" style="366" customWidth="1"/>
    <col min="36" max="36" width="1.453125" style="366" customWidth="1"/>
    <col min="37" max="37" width="0.81640625" style="366" customWidth="1"/>
    <col min="38" max="47" width="3.81640625" style="366" customWidth="1"/>
    <col min="48" max="48" width="0.81640625" style="366" customWidth="1"/>
    <col min="49" max="49" width="1.453125" style="366" customWidth="1"/>
    <col min="50" max="50" width="0.81640625" style="366" customWidth="1"/>
    <col min="51" max="53" width="3.81640625" style="366" customWidth="1"/>
    <col min="54" max="54" width="8" style="366" customWidth="1"/>
    <col min="55" max="55" width="2.54296875" style="366" customWidth="1"/>
    <col min="56" max="56" width="2.1796875" style="366" customWidth="1"/>
    <col min="57" max="57" width="2.26953125" style="366" customWidth="1"/>
    <col min="58" max="60" width="3.81640625" style="366" customWidth="1"/>
    <col min="61" max="61" width="0.81640625" style="366" customWidth="1"/>
    <col min="62" max="62" width="2.26953125" style="366" customWidth="1"/>
    <col min="63" max="63" width="2.54296875" style="366" customWidth="1"/>
    <col min="64" max="97" width="3.7265625" style="366" hidden="1" customWidth="1"/>
    <col min="98" max="16384" width="9.1796875" style="366" hidden="1"/>
  </cols>
  <sheetData>
    <row r="1" spans="2:62" ht="9.75" customHeight="1" thickBot="1"/>
    <row r="2" spans="2:62" ht="9" customHeight="1">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8"/>
      <c r="AD2" s="368"/>
      <c r="AE2" s="368"/>
      <c r="AF2" s="368"/>
      <c r="AG2" s="368"/>
      <c r="AH2" s="368"/>
      <c r="AI2" s="368"/>
      <c r="AJ2" s="368"/>
      <c r="AK2" s="368"/>
      <c r="AL2" s="368"/>
      <c r="AM2" s="368"/>
      <c r="AN2" s="368"/>
      <c r="AO2" s="368"/>
      <c r="AP2" s="368"/>
      <c r="AQ2" s="368"/>
      <c r="AR2" s="368"/>
      <c r="AS2" s="368"/>
      <c r="AT2" s="368"/>
      <c r="AU2" s="368"/>
      <c r="AV2" s="368"/>
      <c r="AW2" s="368"/>
      <c r="AX2" s="368"/>
      <c r="AY2" s="368"/>
      <c r="AZ2" s="368"/>
      <c r="BA2" s="368"/>
      <c r="BB2" s="368"/>
      <c r="BC2" s="368"/>
      <c r="BD2" s="368"/>
      <c r="BE2" s="368"/>
      <c r="BF2" s="368"/>
      <c r="BG2" s="368"/>
      <c r="BH2" s="368"/>
      <c r="BI2" s="368"/>
      <c r="BJ2" s="369"/>
    </row>
    <row r="3" spans="2:62" ht="8.25" customHeight="1">
      <c r="B3" s="370"/>
      <c r="C3" s="371"/>
      <c r="D3" s="371"/>
      <c r="E3" s="371"/>
      <c r="F3" s="371"/>
      <c r="G3" s="371"/>
      <c r="H3" s="371"/>
      <c r="I3" s="371"/>
      <c r="J3" s="372"/>
      <c r="K3" s="372"/>
      <c r="L3" s="372"/>
      <c r="M3" s="372"/>
      <c r="N3" s="372"/>
      <c r="O3" s="372"/>
      <c r="P3" s="372"/>
      <c r="Q3" s="372"/>
      <c r="R3" s="372"/>
      <c r="S3" s="372"/>
      <c r="T3" s="372"/>
      <c r="U3" s="372"/>
      <c r="V3" s="372"/>
      <c r="W3" s="372"/>
      <c r="X3" s="372"/>
      <c r="Y3" s="372"/>
      <c r="Z3" s="37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A3" s="1604" t="s">
        <v>589</v>
      </c>
      <c r="BB3" s="1604"/>
      <c r="BC3" s="1604"/>
      <c r="BD3" s="1604"/>
      <c r="BE3" s="1604"/>
      <c r="BF3" s="1604"/>
      <c r="BG3" s="1604"/>
      <c r="BH3" s="1604"/>
      <c r="BI3" s="372"/>
      <c r="BJ3" s="373"/>
    </row>
    <row r="4" spans="2:62" ht="12" customHeight="1">
      <c r="B4" s="370"/>
      <c r="C4" s="371"/>
      <c r="D4" s="371"/>
      <c r="E4" s="371"/>
      <c r="F4" s="371"/>
      <c r="G4" s="371"/>
      <c r="H4" s="371"/>
      <c r="I4" s="371"/>
      <c r="J4" s="372"/>
      <c r="K4" s="372"/>
      <c r="L4" s="1605" t="s">
        <v>590</v>
      </c>
      <c r="M4" s="1605"/>
      <c r="N4" s="1605"/>
      <c r="O4" s="1605"/>
      <c r="P4" s="1605"/>
      <c r="Q4" s="1605"/>
      <c r="R4" s="1605"/>
      <c r="S4" s="1605"/>
      <c r="T4" s="1605"/>
      <c r="U4" s="1605"/>
      <c r="V4" s="1605"/>
      <c r="W4" s="1605"/>
      <c r="X4" s="1605"/>
      <c r="Y4" s="1605"/>
      <c r="Z4" s="1605"/>
      <c r="AA4" s="1605"/>
      <c r="AB4" s="1605"/>
      <c r="AC4" s="1605"/>
      <c r="AD4" s="1605"/>
      <c r="AE4" s="1605"/>
      <c r="AF4" s="1605"/>
      <c r="AG4" s="1605"/>
      <c r="AH4" s="1605"/>
      <c r="AI4" s="1605"/>
      <c r="AJ4" s="1605"/>
      <c r="AK4" s="1605"/>
      <c r="AL4" s="1605"/>
      <c r="AM4" s="1605"/>
      <c r="AN4" s="1605"/>
      <c r="AO4" s="1605"/>
      <c r="AP4" s="1605"/>
      <c r="AQ4" s="1605"/>
      <c r="AR4" s="1605"/>
      <c r="AS4" s="1605"/>
      <c r="AT4" s="1605"/>
      <c r="AU4" s="1605"/>
      <c r="AV4" s="1605"/>
      <c r="AW4" s="374"/>
      <c r="AX4" s="374"/>
      <c r="AY4" s="374"/>
      <c r="AZ4" s="374"/>
      <c r="BA4" s="1604"/>
      <c r="BB4" s="1604"/>
      <c r="BC4" s="1604"/>
      <c r="BD4" s="1604"/>
      <c r="BE4" s="1604"/>
      <c r="BF4" s="1604"/>
      <c r="BG4" s="1604"/>
      <c r="BH4" s="1604"/>
      <c r="BI4" s="374"/>
      <c r="BJ4" s="373"/>
    </row>
    <row r="5" spans="2:62" ht="44.25" customHeight="1">
      <c r="B5" s="370"/>
      <c r="C5" s="371"/>
      <c r="D5" s="371"/>
      <c r="E5" s="371"/>
      <c r="F5" s="371"/>
      <c r="G5" s="371"/>
      <c r="H5" s="371"/>
      <c r="I5" s="371"/>
      <c r="J5" s="372"/>
      <c r="K5" s="372"/>
      <c r="L5" s="1605"/>
      <c r="M5" s="1605"/>
      <c r="N5" s="1605"/>
      <c r="O5" s="1605"/>
      <c r="P5" s="1605"/>
      <c r="Q5" s="1605"/>
      <c r="R5" s="1605"/>
      <c r="S5" s="1605"/>
      <c r="T5" s="1605"/>
      <c r="U5" s="1605"/>
      <c r="V5" s="1605"/>
      <c r="W5" s="1605"/>
      <c r="X5" s="1605"/>
      <c r="Y5" s="1605"/>
      <c r="Z5" s="1605"/>
      <c r="AA5" s="1605"/>
      <c r="AB5" s="1605"/>
      <c r="AC5" s="1605"/>
      <c r="AD5" s="1605"/>
      <c r="AE5" s="1605"/>
      <c r="AF5" s="1605"/>
      <c r="AG5" s="1605"/>
      <c r="AH5" s="1605"/>
      <c r="AI5" s="1605"/>
      <c r="AJ5" s="1605"/>
      <c r="AK5" s="1605"/>
      <c r="AL5" s="1605"/>
      <c r="AM5" s="1605"/>
      <c r="AN5" s="1605"/>
      <c r="AO5" s="1605"/>
      <c r="AP5" s="1605"/>
      <c r="AQ5" s="1605"/>
      <c r="AR5" s="1605"/>
      <c r="AS5" s="1605"/>
      <c r="AT5" s="1605"/>
      <c r="AU5" s="1605"/>
      <c r="AV5" s="1605"/>
      <c r="AW5" s="374"/>
      <c r="AX5" s="374"/>
      <c r="AY5" s="374"/>
      <c r="AZ5" s="374"/>
      <c r="BA5" s="374"/>
      <c r="BB5" s="374"/>
      <c r="BC5" s="374"/>
      <c r="BD5" s="374"/>
      <c r="BE5" s="374"/>
      <c r="BF5" s="374"/>
      <c r="BG5" s="374"/>
      <c r="BH5" s="374"/>
      <c r="BI5" s="374"/>
      <c r="BJ5" s="373"/>
    </row>
    <row r="6" spans="2:62" ht="9" customHeight="1">
      <c r="B6" s="370"/>
      <c r="C6" s="371"/>
      <c r="D6" s="371"/>
      <c r="E6" s="371"/>
      <c r="F6" s="371"/>
      <c r="G6" s="371"/>
      <c r="H6" s="371"/>
      <c r="I6" s="371"/>
      <c r="J6" s="372"/>
      <c r="K6" s="372"/>
      <c r="L6" s="1605"/>
      <c r="M6" s="1605"/>
      <c r="N6" s="1605"/>
      <c r="O6" s="1605"/>
      <c r="P6" s="1605"/>
      <c r="Q6" s="1605"/>
      <c r="R6" s="1605"/>
      <c r="S6" s="1605"/>
      <c r="T6" s="1605"/>
      <c r="U6" s="1605"/>
      <c r="V6" s="1605"/>
      <c r="W6" s="1605"/>
      <c r="X6" s="1605"/>
      <c r="Y6" s="1605"/>
      <c r="Z6" s="1605"/>
      <c r="AA6" s="1605"/>
      <c r="AB6" s="1605"/>
      <c r="AC6" s="1605"/>
      <c r="AD6" s="1605"/>
      <c r="AE6" s="1605"/>
      <c r="AF6" s="1605"/>
      <c r="AG6" s="1605"/>
      <c r="AH6" s="1605"/>
      <c r="AI6" s="1605"/>
      <c r="AJ6" s="1605"/>
      <c r="AK6" s="1605"/>
      <c r="AL6" s="1605"/>
      <c r="AM6" s="1605"/>
      <c r="AN6" s="1605"/>
      <c r="AO6" s="1605"/>
      <c r="AP6" s="1605"/>
      <c r="AQ6" s="1605"/>
      <c r="AR6" s="1605"/>
      <c r="AS6" s="1605"/>
      <c r="AT6" s="1605"/>
      <c r="AU6" s="1605"/>
      <c r="AV6" s="1605"/>
      <c r="AW6" s="374"/>
      <c r="AX6" s="374"/>
      <c r="AY6" s="374"/>
      <c r="AZ6" s="374"/>
      <c r="BA6" s="374"/>
      <c r="BB6" s="374"/>
      <c r="BC6" s="374"/>
      <c r="BD6" s="374"/>
      <c r="BE6" s="374"/>
      <c r="BF6" s="374"/>
      <c r="BG6" s="374"/>
      <c r="BH6" s="374"/>
      <c r="BI6" s="374"/>
      <c r="BJ6" s="373"/>
    </row>
    <row r="7" spans="2:62" ht="7.5" customHeight="1">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A7" s="372"/>
      <c r="BB7" s="372"/>
      <c r="BC7" s="372"/>
      <c r="BD7" s="372"/>
      <c r="BE7" s="372"/>
      <c r="BF7" s="372"/>
      <c r="BG7" s="372"/>
      <c r="BH7" s="372"/>
      <c r="BI7" s="372"/>
      <c r="BJ7" s="373"/>
    </row>
    <row r="8" spans="2:62" ht="7.5" customHeight="1">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375"/>
      <c r="AZ8" s="375"/>
      <c r="BA8" s="375"/>
      <c r="BB8" s="375"/>
      <c r="BC8" s="375"/>
      <c r="BD8" s="375"/>
      <c r="BE8" s="375"/>
      <c r="BF8" s="375"/>
      <c r="BG8" s="375"/>
      <c r="BH8" s="375"/>
      <c r="BI8" s="375"/>
      <c r="BJ8" s="373"/>
    </row>
    <row r="9" spans="2:62" ht="6.75" customHeight="1">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375"/>
      <c r="AZ9" s="375"/>
      <c r="BA9" s="375"/>
      <c r="BB9" s="375"/>
      <c r="BC9" s="375"/>
      <c r="BD9" s="375"/>
      <c r="BE9" s="375"/>
      <c r="BF9" s="375"/>
      <c r="BG9" s="375"/>
      <c r="BH9" s="375"/>
      <c r="BI9" s="375"/>
      <c r="BJ9" s="373"/>
    </row>
    <row r="10" spans="2:62" ht="5.25" customHeight="1">
      <c r="B10" s="370"/>
      <c r="C10" s="376"/>
      <c r="D10" s="376"/>
      <c r="E10" s="376"/>
      <c r="F10" s="376"/>
      <c r="G10" s="376"/>
      <c r="H10" s="376"/>
      <c r="I10" s="376"/>
      <c r="J10" s="375"/>
      <c r="K10" s="377"/>
      <c r="L10" s="377"/>
      <c r="M10" s="377"/>
      <c r="N10" s="377"/>
      <c r="O10" s="377"/>
      <c r="P10" s="377"/>
      <c r="Q10" s="377"/>
      <c r="R10" s="377"/>
      <c r="S10" s="377"/>
      <c r="T10" s="377"/>
      <c r="U10" s="377"/>
      <c r="V10" s="377"/>
      <c r="W10" s="375"/>
      <c r="X10" s="378"/>
      <c r="Y10" s="378"/>
      <c r="Z10" s="378"/>
      <c r="AA10" s="378"/>
      <c r="AB10" s="378"/>
      <c r="AC10" s="378"/>
      <c r="AD10" s="378"/>
      <c r="AE10" s="378"/>
      <c r="AF10" s="378"/>
      <c r="AG10" s="378"/>
      <c r="AH10" s="378"/>
      <c r="AI10" s="378"/>
      <c r="AJ10" s="375"/>
      <c r="AK10" s="379"/>
      <c r="AL10" s="379"/>
      <c r="AM10" s="379"/>
      <c r="AN10" s="379"/>
      <c r="AO10" s="379"/>
      <c r="AP10" s="379"/>
      <c r="AQ10" s="379"/>
      <c r="AR10" s="379"/>
      <c r="AS10" s="379"/>
      <c r="AT10" s="379"/>
      <c r="AU10" s="379"/>
      <c r="AV10" s="379"/>
      <c r="AW10" s="375"/>
      <c r="AX10" s="380"/>
      <c r="AY10" s="380"/>
      <c r="AZ10" s="380"/>
      <c r="BA10" s="380"/>
      <c r="BB10" s="380"/>
      <c r="BC10" s="380"/>
      <c r="BD10" s="380"/>
      <c r="BE10" s="380"/>
      <c r="BF10" s="380"/>
      <c r="BG10" s="380"/>
      <c r="BH10" s="380"/>
      <c r="BI10" s="380"/>
      <c r="BJ10" s="373"/>
    </row>
    <row r="11" spans="2:62" ht="20.25" customHeight="1">
      <c r="B11" s="370"/>
      <c r="C11" s="1590" t="s">
        <v>591</v>
      </c>
      <c r="D11" s="1590"/>
      <c r="E11" s="1590"/>
      <c r="F11" s="1590"/>
      <c r="G11" s="1590"/>
      <c r="H11" s="1590"/>
      <c r="I11" s="1590"/>
      <c r="J11" s="375"/>
      <c r="K11" s="381"/>
      <c r="L11" s="381" t="s">
        <v>119</v>
      </c>
      <c r="M11" s="382"/>
      <c r="N11" s="382"/>
      <c r="O11" s="382"/>
      <c r="P11" s="382"/>
      <c r="Q11" s="382"/>
      <c r="R11" s="382"/>
      <c r="S11" s="383"/>
      <c r="T11" s="384"/>
      <c r="U11" s="384"/>
      <c r="V11" s="384"/>
      <c r="W11" s="375"/>
      <c r="X11" s="385"/>
      <c r="Y11" s="386" t="s">
        <v>132</v>
      </c>
      <c r="Z11" s="387"/>
      <c r="AA11" s="387"/>
      <c r="AB11" s="387"/>
      <c r="AC11" s="387"/>
      <c r="AD11" s="387"/>
      <c r="AE11" s="387"/>
      <c r="AF11" s="388"/>
      <c r="AG11" s="385"/>
      <c r="AH11" s="385"/>
      <c r="AI11" s="385"/>
      <c r="AJ11" s="375"/>
      <c r="AK11" s="389"/>
      <c r="AL11" s="390" t="s">
        <v>120</v>
      </c>
      <c r="AM11" s="391"/>
      <c r="AN11" s="391"/>
      <c r="AO11" s="391"/>
      <c r="AP11" s="391"/>
      <c r="AQ11" s="391"/>
      <c r="AR11" s="391"/>
      <c r="AS11" s="392"/>
      <c r="AT11" s="389"/>
      <c r="AU11" s="389"/>
      <c r="AV11" s="389"/>
      <c r="AW11" s="375"/>
      <c r="AX11" s="393"/>
      <c r="AY11" s="394" t="s">
        <v>135</v>
      </c>
      <c r="AZ11" s="395"/>
      <c r="BA11" s="395"/>
      <c r="BB11" s="395"/>
      <c r="BC11" s="395"/>
      <c r="BD11" s="395"/>
      <c r="BE11" s="395"/>
      <c r="BF11" s="396"/>
      <c r="BG11" s="393"/>
      <c r="BH11" s="393"/>
      <c r="BI11" s="393"/>
      <c r="BJ11" s="373"/>
    </row>
    <row r="12" spans="2:62" ht="16.5" customHeight="1">
      <c r="B12" s="370"/>
      <c r="C12" s="1590"/>
      <c r="D12" s="1590"/>
      <c r="E12" s="1590"/>
      <c r="F12" s="1590"/>
      <c r="G12" s="1590"/>
      <c r="H12" s="1590"/>
      <c r="I12" s="1590"/>
      <c r="J12" s="375"/>
      <c r="K12" s="397"/>
      <c r="L12" s="398" t="s">
        <v>121</v>
      </c>
      <c r="M12" s="399"/>
      <c r="N12" s="399"/>
      <c r="O12" s="399"/>
      <c r="P12" s="399"/>
      <c r="Q12" s="399"/>
      <c r="R12" s="1411">
        <f>'Control Panel'!T893</f>
        <v>93.96</v>
      </c>
      <c r="S12" s="1411"/>
      <c r="T12" s="1411"/>
      <c r="U12" s="1411"/>
      <c r="V12" s="400"/>
      <c r="W12" s="375"/>
      <c r="X12" s="401"/>
      <c r="Y12" s="1306" t="s">
        <v>4572</v>
      </c>
      <c r="Z12" s="402"/>
      <c r="AA12" s="402"/>
      <c r="AB12" s="402"/>
      <c r="AC12" s="402"/>
      <c r="AD12" s="402"/>
      <c r="AE12" s="402"/>
      <c r="AF12" s="1594">
        <f>IF('Control Panel'!J1726 = "Not Available in this Region", "Not Available",'Control Panel'!J1731)</f>
        <v>0</v>
      </c>
      <c r="AG12" s="1594"/>
      <c r="AH12" s="1594"/>
      <c r="AI12" s="401"/>
      <c r="AJ12" s="375"/>
      <c r="AK12" s="403"/>
      <c r="AL12" s="404" t="s">
        <v>74</v>
      </c>
      <c r="AM12" s="405"/>
      <c r="AN12" s="405"/>
      <c r="AO12" s="405"/>
      <c r="AP12" s="405"/>
      <c r="AQ12" s="405"/>
      <c r="AR12" s="1593">
        <f>'Control Panel'!D1288</f>
        <v>0</v>
      </c>
      <c r="AS12" s="1593"/>
      <c r="AT12" s="1593"/>
      <c r="AU12" s="1593"/>
      <c r="AV12" s="403"/>
      <c r="AW12" s="375"/>
      <c r="AX12" s="406"/>
      <c r="AY12" s="407" t="s">
        <v>122</v>
      </c>
      <c r="AZ12" s="408"/>
      <c r="BA12" s="408"/>
      <c r="BB12" s="408"/>
      <c r="BC12" s="1592">
        <f>'Control Panel'!E1300</f>
        <v>26.783999999999999</v>
      </c>
      <c r="BD12" s="1592"/>
      <c r="BE12" s="1592"/>
      <c r="BF12" s="1592"/>
      <c r="BG12" s="1592"/>
      <c r="BH12" s="1592"/>
      <c r="BI12" s="406"/>
      <c r="BJ12" s="373"/>
    </row>
    <row r="13" spans="2:62" ht="16.5" customHeight="1">
      <c r="B13" s="370"/>
      <c r="C13" s="1590"/>
      <c r="D13" s="1590"/>
      <c r="E13" s="1590"/>
      <c r="F13" s="1590"/>
      <c r="G13" s="1590"/>
      <c r="H13" s="1590"/>
      <c r="I13" s="1590"/>
      <c r="J13" s="375"/>
      <c r="K13" s="397"/>
      <c r="L13" s="398" t="s">
        <v>130</v>
      </c>
      <c r="M13" s="399"/>
      <c r="N13" s="399"/>
      <c r="O13" s="399"/>
      <c r="P13" s="399"/>
      <c r="Q13" s="399"/>
      <c r="R13" s="1411">
        <f>'Control Panel'!V1321</f>
        <v>0</v>
      </c>
      <c r="S13" s="1411"/>
      <c r="T13" s="1411"/>
      <c r="U13" s="1411"/>
      <c r="V13" s="400"/>
      <c r="W13" s="375"/>
      <c r="X13" s="401"/>
      <c r="Y13" s="1306" t="s">
        <v>44</v>
      </c>
      <c r="Z13" s="402"/>
      <c r="AA13" s="402"/>
      <c r="AB13" s="402"/>
      <c r="AC13" s="402"/>
      <c r="AD13" s="402"/>
      <c r="AE13" s="1594">
        <f>'Control Panel'!E1092</f>
        <v>65.599999999999994</v>
      </c>
      <c r="AF13" s="1594"/>
      <c r="AG13" s="1594"/>
      <c r="AH13" s="1594"/>
      <c r="AI13" s="401"/>
      <c r="AJ13" s="375"/>
      <c r="AK13" s="403"/>
      <c r="AL13" s="404" t="s">
        <v>73</v>
      </c>
      <c r="AM13" s="405"/>
      <c r="AN13" s="405"/>
      <c r="AO13" s="405"/>
      <c r="AP13" s="405"/>
      <c r="AQ13" s="405"/>
      <c r="AR13" s="1606">
        <f>'Control Panel'!G1208</f>
        <v>0</v>
      </c>
      <c r="AS13" s="1593"/>
      <c r="AT13" s="1593"/>
      <c r="AU13" s="1593"/>
      <c r="AV13" s="403"/>
      <c r="AW13" s="375"/>
      <c r="AX13" s="406"/>
      <c r="AY13" s="407" t="s">
        <v>133</v>
      </c>
      <c r="AZ13" s="408"/>
      <c r="BA13" s="408"/>
      <c r="BB13" s="408"/>
      <c r="BC13" s="1592">
        <f>IFERROR('Control Panel'!D1133,"Contact Us")</f>
        <v>0.43499999999999994</v>
      </c>
      <c r="BD13" s="1592"/>
      <c r="BE13" s="1592"/>
      <c r="BF13" s="1592"/>
      <c r="BG13" s="1592"/>
      <c r="BH13" s="1592"/>
      <c r="BI13" s="406"/>
      <c r="BJ13" s="373"/>
    </row>
    <row r="14" spans="2:62" ht="17.25" customHeight="1">
      <c r="B14" s="370"/>
      <c r="C14" s="1590"/>
      <c r="D14" s="1590"/>
      <c r="E14" s="1590"/>
      <c r="F14" s="1590"/>
      <c r="G14" s="1590"/>
      <c r="H14" s="1590"/>
      <c r="I14" s="1590"/>
      <c r="J14" s="375"/>
      <c r="K14" s="397"/>
      <c r="L14" s="398" t="s">
        <v>131</v>
      </c>
      <c r="M14" s="399"/>
      <c r="N14" s="399"/>
      <c r="O14" s="399"/>
      <c r="P14" s="399"/>
      <c r="Q14" s="399"/>
      <c r="R14" s="1411">
        <f>'Control Panel'!U1371</f>
        <v>0</v>
      </c>
      <c r="S14" s="1411"/>
      <c r="T14" s="1411"/>
      <c r="U14" s="1411"/>
      <c r="V14" s="400"/>
      <c r="W14" s="375"/>
      <c r="X14" s="401"/>
      <c r="Y14" s="1306" t="s">
        <v>168</v>
      </c>
      <c r="Z14" s="402"/>
      <c r="AA14" s="402"/>
      <c r="AB14" s="402"/>
      <c r="AC14" s="402"/>
      <c r="AD14" s="402"/>
      <c r="AE14" s="1594">
        <f>IF('Control Panel'!E1491="Not Available","Not Available",IFERROR('Control Panel'!E1491,0))</f>
        <v>0</v>
      </c>
      <c r="AF14" s="1594"/>
      <c r="AG14" s="1594"/>
      <c r="AH14" s="1594"/>
      <c r="AI14" s="401"/>
      <c r="AJ14" s="375"/>
      <c r="AK14" s="403"/>
      <c r="AL14" s="404" t="s">
        <v>300</v>
      </c>
      <c r="AM14" s="405"/>
      <c r="AN14" s="405"/>
      <c r="AO14" s="405"/>
      <c r="AP14" s="405"/>
      <c r="AQ14" s="405"/>
      <c r="AR14" s="1593" t="str">
        <f>'Control Panel'!H1463</f>
        <v>Not Available</v>
      </c>
      <c r="AS14" s="1593"/>
      <c r="AT14" s="1593"/>
      <c r="AU14" s="1593"/>
      <c r="AV14" s="403"/>
      <c r="AW14" s="375"/>
      <c r="AX14" s="406"/>
      <c r="AY14" s="407" t="s">
        <v>432</v>
      </c>
      <c r="AZ14" s="409"/>
      <c r="BA14" s="408"/>
      <c r="BB14" s="408"/>
      <c r="BC14" s="1592">
        <f>'Control Panel'!E1699</f>
        <v>0</v>
      </c>
      <c r="BD14" s="1592"/>
      <c r="BE14" s="1592"/>
      <c r="BF14" s="1592"/>
      <c r="BG14" s="1592"/>
      <c r="BH14" s="1592"/>
      <c r="BI14" s="406"/>
      <c r="BJ14" s="373"/>
    </row>
    <row r="15" spans="2:62" ht="16.5" customHeight="1">
      <c r="B15" s="370"/>
      <c r="C15" s="1590"/>
      <c r="D15" s="1590"/>
      <c r="E15" s="1590"/>
      <c r="F15" s="1590"/>
      <c r="G15" s="1590"/>
      <c r="H15" s="1590"/>
      <c r="I15" s="1590"/>
      <c r="J15" s="375"/>
      <c r="K15" s="397"/>
      <c r="L15" s="398" t="s">
        <v>499</v>
      </c>
      <c r="M15" s="399"/>
      <c r="N15" s="399"/>
      <c r="O15" s="399"/>
      <c r="P15" s="399"/>
      <c r="Q15" s="399"/>
      <c r="R15" s="1411">
        <f>'Control Panel'!AB1420</f>
        <v>0</v>
      </c>
      <c r="S15" s="1411"/>
      <c r="T15" s="1411"/>
      <c r="U15" s="1411"/>
      <c r="V15" s="400"/>
      <c r="W15" s="375"/>
      <c r="X15" s="401"/>
      <c r="Y15" s="1306" t="s">
        <v>988</v>
      </c>
      <c r="Z15" s="402"/>
      <c r="AA15" s="402"/>
      <c r="AB15" s="402"/>
      <c r="AC15" s="402"/>
      <c r="AD15" s="402"/>
      <c r="AE15" s="1594">
        <f>SUM('Control Panel'!C1498,'Control Panel'!H1498)</f>
        <v>162</v>
      </c>
      <c r="AF15" s="1594">
        <f>'Pricing Calculator'!AX398</f>
        <v>162</v>
      </c>
      <c r="AG15" s="1594"/>
      <c r="AH15" s="1594"/>
      <c r="AI15" s="401"/>
      <c r="AJ15" s="375"/>
      <c r="AK15" s="403"/>
      <c r="AL15" s="404" t="s">
        <v>323</v>
      </c>
      <c r="AM15" s="405"/>
      <c r="AN15" s="405"/>
      <c r="AO15" s="405"/>
      <c r="AP15" s="405"/>
      <c r="AQ15" s="405"/>
      <c r="AR15" s="1593">
        <f>'Control Panel'!H1655</f>
        <v>0</v>
      </c>
      <c r="AS15" s="1593"/>
      <c r="AT15" s="1593"/>
      <c r="AU15" s="1593"/>
      <c r="AV15" s="403"/>
      <c r="AW15" s="375"/>
      <c r="AX15" s="406"/>
      <c r="AY15" s="407" t="s">
        <v>490</v>
      </c>
      <c r="AZ15" s="408"/>
      <c r="BA15" s="409"/>
      <c r="BB15" s="409"/>
      <c r="BC15" s="1592">
        <f>'Pricing Calculator'!AX540</f>
        <v>0</v>
      </c>
      <c r="BD15" s="1592"/>
      <c r="BE15" s="1592"/>
      <c r="BF15" s="1592"/>
      <c r="BG15" s="1592"/>
      <c r="BH15" s="1592"/>
      <c r="BI15" s="406"/>
      <c r="BJ15" s="373"/>
    </row>
    <row r="16" spans="2:62" ht="16.5" customHeight="1">
      <c r="B16" s="370"/>
      <c r="C16" s="1590"/>
      <c r="D16" s="1590"/>
      <c r="E16" s="1590"/>
      <c r="F16" s="1590"/>
      <c r="G16" s="1590"/>
      <c r="H16" s="1590"/>
      <c r="I16" s="1590"/>
      <c r="J16" s="375"/>
      <c r="K16" s="397"/>
      <c r="L16" s="398" t="s">
        <v>3349</v>
      </c>
      <c r="M16" s="399"/>
      <c r="N16" s="399"/>
      <c r="O16" s="399"/>
      <c r="P16" s="399"/>
      <c r="Q16" s="399"/>
      <c r="R16" s="1599">
        <f>'Control Panel'!C948</f>
        <v>0</v>
      </c>
      <c r="S16" s="1411"/>
      <c r="T16" s="1411"/>
      <c r="U16" s="1411"/>
      <c r="V16" s="400"/>
      <c r="W16" s="375"/>
      <c r="X16" s="401"/>
      <c r="Y16" s="1306" t="s">
        <v>141</v>
      </c>
      <c r="Z16" s="402"/>
      <c r="AA16" s="402"/>
      <c r="AB16" s="402"/>
      <c r="AC16" s="402"/>
      <c r="AD16" s="402"/>
      <c r="AE16" s="1600">
        <f>'Control Panel'!K1522</f>
        <v>0</v>
      </c>
      <c r="AF16" s="1600"/>
      <c r="AG16" s="1600"/>
      <c r="AH16" s="1600"/>
      <c r="AI16" s="584"/>
      <c r="AJ16" s="375"/>
      <c r="AK16" s="403"/>
      <c r="AL16" s="404" t="s">
        <v>1000</v>
      </c>
      <c r="AM16" s="405"/>
      <c r="AN16" s="405"/>
      <c r="AO16" s="405"/>
      <c r="AP16" s="405"/>
      <c r="AQ16" s="405"/>
      <c r="AR16" s="1593">
        <f>'Control Panel'!H1667</f>
        <v>0</v>
      </c>
      <c r="AS16" s="1593"/>
      <c r="AT16" s="1593"/>
      <c r="AU16" s="1593"/>
      <c r="AV16" s="403"/>
      <c r="AW16" s="375"/>
      <c r="AX16" s="406"/>
      <c r="AY16" s="407" t="s">
        <v>1316</v>
      </c>
      <c r="AZ16" s="408"/>
      <c r="BA16" s="409"/>
      <c r="BB16" s="409"/>
      <c r="BC16" s="1592">
        <f>'Pricing Calculator'!AX610</f>
        <v>0</v>
      </c>
      <c r="BD16" s="1592"/>
      <c r="BE16" s="1592"/>
      <c r="BF16" s="1592"/>
      <c r="BG16" s="1592"/>
      <c r="BH16" s="1592"/>
      <c r="BI16" s="406"/>
      <c r="BJ16" s="373"/>
    </row>
    <row r="17" spans="2:62" ht="16.5" customHeight="1">
      <c r="B17" s="370"/>
      <c r="C17" s="1590"/>
      <c r="D17" s="1590"/>
      <c r="E17" s="1590"/>
      <c r="F17" s="1590"/>
      <c r="G17" s="1590"/>
      <c r="H17" s="1590"/>
      <c r="I17" s="1590"/>
      <c r="J17" s="375"/>
      <c r="K17" s="397"/>
      <c r="L17" s="398" t="s">
        <v>63</v>
      </c>
      <c r="M17" s="399"/>
      <c r="N17" s="399"/>
      <c r="O17" s="399"/>
      <c r="P17" s="399"/>
      <c r="Q17" s="399"/>
      <c r="R17" s="1411">
        <f>SUM('Control Panel'!L991,'Control Panel'!E1003, 'Control Panel'!C1014)</f>
        <v>0</v>
      </c>
      <c r="S17" s="1411"/>
      <c r="T17" s="1411"/>
      <c r="U17" s="1411"/>
      <c r="V17" s="400"/>
      <c r="W17" s="375"/>
      <c r="X17" s="401"/>
      <c r="Y17" s="1306" t="s">
        <v>925</v>
      </c>
      <c r="Z17" s="402"/>
      <c r="AA17" s="402"/>
      <c r="AB17" s="402"/>
      <c r="AC17" s="402"/>
      <c r="AD17" s="402"/>
      <c r="AE17" s="1594">
        <f>'Control Panel'!D1169</f>
        <v>0</v>
      </c>
      <c r="AF17" s="1594"/>
      <c r="AG17" s="1594"/>
      <c r="AH17" s="1594"/>
      <c r="AI17" s="401"/>
      <c r="AJ17" s="375"/>
      <c r="AK17" s="403"/>
      <c r="AL17" s="404" t="s">
        <v>1334</v>
      </c>
      <c r="AM17" s="405"/>
      <c r="AN17" s="405"/>
      <c r="AO17" s="405"/>
      <c r="AP17" s="405"/>
      <c r="AQ17" s="405"/>
      <c r="AR17" s="1593" t="str">
        <f>'Control Panel'!H1669</f>
        <v>Not Available</v>
      </c>
      <c r="AS17" s="1593"/>
      <c r="AT17" s="1593"/>
      <c r="AU17" s="1593"/>
      <c r="AV17" s="403"/>
      <c r="AW17" s="375"/>
      <c r="AX17" s="406"/>
      <c r="AY17" s="407" t="s">
        <v>4574</v>
      </c>
      <c r="AZ17" s="419"/>
      <c r="BA17" s="419"/>
      <c r="BB17" s="419"/>
      <c r="BC17" s="1592">
        <f>'Control Panel'!E1306</f>
        <v>0</v>
      </c>
      <c r="BD17" s="1592"/>
      <c r="BE17" s="1592"/>
      <c r="BF17" s="1592"/>
      <c r="BG17" s="1592"/>
      <c r="BH17" s="1592"/>
      <c r="BI17" s="406"/>
      <c r="BJ17" s="373"/>
    </row>
    <row r="18" spans="2:62" ht="15.75" customHeight="1">
      <c r="B18" s="370"/>
      <c r="C18" s="1590"/>
      <c r="D18" s="1590"/>
      <c r="E18" s="1590"/>
      <c r="F18" s="1590"/>
      <c r="G18" s="1590"/>
      <c r="H18" s="1590"/>
      <c r="I18" s="1590"/>
      <c r="J18" s="375"/>
      <c r="K18" s="397"/>
      <c r="L18" s="398" t="s">
        <v>4454</v>
      </c>
      <c r="M18" s="399"/>
      <c r="N18" s="399"/>
      <c r="O18" s="399"/>
      <c r="P18" s="399"/>
      <c r="Q18" s="399"/>
      <c r="R18" s="1411">
        <f>'Control Panel'!P877</f>
        <v>0</v>
      </c>
      <c r="S18" s="1411"/>
      <c r="T18" s="1411"/>
      <c r="U18" s="1411"/>
      <c r="V18" s="400"/>
      <c r="W18" s="375"/>
      <c r="X18" s="401"/>
      <c r="Y18" s="1306" t="s">
        <v>966</v>
      </c>
      <c r="Z18" s="402"/>
      <c r="AA18" s="402"/>
      <c r="AB18" s="402"/>
      <c r="AC18" s="402"/>
      <c r="AD18" s="402"/>
      <c r="AE18" s="1594">
        <f>'Control Panel'!W1181</f>
        <v>0</v>
      </c>
      <c r="AF18" s="1594"/>
      <c r="AG18" s="1594"/>
      <c r="AH18" s="1594"/>
      <c r="AI18" s="401"/>
      <c r="AJ18" s="375"/>
      <c r="AK18" s="403"/>
      <c r="AL18" s="404" t="s">
        <v>3287</v>
      </c>
      <c r="AM18" s="405"/>
      <c r="AN18" s="405"/>
      <c r="AO18" s="405"/>
      <c r="AP18" s="405"/>
      <c r="AQ18" s="405"/>
      <c r="AR18" s="1593">
        <f>'Control Panel'!H1685</f>
        <v>0</v>
      </c>
      <c r="AS18" s="1593"/>
      <c r="AT18" s="1593"/>
      <c r="AU18" s="1593"/>
      <c r="AV18" s="403"/>
      <c r="AW18" s="375"/>
      <c r="AX18" s="406"/>
      <c r="AY18" s="407" t="s">
        <v>4587</v>
      </c>
      <c r="AZ18" s="419"/>
      <c r="BA18" s="419"/>
      <c r="BB18" s="419"/>
      <c r="BC18" s="1592">
        <f>'Control Panel'!F1708</f>
        <v>0</v>
      </c>
      <c r="BD18" s="1592"/>
      <c r="BE18" s="1592"/>
      <c r="BF18" s="1592"/>
      <c r="BG18" s="1592"/>
      <c r="BH18" s="1592">
        <f>'Control Panel'!F1708</f>
        <v>0</v>
      </c>
      <c r="BI18" s="406"/>
      <c r="BJ18" s="373"/>
    </row>
    <row r="19" spans="2:62" ht="15.75" customHeight="1">
      <c r="B19" s="370"/>
      <c r="C19" s="1414">
        <f>O29+AB29+AO29+BB29</f>
        <v>348.779</v>
      </c>
      <c r="D19" s="1414"/>
      <c r="E19" s="1414"/>
      <c r="F19" s="1414"/>
      <c r="G19" s="1414"/>
      <c r="H19" s="1414"/>
      <c r="I19" s="1414"/>
      <c r="J19" s="375"/>
      <c r="K19" s="397"/>
      <c r="L19" s="398" t="s">
        <v>62</v>
      </c>
      <c r="M19" s="399"/>
      <c r="N19" s="399"/>
      <c r="O19" s="399"/>
      <c r="P19" s="399"/>
      <c r="Q19" s="399"/>
      <c r="R19" s="1411">
        <f>IF('Control Panel'!H959="Not Available in this Region", "Not Available", IFERROR('Control Panel'!H959,0))</f>
        <v>0</v>
      </c>
      <c r="S19" s="1411"/>
      <c r="T19" s="1411"/>
      <c r="U19" s="1411"/>
      <c r="V19" s="400"/>
      <c r="W19" s="375"/>
      <c r="X19" s="401"/>
      <c r="Y19" s="1306" t="s">
        <v>1069</v>
      </c>
      <c r="Z19" s="413"/>
      <c r="AA19" s="413"/>
      <c r="AB19" s="413"/>
      <c r="AC19" s="413"/>
      <c r="AD19" s="413"/>
      <c r="AE19" s="1594" t="str">
        <f>'Control Panel'!B1543</f>
        <v>Not Available</v>
      </c>
      <c r="AF19" s="1594"/>
      <c r="AG19" s="1594"/>
      <c r="AH19" s="1594"/>
      <c r="AI19" s="401"/>
      <c r="AJ19" s="375"/>
      <c r="AK19" s="403"/>
      <c r="AL19" s="404" t="s">
        <v>324</v>
      </c>
      <c r="AM19" s="405"/>
      <c r="AN19" s="405"/>
      <c r="AO19" s="405"/>
      <c r="AP19" s="405"/>
      <c r="AQ19" s="405"/>
      <c r="AR19" s="1593">
        <f>'Control Panel'!F1736</f>
        <v>0</v>
      </c>
      <c r="AS19" s="1593"/>
      <c r="AT19" s="1593"/>
      <c r="AU19" s="1593"/>
      <c r="AV19" s="403"/>
      <c r="AW19" s="375"/>
      <c r="AX19" s="406"/>
      <c r="AY19" s="407" t="s">
        <v>7020</v>
      </c>
      <c r="AZ19" s="856"/>
      <c r="BA19" s="857"/>
      <c r="BB19" s="857"/>
      <c r="BC19" s="1592">
        <f>IF('Pricing Calculator'!AX623="Not Available", "Not Available", ('Pricing Calculator'!AX623+'Pricing Calculator'!AX632))</f>
        <v>0</v>
      </c>
      <c r="BD19" s="1592"/>
      <c r="BE19" s="1592"/>
      <c r="BF19" s="1592"/>
      <c r="BG19" s="1592"/>
      <c r="BH19" s="1592"/>
      <c r="BI19" s="406"/>
      <c r="BJ19" s="373"/>
    </row>
    <row r="20" spans="2:62" ht="15.75" customHeight="1">
      <c r="B20" s="370"/>
      <c r="C20" s="1414"/>
      <c r="D20" s="1414"/>
      <c r="E20" s="1414"/>
      <c r="F20" s="1414"/>
      <c r="G20" s="1414"/>
      <c r="H20" s="1414"/>
      <c r="I20" s="1414"/>
      <c r="J20" s="375"/>
      <c r="K20" s="397"/>
      <c r="L20" s="398" t="s">
        <v>1308</v>
      </c>
      <c r="M20" s="410"/>
      <c r="N20" s="410"/>
      <c r="O20" s="410"/>
      <c r="P20" s="410"/>
      <c r="Q20" s="410"/>
      <c r="R20" s="1411">
        <f>'Control Panel'!E1003</f>
        <v>0</v>
      </c>
      <c r="S20" s="1411"/>
      <c r="T20" s="1411"/>
      <c r="U20" s="1411">
        <f>'Control Panel'!E1003</f>
        <v>0</v>
      </c>
      <c r="V20" s="411"/>
      <c r="W20" s="375"/>
      <c r="X20" s="412"/>
      <c r="Y20" s="1306" t="s">
        <v>1070</v>
      </c>
      <c r="Z20" s="413"/>
      <c r="AA20" s="413"/>
      <c r="AB20" s="413"/>
      <c r="AC20" s="413"/>
      <c r="AD20" s="413"/>
      <c r="AE20" s="1594">
        <f>'Control Panel'!K1549</f>
        <v>0</v>
      </c>
      <c r="AF20" s="1594"/>
      <c r="AG20" s="1594"/>
      <c r="AH20" s="1594"/>
      <c r="AI20" s="763"/>
      <c r="AJ20" s="375"/>
      <c r="AK20" s="416"/>
      <c r="AL20" s="404" t="s">
        <v>76</v>
      </c>
      <c r="AM20" s="405"/>
      <c r="AN20" s="405"/>
      <c r="AO20" s="405"/>
      <c r="AP20" s="405"/>
      <c r="AQ20" s="405"/>
      <c r="AR20" s="1593">
        <f>'Control Panel'!D1622</f>
        <v>0</v>
      </c>
      <c r="AS20" s="1593"/>
      <c r="AT20" s="1593"/>
      <c r="AU20" s="1593"/>
      <c r="AV20" s="416"/>
      <c r="AW20" s="375"/>
      <c r="AX20" s="418"/>
      <c r="AY20" s="419"/>
      <c r="AZ20" s="419"/>
      <c r="BA20" s="419"/>
      <c r="BB20" s="419"/>
      <c r="BC20" s="1603"/>
      <c r="BD20" s="1603"/>
      <c r="BE20" s="1603"/>
      <c r="BF20" s="1603"/>
      <c r="BG20" s="1603"/>
      <c r="BH20" s="1603"/>
      <c r="BI20" s="418"/>
      <c r="BJ20" s="373"/>
    </row>
    <row r="21" spans="2:62" ht="15.75" customHeight="1">
      <c r="B21" s="370"/>
      <c r="C21" s="1591"/>
      <c r="D21" s="1591"/>
      <c r="E21" s="1591"/>
      <c r="F21" s="1591"/>
      <c r="G21" s="1591"/>
      <c r="H21" s="1591"/>
      <c r="I21" s="1591"/>
      <c r="J21" s="375"/>
      <c r="K21" s="397"/>
      <c r="L21" s="410"/>
      <c r="M21" s="410"/>
      <c r="N21" s="410"/>
      <c r="O21" s="410"/>
      <c r="P21" s="410"/>
      <c r="Q21" s="410"/>
      <c r="R21" s="410"/>
      <c r="S21" s="410"/>
      <c r="T21" s="411"/>
      <c r="U21" s="411"/>
      <c r="V21" s="411"/>
      <c r="W21" s="375"/>
      <c r="X21" s="412"/>
      <c r="Y21" s="1306" t="s">
        <v>1057</v>
      </c>
      <c r="Z21" s="413"/>
      <c r="AA21" s="413"/>
      <c r="AB21" s="413"/>
      <c r="AC21" s="413"/>
      <c r="AD21" s="413"/>
      <c r="AE21" s="1594" t="str">
        <f>'Control Panel'!B1559</f>
        <v>Not Available</v>
      </c>
      <c r="AF21" s="1594"/>
      <c r="AG21" s="1594"/>
      <c r="AH21" s="1594"/>
      <c r="AI21" s="412"/>
      <c r="AJ21" s="375"/>
      <c r="AK21" s="416"/>
      <c r="AL21" s="404" t="s">
        <v>573</v>
      </c>
      <c r="AM21" s="405"/>
      <c r="AN21" s="405"/>
      <c r="AO21" s="405"/>
      <c r="AP21" s="405"/>
      <c r="AQ21" s="405"/>
      <c r="AR21" s="1593">
        <f>'Control Panel'!D1746</f>
        <v>0</v>
      </c>
      <c r="AS21" s="1593"/>
      <c r="AT21" s="1593"/>
      <c r="AU21" s="1593"/>
      <c r="AV21" s="416"/>
      <c r="AW21" s="375"/>
      <c r="AX21" s="418"/>
      <c r="AY21" s="394" t="s">
        <v>7017</v>
      </c>
      <c r="AZ21" s="419"/>
      <c r="BA21" s="419"/>
      <c r="BB21" s="419"/>
      <c r="BC21" s="1603"/>
      <c r="BD21" s="1603"/>
      <c r="BE21" s="1603"/>
      <c r="BF21" s="1603"/>
      <c r="BG21" s="1603"/>
      <c r="BH21" s="1603"/>
      <c r="BI21" s="418"/>
      <c r="BJ21" s="373"/>
    </row>
    <row r="22" spans="2:62" ht="15.75" customHeight="1">
      <c r="B22" s="370"/>
      <c r="C22" s="1591"/>
      <c r="D22" s="1591"/>
      <c r="E22" s="1591"/>
      <c r="F22" s="1591"/>
      <c r="G22" s="1591"/>
      <c r="H22" s="1591"/>
      <c r="I22" s="1591"/>
      <c r="J22" s="375"/>
      <c r="K22" s="397"/>
      <c r="L22" s="410"/>
      <c r="M22" s="410"/>
      <c r="N22" s="410"/>
      <c r="O22" s="410"/>
      <c r="P22" s="410"/>
      <c r="Q22" s="410"/>
      <c r="R22" s="410"/>
      <c r="S22" s="410"/>
      <c r="T22" s="411"/>
      <c r="U22" s="411"/>
      <c r="V22" s="411"/>
      <c r="W22" s="375"/>
      <c r="X22" s="412"/>
      <c r="Y22" s="1306" t="s">
        <v>1350</v>
      </c>
      <c r="Z22" s="413"/>
      <c r="AA22" s="413"/>
      <c r="AB22" s="413"/>
      <c r="AC22" s="413"/>
      <c r="AD22" s="413"/>
      <c r="AE22" s="1594" t="str">
        <f>'Pricing Calculator'!$AX$497</f>
        <v>Not Available</v>
      </c>
      <c r="AF22" s="1594"/>
      <c r="AG22" s="1594"/>
      <c r="AH22" s="1594"/>
      <c r="AI22" s="412"/>
      <c r="AJ22" s="375"/>
      <c r="AK22" s="416"/>
      <c r="AL22" s="404" t="s">
        <v>592</v>
      </c>
      <c r="AM22" s="417"/>
      <c r="AN22" s="417"/>
      <c r="AO22" s="417"/>
      <c r="AP22" s="417"/>
      <c r="AQ22" s="417"/>
      <c r="AR22" s="1593">
        <f>'Control Panel'!I1808</f>
        <v>0</v>
      </c>
      <c r="AS22" s="1593"/>
      <c r="AT22" s="1593"/>
      <c r="AU22" s="1593"/>
      <c r="AV22" s="416"/>
      <c r="AW22" s="375"/>
      <c r="AX22" s="418"/>
      <c r="AY22" s="407" t="s">
        <v>7017</v>
      </c>
      <c r="AZ22" s="419"/>
      <c r="BA22" s="419"/>
      <c r="BB22" s="419"/>
      <c r="BC22" s="1592">
        <f>'Pricing Calculator'!AX905</f>
        <v>0</v>
      </c>
      <c r="BD22" s="1592"/>
      <c r="BE22" s="1592"/>
      <c r="BF22" s="1592"/>
      <c r="BG22" s="1592"/>
      <c r="BH22" s="1592"/>
      <c r="BI22" s="418"/>
      <c r="BJ22" s="373"/>
    </row>
    <row r="23" spans="2:62" ht="15.75" customHeight="1">
      <c r="B23" s="370"/>
      <c r="C23" s="1591"/>
      <c r="D23" s="1591"/>
      <c r="E23" s="1591"/>
      <c r="F23" s="1591"/>
      <c r="G23" s="1591"/>
      <c r="H23" s="1591"/>
      <c r="I23" s="1591"/>
      <c r="J23" s="375"/>
      <c r="K23" s="397"/>
      <c r="L23" s="410"/>
      <c r="M23" s="410"/>
      <c r="N23" s="410"/>
      <c r="O23" s="410"/>
      <c r="P23" s="410"/>
      <c r="Q23" s="410"/>
      <c r="R23" s="410"/>
      <c r="S23" s="410"/>
      <c r="T23" s="411"/>
      <c r="U23" s="411"/>
      <c r="V23" s="411"/>
      <c r="W23" s="375"/>
      <c r="X23" s="412"/>
      <c r="Y23" s="1306" t="s">
        <v>7047</v>
      </c>
      <c r="Z23" s="413"/>
      <c r="AA23" s="413"/>
      <c r="AB23" s="413"/>
      <c r="AC23" s="413"/>
      <c r="AD23" s="413"/>
      <c r="AE23" s="1594">
        <f>'Control Panel'!H1906</f>
        <v>0</v>
      </c>
      <c r="AF23" s="1594"/>
      <c r="AG23" s="1594"/>
      <c r="AH23" s="1594"/>
      <c r="AI23" s="412"/>
      <c r="AJ23" s="375"/>
      <c r="AK23" s="416"/>
      <c r="AL23" s="404" t="s">
        <v>4575</v>
      </c>
      <c r="AM23" s="417"/>
      <c r="AN23" s="417"/>
      <c r="AO23" s="417"/>
      <c r="AP23" s="417"/>
      <c r="AQ23" s="417"/>
      <c r="AR23" s="1593">
        <f>'Control Panel'!I1814</f>
        <v>0</v>
      </c>
      <c r="AS23" s="1593"/>
      <c r="AT23" s="1593"/>
      <c r="AU23" s="1593"/>
      <c r="AV23" s="416"/>
      <c r="AW23" s="375"/>
      <c r="AX23" s="418"/>
      <c r="AY23" s="394" t="s">
        <v>7340</v>
      </c>
      <c r="AZ23" s="419"/>
      <c r="BA23" s="419"/>
      <c r="BB23" s="419"/>
      <c r="BC23" s="1603"/>
      <c r="BD23" s="1603"/>
      <c r="BE23" s="1603"/>
      <c r="BF23" s="1603"/>
      <c r="BG23" s="1603"/>
      <c r="BH23" s="1603"/>
      <c r="BI23" s="418"/>
      <c r="BJ23" s="373"/>
    </row>
    <row r="24" spans="2:62" ht="15.75" customHeight="1">
      <c r="B24" s="370"/>
      <c r="C24" s="1591"/>
      <c r="D24" s="1591"/>
      <c r="E24" s="1591"/>
      <c r="F24" s="1591"/>
      <c r="G24" s="1591"/>
      <c r="H24" s="1591"/>
      <c r="I24" s="1591"/>
      <c r="J24" s="375"/>
      <c r="K24" s="397"/>
      <c r="L24" s="410"/>
      <c r="M24" s="410"/>
      <c r="N24" s="410"/>
      <c r="O24" s="410"/>
      <c r="P24" s="410"/>
      <c r="Q24" s="410"/>
      <c r="R24" s="410"/>
      <c r="S24" s="410"/>
      <c r="T24" s="411"/>
      <c r="U24" s="411"/>
      <c r="V24" s="411"/>
      <c r="W24" s="375"/>
      <c r="X24" s="412"/>
      <c r="Y24" s="1306" t="s">
        <v>8062</v>
      </c>
      <c r="Z24" s="413"/>
      <c r="AA24" s="413"/>
      <c r="AB24" s="413"/>
      <c r="AC24" s="413"/>
      <c r="AD24" s="413"/>
      <c r="AE24" s="1594">
        <f>'Pricing Calculator'!AX504</f>
        <v>0</v>
      </c>
      <c r="AF24" s="1594"/>
      <c r="AG24" s="1594"/>
      <c r="AH24" s="1594" t="e">
        <f>'Pricing Calculator'!AX504:BA504</f>
        <v>#VALUE!</v>
      </c>
      <c r="AI24" s="412"/>
      <c r="AJ24" s="375"/>
      <c r="AK24" s="416"/>
      <c r="AL24" s="404" t="s">
        <v>4545</v>
      </c>
      <c r="AM24" s="417"/>
      <c r="AN24" s="417"/>
      <c r="AO24" s="417"/>
      <c r="AP24" s="417"/>
      <c r="AQ24" s="417"/>
      <c r="AR24" s="1593">
        <f>'Control Panel'!H1680</f>
        <v>0</v>
      </c>
      <c r="AS24" s="1593"/>
      <c r="AT24" s="1593"/>
      <c r="AU24" s="1593"/>
      <c r="AV24" s="416"/>
      <c r="AW24" s="375"/>
      <c r="AX24" s="418"/>
      <c r="AY24" s="407" t="s">
        <v>7358</v>
      </c>
      <c r="AZ24" s="419"/>
      <c r="BA24" s="419"/>
      <c r="BB24" s="419"/>
      <c r="BC24" s="1592">
        <f>'Pricing Calculator'!AX932</f>
        <v>0</v>
      </c>
      <c r="BD24" s="1592"/>
      <c r="BE24" s="1592"/>
      <c r="BF24" s="1592"/>
      <c r="BG24" s="1592"/>
      <c r="BH24" s="1592"/>
      <c r="BI24" s="418"/>
      <c r="BJ24" s="373"/>
    </row>
    <row r="25" spans="2:62" ht="15.75" customHeight="1">
      <c r="B25" s="370"/>
      <c r="C25" s="1591"/>
      <c r="D25" s="1591"/>
      <c r="E25" s="1591"/>
      <c r="F25" s="1591"/>
      <c r="G25" s="1591"/>
      <c r="H25" s="1591"/>
      <c r="I25" s="1591"/>
      <c r="J25" s="375"/>
      <c r="K25" s="397"/>
      <c r="L25" s="410"/>
      <c r="M25" s="410"/>
      <c r="N25" s="410"/>
      <c r="O25" s="410"/>
      <c r="P25" s="410"/>
      <c r="Q25" s="410"/>
      <c r="R25" s="410"/>
      <c r="S25" s="410"/>
      <c r="T25" s="411"/>
      <c r="U25" s="411"/>
      <c r="V25" s="411"/>
      <c r="W25" s="375"/>
      <c r="X25" s="412"/>
      <c r="Y25" s="1306" t="s">
        <v>8068</v>
      </c>
      <c r="Z25" s="413"/>
      <c r="AA25" s="413"/>
      <c r="AB25" s="413"/>
      <c r="AC25" s="413"/>
      <c r="AD25" s="413"/>
      <c r="AE25" s="1594">
        <f>'Pricing Calculator'!AX512</f>
        <v>0</v>
      </c>
      <c r="AF25" s="1594"/>
      <c r="AG25" s="1594"/>
      <c r="AH25" s="1594"/>
      <c r="AI25" s="412"/>
      <c r="AJ25" s="375"/>
      <c r="AK25" s="416"/>
      <c r="AL25" s="404" t="s">
        <v>1065</v>
      </c>
      <c r="AM25" s="417"/>
      <c r="AN25" s="417"/>
      <c r="AO25" s="417"/>
      <c r="AP25" s="417"/>
      <c r="AQ25" s="417"/>
      <c r="AR25" s="1601" t="str">
        <f>'Pricing Calculator'!AX858</f>
        <v>Not Available</v>
      </c>
      <c r="AS25" s="1601"/>
      <c r="AT25" s="1601"/>
      <c r="AU25" s="1601"/>
      <c r="AV25" s="416"/>
      <c r="AW25" s="375"/>
      <c r="AX25" s="418"/>
      <c r="AY25" s="394" t="s">
        <v>11</v>
      </c>
      <c r="AZ25" s="856"/>
      <c r="BA25" s="856"/>
      <c r="BB25" s="856"/>
      <c r="BC25" s="1602"/>
      <c r="BD25" s="1602"/>
      <c r="BE25" s="1602"/>
      <c r="BF25" s="1602"/>
      <c r="BG25" s="1602"/>
      <c r="BH25" s="1602"/>
      <c r="BI25" s="418"/>
      <c r="BJ25" s="373"/>
    </row>
    <row r="26" spans="2:62" ht="15.75" customHeight="1">
      <c r="B26" s="370"/>
      <c r="C26" s="1262"/>
      <c r="D26" s="1262"/>
      <c r="E26" s="1262"/>
      <c r="F26" s="1262"/>
      <c r="G26" s="1262"/>
      <c r="H26" s="1262"/>
      <c r="I26" s="1262"/>
      <c r="J26" s="375"/>
      <c r="K26" s="397"/>
      <c r="L26" s="410"/>
      <c r="M26" s="410"/>
      <c r="N26" s="410"/>
      <c r="O26" s="410"/>
      <c r="P26" s="410"/>
      <c r="Q26" s="410"/>
      <c r="R26" s="410"/>
      <c r="S26" s="410"/>
      <c r="T26" s="411"/>
      <c r="U26" s="411"/>
      <c r="V26" s="411"/>
      <c r="W26" s="375"/>
      <c r="X26" s="412"/>
      <c r="Y26" s="413"/>
      <c r="Z26" s="413"/>
      <c r="AA26" s="413"/>
      <c r="AB26" s="413"/>
      <c r="AC26" s="413"/>
      <c r="AD26" s="413"/>
      <c r="AE26" s="414"/>
      <c r="AF26" s="414"/>
      <c r="AG26" s="415"/>
      <c r="AH26" s="415"/>
      <c r="AI26" s="412"/>
      <c r="AJ26" s="375"/>
      <c r="AK26" s="416"/>
      <c r="AL26" s="404" t="s">
        <v>7330</v>
      </c>
      <c r="AM26" s="417"/>
      <c r="AN26" s="417"/>
      <c r="AO26" s="417"/>
      <c r="AP26" s="417"/>
      <c r="AQ26" s="417"/>
      <c r="AR26" s="1601">
        <f>'Pricing Calculator'!AX879</f>
        <v>0</v>
      </c>
      <c r="AS26" s="1601"/>
      <c r="AT26" s="1601"/>
      <c r="AU26" s="1601"/>
      <c r="AV26" s="416"/>
      <c r="AW26" s="375"/>
      <c r="AX26" s="418"/>
      <c r="AY26" s="407" t="s">
        <v>11</v>
      </c>
      <c r="AZ26" s="419"/>
      <c r="BA26" s="419"/>
      <c r="BB26" s="419"/>
      <c r="BC26" s="1592">
        <f>'Control Panel'!E1150</f>
        <v>0</v>
      </c>
      <c r="BD26" s="1592"/>
      <c r="BE26" s="1592"/>
      <c r="BF26" s="1592"/>
      <c r="BG26" s="1592"/>
      <c r="BH26" s="1592"/>
      <c r="BI26" s="418"/>
      <c r="BJ26" s="373"/>
    </row>
    <row r="27" spans="2:62" ht="15.75" customHeight="1">
      <c r="B27" s="370"/>
      <c r="C27" s="1262"/>
      <c r="D27" s="1262"/>
      <c r="E27" s="1262"/>
      <c r="F27" s="1262"/>
      <c r="G27" s="1262"/>
      <c r="H27" s="1262"/>
      <c r="I27" s="1262"/>
      <c r="J27" s="375"/>
      <c r="K27" s="397"/>
      <c r="L27" s="410"/>
      <c r="M27" s="410"/>
      <c r="N27" s="410"/>
      <c r="O27" s="410"/>
      <c r="P27" s="410"/>
      <c r="Q27" s="410"/>
      <c r="R27" s="410"/>
      <c r="S27" s="410"/>
      <c r="T27" s="411"/>
      <c r="U27" s="411"/>
      <c r="V27" s="411"/>
      <c r="W27" s="375"/>
      <c r="X27" s="412"/>
      <c r="Y27" s="413"/>
      <c r="Z27" s="413"/>
      <c r="AA27" s="413"/>
      <c r="AB27" s="413"/>
      <c r="AC27" s="413"/>
      <c r="AD27" s="413"/>
      <c r="AE27" s="414"/>
      <c r="AF27" s="414"/>
      <c r="AG27" s="415"/>
      <c r="AH27" s="415"/>
      <c r="AI27" s="412"/>
      <c r="AJ27" s="375"/>
      <c r="AK27" s="416"/>
      <c r="AL27" s="404"/>
      <c r="AM27" s="417"/>
      <c r="AN27" s="417"/>
      <c r="AO27" s="417"/>
      <c r="AP27" s="417"/>
      <c r="AQ27" s="417"/>
      <c r="AR27" s="1263"/>
      <c r="AS27" s="1263"/>
      <c r="AT27" s="1263"/>
      <c r="AU27" s="1263"/>
      <c r="AV27" s="416"/>
      <c r="AW27" s="375"/>
      <c r="AX27" s="418"/>
      <c r="AY27" s="419"/>
      <c r="AZ27" s="419"/>
      <c r="BA27" s="419"/>
      <c r="BB27" s="419"/>
      <c r="BC27" s="420"/>
      <c r="BD27" s="420"/>
      <c r="BE27" s="420"/>
      <c r="BF27" s="420"/>
      <c r="BG27" s="421"/>
      <c r="BH27" s="421"/>
      <c r="BI27" s="418"/>
      <c r="BJ27" s="373"/>
    </row>
    <row r="28" spans="2:62" ht="4.5" customHeight="1">
      <c r="B28" s="370"/>
      <c r="C28" s="1198"/>
      <c r="D28" s="1198"/>
      <c r="E28" s="1198"/>
      <c r="F28" s="1198"/>
      <c r="G28" s="1198"/>
      <c r="H28" s="1198"/>
      <c r="I28" s="1198"/>
      <c r="J28" s="375"/>
      <c r="K28" s="397"/>
      <c r="L28" s="410"/>
      <c r="M28" s="410"/>
      <c r="N28" s="410"/>
      <c r="O28" s="410"/>
      <c r="P28" s="410"/>
      <c r="Q28" s="410"/>
      <c r="R28" s="410"/>
      <c r="S28" s="410"/>
      <c r="T28" s="411"/>
      <c r="U28" s="411"/>
      <c r="V28" s="411"/>
      <c r="W28" s="375"/>
      <c r="X28" s="412"/>
      <c r="Y28" s="413"/>
      <c r="Z28" s="413"/>
      <c r="AA28" s="413"/>
      <c r="AB28" s="413"/>
      <c r="AC28" s="413"/>
      <c r="AD28" s="413"/>
      <c r="AE28" s="414"/>
      <c r="AF28" s="414"/>
      <c r="AG28" s="415"/>
      <c r="AH28" s="415"/>
      <c r="AI28" s="412"/>
      <c r="AJ28" s="375"/>
      <c r="AK28" s="416"/>
      <c r="AL28" s="405"/>
      <c r="AM28" s="405"/>
      <c r="AN28" s="405"/>
      <c r="AO28" s="405"/>
      <c r="AP28" s="405"/>
      <c r="AQ28" s="405"/>
      <c r="AR28" s="405"/>
      <c r="AS28" s="405"/>
      <c r="AT28" s="405"/>
      <c r="AU28" s="405"/>
      <c r="AV28" s="416"/>
      <c r="AW28" s="375"/>
      <c r="AX28" s="418"/>
      <c r="AY28" s="419"/>
      <c r="AZ28" s="419"/>
      <c r="BA28" s="419"/>
      <c r="BB28" s="419"/>
      <c r="BC28" s="420"/>
      <c r="BD28" s="420"/>
      <c r="BE28" s="420"/>
      <c r="BF28" s="420"/>
      <c r="BG28" s="421"/>
      <c r="BH28" s="421"/>
      <c r="BI28" s="418"/>
      <c r="BJ28" s="373"/>
    </row>
    <row r="29" spans="2:62" ht="16.5" customHeight="1">
      <c r="B29" s="370"/>
      <c r="C29" s="1198"/>
      <c r="D29" s="1198"/>
      <c r="E29" s="1198"/>
      <c r="F29" s="1198"/>
      <c r="G29" s="1198"/>
      <c r="H29" s="1198"/>
      <c r="I29" s="1198"/>
      <c r="J29" s="375"/>
      <c r="K29" s="377"/>
      <c r="L29" s="422" t="s">
        <v>147</v>
      </c>
      <c r="M29" s="423"/>
      <c r="N29" s="423"/>
      <c r="O29" s="1412">
        <f>SUM(R12:U21)</f>
        <v>93.96</v>
      </c>
      <c r="P29" s="1412"/>
      <c r="Q29" s="1412"/>
      <c r="R29" s="1412"/>
      <c r="S29" s="1412"/>
      <c r="T29" s="1412"/>
      <c r="U29" s="1413"/>
      <c r="V29" s="424"/>
      <c r="W29" s="375"/>
      <c r="X29" s="425"/>
      <c r="Y29" s="426" t="s">
        <v>147</v>
      </c>
      <c r="Z29" s="427"/>
      <c r="AA29" s="427"/>
      <c r="AB29" s="1595">
        <f>SUM(AF12,AE13,AE14,AE15,AE16,AE17,AE18,AE19,AE20,AE21,AE22,AE23,AE24,AE25)</f>
        <v>227.6</v>
      </c>
      <c r="AC29" s="1595"/>
      <c r="AD29" s="1595"/>
      <c r="AE29" s="1595"/>
      <c r="AF29" s="1595"/>
      <c r="AG29" s="1595"/>
      <c r="AH29" s="1596"/>
      <c r="AI29" s="425"/>
      <c r="AJ29" s="375"/>
      <c r="AK29" s="428"/>
      <c r="AL29" s="429" t="s">
        <v>147</v>
      </c>
      <c r="AM29" s="430"/>
      <c r="AN29" s="430"/>
      <c r="AO29" s="1597">
        <f>SUM(AR12:AU26)</f>
        <v>0</v>
      </c>
      <c r="AP29" s="1597"/>
      <c r="AQ29" s="1597"/>
      <c r="AR29" s="1597"/>
      <c r="AS29" s="1597"/>
      <c r="AT29" s="1597"/>
      <c r="AU29" s="1598"/>
      <c r="AV29" s="428"/>
      <c r="AW29" s="375"/>
      <c r="AX29" s="431"/>
      <c r="AY29" s="432" t="s">
        <v>147</v>
      </c>
      <c r="AZ29" s="433"/>
      <c r="BA29" s="433"/>
      <c r="BB29" s="1607">
        <f>SUM(BC12:BH26)</f>
        <v>27.218999999999998</v>
      </c>
      <c r="BC29" s="1607"/>
      <c r="BD29" s="1607"/>
      <c r="BE29" s="1607"/>
      <c r="BF29" s="1607"/>
      <c r="BG29" s="1607"/>
      <c r="BH29" s="1608"/>
      <c r="BI29" s="431"/>
      <c r="BJ29" s="373"/>
    </row>
    <row r="30" spans="2:62" ht="5.25" customHeight="1">
      <c r="B30" s="370"/>
      <c r="C30" s="434"/>
      <c r="D30" s="434"/>
      <c r="E30" s="434"/>
      <c r="F30" s="434"/>
      <c r="G30" s="434"/>
      <c r="H30" s="434"/>
      <c r="I30" s="434"/>
      <c r="J30" s="375"/>
      <c r="K30" s="377"/>
      <c r="L30" s="383"/>
      <c r="M30" s="383"/>
      <c r="N30" s="383"/>
      <c r="O30" s="383"/>
      <c r="P30" s="383"/>
      <c r="Q30" s="383"/>
      <c r="R30" s="383"/>
      <c r="S30" s="383"/>
      <c r="T30" s="435"/>
      <c r="U30" s="435"/>
      <c r="V30" s="435"/>
      <c r="W30" s="375"/>
      <c r="X30" s="436"/>
      <c r="Y30" s="378"/>
      <c r="Z30" s="378"/>
      <c r="AA30" s="378"/>
      <c r="AB30" s="378"/>
      <c r="AC30" s="378"/>
      <c r="AD30" s="378"/>
      <c r="AE30" s="378"/>
      <c r="AF30" s="378"/>
      <c r="AG30" s="378"/>
      <c r="AH30" s="378"/>
      <c r="AI30" s="436"/>
      <c r="AJ30" s="375"/>
      <c r="AK30" s="437"/>
      <c r="AL30" s="379"/>
      <c r="AM30" s="379"/>
      <c r="AN30" s="379"/>
      <c r="AO30" s="379"/>
      <c r="AP30" s="379"/>
      <c r="AQ30" s="379"/>
      <c r="AR30" s="379"/>
      <c r="AS30" s="379"/>
      <c r="AT30" s="379"/>
      <c r="AU30" s="379"/>
      <c r="AV30" s="437"/>
      <c r="AW30" s="375"/>
      <c r="AX30" s="438"/>
      <c r="AY30" s="380"/>
      <c r="AZ30" s="380"/>
      <c r="BA30" s="380"/>
      <c r="BB30" s="380"/>
      <c r="BC30" s="380"/>
      <c r="BD30" s="380"/>
      <c r="BE30" s="380"/>
      <c r="BF30" s="380"/>
      <c r="BG30" s="380"/>
      <c r="BH30" s="380"/>
      <c r="BI30" s="438"/>
      <c r="BJ30" s="373"/>
    </row>
    <row r="31" spans="2:62" ht="12" customHeight="1" thickBot="1">
      <c r="B31" s="439"/>
      <c r="C31" s="440"/>
      <c r="D31" s="440"/>
      <c r="E31" s="440"/>
      <c r="F31" s="440"/>
      <c r="G31" s="440"/>
      <c r="H31" s="440"/>
      <c r="I31" s="440"/>
      <c r="J31" s="440"/>
      <c r="K31" s="440"/>
      <c r="L31" s="440"/>
      <c r="M31" s="440"/>
      <c r="N31" s="440"/>
      <c r="O31" s="440"/>
      <c r="P31" s="440"/>
      <c r="Q31" s="440"/>
      <c r="R31" s="440"/>
      <c r="S31" s="440"/>
      <c r="T31" s="440"/>
      <c r="U31" s="440"/>
      <c r="V31" s="440"/>
      <c r="W31" s="440"/>
      <c r="X31" s="440"/>
      <c r="Y31" s="440"/>
      <c r="Z31" s="440"/>
      <c r="AA31" s="440"/>
      <c r="AB31" s="440"/>
      <c r="AC31" s="440"/>
      <c r="AD31" s="440"/>
      <c r="AE31" s="440"/>
      <c r="AF31" s="440"/>
      <c r="AG31" s="440"/>
      <c r="AH31" s="440"/>
      <c r="AI31" s="440"/>
      <c r="AJ31" s="440"/>
      <c r="AK31" s="440"/>
      <c r="AL31" s="440"/>
      <c r="AM31" s="440"/>
      <c r="AN31" s="440"/>
      <c r="AO31" s="440"/>
      <c r="AP31" s="440"/>
      <c r="AQ31" s="440"/>
      <c r="AR31" s="440"/>
      <c r="AS31" s="440"/>
      <c r="AT31" s="440"/>
      <c r="AU31" s="440"/>
      <c r="AV31" s="440"/>
      <c r="AW31" s="440"/>
      <c r="AX31" s="440"/>
      <c r="AY31" s="440"/>
      <c r="AZ31" s="440"/>
      <c r="BA31" s="440"/>
      <c r="BB31" s="440"/>
      <c r="BC31" s="440"/>
      <c r="BD31" s="440"/>
      <c r="BE31" s="440"/>
      <c r="BF31" s="440"/>
      <c r="BG31" s="440"/>
      <c r="BH31" s="440"/>
      <c r="BI31" s="440"/>
      <c r="BJ31" s="441"/>
    </row>
    <row r="32" spans="2:62" ht="6" hidden="1" customHeight="1">
      <c r="B32" s="451"/>
      <c r="C32" s="451"/>
      <c r="D32" s="451"/>
      <c r="E32" s="451"/>
      <c r="F32" s="451"/>
      <c r="G32" s="451"/>
      <c r="H32" s="451"/>
      <c r="I32" s="451"/>
      <c r="J32" s="451"/>
      <c r="K32" s="451"/>
      <c r="L32" s="451"/>
      <c r="M32" s="451"/>
      <c r="N32" s="451"/>
      <c r="O32" s="451"/>
      <c r="P32" s="451"/>
      <c r="Q32" s="451"/>
      <c r="R32" s="451"/>
      <c r="S32" s="451"/>
      <c r="T32" s="451"/>
      <c r="U32" s="451"/>
      <c r="V32" s="451"/>
      <c r="W32" s="451"/>
      <c r="X32" s="451"/>
      <c r="Y32" s="451"/>
      <c r="Z32" s="451"/>
      <c r="AA32" s="451"/>
      <c r="AB32" s="451"/>
      <c r="AC32" s="451"/>
      <c r="AD32" s="451"/>
      <c r="AE32" s="451"/>
      <c r="AF32" s="451"/>
      <c r="AG32" s="451"/>
      <c r="AH32" s="451"/>
      <c r="AI32" s="451"/>
      <c r="AJ32" s="451"/>
      <c r="AK32" s="451"/>
      <c r="AL32" s="451"/>
      <c r="AM32" s="451"/>
      <c r="AN32" s="451"/>
      <c r="AO32" s="451"/>
      <c r="AP32" s="451"/>
      <c r="AQ32" s="451"/>
      <c r="AR32" s="451"/>
      <c r="AS32" s="451"/>
      <c r="AT32" s="451"/>
      <c r="AU32" s="451"/>
      <c r="AV32" s="451"/>
      <c r="AW32" s="451"/>
      <c r="AX32" s="451"/>
      <c r="AY32" s="451"/>
      <c r="AZ32" s="451"/>
      <c r="BA32" s="451"/>
      <c r="BB32" s="451"/>
      <c r="BC32" s="451"/>
      <c r="BD32" s="451"/>
      <c r="BE32" s="451"/>
      <c r="BF32" s="451"/>
      <c r="BG32" s="451"/>
      <c r="BH32" s="451"/>
      <c r="BI32" s="451"/>
      <c r="BJ32" s="451"/>
    </row>
    <row r="33" spans="2:62" ht="12" hidden="1" customHeight="1">
      <c r="B33" s="451"/>
      <c r="C33" s="1392" t="s">
        <v>605</v>
      </c>
      <c r="D33" s="1392"/>
      <c r="E33" s="1392"/>
      <c r="F33" s="1392"/>
      <c r="G33" s="1392"/>
      <c r="H33" s="1392"/>
      <c r="I33" s="1392"/>
      <c r="J33" s="1392"/>
      <c r="K33" s="1392"/>
      <c r="L33" s="1392"/>
      <c r="M33" s="1392"/>
      <c r="N33" s="1392"/>
      <c r="O33" s="1392"/>
      <c r="P33" s="1392"/>
      <c r="Q33" s="1392"/>
      <c r="R33" s="1392"/>
      <c r="S33" s="1392"/>
      <c r="T33" s="1392"/>
      <c r="U33" s="1392"/>
      <c r="V33" s="1392"/>
      <c r="W33" s="1392"/>
      <c r="X33" s="1392"/>
      <c r="Y33" s="1392"/>
      <c r="Z33" s="1392"/>
      <c r="AA33" s="1392"/>
      <c r="AB33" s="1392"/>
      <c r="AC33" s="1392"/>
      <c r="AD33" s="1392"/>
      <c r="AE33" s="1392"/>
      <c r="AF33" s="1392"/>
      <c r="AG33" s="1392"/>
      <c r="AH33" s="1392"/>
      <c r="AI33" s="1392"/>
      <c r="AJ33" s="1392"/>
      <c r="AK33" s="1392"/>
      <c r="AL33" s="1392"/>
      <c r="AM33" s="1392"/>
      <c r="AN33" s="1392"/>
      <c r="AO33" s="1392"/>
      <c r="AP33" s="1392"/>
      <c r="AQ33" s="1392"/>
      <c r="AR33" s="1392"/>
      <c r="AS33" s="1392"/>
      <c r="AT33" s="1392"/>
      <c r="AU33" s="1392"/>
      <c r="AV33" s="1392"/>
      <c r="AW33" s="1392"/>
      <c r="AX33" s="1392"/>
      <c r="AY33" s="1392"/>
      <c r="AZ33" s="1392"/>
      <c r="BA33" s="1392"/>
      <c r="BB33" s="1392"/>
      <c r="BC33" s="1392"/>
      <c r="BD33" s="1392"/>
      <c r="BE33" s="1392"/>
      <c r="BF33" s="1392"/>
      <c r="BG33" s="1392"/>
      <c r="BH33" s="1392"/>
      <c r="BI33" s="451"/>
      <c r="BJ33" s="451"/>
    </row>
    <row r="34" spans="2:62" ht="12" hidden="1" customHeight="1">
      <c r="B34" s="451"/>
      <c r="C34" s="1392"/>
      <c r="D34" s="1392"/>
      <c r="E34" s="1392"/>
      <c r="F34" s="1392"/>
      <c r="G34" s="1392"/>
      <c r="H34" s="1392"/>
      <c r="I34" s="1392"/>
      <c r="J34" s="1392"/>
      <c r="K34" s="1392"/>
      <c r="L34" s="1392"/>
      <c r="M34" s="1392"/>
      <c r="N34" s="1392"/>
      <c r="O34" s="1392"/>
      <c r="P34" s="1392"/>
      <c r="Q34" s="1392"/>
      <c r="R34" s="1392"/>
      <c r="S34" s="1392"/>
      <c r="T34" s="1392"/>
      <c r="U34" s="1392"/>
      <c r="V34" s="1392"/>
      <c r="W34" s="1392"/>
      <c r="X34" s="1392"/>
      <c r="Y34" s="1392"/>
      <c r="Z34" s="1392"/>
      <c r="AA34" s="1392"/>
      <c r="AB34" s="1392"/>
      <c r="AC34" s="1392"/>
      <c r="AD34" s="1392"/>
      <c r="AE34" s="1392"/>
      <c r="AF34" s="1392"/>
      <c r="AG34" s="1392"/>
      <c r="AH34" s="1392"/>
      <c r="AI34" s="1392"/>
      <c r="AJ34" s="1392"/>
      <c r="AK34" s="1392"/>
      <c r="AL34" s="1392"/>
      <c r="AM34" s="1392"/>
      <c r="AN34" s="1392"/>
      <c r="AO34" s="1392"/>
      <c r="AP34" s="1392"/>
      <c r="AQ34" s="1392"/>
      <c r="AR34" s="1392"/>
      <c r="AS34" s="1392"/>
      <c r="AT34" s="1392"/>
      <c r="AU34" s="1392"/>
      <c r="AV34" s="1392"/>
      <c r="AW34" s="1392"/>
      <c r="AX34" s="1392"/>
      <c r="AY34" s="1392"/>
      <c r="AZ34" s="1392"/>
      <c r="BA34" s="1392"/>
      <c r="BB34" s="1392"/>
      <c r="BC34" s="1392"/>
      <c r="BD34" s="1392"/>
      <c r="BE34" s="1392"/>
      <c r="BF34" s="1392"/>
      <c r="BG34" s="1392"/>
      <c r="BH34" s="1392"/>
      <c r="BI34" s="451"/>
      <c r="BJ34" s="451"/>
    </row>
    <row r="35" spans="2:62" ht="6" hidden="1" customHeight="1">
      <c r="B35" s="451"/>
      <c r="C35" s="450"/>
      <c r="D35" s="450"/>
      <c r="E35" s="450"/>
      <c r="F35" s="450"/>
      <c r="G35" s="450"/>
      <c r="H35" s="450"/>
      <c r="I35" s="450"/>
      <c r="J35" s="450"/>
      <c r="K35" s="450"/>
      <c r="L35" s="450"/>
      <c r="M35" s="450"/>
      <c r="N35" s="450"/>
      <c r="O35" s="450"/>
      <c r="P35" s="1187"/>
      <c r="Q35" s="1187"/>
      <c r="R35" s="450"/>
      <c r="S35" s="450"/>
      <c r="T35" s="450"/>
      <c r="U35" s="450"/>
      <c r="V35" s="450"/>
      <c r="W35" s="450"/>
      <c r="X35" s="450"/>
      <c r="Y35" s="450"/>
      <c r="Z35" s="450"/>
      <c r="AA35" s="450"/>
      <c r="AB35" s="450"/>
      <c r="AC35" s="1187"/>
      <c r="AD35" s="1187"/>
      <c r="AE35" s="450"/>
      <c r="AF35" s="450"/>
      <c r="AG35" s="450"/>
      <c r="AH35" s="450"/>
      <c r="AI35" s="450"/>
      <c r="AJ35" s="450"/>
      <c r="AK35" s="450"/>
      <c r="AL35" s="450"/>
      <c r="AM35" s="450"/>
      <c r="AN35" s="450"/>
      <c r="AO35" s="450"/>
      <c r="AP35" s="1187"/>
      <c r="AQ35" s="1187"/>
      <c r="AR35" s="450"/>
      <c r="AS35" s="450"/>
      <c r="AT35" s="450"/>
      <c r="AU35" s="450"/>
      <c r="AV35" s="450"/>
      <c r="AW35" s="450"/>
      <c r="AX35" s="450"/>
      <c r="AY35" s="450"/>
      <c r="AZ35" s="450"/>
      <c r="BA35" s="450"/>
      <c r="BB35" s="450"/>
      <c r="BC35" s="450"/>
      <c r="BD35" s="1187"/>
      <c r="BE35" s="1187"/>
      <c r="BF35" s="450"/>
      <c r="BG35" s="450"/>
      <c r="BH35" s="450"/>
      <c r="BI35" s="451"/>
      <c r="BJ35" s="451"/>
    </row>
    <row r="36" spans="2:62" ht="11.25" customHeight="1"/>
  </sheetData>
  <sheetProtection algorithmName="SHA-512" hashValue="MDqYVbfPf4RRXmfoUThpp14hC6qC97LvDJvddPyWZwUiJhf5/GoL5UFYg826PnTPjypJu3QOlna9SMT4juFEHw==" saltValue="H81DGLzi1XqdnEi7T9E8tQ==" spinCount="100000" sheet="1" objects="1" scenarios="1" selectLockedCells="1"/>
  <mergeCells count="63">
    <mergeCell ref="BC16:BH16"/>
    <mergeCell ref="C33:BH34"/>
    <mergeCell ref="BA3:BH4"/>
    <mergeCell ref="L4:AV6"/>
    <mergeCell ref="R12:U12"/>
    <mergeCell ref="AR12:AU12"/>
    <mergeCell ref="BC12:BH12"/>
    <mergeCell ref="R13:U13"/>
    <mergeCell ref="AF12:AH12"/>
    <mergeCell ref="AR13:AU13"/>
    <mergeCell ref="BC26:BH26"/>
    <mergeCell ref="BC13:BH13"/>
    <mergeCell ref="R14:U14"/>
    <mergeCell ref="R18:U18"/>
    <mergeCell ref="AE18:AH18"/>
    <mergeCell ref="BB29:BH29"/>
    <mergeCell ref="AE24:AH24"/>
    <mergeCell ref="AE25:AH25"/>
    <mergeCell ref="BC19:BH19"/>
    <mergeCell ref="BC22:BH22"/>
    <mergeCell ref="BC25:BH25"/>
    <mergeCell ref="BC21:BH21"/>
    <mergeCell ref="BC20:BH20"/>
    <mergeCell ref="BC23:BH23"/>
    <mergeCell ref="BC24:BH24"/>
    <mergeCell ref="AE20:AH20"/>
    <mergeCell ref="AE21:AH21"/>
    <mergeCell ref="AE22:AH22"/>
    <mergeCell ref="AR20:AU20"/>
    <mergeCell ref="AR22:AU22"/>
    <mergeCell ref="AR21:AU21"/>
    <mergeCell ref="O29:U29"/>
    <mergeCell ref="AB29:AH29"/>
    <mergeCell ref="AO29:AU29"/>
    <mergeCell ref="R20:U20"/>
    <mergeCell ref="R16:U16"/>
    <mergeCell ref="R19:U19"/>
    <mergeCell ref="R17:U17"/>
    <mergeCell ref="AE16:AH16"/>
    <mergeCell ref="AE23:AH23"/>
    <mergeCell ref="AR17:AU17"/>
    <mergeCell ref="AR18:AU18"/>
    <mergeCell ref="AE17:AH17"/>
    <mergeCell ref="AR25:AU25"/>
    <mergeCell ref="AR26:AU26"/>
    <mergeCell ref="AR16:AU16"/>
    <mergeCell ref="AE19:AH19"/>
    <mergeCell ref="C11:I18"/>
    <mergeCell ref="C19:I20"/>
    <mergeCell ref="C21:I25"/>
    <mergeCell ref="BC18:BH18"/>
    <mergeCell ref="AR24:AU24"/>
    <mergeCell ref="AR23:AU23"/>
    <mergeCell ref="AR19:AU19"/>
    <mergeCell ref="BC14:BH14"/>
    <mergeCell ref="R15:U15"/>
    <mergeCell ref="AE14:AH14"/>
    <mergeCell ref="AR15:AU15"/>
    <mergeCell ref="BC15:BH15"/>
    <mergeCell ref="AR14:AU14"/>
    <mergeCell ref="BC17:BH17"/>
    <mergeCell ref="AE13:AH13"/>
    <mergeCell ref="AE15:AH15"/>
  </mergeCells>
  <phoneticPr fontId="152"/>
  <pageMargins left="0.7" right="0.7" top="0.75" bottom="0.75" header="0.3" footer="0.3"/>
  <pageSetup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50800</xdr:rowOff>
                  </from>
                  <to>
                    <xdr:col>57</xdr:col>
                    <xdr:colOff>247650</xdr:colOff>
                    <xdr:row>6</xdr:row>
                    <xdr:rowOff>50800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76" id="{51856F3F-34B6-4B91-AAE1-765B6BC9D1C5}">
            <xm:f>'FX Card'!$F$1=25</xm:f>
            <x14:dxf>
              <numFmt numFmtId="183" formatCode="\R\ #,##0.00"/>
            </x14:dxf>
          </x14:cfRule>
          <x14:cfRule type="expression" priority="977" id="{4BA88D0D-A717-4FB7-B303-986E2B3DAECE}">
            <xm:f>'FX Card'!$F$1=24</xm:f>
            <x14:dxf>
              <numFmt numFmtId="180" formatCode="\T\W\ &quot;$&quot;\ #,##0.00"/>
            </x14:dxf>
          </x14:cfRule>
          <x14:cfRule type="expression" priority="978" id="{839AD565-1CE2-4EA0-8E26-541D10FD9FAE}">
            <xm:f>'FX Card'!$F$1=23</xm:f>
            <x14:dxf>
              <numFmt numFmtId="199" formatCode="#,##0.00\ [$₺-41F]"/>
            </x14:dxf>
          </x14:cfRule>
          <x14:cfRule type="expression" priority="979" id="{686CFEF7-CD72-4F07-B4C5-D1CA6C793ECF}">
            <xm:f>'FX Card'!$F$1=22</xm:f>
            <x14:dxf>
              <numFmt numFmtId="173" formatCode="\k\r\ #,##0.00"/>
            </x14:dxf>
          </x14:cfRule>
          <x14:cfRule type="expression" priority="980" id="{4E83F4CE-DC83-4929-B051-0C38E16B7535}">
            <xm:f>'FX Card'!$F$1=21</xm:f>
            <x14:dxf>
              <numFmt numFmtId="207" formatCode="[$ر.س.‏-401]\ #,##0.00_-"/>
            </x14:dxf>
          </x14:cfRule>
          <x14:cfRule type="expression" priority="981" id="{28B58402-430A-49BC-B298-986865417248}">
            <xm:f>'FX Card'!$F$1=20</xm:f>
            <x14:dxf>
              <numFmt numFmtId="181" formatCode="\р\у\б\ #,##0.00"/>
            </x14:dxf>
          </x14:cfRule>
          <x14:cfRule type="expression" priority="982" id="{4AEC4C7D-6C2F-4264-B418-C7429BBCBC7B}">
            <xm:f>'FX Card'!$F$1=19</xm:f>
            <x14:dxf>
              <numFmt numFmtId="196" formatCode="\M\X\ &quot;$&quot;\ #,##0.00"/>
            </x14:dxf>
          </x14:cfRule>
          <x14:cfRule type="expression" priority="983" id="{4A1A6D1D-4F27-4F79-B040-1E8771B86771}">
            <xm:f>'FX Card'!$F$1=18</xm:f>
            <x14:dxf>
              <numFmt numFmtId="195" formatCode="[$RM-43E]#,##0.00"/>
            </x14:dxf>
          </x14:cfRule>
          <x14:cfRule type="expression" priority="984" id="{D23C3BDA-0B7D-41F4-8CFB-63F3AB0BBCA8}">
            <xm:f>'FX Card'!$F$1=17</xm:f>
            <x14:dxf>
              <numFmt numFmtId="198" formatCode="\N\Z\ &quot;$&quot;\ #,##0.00"/>
            </x14:dxf>
          </x14:cfRule>
          <x14:cfRule type="expression" priority="985" id="{8647C1C8-9962-4D3E-931D-F85234D980B6}">
            <xm:f>'FX Card'!$F$1=16</xm:f>
            <x14:dxf>
              <numFmt numFmtId="173" formatCode="\k\r\ #,##0.00"/>
            </x14:dxf>
          </x14:cfRule>
          <x14:cfRule type="expression" priority="986" id="{0D15A7AB-0543-4E0B-A2C1-E02EFB7C600B}">
            <xm:f>'FX Card'!$F$1=15</xm:f>
            <x14:dxf>
              <numFmt numFmtId="179" formatCode="[$₩-412]#,##0.00"/>
            </x14:dxf>
          </x14:cfRule>
          <x14:cfRule type="expression" priority="987" id="{65499B9B-CD02-47BA-92FC-9119A0ED510E}">
            <xm:f>'FX Card'!$F$1=14</xm:f>
            <x14:dxf>
              <numFmt numFmtId="178" formatCode="[$¥-411]#,##0.00"/>
            </x14:dxf>
          </x14:cfRule>
          <x14:cfRule type="expression" priority="988" id="{93CFD609-DDD4-4292-AF15-D454A6F1BD15}">
            <xm:f>'FX Card'!$F$1=12</xm:f>
            <x14:dxf>
              <numFmt numFmtId="176" formatCode="\R\p\ #,##0.00"/>
            </x14:dxf>
          </x14:cfRule>
          <x14:cfRule type="expression" priority="989" id="{35257E4D-F278-4C82-833F-72267DD32077}">
            <xm:f>'FX Card'!$F$1=13</xm:f>
            <x14:dxf>
              <numFmt numFmtId="206" formatCode="[$₹-445]\ #,##0.00"/>
            </x14:dxf>
          </x14:cfRule>
          <x14:cfRule type="expression" priority="990" id="{754DFC00-AAD7-472F-A99C-92E12B704760}">
            <xm:f>'FX Card'!$F$1=11</xm:f>
            <x14:dxf>
              <numFmt numFmtId="194" formatCode="\H\K\ &quot;$&quot;\ #,##0.00"/>
            </x14:dxf>
          </x14:cfRule>
          <x14:cfRule type="expression" priority="991" id="{74D9690B-68E8-4EDF-A604-A3E4CFFF6795}">
            <xm:f>'FX Card'!$F$1=10</xm:f>
            <x14:dxf>
              <numFmt numFmtId="175" formatCode="[$£-809]#,##0.00"/>
            </x14:dxf>
          </x14:cfRule>
          <x14:cfRule type="expression" priority="992" id="{229A8801-DEF2-4430-B3F4-B199E936BC94}">
            <xm:f>'FX Card'!$F$1=9</xm:f>
            <x14:dxf>
              <numFmt numFmtId="174" formatCode="[$€-2]\ #,##0.00"/>
            </x14:dxf>
          </x14:cfRule>
          <x14:cfRule type="expression" priority="993" id="{03BC3473-EE88-4BEA-B998-144B1C78513B}">
            <xm:f>'FX Card'!$F$1=8</xm:f>
            <x14:dxf>
              <numFmt numFmtId="173" formatCode="\k\r\ #,##0.00"/>
            </x14:dxf>
          </x14:cfRule>
          <x14:cfRule type="expression" priority="994" id="{36A09E42-B8E7-4D24-9EBB-65FA6BA39315}">
            <xm:f>'FX Card'!$F$1=7</xm:f>
            <x14:dxf>
              <numFmt numFmtId="172" formatCode="[$¥-804]#,##0.00"/>
            </x14:dxf>
          </x14:cfRule>
          <x14:cfRule type="expression" priority="995" id="{50344E0B-1F6E-4315-B383-F352738D400D}">
            <xm:f>'FX Card'!$F$1=6</xm:f>
            <x14:dxf>
              <numFmt numFmtId="171" formatCode="\F\r\ #,##0.00"/>
            </x14:dxf>
          </x14:cfRule>
          <x14:cfRule type="expression" priority="996" id="{C7A8A1C4-06EC-4AFA-8968-DBB84850F6D5}">
            <xm:f>'FX Card'!$F$1=5</xm:f>
            <x14:dxf>
              <numFmt numFmtId="170" formatCode="\C\A\ &quot;$&quot;\ #,##0.00"/>
            </x14:dxf>
          </x14:cfRule>
          <x14:cfRule type="expression" priority="997" id="{E9324FA6-54E7-49F0-84BE-F452DDEDACF4}">
            <xm:f>'FX Card'!$F$1=4</xm:f>
            <x14:dxf>
              <numFmt numFmtId="193" formatCode="\R\ &quot;$&quot;\ #,##0.00"/>
            </x14:dxf>
          </x14:cfRule>
          <x14:cfRule type="expression" priority="998" id="{D6B49F0F-5375-4562-9AD2-9A85A33EAA19}">
            <xm:f>'FX Card'!$F$1=3</xm:f>
            <x14:dxf>
              <numFmt numFmtId="169" formatCode="\A\U\ &quot;$&quot;\ #,##0.00"/>
            </x14:dxf>
          </x14:cfRule>
          <x14:cfRule type="expression" priority="999" id="{58E86F12-B358-40F4-8ABA-561AF6A0A166}">
            <xm:f>'FX Card'!$F$1=2</xm:f>
            <x14:dxf>
              <numFmt numFmtId="182" formatCode="\A\R\ &quot;$&quot;#,##0.00"/>
            </x14:dxf>
          </x14:cfRule>
          <x14:cfRule type="expression" priority="1000" id="{AA03D9EA-DF6D-4E83-B835-B9AFCADED2E3}">
            <xm:f>'FX Card'!$F$1=1</xm:f>
            <x14:dxf>
              <numFmt numFmtId="166" formatCode="&quot;$&quot;#,##0.00"/>
            </x14:dxf>
          </x14:cfRule>
          <xm:sqref>A1:XFD10 A30:XFD1048576 N20:Q20 A21:C21 A22:B29 J28:XFD29 J16:K20 C19 AZ19:BB19 A12:B20 A11:C11 AV27:XFD27 AV17:AX21 BC17 J25:AD25 J26:AQ27 J11:XFD11 V16:X20 AI23:AK24 J21:X24 BI16:XFD26 AV22:BB22 AV23:AX24 AV25:BB26 AI25:AR25 Z23:AE23 Z22:AQ22 Z21:AK21 Z20:AR20 Z19:AU19 Z17:AK18 Z16:BE16 J12:X15 Z12:XFD15</xm:sqref>
        </x14:conditionalFormatting>
        <x14:conditionalFormatting xmlns:xm="http://schemas.microsoft.com/office/excel/2006/main">
          <x14:cfRule type="expression" priority="926" id="{07A4A555-F1B7-427E-8BFD-8B54BA57FF07}">
            <xm:f>'FX Card'!$F$1=25</xm:f>
            <x14:dxf>
              <numFmt numFmtId="183" formatCode="\R\ #,##0.00"/>
            </x14:dxf>
          </x14:cfRule>
          <x14:cfRule type="expression" priority="927" id="{514F3F7D-16EF-48B8-A5B8-812C12B8C051}">
            <xm:f>'FX Card'!$F$1=24</xm:f>
            <x14:dxf>
              <numFmt numFmtId="180" formatCode="\T\W\ &quot;$&quot;\ #,##0.00"/>
            </x14:dxf>
          </x14:cfRule>
          <x14:cfRule type="expression" priority="928" id="{3AD2590E-4CC9-404B-8141-348397930271}">
            <xm:f>'FX Card'!$F$1=23</xm:f>
            <x14:dxf>
              <numFmt numFmtId="199" formatCode="#,##0.00\ [$₺-41F]"/>
            </x14:dxf>
          </x14:cfRule>
          <x14:cfRule type="expression" priority="929" id="{BE3F0794-F5F2-4D39-83C3-BF574BAF6BA8}">
            <xm:f>'FX Card'!$F$1=22</xm:f>
            <x14:dxf>
              <numFmt numFmtId="173" formatCode="\k\r\ #,##0.00"/>
            </x14:dxf>
          </x14:cfRule>
          <x14:cfRule type="expression" priority="930" id="{6E45C7C4-A14E-4256-A073-088910C1FC99}">
            <xm:f>'FX Card'!$F$1=21</xm:f>
            <x14:dxf>
              <numFmt numFmtId="207" formatCode="[$ر.س.‏-401]\ #,##0.00_-"/>
            </x14:dxf>
          </x14:cfRule>
          <x14:cfRule type="expression" priority="931" id="{9299C513-03D9-479B-9AB2-2F5F70FEA853}">
            <xm:f>'FX Card'!$F$1=20</xm:f>
            <x14:dxf>
              <numFmt numFmtId="181" formatCode="\р\у\б\ #,##0.00"/>
            </x14:dxf>
          </x14:cfRule>
          <x14:cfRule type="expression" priority="932" id="{2584219B-C49D-4F0F-B842-328437A3EE6D}">
            <xm:f>'FX Card'!$F$1=19</xm:f>
            <x14:dxf>
              <numFmt numFmtId="196" formatCode="\M\X\ &quot;$&quot;\ #,##0.00"/>
            </x14:dxf>
          </x14:cfRule>
          <x14:cfRule type="expression" priority="933" id="{2AE57A9B-D320-4490-BA7A-F9F489EF0E47}">
            <xm:f>'FX Card'!$F$1=18</xm:f>
            <x14:dxf>
              <numFmt numFmtId="195" formatCode="[$RM-43E]#,##0.00"/>
            </x14:dxf>
          </x14:cfRule>
          <x14:cfRule type="expression" priority="934" id="{6F2E02CA-46B3-4195-8A6E-27C8F0BCB188}">
            <xm:f>'FX Card'!$F$1=17</xm:f>
            <x14:dxf>
              <numFmt numFmtId="198" formatCode="\N\Z\ &quot;$&quot;\ #,##0.00"/>
            </x14:dxf>
          </x14:cfRule>
          <x14:cfRule type="expression" priority="935" id="{77C2CE9E-D8D8-499D-AB46-6A80C804A531}">
            <xm:f>'FX Card'!$F$1=16</xm:f>
            <x14:dxf>
              <numFmt numFmtId="173" formatCode="\k\r\ #,##0.00"/>
            </x14:dxf>
          </x14:cfRule>
          <x14:cfRule type="expression" priority="936" id="{373A4C0C-AE93-4786-A8BC-38D9C235F91E}">
            <xm:f>'FX Card'!$F$1=15</xm:f>
            <x14:dxf>
              <numFmt numFmtId="179" formatCode="[$₩-412]#,##0.00"/>
            </x14:dxf>
          </x14:cfRule>
          <x14:cfRule type="expression" priority="937" id="{B82FBCD5-FBAB-4D44-9A48-1E008FDCC5E1}">
            <xm:f>'FX Card'!$F$1=14</xm:f>
            <x14:dxf>
              <numFmt numFmtId="178" formatCode="[$¥-411]#,##0.00"/>
            </x14:dxf>
          </x14:cfRule>
          <x14:cfRule type="expression" priority="938" id="{F6AEC6E1-10AE-470F-9BA4-6CADE9C35E1A}">
            <xm:f>'FX Card'!$F$1=12</xm:f>
            <x14:dxf>
              <numFmt numFmtId="176" formatCode="\R\p\ #,##0.00"/>
            </x14:dxf>
          </x14:cfRule>
          <x14:cfRule type="expression" priority="939" id="{8EB4CF65-B437-4BE5-9401-41C5B30CA8D3}">
            <xm:f>'FX Card'!$F$1=13</xm:f>
            <x14:dxf>
              <numFmt numFmtId="206" formatCode="[$₹-445]\ #,##0.00"/>
            </x14:dxf>
          </x14:cfRule>
          <x14:cfRule type="expression" priority="940" id="{F4453615-2BED-4F77-A8E0-5F8EE881B297}">
            <xm:f>'FX Card'!$F$1=11</xm:f>
            <x14:dxf>
              <numFmt numFmtId="194" formatCode="\H\K\ &quot;$&quot;\ #,##0.00"/>
            </x14:dxf>
          </x14:cfRule>
          <x14:cfRule type="expression" priority="941" id="{1B8E6606-2388-4C63-B887-53D0FCB47B90}">
            <xm:f>'FX Card'!$F$1=10</xm:f>
            <x14:dxf>
              <numFmt numFmtId="175" formatCode="[$£-809]#,##0.00"/>
            </x14:dxf>
          </x14:cfRule>
          <x14:cfRule type="expression" priority="942" id="{E78D1900-00F3-4CE2-805C-E628C8F47877}">
            <xm:f>'FX Card'!$F$1=9</xm:f>
            <x14:dxf>
              <numFmt numFmtId="174" formatCode="[$€-2]\ #,##0.00"/>
            </x14:dxf>
          </x14:cfRule>
          <x14:cfRule type="expression" priority="943" id="{311EFE58-6958-425E-B5D8-AA5429972DDE}">
            <xm:f>'FX Card'!$F$1=8</xm:f>
            <x14:dxf>
              <numFmt numFmtId="173" formatCode="\k\r\ #,##0.00"/>
            </x14:dxf>
          </x14:cfRule>
          <x14:cfRule type="expression" priority="944" id="{433E4A51-AFD2-4694-BD37-3B86E22941F3}">
            <xm:f>'FX Card'!$F$1=7</xm:f>
            <x14:dxf>
              <numFmt numFmtId="172" formatCode="[$¥-804]#,##0.00"/>
            </x14:dxf>
          </x14:cfRule>
          <x14:cfRule type="expression" priority="945" id="{493BC23A-9DCF-40CF-B6C0-C19F357EC917}">
            <xm:f>'FX Card'!$F$1=6</xm:f>
            <x14:dxf>
              <numFmt numFmtId="171" formatCode="\F\r\ #,##0.00"/>
            </x14:dxf>
          </x14:cfRule>
          <x14:cfRule type="expression" priority="946" id="{BDE54378-7BAE-4537-95F7-5CB8DE4909B4}">
            <xm:f>'FX Card'!$F$1=5</xm:f>
            <x14:dxf>
              <numFmt numFmtId="170" formatCode="\C\A\ &quot;$&quot;\ #,##0.00"/>
            </x14:dxf>
          </x14:cfRule>
          <x14:cfRule type="expression" priority="947" id="{8B15ADA8-045F-40B9-A136-B35AAB0CF02F}">
            <xm:f>'FX Card'!$F$1=4</xm:f>
            <x14:dxf>
              <numFmt numFmtId="193" formatCode="\R\ &quot;$&quot;\ #,##0.00"/>
            </x14:dxf>
          </x14:cfRule>
          <x14:cfRule type="expression" priority="948" id="{272A6583-DC32-4D4E-9C3C-AF0E5ACC4259}">
            <xm:f>'FX Card'!$F$1=3</xm:f>
            <x14:dxf>
              <numFmt numFmtId="169" formatCode="\A\U\ &quot;$&quot;\ #,##0.00"/>
            </x14:dxf>
          </x14:cfRule>
          <x14:cfRule type="expression" priority="949" id="{7E8056B3-2855-45C3-B771-0E398289EB62}">
            <xm:f>'FX Card'!$F$1=2</xm:f>
            <x14:dxf>
              <numFmt numFmtId="182" formatCode="\A\R\ &quot;$&quot;#,##0.00"/>
            </x14:dxf>
          </x14:cfRule>
          <x14:cfRule type="expression" priority="950" id="{A9862A7C-8A5C-448F-B68E-7A9F9E3C5812}">
            <xm:f>'FX Card'!$F$1=1</xm:f>
            <x14:dxf>
              <numFmt numFmtId="166" formatCode="&quot;$&quot;#,##0.00"/>
            </x14:dxf>
          </x14:cfRule>
          <xm:sqref>AL21:AR21</xm:sqref>
        </x14:conditionalFormatting>
        <x14:conditionalFormatting xmlns:xm="http://schemas.microsoft.com/office/excel/2006/main">
          <x14:cfRule type="expression" priority="901" id="{E2B4F462-ACE8-4AA3-9F24-F8C8C20FAAF4}">
            <xm:f>'FX Card'!$F$1=25</xm:f>
            <x14:dxf>
              <numFmt numFmtId="183" formatCode="\R\ #,##0.00"/>
            </x14:dxf>
          </x14:cfRule>
          <x14:cfRule type="expression" priority="902" id="{6B141E89-AD28-4EB8-BC97-D254C5619ED1}">
            <xm:f>'FX Card'!$F$1=24</xm:f>
            <x14:dxf>
              <numFmt numFmtId="180" formatCode="\T\W\ &quot;$&quot;\ #,##0.00"/>
            </x14:dxf>
          </x14:cfRule>
          <x14:cfRule type="expression" priority="903" id="{BC9E120E-88D5-4D31-816F-EF218D95B2A5}">
            <xm:f>'FX Card'!$F$1=23</xm:f>
            <x14:dxf>
              <numFmt numFmtId="199" formatCode="#,##0.00\ [$₺-41F]"/>
            </x14:dxf>
          </x14:cfRule>
          <x14:cfRule type="expression" priority="904" id="{EDDD41B6-9C77-4687-BC2B-50211F13DEF7}">
            <xm:f>'FX Card'!$F$1=22</xm:f>
            <x14:dxf>
              <numFmt numFmtId="173" formatCode="\k\r\ #,##0.00"/>
            </x14:dxf>
          </x14:cfRule>
          <x14:cfRule type="expression" priority="905" id="{18A0CFB6-D066-4760-A242-2CF6CF12C0E2}">
            <xm:f>'FX Card'!$F$1=21</xm:f>
            <x14:dxf>
              <numFmt numFmtId="207" formatCode="[$ر.س.‏-401]\ #,##0.00_-"/>
            </x14:dxf>
          </x14:cfRule>
          <x14:cfRule type="expression" priority="906" id="{A2C285A3-D7B9-4774-B79F-453364DB1212}">
            <xm:f>'FX Card'!$F$1=20</xm:f>
            <x14:dxf>
              <numFmt numFmtId="181" formatCode="\р\у\б\ #,##0.00"/>
            </x14:dxf>
          </x14:cfRule>
          <x14:cfRule type="expression" priority="907" id="{BD9A0375-AF76-48C9-93CC-AE6CDF2588DD}">
            <xm:f>'FX Card'!$F$1=19</xm:f>
            <x14:dxf>
              <numFmt numFmtId="196" formatCode="\M\X\ &quot;$&quot;\ #,##0.00"/>
            </x14:dxf>
          </x14:cfRule>
          <x14:cfRule type="expression" priority="908" id="{15273D6F-5861-427A-A271-3DEF234A7BB9}">
            <xm:f>'FX Card'!$F$1=18</xm:f>
            <x14:dxf>
              <numFmt numFmtId="195" formatCode="[$RM-43E]#,##0.00"/>
            </x14:dxf>
          </x14:cfRule>
          <x14:cfRule type="expression" priority="909" id="{5276E60A-83D6-48DC-BA37-DA5F01A8CB8B}">
            <xm:f>'FX Card'!$F$1=17</xm:f>
            <x14:dxf>
              <numFmt numFmtId="198" formatCode="\N\Z\ &quot;$&quot;\ #,##0.00"/>
            </x14:dxf>
          </x14:cfRule>
          <x14:cfRule type="expression" priority="910" id="{BE8591F6-03A9-48F4-B3BB-CF69C2F87A2A}">
            <xm:f>'FX Card'!$F$1=16</xm:f>
            <x14:dxf>
              <numFmt numFmtId="173" formatCode="\k\r\ #,##0.00"/>
            </x14:dxf>
          </x14:cfRule>
          <x14:cfRule type="expression" priority="911" id="{FEB53121-E9BA-41E1-9770-36E71E496DB5}">
            <xm:f>'FX Card'!$F$1=15</xm:f>
            <x14:dxf>
              <numFmt numFmtId="179" formatCode="[$₩-412]#,##0.00"/>
            </x14:dxf>
          </x14:cfRule>
          <x14:cfRule type="expression" priority="912" id="{449851A7-CDAC-40AE-A727-24901347D2BB}">
            <xm:f>'FX Card'!$F$1=14</xm:f>
            <x14:dxf>
              <numFmt numFmtId="178" formatCode="[$¥-411]#,##0.00"/>
            </x14:dxf>
          </x14:cfRule>
          <x14:cfRule type="expression" priority="913" id="{0E8140C5-7183-4A3A-968A-5FC43378BB71}">
            <xm:f>'FX Card'!$F$1=12</xm:f>
            <x14:dxf>
              <numFmt numFmtId="176" formatCode="\R\p\ #,##0.00"/>
            </x14:dxf>
          </x14:cfRule>
          <x14:cfRule type="expression" priority="914" id="{44509BE8-DFF4-4986-816D-622A07C8805F}">
            <xm:f>'FX Card'!$F$1=13</xm:f>
            <x14:dxf>
              <numFmt numFmtId="206" formatCode="[$₹-445]\ #,##0.00"/>
            </x14:dxf>
          </x14:cfRule>
          <x14:cfRule type="expression" priority="915" id="{9D7AD9DA-769B-41A5-B943-8BC19B5A12F1}">
            <xm:f>'FX Card'!$F$1=11</xm:f>
            <x14:dxf>
              <numFmt numFmtId="194" formatCode="\H\K\ &quot;$&quot;\ #,##0.00"/>
            </x14:dxf>
          </x14:cfRule>
          <x14:cfRule type="expression" priority="916" id="{8177B15C-66DC-4E6C-9594-593E8CD4DB21}">
            <xm:f>'FX Card'!$F$1=10</xm:f>
            <x14:dxf>
              <numFmt numFmtId="175" formatCode="[$£-809]#,##0.00"/>
            </x14:dxf>
          </x14:cfRule>
          <x14:cfRule type="expression" priority="917" id="{B4CDB565-B3E9-404D-953F-5A8710841E9B}">
            <xm:f>'FX Card'!$F$1=9</xm:f>
            <x14:dxf>
              <numFmt numFmtId="174" formatCode="[$€-2]\ #,##0.00"/>
            </x14:dxf>
          </x14:cfRule>
          <x14:cfRule type="expression" priority="918" id="{4A5BD540-B9AC-4525-8468-C38BBE262955}">
            <xm:f>'FX Card'!$F$1=8</xm:f>
            <x14:dxf>
              <numFmt numFmtId="173" formatCode="\k\r\ #,##0.00"/>
            </x14:dxf>
          </x14:cfRule>
          <x14:cfRule type="expression" priority="919" id="{0FA6FD08-0970-4738-A400-B9978C6490B5}">
            <xm:f>'FX Card'!$F$1=7</xm:f>
            <x14:dxf>
              <numFmt numFmtId="172" formatCode="[$¥-804]#,##0.00"/>
            </x14:dxf>
          </x14:cfRule>
          <x14:cfRule type="expression" priority="920" id="{DD67668F-23AA-4596-8EE7-3B0A0DE1C822}">
            <xm:f>'FX Card'!$F$1=6</xm:f>
            <x14:dxf>
              <numFmt numFmtId="171" formatCode="\F\r\ #,##0.00"/>
            </x14:dxf>
          </x14:cfRule>
          <x14:cfRule type="expression" priority="921" id="{C247193C-264A-494E-9FEE-C609DAAD8561}">
            <xm:f>'FX Card'!$F$1=5</xm:f>
            <x14:dxf>
              <numFmt numFmtId="170" formatCode="\C\A\ &quot;$&quot;\ #,##0.00"/>
            </x14:dxf>
          </x14:cfRule>
          <x14:cfRule type="expression" priority="922" id="{E4687796-592F-4F4E-BD3B-094E52C819E8}">
            <xm:f>'FX Card'!$F$1=4</xm:f>
            <x14:dxf>
              <numFmt numFmtId="193" formatCode="\R\ &quot;$&quot;\ #,##0.00"/>
            </x14:dxf>
          </x14:cfRule>
          <x14:cfRule type="expression" priority="923" id="{6DBC21BF-2033-4B16-91AA-EA672DF87464}">
            <xm:f>'FX Card'!$F$1=3</xm:f>
            <x14:dxf>
              <numFmt numFmtId="169" formatCode="\A\U\ &quot;$&quot;\ #,##0.00"/>
            </x14:dxf>
          </x14:cfRule>
          <x14:cfRule type="expression" priority="924" id="{0BE31A0A-1BBF-4F6C-82F6-55A0331C2F4E}">
            <xm:f>'FX Card'!$F$1=2</xm:f>
            <x14:dxf>
              <numFmt numFmtId="182" formatCode="\A\R\ &quot;$&quot;#,##0.00"/>
            </x14:dxf>
          </x14:cfRule>
          <x14:cfRule type="expression" priority="925" id="{576AF767-EB59-496A-8204-C4BB0E7E9F07}">
            <xm:f>'FX Card'!$F$1=1</xm:f>
            <x14:dxf>
              <numFmt numFmtId="166" formatCode="&quot;$&quot;#,##0.00"/>
            </x14:dxf>
          </x14:cfRule>
          <xm:sqref>AZ17:BB18</xm:sqref>
        </x14:conditionalFormatting>
        <x14:conditionalFormatting xmlns:xm="http://schemas.microsoft.com/office/excel/2006/main">
          <x14:cfRule type="expression" priority="876" id="{71F2BBB7-0518-4093-ABC6-878FCE7730AE}">
            <xm:f>'FX Card'!$F$1=25</xm:f>
            <x14:dxf>
              <numFmt numFmtId="183" formatCode="\R\ #,##0.00"/>
            </x14:dxf>
          </x14:cfRule>
          <x14:cfRule type="expression" priority="877" id="{463C87F4-AE0A-4945-8528-0EEDF5C75FDF}">
            <xm:f>'FX Card'!$F$1=24</xm:f>
            <x14:dxf>
              <numFmt numFmtId="180" formatCode="\T\W\ &quot;$&quot;\ #,##0.00"/>
            </x14:dxf>
          </x14:cfRule>
          <x14:cfRule type="expression" priority="878" id="{F16D1AF8-F6DC-43A3-A9D3-DE3E6B6E0DE9}">
            <xm:f>'FX Card'!$F$1=23</xm:f>
            <x14:dxf>
              <numFmt numFmtId="199" formatCode="#,##0.00\ [$₺-41F]"/>
            </x14:dxf>
          </x14:cfRule>
          <x14:cfRule type="expression" priority="879" id="{F825B1E7-7831-4CD3-B797-ECFC3D1C3024}">
            <xm:f>'FX Card'!$F$1=22</xm:f>
            <x14:dxf>
              <numFmt numFmtId="173" formatCode="\k\r\ #,##0.00"/>
            </x14:dxf>
          </x14:cfRule>
          <x14:cfRule type="expression" priority="880" id="{A8EC2A3D-CBD4-43A1-9EA5-13F3816A296C}">
            <xm:f>'FX Card'!$F$1=21</xm:f>
            <x14:dxf>
              <numFmt numFmtId="207" formatCode="[$ر.س.‏-401]\ #,##0.00_-"/>
            </x14:dxf>
          </x14:cfRule>
          <x14:cfRule type="expression" priority="881" id="{131AC6A3-BAFB-4125-B446-FE3D2A1782FC}">
            <xm:f>'FX Card'!$F$1=20</xm:f>
            <x14:dxf>
              <numFmt numFmtId="181" formatCode="\р\у\б\ #,##0.00"/>
            </x14:dxf>
          </x14:cfRule>
          <x14:cfRule type="expression" priority="882" id="{FDE64EC3-CF77-4286-B46F-AEECE451F1C1}">
            <xm:f>'FX Card'!$F$1=19</xm:f>
            <x14:dxf>
              <numFmt numFmtId="196" formatCode="\M\X\ &quot;$&quot;\ #,##0.00"/>
            </x14:dxf>
          </x14:cfRule>
          <x14:cfRule type="expression" priority="883" id="{4988026D-C3CF-41EF-B14E-DB7C6870F031}">
            <xm:f>'FX Card'!$F$1=18</xm:f>
            <x14:dxf>
              <numFmt numFmtId="195" formatCode="[$RM-43E]#,##0.00"/>
            </x14:dxf>
          </x14:cfRule>
          <x14:cfRule type="expression" priority="884" id="{AAE4CEF0-2E6C-4A45-A4EE-BC6144C885CB}">
            <xm:f>'FX Card'!$F$1=17</xm:f>
            <x14:dxf>
              <numFmt numFmtId="198" formatCode="\N\Z\ &quot;$&quot;\ #,##0.00"/>
            </x14:dxf>
          </x14:cfRule>
          <x14:cfRule type="expression" priority="885" id="{00EDCCA2-065C-4E72-944A-2F91DC10907A}">
            <xm:f>'FX Card'!$F$1=16</xm:f>
            <x14:dxf>
              <numFmt numFmtId="173" formatCode="\k\r\ #,##0.00"/>
            </x14:dxf>
          </x14:cfRule>
          <x14:cfRule type="expression" priority="886" id="{6E3AA9B4-C8C1-4843-AE25-C5CA39DA93BE}">
            <xm:f>'FX Card'!$F$1=15</xm:f>
            <x14:dxf>
              <numFmt numFmtId="179" formatCode="[$₩-412]#,##0.00"/>
            </x14:dxf>
          </x14:cfRule>
          <x14:cfRule type="expression" priority="887" id="{A35EE3E6-4E09-4F17-90B5-0468A3958A3C}">
            <xm:f>'FX Card'!$F$1=14</xm:f>
            <x14:dxf>
              <numFmt numFmtId="178" formatCode="[$¥-411]#,##0.00"/>
            </x14:dxf>
          </x14:cfRule>
          <x14:cfRule type="expression" priority="888" id="{48A94020-E3A4-4BFA-98BB-30F3C2785D35}">
            <xm:f>'FX Card'!$F$1=12</xm:f>
            <x14:dxf>
              <numFmt numFmtId="176" formatCode="\R\p\ #,##0.00"/>
            </x14:dxf>
          </x14:cfRule>
          <x14:cfRule type="expression" priority="889" id="{990DDB62-1E37-495B-BA68-405A74BEC4FC}">
            <xm:f>'FX Card'!$F$1=13</xm:f>
            <x14:dxf>
              <numFmt numFmtId="206" formatCode="[$₹-445]\ #,##0.00"/>
            </x14:dxf>
          </x14:cfRule>
          <x14:cfRule type="expression" priority="890" id="{16C2AA83-71D8-4F2F-A5E9-776DDBD570CD}">
            <xm:f>'FX Card'!$F$1=11</xm:f>
            <x14:dxf>
              <numFmt numFmtId="194" formatCode="\H\K\ &quot;$&quot;\ #,##0.00"/>
            </x14:dxf>
          </x14:cfRule>
          <x14:cfRule type="expression" priority="891" id="{593AA01D-ECDA-4B44-9AEF-B9013DF119D2}">
            <xm:f>'FX Card'!$F$1=10</xm:f>
            <x14:dxf>
              <numFmt numFmtId="175" formatCode="[$£-809]#,##0.00"/>
            </x14:dxf>
          </x14:cfRule>
          <x14:cfRule type="expression" priority="892" id="{4E1F7570-D625-47C1-8CEA-7BABDEB912D8}">
            <xm:f>'FX Card'!$F$1=9</xm:f>
            <x14:dxf>
              <numFmt numFmtId="174" formatCode="[$€-2]\ #,##0.00"/>
            </x14:dxf>
          </x14:cfRule>
          <x14:cfRule type="expression" priority="893" id="{05053B7D-B665-44D4-85B7-A8760E4287AE}">
            <xm:f>'FX Card'!$F$1=8</xm:f>
            <x14:dxf>
              <numFmt numFmtId="173" formatCode="\k\r\ #,##0.00"/>
            </x14:dxf>
          </x14:cfRule>
          <x14:cfRule type="expression" priority="894" id="{3EF4FD30-57C6-448F-BD5D-A83E0AC6AC8E}">
            <xm:f>'FX Card'!$F$1=7</xm:f>
            <x14:dxf>
              <numFmt numFmtId="172" formatCode="[$¥-804]#,##0.00"/>
            </x14:dxf>
          </x14:cfRule>
          <x14:cfRule type="expression" priority="895" id="{29A5B61A-0747-4295-89E9-6948415FF93D}">
            <xm:f>'FX Card'!$F$1=6</xm:f>
            <x14:dxf>
              <numFmt numFmtId="171" formatCode="\F\r\ #,##0.00"/>
            </x14:dxf>
          </x14:cfRule>
          <x14:cfRule type="expression" priority="896" id="{5217E93A-B701-4140-86B0-0C7DB6965B94}">
            <xm:f>'FX Card'!$F$1=5</xm:f>
            <x14:dxf>
              <numFmt numFmtId="170" formatCode="\C\A\ &quot;$&quot;\ #,##0.00"/>
            </x14:dxf>
          </x14:cfRule>
          <x14:cfRule type="expression" priority="897" id="{D2DB7CE0-8A69-4CAE-9E37-9199E3CDB3AD}">
            <xm:f>'FX Card'!$F$1=4</xm:f>
            <x14:dxf>
              <numFmt numFmtId="193" formatCode="\R\ &quot;$&quot;\ #,##0.00"/>
            </x14:dxf>
          </x14:cfRule>
          <x14:cfRule type="expression" priority="898" id="{96B5FBBB-9852-443A-9109-F59714F74F71}">
            <xm:f>'FX Card'!$F$1=3</xm:f>
            <x14:dxf>
              <numFmt numFmtId="169" formatCode="\A\U\ &quot;$&quot;\ #,##0.00"/>
            </x14:dxf>
          </x14:cfRule>
          <x14:cfRule type="expression" priority="899" id="{EDD92885-6041-425E-AA98-9E72F08078CC}">
            <xm:f>'FX Card'!$F$1=2</xm:f>
            <x14:dxf>
              <numFmt numFmtId="182" formatCode="\A\R\ &quot;$&quot;#,##0.00"/>
            </x14:dxf>
          </x14:cfRule>
          <x14:cfRule type="expression" priority="900" id="{97F98FED-4421-4106-A11E-ED72D657A4D1}">
            <xm:f>'FX Card'!$F$1=1</xm:f>
            <x14:dxf>
              <numFmt numFmtId="166" formatCode="&quot;$&quot;#,##0.00"/>
            </x14:dxf>
          </x14:cfRule>
          <xm:sqref>AL17:AU17</xm:sqref>
        </x14:conditionalFormatting>
        <x14:conditionalFormatting xmlns:xm="http://schemas.microsoft.com/office/excel/2006/main">
          <x14:cfRule type="expression" priority="851" id="{F0DA99CE-5F81-4D4E-A8EC-C33DEA0F415D}">
            <xm:f>'FX Card'!$F$1=25</xm:f>
            <x14:dxf>
              <numFmt numFmtId="183" formatCode="\R\ #,##0.00"/>
            </x14:dxf>
          </x14:cfRule>
          <x14:cfRule type="expression" priority="852" id="{26E8099D-BCD7-4A17-8B9A-030F17D4E846}">
            <xm:f>'FX Card'!$F$1=24</xm:f>
            <x14:dxf>
              <numFmt numFmtId="180" formatCode="\T\W\ &quot;$&quot;\ #,##0.00"/>
            </x14:dxf>
          </x14:cfRule>
          <x14:cfRule type="expression" priority="853" id="{34D58A88-EE32-4441-B1B6-603EA71FD707}">
            <xm:f>'FX Card'!$F$1=23</xm:f>
            <x14:dxf>
              <numFmt numFmtId="199" formatCode="#,##0.00\ [$₺-41F]"/>
            </x14:dxf>
          </x14:cfRule>
          <x14:cfRule type="expression" priority="854" id="{A87777E4-3CC6-467E-973A-9F9704812CDE}">
            <xm:f>'FX Card'!$F$1=22</xm:f>
            <x14:dxf>
              <numFmt numFmtId="173" formatCode="\k\r\ #,##0.00"/>
            </x14:dxf>
          </x14:cfRule>
          <x14:cfRule type="expression" priority="855" id="{113B65BB-243C-4F91-8CA7-9E3FBE660343}">
            <xm:f>'FX Card'!$F$1=21</xm:f>
            <x14:dxf>
              <numFmt numFmtId="207" formatCode="[$ر.س.‏-401]\ #,##0.00_-"/>
            </x14:dxf>
          </x14:cfRule>
          <x14:cfRule type="expression" priority="856" id="{B568FF2F-83C0-41C2-BDDA-F0AC781C5A04}">
            <xm:f>'FX Card'!$F$1=20</xm:f>
            <x14:dxf>
              <numFmt numFmtId="181" formatCode="\р\у\б\ #,##0.00"/>
            </x14:dxf>
          </x14:cfRule>
          <x14:cfRule type="expression" priority="857" id="{1D62365F-3856-473D-9A8F-C9BA2805EA0B}">
            <xm:f>'FX Card'!$F$1=19</xm:f>
            <x14:dxf>
              <numFmt numFmtId="196" formatCode="\M\X\ &quot;$&quot;\ #,##0.00"/>
            </x14:dxf>
          </x14:cfRule>
          <x14:cfRule type="expression" priority="858" id="{A42D74EB-902D-4CF3-9777-5574B625DC9B}">
            <xm:f>'FX Card'!$F$1=18</xm:f>
            <x14:dxf>
              <numFmt numFmtId="195" formatCode="[$RM-43E]#,##0.00"/>
            </x14:dxf>
          </x14:cfRule>
          <x14:cfRule type="expression" priority="859" id="{A2EFB2E0-B7C2-4AC9-B1E1-C6D65EAC4583}">
            <xm:f>'FX Card'!$F$1=17</xm:f>
            <x14:dxf>
              <numFmt numFmtId="198" formatCode="\N\Z\ &quot;$&quot;\ #,##0.00"/>
            </x14:dxf>
          </x14:cfRule>
          <x14:cfRule type="expression" priority="860" id="{50BD1784-3AB9-4076-A98C-B8BA9D06F7EA}">
            <xm:f>'FX Card'!$F$1=16</xm:f>
            <x14:dxf>
              <numFmt numFmtId="173" formatCode="\k\r\ #,##0.00"/>
            </x14:dxf>
          </x14:cfRule>
          <x14:cfRule type="expression" priority="861" id="{7DA6A9D8-534C-40E7-84F9-CBB4556D844D}">
            <xm:f>'FX Card'!$F$1=15</xm:f>
            <x14:dxf>
              <numFmt numFmtId="179" formatCode="[$₩-412]#,##0.00"/>
            </x14:dxf>
          </x14:cfRule>
          <x14:cfRule type="expression" priority="862" id="{CD267CE8-F143-4CAF-A24F-7C39396C88DD}">
            <xm:f>'FX Card'!$F$1=14</xm:f>
            <x14:dxf>
              <numFmt numFmtId="178" formatCode="[$¥-411]#,##0.00"/>
            </x14:dxf>
          </x14:cfRule>
          <x14:cfRule type="expression" priority="863" id="{4117A119-28F2-4FF6-8F97-33EA70A1ACC9}">
            <xm:f>'FX Card'!$F$1=12</xm:f>
            <x14:dxf>
              <numFmt numFmtId="176" formatCode="\R\p\ #,##0.00"/>
            </x14:dxf>
          </x14:cfRule>
          <x14:cfRule type="expression" priority="864" id="{699C727F-FFAC-482C-A793-4C1F23CBD2CD}">
            <xm:f>'FX Card'!$F$1=13</xm:f>
            <x14:dxf>
              <numFmt numFmtId="206" formatCode="[$₹-445]\ #,##0.00"/>
            </x14:dxf>
          </x14:cfRule>
          <x14:cfRule type="expression" priority="865" id="{8F2E42E6-F0CB-4328-9638-4BEA35AF2F85}">
            <xm:f>'FX Card'!$F$1=11</xm:f>
            <x14:dxf>
              <numFmt numFmtId="194" formatCode="\H\K\ &quot;$&quot;\ #,##0.00"/>
            </x14:dxf>
          </x14:cfRule>
          <x14:cfRule type="expression" priority="866" id="{A61EAF9F-8479-44B6-850F-662EA7437FD6}">
            <xm:f>'FX Card'!$F$1=10</xm:f>
            <x14:dxf>
              <numFmt numFmtId="175" formatCode="[$£-809]#,##0.00"/>
            </x14:dxf>
          </x14:cfRule>
          <x14:cfRule type="expression" priority="867" id="{F2244117-6072-4945-A8DE-CF254B60B117}">
            <xm:f>'FX Card'!$F$1=9</xm:f>
            <x14:dxf>
              <numFmt numFmtId="174" formatCode="[$€-2]\ #,##0.00"/>
            </x14:dxf>
          </x14:cfRule>
          <x14:cfRule type="expression" priority="868" id="{D01E0713-DEC1-4A7D-84B5-BBFF22F6609D}">
            <xm:f>'FX Card'!$F$1=8</xm:f>
            <x14:dxf>
              <numFmt numFmtId="173" formatCode="\k\r\ #,##0.00"/>
            </x14:dxf>
          </x14:cfRule>
          <x14:cfRule type="expression" priority="869" id="{0286C89F-8161-49CD-8C46-9B80DCF120F5}">
            <xm:f>'FX Card'!$F$1=7</xm:f>
            <x14:dxf>
              <numFmt numFmtId="172" formatCode="[$¥-804]#,##0.00"/>
            </x14:dxf>
          </x14:cfRule>
          <x14:cfRule type="expression" priority="870" id="{72E4DB12-F562-416D-9AA5-AD3EBA1E68C5}">
            <xm:f>'FX Card'!$F$1=6</xm:f>
            <x14:dxf>
              <numFmt numFmtId="171" formatCode="\F\r\ #,##0.00"/>
            </x14:dxf>
          </x14:cfRule>
          <x14:cfRule type="expression" priority="871" id="{292709E7-AB08-40CE-838B-B5F9D3EFA788}">
            <xm:f>'FX Card'!$F$1=5</xm:f>
            <x14:dxf>
              <numFmt numFmtId="170" formatCode="\C\A\ &quot;$&quot;\ #,##0.00"/>
            </x14:dxf>
          </x14:cfRule>
          <x14:cfRule type="expression" priority="872" id="{0C86E89A-F7E1-446B-A916-4A9EC8EB9A7D}">
            <xm:f>'FX Card'!$F$1=4</xm:f>
            <x14:dxf>
              <numFmt numFmtId="193" formatCode="\R\ &quot;$&quot;\ #,##0.00"/>
            </x14:dxf>
          </x14:cfRule>
          <x14:cfRule type="expression" priority="873" id="{3E37C6C4-9C86-48AE-8619-83CDA8450BA9}">
            <xm:f>'FX Card'!$F$1=3</xm:f>
            <x14:dxf>
              <numFmt numFmtId="169" formatCode="\A\U\ &quot;$&quot;\ #,##0.00"/>
            </x14:dxf>
          </x14:cfRule>
          <x14:cfRule type="expression" priority="874" id="{3F648B6B-D60F-4352-93E1-CC94417A58DA}">
            <xm:f>'FX Card'!$F$1=2</xm:f>
            <x14:dxf>
              <numFmt numFmtId="182" formatCode="\A\R\ &quot;$&quot;#,##0.00"/>
            </x14:dxf>
          </x14:cfRule>
          <x14:cfRule type="expression" priority="875" id="{DC25D9BB-0212-4E00-A69D-3C48A26DBE0B}">
            <xm:f>'FX Card'!$F$1=1</xm:f>
            <x14:dxf>
              <numFmt numFmtId="166" formatCode="&quot;$&quot;#,##0.00"/>
            </x14:dxf>
          </x14:cfRule>
          <xm:sqref>AL18:AU18</xm:sqref>
        </x14:conditionalFormatting>
        <x14:conditionalFormatting xmlns:xm="http://schemas.microsoft.com/office/excel/2006/main">
          <x14:cfRule type="expression" priority="826" id="{7A42C5DB-8043-43B5-8DD9-EB102232CA64}">
            <xm:f>'FX Card'!$F$1=25</xm:f>
            <x14:dxf>
              <numFmt numFmtId="183" formatCode="\R\ #,##0.00"/>
            </x14:dxf>
          </x14:cfRule>
          <x14:cfRule type="expression" priority="827" id="{20BE2F48-F9F9-444F-AF33-DF5DA7375C6D}">
            <xm:f>'FX Card'!$F$1=24</xm:f>
            <x14:dxf>
              <numFmt numFmtId="180" formatCode="\T\W\ &quot;$&quot;\ #,##0.00"/>
            </x14:dxf>
          </x14:cfRule>
          <x14:cfRule type="expression" priority="828" id="{07F50BA0-C396-4DF9-A436-6B573ADA0550}">
            <xm:f>'FX Card'!$F$1=23</xm:f>
            <x14:dxf>
              <numFmt numFmtId="199" formatCode="#,##0.00\ [$₺-41F]"/>
            </x14:dxf>
          </x14:cfRule>
          <x14:cfRule type="expression" priority="829" id="{4DBC3650-F30F-4705-AC62-953D928B18DB}">
            <xm:f>'FX Card'!$F$1=22</xm:f>
            <x14:dxf>
              <numFmt numFmtId="173" formatCode="\k\r\ #,##0.00"/>
            </x14:dxf>
          </x14:cfRule>
          <x14:cfRule type="expression" priority="830" id="{4767E366-52E8-4888-8053-D3EDF5889FFD}">
            <xm:f>'FX Card'!$F$1=21</xm:f>
            <x14:dxf>
              <numFmt numFmtId="207" formatCode="[$ر.س.‏-401]\ #,##0.00_-"/>
            </x14:dxf>
          </x14:cfRule>
          <x14:cfRule type="expression" priority="831" id="{195CE6B5-1F1E-438F-81EA-7B3AD8D431F1}">
            <xm:f>'FX Card'!$F$1=20</xm:f>
            <x14:dxf>
              <numFmt numFmtId="181" formatCode="\р\у\б\ #,##0.00"/>
            </x14:dxf>
          </x14:cfRule>
          <x14:cfRule type="expression" priority="832" id="{FAC7A473-2617-49F2-A52C-B967594C7830}">
            <xm:f>'FX Card'!$F$1=19</xm:f>
            <x14:dxf>
              <numFmt numFmtId="196" formatCode="\M\X\ &quot;$&quot;\ #,##0.00"/>
            </x14:dxf>
          </x14:cfRule>
          <x14:cfRule type="expression" priority="833" id="{0F6A5A3E-20EE-49D5-8FFC-D61F1E25BFC4}">
            <xm:f>'FX Card'!$F$1=18</xm:f>
            <x14:dxf>
              <numFmt numFmtId="195" formatCode="[$RM-43E]#,##0.00"/>
            </x14:dxf>
          </x14:cfRule>
          <x14:cfRule type="expression" priority="834" id="{E6B38B00-175E-457B-9FA9-FFD35E25942A}">
            <xm:f>'FX Card'!$F$1=17</xm:f>
            <x14:dxf>
              <numFmt numFmtId="198" formatCode="\N\Z\ &quot;$&quot;\ #,##0.00"/>
            </x14:dxf>
          </x14:cfRule>
          <x14:cfRule type="expression" priority="835" id="{7E7FFD1A-1CD4-46C2-B703-302BDBA3BA12}">
            <xm:f>'FX Card'!$F$1=16</xm:f>
            <x14:dxf>
              <numFmt numFmtId="173" formatCode="\k\r\ #,##0.00"/>
            </x14:dxf>
          </x14:cfRule>
          <x14:cfRule type="expression" priority="836" id="{E0C4D6D1-43D5-4E67-B602-66A4CCB8FC10}">
            <xm:f>'FX Card'!$F$1=15</xm:f>
            <x14:dxf>
              <numFmt numFmtId="179" formatCode="[$₩-412]#,##0.00"/>
            </x14:dxf>
          </x14:cfRule>
          <x14:cfRule type="expression" priority="837" id="{08860BAB-D142-42D3-A17E-E7F1426A302D}">
            <xm:f>'FX Card'!$F$1=14</xm:f>
            <x14:dxf>
              <numFmt numFmtId="178" formatCode="[$¥-411]#,##0.00"/>
            </x14:dxf>
          </x14:cfRule>
          <x14:cfRule type="expression" priority="838" id="{8B693F42-6F3C-4205-836B-017B3DFAC0DF}">
            <xm:f>'FX Card'!$F$1=12</xm:f>
            <x14:dxf>
              <numFmt numFmtId="176" formatCode="\R\p\ #,##0.00"/>
            </x14:dxf>
          </x14:cfRule>
          <x14:cfRule type="expression" priority="839" id="{ABB31F2E-1C4E-46F6-90AC-3F38B93B6D2A}">
            <xm:f>'FX Card'!$F$1=13</xm:f>
            <x14:dxf>
              <numFmt numFmtId="206" formatCode="[$₹-445]\ #,##0.00"/>
            </x14:dxf>
          </x14:cfRule>
          <x14:cfRule type="expression" priority="840" id="{2B2CB916-5E58-4129-B92F-E50CF7551EF0}">
            <xm:f>'FX Card'!$F$1=11</xm:f>
            <x14:dxf>
              <numFmt numFmtId="194" formatCode="\H\K\ &quot;$&quot;\ #,##0.00"/>
            </x14:dxf>
          </x14:cfRule>
          <x14:cfRule type="expression" priority="841" id="{1C8FFD61-2A2E-4167-99C2-A5B8273C22B9}">
            <xm:f>'FX Card'!$F$1=10</xm:f>
            <x14:dxf>
              <numFmt numFmtId="175" formatCode="[$£-809]#,##0.00"/>
            </x14:dxf>
          </x14:cfRule>
          <x14:cfRule type="expression" priority="842" id="{111D68BF-E66D-464C-8F82-77E32918FE4F}">
            <xm:f>'FX Card'!$F$1=9</xm:f>
            <x14:dxf>
              <numFmt numFmtId="174" formatCode="[$€-2]\ #,##0.00"/>
            </x14:dxf>
          </x14:cfRule>
          <x14:cfRule type="expression" priority="843" id="{1615F25E-1838-4E7D-91BA-63CE7F5E0333}">
            <xm:f>'FX Card'!$F$1=8</xm:f>
            <x14:dxf>
              <numFmt numFmtId="173" formatCode="\k\r\ #,##0.00"/>
            </x14:dxf>
          </x14:cfRule>
          <x14:cfRule type="expression" priority="844" id="{6A153B1C-5069-4768-A608-769A3534A68F}">
            <xm:f>'FX Card'!$F$1=7</xm:f>
            <x14:dxf>
              <numFmt numFmtId="172" formatCode="[$¥-804]#,##0.00"/>
            </x14:dxf>
          </x14:cfRule>
          <x14:cfRule type="expression" priority="845" id="{86311F0D-4DEC-4B3D-9D3F-102DF1864EF0}">
            <xm:f>'FX Card'!$F$1=6</xm:f>
            <x14:dxf>
              <numFmt numFmtId="171" formatCode="\F\r\ #,##0.00"/>
            </x14:dxf>
          </x14:cfRule>
          <x14:cfRule type="expression" priority="846" id="{C80EB6F3-B89E-4453-B848-E27827366B43}">
            <xm:f>'FX Card'!$F$1=5</xm:f>
            <x14:dxf>
              <numFmt numFmtId="170" formatCode="\C\A\ &quot;$&quot;\ #,##0.00"/>
            </x14:dxf>
          </x14:cfRule>
          <x14:cfRule type="expression" priority="847" id="{C2C5F7CF-A9FB-4705-A2B5-259AF4CAF57E}">
            <xm:f>'FX Card'!$F$1=4</xm:f>
            <x14:dxf>
              <numFmt numFmtId="193" formatCode="\R\ &quot;$&quot;\ #,##0.00"/>
            </x14:dxf>
          </x14:cfRule>
          <x14:cfRule type="expression" priority="848" id="{577DCB55-CC8B-47B3-8B5B-2C5029188DEC}">
            <xm:f>'FX Card'!$F$1=3</xm:f>
            <x14:dxf>
              <numFmt numFmtId="169" formatCode="\A\U\ &quot;$&quot;\ #,##0.00"/>
            </x14:dxf>
          </x14:cfRule>
          <x14:cfRule type="expression" priority="849" id="{609D1CFD-BDD8-427D-B040-C9AB275A3610}">
            <xm:f>'FX Card'!$F$1=2</xm:f>
            <x14:dxf>
              <numFmt numFmtId="182" formatCode="\A\R\ &quot;$&quot;#,##0.00"/>
            </x14:dxf>
          </x14:cfRule>
          <x14:cfRule type="expression" priority="850" id="{12C0DE6D-4F24-46A9-AC7B-7810BFD23921}">
            <xm:f>'FX Card'!$F$1=1</xm:f>
            <x14:dxf>
              <numFmt numFmtId="166" formatCode="&quot;$&quot;#,##0.00"/>
            </x14:dxf>
          </x14:cfRule>
          <xm:sqref>L16:U16</xm:sqref>
        </x14:conditionalFormatting>
        <x14:conditionalFormatting xmlns:xm="http://schemas.microsoft.com/office/excel/2006/main">
          <x14:cfRule type="expression" priority="801" id="{7BBE7BBE-E96A-4AB5-BEA7-6FCC25FE1EF0}">
            <xm:f>'FX Card'!$F$1=25</xm:f>
            <x14:dxf>
              <numFmt numFmtId="183" formatCode="\R\ #,##0.00"/>
            </x14:dxf>
          </x14:cfRule>
          <x14:cfRule type="expression" priority="802" id="{B94D1466-0FA2-4088-9158-B0BAB7339737}">
            <xm:f>'FX Card'!$F$1=24</xm:f>
            <x14:dxf>
              <numFmt numFmtId="180" formatCode="\T\W\ &quot;$&quot;\ #,##0.00"/>
            </x14:dxf>
          </x14:cfRule>
          <x14:cfRule type="expression" priority="803" id="{0F221D05-7477-468B-B83B-F8724CCA041A}">
            <xm:f>'FX Card'!$F$1=23</xm:f>
            <x14:dxf>
              <numFmt numFmtId="199" formatCode="#,##0.00\ [$₺-41F]"/>
            </x14:dxf>
          </x14:cfRule>
          <x14:cfRule type="expression" priority="804" id="{E167B39B-9FC4-4296-B7AD-665FAD97C877}">
            <xm:f>'FX Card'!$F$1=22</xm:f>
            <x14:dxf>
              <numFmt numFmtId="173" formatCode="\k\r\ #,##0.00"/>
            </x14:dxf>
          </x14:cfRule>
          <x14:cfRule type="expression" priority="805" id="{216ED2ED-7CC7-4363-9D07-5FECA883FB2C}">
            <xm:f>'FX Card'!$F$1=21</xm:f>
            <x14:dxf>
              <numFmt numFmtId="207" formatCode="[$ر.س.‏-401]\ #,##0.00_-"/>
            </x14:dxf>
          </x14:cfRule>
          <x14:cfRule type="expression" priority="806" id="{8B404746-CE08-452F-A924-06DF8C9E516E}">
            <xm:f>'FX Card'!$F$1=20</xm:f>
            <x14:dxf>
              <numFmt numFmtId="181" formatCode="\р\у\б\ #,##0.00"/>
            </x14:dxf>
          </x14:cfRule>
          <x14:cfRule type="expression" priority="807" id="{8EC77853-F93F-4556-B7C3-60982A1330EA}">
            <xm:f>'FX Card'!$F$1=19</xm:f>
            <x14:dxf>
              <numFmt numFmtId="196" formatCode="\M\X\ &quot;$&quot;\ #,##0.00"/>
            </x14:dxf>
          </x14:cfRule>
          <x14:cfRule type="expression" priority="808" id="{4A2B8681-7951-4610-9CB5-3E2F91A2C534}">
            <xm:f>'FX Card'!$F$1=18</xm:f>
            <x14:dxf>
              <numFmt numFmtId="195" formatCode="[$RM-43E]#,##0.00"/>
            </x14:dxf>
          </x14:cfRule>
          <x14:cfRule type="expression" priority="809" id="{DB109BD2-27F7-49F0-A1AA-20A59EEF05FF}">
            <xm:f>'FX Card'!$F$1=17</xm:f>
            <x14:dxf>
              <numFmt numFmtId="198" formatCode="\N\Z\ &quot;$&quot;\ #,##0.00"/>
            </x14:dxf>
          </x14:cfRule>
          <x14:cfRule type="expression" priority="810" id="{66241B2C-CD44-4E06-B136-A4D7FB6971F5}">
            <xm:f>'FX Card'!$F$1=16</xm:f>
            <x14:dxf>
              <numFmt numFmtId="173" formatCode="\k\r\ #,##0.00"/>
            </x14:dxf>
          </x14:cfRule>
          <x14:cfRule type="expression" priority="811" id="{6D085EF1-496A-4505-8B22-2DEE4FC3B104}">
            <xm:f>'FX Card'!$F$1=15</xm:f>
            <x14:dxf>
              <numFmt numFmtId="179" formatCode="[$₩-412]#,##0.00"/>
            </x14:dxf>
          </x14:cfRule>
          <x14:cfRule type="expression" priority="812" id="{6685B251-A9E6-4A30-A41E-A07BAA1C1C81}">
            <xm:f>'FX Card'!$F$1=14</xm:f>
            <x14:dxf>
              <numFmt numFmtId="178" formatCode="[$¥-411]#,##0.00"/>
            </x14:dxf>
          </x14:cfRule>
          <x14:cfRule type="expression" priority="813" id="{3B40CAAE-DD59-499C-8198-FD28FF50D47B}">
            <xm:f>'FX Card'!$F$1=12</xm:f>
            <x14:dxf>
              <numFmt numFmtId="176" formatCode="\R\p\ #,##0.00"/>
            </x14:dxf>
          </x14:cfRule>
          <x14:cfRule type="expression" priority="814" id="{ECD6CB00-82F6-4BA0-A71D-83117BC0EA80}">
            <xm:f>'FX Card'!$F$1=13</xm:f>
            <x14:dxf>
              <numFmt numFmtId="206" formatCode="[$₹-445]\ #,##0.00"/>
            </x14:dxf>
          </x14:cfRule>
          <x14:cfRule type="expression" priority="815" id="{B151840D-C43C-4DD5-B16D-68B6061832C6}">
            <xm:f>'FX Card'!$F$1=11</xm:f>
            <x14:dxf>
              <numFmt numFmtId="194" formatCode="\H\K\ &quot;$&quot;\ #,##0.00"/>
            </x14:dxf>
          </x14:cfRule>
          <x14:cfRule type="expression" priority="816" id="{9CBA56CD-E3C8-4E2C-8D22-F787627C4EBA}">
            <xm:f>'FX Card'!$F$1=10</xm:f>
            <x14:dxf>
              <numFmt numFmtId="175" formatCode="[$£-809]#,##0.00"/>
            </x14:dxf>
          </x14:cfRule>
          <x14:cfRule type="expression" priority="817" id="{8C359AD4-0A92-43EB-96F3-CBE6A41ED2FC}">
            <xm:f>'FX Card'!$F$1=9</xm:f>
            <x14:dxf>
              <numFmt numFmtId="174" formatCode="[$€-2]\ #,##0.00"/>
            </x14:dxf>
          </x14:cfRule>
          <x14:cfRule type="expression" priority="818" id="{DE6CAF00-F74B-4E65-A5CF-68202E16501A}">
            <xm:f>'FX Card'!$F$1=8</xm:f>
            <x14:dxf>
              <numFmt numFmtId="173" formatCode="\k\r\ #,##0.00"/>
            </x14:dxf>
          </x14:cfRule>
          <x14:cfRule type="expression" priority="819" id="{E9F8C4C0-2470-4841-A4BE-5005897BBB70}">
            <xm:f>'FX Card'!$F$1=7</xm:f>
            <x14:dxf>
              <numFmt numFmtId="172" formatCode="[$¥-804]#,##0.00"/>
            </x14:dxf>
          </x14:cfRule>
          <x14:cfRule type="expression" priority="820" id="{8FA6BC16-714C-412F-A8D8-E5128C4F9179}">
            <xm:f>'FX Card'!$F$1=6</xm:f>
            <x14:dxf>
              <numFmt numFmtId="171" formatCode="\F\r\ #,##0.00"/>
            </x14:dxf>
          </x14:cfRule>
          <x14:cfRule type="expression" priority="821" id="{80F12563-A362-4CB3-A267-9A1AA63CBB6D}">
            <xm:f>'FX Card'!$F$1=5</xm:f>
            <x14:dxf>
              <numFmt numFmtId="170" formatCode="\C\A\ &quot;$&quot;\ #,##0.00"/>
            </x14:dxf>
          </x14:cfRule>
          <x14:cfRule type="expression" priority="822" id="{8378DFB1-B262-4619-8974-E33104E54658}">
            <xm:f>'FX Card'!$F$1=4</xm:f>
            <x14:dxf>
              <numFmt numFmtId="193" formatCode="\R\ &quot;$&quot;\ #,##0.00"/>
            </x14:dxf>
          </x14:cfRule>
          <x14:cfRule type="expression" priority="823" id="{1D3A1B25-E842-4D2F-A3F8-51184F2ABC23}">
            <xm:f>'FX Card'!$F$1=3</xm:f>
            <x14:dxf>
              <numFmt numFmtId="169" formatCode="\A\U\ &quot;$&quot;\ #,##0.00"/>
            </x14:dxf>
          </x14:cfRule>
          <x14:cfRule type="expression" priority="824" id="{87EC93E5-5C21-4289-B4A8-D55B4453DEAB}">
            <xm:f>'FX Card'!$F$1=2</xm:f>
            <x14:dxf>
              <numFmt numFmtId="182" formatCode="\A\R\ &quot;$&quot;#,##0.00"/>
            </x14:dxf>
          </x14:cfRule>
          <x14:cfRule type="expression" priority="825" id="{D87DBEE2-97E8-4BAB-9B80-8BA0F75CCCE9}">
            <xm:f>'FX Card'!$F$1=1</xm:f>
            <x14:dxf>
              <numFmt numFmtId="166" formatCode="&quot;$&quot;#,##0.00"/>
            </x14:dxf>
          </x14:cfRule>
          <xm:sqref>L17:U17</xm:sqref>
        </x14:conditionalFormatting>
        <x14:conditionalFormatting xmlns:xm="http://schemas.microsoft.com/office/excel/2006/main">
          <x14:cfRule type="expression" priority="776" id="{506E3942-7AEE-4F09-A878-FE46AAAA06BC}">
            <xm:f>'FX Card'!$F$1=25</xm:f>
            <x14:dxf>
              <numFmt numFmtId="183" formatCode="\R\ #,##0.00"/>
            </x14:dxf>
          </x14:cfRule>
          <x14:cfRule type="expression" priority="777" id="{FF067C0A-CAD8-49BE-92E1-7CA089819018}">
            <xm:f>'FX Card'!$F$1=24</xm:f>
            <x14:dxf>
              <numFmt numFmtId="180" formatCode="\T\W\ &quot;$&quot;\ #,##0.00"/>
            </x14:dxf>
          </x14:cfRule>
          <x14:cfRule type="expression" priority="778" id="{21A178FB-DEB6-4FDA-9D36-3F63E8A93ECD}">
            <xm:f>'FX Card'!$F$1=23</xm:f>
            <x14:dxf>
              <numFmt numFmtId="199" formatCode="#,##0.00\ [$₺-41F]"/>
            </x14:dxf>
          </x14:cfRule>
          <x14:cfRule type="expression" priority="779" id="{83785B4A-E385-4E12-9DD5-EFC21D89D37E}">
            <xm:f>'FX Card'!$F$1=22</xm:f>
            <x14:dxf>
              <numFmt numFmtId="173" formatCode="\k\r\ #,##0.00"/>
            </x14:dxf>
          </x14:cfRule>
          <x14:cfRule type="expression" priority="780" id="{023D0AAA-7567-480C-A348-0FAD3568683A}">
            <xm:f>'FX Card'!$F$1=21</xm:f>
            <x14:dxf>
              <numFmt numFmtId="207" formatCode="[$ر.س.‏-401]\ #,##0.00_-"/>
            </x14:dxf>
          </x14:cfRule>
          <x14:cfRule type="expression" priority="781" id="{D36FF10E-6FEB-4376-8E2A-1ADF6650C3BF}">
            <xm:f>'FX Card'!$F$1=20</xm:f>
            <x14:dxf>
              <numFmt numFmtId="181" formatCode="\р\у\б\ #,##0.00"/>
            </x14:dxf>
          </x14:cfRule>
          <x14:cfRule type="expression" priority="782" id="{CD50B4C1-3AD9-4651-937E-28452E0F953E}">
            <xm:f>'FX Card'!$F$1=19</xm:f>
            <x14:dxf>
              <numFmt numFmtId="196" formatCode="\M\X\ &quot;$&quot;\ #,##0.00"/>
            </x14:dxf>
          </x14:cfRule>
          <x14:cfRule type="expression" priority="783" id="{96D44C67-D48F-4C1D-A012-BC32E7CE521C}">
            <xm:f>'FX Card'!$F$1=18</xm:f>
            <x14:dxf>
              <numFmt numFmtId="195" formatCode="[$RM-43E]#,##0.00"/>
            </x14:dxf>
          </x14:cfRule>
          <x14:cfRule type="expression" priority="784" id="{9FDEFE38-7AA0-4734-A323-218172EE6F7C}">
            <xm:f>'FX Card'!$F$1=17</xm:f>
            <x14:dxf>
              <numFmt numFmtId="198" formatCode="\N\Z\ &quot;$&quot;\ #,##0.00"/>
            </x14:dxf>
          </x14:cfRule>
          <x14:cfRule type="expression" priority="785" id="{576FC32E-8798-4171-A097-F5076E6C900B}">
            <xm:f>'FX Card'!$F$1=16</xm:f>
            <x14:dxf>
              <numFmt numFmtId="173" formatCode="\k\r\ #,##0.00"/>
            </x14:dxf>
          </x14:cfRule>
          <x14:cfRule type="expression" priority="786" id="{92397D97-E5D8-45BF-8955-17B81E5D1034}">
            <xm:f>'FX Card'!$F$1=15</xm:f>
            <x14:dxf>
              <numFmt numFmtId="179" formatCode="[$₩-412]#,##0.00"/>
            </x14:dxf>
          </x14:cfRule>
          <x14:cfRule type="expression" priority="787" id="{5BB5E268-2949-4765-91F9-60EE09DDE248}">
            <xm:f>'FX Card'!$F$1=14</xm:f>
            <x14:dxf>
              <numFmt numFmtId="178" formatCode="[$¥-411]#,##0.00"/>
            </x14:dxf>
          </x14:cfRule>
          <x14:cfRule type="expression" priority="788" id="{D5A66E1B-0733-44D1-848A-4D97897A4532}">
            <xm:f>'FX Card'!$F$1=12</xm:f>
            <x14:dxf>
              <numFmt numFmtId="176" formatCode="\R\p\ #,##0.00"/>
            </x14:dxf>
          </x14:cfRule>
          <x14:cfRule type="expression" priority="789" id="{44411379-7037-4A70-8729-EB056C41D65C}">
            <xm:f>'FX Card'!$F$1=13</xm:f>
            <x14:dxf>
              <numFmt numFmtId="206" formatCode="[$₹-445]\ #,##0.00"/>
            </x14:dxf>
          </x14:cfRule>
          <x14:cfRule type="expression" priority="790" id="{33264E70-5B29-45BC-838D-268987B133BC}">
            <xm:f>'FX Card'!$F$1=11</xm:f>
            <x14:dxf>
              <numFmt numFmtId="194" formatCode="\H\K\ &quot;$&quot;\ #,##0.00"/>
            </x14:dxf>
          </x14:cfRule>
          <x14:cfRule type="expression" priority="791" id="{58210B2D-3164-481F-944D-54D4DACB8036}">
            <xm:f>'FX Card'!$F$1=10</xm:f>
            <x14:dxf>
              <numFmt numFmtId="175" formatCode="[$£-809]#,##0.00"/>
            </x14:dxf>
          </x14:cfRule>
          <x14:cfRule type="expression" priority="792" id="{6EB1F352-A4CF-4BC7-88B1-184533280FAD}">
            <xm:f>'FX Card'!$F$1=9</xm:f>
            <x14:dxf>
              <numFmt numFmtId="174" formatCode="[$€-2]\ #,##0.00"/>
            </x14:dxf>
          </x14:cfRule>
          <x14:cfRule type="expression" priority="793" id="{0DF0DAB8-8567-4DA0-8936-9E2FFAAE0067}">
            <xm:f>'FX Card'!$F$1=8</xm:f>
            <x14:dxf>
              <numFmt numFmtId="173" formatCode="\k\r\ #,##0.00"/>
            </x14:dxf>
          </x14:cfRule>
          <x14:cfRule type="expression" priority="794" id="{38A77AC1-F5AA-4537-B2B4-8361E01DF665}">
            <xm:f>'FX Card'!$F$1=7</xm:f>
            <x14:dxf>
              <numFmt numFmtId="172" formatCode="[$¥-804]#,##0.00"/>
            </x14:dxf>
          </x14:cfRule>
          <x14:cfRule type="expression" priority="795" id="{73C76F58-858B-4EF3-8E0A-1631AE808A59}">
            <xm:f>'FX Card'!$F$1=6</xm:f>
            <x14:dxf>
              <numFmt numFmtId="171" formatCode="\F\r\ #,##0.00"/>
            </x14:dxf>
          </x14:cfRule>
          <x14:cfRule type="expression" priority="796" id="{FA31BDAD-25D1-4360-8FAA-A8B7119C0F40}">
            <xm:f>'FX Card'!$F$1=5</xm:f>
            <x14:dxf>
              <numFmt numFmtId="170" formatCode="\C\A\ &quot;$&quot;\ #,##0.00"/>
            </x14:dxf>
          </x14:cfRule>
          <x14:cfRule type="expression" priority="797" id="{0B67BA1D-33B3-45E4-B6A4-F5F696A4981E}">
            <xm:f>'FX Card'!$F$1=4</xm:f>
            <x14:dxf>
              <numFmt numFmtId="193" formatCode="\R\ &quot;$&quot;\ #,##0.00"/>
            </x14:dxf>
          </x14:cfRule>
          <x14:cfRule type="expression" priority="798" id="{73033C0D-1B9C-4DA8-A1A1-4DE8AC97ED26}">
            <xm:f>'FX Card'!$F$1=3</xm:f>
            <x14:dxf>
              <numFmt numFmtId="169" formatCode="\A\U\ &quot;$&quot;\ #,##0.00"/>
            </x14:dxf>
          </x14:cfRule>
          <x14:cfRule type="expression" priority="799" id="{7E3D907F-ACCA-4CDB-8286-59BAD58E0DC9}">
            <xm:f>'FX Card'!$F$1=2</xm:f>
            <x14:dxf>
              <numFmt numFmtId="182" formatCode="\A\R\ &quot;$&quot;#,##0.00"/>
            </x14:dxf>
          </x14:cfRule>
          <x14:cfRule type="expression" priority="800" id="{1EDB062A-59C8-4974-A47C-2C5C44528198}">
            <xm:f>'FX Card'!$F$1=1</xm:f>
            <x14:dxf>
              <numFmt numFmtId="166" formatCode="&quot;$&quot;#,##0.00"/>
            </x14:dxf>
          </x14:cfRule>
          <xm:sqref>L18:U18</xm:sqref>
        </x14:conditionalFormatting>
        <x14:conditionalFormatting xmlns:xm="http://schemas.microsoft.com/office/excel/2006/main">
          <x14:cfRule type="expression" priority="751" id="{27262EC7-E981-4DD3-9D4D-AC6587A17FEC}">
            <xm:f>'FX Card'!$F$1=25</xm:f>
            <x14:dxf>
              <numFmt numFmtId="183" formatCode="\R\ #,##0.00"/>
            </x14:dxf>
          </x14:cfRule>
          <x14:cfRule type="expression" priority="752" id="{DB2BBF5E-7560-4278-9092-2758B129FC27}">
            <xm:f>'FX Card'!$F$1=24</xm:f>
            <x14:dxf>
              <numFmt numFmtId="180" formatCode="\T\W\ &quot;$&quot;\ #,##0.00"/>
            </x14:dxf>
          </x14:cfRule>
          <x14:cfRule type="expression" priority="753" id="{6E951688-EAB1-4288-9654-6733D03B33B5}">
            <xm:f>'FX Card'!$F$1=23</xm:f>
            <x14:dxf>
              <numFmt numFmtId="199" formatCode="#,##0.00\ [$₺-41F]"/>
            </x14:dxf>
          </x14:cfRule>
          <x14:cfRule type="expression" priority="754" id="{35F7E881-46C8-45DB-A7C6-3376D9A5E4C1}">
            <xm:f>'FX Card'!$F$1=22</xm:f>
            <x14:dxf>
              <numFmt numFmtId="173" formatCode="\k\r\ #,##0.00"/>
            </x14:dxf>
          </x14:cfRule>
          <x14:cfRule type="expression" priority="755" id="{E2E62835-3A70-408B-90DE-E8C27F575A1A}">
            <xm:f>'FX Card'!$F$1=21</xm:f>
            <x14:dxf>
              <numFmt numFmtId="207" formatCode="[$ر.س.‏-401]\ #,##0.00_-"/>
            </x14:dxf>
          </x14:cfRule>
          <x14:cfRule type="expression" priority="756" id="{3D6E31B9-CA55-4B65-871C-81CE192ACDC4}">
            <xm:f>'FX Card'!$F$1=20</xm:f>
            <x14:dxf>
              <numFmt numFmtId="181" formatCode="\р\у\б\ #,##0.00"/>
            </x14:dxf>
          </x14:cfRule>
          <x14:cfRule type="expression" priority="757" id="{E91835AB-0EAD-4BF5-84FA-F901513B7E0F}">
            <xm:f>'FX Card'!$F$1=19</xm:f>
            <x14:dxf>
              <numFmt numFmtId="196" formatCode="\M\X\ &quot;$&quot;\ #,##0.00"/>
            </x14:dxf>
          </x14:cfRule>
          <x14:cfRule type="expression" priority="758" id="{9F7A1890-63E7-4A6F-ADA2-44880987C14F}">
            <xm:f>'FX Card'!$F$1=18</xm:f>
            <x14:dxf>
              <numFmt numFmtId="195" formatCode="[$RM-43E]#,##0.00"/>
            </x14:dxf>
          </x14:cfRule>
          <x14:cfRule type="expression" priority="759" id="{7E96AB95-8376-46DF-9390-20E2B51AAC4A}">
            <xm:f>'FX Card'!$F$1=17</xm:f>
            <x14:dxf>
              <numFmt numFmtId="198" formatCode="\N\Z\ &quot;$&quot;\ #,##0.00"/>
            </x14:dxf>
          </x14:cfRule>
          <x14:cfRule type="expression" priority="760" id="{24FB48FC-E4D1-4EF7-808D-74FADA005EA0}">
            <xm:f>'FX Card'!$F$1=16</xm:f>
            <x14:dxf>
              <numFmt numFmtId="173" formatCode="\k\r\ #,##0.00"/>
            </x14:dxf>
          </x14:cfRule>
          <x14:cfRule type="expression" priority="761" id="{EDE85838-22D0-4A07-82D6-85DFD915FEBE}">
            <xm:f>'FX Card'!$F$1=15</xm:f>
            <x14:dxf>
              <numFmt numFmtId="179" formatCode="[$₩-412]#,##0.00"/>
            </x14:dxf>
          </x14:cfRule>
          <x14:cfRule type="expression" priority="762" id="{252B8789-2C4E-4BC6-91B8-D59455AB68BC}">
            <xm:f>'FX Card'!$F$1=14</xm:f>
            <x14:dxf>
              <numFmt numFmtId="178" formatCode="[$¥-411]#,##0.00"/>
            </x14:dxf>
          </x14:cfRule>
          <x14:cfRule type="expression" priority="763" id="{9DB0DDE7-66FC-42BA-A45F-3C350BDF7287}">
            <xm:f>'FX Card'!$F$1=12</xm:f>
            <x14:dxf>
              <numFmt numFmtId="176" formatCode="\R\p\ #,##0.00"/>
            </x14:dxf>
          </x14:cfRule>
          <x14:cfRule type="expression" priority="764" id="{F8A57243-CA76-462C-8235-4FDB09CB84AA}">
            <xm:f>'FX Card'!$F$1=13</xm:f>
            <x14:dxf>
              <numFmt numFmtId="206" formatCode="[$₹-445]\ #,##0.00"/>
            </x14:dxf>
          </x14:cfRule>
          <x14:cfRule type="expression" priority="765" id="{0E5399F8-2883-422B-A7F9-6DDA389C3431}">
            <xm:f>'FX Card'!$F$1=11</xm:f>
            <x14:dxf>
              <numFmt numFmtId="194" formatCode="\H\K\ &quot;$&quot;\ #,##0.00"/>
            </x14:dxf>
          </x14:cfRule>
          <x14:cfRule type="expression" priority="766" id="{8D3D7E1B-A670-4FA5-90D7-464E00B94D78}">
            <xm:f>'FX Card'!$F$1=10</xm:f>
            <x14:dxf>
              <numFmt numFmtId="175" formatCode="[$£-809]#,##0.00"/>
            </x14:dxf>
          </x14:cfRule>
          <x14:cfRule type="expression" priority="767" id="{C6BF0218-45BC-41E7-BDEE-A51D525276F0}">
            <xm:f>'FX Card'!$F$1=9</xm:f>
            <x14:dxf>
              <numFmt numFmtId="174" formatCode="[$€-2]\ #,##0.00"/>
            </x14:dxf>
          </x14:cfRule>
          <x14:cfRule type="expression" priority="768" id="{062787F9-3C6F-47AE-B1A1-CAE4D87C9307}">
            <xm:f>'FX Card'!$F$1=8</xm:f>
            <x14:dxf>
              <numFmt numFmtId="173" formatCode="\k\r\ #,##0.00"/>
            </x14:dxf>
          </x14:cfRule>
          <x14:cfRule type="expression" priority="769" id="{06085D62-7EBD-47BA-8F97-729F66127F4B}">
            <xm:f>'FX Card'!$F$1=7</xm:f>
            <x14:dxf>
              <numFmt numFmtId="172" formatCode="[$¥-804]#,##0.00"/>
            </x14:dxf>
          </x14:cfRule>
          <x14:cfRule type="expression" priority="770" id="{2AD6426D-CFE7-4AB2-A241-F49234EBEBF5}">
            <xm:f>'FX Card'!$F$1=6</xm:f>
            <x14:dxf>
              <numFmt numFmtId="171" formatCode="\F\r\ #,##0.00"/>
            </x14:dxf>
          </x14:cfRule>
          <x14:cfRule type="expression" priority="771" id="{3BB37D6A-05F1-45C1-9B7B-B23555B87B3B}">
            <xm:f>'FX Card'!$F$1=5</xm:f>
            <x14:dxf>
              <numFmt numFmtId="170" formatCode="\C\A\ &quot;$&quot;\ #,##0.00"/>
            </x14:dxf>
          </x14:cfRule>
          <x14:cfRule type="expression" priority="772" id="{9AB9187E-1228-4854-8549-5855ABF05254}">
            <xm:f>'FX Card'!$F$1=4</xm:f>
            <x14:dxf>
              <numFmt numFmtId="193" formatCode="\R\ &quot;$&quot;\ #,##0.00"/>
            </x14:dxf>
          </x14:cfRule>
          <x14:cfRule type="expression" priority="773" id="{92F363FF-94A5-44CA-97CA-7AF5CAF9DC50}">
            <xm:f>'FX Card'!$F$1=3</xm:f>
            <x14:dxf>
              <numFmt numFmtId="169" formatCode="\A\U\ &quot;$&quot;\ #,##0.00"/>
            </x14:dxf>
          </x14:cfRule>
          <x14:cfRule type="expression" priority="774" id="{ED20EA31-9896-4B32-BABB-9B1C4B2AAC4E}">
            <xm:f>'FX Card'!$F$1=2</xm:f>
            <x14:dxf>
              <numFmt numFmtId="182" formatCode="\A\R\ &quot;$&quot;#,##0.00"/>
            </x14:dxf>
          </x14:cfRule>
          <x14:cfRule type="expression" priority="775" id="{64646AB8-1870-4EEC-9B29-2C1E4DFB9290}">
            <xm:f>'FX Card'!$F$1=1</xm:f>
            <x14:dxf>
              <numFmt numFmtId="166" formatCode="&quot;$&quot;#,##0.00"/>
            </x14:dxf>
          </x14:cfRule>
          <xm:sqref>L19:U19</xm:sqref>
        </x14:conditionalFormatting>
        <x14:conditionalFormatting xmlns:xm="http://schemas.microsoft.com/office/excel/2006/main">
          <x14:cfRule type="expression" priority="701" id="{61F6C098-7CDC-4DAC-9C7D-176DC65C942E}">
            <xm:f>'FX Card'!$F$1=25</xm:f>
            <x14:dxf>
              <numFmt numFmtId="183" formatCode="\R\ #,##0.00"/>
            </x14:dxf>
          </x14:cfRule>
          <x14:cfRule type="expression" priority="702" id="{F9AB8AC0-947D-4887-81D3-3155D65DF574}">
            <xm:f>'FX Card'!$F$1=24</xm:f>
            <x14:dxf>
              <numFmt numFmtId="180" formatCode="\T\W\ &quot;$&quot;\ #,##0.00"/>
            </x14:dxf>
          </x14:cfRule>
          <x14:cfRule type="expression" priority="703" id="{22C60A2D-2FC9-48BB-AA27-D42F13992503}">
            <xm:f>'FX Card'!$F$1=23</xm:f>
            <x14:dxf>
              <numFmt numFmtId="199" formatCode="#,##0.00\ [$₺-41F]"/>
            </x14:dxf>
          </x14:cfRule>
          <x14:cfRule type="expression" priority="704" id="{8BA013E0-9C99-4E20-9C82-71053330AE24}">
            <xm:f>'FX Card'!$F$1=22</xm:f>
            <x14:dxf>
              <numFmt numFmtId="173" formatCode="\k\r\ #,##0.00"/>
            </x14:dxf>
          </x14:cfRule>
          <x14:cfRule type="expression" priority="705" id="{7871BE6A-CA39-4F09-9E0F-C2F8F9B9D2F9}">
            <xm:f>'FX Card'!$F$1=21</xm:f>
            <x14:dxf>
              <numFmt numFmtId="207" formatCode="[$ر.س.‏-401]\ #,##0.00_-"/>
            </x14:dxf>
          </x14:cfRule>
          <x14:cfRule type="expression" priority="706" id="{0D518BB6-903C-4A8C-80B2-F2CC4764AACF}">
            <xm:f>'FX Card'!$F$1=20</xm:f>
            <x14:dxf>
              <numFmt numFmtId="181" formatCode="\р\у\б\ #,##0.00"/>
            </x14:dxf>
          </x14:cfRule>
          <x14:cfRule type="expression" priority="707" id="{82A3FA9E-D4EE-4CAB-AB60-4C141D7AE204}">
            <xm:f>'FX Card'!$F$1=19</xm:f>
            <x14:dxf>
              <numFmt numFmtId="196" formatCode="\M\X\ &quot;$&quot;\ #,##0.00"/>
            </x14:dxf>
          </x14:cfRule>
          <x14:cfRule type="expression" priority="708" id="{79AD640D-238A-43E7-818F-B270D581E0CB}">
            <xm:f>'FX Card'!$F$1=18</xm:f>
            <x14:dxf>
              <numFmt numFmtId="195" formatCode="[$RM-43E]#,##0.00"/>
            </x14:dxf>
          </x14:cfRule>
          <x14:cfRule type="expression" priority="709" id="{953CC552-D79B-4291-9C1B-E6AA7985BBA0}">
            <xm:f>'FX Card'!$F$1=17</xm:f>
            <x14:dxf>
              <numFmt numFmtId="198" formatCode="\N\Z\ &quot;$&quot;\ #,##0.00"/>
            </x14:dxf>
          </x14:cfRule>
          <x14:cfRule type="expression" priority="710" id="{EB84442B-1FA3-4455-9CBB-087D8771CEDC}">
            <xm:f>'FX Card'!$F$1=16</xm:f>
            <x14:dxf>
              <numFmt numFmtId="173" formatCode="\k\r\ #,##0.00"/>
            </x14:dxf>
          </x14:cfRule>
          <x14:cfRule type="expression" priority="711" id="{4AE83148-E4B3-4345-BEEA-B9C5BBDDC6A6}">
            <xm:f>'FX Card'!$F$1=15</xm:f>
            <x14:dxf>
              <numFmt numFmtId="179" formatCode="[$₩-412]#,##0.00"/>
            </x14:dxf>
          </x14:cfRule>
          <x14:cfRule type="expression" priority="712" id="{3856F071-AA6C-4DCB-AF29-441A9DF05198}">
            <xm:f>'FX Card'!$F$1=14</xm:f>
            <x14:dxf>
              <numFmt numFmtId="178" formatCode="[$¥-411]#,##0.00"/>
            </x14:dxf>
          </x14:cfRule>
          <x14:cfRule type="expression" priority="713" id="{D6C3FB1F-29C7-4865-B4E4-5BF794AF8DD3}">
            <xm:f>'FX Card'!$F$1=12</xm:f>
            <x14:dxf>
              <numFmt numFmtId="176" formatCode="\R\p\ #,##0.00"/>
            </x14:dxf>
          </x14:cfRule>
          <x14:cfRule type="expression" priority="714" id="{7BA67CD1-47E7-42BE-A4D3-16E6A0B614CE}">
            <xm:f>'FX Card'!$F$1=13</xm:f>
            <x14:dxf>
              <numFmt numFmtId="206" formatCode="[$₹-445]\ #,##0.00"/>
            </x14:dxf>
          </x14:cfRule>
          <x14:cfRule type="expression" priority="715" id="{39BCFCFF-F531-409F-813F-EE34E32A5424}">
            <xm:f>'FX Card'!$F$1=11</xm:f>
            <x14:dxf>
              <numFmt numFmtId="194" formatCode="\H\K\ &quot;$&quot;\ #,##0.00"/>
            </x14:dxf>
          </x14:cfRule>
          <x14:cfRule type="expression" priority="716" id="{87EB6675-6057-4D06-94F8-AB88C60B3F93}">
            <xm:f>'FX Card'!$F$1=10</xm:f>
            <x14:dxf>
              <numFmt numFmtId="175" formatCode="[$£-809]#,##0.00"/>
            </x14:dxf>
          </x14:cfRule>
          <x14:cfRule type="expression" priority="717" id="{7FB3C3CF-ECF8-4E6F-A07A-3C940D562D94}">
            <xm:f>'FX Card'!$F$1=9</xm:f>
            <x14:dxf>
              <numFmt numFmtId="174" formatCode="[$€-2]\ #,##0.00"/>
            </x14:dxf>
          </x14:cfRule>
          <x14:cfRule type="expression" priority="718" id="{EA49DFB1-45E5-463E-B9FE-0949DFAFD54C}">
            <xm:f>'FX Card'!$F$1=8</xm:f>
            <x14:dxf>
              <numFmt numFmtId="173" formatCode="\k\r\ #,##0.00"/>
            </x14:dxf>
          </x14:cfRule>
          <x14:cfRule type="expression" priority="719" id="{6CFB97C9-1FDE-4BFD-8C0D-81231364F951}">
            <xm:f>'FX Card'!$F$1=7</xm:f>
            <x14:dxf>
              <numFmt numFmtId="172" formatCode="[$¥-804]#,##0.00"/>
            </x14:dxf>
          </x14:cfRule>
          <x14:cfRule type="expression" priority="720" id="{A37806CC-9E80-4935-A880-68CB534DF819}">
            <xm:f>'FX Card'!$F$1=6</xm:f>
            <x14:dxf>
              <numFmt numFmtId="171" formatCode="\F\r\ #,##0.00"/>
            </x14:dxf>
          </x14:cfRule>
          <x14:cfRule type="expression" priority="721" id="{06A8EEB2-1849-4EE8-BE42-25F8CC38234D}">
            <xm:f>'FX Card'!$F$1=5</xm:f>
            <x14:dxf>
              <numFmt numFmtId="170" formatCode="\C\A\ &quot;$&quot;\ #,##0.00"/>
            </x14:dxf>
          </x14:cfRule>
          <x14:cfRule type="expression" priority="722" id="{1DE43325-531D-4D42-8CC1-1D938C523F83}">
            <xm:f>'FX Card'!$F$1=4</xm:f>
            <x14:dxf>
              <numFmt numFmtId="193" formatCode="\R\ &quot;$&quot;\ #,##0.00"/>
            </x14:dxf>
          </x14:cfRule>
          <x14:cfRule type="expression" priority="723" id="{BBB0B077-18AE-45B2-A266-FA13B6C5F686}">
            <xm:f>'FX Card'!$F$1=3</xm:f>
            <x14:dxf>
              <numFmt numFmtId="169" formatCode="\A\U\ &quot;$&quot;\ #,##0.00"/>
            </x14:dxf>
          </x14:cfRule>
          <x14:cfRule type="expression" priority="724" id="{C3AD359D-6D6A-4092-B6CE-08CBA49BE19B}">
            <xm:f>'FX Card'!$F$1=2</xm:f>
            <x14:dxf>
              <numFmt numFmtId="182" formatCode="\A\R\ &quot;$&quot;#,##0.00"/>
            </x14:dxf>
          </x14:cfRule>
          <x14:cfRule type="expression" priority="725" id="{83360FED-8BD9-4F71-B242-BAF5AC50931F}">
            <xm:f>'FX Card'!$F$1=1</xm:f>
            <x14:dxf>
              <numFmt numFmtId="166" formatCode="&quot;$&quot;#,##0.00"/>
            </x14:dxf>
          </x14:cfRule>
          <xm:sqref>AY17</xm:sqref>
        </x14:conditionalFormatting>
        <x14:conditionalFormatting xmlns:xm="http://schemas.microsoft.com/office/excel/2006/main">
          <x14:cfRule type="expression" priority="676" id="{6AB32C95-B893-4E4E-BD50-C1338C81B6D7}">
            <xm:f>'FX Card'!$F$1=25</xm:f>
            <x14:dxf>
              <numFmt numFmtId="183" formatCode="\R\ #,##0.00"/>
            </x14:dxf>
          </x14:cfRule>
          <x14:cfRule type="expression" priority="677" id="{DBDFE550-A012-4165-8A19-A2F115B7CBFE}">
            <xm:f>'FX Card'!$F$1=24</xm:f>
            <x14:dxf>
              <numFmt numFmtId="180" formatCode="\T\W\ &quot;$&quot;\ #,##0.00"/>
            </x14:dxf>
          </x14:cfRule>
          <x14:cfRule type="expression" priority="678" id="{77294677-FAC5-48F3-98F0-CFAC93F7F7D0}">
            <xm:f>'FX Card'!$F$1=23</xm:f>
            <x14:dxf>
              <numFmt numFmtId="199" formatCode="#,##0.00\ [$₺-41F]"/>
            </x14:dxf>
          </x14:cfRule>
          <x14:cfRule type="expression" priority="679" id="{8493C5A5-DFF7-4898-8718-F5B8C9226241}">
            <xm:f>'FX Card'!$F$1=22</xm:f>
            <x14:dxf>
              <numFmt numFmtId="173" formatCode="\k\r\ #,##0.00"/>
            </x14:dxf>
          </x14:cfRule>
          <x14:cfRule type="expression" priority="680" id="{B4126462-17B9-46B8-AB9D-299EF63757F7}">
            <xm:f>'FX Card'!$F$1=21</xm:f>
            <x14:dxf>
              <numFmt numFmtId="207" formatCode="[$ر.س.‏-401]\ #,##0.00_-"/>
            </x14:dxf>
          </x14:cfRule>
          <x14:cfRule type="expression" priority="681" id="{E0BE777E-3D1C-4591-A4CE-C4A714A6FBBC}">
            <xm:f>'FX Card'!$F$1=20</xm:f>
            <x14:dxf>
              <numFmt numFmtId="181" formatCode="\р\у\б\ #,##0.00"/>
            </x14:dxf>
          </x14:cfRule>
          <x14:cfRule type="expression" priority="682" id="{78950175-AA19-4A95-BB82-DCC72560C76C}">
            <xm:f>'FX Card'!$F$1=19</xm:f>
            <x14:dxf>
              <numFmt numFmtId="196" formatCode="\M\X\ &quot;$&quot;\ #,##0.00"/>
            </x14:dxf>
          </x14:cfRule>
          <x14:cfRule type="expression" priority="683" id="{85CCE6BE-71E5-41CF-A282-86949F21AD17}">
            <xm:f>'FX Card'!$F$1=18</xm:f>
            <x14:dxf>
              <numFmt numFmtId="195" formatCode="[$RM-43E]#,##0.00"/>
            </x14:dxf>
          </x14:cfRule>
          <x14:cfRule type="expression" priority="684" id="{A2CA1666-C874-43D7-A850-DAA7B8151E69}">
            <xm:f>'FX Card'!$F$1=17</xm:f>
            <x14:dxf>
              <numFmt numFmtId="198" formatCode="\N\Z\ &quot;$&quot;\ #,##0.00"/>
            </x14:dxf>
          </x14:cfRule>
          <x14:cfRule type="expression" priority="685" id="{598D247B-1EE0-4CAB-8B9F-1BFC6F84FBA1}">
            <xm:f>'FX Card'!$F$1=16</xm:f>
            <x14:dxf>
              <numFmt numFmtId="173" formatCode="\k\r\ #,##0.00"/>
            </x14:dxf>
          </x14:cfRule>
          <x14:cfRule type="expression" priority="686" id="{8A0EA4C5-2C7B-4D36-A3C5-298C5C2DCAF7}">
            <xm:f>'FX Card'!$F$1=15</xm:f>
            <x14:dxf>
              <numFmt numFmtId="179" formatCode="[$₩-412]#,##0.00"/>
            </x14:dxf>
          </x14:cfRule>
          <x14:cfRule type="expression" priority="687" id="{5DB9FA66-72CA-4F5A-9EA7-CBD7CF24C677}">
            <xm:f>'FX Card'!$F$1=14</xm:f>
            <x14:dxf>
              <numFmt numFmtId="178" formatCode="[$¥-411]#,##0.00"/>
            </x14:dxf>
          </x14:cfRule>
          <x14:cfRule type="expression" priority="688" id="{41077DE6-02E7-49E6-8362-09D59F1A637E}">
            <xm:f>'FX Card'!$F$1=12</xm:f>
            <x14:dxf>
              <numFmt numFmtId="176" formatCode="\R\p\ #,##0.00"/>
            </x14:dxf>
          </x14:cfRule>
          <x14:cfRule type="expression" priority="689" id="{155C5DFB-9D74-46B8-885D-5B9728CAD466}">
            <xm:f>'FX Card'!$F$1=13</xm:f>
            <x14:dxf>
              <numFmt numFmtId="206" formatCode="[$₹-445]\ #,##0.00"/>
            </x14:dxf>
          </x14:cfRule>
          <x14:cfRule type="expression" priority="690" id="{66D42B32-A558-41EB-8AE3-493A13B9AFB3}">
            <xm:f>'FX Card'!$F$1=11</xm:f>
            <x14:dxf>
              <numFmt numFmtId="194" formatCode="\H\K\ &quot;$&quot;\ #,##0.00"/>
            </x14:dxf>
          </x14:cfRule>
          <x14:cfRule type="expression" priority="691" id="{1571D8B0-94EE-4484-A7E4-C16DB308A787}">
            <xm:f>'FX Card'!$F$1=10</xm:f>
            <x14:dxf>
              <numFmt numFmtId="175" formatCode="[$£-809]#,##0.00"/>
            </x14:dxf>
          </x14:cfRule>
          <x14:cfRule type="expression" priority="692" id="{C837E9F5-C8A0-4776-A58A-F3985B59B21A}">
            <xm:f>'FX Card'!$F$1=9</xm:f>
            <x14:dxf>
              <numFmt numFmtId="174" formatCode="[$€-2]\ #,##0.00"/>
            </x14:dxf>
          </x14:cfRule>
          <x14:cfRule type="expression" priority="693" id="{BA6181F7-C4D4-407F-B91A-15817D8BCB2B}">
            <xm:f>'FX Card'!$F$1=8</xm:f>
            <x14:dxf>
              <numFmt numFmtId="173" formatCode="\k\r\ #,##0.00"/>
            </x14:dxf>
          </x14:cfRule>
          <x14:cfRule type="expression" priority="694" id="{27173625-317F-49C3-8C2C-3597EAE3836F}">
            <xm:f>'FX Card'!$F$1=7</xm:f>
            <x14:dxf>
              <numFmt numFmtId="172" formatCode="[$¥-804]#,##0.00"/>
            </x14:dxf>
          </x14:cfRule>
          <x14:cfRule type="expression" priority="695" id="{28559275-0B6A-4936-A3C1-929F5FA9D761}">
            <xm:f>'FX Card'!$F$1=6</xm:f>
            <x14:dxf>
              <numFmt numFmtId="171" formatCode="\F\r\ #,##0.00"/>
            </x14:dxf>
          </x14:cfRule>
          <x14:cfRule type="expression" priority="696" id="{2DF7E307-E148-4103-BDF3-F130D3178CB9}">
            <xm:f>'FX Card'!$F$1=5</xm:f>
            <x14:dxf>
              <numFmt numFmtId="170" formatCode="\C\A\ &quot;$&quot;\ #,##0.00"/>
            </x14:dxf>
          </x14:cfRule>
          <x14:cfRule type="expression" priority="697" id="{1F018057-D7F9-4527-AF04-9A7DF8E7E9F8}">
            <xm:f>'FX Card'!$F$1=4</xm:f>
            <x14:dxf>
              <numFmt numFmtId="193" formatCode="\R\ &quot;$&quot;\ #,##0.00"/>
            </x14:dxf>
          </x14:cfRule>
          <x14:cfRule type="expression" priority="698" id="{9ED35080-0C1B-4C78-8D25-FD2BD10C53FC}">
            <xm:f>'FX Card'!$F$1=3</xm:f>
            <x14:dxf>
              <numFmt numFmtId="169" formatCode="\A\U\ &quot;$&quot;\ #,##0.00"/>
            </x14:dxf>
          </x14:cfRule>
          <x14:cfRule type="expression" priority="699" id="{8B11CC23-70E8-4F2D-A8C6-F7C2CFFB04C8}">
            <xm:f>'FX Card'!$F$1=2</xm:f>
            <x14:dxf>
              <numFmt numFmtId="182" formatCode="\A\R\ &quot;$&quot;#,##0.00"/>
            </x14:dxf>
          </x14:cfRule>
          <x14:cfRule type="expression" priority="700" id="{7B98644C-06AF-4B31-BED8-0A39CF02EAD8}">
            <xm:f>'FX Card'!$F$1=1</xm:f>
            <x14:dxf>
              <numFmt numFmtId="166" formatCode="&quot;$&quot;#,##0.00"/>
            </x14:dxf>
          </x14:cfRule>
          <xm:sqref>AL23:AQ24</xm:sqref>
        </x14:conditionalFormatting>
        <x14:conditionalFormatting xmlns:xm="http://schemas.microsoft.com/office/excel/2006/main">
          <x14:cfRule type="expression" priority="651" id="{AEBC9734-7473-486F-B308-3BA40EA2EEE1}">
            <xm:f>'FX Card'!$F$1=25</xm:f>
            <x14:dxf>
              <numFmt numFmtId="183" formatCode="\R\ #,##0.00"/>
            </x14:dxf>
          </x14:cfRule>
          <x14:cfRule type="expression" priority="652" id="{51964743-8143-4F54-8690-3E4C6F413154}">
            <xm:f>'FX Card'!$F$1=24</xm:f>
            <x14:dxf>
              <numFmt numFmtId="180" formatCode="\T\W\ &quot;$&quot;\ #,##0.00"/>
            </x14:dxf>
          </x14:cfRule>
          <x14:cfRule type="expression" priority="653" id="{F1FA8D15-A1EE-41F7-A855-54F6B1722027}">
            <xm:f>'FX Card'!$F$1=23</xm:f>
            <x14:dxf>
              <numFmt numFmtId="199" formatCode="#,##0.00\ [$₺-41F]"/>
            </x14:dxf>
          </x14:cfRule>
          <x14:cfRule type="expression" priority="654" id="{AC4482E8-3775-485C-8653-EFFC411ED759}">
            <xm:f>'FX Card'!$F$1=22</xm:f>
            <x14:dxf>
              <numFmt numFmtId="173" formatCode="\k\r\ #,##0.00"/>
            </x14:dxf>
          </x14:cfRule>
          <x14:cfRule type="expression" priority="655" id="{B65C5242-B2C2-4E7C-BAD3-2AA60A3023AD}">
            <xm:f>'FX Card'!$F$1=21</xm:f>
            <x14:dxf>
              <numFmt numFmtId="207" formatCode="[$ر.س.‏-401]\ #,##0.00_-"/>
            </x14:dxf>
          </x14:cfRule>
          <x14:cfRule type="expression" priority="656" id="{3685510D-6FF5-4E19-BA90-7F4371919477}">
            <xm:f>'FX Card'!$F$1=20</xm:f>
            <x14:dxf>
              <numFmt numFmtId="181" formatCode="\р\у\б\ #,##0.00"/>
            </x14:dxf>
          </x14:cfRule>
          <x14:cfRule type="expression" priority="657" id="{7A2D187F-91B0-4D04-B959-3DBC3B170888}">
            <xm:f>'FX Card'!$F$1=19</xm:f>
            <x14:dxf>
              <numFmt numFmtId="196" formatCode="\M\X\ &quot;$&quot;\ #,##0.00"/>
            </x14:dxf>
          </x14:cfRule>
          <x14:cfRule type="expression" priority="658" id="{594CD8DD-943C-4A23-AA1D-157E04B95F64}">
            <xm:f>'FX Card'!$F$1=18</xm:f>
            <x14:dxf>
              <numFmt numFmtId="195" formatCode="[$RM-43E]#,##0.00"/>
            </x14:dxf>
          </x14:cfRule>
          <x14:cfRule type="expression" priority="659" id="{91549D82-10B4-4D8E-90FF-23909529E926}">
            <xm:f>'FX Card'!$F$1=17</xm:f>
            <x14:dxf>
              <numFmt numFmtId="198" formatCode="\N\Z\ &quot;$&quot;\ #,##0.00"/>
            </x14:dxf>
          </x14:cfRule>
          <x14:cfRule type="expression" priority="660" id="{1926C691-9D33-471D-B59C-3FC76E4E0910}">
            <xm:f>'FX Card'!$F$1=16</xm:f>
            <x14:dxf>
              <numFmt numFmtId="173" formatCode="\k\r\ #,##0.00"/>
            </x14:dxf>
          </x14:cfRule>
          <x14:cfRule type="expression" priority="661" id="{38719082-F720-4945-8631-57887399E22A}">
            <xm:f>'FX Card'!$F$1=15</xm:f>
            <x14:dxf>
              <numFmt numFmtId="179" formatCode="[$₩-412]#,##0.00"/>
            </x14:dxf>
          </x14:cfRule>
          <x14:cfRule type="expression" priority="662" id="{C8BF01B6-03BD-4607-B08A-0AD315F455D7}">
            <xm:f>'FX Card'!$F$1=14</xm:f>
            <x14:dxf>
              <numFmt numFmtId="178" formatCode="[$¥-411]#,##0.00"/>
            </x14:dxf>
          </x14:cfRule>
          <x14:cfRule type="expression" priority="663" id="{34AF2A08-793D-45BF-8900-5105909B0CFF}">
            <xm:f>'FX Card'!$F$1=12</xm:f>
            <x14:dxf>
              <numFmt numFmtId="176" formatCode="\R\p\ #,##0.00"/>
            </x14:dxf>
          </x14:cfRule>
          <x14:cfRule type="expression" priority="664" id="{0F837532-22A5-4B29-8D1A-BEC7FD12857A}">
            <xm:f>'FX Card'!$F$1=13</xm:f>
            <x14:dxf>
              <numFmt numFmtId="206" formatCode="[$₹-445]\ #,##0.00"/>
            </x14:dxf>
          </x14:cfRule>
          <x14:cfRule type="expression" priority="665" id="{1898CA7C-2109-46A9-B73B-CB5D2EC241A0}">
            <xm:f>'FX Card'!$F$1=11</xm:f>
            <x14:dxf>
              <numFmt numFmtId="194" formatCode="\H\K\ &quot;$&quot;\ #,##0.00"/>
            </x14:dxf>
          </x14:cfRule>
          <x14:cfRule type="expression" priority="666" id="{7D5269FB-6108-4754-BFA9-4807DE15CBB5}">
            <xm:f>'FX Card'!$F$1=10</xm:f>
            <x14:dxf>
              <numFmt numFmtId="175" formatCode="[$£-809]#,##0.00"/>
            </x14:dxf>
          </x14:cfRule>
          <x14:cfRule type="expression" priority="667" id="{42420A6E-C063-4158-8616-44039FBC283F}">
            <xm:f>'FX Card'!$F$1=9</xm:f>
            <x14:dxf>
              <numFmt numFmtId="174" formatCode="[$€-2]\ #,##0.00"/>
            </x14:dxf>
          </x14:cfRule>
          <x14:cfRule type="expression" priority="668" id="{CA9DA088-598C-4B94-B4A1-F78FA7F05FBC}">
            <xm:f>'FX Card'!$F$1=8</xm:f>
            <x14:dxf>
              <numFmt numFmtId="173" formatCode="\k\r\ #,##0.00"/>
            </x14:dxf>
          </x14:cfRule>
          <x14:cfRule type="expression" priority="669" id="{03D99C3C-B789-4A02-A342-F3E5320CAA7A}">
            <xm:f>'FX Card'!$F$1=7</xm:f>
            <x14:dxf>
              <numFmt numFmtId="172" formatCode="[$¥-804]#,##0.00"/>
            </x14:dxf>
          </x14:cfRule>
          <x14:cfRule type="expression" priority="670" id="{B32B67EC-46E1-43C4-9A17-D23E0875D037}">
            <xm:f>'FX Card'!$F$1=6</xm:f>
            <x14:dxf>
              <numFmt numFmtId="171" formatCode="\F\r\ #,##0.00"/>
            </x14:dxf>
          </x14:cfRule>
          <x14:cfRule type="expression" priority="671" id="{56BF72FB-707A-43E5-A0F4-E7229F146DDE}">
            <xm:f>'FX Card'!$F$1=5</xm:f>
            <x14:dxf>
              <numFmt numFmtId="170" formatCode="\C\A\ &quot;$&quot;\ #,##0.00"/>
            </x14:dxf>
          </x14:cfRule>
          <x14:cfRule type="expression" priority="672" id="{3A47F585-7BCC-470E-9EEE-9B7A1EED50A7}">
            <xm:f>'FX Card'!$F$1=4</xm:f>
            <x14:dxf>
              <numFmt numFmtId="193" formatCode="\R\ &quot;$&quot;\ #,##0.00"/>
            </x14:dxf>
          </x14:cfRule>
          <x14:cfRule type="expression" priority="673" id="{010EB787-4946-4FA6-816D-12FC45F8D4C8}">
            <xm:f>'FX Card'!$F$1=3</xm:f>
            <x14:dxf>
              <numFmt numFmtId="169" formatCode="\A\U\ &quot;$&quot;\ #,##0.00"/>
            </x14:dxf>
          </x14:cfRule>
          <x14:cfRule type="expression" priority="674" id="{5FE39242-27F2-442D-A0E5-5AD38A09842F}">
            <xm:f>'FX Card'!$F$1=2</xm:f>
            <x14:dxf>
              <numFmt numFmtId="182" formatCode="\A\R\ &quot;$&quot;#,##0.00"/>
            </x14:dxf>
          </x14:cfRule>
          <x14:cfRule type="expression" priority="675" id="{540FBBDD-F46E-4FA7-9E14-A1D9B2BB87CE}">
            <xm:f>'FX Card'!$F$1=1</xm:f>
            <x14:dxf>
              <numFmt numFmtId="166" formatCode="&quot;$&quot;#,##0.00"/>
            </x14:dxf>
          </x14:cfRule>
          <xm:sqref>L20</xm:sqref>
        </x14:conditionalFormatting>
        <x14:conditionalFormatting xmlns:xm="http://schemas.microsoft.com/office/excel/2006/main">
          <x14:cfRule type="expression" priority="626" id="{2624CC05-181B-4CEA-98E7-51ADC16AEF18}">
            <xm:f>'FX Card'!$F$1=25</xm:f>
            <x14:dxf>
              <numFmt numFmtId="183" formatCode="\R\ #,##0.00"/>
            </x14:dxf>
          </x14:cfRule>
          <x14:cfRule type="expression" priority="627" id="{4E391B24-2B9A-4EA4-B4D6-1E3276129473}">
            <xm:f>'FX Card'!$F$1=24</xm:f>
            <x14:dxf>
              <numFmt numFmtId="180" formatCode="\T\W\ &quot;$&quot;\ #,##0.00"/>
            </x14:dxf>
          </x14:cfRule>
          <x14:cfRule type="expression" priority="628" id="{3600A2C9-EE22-4CEF-8B04-D91CF512F366}">
            <xm:f>'FX Card'!$F$1=23</xm:f>
            <x14:dxf>
              <numFmt numFmtId="199" formatCode="#,##0.00\ [$₺-41F]"/>
            </x14:dxf>
          </x14:cfRule>
          <x14:cfRule type="expression" priority="629" id="{3E4663D5-76BB-4E95-9975-43E83A1CC43B}">
            <xm:f>'FX Card'!$F$1=22</xm:f>
            <x14:dxf>
              <numFmt numFmtId="173" formatCode="\k\r\ #,##0.00"/>
            </x14:dxf>
          </x14:cfRule>
          <x14:cfRule type="expression" priority="630" id="{FCA142C5-9A13-49E6-915C-526ECECA4FED}">
            <xm:f>'FX Card'!$F$1=21</xm:f>
            <x14:dxf>
              <numFmt numFmtId="207" formatCode="[$ر.س.‏-401]\ #,##0.00_-"/>
            </x14:dxf>
          </x14:cfRule>
          <x14:cfRule type="expression" priority="631" id="{EAFABC6E-1E85-462A-AEE0-061D81AEB7D7}">
            <xm:f>'FX Card'!$F$1=20</xm:f>
            <x14:dxf>
              <numFmt numFmtId="181" formatCode="\р\у\б\ #,##0.00"/>
            </x14:dxf>
          </x14:cfRule>
          <x14:cfRule type="expression" priority="632" id="{EFBFBE49-3F11-4C1A-9935-43F35A44CBD3}">
            <xm:f>'FX Card'!$F$1=19</xm:f>
            <x14:dxf>
              <numFmt numFmtId="196" formatCode="\M\X\ &quot;$&quot;\ #,##0.00"/>
            </x14:dxf>
          </x14:cfRule>
          <x14:cfRule type="expression" priority="633" id="{8529C465-07EE-49DE-88FE-08EEEF6B5F23}">
            <xm:f>'FX Card'!$F$1=18</xm:f>
            <x14:dxf>
              <numFmt numFmtId="195" formatCode="[$RM-43E]#,##0.00"/>
            </x14:dxf>
          </x14:cfRule>
          <x14:cfRule type="expression" priority="634" id="{770A45ED-590D-4B5A-A20F-1C328FEF0E73}">
            <xm:f>'FX Card'!$F$1=17</xm:f>
            <x14:dxf>
              <numFmt numFmtId="198" formatCode="\N\Z\ &quot;$&quot;\ #,##0.00"/>
            </x14:dxf>
          </x14:cfRule>
          <x14:cfRule type="expression" priority="635" id="{BC09550B-1CC5-4B4D-A79C-460069A0A0CB}">
            <xm:f>'FX Card'!$F$1=16</xm:f>
            <x14:dxf>
              <numFmt numFmtId="173" formatCode="\k\r\ #,##0.00"/>
            </x14:dxf>
          </x14:cfRule>
          <x14:cfRule type="expression" priority="636" id="{BA426ADC-5E21-4730-A1D1-4A94E8E30E30}">
            <xm:f>'FX Card'!$F$1=15</xm:f>
            <x14:dxf>
              <numFmt numFmtId="179" formatCode="[$₩-412]#,##0.00"/>
            </x14:dxf>
          </x14:cfRule>
          <x14:cfRule type="expression" priority="637" id="{10728D16-0BF3-4DB8-BACD-4407240A1E28}">
            <xm:f>'FX Card'!$F$1=14</xm:f>
            <x14:dxf>
              <numFmt numFmtId="178" formatCode="[$¥-411]#,##0.00"/>
            </x14:dxf>
          </x14:cfRule>
          <x14:cfRule type="expression" priority="638" id="{D2955831-DBD4-4863-AFC6-84D6346A4832}">
            <xm:f>'FX Card'!$F$1=12</xm:f>
            <x14:dxf>
              <numFmt numFmtId="176" formatCode="\R\p\ #,##0.00"/>
            </x14:dxf>
          </x14:cfRule>
          <x14:cfRule type="expression" priority="639" id="{AD472EE4-0745-42CF-9D98-E9A75C81CC89}">
            <xm:f>'FX Card'!$F$1=13</xm:f>
            <x14:dxf>
              <numFmt numFmtId="206" formatCode="[$₹-445]\ #,##0.00"/>
            </x14:dxf>
          </x14:cfRule>
          <x14:cfRule type="expression" priority="640" id="{B2528801-CB21-477C-9C9E-CDF14E7FED19}">
            <xm:f>'FX Card'!$F$1=11</xm:f>
            <x14:dxf>
              <numFmt numFmtId="194" formatCode="\H\K\ &quot;$&quot;\ #,##0.00"/>
            </x14:dxf>
          </x14:cfRule>
          <x14:cfRule type="expression" priority="641" id="{E31EEF57-96E2-444A-8595-11B639E8A140}">
            <xm:f>'FX Card'!$F$1=10</xm:f>
            <x14:dxf>
              <numFmt numFmtId="175" formatCode="[$£-809]#,##0.00"/>
            </x14:dxf>
          </x14:cfRule>
          <x14:cfRule type="expression" priority="642" id="{D5286CBA-FC2B-481C-AC7E-42067B27B9C4}">
            <xm:f>'FX Card'!$F$1=9</xm:f>
            <x14:dxf>
              <numFmt numFmtId="174" formatCode="[$€-2]\ #,##0.00"/>
            </x14:dxf>
          </x14:cfRule>
          <x14:cfRule type="expression" priority="643" id="{097BD35C-B251-4C52-802D-75DA9D225758}">
            <xm:f>'FX Card'!$F$1=8</xm:f>
            <x14:dxf>
              <numFmt numFmtId="173" formatCode="\k\r\ #,##0.00"/>
            </x14:dxf>
          </x14:cfRule>
          <x14:cfRule type="expression" priority="644" id="{CD237CA8-5A3C-4ABA-B5A8-781A2E1CA976}">
            <xm:f>'FX Card'!$F$1=7</xm:f>
            <x14:dxf>
              <numFmt numFmtId="172" formatCode="[$¥-804]#,##0.00"/>
            </x14:dxf>
          </x14:cfRule>
          <x14:cfRule type="expression" priority="645" id="{13D52EE8-1D5B-4BA2-905E-3D9DED8B8632}">
            <xm:f>'FX Card'!$F$1=6</xm:f>
            <x14:dxf>
              <numFmt numFmtId="171" formatCode="\F\r\ #,##0.00"/>
            </x14:dxf>
          </x14:cfRule>
          <x14:cfRule type="expression" priority="646" id="{18E63C3F-BFEB-407B-A4A9-8F4B4501E9BC}">
            <xm:f>'FX Card'!$F$1=5</xm:f>
            <x14:dxf>
              <numFmt numFmtId="170" formatCode="\C\A\ &quot;$&quot;\ #,##0.00"/>
            </x14:dxf>
          </x14:cfRule>
          <x14:cfRule type="expression" priority="647" id="{9B1F0A10-DBC8-4B41-8C35-BE345850D717}">
            <xm:f>'FX Card'!$F$1=4</xm:f>
            <x14:dxf>
              <numFmt numFmtId="193" formatCode="\R\ &quot;$&quot;\ #,##0.00"/>
            </x14:dxf>
          </x14:cfRule>
          <x14:cfRule type="expression" priority="648" id="{31AA7AD9-616C-4899-A222-B7F4ABF0FF16}">
            <xm:f>'FX Card'!$F$1=3</xm:f>
            <x14:dxf>
              <numFmt numFmtId="169" formatCode="\A\U\ &quot;$&quot;\ #,##0.00"/>
            </x14:dxf>
          </x14:cfRule>
          <x14:cfRule type="expression" priority="649" id="{A1B19270-6F7D-4B28-8194-538913697D3B}">
            <xm:f>'FX Card'!$F$1=2</xm:f>
            <x14:dxf>
              <numFmt numFmtId="182" formatCode="\A\R\ &quot;$&quot;#,##0.00"/>
            </x14:dxf>
          </x14:cfRule>
          <x14:cfRule type="expression" priority="650" id="{433F1256-EFFC-4B51-8D74-8925C34B32C5}">
            <xm:f>'FX Card'!$F$1=1</xm:f>
            <x14:dxf>
              <numFmt numFmtId="166" formatCode="&quot;$&quot;#,##0.00"/>
            </x14:dxf>
          </x14:cfRule>
          <xm:sqref>M20</xm:sqref>
        </x14:conditionalFormatting>
        <x14:conditionalFormatting xmlns:xm="http://schemas.microsoft.com/office/excel/2006/main">
          <x14:cfRule type="expression" priority="526" id="{84C25AA0-E2CE-4F72-89F2-EB8DBF3A3ED9}">
            <xm:f>'FX Card'!$F$1=25</xm:f>
            <x14:dxf>
              <numFmt numFmtId="183" formatCode="\R\ #,##0.00"/>
            </x14:dxf>
          </x14:cfRule>
          <x14:cfRule type="expression" priority="527" id="{377473AD-796F-4273-90D7-FF779A73AB56}">
            <xm:f>'FX Card'!$F$1=24</xm:f>
            <x14:dxf>
              <numFmt numFmtId="180" formatCode="\T\W\ &quot;$&quot;\ #,##0.00"/>
            </x14:dxf>
          </x14:cfRule>
          <x14:cfRule type="expression" priority="528" id="{9E84AB72-2BB4-4189-92E3-CE61A4CEE132}">
            <xm:f>'FX Card'!$F$1=23</xm:f>
            <x14:dxf>
              <numFmt numFmtId="199" formatCode="#,##0.00\ [$₺-41F]"/>
            </x14:dxf>
          </x14:cfRule>
          <x14:cfRule type="expression" priority="529" id="{78E2BB98-F00D-4D50-B555-BE50E32C3B64}">
            <xm:f>'FX Card'!$F$1=22</xm:f>
            <x14:dxf>
              <numFmt numFmtId="173" formatCode="\k\r\ #,##0.00"/>
            </x14:dxf>
          </x14:cfRule>
          <x14:cfRule type="expression" priority="530" id="{22026B09-632C-49B8-B7C4-CFD149D3B467}">
            <xm:f>'FX Card'!$F$1=21</xm:f>
            <x14:dxf>
              <numFmt numFmtId="207" formatCode="[$ر.س.‏-401]\ #,##0.00_-"/>
            </x14:dxf>
          </x14:cfRule>
          <x14:cfRule type="expression" priority="531" id="{C436358A-EA55-4E5E-869E-7795B95034E2}">
            <xm:f>'FX Card'!$F$1=20</xm:f>
            <x14:dxf>
              <numFmt numFmtId="181" formatCode="\р\у\б\ #,##0.00"/>
            </x14:dxf>
          </x14:cfRule>
          <x14:cfRule type="expression" priority="532" id="{DA3E3B7E-643F-4243-BE91-AA245B729E67}">
            <xm:f>'FX Card'!$F$1=19</xm:f>
            <x14:dxf>
              <numFmt numFmtId="196" formatCode="\M\X\ &quot;$&quot;\ #,##0.00"/>
            </x14:dxf>
          </x14:cfRule>
          <x14:cfRule type="expression" priority="533" id="{02EEF466-64BD-4AE5-9A53-409E2F8E07EA}">
            <xm:f>'FX Card'!$F$1=18</xm:f>
            <x14:dxf>
              <numFmt numFmtId="195" formatCode="[$RM-43E]#,##0.00"/>
            </x14:dxf>
          </x14:cfRule>
          <x14:cfRule type="expression" priority="534" id="{90576CD7-E9B4-4029-B2CF-8FD9427E4405}">
            <xm:f>'FX Card'!$F$1=17</xm:f>
            <x14:dxf>
              <numFmt numFmtId="198" formatCode="\N\Z\ &quot;$&quot;\ #,##0.00"/>
            </x14:dxf>
          </x14:cfRule>
          <x14:cfRule type="expression" priority="535" id="{6306546A-E8DD-4CC9-951A-D121127E3DD6}">
            <xm:f>'FX Card'!$F$1=16</xm:f>
            <x14:dxf>
              <numFmt numFmtId="173" formatCode="\k\r\ #,##0.00"/>
            </x14:dxf>
          </x14:cfRule>
          <x14:cfRule type="expression" priority="536" id="{07A2D709-E82B-434F-8C18-7B182F93F783}">
            <xm:f>'FX Card'!$F$1=15</xm:f>
            <x14:dxf>
              <numFmt numFmtId="179" formatCode="[$₩-412]#,##0.00"/>
            </x14:dxf>
          </x14:cfRule>
          <x14:cfRule type="expression" priority="537" id="{91C81C0B-5CE4-4B65-8E25-8E9DB0AB653E}">
            <xm:f>'FX Card'!$F$1=14</xm:f>
            <x14:dxf>
              <numFmt numFmtId="178" formatCode="[$¥-411]#,##0.00"/>
            </x14:dxf>
          </x14:cfRule>
          <x14:cfRule type="expression" priority="538" id="{B67C9697-F39C-4945-A26C-E524D1A8F92D}">
            <xm:f>'FX Card'!$F$1=12</xm:f>
            <x14:dxf>
              <numFmt numFmtId="176" formatCode="\R\p\ #,##0.00"/>
            </x14:dxf>
          </x14:cfRule>
          <x14:cfRule type="expression" priority="539" id="{15E5AF8A-24C8-4049-A454-2A974BB5C561}">
            <xm:f>'FX Card'!$F$1=13</xm:f>
            <x14:dxf>
              <numFmt numFmtId="206" formatCode="[$₹-445]\ #,##0.00"/>
            </x14:dxf>
          </x14:cfRule>
          <x14:cfRule type="expression" priority="540" id="{EEC38976-4218-4815-8E83-10825D9DC532}">
            <xm:f>'FX Card'!$F$1=11</xm:f>
            <x14:dxf>
              <numFmt numFmtId="194" formatCode="\H\K\ &quot;$&quot;\ #,##0.00"/>
            </x14:dxf>
          </x14:cfRule>
          <x14:cfRule type="expression" priority="541" id="{40DFDFBA-3AF1-4017-8720-B4063CAD423C}">
            <xm:f>'FX Card'!$F$1=10</xm:f>
            <x14:dxf>
              <numFmt numFmtId="175" formatCode="[$£-809]#,##0.00"/>
            </x14:dxf>
          </x14:cfRule>
          <x14:cfRule type="expression" priority="542" id="{217C0E9F-C26E-4DB0-9759-3FE573021A51}">
            <xm:f>'FX Card'!$F$1=9</xm:f>
            <x14:dxf>
              <numFmt numFmtId="174" formatCode="[$€-2]\ #,##0.00"/>
            </x14:dxf>
          </x14:cfRule>
          <x14:cfRule type="expression" priority="543" id="{844403B5-3CD3-466B-82CB-7F6CDBC6F826}">
            <xm:f>'FX Card'!$F$1=8</xm:f>
            <x14:dxf>
              <numFmt numFmtId="173" formatCode="\k\r\ #,##0.00"/>
            </x14:dxf>
          </x14:cfRule>
          <x14:cfRule type="expression" priority="544" id="{BB5CBD65-7733-4BBF-8355-C6F5637560AD}">
            <xm:f>'FX Card'!$F$1=7</xm:f>
            <x14:dxf>
              <numFmt numFmtId="172" formatCode="[$¥-804]#,##0.00"/>
            </x14:dxf>
          </x14:cfRule>
          <x14:cfRule type="expression" priority="545" id="{4B4F963E-370B-4E87-84EF-20929B05D154}">
            <xm:f>'FX Card'!$F$1=6</xm:f>
            <x14:dxf>
              <numFmt numFmtId="171" formatCode="\F\r\ #,##0.00"/>
            </x14:dxf>
          </x14:cfRule>
          <x14:cfRule type="expression" priority="546" id="{4A28EE8C-06BA-4059-A77C-06D58DEACB43}">
            <xm:f>'FX Card'!$F$1=5</xm:f>
            <x14:dxf>
              <numFmt numFmtId="170" formatCode="\C\A\ &quot;$&quot;\ #,##0.00"/>
            </x14:dxf>
          </x14:cfRule>
          <x14:cfRule type="expression" priority="547" id="{279B1505-85FE-40B9-A16E-C667BA515380}">
            <xm:f>'FX Card'!$F$1=4</xm:f>
            <x14:dxf>
              <numFmt numFmtId="193" formatCode="\R\ &quot;$&quot;\ #,##0.00"/>
            </x14:dxf>
          </x14:cfRule>
          <x14:cfRule type="expression" priority="548" id="{C973D34B-3A80-4505-81F2-51A726F030CD}">
            <xm:f>'FX Card'!$F$1=3</xm:f>
            <x14:dxf>
              <numFmt numFmtId="169" formatCode="\A\U\ &quot;$&quot;\ #,##0.00"/>
            </x14:dxf>
          </x14:cfRule>
          <x14:cfRule type="expression" priority="549" id="{0531525F-28D0-4564-90A5-5D5581687616}">
            <xm:f>'FX Card'!$F$1=2</xm:f>
            <x14:dxf>
              <numFmt numFmtId="182" formatCode="\A\R\ &quot;$&quot;#,##0.00"/>
            </x14:dxf>
          </x14:cfRule>
          <x14:cfRule type="expression" priority="550" id="{42D4C116-D2B8-481A-99B3-A21CB49A3EDA}">
            <xm:f>'FX Card'!$F$1=1</xm:f>
            <x14:dxf>
              <numFmt numFmtId="166" formatCode="&quot;$&quot;#,##0.00"/>
            </x14:dxf>
          </x14:cfRule>
          <xm:sqref>BC18:BE18</xm:sqref>
        </x14:conditionalFormatting>
        <x14:conditionalFormatting xmlns:xm="http://schemas.microsoft.com/office/excel/2006/main">
          <x14:cfRule type="expression" priority="576" id="{6E064BFB-1988-41B1-AD94-45A7DFBA3EB8}">
            <xm:f>'FX Card'!$F$1=25</xm:f>
            <x14:dxf>
              <numFmt numFmtId="183" formatCode="\R\ #,##0.00"/>
            </x14:dxf>
          </x14:cfRule>
          <x14:cfRule type="expression" priority="577" id="{11AE6A11-27AD-4EBF-9FC6-72B80863F4DF}">
            <xm:f>'FX Card'!$F$1=24</xm:f>
            <x14:dxf>
              <numFmt numFmtId="180" formatCode="\T\W\ &quot;$&quot;\ #,##0.00"/>
            </x14:dxf>
          </x14:cfRule>
          <x14:cfRule type="expression" priority="578" id="{6B23406A-A08E-468E-84B4-CB3972FBC0BD}">
            <xm:f>'FX Card'!$F$1=23</xm:f>
            <x14:dxf>
              <numFmt numFmtId="199" formatCode="#,##0.00\ [$₺-41F]"/>
            </x14:dxf>
          </x14:cfRule>
          <x14:cfRule type="expression" priority="579" id="{2BD320CD-4068-4C55-BABE-412AD2BB4AB7}">
            <xm:f>'FX Card'!$F$1=22</xm:f>
            <x14:dxf>
              <numFmt numFmtId="173" formatCode="\k\r\ #,##0.00"/>
            </x14:dxf>
          </x14:cfRule>
          <x14:cfRule type="expression" priority="580" id="{8F547590-0E6C-48EF-AC17-19FD43AD169A}">
            <xm:f>'FX Card'!$F$1=21</xm:f>
            <x14:dxf>
              <numFmt numFmtId="207" formatCode="[$ر.س.‏-401]\ #,##0.00_-"/>
            </x14:dxf>
          </x14:cfRule>
          <x14:cfRule type="expression" priority="581" id="{3EBB7E4E-1BC7-400F-B024-60160DB02C24}">
            <xm:f>'FX Card'!$F$1=20</xm:f>
            <x14:dxf>
              <numFmt numFmtId="181" formatCode="\р\у\б\ #,##0.00"/>
            </x14:dxf>
          </x14:cfRule>
          <x14:cfRule type="expression" priority="582" id="{27B61DBD-EAF1-40E4-8D10-031A37AB8C84}">
            <xm:f>'FX Card'!$F$1=19</xm:f>
            <x14:dxf>
              <numFmt numFmtId="196" formatCode="\M\X\ &quot;$&quot;\ #,##0.00"/>
            </x14:dxf>
          </x14:cfRule>
          <x14:cfRule type="expression" priority="583" id="{215B4A5B-D0BC-4A9F-A690-9FFAC42F24F7}">
            <xm:f>'FX Card'!$F$1=18</xm:f>
            <x14:dxf>
              <numFmt numFmtId="195" formatCode="[$RM-43E]#,##0.00"/>
            </x14:dxf>
          </x14:cfRule>
          <x14:cfRule type="expression" priority="584" id="{80B0F9DD-0A25-4631-BEEA-F966AC531C0B}">
            <xm:f>'FX Card'!$F$1=17</xm:f>
            <x14:dxf>
              <numFmt numFmtId="198" formatCode="\N\Z\ &quot;$&quot;\ #,##0.00"/>
            </x14:dxf>
          </x14:cfRule>
          <x14:cfRule type="expression" priority="585" id="{17E13E5E-A6D9-4D61-BE44-E04269669761}">
            <xm:f>'FX Card'!$F$1=16</xm:f>
            <x14:dxf>
              <numFmt numFmtId="173" formatCode="\k\r\ #,##0.00"/>
            </x14:dxf>
          </x14:cfRule>
          <x14:cfRule type="expression" priority="586" id="{460AC5AE-E8F1-4D24-AF0E-48939BD12C12}">
            <xm:f>'FX Card'!$F$1=15</xm:f>
            <x14:dxf>
              <numFmt numFmtId="179" formatCode="[$₩-412]#,##0.00"/>
            </x14:dxf>
          </x14:cfRule>
          <x14:cfRule type="expression" priority="587" id="{1263699F-3E16-4400-A675-F347077CBBEF}">
            <xm:f>'FX Card'!$F$1=14</xm:f>
            <x14:dxf>
              <numFmt numFmtId="178" formatCode="[$¥-411]#,##0.00"/>
            </x14:dxf>
          </x14:cfRule>
          <x14:cfRule type="expression" priority="588" id="{F6CFCD9E-8DE1-41E4-88FC-90E5E36AE780}">
            <xm:f>'FX Card'!$F$1=12</xm:f>
            <x14:dxf>
              <numFmt numFmtId="176" formatCode="\R\p\ #,##0.00"/>
            </x14:dxf>
          </x14:cfRule>
          <x14:cfRule type="expression" priority="589" id="{81B1014D-D9A7-4171-81D5-9AACB463AFC9}">
            <xm:f>'FX Card'!$F$1=13</xm:f>
            <x14:dxf>
              <numFmt numFmtId="206" formatCode="[$₹-445]\ #,##0.00"/>
            </x14:dxf>
          </x14:cfRule>
          <x14:cfRule type="expression" priority="590" id="{76587571-ADC5-444C-B22D-BBF46026A1C0}">
            <xm:f>'FX Card'!$F$1=11</xm:f>
            <x14:dxf>
              <numFmt numFmtId="194" formatCode="\H\K\ &quot;$&quot;\ #,##0.00"/>
            </x14:dxf>
          </x14:cfRule>
          <x14:cfRule type="expression" priority="591" id="{0AEBE72B-4981-45C0-8EFA-E653CF11DB0F}">
            <xm:f>'FX Card'!$F$1=10</xm:f>
            <x14:dxf>
              <numFmt numFmtId="175" formatCode="[$£-809]#,##0.00"/>
            </x14:dxf>
          </x14:cfRule>
          <x14:cfRule type="expression" priority="592" id="{CF72A6F8-6E00-4E69-8E70-8AEFBCF4082B}">
            <xm:f>'FX Card'!$F$1=9</xm:f>
            <x14:dxf>
              <numFmt numFmtId="174" formatCode="[$€-2]\ #,##0.00"/>
            </x14:dxf>
          </x14:cfRule>
          <x14:cfRule type="expression" priority="593" id="{4B4357A4-1923-4BF5-A3A1-E4DF61EA7DDD}">
            <xm:f>'FX Card'!$F$1=8</xm:f>
            <x14:dxf>
              <numFmt numFmtId="173" formatCode="\k\r\ #,##0.00"/>
            </x14:dxf>
          </x14:cfRule>
          <x14:cfRule type="expression" priority="594" id="{9921F3EE-C9C2-4AFE-BE5C-84FD78E77EEC}">
            <xm:f>'FX Card'!$F$1=7</xm:f>
            <x14:dxf>
              <numFmt numFmtId="172" formatCode="[$¥-804]#,##0.00"/>
            </x14:dxf>
          </x14:cfRule>
          <x14:cfRule type="expression" priority="595" id="{E29927F7-6A7E-44BA-8ADD-2CB5DB8C0507}">
            <xm:f>'FX Card'!$F$1=6</xm:f>
            <x14:dxf>
              <numFmt numFmtId="171" formatCode="\F\r\ #,##0.00"/>
            </x14:dxf>
          </x14:cfRule>
          <x14:cfRule type="expression" priority="596" id="{5888FD51-CFB1-4704-99C8-69A3C9B422B7}">
            <xm:f>'FX Card'!$F$1=5</xm:f>
            <x14:dxf>
              <numFmt numFmtId="170" formatCode="\C\A\ &quot;$&quot;\ #,##0.00"/>
            </x14:dxf>
          </x14:cfRule>
          <x14:cfRule type="expression" priority="597" id="{D81C3B24-8180-4B51-95C2-FCED217235AA}">
            <xm:f>'FX Card'!$F$1=4</xm:f>
            <x14:dxf>
              <numFmt numFmtId="193" formatCode="\R\ &quot;$&quot;\ #,##0.00"/>
            </x14:dxf>
          </x14:cfRule>
          <x14:cfRule type="expression" priority="598" id="{6A44B777-1DE1-401D-AED1-235A6772E36B}">
            <xm:f>'FX Card'!$F$1=3</xm:f>
            <x14:dxf>
              <numFmt numFmtId="169" formatCode="\A\U\ &quot;$&quot;\ #,##0.00"/>
            </x14:dxf>
          </x14:cfRule>
          <x14:cfRule type="expression" priority="599" id="{49AF62B4-BFEF-4545-BB9B-1DBC1ED3A19F}">
            <xm:f>'FX Card'!$F$1=2</xm:f>
            <x14:dxf>
              <numFmt numFmtId="182" formatCode="\A\R\ &quot;$&quot;#,##0.00"/>
            </x14:dxf>
          </x14:cfRule>
          <x14:cfRule type="expression" priority="600" id="{93D184A3-C5CF-4CF5-BD9F-A5BB744D6707}">
            <xm:f>'FX Card'!$F$1=1</xm:f>
            <x14:dxf>
              <numFmt numFmtId="166" formatCode="&quot;$&quot;#,##0.00"/>
            </x14:dxf>
          </x14:cfRule>
          <xm:sqref>R20:U20</xm:sqref>
        </x14:conditionalFormatting>
        <x14:conditionalFormatting xmlns:xm="http://schemas.microsoft.com/office/excel/2006/main">
          <x14:cfRule type="expression" priority="551" id="{9205AD64-CA95-4479-8BB3-80AB00EC9125}">
            <xm:f>'FX Card'!$F$1=25</xm:f>
            <x14:dxf>
              <numFmt numFmtId="183" formatCode="\R\ #,##0.00"/>
            </x14:dxf>
          </x14:cfRule>
          <x14:cfRule type="expression" priority="552" id="{C3477CAD-1CD1-4D9D-B72E-0DB0088D2AD0}">
            <xm:f>'FX Card'!$F$1=24</xm:f>
            <x14:dxf>
              <numFmt numFmtId="180" formatCode="\T\W\ &quot;$&quot;\ #,##0.00"/>
            </x14:dxf>
          </x14:cfRule>
          <x14:cfRule type="expression" priority="553" id="{CDA6143D-CF33-4977-AF09-453B3AF51A64}">
            <xm:f>'FX Card'!$F$1=23</xm:f>
            <x14:dxf>
              <numFmt numFmtId="199" formatCode="#,##0.00\ [$₺-41F]"/>
            </x14:dxf>
          </x14:cfRule>
          <x14:cfRule type="expression" priority="554" id="{12A6738D-DDA5-41B7-8920-0ED7AE2175E4}">
            <xm:f>'FX Card'!$F$1=22</xm:f>
            <x14:dxf>
              <numFmt numFmtId="173" formatCode="\k\r\ #,##0.00"/>
            </x14:dxf>
          </x14:cfRule>
          <x14:cfRule type="expression" priority="555" id="{FA30D8E0-13AD-491E-8EB6-7AF6CDBF6C12}">
            <xm:f>'FX Card'!$F$1=21</xm:f>
            <x14:dxf>
              <numFmt numFmtId="207" formatCode="[$ر.س.‏-401]\ #,##0.00_-"/>
            </x14:dxf>
          </x14:cfRule>
          <x14:cfRule type="expression" priority="556" id="{469F5F18-E161-4BB4-A7B2-258105102607}">
            <xm:f>'FX Card'!$F$1=20</xm:f>
            <x14:dxf>
              <numFmt numFmtId="181" formatCode="\р\у\б\ #,##0.00"/>
            </x14:dxf>
          </x14:cfRule>
          <x14:cfRule type="expression" priority="557" id="{C216AE58-0ABE-437C-B71D-DDA3D6DBCDBE}">
            <xm:f>'FX Card'!$F$1=19</xm:f>
            <x14:dxf>
              <numFmt numFmtId="196" formatCode="\M\X\ &quot;$&quot;\ #,##0.00"/>
            </x14:dxf>
          </x14:cfRule>
          <x14:cfRule type="expression" priority="558" id="{7CEF4BA5-7A69-41B3-91BB-D38A5EB431BE}">
            <xm:f>'FX Card'!$F$1=18</xm:f>
            <x14:dxf>
              <numFmt numFmtId="195" formatCode="[$RM-43E]#,##0.00"/>
            </x14:dxf>
          </x14:cfRule>
          <x14:cfRule type="expression" priority="559" id="{60102AAC-53CA-44C1-98C8-2D56EC319EB4}">
            <xm:f>'FX Card'!$F$1=17</xm:f>
            <x14:dxf>
              <numFmt numFmtId="198" formatCode="\N\Z\ &quot;$&quot;\ #,##0.00"/>
            </x14:dxf>
          </x14:cfRule>
          <x14:cfRule type="expression" priority="560" id="{F364FF18-3172-4686-9284-5F34D96A503B}">
            <xm:f>'FX Card'!$F$1=16</xm:f>
            <x14:dxf>
              <numFmt numFmtId="173" formatCode="\k\r\ #,##0.00"/>
            </x14:dxf>
          </x14:cfRule>
          <x14:cfRule type="expression" priority="561" id="{649DE524-1746-4B8A-A2F9-02A081CB71E6}">
            <xm:f>'FX Card'!$F$1=15</xm:f>
            <x14:dxf>
              <numFmt numFmtId="179" formatCode="[$₩-412]#,##0.00"/>
            </x14:dxf>
          </x14:cfRule>
          <x14:cfRule type="expression" priority="562" id="{4A384E0E-E9B1-412D-B2A6-0FE6B4CD7E4E}">
            <xm:f>'FX Card'!$F$1=14</xm:f>
            <x14:dxf>
              <numFmt numFmtId="178" formatCode="[$¥-411]#,##0.00"/>
            </x14:dxf>
          </x14:cfRule>
          <x14:cfRule type="expression" priority="563" id="{E66A542F-1727-4FFD-A1F7-113C7BEC4AE6}">
            <xm:f>'FX Card'!$F$1=12</xm:f>
            <x14:dxf>
              <numFmt numFmtId="176" formatCode="\R\p\ #,##0.00"/>
            </x14:dxf>
          </x14:cfRule>
          <x14:cfRule type="expression" priority="564" id="{A70B656F-1462-4847-96AA-E760348F227A}">
            <xm:f>'FX Card'!$F$1=13</xm:f>
            <x14:dxf>
              <numFmt numFmtId="206" formatCode="[$₹-445]\ #,##0.00"/>
            </x14:dxf>
          </x14:cfRule>
          <x14:cfRule type="expression" priority="565" id="{705C7A3A-DD28-4A33-9E61-9FFC3309363D}">
            <xm:f>'FX Card'!$F$1=11</xm:f>
            <x14:dxf>
              <numFmt numFmtId="194" formatCode="\H\K\ &quot;$&quot;\ #,##0.00"/>
            </x14:dxf>
          </x14:cfRule>
          <x14:cfRule type="expression" priority="566" id="{37FC4050-A4A5-4089-8FC0-3B19F9297424}">
            <xm:f>'FX Card'!$F$1=10</xm:f>
            <x14:dxf>
              <numFmt numFmtId="175" formatCode="[$£-809]#,##0.00"/>
            </x14:dxf>
          </x14:cfRule>
          <x14:cfRule type="expression" priority="567" id="{430BCC0A-AA45-4A68-80E7-A85418D2473B}">
            <xm:f>'FX Card'!$F$1=9</xm:f>
            <x14:dxf>
              <numFmt numFmtId="174" formatCode="[$€-2]\ #,##0.00"/>
            </x14:dxf>
          </x14:cfRule>
          <x14:cfRule type="expression" priority="568" id="{EFC2EDE1-F22B-4564-B7B5-E03CD38A80A6}">
            <xm:f>'FX Card'!$F$1=8</xm:f>
            <x14:dxf>
              <numFmt numFmtId="173" formatCode="\k\r\ #,##0.00"/>
            </x14:dxf>
          </x14:cfRule>
          <x14:cfRule type="expression" priority="569" id="{E3E752FA-067F-4B09-921E-59DC07B30A3A}">
            <xm:f>'FX Card'!$F$1=7</xm:f>
            <x14:dxf>
              <numFmt numFmtId="172" formatCode="[$¥-804]#,##0.00"/>
            </x14:dxf>
          </x14:cfRule>
          <x14:cfRule type="expression" priority="570" id="{7BA98C37-236F-4D24-9384-14580D693177}">
            <xm:f>'FX Card'!$F$1=6</xm:f>
            <x14:dxf>
              <numFmt numFmtId="171" formatCode="\F\r\ #,##0.00"/>
            </x14:dxf>
          </x14:cfRule>
          <x14:cfRule type="expression" priority="571" id="{586FD758-31F7-4BF4-BA32-F944177D06D7}">
            <xm:f>'FX Card'!$F$1=5</xm:f>
            <x14:dxf>
              <numFmt numFmtId="170" formatCode="\C\A\ &quot;$&quot;\ #,##0.00"/>
            </x14:dxf>
          </x14:cfRule>
          <x14:cfRule type="expression" priority="572" id="{8EE0A468-2242-4AAE-A512-8BF6A8D85BF2}">
            <xm:f>'FX Card'!$F$1=4</xm:f>
            <x14:dxf>
              <numFmt numFmtId="193" formatCode="\R\ &quot;$&quot;\ #,##0.00"/>
            </x14:dxf>
          </x14:cfRule>
          <x14:cfRule type="expression" priority="573" id="{E4B5FBF5-07CB-4E52-95B5-9157077FE021}">
            <xm:f>'FX Card'!$F$1=3</xm:f>
            <x14:dxf>
              <numFmt numFmtId="169" formatCode="\A\U\ &quot;$&quot;\ #,##0.00"/>
            </x14:dxf>
          </x14:cfRule>
          <x14:cfRule type="expression" priority="574" id="{D56C2872-A096-4771-BB91-B6405198343C}">
            <xm:f>'FX Card'!$F$1=2</xm:f>
            <x14:dxf>
              <numFmt numFmtId="182" formatCode="\A\R\ &quot;$&quot;#,##0.00"/>
            </x14:dxf>
          </x14:cfRule>
          <x14:cfRule type="expression" priority="575" id="{FABC229F-F057-4EA8-B142-CBAD04647F8A}">
            <xm:f>'FX Card'!$F$1=1</xm:f>
            <x14:dxf>
              <numFmt numFmtId="166" formatCode="&quot;$&quot;#,##0.00"/>
            </x14:dxf>
          </x14:cfRule>
          <xm:sqref>AY18</xm:sqref>
        </x14:conditionalFormatting>
        <x14:conditionalFormatting xmlns:xm="http://schemas.microsoft.com/office/excel/2006/main">
          <x14:cfRule type="expression" priority="476" id="{9B694FB6-34C4-4382-BE68-FF599DF43159}">
            <xm:f>'FX Card'!$F$1=25</xm:f>
            <x14:dxf>
              <numFmt numFmtId="183" formatCode="\R\ #,##0.00"/>
            </x14:dxf>
          </x14:cfRule>
          <x14:cfRule type="expression" priority="477" id="{2DA5AB80-5351-4D98-9399-824EE2A9735E}">
            <xm:f>'FX Card'!$F$1=24</xm:f>
            <x14:dxf>
              <numFmt numFmtId="180" formatCode="\T\W\ &quot;$&quot;\ #,##0.00"/>
            </x14:dxf>
          </x14:cfRule>
          <x14:cfRule type="expression" priority="478" id="{9E0317E1-B87A-41C3-AC87-5EE3AA04D2DE}">
            <xm:f>'FX Card'!$F$1=23</xm:f>
            <x14:dxf>
              <numFmt numFmtId="199" formatCode="#,##0.00\ [$₺-41F]"/>
            </x14:dxf>
          </x14:cfRule>
          <x14:cfRule type="expression" priority="479" id="{F2B90116-6F87-4109-ABED-ED5527135651}">
            <xm:f>'FX Card'!$F$1=22</xm:f>
            <x14:dxf>
              <numFmt numFmtId="173" formatCode="\k\r\ #,##0.00"/>
            </x14:dxf>
          </x14:cfRule>
          <x14:cfRule type="expression" priority="480" id="{5127A1CC-B524-44B7-BD44-46E48B7A576C}">
            <xm:f>'FX Card'!$F$1=21</xm:f>
            <x14:dxf>
              <numFmt numFmtId="207" formatCode="[$ر.س.‏-401]\ #,##0.00_-"/>
            </x14:dxf>
          </x14:cfRule>
          <x14:cfRule type="expression" priority="481" id="{B3F8D22C-8020-449B-A72A-5E21855581F3}">
            <xm:f>'FX Card'!$F$1=20</xm:f>
            <x14:dxf>
              <numFmt numFmtId="181" formatCode="\р\у\б\ #,##0.00"/>
            </x14:dxf>
          </x14:cfRule>
          <x14:cfRule type="expression" priority="482" id="{DAA37F0F-CAC8-4506-9C1A-D1A197451C3A}">
            <xm:f>'FX Card'!$F$1=19</xm:f>
            <x14:dxf>
              <numFmt numFmtId="196" formatCode="\M\X\ &quot;$&quot;\ #,##0.00"/>
            </x14:dxf>
          </x14:cfRule>
          <x14:cfRule type="expression" priority="483" id="{20E5D05B-029E-49F3-AFAB-E5D22CDCF68F}">
            <xm:f>'FX Card'!$F$1=18</xm:f>
            <x14:dxf>
              <numFmt numFmtId="195" formatCode="[$RM-43E]#,##0.00"/>
            </x14:dxf>
          </x14:cfRule>
          <x14:cfRule type="expression" priority="484" id="{6113C5DD-7EAC-43AA-BF6B-42848E239378}">
            <xm:f>'FX Card'!$F$1=17</xm:f>
            <x14:dxf>
              <numFmt numFmtId="198" formatCode="\N\Z\ &quot;$&quot;\ #,##0.00"/>
            </x14:dxf>
          </x14:cfRule>
          <x14:cfRule type="expression" priority="485" id="{1CF09E08-50FF-419C-BF82-6405B8D1D983}">
            <xm:f>'FX Card'!$F$1=16</xm:f>
            <x14:dxf>
              <numFmt numFmtId="173" formatCode="\k\r\ #,##0.00"/>
            </x14:dxf>
          </x14:cfRule>
          <x14:cfRule type="expression" priority="486" id="{5D71F429-D015-4047-BA39-8658A782E15E}">
            <xm:f>'FX Card'!$F$1=15</xm:f>
            <x14:dxf>
              <numFmt numFmtId="179" formatCode="[$₩-412]#,##0.00"/>
            </x14:dxf>
          </x14:cfRule>
          <x14:cfRule type="expression" priority="487" id="{E6A58ADA-6EEF-464B-A789-661E2F8AA9AA}">
            <xm:f>'FX Card'!$F$1=14</xm:f>
            <x14:dxf>
              <numFmt numFmtId="178" formatCode="[$¥-411]#,##0.00"/>
            </x14:dxf>
          </x14:cfRule>
          <x14:cfRule type="expression" priority="488" id="{6FAB9D8A-A8D7-4404-B225-FBE9E457F938}">
            <xm:f>'FX Card'!$F$1=12</xm:f>
            <x14:dxf>
              <numFmt numFmtId="176" formatCode="\R\p\ #,##0.00"/>
            </x14:dxf>
          </x14:cfRule>
          <x14:cfRule type="expression" priority="489" id="{BE0B3CE4-28AA-4384-A352-3284A579D9A6}">
            <xm:f>'FX Card'!$F$1=13</xm:f>
            <x14:dxf>
              <numFmt numFmtId="206" formatCode="[$₹-445]\ #,##0.00"/>
            </x14:dxf>
          </x14:cfRule>
          <x14:cfRule type="expression" priority="490" id="{9CA25E97-2B9E-4C9C-82A7-DF231CDB4003}">
            <xm:f>'FX Card'!$F$1=11</xm:f>
            <x14:dxf>
              <numFmt numFmtId="194" formatCode="\H\K\ &quot;$&quot;\ #,##0.00"/>
            </x14:dxf>
          </x14:cfRule>
          <x14:cfRule type="expression" priority="491" id="{FAFF4AC3-8CAE-4D47-87EC-0C13AC3437B1}">
            <xm:f>'FX Card'!$F$1=10</xm:f>
            <x14:dxf>
              <numFmt numFmtId="175" formatCode="[$£-809]#,##0.00"/>
            </x14:dxf>
          </x14:cfRule>
          <x14:cfRule type="expression" priority="492" id="{75A2E7F7-475B-4C12-96F0-888D8D6CE64D}">
            <xm:f>'FX Card'!$F$1=9</xm:f>
            <x14:dxf>
              <numFmt numFmtId="174" formatCode="[$€-2]\ #,##0.00"/>
            </x14:dxf>
          </x14:cfRule>
          <x14:cfRule type="expression" priority="493" id="{E9887993-4BE2-4FCB-AFF5-0E5A1430FA9F}">
            <xm:f>'FX Card'!$F$1=8</xm:f>
            <x14:dxf>
              <numFmt numFmtId="173" formatCode="\k\r\ #,##0.00"/>
            </x14:dxf>
          </x14:cfRule>
          <x14:cfRule type="expression" priority="494" id="{C1C8452A-0496-4B7C-B72C-9A4A84ADCA62}">
            <xm:f>'FX Card'!$F$1=7</xm:f>
            <x14:dxf>
              <numFmt numFmtId="172" formatCode="[$¥-804]#,##0.00"/>
            </x14:dxf>
          </x14:cfRule>
          <x14:cfRule type="expression" priority="495" id="{8795E4C1-3E49-482F-8106-1A4F5ECCA9C5}">
            <xm:f>'FX Card'!$F$1=6</xm:f>
            <x14:dxf>
              <numFmt numFmtId="171" formatCode="\F\r\ #,##0.00"/>
            </x14:dxf>
          </x14:cfRule>
          <x14:cfRule type="expression" priority="496" id="{44138727-E89D-4CD0-B20F-DB5796EC64EF}">
            <xm:f>'FX Card'!$F$1=5</xm:f>
            <x14:dxf>
              <numFmt numFmtId="170" formatCode="\C\A\ &quot;$&quot;\ #,##0.00"/>
            </x14:dxf>
          </x14:cfRule>
          <x14:cfRule type="expression" priority="497" id="{3E0D8BD3-E9C4-4C03-B917-406380EE5E9A}">
            <xm:f>'FX Card'!$F$1=4</xm:f>
            <x14:dxf>
              <numFmt numFmtId="193" formatCode="\R\ &quot;$&quot;\ #,##0.00"/>
            </x14:dxf>
          </x14:cfRule>
          <x14:cfRule type="expression" priority="498" id="{6B6A7823-C29B-4B41-8DD0-68726276FB31}">
            <xm:f>'FX Card'!$F$1=3</xm:f>
            <x14:dxf>
              <numFmt numFmtId="169" formatCode="\A\U\ &quot;$&quot;\ #,##0.00"/>
            </x14:dxf>
          </x14:cfRule>
          <x14:cfRule type="expression" priority="499" id="{B7CFAB34-4A7B-4BC8-BF3A-D890F54812AE}">
            <xm:f>'FX Card'!$F$1=2</xm:f>
            <x14:dxf>
              <numFmt numFmtId="182" formatCode="\A\R\ &quot;$&quot;#,##0.00"/>
            </x14:dxf>
          </x14:cfRule>
          <x14:cfRule type="expression" priority="500" id="{C58F2502-B05F-49E3-ADAD-2F9A19C5ADFC}">
            <xm:f>'FX Card'!$F$1=1</xm:f>
            <x14:dxf>
              <numFmt numFmtId="166" formatCode="&quot;$&quot;#,##0.00"/>
            </x14:dxf>
          </x14:cfRule>
          <xm:sqref>BC25</xm:sqref>
        </x14:conditionalFormatting>
        <x14:conditionalFormatting xmlns:xm="http://schemas.microsoft.com/office/excel/2006/main">
          <x14:cfRule type="expression" priority="451" id="{F40C7C80-6373-4C06-9070-7FCEF641983A}">
            <xm:f>'FX Card'!$F$1=25</xm:f>
            <x14:dxf>
              <numFmt numFmtId="183" formatCode="\R\ #,##0.00"/>
            </x14:dxf>
          </x14:cfRule>
          <x14:cfRule type="expression" priority="452" id="{B179195C-3C45-427D-8756-7F866F8CDA7A}">
            <xm:f>'FX Card'!$F$1=24</xm:f>
            <x14:dxf>
              <numFmt numFmtId="180" formatCode="\T\W\ &quot;$&quot;\ #,##0.00"/>
            </x14:dxf>
          </x14:cfRule>
          <x14:cfRule type="expression" priority="453" id="{A20330EF-B55A-4070-91CB-15C55191310E}">
            <xm:f>'FX Card'!$F$1=23</xm:f>
            <x14:dxf>
              <numFmt numFmtId="199" formatCode="#,##0.00\ [$₺-41F]"/>
            </x14:dxf>
          </x14:cfRule>
          <x14:cfRule type="expression" priority="454" id="{C089A5BD-30D2-4A3F-80D2-4306400E79E3}">
            <xm:f>'FX Card'!$F$1=22</xm:f>
            <x14:dxf>
              <numFmt numFmtId="173" formatCode="\k\r\ #,##0.00"/>
            </x14:dxf>
          </x14:cfRule>
          <x14:cfRule type="expression" priority="455" id="{607642F0-978D-432D-A107-F97073A8C2B1}">
            <xm:f>'FX Card'!$F$1=21</xm:f>
            <x14:dxf>
              <numFmt numFmtId="207" formatCode="[$ر.س.‏-401]\ #,##0.00_-"/>
            </x14:dxf>
          </x14:cfRule>
          <x14:cfRule type="expression" priority="456" id="{D24C8E1F-FF9A-491D-A206-90E18E7260C9}">
            <xm:f>'FX Card'!$F$1=20</xm:f>
            <x14:dxf>
              <numFmt numFmtId="181" formatCode="\р\у\б\ #,##0.00"/>
            </x14:dxf>
          </x14:cfRule>
          <x14:cfRule type="expression" priority="457" id="{F5A9A99F-0D05-450B-94F6-EBAC4F5DEC2F}">
            <xm:f>'FX Card'!$F$1=19</xm:f>
            <x14:dxf>
              <numFmt numFmtId="196" formatCode="\M\X\ &quot;$&quot;\ #,##0.00"/>
            </x14:dxf>
          </x14:cfRule>
          <x14:cfRule type="expression" priority="458" id="{AA04B3D2-77B3-493B-A9E8-2C6006BD3482}">
            <xm:f>'FX Card'!$F$1=18</xm:f>
            <x14:dxf>
              <numFmt numFmtId="195" formatCode="[$RM-43E]#,##0.00"/>
            </x14:dxf>
          </x14:cfRule>
          <x14:cfRule type="expression" priority="459" id="{86174195-0389-4E08-A8E8-477D32BD4D66}">
            <xm:f>'FX Card'!$F$1=17</xm:f>
            <x14:dxf>
              <numFmt numFmtId="198" formatCode="\N\Z\ &quot;$&quot;\ #,##0.00"/>
            </x14:dxf>
          </x14:cfRule>
          <x14:cfRule type="expression" priority="460" id="{5E788515-2140-4549-A276-93DC998799D2}">
            <xm:f>'FX Card'!$F$1=16</xm:f>
            <x14:dxf>
              <numFmt numFmtId="173" formatCode="\k\r\ #,##0.00"/>
            </x14:dxf>
          </x14:cfRule>
          <x14:cfRule type="expression" priority="461" id="{15F4060F-B965-434F-8FB2-2B80412505C2}">
            <xm:f>'FX Card'!$F$1=15</xm:f>
            <x14:dxf>
              <numFmt numFmtId="179" formatCode="[$₩-412]#,##0.00"/>
            </x14:dxf>
          </x14:cfRule>
          <x14:cfRule type="expression" priority="462" id="{172394F7-7C2D-4494-ADCB-9F5CCC4A9EDB}">
            <xm:f>'FX Card'!$F$1=14</xm:f>
            <x14:dxf>
              <numFmt numFmtId="178" formatCode="[$¥-411]#,##0.00"/>
            </x14:dxf>
          </x14:cfRule>
          <x14:cfRule type="expression" priority="463" id="{3DBC1CA4-E335-475C-84F2-29008402198C}">
            <xm:f>'FX Card'!$F$1=12</xm:f>
            <x14:dxf>
              <numFmt numFmtId="176" formatCode="\R\p\ #,##0.00"/>
            </x14:dxf>
          </x14:cfRule>
          <x14:cfRule type="expression" priority="464" id="{52124025-AFE9-4789-8075-4B389545EFE0}">
            <xm:f>'FX Card'!$F$1=13</xm:f>
            <x14:dxf>
              <numFmt numFmtId="206" formatCode="[$₹-445]\ #,##0.00"/>
            </x14:dxf>
          </x14:cfRule>
          <x14:cfRule type="expression" priority="465" id="{56D46151-F627-4713-9D9E-D9E1F4C75956}">
            <xm:f>'FX Card'!$F$1=11</xm:f>
            <x14:dxf>
              <numFmt numFmtId="194" formatCode="\H\K\ &quot;$&quot;\ #,##0.00"/>
            </x14:dxf>
          </x14:cfRule>
          <x14:cfRule type="expression" priority="466" id="{2DF88D87-5300-43A2-B2D9-846ABDDFEB84}">
            <xm:f>'FX Card'!$F$1=10</xm:f>
            <x14:dxf>
              <numFmt numFmtId="175" formatCode="[$£-809]#,##0.00"/>
            </x14:dxf>
          </x14:cfRule>
          <x14:cfRule type="expression" priority="467" id="{21217BA3-CD04-465A-9216-3AB3D8AC2414}">
            <xm:f>'FX Card'!$F$1=9</xm:f>
            <x14:dxf>
              <numFmt numFmtId="174" formatCode="[$€-2]\ #,##0.00"/>
            </x14:dxf>
          </x14:cfRule>
          <x14:cfRule type="expression" priority="468" id="{6B82590A-0B19-45DE-9595-777B14BD9AEB}">
            <xm:f>'FX Card'!$F$1=8</xm:f>
            <x14:dxf>
              <numFmt numFmtId="173" formatCode="\k\r\ #,##0.00"/>
            </x14:dxf>
          </x14:cfRule>
          <x14:cfRule type="expression" priority="469" id="{9FCD8935-F6A1-4C26-90B1-DF0926682D51}">
            <xm:f>'FX Card'!$F$1=7</xm:f>
            <x14:dxf>
              <numFmt numFmtId="172" formatCode="[$¥-804]#,##0.00"/>
            </x14:dxf>
          </x14:cfRule>
          <x14:cfRule type="expression" priority="470" id="{EFDEF9B7-7D09-40E6-93D9-CC8E4D0D176A}">
            <xm:f>'FX Card'!$F$1=6</xm:f>
            <x14:dxf>
              <numFmt numFmtId="171" formatCode="\F\r\ #,##0.00"/>
            </x14:dxf>
          </x14:cfRule>
          <x14:cfRule type="expression" priority="471" id="{9119AADB-E29B-4880-B14B-B47A0ED8C531}">
            <xm:f>'FX Card'!$F$1=5</xm:f>
            <x14:dxf>
              <numFmt numFmtId="170" formatCode="\C\A\ &quot;$&quot;\ #,##0.00"/>
            </x14:dxf>
          </x14:cfRule>
          <x14:cfRule type="expression" priority="472" id="{FBF30B7F-354E-4645-8979-DB0EC600513B}">
            <xm:f>'FX Card'!$F$1=4</xm:f>
            <x14:dxf>
              <numFmt numFmtId="193" formatCode="\R\ &quot;$&quot;\ #,##0.00"/>
            </x14:dxf>
          </x14:cfRule>
          <x14:cfRule type="expression" priority="473" id="{BB5A7147-0740-4498-808B-6544DE71B1B0}">
            <xm:f>'FX Card'!$F$1=3</xm:f>
            <x14:dxf>
              <numFmt numFmtId="169" formatCode="\A\U\ &quot;$&quot;\ #,##0.00"/>
            </x14:dxf>
          </x14:cfRule>
          <x14:cfRule type="expression" priority="474" id="{1C88C62A-FE7F-4BF8-8B3A-9FD96EDBF31F}">
            <xm:f>'FX Card'!$F$1=2</xm:f>
            <x14:dxf>
              <numFmt numFmtId="182" formatCode="\A\R\ &quot;$&quot;#,##0.00"/>
            </x14:dxf>
          </x14:cfRule>
          <x14:cfRule type="expression" priority="475" id="{3F1AC0D3-17CE-4AE0-8890-3C843449ECA8}">
            <xm:f>'FX Card'!$F$1=1</xm:f>
            <x14:dxf>
              <numFmt numFmtId="166" formatCode="&quot;$&quot;#,##0.00"/>
            </x14:dxf>
          </x14:cfRule>
          <xm:sqref>BC26:BE26</xm:sqref>
        </x14:conditionalFormatting>
        <x14:conditionalFormatting xmlns:xm="http://schemas.microsoft.com/office/excel/2006/main">
          <x14:cfRule type="expression" priority="426" id="{61FCF54E-899A-4575-BDFA-E437F025C292}">
            <xm:f>'FX Card'!$F$1=25</xm:f>
            <x14:dxf>
              <numFmt numFmtId="183" formatCode="\R\ #,##0.00"/>
            </x14:dxf>
          </x14:cfRule>
          <x14:cfRule type="expression" priority="427" id="{2305F4A1-EA8C-4D9E-A036-C049C76B1520}">
            <xm:f>'FX Card'!$F$1=24</xm:f>
            <x14:dxf>
              <numFmt numFmtId="180" formatCode="\T\W\ &quot;$&quot;\ #,##0.00"/>
            </x14:dxf>
          </x14:cfRule>
          <x14:cfRule type="expression" priority="428" id="{292E4959-2138-4FA3-937A-8886CFF0C698}">
            <xm:f>'FX Card'!$F$1=23</xm:f>
            <x14:dxf>
              <numFmt numFmtId="199" formatCode="#,##0.00\ [$₺-41F]"/>
            </x14:dxf>
          </x14:cfRule>
          <x14:cfRule type="expression" priority="429" id="{6853DC4E-B884-49D5-A078-F0AF1D05EDD8}">
            <xm:f>'FX Card'!$F$1=22</xm:f>
            <x14:dxf>
              <numFmt numFmtId="173" formatCode="\k\r\ #,##0.00"/>
            </x14:dxf>
          </x14:cfRule>
          <x14:cfRule type="expression" priority="430" id="{0F92FE22-4EB7-42AE-BDB8-5C236BD63604}">
            <xm:f>'FX Card'!$F$1=21</xm:f>
            <x14:dxf>
              <numFmt numFmtId="207" formatCode="[$ر.س.‏-401]\ #,##0.00_-"/>
            </x14:dxf>
          </x14:cfRule>
          <x14:cfRule type="expression" priority="431" id="{30585B7B-06A4-4158-AC2E-61C0A5ABD339}">
            <xm:f>'FX Card'!$F$1=20</xm:f>
            <x14:dxf>
              <numFmt numFmtId="181" formatCode="\р\у\б\ #,##0.00"/>
            </x14:dxf>
          </x14:cfRule>
          <x14:cfRule type="expression" priority="432" id="{2ABF4904-35AE-4842-B097-5D3E98622F99}">
            <xm:f>'FX Card'!$F$1=19</xm:f>
            <x14:dxf>
              <numFmt numFmtId="196" formatCode="\M\X\ &quot;$&quot;\ #,##0.00"/>
            </x14:dxf>
          </x14:cfRule>
          <x14:cfRule type="expression" priority="433" id="{7FDD96E5-CC68-4C82-A591-4BA58F8B7616}">
            <xm:f>'FX Card'!$F$1=18</xm:f>
            <x14:dxf>
              <numFmt numFmtId="195" formatCode="[$RM-43E]#,##0.00"/>
            </x14:dxf>
          </x14:cfRule>
          <x14:cfRule type="expression" priority="434" id="{8BE84E7F-9D9B-4623-B34E-B1B0FDEF36BE}">
            <xm:f>'FX Card'!$F$1=17</xm:f>
            <x14:dxf>
              <numFmt numFmtId="198" formatCode="\N\Z\ &quot;$&quot;\ #,##0.00"/>
            </x14:dxf>
          </x14:cfRule>
          <x14:cfRule type="expression" priority="435" id="{D0ADAD56-1D32-4AF6-AAAD-3A8AE4E8D51C}">
            <xm:f>'FX Card'!$F$1=16</xm:f>
            <x14:dxf>
              <numFmt numFmtId="173" formatCode="\k\r\ #,##0.00"/>
            </x14:dxf>
          </x14:cfRule>
          <x14:cfRule type="expression" priority="436" id="{FA329734-4DD8-4EC6-890B-747FFD93B1B9}">
            <xm:f>'FX Card'!$F$1=15</xm:f>
            <x14:dxf>
              <numFmt numFmtId="179" formatCode="[$₩-412]#,##0.00"/>
            </x14:dxf>
          </x14:cfRule>
          <x14:cfRule type="expression" priority="437" id="{12D5B1B1-8015-4E92-8630-CC4A57124546}">
            <xm:f>'FX Card'!$F$1=14</xm:f>
            <x14:dxf>
              <numFmt numFmtId="178" formatCode="[$¥-411]#,##0.00"/>
            </x14:dxf>
          </x14:cfRule>
          <x14:cfRule type="expression" priority="438" id="{F74E82A2-F4ED-4E4A-B8AD-6D116A40BDFC}">
            <xm:f>'FX Card'!$F$1=12</xm:f>
            <x14:dxf>
              <numFmt numFmtId="176" formatCode="\R\p\ #,##0.00"/>
            </x14:dxf>
          </x14:cfRule>
          <x14:cfRule type="expression" priority="439" id="{CFF76092-4AEA-4266-87F1-808751D9F6EF}">
            <xm:f>'FX Card'!$F$1=13</xm:f>
            <x14:dxf>
              <numFmt numFmtId="206" formatCode="[$₹-445]\ #,##0.00"/>
            </x14:dxf>
          </x14:cfRule>
          <x14:cfRule type="expression" priority="440" id="{987A2E0C-7B98-4B56-AC13-6D93E7FBBA6E}">
            <xm:f>'FX Card'!$F$1=11</xm:f>
            <x14:dxf>
              <numFmt numFmtId="194" formatCode="\H\K\ &quot;$&quot;\ #,##0.00"/>
            </x14:dxf>
          </x14:cfRule>
          <x14:cfRule type="expression" priority="441" id="{B643693D-6A6F-4DD8-9633-8349B3152FAD}">
            <xm:f>'FX Card'!$F$1=10</xm:f>
            <x14:dxf>
              <numFmt numFmtId="175" formatCode="[$£-809]#,##0.00"/>
            </x14:dxf>
          </x14:cfRule>
          <x14:cfRule type="expression" priority="442" id="{66554EF6-5103-4FE3-9D96-54BC61FE9507}">
            <xm:f>'FX Card'!$F$1=9</xm:f>
            <x14:dxf>
              <numFmt numFmtId="174" formatCode="[$€-2]\ #,##0.00"/>
            </x14:dxf>
          </x14:cfRule>
          <x14:cfRule type="expression" priority="443" id="{4E038C5D-FC45-4F37-902F-19968AD51C21}">
            <xm:f>'FX Card'!$F$1=8</xm:f>
            <x14:dxf>
              <numFmt numFmtId="173" formatCode="\k\r\ #,##0.00"/>
            </x14:dxf>
          </x14:cfRule>
          <x14:cfRule type="expression" priority="444" id="{62A9E7A7-EC07-4D93-A5A3-26CFB1543E64}">
            <xm:f>'FX Card'!$F$1=7</xm:f>
            <x14:dxf>
              <numFmt numFmtId="172" formatCode="[$¥-804]#,##0.00"/>
            </x14:dxf>
          </x14:cfRule>
          <x14:cfRule type="expression" priority="445" id="{8D58279E-9F97-4EAF-B40B-6A944F5A1D01}">
            <xm:f>'FX Card'!$F$1=6</xm:f>
            <x14:dxf>
              <numFmt numFmtId="171" formatCode="\F\r\ #,##0.00"/>
            </x14:dxf>
          </x14:cfRule>
          <x14:cfRule type="expression" priority="446" id="{754F07CB-6F38-41AB-9CC4-E2482EE2CC63}">
            <xm:f>'FX Card'!$F$1=5</xm:f>
            <x14:dxf>
              <numFmt numFmtId="170" formatCode="\C\A\ &quot;$&quot;\ #,##0.00"/>
            </x14:dxf>
          </x14:cfRule>
          <x14:cfRule type="expression" priority="447" id="{5F287B32-9017-4BF1-BED1-FC6BB7F521E2}">
            <xm:f>'FX Card'!$F$1=4</xm:f>
            <x14:dxf>
              <numFmt numFmtId="193" formatCode="\R\ &quot;$&quot;\ #,##0.00"/>
            </x14:dxf>
          </x14:cfRule>
          <x14:cfRule type="expression" priority="448" id="{CBBE4D1F-6C70-4B82-9F37-87C961E7DDA7}">
            <xm:f>'FX Card'!$F$1=3</xm:f>
            <x14:dxf>
              <numFmt numFmtId="169" formatCode="\A\U\ &quot;$&quot;\ #,##0.00"/>
            </x14:dxf>
          </x14:cfRule>
          <x14:cfRule type="expression" priority="449" id="{CF2472BA-5ADC-444F-BD6C-20AA6CF9D93A}">
            <xm:f>'FX Card'!$F$1=2</xm:f>
            <x14:dxf>
              <numFmt numFmtId="182" formatCode="\A\R\ &quot;$&quot;#,##0.00"/>
            </x14:dxf>
          </x14:cfRule>
          <x14:cfRule type="expression" priority="450" id="{28FA3ACA-85A5-4C92-8D34-A8E618E1AEEB}">
            <xm:f>'FX Card'!$F$1=1</xm:f>
            <x14:dxf>
              <numFmt numFmtId="166" formatCode="&quot;$&quot;#,##0.00"/>
            </x14:dxf>
          </x14:cfRule>
          <xm:sqref>AY19</xm:sqref>
        </x14:conditionalFormatting>
        <x14:conditionalFormatting xmlns:xm="http://schemas.microsoft.com/office/excel/2006/main">
          <x14:cfRule type="expression" priority="376" id="{87C9EAF2-B63A-46DE-A9C6-625F57181838}">
            <xm:f>'FX Card'!$F$1=25</xm:f>
            <x14:dxf>
              <numFmt numFmtId="183" formatCode="\R\ #,##0.00"/>
            </x14:dxf>
          </x14:cfRule>
          <x14:cfRule type="expression" priority="377" id="{CE577D77-7957-4B19-BBD6-DAFDFCCAA4A7}">
            <xm:f>'FX Card'!$F$1=24</xm:f>
            <x14:dxf>
              <numFmt numFmtId="180" formatCode="\T\W\ &quot;$&quot;\ #,##0.00"/>
            </x14:dxf>
          </x14:cfRule>
          <x14:cfRule type="expression" priority="378" id="{9B12D726-AA0E-43A5-AE6B-B8A18AA65EEF}">
            <xm:f>'FX Card'!$F$1=23</xm:f>
            <x14:dxf>
              <numFmt numFmtId="199" formatCode="#,##0.00\ [$₺-41F]"/>
            </x14:dxf>
          </x14:cfRule>
          <x14:cfRule type="expression" priority="379" id="{0DCF6A5E-9E5F-4531-9992-B128F2FC659D}">
            <xm:f>'FX Card'!$F$1=22</xm:f>
            <x14:dxf>
              <numFmt numFmtId="173" formatCode="\k\r\ #,##0.00"/>
            </x14:dxf>
          </x14:cfRule>
          <x14:cfRule type="expression" priority="380" id="{215BC6B2-BD9A-4F24-A5E5-6403E9AFC714}">
            <xm:f>'FX Card'!$F$1=21</xm:f>
            <x14:dxf>
              <numFmt numFmtId="207" formatCode="[$ر.س.‏-401]\ #,##0.00_-"/>
            </x14:dxf>
          </x14:cfRule>
          <x14:cfRule type="expression" priority="381" id="{02D2B310-5860-4D6E-998C-5CCFB89FA3D2}">
            <xm:f>'FX Card'!$F$1=20</xm:f>
            <x14:dxf>
              <numFmt numFmtId="181" formatCode="\р\у\б\ #,##0.00"/>
            </x14:dxf>
          </x14:cfRule>
          <x14:cfRule type="expression" priority="382" id="{7A204821-62D5-480D-8CA2-F66C3C596F48}">
            <xm:f>'FX Card'!$F$1=19</xm:f>
            <x14:dxf>
              <numFmt numFmtId="196" formatCode="\M\X\ &quot;$&quot;\ #,##0.00"/>
            </x14:dxf>
          </x14:cfRule>
          <x14:cfRule type="expression" priority="383" id="{14AFA47D-6C2E-4E31-AE39-E1E5DE43D845}">
            <xm:f>'FX Card'!$F$1=18</xm:f>
            <x14:dxf>
              <numFmt numFmtId="195" formatCode="[$RM-43E]#,##0.00"/>
            </x14:dxf>
          </x14:cfRule>
          <x14:cfRule type="expression" priority="384" id="{73B13EDF-A221-4472-B14E-A1EA77609368}">
            <xm:f>'FX Card'!$F$1=17</xm:f>
            <x14:dxf>
              <numFmt numFmtId="198" formatCode="\N\Z\ &quot;$&quot;\ #,##0.00"/>
            </x14:dxf>
          </x14:cfRule>
          <x14:cfRule type="expression" priority="385" id="{B6E0B0B2-67EC-4283-B0CD-D63F57CE0128}">
            <xm:f>'FX Card'!$F$1=16</xm:f>
            <x14:dxf>
              <numFmt numFmtId="173" formatCode="\k\r\ #,##0.00"/>
            </x14:dxf>
          </x14:cfRule>
          <x14:cfRule type="expression" priority="386" id="{EFA2BF6F-BDD6-4967-AA55-1ABE552281E9}">
            <xm:f>'FX Card'!$F$1=15</xm:f>
            <x14:dxf>
              <numFmt numFmtId="179" formatCode="[$₩-412]#,##0.00"/>
            </x14:dxf>
          </x14:cfRule>
          <x14:cfRule type="expression" priority="387" id="{1946B5CA-F046-472F-9B08-10ECFD83CEF2}">
            <xm:f>'FX Card'!$F$1=14</xm:f>
            <x14:dxf>
              <numFmt numFmtId="178" formatCode="[$¥-411]#,##0.00"/>
            </x14:dxf>
          </x14:cfRule>
          <x14:cfRule type="expression" priority="388" id="{6E862352-90C2-48CE-8C8F-BABAADFE3464}">
            <xm:f>'FX Card'!$F$1=12</xm:f>
            <x14:dxf>
              <numFmt numFmtId="176" formatCode="\R\p\ #,##0.00"/>
            </x14:dxf>
          </x14:cfRule>
          <x14:cfRule type="expression" priority="389" id="{37CBC148-966C-43E6-A527-34E88CF47928}">
            <xm:f>'FX Card'!$F$1=13</xm:f>
            <x14:dxf>
              <numFmt numFmtId="206" formatCode="[$₹-445]\ #,##0.00"/>
            </x14:dxf>
          </x14:cfRule>
          <x14:cfRule type="expression" priority="390" id="{B9FBBEFC-C836-4AC0-9CBB-5A4D1EB71A66}">
            <xm:f>'FX Card'!$F$1=11</xm:f>
            <x14:dxf>
              <numFmt numFmtId="194" formatCode="\H\K\ &quot;$&quot;\ #,##0.00"/>
            </x14:dxf>
          </x14:cfRule>
          <x14:cfRule type="expression" priority="391" id="{9E0AC350-FA24-4FE4-9EED-887B4B8191EE}">
            <xm:f>'FX Card'!$F$1=10</xm:f>
            <x14:dxf>
              <numFmt numFmtId="175" formatCode="[$£-809]#,##0.00"/>
            </x14:dxf>
          </x14:cfRule>
          <x14:cfRule type="expression" priority="392" id="{8EF23FE3-8B35-48BC-BEDC-E48CA99114A3}">
            <xm:f>'FX Card'!$F$1=9</xm:f>
            <x14:dxf>
              <numFmt numFmtId="174" formatCode="[$€-2]\ #,##0.00"/>
            </x14:dxf>
          </x14:cfRule>
          <x14:cfRule type="expression" priority="393" id="{186A5F09-6EEA-49A4-8529-7952D3135FED}">
            <xm:f>'FX Card'!$F$1=8</xm:f>
            <x14:dxf>
              <numFmt numFmtId="173" formatCode="\k\r\ #,##0.00"/>
            </x14:dxf>
          </x14:cfRule>
          <x14:cfRule type="expression" priority="394" id="{7DDA2D59-741B-492D-BEF2-213908B94A53}">
            <xm:f>'FX Card'!$F$1=7</xm:f>
            <x14:dxf>
              <numFmt numFmtId="172" formatCode="[$¥-804]#,##0.00"/>
            </x14:dxf>
          </x14:cfRule>
          <x14:cfRule type="expression" priority="395" id="{63387B07-8707-4B8F-A4CA-F1F8F85BCF1B}">
            <xm:f>'FX Card'!$F$1=6</xm:f>
            <x14:dxf>
              <numFmt numFmtId="171" formatCode="\F\r\ #,##0.00"/>
            </x14:dxf>
          </x14:cfRule>
          <x14:cfRule type="expression" priority="396" id="{4A4D3880-A622-4785-B2B5-24E1849E576E}">
            <xm:f>'FX Card'!$F$1=5</xm:f>
            <x14:dxf>
              <numFmt numFmtId="170" formatCode="\C\A\ &quot;$&quot;\ #,##0.00"/>
            </x14:dxf>
          </x14:cfRule>
          <x14:cfRule type="expression" priority="397" id="{7FEE31C7-9C62-44AA-B33D-37EECEDEB98F}">
            <xm:f>'FX Card'!$F$1=4</xm:f>
            <x14:dxf>
              <numFmt numFmtId="193" formatCode="\R\ &quot;$&quot;\ #,##0.00"/>
            </x14:dxf>
          </x14:cfRule>
          <x14:cfRule type="expression" priority="398" id="{211BFE4F-3E14-43A1-A5AF-C5D949F8B099}">
            <xm:f>'FX Card'!$F$1=3</xm:f>
            <x14:dxf>
              <numFmt numFmtId="169" formatCode="\A\U\ &quot;$&quot;\ #,##0.00"/>
            </x14:dxf>
          </x14:cfRule>
          <x14:cfRule type="expression" priority="399" id="{0E16EBBB-5A5D-48FE-841B-D9D82E309906}">
            <xm:f>'FX Card'!$F$1=2</xm:f>
            <x14:dxf>
              <numFmt numFmtId="182" formatCode="\A\R\ &quot;$&quot;#,##0.00"/>
            </x14:dxf>
          </x14:cfRule>
          <x14:cfRule type="expression" priority="40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351" id="{ACE88838-0A7D-4EAB-BD18-E721923FCBB0}">
            <xm:f>'FX Card'!$F$1=25</xm:f>
            <x14:dxf>
              <numFmt numFmtId="183" formatCode="\R\ #,##0.00"/>
            </x14:dxf>
          </x14:cfRule>
          <x14:cfRule type="expression" priority="352" id="{5A42448D-B9E8-4D63-A023-75A0FD98388C}">
            <xm:f>'FX Card'!$F$1=24</xm:f>
            <x14:dxf>
              <numFmt numFmtId="180" formatCode="\T\W\ &quot;$&quot;\ #,##0.00"/>
            </x14:dxf>
          </x14:cfRule>
          <x14:cfRule type="expression" priority="353" id="{ECA82E18-12F5-4EA0-BDC1-10D010A3FA8C}">
            <xm:f>'FX Card'!$F$1=23</xm:f>
            <x14:dxf>
              <numFmt numFmtId="199" formatCode="#,##0.00\ [$₺-41F]"/>
            </x14:dxf>
          </x14:cfRule>
          <x14:cfRule type="expression" priority="354" id="{7129E60F-D6C5-437E-954F-0D771AC456E5}">
            <xm:f>'FX Card'!$F$1=22</xm:f>
            <x14:dxf>
              <numFmt numFmtId="173" formatCode="\k\r\ #,##0.00"/>
            </x14:dxf>
          </x14:cfRule>
          <x14:cfRule type="expression" priority="355" id="{752E238B-C1C3-483B-98E1-6A1D0F0C03A2}">
            <xm:f>'FX Card'!$F$1=21</xm:f>
            <x14:dxf>
              <numFmt numFmtId="207" formatCode="[$ر.س.‏-401]\ #,##0.00_-"/>
            </x14:dxf>
          </x14:cfRule>
          <x14:cfRule type="expression" priority="356" id="{3069727C-2F8E-4513-8ACD-76D45BCFDCA8}">
            <xm:f>'FX Card'!$F$1=20</xm:f>
            <x14:dxf>
              <numFmt numFmtId="181" formatCode="\р\у\б\ #,##0.00"/>
            </x14:dxf>
          </x14:cfRule>
          <x14:cfRule type="expression" priority="357" id="{F6738D54-62C0-4DC0-AAD8-8D81736AA6EB}">
            <xm:f>'FX Card'!$F$1=19</xm:f>
            <x14:dxf>
              <numFmt numFmtId="196" formatCode="\M\X\ &quot;$&quot;\ #,##0.00"/>
            </x14:dxf>
          </x14:cfRule>
          <x14:cfRule type="expression" priority="358" id="{F62FBD1E-BDE4-49E3-80EC-47D9BC93F3B3}">
            <xm:f>'FX Card'!$F$1=18</xm:f>
            <x14:dxf>
              <numFmt numFmtId="195" formatCode="[$RM-43E]#,##0.00"/>
            </x14:dxf>
          </x14:cfRule>
          <x14:cfRule type="expression" priority="359" id="{05F230AE-7943-4174-8330-7C6403D86627}">
            <xm:f>'FX Card'!$F$1=17</xm:f>
            <x14:dxf>
              <numFmt numFmtId="198" formatCode="\N\Z\ &quot;$&quot;\ #,##0.00"/>
            </x14:dxf>
          </x14:cfRule>
          <x14:cfRule type="expression" priority="360" id="{7D21C2D8-41FB-4BDC-AA76-87332D5651C3}">
            <xm:f>'FX Card'!$F$1=16</xm:f>
            <x14:dxf>
              <numFmt numFmtId="173" formatCode="\k\r\ #,##0.00"/>
            </x14:dxf>
          </x14:cfRule>
          <x14:cfRule type="expression" priority="361" id="{3EF70532-D758-41CE-AA5C-EA05DA5FBE5D}">
            <xm:f>'FX Card'!$F$1=15</xm:f>
            <x14:dxf>
              <numFmt numFmtId="179" formatCode="[$₩-412]#,##0.00"/>
            </x14:dxf>
          </x14:cfRule>
          <x14:cfRule type="expression" priority="362" id="{DD743E1F-9A11-4F8E-94BC-C1193E1BC0B0}">
            <xm:f>'FX Card'!$F$1=14</xm:f>
            <x14:dxf>
              <numFmt numFmtId="178" formatCode="[$¥-411]#,##0.00"/>
            </x14:dxf>
          </x14:cfRule>
          <x14:cfRule type="expression" priority="363" id="{0408F8DC-5A51-47FE-A738-929102219436}">
            <xm:f>'FX Card'!$F$1=12</xm:f>
            <x14:dxf>
              <numFmt numFmtId="176" formatCode="\R\p\ #,##0.00"/>
            </x14:dxf>
          </x14:cfRule>
          <x14:cfRule type="expression" priority="364" id="{02E60626-A141-4F55-8F4B-541625BD5368}">
            <xm:f>'FX Card'!$F$1=13</xm:f>
            <x14:dxf>
              <numFmt numFmtId="206" formatCode="[$₹-445]\ #,##0.00"/>
            </x14:dxf>
          </x14:cfRule>
          <x14:cfRule type="expression" priority="365" id="{5E79E9E1-C277-4DBE-A65F-B0D032BAD4DA}">
            <xm:f>'FX Card'!$F$1=11</xm:f>
            <x14:dxf>
              <numFmt numFmtId="194" formatCode="\H\K\ &quot;$&quot;\ #,##0.00"/>
            </x14:dxf>
          </x14:cfRule>
          <x14:cfRule type="expression" priority="366" id="{24550250-4AE8-4097-9D15-A2A7ED58E3CA}">
            <xm:f>'FX Card'!$F$1=10</xm:f>
            <x14:dxf>
              <numFmt numFmtId="175" formatCode="[$£-809]#,##0.00"/>
            </x14:dxf>
          </x14:cfRule>
          <x14:cfRule type="expression" priority="367" id="{AC0076C8-B986-4F5E-B2CE-2AA6F84B4A34}">
            <xm:f>'FX Card'!$F$1=9</xm:f>
            <x14:dxf>
              <numFmt numFmtId="174" formatCode="[$€-2]\ #,##0.00"/>
            </x14:dxf>
          </x14:cfRule>
          <x14:cfRule type="expression" priority="368" id="{A5CDC637-E712-4FF3-BF01-AFAA8618321F}">
            <xm:f>'FX Card'!$F$1=8</xm:f>
            <x14:dxf>
              <numFmt numFmtId="173" formatCode="\k\r\ #,##0.00"/>
            </x14:dxf>
          </x14:cfRule>
          <x14:cfRule type="expression" priority="369" id="{CC47C92F-7CBF-4B37-8A35-0F0D8C273F3D}">
            <xm:f>'FX Card'!$F$1=7</xm:f>
            <x14:dxf>
              <numFmt numFmtId="172" formatCode="[$¥-804]#,##0.00"/>
            </x14:dxf>
          </x14:cfRule>
          <x14:cfRule type="expression" priority="370" id="{4BB3563B-76C9-4E6D-AF72-59F27677F84F}">
            <xm:f>'FX Card'!$F$1=6</xm:f>
            <x14:dxf>
              <numFmt numFmtId="171" formatCode="\F\r\ #,##0.00"/>
            </x14:dxf>
          </x14:cfRule>
          <x14:cfRule type="expression" priority="371" id="{BF6013AB-9757-4548-A33E-D85C38AA3262}">
            <xm:f>'FX Card'!$F$1=5</xm:f>
            <x14:dxf>
              <numFmt numFmtId="170" formatCode="\C\A\ &quot;$&quot;\ #,##0.00"/>
            </x14:dxf>
          </x14:cfRule>
          <x14:cfRule type="expression" priority="372" id="{AE0BABF3-040C-493C-8938-46191E78BA1B}">
            <xm:f>'FX Card'!$F$1=4</xm:f>
            <x14:dxf>
              <numFmt numFmtId="193" formatCode="\R\ &quot;$&quot;\ #,##0.00"/>
            </x14:dxf>
          </x14:cfRule>
          <x14:cfRule type="expression" priority="373" id="{18859884-342E-4BDD-8EDE-9F0FAF5AD47A}">
            <xm:f>'FX Card'!$F$1=3</xm:f>
            <x14:dxf>
              <numFmt numFmtId="169" formatCode="\A\U\ &quot;$&quot;\ #,##0.00"/>
            </x14:dxf>
          </x14:cfRule>
          <x14:cfRule type="expression" priority="374" id="{00EC60F4-59F1-4366-9AFA-A98DB0BBBFE2}">
            <xm:f>'FX Card'!$F$1=2</xm:f>
            <x14:dxf>
              <numFmt numFmtId="182" formatCode="\A\R\ &quot;$&quot;#,##0.00"/>
            </x14:dxf>
          </x14:cfRule>
          <x14:cfRule type="expression" priority="375" id="{B7EFF52C-5588-4B49-AD7A-B29DB4FD5791}">
            <xm:f>'FX Card'!$F$1=1</xm:f>
            <x14:dxf>
              <numFmt numFmtId="166" formatCode="&quot;$&quot;#,##0.00"/>
            </x14:dxf>
          </x14:cfRule>
          <xm:sqref>AY21</xm:sqref>
        </x14:conditionalFormatting>
        <x14:conditionalFormatting xmlns:xm="http://schemas.microsoft.com/office/excel/2006/main">
          <x14:cfRule type="expression" priority="301" id="{FEA14BE3-6532-44C9-A91E-825EF850F678}">
            <xm:f>'FX Card'!$F$1=25</xm:f>
            <x14:dxf>
              <numFmt numFmtId="183" formatCode="\R\ #,##0.00"/>
            </x14:dxf>
          </x14:cfRule>
          <x14:cfRule type="expression" priority="302" id="{A0AD0634-AD49-4183-9EFF-8383BEE788E8}">
            <xm:f>'FX Card'!$F$1=24</xm:f>
            <x14:dxf>
              <numFmt numFmtId="180" formatCode="\T\W\ &quot;$&quot;\ #,##0.00"/>
            </x14:dxf>
          </x14:cfRule>
          <x14:cfRule type="expression" priority="303" id="{5DF076BE-485D-4BEF-A6B4-6000E8789895}">
            <xm:f>'FX Card'!$F$1=23</xm:f>
            <x14:dxf>
              <numFmt numFmtId="199" formatCode="#,##0.00\ [$₺-41F]"/>
            </x14:dxf>
          </x14:cfRule>
          <x14:cfRule type="expression" priority="304" id="{F1A1121A-005E-4B1F-A984-1F0C760B43D9}">
            <xm:f>'FX Card'!$F$1=22</xm:f>
            <x14:dxf>
              <numFmt numFmtId="173" formatCode="\k\r\ #,##0.00"/>
            </x14:dxf>
          </x14:cfRule>
          <x14:cfRule type="expression" priority="305" id="{AA2B9C89-92C4-4E32-8ECA-26659747DC0A}">
            <xm:f>'FX Card'!$F$1=21</xm:f>
            <x14:dxf>
              <numFmt numFmtId="207" formatCode="[$ر.س.‏-401]\ #,##0.00_-"/>
            </x14:dxf>
          </x14:cfRule>
          <x14:cfRule type="expression" priority="306" id="{BC9C6B71-F0D2-4724-AEF7-078849625BE7}">
            <xm:f>'FX Card'!$F$1=20</xm:f>
            <x14:dxf>
              <numFmt numFmtId="181" formatCode="\р\у\б\ #,##0.00"/>
            </x14:dxf>
          </x14:cfRule>
          <x14:cfRule type="expression" priority="307" id="{04F5D6BA-B22F-450D-8E54-A18A241AA105}">
            <xm:f>'FX Card'!$F$1=19</xm:f>
            <x14:dxf>
              <numFmt numFmtId="196" formatCode="\M\X\ &quot;$&quot;\ #,##0.00"/>
            </x14:dxf>
          </x14:cfRule>
          <x14:cfRule type="expression" priority="308" id="{893C8B6D-7C82-4C0D-907F-59ECBA449F68}">
            <xm:f>'FX Card'!$F$1=18</xm:f>
            <x14:dxf>
              <numFmt numFmtId="195" formatCode="[$RM-43E]#,##0.00"/>
            </x14:dxf>
          </x14:cfRule>
          <x14:cfRule type="expression" priority="309" id="{BE3FAFC7-A02E-4AA5-B595-0E570D34065B}">
            <xm:f>'FX Card'!$F$1=17</xm:f>
            <x14:dxf>
              <numFmt numFmtId="198" formatCode="\N\Z\ &quot;$&quot;\ #,##0.00"/>
            </x14:dxf>
          </x14:cfRule>
          <x14:cfRule type="expression" priority="310" id="{693118CA-76EF-435D-AE4D-1E41200A7389}">
            <xm:f>'FX Card'!$F$1=16</xm:f>
            <x14:dxf>
              <numFmt numFmtId="173" formatCode="\k\r\ #,##0.00"/>
            </x14:dxf>
          </x14:cfRule>
          <x14:cfRule type="expression" priority="311" id="{CB165CE6-6E59-4C00-BEEE-3A9FC64884DA}">
            <xm:f>'FX Card'!$F$1=15</xm:f>
            <x14:dxf>
              <numFmt numFmtId="179" formatCode="[$₩-412]#,##0.00"/>
            </x14:dxf>
          </x14:cfRule>
          <x14:cfRule type="expression" priority="312" id="{B6C83DB2-3156-4B94-95C8-0FED589FEE90}">
            <xm:f>'FX Card'!$F$1=14</xm:f>
            <x14:dxf>
              <numFmt numFmtId="178" formatCode="[$¥-411]#,##0.00"/>
            </x14:dxf>
          </x14:cfRule>
          <x14:cfRule type="expression" priority="313" id="{BC65CB8A-FF67-4CE4-8050-38707DA35C43}">
            <xm:f>'FX Card'!$F$1=12</xm:f>
            <x14:dxf>
              <numFmt numFmtId="176" formatCode="\R\p\ #,##0.00"/>
            </x14:dxf>
          </x14:cfRule>
          <x14:cfRule type="expression" priority="314" id="{8EC91A56-0A23-495D-99C2-DB6FEF40DD54}">
            <xm:f>'FX Card'!$F$1=13</xm:f>
            <x14:dxf>
              <numFmt numFmtId="206" formatCode="[$₹-445]\ #,##0.00"/>
            </x14:dxf>
          </x14:cfRule>
          <x14:cfRule type="expression" priority="315" id="{04F2BEAA-B61C-4C1A-8B99-0DBFDE2AD185}">
            <xm:f>'FX Card'!$F$1=11</xm:f>
            <x14:dxf>
              <numFmt numFmtId="194" formatCode="\H\K\ &quot;$&quot;\ #,##0.00"/>
            </x14:dxf>
          </x14:cfRule>
          <x14:cfRule type="expression" priority="316" id="{BFBD6FFF-06CE-4B32-8C91-3B2858AF89A3}">
            <xm:f>'FX Card'!$F$1=10</xm:f>
            <x14:dxf>
              <numFmt numFmtId="175" formatCode="[$£-809]#,##0.00"/>
            </x14:dxf>
          </x14:cfRule>
          <x14:cfRule type="expression" priority="317" id="{0A28E0FB-50A9-4AEE-961B-221E27362BF6}">
            <xm:f>'FX Card'!$F$1=9</xm:f>
            <x14:dxf>
              <numFmt numFmtId="174" formatCode="[$€-2]\ #,##0.00"/>
            </x14:dxf>
          </x14:cfRule>
          <x14:cfRule type="expression" priority="318" id="{7772744E-E31F-4421-B67E-3BE542158C85}">
            <xm:f>'FX Card'!$F$1=8</xm:f>
            <x14:dxf>
              <numFmt numFmtId="173" formatCode="\k\r\ #,##0.00"/>
            </x14:dxf>
          </x14:cfRule>
          <x14:cfRule type="expression" priority="319" id="{E2F5F2A5-E4FB-4DA7-B39E-B1994F2F315C}">
            <xm:f>'FX Card'!$F$1=7</xm:f>
            <x14:dxf>
              <numFmt numFmtId="172" formatCode="[$¥-804]#,##0.00"/>
            </x14:dxf>
          </x14:cfRule>
          <x14:cfRule type="expression" priority="320" id="{F7E0E061-6769-4288-A9B4-0B73ED5DB519}">
            <xm:f>'FX Card'!$F$1=6</xm:f>
            <x14:dxf>
              <numFmt numFmtId="171" formatCode="\F\r\ #,##0.00"/>
            </x14:dxf>
          </x14:cfRule>
          <x14:cfRule type="expression" priority="321" id="{3FA6F243-64D0-4B57-8A07-874654475C40}">
            <xm:f>'FX Card'!$F$1=5</xm:f>
            <x14:dxf>
              <numFmt numFmtId="170" formatCode="\C\A\ &quot;$&quot;\ #,##0.00"/>
            </x14:dxf>
          </x14:cfRule>
          <x14:cfRule type="expression" priority="322" id="{89951D2B-D809-4359-AAAC-4363094B5F05}">
            <xm:f>'FX Card'!$F$1=4</xm:f>
            <x14:dxf>
              <numFmt numFmtId="193" formatCode="\R\ &quot;$&quot;\ #,##0.00"/>
            </x14:dxf>
          </x14:cfRule>
          <x14:cfRule type="expression" priority="323" id="{E617E602-EFD0-4240-9A7B-B5EFC77487FB}">
            <xm:f>'FX Card'!$F$1=3</xm:f>
            <x14:dxf>
              <numFmt numFmtId="169" formatCode="\A\U\ &quot;$&quot;\ #,##0.00"/>
            </x14:dxf>
          </x14:cfRule>
          <x14:cfRule type="expression" priority="324" id="{10539F6B-C5ED-4746-85B6-DC77DBBD1080}">
            <xm:f>'FX Card'!$F$1=2</xm:f>
            <x14:dxf>
              <numFmt numFmtId="182" formatCode="\A\R\ &quot;$&quot;#,##0.00"/>
            </x14:dxf>
          </x14:cfRule>
          <x14:cfRule type="expression" priority="325" id="{8D33A0A9-E4F0-4B1F-8C8B-29FC50C8763B}">
            <xm:f>'FX Card'!$F$1=1</xm:f>
            <x14:dxf>
              <numFmt numFmtId="166" formatCode="&quot;$&quot;#,##0.00"/>
            </x14:dxf>
          </x14:cfRule>
          <xm:sqref>BC19:BE19</xm:sqref>
        </x14:conditionalFormatting>
        <x14:conditionalFormatting xmlns:xm="http://schemas.microsoft.com/office/excel/2006/main">
          <x14:cfRule type="expression" priority="276" id="{19BFF433-E4ED-4FCF-8738-6D962BE49492}">
            <xm:f>'FX Card'!$F$1=25</xm:f>
            <x14:dxf>
              <numFmt numFmtId="183" formatCode="\R\ #,##0.00"/>
            </x14:dxf>
          </x14:cfRule>
          <x14:cfRule type="expression" priority="277" id="{D401B77A-4CC9-421D-8CBF-695C712ECB63}">
            <xm:f>'FX Card'!$F$1=24</xm:f>
            <x14:dxf>
              <numFmt numFmtId="180" formatCode="\T\W\ &quot;$&quot;\ #,##0.00"/>
            </x14:dxf>
          </x14:cfRule>
          <x14:cfRule type="expression" priority="278" id="{1BFDEB64-32B6-4155-8851-17D53998D61C}">
            <xm:f>'FX Card'!$F$1=23</xm:f>
            <x14:dxf>
              <numFmt numFmtId="199" formatCode="#,##0.00\ [$₺-41F]"/>
            </x14:dxf>
          </x14:cfRule>
          <x14:cfRule type="expression" priority="279" id="{A8C02D88-D50E-4478-8643-8C8EEF9BBCF2}">
            <xm:f>'FX Card'!$F$1=22</xm:f>
            <x14:dxf>
              <numFmt numFmtId="173" formatCode="\k\r\ #,##0.00"/>
            </x14:dxf>
          </x14:cfRule>
          <x14:cfRule type="expression" priority="280" id="{D7900CF6-5B90-446F-9F90-12E0E7BAF864}">
            <xm:f>'FX Card'!$F$1=21</xm:f>
            <x14:dxf>
              <numFmt numFmtId="207" formatCode="[$ر.س.‏-401]\ #,##0.00_-"/>
            </x14:dxf>
          </x14:cfRule>
          <x14:cfRule type="expression" priority="281" id="{64DE5E1D-5B22-4638-BF7A-3C59749945A9}">
            <xm:f>'FX Card'!$F$1=20</xm:f>
            <x14:dxf>
              <numFmt numFmtId="181" formatCode="\р\у\б\ #,##0.00"/>
            </x14:dxf>
          </x14:cfRule>
          <x14:cfRule type="expression" priority="282" id="{7200ED9A-2071-49E9-8B42-D04687211B1F}">
            <xm:f>'FX Card'!$F$1=19</xm:f>
            <x14:dxf>
              <numFmt numFmtId="196" formatCode="\M\X\ &quot;$&quot;\ #,##0.00"/>
            </x14:dxf>
          </x14:cfRule>
          <x14:cfRule type="expression" priority="283" id="{A89A70EF-2385-46D3-986D-F2F4B3EBE8B9}">
            <xm:f>'FX Card'!$F$1=18</xm:f>
            <x14:dxf>
              <numFmt numFmtId="195" formatCode="[$RM-43E]#,##0.00"/>
            </x14:dxf>
          </x14:cfRule>
          <x14:cfRule type="expression" priority="284" id="{8AA710BD-FB16-4F6E-BF85-222581FD44CC}">
            <xm:f>'FX Card'!$F$1=17</xm:f>
            <x14:dxf>
              <numFmt numFmtId="198" formatCode="\N\Z\ &quot;$&quot;\ #,##0.00"/>
            </x14:dxf>
          </x14:cfRule>
          <x14:cfRule type="expression" priority="285" id="{76F3F1E2-47F6-445F-81FE-235A6E7E74D4}">
            <xm:f>'FX Card'!$F$1=16</xm:f>
            <x14:dxf>
              <numFmt numFmtId="173" formatCode="\k\r\ #,##0.00"/>
            </x14:dxf>
          </x14:cfRule>
          <x14:cfRule type="expression" priority="286" id="{9D9FE4BC-03D7-43AD-AE12-8262E72A56F5}">
            <xm:f>'FX Card'!$F$1=15</xm:f>
            <x14:dxf>
              <numFmt numFmtId="179" formatCode="[$₩-412]#,##0.00"/>
            </x14:dxf>
          </x14:cfRule>
          <x14:cfRule type="expression" priority="287" id="{B9964B97-7F03-4920-A6B8-4815EB997333}">
            <xm:f>'FX Card'!$F$1=14</xm:f>
            <x14:dxf>
              <numFmt numFmtId="178" formatCode="[$¥-411]#,##0.00"/>
            </x14:dxf>
          </x14:cfRule>
          <x14:cfRule type="expression" priority="288" id="{A28C9D5A-C202-4DC0-ADCD-41395FA21108}">
            <xm:f>'FX Card'!$F$1=12</xm:f>
            <x14:dxf>
              <numFmt numFmtId="176" formatCode="\R\p\ #,##0.00"/>
            </x14:dxf>
          </x14:cfRule>
          <x14:cfRule type="expression" priority="289" id="{ADCE12D4-4A08-4D79-A7DF-01303DE08C64}">
            <xm:f>'FX Card'!$F$1=13</xm:f>
            <x14:dxf>
              <numFmt numFmtId="206" formatCode="[$₹-445]\ #,##0.00"/>
            </x14:dxf>
          </x14:cfRule>
          <x14:cfRule type="expression" priority="290" id="{C6CA64A8-E464-428A-A8B7-3DBB6D127173}">
            <xm:f>'FX Card'!$F$1=11</xm:f>
            <x14:dxf>
              <numFmt numFmtId="194" formatCode="\H\K\ &quot;$&quot;\ #,##0.00"/>
            </x14:dxf>
          </x14:cfRule>
          <x14:cfRule type="expression" priority="291" id="{E81110FA-2547-4E15-86A5-8AE5E1DA626B}">
            <xm:f>'FX Card'!$F$1=10</xm:f>
            <x14:dxf>
              <numFmt numFmtId="175" formatCode="[$£-809]#,##0.00"/>
            </x14:dxf>
          </x14:cfRule>
          <x14:cfRule type="expression" priority="292" id="{812BB9F7-909B-4174-A702-3CA551CA7C3F}">
            <xm:f>'FX Card'!$F$1=9</xm:f>
            <x14:dxf>
              <numFmt numFmtId="174" formatCode="[$€-2]\ #,##0.00"/>
            </x14:dxf>
          </x14:cfRule>
          <x14:cfRule type="expression" priority="293" id="{E71AE46D-09ED-4586-965C-3E0B420214B8}">
            <xm:f>'FX Card'!$F$1=8</xm:f>
            <x14:dxf>
              <numFmt numFmtId="173" formatCode="\k\r\ #,##0.00"/>
            </x14:dxf>
          </x14:cfRule>
          <x14:cfRule type="expression" priority="294" id="{E51306B3-287D-42A9-BEE3-67391E6714E9}">
            <xm:f>'FX Card'!$F$1=7</xm:f>
            <x14:dxf>
              <numFmt numFmtId="172" formatCode="[$¥-804]#,##0.00"/>
            </x14:dxf>
          </x14:cfRule>
          <x14:cfRule type="expression" priority="295" id="{15555BD5-5420-485E-8906-A00761B0FD20}">
            <xm:f>'FX Card'!$F$1=6</xm:f>
            <x14:dxf>
              <numFmt numFmtId="171" formatCode="\F\r\ #,##0.00"/>
            </x14:dxf>
          </x14:cfRule>
          <x14:cfRule type="expression" priority="296" id="{352C5743-5CB6-4A47-A502-C3665DE8F622}">
            <xm:f>'FX Card'!$F$1=5</xm:f>
            <x14:dxf>
              <numFmt numFmtId="170" formatCode="\C\A\ &quot;$&quot;\ #,##0.00"/>
            </x14:dxf>
          </x14:cfRule>
          <x14:cfRule type="expression" priority="297" id="{D7149569-E163-49E9-9B32-19BA1A513D14}">
            <xm:f>'FX Card'!$F$1=4</xm:f>
            <x14:dxf>
              <numFmt numFmtId="193" formatCode="\R\ &quot;$&quot;\ #,##0.00"/>
            </x14:dxf>
          </x14:cfRule>
          <x14:cfRule type="expression" priority="298" id="{878C379C-B787-462F-AF43-A72EB84E46FA}">
            <xm:f>'FX Card'!$F$1=3</xm:f>
            <x14:dxf>
              <numFmt numFmtId="169" formatCode="\A\U\ &quot;$&quot;\ #,##0.00"/>
            </x14:dxf>
          </x14:cfRule>
          <x14:cfRule type="expression" priority="299" id="{932EBE11-32AB-4710-AB2A-088E299EEBAE}">
            <xm:f>'FX Card'!$F$1=2</xm:f>
            <x14:dxf>
              <numFmt numFmtId="182" formatCode="\A\R\ &quot;$&quot;#,##0.00"/>
            </x14:dxf>
          </x14:cfRule>
          <x14:cfRule type="expression" priority="300" id="{B0D83FA7-5364-4F5F-8317-ADA402D4D7AE}">
            <xm:f>'FX Card'!$F$1=1</xm:f>
            <x14:dxf>
              <numFmt numFmtId="166" formatCode="&quot;$&quot;#,##0.00"/>
            </x14:dxf>
          </x14:cfRule>
          <xm:sqref>BC22:BE22</xm:sqref>
        </x14:conditionalFormatting>
        <x14:conditionalFormatting xmlns:xm="http://schemas.microsoft.com/office/excel/2006/main">
          <x14:cfRule type="expression" priority="251" id="{5D098530-311B-4642-90B6-74A43303C610}">
            <xm:f>'FX Card'!$F$1=25</xm:f>
            <x14:dxf>
              <numFmt numFmtId="183" formatCode="\R\ #,##0.00"/>
            </x14:dxf>
          </x14:cfRule>
          <x14:cfRule type="expression" priority="252" id="{A69B7BEB-2BBE-4E13-9178-14B37B5E6105}">
            <xm:f>'FX Card'!$F$1=24</xm:f>
            <x14:dxf>
              <numFmt numFmtId="180" formatCode="\T\W\ &quot;$&quot;\ #,##0.00"/>
            </x14:dxf>
          </x14:cfRule>
          <x14:cfRule type="expression" priority="253" id="{8CABC5E8-7242-4681-B8DF-FD9C8FBD7907}">
            <xm:f>'FX Card'!$F$1=23</xm:f>
            <x14:dxf>
              <numFmt numFmtId="199" formatCode="#,##0.00\ [$₺-41F]"/>
            </x14:dxf>
          </x14:cfRule>
          <x14:cfRule type="expression" priority="254" id="{44A7C70B-F1F2-4F5C-A4CD-04B197E19B3B}">
            <xm:f>'FX Card'!$F$1=22</xm:f>
            <x14:dxf>
              <numFmt numFmtId="173" formatCode="\k\r\ #,##0.00"/>
            </x14:dxf>
          </x14:cfRule>
          <x14:cfRule type="expression" priority="255" id="{41BCF6E1-6AFF-4BAA-8D67-424EE34C8509}">
            <xm:f>'FX Card'!$F$1=21</xm:f>
            <x14:dxf>
              <numFmt numFmtId="207" formatCode="[$ر.س.‏-401]\ #,##0.00_-"/>
            </x14:dxf>
          </x14:cfRule>
          <x14:cfRule type="expression" priority="256" id="{032A6D6C-2424-4672-A7D9-8043C138126F}">
            <xm:f>'FX Card'!$F$1=20</xm:f>
            <x14:dxf>
              <numFmt numFmtId="181" formatCode="\р\у\б\ #,##0.00"/>
            </x14:dxf>
          </x14:cfRule>
          <x14:cfRule type="expression" priority="257" id="{5C2F9868-3490-45DE-A781-BD344E704E4C}">
            <xm:f>'FX Card'!$F$1=19</xm:f>
            <x14:dxf>
              <numFmt numFmtId="196" formatCode="\M\X\ &quot;$&quot;\ #,##0.00"/>
            </x14:dxf>
          </x14:cfRule>
          <x14:cfRule type="expression" priority="258" id="{975CDDD5-69A4-427D-B372-8B0743795F56}">
            <xm:f>'FX Card'!$F$1=18</xm:f>
            <x14:dxf>
              <numFmt numFmtId="195" formatCode="[$RM-43E]#,##0.00"/>
            </x14:dxf>
          </x14:cfRule>
          <x14:cfRule type="expression" priority="259" id="{26CCF1A6-CEB7-4B3B-9C32-14D5ECF10733}">
            <xm:f>'FX Card'!$F$1=17</xm:f>
            <x14:dxf>
              <numFmt numFmtId="198" formatCode="\N\Z\ &quot;$&quot;\ #,##0.00"/>
            </x14:dxf>
          </x14:cfRule>
          <x14:cfRule type="expression" priority="260" id="{28B17F3C-EFAE-479F-902A-8D28F87362CA}">
            <xm:f>'FX Card'!$F$1=16</xm:f>
            <x14:dxf>
              <numFmt numFmtId="173" formatCode="\k\r\ #,##0.00"/>
            </x14:dxf>
          </x14:cfRule>
          <x14:cfRule type="expression" priority="261" id="{594D9472-495A-44A6-8656-757E1F9A54AD}">
            <xm:f>'FX Card'!$F$1=15</xm:f>
            <x14:dxf>
              <numFmt numFmtId="179" formatCode="[$₩-412]#,##0.00"/>
            </x14:dxf>
          </x14:cfRule>
          <x14:cfRule type="expression" priority="262" id="{4BE44BCE-B5FC-4941-A8B1-7AD91BCF0D69}">
            <xm:f>'FX Card'!$F$1=14</xm:f>
            <x14:dxf>
              <numFmt numFmtId="178" formatCode="[$¥-411]#,##0.00"/>
            </x14:dxf>
          </x14:cfRule>
          <x14:cfRule type="expression" priority="263" id="{F724F48C-54F4-44EA-A240-32E6EE30E959}">
            <xm:f>'FX Card'!$F$1=12</xm:f>
            <x14:dxf>
              <numFmt numFmtId="176" formatCode="\R\p\ #,##0.00"/>
            </x14:dxf>
          </x14:cfRule>
          <x14:cfRule type="expression" priority="264" id="{5342947F-4EC4-41FF-9674-38BA98F0D9A3}">
            <xm:f>'FX Card'!$F$1=13</xm:f>
            <x14:dxf>
              <numFmt numFmtId="206" formatCode="[$₹-445]\ #,##0.00"/>
            </x14:dxf>
          </x14:cfRule>
          <x14:cfRule type="expression" priority="265" id="{0FC6AABE-3139-4B6B-9A33-0BB5779ED3A5}">
            <xm:f>'FX Card'!$F$1=11</xm:f>
            <x14:dxf>
              <numFmt numFmtId="194" formatCode="\H\K\ &quot;$&quot;\ #,##0.00"/>
            </x14:dxf>
          </x14:cfRule>
          <x14:cfRule type="expression" priority="266" id="{9660E3AE-2D47-4AA3-93D7-EF0C71C723E2}">
            <xm:f>'FX Card'!$F$1=10</xm:f>
            <x14:dxf>
              <numFmt numFmtId="175" formatCode="[$£-809]#,##0.00"/>
            </x14:dxf>
          </x14:cfRule>
          <x14:cfRule type="expression" priority="267" id="{CF082EF9-04D3-4893-8313-E275FD541D40}">
            <xm:f>'FX Card'!$F$1=9</xm:f>
            <x14:dxf>
              <numFmt numFmtId="174" formatCode="[$€-2]\ #,##0.00"/>
            </x14:dxf>
          </x14:cfRule>
          <x14:cfRule type="expression" priority="268" id="{50D5EDCD-0174-4DA4-A4E0-330AD6810D5B}">
            <xm:f>'FX Card'!$F$1=8</xm:f>
            <x14:dxf>
              <numFmt numFmtId="173" formatCode="\k\r\ #,##0.00"/>
            </x14:dxf>
          </x14:cfRule>
          <x14:cfRule type="expression" priority="269" id="{88CCF378-53F4-4814-9442-9C52C99D8757}">
            <xm:f>'FX Card'!$F$1=7</xm:f>
            <x14:dxf>
              <numFmt numFmtId="172" formatCode="[$¥-804]#,##0.00"/>
            </x14:dxf>
          </x14:cfRule>
          <x14:cfRule type="expression" priority="270" id="{F6687E0B-B3E9-432F-B86A-FA652497B2E1}">
            <xm:f>'FX Card'!$F$1=6</xm:f>
            <x14:dxf>
              <numFmt numFmtId="171" formatCode="\F\r\ #,##0.00"/>
            </x14:dxf>
          </x14:cfRule>
          <x14:cfRule type="expression" priority="271" id="{073B4E45-8FF4-423B-92B4-DE27CD9CD2E3}">
            <xm:f>'FX Card'!$F$1=5</xm:f>
            <x14:dxf>
              <numFmt numFmtId="170" formatCode="\C\A\ &quot;$&quot;\ #,##0.00"/>
            </x14:dxf>
          </x14:cfRule>
          <x14:cfRule type="expression" priority="272" id="{B2915A91-22B4-4297-A742-AE85D18E3D31}">
            <xm:f>'FX Card'!$F$1=4</xm:f>
            <x14:dxf>
              <numFmt numFmtId="193" formatCode="\R\ &quot;$&quot;\ #,##0.00"/>
            </x14:dxf>
          </x14:cfRule>
          <x14:cfRule type="expression" priority="273" id="{D6792A4A-DD81-4DF7-A2FF-CB4B4F08A5DC}">
            <xm:f>'FX Card'!$F$1=3</xm:f>
            <x14:dxf>
              <numFmt numFmtId="169" formatCode="\A\U\ &quot;$&quot;\ #,##0.00"/>
            </x14:dxf>
          </x14:cfRule>
          <x14:cfRule type="expression" priority="274" id="{4CA40C48-28A1-48A3-BDB0-1E54A6970E96}">
            <xm:f>'FX Card'!$F$1=2</xm:f>
            <x14:dxf>
              <numFmt numFmtId="182" formatCode="\A\R\ &quot;$&quot;#,##0.00"/>
            </x14:dxf>
          </x14:cfRule>
          <x14:cfRule type="expression" priority="275" id="{4F7FB460-0AFA-4F4E-9306-6BC5E201AF69}">
            <xm:f>'FX Card'!$F$1=1</xm:f>
            <x14:dxf>
              <numFmt numFmtId="166" formatCode="&quot;$&quot;#,##0.00"/>
            </x14:dxf>
          </x14:cfRule>
          <xm:sqref>AR22:AR24</xm:sqref>
        </x14:conditionalFormatting>
        <x14:conditionalFormatting xmlns:xm="http://schemas.microsoft.com/office/excel/2006/main">
          <x14:cfRule type="expression" priority="226" id="{5E0AAF0A-7301-4AAA-96AA-912F1072D8C7}">
            <xm:f>'FX Card'!$F$1=25</xm:f>
            <x14:dxf>
              <numFmt numFmtId="183" formatCode="\R\ #,##0.00"/>
            </x14:dxf>
          </x14:cfRule>
          <x14:cfRule type="expression" priority="227" id="{3EB98BCB-EFB4-4529-88C5-07E63EBAABDA}">
            <xm:f>'FX Card'!$F$1=24</xm:f>
            <x14:dxf>
              <numFmt numFmtId="180" formatCode="\T\W\ &quot;$&quot;\ #,##0.00"/>
            </x14:dxf>
          </x14:cfRule>
          <x14:cfRule type="expression" priority="228" id="{A63B7DDF-703B-4CA4-9190-D5B90819E4B1}">
            <xm:f>'FX Card'!$F$1=23</xm:f>
            <x14:dxf>
              <numFmt numFmtId="199" formatCode="#,##0.00\ [$₺-41F]"/>
            </x14:dxf>
          </x14:cfRule>
          <x14:cfRule type="expression" priority="229" id="{29E25461-24B5-477C-BD21-262BC1D078E3}">
            <xm:f>'FX Card'!$F$1=22</xm:f>
            <x14:dxf>
              <numFmt numFmtId="173" formatCode="\k\r\ #,##0.00"/>
            </x14:dxf>
          </x14:cfRule>
          <x14:cfRule type="expression" priority="230" id="{338D115F-0310-4780-806A-D6D30EB5880D}">
            <xm:f>'FX Card'!$F$1=21</xm:f>
            <x14:dxf>
              <numFmt numFmtId="207" formatCode="[$ر.س.‏-401]\ #,##0.00_-"/>
            </x14:dxf>
          </x14:cfRule>
          <x14:cfRule type="expression" priority="231" id="{707A44B2-F128-4FCB-A530-192E34230FA8}">
            <xm:f>'FX Card'!$F$1=20</xm:f>
            <x14:dxf>
              <numFmt numFmtId="181" formatCode="\р\у\б\ #,##0.00"/>
            </x14:dxf>
          </x14:cfRule>
          <x14:cfRule type="expression" priority="232" id="{6B948E7D-B71C-4636-9DB6-C58023407B8C}">
            <xm:f>'FX Card'!$F$1=19</xm:f>
            <x14:dxf>
              <numFmt numFmtId="196" formatCode="\M\X\ &quot;$&quot;\ #,##0.00"/>
            </x14:dxf>
          </x14:cfRule>
          <x14:cfRule type="expression" priority="233" id="{D774565E-9F2E-4AC4-9938-01F1042A0AA2}">
            <xm:f>'FX Card'!$F$1=18</xm:f>
            <x14:dxf>
              <numFmt numFmtId="195" formatCode="[$RM-43E]#,##0.00"/>
            </x14:dxf>
          </x14:cfRule>
          <x14:cfRule type="expression" priority="234" id="{5A6FA91E-2A68-4A21-8853-C802C9E387A5}">
            <xm:f>'FX Card'!$F$1=17</xm:f>
            <x14:dxf>
              <numFmt numFmtId="198" formatCode="\N\Z\ &quot;$&quot;\ #,##0.00"/>
            </x14:dxf>
          </x14:cfRule>
          <x14:cfRule type="expression" priority="235" id="{2A5D098C-39BA-4761-84A1-2A5F03566005}">
            <xm:f>'FX Card'!$F$1=16</xm:f>
            <x14:dxf>
              <numFmt numFmtId="173" formatCode="\k\r\ #,##0.00"/>
            </x14:dxf>
          </x14:cfRule>
          <x14:cfRule type="expression" priority="236" id="{A581B9EE-EDEB-48F5-891B-6C41F6891EBC}">
            <xm:f>'FX Card'!$F$1=15</xm:f>
            <x14:dxf>
              <numFmt numFmtId="179" formatCode="[$₩-412]#,##0.00"/>
            </x14:dxf>
          </x14:cfRule>
          <x14:cfRule type="expression" priority="237" id="{06E35036-F39A-4247-BBE0-CCC82DEDB574}">
            <xm:f>'FX Card'!$F$1=14</xm:f>
            <x14:dxf>
              <numFmt numFmtId="178" formatCode="[$¥-411]#,##0.00"/>
            </x14:dxf>
          </x14:cfRule>
          <x14:cfRule type="expression" priority="238" id="{F7DC4582-6079-460E-BF6C-66A51EFBAE95}">
            <xm:f>'FX Card'!$F$1=12</xm:f>
            <x14:dxf>
              <numFmt numFmtId="176" formatCode="\R\p\ #,##0.00"/>
            </x14:dxf>
          </x14:cfRule>
          <x14:cfRule type="expression" priority="239" id="{6EDD0AEC-C058-482F-90F7-9DFE48CCD740}">
            <xm:f>'FX Card'!$F$1=13</xm:f>
            <x14:dxf>
              <numFmt numFmtId="206" formatCode="[$₹-445]\ #,##0.00"/>
            </x14:dxf>
          </x14:cfRule>
          <x14:cfRule type="expression" priority="240" id="{738E3CC9-A5F3-4E9E-A530-8477655ABDF6}">
            <xm:f>'FX Card'!$F$1=11</xm:f>
            <x14:dxf>
              <numFmt numFmtId="194" formatCode="\H\K\ &quot;$&quot;\ #,##0.00"/>
            </x14:dxf>
          </x14:cfRule>
          <x14:cfRule type="expression" priority="241" id="{3D73B866-EB48-4760-A7A4-7C07E58F0A79}">
            <xm:f>'FX Card'!$F$1=10</xm:f>
            <x14:dxf>
              <numFmt numFmtId="175" formatCode="[$£-809]#,##0.00"/>
            </x14:dxf>
          </x14:cfRule>
          <x14:cfRule type="expression" priority="242" id="{E185DC77-1220-488E-B8FA-B17B2910AE91}">
            <xm:f>'FX Card'!$F$1=9</xm:f>
            <x14:dxf>
              <numFmt numFmtId="174" formatCode="[$€-2]\ #,##0.00"/>
            </x14:dxf>
          </x14:cfRule>
          <x14:cfRule type="expression" priority="243" id="{87489A1F-0DE4-4695-A1FC-776687D5E8F4}">
            <xm:f>'FX Card'!$F$1=8</xm:f>
            <x14:dxf>
              <numFmt numFmtId="173" formatCode="\k\r\ #,##0.00"/>
            </x14:dxf>
          </x14:cfRule>
          <x14:cfRule type="expression" priority="244" id="{44B2C8A6-E83B-4B52-ADA2-1249D3BF7310}">
            <xm:f>'FX Card'!$F$1=7</xm:f>
            <x14:dxf>
              <numFmt numFmtId="172" formatCode="[$¥-804]#,##0.00"/>
            </x14:dxf>
          </x14:cfRule>
          <x14:cfRule type="expression" priority="245" id="{3F117066-689F-4187-AD67-F80DF1142366}">
            <xm:f>'FX Card'!$F$1=6</xm:f>
            <x14:dxf>
              <numFmt numFmtId="171" formatCode="\F\r\ #,##0.00"/>
            </x14:dxf>
          </x14:cfRule>
          <x14:cfRule type="expression" priority="246" id="{D8E38E75-FC32-422D-960B-51FAA1121F87}">
            <xm:f>'FX Card'!$F$1=5</xm:f>
            <x14:dxf>
              <numFmt numFmtId="170" formatCode="\C\A\ &quot;$&quot;\ #,##0.00"/>
            </x14:dxf>
          </x14:cfRule>
          <x14:cfRule type="expression" priority="247" id="{89C4415F-6BBC-45BD-BB1A-A4A69405150F}">
            <xm:f>'FX Card'!$F$1=4</xm:f>
            <x14:dxf>
              <numFmt numFmtId="193" formatCode="\R\ &quot;$&quot;\ #,##0.00"/>
            </x14:dxf>
          </x14:cfRule>
          <x14:cfRule type="expression" priority="248" id="{3B69F5E7-6CB0-44EB-8679-047F21DBF9A2}">
            <xm:f>'FX Card'!$F$1=3</xm:f>
            <x14:dxf>
              <numFmt numFmtId="169" formatCode="\A\U\ &quot;$&quot;\ #,##0.00"/>
            </x14:dxf>
          </x14:cfRule>
          <x14:cfRule type="expression" priority="249" id="{864A5B30-4C90-4DCE-8737-B3A44361AAF3}">
            <xm:f>'FX Card'!$F$1=2</xm:f>
            <x14:dxf>
              <numFmt numFmtId="182" formatCode="\A\R\ &quot;$&quot;#,##0.00"/>
            </x14:dxf>
          </x14:cfRule>
          <x14:cfRule type="expression" priority="250" id="{358BAC74-B3D9-4FA1-8631-BD631789E042}">
            <xm:f>'FX Card'!$F$1=1</xm:f>
            <x14:dxf>
              <numFmt numFmtId="166" formatCode="&quot;$&quot;#,##0.00"/>
            </x14:dxf>
          </x14:cfRule>
          <xm:sqref>AR26:AR27</xm:sqref>
        </x14:conditionalFormatting>
        <x14:conditionalFormatting xmlns:xm="http://schemas.microsoft.com/office/excel/2006/main">
          <x14:cfRule type="expression" priority="201" id="{8C2FA138-96C3-4513-AA71-5E3C3332A7C3}">
            <xm:f>'FX Card'!$F$1=25</xm:f>
            <x14:dxf>
              <numFmt numFmtId="183" formatCode="\R\ #,##0.00"/>
            </x14:dxf>
          </x14:cfRule>
          <x14:cfRule type="expression" priority="202" id="{1AF570D8-128E-480F-A645-473D3B1BC307}">
            <xm:f>'FX Card'!$F$1=24</xm:f>
            <x14:dxf>
              <numFmt numFmtId="180" formatCode="\T\W\ &quot;$&quot;\ #,##0.00"/>
            </x14:dxf>
          </x14:cfRule>
          <x14:cfRule type="expression" priority="203" id="{6E34145B-83F6-4859-A864-C5A2B22ACC0C}">
            <xm:f>'FX Card'!$F$1=23</xm:f>
            <x14:dxf>
              <numFmt numFmtId="199" formatCode="#,##0.00\ [$₺-41F]"/>
            </x14:dxf>
          </x14:cfRule>
          <x14:cfRule type="expression" priority="204" id="{0B3D676E-42CE-4931-8E47-94742B3459C4}">
            <xm:f>'FX Card'!$F$1=22</xm:f>
            <x14:dxf>
              <numFmt numFmtId="173" formatCode="\k\r\ #,##0.00"/>
            </x14:dxf>
          </x14:cfRule>
          <x14:cfRule type="expression" priority="205" id="{23184F36-78ED-438D-AAE4-0DA7BCC64828}">
            <xm:f>'FX Card'!$F$1=21</xm:f>
            <x14:dxf>
              <numFmt numFmtId="207" formatCode="[$ر.س.‏-401]\ #,##0.00_-"/>
            </x14:dxf>
          </x14:cfRule>
          <x14:cfRule type="expression" priority="206" id="{5D5BDBCA-BB7C-4BD4-B9DA-2667F4808B8D}">
            <xm:f>'FX Card'!$F$1=20</xm:f>
            <x14:dxf>
              <numFmt numFmtId="181" formatCode="\р\у\б\ #,##0.00"/>
            </x14:dxf>
          </x14:cfRule>
          <x14:cfRule type="expression" priority="207" id="{45C105B8-0AFD-4957-A0F2-C1E7FFB10A4E}">
            <xm:f>'FX Card'!$F$1=19</xm:f>
            <x14:dxf>
              <numFmt numFmtId="196" formatCode="\M\X\ &quot;$&quot;\ #,##0.00"/>
            </x14:dxf>
          </x14:cfRule>
          <x14:cfRule type="expression" priority="208" id="{FD14868E-52C2-4F34-8D67-0BEB0CBC436D}">
            <xm:f>'FX Card'!$F$1=18</xm:f>
            <x14:dxf>
              <numFmt numFmtId="195" formatCode="[$RM-43E]#,##0.00"/>
            </x14:dxf>
          </x14:cfRule>
          <x14:cfRule type="expression" priority="209" id="{3C6C7CD1-8495-4CA8-8424-2C153BD159FB}">
            <xm:f>'FX Card'!$F$1=17</xm:f>
            <x14:dxf>
              <numFmt numFmtId="198" formatCode="\N\Z\ &quot;$&quot;\ #,##0.00"/>
            </x14:dxf>
          </x14:cfRule>
          <x14:cfRule type="expression" priority="210" id="{26068536-EA6A-4F57-BBC9-17482F155DBA}">
            <xm:f>'FX Card'!$F$1=16</xm:f>
            <x14:dxf>
              <numFmt numFmtId="173" formatCode="\k\r\ #,##0.00"/>
            </x14:dxf>
          </x14:cfRule>
          <x14:cfRule type="expression" priority="211" id="{2C0CD016-FD8E-415B-8743-B9C2BD8E50EA}">
            <xm:f>'FX Card'!$F$1=15</xm:f>
            <x14:dxf>
              <numFmt numFmtId="179" formatCode="[$₩-412]#,##0.00"/>
            </x14:dxf>
          </x14:cfRule>
          <x14:cfRule type="expression" priority="212" id="{E86B99B3-C2AE-4372-A786-4D55A8512C2F}">
            <xm:f>'FX Card'!$F$1=14</xm:f>
            <x14:dxf>
              <numFmt numFmtId="178" formatCode="[$¥-411]#,##0.00"/>
            </x14:dxf>
          </x14:cfRule>
          <x14:cfRule type="expression" priority="213" id="{9EF9D922-77C3-4DF2-9903-B7CE6373E5D4}">
            <xm:f>'FX Card'!$F$1=12</xm:f>
            <x14:dxf>
              <numFmt numFmtId="176" formatCode="\R\p\ #,##0.00"/>
            </x14:dxf>
          </x14:cfRule>
          <x14:cfRule type="expression" priority="214" id="{41EBAC18-BE69-4151-BCC7-97A498370EEB}">
            <xm:f>'FX Card'!$F$1=13</xm:f>
            <x14:dxf>
              <numFmt numFmtId="206" formatCode="[$₹-445]\ #,##0.00"/>
            </x14:dxf>
          </x14:cfRule>
          <x14:cfRule type="expression" priority="215" id="{FC91581A-7CDD-4154-9EBC-F904F0E7774D}">
            <xm:f>'FX Card'!$F$1=11</xm:f>
            <x14:dxf>
              <numFmt numFmtId="194" formatCode="\H\K\ &quot;$&quot;\ #,##0.00"/>
            </x14:dxf>
          </x14:cfRule>
          <x14:cfRule type="expression" priority="216" id="{62DDAD44-EDCC-4833-BEB4-9F7CAD969EBF}">
            <xm:f>'FX Card'!$F$1=10</xm:f>
            <x14:dxf>
              <numFmt numFmtId="175" formatCode="[$£-809]#,##0.00"/>
            </x14:dxf>
          </x14:cfRule>
          <x14:cfRule type="expression" priority="217" id="{C07AEE16-8C9E-414C-A18F-2B55D5A6AD67}">
            <xm:f>'FX Card'!$F$1=9</xm:f>
            <x14:dxf>
              <numFmt numFmtId="174" formatCode="[$€-2]\ #,##0.00"/>
            </x14:dxf>
          </x14:cfRule>
          <x14:cfRule type="expression" priority="218" id="{C47317B0-1CCE-4EE3-8202-295608009DA3}">
            <xm:f>'FX Card'!$F$1=8</xm:f>
            <x14:dxf>
              <numFmt numFmtId="173" formatCode="\k\r\ #,##0.00"/>
            </x14:dxf>
          </x14:cfRule>
          <x14:cfRule type="expression" priority="219" id="{A98AA935-7F01-4EC7-94A9-996DA047DAAC}">
            <xm:f>'FX Card'!$F$1=7</xm:f>
            <x14:dxf>
              <numFmt numFmtId="172" formatCode="[$¥-804]#,##0.00"/>
            </x14:dxf>
          </x14:cfRule>
          <x14:cfRule type="expression" priority="220" id="{873C1AE9-0527-4508-8494-EA41D7D2CC8C}">
            <xm:f>'FX Card'!$F$1=6</xm:f>
            <x14:dxf>
              <numFmt numFmtId="171" formatCode="\F\r\ #,##0.00"/>
            </x14:dxf>
          </x14:cfRule>
          <x14:cfRule type="expression" priority="221" id="{AE8C8811-E339-4F7B-8665-5939991D07AB}">
            <xm:f>'FX Card'!$F$1=5</xm:f>
            <x14:dxf>
              <numFmt numFmtId="170" formatCode="\C\A\ &quot;$&quot;\ #,##0.00"/>
            </x14:dxf>
          </x14:cfRule>
          <x14:cfRule type="expression" priority="222" id="{6015B47A-09CC-4842-AC1A-9866CEBABCAC}">
            <xm:f>'FX Card'!$F$1=4</xm:f>
            <x14:dxf>
              <numFmt numFmtId="193" formatCode="\R\ &quot;$&quot;\ #,##0.00"/>
            </x14:dxf>
          </x14:cfRule>
          <x14:cfRule type="expression" priority="223" id="{B2603D67-5060-45D8-8472-1C46CDAE3E83}">
            <xm:f>'FX Card'!$F$1=3</xm:f>
            <x14:dxf>
              <numFmt numFmtId="169" formatCode="\A\U\ &quot;$&quot;\ #,##0.00"/>
            </x14:dxf>
          </x14:cfRule>
          <x14:cfRule type="expression" priority="224" id="{26AC98FF-A767-4624-9382-0BA8D6647E75}">
            <xm:f>'FX Card'!$F$1=2</xm:f>
            <x14:dxf>
              <numFmt numFmtId="182" formatCode="\A\R\ &quot;$&quot;#,##0.00"/>
            </x14:dxf>
          </x14:cfRule>
          <x14:cfRule type="expression" priority="225" id="{E1ADAAED-7723-4C5F-A3A9-7BB874A43E13}">
            <xm:f>'FX Card'!$F$1=1</xm:f>
            <x14:dxf>
              <numFmt numFmtId="166" formatCode="&quot;$&quot;#,##0.00"/>
            </x14:dxf>
          </x14:cfRule>
          <xm:sqref>Y24:AD24</xm:sqref>
        </x14:conditionalFormatting>
        <x14:conditionalFormatting xmlns:xm="http://schemas.microsoft.com/office/excel/2006/main">
          <x14:cfRule type="expression" priority="176" id="{70B0AC96-B969-4398-A578-433F4871BF45}">
            <xm:f>'FX Card'!$F$1=25</xm:f>
            <x14:dxf>
              <numFmt numFmtId="183" formatCode="\R\ #,##0.00"/>
            </x14:dxf>
          </x14:cfRule>
          <x14:cfRule type="expression" priority="177" id="{8F271985-DC35-466E-9584-5486E01BA588}">
            <xm:f>'FX Card'!$F$1=24</xm:f>
            <x14:dxf>
              <numFmt numFmtId="180" formatCode="\T\W\ &quot;$&quot;\ #,##0.00"/>
            </x14:dxf>
          </x14:cfRule>
          <x14:cfRule type="expression" priority="178" id="{67C1F94A-9C46-4D5A-9569-C9262F95C322}">
            <xm:f>'FX Card'!$F$1=23</xm:f>
            <x14:dxf>
              <numFmt numFmtId="199" formatCode="#,##0.00\ [$₺-41F]"/>
            </x14:dxf>
          </x14:cfRule>
          <x14:cfRule type="expression" priority="179" id="{744246F8-81A5-40A9-B9A9-38BE08768C6B}">
            <xm:f>'FX Card'!$F$1=22</xm:f>
            <x14:dxf>
              <numFmt numFmtId="173" formatCode="\k\r\ #,##0.00"/>
            </x14:dxf>
          </x14:cfRule>
          <x14:cfRule type="expression" priority="180" id="{0467B630-449B-4033-ADCC-92C0790C765A}">
            <xm:f>'FX Card'!$F$1=21</xm:f>
            <x14:dxf>
              <numFmt numFmtId="207" formatCode="[$ر.س.‏-401]\ #,##0.00_-"/>
            </x14:dxf>
          </x14:cfRule>
          <x14:cfRule type="expression" priority="181" id="{48EFB9BD-1E04-4A42-B74C-2267FE9F0650}">
            <xm:f>'FX Card'!$F$1=20</xm:f>
            <x14:dxf>
              <numFmt numFmtId="181" formatCode="\р\у\б\ #,##0.00"/>
            </x14:dxf>
          </x14:cfRule>
          <x14:cfRule type="expression" priority="182" id="{C9BBBDEC-A65C-4686-AC94-367E107A0FB3}">
            <xm:f>'FX Card'!$F$1=19</xm:f>
            <x14:dxf>
              <numFmt numFmtId="196" formatCode="\M\X\ &quot;$&quot;\ #,##0.00"/>
            </x14:dxf>
          </x14:cfRule>
          <x14:cfRule type="expression" priority="183" id="{5707769C-821B-4A14-A5D9-402999C0A900}">
            <xm:f>'FX Card'!$F$1=18</xm:f>
            <x14:dxf>
              <numFmt numFmtId="195" formatCode="[$RM-43E]#,##0.00"/>
            </x14:dxf>
          </x14:cfRule>
          <x14:cfRule type="expression" priority="184" id="{4CDDA7D5-BBDF-4789-AF6E-9D08FA56BF90}">
            <xm:f>'FX Card'!$F$1=17</xm:f>
            <x14:dxf>
              <numFmt numFmtId="198" formatCode="\N\Z\ &quot;$&quot;\ #,##0.00"/>
            </x14:dxf>
          </x14:cfRule>
          <x14:cfRule type="expression" priority="185" id="{655CD955-5CE6-481B-BA26-24529F8C0017}">
            <xm:f>'FX Card'!$F$1=16</xm:f>
            <x14:dxf>
              <numFmt numFmtId="173" formatCode="\k\r\ #,##0.00"/>
            </x14:dxf>
          </x14:cfRule>
          <x14:cfRule type="expression" priority="186" id="{50C0732D-B1B0-4125-BFF8-63C26692B50D}">
            <xm:f>'FX Card'!$F$1=15</xm:f>
            <x14:dxf>
              <numFmt numFmtId="179" formatCode="[$₩-412]#,##0.00"/>
            </x14:dxf>
          </x14:cfRule>
          <x14:cfRule type="expression" priority="187" id="{BB400D7C-8232-4ABE-A0A1-EFCE317384D0}">
            <xm:f>'FX Card'!$F$1=14</xm:f>
            <x14:dxf>
              <numFmt numFmtId="178" formatCode="[$¥-411]#,##0.00"/>
            </x14:dxf>
          </x14:cfRule>
          <x14:cfRule type="expression" priority="188" id="{DA6E0DFB-80CB-4C1A-A6BB-0CE1E33368C0}">
            <xm:f>'FX Card'!$F$1=12</xm:f>
            <x14:dxf>
              <numFmt numFmtId="176" formatCode="\R\p\ #,##0.00"/>
            </x14:dxf>
          </x14:cfRule>
          <x14:cfRule type="expression" priority="189" id="{7402FEB3-56A6-481E-B4D7-57B895885B60}">
            <xm:f>'FX Card'!$F$1=13</xm:f>
            <x14:dxf>
              <numFmt numFmtId="206" formatCode="[$₹-445]\ #,##0.00"/>
            </x14:dxf>
          </x14:cfRule>
          <x14:cfRule type="expression" priority="190" id="{76371882-9673-4338-ABFF-E67D76749214}">
            <xm:f>'FX Card'!$F$1=11</xm:f>
            <x14:dxf>
              <numFmt numFmtId="194" formatCode="\H\K\ &quot;$&quot;\ #,##0.00"/>
            </x14:dxf>
          </x14:cfRule>
          <x14:cfRule type="expression" priority="191" id="{2568DA4B-C52A-4E30-8423-88AC27DA5B00}">
            <xm:f>'FX Card'!$F$1=10</xm:f>
            <x14:dxf>
              <numFmt numFmtId="175" formatCode="[$£-809]#,##0.00"/>
            </x14:dxf>
          </x14:cfRule>
          <x14:cfRule type="expression" priority="192" id="{66990123-D56E-4591-81C1-9073D10E5226}">
            <xm:f>'FX Card'!$F$1=9</xm:f>
            <x14:dxf>
              <numFmt numFmtId="174" formatCode="[$€-2]\ #,##0.00"/>
            </x14:dxf>
          </x14:cfRule>
          <x14:cfRule type="expression" priority="193" id="{3B1C4659-3506-43F5-A117-40CD50C38D31}">
            <xm:f>'FX Card'!$F$1=8</xm:f>
            <x14:dxf>
              <numFmt numFmtId="173" formatCode="\k\r\ #,##0.00"/>
            </x14:dxf>
          </x14:cfRule>
          <x14:cfRule type="expression" priority="194" id="{A1AD0569-3D48-4650-B88B-B163C1E0F40C}">
            <xm:f>'FX Card'!$F$1=7</xm:f>
            <x14:dxf>
              <numFmt numFmtId="172" formatCode="[$¥-804]#,##0.00"/>
            </x14:dxf>
          </x14:cfRule>
          <x14:cfRule type="expression" priority="195" id="{2BB31B1C-295C-488C-995A-6EFBF5F5DBE7}">
            <xm:f>'FX Card'!$F$1=6</xm:f>
            <x14:dxf>
              <numFmt numFmtId="171" formatCode="\F\r\ #,##0.00"/>
            </x14:dxf>
          </x14:cfRule>
          <x14:cfRule type="expression" priority="196" id="{022F8BEB-B701-40CC-A8CD-4D2BCF126452}">
            <xm:f>'FX Card'!$F$1=5</xm:f>
            <x14:dxf>
              <numFmt numFmtId="170" formatCode="\C\A\ &quot;$&quot;\ #,##0.00"/>
            </x14:dxf>
          </x14:cfRule>
          <x14:cfRule type="expression" priority="197" id="{B09F010D-6114-463A-9FFE-B8508E5D974E}">
            <xm:f>'FX Card'!$F$1=4</xm:f>
            <x14:dxf>
              <numFmt numFmtId="193" formatCode="\R\ &quot;$&quot;\ #,##0.00"/>
            </x14:dxf>
          </x14:cfRule>
          <x14:cfRule type="expression" priority="198" id="{DD9DE7E5-CAFD-430B-A741-AE010A60D5A1}">
            <xm:f>'FX Card'!$F$1=3</xm:f>
            <x14:dxf>
              <numFmt numFmtId="169" formatCode="\A\U\ &quot;$&quot;\ #,##0.00"/>
            </x14:dxf>
          </x14:cfRule>
          <x14:cfRule type="expression" priority="199" id="{ADEBE80D-ADDB-4D9C-B159-09B11DD632BE}">
            <xm:f>'FX Card'!$F$1=2</xm:f>
            <x14:dxf>
              <numFmt numFmtId="182" formatCode="\A\R\ &quot;$&quot;#,##0.00"/>
            </x14:dxf>
          </x14:cfRule>
          <x14:cfRule type="expression" priority="200" id="{4BA9B677-7436-4CA4-895D-7C723E357A7D}">
            <xm:f>'FX Card'!$F$1=1</xm:f>
            <x14:dxf>
              <numFmt numFmtId="166" formatCode="&quot;$&quot;#,##0.00"/>
            </x14:dxf>
          </x14:cfRule>
          <xm:sqref>AY24:BB24</xm:sqref>
        </x14:conditionalFormatting>
        <x14:conditionalFormatting xmlns:xm="http://schemas.microsoft.com/office/excel/2006/main">
          <x14:cfRule type="expression" priority="151" id="{405481C5-8EFB-4DAB-B8DA-3D0773851FA4}">
            <xm:f>'FX Card'!$F$1=25</xm:f>
            <x14:dxf>
              <numFmt numFmtId="183" formatCode="\R\ #,##0.00"/>
            </x14:dxf>
          </x14:cfRule>
          <x14:cfRule type="expression" priority="152" id="{731AE320-0AE4-42C0-8671-A7881822EB44}">
            <xm:f>'FX Card'!$F$1=24</xm:f>
            <x14:dxf>
              <numFmt numFmtId="180" formatCode="\T\W\ &quot;$&quot;\ #,##0.00"/>
            </x14:dxf>
          </x14:cfRule>
          <x14:cfRule type="expression" priority="153" id="{9F94760B-9705-490D-A49A-0C1A759E00B0}">
            <xm:f>'FX Card'!$F$1=23</xm:f>
            <x14:dxf>
              <numFmt numFmtId="199" formatCode="#,##0.00\ [$₺-41F]"/>
            </x14:dxf>
          </x14:cfRule>
          <x14:cfRule type="expression" priority="154" id="{C5434F37-B49A-4CC7-B3DA-F9B44BF50085}">
            <xm:f>'FX Card'!$F$1=22</xm:f>
            <x14:dxf>
              <numFmt numFmtId="173" formatCode="\k\r\ #,##0.00"/>
            </x14:dxf>
          </x14:cfRule>
          <x14:cfRule type="expression" priority="155" id="{671D2AC6-FB5C-4DBD-84F2-62AC2AEE368F}">
            <xm:f>'FX Card'!$F$1=21</xm:f>
            <x14:dxf>
              <numFmt numFmtId="207" formatCode="[$ر.س.‏-401]\ #,##0.00_-"/>
            </x14:dxf>
          </x14:cfRule>
          <x14:cfRule type="expression" priority="156" id="{B4D9978F-8249-4B80-9124-DB5A65331391}">
            <xm:f>'FX Card'!$F$1=20</xm:f>
            <x14:dxf>
              <numFmt numFmtId="181" formatCode="\р\у\б\ #,##0.00"/>
            </x14:dxf>
          </x14:cfRule>
          <x14:cfRule type="expression" priority="157" id="{60575E5D-84C3-493C-9645-63871CE0682F}">
            <xm:f>'FX Card'!$F$1=19</xm:f>
            <x14:dxf>
              <numFmt numFmtId="196" formatCode="\M\X\ &quot;$&quot;\ #,##0.00"/>
            </x14:dxf>
          </x14:cfRule>
          <x14:cfRule type="expression" priority="158" id="{82FA0492-447D-42CA-8DA2-A63501E133B3}">
            <xm:f>'FX Card'!$F$1=18</xm:f>
            <x14:dxf>
              <numFmt numFmtId="195" formatCode="[$RM-43E]#,##0.00"/>
            </x14:dxf>
          </x14:cfRule>
          <x14:cfRule type="expression" priority="159" id="{E3EFD8A1-B0CC-47A4-8D84-43752C353CF8}">
            <xm:f>'FX Card'!$F$1=17</xm:f>
            <x14:dxf>
              <numFmt numFmtId="198" formatCode="\N\Z\ &quot;$&quot;\ #,##0.00"/>
            </x14:dxf>
          </x14:cfRule>
          <x14:cfRule type="expression" priority="160" id="{A4150CD7-8DEC-436B-80C2-DF99E52C7A5C}">
            <xm:f>'FX Card'!$F$1=16</xm:f>
            <x14:dxf>
              <numFmt numFmtId="173" formatCode="\k\r\ #,##0.00"/>
            </x14:dxf>
          </x14:cfRule>
          <x14:cfRule type="expression" priority="161" id="{9E236AE2-5C78-4B51-B308-7844CB9E17D9}">
            <xm:f>'FX Card'!$F$1=15</xm:f>
            <x14:dxf>
              <numFmt numFmtId="179" formatCode="[$₩-412]#,##0.00"/>
            </x14:dxf>
          </x14:cfRule>
          <x14:cfRule type="expression" priority="162" id="{64CE5877-0982-4E65-8485-0CF3C17A094D}">
            <xm:f>'FX Card'!$F$1=14</xm:f>
            <x14:dxf>
              <numFmt numFmtId="178" formatCode="[$¥-411]#,##0.00"/>
            </x14:dxf>
          </x14:cfRule>
          <x14:cfRule type="expression" priority="163" id="{CDE38FBD-E829-450E-BA42-0E804491C8E2}">
            <xm:f>'FX Card'!$F$1=12</xm:f>
            <x14:dxf>
              <numFmt numFmtId="176" formatCode="\R\p\ #,##0.00"/>
            </x14:dxf>
          </x14:cfRule>
          <x14:cfRule type="expression" priority="164" id="{E3211F9F-A21C-4310-B5E7-FDFB4042990A}">
            <xm:f>'FX Card'!$F$1=13</xm:f>
            <x14:dxf>
              <numFmt numFmtId="206" formatCode="[$₹-445]\ #,##0.00"/>
            </x14:dxf>
          </x14:cfRule>
          <x14:cfRule type="expression" priority="165" id="{BD03C947-2878-4C5E-BAF7-517608122A6A}">
            <xm:f>'FX Card'!$F$1=11</xm:f>
            <x14:dxf>
              <numFmt numFmtId="194" formatCode="\H\K\ &quot;$&quot;\ #,##0.00"/>
            </x14:dxf>
          </x14:cfRule>
          <x14:cfRule type="expression" priority="166" id="{8A221323-CB3F-4194-A987-0E0F0A1C98E9}">
            <xm:f>'FX Card'!$F$1=10</xm:f>
            <x14:dxf>
              <numFmt numFmtId="175" formatCode="[$£-809]#,##0.00"/>
            </x14:dxf>
          </x14:cfRule>
          <x14:cfRule type="expression" priority="167" id="{6F627960-E2ED-4530-9627-C8A949662651}">
            <xm:f>'FX Card'!$F$1=9</xm:f>
            <x14:dxf>
              <numFmt numFmtId="174" formatCode="[$€-2]\ #,##0.00"/>
            </x14:dxf>
          </x14:cfRule>
          <x14:cfRule type="expression" priority="168" id="{32047901-5CB4-4240-889D-593A94D02311}">
            <xm:f>'FX Card'!$F$1=8</xm:f>
            <x14:dxf>
              <numFmt numFmtId="173" formatCode="\k\r\ #,##0.00"/>
            </x14:dxf>
          </x14:cfRule>
          <x14:cfRule type="expression" priority="169" id="{858014D2-C0CD-44DB-BEAF-F3E7E6107682}">
            <xm:f>'FX Card'!$F$1=7</xm:f>
            <x14:dxf>
              <numFmt numFmtId="172" formatCode="[$¥-804]#,##0.00"/>
            </x14:dxf>
          </x14:cfRule>
          <x14:cfRule type="expression" priority="170" id="{24B4E2D6-3490-49FD-8F25-CD18C30AE8D8}">
            <xm:f>'FX Card'!$F$1=6</xm:f>
            <x14:dxf>
              <numFmt numFmtId="171" formatCode="\F\r\ #,##0.00"/>
            </x14:dxf>
          </x14:cfRule>
          <x14:cfRule type="expression" priority="171" id="{7BF9F629-FD25-4DBF-A587-3B4E476D2204}">
            <xm:f>'FX Card'!$F$1=5</xm:f>
            <x14:dxf>
              <numFmt numFmtId="170" formatCode="\C\A\ &quot;$&quot;\ #,##0.00"/>
            </x14:dxf>
          </x14:cfRule>
          <x14:cfRule type="expression" priority="172" id="{60BBBDC8-46A1-467B-BD34-D559E2DCA5DC}">
            <xm:f>'FX Card'!$F$1=4</xm:f>
            <x14:dxf>
              <numFmt numFmtId="193" formatCode="\R\ &quot;$&quot;\ #,##0.00"/>
            </x14:dxf>
          </x14:cfRule>
          <x14:cfRule type="expression" priority="173" id="{62DB87A8-3BA1-4993-9F86-3571D3DF4AC6}">
            <xm:f>'FX Card'!$F$1=3</xm:f>
            <x14:dxf>
              <numFmt numFmtId="169" formatCode="\A\U\ &quot;$&quot;\ #,##0.00"/>
            </x14:dxf>
          </x14:cfRule>
          <x14:cfRule type="expression" priority="174" id="{9C972B06-B446-4284-8FDA-EB46A6578444}">
            <xm:f>'FX Card'!$F$1=2</xm:f>
            <x14:dxf>
              <numFmt numFmtId="182" formatCode="\A\R\ &quot;$&quot;#,##0.00"/>
            </x14:dxf>
          </x14:cfRule>
          <x14:cfRule type="expression" priority="175" id="{977D8600-6A21-44B5-AF4A-FC230616A284}">
            <xm:f>'FX Card'!$F$1=1</xm:f>
            <x14:dxf>
              <numFmt numFmtId="166" formatCode="&quot;$&quot;#,##0.00"/>
            </x14:dxf>
          </x14:cfRule>
          <xm:sqref>AZ23:BC23</xm:sqref>
        </x14:conditionalFormatting>
        <x14:conditionalFormatting xmlns:xm="http://schemas.microsoft.com/office/excel/2006/main">
          <x14:cfRule type="expression" priority="126" id="{B9707500-4AC8-4309-8B62-22A5550BFA5E}">
            <xm:f>'FX Card'!$F$1=25</xm:f>
            <x14:dxf>
              <numFmt numFmtId="183" formatCode="\R\ #,##0.00"/>
            </x14:dxf>
          </x14:cfRule>
          <x14:cfRule type="expression" priority="127" id="{D6B6DBC5-8937-48B6-8099-CBAA9F8FB30B}">
            <xm:f>'FX Card'!$F$1=24</xm:f>
            <x14:dxf>
              <numFmt numFmtId="180" formatCode="\T\W\ &quot;$&quot;\ #,##0.00"/>
            </x14:dxf>
          </x14:cfRule>
          <x14:cfRule type="expression" priority="128" id="{3C8CD2D3-C89B-4542-8476-85E00DD30D2D}">
            <xm:f>'FX Card'!$F$1=23</xm:f>
            <x14:dxf>
              <numFmt numFmtId="199" formatCode="#,##0.00\ [$₺-41F]"/>
            </x14:dxf>
          </x14:cfRule>
          <x14:cfRule type="expression" priority="129" id="{EC5F0AC7-37C7-4BFB-818A-BA09510D0807}">
            <xm:f>'FX Card'!$F$1=22</xm:f>
            <x14:dxf>
              <numFmt numFmtId="173" formatCode="\k\r\ #,##0.00"/>
            </x14:dxf>
          </x14:cfRule>
          <x14:cfRule type="expression" priority="130" id="{205889FC-8CCD-4D34-AC71-503DABDB3D6F}">
            <xm:f>'FX Card'!$F$1=21</xm:f>
            <x14:dxf>
              <numFmt numFmtId="207" formatCode="[$ر.س.‏-401]\ #,##0.00_-"/>
            </x14:dxf>
          </x14:cfRule>
          <x14:cfRule type="expression" priority="131" id="{E48ABCD5-0131-4878-9E3A-190706022623}">
            <xm:f>'FX Card'!$F$1=20</xm:f>
            <x14:dxf>
              <numFmt numFmtId="181" formatCode="\р\у\б\ #,##0.00"/>
            </x14:dxf>
          </x14:cfRule>
          <x14:cfRule type="expression" priority="132" id="{8AEC1716-8F70-4D7A-9CEF-C577B6C589D3}">
            <xm:f>'FX Card'!$F$1=19</xm:f>
            <x14:dxf>
              <numFmt numFmtId="196" formatCode="\M\X\ &quot;$&quot;\ #,##0.00"/>
            </x14:dxf>
          </x14:cfRule>
          <x14:cfRule type="expression" priority="133" id="{AD68BDAD-CA2C-4FDF-8EE9-9943852A2B75}">
            <xm:f>'FX Card'!$F$1=18</xm:f>
            <x14:dxf>
              <numFmt numFmtId="195" formatCode="[$RM-43E]#,##0.00"/>
            </x14:dxf>
          </x14:cfRule>
          <x14:cfRule type="expression" priority="134" id="{3D6EE37B-C71E-45AD-8958-0740E752F9A8}">
            <xm:f>'FX Card'!$F$1=17</xm:f>
            <x14:dxf>
              <numFmt numFmtId="198" formatCode="\N\Z\ &quot;$&quot;\ #,##0.00"/>
            </x14:dxf>
          </x14:cfRule>
          <x14:cfRule type="expression" priority="135" id="{F9CA5CCF-43E1-4B44-8C0E-C66C320CF166}">
            <xm:f>'FX Card'!$F$1=16</xm:f>
            <x14:dxf>
              <numFmt numFmtId="173" formatCode="\k\r\ #,##0.00"/>
            </x14:dxf>
          </x14:cfRule>
          <x14:cfRule type="expression" priority="136" id="{6542211C-6BB5-40D4-B020-12B5FCD09D8C}">
            <xm:f>'FX Card'!$F$1=15</xm:f>
            <x14:dxf>
              <numFmt numFmtId="179" formatCode="[$₩-412]#,##0.00"/>
            </x14:dxf>
          </x14:cfRule>
          <x14:cfRule type="expression" priority="137" id="{8FC20970-9238-4A8E-9F59-D3CC9EBBA03E}">
            <xm:f>'FX Card'!$F$1=14</xm:f>
            <x14:dxf>
              <numFmt numFmtId="178" formatCode="[$¥-411]#,##0.00"/>
            </x14:dxf>
          </x14:cfRule>
          <x14:cfRule type="expression" priority="138" id="{6EECAA78-AE00-4565-A3AF-F68135F1353F}">
            <xm:f>'FX Card'!$F$1=12</xm:f>
            <x14:dxf>
              <numFmt numFmtId="176" formatCode="\R\p\ #,##0.00"/>
            </x14:dxf>
          </x14:cfRule>
          <x14:cfRule type="expression" priority="139" id="{34872BF1-CCEA-4EB8-93EB-289987831139}">
            <xm:f>'FX Card'!$F$1=13</xm:f>
            <x14:dxf>
              <numFmt numFmtId="206" formatCode="[$₹-445]\ #,##0.00"/>
            </x14:dxf>
          </x14:cfRule>
          <x14:cfRule type="expression" priority="140" id="{DBD75883-4F0E-41EC-8A04-F0DA2A692521}">
            <xm:f>'FX Card'!$F$1=11</xm:f>
            <x14:dxf>
              <numFmt numFmtId="194" formatCode="\H\K\ &quot;$&quot;\ #,##0.00"/>
            </x14:dxf>
          </x14:cfRule>
          <x14:cfRule type="expression" priority="141" id="{F5A6D0AE-939B-449D-921E-E7C3935A1E77}">
            <xm:f>'FX Card'!$F$1=10</xm:f>
            <x14:dxf>
              <numFmt numFmtId="175" formatCode="[$£-809]#,##0.00"/>
            </x14:dxf>
          </x14:cfRule>
          <x14:cfRule type="expression" priority="142" id="{9A72C1CC-5E89-49AE-B1BE-95C6FE533A05}">
            <xm:f>'FX Card'!$F$1=9</xm:f>
            <x14:dxf>
              <numFmt numFmtId="174" formatCode="[$€-2]\ #,##0.00"/>
            </x14:dxf>
          </x14:cfRule>
          <x14:cfRule type="expression" priority="143" id="{948146F5-D623-4F45-8954-F910C733EE4B}">
            <xm:f>'FX Card'!$F$1=8</xm:f>
            <x14:dxf>
              <numFmt numFmtId="173" formatCode="\k\r\ #,##0.00"/>
            </x14:dxf>
          </x14:cfRule>
          <x14:cfRule type="expression" priority="144" id="{FA8E7829-89F5-4FB8-ACDE-3A09DF02614A}">
            <xm:f>'FX Card'!$F$1=7</xm:f>
            <x14:dxf>
              <numFmt numFmtId="172" formatCode="[$¥-804]#,##0.00"/>
            </x14:dxf>
          </x14:cfRule>
          <x14:cfRule type="expression" priority="145" id="{F43A6150-F524-4CCD-96F0-4E5D2257CF6D}">
            <xm:f>'FX Card'!$F$1=6</xm:f>
            <x14:dxf>
              <numFmt numFmtId="171" formatCode="\F\r\ #,##0.00"/>
            </x14:dxf>
          </x14:cfRule>
          <x14:cfRule type="expression" priority="146" id="{43D7579D-1943-472C-BEB0-40235675212D}">
            <xm:f>'FX Card'!$F$1=5</xm:f>
            <x14:dxf>
              <numFmt numFmtId="170" formatCode="\C\A\ &quot;$&quot;\ #,##0.00"/>
            </x14:dxf>
          </x14:cfRule>
          <x14:cfRule type="expression" priority="147" id="{28E946B8-2BCD-4BCA-9459-85D7FB30C4D4}">
            <xm:f>'FX Card'!$F$1=4</xm:f>
            <x14:dxf>
              <numFmt numFmtId="193" formatCode="\R\ &quot;$&quot;\ #,##0.00"/>
            </x14:dxf>
          </x14:cfRule>
          <x14:cfRule type="expression" priority="148" id="{84B7E60B-1D25-4615-9DD8-C2DE1BD14920}">
            <xm:f>'FX Card'!$F$1=3</xm:f>
            <x14:dxf>
              <numFmt numFmtId="169" formatCode="\A\U\ &quot;$&quot;\ #,##0.00"/>
            </x14:dxf>
          </x14:cfRule>
          <x14:cfRule type="expression" priority="149" id="{E0716D60-7E4B-4A9E-951B-01590D4C6557}">
            <xm:f>'FX Card'!$F$1=2</xm:f>
            <x14:dxf>
              <numFmt numFmtId="182" formatCode="\A\R\ &quot;$&quot;#,##0.00"/>
            </x14:dxf>
          </x14:cfRule>
          <x14:cfRule type="expression" priority="150" id="{9EE80E37-9A89-4CA9-905F-BE4E67B976D0}">
            <xm:f>'FX Card'!$F$1=1</xm:f>
            <x14:dxf>
              <numFmt numFmtId="166" formatCode="&quot;$&quot;#,##0.00"/>
            </x14:dxf>
          </x14:cfRule>
          <xm:sqref>AY23</xm:sqref>
        </x14:conditionalFormatting>
        <x14:conditionalFormatting xmlns:xm="http://schemas.microsoft.com/office/excel/2006/main">
          <x14:cfRule type="expression" priority="101" id="{4E3ABA7F-3C66-4A7E-B8BC-7BDEAF808D06}">
            <xm:f>'FX Card'!$F$1=25</xm:f>
            <x14:dxf>
              <numFmt numFmtId="183" formatCode="\R\ #,##0.00"/>
            </x14:dxf>
          </x14:cfRule>
          <x14:cfRule type="expression" priority="102" id="{A2C07EE7-2242-4E6D-BB08-EE68D442B7A8}">
            <xm:f>'FX Card'!$F$1=24</xm:f>
            <x14:dxf>
              <numFmt numFmtId="180" formatCode="\T\W\ &quot;$&quot;\ #,##0.00"/>
            </x14:dxf>
          </x14:cfRule>
          <x14:cfRule type="expression" priority="103" id="{98303E2E-EFE5-419E-9729-D37A3CC2FF74}">
            <xm:f>'FX Card'!$F$1=23</xm:f>
            <x14:dxf>
              <numFmt numFmtId="199" formatCode="#,##0.00\ [$₺-41F]"/>
            </x14:dxf>
          </x14:cfRule>
          <x14:cfRule type="expression" priority="104" id="{FBA05EA7-D1CD-4BB4-890A-1D6F4ECE946A}">
            <xm:f>'FX Card'!$F$1=22</xm:f>
            <x14:dxf>
              <numFmt numFmtId="173" formatCode="\k\r\ #,##0.00"/>
            </x14:dxf>
          </x14:cfRule>
          <x14:cfRule type="expression" priority="105" id="{D1032DAB-8F11-4785-8819-08760DE11EAA}">
            <xm:f>'FX Card'!$F$1=21</xm:f>
            <x14:dxf>
              <numFmt numFmtId="207" formatCode="[$ر.س.‏-401]\ #,##0.00_-"/>
            </x14:dxf>
          </x14:cfRule>
          <x14:cfRule type="expression" priority="106" id="{AF2542CD-EF0C-4463-89EA-12EC73FF248E}">
            <xm:f>'FX Card'!$F$1=20</xm:f>
            <x14:dxf>
              <numFmt numFmtId="181" formatCode="\р\у\б\ #,##0.00"/>
            </x14:dxf>
          </x14:cfRule>
          <x14:cfRule type="expression" priority="107" id="{CA48B6D7-1F01-4748-9AB3-F1F5C4F96191}">
            <xm:f>'FX Card'!$F$1=19</xm:f>
            <x14:dxf>
              <numFmt numFmtId="196" formatCode="\M\X\ &quot;$&quot;\ #,##0.00"/>
            </x14:dxf>
          </x14:cfRule>
          <x14:cfRule type="expression" priority="108" id="{552F00F5-B08C-44DD-B2FB-A7C940E10120}">
            <xm:f>'FX Card'!$F$1=18</xm:f>
            <x14:dxf>
              <numFmt numFmtId="195" formatCode="[$RM-43E]#,##0.00"/>
            </x14:dxf>
          </x14:cfRule>
          <x14:cfRule type="expression" priority="109" id="{917F44D1-D26D-4BFB-A9EE-BE8D86414C62}">
            <xm:f>'FX Card'!$F$1=17</xm:f>
            <x14:dxf>
              <numFmt numFmtId="198" formatCode="\N\Z\ &quot;$&quot;\ #,##0.00"/>
            </x14:dxf>
          </x14:cfRule>
          <x14:cfRule type="expression" priority="110" id="{9DEB3015-4677-49CA-8435-9644D2BD38B9}">
            <xm:f>'FX Card'!$F$1=16</xm:f>
            <x14:dxf>
              <numFmt numFmtId="173" formatCode="\k\r\ #,##0.00"/>
            </x14:dxf>
          </x14:cfRule>
          <x14:cfRule type="expression" priority="111" id="{CBB6DAA5-B727-44C9-B15E-1A50FFEA24F6}">
            <xm:f>'FX Card'!$F$1=15</xm:f>
            <x14:dxf>
              <numFmt numFmtId="179" formatCode="[$₩-412]#,##0.00"/>
            </x14:dxf>
          </x14:cfRule>
          <x14:cfRule type="expression" priority="112" id="{200588D7-DD45-4266-99B6-EB7F133ECAFF}">
            <xm:f>'FX Card'!$F$1=14</xm:f>
            <x14:dxf>
              <numFmt numFmtId="178" formatCode="[$¥-411]#,##0.00"/>
            </x14:dxf>
          </x14:cfRule>
          <x14:cfRule type="expression" priority="113" id="{7480622D-67D5-4AEB-B0F5-E370819E4AC0}">
            <xm:f>'FX Card'!$F$1=12</xm:f>
            <x14:dxf>
              <numFmt numFmtId="176" formatCode="\R\p\ #,##0.00"/>
            </x14:dxf>
          </x14:cfRule>
          <x14:cfRule type="expression" priority="114" id="{1742CA91-0DAD-433D-A46E-766C10A4D711}">
            <xm:f>'FX Card'!$F$1=13</xm:f>
            <x14:dxf>
              <numFmt numFmtId="206" formatCode="[$₹-445]\ #,##0.00"/>
            </x14:dxf>
          </x14:cfRule>
          <x14:cfRule type="expression" priority="115" id="{AD936EBC-A153-4F9E-B448-FE216073E372}">
            <xm:f>'FX Card'!$F$1=11</xm:f>
            <x14:dxf>
              <numFmt numFmtId="194" formatCode="\H\K\ &quot;$&quot;\ #,##0.00"/>
            </x14:dxf>
          </x14:cfRule>
          <x14:cfRule type="expression" priority="116" id="{01A7350A-66E2-484F-BEDB-0B7D22116F14}">
            <xm:f>'FX Card'!$F$1=10</xm:f>
            <x14:dxf>
              <numFmt numFmtId="175" formatCode="[$£-809]#,##0.00"/>
            </x14:dxf>
          </x14:cfRule>
          <x14:cfRule type="expression" priority="117" id="{DDF211CD-AE4D-4F94-85A3-B1C5AF1482A3}">
            <xm:f>'FX Card'!$F$1=9</xm:f>
            <x14:dxf>
              <numFmt numFmtId="174" formatCode="[$€-2]\ #,##0.00"/>
            </x14:dxf>
          </x14:cfRule>
          <x14:cfRule type="expression" priority="118" id="{3FCA1D73-6649-4CDA-8A54-1A09BFCE61D0}">
            <xm:f>'FX Card'!$F$1=8</xm:f>
            <x14:dxf>
              <numFmt numFmtId="173" formatCode="\k\r\ #,##0.00"/>
            </x14:dxf>
          </x14:cfRule>
          <x14:cfRule type="expression" priority="119" id="{5D7774BD-F1D4-4C62-A085-43C84C02D963}">
            <xm:f>'FX Card'!$F$1=7</xm:f>
            <x14:dxf>
              <numFmt numFmtId="172" formatCode="[$¥-804]#,##0.00"/>
            </x14:dxf>
          </x14:cfRule>
          <x14:cfRule type="expression" priority="120" id="{488800C1-F64C-4827-8D6A-E92C4466A329}">
            <xm:f>'FX Card'!$F$1=6</xm:f>
            <x14:dxf>
              <numFmt numFmtId="171" formatCode="\F\r\ #,##0.00"/>
            </x14:dxf>
          </x14:cfRule>
          <x14:cfRule type="expression" priority="121" id="{3757A06E-B6A0-450A-B3AB-AA6ED11DD400}">
            <xm:f>'FX Card'!$F$1=5</xm:f>
            <x14:dxf>
              <numFmt numFmtId="170" formatCode="\C\A\ &quot;$&quot;\ #,##0.00"/>
            </x14:dxf>
          </x14:cfRule>
          <x14:cfRule type="expression" priority="122" id="{8BD556A5-DD94-454A-A18E-DFA5A90A8E58}">
            <xm:f>'FX Card'!$F$1=4</xm:f>
            <x14:dxf>
              <numFmt numFmtId="193" formatCode="\R\ &quot;$&quot;\ #,##0.00"/>
            </x14:dxf>
          </x14:cfRule>
          <x14:cfRule type="expression" priority="123" id="{D46B8A64-30B1-4241-9499-D4AC259AF617}">
            <xm:f>'FX Card'!$F$1=3</xm:f>
            <x14:dxf>
              <numFmt numFmtId="169" formatCode="\A\U\ &quot;$&quot;\ #,##0.00"/>
            </x14:dxf>
          </x14:cfRule>
          <x14:cfRule type="expression" priority="124" id="{1DCBA9DD-9E7A-4FB8-BFD2-270B7F1A48E3}">
            <xm:f>'FX Card'!$F$1=2</xm:f>
            <x14:dxf>
              <numFmt numFmtId="182" formatCode="\A\R\ &quot;$&quot;#,##0.00"/>
            </x14:dxf>
          </x14:cfRule>
          <x14:cfRule type="expression" priority="125" id="{61B03043-46F0-4F7A-A23F-2077C3CF7254}">
            <xm:f>'FX Card'!$F$1=1</xm:f>
            <x14:dxf>
              <numFmt numFmtId="166" formatCode="&quot;$&quot;#,##0.00"/>
            </x14:dxf>
          </x14:cfRule>
          <xm:sqref>BC24:BE24</xm:sqref>
        </x14:conditionalFormatting>
        <x14:conditionalFormatting xmlns:xm="http://schemas.microsoft.com/office/excel/2006/main">
          <x14:cfRule type="expression" priority="76" id="{BF103447-9807-4428-A47C-54D45530947A}">
            <xm:f>'FX Card'!$F$1=25</xm:f>
            <x14:dxf>
              <numFmt numFmtId="183" formatCode="\R\ #,##0.00"/>
            </x14:dxf>
          </x14:cfRule>
          <x14:cfRule type="expression" priority="77" id="{90DA9FA8-35D6-4B14-8988-A5267928DE37}">
            <xm:f>'FX Card'!$F$1=24</xm:f>
            <x14:dxf>
              <numFmt numFmtId="180" formatCode="\T\W\ &quot;$&quot;\ #,##0.00"/>
            </x14:dxf>
          </x14:cfRule>
          <x14:cfRule type="expression" priority="78" id="{CE8638D4-1D73-4577-9266-E2BC2AAF773E}">
            <xm:f>'FX Card'!$F$1=23</xm:f>
            <x14:dxf>
              <numFmt numFmtId="199" formatCode="#,##0.00\ [$₺-41F]"/>
            </x14:dxf>
          </x14:cfRule>
          <x14:cfRule type="expression" priority="79" id="{4F08B0D1-8D27-4AB4-AC5F-278954AD1C63}">
            <xm:f>'FX Card'!$F$1=22</xm:f>
            <x14:dxf>
              <numFmt numFmtId="173" formatCode="\k\r\ #,##0.00"/>
            </x14:dxf>
          </x14:cfRule>
          <x14:cfRule type="expression" priority="80" id="{B4AB29AB-922C-43A9-8DA8-EAB80A37AD97}">
            <xm:f>'FX Card'!$F$1=21</xm:f>
            <x14:dxf>
              <numFmt numFmtId="207" formatCode="[$ر.س.‏-401]\ #,##0.00_-"/>
            </x14:dxf>
          </x14:cfRule>
          <x14:cfRule type="expression" priority="81" id="{D7E00883-9FFC-4FBD-A6D1-18DEFD988FFB}">
            <xm:f>'FX Card'!$F$1=20</xm:f>
            <x14:dxf>
              <numFmt numFmtId="181" formatCode="\р\у\б\ #,##0.00"/>
            </x14:dxf>
          </x14:cfRule>
          <x14:cfRule type="expression" priority="82" id="{3CB13C5E-CC74-4028-8C02-98DC449E1345}">
            <xm:f>'FX Card'!$F$1=19</xm:f>
            <x14:dxf>
              <numFmt numFmtId="196" formatCode="\M\X\ &quot;$&quot;\ #,##0.00"/>
            </x14:dxf>
          </x14:cfRule>
          <x14:cfRule type="expression" priority="83" id="{89238817-E4DD-4B9C-B75D-B1435ECF5FFE}">
            <xm:f>'FX Card'!$F$1=18</xm:f>
            <x14:dxf>
              <numFmt numFmtId="195" formatCode="[$RM-43E]#,##0.00"/>
            </x14:dxf>
          </x14:cfRule>
          <x14:cfRule type="expression" priority="84" id="{4889A6D9-04CA-4A1F-B2E3-FA2195C0886A}">
            <xm:f>'FX Card'!$F$1=17</xm:f>
            <x14:dxf>
              <numFmt numFmtId="198" formatCode="\N\Z\ &quot;$&quot;\ #,##0.00"/>
            </x14:dxf>
          </x14:cfRule>
          <x14:cfRule type="expression" priority="85" id="{115F9A33-D7F7-4B21-A37F-91A3B9598DA7}">
            <xm:f>'FX Card'!$F$1=16</xm:f>
            <x14:dxf>
              <numFmt numFmtId="173" formatCode="\k\r\ #,##0.00"/>
            </x14:dxf>
          </x14:cfRule>
          <x14:cfRule type="expression" priority="86" id="{F766DA8C-4584-4607-A3DA-16C9FBBC3A23}">
            <xm:f>'FX Card'!$F$1=15</xm:f>
            <x14:dxf>
              <numFmt numFmtId="179" formatCode="[$₩-412]#,##0.00"/>
            </x14:dxf>
          </x14:cfRule>
          <x14:cfRule type="expression" priority="87" id="{8A0497F0-B1CA-4BA9-AC81-CF6DE109E7DC}">
            <xm:f>'FX Card'!$F$1=14</xm:f>
            <x14:dxf>
              <numFmt numFmtId="178" formatCode="[$¥-411]#,##0.00"/>
            </x14:dxf>
          </x14:cfRule>
          <x14:cfRule type="expression" priority="88" id="{37210DE2-14E7-432F-9084-C9278E5B11DC}">
            <xm:f>'FX Card'!$F$1=12</xm:f>
            <x14:dxf>
              <numFmt numFmtId="176" formatCode="\R\p\ #,##0.00"/>
            </x14:dxf>
          </x14:cfRule>
          <x14:cfRule type="expression" priority="89" id="{DB570F18-37F3-4257-A748-828EFA0EDF68}">
            <xm:f>'FX Card'!$F$1=13</xm:f>
            <x14:dxf>
              <numFmt numFmtId="206" formatCode="[$₹-445]\ #,##0.00"/>
            </x14:dxf>
          </x14:cfRule>
          <x14:cfRule type="expression" priority="90" id="{F84AFF4B-F30B-4918-B57C-219E9DD6D215}">
            <xm:f>'FX Card'!$F$1=11</xm:f>
            <x14:dxf>
              <numFmt numFmtId="194" formatCode="\H\K\ &quot;$&quot;\ #,##0.00"/>
            </x14:dxf>
          </x14:cfRule>
          <x14:cfRule type="expression" priority="91" id="{16480A29-1D87-47E2-ADDE-97FF75461876}">
            <xm:f>'FX Card'!$F$1=10</xm:f>
            <x14:dxf>
              <numFmt numFmtId="175" formatCode="[$£-809]#,##0.00"/>
            </x14:dxf>
          </x14:cfRule>
          <x14:cfRule type="expression" priority="92" id="{B69380A9-47F3-401A-BFD0-FD118668F8C5}">
            <xm:f>'FX Card'!$F$1=9</xm:f>
            <x14:dxf>
              <numFmt numFmtId="174" formatCode="[$€-2]\ #,##0.00"/>
            </x14:dxf>
          </x14:cfRule>
          <x14:cfRule type="expression" priority="93" id="{FF37CB79-E71B-48C9-B051-84B69978E35A}">
            <xm:f>'FX Card'!$F$1=8</xm:f>
            <x14:dxf>
              <numFmt numFmtId="173" formatCode="\k\r\ #,##0.00"/>
            </x14:dxf>
          </x14:cfRule>
          <x14:cfRule type="expression" priority="94" id="{0187B5DF-3C01-4D5E-AC14-613057CDBA81}">
            <xm:f>'FX Card'!$F$1=7</xm:f>
            <x14:dxf>
              <numFmt numFmtId="172" formatCode="[$¥-804]#,##0.00"/>
            </x14:dxf>
          </x14:cfRule>
          <x14:cfRule type="expression" priority="95" id="{EE6D55EB-D9D1-402A-8F5A-AAD0610EE074}">
            <xm:f>'FX Card'!$F$1=6</xm:f>
            <x14:dxf>
              <numFmt numFmtId="171" formatCode="\F\r\ #,##0.00"/>
            </x14:dxf>
          </x14:cfRule>
          <x14:cfRule type="expression" priority="96" id="{50801909-EC85-498D-8246-BF6DC77CB03A}">
            <xm:f>'FX Card'!$F$1=5</xm:f>
            <x14:dxf>
              <numFmt numFmtId="170" formatCode="\C\A\ &quot;$&quot;\ #,##0.00"/>
            </x14:dxf>
          </x14:cfRule>
          <x14:cfRule type="expression" priority="97" id="{93AE7779-87EA-4E8D-8F4F-E656748B50CC}">
            <xm:f>'FX Card'!$F$1=4</xm:f>
            <x14:dxf>
              <numFmt numFmtId="193" formatCode="\R\ &quot;$&quot;\ #,##0.00"/>
            </x14:dxf>
          </x14:cfRule>
          <x14:cfRule type="expression" priority="98" id="{8CD428B5-5743-4269-8814-D8B89CDF2308}">
            <xm:f>'FX Card'!$F$1=3</xm:f>
            <x14:dxf>
              <numFmt numFmtId="169" formatCode="\A\U\ &quot;$&quot;\ #,##0.00"/>
            </x14:dxf>
          </x14:cfRule>
          <x14:cfRule type="expression" priority="99" id="{AC06CB94-E637-4A9C-B16B-D47FB07743DB}">
            <xm:f>'FX Card'!$F$1=2</xm:f>
            <x14:dxf>
              <numFmt numFmtId="182" formatCode="\A\R\ &quot;$&quot;#,##0.00"/>
            </x14:dxf>
          </x14:cfRule>
          <x14:cfRule type="expression" priority="100" id="{7E1E51F1-8D4E-428C-B8CB-A857E1D4B2B2}">
            <xm:f>'FX Card'!$F$1=1</xm:f>
            <x14:dxf>
              <numFmt numFmtId="166" formatCode="&quot;$&quot;#,##0.00"/>
            </x14:dxf>
          </x14:cfRule>
          <xm:sqref>AE24</xm:sqref>
        </x14:conditionalFormatting>
        <x14:conditionalFormatting xmlns:xm="http://schemas.microsoft.com/office/excel/2006/main">
          <x14:cfRule type="expression" priority="51" id="{470097CD-4998-4A3C-A14D-FDE08EB4CC2B}">
            <xm:f>'FX Card'!$F$1=25</xm:f>
            <x14:dxf>
              <numFmt numFmtId="183" formatCode="\R\ #,##0.00"/>
            </x14:dxf>
          </x14:cfRule>
          <x14:cfRule type="expression" priority="52" id="{76704FAD-E094-4517-A8D3-CFFA3E98818C}">
            <xm:f>'FX Card'!$F$1=24</xm:f>
            <x14:dxf>
              <numFmt numFmtId="180" formatCode="\T\W\ &quot;$&quot;\ #,##0.00"/>
            </x14:dxf>
          </x14:cfRule>
          <x14:cfRule type="expression" priority="53" id="{4A4B913B-99D7-43A9-8644-D23597540443}">
            <xm:f>'FX Card'!$F$1=23</xm:f>
            <x14:dxf>
              <numFmt numFmtId="199" formatCode="#,##0.00\ [$₺-41F]"/>
            </x14:dxf>
          </x14:cfRule>
          <x14:cfRule type="expression" priority="54" id="{313E8711-1F15-4920-A7E0-BBE6A4581383}">
            <xm:f>'FX Card'!$F$1=22</xm:f>
            <x14:dxf>
              <numFmt numFmtId="173" formatCode="\k\r\ #,##0.00"/>
            </x14:dxf>
          </x14:cfRule>
          <x14:cfRule type="expression" priority="55" id="{2663BD10-59FE-4808-A116-C6F71C3580F6}">
            <xm:f>'FX Card'!$F$1=21</xm:f>
            <x14:dxf>
              <numFmt numFmtId="207" formatCode="[$ر.س.‏-401]\ #,##0.00_-"/>
            </x14:dxf>
          </x14:cfRule>
          <x14:cfRule type="expression" priority="56" id="{6C3A8E79-F04E-402D-819D-59297FFA060A}">
            <xm:f>'FX Card'!$F$1=20</xm:f>
            <x14:dxf>
              <numFmt numFmtId="181" formatCode="\р\у\б\ #,##0.00"/>
            </x14:dxf>
          </x14:cfRule>
          <x14:cfRule type="expression" priority="57" id="{42C690C3-1662-425F-A970-FF22C1B5CB93}">
            <xm:f>'FX Card'!$F$1=19</xm:f>
            <x14:dxf>
              <numFmt numFmtId="196" formatCode="\M\X\ &quot;$&quot;\ #,##0.00"/>
            </x14:dxf>
          </x14:cfRule>
          <x14:cfRule type="expression" priority="58" id="{5410DE6E-54B8-4C84-B06D-F0A1B5E6037C}">
            <xm:f>'FX Card'!$F$1=18</xm:f>
            <x14:dxf>
              <numFmt numFmtId="195" formatCode="[$RM-43E]#,##0.00"/>
            </x14:dxf>
          </x14:cfRule>
          <x14:cfRule type="expression" priority="59" id="{EA0F2979-4946-4FB5-90AB-413D2970BE17}">
            <xm:f>'FX Card'!$F$1=17</xm:f>
            <x14:dxf>
              <numFmt numFmtId="198" formatCode="\N\Z\ &quot;$&quot;\ #,##0.00"/>
            </x14:dxf>
          </x14:cfRule>
          <x14:cfRule type="expression" priority="60" id="{7032FBB0-F79E-4F6F-B7D6-6FB6156661D1}">
            <xm:f>'FX Card'!$F$1=16</xm:f>
            <x14:dxf>
              <numFmt numFmtId="173" formatCode="\k\r\ #,##0.00"/>
            </x14:dxf>
          </x14:cfRule>
          <x14:cfRule type="expression" priority="61" id="{AD57702C-A955-4379-B8E7-1A7BDE258379}">
            <xm:f>'FX Card'!$F$1=15</xm:f>
            <x14:dxf>
              <numFmt numFmtId="179" formatCode="[$₩-412]#,##0.00"/>
            </x14:dxf>
          </x14:cfRule>
          <x14:cfRule type="expression" priority="62" id="{51E28C8B-7A9F-4B57-A846-4929DA0B19BC}">
            <xm:f>'FX Card'!$F$1=14</xm:f>
            <x14:dxf>
              <numFmt numFmtId="178" formatCode="[$¥-411]#,##0.00"/>
            </x14:dxf>
          </x14:cfRule>
          <x14:cfRule type="expression" priority="63" id="{AE34B40B-AB61-4A83-AB91-1FAC73E7A297}">
            <xm:f>'FX Card'!$F$1=12</xm:f>
            <x14:dxf>
              <numFmt numFmtId="176" formatCode="\R\p\ #,##0.00"/>
            </x14:dxf>
          </x14:cfRule>
          <x14:cfRule type="expression" priority="64" id="{A4D6888B-B20F-4B93-8602-60B0C44D55C8}">
            <xm:f>'FX Card'!$F$1=13</xm:f>
            <x14:dxf>
              <numFmt numFmtId="206" formatCode="[$₹-445]\ #,##0.00"/>
            </x14:dxf>
          </x14:cfRule>
          <x14:cfRule type="expression" priority="65" id="{7329A543-501C-4FFA-80A6-1D0FBD2A734D}">
            <xm:f>'FX Card'!$F$1=11</xm:f>
            <x14:dxf>
              <numFmt numFmtId="194" formatCode="\H\K\ &quot;$&quot;\ #,##0.00"/>
            </x14:dxf>
          </x14:cfRule>
          <x14:cfRule type="expression" priority="66" id="{D8CCA13E-CD2A-4CB5-8EF2-83B98671DB0B}">
            <xm:f>'FX Card'!$F$1=10</xm:f>
            <x14:dxf>
              <numFmt numFmtId="175" formatCode="[$£-809]#,##0.00"/>
            </x14:dxf>
          </x14:cfRule>
          <x14:cfRule type="expression" priority="67" id="{534E33A6-C597-4123-A817-C1F5F81AD5CF}">
            <xm:f>'FX Card'!$F$1=9</xm:f>
            <x14:dxf>
              <numFmt numFmtId="174" formatCode="[$€-2]\ #,##0.00"/>
            </x14:dxf>
          </x14:cfRule>
          <x14:cfRule type="expression" priority="68" id="{54E7B96D-C6C1-4B4E-8646-6437DEF90A45}">
            <xm:f>'FX Card'!$F$1=8</xm:f>
            <x14:dxf>
              <numFmt numFmtId="173" formatCode="\k\r\ #,##0.00"/>
            </x14:dxf>
          </x14:cfRule>
          <x14:cfRule type="expression" priority="69" id="{6AC19E76-4AFF-4645-A018-C14D39365793}">
            <xm:f>'FX Card'!$F$1=7</xm:f>
            <x14:dxf>
              <numFmt numFmtId="172" formatCode="[$¥-804]#,##0.00"/>
            </x14:dxf>
          </x14:cfRule>
          <x14:cfRule type="expression" priority="70" id="{8E980842-7C1D-4579-B22F-4F2037972975}">
            <xm:f>'FX Card'!$F$1=6</xm:f>
            <x14:dxf>
              <numFmt numFmtId="171" formatCode="\F\r\ #,##0.00"/>
            </x14:dxf>
          </x14:cfRule>
          <x14:cfRule type="expression" priority="71" id="{F883A340-121E-4C68-AE88-07F4A1B02AC6}">
            <xm:f>'FX Card'!$F$1=5</xm:f>
            <x14:dxf>
              <numFmt numFmtId="170" formatCode="\C\A\ &quot;$&quot;\ #,##0.00"/>
            </x14:dxf>
          </x14:cfRule>
          <x14:cfRule type="expression" priority="72" id="{21B46B90-89AB-4AD6-A582-9BD6DF146C95}">
            <xm:f>'FX Card'!$F$1=4</xm:f>
            <x14:dxf>
              <numFmt numFmtId="193" formatCode="\R\ &quot;$&quot;\ #,##0.00"/>
            </x14:dxf>
          </x14:cfRule>
          <x14:cfRule type="expression" priority="73" id="{69CCB2A6-E5F7-4E0B-A28B-635FF9D0D1FC}">
            <xm:f>'FX Card'!$F$1=3</xm:f>
            <x14:dxf>
              <numFmt numFmtId="169" formatCode="\A\U\ &quot;$&quot;\ #,##0.00"/>
            </x14:dxf>
          </x14:cfRule>
          <x14:cfRule type="expression" priority="74" id="{C590F80F-BB25-42E7-9AA9-10C94E8DB8A1}">
            <xm:f>'FX Card'!$F$1=2</xm:f>
            <x14:dxf>
              <numFmt numFmtId="182" formatCode="\A\R\ &quot;$&quot;#,##0.00"/>
            </x14:dxf>
          </x14:cfRule>
          <x14:cfRule type="expression" priority="75" id="{AD75C69D-5BDD-4EC1-B657-27DB026387F2}">
            <xm:f>'FX Card'!$F$1=1</xm:f>
            <x14:dxf>
              <numFmt numFmtId="166" formatCode="&quot;$&quot;#,##0.00"/>
            </x14:dxf>
          </x14:cfRule>
          <xm:sqref>AE25</xm:sqref>
        </x14:conditionalFormatting>
        <x14:conditionalFormatting xmlns:xm="http://schemas.microsoft.com/office/excel/2006/main">
          <x14:cfRule type="expression" priority="26" id="{7DB73C97-1C47-4E79-B3A0-7E0238051F0E}">
            <xm:f>'FX Card'!$F$1=25</xm:f>
            <x14:dxf>
              <numFmt numFmtId="183" formatCode="\R\ #,##0.00"/>
            </x14:dxf>
          </x14:cfRule>
          <x14:cfRule type="expression" priority="27" id="{9689B64E-23E4-4933-BB3A-0C0A8FDAEEF0}">
            <xm:f>'FX Card'!$F$1=24</xm:f>
            <x14:dxf>
              <numFmt numFmtId="180" formatCode="\T\W\ &quot;$&quot;\ #,##0.00"/>
            </x14:dxf>
          </x14:cfRule>
          <x14:cfRule type="expression" priority="28" id="{3540E07A-3AA2-4CE4-BC6C-BCB084DFC87B}">
            <xm:f>'FX Card'!$F$1=23</xm:f>
            <x14:dxf>
              <numFmt numFmtId="199" formatCode="#,##0.00\ [$₺-41F]"/>
            </x14:dxf>
          </x14:cfRule>
          <x14:cfRule type="expression" priority="29" id="{A17261E6-8A32-465F-9914-599E11832F42}">
            <xm:f>'FX Card'!$F$1=22</xm:f>
            <x14:dxf>
              <numFmt numFmtId="173" formatCode="\k\r\ #,##0.00"/>
            </x14:dxf>
          </x14:cfRule>
          <x14:cfRule type="expression" priority="30" id="{92F513C2-877C-4A61-8A87-298D682BF254}">
            <xm:f>'FX Card'!$F$1=21</xm:f>
            <x14:dxf>
              <numFmt numFmtId="207" formatCode="[$ر.س.‏-401]\ #,##0.00_-"/>
            </x14:dxf>
          </x14:cfRule>
          <x14:cfRule type="expression" priority="31" id="{DE54A3AF-A18A-40EE-9BFA-4A6520FC8551}">
            <xm:f>'FX Card'!$F$1=20</xm:f>
            <x14:dxf>
              <numFmt numFmtId="181" formatCode="\р\у\б\ #,##0.00"/>
            </x14:dxf>
          </x14:cfRule>
          <x14:cfRule type="expression" priority="32" id="{DEF01A7F-25A2-4DC3-8823-3D54A5B7B057}">
            <xm:f>'FX Card'!$F$1=19</xm:f>
            <x14:dxf>
              <numFmt numFmtId="196" formatCode="\M\X\ &quot;$&quot;\ #,##0.00"/>
            </x14:dxf>
          </x14:cfRule>
          <x14:cfRule type="expression" priority="33" id="{EF90CAE9-6963-424A-A849-62D951DFFB6A}">
            <xm:f>'FX Card'!$F$1=18</xm:f>
            <x14:dxf>
              <numFmt numFmtId="195" formatCode="[$RM-43E]#,##0.00"/>
            </x14:dxf>
          </x14:cfRule>
          <x14:cfRule type="expression" priority="34" id="{615F2DD1-71F9-4E95-9349-DDEEBA08E3BB}">
            <xm:f>'FX Card'!$F$1=17</xm:f>
            <x14:dxf>
              <numFmt numFmtId="198" formatCode="\N\Z\ &quot;$&quot;\ #,##0.00"/>
            </x14:dxf>
          </x14:cfRule>
          <x14:cfRule type="expression" priority="35" id="{80924A0F-7B2B-44FF-AF88-336F611628B5}">
            <xm:f>'FX Card'!$F$1=16</xm:f>
            <x14:dxf>
              <numFmt numFmtId="173" formatCode="\k\r\ #,##0.00"/>
            </x14:dxf>
          </x14:cfRule>
          <x14:cfRule type="expression" priority="36" id="{9BD66AC5-9B79-4671-B4B2-BE7B60DCF99D}">
            <xm:f>'FX Card'!$F$1=15</xm:f>
            <x14:dxf>
              <numFmt numFmtId="179" formatCode="[$₩-412]#,##0.00"/>
            </x14:dxf>
          </x14:cfRule>
          <x14:cfRule type="expression" priority="37" id="{5E93B58A-F68C-47EF-B520-9A252CDFE66D}">
            <xm:f>'FX Card'!$F$1=14</xm:f>
            <x14:dxf>
              <numFmt numFmtId="178" formatCode="[$¥-411]#,##0.00"/>
            </x14:dxf>
          </x14:cfRule>
          <x14:cfRule type="expression" priority="38" id="{CEBDAD87-9D71-41D0-9A67-055441D5C336}">
            <xm:f>'FX Card'!$F$1=12</xm:f>
            <x14:dxf>
              <numFmt numFmtId="176" formatCode="\R\p\ #,##0.00"/>
            </x14:dxf>
          </x14:cfRule>
          <x14:cfRule type="expression" priority="39" id="{B7A819C1-C60F-40ED-A8C3-9D07FA15614E}">
            <xm:f>'FX Card'!$F$1=13</xm:f>
            <x14:dxf>
              <numFmt numFmtId="206" formatCode="[$₹-445]\ #,##0.00"/>
            </x14:dxf>
          </x14:cfRule>
          <x14:cfRule type="expression" priority="40" id="{F8A56CC1-EB93-4C8C-8F3A-80D47501290B}">
            <xm:f>'FX Card'!$F$1=11</xm:f>
            <x14:dxf>
              <numFmt numFmtId="194" formatCode="\H\K\ &quot;$&quot;\ #,##0.00"/>
            </x14:dxf>
          </x14:cfRule>
          <x14:cfRule type="expression" priority="41" id="{5E76F22B-5C61-48DE-906F-901588CA2BFA}">
            <xm:f>'FX Card'!$F$1=10</xm:f>
            <x14:dxf>
              <numFmt numFmtId="175" formatCode="[$£-809]#,##0.00"/>
            </x14:dxf>
          </x14:cfRule>
          <x14:cfRule type="expression" priority="42" id="{34B01CC7-5D04-4A7D-876B-320AF6DF79A3}">
            <xm:f>'FX Card'!$F$1=9</xm:f>
            <x14:dxf>
              <numFmt numFmtId="174" formatCode="[$€-2]\ #,##0.00"/>
            </x14:dxf>
          </x14:cfRule>
          <x14:cfRule type="expression" priority="43" id="{966EF41C-3D6F-495B-A6A5-84C17A3DA74E}">
            <xm:f>'FX Card'!$F$1=8</xm:f>
            <x14:dxf>
              <numFmt numFmtId="173" formatCode="\k\r\ #,##0.00"/>
            </x14:dxf>
          </x14:cfRule>
          <x14:cfRule type="expression" priority="44" id="{9A129443-937B-4865-A428-C6E4E8282B24}">
            <xm:f>'FX Card'!$F$1=7</xm:f>
            <x14:dxf>
              <numFmt numFmtId="172" formatCode="[$¥-804]#,##0.00"/>
            </x14:dxf>
          </x14:cfRule>
          <x14:cfRule type="expression" priority="45" id="{4E56747C-AE90-44D1-8143-58DB1F37C4BE}">
            <xm:f>'FX Card'!$F$1=6</xm:f>
            <x14:dxf>
              <numFmt numFmtId="171" formatCode="\F\r\ #,##0.00"/>
            </x14:dxf>
          </x14:cfRule>
          <x14:cfRule type="expression" priority="46" id="{50FB3DE7-6054-4FF0-AE77-59B0708AFB9D}">
            <xm:f>'FX Card'!$F$1=5</xm:f>
            <x14:dxf>
              <numFmt numFmtId="170" formatCode="\C\A\ &quot;$&quot;\ #,##0.00"/>
            </x14:dxf>
          </x14:cfRule>
          <x14:cfRule type="expression" priority="47" id="{378309FB-1CEA-47E0-AF46-BCDD408B6F88}">
            <xm:f>'FX Card'!$F$1=4</xm:f>
            <x14:dxf>
              <numFmt numFmtId="193" formatCode="\R\ &quot;$&quot;\ #,##0.00"/>
            </x14:dxf>
          </x14:cfRule>
          <x14:cfRule type="expression" priority="48" id="{D694101F-3973-47CC-AC60-7D277452C6D3}">
            <xm:f>'FX Card'!$F$1=3</xm:f>
            <x14:dxf>
              <numFmt numFmtId="169" formatCode="\A\U\ &quot;$&quot;\ #,##0.00"/>
            </x14:dxf>
          </x14:cfRule>
          <x14:cfRule type="expression" priority="49" id="{241CDA00-EC22-461C-851A-DFB73F28B2A2}">
            <xm:f>'FX Card'!$F$1=2</xm:f>
            <x14:dxf>
              <numFmt numFmtId="182" formatCode="\A\R\ &quot;$&quot;#,##0.00"/>
            </x14:dxf>
          </x14:cfRule>
          <x14:cfRule type="expression" priority="50" id="{D4DD65ED-C833-403D-8219-F55DF451998D}">
            <xm:f>'FX Card'!$F$1=1</xm:f>
            <x14:dxf>
              <numFmt numFmtId="166" formatCode="&quot;$&quot;#,##0.00"/>
            </x14:dxf>
          </x14:cfRule>
          <xm:sqref>Y13 Y15 Y17 Y19 Y21 Y23</xm:sqref>
        </x14:conditionalFormatting>
        <x14:conditionalFormatting xmlns:xm="http://schemas.microsoft.com/office/excel/2006/main">
          <x14:cfRule type="expression" priority="1" id="{D8544994-A0F8-4FFD-AD8D-BFBEC455341C}">
            <xm:f>'FX Card'!$F$1=25</xm:f>
            <x14:dxf>
              <numFmt numFmtId="183" formatCode="\R\ #,##0.00"/>
            </x14:dxf>
          </x14:cfRule>
          <x14:cfRule type="expression" priority="2" id="{63AD9948-3F6D-40AB-AFC8-FC355415D482}">
            <xm:f>'FX Card'!$F$1=24</xm:f>
            <x14:dxf>
              <numFmt numFmtId="180" formatCode="\T\W\ &quot;$&quot;\ #,##0.00"/>
            </x14:dxf>
          </x14:cfRule>
          <x14:cfRule type="expression" priority="3" id="{2F166328-8AC5-47FE-898E-1DE7A06D6C6F}">
            <xm:f>'FX Card'!$F$1=23</xm:f>
            <x14:dxf>
              <numFmt numFmtId="199" formatCode="#,##0.00\ [$₺-41F]"/>
            </x14:dxf>
          </x14:cfRule>
          <x14:cfRule type="expression" priority="4" id="{8CC034C3-2A94-4149-A5F2-705CBAFB1F34}">
            <xm:f>'FX Card'!$F$1=22</xm:f>
            <x14:dxf>
              <numFmt numFmtId="173" formatCode="\k\r\ #,##0.00"/>
            </x14:dxf>
          </x14:cfRule>
          <x14:cfRule type="expression" priority="5" id="{E51A47DB-A619-4EBD-ACBD-C4311C3DD9AB}">
            <xm:f>'FX Card'!$F$1=21</xm:f>
            <x14:dxf>
              <numFmt numFmtId="207" formatCode="[$ر.س.‏-401]\ #,##0.00_-"/>
            </x14:dxf>
          </x14:cfRule>
          <x14:cfRule type="expression" priority="6" id="{958D9735-72D5-4D08-BFBA-9E722024C25E}">
            <xm:f>'FX Card'!$F$1=20</xm:f>
            <x14:dxf>
              <numFmt numFmtId="181" formatCode="\р\у\б\ #,##0.00"/>
            </x14:dxf>
          </x14:cfRule>
          <x14:cfRule type="expression" priority="7" id="{DB0EBA9A-205B-49E6-8FB3-DFE984434167}">
            <xm:f>'FX Card'!$F$1=19</xm:f>
            <x14:dxf>
              <numFmt numFmtId="196" formatCode="\M\X\ &quot;$&quot;\ #,##0.00"/>
            </x14:dxf>
          </x14:cfRule>
          <x14:cfRule type="expression" priority="8" id="{A66533D7-480B-49C0-8B86-D782AB8DDF79}">
            <xm:f>'FX Card'!$F$1=18</xm:f>
            <x14:dxf>
              <numFmt numFmtId="195" formatCode="[$RM-43E]#,##0.00"/>
            </x14:dxf>
          </x14:cfRule>
          <x14:cfRule type="expression" priority="9" id="{8AD2F7B1-60C9-4A79-8808-387D13323107}">
            <xm:f>'FX Card'!$F$1=17</xm:f>
            <x14:dxf>
              <numFmt numFmtId="198" formatCode="\N\Z\ &quot;$&quot;\ #,##0.00"/>
            </x14:dxf>
          </x14:cfRule>
          <x14:cfRule type="expression" priority="10" id="{BF22F415-414A-4701-8903-695D0A16BB58}">
            <xm:f>'FX Card'!$F$1=16</xm:f>
            <x14:dxf>
              <numFmt numFmtId="173" formatCode="\k\r\ #,##0.00"/>
            </x14:dxf>
          </x14:cfRule>
          <x14:cfRule type="expression" priority="11" id="{77CB9E95-EA89-4D0B-A98E-D6366D2D0C4B}">
            <xm:f>'FX Card'!$F$1=15</xm:f>
            <x14:dxf>
              <numFmt numFmtId="179" formatCode="[$₩-412]#,##0.00"/>
            </x14:dxf>
          </x14:cfRule>
          <x14:cfRule type="expression" priority="12" id="{58CF35F6-180C-44F3-A832-C8843B4D13C7}">
            <xm:f>'FX Card'!$F$1=14</xm:f>
            <x14:dxf>
              <numFmt numFmtId="178" formatCode="[$¥-411]#,##0.00"/>
            </x14:dxf>
          </x14:cfRule>
          <x14:cfRule type="expression" priority="13" id="{AC8EDE66-C8E6-4A33-A118-774F20927B27}">
            <xm:f>'FX Card'!$F$1=12</xm:f>
            <x14:dxf>
              <numFmt numFmtId="176" formatCode="\R\p\ #,##0.00"/>
            </x14:dxf>
          </x14:cfRule>
          <x14:cfRule type="expression" priority="14" id="{CA5F7E99-776D-4D59-9B8C-635F3E2CDFAF}">
            <xm:f>'FX Card'!$F$1=13</xm:f>
            <x14:dxf>
              <numFmt numFmtId="206" formatCode="[$₹-445]\ #,##0.00"/>
            </x14:dxf>
          </x14:cfRule>
          <x14:cfRule type="expression" priority="15" id="{18E5AE6D-F9C1-4428-97BD-30A806AE6C8A}">
            <xm:f>'FX Card'!$F$1=11</xm:f>
            <x14:dxf>
              <numFmt numFmtId="194" formatCode="\H\K\ &quot;$&quot;\ #,##0.00"/>
            </x14:dxf>
          </x14:cfRule>
          <x14:cfRule type="expression" priority="16" id="{CA7F2C11-54D9-4619-A309-CABE3948A5AC}">
            <xm:f>'FX Card'!$F$1=10</xm:f>
            <x14:dxf>
              <numFmt numFmtId="175" formatCode="[$£-809]#,##0.00"/>
            </x14:dxf>
          </x14:cfRule>
          <x14:cfRule type="expression" priority="17" id="{04633D6D-4396-41AD-A151-191B2344E593}">
            <xm:f>'FX Card'!$F$1=9</xm:f>
            <x14:dxf>
              <numFmt numFmtId="174" formatCode="[$€-2]\ #,##0.00"/>
            </x14:dxf>
          </x14:cfRule>
          <x14:cfRule type="expression" priority="18" id="{592F63C9-77E9-48CA-8877-2A5EE946C530}">
            <xm:f>'FX Card'!$F$1=8</xm:f>
            <x14:dxf>
              <numFmt numFmtId="173" formatCode="\k\r\ #,##0.00"/>
            </x14:dxf>
          </x14:cfRule>
          <x14:cfRule type="expression" priority="19" id="{CEF1928F-F348-4269-9F3C-9B62C7649E39}">
            <xm:f>'FX Card'!$F$1=7</xm:f>
            <x14:dxf>
              <numFmt numFmtId="172" formatCode="[$¥-804]#,##0.00"/>
            </x14:dxf>
          </x14:cfRule>
          <x14:cfRule type="expression" priority="20" id="{04F98EEB-1FF0-409A-92F2-40DEC786F90D}">
            <xm:f>'FX Card'!$F$1=6</xm:f>
            <x14:dxf>
              <numFmt numFmtId="171" formatCode="\F\r\ #,##0.00"/>
            </x14:dxf>
          </x14:cfRule>
          <x14:cfRule type="expression" priority="21" id="{DB5759C3-CD27-4D6C-9CA0-4590A0A036B7}">
            <xm:f>'FX Card'!$F$1=5</xm:f>
            <x14:dxf>
              <numFmt numFmtId="170" formatCode="\C\A\ &quot;$&quot;\ #,##0.00"/>
            </x14:dxf>
          </x14:cfRule>
          <x14:cfRule type="expression" priority="22" id="{46B0EFCB-38DC-476C-9573-1740CE050D5B}">
            <xm:f>'FX Card'!$F$1=4</xm:f>
            <x14:dxf>
              <numFmt numFmtId="193" formatCode="\R\ &quot;$&quot;\ #,##0.00"/>
            </x14:dxf>
          </x14:cfRule>
          <x14:cfRule type="expression" priority="23" id="{738DED3A-E9C5-498F-B8B6-03854D8BD10B}">
            <xm:f>'FX Card'!$F$1=3</xm:f>
            <x14:dxf>
              <numFmt numFmtId="169" formatCode="\A\U\ &quot;$&quot;\ #,##0.00"/>
            </x14:dxf>
          </x14:cfRule>
          <x14:cfRule type="expression" priority="24" id="{4E1C9FCE-ADFC-431C-90F3-AB9198CECFA8}">
            <xm:f>'FX Card'!$F$1=2</xm:f>
            <x14:dxf>
              <numFmt numFmtId="182" formatCode="\A\R\ &quot;$&quot;#,##0.00"/>
            </x14:dxf>
          </x14:cfRule>
          <x14:cfRule type="expression" priority="25" id="{FE340168-509B-49BF-9CF6-FA3833AEB1BF}">
            <xm:f>'FX Card'!$F$1=1</xm:f>
            <x14:dxf>
              <numFmt numFmtId="166" formatCode="&quot;$&quot;#,##0.00"/>
            </x14:dxf>
          </x14:cfRule>
          <xm:sqref>Y12 Y14 Y16 Y18 Y20 Y22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81"/>
  <sheetViews>
    <sheetView showGridLines="0" showRowColHeaders="0" workbookViewId="0">
      <selection activeCell="F6" sqref="F6"/>
    </sheetView>
  </sheetViews>
  <sheetFormatPr defaultColWidth="9.1796875" defaultRowHeight="16.5"/>
  <cols>
    <col min="1" max="2" width="1.26953125" style="821" customWidth="1"/>
    <col min="3" max="3" width="3.26953125" style="825" customWidth="1"/>
    <col min="4" max="4" width="17" style="821" customWidth="1"/>
    <col min="5" max="5" width="15.7265625" style="938" customWidth="1"/>
    <col min="6" max="6" width="25.7265625" style="899" customWidth="1"/>
    <col min="7" max="7" width="83.54296875" style="938" customWidth="1"/>
    <col min="8" max="11" width="25.7265625" style="821" hidden="1" customWidth="1"/>
    <col min="12" max="12" width="50.7265625" style="821" hidden="1" customWidth="1"/>
    <col min="13" max="14" width="2" style="821" customWidth="1"/>
    <col min="15" max="16384" width="9.1796875" style="821"/>
  </cols>
  <sheetData>
    <row r="1" spans="2:15" ht="8.25" customHeight="1">
      <c r="E1" s="825"/>
      <c r="G1" s="825"/>
    </row>
    <row r="2" spans="2:15" ht="10.5" customHeight="1">
      <c r="B2" s="962"/>
      <c r="C2" s="963"/>
      <c r="D2" s="963"/>
      <c r="E2" s="963"/>
      <c r="F2" s="964"/>
      <c r="G2" s="963"/>
      <c r="H2" s="965"/>
      <c r="I2" s="965"/>
      <c r="J2" s="965"/>
      <c r="K2" s="965"/>
      <c r="L2" s="965"/>
      <c r="M2" s="963"/>
      <c r="N2" s="966"/>
    </row>
    <row r="3" spans="2:15" ht="10.5" customHeight="1">
      <c r="B3" s="957"/>
      <c r="C3" s="940"/>
      <c r="D3" s="959"/>
      <c r="E3" s="959"/>
      <c r="F3" s="961"/>
      <c r="G3" s="959"/>
      <c r="H3" s="936"/>
      <c r="I3" s="936"/>
      <c r="J3" s="936"/>
      <c r="K3" s="936"/>
      <c r="L3" s="936"/>
      <c r="M3" s="936"/>
      <c r="N3" s="958"/>
    </row>
    <row r="4" spans="2:15" ht="21">
      <c r="B4" s="957"/>
      <c r="D4" s="969" t="s">
        <v>4249</v>
      </c>
      <c r="E4" s="969" t="s">
        <v>2988</v>
      </c>
      <c r="F4" s="970" t="s">
        <v>2</v>
      </c>
      <c r="G4" s="969" t="s">
        <v>2989</v>
      </c>
      <c r="H4" s="822" t="s">
        <v>2990</v>
      </c>
      <c r="I4" s="822" t="s">
        <v>2991</v>
      </c>
      <c r="J4" s="822" t="s">
        <v>2992</v>
      </c>
      <c r="K4" s="822" t="s">
        <v>2993</v>
      </c>
      <c r="L4" s="822" t="s">
        <v>2994</v>
      </c>
      <c r="N4" s="958"/>
    </row>
    <row r="5" spans="2:15" ht="7.5" customHeight="1" thickBot="1">
      <c r="B5" s="958"/>
      <c r="C5" s="1621"/>
      <c r="D5" s="943"/>
      <c r="E5" s="942"/>
      <c r="F5" s="937"/>
      <c r="G5" s="825"/>
      <c r="N5" s="958"/>
    </row>
    <row r="6" spans="2:15" ht="20.149999999999999" customHeight="1">
      <c r="B6" s="958"/>
      <c r="C6" s="1621"/>
      <c r="D6" s="1622" t="s">
        <v>121</v>
      </c>
      <c r="E6" s="1630" t="s">
        <v>4247</v>
      </c>
      <c r="F6" s="945" t="str">
        <f>IF(OR('Control Panel'!S920="", 'Control Panel'!S920=0), "", 'Control Panel'!S920)</f>
        <v/>
      </c>
      <c r="G6" s="948" t="str">
        <f>IF(OR('Control Panel'!S920="", 'Control Panel'!S920=0), "", VLOOKUP('Control Panel'!S920,'Control Panel'!$O$3:$P$796, 2, FALSE))</f>
        <v/>
      </c>
      <c r="H6" s="823" t="str">
        <f>IF('Control Panel'!B883=0, "", 'Control Panel'!B883)</f>
        <v/>
      </c>
      <c r="I6" s="823" t="str">
        <f>IF('Control Panel'!B883=0, "", 'Control Panel'!S883/H6)</f>
        <v/>
      </c>
      <c r="J6" s="823" t="str">
        <f>IF('Control Panel'!B883=0, "", 'Control Panel'!S883*'Control Panel'!A883)</f>
        <v/>
      </c>
      <c r="K6" s="823" t="str">
        <f>IF('Control Panel'!B883=0, "", 'Control Panel'!T883)</f>
        <v/>
      </c>
      <c r="L6" s="823"/>
      <c r="M6" s="825"/>
      <c r="N6" s="958"/>
    </row>
    <row r="7" spans="2:15" ht="20.149999999999999" customHeight="1">
      <c r="B7" s="958"/>
      <c r="C7" s="1621"/>
      <c r="D7" s="1622"/>
      <c r="E7" s="1631"/>
      <c r="F7" s="941" t="str">
        <f>IF(OR('Control Panel'!S921="", 'Control Panel'!S921=0), "", 'Control Panel'!S921)</f>
        <v/>
      </c>
      <c r="G7" s="946" t="str">
        <f>IF(OR('Control Panel'!S921="", 'Control Panel'!S921=0), "", VLOOKUP('Control Panel'!S921,'Control Panel'!$O$3:$P$796, 2, FALSE))</f>
        <v/>
      </c>
      <c r="H7" s="825">
        <f>IF('Control Panel'!B884=0, "", 'Control Panel'!B884)</f>
        <v>1</v>
      </c>
      <c r="I7" s="825">
        <f>IF('Control Panel'!B884=0, "", 'Control Panel'!S884/H7)</f>
        <v>0.09</v>
      </c>
      <c r="J7" s="825">
        <f>IF('Control Panel'!B884=0, "", 'Control Panel'!S884*'Control Panel'!A884)</f>
        <v>66.959999999999994</v>
      </c>
      <c r="K7" s="825">
        <f>IF('Control Panel'!B884=0, "", 'Control Panel'!T884)</f>
        <v>66.959999999999994</v>
      </c>
      <c r="L7" s="825"/>
      <c r="M7" s="825"/>
      <c r="N7" s="958"/>
    </row>
    <row r="8" spans="2:15" ht="20.149999999999999" customHeight="1">
      <c r="B8" s="958"/>
      <c r="C8" s="1621"/>
      <c r="D8" s="1622"/>
      <c r="E8" s="1631"/>
      <c r="F8" s="941" t="str">
        <f>IF(OR('Control Panel'!S922="", 'Control Panel'!S922=0), "", 'Control Panel'!S922)</f>
        <v/>
      </c>
      <c r="G8" s="946" t="str">
        <f>IF(OR('Control Panel'!S922="", 'Control Panel'!S922=0), "", VLOOKUP('Control Panel'!S922,'Control Panel'!$O$3:$P$796, 2, FALSE))</f>
        <v/>
      </c>
      <c r="H8" s="825" t="str">
        <f>IF('Control Panel'!B885=0, "", 'Control Panel'!B885)</f>
        <v/>
      </c>
      <c r="I8" s="825" t="str">
        <f>IF('Control Panel'!B885=0, "", 'Control Panel'!S885/H8)</f>
        <v/>
      </c>
      <c r="J8" s="825" t="str">
        <f>IF('Control Panel'!B885=0, "", 'Control Panel'!S885*'Control Panel'!A885)</f>
        <v/>
      </c>
      <c r="K8" s="825" t="str">
        <f>IF('Control Panel'!B885=0, "", 'Control Panel'!T885)</f>
        <v/>
      </c>
      <c r="L8" s="825"/>
      <c r="M8" s="825"/>
      <c r="N8" s="958"/>
    </row>
    <row r="9" spans="2:15" ht="20.149999999999999" customHeight="1">
      <c r="B9" s="958"/>
      <c r="C9" s="1621"/>
      <c r="D9" s="1622"/>
      <c r="E9" s="1631"/>
      <c r="F9" s="941" t="str">
        <f>IF(OR('Control Panel'!S923="", 'Control Panel'!S923=0), "", 'Control Panel'!S923)</f>
        <v/>
      </c>
      <c r="G9" s="946" t="str">
        <f>IF(OR('Control Panel'!S923="", 'Control Panel'!S923=0), "", VLOOKUP('Control Panel'!S923,'Control Panel'!$O$3:$P$796, 2, FALSE))</f>
        <v/>
      </c>
      <c r="H9" s="825">
        <f>IF('Control Panel'!B886=0, "", 'Control Panel'!B886)</f>
        <v>3</v>
      </c>
      <c r="I9" s="825">
        <f>IF('Control Panel'!B886=0, "", 'Control Panel'!S886/H9)</f>
        <v>0.36000000000000004</v>
      </c>
      <c r="J9" s="825">
        <f>IF('Control Panel'!B886=0, "", 'Control Panel'!S886*'Control Panel'!A886)</f>
        <v>27</v>
      </c>
      <c r="K9" s="825">
        <f>IF('Control Panel'!B886=0, "", 'Control Panel'!T886)</f>
        <v>27</v>
      </c>
      <c r="L9" s="825"/>
      <c r="M9" s="825"/>
      <c r="N9" s="958"/>
    </row>
    <row r="10" spans="2:15" ht="20.149999999999999" customHeight="1">
      <c r="B10" s="958"/>
      <c r="C10" s="1621"/>
      <c r="D10" s="1622"/>
      <c r="E10" s="1631"/>
      <c r="F10" s="941" t="str">
        <f>IF(OR('Control Panel'!S924="", 'Control Panel'!S924=0), "", 'Control Panel'!S924)</f>
        <v/>
      </c>
      <c r="G10" s="946" t="str">
        <f>IF(OR('Control Panel'!S924="", 'Control Panel'!S924=0), "", VLOOKUP('Control Panel'!S924,'Control Panel'!$O$3:$P$796, 2, FALSE))</f>
        <v/>
      </c>
      <c r="H10" s="825" t="str">
        <f>IF('Control Panel'!B887=0, "", 'Control Panel'!B887)</f>
        <v/>
      </c>
      <c r="I10" s="825" t="str">
        <f>IF('Control Panel'!B887=0, "", 'Control Panel'!S887/H10)</f>
        <v/>
      </c>
      <c r="J10" s="825" t="str">
        <f>IF('Control Panel'!B887=0, "", 'Control Panel'!S887*'Control Panel'!A887)</f>
        <v/>
      </c>
      <c r="K10" s="825" t="str">
        <f>IF('Control Panel'!B887=0, "", 'Control Panel'!T887)</f>
        <v/>
      </c>
      <c r="L10" s="825"/>
      <c r="M10" s="825"/>
      <c r="N10" s="958"/>
    </row>
    <row r="11" spans="2:15" ht="20.149999999999999" customHeight="1">
      <c r="B11" s="958"/>
      <c r="C11" s="1621"/>
      <c r="D11" s="1622"/>
      <c r="E11" s="1631"/>
      <c r="F11" s="941" t="str">
        <f>IF(OR('Control Panel'!S925="", 'Control Panel'!S925=0), "", 'Control Panel'!S925)</f>
        <v/>
      </c>
      <c r="G11" s="946" t="str">
        <f>IF(OR('Control Panel'!S925="", 'Control Panel'!S925=0), "", VLOOKUP('Control Panel'!S925,'Control Panel'!$O$3:$P$796, 2, FALSE))</f>
        <v/>
      </c>
      <c r="H11" s="825" t="str">
        <f>IF('Control Panel'!B888=0, "", 'Control Panel'!B888)</f>
        <v/>
      </c>
      <c r="I11" s="825" t="str">
        <f>IF('Control Panel'!B888=0, "", 'Control Panel'!S888/H11)</f>
        <v/>
      </c>
      <c r="J11" s="825" t="str">
        <f>IF('Control Panel'!B888=0, "", 'Control Panel'!S888*'Control Panel'!A888)</f>
        <v/>
      </c>
      <c r="K11" s="825" t="str">
        <f>IF('Control Panel'!B888=0, "", 'Control Panel'!T888)</f>
        <v/>
      </c>
      <c r="L11" s="825"/>
      <c r="M11" s="825"/>
      <c r="N11" s="958"/>
      <c r="O11" s="825"/>
    </row>
    <row r="12" spans="2:15" ht="20.149999999999999" customHeight="1">
      <c r="B12" s="958"/>
      <c r="C12" s="1621"/>
      <c r="D12" s="1622"/>
      <c r="E12" s="1631"/>
      <c r="F12" s="941" t="str">
        <f>IF(OR('Control Panel'!S926="", 'Control Panel'!S926=0), "", 'Control Panel'!S926)</f>
        <v/>
      </c>
      <c r="G12" s="946" t="str">
        <f>IF(OR('Control Panel'!S926="", 'Control Panel'!S926=0), "", VLOOKUP('Control Panel'!S926,'Control Panel'!$O$3:$P$796, 2, FALSE))</f>
        <v/>
      </c>
      <c r="H12" s="825" t="str">
        <f>IF('Control Panel'!B889=0, "", 'Control Panel'!B889)</f>
        <v/>
      </c>
      <c r="I12" s="825" t="str">
        <f>IF('Control Panel'!B889=0, "", 'Control Panel'!S889/H12)</f>
        <v/>
      </c>
      <c r="J12" s="825" t="str">
        <f>IF('Control Panel'!B889=0, "", 'Control Panel'!S889*'Control Panel'!A889)</f>
        <v/>
      </c>
      <c r="K12" s="825" t="str">
        <f>IF('Control Panel'!B889=0, "", 'Control Panel'!T889)</f>
        <v/>
      </c>
      <c r="L12" s="825"/>
      <c r="M12" s="825"/>
      <c r="N12" s="958"/>
    </row>
    <row r="13" spans="2:15" ht="20.149999999999999" customHeight="1">
      <c r="B13" s="958"/>
      <c r="C13" s="1621"/>
      <c r="D13" s="1622"/>
      <c r="E13" s="1631"/>
      <c r="F13" s="941" t="str">
        <f>IF(OR('Control Panel'!S927="", 'Control Panel'!S927=0), "", 'Control Panel'!S927)</f>
        <v/>
      </c>
      <c r="G13" s="946" t="str">
        <f>IF(OR('Control Panel'!S927="", 'Control Panel'!S927=0), "", VLOOKUP('Control Panel'!S927,'Control Panel'!$O$3:$P$796, 2, FALSE))</f>
        <v/>
      </c>
      <c r="H13" s="825" t="str">
        <f>IF('Control Panel'!B890=0, "", 'Control Panel'!B890)</f>
        <v/>
      </c>
      <c r="I13" s="825" t="str">
        <f>IF('Control Panel'!B890=0, "", 'Control Panel'!S890/H13)</f>
        <v/>
      </c>
      <c r="J13" s="825" t="str">
        <f>IF('Control Panel'!B890=0, "", 'Control Panel'!S890*'Control Panel'!A890)</f>
        <v/>
      </c>
      <c r="K13" s="825" t="str">
        <f>IF('Control Panel'!B890=0, "", 'Control Panel'!T890)</f>
        <v/>
      </c>
      <c r="L13" s="825"/>
      <c r="M13" s="825"/>
      <c r="N13" s="958"/>
    </row>
    <row r="14" spans="2:15" ht="20.149999999999999" customHeight="1">
      <c r="B14" s="958"/>
      <c r="C14" s="1621"/>
      <c r="D14" s="1622"/>
      <c r="E14" s="1631"/>
      <c r="F14" s="941" t="str">
        <f>IF(OR('Control Panel'!S928="", 'Control Panel'!S928=0), "", 'Control Panel'!S928)</f>
        <v/>
      </c>
      <c r="G14" s="946" t="str">
        <f>IF(OR('Control Panel'!S928="", 'Control Panel'!S928=0), "", VLOOKUP('Control Panel'!S928,'Control Panel'!$O$3:$P$796, 2, FALSE))</f>
        <v/>
      </c>
      <c r="H14" s="825" t="str">
        <f>IF('Control Panel'!B891=0, "", 'Control Panel'!B891)</f>
        <v/>
      </c>
      <c r="I14" s="825" t="str">
        <f>IF('Control Panel'!B891=0, "", 'Control Panel'!S891/H14)</f>
        <v/>
      </c>
      <c r="J14" s="825" t="str">
        <f>IF('Control Panel'!B891=0, "", 'Control Panel'!S891*'Control Panel'!A891)</f>
        <v/>
      </c>
      <c r="K14" s="825" t="str">
        <f>IF('Control Panel'!B891=0, "", 'Control Panel'!T891)</f>
        <v/>
      </c>
      <c r="L14" s="825"/>
      <c r="M14" s="825"/>
      <c r="N14" s="958"/>
    </row>
    <row r="15" spans="2:15" ht="20.149999999999999" customHeight="1" thickBot="1">
      <c r="B15" s="958"/>
      <c r="C15" s="1621"/>
      <c r="D15" s="1622"/>
      <c r="E15" s="1632"/>
      <c r="F15" s="944" t="str">
        <f>IF(OR('Control Panel'!S929="", 'Control Panel'!S929=0), "", 'Control Panel'!S929)</f>
        <v/>
      </c>
      <c r="G15" s="947" t="str">
        <f>IF(OR('Control Panel'!S929="", 'Control Panel'!S929=0), "", VLOOKUP('Control Panel'!S929,'Control Panel'!$O$3:$P$796, 2, FALSE))</f>
        <v/>
      </c>
      <c r="H15" s="827" t="str">
        <f>IF('Control Panel'!B892=0, "", 'Control Panel'!B892)</f>
        <v/>
      </c>
      <c r="I15" s="827" t="str">
        <f>IF('Control Panel'!B892=0, "", 'Control Panel'!S892/H15)</f>
        <v/>
      </c>
      <c r="J15" s="827" t="str">
        <f>IF('Control Panel'!B892=0, "", 'Control Panel'!S892*'Control Panel'!A892)</f>
        <v/>
      </c>
      <c r="K15" s="827" t="str">
        <f>IF('Control Panel'!B892=0, "", 'Control Panel'!T892)</f>
        <v/>
      </c>
      <c r="L15" s="827"/>
      <c r="M15" s="825"/>
      <c r="N15" s="958"/>
    </row>
    <row r="16" spans="2:15" ht="20.149999999999999" customHeight="1">
      <c r="B16" s="958"/>
      <c r="C16" s="1621"/>
      <c r="D16" s="1622"/>
      <c r="E16" s="1624" t="s">
        <v>130</v>
      </c>
      <c r="F16" s="945" t="str">
        <f>IF(OR('Control Panel'!T1337="", 'Control Panel'!T1337=0), "", 'Control Panel'!T1337)</f>
        <v/>
      </c>
      <c r="G16" s="948" t="str">
        <f>IF(OR('Control Panel'!T1337="", 'Control Panel'!T1337=0), "", VLOOKUP('Control Panel'!R1337,'Control Panel'!$O$3:$P$796, 2, FALSE))</f>
        <v/>
      </c>
      <c r="H16" s="823" t="str">
        <f>IF('Control Panel'!B1311=0, "", 'Control Panel'!B1311)</f>
        <v/>
      </c>
      <c r="I16" s="823" t="str">
        <f>IF('Control Panel'!B1311=0, "",'Control Panel'!R1311)</f>
        <v/>
      </c>
      <c r="J16" s="823" t="str">
        <f>IF('Control Panel'!B1311=0, "",'Control Panel'!R1311*'Control Panel'!A1311)</f>
        <v/>
      </c>
      <c r="K16" s="823" t="str">
        <f>IF('Control Panel'!B1311=0, "",'SKU List'!J16*'SKU List'!H16)</f>
        <v/>
      </c>
      <c r="L16" s="824"/>
      <c r="N16" s="958"/>
    </row>
    <row r="17" spans="2:14" ht="20.149999999999999" customHeight="1">
      <c r="B17" s="958"/>
      <c r="C17" s="1621"/>
      <c r="D17" s="1622"/>
      <c r="E17" s="1625"/>
      <c r="F17" s="941" t="str">
        <f>IF(OR('Control Panel'!T1338="", 'Control Panel'!T1338=0), "", 'Control Panel'!T1338)</f>
        <v/>
      </c>
      <c r="G17" s="946" t="str">
        <f>IF(OR('Control Panel'!T1338="", 'Control Panel'!T1338=0), "", VLOOKUP('Control Panel'!R1338,'Control Panel'!$O$3:$P$796, 2, FALSE))</f>
        <v/>
      </c>
      <c r="H17" s="825" t="str">
        <f>IF('Control Panel'!B1312=0, "", 'Control Panel'!B1312)</f>
        <v/>
      </c>
      <c r="I17" s="825" t="str">
        <f>IF('Control Panel'!B1312=0, "",'Control Panel'!R1312)</f>
        <v/>
      </c>
      <c r="J17" s="825" t="str">
        <f>IF('Control Panel'!B1312=0, "",'Control Panel'!R1312*'Control Panel'!A1312)</f>
        <v/>
      </c>
      <c r="K17" s="825" t="str">
        <f>IF('Control Panel'!B1312=0, "",'SKU List'!J17*'SKU List'!H17)</f>
        <v/>
      </c>
      <c r="L17" s="826"/>
      <c r="N17" s="958"/>
    </row>
    <row r="18" spans="2:14" ht="20.149999999999999" customHeight="1">
      <c r="B18" s="958"/>
      <c r="C18" s="1621"/>
      <c r="D18" s="1622"/>
      <c r="E18" s="1625"/>
      <c r="F18" s="941" t="str">
        <f>IF(OR('Control Panel'!T1339="", 'Control Panel'!T1339=0), "", 'Control Panel'!T1339)</f>
        <v/>
      </c>
      <c r="G18" s="946" t="str">
        <f>IF(OR('Control Panel'!T1339="", 'Control Panel'!T1339=0), "", VLOOKUP('Control Panel'!R1339,'Control Panel'!$O$3:$P$796, 2, FALSE))</f>
        <v/>
      </c>
      <c r="H18" s="825" t="str">
        <f>IF('Control Panel'!B1313=0, "", 'Control Panel'!B1313)</f>
        <v/>
      </c>
      <c r="I18" s="825" t="str">
        <f>IF('Control Panel'!B1313=0, "",'Control Panel'!R1313)</f>
        <v/>
      </c>
      <c r="J18" s="825" t="str">
        <f>IF('Control Panel'!B1313=0, "",'Control Panel'!R1313*'Control Panel'!A1313)</f>
        <v/>
      </c>
      <c r="K18" s="825" t="str">
        <f>IF('Control Panel'!B1313=0, "",'SKU List'!J18*'SKU List'!H18)</f>
        <v/>
      </c>
      <c r="L18" s="826"/>
      <c r="N18" s="958"/>
    </row>
    <row r="19" spans="2:14" ht="20.149999999999999" customHeight="1">
      <c r="B19" s="958"/>
      <c r="C19" s="1621"/>
      <c r="D19" s="1622"/>
      <c r="E19" s="1625"/>
      <c r="F19" s="941" t="str">
        <f>IF(OR('Control Panel'!T1340="", 'Control Panel'!T1340=0), "", 'Control Panel'!T1340)</f>
        <v/>
      </c>
      <c r="G19" s="946" t="str">
        <f>IF(OR('Control Panel'!T1340="", 'Control Panel'!T1340=0), "", VLOOKUP('Control Panel'!R1340,'Control Panel'!$O$3:$P$796, 2, FALSE))</f>
        <v/>
      </c>
      <c r="H19" s="825" t="str">
        <f>IF('Control Panel'!B1314=0, "", 'Control Panel'!B1314)</f>
        <v/>
      </c>
      <c r="I19" s="825" t="str">
        <f>IF('Control Panel'!B1314=0, "",'Control Panel'!R1314)</f>
        <v/>
      </c>
      <c r="J19" s="825" t="str">
        <f>IF('Control Panel'!B1314=0, "",'Control Panel'!R1314*'Control Panel'!A1314)</f>
        <v/>
      </c>
      <c r="K19" s="825" t="str">
        <f>IF('Control Panel'!B1314=0, "",'SKU List'!J19*'SKU List'!H19)</f>
        <v/>
      </c>
      <c r="L19" s="826"/>
      <c r="N19" s="958"/>
    </row>
    <row r="20" spans="2:14" ht="20.149999999999999" customHeight="1">
      <c r="B20" s="958"/>
      <c r="C20" s="1621"/>
      <c r="D20" s="1622"/>
      <c r="E20" s="1625"/>
      <c r="F20" s="941" t="str">
        <f>IF(OR('Control Panel'!T1341="", 'Control Panel'!T1341=0), "", 'Control Panel'!T1341)</f>
        <v/>
      </c>
      <c r="G20" s="946" t="str">
        <f>IF(OR('Control Panel'!T1341="", 'Control Panel'!T1341=0), "", VLOOKUP('Control Panel'!R1341,'Control Panel'!$O$3:$P$796, 2, FALSE))</f>
        <v/>
      </c>
      <c r="H20" s="825" t="str">
        <f>IF('Control Panel'!B1315=0, "", 'Control Panel'!B1315)</f>
        <v/>
      </c>
      <c r="I20" s="825" t="str">
        <f>IF('Control Panel'!B1315=0, "",'Control Panel'!R1315)</f>
        <v/>
      </c>
      <c r="J20" s="825" t="str">
        <f>IF('Control Panel'!B1315=0, "",'Control Panel'!R1315*'Control Panel'!A1315)</f>
        <v/>
      </c>
      <c r="K20" s="825" t="str">
        <f>IF('Control Panel'!B1315=0, "",'SKU List'!J20*'SKU List'!H20)</f>
        <v/>
      </c>
      <c r="L20" s="826"/>
      <c r="N20" s="958"/>
    </row>
    <row r="21" spans="2:14" ht="20.149999999999999" customHeight="1">
      <c r="B21" s="958"/>
      <c r="C21" s="1621"/>
      <c r="D21" s="1622"/>
      <c r="E21" s="1625"/>
      <c r="F21" s="941" t="str">
        <f>IF(OR('Control Panel'!T1342="", 'Control Panel'!T1342=0), "", 'Control Panel'!T1342)</f>
        <v/>
      </c>
      <c r="G21" s="946" t="str">
        <f>IF(OR('Control Panel'!T1342="", 'Control Panel'!T1342=0), "", VLOOKUP('Control Panel'!R1342,'Control Panel'!$O$3:$P$796, 2, FALSE))</f>
        <v/>
      </c>
      <c r="H21" s="825" t="str">
        <f>IF('Control Panel'!B1316=0, "", 'Control Panel'!B1316)</f>
        <v/>
      </c>
      <c r="I21" s="825" t="str">
        <f>IF('Control Panel'!B1316=0, "",'Control Panel'!R1316)</f>
        <v/>
      </c>
      <c r="J21" s="825" t="str">
        <f>IF('Control Panel'!B1316=0, "",'Control Panel'!R1316*'Control Panel'!A1316)</f>
        <v/>
      </c>
      <c r="K21" s="825" t="str">
        <f>IF('Control Panel'!B1316=0, "",'SKU List'!J21*'SKU List'!H21)</f>
        <v/>
      </c>
      <c r="L21" s="826"/>
      <c r="N21" s="958"/>
    </row>
    <row r="22" spans="2:14" ht="20.149999999999999" customHeight="1">
      <c r="B22" s="958"/>
      <c r="C22" s="1621"/>
      <c r="D22" s="1622"/>
      <c r="E22" s="1625"/>
      <c r="F22" s="941" t="str">
        <f>IF(OR('Control Panel'!T1343="", 'Control Panel'!T1343=0), "", 'Control Panel'!T1343)</f>
        <v/>
      </c>
      <c r="G22" s="946" t="str">
        <f>IF(OR('Control Panel'!T1343="", 'Control Panel'!T1343=0), "", VLOOKUP('Control Panel'!R1343,'Control Panel'!$O$3:$P$796, 2, FALSE))</f>
        <v/>
      </c>
      <c r="H22" s="825" t="str">
        <f>IF('Control Panel'!B1317=0, "", 'Control Panel'!B1317)</f>
        <v/>
      </c>
      <c r="I22" s="825" t="str">
        <f>IF('Control Panel'!B1317=0, "",'Control Panel'!R1317)</f>
        <v/>
      </c>
      <c r="J22" s="825" t="str">
        <f>IF('Control Panel'!B1317=0, "",'Control Panel'!R1317*'Control Panel'!A1317)</f>
        <v/>
      </c>
      <c r="K22" s="825" t="str">
        <f>IF('Control Panel'!B1317=0, "",'SKU List'!J22*'SKU List'!H22)</f>
        <v/>
      </c>
      <c r="L22" s="826"/>
      <c r="N22" s="958"/>
    </row>
    <row r="23" spans="2:14" ht="20.149999999999999" customHeight="1">
      <c r="B23" s="958"/>
      <c r="C23" s="1621"/>
      <c r="D23" s="1622"/>
      <c r="E23" s="1625"/>
      <c r="F23" s="941" t="str">
        <f>IF(OR('Control Panel'!T1344="", 'Control Panel'!T1344=0), "", 'Control Panel'!T1344)</f>
        <v/>
      </c>
      <c r="G23" s="946" t="str">
        <f>IF(OR('Control Panel'!T1344="", 'Control Panel'!T1344=0), "", VLOOKUP('Control Panel'!R1344,'Control Panel'!$O$3:$P$796, 2, FALSE))</f>
        <v/>
      </c>
      <c r="H23" s="825" t="str">
        <f>IF('Control Panel'!B1318=0, "", 'Control Panel'!B1318)</f>
        <v/>
      </c>
      <c r="I23" s="825" t="str">
        <f>IF('Control Panel'!B1318=0, "",'Control Panel'!R1318)</f>
        <v/>
      </c>
      <c r="J23" s="825" t="str">
        <f>IF('Control Panel'!B1318=0, "",'Control Panel'!R1318*'Control Panel'!A1318)</f>
        <v/>
      </c>
      <c r="K23" s="825" t="str">
        <f>IF('Control Panel'!B1318=0, "",'SKU List'!J23*'SKU List'!H23)</f>
        <v/>
      </c>
      <c r="L23" s="826"/>
      <c r="N23" s="958"/>
    </row>
    <row r="24" spans="2:14" ht="20.149999999999999" customHeight="1">
      <c r="B24" s="958"/>
      <c r="C24" s="1621"/>
      <c r="D24" s="1622"/>
      <c r="E24" s="1625"/>
      <c r="F24" s="941" t="str">
        <f>IF(OR('Control Panel'!T1345="", 'Control Panel'!T1345=0), "", 'Control Panel'!T1345)</f>
        <v/>
      </c>
      <c r="G24" s="946" t="str">
        <f>IF(OR('Control Panel'!T1345="", 'Control Panel'!T1345=0), "", VLOOKUP('Control Panel'!R1345,'Control Panel'!$O$3:$P$796, 2, FALSE))</f>
        <v/>
      </c>
      <c r="H24" s="825" t="str">
        <f>IF('Control Panel'!B1319=0, "", 'Control Panel'!B1319)</f>
        <v/>
      </c>
      <c r="I24" s="825" t="str">
        <f>IF('Control Panel'!B1319=0, "",'Control Panel'!R1319)</f>
        <v/>
      </c>
      <c r="J24" s="825" t="str">
        <f>IF('Control Panel'!B1319=0, "",'Control Panel'!R1319*'Control Panel'!A1319)</f>
        <v/>
      </c>
      <c r="K24" s="825" t="str">
        <f>IF('Control Panel'!B1319=0, "",'SKU List'!J24*'SKU List'!H24)</f>
        <v/>
      </c>
      <c r="L24" s="826"/>
      <c r="N24" s="958"/>
    </row>
    <row r="25" spans="2:14" ht="20.149999999999999" customHeight="1">
      <c r="B25" s="958"/>
      <c r="C25" s="1621"/>
      <c r="D25" s="1622"/>
      <c r="E25" s="1625"/>
      <c r="F25" s="944" t="str">
        <f>IF(OR('Control Panel'!T1346="", 'Control Panel'!T1346=0), "", 'Control Panel'!T1346)</f>
        <v/>
      </c>
      <c r="G25" s="947" t="str">
        <f>IF(OR('Control Panel'!T1346="", 'Control Panel'!T1346=0), "", VLOOKUP('Control Panel'!R1346,'Control Panel'!$O$3:$P$796, 2, FALSE))</f>
        <v/>
      </c>
      <c r="H25" s="829" t="str">
        <f>IF('Control Panel'!B1320=0, "", 'Control Panel'!B1320)</f>
        <v/>
      </c>
      <c r="I25" s="829" t="str">
        <f>IF('Control Panel'!B1320=0, "",'Control Panel'!R1320)</f>
        <v/>
      </c>
      <c r="J25" s="829" t="str">
        <f>IF('Control Panel'!B1320=0, "",'Control Panel'!R1320*'Control Panel'!A1320)</f>
        <v/>
      </c>
      <c r="K25" s="829" t="str">
        <f>IF('Control Panel'!B1320=0, "",'SKU List'!J25*'SKU List'!H25)</f>
        <v/>
      </c>
      <c r="L25" s="831"/>
      <c r="N25" s="958"/>
    </row>
    <row r="26" spans="2:14" ht="20.149999999999999" customHeight="1">
      <c r="B26" s="958"/>
      <c r="C26" s="1621"/>
      <c r="D26" s="1622"/>
      <c r="E26" s="1625"/>
      <c r="F26" s="941" t="str">
        <f>IF(OR('Control Panel'!U1337="", 'Control Panel'!U1337=0), "", 'Control Panel'!U1337)</f>
        <v/>
      </c>
      <c r="G26" s="948" t="str">
        <f>IF(OR('Control Panel'!U1337="", 'Control Panel'!U1337=0),  "", VLOOKUP('Control Panel'!S1337,'Control Panel'!$O$3:$P$852, 2, FALSE))</f>
        <v/>
      </c>
      <c r="H26" s="825" t="str">
        <f>IF('Control Panel'!B1311=0, "", 'Control Panel'!B1311)</f>
        <v/>
      </c>
      <c r="I26" s="825" t="str">
        <f>IF('Control Panel'!B1311=0, "",'Control Panel'!S1311)</f>
        <v/>
      </c>
      <c r="J26" s="825" t="str">
        <f>IF('Control Panel'!B1311=0, "",'Control Panel'!S1311*'Control Panel'!A1311)</f>
        <v/>
      </c>
      <c r="K26" s="825" t="str">
        <f>IF('Control Panel'!B1311=0, "",J26*H26)</f>
        <v/>
      </c>
      <c r="L26" s="826"/>
      <c r="N26" s="958"/>
    </row>
    <row r="27" spans="2:14" ht="20.149999999999999" customHeight="1">
      <c r="B27" s="958"/>
      <c r="C27" s="1621"/>
      <c r="D27" s="1622"/>
      <c r="E27" s="1625"/>
      <c r="F27" s="941" t="str">
        <f>IF(OR('Control Panel'!U1338="", 'Control Panel'!U1338=0), "", 'Control Panel'!U1338)</f>
        <v/>
      </c>
      <c r="G27" s="946" t="str">
        <f>IF(OR('Control Panel'!U1338="", 'Control Panel'!U1338=0),  "", VLOOKUP('Control Panel'!S1338,'Control Panel'!$O$3:$P$852, 2, FALSE))</f>
        <v/>
      </c>
      <c r="H27" s="825" t="str">
        <f>IF('Control Panel'!B1312=0, "", 'Control Panel'!B1312)</f>
        <v/>
      </c>
      <c r="I27" s="825" t="str">
        <f>IF('Control Panel'!B1312=0, "",'Control Panel'!S1312)</f>
        <v/>
      </c>
      <c r="J27" s="825" t="str">
        <f>IF('Control Panel'!B1312=0, "",'Control Panel'!S1312*'Control Panel'!A1312)</f>
        <v/>
      </c>
      <c r="K27" s="825" t="str">
        <f>IF('Control Panel'!B1312=0, "",J27*H27)</f>
        <v/>
      </c>
      <c r="L27" s="826"/>
      <c r="N27" s="958"/>
    </row>
    <row r="28" spans="2:14" ht="20.149999999999999" customHeight="1">
      <c r="B28" s="958"/>
      <c r="C28" s="1621"/>
      <c r="D28" s="1622"/>
      <c r="E28" s="1625"/>
      <c r="F28" s="941" t="str">
        <f>IF(OR('Control Panel'!U1339="", 'Control Panel'!U1339=0), "", 'Control Panel'!U1339)</f>
        <v/>
      </c>
      <c r="G28" s="946" t="str">
        <f>IF(OR('Control Panel'!U1339="", 'Control Panel'!U1339=0),  "", VLOOKUP('Control Panel'!S1339,'Control Panel'!$O$3:$P$852, 2, FALSE))</f>
        <v/>
      </c>
      <c r="H28" s="825" t="str">
        <f>IF('Control Panel'!B1313=0, "", 'Control Panel'!B1313)</f>
        <v/>
      </c>
      <c r="I28" s="825" t="str">
        <f>IF('Control Panel'!B1313=0, "",'Control Panel'!S1313)</f>
        <v/>
      </c>
      <c r="J28" s="825" t="str">
        <f>IF('Control Panel'!B1313=0, "",'Control Panel'!S1313*'Control Panel'!A1313)</f>
        <v/>
      </c>
      <c r="K28" s="825" t="str">
        <f>IF('Control Panel'!B1313=0, "",J28*H28)</f>
        <v/>
      </c>
      <c r="L28" s="826"/>
      <c r="N28" s="958"/>
    </row>
    <row r="29" spans="2:14" ht="20.149999999999999" customHeight="1">
      <c r="B29" s="958"/>
      <c r="C29" s="1621"/>
      <c r="D29" s="1622"/>
      <c r="E29" s="1625"/>
      <c r="F29" s="941" t="str">
        <f>IF(OR('Control Panel'!U1340="", 'Control Panel'!U1340=0), "", 'Control Panel'!U1340)</f>
        <v/>
      </c>
      <c r="G29" s="946" t="str">
        <f>IF(OR('Control Panel'!U1340="", 'Control Panel'!U1340=0),  "", VLOOKUP('Control Panel'!S1340,'Control Panel'!$O$3:$P$852, 2, FALSE))</f>
        <v/>
      </c>
      <c r="H29" s="825" t="str">
        <f>IF('Control Panel'!B1314=0, "", 'Control Panel'!B1314)</f>
        <v/>
      </c>
      <c r="I29" s="825" t="str">
        <f>IF('Control Panel'!B1314=0, "",'Control Panel'!S1314)</f>
        <v/>
      </c>
      <c r="J29" s="825" t="str">
        <f>IF('Control Panel'!B1314=0, "",'Control Panel'!S1314*'Control Panel'!A1314)</f>
        <v/>
      </c>
      <c r="K29" s="825" t="str">
        <f>IF('Control Panel'!B1314=0, "",J29*H29)</f>
        <v/>
      </c>
      <c r="L29" s="826"/>
      <c r="N29" s="958"/>
    </row>
    <row r="30" spans="2:14" ht="20.149999999999999" customHeight="1">
      <c r="B30" s="958"/>
      <c r="C30" s="1621"/>
      <c r="D30" s="1622"/>
      <c r="E30" s="1625"/>
      <c r="F30" s="941" t="str">
        <f>IF(OR('Control Panel'!U1341="", 'Control Panel'!U1341=0), "", 'Control Panel'!U1341)</f>
        <v/>
      </c>
      <c r="G30" s="946" t="str">
        <f>IF(OR('Control Panel'!U1341="", 'Control Panel'!U1341=0),  "", VLOOKUP('Control Panel'!S1341,'Control Panel'!$O$3:$P$852, 2, FALSE))</f>
        <v/>
      </c>
      <c r="H30" s="825" t="str">
        <f>IF('Control Panel'!B1315=0, "", 'Control Panel'!B1315)</f>
        <v/>
      </c>
      <c r="I30" s="825" t="str">
        <f>IF('Control Panel'!B1315=0, "",'Control Panel'!S1315)</f>
        <v/>
      </c>
      <c r="J30" s="825" t="str">
        <f>IF('Control Panel'!B1315=0, "",'Control Panel'!S1315*'Control Panel'!A1315)</f>
        <v/>
      </c>
      <c r="K30" s="825" t="str">
        <f>IF('Control Panel'!B1315=0, "",J30*H30)</f>
        <v/>
      </c>
      <c r="L30" s="826"/>
      <c r="N30" s="958"/>
    </row>
    <row r="31" spans="2:14" ht="19.5" customHeight="1">
      <c r="B31" s="958"/>
      <c r="C31" s="1621"/>
      <c r="D31" s="1622"/>
      <c r="E31" s="1625"/>
      <c r="F31" s="941" t="str">
        <f>IF(OR('Control Panel'!U1342="", 'Control Panel'!U1342=0), "", 'Control Panel'!U1342)</f>
        <v/>
      </c>
      <c r="G31" s="946" t="str">
        <f>IF(OR('Control Panel'!U1342="", 'Control Panel'!U1342=0),  "", VLOOKUP('Control Panel'!S1342,'Control Panel'!$O$3:$P$852, 2, FALSE))</f>
        <v/>
      </c>
      <c r="H31" s="825" t="str">
        <f>IF('Control Panel'!B1316=0, "", 'Control Panel'!B1316)</f>
        <v/>
      </c>
      <c r="I31" s="825" t="str">
        <f>IF('Control Panel'!B1316=0, "",'Control Panel'!S1316)</f>
        <v/>
      </c>
      <c r="J31" s="825" t="str">
        <f>IF('Control Panel'!B1316=0, "",'Control Panel'!S1316*'Control Panel'!A1316)</f>
        <v/>
      </c>
      <c r="K31" s="825" t="str">
        <f>IF('Control Panel'!B1316=0, "",J31*H31)</f>
        <v/>
      </c>
      <c r="L31" s="826"/>
      <c r="N31" s="958"/>
    </row>
    <row r="32" spans="2:14" ht="19.5" customHeight="1">
      <c r="B32" s="958"/>
      <c r="C32" s="1621"/>
      <c r="D32" s="1622"/>
      <c r="E32" s="1625"/>
      <c r="F32" s="941" t="str">
        <f>IF(OR('Control Panel'!U1343="", 'Control Panel'!U1343=0), "", 'Control Panel'!U1343)</f>
        <v/>
      </c>
      <c r="G32" s="946" t="str">
        <f>IF(OR('Control Panel'!U1343="", 'Control Panel'!U1343=0),  "", VLOOKUP('Control Panel'!S1343,'Control Panel'!$O$3:$P$852, 2, FALSE))</f>
        <v/>
      </c>
      <c r="H32" s="825" t="str">
        <f>IF('Control Panel'!B1317=0, "", 'Control Panel'!B1317)</f>
        <v/>
      </c>
      <c r="I32" s="825" t="str">
        <f>IF('Control Panel'!B1317=0, "",'Control Panel'!S1317)</f>
        <v/>
      </c>
      <c r="J32" s="825" t="str">
        <f>IF('Control Panel'!B1317=0, "",'Control Panel'!S1317*'Control Panel'!A1317)</f>
        <v/>
      </c>
      <c r="K32" s="825" t="str">
        <f>IF('Control Panel'!B1317=0, "",J32*H32)</f>
        <v/>
      </c>
      <c r="L32" s="826"/>
      <c r="N32" s="958"/>
    </row>
    <row r="33" spans="2:14" ht="20.149999999999999" customHeight="1">
      <c r="B33" s="958"/>
      <c r="C33" s="1621"/>
      <c r="D33" s="1622"/>
      <c r="E33" s="1625"/>
      <c r="F33" s="941" t="str">
        <f>IF(OR('Control Panel'!U1344="", 'Control Panel'!U1344=0), "", 'Control Panel'!U1344)</f>
        <v/>
      </c>
      <c r="G33" s="946" t="str">
        <f>IF(OR('Control Panel'!U1344="", 'Control Panel'!U1344=0),  "", VLOOKUP('Control Panel'!S1344,'Control Panel'!$O$3:$P$852, 2, FALSE))</f>
        <v/>
      </c>
      <c r="H33" s="825" t="str">
        <f>IF('Control Panel'!B1318=0, "", 'Control Panel'!B1318)</f>
        <v/>
      </c>
      <c r="I33" s="825" t="str">
        <f>IF('Control Panel'!B1318=0, "",'Control Panel'!S1318)</f>
        <v/>
      </c>
      <c r="J33" s="825" t="str">
        <f>IF('Control Panel'!B1318=0, "",'Control Panel'!S1318*'Control Panel'!A1318)</f>
        <v/>
      </c>
      <c r="K33" s="825" t="str">
        <f>IF('Control Panel'!B1318=0, "",J33*H33)</f>
        <v/>
      </c>
      <c r="L33" s="826"/>
      <c r="N33" s="958"/>
    </row>
    <row r="34" spans="2:14" ht="20.149999999999999" customHeight="1">
      <c r="B34" s="958"/>
      <c r="C34" s="1621"/>
      <c r="D34" s="1622"/>
      <c r="E34" s="1625"/>
      <c r="F34" s="941" t="str">
        <f>IF(OR('Control Panel'!U1345="", 'Control Panel'!U1345=0), "", 'Control Panel'!U1345)</f>
        <v/>
      </c>
      <c r="G34" s="946" t="str">
        <f>IF(OR('Control Panel'!U1345="", 'Control Panel'!U1345=0),  "", VLOOKUP('Control Panel'!S1345,'Control Panel'!$O$3:$P$852, 2, FALSE))</f>
        <v/>
      </c>
      <c r="H34" s="825" t="str">
        <f>IF('Control Panel'!B1319=0, "", 'Control Panel'!B1319)</f>
        <v/>
      </c>
      <c r="I34" s="825" t="str">
        <f>IF('Control Panel'!B1319=0, "",'Control Panel'!S1319)</f>
        <v/>
      </c>
      <c r="J34" s="825" t="str">
        <f>IF('Control Panel'!B1319=0, "",'Control Panel'!S1319*'Control Panel'!A1319)</f>
        <v/>
      </c>
      <c r="K34" s="825" t="str">
        <f>IF('Control Panel'!B1319=0, "",J34*H34)</f>
        <v/>
      </c>
      <c r="L34" s="826"/>
      <c r="N34" s="958"/>
    </row>
    <row r="35" spans="2:14" ht="20.149999999999999" customHeight="1" thickBot="1">
      <c r="B35" s="958"/>
      <c r="C35" s="1621"/>
      <c r="D35" s="1622"/>
      <c r="E35" s="1626"/>
      <c r="F35" s="944" t="str">
        <f>IF(OR('Control Panel'!U1346="", 'Control Panel'!U1346=0), "", 'Control Panel'!U1346)</f>
        <v/>
      </c>
      <c r="G35" s="947" t="str">
        <f>IF(OR('Control Panel'!U1346="", 'Control Panel'!U1346=0),  "", VLOOKUP('Control Panel'!S1346,'Control Panel'!$O$3:$P$852, 2, FALSE))</f>
        <v/>
      </c>
      <c r="H35" s="827" t="str">
        <f>IF('Control Panel'!B1320=0, "", 'Control Panel'!B1320)</f>
        <v/>
      </c>
      <c r="I35" s="827" t="str">
        <f>IF('Control Panel'!B1320=0, "",'Control Panel'!S1320)</f>
        <v/>
      </c>
      <c r="J35" s="827" t="str">
        <f>IF('Control Panel'!B1320=0, "",'Control Panel'!S1320*'Control Panel'!A1320)</f>
        <v/>
      </c>
      <c r="K35" s="827" t="str">
        <f>IF('Control Panel'!B1320=0, "",J35*H35)</f>
        <v/>
      </c>
      <c r="L35" s="828"/>
      <c r="N35" s="958"/>
    </row>
    <row r="36" spans="2:14" ht="20.149999999999999" customHeight="1">
      <c r="B36" s="958"/>
      <c r="C36" s="1621"/>
      <c r="D36" s="1622"/>
      <c r="E36" s="1615" t="s">
        <v>711</v>
      </c>
      <c r="F36" s="941" t="str">
        <f>IF(OR('Control Panel'!T1387="", 'Control Panel'!T1387=0), "", 'Control Panel'!T1387)</f>
        <v/>
      </c>
      <c r="G36" s="948" t="str">
        <f>IF(OR('Control Panel'!T1387="", 'Control Panel'!T1387=0), "", VLOOKUP('Control Panel'!Q1387,'Control Panel'!$O$3:$P$861, 2, FALSE))</f>
        <v/>
      </c>
      <c r="H36" s="823" t="str">
        <f>IF('Control Panel'!T1387="", "", 'Control Panel'!B1361)</f>
        <v/>
      </c>
      <c r="I36" s="823" t="str">
        <f>IF('Control Panel'!T1387="", "", 'Control Panel'!Q1361)</f>
        <v/>
      </c>
      <c r="J36" s="823" t="str">
        <f>+IF('Control Panel'!T1387="", "", 'Control Panel'!Q1361*'Control Panel'!A1361)</f>
        <v/>
      </c>
      <c r="K36" s="823" t="str">
        <f>IF(J36="", "", J36*H36)</f>
        <v/>
      </c>
      <c r="L36" s="824"/>
      <c r="N36" s="958"/>
    </row>
    <row r="37" spans="2:14" ht="20.149999999999999" customHeight="1">
      <c r="B37" s="958"/>
      <c r="C37" s="1621"/>
      <c r="D37" s="1622"/>
      <c r="E37" s="1615"/>
      <c r="F37" s="941" t="str">
        <f>IF(OR('Control Panel'!T1388="", 'Control Panel'!T1388=0), "", 'Control Panel'!T1388)</f>
        <v/>
      </c>
      <c r="G37" s="946" t="str">
        <f>IF(OR('Control Panel'!T1388="", 'Control Panel'!T1388=0), "", VLOOKUP('Control Panel'!Q1388,'Control Panel'!$O$3:$P$861, 2, FALSE))</f>
        <v/>
      </c>
      <c r="H37" s="825" t="str">
        <f>IF('Control Panel'!T1388="", "", 'Control Panel'!B1362)</f>
        <v/>
      </c>
      <c r="I37" s="825" t="str">
        <f>IF('Control Panel'!T1388="", "", 'Control Panel'!Q1362)</f>
        <v/>
      </c>
      <c r="J37" s="825" t="str">
        <f>+IF('Control Panel'!T1388="", "", 'Control Panel'!Q1362*'Control Panel'!A1362)</f>
        <v/>
      </c>
      <c r="K37" s="825" t="str">
        <f t="shared" ref="K37:K45" si="0">IF(J37="", "", J37*H37)</f>
        <v/>
      </c>
      <c r="L37" s="826"/>
      <c r="N37" s="958"/>
    </row>
    <row r="38" spans="2:14" ht="20.149999999999999" customHeight="1">
      <c r="B38" s="958"/>
      <c r="C38" s="1621"/>
      <c r="D38" s="1622"/>
      <c r="E38" s="1615"/>
      <c r="F38" s="941" t="str">
        <f>IF(OR('Control Panel'!T1389="", 'Control Panel'!T1389=0), "", 'Control Panel'!T1389)</f>
        <v/>
      </c>
      <c r="G38" s="946" t="str">
        <f>IF(OR('Control Panel'!T1389="", 'Control Panel'!T1389=0), "", VLOOKUP('Control Panel'!Q1389,'Control Panel'!$O$3:$P$861, 2, FALSE))</f>
        <v/>
      </c>
      <c r="H38" s="825" t="str">
        <f>IF('Control Panel'!T1389="", "", 'Control Panel'!B1363)</f>
        <v/>
      </c>
      <c r="I38" s="825" t="str">
        <f>IF('Control Panel'!T1389="", "", 'Control Panel'!Q1363)</f>
        <v/>
      </c>
      <c r="J38" s="825" t="str">
        <f>+IF('Control Panel'!T1389="", "", 'Control Panel'!Q1363*'Control Panel'!A1363)</f>
        <v/>
      </c>
      <c r="K38" s="825" t="str">
        <f t="shared" si="0"/>
        <v/>
      </c>
      <c r="L38" s="826"/>
      <c r="N38" s="958"/>
    </row>
    <row r="39" spans="2:14" ht="20.149999999999999" customHeight="1">
      <c r="B39" s="958"/>
      <c r="C39" s="1621"/>
      <c r="D39" s="1622"/>
      <c r="E39" s="1615"/>
      <c r="F39" s="941" t="str">
        <f>IF(OR('Control Panel'!T1390="", 'Control Panel'!T1390=0), "", 'Control Panel'!T1390)</f>
        <v/>
      </c>
      <c r="G39" s="946" t="str">
        <f>IF(OR('Control Panel'!T1390="", 'Control Panel'!T1390=0), "", VLOOKUP('Control Panel'!Q1390,'Control Panel'!$O$3:$P$861, 2, FALSE))</f>
        <v/>
      </c>
      <c r="H39" s="825" t="str">
        <f>IF('Control Panel'!T1390="", "", 'Control Panel'!B1364)</f>
        <v/>
      </c>
      <c r="I39" s="825" t="str">
        <f>IF('Control Panel'!T1390="", "", 'Control Panel'!Q1364)</f>
        <v/>
      </c>
      <c r="J39" s="825" t="str">
        <f>+IF('Control Panel'!T1390="", "", 'Control Panel'!Q1364*'Control Panel'!A1364)</f>
        <v/>
      </c>
      <c r="K39" s="825" t="str">
        <f t="shared" si="0"/>
        <v/>
      </c>
      <c r="L39" s="826"/>
      <c r="N39" s="958"/>
    </row>
    <row r="40" spans="2:14" ht="20.149999999999999" customHeight="1">
      <c r="B40" s="958"/>
      <c r="C40" s="1621"/>
      <c r="D40" s="1622"/>
      <c r="E40" s="1615"/>
      <c r="F40" s="941" t="str">
        <f>IF(OR('Control Panel'!T1391="", 'Control Panel'!T1391=0), "", 'Control Panel'!T1391)</f>
        <v/>
      </c>
      <c r="G40" s="946" t="str">
        <f>IF(OR('Control Panel'!T1391="", 'Control Panel'!T1391=0), "", VLOOKUP('Control Panel'!Q1391,'Control Panel'!$O$3:$P$861, 2, FALSE))</f>
        <v/>
      </c>
      <c r="H40" s="825" t="str">
        <f>IF('Control Panel'!T1391="", "", 'Control Panel'!B1365)</f>
        <v/>
      </c>
      <c r="I40" s="825" t="str">
        <f>IF('Control Panel'!T1391="", "", 'Control Panel'!Q1365)</f>
        <v/>
      </c>
      <c r="J40" s="825" t="str">
        <f>+IF('Control Panel'!T1391="", "", 'Control Panel'!Q1365*'Control Panel'!A1365)</f>
        <v/>
      </c>
      <c r="K40" s="825" t="str">
        <f t="shared" si="0"/>
        <v/>
      </c>
      <c r="L40" s="826"/>
      <c r="N40" s="958"/>
    </row>
    <row r="41" spans="2:14" ht="20.149999999999999" customHeight="1">
      <c r="B41" s="958"/>
      <c r="C41" s="1621"/>
      <c r="D41" s="1622"/>
      <c r="E41" s="1615"/>
      <c r="F41" s="941" t="str">
        <f>IF(OR('Control Panel'!T1392="", 'Control Panel'!T1392=0), "", 'Control Panel'!T1392)</f>
        <v/>
      </c>
      <c r="G41" s="946" t="str">
        <f>IF(OR('Control Panel'!T1392="", 'Control Panel'!T1392=0), "", VLOOKUP('Control Panel'!Q1392,'Control Panel'!$O$3:$P$861, 2, FALSE))</f>
        <v/>
      </c>
      <c r="H41" s="825" t="str">
        <f>IF('Control Panel'!T1392="", "", 'Control Panel'!B1366)</f>
        <v/>
      </c>
      <c r="I41" s="825" t="str">
        <f>IF('Control Panel'!T1392="", "", 'Control Panel'!Q1366)</f>
        <v/>
      </c>
      <c r="J41" s="825" t="str">
        <f>+IF('Control Panel'!T1392="", "", 'Control Panel'!Q1366*'Control Panel'!A1366)</f>
        <v/>
      </c>
      <c r="K41" s="825" t="str">
        <f t="shared" si="0"/>
        <v/>
      </c>
      <c r="L41" s="826"/>
      <c r="N41" s="958"/>
    </row>
    <row r="42" spans="2:14" ht="20.149999999999999" customHeight="1">
      <c r="B42" s="958"/>
      <c r="C42" s="1621"/>
      <c r="D42" s="1622"/>
      <c r="E42" s="1615"/>
      <c r="F42" s="941" t="str">
        <f>IF(OR('Control Panel'!T1393="", 'Control Panel'!T1393=0), "", 'Control Panel'!T1393)</f>
        <v/>
      </c>
      <c r="G42" s="946" t="str">
        <f>IF(OR('Control Panel'!T1393="", 'Control Panel'!T1393=0), "", VLOOKUP('Control Panel'!Q1393,'Control Panel'!$O$3:$P$861, 2, FALSE))</f>
        <v/>
      </c>
      <c r="H42" s="825" t="str">
        <f>IF('Control Panel'!T1393="", "", 'Control Panel'!B1367)</f>
        <v/>
      </c>
      <c r="I42" s="825" t="str">
        <f>IF('Control Panel'!T1393="", "", 'Control Panel'!Q1367)</f>
        <v/>
      </c>
      <c r="J42" s="825" t="str">
        <f>+IF('Control Panel'!T1393="", "", 'Control Panel'!Q1367*'Control Panel'!A1367)</f>
        <v/>
      </c>
      <c r="K42" s="825" t="str">
        <f t="shared" si="0"/>
        <v/>
      </c>
      <c r="L42" s="826"/>
      <c r="N42" s="958"/>
    </row>
    <row r="43" spans="2:14" ht="20.149999999999999" customHeight="1">
      <c r="B43" s="958"/>
      <c r="C43" s="1621"/>
      <c r="D43" s="1622"/>
      <c r="E43" s="1615"/>
      <c r="F43" s="941" t="str">
        <f>IF(OR('Control Panel'!T1394="", 'Control Panel'!T1394=0), "", 'Control Panel'!T1394)</f>
        <v/>
      </c>
      <c r="G43" s="946" t="str">
        <f>IF(OR('Control Panel'!T1394="", 'Control Panel'!T1394=0), "", VLOOKUP('Control Panel'!Q1394,'Control Panel'!$O$3:$P$861, 2, FALSE))</f>
        <v/>
      </c>
      <c r="H43" s="825" t="str">
        <f>IF('Control Panel'!T1394="", "", 'Control Panel'!B1368)</f>
        <v/>
      </c>
      <c r="I43" s="825" t="str">
        <f>IF('Control Panel'!T1394="", "", 'Control Panel'!Q1368)</f>
        <v/>
      </c>
      <c r="J43" s="825" t="str">
        <f>+IF('Control Panel'!T1394="", "", 'Control Panel'!Q1368*'Control Panel'!A1368)</f>
        <v/>
      </c>
      <c r="K43" s="825" t="str">
        <f t="shared" si="0"/>
        <v/>
      </c>
      <c r="L43" s="826"/>
      <c r="N43" s="958"/>
    </row>
    <row r="44" spans="2:14" ht="20.149999999999999" customHeight="1">
      <c r="B44" s="958"/>
      <c r="C44" s="1621"/>
      <c r="D44" s="1622"/>
      <c r="E44" s="1615"/>
      <c r="F44" s="941" t="str">
        <f>IF(OR('Control Panel'!T1395="", 'Control Panel'!T1395=0), "", 'Control Panel'!T1395)</f>
        <v/>
      </c>
      <c r="G44" s="946" t="str">
        <f>IF(OR('Control Panel'!T1395="", 'Control Panel'!T1395=0), "", VLOOKUP('Control Panel'!Q1395,'Control Panel'!$O$3:$P$861, 2, FALSE))</f>
        <v/>
      </c>
      <c r="H44" s="825" t="str">
        <f>IF('Control Panel'!T1395="", "", 'Control Panel'!B1369)</f>
        <v/>
      </c>
      <c r="I44" s="825" t="str">
        <f>IF('Control Panel'!T1395="", "", 'Control Panel'!Q1369)</f>
        <v/>
      </c>
      <c r="J44" s="825" t="str">
        <f>+IF('Control Panel'!T1395="", "", 'Control Panel'!Q1369*'Control Panel'!A1369)</f>
        <v/>
      </c>
      <c r="K44" s="825" t="str">
        <f t="shared" si="0"/>
        <v/>
      </c>
      <c r="L44" s="826"/>
      <c r="N44" s="958"/>
    </row>
    <row r="45" spans="2:14" ht="20.149999999999999" customHeight="1">
      <c r="B45" s="958"/>
      <c r="C45" s="1621"/>
      <c r="D45" s="1622"/>
      <c r="E45" s="1615"/>
      <c r="F45" s="944" t="str">
        <f>IF(OR('Control Panel'!T1396="", 'Control Panel'!T1396=0), "", 'Control Panel'!T1396)</f>
        <v/>
      </c>
      <c r="G45" s="947" t="str">
        <f>IF(OR('Control Panel'!T1396="", 'Control Panel'!T1396=0), "", VLOOKUP('Control Panel'!Q1396,'Control Panel'!$O$3:$P$861, 2, FALSE))</f>
        <v/>
      </c>
      <c r="H45" s="829" t="str">
        <f>IF('Control Panel'!T1396="", "", 'Control Panel'!B1370)</f>
        <v/>
      </c>
      <c r="I45" s="829" t="str">
        <f>IF('Control Panel'!T1396="", "", 'Control Panel'!Q1370)</f>
        <v/>
      </c>
      <c r="J45" s="829" t="str">
        <f>+IF('Control Panel'!T1396="", "", 'Control Panel'!Q1370*'Control Panel'!A1370)</f>
        <v/>
      </c>
      <c r="K45" s="829" t="str">
        <f t="shared" si="0"/>
        <v/>
      </c>
      <c r="L45" s="831"/>
      <c r="N45" s="958"/>
    </row>
    <row r="46" spans="2:14" ht="20.149999999999999" customHeight="1">
      <c r="B46" s="958"/>
      <c r="C46" s="1621"/>
      <c r="D46" s="1622"/>
      <c r="E46" s="1615"/>
      <c r="F46" s="941" t="str">
        <f>IF(OR('Control Panel'!U1387="", 'Control Panel'!U1387=0), "", 'Control Panel'!U1387)</f>
        <v/>
      </c>
      <c r="G46" s="948" t="str">
        <f>IF(OR('Control Panel'!U1387="", 'Control Panel'!U1387=0), "", VLOOKUP('Control Panel'!R1387,'Control Panel'!$O$3:$P$861, 2, FALSE))</f>
        <v/>
      </c>
      <c r="H46" s="825" t="str">
        <f>IF('Control Panel'!U1387="", "", 'Control Panel'!B1361)</f>
        <v/>
      </c>
      <c r="I46" s="825" t="str">
        <f>IF('Control Panel'!U1387="", "", 'Control Panel'!R1361)</f>
        <v/>
      </c>
      <c r="J46" s="825" t="str">
        <f>IF('Control Panel'!U1387="", "", 'Control Panel'!R1361*'Control Panel'!A1361)</f>
        <v/>
      </c>
      <c r="K46" s="825" t="str">
        <f>+IF(J46="", "", J46*H46)</f>
        <v/>
      </c>
      <c r="L46" s="826"/>
      <c r="N46" s="958"/>
    </row>
    <row r="47" spans="2:14" ht="20.149999999999999" customHeight="1">
      <c r="B47" s="958"/>
      <c r="C47" s="1621"/>
      <c r="D47" s="1622"/>
      <c r="E47" s="1615"/>
      <c r="F47" s="941" t="str">
        <f>IF(OR('Control Panel'!U1388="", 'Control Panel'!U1388=0), "", 'Control Panel'!U1388)</f>
        <v/>
      </c>
      <c r="G47" s="946" t="str">
        <f>IF(OR('Control Panel'!U1388="", 'Control Panel'!U1388=0), "", VLOOKUP('Control Panel'!R1388,'Control Panel'!$O$3:$P$861, 2, FALSE))</f>
        <v/>
      </c>
      <c r="H47" s="825" t="str">
        <f>IF('Control Panel'!U1388="", "", 'Control Panel'!B1362)</f>
        <v/>
      </c>
      <c r="I47" s="825" t="str">
        <f>IF('Control Panel'!U1388="", "", 'Control Panel'!R1362)</f>
        <v/>
      </c>
      <c r="J47" s="825" t="str">
        <f>IF('Control Panel'!U1388="", "", 'Control Panel'!R1362*'Control Panel'!A1362)</f>
        <v/>
      </c>
      <c r="K47" s="825" t="str">
        <f t="shared" ref="K47:K55" si="1">+IF(J47="", "", J47*H47)</f>
        <v/>
      </c>
      <c r="L47" s="826"/>
      <c r="N47" s="958"/>
    </row>
    <row r="48" spans="2:14" ht="20.149999999999999" customHeight="1">
      <c r="B48" s="958"/>
      <c r="C48" s="1621"/>
      <c r="D48" s="1622"/>
      <c r="E48" s="1615"/>
      <c r="F48" s="941" t="str">
        <f>IF(OR('Control Panel'!U1389="", 'Control Panel'!U1389=0), "", 'Control Panel'!U1389)</f>
        <v/>
      </c>
      <c r="G48" s="946" t="str">
        <f>IF(OR('Control Panel'!U1389="", 'Control Panel'!U1389=0), "", VLOOKUP('Control Panel'!R1389,'Control Panel'!$O$3:$P$861, 2, FALSE))</f>
        <v/>
      </c>
      <c r="H48" s="825" t="str">
        <f>IF('Control Panel'!U1389="", "", 'Control Panel'!B1363)</f>
        <v/>
      </c>
      <c r="I48" s="825" t="str">
        <f>IF('Control Panel'!U1389="", "", 'Control Panel'!R1363)</f>
        <v/>
      </c>
      <c r="J48" s="825" t="str">
        <f>IF('Control Panel'!U1389="", "", 'Control Panel'!R1363*'Control Panel'!A1363)</f>
        <v/>
      </c>
      <c r="K48" s="825" t="str">
        <f t="shared" si="1"/>
        <v/>
      </c>
      <c r="L48" s="826"/>
      <c r="N48" s="958"/>
    </row>
    <row r="49" spans="2:14" ht="20.149999999999999" customHeight="1">
      <c r="B49" s="958"/>
      <c r="C49" s="1621"/>
      <c r="D49" s="1622"/>
      <c r="E49" s="1615"/>
      <c r="F49" s="941" t="str">
        <f>IF(OR('Control Panel'!U1390="", 'Control Panel'!U1390=0), "", 'Control Panel'!U1390)</f>
        <v/>
      </c>
      <c r="G49" s="946" t="str">
        <f>IF(OR('Control Panel'!U1390="", 'Control Panel'!U1390=0), "", VLOOKUP('Control Panel'!R1390,'Control Panel'!$O$3:$P$861, 2, FALSE))</f>
        <v/>
      </c>
      <c r="H49" s="825" t="str">
        <f>IF('Control Panel'!U1390="", "", 'Control Panel'!B1364)</f>
        <v/>
      </c>
      <c r="I49" s="825" t="str">
        <f>IF('Control Panel'!U1390="", "", 'Control Panel'!R1364)</f>
        <v/>
      </c>
      <c r="J49" s="825" t="str">
        <f>IF('Control Panel'!U1390="", "", 'Control Panel'!R1364*'Control Panel'!A1364)</f>
        <v/>
      </c>
      <c r="K49" s="825" t="str">
        <f t="shared" si="1"/>
        <v/>
      </c>
      <c r="L49" s="826"/>
      <c r="N49" s="958"/>
    </row>
    <row r="50" spans="2:14" ht="20.149999999999999" customHeight="1">
      <c r="B50" s="958"/>
      <c r="C50" s="1621"/>
      <c r="D50" s="1622"/>
      <c r="E50" s="1615"/>
      <c r="F50" s="941" t="str">
        <f>IF(OR('Control Panel'!U1391="", 'Control Panel'!U1391=0), "", 'Control Panel'!U1391)</f>
        <v/>
      </c>
      <c r="G50" s="946" t="str">
        <f>IF(OR('Control Panel'!U1391="", 'Control Panel'!U1391=0), "", VLOOKUP('Control Panel'!R1391,'Control Panel'!$O$3:$P$861, 2, FALSE))</f>
        <v/>
      </c>
      <c r="H50" s="825" t="str">
        <f>IF('Control Panel'!U1391="", "", 'Control Panel'!B1365)</f>
        <v/>
      </c>
      <c r="I50" s="825" t="str">
        <f>IF('Control Panel'!U1391="", "", 'Control Panel'!R1365)</f>
        <v/>
      </c>
      <c r="J50" s="825" t="str">
        <f>IF('Control Panel'!U1391="", "", 'Control Panel'!R1365*'Control Panel'!A1365)</f>
        <v/>
      </c>
      <c r="K50" s="825" t="str">
        <f t="shared" si="1"/>
        <v/>
      </c>
      <c r="L50" s="826"/>
      <c r="N50" s="958"/>
    </row>
    <row r="51" spans="2:14" ht="20.149999999999999" customHeight="1">
      <c r="B51" s="958"/>
      <c r="C51" s="1621"/>
      <c r="D51" s="1622"/>
      <c r="E51" s="1615"/>
      <c r="F51" s="941" t="str">
        <f>IF(OR('Control Panel'!U1392="", 'Control Panel'!U1392=0), "", 'Control Panel'!U1392)</f>
        <v/>
      </c>
      <c r="G51" s="946" t="str">
        <f>IF(OR('Control Panel'!U1392="", 'Control Panel'!U1392=0), "", VLOOKUP('Control Panel'!R1392,'Control Panel'!$O$3:$P$861, 2, FALSE))</f>
        <v/>
      </c>
      <c r="H51" s="825" t="str">
        <f>IF('Control Panel'!U1392="", "", 'Control Panel'!B1366)</f>
        <v/>
      </c>
      <c r="I51" s="825" t="str">
        <f>IF('Control Panel'!U1392="", "", 'Control Panel'!R1366)</f>
        <v/>
      </c>
      <c r="J51" s="825" t="str">
        <f>IF('Control Panel'!U1392="", "", 'Control Panel'!R1366*'Control Panel'!A1366)</f>
        <v/>
      </c>
      <c r="K51" s="825" t="str">
        <f t="shared" si="1"/>
        <v/>
      </c>
      <c r="L51" s="826"/>
      <c r="N51" s="958"/>
    </row>
    <row r="52" spans="2:14" ht="20.149999999999999" customHeight="1">
      <c r="B52" s="958"/>
      <c r="C52" s="1621"/>
      <c r="D52" s="1622"/>
      <c r="E52" s="1615"/>
      <c r="F52" s="941" t="str">
        <f>IF(OR('Control Panel'!U1393="", 'Control Panel'!U1393=0), "", 'Control Panel'!U1393)</f>
        <v/>
      </c>
      <c r="G52" s="946" t="str">
        <f>IF(OR('Control Panel'!U1393="", 'Control Panel'!U1393=0), "", VLOOKUP('Control Panel'!R1393,'Control Panel'!$O$3:$P$861, 2, FALSE))</f>
        <v/>
      </c>
      <c r="H52" s="825" t="str">
        <f>IF('Control Panel'!U1393="", "", 'Control Panel'!B1367)</f>
        <v/>
      </c>
      <c r="I52" s="825" t="str">
        <f>IF('Control Panel'!U1393="", "", 'Control Panel'!R1367)</f>
        <v/>
      </c>
      <c r="J52" s="825" t="str">
        <f>IF('Control Panel'!U1393="", "", 'Control Panel'!R1367*'Control Panel'!A1367)</f>
        <v/>
      </c>
      <c r="K52" s="825" t="str">
        <f t="shared" si="1"/>
        <v/>
      </c>
      <c r="L52" s="826"/>
      <c r="N52" s="958"/>
    </row>
    <row r="53" spans="2:14" ht="20.149999999999999" customHeight="1">
      <c r="B53" s="958"/>
      <c r="C53" s="1621"/>
      <c r="D53" s="1622"/>
      <c r="E53" s="1615"/>
      <c r="F53" s="941" t="str">
        <f>IF(OR('Control Panel'!U1394="", 'Control Panel'!U1394=0), "", 'Control Panel'!U1394)</f>
        <v/>
      </c>
      <c r="G53" s="946" t="str">
        <f>IF(OR('Control Panel'!U1394="", 'Control Panel'!U1394=0), "", VLOOKUP('Control Panel'!R1394,'Control Panel'!$O$3:$P$861, 2, FALSE))</f>
        <v/>
      </c>
      <c r="H53" s="825" t="str">
        <f>IF('Control Panel'!U1394="", "", 'Control Panel'!B1368)</f>
        <v/>
      </c>
      <c r="I53" s="825" t="str">
        <f>IF('Control Panel'!U1394="", "", 'Control Panel'!R1368)</f>
        <v/>
      </c>
      <c r="J53" s="825" t="str">
        <f>IF('Control Panel'!U1394="", "", 'Control Panel'!R1368*'Control Panel'!A1368)</f>
        <v/>
      </c>
      <c r="K53" s="825" t="str">
        <f t="shared" si="1"/>
        <v/>
      </c>
      <c r="L53" s="826"/>
      <c r="N53" s="958"/>
    </row>
    <row r="54" spans="2:14" ht="20.149999999999999" customHeight="1">
      <c r="B54" s="958"/>
      <c r="C54" s="1621"/>
      <c r="D54" s="1622"/>
      <c r="E54" s="1615"/>
      <c r="F54" s="941" t="str">
        <f>IF(OR('Control Panel'!U1395="", 'Control Panel'!U1395=0), "", 'Control Panel'!U1395)</f>
        <v/>
      </c>
      <c r="G54" s="946" t="str">
        <f>IF(OR('Control Panel'!U1395="", 'Control Panel'!U1395=0), "", VLOOKUP('Control Panel'!R1395,'Control Panel'!$O$3:$P$861, 2, FALSE))</f>
        <v/>
      </c>
      <c r="H54" s="825" t="str">
        <f>IF('Control Panel'!U1395="", "", 'Control Panel'!B1369)</f>
        <v/>
      </c>
      <c r="I54" s="825" t="str">
        <f>IF('Control Panel'!U1395="", "", 'Control Panel'!R1369)</f>
        <v/>
      </c>
      <c r="J54" s="825" t="str">
        <f>IF('Control Panel'!U1395="", "", 'Control Panel'!R1369*'Control Panel'!A1369)</f>
        <v/>
      </c>
      <c r="K54" s="825" t="str">
        <f t="shared" si="1"/>
        <v/>
      </c>
      <c r="L54" s="826"/>
      <c r="N54" s="958"/>
    </row>
    <row r="55" spans="2:14" ht="20.149999999999999" customHeight="1" thickBot="1">
      <c r="B55" s="958"/>
      <c r="C55" s="1621"/>
      <c r="D55" s="1622"/>
      <c r="E55" s="1619"/>
      <c r="F55" s="944" t="str">
        <f>IF(OR('Control Panel'!U1396="", 'Control Panel'!U1396=0), "", 'Control Panel'!U1396)</f>
        <v/>
      </c>
      <c r="G55" s="947" t="str">
        <f>IF(OR('Control Panel'!U1396="", 'Control Panel'!U1396=0), "", VLOOKUP('Control Panel'!R1396,'Control Panel'!$O$3:$P$861, 2, FALSE))</f>
        <v/>
      </c>
      <c r="H55" s="827" t="str">
        <f>IF('Control Panel'!U1396="", "", 'Control Panel'!B1370)</f>
        <v/>
      </c>
      <c r="I55" s="827" t="str">
        <f>IF('Control Panel'!U1396="", "", 'Control Panel'!R1370)</f>
        <v/>
      </c>
      <c r="J55" s="827" t="str">
        <f>IF('Control Panel'!U1396="", "", 'Control Panel'!R1370*'Control Panel'!A1370)</f>
        <v/>
      </c>
      <c r="K55" s="827" t="str">
        <f t="shared" si="1"/>
        <v/>
      </c>
      <c r="L55" s="828"/>
      <c r="N55" s="958"/>
    </row>
    <row r="56" spans="2:14" ht="20.149999999999999" customHeight="1">
      <c r="B56" s="958"/>
      <c r="C56" s="1621"/>
      <c r="D56" s="1622"/>
      <c r="E56" s="1625" t="s">
        <v>499</v>
      </c>
      <c r="F56" s="941" t="str">
        <f>IF(OR('Control Panel'!AA1436="", 'Control Panel'!AA1436=0), "", 'Control Panel'!AA1436)</f>
        <v/>
      </c>
      <c r="G56" s="946" t="str">
        <f>IF(OR('Control Panel'!AA1436="", 'Control Panel'!AA1436=0), "", VLOOKUP('Control Panel'!AA1436,'Control Panel'!$O$3:$P$861, 2, FALSE))</f>
        <v/>
      </c>
      <c r="H56" s="823" t="str">
        <f>IF('Control Panel'!AA1436="", "", 'Control Panel'!B1410)</f>
        <v/>
      </c>
      <c r="I56" s="823" t="str">
        <f>IF('Control Panel'!AA1436="", "", 'Control Panel'!X1410)</f>
        <v/>
      </c>
      <c r="J56" s="823" t="str">
        <f>+IF('Control Panel'!AA1436="", "", 'Control Panel'!A1410*'Control Panel'!X1410)</f>
        <v/>
      </c>
      <c r="K56" s="823" t="str">
        <f>IF(J56="", "", J56*H56)</f>
        <v/>
      </c>
      <c r="L56" s="824"/>
      <c r="N56" s="958"/>
    </row>
    <row r="57" spans="2:14" ht="20.149999999999999" customHeight="1">
      <c r="B57" s="958"/>
      <c r="C57" s="1621"/>
      <c r="D57" s="1622"/>
      <c r="E57" s="1625"/>
      <c r="F57" s="941" t="str">
        <f>IF(OR('Control Panel'!AA1437="", 'Control Panel'!AA1437=0), "", 'Control Panel'!AA1437)</f>
        <v/>
      </c>
      <c r="G57" s="946" t="str">
        <f>IF(OR('Control Panel'!AA1437="", 'Control Panel'!AA1437=0), "", VLOOKUP('Control Panel'!AA1437,'Control Panel'!$O$3:$P$861, 2, FALSE))</f>
        <v/>
      </c>
      <c r="H57" s="825" t="str">
        <f>IF('Control Panel'!AA1437="", "", 'Control Panel'!B1411)</f>
        <v/>
      </c>
      <c r="I57" s="825" t="str">
        <f>IF('Control Panel'!AA1437="", "", 'Control Panel'!X1411)</f>
        <v/>
      </c>
      <c r="J57" s="825" t="str">
        <f>+IF('Control Panel'!AA1437="", "", 'Control Panel'!A1411*'Control Panel'!X1411)</f>
        <v/>
      </c>
      <c r="K57" s="825" t="str">
        <f t="shared" ref="K57:K65" si="2">IF(J57="", "", J57*H57)</f>
        <v/>
      </c>
      <c r="L57" s="826"/>
      <c r="N57" s="958"/>
    </row>
    <row r="58" spans="2:14" ht="20.149999999999999" customHeight="1">
      <c r="B58" s="958"/>
      <c r="C58" s="1621"/>
      <c r="D58" s="1622"/>
      <c r="E58" s="1625"/>
      <c r="F58" s="941" t="str">
        <f>IF(OR('Control Panel'!AA1438="", 'Control Panel'!AA1438=0), "", 'Control Panel'!AA1438)</f>
        <v/>
      </c>
      <c r="G58" s="946" t="str">
        <f>IF(OR('Control Panel'!AA1438="", 'Control Panel'!AA1438=0), "", VLOOKUP('Control Panel'!AA1438,'Control Panel'!$O$3:$P$861, 2, FALSE))</f>
        <v/>
      </c>
      <c r="H58" s="825" t="str">
        <f>IF('Control Panel'!AA1438="", "", 'Control Panel'!B1412)</f>
        <v/>
      </c>
      <c r="I58" s="825" t="str">
        <f>IF('Control Panel'!AA1438="", "", 'Control Panel'!X1412)</f>
        <v/>
      </c>
      <c r="J58" s="825" t="str">
        <f>+IF('Control Panel'!AA1438="", "", 'Control Panel'!A1412*'Control Panel'!X1412)</f>
        <v/>
      </c>
      <c r="K58" s="825" t="str">
        <f t="shared" si="2"/>
        <v/>
      </c>
      <c r="L58" s="826"/>
      <c r="N58" s="958"/>
    </row>
    <row r="59" spans="2:14" ht="20.149999999999999" customHeight="1">
      <c r="B59" s="958"/>
      <c r="C59" s="1621"/>
      <c r="D59" s="1622"/>
      <c r="E59" s="1625"/>
      <c r="F59" s="941" t="str">
        <f>IF(OR('Control Panel'!AA1439="", 'Control Panel'!AA1439=0), "", 'Control Panel'!AA1439)</f>
        <v/>
      </c>
      <c r="G59" s="946" t="str">
        <f>IF(OR('Control Panel'!AA1439="", 'Control Panel'!AA1439=0), "", VLOOKUP('Control Panel'!AA1439,'Control Panel'!$O$3:$P$861, 2, FALSE))</f>
        <v/>
      </c>
      <c r="H59" s="825" t="str">
        <f>IF('Control Panel'!AA1439="", "", 'Control Panel'!B1413)</f>
        <v/>
      </c>
      <c r="I59" s="825" t="str">
        <f>IF('Control Panel'!AA1439="", "", 'Control Panel'!X1413)</f>
        <v/>
      </c>
      <c r="J59" s="825" t="str">
        <f>+IF('Control Panel'!AA1439="", "", 'Control Panel'!A1413*'Control Panel'!X1413)</f>
        <v/>
      </c>
      <c r="K59" s="825" t="str">
        <f t="shared" si="2"/>
        <v/>
      </c>
      <c r="L59" s="826"/>
      <c r="N59" s="958"/>
    </row>
    <row r="60" spans="2:14" ht="20.149999999999999" customHeight="1">
      <c r="B60" s="958"/>
      <c r="C60" s="1621"/>
      <c r="D60" s="1622"/>
      <c r="E60" s="1625"/>
      <c r="F60" s="941" t="str">
        <f>IF(OR('Control Panel'!AA1440="", 'Control Panel'!AA1440=0), "", 'Control Panel'!AA1440)</f>
        <v/>
      </c>
      <c r="G60" s="946" t="str">
        <f>IF(OR('Control Panel'!AA1440="", 'Control Panel'!AA1440=0), "", VLOOKUP('Control Panel'!AA1440,'Control Panel'!$O$3:$P$861, 2, FALSE))</f>
        <v/>
      </c>
      <c r="H60" s="825" t="str">
        <f>IF('Control Panel'!AA1440="", "", 'Control Panel'!B1414)</f>
        <v/>
      </c>
      <c r="I60" s="825" t="str">
        <f>IF('Control Panel'!AA1440="", "", 'Control Panel'!X1414)</f>
        <v/>
      </c>
      <c r="J60" s="825" t="str">
        <f>+IF('Control Panel'!AA1440="", "", 'Control Panel'!A1414*'Control Panel'!X1414)</f>
        <v/>
      </c>
      <c r="K60" s="825" t="str">
        <f t="shared" si="2"/>
        <v/>
      </c>
      <c r="L60" s="826"/>
      <c r="N60" s="958"/>
    </row>
    <row r="61" spans="2:14" ht="20.149999999999999" customHeight="1">
      <c r="B61" s="958"/>
      <c r="C61" s="1621"/>
      <c r="D61" s="1622"/>
      <c r="E61" s="1625"/>
      <c r="F61" s="941" t="str">
        <f>IF(OR('Control Panel'!AA1441="", 'Control Panel'!AA1441=0), "", 'Control Panel'!AA1441)</f>
        <v/>
      </c>
      <c r="G61" s="946" t="str">
        <f>IF(OR('Control Panel'!AA1441="", 'Control Panel'!AA1441=0), "", VLOOKUP('Control Panel'!AA1441,'Control Panel'!$O$3:$P$861, 2, FALSE))</f>
        <v/>
      </c>
      <c r="H61" s="825" t="str">
        <f>IF('Control Panel'!AA1441="", "", 'Control Panel'!B1415)</f>
        <v/>
      </c>
      <c r="I61" s="825" t="str">
        <f>IF('Control Panel'!AA1441="", "", 'Control Panel'!X1415)</f>
        <v/>
      </c>
      <c r="J61" s="825" t="str">
        <f>+IF('Control Panel'!AA1441="", "", 'Control Panel'!A1415*'Control Panel'!X1415)</f>
        <v/>
      </c>
      <c r="K61" s="825" t="str">
        <f t="shared" si="2"/>
        <v/>
      </c>
      <c r="L61" s="826"/>
      <c r="N61" s="958"/>
    </row>
    <row r="62" spans="2:14" ht="20.149999999999999" customHeight="1">
      <c r="B62" s="958"/>
      <c r="C62" s="1621"/>
      <c r="D62" s="1622"/>
      <c r="E62" s="1625"/>
      <c r="F62" s="941" t="str">
        <f>IF(OR('Control Panel'!AA1442="", 'Control Panel'!AA1442=0), "", 'Control Panel'!AA1442)</f>
        <v/>
      </c>
      <c r="G62" s="946" t="str">
        <f>IF(OR('Control Panel'!AA1442="", 'Control Panel'!AA1442=0), "", VLOOKUP('Control Panel'!AA1442,'Control Panel'!$O$3:$P$861, 2, FALSE))</f>
        <v/>
      </c>
      <c r="H62" s="825" t="str">
        <f>IF('Control Panel'!AA1442="", "", 'Control Panel'!B1416)</f>
        <v/>
      </c>
      <c r="I62" s="825" t="str">
        <f>IF('Control Panel'!AA1442="", "", 'Control Panel'!X1416)</f>
        <v/>
      </c>
      <c r="J62" s="825" t="str">
        <f>+IF('Control Panel'!AA1442="", "", 'Control Panel'!A1416*'Control Panel'!X1416)</f>
        <v/>
      </c>
      <c r="K62" s="825" t="str">
        <f t="shared" si="2"/>
        <v/>
      </c>
      <c r="L62" s="826"/>
      <c r="N62" s="958"/>
    </row>
    <row r="63" spans="2:14" ht="20.149999999999999" customHeight="1">
      <c r="B63" s="958"/>
      <c r="C63" s="1621"/>
      <c r="D63" s="1622"/>
      <c r="E63" s="1625"/>
      <c r="F63" s="941" t="str">
        <f>IF(OR('Control Panel'!AA1443="", 'Control Panel'!AA1443=0), "", 'Control Panel'!AA1443)</f>
        <v/>
      </c>
      <c r="G63" s="946" t="str">
        <f>IF(OR('Control Panel'!AA1443="", 'Control Panel'!AA1443=0), "", VLOOKUP('Control Panel'!AA1443,'Control Panel'!$O$3:$P$861, 2, FALSE))</f>
        <v/>
      </c>
      <c r="H63" s="825" t="str">
        <f>IF('Control Panel'!AA1443="", "", 'Control Panel'!B1417)</f>
        <v/>
      </c>
      <c r="I63" s="825" t="str">
        <f>IF('Control Panel'!AA1443="", "", 'Control Panel'!X1417)</f>
        <v/>
      </c>
      <c r="J63" s="825" t="str">
        <f>+IF('Control Panel'!AA1443="", "", 'Control Panel'!A1417*'Control Panel'!X1417)</f>
        <v/>
      </c>
      <c r="K63" s="825" t="str">
        <f t="shared" si="2"/>
        <v/>
      </c>
      <c r="L63" s="826"/>
      <c r="N63" s="958"/>
    </row>
    <row r="64" spans="2:14" ht="20.149999999999999" customHeight="1">
      <c r="B64" s="958"/>
      <c r="C64" s="1621"/>
      <c r="D64" s="1622"/>
      <c r="E64" s="1625"/>
      <c r="F64" s="941" t="str">
        <f>IF(OR('Control Panel'!AA1444="", 'Control Panel'!AA1444=0), "", 'Control Panel'!AA1444)</f>
        <v/>
      </c>
      <c r="G64" s="946" t="str">
        <f>IF(OR('Control Panel'!AA1444="", 'Control Panel'!AA1444=0), "", VLOOKUP('Control Panel'!AA1444,'Control Panel'!$O$3:$P$861, 2, FALSE))</f>
        <v/>
      </c>
      <c r="H64" s="825" t="str">
        <f>IF('Control Panel'!AA1444="", "", 'Control Panel'!B1418)</f>
        <v/>
      </c>
      <c r="I64" s="825" t="str">
        <f>IF('Control Panel'!AA1444="", "", 'Control Panel'!X1418)</f>
        <v/>
      </c>
      <c r="J64" s="825" t="str">
        <f>+IF('Control Panel'!AA1444="", "", 'Control Panel'!A1418*'Control Panel'!X1418)</f>
        <v/>
      </c>
      <c r="K64" s="825" t="str">
        <f t="shared" si="2"/>
        <v/>
      </c>
      <c r="L64" s="826"/>
      <c r="N64" s="958"/>
    </row>
    <row r="65" spans="2:14" ht="20.149999999999999" customHeight="1">
      <c r="B65" s="958"/>
      <c r="C65" s="1621"/>
      <c r="D65" s="1622"/>
      <c r="E65" s="1625"/>
      <c r="F65" s="941" t="str">
        <f>IF(OR('Control Panel'!AA1445="", 'Control Panel'!AA1445=0), "", 'Control Panel'!AA1445)</f>
        <v/>
      </c>
      <c r="G65" s="946" t="str">
        <f>IF(OR('Control Panel'!AA1445="", 'Control Panel'!AA1445=0), "", VLOOKUP('Control Panel'!AA1445,'Control Panel'!$O$3:$P$861, 2, FALSE))</f>
        <v/>
      </c>
      <c r="H65" s="829" t="str">
        <f>IF('Control Panel'!AA1445="", "", 'Control Panel'!B1419)</f>
        <v/>
      </c>
      <c r="I65" s="829" t="str">
        <f>IF('Control Panel'!AA1445="", "", 'Control Panel'!X1419)</f>
        <v/>
      </c>
      <c r="J65" s="829" t="str">
        <f>+IF('Control Panel'!AA1445="", "", 'Control Panel'!A1419*'Control Panel'!X1419)</f>
        <v/>
      </c>
      <c r="K65" s="829" t="str">
        <f t="shared" si="2"/>
        <v/>
      </c>
      <c r="L65" s="831"/>
      <c r="N65" s="958"/>
    </row>
    <row r="66" spans="2:14" ht="20.149999999999999" customHeight="1">
      <c r="B66" s="958"/>
      <c r="C66" s="1621"/>
      <c r="D66" s="1622"/>
      <c r="E66" s="1625"/>
      <c r="F66" s="945" t="str">
        <f>IF(OR('Control Panel'!AB1436="", 'Control Panel'!AB1436=0),  "", 'Control Panel'!AB1436)</f>
        <v/>
      </c>
      <c r="G66" s="948" t="str">
        <f>IF(OR('Control Panel'!AB1436="", 'Control Panel'!AB1436=0), "", VLOOKUP('Control Panel'!AB1436,'Control Panel'!$O$3:$P$861, 2, FALSE))</f>
        <v/>
      </c>
      <c r="H66" s="825" t="str">
        <f>IF('Control Panel'!AB1436="", "", 'Control Panel'!B1410)</f>
        <v/>
      </c>
      <c r="I66" s="825" t="str">
        <f>IF('Control Panel'!AB1436="", "", 'Control Panel'!Y1410)</f>
        <v/>
      </c>
      <c r="J66" s="825" t="str">
        <f>+IF('Control Panel'!AB1436="", "", 'Control Panel'!A1410*'Control Panel'!Y1410)</f>
        <v/>
      </c>
      <c r="K66" s="825" t="str">
        <f>IF(J66="", "", J66*H66)</f>
        <v/>
      </c>
      <c r="L66" s="832"/>
      <c r="N66" s="958"/>
    </row>
    <row r="67" spans="2:14" ht="20.149999999999999" customHeight="1">
      <c r="B67" s="958"/>
      <c r="C67" s="1621"/>
      <c r="D67" s="1622"/>
      <c r="E67" s="1625"/>
      <c r="F67" s="941" t="str">
        <f>IF(OR('Control Panel'!AB1437="", 'Control Panel'!AB1437=0),  "", 'Control Panel'!AB1437)</f>
        <v/>
      </c>
      <c r="G67" s="946" t="str">
        <f>IF(OR('Control Panel'!AB1437="", 'Control Panel'!AB1437=0), "", VLOOKUP('Control Panel'!AB1437,'Control Panel'!$O$3:$P$861, 2, FALSE))</f>
        <v/>
      </c>
      <c r="H67" s="825" t="str">
        <f>IF('Control Panel'!AB1437="", "", 'Control Panel'!B1411)</f>
        <v/>
      </c>
      <c r="I67" s="825" t="str">
        <f>IF('Control Panel'!AB1437="", "", 'Control Panel'!Y1411)</f>
        <v/>
      </c>
      <c r="J67" s="825" t="str">
        <f>+IF('Control Panel'!AB1437="", "", 'Control Panel'!A1411*'Control Panel'!Y1411)</f>
        <v/>
      </c>
      <c r="K67" s="825" t="str">
        <f t="shared" ref="K67:K75" si="3">IF(J67="", "", J67*H67)</f>
        <v/>
      </c>
      <c r="L67" s="826"/>
      <c r="N67" s="958"/>
    </row>
    <row r="68" spans="2:14" ht="20.149999999999999" customHeight="1">
      <c r="B68" s="958"/>
      <c r="C68" s="1621"/>
      <c r="D68" s="1622"/>
      <c r="E68" s="1625"/>
      <c r="F68" s="941" t="str">
        <f>IF(OR('Control Panel'!AB1438="", 'Control Panel'!AB1438=0),  "", 'Control Panel'!AB1438)</f>
        <v/>
      </c>
      <c r="G68" s="946" t="str">
        <f>IF(OR('Control Panel'!AB1438="", 'Control Panel'!AB1438=0), "", VLOOKUP('Control Panel'!AB1438,'Control Panel'!$O$3:$P$861, 2, FALSE))</f>
        <v/>
      </c>
      <c r="H68" s="825" t="str">
        <f>IF('Control Panel'!AB1438="", "", 'Control Panel'!B1412)</f>
        <v/>
      </c>
      <c r="I68" s="825" t="str">
        <f>IF('Control Panel'!AB1438="", "", 'Control Panel'!Y1412)</f>
        <v/>
      </c>
      <c r="J68" s="825" t="str">
        <f>+IF('Control Panel'!AB1438="", "", 'Control Panel'!A1412*'Control Panel'!Y1412)</f>
        <v/>
      </c>
      <c r="K68" s="825" t="str">
        <f t="shared" si="3"/>
        <v/>
      </c>
      <c r="L68" s="826"/>
      <c r="N68" s="958"/>
    </row>
    <row r="69" spans="2:14" ht="20.149999999999999" customHeight="1">
      <c r="B69" s="958"/>
      <c r="C69" s="1621"/>
      <c r="D69" s="1622"/>
      <c r="E69" s="1625"/>
      <c r="F69" s="941" t="str">
        <f>IF(OR('Control Panel'!AB1439="", 'Control Panel'!AB1439=0),  "", 'Control Panel'!AB1439)</f>
        <v/>
      </c>
      <c r="G69" s="946" t="str">
        <f>IF(OR('Control Panel'!AB1439="", 'Control Panel'!AB1439=0), "", VLOOKUP('Control Panel'!AB1439,'Control Panel'!$O$3:$P$861, 2, FALSE))</f>
        <v/>
      </c>
      <c r="H69" s="825" t="str">
        <f>IF('Control Panel'!AB1439="", "", 'Control Panel'!B1413)</f>
        <v/>
      </c>
      <c r="I69" s="825" t="str">
        <f>IF('Control Panel'!AB1439="", "", 'Control Panel'!Y1413)</f>
        <v/>
      </c>
      <c r="J69" s="825" t="str">
        <f>+IF('Control Panel'!AB1439="", "", 'Control Panel'!A1413*'Control Panel'!Y1413)</f>
        <v/>
      </c>
      <c r="K69" s="825" t="str">
        <f t="shared" si="3"/>
        <v/>
      </c>
      <c r="L69" s="826"/>
      <c r="N69" s="958"/>
    </row>
    <row r="70" spans="2:14" ht="20.149999999999999" customHeight="1">
      <c r="B70" s="958"/>
      <c r="C70" s="1621"/>
      <c r="D70" s="1622"/>
      <c r="E70" s="1625"/>
      <c r="F70" s="941" t="str">
        <f>IF(OR('Control Panel'!AB1440="", 'Control Panel'!AB1440=0),  "", 'Control Panel'!AB1440)</f>
        <v/>
      </c>
      <c r="G70" s="946" t="str">
        <f>IF(OR('Control Panel'!AB1440="", 'Control Panel'!AB1440=0), "", VLOOKUP('Control Panel'!AB1440,'Control Panel'!$O$3:$P$861, 2, FALSE))</f>
        <v/>
      </c>
      <c r="H70" s="825" t="str">
        <f>IF('Control Panel'!AB1440="", "", 'Control Panel'!B1414)</f>
        <v/>
      </c>
      <c r="I70" s="825" t="str">
        <f>IF('Control Panel'!AB1440="", "", 'Control Panel'!Y1414)</f>
        <v/>
      </c>
      <c r="J70" s="825" t="str">
        <f>+IF('Control Panel'!AB1440="", "", 'Control Panel'!A1414*'Control Panel'!Y1414)</f>
        <v/>
      </c>
      <c r="K70" s="825" t="str">
        <f t="shared" si="3"/>
        <v/>
      </c>
      <c r="L70" s="826"/>
      <c r="N70" s="958"/>
    </row>
    <row r="71" spans="2:14" ht="20.149999999999999" customHeight="1">
      <c r="B71" s="958"/>
      <c r="C71" s="1621"/>
      <c r="D71" s="1622"/>
      <c r="E71" s="1625"/>
      <c r="F71" s="941" t="str">
        <f>IF(OR('Control Panel'!AB1441="", 'Control Panel'!AB1441=0),  "", 'Control Panel'!AB1441)</f>
        <v/>
      </c>
      <c r="G71" s="946" t="str">
        <f>IF(OR('Control Panel'!AB1441="", 'Control Panel'!AB1441=0), "", VLOOKUP('Control Panel'!AB1441,'Control Panel'!$O$3:$P$861, 2, FALSE))</f>
        <v/>
      </c>
      <c r="H71" s="825" t="str">
        <f>IF('Control Panel'!AB1441="", "", 'Control Panel'!B1415)</f>
        <v/>
      </c>
      <c r="I71" s="825" t="str">
        <f>IF('Control Panel'!AB1441="", "", 'Control Panel'!Y1415)</f>
        <v/>
      </c>
      <c r="J71" s="825" t="str">
        <f>+IF('Control Panel'!AB1441="", "", 'Control Panel'!A1415*'Control Panel'!Y1415)</f>
        <v/>
      </c>
      <c r="K71" s="825" t="str">
        <f t="shared" si="3"/>
        <v/>
      </c>
      <c r="L71" s="826"/>
      <c r="N71" s="958"/>
    </row>
    <row r="72" spans="2:14" ht="20.149999999999999" customHeight="1">
      <c r="B72" s="958"/>
      <c r="C72" s="1621"/>
      <c r="D72" s="1622"/>
      <c r="E72" s="1625"/>
      <c r="F72" s="941" t="str">
        <f>IF(OR('Control Panel'!AB1442="", 'Control Panel'!AB1442=0),  "", 'Control Panel'!AB1442)</f>
        <v/>
      </c>
      <c r="G72" s="946" t="str">
        <f>IF(OR('Control Panel'!AB1442="", 'Control Panel'!AB1442=0), "", VLOOKUP('Control Panel'!AB1442,'Control Panel'!$O$3:$P$861, 2, FALSE))</f>
        <v/>
      </c>
      <c r="H72" s="825" t="str">
        <f>IF('Control Panel'!AB1442="", "", 'Control Panel'!B1416)</f>
        <v/>
      </c>
      <c r="I72" s="825" t="str">
        <f>IF('Control Panel'!AB1442="", "", 'Control Panel'!Y1416)</f>
        <v/>
      </c>
      <c r="J72" s="825" t="str">
        <f>+IF('Control Panel'!AB1442="", "", 'Control Panel'!A1416*'Control Panel'!Y1416)</f>
        <v/>
      </c>
      <c r="K72" s="825" t="str">
        <f t="shared" si="3"/>
        <v/>
      </c>
      <c r="L72" s="826"/>
      <c r="N72" s="958"/>
    </row>
    <row r="73" spans="2:14" ht="20.149999999999999" customHeight="1">
      <c r="B73" s="958"/>
      <c r="C73" s="1621"/>
      <c r="D73" s="1622"/>
      <c r="E73" s="1625"/>
      <c r="F73" s="941" t="str">
        <f>IF(OR('Control Panel'!AB1443="", 'Control Panel'!AB1443=0),  "", 'Control Panel'!AB1443)</f>
        <v/>
      </c>
      <c r="G73" s="946" t="str">
        <f>IF(OR('Control Panel'!AB1443="", 'Control Panel'!AB1443=0), "", VLOOKUP('Control Panel'!AB1443,'Control Panel'!$O$3:$P$861, 2, FALSE))</f>
        <v/>
      </c>
      <c r="H73" s="825" t="str">
        <f>IF('Control Panel'!AB1443="", "", 'Control Panel'!B1417)</f>
        <v/>
      </c>
      <c r="I73" s="825" t="str">
        <f>IF('Control Panel'!AB1443="", "", 'Control Panel'!Y1417)</f>
        <v/>
      </c>
      <c r="J73" s="825" t="str">
        <f>+IF('Control Panel'!AB1443="", "", 'Control Panel'!A1417*'Control Panel'!Y1417)</f>
        <v/>
      </c>
      <c r="K73" s="825" t="str">
        <f t="shared" si="3"/>
        <v/>
      </c>
      <c r="L73" s="826"/>
      <c r="N73" s="958"/>
    </row>
    <row r="74" spans="2:14" ht="20.149999999999999" customHeight="1">
      <c r="B74" s="958"/>
      <c r="C74" s="1621"/>
      <c r="D74" s="1622"/>
      <c r="E74" s="1625"/>
      <c r="F74" s="941" t="str">
        <f>IF(OR('Control Panel'!AB1444="", 'Control Panel'!AB1444=0),  "", 'Control Panel'!AB1444)</f>
        <v/>
      </c>
      <c r="G74" s="946" t="str">
        <f>IF(OR('Control Panel'!AB1444="", 'Control Panel'!AB1444=0), "", VLOOKUP('Control Panel'!AB1444,'Control Panel'!$O$3:$P$861, 2, FALSE))</f>
        <v/>
      </c>
      <c r="H74" s="825" t="str">
        <f>IF('Control Panel'!AB1444="", "", 'Control Panel'!B1418)</f>
        <v/>
      </c>
      <c r="I74" s="825" t="str">
        <f>IF('Control Panel'!AB1444="", "", 'Control Panel'!Y1418)</f>
        <v/>
      </c>
      <c r="J74" s="825" t="str">
        <f>+IF('Control Panel'!AB1444="", "", 'Control Panel'!A1418*'Control Panel'!Y1418)</f>
        <v/>
      </c>
      <c r="K74" s="825" t="str">
        <f t="shared" si="3"/>
        <v/>
      </c>
      <c r="L74" s="826"/>
      <c r="N74" s="958"/>
    </row>
    <row r="75" spans="2:14" ht="20.149999999999999" customHeight="1" thickBot="1">
      <c r="B75" s="958"/>
      <c r="C75" s="1621"/>
      <c r="D75" s="1622"/>
      <c r="E75" s="1625"/>
      <c r="F75" s="941" t="str">
        <f>IF(OR('Control Panel'!AB1445="", 'Control Panel'!AB1445=0),  "", 'Control Panel'!AB1445)</f>
        <v/>
      </c>
      <c r="G75" s="946" t="str">
        <f>IF(OR('Control Panel'!AB1445="", 'Control Panel'!AB1445=0), "", VLOOKUP('Control Panel'!AB1445,'Control Panel'!$O$3:$P$861, 2, FALSE))</f>
        <v/>
      </c>
      <c r="H75" s="827" t="str">
        <f>IF('Control Panel'!AB1445="", "", 'Control Panel'!B1419)</f>
        <v/>
      </c>
      <c r="I75" s="827" t="str">
        <f>IF('Control Panel'!AB1445="", "", 'Control Panel'!Y1419)</f>
        <v/>
      </c>
      <c r="J75" s="827" t="str">
        <f>+IF('Control Panel'!AB1445="", "", 'Control Panel'!A1419*'Control Panel'!Y1419)</f>
        <v/>
      </c>
      <c r="K75" s="827" t="str">
        <f t="shared" si="3"/>
        <v/>
      </c>
      <c r="L75" s="828"/>
      <c r="N75" s="958"/>
    </row>
    <row r="76" spans="2:14" ht="20.149999999999999" customHeight="1">
      <c r="B76" s="958"/>
      <c r="C76" s="1621"/>
      <c r="D76" s="1622"/>
      <c r="E76" s="1628" t="s">
        <v>4248</v>
      </c>
      <c r="F76" s="945" t="str">
        <f>IF('Control Panel'!G943=0, "Not Available", 'Control Panel'!G943)</f>
        <v/>
      </c>
      <c r="G76" s="949" t="str">
        <f>IF(OR('Control Panel'!G943="",'Control Panel'!G943=0), "", 'Control Panel'!H943)</f>
        <v/>
      </c>
      <c r="H76" s="825" t="str">
        <f>IF('Control Panel'!G943="", "", 'Control Panel'!D943)</f>
        <v/>
      </c>
      <c r="I76" s="825" t="str">
        <f>IF('Control Panel'!H943="", "", 'Control Panel'!E943)</f>
        <v/>
      </c>
      <c r="J76" s="825"/>
      <c r="K76" s="825"/>
      <c r="L76" s="825"/>
      <c r="N76" s="958"/>
    </row>
    <row r="77" spans="2:14" ht="20.149999999999999" customHeight="1" thickBot="1">
      <c r="B77" s="958"/>
      <c r="C77" s="1621"/>
      <c r="D77" s="1622"/>
      <c r="E77" s="1629"/>
      <c r="F77" s="944" t="str">
        <f>IF('Control Panel'!G944=0, "Not Available", 'Control Panel'!G944)</f>
        <v/>
      </c>
      <c r="G77" s="950" t="str">
        <f>IF(OR('Control Panel'!G944="",'Control Panel'!G944=0), "", 'Control Panel'!H944)</f>
        <v/>
      </c>
      <c r="H77" s="821" t="str">
        <f>IF('Control Panel'!G944="", "", 'Control Panel'!D944)</f>
        <v/>
      </c>
      <c r="I77" s="825" t="str">
        <f>IF('Control Panel'!H944="", "", 'Control Panel'!E944)</f>
        <v/>
      </c>
      <c r="J77" s="827"/>
      <c r="K77" s="827"/>
      <c r="L77" s="828"/>
      <c r="N77" s="958"/>
    </row>
    <row r="78" spans="2:14" ht="20.149999999999999" customHeight="1">
      <c r="B78" s="958"/>
      <c r="C78" s="1621"/>
      <c r="D78" s="1622" t="s">
        <v>63</v>
      </c>
      <c r="E78" s="1624" t="s">
        <v>370</v>
      </c>
      <c r="F78" s="941" t="str">
        <f>IF('Control Panel'!M973=0, "Not Available", 'Control Panel'!M973)</f>
        <v/>
      </c>
      <c r="G78" s="948" t="str">
        <f>IF(OR('Control Panel'!M973="", 'Control Panel'!M973=0), "", VLOOKUP('Control Panel'!M973,'Control Panel'!$O$3:$P$861, 2, FALSE))</f>
        <v/>
      </c>
      <c r="N78" s="958"/>
    </row>
    <row r="79" spans="2:14" ht="20.149999999999999" customHeight="1">
      <c r="B79" s="958"/>
      <c r="C79" s="1621"/>
      <c r="D79" s="1622"/>
      <c r="E79" s="1625"/>
      <c r="F79" s="941" t="str">
        <f>IF('Control Panel'!M974=0, "Not Available", 'Control Panel'!M974)</f>
        <v/>
      </c>
      <c r="G79" s="946" t="str">
        <f>IF(OR('Control Panel'!M974="", 'Control Panel'!M974=0), "", VLOOKUP('Control Panel'!M974,'Control Panel'!$O$3:$P$861, 2, FALSE))</f>
        <v/>
      </c>
      <c r="N79" s="958"/>
    </row>
    <row r="80" spans="2:14" ht="20.149999999999999" customHeight="1">
      <c r="B80" s="958"/>
      <c r="C80" s="1621"/>
      <c r="D80" s="1622"/>
      <c r="E80" s="1625"/>
      <c r="F80" s="941" t="str">
        <f>IF('Control Panel'!M975=0, "Not Available", 'Control Panel'!M975)</f>
        <v/>
      </c>
      <c r="G80" s="946" t="str">
        <f>IF(OR('Control Panel'!M975="", 'Control Panel'!M975=0), "", VLOOKUP('Control Panel'!M975,'Control Panel'!$O$3:$P$861, 2, FALSE))</f>
        <v/>
      </c>
      <c r="N80" s="958"/>
    </row>
    <row r="81" spans="2:14" ht="20.149999999999999" customHeight="1">
      <c r="B81" s="958"/>
      <c r="C81" s="1621"/>
      <c r="D81" s="1622"/>
      <c r="E81" s="1625"/>
      <c r="F81" s="941" t="str">
        <f>IF('Control Panel'!M976=0, "Not Available", 'Control Panel'!M976)</f>
        <v/>
      </c>
      <c r="G81" s="946" t="str">
        <f>IF(OR('Control Panel'!M976="", 'Control Panel'!M976=0), "", VLOOKUP('Control Panel'!M976,'Control Panel'!$O$3:$P$861, 2, FALSE))</f>
        <v/>
      </c>
      <c r="N81" s="958"/>
    </row>
    <row r="82" spans="2:14" ht="20.149999999999999" customHeight="1">
      <c r="B82" s="958"/>
      <c r="C82" s="1621"/>
      <c r="D82" s="1622"/>
      <c r="E82" s="1625"/>
      <c r="F82" s="941" t="str">
        <f>IF('Control Panel'!M977=0, "Not Available", 'Control Panel'!M977)</f>
        <v/>
      </c>
      <c r="G82" s="946" t="str">
        <f>IF(OR('Control Panel'!M977="", 'Control Panel'!M977=0), "", VLOOKUP('Control Panel'!M977,'Control Panel'!$O$3:$P$861, 2, FALSE))</f>
        <v/>
      </c>
      <c r="N82" s="958"/>
    </row>
    <row r="83" spans="2:14" ht="20.149999999999999" customHeight="1">
      <c r="B83" s="958"/>
      <c r="C83" s="1621"/>
      <c r="D83" s="1622"/>
      <c r="E83" s="1625"/>
      <c r="F83" s="941" t="str">
        <f>IF('Control Panel'!M978=0, "Not Available", 'Control Panel'!M978)</f>
        <v/>
      </c>
      <c r="G83" s="946" t="str">
        <f>IF(OR('Control Panel'!M978="", 'Control Panel'!M978=0), "", VLOOKUP('Control Panel'!M978,'Control Panel'!$O$3:$P$861, 2, FALSE))</f>
        <v/>
      </c>
      <c r="N83" s="958"/>
    </row>
    <row r="84" spans="2:14" ht="20.149999999999999" customHeight="1">
      <c r="B84" s="958"/>
      <c r="C84" s="1621"/>
      <c r="D84" s="1622"/>
      <c r="E84" s="1625"/>
      <c r="F84" s="941" t="str">
        <f>IF('Control Panel'!M979=0, "Not Available", 'Control Panel'!M979)</f>
        <v/>
      </c>
      <c r="G84" s="946" t="str">
        <f>IF(OR('Control Panel'!M979="", 'Control Panel'!M979=0), "", VLOOKUP('Control Panel'!M979,'Control Panel'!$O$3:$P$861, 2, FALSE))</f>
        <v/>
      </c>
      <c r="N84" s="958"/>
    </row>
    <row r="85" spans="2:14" ht="20.149999999999999" customHeight="1">
      <c r="B85" s="958"/>
      <c r="C85" s="1621"/>
      <c r="D85" s="1622"/>
      <c r="E85" s="1625"/>
      <c r="F85" s="941" t="str">
        <f>IF('Control Panel'!M980=0, "Not Available", 'Control Panel'!M980)</f>
        <v/>
      </c>
      <c r="G85" s="946" t="str">
        <f>IF(OR('Control Panel'!M980="", 'Control Panel'!M980=0), "", VLOOKUP('Control Panel'!M980,'Control Panel'!$O$3:$P$861, 2, FALSE))</f>
        <v/>
      </c>
      <c r="N85" s="958"/>
    </row>
    <row r="86" spans="2:14" ht="20.149999999999999" customHeight="1">
      <c r="B86" s="958"/>
      <c r="C86" s="1621"/>
      <c r="D86" s="1622"/>
      <c r="E86" s="1625"/>
      <c r="F86" s="941" t="str">
        <f>IF('Control Panel'!M981=0, "Not Available", 'Control Panel'!M981)</f>
        <v/>
      </c>
      <c r="G86" s="946" t="str">
        <f>IF(OR('Control Panel'!M981="", 'Control Panel'!M981=0), "", VLOOKUP('Control Panel'!M981,'Control Panel'!$O$3:$P$861, 2, FALSE))</f>
        <v/>
      </c>
      <c r="N86" s="958"/>
    </row>
    <row r="87" spans="2:14" ht="20.149999999999999" customHeight="1">
      <c r="B87" s="958"/>
      <c r="C87" s="1621"/>
      <c r="D87" s="1622"/>
      <c r="E87" s="1626"/>
      <c r="F87" s="941" t="str">
        <f>IF('Control Panel'!M982=0, "Not Available", 'Control Panel'!M982)</f>
        <v/>
      </c>
      <c r="G87" s="946" t="str">
        <f>IF(OR('Control Panel'!M982="", 'Control Panel'!M982=0), "", VLOOKUP('Control Panel'!M982,'Control Panel'!$O$3:$P$861, 2, FALSE))</f>
        <v/>
      </c>
      <c r="N87" s="958"/>
    </row>
    <row r="88" spans="2:14" ht="20.149999999999999" customHeight="1">
      <c r="B88" s="958"/>
      <c r="C88" s="1621"/>
      <c r="D88" s="1622"/>
      <c r="E88" s="1624" t="s">
        <v>1308</v>
      </c>
      <c r="F88" s="945" t="str">
        <f>IF('Control Panel'!F995=0, "Not Available", 'Control Panel'!F995)</f>
        <v/>
      </c>
      <c r="G88" s="948" t="str">
        <f>IF(OR('Control Panel'!F995="", 'Control Panel'!F995=0), "", VLOOKUP('Control Panel'!F995,'Control Panel'!$O$3:$P$861, 2, FALSE))</f>
        <v/>
      </c>
      <c r="N88" s="958"/>
    </row>
    <row r="89" spans="2:14" ht="20.149999999999999" customHeight="1">
      <c r="B89" s="958"/>
      <c r="C89" s="1621"/>
      <c r="D89" s="1622"/>
      <c r="E89" s="1625"/>
      <c r="F89" s="941" t="str">
        <f>IF('Control Panel'!F997=0, "Not Available", 'Control Panel'!F997)</f>
        <v/>
      </c>
      <c r="G89" s="946" t="str">
        <f>IF(OR('Control Panel'!F997="", 'Control Panel'!F997=0), "", VLOOKUP('Control Panel'!F997,'Control Panel'!$O$3:$P$861, 2, FALSE))</f>
        <v/>
      </c>
      <c r="N89" s="958"/>
    </row>
    <row r="90" spans="2:14" ht="20.149999999999999" customHeight="1">
      <c r="B90" s="958"/>
      <c r="C90" s="1621"/>
      <c r="D90" s="1622"/>
      <c r="E90" s="1625"/>
      <c r="F90" s="941" t="str">
        <f>IF('Control Panel'!F999=0, "Not Available", 'Control Panel'!F999)</f>
        <v/>
      </c>
      <c r="G90" s="946" t="str">
        <f>IF(OR('Control Panel'!F999="", 'Control Panel'!F999=0), "", VLOOKUP('Control Panel'!F999,'Control Panel'!$O$3:$P$861, 2, FALSE))</f>
        <v/>
      </c>
      <c r="N90" s="958"/>
    </row>
    <row r="91" spans="2:14" ht="20.149999999999999" customHeight="1">
      <c r="B91" s="958"/>
      <c r="C91" s="1621"/>
      <c r="D91" s="1622"/>
      <c r="E91" s="1626"/>
      <c r="F91" s="944" t="str">
        <f>IF('Control Panel'!F1001=0, "Not Available", 'Control Panel'!F1001)</f>
        <v/>
      </c>
      <c r="G91" s="947" t="str">
        <f>IF(OR('Control Panel'!F1001="", 'Control Panel'!F1001=0), "", VLOOKUP('Control Panel'!F1001,'Control Panel'!$O$3:$P$861, 2, FALSE))</f>
        <v/>
      </c>
      <c r="N91" s="958"/>
    </row>
    <row r="92" spans="2:14" ht="20.149999999999999" customHeight="1">
      <c r="B92" s="958"/>
      <c r="C92" s="1621"/>
      <c r="D92" s="1622"/>
      <c r="E92" s="1624" t="s">
        <v>3231</v>
      </c>
      <c r="F92" s="941" t="str">
        <f>IF('Control Panel'!F1005=0, "Not Available", 'Control Panel'!F1005)</f>
        <v/>
      </c>
      <c r="G92" s="948" t="str">
        <f>IF(OR('Control Panel'!F1005="", 'Control Panel'!F1005=0), "", VLOOKUP('Control Panel'!F1005,'Control Panel'!$O$3:$P$861, 2, FALSE))</f>
        <v/>
      </c>
      <c r="N92" s="958"/>
    </row>
    <row r="93" spans="2:14" ht="20.149999999999999" customHeight="1">
      <c r="B93" s="958"/>
      <c r="C93" s="1621"/>
      <c r="D93" s="1622"/>
      <c r="E93" s="1625"/>
      <c r="F93" s="941" t="str">
        <f>IF('Control Panel'!F1006=0, "Not Available", 'Control Panel'!F1006)</f>
        <v/>
      </c>
      <c r="G93" s="946" t="str">
        <f>IF(OR('Control Panel'!F1006="", 'Control Panel'!F1006=0), "", VLOOKUP('Control Panel'!F1006,'Control Panel'!$O$3:$P$861, 2, FALSE))</f>
        <v/>
      </c>
      <c r="N93" s="958"/>
    </row>
    <row r="94" spans="2:14" ht="20.149999999999999" customHeight="1">
      <c r="B94" s="958"/>
      <c r="C94" s="1621"/>
      <c r="D94" s="1622"/>
      <c r="E94" s="1625"/>
      <c r="F94" s="941" t="str">
        <f>IF('Control Panel'!M1005=0, "Not Available", 'Control Panel'!M1005)</f>
        <v/>
      </c>
      <c r="G94" s="946" t="str">
        <f>IF(OR('Control Panel'!M1005="", 'Control Panel'!M1005=0), "", VLOOKUP('Control Panel'!M1005,'Control Panel'!$O$3:$P$861, 2, FALSE))</f>
        <v/>
      </c>
      <c r="N94" s="958"/>
    </row>
    <row r="95" spans="2:14" ht="20.149999999999999" customHeight="1">
      <c r="B95" s="958"/>
      <c r="C95" s="1621"/>
      <c r="D95" s="1622"/>
      <c r="E95" s="1626"/>
      <c r="F95" s="944" t="str">
        <f>IF('Control Panel'!M1006=0, "Not Available", 'Control Panel'!M1006)</f>
        <v/>
      </c>
      <c r="G95" s="947" t="str">
        <f>IF(OR('Control Panel'!M1006="", 'Control Panel'!M1006=0), "", VLOOKUP('Control Panel'!M1006,'Control Panel'!$O$3:$P$861, 2, FALSE))</f>
        <v/>
      </c>
      <c r="N95" s="958"/>
    </row>
    <row r="96" spans="2:14" ht="20.149999999999999" customHeight="1">
      <c r="B96" s="958"/>
      <c r="C96" s="1621"/>
      <c r="D96" s="1622" t="s">
        <v>4454</v>
      </c>
      <c r="E96" s="1624" t="s">
        <v>4454</v>
      </c>
      <c r="F96" s="941" t="str">
        <f>'Control Panel'!S865</f>
        <v/>
      </c>
      <c r="G96" s="946" t="str">
        <f>IF(OR('Control Panel'!S865="", 'Control Panel'!S865=0), "", VLOOKUP('Control Panel'!S865,'Control Panel'!$O$3:$P$861, 2, FALSE))</f>
        <v/>
      </c>
      <c r="N96" s="958"/>
    </row>
    <row r="97" spans="2:14" ht="20.149999999999999" customHeight="1">
      <c r="B97" s="958"/>
      <c r="C97" s="1621"/>
      <c r="D97" s="1622"/>
      <c r="E97" s="1625"/>
      <c r="F97" s="941" t="str">
        <f>'Control Panel'!S866</f>
        <v/>
      </c>
      <c r="G97" s="946" t="str">
        <f>IF(OR('Control Panel'!S866="", 'Control Panel'!S866=0), "", VLOOKUP('Control Panel'!S866,'Control Panel'!$O$3:$P$861, 2, FALSE))</f>
        <v/>
      </c>
      <c r="N97" s="958"/>
    </row>
    <row r="98" spans="2:14" ht="20.149999999999999" customHeight="1">
      <c r="B98" s="958"/>
      <c r="C98" s="1621"/>
      <c r="D98" s="1622"/>
      <c r="E98" s="1625"/>
      <c r="F98" s="941" t="str">
        <f>'Control Panel'!S867</f>
        <v/>
      </c>
      <c r="G98" s="946" t="str">
        <f>IF(OR('Control Panel'!S867="", 'Control Panel'!S867=0), "", VLOOKUP('Control Panel'!S867,'Control Panel'!$O$3:$P$861, 2, FALSE))</f>
        <v/>
      </c>
      <c r="N98" s="958"/>
    </row>
    <row r="99" spans="2:14" ht="20.149999999999999" customHeight="1">
      <c r="B99" s="958"/>
      <c r="C99" s="1621"/>
      <c r="D99" s="1622"/>
      <c r="E99" s="1625"/>
      <c r="F99" s="941" t="str">
        <f>'Control Panel'!Q873</f>
        <v/>
      </c>
      <c r="G99" s="946" t="str">
        <f>IF(OR('Control Panel'!Q873="", 'Control Panel'!Q873=0), "", VLOOKUP('Control Panel'!Q873,'Control Panel'!$O$3:$P$861, 2, FALSE))</f>
        <v/>
      </c>
      <c r="N99" s="958"/>
    </row>
    <row r="100" spans="2:14" ht="20.149999999999999" customHeight="1">
      <c r="B100" s="958"/>
      <c r="C100" s="1621"/>
      <c r="D100" s="1622"/>
      <c r="E100" s="1626"/>
      <c r="F100" s="944" t="str">
        <f>'Control Panel'!Q874</f>
        <v/>
      </c>
      <c r="G100" s="946" t="str">
        <f>IF(OR('Control Panel'!Q874="", 'Control Panel'!Q874=0), "", VLOOKUP('Control Panel'!Q874,'Control Panel'!$O$3:$P$861, 2, FALSE))</f>
        <v/>
      </c>
      <c r="N100" s="958"/>
    </row>
    <row r="101" spans="2:14" ht="30.75" customHeight="1">
      <c r="B101" s="958"/>
      <c r="C101" s="1621"/>
      <c r="D101" s="1622"/>
      <c r="E101" s="1624" t="s">
        <v>303</v>
      </c>
      <c r="F101" s="945" t="str">
        <f>IF('Control Panel'!Q873=0, "Not Available", 'Control Panel'!Q873)</f>
        <v/>
      </c>
      <c r="G101" s="948" t="str">
        <f>IF(OR('Control Panel'!Q873="",'Control Panel'!Q873=0),  "", VLOOKUP('Control Panel'!Q873,'Control Panel'!$O$3:$P$861, 2, FALSE))</f>
        <v/>
      </c>
      <c r="N101" s="958"/>
    </row>
    <row r="102" spans="2:14" ht="30.75" customHeight="1">
      <c r="B102" s="958"/>
      <c r="C102" s="1621"/>
      <c r="D102" s="1622"/>
      <c r="E102" s="1626"/>
      <c r="F102" s="944" t="str">
        <f>IF('Control Panel'!Q874=0, "Not Available", 'Control Panel'!Q874)</f>
        <v/>
      </c>
      <c r="G102" s="947" t="str">
        <f>IF(OR('Control Panel'!Q874="",'Control Panel'!Q874=0),  "", VLOOKUP('Control Panel'!Q874,'Control Panel'!$O$3:$P$861, 2, FALSE))</f>
        <v/>
      </c>
      <c r="N102" s="958"/>
    </row>
    <row r="103" spans="2:14" ht="20.149999999999999" customHeight="1">
      <c r="B103" s="958"/>
      <c r="C103" s="1621"/>
      <c r="D103" s="1627" t="s">
        <v>62</v>
      </c>
      <c r="E103" s="1614" t="s">
        <v>62</v>
      </c>
      <c r="F103" s="945" t="str">
        <f>IF('Control Panel'!I956=0, "Not Available", 'Control Panel'!I956)</f>
        <v/>
      </c>
      <c r="G103" s="948" t="str">
        <f>IF(OR('Control Panel'!I956="", 'Control Panel'!I956=0), "", VLOOKUP('Control Panel'!I956,'Control Panel'!$O$3:$P$861, 2, FALSE))</f>
        <v/>
      </c>
      <c r="N103" s="958"/>
    </row>
    <row r="104" spans="2:14" ht="20.149999999999999" customHeight="1">
      <c r="B104" s="958"/>
      <c r="C104" s="1621"/>
      <c r="D104" s="1627"/>
      <c r="E104" s="1615"/>
      <c r="F104" s="941" t="str">
        <f>IF('Control Panel'!I957=0, "Not Available", 'Control Panel'!I957)</f>
        <v/>
      </c>
      <c r="G104" s="946" t="str">
        <f>IF(OR('Control Panel'!I957="", 'Control Panel'!I957=0), "", VLOOKUP('Control Panel'!I957,'Control Panel'!$O$3:$P$861, 2, FALSE))</f>
        <v/>
      </c>
      <c r="N104" s="958"/>
    </row>
    <row r="105" spans="2:14" ht="20.149999999999999" customHeight="1">
      <c r="B105" s="958"/>
      <c r="C105" s="1621"/>
      <c r="D105" s="1627"/>
      <c r="E105" s="1615"/>
      <c r="F105" s="941" t="str">
        <f>IF('Control Panel'!I958=0, "Not Available", 'Control Panel'!I958)</f>
        <v/>
      </c>
      <c r="G105" s="946" t="str">
        <f>IF(OR('Control Panel'!I958="", 'Control Panel'!I958=0), "", VLOOKUP('Control Panel'!I958,'Control Panel'!$O$3:$P$861, 2, FALSE))</f>
        <v/>
      </c>
      <c r="N105" s="958"/>
    </row>
    <row r="106" spans="2:14" ht="20.149999999999999" customHeight="1">
      <c r="B106" s="958"/>
      <c r="C106" s="1621"/>
      <c r="D106" s="1623" t="s">
        <v>8</v>
      </c>
      <c r="E106" s="1614" t="s">
        <v>2995</v>
      </c>
      <c r="F106" s="945" t="str">
        <f>IF('Control Panel'!J1713=0, "Not Available", 'Control Panel'!J1713)</f>
        <v/>
      </c>
      <c r="G106" s="948" t="str">
        <f>IF('Control Panel'!J1713="", "", VLOOKUP('Control Panel'!J1713,'Control Panel'!$O$3:$P$861, 2, FALSE))</f>
        <v/>
      </c>
      <c r="N106" s="958"/>
    </row>
    <row r="107" spans="2:14" ht="20.149999999999999" customHeight="1">
      <c r="B107" s="958"/>
      <c r="C107" s="1621"/>
      <c r="D107" s="1623"/>
      <c r="E107" s="1615"/>
      <c r="F107" s="941" t="str">
        <f>IF('Control Panel'!J1715=0, "Not Available", 'Control Panel'!J1715)</f>
        <v/>
      </c>
      <c r="G107" s="946" t="str">
        <f>IF('Control Panel'!J1715="", "", VLOOKUP('Control Panel'!J1715,'Control Panel'!$O$3:$P$861, 2, FALSE))</f>
        <v/>
      </c>
      <c r="N107" s="958"/>
    </row>
    <row r="108" spans="2:14" ht="20.149999999999999" customHeight="1">
      <c r="B108" s="958"/>
      <c r="C108" s="1621"/>
      <c r="D108" s="1623"/>
      <c r="E108" s="1615"/>
      <c r="F108" s="941" t="str">
        <f>IF('Control Panel'!J1716=0, "Not Available", 'Control Panel'!J1716)</f>
        <v/>
      </c>
      <c r="G108" s="946" t="str">
        <f>IF('Control Panel'!J1716="", "", VLOOKUP('Control Panel'!J1716,'Control Panel'!$O$3:$P$861, 2, FALSE))</f>
        <v/>
      </c>
      <c r="N108" s="958"/>
    </row>
    <row r="109" spans="2:14" ht="20.149999999999999" customHeight="1">
      <c r="B109" s="958"/>
      <c r="C109" s="1621"/>
      <c r="D109" s="1623"/>
      <c r="E109" s="1615"/>
      <c r="F109" s="941" t="str">
        <f>IF('Control Panel'!J1717=0, "Not Available", 'Control Panel'!J1717)</f>
        <v/>
      </c>
      <c r="G109" s="946" t="str">
        <f>IF('Control Panel'!J1717="", "", VLOOKUP('Control Panel'!J1717,'Control Panel'!$O$3:$P$861, 2, FALSE))</f>
        <v/>
      </c>
      <c r="N109" s="958"/>
    </row>
    <row r="110" spans="2:14" ht="20.149999999999999" customHeight="1">
      <c r="B110" s="958"/>
      <c r="C110" s="1621"/>
      <c r="D110" s="1623"/>
      <c r="E110" s="1615"/>
      <c r="F110" s="941" t="str">
        <f>IF('Control Panel'!J1718=0, "Not Available", 'Control Panel'!J1718)</f>
        <v/>
      </c>
      <c r="G110" s="946" t="str">
        <f>IF('Control Panel'!J1718="", "", VLOOKUP('Control Panel'!J1718,'Control Panel'!$O$3:$P$861, 2, FALSE))</f>
        <v/>
      </c>
      <c r="N110" s="958"/>
    </row>
    <row r="111" spans="2:14" ht="20.149999999999999" customHeight="1">
      <c r="B111" s="958"/>
      <c r="C111" s="1621"/>
      <c r="D111" s="1623"/>
      <c r="E111" s="1615"/>
      <c r="F111" s="941" t="str">
        <f>IF('Control Panel'!J1719=0, "Not Available", 'Control Panel'!J1719)</f>
        <v/>
      </c>
      <c r="G111" s="946" t="str">
        <f>IF('Control Panel'!J1719="", "", VLOOKUP('Control Panel'!J1719,'Control Panel'!$O$3:$P$861, 2, FALSE))</f>
        <v/>
      </c>
      <c r="N111" s="958"/>
    </row>
    <row r="112" spans="2:14" ht="20.149999999999999" customHeight="1">
      <c r="B112" s="958"/>
      <c r="C112" s="1621"/>
      <c r="D112" s="1623"/>
      <c r="E112" s="1615"/>
      <c r="F112" s="941" t="str">
        <f>IF('Control Panel'!J1720=0, "Not Available", 'Control Panel'!J1720)</f>
        <v/>
      </c>
      <c r="G112" s="946" t="str">
        <f>IF('Control Panel'!J1720="", "", VLOOKUP('Control Panel'!J1720,'Control Panel'!$O$3:$P$861, 2, FALSE))</f>
        <v/>
      </c>
      <c r="N112" s="958"/>
    </row>
    <row r="113" spans="2:14" ht="20.149999999999999" customHeight="1">
      <c r="B113" s="958"/>
      <c r="C113" s="1621"/>
      <c r="D113" s="1623"/>
      <c r="E113" s="1615"/>
      <c r="F113" s="941" t="str">
        <f>IF('Control Panel'!J1721=0, "Not Available", 'Control Panel'!J1721)</f>
        <v/>
      </c>
      <c r="G113" s="946" t="str">
        <f>IF('Control Panel'!J1721="", "", VLOOKUP('Control Panel'!J1721,'Control Panel'!$O$3:$P$861, 2, FALSE))</f>
        <v/>
      </c>
      <c r="N113" s="958"/>
    </row>
    <row r="114" spans="2:14" ht="20.149999999999999" customHeight="1">
      <c r="B114" s="958"/>
      <c r="C114" s="1621"/>
      <c r="D114" s="1623"/>
      <c r="E114" s="1615"/>
      <c r="F114" s="941" t="str">
        <f>IF('Control Panel'!J1722=0, "Not Available", 'Control Panel'!J1722)</f>
        <v/>
      </c>
      <c r="G114" s="946" t="str">
        <f>IF('Control Panel'!J1722="", "", VLOOKUP('Control Panel'!J1722,'Control Panel'!$O$3:$P$861, 2, FALSE))</f>
        <v/>
      </c>
      <c r="N114" s="958"/>
    </row>
    <row r="115" spans="2:14" ht="20.149999999999999" hidden="1" customHeight="1">
      <c r="B115" s="958"/>
      <c r="C115" s="1621"/>
      <c r="D115" s="1623"/>
      <c r="E115" s="1615"/>
      <c r="F115" s="941" t="str">
        <f>IF('Control Panel'!J1723=0, "Not Available", 'Control Panel'!J1723)</f>
        <v>Not Available</v>
      </c>
      <c r="G115" s="946" t="str">
        <f>IF('Control Panel'!J1723="", "", VLOOKUP('Control Panel'!J1723,'Control Panel'!$O$3:$P$861, 2, FALSE))</f>
        <v/>
      </c>
      <c r="N115" s="958"/>
    </row>
    <row r="116" spans="2:14" ht="39.75" customHeight="1">
      <c r="B116" s="958"/>
      <c r="C116" s="1621"/>
      <c r="D116" s="1623"/>
      <c r="E116" s="1615" t="s">
        <v>4563</v>
      </c>
      <c r="F116" s="941" t="str">
        <f>IF('Control Panel'!K1727=0, "Not Available", 'Control Panel'!K1727)</f>
        <v/>
      </c>
      <c r="G116" s="946" t="str">
        <f>IF('Control Panel'!K1727="", "", VLOOKUP('Control Panel'!K1727,'Control Panel'!$O$3:$P$861, 2, FALSE))</f>
        <v/>
      </c>
      <c r="N116" s="958"/>
    </row>
    <row r="117" spans="2:14" ht="39.75" customHeight="1">
      <c r="B117" s="958"/>
      <c r="C117" s="1621"/>
      <c r="D117" s="1623"/>
      <c r="E117" s="1615"/>
      <c r="F117" s="941" t="str">
        <f>IF('Control Panel'!K1728=0, "Not Available", 'Control Panel'!K1728)</f>
        <v/>
      </c>
      <c r="G117" s="946" t="str">
        <f>IF('Control Panel'!K1728="", "", VLOOKUP('Control Panel'!K1728,'Control Panel'!$O$3:$P$861, 2, FALSE))</f>
        <v/>
      </c>
      <c r="N117" s="958"/>
    </row>
    <row r="118" spans="2:14" ht="39.75" customHeight="1">
      <c r="B118" s="958"/>
      <c r="C118" s="1621"/>
      <c r="D118" s="1623"/>
      <c r="E118" s="1615"/>
      <c r="F118" s="941" t="str">
        <f>IF('Control Panel'!K1729=0, "Not Available", 'Control Panel'!K1729)</f>
        <v/>
      </c>
      <c r="G118" s="946" t="str">
        <f>IF('Control Panel'!K1729="", "", VLOOKUP('Control Panel'!K1729,'Control Panel'!$O$3:$P$861, 2, FALSE))</f>
        <v/>
      </c>
      <c r="N118" s="958"/>
    </row>
    <row r="119" spans="2:14" ht="54" customHeight="1">
      <c r="B119" s="958"/>
      <c r="C119" s="1621"/>
      <c r="D119" s="1211"/>
      <c r="E119" s="1212" t="s">
        <v>7052</v>
      </c>
      <c r="F119" s="1223" t="str">
        <f>IF('Control Panel'!I1903=0, "Not Available", 'Control Panel'!I1903)</f>
        <v/>
      </c>
      <c r="G119" s="1224" t="str">
        <f>IF('Control Panel'!I1903="", "", VLOOKUP('Control Panel'!I1903,'Control Panel'!$O$3:$P$861, 2, FALSE))</f>
        <v/>
      </c>
      <c r="N119" s="958"/>
    </row>
    <row r="120" spans="2:14" ht="20.149999999999999" customHeight="1">
      <c r="B120" s="958"/>
      <c r="C120" s="1621"/>
      <c r="D120" s="1622" t="s">
        <v>44</v>
      </c>
      <c r="E120" s="1615" t="s">
        <v>485</v>
      </c>
      <c r="F120" s="941" t="str">
        <f>IF('Control Panel'!F1028=0, "Not Available", 'Control Panel'!F1028)</f>
        <v/>
      </c>
      <c r="G120" s="946" t="str">
        <f>IF(OR('Control Panel'!F1028="", 'Control Panel'!F1028=0), "", VLOOKUP('Control Panel'!F1028,'Control Panel'!$O$3:$P$861, 2, FALSE))</f>
        <v/>
      </c>
      <c r="N120" s="958"/>
    </row>
    <row r="121" spans="2:14" ht="20.149999999999999" customHeight="1">
      <c r="B121" s="958"/>
      <c r="C121" s="1621"/>
      <c r="D121" s="1622"/>
      <c r="E121" s="1615"/>
      <c r="F121" s="941" t="str">
        <f>IF('Control Panel'!F1029=0, "Not Available", 'Control Panel'!F1029)</f>
        <v/>
      </c>
      <c r="G121" s="946" t="str">
        <f>IF(OR('Control Panel'!F1029="", 'Control Panel'!F1029=0), "", VLOOKUP('Control Panel'!F1029,'Control Panel'!$O$3:$P$861, 2, FALSE))</f>
        <v/>
      </c>
      <c r="N121" s="958"/>
    </row>
    <row r="122" spans="2:14" ht="20.149999999999999" customHeight="1">
      <c r="B122" s="958"/>
      <c r="C122" s="1621"/>
      <c r="D122" s="1622"/>
      <c r="E122" s="1615"/>
      <c r="F122" s="941" t="str">
        <f>IF('Control Panel'!F1030=0, "Not Available", 'Control Panel'!F1030)</f>
        <v/>
      </c>
      <c r="G122" s="946" t="str">
        <f>IF(OR('Control Panel'!F1030="", 'Control Panel'!F1030=0), "", VLOOKUP('Control Panel'!F1030,'Control Panel'!$O$3:$P$861, 2, FALSE))</f>
        <v/>
      </c>
      <c r="N122" s="958"/>
    </row>
    <row r="123" spans="2:14" ht="20.149999999999999" customHeight="1">
      <c r="B123" s="958"/>
      <c r="C123" s="1621"/>
      <c r="D123" s="1622"/>
      <c r="E123" s="1615"/>
      <c r="F123" s="941" t="str">
        <f>IF('Control Panel'!F1031=0, "Not Available", 'Control Panel'!F1031)</f>
        <v/>
      </c>
      <c r="G123" s="946" t="str">
        <f>IF(OR('Control Panel'!F1031="", 'Control Panel'!F1031=0), "", VLOOKUP('Control Panel'!F1031,'Control Panel'!$O$3:$P$861, 2, FALSE))</f>
        <v/>
      </c>
      <c r="N123" s="958"/>
    </row>
    <row r="124" spans="2:14" ht="20.149999999999999" customHeight="1">
      <c r="B124" s="958"/>
      <c r="C124" s="1621"/>
      <c r="D124" s="1622"/>
      <c r="E124" s="1615" t="s">
        <v>2996</v>
      </c>
      <c r="F124" s="941" t="str">
        <f>IF('Control Panel'!F1047=0, "Not Available", 'Control Panel'!F1047)</f>
        <v/>
      </c>
      <c r="G124" s="946" t="str">
        <f>IF(OR('Control Panel'!F1047="", 'Control Panel'!F1047=0), "", VLOOKUP('Control Panel'!F1047,'Control Panel'!$O$3:$P$861, 2, FALSE))</f>
        <v/>
      </c>
      <c r="N124" s="958"/>
    </row>
    <row r="125" spans="2:14" ht="20.149999999999999" customHeight="1">
      <c r="B125" s="958"/>
      <c r="C125" s="1621"/>
      <c r="D125" s="1622"/>
      <c r="E125" s="1615"/>
      <c r="F125" s="941" t="str">
        <f>IF('Control Panel'!F1048=0, "Not Available", 'Control Panel'!F1048)</f>
        <v/>
      </c>
      <c r="G125" s="946" t="str">
        <f>IF(OR('Control Panel'!F1048="", 'Control Panel'!F1048=0), "", VLOOKUP('Control Panel'!F1048,'Control Panel'!$O$3:$P$861, 2, FALSE))</f>
        <v/>
      </c>
      <c r="N125" s="958"/>
    </row>
    <row r="126" spans="2:14" ht="20.149999999999999" customHeight="1">
      <c r="B126" s="958"/>
      <c r="C126" s="1621"/>
      <c r="D126" s="1622"/>
      <c r="E126" s="1615"/>
      <c r="F126" s="941" t="str">
        <f>IF('Control Panel'!F1049=0, "Not Available", 'Control Panel'!F1049)</f>
        <v/>
      </c>
      <c r="G126" s="946" t="str">
        <f>IF(OR('Control Panel'!F1049="", 'Control Panel'!F1049=0), "", VLOOKUP('Control Panel'!F1049,'Control Panel'!$O$3:$P$861, 2, FALSE))</f>
        <v/>
      </c>
      <c r="N126" s="958"/>
    </row>
    <row r="127" spans="2:14" ht="20.149999999999999" customHeight="1">
      <c r="B127" s="958"/>
      <c r="C127" s="1621"/>
      <c r="D127" s="1622"/>
      <c r="E127" s="1615"/>
      <c r="F127" s="941" t="str">
        <f>IF('Control Panel'!F1052=0, "Not Available", 'Control Panel'!F1052)</f>
        <v/>
      </c>
      <c r="G127" s="946" t="str">
        <f>IF(OR('Control Panel'!F1052="", 'Control Panel'!F1052=0), "", VLOOKUP('Control Panel'!F1052,'Control Panel'!$O$3:$P$861, 2, FALSE))</f>
        <v/>
      </c>
      <c r="N127" s="958"/>
    </row>
    <row r="128" spans="2:14" ht="20.149999999999999" customHeight="1">
      <c r="B128" s="958"/>
      <c r="C128" s="1621"/>
      <c r="D128" s="1622"/>
      <c r="E128" s="1615"/>
      <c r="F128" s="941" t="str">
        <f>IF('Control Panel'!F1053=0, "Not Available", 'Control Panel'!F1053)</f>
        <v/>
      </c>
      <c r="G128" s="946" t="str">
        <f>IF(OR('Control Panel'!F1053="", 'Control Panel'!F1053=0), "", VLOOKUP('Control Panel'!F1053,'Control Panel'!$O$3:$P$861, 2, FALSE))</f>
        <v/>
      </c>
      <c r="N128" s="958"/>
    </row>
    <row r="129" spans="2:14" ht="20.149999999999999" customHeight="1">
      <c r="B129" s="958"/>
      <c r="C129" s="1621"/>
      <c r="D129" s="1622"/>
      <c r="E129" s="1615"/>
      <c r="F129" s="941" t="str">
        <f>IF('Control Panel'!F1054=0, "Not Available", 'Control Panel'!F1054)</f>
        <v/>
      </c>
      <c r="G129" s="946" t="str">
        <f>IF(OR('Control Panel'!F1054="", 'Control Panel'!F1054=0), "", VLOOKUP('Control Panel'!F1054,'Control Panel'!$O$3:$P$861, 2, FALSE))</f>
        <v/>
      </c>
      <c r="N129" s="958"/>
    </row>
    <row r="130" spans="2:14" ht="20.149999999999999" customHeight="1">
      <c r="B130" s="958"/>
      <c r="C130" s="1621"/>
      <c r="D130" s="1622"/>
      <c r="E130" s="1615"/>
      <c r="F130" s="941" t="str">
        <f>IF('Control Panel'!F1055=0, "Not Available", 'Control Panel'!F1055)</f>
        <v/>
      </c>
      <c r="G130" s="946" t="str">
        <f>IF(OR('Control Panel'!F1055="", 'Control Panel'!F1055=0), "", VLOOKUP('Control Panel'!F1055,'Control Panel'!$O$3:$P$861, 2, FALSE))</f>
        <v/>
      </c>
      <c r="N130" s="958"/>
    </row>
    <row r="131" spans="2:14" ht="20.149999999999999" customHeight="1">
      <c r="B131" s="958"/>
      <c r="C131" s="1621"/>
      <c r="D131" s="1622"/>
      <c r="E131" s="1614" t="s">
        <v>2997</v>
      </c>
      <c r="F131" s="945" t="str">
        <f>IF('Control Panel'!F1070=0, "Not Available", 'Control Panel'!F1070)</f>
        <v/>
      </c>
      <c r="G131" s="948" t="str">
        <f>IF(OR('Control Panel'!F1070="", 'Control Panel'!F1070=0), "", VLOOKUP('Control Panel'!F1070,'Control Panel'!$O$3:$P$861, 2, FALSE))</f>
        <v/>
      </c>
      <c r="N131" s="958"/>
    </row>
    <row r="132" spans="2:14" ht="20.149999999999999" customHeight="1">
      <c r="B132" s="958"/>
      <c r="C132" s="1621"/>
      <c r="D132" s="1622"/>
      <c r="E132" s="1615"/>
      <c r="F132" s="941" t="str">
        <f>IF('Control Panel'!F1071=0, "Not Available", 'Control Panel'!F1071)</f>
        <v/>
      </c>
      <c r="G132" s="946" t="str">
        <f>IF(OR('Control Panel'!F1071="", 'Control Panel'!F1071=0), "", VLOOKUP('Control Panel'!F1071,'Control Panel'!$O$3:$P$861, 2, FALSE))</f>
        <v/>
      </c>
      <c r="N132" s="958"/>
    </row>
    <row r="133" spans="2:14" ht="20.149999999999999" customHeight="1">
      <c r="B133" s="958"/>
      <c r="C133" s="1621"/>
      <c r="D133" s="1622"/>
      <c r="E133" s="1619"/>
      <c r="F133" s="944" t="str">
        <f>IF('Control Panel'!F1072=0, "Not Available", 'Control Panel'!F1072)</f>
        <v/>
      </c>
      <c r="G133" s="947" t="str">
        <f>IF(OR('Control Panel'!F1072="", 'Control Panel'!F1072=0), "", VLOOKUP('Control Panel'!F1072,'Control Panel'!$O$3:$P$861, 2, FALSE))</f>
        <v/>
      </c>
      <c r="N133" s="958"/>
    </row>
    <row r="134" spans="2:14" ht="20.149999999999999" customHeight="1">
      <c r="B134" s="958"/>
      <c r="C134" s="1621"/>
      <c r="D134" s="1622"/>
      <c r="E134" s="1615" t="s">
        <v>562</v>
      </c>
      <c r="F134" s="941" t="str">
        <f>IF('Control Panel'!F1079=0, "Not Available", 'Control Panel'!F1079)</f>
        <v/>
      </c>
      <c r="G134" s="946" t="str">
        <f>IF(OR('Control Panel'!F1079="", 'Control Panel'!F1079=0), "", VLOOKUP('Control Panel'!F1079,'Control Panel'!$O$3:$P$861, 2, FALSE))</f>
        <v/>
      </c>
      <c r="N134" s="958"/>
    </row>
    <row r="135" spans="2:14" ht="20.149999999999999" customHeight="1">
      <c r="B135" s="958"/>
      <c r="C135" s="1621"/>
      <c r="D135" s="1622"/>
      <c r="E135" s="1619"/>
      <c r="F135" s="944" t="str">
        <f>IF('Control Panel'!F1080=0, "Not Available", 'Control Panel'!F1080)</f>
        <v/>
      </c>
      <c r="G135" s="947" t="str">
        <f>IF(OR('Control Panel'!F1080="", 'Control Panel'!F1080=0), "", VLOOKUP('Control Panel'!F1080,'Control Panel'!$O$3:$P$861, 2, FALSE))</f>
        <v/>
      </c>
      <c r="N135" s="958"/>
    </row>
    <row r="136" spans="2:14" ht="20.149999999999999" customHeight="1">
      <c r="B136" s="958"/>
      <c r="C136" s="1621"/>
      <c r="D136" s="1622"/>
      <c r="E136" s="952" t="s">
        <v>2998</v>
      </c>
      <c r="F136" s="953" t="str">
        <f>IF('Control Panel'!F1085=0, "Not Available", 'Control Panel'!F1085)</f>
        <v/>
      </c>
      <c r="G136" s="954" t="str">
        <f>IF(OR('Control Panel'!F1085="", 'Control Panel'!F1085=0), "", VLOOKUP('Control Panel'!F1085,'Control Panel'!$O$3:$P$861, 2, FALSE))</f>
        <v/>
      </c>
      <c r="N136" s="958"/>
    </row>
    <row r="137" spans="2:14" ht="26.25" customHeight="1">
      <c r="B137" s="958"/>
      <c r="C137" s="1621"/>
      <c r="D137" s="1622"/>
      <c r="E137" s="952" t="s">
        <v>2999</v>
      </c>
      <c r="F137" s="953" t="str">
        <f>IF('Control Panel'!I1089=0, "Not Available", 'Control Panel'!I1089)</f>
        <v/>
      </c>
      <c r="G137" s="954" t="str">
        <f>IF(OR('Control Panel'!I1089="", 'Control Panel'!I1089=0), "", VLOOKUP('Control Panel'!I1089,'Control Panel'!$O$3:$P$861, 2, FALSE))</f>
        <v/>
      </c>
      <c r="N137" s="958"/>
    </row>
    <row r="138" spans="2:14" ht="25.5" customHeight="1">
      <c r="B138" s="958"/>
      <c r="C138" s="1621"/>
      <c r="D138" s="956" t="s">
        <v>140</v>
      </c>
      <c r="E138" s="1614" t="s">
        <v>140</v>
      </c>
      <c r="F138" s="945" t="str">
        <f>IF('Control Panel'!I1469=0, "Not Available", 'Control Panel'!I1469)</f>
        <v/>
      </c>
      <c r="G138" s="948" t="str">
        <f>IF(OR('Control Panel'!I1469="", 'Control Panel'!I1469=0), "", VLOOKUP('Control Panel'!I1469,'Control Panel'!$O$3:$P$861, 2, FALSE))</f>
        <v/>
      </c>
      <c r="H138" s="821" t="str">
        <f>IF(OR('Control Panel'!J1470="", 'Control Panel'!J1470=0), "", VLOOKUP('Control Panel'!J1470,'Control Panel'!$O$3:$P$861, 2, FALSE))</f>
        <v/>
      </c>
      <c r="I138" s="821" t="str">
        <f>IF(OR('Control Panel'!K1470="", 'Control Panel'!K1470=0), "", VLOOKUP('Control Panel'!K1470,'Control Panel'!$O$3:$P$861, 2, FALSE))</f>
        <v/>
      </c>
      <c r="J138" s="821" t="e">
        <f>IF(OR('Control Panel'!L1470="", 'Control Panel'!L1470=0), "", VLOOKUP('Control Panel'!L1470,'Control Panel'!$O$3:$P$861, 2, FALSE))</f>
        <v>#N/A</v>
      </c>
      <c r="K138" s="821" t="e">
        <f>IF(OR('Control Panel'!M1470="", 'Control Panel'!M1470=0), "", VLOOKUP('Control Panel'!M1470,'Control Panel'!$O$3:$P$861, 2, FALSE))</f>
        <v>#N/A</v>
      </c>
      <c r="L138" s="821" t="str">
        <f>IF(OR('Control Panel'!N1470="", 'Control Panel'!N1470=0), "", VLOOKUP('Control Panel'!N1470,'Control Panel'!$O$3:$P$861, 2, FALSE))</f>
        <v/>
      </c>
      <c r="N138" s="958"/>
    </row>
    <row r="139" spans="2:14" ht="25.5" customHeight="1">
      <c r="B139" s="958"/>
      <c r="C139" s="1621"/>
      <c r="D139" s="956"/>
      <c r="E139" s="1615"/>
      <c r="F139" s="941" t="str">
        <f>IF('Control Panel'!G1489=0, "Not Available", 'Control Panel'!G1489)</f>
        <v/>
      </c>
      <c r="G139" s="946" t="str">
        <f>IF(OR('Control Panel'!G1489="", 'Control Panel'!G1489=0), "", VLOOKUP('Control Panel'!G1489,'Control Panel'!$O$3:$P$861, 2, FALSE))</f>
        <v/>
      </c>
      <c r="N139" s="958"/>
    </row>
    <row r="140" spans="2:14" ht="20.149999999999999" customHeight="1">
      <c r="B140" s="958"/>
      <c r="C140" s="1621"/>
      <c r="D140" s="1617" t="s">
        <v>988</v>
      </c>
      <c r="E140" s="1610" t="s">
        <v>988</v>
      </c>
      <c r="F140" s="945" t="str">
        <f>IF('Control Panel'!D1494=0, "Not Available", 'Control Panel'!D1494)</f>
        <v/>
      </c>
      <c r="G140" s="948" t="str">
        <f>IF(OR('Control Panel'!D1494="", 'Control Panel'!D1494=0), "", VLOOKUP('Control Panel'!D1494,'Control Panel'!$O$3:$P$861, 2, FALSE))</f>
        <v/>
      </c>
      <c r="N140" s="958"/>
    </row>
    <row r="141" spans="2:14" ht="20.149999999999999" customHeight="1">
      <c r="B141" s="958"/>
      <c r="C141" s="1621"/>
      <c r="D141" s="1617"/>
      <c r="E141" s="1612"/>
      <c r="F141" s="941" t="str">
        <f>IF('Control Panel'!I1494=0, "Not Available", 'Control Panel'!I1494)</f>
        <v/>
      </c>
      <c r="G141" s="946" t="str">
        <f>IF(OR('Control Panel'!I1494="", 'Control Panel'!I1494=0), "", VLOOKUP('Control Panel'!I1494,'Control Panel'!$O$3:$P$861, 2, FALSE))</f>
        <v/>
      </c>
      <c r="N141" s="958"/>
    </row>
    <row r="142" spans="2:14" ht="20.149999999999999" customHeight="1">
      <c r="B142" s="958"/>
      <c r="C142" s="1621"/>
      <c r="D142" s="1618" t="s">
        <v>141</v>
      </c>
      <c r="E142" s="1614" t="s">
        <v>141</v>
      </c>
      <c r="F142" s="945" t="str">
        <f>IF('Control Panel'!L1504=0, "Not Available", 'Control Panel'!L1504)</f>
        <v/>
      </c>
      <c r="G142" s="948" t="str">
        <f>IF(OR('Control Panel'!L1504="", 'Control Panel'!L1504=0), "", VLOOKUP('Control Panel'!L1504,'Control Panel'!$O$3:$P$861, 2, FALSE))</f>
        <v/>
      </c>
      <c r="N142" s="958"/>
    </row>
    <row r="143" spans="2:14" ht="20.149999999999999" customHeight="1">
      <c r="B143" s="958"/>
      <c r="C143" s="1621"/>
      <c r="D143" s="1618"/>
      <c r="E143" s="1615"/>
      <c r="F143" s="941" t="str">
        <f>IF('Control Panel'!L1505=0, "Not Available", 'Control Panel'!L1505)</f>
        <v/>
      </c>
      <c r="G143" s="946" t="str">
        <f>IF(OR('Control Panel'!L1505="", 'Control Panel'!L1505=0), "", VLOOKUP('Control Panel'!L1505,'Control Panel'!$O$3:$P$861, 2, FALSE))</f>
        <v/>
      </c>
      <c r="N143" s="958"/>
    </row>
    <row r="144" spans="2:14" ht="20.149999999999999" customHeight="1">
      <c r="B144" s="958"/>
      <c r="C144" s="1621"/>
      <c r="D144" s="1618"/>
      <c r="E144" s="1615"/>
      <c r="F144" s="941" t="str">
        <f>IF('Control Panel'!L1510=0, "Not Available", 'Control Panel'!L1510)</f>
        <v/>
      </c>
      <c r="G144" s="946" t="str">
        <f>IF(OR('Control Panel'!L1510="", 'Control Panel'!L1510=0), "", VLOOKUP('Control Panel'!L1510,'Control Panel'!$O$3:$P$861, 2, FALSE))</f>
        <v/>
      </c>
      <c r="N144" s="958"/>
    </row>
    <row r="145" spans="2:14" ht="20.149999999999999" customHeight="1">
      <c r="B145" s="958"/>
      <c r="C145" s="1621"/>
      <c r="D145" s="1618"/>
      <c r="E145" s="1615"/>
      <c r="F145" s="941" t="str">
        <f>IF('Control Panel'!L1511=0, "Not Available", 'Control Panel'!L1511)</f>
        <v/>
      </c>
      <c r="G145" s="946" t="str">
        <f>IF(OR('Control Panel'!L1511="", 'Control Panel'!L1511=0), "", VLOOKUP('Control Panel'!L1511,'Control Panel'!$O$3:$P$861, 2, FALSE))</f>
        <v/>
      </c>
      <c r="N145" s="958"/>
    </row>
    <row r="146" spans="2:14" ht="20.149999999999999" customHeight="1">
      <c r="B146" s="958"/>
      <c r="C146" s="1621"/>
      <c r="D146" s="1618"/>
      <c r="E146" s="1615"/>
      <c r="F146" s="941" t="str">
        <f>IF('Control Panel'!L1512=0, "Not Available", 'Control Panel'!L1512)</f>
        <v/>
      </c>
      <c r="G146" s="946" t="str">
        <f>IF(OR('Control Panel'!L1512="", 'Control Panel'!L1512=0), "", VLOOKUP('Control Panel'!L1512,'Control Panel'!$O$3:$P$861, 2, FALSE))</f>
        <v/>
      </c>
      <c r="N146" s="958"/>
    </row>
    <row r="147" spans="2:14" ht="20.149999999999999" customHeight="1">
      <c r="B147" s="958"/>
      <c r="C147" s="1621"/>
      <c r="D147" s="1618"/>
      <c r="E147" s="1615"/>
      <c r="F147" s="941" t="str">
        <f>IF('Control Panel'!L1517=0, "Not Available", 'Control Panel'!L1517)</f>
        <v/>
      </c>
      <c r="G147" s="946" t="str">
        <f>IF(OR('Control Panel'!L1517="", 'Control Panel'!L1517=0), "", VLOOKUP('Control Panel'!L1517,'Control Panel'!$O$3:$P$861, 2, FALSE))</f>
        <v/>
      </c>
      <c r="N147" s="958"/>
    </row>
    <row r="148" spans="2:14" ht="20.149999999999999" customHeight="1">
      <c r="B148" s="958"/>
      <c r="C148" s="1621"/>
      <c r="D148" s="1618"/>
      <c r="E148" s="1615"/>
      <c r="F148" s="941" t="str">
        <f>IF('Control Panel'!L1518=0, "Not Available", 'Control Panel'!L1518)</f>
        <v/>
      </c>
      <c r="G148" s="946" t="str">
        <f>IF(OR('Control Panel'!L1518="", 'Control Panel'!L1518=0), "", VLOOKUP('Control Panel'!L1518,'Control Panel'!$O$3:$P$861, 2, FALSE))</f>
        <v/>
      </c>
      <c r="N148" s="958"/>
    </row>
    <row r="149" spans="2:14" ht="20.149999999999999" customHeight="1">
      <c r="B149" s="958"/>
      <c r="C149" s="1621"/>
      <c r="D149" s="1618"/>
      <c r="E149" s="1619"/>
      <c r="F149" s="944" t="str">
        <f>IF('Control Panel'!L1519=0, "Not Available", 'Control Panel'!L1519)</f>
        <v/>
      </c>
      <c r="G149" s="947" t="str">
        <f>IF(OR('Control Panel'!L1519="", 'Control Panel'!L1519=0), "", VLOOKUP('Control Panel'!L1519,'Control Panel'!$O$3:$P$861, 2, FALSE))</f>
        <v/>
      </c>
      <c r="N149" s="958"/>
    </row>
    <row r="150" spans="2:14" ht="20.149999999999999" customHeight="1">
      <c r="B150" s="958"/>
      <c r="C150" s="1621"/>
      <c r="D150" s="1618" t="s">
        <v>967</v>
      </c>
      <c r="E150" s="1614" t="s">
        <v>925</v>
      </c>
      <c r="F150" s="945" t="str">
        <f>IF('Control Panel'!E1157=0, "Not Available", 'Control Panel'!E1157)</f>
        <v/>
      </c>
      <c r="G150" s="948" t="str">
        <f>IF(OR('Control Panel'!E1157="", 'Control Panel'!E1157=0), "", VLOOKUP('Control Panel'!E1157,'Control Panel'!$O$3:$P$861, 2, FALSE))</f>
        <v/>
      </c>
      <c r="N150" s="958"/>
    </row>
    <row r="151" spans="2:14" ht="20.149999999999999" customHeight="1">
      <c r="B151" s="958"/>
      <c r="C151" s="1621"/>
      <c r="D151" s="1618"/>
      <c r="E151" s="1615"/>
      <c r="F151" s="941" t="str">
        <f>IF('Control Panel'!E1161=0, "Not Available", 'Control Panel'!E1161)</f>
        <v/>
      </c>
      <c r="G151" s="946" t="str">
        <f>IF(OR('Control Panel'!E1161="", 'Control Panel'!E1161=0), "", VLOOKUP('Control Panel'!E1161,'Control Panel'!$O$3:$P$861, 2, FALSE))</f>
        <v/>
      </c>
      <c r="N151" s="958"/>
    </row>
    <row r="152" spans="2:14" ht="20.149999999999999" customHeight="1">
      <c r="B152" s="958"/>
      <c r="C152" s="1621"/>
      <c r="D152" s="1618"/>
      <c r="E152" s="1619"/>
      <c r="F152" s="944" t="str">
        <f>IF('Control Panel'!E1165=0, "Not Available", 'Control Panel'!E1165)</f>
        <v/>
      </c>
      <c r="G152" s="947" t="str">
        <f>IF(OR('Control Panel'!E1165="", 'Control Panel'!E1165=0), "", VLOOKUP('Control Panel'!E1165,'Control Panel'!$O$3:$P$861, 2, FALSE))</f>
        <v/>
      </c>
      <c r="N152" s="958"/>
    </row>
    <row r="153" spans="2:14" ht="20.149999999999999" customHeight="1">
      <c r="B153" s="958"/>
      <c r="C153" s="1621"/>
      <c r="D153" s="1618"/>
      <c r="E153" s="1614" t="s">
        <v>966</v>
      </c>
      <c r="F153" s="945" t="str">
        <f>IF('Control Panel'!AE1174=0, "Not Available", 'Control Panel'!AE1174)</f>
        <v/>
      </c>
      <c r="G153" s="948" t="str">
        <f>IF(OR('Control Panel'!AE1174="", 'Control Panel'!AE1174=0), "", VLOOKUP('Control Panel'!AE1174,'Control Panel'!$O$3:$P$861, 2, FALSE))</f>
        <v/>
      </c>
      <c r="N153" s="958"/>
    </row>
    <row r="154" spans="2:14" ht="20.149999999999999" customHeight="1">
      <c r="B154" s="958"/>
      <c r="C154" s="1621"/>
      <c r="D154" s="1618"/>
      <c r="E154" s="1615"/>
      <c r="F154" s="941" t="str">
        <f>IF('Control Panel'!AE1175=0, "Not Available", 'Control Panel'!AE1175)</f>
        <v/>
      </c>
      <c r="G154" s="946" t="str">
        <f>IF(OR('Control Panel'!AE1175="", 'Control Panel'!AE1175=0), "", VLOOKUP('Control Panel'!AE1175,'Control Panel'!$O$3:$P$861, 2, FALSE))</f>
        <v/>
      </c>
      <c r="N154" s="958"/>
    </row>
    <row r="155" spans="2:14" ht="20.149999999999999" customHeight="1">
      <c r="B155" s="958"/>
      <c r="C155" s="1621"/>
      <c r="D155" s="1618"/>
      <c r="E155" s="1615"/>
      <c r="F155" s="941" t="str">
        <f>IF('Control Panel'!AE1176=0, "Not Available", 'Control Panel'!AE1176)</f>
        <v/>
      </c>
      <c r="G155" s="946" t="str">
        <f>IF(OR('Control Panel'!AE1176="", 'Control Panel'!AE1176=0), "", VLOOKUP('Control Panel'!AE1176,'Control Panel'!$O$3:$P$861, 2, FALSE))</f>
        <v/>
      </c>
      <c r="N155" s="958"/>
    </row>
    <row r="156" spans="2:14" ht="20.149999999999999" customHeight="1">
      <c r="B156" s="958"/>
      <c r="C156" s="1621"/>
      <c r="D156" s="1618"/>
      <c r="E156" s="1615"/>
      <c r="F156" s="941" t="str">
        <f>IF('Control Panel'!AE1177=0, "Not Available", 'Control Panel'!AE1177)</f>
        <v/>
      </c>
      <c r="G156" s="946" t="str">
        <f>IF(OR('Control Panel'!AE1177="", 'Control Panel'!AE1177=0), "", VLOOKUP('Control Panel'!AE1177,'Control Panel'!$O$3:$P$861, 2, FALSE))</f>
        <v/>
      </c>
      <c r="N156" s="958"/>
    </row>
    <row r="157" spans="2:14" ht="20.149999999999999" customHeight="1">
      <c r="B157" s="958"/>
      <c r="C157" s="1621"/>
      <c r="D157" s="1618"/>
      <c r="E157" s="1615"/>
      <c r="F157" s="941" t="str">
        <f>IF('Control Panel'!AE1178=0, "Not Available", 'Control Panel'!AE1178)</f>
        <v/>
      </c>
      <c r="G157" s="946" t="str">
        <f>IF(OR('Control Panel'!AE1178="", 'Control Panel'!AE1178=0), "", VLOOKUP('Control Panel'!AE1178,'Control Panel'!$O$3:$P$861, 2, FALSE))</f>
        <v/>
      </c>
      <c r="N157" s="958"/>
    </row>
    <row r="158" spans="2:14" ht="20.149999999999999" customHeight="1">
      <c r="B158" s="958"/>
      <c r="C158" s="1621"/>
      <c r="D158" s="1618"/>
      <c r="E158" s="1619"/>
      <c r="F158" s="944" t="str">
        <f>IF('Control Panel'!AE1179=0, "Not Available", 'Control Panel'!AE1179)</f>
        <v/>
      </c>
      <c r="G158" s="947" t="str">
        <f>IF(OR('Control Panel'!AE1179="", 'Control Panel'!AE1179=0), "", VLOOKUP('Control Panel'!AE1179,'Control Panel'!$O$3:$P$861, 2, FALSE))</f>
        <v/>
      </c>
      <c r="N158" s="958"/>
    </row>
    <row r="159" spans="2:14" ht="20.149999999999999" customHeight="1">
      <c r="B159" s="958"/>
      <c r="C159" s="1621"/>
      <c r="D159" s="1618" t="s">
        <v>1069</v>
      </c>
      <c r="E159" s="1614" t="s">
        <v>1069</v>
      </c>
      <c r="F159" s="945" t="str">
        <f>IF('Control Panel'!B1542=0, "Not Available", 'Control Panel'!B1542)</f>
        <v/>
      </c>
      <c r="G159" s="948" t="str">
        <f>IF(OR('Control Panel'!B1542="", 'Control Panel'!B1542=0), "", VLOOKUP('Control Panel'!B1542,'Control Panel'!$O$3:$P$861, 2, FALSE))</f>
        <v/>
      </c>
      <c r="N159" s="958"/>
    </row>
    <row r="160" spans="2:14" ht="20.149999999999999" customHeight="1">
      <c r="B160" s="958"/>
      <c r="C160" s="1621"/>
      <c r="D160" s="1618"/>
      <c r="E160" s="1615"/>
      <c r="F160" s="941" t="str">
        <f>IF('Control Panel'!D1542=0, "Not Available", 'Control Panel'!D1542)</f>
        <v/>
      </c>
      <c r="G160" s="946" t="str">
        <f>IF(OR('Control Panel'!D1542="", 'Control Panel'!D1542=0), "", VLOOKUP('Control Panel'!D1542,'Control Panel'!$O$3:$P$861, 2, FALSE))</f>
        <v/>
      </c>
      <c r="N160" s="958"/>
    </row>
    <row r="161" spans="2:14" ht="20.149999999999999" customHeight="1">
      <c r="B161" s="958"/>
      <c r="C161" s="1621"/>
      <c r="D161" s="1618"/>
      <c r="E161" s="1615"/>
      <c r="F161" s="941" t="str">
        <f>IF('Control Panel'!F1542=0, "Not Available", 'Control Panel'!F1542)</f>
        <v/>
      </c>
      <c r="G161" s="946" t="str">
        <f>IF(OR('Control Panel'!F1542="", 'Control Panel'!F1542=0), "", VLOOKUP('Control Panel'!F1542,'Control Panel'!$O$3:$P$861, 2, FALSE))</f>
        <v/>
      </c>
      <c r="N161" s="958"/>
    </row>
    <row r="162" spans="2:14" ht="20.149999999999999" customHeight="1">
      <c r="B162" s="958"/>
      <c r="C162" s="1621"/>
      <c r="D162" s="1618"/>
      <c r="E162" s="1615"/>
      <c r="F162" s="944" t="str">
        <f>IF('Control Panel'!H1542=0, "Not Available", 'Control Panel'!H1542)</f>
        <v/>
      </c>
      <c r="G162" s="1235" t="str">
        <f>IF(OR('Control Panel'!H1542="", 'Control Panel'!H1542=0), "", VLOOKUP('Control Panel'!H1542,'Control Panel'!$O$3:$P$861, 2, FALSE))</f>
        <v/>
      </c>
      <c r="N162" s="958"/>
    </row>
    <row r="163" spans="2:14" ht="20.149999999999999" customHeight="1">
      <c r="B163" s="958"/>
      <c r="C163" s="1621"/>
      <c r="D163" s="1613" t="s">
        <v>1070</v>
      </c>
      <c r="E163" s="1614" t="s">
        <v>1070</v>
      </c>
      <c r="F163" s="941" t="str">
        <f>IF('Control Panel'!C1546=0, "Not Available", 'Control Panel'!C1546)</f>
        <v/>
      </c>
      <c r="G163" s="946" t="str">
        <f>IF(OR('Control Panel'!C1546="", 'Control Panel'!C1546=0), "", VLOOKUP('Control Panel'!C1546,'Control Panel'!$O$3:$P$861, 2, FALSE))</f>
        <v/>
      </c>
      <c r="N163" s="958"/>
    </row>
    <row r="164" spans="2:14" ht="20.149999999999999" customHeight="1">
      <c r="B164" s="958"/>
      <c r="C164" s="1621"/>
      <c r="D164" s="1613"/>
      <c r="E164" s="1615"/>
      <c r="F164" s="941" t="str">
        <f>IF('Control Panel'!F1546=0, "Not Available", 'Control Panel'!F1546)</f>
        <v/>
      </c>
      <c r="G164" s="946" t="str">
        <f>IF(OR('Control Panel'!F1546="", 'Control Panel'!F1546=0), "", VLOOKUP('Control Panel'!F1546,'Control Panel'!$O$3:$P$861, 2, FALSE))</f>
        <v/>
      </c>
      <c r="N164" s="958"/>
    </row>
    <row r="165" spans="2:14" ht="23.25" customHeight="1">
      <c r="B165" s="958"/>
      <c r="C165" s="1621"/>
      <c r="D165" s="1613"/>
      <c r="E165" s="1616"/>
      <c r="F165" s="941" t="str">
        <f>IF('Control Panel'!I1546=0, "Not Available", 'Control Panel'!I1546)</f>
        <v/>
      </c>
      <c r="G165" s="946" t="str">
        <f>IF(OR('Control Panel'!I1546="", 'Control Panel'!I1546=0), "", VLOOKUP('Control Panel'!I1546,'Control Panel'!$O$3:$P$861, 2, FALSE))</f>
        <v/>
      </c>
      <c r="N165" s="958"/>
    </row>
    <row r="166" spans="2:14" ht="20.149999999999999" customHeight="1">
      <c r="B166" s="958"/>
      <c r="C166" s="1621"/>
      <c r="D166" s="956" t="s">
        <v>1057</v>
      </c>
      <c r="E166" s="1232" t="s">
        <v>1057</v>
      </c>
      <c r="F166" s="1233" t="str">
        <f>IF('Control Panel'!C1551=0, "Not Available", 'Control Panel'!C1551)</f>
        <v/>
      </c>
      <c r="G166" s="1234" t="str">
        <f>IF(OR('Control Panel'!C1551="", 'Control Panel'!C1551=0), "", VLOOKUP('Control Panel'!C1551,'Control Panel'!$O$3:$P$861, 2, FALSE))</f>
        <v/>
      </c>
      <c r="N166" s="958"/>
    </row>
    <row r="167" spans="2:14" ht="20.149999999999999" customHeight="1">
      <c r="B167" s="958"/>
      <c r="C167" s="1621"/>
      <c r="D167" s="1618" t="s">
        <v>8075</v>
      </c>
      <c r="E167" s="1614" t="s">
        <v>8075</v>
      </c>
      <c r="F167" s="945" t="str">
        <f>IF('Control Panel'!B1560=0, "Not Available", 'Control Panel'!B1560)</f>
        <v/>
      </c>
      <c r="G167" s="948" t="str">
        <f>IF(OR('Control Panel'!B1560="",'Control Panel'!B1560=0),  "", VLOOKUP('SKU List'!F167,'Control Panel'!O3:P841, 2, FALSE ))</f>
        <v/>
      </c>
      <c r="N167" s="958"/>
    </row>
    <row r="168" spans="2:14" ht="20.149999999999999" customHeight="1">
      <c r="B168" s="958"/>
      <c r="C168" s="1621"/>
      <c r="D168" s="1618"/>
      <c r="E168" s="1615"/>
      <c r="F168" s="941" t="str">
        <f>IF('Control Panel'!C1560=0, "Not Available", 'Control Panel'!C1560)</f>
        <v/>
      </c>
      <c r="G168" s="951" t="str">
        <f>IF(OR('Control Panel'!C1560="", 'Control Panel'!C1560=0),  "", VLOOKUP('SKU List'!F168,'Control Panel'!O3:P841, 2, FALSE ))</f>
        <v/>
      </c>
      <c r="N168" s="958"/>
    </row>
    <row r="169" spans="2:14" ht="18.75" customHeight="1">
      <c r="B169" s="958"/>
      <c r="C169" s="1621"/>
      <c r="D169" s="1618"/>
      <c r="E169" s="1615"/>
      <c r="F169" s="941" t="str">
        <f>IF('Control Panel'!B1566=0, "Not Available", 'Control Panel'!B1566)</f>
        <v/>
      </c>
      <c r="G169" s="951" t="str">
        <f>IF(OR('Control Panel'!B1566="",'Control Panel'!B1566=0),  "", VLOOKUP('SKU List'!F167,'Control Panel'!O3:P841, 2, FALSE ))</f>
        <v/>
      </c>
      <c r="N169" s="958"/>
    </row>
    <row r="170" spans="2:14" ht="20.149999999999999" customHeight="1">
      <c r="B170" s="958"/>
      <c r="C170" s="1621"/>
      <c r="D170" s="1618"/>
      <c r="E170" s="1619"/>
      <c r="F170" s="944" t="str">
        <f>IF('Control Panel'!C1566=0, "Not Available", 'Control Panel'!C1566)</f>
        <v/>
      </c>
      <c r="G170" s="955" t="str">
        <f>IF(OR('Control Panel'!C1566="",'Control Panel'!C1566=0),  "", VLOOKUP('SKU List'!F167,'Control Panel'!O3:P841, 2, FALSE ))</f>
        <v/>
      </c>
      <c r="N170" s="958"/>
    </row>
    <row r="171" spans="2:14" ht="20.149999999999999" customHeight="1">
      <c r="B171" s="958"/>
      <c r="C171" s="1621"/>
      <c r="D171" s="1618" t="s">
        <v>1350</v>
      </c>
      <c r="E171" s="1614" t="s">
        <v>1350</v>
      </c>
      <c r="F171" s="945" t="str">
        <f>IF('Control Panel'!C1587=0, "Not Available", 'Control Panel'!C1587)</f>
        <v/>
      </c>
      <c r="G171" s="948" t="str">
        <f>IF(OR('Control Panel'!C1587="", 'Control Panel'!C1587=0),  "", VLOOKUP('SKU List'!F171,'Control Panel'!C1587:D1588, 2, FALSE ))</f>
        <v/>
      </c>
      <c r="N171" s="958"/>
    </row>
    <row r="172" spans="2:14" ht="20.149999999999999" customHeight="1">
      <c r="B172" s="958"/>
      <c r="C172" s="1621"/>
      <c r="D172" s="1618"/>
      <c r="E172" s="1615"/>
      <c r="F172" s="941" t="str">
        <f>IF('Control Panel'!C1587=0, "Not Available", 'Control Panel'!C1588)</f>
        <v/>
      </c>
      <c r="G172" s="951" t="str">
        <f>IF(OR('Control Panel'!C1587="", 'Control Panel'!C1587=0),  "", VLOOKUP('SKU List'!F172,'Control Panel'!C1587:D1588, 2, FALSE ))</f>
        <v/>
      </c>
      <c r="N172" s="958"/>
    </row>
    <row r="173" spans="2:14" ht="18.75" customHeight="1">
      <c r="B173" s="958"/>
      <c r="C173" s="1621"/>
      <c r="D173" s="1618"/>
      <c r="E173" s="1615"/>
      <c r="F173" s="941" t="str">
        <f>IF('Control Panel'!G1587=0, "Not Available", 'Control Panel'!G1587)</f>
        <v/>
      </c>
      <c r="G173" s="951" t="str">
        <f>IF(OR('Control Panel'!G1587="", 'Control Panel'!G1587=0),  "", VLOOKUP('SKU List'!F173,'Control Panel'!G1587:H1588, 2, FALSE ))</f>
        <v/>
      </c>
      <c r="N173" s="958"/>
    </row>
    <row r="174" spans="2:14" ht="20.149999999999999" customHeight="1">
      <c r="B174" s="958"/>
      <c r="C174" s="1621"/>
      <c r="D174" s="1618"/>
      <c r="E174" s="1619"/>
      <c r="F174" s="944" t="str">
        <f>IF('Control Panel'!G1588=0, "Not Available", 'Control Panel'!G1588)</f>
        <v/>
      </c>
      <c r="G174" s="955" t="str">
        <f>IF(OR('Control Panel'!G1588="", 'Control Panel'!G1588=0),  "", VLOOKUP('SKU List'!F174,'Control Panel'!G1587:H1588, 2, FALSE ))</f>
        <v/>
      </c>
      <c r="N174" s="958"/>
    </row>
    <row r="175" spans="2:14" ht="20.149999999999999" customHeight="1">
      <c r="B175" s="958"/>
      <c r="C175" s="1621"/>
      <c r="D175" s="1618" t="s">
        <v>490</v>
      </c>
      <c r="E175" s="1615" t="s">
        <v>490</v>
      </c>
      <c r="F175" s="941" t="str">
        <f>IF('Control Panel'!F1752=0, "",'Control Panel'!H1752 )</f>
        <v/>
      </c>
      <c r="G175" s="946" t="str">
        <f>IF(OR('Control Panel'!H1752="", 'Control Panel'!H1752=0),  "", VLOOKUP('Control Panel'!H1752,'Control Panel'!H$1751:I$1766, 2, FALSE ))</f>
        <v/>
      </c>
      <c r="N175" s="958"/>
    </row>
    <row r="176" spans="2:14" ht="20.149999999999999" customHeight="1">
      <c r="B176" s="958"/>
      <c r="C176" s="1621"/>
      <c r="D176" s="1618"/>
      <c r="E176" s="1615"/>
      <c r="F176" s="941" t="str">
        <f>IF('Control Panel'!F1753=0, "",'Control Panel'!H1753 )</f>
        <v/>
      </c>
      <c r="G176" s="946" t="str">
        <f>IF(OR('Control Panel'!H1753="", 'Control Panel'!H1753=0), "", VLOOKUP('Control Panel'!H1753,'Control Panel'!H$1751:I$1766, 2, FALSE ))</f>
        <v/>
      </c>
      <c r="N176" s="958"/>
    </row>
    <row r="177" spans="2:14" ht="20.149999999999999" customHeight="1">
      <c r="B177" s="958"/>
      <c r="C177" s="1621"/>
      <c r="D177" s="1618"/>
      <c r="E177" s="1615"/>
      <c r="F177" s="941" t="str">
        <f>IF('Control Panel'!F1754=0, "",'Control Panel'!H1754 )</f>
        <v/>
      </c>
      <c r="G177" s="946" t="str">
        <f>IF(OR('Control Panel'!H1754="", 'Control Panel'!H1754=0),  "", VLOOKUP('Control Panel'!H1754,'Control Panel'!H$1751:I$1766, 2, FALSE ))</f>
        <v/>
      </c>
      <c r="N177" s="958"/>
    </row>
    <row r="178" spans="2:14" ht="20.149999999999999" customHeight="1">
      <c r="B178" s="958"/>
      <c r="C178" s="1621"/>
      <c r="D178" s="1618"/>
      <c r="E178" s="1615"/>
      <c r="F178" s="941" t="str">
        <f>IF('Control Panel'!F1755=0, "",'Control Panel'!H1755 )</f>
        <v/>
      </c>
      <c r="G178" s="946" t="str">
        <f>IF(OR('Control Panel'!H1755="", 'Control Panel'!H1755=0),  "", VLOOKUP('Control Panel'!H1755,'Control Panel'!H$1751:I$1766, 2, FALSE ))</f>
        <v/>
      </c>
      <c r="N178" s="958"/>
    </row>
    <row r="179" spans="2:14" ht="20.149999999999999" customHeight="1">
      <c r="B179" s="958"/>
      <c r="C179" s="1621"/>
      <c r="D179" s="1618"/>
      <c r="E179" s="1615"/>
      <c r="F179" s="941" t="str">
        <f>IF('Control Panel'!F1756=0, "",'Control Panel'!H1756 )</f>
        <v/>
      </c>
      <c r="G179" s="946" t="str">
        <f>IF(OR('Control Panel'!H1756="", 'Control Panel'!H1756=0),  "", VLOOKUP('Control Panel'!H1756,'Control Panel'!H$1751:I$1766, 2, FALSE ))</f>
        <v/>
      </c>
      <c r="N179" s="958"/>
    </row>
    <row r="180" spans="2:14" ht="20.149999999999999" customHeight="1">
      <c r="B180" s="958"/>
      <c r="C180" s="1621"/>
      <c r="D180" s="1618"/>
      <c r="E180" s="1615"/>
      <c r="F180" s="941" t="str">
        <f>IF('Control Panel'!F1757=0, "",'Control Panel'!H1757 )</f>
        <v/>
      </c>
      <c r="G180" s="946" t="str">
        <f>IF(OR('Control Panel'!H1757="", 'Control Panel'!H1757=0),  "", VLOOKUP('Control Panel'!H1757,'Control Panel'!H$1751:I$1766, 2, FALSE ))</f>
        <v/>
      </c>
      <c r="N180" s="958"/>
    </row>
    <row r="181" spans="2:14" ht="20.149999999999999" customHeight="1">
      <c r="B181" s="958"/>
      <c r="C181" s="1621"/>
      <c r="D181" s="1618"/>
      <c r="E181" s="1615"/>
      <c r="F181" s="941" t="str">
        <f>IF('Control Panel'!F1758=0, "",'Control Panel'!H1758 )</f>
        <v/>
      </c>
      <c r="G181" s="946" t="str">
        <f>IF(OR('Control Panel'!H1758="", 'Control Panel'!H1758=0),  "", VLOOKUP('Control Panel'!H1758,'Control Panel'!H$1751:I$1766, 2, FALSE ))</f>
        <v/>
      </c>
      <c r="N181" s="958"/>
    </row>
    <row r="182" spans="2:14" ht="20.149999999999999" customHeight="1">
      <c r="B182" s="958"/>
      <c r="C182" s="1621"/>
      <c r="D182" s="1618"/>
      <c r="E182" s="1615"/>
      <c r="F182" s="941" t="str">
        <f>IF('Control Panel'!F1759=0, "",'Control Panel'!H1759 )</f>
        <v/>
      </c>
      <c r="G182" s="946" t="str">
        <f>IF(OR('Control Panel'!H1759="", 'Control Panel'!H1759=0),  "", VLOOKUP('Control Panel'!H1759,'Control Panel'!H$1751:I$1766, 2, FALSE ))</f>
        <v/>
      </c>
      <c r="N182" s="958"/>
    </row>
    <row r="183" spans="2:14" ht="20.149999999999999" customHeight="1">
      <c r="B183" s="958"/>
      <c r="C183" s="1621"/>
      <c r="D183" s="1618"/>
      <c r="E183" s="1615"/>
      <c r="F183" s="941" t="str">
        <f>IF('Control Panel'!F1764=0, "", 'Control Panel'!H1764)</f>
        <v/>
      </c>
      <c r="G183" s="946" t="str">
        <f>IF(OR('Control Panel'!H1764="", 'Control Panel'!H1764=0),  "", VLOOKUP('Control Panel'!H1764,'Control Panel'!H$1751:I$1766, 2, FALSE ))</f>
        <v/>
      </c>
      <c r="N183" s="958"/>
    </row>
    <row r="184" spans="2:14" ht="20.149999999999999" customHeight="1">
      <c r="B184" s="958"/>
      <c r="C184" s="1621"/>
      <c r="D184" s="1618"/>
      <c r="E184" s="1615"/>
      <c r="F184" s="941" t="str">
        <f>IF('Control Panel'!F1765=0, "", 'Control Panel'!H1765)</f>
        <v/>
      </c>
      <c r="G184" s="946" t="str">
        <f>IF(OR('Control Panel'!H1765="", 'Control Panel'!H1765=0),  "", VLOOKUP('Control Panel'!H1765,'Control Panel'!H$1751:I$1766, 2, FALSE ))</f>
        <v/>
      </c>
      <c r="N184" s="958"/>
    </row>
    <row r="185" spans="2:14" ht="20.149999999999999" customHeight="1">
      <c r="B185" s="958"/>
      <c r="C185" s="1621"/>
      <c r="D185" s="1618"/>
      <c r="E185" s="1615"/>
      <c r="F185" s="941" t="str">
        <f>IF('Control Panel'!F1766=0, "", 'Control Panel'!H1766)</f>
        <v/>
      </c>
      <c r="G185" s="946" t="str">
        <f>IF(OR('Control Panel'!H1766="", 'Control Panel'!H1766=0),  "", VLOOKUP('Control Panel'!H1766,'Control Panel'!H$1751:I$1766, 2, FALSE ))</f>
        <v/>
      </c>
      <c r="N185" s="958"/>
    </row>
    <row r="186" spans="2:14" ht="20.149999999999999" customHeight="1">
      <c r="B186" s="958"/>
      <c r="C186" s="1621"/>
      <c r="D186" s="968" t="s">
        <v>133</v>
      </c>
      <c r="E186" s="967" t="s">
        <v>133</v>
      </c>
      <c r="F186" s="945" t="str">
        <f>IF('Control Panel'!D1134=0, "Not Available", 'Control Panel'!D1134)</f>
        <v/>
      </c>
      <c r="G186" s="948" t="str">
        <f>IF(OR('Control Panel'!D1134="", 'Control Panel'!D1134=0),  "", VLOOKUP('Control Panel'!D1134,'Control Panel'!$O$3:$P$861, 2, FALSE))</f>
        <v/>
      </c>
      <c r="N186" s="958"/>
    </row>
    <row r="187" spans="2:14" ht="20.149999999999999" customHeight="1">
      <c r="B187" s="958"/>
      <c r="C187" s="1621"/>
      <c r="D187" s="1620" t="s">
        <v>136</v>
      </c>
      <c r="E187" s="1610" t="s">
        <v>136</v>
      </c>
      <c r="F187" s="945" t="str">
        <f>IF('Control Panel'!D1294=0, "Not Available", 'Control Panel'!D1294)</f>
        <v/>
      </c>
      <c r="G187" s="948" t="str">
        <f>IF(OR('Control Panel'!D1294="", 'Control Panel'!D1294=0), "", VLOOKUP('Control Panel'!D1294,'Control Panel'!$O$3:$P$861, 2, FALSE))</f>
        <v/>
      </c>
      <c r="N187" s="958"/>
    </row>
    <row r="188" spans="2:14" ht="20.149999999999999" customHeight="1">
      <c r="B188" s="958"/>
      <c r="C188" s="1621"/>
      <c r="D188" s="1620"/>
      <c r="E188" s="1611"/>
      <c r="F188" s="821" t="str">
        <f>IF('Control Panel'!D1296=0, "Not Available", 'Control Panel'!D1296)</f>
        <v/>
      </c>
      <c r="G188" s="951" t="str">
        <f>IF(OR('Control Panel'!D1295="", 'Control Panel'!D1295=0), "", VLOOKUP('Control Panel'!D1295,'Control Panel'!$O$3:$P$861, 2, FALSE))</f>
        <v/>
      </c>
      <c r="N188" s="958"/>
    </row>
    <row r="189" spans="2:14" ht="20.149999999999999" customHeight="1">
      <c r="B189" s="958"/>
      <c r="C189" s="1621"/>
      <c r="D189" s="1620"/>
      <c r="E189" s="1612"/>
      <c r="F189" s="941" t="str">
        <f>IF('Control Panel'!D1295=0, "Not Available", 'Control Panel'!D1295)</f>
        <v/>
      </c>
      <c r="G189" s="1225" t="str">
        <f>IF(OR('Control Panel'!D1296="", 'Control Panel'!D1296=0), "", VLOOKUP('Control Panel'!D1296,'Control Panel'!$O$3:$P$861, 2, FALSE))</f>
        <v/>
      </c>
      <c r="N189" s="958"/>
    </row>
    <row r="190" spans="2:14" ht="20.149999999999999" customHeight="1">
      <c r="B190" s="958"/>
      <c r="C190" s="1621"/>
      <c r="D190" s="1617" t="s">
        <v>432</v>
      </c>
      <c r="E190" s="1214" t="s">
        <v>432</v>
      </c>
      <c r="F190" s="1214" t="str">
        <f>IF('Control Panel'!F1696=0, "Not Available", 'Control Panel'!F1696)</f>
        <v/>
      </c>
      <c r="G190" s="951" t="str">
        <f>IF(OR('Control Panel'!F1696="", 'Control Panel'!F1696=0), "", VLOOKUP(F190, 'Control Panel'!$F$1696:$G$1698, 2, FALSE ))</f>
        <v/>
      </c>
      <c r="N190" s="958"/>
    </row>
    <row r="191" spans="2:14" ht="20.149999999999999" customHeight="1">
      <c r="B191" s="958"/>
      <c r="C191" s="1621"/>
      <c r="D191" s="1617"/>
      <c r="E191" s="1216"/>
      <c r="F191" s="1216" t="str">
        <f>IF('Control Panel'!F1697=0, "Not Available", 'Control Panel'!F1697)</f>
        <v/>
      </c>
      <c r="G191" s="951" t="str">
        <f>IF(OR('Control Panel'!F1697="", 'Control Panel'!F1697=0), "", VLOOKUP(F191, 'Control Panel'!$F$1696:$G$1698, 2, FALSE ))</f>
        <v/>
      </c>
      <c r="N191" s="958"/>
    </row>
    <row r="192" spans="2:14" ht="20.149999999999999" customHeight="1">
      <c r="B192" s="958"/>
      <c r="C192" s="1621"/>
      <c r="D192" s="1617"/>
      <c r="E192" s="1215"/>
      <c r="F192" s="1215" t="str">
        <f>IF('Control Panel'!F1698=0, "Not Available", 'Control Panel'!F1698)</f>
        <v/>
      </c>
      <c r="G192" s="1225" t="str">
        <f>IF(OR('Control Panel'!F1698="", 'Control Panel'!F1698=0), "", VLOOKUP(F192, 'Control Panel'!$F$1696:$G$1698, 2, FALSE ))</f>
        <v/>
      </c>
      <c r="N192" s="958"/>
    </row>
    <row r="193" spans="2:14" ht="20.149999999999999" customHeight="1">
      <c r="B193" s="958"/>
      <c r="C193" s="1621"/>
      <c r="D193" s="968" t="s">
        <v>1316</v>
      </c>
      <c r="E193" s="1214" t="s">
        <v>1316</v>
      </c>
      <c r="F193" s="1214" t="str">
        <f>IF('Control Panel'!G1827=0, "Not Available", 'Control Panel'!G1827)</f>
        <v/>
      </c>
      <c r="G193" s="951" t="str">
        <f>IF('Control Panel'!G1827="", "", VLOOKUP('Control Panel'!G1827,'Control Panel'!$O$3:$P$861, 2, FALSE))</f>
        <v/>
      </c>
      <c r="N193" s="958"/>
    </row>
    <row r="194" spans="2:14" ht="20.149999999999999" customHeight="1">
      <c r="B194" s="958"/>
      <c r="C194" s="1213"/>
      <c r="D194" s="1217"/>
      <c r="E194" s="1215"/>
      <c r="F194" s="1215"/>
      <c r="G194" s="1225"/>
      <c r="N194" s="958"/>
    </row>
    <row r="195" spans="2:14" ht="20.149999999999999" customHeight="1">
      <c r="B195" s="958"/>
      <c r="C195" s="1213"/>
      <c r="D195" s="1617" t="s">
        <v>7020</v>
      </c>
      <c r="E195" s="1216" t="s">
        <v>7053</v>
      </c>
      <c r="F195" s="941" t="str">
        <f>IF('Control Panel'!C1886=0, "Not Available", 'Control Panel'!C1886)</f>
        <v/>
      </c>
      <c r="G195" s="951" t="str">
        <f>IF(OR('Control Panel'!C1886="", 'Control Panel'!C1886=0), "",'Control Panel'!P823)</f>
        <v/>
      </c>
      <c r="N195" s="958"/>
    </row>
    <row r="196" spans="2:14" ht="20.149999999999999" customHeight="1">
      <c r="B196" s="958"/>
      <c r="C196" s="1213"/>
      <c r="D196" s="1617"/>
      <c r="E196" s="1216" t="s">
        <v>533</v>
      </c>
      <c r="F196" s="941" t="str">
        <f>IF('Control Panel'!F1886=0, "Not Available", 'Control Panel'!F1886)</f>
        <v/>
      </c>
      <c r="G196" s="951" t="str">
        <f>IF(OR('Control Panel'!F1886="", 'Control Panel'!F1886=0), "",'Control Panel'!P824)</f>
        <v/>
      </c>
      <c r="N196" s="958"/>
    </row>
    <row r="197" spans="2:14" ht="20.149999999999999" customHeight="1">
      <c r="B197" s="958"/>
      <c r="C197" s="1213"/>
      <c r="D197" s="1617"/>
      <c r="E197" s="1216" t="s">
        <v>534</v>
      </c>
      <c r="F197" s="941" t="str">
        <f>IF('Control Panel'!I1886=0, "Not Available",'Control Panel'!I1886)</f>
        <v/>
      </c>
      <c r="G197" s="951" t="str">
        <f>IF(OR('Control Panel'!I1886="", 'Control Panel'!I1886=0), "",'Control Panel'!P825)</f>
        <v/>
      </c>
      <c r="N197" s="958"/>
    </row>
    <row r="198" spans="2:14" ht="20.149999999999999" customHeight="1">
      <c r="B198" s="958"/>
      <c r="C198" s="1213"/>
      <c r="D198" s="1617"/>
      <c r="E198" s="1216" t="s">
        <v>7053</v>
      </c>
      <c r="F198" s="941" t="str">
        <f>IF('Control Panel'!F1897=0, "Not Available",'Control Panel'!F1897)</f>
        <v/>
      </c>
      <c r="G198" s="951" t="str">
        <f>IF(OR('Control Panel'!F1897="", 'Control Panel'!F1897=0), "",'Control Panel'!P827)</f>
        <v/>
      </c>
      <c r="N198" s="958"/>
    </row>
    <row r="199" spans="2:14" ht="20.149999999999999" customHeight="1">
      <c r="B199" s="958"/>
      <c r="C199" s="1213"/>
      <c r="D199" s="1617"/>
      <c r="E199" s="1216" t="s">
        <v>533</v>
      </c>
      <c r="F199" s="941" t="str">
        <f>IF('Control Panel'!M1897=0, "Not Available",'Control Panel'!M1897)</f>
        <v/>
      </c>
      <c r="G199" s="951" t="str">
        <f>IF(OR('Control Panel'!M1897="", 'Control Panel'!M1897=0), "",'Control Panel'!P828)</f>
        <v/>
      </c>
      <c r="N199" s="958"/>
    </row>
    <row r="200" spans="2:14" ht="20.149999999999999" customHeight="1">
      <c r="B200" s="958"/>
      <c r="C200" s="1213"/>
      <c r="D200" s="1617"/>
      <c r="E200" s="1215" t="s">
        <v>534</v>
      </c>
      <c r="F200" s="1226" t="str">
        <f>IF('Control Panel'!T1897=0, "Not Available",'Control Panel'!T1897)</f>
        <v/>
      </c>
      <c r="G200" s="1225" t="str">
        <f>IF(OR('Control Panel'!T1897="", 'Control Panel'!T1897=0), "",'Control Panel'!P829)</f>
        <v/>
      </c>
      <c r="N200" s="958"/>
    </row>
    <row r="201" spans="2:14" ht="20.149999999999999" customHeight="1">
      <c r="B201" s="958"/>
      <c r="C201" s="1621"/>
      <c r="D201" s="968" t="s">
        <v>76</v>
      </c>
      <c r="E201" s="1215" t="s">
        <v>76</v>
      </c>
      <c r="F201" s="944" t="str">
        <f>IF('Control Panel'!E1622=0, "Not Available", 'Control Panel'!E1622)</f>
        <v/>
      </c>
      <c r="G201" s="947" t="str">
        <f>IF(OR('Control Panel'!E1622="", 'Control Panel'!E1622=0), "", VLOOKUP('Control Panel'!E1622,'Control Panel'!$O$3:$P$861, 2, FALSE))</f>
        <v/>
      </c>
      <c r="N201" s="958"/>
    </row>
    <row r="202" spans="2:14" ht="20.149999999999999" customHeight="1">
      <c r="B202" s="958"/>
      <c r="C202" s="1621"/>
      <c r="D202" s="1617" t="s">
        <v>300</v>
      </c>
      <c r="E202" s="1614" t="s">
        <v>300</v>
      </c>
      <c r="F202" s="945" t="str">
        <f>IF('Control Panel'!I1459=0, "Not Available", 'Control Panel'!I1459)</f>
        <v/>
      </c>
      <c r="G202" s="948" t="str">
        <f>IF(OR('Control Panel'!I1459="", 'Control Panel'!I1459=0), "", VLOOKUP('Control Panel'!I1459,'Control Panel'!$O$3:$P$861, 2, FALSE))</f>
        <v/>
      </c>
      <c r="N202" s="958"/>
    </row>
    <row r="203" spans="2:14" ht="20.149999999999999" customHeight="1">
      <c r="B203" s="958"/>
      <c r="C203" s="1621"/>
      <c r="D203" s="1617"/>
      <c r="E203" s="1615"/>
      <c r="F203" s="941" t="str">
        <f>IF('Control Panel'!I1460=0, "Not Available", 'Control Panel'!I1460)</f>
        <v/>
      </c>
      <c r="G203" s="946" t="str">
        <f>IF(OR('Control Panel'!I1460="", 'Control Panel'!I1460=0), "", VLOOKUP('Control Panel'!I1460,'Control Panel'!$O$3:$P$861, 2, FALSE))</f>
        <v/>
      </c>
      <c r="N203" s="958"/>
    </row>
    <row r="204" spans="2:14" ht="20.149999999999999" customHeight="1">
      <c r="B204" s="958"/>
      <c r="C204" s="1621"/>
      <c r="D204" s="1617"/>
      <c r="E204" s="1615"/>
      <c r="F204" s="941" t="str">
        <f>IF('Control Panel'!I1461=0, "Not Available", 'Control Panel'!I1461)</f>
        <v/>
      </c>
      <c r="G204" s="946" t="str">
        <f>IF(OR('Control Panel'!I1461="", 'Control Panel'!I1461=0), "", VLOOKUP('Control Panel'!I1461,'Control Panel'!$O$3:$P$861, 2, FALSE))</f>
        <v/>
      </c>
      <c r="N204" s="958"/>
    </row>
    <row r="205" spans="2:14" ht="20.149999999999999" customHeight="1">
      <c r="B205" s="958"/>
      <c r="C205" s="1621"/>
      <c r="D205" s="1617"/>
      <c r="E205" s="1619"/>
      <c r="F205" s="944" t="str">
        <f>IF('Control Panel'!I1462=0, "Not Available", 'Control Panel'!I1462)</f>
        <v/>
      </c>
      <c r="G205" s="947" t="str">
        <f>IF(OR('Control Panel'!I1462="", 'Control Panel'!I1462=0), "", VLOOKUP('Control Panel'!I1462,'Control Panel'!$O$3:$P$861, 2, FALSE))</f>
        <v/>
      </c>
      <c r="N205" s="958"/>
    </row>
    <row r="206" spans="2:14" ht="20.149999999999999" customHeight="1">
      <c r="B206" s="958"/>
      <c r="C206" s="1621"/>
      <c r="D206" s="1618" t="s">
        <v>74</v>
      </c>
      <c r="E206" s="1614" t="s">
        <v>88</v>
      </c>
      <c r="F206" s="945" t="str">
        <f>IF('Control Panel'!I1215=0, "Not Available", 'Control Panel'!I1215)</f>
        <v/>
      </c>
      <c r="G206" s="946" t="str">
        <f>IF(OR('Control Panel'!I2402="", 'Control Panel'!I1215=0), "", VLOOKUP('Control Panel'!I1215,'Control Panel'!$O$3:$P$861, 2, FALSE))</f>
        <v/>
      </c>
      <c r="N206" s="958"/>
    </row>
    <row r="207" spans="2:14" ht="20.149999999999999" customHeight="1">
      <c r="B207" s="958"/>
      <c r="C207" s="1621"/>
      <c r="D207" s="1618"/>
      <c r="E207" s="1615"/>
      <c r="F207" s="941" t="str">
        <f>IF('Control Panel'!E1226=0, "Not Available", 'Control Panel'!E1226)</f>
        <v/>
      </c>
      <c r="G207" s="946" t="str">
        <f>IF(OR('Control Panel'!E1226="", 'Control Panel'!E1226=0), "", VLOOKUP('Control Panel'!E1226,'Control Panel'!$O$3:$P$861, 2, FALSE))</f>
        <v/>
      </c>
      <c r="N207" s="958"/>
    </row>
    <row r="208" spans="2:14" ht="20.149999999999999" customHeight="1">
      <c r="B208" s="958"/>
      <c r="C208" s="1621"/>
      <c r="D208" s="1618"/>
      <c r="E208" s="1615"/>
      <c r="F208" s="941" t="str">
        <f>IF('Control Panel'!J1226=0, "Not Available", 'Control Panel'!J1226)</f>
        <v/>
      </c>
      <c r="G208" s="946" t="str">
        <f>IF(OR('Control Panel'!J1226="", 'Control Panel'!J1226=0), "", VLOOKUP('Control Panel'!J1226,'Control Panel'!$O$3:$P$861, 2, FALSE))</f>
        <v/>
      </c>
      <c r="N208" s="958"/>
    </row>
    <row r="209" spans="2:14" ht="20.149999999999999" customHeight="1">
      <c r="B209" s="958"/>
      <c r="C209" s="1621"/>
      <c r="D209" s="1618"/>
      <c r="E209" s="1615"/>
      <c r="F209" s="941" t="str">
        <f>IF('Control Panel'!O1226=0, "Not Available", 'Control Panel'!O1226)</f>
        <v/>
      </c>
      <c r="G209" s="946" t="str">
        <f>IF(OR('Control Panel'!O1226="", 'Control Panel'!O1226=0), "", VLOOKUP('Control Panel'!O1226,'Control Panel'!$O$3:$P$861, 2, FALSE))</f>
        <v/>
      </c>
      <c r="N209" s="958"/>
    </row>
    <row r="210" spans="2:14" ht="20.149999999999999" customHeight="1">
      <c r="B210" s="958"/>
      <c r="C210" s="1621"/>
      <c r="D210" s="1618"/>
      <c r="E210" s="1615"/>
      <c r="F210" s="941" t="str">
        <f>IF('Control Panel'!I1232=0, "Not Available", 'Control Panel'!I1232)</f>
        <v/>
      </c>
      <c r="G210" s="946" t="str">
        <f>IF(OR('Control Panel'!I1232="", 'Control Panel'!I1232=0), "", VLOOKUP('Control Panel'!I1232,'Control Panel'!$O$3:$P$861, 2, FALSE))</f>
        <v/>
      </c>
      <c r="N210" s="958"/>
    </row>
    <row r="211" spans="2:14" ht="20.149999999999999" customHeight="1">
      <c r="B211" s="958"/>
      <c r="C211" s="1621"/>
      <c r="D211" s="1618"/>
      <c r="E211" s="1619"/>
      <c r="F211" s="944" t="str">
        <f>IF('Control Panel'!I1243=0, "Not Available", 'Control Panel'!I1243)</f>
        <v/>
      </c>
      <c r="G211" s="946" t="str">
        <f>IF(OR('Control Panel'!I1243="", 'Control Panel'!I1243=0), "", VLOOKUP('Control Panel'!I1243,'Control Panel'!$O$3:$P$861, 2, FALSE))</f>
        <v/>
      </c>
      <c r="N211" s="958"/>
    </row>
    <row r="212" spans="2:14" ht="20.149999999999999" customHeight="1">
      <c r="B212" s="958"/>
      <c r="C212" s="1621"/>
      <c r="D212" s="1618"/>
      <c r="E212" s="967" t="s">
        <v>1142</v>
      </c>
      <c r="F212" s="953" t="str">
        <f>IF('Control Panel'!E1258=0, "Not Available", 'Control Panel'!E1258)</f>
        <v/>
      </c>
      <c r="G212" s="954" t="str">
        <f>IF(OR('Control Panel'!E1258="", 'Control Panel'!E1258=0), "", VLOOKUP('Control Panel'!E1258,'Control Panel'!$O$3:$P$861, 2, FALSE))</f>
        <v/>
      </c>
      <c r="N212" s="958"/>
    </row>
    <row r="213" spans="2:14" ht="25.5" customHeight="1">
      <c r="B213" s="958"/>
      <c r="C213" s="1621"/>
      <c r="D213" s="1618"/>
      <c r="E213" s="967" t="s">
        <v>1171</v>
      </c>
      <c r="F213" s="953" t="str">
        <f>IF('Control Panel'!E1277=0, "Not Available", 'Control Panel'!E1277)</f>
        <v/>
      </c>
      <c r="G213" s="954" t="str">
        <f>IF(OR('Control Panel'!E1277="", 'Control Panel'!E1277=0), "", VLOOKUP('Control Panel'!E1277,'Control Panel'!$O$3:$P$861, 2, FALSE))</f>
        <v/>
      </c>
      <c r="N213" s="958"/>
    </row>
    <row r="214" spans="2:14" ht="20.149999999999999" customHeight="1">
      <c r="B214" s="958"/>
      <c r="C214" s="1621"/>
      <c r="D214" s="1618"/>
      <c r="E214" s="967" t="s">
        <v>1173</v>
      </c>
      <c r="F214" s="953" t="str">
        <f>IF('Control Panel'!E1281=0, "Not Available", 'Control Panel'!E1281)</f>
        <v/>
      </c>
      <c r="G214" s="954" t="str">
        <f>IF(OR('Control Panel'!E1281="", 'Control Panel'!E1281=0), "", VLOOKUP('Control Panel'!E1281,'Control Panel'!$O$3:$P$861, 2, FALSE))</f>
        <v/>
      </c>
      <c r="N214" s="958"/>
    </row>
    <row r="215" spans="2:14" ht="20.149999999999999" customHeight="1">
      <c r="B215" s="958"/>
      <c r="C215" s="1621"/>
      <c r="D215" s="1618"/>
      <c r="E215" s="973" t="s">
        <v>1169</v>
      </c>
      <c r="F215" s="953" t="str">
        <f>IF('Control Panel'!E1285=0, "Not Available", 'Control Panel'!E1285)</f>
        <v/>
      </c>
      <c r="G215" s="954" t="str">
        <f>IF(OR('Control Panel'!E1285="", 'Control Panel'!E1285=0), "", VLOOKUP('Control Panel'!E1285,'Control Panel'!$O$3:$P$861, 2, FALSE))</f>
        <v/>
      </c>
      <c r="N215" s="958"/>
    </row>
    <row r="216" spans="2:14" ht="20.149999999999999" customHeight="1">
      <c r="B216" s="958"/>
      <c r="C216" s="1621"/>
      <c r="D216" s="1618"/>
      <c r="E216" s="973" t="s">
        <v>1151</v>
      </c>
      <c r="F216" s="953" t="str">
        <f>IF('Control Panel'!E1254=0, "Not Available", 'Control Panel'!E1254)</f>
        <v/>
      </c>
      <c r="G216" s="954" t="str">
        <f>IF(OR('Control Panel'!E1254="", 'Control Panel'!E1254=0), "", VLOOKUP('Control Panel'!E1254,'Control Panel'!$O$3:$P$861, 2, FALSE))</f>
        <v/>
      </c>
      <c r="N216" s="958"/>
    </row>
    <row r="217" spans="2:14" ht="20.149999999999999" customHeight="1">
      <c r="B217" s="958"/>
      <c r="C217" s="1621"/>
      <c r="D217" s="1617" t="s">
        <v>73</v>
      </c>
      <c r="E217" s="1610" t="s">
        <v>73</v>
      </c>
      <c r="F217" s="945" t="str">
        <f>IF('Control Panel'!K1186=0, "Not Available", 'Control Panel'!K1186)</f>
        <v/>
      </c>
      <c r="G217" s="948" t="str">
        <f>IF(OR('Control Panel'!K1186="", 'Control Panel'!K1186=0), "", VLOOKUP('Control Panel'!K1186,'Control Panel'!$O$3:$P$861, 2, FALSE))</f>
        <v/>
      </c>
      <c r="N217" s="958"/>
    </row>
    <row r="218" spans="2:14" ht="20.149999999999999" customHeight="1">
      <c r="B218" s="958"/>
      <c r="C218" s="1621"/>
      <c r="D218" s="1617"/>
      <c r="E218" s="1611"/>
      <c r="F218" s="941" t="str">
        <f>IF('Control Panel'!K1187=0, "", 'Control Panel'!K1187)</f>
        <v/>
      </c>
      <c r="G218" s="946" t="str">
        <f>IF(OR('Control Panel'!K1187="", 'Control Panel'!K1187=0), "", VLOOKUP('Control Panel'!K1187,'Control Panel'!$O$3:$P$861, 2, FALSE))</f>
        <v/>
      </c>
      <c r="N218" s="958"/>
    </row>
    <row r="219" spans="2:14" ht="20.149999999999999" customHeight="1">
      <c r="B219" s="958"/>
      <c r="C219" s="1621"/>
      <c r="D219" s="1617"/>
      <c r="E219" s="1611"/>
      <c r="F219" s="941" t="str">
        <f>IF('Control Panel'!K1190=0, "", 'Control Panel'!K1190)</f>
        <v/>
      </c>
      <c r="G219" s="946" t="str">
        <f>IF(OR('Control Panel'!K1190="", 'Control Panel'!K1190=0), "", VLOOKUP('Control Panel'!K1190,'Control Panel'!$O$3:$P$861, 2, FALSE))</f>
        <v/>
      </c>
      <c r="N219" s="958"/>
    </row>
    <row r="220" spans="2:14" ht="20.149999999999999" customHeight="1">
      <c r="B220" s="958"/>
      <c r="C220" s="1621"/>
      <c r="D220" s="1617"/>
      <c r="E220" s="1611"/>
      <c r="F220" s="941" t="str">
        <f>IF('Control Panel'!M1198=0, "", 'Control Panel'!N1198)</f>
        <v/>
      </c>
      <c r="G220" s="946" t="str">
        <f>IF(OR('Control Panel'!N1198="", 'Control Panel'!N1198=0), "", VLOOKUP('Control Panel'!N1198,'Control Panel'!$O$3:$P$861, 2, FALSE))</f>
        <v/>
      </c>
      <c r="N220" s="958"/>
    </row>
    <row r="221" spans="2:14" ht="20.149999999999999" customHeight="1">
      <c r="B221" s="958"/>
      <c r="C221" s="1621"/>
      <c r="D221" s="1617"/>
      <c r="E221" s="1611"/>
      <c r="F221" s="941" t="str">
        <f>IF('Control Panel'!G1204=0, "", 'Control Panel'!C1195)</f>
        <v/>
      </c>
      <c r="G221" s="946" t="str">
        <f>IF(OR('Control Panel'!C1195="", 'Control Panel'!C1195=0), "", VLOOKUP('Control Panel'!C1195,'Control Panel'!$O$3:$P$861, 2, FALSE))</f>
        <v/>
      </c>
      <c r="N221" s="958"/>
    </row>
    <row r="222" spans="2:14" ht="20.149999999999999" customHeight="1">
      <c r="B222" s="958"/>
      <c r="C222" s="1621"/>
      <c r="D222" s="1617"/>
      <c r="E222" s="1612"/>
      <c r="F222" s="944" t="str">
        <f>IF('Control Panel'!G1198=0, "", 'Control Panel'!C1196)</f>
        <v/>
      </c>
      <c r="G222" s="947" t="str">
        <f>IF(OR( 'Control Panel'!C1196="",  'Control Panel'!C1196=0), "", VLOOKUP( 'Control Panel'!C1196,'Control Panel'!$O$3:$P$861, 2, FALSE))</f>
        <v/>
      </c>
      <c r="N222" s="958"/>
    </row>
    <row r="223" spans="2:14" ht="21.75" customHeight="1">
      <c r="B223" s="958"/>
      <c r="C223" s="1621"/>
      <c r="D223" s="1617" t="s">
        <v>323</v>
      </c>
      <c r="E223" s="1610" t="s">
        <v>323</v>
      </c>
      <c r="F223" s="945" t="str">
        <f>IF('Control Panel'!I1652=0, "Not Available", 'Control Panel'!I1652)</f>
        <v/>
      </c>
      <c r="G223" s="948" t="str">
        <f>IF(OR('Control Panel'!I1652="", 'Control Panel'!I1652=0), "", VLOOKUP('Control Panel'!I1652,'Control Panel'!$O$3:$P$861, 2, FALSE))</f>
        <v/>
      </c>
      <c r="N223" s="958"/>
    </row>
    <row r="224" spans="2:14" ht="20.149999999999999" customHeight="1">
      <c r="B224" s="958"/>
      <c r="C224" s="1621"/>
      <c r="D224" s="1617"/>
      <c r="E224" s="1611"/>
      <c r="F224" s="941" t="str">
        <f>IF('Control Panel'!I1654=0, "Not Available", 'Control Panel'!I1654)</f>
        <v/>
      </c>
      <c r="G224" s="946" t="str">
        <f>IF(OR('Control Panel'!I1654="", 'Control Panel'!I1654=0), "", VLOOKUP('Control Panel'!I1654,'Control Panel'!$O$3:$P$861, 2, FALSE))</f>
        <v/>
      </c>
      <c r="N224" s="958"/>
    </row>
    <row r="225" spans="2:14" ht="23.25" customHeight="1">
      <c r="B225" s="958"/>
      <c r="C225" s="1621"/>
      <c r="D225" s="1617" t="s">
        <v>1000</v>
      </c>
      <c r="E225" s="1610" t="s">
        <v>1000</v>
      </c>
      <c r="F225" s="945" t="str">
        <f>IF('Control Panel'!I1664=0, "Not Available", 'Control Panel'!I1664)</f>
        <v/>
      </c>
      <c r="G225" s="948" t="str">
        <f>IF(OR('Control Panel'!I1664="", 'Control Panel'!I1664=0), "", VLOOKUP('Control Panel'!I1664,'Control Panel'!$O$3:$P$861, 2, FALSE))</f>
        <v/>
      </c>
      <c r="N225" s="958"/>
    </row>
    <row r="226" spans="2:14" ht="20.149999999999999" customHeight="1">
      <c r="B226" s="958"/>
      <c r="C226" s="1621"/>
      <c r="D226" s="1617"/>
      <c r="E226" s="1612"/>
      <c r="F226" s="944" t="str">
        <f>IF('Control Panel'!I1666=0, "Not Available", 'Control Panel'!I1666)</f>
        <v/>
      </c>
      <c r="G226" s="947" t="str">
        <f>IF('Control Panel'!I1666="", "", VLOOKUP('SKU List'!F226, 'Control Panel'!I1666:J1666, 2, FALSE))</f>
        <v/>
      </c>
      <c r="N226" s="958"/>
    </row>
    <row r="227" spans="2:14" ht="23.25" customHeight="1">
      <c r="B227" s="958"/>
      <c r="C227" s="1621"/>
      <c r="D227" s="968" t="s">
        <v>1334</v>
      </c>
      <c r="E227" s="1250" t="s">
        <v>1334</v>
      </c>
      <c r="F227" s="941" t="str">
        <f>IF('Control Panel'!I1669=0, "Not Available", 'Control Panel'!I1669)</f>
        <v/>
      </c>
      <c r="G227" s="946" t="str">
        <f>IF('Control Panel'!I1669="", "", VLOOKUP('Control Panel'!I1669,'Control Panel'!$O$3:$P$861, 2, FALSE))</f>
        <v/>
      </c>
      <c r="N227" s="958"/>
    </row>
    <row r="228" spans="2:14" ht="23.25" customHeight="1">
      <c r="B228" s="958"/>
      <c r="C228" s="1621"/>
      <c r="D228" s="1249"/>
      <c r="E228" s="1251" t="s">
        <v>7306</v>
      </c>
      <c r="F228" s="944" t="str">
        <f>IF('Control Panel'!I1670=0, "", 'Control Panel'!I1670)</f>
        <v/>
      </c>
      <c r="G228" s="947" t="str">
        <f>IF('Control Panel'!I1670="", "", VLOOKUP('Control Panel'!I1670,'Control Panel'!$O$3:$P$861, 2, FALSE))</f>
        <v/>
      </c>
      <c r="N228" s="958"/>
    </row>
    <row r="229" spans="2:14" ht="20.149999999999999" customHeight="1">
      <c r="B229" s="958"/>
      <c r="C229" s="1621"/>
      <c r="D229" s="1617" t="s">
        <v>3287</v>
      </c>
      <c r="E229" s="1611" t="s">
        <v>4246</v>
      </c>
      <c r="F229" s="941" t="str">
        <f>IF('Control Panel'!I1683=0, "", 'Control Panel'!I1683)</f>
        <v/>
      </c>
      <c r="G229" s="946" t="str">
        <f>IF(OR('Control Panel'!I1683="", 'Control Panel'!I1683=0), "", VLOOKUP('SKU List'!F229, 'Control Panel'!$I$1683:$J$1684, 2, FALSE))</f>
        <v/>
      </c>
      <c r="N229" s="958"/>
    </row>
    <row r="230" spans="2:14" ht="20.149999999999999" customHeight="1">
      <c r="B230" s="958"/>
      <c r="C230" s="1621"/>
      <c r="D230" s="1617"/>
      <c r="E230" s="1612"/>
      <c r="F230" s="944" t="str">
        <f>IF('Control Panel'!I1684=0, "Not Available", 'Control Panel'!I1684)</f>
        <v/>
      </c>
      <c r="G230" s="947" t="str">
        <f>IF(OR('Control Panel'!I1684="", 'Control Panel'!I1684=0), "", VLOOKUP('SKU List'!F230, 'Control Panel'!$I$1683:$J$1684, 2, FALSE))</f>
        <v/>
      </c>
      <c r="N230" s="958"/>
    </row>
    <row r="231" spans="2:14" ht="20.149999999999999" customHeight="1">
      <c r="B231" s="958"/>
      <c r="C231" s="1621"/>
      <c r="D231" s="1617" t="s">
        <v>324</v>
      </c>
      <c r="E231" s="1610" t="s">
        <v>324</v>
      </c>
      <c r="F231" s="945" t="str">
        <f>IF('Control Panel'!G1734=0, "Not Available", 'Control Panel'!G1734)</f>
        <v/>
      </c>
      <c r="G231" s="948" t="str">
        <f>IF('Control Panel'!G1734="", "", VLOOKUP('Control Panel'!G1734, 'Control Panel'!$O$3:$P$861, 2, FALSE))</f>
        <v/>
      </c>
      <c r="N231" s="958"/>
    </row>
    <row r="232" spans="2:14" ht="20.149999999999999" customHeight="1">
      <c r="B232" s="958"/>
      <c r="C232" s="1621"/>
      <c r="D232" s="1617"/>
      <c r="E232" s="1612"/>
      <c r="F232" s="944" t="str">
        <f>IF('Control Panel'!G1735=0, "Not Available", 'Control Panel'!G1735)</f>
        <v/>
      </c>
      <c r="G232" s="947" t="str">
        <f>IF('Control Panel'!G1735="", "", VLOOKUP('Control Panel'!G1735, 'Control Panel'!$O$3:$P$861, 2, FALSE))</f>
        <v/>
      </c>
      <c r="N232" s="958"/>
    </row>
    <row r="233" spans="2:14" ht="18" customHeight="1">
      <c r="B233" s="958"/>
      <c r="C233" s="1621"/>
      <c r="D233" s="1609" t="s">
        <v>573</v>
      </c>
      <c r="E233" s="1610" t="s">
        <v>573</v>
      </c>
      <c r="F233" s="945" t="str">
        <f>IF('Control Panel'!E1743=0, "Not Available", 'Control Panel'!E1743)</f>
        <v/>
      </c>
      <c r="G233" s="948" t="str">
        <f>IF(OR('Control Panel'!E1743="",'Control Panel'!E1743=0), "", VLOOKUP(F233,'Control Panel'!$E$1743:$F$1745, 2, FALSE))</f>
        <v/>
      </c>
      <c r="N233" s="958"/>
    </row>
    <row r="234" spans="2:14" ht="18.75" customHeight="1">
      <c r="B234" s="958"/>
      <c r="C234" s="1621"/>
      <c r="D234" s="1609"/>
      <c r="E234" s="1611"/>
      <c r="F234" s="941" t="str">
        <f>IF('Control Panel'!E1744=0, "Not Available", 'Control Panel'!E1744)</f>
        <v/>
      </c>
      <c r="G234" s="946" t="str">
        <f>IF(OR('Control Panel'!E1744="",'Control Panel'!E1744=0), "", VLOOKUP(F234,'Control Panel'!$E$1743:$F$1745, 2, FALSE))</f>
        <v/>
      </c>
      <c r="N234" s="958"/>
    </row>
    <row r="235" spans="2:14" ht="20.149999999999999" customHeight="1">
      <c r="B235" s="958"/>
      <c r="C235" s="1621"/>
      <c r="D235" s="1609"/>
      <c r="E235" s="1612"/>
      <c r="F235" s="944" t="str">
        <f>IF('Control Panel'!E1745=0, "Not Available", 'Control Panel'!E1745)</f>
        <v/>
      </c>
      <c r="G235" s="947" t="str">
        <f>IF(OR('Control Panel'!E1745="",'Control Panel'!E1745=0), "", VLOOKUP(F235,'Control Panel'!$E$1743:$F$1745, 2, FALSE))</f>
        <v/>
      </c>
      <c r="N235" s="958"/>
    </row>
    <row r="236" spans="2:14" ht="20.149999999999999" customHeight="1">
      <c r="B236" s="958"/>
      <c r="C236" s="1621"/>
      <c r="D236" s="1609" t="s">
        <v>592</v>
      </c>
      <c r="E236" s="1635" t="s">
        <v>592</v>
      </c>
      <c r="F236" s="945" t="str">
        <f>IF('Control Panel'!J1789=0, "Not Available", 'Control Panel'!J1789)</f>
        <v/>
      </c>
      <c r="G236" s="948" t="str">
        <f>IF(OR('Control Panel'!J1789="", 'Control Panel'!J1789=0), "", VLOOKUP(F236, 'Control Panel'!$J$1789:$K$1791, 2, FALSE))</f>
        <v/>
      </c>
      <c r="N236" s="958"/>
    </row>
    <row r="237" spans="2:14" ht="20.149999999999999" customHeight="1">
      <c r="B237" s="958"/>
      <c r="C237" s="1621"/>
      <c r="D237" s="1609"/>
      <c r="E237" s="1636"/>
      <c r="F237" s="941" t="str">
        <f>IF('Control Panel'!J1790=0, "Not Available", 'Control Panel'!J1790)</f>
        <v/>
      </c>
      <c r="G237" s="946" t="str">
        <f>IF(OR('Control Panel'!J1790="", 'Control Panel'!J1790=0), "", VLOOKUP(F237, 'Control Panel'!$J$1789:$K$1791, 2, FALSE))</f>
        <v/>
      </c>
      <c r="N237" s="958"/>
    </row>
    <row r="238" spans="2:14" ht="20.149999999999999" customHeight="1">
      <c r="B238" s="958"/>
      <c r="C238" s="1621"/>
      <c r="D238" s="1609"/>
      <c r="E238" s="1636"/>
      <c r="F238" s="941" t="str">
        <f>IF('Control Panel'!J1791=0, "Not Available", 'Control Panel'!J1791)</f>
        <v/>
      </c>
      <c r="G238" s="946" t="str">
        <f>IF(OR('Control Panel'!J1791="", 'Control Panel'!J1791=0), "", VLOOKUP(F238, 'Control Panel'!$J$1789:$K$1791, 2, FALSE))</f>
        <v/>
      </c>
      <c r="N238" s="958"/>
    </row>
    <row r="239" spans="2:14" ht="20.149999999999999" customHeight="1">
      <c r="B239" s="958"/>
      <c r="C239" s="1621"/>
      <c r="D239" s="1609"/>
      <c r="E239" s="1636"/>
      <c r="F239" s="941" t="str">
        <f>IF('Control Panel'!J1799=0, "Not Available", 'Control Panel'!J1799)</f>
        <v/>
      </c>
      <c r="G239" s="946" t="str">
        <f>IF(OR('Control Panel'!J1799="", 'Control Panel'!J1799=0), "", VLOOKUP(F239, 'Control Panel'!$J$1799:$K$1799, 2, FALSE))</f>
        <v/>
      </c>
      <c r="N239" s="958"/>
    </row>
    <row r="240" spans="2:14" ht="20.149999999999999" customHeight="1">
      <c r="B240" s="958"/>
      <c r="C240" s="1621"/>
      <c r="D240" s="1609"/>
      <c r="E240" s="1637"/>
      <c r="F240" s="944" t="str">
        <f>IF('Control Panel'!J1808=0, "Not Available", 'Control Panel'!J1808)</f>
        <v/>
      </c>
      <c r="G240" s="947" t="str">
        <f>IF(OR('Control Panel'!J1808="", 'Control Panel'!J1808=0), "", VLOOKUP(F240, 'Control Panel'!$J$1808:$K$1808, 2, FALSE))</f>
        <v/>
      </c>
      <c r="N240" s="958"/>
    </row>
    <row r="241" spans="2:14" ht="20.149999999999999" customHeight="1">
      <c r="B241" s="958"/>
      <c r="C241" s="1621"/>
      <c r="D241" s="1609" t="s">
        <v>1065</v>
      </c>
      <c r="E241" s="1635" t="s">
        <v>1065</v>
      </c>
      <c r="F241" s="945" t="str">
        <f>IF('Control Panel'!C1816=0, "Not Available", 'Control Panel'!C1816)</f>
        <v/>
      </c>
      <c r="G241" s="948" t="str">
        <f>IF(OR('Control Panel'!C1816="", 'Control Panel'!C1816=0), "", VLOOKUP(F241, 'Control Panel'!$C$1816:$D$1817, 2, FALSE))</f>
        <v/>
      </c>
      <c r="N241" s="958"/>
    </row>
    <row r="242" spans="2:14" ht="20.149999999999999" customHeight="1">
      <c r="B242" s="958"/>
      <c r="C242" s="1621"/>
      <c r="D242" s="1609"/>
      <c r="E242" s="1636"/>
      <c r="F242" s="941" t="str">
        <f>IF('Control Panel'!C1817=0, "Not Available", 'Control Panel'!C1817)</f>
        <v/>
      </c>
      <c r="G242" s="946" t="str">
        <f>IF(OR('Control Panel'!C1817="", 'Control Panel'!C1817=0), "", VLOOKUP(F242, 'Control Panel'!$C$1816:$D$1817, 2, FALSE))</f>
        <v/>
      </c>
      <c r="N242" s="958"/>
    </row>
    <row r="243" spans="2:14" ht="20.149999999999999" customHeight="1">
      <c r="B243" s="958"/>
      <c r="C243" s="1621"/>
      <c r="D243" s="1609"/>
      <c r="E243" s="1636"/>
      <c r="F243" s="941"/>
      <c r="G243" s="946"/>
      <c r="N243" s="958"/>
    </row>
    <row r="244" spans="2:14" ht="20.149999999999999" customHeight="1">
      <c r="B244" s="958"/>
      <c r="C244" s="1621"/>
      <c r="D244" s="1609"/>
      <c r="E244" s="1636"/>
      <c r="F244" s="944"/>
      <c r="G244" s="947"/>
      <c r="N244" s="958"/>
    </row>
    <row r="245" spans="2:14" ht="20.149999999999999" customHeight="1">
      <c r="B245" s="958"/>
      <c r="C245" s="1621"/>
      <c r="D245" s="1265" t="s">
        <v>7331</v>
      </c>
      <c r="E245" s="1266" t="s">
        <v>378</v>
      </c>
      <c r="F245" s="941" t="str">
        <f>IF('Control Panel'!G1860=0, "Not Available",'Control Panel'!G1860)</f>
        <v/>
      </c>
      <c r="G245" s="946" t="str">
        <f>IF(OR('Control Panel'!G1860="", 'Control Panel'!G1860=0), "", VLOOKUP(F245, 'Control Panel'!G1860:H1860, 2, FALSE))</f>
        <v/>
      </c>
      <c r="N245" s="958"/>
    </row>
    <row r="246" spans="2:14" ht="20.149999999999999" customHeight="1">
      <c r="B246" s="958"/>
      <c r="C246" s="1621"/>
      <c r="D246" s="1265" t="s">
        <v>7332</v>
      </c>
      <c r="E246" s="1266" t="s">
        <v>7312</v>
      </c>
      <c r="F246" s="941" t="str">
        <f>IF('Control Panel'!G1849=0, "Not Available",'Control Panel'!G1849)</f>
        <v/>
      </c>
      <c r="G246" s="947" t="str">
        <f>IF(OR('Control Panel'!G1849="", 'Control Panel'!G1849=0), "", VLOOKUP(F246, 'Control Panel'!G1849:H1849, 2, FALSE))</f>
        <v/>
      </c>
      <c r="N246" s="958"/>
    </row>
    <row r="247" spans="2:14" ht="20.149999999999999" customHeight="1">
      <c r="B247" s="958"/>
      <c r="C247" s="1621"/>
      <c r="D247" s="1218" t="s">
        <v>7017</v>
      </c>
      <c r="E247" s="972" t="s">
        <v>7017</v>
      </c>
      <c r="F247" s="953" t="str">
        <f>IF('Control Panel'!I1873=0, "Not Available", 'Control Panel'!I1873)</f>
        <v/>
      </c>
      <c r="G247" s="954" t="str">
        <f>IF(OR('Control Panel'!D1873="", 'Control Panel'!D1873=0), "",'Control Panel'!J1873)</f>
        <v/>
      </c>
      <c r="N247" s="958"/>
    </row>
    <row r="248" spans="2:14" ht="18" customHeight="1">
      <c r="B248" s="958"/>
      <c r="C248" s="1264"/>
      <c r="D248" s="1609" t="s">
        <v>7340</v>
      </c>
      <c r="E248" s="1610" t="s">
        <v>7340</v>
      </c>
      <c r="F248" s="945"/>
      <c r="G248" s="948"/>
      <c r="N248" s="958"/>
    </row>
    <row r="249" spans="2:14" ht="18.75" customHeight="1">
      <c r="B249" s="958"/>
      <c r="C249" s="1264"/>
      <c r="D249" s="1609"/>
      <c r="E249" s="1611"/>
      <c r="F249" s="941" t="str">
        <f>IF('Control Panel'!D1880=0, "",'Control Panel'!I1880)</f>
        <v/>
      </c>
      <c r="G249" s="946" t="str">
        <f>IF(OR('Control Panel'!D1880="",'Control Panel'!D1880=0), "", VLOOKUP(F249,'Control Panel'!I1880:J1880, 2, FALSE))</f>
        <v/>
      </c>
      <c r="N249" s="958"/>
    </row>
    <row r="250" spans="2:14" ht="20.149999999999999" customHeight="1">
      <c r="B250" s="958"/>
      <c r="C250" s="1264"/>
      <c r="D250" s="1609"/>
      <c r="E250" s="1612"/>
      <c r="F250" s="944" t="str">
        <f>IF('Control Panel'!D1882=0, "",'Control Panel'!I1882)</f>
        <v/>
      </c>
      <c r="G250" s="947" t="str">
        <f>IF(OR('Control Panel'!D1882="",'Control Panel'!D1882=0), "", VLOOKUP(F250,'Control Panel'!I1882:J1882, 2, FALSE))</f>
        <v/>
      </c>
      <c r="N250" s="958"/>
    </row>
    <row r="251" spans="2:14" ht="20.149999999999999" customHeight="1">
      <c r="B251" s="958"/>
      <c r="C251" s="939"/>
      <c r="D251" s="971" t="s">
        <v>3941</v>
      </c>
      <c r="E251" s="972" t="s">
        <v>3941</v>
      </c>
      <c r="F251" s="953" t="str">
        <f>IF('Control Panel'!G1836=0, "Not Available", 'Control Panel'!G1836)</f>
        <v/>
      </c>
      <c r="G251" s="954" t="str">
        <f>IF(OR('Control Panel'!G1836="", 'Control Panel'!G1836=0), "", VLOOKUP('Control Panel'!G1836,'Control Panel'!$G$1836:$H$1836, 2, FALSE))</f>
        <v/>
      </c>
      <c r="N251" s="958"/>
    </row>
    <row r="252" spans="2:14" ht="20.149999999999999" hidden="1" customHeight="1">
      <c r="B252" s="958"/>
      <c r="C252" s="1621"/>
      <c r="D252" s="1633" t="s">
        <v>11</v>
      </c>
      <c r="E252" s="1634" t="s">
        <v>11</v>
      </c>
    </row>
    <row r="253" spans="2:14" ht="20.149999999999999" hidden="1" customHeight="1">
      <c r="B253" s="958"/>
      <c r="C253" s="1621"/>
      <c r="D253" s="1633"/>
      <c r="E253" s="1634"/>
    </row>
    <row r="254" spans="2:14" ht="20.149999999999999" hidden="1" customHeight="1" thickBot="1">
      <c r="B254" s="958"/>
      <c r="C254" s="1621"/>
      <c r="D254" s="1633"/>
      <c r="E254" s="1634"/>
    </row>
    <row r="255" spans="2:14" s="825" customFormat="1" ht="9" customHeight="1">
      <c r="B255" s="957"/>
      <c r="F255" s="937"/>
      <c r="N255" s="957"/>
    </row>
    <row r="256" spans="2:14" s="825" customFormat="1" ht="9.75" customHeight="1">
      <c r="B256" s="957"/>
      <c r="C256" s="957"/>
      <c r="D256" s="957"/>
      <c r="E256" s="957"/>
      <c r="F256" s="960"/>
      <c r="G256" s="957"/>
      <c r="H256" s="957"/>
      <c r="I256" s="957"/>
      <c r="J256" s="957"/>
      <c r="K256" s="957"/>
      <c r="L256" s="957"/>
      <c r="M256" s="957"/>
      <c r="N256" s="957"/>
    </row>
    <row r="257" spans="6:6" s="825" customFormat="1" ht="20.149999999999999" customHeight="1">
      <c r="F257" s="937"/>
    </row>
    <row r="258" spans="6:6" s="825" customFormat="1" ht="20.149999999999999" customHeight="1">
      <c r="F258" s="937"/>
    </row>
    <row r="259" spans="6:6" s="825" customFormat="1" ht="20.149999999999999" customHeight="1">
      <c r="F259" s="937"/>
    </row>
    <row r="260" spans="6:6" s="825" customFormat="1" ht="20.149999999999999" customHeight="1">
      <c r="F260" s="937"/>
    </row>
    <row r="261" spans="6:6" s="825" customFormat="1" ht="20.149999999999999" customHeight="1">
      <c r="F261" s="937"/>
    </row>
    <row r="262" spans="6:6" s="825" customFormat="1" ht="20.149999999999999" customHeight="1">
      <c r="F262" s="937"/>
    </row>
    <row r="263" spans="6:6" s="825" customFormat="1" ht="20.149999999999999" customHeight="1">
      <c r="F263" s="937"/>
    </row>
    <row r="264" spans="6:6" s="825" customFormat="1" ht="20.149999999999999" customHeight="1">
      <c r="F264" s="937"/>
    </row>
    <row r="265" spans="6:6" s="825" customFormat="1" ht="20.149999999999999" customHeight="1">
      <c r="F265" s="937"/>
    </row>
    <row r="266" spans="6:6" s="825" customFormat="1" ht="20.149999999999999" customHeight="1">
      <c r="F266" s="937"/>
    </row>
    <row r="267" spans="6:6" s="825" customFormat="1" ht="20.149999999999999" customHeight="1">
      <c r="F267" s="937"/>
    </row>
    <row r="268" spans="6:6" s="825" customFormat="1" ht="20.149999999999999" customHeight="1">
      <c r="F268" s="937"/>
    </row>
    <row r="269" spans="6:6" s="825" customFormat="1" ht="20.149999999999999" customHeight="1">
      <c r="F269" s="937"/>
    </row>
    <row r="270" spans="6:6" s="825" customFormat="1" ht="20.149999999999999" customHeight="1">
      <c r="F270" s="937"/>
    </row>
    <row r="271" spans="6:6" s="825" customFormat="1" ht="20.149999999999999" customHeight="1">
      <c r="F271" s="937"/>
    </row>
    <row r="272" spans="6:6" s="825" customFormat="1" ht="20.149999999999999" customHeight="1">
      <c r="F272" s="937"/>
    </row>
    <row r="273" spans="6:6" s="825" customFormat="1" ht="20.149999999999999" customHeight="1">
      <c r="F273" s="937"/>
    </row>
    <row r="274" spans="6:6" s="825" customFormat="1" ht="20.149999999999999" customHeight="1">
      <c r="F274" s="937"/>
    </row>
    <row r="275" spans="6:6" s="825" customFormat="1" ht="20.149999999999999" customHeight="1">
      <c r="F275" s="937"/>
    </row>
    <row r="276" spans="6:6" s="825" customFormat="1" ht="20.149999999999999" customHeight="1">
      <c r="F276" s="937"/>
    </row>
    <row r="277" spans="6:6" s="825" customFormat="1" ht="20.149999999999999" customHeight="1">
      <c r="F277" s="937"/>
    </row>
    <row r="278" spans="6:6" s="825" customFormat="1" ht="20.149999999999999" customHeight="1">
      <c r="F278" s="937"/>
    </row>
    <row r="279" spans="6:6" s="825" customFormat="1" ht="20.149999999999999" customHeight="1">
      <c r="F279" s="937"/>
    </row>
    <row r="280" spans="6:6" s="825" customFormat="1" ht="20.149999999999999" customHeight="1">
      <c r="F280" s="937"/>
    </row>
    <row r="281" spans="6:6" s="825" customFormat="1" ht="20.149999999999999" customHeight="1">
      <c r="F281" s="937"/>
    </row>
    <row r="282" spans="6:6" s="825" customFormat="1" ht="20.149999999999999" customHeight="1">
      <c r="F282" s="937"/>
    </row>
    <row r="283" spans="6:6" s="825" customFormat="1" ht="20.149999999999999" customHeight="1">
      <c r="F283" s="937"/>
    </row>
    <row r="284" spans="6:6" s="825" customFormat="1" ht="20.149999999999999" customHeight="1">
      <c r="F284" s="937"/>
    </row>
    <row r="285" spans="6:6" s="825" customFormat="1" ht="20.149999999999999" customHeight="1">
      <c r="F285" s="937"/>
    </row>
    <row r="286" spans="6:6" s="825" customFormat="1" ht="20.149999999999999" customHeight="1">
      <c r="F286" s="937"/>
    </row>
    <row r="287" spans="6:6" s="825" customFormat="1" ht="20.149999999999999" customHeight="1">
      <c r="F287" s="937"/>
    </row>
    <row r="288" spans="6:6" s="825" customFormat="1" ht="20.149999999999999" customHeight="1">
      <c r="F288" s="937"/>
    </row>
    <row r="289" spans="6:6" s="825" customFormat="1" ht="20.149999999999999" customHeight="1">
      <c r="F289" s="937"/>
    </row>
    <row r="290" spans="6:6" s="825" customFormat="1" ht="20.149999999999999" customHeight="1">
      <c r="F290" s="937"/>
    </row>
    <row r="291" spans="6:6" s="825" customFormat="1" ht="20.149999999999999" customHeight="1">
      <c r="F291" s="937"/>
    </row>
    <row r="292" spans="6:6" s="825" customFormat="1" ht="20.149999999999999" customHeight="1">
      <c r="F292" s="937"/>
    </row>
    <row r="293" spans="6:6" s="825" customFormat="1" ht="20.149999999999999" customHeight="1">
      <c r="F293" s="937"/>
    </row>
    <row r="294" spans="6:6" s="825" customFormat="1" ht="20.149999999999999" customHeight="1">
      <c r="F294" s="937"/>
    </row>
    <row r="295" spans="6:6" s="825" customFormat="1" ht="20.149999999999999" customHeight="1">
      <c r="F295" s="937"/>
    </row>
    <row r="296" spans="6:6" s="825" customFormat="1" ht="20.149999999999999" customHeight="1">
      <c r="F296" s="937"/>
    </row>
    <row r="297" spans="6:6" s="825" customFormat="1" ht="20.149999999999999" customHeight="1">
      <c r="F297" s="937"/>
    </row>
    <row r="298" spans="6:6" s="825" customFormat="1" ht="20.149999999999999" customHeight="1">
      <c r="F298" s="937"/>
    </row>
    <row r="299" spans="6:6" s="825" customFormat="1" ht="20.149999999999999" customHeight="1">
      <c r="F299" s="937"/>
    </row>
    <row r="300" spans="6:6" s="825" customFormat="1" ht="20.149999999999999" customHeight="1">
      <c r="F300" s="937"/>
    </row>
    <row r="301" spans="6:6" s="825" customFormat="1" ht="20.149999999999999" customHeight="1">
      <c r="F301" s="937"/>
    </row>
    <row r="302" spans="6:6" s="825" customFormat="1" ht="20.149999999999999" customHeight="1">
      <c r="F302" s="937"/>
    </row>
    <row r="303" spans="6:6" s="825" customFormat="1" ht="20.149999999999999" customHeight="1">
      <c r="F303" s="937"/>
    </row>
    <row r="304" spans="6:6" s="825" customFormat="1" ht="20.149999999999999" customHeight="1">
      <c r="F304" s="937"/>
    </row>
    <row r="305" spans="6:6" s="825" customFormat="1" ht="20.149999999999999" customHeight="1">
      <c r="F305" s="937"/>
    </row>
    <row r="306" spans="6:6" s="825" customFormat="1" ht="20.149999999999999" customHeight="1">
      <c r="F306" s="937"/>
    </row>
    <row r="307" spans="6:6" s="825" customFormat="1" ht="20.149999999999999" customHeight="1">
      <c r="F307" s="937"/>
    </row>
    <row r="308" spans="6:6" s="825" customFormat="1" ht="20.149999999999999" customHeight="1">
      <c r="F308" s="937"/>
    </row>
    <row r="309" spans="6:6" s="825" customFormat="1" ht="20.149999999999999" customHeight="1">
      <c r="F309" s="937"/>
    </row>
    <row r="310" spans="6:6" s="825" customFormat="1" ht="20.149999999999999" customHeight="1">
      <c r="F310" s="937"/>
    </row>
    <row r="311" spans="6:6" s="825" customFormat="1" ht="20.149999999999999" customHeight="1">
      <c r="F311" s="937"/>
    </row>
    <row r="312" spans="6:6" s="825" customFormat="1">
      <c r="F312" s="937"/>
    </row>
    <row r="313" spans="6:6" s="825" customFormat="1">
      <c r="F313" s="937"/>
    </row>
    <row r="314" spans="6:6" s="825" customFormat="1">
      <c r="F314" s="937"/>
    </row>
    <row r="315" spans="6:6" s="825" customFormat="1">
      <c r="F315" s="937"/>
    </row>
    <row r="316" spans="6:6" s="825" customFormat="1">
      <c r="F316" s="937"/>
    </row>
    <row r="317" spans="6:6" s="825" customFormat="1">
      <c r="F317" s="937"/>
    </row>
    <row r="318" spans="6:6" s="825" customFormat="1">
      <c r="F318" s="937"/>
    </row>
    <row r="319" spans="6:6" s="825" customFormat="1">
      <c r="F319" s="937"/>
    </row>
    <row r="320" spans="6:6" s="825" customFormat="1">
      <c r="F320" s="937"/>
    </row>
    <row r="321" spans="6:6" s="825" customFormat="1">
      <c r="F321" s="937"/>
    </row>
    <row r="322" spans="6:6" s="825" customFormat="1">
      <c r="F322" s="937"/>
    </row>
    <row r="323" spans="6:6" s="825" customFormat="1">
      <c r="F323" s="937"/>
    </row>
    <row r="324" spans="6:6" s="825" customFormat="1">
      <c r="F324" s="937"/>
    </row>
    <row r="325" spans="6:6" s="825" customFormat="1">
      <c r="F325" s="937"/>
    </row>
    <row r="326" spans="6:6" s="825" customFormat="1">
      <c r="F326" s="937"/>
    </row>
    <row r="327" spans="6:6" s="825" customFormat="1">
      <c r="F327" s="937"/>
    </row>
    <row r="328" spans="6:6" s="825" customFormat="1">
      <c r="F328" s="937"/>
    </row>
    <row r="329" spans="6:6" s="825" customFormat="1">
      <c r="F329" s="937"/>
    </row>
    <row r="330" spans="6:6" s="825" customFormat="1">
      <c r="F330" s="937"/>
    </row>
    <row r="331" spans="6:6" s="825" customFormat="1">
      <c r="F331" s="937"/>
    </row>
    <row r="332" spans="6:6" s="825" customFormat="1">
      <c r="F332" s="937"/>
    </row>
    <row r="333" spans="6:6" s="825" customFormat="1">
      <c r="F333" s="937"/>
    </row>
    <row r="334" spans="6:6" s="825" customFormat="1">
      <c r="F334" s="937"/>
    </row>
    <row r="335" spans="6:6" s="825" customFormat="1">
      <c r="F335" s="937"/>
    </row>
    <row r="336" spans="6:6" s="825" customFormat="1">
      <c r="F336" s="937"/>
    </row>
    <row r="337" spans="6:6" s="825" customFormat="1">
      <c r="F337" s="937"/>
    </row>
    <row r="338" spans="6:6" s="825" customFormat="1">
      <c r="F338" s="937"/>
    </row>
    <row r="339" spans="6:6" s="825" customFormat="1">
      <c r="F339" s="937"/>
    </row>
    <row r="340" spans="6:6" s="825" customFormat="1">
      <c r="F340" s="937"/>
    </row>
    <row r="341" spans="6:6" s="825" customFormat="1">
      <c r="F341" s="937"/>
    </row>
    <row r="342" spans="6:6" s="825" customFormat="1">
      <c r="F342" s="937"/>
    </row>
    <row r="343" spans="6:6" s="825" customFormat="1">
      <c r="F343" s="937"/>
    </row>
    <row r="344" spans="6:6" s="825" customFormat="1">
      <c r="F344" s="937"/>
    </row>
    <row r="345" spans="6:6" s="825" customFormat="1">
      <c r="F345" s="937"/>
    </row>
    <row r="346" spans="6:6" s="825" customFormat="1">
      <c r="F346" s="937"/>
    </row>
    <row r="347" spans="6:6" s="825" customFormat="1">
      <c r="F347" s="937"/>
    </row>
    <row r="348" spans="6:6" s="825" customFormat="1">
      <c r="F348" s="937"/>
    </row>
    <row r="349" spans="6:6" s="825" customFormat="1">
      <c r="F349" s="937"/>
    </row>
    <row r="350" spans="6:6" s="825" customFormat="1">
      <c r="F350" s="937"/>
    </row>
    <row r="351" spans="6:6" s="825" customFormat="1">
      <c r="F351" s="937"/>
    </row>
    <row r="352" spans="6:6" s="825" customFormat="1">
      <c r="F352" s="937"/>
    </row>
    <row r="353" spans="6:6" s="825" customFormat="1">
      <c r="F353" s="937"/>
    </row>
    <row r="354" spans="6:6" s="825" customFormat="1">
      <c r="F354" s="937"/>
    </row>
    <row r="355" spans="6:6" s="825" customFormat="1">
      <c r="F355" s="937"/>
    </row>
    <row r="356" spans="6:6" s="825" customFormat="1">
      <c r="F356" s="937"/>
    </row>
    <row r="357" spans="6:6" s="825" customFormat="1">
      <c r="F357" s="937"/>
    </row>
    <row r="358" spans="6:6" s="825" customFormat="1">
      <c r="F358" s="937"/>
    </row>
    <row r="359" spans="6:6" s="825" customFormat="1">
      <c r="F359" s="937"/>
    </row>
    <row r="360" spans="6:6" s="825" customFormat="1">
      <c r="F360" s="937"/>
    </row>
    <row r="361" spans="6:6" s="825" customFormat="1">
      <c r="F361" s="937"/>
    </row>
    <row r="362" spans="6:6" s="825" customFormat="1">
      <c r="F362" s="937"/>
    </row>
    <row r="363" spans="6:6" s="825" customFormat="1">
      <c r="F363" s="937"/>
    </row>
    <row r="364" spans="6:6" s="825" customFormat="1">
      <c r="F364" s="937"/>
    </row>
    <row r="365" spans="6:6" s="825" customFormat="1">
      <c r="F365" s="937"/>
    </row>
    <row r="366" spans="6:6" s="825" customFormat="1">
      <c r="F366" s="937"/>
    </row>
    <row r="367" spans="6:6" s="825" customFormat="1">
      <c r="F367" s="937"/>
    </row>
    <row r="368" spans="6:6" s="825" customFormat="1">
      <c r="F368" s="937"/>
    </row>
    <row r="369" spans="6:6" s="825" customFormat="1">
      <c r="F369" s="937"/>
    </row>
    <row r="370" spans="6:6" s="825" customFormat="1">
      <c r="F370" s="937"/>
    </row>
    <row r="371" spans="6:6" s="825" customFormat="1">
      <c r="F371" s="937"/>
    </row>
    <row r="372" spans="6:6" s="825" customFormat="1">
      <c r="F372" s="937"/>
    </row>
    <row r="373" spans="6:6" s="825" customFormat="1">
      <c r="F373" s="937"/>
    </row>
    <row r="374" spans="6:6" s="825" customFormat="1">
      <c r="F374" s="937"/>
    </row>
    <row r="375" spans="6:6" s="825" customFormat="1">
      <c r="F375" s="937"/>
    </row>
    <row r="376" spans="6:6" s="825" customFormat="1">
      <c r="F376" s="937"/>
    </row>
    <row r="377" spans="6:6" s="825" customFormat="1">
      <c r="F377" s="937"/>
    </row>
    <row r="378" spans="6:6" s="825" customFormat="1">
      <c r="F378" s="937"/>
    </row>
    <row r="379" spans="6:6" s="825" customFormat="1">
      <c r="F379" s="937"/>
    </row>
    <row r="380" spans="6:6" s="825" customFormat="1">
      <c r="F380" s="937"/>
    </row>
    <row r="381" spans="6:6" s="825" customFormat="1">
      <c r="F381" s="937"/>
    </row>
    <row r="382" spans="6:6" s="825" customFormat="1">
      <c r="F382" s="937"/>
    </row>
    <row r="383" spans="6:6" s="825" customFormat="1">
      <c r="F383" s="937"/>
    </row>
    <row r="384" spans="6:6" s="825" customFormat="1">
      <c r="F384" s="937"/>
    </row>
    <row r="385" spans="6:6" s="825" customFormat="1">
      <c r="F385" s="937"/>
    </row>
    <row r="386" spans="6:6" s="825" customFormat="1">
      <c r="F386" s="937"/>
    </row>
    <row r="387" spans="6:6" s="825" customFormat="1">
      <c r="F387" s="937"/>
    </row>
    <row r="388" spans="6:6" s="825" customFormat="1">
      <c r="F388" s="937"/>
    </row>
    <row r="389" spans="6:6" s="825" customFormat="1">
      <c r="F389" s="937"/>
    </row>
    <row r="390" spans="6:6" s="825" customFormat="1">
      <c r="F390" s="937"/>
    </row>
    <row r="391" spans="6:6" s="825" customFormat="1">
      <c r="F391" s="937"/>
    </row>
    <row r="392" spans="6:6" s="825" customFormat="1">
      <c r="F392" s="937"/>
    </row>
    <row r="393" spans="6:6" s="825" customFormat="1">
      <c r="F393" s="937"/>
    </row>
    <row r="394" spans="6:6" s="825" customFormat="1">
      <c r="F394" s="937"/>
    </row>
    <row r="395" spans="6:6" s="825" customFormat="1">
      <c r="F395" s="937"/>
    </row>
    <row r="396" spans="6:6" s="825" customFormat="1">
      <c r="F396" s="937"/>
    </row>
    <row r="397" spans="6:6" s="825" customFormat="1">
      <c r="F397" s="937"/>
    </row>
    <row r="398" spans="6:6" s="825" customFormat="1">
      <c r="F398" s="937"/>
    </row>
    <row r="399" spans="6:6" s="825" customFormat="1">
      <c r="F399" s="937"/>
    </row>
    <row r="400" spans="6:6" s="825" customFormat="1">
      <c r="F400" s="937"/>
    </row>
    <row r="401" spans="6:6" s="825" customFormat="1">
      <c r="F401" s="937"/>
    </row>
    <row r="402" spans="6:6" s="825" customFormat="1">
      <c r="F402" s="937"/>
    </row>
    <row r="403" spans="6:6" s="825" customFormat="1">
      <c r="F403" s="937"/>
    </row>
    <row r="404" spans="6:6" s="825" customFormat="1">
      <c r="F404" s="937"/>
    </row>
    <row r="405" spans="6:6" s="825" customFormat="1">
      <c r="F405" s="937"/>
    </row>
    <row r="406" spans="6:6" s="825" customFormat="1">
      <c r="F406" s="937"/>
    </row>
    <row r="407" spans="6:6" s="825" customFormat="1">
      <c r="F407" s="937"/>
    </row>
    <row r="408" spans="6:6" s="825" customFormat="1">
      <c r="F408" s="937"/>
    </row>
    <row r="409" spans="6:6" s="825" customFormat="1">
      <c r="F409" s="937"/>
    </row>
    <row r="410" spans="6:6" s="825" customFormat="1">
      <c r="F410" s="937"/>
    </row>
    <row r="411" spans="6:6" s="825" customFormat="1">
      <c r="F411" s="937"/>
    </row>
    <row r="412" spans="6:6" s="825" customFormat="1">
      <c r="F412" s="937"/>
    </row>
    <row r="413" spans="6:6" s="825" customFormat="1">
      <c r="F413" s="937"/>
    </row>
    <row r="414" spans="6:6" s="825" customFormat="1">
      <c r="F414" s="937"/>
    </row>
    <row r="415" spans="6:6" s="825" customFormat="1">
      <c r="F415" s="937"/>
    </row>
    <row r="416" spans="6:6" s="825" customFormat="1">
      <c r="F416" s="937"/>
    </row>
    <row r="417" spans="6:6" s="825" customFormat="1">
      <c r="F417" s="937"/>
    </row>
    <row r="418" spans="6:6" s="825" customFormat="1">
      <c r="F418" s="937"/>
    </row>
    <row r="419" spans="6:6" s="825" customFormat="1">
      <c r="F419" s="937"/>
    </row>
    <row r="420" spans="6:6" s="825" customFormat="1">
      <c r="F420" s="937"/>
    </row>
    <row r="421" spans="6:6" s="825" customFormat="1">
      <c r="F421" s="937"/>
    </row>
    <row r="422" spans="6:6" s="825" customFormat="1">
      <c r="F422" s="937"/>
    </row>
    <row r="423" spans="6:6" s="825" customFormat="1">
      <c r="F423" s="937"/>
    </row>
    <row r="424" spans="6:6" s="825" customFormat="1">
      <c r="F424" s="937"/>
    </row>
    <row r="425" spans="6:6" s="825" customFormat="1">
      <c r="F425" s="937"/>
    </row>
    <row r="426" spans="6:6" s="825" customFormat="1">
      <c r="F426" s="937"/>
    </row>
    <row r="427" spans="6:6" s="825" customFormat="1">
      <c r="F427" s="937"/>
    </row>
    <row r="428" spans="6:6" s="825" customFormat="1">
      <c r="F428" s="937"/>
    </row>
    <row r="429" spans="6:6" s="825" customFormat="1">
      <c r="F429" s="937"/>
    </row>
    <row r="430" spans="6:6" s="825" customFormat="1">
      <c r="F430" s="937"/>
    </row>
    <row r="431" spans="6:6" s="825" customFormat="1">
      <c r="F431" s="937"/>
    </row>
    <row r="432" spans="6:6" s="825" customFormat="1">
      <c r="F432" s="937"/>
    </row>
    <row r="433" spans="6:6" s="825" customFormat="1">
      <c r="F433" s="937"/>
    </row>
    <row r="434" spans="6:6" s="825" customFormat="1">
      <c r="F434" s="937"/>
    </row>
    <row r="435" spans="6:6" s="825" customFormat="1">
      <c r="F435" s="937"/>
    </row>
    <row r="436" spans="6:6" s="825" customFormat="1">
      <c r="F436" s="937"/>
    </row>
    <row r="437" spans="6:6" s="825" customFormat="1">
      <c r="F437" s="937"/>
    </row>
    <row r="438" spans="6:6" s="825" customFormat="1">
      <c r="F438" s="937"/>
    </row>
    <row r="439" spans="6:6" s="825" customFormat="1">
      <c r="F439" s="937"/>
    </row>
    <row r="440" spans="6:6" s="825" customFormat="1">
      <c r="F440" s="937"/>
    </row>
    <row r="441" spans="6:6" s="825" customFormat="1">
      <c r="F441" s="937"/>
    </row>
    <row r="442" spans="6:6" s="825" customFormat="1">
      <c r="F442" s="937"/>
    </row>
    <row r="443" spans="6:6" s="825" customFormat="1">
      <c r="F443" s="937"/>
    </row>
    <row r="444" spans="6:6" s="825" customFormat="1">
      <c r="F444" s="937"/>
    </row>
    <row r="445" spans="6:6" s="825" customFormat="1">
      <c r="F445" s="937"/>
    </row>
    <row r="446" spans="6:6" s="825" customFormat="1">
      <c r="F446" s="937"/>
    </row>
    <row r="447" spans="6:6" s="825" customFormat="1">
      <c r="F447" s="937"/>
    </row>
    <row r="448" spans="6:6" s="825" customFormat="1">
      <c r="F448" s="937"/>
    </row>
    <row r="449" spans="6:6" s="825" customFormat="1">
      <c r="F449" s="937"/>
    </row>
    <row r="450" spans="6:6" s="825" customFormat="1">
      <c r="F450" s="937"/>
    </row>
    <row r="451" spans="6:6" s="825" customFormat="1">
      <c r="F451" s="937"/>
    </row>
    <row r="452" spans="6:6" s="825" customFormat="1">
      <c r="F452" s="937"/>
    </row>
    <row r="453" spans="6:6" s="825" customFormat="1">
      <c r="F453" s="937"/>
    </row>
    <row r="454" spans="6:6" s="825" customFormat="1">
      <c r="F454" s="937"/>
    </row>
    <row r="455" spans="6:6" s="825" customFormat="1">
      <c r="F455" s="937"/>
    </row>
    <row r="456" spans="6:6" s="825" customFormat="1">
      <c r="F456" s="937"/>
    </row>
    <row r="457" spans="6:6" s="825" customFormat="1">
      <c r="F457" s="937"/>
    </row>
    <row r="458" spans="6:6" s="825" customFormat="1">
      <c r="F458" s="937"/>
    </row>
    <row r="459" spans="6:6" s="825" customFormat="1">
      <c r="F459" s="937"/>
    </row>
    <row r="460" spans="6:6" s="825" customFormat="1">
      <c r="F460" s="937"/>
    </row>
    <row r="461" spans="6:6" s="825" customFormat="1">
      <c r="F461" s="937"/>
    </row>
    <row r="462" spans="6:6" s="825" customFormat="1">
      <c r="F462" s="937"/>
    </row>
    <row r="463" spans="6:6" s="825" customFormat="1">
      <c r="F463" s="937"/>
    </row>
    <row r="464" spans="6:6" s="825" customFormat="1">
      <c r="F464" s="937"/>
    </row>
    <row r="465" spans="6:6" s="825" customFormat="1">
      <c r="F465" s="937"/>
    </row>
    <row r="466" spans="6:6" s="825" customFormat="1">
      <c r="F466" s="937"/>
    </row>
    <row r="467" spans="6:6" s="825" customFormat="1">
      <c r="F467" s="937"/>
    </row>
    <row r="468" spans="6:6" s="825" customFormat="1">
      <c r="F468" s="937"/>
    </row>
    <row r="469" spans="6:6" s="825" customFormat="1">
      <c r="F469" s="937"/>
    </row>
    <row r="470" spans="6:6" s="825" customFormat="1">
      <c r="F470" s="937"/>
    </row>
    <row r="471" spans="6:6" s="825" customFormat="1">
      <c r="F471" s="937"/>
    </row>
    <row r="472" spans="6:6" s="825" customFormat="1">
      <c r="F472" s="937"/>
    </row>
    <row r="473" spans="6:6" s="825" customFormat="1">
      <c r="F473" s="937"/>
    </row>
    <row r="474" spans="6:6" s="825" customFormat="1">
      <c r="F474" s="937"/>
    </row>
    <row r="475" spans="6:6" s="825" customFormat="1">
      <c r="F475" s="937"/>
    </row>
    <row r="476" spans="6:6" s="825" customFormat="1">
      <c r="F476" s="937"/>
    </row>
    <row r="477" spans="6:6" s="825" customFormat="1">
      <c r="F477" s="937"/>
    </row>
    <row r="478" spans="6:6" s="825" customFormat="1">
      <c r="F478" s="937"/>
    </row>
    <row r="479" spans="6:6" s="825" customFormat="1">
      <c r="F479" s="937"/>
    </row>
    <row r="480" spans="6:6" s="825" customFormat="1">
      <c r="F480" s="937"/>
    </row>
    <row r="481" spans="6:6" s="825" customFormat="1">
      <c r="F481" s="937"/>
    </row>
    <row r="482" spans="6:6" s="825" customFormat="1">
      <c r="F482" s="937"/>
    </row>
    <row r="483" spans="6:6" s="825" customFormat="1">
      <c r="F483" s="937"/>
    </row>
    <row r="484" spans="6:6" s="825" customFormat="1">
      <c r="F484" s="937"/>
    </row>
    <row r="485" spans="6:6" s="825" customFormat="1">
      <c r="F485" s="937"/>
    </row>
    <row r="486" spans="6:6" s="825" customFormat="1">
      <c r="F486" s="937"/>
    </row>
    <row r="487" spans="6:6" s="825" customFormat="1">
      <c r="F487" s="937"/>
    </row>
    <row r="488" spans="6:6" s="825" customFormat="1">
      <c r="F488" s="937"/>
    </row>
    <row r="489" spans="6:6" s="825" customFormat="1">
      <c r="F489" s="937"/>
    </row>
    <row r="490" spans="6:6" s="825" customFormat="1">
      <c r="F490" s="937"/>
    </row>
    <row r="491" spans="6:6" s="825" customFormat="1">
      <c r="F491" s="937"/>
    </row>
    <row r="492" spans="6:6" s="825" customFormat="1">
      <c r="F492" s="937"/>
    </row>
    <row r="493" spans="6:6" s="825" customFormat="1">
      <c r="F493" s="937"/>
    </row>
    <row r="494" spans="6:6" s="825" customFormat="1">
      <c r="F494" s="937"/>
    </row>
    <row r="495" spans="6:6" s="825" customFormat="1">
      <c r="F495" s="937"/>
    </row>
    <row r="496" spans="6:6" s="825" customFormat="1">
      <c r="F496" s="937"/>
    </row>
    <row r="497" spans="6:6" s="825" customFormat="1">
      <c r="F497" s="937"/>
    </row>
    <row r="498" spans="6:6" s="825" customFormat="1">
      <c r="F498" s="937"/>
    </row>
    <row r="499" spans="6:6" s="825" customFormat="1">
      <c r="F499" s="937"/>
    </row>
    <row r="500" spans="6:6" s="825" customFormat="1">
      <c r="F500" s="937"/>
    </row>
    <row r="501" spans="6:6" s="825" customFormat="1">
      <c r="F501" s="937"/>
    </row>
    <row r="502" spans="6:6" s="825" customFormat="1">
      <c r="F502" s="937"/>
    </row>
    <row r="503" spans="6:6" s="825" customFormat="1">
      <c r="F503" s="937"/>
    </row>
    <row r="504" spans="6:6" s="825" customFormat="1">
      <c r="F504" s="937"/>
    </row>
    <row r="505" spans="6:6" s="825" customFormat="1">
      <c r="F505" s="937"/>
    </row>
    <row r="506" spans="6:6" s="825" customFormat="1">
      <c r="F506" s="937"/>
    </row>
    <row r="507" spans="6:6" s="825" customFormat="1">
      <c r="F507" s="937"/>
    </row>
    <row r="508" spans="6:6" s="825" customFormat="1">
      <c r="F508" s="937"/>
    </row>
    <row r="509" spans="6:6" s="825" customFormat="1">
      <c r="F509" s="937"/>
    </row>
    <row r="510" spans="6:6" s="825" customFormat="1">
      <c r="F510" s="937"/>
    </row>
    <row r="511" spans="6:6" s="825" customFormat="1">
      <c r="F511" s="937"/>
    </row>
    <row r="512" spans="6:6" s="825" customFormat="1">
      <c r="F512" s="937"/>
    </row>
    <row r="513" spans="6:6" s="825" customFormat="1">
      <c r="F513" s="937"/>
    </row>
    <row r="514" spans="6:6" s="825" customFormat="1">
      <c r="F514" s="937"/>
    </row>
    <row r="515" spans="6:6" s="825" customFormat="1">
      <c r="F515" s="937"/>
    </row>
    <row r="516" spans="6:6" s="825" customFormat="1">
      <c r="F516" s="937"/>
    </row>
    <row r="517" spans="6:6" s="825" customFormat="1">
      <c r="F517" s="937"/>
    </row>
    <row r="518" spans="6:6" s="825" customFormat="1">
      <c r="F518" s="937"/>
    </row>
    <row r="519" spans="6:6" s="825" customFormat="1">
      <c r="F519" s="937"/>
    </row>
    <row r="520" spans="6:6" s="825" customFormat="1">
      <c r="F520" s="937"/>
    </row>
    <row r="521" spans="6:6" s="825" customFormat="1">
      <c r="F521" s="937"/>
    </row>
    <row r="522" spans="6:6" s="825" customFormat="1">
      <c r="F522" s="937"/>
    </row>
    <row r="523" spans="6:6" s="825" customFormat="1">
      <c r="F523" s="937"/>
    </row>
    <row r="524" spans="6:6" s="825" customFormat="1">
      <c r="F524" s="937"/>
    </row>
    <row r="525" spans="6:6" s="825" customFormat="1">
      <c r="F525" s="937"/>
    </row>
    <row r="526" spans="6:6" s="825" customFormat="1">
      <c r="F526" s="937"/>
    </row>
    <row r="527" spans="6:6" s="825" customFormat="1">
      <c r="F527" s="937"/>
    </row>
    <row r="528" spans="6:6" s="825" customFormat="1">
      <c r="F528" s="937"/>
    </row>
    <row r="529" spans="6:6" s="825" customFormat="1">
      <c r="F529" s="937"/>
    </row>
    <row r="530" spans="6:6" s="825" customFormat="1">
      <c r="F530" s="937"/>
    </row>
    <row r="531" spans="6:6" s="825" customFormat="1">
      <c r="F531" s="937"/>
    </row>
    <row r="532" spans="6:6" s="825" customFormat="1">
      <c r="F532" s="937"/>
    </row>
    <row r="533" spans="6:6" s="825" customFormat="1">
      <c r="F533" s="937"/>
    </row>
    <row r="534" spans="6:6" s="825" customFormat="1">
      <c r="F534" s="937"/>
    </row>
    <row r="535" spans="6:6" s="825" customFormat="1">
      <c r="F535" s="937"/>
    </row>
    <row r="536" spans="6:6" s="825" customFormat="1">
      <c r="F536" s="937"/>
    </row>
    <row r="537" spans="6:6" s="825" customFormat="1">
      <c r="F537" s="937"/>
    </row>
    <row r="538" spans="6:6" s="825" customFormat="1">
      <c r="F538" s="937"/>
    </row>
    <row r="539" spans="6:6" s="825" customFormat="1">
      <c r="F539" s="937"/>
    </row>
    <row r="540" spans="6:6" s="825" customFormat="1">
      <c r="F540" s="937"/>
    </row>
    <row r="541" spans="6:6" s="825" customFormat="1">
      <c r="F541" s="937"/>
    </row>
    <row r="542" spans="6:6" s="825" customFormat="1">
      <c r="F542" s="937"/>
    </row>
    <row r="543" spans="6:6" s="825" customFormat="1">
      <c r="F543" s="937"/>
    </row>
    <row r="544" spans="6:6" s="825" customFormat="1">
      <c r="F544" s="937"/>
    </row>
    <row r="545" spans="6:6" s="825" customFormat="1">
      <c r="F545" s="937"/>
    </row>
    <row r="546" spans="6:6" s="825" customFormat="1">
      <c r="F546" s="937"/>
    </row>
    <row r="547" spans="6:6" s="825" customFormat="1">
      <c r="F547" s="937"/>
    </row>
    <row r="548" spans="6:6" s="825" customFormat="1">
      <c r="F548" s="937"/>
    </row>
    <row r="549" spans="6:6" s="825" customFormat="1">
      <c r="F549" s="937"/>
    </row>
    <row r="550" spans="6:6" s="825" customFormat="1">
      <c r="F550" s="937"/>
    </row>
    <row r="551" spans="6:6" s="825" customFormat="1">
      <c r="F551" s="937"/>
    </row>
    <row r="552" spans="6:6" s="825" customFormat="1">
      <c r="F552" s="937"/>
    </row>
    <row r="553" spans="6:6" s="825" customFormat="1">
      <c r="F553" s="937"/>
    </row>
    <row r="554" spans="6:6" s="825" customFormat="1">
      <c r="F554" s="937"/>
    </row>
    <row r="555" spans="6:6" s="825" customFormat="1">
      <c r="F555" s="937"/>
    </row>
    <row r="556" spans="6:6" s="825" customFormat="1">
      <c r="F556" s="937"/>
    </row>
    <row r="557" spans="6:6" s="825" customFormat="1">
      <c r="F557" s="937"/>
    </row>
    <row r="558" spans="6:6" s="825" customFormat="1">
      <c r="F558" s="937"/>
    </row>
    <row r="559" spans="6:6" s="825" customFormat="1">
      <c r="F559" s="937"/>
    </row>
    <row r="560" spans="6:6" s="825" customFormat="1">
      <c r="F560" s="937"/>
    </row>
    <row r="561" spans="6:6" s="825" customFormat="1">
      <c r="F561" s="937"/>
    </row>
    <row r="562" spans="6:6" s="825" customFormat="1">
      <c r="F562" s="937"/>
    </row>
    <row r="563" spans="6:6" s="825" customFormat="1">
      <c r="F563" s="937"/>
    </row>
    <row r="564" spans="6:6" s="825" customFormat="1">
      <c r="F564" s="937"/>
    </row>
    <row r="565" spans="6:6" s="825" customFormat="1">
      <c r="F565" s="937"/>
    </row>
    <row r="566" spans="6:6" s="825" customFormat="1">
      <c r="F566" s="937"/>
    </row>
    <row r="567" spans="6:6" s="825" customFormat="1">
      <c r="F567" s="937"/>
    </row>
    <row r="568" spans="6:6" s="825" customFormat="1">
      <c r="F568" s="937"/>
    </row>
    <row r="569" spans="6:6" s="825" customFormat="1">
      <c r="F569" s="937"/>
    </row>
    <row r="570" spans="6:6" s="825" customFormat="1">
      <c r="F570" s="937"/>
    </row>
    <row r="571" spans="6:6" s="825" customFormat="1">
      <c r="F571" s="937"/>
    </row>
    <row r="572" spans="6:6" s="825" customFormat="1">
      <c r="F572" s="937"/>
    </row>
    <row r="573" spans="6:6" s="825" customFormat="1">
      <c r="F573" s="937"/>
    </row>
    <row r="574" spans="6:6" s="825" customFormat="1">
      <c r="F574" s="937"/>
    </row>
    <row r="575" spans="6:6" s="825" customFormat="1">
      <c r="F575" s="937"/>
    </row>
    <row r="576" spans="6:6" s="825" customFormat="1">
      <c r="F576" s="937"/>
    </row>
    <row r="577" spans="6:6" s="825" customFormat="1">
      <c r="F577" s="937"/>
    </row>
    <row r="578" spans="6:6" s="825" customFormat="1">
      <c r="F578" s="937"/>
    </row>
    <row r="579" spans="6:6" s="825" customFormat="1">
      <c r="F579" s="937"/>
    </row>
    <row r="580" spans="6:6" s="825" customFormat="1">
      <c r="F580" s="937"/>
    </row>
    <row r="581" spans="6:6" s="825" customFormat="1">
      <c r="F581" s="937"/>
    </row>
    <row r="582" spans="6:6" s="825" customFormat="1">
      <c r="F582" s="937"/>
    </row>
    <row r="583" spans="6:6" s="825" customFormat="1">
      <c r="F583" s="937"/>
    </row>
    <row r="584" spans="6:6" s="825" customFormat="1">
      <c r="F584" s="937"/>
    </row>
    <row r="585" spans="6:6" s="825" customFormat="1">
      <c r="F585" s="937"/>
    </row>
    <row r="586" spans="6:6" s="825" customFormat="1">
      <c r="F586" s="937"/>
    </row>
    <row r="587" spans="6:6" s="825" customFormat="1">
      <c r="F587" s="937"/>
    </row>
    <row r="588" spans="6:6" s="825" customFormat="1">
      <c r="F588" s="937"/>
    </row>
    <row r="589" spans="6:6" s="825" customFormat="1">
      <c r="F589" s="937"/>
    </row>
    <row r="590" spans="6:6" s="825" customFormat="1">
      <c r="F590" s="937"/>
    </row>
    <row r="591" spans="6:6" s="825" customFormat="1">
      <c r="F591" s="937"/>
    </row>
    <row r="592" spans="6:6" s="825" customFormat="1">
      <c r="F592" s="937"/>
    </row>
    <row r="593" spans="6:6" s="825" customFormat="1">
      <c r="F593" s="937"/>
    </row>
    <row r="594" spans="6:6" s="825" customFormat="1">
      <c r="F594" s="937"/>
    </row>
    <row r="595" spans="6:6" s="825" customFormat="1">
      <c r="F595" s="937"/>
    </row>
    <row r="596" spans="6:6" s="825" customFormat="1">
      <c r="F596" s="937"/>
    </row>
    <row r="597" spans="6:6" s="825" customFormat="1">
      <c r="F597" s="937"/>
    </row>
    <row r="598" spans="6:6" s="825" customFormat="1">
      <c r="F598" s="937"/>
    </row>
    <row r="599" spans="6:6" s="825" customFormat="1">
      <c r="F599" s="937"/>
    </row>
    <row r="600" spans="6:6" s="825" customFormat="1">
      <c r="F600" s="937"/>
    </row>
    <row r="601" spans="6:6" s="825" customFormat="1">
      <c r="F601" s="937"/>
    </row>
    <row r="602" spans="6:6" s="825" customFormat="1">
      <c r="F602" s="937"/>
    </row>
    <row r="603" spans="6:6" s="825" customFormat="1">
      <c r="F603" s="937"/>
    </row>
    <row r="604" spans="6:6" s="825" customFormat="1">
      <c r="F604" s="937"/>
    </row>
    <row r="605" spans="6:6" s="825" customFormat="1">
      <c r="F605" s="937"/>
    </row>
    <row r="606" spans="6:6" s="825" customFormat="1">
      <c r="F606" s="937"/>
    </row>
    <row r="607" spans="6:6" s="825" customFormat="1">
      <c r="F607" s="937"/>
    </row>
    <row r="608" spans="6:6" s="825" customFormat="1">
      <c r="F608" s="937"/>
    </row>
    <row r="609" spans="6:6" s="825" customFormat="1">
      <c r="F609" s="937"/>
    </row>
    <row r="610" spans="6:6" s="825" customFormat="1">
      <c r="F610" s="937"/>
    </row>
    <row r="611" spans="6:6" s="825" customFormat="1">
      <c r="F611" s="937"/>
    </row>
    <row r="612" spans="6:6" s="825" customFormat="1">
      <c r="F612" s="937"/>
    </row>
    <row r="613" spans="6:6" s="825" customFormat="1">
      <c r="F613" s="937"/>
    </row>
    <row r="614" spans="6:6" s="825" customFormat="1">
      <c r="F614" s="937"/>
    </row>
    <row r="615" spans="6:6" s="825" customFormat="1">
      <c r="F615" s="937"/>
    </row>
    <row r="616" spans="6:6" s="825" customFormat="1">
      <c r="F616" s="937"/>
    </row>
    <row r="617" spans="6:6" s="825" customFormat="1">
      <c r="F617" s="937"/>
    </row>
    <row r="618" spans="6:6" s="825" customFormat="1">
      <c r="F618" s="937"/>
    </row>
    <row r="619" spans="6:6" s="825" customFormat="1">
      <c r="F619" s="937"/>
    </row>
    <row r="620" spans="6:6" s="825" customFormat="1">
      <c r="F620" s="937"/>
    </row>
    <row r="621" spans="6:6" s="825" customFormat="1">
      <c r="F621" s="937"/>
    </row>
    <row r="622" spans="6:6" s="825" customFormat="1">
      <c r="F622" s="937"/>
    </row>
    <row r="623" spans="6:6" s="825" customFormat="1">
      <c r="F623" s="937"/>
    </row>
    <row r="624" spans="6:6" s="825" customFormat="1">
      <c r="F624" s="937"/>
    </row>
    <row r="625" spans="6:6" s="825" customFormat="1">
      <c r="F625" s="937"/>
    </row>
    <row r="626" spans="6:6" s="825" customFormat="1">
      <c r="F626" s="937"/>
    </row>
    <row r="627" spans="6:6" s="825" customFormat="1">
      <c r="F627" s="937"/>
    </row>
    <row r="628" spans="6:6" s="825" customFormat="1">
      <c r="F628" s="937"/>
    </row>
    <row r="629" spans="6:6" s="825" customFormat="1">
      <c r="F629" s="937"/>
    </row>
    <row r="630" spans="6:6" s="825" customFormat="1">
      <c r="F630" s="937"/>
    </row>
    <row r="631" spans="6:6" s="825" customFormat="1">
      <c r="F631" s="937"/>
    </row>
    <row r="632" spans="6:6" s="825" customFormat="1">
      <c r="F632" s="937"/>
    </row>
    <row r="633" spans="6:6" s="825" customFormat="1">
      <c r="F633" s="937"/>
    </row>
    <row r="634" spans="6:6" s="825" customFormat="1">
      <c r="F634" s="937"/>
    </row>
    <row r="635" spans="6:6" s="825" customFormat="1">
      <c r="F635" s="937"/>
    </row>
    <row r="636" spans="6:6" s="825" customFormat="1">
      <c r="F636" s="937"/>
    </row>
    <row r="637" spans="6:6" s="825" customFormat="1">
      <c r="F637" s="937"/>
    </row>
    <row r="638" spans="6:6" s="825" customFormat="1">
      <c r="F638" s="937"/>
    </row>
    <row r="639" spans="6:6" s="825" customFormat="1">
      <c r="F639" s="937"/>
    </row>
    <row r="640" spans="6:6" s="825" customFormat="1">
      <c r="F640" s="937"/>
    </row>
    <row r="641" spans="6:6" s="825" customFormat="1">
      <c r="F641" s="937"/>
    </row>
    <row r="642" spans="6:6" s="825" customFormat="1">
      <c r="F642" s="937"/>
    </row>
    <row r="643" spans="6:6" s="825" customFormat="1">
      <c r="F643" s="937"/>
    </row>
    <row r="644" spans="6:6" s="825" customFormat="1">
      <c r="F644" s="937"/>
    </row>
    <row r="645" spans="6:6" s="825" customFormat="1">
      <c r="F645" s="937"/>
    </row>
    <row r="646" spans="6:6" s="825" customFormat="1">
      <c r="F646" s="937"/>
    </row>
    <row r="647" spans="6:6" s="825" customFormat="1">
      <c r="F647" s="937"/>
    </row>
    <row r="648" spans="6:6" s="825" customFormat="1">
      <c r="F648" s="937"/>
    </row>
    <row r="649" spans="6:6" s="825" customFormat="1">
      <c r="F649" s="937"/>
    </row>
    <row r="650" spans="6:6" s="825" customFormat="1">
      <c r="F650" s="937"/>
    </row>
    <row r="651" spans="6:6" s="825" customFormat="1">
      <c r="F651" s="937"/>
    </row>
    <row r="652" spans="6:6" s="825" customFormat="1">
      <c r="F652" s="937"/>
    </row>
    <row r="653" spans="6:6" s="825" customFormat="1">
      <c r="F653" s="937"/>
    </row>
    <row r="654" spans="6:6" s="825" customFormat="1">
      <c r="F654" s="937"/>
    </row>
    <row r="655" spans="6:6" s="825" customFormat="1">
      <c r="F655" s="937"/>
    </row>
    <row r="656" spans="6:6" s="825" customFormat="1">
      <c r="F656" s="937"/>
    </row>
    <row r="657" spans="6:6" s="825" customFormat="1">
      <c r="F657" s="937"/>
    </row>
    <row r="658" spans="6:6" s="825" customFormat="1">
      <c r="F658" s="937"/>
    </row>
    <row r="659" spans="6:6" s="825" customFormat="1">
      <c r="F659" s="937"/>
    </row>
    <row r="660" spans="6:6" s="825" customFormat="1">
      <c r="F660" s="937"/>
    </row>
    <row r="661" spans="6:6" s="825" customFormat="1">
      <c r="F661" s="937"/>
    </row>
    <row r="662" spans="6:6" s="825" customFormat="1">
      <c r="F662" s="937"/>
    </row>
    <row r="663" spans="6:6" s="825" customFormat="1">
      <c r="F663" s="937"/>
    </row>
    <row r="664" spans="6:6" s="825" customFormat="1">
      <c r="F664" s="937"/>
    </row>
    <row r="665" spans="6:6" s="825" customFormat="1">
      <c r="F665" s="937"/>
    </row>
    <row r="666" spans="6:6" s="825" customFormat="1">
      <c r="F666" s="937"/>
    </row>
    <row r="667" spans="6:6" s="825" customFormat="1">
      <c r="F667" s="937"/>
    </row>
    <row r="668" spans="6:6" s="825" customFormat="1">
      <c r="F668" s="937"/>
    </row>
    <row r="669" spans="6:6" s="825" customFormat="1">
      <c r="F669" s="937"/>
    </row>
    <row r="670" spans="6:6" s="825" customFormat="1">
      <c r="F670" s="937"/>
    </row>
    <row r="671" spans="6:6" s="825" customFormat="1">
      <c r="F671" s="937"/>
    </row>
    <row r="672" spans="6:6" s="825" customFormat="1">
      <c r="F672" s="937"/>
    </row>
    <row r="673" spans="6:6" s="825" customFormat="1">
      <c r="F673" s="937"/>
    </row>
    <row r="674" spans="6:6" s="825" customFormat="1">
      <c r="F674" s="937"/>
    </row>
    <row r="675" spans="6:6" s="825" customFormat="1">
      <c r="F675" s="937"/>
    </row>
    <row r="676" spans="6:6" s="825" customFormat="1">
      <c r="F676" s="937"/>
    </row>
    <row r="677" spans="6:6" s="825" customFormat="1">
      <c r="F677" s="937"/>
    </row>
    <row r="678" spans="6:6" s="825" customFormat="1">
      <c r="F678" s="937"/>
    </row>
    <row r="679" spans="6:6" s="825" customFormat="1">
      <c r="F679" s="937"/>
    </row>
    <row r="680" spans="6:6" s="825" customFormat="1">
      <c r="F680" s="937"/>
    </row>
    <row r="681" spans="6:6" s="825" customFormat="1">
      <c r="F681" s="937"/>
    </row>
    <row r="682" spans="6:6" s="825" customFormat="1">
      <c r="F682" s="937"/>
    </row>
    <row r="683" spans="6:6" s="825" customFormat="1">
      <c r="F683" s="937"/>
    </row>
    <row r="684" spans="6:6" s="825" customFormat="1">
      <c r="F684" s="937"/>
    </row>
    <row r="685" spans="6:6" s="825" customFormat="1">
      <c r="F685" s="937"/>
    </row>
    <row r="686" spans="6:6" s="825" customFormat="1">
      <c r="F686" s="937"/>
    </row>
    <row r="687" spans="6:6" s="825" customFormat="1">
      <c r="F687" s="937"/>
    </row>
    <row r="688" spans="6:6" s="825" customFormat="1">
      <c r="F688" s="937"/>
    </row>
    <row r="689" spans="6:6" s="825" customFormat="1">
      <c r="F689" s="937"/>
    </row>
    <row r="690" spans="6:6" s="825" customFormat="1">
      <c r="F690" s="937"/>
    </row>
    <row r="691" spans="6:6" s="825" customFormat="1">
      <c r="F691" s="937"/>
    </row>
    <row r="692" spans="6:6" s="825" customFormat="1">
      <c r="F692" s="937"/>
    </row>
    <row r="693" spans="6:6" s="825" customFormat="1">
      <c r="F693" s="937"/>
    </row>
    <row r="694" spans="6:6" s="825" customFormat="1">
      <c r="F694" s="937"/>
    </row>
    <row r="695" spans="6:6" s="825" customFormat="1">
      <c r="F695" s="937"/>
    </row>
    <row r="696" spans="6:6" s="825" customFormat="1">
      <c r="F696" s="937"/>
    </row>
    <row r="697" spans="6:6" s="825" customFormat="1">
      <c r="F697" s="937"/>
    </row>
    <row r="698" spans="6:6" s="825" customFormat="1">
      <c r="F698" s="937"/>
    </row>
    <row r="699" spans="6:6" s="825" customFormat="1">
      <c r="F699" s="937"/>
    </row>
    <row r="700" spans="6:6" s="825" customFormat="1">
      <c r="F700" s="937"/>
    </row>
    <row r="701" spans="6:6" s="825" customFormat="1">
      <c r="F701" s="937"/>
    </row>
    <row r="702" spans="6:6" s="825" customFormat="1">
      <c r="F702" s="937"/>
    </row>
    <row r="703" spans="6:6" s="825" customFormat="1">
      <c r="F703" s="937"/>
    </row>
    <row r="704" spans="6:6" s="825" customFormat="1">
      <c r="F704" s="937"/>
    </row>
    <row r="705" spans="6:6" s="825" customFormat="1">
      <c r="F705" s="937"/>
    </row>
    <row r="706" spans="6:6" s="825" customFormat="1">
      <c r="F706" s="937"/>
    </row>
    <row r="707" spans="6:6" s="825" customFormat="1">
      <c r="F707" s="937"/>
    </row>
    <row r="708" spans="6:6" s="825" customFormat="1">
      <c r="F708" s="937"/>
    </row>
    <row r="709" spans="6:6" s="825" customFormat="1">
      <c r="F709" s="937"/>
    </row>
    <row r="710" spans="6:6" s="825" customFormat="1">
      <c r="F710" s="937"/>
    </row>
    <row r="711" spans="6:6" s="825" customFormat="1">
      <c r="F711" s="937"/>
    </row>
    <row r="712" spans="6:6" s="825" customFormat="1">
      <c r="F712" s="937"/>
    </row>
    <row r="713" spans="6:6" s="825" customFormat="1">
      <c r="F713" s="937"/>
    </row>
    <row r="714" spans="6:6" s="825" customFormat="1">
      <c r="F714" s="937"/>
    </row>
    <row r="715" spans="6:6" s="825" customFormat="1">
      <c r="F715" s="937"/>
    </row>
    <row r="716" spans="6:6" s="825" customFormat="1">
      <c r="F716" s="937"/>
    </row>
    <row r="717" spans="6:6" s="825" customFormat="1">
      <c r="F717" s="937"/>
    </row>
    <row r="718" spans="6:6" s="825" customFormat="1">
      <c r="F718" s="937"/>
    </row>
    <row r="719" spans="6:6" s="825" customFormat="1">
      <c r="F719" s="937"/>
    </row>
    <row r="720" spans="6:6" s="825" customFormat="1">
      <c r="F720" s="937"/>
    </row>
    <row r="721" spans="6:6" s="825" customFormat="1">
      <c r="F721" s="937"/>
    </row>
    <row r="722" spans="6:6" s="825" customFormat="1">
      <c r="F722" s="937"/>
    </row>
    <row r="723" spans="6:6" s="825" customFormat="1">
      <c r="F723" s="937"/>
    </row>
    <row r="724" spans="6:6" s="825" customFormat="1">
      <c r="F724" s="937"/>
    </row>
    <row r="725" spans="6:6" s="825" customFormat="1">
      <c r="F725" s="937"/>
    </row>
    <row r="726" spans="6:6" s="825" customFormat="1">
      <c r="F726" s="937"/>
    </row>
    <row r="727" spans="6:6" s="825" customFormat="1">
      <c r="F727" s="937"/>
    </row>
    <row r="728" spans="6:6" s="825" customFormat="1">
      <c r="F728" s="937"/>
    </row>
    <row r="729" spans="6:6" s="825" customFormat="1">
      <c r="F729" s="937"/>
    </row>
    <row r="730" spans="6:6" s="825" customFormat="1">
      <c r="F730" s="937"/>
    </row>
    <row r="731" spans="6:6" s="825" customFormat="1">
      <c r="F731" s="937"/>
    </row>
    <row r="732" spans="6:6" s="825" customFormat="1">
      <c r="F732" s="937"/>
    </row>
    <row r="733" spans="6:6" s="825" customFormat="1">
      <c r="F733" s="937"/>
    </row>
    <row r="734" spans="6:6" s="825" customFormat="1">
      <c r="F734" s="937"/>
    </row>
    <row r="735" spans="6:6" s="825" customFormat="1">
      <c r="F735" s="937"/>
    </row>
    <row r="736" spans="6:6" s="825" customFormat="1">
      <c r="F736" s="937"/>
    </row>
    <row r="737" spans="6:6" s="825" customFormat="1">
      <c r="F737" s="937"/>
    </row>
    <row r="738" spans="6:6" s="825" customFormat="1">
      <c r="F738" s="937"/>
    </row>
    <row r="739" spans="6:6" s="825" customFormat="1">
      <c r="F739" s="937"/>
    </row>
    <row r="740" spans="6:6" s="825" customFormat="1">
      <c r="F740" s="937"/>
    </row>
    <row r="741" spans="6:6" s="825" customFormat="1">
      <c r="F741" s="937"/>
    </row>
    <row r="742" spans="6:6" s="825" customFormat="1">
      <c r="F742" s="937"/>
    </row>
    <row r="743" spans="6:6" s="825" customFormat="1">
      <c r="F743" s="937"/>
    </row>
    <row r="744" spans="6:6" s="825" customFormat="1">
      <c r="F744" s="937"/>
    </row>
    <row r="745" spans="6:6" s="825" customFormat="1">
      <c r="F745" s="937"/>
    </row>
    <row r="746" spans="6:6" s="825" customFormat="1">
      <c r="F746" s="937"/>
    </row>
    <row r="747" spans="6:6" s="825" customFormat="1">
      <c r="F747" s="937"/>
    </row>
    <row r="748" spans="6:6" s="825" customFormat="1">
      <c r="F748" s="937"/>
    </row>
    <row r="749" spans="6:6" s="825" customFormat="1">
      <c r="F749" s="937"/>
    </row>
    <row r="750" spans="6:6" s="825" customFormat="1">
      <c r="F750" s="937"/>
    </row>
    <row r="751" spans="6:6" s="825" customFormat="1">
      <c r="F751" s="937"/>
    </row>
    <row r="752" spans="6:6" s="825" customFormat="1">
      <c r="F752" s="937"/>
    </row>
    <row r="753" spans="6:6" s="825" customFormat="1">
      <c r="F753" s="937"/>
    </row>
    <row r="754" spans="6:6" s="825" customFormat="1">
      <c r="F754" s="937"/>
    </row>
    <row r="755" spans="6:6" s="825" customFormat="1">
      <c r="F755" s="937"/>
    </row>
    <row r="756" spans="6:6" s="825" customFormat="1">
      <c r="F756" s="937"/>
    </row>
    <row r="757" spans="6:6" s="825" customFormat="1">
      <c r="F757" s="937"/>
    </row>
    <row r="758" spans="6:6" s="825" customFormat="1">
      <c r="F758" s="937"/>
    </row>
    <row r="759" spans="6:6" s="825" customFormat="1">
      <c r="F759" s="937"/>
    </row>
    <row r="760" spans="6:6" s="825" customFormat="1">
      <c r="F760" s="937"/>
    </row>
    <row r="761" spans="6:6" s="825" customFormat="1">
      <c r="F761" s="937"/>
    </row>
    <row r="762" spans="6:6" s="825" customFormat="1">
      <c r="F762" s="937"/>
    </row>
    <row r="763" spans="6:6" s="825" customFormat="1">
      <c r="F763" s="937"/>
    </row>
    <row r="764" spans="6:6" s="825" customFormat="1">
      <c r="F764" s="937"/>
    </row>
    <row r="765" spans="6:6" s="825" customFormat="1">
      <c r="F765" s="937"/>
    </row>
    <row r="766" spans="6:6" s="825" customFormat="1">
      <c r="F766" s="937"/>
    </row>
    <row r="767" spans="6:6" s="825" customFormat="1">
      <c r="F767" s="937"/>
    </row>
    <row r="768" spans="6:6" s="825" customFormat="1">
      <c r="F768" s="937"/>
    </row>
    <row r="769" spans="6:6" s="825" customFormat="1">
      <c r="F769" s="937"/>
    </row>
    <row r="770" spans="6:6" s="825" customFormat="1">
      <c r="F770" s="937"/>
    </row>
    <row r="771" spans="6:6" s="825" customFormat="1">
      <c r="F771" s="937"/>
    </row>
    <row r="772" spans="6:6" s="825" customFormat="1">
      <c r="F772" s="937"/>
    </row>
    <row r="773" spans="6:6" s="825" customFormat="1">
      <c r="F773" s="937"/>
    </row>
    <row r="774" spans="6:6" s="825" customFormat="1">
      <c r="F774" s="937"/>
    </row>
    <row r="775" spans="6:6" s="825" customFormat="1">
      <c r="F775" s="937"/>
    </row>
    <row r="776" spans="6:6" s="825" customFormat="1">
      <c r="F776" s="937"/>
    </row>
    <row r="777" spans="6:6" s="825" customFormat="1">
      <c r="F777" s="937"/>
    </row>
    <row r="778" spans="6:6" s="825" customFormat="1">
      <c r="F778" s="937"/>
    </row>
    <row r="779" spans="6:6" s="825" customFormat="1">
      <c r="F779" s="937"/>
    </row>
    <row r="780" spans="6:6" s="825" customFormat="1">
      <c r="F780" s="937"/>
    </row>
    <row r="781" spans="6:6" s="825" customFormat="1">
      <c r="F781" s="937"/>
    </row>
  </sheetData>
  <mergeCells count="74">
    <mergeCell ref="D167:D170"/>
    <mergeCell ref="E167:E170"/>
    <mergeCell ref="E187:E189"/>
    <mergeCell ref="E175:E185"/>
    <mergeCell ref="D190:D192"/>
    <mergeCell ref="C252:C254"/>
    <mergeCell ref="D252:D254"/>
    <mergeCell ref="E252:E254"/>
    <mergeCell ref="D236:D240"/>
    <mergeCell ref="D233:D235"/>
    <mergeCell ref="E233:E235"/>
    <mergeCell ref="C201:C247"/>
    <mergeCell ref="D202:D205"/>
    <mergeCell ref="E202:E205"/>
    <mergeCell ref="D206:D216"/>
    <mergeCell ref="E206:E211"/>
    <mergeCell ref="D225:D226"/>
    <mergeCell ref="E225:E226"/>
    <mergeCell ref="E241:E244"/>
    <mergeCell ref="D241:D244"/>
    <mergeCell ref="E236:E240"/>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D106:D118"/>
    <mergeCell ref="E131:E133"/>
    <mergeCell ref="E120:E123"/>
    <mergeCell ref="E124:E130"/>
    <mergeCell ref="E116:E118"/>
    <mergeCell ref="E134:E135"/>
    <mergeCell ref="D140:D141"/>
    <mergeCell ref="E140:E141"/>
    <mergeCell ref="C175:C193"/>
    <mergeCell ref="D175:D185"/>
    <mergeCell ref="C106:C174"/>
    <mergeCell ref="E153:E158"/>
    <mergeCell ref="D159:D162"/>
    <mergeCell ref="E159:E162"/>
    <mergeCell ref="D142:D149"/>
    <mergeCell ref="E138:E139"/>
    <mergeCell ref="E150:E152"/>
    <mergeCell ref="E142:E149"/>
    <mergeCell ref="D150:D158"/>
    <mergeCell ref="E106:E115"/>
    <mergeCell ref="D120:D137"/>
    <mergeCell ref="D248:D250"/>
    <mergeCell ref="E248:E250"/>
    <mergeCell ref="D163:D165"/>
    <mergeCell ref="E163:E165"/>
    <mergeCell ref="E217:E222"/>
    <mergeCell ref="D223:D224"/>
    <mergeCell ref="E231:E232"/>
    <mergeCell ref="D229:D230"/>
    <mergeCell ref="E229:E230"/>
    <mergeCell ref="E223:E224"/>
    <mergeCell ref="D231:D232"/>
    <mergeCell ref="D217:D222"/>
    <mergeCell ref="D171:D174"/>
    <mergeCell ref="E171:E174"/>
    <mergeCell ref="D187:D189"/>
    <mergeCell ref="D195:D200"/>
  </mergeCells>
  <phoneticPr fontId="152"/>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20452"/>
  <sheetViews>
    <sheetView topLeftCell="A22" workbookViewId="0">
      <selection activeCell="A54" sqref="A54:E57"/>
    </sheetView>
  </sheetViews>
  <sheetFormatPr defaultRowHeight="14.5"/>
  <cols>
    <col min="1" max="1" width="80.453125" bestFit="1" customWidth="1"/>
    <col min="2" max="2" width="9.54296875" bestFit="1" customWidth="1"/>
    <col min="3" max="3" width="26.1796875" bestFit="1" customWidth="1"/>
    <col min="4" max="4" width="11.1796875" bestFit="1" customWidth="1"/>
    <col min="5" max="5" width="13.7265625" bestFit="1" customWidth="1"/>
    <col min="6" max="6" width="72.81640625" bestFit="1" customWidth="1"/>
    <col min="7" max="7" width="11.7265625" bestFit="1" customWidth="1"/>
    <col min="8" max="8" width="78.1796875" bestFit="1" customWidth="1"/>
    <col min="9" max="9" width="38.54296875" style="1039" bestFit="1" customWidth="1"/>
    <col min="11" max="11" width="23.54296875" customWidth="1"/>
    <col min="12" max="12" width="12.1796875" customWidth="1"/>
    <col min="13" max="13" width="17.453125" customWidth="1"/>
    <col min="14" max="14" width="7.26953125" customWidth="1"/>
    <col min="15" max="15" width="9.54296875" customWidth="1"/>
    <col min="16" max="16" width="22.26953125" customWidth="1"/>
  </cols>
  <sheetData>
    <row r="2" spans="1:9">
      <c r="A2" t="s">
        <v>828</v>
      </c>
      <c r="B2" t="s">
        <v>676</v>
      </c>
      <c r="C2" t="s">
        <v>677</v>
      </c>
      <c r="D2" t="s">
        <v>678</v>
      </c>
      <c r="E2" t="s">
        <v>24</v>
      </c>
      <c r="F2" t="s">
        <v>679</v>
      </c>
      <c r="G2" t="s">
        <v>2</v>
      </c>
      <c r="H2" t="s">
        <v>1386</v>
      </c>
      <c r="I2" s="1039" t="s">
        <v>4613</v>
      </c>
    </row>
    <row r="3" spans="1:9">
      <c r="A3" s="775" t="str">
        <f>Table_wabobpsvr_AzureCalc_AzureCalcRateCard[[#This Row],[ServiceName]]&amp;Table_wabobpsvr_AzureCalc_AzureCalcRateCard[[#This Row],[Price_Level]]&amp;Table_wabobpsvr_AzureCalc_AzureCalcRateCard[[#This Row],[Region]]</f>
        <v>Standard_G4 VM (Windows)MOSP9</v>
      </c>
      <c r="B3" s="775">
        <v>9</v>
      </c>
      <c r="C3" s="775" t="s">
        <v>87</v>
      </c>
      <c r="D3" s="775" t="s">
        <v>606</v>
      </c>
      <c r="E3" s="775">
        <v>5.84</v>
      </c>
      <c r="F3" s="775" t="s">
        <v>3072</v>
      </c>
      <c r="G3" s="775"/>
      <c r="H3" s="775"/>
      <c r="I3" s="775" t="s">
        <v>8455</v>
      </c>
    </row>
    <row r="4" spans="1:9">
      <c r="A4" s="775" t="str">
        <f>Table_wabobpsvr_AzureCalc_AzureCalcRateCard[[#This Row],[ServiceName]]&amp;Table_wabobpsvr_AzureCalc_AzureCalcRateCard[[#This Row],[Price_Level]]&amp;Table_wabobpsvr_AzureCalc_AzureCalcRateCard[[#This Row],[Region]]</f>
        <v>Standard_G4 VM (Windows)A9</v>
      </c>
      <c r="B4" s="775">
        <v>9</v>
      </c>
      <c r="C4" s="775" t="s">
        <v>87</v>
      </c>
      <c r="D4" s="775" t="s">
        <v>174</v>
      </c>
      <c r="E4" s="775">
        <v>5.6647999999999996</v>
      </c>
      <c r="F4" s="1315" t="s">
        <v>3072</v>
      </c>
      <c r="G4" s="775" t="s">
        <v>8456</v>
      </c>
      <c r="H4" s="775" t="s">
        <v>8457</v>
      </c>
      <c r="I4" s="775" t="s">
        <v>8455</v>
      </c>
    </row>
    <row r="5" spans="1:9">
      <c r="A5" t="str">
        <f>Table_wabobpsvr_AzureCalc_AzureCalcRateCard[[#This Row],[ServiceName]]&amp;Table_wabobpsvr_AzureCalc_AzureCalcRateCard[[#This Row],[Price_Level]]&amp;Table_wabobpsvr_AzureCalc_AzureCalcRateCard[[#This Row],[Region]]</f>
        <v>Standard_G4 VM (Windows)B9</v>
      </c>
      <c r="B5">
        <v>9</v>
      </c>
      <c r="C5" t="s">
        <v>87</v>
      </c>
      <c r="D5" t="s">
        <v>175</v>
      </c>
      <c r="E5">
        <v>5.4896000000000003</v>
      </c>
      <c r="F5" t="s">
        <v>3072</v>
      </c>
      <c r="G5" s="775" t="s">
        <v>8456</v>
      </c>
      <c r="H5" s="775" t="s">
        <v>8457</v>
      </c>
      <c r="I5" s="775" t="s">
        <v>8455</v>
      </c>
    </row>
    <row r="6" spans="1:9">
      <c r="A6" s="775" t="str">
        <f>Table_wabobpsvr_AzureCalc_AzureCalcRateCard[[#This Row],[ServiceName]]&amp;Table_wabobpsvr_AzureCalc_AzureCalcRateCard[[#This Row],[Price_Level]]&amp;Table_wabobpsvr_AzureCalc_AzureCalcRateCard[[#This Row],[Region]]</f>
        <v>Standard_G4 VM (Windows)C9</v>
      </c>
      <c r="B6" s="775">
        <v>9</v>
      </c>
      <c r="C6" s="775" t="s">
        <v>87</v>
      </c>
      <c r="D6" s="775" t="s">
        <v>177</v>
      </c>
      <c r="E6" s="775">
        <v>5.3144</v>
      </c>
      <c r="F6" s="775" t="s">
        <v>3072</v>
      </c>
      <c r="G6" s="775" t="s">
        <v>8456</v>
      </c>
      <c r="H6" s="775" t="s">
        <v>8457</v>
      </c>
      <c r="I6" s="775" t="s">
        <v>8455</v>
      </c>
    </row>
    <row r="7" spans="1:9">
      <c r="A7" s="775" t="str">
        <f>Table_wabobpsvr_AzureCalc_AzureCalcRateCard[[#This Row],[ServiceName]]&amp;Table_wabobpsvr_AzureCalc_AzureCalcRateCard[[#This Row],[Price_Level]]&amp;Table_wabobpsvr_AzureCalc_AzureCalcRateCard[[#This Row],[Region]]</f>
        <v>Standard_G4 VM (Windows)D9</v>
      </c>
      <c r="B7" s="775">
        <v>9</v>
      </c>
      <c r="C7" s="775" t="s">
        <v>87</v>
      </c>
      <c r="D7" s="775" t="s">
        <v>176</v>
      </c>
      <c r="E7" s="775">
        <v>5.1391999999999998</v>
      </c>
      <c r="F7" s="775" t="s">
        <v>3072</v>
      </c>
      <c r="G7" s="775" t="s">
        <v>8456</v>
      </c>
      <c r="H7" s="775" t="s">
        <v>8457</v>
      </c>
      <c r="I7" s="775" t="s">
        <v>8455</v>
      </c>
    </row>
    <row r="8" spans="1:9">
      <c r="A8" s="775" t="str">
        <f>Table_wabobpsvr_AzureCalc_AzureCalcRateCard[[#This Row],[ServiceName]]&amp;Table_wabobpsvr_AzureCalc_AzureCalcRateCard[[#This Row],[Price_Level]]&amp;Table_wabobpsvr_AzureCalc_AzureCalcRateCard[[#This Row],[Region]]</f>
        <v>Standard_G5 VM (Non-Windows)MOSP9</v>
      </c>
      <c r="B8" s="775">
        <v>9</v>
      </c>
      <c r="C8" s="775" t="s">
        <v>87</v>
      </c>
      <c r="D8" s="775" t="s">
        <v>606</v>
      </c>
      <c r="E8" s="775">
        <v>9.39</v>
      </c>
      <c r="F8" s="775" t="s">
        <v>3054</v>
      </c>
      <c r="G8" s="775"/>
      <c r="H8" s="775"/>
      <c r="I8" s="775" t="s">
        <v>8458</v>
      </c>
    </row>
    <row r="9" spans="1:9">
      <c r="A9" s="775" t="str">
        <f>Table_wabobpsvr_AzureCalc_AzureCalcRateCard[[#This Row],[ServiceName]]&amp;Table_wabobpsvr_AzureCalc_AzureCalcRateCard[[#This Row],[Price_Level]]&amp;Table_wabobpsvr_AzureCalc_AzureCalcRateCard[[#This Row],[Region]]</f>
        <v>Standard_G5 VM (Non-Windows)A9</v>
      </c>
      <c r="B9" s="775">
        <v>9</v>
      </c>
      <c r="C9" s="775" t="s">
        <v>87</v>
      </c>
      <c r="D9" s="775" t="s">
        <v>174</v>
      </c>
      <c r="E9" s="775">
        <v>9.1082999999999998</v>
      </c>
      <c r="F9" s="775" t="s">
        <v>3054</v>
      </c>
      <c r="G9" s="775" t="s">
        <v>8459</v>
      </c>
      <c r="H9" s="775" t="s">
        <v>8460</v>
      </c>
      <c r="I9" s="775" t="s">
        <v>8458</v>
      </c>
    </row>
    <row r="10" spans="1:9">
      <c r="A10" s="775" t="str">
        <f>Table_wabobpsvr_AzureCalc_AzureCalcRateCard[[#This Row],[ServiceName]]&amp;Table_wabobpsvr_AzureCalc_AzureCalcRateCard[[#This Row],[Price_Level]]&amp;Table_wabobpsvr_AzureCalc_AzureCalcRateCard[[#This Row],[Region]]</f>
        <v>Standard_G5 VM (Non-Windows)B9</v>
      </c>
      <c r="B10" s="775">
        <v>9</v>
      </c>
      <c r="C10" s="775" t="s">
        <v>87</v>
      </c>
      <c r="D10" s="775" t="s">
        <v>175</v>
      </c>
      <c r="E10" s="775">
        <v>8.8265999999999991</v>
      </c>
      <c r="F10" s="775" t="s">
        <v>3054</v>
      </c>
      <c r="G10" s="775" t="s">
        <v>8459</v>
      </c>
      <c r="H10" s="775" t="s">
        <v>8460</v>
      </c>
      <c r="I10" s="775" t="s">
        <v>8458</v>
      </c>
    </row>
    <row r="11" spans="1:9">
      <c r="A11" s="775" t="str">
        <f>Table_wabobpsvr_AzureCalc_AzureCalcRateCard[[#This Row],[ServiceName]]&amp;Table_wabobpsvr_AzureCalc_AzureCalcRateCard[[#This Row],[Price_Level]]&amp;Table_wabobpsvr_AzureCalc_AzureCalcRateCard[[#This Row],[Region]]</f>
        <v>Standard_G5 VM (Non-Windows)C9</v>
      </c>
      <c r="B11" s="775">
        <v>9</v>
      </c>
      <c r="C11" s="775" t="s">
        <v>87</v>
      </c>
      <c r="D11" s="775" t="s">
        <v>177</v>
      </c>
      <c r="E11" s="775">
        <v>8.5449000000000002</v>
      </c>
      <c r="F11" s="775" t="s">
        <v>3054</v>
      </c>
      <c r="G11" s="775" t="s">
        <v>8459</v>
      </c>
      <c r="H11" s="775" t="s">
        <v>8460</v>
      </c>
      <c r="I11" s="775" t="s">
        <v>8458</v>
      </c>
    </row>
    <row r="12" spans="1:9">
      <c r="A12" s="775" t="str">
        <f>Table_wabobpsvr_AzureCalc_AzureCalcRateCard[[#This Row],[ServiceName]]&amp;Table_wabobpsvr_AzureCalc_AzureCalcRateCard[[#This Row],[Price_Level]]&amp;Table_wabobpsvr_AzureCalc_AzureCalcRateCard[[#This Row],[Region]]</f>
        <v>Standard_G5 VM (Non-Windows)D9</v>
      </c>
      <c r="B12" s="775">
        <v>9</v>
      </c>
      <c r="C12" s="775" t="s">
        <v>87</v>
      </c>
      <c r="D12" s="775" t="s">
        <v>176</v>
      </c>
      <c r="E12" s="775">
        <v>8.2631999999999994</v>
      </c>
      <c r="F12" s="775" t="s">
        <v>3054</v>
      </c>
      <c r="G12" s="775" t="s">
        <v>8459</v>
      </c>
      <c r="H12" s="775" t="s">
        <v>8460</v>
      </c>
      <c r="I12" s="775" t="s">
        <v>8458</v>
      </c>
    </row>
    <row r="13" spans="1:9">
      <c r="A13" s="775" t="str">
        <f>Table_wabobpsvr_AzureCalc_AzureCalcRateCard[[#This Row],[ServiceName]]&amp;Table_wabobpsvr_AzureCalc_AzureCalcRateCard[[#This Row],[Price_Level]]&amp;Table_wabobpsvr_AzureCalc_AzureCalcRateCard[[#This Row],[Region]]</f>
        <v>Standard_G5 VM (Windows)MOSP9</v>
      </c>
      <c r="B13" s="775">
        <v>9</v>
      </c>
      <c r="C13" s="775" t="s">
        <v>87</v>
      </c>
      <c r="D13" s="775" t="s">
        <v>606</v>
      </c>
      <c r="E13" s="775">
        <v>10.54</v>
      </c>
      <c r="F13" s="775" t="s">
        <v>3075</v>
      </c>
      <c r="G13" s="775"/>
      <c r="H13" s="775"/>
      <c r="I13" s="775" t="s">
        <v>8461</v>
      </c>
    </row>
    <row r="14" spans="1:9">
      <c r="A14" s="775" t="str">
        <f>Table_wabobpsvr_AzureCalc_AzureCalcRateCard[[#This Row],[ServiceName]]&amp;Table_wabobpsvr_AzureCalc_AzureCalcRateCard[[#This Row],[Price_Level]]&amp;Table_wabobpsvr_AzureCalc_AzureCalcRateCard[[#This Row],[Region]]</f>
        <v>Standard_G5 VM (Windows)A9</v>
      </c>
      <c r="B14" s="775">
        <v>9</v>
      </c>
      <c r="C14" s="775" t="s">
        <v>87</v>
      </c>
      <c r="D14" s="775" t="s">
        <v>174</v>
      </c>
      <c r="E14" s="775">
        <v>10.223800000000001</v>
      </c>
      <c r="F14" s="775" t="s">
        <v>3075</v>
      </c>
      <c r="G14" s="775" t="s">
        <v>8462</v>
      </c>
      <c r="H14" s="775" t="s">
        <v>8463</v>
      </c>
      <c r="I14" s="775" t="s">
        <v>8461</v>
      </c>
    </row>
    <row r="15" spans="1:9">
      <c r="A15" t="str">
        <f>Table_wabobpsvr_AzureCalc_AzureCalcRateCard[[#This Row],[ServiceName]]&amp;Table_wabobpsvr_AzureCalc_AzureCalcRateCard[[#This Row],[Price_Level]]&amp;Table_wabobpsvr_AzureCalc_AzureCalcRateCard[[#This Row],[Region]]</f>
        <v>Standard_G5 VM (Windows)B9</v>
      </c>
      <c r="B15">
        <v>9</v>
      </c>
      <c r="C15" t="s">
        <v>87</v>
      </c>
      <c r="D15" t="s">
        <v>175</v>
      </c>
      <c r="E15">
        <v>9.9076000000000004</v>
      </c>
      <c r="F15" t="s">
        <v>3075</v>
      </c>
      <c r="G15" s="775" t="s">
        <v>8462</v>
      </c>
      <c r="H15" s="775" t="s">
        <v>8463</v>
      </c>
      <c r="I15" s="775" t="s">
        <v>8461</v>
      </c>
    </row>
    <row r="16" spans="1:9">
      <c r="A16" t="str">
        <f>Table_wabobpsvr_AzureCalc_AzureCalcRateCard[[#This Row],[ServiceName]]&amp;Table_wabobpsvr_AzureCalc_AzureCalcRateCard[[#This Row],[Price_Level]]&amp;Table_wabobpsvr_AzureCalc_AzureCalcRateCard[[#This Row],[Region]]</f>
        <v>Standard_G5 VM (Windows)C9</v>
      </c>
      <c r="B16">
        <v>9</v>
      </c>
      <c r="C16" t="s">
        <v>87</v>
      </c>
      <c r="D16" t="s">
        <v>177</v>
      </c>
      <c r="E16">
        <v>9.5914000000000001</v>
      </c>
      <c r="F16" t="s">
        <v>3075</v>
      </c>
      <c r="G16" s="775" t="s">
        <v>8462</v>
      </c>
      <c r="H16" s="775" t="s">
        <v>8463</v>
      </c>
      <c r="I16" s="775" t="s">
        <v>8461</v>
      </c>
    </row>
    <row r="17" spans="1:16">
      <c r="A17" s="775" t="str">
        <f>Table_wabobpsvr_AzureCalc_AzureCalcRateCard[[#This Row],[ServiceName]]&amp;Table_wabobpsvr_AzureCalc_AzureCalcRateCard[[#This Row],[Price_Level]]&amp;Table_wabobpsvr_AzureCalc_AzureCalcRateCard[[#This Row],[Region]]</f>
        <v>Standard_G5 VM (Windows)D9</v>
      </c>
      <c r="B17" s="775">
        <v>9</v>
      </c>
      <c r="C17" s="775" t="s">
        <v>87</v>
      </c>
      <c r="D17" s="775" t="s">
        <v>176</v>
      </c>
      <c r="E17" s="775">
        <v>9.2751999999999999</v>
      </c>
      <c r="F17" s="775" t="s">
        <v>3075</v>
      </c>
      <c r="G17" s="775" t="s">
        <v>8462</v>
      </c>
      <c r="H17" s="775" t="s">
        <v>8463</v>
      </c>
      <c r="I17" s="775" t="s">
        <v>8461</v>
      </c>
    </row>
    <row r="18" spans="1:16">
      <c r="A18" s="775" t="str">
        <f>Table_wabobpsvr_AzureCalc_AzureCalcRateCard[[#This Row],[ServiceName]]&amp;Table_wabobpsvr_AzureCalc_AzureCalcRateCard[[#This Row],[Price_Level]]&amp;Table_wabobpsvr_AzureCalc_AzureCalcRateCard[[#This Row],[Region]]</f>
        <v>Standard_D1 Cloud ServicesMOSP15</v>
      </c>
      <c r="B18" s="775">
        <v>15</v>
      </c>
      <c r="C18" s="775" t="s">
        <v>87</v>
      </c>
      <c r="D18" s="775" t="s">
        <v>606</v>
      </c>
      <c r="E18" s="775">
        <v>0.156</v>
      </c>
      <c r="F18" s="775" t="s">
        <v>1106</v>
      </c>
      <c r="G18" s="775"/>
      <c r="H18" s="775"/>
      <c r="I18" s="775" t="s">
        <v>6506</v>
      </c>
    </row>
    <row r="19" spans="1:16">
      <c r="A19" s="775" t="str">
        <f>Table_wabobpsvr_AzureCalc_AzureCalcRateCard[[#This Row],[ServiceName]]&amp;Table_wabobpsvr_AzureCalc_AzureCalcRateCard[[#This Row],[Price_Level]]&amp;Table_wabobpsvr_AzureCalc_AzureCalcRateCard[[#This Row],[Region]]</f>
        <v>Standard_D11 Cloud ServicesMOSP15</v>
      </c>
      <c r="B19" s="775">
        <v>15</v>
      </c>
      <c r="C19" s="775" t="s">
        <v>87</v>
      </c>
      <c r="D19" s="775" t="s">
        <v>606</v>
      </c>
      <c r="E19" s="775">
        <v>0.32300000000000001</v>
      </c>
      <c r="F19" s="775" t="s">
        <v>1109</v>
      </c>
      <c r="G19" s="775"/>
      <c r="H19" s="775"/>
      <c r="I19" s="775" t="s">
        <v>6508</v>
      </c>
    </row>
    <row r="20" spans="1:16">
      <c r="A20" s="775" t="str">
        <f>Table_wabobpsvr_AzureCalc_AzureCalcRateCard[[#This Row],[ServiceName]]&amp;Table_wabobpsvr_AzureCalc_AzureCalcRateCard[[#This Row],[Price_Level]]&amp;Table_wabobpsvr_AzureCalc_AzureCalcRateCard[[#This Row],[Region]]</f>
        <v>Standard_D4 Cloud ServicesMOSP15</v>
      </c>
      <c r="B20" s="775">
        <v>15</v>
      </c>
      <c r="C20" s="775" t="s">
        <v>87</v>
      </c>
      <c r="D20" s="775" t="s">
        <v>606</v>
      </c>
      <c r="E20" s="775">
        <v>1.248</v>
      </c>
      <c r="F20" s="775" t="s">
        <v>1127</v>
      </c>
      <c r="G20" s="775"/>
      <c r="H20" s="775"/>
      <c r="I20" s="775" t="s">
        <v>6253</v>
      </c>
    </row>
    <row r="21" spans="1:16">
      <c r="A21" s="775" t="str">
        <f>Table_wabobpsvr_AzureCalc_AzureCalcRateCard[[#This Row],[ServiceName]]&amp;Table_wabobpsvr_AzureCalc_AzureCalcRateCard[[#This Row],[Price_Level]]&amp;Table_wabobpsvr_AzureCalc_AzureCalcRateCard[[#This Row],[Region]]</f>
        <v>Standard_D3 Cloud ServicesMOSP15</v>
      </c>
      <c r="B21" s="775">
        <v>15</v>
      </c>
      <c r="C21" s="775" t="s">
        <v>87</v>
      </c>
      <c r="D21" s="775" t="s">
        <v>606</v>
      </c>
      <c r="E21" s="775">
        <v>0.624</v>
      </c>
      <c r="F21" s="775" t="s">
        <v>1124</v>
      </c>
      <c r="G21" s="775"/>
      <c r="H21" s="775"/>
      <c r="I21" s="775" t="s">
        <v>6513</v>
      </c>
    </row>
    <row r="22" spans="1:16">
      <c r="A22" s="775" t="str">
        <f>Table_wabobpsvr_AzureCalc_AzureCalcRateCard[[#This Row],[ServiceName]]&amp;Table_wabobpsvr_AzureCalc_AzureCalcRateCard[[#This Row],[Price_Level]]&amp;Table_wabobpsvr_AzureCalc_AzureCalcRateCard[[#This Row],[Region]]</f>
        <v>Standard_D12 Cloud ServicesMOSP15</v>
      </c>
      <c r="B22" s="775">
        <v>15</v>
      </c>
      <c r="C22" s="775" t="s">
        <v>87</v>
      </c>
      <c r="D22" s="775" t="s">
        <v>606</v>
      </c>
      <c r="E22" s="775">
        <v>0.64600000000000002</v>
      </c>
      <c r="F22" s="775" t="s">
        <v>1112</v>
      </c>
      <c r="G22" s="775"/>
      <c r="H22" s="775"/>
      <c r="I22" s="775" t="s">
        <v>6509</v>
      </c>
      <c r="K22" t="s">
        <v>463</v>
      </c>
      <c r="M22" s="20" t="s">
        <v>1015</v>
      </c>
      <c r="O22" t="s">
        <v>1016</v>
      </c>
      <c r="P22" s="20"/>
    </row>
    <row r="23" spans="1:16">
      <c r="A23" s="775" t="str">
        <f>Table_wabobpsvr_AzureCalc_AzureCalcRateCard[[#This Row],[ServiceName]]&amp;Table_wabobpsvr_AzureCalc_AzureCalcRateCard[[#This Row],[Price_Level]]&amp;Table_wabobpsvr_AzureCalc_AzureCalcRateCard[[#This Row],[Region]]</f>
        <v>Standard_D3 Cloud ServicesMOSP15</v>
      </c>
      <c r="B23" s="775">
        <v>15</v>
      </c>
      <c r="C23" s="775" t="s">
        <v>87</v>
      </c>
      <c r="D23" s="775" t="s">
        <v>606</v>
      </c>
      <c r="E23" s="775">
        <v>0.624</v>
      </c>
      <c r="F23" s="775" t="s">
        <v>1124</v>
      </c>
      <c r="G23" s="775"/>
      <c r="H23" s="775"/>
      <c r="I23" s="775" t="s">
        <v>6513</v>
      </c>
      <c r="K23" s="17">
        <v>6</v>
      </c>
      <c r="M23" s="17">
        <f>IF(AND(K23=1),1,IF(AND(K23=2),1,IF(AND(K23=3),1,IF(AND(K23=4),1,IF(AND(K23=5),1,IF(AND(K23=6),1,IF(AND(K23=7),1,IF(AND(K23=8),1,IF(AND(K23=9),2,IF(AND(K23=10),2,IF(AND(K23=11),2,IF(AND(K23=12),2,IF(AND(K23=13),3,IF(AND(K23=14),1, IF(AND(K23=15), 2, IF(AND(K23=16), 2, 0))))))))))))))))</f>
        <v>1</v>
      </c>
      <c r="O23" s="17">
        <f>IF(AND(K23=1),1,IF(AND(K23=2),1,IF(AND(K23=3),1,IF(AND(K23=4),1,IF(AND(K23=5),1,IF(AND(K23=6),1,IF(AND(K23=7),1,IF(AND(K23=8),1,IF(AND(K23=9),2,IF(AND(K23=10),2,IF(AND(K23=11),2,IF(AND(K23=12),2,IF(AND(K23=13),3,IF(AND(K23=14),4,IF(AND(K23=15),4,IF(AND(K23=16),4))))))))))))))))</f>
        <v>1</v>
      </c>
    </row>
    <row r="24" spans="1:16">
      <c r="A24" s="775" t="str">
        <f>Table_wabobpsvr_AzureCalc_AzureCalcRateCard[[#This Row],[ServiceName]]&amp;Table_wabobpsvr_AzureCalc_AzureCalcRateCard[[#This Row],[Price_Level]]&amp;Table_wabobpsvr_AzureCalc_AzureCalcRateCard[[#This Row],[Region]]</f>
        <v>Live Encoder Input Hours - Tier 2MOSP3</v>
      </c>
      <c r="B24" s="775">
        <v>3</v>
      </c>
      <c r="C24" s="775" t="s">
        <v>87</v>
      </c>
      <c r="D24" s="775" t="s">
        <v>606</v>
      </c>
      <c r="E24" s="775">
        <v>999999</v>
      </c>
      <c r="F24" s="775" t="s">
        <v>8522</v>
      </c>
      <c r="G24" s="775"/>
      <c r="H24" s="775"/>
      <c r="I24" s="775"/>
      <c r="K24" s="301" t="s">
        <v>454</v>
      </c>
      <c r="L24">
        <v>1</v>
      </c>
      <c r="O24" s="534"/>
    </row>
    <row r="25" spans="1:16">
      <c r="A25" s="775" t="str">
        <f>Table_wabobpsvr_AzureCalc_AzureCalcRateCard[[#This Row],[ServiceName]]&amp;Table_wabobpsvr_AzureCalc_AzureCalcRateCard[[#This Row],[Price_Level]]&amp;Table_wabobpsvr_AzureCalc_AzureCalcRateCard[[#This Row],[Region]]</f>
        <v>Live Encoder Input Hours - Tier 3MOSP3</v>
      </c>
      <c r="B25" s="775">
        <v>3</v>
      </c>
      <c r="C25" s="775" t="s">
        <v>87</v>
      </c>
      <c r="D25" s="775" t="s">
        <v>606</v>
      </c>
      <c r="E25" s="775">
        <v>999999</v>
      </c>
      <c r="F25" s="775" t="s">
        <v>8523</v>
      </c>
      <c r="G25" s="775"/>
      <c r="H25" s="775"/>
      <c r="I25" s="775"/>
      <c r="K25" s="301" t="s">
        <v>948</v>
      </c>
      <c r="L25">
        <v>2</v>
      </c>
      <c r="M25" t="s">
        <v>832</v>
      </c>
      <c r="O25" s="534"/>
    </row>
    <row r="26" spans="1:16">
      <c r="A26" s="775" t="str">
        <f>Table_wabobpsvr_AzureCalc_AzureCalcRateCard[[#This Row],[ServiceName]]&amp;Table_wabobpsvr_AzureCalc_AzureCalcRateCard[[#This Row],[Price_Level]]&amp;Table_wabobpsvr_AzureCalc_AzureCalcRateCard[[#This Row],[Region]]</f>
        <v>Live Encoder Input Hours - Tier 4MOSP3</v>
      </c>
      <c r="B26" s="775">
        <v>3</v>
      </c>
      <c r="C26" s="775" t="s">
        <v>87</v>
      </c>
      <c r="D26" s="775" t="s">
        <v>606</v>
      </c>
      <c r="E26" s="775">
        <v>999999</v>
      </c>
      <c r="F26" s="775" t="s">
        <v>8524</v>
      </c>
      <c r="G26" s="775"/>
      <c r="H26" s="775"/>
      <c r="I26" s="775"/>
      <c r="K26" s="301" t="s">
        <v>949</v>
      </c>
      <c r="L26">
        <v>3</v>
      </c>
      <c r="M26">
        <f>LEN(K23)</f>
        <v>1</v>
      </c>
    </row>
    <row r="27" spans="1:16">
      <c r="A27" s="775" t="str">
        <f>Table_wabobpsvr_AzureCalc_AzureCalcRateCard[[#This Row],[ServiceName]]&amp;Table_wabobpsvr_AzureCalc_AzureCalcRateCard[[#This Row],[Price_Level]]&amp;Table_wabobpsvr_AzureCalc_AzureCalcRateCard[[#This Row],[Region]]</f>
        <v>Live Encoder Input HoursMOSP3</v>
      </c>
      <c r="B27" s="775">
        <v>3</v>
      </c>
      <c r="C27" s="775" t="s">
        <v>87</v>
      </c>
      <c r="D27" s="775" t="s">
        <v>606</v>
      </c>
      <c r="E27" s="775">
        <v>999999</v>
      </c>
      <c r="F27" s="775" t="s">
        <v>6983</v>
      </c>
      <c r="G27" s="775"/>
      <c r="H27" s="775"/>
      <c r="I27" s="775"/>
      <c r="K27" s="301" t="s">
        <v>456</v>
      </c>
      <c r="L27">
        <v>4</v>
      </c>
    </row>
    <row r="28" spans="1:16">
      <c r="A28" s="775" t="str">
        <f>Table_wabobpsvr_AzureCalc_AzureCalcRateCard[[#This Row],[ServiceName]]&amp;Table_wabobpsvr_AzureCalc_AzureCalcRateCard[[#This Row],[Price_Level]]&amp;Table_wabobpsvr_AzureCalc_AzureCalcRateCard[[#This Row],[Region]]</f>
        <v>Live Encoder Input Hours - Tier 2MOSP3</v>
      </c>
      <c r="B28" s="775">
        <v>3</v>
      </c>
      <c r="C28" s="775" t="s">
        <v>87</v>
      </c>
      <c r="D28" s="775" t="s">
        <v>606</v>
      </c>
      <c r="E28" s="775">
        <v>999999</v>
      </c>
      <c r="F28" s="775" t="s">
        <v>8522</v>
      </c>
      <c r="G28" s="775"/>
      <c r="H28" s="775"/>
      <c r="I28" s="775"/>
      <c r="K28" s="301" t="s">
        <v>453</v>
      </c>
      <c r="L28" s="1039">
        <v>5</v>
      </c>
    </row>
    <row r="29" spans="1:16">
      <c r="A29" s="775" t="str">
        <f>Table_wabobpsvr_AzureCalc_AzureCalcRateCard[[#This Row],[ServiceName]]&amp;Table_wabobpsvr_AzureCalc_AzureCalcRateCard[[#This Row],[Price_Level]]&amp;Table_wabobpsvr_AzureCalc_AzureCalcRateCard[[#This Row],[Region]]</f>
        <v>Live Encoder Input Hours - Tier 3MOSP3</v>
      </c>
      <c r="B29" s="775">
        <v>3</v>
      </c>
      <c r="C29" s="775" t="s">
        <v>87</v>
      </c>
      <c r="D29" s="775" t="s">
        <v>606</v>
      </c>
      <c r="E29" s="775">
        <v>999999</v>
      </c>
      <c r="F29" s="775" t="s">
        <v>8523</v>
      </c>
      <c r="G29" s="775"/>
      <c r="H29" s="775"/>
      <c r="I29" s="775"/>
      <c r="K29" s="301" t="s">
        <v>455</v>
      </c>
      <c r="L29" s="1039">
        <v>6</v>
      </c>
    </row>
    <row r="30" spans="1:16">
      <c r="A30" s="775" t="str">
        <f>Table_wabobpsvr_AzureCalc_AzureCalcRateCard[[#This Row],[ServiceName]]&amp;Table_wabobpsvr_AzureCalc_AzureCalcRateCard[[#This Row],[Price_Level]]&amp;Table_wabobpsvr_AzureCalc_AzureCalcRateCard[[#This Row],[Region]]</f>
        <v>Live Encoder Input Hours - Tier 2B</v>
      </c>
      <c r="B30" s="775"/>
      <c r="C30" s="775" t="s">
        <v>87</v>
      </c>
      <c r="D30" s="775" t="s">
        <v>175</v>
      </c>
      <c r="E30" s="775">
        <v>17.8506</v>
      </c>
      <c r="F30" s="775" t="s">
        <v>8522</v>
      </c>
      <c r="G30" s="775" t="s">
        <v>6985</v>
      </c>
      <c r="H30" s="775" t="s">
        <v>6986</v>
      </c>
      <c r="I30" s="775" t="s">
        <v>6984</v>
      </c>
      <c r="K30" s="301" t="s">
        <v>457</v>
      </c>
      <c r="L30" s="1039">
        <v>7</v>
      </c>
    </row>
    <row r="31" spans="1:16">
      <c r="A31" s="775" t="str">
        <f>Table_wabobpsvr_AzureCalc_AzureCalcRateCard[[#This Row],[ServiceName]]&amp;Table_wabobpsvr_AzureCalc_AzureCalcRateCard[[#This Row],[Price_Level]]&amp;Table_wabobpsvr_AzureCalc_AzureCalcRateCard[[#This Row],[Region]]</f>
        <v>Live Encoder Input Hours - Tier 3B</v>
      </c>
      <c r="B31" s="775"/>
      <c r="C31" s="775" t="s">
        <v>87</v>
      </c>
      <c r="D31" s="775" t="s">
        <v>175</v>
      </c>
      <c r="E31" s="775">
        <v>16.4406</v>
      </c>
      <c r="F31" s="775" t="s">
        <v>8523</v>
      </c>
      <c r="G31" s="775" t="s">
        <v>6985</v>
      </c>
      <c r="H31" s="775" t="s">
        <v>6986</v>
      </c>
      <c r="I31" s="775" t="s">
        <v>6984</v>
      </c>
      <c r="K31" s="301" t="s">
        <v>458</v>
      </c>
      <c r="L31" s="1039">
        <v>8</v>
      </c>
    </row>
    <row r="32" spans="1:16">
      <c r="A32" s="775" t="str">
        <f>Table_wabobpsvr_AzureCalc_AzureCalcRateCard[[#This Row],[ServiceName]]&amp;Table_wabobpsvr_AzureCalc_AzureCalcRateCard[[#This Row],[Price_Level]]&amp;Table_wabobpsvr_AzureCalc_AzureCalcRateCard[[#This Row],[Region]]</f>
        <v>Live Encoder Input Hours - Tier 4B</v>
      </c>
      <c r="B32" s="775"/>
      <c r="C32" s="775" t="s">
        <v>87</v>
      </c>
      <c r="D32" s="775" t="s">
        <v>175</v>
      </c>
      <c r="E32" s="775">
        <v>14.0906</v>
      </c>
      <c r="F32" s="775" t="s">
        <v>8524</v>
      </c>
      <c r="G32" s="775" t="s">
        <v>6985</v>
      </c>
      <c r="H32" s="775" t="s">
        <v>6986</v>
      </c>
      <c r="I32" s="775" t="s">
        <v>6984</v>
      </c>
      <c r="K32" s="301" t="s">
        <v>460</v>
      </c>
      <c r="L32" s="1039">
        <v>9</v>
      </c>
    </row>
    <row r="33" spans="1:12">
      <c r="A33" s="775" t="str">
        <f>Table_wabobpsvr_AzureCalc_AzureCalcRateCard[[#This Row],[ServiceName]]&amp;Table_wabobpsvr_AzureCalc_AzureCalcRateCard[[#This Row],[Price_Level]]&amp;Table_wabobpsvr_AzureCalc_AzureCalcRateCard[[#This Row],[Region]]</f>
        <v>Live Encoder Input Hours - Tier 2C</v>
      </c>
      <c r="B33" s="775"/>
      <c r="C33" s="775" t="s">
        <v>87</v>
      </c>
      <c r="D33" s="775" t="s">
        <v>177</v>
      </c>
      <c r="E33" s="775">
        <v>17.280899999999999</v>
      </c>
      <c r="F33" s="775" t="s">
        <v>8522</v>
      </c>
      <c r="G33" s="775" t="s">
        <v>6985</v>
      </c>
      <c r="H33" s="775" t="s">
        <v>6986</v>
      </c>
      <c r="I33" s="775" t="s">
        <v>6984</v>
      </c>
      <c r="K33" s="301" t="s">
        <v>459</v>
      </c>
      <c r="L33" s="1039">
        <v>10</v>
      </c>
    </row>
    <row r="34" spans="1:12">
      <c r="A34" s="775" t="str">
        <f>Table_wabobpsvr_AzureCalc_AzureCalcRateCard[[#This Row],[ServiceName]]&amp;Table_wabobpsvr_AzureCalc_AzureCalcRateCard[[#This Row],[Price_Level]]&amp;Table_wabobpsvr_AzureCalc_AzureCalcRateCard[[#This Row],[Region]]</f>
        <v>Live Encoder Input Hours - Tier 3C</v>
      </c>
      <c r="B34" s="775"/>
      <c r="C34" s="775" t="s">
        <v>87</v>
      </c>
      <c r="D34" s="775" t="s">
        <v>177</v>
      </c>
      <c r="E34" s="775">
        <v>15.915900000000001</v>
      </c>
      <c r="F34" s="775" t="s">
        <v>8523</v>
      </c>
      <c r="G34" s="775" t="s">
        <v>6985</v>
      </c>
      <c r="H34" s="775" t="s">
        <v>6986</v>
      </c>
      <c r="I34" s="775" t="s">
        <v>6984</v>
      </c>
      <c r="K34" s="301" t="s">
        <v>461</v>
      </c>
      <c r="L34" s="1039">
        <v>11</v>
      </c>
    </row>
    <row r="35" spans="1:12">
      <c r="A35" s="775" t="str">
        <f>Table_wabobpsvr_AzureCalc_AzureCalcRateCard[[#This Row],[ServiceName]]&amp;Table_wabobpsvr_AzureCalc_AzureCalcRateCard[[#This Row],[Price_Level]]&amp;Table_wabobpsvr_AzureCalc_AzureCalcRateCard[[#This Row],[Region]]</f>
        <v>Live Encoder Input Hours - Tier 4C</v>
      </c>
      <c r="B35" s="775"/>
      <c r="C35" s="775" t="s">
        <v>87</v>
      </c>
      <c r="D35" s="775" t="s">
        <v>177</v>
      </c>
      <c r="E35" s="775">
        <v>13.6409</v>
      </c>
      <c r="F35" s="775" t="s">
        <v>8524</v>
      </c>
      <c r="G35" s="775" t="s">
        <v>6985</v>
      </c>
      <c r="H35" s="775" t="s">
        <v>6986</v>
      </c>
      <c r="I35" s="775" t="s">
        <v>6984</v>
      </c>
      <c r="K35" s="301" t="s">
        <v>462</v>
      </c>
      <c r="L35" s="1039">
        <v>12</v>
      </c>
    </row>
    <row r="36" spans="1:12">
      <c r="A36" s="775" t="str">
        <f>Table_wabobpsvr_AzureCalc_AzureCalcRateCard[[#This Row],[ServiceName]]&amp;Table_wabobpsvr_AzureCalc_AzureCalcRateCard[[#This Row],[Price_Level]]&amp;Table_wabobpsvr_AzureCalc_AzureCalcRateCard[[#This Row],[Region]]</f>
        <v>Live Encoder Input Hours - Tier 2D</v>
      </c>
      <c r="B36" s="775"/>
      <c r="C36" s="775" t="s">
        <v>87</v>
      </c>
      <c r="D36" s="775" t="s">
        <v>176</v>
      </c>
      <c r="E36" s="775">
        <v>16.711200000000002</v>
      </c>
      <c r="F36" s="775" t="s">
        <v>8522</v>
      </c>
      <c r="G36" s="775" t="s">
        <v>6985</v>
      </c>
      <c r="H36" s="775" t="s">
        <v>6986</v>
      </c>
      <c r="I36" s="775" t="s">
        <v>6984</v>
      </c>
      <c r="K36" s="301" t="s">
        <v>831</v>
      </c>
      <c r="L36" s="1039">
        <v>13</v>
      </c>
    </row>
    <row r="37" spans="1:12">
      <c r="A37" s="775" t="str">
        <f>Table_wabobpsvr_AzureCalc_AzureCalcRateCard[[#This Row],[ServiceName]]&amp;Table_wabobpsvr_AzureCalc_AzureCalcRateCard[[#This Row],[Price_Level]]&amp;Table_wabobpsvr_AzureCalc_AzureCalcRateCard[[#This Row],[Region]]</f>
        <v>Live Encoder Input Hours - Tier 3D</v>
      </c>
      <c r="B37" s="775"/>
      <c r="C37" s="775" t="s">
        <v>87</v>
      </c>
      <c r="D37" s="775" t="s">
        <v>176</v>
      </c>
      <c r="E37" s="775">
        <v>15.3912</v>
      </c>
      <c r="F37" s="775" t="s">
        <v>8523</v>
      </c>
      <c r="G37" s="775" t="s">
        <v>6985</v>
      </c>
      <c r="H37" s="775" t="s">
        <v>6986</v>
      </c>
      <c r="I37" s="775" t="s">
        <v>6984</v>
      </c>
      <c r="K37" s="301" t="s">
        <v>999</v>
      </c>
      <c r="L37" s="1039">
        <v>14</v>
      </c>
    </row>
    <row r="38" spans="1:12">
      <c r="A38" s="775" t="str">
        <f>Table_wabobpsvr_AzureCalc_AzureCalcRateCard[[#This Row],[ServiceName]]&amp;Table_wabobpsvr_AzureCalc_AzureCalcRateCard[[#This Row],[Price_Level]]&amp;Table_wabobpsvr_AzureCalc_AzureCalcRateCard[[#This Row],[Region]]</f>
        <v>Live Encoder Input Hours - Tier 4D</v>
      </c>
      <c r="B38" s="775"/>
      <c r="C38" s="775" t="s">
        <v>87</v>
      </c>
      <c r="D38" s="775" t="s">
        <v>176</v>
      </c>
      <c r="E38" s="775">
        <v>13.1912</v>
      </c>
      <c r="F38" s="775" t="s">
        <v>8524</v>
      </c>
      <c r="G38" s="775" t="s">
        <v>6985</v>
      </c>
      <c r="H38" s="775" t="s">
        <v>6986</v>
      </c>
      <c r="I38" s="775" t="s">
        <v>6984</v>
      </c>
      <c r="K38" s="301" t="s">
        <v>3248</v>
      </c>
      <c r="L38" s="1039">
        <v>15</v>
      </c>
    </row>
    <row r="39" spans="1:12">
      <c r="A39" s="775" t="str">
        <f>Table_wabobpsvr_AzureCalc_AzureCalcRateCard[[#This Row],[ServiceName]]&amp;Table_wabobpsvr_AzureCalc_AzureCalcRateCard[[#This Row],[Price_Level]]&amp;Table_wabobpsvr_AzureCalc_AzureCalcRateCard[[#This Row],[Region]]</f>
        <v>Live Encoder Input Hours - Tier 2MOSP2</v>
      </c>
      <c r="B39" s="775">
        <v>2</v>
      </c>
      <c r="C39" s="775" t="s">
        <v>87</v>
      </c>
      <c r="D39" s="775" t="s">
        <v>606</v>
      </c>
      <c r="E39" s="775">
        <v>999999</v>
      </c>
      <c r="F39" s="775" t="s">
        <v>8522</v>
      </c>
      <c r="G39" s="775"/>
      <c r="H39" s="775"/>
      <c r="I39" s="775"/>
      <c r="K39" s="301" t="s">
        <v>3011</v>
      </c>
      <c r="L39" s="1039">
        <v>16</v>
      </c>
    </row>
    <row r="40" spans="1:12">
      <c r="A40" s="775" t="str">
        <f>Table_wabobpsvr_AzureCalc_AzureCalcRateCard[[#This Row],[ServiceName]]&amp;Table_wabobpsvr_AzureCalc_AzureCalcRateCard[[#This Row],[Price_Level]]&amp;Table_wabobpsvr_AzureCalc_AzureCalcRateCard[[#This Row],[Region]]</f>
        <v>Live Encoder Input Hours - Tier 3MOSP2</v>
      </c>
      <c r="B40" s="775">
        <v>2</v>
      </c>
      <c r="C40" s="775" t="s">
        <v>87</v>
      </c>
      <c r="D40" s="775" t="s">
        <v>606</v>
      </c>
      <c r="E40" s="775">
        <v>999999</v>
      </c>
      <c r="F40" s="775" t="s">
        <v>8523</v>
      </c>
      <c r="G40" s="775"/>
      <c r="H40" s="775"/>
      <c r="I40" s="775"/>
    </row>
    <row r="41" spans="1:12">
      <c r="A41" s="775" t="str">
        <f>Table_wabobpsvr_AzureCalc_AzureCalcRateCard[[#This Row],[ServiceName]]&amp;Table_wabobpsvr_AzureCalc_AzureCalcRateCard[[#This Row],[Price_Level]]&amp;Table_wabobpsvr_AzureCalc_AzureCalcRateCard[[#This Row],[Region]]</f>
        <v>Live Encoder Input Hours - Tier 4MOSP2</v>
      </c>
      <c r="B41" s="775">
        <v>2</v>
      </c>
      <c r="C41" s="775" t="s">
        <v>87</v>
      </c>
      <c r="D41" s="775" t="s">
        <v>606</v>
      </c>
      <c r="E41" s="775">
        <v>999999</v>
      </c>
      <c r="F41" s="775" t="s">
        <v>8524</v>
      </c>
      <c r="G41" s="775"/>
      <c r="H41" s="775"/>
      <c r="I41" s="775"/>
    </row>
    <row r="42" spans="1:12">
      <c r="A42" s="775" t="str">
        <f>Table_wabobpsvr_AzureCalc_AzureCalcRateCard[[#This Row],[ServiceName]]&amp;Table_wabobpsvr_AzureCalc_AzureCalcRateCard[[#This Row],[Price_Level]]&amp;Table_wabobpsvr_AzureCalc_AzureCalcRateCard[[#This Row],[Region]]</f>
        <v>Live Encoder Input HoursMOSP2</v>
      </c>
      <c r="B42" s="775">
        <v>2</v>
      </c>
      <c r="C42" s="775" t="s">
        <v>87</v>
      </c>
      <c r="D42" s="775" t="s">
        <v>606</v>
      </c>
      <c r="E42" s="775">
        <v>999999</v>
      </c>
      <c r="F42" s="775" t="s">
        <v>6983</v>
      </c>
      <c r="G42" s="775"/>
      <c r="H42" s="775"/>
      <c r="I42" s="775"/>
    </row>
    <row r="43" spans="1:12">
      <c r="A43" s="775" t="str">
        <f>Table_wabobpsvr_AzureCalc_AzureCalcRateCard[[#This Row],[ServiceName]]&amp;Table_wabobpsvr_AzureCalc_AzureCalcRateCard[[#This Row],[Price_Level]]&amp;Table_wabobpsvr_AzureCalc_AzureCalcRateCard[[#This Row],[Region]]</f>
        <v>Live Encoder Input Hours - Tier 2MOSP2</v>
      </c>
      <c r="B43" s="775">
        <v>2</v>
      </c>
      <c r="C43" s="775" t="s">
        <v>87</v>
      </c>
      <c r="D43" s="775" t="s">
        <v>606</v>
      </c>
      <c r="E43" s="775">
        <v>999999</v>
      </c>
      <c r="F43" s="775" t="s">
        <v>8522</v>
      </c>
      <c r="G43" s="775"/>
      <c r="H43" s="775"/>
      <c r="I43" s="775"/>
    </row>
    <row r="44" spans="1:12">
      <c r="A44" s="775" t="str">
        <f>Table_wabobpsvr_AzureCalc_AzureCalcRateCard[[#This Row],[ServiceName]]&amp;Table_wabobpsvr_AzureCalc_AzureCalcRateCard[[#This Row],[Price_Level]]&amp;Table_wabobpsvr_AzureCalc_AzureCalcRateCard[[#This Row],[Region]]</f>
        <v>Live Encoder Input Hours - Tier 3MOSP2</v>
      </c>
      <c r="B44" s="775">
        <v>2</v>
      </c>
      <c r="C44" s="775" t="s">
        <v>87</v>
      </c>
      <c r="D44" s="775" t="s">
        <v>606</v>
      </c>
      <c r="E44" s="775">
        <v>999999</v>
      </c>
      <c r="F44" s="775" t="s">
        <v>8523</v>
      </c>
      <c r="G44" s="775"/>
      <c r="H44" s="775"/>
      <c r="I44" s="775"/>
    </row>
    <row r="45" spans="1:12">
      <c r="A45" s="775" t="str">
        <f>Table_wabobpsvr_AzureCalc_AzureCalcRateCard[[#This Row],[ServiceName]]&amp;Table_wabobpsvr_AzureCalc_AzureCalcRateCard[[#This Row],[Price_Level]]&amp;Table_wabobpsvr_AzureCalc_AzureCalcRateCard[[#This Row],[Region]]</f>
        <v>Live Encoder Input Hours - Tier 4MOSP2</v>
      </c>
      <c r="B45" s="775">
        <v>2</v>
      </c>
      <c r="C45" s="775" t="s">
        <v>87</v>
      </c>
      <c r="D45" s="775" t="s">
        <v>606</v>
      </c>
      <c r="E45" s="775">
        <v>999999</v>
      </c>
      <c r="F45" s="775" t="s">
        <v>8524</v>
      </c>
      <c r="G45" s="775"/>
      <c r="H45" s="775"/>
      <c r="I45" s="775"/>
    </row>
    <row r="46" spans="1:12">
      <c r="A46" s="775" t="str">
        <f>Table_wabobpsvr_AzureCalc_AzureCalcRateCard[[#This Row],[ServiceName]]&amp;Table_wabobpsvr_AzureCalc_AzureCalcRateCard[[#This Row],[Price_Level]]&amp;Table_wabobpsvr_AzureCalc_AzureCalcRateCard[[#This Row],[Region]]</f>
        <v>Live Encoder Input HoursMOSP13</v>
      </c>
      <c r="B46" s="775">
        <v>13</v>
      </c>
      <c r="C46" s="775" t="s">
        <v>87</v>
      </c>
      <c r="D46" s="775" t="s">
        <v>606</v>
      </c>
      <c r="E46" s="775">
        <v>999999</v>
      </c>
      <c r="F46" s="775" t="s">
        <v>6983</v>
      </c>
      <c r="G46" s="775"/>
      <c r="H46" s="775"/>
      <c r="I46" s="775"/>
    </row>
    <row r="47" spans="1:12">
      <c r="A47" s="775" t="str">
        <f>Table_wabobpsvr_AzureCalc_AzureCalcRateCard[[#This Row],[ServiceName]]&amp;Table_wabobpsvr_AzureCalc_AzureCalcRateCard[[#This Row],[Price_Level]]&amp;Table_wabobpsvr_AzureCalc_AzureCalcRateCard[[#This Row],[Region]]</f>
        <v>Live Encoder Input Hours - Tier 2MOSP13</v>
      </c>
      <c r="B47" s="775">
        <v>13</v>
      </c>
      <c r="C47" s="775" t="s">
        <v>87</v>
      </c>
      <c r="D47" s="775" t="s">
        <v>606</v>
      </c>
      <c r="E47" s="775">
        <v>999999</v>
      </c>
      <c r="F47" s="775" t="s">
        <v>8522</v>
      </c>
      <c r="G47" s="775"/>
      <c r="H47" s="775"/>
      <c r="I47" s="775"/>
    </row>
    <row r="48" spans="1:12">
      <c r="A48" s="775" t="str">
        <f>Table_wabobpsvr_AzureCalc_AzureCalcRateCard[[#This Row],[ServiceName]]&amp;Table_wabobpsvr_AzureCalc_AzureCalcRateCard[[#This Row],[Price_Level]]&amp;Table_wabobpsvr_AzureCalc_AzureCalcRateCard[[#This Row],[Region]]</f>
        <v>Live Encoder Input Hours - Tier 3MOSP13</v>
      </c>
      <c r="B48" s="775">
        <v>13</v>
      </c>
      <c r="C48" s="775" t="s">
        <v>87</v>
      </c>
      <c r="D48" s="775" t="s">
        <v>606</v>
      </c>
      <c r="E48" s="775">
        <v>999999</v>
      </c>
      <c r="F48" s="775" t="s">
        <v>8523</v>
      </c>
      <c r="G48" s="775"/>
      <c r="H48" s="775"/>
      <c r="I48" s="775"/>
    </row>
    <row r="49" spans="1:9">
      <c r="A49" s="775" t="str">
        <f>Table_wabobpsvr_AzureCalc_AzureCalcRateCard[[#This Row],[ServiceName]]&amp;Table_wabobpsvr_AzureCalc_AzureCalcRateCard[[#This Row],[Price_Level]]&amp;Table_wabobpsvr_AzureCalc_AzureCalcRateCard[[#This Row],[Region]]</f>
        <v>Live Encoder Input Hours - Tier 4MOSP13</v>
      </c>
      <c r="B49" s="775">
        <v>13</v>
      </c>
      <c r="C49" s="775" t="s">
        <v>87</v>
      </c>
      <c r="D49" s="775" t="s">
        <v>606</v>
      </c>
      <c r="E49" s="775">
        <v>999999</v>
      </c>
      <c r="F49" s="775" t="s">
        <v>8524</v>
      </c>
      <c r="G49" s="775"/>
      <c r="H49" s="775"/>
      <c r="I49" s="775"/>
    </row>
    <row r="50" spans="1:9">
      <c r="A50" s="775" t="str">
        <f>Table_wabobpsvr_AzureCalc_AzureCalcRateCard[[#This Row],[ServiceName]]&amp;Table_wabobpsvr_AzureCalc_AzureCalcRateCard[[#This Row],[Price_Level]]&amp;Table_wabobpsvr_AzureCalc_AzureCalcRateCard[[#This Row],[Region]]</f>
        <v>Live Encoder Input HoursMOSP13</v>
      </c>
      <c r="B50" s="775">
        <v>13</v>
      </c>
      <c r="C50" s="775" t="s">
        <v>87</v>
      </c>
      <c r="D50" s="775" t="s">
        <v>606</v>
      </c>
      <c r="E50" s="775">
        <v>999999</v>
      </c>
      <c r="F50" s="775" t="s">
        <v>6983</v>
      </c>
      <c r="G50" s="775"/>
      <c r="H50" s="775"/>
      <c r="I50" s="775"/>
    </row>
    <row r="51" spans="1:9">
      <c r="A51" s="775" t="str">
        <f>Table_wabobpsvr_AzureCalc_AzureCalcRateCard[[#This Row],[ServiceName]]&amp;Table_wabobpsvr_AzureCalc_AzureCalcRateCard[[#This Row],[Price_Level]]&amp;Table_wabobpsvr_AzureCalc_AzureCalcRateCard[[#This Row],[Region]]</f>
        <v>Live Encoder Input Hours - Tier 2MOSP13</v>
      </c>
      <c r="B51" s="775">
        <v>13</v>
      </c>
      <c r="C51" s="775" t="s">
        <v>87</v>
      </c>
      <c r="D51" s="775" t="s">
        <v>606</v>
      </c>
      <c r="E51" s="775">
        <v>999999</v>
      </c>
      <c r="F51" s="775" t="s">
        <v>8522</v>
      </c>
      <c r="G51" s="775"/>
      <c r="H51" s="775"/>
      <c r="I51" s="775"/>
    </row>
    <row r="52" spans="1:9">
      <c r="A52" s="1039" t="str">
        <f>Table_wabobpsvr_AzureCalc_AzureCalcRateCard[[#This Row],[ServiceName]]&amp;Table_wabobpsvr_AzureCalc_AzureCalcRateCard[[#This Row],[Price_Level]]&amp;Table_wabobpsvr_AzureCalc_AzureCalcRateCard[[#This Row],[Region]]</f>
        <v>Live Encoder Input Hours - Tier 3MOSP13</v>
      </c>
      <c r="B52" s="1039">
        <v>13</v>
      </c>
      <c r="C52" s="1039" t="s">
        <v>87</v>
      </c>
      <c r="D52" s="1039" t="s">
        <v>606</v>
      </c>
      <c r="E52" s="1039">
        <v>999999</v>
      </c>
      <c r="F52" s="1039" t="s">
        <v>8523</v>
      </c>
      <c r="G52" s="775"/>
      <c r="H52" s="775"/>
      <c r="I52" s="775"/>
    </row>
    <row r="53" spans="1:9">
      <c r="A53" t="str">
        <f>Table_wabobpsvr_AzureCalc_AzureCalcRateCard[[#This Row],[ServiceName]]&amp;Table_wabobpsvr_AzureCalc_AzureCalcRateCard[[#This Row],[Price_Level]]&amp;Table_wabobpsvr_AzureCalc_AzureCalcRateCard[[#This Row],[Region]]</f>
        <v>Live Encoder Input Hours - Tier 4MOSP13</v>
      </c>
      <c r="B53">
        <v>13</v>
      </c>
      <c r="C53" t="s">
        <v>87</v>
      </c>
      <c r="D53" t="s">
        <v>606</v>
      </c>
      <c r="E53">
        <v>999999</v>
      </c>
      <c r="F53" t="s">
        <v>8524</v>
      </c>
      <c r="G53" s="775"/>
      <c r="H53" s="775"/>
      <c r="I53" s="775"/>
    </row>
    <row r="54" spans="1:9">
      <c r="A54" s="1039" t="str">
        <f>Table_wabobpsvr_AzureCalc_AzureCalcRateCard[[#This Row],[ServiceName]]&amp;Table_wabobpsvr_AzureCalc_AzureCalcRateCard[[#This Row],[Price_Level]]&amp;Table_wabobpsvr_AzureCalc_AzureCalcRateCard[[#This Row],[Region]]</f>
        <v>Live Encoder Input HoursA3</v>
      </c>
      <c r="B54" s="1039">
        <v>3</v>
      </c>
      <c r="C54" s="1039" t="s">
        <v>87</v>
      </c>
      <c r="D54" s="1039" t="s">
        <v>174</v>
      </c>
      <c r="E54" s="1039">
        <v>999999</v>
      </c>
      <c r="F54" s="1039" t="s">
        <v>6983</v>
      </c>
      <c r="G54" s="775"/>
      <c r="H54" s="775"/>
      <c r="I54" s="775"/>
    </row>
    <row r="55" spans="1:9">
      <c r="A55" s="1039" t="str">
        <f>Table_wabobpsvr_AzureCalc_AzureCalcRateCard[[#This Row],[ServiceName]]&amp;Table_wabobpsvr_AzureCalc_AzureCalcRateCard[[#This Row],[Price_Level]]&amp;Table_wabobpsvr_AzureCalc_AzureCalcRateCard[[#This Row],[Region]]</f>
        <v>Live Encoder Input Hours - Tier 2A3</v>
      </c>
      <c r="B55" s="1039">
        <v>3</v>
      </c>
      <c r="C55" s="1039" t="s">
        <v>87</v>
      </c>
      <c r="D55" s="1039" t="s">
        <v>174</v>
      </c>
      <c r="E55" s="1039">
        <v>999999</v>
      </c>
      <c r="F55" s="1039" t="s">
        <v>8522</v>
      </c>
      <c r="G55" s="775"/>
      <c r="H55" s="775"/>
      <c r="I55" s="775"/>
    </row>
    <row r="56" spans="1:9">
      <c r="A56" s="1039" t="str">
        <f>Table_wabobpsvr_AzureCalc_AzureCalcRateCard[[#This Row],[ServiceName]]&amp;Table_wabobpsvr_AzureCalc_AzureCalcRateCard[[#This Row],[Price_Level]]&amp;Table_wabobpsvr_AzureCalc_AzureCalcRateCard[[#This Row],[Region]]</f>
        <v>Live Encoder Input Hours - Tier 3A3</v>
      </c>
      <c r="B56" s="1039">
        <v>3</v>
      </c>
      <c r="C56" s="1039" t="s">
        <v>87</v>
      </c>
      <c r="D56" s="1039" t="s">
        <v>174</v>
      </c>
      <c r="E56" s="1039">
        <v>999999</v>
      </c>
      <c r="F56" s="1039" t="s">
        <v>8523</v>
      </c>
      <c r="G56" s="775"/>
      <c r="H56" s="775"/>
      <c r="I56" s="775"/>
    </row>
    <row r="57" spans="1:9">
      <c r="A57" t="str">
        <f>Table_wabobpsvr_AzureCalc_AzureCalcRateCard[[#This Row],[ServiceName]]&amp;Table_wabobpsvr_AzureCalc_AzureCalcRateCard[[#This Row],[Price_Level]]&amp;Table_wabobpsvr_AzureCalc_AzureCalcRateCard[[#This Row],[Region]]</f>
        <v>Live Encoder Input Hours - Tier 4A3</v>
      </c>
      <c r="B57">
        <v>3</v>
      </c>
      <c r="C57" t="s">
        <v>87</v>
      </c>
      <c r="D57" t="s">
        <v>174</v>
      </c>
      <c r="E57">
        <v>999999</v>
      </c>
      <c r="F57" t="s">
        <v>8524</v>
      </c>
      <c r="G57" s="775"/>
      <c r="H57" s="775"/>
      <c r="I57" s="775"/>
    </row>
    <row r="58" spans="1:9">
      <c r="A58" s="1039" t="str">
        <f>Table_wabobpsvr_AzureCalc_AzureCalcRateCard[[#This Row],[ServiceName]]&amp;Table_wabobpsvr_AzureCalc_AzureCalcRateCard[[#This Row],[Price_Level]]&amp;Table_wabobpsvr_AzureCalc_AzureCalcRateCard[[#This Row],[Region]]</f>
        <v>Live Encoder Input HoursA3</v>
      </c>
      <c r="B58" s="1039">
        <v>3</v>
      </c>
      <c r="C58" s="1039" t="s">
        <v>87</v>
      </c>
      <c r="D58" s="1039" t="s">
        <v>174</v>
      </c>
      <c r="E58" s="1039">
        <v>999999</v>
      </c>
      <c r="F58" s="1039" t="s">
        <v>6983</v>
      </c>
      <c r="G58" s="775"/>
      <c r="H58" s="775"/>
      <c r="I58" s="775"/>
    </row>
    <row r="59" spans="1:9">
      <c r="A59" s="775" t="str">
        <f>Table_wabobpsvr_AzureCalc_AzureCalcRateCard[[#This Row],[ServiceName]]&amp;Table_wabobpsvr_AzureCalc_AzureCalcRateCard[[#This Row],[Price_Level]]&amp;Table_wabobpsvr_AzureCalc_AzureCalcRateCard[[#This Row],[Region]]</f>
        <v>Live Encoder Input Hours - Tier 2A3</v>
      </c>
      <c r="B59" s="775">
        <v>3</v>
      </c>
      <c r="C59" s="775" t="s">
        <v>87</v>
      </c>
      <c r="D59" s="775" t="s">
        <v>174</v>
      </c>
      <c r="E59" s="775">
        <v>999999</v>
      </c>
      <c r="F59" s="775" t="s">
        <v>8522</v>
      </c>
      <c r="G59" s="775"/>
      <c r="H59" s="775"/>
      <c r="I59" s="775"/>
    </row>
    <row r="60" spans="1:9">
      <c r="A60" s="775" t="str">
        <f>Table_wabobpsvr_AzureCalc_AzureCalcRateCard[[#This Row],[ServiceName]]&amp;Table_wabobpsvr_AzureCalc_AzureCalcRateCard[[#This Row],[Price_Level]]&amp;Table_wabobpsvr_AzureCalc_AzureCalcRateCard[[#This Row],[Region]]</f>
        <v>Live Encoder Input Hours - Tier 3A3</v>
      </c>
      <c r="B60" s="775">
        <v>3</v>
      </c>
      <c r="C60" s="775" t="s">
        <v>87</v>
      </c>
      <c r="D60" s="775" t="s">
        <v>174</v>
      </c>
      <c r="E60" s="775">
        <v>999999</v>
      </c>
      <c r="F60" s="775" t="s">
        <v>8523</v>
      </c>
      <c r="G60" s="775"/>
      <c r="H60" s="775"/>
      <c r="I60" s="775"/>
    </row>
    <row r="61" spans="1:9">
      <c r="A61" s="775" t="str">
        <f>Table_wabobpsvr_AzureCalc_AzureCalcRateCard[[#This Row],[ServiceName]]&amp;Table_wabobpsvr_AzureCalc_AzureCalcRateCard[[#This Row],[Price_Level]]&amp;Table_wabobpsvr_AzureCalc_AzureCalcRateCard[[#This Row],[Region]]</f>
        <v>Live Encoder Input Hours - Tier 4A3</v>
      </c>
      <c r="B61" s="775">
        <v>3</v>
      </c>
      <c r="C61" s="775" t="s">
        <v>87</v>
      </c>
      <c r="D61" s="775" t="s">
        <v>174</v>
      </c>
      <c r="E61" s="775">
        <v>999999</v>
      </c>
      <c r="F61" s="775" t="s">
        <v>8524</v>
      </c>
      <c r="G61" s="775"/>
      <c r="H61" s="775"/>
      <c r="I61" s="775"/>
    </row>
    <row r="62" spans="1:9">
      <c r="A62" s="775" t="str">
        <f>Table_wabobpsvr_AzureCalc_AzureCalcRateCard[[#This Row],[ServiceName]]&amp;Table_wabobpsvr_AzureCalc_AzureCalcRateCard[[#This Row],[Price_Level]]&amp;Table_wabobpsvr_AzureCalc_AzureCalcRateCard[[#This Row],[Region]]</f>
        <v>Live Encoder Input HoursA2</v>
      </c>
      <c r="B62" s="775">
        <v>2</v>
      </c>
      <c r="C62" s="775" t="s">
        <v>87</v>
      </c>
      <c r="D62" s="775" t="s">
        <v>174</v>
      </c>
      <c r="E62" s="775">
        <v>999999</v>
      </c>
      <c r="F62" s="775" t="s">
        <v>6983</v>
      </c>
      <c r="G62" s="775"/>
      <c r="H62" s="775"/>
      <c r="I62" s="775"/>
    </row>
    <row r="63" spans="1:9">
      <c r="A63" s="775" t="str">
        <f>Table_wabobpsvr_AzureCalc_AzureCalcRateCard[[#This Row],[ServiceName]]&amp;Table_wabobpsvr_AzureCalc_AzureCalcRateCard[[#This Row],[Price_Level]]&amp;Table_wabobpsvr_AzureCalc_AzureCalcRateCard[[#This Row],[Region]]</f>
        <v>Live Encoder Input Hours - Tier 2A2</v>
      </c>
      <c r="B63" s="775">
        <v>2</v>
      </c>
      <c r="C63" s="775" t="s">
        <v>87</v>
      </c>
      <c r="D63" s="775" t="s">
        <v>174</v>
      </c>
      <c r="E63" s="775">
        <v>999999</v>
      </c>
      <c r="F63" s="775" t="s">
        <v>8522</v>
      </c>
      <c r="G63" s="775"/>
      <c r="H63" s="775"/>
      <c r="I63" s="775"/>
    </row>
    <row r="64" spans="1:9">
      <c r="A64" s="775" t="str">
        <f>Table_wabobpsvr_AzureCalc_AzureCalcRateCard[[#This Row],[ServiceName]]&amp;Table_wabobpsvr_AzureCalc_AzureCalcRateCard[[#This Row],[Price_Level]]&amp;Table_wabobpsvr_AzureCalc_AzureCalcRateCard[[#This Row],[Region]]</f>
        <v>Live Encoder Input Hours - Tier 3A2</v>
      </c>
      <c r="B64" s="775">
        <v>2</v>
      </c>
      <c r="C64" s="775" t="s">
        <v>87</v>
      </c>
      <c r="D64" s="775" t="s">
        <v>174</v>
      </c>
      <c r="E64" s="775">
        <v>999999</v>
      </c>
      <c r="F64" s="775" t="s">
        <v>8523</v>
      </c>
      <c r="G64" s="775"/>
      <c r="H64" s="775"/>
      <c r="I64" s="775"/>
    </row>
    <row r="65" spans="1:9">
      <c r="A65" s="775" t="str">
        <f>Table_wabobpsvr_AzureCalc_AzureCalcRateCard[[#This Row],[ServiceName]]&amp;Table_wabobpsvr_AzureCalc_AzureCalcRateCard[[#This Row],[Price_Level]]&amp;Table_wabobpsvr_AzureCalc_AzureCalcRateCard[[#This Row],[Region]]</f>
        <v>Live Encoder Input Hours - Tier 4A2</v>
      </c>
      <c r="B65" s="775">
        <v>2</v>
      </c>
      <c r="C65" s="775" t="s">
        <v>87</v>
      </c>
      <c r="D65" s="775" t="s">
        <v>174</v>
      </c>
      <c r="E65" s="775">
        <v>999999</v>
      </c>
      <c r="F65" s="775" t="s">
        <v>8524</v>
      </c>
      <c r="G65" s="775"/>
      <c r="H65" s="775"/>
      <c r="I65" s="775"/>
    </row>
    <row r="66" spans="1:9">
      <c r="A66" s="775" t="str">
        <f>Table_wabobpsvr_AzureCalc_AzureCalcRateCard[[#This Row],[ServiceName]]&amp;Table_wabobpsvr_AzureCalc_AzureCalcRateCard[[#This Row],[Price_Level]]&amp;Table_wabobpsvr_AzureCalc_AzureCalcRateCard[[#This Row],[Region]]</f>
        <v>Live Encoder Input HoursA2</v>
      </c>
      <c r="B66" s="775">
        <v>2</v>
      </c>
      <c r="C66" s="775" t="s">
        <v>87</v>
      </c>
      <c r="D66" s="775" t="s">
        <v>174</v>
      </c>
      <c r="E66" s="775">
        <v>999999</v>
      </c>
      <c r="F66" s="775" t="s">
        <v>6983</v>
      </c>
      <c r="G66" s="775"/>
      <c r="H66" s="775"/>
      <c r="I66" s="775"/>
    </row>
    <row r="67" spans="1:9">
      <c r="A67" s="775" t="str">
        <f>Table_wabobpsvr_AzureCalc_AzureCalcRateCard[[#This Row],[ServiceName]]&amp;Table_wabobpsvr_AzureCalc_AzureCalcRateCard[[#This Row],[Price_Level]]&amp;Table_wabobpsvr_AzureCalc_AzureCalcRateCard[[#This Row],[Region]]</f>
        <v>Standard_G1 Cloud ServicesMOSP9</v>
      </c>
      <c r="B67" s="775">
        <v>9</v>
      </c>
      <c r="C67" s="775" t="s">
        <v>87</v>
      </c>
      <c r="D67" s="775" t="s">
        <v>606</v>
      </c>
      <c r="E67" s="775">
        <v>0.73</v>
      </c>
      <c r="F67" s="775" t="s">
        <v>3025</v>
      </c>
      <c r="G67" s="775"/>
      <c r="H67" s="775"/>
      <c r="I67" s="775" t="s">
        <v>8464</v>
      </c>
    </row>
    <row r="68" spans="1:9">
      <c r="A68" s="775" t="str">
        <f>Table_wabobpsvr_AzureCalc_AzureCalcRateCard[[#This Row],[ServiceName]]&amp;Table_wabobpsvr_AzureCalc_AzureCalcRateCard[[#This Row],[Price_Level]]&amp;Table_wabobpsvr_AzureCalc_AzureCalcRateCard[[#This Row],[Region]]</f>
        <v>Standard_G1 Cloud ServicesA9</v>
      </c>
      <c r="B68" s="775">
        <v>9</v>
      </c>
      <c r="C68" s="775" t="s">
        <v>87</v>
      </c>
      <c r="D68" s="775" t="s">
        <v>174</v>
      </c>
      <c r="E68" s="775">
        <v>0.70809999999999995</v>
      </c>
      <c r="F68" s="775" t="s">
        <v>3025</v>
      </c>
      <c r="G68" s="775" t="s">
        <v>8465</v>
      </c>
      <c r="H68" s="775" t="s">
        <v>8466</v>
      </c>
      <c r="I68" s="775" t="s">
        <v>8464</v>
      </c>
    </row>
    <row r="69" spans="1:9">
      <c r="A69" s="775" t="str">
        <f>Table_wabobpsvr_AzureCalc_AzureCalcRateCard[[#This Row],[ServiceName]]&amp;Table_wabobpsvr_AzureCalc_AzureCalcRateCard[[#This Row],[Price_Level]]&amp;Table_wabobpsvr_AzureCalc_AzureCalcRateCard[[#This Row],[Region]]</f>
        <v>Standard_G1 Cloud ServicesB9</v>
      </c>
      <c r="B69" s="775">
        <v>9</v>
      </c>
      <c r="C69" s="775" t="s">
        <v>87</v>
      </c>
      <c r="D69" s="775" t="s">
        <v>175</v>
      </c>
      <c r="E69" s="775">
        <v>0.68620000000000003</v>
      </c>
      <c r="F69" s="775" t="s">
        <v>3025</v>
      </c>
      <c r="G69" s="775" t="s">
        <v>8465</v>
      </c>
      <c r="H69" s="775" t="s">
        <v>8466</v>
      </c>
      <c r="I69" s="775" t="s">
        <v>8464</v>
      </c>
    </row>
    <row r="70" spans="1:9">
      <c r="A70" s="775" t="str">
        <f>Table_wabobpsvr_AzureCalc_AzureCalcRateCard[[#This Row],[ServiceName]]&amp;Table_wabobpsvr_AzureCalc_AzureCalcRateCard[[#This Row],[Price_Level]]&amp;Table_wabobpsvr_AzureCalc_AzureCalcRateCard[[#This Row],[Region]]</f>
        <v>Standard_G1 Cloud ServicesC9</v>
      </c>
      <c r="B70" s="775">
        <v>9</v>
      </c>
      <c r="C70" s="775" t="s">
        <v>87</v>
      </c>
      <c r="D70" s="775" t="s">
        <v>177</v>
      </c>
      <c r="E70" s="775">
        <v>0.6643</v>
      </c>
      <c r="F70" s="775" t="s">
        <v>3025</v>
      </c>
      <c r="G70" s="775" t="s">
        <v>8465</v>
      </c>
      <c r="H70" s="775" t="s">
        <v>8466</v>
      </c>
      <c r="I70" s="775" t="s">
        <v>8464</v>
      </c>
    </row>
    <row r="71" spans="1:9">
      <c r="A71" s="775" t="str">
        <f>Table_wabobpsvr_AzureCalc_AzureCalcRateCard[[#This Row],[ServiceName]]&amp;Table_wabobpsvr_AzureCalc_AzureCalcRateCard[[#This Row],[Price_Level]]&amp;Table_wabobpsvr_AzureCalc_AzureCalcRateCard[[#This Row],[Region]]</f>
        <v>Standard_G1 Cloud ServicesD9</v>
      </c>
      <c r="B71" s="775">
        <v>9</v>
      </c>
      <c r="C71" s="775" t="s">
        <v>87</v>
      </c>
      <c r="D71" s="775" t="s">
        <v>176</v>
      </c>
      <c r="E71" s="775">
        <v>0.64239999999999997</v>
      </c>
      <c r="F71" s="775" t="s">
        <v>3025</v>
      </c>
      <c r="G71" s="775" t="s">
        <v>8465</v>
      </c>
      <c r="H71" s="775" t="s">
        <v>8466</v>
      </c>
      <c r="I71" s="775" t="s">
        <v>8464</v>
      </c>
    </row>
    <row r="72" spans="1:9">
      <c r="A72" s="775" t="str">
        <f>Table_wabobpsvr_AzureCalc_AzureCalcRateCard[[#This Row],[ServiceName]]&amp;Table_wabobpsvr_AzureCalc_AzureCalcRateCard[[#This Row],[Price_Level]]&amp;Table_wabobpsvr_AzureCalc_AzureCalcRateCard[[#This Row],[Region]]</f>
        <v>Standard_G2 Cloud ServicesMOSP9</v>
      </c>
      <c r="B72" s="775">
        <v>9</v>
      </c>
      <c r="C72" s="775" t="s">
        <v>87</v>
      </c>
      <c r="D72" s="775" t="s">
        <v>606</v>
      </c>
      <c r="E72" s="775">
        <v>1.46</v>
      </c>
      <c r="F72" s="775" t="s">
        <v>3024</v>
      </c>
      <c r="G72" s="775"/>
      <c r="H72" s="775"/>
      <c r="I72" s="775" t="s">
        <v>8467</v>
      </c>
    </row>
    <row r="73" spans="1:9">
      <c r="A73" s="775" t="str">
        <f>Table_wabobpsvr_AzureCalc_AzureCalcRateCard[[#This Row],[ServiceName]]&amp;Table_wabobpsvr_AzureCalc_AzureCalcRateCard[[#This Row],[Price_Level]]&amp;Table_wabobpsvr_AzureCalc_AzureCalcRateCard[[#This Row],[Region]]</f>
        <v>Standard_G2 Cloud ServicesA9</v>
      </c>
      <c r="B73" s="775">
        <v>9</v>
      </c>
      <c r="C73" s="775" t="s">
        <v>87</v>
      </c>
      <c r="D73" s="775" t="s">
        <v>174</v>
      </c>
      <c r="E73" s="775">
        <v>1.4161999999999999</v>
      </c>
      <c r="F73" s="775" t="s">
        <v>3024</v>
      </c>
      <c r="G73" s="775" t="s">
        <v>8468</v>
      </c>
      <c r="H73" s="775" t="s">
        <v>8469</v>
      </c>
      <c r="I73" s="775" t="s">
        <v>8467</v>
      </c>
    </row>
    <row r="74" spans="1:9">
      <c r="A74" s="775" t="str">
        <f>Table_wabobpsvr_AzureCalc_AzureCalcRateCard[[#This Row],[ServiceName]]&amp;Table_wabobpsvr_AzureCalc_AzureCalcRateCard[[#This Row],[Price_Level]]&amp;Table_wabobpsvr_AzureCalc_AzureCalcRateCard[[#This Row],[Region]]</f>
        <v>Standard_G2 Cloud ServicesB9</v>
      </c>
      <c r="B74" s="775">
        <v>9</v>
      </c>
      <c r="C74" s="775" t="s">
        <v>87</v>
      </c>
      <c r="D74" s="775" t="s">
        <v>175</v>
      </c>
      <c r="E74" s="775">
        <v>1.3724000000000001</v>
      </c>
      <c r="F74" s="775" t="s">
        <v>3024</v>
      </c>
      <c r="G74" s="775" t="s">
        <v>8468</v>
      </c>
      <c r="H74" s="775" t="s">
        <v>8469</v>
      </c>
      <c r="I74" s="775" t="s">
        <v>8467</v>
      </c>
    </row>
    <row r="75" spans="1:9">
      <c r="A75" s="775" t="str">
        <f>Table_wabobpsvr_AzureCalc_AzureCalcRateCard[[#This Row],[ServiceName]]&amp;Table_wabobpsvr_AzureCalc_AzureCalcRateCard[[#This Row],[Price_Level]]&amp;Table_wabobpsvr_AzureCalc_AzureCalcRateCard[[#This Row],[Region]]</f>
        <v>Standard_G2 Cloud ServicesC9</v>
      </c>
      <c r="B75" s="775">
        <v>9</v>
      </c>
      <c r="C75" s="775" t="s">
        <v>87</v>
      </c>
      <c r="D75" s="775" t="s">
        <v>177</v>
      </c>
      <c r="E75" s="775">
        <v>1.3286</v>
      </c>
      <c r="F75" s="775" t="s">
        <v>3024</v>
      </c>
      <c r="G75" s="775" t="s">
        <v>8468</v>
      </c>
      <c r="H75" s="775" t="s">
        <v>8469</v>
      </c>
      <c r="I75" s="775" t="s">
        <v>8467</v>
      </c>
    </row>
    <row r="76" spans="1:9">
      <c r="A76" s="775" t="str">
        <f>Table_wabobpsvr_AzureCalc_AzureCalcRateCard[[#This Row],[ServiceName]]&amp;Table_wabobpsvr_AzureCalc_AzureCalcRateCard[[#This Row],[Price_Level]]&amp;Table_wabobpsvr_AzureCalc_AzureCalcRateCard[[#This Row],[Region]]</f>
        <v>Live Encoder Input Hours - Tier 4A2</v>
      </c>
      <c r="B76" s="775">
        <v>2</v>
      </c>
      <c r="C76" s="775" t="s">
        <v>87</v>
      </c>
      <c r="D76" s="775" t="s">
        <v>174</v>
      </c>
      <c r="E76" s="775">
        <v>999999</v>
      </c>
      <c r="F76" s="775" t="s">
        <v>8524</v>
      </c>
      <c r="G76" s="775"/>
      <c r="H76" s="775"/>
      <c r="I76" s="775"/>
    </row>
    <row r="77" spans="1:9">
      <c r="A77" s="775" t="str">
        <f>Table_wabobpsvr_AzureCalc_AzureCalcRateCard[[#This Row],[ServiceName]]&amp;Table_wabobpsvr_AzureCalc_AzureCalcRateCard[[#This Row],[Price_Level]]&amp;Table_wabobpsvr_AzureCalc_AzureCalcRateCard[[#This Row],[Region]]</f>
        <v>Live Encoder Input HoursA13</v>
      </c>
      <c r="B77" s="775">
        <v>13</v>
      </c>
      <c r="C77" s="775" t="s">
        <v>87</v>
      </c>
      <c r="D77" s="775" t="s">
        <v>174</v>
      </c>
      <c r="E77" s="775">
        <v>999999</v>
      </c>
      <c r="F77" s="775" t="s">
        <v>6983</v>
      </c>
      <c r="G77" s="775"/>
      <c r="H77" s="775"/>
      <c r="I77" s="775"/>
    </row>
    <row r="78" spans="1:9">
      <c r="A78" s="775" t="str">
        <f>Table_wabobpsvr_AzureCalc_AzureCalcRateCard[[#This Row],[ServiceName]]&amp;Table_wabobpsvr_AzureCalc_AzureCalcRateCard[[#This Row],[Price_Level]]&amp;Table_wabobpsvr_AzureCalc_AzureCalcRateCard[[#This Row],[Region]]</f>
        <v>Live Encoder Input Hours - Tier 2A13</v>
      </c>
      <c r="B78" s="775">
        <v>13</v>
      </c>
      <c r="C78" s="775" t="s">
        <v>87</v>
      </c>
      <c r="D78" s="775" t="s">
        <v>174</v>
      </c>
      <c r="E78" s="775">
        <v>999999</v>
      </c>
      <c r="F78" s="775" t="s">
        <v>8522</v>
      </c>
      <c r="G78" s="775"/>
      <c r="H78" s="775"/>
      <c r="I78" s="775"/>
    </row>
    <row r="79" spans="1:9">
      <c r="A79" s="775" t="str">
        <f>Table_wabobpsvr_AzureCalc_AzureCalcRateCard[[#This Row],[ServiceName]]&amp;Table_wabobpsvr_AzureCalc_AzureCalcRateCard[[#This Row],[Price_Level]]&amp;Table_wabobpsvr_AzureCalc_AzureCalcRateCard[[#This Row],[Region]]</f>
        <v>Live Encoder Input Hours - Tier 3A13</v>
      </c>
      <c r="B79" s="775">
        <v>13</v>
      </c>
      <c r="C79" s="775" t="s">
        <v>87</v>
      </c>
      <c r="D79" s="775" t="s">
        <v>174</v>
      </c>
      <c r="E79" s="775">
        <v>999999</v>
      </c>
      <c r="F79" s="775" t="s">
        <v>8523</v>
      </c>
      <c r="G79" s="775"/>
      <c r="H79" s="775"/>
      <c r="I79" s="775"/>
    </row>
    <row r="80" spans="1:9">
      <c r="A80" s="775" t="str">
        <f>Table_wabobpsvr_AzureCalc_AzureCalcRateCard[[#This Row],[ServiceName]]&amp;Table_wabobpsvr_AzureCalc_AzureCalcRateCard[[#This Row],[Price_Level]]&amp;Table_wabobpsvr_AzureCalc_AzureCalcRateCard[[#This Row],[Region]]</f>
        <v>Live Encoder Input Hours - Tier 4A13</v>
      </c>
      <c r="B80" s="775">
        <v>13</v>
      </c>
      <c r="C80" s="775" t="s">
        <v>87</v>
      </c>
      <c r="D80" s="775" t="s">
        <v>174</v>
      </c>
      <c r="E80" s="775">
        <v>999999</v>
      </c>
      <c r="F80" s="775" t="s">
        <v>8524</v>
      </c>
      <c r="G80" s="775"/>
      <c r="H80" s="775"/>
      <c r="I80" s="775"/>
    </row>
    <row r="81" spans="1:9">
      <c r="A81" s="775" t="str">
        <f>Table_wabobpsvr_AzureCalc_AzureCalcRateCard[[#This Row],[ServiceName]]&amp;Table_wabobpsvr_AzureCalc_AzureCalcRateCard[[#This Row],[Price_Level]]&amp;Table_wabobpsvr_AzureCalc_AzureCalcRateCard[[#This Row],[Region]]</f>
        <v>Live Encoder Input HoursA13</v>
      </c>
      <c r="B81" s="775">
        <v>13</v>
      </c>
      <c r="C81" s="775" t="s">
        <v>87</v>
      </c>
      <c r="D81" s="775" t="s">
        <v>174</v>
      </c>
      <c r="E81" s="775">
        <v>999999</v>
      </c>
      <c r="F81" s="775" t="s">
        <v>6983</v>
      </c>
      <c r="G81" s="775"/>
      <c r="H81" s="775"/>
      <c r="I81" s="775"/>
    </row>
    <row r="82" spans="1:9">
      <c r="A82" s="775" t="str">
        <f>Table_wabobpsvr_AzureCalc_AzureCalcRateCard[[#This Row],[ServiceName]]&amp;Table_wabobpsvr_AzureCalc_AzureCalcRateCard[[#This Row],[Price_Level]]&amp;Table_wabobpsvr_AzureCalc_AzureCalcRateCard[[#This Row],[Region]]</f>
        <v>Live Encoder Input Hours - Tier 2A13</v>
      </c>
      <c r="B82" s="775">
        <v>13</v>
      </c>
      <c r="C82" s="775" t="s">
        <v>87</v>
      </c>
      <c r="D82" s="775" t="s">
        <v>174</v>
      </c>
      <c r="E82" s="775">
        <v>999999</v>
      </c>
      <c r="F82" s="775" t="s">
        <v>8522</v>
      </c>
      <c r="G82" s="775"/>
      <c r="H82" s="775"/>
      <c r="I82" s="775"/>
    </row>
    <row r="83" spans="1:9">
      <c r="A83" s="775" t="str">
        <f>Table_wabobpsvr_AzureCalc_AzureCalcRateCard[[#This Row],[ServiceName]]&amp;Table_wabobpsvr_AzureCalc_AzureCalcRateCard[[#This Row],[Price_Level]]&amp;Table_wabobpsvr_AzureCalc_AzureCalcRateCard[[#This Row],[Region]]</f>
        <v>Live Encoder Input Hours - Tier 3A13</v>
      </c>
      <c r="B83" s="775">
        <v>13</v>
      </c>
      <c r="C83" s="775" t="s">
        <v>87</v>
      </c>
      <c r="D83" s="775" t="s">
        <v>174</v>
      </c>
      <c r="E83" s="775">
        <v>999999</v>
      </c>
      <c r="F83" s="775" t="s">
        <v>8523</v>
      </c>
      <c r="G83" s="775"/>
      <c r="H83" s="775"/>
      <c r="I83" s="775"/>
    </row>
    <row r="84" spans="1:9">
      <c r="A84" s="775" t="str">
        <f>Table_wabobpsvr_AzureCalc_AzureCalcRateCard[[#This Row],[ServiceName]]&amp;Table_wabobpsvr_AzureCalc_AzureCalcRateCard[[#This Row],[Price_Level]]&amp;Table_wabobpsvr_AzureCalc_AzureCalcRateCard[[#This Row],[Region]]</f>
        <v>Live Encoder Input Hours - Tier 4A13</v>
      </c>
      <c r="B84" s="775">
        <v>13</v>
      </c>
      <c r="C84" s="775" t="s">
        <v>87</v>
      </c>
      <c r="D84" s="775" t="s">
        <v>174</v>
      </c>
      <c r="E84" s="775">
        <v>999999</v>
      </c>
      <c r="F84" s="775" t="s">
        <v>8524</v>
      </c>
      <c r="G84" s="775"/>
      <c r="H84" s="775"/>
      <c r="I84" s="775"/>
    </row>
    <row r="85" spans="1:9">
      <c r="A85" s="775" t="str">
        <f>Table_wabobpsvr_AzureCalc_AzureCalcRateCard[[#This Row],[ServiceName]]&amp;Table_wabobpsvr_AzureCalc_AzureCalcRateCard[[#This Row],[Price_Level]]&amp;Table_wabobpsvr_AzureCalc_AzureCalcRateCard[[#This Row],[Region]]</f>
        <v>Live Encoder Input HoursB3</v>
      </c>
      <c r="B85" s="775">
        <v>3</v>
      </c>
      <c r="C85" s="775" t="s">
        <v>87</v>
      </c>
      <c r="D85" s="775" t="s">
        <v>175</v>
      </c>
      <c r="E85" s="775">
        <v>999999</v>
      </c>
      <c r="F85" s="775" t="s">
        <v>6983</v>
      </c>
      <c r="G85" s="775"/>
      <c r="H85" s="775"/>
      <c r="I85" s="775"/>
    </row>
    <row r="86" spans="1:9">
      <c r="A86" s="775" t="str">
        <f>Table_wabobpsvr_AzureCalc_AzureCalcRateCard[[#This Row],[ServiceName]]&amp;Table_wabobpsvr_AzureCalc_AzureCalcRateCard[[#This Row],[Price_Level]]&amp;Table_wabobpsvr_AzureCalc_AzureCalcRateCard[[#This Row],[Region]]</f>
        <v>Live Encoder Input Hours - Tier 2B3</v>
      </c>
      <c r="B86" s="775">
        <v>3</v>
      </c>
      <c r="C86" s="775" t="s">
        <v>87</v>
      </c>
      <c r="D86" s="775" t="s">
        <v>175</v>
      </c>
      <c r="E86" s="775">
        <v>999999</v>
      </c>
      <c r="F86" s="775" t="s">
        <v>8522</v>
      </c>
      <c r="G86" s="775"/>
      <c r="H86" s="775"/>
      <c r="I86" s="775"/>
    </row>
    <row r="87" spans="1:9">
      <c r="A87" s="775" t="str">
        <f>Table_wabobpsvr_AzureCalc_AzureCalcRateCard[[#This Row],[ServiceName]]&amp;Table_wabobpsvr_AzureCalc_AzureCalcRateCard[[#This Row],[Price_Level]]&amp;Table_wabobpsvr_AzureCalc_AzureCalcRateCard[[#This Row],[Region]]</f>
        <v>Live Encoder Input Hours - Tier 3B3</v>
      </c>
      <c r="B87" s="775">
        <v>3</v>
      </c>
      <c r="C87" s="775" t="s">
        <v>87</v>
      </c>
      <c r="D87" s="775" t="s">
        <v>175</v>
      </c>
      <c r="E87" s="775">
        <v>999999</v>
      </c>
      <c r="F87" s="775" t="s">
        <v>8523</v>
      </c>
      <c r="G87" s="775"/>
      <c r="H87" s="775"/>
      <c r="I87" s="775"/>
    </row>
    <row r="88" spans="1:9">
      <c r="A88" s="775" t="str">
        <f>Table_wabobpsvr_AzureCalc_AzureCalcRateCard[[#This Row],[ServiceName]]&amp;Table_wabobpsvr_AzureCalc_AzureCalcRateCard[[#This Row],[Price_Level]]&amp;Table_wabobpsvr_AzureCalc_AzureCalcRateCard[[#This Row],[Region]]</f>
        <v>Live Encoder Input Hours - Tier 4B3</v>
      </c>
      <c r="B88" s="775">
        <v>3</v>
      </c>
      <c r="C88" s="775" t="s">
        <v>87</v>
      </c>
      <c r="D88" s="775" t="s">
        <v>175</v>
      </c>
      <c r="E88" s="775">
        <v>999999</v>
      </c>
      <c r="F88" s="775" t="s">
        <v>8524</v>
      </c>
      <c r="G88" s="775"/>
      <c r="H88" s="775"/>
      <c r="I88" s="775"/>
    </row>
    <row r="89" spans="1:9">
      <c r="A89" s="775" t="str">
        <f>Table_wabobpsvr_AzureCalc_AzureCalcRateCard[[#This Row],[ServiceName]]&amp;Table_wabobpsvr_AzureCalc_AzureCalcRateCard[[#This Row],[Price_Level]]&amp;Table_wabobpsvr_AzureCalc_AzureCalcRateCard[[#This Row],[Region]]</f>
        <v>Live Encoder Input HoursB3</v>
      </c>
      <c r="B89" s="775">
        <v>3</v>
      </c>
      <c r="C89" s="775" t="s">
        <v>87</v>
      </c>
      <c r="D89" s="775" t="s">
        <v>175</v>
      </c>
      <c r="E89" s="775">
        <v>999999</v>
      </c>
      <c r="F89" s="775" t="s">
        <v>6983</v>
      </c>
      <c r="G89" s="775"/>
      <c r="H89" s="775"/>
      <c r="I89" s="775"/>
    </row>
    <row r="90" spans="1:9">
      <c r="A90" s="775" t="str">
        <f>Table_wabobpsvr_AzureCalc_AzureCalcRateCard[[#This Row],[ServiceName]]&amp;Table_wabobpsvr_AzureCalc_AzureCalcRateCard[[#This Row],[Price_Level]]&amp;Table_wabobpsvr_AzureCalc_AzureCalcRateCard[[#This Row],[Region]]</f>
        <v>Live Encoder Input Hours - Tier 2B3</v>
      </c>
      <c r="B90" s="775">
        <v>3</v>
      </c>
      <c r="C90" s="775" t="s">
        <v>87</v>
      </c>
      <c r="D90" s="775" t="s">
        <v>175</v>
      </c>
      <c r="E90" s="775">
        <v>999999</v>
      </c>
      <c r="F90" s="775" t="s">
        <v>8522</v>
      </c>
      <c r="G90" s="775"/>
      <c r="H90" s="775"/>
      <c r="I90" s="775"/>
    </row>
    <row r="91" spans="1:9">
      <c r="A91" s="775" t="str">
        <f>Table_wabobpsvr_AzureCalc_AzureCalcRateCard[[#This Row],[ServiceName]]&amp;Table_wabobpsvr_AzureCalc_AzureCalcRateCard[[#This Row],[Price_Level]]&amp;Table_wabobpsvr_AzureCalc_AzureCalcRateCard[[#This Row],[Region]]</f>
        <v>Live Encoder Input Hours - Tier 3B3</v>
      </c>
      <c r="B91" s="775">
        <v>3</v>
      </c>
      <c r="C91" s="775" t="s">
        <v>87</v>
      </c>
      <c r="D91" s="775" t="s">
        <v>175</v>
      </c>
      <c r="E91" s="775">
        <v>999999</v>
      </c>
      <c r="F91" s="775" t="s">
        <v>8523</v>
      </c>
      <c r="G91" s="775"/>
      <c r="H91" s="775"/>
      <c r="I91" s="775"/>
    </row>
    <row r="92" spans="1:9">
      <c r="A92" s="775" t="str">
        <f>Table_wabobpsvr_AzureCalc_AzureCalcRateCard[[#This Row],[ServiceName]]&amp;Table_wabobpsvr_AzureCalc_AzureCalcRateCard[[#This Row],[Price_Level]]&amp;Table_wabobpsvr_AzureCalc_AzureCalcRateCard[[#This Row],[Region]]</f>
        <v>Live Encoder Input Hours - Tier 4B3</v>
      </c>
      <c r="B92" s="775">
        <v>3</v>
      </c>
      <c r="C92" s="775" t="s">
        <v>87</v>
      </c>
      <c r="D92" s="775" t="s">
        <v>175</v>
      </c>
      <c r="E92" s="775">
        <v>999999</v>
      </c>
      <c r="F92" s="775" t="s">
        <v>8524</v>
      </c>
      <c r="G92" s="775"/>
      <c r="H92" s="775"/>
      <c r="I92" s="775"/>
    </row>
    <row r="93" spans="1:9">
      <c r="A93" s="775" t="str">
        <f>Table_wabobpsvr_AzureCalc_AzureCalcRateCard[[#This Row],[ServiceName]]&amp;Table_wabobpsvr_AzureCalc_AzureCalcRateCard[[#This Row],[Price_Level]]&amp;Table_wabobpsvr_AzureCalc_AzureCalcRateCard[[#This Row],[Region]]</f>
        <v>Live Encoder Input HoursB2</v>
      </c>
      <c r="B93" s="775">
        <v>2</v>
      </c>
      <c r="C93" s="775" t="s">
        <v>87</v>
      </c>
      <c r="D93" s="775" t="s">
        <v>175</v>
      </c>
      <c r="E93" s="775">
        <v>999999</v>
      </c>
      <c r="F93" s="775" t="s">
        <v>6983</v>
      </c>
      <c r="G93" s="775"/>
      <c r="H93" s="775"/>
      <c r="I93" s="775"/>
    </row>
    <row r="94" spans="1:9">
      <c r="A94" s="775" t="str">
        <f>Table_wabobpsvr_AzureCalc_AzureCalcRateCard[[#This Row],[ServiceName]]&amp;Table_wabobpsvr_AzureCalc_AzureCalcRateCard[[#This Row],[Price_Level]]&amp;Table_wabobpsvr_AzureCalc_AzureCalcRateCard[[#This Row],[Region]]</f>
        <v>Live Encoder Input Hours - Tier 2B2</v>
      </c>
      <c r="B94" s="775">
        <v>2</v>
      </c>
      <c r="C94" s="775" t="s">
        <v>87</v>
      </c>
      <c r="D94" s="775" t="s">
        <v>175</v>
      </c>
      <c r="E94" s="775">
        <v>999999</v>
      </c>
      <c r="F94" s="775" t="s">
        <v>8522</v>
      </c>
      <c r="G94" s="775"/>
      <c r="H94" s="775"/>
      <c r="I94" s="775"/>
    </row>
    <row r="95" spans="1:9">
      <c r="A95" s="775" t="str">
        <f>Table_wabobpsvr_AzureCalc_AzureCalcRateCard[[#This Row],[ServiceName]]&amp;Table_wabobpsvr_AzureCalc_AzureCalcRateCard[[#This Row],[Price_Level]]&amp;Table_wabobpsvr_AzureCalc_AzureCalcRateCard[[#This Row],[Region]]</f>
        <v>Live Encoder Input Hours - Tier 3B2</v>
      </c>
      <c r="B95" s="775">
        <v>2</v>
      </c>
      <c r="C95" s="775" t="s">
        <v>87</v>
      </c>
      <c r="D95" s="775" t="s">
        <v>175</v>
      </c>
      <c r="E95" s="775">
        <v>999999</v>
      </c>
      <c r="F95" s="775" t="s">
        <v>8523</v>
      </c>
      <c r="G95" s="775"/>
      <c r="H95" s="775"/>
      <c r="I95" s="775"/>
    </row>
    <row r="96" spans="1:9">
      <c r="A96" s="775" t="str">
        <f>Table_wabobpsvr_AzureCalc_AzureCalcRateCard[[#This Row],[ServiceName]]&amp;Table_wabobpsvr_AzureCalc_AzureCalcRateCard[[#This Row],[Price_Level]]&amp;Table_wabobpsvr_AzureCalc_AzureCalcRateCard[[#This Row],[Region]]</f>
        <v>Live Encoder Input Hours - Tier 4B2</v>
      </c>
      <c r="B96" s="775">
        <v>2</v>
      </c>
      <c r="C96" s="775" t="s">
        <v>87</v>
      </c>
      <c r="D96" s="775" t="s">
        <v>175</v>
      </c>
      <c r="E96" s="775">
        <v>999999</v>
      </c>
      <c r="F96" s="775" t="s">
        <v>8524</v>
      </c>
      <c r="G96" s="775"/>
      <c r="H96" s="775"/>
      <c r="I96" s="775"/>
    </row>
    <row r="97" spans="1:9">
      <c r="A97" s="775" t="str">
        <f>Table_wabobpsvr_AzureCalc_AzureCalcRateCard[[#This Row],[ServiceName]]&amp;Table_wabobpsvr_AzureCalc_AzureCalcRateCard[[#This Row],[Price_Level]]&amp;Table_wabobpsvr_AzureCalc_AzureCalcRateCard[[#This Row],[Region]]</f>
        <v>Live Encoder Input HoursB2</v>
      </c>
      <c r="B97" s="775">
        <v>2</v>
      </c>
      <c r="C97" s="775" t="s">
        <v>87</v>
      </c>
      <c r="D97" s="775" t="s">
        <v>175</v>
      </c>
      <c r="E97" s="775">
        <v>999999</v>
      </c>
      <c r="F97" s="775" t="s">
        <v>6983</v>
      </c>
      <c r="G97" s="775"/>
      <c r="H97" s="775"/>
      <c r="I97" s="775"/>
    </row>
    <row r="98" spans="1:9">
      <c r="A98" s="775" t="str">
        <f>Table_wabobpsvr_AzureCalc_AzureCalcRateCard[[#This Row],[ServiceName]]&amp;Table_wabobpsvr_AzureCalc_AzureCalcRateCard[[#This Row],[Price_Level]]&amp;Table_wabobpsvr_AzureCalc_AzureCalcRateCard[[#This Row],[Region]]</f>
        <v>Live Encoder Input Hours - Tier 2B2</v>
      </c>
      <c r="B98" s="775">
        <v>2</v>
      </c>
      <c r="C98" s="775" t="s">
        <v>87</v>
      </c>
      <c r="D98" s="775" t="s">
        <v>175</v>
      </c>
      <c r="E98" s="775">
        <v>999999</v>
      </c>
      <c r="F98" s="775" t="s">
        <v>8522</v>
      </c>
      <c r="G98" s="775"/>
      <c r="H98" s="775"/>
      <c r="I98" s="775"/>
    </row>
    <row r="99" spans="1:9">
      <c r="A99" s="775" t="str">
        <f>Table_wabobpsvr_AzureCalc_AzureCalcRateCard[[#This Row],[ServiceName]]&amp;Table_wabobpsvr_AzureCalc_AzureCalcRateCard[[#This Row],[Price_Level]]&amp;Table_wabobpsvr_AzureCalc_AzureCalcRateCard[[#This Row],[Region]]</f>
        <v>Live Encoder Input Hours - Tier 3B2</v>
      </c>
      <c r="B99" s="775">
        <v>2</v>
      </c>
      <c r="C99" s="775" t="s">
        <v>87</v>
      </c>
      <c r="D99" s="775" t="s">
        <v>175</v>
      </c>
      <c r="E99" s="775">
        <v>999999</v>
      </c>
      <c r="F99" s="775" t="s">
        <v>8523</v>
      </c>
      <c r="G99" s="775"/>
      <c r="H99" s="775"/>
      <c r="I99" s="775"/>
    </row>
    <row r="100" spans="1:9">
      <c r="A100" s="775" t="str">
        <f>Table_wabobpsvr_AzureCalc_AzureCalcRateCard[[#This Row],[ServiceName]]&amp;Table_wabobpsvr_AzureCalc_AzureCalcRateCard[[#This Row],[Price_Level]]&amp;Table_wabobpsvr_AzureCalc_AzureCalcRateCard[[#This Row],[Region]]</f>
        <v>Live Encoder Input Hours - Tier 4B2</v>
      </c>
      <c r="B100" s="775">
        <v>2</v>
      </c>
      <c r="C100" s="775" t="s">
        <v>87</v>
      </c>
      <c r="D100" s="775" t="s">
        <v>175</v>
      </c>
      <c r="E100" s="775">
        <v>999999</v>
      </c>
      <c r="F100" s="775" t="s">
        <v>8524</v>
      </c>
      <c r="G100" s="775"/>
      <c r="H100" s="775"/>
      <c r="I100" s="775"/>
    </row>
    <row r="101" spans="1:9">
      <c r="A101" s="775" t="str">
        <f>Table_wabobpsvr_AzureCalc_AzureCalcRateCard[[#This Row],[ServiceName]]&amp;Table_wabobpsvr_AzureCalc_AzureCalcRateCard[[#This Row],[Price_Level]]&amp;Table_wabobpsvr_AzureCalc_AzureCalcRateCard[[#This Row],[Region]]</f>
        <v>Live Encoder Input HoursB13</v>
      </c>
      <c r="B101" s="775">
        <v>13</v>
      </c>
      <c r="C101" s="775" t="s">
        <v>87</v>
      </c>
      <c r="D101" s="775" t="s">
        <v>175</v>
      </c>
      <c r="E101" s="775">
        <v>999999</v>
      </c>
      <c r="F101" s="775" t="s">
        <v>6983</v>
      </c>
      <c r="G101" s="775"/>
      <c r="H101" s="775"/>
      <c r="I101" s="775"/>
    </row>
    <row r="102" spans="1:9">
      <c r="A102" s="775" t="str">
        <f>Table_wabobpsvr_AzureCalc_AzureCalcRateCard[[#This Row],[ServiceName]]&amp;Table_wabobpsvr_AzureCalc_AzureCalcRateCard[[#This Row],[Price_Level]]&amp;Table_wabobpsvr_AzureCalc_AzureCalcRateCard[[#This Row],[Region]]</f>
        <v>Live Encoder Input Hours - Tier 2B13</v>
      </c>
      <c r="B102" s="775">
        <v>13</v>
      </c>
      <c r="C102" s="775" t="s">
        <v>87</v>
      </c>
      <c r="D102" s="775" t="s">
        <v>175</v>
      </c>
      <c r="E102" s="775">
        <v>999999</v>
      </c>
      <c r="F102" s="775" t="s">
        <v>8522</v>
      </c>
      <c r="G102" s="775"/>
      <c r="H102" s="775"/>
      <c r="I102" s="775"/>
    </row>
    <row r="103" spans="1:9">
      <c r="A103" s="775" t="str">
        <f>Table_wabobpsvr_AzureCalc_AzureCalcRateCard[[#This Row],[ServiceName]]&amp;Table_wabobpsvr_AzureCalc_AzureCalcRateCard[[#This Row],[Price_Level]]&amp;Table_wabobpsvr_AzureCalc_AzureCalcRateCard[[#This Row],[Region]]</f>
        <v>Live Encoder Input Hours - Tier 3B13</v>
      </c>
      <c r="B103" s="775">
        <v>13</v>
      </c>
      <c r="C103" s="775" t="s">
        <v>87</v>
      </c>
      <c r="D103" s="775" t="s">
        <v>175</v>
      </c>
      <c r="E103" s="775">
        <v>999999</v>
      </c>
      <c r="F103" s="775" t="s">
        <v>8523</v>
      </c>
      <c r="G103" s="775"/>
      <c r="H103" s="775"/>
      <c r="I103" s="775"/>
    </row>
    <row r="104" spans="1:9">
      <c r="A104" s="775" t="str">
        <f>Table_wabobpsvr_AzureCalc_AzureCalcRateCard[[#This Row],[ServiceName]]&amp;Table_wabobpsvr_AzureCalc_AzureCalcRateCard[[#This Row],[Price_Level]]&amp;Table_wabobpsvr_AzureCalc_AzureCalcRateCard[[#This Row],[Region]]</f>
        <v>Live Encoder Input Hours - Tier 4B13</v>
      </c>
      <c r="B104" s="775">
        <v>13</v>
      </c>
      <c r="C104" s="775" t="s">
        <v>87</v>
      </c>
      <c r="D104" s="775" t="s">
        <v>175</v>
      </c>
      <c r="E104" s="775">
        <v>999999</v>
      </c>
      <c r="F104" s="775" t="s">
        <v>8524</v>
      </c>
      <c r="G104" s="775"/>
      <c r="H104" s="775"/>
      <c r="I104" s="775"/>
    </row>
    <row r="105" spans="1:9">
      <c r="A105" s="775" t="str">
        <f>Table_wabobpsvr_AzureCalc_AzureCalcRateCard[[#This Row],[ServiceName]]&amp;Table_wabobpsvr_AzureCalc_AzureCalcRateCard[[#This Row],[Price_Level]]&amp;Table_wabobpsvr_AzureCalc_AzureCalcRateCard[[#This Row],[Region]]</f>
        <v>Live Encoder Input HoursB13</v>
      </c>
      <c r="B105" s="775">
        <v>13</v>
      </c>
      <c r="C105" s="775" t="s">
        <v>87</v>
      </c>
      <c r="D105" s="775" t="s">
        <v>175</v>
      </c>
      <c r="E105" s="775">
        <v>999999</v>
      </c>
      <c r="F105" s="775" t="s">
        <v>6983</v>
      </c>
      <c r="G105" s="775"/>
      <c r="H105" s="775"/>
      <c r="I105" s="775"/>
    </row>
    <row r="106" spans="1:9">
      <c r="A106" s="775" t="str">
        <f>Table_wabobpsvr_AzureCalc_AzureCalcRateCard[[#This Row],[ServiceName]]&amp;Table_wabobpsvr_AzureCalc_AzureCalcRateCard[[#This Row],[Price_Level]]&amp;Table_wabobpsvr_AzureCalc_AzureCalcRateCard[[#This Row],[Region]]</f>
        <v>Live Encoder Input Hours - Tier 2B13</v>
      </c>
      <c r="B106" s="775">
        <v>13</v>
      </c>
      <c r="C106" s="775" t="s">
        <v>87</v>
      </c>
      <c r="D106" s="775" t="s">
        <v>175</v>
      </c>
      <c r="E106" s="775">
        <v>999999</v>
      </c>
      <c r="F106" s="775" t="s">
        <v>8522</v>
      </c>
      <c r="G106" s="775"/>
      <c r="H106" s="775"/>
      <c r="I106" s="775"/>
    </row>
    <row r="107" spans="1:9">
      <c r="A107" s="775" t="str">
        <f>Table_wabobpsvr_AzureCalc_AzureCalcRateCard[[#This Row],[ServiceName]]&amp;Table_wabobpsvr_AzureCalc_AzureCalcRateCard[[#This Row],[Price_Level]]&amp;Table_wabobpsvr_AzureCalc_AzureCalcRateCard[[#This Row],[Region]]</f>
        <v>Standard_D1_v2 Cloud ServicesMOSP9</v>
      </c>
      <c r="B107" s="775">
        <v>9</v>
      </c>
      <c r="C107" s="775" t="s">
        <v>87</v>
      </c>
      <c r="D107" s="775" t="s">
        <v>606</v>
      </c>
      <c r="E107" s="775">
        <v>0.17899999999999999</v>
      </c>
      <c r="F107" s="775" t="s">
        <v>8149</v>
      </c>
      <c r="G107" s="775"/>
      <c r="H107" s="775"/>
      <c r="I107" s="775" t="s">
        <v>8150</v>
      </c>
    </row>
    <row r="108" spans="1:9">
      <c r="A108" s="775" t="str">
        <f>Table_wabobpsvr_AzureCalc_AzureCalcRateCard[[#This Row],[ServiceName]]&amp;Table_wabobpsvr_AzureCalc_AzureCalcRateCard[[#This Row],[Price_Level]]&amp;Table_wabobpsvr_AzureCalc_AzureCalcRateCard[[#This Row],[Region]]</f>
        <v>Standard_D1_v2 Cloud ServicesA9</v>
      </c>
      <c r="B108" s="775">
        <v>9</v>
      </c>
      <c r="C108" s="775" t="s">
        <v>87</v>
      </c>
      <c r="D108" s="775" t="s">
        <v>174</v>
      </c>
      <c r="E108" s="775">
        <v>0.17363000000000001</v>
      </c>
      <c r="F108" s="775" t="s">
        <v>8149</v>
      </c>
      <c r="G108" s="775" t="s">
        <v>8151</v>
      </c>
      <c r="H108" s="775" t="s">
        <v>8152</v>
      </c>
      <c r="I108" s="775" t="s">
        <v>8150</v>
      </c>
    </row>
    <row r="109" spans="1:9">
      <c r="A109" s="775" t="str">
        <f>Table_wabobpsvr_AzureCalc_AzureCalcRateCard[[#This Row],[ServiceName]]&amp;Table_wabobpsvr_AzureCalc_AzureCalcRateCard[[#This Row],[Price_Level]]&amp;Table_wabobpsvr_AzureCalc_AzureCalcRateCard[[#This Row],[Region]]</f>
        <v>Standard_D1_v2 Cloud ServicesB9</v>
      </c>
      <c r="B109" s="775">
        <v>9</v>
      </c>
      <c r="C109" s="775" t="s">
        <v>87</v>
      </c>
      <c r="D109" s="775" t="s">
        <v>175</v>
      </c>
      <c r="E109" s="775">
        <v>0.16825999999999999</v>
      </c>
      <c r="F109" s="775" t="s">
        <v>8149</v>
      </c>
      <c r="G109" s="775" t="s">
        <v>8151</v>
      </c>
      <c r="H109" s="775" t="s">
        <v>8152</v>
      </c>
      <c r="I109" s="775" t="s">
        <v>8150</v>
      </c>
    </row>
    <row r="110" spans="1:9">
      <c r="A110" s="775" t="str">
        <f>Table_wabobpsvr_AzureCalc_AzureCalcRateCard[[#This Row],[ServiceName]]&amp;Table_wabobpsvr_AzureCalc_AzureCalcRateCard[[#This Row],[Price_Level]]&amp;Table_wabobpsvr_AzureCalc_AzureCalcRateCard[[#This Row],[Region]]</f>
        <v>Standard_D1_v2 Cloud ServicesC9</v>
      </c>
      <c r="B110" s="775">
        <v>9</v>
      </c>
      <c r="C110" s="775" t="s">
        <v>87</v>
      </c>
      <c r="D110" s="775" t="s">
        <v>177</v>
      </c>
      <c r="E110" s="775">
        <v>0.16289000000000001</v>
      </c>
      <c r="F110" s="775" t="s">
        <v>8149</v>
      </c>
      <c r="G110" s="775" t="s">
        <v>8151</v>
      </c>
      <c r="H110" s="775" t="s">
        <v>8152</v>
      </c>
      <c r="I110" s="775" t="s">
        <v>8150</v>
      </c>
    </row>
    <row r="111" spans="1:9">
      <c r="A111" s="775" t="str">
        <f>Table_wabobpsvr_AzureCalc_AzureCalcRateCard[[#This Row],[ServiceName]]&amp;Table_wabobpsvr_AzureCalc_AzureCalcRateCard[[#This Row],[Price_Level]]&amp;Table_wabobpsvr_AzureCalc_AzureCalcRateCard[[#This Row],[Region]]</f>
        <v>Standard_D1_v2 Cloud ServicesD9</v>
      </c>
      <c r="B111" s="775">
        <v>9</v>
      </c>
      <c r="C111" s="775" t="s">
        <v>87</v>
      </c>
      <c r="D111" s="775" t="s">
        <v>176</v>
      </c>
      <c r="E111" s="775">
        <v>0.15751999999999999</v>
      </c>
      <c r="F111" s="775" t="s">
        <v>8149</v>
      </c>
      <c r="G111" s="775" t="s">
        <v>8151</v>
      </c>
      <c r="H111" s="775" t="s">
        <v>8152</v>
      </c>
      <c r="I111" s="775" t="s">
        <v>8150</v>
      </c>
    </row>
    <row r="112" spans="1:9">
      <c r="A112" s="775" t="str">
        <f>Table_wabobpsvr_AzureCalc_AzureCalcRateCard[[#This Row],[ServiceName]]&amp;Table_wabobpsvr_AzureCalc_AzureCalcRateCard[[#This Row],[Price_Level]]&amp;Table_wabobpsvr_AzureCalc_AzureCalcRateCard[[#This Row],[Region]]</f>
        <v>Standard_D11_v2 Cloud ServicesMOSP9</v>
      </c>
      <c r="B112" s="775">
        <v>9</v>
      </c>
      <c r="C112" s="775" t="s">
        <v>87</v>
      </c>
      <c r="D112" s="775" t="s">
        <v>606</v>
      </c>
      <c r="E112" s="775">
        <v>0.371</v>
      </c>
      <c r="F112" s="775" t="s">
        <v>8153</v>
      </c>
      <c r="G112" s="775"/>
      <c r="H112" s="775"/>
      <c r="I112" s="775" t="s">
        <v>8154</v>
      </c>
    </row>
    <row r="113" spans="1:9">
      <c r="A113" s="775" t="str">
        <f>Table_wabobpsvr_AzureCalc_AzureCalcRateCard[[#This Row],[ServiceName]]&amp;Table_wabobpsvr_AzureCalc_AzureCalcRateCard[[#This Row],[Price_Level]]&amp;Table_wabobpsvr_AzureCalc_AzureCalcRateCard[[#This Row],[Region]]</f>
        <v>Standard_D11_v2 Cloud ServicesA9</v>
      </c>
      <c r="B113" s="775">
        <v>9</v>
      </c>
      <c r="C113" s="775" t="s">
        <v>87</v>
      </c>
      <c r="D113" s="775" t="s">
        <v>174</v>
      </c>
      <c r="E113" s="775">
        <v>0.35987000000000002</v>
      </c>
      <c r="F113" s="775" t="s">
        <v>8153</v>
      </c>
      <c r="G113" s="775" t="s">
        <v>4235</v>
      </c>
      <c r="H113" s="775" t="s">
        <v>4235</v>
      </c>
      <c r="I113" s="775" t="s">
        <v>8154</v>
      </c>
    </row>
    <row r="114" spans="1:9">
      <c r="A114" s="775" t="str">
        <f>Table_wabobpsvr_AzureCalc_AzureCalcRateCard[[#This Row],[ServiceName]]&amp;Table_wabobpsvr_AzureCalc_AzureCalcRateCard[[#This Row],[Price_Level]]&amp;Table_wabobpsvr_AzureCalc_AzureCalcRateCard[[#This Row],[Region]]</f>
        <v>Standard_D11_v2 Cloud ServicesB9</v>
      </c>
      <c r="B114" s="775">
        <v>9</v>
      </c>
      <c r="C114" s="775" t="s">
        <v>87</v>
      </c>
      <c r="D114" s="775" t="s">
        <v>175</v>
      </c>
      <c r="E114" s="775">
        <v>0.34873999999999999</v>
      </c>
      <c r="F114" s="775" t="s">
        <v>8153</v>
      </c>
      <c r="G114" s="775" t="s">
        <v>4235</v>
      </c>
      <c r="H114" s="775" t="s">
        <v>4235</v>
      </c>
      <c r="I114" s="775" t="s">
        <v>8154</v>
      </c>
    </row>
    <row r="115" spans="1:9">
      <c r="A115" s="775" t="str">
        <f>Table_wabobpsvr_AzureCalc_AzureCalcRateCard[[#This Row],[ServiceName]]&amp;Table_wabobpsvr_AzureCalc_AzureCalcRateCard[[#This Row],[Price_Level]]&amp;Table_wabobpsvr_AzureCalc_AzureCalcRateCard[[#This Row],[Region]]</f>
        <v>Standard_D11_v2 Cloud ServicesC9</v>
      </c>
      <c r="B115" s="775">
        <v>9</v>
      </c>
      <c r="C115" s="775" t="s">
        <v>87</v>
      </c>
      <c r="D115" s="775" t="s">
        <v>177</v>
      </c>
      <c r="E115" s="775">
        <v>0.33761000000000002</v>
      </c>
      <c r="F115" s="775" t="s">
        <v>8153</v>
      </c>
      <c r="G115" s="775" t="s">
        <v>4235</v>
      </c>
      <c r="H115" s="775" t="s">
        <v>4235</v>
      </c>
      <c r="I115" s="775" t="s">
        <v>8154</v>
      </c>
    </row>
    <row r="116" spans="1:9">
      <c r="A116" s="775" t="str">
        <f>Table_wabobpsvr_AzureCalc_AzureCalcRateCard[[#This Row],[ServiceName]]&amp;Table_wabobpsvr_AzureCalc_AzureCalcRateCard[[#This Row],[Price_Level]]&amp;Table_wabobpsvr_AzureCalc_AzureCalcRateCard[[#This Row],[Region]]</f>
        <v>CDN Data Transfer - Zone 4 - Tier 2MOSP</v>
      </c>
      <c r="B116" s="775"/>
      <c r="C116" s="775" t="s">
        <v>9</v>
      </c>
      <c r="D116" s="775" t="s">
        <v>606</v>
      </c>
      <c r="E116" s="775">
        <v>0.13500000000000001</v>
      </c>
      <c r="F116" s="775" t="s">
        <v>8433</v>
      </c>
      <c r="G116" s="775"/>
      <c r="H116" s="775"/>
      <c r="I116" s="775" t="s">
        <v>8157</v>
      </c>
    </row>
    <row r="117" spans="1:9">
      <c r="A117" s="775" t="str">
        <f>Table_wabobpsvr_AzureCalc_AzureCalcRateCard[[#This Row],[ServiceName]]&amp;Table_wabobpsvr_AzureCalc_AzureCalcRateCard[[#This Row],[Price_Level]]&amp;Table_wabobpsvr_AzureCalc_AzureCalcRateCard[[#This Row],[Region]]</f>
        <v>Premium Overage Session HoursB</v>
      </c>
      <c r="B117" s="775"/>
      <c r="C117" s="775" t="s">
        <v>87</v>
      </c>
      <c r="D117" s="775" t="s">
        <v>175</v>
      </c>
      <c r="E117" s="775">
        <v>0.28199999999999997</v>
      </c>
      <c r="F117" s="775" t="s">
        <v>8158</v>
      </c>
      <c r="G117" s="775" t="s">
        <v>8159</v>
      </c>
      <c r="H117" s="775" t="s">
        <v>8160</v>
      </c>
      <c r="I117" s="775" t="s">
        <v>8161</v>
      </c>
    </row>
    <row r="118" spans="1:9">
      <c r="A118" s="775" t="str">
        <f>Table_wabobpsvr_AzureCalc_AzureCalcRateCard[[#This Row],[ServiceName]]&amp;Table_wabobpsvr_AzureCalc_AzureCalcRateCard[[#This Row],[Price_Level]]&amp;Table_wabobpsvr_AzureCalc_AzureCalcRateCard[[#This Row],[Region]]</f>
        <v>Premium Plus Overage Session HoursB</v>
      </c>
      <c r="B118" s="775"/>
      <c r="C118" s="775" t="s">
        <v>87</v>
      </c>
      <c r="D118" s="775" t="s">
        <v>175</v>
      </c>
      <c r="E118" s="775">
        <v>0.42299999999999999</v>
      </c>
      <c r="F118" s="775" t="s">
        <v>8162</v>
      </c>
      <c r="G118" s="775" t="s">
        <v>8163</v>
      </c>
      <c r="H118" s="775" t="s">
        <v>8164</v>
      </c>
      <c r="I118" s="775" t="s">
        <v>8165</v>
      </c>
    </row>
    <row r="119" spans="1:9">
      <c r="A119" s="775" t="str">
        <f>Table_wabobpsvr_AzureCalc_AzureCalcRateCard[[#This Row],[ServiceName]]&amp;Table_wabobpsvr_AzureCalc_AzureCalcRateCard[[#This Row],[Price_Level]]&amp;Table_wabobpsvr_AzureCalc_AzureCalcRateCard[[#This Row],[Region]]</f>
        <v>Premium Plus UsersB</v>
      </c>
      <c r="B119" s="775"/>
      <c r="C119" s="775" t="s">
        <v>378</v>
      </c>
      <c r="D119" s="775" t="s">
        <v>175</v>
      </c>
      <c r="E119" s="775">
        <v>23.5</v>
      </c>
      <c r="F119" s="775" t="s">
        <v>8166</v>
      </c>
      <c r="G119" s="775" t="s">
        <v>8167</v>
      </c>
      <c r="H119" s="775" t="s">
        <v>8168</v>
      </c>
      <c r="I119" s="775" t="s">
        <v>8169</v>
      </c>
    </row>
    <row r="120" spans="1:9">
      <c r="A120" s="775" t="str">
        <f>Table_wabobpsvr_AzureCalc_AzureCalcRateCard[[#This Row],[ServiceName]]&amp;Table_wabobpsvr_AzureCalc_AzureCalcRateCard[[#This Row],[Price_Level]]&amp;Table_wabobpsvr_AzureCalc_AzureCalcRateCard[[#This Row],[Region]]</f>
        <v>Premium UsersB</v>
      </c>
      <c r="B120" s="775"/>
      <c r="C120" s="775" t="s">
        <v>378</v>
      </c>
      <c r="D120" s="775" t="s">
        <v>175</v>
      </c>
      <c r="E120" s="775">
        <v>18.8</v>
      </c>
      <c r="F120" s="775" t="s">
        <v>8170</v>
      </c>
      <c r="G120" s="775" t="s">
        <v>8171</v>
      </c>
      <c r="H120" s="775" t="s">
        <v>8172</v>
      </c>
      <c r="I120" s="775" t="s">
        <v>8173</v>
      </c>
    </row>
    <row r="121" spans="1:9">
      <c r="A121" s="775" t="str">
        <f>Table_wabobpsvr_AzureCalc_AzureCalcRateCard[[#This Row],[ServiceName]]&amp;Table_wabobpsvr_AzureCalc_AzureCalcRateCard[[#This Row],[Price_Level]]&amp;Table_wabobpsvr_AzureCalc_AzureCalcRateCard[[#This Row],[Region]]</f>
        <v>Premium CDN Data Transfer - Zone 1C</v>
      </c>
      <c r="B121" s="775"/>
      <c r="C121" s="775" t="s">
        <v>9</v>
      </c>
      <c r="D121" s="775" t="s">
        <v>177</v>
      </c>
      <c r="E121" s="775">
        <v>0.1547</v>
      </c>
      <c r="F121" s="775" t="s">
        <v>8400</v>
      </c>
      <c r="G121" s="775" t="s">
        <v>8174</v>
      </c>
      <c r="H121" s="775" t="s">
        <v>8175</v>
      </c>
      <c r="I121" s="775" t="s">
        <v>8176</v>
      </c>
    </row>
    <row r="122" spans="1:9">
      <c r="A122" s="775" t="str">
        <f>Table_wabobpsvr_AzureCalc_AzureCalcRateCard[[#This Row],[ServiceName]]&amp;Table_wabobpsvr_AzureCalc_AzureCalcRateCard[[#This Row],[Price_Level]]&amp;Table_wabobpsvr_AzureCalc_AzureCalcRateCard[[#This Row],[Region]]</f>
        <v>Premium CDN Data Transfer - Zone 2C</v>
      </c>
      <c r="B122" s="775"/>
      <c r="C122" s="775" t="s">
        <v>9</v>
      </c>
      <c r="D122" s="775" t="s">
        <v>177</v>
      </c>
      <c r="E122" s="775">
        <v>0.22750000000000001</v>
      </c>
      <c r="F122" s="775" t="s">
        <v>8401</v>
      </c>
      <c r="G122" s="775" t="s">
        <v>8177</v>
      </c>
      <c r="H122" s="775" t="s">
        <v>8178</v>
      </c>
      <c r="I122" s="775" t="s">
        <v>8179</v>
      </c>
    </row>
    <row r="123" spans="1:9">
      <c r="A123" s="775" t="str">
        <f>Table_wabobpsvr_AzureCalc_AzureCalcRateCard[[#This Row],[ServiceName]]&amp;Table_wabobpsvr_AzureCalc_AzureCalcRateCard[[#This Row],[Price_Level]]&amp;Table_wabobpsvr_AzureCalc_AzureCalcRateCard[[#This Row],[Region]]</f>
        <v>Premium CDN Data Transfer - Zone 3C</v>
      </c>
      <c r="B123" s="775"/>
      <c r="C123" s="775" t="s">
        <v>9</v>
      </c>
      <c r="D123" s="775" t="s">
        <v>177</v>
      </c>
      <c r="E123" s="775">
        <v>0.45500000000000002</v>
      </c>
      <c r="F123" s="775" t="s">
        <v>8402</v>
      </c>
      <c r="G123" s="775" t="s">
        <v>8180</v>
      </c>
      <c r="H123" s="775" t="s">
        <v>8181</v>
      </c>
      <c r="I123" s="775" t="s">
        <v>8182</v>
      </c>
    </row>
    <row r="124" spans="1:9">
      <c r="A124" s="775" t="str">
        <f>Table_wabobpsvr_AzureCalc_AzureCalcRateCard[[#This Row],[ServiceName]]&amp;Table_wabobpsvr_AzureCalc_AzureCalcRateCard[[#This Row],[Price_Level]]&amp;Table_wabobpsvr_AzureCalc_AzureCalcRateCard[[#This Row],[Region]]</f>
        <v>Premium CDN Data Transfer - Zone 4C</v>
      </c>
      <c r="B124" s="775"/>
      <c r="C124" s="775" t="s">
        <v>9</v>
      </c>
      <c r="D124" s="775" t="s">
        <v>177</v>
      </c>
      <c r="E124" s="775">
        <v>0.25480000000000003</v>
      </c>
      <c r="F124" s="775" t="s">
        <v>8403</v>
      </c>
      <c r="G124" s="775" t="s">
        <v>8183</v>
      </c>
      <c r="H124" s="775" t="s">
        <v>8184</v>
      </c>
      <c r="I124" s="775" t="s">
        <v>8185</v>
      </c>
    </row>
    <row r="125" spans="1:9">
      <c r="A125" s="775" t="str">
        <f>Table_wabobpsvr_AzureCalc_AzureCalcRateCard[[#This Row],[ServiceName]]&amp;Table_wabobpsvr_AzureCalc_AzureCalcRateCard[[#This Row],[Price_Level]]&amp;Table_wabobpsvr_AzureCalc_AzureCalcRateCard[[#This Row],[Region]]</f>
        <v>Premium Overage Session HoursC</v>
      </c>
      <c r="B125" s="775"/>
      <c r="C125" s="775" t="s">
        <v>87</v>
      </c>
      <c r="D125" s="775" t="s">
        <v>177</v>
      </c>
      <c r="E125" s="775">
        <v>0.27300000000000002</v>
      </c>
      <c r="F125" s="775" t="s">
        <v>8158</v>
      </c>
      <c r="G125" s="775" t="s">
        <v>8159</v>
      </c>
      <c r="H125" s="775" t="s">
        <v>8160</v>
      </c>
      <c r="I125" s="775" t="s">
        <v>8161</v>
      </c>
    </row>
    <row r="126" spans="1:9">
      <c r="A126" s="775" t="str">
        <f>Table_wabobpsvr_AzureCalc_AzureCalcRateCard[[#This Row],[ServiceName]]&amp;Table_wabobpsvr_AzureCalc_AzureCalcRateCard[[#This Row],[Price_Level]]&amp;Table_wabobpsvr_AzureCalc_AzureCalcRateCard[[#This Row],[Region]]</f>
        <v>Premium Plus Overage Session HoursC</v>
      </c>
      <c r="B126" s="775"/>
      <c r="C126" s="775" t="s">
        <v>87</v>
      </c>
      <c r="D126" s="775" t="s">
        <v>177</v>
      </c>
      <c r="E126" s="775">
        <v>0.40949999999999998</v>
      </c>
      <c r="F126" s="775" t="s">
        <v>8162</v>
      </c>
      <c r="G126" s="775" t="s">
        <v>8163</v>
      </c>
      <c r="H126" s="775" t="s">
        <v>8164</v>
      </c>
      <c r="I126" s="775" t="s">
        <v>8165</v>
      </c>
    </row>
    <row r="127" spans="1:9">
      <c r="A127" s="775" t="str">
        <f>Table_wabobpsvr_AzureCalc_AzureCalcRateCard[[#This Row],[ServiceName]]&amp;Table_wabobpsvr_AzureCalc_AzureCalcRateCard[[#This Row],[Price_Level]]&amp;Table_wabobpsvr_AzureCalc_AzureCalcRateCard[[#This Row],[Region]]</f>
        <v>Premium Plus UsersC</v>
      </c>
      <c r="B127" s="775"/>
      <c r="C127" s="775" t="s">
        <v>378</v>
      </c>
      <c r="D127" s="775" t="s">
        <v>177</v>
      </c>
      <c r="E127" s="775">
        <v>22.75</v>
      </c>
      <c r="F127" s="775" t="s">
        <v>8166</v>
      </c>
      <c r="G127" s="775" t="s">
        <v>8167</v>
      </c>
      <c r="H127" s="775" t="s">
        <v>8168</v>
      </c>
      <c r="I127" s="775" t="s">
        <v>8169</v>
      </c>
    </row>
    <row r="128" spans="1:9">
      <c r="A128" s="775" t="str">
        <f>Table_wabobpsvr_AzureCalc_AzureCalcRateCard[[#This Row],[ServiceName]]&amp;Table_wabobpsvr_AzureCalc_AzureCalcRateCard[[#This Row],[Price_Level]]&amp;Table_wabobpsvr_AzureCalc_AzureCalcRateCard[[#This Row],[Region]]</f>
        <v>Premium UsersC</v>
      </c>
      <c r="B128" s="775"/>
      <c r="C128" s="775" t="s">
        <v>378</v>
      </c>
      <c r="D128" s="775" t="s">
        <v>177</v>
      </c>
      <c r="E128" s="775">
        <v>18.2</v>
      </c>
      <c r="F128" s="775" t="s">
        <v>8170</v>
      </c>
      <c r="G128" s="775" t="s">
        <v>8171</v>
      </c>
      <c r="H128" s="775" t="s">
        <v>8172</v>
      </c>
      <c r="I128" s="775" t="s">
        <v>8173</v>
      </c>
    </row>
    <row r="129" spans="1:9">
      <c r="A129" s="775" t="str">
        <f>Table_wabobpsvr_AzureCalc_AzureCalcRateCard[[#This Row],[ServiceName]]&amp;Table_wabobpsvr_AzureCalc_AzureCalcRateCard[[#This Row],[Price_Level]]&amp;Table_wabobpsvr_AzureCalc_AzureCalcRateCard[[#This Row],[Region]]</f>
        <v>Premium CDN Data Transfer - Zone 1D</v>
      </c>
      <c r="B129" s="775"/>
      <c r="C129" s="775" t="s">
        <v>9</v>
      </c>
      <c r="D129" s="775" t="s">
        <v>176</v>
      </c>
      <c r="E129" s="775">
        <v>0.14960000000000001</v>
      </c>
      <c r="F129" s="775" t="s">
        <v>8400</v>
      </c>
      <c r="G129" s="775" t="s">
        <v>8174</v>
      </c>
      <c r="H129" s="775" t="s">
        <v>8175</v>
      </c>
      <c r="I129" s="775" t="s">
        <v>8176</v>
      </c>
    </row>
    <row r="130" spans="1:9">
      <c r="A130" s="775" t="str">
        <f>Table_wabobpsvr_AzureCalc_AzureCalcRateCard[[#This Row],[ServiceName]]&amp;Table_wabobpsvr_AzureCalc_AzureCalcRateCard[[#This Row],[Price_Level]]&amp;Table_wabobpsvr_AzureCalc_AzureCalcRateCard[[#This Row],[Region]]</f>
        <v>Premium CDN Data Transfer - Zone 2D</v>
      </c>
      <c r="B130" s="775"/>
      <c r="C130" s="775" t="s">
        <v>9</v>
      </c>
      <c r="D130" s="775" t="s">
        <v>176</v>
      </c>
      <c r="E130" s="775">
        <v>0.22</v>
      </c>
      <c r="F130" s="775" t="s">
        <v>8401</v>
      </c>
      <c r="G130" s="775" t="s">
        <v>8177</v>
      </c>
      <c r="H130" s="775" t="s">
        <v>8178</v>
      </c>
      <c r="I130" s="775" t="s">
        <v>8179</v>
      </c>
    </row>
    <row r="131" spans="1:9">
      <c r="A131" s="775" t="str">
        <f>Table_wabobpsvr_AzureCalc_AzureCalcRateCard[[#This Row],[ServiceName]]&amp;Table_wabobpsvr_AzureCalc_AzureCalcRateCard[[#This Row],[Price_Level]]&amp;Table_wabobpsvr_AzureCalc_AzureCalcRateCard[[#This Row],[Region]]</f>
        <v>Premium CDN Data Transfer - Zone 3D</v>
      </c>
      <c r="B131" s="775"/>
      <c r="C131" s="775" t="s">
        <v>9</v>
      </c>
      <c r="D131" s="775" t="s">
        <v>176</v>
      </c>
      <c r="E131" s="775">
        <v>0.44</v>
      </c>
      <c r="F131" s="775" t="s">
        <v>8402</v>
      </c>
      <c r="G131" s="775" t="s">
        <v>8180</v>
      </c>
      <c r="H131" s="775" t="s">
        <v>8181</v>
      </c>
      <c r="I131" s="775" t="s">
        <v>8182</v>
      </c>
    </row>
    <row r="132" spans="1:9">
      <c r="A132" s="775" t="str">
        <f>Table_wabobpsvr_AzureCalc_AzureCalcRateCard[[#This Row],[ServiceName]]&amp;Table_wabobpsvr_AzureCalc_AzureCalcRateCard[[#This Row],[Price_Level]]&amp;Table_wabobpsvr_AzureCalc_AzureCalcRateCard[[#This Row],[Region]]</f>
        <v>Premium CDN Data Transfer - Zone 4D</v>
      </c>
      <c r="B132" s="775"/>
      <c r="C132" s="775" t="s">
        <v>9</v>
      </c>
      <c r="D132" s="775" t="s">
        <v>176</v>
      </c>
      <c r="E132" s="775">
        <v>0.24640000000000001</v>
      </c>
      <c r="F132" s="775" t="s">
        <v>8403</v>
      </c>
      <c r="G132" s="775" t="s">
        <v>8183</v>
      </c>
      <c r="H132" s="775" t="s">
        <v>8184</v>
      </c>
      <c r="I132" s="775" t="s">
        <v>8185</v>
      </c>
    </row>
    <row r="133" spans="1:9">
      <c r="A133" s="775" t="str">
        <f>Table_wabobpsvr_AzureCalc_AzureCalcRateCard[[#This Row],[ServiceName]]&amp;Table_wabobpsvr_AzureCalc_AzureCalcRateCard[[#This Row],[Price_Level]]&amp;Table_wabobpsvr_AzureCalc_AzureCalcRateCard[[#This Row],[Region]]</f>
        <v>Premium Overage Session HoursD</v>
      </c>
      <c r="B133" s="775"/>
      <c r="C133" s="775" t="s">
        <v>87</v>
      </c>
      <c r="D133" s="775" t="s">
        <v>176</v>
      </c>
      <c r="E133" s="775">
        <v>0.26400000000000001</v>
      </c>
      <c r="F133" s="775" t="s">
        <v>8158</v>
      </c>
      <c r="G133" s="775" t="s">
        <v>8159</v>
      </c>
      <c r="H133" s="775" t="s">
        <v>8160</v>
      </c>
      <c r="I133" s="775" t="s">
        <v>8161</v>
      </c>
    </row>
    <row r="134" spans="1:9">
      <c r="A134" s="775" t="str">
        <f>Table_wabobpsvr_AzureCalc_AzureCalcRateCard[[#This Row],[ServiceName]]&amp;Table_wabobpsvr_AzureCalc_AzureCalcRateCard[[#This Row],[Price_Level]]&amp;Table_wabobpsvr_AzureCalc_AzureCalcRateCard[[#This Row],[Region]]</f>
        <v>Premium Plus Overage Session HoursD</v>
      </c>
      <c r="B134" s="775"/>
      <c r="C134" s="775" t="s">
        <v>87</v>
      </c>
      <c r="D134" s="775" t="s">
        <v>176</v>
      </c>
      <c r="E134" s="775">
        <v>0.39600000000000002</v>
      </c>
      <c r="F134" s="775" t="s">
        <v>8162</v>
      </c>
      <c r="G134" s="775" t="s">
        <v>8163</v>
      </c>
      <c r="H134" s="775" t="s">
        <v>8164</v>
      </c>
      <c r="I134" s="775" t="s">
        <v>8165</v>
      </c>
    </row>
    <row r="135" spans="1:9">
      <c r="A135" s="775" t="str">
        <f>Table_wabobpsvr_AzureCalc_AzureCalcRateCard[[#This Row],[ServiceName]]&amp;Table_wabobpsvr_AzureCalc_AzureCalcRateCard[[#This Row],[Price_Level]]&amp;Table_wabobpsvr_AzureCalc_AzureCalcRateCard[[#This Row],[Region]]</f>
        <v>Premium Plus UsersD</v>
      </c>
      <c r="B135" s="775"/>
      <c r="C135" s="775" t="s">
        <v>378</v>
      </c>
      <c r="D135" s="775" t="s">
        <v>176</v>
      </c>
      <c r="E135" s="775">
        <v>22</v>
      </c>
      <c r="F135" s="775" t="s">
        <v>8166</v>
      </c>
      <c r="G135" s="775" t="s">
        <v>8167</v>
      </c>
      <c r="H135" s="775" t="s">
        <v>8168</v>
      </c>
      <c r="I135" s="775" t="s">
        <v>8169</v>
      </c>
    </row>
    <row r="136" spans="1:9">
      <c r="A136" s="775" t="str">
        <f>Table_wabobpsvr_AzureCalc_AzureCalcRateCard[[#This Row],[ServiceName]]&amp;Table_wabobpsvr_AzureCalc_AzureCalcRateCard[[#This Row],[Price_Level]]&amp;Table_wabobpsvr_AzureCalc_AzureCalcRateCard[[#This Row],[Region]]</f>
        <v>Premium UsersD</v>
      </c>
      <c r="B136" s="775"/>
      <c r="C136" s="775" t="s">
        <v>378</v>
      </c>
      <c r="D136" s="775" t="s">
        <v>176</v>
      </c>
      <c r="E136" s="775">
        <v>17.600000000000001</v>
      </c>
      <c r="F136" s="775" t="s">
        <v>8170</v>
      </c>
      <c r="G136" s="775" t="s">
        <v>8171</v>
      </c>
      <c r="H136" s="775" t="s">
        <v>8172</v>
      </c>
      <c r="I136" s="775" t="s">
        <v>8173</v>
      </c>
    </row>
    <row r="137" spans="1:9">
      <c r="A137" s="775" t="str">
        <f>Table_wabobpsvr_AzureCalc_AzureCalcRateCard[[#This Row],[ServiceName]]&amp;Table_wabobpsvr_AzureCalc_AzureCalcRateCard[[#This Row],[Price_Level]]&amp;Table_wabobpsvr_AzureCalc_AzureCalcRateCard[[#This Row],[Region]]</f>
        <v>Premium Extra Large App Service HoursA</v>
      </c>
      <c r="B137" s="775"/>
      <c r="C137" s="775" t="s">
        <v>87</v>
      </c>
      <c r="D137" s="775" t="s">
        <v>174</v>
      </c>
      <c r="E137" s="775">
        <v>2.9332799999999999</v>
      </c>
      <c r="F137" s="775" t="s">
        <v>4606</v>
      </c>
      <c r="G137" s="775" t="s">
        <v>8189</v>
      </c>
      <c r="H137" s="775" t="s">
        <v>8190</v>
      </c>
      <c r="I137" s="775" t="s">
        <v>8191</v>
      </c>
    </row>
    <row r="138" spans="1:9">
      <c r="A138" s="775" t="str">
        <f>Table_wabobpsvr_AzureCalc_AzureCalcRateCard[[#This Row],[ServiceName]]&amp;Table_wabobpsvr_AzureCalc_AzureCalcRateCard[[#This Row],[Price_Level]]&amp;Table_wabobpsvr_AzureCalc_AzureCalcRateCard[[#This Row],[Region]]</f>
        <v>Standard_D1_v2 Cloud ServicesMOSP16</v>
      </c>
      <c r="B138" s="775">
        <v>16</v>
      </c>
      <c r="C138" s="775" t="s">
        <v>87</v>
      </c>
      <c r="D138" s="775" t="s">
        <v>606</v>
      </c>
      <c r="E138" s="775">
        <v>0.156</v>
      </c>
      <c r="F138" s="775" t="s">
        <v>8149</v>
      </c>
      <c r="G138" s="775"/>
      <c r="H138" s="775"/>
      <c r="I138" s="775" t="s">
        <v>8192</v>
      </c>
    </row>
    <row r="139" spans="1:9">
      <c r="A139" t="str">
        <f>Table_wabobpsvr_AzureCalc_AzureCalcRateCard[[#This Row],[ServiceName]]&amp;Table_wabobpsvr_AzureCalc_AzureCalcRateCard[[#This Row],[Price_Level]]&amp;Table_wabobpsvr_AzureCalc_AzureCalcRateCard[[#This Row],[Region]]</f>
        <v>Standard_D14_v2 VM (Windows)D7</v>
      </c>
      <c r="B139">
        <v>7</v>
      </c>
      <c r="C139" t="s">
        <v>87</v>
      </c>
      <c r="D139" t="s">
        <v>176</v>
      </c>
      <c r="E139">
        <v>1.71072</v>
      </c>
      <c r="F139" t="s">
        <v>8085</v>
      </c>
      <c r="G139" s="775" t="s">
        <v>4235</v>
      </c>
      <c r="H139" s="775" t="s">
        <v>4235</v>
      </c>
      <c r="I139" s="775" t="s">
        <v>7823</v>
      </c>
    </row>
    <row r="140" spans="1:9">
      <c r="A140" t="str">
        <f>Table_wabobpsvr_AzureCalc_AzureCalcRateCard[[#This Row],[ServiceName]]&amp;Table_wabobpsvr_AzureCalc_AzureCalcRateCard[[#This Row],[Price_Level]]&amp;Table_wabobpsvr_AzureCalc_AzureCalcRateCard[[#This Row],[Region]]</f>
        <v>Standard_D1_v2 Cloud ServicesA11</v>
      </c>
      <c r="B140">
        <v>11</v>
      </c>
      <c r="C140" t="s">
        <v>87</v>
      </c>
      <c r="D140" t="s">
        <v>174</v>
      </c>
      <c r="E140">
        <v>0.18042</v>
      </c>
      <c r="F140" t="s">
        <v>8149</v>
      </c>
      <c r="G140" s="775" t="s">
        <v>4235</v>
      </c>
      <c r="H140" s="775" t="s">
        <v>4235</v>
      </c>
      <c r="I140" s="775" t="s">
        <v>8193</v>
      </c>
    </row>
    <row r="141" spans="1:9">
      <c r="A141" s="775" t="str">
        <f>Table_wabobpsvr_AzureCalc_AzureCalcRateCard[[#This Row],[ServiceName]]&amp;Table_wabobpsvr_AzureCalc_AzureCalcRateCard[[#This Row],[Price_Level]]&amp;Table_wabobpsvr_AzureCalc_AzureCalcRateCard[[#This Row],[Region]]</f>
        <v>Standard_D1_v2 Cloud ServicesA16</v>
      </c>
      <c r="B141" s="775">
        <v>16</v>
      </c>
      <c r="C141" s="775" t="s">
        <v>87</v>
      </c>
      <c r="D141" s="775" t="s">
        <v>174</v>
      </c>
      <c r="E141" s="775">
        <v>0.15132000000000001</v>
      </c>
      <c r="F141" s="775" t="s">
        <v>8149</v>
      </c>
      <c r="G141" s="775" t="s">
        <v>4235</v>
      </c>
      <c r="H141" s="775" t="s">
        <v>4235</v>
      </c>
      <c r="I141" s="775" t="s">
        <v>8192</v>
      </c>
    </row>
    <row r="142" spans="1:9">
      <c r="A142" s="775" t="str">
        <f>Table_wabobpsvr_AzureCalc_AzureCalcRateCard[[#This Row],[ServiceName]]&amp;Table_wabobpsvr_AzureCalc_AzureCalcRateCard[[#This Row],[Price_Level]]&amp;Table_wabobpsvr_AzureCalc_AzureCalcRateCard[[#This Row],[Region]]</f>
        <v>Standard_D1_v2 Cloud ServicesB16</v>
      </c>
      <c r="B142" s="775">
        <v>16</v>
      </c>
      <c r="C142" s="775" t="s">
        <v>87</v>
      </c>
      <c r="D142" s="775" t="s">
        <v>175</v>
      </c>
      <c r="E142" s="775">
        <v>0.14663999999999999</v>
      </c>
      <c r="F142" s="775" t="s">
        <v>8149</v>
      </c>
      <c r="G142" s="775" t="s">
        <v>4235</v>
      </c>
      <c r="H142" s="775" t="s">
        <v>4235</v>
      </c>
      <c r="I142" s="775" t="s">
        <v>8192</v>
      </c>
    </row>
    <row r="143" spans="1:9">
      <c r="A143" s="775" t="str">
        <f>Table_wabobpsvr_AzureCalc_AzureCalcRateCard[[#This Row],[ServiceName]]&amp;Table_wabobpsvr_AzureCalc_AzureCalcRateCard[[#This Row],[Price_Level]]&amp;Table_wabobpsvr_AzureCalc_AzureCalcRateCard[[#This Row],[Region]]</f>
        <v>Standard_D1_v2 Cloud ServicesC16</v>
      </c>
      <c r="B143" s="775">
        <v>16</v>
      </c>
      <c r="C143" s="775" t="s">
        <v>87</v>
      </c>
      <c r="D143" s="775" t="s">
        <v>177</v>
      </c>
      <c r="E143" s="775">
        <v>0.14196</v>
      </c>
      <c r="F143" s="775" t="s">
        <v>8149</v>
      </c>
      <c r="G143" s="775" t="s">
        <v>4235</v>
      </c>
      <c r="H143" s="775" t="s">
        <v>4235</v>
      </c>
      <c r="I143" s="775" t="s">
        <v>8192</v>
      </c>
    </row>
    <row r="144" spans="1:9">
      <c r="A144" s="775" t="str">
        <f>Table_wabobpsvr_AzureCalc_AzureCalcRateCard[[#This Row],[ServiceName]]&amp;Table_wabobpsvr_AzureCalc_AzureCalcRateCard[[#This Row],[Price_Level]]&amp;Table_wabobpsvr_AzureCalc_AzureCalcRateCard[[#This Row],[Region]]</f>
        <v>Standard_D1_v2 Cloud ServicesD16</v>
      </c>
      <c r="B144" s="775">
        <v>16</v>
      </c>
      <c r="C144" s="775" t="s">
        <v>87</v>
      </c>
      <c r="D144" s="775" t="s">
        <v>176</v>
      </c>
      <c r="E144" s="775">
        <v>0.13728000000000001</v>
      </c>
      <c r="F144" s="775" t="s">
        <v>8149</v>
      </c>
      <c r="G144" s="775" t="s">
        <v>4235</v>
      </c>
      <c r="H144" s="775" t="s">
        <v>4235</v>
      </c>
      <c r="I144" s="775" t="s">
        <v>8192</v>
      </c>
    </row>
    <row r="145" spans="1:9">
      <c r="A145" s="775" t="str">
        <f>Table_wabobpsvr_AzureCalc_AzureCalcRateCard[[#This Row],[ServiceName]]&amp;Table_wabobpsvr_AzureCalc_AzureCalcRateCard[[#This Row],[Price_Level]]&amp;Table_wabobpsvr_AzureCalc_AzureCalcRateCard[[#This Row],[Region]]</f>
        <v>Standard_D11_v2 Cloud ServicesMOSP16</v>
      </c>
      <c r="B145" s="775">
        <v>16</v>
      </c>
      <c r="C145" s="775" t="s">
        <v>87</v>
      </c>
      <c r="D145" s="775" t="s">
        <v>606</v>
      </c>
      <c r="E145" s="775">
        <v>0.32300000000000001</v>
      </c>
      <c r="F145" s="775" t="s">
        <v>8153</v>
      </c>
      <c r="G145" s="775"/>
      <c r="H145" s="775"/>
      <c r="I145" s="775" t="s">
        <v>8194</v>
      </c>
    </row>
    <row r="146" spans="1:9">
      <c r="A146" s="775" t="str">
        <f>Table_wabobpsvr_AzureCalc_AzureCalcRateCard[[#This Row],[ServiceName]]&amp;Table_wabobpsvr_AzureCalc_AzureCalcRateCard[[#This Row],[Price_Level]]&amp;Table_wabobpsvr_AzureCalc_AzureCalcRateCard[[#This Row],[Region]]</f>
        <v>Standard_D11_v2 Cloud ServicesA16</v>
      </c>
      <c r="B146" s="775">
        <v>16</v>
      </c>
      <c r="C146" s="775" t="s">
        <v>87</v>
      </c>
      <c r="D146" s="775" t="s">
        <v>174</v>
      </c>
      <c r="E146" s="775">
        <v>0.31330999999999998</v>
      </c>
      <c r="F146" s="775" t="s">
        <v>8153</v>
      </c>
      <c r="G146" s="775" t="s">
        <v>4235</v>
      </c>
      <c r="H146" s="775" t="s">
        <v>4235</v>
      </c>
      <c r="I146" s="775" t="s">
        <v>8194</v>
      </c>
    </row>
    <row r="147" spans="1:9">
      <c r="A147" s="775" t="str">
        <f>Table_wabobpsvr_AzureCalc_AzureCalcRateCard[[#This Row],[ServiceName]]&amp;Table_wabobpsvr_AzureCalc_AzureCalcRateCard[[#This Row],[Price_Level]]&amp;Table_wabobpsvr_AzureCalc_AzureCalcRateCard[[#This Row],[Region]]</f>
        <v>Standard_D11_v2 Cloud ServicesB16</v>
      </c>
      <c r="B147" s="775">
        <v>16</v>
      </c>
      <c r="C147" s="775" t="s">
        <v>87</v>
      </c>
      <c r="D147" s="775" t="s">
        <v>175</v>
      </c>
      <c r="E147" s="775">
        <v>0.30362</v>
      </c>
      <c r="F147" s="775" t="s">
        <v>8153</v>
      </c>
      <c r="G147" s="775" t="s">
        <v>4235</v>
      </c>
      <c r="H147" s="775" t="s">
        <v>4235</v>
      </c>
      <c r="I147" s="775" t="s">
        <v>8194</v>
      </c>
    </row>
    <row r="148" spans="1:9" s="33" customFormat="1">
      <c r="A148" s="775" t="str">
        <f>Table_wabobpsvr_AzureCalc_AzureCalcRateCard[[#This Row],[ServiceName]]&amp;Table_wabobpsvr_AzureCalc_AzureCalcRateCard[[#This Row],[Price_Level]]&amp;Table_wabobpsvr_AzureCalc_AzureCalcRateCard[[#This Row],[Region]]</f>
        <v>Standard_D11_v2 Cloud ServicesC16</v>
      </c>
      <c r="B148" s="775">
        <v>16</v>
      </c>
      <c r="C148" s="775" t="s">
        <v>87</v>
      </c>
      <c r="D148" s="775" t="s">
        <v>177</v>
      </c>
      <c r="E148" s="775">
        <v>0.29393000000000002</v>
      </c>
      <c r="F148" s="775" t="s">
        <v>8153</v>
      </c>
      <c r="G148" s="775" t="s">
        <v>4235</v>
      </c>
      <c r="H148" s="775" t="s">
        <v>4235</v>
      </c>
      <c r="I148" s="775" t="s">
        <v>8194</v>
      </c>
    </row>
    <row r="149" spans="1:9" s="33" customFormat="1">
      <c r="A149" s="775" t="str">
        <f>Table_wabobpsvr_AzureCalc_AzureCalcRateCard[[#This Row],[ServiceName]]&amp;Table_wabobpsvr_AzureCalc_AzureCalcRateCard[[#This Row],[Price_Level]]&amp;Table_wabobpsvr_AzureCalc_AzureCalcRateCard[[#This Row],[Region]]</f>
        <v>Standard_D11_v2 Cloud ServicesD16</v>
      </c>
      <c r="B149" s="775">
        <v>16</v>
      </c>
      <c r="C149" s="775" t="s">
        <v>87</v>
      </c>
      <c r="D149" s="775" t="s">
        <v>176</v>
      </c>
      <c r="E149" s="775">
        <v>0.28423999999999999</v>
      </c>
      <c r="F149" s="775" t="s">
        <v>8153</v>
      </c>
      <c r="G149" s="775" t="s">
        <v>4235</v>
      </c>
      <c r="H149" s="775" t="s">
        <v>4235</v>
      </c>
      <c r="I149" s="775" t="s">
        <v>8194</v>
      </c>
    </row>
    <row r="150" spans="1:9" s="33" customFormat="1">
      <c r="A150" s="775" t="str">
        <f>Table_wabobpsvr_AzureCalc_AzureCalcRateCard[[#This Row],[ServiceName]]&amp;Table_wabobpsvr_AzureCalc_AzureCalcRateCard[[#This Row],[Price_Level]]&amp;Table_wabobpsvr_AzureCalc_AzureCalcRateCard[[#This Row],[Region]]</f>
        <v>Standard_D2_v2 VM (Non-Windows)MOSP7</v>
      </c>
      <c r="B150" s="775">
        <v>7</v>
      </c>
      <c r="C150" s="775" t="s">
        <v>87</v>
      </c>
      <c r="D150" s="775" t="s">
        <v>606</v>
      </c>
      <c r="E150" s="775">
        <v>0.14599999999999999</v>
      </c>
      <c r="F150" s="775" t="s">
        <v>8088</v>
      </c>
      <c r="G150" s="775"/>
      <c r="H150" s="775"/>
      <c r="I150" s="775" t="s">
        <v>7824</v>
      </c>
    </row>
    <row r="151" spans="1:9" s="33" customFormat="1">
      <c r="A151" s="775" t="str">
        <f>Table_wabobpsvr_AzureCalc_AzureCalcRateCard[[#This Row],[ServiceName]]&amp;Table_wabobpsvr_AzureCalc_AzureCalcRateCard[[#This Row],[Price_Level]]&amp;Table_wabobpsvr_AzureCalc_AzureCalcRateCard[[#This Row],[Region]]</f>
        <v>Standard_D2_v2 VM (Non-Windows)A7</v>
      </c>
      <c r="B151" s="775">
        <v>7</v>
      </c>
      <c r="C151" s="775" t="s">
        <v>87</v>
      </c>
      <c r="D151" s="775" t="s">
        <v>174</v>
      </c>
      <c r="E151" s="775">
        <v>0.14162</v>
      </c>
      <c r="F151" s="775" t="s">
        <v>8088</v>
      </c>
      <c r="G151" s="775" t="s">
        <v>4235</v>
      </c>
      <c r="H151" s="775" t="s">
        <v>4235</v>
      </c>
      <c r="I151" s="775" t="s">
        <v>7824</v>
      </c>
    </row>
    <row r="152" spans="1:9" s="33" customFormat="1">
      <c r="A152" s="775" t="str">
        <f>Table_wabobpsvr_AzureCalc_AzureCalcRateCard[[#This Row],[ServiceName]]&amp;Table_wabobpsvr_AzureCalc_AzureCalcRateCard[[#This Row],[Price_Level]]&amp;Table_wabobpsvr_AzureCalc_AzureCalcRateCard[[#This Row],[Region]]</f>
        <v>Standard_D2_v2 VM (Non-Windows)B7</v>
      </c>
      <c r="B152" s="775">
        <v>7</v>
      </c>
      <c r="C152" s="775" t="s">
        <v>87</v>
      </c>
      <c r="D152" s="775" t="s">
        <v>175</v>
      </c>
      <c r="E152" s="775">
        <v>0.13724</v>
      </c>
      <c r="F152" s="775" t="s">
        <v>8088</v>
      </c>
      <c r="G152" s="775" t="s">
        <v>4235</v>
      </c>
      <c r="H152" s="775" t="s">
        <v>4235</v>
      </c>
      <c r="I152" s="775" t="s">
        <v>7824</v>
      </c>
    </row>
    <row r="153" spans="1:9" s="33" customFormat="1">
      <c r="A153" s="775" t="str">
        <f>Table_wabobpsvr_AzureCalc_AzureCalcRateCard[[#This Row],[ServiceName]]&amp;Table_wabobpsvr_AzureCalc_AzureCalcRateCard[[#This Row],[Price_Level]]&amp;Table_wabobpsvr_AzureCalc_AzureCalcRateCard[[#This Row],[Region]]</f>
        <v>Standard_D2_v2 VM (Non-Windows)C7</v>
      </c>
      <c r="B153" s="775">
        <v>7</v>
      </c>
      <c r="C153" s="775" t="s">
        <v>87</v>
      </c>
      <c r="D153" s="775" t="s">
        <v>177</v>
      </c>
      <c r="E153" s="775">
        <v>0.13286000000000001</v>
      </c>
      <c r="F153" s="775" t="s">
        <v>8088</v>
      </c>
      <c r="G153" s="775" t="s">
        <v>4235</v>
      </c>
      <c r="H153" s="775" t="s">
        <v>4235</v>
      </c>
      <c r="I153" s="775" t="s">
        <v>7824</v>
      </c>
    </row>
    <row r="154" spans="1:9" s="33" customFormat="1">
      <c r="A154" s="1039" t="str">
        <f>Table_wabobpsvr_AzureCalc_AzureCalcRateCard[[#This Row],[ServiceName]]&amp;Table_wabobpsvr_AzureCalc_AzureCalcRateCard[[#This Row],[Price_Level]]&amp;Table_wabobpsvr_AzureCalc_AzureCalcRateCard[[#This Row],[Region]]</f>
        <v>Standard_D2_v2 VM (Non-Windows)D7</v>
      </c>
      <c r="B154" s="1039">
        <v>7</v>
      </c>
      <c r="C154" s="1039" t="s">
        <v>87</v>
      </c>
      <c r="D154" s="1039" t="s">
        <v>176</v>
      </c>
      <c r="E154" s="1039">
        <v>0.12848000000000001</v>
      </c>
      <c r="F154" s="1039" t="s">
        <v>8088</v>
      </c>
      <c r="G154" s="775" t="s">
        <v>4235</v>
      </c>
      <c r="H154" s="775" t="s">
        <v>4235</v>
      </c>
      <c r="I154" s="775" t="s">
        <v>7824</v>
      </c>
    </row>
    <row r="155" spans="1:9" s="33" customFormat="1">
      <c r="A155" s="1039" t="str">
        <f>Table_wabobpsvr_AzureCalc_AzureCalcRateCard[[#This Row],[ServiceName]]&amp;Table_wabobpsvr_AzureCalc_AzureCalcRateCard[[#This Row],[Price_Level]]&amp;Table_wabobpsvr_AzureCalc_AzureCalcRateCard[[#This Row],[Region]]</f>
        <v>Standard_D2_v2 VM (Windows)MOSP7</v>
      </c>
      <c r="B155" s="1039">
        <v>7</v>
      </c>
      <c r="C155" s="1039" t="s">
        <v>87</v>
      </c>
      <c r="D155" s="1039" t="s">
        <v>606</v>
      </c>
      <c r="E155" s="1039">
        <v>0.25800000000000001</v>
      </c>
      <c r="F155" s="1039" t="s">
        <v>8078</v>
      </c>
      <c r="G155" s="775"/>
      <c r="H155" s="775"/>
      <c r="I155" s="775" t="s">
        <v>7825</v>
      </c>
    </row>
    <row r="156" spans="1:9">
      <c r="A156" s="1039" t="str">
        <f>Table_wabobpsvr_AzureCalc_AzureCalcRateCard[[#This Row],[ServiceName]]&amp;Table_wabobpsvr_AzureCalc_AzureCalcRateCard[[#This Row],[Price_Level]]&amp;Table_wabobpsvr_AzureCalc_AzureCalcRateCard[[#This Row],[Region]]</f>
        <v>Standard_D2_v2 VM (Windows)A7</v>
      </c>
      <c r="B156" s="1039">
        <v>7</v>
      </c>
      <c r="C156" s="1039" t="s">
        <v>87</v>
      </c>
      <c r="D156" s="1039" t="s">
        <v>174</v>
      </c>
      <c r="E156" s="1039">
        <v>0.25025999999999998</v>
      </c>
      <c r="F156" s="1039" t="s">
        <v>8078</v>
      </c>
      <c r="G156" s="775" t="s">
        <v>4235</v>
      </c>
      <c r="H156" s="775" t="s">
        <v>4235</v>
      </c>
      <c r="I156" s="775" t="s">
        <v>7825</v>
      </c>
    </row>
    <row r="157" spans="1:9">
      <c r="A157" s="1039" t="str">
        <f>Table_wabobpsvr_AzureCalc_AzureCalcRateCard[[#This Row],[ServiceName]]&amp;Table_wabobpsvr_AzureCalc_AzureCalcRateCard[[#This Row],[Price_Level]]&amp;Table_wabobpsvr_AzureCalc_AzureCalcRateCard[[#This Row],[Region]]</f>
        <v>Standard_D2_v2 VM (Windows)B7</v>
      </c>
      <c r="B157" s="1039">
        <v>7</v>
      </c>
      <c r="C157" s="1039" t="s">
        <v>87</v>
      </c>
      <c r="D157" s="1039" t="s">
        <v>175</v>
      </c>
      <c r="E157" s="1039">
        <v>0.24252000000000001</v>
      </c>
      <c r="F157" s="1039" t="s">
        <v>8078</v>
      </c>
      <c r="G157" s="775" t="s">
        <v>4235</v>
      </c>
      <c r="H157" s="775" t="s">
        <v>4235</v>
      </c>
      <c r="I157" s="775" t="s">
        <v>7825</v>
      </c>
    </row>
    <row r="158" spans="1:9">
      <c r="A158" s="1039" t="str">
        <f>Table_wabobpsvr_AzureCalc_AzureCalcRateCard[[#This Row],[ServiceName]]&amp;Table_wabobpsvr_AzureCalc_AzureCalcRateCard[[#This Row],[Price_Level]]&amp;Table_wabobpsvr_AzureCalc_AzureCalcRateCard[[#This Row],[Region]]</f>
        <v>Standard_D2_v2 VM (Windows)C7</v>
      </c>
      <c r="B158" s="1039">
        <v>7</v>
      </c>
      <c r="C158" s="1039" t="s">
        <v>87</v>
      </c>
      <c r="D158" s="1039" t="s">
        <v>177</v>
      </c>
      <c r="E158" s="1039">
        <v>0.23477999999999999</v>
      </c>
      <c r="F158" s="1039" t="s">
        <v>8078</v>
      </c>
      <c r="G158" s="775" t="s">
        <v>4235</v>
      </c>
      <c r="H158" s="775" t="s">
        <v>4235</v>
      </c>
      <c r="I158" s="775" t="s">
        <v>7825</v>
      </c>
    </row>
    <row r="159" spans="1:9">
      <c r="A159" s="1039" t="str">
        <f>Table_wabobpsvr_AzureCalc_AzureCalcRateCard[[#This Row],[ServiceName]]&amp;Table_wabobpsvr_AzureCalc_AzureCalcRateCard[[#This Row],[Price_Level]]&amp;Table_wabobpsvr_AzureCalc_AzureCalcRateCard[[#This Row],[Region]]</f>
        <v>Standard_D1_v2 Cloud ServicesB11</v>
      </c>
      <c r="B159" s="1039">
        <v>11</v>
      </c>
      <c r="C159" s="1039" t="s">
        <v>87</v>
      </c>
      <c r="D159" s="1039" t="s">
        <v>175</v>
      </c>
      <c r="E159" s="1039">
        <v>0.17484</v>
      </c>
      <c r="F159" s="1039" t="s">
        <v>8149</v>
      </c>
      <c r="G159" s="775" t="s">
        <v>4235</v>
      </c>
      <c r="H159" s="775" t="s">
        <v>4235</v>
      </c>
      <c r="I159" s="775" t="s">
        <v>8193</v>
      </c>
    </row>
    <row r="160" spans="1:9">
      <c r="A160" s="1039" t="str">
        <f>Table_wabobpsvr_AzureCalc_AzureCalcRateCard[[#This Row],[ServiceName]]&amp;Table_wabobpsvr_AzureCalc_AzureCalcRateCard[[#This Row],[Price_Level]]&amp;Table_wabobpsvr_AzureCalc_AzureCalcRateCard[[#This Row],[Region]]</f>
        <v>Standard_D1_v2 Cloud ServicesC11</v>
      </c>
      <c r="B160" s="1039">
        <v>11</v>
      </c>
      <c r="C160" s="1039" t="s">
        <v>87</v>
      </c>
      <c r="D160" s="1039" t="s">
        <v>177</v>
      </c>
      <c r="E160" s="1039">
        <v>0.16925999999999999</v>
      </c>
      <c r="F160" s="1039" t="s">
        <v>8149</v>
      </c>
      <c r="G160" s="775" t="s">
        <v>4235</v>
      </c>
      <c r="H160" s="775" t="s">
        <v>4235</v>
      </c>
      <c r="I160" s="775" t="s">
        <v>8193</v>
      </c>
    </row>
    <row r="161" spans="1:9">
      <c r="A161" s="1039" t="str">
        <f>Table_wabobpsvr_AzureCalc_AzureCalcRateCard[[#This Row],[ServiceName]]&amp;Table_wabobpsvr_AzureCalc_AzureCalcRateCard[[#This Row],[Price_Level]]&amp;Table_wabobpsvr_AzureCalc_AzureCalcRateCard[[#This Row],[Region]]</f>
        <v>Standard_D1_v2 Cloud ServicesD11</v>
      </c>
      <c r="B161" s="1039">
        <v>11</v>
      </c>
      <c r="C161" s="1039" t="s">
        <v>87</v>
      </c>
      <c r="D161" s="1039" t="s">
        <v>176</v>
      </c>
      <c r="E161" s="1039">
        <v>0.16367999999999999</v>
      </c>
      <c r="F161" s="1039" t="s">
        <v>8149</v>
      </c>
      <c r="G161" s="775" t="s">
        <v>4235</v>
      </c>
      <c r="H161" s="775" t="s">
        <v>4235</v>
      </c>
      <c r="I161" s="775" t="s">
        <v>8193</v>
      </c>
    </row>
    <row r="162" spans="1:9">
      <c r="A162" s="775" t="str">
        <f>Table_wabobpsvr_AzureCalc_AzureCalcRateCard[[#This Row],[ServiceName]]&amp;Table_wabobpsvr_AzureCalc_AzureCalcRateCard[[#This Row],[Price_Level]]&amp;Table_wabobpsvr_AzureCalc_AzureCalcRateCard[[#This Row],[Region]]</f>
        <v>Standard_D11_v2 Cloud ServicesMOSP11</v>
      </c>
      <c r="B162" s="775">
        <v>11</v>
      </c>
      <c r="C162" s="775" t="s">
        <v>87</v>
      </c>
      <c r="D162" s="775" t="s">
        <v>606</v>
      </c>
      <c r="E162" s="775">
        <v>0.41</v>
      </c>
      <c r="F162" s="775" t="s">
        <v>8153</v>
      </c>
      <c r="G162" s="775"/>
      <c r="H162" s="775"/>
      <c r="I162" s="775" t="s">
        <v>8195</v>
      </c>
    </row>
    <row r="163" spans="1:9">
      <c r="A163" s="775" t="str">
        <f>Table_wabobpsvr_AzureCalc_AzureCalcRateCard[[#This Row],[ServiceName]]&amp;Table_wabobpsvr_AzureCalc_AzureCalcRateCard[[#This Row],[Price_Level]]&amp;Table_wabobpsvr_AzureCalc_AzureCalcRateCard[[#This Row],[Region]]</f>
        <v>Standard_D11_v2 Cloud ServicesA11</v>
      </c>
      <c r="B163" s="775">
        <v>11</v>
      </c>
      <c r="C163" s="775" t="s">
        <v>87</v>
      </c>
      <c r="D163" s="775" t="s">
        <v>174</v>
      </c>
      <c r="E163" s="775">
        <v>0.3977</v>
      </c>
      <c r="F163" s="775" t="s">
        <v>8153</v>
      </c>
      <c r="G163" s="775" t="s">
        <v>4235</v>
      </c>
      <c r="H163" s="775" t="s">
        <v>4235</v>
      </c>
      <c r="I163" s="775" t="s">
        <v>8195</v>
      </c>
    </row>
    <row r="164" spans="1:9">
      <c r="A164" s="775" t="str">
        <f>Table_wabobpsvr_AzureCalc_AzureCalcRateCard[[#This Row],[ServiceName]]&amp;Table_wabobpsvr_AzureCalc_AzureCalcRateCard[[#This Row],[Price_Level]]&amp;Table_wabobpsvr_AzureCalc_AzureCalcRateCard[[#This Row],[Region]]</f>
        <v>Standard_D11_v2 Cloud ServicesB11</v>
      </c>
      <c r="B164" s="775">
        <v>11</v>
      </c>
      <c r="C164" s="775" t="s">
        <v>87</v>
      </c>
      <c r="D164" s="775" t="s">
        <v>175</v>
      </c>
      <c r="E164" s="775">
        <v>0.38540000000000002</v>
      </c>
      <c r="F164" s="775" t="s">
        <v>8153</v>
      </c>
      <c r="G164" s="775" t="s">
        <v>4235</v>
      </c>
      <c r="H164" s="775" t="s">
        <v>4235</v>
      </c>
      <c r="I164" s="775" t="s">
        <v>8195</v>
      </c>
    </row>
    <row r="165" spans="1:9">
      <c r="A165" s="775" t="str">
        <f>Table_wabobpsvr_AzureCalc_AzureCalcRateCard[[#This Row],[ServiceName]]&amp;Table_wabobpsvr_AzureCalc_AzureCalcRateCard[[#This Row],[Price_Level]]&amp;Table_wabobpsvr_AzureCalc_AzureCalcRateCard[[#This Row],[Region]]</f>
        <v>Standard_D11_v2 Cloud ServicesC11</v>
      </c>
      <c r="B165" s="775">
        <v>11</v>
      </c>
      <c r="C165" s="775" t="s">
        <v>87</v>
      </c>
      <c r="D165" s="775" t="s">
        <v>177</v>
      </c>
      <c r="E165" s="775">
        <v>0.37309999999999999</v>
      </c>
      <c r="F165" s="775" t="s">
        <v>8153</v>
      </c>
      <c r="G165" s="775" t="s">
        <v>4235</v>
      </c>
      <c r="H165" s="775" t="s">
        <v>4235</v>
      </c>
      <c r="I165" s="775" t="s">
        <v>8195</v>
      </c>
    </row>
    <row r="166" spans="1:9">
      <c r="A166" s="775" t="str">
        <f>Table_wabobpsvr_AzureCalc_AzureCalcRateCard[[#This Row],[ServiceName]]&amp;Table_wabobpsvr_AzureCalc_AzureCalcRateCard[[#This Row],[Price_Level]]&amp;Table_wabobpsvr_AzureCalc_AzureCalcRateCard[[#This Row],[Region]]</f>
        <v>Standard_D11_v2 Cloud ServicesD11</v>
      </c>
      <c r="B166" s="775">
        <v>11</v>
      </c>
      <c r="C166" s="775" t="s">
        <v>87</v>
      </c>
      <c r="D166" s="775" t="s">
        <v>176</v>
      </c>
      <c r="E166" s="775">
        <v>0.36080000000000001</v>
      </c>
      <c r="F166" s="775" t="s">
        <v>8153</v>
      </c>
      <c r="G166" s="775" t="s">
        <v>4235</v>
      </c>
      <c r="H166" s="775" t="s">
        <v>4235</v>
      </c>
      <c r="I166" s="775" t="s">
        <v>8195</v>
      </c>
    </row>
    <row r="167" spans="1:9">
      <c r="A167" s="775" t="str">
        <f>Table_wabobpsvr_AzureCalc_AzureCalcRateCard[[#This Row],[ServiceName]]&amp;Table_wabobpsvr_AzureCalc_AzureCalcRateCard[[#This Row],[Price_Level]]&amp;Table_wabobpsvr_AzureCalc_AzureCalcRateCard[[#This Row],[Region]]</f>
        <v>Standard_D12_v2 Cloud ServicesMOSP11</v>
      </c>
      <c r="B167" s="775">
        <v>11</v>
      </c>
      <c r="C167" s="775" t="s">
        <v>87</v>
      </c>
      <c r="D167" s="775" t="s">
        <v>606</v>
      </c>
      <c r="E167" s="775">
        <v>0.82</v>
      </c>
      <c r="F167" s="775" t="s">
        <v>8196</v>
      </c>
      <c r="G167" s="775"/>
      <c r="H167" s="775"/>
      <c r="I167" s="775" t="s">
        <v>8197</v>
      </c>
    </row>
    <row r="168" spans="1:9">
      <c r="A168" s="775" t="str">
        <f>Table_wabobpsvr_AzureCalc_AzureCalcRateCard[[#This Row],[ServiceName]]&amp;Table_wabobpsvr_AzureCalc_AzureCalcRateCard[[#This Row],[Price_Level]]&amp;Table_wabobpsvr_AzureCalc_AzureCalcRateCard[[#This Row],[Region]]</f>
        <v>Standard_D5_v2 VM (Non-Windows)A11</v>
      </c>
      <c r="B168" s="775">
        <v>11</v>
      </c>
      <c r="C168" s="775" t="s">
        <v>87</v>
      </c>
      <c r="D168" s="775" t="s">
        <v>174</v>
      </c>
      <c r="E168" s="775">
        <v>1.9021699999999999</v>
      </c>
      <c r="F168" s="775" t="s">
        <v>8090</v>
      </c>
      <c r="G168" s="775" t="s">
        <v>4235</v>
      </c>
      <c r="H168" s="775" t="s">
        <v>4235</v>
      </c>
      <c r="I168" s="775" t="s">
        <v>8198</v>
      </c>
    </row>
    <row r="169" spans="1:9">
      <c r="A169" s="775" t="str">
        <f>Table_wabobpsvr_AzureCalc_AzureCalcRateCard[[#This Row],[ServiceName]]&amp;Table_wabobpsvr_AzureCalc_AzureCalcRateCard[[#This Row],[Price_Level]]&amp;Table_wabobpsvr_AzureCalc_AzureCalcRateCard[[#This Row],[Region]]</f>
        <v>Standard_D5_v2 VM (Non-Windows)B11</v>
      </c>
      <c r="B169" s="775">
        <v>11</v>
      </c>
      <c r="C169" s="775" t="s">
        <v>87</v>
      </c>
      <c r="D169" s="775" t="s">
        <v>175</v>
      </c>
      <c r="E169" s="775">
        <v>1.84334</v>
      </c>
      <c r="F169" s="775" t="s">
        <v>8090</v>
      </c>
      <c r="G169" s="775" t="s">
        <v>4235</v>
      </c>
      <c r="H169" s="775" t="s">
        <v>4235</v>
      </c>
      <c r="I169" s="775" t="s">
        <v>8198</v>
      </c>
    </row>
    <row r="170" spans="1:9">
      <c r="A170" s="775" t="str">
        <f>Table_wabobpsvr_AzureCalc_AzureCalcRateCard[[#This Row],[ServiceName]]&amp;Table_wabobpsvr_AzureCalc_AzureCalcRateCard[[#This Row],[Price_Level]]&amp;Table_wabobpsvr_AzureCalc_AzureCalcRateCard[[#This Row],[Region]]</f>
        <v>Standard_D5_v2 VM (Non-Windows)C11</v>
      </c>
      <c r="B170" s="775">
        <v>11</v>
      </c>
      <c r="C170" s="775" t="s">
        <v>87</v>
      </c>
      <c r="D170" s="775" t="s">
        <v>177</v>
      </c>
      <c r="E170" s="775">
        <v>1.78451</v>
      </c>
      <c r="F170" s="775" t="s">
        <v>8090</v>
      </c>
      <c r="G170" s="775" t="s">
        <v>4235</v>
      </c>
      <c r="H170" s="775" t="s">
        <v>4235</v>
      </c>
      <c r="I170" s="775" t="s">
        <v>8198</v>
      </c>
    </row>
    <row r="171" spans="1:9">
      <c r="A171" s="775" t="str">
        <f>Table_wabobpsvr_AzureCalc_AzureCalcRateCard[[#This Row],[ServiceName]]&amp;Table_wabobpsvr_AzureCalc_AzureCalcRateCard[[#This Row],[Price_Level]]&amp;Table_wabobpsvr_AzureCalc_AzureCalcRateCard[[#This Row],[Region]]</f>
        <v>Standard_D5_v2 VM (Non-Windows)D11</v>
      </c>
      <c r="B171" s="775">
        <v>11</v>
      </c>
      <c r="C171" s="775" t="s">
        <v>87</v>
      </c>
      <c r="D171" s="775" t="s">
        <v>176</v>
      </c>
      <c r="E171" s="775">
        <v>1.7256800000000001</v>
      </c>
      <c r="F171" s="775" t="s">
        <v>8090</v>
      </c>
      <c r="G171" s="775" t="s">
        <v>4235</v>
      </c>
      <c r="H171" s="775" t="s">
        <v>4235</v>
      </c>
      <c r="I171" s="775" t="s">
        <v>8198</v>
      </c>
    </row>
    <row r="172" spans="1:9">
      <c r="A172" s="775" t="str">
        <f>Table_wabobpsvr_AzureCalc_AzureCalcRateCard[[#This Row],[ServiceName]]&amp;Table_wabobpsvr_AzureCalc_AzureCalcRateCard[[#This Row],[Price_Level]]&amp;Table_wabobpsvr_AzureCalc_AzureCalcRateCard[[#This Row],[Region]]</f>
        <v>Standard_D5_v2 VM (Windows)MOSP11</v>
      </c>
      <c r="B172" s="775">
        <v>11</v>
      </c>
      <c r="C172" s="775" t="s">
        <v>87</v>
      </c>
      <c r="D172" s="775" t="s">
        <v>606</v>
      </c>
      <c r="E172" s="775">
        <v>2.9820000000000002</v>
      </c>
      <c r="F172" s="775" t="s">
        <v>8081</v>
      </c>
      <c r="G172" s="775"/>
      <c r="H172" s="775"/>
      <c r="I172" s="775" t="s">
        <v>8199</v>
      </c>
    </row>
    <row r="173" spans="1:9">
      <c r="A173" s="775" t="str">
        <f>Table_wabobpsvr_AzureCalc_AzureCalcRateCard[[#This Row],[ServiceName]]&amp;Table_wabobpsvr_AzureCalc_AzureCalcRateCard[[#This Row],[Price_Level]]&amp;Table_wabobpsvr_AzureCalc_AzureCalcRateCard[[#This Row],[Region]]</f>
        <v>Standard_D5_v2 VM (Windows)A11</v>
      </c>
      <c r="B173" s="775">
        <v>11</v>
      </c>
      <c r="C173" s="775" t="s">
        <v>87</v>
      </c>
      <c r="D173" s="775" t="s">
        <v>174</v>
      </c>
      <c r="E173" s="775">
        <v>2.8925399999999999</v>
      </c>
      <c r="F173" s="775" t="s">
        <v>8081</v>
      </c>
      <c r="G173" s="775" t="s">
        <v>4235</v>
      </c>
      <c r="H173" s="775" t="s">
        <v>4235</v>
      </c>
      <c r="I173" s="775" t="s">
        <v>8199</v>
      </c>
    </row>
    <row r="174" spans="1:9">
      <c r="A174" s="775" t="str">
        <f>Table_wabobpsvr_AzureCalc_AzureCalcRateCard[[#This Row],[ServiceName]]&amp;Table_wabobpsvr_AzureCalc_AzureCalcRateCard[[#This Row],[Price_Level]]&amp;Table_wabobpsvr_AzureCalc_AzureCalcRateCard[[#This Row],[Region]]</f>
        <v>Standard_D5_v2 VM (Windows)B11</v>
      </c>
      <c r="B174" s="775">
        <v>11</v>
      </c>
      <c r="C174" s="775" t="s">
        <v>87</v>
      </c>
      <c r="D174" s="775" t="s">
        <v>175</v>
      </c>
      <c r="E174" s="775">
        <v>2.80308</v>
      </c>
      <c r="F174" s="775" t="s">
        <v>8081</v>
      </c>
      <c r="G174" s="775" t="s">
        <v>4235</v>
      </c>
      <c r="H174" s="775" t="s">
        <v>4235</v>
      </c>
      <c r="I174" s="775" t="s">
        <v>8199</v>
      </c>
    </row>
    <row r="175" spans="1:9">
      <c r="A175" s="775" t="str">
        <f>Table_wabobpsvr_AzureCalc_AzureCalcRateCard[[#This Row],[ServiceName]]&amp;Table_wabobpsvr_AzureCalc_AzureCalcRateCard[[#This Row],[Price_Level]]&amp;Table_wabobpsvr_AzureCalc_AzureCalcRateCard[[#This Row],[Region]]</f>
        <v>Standard_D5_v2 VM (Windows)C11</v>
      </c>
      <c r="B175" s="775">
        <v>11</v>
      </c>
      <c r="C175" s="775" t="s">
        <v>87</v>
      </c>
      <c r="D175" s="775" t="s">
        <v>177</v>
      </c>
      <c r="E175" s="775">
        <v>2.7136200000000001</v>
      </c>
      <c r="F175" s="775" t="s">
        <v>8081</v>
      </c>
      <c r="G175" s="775" t="s">
        <v>4235</v>
      </c>
      <c r="H175" s="775" t="s">
        <v>4235</v>
      </c>
      <c r="I175" s="775" t="s">
        <v>8199</v>
      </c>
    </row>
    <row r="176" spans="1:9">
      <c r="A176" s="775" t="str">
        <f>Table_wabobpsvr_AzureCalc_AzureCalcRateCard[[#This Row],[ServiceName]]&amp;Table_wabobpsvr_AzureCalc_AzureCalcRateCard[[#This Row],[Price_Level]]&amp;Table_wabobpsvr_AzureCalc_AzureCalcRateCard[[#This Row],[Region]]</f>
        <v>Standard_D5_v2 VM (Windows)D11</v>
      </c>
      <c r="B176" s="775">
        <v>11</v>
      </c>
      <c r="C176" s="775" t="s">
        <v>87</v>
      </c>
      <c r="D176" s="775" t="s">
        <v>176</v>
      </c>
      <c r="E176" s="775">
        <v>2.6241599999999998</v>
      </c>
      <c r="F176" s="775" t="s">
        <v>8081</v>
      </c>
      <c r="G176" s="775" t="s">
        <v>4235</v>
      </c>
      <c r="H176" s="775" t="s">
        <v>4235</v>
      </c>
      <c r="I176" s="775" t="s">
        <v>8199</v>
      </c>
    </row>
    <row r="177" spans="1:9">
      <c r="A177" s="775" t="str">
        <f>Table_wabobpsvr_AzureCalc_AzureCalcRateCard[[#This Row],[ServiceName]]&amp;Table_wabobpsvr_AzureCalc_AzureCalcRateCard[[#This Row],[Price_Level]]&amp;Table_wabobpsvr_AzureCalc_AzureCalcRateCard[[#This Row],[Region]]</f>
        <v>Standard_D12_v2 Cloud ServicesMOSP16</v>
      </c>
      <c r="B177" s="775">
        <v>16</v>
      </c>
      <c r="C177" s="775" t="s">
        <v>87</v>
      </c>
      <c r="D177" s="775" t="s">
        <v>606</v>
      </c>
      <c r="E177" s="775">
        <v>0.64600000000000002</v>
      </c>
      <c r="F177" s="775" t="s">
        <v>8196</v>
      </c>
      <c r="G177" s="775"/>
      <c r="H177" s="775"/>
      <c r="I177" s="775" t="s">
        <v>8200</v>
      </c>
    </row>
    <row r="178" spans="1:9">
      <c r="A178" s="775" t="str">
        <f>Table_wabobpsvr_AzureCalc_AzureCalcRateCard[[#This Row],[ServiceName]]&amp;Table_wabobpsvr_AzureCalc_AzureCalcRateCard[[#This Row],[Price_Level]]&amp;Table_wabobpsvr_AzureCalc_AzureCalcRateCard[[#This Row],[Region]]</f>
        <v>Premium CDN Data Transfer - Zone 1MOSP</v>
      </c>
      <c r="B178" s="775"/>
      <c r="C178" s="775" t="s">
        <v>9</v>
      </c>
      <c r="D178" s="775" t="s">
        <v>606</v>
      </c>
      <c r="E178" s="775">
        <v>0.17</v>
      </c>
      <c r="F178" s="775" t="s">
        <v>8400</v>
      </c>
      <c r="G178" s="775"/>
      <c r="H178" s="775"/>
      <c r="I178" s="775" t="s">
        <v>8176</v>
      </c>
    </row>
    <row r="179" spans="1:9">
      <c r="A179" s="775" t="str">
        <f>Table_wabobpsvr_AzureCalc_AzureCalcRateCard[[#This Row],[ServiceName]]&amp;Table_wabobpsvr_AzureCalc_AzureCalcRateCard[[#This Row],[Price_Level]]&amp;Table_wabobpsvr_AzureCalc_AzureCalcRateCard[[#This Row],[Region]]</f>
        <v>Premium CDN Data Transfer - Zone 2MOSP</v>
      </c>
      <c r="B179" s="775"/>
      <c r="C179" s="775" t="s">
        <v>9</v>
      </c>
      <c r="D179" s="775" t="s">
        <v>606</v>
      </c>
      <c r="E179" s="775">
        <v>0.25</v>
      </c>
      <c r="F179" s="775" t="s">
        <v>8401</v>
      </c>
      <c r="G179" s="775"/>
      <c r="H179" s="775"/>
      <c r="I179" s="775" t="s">
        <v>8179</v>
      </c>
    </row>
    <row r="180" spans="1:9">
      <c r="A180" s="775" t="str">
        <f>Table_wabobpsvr_AzureCalc_AzureCalcRateCard[[#This Row],[ServiceName]]&amp;Table_wabobpsvr_AzureCalc_AzureCalcRateCard[[#This Row],[Price_Level]]&amp;Table_wabobpsvr_AzureCalc_AzureCalcRateCard[[#This Row],[Region]]</f>
        <v>Premium CDN Data Transfer - Zone 3MOSP</v>
      </c>
      <c r="B180" s="775"/>
      <c r="C180" s="775" t="s">
        <v>9</v>
      </c>
      <c r="D180" s="775" t="s">
        <v>606</v>
      </c>
      <c r="E180" s="775">
        <v>0.5</v>
      </c>
      <c r="F180" s="775" t="s">
        <v>8402</v>
      </c>
      <c r="G180" s="775"/>
      <c r="H180" s="775"/>
      <c r="I180" s="775" t="s">
        <v>8182</v>
      </c>
    </row>
    <row r="181" spans="1:9">
      <c r="A181" s="775" t="str">
        <f>Table_wabobpsvr_AzureCalc_AzureCalcRateCard[[#This Row],[ServiceName]]&amp;Table_wabobpsvr_AzureCalc_AzureCalcRateCard[[#This Row],[Price_Level]]&amp;Table_wabobpsvr_AzureCalc_AzureCalcRateCard[[#This Row],[Region]]</f>
        <v>Premium CDN Data Transfer - Zone 4MOSP</v>
      </c>
      <c r="B181" s="775"/>
      <c r="C181" s="775" t="s">
        <v>9</v>
      </c>
      <c r="D181" s="775" t="s">
        <v>606</v>
      </c>
      <c r="E181" s="775">
        <v>0.28000000000000003</v>
      </c>
      <c r="F181" s="775" t="s">
        <v>8403</v>
      </c>
      <c r="G181" s="775"/>
      <c r="H181" s="775"/>
      <c r="I181" s="775" t="s">
        <v>8185</v>
      </c>
    </row>
    <row r="182" spans="1:9">
      <c r="A182" s="775" t="str">
        <f>Table_wabobpsvr_AzureCalc_AzureCalcRateCard[[#This Row],[ServiceName]]&amp;Table_wabobpsvr_AzureCalc_AzureCalcRateCard[[#This Row],[Price_Level]]&amp;Table_wabobpsvr_AzureCalc_AzureCalcRateCard[[#This Row],[Region]]</f>
        <v>Premium Overage Session HoursMOSP</v>
      </c>
      <c r="B182" s="775"/>
      <c r="C182" s="775" t="s">
        <v>87</v>
      </c>
      <c r="D182" s="775" t="s">
        <v>606</v>
      </c>
      <c r="E182" s="775">
        <v>0.3</v>
      </c>
      <c r="F182" s="775" t="s">
        <v>8158</v>
      </c>
      <c r="G182" s="775"/>
      <c r="H182" s="775"/>
      <c r="I182" s="775" t="s">
        <v>8161</v>
      </c>
    </row>
    <row r="183" spans="1:9">
      <c r="A183" s="775" t="str">
        <f>Table_wabobpsvr_AzureCalc_AzureCalcRateCard[[#This Row],[ServiceName]]&amp;Table_wabobpsvr_AzureCalc_AzureCalcRateCard[[#This Row],[Price_Level]]&amp;Table_wabobpsvr_AzureCalc_AzureCalcRateCard[[#This Row],[Region]]</f>
        <v>Premium Plus Overage Session HoursMOSP</v>
      </c>
      <c r="B183" s="775"/>
      <c r="C183" s="775" t="s">
        <v>87</v>
      </c>
      <c r="D183" s="775" t="s">
        <v>606</v>
      </c>
      <c r="E183" s="775">
        <v>0.45</v>
      </c>
      <c r="F183" s="775" t="s">
        <v>8162</v>
      </c>
      <c r="G183" s="775"/>
      <c r="H183" s="775"/>
      <c r="I183" s="775" t="s">
        <v>8165</v>
      </c>
    </row>
    <row r="184" spans="1:9">
      <c r="A184" s="775" t="str">
        <f>Table_wabobpsvr_AzureCalc_AzureCalcRateCard[[#This Row],[ServiceName]]&amp;Table_wabobpsvr_AzureCalc_AzureCalcRateCard[[#This Row],[Price_Level]]&amp;Table_wabobpsvr_AzureCalc_AzureCalcRateCard[[#This Row],[Region]]</f>
        <v>Premium Plus UsersMOSP</v>
      </c>
      <c r="B184" s="775"/>
      <c r="C184" s="775" t="s">
        <v>378</v>
      </c>
      <c r="D184" s="775" t="s">
        <v>606</v>
      </c>
      <c r="E184" s="775">
        <v>25</v>
      </c>
      <c r="F184" s="775" t="s">
        <v>8166</v>
      </c>
      <c r="G184" s="775"/>
      <c r="H184" s="775"/>
      <c r="I184" s="775" t="s">
        <v>8169</v>
      </c>
    </row>
    <row r="185" spans="1:9">
      <c r="A185" s="775" t="str">
        <f>Table_wabobpsvr_AzureCalc_AzureCalcRateCard[[#This Row],[ServiceName]]&amp;Table_wabobpsvr_AzureCalc_AzureCalcRateCard[[#This Row],[Price_Level]]&amp;Table_wabobpsvr_AzureCalc_AzureCalcRateCard[[#This Row],[Region]]</f>
        <v>Standard_D2_v2 VM (Windows)D7</v>
      </c>
      <c r="B185" s="775">
        <v>7</v>
      </c>
      <c r="C185" s="775" t="s">
        <v>87</v>
      </c>
      <c r="D185" s="775" t="s">
        <v>176</v>
      </c>
      <c r="E185" s="775">
        <v>0.22703999999999999</v>
      </c>
      <c r="F185" s="775" t="s">
        <v>8078</v>
      </c>
      <c r="G185" s="775" t="s">
        <v>4235</v>
      </c>
      <c r="H185" s="775" t="s">
        <v>4235</v>
      </c>
      <c r="I185" s="775" t="s">
        <v>7825</v>
      </c>
    </row>
    <row r="186" spans="1:9">
      <c r="A186" s="775" t="str">
        <f>Table_wabobpsvr_AzureCalc_AzureCalcRateCard[[#This Row],[ServiceName]]&amp;Table_wabobpsvr_AzureCalc_AzureCalcRateCard[[#This Row],[Price_Level]]&amp;Table_wabobpsvr_AzureCalc_AzureCalcRateCard[[#This Row],[Region]]</f>
        <v>Standard_D12_v2 Cloud ServicesA11</v>
      </c>
      <c r="B186" s="775">
        <v>11</v>
      </c>
      <c r="C186" s="775" t="s">
        <v>87</v>
      </c>
      <c r="D186" s="775" t="s">
        <v>174</v>
      </c>
      <c r="E186" s="775">
        <v>0.7954</v>
      </c>
      <c r="F186" s="775" t="s">
        <v>8196</v>
      </c>
      <c r="G186" s="775" t="s">
        <v>4235</v>
      </c>
      <c r="H186" s="775" t="s">
        <v>4235</v>
      </c>
      <c r="I186" s="775" t="s">
        <v>8197</v>
      </c>
    </row>
    <row r="187" spans="1:9">
      <c r="A187" s="775" t="str">
        <f>Table_wabobpsvr_AzureCalc_AzureCalcRateCard[[#This Row],[ServiceName]]&amp;Table_wabobpsvr_AzureCalc_AzureCalcRateCard[[#This Row],[Price_Level]]&amp;Table_wabobpsvr_AzureCalc_AzureCalcRateCard[[#This Row],[Region]]</f>
        <v>Standard_D1_v2 Cloud ServicesMOSP6</v>
      </c>
      <c r="B187" s="775">
        <v>6</v>
      </c>
      <c r="C187" s="775" t="s">
        <v>87</v>
      </c>
      <c r="D187" s="775" t="s">
        <v>606</v>
      </c>
      <c r="E187" s="775">
        <v>0.155</v>
      </c>
      <c r="F187" s="775" t="s">
        <v>8149</v>
      </c>
      <c r="G187" s="775"/>
      <c r="H187" s="775"/>
      <c r="I187" s="775" t="s">
        <v>8201</v>
      </c>
    </row>
    <row r="188" spans="1:9">
      <c r="A188" s="775" t="str">
        <f>Table_wabobpsvr_AzureCalc_AzureCalcRateCard[[#This Row],[ServiceName]]&amp;Table_wabobpsvr_AzureCalc_AzureCalcRateCard[[#This Row],[Price_Level]]&amp;Table_wabobpsvr_AzureCalc_AzureCalcRateCard[[#This Row],[Region]]</f>
        <v>Standard_D4_v2 VM (Non-Windows)A6</v>
      </c>
      <c r="B188" s="775">
        <v>6</v>
      </c>
      <c r="C188" s="775" t="s">
        <v>87</v>
      </c>
      <c r="D188" s="775" t="s">
        <v>174</v>
      </c>
      <c r="E188" s="775">
        <v>0.66347999999999996</v>
      </c>
      <c r="F188" s="775" t="s">
        <v>8089</v>
      </c>
      <c r="G188" s="775" t="s">
        <v>4235</v>
      </c>
      <c r="H188" s="775" t="s">
        <v>4235</v>
      </c>
      <c r="I188" s="775" t="s">
        <v>7864</v>
      </c>
    </row>
    <row r="189" spans="1:9">
      <c r="A189" s="775" t="str">
        <f>Table_wabobpsvr_AzureCalc_AzureCalcRateCard[[#This Row],[ServiceName]]&amp;Table_wabobpsvr_AzureCalc_AzureCalcRateCard[[#This Row],[Price_Level]]&amp;Table_wabobpsvr_AzureCalc_AzureCalcRateCard[[#This Row],[Region]]</f>
        <v>Standard_D12_v2 VM (Windows)B1</v>
      </c>
      <c r="B189" s="775">
        <v>1</v>
      </c>
      <c r="C189" s="775" t="s">
        <v>87</v>
      </c>
      <c r="D189" s="775" t="s">
        <v>175</v>
      </c>
      <c r="E189" s="775">
        <v>0.64859999999999995</v>
      </c>
      <c r="F189" s="775" t="s">
        <v>8083</v>
      </c>
      <c r="G189" s="775" t="s">
        <v>4235</v>
      </c>
      <c r="H189" s="775" t="s">
        <v>4235</v>
      </c>
      <c r="I189" s="775" t="s">
        <v>8202</v>
      </c>
    </row>
    <row r="190" spans="1:9">
      <c r="A190" s="775" t="str">
        <f>Table_wabobpsvr_AzureCalc_AzureCalcRateCard[[#This Row],[ServiceName]]&amp;Table_wabobpsvr_AzureCalc_AzureCalcRateCard[[#This Row],[Price_Level]]&amp;Table_wabobpsvr_AzureCalc_AzureCalcRateCard[[#This Row],[Region]]</f>
        <v>Premium Storage - Files (GB)B1</v>
      </c>
      <c r="B190" s="775">
        <v>1</v>
      </c>
      <c r="C190" s="775" t="s">
        <v>9</v>
      </c>
      <c r="D190" s="775" t="s">
        <v>175</v>
      </c>
      <c r="E190" s="775">
        <v>0.43615999999999999</v>
      </c>
      <c r="F190" s="775" t="s">
        <v>4500</v>
      </c>
      <c r="G190" s="775" t="s">
        <v>8203</v>
      </c>
      <c r="H190" s="775" t="s">
        <v>8204</v>
      </c>
      <c r="I190" s="775" t="s">
        <v>8205</v>
      </c>
    </row>
    <row r="191" spans="1:9">
      <c r="A191" s="775" t="str">
        <f>Table_wabobpsvr_AzureCalc_AzureCalcRateCard[[#This Row],[ServiceName]]&amp;Table_wabobpsvr_AzureCalc_AzureCalcRateCard[[#This Row],[Price_Level]]&amp;Table_wabobpsvr_AzureCalc_AzureCalcRateCard[[#This Row],[Region]]</f>
        <v>Premium CDN Data Transfer - Zone 1 - Tier 6A</v>
      </c>
      <c r="B191" s="775"/>
      <c r="C191" s="775" t="s">
        <v>9</v>
      </c>
      <c r="D191" s="775" t="s">
        <v>174</v>
      </c>
      <c r="E191" s="775">
        <v>0.16489999999999999</v>
      </c>
      <c r="F191" s="775" t="s">
        <v>8409</v>
      </c>
      <c r="G191" s="775" t="s">
        <v>8174</v>
      </c>
      <c r="H191" s="775" t="s">
        <v>8175</v>
      </c>
      <c r="I191" s="775" t="s">
        <v>8176</v>
      </c>
    </row>
    <row r="192" spans="1:9">
      <c r="A192" s="775" t="str">
        <f>Table_wabobpsvr_AzureCalc_AzureCalcRateCard[[#This Row],[ServiceName]]&amp;Table_wabobpsvr_AzureCalc_AzureCalcRateCard[[#This Row],[Price_Level]]&amp;Table_wabobpsvr_AzureCalc_AzureCalcRateCard[[#This Row],[Region]]</f>
        <v>Standard_D12_v2 Cloud ServicesA16</v>
      </c>
      <c r="B192" s="775">
        <v>16</v>
      </c>
      <c r="C192" s="775" t="s">
        <v>87</v>
      </c>
      <c r="D192" s="775" t="s">
        <v>174</v>
      </c>
      <c r="E192" s="775">
        <v>0.62661999999999995</v>
      </c>
      <c r="F192" s="775" t="s">
        <v>8196</v>
      </c>
      <c r="G192" s="775" t="s">
        <v>4235</v>
      </c>
      <c r="H192" s="775" t="s">
        <v>4235</v>
      </c>
      <c r="I192" s="775" t="s">
        <v>8200</v>
      </c>
    </row>
    <row r="193" spans="1:9">
      <c r="A193" s="1039" t="str">
        <f>Table_wabobpsvr_AzureCalc_AzureCalcRateCard[[#This Row],[ServiceName]]&amp;Table_wabobpsvr_AzureCalc_AzureCalcRateCard[[#This Row],[Price_Level]]&amp;Table_wabobpsvr_AzureCalc_AzureCalcRateCard[[#This Row],[Region]]</f>
        <v>Standard_D12_v2 Cloud ServicesB16</v>
      </c>
      <c r="B193" s="1039">
        <v>16</v>
      </c>
      <c r="C193" s="1039" t="s">
        <v>87</v>
      </c>
      <c r="D193" s="1039" t="s">
        <v>175</v>
      </c>
      <c r="E193" s="1039">
        <v>0.60724</v>
      </c>
      <c r="F193" s="1039" t="s">
        <v>8196</v>
      </c>
      <c r="G193" s="775" t="s">
        <v>4235</v>
      </c>
      <c r="H193" s="775" t="s">
        <v>4235</v>
      </c>
      <c r="I193" s="775" t="s">
        <v>8200</v>
      </c>
    </row>
    <row r="194" spans="1:9">
      <c r="A194" s="1039" t="str">
        <f>Table_wabobpsvr_AzureCalc_AzureCalcRateCard[[#This Row],[ServiceName]]&amp;Table_wabobpsvr_AzureCalc_AzureCalcRateCard[[#This Row],[Price_Level]]&amp;Table_wabobpsvr_AzureCalc_AzureCalcRateCard[[#This Row],[Region]]</f>
        <v>Standard_D12_v2 Cloud ServicesC16</v>
      </c>
      <c r="B194" s="1039">
        <v>16</v>
      </c>
      <c r="C194" s="1039" t="s">
        <v>87</v>
      </c>
      <c r="D194" s="1039" t="s">
        <v>177</v>
      </c>
      <c r="E194" s="1039">
        <v>0.58786000000000005</v>
      </c>
      <c r="F194" s="1039" t="s">
        <v>8196</v>
      </c>
      <c r="G194" s="775" t="s">
        <v>4235</v>
      </c>
      <c r="H194" s="775" t="s">
        <v>4235</v>
      </c>
      <c r="I194" s="775" t="s">
        <v>8200</v>
      </c>
    </row>
    <row r="195" spans="1:9">
      <c r="A195" s="1039" t="str">
        <f>Table_wabobpsvr_AzureCalc_AzureCalcRateCard[[#This Row],[ServiceName]]&amp;Table_wabobpsvr_AzureCalc_AzureCalcRateCard[[#This Row],[Price_Level]]&amp;Table_wabobpsvr_AzureCalc_AzureCalcRateCard[[#This Row],[Region]]</f>
        <v>Standard_D12_v2 Cloud ServicesD16</v>
      </c>
      <c r="B195" s="1039">
        <v>16</v>
      </c>
      <c r="C195" s="1039" t="s">
        <v>87</v>
      </c>
      <c r="D195" s="1039" t="s">
        <v>176</v>
      </c>
      <c r="E195" s="1039">
        <v>0.56847999999999999</v>
      </c>
      <c r="F195" s="1039" t="s">
        <v>8196</v>
      </c>
      <c r="G195" s="775" t="s">
        <v>4235</v>
      </c>
      <c r="H195" s="775" t="s">
        <v>4235</v>
      </c>
      <c r="I195" s="775" t="s">
        <v>8200</v>
      </c>
    </row>
    <row r="196" spans="1:9">
      <c r="A196" s="1039" t="str">
        <f>Table_wabobpsvr_AzureCalc_AzureCalcRateCard[[#This Row],[ServiceName]]&amp;Table_wabobpsvr_AzureCalc_AzureCalcRateCard[[#This Row],[Price_Level]]&amp;Table_wabobpsvr_AzureCalc_AzureCalcRateCard[[#This Row],[Region]]</f>
        <v>Standard_D13_v2 Cloud ServicesMOSP16</v>
      </c>
      <c r="B196" s="1039">
        <v>16</v>
      </c>
      <c r="C196" s="1039" t="s">
        <v>87</v>
      </c>
      <c r="D196" s="1039" t="s">
        <v>606</v>
      </c>
      <c r="E196" s="1039">
        <v>1.292</v>
      </c>
      <c r="F196" s="1039" t="s">
        <v>8206</v>
      </c>
      <c r="G196" s="775"/>
      <c r="H196" s="775"/>
      <c r="I196" s="775" t="s">
        <v>8207</v>
      </c>
    </row>
    <row r="197" spans="1:9">
      <c r="A197" t="str">
        <f>Table_wabobpsvr_AzureCalc_AzureCalcRateCard[[#This Row],[ServiceName]]&amp;Table_wabobpsvr_AzureCalc_AzureCalcRateCard[[#This Row],[Price_Level]]&amp;Table_wabobpsvr_AzureCalc_AzureCalcRateCard[[#This Row],[Region]]</f>
        <v>Standard_D13_v2 Cloud ServicesA16</v>
      </c>
      <c r="B197">
        <v>16</v>
      </c>
      <c r="C197" t="s">
        <v>87</v>
      </c>
      <c r="D197" t="s">
        <v>174</v>
      </c>
      <c r="E197">
        <v>1.2532399999999999</v>
      </c>
      <c r="F197" t="s">
        <v>8206</v>
      </c>
      <c r="G197" s="775" t="s">
        <v>4235</v>
      </c>
      <c r="H197" s="775" t="s">
        <v>4235</v>
      </c>
      <c r="I197" s="775" t="s">
        <v>8207</v>
      </c>
    </row>
    <row r="198" spans="1:9">
      <c r="A198" t="str">
        <f>Table_wabobpsvr_AzureCalc_AzureCalcRateCard[[#This Row],[ServiceName]]&amp;Table_wabobpsvr_AzureCalc_AzureCalcRateCard[[#This Row],[Price_Level]]&amp;Table_wabobpsvr_AzureCalc_AzureCalcRateCard[[#This Row],[Region]]</f>
        <v>Standard_D13_v2 Cloud ServicesB16</v>
      </c>
      <c r="B198">
        <v>16</v>
      </c>
      <c r="C198" t="s">
        <v>87</v>
      </c>
      <c r="D198" t="s">
        <v>175</v>
      </c>
      <c r="E198">
        <v>1.21448</v>
      </c>
      <c r="F198" t="s">
        <v>8206</v>
      </c>
      <c r="G198" s="775" t="s">
        <v>4235</v>
      </c>
      <c r="H198" s="775" t="s">
        <v>4235</v>
      </c>
      <c r="I198" s="775" t="s">
        <v>8207</v>
      </c>
    </row>
    <row r="199" spans="1:9">
      <c r="A199" t="str">
        <f>Table_wabobpsvr_AzureCalc_AzureCalcRateCard[[#This Row],[ServiceName]]&amp;Table_wabobpsvr_AzureCalc_AzureCalcRateCard[[#This Row],[Price_Level]]&amp;Table_wabobpsvr_AzureCalc_AzureCalcRateCard[[#This Row],[Region]]</f>
        <v>Standard_D13_v2 Cloud ServicesC16</v>
      </c>
      <c r="B199">
        <v>16</v>
      </c>
      <c r="C199" t="s">
        <v>87</v>
      </c>
      <c r="D199" t="s">
        <v>177</v>
      </c>
      <c r="E199">
        <v>1.1757200000000001</v>
      </c>
      <c r="F199" t="s">
        <v>8206</v>
      </c>
      <c r="G199" s="775" t="s">
        <v>4235</v>
      </c>
      <c r="H199" s="775" t="s">
        <v>4235</v>
      </c>
      <c r="I199" s="775" t="s">
        <v>8207</v>
      </c>
    </row>
    <row r="200" spans="1:9">
      <c r="A200" t="str">
        <f>Table_wabobpsvr_AzureCalc_AzureCalcRateCard[[#This Row],[ServiceName]]&amp;Table_wabobpsvr_AzureCalc_AzureCalcRateCard[[#This Row],[Price_Level]]&amp;Table_wabobpsvr_AzureCalc_AzureCalcRateCard[[#This Row],[Region]]</f>
        <v>Standard_D13_v2 Cloud ServicesD16</v>
      </c>
      <c r="B200">
        <v>16</v>
      </c>
      <c r="C200" t="s">
        <v>87</v>
      </c>
      <c r="D200" t="s">
        <v>176</v>
      </c>
      <c r="E200">
        <v>1.13696</v>
      </c>
      <c r="F200" t="s">
        <v>8206</v>
      </c>
      <c r="G200" s="775" t="s">
        <v>4235</v>
      </c>
      <c r="H200" s="775" t="s">
        <v>4235</v>
      </c>
      <c r="I200" s="775" t="s">
        <v>8207</v>
      </c>
    </row>
    <row r="201" spans="1:9">
      <c r="A201" s="775" t="str">
        <f>Table_wabobpsvr_AzureCalc_AzureCalcRateCard[[#This Row],[ServiceName]]&amp;Table_wabobpsvr_AzureCalc_AzureCalcRateCard[[#This Row],[Price_Level]]&amp;Table_wabobpsvr_AzureCalc_AzureCalcRateCard[[#This Row],[Region]]</f>
        <v>Standard_D3_v2 VM (Non-Windows)MOSP7</v>
      </c>
      <c r="B201" s="775">
        <v>7</v>
      </c>
      <c r="C201" s="775" t="s">
        <v>87</v>
      </c>
      <c r="D201" s="775" t="s">
        <v>606</v>
      </c>
      <c r="E201" s="775">
        <v>0.29199999999999998</v>
      </c>
      <c r="F201" s="775" t="s">
        <v>8087</v>
      </c>
      <c r="G201" s="775"/>
      <c r="H201" s="775"/>
      <c r="I201" s="775" t="s">
        <v>7826</v>
      </c>
    </row>
    <row r="202" spans="1:9">
      <c r="A202" t="str">
        <f>Table_wabobpsvr_AzureCalc_AzureCalcRateCard[[#This Row],[ServiceName]]&amp;Table_wabobpsvr_AzureCalc_AzureCalcRateCard[[#This Row],[Price_Level]]&amp;Table_wabobpsvr_AzureCalc_AzureCalcRateCard[[#This Row],[Region]]</f>
        <v>Standard_D3_v2 VM (Non-Windows)A7</v>
      </c>
      <c r="B202">
        <v>7</v>
      </c>
      <c r="C202" t="s">
        <v>87</v>
      </c>
      <c r="D202" t="s">
        <v>174</v>
      </c>
      <c r="E202">
        <v>0.28323999999999999</v>
      </c>
      <c r="F202" t="s">
        <v>8087</v>
      </c>
      <c r="G202" s="775" t="s">
        <v>4235</v>
      </c>
      <c r="H202" s="775" t="s">
        <v>4235</v>
      </c>
      <c r="I202" s="775" t="s">
        <v>7826</v>
      </c>
    </row>
    <row r="203" spans="1:9">
      <c r="A203" s="775" t="str">
        <f>Table_wabobpsvr_AzureCalc_AzureCalcRateCard[[#This Row],[ServiceName]]&amp;Table_wabobpsvr_AzureCalc_AzureCalcRateCard[[#This Row],[Price_Level]]&amp;Table_wabobpsvr_AzureCalc_AzureCalcRateCard[[#This Row],[Region]]</f>
        <v>Standard_D3_v2 VM (Non-Windows)B7</v>
      </c>
      <c r="B203" s="775">
        <v>7</v>
      </c>
      <c r="C203" s="775" t="s">
        <v>87</v>
      </c>
      <c r="D203" s="775" t="s">
        <v>175</v>
      </c>
      <c r="E203" s="775">
        <v>0.27448</v>
      </c>
      <c r="F203" s="775" t="s">
        <v>8087</v>
      </c>
      <c r="G203" s="775" t="s">
        <v>4235</v>
      </c>
      <c r="H203" s="775" t="s">
        <v>4235</v>
      </c>
      <c r="I203" s="775" t="s">
        <v>7826</v>
      </c>
    </row>
    <row r="204" spans="1:9">
      <c r="A204" s="1039" t="str">
        <f>Table_wabobpsvr_AzureCalc_AzureCalcRateCard[[#This Row],[ServiceName]]&amp;Table_wabobpsvr_AzureCalc_AzureCalcRateCard[[#This Row],[Price_Level]]&amp;Table_wabobpsvr_AzureCalc_AzureCalcRateCard[[#This Row],[Region]]</f>
        <v>Standard_D3_v2 VM (Non-Windows)C7</v>
      </c>
      <c r="B204" s="1039">
        <v>7</v>
      </c>
      <c r="C204" s="1039" t="s">
        <v>87</v>
      </c>
      <c r="D204" s="1039" t="s">
        <v>177</v>
      </c>
      <c r="E204" s="1039">
        <v>0.26572000000000001</v>
      </c>
      <c r="F204" s="1039" t="s">
        <v>8087</v>
      </c>
      <c r="G204" s="775" t="s">
        <v>4235</v>
      </c>
      <c r="H204" s="775" t="s">
        <v>4235</v>
      </c>
      <c r="I204" s="775" t="s">
        <v>7826</v>
      </c>
    </row>
    <row r="205" spans="1:9">
      <c r="A205" s="1039" t="str">
        <f>Table_wabobpsvr_AzureCalc_AzureCalcRateCard[[#This Row],[ServiceName]]&amp;Table_wabobpsvr_AzureCalc_AzureCalcRateCard[[#This Row],[Price_Level]]&amp;Table_wabobpsvr_AzureCalc_AzureCalcRateCard[[#This Row],[Region]]</f>
        <v>Standard_D3_v2 VM (Non-Windows)D7</v>
      </c>
      <c r="B205" s="1039">
        <v>7</v>
      </c>
      <c r="C205" s="1039" t="s">
        <v>87</v>
      </c>
      <c r="D205" s="1039" t="s">
        <v>176</v>
      </c>
      <c r="E205" s="1039">
        <v>0.25696000000000002</v>
      </c>
      <c r="F205" s="1039" t="s">
        <v>8087</v>
      </c>
      <c r="G205" s="775" t="s">
        <v>4235</v>
      </c>
      <c r="H205" s="775" t="s">
        <v>4235</v>
      </c>
      <c r="I205" s="775" t="s">
        <v>7826</v>
      </c>
    </row>
    <row r="206" spans="1:9">
      <c r="A206" s="1039" t="str">
        <f>Table_wabobpsvr_AzureCalc_AzureCalcRateCard[[#This Row],[ServiceName]]&amp;Table_wabobpsvr_AzureCalc_AzureCalcRateCard[[#This Row],[Price_Level]]&amp;Table_wabobpsvr_AzureCalc_AzureCalcRateCard[[#This Row],[Region]]</f>
        <v>Standard_D3_v2 VM (Windows)MOSP7</v>
      </c>
      <c r="B206" s="1039">
        <v>7</v>
      </c>
      <c r="C206" s="1039" t="s">
        <v>87</v>
      </c>
      <c r="D206" s="1039" t="s">
        <v>606</v>
      </c>
      <c r="E206" s="1039">
        <v>0.51600000000000001</v>
      </c>
      <c r="F206" s="1039" t="s">
        <v>8079</v>
      </c>
      <c r="G206" s="775"/>
      <c r="H206" s="775"/>
      <c r="I206" s="775" t="s">
        <v>7827</v>
      </c>
    </row>
    <row r="207" spans="1:9">
      <c r="A207" s="775" t="str">
        <f>Table_wabobpsvr_AzureCalc_AzureCalcRateCard[[#This Row],[ServiceName]]&amp;Table_wabobpsvr_AzureCalc_AzureCalcRateCard[[#This Row],[Price_Level]]&amp;Table_wabobpsvr_AzureCalc_AzureCalcRateCard[[#This Row],[Region]]</f>
        <v>Standard_D3_v2 VM (Windows)A7</v>
      </c>
      <c r="B207" s="775">
        <v>7</v>
      </c>
      <c r="C207" s="775" t="s">
        <v>87</v>
      </c>
      <c r="D207" s="775" t="s">
        <v>174</v>
      </c>
      <c r="E207" s="775">
        <v>0.50051999999999996</v>
      </c>
      <c r="F207" s="775" t="s">
        <v>8079</v>
      </c>
      <c r="G207" s="775" t="s">
        <v>4235</v>
      </c>
      <c r="H207" s="775" t="s">
        <v>4235</v>
      </c>
      <c r="I207" s="775" t="s">
        <v>7827</v>
      </c>
    </row>
    <row r="208" spans="1:9">
      <c r="A208" s="1039" t="str">
        <f>Table_wabobpsvr_AzureCalc_AzureCalcRateCard[[#This Row],[ServiceName]]&amp;Table_wabobpsvr_AzureCalc_AzureCalcRateCard[[#This Row],[Price_Level]]&amp;Table_wabobpsvr_AzureCalc_AzureCalcRateCard[[#This Row],[Region]]</f>
        <v>Standard_D3_v2 VM (Windows)B7</v>
      </c>
      <c r="B208" s="1039">
        <v>7</v>
      </c>
      <c r="C208" s="1039" t="s">
        <v>87</v>
      </c>
      <c r="D208" s="1039" t="s">
        <v>175</v>
      </c>
      <c r="E208" s="1039">
        <v>0.48504000000000003</v>
      </c>
      <c r="F208" s="1039" t="s">
        <v>8079</v>
      </c>
      <c r="G208" s="775" t="s">
        <v>4235</v>
      </c>
      <c r="H208" s="775" t="s">
        <v>4235</v>
      </c>
      <c r="I208" s="775" t="s">
        <v>7827</v>
      </c>
    </row>
    <row r="209" spans="1:9">
      <c r="A209" s="1039" t="str">
        <f>Table_wabobpsvr_AzureCalc_AzureCalcRateCard[[#This Row],[ServiceName]]&amp;Table_wabobpsvr_AzureCalc_AzureCalcRateCard[[#This Row],[Price_Level]]&amp;Table_wabobpsvr_AzureCalc_AzureCalcRateCard[[#This Row],[Region]]</f>
        <v>Standard_D3_v2 VM (Windows)C7</v>
      </c>
      <c r="B209" s="1039">
        <v>7</v>
      </c>
      <c r="C209" s="1039" t="s">
        <v>87</v>
      </c>
      <c r="D209" s="1039" t="s">
        <v>177</v>
      </c>
      <c r="E209" s="1039">
        <v>0.46955999999999998</v>
      </c>
      <c r="F209" s="1039" t="s">
        <v>8079</v>
      </c>
      <c r="G209" s="775" t="s">
        <v>4235</v>
      </c>
      <c r="H209" s="775" t="s">
        <v>4235</v>
      </c>
      <c r="I209" s="775" t="s">
        <v>7827</v>
      </c>
    </row>
    <row r="210" spans="1:9">
      <c r="A210" s="775" t="str">
        <f>Table_wabobpsvr_AzureCalc_AzureCalcRateCard[[#This Row],[ServiceName]]&amp;Table_wabobpsvr_AzureCalc_AzureCalcRateCard[[#This Row],[Price_Level]]&amp;Table_wabobpsvr_AzureCalc_AzureCalcRateCard[[#This Row],[Region]]</f>
        <v>Standard_D12_v2 Cloud ServicesB11</v>
      </c>
      <c r="B210" s="775">
        <v>11</v>
      </c>
      <c r="C210" s="775" t="s">
        <v>87</v>
      </c>
      <c r="D210" s="775" t="s">
        <v>175</v>
      </c>
      <c r="E210" s="775">
        <v>0.77080000000000004</v>
      </c>
      <c r="F210" s="775" t="s">
        <v>8196</v>
      </c>
      <c r="G210" s="775" t="s">
        <v>4235</v>
      </c>
      <c r="H210" s="775" t="s">
        <v>4235</v>
      </c>
      <c r="I210" s="775" t="s">
        <v>8197</v>
      </c>
    </row>
    <row r="211" spans="1:9">
      <c r="A211" s="775" t="str">
        <f>Table_wabobpsvr_AzureCalc_AzureCalcRateCard[[#This Row],[ServiceName]]&amp;Table_wabobpsvr_AzureCalc_AzureCalcRateCard[[#This Row],[Price_Level]]&amp;Table_wabobpsvr_AzureCalc_AzureCalcRateCard[[#This Row],[Region]]</f>
        <v>Standard_D12_v2 Cloud ServicesC11</v>
      </c>
      <c r="B211" s="775">
        <v>11</v>
      </c>
      <c r="C211" s="775" t="s">
        <v>87</v>
      </c>
      <c r="D211" s="775" t="s">
        <v>177</v>
      </c>
      <c r="E211" s="775">
        <v>0.74619999999999997</v>
      </c>
      <c r="F211" s="775" t="s">
        <v>8196</v>
      </c>
      <c r="G211" s="775" t="s">
        <v>4235</v>
      </c>
      <c r="H211" s="775" t="s">
        <v>4235</v>
      </c>
      <c r="I211" s="775" t="s">
        <v>8197</v>
      </c>
    </row>
    <row r="212" spans="1:9">
      <c r="A212" s="1039" t="str">
        <f>Table_wabobpsvr_AzureCalc_AzureCalcRateCard[[#This Row],[ServiceName]]&amp;Table_wabobpsvr_AzureCalc_AzureCalcRateCard[[#This Row],[Price_Level]]&amp;Table_wabobpsvr_AzureCalc_AzureCalcRateCard[[#This Row],[Region]]</f>
        <v>Standard_D12_v2 Cloud ServicesD11</v>
      </c>
      <c r="B212" s="1039">
        <v>11</v>
      </c>
      <c r="C212" s="1039" t="s">
        <v>87</v>
      </c>
      <c r="D212" s="1039" t="s">
        <v>176</v>
      </c>
      <c r="E212" s="1039">
        <v>0.72160000000000002</v>
      </c>
      <c r="F212" s="1039" t="s">
        <v>8196</v>
      </c>
      <c r="G212" s="775" t="s">
        <v>4235</v>
      </c>
      <c r="H212" s="775" t="s">
        <v>4235</v>
      </c>
      <c r="I212" s="775" t="s">
        <v>8197</v>
      </c>
    </row>
    <row r="213" spans="1:9">
      <c r="A213" t="str">
        <f>Table_wabobpsvr_AzureCalc_AzureCalcRateCard[[#This Row],[ServiceName]]&amp;Table_wabobpsvr_AzureCalc_AzureCalcRateCard[[#This Row],[Price_Level]]&amp;Table_wabobpsvr_AzureCalc_AzureCalcRateCard[[#This Row],[Region]]</f>
        <v>Standard_D13_v2 Cloud ServicesMOSP11</v>
      </c>
      <c r="B213">
        <v>11</v>
      </c>
      <c r="C213" t="s">
        <v>87</v>
      </c>
      <c r="D213" t="s">
        <v>606</v>
      </c>
      <c r="E213">
        <v>1.6120000000000001</v>
      </c>
      <c r="F213" t="s">
        <v>8206</v>
      </c>
      <c r="G213" s="775"/>
      <c r="H213" s="775"/>
      <c r="I213" s="775" t="s">
        <v>8208</v>
      </c>
    </row>
    <row r="214" spans="1:9">
      <c r="A214" t="str">
        <f>Table_wabobpsvr_AzureCalc_AzureCalcRateCard[[#This Row],[ServiceName]]&amp;Table_wabobpsvr_AzureCalc_AzureCalcRateCard[[#This Row],[Price_Level]]&amp;Table_wabobpsvr_AzureCalc_AzureCalcRateCard[[#This Row],[Region]]</f>
        <v>Standard_D13_v2 Cloud ServicesA11</v>
      </c>
      <c r="B214">
        <v>11</v>
      </c>
      <c r="C214" t="s">
        <v>87</v>
      </c>
      <c r="D214" t="s">
        <v>174</v>
      </c>
      <c r="E214">
        <v>1.5636399999999999</v>
      </c>
      <c r="F214" t="s">
        <v>8206</v>
      </c>
      <c r="G214" s="775" t="s">
        <v>4235</v>
      </c>
      <c r="H214" s="775" t="s">
        <v>4235</v>
      </c>
      <c r="I214" s="775" t="s">
        <v>8208</v>
      </c>
    </row>
    <row r="215" spans="1:9">
      <c r="A215" t="str">
        <f>Table_wabobpsvr_AzureCalc_AzureCalcRateCard[[#This Row],[ServiceName]]&amp;Table_wabobpsvr_AzureCalc_AzureCalcRateCard[[#This Row],[Price_Level]]&amp;Table_wabobpsvr_AzureCalc_AzureCalcRateCard[[#This Row],[Region]]</f>
        <v>Standard_D13_v2 Cloud ServicesB11</v>
      </c>
      <c r="B215">
        <v>11</v>
      </c>
      <c r="C215" t="s">
        <v>87</v>
      </c>
      <c r="D215" t="s">
        <v>175</v>
      </c>
      <c r="E215">
        <v>1.51528</v>
      </c>
      <c r="F215" t="s">
        <v>8206</v>
      </c>
      <c r="G215" s="775" t="s">
        <v>4235</v>
      </c>
      <c r="H215" s="775" t="s">
        <v>4235</v>
      </c>
      <c r="I215" s="775" t="s">
        <v>8208</v>
      </c>
    </row>
    <row r="216" spans="1:9">
      <c r="A216" t="str">
        <f>Table_wabobpsvr_AzureCalc_AzureCalcRateCard[[#This Row],[ServiceName]]&amp;Table_wabobpsvr_AzureCalc_AzureCalcRateCard[[#This Row],[Price_Level]]&amp;Table_wabobpsvr_AzureCalc_AzureCalcRateCard[[#This Row],[Region]]</f>
        <v>Standard_D13_v2 Cloud ServicesC11</v>
      </c>
      <c r="B216">
        <v>11</v>
      </c>
      <c r="C216" t="s">
        <v>87</v>
      </c>
      <c r="D216" t="s">
        <v>177</v>
      </c>
      <c r="E216">
        <v>1.46692</v>
      </c>
      <c r="F216" t="s">
        <v>8206</v>
      </c>
      <c r="G216" s="775" t="s">
        <v>4235</v>
      </c>
      <c r="H216" s="775" t="s">
        <v>4235</v>
      </c>
      <c r="I216" s="775" t="s">
        <v>8208</v>
      </c>
    </row>
    <row r="217" spans="1:9">
      <c r="A217" s="775" t="str">
        <f>Table_wabobpsvr_AzureCalc_AzureCalcRateCard[[#This Row],[ServiceName]]&amp;Table_wabobpsvr_AzureCalc_AzureCalcRateCard[[#This Row],[Price_Level]]&amp;Table_wabobpsvr_AzureCalc_AzureCalcRateCard[[#This Row],[Region]]</f>
        <v>Standard_D13_v2 Cloud ServicesD11</v>
      </c>
      <c r="B217" s="775">
        <v>11</v>
      </c>
      <c r="C217" s="775" t="s">
        <v>87</v>
      </c>
      <c r="D217" s="775" t="s">
        <v>176</v>
      </c>
      <c r="E217" s="775">
        <v>1.41856</v>
      </c>
      <c r="F217" s="775" t="s">
        <v>8206</v>
      </c>
      <c r="G217" s="775" t="s">
        <v>4235</v>
      </c>
      <c r="H217" s="775" t="s">
        <v>4235</v>
      </c>
      <c r="I217" s="775" t="s">
        <v>8208</v>
      </c>
    </row>
    <row r="218" spans="1:9">
      <c r="A218" s="775" t="str">
        <f>Table_wabobpsvr_AzureCalc_AzureCalcRateCard[[#This Row],[ServiceName]]&amp;Table_wabobpsvr_AzureCalc_AzureCalcRateCard[[#This Row],[Price_Level]]&amp;Table_wabobpsvr_AzureCalc_AzureCalcRateCard[[#This Row],[Region]]</f>
        <v>Standard_D14_v2 Cloud ServicesMOSP11</v>
      </c>
      <c r="B218" s="775">
        <v>11</v>
      </c>
      <c r="C218" s="775" t="s">
        <v>87</v>
      </c>
      <c r="D218" s="775" t="s">
        <v>606</v>
      </c>
      <c r="E218" s="775">
        <v>3.01</v>
      </c>
      <c r="F218" s="775" t="s">
        <v>8209</v>
      </c>
      <c r="G218" s="775"/>
      <c r="H218" s="775"/>
      <c r="I218" s="775" t="s">
        <v>8210</v>
      </c>
    </row>
    <row r="219" spans="1:9">
      <c r="A219" s="775" t="str">
        <f>Table_wabobpsvr_AzureCalc_AzureCalcRateCard[[#This Row],[ServiceName]]&amp;Table_wabobpsvr_AzureCalc_AzureCalcRateCard[[#This Row],[Price_Level]]&amp;Table_wabobpsvr_AzureCalc_AzureCalcRateCard[[#This Row],[Region]]</f>
        <v>Standard_D1_v2 Cloud ServicesA6</v>
      </c>
      <c r="B219" s="775">
        <v>6</v>
      </c>
      <c r="C219" s="775" t="s">
        <v>87</v>
      </c>
      <c r="D219" s="775" t="s">
        <v>174</v>
      </c>
      <c r="E219" s="775">
        <v>0.15035000000000001</v>
      </c>
      <c r="F219" s="775" t="s">
        <v>8149</v>
      </c>
      <c r="G219" s="775" t="s">
        <v>4235</v>
      </c>
      <c r="H219" s="775" t="s">
        <v>4235</v>
      </c>
      <c r="I219" s="775" t="s">
        <v>8201</v>
      </c>
    </row>
    <row r="220" spans="1:9">
      <c r="A220" s="775" t="str">
        <f>Table_wabobpsvr_AzureCalc_AzureCalcRateCard[[#This Row],[ServiceName]]&amp;Table_wabobpsvr_AzureCalc_AzureCalcRateCard[[#This Row],[Price_Level]]&amp;Table_wabobpsvr_AzureCalc_AzureCalcRateCard[[#This Row],[Region]]</f>
        <v>Standard_D1_v2 Cloud ServicesB6</v>
      </c>
      <c r="B220" s="775">
        <v>6</v>
      </c>
      <c r="C220" s="775" t="s">
        <v>87</v>
      </c>
      <c r="D220" s="775" t="s">
        <v>175</v>
      </c>
      <c r="E220" s="775">
        <v>0.1457</v>
      </c>
      <c r="F220" s="775" t="s">
        <v>8149</v>
      </c>
      <c r="G220" s="775" t="s">
        <v>4235</v>
      </c>
      <c r="H220" s="775" t="s">
        <v>4235</v>
      </c>
      <c r="I220" s="775" t="s">
        <v>8201</v>
      </c>
    </row>
    <row r="221" spans="1:9">
      <c r="A221" s="775" t="str">
        <f>Table_wabobpsvr_AzureCalc_AzureCalcRateCard[[#This Row],[ServiceName]]&amp;Table_wabobpsvr_AzureCalc_AzureCalcRateCard[[#This Row],[Price_Level]]&amp;Table_wabobpsvr_AzureCalc_AzureCalcRateCard[[#This Row],[Region]]</f>
        <v>Standard_D1_v2 Cloud ServicesC6</v>
      </c>
      <c r="B221" s="775">
        <v>6</v>
      </c>
      <c r="C221" s="775" t="s">
        <v>87</v>
      </c>
      <c r="D221" s="775" t="s">
        <v>177</v>
      </c>
      <c r="E221" s="775">
        <v>0.14105000000000001</v>
      </c>
      <c r="F221" s="775" t="s">
        <v>8149</v>
      </c>
      <c r="G221" s="775" t="s">
        <v>4235</v>
      </c>
      <c r="H221" s="775" t="s">
        <v>4235</v>
      </c>
      <c r="I221" s="775" t="s">
        <v>8201</v>
      </c>
    </row>
    <row r="222" spans="1:9">
      <c r="A222" s="775" t="str">
        <f>Table_wabobpsvr_AzureCalc_AzureCalcRateCard[[#This Row],[ServiceName]]&amp;Table_wabobpsvr_AzureCalc_AzureCalcRateCard[[#This Row],[Price_Level]]&amp;Table_wabobpsvr_AzureCalc_AzureCalcRateCard[[#This Row],[Region]]</f>
        <v>Standard_D1_v2 Cloud ServicesD6</v>
      </c>
      <c r="B222" s="775">
        <v>6</v>
      </c>
      <c r="C222" s="775" t="s">
        <v>87</v>
      </c>
      <c r="D222" s="775" t="s">
        <v>176</v>
      </c>
      <c r="E222" s="775">
        <v>0.13639999999999999</v>
      </c>
      <c r="F222" s="775" t="s">
        <v>8149</v>
      </c>
      <c r="G222" s="775" t="s">
        <v>4235</v>
      </c>
      <c r="H222" s="775" t="s">
        <v>4235</v>
      </c>
      <c r="I222" s="775" t="s">
        <v>8201</v>
      </c>
    </row>
    <row r="223" spans="1:9">
      <c r="A223" s="775" t="str">
        <f>Table_wabobpsvr_AzureCalc_AzureCalcRateCard[[#This Row],[ServiceName]]&amp;Table_wabobpsvr_AzureCalc_AzureCalcRateCard[[#This Row],[Price_Level]]&amp;Table_wabobpsvr_AzureCalc_AzureCalcRateCard[[#This Row],[Region]]</f>
        <v>Standard_D11_v2 Cloud ServicesMOSP6</v>
      </c>
      <c r="B223" s="775">
        <v>6</v>
      </c>
      <c r="C223" s="775" t="s">
        <v>87</v>
      </c>
      <c r="D223" s="775" t="s">
        <v>606</v>
      </c>
      <c r="E223" s="775">
        <v>0.38</v>
      </c>
      <c r="F223" s="775" t="s">
        <v>8153</v>
      </c>
      <c r="G223" s="775"/>
      <c r="H223" s="775"/>
      <c r="I223" s="775" t="s">
        <v>8211</v>
      </c>
    </row>
    <row r="224" spans="1:9">
      <c r="A224" t="str">
        <f>Table_wabobpsvr_AzureCalc_AzureCalcRateCard[[#This Row],[ServiceName]]&amp;Table_wabobpsvr_AzureCalc_AzureCalcRateCard[[#This Row],[Price_Level]]&amp;Table_wabobpsvr_AzureCalc_AzureCalcRateCard[[#This Row],[Region]]</f>
        <v>Standard_D11_v2 Cloud ServicesA6</v>
      </c>
      <c r="B224">
        <v>6</v>
      </c>
      <c r="C224" t="s">
        <v>87</v>
      </c>
      <c r="D224" t="s">
        <v>174</v>
      </c>
      <c r="E224">
        <v>0.36859999999999998</v>
      </c>
      <c r="F224" t="s">
        <v>8153</v>
      </c>
      <c r="G224" s="775" t="s">
        <v>4235</v>
      </c>
      <c r="H224" s="775" t="s">
        <v>4235</v>
      </c>
      <c r="I224" s="775" t="s">
        <v>8211</v>
      </c>
    </row>
    <row r="225" spans="1:9">
      <c r="A225" t="str">
        <f>Table_wabobpsvr_AzureCalc_AzureCalcRateCard[[#This Row],[ServiceName]]&amp;Table_wabobpsvr_AzureCalc_AzureCalcRateCard[[#This Row],[Price_Level]]&amp;Table_wabobpsvr_AzureCalc_AzureCalcRateCard[[#This Row],[Region]]</f>
        <v>Standard_D11_v2 Cloud ServicesB6</v>
      </c>
      <c r="B225">
        <v>6</v>
      </c>
      <c r="C225" t="s">
        <v>87</v>
      </c>
      <c r="D225" t="s">
        <v>175</v>
      </c>
      <c r="E225">
        <v>0.35720000000000002</v>
      </c>
      <c r="F225" t="s">
        <v>8153</v>
      </c>
      <c r="G225" s="775" t="s">
        <v>4235</v>
      </c>
      <c r="H225" s="775" t="s">
        <v>4235</v>
      </c>
      <c r="I225" s="775" t="s">
        <v>8211</v>
      </c>
    </row>
    <row r="226" spans="1:9">
      <c r="A226" t="str">
        <f>Table_wabobpsvr_AzureCalc_AzureCalcRateCard[[#This Row],[ServiceName]]&amp;Table_wabobpsvr_AzureCalc_AzureCalcRateCard[[#This Row],[Price_Level]]&amp;Table_wabobpsvr_AzureCalc_AzureCalcRateCard[[#This Row],[Region]]</f>
        <v>Standard_D11_v2 Cloud ServicesC6</v>
      </c>
      <c r="B226">
        <v>6</v>
      </c>
      <c r="C226" t="s">
        <v>87</v>
      </c>
      <c r="D226" t="s">
        <v>177</v>
      </c>
      <c r="E226">
        <v>0.3458</v>
      </c>
      <c r="F226" t="s">
        <v>8153</v>
      </c>
      <c r="G226" s="775" t="s">
        <v>4235</v>
      </c>
      <c r="H226" s="775" t="s">
        <v>4235</v>
      </c>
      <c r="I226" s="775" t="s">
        <v>8211</v>
      </c>
    </row>
    <row r="227" spans="1:9">
      <c r="A227" t="str">
        <f>Table_wabobpsvr_AzureCalc_AzureCalcRateCard[[#This Row],[ServiceName]]&amp;Table_wabobpsvr_AzureCalc_AzureCalcRateCard[[#This Row],[Price_Level]]&amp;Table_wabobpsvr_AzureCalc_AzureCalcRateCard[[#This Row],[Region]]</f>
        <v>Standard_D11_v2 Cloud ServicesD6</v>
      </c>
      <c r="B227">
        <v>6</v>
      </c>
      <c r="C227" t="s">
        <v>87</v>
      </c>
      <c r="D227" t="s">
        <v>176</v>
      </c>
      <c r="E227">
        <v>0.33439999999999998</v>
      </c>
      <c r="F227" t="s">
        <v>8153</v>
      </c>
      <c r="G227" s="775" t="s">
        <v>4235</v>
      </c>
      <c r="H227" s="775" t="s">
        <v>4235</v>
      </c>
      <c r="I227" s="775" t="s">
        <v>8211</v>
      </c>
    </row>
    <row r="228" spans="1:9">
      <c r="A228" t="str">
        <f>Table_wabobpsvr_AzureCalc_AzureCalcRateCard[[#This Row],[ServiceName]]&amp;Table_wabobpsvr_AzureCalc_AzureCalcRateCard[[#This Row],[Price_Level]]&amp;Table_wabobpsvr_AzureCalc_AzureCalcRateCard[[#This Row],[Region]]</f>
        <v>Standard_D4_v2 VM (Non-Windows)B6</v>
      </c>
      <c r="B228">
        <v>6</v>
      </c>
      <c r="C228" t="s">
        <v>87</v>
      </c>
      <c r="D228" t="s">
        <v>175</v>
      </c>
      <c r="E228">
        <v>0.64295999999999998</v>
      </c>
      <c r="F228" t="s">
        <v>8089</v>
      </c>
      <c r="G228" s="775" t="s">
        <v>4235</v>
      </c>
      <c r="H228" s="775" t="s">
        <v>4235</v>
      </c>
      <c r="I228" s="775" t="s">
        <v>7864</v>
      </c>
    </row>
    <row r="229" spans="1:9">
      <c r="A229" s="775" t="str">
        <f>Table_wabobpsvr_AzureCalc_AzureCalcRateCard[[#This Row],[ServiceName]]&amp;Table_wabobpsvr_AzureCalc_AzureCalcRateCard[[#This Row],[Price_Level]]&amp;Table_wabobpsvr_AzureCalc_AzureCalcRateCard[[#This Row],[Region]]</f>
        <v>Standard_D4_v2 VM (Non-Windows)C6</v>
      </c>
      <c r="B229" s="775">
        <v>6</v>
      </c>
      <c r="C229" s="775" t="s">
        <v>87</v>
      </c>
      <c r="D229" s="775" t="s">
        <v>177</v>
      </c>
      <c r="E229" s="775">
        <v>0.62243999999999999</v>
      </c>
      <c r="F229" s="775" t="s">
        <v>8089</v>
      </c>
      <c r="G229" s="775" t="s">
        <v>4235</v>
      </c>
      <c r="H229" s="775" t="s">
        <v>4235</v>
      </c>
      <c r="I229" s="775" t="s">
        <v>7864</v>
      </c>
    </row>
    <row r="230" spans="1:9">
      <c r="A230" s="775" t="str">
        <f>Table_wabobpsvr_AzureCalc_AzureCalcRateCard[[#This Row],[ServiceName]]&amp;Table_wabobpsvr_AzureCalc_AzureCalcRateCard[[#This Row],[Price_Level]]&amp;Table_wabobpsvr_AzureCalc_AzureCalcRateCard[[#This Row],[Region]]</f>
        <v>Standard_D4_v2 VM (Non-Windows)D6</v>
      </c>
      <c r="B230" s="775">
        <v>6</v>
      </c>
      <c r="C230" s="775" t="s">
        <v>87</v>
      </c>
      <c r="D230" s="775" t="s">
        <v>176</v>
      </c>
      <c r="E230" s="775">
        <v>0.60192000000000001</v>
      </c>
      <c r="F230" s="775" t="s">
        <v>8089</v>
      </c>
      <c r="G230" s="775" t="s">
        <v>4235</v>
      </c>
      <c r="H230" s="775" t="s">
        <v>4235</v>
      </c>
      <c r="I230" s="775" t="s">
        <v>7864</v>
      </c>
    </row>
    <row r="231" spans="1:9">
      <c r="A231" s="775" t="str">
        <f>Table_wabobpsvr_AzureCalc_AzureCalcRateCard[[#This Row],[ServiceName]]&amp;Table_wabobpsvr_AzureCalc_AzureCalcRateCard[[#This Row],[Price_Level]]&amp;Table_wabobpsvr_AzureCalc_AzureCalcRateCard[[#This Row],[Region]]</f>
        <v>Standard_D4_v2 VM (Windows)MOSP6</v>
      </c>
      <c r="B231" s="775">
        <v>6</v>
      </c>
      <c r="C231" s="775" t="s">
        <v>87</v>
      </c>
      <c r="D231" s="775" t="s">
        <v>606</v>
      </c>
      <c r="E231" s="775">
        <v>1.2430000000000001</v>
      </c>
      <c r="F231" s="775" t="s">
        <v>8080</v>
      </c>
      <c r="G231" s="775"/>
      <c r="H231" s="775"/>
      <c r="I231" s="775" t="s">
        <v>7865</v>
      </c>
    </row>
    <row r="232" spans="1:9">
      <c r="A232" s="775" t="str">
        <f>Table_wabobpsvr_AzureCalc_AzureCalcRateCard[[#This Row],[ServiceName]]&amp;Table_wabobpsvr_AzureCalc_AzureCalcRateCard[[#This Row],[Price_Level]]&amp;Table_wabobpsvr_AzureCalc_AzureCalcRateCard[[#This Row],[Region]]</f>
        <v>Standard_D4_v2 VM (Windows)A6</v>
      </c>
      <c r="B232" s="775">
        <v>6</v>
      </c>
      <c r="C232" s="775" t="s">
        <v>87</v>
      </c>
      <c r="D232" s="775" t="s">
        <v>174</v>
      </c>
      <c r="E232" s="775">
        <v>1.2057100000000001</v>
      </c>
      <c r="F232" s="775" t="s">
        <v>8080</v>
      </c>
      <c r="G232" s="775" t="s">
        <v>4235</v>
      </c>
      <c r="H232" s="775" t="s">
        <v>4235</v>
      </c>
      <c r="I232" s="775" t="s">
        <v>7865</v>
      </c>
    </row>
    <row r="233" spans="1:9">
      <c r="A233" s="775" t="str">
        <f>Table_wabobpsvr_AzureCalc_AzureCalcRateCard[[#This Row],[ServiceName]]&amp;Table_wabobpsvr_AzureCalc_AzureCalcRateCard[[#This Row],[Price_Level]]&amp;Table_wabobpsvr_AzureCalc_AzureCalcRateCard[[#This Row],[Region]]</f>
        <v>Standard_D4_v2 VM (Windows)B6</v>
      </c>
      <c r="B233" s="775">
        <v>6</v>
      </c>
      <c r="C233" s="775" t="s">
        <v>87</v>
      </c>
      <c r="D233" s="775" t="s">
        <v>175</v>
      </c>
      <c r="E233" s="775">
        <v>1.16842</v>
      </c>
      <c r="F233" s="775" t="s">
        <v>8080</v>
      </c>
      <c r="G233" s="775" t="s">
        <v>4235</v>
      </c>
      <c r="H233" s="775" t="s">
        <v>4235</v>
      </c>
      <c r="I233" s="775" t="s">
        <v>7865</v>
      </c>
    </row>
    <row r="234" spans="1:9">
      <c r="A234" s="775" t="str">
        <f>Table_wabobpsvr_AzureCalc_AzureCalcRateCard[[#This Row],[ServiceName]]&amp;Table_wabobpsvr_AzureCalc_AzureCalcRateCard[[#This Row],[Price_Level]]&amp;Table_wabobpsvr_AzureCalc_AzureCalcRateCard[[#This Row],[Region]]</f>
        <v>Standard_D4_v2 VM (Windows)C6</v>
      </c>
      <c r="B234" s="775">
        <v>6</v>
      </c>
      <c r="C234" s="775" t="s">
        <v>87</v>
      </c>
      <c r="D234" s="775" t="s">
        <v>177</v>
      </c>
      <c r="E234" s="775">
        <v>1.13113</v>
      </c>
      <c r="F234" s="775" t="s">
        <v>8080</v>
      </c>
      <c r="G234" s="775" t="s">
        <v>4235</v>
      </c>
      <c r="H234" s="775" t="s">
        <v>4235</v>
      </c>
      <c r="I234" s="775" t="s">
        <v>7865</v>
      </c>
    </row>
    <row r="235" spans="1:9">
      <c r="A235" s="775" t="str">
        <f>Table_wabobpsvr_AzureCalc_AzureCalcRateCard[[#This Row],[ServiceName]]&amp;Table_wabobpsvr_AzureCalc_AzureCalcRateCard[[#This Row],[Price_Level]]&amp;Table_wabobpsvr_AzureCalc_AzureCalcRateCard[[#This Row],[Region]]</f>
        <v>Standard_D4_v2 VM (Windows)D6</v>
      </c>
      <c r="B235" s="775">
        <v>6</v>
      </c>
      <c r="C235" s="775" t="s">
        <v>87</v>
      </c>
      <c r="D235" s="775" t="s">
        <v>176</v>
      </c>
      <c r="E235" s="775">
        <v>1.0938399999999999</v>
      </c>
      <c r="F235" s="775" t="s">
        <v>8080</v>
      </c>
      <c r="G235" s="775" t="s">
        <v>4235</v>
      </c>
      <c r="H235" s="775" t="s">
        <v>4235</v>
      </c>
      <c r="I235" s="775" t="s">
        <v>7865</v>
      </c>
    </row>
    <row r="236" spans="1:9">
      <c r="A236" s="775" t="str">
        <f>Table_wabobpsvr_AzureCalc_AzureCalcRateCard[[#This Row],[ServiceName]]&amp;Table_wabobpsvr_AzureCalc_AzureCalcRateCard[[#This Row],[Price_Level]]&amp;Table_wabobpsvr_AzureCalc_AzureCalcRateCard[[#This Row],[Region]]</f>
        <v>Standard_D5_v2 VM (Non-Windows)MOSP6</v>
      </c>
      <c r="B236" s="775">
        <v>6</v>
      </c>
      <c r="C236" s="775" t="s">
        <v>87</v>
      </c>
      <c r="D236" s="775" t="s">
        <v>606</v>
      </c>
      <c r="E236" s="775">
        <v>1.3680000000000001</v>
      </c>
      <c r="F236" s="775" t="s">
        <v>8090</v>
      </c>
      <c r="G236" s="775"/>
      <c r="H236" s="775"/>
      <c r="I236" s="775" t="s">
        <v>7866</v>
      </c>
    </row>
    <row r="237" spans="1:9">
      <c r="A237" s="775" t="str">
        <f>Table_wabobpsvr_AzureCalc_AzureCalcRateCard[[#This Row],[ServiceName]]&amp;Table_wabobpsvr_AzureCalc_AzureCalcRateCard[[#This Row],[Price_Level]]&amp;Table_wabobpsvr_AzureCalc_AzureCalcRateCard[[#This Row],[Region]]</f>
        <v>Standard_D14_v2 Cloud ServicesMOSP16</v>
      </c>
      <c r="B237" s="775">
        <v>16</v>
      </c>
      <c r="C237" s="775" t="s">
        <v>87</v>
      </c>
      <c r="D237" s="775" t="s">
        <v>606</v>
      </c>
      <c r="E237" s="775">
        <v>2.4470000000000001</v>
      </c>
      <c r="F237" s="775" t="s">
        <v>8209</v>
      </c>
      <c r="G237" s="775"/>
      <c r="H237" s="775"/>
      <c r="I237" s="775" t="s">
        <v>8212</v>
      </c>
    </row>
    <row r="238" spans="1:9">
      <c r="A238" s="775" t="str">
        <f>Table_wabobpsvr_AzureCalc_AzureCalcRateCard[[#This Row],[ServiceName]]&amp;Table_wabobpsvr_AzureCalc_AzureCalcRateCard[[#This Row],[Price_Level]]&amp;Table_wabobpsvr_AzureCalc_AzureCalcRateCard[[#This Row],[Region]]</f>
        <v>Standard_D3_v2 VM (Windows)D7</v>
      </c>
      <c r="B238" s="775">
        <v>7</v>
      </c>
      <c r="C238" s="775" t="s">
        <v>87</v>
      </c>
      <c r="D238" s="775" t="s">
        <v>176</v>
      </c>
      <c r="E238" s="775">
        <v>0.45407999999999998</v>
      </c>
      <c r="F238" s="775" t="s">
        <v>8079</v>
      </c>
      <c r="G238" s="775" t="s">
        <v>4235</v>
      </c>
      <c r="H238" s="775" t="s">
        <v>4235</v>
      </c>
      <c r="I238" s="775" t="s">
        <v>7827</v>
      </c>
    </row>
    <row r="239" spans="1:9">
      <c r="A239" s="775" t="str">
        <f>Table_wabobpsvr_AzureCalc_AzureCalcRateCard[[#This Row],[ServiceName]]&amp;Table_wabobpsvr_AzureCalc_AzureCalcRateCard[[#This Row],[Price_Level]]&amp;Table_wabobpsvr_AzureCalc_AzureCalcRateCard[[#This Row],[Region]]</f>
        <v>Standard_D14_v2 Cloud ServicesA11</v>
      </c>
      <c r="B239" s="775">
        <v>11</v>
      </c>
      <c r="C239" s="775" t="s">
        <v>87</v>
      </c>
      <c r="D239" s="775" t="s">
        <v>174</v>
      </c>
      <c r="E239" s="775">
        <v>2.9197000000000002</v>
      </c>
      <c r="F239" s="775" t="s">
        <v>8209</v>
      </c>
      <c r="G239" s="775" t="s">
        <v>4235</v>
      </c>
      <c r="H239" s="775" t="s">
        <v>4235</v>
      </c>
      <c r="I239" s="775" t="s">
        <v>8210</v>
      </c>
    </row>
    <row r="240" spans="1:9">
      <c r="A240" s="775" t="str">
        <f>Table_wabobpsvr_AzureCalc_AzureCalcRateCard[[#This Row],[ServiceName]]&amp;Table_wabobpsvr_AzureCalc_AzureCalcRateCard[[#This Row],[Price_Level]]&amp;Table_wabobpsvr_AzureCalc_AzureCalcRateCard[[#This Row],[Region]]</f>
        <v>Visual Studio Professional UsersA14</v>
      </c>
      <c r="B240" s="775">
        <v>14</v>
      </c>
      <c r="C240" s="775" t="s">
        <v>325</v>
      </c>
      <c r="D240" s="775" t="s">
        <v>174</v>
      </c>
      <c r="E240" s="775">
        <v>999999</v>
      </c>
      <c r="F240" s="775" t="s">
        <v>811</v>
      </c>
      <c r="G240" s="775"/>
      <c r="H240" s="775"/>
      <c r="I240" s="775"/>
    </row>
    <row r="241" spans="1:9">
      <c r="A241" s="775" t="str">
        <f>Table_wabobpsvr_AzureCalc_AzureCalcRateCard[[#This Row],[ServiceName]]&amp;Table_wabobpsvr_AzureCalc_AzureCalcRateCard[[#This Row],[Price_Level]]&amp;Table_wabobpsvr_AzureCalc_AzureCalcRateCard[[#This Row],[Region]]</f>
        <v>Visual Studio Professional UsersB14</v>
      </c>
      <c r="B241" s="775">
        <v>14</v>
      </c>
      <c r="C241" s="775" t="s">
        <v>325</v>
      </c>
      <c r="D241" s="775" t="s">
        <v>175</v>
      </c>
      <c r="E241" s="775">
        <v>999999</v>
      </c>
      <c r="F241" s="775" t="s">
        <v>811</v>
      </c>
      <c r="G241" s="775"/>
      <c r="H241" s="775"/>
      <c r="I241" s="775"/>
    </row>
    <row r="242" spans="1:9">
      <c r="A242" s="1039" t="str">
        <f>Table_wabobpsvr_AzureCalc_AzureCalcRateCard[[#This Row],[ServiceName]]&amp;Table_wabobpsvr_AzureCalc_AzureCalcRateCard[[#This Row],[Price_Level]]&amp;Table_wabobpsvr_AzureCalc_AzureCalcRateCard[[#This Row],[Region]]</f>
        <v>Visual Studio Professional UsersC14</v>
      </c>
      <c r="B242" s="1039">
        <v>14</v>
      </c>
      <c r="C242" s="1039" t="s">
        <v>325</v>
      </c>
      <c r="D242" s="1039" t="s">
        <v>177</v>
      </c>
      <c r="E242" s="1039">
        <v>999999</v>
      </c>
      <c r="F242" s="1039" t="s">
        <v>811</v>
      </c>
      <c r="G242" s="775"/>
      <c r="H242" s="775"/>
      <c r="I242" s="775"/>
    </row>
    <row r="243" spans="1:9">
      <c r="A243" t="str">
        <f>Table_wabobpsvr_AzureCalc_AzureCalcRateCard[[#This Row],[ServiceName]]&amp;Table_wabobpsvr_AzureCalc_AzureCalcRateCard[[#This Row],[Price_Level]]&amp;Table_wabobpsvr_AzureCalc_AzureCalcRateCard[[#This Row],[Region]]</f>
        <v>Visual Studio Professional UsersD14</v>
      </c>
      <c r="B243">
        <v>14</v>
      </c>
      <c r="C243" t="s">
        <v>325</v>
      </c>
      <c r="D243" t="s">
        <v>176</v>
      </c>
      <c r="E243">
        <v>999999</v>
      </c>
      <c r="F243" t="s">
        <v>811</v>
      </c>
      <c r="G243" s="775"/>
      <c r="H243" s="775"/>
      <c r="I243" s="775"/>
    </row>
    <row r="244" spans="1:9">
      <c r="A244" s="775" t="str">
        <f>Table_wabobpsvr_AzureCalc_AzureCalcRateCard[[#This Row],[ServiceName]]&amp;Table_wabobpsvr_AzureCalc_AzureCalcRateCard[[#This Row],[Price_Level]]&amp;Table_wabobpsvr_AzureCalc_AzureCalcRateCard[[#This Row],[Region]]</f>
        <v>Visual Studio Build MinutesB14</v>
      </c>
      <c r="B244" s="775">
        <v>14</v>
      </c>
      <c r="C244" s="775" t="s">
        <v>803</v>
      </c>
      <c r="D244" s="775" t="s">
        <v>175</v>
      </c>
      <c r="E244" s="775">
        <v>999999</v>
      </c>
      <c r="F244" s="775" t="s">
        <v>804</v>
      </c>
      <c r="G244" s="775"/>
      <c r="H244" s="775"/>
      <c r="I244" s="775"/>
    </row>
    <row r="245" spans="1:9">
      <c r="A245" s="775" t="str">
        <f>Table_wabobpsvr_AzureCalc_AzureCalcRateCard[[#This Row],[ServiceName]]&amp;Table_wabobpsvr_AzureCalc_AzureCalcRateCard[[#This Row],[Price_Level]]&amp;Table_wabobpsvr_AzureCalc_AzureCalcRateCard[[#This Row],[Region]]</f>
        <v>Visual Studio Build MinutesC14</v>
      </c>
      <c r="B245" s="775">
        <v>14</v>
      </c>
      <c r="C245" s="775" t="s">
        <v>803</v>
      </c>
      <c r="D245" s="775" t="s">
        <v>177</v>
      </c>
      <c r="E245" s="775">
        <v>999999</v>
      </c>
      <c r="F245" s="775" t="s">
        <v>804</v>
      </c>
      <c r="G245" s="775"/>
      <c r="H245" s="775"/>
      <c r="I245" s="775"/>
    </row>
    <row r="246" spans="1:9">
      <c r="A246" s="775" t="str">
        <f>Table_wabobpsvr_AzureCalc_AzureCalcRateCard[[#This Row],[ServiceName]]&amp;Table_wabobpsvr_AzureCalc_AzureCalcRateCard[[#This Row],[Price_Level]]&amp;Table_wabobpsvr_AzureCalc_AzureCalcRateCard[[#This Row],[Region]]</f>
        <v>Visual Studio Build MinutesD14</v>
      </c>
      <c r="B246" s="775">
        <v>14</v>
      </c>
      <c r="C246" s="775" t="s">
        <v>803</v>
      </c>
      <c r="D246" s="775" t="s">
        <v>176</v>
      </c>
      <c r="E246" s="775">
        <v>999999</v>
      </c>
      <c r="F246" s="775" t="s">
        <v>804</v>
      </c>
      <c r="G246" s="775"/>
      <c r="H246" s="775"/>
      <c r="I246" s="775"/>
    </row>
    <row r="247" spans="1:9">
      <c r="A247" s="775" t="str">
        <f>Table_wabobpsvr_AzureCalc_AzureCalcRateCard[[#This Row],[ServiceName]]&amp;Table_wabobpsvr_AzureCalc_AzureCalcRateCard[[#This Row],[Price_Level]]&amp;Table_wabobpsvr_AzureCalc_AzureCalcRateCard[[#This Row],[Region]]</f>
        <v>Visual Studio Build MinutesMOSP14</v>
      </c>
      <c r="B247" s="775">
        <v>14</v>
      </c>
      <c r="C247" s="775" t="s">
        <v>803</v>
      </c>
      <c r="D247" s="775" t="s">
        <v>606</v>
      </c>
      <c r="E247" s="775">
        <v>999999</v>
      </c>
      <c r="F247" s="775" t="s">
        <v>804</v>
      </c>
      <c r="G247" s="775"/>
      <c r="H247" s="775"/>
      <c r="I247" s="775"/>
    </row>
    <row r="248" spans="1:9">
      <c r="A248" s="775" t="str">
        <f>Table_wabobpsvr_AzureCalc_AzureCalcRateCard[[#This Row],[ServiceName]]&amp;Table_wabobpsvr_AzureCalc_AzureCalcRateCard[[#This Row],[Price_Level]]&amp;Table_wabobpsvr_AzureCalc_AzureCalcRateCard[[#This Row],[Region]]</f>
        <v>Visual Studio Build MinutesA14</v>
      </c>
      <c r="B248" s="775">
        <v>14</v>
      </c>
      <c r="C248" s="775" t="s">
        <v>803</v>
      </c>
      <c r="D248" s="775" t="s">
        <v>174</v>
      </c>
      <c r="E248" s="775">
        <v>999999</v>
      </c>
      <c r="F248" s="775" t="s">
        <v>804</v>
      </c>
      <c r="G248" s="775"/>
      <c r="H248" s="775"/>
      <c r="I248" s="775"/>
    </row>
    <row r="249" spans="1:9">
      <c r="A249" s="775" t="str">
        <f>Table_wabobpsvr_AzureCalc_AzureCalcRateCard[[#This Row],[ServiceName]]&amp;Table_wabobpsvr_AzureCalc_AzureCalcRateCard[[#This Row],[Price_Level]]&amp;Table_wabobpsvr_AzureCalc_AzureCalcRateCard[[#This Row],[Region]]</f>
        <v>Visual Studio Build Minutes - FreeD14</v>
      </c>
      <c r="B249" s="775">
        <v>14</v>
      </c>
      <c r="C249" s="775" t="s">
        <v>803</v>
      </c>
      <c r="D249" s="775" t="s">
        <v>176</v>
      </c>
      <c r="E249" s="775">
        <v>999999</v>
      </c>
      <c r="F249" s="775" t="s">
        <v>3279</v>
      </c>
      <c r="G249" s="775"/>
      <c r="H249" s="775"/>
      <c r="I249" s="775"/>
    </row>
    <row r="250" spans="1:9">
      <c r="A250" s="775" t="str">
        <f>Table_wabobpsvr_AzureCalc_AzureCalcRateCard[[#This Row],[ServiceName]]&amp;Table_wabobpsvr_AzureCalc_AzureCalcRateCard[[#This Row],[Price_Level]]&amp;Table_wabobpsvr_AzureCalc_AzureCalcRateCard[[#This Row],[Region]]</f>
        <v>Visual Studio Build Minutes - Tier 2MOSP14</v>
      </c>
      <c r="B250" s="775">
        <v>14</v>
      </c>
      <c r="C250" s="775" t="s">
        <v>803</v>
      </c>
      <c r="D250" s="775" t="s">
        <v>606</v>
      </c>
      <c r="E250" s="775">
        <v>999999</v>
      </c>
      <c r="F250" s="775" t="s">
        <v>3280</v>
      </c>
      <c r="G250" s="775"/>
      <c r="H250" s="775"/>
      <c r="I250" s="775"/>
    </row>
    <row r="251" spans="1:9">
      <c r="A251" s="775" t="str">
        <f>Table_wabobpsvr_AzureCalc_AzureCalcRateCard[[#This Row],[ServiceName]]&amp;Table_wabobpsvr_AzureCalc_AzureCalcRateCard[[#This Row],[Price_Level]]&amp;Table_wabobpsvr_AzureCalc_AzureCalcRateCard[[#This Row],[Region]]</f>
        <v>Visual Studio Build Minutes - Tier 2A14</v>
      </c>
      <c r="B251" s="775">
        <v>14</v>
      </c>
      <c r="C251" s="775" t="s">
        <v>803</v>
      </c>
      <c r="D251" s="775" t="s">
        <v>174</v>
      </c>
      <c r="E251" s="775">
        <v>999999</v>
      </c>
      <c r="F251" s="775" t="s">
        <v>3280</v>
      </c>
      <c r="G251" s="775"/>
      <c r="H251" s="775"/>
      <c r="I251" s="775"/>
    </row>
    <row r="252" spans="1:9">
      <c r="A252" s="775" t="str">
        <f>Table_wabobpsvr_AzureCalc_AzureCalcRateCard[[#This Row],[ServiceName]]&amp;Table_wabobpsvr_AzureCalc_AzureCalcRateCard[[#This Row],[Price_Level]]&amp;Table_wabobpsvr_AzureCalc_AzureCalcRateCard[[#This Row],[Region]]</f>
        <v>Visual Studio Build Minutes - Tier 2B14</v>
      </c>
      <c r="B252" s="775">
        <v>14</v>
      </c>
      <c r="C252" s="775" t="s">
        <v>803</v>
      </c>
      <c r="D252" s="775" t="s">
        <v>175</v>
      </c>
      <c r="E252" s="775">
        <v>999999</v>
      </c>
      <c r="F252" s="775" t="s">
        <v>3280</v>
      </c>
      <c r="G252" s="775"/>
      <c r="H252" s="775"/>
      <c r="I252" s="775"/>
    </row>
    <row r="253" spans="1:9">
      <c r="A253" s="775" t="str">
        <f>Table_wabobpsvr_AzureCalc_AzureCalcRateCard[[#This Row],[ServiceName]]&amp;Table_wabobpsvr_AzureCalc_AzureCalcRateCard[[#This Row],[Price_Level]]&amp;Table_wabobpsvr_AzureCalc_AzureCalcRateCard[[#This Row],[Region]]</f>
        <v>Visual Studio Build Minutes - Tier 2C14</v>
      </c>
      <c r="B253" s="775">
        <v>14</v>
      </c>
      <c r="C253" s="775" t="s">
        <v>803</v>
      </c>
      <c r="D253" s="775" t="s">
        <v>177</v>
      </c>
      <c r="E253" s="775">
        <v>999999</v>
      </c>
      <c r="F253" s="775" t="s">
        <v>3280</v>
      </c>
      <c r="G253" s="775"/>
      <c r="H253" s="775"/>
      <c r="I253" s="775"/>
    </row>
    <row r="254" spans="1:9">
      <c r="A254" s="775" t="str">
        <f>Table_wabobpsvr_AzureCalc_AzureCalcRateCard[[#This Row],[ServiceName]]&amp;Table_wabobpsvr_AzureCalc_AzureCalcRateCard[[#This Row],[Price_Level]]&amp;Table_wabobpsvr_AzureCalc_AzureCalcRateCard[[#This Row],[Region]]</f>
        <v>Visual Studio Build Minutes - Tier 2D14</v>
      </c>
      <c r="B254" s="775">
        <v>14</v>
      </c>
      <c r="C254" s="775" t="s">
        <v>803</v>
      </c>
      <c r="D254" s="775" t="s">
        <v>176</v>
      </c>
      <c r="E254" s="775">
        <v>999999</v>
      </c>
      <c r="F254" s="775" t="s">
        <v>3280</v>
      </c>
      <c r="G254" s="775"/>
      <c r="H254" s="775"/>
      <c r="I254" s="775"/>
    </row>
    <row r="255" spans="1:9">
      <c r="A255" s="1039" t="str">
        <f>Table_wabobpsvr_AzureCalc_AzureCalcRateCard[[#This Row],[ServiceName]]&amp;Table_wabobpsvr_AzureCalc_AzureCalcRateCard[[#This Row],[Price_Level]]&amp;Table_wabobpsvr_AzureCalc_AzureCalcRateCard[[#This Row],[Region]]</f>
        <v>Visual Studio Build Minutes - FreeMOSP14</v>
      </c>
      <c r="B255" s="1039">
        <v>14</v>
      </c>
      <c r="C255" s="1039" t="s">
        <v>803</v>
      </c>
      <c r="D255" s="1039" t="s">
        <v>606</v>
      </c>
      <c r="E255" s="1039">
        <v>999999</v>
      </c>
      <c r="F255" s="1039" t="s">
        <v>3279</v>
      </c>
      <c r="G255" s="775"/>
      <c r="H255" s="775"/>
      <c r="I255" s="775"/>
    </row>
    <row r="256" spans="1:9">
      <c r="A256" s="775" t="str">
        <f>Table_wabobpsvr_AzureCalc_AzureCalcRateCard[[#This Row],[ServiceName]]&amp;Table_wabobpsvr_AzureCalc_AzureCalcRateCard[[#This Row],[Price_Level]]&amp;Table_wabobpsvr_AzureCalc_AzureCalcRateCard[[#This Row],[Region]]</f>
        <v>Visual Studio Build Minutes - FreeA14</v>
      </c>
      <c r="B256" s="775">
        <v>14</v>
      </c>
      <c r="C256" s="775" t="s">
        <v>803</v>
      </c>
      <c r="D256" s="775" t="s">
        <v>174</v>
      </c>
      <c r="E256" s="775">
        <v>999999</v>
      </c>
      <c r="F256" s="775" t="s">
        <v>3279</v>
      </c>
      <c r="G256" s="775"/>
      <c r="H256" s="775"/>
      <c r="I256" s="775"/>
    </row>
    <row r="257" spans="1:9">
      <c r="A257" s="775" t="str">
        <f>Table_wabobpsvr_AzureCalc_AzureCalcRateCard[[#This Row],[ServiceName]]&amp;Table_wabobpsvr_AzureCalc_AzureCalcRateCard[[#This Row],[Price_Level]]&amp;Table_wabobpsvr_AzureCalc_AzureCalcRateCard[[#This Row],[Region]]</f>
        <v>Visual Studio Build Minutes - FreeB14</v>
      </c>
      <c r="B257" s="775">
        <v>14</v>
      </c>
      <c r="C257" s="775" t="s">
        <v>803</v>
      </c>
      <c r="D257" s="775" t="s">
        <v>175</v>
      </c>
      <c r="E257" s="775">
        <v>999999</v>
      </c>
      <c r="F257" s="775" t="s">
        <v>3279</v>
      </c>
      <c r="G257" s="775"/>
      <c r="H257" s="775"/>
      <c r="I257" s="775"/>
    </row>
    <row r="258" spans="1:9">
      <c r="A258" s="775" t="str">
        <f>Table_wabobpsvr_AzureCalc_AzureCalcRateCard[[#This Row],[ServiceName]]&amp;Table_wabobpsvr_AzureCalc_AzureCalcRateCard[[#This Row],[Price_Level]]&amp;Table_wabobpsvr_AzureCalc_AzureCalcRateCard[[#This Row],[Region]]</f>
        <v>Visual Studio Build Minutes - FreeC14</v>
      </c>
      <c r="B258" s="775">
        <v>14</v>
      </c>
      <c r="C258" s="775" t="s">
        <v>803</v>
      </c>
      <c r="D258" s="775" t="s">
        <v>177</v>
      </c>
      <c r="E258" s="775">
        <v>999999</v>
      </c>
      <c r="F258" s="775" t="s">
        <v>3279</v>
      </c>
      <c r="G258" s="775"/>
      <c r="H258" s="775"/>
      <c r="I258" s="775"/>
    </row>
    <row r="259" spans="1:9">
      <c r="A259" s="775" t="str">
        <f>Table_wabobpsvr_AzureCalc_AzureCalcRateCard[[#This Row],[ServiceName]]&amp;Table_wabobpsvr_AzureCalc_AzureCalcRateCard[[#This Row],[Price_Level]]&amp;Table_wabobpsvr_AzureCalc_AzureCalcRateCard[[#This Row],[Region]]</f>
        <v>Visual Studio Load Testing Vuser Minutes - Tier 3MOSP14</v>
      </c>
      <c r="B259" s="775">
        <v>14</v>
      </c>
      <c r="C259" s="775" t="s">
        <v>803</v>
      </c>
      <c r="D259" s="775" t="s">
        <v>606</v>
      </c>
      <c r="E259" s="775">
        <v>999999</v>
      </c>
      <c r="F259" s="775" t="s">
        <v>3283</v>
      </c>
      <c r="G259" s="775"/>
      <c r="H259" s="775"/>
      <c r="I259" s="775"/>
    </row>
    <row r="260" spans="1:9">
      <c r="A260" s="775" t="str">
        <f>Table_wabobpsvr_AzureCalc_AzureCalcRateCard[[#This Row],[ServiceName]]&amp;Table_wabobpsvr_AzureCalc_AzureCalcRateCard[[#This Row],[Price_Level]]&amp;Table_wabobpsvr_AzureCalc_AzureCalcRateCard[[#This Row],[Region]]</f>
        <v>Visual Studio Load Testing Vuser MinutesMOSP14</v>
      </c>
      <c r="B260" s="775">
        <v>14</v>
      </c>
      <c r="C260" s="775" t="s">
        <v>803</v>
      </c>
      <c r="D260" s="775" t="s">
        <v>606</v>
      </c>
      <c r="E260" s="775">
        <v>999999</v>
      </c>
      <c r="F260" s="775" t="s">
        <v>810</v>
      </c>
      <c r="G260" s="775"/>
      <c r="H260" s="775"/>
      <c r="I260" s="775"/>
    </row>
    <row r="261" spans="1:9">
      <c r="A261" s="775" t="str">
        <f>Table_wabobpsvr_AzureCalc_AzureCalcRateCard[[#This Row],[ServiceName]]&amp;Table_wabobpsvr_AzureCalc_AzureCalcRateCard[[#This Row],[Price_Level]]&amp;Table_wabobpsvr_AzureCalc_AzureCalcRateCard[[#This Row],[Region]]</f>
        <v>Visual Studio Load Testing Vuser MinutesA14</v>
      </c>
      <c r="B261" s="775">
        <v>14</v>
      </c>
      <c r="C261" s="775" t="s">
        <v>803</v>
      </c>
      <c r="D261" s="775" t="s">
        <v>174</v>
      </c>
      <c r="E261" s="775">
        <v>999999</v>
      </c>
      <c r="F261" s="775" t="s">
        <v>810</v>
      </c>
      <c r="G261" s="775"/>
      <c r="H261" s="775"/>
      <c r="I261" s="775"/>
    </row>
    <row r="262" spans="1:9">
      <c r="A262" s="775" t="str">
        <f>Table_wabobpsvr_AzureCalc_AzureCalcRateCard[[#This Row],[ServiceName]]&amp;Table_wabobpsvr_AzureCalc_AzureCalcRateCard[[#This Row],[Price_Level]]&amp;Table_wabobpsvr_AzureCalc_AzureCalcRateCard[[#This Row],[Region]]</f>
        <v>Visual Studio Load Testing Vuser MinutesB14</v>
      </c>
      <c r="B262" s="775">
        <v>14</v>
      </c>
      <c r="C262" s="775" t="s">
        <v>803</v>
      </c>
      <c r="D262" s="775" t="s">
        <v>175</v>
      </c>
      <c r="E262" s="775">
        <v>999999</v>
      </c>
      <c r="F262" s="775" t="s">
        <v>810</v>
      </c>
      <c r="G262" s="775"/>
      <c r="H262" s="775"/>
      <c r="I262" s="775"/>
    </row>
    <row r="263" spans="1:9">
      <c r="A263" s="775" t="str">
        <f>Table_wabobpsvr_AzureCalc_AzureCalcRateCard[[#This Row],[ServiceName]]&amp;Table_wabobpsvr_AzureCalc_AzureCalcRateCard[[#This Row],[Price_Level]]&amp;Table_wabobpsvr_AzureCalc_AzureCalcRateCard[[#This Row],[Region]]</f>
        <v>Visual Studio Load Testing Vuser MinutesC14</v>
      </c>
      <c r="B263" s="775">
        <v>14</v>
      </c>
      <c r="C263" s="775" t="s">
        <v>803</v>
      </c>
      <c r="D263" s="775" t="s">
        <v>177</v>
      </c>
      <c r="E263" s="775">
        <v>999999</v>
      </c>
      <c r="F263" s="775" t="s">
        <v>810</v>
      </c>
      <c r="G263" s="775"/>
      <c r="H263" s="775"/>
      <c r="I263" s="775"/>
    </row>
    <row r="264" spans="1:9">
      <c r="A264" s="775" t="str">
        <f>Table_wabobpsvr_AzureCalc_AzureCalcRateCard[[#This Row],[ServiceName]]&amp;Table_wabobpsvr_AzureCalc_AzureCalcRateCard[[#This Row],[Price_Level]]&amp;Table_wabobpsvr_AzureCalc_AzureCalcRateCard[[#This Row],[Region]]</f>
        <v>Visual Studio Load Testing Vuser MinutesD14</v>
      </c>
      <c r="B264" s="775">
        <v>14</v>
      </c>
      <c r="C264" s="775" t="s">
        <v>803</v>
      </c>
      <c r="D264" s="775" t="s">
        <v>176</v>
      </c>
      <c r="E264" s="775">
        <v>999999</v>
      </c>
      <c r="F264" s="775" t="s">
        <v>810</v>
      </c>
      <c r="G264" s="775"/>
      <c r="H264" s="775"/>
      <c r="I264" s="775"/>
    </row>
    <row r="265" spans="1:9">
      <c r="A265" s="775" t="str">
        <f>Table_wabobpsvr_AzureCalc_AzureCalcRateCard[[#This Row],[ServiceName]]&amp;Table_wabobpsvr_AzureCalc_AzureCalcRateCard[[#This Row],[Price_Level]]&amp;Table_wabobpsvr_AzureCalc_AzureCalcRateCard[[#This Row],[Region]]</f>
        <v>Visual Studio Load Testing Vuser Minutes - FreeMOSP14</v>
      </c>
      <c r="B265" s="775">
        <v>14</v>
      </c>
      <c r="C265" s="775" t="s">
        <v>803</v>
      </c>
      <c r="D265" s="775" t="s">
        <v>606</v>
      </c>
      <c r="E265" s="775">
        <v>999999</v>
      </c>
      <c r="F265" s="775" t="s">
        <v>3281</v>
      </c>
      <c r="G265" s="775"/>
      <c r="H265" s="775"/>
      <c r="I265" s="775"/>
    </row>
    <row r="266" spans="1:9">
      <c r="A266" s="775" t="str">
        <f>Table_wabobpsvr_AzureCalc_AzureCalcRateCard[[#This Row],[ServiceName]]&amp;Table_wabobpsvr_AzureCalc_AzureCalcRateCard[[#This Row],[Price_Level]]&amp;Table_wabobpsvr_AzureCalc_AzureCalcRateCard[[#This Row],[Region]]</f>
        <v>Visual Studio Load Testing Vuser Minutes - FreeA14</v>
      </c>
      <c r="B266" s="775">
        <v>14</v>
      </c>
      <c r="C266" s="775" t="s">
        <v>803</v>
      </c>
      <c r="D266" s="775" t="s">
        <v>174</v>
      </c>
      <c r="E266" s="775">
        <v>999999</v>
      </c>
      <c r="F266" s="775" t="s">
        <v>3281</v>
      </c>
      <c r="G266" s="775"/>
      <c r="H266" s="775"/>
      <c r="I266" s="775"/>
    </row>
    <row r="267" spans="1:9">
      <c r="A267" s="775" t="str">
        <f>Table_wabobpsvr_AzureCalc_AzureCalcRateCard[[#This Row],[ServiceName]]&amp;Table_wabobpsvr_AzureCalc_AzureCalcRateCard[[#This Row],[Price_Level]]&amp;Table_wabobpsvr_AzureCalc_AzureCalcRateCard[[#This Row],[Region]]</f>
        <v>Visual Studio Load Testing Vuser Minutes - FreeB14</v>
      </c>
      <c r="B267" s="775">
        <v>14</v>
      </c>
      <c r="C267" s="775" t="s">
        <v>803</v>
      </c>
      <c r="D267" s="775" t="s">
        <v>175</v>
      </c>
      <c r="E267" s="775">
        <v>999999</v>
      </c>
      <c r="F267" s="775" t="s">
        <v>3281</v>
      </c>
      <c r="G267" s="775"/>
      <c r="H267" s="775"/>
      <c r="I267" s="775"/>
    </row>
    <row r="268" spans="1:9">
      <c r="A268" s="775" t="str">
        <f>Table_wabobpsvr_AzureCalc_AzureCalcRateCard[[#This Row],[ServiceName]]&amp;Table_wabobpsvr_AzureCalc_AzureCalcRateCard[[#This Row],[Price_Level]]&amp;Table_wabobpsvr_AzureCalc_AzureCalcRateCard[[#This Row],[Region]]</f>
        <v>Visual Studio Load Testing Vuser Minutes - FreeC14</v>
      </c>
      <c r="B268" s="775">
        <v>14</v>
      </c>
      <c r="C268" s="775" t="s">
        <v>803</v>
      </c>
      <c r="D268" s="775" t="s">
        <v>177</v>
      </c>
      <c r="E268" s="775">
        <v>999999</v>
      </c>
      <c r="F268" s="775" t="s">
        <v>3281</v>
      </c>
      <c r="G268" s="775"/>
      <c r="H268" s="775"/>
      <c r="I268" s="775"/>
    </row>
    <row r="269" spans="1:9">
      <c r="A269" s="775" t="str">
        <f>Table_wabobpsvr_AzureCalc_AzureCalcRateCard[[#This Row],[ServiceName]]&amp;Table_wabobpsvr_AzureCalc_AzureCalcRateCard[[#This Row],[Price_Level]]&amp;Table_wabobpsvr_AzureCalc_AzureCalcRateCard[[#This Row],[Region]]</f>
        <v>Visual Studio Load Testing Vuser Minutes - FreeD14</v>
      </c>
      <c r="B269" s="775">
        <v>14</v>
      </c>
      <c r="C269" s="775" t="s">
        <v>803</v>
      </c>
      <c r="D269" s="775" t="s">
        <v>176</v>
      </c>
      <c r="E269" s="775">
        <v>999999</v>
      </c>
      <c r="F269" s="775" t="s">
        <v>3281</v>
      </c>
      <c r="G269" s="775"/>
      <c r="H269" s="775"/>
      <c r="I269" s="775"/>
    </row>
    <row r="270" spans="1:9" s="33" customFormat="1">
      <c r="A270" s="775" t="str">
        <f>Table_wabobpsvr_AzureCalc_AzureCalcRateCard[[#This Row],[ServiceName]]&amp;Table_wabobpsvr_AzureCalc_AzureCalcRateCard[[#This Row],[Price_Level]]&amp;Table_wabobpsvr_AzureCalc_AzureCalcRateCard[[#This Row],[Region]]</f>
        <v>Visual Studio Load Testing Vuser Minutes - Tier 2MOSP14</v>
      </c>
      <c r="B270" s="775">
        <v>14</v>
      </c>
      <c r="C270" s="775" t="s">
        <v>803</v>
      </c>
      <c r="D270" s="775" t="s">
        <v>606</v>
      </c>
      <c r="E270" s="775">
        <v>999999</v>
      </c>
      <c r="F270" s="775" t="s">
        <v>3282</v>
      </c>
      <c r="G270" s="775"/>
      <c r="H270" s="775"/>
      <c r="I270" s="775"/>
    </row>
    <row r="271" spans="1:9">
      <c r="A271" s="775" t="str">
        <f>Table_wabobpsvr_AzureCalc_AzureCalcRateCard[[#This Row],[ServiceName]]&amp;Table_wabobpsvr_AzureCalc_AzureCalcRateCard[[#This Row],[Price_Level]]&amp;Table_wabobpsvr_AzureCalc_AzureCalcRateCard[[#This Row],[Region]]</f>
        <v>Visual Studio Load Testing Vuser Minutes - Tier 2A14</v>
      </c>
      <c r="B271" s="775">
        <v>14</v>
      </c>
      <c r="C271" s="775" t="s">
        <v>803</v>
      </c>
      <c r="D271" s="775" t="s">
        <v>174</v>
      </c>
      <c r="E271" s="775">
        <v>999999</v>
      </c>
      <c r="F271" s="775" t="s">
        <v>3282</v>
      </c>
      <c r="G271" s="775"/>
      <c r="H271" s="775"/>
      <c r="I271" s="775"/>
    </row>
    <row r="272" spans="1:9">
      <c r="A272" s="775" t="str">
        <f>Table_wabobpsvr_AzureCalc_AzureCalcRateCard[[#This Row],[ServiceName]]&amp;Table_wabobpsvr_AzureCalc_AzureCalcRateCard[[#This Row],[Price_Level]]&amp;Table_wabobpsvr_AzureCalc_AzureCalcRateCard[[#This Row],[Region]]</f>
        <v>Visual Studio Load Testing Vuser Minutes - Tier 2B14</v>
      </c>
      <c r="B272" s="775">
        <v>14</v>
      </c>
      <c r="C272" s="775" t="s">
        <v>803</v>
      </c>
      <c r="D272" s="775" t="s">
        <v>175</v>
      </c>
      <c r="E272" s="775">
        <v>999999</v>
      </c>
      <c r="F272" s="775" t="s">
        <v>3282</v>
      </c>
      <c r="G272" s="775"/>
      <c r="H272" s="775"/>
      <c r="I272" s="775"/>
    </row>
    <row r="273" spans="1:9">
      <c r="A273" s="775" t="str">
        <f>Table_wabobpsvr_AzureCalc_AzureCalcRateCard[[#This Row],[ServiceName]]&amp;Table_wabobpsvr_AzureCalc_AzureCalcRateCard[[#This Row],[Price_Level]]&amp;Table_wabobpsvr_AzureCalc_AzureCalcRateCard[[#This Row],[Region]]</f>
        <v>Visual Studio Load Testing Vuser Minutes - Tier 2C14</v>
      </c>
      <c r="B273" s="775">
        <v>14</v>
      </c>
      <c r="C273" s="775" t="s">
        <v>803</v>
      </c>
      <c r="D273" s="775" t="s">
        <v>177</v>
      </c>
      <c r="E273" s="775">
        <v>999999</v>
      </c>
      <c r="F273" s="775" t="s">
        <v>3282</v>
      </c>
      <c r="G273" s="775"/>
      <c r="H273" s="775"/>
      <c r="I273" s="775"/>
    </row>
    <row r="274" spans="1:9">
      <c r="A274" s="775" t="str">
        <f>Table_wabobpsvr_AzureCalc_AzureCalcRateCard[[#This Row],[ServiceName]]&amp;Table_wabobpsvr_AzureCalc_AzureCalcRateCard[[#This Row],[Price_Level]]&amp;Table_wabobpsvr_AzureCalc_AzureCalcRateCard[[#This Row],[Region]]</f>
        <v>Visual Studio Load Testing Vuser Minutes - Tier 2D14</v>
      </c>
      <c r="B274" s="775">
        <v>14</v>
      </c>
      <c r="C274" s="775" t="s">
        <v>803</v>
      </c>
      <c r="D274" s="775" t="s">
        <v>176</v>
      </c>
      <c r="E274" s="775">
        <v>999999</v>
      </c>
      <c r="F274" s="775" t="s">
        <v>3282</v>
      </c>
      <c r="G274" s="775"/>
      <c r="H274" s="775"/>
      <c r="I274" s="775"/>
    </row>
    <row r="275" spans="1:9">
      <c r="A275" s="775" t="str">
        <f>Table_wabobpsvr_AzureCalc_AzureCalcRateCard[[#This Row],[ServiceName]]&amp;Table_wabobpsvr_AzureCalc_AzureCalcRateCard[[#This Row],[Price_Level]]&amp;Table_wabobpsvr_AzureCalc_AzureCalcRateCard[[#This Row],[Region]]</f>
        <v>Visual Studio Load Testing Vuser Minutes - Tier 3D14</v>
      </c>
      <c r="B275" s="775">
        <v>14</v>
      </c>
      <c r="C275" s="775" t="s">
        <v>803</v>
      </c>
      <c r="D275" s="775" t="s">
        <v>176</v>
      </c>
      <c r="E275" s="775">
        <v>999999</v>
      </c>
      <c r="F275" s="775" t="s">
        <v>3283</v>
      </c>
      <c r="G275" s="775"/>
      <c r="H275" s="775"/>
      <c r="I275" s="775"/>
    </row>
    <row r="276" spans="1:9">
      <c r="A276" s="775" t="str">
        <f>Table_wabobpsvr_AzureCalc_AzureCalcRateCard[[#This Row],[ServiceName]]&amp;Table_wabobpsvr_AzureCalc_AzureCalcRateCard[[#This Row],[Price_Level]]&amp;Table_wabobpsvr_AzureCalc_AzureCalcRateCard[[#This Row],[Region]]</f>
        <v>Visual Studio Load Testing Vuser Minutes - Tier 3A14</v>
      </c>
      <c r="B276" s="775">
        <v>14</v>
      </c>
      <c r="C276" s="775" t="s">
        <v>803</v>
      </c>
      <c r="D276" s="775" t="s">
        <v>174</v>
      </c>
      <c r="E276" s="775">
        <v>999999</v>
      </c>
      <c r="F276" s="775" t="s">
        <v>3283</v>
      </c>
      <c r="G276" s="775"/>
      <c r="H276" s="775"/>
      <c r="I276" s="775"/>
    </row>
    <row r="277" spans="1:9">
      <c r="A277" s="775" t="str">
        <f>Table_wabobpsvr_AzureCalc_AzureCalcRateCard[[#This Row],[ServiceName]]&amp;Table_wabobpsvr_AzureCalc_AzureCalcRateCard[[#This Row],[Price_Level]]&amp;Table_wabobpsvr_AzureCalc_AzureCalcRateCard[[#This Row],[Region]]</f>
        <v>Visual Studio Load Testing Vuser Minutes - Tier 3B14</v>
      </c>
      <c r="B277" s="775">
        <v>14</v>
      </c>
      <c r="C277" s="775" t="s">
        <v>803</v>
      </c>
      <c r="D277" s="775" t="s">
        <v>175</v>
      </c>
      <c r="E277" s="775">
        <v>999999</v>
      </c>
      <c r="F277" s="775" t="s">
        <v>3283</v>
      </c>
      <c r="G277" s="775"/>
      <c r="H277" s="775"/>
      <c r="I277" s="775"/>
    </row>
    <row r="278" spans="1:9">
      <c r="A278" s="775" t="str">
        <f>Table_wabobpsvr_AzureCalc_AzureCalcRateCard[[#This Row],[ServiceName]]&amp;Table_wabobpsvr_AzureCalc_AzureCalcRateCard[[#This Row],[Price_Level]]&amp;Table_wabobpsvr_AzureCalc_AzureCalcRateCard[[#This Row],[Region]]</f>
        <v>Visual Studio Load Testing Vuser Minutes - Tier 3C14</v>
      </c>
      <c r="B278" s="775">
        <v>14</v>
      </c>
      <c r="C278" s="775" t="s">
        <v>803</v>
      </c>
      <c r="D278" s="775" t="s">
        <v>177</v>
      </c>
      <c r="E278" s="775">
        <v>999999</v>
      </c>
      <c r="F278" s="775" t="s">
        <v>3283</v>
      </c>
      <c r="G278" s="775"/>
      <c r="H278" s="775"/>
      <c r="I278" s="775"/>
    </row>
    <row r="279" spans="1:9">
      <c r="A279" s="775" t="str">
        <f>Table_wabobpsvr_AzureCalc_AzureCalcRateCard[[#This Row],[ServiceName]]&amp;Table_wabobpsvr_AzureCalc_AzureCalcRateCard[[#This Row],[Price_Level]]&amp;Table_wabobpsvr_AzureCalc_AzureCalcRateCard[[#This Row],[Region]]</f>
        <v>Visual Studio Basic UsersMOSP14</v>
      </c>
      <c r="B279" s="775">
        <v>14</v>
      </c>
      <c r="C279" s="775" t="s">
        <v>325</v>
      </c>
      <c r="D279" s="775" t="s">
        <v>606</v>
      </c>
      <c r="E279" s="775">
        <v>999999</v>
      </c>
      <c r="F279" s="775" t="s">
        <v>802</v>
      </c>
      <c r="G279" s="775"/>
      <c r="H279" s="775"/>
      <c r="I279" s="775"/>
    </row>
    <row r="280" spans="1:9">
      <c r="A280" s="775" t="str">
        <f>Table_wabobpsvr_AzureCalc_AzureCalcRateCard[[#This Row],[ServiceName]]&amp;Table_wabobpsvr_AzureCalc_AzureCalcRateCard[[#This Row],[Price_Level]]&amp;Table_wabobpsvr_AzureCalc_AzureCalcRateCard[[#This Row],[Region]]</f>
        <v>Visual Studio Basic UsersA14</v>
      </c>
      <c r="B280" s="775">
        <v>14</v>
      </c>
      <c r="C280" s="775" t="s">
        <v>325</v>
      </c>
      <c r="D280" s="775" t="s">
        <v>174</v>
      </c>
      <c r="E280" s="775">
        <v>999999</v>
      </c>
      <c r="F280" s="775" t="s">
        <v>802</v>
      </c>
      <c r="G280" s="775"/>
      <c r="H280" s="775"/>
      <c r="I280" s="775"/>
    </row>
    <row r="281" spans="1:9">
      <c r="A281" s="775" t="str">
        <f>Table_wabobpsvr_AzureCalc_AzureCalcRateCard[[#This Row],[ServiceName]]&amp;Table_wabobpsvr_AzureCalc_AzureCalcRateCard[[#This Row],[Price_Level]]&amp;Table_wabobpsvr_AzureCalc_AzureCalcRateCard[[#This Row],[Region]]</f>
        <v>Visual Studio Basic UsersB14</v>
      </c>
      <c r="B281" s="775">
        <v>14</v>
      </c>
      <c r="C281" s="775" t="s">
        <v>325</v>
      </c>
      <c r="D281" s="775" t="s">
        <v>175</v>
      </c>
      <c r="E281" s="775">
        <v>999999</v>
      </c>
      <c r="F281" s="775" t="s">
        <v>802</v>
      </c>
      <c r="G281" s="775"/>
      <c r="H281" s="775"/>
      <c r="I281" s="775"/>
    </row>
    <row r="282" spans="1:9">
      <c r="A282" s="775" t="str">
        <f>Table_wabobpsvr_AzureCalc_AzureCalcRateCard[[#This Row],[ServiceName]]&amp;Table_wabobpsvr_AzureCalc_AzureCalcRateCard[[#This Row],[Price_Level]]&amp;Table_wabobpsvr_AzureCalc_AzureCalcRateCard[[#This Row],[Region]]</f>
        <v>Visual Studio Basic UsersC14</v>
      </c>
      <c r="B282" s="775">
        <v>14</v>
      </c>
      <c r="C282" s="775" t="s">
        <v>325</v>
      </c>
      <c r="D282" s="775" t="s">
        <v>177</v>
      </c>
      <c r="E282" s="775">
        <v>999999</v>
      </c>
      <c r="F282" s="775" t="s">
        <v>802</v>
      </c>
      <c r="G282" s="775"/>
      <c r="H282" s="775"/>
      <c r="I282" s="775"/>
    </row>
    <row r="283" spans="1:9">
      <c r="A283" s="775" t="str">
        <f>Table_wabobpsvr_AzureCalc_AzureCalcRateCard[[#This Row],[ServiceName]]&amp;Table_wabobpsvr_AzureCalc_AzureCalcRateCard[[#This Row],[Price_Level]]&amp;Table_wabobpsvr_AzureCalc_AzureCalcRateCard[[#This Row],[Region]]</f>
        <v>Visual Studio Basic UsersD14</v>
      </c>
      <c r="B283" s="775">
        <v>14</v>
      </c>
      <c r="C283" s="775" t="s">
        <v>325</v>
      </c>
      <c r="D283" s="775" t="s">
        <v>176</v>
      </c>
      <c r="E283" s="775">
        <v>999999</v>
      </c>
      <c r="F283" s="775" t="s">
        <v>802</v>
      </c>
      <c r="G283" s="775"/>
      <c r="H283" s="775"/>
      <c r="I283" s="775"/>
    </row>
    <row r="284" spans="1:9">
      <c r="A284" s="775" t="str">
        <f>Table_wabobpsvr_AzureCalc_AzureCalcRateCard[[#This Row],[ServiceName]]&amp;Table_wabobpsvr_AzureCalc_AzureCalcRateCard[[#This Row],[Price_Level]]&amp;Table_wabobpsvr_AzureCalc_AzureCalcRateCard[[#This Row],[Region]]</f>
        <v>Free Data Catalog Units (in 100s)A14</v>
      </c>
      <c r="B284" s="775">
        <v>14</v>
      </c>
      <c r="C284" s="775" t="s">
        <v>6925</v>
      </c>
      <c r="D284" s="775" t="s">
        <v>174</v>
      </c>
      <c r="E284" s="775">
        <v>999999</v>
      </c>
      <c r="F284" s="775" t="s">
        <v>7018</v>
      </c>
      <c r="G284" s="775"/>
      <c r="H284" s="775"/>
      <c r="I284" s="775"/>
    </row>
    <row r="285" spans="1:9">
      <c r="A285" s="775" t="str">
        <f>Table_wabobpsvr_AzureCalc_AzureCalcRateCard[[#This Row],[ServiceName]]&amp;Table_wabobpsvr_AzureCalc_AzureCalcRateCard[[#This Row],[Price_Level]]&amp;Table_wabobpsvr_AzureCalc_AzureCalcRateCard[[#This Row],[Region]]</f>
        <v>Free Data Catalog Units (in 100s)MOSP14</v>
      </c>
      <c r="B285" s="775">
        <v>14</v>
      </c>
      <c r="C285" s="775" t="s">
        <v>6925</v>
      </c>
      <c r="D285" s="775" t="s">
        <v>606</v>
      </c>
      <c r="E285" s="775">
        <v>999999</v>
      </c>
      <c r="F285" s="775" t="s">
        <v>7018</v>
      </c>
      <c r="G285" s="775"/>
      <c r="H285" s="775"/>
      <c r="I285" s="775"/>
    </row>
    <row r="286" spans="1:9">
      <c r="A286" s="775" t="str">
        <f>Table_wabobpsvr_AzureCalc_AzureCalcRateCard[[#This Row],[ServiceName]]&amp;Table_wabobpsvr_AzureCalc_AzureCalcRateCard[[#This Row],[Price_Level]]&amp;Table_wabobpsvr_AzureCalc_AzureCalcRateCard[[#This Row],[Region]]</f>
        <v>Unit HoursA1</v>
      </c>
      <c r="B286" s="775">
        <v>1</v>
      </c>
      <c r="C286" s="775" t="s">
        <v>7700</v>
      </c>
      <c r="D286" s="775" t="s">
        <v>174</v>
      </c>
      <c r="E286" s="775">
        <v>999999</v>
      </c>
      <c r="F286" s="775" t="s">
        <v>7700</v>
      </c>
      <c r="G286" s="775"/>
      <c r="H286" s="775"/>
      <c r="I286" s="775"/>
    </row>
    <row r="287" spans="1:9">
      <c r="A287" s="775" t="str">
        <f>Table_wabobpsvr_AzureCalc_AzureCalcRateCard[[#This Row],[ServiceName]]&amp;Table_wabobpsvr_AzureCalc_AzureCalcRateCard[[#This Row],[Price_Level]]&amp;Table_wabobpsvr_AzureCalc_AzureCalcRateCard[[#This Row],[Region]]</f>
        <v>Unit HoursB1</v>
      </c>
      <c r="B287" s="775">
        <v>1</v>
      </c>
      <c r="C287" s="775" t="s">
        <v>7700</v>
      </c>
      <c r="D287" s="775" t="s">
        <v>175</v>
      </c>
      <c r="E287" s="775">
        <v>999999</v>
      </c>
      <c r="F287" s="775" t="s">
        <v>7700</v>
      </c>
      <c r="G287" s="775"/>
      <c r="H287" s="775"/>
      <c r="I287" s="775"/>
    </row>
    <row r="288" spans="1:9">
      <c r="A288" s="775" t="str">
        <f>Table_wabobpsvr_AzureCalc_AzureCalcRateCard[[#This Row],[ServiceName]]&amp;Table_wabobpsvr_AzureCalc_AzureCalcRateCard[[#This Row],[Price_Level]]&amp;Table_wabobpsvr_AzureCalc_AzureCalcRateCard[[#This Row],[Region]]</f>
        <v>Unit HoursC1</v>
      </c>
      <c r="B288" s="775">
        <v>1</v>
      </c>
      <c r="C288" s="775" t="s">
        <v>7700</v>
      </c>
      <c r="D288" s="775" t="s">
        <v>177</v>
      </c>
      <c r="E288" s="775">
        <v>999999</v>
      </c>
      <c r="F288" s="775" t="s">
        <v>7700</v>
      </c>
      <c r="G288" s="775"/>
      <c r="H288" s="775"/>
      <c r="I288" s="775"/>
    </row>
    <row r="289" spans="1:9">
      <c r="A289" s="775" t="str">
        <f>Table_wabobpsvr_AzureCalc_AzureCalcRateCard[[#This Row],[ServiceName]]&amp;Table_wabobpsvr_AzureCalc_AzureCalcRateCard[[#This Row],[Price_Level]]&amp;Table_wabobpsvr_AzureCalc_AzureCalcRateCard[[#This Row],[Region]]</f>
        <v>Unit HoursD1</v>
      </c>
      <c r="B289" s="775">
        <v>1</v>
      </c>
      <c r="C289" s="775" t="s">
        <v>7700</v>
      </c>
      <c r="D289" s="775" t="s">
        <v>176</v>
      </c>
      <c r="E289" s="775">
        <v>999999</v>
      </c>
      <c r="F289" s="775" t="s">
        <v>7700</v>
      </c>
      <c r="G289" s="775"/>
      <c r="H289" s="775"/>
      <c r="I289" s="775"/>
    </row>
    <row r="290" spans="1:9">
      <c r="A290" s="775" t="str">
        <f>Table_wabobpsvr_AzureCalc_AzureCalcRateCard[[#This Row],[ServiceName]]&amp;Table_wabobpsvr_AzureCalc_AzureCalcRateCard[[#This Row],[Price_Level]]&amp;Table_wabobpsvr_AzureCalc_AzureCalcRateCard[[#This Row],[Region]]</f>
        <v>Unit HoursMOSP1</v>
      </c>
      <c r="B290" s="775">
        <v>1</v>
      </c>
      <c r="C290" s="775" t="s">
        <v>7700</v>
      </c>
      <c r="D290" s="775" t="s">
        <v>606</v>
      </c>
      <c r="E290" s="775">
        <v>999999</v>
      </c>
      <c r="F290" s="775" t="s">
        <v>7700</v>
      </c>
      <c r="G290" s="775"/>
      <c r="H290" s="775"/>
      <c r="I290" s="775"/>
    </row>
    <row r="291" spans="1:9">
      <c r="A291" s="775" t="str">
        <f>Table_wabobpsvr_AzureCalc_AzureCalcRateCard[[#This Row],[ServiceName]]&amp;Table_wabobpsvr_AzureCalc_AzureCalcRateCard[[#This Row],[Price_Level]]&amp;Table_wabobpsvr_AzureCalc_AzureCalcRateCard[[#This Row],[Region]]</f>
        <v>Job UnitsA1</v>
      </c>
      <c r="B291" s="775">
        <v>1</v>
      </c>
      <c r="C291" s="775" t="s">
        <v>77</v>
      </c>
      <c r="D291" s="775" t="s">
        <v>174</v>
      </c>
      <c r="E291" s="775">
        <v>999999</v>
      </c>
      <c r="F291" s="775" t="s">
        <v>7681</v>
      </c>
      <c r="G291" s="775"/>
      <c r="H291" s="775"/>
      <c r="I291" s="775"/>
    </row>
    <row r="292" spans="1:9">
      <c r="A292" s="775" t="str">
        <f>Table_wabobpsvr_AzureCalc_AzureCalcRateCard[[#This Row],[ServiceName]]&amp;Table_wabobpsvr_AzureCalc_AzureCalcRateCard[[#This Row],[Price_Level]]&amp;Table_wabobpsvr_AzureCalc_AzureCalcRateCard[[#This Row],[Region]]</f>
        <v>Job UnitsB1</v>
      </c>
      <c r="B292" s="775">
        <v>1</v>
      </c>
      <c r="C292" s="775" t="s">
        <v>77</v>
      </c>
      <c r="D292" s="775" t="s">
        <v>175</v>
      </c>
      <c r="E292" s="775">
        <v>999999</v>
      </c>
      <c r="F292" s="775" t="s">
        <v>7681</v>
      </c>
      <c r="G292" s="775"/>
      <c r="H292" s="775"/>
      <c r="I292" s="775"/>
    </row>
    <row r="293" spans="1:9">
      <c r="A293" s="775" t="str">
        <f>Table_wabobpsvr_AzureCalc_AzureCalcRateCard[[#This Row],[ServiceName]]&amp;Table_wabobpsvr_AzureCalc_AzureCalcRateCard[[#This Row],[Price_Level]]&amp;Table_wabobpsvr_AzureCalc_AzureCalcRateCard[[#This Row],[Region]]</f>
        <v>Job UnitsC1</v>
      </c>
      <c r="B293" s="775">
        <v>1</v>
      </c>
      <c r="C293" s="775" t="s">
        <v>77</v>
      </c>
      <c r="D293" s="775" t="s">
        <v>177</v>
      </c>
      <c r="E293" s="775">
        <v>999999</v>
      </c>
      <c r="F293" s="775" t="s">
        <v>7681</v>
      </c>
      <c r="G293" s="775"/>
      <c r="H293" s="775"/>
      <c r="I293" s="775"/>
    </row>
    <row r="294" spans="1:9">
      <c r="A294" s="775" t="str">
        <f>Table_wabobpsvr_AzureCalc_AzureCalcRateCard[[#This Row],[ServiceName]]&amp;Table_wabobpsvr_AzureCalc_AzureCalcRateCard[[#This Row],[Price_Level]]&amp;Table_wabobpsvr_AzureCalc_AzureCalcRateCard[[#This Row],[Region]]</f>
        <v>Free Data Catalog Units (in 100s)B14</v>
      </c>
      <c r="B294" s="775">
        <v>14</v>
      </c>
      <c r="C294" s="775" t="s">
        <v>6925</v>
      </c>
      <c r="D294" s="775" t="s">
        <v>175</v>
      </c>
      <c r="E294" s="775">
        <v>999999</v>
      </c>
      <c r="F294" s="775" t="s">
        <v>7018</v>
      </c>
      <c r="G294" s="775"/>
      <c r="H294" s="775"/>
      <c r="I294" s="775"/>
    </row>
    <row r="295" spans="1:9">
      <c r="A295" s="775" t="str">
        <f>Table_wabobpsvr_AzureCalc_AzureCalcRateCard[[#This Row],[ServiceName]]&amp;Table_wabobpsvr_AzureCalc_AzureCalcRateCard[[#This Row],[Price_Level]]&amp;Table_wabobpsvr_AzureCalc_AzureCalcRateCard[[#This Row],[Region]]</f>
        <v>Job UnitsD1</v>
      </c>
      <c r="B295" s="775">
        <v>1</v>
      </c>
      <c r="C295" s="775" t="s">
        <v>77</v>
      </c>
      <c r="D295" s="775" t="s">
        <v>176</v>
      </c>
      <c r="E295" s="775">
        <v>999999</v>
      </c>
      <c r="F295" s="775" t="s">
        <v>7681</v>
      </c>
      <c r="G295" s="775"/>
      <c r="H295" s="775"/>
      <c r="I295" s="775"/>
    </row>
    <row r="296" spans="1:9">
      <c r="A296" s="775" t="str">
        <f>Table_wabobpsvr_AzureCalc_AzureCalcRateCard[[#This Row],[ServiceName]]&amp;Table_wabobpsvr_AzureCalc_AzureCalcRateCard[[#This Row],[Price_Level]]&amp;Table_wabobpsvr_AzureCalc_AzureCalcRateCard[[#This Row],[Region]]</f>
        <v>Job UnitsMOSP1</v>
      </c>
      <c r="B296" s="775">
        <v>1</v>
      </c>
      <c r="C296" s="775" t="s">
        <v>77</v>
      </c>
      <c r="D296" s="775" t="s">
        <v>606</v>
      </c>
      <c r="E296" s="775">
        <v>999999</v>
      </c>
      <c r="F296" s="775" t="s">
        <v>7681</v>
      </c>
      <c r="G296" s="775"/>
      <c r="H296" s="775"/>
      <c r="I296" s="775"/>
    </row>
    <row r="297" spans="1:9">
      <c r="A297" s="775" t="str">
        <f>Table_wabobpsvr_AzureCalc_AzureCalcRateCard[[#This Row],[ServiceName]]&amp;Table_wabobpsvr_AzureCalc_AzureCalcRateCard[[#This Row],[Price_Level]]&amp;Table_wabobpsvr_AzureCalc_AzureCalcRateCard[[#This Row],[Region]]</f>
        <v>Data at Rest (GB)A1</v>
      </c>
      <c r="B297" s="775">
        <v>1</v>
      </c>
      <c r="C297" s="775" t="s">
        <v>9</v>
      </c>
      <c r="D297" s="775" t="s">
        <v>174</v>
      </c>
      <c r="E297" s="775">
        <v>999999</v>
      </c>
      <c r="F297" s="775" t="s">
        <v>7685</v>
      </c>
      <c r="G297" s="775"/>
      <c r="H297" s="775"/>
      <c r="I297" s="775"/>
    </row>
    <row r="298" spans="1:9">
      <c r="A298" s="775" t="str">
        <f>Table_wabobpsvr_AzureCalc_AzureCalcRateCard[[#This Row],[ServiceName]]&amp;Table_wabobpsvr_AzureCalc_AzureCalcRateCard[[#This Row],[Price_Level]]&amp;Table_wabobpsvr_AzureCalc_AzureCalcRateCard[[#This Row],[Region]]</f>
        <v>Data at Rest (GB)B1</v>
      </c>
      <c r="B298" s="775">
        <v>1</v>
      </c>
      <c r="C298" s="775" t="s">
        <v>9</v>
      </c>
      <c r="D298" s="775" t="s">
        <v>175</v>
      </c>
      <c r="E298" s="775">
        <v>999999</v>
      </c>
      <c r="F298" s="775" t="s">
        <v>7685</v>
      </c>
      <c r="G298" s="775"/>
      <c r="H298" s="775"/>
      <c r="I298" s="775"/>
    </row>
    <row r="299" spans="1:9">
      <c r="A299" s="775" t="str">
        <f>Table_wabobpsvr_AzureCalc_AzureCalcRateCard[[#This Row],[ServiceName]]&amp;Table_wabobpsvr_AzureCalc_AzureCalcRateCard[[#This Row],[Price_Level]]&amp;Table_wabobpsvr_AzureCalc_AzureCalcRateCard[[#This Row],[Region]]</f>
        <v>Data at Rest (GB)C1</v>
      </c>
      <c r="B299" s="775">
        <v>1</v>
      </c>
      <c r="C299" s="775" t="s">
        <v>9</v>
      </c>
      <c r="D299" s="775" t="s">
        <v>177</v>
      </c>
      <c r="E299" s="775">
        <v>999999</v>
      </c>
      <c r="F299" s="775" t="s">
        <v>7685</v>
      </c>
      <c r="G299" s="775"/>
      <c r="H299" s="775"/>
      <c r="I299" s="775"/>
    </row>
    <row r="300" spans="1:9">
      <c r="A300" s="775" t="str">
        <f>Table_wabobpsvr_AzureCalc_AzureCalcRateCard[[#This Row],[ServiceName]]&amp;Table_wabobpsvr_AzureCalc_AzureCalcRateCard[[#This Row],[Price_Level]]&amp;Table_wabobpsvr_AzureCalc_AzureCalcRateCard[[#This Row],[Region]]</f>
        <v>Data at Rest (GB)D1</v>
      </c>
      <c r="B300" s="775">
        <v>1</v>
      </c>
      <c r="C300" s="775" t="s">
        <v>9</v>
      </c>
      <c r="D300" s="775" t="s">
        <v>176</v>
      </c>
      <c r="E300" s="775">
        <v>999999</v>
      </c>
      <c r="F300" s="775" t="s">
        <v>7685</v>
      </c>
      <c r="G300" s="775"/>
      <c r="H300" s="775"/>
      <c r="I300" s="775"/>
    </row>
    <row r="301" spans="1:9">
      <c r="A301" s="775" t="str">
        <f>Table_wabobpsvr_AzureCalc_AzureCalcRateCard[[#This Row],[ServiceName]]&amp;Table_wabobpsvr_AzureCalc_AzureCalcRateCard[[#This Row],[Price_Level]]&amp;Table_wabobpsvr_AzureCalc_AzureCalcRateCard[[#This Row],[Region]]</f>
        <v>Data at Rest (GB)MOSP1</v>
      </c>
      <c r="B301" s="775">
        <v>1</v>
      </c>
      <c r="C301" s="775" t="s">
        <v>9</v>
      </c>
      <c r="D301" s="775" t="s">
        <v>606</v>
      </c>
      <c r="E301" s="775">
        <v>999999</v>
      </c>
      <c r="F301" s="775" t="s">
        <v>7685</v>
      </c>
      <c r="G301" s="775"/>
      <c r="H301" s="775"/>
      <c r="I301" s="775"/>
    </row>
    <row r="302" spans="1:9">
      <c r="A302" s="775" t="str">
        <f>Table_wabobpsvr_AzureCalc_AzureCalcRateCard[[#This Row],[ServiceName]]&amp;Table_wabobpsvr_AzureCalc_AzureCalcRateCard[[#This Row],[Price_Level]]&amp;Table_wabobpsvr_AzureCalc_AzureCalcRateCard[[#This Row],[Region]]</f>
        <v>IO Unit HoursA1</v>
      </c>
      <c r="B302" s="775">
        <v>1</v>
      </c>
      <c r="C302" s="775" t="s">
        <v>87</v>
      </c>
      <c r="D302" s="775" t="s">
        <v>174</v>
      </c>
      <c r="E302" s="775">
        <v>999999</v>
      </c>
      <c r="F302" s="775" t="s">
        <v>7689</v>
      </c>
      <c r="G302" s="775"/>
      <c r="H302" s="775"/>
      <c r="I302" s="775"/>
    </row>
    <row r="303" spans="1:9">
      <c r="A303" s="775" t="str">
        <f>Table_wabobpsvr_AzureCalc_AzureCalcRateCard[[#This Row],[ServiceName]]&amp;Table_wabobpsvr_AzureCalc_AzureCalcRateCard[[#This Row],[Price_Level]]&amp;Table_wabobpsvr_AzureCalc_AzureCalcRateCard[[#This Row],[Region]]</f>
        <v>Free Data Catalog Units (in 100s)C14</v>
      </c>
      <c r="B303" s="775">
        <v>14</v>
      </c>
      <c r="C303" s="775" t="s">
        <v>6925</v>
      </c>
      <c r="D303" s="775" t="s">
        <v>177</v>
      </c>
      <c r="E303" s="775">
        <v>999999</v>
      </c>
      <c r="F303" s="775" t="s">
        <v>7018</v>
      </c>
      <c r="G303" s="775"/>
      <c r="H303" s="775"/>
      <c r="I303" s="775"/>
    </row>
    <row r="304" spans="1:9">
      <c r="A304" s="775" t="str">
        <f>Table_wabobpsvr_AzureCalc_AzureCalcRateCard[[#This Row],[ServiceName]]&amp;Table_wabobpsvr_AzureCalc_AzureCalcRateCard[[#This Row],[Price_Level]]&amp;Table_wabobpsvr_AzureCalc_AzureCalcRateCard[[#This Row],[Region]]</f>
        <v>IO Unit HoursB1</v>
      </c>
      <c r="B304" s="775">
        <v>1</v>
      </c>
      <c r="C304" s="775" t="s">
        <v>87</v>
      </c>
      <c r="D304" s="775" t="s">
        <v>175</v>
      </c>
      <c r="E304" s="775">
        <v>999999</v>
      </c>
      <c r="F304" s="775" t="s">
        <v>7689</v>
      </c>
      <c r="G304" s="775"/>
      <c r="H304" s="775"/>
      <c r="I304" s="775"/>
    </row>
    <row r="305" spans="1:9">
      <c r="A305" s="775" t="str">
        <f>Table_wabobpsvr_AzureCalc_AzureCalcRateCard[[#This Row],[ServiceName]]&amp;Table_wabobpsvr_AzureCalc_AzureCalcRateCard[[#This Row],[Price_Level]]&amp;Table_wabobpsvr_AzureCalc_AzureCalcRateCard[[#This Row],[Region]]</f>
        <v>IO Unit HoursC1</v>
      </c>
      <c r="B305" s="775">
        <v>1</v>
      </c>
      <c r="C305" s="775" t="s">
        <v>87</v>
      </c>
      <c r="D305" s="775" t="s">
        <v>177</v>
      </c>
      <c r="E305" s="775">
        <v>999999</v>
      </c>
      <c r="F305" s="775" t="s">
        <v>7689</v>
      </c>
      <c r="G305" s="775"/>
      <c r="H305" s="775"/>
      <c r="I305" s="775"/>
    </row>
    <row r="306" spans="1:9">
      <c r="A306" s="775" t="str">
        <f>Table_wabobpsvr_AzureCalc_AzureCalcRateCard[[#This Row],[ServiceName]]&amp;Table_wabobpsvr_AzureCalc_AzureCalcRateCard[[#This Row],[Price_Level]]&amp;Table_wabobpsvr_AzureCalc_AzureCalcRateCard[[#This Row],[Region]]</f>
        <v>IO Unit HoursD1</v>
      </c>
      <c r="B306" s="775">
        <v>1</v>
      </c>
      <c r="C306" s="775" t="s">
        <v>87</v>
      </c>
      <c r="D306" s="775" t="s">
        <v>176</v>
      </c>
      <c r="E306" s="775">
        <v>999999</v>
      </c>
      <c r="F306" s="775" t="s">
        <v>7689</v>
      </c>
      <c r="G306" s="775"/>
      <c r="H306" s="775"/>
      <c r="I306" s="775"/>
    </row>
    <row r="307" spans="1:9">
      <c r="A307" s="775" t="str">
        <f>Table_wabobpsvr_AzureCalc_AzureCalcRateCard[[#This Row],[ServiceName]]&amp;Table_wabobpsvr_AzureCalc_AzureCalcRateCard[[#This Row],[Price_Level]]&amp;Table_wabobpsvr_AzureCalc_AzureCalcRateCard[[#This Row],[Region]]</f>
        <v>IO Unit HoursMOSP1</v>
      </c>
      <c r="B307" s="775">
        <v>1</v>
      </c>
      <c r="C307" s="775" t="s">
        <v>87</v>
      </c>
      <c r="D307" s="775" t="s">
        <v>606</v>
      </c>
      <c r="E307" s="775">
        <v>999999</v>
      </c>
      <c r="F307" s="775" t="s">
        <v>7689</v>
      </c>
      <c r="G307" s="775"/>
      <c r="H307" s="775"/>
      <c r="I307" s="775"/>
    </row>
    <row r="308" spans="1:9">
      <c r="A308" s="775" t="str">
        <f>Table_wabobpsvr_AzureCalc_AzureCalcRateCard[[#This Row],[ServiceName]]&amp;Table_wabobpsvr_AzureCalc_AzureCalcRateCard[[#This Row],[Price_Level]]&amp;Table_wabobpsvr_AzureCalc_AzureCalcRateCard[[#This Row],[Region]]</f>
        <v>Throughput Unit HoursA1</v>
      </c>
      <c r="B308" s="775">
        <v>1</v>
      </c>
      <c r="C308" s="775" t="s">
        <v>87</v>
      </c>
      <c r="D308" s="775" t="s">
        <v>174</v>
      </c>
      <c r="E308" s="775">
        <v>999999</v>
      </c>
      <c r="F308" s="775" t="s">
        <v>1067</v>
      </c>
      <c r="G308" s="775"/>
      <c r="H308" s="775"/>
      <c r="I308" s="775"/>
    </row>
    <row r="309" spans="1:9">
      <c r="A309" s="775" t="str">
        <f>Table_wabobpsvr_AzureCalc_AzureCalcRateCard[[#This Row],[ServiceName]]&amp;Table_wabobpsvr_AzureCalc_AzureCalcRateCard[[#This Row],[Price_Level]]&amp;Table_wabobpsvr_AzureCalc_AzureCalcRateCard[[#This Row],[Region]]</f>
        <v>Throughput Unit HoursB1</v>
      </c>
      <c r="B309" s="775">
        <v>1</v>
      </c>
      <c r="C309" s="775" t="s">
        <v>87</v>
      </c>
      <c r="D309" s="775" t="s">
        <v>175</v>
      </c>
      <c r="E309" s="775">
        <v>999999</v>
      </c>
      <c r="F309" s="775" t="s">
        <v>1067</v>
      </c>
      <c r="G309" s="775"/>
      <c r="H309" s="775"/>
      <c r="I309" s="775"/>
    </row>
    <row r="310" spans="1:9">
      <c r="A310" s="775" t="str">
        <f>Table_wabobpsvr_AzureCalc_AzureCalcRateCard[[#This Row],[ServiceName]]&amp;Table_wabobpsvr_AzureCalc_AzureCalcRateCard[[#This Row],[Price_Level]]&amp;Table_wabobpsvr_AzureCalc_AzureCalcRateCard[[#This Row],[Region]]</f>
        <v>Throughput Unit HoursC1</v>
      </c>
      <c r="B310" s="775">
        <v>1</v>
      </c>
      <c r="C310" s="775" t="s">
        <v>87</v>
      </c>
      <c r="D310" s="775" t="s">
        <v>177</v>
      </c>
      <c r="E310" s="775">
        <v>999999</v>
      </c>
      <c r="F310" s="775" t="s">
        <v>1067</v>
      </c>
      <c r="G310" s="775"/>
      <c r="H310" s="775"/>
      <c r="I310" s="775"/>
    </row>
    <row r="311" spans="1:9" s="33" customFormat="1">
      <c r="A311" s="775" t="str">
        <f>Table_wabobpsvr_AzureCalc_AzureCalcRateCard[[#This Row],[ServiceName]]&amp;Table_wabobpsvr_AzureCalc_AzureCalcRateCard[[#This Row],[Price_Level]]&amp;Table_wabobpsvr_AzureCalc_AzureCalcRateCard[[#This Row],[Region]]</f>
        <v>Throughput Unit HoursD1</v>
      </c>
      <c r="B311" s="775">
        <v>1</v>
      </c>
      <c r="C311" s="775" t="s">
        <v>87</v>
      </c>
      <c r="D311" s="775" t="s">
        <v>176</v>
      </c>
      <c r="E311" s="775">
        <v>999999</v>
      </c>
      <c r="F311" s="775" t="s">
        <v>1067</v>
      </c>
      <c r="G311" s="775"/>
      <c r="H311" s="775"/>
      <c r="I311" s="775"/>
    </row>
    <row r="312" spans="1:9">
      <c r="A312" s="775" t="str">
        <f>Table_wabobpsvr_AzureCalc_AzureCalcRateCard[[#This Row],[ServiceName]]&amp;Table_wabobpsvr_AzureCalc_AzureCalcRateCard[[#This Row],[Price_Level]]&amp;Table_wabobpsvr_AzureCalc_AzureCalcRateCard[[#This Row],[Region]]</f>
        <v>Active Directory B2C - Auth - EAA14</v>
      </c>
      <c r="B312" s="775">
        <v>14</v>
      </c>
      <c r="C312" s="775" t="s">
        <v>7312</v>
      </c>
      <c r="D312" s="775" t="s">
        <v>174</v>
      </c>
      <c r="E312" s="775">
        <v>999999</v>
      </c>
      <c r="F312" s="775" t="s">
        <v>7324</v>
      </c>
      <c r="G312" s="775"/>
      <c r="H312" s="775"/>
      <c r="I312" s="775"/>
    </row>
    <row r="313" spans="1:9">
      <c r="A313" s="775" t="str">
        <f>Table_wabobpsvr_AzureCalc_AzureCalcRateCard[[#This Row],[ServiceName]]&amp;Table_wabobpsvr_AzureCalc_AzureCalcRateCard[[#This Row],[Price_Level]]&amp;Table_wabobpsvr_AzureCalc_AzureCalcRateCard[[#This Row],[Region]]</f>
        <v>Active Directory B2C - Auth - EAB14</v>
      </c>
      <c r="B313" s="775">
        <v>14</v>
      </c>
      <c r="C313" s="775" t="s">
        <v>7312</v>
      </c>
      <c r="D313" s="775" t="s">
        <v>175</v>
      </c>
      <c r="E313" s="775">
        <v>999999</v>
      </c>
      <c r="F313" s="775" t="s">
        <v>7324</v>
      </c>
      <c r="G313" s="775"/>
      <c r="H313" s="775"/>
      <c r="I313" s="775"/>
    </row>
    <row r="314" spans="1:9">
      <c r="A314" s="775" t="str">
        <f>Table_wabobpsvr_AzureCalc_AzureCalcRateCard[[#This Row],[ServiceName]]&amp;Table_wabobpsvr_AzureCalc_AzureCalcRateCard[[#This Row],[Price_Level]]&amp;Table_wabobpsvr_AzureCalc_AzureCalcRateCard[[#This Row],[Region]]</f>
        <v>Active Directory B2C - Auth - EAC14</v>
      </c>
      <c r="B314" s="775">
        <v>14</v>
      </c>
      <c r="C314" s="775" t="s">
        <v>7312</v>
      </c>
      <c r="D314" s="775" t="s">
        <v>177</v>
      </c>
      <c r="E314" s="775">
        <v>999999</v>
      </c>
      <c r="F314" s="775" t="s">
        <v>7324</v>
      </c>
      <c r="G314" s="775"/>
      <c r="H314" s="775"/>
      <c r="I314" s="775"/>
    </row>
    <row r="315" spans="1:9">
      <c r="A315" s="775" t="str">
        <f>Table_wabobpsvr_AzureCalc_AzureCalcRateCard[[#This Row],[ServiceName]]&amp;Table_wabobpsvr_AzureCalc_AzureCalcRateCard[[#This Row],[Price_Level]]&amp;Table_wabobpsvr_AzureCalc_AzureCalcRateCard[[#This Row],[Region]]</f>
        <v>Active Directory B2C - Auth - EAD14</v>
      </c>
      <c r="B315" s="775">
        <v>14</v>
      </c>
      <c r="C315" s="775" t="s">
        <v>7312</v>
      </c>
      <c r="D315" s="775" t="s">
        <v>176</v>
      </c>
      <c r="E315" s="775">
        <v>999999</v>
      </c>
      <c r="F315" s="775" t="s">
        <v>7324</v>
      </c>
      <c r="G315" s="775"/>
      <c r="H315" s="775"/>
      <c r="I315" s="775"/>
    </row>
    <row r="316" spans="1:9">
      <c r="A316" s="775" t="str">
        <f>Table_wabobpsvr_AzureCalc_AzureCalcRateCard[[#This Row],[ServiceName]]&amp;Table_wabobpsvr_AzureCalc_AzureCalcRateCard[[#This Row],[Price_Level]]&amp;Table_wabobpsvr_AzureCalc_AzureCalcRateCard[[#This Row],[Region]]</f>
        <v>Active Directory B2C - Auth - 50,000 to 1,000,000MOSP14</v>
      </c>
      <c r="B316" s="775">
        <v>14</v>
      </c>
      <c r="C316" s="775" t="s">
        <v>7312</v>
      </c>
      <c r="D316" s="775" t="s">
        <v>606</v>
      </c>
      <c r="E316" s="775">
        <v>999999</v>
      </c>
      <c r="F316" s="775" t="s">
        <v>7317</v>
      </c>
      <c r="G316" s="775"/>
      <c r="H316" s="775"/>
      <c r="I316" s="775"/>
    </row>
    <row r="317" spans="1:9" s="33" customFormat="1">
      <c r="A317" s="775" t="str">
        <f>Table_wabobpsvr_AzureCalc_AzureCalcRateCard[[#This Row],[ServiceName]]&amp;Table_wabobpsvr_AzureCalc_AzureCalcRateCard[[#This Row],[Price_Level]]&amp;Table_wabobpsvr_AzureCalc_AzureCalcRateCard[[#This Row],[Region]]</f>
        <v>Active Directory B2C - Auth - 1,000,001 to 10,000,000MOSP14</v>
      </c>
      <c r="B317" s="775">
        <v>14</v>
      </c>
      <c r="C317" s="775" t="s">
        <v>7312</v>
      </c>
      <c r="D317" s="775" t="s">
        <v>606</v>
      </c>
      <c r="E317" s="775">
        <v>999999</v>
      </c>
      <c r="F317" s="775" t="s">
        <v>7327</v>
      </c>
      <c r="G317" s="775"/>
      <c r="H317" s="775"/>
      <c r="I317" s="775"/>
    </row>
    <row r="318" spans="1:9">
      <c r="A318" s="775" t="str">
        <f>Table_wabobpsvr_AzureCalc_AzureCalcRateCard[[#This Row],[ServiceName]]&amp;Table_wabobpsvr_AzureCalc_AzureCalcRateCard[[#This Row],[Price_Level]]&amp;Table_wabobpsvr_AzureCalc_AzureCalcRateCard[[#This Row],[Region]]</f>
        <v>Active Directory B2C - Auth - More than 10,000,000MOSP14</v>
      </c>
      <c r="B318" s="775">
        <v>14</v>
      </c>
      <c r="C318" s="775" t="s">
        <v>7312</v>
      </c>
      <c r="D318" s="775" t="s">
        <v>606</v>
      </c>
      <c r="E318" s="775">
        <v>999999</v>
      </c>
      <c r="F318" s="775" t="s">
        <v>7318</v>
      </c>
      <c r="G318" s="775"/>
      <c r="H318" s="775"/>
      <c r="I318" s="775"/>
    </row>
    <row r="319" spans="1:9">
      <c r="A319" s="775" t="str">
        <f>Table_wabobpsvr_AzureCalc_AzureCalcRateCard[[#This Row],[ServiceName]]&amp;Table_wabobpsvr_AzureCalc_AzureCalcRateCard[[#This Row],[Price_Level]]&amp;Table_wabobpsvr_AzureCalc_AzureCalcRateCard[[#This Row],[Region]]</f>
        <v>Active Directory B2C - Users - 1,000,001 to 10,000,000MOSP14</v>
      </c>
      <c r="B319" s="775">
        <v>14</v>
      </c>
      <c r="C319" s="775" t="s">
        <v>378</v>
      </c>
      <c r="D319" s="775" t="s">
        <v>606</v>
      </c>
      <c r="E319" s="775">
        <v>999999</v>
      </c>
      <c r="F319" s="775" t="s">
        <v>7321</v>
      </c>
      <c r="G319" s="775"/>
      <c r="H319" s="775"/>
      <c r="I319" s="775"/>
    </row>
    <row r="320" spans="1:9">
      <c r="A320" s="775" t="str">
        <f>Table_wabobpsvr_AzureCalc_AzureCalcRateCard[[#This Row],[ServiceName]]&amp;Table_wabobpsvr_AzureCalc_AzureCalcRateCard[[#This Row],[Price_Level]]&amp;Table_wabobpsvr_AzureCalc_AzureCalcRateCard[[#This Row],[Region]]</f>
        <v>Active Directory B2C - Users - More than 10,000,000MOSP14</v>
      </c>
      <c r="B320" s="775">
        <v>14</v>
      </c>
      <c r="C320" s="775" t="s">
        <v>378</v>
      </c>
      <c r="D320" s="775" t="s">
        <v>606</v>
      </c>
      <c r="E320" s="775">
        <v>999999</v>
      </c>
      <c r="F320" s="775" t="s">
        <v>7323</v>
      </c>
      <c r="G320" s="775"/>
      <c r="H320" s="775"/>
      <c r="I320" s="775"/>
    </row>
    <row r="321" spans="1:9">
      <c r="A321" s="775" t="str">
        <f>Table_wabobpsvr_AzureCalc_AzureCalcRateCard[[#This Row],[ServiceName]]&amp;Table_wabobpsvr_AzureCalc_AzureCalcRateCard[[#This Row],[Price_Level]]&amp;Table_wabobpsvr_AzureCalc_AzureCalcRateCard[[#This Row],[Region]]</f>
        <v>Standard Data Catalog Units (in 100s)D14</v>
      </c>
      <c r="B321" s="775">
        <v>14</v>
      </c>
      <c r="C321" s="775" t="s">
        <v>6925</v>
      </c>
      <c r="D321" s="775" t="s">
        <v>176</v>
      </c>
      <c r="E321" s="775">
        <v>999999</v>
      </c>
      <c r="F321" s="775" t="s">
        <v>7019</v>
      </c>
      <c r="G321" s="775"/>
      <c r="H321" s="775"/>
      <c r="I321" s="775"/>
    </row>
    <row r="322" spans="1:9">
      <c r="A322" s="775" t="str">
        <f>Table_wabobpsvr_AzureCalc_AzureCalcRateCard[[#This Row],[ServiceName]]&amp;Table_wabobpsvr_AzureCalc_AzureCalcRateCard[[#This Row],[Price_Level]]&amp;Table_wabobpsvr_AzureCalc_AzureCalcRateCard[[#This Row],[Region]]</f>
        <v>Pro-Direct SupportD14</v>
      </c>
      <c r="B322" s="775">
        <v>14</v>
      </c>
      <c r="C322" s="775" t="s">
        <v>798</v>
      </c>
      <c r="D322" s="775" t="s">
        <v>176</v>
      </c>
      <c r="E322" s="775">
        <v>999999</v>
      </c>
      <c r="F322" s="775" t="s">
        <v>799</v>
      </c>
      <c r="G322" s="775"/>
      <c r="H322" s="775"/>
      <c r="I322" s="775"/>
    </row>
    <row r="323" spans="1:9">
      <c r="A323" t="str">
        <f>Table_wabobpsvr_AzureCalc_AzureCalcRateCard[[#This Row],[ServiceName]]&amp;Table_wabobpsvr_AzureCalc_AzureCalcRateCard[[#This Row],[Price_Level]]&amp;Table_wabobpsvr_AzureCalc_AzureCalcRateCard[[#This Row],[Region]]</f>
        <v>Standard SupportMOSP14</v>
      </c>
      <c r="B323">
        <v>14</v>
      </c>
      <c r="C323" t="s">
        <v>798</v>
      </c>
      <c r="D323" t="s">
        <v>606</v>
      </c>
      <c r="E323">
        <v>999999</v>
      </c>
      <c r="F323" t="s">
        <v>800</v>
      </c>
      <c r="G323" s="775"/>
      <c r="H323" s="775"/>
      <c r="I323" s="775"/>
    </row>
    <row r="324" spans="1:9">
      <c r="A324" s="775" t="str">
        <f>Table_wabobpsvr_AzureCalc_AzureCalcRateCard[[#This Row],[ServiceName]]&amp;Table_wabobpsvr_AzureCalc_AzureCalcRateCard[[#This Row],[Price_Level]]&amp;Table_wabobpsvr_AzureCalc_AzureCalcRateCard[[#This Row],[Region]]</f>
        <v>Standard SupportA14</v>
      </c>
      <c r="B324" s="775">
        <v>14</v>
      </c>
      <c r="C324" s="775" t="s">
        <v>798</v>
      </c>
      <c r="D324" s="775" t="s">
        <v>174</v>
      </c>
      <c r="E324" s="775">
        <v>999999</v>
      </c>
      <c r="F324" s="775" t="s">
        <v>800</v>
      </c>
      <c r="G324" s="775"/>
      <c r="H324" s="775"/>
      <c r="I324" s="775"/>
    </row>
    <row r="325" spans="1:9">
      <c r="A325" s="775" t="str">
        <f>Table_wabobpsvr_AzureCalc_AzureCalcRateCard[[#This Row],[ServiceName]]&amp;Table_wabobpsvr_AzureCalc_AzureCalcRateCard[[#This Row],[Price_Level]]&amp;Table_wabobpsvr_AzureCalc_AzureCalcRateCard[[#This Row],[Region]]</f>
        <v>Standard SupportB14</v>
      </c>
      <c r="B325" s="775">
        <v>14</v>
      </c>
      <c r="C325" s="775" t="s">
        <v>798</v>
      </c>
      <c r="D325" s="775" t="s">
        <v>175</v>
      </c>
      <c r="E325" s="775">
        <v>999999</v>
      </c>
      <c r="F325" s="775" t="s">
        <v>800</v>
      </c>
      <c r="G325" s="775"/>
      <c r="H325" s="775"/>
      <c r="I325" s="775"/>
    </row>
    <row r="326" spans="1:9">
      <c r="A326" s="775" t="str">
        <f>Table_wabobpsvr_AzureCalc_AzureCalcRateCard[[#This Row],[ServiceName]]&amp;Table_wabobpsvr_AzureCalc_AzureCalcRateCard[[#This Row],[Price_Level]]&amp;Table_wabobpsvr_AzureCalc_AzureCalcRateCard[[#This Row],[Region]]</f>
        <v>Standard SupportC14</v>
      </c>
      <c r="B326" s="775">
        <v>14</v>
      </c>
      <c r="C326" s="775" t="s">
        <v>798</v>
      </c>
      <c r="D326" s="775" t="s">
        <v>177</v>
      </c>
      <c r="E326" s="775">
        <v>999999</v>
      </c>
      <c r="F326" s="775" t="s">
        <v>800</v>
      </c>
      <c r="G326" s="775"/>
      <c r="H326" s="775"/>
      <c r="I326" s="775"/>
    </row>
    <row r="327" spans="1:9">
      <c r="A327" s="775" t="str">
        <f>Table_wabobpsvr_AzureCalc_AzureCalcRateCard[[#This Row],[ServiceName]]&amp;Table_wabobpsvr_AzureCalc_AzureCalcRateCard[[#This Row],[Price_Level]]&amp;Table_wabobpsvr_AzureCalc_AzureCalcRateCard[[#This Row],[Region]]</f>
        <v>Standard SupportD14</v>
      </c>
      <c r="B327" s="775">
        <v>14</v>
      </c>
      <c r="C327" s="775" t="s">
        <v>798</v>
      </c>
      <c r="D327" s="775" t="s">
        <v>176</v>
      </c>
      <c r="E327" s="775">
        <v>999999</v>
      </c>
      <c r="F327" s="775" t="s">
        <v>800</v>
      </c>
      <c r="G327" s="775"/>
      <c r="H327" s="775"/>
      <c r="I327" s="775"/>
    </row>
    <row r="328" spans="1:9">
      <c r="A328" s="775" t="str">
        <f>Table_wabobpsvr_AzureCalc_AzureCalcRateCard[[#This Row],[ServiceName]]&amp;Table_wabobpsvr_AzureCalc_AzureCalcRateCard[[#This Row],[Price_Level]]&amp;Table_wabobpsvr_AzureCalc_AzureCalcRateCard[[#This Row],[Region]]</f>
        <v>Developer SupportMOSP14</v>
      </c>
      <c r="B328" s="775">
        <v>14</v>
      </c>
      <c r="C328" s="775" t="s">
        <v>798</v>
      </c>
      <c r="D328" s="775" t="s">
        <v>606</v>
      </c>
      <c r="E328" s="775">
        <v>999999</v>
      </c>
      <c r="F328" s="775" t="s">
        <v>819</v>
      </c>
      <c r="G328" s="775"/>
      <c r="H328" s="775"/>
      <c r="I328" s="775"/>
    </row>
    <row r="329" spans="1:9">
      <c r="A329" s="775" t="str">
        <f>Table_wabobpsvr_AzureCalc_AzureCalcRateCard[[#This Row],[ServiceName]]&amp;Table_wabobpsvr_AzureCalc_AzureCalcRateCard[[#This Row],[Price_Level]]&amp;Table_wabobpsvr_AzureCalc_AzureCalcRateCard[[#This Row],[Region]]</f>
        <v>Developer SupportA14</v>
      </c>
      <c r="B329" s="775">
        <v>14</v>
      </c>
      <c r="C329" s="775" t="s">
        <v>798</v>
      </c>
      <c r="D329" s="775" t="s">
        <v>174</v>
      </c>
      <c r="E329" s="775">
        <v>999999</v>
      </c>
      <c r="F329" s="775" t="s">
        <v>819</v>
      </c>
      <c r="G329" s="775"/>
      <c r="H329" s="775"/>
      <c r="I329" s="775"/>
    </row>
    <row r="330" spans="1:9">
      <c r="A330" s="775" t="str">
        <f>Table_wabobpsvr_AzureCalc_AzureCalcRateCard[[#This Row],[ServiceName]]&amp;Table_wabobpsvr_AzureCalc_AzureCalcRateCard[[#This Row],[Price_Level]]&amp;Table_wabobpsvr_AzureCalc_AzureCalcRateCard[[#This Row],[Region]]</f>
        <v>Data at Rest (GB)B4</v>
      </c>
      <c r="B330" s="775">
        <v>4</v>
      </c>
      <c r="C330" s="775" t="s">
        <v>9</v>
      </c>
      <c r="D330" s="775" t="s">
        <v>175</v>
      </c>
      <c r="E330" s="775">
        <v>999999</v>
      </c>
      <c r="F330" s="775" t="s">
        <v>7685</v>
      </c>
      <c r="G330" s="775"/>
      <c r="H330" s="775"/>
      <c r="I330" s="775"/>
    </row>
    <row r="331" spans="1:9">
      <c r="A331" s="775" t="str">
        <f>Table_wabobpsvr_AzureCalc_AzureCalcRateCard[[#This Row],[ServiceName]]&amp;Table_wabobpsvr_AzureCalc_AzureCalcRateCard[[#This Row],[Price_Level]]&amp;Table_wabobpsvr_AzureCalc_AzureCalcRateCard[[#This Row],[Region]]</f>
        <v>Data at Rest (GB)C4</v>
      </c>
      <c r="B331" s="775">
        <v>4</v>
      </c>
      <c r="C331" s="775" t="s">
        <v>9</v>
      </c>
      <c r="D331" s="775" t="s">
        <v>177</v>
      </c>
      <c r="E331" s="775">
        <v>999999</v>
      </c>
      <c r="F331" s="775" t="s">
        <v>7685</v>
      </c>
      <c r="G331" s="775"/>
      <c r="H331" s="775"/>
      <c r="I331" s="775"/>
    </row>
    <row r="332" spans="1:9">
      <c r="A332" s="775" t="str">
        <f>Table_wabobpsvr_AzureCalc_AzureCalcRateCard[[#This Row],[ServiceName]]&amp;Table_wabobpsvr_AzureCalc_AzureCalcRateCard[[#This Row],[Price_Level]]&amp;Table_wabobpsvr_AzureCalc_AzureCalcRateCard[[#This Row],[Region]]</f>
        <v>Data at Rest (GB)D4</v>
      </c>
      <c r="B332" s="775">
        <v>4</v>
      </c>
      <c r="C332" s="775" t="s">
        <v>9</v>
      </c>
      <c r="D332" s="775" t="s">
        <v>176</v>
      </c>
      <c r="E332" s="775">
        <v>999999</v>
      </c>
      <c r="F332" s="775" t="s">
        <v>7685</v>
      </c>
      <c r="G332" s="775"/>
      <c r="H332" s="775"/>
      <c r="I332" s="775"/>
    </row>
    <row r="333" spans="1:9">
      <c r="A333" s="775" t="str">
        <f>Table_wabobpsvr_AzureCalc_AzureCalcRateCard[[#This Row],[ServiceName]]&amp;Table_wabobpsvr_AzureCalc_AzureCalcRateCard[[#This Row],[Price_Level]]&amp;Table_wabobpsvr_AzureCalc_AzureCalcRateCard[[#This Row],[Region]]</f>
        <v>Data at Rest (GB)MOSP4</v>
      </c>
      <c r="B333" s="775">
        <v>4</v>
      </c>
      <c r="C333" s="775" t="s">
        <v>9</v>
      </c>
      <c r="D333" s="775" t="s">
        <v>606</v>
      </c>
      <c r="E333" s="775">
        <v>999999</v>
      </c>
      <c r="F333" s="775" t="s">
        <v>7685</v>
      </c>
      <c r="G333" s="775"/>
      <c r="H333" s="775"/>
      <c r="I333" s="775"/>
    </row>
    <row r="334" spans="1:9">
      <c r="A334" s="775" t="str">
        <f>Table_wabobpsvr_AzureCalc_AzureCalcRateCard[[#This Row],[ServiceName]]&amp;Table_wabobpsvr_AzureCalc_AzureCalcRateCard[[#This Row],[Price_Level]]&amp;Table_wabobpsvr_AzureCalc_AzureCalcRateCard[[#This Row],[Region]]</f>
        <v>IO Unit HoursA4</v>
      </c>
      <c r="B334" s="775">
        <v>4</v>
      </c>
      <c r="C334" s="775" t="s">
        <v>87</v>
      </c>
      <c r="D334" s="775" t="s">
        <v>174</v>
      </c>
      <c r="E334" s="775">
        <v>999999</v>
      </c>
      <c r="F334" s="775" t="s">
        <v>7689</v>
      </c>
      <c r="G334" s="775"/>
      <c r="H334" s="775"/>
      <c r="I334" s="775"/>
    </row>
    <row r="335" spans="1:9">
      <c r="A335" s="775" t="str">
        <f>Table_wabobpsvr_AzureCalc_AzureCalcRateCard[[#This Row],[ServiceName]]&amp;Table_wabobpsvr_AzureCalc_AzureCalcRateCard[[#This Row],[Price_Level]]&amp;Table_wabobpsvr_AzureCalc_AzureCalcRateCard[[#This Row],[Region]]</f>
        <v>IO Unit HoursB4</v>
      </c>
      <c r="B335" s="775">
        <v>4</v>
      </c>
      <c r="C335" s="775" t="s">
        <v>87</v>
      </c>
      <c r="D335" s="775" t="s">
        <v>175</v>
      </c>
      <c r="E335" s="775">
        <v>999999</v>
      </c>
      <c r="F335" s="775" t="s">
        <v>7689</v>
      </c>
      <c r="G335" s="775"/>
      <c r="H335" s="775"/>
      <c r="I335" s="775"/>
    </row>
    <row r="336" spans="1:9">
      <c r="A336" s="775" t="str">
        <f>Table_wabobpsvr_AzureCalc_AzureCalcRateCard[[#This Row],[ServiceName]]&amp;Table_wabobpsvr_AzureCalc_AzureCalcRateCard[[#This Row],[Price_Level]]&amp;Table_wabobpsvr_AzureCalc_AzureCalcRateCard[[#This Row],[Region]]</f>
        <v>IO Unit HoursC4</v>
      </c>
      <c r="B336" s="775">
        <v>4</v>
      </c>
      <c r="C336" s="775" t="s">
        <v>87</v>
      </c>
      <c r="D336" s="775" t="s">
        <v>177</v>
      </c>
      <c r="E336" s="775">
        <v>999999</v>
      </c>
      <c r="F336" s="775" t="s">
        <v>7689</v>
      </c>
      <c r="G336" s="775"/>
      <c r="H336" s="775"/>
      <c r="I336" s="775"/>
    </row>
    <row r="337" spans="1:9">
      <c r="A337" s="775" t="str">
        <f>Table_wabobpsvr_AzureCalc_AzureCalcRateCard[[#This Row],[ServiceName]]&amp;Table_wabobpsvr_AzureCalc_AzureCalcRateCard[[#This Row],[Price_Level]]&amp;Table_wabobpsvr_AzureCalc_AzureCalcRateCard[[#This Row],[Region]]</f>
        <v>IO Unit HoursD4</v>
      </c>
      <c r="B337" s="775">
        <v>4</v>
      </c>
      <c r="C337" s="775" t="s">
        <v>87</v>
      </c>
      <c r="D337" s="775" t="s">
        <v>176</v>
      </c>
      <c r="E337" s="775">
        <v>999999</v>
      </c>
      <c r="F337" s="775" t="s">
        <v>7689</v>
      </c>
      <c r="G337" s="775"/>
      <c r="H337" s="775"/>
      <c r="I337" s="775"/>
    </row>
    <row r="338" spans="1:9">
      <c r="A338" s="775" t="str">
        <f>Table_wabobpsvr_AzureCalc_AzureCalcRateCard[[#This Row],[ServiceName]]&amp;Table_wabobpsvr_AzureCalc_AzureCalcRateCard[[#This Row],[Price_Level]]&amp;Table_wabobpsvr_AzureCalc_AzureCalcRateCard[[#This Row],[Region]]</f>
        <v>IO Unit HoursMOSP4</v>
      </c>
      <c r="B338" s="775">
        <v>4</v>
      </c>
      <c r="C338" s="775" t="s">
        <v>87</v>
      </c>
      <c r="D338" s="775" t="s">
        <v>606</v>
      </c>
      <c r="E338" s="775">
        <v>999999</v>
      </c>
      <c r="F338" s="775" t="s">
        <v>7689</v>
      </c>
      <c r="G338" s="775"/>
      <c r="H338" s="775"/>
      <c r="I338" s="775"/>
    </row>
    <row r="339" spans="1:9">
      <c r="A339" s="775" t="str">
        <f>Table_wabobpsvr_AzureCalc_AzureCalcRateCard[[#This Row],[ServiceName]]&amp;Table_wabobpsvr_AzureCalc_AzureCalcRateCard[[#This Row],[Price_Level]]&amp;Table_wabobpsvr_AzureCalc_AzureCalcRateCard[[#This Row],[Region]]</f>
        <v>Transactions (in 1,000,000s)MOSP4</v>
      </c>
      <c r="B339" s="775">
        <v>4</v>
      </c>
      <c r="C339" s="775" t="s">
        <v>6981</v>
      </c>
      <c r="D339" s="775" t="s">
        <v>606</v>
      </c>
      <c r="E339" s="775">
        <v>999999</v>
      </c>
      <c r="F339" s="775" t="s">
        <v>7696</v>
      </c>
      <c r="G339" s="775"/>
      <c r="H339" s="775"/>
      <c r="I339" s="775"/>
    </row>
    <row r="340" spans="1:9">
      <c r="A340" s="775" t="str">
        <f>Table_wabobpsvr_AzureCalc_AzureCalcRateCard[[#This Row],[ServiceName]]&amp;Table_wabobpsvr_AzureCalc_AzureCalcRateCard[[#This Row],[Price_Level]]&amp;Table_wabobpsvr_AzureCalc_AzureCalcRateCard[[#This Row],[Region]]</f>
        <v>Unit HoursA5</v>
      </c>
      <c r="B340" s="775">
        <v>5</v>
      </c>
      <c r="C340" s="775" t="s">
        <v>7700</v>
      </c>
      <c r="D340" s="775" t="s">
        <v>174</v>
      </c>
      <c r="E340" s="775">
        <v>999999</v>
      </c>
      <c r="F340" s="775" t="s">
        <v>7700</v>
      </c>
      <c r="G340" s="775"/>
      <c r="H340" s="775"/>
      <c r="I340" s="775"/>
    </row>
    <row r="341" spans="1:9">
      <c r="A341" s="775" t="str">
        <f>Table_wabobpsvr_AzureCalc_AzureCalcRateCard[[#This Row],[ServiceName]]&amp;Table_wabobpsvr_AzureCalc_AzureCalcRateCard[[#This Row],[Price_Level]]&amp;Table_wabobpsvr_AzureCalc_AzureCalcRateCard[[#This Row],[Region]]</f>
        <v>Unit HoursB5</v>
      </c>
      <c r="B341" s="775">
        <v>5</v>
      </c>
      <c r="C341" s="775" t="s">
        <v>7700</v>
      </c>
      <c r="D341" s="775" t="s">
        <v>175</v>
      </c>
      <c r="E341" s="775">
        <v>999999</v>
      </c>
      <c r="F341" s="775" t="s">
        <v>7700</v>
      </c>
      <c r="G341" s="775"/>
      <c r="H341" s="775"/>
      <c r="I341" s="775"/>
    </row>
    <row r="342" spans="1:9">
      <c r="A342" s="775" t="str">
        <f>Table_wabobpsvr_AzureCalc_AzureCalcRateCard[[#This Row],[ServiceName]]&amp;Table_wabobpsvr_AzureCalc_AzureCalcRateCard[[#This Row],[Price_Level]]&amp;Table_wabobpsvr_AzureCalc_AzureCalcRateCard[[#This Row],[Region]]</f>
        <v>Unit HoursC5</v>
      </c>
      <c r="B342" s="775">
        <v>5</v>
      </c>
      <c r="C342" s="775" t="s">
        <v>7700</v>
      </c>
      <c r="D342" s="775" t="s">
        <v>177</v>
      </c>
      <c r="E342" s="775">
        <v>999999</v>
      </c>
      <c r="F342" s="775" t="s">
        <v>7700</v>
      </c>
      <c r="G342" s="775"/>
      <c r="H342" s="775"/>
      <c r="I342" s="775"/>
    </row>
    <row r="343" spans="1:9">
      <c r="A343" s="775" t="str">
        <f>Table_wabobpsvr_AzureCalc_AzureCalcRateCard[[#This Row],[ServiceName]]&amp;Table_wabobpsvr_AzureCalc_AzureCalcRateCard[[#This Row],[Price_Level]]&amp;Table_wabobpsvr_AzureCalc_AzureCalcRateCard[[#This Row],[Region]]</f>
        <v>Unit HoursD5</v>
      </c>
      <c r="B343" s="775">
        <v>5</v>
      </c>
      <c r="C343" s="775" t="s">
        <v>7700</v>
      </c>
      <c r="D343" s="775" t="s">
        <v>176</v>
      </c>
      <c r="E343" s="775">
        <v>999999</v>
      </c>
      <c r="F343" s="775" t="s">
        <v>7700</v>
      </c>
      <c r="G343" s="775"/>
      <c r="H343" s="775"/>
      <c r="I343" s="775"/>
    </row>
    <row r="344" spans="1:9">
      <c r="A344" s="775" t="str">
        <f>Table_wabobpsvr_AzureCalc_AzureCalcRateCard[[#This Row],[ServiceName]]&amp;Table_wabobpsvr_AzureCalc_AzureCalcRateCard[[#This Row],[Price_Level]]&amp;Table_wabobpsvr_AzureCalc_AzureCalcRateCard[[#This Row],[Region]]</f>
        <v>Unit HoursMOSP5</v>
      </c>
      <c r="B344" s="775">
        <v>5</v>
      </c>
      <c r="C344" s="775" t="s">
        <v>7700</v>
      </c>
      <c r="D344" s="775" t="s">
        <v>606</v>
      </c>
      <c r="E344" s="775">
        <v>999999</v>
      </c>
      <c r="F344" s="775" t="s">
        <v>7700</v>
      </c>
      <c r="G344" s="775"/>
      <c r="H344" s="775"/>
      <c r="I344" s="775"/>
    </row>
    <row r="345" spans="1:9">
      <c r="A345" s="775" t="str">
        <f>Table_wabobpsvr_AzureCalc_AzureCalcRateCard[[#This Row],[ServiceName]]&amp;Table_wabobpsvr_AzureCalc_AzureCalcRateCard[[#This Row],[Price_Level]]&amp;Table_wabobpsvr_AzureCalc_AzureCalcRateCard[[#This Row],[Region]]</f>
        <v>Job UnitsA5</v>
      </c>
      <c r="B345" s="775">
        <v>5</v>
      </c>
      <c r="C345" s="775" t="s">
        <v>77</v>
      </c>
      <c r="D345" s="775" t="s">
        <v>174</v>
      </c>
      <c r="E345" s="775">
        <v>999999</v>
      </c>
      <c r="F345" s="775" t="s">
        <v>7681</v>
      </c>
      <c r="G345" s="775"/>
      <c r="H345" s="775"/>
      <c r="I345" s="775"/>
    </row>
    <row r="346" spans="1:9">
      <c r="A346" s="775" t="str">
        <f>Table_wabobpsvr_AzureCalc_AzureCalcRateCard[[#This Row],[ServiceName]]&amp;Table_wabobpsvr_AzureCalc_AzureCalcRateCard[[#This Row],[Price_Level]]&amp;Table_wabobpsvr_AzureCalc_AzureCalcRateCard[[#This Row],[Region]]</f>
        <v>Job UnitsB5</v>
      </c>
      <c r="B346" s="775">
        <v>5</v>
      </c>
      <c r="C346" s="775" t="s">
        <v>77</v>
      </c>
      <c r="D346" s="775" t="s">
        <v>175</v>
      </c>
      <c r="E346" s="775">
        <v>999999</v>
      </c>
      <c r="F346" s="775" t="s">
        <v>7681</v>
      </c>
      <c r="G346" s="775"/>
      <c r="H346" s="775"/>
      <c r="I346" s="775"/>
    </row>
    <row r="347" spans="1:9">
      <c r="A347" s="775" t="str">
        <f>Table_wabobpsvr_AzureCalc_AzureCalcRateCard[[#This Row],[ServiceName]]&amp;Table_wabobpsvr_AzureCalc_AzureCalcRateCard[[#This Row],[Price_Level]]&amp;Table_wabobpsvr_AzureCalc_AzureCalcRateCard[[#This Row],[Region]]</f>
        <v>Job UnitsC5</v>
      </c>
      <c r="B347" s="775">
        <v>5</v>
      </c>
      <c r="C347" s="775" t="s">
        <v>77</v>
      </c>
      <c r="D347" s="775" t="s">
        <v>177</v>
      </c>
      <c r="E347" s="775">
        <v>999999</v>
      </c>
      <c r="F347" s="775" t="s">
        <v>7681</v>
      </c>
      <c r="G347" s="775"/>
      <c r="H347" s="775"/>
      <c r="I347" s="775"/>
    </row>
    <row r="348" spans="1:9">
      <c r="A348" t="str">
        <f>Table_wabobpsvr_AzureCalc_AzureCalcRateCard[[#This Row],[ServiceName]]&amp;Table_wabobpsvr_AzureCalc_AzureCalcRateCard[[#This Row],[Price_Level]]&amp;Table_wabobpsvr_AzureCalc_AzureCalcRateCard[[#This Row],[Region]]</f>
        <v>Throughput Unit HoursA7</v>
      </c>
      <c r="B348">
        <v>7</v>
      </c>
      <c r="C348" t="s">
        <v>87</v>
      </c>
      <c r="D348" t="s">
        <v>174</v>
      </c>
      <c r="E348">
        <v>999999</v>
      </c>
      <c r="F348" t="s">
        <v>1067</v>
      </c>
      <c r="G348" s="775"/>
      <c r="H348" s="775"/>
      <c r="I348" s="775"/>
    </row>
    <row r="349" spans="1:9">
      <c r="A349" s="775" t="str">
        <f>Table_wabobpsvr_AzureCalc_AzureCalcRateCard[[#This Row],[ServiceName]]&amp;Table_wabobpsvr_AzureCalc_AzureCalcRateCard[[#This Row],[Price_Level]]&amp;Table_wabobpsvr_AzureCalc_AzureCalcRateCard[[#This Row],[Region]]</f>
        <v>Throughput Unit HoursB7</v>
      </c>
      <c r="B349" s="775">
        <v>7</v>
      </c>
      <c r="C349" s="775" t="s">
        <v>87</v>
      </c>
      <c r="D349" s="775" t="s">
        <v>175</v>
      </c>
      <c r="E349" s="775">
        <v>999999</v>
      </c>
      <c r="F349" s="775" t="s">
        <v>1067</v>
      </c>
      <c r="G349" s="775"/>
      <c r="H349" s="775"/>
      <c r="I349" s="775"/>
    </row>
    <row r="350" spans="1:9">
      <c r="A350" s="775" t="str">
        <f>Table_wabobpsvr_AzureCalc_AzureCalcRateCard[[#This Row],[ServiceName]]&amp;Table_wabobpsvr_AzureCalc_AzureCalcRateCard[[#This Row],[Price_Level]]&amp;Table_wabobpsvr_AzureCalc_AzureCalcRateCard[[#This Row],[Region]]</f>
        <v>Throughput Unit HoursC7</v>
      </c>
      <c r="B350" s="775">
        <v>7</v>
      </c>
      <c r="C350" s="775" t="s">
        <v>87</v>
      </c>
      <c r="D350" s="775" t="s">
        <v>177</v>
      </c>
      <c r="E350" s="775">
        <v>999999</v>
      </c>
      <c r="F350" s="775" t="s">
        <v>1067</v>
      </c>
      <c r="G350" s="775"/>
      <c r="H350" s="775"/>
      <c r="I350" s="775"/>
    </row>
    <row r="351" spans="1:9">
      <c r="A351" s="775" t="str">
        <f>Table_wabobpsvr_AzureCalc_AzureCalcRateCard[[#This Row],[ServiceName]]&amp;Table_wabobpsvr_AzureCalc_AzureCalcRateCard[[#This Row],[Price_Level]]&amp;Table_wabobpsvr_AzureCalc_AzureCalcRateCard[[#This Row],[Region]]</f>
        <v>Throughput Unit HoursD7</v>
      </c>
      <c r="B351" s="775">
        <v>7</v>
      </c>
      <c r="C351" s="775" t="s">
        <v>87</v>
      </c>
      <c r="D351" s="775" t="s">
        <v>176</v>
      </c>
      <c r="E351" s="775">
        <v>999999</v>
      </c>
      <c r="F351" s="775" t="s">
        <v>1067</v>
      </c>
      <c r="G351" s="775"/>
      <c r="H351" s="775"/>
      <c r="I351" s="775"/>
    </row>
    <row r="352" spans="1:9">
      <c r="A352" s="775" t="str">
        <f>Table_wabobpsvr_AzureCalc_AzureCalcRateCard[[#This Row],[ServiceName]]&amp;Table_wabobpsvr_AzureCalc_AzureCalcRateCard[[#This Row],[Price_Level]]&amp;Table_wabobpsvr_AzureCalc_AzureCalcRateCard[[#This Row],[Region]]</f>
        <v>Throughput Unit HoursMOSP7</v>
      </c>
      <c r="B352" s="775">
        <v>7</v>
      </c>
      <c r="C352" s="775" t="s">
        <v>87</v>
      </c>
      <c r="D352" s="775" t="s">
        <v>606</v>
      </c>
      <c r="E352" s="775">
        <v>999999</v>
      </c>
      <c r="F352" s="775" t="s">
        <v>1067</v>
      </c>
      <c r="G352" s="775"/>
      <c r="H352" s="775"/>
      <c r="I352" s="775"/>
    </row>
    <row r="353" spans="1:9">
      <c r="A353" s="775" t="str">
        <f>Table_wabobpsvr_AzureCalc_AzureCalcRateCard[[#This Row],[ServiceName]]&amp;Table_wabobpsvr_AzureCalc_AzureCalcRateCard[[#This Row],[Price_Level]]&amp;Table_wabobpsvr_AzureCalc_AzureCalcRateCard[[#This Row],[Region]]</f>
        <v>Transactions (in 1,000,000s)A7</v>
      </c>
      <c r="B353" s="775">
        <v>7</v>
      </c>
      <c r="C353" s="775" t="s">
        <v>6981</v>
      </c>
      <c r="D353" s="775" t="s">
        <v>174</v>
      </c>
      <c r="E353" s="775">
        <v>999999</v>
      </c>
      <c r="F353" s="775" t="s">
        <v>7696</v>
      </c>
      <c r="G353" s="775"/>
      <c r="H353" s="775"/>
      <c r="I353" s="775"/>
    </row>
    <row r="354" spans="1:9">
      <c r="A354" s="775" t="str">
        <f>Table_wabobpsvr_AzureCalc_AzureCalcRateCard[[#This Row],[ServiceName]]&amp;Table_wabobpsvr_AzureCalc_AzureCalcRateCard[[#This Row],[Price_Level]]&amp;Table_wabobpsvr_AzureCalc_AzureCalcRateCard[[#This Row],[Region]]</f>
        <v>Transactions (in 1,000,000s)B7</v>
      </c>
      <c r="B354" s="775">
        <v>7</v>
      </c>
      <c r="C354" s="775" t="s">
        <v>6981</v>
      </c>
      <c r="D354" s="775" t="s">
        <v>175</v>
      </c>
      <c r="E354" s="775">
        <v>999999</v>
      </c>
      <c r="F354" s="775" t="s">
        <v>7696</v>
      </c>
      <c r="G354" s="775"/>
      <c r="H354" s="775"/>
      <c r="I354" s="775"/>
    </row>
    <row r="355" spans="1:9">
      <c r="A355" s="775" t="str">
        <f>Table_wabobpsvr_AzureCalc_AzureCalcRateCard[[#This Row],[ServiceName]]&amp;Table_wabobpsvr_AzureCalc_AzureCalcRateCard[[#This Row],[Price_Level]]&amp;Table_wabobpsvr_AzureCalc_AzureCalcRateCard[[#This Row],[Region]]</f>
        <v>Transactions (in 1,000,000s)C7</v>
      </c>
      <c r="B355" s="775">
        <v>7</v>
      </c>
      <c r="C355" s="775" t="s">
        <v>6981</v>
      </c>
      <c r="D355" s="775" t="s">
        <v>177</v>
      </c>
      <c r="E355" s="775">
        <v>999999</v>
      </c>
      <c r="F355" s="775" t="s">
        <v>7696</v>
      </c>
      <c r="G355" s="775"/>
      <c r="H355" s="775"/>
      <c r="I355" s="775"/>
    </row>
    <row r="356" spans="1:9">
      <c r="A356" s="775" t="str">
        <f>Table_wabobpsvr_AzureCalc_AzureCalcRateCard[[#This Row],[ServiceName]]&amp;Table_wabobpsvr_AzureCalc_AzureCalcRateCard[[#This Row],[Price_Level]]&amp;Table_wabobpsvr_AzureCalc_AzureCalcRateCard[[#This Row],[Region]]</f>
        <v>Transactions (in 1,000,000s)D7</v>
      </c>
      <c r="B356" s="775">
        <v>7</v>
      </c>
      <c r="C356" s="775" t="s">
        <v>6981</v>
      </c>
      <c r="D356" s="775" t="s">
        <v>176</v>
      </c>
      <c r="E356" s="775">
        <v>999999</v>
      </c>
      <c r="F356" s="775" t="s">
        <v>7696</v>
      </c>
      <c r="G356" s="775"/>
      <c r="H356" s="775"/>
      <c r="I356" s="775"/>
    </row>
    <row r="357" spans="1:9">
      <c r="A357" s="775" t="str">
        <f>Table_wabobpsvr_AzureCalc_AzureCalcRateCard[[#This Row],[ServiceName]]&amp;Table_wabobpsvr_AzureCalc_AzureCalcRateCard[[#This Row],[Price_Level]]&amp;Table_wabobpsvr_AzureCalc_AzureCalcRateCard[[#This Row],[Region]]</f>
        <v>Data at Rest (GB)B10</v>
      </c>
      <c r="B357" s="775">
        <v>10</v>
      </c>
      <c r="C357" s="775" t="s">
        <v>9</v>
      </c>
      <c r="D357" s="775" t="s">
        <v>175</v>
      </c>
      <c r="E357" s="775">
        <v>999999</v>
      </c>
      <c r="F357" s="775" t="s">
        <v>7685</v>
      </c>
      <c r="G357" s="775"/>
      <c r="H357" s="775"/>
      <c r="I357" s="775"/>
    </row>
    <row r="358" spans="1:9">
      <c r="A358" s="775" t="str">
        <f>Table_wabobpsvr_AzureCalc_AzureCalcRateCard[[#This Row],[ServiceName]]&amp;Table_wabobpsvr_AzureCalc_AzureCalcRateCard[[#This Row],[Price_Level]]&amp;Table_wabobpsvr_AzureCalc_AzureCalcRateCard[[#This Row],[Region]]</f>
        <v>Data at Rest (GB)C10</v>
      </c>
      <c r="B358" s="775">
        <v>10</v>
      </c>
      <c r="C358" s="775" t="s">
        <v>9</v>
      </c>
      <c r="D358" s="775" t="s">
        <v>177</v>
      </c>
      <c r="E358" s="775">
        <v>999999</v>
      </c>
      <c r="F358" s="775" t="s">
        <v>7685</v>
      </c>
      <c r="G358" s="775"/>
      <c r="H358" s="775"/>
      <c r="I358" s="775"/>
    </row>
    <row r="359" spans="1:9">
      <c r="A359" t="str">
        <f>Table_wabobpsvr_AzureCalc_AzureCalcRateCard[[#This Row],[ServiceName]]&amp;Table_wabobpsvr_AzureCalc_AzureCalcRateCard[[#This Row],[Price_Level]]&amp;Table_wabobpsvr_AzureCalc_AzureCalcRateCard[[#This Row],[Region]]</f>
        <v>Data at Rest (GB)D10</v>
      </c>
      <c r="B359">
        <v>10</v>
      </c>
      <c r="C359" t="s">
        <v>9</v>
      </c>
      <c r="D359" t="s">
        <v>176</v>
      </c>
      <c r="E359">
        <v>999999</v>
      </c>
      <c r="F359" t="s">
        <v>7685</v>
      </c>
      <c r="G359" s="775"/>
      <c r="H359" s="775"/>
      <c r="I359" s="775"/>
    </row>
    <row r="360" spans="1:9">
      <c r="A360" t="str">
        <f>Table_wabobpsvr_AzureCalc_AzureCalcRateCard[[#This Row],[ServiceName]]&amp;Table_wabobpsvr_AzureCalc_AzureCalcRateCard[[#This Row],[Price_Level]]&amp;Table_wabobpsvr_AzureCalc_AzureCalcRateCard[[#This Row],[Region]]</f>
        <v>Data at Rest (GB)MOSP10</v>
      </c>
      <c r="B360">
        <v>10</v>
      </c>
      <c r="C360" t="s">
        <v>9</v>
      </c>
      <c r="D360" t="s">
        <v>606</v>
      </c>
      <c r="E360">
        <v>999999</v>
      </c>
      <c r="F360" t="s">
        <v>7685</v>
      </c>
      <c r="G360" s="775"/>
      <c r="H360" s="775"/>
      <c r="I360" s="775"/>
    </row>
    <row r="361" spans="1:9">
      <c r="A361" t="str">
        <f>Table_wabobpsvr_AzureCalc_AzureCalcRateCard[[#This Row],[ServiceName]]&amp;Table_wabobpsvr_AzureCalc_AzureCalcRateCard[[#This Row],[Price_Level]]&amp;Table_wabobpsvr_AzureCalc_AzureCalcRateCard[[#This Row],[Region]]</f>
        <v>IO Unit HoursA10</v>
      </c>
      <c r="B361">
        <v>10</v>
      </c>
      <c r="C361" t="s">
        <v>87</v>
      </c>
      <c r="D361" t="s">
        <v>174</v>
      </c>
      <c r="E361">
        <v>999999</v>
      </c>
      <c r="F361" t="s">
        <v>7689</v>
      </c>
      <c r="G361" s="775"/>
      <c r="H361" s="775"/>
      <c r="I361" s="775"/>
    </row>
    <row r="362" spans="1:9">
      <c r="A362" t="str">
        <f>Table_wabobpsvr_AzureCalc_AzureCalcRateCard[[#This Row],[ServiceName]]&amp;Table_wabobpsvr_AzureCalc_AzureCalcRateCard[[#This Row],[Price_Level]]&amp;Table_wabobpsvr_AzureCalc_AzureCalcRateCard[[#This Row],[Region]]</f>
        <v>IO Unit HoursB10</v>
      </c>
      <c r="B362">
        <v>10</v>
      </c>
      <c r="C362" t="s">
        <v>87</v>
      </c>
      <c r="D362" t="s">
        <v>175</v>
      </c>
      <c r="E362">
        <v>999999</v>
      </c>
      <c r="F362" t="s">
        <v>7689</v>
      </c>
      <c r="G362" s="775"/>
      <c r="H362" s="775"/>
      <c r="I362" s="775"/>
    </row>
    <row r="363" spans="1:9">
      <c r="A363" s="775" t="str">
        <f>Table_wabobpsvr_AzureCalc_AzureCalcRateCard[[#This Row],[ServiceName]]&amp;Table_wabobpsvr_AzureCalc_AzureCalcRateCard[[#This Row],[Price_Level]]&amp;Table_wabobpsvr_AzureCalc_AzureCalcRateCard[[#This Row],[Region]]</f>
        <v>IO Unit HoursC10</v>
      </c>
      <c r="B363" s="775">
        <v>10</v>
      </c>
      <c r="C363" s="775" t="s">
        <v>87</v>
      </c>
      <c r="D363" s="775" t="s">
        <v>177</v>
      </c>
      <c r="E363" s="775">
        <v>999999</v>
      </c>
      <c r="F363" s="775" t="s">
        <v>7689</v>
      </c>
      <c r="G363" s="775"/>
      <c r="H363" s="775"/>
      <c r="I363" s="775"/>
    </row>
    <row r="364" spans="1:9">
      <c r="A364" s="775" t="str">
        <f>Table_wabobpsvr_AzureCalc_AzureCalcRateCard[[#This Row],[ServiceName]]&amp;Table_wabobpsvr_AzureCalc_AzureCalcRateCard[[#This Row],[Price_Level]]&amp;Table_wabobpsvr_AzureCalc_AzureCalcRateCard[[#This Row],[Region]]</f>
        <v>IO Unit HoursD10</v>
      </c>
      <c r="B364" s="775">
        <v>10</v>
      </c>
      <c r="C364" s="775" t="s">
        <v>87</v>
      </c>
      <c r="D364" s="775" t="s">
        <v>176</v>
      </c>
      <c r="E364" s="775">
        <v>999999</v>
      </c>
      <c r="F364" s="775" t="s">
        <v>7689</v>
      </c>
      <c r="G364" s="775"/>
      <c r="H364" s="775"/>
      <c r="I364" s="775"/>
    </row>
    <row r="365" spans="1:9">
      <c r="A365" s="775" t="str">
        <f>Table_wabobpsvr_AzureCalc_AzureCalcRateCard[[#This Row],[ServiceName]]&amp;Table_wabobpsvr_AzureCalc_AzureCalcRateCard[[#This Row],[Price_Level]]&amp;Table_wabobpsvr_AzureCalc_AzureCalcRateCard[[#This Row],[Region]]</f>
        <v>IO Unit HoursMOSP10</v>
      </c>
      <c r="B365" s="775">
        <v>10</v>
      </c>
      <c r="C365" s="775" t="s">
        <v>87</v>
      </c>
      <c r="D365" s="775" t="s">
        <v>606</v>
      </c>
      <c r="E365" s="775">
        <v>999999</v>
      </c>
      <c r="F365" s="775" t="s">
        <v>7689</v>
      </c>
      <c r="G365" s="775"/>
      <c r="H365" s="775"/>
      <c r="I365" s="775"/>
    </row>
    <row r="366" spans="1:9">
      <c r="A366" s="775" t="str">
        <f>Table_wabobpsvr_AzureCalc_AzureCalcRateCard[[#This Row],[ServiceName]]&amp;Table_wabobpsvr_AzureCalc_AzureCalcRateCard[[#This Row],[Price_Level]]&amp;Table_wabobpsvr_AzureCalc_AzureCalcRateCard[[#This Row],[Region]]</f>
        <v>Unit HoursC13</v>
      </c>
      <c r="B366" s="775">
        <v>13</v>
      </c>
      <c r="C366" s="775" t="s">
        <v>7700</v>
      </c>
      <c r="D366" s="775" t="s">
        <v>177</v>
      </c>
      <c r="E366" s="775">
        <v>999999</v>
      </c>
      <c r="F366" s="775" t="s">
        <v>7700</v>
      </c>
      <c r="G366" s="775"/>
      <c r="H366" s="775"/>
      <c r="I366" s="775"/>
    </row>
    <row r="367" spans="1:9">
      <c r="A367" s="775" t="str">
        <f>Table_wabobpsvr_AzureCalc_AzureCalcRateCard[[#This Row],[ServiceName]]&amp;Table_wabobpsvr_AzureCalc_AzureCalcRateCard[[#This Row],[Price_Level]]&amp;Table_wabobpsvr_AzureCalc_AzureCalcRateCard[[#This Row],[Region]]</f>
        <v>Unit HoursD13</v>
      </c>
      <c r="B367" s="775">
        <v>13</v>
      </c>
      <c r="C367" s="775" t="s">
        <v>7700</v>
      </c>
      <c r="D367" s="775" t="s">
        <v>176</v>
      </c>
      <c r="E367" s="775">
        <v>999999</v>
      </c>
      <c r="F367" s="775" t="s">
        <v>7700</v>
      </c>
      <c r="G367" s="775"/>
      <c r="H367" s="775"/>
      <c r="I367" s="775"/>
    </row>
    <row r="368" spans="1:9">
      <c r="A368" s="775" t="str">
        <f>Table_wabobpsvr_AzureCalc_AzureCalcRateCard[[#This Row],[ServiceName]]&amp;Table_wabobpsvr_AzureCalc_AzureCalcRateCard[[#This Row],[Price_Level]]&amp;Table_wabobpsvr_AzureCalc_AzureCalcRateCard[[#This Row],[Region]]</f>
        <v>Unit HoursMOSP13</v>
      </c>
      <c r="B368" s="775">
        <v>13</v>
      </c>
      <c r="C368" s="775" t="s">
        <v>7700</v>
      </c>
      <c r="D368" s="775" t="s">
        <v>606</v>
      </c>
      <c r="E368" s="775">
        <v>999999</v>
      </c>
      <c r="F368" s="775" t="s">
        <v>7700</v>
      </c>
      <c r="G368" s="775"/>
      <c r="H368" s="775"/>
      <c r="I368" s="775"/>
    </row>
    <row r="369" spans="1:9">
      <c r="A369" s="775" t="str">
        <f>Table_wabobpsvr_AzureCalc_AzureCalcRateCard[[#This Row],[ServiceName]]&amp;Table_wabobpsvr_AzureCalc_AzureCalcRateCard[[#This Row],[Price_Level]]&amp;Table_wabobpsvr_AzureCalc_AzureCalcRateCard[[#This Row],[Region]]</f>
        <v>Job UnitsA13</v>
      </c>
      <c r="B369" s="775">
        <v>13</v>
      </c>
      <c r="C369" s="775" t="s">
        <v>77</v>
      </c>
      <c r="D369" s="775" t="s">
        <v>174</v>
      </c>
      <c r="E369" s="775">
        <v>999999</v>
      </c>
      <c r="F369" s="775" t="s">
        <v>7681</v>
      </c>
      <c r="G369" s="775"/>
      <c r="H369" s="775"/>
      <c r="I369" s="775"/>
    </row>
    <row r="370" spans="1:9">
      <c r="A370" s="775" t="str">
        <f>Table_wabobpsvr_AzureCalc_AzureCalcRateCard[[#This Row],[ServiceName]]&amp;Table_wabobpsvr_AzureCalc_AzureCalcRateCard[[#This Row],[Price_Level]]&amp;Table_wabobpsvr_AzureCalc_AzureCalcRateCard[[#This Row],[Region]]</f>
        <v>Job UnitsB13</v>
      </c>
      <c r="B370" s="775">
        <v>13</v>
      </c>
      <c r="C370" s="775" t="s">
        <v>77</v>
      </c>
      <c r="D370" s="775" t="s">
        <v>175</v>
      </c>
      <c r="E370" s="775">
        <v>999999</v>
      </c>
      <c r="F370" s="775" t="s">
        <v>7681</v>
      </c>
      <c r="G370" s="775"/>
      <c r="H370" s="775"/>
      <c r="I370" s="775"/>
    </row>
    <row r="371" spans="1:9">
      <c r="A371" s="775" t="str">
        <f>Table_wabobpsvr_AzureCalc_AzureCalcRateCard[[#This Row],[ServiceName]]&amp;Table_wabobpsvr_AzureCalc_AzureCalcRateCard[[#This Row],[Price_Level]]&amp;Table_wabobpsvr_AzureCalc_AzureCalcRateCard[[#This Row],[Region]]</f>
        <v>Job UnitsC13</v>
      </c>
      <c r="B371" s="775">
        <v>13</v>
      </c>
      <c r="C371" s="775" t="s">
        <v>77</v>
      </c>
      <c r="D371" s="775" t="s">
        <v>177</v>
      </c>
      <c r="E371" s="775">
        <v>999999</v>
      </c>
      <c r="F371" s="775" t="s">
        <v>7681</v>
      </c>
      <c r="G371" s="775"/>
      <c r="H371" s="775"/>
      <c r="I371" s="775"/>
    </row>
    <row r="372" spans="1:9">
      <c r="A372" s="775" t="str">
        <f>Table_wabobpsvr_AzureCalc_AzureCalcRateCard[[#This Row],[ServiceName]]&amp;Table_wabobpsvr_AzureCalc_AzureCalcRateCard[[#This Row],[Price_Level]]&amp;Table_wabobpsvr_AzureCalc_AzureCalcRateCard[[#This Row],[Region]]</f>
        <v>Job UnitsD13</v>
      </c>
      <c r="B372" s="775">
        <v>13</v>
      </c>
      <c r="C372" s="775" t="s">
        <v>77</v>
      </c>
      <c r="D372" s="775" t="s">
        <v>176</v>
      </c>
      <c r="E372" s="775">
        <v>999999</v>
      </c>
      <c r="F372" s="775" t="s">
        <v>7681</v>
      </c>
      <c r="G372" s="775"/>
      <c r="H372" s="775"/>
      <c r="I372" s="775"/>
    </row>
    <row r="373" spans="1:9">
      <c r="A373" s="775" t="str">
        <f>Table_wabobpsvr_AzureCalc_AzureCalcRateCard[[#This Row],[ServiceName]]&amp;Table_wabobpsvr_AzureCalc_AzureCalcRateCard[[#This Row],[Price_Level]]&amp;Table_wabobpsvr_AzureCalc_AzureCalcRateCard[[#This Row],[Region]]</f>
        <v>Job UnitsMOSP13</v>
      </c>
      <c r="B373" s="775">
        <v>13</v>
      </c>
      <c r="C373" s="775" t="s">
        <v>77</v>
      </c>
      <c r="D373" s="775" t="s">
        <v>606</v>
      </c>
      <c r="E373" s="775">
        <v>999999</v>
      </c>
      <c r="F373" s="775" t="s">
        <v>7681</v>
      </c>
      <c r="G373" s="775"/>
      <c r="H373" s="775"/>
      <c r="I373" s="775"/>
    </row>
    <row r="374" spans="1:9">
      <c r="A374" s="775" t="str">
        <f>Table_wabobpsvr_AzureCalc_AzureCalcRateCard[[#This Row],[ServiceName]]&amp;Table_wabobpsvr_AzureCalc_AzureCalcRateCard[[#This Row],[Price_Level]]&amp;Table_wabobpsvr_AzureCalc_AzureCalcRateCard[[#This Row],[Region]]</f>
        <v>Data at Rest (GB)A13</v>
      </c>
      <c r="B374" s="775">
        <v>13</v>
      </c>
      <c r="C374" s="775" t="s">
        <v>9</v>
      </c>
      <c r="D374" s="775" t="s">
        <v>174</v>
      </c>
      <c r="E374" s="775">
        <v>999999</v>
      </c>
      <c r="F374" s="775" t="s">
        <v>7685</v>
      </c>
      <c r="G374" s="775"/>
      <c r="H374" s="775"/>
      <c r="I374" s="775"/>
    </row>
    <row r="375" spans="1:9">
      <c r="A375" t="str">
        <f>Table_wabobpsvr_AzureCalc_AzureCalcRateCard[[#This Row],[ServiceName]]&amp;Table_wabobpsvr_AzureCalc_AzureCalcRateCard[[#This Row],[Price_Level]]&amp;Table_wabobpsvr_AzureCalc_AzureCalcRateCard[[#This Row],[Region]]</f>
        <v>D2 HDInsightA14</v>
      </c>
      <c r="B375">
        <v>14</v>
      </c>
      <c r="C375" t="s">
        <v>87</v>
      </c>
      <c r="D375" t="s">
        <v>174</v>
      </c>
      <c r="E375">
        <v>999999</v>
      </c>
      <c r="F375" t="s">
        <v>4028</v>
      </c>
      <c r="G375" s="775"/>
      <c r="H375" s="775"/>
      <c r="I375" s="775"/>
    </row>
    <row r="376" spans="1:9">
      <c r="A376" t="str">
        <f>Table_wabobpsvr_AzureCalc_AzureCalcRateCard[[#This Row],[ServiceName]]&amp;Table_wabobpsvr_AzureCalc_AzureCalcRateCard[[#This Row],[Price_Level]]&amp;Table_wabobpsvr_AzureCalc_AzureCalcRateCard[[#This Row],[Region]]</f>
        <v>D2 HDInsightC14</v>
      </c>
      <c r="B376">
        <v>14</v>
      </c>
      <c r="C376" t="s">
        <v>87</v>
      </c>
      <c r="D376" t="s">
        <v>177</v>
      </c>
      <c r="E376">
        <v>999999</v>
      </c>
      <c r="F376" t="s">
        <v>4028</v>
      </c>
      <c r="G376" s="775"/>
      <c r="H376" s="775"/>
      <c r="I376" s="775"/>
    </row>
    <row r="377" spans="1:9">
      <c r="A377" t="str">
        <f>Table_wabobpsvr_AzureCalc_AzureCalcRateCard[[#This Row],[ServiceName]]&amp;Table_wabobpsvr_AzureCalc_AzureCalcRateCard[[#This Row],[Price_Level]]&amp;Table_wabobpsvr_AzureCalc_AzureCalcRateCard[[#This Row],[Region]]</f>
        <v>D2 HDInsightD14</v>
      </c>
      <c r="B377">
        <v>14</v>
      </c>
      <c r="C377" t="s">
        <v>87</v>
      </c>
      <c r="D377" t="s">
        <v>176</v>
      </c>
      <c r="E377">
        <v>999999</v>
      </c>
      <c r="F377" t="s">
        <v>4028</v>
      </c>
      <c r="G377" s="775"/>
      <c r="H377" s="775"/>
      <c r="I377" s="775"/>
    </row>
    <row r="378" spans="1:9">
      <c r="A378" s="775" t="str">
        <f>Table_wabobpsvr_AzureCalc_AzureCalcRateCard[[#This Row],[ServiceName]]&amp;Table_wabobpsvr_AzureCalc_AzureCalcRateCard[[#This Row],[Price_Level]]&amp;Table_wabobpsvr_AzureCalc_AzureCalcRateCard[[#This Row],[Region]]</f>
        <v>A1 HDInsight (Non-Windows)D14</v>
      </c>
      <c r="B378" s="775">
        <v>14</v>
      </c>
      <c r="C378" s="775" t="s">
        <v>87</v>
      </c>
      <c r="D378" s="775" t="s">
        <v>176</v>
      </c>
      <c r="E378" s="775">
        <v>999999</v>
      </c>
      <c r="F378" s="775" t="s">
        <v>3643</v>
      </c>
      <c r="G378" s="775"/>
      <c r="H378" s="775"/>
      <c r="I378" s="775"/>
    </row>
    <row r="379" spans="1:9">
      <c r="A379" s="775" t="str">
        <f>Table_wabobpsvr_AzureCalc_AzureCalcRateCard[[#This Row],[ServiceName]]&amp;Table_wabobpsvr_AzureCalc_AzureCalcRateCard[[#This Row],[Price_Level]]&amp;Table_wabobpsvr_AzureCalc_AzureCalcRateCard[[#This Row],[Region]]</f>
        <v>A1 HDInsight (Non-Windows)MOSP14</v>
      </c>
      <c r="B379" s="775">
        <v>14</v>
      </c>
      <c r="C379" s="775" t="s">
        <v>87</v>
      </c>
      <c r="D379" s="775" t="s">
        <v>606</v>
      </c>
      <c r="E379" s="775">
        <v>999999</v>
      </c>
      <c r="F379" s="775" t="s">
        <v>3643</v>
      </c>
      <c r="G379" s="775"/>
      <c r="H379" s="775"/>
      <c r="I379" s="775"/>
    </row>
    <row r="380" spans="1:9">
      <c r="A380" s="775" t="str">
        <f>Table_wabobpsvr_AzureCalc_AzureCalcRateCard[[#This Row],[ServiceName]]&amp;Table_wabobpsvr_AzureCalc_AzureCalcRateCard[[#This Row],[Price_Level]]&amp;Table_wabobpsvr_AzureCalc_AzureCalcRateCard[[#This Row],[Region]]</f>
        <v>A1 HDInsight (Non-Windows)A14</v>
      </c>
      <c r="B380" s="775">
        <v>14</v>
      </c>
      <c r="C380" s="775" t="s">
        <v>87</v>
      </c>
      <c r="D380" s="775" t="s">
        <v>174</v>
      </c>
      <c r="E380" s="775">
        <v>999999</v>
      </c>
      <c r="F380" s="775" t="s">
        <v>3643</v>
      </c>
      <c r="G380" s="775"/>
      <c r="H380" s="775"/>
      <c r="I380" s="775"/>
    </row>
    <row r="381" spans="1:9">
      <c r="A381" s="775" t="str">
        <f>Table_wabobpsvr_AzureCalc_AzureCalcRateCard[[#This Row],[ServiceName]]&amp;Table_wabobpsvr_AzureCalc_AzureCalcRateCard[[#This Row],[Price_Level]]&amp;Table_wabobpsvr_AzureCalc_AzureCalcRateCard[[#This Row],[Region]]</f>
        <v>A1 HDInsight (Non-Windows)B14</v>
      </c>
      <c r="B381" s="775">
        <v>14</v>
      </c>
      <c r="C381" s="775" t="s">
        <v>87</v>
      </c>
      <c r="D381" s="775" t="s">
        <v>175</v>
      </c>
      <c r="E381" s="775">
        <v>999999</v>
      </c>
      <c r="F381" s="775" t="s">
        <v>3643</v>
      </c>
      <c r="G381" s="775"/>
      <c r="H381" s="775"/>
      <c r="I381" s="775"/>
    </row>
    <row r="382" spans="1:9">
      <c r="A382" s="775" t="str">
        <f>Table_wabobpsvr_AzureCalc_AzureCalcRateCard[[#This Row],[ServiceName]]&amp;Table_wabobpsvr_AzureCalc_AzureCalcRateCard[[#This Row],[Price_Level]]&amp;Table_wabobpsvr_AzureCalc_AzureCalcRateCard[[#This Row],[Region]]</f>
        <v>A1 HDInsight (Non-Windows)C14</v>
      </c>
      <c r="B382" s="775">
        <v>14</v>
      </c>
      <c r="C382" s="775" t="s">
        <v>87</v>
      </c>
      <c r="D382" s="775" t="s">
        <v>177</v>
      </c>
      <c r="E382" s="775">
        <v>999999</v>
      </c>
      <c r="F382" s="775" t="s">
        <v>3643</v>
      </c>
      <c r="G382" s="775"/>
      <c r="H382" s="775"/>
      <c r="I382" s="775"/>
    </row>
    <row r="383" spans="1:9">
      <c r="A383" s="775" t="str">
        <f>Table_wabobpsvr_AzureCalc_AzureCalcRateCard[[#This Row],[ServiceName]]&amp;Table_wabobpsvr_AzureCalc_AzureCalcRateCard[[#This Row],[Price_Level]]&amp;Table_wabobpsvr_AzureCalc_AzureCalcRateCard[[#This Row],[Region]]</f>
        <v>A7 HDInsightMOSP14</v>
      </c>
      <c r="B383" s="775">
        <v>14</v>
      </c>
      <c r="C383" s="775" t="s">
        <v>87</v>
      </c>
      <c r="D383" s="775" t="s">
        <v>606</v>
      </c>
      <c r="E383" s="775">
        <v>999999</v>
      </c>
      <c r="F383" s="775" t="s">
        <v>3683</v>
      </c>
      <c r="G383" s="775"/>
      <c r="H383" s="775"/>
      <c r="I383" s="775"/>
    </row>
    <row r="384" spans="1:9">
      <c r="A384" s="775" t="str">
        <f>Table_wabobpsvr_AzureCalc_AzureCalcRateCard[[#This Row],[ServiceName]]&amp;Table_wabobpsvr_AzureCalc_AzureCalcRateCard[[#This Row],[Price_Level]]&amp;Table_wabobpsvr_AzureCalc_AzureCalcRateCard[[#This Row],[Region]]</f>
        <v>Job UnitsA</v>
      </c>
      <c r="B384" s="775"/>
      <c r="C384" s="775" t="s">
        <v>77</v>
      </c>
      <c r="D384" s="775" t="s">
        <v>174</v>
      </c>
      <c r="E384" s="775">
        <v>2.4250000000000001E-2</v>
      </c>
      <c r="F384" s="775" t="s">
        <v>7681</v>
      </c>
      <c r="G384" s="775" t="s">
        <v>7682</v>
      </c>
      <c r="H384" s="775" t="s">
        <v>7683</v>
      </c>
      <c r="I384" s="775" t="s">
        <v>7684</v>
      </c>
    </row>
    <row r="385" spans="1:9">
      <c r="A385" s="775" t="str">
        <f>Table_wabobpsvr_AzureCalc_AzureCalcRateCard[[#This Row],[ServiceName]]&amp;Table_wabobpsvr_AzureCalc_AzureCalcRateCard[[#This Row],[Price_Level]]&amp;Table_wabobpsvr_AzureCalc_AzureCalcRateCard[[#This Row],[Region]]</f>
        <v>Data at Rest (GB)A</v>
      </c>
      <c r="B385" s="775"/>
      <c r="C385" s="775" t="s">
        <v>9</v>
      </c>
      <c r="D385" s="775" t="s">
        <v>174</v>
      </c>
      <c r="E385" s="775">
        <v>3.8800000000000001E-2</v>
      </c>
      <c r="F385" s="775" t="s">
        <v>7685</v>
      </c>
      <c r="G385" s="775" t="s">
        <v>7686</v>
      </c>
      <c r="H385" s="775" t="s">
        <v>7687</v>
      </c>
      <c r="I385" s="775" t="s">
        <v>7688</v>
      </c>
    </row>
    <row r="386" spans="1:9">
      <c r="A386" s="775" t="str">
        <f>Table_wabobpsvr_AzureCalc_AzureCalcRateCard[[#This Row],[ServiceName]]&amp;Table_wabobpsvr_AzureCalc_AzureCalcRateCard[[#This Row],[Price_Level]]&amp;Table_wabobpsvr_AzureCalc_AzureCalcRateCard[[#This Row],[Region]]</f>
        <v>IO Unit HoursA</v>
      </c>
      <c r="B386" s="775"/>
      <c r="C386" s="775" t="s">
        <v>87</v>
      </c>
      <c r="D386" s="775" t="s">
        <v>174</v>
      </c>
      <c r="E386" s="775">
        <v>7.2750000000000002E-3</v>
      </c>
      <c r="F386" s="775" t="s">
        <v>7689</v>
      </c>
      <c r="G386" s="775" t="s">
        <v>7690</v>
      </c>
      <c r="H386" s="775" t="s">
        <v>7691</v>
      </c>
      <c r="I386" s="775" t="s">
        <v>7692</v>
      </c>
    </row>
    <row r="387" spans="1:9">
      <c r="A387" s="775" t="str">
        <f>Table_wabobpsvr_AzureCalc_AzureCalcRateCard[[#This Row],[ServiceName]]&amp;Table_wabobpsvr_AzureCalc_AzureCalcRateCard[[#This Row],[Price_Level]]&amp;Table_wabobpsvr_AzureCalc_AzureCalcRateCard[[#This Row],[Region]]</f>
        <v>Throughput Unit HoursA</v>
      </c>
      <c r="B387" s="775"/>
      <c r="C387" s="775" t="s">
        <v>87</v>
      </c>
      <c r="D387" s="775" t="s">
        <v>174</v>
      </c>
      <c r="E387" s="775">
        <v>0.14549999999999999</v>
      </c>
      <c r="F387" s="775" t="s">
        <v>1067</v>
      </c>
      <c r="G387" s="775" t="s">
        <v>7693</v>
      </c>
      <c r="H387" s="775" t="s">
        <v>7694</v>
      </c>
      <c r="I387" s="775" t="s">
        <v>7695</v>
      </c>
    </row>
    <row r="388" spans="1:9">
      <c r="A388" s="775" t="str">
        <f>Table_wabobpsvr_AzureCalc_AzureCalcRateCard[[#This Row],[ServiceName]]&amp;Table_wabobpsvr_AzureCalc_AzureCalcRateCard[[#This Row],[Price_Level]]&amp;Table_wabobpsvr_AzureCalc_AzureCalcRateCard[[#This Row],[Region]]</f>
        <v>Transactions (in 1,000,000s)A</v>
      </c>
      <c r="B388" s="775"/>
      <c r="C388" s="775" t="s">
        <v>6981</v>
      </c>
      <c r="D388" s="775" t="s">
        <v>174</v>
      </c>
      <c r="E388" s="775">
        <v>6.7900000000000002E-2</v>
      </c>
      <c r="F388" s="775" t="s">
        <v>7696</v>
      </c>
      <c r="G388" s="775" t="s">
        <v>7697</v>
      </c>
      <c r="H388" s="775" t="s">
        <v>7698</v>
      </c>
      <c r="I388" s="775" t="s">
        <v>7699</v>
      </c>
    </row>
    <row r="389" spans="1:9">
      <c r="A389" s="775" t="str">
        <f>Table_wabobpsvr_AzureCalc_AzureCalcRateCard[[#This Row],[ServiceName]]&amp;Table_wabobpsvr_AzureCalc_AzureCalcRateCard[[#This Row],[Price_Level]]&amp;Table_wabobpsvr_AzureCalc_AzureCalcRateCard[[#This Row],[Region]]</f>
        <v>Unit HoursB</v>
      </c>
      <c r="B389" s="775"/>
      <c r="C389" s="775" t="s">
        <v>87</v>
      </c>
      <c r="D389" s="775" t="s">
        <v>175</v>
      </c>
      <c r="E389" s="775">
        <v>0.94</v>
      </c>
      <c r="F389" s="775" t="s">
        <v>7700</v>
      </c>
      <c r="G389" s="775" t="s">
        <v>7701</v>
      </c>
      <c r="H389" s="775" t="s">
        <v>7702</v>
      </c>
      <c r="I389" s="775" t="s">
        <v>7703</v>
      </c>
    </row>
    <row r="390" spans="1:9">
      <c r="A390" s="775" t="str">
        <f>Table_wabobpsvr_AzureCalc_AzureCalcRateCard[[#This Row],[ServiceName]]&amp;Table_wabobpsvr_AzureCalc_AzureCalcRateCard[[#This Row],[Price_Level]]&amp;Table_wabobpsvr_AzureCalc_AzureCalcRateCard[[#This Row],[Region]]</f>
        <v>Job UnitsB</v>
      </c>
      <c r="B390" s="775"/>
      <c r="C390" s="775" t="s">
        <v>77</v>
      </c>
      <c r="D390" s="775" t="s">
        <v>175</v>
      </c>
      <c r="E390" s="775">
        <v>2.35E-2</v>
      </c>
      <c r="F390" s="775" t="s">
        <v>7681</v>
      </c>
      <c r="G390" s="775" t="s">
        <v>7682</v>
      </c>
      <c r="H390" s="775" t="s">
        <v>7683</v>
      </c>
      <c r="I390" s="775" t="s">
        <v>7684</v>
      </c>
    </row>
    <row r="391" spans="1:9">
      <c r="A391" s="775" t="str">
        <f>Table_wabobpsvr_AzureCalc_AzureCalcRateCard[[#This Row],[ServiceName]]&amp;Table_wabobpsvr_AzureCalc_AzureCalcRateCard[[#This Row],[Price_Level]]&amp;Table_wabobpsvr_AzureCalc_AzureCalcRateCard[[#This Row],[Region]]</f>
        <v>Data at Rest (GB)B</v>
      </c>
      <c r="B391" s="775"/>
      <c r="C391" s="775" t="s">
        <v>9</v>
      </c>
      <c r="D391" s="775" t="s">
        <v>175</v>
      </c>
      <c r="E391" s="775">
        <v>3.7600000000000001E-2</v>
      </c>
      <c r="F391" s="775" t="s">
        <v>7685</v>
      </c>
      <c r="G391" s="775" t="s">
        <v>7686</v>
      </c>
      <c r="H391" s="775" t="s">
        <v>7687</v>
      </c>
      <c r="I391" s="775" t="s">
        <v>7688</v>
      </c>
    </row>
    <row r="392" spans="1:9">
      <c r="A392" s="775" t="str">
        <f>Table_wabobpsvr_AzureCalc_AzureCalcRateCard[[#This Row],[ServiceName]]&amp;Table_wabobpsvr_AzureCalc_AzureCalcRateCard[[#This Row],[Price_Level]]&amp;Table_wabobpsvr_AzureCalc_AzureCalcRateCard[[#This Row],[Region]]</f>
        <v>IO Unit HoursB</v>
      </c>
      <c r="B392" s="775"/>
      <c r="C392" s="775" t="s">
        <v>87</v>
      </c>
      <c r="D392" s="775" t="s">
        <v>175</v>
      </c>
      <c r="E392" s="775">
        <v>7.0499999999999998E-3</v>
      </c>
      <c r="F392" s="775" t="s">
        <v>7689</v>
      </c>
      <c r="G392" s="775" t="s">
        <v>7690</v>
      </c>
      <c r="H392" s="775" t="s">
        <v>7691</v>
      </c>
      <c r="I392" s="775" t="s">
        <v>7692</v>
      </c>
    </row>
    <row r="393" spans="1:9">
      <c r="A393" s="775" t="str">
        <f>Table_wabobpsvr_AzureCalc_AzureCalcRateCard[[#This Row],[ServiceName]]&amp;Table_wabobpsvr_AzureCalc_AzureCalcRateCard[[#This Row],[Price_Level]]&amp;Table_wabobpsvr_AzureCalc_AzureCalcRateCard[[#This Row],[Region]]</f>
        <v>Throughput Unit HoursB</v>
      </c>
      <c r="B393" s="775"/>
      <c r="C393" s="775" t="s">
        <v>87</v>
      </c>
      <c r="D393" s="775" t="s">
        <v>175</v>
      </c>
      <c r="E393" s="775">
        <v>0.14099999999999999</v>
      </c>
      <c r="F393" s="775" t="s">
        <v>1067</v>
      </c>
      <c r="G393" s="775" t="s">
        <v>7693</v>
      </c>
      <c r="H393" s="775" t="s">
        <v>7694</v>
      </c>
      <c r="I393" s="775" t="s">
        <v>7695</v>
      </c>
    </row>
    <row r="394" spans="1:9">
      <c r="A394" s="775" t="str">
        <f>Table_wabobpsvr_AzureCalc_AzureCalcRateCard[[#This Row],[ServiceName]]&amp;Table_wabobpsvr_AzureCalc_AzureCalcRateCard[[#This Row],[Price_Level]]&amp;Table_wabobpsvr_AzureCalc_AzureCalcRateCard[[#This Row],[Region]]</f>
        <v>Transactions (in 1,000,000s)B</v>
      </c>
      <c r="B394" s="775"/>
      <c r="C394" s="775" t="s">
        <v>6981</v>
      </c>
      <c r="D394" s="775" t="s">
        <v>175</v>
      </c>
      <c r="E394" s="775">
        <v>6.5799999999999997E-2</v>
      </c>
      <c r="F394" s="775" t="s">
        <v>7696</v>
      </c>
      <c r="G394" s="775" t="s">
        <v>7697</v>
      </c>
      <c r="H394" s="775" t="s">
        <v>7698</v>
      </c>
      <c r="I394" s="775" t="s">
        <v>7699</v>
      </c>
    </row>
    <row r="395" spans="1:9">
      <c r="A395" s="775" t="str">
        <f>Table_wabobpsvr_AzureCalc_AzureCalcRateCard[[#This Row],[ServiceName]]&amp;Table_wabobpsvr_AzureCalc_AzureCalcRateCard[[#This Row],[Price_Level]]&amp;Table_wabobpsvr_AzureCalc_AzureCalcRateCard[[#This Row],[Region]]</f>
        <v>Unit HoursC</v>
      </c>
      <c r="B395" s="775"/>
      <c r="C395" s="775" t="s">
        <v>87</v>
      </c>
      <c r="D395" s="775" t="s">
        <v>177</v>
      </c>
      <c r="E395" s="775">
        <v>0.91</v>
      </c>
      <c r="F395" s="775" t="s">
        <v>7700</v>
      </c>
      <c r="G395" s="775" t="s">
        <v>7701</v>
      </c>
      <c r="H395" s="775" t="s">
        <v>7702</v>
      </c>
      <c r="I395" s="775" t="s">
        <v>7703</v>
      </c>
    </row>
    <row r="396" spans="1:9">
      <c r="A396" s="775" t="str">
        <f>Table_wabobpsvr_AzureCalc_AzureCalcRateCard[[#This Row],[ServiceName]]&amp;Table_wabobpsvr_AzureCalc_AzureCalcRateCard[[#This Row],[Price_Level]]&amp;Table_wabobpsvr_AzureCalc_AzureCalcRateCard[[#This Row],[Region]]</f>
        <v>Job UnitsC</v>
      </c>
      <c r="B396" s="775"/>
      <c r="C396" s="775" t="s">
        <v>77</v>
      </c>
      <c r="D396" s="775" t="s">
        <v>177</v>
      </c>
      <c r="E396" s="775">
        <v>2.2749999999999999E-2</v>
      </c>
      <c r="F396" s="775" t="s">
        <v>7681</v>
      </c>
      <c r="G396" s="775" t="s">
        <v>7682</v>
      </c>
      <c r="H396" s="775" t="s">
        <v>7683</v>
      </c>
      <c r="I396" s="775" t="s">
        <v>7684</v>
      </c>
    </row>
    <row r="397" spans="1:9">
      <c r="A397" s="775" t="str">
        <f>Table_wabobpsvr_AzureCalc_AzureCalcRateCard[[#This Row],[ServiceName]]&amp;Table_wabobpsvr_AzureCalc_AzureCalcRateCard[[#This Row],[Price_Level]]&amp;Table_wabobpsvr_AzureCalc_AzureCalcRateCard[[#This Row],[Region]]</f>
        <v>Data at Rest (GB)C</v>
      </c>
      <c r="B397" s="775"/>
      <c r="C397" s="775" t="s">
        <v>9</v>
      </c>
      <c r="D397" s="775" t="s">
        <v>177</v>
      </c>
      <c r="E397" s="775">
        <v>3.6400000000000002E-2</v>
      </c>
      <c r="F397" s="775" t="s">
        <v>7685</v>
      </c>
      <c r="G397" s="775" t="s">
        <v>7686</v>
      </c>
      <c r="H397" s="775" t="s">
        <v>7687</v>
      </c>
      <c r="I397" s="775" t="s">
        <v>7688</v>
      </c>
    </row>
    <row r="398" spans="1:9">
      <c r="A398" s="775" t="str">
        <f>Table_wabobpsvr_AzureCalc_AzureCalcRateCard[[#This Row],[ServiceName]]&amp;Table_wabobpsvr_AzureCalc_AzureCalcRateCard[[#This Row],[Price_Level]]&amp;Table_wabobpsvr_AzureCalc_AzureCalcRateCard[[#This Row],[Region]]</f>
        <v>IO Unit HoursC</v>
      </c>
      <c r="B398" s="775"/>
      <c r="C398" s="775" t="s">
        <v>87</v>
      </c>
      <c r="D398" s="775" t="s">
        <v>177</v>
      </c>
      <c r="E398" s="775">
        <v>6.8250000000000003E-3</v>
      </c>
      <c r="F398" s="775" t="s">
        <v>7689</v>
      </c>
      <c r="G398" s="775" t="s">
        <v>7690</v>
      </c>
      <c r="H398" s="775" t="s">
        <v>7691</v>
      </c>
      <c r="I398" s="775" t="s">
        <v>7692</v>
      </c>
    </row>
    <row r="399" spans="1:9">
      <c r="A399" s="775" t="str">
        <f>Table_wabobpsvr_AzureCalc_AzureCalcRateCard[[#This Row],[ServiceName]]&amp;Table_wabobpsvr_AzureCalc_AzureCalcRateCard[[#This Row],[Price_Level]]&amp;Table_wabobpsvr_AzureCalc_AzureCalcRateCard[[#This Row],[Region]]</f>
        <v>Throughput Unit HoursC</v>
      </c>
      <c r="B399" s="775"/>
      <c r="C399" s="775" t="s">
        <v>87</v>
      </c>
      <c r="D399" s="775" t="s">
        <v>177</v>
      </c>
      <c r="E399" s="775">
        <v>0.13650000000000001</v>
      </c>
      <c r="F399" s="775" t="s">
        <v>1067</v>
      </c>
      <c r="G399" s="775" t="s">
        <v>7693</v>
      </c>
      <c r="H399" s="775" t="s">
        <v>7694</v>
      </c>
      <c r="I399" s="775" t="s">
        <v>7695</v>
      </c>
    </row>
    <row r="400" spans="1:9">
      <c r="A400" s="775" t="str">
        <f>Table_wabobpsvr_AzureCalc_AzureCalcRateCard[[#This Row],[ServiceName]]&amp;Table_wabobpsvr_AzureCalc_AzureCalcRateCard[[#This Row],[Price_Level]]&amp;Table_wabobpsvr_AzureCalc_AzureCalcRateCard[[#This Row],[Region]]</f>
        <v>Transactions (in 1,000,000s)C</v>
      </c>
      <c r="B400" s="775"/>
      <c r="C400" s="775" t="s">
        <v>6981</v>
      </c>
      <c r="D400" s="775" t="s">
        <v>177</v>
      </c>
      <c r="E400" s="775">
        <v>6.3700000000000007E-2</v>
      </c>
      <c r="F400" s="775" t="s">
        <v>7696</v>
      </c>
      <c r="G400" s="775" t="s">
        <v>7697</v>
      </c>
      <c r="H400" s="775" t="s">
        <v>7698</v>
      </c>
      <c r="I400" s="775" t="s">
        <v>7699</v>
      </c>
    </row>
    <row r="401" spans="1:9">
      <c r="A401" s="775" t="str">
        <f>Table_wabobpsvr_AzureCalc_AzureCalcRateCard[[#This Row],[ServiceName]]&amp;Table_wabobpsvr_AzureCalc_AzureCalcRateCard[[#This Row],[Price_Level]]&amp;Table_wabobpsvr_AzureCalc_AzureCalcRateCard[[#This Row],[Region]]</f>
        <v>Unit HoursD</v>
      </c>
      <c r="B401" s="775"/>
      <c r="C401" s="775" t="s">
        <v>87</v>
      </c>
      <c r="D401" s="775" t="s">
        <v>176</v>
      </c>
      <c r="E401" s="775">
        <v>0.88</v>
      </c>
      <c r="F401" s="775" t="s">
        <v>7700</v>
      </c>
      <c r="G401" s="775" t="s">
        <v>7701</v>
      </c>
      <c r="H401" s="775" t="s">
        <v>7702</v>
      </c>
      <c r="I401" s="775" t="s">
        <v>7703</v>
      </c>
    </row>
    <row r="402" spans="1:9">
      <c r="A402" s="775" t="str">
        <f>Table_wabobpsvr_AzureCalc_AzureCalcRateCard[[#This Row],[ServiceName]]&amp;Table_wabobpsvr_AzureCalc_AzureCalcRateCard[[#This Row],[Price_Level]]&amp;Table_wabobpsvr_AzureCalc_AzureCalcRateCard[[#This Row],[Region]]</f>
        <v>Job UnitsD</v>
      </c>
      <c r="B402" s="775"/>
      <c r="C402" s="775" t="s">
        <v>77</v>
      </c>
      <c r="D402" s="775" t="s">
        <v>176</v>
      </c>
      <c r="E402" s="775">
        <v>2.1999999999999999E-2</v>
      </c>
      <c r="F402" s="775" t="s">
        <v>7681</v>
      </c>
      <c r="G402" s="775" t="s">
        <v>7682</v>
      </c>
      <c r="H402" s="775" t="s">
        <v>7683</v>
      </c>
      <c r="I402" s="775" t="s">
        <v>7684</v>
      </c>
    </row>
    <row r="403" spans="1:9">
      <c r="A403" s="775" t="str">
        <f>Table_wabobpsvr_AzureCalc_AzureCalcRateCard[[#This Row],[ServiceName]]&amp;Table_wabobpsvr_AzureCalc_AzureCalcRateCard[[#This Row],[Price_Level]]&amp;Table_wabobpsvr_AzureCalc_AzureCalcRateCard[[#This Row],[Region]]</f>
        <v>Data at Rest (GB)D</v>
      </c>
      <c r="B403" s="775"/>
      <c r="C403" s="775" t="s">
        <v>9</v>
      </c>
      <c r="D403" s="775" t="s">
        <v>176</v>
      </c>
      <c r="E403" s="775">
        <v>3.5200000000000002E-2</v>
      </c>
      <c r="F403" s="775" t="s">
        <v>7685</v>
      </c>
      <c r="G403" s="775" t="s">
        <v>7686</v>
      </c>
      <c r="H403" s="775" t="s">
        <v>7687</v>
      </c>
      <c r="I403" s="775" t="s">
        <v>7688</v>
      </c>
    </row>
    <row r="404" spans="1:9">
      <c r="A404" s="775" t="str">
        <f>Table_wabobpsvr_AzureCalc_AzureCalcRateCard[[#This Row],[ServiceName]]&amp;Table_wabobpsvr_AzureCalc_AzureCalcRateCard[[#This Row],[Price_Level]]&amp;Table_wabobpsvr_AzureCalc_AzureCalcRateCard[[#This Row],[Region]]</f>
        <v>IO Unit HoursD</v>
      </c>
      <c r="B404" s="775"/>
      <c r="C404" s="775" t="s">
        <v>87</v>
      </c>
      <c r="D404" s="775" t="s">
        <v>176</v>
      </c>
      <c r="E404" s="775">
        <v>6.6E-3</v>
      </c>
      <c r="F404" s="775" t="s">
        <v>7689</v>
      </c>
      <c r="G404" s="775" t="s">
        <v>7690</v>
      </c>
      <c r="H404" s="775" t="s">
        <v>7691</v>
      </c>
      <c r="I404" s="775" t="s">
        <v>7692</v>
      </c>
    </row>
    <row r="405" spans="1:9">
      <c r="A405" s="775" t="str">
        <f>Table_wabobpsvr_AzureCalc_AzureCalcRateCard[[#This Row],[ServiceName]]&amp;Table_wabobpsvr_AzureCalc_AzureCalcRateCard[[#This Row],[Price_Level]]&amp;Table_wabobpsvr_AzureCalc_AzureCalcRateCard[[#This Row],[Region]]</f>
        <v>Throughput Unit HoursD</v>
      </c>
      <c r="B405" s="775"/>
      <c r="C405" s="775" t="s">
        <v>87</v>
      </c>
      <c r="D405" s="775" t="s">
        <v>176</v>
      </c>
      <c r="E405" s="775">
        <v>0.13200000000000001</v>
      </c>
      <c r="F405" s="775" t="s">
        <v>1067</v>
      </c>
      <c r="G405" s="775" t="s">
        <v>7693</v>
      </c>
      <c r="H405" s="775" t="s">
        <v>7694</v>
      </c>
      <c r="I405" s="775" t="s">
        <v>7695</v>
      </c>
    </row>
    <row r="406" spans="1:9">
      <c r="A406" s="775" t="str">
        <f>Table_wabobpsvr_AzureCalc_AzureCalcRateCard[[#This Row],[ServiceName]]&amp;Table_wabobpsvr_AzureCalc_AzureCalcRateCard[[#This Row],[Price_Level]]&amp;Table_wabobpsvr_AzureCalc_AzureCalcRateCard[[#This Row],[Region]]</f>
        <v>Transactions (in 1,000,000s)D</v>
      </c>
      <c r="B406" s="775"/>
      <c r="C406" s="775" t="s">
        <v>6981</v>
      </c>
      <c r="D406" s="775" t="s">
        <v>176</v>
      </c>
      <c r="E406" s="775">
        <v>6.1600000000000002E-2</v>
      </c>
      <c r="F406" s="775" t="s">
        <v>7696</v>
      </c>
      <c r="G406" s="775" t="s">
        <v>7697</v>
      </c>
      <c r="H406" s="775" t="s">
        <v>7698</v>
      </c>
      <c r="I406" s="775" t="s">
        <v>7699</v>
      </c>
    </row>
    <row r="407" spans="1:9">
      <c r="A407" s="775" t="str">
        <f>Table_wabobpsvr_AzureCalc_AzureCalcRateCard[[#This Row],[ServiceName]]&amp;Table_wabobpsvr_AzureCalc_AzureCalcRateCard[[#This Row],[Price_Level]]&amp;Table_wabobpsvr_AzureCalc_AzureCalcRateCard[[#This Row],[Region]]</f>
        <v>Premium Storage - Files (GB)MOSP10</v>
      </c>
      <c r="B407" s="775">
        <v>10</v>
      </c>
      <c r="C407" s="775" t="s">
        <v>9</v>
      </c>
      <c r="D407" s="775" t="s">
        <v>606</v>
      </c>
      <c r="E407" s="775">
        <v>0.56140000000000001</v>
      </c>
      <c r="F407" s="775" t="s">
        <v>4500</v>
      </c>
      <c r="G407" s="775"/>
      <c r="H407" s="775"/>
      <c r="I407" s="775" t="s">
        <v>7704</v>
      </c>
    </row>
    <row r="408" spans="1:9">
      <c r="A408" s="775" t="str">
        <f>Table_wabobpsvr_AzureCalc_AzureCalcRateCard[[#This Row],[ServiceName]]&amp;Table_wabobpsvr_AzureCalc_AzureCalcRateCard[[#This Row],[Price_Level]]&amp;Table_wabobpsvr_AzureCalc_AzureCalcRateCard[[#This Row],[Region]]</f>
        <v>Premium Storage - Page Blob/P10 (Units)MOSP10</v>
      </c>
      <c r="B408" s="775">
        <v>10</v>
      </c>
      <c r="C408" s="775" t="s">
        <v>77</v>
      </c>
      <c r="D408" s="775" t="s">
        <v>606</v>
      </c>
      <c r="E408" s="775">
        <v>21.68</v>
      </c>
      <c r="F408" s="775" t="s">
        <v>3176</v>
      </c>
      <c r="G408" s="775"/>
      <c r="H408" s="775"/>
      <c r="I408" s="775" t="s">
        <v>7705</v>
      </c>
    </row>
    <row r="409" spans="1:9">
      <c r="A409" s="775" t="str">
        <f>Table_wabobpsvr_AzureCalc_AzureCalcRateCard[[#This Row],[ServiceName]]&amp;Table_wabobpsvr_AzureCalc_AzureCalcRateCard[[#This Row],[Price_Level]]&amp;Table_wabobpsvr_AzureCalc_AzureCalcRateCard[[#This Row],[Region]]</f>
        <v>Premium Storage - Page Blob/P20 (Units)MOSP10</v>
      </c>
      <c r="B409" s="775">
        <v>10</v>
      </c>
      <c r="C409" s="775" t="s">
        <v>77</v>
      </c>
      <c r="D409" s="775" t="s">
        <v>606</v>
      </c>
      <c r="E409" s="775">
        <v>80.540000000000006</v>
      </c>
      <c r="F409" s="775" t="s">
        <v>3179</v>
      </c>
      <c r="G409" s="775"/>
      <c r="H409" s="775"/>
      <c r="I409" s="775" t="s">
        <v>7706</v>
      </c>
    </row>
    <row r="410" spans="1:9">
      <c r="A410" s="775" t="str">
        <f>Table_wabobpsvr_AzureCalc_AzureCalcRateCard[[#This Row],[ServiceName]]&amp;Table_wabobpsvr_AzureCalc_AzureCalcRateCard[[#This Row],[Price_Level]]&amp;Table_wabobpsvr_AzureCalc_AzureCalcRateCard[[#This Row],[Region]]</f>
        <v>Premium Storage - Page Blob/P30 (Units)MOSP10</v>
      </c>
      <c r="B410" s="775">
        <v>10</v>
      </c>
      <c r="C410" s="775" t="s">
        <v>77</v>
      </c>
      <c r="D410" s="775" t="s">
        <v>606</v>
      </c>
      <c r="E410" s="775">
        <v>148.68</v>
      </c>
      <c r="F410" s="775" t="s">
        <v>3184</v>
      </c>
      <c r="G410" s="775"/>
      <c r="H410" s="775"/>
      <c r="I410" s="775" t="s">
        <v>7707</v>
      </c>
    </row>
    <row r="411" spans="1:9">
      <c r="A411" s="775" t="str">
        <f>Table_wabobpsvr_AzureCalc_AzureCalcRateCard[[#This Row],[ServiceName]]&amp;Table_wabobpsvr_AzureCalc_AzureCalcRateCard[[#This Row],[Price_Level]]&amp;Table_wabobpsvr_AzureCalc_AzureCalcRateCard[[#This Row],[Region]]</f>
        <v>Premium Storage - Snapshots (GB)MOSP10</v>
      </c>
      <c r="B411" s="775">
        <v>10</v>
      </c>
      <c r="C411" s="775" t="s">
        <v>9</v>
      </c>
      <c r="D411" s="775" t="s">
        <v>606</v>
      </c>
      <c r="E411" s="775">
        <v>0.14499999999999999</v>
      </c>
      <c r="F411" s="775" t="s">
        <v>3189</v>
      </c>
      <c r="G411" s="775"/>
      <c r="H411" s="775"/>
      <c r="I411" s="775" t="s">
        <v>7708</v>
      </c>
    </row>
    <row r="412" spans="1:9">
      <c r="A412" s="775" t="str">
        <f>Table_wabobpsvr_AzureCalc_AzureCalcRateCard[[#This Row],[ServiceName]]&amp;Table_wabobpsvr_AzureCalc_AzureCalcRateCard[[#This Row],[Price_Level]]&amp;Table_wabobpsvr_AzureCalc_AzureCalcRateCard[[#This Row],[Region]]</f>
        <v>Premium Storage - Files (GB)MOSP7</v>
      </c>
      <c r="B412" s="775">
        <v>7</v>
      </c>
      <c r="C412" s="775" t="s">
        <v>9</v>
      </c>
      <c r="D412" s="775" t="s">
        <v>606</v>
      </c>
      <c r="E412" s="775">
        <v>0.51039999999999996</v>
      </c>
      <c r="F412" s="775" t="s">
        <v>4500</v>
      </c>
      <c r="G412" s="775"/>
      <c r="H412" s="775"/>
      <c r="I412" s="775" t="s">
        <v>5781</v>
      </c>
    </row>
    <row r="413" spans="1:9">
      <c r="A413" s="775" t="str">
        <f>Table_wabobpsvr_AzureCalc_AzureCalcRateCard[[#This Row],[ServiceName]]&amp;Table_wabobpsvr_AzureCalc_AzureCalcRateCard[[#This Row],[Price_Level]]&amp;Table_wabobpsvr_AzureCalc_AzureCalcRateCard[[#This Row],[Region]]</f>
        <v>Premium Storage - Page Blob/P10 (Units)MOSP7</v>
      </c>
      <c r="B413" s="775">
        <v>7</v>
      </c>
      <c r="C413" s="775" t="s">
        <v>77</v>
      </c>
      <c r="D413" s="775" t="s">
        <v>606</v>
      </c>
      <c r="E413" s="775">
        <v>19.71</v>
      </c>
      <c r="F413" s="775" t="s">
        <v>3176</v>
      </c>
      <c r="G413" s="775"/>
      <c r="H413" s="775"/>
      <c r="I413" s="775" t="s">
        <v>7709</v>
      </c>
    </row>
    <row r="414" spans="1:9">
      <c r="A414" s="775" t="str">
        <f>Table_wabobpsvr_AzureCalc_AzureCalcRateCard[[#This Row],[ServiceName]]&amp;Table_wabobpsvr_AzureCalc_AzureCalcRateCard[[#This Row],[Price_Level]]&amp;Table_wabobpsvr_AzureCalc_AzureCalcRateCard[[#This Row],[Region]]</f>
        <v>Premium Storage - Page Blob/P20 (Units)MOSP7</v>
      </c>
      <c r="B414" s="775">
        <v>7</v>
      </c>
      <c r="C414" s="775" t="s">
        <v>77</v>
      </c>
      <c r="D414" s="775" t="s">
        <v>606</v>
      </c>
      <c r="E414" s="775">
        <v>73.22</v>
      </c>
      <c r="F414" s="775" t="s">
        <v>3179</v>
      </c>
      <c r="G414" s="775"/>
      <c r="H414" s="775"/>
      <c r="I414" s="775" t="s">
        <v>7710</v>
      </c>
    </row>
    <row r="415" spans="1:9">
      <c r="A415" s="775" t="str">
        <f>Table_wabobpsvr_AzureCalc_AzureCalcRateCard[[#This Row],[ServiceName]]&amp;Table_wabobpsvr_AzureCalc_AzureCalcRateCard[[#This Row],[Price_Level]]&amp;Table_wabobpsvr_AzureCalc_AzureCalcRateCard[[#This Row],[Region]]</f>
        <v>Premium Storage - Page Blob/P30 (Units)MOSP7</v>
      </c>
      <c r="B415" s="775">
        <v>7</v>
      </c>
      <c r="C415" s="775" t="s">
        <v>77</v>
      </c>
      <c r="D415" s="775" t="s">
        <v>606</v>
      </c>
      <c r="E415" s="775">
        <v>135.16999999999999</v>
      </c>
      <c r="F415" s="775" t="s">
        <v>3184</v>
      </c>
      <c r="G415" s="775"/>
      <c r="H415" s="775"/>
      <c r="I415" s="775" t="s">
        <v>7711</v>
      </c>
    </row>
    <row r="416" spans="1:9">
      <c r="A416" s="775" t="str">
        <f>Table_wabobpsvr_AzureCalc_AzureCalcRateCard[[#This Row],[ServiceName]]&amp;Table_wabobpsvr_AzureCalc_AzureCalcRateCard[[#This Row],[Price_Level]]&amp;Table_wabobpsvr_AzureCalc_AzureCalcRateCard[[#This Row],[Region]]</f>
        <v>Premium Storage - Snapshots (GB)MOSP7</v>
      </c>
      <c r="B416" s="775">
        <v>7</v>
      </c>
      <c r="C416" s="775" t="s">
        <v>9</v>
      </c>
      <c r="D416" s="775" t="s">
        <v>606</v>
      </c>
      <c r="E416" s="775">
        <v>0.13200000000000001</v>
      </c>
      <c r="F416" s="775" t="s">
        <v>3189</v>
      </c>
      <c r="G416" s="775"/>
      <c r="H416" s="775"/>
      <c r="I416" s="775" t="s">
        <v>7712</v>
      </c>
    </row>
    <row r="417" spans="1:9">
      <c r="A417" s="775" t="str">
        <f>Table_wabobpsvr_AzureCalc_AzureCalcRateCard[[#This Row],[ServiceName]]&amp;Table_wabobpsvr_AzureCalc_AzureCalcRateCard[[#This Row],[Price_Level]]&amp;Table_wabobpsvr_AzureCalc_AzureCalcRateCard[[#This Row],[Region]]</f>
        <v>Premium Storage - Files (GB)MOSP3</v>
      </c>
      <c r="B417" s="775">
        <v>3</v>
      </c>
      <c r="C417" s="775" t="s">
        <v>9</v>
      </c>
      <c r="D417" s="775" t="s">
        <v>606</v>
      </c>
      <c r="E417" s="775">
        <v>0.51039999999999996</v>
      </c>
      <c r="F417" s="775" t="s">
        <v>4500</v>
      </c>
      <c r="G417" s="775"/>
      <c r="H417" s="775"/>
      <c r="I417" s="775" t="s">
        <v>7713</v>
      </c>
    </row>
    <row r="418" spans="1:9">
      <c r="A418" s="775" t="str">
        <f>Table_wabobpsvr_AzureCalc_AzureCalcRateCard[[#This Row],[ServiceName]]&amp;Table_wabobpsvr_AzureCalc_AzureCalcRateCard[[#This Row],[Price_Level]]&amp;Table_wabobpsvr_AzureCalc_AzureCalcRateCard[[#This Row],[Region]]</f>
        <v>Premium Storage - Page Blob/P10 (Units)MOSP3</v>
      </c>
      <c r="B418" s="775">
        <v>3</v>
      </c>
      <c r="C418" s="775" t="s">
        <v>77</v>
      </c>
      <c r="D418" s="775" t="s">
        <v>606</v>
      </c>
      <c r="E418" s="775">
        <v>19.71</v>
      </c>
      <c r="F418" s="775" t="s">
        <v>3176</v>
      </c>
      <c r="G418" s="775"/>
      <c r="H418" s="775"/>
      <c r="I418" s="775" t="s">
        <v>7714</v>
      </c>
    </row>
    <row r="419" spans="1:9">
      <c r="A419" s="775" t="str">
        <f>Table_wabobpsvr_AzureCalc_AzureCalcRateCard[[#This Row],[ServiceName]]&amp;Table_wabobpsvr_AzureCalc_AzureCalcRateCard[[#This Row],[Price_Level]]&amp;Table_wabobpsvr_AzureCalc_AzureCalcRateCard[[#This Row],[Region]]</f>
        <v>Premium Storage - Page Blob/P20 (Units)MOSP3</v>
      </c>
      <c r="B419" s="775">
        <v>3</v>
      </c>
      <c r="C419" s="775" t="s">
        <v>77</v>
      </c>
      <c r="D419" s="775" t="s">
        <v>606</v>
      </c>
      <c r="E419" s="775">
        <v>73.22</v>
      </c>
      <c r="F419" s="775" t="s">
        <v>3179</v>
      </c>
      <c r="G419" s="775"/>
      <c r="H419" s="775"/>
      <c r="I419" s="775" t="s">
        <v>7715</v>
      </c>
    </row>
    <row r="420" spans="1:9">
      <c r="A420" s="775" t="str">
        <f>Table_wabobpsvr_AzureCalc_AzureCalcRateCard[[#This Row],[ServiceName]]&amp;Table_wabobpsvr_AzureCalc_AzureCalcRateCard[[#This Row],[Price_Level]]&amp;Table_wabobpsvr_AzureCalc_AzureCalcRateCard[[#This Row],[Region]]</f>
        <v>Premium Storage - Page Blob/P30 (Units)MOSP3</v>
      </c>
      <c r="B420" s="775">
        <v>3</v>
      </c>
      <c r="C420" s="775" t="s">
        <v>77</v>
      </c>
      <c r="D420" s="775" t="s">
        <v>606</v>
      </c>
      <c r="E420" s="775">
        <v>135.16999999999999</v>
      </c>
      <c r="F420" s="775" t="s">
        <v>3184</v>
      </c>
      <c r="G420" s="775"/>
      <c r="H420" s="775"/>
      <c r="I420" s="775" t="s">
        <v>7716</v>
      </c>
    </row>
    <row r="421" spans="1:9">
      <c r="A421" s="775" t="str">
        <f>Table_wabobpsvr_AzureCalc_AzureCalcRateCard[[#This Row],[ServiceName]]&amp;Table_wabobpsvr_AzureCalc_AzureCalcRateCard[[#This Row],[Price_Level]]&amp;Table_wabobpsvr_AzureCalc_AzureCalcRateCard[[#This Row],[Region]]</f>
        <v>Premium Storage - Snapshots (GB)MOSP3</v>
      </c>
      <c r="B421" s="775">
        <v>3</v>
      </c>
      <c r="C421" s="775" t="s">
        <v>9</v>
      </c>
      <c r="D421" s="775" t="s">
        <v>606</v>
      </c>
      <c r="E421" s="775">
        <v>0.13200000000000001</v>
      </c>
      <c r="F421" s="775" t="s">
        <v>3189</v>
      </c>
      <c r="G421" s="775"/>
      <c r="H421" s="775"/>
      <c r="I421" s="775" t="s">
        <v>7717</v>
      </c>
    </row>
    <row r="422" spans="1:9">
      <c r="A422" s="775" t="str">
        <f>Table_wabobpsvr_AzureCalc_AzureCalcRateCard[[#This Row],[ServiceName]]&amp;Table_wabobpsvr_AzureCalc_AzureCalcRateCard[[#This Row],[Price_Level]]&amp;Table_wabobpsvr_AzureCalc_AzureCalcRateCard[[#This Row],[Region]]</f>
        <v>Premium Storage - Files (GB)MOSP6</v>
      </c>
      <c r="B422" s="775">
        <v>6</v>
      </c>
      <c r="C422" s="775" t="s">
        <v>9</v>
      </c>
      <c r="D422" s="775" t="s">
        <v>606</v>
      </c>
      <c r="E422" s="775">
        <v>0.51039999999999996</v>
      </c>
      <c r="F422" s="775" t="s">
        <v>4500</v>
      </c>
      <c r="G422" s="775"/>
      <c r="H422" s="775"/>
      <c r="I422" s="775" t="s">
        <v>7718</v>
      </c>
    </row>
    <row r="423" spans="1:9">
      <c r="A423" s="775" t="str">
        <f>Table_wabobpsvr_AzureCalc_AzureCalcRateCard[[#This Row],[ServiceName]]&amp;Table_wabobpsvr_AzureCalc_AzureCalcRateCard[[#This Row],[Price_Level]]&amp;Table_wabobpsvr_AzureCalc_AzureCalcRateCard[[#This Row],[Region]]</f>
        <v>Premium Storage - Page Blob/P10 (Units)MOSP6</v>
      </c>
      <c r="B423" s="775">
        <v>6</v>
      </c>
      <c r="C423" s="775" t="s">
        <v>77</v>
      </c>
      <c r="D423" s="775" t="s">
        <v>606</v>
      </c>
      <c r="E423" s="775">
        <v>19.71</v>
      </c>
      <c r="F423" s="775" t="s">
        <v>3176</v>
      </c>
      <c r="G423" s="775"/>
      <c r="H423" s="775"/>
      <c r="I423" s="775" t="s">
        <v>7719</v>
      </c>
    </row>
    <row r="424" spans="1:9">
      <c r="A424" s="775" t="str">
        <f>Table_wabobpsvr_AzureCalc_AzureCalcRateCard[[#This Row],[ServiceName]]&amp;Table_wabobpsvr_AzureCalc_AzureCalcRateCard[[#This Row],[Price_Level]]&amp;Table_wabobpsvr_AzureCalc_AzureCalcRateCard[[#This Row],[Region]]</f>
        <v>Premium Storage - Page Blob/P20 (Units)MOSP6</v>
      </c>
      <c r="B424" s="775">
        <v>6</v>
      </c>
      <c r="C424" s="775" t="s">
        <v>77</v>
      </c>
      <c r="D424" s="775" t="s">
        <v>606</v>
      </c>
      <c r="E424" s="775">
        <v>73.22</v>
      </c>
      <c r="F424" s="775" t="s">
        <v>3179</v>
      </c>
      <c r="G424" s="775"/>
      <c r="H424" s="775"/>
      <c r="I424" s="775" t="s">
        <v>7720</v>
      </c>
    </row>
    <row r="425" spans="1:9">
      <c r="A425" s="775" t="str">
        <f>Table_wabobpsvr_AzureCalc_AzureCalcRateCard[[#This Row],[ServiceName]]&amp;Table_wabobpsvr_AzureCalc_AzureCalcRateCard[[#This Row],[Price_Level]]&amp;Table_wabobpsvr_AzureCalc_AzureCalcRateCard[[#This Row],[Region]]</f>
        <v>Premium Storage - Page Blob/P30 (Units)MOSP6</v>
      </c>
      <c r="B425" s="775">
        <v>6</v>
      </c>
      <c r="C425" s="775" t="s">
        <v>77</v>
      </c>
      <c r="D425" s="775" t="s">
        <v>606</v>
      </c>
      <c r="E425" s="775">
        <v>135.16999999999999</v>
      </c>
      <c r="F425" s="775" t="s">
        <v>3184</v>
      </c>
      <c r="G425" s="775"/>
      <c r="H425" s="775"/>
      <c r="I425" s="775" t="s">
        <v>7721</v>
      </c>
    </row>
    <row r="426" spans="1:9">
      <c r="A426" s="775" t="str">
        <f>Table_wabobpsvr_AzureCalc_AzureCalcRateCard[[#This Row],[ServiceName]]&amp;Table_wabobpsvr_AzureCalc_AzureCalcRateCard[[#This Row],[Price_Level]]&amp;Table_wabobpsvr_AzureCalc_AzureCalcRateCard[[#This Row],[Region]]</f>
        <v>Premium Storage - Snapshots (GB)MOSP6</v>
      </c>
      <c r="B426" s="775">
        <v>6</v>
      </c>
      <c r="C426" s="775" t="s">
        <v>9</v>
      </c>
      <c r="D426" s="775" t="s">
        <v>606</v>
      </c>
      <c r="E426" s="775">
        <v>0.13200000000000001</v>
      </c>
      <c r="F426" s="775" t="s">
        <v>3189</v>
      </c>
      <c r="G426" s="775"/>
      <c r="H426" s="775"/>
      <c r="I426" s="775" t="s">
        <v>7722</v>
      </c>
    </row>
    <row r="427" spans="1:9">
      <c r="A427" s="775" t="str">
        <f>Table_wabobpsvr_AzureCalc_AzureCalcRateCard[[#This Row],[ServiceName]]&amp;Table_wabobpsvr_AzureCalc_AzureCalcRateCard[[#This Row],[Price_Level]]&amp;Table_wabobpsvr_AzureCalc_AzureCalcRateCard[[#This Row],[Region]]</f>
        <v>Standard_D1_v2 VM (Non-Windows)MOSP3</v>
      </c>
      <c r="B427" s="775">
        <v>3</v>
      </c>
      <c r="C427" s="775" t="s">
        <v>87</v>
      </c>
      <c r="D427" s="775" t="s">
        <v>606</v>
      </c>
      <c r="E427" s="775">
        <v>8.5000000000000006E-2</v>
      </c>
      <c r="F427" s="775" t="s">
        <v>8086</v>
      </c>
      <c r="G427" s="775"/>
      <c r="H427" s="775"/>
      <c r="I427" s="775" t="s">
        <v>7723</v>
      </c>
    </row>
    <row r="428" spans="1:9">
      <c r="A428" s="775" t="str">
        <f>Table_wabobpsvr_AzureCalc_AzureCalcRateCard[[#This Row],[ServiceName]]&amp;Table_wabobpsvr_AzureCalc_AzureCalcRateCard[[#This Row],[Price_Level]]&amp;Table_wabobpsvr_AzureCalc_AzureCalcRateCard[[#This Row],[Region]]</f>
        <v>Standard_D1_v2 VM (Windows)MOSP3</v>
      </c>
      <c r="B428" s="775">
        <v>3</v>
      </c>
      <c r="C428" s="775" t="s">
        <v>87</v>
      </c>
      <c r="D428" s="775" t="s">
        <v>606</v>
      </c>
      <c r="E428" s="775">
        <v>0.155</v>
      </c>
      <c r="F428" s="775" t="s">
        <v>8077</v>
      </c>
      <c r="G428" s="775"/>
      <c r="H428" s="775"/>
      <c r="I428" s="775" t="s">
        <v>7724</v>
      </c>
    </row>
    <row r="429" spans="1:9">
      <c r="A429" s="775" t="str">
        <f>Table_wabobpsvr_AzureCalc_AzureCalcRateCard[[#This Row],[ServiceName]]&amp;Table_wabobpsvr_AzureCalc_AzureCalcRateCard[[#This Row],[Price_Level]]&amp;Table_wabobpsvr_AzureCalc_AzureCalcRateCard[[#This Row],[Region]]</f>
        <v>Standard_D11_v2 VM (Non-Windows)MOSP3</v>
      </c>
      <c r="B429" s="775">
        <v>3</v>
      </c>
      <c r="C429" s="775" t="s">
        <v>87</v>
      </c>
      <c r="D429" s="775" t="s">
        <v>606</v>
      </c>
      <c r="E429" s="775">
        <v>0.224</v>
      </c>
      <c r="F429" s="775" t="s">
        <v>8091</v>
      </c>
      <c r="G429" s="775"/>
      <c r="H429" s="775"/>
      <c r="I429" s="775" t="s">
        <v>7725</v>
      </c>
    </row>
    <row r="430" spans="1:9">
      <c r="A430" s="775" t="str">
        <f>Table_wabobpsvr_AzureCalc_AzureCalcRateCard[[#This Row],[ServiceName]]&amp;Table_wabobpsvr_AzureCalc_AzureCalcRateCard[[#This Row],[Price_Level]]&amp;Table_wabobpsvr_AzureCalc_AzureCalcRateCard[[#This Row],[Region]]</f>
        <v>Standard_D11_v2 VM (Windows)MOSP3</v>
      </c>
      <c r="B430" s="775">
        <v>3</v>
      </c>
      <c r="C430" s="775" t="s">
        <v>87</v>
      </c>
      <c r="D430" s="775" t="s">
        <v>606</v>
      </c>
      <c r="E430" s="775">
        <v>0.38</v>
      </c>
      <c r="F430" s="775" t="s">
        <v>8082</v>
      </c>
      <c r="G430" s="775"/>
      <c r="H430" s="775"/>
      <c r="I430" s="775" t="s">
        <v>7726</v>
      </c>
    </row>
    <row r="431" spans="1:9">
      <c r="A431" s="775" t="str">
        <f>Table_wabobpsvr_AzureCalc_AzureCalcRateCard[[#This Row],[ServiceName]]&amp;Table_wabobpsvr_AzureCalc_AzureCalcRateCard[[#This Row],[Price_Level]]&amp;Table_wabobpsvr_AzureCalc_AzureCalcRateCard[[#This Row],[Region]]</f>
        <v>Standard_D12_v2 VM (Non-Windows)MOSP3</v>
      </c>
      <c r="B431" s="775">
        <v>3</v>
      </c>
      <c r="C431" s="775" t="s">
        <v>87</v>
      </c>
      <c r="D431" s="775" t="s">
        <v>606</v>
      </c>
      <c r="E431" s="775">
        <v>0.44900000000000001</v>
      </c>
      <c r="F431" s="775" t="s">
        <v>8092</v>
      </c>
      <c r="G431" s="775"/>
      <c r="H431" s="775"/>
      <c r="I431" s="775" t="s">
        <v>7727</v>
      </c>
    </row>
    <row r="432" spans="1:9">
      <c r="A432" s="775" t="str">
        <f>Table_wabobpsvr_AzureCalc_AzureCalcRateCard[[#This Row],[ServiceName]]&amp;Table_wabobpsvr_AzureCalc_AzureCalcRateCard[[#This Row],[Price_Level]]&amp;Table_wabobpsvr_AzureCalc_AzureCalcRateCard[[#This Row],[Region]]</f>
        <v>Standard_D12_v2 VM (Windows)MOSP3</v>
      </c>
      <c r="B432" s="775">
        <v>3</v>
      </c>
      <c r="C432" s="775" t="s">
        <v>87</v>
      </c>
      <c r="D432" s="775" t="s">
        <v>606</v>
      </c>
      <c r="E432" s="775">
        <v>0.75</v>
      </c>
      <c r="F432" s="775" t="s">
        <v>8083</v>
      </c>
      <c r="G432" s="775"/>
      <c r="H432" s="775"/>
      <c r="I432" s="775" t="s">
        <v>7728</v>
      </c>
    </row>
    <row r="433" spans="1:9">
      <c r="A433" s="775" t="str">
        <f>Table_wabobpsvr_AzureCalc_AzureCalcRateCard[[#This Row],[ServiceName]]&amp;Table_wabobpsvr_AzureCalc_AzureCalcRateCard[[#This Row],[Price_Level]]&amp;Table_wabobpsvr_AzureCalc_AzureCalcRateCard[[#This Row],[Region]]</f>
        <v>Standard_D13_v2 VM (Non-Windows)MOSP3</v>
      </c>
      <c r="B433" s="775">
        <v>3</v>
      </c>
      <c r="C433" s="775" t="s">
        <v>87</v>
      </c>
      <c r="D433" s="775" t="s">
        <v>606</v>
      </c>
      <c r="E433" s="775">
        <v>0.89700000000000002</v>
      </c>
      <c r="F433" s="775" t="s">
        <v>8093</v>
      </c>
      <c r="G433" s="775"/>
      <c r="H433" s="775"/>
      <c r="I433" s="775" t="s">
        <v>7729</v>
      </c>
    </row>
    <row r="434" spans="1:9">
      <c r="A434" s="775" t="str">
        <f>Table_wabobpsvr_AzureCalc_AzureCalcRateCard[[#This Row],[ServiceName]]&amp;Table_wabobpsvr_AzureCalc_AzureCalcRateCard[[#This Row],[Price_Level]]&amp;Table_wabobpsvr_AzureCalc_AzureCalcRateCard[[#This Row],[Region]]</f>
        <v>Standard_D13_v2 VM (Windows)MOSP3</v>
      </c>
      <c r="B434" s="775">
        <v>3</v>
      </c>
      <c r="C434" s="775" t="s">
        <v>87</v>
      </c>
      <c r="D434" s="775" t="s">
        <v>606</v>
      </c>
      <c r="E434" s="775">
        <v>1.349</v>
      </c>
      <c r="F434" s="775" t="s">
        <v>8084</v>
      </c>
      <c r="G434" s="775"/>
      <c r="H434" s="775"/>
      <c r="I434" s="775" t="s">
        <v>7730</v>
      </c>
    </row>
    <row r="435" spans="1:9">
      <c r="A435" s="775" t="str">
        <f>Table_wabobpsvr_AzureCalc_AzureCalcRateCard[[#This Row],[ServiceName]]&amp;Table_wabobpsvr_AzureCalc_AzureCalcRateCard[[#This Row],[Price_Level]]&amp;Table_wabobpsvr_AzureCalc_AzureCalcRateCard[[#This Row],[Region]]</f>
        <v>Standard_D14_v2 VM (Non-Windows)MOSP3</v>
      </c>
      <c r="B435" s="775">
        <v>3</v>
      </c>
      <c r="C435" s="775" t="s">
        <v>87</v>
      </c>
      <c r="D435" s="775" t="s">
        <v>606</v>
      </c>
      <c r="E435" s="775">
        <v>1.7729999999999999</v>
      </c>
      <c r="F435" s="775" t="s">
        <v>8094</v>
      </c>
      <c r="G435" s="775"/>
      <c r="H435" s="775"/>
      <c r="I435" s="775" t="s">
        <v>7731</v>
      </c>
    </row>
    <row r="436" spans="1:9">
      <c r="A436" s="775" t="str">
        <f>Table_wabobpsvr_AzureCalc_AzureCalcRateCard[[#This Row],[ServiceName]]&amp;Table_wabobpsvr_AzureCalc_AzureCalcRateCard[[#This Row],[Price_Level]]&amp;Table_wabobpsvr_AzureCalc_AzureCalcRateCard[[#This Row],[Region]]</f>
        <v>Standard_D14_v2 VM (Windows)MOSP3</v>
      </c>
      <c r="B436" s="775">
        <v>3</v>
      </c>
      <c r="C436" s="775" t="s">
        <v>87</v>
      </c>
      <c r="D436" s="775" t="s">
        <v>606</v>
      </c>
      <c r="E436" s="775">
        <v>2.4279999999999999</v>
      </c>
      <c r="F436" s="775" t="s">
        <v>8085</v>
      </c>
      <c r="G436" s="775"/>
      <c r="H436" s="775"/>
      <c r="I436" s="775" t="s">
        <v>7732</v>
      </c>
    </row>
    <row r="437" spans="1:9">
      <c r="A437" s="775" t="str">
        <f>Table_wabobpsvr_AzureCalc_AzureCalcRateCard[[#This Row],[ServiceName]]&amp;Table_wabobpsvr_AzureCalc_AzureCalcRateCard[[#This Row],[Price_Level]]&amp;Table_wabobpsvr_AzureCalc_AzureCalcRateCard[[#This Row],[Region]]</f>
        <v>Standard_D2_v2 VM (Non-Windows)MOSP3</v>
      </c>
      <c r="B437" s="775">
        <v>3</v>
      </c>
      <c r="C437" s="775" t="s">
        <v>87</v>
      </c>
      <c r="D437" s="775" t="s">
        <v>606</v>
      </c>
      <c r="E437" s="775">
        <v>0.17100000000000001</v>
      </c>
      <c r="F437" s="775" t="s">
        <v>8088</v>
      </c>
      <c r="G437" s="775"/>
      <c r="H437" s="775"/>
      <c r="I437" s="775" t="s">
        <v>7733</v>
      </c>
    </row>
    <row r="438" spans="1:9">
      <c r="A438" s="775" t="str">
        <f>Table_wabobpsvr_AzureCalc_AzureCalcRateCard[[#This Row],[ServiceName]]&amp;Table_wabobpsvr_AzureCalc_AzureCalcRateCard[[#This Row],[Price_Level]]&amp;Table_wabobpsvr_AzureCalc_AzureCalcRateCard[[#This Row],[Region]]</f>
        <v>Standard_D2_v2 VM (Windows)MOSP3</v>
      </c>
      <c r="B438" s="775">
        <v>3</v>
      </c>
      <c r="C438" s="775" t="s">
        <v>87</v>
      </c>
      <c r="D438" s="775" t="s">
        <v>606</v>
      </c>
      <c r="E438" s="775">
        <v>0.311</v>
      </c>
      <c r="F438" s="775" t="s">
        <v>8078</v>
      </c>
      <c r="G438" s="775"/>
      <c r="H438" s="775"/>
      <c r="I438" s="775" t="s">
        <v>7734</v>
      </c>
    </row>
    <row r="439" spans="1:9">
      <c r="A439" s="775" t="str">
        <f>Table_wabobpsvr_AzureCalc_AzureCalcRateCard[[#This Row],[ServiceName]]&amp;Table_wabobpsvr_AzureCalc_AzureCalcRateCard[[#This Row],[Price_Level]]&amp;Table_wabobpsvr_AzureCalc_AzureCalcRateCard[[#This Row],[Region]]</f>
        <v>Standard_D3_v2 VM (Non-Windows)MOSP3</v>
      </c>
      <c r="B439" s="775">
        <v>3</v>
      </c>
      <c r="C439" s="775" t="s">
        <v>87</v>
      </c>
      <c r="D439" s="775" t="s">
        <v>606</v>
      </c>
      <c r="E439" s="775">
        <v>0.34200000000000003</v>
      </c>
      <c r="F439" s="775" t="s">
        <v>8087</v>
      </c>
      <c r="G439" s="775"/>
      <c r="H439" s="775"/>
      <c r="I439" s="775" t="s">
        <v>7735</v>
      </c>
    </row>
    <row r="440" spans="1:9">
      <c r="A440" s="775" t="str">
        <f>Table_wabobpsvr_AzureCalc_AzureCalcRateCard[[#This Row],[ServiceName]]&amp;Table_wabobpsvr_AzureCalc_AzureCalcRateCard[[#This Row],[Price_Level]]&amp;Table_wabobpsvr_AzureCalc_AzureCalcRateCard[[#This Row],[Region]]</f>
        <v>Standard_D3_v2 VM (Windows)MOSP3</v>
      </c>
      <c r="B440" s="775">
        <v>3</v>
      </c>
      <c r="C440" s="775" t="s">
        <v>87</v>
      </c>
      <c r="D440" s="775" t="s">
        <v>606</v>
      </c>
      <c r="E440" s="775">
        <v>0.622</v>
      </c>
      <c r="F440" s="775" t="s">
        <v>8079</v>
      </c>
      <c r="G440" s="775"/>
      <c r="H440" s="775"/>
      <c r="I440" s="775" t="s">
        <v>7736</v>
      </c>
    </row>
    <row r="441" spans="1:9">
      <c r="A441" s="775" t="str">
        <f>Table_wabobpsvr_AzureCalc_AzureCalcRateCard[[#This Row],[ServiceName]]&amp;Table_wabobpsvr_AzureCalc_AzureCalcRateCard[[#This Row],[Price_Level]]&amp;Table_wabobpsvr_AzureCalc_AzureCalcRateCard[[#This Row],[Region]]</f>
        <v>Standard_D4_v2 VM (Non-Windows)MOSP3</v>
      </c>
      <c r="B441" s="775">
        <v>3</v>
      </c>
      <c r="C441" s="775" t="s">
        <v>87</v>
      </c>
      <c r="D441" s="775" t="s">
        <v>606</v>
      </c>
      <c r="E441" s="775">
        <v>0.68400000000000005</v>
      </c>
      <c r="F441" s="775" t="s">
        <v>8089</v>
      </c>
      <c r="G441" s="775"/>
      <c r="H441" s="775"/>
      <c r="I441" s="775" t="s">
        <v>7737</v>
      </c>
    </row>
    <row r="442" spans="1:9">
      <c r="A442" s="775" t="str">
        <f>Table_wabobpsvr_AzureCalc_AzureCalcRateCard[[#This Row],[ServiceName]]&amp;Table_wabobpsvr_AzureCalc_AzureCalcRateCard[[#This Row],[Price_Level]]&amp;Table_wabobpsvr_AzureCalc_AzureCalcRateCard[[#This Row],[Region]]</f>
        <v>Standard_D4_v2 VM (Windows)MOSP3</v>
      </c>
      <c r="B442" s="775">
        <v>3</v>
      </c>
      <c r="C442" s="775" t="s">
        <v>87</v>
      </c>
      <c r="D442" s="775" t="s">
        <v>606</v>
      </c>
      <c r="E442" s="775">
        <v>1.2430000000000001</v>
      </c>
      <c r="F442" s="775" t="s">
        <v>8080</v>
      </c>
      <c r="G442" s="775"/>
      <c r="H442" s="775"/>
      <c r="I442" s="775" t="s">
        <v>7738</v>
      </c>
    </row>
    <row r="443" spans="1:9">
      <c r="A443" s="775" t="str">
        <f>Table_wabobpsvr_AzureCalc_AzureCalcRateCard[[#This Row],[ServiceName]]&amp;Table_wabobpsvr_AzureCalc_AzureCalcRateCard[[#This Row],[Price_Level]]&amp;Table_wabobpsvr_AzureCalc_AzureCalcRateCard[[#This Row],[Region]]</f>
        <v>Standard_D5_v2 VM (Non-Windows)MOSP3</v>
      </c>
      <c r="B443" s="775">
        <v>3</v>
      </c>
      <c r="C443" s="775" t="s">
        <v>87</v>
      </c>
      <c r="D443" s="775" t="s">
        <v>606</v>
      </c>
      <c r="E443" s="775">
        <v>1.3680000000000001</v>
      </c>
      <c r="F443" s="775" t="s">
        <v>8090</v>
      </c>
      <c r="G443" s="775"/>
      <c r="H443" s="775"/>
      <c r="I443" s="775" t="s">
        <v>7739</v>
      </c>
    </row>
    <row r="444" spans="1:9">
      <c r="A444" s="775" t="str">
        <f>Table_wabobpsvr_AzureCalc_AzureCalcRateCard[[#This Row],[ServiceName]]&amp;Table_wabobpsvr_AzureCalc_AzureCalcRateCard[[#This Row],[Price_Level]]&amp;Table_wabobpsvr_AzureCalc_AzureCalcRateCard[[#This Row],[Region]]</f>
        <v>Standard_D5_v2 VM (Windows)MOSP3</v>
      </c>
      <c r="B444" s="775">
        <v>3</v>
      </c>
      <c r="C444" s="775" t="s">
        <v>87</v>
      </c>
      <c r="D444" s="775" t="s">
        <v>606</v>
      </c>
      <c r="E444" s="775">
        <v>2.4860000000000002</v>
      </c>
      <c r="F444" s="775" t="s">
        <v>8081</v>
      </c>
      <c r="G444" s="775"/>
      <c r="H444" s="775"/>
      <c r="I444" s="775" t="s">
        <v>7740</v>
      </c>
    </row>
    <row r="445" spans="1:9">
      <c r="A445" s="775" t="str">
        <f>Table_wabobpsvr_AzureCalc_AzureCalcRateCard[[#This Row],[ServiceName]]&amp;Table_wabobpsvr_AzureCalc_AzureCalcRateCard[[#This Row],[Price_Level]]&amp;Table_wabobpsvr_AzureCalc_AzureCalcRateCard[[#This Row],[Region]]</f>
        <v>Standard_D1_v2 VM (Non-Windows)MOSP2</v>
      </c>
      <c r="B445" s="775">
        <v>2</v>
      </c>
      <c r="C445" s="775" t="s">
        <v>87</v>
      </c>
      <c r="D445" s="775" t="s">
        <v>606</v>
      </c>
      <c r="E445" s="775">
        <v>7.3999999999999996E-2</v>
      </c>
      <c r="F445" s="775" t="s">
        <v>8086</v>
      </c>
      <c r="G445" s="775"/>
      <c r="H445" s="775"/>
      <c r="I445" s="775" t="s">
        <v>7741</v>
      </c>
    </row>
    <row r="446" spans="1:9">
      <c r="A446" s="775" t="str">
        <f>Table_wabobpsvr_AzureCalc_AzureCalcRateCard[[#This Row],[ServiceName]]&amp;Table_wabobpsvr_AzureCalc_AzureCalcRateCard[[#This Row],[Price_Level]]&amp;Table_wabobpsvr_AzureCalc_AzureCalcRateCard[[#This Row],[Region]]</f>
        <v>Standard_D1_v2 VM (Windows)MOSP2</v>
      </c>
      <c r="B446" s="775">
        <v>2</v>
      </c>
      <c r="C446" s="775" t="s">
        <v>87</v>
      </c>
      <c r="D446" s="775" t="s">
        <v>606</v>
      </c>
      <c r="E446" s="775">
        <v>0.14399999999999999</v>
      </c>
      <c r="F446" s="775" t="s">
        <v>8077</v>
      </c>
      <c r="G446" s="775"/>
      <c r="H446" s="775"/>
      <c r="I446" s="775" t="s">
        <v>7742</v>
      </c>
    </row>
    <row r="447" spans="1:9">
      <c r="A447" s="775" t="str">
        <f>Table_wabobpsvr_AzureCalc_AzureCalcRateCard[[#This Row],[ServiceName]]&amp;Table_wabobpsvr_AzureCalc_AzureCalcRateCard[[#This Row],[Price_Level]]&amp;Table_wabobpsvr_AzureCalc_AzureCalcRateCard[[#This Row],[Region]]</f>
        <v>Standard_D11_v2 VM (Non-Windows)MOSP2</v>
      </c>
      <c r="B447" s="775">
        <v>2</v>
      </c>
      <c r="C447" s="775" t="s">
        <v>87</v>
      </c>
      <c r="D447" s="775" t="s">
        <v>606</v>
      </c>
      <c r="E447" s="775">
        <v>0.20100000000000001</v>
      </c>
      <c r="F447" s="775" t="s">
        <v>8091</v>
      </c>
      <c r="G447" s="775"/>
      <c r="H447" s="775"/>
      <c r="I447" s="775" t="s">
        <v>7743</v>
      </c>
    </row>
    <row r="448" spans="1:9">
      <c r="A448" s="1039" t="str">
        <f>Table_wabobpsvr_AzureCalc_AzureCalcRateCard[[#This Row],[ServiceName]]&amp;Table_wabobpsvr_AzureCalc_AzureCalcRateCard[[#This Row],[Price_Level]]&amp;Table_wabobpsvr_AzureCalc_AzureCalcRateCard[[#This Row],[Region]]</f>
        <v>Standard_D11_v2 VM (Windows)MOSP2</v>
      </c>
      <c r="B448" s="1039">
        <v>2</v>
      </c>
      <c r="C448" s="1039" t="s">
        <v>87</v>
      </c>
      <c r="D448" s="1039" t="s">
        <v>606</v>
      </c>
      <c r="E448" s="1039">
        <v>0.34499999999999997</v>
      </c>
      <c r="F448" s="1039" t="s">
        <v>8082</v>
      </c>
      <c r="G448" s="775"/>
      <c r="H448" s="775"/>
      <c r="I448" s="775" t="s">
        <v>7744</v>
      </c>
    </row>
    <row r="449" spans="1:9">
      <c r="A449" s="775" t="str">
        <f>Table_wabobpsvr_AzureCalc_AzureCalcRateCard[[#This Row],[ServiceName]]&amp;Table_wabobpsvr_AzureCalc_AzureCalcRateCard[[#This Row],[Price_Level]]&amp;Table_wabobpsvr_AzureCalc_AzureCalcRateCard[[#This Row],[Region]]</f>
        <v>Standard_D12_v2 VM (Non-Windows)MOSP2</v>
      </c>
      <c r="B449" s="775">
        <v>2</v>
      </c>
      <c r="C449" s="775" t="s">
        <v>87</v>
      </c>
      <c r="D449" s="775" t="s">
        <v>606</v>
      </c>
      <c r="E449" s="775">
        <v>0.40300000000000002</v>
      </c>
      <c r="F449" s="775" t="s">
        <v>8092</v>
      </c>
      <c r="G449" s="775"/>
      <c r="H449" s="775"/>
      <c r="I449" s="775" t="s">
        <v>7745</v>
      </c>
    </row>
    <row r="450" spans="1:9">
      <c r="A450" s="775" t="str">
        <f>Table_wabobpsvr_AzureCalc_AzureCalcRateCard[[#This Row],[ServiceName]]&amp;Table_wabobpsvr_AzureCalc_AzureCalcRateCard[[#This Row],[Price_Level]]&amp;Table_wabobpsvr_AzureCalc_AzureCalcRateCard[[#This Row],[Region]]</f>
        <v>Standard_D12_v2 VM (Windows)MOSP2</v>
      </c>
      <c r="B450" s="775">
        <v>2</v>
      </c>
      <c r="C450" s="775" t="s">
        <v>87</v>
      </c>
      <c r="D450" s="775" t="s">
        <v>606</v>
      </c>
      <c r="E450" s="775">
        <v>0.69</v>
      </c>
      <c r="F450" s="775" t="s">
        <v>8083</v>
      </c>
      <c r="G450" s="775"/>
      <c r="H450" s="775"/>
      <c r="I450" s="775" t="s">
        <v>7746</v>
      </c>
    </row>
    <row r="451" spans="1:9">
      <c r="A451" s="775" t="str">
        <f>Table_wabobpsvr_AzureCalc_AzureCalcRateCard[[#This Row],[ServiceName]]&amp;Table_wabobpsvr_AzureCalc_AzureCalcRateCard[[#This Row],[Price_Level]]&amp;Table_wabobpsvr_AzureCalc_AzureCalcRateCard[[#This Row],[Region]]</f>
        <v>Standard_D13_v2 VM (Non-Windows)MOSP2</v>
      </c>
      <c r="B451" s="775">
        <v>2</v>
      </c>
      <c r="C451" s="775" t="s">
        <v>87</v>
      </c>
      <c r="D451" s="775" t="s">
        <v>606</v>
      </c>
      <c r="E451" s="775">
        <v>0.80500000000000005</v>
      </c>
      <c r="F451" s="775" t="s">
        <v>8093</v>
      </c>
      <c r="G451" s="775"/>
      <c r="H451" s="775"/>
      <c r="I451" s="775" t="s">
        <v>7747</v>
      </c>
    </row>
    <row r="452" spans="1:9">
      <c r="A452" s="775" t="str">
        <f>Table_wabobpsvr_AzureCalc_AzureCalcRateCard[[#This Row],[ServiceName]]&amp;Table_wabobpsvr_AzureCalc_AzureCalcRateCard[[#This Row],[Price_Level]]&amp;Table_wabobpsvr_AzureCalc_AzureCalcRateCard[[#This Row],[Region]]</f>
        <v>Standard_D13_v2 VM (Windows)MOSP2</v>
      </c>
      <c r="B452" s="775">
        <v>2</v>
      </c>
      <c r="C452" s="775" t="s">
        <v>87</v>
      </c>
      <c r="D452" s="775" t="s">
        <v>606</v>
      </c>
      <c r="E452" s="775">
        <v>1.242</v>
      </c>
      <c r="F452" s="775" t="s">
        <v>8084</v>
      </c>
      <c r="G452" s="775"/>
      <c r="H452" s="775"/>
      <c r="I452" s="775" t="s">
        <v>7748</v>
      </c>
    </row>
    <row r="453" spans="1:9">
      <c r="A453" s="775" t="str">
        <f>Table_wabobpsvr_AzureCalc_AzureCalcRateCard[[#This Row],[ServiceName]]&amp;Table_wabobpsvr_AzureCalc_AzureCalcRateCard[[#This Row],[Price_Level]]&amp;Table_wabobpsvr_AzureCalc_AzureCalcRateCard[[#This Row],[Region]]</f>
        <v>Standard_D14_v2 VM (Non-Windows)MOSP2</v>
      </c>
      <c r="B453" s="775">
        <v>2</v>
      </c>
      <c r="C453" s="775" t="s">
        <v>87</v>
      </c>
      <c r="D453" s="775" t="s">
        <v>606</v>
      </c>
      <c r="E453" s="775">
        <v>1.595</v>
      </c>
      <c r="F453" s="775" t="s">
        <v>8094</v>
      </c>
      <c r="G453" s="775"/>
      <c r="H453" s="775"/>
      <c r="I453" s="775" t="s">
        <v>7749</v>
      </c>
    </row>
    <row r="454" spans="1:9">
      <c r="A454" s="775" t="str">
        <f>Table_wabobpsvr_AzureCalc_AzureCalcRateCard[[#This Row],[ServiceName]]&amp;Table_wabobpsvr_AzureCalc_AzureCalcRateCard[[#This Row],[Price_Level]]&amp;Table_wabobpsvr_AzureCalc_AzureCalcRateCard[[#This Row],[Region]]</f>
        <v>Standard_D14_v2 VM (Windows)MOSP2</v>
      </c>
      <c r="B454" s="775">
        <v>2</v>
      </c>
      <c r="C454" s="775" t="s">
        <v>87</v>
      </c>
      <c r="D454" s="775" t="s">
        <v>606</v>
      </c>
      <c r="E454" s="775">
        <v>2.2360000000000002</v>
      </c>
      <c r="F454" s="775" t="s">
        <v>8085</v>
      </c>
      <c r="G454" s="775"/>
      <c r="H454" s="775"/>
      <c r="I454" s="775" t="s">
        <v>7750</v>
      </c>
    </row>
    <row r="455" spans="1:9">
      <c r="A455" s="775" t="str">
        <f>Table_wabobpsvr_AzureCalc_AzureCalcRateCard[[#This Row],[ServiceName]]&amp;Table_wabobpsvr_AzureCalc_AzureCalcRateCard[[#This Row],[Price_Level]]&amp;Table_wabobpsvr_AzureCalc_AzureCalcRateCard[[#This Row],[Region]]</f>
        <v>Standard_D2_v2 VM (Non-Windows)MOSP2</v>
      </c>
      <c r="B455" s="775">
        <v>2</v>
      </c>
      <c r="C455" s="775" t="s">
        <v>87</v>
      </c>
      <c r="D455" s="775" t="s">
        <v>606</v>
      </c>
      <c r="E455" s="775">
        <v>0.14899999999999999</v>
      </c>
      <c r="F455" s="775" t="s">
        <v>8088</v>
      </c>
      <c r="G455" s="775"/>
      <c r="H455" s="775"/>
      <c r="I455" s="775" t="s">
        <v>7751</v>
      </c>
    </row>
    <row r="456" spans="1:9">
      <c r="A456" s="775" t="str">
        <f>Table_wabobpsvr_AzureCalc_AzureCalcRateCard[[#This Row],[ServiceName]]&amp;Table_wabobpsvr_AzureCalc_AzureCalcRateCard[[#This Row],[Price_Level]]&amp;Table_wabobpsvr_AzureCalc_AzureCalcRateCard[[#This Row],[Region]]</f>
        <v>Unit HoursMOSP</v>
      </c>
      <c r="B456" s="775"/>
      <c r="C456" s="775" t="s">
        <v>87</v>
      </c>
      <c r="D456" s="775" t="s">
        <v>606</v>
      </c>
      <c r="E456" s="775">
        <v>1</v>
      </c>
      <c r="F456" s="775" t="s">
        <v>7700</v>
      </c>
      <c r="G456" s="775"/>
      <c r="H456" s="775"/>
      <c r="I456" s="775" t="s">
        <v>7703</v>
      </c>
    </row>
    <row r="457" spans="1:9">
      <c r="A457" s="775" t="str">
        <f>Table_wabobpsvr_AzureCalc_AzureCalcRateCard[[#This Row],[ServiceName]]&amp;Table_wabobpsvr_AzureCalc_AzureCalcRateCard[[#This Row],[Price_Level]]&amp;Table_wabobpsvr_AzureCalc_AzureCalcRateCard[[#This Row],[Region]]</f>
        <v>Job UnitsMOSP</v>
      </c>
      <c r="B457" s="775"/>
      <c r="C457" s="775" t="s">
        <v>77</v>
      </c>
      <c r="D457" s="775" t="s">
        <v>606</v>
      </c>
      <c r="E457" s="775">
        <v>2.5000000000000001E-2</v>
      </c>
      <c r="F457" s="775" t="s">
        <v>7681</v>
      </c>
      <c r="G457" s="775"/>
      <c r="H457" s="775"/>
      <c r="I457" s="775" t="s">
        <v>7684</v>
      </c>
    </row>
    <row r="458" spans="1:9">
      <c r="A458" s="775" t="str">
        <f>Table_wabobpsvr_AzureCalc_AzureCalcRateCard[[#This Row],[ServiceName]]&amp;Table_wabobpsvr_AzureCalc_AzureCalcRateCard[[#This Row],[Price_Level]]&amp;Table_wabobpsvr_AzureCalc_AzureCalcRateCard[[#This Row],[Region]]</f>
        <v>Data at Rest (GB)MOSP</v>
      </c>
      <c r="B458" s="775"/>
      <c r="C458" s="775" t="s">
        <v>9</v>
      </c>
      <c r="D458" s="775" t="s">
        <v>606</v>
      </c>
      <c r="E458" s="775">
        <v>0.04</v>
      </c>
      <c r="F458" s="775" t="s">
        <v>7685</v>
      </c>
      <c r="G458" s="775"/>
      <c r="H458" s="775"/>
      <c r="I458" s="775" t="s">
        <v>7688</v>
      </c>
    </row>
    <row r="459" spans="1:9">
      <c r="A459" s="775" t="str">
        <f>Table_wabobpsvr_AzureCalc_AzureCalcRateCard[[#This Row],[ServiceName]]&amp;Table_wabobpsvr_AzureCalc_AzureCalcRateCard[[#This Row],[Price_Level]]&amp;Table_wabobpsvr_AzureCalc_AzureCalcRateCard[[#This Row],[Region]]</f>
        <v>IO Unit HoursMOSP</v>
      </c>
      <c r="B459" s="775"/>
      <c r="C459" s="775" t="s">
        <v>87</v>
      </c>
      <c r="D459" s="775" t="s">
        <v>606</v>
      </c>
      <c r="E459" s="775">
        <v>7.4999999999999997E-3</v>
      </c>
      <c r="F459" s="775" t="s">
        <v>7689</v>
      </c>
      <c r="G459" s="775"/>
      <c r="H459" s="775"/>
      <c r="I459" s="775" t="s">
        <v>7692</v>
      </c>
    </row>
    <row r="460" spans="1:9">
      <c r="A460" s="775" t="str">
        <f>Table_wabobpsvr_AzureCalc_AzureCalcRateCard[[#This Row],[ServiceName]]&amp;Table_wabobpsvr_AzureCalc_AzureCalcRateCard[[#This Row],[Price_Level]]&amp;Table_wabobpsvr_AzureCalc_AzureCalcRateCard[[#This Row],[Region]]</f>
        <v>Throughput Unit HoursMOSP</v>
      </c>
      <c r="B460" s="775"/>
      <c r="C460" s="775" t="s">
        <v>87</v>
      </c>
      <c r="D460" s="775" t="s">
        <v>606</v>
      </c>
      <c r="E460" s="775">
        <v>0.15</v>
      </c>
      <c r="F460" s="775" t="s">
        <v>1067</v>
      </c>
      <c r="G460" s="775"/>
      <c r="H460" s="775"/>
      <c r="I460" s="775" t="s">
        <v>7695</v>
      </c>
    </row>
    <row r="461" spans="1:9">
      <c r="A461" s="775" t="str">
        <f>Table_wabobpsvr_AzureCalc_AzureCalcRateCard[[#This Row],[ServiceName]]&amp;Table_wabobpsvr_AzureCalc_AzureCalcRateCard[[#This Row],[Price_Level]]&amp;Table_wabobpsvr_AzureCalc_AzureCalcRateCard[[#This Row],[Region]]</f>
        <v>Transactions (in 1,000,000s)MOSP</v>
      </c>
      <c r="B461" s="775"/>
      <c r="C461" s="775" t="s">
        <v>6981</v>
      </c>
      <c r="D461" s="775" t="s">
        <v>606</v>
      </c>
      <c r="E461" s="775">
        <v>7.0000000000000007E-2</v>
      </c>
      <c r="F461" s="775" t="s">
        <v>7696</v>
      </c>
      <c r="G461" s="775"/>
      <c r="H461" s="775"/>
      <c r="I461" s="775" t="s">
        <v>7699</v>
      </c>
    </row>
    <row r="462" spans="1:9">
      <c r="A462" s="775" t="str">
        <f>Table_wabobpsvr_AzureCalc_AzureCalcRateCard[[#This Row],[ServiceName]]&amp;Table_wabobpsvr_AzureCalc_AzureCalcRateCard[[#This Row],[Price_Level]]&amp;Table_wabobpsvr_AzureCalc_AzureCalcRateCard[[#This Row],[Region]]</f>
        <v>Data Movement On PremisesB</v>
      </c>
      <c r="B462" s="775"/>
      <c r="C462" s="775" t="s">
        <v>87</v>
      </c>
      <c r="D462" s="775" t="s">
        <v>175</v>
      </c>
      <c r="E462" s="775">
        <v>9.4E-2</v>
      </c>
      <c r="F462" s="775" t="s">
        <v>7752</v>
      </c>
      <c r="G462" s="775" t="s">
        <v>7753</v>
      </c>
      <c r="H462" s="775" t="s">
        <v>7754</v>
      </c>
      <c r="I462" s="775" t="s">
        <v>7755</v>
      </c>
    </row>
    <row r="463" spans="1:9">
      <c r="A463" s="775" t="str">
        <f>Table_wabobpsvr_AzureCalc_AzureCalcRateCard[[#This Row],[ServiceName]]&amp;Table_wabobpsvr_AzureCalc_AzureCalcRateCard[[#This Row],[Price_Level]]&amp;Table_wabobpsvr_AzureCalc_AzureCalcRateCard[[#This Row],[Region]]</f>
        <v>Standard_D2_v2 VM (Windows)MOSP2</v>
      </c>
      <c r="B463" s="775">
        <v>2</v>
      </c>
      <c r="C463" s="775" t="s">
        <v>87</v>
      </c>
      <c r="D463" s="775" t="s">
        <v>606</v>
      </c>
      <c r="E463" s="775">
        <v>0.28899999999999998</v>
      </c>
      <c r="F463" s="775" t="s">
        <v>8078</v>
      </c>
      <c r="G463" s="775"/>
      <c r="H463" s="775"/>
      <c r="I463" s="775" t="s">
        <v>7756</v>
      </c>
    </row>
    <row r="464" spans="1:9">
      <c r="A464" s="1039" t="str">
        <f>Table_wabobpsvr_AzureCalc_AzureCalcRateCard[[#This Row],[ServiceName]]&amp;Table_wabobpsvr_AzureCalc_AzureCalcRateCard[[#This Row],[Price_Level]]&amp;Table_wabobpsvr_AzureCalc_AzureCalcRateCard[[#This Row],[Region]]</f>
        <v>Data Movement CloudC</v>
      </c>
      <c r="B464" s="1039"/>
      <c r="C464" s="1039" t="s">
        <v>87</v>
      </c>
      <c r="D464" s="1039" t="s">
        <v>177</v>
      </c>
      <c r="E464" s="1039">
        <v>0.22750000000000001</v>
      </c>
      <c r="F464" s="1039" t="s">
        <v>7757</v>
      </c>
      <c r="G464" s="775" t="s">
        <v>7758</v>
      </c>
      <c r="H464" s="775" t="s">
        <v>7759</v>
      </c>
      <c r="I464" s="775" t="s">
        <v>7760</v>
      </c>
    </row>
    <row r="465" spans="1:9">
      <c r="A465" s="775" t="str">
        <f>Table_wabobpsvr_AzureCalc_AzureCalcRateCard[[#This Row],[ServiceName]]&amp;Table_wabobpsvr_AzureCalc_AzureCalcRateCard[[#This Row],[Price_Level]]&amp;Table_wabobpsvr_AzureCalc_AzureCalcRateCard[[#This Row],[Region]]</f>
        <v>Data Movement On PremisesC</v>
      </c>
      <c r="B465" s="775"/>
      <c r="C465" s="775" t="s">
        <v>87</v>
      </c>
      <c r="D465" s="775" t="s">
        <v>177</v>
      </c>
      <c r="E465" s="775">
        <v>9.0999999999999998E-2</v>
      </c>
      <c r="F465" s="775" t="s">
        <v>7752</v>
      </c>
      <c r="G465" s="775" t="s">
        <v>7753</v>
      </c>
      <c r="H465" s="775" t="s">
        <v>7754</v>
      </c>
      <c r="I465" s="775" t="s">
        <v>7755</v>
      </c>
    </row>
    <row r="466" spans="1:9">
      <c r="A466" s="775" t="str">
        <f>Table_wabobpsvr_AzureCalc_AzureCalcRateCard[[#This Row],[ServiceName]]&amp;Table_wabobpsvr_AzureCalc_AzureCalcRateCard[[#This Row],[Price_Level]]&amp;Table_wabobpsvr_AzureCalc_AzureCalcRateCard[[#This Row],[Region]]</f>
        <v>Data Movement CloudD</v>
      </c>
      <c r="B466" s="775"/>
      <c r="C466" s="775" t="s">
        <v>87</v>
      </c>
      <c r="D466" s="775" t="s">
        <v>176</v>
      </c>
      <c r="E466" s="775">
        <v>0.22</v>
      </c>
      <c r="F466" s="775" t="s">
        <v>7757</v>
      </c>
      <c r="G466" s="775" t="s">
        <v>7758</v>
      </c>
      <c r="H466" s="775" t="s">
        <v>7759</v>
      </c>
      <c r="I466" s="775" t="s">
        <v>7760</v>
      </c>
    </row>
    <row r="467" spans="1:9">
      <c r="A467" s="775" t="str">
        <f>Table_wabobpsvr_AzureCalc_AzureCalcRateCard[[#This Row],[ServiceName]]&amp;Table_wabobpsvr_AzureCalc_AzureCalcRateCard[[#This Row],[Price_Level]]&amp;Table_wabobpsvr_AzureCalc_AzureCalcRateCard[[#This Row],[Region]]</f>
        <v>Data Movement On PremisesD</v>
      </c>
      <c r="B467" s="775"/>
      <c r="C467" s="775" t="s">
        <v>87</v>
      </c>
      <c r="D467" s="775" t="s">
        <v>176</v>
      </c>
      <c r="E467" s="775">
        <v>8.7999999999999995E-2</v>
      </c>
      <c r="F467" s="775" t="s">
        <v>7752</v>
      </c>
      <c r="G467" s="775" t="s">
        <v>7753</v>
      </c>
      <c r="H467" s="775" t="s">
        <v>7754</v>
      </c>
      <c r="I467" s="775" t="s">
        <v>7755</v>
      </c>
    </row>
    <row r="468" spans="1:9">
      <c r="A468" s="775" t="str">
        <f>Table_wabobpsvr_AzureCalc_AzureCalcRateCard[[#This Row],[ServiceName]]&amp;Table_wabobpsvr_AzureCalc_AzureCalcRateCard[[#This Row],[Price_Level]]&amp;Table_wabobpsvr_AzureCalc_AzureCalcRateCard[[#This Row],[Region]]</f>
        <v>Standard_D3_v2 VM (Non-Windows)MOSP2</v>
      </c>
      <c r="B468" s="775">
        <v>2</v>
      </c>
      <c r="C468" s="775" t="s">
        <v>87</v>
      </c>
      <c r="D468" s="775" t="s">
        <v>606</v>
      </c>
      <c r="E468" s="775">
        <v>0.29699999999999999</v>
      </c>
      <c r="F468" s="775" t="s">
        <v>8087</v>
      </c>
      <c r="G468" s="775"/>
      <c r="H468" s="775"/>
      <c r="I468" s="775" t="s">
        <v>7761</v>
      </c>
    </row>
    <row r="469" spans="1:9">
      <c r="A469" s="775" t="str">
        <f>Table_wabobpsvr_AzureCalc_AzureCalcRateCard[[#This Row],[ServiceName]]&amp;Table_wabobpsvr_AzureCalc_AzureCalcRateCard[[#This Row],[Price_Level]]&amp;Table_wabobpsvr_AzureCalc_AzureCalcRateCard[[#This Row],[Region]]</f>
        <v>Standard_D3_v2 VM (Windows)MOSP2</v>
      </c>
      <c r="B469" s="775">
        <v>2</v>
      </c>
      <c r="C469" s="775" t="s">
        <v>87</v>
      </c>
      <c r="D469" s="775" t="s">
        <v>606</v>
      </c>
      <c r="E469" s="775">
        <v>0.57699999999999996</v>
      </c>
      <c r="F469" s="775" t="s">
        <v>8079</v>
      </c>
      <c r="G469" s="775"/>
      <c r="H469" s="775"/>
      <c r="I469" s="775" t="s">
        <v>7762</v>
      </c>
    </row>
    <row r="470" spans="1:9">
      <c r="A470" s="775" t="str">
        <f>Table_wabobpsvr_AzureCalc_AzureCalcRateCard[[#This Row],[ServiceName]]&amp;Table_wabobpsvr_AzureCalc_AzureCalcRateCard[[#This Row],[Price_Level]]&amp;Table_wabobpsvr_AzureCalc_AzureCalcRateCard[[#This Row],[Region]]</f>
        <v>Standard_D4_v2 VM (Non-Windows)MOSP2</v>
      </c>
      <c r="B470" s="775">
        <v>2</v>
      </c>
      <c r="C470" s="775" t="s">
        <v>87</v>
      </c>
      <c r="D470" s="775" t="s">
        <v>606</v>
      </c>
      <c r="E470" s="775">
        <v>0.59499999999999997</v>
      </c>
      <c r="F470" s="775" t="s">
        <v>8089</v>
      </c>
      <c r="G470" s="775"/>
      <c r="H470" s="775"/>
      <c r="I470" s="775" t="s">
        <v>7763</v>
      </c>
    </row>
    <row r="471" spans="1:9">
      <c r="A471" s="775" t="str">
        <f>Table_wabobpsvr_AzureCalc_AzureCalcRateCard[[#This Row],[ServiceName]]&amp;Table_wabobpsvr_AzureCalc_AzureCalcRateCard[[#This Row],[Price_Level]]&amp;Table_wabobpsvr_AzureCalc_AzureCalcRateCard[[#This Row],[Region]]</f>
        <v>Standard_D4_v2 VM (Windows)MOSP2</v>
      </c>
      <c r="B471" s="775">
        <v>2</v>
      </c>
      <c r="C471" s="775" t="s">
        <v>87</v>
      </c>
      <c r="D471" s="775" t="s">
        <v>606</v>
      </c>
      <c r="E471" s="775">
        <v>1.1539999999999999</v>
      </c>
      <c r="F471" s="775" t="s">
        <v>8080</v>
      </c>
      <c r="G471" s="775"/>
      <c r="H471" s="775"/>
      <c r="I471" s="775" t="s">
        <v>7764</v>
      </c>
    </row>
    <row r="472" spans="1:9">
      <c r="A472" s="775" t="str">
        <f>Table_wabobpsvr_AzureCalc_AzureCalcRateCard[[#This Row],[ServiceName]]&amp;Table_wabobpsvr_AzureCalc_AzureCalcRateCard[[#This Row],[Price_Level]]&amp;Table_wabobpsvr_AzureCalc_AzureCalcRateCard[[#This Row],[Region]]</f>
        <v>Standard_D5_v2 VM (Non-Windows)MOSP2</v>
      </c>
      <c r="B472" s="775">
        <v>2</v>
      </c>
      <c r="C472" s="775" t="s">
        <v>87</v>
      </c>
      <c r="D472" s="775" t="s">
        <v>606</v>
      </c>
      <c r="E472" s="775">
        <v>1.19</v>
      </c>
      <c r="F472" s="775" t="s">
        <v>8090</v>
      </c>
      <c r="G472" s="775"/>
      <c r="H472" s="775"/>
      <c r="I472" s="775" t="s">
        <v>7765</v>
      </c>
    </row>
    <row r="473" spans="1:9">
      <c r="A473" s="775" t="str">
        <f>Table_wabobpsvr_AzureCalc_AzureCalcRateCard[[#This Row],[ServiceName]]&amp;Table_wabobpsvr_AzureCalc_AzureCalcRateCard[[#This Row],[Price_Level]]&amp;Table_wabobpsvr_AzureCalc_AzureCalcRateCard[[#This Row],[Region]]</f>
        <v>Standard_D5_v2 VM (Windows)MOSP2</v>
      </c>
      <c r="B473" s="775">
        <v>2</v>
      </c>
      <c r="C473" s="775" t="s">
        <v>87</v>
      </c>
      <c r="D473" s="775" t="s">
        <v>606</v>
      </c>
      <c r="E473" s="775">
        <v>2.3090000000000002</v>
      </c>
      <c r="F473" s="775" t="s">
        <v>8081</v>
      </c>
      <c r="G473" s="775"/>
      <c r="H473" s="775"/>
      <c r="I473" s="775" t="s">
        <v>7766</v>
      </c>
    </row>
    <row r="474" spans="1:9">
      <c r="A474" s="775" t="str">
        <f>Table_wabobpsvr_AzureCalc_AzureCalcRateCard[[#This Row],[ServiceName]]&amp;Table_wabobpsvr_AzureCalc_AzureCalcRateCard[[#This Row],[Price_Level]]&amp;Table_wabobpsvr_AzureCalc_AzureCalcRateCard[[#This Row],[Region]]</f>
        <v>Standard_D1_v2 VM (Non-Windows)MOSP5</v>
      </c>
      <c r="B474" s="775">
        <v>5</v>
      </c>
      <c r="C474" s="775" t="s">
        <v>87</v>
      </c>
      <c r="D474" s="775" t="s">
        <v>606</v>
      </c>
      <c r="E474" s="775">
        <v>8.5000000000000006E-2</v>
      </c>
      <c r="F474" s="775" t="s">
        <v>8086</v>
      </c>
      <c r="G474" s="775"/>
      <c r="H474" s="775"/>
      <c r="I474" s="775" t="s">
        <v>7767</v>
      </c>
    </row>
    <row r="475" spans="1:9">
      <c r="A475" s="775" t="str">
        <f>Table_wabobpsvr_AzureCalc_AzureCalcRateCard[[#This Row],[ServiceName]]&amp;Table_wabobpsvr_AzureCalc_AzureCalcRateCard[[#This Row],[Price_Level]]&amp;Table_wabobpsvr_AzureCalc_AzureCalcRateCard[[#This Row],[Region]]</f>
        <v>Standard_D1_v2 VM (Windows)MOSP5</v>
      </c>
      <c r="B475" s="775">
        <v>5</v>
      </c>
      <c r="C475" s="775" t="s">
        <v>87</v>
      </c>
      <c r="D475" s="775" t="s">
        <v>606</v>
      </c>
      <c r="E475" s="775">
        <v>0.155</v>
      </c>
      <c r="F475" s="775" t="s">
        <v>8077</v>
      </c>
      <c r="G475" s="775"/>
      <c r="H475" s="775"/>
      <c r="I475" s="775" t="s">
        <v>7768</v>
      </c>
    </row>
    <row r="476" spans="1:9">
      <c r="A476" s="775" t="str">
        <f>Table_wabobpsvr_AzureCalc_AzureCalcRateCard[[#This Row],[ServiceName]]&amp;Table_wabobpsvr_AzureCalc_AzureCalcRateCard[[#This Row],[Price_Level]]&amp;Table_wabobpsvr_AzureCalc_AzureCalcRateCard[[#This Row],[Region]]</f>
        <v>Standard_D11_v2 VM (Non-Windows)MOSP5</v>
      </c>
      <c r="B476" s="775">
        <v>5</v>
      </c>
      <c r="C476" s="775" t="s">
        <v>87</v>
      </c>
      <c r="D476" s="775" t="s">
        <v>606</v>
      </c>
      <c r="E476" s="775">
        <v>0.224</v>
      </c>
      <c r="F476" s="775" t="s">
        <v>8091</v>
      </c>
      <c r="G476" s="775"/>
      <c r="H476" s="775"/>
      <c r="I476" s="775" t="s">
        <v>7769</v>
      </c>
    </row>
    <row r="477" spans="1:9">
      <c r="A477" s="775" t="str">
        <f>Table_wabobpsvr_AzureCalc_AzureCalcRateCard[[#This Row],[ServiceName]]&amp;Table_wabobpsvr_AzureCalc_AzureCalcRateCard[[#This Row],[Price_Level]]&amp;Table_wabobpsvr_AzureCalc_AzureCalcRateCard[[#This Row],[Region]]</f>
        <v>Standard_D11_v2 VM (Windows)MOSP5</v>
      </c>
      <c r="B477" s="775">
        <v>5</v>
      </c>
      <c r="C477" s="775" t="s">
        <v>87</v>
      </c>
      <c r="D477" s="775" t="s">
        <v>606</v>
      </c>
      <c r="E477" s="775">
        <v>0.38</v>
      </c>
      <c r="F477" s="775" t="s">
        <v>8082</v>
      </c>
      <c r="G477" s="775"/>
      <c r="H477" s="775"/>
      <c r="I477" s="775" t="s">
        <v>7770</v>
      </c>
    </row>
    <row r="478" spans="1:9">
      <c r="A478" s="775" t="str">
        <f>Table_wabobpsvr_AzureCalc_AzureCalcRateCard[[#This Row],[ServiceName]]&amp;Table_wabobpsvr_AzureCalc_AzureCalcRateCard[[#This Row],[Price_Level]]&amp;Table_wabobpsvr_AzureCalc_AzureCalcRateCard[[#This Row],[Region]]</f>
        <v>Standard_D12_v2 VM (Non-Windows)MOSP5</v>
      </c>
      <c r="B478" s="775">
        <v>5</v>
      </c>
      <c r="C478" s="775" t="s">
        <v>87</v>
      </c>
      <c r="D478" s="775" t="s">
        <v>606</v>
      </c>
      <c r="E478" s="775">
        <v>0.44900000000000001</v>
      </c>
      <c r="F478" s="775" t="s">
        <v>8092</v>
      </c>
      <c r="G478" s="775"/>
      <c r="H478" s="775"/>
      <c r="I478" s="775" t="s">
        <v>7771</v>
      </c>
    </row>
    <row r="479" spans="1:9">
      <c r="A479" s="775" t="str">
        <f>Table_wabobpsvr_AzureCalc_AzureCalcRateCard[[#This Row],[ServiceName]]&amp;Table_wabobpsvr_AzureCalc_AzureCalcRateCard[[#This Row],[Price_Level]]&amp;Table_wabobpsvr_AzureCalc_AzureCalcRateCard[[#This Row],[Region]]</f>
        <v>Standard_D12_v2 VM (Windows)MOSP5</v>
      </c>
      <c r="B479" s="775">
        <v>5</v>
      </c>
      <c r="C479" s="775" t="s">
        <v>87</v>
      </c>
      <c r="D479" s="775" t="s">
        <v>606</v>
      </c>
      <c r="E479" s="775">
        <v>0.75</v>
      </c>
      <c r="F479" s="775" t="s">
        <v>8083</v>
      </c>
      <c r="G479" s="775"/>
      <c r="H479" s="775"/>
      <c r="I479" s="775" t="s">
        <v>7772</v>
      </c>
    </row>
    <row r="480" spans="1:9">
      <c r="A480" s="775" t="str">
        <f>Table_wabobpsvr_AzureCalc_AzureCalcRateCard[[#This Row],[ServiceName]]&amp;Table_wabobpsvr_AzureCalc_AzureCalcRateCard[[#This Row],[Price_Level]]&amp;Table_wabobpsvr_AzureCalc_AzureCalcRateCard[[#This Row],[Region]]</f>
        <v>Standard_D13_v2 VM (Non-Windows)MOSP5</v>
      </c>
      <c r="B480" s="775">
        <v>5</v>
      </c>
      <c r="C480" s="775" t="s">
        <v>87</v>
      </c>
      <c r="D480" s="775" t="s">
        <v>606</v>
      </c>
      <c r="E480" s="775">
        <v>0.89700000000000002</v>
      </c>
      <c r="F480" s="775" t="s">
        <v>8093</v>
      </c>
      <c r="G480" s="775"/>
      <c r="H480" s="775"/>
      <c r="I480" s="775" t="s">
        <v>7773</v>
      </c>
    </row>
    <row r="481" spans="1:9">
      <c r="A481" s="775" t="str">
        <f>Table_wabobpsvr_AzureCalc_AzureCalcRateCard[[#This Row],[ServiceName]]&amp;Table_wabobpsvr_AzureCalc_AzureCalcRateCard[[#This Row],[Price_Level]]&amp;Table_wabobpsvr_AzureCalc_AzureCalcRateCard[[#This Row],[Region]]</f>
        <v>Standard_D13_v2 VM (Windows)MOSP5</v>
      </c>
      <c r="B481" s="775">
        <v>5</v>
      </c>
      <c r="C481" s="775" t="s">
        <v>87</v>
      </c>
      <c r="D481" s="775" t="s">
        <v>606</v>
      </c>
      <c r="E481" s="775">
        <v>1.349</v>
      </c>
      <c r="F481" s="775" t="s">
        <v>8084</v>
      </c>
      <c r="G481" s="775"/>
      <c r="H481" s="775"/>
      <c r="I481" s="775" t="s">
        <v>7774</v>
      </c>
    </row>
    <row r="482" spans="1:9">
      <c r="A482" s="775" t="str">
        <f>Table_wabobpsvr_AzureCalc_AzureCalcRateCard[[#This Row],[ServiceName]]&amp;Table_wabobpsvr_AzureCalc_AzureCalcRateCard[[#This Row],[Price_Level]]&amp;Table_wabobpsvr_AzureCalc_AzureCalcRateCard[[#This Row],[Region]]</f>
        <v>Standard_D14_v2 VM (Non-Windows)MOSP5</v>
      </c>
      <c r="B482" s="775">
        <v>5</v>
      </c>
      <c r="C482" s="775" t="s">
        <v>87</v>
      </c>
      <c r="D482" s="775" t="s">
        <v>606</v>
      </c>
      <c r="E482" s="775">
        <v>1.7729999999999999</v>
      </c>
      <c r="F482" s="775" t="s">
        <v>8094</v>
      </c>
      <c r="G482" s="775"/>
      <c r="H482" s="775"/>
      <c r="I482" s="775" t="s">
        <v>7775</v>
      </c>
    </row>
    <row r="483" spans="1:9">
      <c r="A483" s="775" t="str">
        <f>Table_wabobpsvr_AzureCalc_AzureCalcRateCard[[#This Row],[ServiceName]]&amp;Table_wabobpsvr_AzureCalc_AzureCalcRateCard[[#This Row],[Price_Level]]&amp;Table_wabobpsvr_AzureCalc_AzureCalcRateCard[[#This Row],[Region]]</f>
        <v>Standard_D14_v2 VM (Windows)MOSP5</v>
      </c>
      <c r="B483" s="775">
        <v>5</v>
      </c>
      <c r="C483" s="775" t="s">
        <v>87</v>
      </c>
      <c r="D483" s="775" t="s">
        <v>606</v>
      </c>
      <c r="E483" s="775">
        <v>2.4279999999999999</v>
      </c>
      <c r="F483" s="775" t="s">
        <v>8085</v>
      </c>
      <c r="G483" s="775"/>
      <c r="H483" s="775"/>
      <c r="I483" s="775" t="s">
        <v>7776</v>
      </c>
    </row>
    <row r="484" spans="1:9">
      <c r="A484" s="775" t="str">
        <f>Table_wabobpsvr_AzureCalc_AzureCalcRateCard[[#This Row],[ServiceName]]&amp;Table_wabobpsvr_AzureCalc_AzureCalcRateCard[[#This Row],[Price_Level]]&amp;Table_wabobpsvr_AzureCalc_AzureCalcRateCard[[#This Row],[Region]]</f>
        <v>Standard_D2_v2 VM (Non-Windows)MOSP5</v>
      </c>
      <c r="B484" s="775">
        <v>5</v>
      </c>
      <c r="C484" s="775" t="s">
        <v>87</v>
      </c>
      <c r="D484" s="775" t="s">
        <v>606</v>
      </c>
      <c r="E484" s="775">
        <v>0.17100000000000001</v>
      </c>
      <c r="F484" s="775" t="s">
        <v>8088</v>
      </c>
      <c r="G484" s="775"/>
      <c r="H484" s="775"/>
      <c r="I484" s="775" t="s">
        <v>7777</v>
      </c>
    </row>
    <row r="485" spans="1:9">
      <c r="A485" s="775" t="str">
        <f>Table_wabobpsvr_AzureCalc_AzureCalcRateCard[[#This Row],[ServiceName]]&amp;Table_wabobpsvr_AzureCalc_AzureCalcRateCard[[#This Row],[Price_Level]]&amp;Table_wabobpsvr_AzureCalc_AzureCalcRateCard[[#This Row],[Region]]</f>
        <v>Standard_D2_v2 VM (Windows)MOSP5</v>
      </c>
      <c r="B485" s="775">
        <v>5</v>
      </c>
      <c r="C485" s="775" t="s">
        <v>87</v>
      </c>
      <c r="D485" s="775" t="s">
        <v>606</v>
      </c>
      <c r="E485" s="775">
        <v>0.311</v>
      </c>
      <c r="F485" s="775" t="s">
        <v>8078</v>
      </c>
      <c r="G485" s="775"/>
      <c r="H485" s="775"/>
      <c r="I485" s="775" t="s">
        <v>7778</v>
      </c>
    </row>
    <row r="486" spans="1:9">
      <c r="A486" s="775" t="str">
        <f>Table_wabobpsvr_AzureCalc_AzureCalcRateCard[[#This Row],[ServiceName]]&amp;Table_wabobpsvr_AzureCalc_AzureCalcRateCard[[#This Row],[Price_Level]]&amp;Table_wabobpsvr_AzureCalc_AzureCalcRateCard[[#This Row],[Region]]</f>
        <v>Standard_D3_v2 VM (Non-Windows)MOSP5</v>
      </c>
      <c r="B486" s="775">
        <v>5</v>
      </c>
      <c r="C486" s="775" t="s">
        <v>87</v>
      </c>
      <c r="D486" s="775" t="s">
        <v>606</v>
      </c>
      <c r="E486" s="775">
        <v>0.34200000000000003</v>
      </c>
      <c r="F486" s="775" t="s">
        <v>8087</v>
      </c>
      <c r="G486" s="775"/>
      <c r="H486" s="775"/>
      <c r="I486" s="775" t="s">
        <v>7779</v>
      </c>
    </row>
    <row r="487" spans="1:9">
      <c r="A487" s="775" t="str">
        <f>Table_wabobpsvr_AzureCalc_AzureCalcRateCard[[#This Row],[ServiceName]]&amp;Table_wabobpsvr_AzureCalc_AzureCalcRateCard[[#This Row],[Price_Level]]&amp;Table_wabobpsvr_AzureCalc_AzureCalcRateCard[[#This Row],[Region]]</f>
        <v>Standard_D3_v2 VM (Windows)MOSP5</v>
      </c>
      <c r="B487" s="775">
        <v>5</v>
      </c>
      <c r="C487" s="775" t="s">
        <v>87</v>
      </c>
      <c r="D487" s="775" t="s">
        <v>606</v>
      </c>
      <c r="E487" s="775">
        <v>0.622</v>
      </c>
      <c r="F487" s="775" t="s">
        <v>8079</v>
      </c>
      <c r="G487" s="775"/>
      <c r="H487" s="775"/>
      <c r="I487" s="775" t="s">
        <v>7780</v>
      </c>
    </row>
    <row r="488" spans="1:9">
      <c r="A488" s="775" t="str">
        <f>Table_wabobpsvr_AzureCalc_AzureCalcRateCard[[#This Row],[ServiceName]]&amp;Table_wabobpsvr_AzureCalc_AzureCalcRateCard[[#This Row],[Price_Level]]&amp;Table_wabobpsvr_AzureCalc_AzureCalcRateCard[[#This Row],[Region]]</f>
        <v>Standard_D4_v2 VM (Non-Windows)MOSP5</v>
      </c>
      <c r="B488" s="775">
        <v>5</v>
      </c>
      <c r="C488" s="775" t="s">
        <v>87</v>
      </c>
      <c r="D488" s="775" t="s">
        <v>606</v>
      </c>
      <c r="E488" s="775">
        <v>0.68400000000000005</v>
      </c>
      <c r="F488" s="775" t="s">
        <v>8089</v>
      </c>
      <c r="G488" s="775"/>
      <c r="H488" s="775"/>
      <c r="I488" s="775" t="s">
        <v>7781</v>
      </c>
    </row>
    <row r="489" spans="1:9">
      <c r="A489" s="775" t="str">
        <f>Table_wabobpsvr_AzureCalc_AzureCalcRateCard[[#This Row],[ServiceName]]&amp;Table_wabobpsvr_AzureCalc_AzureCalcRateCard[[#This Row],[Price_Level]]&amp;Table_wabobpsvr_AzureCalc_AzureCalcRateCard[[#This Row],[Region]]</f>
        <v>Standard_D4_v2 VM (Windows)MOSP5</v>
      </c>
      <c r="B489" s="775">
        <v>5</v>
      </c>
      <c r="C489" s="775" t="s">
        <v>87</v>
      </c>
      <c r="D489" s="775" t="s">
        <v>606</v>
      </c>
      <c r="E489" s="775">
        <v>1.2430000000000001</v>
      </c>
      <c r="F489" s="775" t="s">
        <v>8080</v>
      </c>
      <c r="G489" s="775"/>
      <c r="H489" s="775"/>
      <c r="I489" s="775" t="s">
        <v>7782</v>
      </c>
    </row>
    <row r="490" spans="1:9">
      <c r="A490" s="775" t="str">
        <f>Table_wabobpsvr_AzureCalc_AzureCalcRateCard[[#This Row],[ServiceName]]&amp;Table_wabobpsvr_AzureCalc_AzureCalcRateCard[[#This Row],[Price_Level]]&amp;Table_wabobpsvr_AzureCalc_AzureCalcRateCard[[#This Row],[Region]]</f>
        <v>Standard_D5_v2 VM (Non-Windows)MOSP5</v>
      </c>
      <c r="B490" s="775">
        <v>5</v>
      </c>
      <c r="C490" s="775" t="s">
        <v>87</v>
      </c>
      <c r="D490" s="775" t="s">
        <v>606</v>
      </c>
      <c r="E490" s="775">
        <v>1.3680000000000001</v>
      </c>
      <c r="F490" s="775" t="s">
        <v>8090</v>
      </c>
      <c r="G490" s="775"/>
      <c r="H490" s="775"/>
      <c r="I490" s="775" t="s">
        <v>7783</v>
      </c>
    </row>
    <row r="491" spans="1:9">
      <c r="A491" s="775" t="str">
        <f>Table_wabobpsvr_AzureCalc_AzureCalcRateCard[[#This Row],[ServiceName]]&amp;Table_wabobpsvr_AzureCalc_AzureCalcRateCard[[#This Row],[Price_Level]]&amp;Table_wabobpsvr_AzureCalc_AzureCalcRateCard[[#This Row],[Region]]</f>
        <v>Standard_D5_v2 VM (Windows)MOSP5</v>
      </c>
      <c r="B491" s="775">
        <v>5</v>
      </c>
      <c r="C491" s="775" t="s">
        <v>87</v>
      </c>
      <c r="D491" s="775" t="s">
        <v>606</v>
      </c>
      <c r="E491" s="775">
        <v>2.4860000000000002</v>
      </c>
      <c r="F491" s="775" t="s">
        <v>8081</v>
      </c>
      <c r="G491" s="775"/>
      <c r="H491" s="775"/>
      <c r="I491" s="775" t="s">
        <v>7784</v>
      </c>
    </row>
    <row r="492" spans="1:9">
      <c r="A492" s="775" t="str">
        <f>Table_wabobpsvr_AzureCalc_AzureCalcRateCard[[#This Row],[ServiceName]]&amp;Table_wabobpsvr_AzureCalc_AzureCalcRateCard[[#This Row],[Price_Level]]&amp;Table_wabobpsvr_AzureCalc_AzureCalcRateCard[[#This Row],[Region]]</f>
        <v>Standard_D1_v2 VM (Non-Windows)MOSP4</v>
      </c>
      <c r="B492" s="775">
        <v>4</v>
      </c>
      <c r="C492" s="775" t="s">
        <v>87</v>
      </c>
      <c r="D492" s="775" t="s">
        <v>606</v>
      </c>
      <c r="E492" s="775">
        <v>8.5000000000000006E-2</v>
      </c>
      <c r="F492" s="775" t="s">
        <v>8086</v>
      </c>
      <c r="G492" s="775"/>
      <c r="H492" s="775"/>
      <c r="I492" s="775" t="s">
        <v>7785</v>
      </c>
    </row>
    <row r="493" spans="1:9">
      <c r="A493" s="775" t="str">
        <f>Table_wabobpsvr_AzureCalc_AzureCalcRateCard[[#This Row],[ServiceName]]&amp;Table_wabobpsvr_AzureCalc_AzureCalcRateCard[[#This Row],[Price_Level]]&amp;Table_wabobpsvr_AzureCalc_AzureCalcRateCard[[#This Row],[Region]]</f>
        <v>Standard_D1_v2 VM (Windows)MOSP4</v>
      </c>
      <c r="B493" s="775">
        <v>4</v>
      </c>
      <c r="C493" s="775" t="s">
        <v>87</v>
      </c>
      <c r="D493" s="775" t="s">
        <v>606</v>
      </c>
      <c r="E493" s="775">
        <v>0.155</v>
      </c>
      <c r="F493" s="775" t="s">
        <v>8077</v>
      </c>
      <c r="G493" s="775"/>
      <c r="H493" s="775"/>
      <c r="I493" s="775" t="s">
        <v>7786</v>
      </c>
    </row>
    <row r="494" spans="1:9">
      <c r="A494" s="775" t="str">
        <f>Table_wabobpsvr_AzureCalc_AzureCalcRateCard[[#This Row],[ServiceName]]&amp;Table_wabobpsvr_AzureCalc_AzureCalcRateCard[[#This Row],[Price_Level]]&amp;Table_wabobpsvr_AzureCalc_AzureCalcRateCard[[#This Row],[Region]]</f>
        <v>Standard_D11_v2 VM (Non-Windows)MOSP4</v>
      </c>
      <c r="B494" s="775">
        <v>4</v>
      </c>
      <c r="C494" s="775" t="s">
        <v>87</v>
      </c>
      <c r="D494" s="775" t="s">
        <v>606</v>
      </c>
      <c r="E494" s="775">
        <v>0.224</v>
      </c>
      <c r="F494" s="775" t="s">
        <v>8091</v>
      </c>
      <c r="G494" s="775"/>
      <c r="H494" s="775"/>
      <c r="I494" s="775" t="s">
        <v>7787</v>
      </c>
    </row>
    <row r="495" spans="1:9">
      <c r="A495" s="775" t="str">
        <f>Table_wabobpsvr_AzureCalc_AzureCalcRateCard[[#This Row],[ServiceName]]&amp;Table_wabobpsvr_AzureCalc_AzureCalcRateCard[[#This Row],[Price_Level]]&amp;Table_wabobpsvr_AzureCalc_AzureCalcRateCard[[#This Row],[Region]]</f>
        <v>Standard_D11_v2 VM (Windows)MOSP4</v>
      </c>
      <c r="B495" s="775">
        <v>4</v>
      </c>
      <c r="C495" s="775" t="s">
        <v>87</v>
      </c>
      <c r="D495" s="775" t="s">
        <v>606</v>
      </c>
      <c r="E495" s="775">
        <v>0.38</v>
      </c>
      <c r="F495" s="775" t="s">
        <v>8082</v>
      </c>
      <c r="G495" s="775"/>
      <c r="H495" s="775"/>
      <c r="I495" s="775" t="s">
        <v>7788</v>
      </c>
    </row>
    <row r="496" spans="1:9">
      <c r="A496" s="775" t="str">
        <f>Table_wabobpsvr_AzureCalc_AzureCalcRateCard[[#This Row],[ServiceName]]&amp;Table_wabobpsvr_AzureCalc_AzureCalcRateCard[[#This Row],[Price_Level]]&amp;Table_wabobpsvr_AzureCalc_AzureCalcRateCard[[#This Row],[Region]]</f>
        <v>Standard_D12_v2 VM (Non-Windows)MOSP4</v>
      </c>
      <c r="B496" s="775">
        <v>4</v>
      </c>
      <c r="C496" s="775" t="s">
        <v>87</v>
      </c>
      <c r="D496" s="775" t="s">
        <v>606</v>
      </c>
      <c r="E496" s="775">
        <v>0.44900000000000001</v>
      </c>
      <c r="F496" s="775" t="s">
        <v>8092</v>
      </c>
      <c r="G496" s="775"/>
      <c r="H496" s="775"/>
      <c r="I496" s="775" t="s">
        <v>7789</v>
      </c>
    </row>
    <row r="497" spans="1:9">
      <c r="A497" s="775" t="str">
        <f>Table_wabobpsvr_AzureCalc_AzureCalcRateCard[[#This Row],[ServiceName]]&amp;Table_wabobpsvr_AzureCalc_AzureCalcRateCard[[#This Row],[Price_Level]]&amp;Table_wabobpsvr_AzureCalc_AzureCalcRateCard[[#This Row],[Region]]</f>
        <v>Standard_D12_v2 VM (Windows)MOSP4</v>
      </c>
      <c r="B497" s="775">
        <v>4</v>
      </c>
      <c r="C497" s="775" t="s">
        <v>87</v>
      </c>
      <c r="D497" s="775" t="s">
        <v>606</v>
      </c>
      <c r="E497" s="775">
        <v>0.75</v>
      </c>
      <c r="F497" s="775" t="s">
        <v>8083</v>
      </c>
      <c r="G497" s="775"/>
      <c r="H497" s="775"/>
      <c r="I497" s="775" t="s">
        <v>7790</v>
      </c>
    </row>
    <row r="498" spans="1:9">
      <c r="A498" s="775" t="str">
        <f>Table_wabobpsvr_AzureCalc_AzureCalcRateCard[[#This Row],[ServiceName]]&amp;Table_wabobpsvr_AzureCalc_AzureCalcRateCard[[#This Row],[Price_Level]]&amp;Table_wabobpsvr_AzureCalc_AzureCalcRateCard[[#This Row],[Region]]</f>
        <v>A5 HDInsight (Non-Windows)A16</v>
      </c>
      <c r="B498" s="775">
        <v>16</v>
      </c>
      <c r="C498" s="775" t="s">
        <v>87</v>
      </c>
      <c r="D498" s="775" t="s">
        <v>174</v>
      </c>
      <c r="E498" s="775">
        <v>0.1701</v>
      </c>
      <c r="F498" s="775" t="s">
        <v>3376</v>
      </c>
      <c r="G498" s="775" t="s">
        <v>3408</v>
      </c>
      <c r="H498" s="775" t="s">
        <v>3409</v>
      </c>
      <c r="I498" s="775" t="s">
        <v>4235</v>
      </c>
    </row>
    <row r="499" spans="1:9">
      <c r="A499" s="775" t="str">
        <f>Table_wabobpsvr_AzureCalc_AzureCalcRateCard[[#This Row],[ServiceName]]&amp;Table_wabobpsvr_AzureCalc_AzureCalcRateCard[[#This Row],[Price_Level]]&amp;Table_wabobpsvr_AzureCalc_AzureCalcRateCard[[#This Row],[Region]]</f>
        <v>A5 HDInsight (Non-Windows)B16</v>
      </c>
      <c r="B499" s="775">
        <v>16</v>
      </c>
      <c r="C499" s="775" t="s">
        <v>87</v>
      </c>
      <c r="D499" s="775" t="s">
        <v>175</v>
      </c>
      <c r="E499" s="775">
        <v>0.16309999999999999</v>
      </c>
      <c r="F499" s="775" t="s">
        <v>3376</v>
      </c>
      <c r="G499" s="775" t="s">
        <v>3408</v>
      </c>
      <c r="H499" s="775" t="s">
        <v>3410</v>
      </c>
      <c r="I499" s="775" t="s">
        <v>4235</v>
      </c>
    </row>
    <row r="500" spans="1:9">
      <c r="A500" s="775" t="str">
        <f>Table_wabobpsvr_AzureCalc_AzureCalcRateCard[[#This Row],[ServiceName]]&amp;Table_wabobpsvr_AzureCalc_AzureCalcRateCard[[#This Row],[Price_Level]]&amp;Table_wabobpsvr_AzureCalc_AzureCalcRateCard[[#This Row],[Region]]</f>
        <v>A5 HDInsight (Non-Windows)C16</v>
      </c>
      <c r="B500" s="775">
        <v>16</v>
      </c>
      <c r="C500" s="775" t="s">
        <v>87</v>
      </c>
      <c r="D500" s="775" t="s">
        <v>177</v>
      </c>
      <c r="E500" s="775">
        <v>0.15609999999999999</v>
      </c>
      <c r="F500" s="775" t="s">
        <v>3376</v>
      </c>
      <c r="G500" s="775" t="s">
        <v>3408</v>
      </c>
      <c r="H500" s="775" t="s">
        <v>3410</v>
      </c>
      <c r="I500" s="775" t="s">
        <v>4235</v>
      </c>
    </row>
    <row r="501" spans="1:9">
      <c r="A501" s="775" t="str">
        <f>Table_wabobpsvr_AzureCalc_AzureCalcRateCard[[#This Row],[ServiceName]]&amp;Table_wabobpsvr_AzureCalc_AzureCalcRateCard[[#This Row],[Price_Level]]&amp;Table_wabobpsvr_AzureCalc_AzureCalcRateCard[[#This Row],[Region]]</f>
        <v>A5 HDInsight (Non-Windows)D16</v>
      </c>
      <c r="B501" s="775">
        <v>16</v>
      </c>
      <c r="C501" s="775" t="s">
        <v>87</v>
      </c>
      <c r="D501" s="775" t="s">
        <v>176</v>
      </c>
      <c r="E501" s="775">
        <v>0.14910000000000001</v>
      </c>
      <c r="F501" s="775" t="s">
        <v>3376</v>
      </c>
      <c r="G501" s="775" t="s">
        <v>3408</v>
      </c>
      <c r="H501" s="775" t="s">
        <v>3410</v>
      </c>
      <c r="I501" s="775" t="s">
        <v>4235</v>
      </c>
    </row>
    <row r="502" spans="1:9">
      <c r="A502" s="775" t="str">
        <f>Table_wabobpsvr_AzureCalc_AzureCalcRateCard[[#This Row],[ServiceName]]&amp;Table_wabobpsvr_AzureCalc_AzureCalcRateCard[[#This Row],[Price_Level]]&amp;Table_wabobpsvr_AzureCalc_AzureCalcRateCard[[#This Row],[Region]]</f>
        <v>A5 VM (Non-Windows)A</v>
      </c>
      <c r="B502" s="775"/>
      <c r="C502" s="775" t="s">
        <v>87</v>
      </c>
      <c r="D502" s="775" t="s">
        <v>174</v>
      </c>
      <c r="E502" s="775">
        <v>0.20294000000000001</v>
      </c>
      <c r="F502" s="775" t="s">
        <v>689</v>
      </c>
      <c r="G502" s="775" t="s">
        <v>2628</v>
      </c>
      <c r="H502" s="775" t="s">
        <v>2629</v>
      </c>
      <c r="I502" s="775" t="s">
        <v>4235</v>
      </c>
    </row>
    <row r="503" spans="1:9">
      <c r="A503" s="775" t="str">
        <f>Table_wabobpsvr_AzureCalc_AzureCalcRateCard[[#This Row],[ServiceName]]&amp;Table_wabobpsvr_AzureCalc_AzureCalcRateCard[[#This Row],[Price_Level]]&amp;Table_wabobpsvr_AzureCalc_AzureCalcRateCard[[#This Row],[Region]]</f>
        <v>Standard Elastic DTU PackC13</v>
      </c>
      <c r="B503" s="775">
        <v>13</v>
      </c>
      <c r="C503" s="775" t="s">
        <v>7258</v>
      </c>
      <c r="D503" s="775" t="s">
        <v>177</v>
      </c>
      <c r="E503" s="775">
        <v>0.08</v>
      </c>
      <c r="F503" s="775" t="s">
        <v>4472</v>
      </c>
      <c r="G503" s="775" t="s">
        <v>4623</v>
      </c>
      <c r="H503" s="775" t="s">
        <v>7272</v>
      </c>
      <c r="I503" s="775" t="s">
        <v>4624</v>
      </c>
    </row>
    <row r="504" spans="1:9">
      <c r="A504" s="775" t="str">
        <f>Table_wabobpsvr_AzureCalc_AzureCalcRateCard[[#This Row],[ServiceName]]&amp;Table_wabobpsvr_AzureCalc_AzureCalcRateCard[[#This Row],[Price_Level]]&amp;Table_wabobpsvr_AzureCalc_AzureCalcRateCard[[#This Row],[Region]]</f>
        <v>Studio Experiment Compute HoursMOSP15</v>
      </c>
      <c r="B504" s="775">
        <v>15</v>
      </c>
      <c r="C504" s="775" t="s">
        <v>4235</v>
      </c>
      <c r="D504" s="775" t="s">
        <v>606</v>
      </c>
      <c r="E504" s="775">
        <v>999999</v>
      </c>
      <c r="F504" s="775" t="s">
        <v>3372</v>
      </c>
      <c r="G504" s="775" t="s">
        <v>4235</v>
      </c>
      <c r="H504" s="775" t="s">
        <v>4235</v>
      </c>
      <c r="I504" s="775" t="s">
        <v>4235</v>
      </c>
    </row>
    <row r="505" spans="1:9">
      <c r="A505" s="775" t="str">
        <f>Table_wabobpsvr_AzureCalc_AzureCalcRateCard[[#This Row],[ServiceName]]&amp;Table_wabobpsvr_AzureCalc_AzureCalcRateCard[[#This Row],[Price_Level]]&amp;Table_wabobpsvr_AzureCalc_AzureCalcRateCard[[#This Row],[Region]]</f>
        <v>Studio Experiment Compute HoursA15</v>
      </c>
      <c r="B505" s="775">
        <v>15</v>
      </c>
      <c r="C505" s="775" t="s">
        <v>4235</v>
      </c>
      <c r="D505" s="775" t="s">
        <v>174</v>
      </c>
      <c r="E505" s="775">
        <v>999999</v>
      </c>
      <c r="F505" s="775" t="s">
        <v>3372</v>
      </c>
      <c r="G505" s="775" t="s">
        <v>4235</v>
      </c>
      <c r="H505" s="775" t="s">
        <v>4235</v>
      </c>
      <c r="I505" s="775" t="s">
        <v>4235</v>
      </c>
    </row>
    <row r="506" spans="1:9">
      <c r="A506" s="775" t="str">
        <f>Table_wabobpsvr_AzureCalc_AzureCalcRateCard[[#This Row],[ServiceName]]&amp;Table_wabobpsvr_AzureCalc_AzureCalcRateCard[[#This Row],[Price_Level]]&amp;Table_wabobpsvr_AzureCalc_AzureCalcRateCard[[#This Row],[Region]]</f>
        <v>Studio Experiment Compute HoursB15</v>
      </c>
      <c r="B506" s="775">
        <v>15</v>
      </c>
      <c r="C506" s="775" t="s">
        <v>4235</v>
      </c>
      <c r="D506" s="775" t="s">
        <v>175</v>
      </c>
      <c r="E506" s="775">
        <v>999999</v>
      </c>
      <c r="F506" s="775" t="s">
        <v>3372</v>
      </c>
      <c r="G506" s="775" t="s">
        <v>4235</v>
      </c>
      <c r="H506" s="775" t="s">
        <v>4235</v>
      </c>
      <c r="I506" s="775" t="s">
        <v>4235</v>
      </c>
    </row>
    <row r="507" spans="1:9">
      <c r="A507" s="775" t="str">
        <f>Table_wabobpsvr_AzureCalc_AzureCalcRateCard[[#This Row],[ServiceName]]&amp;Table_wabobpsvr_AzureCalc_AzureCalcRateCard[[#This Row],[Price_Level]]&amp;Table_wabobpsvr_AzureCalc_AzureCalcRateCard[[#This Row],[Region]]</f>
        <v>Studio Experiment Compute HoursC15</v>
      </c>
      <c r="B507" s="775">
        <v>15</v>
      </c>
      <c r="C507" s="775" t="s">
        <v>4235</v>
      </c>
      <c r="D507" s="775" t="s">
        <v>177</v>
      </c>
      <c r="E507" s="775">
        <v>999999</v>
      </c>
      <c r="F507" s="775" t="s">
        <v>3372</v>
      </c>
      <c r="G507" s="775" t="s">
        <v>4235</v>
      </c>
      <c r="H507" s="775" t="s">
        <v>4235</v>
      </c>
      <c r="I507" s="775" t="s">
        <v>4235</v>
      </c>
    </row>
    <row r="508" spans="1:9">
      <c r="A508" s="775" t="str">
        <f>Table_wabobpsvr_AzureCalc_AzureCalcRateCard[[#This Row],[ServiceName]]&amp;Table_wabobpsvr_AzureCalc_AzureCalcRateCard[[#This Row],[Price_Level]]&amp;Table_wabobpsvr_AzureCalc_AzureCalcRateCard[[#This Row],[Region]]</f>
        <v>Studio Experiment Compute HoursD15</v>
      </c>
      <c r="B508" s="775">
        <v>15</v>
      </c>
      <c r="C508" s="775" t="s">
        <v>4235</v>
      </c>
      <c r="D508" s="775" t="s">
        <v>176</v>
      </c>
      <c r="E508" s="775">
        <v>999999</v>
      </c>
      <c r="F508" s="775" t="s">
        <v>3372</v>
      </c>
      <c r="G508" s="775" t="s">
        <v>4235</v>
      </c>
      <c r="H508" s="775" t="s">
        <v>4235</v>
      </c>
      <c r="I508" s="775" t="s">
        <v>4235</v>
      </c>
    </row>
    <row r="509" spans="1:9">
      <c r="A509" s="775" t="str">
        <f>Table_wabobpsvr_AzureCalc_AzureCalcRateCard[[#This Row],[ServiceName]]&amp;Table_wabobpsvr_AzureCalc_AzureCalcRateCard[[#This Row],[Price_Level]]&amp;Table_wabobpsvr_AzureCalc_AzureCalcRateCard[[#This Row],[Region]]</f>
        <v>Studio Experiment Compute HoursMOSP14</v>
      </c>
      <c r="B509" s="775">
        <v>14</v>
      </c>
      <c r="C509" s="775" t="s">
        <v>4235</v>
      </c>
      <c r="D509" s="775" t="s">
        <v>606</v>
      </c>
      <c r="E509" s="775">
        <v>999999</v>
      </c>
      <c r="F509" s="775" t="s">
        <v>3372</v>
      </c>
      <c r="G509" s="775" t="s">
        <v>4235</v>
      </c>
      <c r="H509" s="775" t="s">
        <v>4235</v>
      </c>
      <c r="I509" s="775" t="s">
        <v>4235</v>
      </c>
    </row>
    <row r="510" spans="1:9">
      <c r="A510" s="775" t="str">
        <f>Table_wabobpsvr_AzureCalc_AzureCalcRateCard[[#This Row],[ServiceName]]&amp;Table_wabobpsvr_AzureCalc_AzureCalcRateCard[[#This Row],[Price_Level]]&amp;Table_wabobpsvr_AzureCalc_AzureCalcRateCard[[#This Row],[Region]]</f>
        <v>Studio Experiment Compute HoursA14</v>
      </c>
      <c r="B510" s="775">
        <v>14</v>
      </c>
      <c r="C510" s="775" t="s">
        <v>4235</v>
      </c>
      <c r="D510" s="775" t="s">
        <v>174</v>
      </c>
      <c r="E510" s="775">
        <v>999999</v>
      </c>
      <c r="F510" s="775" t="s">
        <v>3372</v>
      </c>
      <c r="G510" s="775" t="s">
        <v>4235</v>
      </c>
      <c r="H510" s="775" t="s">
        <v>4235</v>
      </c>
      <c r="I510" s="775" t="s">
        <v>4235</v>
      </c>
    </row>
    <row r="511" spans="1:9">
      <c r="A511" s="775" t="str">
        <f>Table_wabobpsvr_AzureCalc_AzureCalcRateCard[[#This Row],[ServiceName]]&amp;Table_wabobpsvr_AzureCalc_AzureCalcRateCard[[#This Row],[Price_Level]]&amp;Table_wabobpsvr_AzureCalc_AzureCalcRateCard[[#This Row],[Region]]</f>
        <v>Studio Experiment Compute HoursB14</v>
      </c>
      <c r="B511" s="775">
        <v>14</v>
      </c>
      <c r="C511" s="775" t="s">
        <v>4235</v>
      </c>
      <c r="D511" s="775" t="s">
        <v>175</v>
      </c>
      <c r="E511" s="775">
        <v>999999</v>
      </c>
      <c r="F511" s="775" t="s">
        <v>3372</v>
      </c>
      <c r="G511" s="775" t="s">
        <v>4235</v>
      </c>
      <c r="H511" s="775" t="s">
        <v>4235</v>
      </c>
      <c r="I511" s="775" t="s">
        <v>4235</v>
      </c>
    </row>
    <row r="512" spans="1:9">
      <c r="A512" s="775" t="str">
        <f>Table_wabobpsvr_AzureCalc_AzureCalcRateCard[[#This Row],[ServiceName]]&amp;Table_wabobpsvr_AzureCalc_AzureCalcRateCard[[#This Row],[Price_Level]]&amp;Table_wabobpsvr_AzureCalc_AzureCalcRateCard[[#This Row],[Region]]</f>
        <v>Studio Experiment Compute HoursC14</v>
      </c>
      <c r="B512" s="775">
        <v>14</v>
      </c>
      <c r="C512" s="775" t="s">
        <v>4235</v>
      </c>
      <c r="D512" s="775" t="s">
        <v>177</v>
      </c>
      <c r="E512" s="775">
        <v>999999</v>
      </c>
      <c r="F512" s="775" t="s">
        <v>3372</v>
      </c>
      <c r="G512" s="775" t="s">
        <v>4235</v>
      </c>
      <c r="H512" s="775" t="s">
        <v>4235</v>
      </c>
      <c r="I512" s="775" t="s">
        <v>4235</v>
      </c>
    </row>
    <row r="513" spans="1:9">
      <c r="A513" s="775" t="str">
        <f>Table_wabobpsvr_AzureCalc_AzureCalcRateCard[[#This Row],[ServiceName]]&amp;Table_wabobpsvr_AzureCalc_AzureCalcRateCard[[#This Row],[Price_Level]]&amp;Table_wabobpsvr_AzureCalc_AzureCalcRateCard[[#This Row],[Region]]</f>
        <v>Studio Experiment Compute HoursD14</v>
      </c>
      <c r="B513" s="775">
        <v>14</v>
      </c>
      <c r="C513" s="775" t="s">
        <v>4235</v>
      </c>
      <c r="D513" s="775" t="s">
        <v>176</v>
      </c>
      <c r="E513" s="775">
        <v>999999</v>
      </c>
      <c r="F513" s="775" t="s">
        <v>3372</v>
      </c>
      <c r="G513" s="775" t="s">
        <v>4235</v>
      </c>
      <c r="H513" s="775" t="s">
        <v>4235</v>
      </c>
      <c r="I513" s="775" t="s">
        <v>4235</v>
      </c>
    </row>
    <row r="514" spans="1:9">
      <c r="A514" s="775" t="str">
        <f>Table_wabobpsvr_AzureCalc_AzureCalcRateCard[[#This Row],[ServiceName]]&amp;Table_wabobpsvr_AzureCalc_AzureCalcRateCard[[#This Row],[Price_Level]]&amp;Table_wabobpsvr_AzureCalc_AzureCalcRateCard[[#This Row],[Region]]</f>
        <v>Studio Experiment Compute HoursMOSP13</v>
      </c>
      <c r="B514" s="775">
        <v>13</v>
      </c>
      <c r="C514" s="775" t="s">
        <v>4235</v>
      </c>
      <c r="D514" s="775" t="s">
        <v>606</v>
      </c>
      <c r="E514" s="775">
        <v>999999</v>
      </c>
      <c r="F514" s="775" t="s">
        <v>3372</v>
      </c>
      <c r="G514" s="775" t="s">
        <v>4235</v>
      </c>
      <c r="H514" s="775" t="s">
        <v>4235</v>
      </c>
      <c r="I514" s="775" t="s">
        <v>4235</v>
      </c>
    </row>
    <row r="515" spans="1:9">
      <c r="A515" s="775" t="str">
        <f>Table_wabobpsvr_AzureCalc_AzureCalcRateCard[[#This Row],[ServiceName]]&amp;Table_wabobpsvr_AzureCalc_AzureCalcRateCard[[#This Row],[Price_Level]]&amp;Table_wabobpsvr_AzureCalc_AzureCalcRateCard[[#This Row],[Region]]</f>
        <v>Studio Experiment Compute HoursA13</v>
      </c>
      <c r="B515" s="775">
        <v>13</v>
      </c>
      <c r="C515" s="775" t="s">
        <v>4235</v>
      </c>
      <c r="D515" s="775" t="s">
        <v>174</v>
      </c>
      <c r="E515" s="775">
        <v>999999</v>
      </c>
      <c r="F515" s="775" t="s">
        <v>3372</v>
      </c>
      <c r="G515" s="775" t="s">
        <v>4235</v>
      </c>
      <c r="H515" s="775" t="s">
        <v>4235</v>
      </c>
      <c r="I515" s="775" t="s">
        <v>4235</v>
      </c>
    </row>
    <row r="516" spans="1:9">
      <c r="A516" s="775" t="str">
        <f>Table_wabobpsvr_AzureCalc_AzureCalcRateCard[[#This Row],[ServiceName]]&amp;Table_wabobpsvr_AzureCalc_AzureCalcRateCard[[#This Row],[Price_Level]]&amp;Table_wabobpsvr_AzureCalc_AzureCalcRateCard[[#This Row],[Region]]</f>
        <v>Studio Experiment Compute HoursB13</v>
      </c>
      <c r="B516" s="775">
        <v>13</v>
      </c>
      <c r="C516" s="775" t="s">
        <v>4235</v>
      </c>
      <c r="D516" s="775" t="s">
        <v>175</v>
      </c>
      <c r="E516" s="775">
        <v>999999</v>
      </c>
      <c r="F516" s="775" t="s">
        <v>3372</v>
      </c>
      <c r="G516" s="775" t="s">
        <v>4235</v>
      </c>
      <c r="H516" s="775" t="s">
        <v>4235</v>
      </c>
      <c r="I516" s="775" t="s">
        <v>4235</v>
      </c>
    </row>
    <row r="517" spans="1:9">
      <c r="A517" s="775" t="str">
        <f>Table_wabobpsvr_AzureCalc_AzureCalcRateCard[[#This Row],[ServiceName]]&amp;Table_wabobpsvr_AzureCalc_AzureCalcRateCard[[#This Row],[Price_Level]]&amp;Table_wabobpsvr_AzureCalc_AzureCalcRateCard[[#This Row],[Region]]</f>
        <v>Studio Experiment Compute HoursC13</v>
      </c>
      <c r="B517" s="775">
        <v>13</v>
      </c>
      <c r="C517" s="775" t="s">
        <v>4235</v>
      </c>
      <c r="D517" s="775" t="s">
        <v>177</v>
      </c>
      <c r="E517" s="775">
        <v>999999</v>
      </c>
      <c r="F517" s="775" t="s">
        <v>3372</v>
      </c>
      <c r="G517" s="775" t="s">
        <v>4235</v>
      </c>
      <c r="H517" s="775" t="s">
        <v>4235</v>
      </c>
      <c r="I517" s="775" t="s">
        <v>4235</v>
      </c>
    </row>
    <row r="518" spans="1:9">
      <c r="A518" s="775" t="str">
        <f>Table_wabobpsvr_AzureCalc_AzureCalcRateCard[[#This Row],[ServiceName]]&amp;Table_wabobpsvr_AzureCalc_AzureCalcRateCard[[#This Row],[Price_Level]]&amp;Table_wabobpsvr_AzureCalc_AzureCalcRateCard[[#This Row],[Region]]</f>
        <v>Studio Experiment Compute HoursD13</v>
      </c>
      <c r="B518" s="775">
        <v>13</v>
      </c>
      <c r="C518" s="775" t="s">
        <v>4235</v>
      </c>
      <c r="D518" s="775" t="s">
        <v>176</v>
      </c>
      <c r="E518" s="775">
        <v>999999</v>
      </c>
      <c r="F518" s="775" t="s">
        <v>3372</v>
      </c>
      <c r="G518" s="775" t="s">
        <v>4235</v>
      </c>
      <c r="H518" s="775" t="s">
        <v>4235</v>
      </c>
      <c r="I518" s="775" t="s">
        <v>4235</v>
      </c>
    </row>
    <row r="519" spans="1:9">
      <c r="A519" s="775" t="str">
        <f>Table_wabobpsvr_AzureCalc_AzureCalcRateCard[[#This Row],[ServiceName]]&amp;Table_wabobpsvr_AzureCalc_AzureCalcRateCard[[#This Row],[Price_Level]]&amp;Table_wabobpsvr_AzureCalc_AzureCalcRateCard[[#This Row],[Region]]</f>
        <v>Studio Experiment Compute HoursMOSP12</v>
      </c>
      <c r="B519" s="775">
        <v>12</v>
      </c>
      <c r="C519" s="775" t="s">
        <v>4235</v>
      </c>
      <c r="D519" s="775" t="s">
        <v>606</v>
      </c>
      <c r="E519" s="775">
        <v>999999</v>
      </c>
      <c r="F519" s="775" t="s">
        <v>3372</v>
      </c>
      <c r="G519" s="775" t="s">
        <v>4235</v>
      </c>
      <c r="H519" s="775" t="s">
        <v>4235</v>
      </c>
      <c r="I519" s="775" t="s">
        <v>4235</v>
      </c>
    </row>
    <row r="520" spans="1:9">
      <c r="A520" s="775" t="str">
        <f>Table_wabobpsvr_AzureCalc_AzureCalcRateCard[[#This Row],[ServiceName]]&amp;Table_wabobpsvr_AzureCalc_AzureCalcRateCard[[#This Row],[Price_Level]]&amp;Table_wabobpsvr_AzureCalc_AzureCalcRateCard[[#This Row],[Region]]</f>
        <v>Studio Experiment Compute HoursA12</v>
      </c>
      <c r="B520" s="775">
        <v>12</v>
      </c>
      <c r="C520" s="775" t="s">
        <v>4235</v>
      </c>
      <c r="D520" s="775" t="s">
        <v>174</v>
      </c>
      <c r="E520" s="775">
        <v>999999</v>
      </c>
      <c r="F520" s="775" t="s">
        <v>3372</v>
      </c>
      <c r="G520" s="775" t="s">
        <v>4235</v>
      </c>
      <c r="H520" s="775" t="s">
        <v>4235</v>
      </c>
      <c r="I520" s="775" t="s">
        <v>4235</v>
      </c>
    </row>
    <row r="521" spans="1:9">
      <c r="A521" s="775" t="str">
        <f>Table_wabobpsvr_AzureCalc_AzureCalcRateCard[[#This Row],[ServiceName]]&amp;Table_wabobpsvr_AzureCalc_AzureCalcRateCard[[#This Row],[Price_Level]]&amp;Table_wabobpsvr_AzureCalc_AzureCalcRateCard[[#This Row],[Region]]</f>
        <v>Studio Experiment Compute HoursB12</v>
      </c>
      <c r="B521" s="775">
        <v>12</v>
      </c>
      <c r="C521" s="775" t="s">
        <v>4235</v>
      </c>
      <c r="D521" s="775" t="s">
        <v>175</v>
      </c>
      <c r="E521" s="775">
        <v>999999</v>
      </c>
      <c r="F521" s="775" t="s">
        <v>3372</v>
      </c>
      <c r="G521" s="775" t="s">
        <v>4235</v>
      </c>
      <c r="H521" s="775" t="s">
        <v>4235</v>
      </c>
      <c r="I521" s="775" t="s">
        <v>4235</v>
      </c>
    </row>
    <row r="522" spans="1:9">
      <c r="A522" s="775" t="str">
        <f>Table_wabobpsvr_AzureCalc_AzureCalcRateCard[[#This Row],[ServiceName]]&amp;Table_wabobpsvr_AzureCalc_AzureCalcRateCard[[#This Row],[Price_Level]]&amp;Table_wabobpsvr_AzureCalc_AzureCalcRateCard[[#This Row],[Region]]</f>
        <v>Studio Experiment Compute HoursC12</v>
      </c>
      <c r="B522" s="775">
        <v>12</v>
      </c>
      <c r="C522" s="775" t="s">
        <v>4235</v>
      </c>
      <c r="D522" s="775" t="s">
        <v>177</v>
      </c>
      <c r="E522" s="775">
        <v>999999</v>
      </c>
      <c r="F522" s="775" t="s">
        <v>3372</v>
      </c>
      <c r="G522" s="775" t="s">
        <v>4235</v>
      </c>
      <c r="H522" s="775" t="s">
        <v>4235</v>
      </c>
      <c r="I522" s="775" t="s">
        <v>4235</v>
      </c>
    </row>
    <row r="523" spans="1:9">
      <c r="A523" s="775" t="str">
        <f>Table_wabobpsvr_AzureCalc_AzureCalcRateCard[[#This Row],[ServiceName]]&amp;Table_wabobpsvr_AzureCalc_AzureCalcRateCard[[#This Row],[Price_Level]]&amp;Table_wabobpsvr_AzureCalc_AzureCalcRateCard[[#This Row],[Region]]</f>
        <v>Studio Experiment Compute HoursD12</v>
      </c>
      <c r="B523" s="775">
        <v>12</v>
      </c>
      <c r="C523" s="775" t="s">
        <v>4235</v>
      </c>
      <c r="D523" s="775" t="s">
        <v>176</v>
      </c>
      <c r="E523" s="775">
        <v>999999</v>
      </c>
      <c r="F523" s="775" t="s">
        <v>3372</v>
      </c>
      <c r="G523" s="775" t="s">
        <v>4235</v>
      </c>
      <c r="H523" s="775" t="s">
        <v>4235</v>
      </c>
      <c r="I523" s="775" t="s">
        <v>4235</v>
      </c>
    </row>
    <row r="524" spans="1:9">
      <c r="A524" s="775" t="str">
        <f>Table_wabobpsvr_AzureCalc_AzureCalcRateCard[[#This Row],[ServiceName]]&amp;Table_wabobpsvr_AzureCalc_AzureCalcRateCard[[#This Row],[Price_Level]]&amp;Table_wabobpsvr_AzureCalc_AzureCalcRateCard[[#This Row],[Region]]</f>
        <v>Studio Experiment Compute HoursMOSP11</v>
      </c>
      <c r="B524" s="775">
        <v>11</v>
      </c>
      <c r="C524" s="775" t="s">
        <v>4235</v>
      </c>
      <c r="D524" s="775" t="s">
        <v>606</v>
      </c>
      <c r="E524" s="775">
        <v>999999</v>
      </c>
      <c r="F524" s="775" t="s">
        <v>3372</v>
      </c>
      <c r="G524" s="775" t="s">
        <v>4235</v>
      </c>
      <c r="H524" s="775" t="s">
        <v>4235</v>
      </c>
      <c r="I524" s="775" t="s">
        <v>4235</v>
      </c>
    </row>
    <row r="525" spans="1:9">
      <c r="A525" s="775" t="str">
        <f>Table_wabobpsvr_AzureCalc_AzureCalcRateCard[[#This Row],[ServiceName]]&amp;Table_wabobpsvr_AzureCalc_AzureCalcRateCard[[#This Row],[Price_Level]]&amp;Table_wabobpsvr_AzureCalc_AzureCalcRateCard[[#This Row],[Region]]</f>
        <v>Studio Experiment Compute HoursA11</v>
      </c>
      <c r="B525" s="775">
        <v>11</v>
      </c>
      <c r="C525" s="775" t="s">
        <v>4235</v>
      </c>
      <c r="D525" s="775" t="s">
        <v>174</v>
      </c>
      <c r="E525" s="775">
        <v>999999</v>
      </c>
      <c r="F525" s="775" t="s">
        <v>3372</v>
      </c>
      <c r="G525" s="775" t="s">
        <v>4235</v>
      </c>
      <c r="H525" s="775" t="s">
        <v>4235</v>
      </c>
      <c r="I525" s="775" t="s">
        <v>4235</v>
      </c>
    </row>
    <row r="526" spans="1:9">
      <c r="A526" s="775" t="str">
        <f>Table_wabobpsvr_AzureCalc_AzureCalcRateCard[[#This Row],[ServiceName]]&amp;Table_wabobpsvr_AzureCalc_AzureCalcRateCard[[#This Row],[Price_Level]]&amp;Table_wabobpsvr_AzureCalc_AzureCalcRateCard[[#This Row],[Region]]</f>
        <v>Studio Experiment Compute HoursB11</v>
      </c>
      <c r="B526" s="775">
        <v>11</v>
      </c>
      <c r="C526" s="775" t="s">
        <v>4235</v>
      </c>
      <c r="D526" s="775" t="s">
        <v>175</v>
      </c>
      <c r="E526" s="775">
        <v>999999</v>
      </c>
      <c r="F526" s="775" t="s">
        <v>3372</v>
      </c>
      <c r="G526" s="775" t="s">
        <v>4235</v>
      </c>
      <c r="H526" s="775" t="s">
        <v>4235</v>
      </c>
      <c r="I526" s="775" t="s">
        <v>4235</v>
      </c>
    </row>
    <row r="527" spans="1:9">
      <c r="A527" s="775" t="str">
        <f>Table_wabobpsvr_AzureCalc_AzureCalcRateCard[[#This Row],[ServiceName]]&amp;Table_wabobpsvr_AzureCalc_AzureCalcRateCard[[#This Row],[Price_Level]]&amp;Table_wabobpsvr_AzureCalc_AzureCalcRateCard[[#This Row],[Region]]</f>
        <v>Studio Experiment Compute HoursC11</v>
      </c>
      <c r="B527" s="775">
        <v>11</v>
      </c>
      <c r="C527" s="775" t="s">
        <v>4235</v>
      </c>
      <c r="D527" s="775" t="s">
        <v>177</v>
      </c>
      <c r="E527" s="775">
        <v>999999</v>
      </c>
      <c r="F527" s="775" t="s">
        <v>3372</v>
      </c>
      <c r="G527" s="775" t="s">
        <v>4235</v>
      </c>
      <c r="H527" s="775" t="s">
        <v>4235</v>
      </c>
      <c r="I527" s="775" t="s">
        <v>4235</v>
      </c>
    </row>
    <row r="528" spans="1:9">
      <c r="A528" s="775" t="str">
        <f>Table_wabobpsvr_AzureCalc_AzureCalcRateCard[[#This Row],[ServiceName]]&amp;Table_wabobpsvr_AzureCalc_AzureCalcRateCard[[#This Row],[Price_Level]]&amp;Table_wabobpsvr_AzureCalc_AzureCalcRateCard[[#This Row],[Region]]</f>
        <v>Studio Experiment Compute HoursD11</v>
      </c>
      <c r="B528" s="775">
        <v>11</v>
      </c>
      <c r="C528" s="775" t="s">
        <v>4235</v>
      </c>
      <c r="D528" s="775" t="s">
        <v>176</v>
      </c>
      <c r="E528" s="775">
        <v>999999</v>
      </c>
      <c r="F528" s="775" t="s">
        <v>3372</v>
      </c>
      <c r="G528" s="775" t="s">
        <v>4235</v>
      </c>
      <c r="H528" s="775" t="s">
        <v>4235</v>
      </c>
      <c r="I528" s="775" t="s">
        <v>4235</v>
      </c>
    </row>
    <row r="529" spans="1:9">
      <c r="A529" s="775" t="str">
        <f>Table_wabobpsvr_AzureCalc_AzureCalcRateCard[[#This Row],[ServiceName]]&amp;Table_wabobpsvr_AzureCalc_AzureCalcRateCard[[#This Row],[Price_Level]]&amp;Table_wabobpsvr_AzureCalc_AzureCalcRateCard[[#This Row],[Region]]</f>
        <v>Studio Experiment Compute HoursMOSP10</v>
      </c>
      <c r="B529" s="775">
        <v>10</v>
      </c>
      <c r="C529" s="775" t="s">
        <v>4235</v>
      </c>
      <c r="D529" s="775" t="s">
        <v>606</v>
      </c>
      <c r="E529" s="775">
        <v>999999</v>
      </c>
      <c r="F529" s="775" t="s">
        <v>3372</v>
      </c>
      <c r="G529" s="775" t="s">
        <v>4235</v>
      </c>
      <c r="H529" s="775" t="s">
        <v>4235</v>
      </c>
      <c r="I529" s="775" t="s">
        <v>4235</v>
      </c>
    </row>
    <row r="530" spans="1:9">
      <c r="A530" s="775" t="str">
        <f>Table_wabobpsvr_AzureCalc_AzureCalcRateCard[[#This Row],[ServiceName]]&amp;Table_wabobpsvr_AzureCalc_AzureCalcRateCard[[#This Row],[Price_Level]]&amp;Table_wabobpsvr_AzureCalc_AzureCalcRateCard[[#This Row],[Region]]</f>
        <v>Studio Experiment Compute HoursA10</v>
      </c>
      <c r="B530" s="775">
        <v>10</v>
      </c>
      <c r="C530" s="775" t="s">
        <v>4235</v>
      </c>
      <c r="D530" s="775" t="s">
        <v>174</v>
      </c>
      <c r="E530" s="775">
        <v>999999</v>
      </c>
      <c r="F530" s="775" t="s">
        <v>3372</v>
      </c>
      <c r="G530" s="775" t="s">
        <v>4235</v>
      </c>
      <c r="H530" s="775" t="s">
        <v>4235</v>
      </c>
      <c r="I530" s="775" t="s">
        <v>4235</v>
      </c>
    </row>
    <row r="531" spans="1:9">
      <c r="A531" s="775" t="str">
        <f>Table_wabobpsvr_AzureCalc_AzureCalcRateCard[[#This Row],[ServiceName]]&amp;Table_wabobpsvr_AzureCalc_AzureCalcRateCard[[#This Row],[Price_Level]]&amp;Table_wabobpsvr_AzureCalc_AzureCalcRateCard[[#This Row],[Region]]</f>
        <v>Studio Experiment Compute HoursB10</v>
      </c>
      <c r="B531" s="775">
        <v>10</v>
      </c>
      <c r="C531" s="775" t="s">
        <v>4235</v>
      </c>
      <c r="D531" s="775" t="s">
        <v>175</v>
      </c>
      <c r="E531" s="775">
        <v>999999</v>
      </c>
      <c r="F531" s="775" t="s">
        <v>3372</v>
      </c>
      <c r="G531" s="775" t="s">
        <v>4235</v>
      </c>
      <c r="H531" s="775" t="s">
        <v>4235</v>
      </c>
      <c r="I531" s="775" t="s">
        <v>4235</v>
      </c>
    </row>
    <row r="532" spans="1:9">
      <c r="A532" s="775" t="str">
        <f>Table_wabobpsvr_AzureCalc_AzureCalcRateCard[[#This Row],[ServiceName]]&amp;Table_wabobpsvr_AzureCalc_AzureCalcRateCard[[#This Row],[Price_Level]]&amp;Table_wabobpsvr_AzureCalc_AzureCalcRateCard[[#This Row],[Region]]</f>
        <v>Studio Experiment Compute HoursC10</v>
      </c>
      <c r="B532" s="775">
        <v>10</v>
      </c>
      <c r="C532" s="775" t="s">
        <v>4235</v>
      </c>
      <c r="D532" s="775" t="s">
        <v>177</v>
      </c>
      <c r="E532" s="775">
        <v>999999</v>
      </c>
      <c r="F532" s="775" t="s">
        <v>3372</v>
      </c>
      <c r="G532" s="775" t="s">
        <v>4235</v>
      </c>
      <c r="H532" s="775" t="s">
        <v>4235</v>
      </c>
      <c r="I532" s="775" t="s">
        <v>4235</v>
      </c>
    </row>
    <row r="533" spans="1:9">
      <c r="A533" s="775" t="str">
        <f>Table_wabobpsvr_AzureCalc_AzureCalcRateCard[[#This Row],[ServiceName]]&amp;Table_wabobpsvr_AzureCalc_AzureCalcRateCard[[#This Row],[Price_Level]]&amp;Table_wabobpsvr_AzureCalc_AzureCalcRateCard[[#This Row],[Region]]</f>
        <v>Studio Experiment Compute HoursD10</v>
      </c>
      <c r="B533" s="775">
        <v>10</v>
      </c>
      <c r="C533" s="775" t="s">
        <v>4235</v>
      </c>
      <c r="D533" s="775" t="s">
        <v>176</v>
      </c>
      <c r="E533" s="775">
        <v>999999</v>
      </c>
      <c r="F533" s="775" t="s">
        <v>3372</v>
      </c>
      <c r="G533" s="775" t="s">
        <v>4235</v>
      </c>
      <c r="H533" s="775" t="s">
        <v>4235</v>
      </c>
      <c r="I533" s="775" t="s">
        <v>4235</v>
      </c>
    </row>
    <row r="534" spans="1:9">
      <c r="A534" s="775" t="str">
        <f>Table_wabobpsvr_AzureCalc_AzureCalcRateCard[[#This Row],[ServiceName]]&amp;Table_wabobpsvr_AzureCalc_AzureCalcRateCard[[#This Row],[Price_Level]]&amp;Table_wabobpsvr_AzureCalc_AzureCalcRateCard[[#This Row],[Region]]</f>
        <v>IoT Hub - Low FrequencyMOSP3</v>
      </c>
      <c r="B534" s="775">
        <v>3</v>
      </c>
      <c r="C534" s="775"/>
      <c r="D534" s="775" t="s">
        <v>606</v>
      </c>
      <c r="E534" s="775">
        <v>999999</v>
      </c>
      <c r="F534" s="775" t="s">
        <v>7356</v>
      </c>
      <c r="G534" s="775"/>
      <c r="H534" s="775"/>
      <c r="I534" s="775"/>
    </row>
    <row r="535" spans="1:9">
      <c r="A535" s="775" t="str">
        <f>Table_wabobpsvr_AzureCalc_AzureCalcRateCard[[#This Row],[ServiceName]]&amp;Table_wabobpsvr_AzureCalc_AzureCalcRateCard[[#This Row],[Price_Level]]&amp;Table_wabobpsvr_AzureCalc_AzureCalcRateCard[[#This Row],[Region]]</f>
        <v>IoT Hub - Low FrequencyA3</v>
      </c>
      <c r="B535" s="775">
        <v>3</v>
      </c>
      <c r="C535" s="775"/>
      <c r="D535" s="775" t="s">
        <v>174</v>
      </c>
      <c r="E535" s="775">
        <v>999999</v>
      </c>
      <c r="F535" s="775" t="s">
        <v>7356</v>
      </c>
      <c r="G535" s="775"/>
      <c r="H535" s="775"/>
      <c r="I535" s="775"/>
    </row>
    <row r="536" spans="1:9">
      <c r="A536" s="775" t="str">
        <f>Table_wabobpsvr_AzureCalc_AzureCalcRateCard[[#This Row],[ServiceName]]&amp;Table_wabobpsvr_AzureCalc_AzureCalcRateCard[[#This Row],[Price_Level]]&amp;Table_wabobpsvr_AzureCalc_AzureCalcRateCard[[#This Row],[Region]]</f>
        <v>IoT Hub - Low FrequencyB3</v>
      </c>
      <c r="B536" s="775">
        <v>3</v>
      </c>
      <c r="C536" s="775"/>
      <c r="D536" s="775" t="s">
        <v>175</v>
      </c>
      <c r="E536" s="775">
        <v>999999</v>
      </c>
      <c r="F536" s="775" t="s">
        <v>7356</v>
      </c>
      <c r="G536" s="775"/>
      <c r="H536" s="775"/>
      <c r="I536" s="775"/>
    </row>
    <row r="537" spans="1:9">
      <c r="A537" s="775" t="str">
        <f>Table_wabobpsvr_AzureCalc_AzureCalcRateCard[[#This Row],[ServiceName]]&amp;Table_wabobpsvr_AzureCalc_AzureCalcRateCard[[#This Row],[Price_Level]]&amp;Table_wabobpsvr_AzureCalc_AzureCalcRateCard[[#This Row],[Region]]</f>
        <v>IoT Hub - Low FrequencyC3</v>
      </c>
      <c r="B537" s="775">
        <v>3</v>
      </c>
      <c r="C537" s="775"/>
      <c r="D537" s="775" t="s">
        <v>177</v>
      </c>
      <c r="E537" s="775">
        <v>999999</v>
      </c>
      <c r="F537" s="775" t="s">
        <v>7356</v>
      </c>
      <c r="G537" s="775"/>
      <c r="H537" s="775"/>
      <c r="I537" s="775"/>
    </row>
    <row r="538" spans="1:9">
      <c r="A538" s="775" t="str">
        <f>Table_wabobpsvr_AzureCalc_AzureCalcRateCard[[#This Row],[ServiceName]]&amp;Table_wabobpsvr_AzureCalc_AzureCalcRateCard[[#This Row],[Price_Level]]&amp;Table_wabobpsvr_AzureCalc_AzureCalcRateCard[[#This Row],[Region]]</f>
        <v>IoT Hub - Low FrequencyD3</v>
      </c>
      <c r="B538" s="775">
        <v>3</v>
      </c>
      <c r="C538" s="775"/>
      <c r="D538" s="775" t="s">
        <v>176</v>
      </c>
      <c r="E538" s="775">
        <v>999999</v>
      </c>
      <c r="F538" s="775" t="s">
        <v>7356</v>
      </c>
      <c r="G538" s="775"/>
      <c r="H538" s="775"/>
      <c r="I538" s="775"/>
    </row>
    <row r="539" spans="1:9">
      <c r="A539" s="775" t="str">
        <f>Table_wabobpsvr_AzureCalc_AzureCalcRateCard[[#This Row],[ServiceName]]&amp;Table_wabobpsvr_AzureCalc_AzureCalcRateCard[[#This Row],[Price_Level]]&amp;Table_wabobpsvr_AzureCalc_AzureCalcRateCard[[#This Row],[Region]]</f>
        <v>Automation DSC - PaidA12</v>
      </c>
      <c r="B539" s="775">
        <v>12</v>
      </c>
      <c r="C539" s="775" t="s">
        <v>77</v>
      </c>
      <c r="D539" s="775" t="s">
        <v>174</v>
      </c>
      <c r="E539" s="775">
        <v>999999</v>
      </c>
      <c r="F539" s="775" t="s">
        <v>7305</v>
      </c>
      <c r="G539" s="775"/>
      <c r="H539" s="775"/>
      <c r="I539" s="775"/>
    </row>
    <row r="540" spans="1:9">
      <c r="A540" s="775" t="str">
        <f>Table_wabobpsvr_AzureCalc_AzureCalcRateCard[[#This Row],[ServiceName]]&amp;Table_wabobpsvr_AzureCalc_AzureCalcRateCard[[#This Row],[Price_Level]]&amp;Table_wabobpsvr_AzureCalc_AzureCalcRateCard[[#This Row],[Region]]</f>
        <v>IoT Hub - Low FrequencyMOSP4</v>
      </c>
      <c r="B540" s="775">
        <v>4</v>
      </c>
      <c r="C540" s="775"/>
      <c r="D540" s="775" t="s">
        <v>606</v>
      </c>
      <c r="E540" s="775">
        <v>999999</v>
      </c>
      <c r="F540" s="775" t="s">
        <v>7356</v>
      </c>
      <c r="G540" s="775"/>
      <c r="H540" s="775"/>
      <c r="I540" s="775"/>
    </row>
    <row r="541" spans="1:9">
      <c r="A541" s="775" t="str">
        <f>Table_wabobpsvr_AzureCalc_AzureCalcRateCard[[#This Row],[ServiceName]]&amp;Table_wabobpsvr_AzureCalc_AzureCalcRateCard[[#This Row],[Price_Level]]&amp;Table_wabobpsvr_AzureCalc_AzureCalcRateCard[[#This Row],[Region]]</f>
        <v>IoT Hub - Low FrequencyA4</v>
      </c>
      <c r="B541" s="775">
        <v>4</v>
      </c>
      <c r="C541" s="775"/>
      <c r="D541" s="775" t="s">
        <v>174</v>
      </c>
      <c r="E541" s="775">
        <v>999999</v>
      </c>
      <c r="F541" s="775" t="s">
        <v>7356</v>
      </c>
      <c r="G541" s="775"/>
      <c r="H541" s="775"/>
      <c r="I541" s="775"/>
    </row>
    <row r="542" spans="1:9">
      <c r="A542" s="775" t="str">
        <f>Table_wabobpsvr_AzureCalc_AzureCalcRateCard[[#This Row],[ServiceName]]&amp;Table_wabobpsvr_AzureCalc_AzureCalcRateCard[[#This Row],[Price_Level]]&amp;Table_wabobpsvr_AzureCalc_AzureCalcRateCard[[#This Row],[Region]]</f>
        <v>IoT Hub - Low FrequencyB4</v>
      </c>
      <c r="B542" s="775">
        <v>4</v>
      </c>
      <c r="C542" s="775"/>
      <c r="D542" s="775" t="s">
        <v>175</v>
      </c>
      <c r="E542" s="775">
        <v>999999</v>
      </c>
      <c r="F542" s="775" t="s">
        <v>7356</v>
      </c>
      <c r="G542" s="775"/>
      <c r="H542" s="775"/>
      <c r="I542" s="775"/>
    </row>
    <row r="543" spans="1:9">
      <c r="A543" s="775" t="str">
        <f>Table_wabobpsvr_AzureCalc_AzureCalcRateCard[[#This Row],[ServiceName]]&amp;Table_wabobpsvr_AzureCalc_AzureCalcRateCard[[#This Row],[Price_Level]]&amp;Table_wabobpsvr_AzureCalc_AzureCalcRateCard[[#This Row],[Region]]</f>
        <v>ExpressRoute (Unlimited) 1 Gbps ConnectionsMOSP6</v>
      </c>
      <c r="B543" s="775">
        <v>6</v>
      </c>
      <c r="C543" s="775" t="s">
        <v>7427</v>
      </c>
      <c r="D543" s="775" t="s">
        <v>606</v>
      </c>
      <c r="E543" s="775">
        <v>5700</v>
      </c>
      <c r="F543" s="775" t="s">
        <v>7405</v>
      </c>
      <c r="G543" s="775"/>
      <c r="H543" s="775"/>
      <c r="I543" s="775" t="s">
        <v>7460</v>
      </c>
    </row>
    <row r="544" spans="1:9">
      <c r="A544" s="775" t="str">
        <f>Table_wabobpsvr_AzureCalc_AzureCalcRateCard[[#This Row],[ServiceName]]&amp;Table_wabobpsvr_AzureCalc_AzureCalcRateCard[[#This Row],[Price_Level]]&amp;Table_wabobpsvr_AzureCalc_AzureCalcRateCard[[#This Row],[Region]]</f>
        <v>Studio Experiment Compute HoursMOSP7</v>
      </c>
      <c r="B544" s="775">
        <v>7</v>
      </c>
      <c r="C544" s="775" t="s">
        <v>4235</v>
      </c>
      <c r="D544" s="775" t="s">
        <v>606</v>
      </c>
      <c r="E544" s="775">
        <v>999999</v>
      </c>
      <c r="F544" s="775" t="s">
        <v>3372</v>
      </c>
      <c r="G544" s="775" t="s">
        <v>4235</v>
      </c>
      <c r="H544" s="775" t="s">
        <v>4235</v>
      </c>
      <c r="I544" s="775" t="s">
        <v>4235</v>
      </c>
    </row>
    <row r="545" spans="1:9">
      <c r="A545" s="775" t="str">
        <f>Table_wabobpsvr_AzureCalc_AzureCalcRateCard[[#This Row],[ServiceName]]&amp;Table_wabobpsvr_AzureCalc_AzureCalcRateCard[[#This Row],[Price_Level]]&amp;Table_wabobpsvr_AzureCalc_AzureCalcRateCard[[#This Row],[Region]]</f>
        <v>Studio Experiment Compute HoursA7</v>
      </c>
      <c r="B545" s="775">
        <v>7</v>
      </c>
      <c r="C545" s="775" t="s">
        <v>4235</v>
      </c>
      <c r="D545" s="775" t="s">
        <v>174</v>
      </c>
      <c r="E545" s="775">
        <v>999999</v>
      </c>
      <c r="F545" s="775" t="s">
        <v>3372</v>
      </c>
      <c r="G545" s="775" t="s">
        <v>4235</v>
      </c>
      <c r="H545" s="775" t="s">
        <v>4235</v>
      </c>
      <c r="I545" s="775" t="s">
        <v>4235</v>
      </c>
    </row>
    <row r="546" spans="1:9">
      <c r="A546" s="775" t="str">
        <f>Table_wabobpsvr_AzureCalc_AzureCalcRateCard[[#This Row],[ServiceName]]&amp;Table_wabobpsvr_AzureCalc_AzureCalcRateCard[[#This Row],[Price_Level]]&amp;Table_wabobpsvr_AzureCalc_AzureCalcRateCard[[#This Row],[Region]]</f>
        <v>Studio Experiment Compute HoursB7</v>
      </c>
      <c r="B546" s="775">
        <v>7</v>
      </c>
      <c r="C546" s="775" t="s">
        <v>4235</v>
      </c>
      <c r="D546" s="775" t="s">
        <v>175</v>
      </c>
      <c r="E546" s="775">
        <v>999999</v>
      </c>
      <c r="F546" s="775" t="s">
        <v>3372</v>
      </c>
      <c r="G546" s="775" t="s">
        <v>4235</v>
      </c>
      <c r="H546" s="775" t="s">
        <v>4235</v>
      </c>
      <c r="I546" s="775" t="s">
        <v>4235</v>
      </c>
    </row>
    <row r="547" spans="1:9">
      <c r="A547" t="str">
        <f>Table_wabobpsvr_AzureCalc_AzureCalcRateCard[[#This Row],[ServiceName]]&amp;Table_wabobpsvr_AzureCalc_AzureCalcRateCard[[#This Row],[Price_Level]]&amp;Table_wabobpsvr_AzureCalc_AzureCalcRateCard[[#This Row],[Region]]</f>
        <v>Machine Learning API Service PredictionsMOSP15</v>
      </c>
      <c r="B547">
        <v>15</v>
      </c>
      <c r="C547" t="s">
        <v>4235</v>
      </c>
      <c r="D547" t="s">
        <v>606</v>
      </c>
      <c r="E547">
        <v>999999</v>
      </c>
      <c r="F547" t="s">
        <v>1083</v>
      </c>
      <c r="G547" s="775" t="s">
        <v>4235</v>
      </c>
      <c r="H547" s="775" t="s">
        <v>4235</v>
      </c>
      <c r="I547" s="775" t="s">
        <v>4235</v>
      </c>
    </row>
    <row r="548" spans="1:9">
      <c r="A548" s="775" t="str">
        <f>Table_wabobpsvr_AzureCalc_AzureCalcRateCard[[#This Row],[ServiceName]]&amp;Table_wabobpsvr_AzureCalc_AzureCalcRateCard[[#This Row],[Price_Level]]&amp;Table_wabobpsvr_AzureCalc_AzureCalcRateCard[[#This Row],[Region]]</f>
        <v>Machine Learning API Service PredictionsA15</v>
      </c>
      <c r="B548" s="775">
        <v>15</v>
      </c>
      <c r="C548" s="775" t="s">
        <v>4235</v>
      </c>
      <c r="D548" s="775" t="s">
        <v>174</v>
      </c>
      <c r="E548" s="775">
        <v>999999</v>
      </c>
      <c r="F548" s="775" t="s">
        <v>1083</v>
      </c>
      <c r="G548" s="775" t="s">
        <v>4235</v>
      </c>
      <c r="H548" s="775" t="s">
        <v>4235</v>
      </c>
      <c r="I548" s="775" t="s">
        <v>4235</v>
      </c>
    </row>
    <row r="549" spans="1:9">
      <c r="A549" s="775" t="str">
        <f>Table_wabobpsvr_AzureCalc_AzureCalcRateCard[[#This Row],[ServiceName]]&amp;Table_wabobpsvr_AzureCalc_AzureCalcRateCard[[#This Row],[Price_Level]]&amp;Table_wabobpsvr_AzureCalc_AzureCalcRateCard[[#This Row],[Region]]</f>
        <v>Machine Learning API Service PredictionsB15</v>
      </c>
      <c r="B549" s="775">
        <v>15</v>
      </c>
      <c r="C549" s="775" t="s">
        <v>4235</v>
      </c>
      <c r="D549" s="775" t="s">
        <v>175</v>
      </c>
      <c r="E549" s="775">
        <v>999999</v>
      </c>
      <c r="F549" s="775" t="s">
        <v>1083</v>
      </c>
      <c r="G549" s="775" t="s">
        <v>4235</v>
      </c>
      <c r="H549" s="775" t="s">
        <v>4235</v>
      </c>
      <c r="I549" s="775" t="s">
        <v>4235</v>
      </c>
    </row>
    <row r="550" spans="1:9">
      <c r="A550" s="775" t="str">
        <f>Table_wabobpsvr_AzureCalc_AzureCalcRateCard[[#This Row],[ServiceName]]&amp;Table_wabobpsvr_AzureCalc_AzureCalcRateCard[[#This Row],[Price_Level]]&amp;Table_wabobpsvr_AzureCalc_AzureCalcRateCard[[#This Row],[Region]]</f>
        <v>Machine Learning API Service PredictionsC15</v>
      </c>
      <c r="B550" s="775">
        <v>15</v>
      </c>
      <c r="C550" s="775" t="s">
        <v>4235</v>
      </c>
      <c r="D550" s="775" t="s">
        <v>177</v>
      </c>
      <c r="E550" s="775">
        <v>999999</v>
      </c>
      <c r="F550" s="775" t="s">
        <v>1083</v>
      </c>
      <c r="G550" s="775" t="s">
        <v>4235</v>
      </c>
      <c r="H550" s="775" t="s">
        <v>4235</v>
      </c>
      <c r="I550" s="775" t="s">
        <v>4235</v>
      </c>
    </row>
    <row r="551" spans="1:9">
      <c r="A551" s="775" t="str">
        <f>Table_wabobpsvr_AzureCalc_AzureCalcRateCard[[#This Row],[ServiceName]]&amp;Table_wabobpsvr_AzureCalc_AzureCalcRateCard[[#This Row],[Price_Level]]&amp;Table_wabobpsvr_AzureCalc_AzureCalcRateCard[[#This Row],[Region]]</f>
        <v>Machine Learning API Service PredictionsD15</v>
      </c>
      <c r="B551" s="775">
        <v>15</v>
      </c>
      <c r="C551" s="775" t="s">
        <v>4235</v>
      </c>
      <c r="D551" s="775" t="s">
        <v>176</v>
      </c>
      <c r="E551" s="775">
        <v>999999</v>
      </c>
      <c r="F551" s="775" t="s">
        <v>1083</v>
      </c>
      <c r="G551" s="775" t="s">
        <v>4235</v>
      </c>
      <c r="H551" s="775" t="s">
        <v>4235</v>
      </c>
      <c r="I551" s="775" t="s">
        <v>4235</v>
      </c>
    </row>
    <row r="552" spans="1:9">
      <c r="A552" s="775" t="str">
        <f>Table_wabobpsvr_AzureCalc_AzureCalcRateCard[[#This Row],[ServiceName]]&amp;Table_wabobpsvr_AzureCalc_AzureCalcRateCard[[#This Row],[Price_Level]]&amp;Table_wabobpsvr_AzureCalc_AzureCalcRateCard[[#This Row],[Region]]</f>
        <v>A11 HDInsight (Non-Windows)MOSP16</v>
      </c>
      <c r="B552" s="775">
        <v>16</v>
      </c>
      <c r="C552" s="775" t="s">
        <v>87</v>
      </c>
      <c r="D552" s="775" t="s">
        <v>606</v>
      </c>
      <c r="E552" s="775">
        <v>1.75</v>
      </c>
      <c r="F552" s="775" t="s">
        <v>3835</v>
      </c>
      <c r="G552" s="775" t="s">
        <v>4235</v>
      </c>
      <c r="H552" s="775" t="s">
        <v>4235</v>
      </c>
      <c r="I552" s="775" t="s">
        <v>4235</v>
      </c>
    </row>
    <row r="553" spans="1:9">
      <c r="A553" s="775" t="str">
        <f>Table_wabobpsvr_AzureCalc_AzureCalcRateCard[[#This Row],[ServiceName]]&amp;Table_wabobpsvr_AzureCalc_AzureCalcRateCard[[#This Row],[Price_Level]]&amp;Table_wabobpsvr_AzureCalc_AzureCalcRateCard[[#This Row],[Region]]</f>
        <v>Standard Elastic Database ExistenceD12</v>
      </c>
      <c r="B553" s="775">
        <v>12</v>
      </c>
      <c r="C553" s="775" t="s">
        <v>7258</v>
      </c>
      <c r="D553" s="775" t="s">
        <v>176</v>
      </c>
      <c r="E553" s="775">
        <v>0.04</v>
      </c>
      <c r="F553" s="775" t="s">
        <v>4511</v>
      </c>
      <c r="G553" s="775" t="s">
        <v>4534</v>
      </c>
      <c r="H553" s="775" t="s">
        <v>7273</v>
      </c>
      <c r="I553" s="775" t="s">
        <v>4627</v>
      </c>
    </row>
    <row r="554" spans="1:9">
      <c r="A554" s="775" t="str">
        <f>Table_wabobpsvr_AzureCalc_AzureCalcRateCard[[#This Row],[ServiceName]]&amp;Table_wabobpsvr_AzureCalc_AzureCalcRateCard[[#This Row],[Price_Level]]&amp;Table_wabobpsvr_AzureCalc_AzureCalcRateCard[[#This Row],[Region]]</f>
        <v>Mobile Services StandardA16</v>
      </c>
      <c r="B554" s="775">
        <v>16</v>
      </c>
      <c r="C554" s="775" t="s">
        <v>4235</v>
      </c>
      <c r="D554" s="775" t="s">
        <v>174</v>
      </c>
      <c r="E554" s="775">
        <v>999999</v>
      </c>
      <c r="F554" s="775" t="s">
        <v>757</v>
      </c>
      <c r="G554" s="775" t="s">
        <v>4235</v>
      </c>
      <c r="H554" s="775" t="s">
        <v>4235</v>
      </c>
      <c r="I554" s="775" t="s">
        <v>4235</v>
      </c>
    </row>
    <row r="555" spans="1:9">
      <c r="A555" s="775" t="str">
        <f>Table_wabobpsvr_AzureCalc_AzureCalcRateCard[[#This Row],[ServiceName]]&amp;Table_wabobpsvr_AzureCalc_AzureCalcRateCard[[#This Row],[Price_Level]]&amp;Table_wabobpsvr_AzureCalc_AzureCalcRateCard[[#This Row],[Region]]</f>
        <v>Basic Event Hubs Ingress EventsMOSP</v>
      </c>
      <c r="B555" s="775"/>
      <c r="C555" s="775" t="s">
        <v>4235</v>
      </c>
      <c r="D555" s="775" t="s">
        <v>606</v>
      </c>
      <c r="E555" s="775">
        <v>2.8000000000000001E-2</v>
      </c>
      <c r="F555" s="775" t="s">
        <v>1075</v>
      </c>
      <c r="G555" s="775" t="s">
        <v>4235</v>
      </c>
      <c r="H555" s="775" t="s">
        <v>4235</v>
      </c>
      <c r="I555" s="775" t="s">
        <v>4235</v>
      </c>
    </row>
    <row r="556" spans="1:9">
      <c r="A556" s="775" t="str">
        <f>Table_wabobpsvr_AzureCalc_AzureCalcRateCard[[#This Row],[ServiceName]]&amp;Table_wabobpsvr_AzureCalc_AzureCalcRateCard[[#This Row],[Price_Level]]&amp;Table_wabobpsvr_AzureCalc_AzureCalcRateCard[[#This Row],[Region]]</f>
        <v>Basic Event Hubs Ingress EventsA</v>
      </c>
      <c r="B556" s="775"/>
      <c r="C556" s="775" t="s">
        <v>4235</v>
      </c>
      <c r="D556" s="775" t="s">
        <v>174</v>
      </c>
      <c r="E556" s="775">
        <v>2.7199999999999998E-2</v>
      </c>
      <c r="F556" s="775" t="s">
        <v>1075</v>
      </c>
      <c r="G556" s="775" t="s">
        <v>3387</v>
      </c>
      <c r="H556" s="775" t="s">
        <v>3388</v>
      </c>
      <c r="I556" s="775" t="s">
        <v>4235</v>
      </c>
    </row>
    <row r="557" spans="1:9">
      <c r="A557" s="775" t="str">
        <f>Table_wabobpsvr_AzureCalc_AzureCalcRateCard[[#This Row],[ServiceName]]&amp;Table_wabobpsvr_AzureCalc_AzureCalcRateCard[[#This Row],[Price_Level]]&amp;Table_wabobpsvr_AzureCalc_AzureCalcRateCard[[#This Row],[Region]]</f>
        <v>Basic Event Hubs Ingress EventsB</v>
      </c>
      <c r="B557" s="775"/>
      <c r="C557" s="775" t="s">
        <v>4235</v>
      </c>
      <c r="D557" s="775" t="s">
        <v>175</v>
      </c>
      <c r="E557" s="775">
        <v>2.63E-2</v>
      </c>
      <c r="F557" s="775" t="s">
        <v>1075</v>
      </c>
      <c r="G557" s="775" t="s">
        <v>3387</v>
      </c>
      <c r="H557" s="775" t="s">
        <v>3388</v>
      </c>
      <c r="I557" s="775" t="s">
        <v>4235</v>
      </c>
    </row>
    <row r="558" spans="1:9">
      <c r="A558" s="775" t="str">
        <f>Table_wabobpsvr_AzureCalc_AzureCalcRateCard[[#This Row],[ServiceName]]&amp;Table_wabobpsvr_AzureCalc_AzureCalcRateCard[[#This Row],[Price_Level]]&amp;Table_wabobpsvr_AzureCalc_AzureCalcRateCard[[#This Row],[Region]]</f>
        <v>Basic Event Hubs Ingress EventsC</v>
      </c>
      <c r="B558" s="775"/>
      <c r="C558" s="775" t="s">
        <v>4235</v>
      </c>
      <c r="D558" s="775" t="s">
        <v>177</v>
      </c>
      <c r="E558" s="775">
        <v>2.5499999999999998E-2</v>
      </c>
      <c r="F558" s="775" t="s">
        <v>1075</v>
      </c>
      <c r="G558" s="775" t="s">
        <v>3387</v>
      </c>
      <c r="H558" s="775" t="s">
        <v>3388</v>
      </c>
      <c r="I558" s="775" t="s">
        <v>4235</v>
      </c>
    </row>
    <row r="559" spans="1:9">
      <c r="A559" s="775" t="str">
        <f>Table_wabobpsvr_AzureCalc_AzureCalcRateCard[[#This Row],[ServiceName]]&amp;Table_wabobpsvr_AzureCalc_AzureCalcRateCard[[#This Row],[Price_Level]]&amp;Table_wabobpsvr_AzureCalc_AzureCalcRateCard[[#This Row],[Region]]</f>
        <v>Basic Event Hubs Ingress EventsD</v>
      </c>
      <c r="B559" s="775"/>
      <c r="C559" s="775" t="s">
        <v>4235</v>
      </c>
      <c r="D559" s="775" t="s">
        <v>176</v>
      </c>
      <c r="E559" s="775">
        <v>2.46E-2</v>
      </c>
      <c r="F559" s="775" t="s">
        <v>1075</v>
      </c>
      <c r="G559" s="775" t="s">
        <v>3387</v>
      </c>
      <c r="H559" s="775" t="s">
        <v>3388</v>
      </c>
      <c r="I559" s="775" t="s">
        <v>4235</v>
      </c>
    </row>
    <row r="560" spans="1:9">
      <c r="A560" s="775" t="str">
        <f>Table_wabobpsvr_AzureCalc_AzureCalcRateCard[[#This Row],[ServiceName]]&amp;Table_wabobpsvr_AzureCalc_AzureCalcRateCard[[#This Row],[Price_Level]]&amp;Table_wabobpsvr_AzureCalc_AzureCalcRateCard[[#This Row],[Region]]</f>
        <v>Standard_G2 Cloud ServicesMOSP4</v>
      </c>
      <c r="B560" s="775">
        <v>4</v>
      </c>
      <c r="C560" s="775" t="s">
        <v>87</v>
      </c>
      <c r="D560" s="775" t="s">
        <v>606</v>
      </c>
      <c r="E560" s="775">
        <v>1.34</v>
      </c>
      <c r="F560" s="775" t="s">
        <v>3024</v>
      </c>
      <c r="G560" s="775" t="s">
        <v>4235</v>
      </c>
      <c r="H560" s="775" t="s">
        <v>4235</v>
      </c>
      <c r="I560" s="775" t="s">
        <v>4658</v>
      </c>
    </row>
    <row r="561" spans="1:9">
      <c r="A561" s="775" t="str">
        <f>Table_wabobpsvr_AzureCalc_AzureCalcRateCard[[#This Row],[ServiceName]]&amp;Table_wabobpsvr_AzureCalc_AzureCalcRateCard[[#This Row],[Price_Level]]&amp;Table_wabobpsvr_AzureCalc_AzureCalcRateCard[[#This Row],[Region]]</f>
        <v>Basic Automation MinutesD3</v>
      </c>
      <c r="B561" s="775">
        <v>3</v>
      </c>
      <c r="C561" s="775" t="s">
        <v>4235</v>
      </c>
      <c r="D561" s="775" t="s">
        <v>176</v>
      </c>
      <c r="E561" s="775">
        <v>999999</v>
      </c>
      <c r="F561" s="775" t="s">
        <v>3155</v>
      </c>
      <c r="G561" s="775" t="s">
        <v>4235</v>
      </c>
      <c r="H561" s="775" t="s">
        <v>4235</v>
      </c>
      <c r="I561" s="775" t="s">
        <v>4235</v>
      </c>
    </row>
    <row r="562" spans="1:9">
      <c r="A562" s="775" t="str">
        <f>Table_wabobpsvr_AzureCalc_AzureCalcRateCard[[#This Row],[ServiceName]]&amp;Table_wabobpsvr_AzureCalc_AzureCalcRateCard[[#This Row],[Price_Level]]&amp;Table_wabobpsvr_AzureCalc_AzureCalcRateCard[[#This Row],[Region]]</f>
        <v>Basic Automation MinutesMOSP4</v>
      </c>
      <c r="B562" s="775">
        <v>4</v>
      </c>
      <c r="C562" s="775" t="s">
        <v>4235</v>
      </c>
      <c r="D562" s="775" t="s">
        <v>606</v>
      </c>
      <c r="E562" s="775">
        <v>999999</v>
      </c>
      <c r="F562" s="775" t="s">
        <v>3155</v>
      </c>
      <c r="G562" s="775" t="s">
        <v>4235</v>
      </c>
      <c r="H562" s="775" t="s">
        <v>4235</v>
      </c>
      <c r="I562" s="775" t="s">
        <v>4235</v>
      </c>
    </row>
    <row r="563" spans="1:9">
      <c r="A563" s="775" t="str">
        <f>Table_wabobpsvr_AzureCalc_AzureCalcRateCard[[#This Row],[ServiceName]]&amp;Table_wabobpsvr_AzureCalc_AzureCalcRateCard[[#This Row],[Price_Level]]&amp;Table_wabobpsvr_AzureCalc_AzureCalcRateCard[[#This Row],[Region]]</f>
        <v>Basic Automation MinutesA4</v>
      </c>
      <c r="B563" s="775">
        <v>4</v>
      </c>
      <c r="C563" s="775" t="s">
        <v>4235</v>
      </c>
      <c r="D563" s="775" t="s">
        <v>174</v>
      </c>
      <c r="E563" s="775">
        <v>999999</v>
      </c>
      <c r="F563" s="775" t="s">
        <v>3155</v>
      </c>
      <c r="G563" s="775" t="s">
        <v>4235</v>
      </c>
      <c r="H563" s="775" t="s">
        <v>4235</v>
      </c>
      <c r="I563" s="775" t="s">
        <v>4235</v>
      </c>
    </row>
    <row r="564" spans="1:9">
      <c r="A564" s="775" t="str">
        <f>Table_wabobpsvr_AzureCalc_AzureCalcRateCard[[#This Row],[ServiceName]]&amp;Table_wabobpsvr_AzureCalc_AzureCalcRateCard[[#This Row],[Price_Level]]&amp;Table_wabobpsvr_AzureCalc_AzureCalcRateCard[[#This Row],[Region]]</f>
        <v>Basic Automation MinutesB4</v>
      </c>
      <c r="B564" s="775">
        <v>4</v>
      </c>
      <c r="C564" s="775" t="s">
        <v>4235</v>
      </c>
      <c r="D564" s="775" t="s">
        <v>175</v>
      </c>
      <c r="E564" s="775">
        <v>999999</v>
      </c>
      <c r="F564" s="775" t="s">
        <v>3155</v>
      </c>
      <c r="G564" s="775" t="s">
        <v>4235</v>
      </c>
      <c r="H564" s="775" t="s">
        <v>4235</v>
      </c>
      <c r="I564" s="775" t="s">
        <v>4235</v>
      </c>
    </row>
    <row r="565" spans="1:9">
      <c r="A565" s="775" t="str">
        <f>Table_wabobpsvr_AzureCalc_AzureCalcRateCard[[#This Row],[ServiceName]]&amp;Table_wabobpsvr_AzureCalc_AzureCalcRateCard[[#This Row],[Price_Level]]&amp;Table_wabobpsvr_AzureCalc_AzureCalcRateCard[[#This Row],[Region]]</f>
        <v>Basic Automation MinutesC4</v>
      </c>
      <c r="B565" s="775">
        <v>4</v>
      </c>
      <c r="C565" s="775" t="s">
        <v>4235</v>
      </c>
      <c r="D565" s="775" t="s">
        <v>177</v>
      </c>
      <c r="E565" s="775">
        <v>999999</v>
      </c>
      <c r="F565" s="775" t="s">
        <v>3155</v>
      </c>
      <c r="G565" s="775" t="s">
        <v>4235</v>
      </c>
      <c r="H565" s="775" t="s">
        <v>4235</v>
      </c>
      <c r="I565" s="775" t="s">
        <v>4235</v>
      </c>
    </row>
    <row r="566" spans="1:9">
      <c r="A566" s="775" t="str">
        <f>Table_wabobpsvr_AzureCalc_AzureCalcRateCard[[#This Row],[ServiceName]]&amp;Table_wabobpsvr_AzureCalc_AzureCalcRateCard[[#This Row],[Price_Level]]&amp;Table_wabobpsvr_AzureCalc_AzureCalcRateCard[[#This Row],[Region]]</f>
        <v>Basic Automation MinutesD4</v>
      </c>
      <c r="B566" s="775">
        <v>4</v>
      </c>
      <c r="C566" s="775" t="s">
        <v>4235</v>
      </c>
      <c r="D566" s="775" t="s">
        <v>176</v>
      </c>
      <c r="E566" s="775">
        <v>999999</v>
      </c>
      <c r="F566" s="775" t="s">
        <v>3155</v>
      </c>
      <c r="G566" s="775" t="s">
        <v>4235</v>
      </c>
      <c r="H566" s="775" t="s">
        <v>4235</v>
      </c>
      <c r="I566" s="775" t="s">
        <v>4235</v>
      </c>
    </row>
    <row r="567" spans="1:9">
      <c r="A567" s="775" t="str">
        <f>Table_wabobpsvr_AzureCalc_AzureCalcRateCard[[#This Row],[ServiceName]]&amp;Table_wabobpsvr_AzureCalc_AzureCalcRateCard[[#This Row],[Price_Level]]&amp;Table_wabobpsvr_AzureCalc_AzureCalcRateCard[[#This Row],[Region]]</f>
        <v>Basic Automation MinutesMOSP5</v>
      </c>
      <c r="B567" s="775">
        <v>5</v>
      </c>
      <c r="C567" s="775" t="s">
        <v>4235</v>
      </c>
      <c r="D567" s="775" t="s">
        <v>606</v>
      </c>
      <c r="E567" s="775">
        <v>999999</v>
      </c>
      <c r="F567" s="775" t="s">
        <v>3155</v>
      </c>
      <c r="G567" s="775" t="s">
        <v>4235</v>
      </c>
      <c r="H567" s="775" t="s">
        <v>4235</v>
      </c>
      <c r="I567" s="775" t="s">
        <v>4235</v>
      </c>
    </row>
    <row r="568" spans="1:9">
      <c r="A568" s="775" t="str">
        <f>Table_wabobpsvr_AzureCalc_AzureCalcRateCard[[#This Row],[ServiceName]]&amp;Table_wabobpsvr_AzureCalc_AzureCalcRateCard[[#This Row],[Price_Level]]&amp;Table_wabobpsvr_AzureCalc_AzureCalcRateCard[[#This Row],[Region]]</f>
        <v>Basic Automation MinutesA5</v>
      </c>
      <c r="B568" s="775">
        <v>5</v>
      </c>
      <c r="C568" s="775" t="s">
        <v>4235</v>
      </c>
      <c r="D568" s="775" t="s">
        <v>174</v>
      </c>
      <c r="E568" s="775">
        <v>999999</v>
      </c>
      <c r="F568" s="775" t="s">
        <v>3155</v>
      </c>
      <c r="G568" s="775" t="s">
        <v>4235</v>
      </c>
      <c r="H568" s="775" t="s">
        <v>4235</v>
      </c>
      <c r="I568" s="775" t="s">
        <v>4235</v>
      </c>
    </row>
    <row r="569" spans="1:9">
      <c r="A569" s="775" t="str">
        <f>Table_wabobpsvr_AzureCalc_AzureCalcRateCard[[#This Row],[ServiceName]]&amp;Table_wabobpsvr_AzureCalc_AzureCalcRateCard[[#This Row],[Price_Level]]&amp;Table_wabobpsvr_AzureCalc_AzureCalcRateCard[[#This Row],[Region]]</f>
        <v>Basic Automation MinutesB5</v>
      </c>
      <c r="B569" s="775">
        <v>5</v>
      </c>
      <c r="C569" s="775" t="s">
        <v>4235</v>
      </c>
      <c r="D569" s="775" t="s">
        <v>175</v>
      </c>
      <c r="E569" s="775">
        <v>999999</v>
      </c>
      <c r="F569" s="775" t="s">
        <v>3155</v>
      </c>
      <c r="G569" s="775" t="s">
        <v>4235</v>
      </c>
      <c r="H569" s="775" t="s">
        <v>4235</v>
      </c>
      <c r="I569" s="775" t="s">
        <v>4235</v>
      </c>
    </row>
    <row r="570" spans="1:9">
      <c r="A570" s="775" t="str">
        <f>Table_wabobpsvr_AzureCalc_AzureCalcRateCard[[#This Row],[ServiceName]]&amp;Table_wabobpsvr_AzureCalc_AzureCalcRateCard[[#This Row],[Price_Level]]&amp;Table_wabobpsvr_AzureCalc_AzureCalcRateCard[[#This Row],[Region]]</f>
        <v>Basic Automation MinutesC5</v>
      </c>
      <c r="B570" s="775">
        <v>5</v>
      </c>
      <c r="C570" s="775" t="s">
        <v>4235</v>
      </c>
      <c r="D570" s="775" t="s">
        <v>177</v>
      </c>
      <c r="E570" s="775">
        <v>999999</v>
      </c>
      <c r="F570" s="775" t="s">
        <v>3155</v>
      </c>
      <c r="G570" s="775" t="s">
        <v>4235</v>
      </c>
      <c r="H570" s="775" t="s">
        <v>4235</v>
      </c>
      <c r="I570" s="775" t="s">
        <v>4235</v>
      </c>
    </row>
    <row r="571" spans="1:9">
      <c r="A571" s="775" t="str">
        <f>Table_wabobpsvr_AzureCalc_AzureCalcRateCard[[#This Row],[ServiceName]]&amp;Table_wabobpsvr_AzureCalc_AzureCalcRateCard[[#This Row],[Price_Level]]&amp;Table_wabobpsvr_AzureCalc_AzureCalcRateCard[[#This Row],[Region]]</f>
        <v>Stream Analystics - Streaming Units (Hours)MOSP</v>
      </c>
      <c r="B571" s="775"/>
      <c r="C571" s="775" t="s">
        <v>87</v>
      </c>
      <c r="D571" s="775" t="s">
        <v>606</v>
      </c>
      <c r="E571" s="775">
        <v>3.1E-2</v>
      </c>
      <c r="F571" s="775" t="s">
        <v>7057</v>
      </c>
      <c r="G571" s="775" t="s">
        <v>4235</v>
      </c>
      <c r="H571" s="775" t="s">
        <v>4235</v>
      </c>
      <c r="I571" s="775" t="s">
        <v>4659</v>
      </c>
    </row>
    <row r="572" spans="1:9">
      <c r="A572" s="775" t="str">
        <f>Table_wabobpsvr_AzureCalc_AzureCalcRateCard[[#This Row],[ServiceName]]&amp;Table_wabobpsvr_AzureCalc_AzureCalcRateCard[[#This Row],[Price_Level]]&amp;Table_wabobpsvr_AzureCalc_AzureCalcRateCard[[#This Row],[Region]]</f>
        <v>Stream Analystics - Streaming Units (Hours)A</v>
      </c>
      <c r="B572" s="775"/>
      <c r="C572" s="775" t="s">
        <v>87</v>
      </c>
      <c r="D572" s="775" t="s">
        <v>174</v>
      </c>
      <c r="E572" s="775">
        <v>3.007E-2</v>
      </c>
      <c r="F572" s="775" t="s">
        <v>7057</v>
      </c>
      <c r="G572" s="775" t="s">
        <v>3249</v>
      </c>
      <c r="H572" s="775" t="s">
        <v>3250</v>
      </c>
      <c r="I572" s="775" t="s">
        <v>4659</v>
      </c>
    </row>
    <row r="573" spans="1:9">
      <c r="A573" s="775" t="str">
        <f>Table_wabobpsvr_AzureCalc_AzureCalcRateCard[[#This Row],[ServiceName]]&amp;Table_wabobpsvr_AzureCalc_AzureCalcRateCard[[#This Row],[Price_Level]]&amp;Table_wabobpsvr_AzureCalc_AzureCalcRateCard[[#This Row],[Region]]</f>
        <v>Stream Analystics - Streaming Units (Hours)B</v>
      </c>
      <c r="B573" s="775"/>
      <c r="C573" s="775" t="s">
        <v>87</v>
      </c>
      <c r="D573" s="775" t="s">
        <v>175</v>
      </c>
      <c r="E573" s="775">
        <v>2.9139999999999999E-2</v>
      </c>
      <c r="F573" s="775" t="s">
        <v>7057</v>
      </c>
      <c r="G573" s="775" t="s">
        <v>3249</v>
      </c>
      <c r="H573" s="775" t="s">
        <v>3250</v>
      </c>
      <c r="I573" s="775" t="s">
        <v>4659</v>
      </c>
    </row>
    <row r="574" spans="1:9">
      <c r="A574" s="775" t="str">
        <f>Table_wabobpsvr_AzureCalc_AzureCalcRateCard[[#This Row],[ServiceName]]&amp;Table_wabobpsvr_AzureCalc_AzureCalcRateCard[[#This Row],[Price_Level]]&amp;Table_wabobpsvr_AzureCalc_AzureCalcRateCard[[#This Row],[Region]]</f>
        <v>Stream Analystics - Streaming Units (Hours)C</v>
      </c>
      <c r="B574" s="775"/>
      <c r="C574" s="775" t="s">
        <v>87</v>
      </c>
      <c r="D574" s="775" t="s">
        <v>177</v>
      </c>
      <c r="E574" s="775">
        <v>2.8209999999999999E-2</v>
      </c>
      <c r="F574" s="775" t="s">
        <v>7057</v>
      </c>
      <c r="G574" s="775" t="s">
        <v>3249</v>
      </c>
      <c r="H574" s="775" t="s">
        <v>3250</v>
      </c>
      <c r="I574" s="775" t="s">
        <v>4659</v>
      </c>
    </row>
    <row r="575" spans="1:9">
      <c r="A575" s="775" t="str">
        <f>Table_wabobpsvr_AzureCalc_AzureCalcRateCard[[#This Row],[ServiceName]]&amp;Table_wabobpsvr_AzureCalc_AzureCalcRateCard[[#This Row],[Price_Level]]&amp;Table_wabobpsvr_AzureCalc_AzureCalcRateCard[[#This Row],[Region]]</f>
        <v>Stream Analystics - Streaming Units (Hours)D</v>
      </c>
      <c r="B575" s="775"/>
      <c r="C575" s="775" t="s">
        <v>87</v>
      </c>
      <c r="D575" s="775" t="s">
        <v>176</v>
      </c>
      <c r="E575" s="775">
        <v>2.7279999999999999E-2</v>
      </c>
      <c r="F575" s="775" t="s">
        <v>7057</v>
      </c>
      <c r="G575" s="775" t="s">
        <v>3249</v>
      </c>
      <c r="H575" s="775" t="s">
        <v>3250</v>
      </c>
      <c r="I575" s="775" t="s">
        <v>4659</v>
      </c>
    </row>
    <row r="576" spans="1:9">
      <c r="A576" s="775" t="str">
        <f>Table_wabobpsvr_AzureCalc_AzureCalcRateCard[[#This Row],[ServiceName]]&amp;Table_wabobpsvr_AzureCalc_AzureCalcRateCard[[#This Row],[Price_Level]]&amp;Table_wabobpsvr_AzureCalc_AzureCalcRateCard[[#This Row],[Region]]</f>
        <v>Streaming UnitsMOSP1</v>
      </c>
      <c r="B576" s="775">
        <v>1</v>
      </c>
      <c r="C576" s="775" t="s">
        <v>4235</v>
      </c>
      <c r="D576" s="775" t="s">
        <v>606</v>
      </c>
      <c r="E576" s="775">
        <v>999999</v>
      </c>
      <c r="F576" s="775" t="s">
        <v>1307</v>
      </c>
      <c r="G576" s="775" t="s">
        <v>4235</v>
      </c>
      <c r="H576" s="775" t="s">
        <v>4235</v>
      </c>
      <c r="I576" s="775" t="s">
        <v>4235</v>
      </c>
    </row>
    <row r="577" spans="1:9">
      <c r="A577" s="775" t="str">
        <f>Table_wabobpsvr_AzureCalc_AzureCalcRateCard[[#This Row],[ServiceName]]&amp;Table_wabobpsvr_AzureCalc_AzureCalcRateCard[[#This Row],[Price_Level]]&amp;Table_wabobpsvr_AzureCalc_AzureCalcRateCard[[#This Row],[Region]]</f>
        <v>Streaming UnitsA1</v>
      </c>
      <c r="B577" s="775">
        <v>1</v>
      </c>
      <c r="C577" s="775" t="s">
        <v>4235</v>
      </c>
      <c r="D577" s="775" t="s">
        <v>174</v>
      </c>
      <c r="E577" s="775">
        <v>999999</v>
      </c>
      <c r="F577" s="775" t="s">
        <v>1307</v>
      </c>
      <c r="G577" s="775" t="s">
        <v>4235</v>
      </c>
      <c r="H577" s="775" t="s">
        <v>4235</v>
      </c>
      <c r="I577" s="775" t="s">
        <v>4235</v>
      </c>
    </row>
    <row r="578" spans="1:9">
      <c r="A578" s="1039" t="str">
        <f>Table_wabobpsvr_AzureCalc_AzureCalcRateCard[[#This Row],[ServiceName]]&amp;Table_wabobpsvr_AzureCalc_AzureCalcRateCard[[#This Row],[Price_Level]]&amp;Table_wabobpsvr_AzureCalc_AzureCalcRateCard[[#This Row],[Region]]</f>
        <v>Streaming UnitsB1</v>
      </c>
      <c r="B578" s="1039">
        <v>1</v>
      </c>
      <c r="C578" s="1039" t="s">
        <v>4235</v>
      </c>
      <c r="D578" s="1039" t="s">
        <v>175</v>
      </c>
      <c r="E578" s="1039">
        <v>999999</v>
      </c>
      <c r="F578" s="1039" t="s">
        <v>1307</v>
      </c>
      <c r="G578" s="775" t="s">
        <v>4235</v>
      </c>
      <c r="H578" s="775" t="s">
        <v>4235</v>
      </c>
      <c r="I578" s="775" t="s">
        <v>4235</v>
      </c>
    </row>
    <row r="579" spans="1:9">
      <c r="A579" s="1039" t="str">
        <f>Table_wabobpsvr_AzureCalc_AzureCalcRateCard[[#This Row],[ServiceName]]&amp;Table_wabobpsvr_AzureCalc_AzureCalcRateCard[[#This Row],[Price_Level]]&amp;Table_wabobpsvr_AzureCalc_AzureCalcRateCard[[#This Row],[Region]]</f>
        <v>Streaming UnitsC1</v>
      </c>
      <c r="B579" s="1039">
        <v>1</v>
      </c>
      <c r="C579" s="1039" t="s">
        <v>4235</v>
      </c>
      <c r="D579" s="1039" t="s">
        <v>177</v>
      </c>
      <c r="E579" s="1039">
        <v>999999</v>
      </c>
      <c r="F579" s="1039" t="s">
        <v>1307</v>
      </c>
      <c r="G579" s="775" t="s">
        <v>4235</v>
      </c>
      <c r="H579" s="775" t="s">
        <v>4235</v>
      </c>
      <c r="I579" s="775" t="s">
        <v>4235</v>
      </c>
    </row>
    <row r="580" spans="1:9">
      <c r="A580" s="1039" t="str">
        <f>Table_wabobpsvr_AzureCalc_AzureCalcRateCard[[#This Row],[ServiceName]]&amp;Table_wabobpsvr_AzureCalc_AzureCalcRateCard[[#This Row],[Price_Level]]&amp;Table_wabobpsvr_AzureCalc_AzureCalcRateCard[[#This Row],[Region]]</f>
        <v>A5 VM (Non-Windows)B16</v>
      </c>
      <c r="B580" s="1039">
        <v>16</v>
      </c>
      <c r="C580" s="1039" t="s">
        <v>87</v>
      </c>
      <c r="D580" s="1039" t="s">
        <v>175</v>
      </c>
      <c r="E580" s="1039">
        <v>0.1946</v>
      </c>
      <c r="F580" s="1039" t="s">
        <v>689</v>
      </c>
      <c r="G580" s="775" t="s">
        <v>2628</v>
      </c>
      <c r="H580" s="775" t="s">
        <v>2629</v>
      </c>
      <c r="I580" s="775" t="s">
        <v>4235</v>
      </c>
    </row>
    <row r="581" spans="1:9">
      <c r="A581" s="775" t="str">
        <f>Table_wabobpsvr_AzureCalc_AzureCalcRateCard[[#This Row],[ServiceName]]&amp;Table_wabobpsvr_AzureCalc_AzureCalcRateCard[[#This Row],[Price_Level]]&amp;Table_wabobpsvr_AzureCalc_AzureCalcRateCard[[#This Row],[Region]]</f>
        <v>A5 VM (Non-Windows)C16</v>
      </c>
      <c r="B581" s="775">
        <v>16</v>
      </c>
      <c r="C581" s="775" t="s">
        <v>87</v>
      </c>
      <c r="D581" s="775" t="s">
        <v>177</v>
      </c>
      <c r="E581" s="775">
        <v>0.18626000000000001</v>
      </c>
      <c r="F581" s="775" t="s">
        <v>689</v>
      </c>
      <c r="G581" s="775" t="s">
        <v>2628</v>
      </c>
      <c r="H581" s="775" t="s">
        <v>2629</v>
      </c>
      <c r="I581" s="775" t="s">
        <v>4235</v>
      </c>
    </row>
    <row r="582" spans="1:9">
      <c r="A582" s="775" t="str">
        <f>Table_wabobpsvr_AzureCalc_AzureCalcRateCard[[#This Row],[ServiceName]]&amp;Table_wabobpsvr_AzureCalc_AzureCalcRateCard[[#This Row],[Price_Level]]&amp;Table_wabobpsvr_AzureCalc_AzureCalcRateCard[[#This Row],[Region]]</f>
        <v>A5 VM (Non-Windows)D16</v>
      </c>
      <c r="B582" s="775">
        <v>16</v>
      </c>
      <c r="C582" s="775" t="s">
        <v>87</v>
      </c>
      <c r="D582" s="775" t="s">
        <v>176</v>
      </c>
      <c r="E582" s="775">
        <v>0.17791999999999999</v>
      </c>
      <c r="F582" s="775" t="s">
        <v>689</v>
      </c>
      <c r="G582" s="775" t="s">
        <v>2628</v>
      </c>
      <c r="H582" s="775" t="s">
        <v>2629</v>
      </c>
      <c r="I582" s="775" t="s">
        <v>4235</v>
      </c>
    </row>
    <row r="583" spans="1:9">
      <c r="A583" s="775" t="str">
        <f>Table_wabobpsvr_AzureCalc_AzureCalcRateCard[[#This Row],[ServiceName]]&amp;Table_wabobpsvr_AzureCalc_AzureCalcRateCard[[#This Row],[Price_Level]]&amp;Table_wabobpsvr_AzureCalc_AzureCalcRateCard[[#This Row],[Region]]</f>
        <v>A5 VM (Windows)MOSP</v>
      </c>
      <c r="B583" s="775"/>
      <c r="C583" s="775" t="s">
        <v>87</v>
      </c>
      <c r="D583" s="775" t="s">
        <v>606</v>
      </c>
      <c r="E583" s="775">
        <v>0.34899999999999998</v>
      </c>
      <c r="F583" s="775" t="s">
        <v>690</v>
      </c>
      <c r="G583" s="775" t="s">
        <v>4235</v>
      </c>
      <c r="H583" s="775" t="s">
        <v>4235</v>
      </c>
      <c r="I583" s="775" t="s">
        <v>4235</v>
      </c>
    </row>
    <row r="584" spans="1:9">
      <c r="A584" s="775" t="str">
        <f>Table_wabobpsvr_AzureCalc_AzureCalcRateCard[[#This Row],[ServiceName]]&amp;Table_wabobpsvr_AzureCalc_AzureCalcRateCard[[#This Row],[Price_Level]]&amp;Table_wabobpsvr_AzureCalc_AzureCalcRateCard[[#This Row],[Region]]</f>
        <v>Basic Automation MinutesD5</v>
      </c>
      <c r="B584" s="775">
        <v>5</v>
      </c>
      <c r="C584" s="775" t="s">
        <v>4235</v>
      </c>
      <c r="D584" s="775" t="s">
        <v>176</v>
      </c>
      <c r="E584" s="775">
        <v>999999</v>
      </c>
      <c r="F584" s="775" t="s">
        <v>3155</v>
      </c>
      <c r="G584" s="775" t="s">
        <v>4235</v>
      </c>
      <c r="H584" s="775" t="s">
        <v>4235</v>
      </c>
      <c r="I584" s="775" t="s">
        <v>4235</v>
      </c>
    </row>
    <row r="585" spans="1:9">
      <c r="A585" s="775" t="str">
        <f>Table_wabobpsvr_AzureCalc_AzureCalcRateCard[[#This Row],[ServiceName]]&amp;Table_wabobpsvr_AzureCalc_AzureCalcRateCard[[#This Row],[Price_Level]]&amp;Table_wabobpsvr_AzureCalc_AzureCalcRateCard[[#This Row],[Region]]</f>
        <v>Automation Standard UnitsMOSP8</v>
      </c>
      <c r="B585" s="775">
        <v>8</v>
      </c>
      <c r="C585" s="775" t="s">
        <v>4235</v>
      </c>
      <c r="D585" s="775" t="s">
        <v>606</v>
      </c>
      <c r="E585" s="775">
        <v>20</v>
      </c>
      <c r="F585" s="775" t="s">
        <v>1153</v>
      </c>
      <c r="G585" s="775" t="s">
        <v>4235</v>
      </c>
      <c r="H585" s="775" t="s">
        <v>4235</v>
      </c>
      <c r="I585" s="775" t="s">
        <v>4235</v>
      </c>
    </row>
    <row r="586" spans="1:9">
      <c r="A586" s="775" t="str">
        <f>Table_wabobpsvr_AzureCalc_AzureCalcRateCard[[#This Row],[ServiceName]]&amp;Table_wabobpsvr_AzureCalc_AzureCalcRateCard[[#This Row],[Price_Level]]&amp;Table_wabobpsvr_AzureCalc_AzureCalcRateCard[[#This Row],[Region]]</f>
        <v>Automation Standard UnitsA8</v>
      </c>
      <c r="B586" s="775">
        <v>8</v>
      </c>
      <c r="C586" s="775" t="s">
        <v>4235</v>
      </c>
      <c r="D586" s="775" t="s">
        <v>174</v>
      </c>
      <c r="E586" s="775">
        <v>19.399999999999999</v>
      </c>
      <c r="F586" s="775" t="s">
        <v>1153</v>
      </c>
      <c r="G586" s="775" t="s">
        <v>3389</v>
      </c>
      <c r="H586" s="775" t="s">
        <v>3390</v>
      </c>
      <c r="I586" s="775" t="s">
        <v>4235</v>
      </c>
    </row>
    <row r="587" spans="1:9">
      <c r="A587" s="775" t="str">
        <f>Table_wabobpsvr_AzureCalc_AzureCalcRateCard[[#This Row],[ServiceName]]&amp;Table_wabobpsvr_AzureCalc_AzureCalcRateCard[[#This Row],[Price_Level]]&amp;Table_wabobpsvr_AzureCalc_AzureCalcRateCard[[#This Row],[Region]]</f>
        <v>Automation Standard UnitsB8</v>
      </c>
      <c r="B587" s="775">
        <v>8</v>
      </c>
      <c r="C587" s="775" t="s">
        <v>4235</v>
      </c>
      <c r="D587" s="775" t="s">
        <v>175</v>
      </c>
      <c r="E587" s="775">
        <v>18.8</v>
      </c>
      <c r="F587" s="775" t="s">
        <v>1153</v>
      </c>
      <c r="G587" s="775" t="s">
        <v>3389</v>
      </c>
      <c r="H587" s="775" t="s">
        <v>3390</v>
      </c>
      <c r="I587" s="775" t="s">
        <v>4235</v>
      </c>
    </row>
    <row r="588" spans="1:9">
      <c r="A588" s="775" t="str">
        <f>Table_wabobpsvr_AzureCalc_AzureCalcRateCard[[#This Row],[ServiceName]]&amp;Table_wabobpsvr_AzureCalc_AzureCalcRateCard[[#This Row],[Price_Level]]&amp;Table_wabobpsvr_AzureCalc_AzureCalcRateCard[[#This Row],[Region]]</f>
        <v>Automation Standard UnitsC8</v>
      </c>
      <c r="B588" s="775">
        <v>8</v>
      </c>
      <c r="C588" s="775" t="s">
        <v>4235</v>
      </c>
      <c r="D588" s="775" t="s">
        <v>177</v>
      </c>
      <c r="E588" s="775">
        <v>18.2</v>
      </c>
      <c r="F588" s="775" t="s">
        <v>1153</v>
      </c>
      <c r="G588" s="775" t="s">
        <v>3389</v>
      </c>
      <c r="H588" s="775" t="s">
        <v>3390</v>
      </c>
      <c r="I588" s="775" t="s">
        <v>4235</v>
      </c>
    </row>
    <row r="589" spans="1:9">
      <c r="A589" s="775" t="str">
        <f>Table_wabobpsvr_AzureCalc_AzureCalcRateCard[[#This Row],[ServiceName]]&amp;Table_wabobpsvr_AzureCalc_AzureCalcRateCard[[#This Row],[Price_Level]]&amp;Table_wabobpsvr_AzureCalc_AzureCalcRateCard[[#This Row],[Region]]</f>
        <v>Automation Standard UnitsD8</v>
      </c>
      <c r="B589" s="775">
        <v>8</v>
      </c>
      <c r="C589" s="775" t="s">
        <v>4235</v>
      </c>
      <c r="D589" s="775" t="s">
        <v>176</v>
      </c>
      <c r="E589" s="775">
        <v>17.600000000000001</v>
      </c>
      <c r="F589" s="775" t="s">
        <v>1153</v>
      </c>
      <c r="G589" s="775" t="s">
        <v>3389</v>
      </c>
      <c r="H589" s="775" t="s">
        <v>3390</v>
      </c>
      <c r="I589" s="775" t="s">
        <v>4235</v>
      </c>
    </row>
    <row r="590" spans="1:9">
      <c r="A590" s="775" t="str">
        <f>Table_wabobpsvr_AzureCalc_AzureCalcRateCard[[#This Row],[ServiceName]]&amp;Table_wabobpsvr_AzureCalc_AzureCalcRateCard[[#This Row],[Price_Level]]&amp;Table_wabobpsvr_AzureCalc_AzureCalcRateCard[[#This Row],[Region]]</f>
        <v>Automation Standard UnitsMOSP10</v>
      </c>
      <c r="B590" s="775">
        <v>10</v>
      </c>
      <c r="C590" s="775" t="s">
        <v>4235</v>
      </c>
      <c r="D590" s="775" t="s">
        <v>606</v>
      </c>
      <c r="E590" s="775">
        <v>20</v>
      </c>
      <c r="F590" s="775" t="s">
        <v>1153</v>
      </c>
      <c r="G590" s="775" t="s">
        <v>4235</v>
      </c>
      <c r="H590" s="775" t="s">
        <v>4235</v>
      </c>
      <c r="I590" s="775" t="s">
        <v>4235</v>
      </c>
    </row>
    <row r="591" spans="1:9">
      <c r="A591" s="775" t="str">
        <f>Table_wabobpsvr_AzureCalc_AzureCalcRateCard[[#This Row],[ServiceName]]&amp;Table_wabobpsvr_AzureCalc_AzureCalcRateCard[[#This Row],[Price_Level]]&amp;Table_wabobpsvr_AzureCalc_AzureCalcRateCard[[#This Row],[Region]]</f>
        <v>Automation Standard UnitsA10</v>
      </c>
      <c r="B591" s="775">
        <v>10</v>
      </c>
      <c r="C591" s="775" t="s">
        <v>4235</v>
      </c>
      <c r="D591" s="775" t="s">
        <v>174</v>
      </c>
      <c r="E591" s="775">
        <v>19.399999999999999</v>
      </c>
      <c r="F591" s="775" t="s">
        <v>1153</v>
      </c>
      <c r="G591" s="775" t="s">
        <v>3389</v>
      </c>
      <c r="H591" s="775" t="s">
        <v>3390</v>
      </c>
      <c r="I591" s="775" t="s">
        <v>4235</v>
      </c>
    </row>
    <row r="592" spans="1:9">
      <c r="A592" s="1039" t="str">
        <f>Table_wabobpsvr_AzureCalc_AzureCalcRateCard[[#This Row],[ServiceName]]&amp;Table_wabobpsvr_AzureCalc_AzureCalcRateCard[[#This Row],[Price_Level]]&amp;Table_wabobpsvr_AzureCalc_AzureCalcRateCard[[#This Row],[Region]]</f>
        <v>Automation Standard UnitsB10</v>
      </c>
      <c r="B592" s="1039">
        <v>10</v>
      </c>
      <c r="C592" s="1039" t="s">
        <v>4235</v>
      </c>
      <c r="D592" s="1039" t="s">
        <v>175</v>
      </c>
      <c r="E592" s="1039">
        <v>18.8</v>
      </c>
      <c r="F592" s="1039" t="s">
        <v>1153</v>
      </c>
      <c r="G592" s="775" t="s">
        <v>3389</v>
      </c>
      <c r="H592" s="775" t="s">
        <v>3390</v>
      </c>
      <c r="I592" s="775" t="s">
        <v>4235</v>
      </c>
    </row>
    <row r="593" spans="1:9">
      <c r="A593" s="1039" t="str">
        <f>Table_wabobpsvr_AzureCalc_AzureCalcRateCard[[#This Row],[ServiceName]]&amp;Table_wabobpsvr_AzureCalc_AzureCalcRateCard[[#This Row],[Price_Level]]&amp;Table_wabobpsvr_AzureCalc_AzureCalcRateCard[[#This Row],[Region]]</f>
        <v>Automation Standard UnitsC10</v>
      </c>
      <c r="B593" s="1039">
        <v>10</v>
      </c>
      <c r="C593" s="1039" t="s">
        <v>4235</v>
      </c>
      <c r="D593" s="1039" t="s">
        <v>177</v>
      </c>
      <c r="E593" s="1039">
        <v>18.2</v>
      </c>
      <c r="F593" s="1039" t="s">
        <v>1153</v>
      </c>
      <c r="G593" s="775" t="s">
        <v>3389</v>
      </c>
      <c r="H593" s="775" t="s">
        <v>3390</v>
      </c>
      <c r="I593" s="775" t="s">
        <v>4235</v>
      </c>
    </row>
    <row r="594" spans="1:9">
      <c r="A594" s="1039" t="str">
        <f>Table_wabobpsvr_AzureCalc_AzureCalcRateCard[[#This Row],[ServiceName]]&amp;Table_wabobpsvr_AzureCalc_AzureCalcRateCard[[#This Row],[Price_Level]]&amp;Table_wabobpsvr_AzureCalc_AzureCalcRateCard[[#This Row],[Region]]</f>
        <v>Redis Cache Basic C3C</v>
      </c>
      <c r="B594" s="1039"/>
      <c r="C594" s="1039" t="s">
        <v>680</v>
      </c>
      <c r="D594" s="1039" t="s">
        <v>177</v>
      </c>
      <c r="E594" s="1039">
        <v>0.1638</v>
      </c>
      <c r="F594" s="1039" t="s">
        <v>807</v>
      </c>
      <c r="G594" s="775" t="s">
        <v>3317</v>
      </c>
      <c r="H594" s="775" t="s">
        <v>3318</v>
      </c>
      <c r="I594" s="775" t="s">
        <v>4657</v>
      </c>
    </row>
    <row r="595" spans="1:9">
      <c r="A595" s="1039" t="str">
        <f>Table_wabobpsvr_AzureCalc_AzureCalcRateCard[[#This Row],[ServiceName]]&amp;Table_wabobpsvr_AzureCalc_AzureCalcRateCard[[#This Row],[Price_Level]]&amp;Table_wabobpsvr_AzureCalc_AzureCalcRateCard[[#This Row],[Region]]</f>
        <v>Redis Cache Basic C3D</v>
      </c>
      <c r="B595" s="1039"/>
      <c r="C595" s="1039" t="s">
        <v>680</v>
      </c>
      <c r="D595" s="1039" t="s">
        <v>176</v>
      </c>
      <c r="E595" s="1039">
        <v>0.15840000000000001</v>
      </c>
      <c r="F595" s="1039" t="s">
        <v>807</v>
      </c>
      <c r="G595" s="775" t="s">
        <v>3317</v>
      </c>
      <c r="H595" s="775" t="s">
        <v>3318</v>
      </c>
      <c r="I595" s="775" t="s">
        <v>4657</v>
      </c>
    </row>
    <row r="596" spans="1:9">
      <c r="A596" s="1039" t="str">
        <f>Table_wabobpsvr_AzureCalc_AzureCalcRateCard[[#This Row],[ServiceName]]&amp;Table_wabobpsvr_AzureCalc_AzureCalcRateCard[[#This Row],[Price_Level]]&amp;Table_wabobpsvr_AzureCalc_AzureCalcRateCard[[#This Row],[Region]]</f>
        <v>Redis Cache Basic C4MOSP</v>
      </c>
      <c r="B596" s="1039"/>
      <c r="C596" s="1039" t="s">
        <v>680</v>
      </c>
      <c r="D596" s="1039" t="s">
        <v>606</v>
      </c>
      <c r="E596" s="1039">
        <v>0.21</v>
      </c>
      <c r="F596" s="1039" t="s">
        <v>808</v>
      </c>
      <c r="G596" s="775" t="s">
        <v>4235</v>
      </c>
      <c r="H596" s="775" t="s">
        <v>4235</v>
      </c>
      <c r="I596" s="775" t="s">
        <v>4660</v>
      </c>
    </row>
    <row r="597" spans="1:9">
      <c r="A597" s="1039" t="str">
        <f>Table_wabobpsvr_AzureCalc_AzureCalcRateCard[[#This Row],[ServiceName]]&amp;Table_wabobpsvr_AzureCalc_AzureCalcRateCard[[#This Row],[Price_Level]]&amp;Table_wabobpsvr_AzureCalc_AzureCalcRateCard[[#This Row],[Region]]</f>
        <v>Redis Cache Basic C4A</v>
      </c>
      <c r="B597" s="1039"/>
      <c r="C597" s="1039" t="s">
        <v>680</v>
      </c>
      <c r="D597" s="1039" t="s">
        <v>174</v>
      </c>
      <c r="E597" s="1039">
        <v>0.20369999999999999</v>
      </c>
      <c r="F597" s="1039" t="s">
        <v>808</v>
      </c>
      <c r="G597" s="775" t="s">
        <v>3319</v>
      </c>
      <c r="H597" s="775" t="s">
        <v>3320</v>
      </c>
      <c r="I597" s="775" t="s">
        <v>4660</v>
      </c>
    </row>
    <row r="598" spans="1:9">
      <c r="A598" s="1039" t="str">
        <f>Table_wabobpsvr_AzureCalc_AzureCalcRateCard[[#This Row],[ServiceName]]&amp;Table_wabobpsvr_AzureCalc_AzureCalcRateCard[[#This Row],[Price_Level]]&amp;Table_wabobpsvr_AzureCalc_AzureCalcRateCard[[#This Row],[Region]]</f>
        <v>Redis Cache Basic C4B</v>
      </c>
      <c r="B598" s="1039"/>
      <c r="C598" s="1039" t="s">
        <v>680</v>
      </c>
      <c r="D598" s="1039" t="s">
        <v>175</v>
      </c>
      <c r="E598" s="1039">
        <v>0.19739999999999999</v>
      </c>
      <c r="F598" s="1039" t="s">
        <v>808</v>
      </c>
      <c r="G598" s="775" t="s">
        <v>3319</v>
      </c>
      <c r="H598" s="775" t="s">
        <v>3320</v>
      </c>
      <c r="I598" s="775" t="s">
        <v>4660</v>
      </c>
    </row>
    <row r="599" spans="1:9">
      <c r="A599" s="1039" t="str">
        <f>Table_wabobpsvr_AzureCalc_AzureCalcRateCard[[#This Row],[ServiceName]]&amp;Table_wabobpsvr_AzureCalc_AzureCalcRateCard[[#This Row],[Price_Level]]&amp;Table_wabobpsvr_AzureCalc_AzureCalcRateCard[[#This Row],[Region]]</f>
        <v>Redis Cache Basic C4C</v>
      </c>
      <c r="B599" s="1039"/>
      <c r="C599" s="1039" t="s">
        <v>680</v>
      </c>
      <c r="D599" s="1039" t="s">
        <v>177</v>
      </c>
      <c r="E599" s="1039">
        <v>0.19109999999999999</v>
      </c>
      <c r="F599" s="1039" t="s">
        <v>808</v>
      </c>
      <c r="G599" s="775" t="s">
        <v>3319</v>
      </c>
      <c r="H599" s="775" t="s">
        <v>3320</v>
      </c>
      <c r="I599" s="775" t="s">
        <v>4660</v>
      </c>
    </row>
    <row r="600" spans="1:9">
      <c r="A600" s="1039" t="str">
        <f>Table_wabobpsvr_AzureCalc_AzureCalcRateCard[[#This Row],[ServiceName]]&amp;Table_wabobpsvr_AzureCalc_AzureCalcRateCard[[#This Row],[Price_Level]]&amp;Table_wabobpsvr_AzureCalc_AzureCalcRateCard[[#This Row],[Region]]</f>
        <v>Redis Cache Basic C4D</v>
      </c>
      <c r="B600" s="1039"/>
      <c r="C600" s="1039" t="s">
        <v>680</v>
      </c>
      <c r="D600" s="1039" t="s">
        <v>176</v>
      </c>
      <c r="E600" s="1039">
        <v>0.18479999999999999</v>
      </c>
      <c r="F600" s="1039" t="s">
        <v>808</v>
      </c>
      <c r="G600" s="775" t="s">
        <v>3319</v>
      </c>
      <c r="H600" s="775" t="s">
        <v>3320</v>
      </c>
      <c r="I600" s="775" t="s">
        <v>4660</v>
      </c>
    </row>
    <row r="601" spans="1:9">
      <c r="A601" s="1039" t="str">
        <f>Table_wabobpsvr_AzureCalc_AzureCalcRateCard[[#This Row],[ServiceName]]&amp;Table_wabobpsvr_AzureCalc_AzureCalcRateCard[[#This Row],[Price_Level]]&amp;Table_wabobpsvr_AzureCalc_AzureCalcRateCard[[#This Row],[Region]]</f>
        <v>Redis Cache Basic C5MOSP</v>
      </c>
      <c r="B601" s="1039"/>
      <c r="C601" s="1039" t="s">
        <v>680</v>
      </c>
      <c r="D601" s="1039" t="s">
        <v>606</v>
      </c>
      <c r="E601" s="1039">
        <v>0.42</v>
      </c>
      <c r="F601" s="1039" t="s">
        <v>809</v>
      </c>
      <c r="G601" s="775" t="s">
        <v>4235</v>
      </c>
      <c r="H601" s="775" t="s">
        <v>4235</v>
      </c>
      <c r="I601" s="775" t="s">
        <v>4661</v>
      </c>
    </row>
    <row r="602" spans="1:9">
      <c r="A602" s="1039" t="str">
        <f>Table_wabobpsvr_AzureCalc_AzureCalcRateCard[[#This Row],[ServiceName]]&amp;Table_wabobpsvr_AzureCalc_AzureCalcRateCard[[#This Row],[Price_Level]]&amp;Table_wabobpsvr_AzureCalc_AzureCalcRateCard[[#This Row],[Region]]</f>
        <v>Redis Cache Basic C5A</v>
      </c>
      <c r="B602" s="1039"/>
      <c r="C602" s="1039" t="s">
        <v>680</v>
      </c>
      <c r="D602" s="1039" t="s">
        <v>174</v>
      </c>
      <c r="E602" s="1039">
        <v>0.40739999999999998</v>
      </c>
      <c r="F602" s="1039" t="s">
        <v>809</v>
      </c>
      <c r="G602" s="775" t="s">
        <v>3321</v>
      </c>
      <c r="H602" s="775" t="s">
        <v>3322</v>
      </c>
      <c r="I602" s="775" t="s">
        <v>4661</v>
      </c>
    </row>
    <row r="603" spans="1:9">
      <c r="A603" s="775" t="str">
        <f>Table_wabobpsvr_AzureCalc_AzureCalcRateCard[[#This Row],[ServiceName]]&amp;Table_wabobpsvr_AzureCalc_AzureCalcRateCard[[#This Row],[Price_Level]]&amp;Table_wabobpsvr_AzureCalc_AzureCalcRateCard[[#This Row],[Region]]</f>
        <v>Redis Cache Basic C5B</v>
      </c>
      <c r="B603" s="775"/>
      <c r="C603" s="775" t="s">
        <v>680</v>
      </c>
      <c r="D603" s="775" t="s">
        <v>175</v>
      </c>
      <c r="E603" s="775">
        <v>0.39479999999999998</v>
      </c>
      <c r="F603" s="775" t="s">
        <v>809</v>
      </c>
      <c r="G603" s="775" t="s">
        <v>3321</v>
      </c>
      <c r="H603" s="775" t="s">
        <v>3322</v>
      </c>
      <c r="I603" s="775" t="s">
        <v>4661</v>
      </c>
    </row>
    <row r="604" spans="1:9">
      <c r="A604" s="775" t="str">
        <f>Table_wabobpsvr_AzureCalc_AzureCalcRateCard[[#This Row],[ServiceName]]&amp;Table_wabobpsvr_AzureCalc_AzureCalcRateCard[[#This Row],[Price_Level]]&amp;Table_wabobpsvr_AzureCalc_AzureCalcRateCard[[#This Row],[Region]]</f>
        <v>A8 HDInsight (Non-Windows)A13</v>
      </c>
      <c r="B604" s="775">
        <v>13</v>
      </c>
      <c r="C604" s="775" t="s">
        <v>87</v>
      </c>
      <c r="D604" s="775" t="s">
        <v>174</v>
      </c>
      <c r="E604" s="775">
        <v>1.091</v>
      </c>
      <c r="F604" s="775" t="s">
        <v>3379</v>
      </c>
      <c r="G604" s="775" t="s">
        <v>3391</v>
      </c>
      <c r="H604" s="775" t="s">
        <v>3392</v>
      </c>
      <c r="I604" s="775" t="s">
        <v>4652</v>
      </c>
    </row>
    <row r="605" spans="1:9">
      <c r="A605" s="775" t="str">
        <f>Table_wabobpsvr_AzureCalc_AzureCalcRateCard[[#This Row],[ServiceName]]&amp;Table_wabobpsvr_AzureCalc_AzureCalcRateCard[[#This Row],[Price_Level]]&amp;Table_wabobpsvr_AzureCalc_AzureCalcRateCard[[#This Row],[Region]]</f>
        <v>A8 HDInsight (Non-Windows)B13</v>
      </c>
      <c r="B605" s="775">
        <v>13</v>
      </c>
      <c r="C605" s="775" t="s">
        <v>87</v>
      </c>
      <c r="D605" s="775" t="s">
        <v>175</v>
      </c>
      <c r="E605" s="775">
        <v>1.046</v>
      </c>
      <c r="F605" s="775" t="s">
        <v>3379</v>
      </c>
      <c r="G605" s="775" t="s">
        <v>3391</v>
      </c>
      <c r="H605" s="775" t="s">
        <v>3392</v>
      </c>
      <c r="I605" s="775" t="s">
        <v>4652</v>
      </c>
    </row>
    <row r="606" spans="1:9">
      <c r="A606" s="775" t="str">
        <f>Table_wabobpsvr_AzureCalc_AzureCalcRateCard[[#This Row],[ServiceName]]&amp;Table_wabobpsvr_AzureCalc_AzureCalcRateCard[[#This Row],[Price_Level]]&amp;Table_wabobpsvr_AzureCalc_AzureCalcRateCard[[#This Row],[Region]]</f>
        <v>A8 HDInsight (Non-Windows)C13</v>
      </c>
      <c r="B606" s="775">
        <v>13</v>
      </c>
      <c r="C606" s="775" t="s">
        <v>87</v>
      </c>
      <c r="D606" s="775" t="s">
        <v>177</v>
      </c>
      <c r="E606" s="775">
        <v>1.002</v>
      </c>
      <c r="F606" s="775" t="s">
        <v>3379</v>
      </c>
      <c r="G606" s="775" t="s">
        <v>3391</v>
      </c>
      <c r="H606" s="775" t="s">
        <v>3392</v>
      </c>
      <c r="I606" s="775" t="s">
        <v>4652</v>
      </c>
    </row>
    <row r="607" spans="1:9">
      <c r="A607" s="775" t="str">
        <f>Table_wabobpsvr_AzureCalc_AzureCalcRateCard[[#This Row],[ServiceName]]&amp;Table_wabobpsvr_AzureCalc_AzureCalcRateCard[[#This Row],[Price_Level]]&amp;Table_wabobpsvr_AzureCalc_AzureCalcRateCard[[#This Row],[Region]]</f>
        <v>A8 HDInsight (Non-Windows)D13</v>
      </c>
      <c r="B607" s="775">
        <v>13</v>
      </c>
      <c r="C607" s="775" t="s">
        <v>87</v>
      </c>
      <c r="D607" s="775" t="s">
        <v>176</v>
      </c>
      <c r="E607" s="775">
        <v>0.95699999999999996</v>
      </c>
      <c r="F607" s="775" t="s">
        <v>3379</v>
      </c>
      <c r="G607" s="775" t="s">
        <v>3391</v>
      </c>
      <c r="H607" s="775" t="s">
        <v>3392</v>
      </c>
      <c r="I607" s="775" t="s">
        <v>4652</v>
      </c>
    </row>
    <row r="608" spans="1:9">
      <c r="A608" s="775" t="str">
        <f>Table_wabobpsvr_AzureCalc_AzureCalcRateCard[[#This Row],[ServiceName]]&amp;Table_wabobpsvr_AzureCalc_AzureCalcRateCard[[#This Row],[Price_Level]]&amp;Table_wabobpsvr_AzureCalc_AzureCalcRateCard[[#This Row],[Region]]</f>
        <v>A8 HDInsight (Non-Windows)MOSP11</v>
      </c>
      <c r="B608" s="775">
        <v>11</v>
      </c>
      <c r="C608" s="775" t="s">
        <v>87</v>
      </c>
      <c r="D608" s="775" t="s">
        <v>606</v>
      </c>
      <c r="E608" s="775">
        <v>1.4950000000000001</v>
      </c>
      <c r="F608" s="775" t="s">
        <v>3379</v>
      </c>
      <c r="G608" s="775" t="s">
        <v>4235</v>
      </c>
      <c r="H608" s="775" t="s">
        <v>4235</v>
      </c>
      <c r="I608" s="775" t="s">
        <v>4652</v>
      </c>
    </row>
    <row r="609" spans="1:9">
      <c r="A609" s="775" t="str">
        <f>Table_wabobpsvr_AzureCalc_AzureCalcRateCard[[#This Row],[ServiceName]]&amp;Table_wabobpsvr_AzureCalc_AzureCalcRateCard[[#This Row],[Price_Level]]&amp;Table_wabobpsvr_AzureCalc_AzureCalcRateCard[[#This Row],[Region]]</f>
        <v>A8 HDInsight (Non-Windows)A11</v>
      </c>
      <c r="B609" s="775">
        <v>11</v>
      </c>
      <c r="C609" s="775" t="s">
        <v>87</v>
      </c>
      <c r="D609" s="775" t="s">
        <v>174</v>
      </c>
      <c r="E609" s="775">
        <v>0.89400000000000002</v>
      </c>
      <c r="F609" s="775" t="s">
        <v>3379</v>
      </c>
      <c r="G609" s="775" t="s">
        <v>3393</v>
      </c>
      <c r="H609" s="775" t="s">
        <v>3392</v>
      </c>
      <c r="I609" s="775" t="s">
        <v>4652</v>
      </c>
    </row>
    <row r="610" spans="1:9">
      <c r="A610" s="775" t="str">
        <f>Table_wabobpsvr_AzureCalc_AzureCalcRateCard[[#This Row],[ServiceName]]&amp;Table_wabobpsvr_AzureCalc_AzureCalcRateCard[[#This Row],[Price_Level]]&amp;Table_wabobpsvr_AzureCalc_AzureCalcRateCard[[#This Row],[Region]]</f>
        <v>A8 HDInsight (Non-Windows)B11</v>
      </c>
      <c r="B610" s="775">
        <v>11</v>
      </c>
      <c r="C610" s="775" t="s">
        <v>87</v>
      </c>
      <c r="D610" s="775" t="s">
        <v>175</v>
      </c>
      <c r="E610" s="775">
        <v>0.85699999999999998</v>
      </c>
      <c r="F610" s="775" t="s">
        <v>3379</v>
      </c>
      <c r="G610" s="775" t="s">
        <v>3393</v>
      </c>
      <c r="H610" s="775" t="s">
        <v>3392</v>
      </c>
      <c r="I610" s="775" t="s">
        <v>4652</v>
      </c>
    </row>
    <row r="611" spans="1:9">
      <c r="A611" s="775" t="str">
        <f>Table_wabobpsvr_AzureCalc_AzureCalcRateCard[[#This Row],[ServiceName]]&amp;Table_wabobpsvr_AzureCalc_AzureCalcRateCard[[#This Row],[Price_Level]]&amp;Table_wabobpsvr_AzureCalc_AzureCalcRateCard[[#This Row],[Region]]</f>
        <v>A8 HDInsight (Non-Windows)C11</v>
      </c>
      <c r="B611" s="775">
        <v>11</v>
      </c>
      <c r="C611" s="775" t="s">
        <v>87</v>
      </c>
      <c r="D611" s="775" t="s">
        <v>177</v>
      </c>
      <c r="E611" s="775">
        <v>0.82099999999999995</v>
      </c>
      <c r="F611" s="775" t="s">
        <v>3379</v>
      </c>
      <c r="G611" s="775" t="s">
        <v>3393</v>
      </c>
      <c r="H611" s="775" t="s">
        <v>3392</v>
      </c>
      <c r="I611" s="775" t="s">
        <v>4652</v>
      </c>
    </row>
    <row r="612" spans="1:9">
      <c r="A612" s="775" t="str">
        <f>Table_wabobpsvr_AzureCalc_AzureCalcRateCard[[#This Row],[ServiceName]]&amp;Table_wabobpsvr_AzureCalc_AzureCalcRateCard[[#This Row],[Price_Level]]&amp;Table_wabobpsvr_AzureCalc_AzureCalcRateCard[[#This Row],[Region]]</f>
        <v>A8 HDInsight (Non-Windows)D11</v>
      </c>
      <c r="B612" s="775">
        <v>11</v>
      </c>
      <c r="C612" s="775" t="s">
        <v>87</v>
      </c>
      <c r="D612" s="775" t="s">
        <v>176</v>
      </c>
      <c r="E612" s="775">
        <v>0.78400000000000003</v>
      </c>
      <c r="F612" s="775" t="s">
        <v>3379</v>
      </c>
      <c r="G612" s="775" t="s">
        <v>3393</v>
      </c>
      <c r="H612" s="775" t="s">
        <v>3392</v>
      </c>
      <c r="I612" s="775" t="s">
        <v>4652</v>
      </c>
    </row>
    <row r="613" spans="1:9">
      <c r="A613" s="775" t="str">
        <f>Table_wabobpsvr_AzureCalc_AzureCalcRateCard[[#This Row],[ServiceName]]&amp;Table_wabobpsvr_AzureCalc_AzureCalcRateCard[[#This Row],[Price_Level]]&amp;Table_wabobpsvr_AzureCalc_AzureCalcRateCard[[#This Row],[Region]]</f>
        <v>Redis Cache Basic C5C</v>
      </c>
      <c r="B613" s="775"/>
      <c r="C613" s="775" t="s">
        <v>680</v>
      </c>
      <c r="D613" s="775" t="s">
        <v>177</v>
      </c>
      <c r="E613" s="775">
        <v>0.38219999999999998</v>
      </c>
      <c r="F613" s="775" t="s">
        <v>809</v>
      </c>
      <c r="G613" s="775" t="s">
        <v>3321</v>
      </c>
      <c r="H613" s="775" t="s">
        <v>3322</v>
      </c>
      <c r="I613" s="775" t="s">
        <v>4661</v>
      </c>
    </row>
    <row r="614" spans="1:9">
      <c r="A614" s="775" t="str">
        <f>Table_wabobpsvr_AzureCalc_AzureCalcRateCard[[#This Row],[ServiceName]]&amp;Table_wabobpsvr_AzureCalc_AzureCalcRateCard[[#This Row],[Price_Level]]&amp;Table_wabobpsvr_AzureCalc_AzureCalcRateCard[[#This Row],[Region]]</f>
        <v>Redis Cache Basic C5D</v>
      </c>
      <c r="B614" s="775"/>
      <c r="C614" s="775" t="s">
        <v>680</v>
      </c>
      <c r="D614" s="775" t="s">
        <v>176</v>
      </c>
      <c r="E614" s="775">
        <v>0.36959999999999998</v>
      </c>
      <c r="F614" s="775" t="s">
        <v>809</v>
      </c>
      <c r="G614" s="775" t="s">
        <v>3321</v>
      </c>
      <c r="H614" s="775" t="s">
        <v>3322</v>
      </c>
      <c r="I614" s="775" t="s">
        <v>4661</v>
      </c>
    </row>
    <row r="615" spans="1:9">
      <c r="A615" s="775" t="str">
        <f>Table_wabobpsvr_AzureCalc_AzureCalcRateCard[[#This Row],[ServiceName]]&amp;Table_wabobpsvr_AzureCalc_AzureCalcRateCard[[#This Row],[Price_Level]]&amp;Table_wabobpsvr_AzureCalc_AzureCalcRateCard[[#This Row],[Region]]</f>
        <v>Redis Cache Basic C6MOSP</v>
      </c>
      <c r="B615" s="775"/>
      <c r="C615" s="775" t="s">
        <v>680</v>
      </c>
      <c r="D615" s="775" t="s">
        <v>606</v>
      </c>
      <c r="E615" s="775">
        <v>0.84</v>
      </c>
      <c r="F615" s="775" t="s">
        <v>812</v>
      </c>
      <c r="G615" s="775" t="s">
        <v>4235</v>
      </c>
      <c r="H615" s="775" t="s">
        <v>4235</v>
      </c>
      <c r="I615" s="775" t="s">
        <v>4662</v>
      </c>
    </row>
    <row r="616" spans="1:9">
      <c r="A616" s="775" t="str">
        <f>Table_wabobpsvr_AzureCalc_AzureCalcRateCard[[#This Row],[ServiceName]]&amp;Table_wabobpsvr_AzureCalc_AzureCalcRateCard[[#This Row],[Price_Level]]&amp;Table_wabobpsvr_AzureCalc_AzureCalcRateCard[[#This Row],[Region]]</f>
        <v>Redis Cache Basic C6A</v>
      </c>
      <c r="B616" s="775"/>
      <c r="C616" s="775" t="s">
        <v>680</v>
      </c>
      <c r="D616" s="775" t="s">
        <v>174</v>
      </c>
      <c r="E616" s="775">
        <v>0.81479999999999997</v>
      </c>
      <c r="F616" s="775" t="s">
        <v>812</v>
      </c>
      <c r="G616" s="775" t="s">
        <v>3323</v>
      </c>
      <c r="H616" s="775" t="s">
        <v>3324</v>
      </c>
      <c r="I616" s="775" t="s">
        <v>4662</v>
      </c>
    </row>
    <row r="617" spans="1:9">
      <c r="A617" s="775" t="str">
        <f>Table_wabobpsvr_AzureCalc_AzureCalcRateCard[[#This Row],[ServiceName]]&amp;Table_wabobpsvr_AzureCalc_AzureCalcRateCard[[#This Row],[Price_Level]]&amp;Table_wabobpsvr_AzureCalc_AzureCalcRateCard[[#This Row],[Region]]</f>
        <v>Redis Cache Basic C6B</v>
      </c>
      <c r="B617" s="775"/>
      <c r="C617" s="775" t="s">
        <v>680</v>
      </c>
      <c r="D617" s="775" t="s">
        <v>175</v>
      </c>
      <c r="E617" s="775">
        <v>0.78959999999999997</v>
      </c>
      <c r="F617" s="775" t="s">
        <v>812</v>
      </c>
      <c r="G617" s="775" t="s">
        <v>3323</v>
      </c>
      <c r="H617" s="775" t="s">
        <v>3324</v>
      </c>
      <c r="I617" s="775" t="s">
        <v>4662</v>
      </c>
    </row>
    <row r="618" spans="1:9">
      <c r="A618" s="775" t="str">
        <f>Table_wabobpsvr_AzureCalc_AzureCalcRateCard[[#This Row],[ServiceName]]&amp;Table_wabobpsvr_AzureCalc_AzureCalcRateCard[[#This Row],[Price_Level]]&amp;Table_wabobpsvr_AzureCalc_AzureCalcRateCard[[#This Row],[Region]]</f>
        <v>Bsc Cmpt Int BatchMOSP</v>
      </c>
      <c r="B618" s="775"/>
      <c r="C618" s="775" t="s">
        <v>87</v>
      </c>
      <c r="D618" s="775" t="s">
        <v>606</v>
      </c>
      <c r="E618" s="775">
        <v>0.06</v>
      </c>
      <c r="F618" s="775" t="s">
        <v>1295</v>
      </c>
      <c r="G618" s="775" t="s">
        <v>4235</v>
      </c>
      <c r="H618" s="775" t="s">
        <v>4235</v>
      </c>
      <c r="I618" s="775" t="s">
        <v>4663</v>
      </c>
    </row>
    <row r="619" spans="1:9">
      <c r="A619" s="775" t="str">
        <f>Table_wabobpsvr_AzureCalc_AzureCalcRateCard[[#This Row],[ServiceName]]&amp;Table_wabobpsvr_AzureCalc_AzureCalcRateCard[[#This Row],[Price_Level]]&amp;Table_wabobpsvr_AzureCalc_AzureCalcRateCard[[#This Row],[Region]]</f>
        <v>Bsc Cmpt Int BatchA</v>
      </c>
      <c r="B619" s="775"/>
      <c r="C619" s="775" t="s">
        <v>87</v>
      </c>
      <c r="D619" s="775" t="s">
        <v>174</v>
      </c>
      <c r="E619" s="775">
        <v>5.8000000000000003E-2</v>
      </c>
      <c r="F619" s="775" t="s">
        <v>1295</v>
      </c>
      <c r="G619" s="775" t="s">
        <v>3394</v>
      </c>
      <c r="H619" s="775" t="s">
        <v>3395</v>
      </c>
      <c r="I619" s="775" t="s">
        <v>4663</v>
      </c>
    </row>
    <row r="620" spans="1:9">
      <c r="A620" s="775" t="str">
        <f>Table_wabobpsvr_AzureCalc_AzureCalcRateCard[[#This Row],[ServiceName]]&amp;Table_wabobpsvr_AzureCalc_AzureCalcRateCard[[#This Row],[Price_Level]]&amp;Table_wabobpsvr_AzureCalc_AzureCalcRateCard[[#This Row],[Region]]</f>
        <v>Bsc Cmpt Int BatchB</v>
      </c>
      <c r="B620" s="775"/>
      <c r="C620" s="775" t="s">
        <v>87</v>
      </c>
      <c r="D620" s="775" t="s">
        <v>175</v>
      </c>
      <c r="E620" s="775">
        <v>5.6000000000000001E-2</v>
      </c>
      <c r="F620" s="775" t="s">
        <v>1295</v>
      </c>
      <c r="G620" s="775" t="s">
        <v>3394</v>
      </c>
      <c r="H620" s="775" t="s">
        <v>3395</v>
      </c>
      <c r="I620" s="775" t="s">
        <v>4663</v>
      </c>
    </row>
    <row r="621" spans="1:9">
      <c r="A621" s="1039" t="str">
        <f>Table_wabobpsvr_AzureCalc_AzureCalcRateCard[[#This Row],[ServiceName]]&amp;Table_wabobpsvr_AzureCalc_AzureCalcRateCard[[#This Row],[Price_Level]]&amp;Table_wabobpsvr_AzureCalc_AzureCalcRateCard[[#This Row],[Region]]</f>
        <v>Bsc Cmpt Int BatchC</v>
      </c>
      <c r="B621" s="1039"/>
      <c r="C621" s="1039" t="s">
        <v>87</v>
      </c>
      <c r="D621" s="1039" t="s">
        <v>177</v>
      </c>
      <c r="E621" s="1039">
        <v>5.5E-2</v>
      </c>
      <c r="F621" s="1039" t="s">
        <v>1295</v>
      </c>
      <c r="G621" s="775" t="s">
        <v>3394</v>
      </c>
      <c r="H621" s="775" t="s">
        <v>3395</v>
      </c>
      <c r="I621" s="775" t="s">
        <v>4663</v>
      </c>
    </row>
    <row r="622" spans="1:9">
      <c r="A622" s="1039" t="str">
        <f>Table_wabobpsvr_AzureCalc_AzureCalcRateCard[[#This Row],[ServiceName]]&amp;Table_wabobpsvr_AzureCalc_AzureCalcRateCard[[#This Row],[Price_Level]]&amp;Table_wabobpsvr_AzureCalc_AzureCalcRateCard[[#This Row],[Region]]</f>
        <v>Bsc Cmpt Int BatchD</v>
      </c>
      <c r="B622" s="1039"/>
      <c r="C622" s="1039" t="s">
        <v>87</v>
      </c>
      <c r="D622" s="1039" t="s">
        <v>176</v>
      </c>
      <c r="E622" s="1039">
        <v>5.2999999999999999E-2</v>
      </c>
      <c r="F622" s="1039" t="s">
        <v>1295</v>
      </c>
      <c r="G622" s="775" t="s">
        <v>3394</v>
      </c>
      <c r="H622" s="775" t="s">
        <v>3395</v>
      </c>
      <c r="I622" s="775" t="s">
        <v>4663</v>
      </c>
    </row>
    <row r="623" spans="1:9">
      <c r="A623" s="775" t="str">
        <f>Table_wabobpsvr_AzureCalc_AzureCalcRateCard[[#This Row],[ServiceName]]&amp;Table_wabobpsvr_AzureCalc_AzureCalcRateCard[[#This Row],[Price_Level]]&amp;Table_wabobpsvr_AzureCalc_AzureCalcRateCard[[#This Row],[Region]]</f>
        <v>Basic Compute Intensive Batch InstancesMOSP</v>
      </c>
      <c r="B623" s="775"/>
      <c r="C623" s="775" t="s">
        <v>87</v>
      </c>
      <c r="D623" s="775" t="s">
        <v>606</v>
      </c>
      <c r="E623" s="775">
        <v>0.06</v>
      </c>
      <c r="F623" s="775" t="s">
        <v>1296</v>
      </c>
      <c r="G623" s="775" t="s">
        <v>4235</v>
      </c>
      <c r="H623" s="775" t="s">
        <v>4235</v>
      </c>
      <c r="I623" s="775" t="s">
        <v>4663</v>
      </c>
    </row>
    <row r="624" spans="1:9">
      <c r="A624" s="1039" t="str">
        <f>Table_wabobpsvr_AzureCalc_AzureCalcRateCard[[#This Row],[ServiceName]]&amp;Table_wabobpsvr_AzureCalc_AzureCalcRateCard[[#This Row],[Price_Level]]&amp;Table_wabobpsvr_AzureCalc_AzureCalcRateCard[[#This Row],[Region]]</f>
        <v>Basic Compute Intensive Batch InstancesA</v>
      </c>
      <c r="B624" s="1039"/>
      <c r="C624" s="1039" t="s">
        <v>87</v>
      </c>
      <c r="D624" s="1039" t="s">
        <v>174</v>
      </c>
      <c r="E624" s="1039">
        <v>5.8000000000000003E-2</v>
      </c>
      <c r="F624" s="1039" t="s">
        <v>1296</v>
      </c>
      <c r="G624" s="775" t="s">
        <v>3394</v>
      </c>
      <c r="H624" s="775" t="s">
        <v>3395</v>
      </c>
      <c r="I624" s="775" t="s">
        <v>4663</v>
      </c>
    </row>
    <row r="625" spans="1:9">
      <c r="A625" s="775" t="str">
        <f>Table_wabobpsvr_AzureCalc_AzureCalcRateCard[[#This Row],[ServiceName]]&amp;Table_wabobpsvr_AzureCalc_AzureCalcRateCard[[#This Row],[Price_Level]]&amp;Table_wabobpsvr_AzureCalc_AzureCalcRateCard[[#This Row],[Region]]</f>
        <v>Basic Compute Intensive Batch InstancesB</v>
      </c>
      <c r="B625" s="775"/>
      <c r="C625" s="775" t="s">
        <v>87</v>
      </c>
      <c r="D625" s="775" t="s">
        <v>175</v>
      </c>
      <c r="E625" s="775">
        <v>5.6000000000000001E-2</v>
      </c>
      <c r="F625" s="775" t="s">
        <v>1296</v>
      </c>
      <c r="G625" s="775" t="s">
        <v>3394</v>
      </c>
      <c r="H625" s="775" t="s">
        <v>3395</v>
      </c>
      <c r="I625" s="775" t="s">
        <v>4663</v>
      </c>
    </row>
    <row r="626" spans="1:9">
      <c r="A626" s="775" t="str">
        <f>Table_wabobpsvr_AzureCalc_AzureCalcRateCard[[#This Row],[ServiceName]]&amp;Table_wabobpsvr_AzureCalc_AzureCalcRateCard[[#This Row],[Price_Level]]&amp;Table_wabobpsvr_AzureCalc_AzureCalcRateCard[[#This Row],[Region]]</f>
        <v>Basic Compute Intensive Batch InstancesC</v>
      </c>
      <c r="B626" s="775"/>
      <c r="C626" s="775" t="s">
        <v>87</v>
      </c>
      <c r="D626" s="775" t="s">
        <v>177</v>
      </c>
      <c r="E626" s="775">
        <v>5.5E-2</v>
      </c>
      <c r="F626" s="775" t="s">
        <v>1296</v>
      </c>
      <c r="G626" s="775" t="s">
        <v>3394</v>
      </c>
      <c r="H626" s="775" t="s">
        <v>3395</v>
      </c>
      <c r="I626" s="775" t="s">
        <v>4663</v>
      </c>
    </row>
    <row r="627" spans="1:9">
      <c r="A627" s="775" t="str">
        <f>Table_wabobpsvr_AzureCalc_AzureCalcRateCard[[#This Row],[ServiceName]]&amp;Table_wabobpsvr_AzureCalc_AzureCalcRateCard[[#This Row],[Price_Level]]&amp;Table_wabobpsvr_AzureCalc_AzureCalcRateCard[[#This Row],[Region]]</f>
        <v>Basic Compute Intensive Batch InstancesD</v>
      </c>
      <c r="B627" s="775"/>
      <c r="C627" s="775" t="s">
        <v>87</v>
      </c>
      <c r="D627" s="775" t="s">
        <v>176</v>
      </c>
      <c r="E627" s="775">
        <v>5.2999999999999999E-2</v>
      </c>
      <c r="F627" s="775" t="s">
        <v>1296</v>
      </c>
      <c r="G627" s="775" t="s">
        <v>3394</v>
      </c>
      <c r="H627" s="775" t="s">
        <v>3395</v>
      </c>
      <c r="I627" s="775" t="s">
        <v>4663</v>
      </c>
    </row>
    <row r="628" spans="1:9">
      <c r="A628" s="775" t="str">
        <f>Table_wabobpsvr_AzureCalc_AzureCalcRateCard[[#This Row],[ServiceName]]&amp;Table_wabobpsvr_AzureCalc_AzureCalcRateCard[[#This Row],[Price_Level]]&amp;Table_wabobpsvr_AzureCalc_AzureCalcRateCard[[#This Row],[Region]]</f>
        <v>Basic General Purpose Batch InstancesMOSP</v>
      </c>
      <c r="B628" s="775"/>
      <c r="C628" s="775" t="s">
        <v>87</v>
      </c>
      <c r="D628" s="775" t="s">
        <v>606</v>
      </c>
      <c r="E628" s="775">
        <v>1.4999999999999999E-2</v>
      </c>
      <c r="F628" s="775" t="s">
        <v>1298</v>
      </c>
      <c r="G628" s="775" t="s">
        <v>4235</v>
      </c>
      <c r="H628" s="775" t="s">
        <v>4235</v>
      </c>
      <c r="I628" s="775" t="s">
        <v>4664</v>
      </c>
    </row>
    <row r="629" spans="1:9">
      <c r="A629" s="775" t="str">
        <f>Table_wabobpsvr_AzureCalc_AzureCalcRateCard[[#This Row],[ServiceName]]&amp;Table_wabobpsvr_AzureCalc_AzureCalcRateCard[[#This Row],[Price_Level]]&amp;Table_wabobpsvr_AzureCalc_AzureCalcRateCard[[#This Row],[Region]]</f>
        <v>Basic General Purpose Batch InstancesA</v>
      </c>
      <c r="B629" s="775"/>
      <c r="C629" s="775" t="s">
        <v>87</v>
      </c>
      <c r="D629" s="775" t="s">
        <v>174</v>
      </c>
      <c r="E629" s="775">
        <v>1.46E-2</v>
      </c>
      <c r="F629" s="775" t="s">
        <v>1298</v>
      </c>
      <c r="G629" s="775" t="s">
        <v>3396</v>
      </c>
      <c r="H629" s="775" t="s">
        <v>3397</v>
      </c>
      <c r="I629" s="775" t="s">
        <v>4664</v>
      </c>
    </row>
    <row r="630" spans="1:9">
      <c r="A630" s="775" t="str">
        <f>Table_wabobpsvr_AzureCalc_AzureCalcRateCard[[#This Row],[ServiceName]]&amp;Table_wabobpsvr_AzureCalc_AzureCalcRateCard[[#This Row],[Price_Level]]&amp;Table_wabobpsvr_AzureCalc_AzureCalcRateCard[[#This Row],[Region]]</f>
        <v>Basic General Purpose Batch InstancesB</v>
      </c>
      <c r="B630" s="775"/>
      <c r="C630" s="775" t="s">
        <v>87</v>
      </c>
      <c r="D630" s="775" t="s">
        <v>175</v>
      </c>
      <c r="E630" s="775">
        <v>1.41E-2</v>
      </c>
      <c r="F630" s="775" t="s">
        <v>1298</v>
      </c>
      <c r="G630" s="775" t="s">
        <v>3396</v>
      </c>
      <c r="H630" s="775" t="s">
        <v>3397</v>
      </c>
      <c r="I630" s="775" t="s">
        <v>4664</v>
      </c>
    </row>
    <row r="631" spans="1:9">
      <c r="A631" s="775" t="str">
        <f>Table_wabobpsvr_AzureCalc_AzureCalcRateCard[[#This Row],[ServiceName]]&amp;Table_wabobpsvr_AzureCalc_AzureCalcRateCard[[#This Row],[Price_Level]]&amp;Table_wabobpsvr_AzureCalc_AzureCalcRateCard[[#This Row],[Region]]</f>
        <v>Basic General Purpose Batch InstancesC</v>
      </c>
      <c r="B631" s="775"/>
      <c r="C631" s="775" t="s">
        <v>87</v>
      </c>
      <c r="D631" s="775" t="s">
        <v>177</v>
      </c>
      <c r="E631" s="775">
        <v>1.37E-2</v>
      </c>
      <c r="F631" s="775" t="s">
        <v>1298</v>
      </c>
      <c r="G631" s="775" t="s">
        <v>3396</v>
      </c>
      <c r="H631" s="775" t="s">
        <v>3397</v>
      </c>
      <c r="I631" s="775" t="s">
        <v>4664</v>
      </c>
    </row>
    <row r="632" spans="1:9">
      <c r="A632" s="775" t="str">
        <f>Table_wabobpsvr_AzureCalc_AzureCalcRateCard[[#This Row],[ServiceName]]&amp;Table_wabobpsvr_AzureCalc_AzureCalcRateCard[[#This Row],[Price_Level]]&amp;Table_wabobpsvr_AzureCalc_AzureCalcRateCard[[#This Row],[Region]]</f>
        <v>Basic General Purpose Batch InstancesD</v>
      </c>
      <c r="B632" s="775"/>
      <c r="C632" s="775" t="s">
        <v>87</v>
      </c>
      <c r="D632" s="775" t="s">
        <v>176</v>
      </c>
      <c r="E632" s="775">
        <v>1.32E-2</v>
      </c>
      <c r="F632" s="775" t="s">
        <v>1298</v>
      </c>
      <c r="G632" s="775" t="s">
        <v>3396</v>
      </c>
      <c r="H632" s="775" t="s">
        <v>3397</v>
      </c>
      <c r="I632" s="775" t="s">
        <v>4664</v>
      </c>
    </row>
    <row r="633" spans="1:9">
      <c r="A633" s="775" t="str">
        <f>Table_wabobpsvr_AzureCalc_AzureCalcRateCard[[#This Row],[ServiceName]]&amp;Table_wabobpsvr_AzureCalc_AzureCalcRateCard[[#This Row],[Price_Level]]&amp;Table_wabobpsvr_AzureCalc_AzureCalcRateCard[[#This Row],[Region]]</f>
        <v>Memory Intensive Batch Instance Compute HoursMOSP</v>
      </c>
      <c r="B633" s="775"/>
      <c r="C633" s="775" t="s">
        <v>87</v>
      </c>
      <c r="D633" s="775" t="s">
        <v>606</v>
      </c>
      <c r="E633" s="775">
        <v>3.5000000000000003E-2</v>
      </c>
      <c r="F633" s="775" t="s">
        <v>1299</v>
      </c>
      <c r="G633" s="775" t="s">
        <v>4235</v>
      </c>
      <c r="H633" s="775" t="s">
        <v>4235</v>
      </c>
      <c r="I633" s="775" t="s">
        <v>4665</v>
      </c>
    </row>
    <row r="634" spans="1:9">
      <c r="A634" s="775" t="str">
        <f>Table_wabobpsvr_AzureCalc_AzureCalcRateCard[[#This Row],[ServiceName]]&amp;Table_wabobpsvr_AzureCalc_AzureCalcRateCard[[#This Row],[Price_Level]]&amp;Table_wabobpsvr_AzureCalc_AzureCalcRateCard[[#This Row],[Region]]</f>
        <v>Memory Intensive Batch Instance Compute HoursA</v>
      </c>
      <c r="B634" s="775"/>
      <c r="C634" s="775" t="s">
        <v>87</v>
      </c>
      <c r="D634" s="775" t="s">
        <v>174</v>
      </c>
      <c r="E634" s="775">
        <v>3.4000000000000002E-2</v>
      </c>
      <c r="F634" s="775" t="s">
        <v>1299</v>
      </c>
      <c r="G634" s="775" t="s">
        <v>3398</v>
      </c>
      <c r="H634" s="775" t="s">
        <v>3399</v>
      </c>
      <c r="I634" s="775" t="s">
        <v>4665</v>
      </c>
    </row>
    <row r="635" spans="1:9">
      <c r="A635" s="775" t="str">
        <f>Table_wabobpsvr_AzureCalc_AzureCalcRateCard[[#This Row],[ServiceName]]&amp;Table_wabobpsvr_AzureCalc_AzureCalcRateCard[[#This Row],[Price_Level]]&amp;Table_wabobpsvr_AzureCalc_AzureCalcRateCard[[#This Row],[Region]]</f>
        <v>Memory Intensive Batch Instance Compute HoursB</v>
      </c>
      <c r="B635" s="775"/>
      <c r="C635" s="775" t="s">
        <v>87</v>
      </c>
      <c r="D635" s="775" t="s">
        <v>175</v>
      </c>
      <c r="E635" s="775">
        <v>3.2899999999999999E-2</v>
      </c>
      <c r="F635" s="775" t="s">
        <v>1299</v>
      </c>
      <c r="G635" s="775" t="s">
        <v>3398</v>
      </c>
      <c r="H635" s="775" t="s">
        <v>3399</v>
      </c>
      <c r="I635" s="775" t="s">
        <v>4665</v>
      </c>
    </row>
    <row r="636" spans="1:9">
      <c r="A636" s="775" t="str">
        <f>Table_wabobpsvr_AzureCalc_AzureCalcRateCard[[#This Row],[ServiceName]]&amp;Table_wabobpsvr_AzureCalc_AzureCalcRateCard[[#This Row],[Price_Level]]&amp;Table_wabobpsvr_AzureCalc_AzureCalcRateCard[[#This Row],[Region]]</f>
        <v>Memory Intensive Batch Instance Compute HoursC</v>
      </c>
      <c r="B636" s="775"/>
      <c r="C636" s="775" t="s">
        <v>87</v>
      </c>
      <c r="D636" s="775" t="s">
        <v>177</v>
      </c>
      <c r="E636" s="775">
        <v>3.1899999999999998E-2</v>
      </c>
      <c r="F636" s="775" t="s">
        <v>1299</v>
      </c>
      <c r="G636" s="775" t="s">
        <v>3398</v>
      </c>
      <c r="H636" s="775" t="s">
        <v>3399</v>
      </c>
      <c r="I636" s="775" t="s">
        <v>4665</v>
      </c>
    </row>
    <row r="637" spans="1:9">
      <c r="A637" s="775" t="str">
        <f>Table_wabobpsvr_AzureCalc_AzureCalcRateCard[[#This Row],[ServiceName]]&amp;Table_wabobpsvr_AzureCalc_AzureCalcRateCard[[#This Row],[Price_Level]]&amp;Table_wabobpsvr_AzureCalc_AzureCalcRateCard[[#This Row],[Region]]</f>
        <v>Memory Intensive Batch Instance Compute HoursD</v>
      </c>
      <c r="B637" s="775"/>
      <c r="C637" s="775" t="s">
        <v>87</v>
      </c>
      <c r="D637" s="775" t="s">
        <v>176</v>
      </c>
      <c r="E637" s="775">
        <v>3.0800000000000001E-2</v>
      </c>
      <c r="F637" s="775" t="s">
        <v>1299</v>
      </c>
      <c r="G637" s="775" t="s">
        <v>3398</v>
      </c>
      <c r="H637" s="775" t="s">
        <v>3399</v>
      </c>
      <c r="I637" s="775" t="s">
        <v>4665</v>
      </c>
    </row>
    <row r="638" spans="1:9">
      <c r="A638" s="775" t="str">
        <f>Table_wabobpsvr_AzureCalc_AzureCalcRateCard[[#This Row],[ServiceName]]&amp;Table_wabobpsvr_AzureCalc_AzureCalcRateCard[[#This Row],[Price_Level]]&amp;Table_wabobpsvr_AzureCalc_AzureCalcRateCard[[#This Row],[Region]]</f>
        <v>Basic SSD based InstancesMOSP</v>
      </c>
      <c r="B638" s="775"/>
      <c r="C638" s="775" t="s">
        <v>87</v>
      </c>
      <c r="D638" s="775" t="s">
        <v>606</v>
      </c>
      <c r="E638" s="775">
        <v>3.5000000000000003E-2</v>
      </c>
      <c r="F638" s="775" t="s">
        <v>1300</v>
      </c>
      <c r="G638" s="775" t="s">
        <v>4235</v>
      </c>
      <c r="H638" s="775" t="s">
        <v>4235</v>
      </c>
      <c r="I638" s="775" t="s">
        <v>4666</v>
      </c>
    </row>
    <row r="639" spans="1:9">
      <c r="A639" s="775" t="str">
        <f>Table_wabobpsvr_AzureCalc_AzureCalcRateCard[[#This Row],[ServiceName]]&amp;Table_wabobpsvr_AzureCalc_AzureCalcRateCard[[#This Row],[Price_Level]]&amp;Table_wabobpsvr_AzureCalc_AzureCalcRateCard[[#This Row],[Region]]</f>
        <v>Basic SSD based InstancesA</v>
      </c>
      <c r="B639" s="775"/>
      <c r="C639" s="775" t="s">
        <v>87</v>
      </c>
      <c r="D639" s="775" t="s">
        <v>174</v>
      </c>
      <c r="E639" s="775">
        <v>3.4000000000000002E-2</v>
      </c>
      <c r="F639" s="775" t="s">
        <v>1300</v>
      </c>
      <c r="G639" s="775" t="s">
        <v>3400</v>
      </c>
      <c r="H639" s="775" t="s">
        <v>3401</v>
      </c>
      <c r="I639" s="775" t="s">
        <v>4666</v>
      </c>
    </row>
    <row r="640" spans="1:9">
      <c r="A640" s="775" t="str">
        <f>Table_wabobpsvr_AzureCalc_AzureCalcRateCard[[#This Row],[ServiceName]]&amp;Table_wabobpsvr_AzureCalc_AzureCalcRateCard[[#This Row],[Price_Level]]&amp;Table_wabobpsvr_AzureCalc_AzureCalcRateCard[[#This Row],[Region]]</f>
        <v>Basic SSD based InstancesB</v>
      </c>
      <c r="B640" s="775"/>
      <c r="C640" s="775" t="s">
        <v>87</v>
      </c>
      <c r="D640" s="775" t="s">
        <v>175</v>
      </c>
      <c r="E640" s="775">
        <v>3.2899999999999999E-2</v>
      </c>
      <c r="F640" s="775" t="s">
        <v>1300</v>
      </c>
      <c r="G640" s="775" t="s">
        <v>3400</v>
      </c>
      <c r="H640" s="775" t="s">
        <v>3401</v>
      </c>
      <c r="I640" s="775" t="s">
        <v>4666</v>
      </c>
    </row>
    <row r="641" spans="1:9">
      <c r="A641" s="775" t="str">
        <f>Table_wabobpsvr_AzureCalc_AzureCalcRateCard[[#This Row],[ServiceName]]&amp;Table_wabobpsvr_AzureCalc_AzureCalcRateCard[[#This Row],[Price_Level]]&amp;Table_wabobpsvr_AzureCalc_AzureCalcRateCard[[#This Row],[Region]]</f>
        <v>Basic SSD based InstancesC</v>
      </c>
      <c r="B641" s="775"/>
      <c r="C641" s="775" t="s">
        <v>87</v>
      </c>
      <c r="D641" s="775" t="s">
        <v>177</v>
      </c>
      <c r="E641" s="775">
        <v>3.1899999999999998E-2</v>
      </c>
      <c r="F641" s="775" t="s">
        <v>1300</v>
      </c>
      <c r="G641" s="775" t="s">
        <v>3400</v>
      </c>
      <c r="H641" s="775" t="s">
        <v>3401</v>
      </c>
      <c r="I641" s="775" t="s">
        <v>4666</v>
      </c>
    </row>
    <row r="642" spans="1:9">
      <c r="A642" s="775" t="str">
        <f>Table_wabobpsvr_AzureCalc_AzureCalcRateCard[[#This Row],[ServiceName]]&amp;Table_wabobpsvr_AzureCalc_AzureCalcRateCard[[#This Row],[Price_Level]]&amp;Table_wabobpsvr_AzureCalc_AzureCalcRateCard[[#This Row],[Region]]</f>
        <v>Basic SSD based InstancesD</v>
      </c>
      <c r="B642" s="775"/>
      <c r="C642" s="775" t="s">
        <v>87</v>
      </c>
      <c r="D642" s="775" t="s">
        <v>176</v>
      </c>
      <c r="E642" s="775">
        <v>3.0800000000000001E-2</v>
      </c>
      <c r="F642" s="775" t="s">
        <v>1300</v>
      </c>
      <c r="G642" s="775" t="s">
        <v>3400</v>
      </c>
      <c r="H642" s="775" t="s">
        <v>3401</v>
      </c>
      <c r="I642" s="775" t="s">
        <v>4666</v>
      </c>
    </row>
    <row r="643" spans="1:9">
      <c r="A643" s="775" t="str">
        <f>Table_wabobpsvr_AzureCalc_AzureCalcRateCard[[#This Row],[ServiceName]]&amp;Table_wabobpsvr_AzureCalc_AzureCalcRateCard[[#This Row],[Price_Level]]&amp;Table_wabobpsvr_AzureCalc_AzureCalcRateCard[[#This Row],[Region]]</f>
        <v>Basic Memory Intensive Batch InstancesMOSP</v>
      </c>
      <c r="B643" s="775"/>
      <c r="C643" s="775" t="s">
        <v>87</v>
      </c>
      <c r="D643" s="775" t="s">
        <v>606</v>
      </c>
      <c r="E643" s="775">
        <v>3.5000000000000003E-2</v>
      </c>
      <c r="F643" s="775" t="s">
        <v>1297</v>
      </c>
      <c r="G643" s="775" t="s">
        <v>4235</v>
      </c>
      <c r="H643" s="775" t="s">
        <v>4235</v>
      </c>
      <c r="I643" s="775" t="s">
        <v>4665</v>
      </c>
    </row>
    <row r="644" spans="1:9">
      <c r="A644" s="775" t="str">
        <f>Table_wabobpsvr_AzureCalc_AzureCalcRateCard[[#This Row],[ServiceName]]&amp;Table_wabobpsvr_AzureCalc_AzureCalcRateCard[[#This Row],[Price_Level]]&amp;Table_wabobpsvr_AzureCalc_AzureCalcRateCard[[#This Row],[Region]]</f>
        <v>Basic Memory Intensive Batch InstancesA</v>
      </c>
      <c r="B644" s="775"/>
      <c r="C644" s="775" t="s">
        <v>87</v>
      </c>
      <c r="D644" s="775" t="s">
        <v>174</v>
      </c>
      <c r="E644" s="775">
        <v>3.4000000000000002E-2</v>
      </c>
      <c r="F644" s="775" t="s">
        <v>1297</v>
      </c>
      <c r="G644" s="775" t="s">
        <v>3398</v>
      </c>
      <c r="H644" s="775" t="s">
        <v>3397</v>
      </c>
      <c r="I644" s="775" t="s">
        <v>4665</v>
      </c>
    </row>
    <row r="645" spans="1:9">
      <c r="A645" s="775" t="str">
        <f>Table_wabobpsvr_AzureCalc_AzureCalcRateCard[[#This Row],[ServiceName]]&amp;Table_wabobpsvr_AzureCalc_AzureCalcRateCard[[#This Row],[Price_Level]]&amp;Table_wabobpsvr_AzureCalc_AzureCalcRateCard[[#This Row],[Region]]</f>
        <v>Basic Memory Intensive Batch InstancesB</v>
      </c>
      <c r="B645" s="775"/>
      <c r="C645" s="775" t="s">
        <v>87</v>
      </c>
      <c r="D645" s="775" t="s">
        <v>175</v>
      </c>
      <c r="E645" s="775">
        <v>3.2899999999999999E-2</v>
      </c>
      <c r="F645" s="775" t="s">
        <v>1297</v>
      </c>
      <c r="G645" s="775" t="s">
        <v>3398</v>
      </c>
      <c r="H645" s="775" t="s">
        <v>3397</v>
      </c>
      <c r="I645" s="775" t="s">
        <v>4665</v>
      </c>
    </row>
    <row r="646" spans="1:9">
      <c r="A646" s="775" t="str">
        <f>Table_wabobpsvr_AzureCalc_AzureCalcRateCard[[#This Row],[ServiceName]]&amp;Table_wabobpsvr_AzureCalc_AzureCalcRateCard[[#This Row],[Price_Level]]&amp;Table_wabobpsvr_AzureCalc_AzureCalcRateCard[[#This Row],[Region]]</f>
        <v>Basic Memory Intensive Batch InstancesC</v>
      </c>
      <c r="B646" s="775"/>
      <c r="C646" s="775" t="s">
        <v>87</v>
      </c>
      <c r="D646" s="775" t="s">
        <v>177</v>
      </c>
      <c r="E646" s="775">
        <v>3.1899999999999998E-2</v>
      </c>
      <c r="F646" s="775" t="s">
        <v>1297</v>
      </c>
      <c r="G646" s="775" t="s">
        <v>3398</v>
      </c>
      <c r="H646" s="775" t="s">
        <v>3397</v>
      </c>
      <c r="I646" s="775" t="s">
        <v>4665</v>
      </c>
    </row>
    <row r="647" spans="1:9">
      <c r="A647" s="775" t="str">
        <f>Table_wabobpsvr_AzureCalc_AzureCalcRateCard[[#This Row],[ServiceName]]&amp;Table_wabobpsvr_AzureCalc_AzureCalcRateCard[[#This Row],[Price_Level]]&amp;Table_wabobpsvr_AzureCalc_AzureCalcRateCard[[#This Row],[Region]]</f>
        <v>Basic Memory Intensive Batch InstancesD</v>
      </c>
      <c r="B647" s="775"/>
      <c r="C647" s="775" t="s">
        <v>87</v>
      </c>
      <c r="D647" s="775" t="s">
        <v>176</v>
      </c>
      <c r="E647" s="775">
        <v>3.0800000000000001E-2</v>
      </c>
      <c r="F647" s="775" t="s">
        <v>1297</v>
      </c>
      <c r="G647" s="775" t="s">
        <v>3398</v>
      </c>
      <c r="H647" s="775" t="s">
        <v>3397</v>
      </c>
      <c r="I647" s="775" t="s">
        <v>4665</v>
      </c>
    </row>
    <row r="648" spans="1:9">
      <c r="A648" s="775" t="str">
        <f>Table_wabobpsvr_AzureCalc_AzureCalcRateCard[[#This Row],[ServiceName]]&amp;Table_wabobpsvr_AzureCalc_AzureCalcRateCard[[#This Row],[Price_Level]]&amp;Table_wabobpsvr_AzureCalc_AzureCalcRateCard[[#This Row],[Region]]</f>
        <v>High Frequency Cloud ActivityMOSP4</v>
      </c>
      <c r="B648" s="775">
        <v>4</v>
      </c>
      <c r="C648" s="775" t="s">
        <v>1301</v>
      </c>
      <c r="D648" s="775" t="s">
        <v>606</v>
      </c>
      <c r="E648" s="775">
        <v>1</v>
      </c>
      <c r="F648" s="775" t="s">
        <v>1302</v>
      </c>
      <c r="G648" s="775" t="s">
        <v>4235</v>
      </c>
      <c r="H648" s="775" t="s">
        <v>4235</v>
      </c>
      <c r="I648" s="775" t="s">
        <v>4667</v>
      </c>
    </row>
    <row r="649" spans="1:9">
      <c r="A649" s="775" t="str">
        <f>Table_wabobpsvr_AzureCalc_AzureCalcRateCard[[#This Row],[ServiceName]]&amp;Table_wabobpsvr_AzureCalc_AzureCalcRateCard[[#This Row],[Price_Level]]&amp;Table_wabobpsvr_AzureCalc_AzureCalcRateCard[[#This Row],[Region]]</f>
        <v>High Frequency Cloud ActivityA4</v>
      </c>
      <c r="B649" s="775">
        <v>4</v>
      </c>
      <c r="C649" s="775" t="s">
        <v>1301</v>
      </c>
      <c r="D649" s="775" t="s">
        <v>174</v>
      </c>
      <c r="E649" s="775">
        <v>0.97</v>
      </c>
      <c r="F649" s="775" t="s">
        <v>1302</v>
      </c>
      <c r="G649" s="775" t="s">
        <v>3402</v>
      </c>
      <c r="H649" s="775" t="s">
        <v>3403</v>
      </c>
      <c r="I649" s="775" t="s">
        <v>4667</v>
      </c>
    </row>
    <row r="650" spans="1:9">
      <c r="A650" s="775" t="str">
        <f>Table_wabobpsvr_AzureCalc_AzureCalcRateCard[[#This Row],[ServiceName]]&amp;Table_wabobpsvr_AzureCalc_AzureCalcRateCard[[#This Row],[Price_Level]]&amp;Table_wabobpsvr_AzureCalc_AzureCalcRateCard[[#This Row],[Region]]</f>
        <v>Basic Messaging OperationsMOSP</v>
      </c>
      <c r="B650" s="775"/>
      <c r="C650" s="775" t="s">
        <v>1211</v>
      </c>
      <c r="D650" s="775" t="s">
        <v>606</v>
      </c>
      <c r="E650" s="775">
        <v>0.05</v>
      </c>
      <c r="F650" s="775" t="s">
        <v>1212</v>
      </c>
      <c r="G650" s="775" t="s">
        <v>4235</v>
      </c>
      <c r="H650" s="775" t="s">
        <v>4235</v>
      </c>
      <c r="I650" s="775" t="s">
        <v>4668</v>
      </c>
    </row>
    <row r="651" spans="1:9">
      <c r="A651" s="775" t="str">
        <f>Table_wabobpsvr_AzureCalc_AzureCalcRateCard[[#This Row],[ServiceName]]&amp;Table_wabobpsvr_AzureCalc_AzureCalcRateCard[[#This Row],[Price_Level]]&amp;Table_wabobpsvr_AzureCalc_AzureCalcRateCard[[#This Row],[Region]]</f>
        <v>Basic Messaging OperationsA</v>
      </c>
      <c r="B651" s="775"/>
      <c r="C651" s="775" t="s">
        <v>1211</v>
      </c>
      <c r="D651" s="775" t="s">
        <v>174</v>
      </c>
      <c r="E651" s="775">
        <v>4.8500000000000001E-2</v>
      </c>
      <c r="F651" s="775" t="s">
        <v>1212</v>
      </c>
      <c r="G651" s="775" t="s">
        <v>1387</v>
      </c>
      <c r="H651" s="775" t="s">
        <v>1388</v>
      </c>
      <c r="I651" s="775" t="s">
        <v>4668</v>
      </c>
    </row>
    <row r="652" spans="1:9">
      <c r="A652" s="775" t="str">
        <f>Table_wabobpsvr_AzureCalc_AzureCalcRateCard[[#This Row],[ServiceName]]&amp;Table_wabobpsvr_AzureCalc_AzureCalcRateCard[[#This Row],[Price_Level]]&amp;Table_wabobpsvr_AzureCalc_AzureCalcRateCard[[#This Row],[Region]]</f>
        <v>Basic Messaging OperationsB</v>
      </c>
      <c r="B652" s="775"/>
      <c r="C652" s="775" t="s">
        <v>1211</v>
      </c>
      <c r="D652" s="775" t="s">
        <v>175</v>
      </c>
      <c r="E652" s="775">
        <v>4.7E-2</v>
      </c>
      <c r="F652" s="775" t="s">
        <v>1212</v>
      </c>
      <c r="G652" s="775" t="s">
        <v>1387</v>
      </c>
      <c r="H652" s="775" t="s">
        <v>1388</v>
      </c>
      <c r="I652" s="775" t="s">
        <v>4668</v>
      </c>
    </row>
    <row r="653" spans="1:9">
      <c r="A653" s="775" t="str">
        <f>Table_wabobpsvr_AzureCalc_AzureCalcRateCard[[#This Row],[ServiceName]]&amp;Table_wabobpsvr_AzureCalc_AzureCalcRateCard[[#This Row],[Price_Level]]&amp;Table_wabobpsvr_AzureCalc_AzureCalcRateCard[[#This Row],[Region]]</f>
        <v>Basic Messaging OperationsC</v>
      </c>
      <c r="B653" s="775"/>
      <c r="C653" s="775" t="s">
        <v>1211</v>
      </c>
      <c r="D653" s="775" t="s">
        <v>177</v>
      </c>
      <c r="E653" s="775">
        <v>4.5499999999999999E-2</v>
      </c>
      <c r="F653" s="775" t="s">
        <v>1212</v>
      </c>
      <c r="G653" s="775" t="s">
        <v>1387</v>
      </c>
      <c r="H653" s="775" t="s">
        <v>1388</v>
      </c>
      <c r="I653" s="775" t="s">
        <v>4668</v>
      </c>
    </row>
    <row r="654" spans="1:9">
      <c r="A654" s="775" t="str">
        <f>Table_wabobpsvr_AzureCalc_AzureCalcRateCard[[#This Row],[ServiceName]]&amp;Table_wabobpsvr_AzureCalc_AzureCalcRateCard[[#This Row],[Price_Level]]&amp;Table_wabobpsvr_AzureCalc_AzureCalcRateCard[[#This Row],[Region]]</f>
        <v>Basic Messaging OperationsD</v>
      </c>
      <c r="B654" s="775"/>
      <c r="C654" s="775" t="s">
        <v>1211</v>
      </c>
      <c r="D654" s="775" t="s">
        <v>176</v>
      </c>
      <c r="E654" s="775">
        <v>4.3999999999999997E-2</v>
      </c>
      <c r="F654" s="775" t="s">
        <v>1212</v>
      </c>
      <c r="G654" s="775" t="s">
        <v>1387</v>
      </c>
      <c r="H654" s="775" t="s">
        <v>1388</v>
      </c>
      <c r="I654" s="775" t="s">
        <v>4668</v>
      </c>
    </row>
    <row r="655" spans="1:9">
      <c r="A655" s="775" t="str">
        <f>Table_wabobpsvr_AzureCalc_AzureCalcRateCard[[#This Row],[ServiceName]]&amp;Table_wabobpsvr_AzureCalc_AzureCalcRateCard[[#This Row],[Price_Level]]&amp;Table_wabobpsvr_AzureCalc_AzureCalcRateCard[[#This Row],[Region]]</f>
        <v>Standard Messaging Base UnitMOSP</v>
      </c>
      <c r="B655" s="775"/>
      <c r="C655" s="775" t="s">
        <v>574</v>
      </c>
      <c r="D655" s="775" t="s">
        <v>606</v>
      </c>
      <c r="E655" s="775">
        <v>10</v>
      </c>
      <c r="F655" s="775" t="s">
        <v>1213</v>
      </c>
      <c r="G655" s="775" t="s">
        <v>4235</v>
      </c>
      <c r="H655" s="775" t="s">
        <v>4235</v>
      </c>
      <c r="I655" s="775" t="s">
        <v>4669</v>
      </c>
    </row>
    <row r="656" spans="1:9">
      <c r="A656" s="775" t="str">
        <f>Table_wabobpsvr_AzureCalc_AzureCalcRateCard[[#This Row],[ServiceName]]&amp;Table_wabobpsvr_AzureCalc_AzureCalcRateCard[[#This Row],[Price_Level]]&amp;Table_wabobpsvr_AzureCalc_AzureCalcRateCard[[#This Row],[Region]]</f>
        <v>Standard Messaging Base UnitA</v>
      </c>
      <c r="B656" s="775"/>
      <c r="C656" s="775" t="s">
        <v>574</v>
      </c>
      <c r="D656" s="775" t="s">
        <v>174</v>
      </c>
      <c r="E656" s="775">
        <v>9.6999999999999993</v>
      </c>
      <c r="F656" s="775" t="s">
        <v>1213</v>
      </c>
      <c r="G656" s="775" t="s">
        <v>1389</v>
      </c>
      <c r="H656" s="775" t="s">
        <v>1390</v>
      </c>
      <c r="I656" s="775" t="s">
        <v>4669</v>
      </c>
    </row>
    <row r="657" spans="1:9">
      <c r="A657" s="1039" t="str">
        <f>Table_wabobpsvr_AzureCalc_AzureCalcRateCard[[#This Row],[ServiceName]]&amp;Table_wabobpsvr_AzureCalc_AzureCalcRateCard[[#This Row],[Price_Level]]&amp;Table_wabobpsvr_AzureCalc_AzureCalcRateCard[[#This Row],[Region]]</f>
        <v>Standard Messaging Base UnitB</v>
      </c>
      <c r="B657" s="1039"/>
      <c r="C657" s="1039" t="s">
        <v>574</v>
      </c>
      <c r="D657" s="1039" t="s">
        <v>175</v>
      </c>
      <c r="E657" s="1039">
        <v>9.4</v>
      </c>
      <c r="F657" s="1039" t="s">
        <v>1213</v>
      </c>
      <c r="G657" s="775" t="s">
        <v>1389</v>
      </c>
      <c r="H657" s="775" t="s">
        <v>1390</v>
      </c>
      <c r="I657" s="775" t="s">
        <v>4669</v>
      </c>
    </row>
    <row r="658" spans="1:9">
      <c r="A658" s="1039" t="str">
        <f>Table_wabobpsvr_AzureCalc_AzureCalcRateCard[[#This Row],[ServiceName]]&amp;Table_wabobpsvr_AzureCalc_AzureCalcRateCard[[#This Row],[Price_Level]]&amp;Table_wabobpsvr_AzureCalc_AzureCalcRateCard[[#This Row],[Region]]</f>
        <v>High Frequency On Premises ActivityA4</v>
      </c>
      <c r="B658" s="1039">
        <v>4</v>
      </c>
      <c r="C658" s="1039" t="s">
        <v>1301</v>
      </c>
      <c r="D658" s="1039" t="s">
        <v>174</v>
      </c>
      <c r="E658" s="1039">
        <v>2.4249999999999998</v>
      </c>
      <c r="F658" s="1039" t="s">
        <v>1303</v>
      </c>
      <c r="G658" s="775" t="s">
        <v>3404</v>
      </c>
      <c r="H658" s="775" t="s">
        <v>3405</v>
      </c>
      <c r="I658" s="775" t="s">
        <v>4670</v>
      </c>
    </row>
    <row r="659" spans="1:9">
      <c r="A659" s="775" t="str">
        <f>Table_wabobpsvr_AzureCalc_AzureCalcRateCard[[#This Row],[ServiceName]]&amp;Table_wabobpsvr_AzureCalc_AzureCalcRateCard[[#This Row],[Price_Level]]&amp;Table_wabobpsvr_AzureCalc_AzureCalcRateCard[[#This Row],[Region]]</f>
        <v>Encoder (Output GB) - Tier 3A</v>
      </c>
      <c r="B659" s="775"/>
      <c r="C659" s="775" t="s">
        <v>9</v>
      </c>
      <c r="D659" s="775" t="s">
        <v>174</v>
      </c>
      <c r="E659" s="775">
        <v>1.9302999999999999</v>
      </c>
      <c r="F659" s="775" t="s">
        <v>1313</v>
      </c>
      <c r="G659" s="775" t="s">
        <v>1391</v>
      </c>
      <c r="H659" s="775" t="s">
        <v>1392</v>
      </c>
      <c r="I659" s="775" t="s">
        <v>4671</v>
      </c>
    </row>
    <row r="660" spans="1:9">
      <c r="A660" s="775" t="str">
        <f>Table_wabobpsvr_AzureCalc_AzureCalcRateCard[[#This Row],[ServiceName]]&amp;Table_wabobpsvr_AzureCalc_AzureCalcRateCard[[#This Row],[Price_Level]]&amp;Table_wabobpsvr_AzureCalc_AzureCalcRateCard[[#This Row],[Region]]</f>
        <v>Encoder (Output GB) - Tier 3B</v>
      </c>
      <c r="B660" s="775"/>
      <c r="C660" s="775" t="s">
        <v>9</v>
      </c>
      <c r="D660" s="775" t="s">
        <v>175</v>
      </c>
      <c r="E660" s="775">
        <v>1.8706</v>
      </c>
      <c r="F660" s="775" t="s">
        <v>1313</v>
      </c>
      <c r="G660" s="775" t="s">
        <v>1391</v>
      </c>
      <c r="H660" s="775" t="s">
        <v>1392</v>
      </c>
      <c r="I660" s="775" t="s">
        <v>4671</v>
      </c>
    </row>
    <row r="661" spans="1:9">
      <c r="A661" s="775" t="str">
        <f>Table_wabobpsvr_AzureCalc_AzureCalcRateCard[[#This Row],[ServiceName]]&amp;Table_wabobpsvr_AzureCalc_AzureCalcRateCard[[#This Row],[Price_Level]]&amp;Table_wabobpsvr_AzureCalc_AzureCalcRateCard[[#This Row],[Region]]</f>
        <v>Encoder (Output GB) - Tier 3C</v>
      </c>
      <c r="B661" s="775"/>
      <c r="C661" s="775" t="s">
        <v>9</v>
      </c>
      <c r="D661" s="775" t="s">
        <v>177</v>
      </c>
      <c r="E661" s="775">
        <v>1.8109</v>
      </c>
      <c r="F661" s="775" t="s">
        <v>1313</v>
      </c>
      <c r="G661" s="775" t="s">
        <v>1391</v>
      </c>
      <c r="H661" s="775" t="s">
        <v>1392</v>
      </c>
      <c r="I661" s="775" t="s">
        <v>4671</v>
      </c>
    </row>
    <row r="662" spans="1:9">
      <c r="A662" s="775" t="str">
        <f>Table_wabobpsvr_AzureCalc_AzureCalcRateCard[[#This Row],[ServiceName]]&amp;Table_wabobpsvr_AzureCalc_AzureCalcRateCard[[#This Row],[Price_Level]]&amp;Table_wabobpsvr_AzureCalc_AzureCalcRateCard[[#This Row],[Region]]</f>
        <v>Encoder (Output GB) - Tier 3D</v>
      </c>
      <c r="B662" s="775"/>
      <c r="C662" s="775" t="s">
        <v>9</v>
      </c>
      <c r="D662" s="775" t="s">
        <v>176</v>
      </c>
      <c r="E662" s="775">
        <v>1.7512000000000001</v>
      </c>
      <c r="F662" s="775" t="s">
        <v>1313</v>
      </c>
      <c r="G662" s="775" t="s">
        <v>1391</v>
      </c>
      <c r="H662" s="775" t="s">
        <v>1392</v>
      </c>
      <c r="I662" s="775" t="s">
        <v>4671</v>
      </c>
    </row>
    <row r="663" spans="1:9">
      <c r="A663" s="775" t="str">
        <f>Table_wabobpsvr_AzureCalc_AzureCalcRateCard[[#This Row],[ServiceName]]&amp;Table_wabobpsvr_AzureCalc_AzureCalcRateCard[[#This Row],[Price_Level]]&amp;Table_wabobpsvr_AzureCalc_AzureCalcRateCard[[#This Row],[Region]]</f>
        <v>Encoder (Output GB) - Tier 4MOSP</v>
      </c>
      <c r="B663" s="775"/>
      <c r="C663" s="775" t="s">
        <v>9</v>
      </c>
      <c r="D663" s="775" t="s">
        <v>606</v>
      </c>
      <c r="E663" s="775">
        <v>1.49</v>
      </c>
      <c r="F663" s="775" t="s">
        <v>1314</v>
      </c>
      <c r="G663" s="775" t="s">
        <v>1391</v>
      </c>
      <c r="H663" s="775" t="s">
        <v>1392</v>
      </c>
      <c r="I663" s="775" t="s">
        <v>4671</v>
      </c>
    </row>
    <row r="664" spans="1:9">
      <c r="A664" s="1039" t="str">
        <f>Table_wabobpsvr_AzureCalc_AzureCalcRateCard[[#This Row],[ServiceName]]&amp;Table_wabobpsvr_AzureCalc_AzureCalcRateCard[[#This Row],[Price_Level]]&amp;Table_wabobpsvr_AzureCalc_AzureCalcRateCard[[#This Row],[Region]]</f>
        <v>Encoder (Output GB) - Tier 4A</v>
      </c>
      <c r="B664" s="1039"/>
      <c r="C664" s="1039" t="s">
        <v>9</v>
      </c>
      <c r="D664" s="1039" t="s">
        <v>174</v>
      </c>
      <c r="E664" s="1039">
        <v>1.9302999999999999</v>
      </c>
      <c r="F664" s="1039" t="s">
        <v>1314</v>
      </c>
      <c r="G664" s="775" t="s">
        <v>1391</v>
      </c>
      <c r="H664" s="775" t="s">
        <v>1392</v>
      </c>
      <c r="I664" s="775" t="s">
        <v>4671</v>
      </c>
    </row>
    <row r="665" spans="1:9">
      <c r="A665" s="775" t="str">
        <f>Table_wabobpsvr_AzureCalc_AzureCalcRateCard[[#This Row],[ServiceName]]&amp;Table_wabobpsvr_AzureCalc_AzureCalcRateCard[[#This Row],[Price_Level]]&amp;Table_wabobpsvr_AzureCalc_AzureCalcRateCard[[#This Row],[Region]]</f>
        <v>Encoder (Output GB) - Tier 4B</v>
      </c>
      <c r="B665" s="775"/>
      <c r="C665" s="775" t="s">
        <v>9</v>
      </c>
      <c r="D665" s="775" t="s">
        <v>175</v>
      </c>
      <c r="E665" s="775">
        <v>1.8706</v>
      </c>
      <c r="F665" s="775" t="s">
        <v>1314</v>
      </c>
      <c r="G665" s="775" t="s">
        <v>1391</v>
      </c>
      <c r="H665" s="775" t="s">
        <v>1392</v>
      </c>
      <c r="I665" s="775" t="s">
        <v>4671</v>
      </c>
    </row>
    <row r="666" spans="1:9">
      <c r="A666" s="775" t="str">
        <f>Table_wabobpsvr_AzureCalc_AzureCalcRateCard[[#This Row],[ServiceName]]&amp;Table_wabobpsvr_AzureCalc_AzureCalcRateCard[[#This Row],[Price_Level]]&amp;Table_wabobpsvr_AzureCalc_AzureCalcRateCard[[#This Row],[Region]]</f>
        <v>Encoder (Output GB) - Tier 4C</v>
      </c>
      <c r="B666" s="775"/>
      <c r="C666" s="775" t="s">
        <v>9</v>
      </c>
      <c r="D666" s="775" t="s">
        <v>177</v>
      </c>
      <c r="E666" s="775">
        <v>1.8109</v>
      </c>
      <c r="F666" s="775" t="s">
        <v>1314</v>
      </c>
      <c r="G666" s="775" t="s">
        <v>1391</v>
      </c>
      <c r="H666" s="775" t="s">
        <v>1392</v>
      </c>
      <c r="I666" s="775" t="s">
        <v>4671</v>
      </c>
    </row>
    <row r="667" spans="1:9">
      <c r="A667" s="775" t="str">
        <f>Table_wabobpsvr_AzureCalc_AzureCalcRateCard[[#This Row],[ServiceName]]&amp;Table_wabobpsvr_AzureCalc_AzureCalcRateCard[[#This Row],[Price_Level]]&amp;Table_wabobpsvr_AzureCalc_AzureCalcRateCard[[#This Row],[Region]]</f>
        <v>High Frequency On Premises ActivityB4</v>
      </c>
      <c r="B667" s="775">
        <v>4</v>
      </c>
      <c r="C667" s="775" t="s">
        <v>1301</v>
      </c>
      <c r="D667" s="775" t="s">
        <v>175</v>
      </c>
      <c r="E667" s="775">
        <v>2.35</v>
      </c>
      <c r="F667" s="775" t="s">
        <v>1303</v>
      </c>
      <c r="G667" s="775" t="s">
        <v>3404</v>
      </c>
      <c r="H667" s="775" t="s">
        <v>3405</v>
      </c>
      <c r="I667" s="775" t="s">
        <v>4670</v>
      </c>
    </row>
    <row r="668" spans="1:9">
      <c r="A668" s="775" t="str">
        <f>Table_wabobpsvr_AzureCalc_AzureCalcRateCard[[#This Row],[ServiceName]]&amp;Table_wabobpsvr_AzureCalc_AzureCalcRateCard[[#This Row],[Price_Level]]&amp;Table_wabobpsvr_AzureCalc_AzureCalcRateCard[[#This Row],[Region]]</f>
        <v>Encoder (Output GB) - Tier 4D</v>
      </c>
      <c r="B668" s="775"/>
      <c r="C668" s="775" t="s">
        <v>9</v>
      </c>
      <c r="D668" s="775" t="s">
        <v>176</v>
      </c>
      <c r="E668" s="775">
        <v>1.7512000000000001</v>
      </c>
      <c r="F668" s="775" t="s">
        <v>1314</v>
      </c>
      <c r="G668" s="775" t="s">
        <v>1391</v>
      </c>
      <c r="H668" s="775" t="s">
        <v>1392</v>
      </c>
      <c r="I668" s="775" t="s">
        <v>4671</v>
      </c>
    </row>
    <row r="669" spans="1:9">
      <c r="A669" s="1039" t="str">
        <f>Table_wabobpsvr_AzureCalc_AzureCalcRateCard[[#This Row],[ServiceName]]&amp;Table_wabobpsvr_AzureCalc_AzureCalcRateCard[[#This Row],[Price_Level]]&amp;Table_wabobpsvr_AzureCalc_AzureCalcRateCard[[#This Row],[Region]]</f>
        <v>Encoder (Output GB) - Tier 5MOSP</v>
      </c>
      <c r="B669" s="1039"/>
      <c r="C669" s="1039" t="s">
        <v>9</v>
      </c>
      <c r="D669" s="1039" t="s">
        <v>606</v>
      </c>
      <c r="E669" s="1039">
        <v>1.29</v>
      </c>
      <c r="F669" s="1039" t="s">
        <v>1315</v>
      </c>
      <c r="G669" s="775" t="s">
        <v>1391</v>
      </c>
      <c r="H669" s="775" t="s">
        <v>1392</v>
      </c>
      <c r="I669" s="775" t="s">
        <v>4671</v>
      </c>
    </row>
    <row r="670" spans="1:9">
      <c r="A670" s="1039" t="str">
        <f>Table_wabobpsvr_AzureCalc_AzureCalcRateCard[[#This Row],[ServiceName]]&amp;Table_wabobpsvr_AzureCalc_AzureCalcRateCard[[#This Row],[Price_Level]]&amp;Table_wabobpsvr_AzureCalc_AzureCalcRateCard[[#This Row],[Region]]</f>
        <v>Encoder (Output GB) - Tier 5A</v>
      </c>
      <c r="B670" s="1039"/>
      <c r="C670" s="1039" t="s">
        <v>9</v>
      </c>
      <c r="D670" s="1039" t="s">
        <v>174</v>
      </c>
      <c r="E670" s="1039">
        <v>1.9302999999999999</v>
      </c>
      <c r="F670" s="1039" t="s">
        <v>1315</v>
      </c>
      <c r="G670" s="775" t="s">
        <v>1391</v>
      </c>
      <c r="H670" s="775" t="s">
        <v>1392</v>
      </c>
      <c r="I670" s="775" t="s">
        <v>4671</v>
      </c>
    </row>
    <row r="671" spans="1:9">
      <c r="A671" s="775" t="str">
        <f>Table_wabobpsvr_AzureCalc_AzureCalcRateCard[[#This Row],[ServiceName]]&amp;Table_wabobpsvr_AzureCalc_AzureCalcRateCard[[#This Row],[Price_Level]]&amp;Table_wabobpsvr_AzureCalc_AzureCalcRateCard[[#This Row],[Region]]</f>
        <v>Encoder (Output GB) - Tier 5B</v>
      </c>
      <c r="B671" s="775"/>
      <c r="C671" s="775" t="s">
        <v>9</v>
      </c>
      <c r="D671" s="775" t="s">
        <v>175</v>
      </c>
      <c r="E671" s="775">
        <v>1.8706</v>
      </c>
      <c r="F671" s="775" t="s">
        <v>1315</v>
      </c>
      <c r="G671" s="775" t="s">
        <v>1391</v>
      </c>
      <c r="H671" s="775" t="s">
        <v>1392</v>
      </c>
      <c r="I671" s="775" t="s">
        <v>4671</v>
      </c>
    </row>
    <row r="672" spans="1:9">
      <c r="A672" s="775" t="str">
        <f>Table_wabobpsvr_AzureCalc_AzureCalcRateCard[[#This Row],[ServiceName]]&amp;Table_wabobpsvr_AzureCalc_AzureCalcRateCard[[#This Row],[Price_Level]]&amp;Table_wabobpsvr_AzureCalc_AzureCalcRateCard[[#This Row],[Region]]</f>
        <v>Encoder (Output GB) - Tier 5C</v>
      </c>
      <c r="B672" s="775"/>
      <c r="C672" s="775" t="s">
        <v>9</v>
      </c>
      <c r="D672" s="775" t="s">
        <v>177</v>
      </c>
      <c r="E672" s="775">
        <v>1.8109</v>
      </c>
      <c r="F672" s="775" t="s">
        <v>1315</v>
      </c>
      <c r="G672" s="775" t="s">
        <v>1391</v>
      </c>
      <c r="H672" s="775" t="s">
        <v>1392</v>
      </c>
      <c r="I672" s="775" t="s">
        <v>4671</v>
      </c>
    </row>
    <row r="673" spans="1:9">
      <c r="A673" s="775" t="str">
        <f>Table_wabobpsvr_AzureCalc_AzureCalcRateCard[[#This Row],[ServiceName]]&amp;Table_wabobpsvr_AzureCalc_AzureCalcRateCard[[#This Row],[Price_Level]]&amp;Table_wabobpsvr_AzureCalc_AzureCalcRateCard[[#This Row],[Region]]</f>
        <v>Encoder (Output GB) - Tier 5D</v>
      </c>
      <c r="B673" s="775"/>
      <c r="C673" s="775" t="s">
        <v>9</v>
      </c>
      <c r="D673" s="775" t="s">
        <v>176</v>
      </c>
      <c r="E673" s="775">
        <v>1.7512000000000001</v>
      </c>
      <c r="F673" s="775" t="s">
        <v>1315</v>
      </c>
      <c r="G673" s="775" t="s">
        <v>1391</v>
      </c>
      <c r="H673" s="775" t="s">
        <v>1392</v>
      </c>
      <c r="I673" s="775" t="s">
        <v>4671</v>
      </c>
    </row>
    <row r="674" spans="1:9">
      <c r="A674" s="775" t="str">
        <f>Table_wabobpsvr_AzureCalc_AzureCalcRateCard[[#This Row],[ServiceName]]&amp;Table_wabobpsvr_AzureCalc_AzureCalcRateCard[[#This Row],[Price_Level]]&amp;Table_wabobpsvr_AzureCalc_AzureCalcRateCard[[#This Row],[Region]]</f>
        <v>A5 VM (Windows)A</v>
      </c>
      <c r="B674" s="775"/>
      <c r="C674" s="775" t="s">
        <v>87</v>
      </c>
      <c r="D674" s="775" t="s">
        <v>174</v>
      </c>
      <c r="E674" s="775">
        <v>0.25477</v>
      </c>
      <c r="F674" s="775" t="s">
        <v>690</v>
      </c>
      <c r="G674" s="775" t="s">
        <v>2630</v>
      </c>
      <c r="H674" s="775" t="s">
        <v>2631</v>
      </c>
      <c r="I674" s="775" t="s">
        <v>4235</v>
      </c>
    </row>
    <row r="675" spans="1:9">
      <c r="A675" s="775" t="str">
        <f>Table_wabobpsvr_AzureCalc_AzureCalcRateCard[[#This Row],[ServiceName]]&amp;Table_wabobpsvr_AzureCalc_AzureCalcRateCard[[#This Row],[Price_Level]]&amp;Table_wabobpsvr_AzureCalc_AzureCalcRateCard[[#This Row],[Region]]</f>
        <v>Premium P1 Secondary Geo Database DaysA16</v>
      </c>
      <c r="B675" s="775">
        <v>16</v>
      </c>
      <c r="C675" s="775" t="s">
        <v>1071</v>
      </c>
      <c r="D675" s="775" t="s">
        <v>174</v>
      </c>
      <c r="E675" s="775">
        <v>12.0183</v>
      </c>
      <c r="F675" s="775" t="s">
        <v>1366</v>
      </c>
      <c r="G675" s="775" t="s">
        <v>4235</v>
      </c>
      <c r="H675" s="775" t="s">
        <v>1393</v>
      </c>
      <c r="I675" s="775" t="s">
        <v>4235</v>
      </c>
    </row>
    <row r="676" spans="1:9">
      <c r="A676" s="775" t="str">
        <f>Table_wabobpsvr_AzureCalc_AzureCalcRateCard[[#This Row],[ServiceName]]&amp;Table_wabobpsvr_AzureCalc_AzureCalcRateCard[[#This Row],[Price_Level]]&amp;Table_wabobpsvr_AzureCalc_AzureCalcRateCard[[#This Row],[Region]]</f>
        <v>Low Frequency On Premise Activity - Tier 2MOSP4</v>
      </c>
      <c r="B676" s="775">
        <v>4</v>
      </c>
      <c r="C676" s="775" t="s">
        <v>1301</v>
      </c>
      <c r="D676" s="775" t="s">
        <v>606</v>
      </c>
      <c r="E676" s="775">
        <v>0.32</v>
      </c>
      <c r="F676" s="775" t="s">
        <v>1309</v>
      </c>
      <c r="G676" s="775" t="s">
        <v>4235</v>
      </c>
      <c r="H676" s="775" t="s">
        <v>4235</v>
      </c>
      <c r="I676" s="775" t="s">
        <v>4672</v>
      </c>
    </row>
    <row r="677" spans="1:9">
      <c r="A677" s="775" t="str">
        <f>Table_wabobpsvr_AzureCalc_AzureCalcRateCard[[#This Row],[ServiceName]]&amp;Table_wabobpsvr_AzureCalc_AzureCalcRateCard[[#This Row],[Price_Level]]&amp;Table_wabobpsvr_AzureCalc_AzureCalcRateCard[[#This Row],[Region]]</f>
        <v>Standard Elastic Database ExistenceC13</v>
      </c>
      <c r="B677" s="775">
        <v>13</v>
      </c>
      <c r="C677" s="775" t="s">
        <v>7258</v>
      </c>
      <c r="D677" s="775" t="s">
        <v>177</v>
      </c>
      <c r="E677" s="775">
        <v>4.4999999999999998E-2</v>
      </c>
      <c r="F677" s="775" t="s">
        <v>4511</v>
      </c>
      <c r="G677" s="775" t="s">
        <v>5614</v>
      </c>
      <c r="H677" s="775" t="s">
        <v>7274</v>
      </c>
      <c r="I677" s="775" t="s">
        <v>5615</v>
      </c>
    </row>
    <row r="678" spans="1:9">
      <c r="A678" s="775" t="str">
        <f>Table_wabobpsvr_AzureCalc_AzureCalcRateCard[[#This Row],[ServiceName]]&amp;Table_wabobpsvr_AzureCalc_AzureCalcRateCard[[#This Row],[Price_Level]]&amp;Table_wabobpsvr_AzureCalc_AzureCalcRateCard[[#This Row],[Region]]</f>
        <v>Basic Elastic DTU PackC13</v>
      </c>
      <c r="B678" s="775">
        <v>13</v>
      </c>
      <c r="C678" s="775" t="s">
        <v>7258</v>
      </c>
      <c r="D678" s="775" t="s">
        <v>177</v>
      </c>
      <c r="E678" s="775">
        <v>5.3999999999999999E-2</v>
      </c>
      <c r="F678" s="775" t="s">
        <v>7098</v>
      </c>
      <c r="G678" s="775" t="s">
        <v>7101</v>
      </c>
      <c r="H678" s="775" t="s">
        <v>7275</v>
      </c>
      <c r="I678" s="775" t="s">
        <v>7102</v>
      </c>
    </row>
    <row r="679" spans="1:9">
      <c r="A679" s="775" t="str">
        <f>Table_wabobpsvr_AzureCalc_AzureCalcRateCard[[#This Row],[ServiceName]]&amp;Table_wabobpsvr_AzureCalc_AzureCalcRateCard[[#This Row],[Price_Level]]&amp;Table_wabobpsvr_AzureCalc_AzureCalcRateCard[[#This Row],[Region]]</f>
        <v>Basic Elastic Database ExistenceC13</v>
      </c>
      <c r="B679" s="775">
        <v>13</v>
      </c>
      <c r="C679" s="775" t="s">
        <v>7258</v>
      </c>
      <c r="D679" s="775" t="s">
        <v>177</v>
      </c>
      <c r="E679" s="775">
        <v>8.9999999999999993E-3</v>
      </c>
      <c r="F679" s="775" t="s">
        <v>7103</v>
      </c>
      <c r="G679" s="775" t="s">
        <v>7224</v>
      </c>
      <c r="H679" s="775" t="s">
        <v>7276</v>
      </c>
      <c r="I679" s="775" t="s">
        <v>7109</v>
      </c>
    </row>
    <row r="680" spans="1:9">
      <c r="A680" s="775" t="str">
        <f>Table_wabobpsvr_AzureCalc_AzureCalcRateCard[[#This Row],[ServiceName]]&amp;Table_wabobpsvr_AzureCalc_AzureCalcRateCard[[#This Row],[Price_Level]]&amp;Table_wabobpsvr_AzureCalc_AzureCalcRateCard[[#This Row],[Region]]</f>
        <v>Premium Elastic DTU PackC13</v>
      </c>
      <c r="B680" s="775">
        <v>13</v>
      </c>
      <c r="C680" s="775" t="s">
        <v>7258</v>
      </c>
      <c r="D680" s="775" t="s">
        <v>177</v>
      </c>
      <c r="E680" s="775">
        <v>0.19900000000000001</v>
      </c>
      <c r="F680" s="775" t="s">
        <v>7204</v>
      </c>
      <c r="G680" s="775" t="s">
        <v>7231</v>
      </c>
      <c r="H680" s="775" t="s">
        <v>7277</v>
      </c>
      <c r="I680" s="775" t="s">
        <v>7207</v>
      </c>
    </row>
    <row r="681" spans="1:9">
      <c r="A681" s="775" t="str">
        <f>Table_wabobpsvr_AzureCalc_AzureCalcRateCard[[#This Row],[ServiceName]]&amp;Table_wabobpsvr_AzureCalc_AzureCalcRateCard[[#This Row],[Price_Level]]&amp;Table_wabobpsvr_AzureCalc_AzureCalcRateCard[[#This Row],[Region]]</f>
        <v>Premium Elastic Database ExistenceC13</v>
      </c>
      <c r="B681" s="775">
        <v>13</v>
      </c>
      <c r="C681" s="775" t="s">
        <v>7258</v>
      </c>
      <c r="D681" s="775" t="s">
        <v>177</v>
      </c>
      <c r="E681" s="775">
        <v>0.223</v>
      </c>
      <c r="F681" s="775" t="s">
        <v>7212</v>
      </c>
      <c r="G681" s="775" t="s">
        <v>7238</v>
      </c>
      <c r="H681" s="775" t="s">
        <v>7278</v>
      </c>
      <c r="I681" s="775" t="s">
        <v>7215</v>
      </c>
    </row>
    <row r="682" spans="1:9">
      <c r="A682" s="775" t="str">
        <f>Table_wabobpsvr_AzureCalc_AzureCalcRateCard[[#This Row],[ServiceName]]&amp;Table_wabobpsvr_AzureCalc_AzureCalcRateCard[[#This Row],[Price_Level]]&amp;Table_wabobpsvr_AzureCalc_AzureCalcRateCard[[#This Row],[Region]]</f>
        <v>Premium P2 Secondary Active Geo Database DaysC16</v>
      </c>
      <c r="B682" s="775">
        <v>16</v>
      </c>
      <c r="C682" s="775" t="s">
        <v>1071</v>
      </c>
      <c r="D682" s="775" t="s">
        <v>177</v>
      </c>
      <c r="E682" s="775">
        <v>30.03</v>
      </c>
      <c r="F682" s="775" t="s">
        <v>1370</v>
      </c>
      <c r="G682" s="775" t="s">
        <v>4235</v>
      </c>
      <c r="H682" s="775" t="s">
        <v>2483</v>
      </c>
      <c r="I682" s="775" t="s">
        <v>4235</v>
      </c>
    </row>
    <row r="683" spans="1:9">
      <c r="A683" s="775" t="str">
        <f>Table_wabobpsvr_AzureCalc_AzureCalcRateCard[[#This Row],[ServiceName]]&amp;Table_wabobpsvr_AzureCalc_AzureCalcRateCard[[#This Row],[Price_Level]]&amp;Table_wabobpsvr_AzureCalc_AzureCalcRateCard[[#This Row],[Region]]</f>
        <v>Premium P3 Secondary Active Geo Database DaysB16</v>
      </c>
      <c r="B683" s="775">
        <v>16</v>
      </c>
      <c r="C683" s="775" t="s">
        <v>1071</v>
      </c>
      <c r="D683" s="775" t="s">
        <v>175</v>
      </c>
      <c r="E683" s="775">
        <v>124.08</v>
      </c>
      <c r="F683" s="775" t="s">
        <v>1372</v>
      </c>
      <c r="G683" s="775" t="s">
        <v>4235</v>
      </c>
      <c r="H683" s="775" t="s">
        <v>2483</v>
      </c>
      <c r="I683" s="775" t="s">
        <v>4235</v>
      </c>
    </row>
    <row r="684" spans="1:9">
      <c r="A684" s="775" t="str">
        <f>Table_wabobpsvr_AzureCalc_AzureCalcRateCard[[#This Row],[ServiceName]]&amp;Table_wabobpsvr_AzureCalc_AzureCalcRateCard[[#This Row],[Price_Level]]&amp;Table_wabobpsvr_AzureCalc_AzureCalcRateCard[[#This Row],[Region]]</f>
        <v>Low Frequency On Premise Activity - Tier 2MOSP4</v>
      </c>
      <c r="B684" s="775">
        <v>4</v>
      </c>
      <c r="C684" s="775" t="s">
        <v>1301</v>
      </c>
      <c r="D684" s="775" t="s">
        <v>606</v>
      </c>
      <c r="E684" s="775">
        <v>0.32</v>
      </c>
      <c r="F684" s="775" t="s">
        <v>1309</v>
      </c>
      <c r="G684" s="775" t="s">
        <v>4235</v>
      </c>
      <c r="H684" s="775" t="s">
        <v>4235</v>
      </c>
      <c r="I684" s="775" t="s">
        <v>4672</v>
      </c>
    </row>
    <row r="685" spans="1:9">
      <c r="A685" s="775" t="str">
        <f>Table_wabobpsvr_AzureCalc_AzureCalcRateCard[[#This Row],[ServiceName]]&amp;Table_wabobpsvr_AzureCalc_AzureCalcRateCard[[#This Row],[Price_Level]]&amp;Table_wabobpsvr_AzureCalc_AzureCalcRateCard[[#This Row],[Region]]</f>
        <v>A10 Cloud ServicesMOSP10</v>
      </c>
      <c r="B685" s="775">
        <v>10</v>
      </c>
      <c r="C685" s="775" t="s">
        <v>680</v>
      </c>
      <c r="D685" s="775" t="s">
        <v>606</v>
      </c>
      <c r="E685" s="775">
        <v>2.13</v>
      </c>
      <c r="F685" s="775" t="s">
        <v>1221</v>
      </c>
      <c r="G685" s="775" t="s">
        <v>4235</v>
      </c>
      <c r="H685" s="775" t="s">
        <v>4235</v>
      </c>
      <c r="I685" s="775" t="s">
        <v>4673</v>
      </c>
    </row>
    <row r="686" spans="1:9">
      <c r="A686" s="775" t="str">
        <f>Table_wabobpsvr_AzureCalc_AzureCalcRateCard[[#This Row],[ServiceName]]&amp;Table_wabobpsvr_AzureCalc_AzureCalcRateCard[[#This Row],[Price_Level]]&amp;Table_wabobpsvr_AzureCalc_AzureCalcRateCard[[#This Row],[Region]]</f>
        <v>Premium Elastic Database ExistenceMOSP14</v>
      </c>
      <c r="B686" s="775">
        <v>14</v>
      </c>
      <c r="C686" s="775" t="s">
        <v>7258</v>
      </c>
      <c r="D686" s="775" t="s">
        <v>606</v>
      </c>
      <c r="E686" s="775">
        <v>0.25159999999999999</v>
      </c>
      <c r="F686" s="775" t="s">
        <v>7212</v>
      </c>
      <c r="G686" s="775"/>
      <c r="H686" s="775"/>
      <c r="I686" s="775" t="s">
        <v>7218</v>
      </c>
    </row>
    <row r="687" spans="1:9">
      <c r="A687" s="775" t="str">
        <f>Table_wabobpsvr_AzureCalc_AzureCalcRateCard[[#This Row],[ServiceName]]&amp;Table_wabobpsvr_AzureCalc_AzureCalcRateCard[[#This Row],[Price_Level]]&amp;Table_wabobpsvr_AzureCalc_AzureCalcRateCard[[#This Row],[Region]]</f>
        <v>Standard Elastic DTU PackMOSP</v>
      </c>
      <c r="B687" s="775"/>
      <c r="C687" s="775" t="s">
        <v>7258</v>
      </c>
      <c r="D687" s="775" t="s">
        <v>606</v>
      </c>
      <c r="E687" s="775">
        <v>7.2599999999999998E-2</v>
      </c>
      <c r="F687" s="775" t="s">
        <v>4472</v>
      </c>
      <c r="G687" s="775"/>
      <c r="H687" s="775"/>
      <c r="I687" s="775" t="s">
        <v>4628</v>
      </c>
    </row>
    <row r="688" spans="1:9">
      <c r="A688" s="775" t="str">
        <f>Table_wabobpsvr_AzureCalc_AzureCalcRateCard[[#This Row],[ServiceName]]&amp;Table_wabobpsvr_AzureCalc_AzureCalcRateCard[[#This Row],[Price_Level]]&amp;Table_wabobpsvr_AzureCalc_AzureCalcRateCard[[#This Row],[Region]]</f>
        <v>Standard Elastic Database ExistenceMOSP</v>
      </c>
      <c r="B688" s="775"/>
      <c r="C688" s="775" t="s">
        <v>7258</v>
      </c>
      <c r="D688" s="775" t="s">
        <v>606</v>
      </c>
      <c r="E688" s="775">
        <v>4.0300000000000002E-2</v>
      </c>
      <c r="F688" s="775" t="s">
        <v>4511</v>
      </c>
      <c r="G688" s="775"/>
      <c r="H688" s="775"/>
      <c r="I688" s="775" t="s">
        <v>4674</v>
      </c>
    </row>
    <row r="689" spans="1:9">
      <c r="A689" s="1039" t="str">
        <f>Table_wabobpsvr_AzureCalc_AzureCalcRateCard[[#This Row],[ServiceName]]&amp;Table_wabobpsvr_AzureCalc_AzureCalcRateCard[[#This Row],[Price_Level]]&amp;Table_wabobpsvr_AzureCalc_AzureCalcRateCard[[#This Row],[Region]]</f>
        <v>Basic Elastic DTU PackMOSP</v>
      </c>
      <c r="B689" s="1039"/>
      <c r="C689" s="1039" t="s">
        <v>7258</v>
      </c>
      <c r="D689" s="1039" t="s">
        <v>606</v>
      </c>
      <c r="E689" s="1039">
        <v>4.8399999999999999E-2</v>
      </c>
      <c r="F689" s="1039" t="s">
        <v>7098</v>
      </c>
      <c r="G689" s="775"/>
      <c r="H689" s="775"/>
      <c r="I689" s="775" t="s">
        <v>7201</v>
      </c>
    </row>
    <row r="690" spans="1:9">
      <c r="A690" s="775" t="str">
        <f>Table_wabobpsvr_AzureCalc_AzureCalcRateCard[[#This Row],[ServiceName]]&amp;Table_wabobpsvr_AzureCalc_AzureCalcRateCard[[#This Row],[Price_Level]]&amp;Table_wabobpsvr_AzureCalc_AzureCalcRateCard[[#This Row],[Region]]</f>
        <v>Basic Elastic Database ExistenceMOSP</v>
      </c>
      <c r="B690" s="775"/>
      <c r="C690" s="775" t="s">
        <v>7258</v>
      </c>
      <c r="D690" s="775" t="s">
        <v>606</v>
      </c>
      <c r="E690" s="775">
        <v>8.0999999999999996E-3</v>
      </c>
      <c r="F690" s="775" t="s">
        <v>7103</v>
      </c>
      <c r="G690" s="775"/>
      <c r="H690" s="775"/>
      <c r="I690" s="775" t="s">
        <v>7114</v>
      </c>
    </row>
    <row r="691" spans="1:9">
      <c r="A691" s="775" t="str">
        <f>Table_wabobpsvr_AzureCalc_AzureCalcRateCard[[#This Row],[ServiceName]]&amp;Table_wabobpsvr_AzureCalc_AzureCalcRateCard[[#This Row],[Price_Level]]&amp;Table_wabobpsvr_AzureCalc_AzureCalcRateCard[[#This Row],[Region]]</f>
        <v>Low Frequency On Premise Activity - Tier 2MOSP4</v>
      </c>
      <c r="B691" s="775">
        <v>4</v>
      </c>
      <c r="C691" s="775" t="s">
        <v>1301</v>
      </c>
      <c r="D691" s="775" t="s">
        <v>606</v>
      </c>
      <c r="E691" s="775">
        <v>0.32</v>
      </c>
      <c r="F691" s="775" t="s">
        <v>1309</v>
      </c>
      <c r="G691" s="775" t="s">
        <v>4235</v>
      </c>
      <c r="H691" s="775" t="s">
        <v>4235</v>
      </c>
      <c r="I691" s="775" t="s">
        <v>4672</v>
      </c>
    </row>
    <row r="692" spans="1:9">
      <c r="A692" s="775" t="str">
        <f>Table_wabobpsvr_AzureCalc_AzureCalcRateCard[[#This Row],[ServiceName]]&amp;Table_wabobpsvr_AzureCalc_AzureCalcRateCard[[#This Row],[Price_Level]]&amp;Table_wabobpsvr_AzureCalc_AzureCalcRateCard[[#This Row],[Region]]</f>
        <v>Automation Standard UnitsMOSP6</v>
      </c>
      <c r="B692" s="775">
        <v>6</v>
      </c>
      <c r="C692" s="775" t="s">
        <v>4235</v>
      </c>
      <c r="D692" s="775" t="s">
        <v>606</v>
      </c>
      <c r="E692" s="775">
        <v>20</v>
      </c>
      <c r="F692" s="775" t="s">
        <v>1153</v>
      </c>
      <c r="G692" s="775" t="s">
        <v>4235</v>
      </c>
      <c r="H692" s="775" t="s">
        <v>4235</v>
      </c>
      <c r="I692" s="775" t="s">
        <v>4235</v>
      </c>
    </row>
    <row r="693" spans="1:9">
      <c r="A693" s="775" t="str">
        <f>Table_wabobpsvr_AzureCalc_AzureCalcRateCard[[#This Row],[ServiceName]]&amp;Table_wabobpsvr_AzureCalc_AzureCalcRateCard[[#This Row],[Price_Level]]&amp;Table_wabobpsvr_AzureCalc_AzureCalcRateCard[[#This Row],[Region]]</f>
        <v>Automation Standard UnitsA6</v>
      </c>
      <c r="B693" s="775">
        <v>6</v>
      </c>
      <c r="C693" s="775" t="s">
        <v>4235</v>
      </c>
      <c r="D693" s="775" t="s">
        <v>174</v>
      </c>
      <c r="E693" s="775">
        <v>19.399999999999999</v>
      </c>
      <c r="F693" s="775" t="s">
        <v>1153</v>
      </c>
      <c r="G693" s="775" t="s">
        <v>3389</v>
      </c>
      <c r="H693" s="775" t="s">
        <v>3390</v>
      </c>
      <c r="I693" s="775" t="s">
        <v>4235</v>
      </c>
    </row>
    <row r="694" spans="1:9">
      <c r="A694" s="775" t="str">
        <f>Table_wabobpsvr_AzureCalc_AzureCalcRateCard[[#This Row],[ServiceName]]&amp;Table_wabobpsvr_AzureCalc_AzureCalcRateCard[[#This Row],[Price_Level]]&amp;Table_wabobpsvr_AzureCalc_AzureCalcRateCard[[#This Row],[Region]]</f>
        <v>Automation Standard UnitsB6</v>
      </c>
      <c r="B694" s="775">
        <v>6</v>
      </c>
      <c r="C694" s="775" t="s">
        <v>4235</v>
      </c>
      <c r="D694" s="775" t="s">
        <v>175</v>
      </c>
      <c r="E694" s="775">
        <v>18.8</v>
      </c>
      <c r="F694" s="775" t="s">
        <v>1153</v>
      </c>
      <c r="G694" s="775" t="s">
        <v>3389</v>
      </c>
      <c r="H694" s="775" t="s">
        <v>3390</v>
      </c>
      <c r="I694" s="775" t="s">
        <v>4235</v>
      </c>
    </row>
    <row r="695" spans="1:9">
      <c r="A695" s="775" t="str">
        <f>Table_wabobpsvr_AzureCalc_AzureCalcRateCard[[#This Row],[ServiceName]]&amp;Table_wabobpsvr_AzureCalc_AzureCalcRateCard[[#This Row],[Price_Level]]&amp;Table_wabobpsvr_AzureCalc_AzureCalcRateCard[[#This Row],[Region]]</f>
        <v>Automation Standard UnitsC6</v>
      </c>
      <c r="B695" s="775">
        <v>6</v>
      </c>
      <c r="C695" s="775" t="s">
        <v>4235</v>
      </c>
      <c r="D695" s="775" t="s">
        <v>177</v>
      </c>
      <c r="E695" s="775">
        <v>18.2</v>
      </c>
      <c r="F695" s="775" t="s">
        <v>1153</v>
      </c>
      <c r="G695" s="775" t="s">
        <v>3389</v>
      </c>
      <c r="H695" s="775" t="s">
        <v>3390</v>
      </c>
      <c r="I695" s="775" t="s">
        <v>4235</v>
      </c>
    </row>
    <row r="696" spans="1:9">
      <c r="A696" s="775" t="str">
        <f>Table_wabobpsvr_AzureCalc_AzureCalcRateCard[[#This Row],[ServiceName]]&amp;Table_wabobpsvr_AzureCalc_AzureCalcRateCard[[#This Row],[Price_Level]]&amp;Table_wabobpsvr_AzureCalc_AzureCalcRateCard[[#This Row],[Region]]</f>
        <v>Automation Standard UnitsD6</v>
      </c>
      <c r="B696" s="775">
        <v>6</v>
      </c>
      <c r="C696" s="775" t="s">
        <v>4235</v>
      </c>
      <c r="D696" s="775" t="s">
        <v>176</v>
      </c>
      <c r="E696" s="775">
        <v>17.600000000000001</v>
      </c>
      <c r="F696" s="775" t="s">
        <v>1153</v>
      </c>
      <c r="G696" s="775" t="s">
        <v>3389</v>
      </c>
      <c r="H696" s="775" t="s">
        <v>3390</v>
      </c>
      <c r="I696" s="775" t="s">
        <v>4235</v>
      </c>
    </row>
    <row r="697" spans="1:9">
      <c r="A697" s="775" t="str">
        <f>Table_wabobpsvr_AzureCalc_AzureCalcRateCard[[#This Row],[ServiceName]]&amp;Table_wabobpsvr_AzureCalc_AzureCalcRateCard[[#This Row],[Price_Level]]&amp;Table_wabobpsvr_AzureCalc_AzureCalcRateCard[[#This Row],[Region]]</f>
        <v>Basic Automation MinutesMOSP6</v>
      </c>
      <c r="B697" s="775">
        <v>6</v>
      </c>
      <c r="C697" s="775" t="s">
        <v>4235</v>
      </c>
      <c r="D697" s="775" t="s">
        <v>606</v>
      </c>
      <c r="E697" s="775">
        <v>999999</v>
      </c>
      <c r="F697" s="775" t="s">
        <v>3155</v>
      </c>
      <c r="G697" s="775" t="s">
        <v>4235</v>
      </c>
      <c r="H697" s="775" t="s">
        <v>4235</v>
      </c>
      <c r="I697" s="775" t="s">
        <v>4235</v>
      </c>
    </row>
    <row r="698" spans="1:9">
      <c r="A698" s="775" t="str">
        <f>Table_wabobpsvr_AzureCalc_AzureCalcRateCard[[#This Row],[ServiceName]]&amp;Table_wabobpsvr_AzureCalc_AzureCalcRateCard[[#This Row],[Price_Level]]&amp;Table_wabobpsvr_AzureCalc_AzureCalcRateCard[[#This Row],[Region]]</f>
        <v>Basic Automation MinutesA6</v>
      </c>
      <c r="B698" s="775">
        <v>6</v>
      </c>
      <c r="C698" s="775" t="s">
        <v>4235</v>
      </c>
      <c r="D698" s="775" t="s">
        <v>174</v>
      </c>
      <c r="E698" s="775">
        <v>999999</v>
      </c>
      <c r="F698" s="775" t="s">
        <v>3155</v>
      </c>
      <c r="G698" s="775" t="s">
        <v>4235</v>
      </c>
      <c r="H698" s="775" t="s">
        <v>4235</v>
      </c>
      <c r="I698" s="775" t="s">
        <v>4235</v>
      </c>
    </row>
    <row r="699" spans="1:9">
      <c r="A699" s="775" t="str">
        <f>Table_wabobpsvr_AzureCalc_AzureCalcRateCard[[#This Row],[ServiceName]]&amp;Table_wabobpsvr_AzureCalc_AzureCalcRateCard[[#This Row],[Price_Level]]&amp;Table_wabobpsvr_AzureCalc_AzureCalcRateCard[[#This Row],[Region]]</f>
        <v>Basic Automation MinutesB6</v>
      </c>
      <c r="B699" s="775">
        <v>6</v>
      </c>
      <c r="C699" s="775" t="s">
        <v>4235</v>
      </c>
      <c r="D699" s="775" t="s">
        <v>175</v>
      </c>
      <c r="E699" s="775">
        <v>999999</v>
      </c>
      <c r="F699" s="775" t="s">
        <v>3155</v>
      </c>
      <c r="G699" s="775" t="s">
        <v>4235</v>
      </c>
      <c r="H699" s="775" t="s">
        <v>4235</v>
      </c>
      <c r="I699" s="775" t="s">
        <v>4235</v>
      </c>
    </row>
    <row r="700" spans="1:9">
      <c r="A700" s="775" t="str">
        <f>Table_wabobpsvr_AzureCalc_AzureCalcRateCard[[#This Row],[ServiceName]]&amp;Table_wabobpsvr_AzureCalc_AzureCalcRateCard[[#This Row],[Price_Level]]&amp;Table_wabobpsvr_AzureCalc_AzureCalcRateCard[[#This Row],[Region]]</f>
        <v>Low Frequency On Premise Activity - Tier 2MOSP4</v>
      </c>
      <c r="B700" s="775">
        <v>4</v>
      </c>
      <c r="C700" s="775" t="s">
        <v>1301</v>
      </c>
      <c r="D700" s="775" t="s">
        <v>606</v>
      </c>
      <c r="E700" s="775">
        <v>0.32</v>
      </c>
      <c r="F700" s="775" t="s">
        <v>1309</v>
      </c>
      <c r="G700" s="775" t="s">
        <v>4235</v>
      </c>
      <c r="H700" s="775" t="s">
        <v>4235</v>
      </c>
      <c r="I700" s="775" t="s">
        <v>4672</v>
      </c>
    </row>
    <row r="701" spans="1:9">
      <c r="A701" s="775" t="str">
        <f>Table_wabobpsvr_AzureCalc_AzureCalcRateCard[[#This Row],[ServiceName]]&amp;Table_wabobpsvr_AzureCalc_AzureCalcRateCard[[#This Row],[Price_Level]]&amp;Table_wabobpsvr_AzureCalc_AzureCalcRateCard[[#This Row],[Region]]</f>
        <v>Basic Automation MinutesC6</v>
      </c>
      <c r="B701" s="775">
        <v>6</v>
      </c>
      <c r="C701" s="775" t="s">
        <v>4235</v>
      </c>
      <c r="D701" s="775" t="s">
        <v>177</v>
      </c>
      <c r="E701" s="775">
        <v>999999</v>
      </c>
      <c r="F701" s="775" t="s">
        <v>3155</v>
      </c>
      <c r="G701" s="775" t="s">
        <v>4235</v>
      </c>
      <c r="H701" s="775" t="s">
        <v>4235</v>
      </c>
      <c r="I701" s="775" t="s">
        <v>4235</v>
      </c>
    </row>
    <row r="702" spans="1:9">
      <c r="A702" s="775" t="str">
        <f>Table_wabobpsvr_AzureCalc_AzureCalcRateCard[[#This Row],[ServiceName]]&amp;Table_wabobpsvr_AzureCalc_AzureCalcRateCard[[#This Row],[Price_Level]]&amp;Table_wabobpsvr_AzureCalc_AzureCalcRateCard[[#This Row],[Region]]</f>
        <v>Premium Elastic DTU PackMOSP</v>
      </c>
      <c r="B702" s="775"/>
      <c r="C702" s="775" t="s">
        <v>7258</v>
      </c>
      <c r="D702" s="775" t="s">
        <v>606</v>
      </c>
      <c r="E702" s="775">
        <v>0.18</v>
      </c>
      <c r="F702" s="775" t="s">
        <v>7204</v>
      </c>
      <c r="G702" s="775"/>
      <c r="H702" s="775"/>
      <c r="I702" s="775" t="s">
        <v>7211</v>
      </c>
    </row>
    <row r="703" spans="1:9">
      <c r="A703" s="775" t="str">
        <f>Table_wabobpsvr_AzureCalc_AzureCalcRateCard[[#This Row],[ServiceName]]&amp;Table_wabobpsvr_AzureCalc_AzureCalcRateCard[[#This Row],[Price_Level]]&amp;Table_wabobpsvr_AzureCalc_AzureCalcRateCard[[#This Row],[Region]]</f>
        <v>Standard Elastic DTU PackC11</v>
      </c>
      <c r="B703" s="775">
        <v>11</v>
      </c>
      <c r="C703" s="775" t="s">
        <v>7258</v>
      </c>
      <c r="D703" s="775" t="s">
        <v>177</v>
      </c>
      <c r="E703" s="775">
        <v>7.4999999999999997E-2</v>
      </c>
      <c r="F703" s="775" t="s">
        <v>4472</v>
      </c>
      <c r="G703" s="775" t="s">
        <v>4475</v>
      </c>
      <c r="H703" s="775" t="s">
        <v>7279</v>
      </c>
      <c r="I703" s="775" t="s">
        <v>4632</v>
      </c>
    </row>
    <row r="704" spans="1:9">
      <c r="A704" s="775" t="str">
        <f>Table_wabobpsvr_AzureCalc_AzureCalcRateCard[[#This Row],[ServiceName]]&amp;Table_wabobpsvr_AzureCalc_AzureCalcRateCard[[#This Row],[Price_Level]]&amp;Table_wabobpsvr_AzureCalc_AzureCalcRateCard[[#This Row],[Region]]</f>
        <v>ExpressRoute (Unlimited) 1 Gbps ConnectionsMOSP8</v>
      </c>
      <c r="B704" s="775">
        <v>8</v>
      </c>
      <c r="C704" s="775" t="s">
        <v>7427</v>
      </c>
      <c r="D704" s="775" t="s">
        <v>606</v>
      </c>
      <c r="E704" s="775">
        <v>5700</v>
      </c>
      <c r="F704" s="775" t="s">
        <v>7405</v>
      </c>
      <c r="G704" s="775"/>
      <c r="H704" s="775"/>
      <c r="I704" s="775" t="s">
        <v>7460</v>
      </c>
    </row>
    <row r="705" spans="1:9">
      <c r="A705" s="775" t="str">
        <f>Table_wabobpsvr_AzureCalc_AzureCalcRateCard[[#This Row],[ServiceName]]&amp;Table_wabobpsvr_AzureCalc_AzureCalcRateCard[[#This Row],[Price_Level]]&amp;Table_wabobpsvr_AzureCalc_AzureCalcRateCard[[#This Row],[Region]]</f>
        <v>A10 Cloud ServicesD5</v>
      </c>
      <c r="B705" s="775">
        <v>5</v>
      </c>
      <c r="C705" s="775" t="s">
        <v>680</v>
      </c>
      <c r="D705" s="775" t="s">
        <v>176</v>
      </c>
      <c r="E705" s="775">
        <v>1.4430000000000001</v>
      </c>
      <c r="F705" s="775" t="s">
        <v>1221</v>
      </c>
      <c r="G705" s="775" t="s">
        <v>4255</v>
      </c>
      <c r="H705" s="775" t="s">
        <v>4256</v>
      </c>
      <c r="I705" s="775" t="s">
        <v>4676</v>
      </c>
    </row>
    <row r="706" spans="1:9">
      <c r="A706" s="775" t="str">
        <f>Table_wabobpsvr_AzureCalc_AzureCalcRateCard[[#This Row],[ServiceName]]&amp;Table_wabobpsvr_AzureCalc_AzureCalcRateCard[[#This Row],[Price_Level]]&amp;Table_wabobpsvr_AzureCalc_AzureCalcRateCard[[#This Row],[Region]]</f>
        <v>Basic Memory Intensive Batch InstancesMOSP15</v>
      </c>
      <c r="B706" s="775">
        <v>15</v>
      </c>
      <c r="C706" s="775" t="s">
        <v>4235</v>
      </c>
      <c r="D706" s="775" t="s">
        <v>606</v>
      </c>
      <c r="E706" s="775">
        <v>999999</v>
      </c>
      <c r="F706" s="775" t="s">
        <v>1297</v>
      </c>
      <c r="G706" s="775" t="s">
        <v>4235</v>
      </c>
      <c r="H706" s="775" t="s">
        <v>4235</v>
      </c>
      <c r="I706" s="775" t="s">
        <v>4235</v>
      </c>
    </row>
    <row r="707" spans="1:9">
      <c r="A707" s="775" t="str">
        <f>Table_wabobpsvr_AzureCalc_AzureCalcRateCard[[#This Row],[ServiceName]]&amp;Table_wabobpsvr_AzureCalc_AzureCalcRateCard[[#This Row],[Price_Level]]&amp;Table_wabobpsvr_AzureCalc_AzureCalcRateCard[[#This Row],[Region]]</f>
        <v>Basic Automation MinutesD6</v>
      </c>
      <c r="B707" s="775">
        <v>6</v>
      </c>
      <c r="C707" s="775" t="s">
        <v>4235</v>
      </c>
      <c r="D707" s="775" t="s">
        <v>176</v>
      </c>
      <c r="E707" s="775">
        <v>999999</v>
      </c>
      <c r="F707" s="775" t="s">
        <v>3155</v>
      </c>
      <c r="G707" s="775" t="s">
        <v>4235</v>
      </c>
      <c r="H707" s="775" t="s">
        <v>4235</v>
      </c>
      <c r="I707" s="775" t="s">
        <v>4235</v>
      </c>
    </row>
    <row r="708" spans="1:9">
      <c r="A708" s="775" t="str">
        <f>Table_wabobpsvr_AzureCalc_AzureCalcRateCard[[#This Row],[ServiceName]]&amp;Table_wabobpsvr_AzureCalc_AzureCalcRateCard[[#This Row],[Price_Level]]&amp;Table_wabobpsvr_AzureCalc_AzureCalcRateCard[[#This Row],[Region]]</f>
        <v>BizTalk Services Developer BizTalk UnitsC15</v>
      </c>
      <c r="B708" s="775">
        <v>15</v>
      </c>
      <c r="C708" s="775" t="s">
        <v>4235</v>
      </c>
      <c r="D708" s="775" t="s">
        <v>177</v>
      </c>
      <c r="E708" s="775">
        <v>999999</v>
      </c>
      <c r="F708" s="775" t="s">
        <v>793</v>
      </c>
      <c r="G708" s="775" t="s">
        <v>4235</v>
      </c>
      <c r="H708" s="775" t="s">
        <v>4235</v>
      </c>
      <c r="I708" s="775" t="s">
        <v>4235</v>
      </c>
    </row>
    <row r="709" spans="1:9">
      <c r="A709" s="775" t="str">
        <f>Table_wabobpsvr_AzureCalc_AzureCalcRateCard[[#This Row],[ServiceName]]&amp;Table_wabobpsvr_AzureCalc_AzureCalcRateCard[[#This Row],[Price_Level]]&amp;Table_wabobpsvr_AzureCalc_AzureCalcRateCard[[#This Row],[Region]]</f>
        <v>BizTalk Services Developer BizTalk UnitsD15</v>
      </c>
      <c r="B709" s="775">
        <v>15</v>
      </c>
      <c r="C709" s="775" t="s">
        <v>4235</v>
      </c>
      <c r="D709" s="775" t="s">
        <v>176</v>
      </c>
      <c r="E709" s="775">
        <v>999999</v>
      </c>
      <c r="F709" s="775" t="s">
        <v>793</v>
      </c>
      <c r="G709" s="775" t="s">
        <v>4235</v>
      </c>
      <c r="H709" s="775" t="s">
        <v>4235</v>
      </c>
      <c r="I709" s="775" t="s">
        <v>4235</v>
      </c>
    </row>
    <row r="710" spans="1:9">
      <c r="A710" s="775" t="str">
        <f>Table_wabobpsvr_AzureCalc_AzureCalcRateCard[[#This Row],[ServiceName]]&amp;Table_wabobpsvr_AzureCalc_AzureCalcRateCard[[#This Row],[Price_Level]]&amp;Table_wabobpsvr_AzureCalc_AzureCalcRateCard[[#This Row],[Region]]</f>
        <v>BizTalk Services Premium BizTalk UnitsMOSP15</v>
      </c>
      <c r="B710" s="775">
        <v>15</v>
      </c>
      <c r="C710" s="775" t="s">
        <v>4235</v>
      </c>
      <c r="D710" s="775" t="s">
        <v>606</v>
      </c>
      <c r="E710" s="775">
        <v>999999</v>
      </c>
      <c r="F710" s="775" t="s">
        <v>794</v>
      </c>
      <c r="G710" s="775" t="s">
        <v>4235</v>
      </c>
      <c r="H710" s="775" t="s">
        <v>4235</v>
      </c>
      <c r="I710" s="775" t="s">
        <v>4235</v>
      </c>
    </row>
    <row r="711" spans="1:9">
      <c r="A711" s="775" t="str">
        <f>Table_wabobpsvr_AzureCalc_AzureCalcRateCard[[#This Row],[ServiceName]]&amp;Table_wabobpsvr_AzureCalc_AzureCalcRateCard[[#This Row],[Price_Level]]&amp;Table_wabobpsvr_AzureCalc_AzureCalcRateCard[[#This Row],[Region]]</f>
        <v>BizTalk Services Premium BizTalk UnitsA15</v>
      </c>
      <c r="B711" s="775">
        <v>15</v>
      </c>
      <c r="C711" s="775" t="s">
        <v>4235</v>
      </c>
      <c r="D711" s="775" t="s">
        <v>174</v>
      </c>
      <c r="E711" s="775">
        <v>999999</v>
      </c>
      <c r="F711" s="775" t="s">
        <v>794</v>
      </c>
      <c r="G711" s="775" t="s">
        <v>4235</v>
      </c>
      <c r="H711" s="775" t="s">
        <v>4235</v>
      </c>
      <c r="I711" s="775" t="s">
        <v>4235</v>
      </c>
    </row>
    <row r="712" spans="1:9">
      <c r="A712" s="775" t="str">
        <f>Table_wabobpsvr_AzureCalc_AzureCalcRateCard[[#This Row],[ServiceName]]&amp;Table_wabobpsvr_AzureCalc_AzureCalcRateCard[[#This Row],[Price_Level]]&amp;Table_wabobpsvr_AzureCalc_AzureCalcRateCard[[#This Row],[Region]]</f>
        <v>BizTalk Services Premium BizTalk UnitsB15</v>
      </c>
      <c r="B712" s="775">
        <v>15</v>
      </c>
      <c r="C712" s="775" t="s">
        <v>4235</v>
      </c>
      <c r="D712" s="775" t="s">
        <v>175</v>
      </c>
      <c r="E712" s="775">
        <v>999999</v>
      </c>
      <c r="F712" s="775" t="s">
        <v>794</v>
      </c>
      <c r="G712" s="775" t="s">
        <v>4235</v>
      </c>
      <c r="H712" s="775" t="s">
        <v>4235</v>
      </c>
      <c r="I712" s="775" t="s">
        <v>4235</v>
      </c>
    </row>
    <row r="713" spans="1:9">
      <c r="A713" s="775" t="str">
        <f>Table_wabobpsvr_AzureCalc_AzureCalcRateCard[[#This Row],[ServiceName]]&amp;Table_wabobpsvr_AzureCalc_AzureCalcRateCard[[#This Row],[Price_Level]]&amp;Table_wabobpsvr_AzureCalc_AzureCalcRateCard[[#This Row],[Region]]</f>
        <v>BizTalk Services Premium BizTalk UnitsC15</v>
      </c>
      <c r="B713" s="775">
        <v>15</v>
      </c>
      <c r="C713" s="775" t="s">
        <v>4235</v>
      </c>
      <c r="D713" s="775" t="s">
        <v>177</v>
      </c>
      <c r="E713" s="775">
        <v>999999</v>
      </c>
      <c r="F713" s="775" t="s">
        <v>794</v>
      </c>
      <c r="G713" s="775" t="s">
        <v>4235</v>
      </c>
      <c r="H713" s="775" t="s">
        <v>4235</v>
      </c>
      <c r="I713" s="775" t="s">
        <v>4235</v>
      </c>
    </row>
    <row r="714" spans="1:9">
      <c r="A714" s="775" t="str">
        <f>Table_wabobpsvr_AzureCalc_AzureCalcRateCard[[#This Row],[ServiceName]]&amp;Table_wabobpsvr_AzureCalc_AzureCalcRateCard[[#This Row],[Price_Level]]&amp;Table_wabobpsvr_AzureCalc_AzureCalcRateCard[[#This Row],[Region]]</f>
        <v>BizTalk Services Premium BizTalk UnitsD15</v>
      </c>
      <c r="B714" s="775">
        <v>15</v>
      </c>
      <c r="C714" s="775" t="s">
        <v>4235</v>
      </c>
      <c r="D714" s="775" t="s">
        <v>176</v>
      </c>
      <c r="E714" s="775">
        <v>999999</v>
      </c>
      <c r="F714" s="775" t="s">
        <v>794</v>
      </c>
      <c r="G714" s="775" t="s">
        <v>4235</v>
      </c>
      <c r="H714" s="775" t="s">
        <v>4235</v>
      </c>
      <c r="I714" s="775" t="s">
        <v>4235</v>
      </c>
    </row>
    <row r="715" spans="1:9">
      <c r="A715" s="775" t="str">
        <f>Table_wabobpsvr_AzureCalc_AzureCalcRateCard[[#This Row],[ServiceName]]&amp;Table_wabobpsvr_AzureCalc_AzureCalcRateCard[[#This Row],[Price_Level]]&amp;Table_wabobpsvr_AzureCalc_AzureCalcRateCard[[#This Row],[Region]]</f>
        <v>BizTalk Services Standard BizTalk UnitsMOSP15</v>
      </c>
      <c r="B715" s="775">
        <v>15</v>
      </c>
      <c r="C715" s="775" t="s">
        <v>4235</v>
      </c>
      <c r="D715" s="775" t="s">
        <v>606</v>
      </c>
      <c r="E715" s="775">
        <v>999999</v>
      </c>
      <c r="F715" s="775" t="s">
        <v>790</v>
      </c>
      <c r="G715" s="775" t="s">
        <v>4235</v>
      </c>
      <c r="H715" s="775" t="s">
        <v>4235</v>
      </c>
      <c r="I715" s="775" t="s">
        <v>4235</v>
      </c>
    </row>
    <row r="716" spans="1:9">
      <c r="A716" s="775" t="str">
        <f>Table_wabobpsvr_AzureCalc_AzureCalcRateCard[[#This Row],[ServiceName]]&amp;Table_wabobpsvr_AzureCalc_AzureCalcRateCard[[#This Row],[Price_Level]]&amp;Table_wabobpsvr_AzureCalc_AzureCalcRateCard[[#This Row],[Region]]</f>
        <v>BizTalk Services Standard BizTalk UnitsA15</v>
      </c>
      <c r="B716" s="775">
        <v>15</v>
      </c>
      <c r="C716" s="775" t="s">
        <v>4235</v>
      </c>
      <c r="D716" s="775" t="s">
        <v>174</v>
      </c>
      <c r="E716" s="775">
        <v>999999</v>
      </c>
      <c r="F716" s="775" t="s">
        <v>790</v>
      </c>
      <c r="G716" s="775" t="s">
        <v>4235</v>
      </c>
      <c r="H716" s="775" t="s">
        <v>4235</v>
      </c>
      <c r="I716" s="775" t="s">
        <v>4235</v>
      </c>
    </row>
    <row r="717" spans="1:9">
      <c r="A717" s="775" t="str">
        <f>Table_wabobpsvr_AzureCalc_AzureCalcRateCard[[#This Row],[ServiceName]]&amp;Table_wabobpsvr_AzureCalc_AzureCalcRateCard[[#This Row],[Price_Level]]&amp;Table_wabobpsvr_AzureCalc_AzureCalcRateCard[[#This Row],[Region]]</f>
        <v>BizTalk Services Standard BizTalk UnitsB15</v>
      </c>
      <c r="B717" s="775">
        <v>15</v>
      </c>
      <c r="C717" s="775" t="s">
        <v>4235</v>
      </c>
      <c r="D717" s="775" t="s">
        <v>175</v>
      </c>
      <c r="E717" s="775">
        <v>999999</v>
      </c>
      <c r="F717" s="775" t="s">
        <v>790</v>
      </c>
      <c r="G717" s="775" t="s">
        <v>4235</v>
      </c>
      <c r="H717" s="775" t="s">
        <v>4235</v>
      </c>
      <c r="I717" s="775" t="s">
        <v>4235</v>
      </c>
    </row>
    <row r="718" spans="1:9">
      <c r="A718" s="1039" t="str">
        <f>Table_wabobpsvr_AzureCalc_AzureCalcRateCard[[#This Row],[ServiceName]]&amp;Table_wabobpsvr_AzureCalc_AzureCalcRateCard[[#This Row],[Price_Level]]&amp;Table_wabobpsvr_AzureCalc_AzureCalcRateCard[[#This Row],[Region]]</f>
        <v>BizTalk Services Standard BizTalk UnitsC15</v>
      </c>
      <c r="B718" s="1039">
        <v>15</v>
      </c>
      <c r="C718" s="1039" t="s">
        <v>4235</v>
      </c>
      <c r="D718" s="1039" t="s">
        <v>177</v>
      </c>
      <c r="E718" s="1039">
        <v>999999</v>
      </c>
      <c r="F718" s="1039" t="s">
        <v>790</v>
      </c>
      <c r="G718" s="775" t="s">
        <v>4235</v>
      </c>
      <c r="H718" s="775" t="s">
        <v>4235</v>
      </c>
      <c r="I718" s="775" t="s">
        <v>4235</v>
      </c>
    </row>
    <row r="719" spans="1:9">
      <c r="A719" s="775" t="str">
        <f>Table_wabobpsvr_AzureCalc_AzureCalcRateCard[[#This Row],[ServiceName]]&amp;Table_wabobpsvr_AzureCalc_AzureCalcRateCard[[#This Row],[Price_Level]]&amp;Table_wabobpsvr_AzureCalc_AzureCalcRateCard[[#This Row],[Region]]</f>
        <v>BizTalk Services Standard BizTalk UnitsD15</v>
      </c>
      <c r="B719" s="775">
        <v>15</v>
      </c>
      <c r="C719" s="775" t="s">
        <v>4235</v>
      </c>
      <c r="D719" s="775" t="s">
        <v>176</v>
      </c>
      <c r="E719" s="775">
        <v>999999</v>
      </c>
      <c r="F719" s="775" t="s">
        <v>790</v>
      </c>
      <c r="G719" s="775" t="s">
        <v>4235</v>
      </c>
      <c r="H719" s="775" t="s">
        <v>4235</v>
      </c>
      <c r="I719" s="775" t="s">
        <v>4235</v>
      </c>
    </row>
    <row r="720" spans="1:9">
      <c r="A720" s="775" t="str">
        <f>Table_wabobpsvr_AzureCalc_AzureCalcRateCard[[#This Row],[ServiceName]]&amp;Table_wabobpsvr_AzureCalc_AzureCalcRateCard[[#This Row],[Price_Level]]&amp;Table_wabobpsvr_AzureCalc_AzureCalcRateCard[[#This Row],[Region]]</f>
        <v>Basic_D11 VM (Windows)B16</v>
      </c>
      <c r="B720" s="775">
        <v>16</v>
      </c>
      <c r="C720" s="775" t="s">
        <v>87</v>
      </c>
      <c r="D720" s="775" t="s">
        <v>175</v>
      </c>
      <c r="E720" s="775">
        <v>0.30362</v>
      </c>
      <c r="F720" s="775" t="s">
        <v>1089</v>
      </c>
      <c r="G720" s="775" t="s">
        <v>2667</v>
      </c>
      <c r="H720" s="775" t="s">
        <v>2668</v>
      </c>
      <c r="I720" s="775" t="s">
        <v>4235</v>
      </c>
    </row>
    <row r="721" spans="1:9">
      <c r="A721" s="775" t="str">
        <f>Table_wabobpsvr_AzureCalc_AzureCalcRateCard[[#This Row],[ServiceName]]&amp;Table_wabobpsvr_AzureCalc_AzureCalcRateCard[[#This Row],[Price_Level]]&amp;Table_wabobpsvr_AzureCalc_AzureCalcRateCard[[#This Row],[Region]]</f>
        <v>Basic_D11 VM (Windows)C16</v>
      </c>
      <c r="B721" s="775">
        <v>16</v>
      </c>
      <c r="C721" s="775" t="s">
        <v>87</v>
      </c>
      <c r="D721" s="775" t="s">
        <v>177</v>
      </c>
      <c r="E721" s="775">
        <v>0.29393000000000002</v>
      </c>
      <c r="F721" s="775" t="s">
        <v>1089</v>
      </c>
      <c r="G721" s="775" t="s">
        <v>2667</v>
      </c>
      <c r="H721" s="775" t="s">
        <v>2668</v>
      </c>
      <c r="I721" s="775" t="s">
        <v>4235</v>
      </c>
    </row>
    <row r="722" spans="1:9">
      <c r="A722" s="1039" t="str">
        <f>Table_wabobpsvr_AzureCalc_AzureCalcRateCard[[#This Row],[ServiceName]]&amp;Table_wabobpsvr_AzureCalc_AzureCalcRateCard[[#This Row],[Price_Level]]&amp;Table_wabobpsvr_AzureCalc_AzureCalcRateCard[[#This Row],[Region]]</f>
        <v>Basic_D11 VM (Windows)D16</v>
      </c>
      <c r="B722" s="1039">
        <v>16</v>
      </c>
      <c r="C722" s="1039" t="s">
        <v>87</v>
      </c>
      <c r="D722" s="1039" t="s">
        <v>176</v>
      </c>
      <c r="E722" s="1039">
        <v>0.28423999999999999</v>
      </c>
      <c r="F722" s="1039" t="s">
        <v>1089</v>
      </c>
      <c r="G722" s="775" t="s">
        <v>2667</v>
      </c>
      <c r="H722" s="775" t="s">
        <v>2668</v>
      </c>
      <c r="I722" s="775" t="s">
        <v>4235</v>
      </c>
    </row>
    <row r="723" spans="1:9">
      <c r="A723" s="1039" t="str">
        <f>Table_wabobpsvr_AzureCalc_AzureCalcRateCard[[#This Row],[ServiceName]]&amp;Table_wabobpsvr_AzureCalc_AzureCalcRateCard[[#This Row],[Price_Level]]&amp;Table_wabobpsvr_AzureCalc_AzureCalcRateCard[[#This Row],[Region]]</f>
        <v>Basic_D12 VM (Non-Windows)A</v>
      </c>
      <c r="B723" s="1039"/>
      <c r="C723" s="1039" t="s">
        <v>87</v>
      </c>
      <c r="D723" s="1039" t="s">
        <v>174</v>
      </c>
      <c r="E723" s="1039">
        <v>0.40739999999999998</v>
      </c>
      <c r="F723" s="1039" t="s">
        <v>1090</v>
      </c>
      <c r="G723" s="775" t="s">
        <v>2669</v>
      </c>
      <c r="H723" s="775" t="s">
        <v>2670</v>
      </c>
      <c r="I723" s="775" t="s">
        <v>4235</v>
      </c>
    </row>
    <row r="724" spans="1:9">
      <c r="A724" s="775" t="str">
        <f>Table_wabobpsvr_AzureCalc_AzureCalcRateCard[[#This Row],[ServiceName]]&amp;Table_wabobpsvr_AzureCalc_AzureCalcRateCard[[#This Row],[Price_Level]]&amp;Table_wabobpsvr_AzureCalc_AzureCalcRateCard[[#This Row],[Region]]</f>
        <v>A5 VM (Windows)B</v>
      </c>
      <c r="B724" s="775"/>
      <c r="C724" s="775" t="s">
        <v>87</v>
      </c>
      <c r="D724" s="775" t="s">
        <v>175</v>
      </c>
      <c r="E724" s="775">
        <v>0.24429999999999999</v>
      </c>
      <c r="F724" s="775" t="s">
        <v>690</v>
      </c>
      <c r="G724" s="775" t="s">
        <v>2630</v>
      </c>
      <c r="H724" s="775" t="s">
        <v>2631</v>
      </c>
      <c r="I724" s="775" t="s">
        <v>4235</v>
      </c>
    </row>
    <row r="725" spans="1:9">
      <c r="A725" s="775" t="str">
        <f>Table_wabobpsvr_AzureCalc_AzureCalcRateCard[[#This Row],[ServiceName]]&amp;Table_wabobpsvr_AzureCalc_AzureCalcRateCard[[#This Row],[Price_Level]]&amp;Table_wabobpsvr_AzureCalc_AzureCalcRateCard[[#This Row],[Region]]</f>
        <v>Basic_D14 VM (Windows)D15</v>
      </c>
      <c r="B725" s="775">
        <v>15</v>
      </c>
      <c r="C725" s="775" t="s">
        <v>87</v>
      </c>
      <c r="D725" s="775" t="s">
        <v>176</v>
      </c>
      <c r="E725" s="775">
        <v>2.1533600000000002</v>
      </c>
      <c r="F725" s="775" t="s">
        <v>1095</v>
      </c>
      <c r="G725" s="775" t="s">
        <v>2920</v>
      </c>
      <c r="H725" s="775" t="s">
        <v>2921</v>
      </c>
      <c r="I725" s="775" t="s">
        <v>5566</v>
      </c>
    </row>
    <row r="726" spans="1:9">
      <c r="A726" s="775" t="str">
        <f>Table_wabobpsvr_AzureCalc_AzureCalcRateCard[[#This Row],[ServiceName]]&amp;Table_wabobpsvr_AzureCalc_AzureCalcRateCard[[#This Row],[Price_Level]]&amp;Table_wabobpsvr_AzureCalc_AzureCalcRateCard[[#This Row],[Region]]</f>
        <v>Basic_D2 VM (Non-Windows)A15</v>
      </c>
      <c r="B726" s="775">
        <v>15</v>
      </c>
      <c r="C726" s="775" t="s">
        <v>87</v>
      </c>
      <c r="D726" s="775" t="s">
        <v>174</v>
      </c>
      <c r="E726" s="775">
        <v>0.19012000000000001</v>
      </c>
      <c r="F726" s="775" t="s">
        <v>1096</v>
      </c>
      <c r="G726" s="775" t="s">
        <v>2922</v>
      </c>
      <c r="H726" s="775" t="s">
        <v>2923</v>
      </c>
      <c r="I726" s="775" t="s">
        <v>5567</v>
      </c>
    </row>
    <row r="727" spans="1:9">
      <c r="A727" s="775" t="str">
        <f>Table_wabobpsvr_AzureCalc_AzureCalcRateCard[[#This Row],[ServiceName]]&amp;Table_wabobpsvr_AzureCalc_AzureCalcRateCard[[#This Row],[Price_Level]]&amp;Table_wabobpsvr_AzureCalc_AzureCalcRateCard[[#This Row],[Region]]</f>
        <v>Basic_D2 VM (Non-Windows)B15</v>
      </c>
      <c r="B727" s="775">
        <v>15</v>
      </c>
      <c r="C727" s="775" t="s">
        <v>87</v>
      </c>
      <c r="D727" s="775" t="s">
        <v>175</v>
      </c>
      <c r="E727" s="775">
        <v>0.18423999999999999</v>
      </c>
      <c r="F727" s="775" t="s">
        <v>1096</v>
      </c>
      <c r="G727" s="775" t="s">
        <v>2922</v>
      </c>
      <c r="H727" s="775" t="s">
        <v>2923</v>
      </c>
      <c r="I727" s="775" t="s">
        <v>5567</v>
      </c>
    </row>
    <row r="728" spans="1:9">
      <c r="A728" s="775" t="str">
        <f>Table_wabobpsvr_AzureCalc_AzureCalcRateCard[[#This Row],[ServiceName]]&amp;Table_wabobpsvr_AzureCalc_AzureCalcRateCard[[#This Row],[Price_Level]]&amp;Table_wabobpsvr_AzureCalc_AzureCalcRateCard[[#This Row],[Region]]</f>
        <v>Basic_D2 VM (Non-Windows)C15</v>
      </c>
      <c r="B728" s="775">
        <v>15</v>
      </c>
      <c r="C728" s="775" t="s">
        <v>87</v>
      </c>
      <c r="D728" s="775" t="s">
        <v>177</v>
      </c>
      <c r="E728" s="775">
        <v>0.17835999999999999</v>
      </c>
      <c r="F728" s="775" t="s">
        <v>1096</v>
      </c>
      <c r="G728" s="775" t="s">
        <v>2922</v>
      </c>
      <c r="H728" s="775" t="s">
        <v>2923</v>
      </c>
      <c r="I728" s="775" t="s">
        <v>5567</v>
      </c>
    </row>
    <row r="729" spans="1:9">
      <c r="A729" s="775" t="str">
        <f>Table_wabobpsvr_AzureCalc_AzureCalcRateCard[[#This Row],[ServiceName]]&amp;Table_wabobpsvr_AzureCalc_AzureCalcRateCard[[#This Row],[Price_Level]]&amp;Table_wabobpsvr_AzureCalc_AzureCalcRateCard[[#This Row],[Region]]</f>
        <v>Basic_D2 VM (Non-Windows)D15</v>
      </c>
      <c r="B729" s="775">
        <v>15</v>
      </c>
      <c r="C729" s="775" t="s">
        <v>87</v>
      </c>
      <c r="D729" s="775" t="s">
        <v>176</v>
      </c>
      <c r="E729" s="775">
        <v>0.17247999999999999</v>
      </c>
      <c r="F729" s="775" t="s">
        <v>1096</v>
      </c>
      <c r="G729" s="775" t="s">
        <v>2922</v>
      </c>
      <c r="H729" s="775" t="s">
        <v>2923</v>
      </c>
      <c r="I729" s="775" t="s">
        <v>5567</v>
      </c>
    </row>
    <row r="730" spans="1:9">
      <c r="A730" s="1039" t="str">
        <f>Table_wabobpsvr_AzureCalc_AzureCalcRateCard[[#This Row],[ServiceName]]&amp;Table_wabobpsvr_AzureCalc_AzureCalcRateCard[[#This Row],[Price_Level]]&amp;Table_wabobpsvr_AzureCalc_AzureCalcRateCard[[#This Row],[Region]]</f>
        <v>Basic_D2 VM (Windows)A15</v>
      </c>
      <c r="B730" s="1039">
        <v>15</v>
      </c>
      <c r="C730" s="1039" t="s">
        <v>87</v>
      </c>
      <c r="D730" s="1039" t="s">
        <v>174</v>
      </c>
      <c r="E730" s="1039">
        <v>0.31234000000000001</v>
      </c>
      <c r="F730" s="1039" t="s">
        <v>1097</v>
      </c>
      <c r="G730" s="775" t="s">
        <v>2924</v>
      </c>
      <c r="H730" s="775" t="s">
        <v>2925</v>
      </c>
      <c r="I730" s="775" t="s">
        <v>5568</v>
      </c>
    </row>
    <row r="731" spans="1:9">
      <c r="A731" s="1039" t="str">
        <f>Table_wabobpsvr_AzureCalc_AzureCalcRateCard[[#This Row],[ServiceName]]&amp;Table_wabobpsvr_AzureCalc_AzureCalcRateCard[[#This Row],[Price_Level]]&amp;Table_wabobpsvr_AzureCalc_AzureCalcRateCard[[#This Row],[Region]]</f>
        <v>Basic_D2 VM (Windows)B15</v>
      </c>
      <c r="B731" s="1039">
        <v>15</v>
      </c>
      <c r="C731" s="1039" t="s">
        <v>87</v>
      </c>
      <c r="D731" s="1039" t="s">
        <v>175</v>
      </c>
      <c r="E731" s="1039">
        <v>0.30268</v>
      </c>
      <c r="F731" s="1039" t="s">
        <v>1097</v>
      </c>
      <c r="G731" s="775" t="s">
        <v>2924</v>
      </c>
      <c r="H731" s="775" t="s">
        <v>2925</v>
      </c>
      <c r="I731" s="775" t="s">
        <v>5568</v>
      </c>
    </row>
    <row r="732" spans="1:9">
      <c r="A732" s="775" t="str">
        <f>Table_wabobpsvr_AzureCalc_AzureCalcRateCard[[#This Row],[ServiceName]]&amp;Table_wabobpsvr_AzureCalc_AzureCalcRateCard[[#This Row],[Price_Level]]&amp;Table_wabobpsvr_AzureCalc_AzureCalcRateCard[[#This Row],[Region]]</f>
        <v>Basic_D2 VM (Windows)C15</v>
      </c>
      <c r="B732" s="775">
        <v>15</v>
      </c>
      <c r="C732" s="775" t="s">
        <v>87</v>
      </c>
      <c r="D732" s="775" t="s">
        <v>177</v>
      </c>
      <c r="E732" s="775">
        <v>0.29302</v>
      </c>
      <c r="F732" s="775" t="s">
        <v>1097</v>
      </c>
      <c r="G732" s="775" t="s">
        <v>2924</v>
      </c>
      <c r="H732" s="775" t="s">
        <v>2925</v>
      </c>
      <c r="I732" s="775" t="s">
        <v>5568</v>
      </c>
    </row>
    <row r="733" spans="1:9">
      <c r="A733" s="775" t="str">
        <f>Table_wabobpsvr_AzureCalc_AzureCalcRateCard[[#This Row],[ServiceName]]&amp;Table_wabobpsvr_AzureCalc_AzureCalcRateCard[[#This Row],[Price_Level]]&amp;Table_wabobpsvr_AzureCalc_AzureCalcRateCard[[#This Row],[Region]]</f>
        <v>Basic_D2 VM (Windows)D15</v>
      </c>
      <c r="B733" s="775">
        <v>15</v>
      </c>
      <c r="C733" s="775" t="s">
        <v>87</v>
      </c>
      <c r="D733" s="775" t="s">
        <v>176</v>
      </c>
      <c r="E733" s="775">
        <v>0.28336</v>
      </c>
      <c r="F733" s="775" t="s">
        <v>1097</v>
      </c>
      <c r="G733" s="775" t="s">
        <v>2924</v>
      </c>
      <c r="H733" s="775" t="s">
        <v>2925</v>
      </c>
      <c r="I733" s="775" t="s">
        <v>5568</v>
      </c>
    </row>
    <row r="734" spans="1:9">
      <c r="A734" s="775" t="str">
        <f>Table_wabobpsvr_AzureCalc_AzureCalcRateCard[[#This Row],[ServiceName]]&amp;Table_wabobpsvr_AzureCalc_AzureCalcRateCard[[#This Row],[Price_Level]]&amp;Table_wabobpsvr_AzureCalc_AzureCalcRateCard[[#This Row],[Region]]</f>
        <v>Basic_D3 VM (Windows)D15</v>
      </c>
      <c r="B734" s="775">
        <v>15</v>
      </c>
      <c r="C734" s="775" t="s">
        <v>87</v>
      </c>
      <c r="D734" s="775" t="s">
        <v>176</v>
      </c>
      <c r="E734" s="775">
        <v>0.56672</v>
      </c>
      <c r="F734" s="775" t="s">
        <v>1099</v>
      </c>
      <c r="G734" s="775" t="s">
        <v>2773</v>
      </c>
      <c r="H734" s="775" t="s">
        <v>2774</v>
      </c>
      <c r="I734" s="775" t="s">
        <v>5289</v>
      </c>
    </row>
    <row r="735" spans="1:9">
      <c r="A735" s="775" t="str">
        <f>Table_wabobpsvr_AzureCalc_AzureCalcRateCard[[#This Row],[ServiceName]]&amp;Table_wabobpsvr_AzureCalc_AzureCalcRateCard[[#This Row],[Price_Level]]&amp;Table_wabobpsvr_AzureCalc_AzureCalcRateCard[[#This Row],[Region]]</f>
        <v>Basic_D4 VM (Non-Windows)A15</v>
      </c>
      <c r="B735" s="775">
        <v>15</v>
      </c>
      <c r="C735" s="775" t="s">
        <v>87</v>
      </c>
      <c r="D735" s="775" t="s">
        <v>174</v>
      </c>
      <c r="E735" s="775">
        <v>0.76048000000000004</v>
      </c>
      <c r="F735" s="775" t="s">
        <v>1100</v>
      </c>
      <c r="G735" s="775" t="s">
        <v>2926</v>
      </c>
      <c r="H735" s="775" t="s">
        <v>2927</v>
      </c>
      <c r="I735" s="775" t="s">
        <v>5569</v>
      </c>
    </row>
    <row r="736" spans="1:9">
      <c r="A736" s="775" t="str">
        <f>Table_wabobpsvr_AzureCalc_AzureCalcRateCard[[#This Row],[ServiceName]]&amp;Table_wabobpsvr_AzureCalc_AzureCalcRateCard[[#This Row],[Price_Level]]&amp;Table_wabobpsvr_AzureCalc_AzureCalcRateCard[[#This Row],[Region]]</f>
        <v>Basic_D4 VM (Non-Windows)B15</v>
      </c>
      <c r="B736" s="775">
        <v>15</v>
      </c>
      <c r="C736" s="775" t="s">
        <v>87</v>
      </c>
      <c r="D736" s="775" t="s">
        <v>175</v>
      </c>
      <c r="E736" s="775">
        <v>0.73695999999999995</v>
      </c>
      <c r="F736" s="775" t="s">
        <v>1100</v>
      </c>
      <c r="G736" s="775" t="s">
        <v>2926</v>
      </c>
      <c r="H736" s="775" t="s">
        <v>2927</v>
      </c>
      <c r="I736" s="775" t="s">
        <v>5569</v>
      </c>
    </row>
    <row r="737" spans="1:9">
      <c r="A737" s="775" t="str">
        <f>Table_wabobpsvr_AzureCalc_AzureCalcRateCard[[#This Row],[ServiceName]]&amp;Table_wabobpsvr_AzureCalc_AzureCalcRateCard[[#This Row],[Price_Level]]&amp;Table_wabobpsvr_AzureCalc_AzureCalcRateCard[[#This Row],[Region]]</f>
        <v>Basic_D4 VM (Non-Windows)C15</v>
      </c>
      <c r="B737" s="775">
        <v>15</v>
      </c>
      <c r="C737" s="775" t="s">
        <v>87</v>
      </c>
      <c r="D737" s="775" t="s">
        <v>177</v>
      </c>
      <c r="E737" s="775">
        <v>0.71343999999999996</v>
      </c>
      <c r="F737" s="775" t="s">
        <v>1100</v>
      </c>
      <c r="G737" s="775" t="s">
        <v>2926</v>
      </c>
      <c r="H737" s="775" t="s">
        <v>2927</v>
      </c>
      <c r="I737" s="775" t="s">
        <v>5569</v>
      </c>
    </row>
    <row r="738" spans="1:9">
      <c r="A738" s="775" t="str">
        <f>Table_wabobpsvr_AzureCalc_AzureCalcRateCard[[#This Row],[ServiceName]]&amp;Table_wabobpsvr_AzureCalc_AzureCalcRateCard[[#This Row],[Price_Level]]&amp;Table_wabobpsvr_AzureCalc_AzureCalcRateCard[[#This Row],[Region]]</f>
        <v>Basic_D4 VM (Non-Windows)D15</v>
      </c>
      <c r="B738" s="775">
        <v>15</v>
      </c>
      <c r="C738" s="775" t="s">
        <v>87</v>
      </c>
      <c r="D738" s="775" t="s">
        <v>176</v>
      </c>
      <c r="E738" s="775">
        <v>0.68991999999999998</v>
      </c>
      <c r="F738" s="775" t="s">
        <v>1100</v>
      </c>
      <c r="G738" s="775" t="s">
        <v>2926</v>
      </c>
      <c r="H738" s="775" t="s">
        <v>2927</v>
      </c>
      <c r="I738" s="775" t="s">
        <v>5569</v>
      </c>
    </row>
    <row r="739" spans="1:9">
      <c r="A739" s="775" t="str">
        <f>Table_wabobpsvr_AzureCalc_AzureCalcRateCard[[#This Row],[ServiceName]]&amp;Table_wabobpsvr_AzureCalc_AzureCalcRateCard[[#This Row],[Price_Level]]&amp;Table_wabobpsvr_AzureCalc_AzureCalcRateCard[[#This Row],[Region]]</f>
        <v>Basic_D4 VM (Windows)A15</v>
      </c>
      <c r="B739" s="775">
        <v>15</v>
      </c>
      <c r="C739" s="775" t="s">
        <v>87</v>
      </c>
      <c r="D739" s="775" t="s">
        <v>174</v>
      </c>
      <c r="E739" s="775">
        <v>1.24936</v>
      </c>
      <c r="F739" s="775" t="s">
        <v>1101</v>
      </c>
      <c r="G739" s="775" t="s">
        <v>2928</v>
      </c>
      <c r="H739" s="775" t="s">
        <v>2929</v>
      </c>
      <c r="I739" s="775" t="s">
        <v>5570</v>
      </c>
    </row>
    <row r="740" spans="1:9">
      <c r="A740" s="775" t="str">
        <f>Table_wabobpsvr_AzureCalc_AzureCalcRateCard[[#This Row],[ServiceName]]&amp;Table_wabobpsvr_AzureCalc_AzureCalcRateCard[[#This Row],[Price_Level]]&amp;Table_wabobpsvr_AzureCalc_AzureCalcRateCard[[#This Row],[Region]]</f>
        <v>Basic_D4 VM (Windows)B15</v>
      </c>
      <c r="B740" s="775">
        <v>15</v>
      </c>
      <c r="C740" s="775" t="s">
        <v>87</v>
      </c>
      <c r="D740" s="775" t="s">
        <v>175</v>
      </c>
      <c r="E740" s="775">
        <v>1.21072</v>
      </c>
      <c r="F740" s="775" t="s">
        <v>1101</v>
      </c>
      <c r="G740" s="775" t="s">
        <v>2928</v>
      </c>
      <c r="H740" s="775" t="s">
        <v>2929</v>
      </c>
      <c r="I740" s="775" t="s">
        <v>5570</v>
      </c>
    </row>
    <row r="741" spans="1:9">
      <c r="A741" s="775" t="str">
        <f>Table_wabobpsvr_AzureCalc_AzureCalcRateCard[[#This Row],[ServiceName]]&amp;Table_wabobpsvr_AzureCalc_AzureCalcRateCard[[#This Row],[Price_Level]]&amp;Table_wabobpsvr_AzureCalc_AzureCalcRateCard[[#This Row],[Region]]</f>
        <v>Basic_D4 VM (Windows)C15</v>
      </c>
      <c r="B741" s="775">
        <v>15</v>
      </c>
      <c r="C741" s="775" t="s">
        <v>87</v>
      </c>
      <c r="D741" s="775" t="s">
        <v>177</v>
      </c>
      <c r="E741" s="775">
        <v>1.17208</v>
      </c>
      <c r="F741" s="775" t="s">
        <v>1101</v>
      </c>
      <c r="G741" s="775" t="s">
        <v>2928</v>
      </c>
      <c r="H741" s="775" t="s">
        <v>2929</v>
      </c>
      <c r="I741" s="775" t="s">
        <v>5570</v>
      </c>
    </row>
    <row r="742" spans="1:9">
      <c r="A742" s="775" t="str">
        <f>Table_wabobpsvr_AzureCalc_AzureCalcRateCard[[#This Row],[ServiceName]]&amp;Table_wabobpsvr_AzureCalc_AzureCalcRateCard[[#This Row],[Price_Level]]&amp;Table_wabobpsvr_AzureCalc_AzureCalcRateCard[[#This Row],[Region]]</f>
        <v>A7 HDInsightMOSP10</v>
      </c>
      <c r="B742" s="775">
        <v>10</v>
      </c>
      <c r="C742" s="775" t="s">
        <v>87</v>
      </c>
      <c r="D742" s="775" t="s">
        <v>606</v>
      </c>
      <c r="E742" s="775">
        <v>1.44</v>
      </c>
      <c r="F742" s="775" t="s">
        <v>3683</v>
      </c>
      <c r="G742" s="775" t="s">
        <v>4235</v>
      </c>
      <c r="H742" s="775" t="s">
        <v>4235</v>
      </c>
      <c r="I742" s="775" t="s">
        <v>5571</v>
      </c>
    </row>
    <row r="743" spans="1:9">
      <c r="A743" s="775" t="str">
        <f>Table_wabobpsvr_AzureCalc_AzureCalcRateCard[[#This Row],[ServiceName]]&amp;Table_wabobpsvr_AzureCalc_AzureCalcRateCard[[#This Row],[Price_Level]]&amp;Table_wabobpsvr_AzureCalc_AzureCalcRateCard[[#This Row],[Region]]</f>
        <v>A7 HDInsightA10</v>
      </c>
      <c r="B743" s="775">
        <v>10</v>
      </c>
      <c r="C743" s="775" t="s">
        <v>87</v>
      </c>
      <c r="D743" s="775" t="s">
        <v>174</v>
      </c>
      <c r="E743" s="775">
        <v>1.0511999999999999</v>
      </c>
      <c r="F743" s="775" t="s">
        <v>3683</v>
      </c>
      <c r="G743" s="775" t="s">
        <v>3693</v>
      </c>
      <c r="H743" s="775" t="s">
        <v>3694</v>
      </c>
      <c r="I743" s="775" t="s">
        <v>5571</v>
      </c>
    </row>
    <row r="744" spans="1:9">
      <c r="A744" s="775" t="str">
        <f>Table_wabobpsvr_AzureCalc_AzureCalcRateCard[[#This Row],[ServiceName]]&amp;Table_wabobpsvr_AzureCalc_AzureCalcRateCard[[#This Row],[Price_Level]]&amp;Table_wabobpsvr_AzureCalc_AzureCalcRateCard[[#This Row],[Region]]</f>
        <v>A7 HDInsightB10</v>
      </c>
      <c r="B744" s="775">
        <v>10</v>
      </c>
      <c r="C744" s="775" t="s">
        <v>87</v>
      </c>
      <c r="D744" s="775" t="s">
        <v>175</v>
      </c>
      <c r="E744" s="775">
        <v>1.008</v>
      </c>
      <c r="F744" s="775" t="s">
        <v>3683</v>
      </c>
      <c r="G744" s="775" t="s">
        <v>3693</v>
      </c>
      <c r="H744" s="775" t="s">
        <v>3694</v>
      </c>
      <c r="I744" s="775" t="s">
        <v>5571</v>
      </c>
    </row>
    <row r="745" spans="1:9">
      <c r="A745" s="775" t="str">
        <f>Table_wabobpsvr_AzureCalc_AzureCalcRateCard[[#This Row],[ServiceName]]&amp;Table_wabobpsvr_AzureCalc_AzureCalcRateCard[[#This Row],[Price_Level]]&amp;Table_wabobpsvr_AzureCalc_AzureCalcRateCard[[#This Row],[Region]]</f>
        <v>A7 HDInsightC10</v>
      </c>
      <c r="B745" s="775">
        <v>10</v>
      </c>
      <c r="C745" s="775" t="s">
        <v>87</v>
      </c>
      <c r="D745" s="775" t="s">
        <v>177</v>
      </c>
      <c r="E745" s="775">
        <v>0.96479999999999999</v>
      </c>
      <c r="F745" s="775" t="s">
        <v>3683</v>
      </c>
      <c r="G745" s="775" t="s">
        <v>3693</v>
      </c>
      <c r="H745" s="775" t="s">
        <v>3694</v>
      </c>
      <c r="I745" s="775" t="s">
        <v>5571</v>
      </c>
    </row>
    <row r="746" spans="1:9">
      <c r="A746" s="775" t="str">
        <f>Table_wabobpsvr_AzureCalc_AzureCalcRateCard[[#This Row],[ServiceName]]&amp;Table_wabobpsvr_AzureCalc_AzureCalcRateCard[[#This Row],[Price_Level]]&amp;Table_wabobpsvr_AzureCalc_AzureCalcRateCard[[#This Row],[Region]]</f>
        <v>A7 HDInsightD10</v>
      </c>
      <c r="B746" s="775">
        <v>10</v>
      </c>
      <c r="C746" s="775" t="s">
        <v>87</v>
      </c>
      <c r="D746" s="775" t="s">
        <v>176</v>
      </c>
      <c r="E746" s="775">
        <v>0.92159999999999997</v>
      </c>
      <c r="F746" s="775" t="s">
        <v>3683</v>
      </c>
      <c r="G746" s="775" t="s">
        <v>3693</v>
      </c>
      <c r="H746" s="775" t="s">
        <v>3694</v>
      </c>
      <c r="I746" s="775" t="s">
        <v>5571</v>
      </c>
    </row>
    <row r="747" spans="1:9">
      <c r="A747" s="775" t="str">
        <f>Table_wabobpsvr_AzureCalc_AzureCalcRateCard[[#This Row],[ServiceName]]&amp;Table_wabobpsvr_AzureCalc_AzureCalcRateCard[[#This Row],[Price_Level]]&amp;Table_wabobpsvr_AzureCalc_AzureCalcRateCard[[#This Row],[Region]]</f>
        <v>A7 HDInsightMOSP9</v>
      </c>
      <c r="B747" s="775">
        <v>9</v>
      </c>
      <c r="C747" s="775" t="s">
        <v>87</v>
      </c>
      <c r="D747" s="775" t="s">
        <v>606</v>
      </c>
      <c r="E747" s="775">
        <v>1.28</v>
      </c>
      <c r="F747" s="775" t="s">
        <v>3683</v>
      </c>
      <c r="G747" s="775" t="s">
        <v>4235</v>
      </c>
      <c r="H747" s="775" t="s">
        <v>4235</v>
      </c>
      <c r="I747" s="775" t="s">
        <v>5572</v>
      </c>
    </row>
    <row r="748" spans="1:9">
      <c r="A748" s="775" t="str">
        <f>Table_wabobpsvr_AzureCalc_AzureCalcRateCard[[#This Row],[ServiceName]]&amp;Table_wabobpsvr_AzureCalc_AzureCalcRateCard[[#This Row],[Price_Level]]&amp;Table_wabobpsvr_AzureCalc_AzureCalcRateCard[[#This Row],[Region]]</f>
        <v>A7 HDInsightA9</v>
      </c>
      <c r="B748" s="775">
        <v>9</v>
      </c>
      <c r="C748" s="775" t="s">
        <v>87</v>
      </c>
      <c r="D748" s="775" t="s">
        <v>174</v>
      </c>
      <c r="E748" s="775">
        <v>0.93440000000000001</v>
      </c>
      <c r="F748" s="775" t="s">
        <v>3683</v>
      </c>
      <c r="G748" s="775" t="s">
        <v>3695</v>
      </c>
      <c r="H748" s="775" t="s">
        <v>3696</v>
      </c>
      <c r="I748" s="775" t="s">
        <v>5572</v>
      </c>
    </row>
    <row r="749" spans="1:9">
      <c r="A749" s="775" t="str">
        <f>Table_wabobpsvr_AzureCalc_AzureCalcRateCard[[#This Row],[ServiceName]]&amp;Table_wabobpsvr_AzureCalc_AzureCalcRateCard[[#This Row],[Price_Level]]&amp;Table_wabobpsvr_AzureCalc_AzureCalcRateCard[[#This Row],[Region]]</f>
        <v>A7 HDInsightB9</v>
      </c>
      <c r="B749" s="775">
        <v>9</v>
      </c>
      <c r="C749" s="775" t="s">
        <v>87</v>
      </c>
      <c r="D749" s="775" t="s">
        <v>175</v>
      </c>
      <c r="E749" s="775">
        <v>0.89600000000000002</v>
      </c>
      <c r="F749" s="775" t="s">
        <v>3683</v>
      </c>
      <c r="G749" s="775" t="s">
        <v>3695</v>
      </c>
      <c r="H749" s="775" t="s">
        <v>3696</v>
      </c>
      <c r="I749" s="775" t="s">
        <v>5572</v>
      </c>
    </row>
    <row r="750" spans="1:9">
      <c r="A750" s="775" t="str">
        <f>Table_wabobpsvr_AzureCalc_AzureCalcRateCard[[#This Row],[ServiceName]]&amp;Table_wabobpsvr_AzureCalc_AzureCalcRateCard[[#This Row],[Price_Level]]&amp;Table_wabobpsvr_AzureCalc_AzureCalcRateCard[[#This Row],[Region]]</f>
        <v>A7 HDInsightC9</v>
      </c>
      <c r="B750" s="775">
        <v>9</v>
      </c>
      <c r="C750" s="775" t="s">
        <v>87</v>
      </c>
      <c r="D750" s="775" t="s">
        <v>177</v>
      </c>
      <c r="E750" s="775">
        <v>0.85760000000000003</v>
      </c>
      <c r="F750" s="775" t="s">
        <v>3683</v>
      </c>
      <c r="G750" s="775" t="s">
        <v>3695</v>
      </c>
      <c r="H750" s="775" t="s">
        <v>3696</v>
      </c>
      <c r="I750" s="775" t="s">
        <v>5572</v>
      </c>
    </row>
    <row r="751" spans="1:9">
      <c r="A751" s="775" t="str">
        <f>Table_wabobpsvr_AzureCalc_AzureCalcRateCard[[#This Row],[ServiceName]]&amp;Table_wabobpsvr_AzureCalc_AzureCalcRateCard[[#This Row],[Price_Level]]&amp;Table_wabobpsvr_AzureCalc_AzureCalcRateCard[[#This Row],[Region]]</f>
        <v>A11 HDInsightMOSP10</v>
      </c>
      <c r="B751" s="775">
        <v>10</v>
      </c>
      <c r="C751" s="775" t="s">
        <v>87</v>
      </c>
      <c r="D751" s="775" t="s">
        <v>606</v>
      </c>
      <c r="E751" s="775">
        <v>3.95</v>
      </c>
      <c r="F751" s="775" t="s">
        <v>3697</v>
      </c>
      <c r="G751" s="775" t="s">
        <v>4235</v>
      </c>
      <c r="H751" s="775" t="s">
        <v>4235</v>
      </c>
      <c r="I751" s="775" t="s">
        <v>5573</v>
      </c>
    </row>
    <row r="752" spans="1:9">
      <c r="A752" s="775" t="str">
        <f>Table_wabobpsvr_AzureCalc_AzureCalcRateCard[[#This Row],[ServiceName]]&amp;Table_wabobpsvr_AzureCalc_AzureCalcRateCard[[#This Row],[Price_Level]]&amp;Table_wabobpsvr_AzureCalc_AzureCalcRateCard[[#This Row],[Region]]</f>
        <v>A11 HDInsightA10</v>
      </c>
      <c r="B752" s="775">
        <v>10</v>
      </c>
      <c r="C752" s="775" t="s">
        <v>87</v>
      </c>
      <c r="D752" s="775" t="s">
        <v>174</v>
      </c>
      <c r="E752" s="775">
        <v>3.831</v>
      </c>
      <c r="F752" s="775" t="s">
        <v>3697</v>
      </c>
      <c r="G752" s="775" t="s">
        <v>3698</v>
      </c>
      <c r="H752" s="775" t="s">
        <v>3699</v>
      </c>
      <c r="I752" s="775" t="s">
        <v>5573</v>
      </c>
    </row>
    <row r="753" spans="1:9">
      <c r="A753" s="775" t="str">
        <f>Table_wabobpsvr_AzureCalc_AzureCalcRateCard[[#This Row],[ServiceName]]&amp;Table_wabobpsvr_AzureCalc_AzureCalcRateCard[[#This Row],[Price_Level]]&amp;Table_wabobpsvr_AzureCalc_AzureCalcRateCard[[#This Row],[Region]]</f>
        <v>A11 HDInsightB10</v>
      </c>
      <c r="B753" s="775">
        <v>10</v>
      </c>
      <c r="C753" s="775" t="s">
        <v>87</v>
      </c>
      <c r="D753" s="775" t="s">
        <v>175</v>
      </c>
      <c r="E753" s="775">
        <v>3.7130000000000001</v>
      </c>
      <c r="F753" s="775" t="s">
        <v>3697</v>
      </c>
      <c r="G753" s="775" t="s">
        <v>3698</v>
      </c>
      <c r="H753" s="775" t="s">
        <v>3699</v>
      </c>
      <c r="I753" s="775" t="s">
        <v>5573</v>
      </c>
    </row>
    <row r="754" spans="1:9">
      <c r="A754" s="775" t="str">
        <f>Table_wabobpsvr_AzureCalc_AzureCalcRateCard[[#This Row],[ServiceName]]&amp;Table_wabobpsvr_AzureCalc_AzureCalcRateCard[[#This Row],[Price_Level]]&amp;Table_wabobpsvr_AzureCalc_AzureCalcRateCard[[#This Row],[Region]]</f>
        <v>A11 HDInsightC10</v>
      </c>
      <c r="B754" s="775">
        <v>10</v>
      </c>
      <c r="C754" s="775" t="s">
        <v>87</v>
      </c>
      <c r="D754" s="775" t="s">
        <v>177</v>
      </c>
      <c r="E754" s="775">
        <v>3.5939999999999999</v>
      </c>
      <c r="F754" s="775" t="s">
        <v>3697</v>
      </c>
      <c r="G754" s="775" t="s">
        <v>3698</v>
      </c>
      <c r="H754" s="775" t="s">
        <v>3699</v>
      </c>
      <c r="I754" s="775" t="s">
        <v>5573</v>
      </c>
    </row>
    <row r="755" spans="1:9">
      <c r="A755" s="775" t="str">
        <f>Table_wabobpsvr_AzureCalc_AzureCalcRateCard[[#This Row],[ServiceName]]&amp;Table_wabobpsvr_AzureCalc_AzureCalcRateCard[[#This Row],[Price_Level]]&amp;Table_wabobpsvr_AzureCalc_AzureCalcRateCard[[#This Row],[Region]]</f>
        <v>A11 HDInsightD10</v>
      </c>
      <c r="B755" s="775">
        <v>10</v>
      </c>
      <c r="C755" s="775" t="s">
        <v>87</v>
      </c>
      <c r="D755" s="775" t="s">
        <v>176</v>
      </c>
      <c r="E755" s="775">
        <v>3.476</v>
      </c>
      <c r="F755" s="775" t="s">
        <v>3697</v>
      </c>
      <c r="G755" s="775" t="s">
        <v>3698</v>
      </c>
      <c r="H755" s="775" t="s">
        <v>3699</v>
      </c>
      <c r="I755" s="775" t="s">
        <v>5573</v>
      </c>
    </row>
    <row r="756" spans="1:9">
      <c r="A756" s="775" t="str">
        <f>Table_wabobpsvr_AzureCalc_AzureCalcRateCard[[#This Row],[ServiceName]]&amp;Table_wabobpsvr_AzureCalc_AzureCalcRateCard[[#This Row],[Price_Level]]&amp;Table_wabobpsvr_AzureCalc_AzureCalcRateCard[[#This Row],[Region]]</f>
        <v>A11 HDInsightMOSP9</v>
      </c>
      <c r="B756" s="775">
        <v>9</v>
      </c>
      <c r="C756" s="775" t="s">
        <v>87</v>
      </c>
      <c r="D756" s="775" t="s">
        <v>606</v>
      </c>
      <c r="E756" s="775">
        <v>3.5</v>
      </c>
      <c r="F756" s="775" t="s">
        <v>3697</v>
      </c>
      <c r="G756" s="775" t="s">
        <v>4235</v>
      </c>
      <c r="H756" s="775" t="s">
        <v>4235</v>
      </c>
      <c r="I756" s="775" t="s">
        <v>5574</v>
      </c>
    </row>
    <row r="757" spans="1:9">
      <c r="A757" s="775" t="str">
        <f>Table_wabobpsvr_AzureCalc_AzureCalcRateCard[[#This Row],[ServiceName]]&amp;Table_wabobpsvr_AzureCalc_AzureCalcRateCard[[#This Row],[Price_Level]]&amp;Table_wabobpsvr_AzureCalc_AzureCalcRateCard[[#This Row],[Region]]</f>
        <v>A11 HDInsightA9</v>
      </c>
      <c r="B757" s="775">
        <v>9</v>
      </c>
      <c r="C757" s="775" t="s">
        <v>87</v>
      </c>
      <c r="D757" s="775" t="s">
        <v>174</v>
      </c>
      <c r="E757" s="775">
        <v>3.395</v>
      </c>
      <c r="F757" s="775" t="s">
        <v>3697</v>
      </c>
      <c r="G757" s="775" t="s">
        <v>3700</v>
      </c>
      <c r="H757" s="775" t="s">
        <v>3701</v>
      </c>
      <c r="I757" s="775" t="s">
        <v>5574</v>
      </c>
    </row>
    <row r="758" spans="1:9">
      <c r="A758" s="1039" t="str">
        <f>Table_wabobpsvr_AzureCalc_AzureCalcRateCard[[#This Row],[ServiceName]]&amp;Table_wabobpsvr_AzureCalc_AzureCalcRateCard[[#This Row],[Price_Level]]&amp;Table_wabobpsvr_AzureCalc_AzureCalcRateCard[[#This Row],[Region]]</f>
        <v>A11 HDInsightB9</v>
      </c>
      <c r="B758" s="1039">
        <v>9</v>
      </c>
      <c r="C758" s="1039" t="s">
        <v>87</v>
      </c>
      <c r="D758" s="1039" t="s">
        <v>175</v>
      </c>
      <c r="E758" s="1039">
        <v>3.29</v>
      </c>
      <c r="F758" s="1039" t="s">
        <v>3697</v>
      </c>
      <c r="G758" s="775" t="s">
        <v>3700</v>
      </c>
      <c r="H758" s="775" t="s">
        <v>3701</v>
      </c>
      <c r="I758" s="775" t="s">
        <v>5574</v>
      </c>
    </row>
    <row r="759" spans="1:9">
      <c r="A759" s="1039" t="str">
        <f>Table_wabobpsvr_AzureCalc_AzureCalcRateCard[[#This Row],[ServiceName]]&amp;Table_wabobpsvr_AzureCalc_AzureCalcRateCard[[#This Row],[Price_Level]]&amp;Table_wabobpsvr_AzureCalc_AzureCalcRateCard[[#This Row],[Region]]</f>
        <v>A11 HDInsightC9</v>
      </c>
      <c r="B759" s="1039">
        <v>9</v>
      </c>
      <c r="C759" s="1039" t="s">
        <v>87</v>
      </c>
      <c r="D759" s="1039" t="s">
        <v>177</v>
      </c>
      <c r="E759" s="1039">
        <v>3.1850000000000001</v>
      </c>
      <c r="F759" s="1039" t="s">
        <v>3697</v>
      </c>
      <c r="G759" s="775" t="s">
        <v>3700</v>
      </c>
      <c r="H759" s="775" t="s">
        <v>3701</v>
      </c>
      <c r="I759" s="775" t="s">
        <v>5574</v>
      </c>
    </row>
    <row r="760" spans="1:9">
      <c r="A760" s="1039" t="str">
        <f>Table_wabobpsvr_AzureCalc_AzureCalcRateCard[[#This Row],[ServiceName]]&amp;Table_wabobpsvr_AzureCalc_AzureCalcRateCard[[#This Row],[Price_Level]]&amp;Table_wabobpsvr_AzureCalc_AzureCalcRateCard[[#This Row],[Region]]</f>
        <v>A9 HDInsightMOSP15</v>
      </c>
      <c r="B760" s="1039">
        <v>15</v>
      </c>
      <c r="C760" s="1039" t="s">
        <v>87</v>
      </c>
      <c r="D760" s="1039" t="s">
        <v>606</v>
      </c>
      <c r="E760" s="1039">
        <v>6.5170000000000003</v>
      </c>
      <c r="F760" s="1039" t="s">
        <v>3414</v>
      </c>
      <c r="G760" s="775" t="s">
        <v>4235</v>
      </c>
      <c r="H760" s="775" t="s">
        <v>4235</v>
      </c>
      <c r="I760" s="775" t="s">
        <v>5575</v>
      </c>
    </row>
    <row r="761" spans="1:9">
      <c r="A761" s="1039" t="str">
        <f>Table_wabobpsvr_AzureCalc_AzureCalcRateCard[[#This Row],[ServiceName]]&amp;Table_wabobpsvr_AzureCalc_AzureCalcRateCard[[#This Row],[Price_Level]]&amp;Table_wabobpsvr_AzureCalc_AzureCalcRateCard[[#This Row],[Region]]</f>
        <v>A9 HDInsightA15</v>
      </c>
      <c r="B761" s="1039">
        <v>15</v>
      </c>
      <c r="C761" s="1039" t="s">
        <v>87</v>
      </c>
      <c r="D761" s="1039" t="s">
        <v>174</v>
      </c>
      <c r="E761" s="1039">
        <v>4.7569999999999997</v>
      </c>
      <c r="F761" s="1039" t="s">
        <v>3414</v>
      </c>
      <c r="G761" s="775" t="s">
        <v>3521</v>
      </c>
      <c r="H761" s="775" t="s">
        <v>3522</v>
      </c>
      <c r="I761" s="775" t="s">
        <v>5575</v>
      </c>
    </row>
    <row r="762" spans="1:9">
      <c r="A762" s="775" t="str">
        <f>Table_wabobpsvr_AzureCalc_AzureCalcRateCard[[#This Row],[ServiceName]]&amp;Table_wabobpsvr_AzureCalc_AzureCalcRateCard[[#This Row],[Price_Level]]&amp;Table_wabobpsvr_AzureCalc_AzureCalcRateCard[[#This Row],[Region]]</f>
        <v>A9 HDInsightB15</v>
      </c>
      <c r="B762" s="775">
        <v>15</v>
      </c>
      <c r="C762" s="775" t="s">
        <v>87</v>
      </c>
      <c r="D762" s="775" t="s">
        <v>175</v>
      </c>
      <c r="E762" s="775">
        <v>4.5620000000000003</v>
      </c>
      <c r="F762" s="775" t="s">
        <v>3414</v>
      </c>
      <c r="G762" s="775" t="s">
        <v>3521</v>
      </c>
      <c r="H762" s="775" t="s">
        <v>3522</v>
      </c>
      <c r="I762" s="775" t="s">
        <v>5575</v>
      </c>
    </row>
    <row r="763" spans="1:9">
      <c r="A763" s="775" t="str">
        <f>Table_wabobpsvr_AzureCalc_AzureCalcRateCard[[#This Row],[ServiceName]]&amp;Table_wabobpsvr_AzureCalc_AzureCalcRateCard[[#This Row],[Price_Level]]&amp;Table_wabobpsvr_AzureCalc_AzureCalcRateCard[[#This Row],[Region]]</f>
        <v>A9 HDInsightC15</v>
      </c>
      <c r="B763" s="775">
        <v>15</v>
      </c>
      <c r="C763" s="775" t="s">
        <v>87</v>
      </c>
      <c r="D763" s="775" t="s">
        <v>177</v>
      </c>
      <c r="E763" s="775">
        <v>4.3659999999999997</v>
      </c>
      <c r="F763" s="775" t="s">
        <v>3414</v>
      </c>
      <c r="G763" s="775" t="s">
        <v>3521</v>
      </c>
      <c r="H763" s="775" t="s">
        <v>3522</v>
      </c>
      <c r="I763" s="775" t="s">
        <v>5575</v>
      </c>
    </row>
    <row r="764" spans="1:9">
      <c r="A764" s="775" t="str">
        <f>Table_wabobpsvr_AzureCalc_AzureCalcRateCard[[#This Row],[ServiceName]]&amp;Table_wabobpsvr_AzureCalc_AzureCalcRateCard[[#This Row],[Price_Level]]&amp;Table_wabobpsvr_AzureCalc_AzureCalcRateCard[[#This Row],[Region]]</f>
        <v>A9 HDInsightD15</v>
      </c>
      <c r="B764" s="775">
        <v>15</v>
      </c>
      <c r="C764" s="775" t="s">
        <v>87</v>
      </c>
      <c r="D764" s="775" t="s">
        <v>176</v>
      </c>
      <c r="E764" s="775">
        <v>4.1710000000000003</v>
      </c>
      <c r="F764" s="775" t="s">
        <v>3414</v>
      </c>
      <c r="G764" s="775" t="s">
        <v>3521</v>
      </c>
      <c r="H764" s="775" t="s">
        <v>3522</v>
      </c>
      <c r="I764" s="775" t="s">
        <v>5575</v>
      </c>
    </row>
    <row r="765" spans="1:9">
      <c r="A765" s="1039" t="str">
        <f>Table_wabobpsvr_AzureCalc_AzureCalcRateCard[[#This Row],[ServiceName]]&amp;Table_wabobpsvr_AzureCalc_AzureCalcRateCard[[#This Row],[Price_Level]]&amp;Table_wabobpsvr_AzureCalc_AzureCalcRateCard[[#This Row],[Region]]</f>
        <v>Production API  Compute HoursC15</v>
      </c>
      <c r="B765" s="1039">
        <v>15</v>
      </c>
      <c r="C765" s="1039" t="s">
        <v>4235</v>
      </c>
      <c r="D765" s="1039" t="s">
        <v>177</v>
      </c>
      <c r="E765" s="1039">
        <v>999999</v>
      </c>
      <c r="F765" s="1039" t="s">
        <v>3523</v>
      </c>
      <c r="G765" s="775" t="s">
        <v>4235</v>
      </c>
      <c r="H765" s="775" t="s">
        <v>4235</v>
      </c>
      <c r="I765" s="775" t="s">
        <v>4235</v>
      </c>
    </row>
    <row r="766" spans="1:9">
      <c r="A766" s="1039" t="str">
        <f>Table_wabobpsvr_AzureCalc_AzureCalcRateCard[[#This Row],[ServiceName]]&amp;Table_wabobpsvr_AzureCalc_AzureCalcRateCard[[#This Row],[Price_Level]]&amp;Table_wabobpsvr_AzureCalc_AzureCalcRateCard[[#This Row],[Region]]</f>
        <v>Basic Elastic DTU PackC12</v>
      </c>
      <c r="B766" s="1039">
        <v>12</v>
      </c>
      <c r="C766" s="1039" t="s">
        <v>7258</v>
      </c>
      <c r="D766" s="1039" t="s">
        <v>177</v>
      </c>
      <c r="E766" s="1039">
        <v>0.05</v>
      </c>
      <c r="F766" s="1039" t="s">
        <v>7098</v>
      </c>
      <c r="G766" s="775" t="s">
        <v>7107</v>
      </c>
      <c r="H766" s="775" t="s">
        <v>7285</v>
      </c>
      <c r="I766" s="775" t="s">
        <v>7108</v>
      </c>
    </row>
    <row r="767" spans="1:9">
      <c r="A767" s="775" t="str">
        <f>Table_wabobpsvr_AzureCalc_AzureCalcRateCard[[#This Row],[ServiceName]]&amp;Table_wabobpsvr_AzureCalc_AzureCalcRateCard[[#This Row],[Price_Level]]&amp;Table_wabobpsvr_AzureCalc_AzureCalcRateCard[[#This Row],[Region]]</f>
        <v>Active Directory B2C - Users - More than 10,000,000MOSP</v>
      </c>
      <c r="B767" s="775"/>
      <c r="C767" s="775" t="s">
        <v>378</v>
      </c>
      <c r="D767" s="775" t="s">
        <v>606</v>
      </c>
      <c r="E767" s="775">
        <v>3.8999999999999999E-4</v>
      </c>
      <c r="F767" s="775" t="s">
        <v>7323</v>
      </c>
      <c r="G767" s="775"/>
      <c r="H767" s="775"/>
      <c r="I767" s="775" t="s">
        <v>7322</v>
      </c>
    </row>
    <row r="768" spans="1:9">
      <c r="A768" s="775" t="str">
        <f>Table_wabobpsvr_AzureCalc_AzureCalcRateCard[[#This Row],[ServiceName]]&amp;Table_wabobpsvr_AzureCalc_AzureCalcRateCard[[#This Row],[Price_Level]]&amp;Table_wabobpsvr_AzureCalc_AzureCalcRateCard[[#This Row],[Region]]</f>
        <v>Active Directory B2C - Auth - EAA</v>
      </c>
      <c r="B768" s="775"/>
      <c r="C768" s="775" t="s">
        <v>7312</v>
      </c>
      <c r="D768" s="775" t="s">
        <v>174</v>
      </c>
      <c r="E768" s="775">
        <v>2.7160000000000001E-3</v>
      </c>
      <c r="F768" s="775" t="s">
        <v>7324</v>
      </c>
      <c r="G768" s="775" t="s">
        <v>7359</v>
      </c>
      <c r="H768" s="775" t="s">
        <v>7360</v>
      </c>
      <c r="I768" s="775" t="s">
        <v>7325</v>
      </c>
    </row>
    <row r="769" spans="1:9">
      <c r="A769" s="775" t="str">
        <f>Table_wabobpsvr_AzureCalc_AzureCalcRateCard[[#This Row],[ServiceName]]&amp;Table_wabobpsvr_AzureCalc_AzureCalcRateCard[[#This Row],[Price_Level]]&amp;Table_wabobpsvr_AzureCalc_AzureCalcRateCard[[#This Row],[Region]]</f>
        <v>Active Directory B2C - Users - EAA</v>
      </c>
      <c r="B769" s="775"/>
      <c r="C769" s="775" t="s">
        <v>378</v>
      </c>
      <c r="D769" s="775" t="s">
        <v>174</v>
      </c>
      <c r="E769" s="775">
        <v>1.0629999999999999E-3</v>
      </c>
      <c r="F769" s="775" t="s">
        <v>7326</v>
      </c>
      <c r="G769" s="775" t="s">
        <v>7361</v>
      </c>
      <c r="H769" s="775" t="s">
        <v>7362</v>
      </c>
      <c r="I769" s="775" t="s">
        <v>7322</v>
      </c>
    </row>
    <row r="770" spans="1:9">
      <c r="A770" s="775" t="str">
        <f>Table_wabobpsvr_AzureCalc_AzureCalcRateCard[[#This Row],[ServiceName]]&amp;Table_wabobpsvr_AzureCalc_AzureCalcRateCard[[#This Row],[Price_Level]]&amp;Table_wabobpsvr_AzureCalc_AzureCalcRateCard[[#This Row],[Region]]</f>
        <v>Active Directory B2C - Auth - EAB</v>
      </c>
      <c r="B770" s="775"/>
      <c r="C770" s="775" t="s">
        <v>7312</v>
      </c>
      <c r="D770" s="775" t="s">
        <v>175</v>
      </c>
      <c r="E770" s="775">
        <v>2.6319999999999998E-3</v>
      </c>
      <c r="F770" s="775" t="s">
        <v>7324</v>
      </c>
      <c r="G770" s="775" t="s">
        <v>7359</v>
      </c>
      <c r="H770" s="775" t="s">
        <v>7360</v>
      </c>
      <c r="I770" s="775" t="s">
        <v>7325</v>
      </c>
    </row>
    <row r="771" spans="1:9">
      <c r="A771" s="775" t="str">
        <f>Table_wabobpsvr_AzureCalc_AzureCalcRateCard[[#This Row],[ServiceName]]&amp;Table_wabobpsvr_AzureCalc_AzureCalcRateCard[[#This Row],[Price_Level]]&amp;Table_wabobpsvr_AzureCalc_AzureCalcRateCard[[#This Row],[Region]]</f>
        <v>ExpressRoute (Unlimited) 200 Mbps Connections - Zone 2MOSP0</v>
      </c>
      <c r="B771" s="775">
        <v>0</v>
      </c>
      <c r="C771" s="775" t="s">
        <v>7427</v>
      </c>
      <c r="D771" s="775" t="s">
        <v>606</v>
      </c>
      <c r="E771" s="775">
        <v>2300</v>
      </c>
      <c r="F771" s="775" t="s">
        <v>7504</v>
      </c>
      <c r="G771" s="775"/>
      <c r="H771" s="775"/>
      <c r="I771" s="775" t="s">
        <v>7505</v>
      </c>
    </row>
    <row r="772" spans="1:9">
      <c r="A772" s="775" t="str">
        <f>Table_wabobpsvr_AzureCalc_AzureCalcRateCard[[#This Row],[ServiceName]]&amp;Table_wabobpsvr_AzureCalc_AzureCalcRateCard[[#This Row],[Price_Level]]&amp;Table_wabobpsvr_AzureCalc_AzureCalcRateCard[[#This Row],[Region]]</f>
        <v>ExpressRoute (Unlimited) 10 Gbps Connections - Zone 3C0</v>
      </c>
      <c r="B772" s="775">
        <v>0</v>
      </c>
      <c r="C772" s="775" t="s">
        <v>7427</v>
      </c>
      <c r="D772" s="775" t="s">
        <v>177</v>
      </c>
      <c r="E772" s="775">
        <v>2407.0956000000001</v>
      </c>
      <c r="F772" s="775" t="s">
        <v>7439</v>
      </c>
      <c r="G772" s="775"/>
      <c r="H772" s="775"/>
      <c r="I772" s="775" t="s">
        <v>7522</v>
      </c>
    </row>
    <row r="773" spans="1:9">
      <c r="A773" s="775" t="str">
        <f>Table_wabobpsvr_AzureCalc_AzureCalcRateCard[[#This Row],[ServiceName]]&amp;Table_wabobpsvr_AzureCalc_AzureCalcRateCard[[#This Row],[Price_Level]]&amp;Table_wabobpsvr_AzureCalc_AzureCalcRateCard[[#This Row],[Region]]</f>
        <v>ExpressRoute (Metered) 1 Gbps ConnectionsMOSP2</v>
      </c>
      <c r="B773" s="775">
        <v>2</v>
      </c>
      <c r="C773" s="775" t="s">
        <v>7427</v>
      </c>
      <c r="D773" s="775" t="s">
        <v>606</v>
      </c>
      <c r="E773" s="775">
        <v>436</v>
      </c>
      <c r="F773" s="775" t="s">
        <v>7390</v>
      </c>
      <c r="G773" s="775"/>
      <c r="H773" s="775"/>
      <c r="I773" s="775" t="s">
        <v>7444</v>
      </c>
    </row>
    <row r="774" spans="1:9">
      <c r="A774" s="775" t="str">
        <f>Table_wabobpsvr_AzureCalc_AzureCalcRateCard[[#This Row],[ServiceName]]&amp;Table_wabobpsvr_AzureCalc_AzureCalcRateCard[[#This Row],[Price_Level]]&amp;Table_wabobpsvr_AzureCalc_AzureCalcRateCard[[#This Row],[Region]]</f>
        <v>A10 HDInsightA13</v>
      </c>
      <c r="B774" s="775">
        <v>13</v>
      </c>
      <c r="C774" s="775" t="s">
        <v>87</v>
      </c>
      <c r="D774" s="775" t="s">
        <v>174</v>
      </c>
      <c r="E774" s="775">
        <v>2.1440000000000001</v>
      </c>
      <c r="F774" s="775" t="s">
        <v>3660</v>
      </c>
      <c r="G774" s="775" t="s">
        <v>3702</v>
      </c>
      <c r="H774" s="775" t="s">
        <v>3703</v>
      </c>
      <c r="I774" s="775" t="s">
        <v>5576</v>
      </c>
    </row>
    <row r="775" spans="1:9">
      <c r="A775" s="775" t="str">
        <f>Table_wabobpsvr_AzureCalc_AzureCalcRateCard[[#This Row],[ServiceName]]&amp;Table_wabobpsvr_AzureCalc_AzureCalcRateCard[[#This Row],[Price_Level]]&amp;Table_wabobpsvr_AzureCalc_AzureCalcRateCard[[#This Row],[Region]]</f>
        <v>ExpressRoute (Unlimited) 50 Mbps ConnectionsMOSP4</v>
      </c>
      <c r="B775" s="775">
        <v>4</v>
      </c>
      <c r="C775" s="775" t="s">
        <v>7427</v>
      </c>
      <c r="D775" s="775" t="s">
        <v>606</v>
      </c>
      <c r="E775" s="775">
        <v>300</v>
      </c>
      <c r="F775" s="775" t="s">
        <v>7401</v>
      </c>
      <c r="G775" s="775"/>
      <c r="H775" s="775"/>
      <c r="I775" s="775" t="s">
        <v>7476</v>
      </c>
    </row>
    <row r="776" spans="1:9">
      <c r="A776" s="775" t="str">
        <f>Table_wabobpsvr_AzureCalc_AzureCalcRateCard[[#This Row],[ServiceName]]&amp;Table_wabobpsvr_AzureCalc_AzureCalcRateCard[[#This Row],[Price_Level]]&amp;Table_wabobpsvr_AzureCalc_AzureCalcRateCard[[#This Row],[Region]]</f>
        <v>ExpressRoute (Metered) 1 Gbps ConnectionsMOSP7</v>
      </c>
      <c r="B776" s="775">
        <v>7</v>
      </c>
      <c r="C776" s="775" t="s">
        <v>7427</v>
      </c>
      <c r="D776" s="775" t="s">
        <v>606</v>
      </c>
      <c r="E776" s="775">
        <v>436</v>
      </c>
      <c r="F776" s="775" t="s">
        <v>7390</v>
      </c>
      <c r="G776" s="775"/>
      <c r="H776" s="775"/>
      <c r="I776" s="775" t="s">
        <v>7444</v>
      </c>
    </row>
    <row r="777" spans="1:9">
      <c r="A777" s="775" t="str">
        <f>Table_wabobpsvr_AzureCalc_AzureCalcRateCard[[#This Row],[ServiceName]]&amp;Table_wabobpsvr_AzureCalc_AzureCalcRateCard[[#This Row],[Price_Level]]&amp;Table_wabobpsvr_AzureCalc_AzureCalcRateCard[[#This Row],[Region]]</f>
        <v>Read-Access Geo Redundant Storage Standard IO - Page Blob/Disk - Tier 2A13</v>
      </c>
      <c r="B777" s="775">
        <v>13</v>
      </c>
      <c r="C777" s="775" t="s">
        <v>764</v>
      </c>
      <c r="D777" s="775" t="s">
        <v>174</v>
      </c>
      <c r="E777" s="775">
        <v>0.21</v>
      </c>
      <c r="F777" s="775" t="s">
        <v>867</v>
      </c>
      <c r="G777" s="775" t="s">
        <v>1876</v>
      </c>
      <c r="H777" s="775" t="s">
        <v>1877</v>
      </c>
      <c r="I777" s="775" t="s">
        <v>5577</v>
      </c>
    </row>
    <row r="778" spans="1:9">
      <c r="A778" s="775" t="str">
        <f>Table_wabobpsvr_AzureCalc_AzureCalcRateCard[[#This Row],[ServiceName]]&amp;Table_wabobpsvr_AzureCalc_AzureCalcRateCard[[#This Row],[Price_Level]]&amp;Table_wabobpsvr_AzureCalc_AzureCalcRateCard[[#This Row],[Region]]</f>
        <v>Read-Access Geo Redundant Storage Standard IO - Page Blob/Disk - Tier 2B13</v>
      </c>
      <c r="B778" s="775">
        <v>13</v>
      </c>
      <c r="C778" s="775" t="s">
        <v>764</v>
      </c>
      <c r="D778" s="775" t="s">
        <v>175</v>
      </c>
      <c r="E778" s="775">
        <v>0.21</v>
      </c>
      <c r="F778" s="775" t="s">
        <v>867</v>
      </c>
      <c r="G778" s="775" t="s">
        <v>1876</v>
      </c>
      <c r="H778" s="775" t="s">
        <v>1877</v>
      </c>
      <c r="I778" s="775" t="s">
        <v>5577</v>
      </c>
    </row>
    <row r="779" spans="1:9">
      <c r="A779" s="775" t="str">
        <f>Table_wabobpsvr_AzureCalc_AzureCalcRateCard[[#This Row],[ServiceName]]&amp;Table_wabobpsvr_AzureCalc_AzureCalcRateCard[[#This Row],[Price_Level]]&amp;Table_wabobpsvr_AzureCalc_AzureCalcRateCard[[#This Row],[Region]]</f>
        <v>Read-Access Geo Redundant Storage Standard IO - Page Blob/Disk - Tier 2C13</v>
      </c>
      <c r="B779" s="775">
        <v>13</v>
      </c>
      <c r="C779" s="775" t="s">
        <v>764</v>
      </c>
      <c r="D779" s="775" t="s">
        <v>177</v>
      </c>
      <c r="E779" s="775">
        <v>0.21</v>
      </c>
      <c r="F779" s="775" t="s">
        <v>867</v>
      </c>
      <c r="G779" s="775" t="s">
        <v>1876</v>
      </c>
      <c r="H779" s="775" t="s">
        <v>1877</v>
      </c>
      <c r="I779" s="775" t="s">
        <v>5577</v>
      </c>
    </row>
    <row r="780" spans="1:9">
      <c r="A780" s="775" t="str">
        <f>Table_wabobpsvr_AzureCalc_AzureCalcRateCard[[#This Row],[ServiceName]]&amp;Table_wabobpsvr_AzureCalc_AzureCalcRateCard[[#This Row],[Price_Level]]&amp;Table_wabobpsvr_AzureCalc_AzureCalcRateCard[[#This Row],[Region]]</f>
        <v>Read-Access Geo Redundant Storage Standard IO - Page Blob/Disk - Tier 2D13</v>
      </c>
      <c r="B780" s="775">
        <v>13</v>
      </c>
      <c r="C780" s="775" t="s">
        <v>764</v>
      </c>
      <c r="D780" s="775" t="s">
        <v>176</v>
      </c>
      <c r="E780" s="775">
        <v>0.21</v>
      </c>
      <c r="F780" s="775" t="s">
        <v>867</v>
      </c>
      <c r="G780" s="775" t="s">
        <v>1876</v>
      </c>
      <c r="H780" s="775" t="s">
        <v>1877</v>
      </c>
      <c r="I780" s="775" t="s">
        <v>5577</v>
      </c>
    </row>
    <row r="781" spans="1:9">
      <c r="A781" s="775" t="str">
        <f>Table_wabobpsvr_AzureCalc_AzureCalcRateCard[[#This Row],[ServiceName]]&amp;Table_wabobpsvr_AzureCalc_AzureCalcRateCard[[#This Row],[Price_Level]]&amp;Table_wabobpsvr_AzureCalc_AzureCalcRateCard[[#This Row],[Region]]</f>
        <v>Read-Access Geo Redundant Storage Standard IO - Page Blob/Disk - Tier 3MOSP13</v>
      </c>
      <c r="B781" s="775">
        <v>13</v>
      </c>
      <c r="C781" s="775" t="s">
        <v>764</v>
      </c>
      <c r="D781" s="775" t="s">
        <v>606</v>
      </c>
      <c r="E781" s="775">
        <v>0.22</v>
      </c>
      <c r="F781" s="775" t="s">
        <v>868</v>
      </c>
      <c r="G781" s="775" t="s">
        <v>4235</v>
      </c>
      <c r="H781" s="775" t="s">
        <v>4235</v>
      </c>
      <c r="I781" s="775" t="s">
        <v>5577</v>
      </c>
    </row>
    <row r="782" spans="1:9">
      <c r="A782" s="775" t="str">
        <f>Table_wabobpsvr_AzureCalc_AzureCalcRateCard[[#This Row],[ServiceName]]&amp;Table_wabobpsvr_AzureCalc_AzureCalcRateCard[[#This Row],[Price_Level]]&amp;Table_wabobpsvr_AzureCalc_AzureCalcRateCard[[#This Row],[Region]]</f>
        <v>Read-Access Geo Redundant Storage Standard IO - Page Blob/Disk - Tier 3A13</v>
      </c>
      <c r="B782" s="775">
        <v>13</v>
      </c>
      <c r="C782" s="775" t="s">
        <v>764</v>
      </c>
      <c r="D782" s="775" t="s">
        <v>174</v>
      </c>
      <c r="E782" s="775">
        <v>0.21</v>
      </c>
      <c r="F782" s="775" t="s">
        <v>868</v>
      </c>
      <c r="G782" s="775" t="s">
        <v>1876</v>
      </c>
      <c r="H782" s="775" t="s">
        <v>1877</v>
      </c>
      <c r="I782" s="775" t="s">
        <v>5577</v>
      </c>
    </row>
    <row r="783" spans="1:9">
      <c r="A783" s="775" t="str">
        <f>Table_wabobpsvr_AzureCalc_AzureCalcRateCard[[#This Row],[ServiceName]]&amp;Table_wabobpsvr_AzureCalc_AzureCalcRateCard[[#This Row],[Price_Level]]&amp;Table_wabobpsvr_AzureCalc_AzureCalcRateCard[[#This Row],[Region]]</f>
        <v>Read-Access Geo Redundant Storage Standard IO - Page Blob/Disk - Tier 3B13</v>
      </c>
      <c r="B783" s="775">
        <v>13</v>
      </c>
      <c r="C783" s="775" t="s">
        <v>764</v>
      </c>
      <c r="D783" s="775" t="s">
        <v>175</v>
      </c>
      <c r="E783" s="775">
        <v>0.21</v>
      </c>
      <c r="F783" s="775" t="s">
        <v>868</v>
      </c>
      <c r="G783" s="775" t="s">
        <v>1876</v>
      </c>
      <c r="H783" s="775" t="s">
        <v>1877</v>
      </c>
      <c r="I783" s="775" t="s">
        <v>5577</v>
      </c>
    </row>
    <row r="784" spans="1:9">
      <c r="A784" s="775" t="str">
        <f>Table_wabobpsvr_AzureCalc_AzureCalcRateCard[[#This Row],[ServiceName]]&amp;Table_wabobpsvr_AzureCalc_AzureCalcRateCard[[#This Row],[Price_Level]]&amp;Table_wabobpsvr_AzureCalc_AzureCalcRateCard[[#This Row],[Region]]</f>
        <v>Read-Access Geo Redundant Storage Standard IO - Page Blob/Disk - Tier 3C13</v>
      </c>
      <c r="B784" s="775">
        <v>13</v>
      </c>
      <c r="C784" s="775" t="s">
        <v>764</v>
      </c>
      <c r="D784" s="775" t="s">
        <v>177</v>
      </c>
      <c r="E784" s="775">
        <v>0.21</v>
      </c>
      <c r="F784" s="775" t="s">
        <v>868</v>
      </c>
      <c r="G784" s="775" t="s">
        <v>1876</v>
      </c>
      <c r="H784" s="775" t="s">
        <v>1877</v>
      </c>
      <c r="I784" s="775" t="s">
        <v>5577</v>
      </c>
    </row>
    <row r="785" spans="1:9">
      <c r="A785" s="775" t="str">
        <f>Table_wabobpsvr_AzureCalc_AzureCalcRateCard[[#This Row],[ServiceName]]&amp;Table_wabobpsvr_AzureCalc_AzureCalcRateCard[[#This Row],[Price_Level]]&amp;Table_wabobpsvr_AzureCalc_AzureCalcRateCard[[#This Row],[Region]]</f>
        <v>Read-Access Geo Redundant Storage Standard IO - Page Blob/Disk - Tier 3D13</v>
      </c>
      <c r="B785" s="775">
        <v>13</v>
      </c>
      <c r="C785" s="775" t="s">
        <v>764</v>
      </c>
      <c r="D785" s="775" t="s">
        <v>176</v>
      </c>
      <c r="E785" s="775">
        <v>0.21</v>
      </c>
      <c r="F785" s="775" t="s">
        <v>868</v>
      </c>
      <c r="G785" s="775" t="s">
        <v>1876</v>
      </c>
      <c r="H785" s="775" t="s">
        <v>1877</v>
      </c>
      <c r="I785" s="775" t="s">
        <v>5577</v>
      </c>
    </row>
    <row r="786" spans="1:9">
      <c r="A786" s="775" t="str">
        <f>Table_wabobpsvr_AzureCalc_AzureCalcRateCard[[#This Row],[ServiceName]]&amp;Table_wabobpsvr_AzureCalc_AzureCalcRateCard[[#This Row],[Price_Level]]&amp;Table_wabobpsvr_AzureCalc_AzureCalcRateCard[[#This Row],[Region]]</f>
        <v>Read-Access Geo Redundant Storage Standard IO - Page Blob/Disk - Tier 4MOSP13</v>
      </c>
      <c r="B786" s="775">
        <v>13</v>
      </c>
      <c r="C786" s="775" t="s">
        <v>764</v>
      </c>
      <c r="D786" s="775" t="s">
        <v>606</v>
      </c>
      <c r="E786" s="775">
        <v>0.22</v>
      </c>
      <c r="F786" s="775" t="s">
        <v>869</v>
      </c>
      <c r="G786" s="775" t="s">
        <v>4235</v>
      </c>
      <c r="H786" s="775" t="s">
        <v>4235</v>
      </c>
      <c r="I786" s="775" t="s">
        <v>5577</v>
      </c>
    </row>
    <row r="787" spans="1:9">
      <c r="A787" s="775" t="str">
        <f>Table_wabobpsvr_AzureCalc_AzureCalcRateCard[[#This Row],[ServiceName]]&amp;Table_wabobpsvr_AzureCalc_AzureCalcRateCard[[#This Row],[Price_Level]]&amp;Table_wabobpsvr_AzureCalc_AzureCalcRateCard[[#This Row],[Region]]</f>
        <v>Read-Access Geo Redundant Storage Standard IO - Page Blob/Disk - Tier 4A13</v>
      </c>
      <c r="B787" s="775">
        <v>13</v>
      </c>
      <c r="C787" s="775" t="s">
        <v>764</v>
      </c>
      <c r="D787" s="775" t="s">
        <v>174</v>
      </c>
      <c r="E787" s="775">
        <v>0.21</v>
      </c>
      <c r="F787" s="775" t="s">
        <v>869</v>
      </c>
      <c r="G787" s="775" t="s">
        <v>1876</v>
      </c>
      <c r="H787" s="775" t="s">
        <v>1877</v>
      </c>
      <c r="I787" s="775" t="s">
        <v>5577</v>
      </c>
    </row>
    <row r="788" spans="1:9">
      <c r="A788" s="775" t="str">
        <f>Table_wabobpsvr_AzureCalc_AzureCalcRateCard[[#This Row],[ServiceName]]&amp;Table_wabobpsvr_AzureCalc_AzureCalcRateCard[[#This Row],[Price_Level]]&amp;Table_wabobpsvr_AzureCalc_AzureCalcRateCard[[#This Row],[Region]]</f>
        <v>Read-Access Geo Redundant Storage Standard IO - Page Blob/Disk - Tier 4B13</v>
      </c>
      <c r="B788" s="775">
        <v>13</v>
      </c>
      <c r="C788" s="775" t="s">
        <v>764</v>
      </c>
      <c r="D788" s="775" t="s">
        <v>175</v>
      </c>
      <c r="E788" s="775">
        <v>0.21</v>
      </c>
      <c r="F788" s="775" t="s">
        <v>869</v>
      </c>
      <c r="G788" s="775" t="s">
        <v>1876</v>
      </c>
      <c r="H788" s="775" t="s">
        <v>1877</v>
      </c>
      <c r="I788" s="775" t="s">
        <v>5577</v>
      </c>
    </row>
    <row r="789" spans="1:9">
      <c r="A789" s="775" t="str">
        <f>Table_wabobpsvr_AzureCalc_AzureCalcRateCard[[#This Row],[ServiceName]]&amp;Table_wabobpsvr_AzureCalc_AzureCalcRateCard[[#This Row],[Price_Level]]&amp;Table_wabobpsvr_AzureCalc_AzureCalcRateCard[[#This Row],[Region]]</f>
        <v>Read-Access Geo Redundant Storage Standard IO - Page Blob/Disk - Tier 4C13</v>
      </c>
      <c r="B789" s="775">
        <v>13</v>
      </c>
      <c r="C789" s="775" t="s">
        <v>764</v>
      </c>
      <c r="D789" s="775" t="s">
        <v>177</v>
      </c>
      <c r="E789" s="775">
        <v>0.21</v>
      </c>
      <c r="F789" s="775" t="s">
        <v>869</v>
      </c>
      <c r="G789" s="775" t="s">
        <v>1876</v>
      </c>
      <c r="H789" s="775" t="s">
        <v>1877</v>
      </c>
      <c r="I789" s="775" t="s">
        <v>5577</v>
      </c>
    </row>
    <row r="790" spans="1:9">
      <c r="A790" s="775" t="str">
        <f>Table_wabobpsvr_AzureCalc_AzureCalcRateCard[[#This Row],[ServiceName]]&amp;Table_wabobpsvr_AzureCalc_AzureCalcRateCard[[#This Row],[Price_Level]]&amp;Table_wabobpsvr_AzureCalc_AzureCalcRateCard[[#This Row],[Region]]</f>
        <v>Read-Access Geo Redundant Storage Standard IO - Page Blob/Disk - Tier 4D13</v>
      </c>
      <c r="B790" s="775">
        <v>13</v>
      </c>
      <c r="C790" s="775" t="s">
        <v>764</v>
      </c>
      <c r="D790" s="775" t="s">
        <v>176</v>
      </c>
      <c r="E790" s="775">
        <v>0.21</v>
      </c>
      <c r="F790" s="775" t="s">
        <v>869</v>
      </c>
      <c r="G790" s="775" t="s">
        <v>1876</v>
      </c>
      <c r="H790" s="775" t="s">
        <v>1877</v>
      </c>
      <c r="I790" s="775" t="s">
        <v>5577</v>
      </c>
    </row>
    <row r="791" spans="1:9">
      <c r="A791" s="775" t="str">
        <f>Table_wabobpsvr_AzureCalc_AzureCalcRateCard[[#This Row],[ServiceName]]&amp;Table_wabobpsvr_AzureCalc_AzureCalcRateCard[[#This Row],[Price_Level]]&amp;Table_wabobpsvr_AzureCalc_AzureCalcRateCard[[#This Row],[Region]]</f>
        <v>Read-Access Geo Redundant Storage Standard IO - Page Blob/Disk - Tier 5MOSP13</v>
      </c>
      <c r="B791" s="775">
        <v>13</v>
      </c>
      <c r="C791" s="775" t="s">
        <v>764</v>
      </c>
      <c r="D791" s="775" t="s">
        <v>606</v>
      </c>
      <c r="E791" s="775">
        <v>0.21</v>
      </c>
      <c r="F791" s="775" t="s">
        <v>870</v>
      </c>
      <c r="G791" s="775" t="s">
        <v>4235</v>
      </c>
      <c r="H791" s="775" t="s">
        <v>4235</v>
      </c>
      <c r="I791" s="775" t="s">
        <v>5577</v>
      </c>
    </row>
    <row r="792" spans="1:9">
      <c r="A792" s="775" t="str">
        <f>Table_wabobpsvr_AzureCalc_AzureCalcRateCard[[#This Row],[ServiceName]]&amp;Table_wabobpsvr_AzureCalc_AzureCalcRateCard[[#This Row],[Price_Level]]&amp;Table_wabobpsvr_AzureCalc_AzureCalcRateCard[[#This Row],[Region]]</f>
        <v>Read-Access Geo Redundant Storage Standard IO - Page Blob/Disk - Tier 5A13</v>
      </c>
      <c r="B792" s="775">
        <v>13</v>
      </c>
      <c r="C792" s="775" t="s">
        <v>764</v>
      </c>
      <c r="D792" s="775" t="s">
        <v>174</v>
      </c>
      <c r="E792" s="775">
        <v>0.21</v>
      </c>
      <c r="F792" s="775" t="s">
        <v>870</v>
      </c>
      <c r="G792" s="775" t="s">
        <v>1876</v>
      </c>
      <c r="H792" s="775" t="s">
        <v>1877</v>
      </c>
      <c r="I792" s="775" t="s">
        <v>5577</v>
      </c>
    </row>
    <row r="793" spans="1:9">
      <c r="A793" s="775" t="str">
        <f>Table_wabobpsvr_AzureCalc_AzureCalcRateCard[[#This Row],[ServiceName]]&amp;Table_wabobpsvr_AzureCalc_AzureCalcRateCard[[#This Row],[Price_Level]]&amp;Table_wabobpsvr_AzureCalc_AzureCalcRateCard[[#This Row],[Region]]</f>
        <v>Read-Access Geo Redundant Storage Standard IO - Page Blob/Disk - Tier 5B13</v>
      </c>
      <c r="B793" s="775">
        <v>13</v>
      </c>
      <c r="C793" s="775" t="s">
        <v>764</v>
      </c>
      <c r="D793" s="775" t="s">
        <v>175</v>
      </c>
      <c r="E793" s="775">
        <v>0.21</v>
      </c>
      <c r="F793" s="775" t="s">
        <v>870</v>
      </c>
      <c r="G793" s="775" t="s">
        <v>1876</v>
      </c>
      <c r="H793" s="775" t="s">
        <v>1877</v>
      </c>
      <c r="I793" s="775" t="s">
        <v>5577</v>
      </c>
    </row>
    <row r="794" spans="1:9">
      <c r="A794" s="775" t="str">
        <f>Table_wabobpsvr_AzureCalc_AzureCalcRateCard[[#This Row],[ServiceName]]&amp;Table_wabobpsvr_AzureCalc_AzureCalcRateCard[[#This Row],[Price_Level]]&amp;Table_wabobpsvr_AzureCalc_AzureCalcRateCard[[#This Row],[Region]]</f>
        <v>Read-Access Geo Redundant Storage Standard IO - Page Blob/Disk - Tier 5C13</v>
      </c>
      <c r="B794" s="775">
        <v>13</v>
      </c>
      <c r="C794" s="775" t="s">
        <v>764</v>
      </c>
      <c r="D794" s="775" t="s">
        <v>177</v>
      </c>
      <c r="E794" s="775">
        <v>0.21</v>
      </c>
      <c r="F794" s="775" t="s">
        <v>870</v>
      </c>
      <c r="G794" s="775" t="s">
        <v>1876</v>
      </c>
      <c r="H794" s="775" t="s">
        <v>1877</v>
      </c>
      <c r="I794" s="775" t="s">
        <v>5577</v>
      </c>
    </row>
    <row r="795" spans="1:9">
      <c r="A795" s="775" t="str">
        <f>Table_wabobpsvr_AzureCalc_AzureCalcRateCard[[#This Row],[ServiceName]]&amp;Table_wabobpsvr_AzureCalc_AzureCalcRateCard[[#This Row],[Price_Level]]&amp;Table_wabobpsvr_AzureCalc_AzureCalcRateCard[[#This Row],[Region]]</f>
        <v>Read-Access Geo Redundant Storage Standard IO - Page Blob/Disk - Tier 5D13</v>
      </c>
      <c r="B795" s="775">
        <v>13</v>
      </c>
      <c r="C795" s="775" t="s">
        <v>764</v>
      </c>
      <c r="D795" s="775" t="s">
        <v>176</v>
      </c>
      <c r="E795" s="775">
        <v>0.21</v>
      </c>
      <c r="F795" s="775" t="s">
        <v>870</v>
      </c>
      <c r="G795" s="775" t="s">
        <v>1876</v>
      </c>
      <c r="H795" s="775" t="s">
        <v>1877</v>
      </c>
      <c r="I795" s="775" t="s">
        <v>5577</v>
      </c>
    </row>
    <row r="796" spans="1:9">
      <c r="A796" s="775" t="str">
        <f>Table_wabobpsvr_AzureCalc_AzureCalcRateCard[[#This Row],[ServiceName]]&amp;Table_wabobpsvr_AzureCalc_AzureCalcRateCard[[#This Row],[Price_Level]]&amp;Table_wabobpsvr_AzureCalc_AzureCalcRateCard[[#This Row],[Region]]</f>
        <v>Read-Access Geo Redundant Storage Standard IO - Page Blob/Disk - Tier 6MOSP13</v>
      </c>
      <c r="B796" s="775">
        <v>13</v>
      </c>
      <c r="C796" s="775" t="s">
        <v>764</v>
      </c>
      <c r="D796" s="775" t="s">
        <v>606</v>
      </c>
      <c r="E796" s="775">
        <v>0.21</v>
      </c>
      <c r="F796" s="775" t="s">
        <v>871</v>
      </c>
      <c r="G796" s="775" t="s">
        <v>4235</v>
      </c>
      <c r="H796" s="775" t="s">
        <v>4235</v>
      </c>
      <c r="I796" s="775" t="s">
        <v>5577</v>
      </c>
    </row>
    <row r="797" spans="1:9">
      <c r="A797" s="775" t="str">
        <f>Table_wabobpsvr_AzureCalc_AzureCalcRateCard[[#This Row],[ServiceName]]&amp;Table_wabobpsvr_AzureCalc_AzureCalcRateCard[[#This Row],[Price_Level]]&amp;Table_wabobpsvr_AzureCalc_AzureCalcRateCard[[#This Row],[Region]]</f>
        <v>Read-Access Geo Redundant Storage Standard IO - Page Blob/Disk - Tier 6A13</v>
      </c>
      <c r="B797" s="775">
        <v>13</v>
      </c>
      <c r="C797" s="775" t="s">
        <v>764</v>
      </c>
      <c r="D797" s="775" t="s">
        <v>174</v>
      </c>
      <c r="E797" s="775">
        <v>0.21</v>
      </c>
      <c r="F797" s="775" t="s">
        <v>871</v>
      </c>
      <c r="G797" s="775" t="s">
        <v>1876</v>
      </c>
      <c r="H797" s="775" t="s">
        <v>1877</v>
      </c>
      <c r="I797" s="775" t="s">
        <v>5577</v>
      </c>
    </row>
    <row r="798" spans="1:9">
      <c r="A798" s="775" t="str">
        <f>Table_wabobpsvr_AzureCalc_AzureCalcRateCard[[#This Row],[ServiceName]]&amp;Table_wabobpsvr_AzureCalc_AzureCalcRateCard[[#This Row],[Price_Level]]&amp;Table_wabobpsvr_AzureCalc_AzureCalcRateCard[[#This Row],[Region]]</f>
        <v>Read-Access Geo Redundant Storage Standard IO - Page Blob/Disk - Tier 6B13</v>
      </c>
      <c r="B798" s="775">
        <v>13</v>
      </c>
      <c r="C798" s="775" t="s">
        <v>764</v>
      </c>
      <c r="D798" s="775" t="s">
        <v>175</v>
      </c>
      <c r="E798" s="775">
        <v>0.21</v>
      </c>
      <c r="F798" s="775" t="s">
        <v>871</v>
      </c>
      <c r="G798" s="775" t="s">
        <v>1876</v>
      </c>
      <c r="H798" s="775" t="s">
        <v>1877</v>
      </c>
      <c r="I798" s="775" t="s">
        <v>5577</v>
      </c>
    </row>
    <row r="799" spans="1:9">
      <c r="A799" s="775" t="str">
        <f>Table_wabobpsvr_AzureCalc_AzureCalcRateCard[[#This Row],[ServiceName]]&amp;Table_wabobpsvr_AzureCalc_AzureCalcRateCard[[#This Row],[Price_Level]]&amp;Table_wabobpsvr_AzureCalc_AzureCalcRateCard[[#This Row],[Region]]</f>
        <v>Read-Access Geo Redundant Storage Standard IO - Page Blob/Disk - Tier 6C13</v>
      </c>
      <c r="B799" s="775">
        <v>13</v>
      </c>
      <c r="C799" s="775" t="s">
        <v>764</v>
      </c>
      <c r="D799" s="775" t="s">
        <v>177</v>
      </c>
      <c r="E799" s="775">
        <v>0.21</v>
      </c>
      <c r="F799" s="775" t="s">
        <v>871</v>
      </c>
      <c r="G799" s="775" t="s">
        <v>1876</v>
      </c>
      <c r="H799" s="775" t="s">
        <v>1877</v>
      </c>
      <c r="I799" s="775" t="s">
        <v>5577</v>
      </c>
    </row>
    <row r="800" spans="1:9">
      <c r="A800" s="775" t="str">
        <f>Table_wabobpsvr_AzureCalc_AzureCalcRateCard[[#This Row],[ServiceName]]&amp;Table_wabobpsvr_AzureCalc_AzureCalcRateCard[[#This Row],[Price_Level]]&amp;Table_wabobpsvr_AzureCalc_AzureCalcRateCard[[#This Row],[Region]]</f>
        <v>Read-Access Geo Redundant Storage Standard IO - Page Blob/Disk - Tier 6D13</v>
      </c>
      <c r="B800" s="775">
        <v>13</v>
      </c>
      <c r="C800" s="775" t="s">
        <v>764</v>
      </c>
      <c r="D800" s="775" t="s">
        <v>176</v>
      </c>
      <c r="E800" s="775">
        <v>0.21</v>
      </c>
      <c r="F800" s="775" t="s">
        <v>871</v>
      </c>
      <c r="G800" s="775" t="s">
        <v>1876</v>
      </c>
      <c r="H800" s="775" t="s">
        <v>1877</v>
      </c>
      <c r="I800" s="775" t="s">
        <v>5577</v>
      </c>
    </row>
    <row r="801" spans="1:9">
      <c r="A801" s="775" t="str">
        <f>Table_wabobpsvr_AzureCalc_AzureCalcRateCard[[#This Row],[ServiceName]]&amp;Table_wabobpsvr_AzureCalc_AzureCalcRateCard[[#This Row],[Price_Level]]&amp;Table_wabobpsvr_AzureCalc_AzureCalcRateCard[[#This Row],[Region]]</f>
        <v>Locally Redundant Storage Standard IO - Table/Queue - Tier 2MOSP13</v>
      </c>
      <c r="B801" s="775">
        <v>13</v>
      </c>
      <c r="C801" s="775" t="s">
        <v>764</v>
      </c>
      <c r="D801" s="775" t="s">
        <v>606</v>
      </c>
      <c r="E801" s="775">
        <v>8.7999999999999995E-2</v>
      </c>
      <c r="F801" s="775" t="s">
        <v>888</v>
      </c>
      <c r="G801" s="775" t="s">
        <v>4235</v>
      </c>
      <c r="H801" s="775" t="s">
        <v>4235</v>
      </c>
      <c r="I801" s="775" t="s">
        <v>4734</v>
      </c>
    </row>
    <row r="802" spans="1:9">
      <c r="A802" s="775" t="str">
        <f>Table_wabobpsvr_AzureCalc_AzureCalcRateCard[[#This Row],[ServiceName]]&amp;Table_wabobpsvr_AzureCalc_AzureCalcRateCard[[#This Row],[Price_Level]]&amp;Table_wabobpsvr_AzureCalc_AzureCalcRateCard[[#This Row],[Region]]</f>
        <v>Locally Redundant Storage Standard IO - Table/Queue - Tier 2A13</v>
      </c>
      <c r="B802" s="775">
        <v>13</v>
      </c>
      <c r="C802" s="775" t="s">
        <v>764</v>
      </c>
      <c r="D802" s="775" t="s">
        <v>174</v>
      </c>
      <c r="E802" s="775">
        <v>6.0999999999999999E-2</v>
      </c>
      <c r="F802" s="775" t="s">
        <v>888</v>
      </c>
      <c r="G802" s="775" t="s">
        <v>2156</v>
      </c>
      <c r="H802" s="775" t="s">
        <v>2157</v>
      </c>
      <c r="I802" s="775" t="s">
        <v>4734</v>
      </c>
    </row>
    <row r="803" spans="1:9">
      <c r="A803" s="775" t="str">
        <f>Table_wabobpsvr_AzureCalc_AzureCalcRateCard[[#This Row],[ServiceName]]&amp;Table_wabobpsvr_AzureCalc_AzureCalcRateCard[[#This Row],[Price_Level]]&amp;Table_wabobpsvr_AzureCalc_AzureCalcRateCard[[#This Row],[Region]]</f>
        <v>Locally Redundant Storage Standard IO - Table/Queue - Tier 2B13</v>
      </c>
      <c r="B803" s="775">
        <v>13</v>
      </c>
      <c r="C803" s="775" t="s">
        <v>764</v>
      </c>
      <c r="D803" s="775" t="s">
        <v>175</v>
      </c>
      <c r="E803" s="775">
        <v>6.0999999999999999E-2</v>
      </c>
      <c r="F803" s="775" t="s">
        <v>888</v>
      </c>
      <c r="G803" s="775" t="s">
        <v>2156</v>
      </c>
      <c r="H803" s="775" t="s">
        <v>2157</v>
      </c>
      <c r="I803" s="775" t="s">
        <v>4734</v>
      </c>
    </row>
    <row r="804" spans="1:9">
      <c r="A804" s="775" t="str">
        <f>Table_wabobpsvr_AzureCalc_AzureCalcRateCard[[#This Row],[ServiceName]]&amp;Table_wabobpsvr_AzureCalc_AzureCalcRateCard[[#This Row],[Price_Level]]&amp;Table_wabobpsvr_AzureCalc_AzureCalcRateCard[[#This Row],[Region]]</f>
        <v>Locally Redundant Storage Standard IO - Table/Queue - Tier 2C13</v>
      </c>
      <c r="B804" s="775">
        <v>13</v>
      </c>
      <c r="C804" s="775" t="s">
        <v>764</v>
      </c>
      <c r="D804" s="775" t="s">
        <v>177</v>
      </c>
      <c r="E804" s="775">
        <v>6.0999999999999999E-2</v>
      </c>
      <c r="F804" s="775" t="s">
        <v>888</v>
      </c>
      <c r="G804" s="775" t="s">
        <v>2156</v>
      </c>
      <c r="H804" s="775" t="s">
        <v>2157</v>
      </c>
      <c r="I804" s="775" t="s">
        <v>4734</v>
      </c>
    </row>
    <row r="805" spans="1:9">
      <c r="A805" s="775" t="str">
        <f>Table_wabobpsvr_AzureCalc_AzureCalcRateCard[[#This Row],[ServiceName]]&amp;Table_wabobpsvr_AzureCalc_AzureCalcRateCard[[#This Row],[Price_Level]]&amp;Table_wabobpsvr_AzureCalc_AzureCalcRateCard[[#This Row],[Region]]</f>
        <v>Locally Redundant Storage Standard IO - Table/Queue - Tier 2D13</v>
      </c>
      <c r="B805" s="775">
        <v>13</v>
      </c>
      <c r="C805" s="775" t="s">
        <v>764</v>
      </c>
      <c r="D805" s="775" t="s">
        <v>176</v>
      </c>
      <c r="E805" s="775">
        <v>6.0999999999999999E-2</v>
      </c>
      <c r="F805" s="775" t="s">
        <v>888</v>
      </c>
      <c r="G805" s="775" t="s">
        <v>2156</v>
      </c>
      <c r="H805" s="775" t="s">
        <v>2157</v>
      </c>
      <c r="I805" s="775" t="s">
        <v>4734</v>
      </c>
    </row>
    <row r="806" spans="1:9">
      <c r="A806" s="775" t="str">
        <f>Table_wabobpsvr_AzureCalc_AzureCalcRateCard[[#This Row],[ServiceName]]&amp;Table_wabobpsvr_AzureCalc_AzureCalcRateCard[[#This Row],[Price_Level]]&amp;Table_wabobpsvr_AzureCalc_AzureCalcRateCard[[#This Row],[Region]]</f>
        <v>Locally Redundant Storage Standard IO - Table/Queue - Tier 3MOSP13</v>
      </c>
      <c r="B806" s="775">
        <v>13</v>
      </c>
      <c r="C806" s="775" t="s">
        <v>764</v>
      </c>
      <c r="D806" s="775" t="s">
        <v>606</v>
      </c>
      <c r="E806" s="775">
        <v>8.2000000000000003E-2</v>
      </c>
      <c r="F806" s="775" t="s">
        <v>889</v>
      </c>
      <c r="G806" s="775" t="s">
        <v>4235</v>
      </c>
      <c r="H806" s="775" t="s">
        <v>4235</v>
      </c>
      <c r="I806" s="775" t="s">
        <v>4734</v>
      </c>
    </row>
    <row r="807" spans="1:9">
      <c r="A807" s="775" t="str">
        <f>Table_wabobpsvr_AzureCalc_AzureCalcRateCard[[#This Row],[ServiceName]]&amp;Table_wabobpsvr_AzureCalc_AzureCalcRateCard[[#This Row],[Price_Level]]&amp;Table_wabobpsvr_AzureCalc_AzureCalcRateCard[[#This Row],[Region]]</f>
        <v>Locally Redundant Storage Standard IO - Table/Queue - Tier 3A13</v>
      </c>
      <c r="B807" s="775">
        <v>13</v>
      </c>
      <c r="C807" s="775" t="s">
        <v>764</v>
      </c>
      <c r="D807" s="775" t="s">
        <v>174</v>
      </c>
      <c r="E807" s="775">
        <v>6.0999999999999999E-2</v>
      </c>
      <c r="F807" s="775" t="s">
        <v>889</v>
      </c>
      <c r="G807" s="775" t="s">
        <v>2156</v>
      </c>
      <c r="H807" s="775" t="s">
        <v>2157</v>
      </c>
      <c r="I807" s="775" t="s">
        <v>4734</v>
      </c>
    </row>
    <row r="808" spans="1:9">
      <c r="A808" s="775" t="str">
        <f>Table_wabobpsvr_AzureCalc_AzureCalcRateCard[[#This Row],[ServiceName]]&amp;Table_wabobpsvr_AzureCalc_AzureCalcRateCard[[#This Row],[Price_Level]]&amp;Table_wabobpsvr_AzureCalc_AzureCalcRateCard[[#This Row],[Region]]</f>
        <v>Locally Redundant Storage Standard IO - Table/Queue - Tier 3B13</v>
      </c>
      <c r="B808" s="775">
        <v>13</v>
      </c>
      <c r="C808" s="775" t="s">
        <v>764</v>
      </c>
      <c r="D808" s="775" t="s">
        <v>175</v>
      </c>
      <c r="E808" s="775">
        <v>6.0999999999999999E-2</v>
      </c>
      <c r="F808" s="775" t="s">
        <v>889</v>
      </c>
      <c r="G808" s="775" t="s">
        <v>2156</v>
      </c>
      <c r="H808" s="775" t="s">
        <v>2157</v>
      </c>
      <c r="I808" s="775" t="s">
        <v>4734</v>
      </c>
    </row>
    <row r="809" spans="1:9">
      <c r="A809" s="775" t="str">
        <f>Table_wabobpsvr_AzureCalc_AzureCalcRateCard[[#This Row],[ServiceName]]&amp;Table_wabobpsvr_AzureCalc_AzureCalcRateCard[[#This Row],[Price_Level]]&amp;Table_wabobpsvr_AzureCalc_AzureCalcRateCard[[#This Row],[Region]]</f>
        <v>Locally Redundant Storage Standard IO - Table/Queue - Tier 3C13</v>
      </c>
      <c r="B809" s="775">
        <v>13</v>
      </c>
      <c r="C809" s="775" t="s">
        <v>764</v>
      </c>
      <c r="D809" s="775" t="s">
        <v>177</v>
      </c>
      <c r="E809" s="775">
        <v>6.0999999999999999E-2</v>
      </c>
      <c r="F809" s="775" t="s">
        <v>889</v>
      </c>
      <c r="G809" s="775" t="s">
        <v>2156</v>
      </c>
      <c r="H809" s="775" t="s">
        <v>2157</v>
      </c>
      <c r="I809" s="775" t="s">
        <v>4734</v>
      </c>
    </row>
    <row r="810" spans="1:9">
      <c r="A810" s="775" t="str">
        <f>Table_wabobpsvr_AzureCalc_AzureCalcRateCard[[#This Row],[ServiceName]]&amp;Table_wabobpsvr_AzureCalc_AzureCalcRateCard[[#This Row],[Price_Level]]&amp;Table_wabobpsvr_AzureCalc_AzureCalcRateCard[[#This Row],[Region]]</f>
        <v>Locally Redundant Storage Standard IO - Table/Queue - Tier 3D13</v>
      </c>
      <c r="B810" s="775">
        <v>13</v>
      </c>
      <c r="C810" s="775" t="s">
        <v>764</v>
      </c>
      <c r="D810" s="775" t="s">
        <v>176</v>
      </c>
      <c r="E810" s="775">
        <v>6.0999999999999999E-2</v>
      </c>
      <c r="F810" s="775" t="s">
        <v>889</v>
      </c>
      <c r="G810" s="775" t="s">
        <v>2156</v>
      </c>
      <c r="H810" s="775" t="s">
        <v>2157</v>
      </c>
      <c r="I810" s="775" t="s">
        <v>4734</v>
      </c>
    </row>
    <row r="811" spans="1:9">
      <c r="A811" s="775" t="str">
        <f>Table_wabobpsvr_AzureCalc_AzureCalcRateCard[[#This Row],[ServiceName]]&amp;Table_wabobpsvr_AzureCalc_AzureCalcRateCard[[#This Row],[Price_Level]]&amp;Table_wabobpsvr_AzureCalc_AzureCalcRateCard[[#This Row],[Region]]</f>
        <v>Locally Redundant Storage Standard IO - Table/Queue - Tier 4MOSP13</v>
      </c>
      <c r="B811" s="775">
        <v>13</v>
      </c>
      <c r="C811" s="775" t="s">
        <v>764</v>
      </c>
      <c r="D811" s="775" t="s">
        <v>606</v>
      </c>
      <c r="E811" s="775">
        <v>7.4999999999999997E-2</v>
      </c>
      <c r="F811" s="775" t="s">
        <v>890</v>
      </c>
      <c r="G811" s="775" t="s">
        <v>4235</v>
      </c>
      <c r="H811" s="775" t="s">
        <v>4235</v>
      </c>
      <c r="I811" s="775" t="s">
        <v>4734</v>
      </c>
    </row>
    <row r="812" spans="1:9">
      <c r="A812" s="775" t="str">
        <f>Table_wabobpsvr_AzureCalc_AzureCalcRateCard[[#This Row],[ServiceName]]&amp;Table_wabobpsvr_AzureCalc_AzureCalcRateCard[[#This Row],[Price_Level]]&amp;Table_wabobpsvr_AzureCalc_AzureCalcRateCard[[#This Row],[Region]]</f>
        <v>Locally Redundant Storage Standard IO - Table/Queue - Tier 4A13</v>
      </c>
      <c r="B812" s="775">
        <v>13</v>
      </c>
      <c r="C812" s="775" t="s">
        <v>764</v>
      </c>
      <c r="D812" s="775" t="s">
        <v>174</v>
      </c>
      <c r="E812" s="775">
        <v>6.0999999999999999E-2</v>
      </c>
      <c r="F812" s="775" t="s">
        <v>890</v>
      </c>
      <c r="G812" s="775" t="s">
        <v>2156</v>
      </c>
      <c r="H812" s="775" t="s">
        <v>2157</v>
      </c>
      <c r="I812" s="775" t="s">
        <v>4734</v>
      </c>
    </row>
    <row r="813" spans="1:9">
      <c r="A813" s="775" t="str">
        <f>Table_wabobpsvr_AzureCalc_AzureCalcRateCard[[#This Row],[ServiceName]]&amp;Table_wabobpsvr_AzureCalc_AzureCalcRateCard[[#This Row],[Price_Level]]&amp;Table_wabobpsvr_AzureCalc_AzureCalcRateCard[[#This Row],[Region]]</f>
        <v>Locally Redundant Storage Standard IO - Table/Queue - Tier 4B13</v>
      </c>
      <c r="B813" s="775">
        <v>13</v>
      </c>
      <c r="C813" s="775" t="s">
        <v>764</v>
      </c>
      <c r="D813" s="775" t="s">
        <v>175</v>
      </c>
      <c r="E813" s="775">
        <v>6.0999999999999999E-2</v>
      </c>
      <c r="F813" s="775" t="s">
        <v>890</v>
      </c>
      <c r="G813" s="775" t="s">
        <v>2156</v>
      </c>
      <c r="H813" s="775" t="s">
        <v>2157</v>
      </c>
      <c r="I813" s="775" t="s">
        <v>4734</v>
      </c>
    </row>
    <row r="814" spans="1:9">
      <c r="A814" s="775" t="str">
        <f>Table_wabobpsvr_AzureCalc_AzureCalcRateCard[[#This Row],[ServiceName]]&amp;Table_wabobpsvr_AzureCalc_AzureCalcRateCard[[#This Row],[Price_Level]]&amp;Table_wabobpsvr_AzureCalc_AzureCalcRateCard[[#This Row],[Region]]</f>
        <v>Locally Redundant Storage Standard IO - Table/Queue - Tier 4C13</v>
      </c>
      <c r="B814" s="775">
        <v>13</v>
      </c>
      <c r="C814" s="775" t="s">
        <v>764</v>
      </c>
      <c r="D814" s="775" t="s">
        <v>177</v>
      </c>
      <c r="E814" s="775">
        <v>6.0999999999999999E-2</v>
      </c>
      <c r="F814" s="775" t="s">
        <v>890</v>
      </c>
      <c r="G814" s="775" t="s">
        <v>2156</v>
      </c>
      <c r="H814" s="775" t="s">
        <v>2157</v>
      </c>
      <c r="I814" s="775" t="s">
        <v>4734</v>
      </c>
    </row>
    <row r="815" spans="1:9">
      <c r="A815" s="775" t="str">
        <f>Table_wabobpsvr_AzureCalc_AzureCalcRateCard[[#This Row],[ServiceName]]&amp;Table_wabobpsvr_AzureCalc_AzureCalcRateCard[[#This Row],[Price_Level]]&amp;Table_wabobpsvr_AzureCalc_AzureCalcRateCard[[#This Row],[Region]]</f>
        <v>Locally Redundant Storage Standard IO - Table/Queue - Tier 4D13</v>
      </c>
      <c r="B815" s="775">
        <v>13</v>
      </c>
      <c r="C815" s="775" t="s">
        <v>764</v>
      </c>
      <c r="D815" s="775" t="s">
        <v>176</v>
      </c>
      <c r="E815" s="775">
        <v>6.0999999999999999E-2</v>
      </c>
      <c r="F815" s="775" t="s">
        <v>890</v>
      </c>
      <c r="G815" s="775" t="s">
        <v>2156</v>
      </c>
      <c r="H815" s="775" t="s">
        <v>2157</v>
      </c>
      <c r="I815" s="775" t="s">
        <v>4734</v>
      </c>
    </row>
    <row r="816" spans="1:9">
      <c r="A816" s="775" t="str">
        <f>Table_wabobpsvr_AzureCalc_AzureCalcRateCard[[#This Row],[ServiceName]]&amp;Table_wabobpsvr_AzureCalc_AzureCalcRateCard[[#This Row],[Price_Level]]&amp;Table_wabobpsvr_AzureCalc_AzureCalcRateCard[[#This Row],[Region]]</f>
        <v>Locally Redundant Storage Standard IO - Table/Queue - Tier 5MOSP13</v>
      </c>
      <c r="B816" s="775">
        <v>13</v>
      </c>
      <c r="C816" s="775" t="s">
        <v>764</v>
      </c>
      <c r="D816" s="775" t="s">
        <v>606</v>
      </c>
      <c r="E816" s="775">
        <v>6.0999999999999999E-2</v>
      </c>
      <c r="F816" s="775" t="s">
        <v>891</v>
      </c>
      <c r="G816" s="775" t="s">
        <v>4235</v>
      </c>
      <c r="H816" s="775" t="s">
        <v>4235</v>
      </c>
      <c r="I816" s="775" t="s">
        <v>4734</v>
      </c>
    </row>
    <row r="817" spans="1:9">
      <c r="A817" s="775" t="str">
        <f>Table_wabobpsvr_AzureCalc_AzureCalcRateCard[[#This Row],[ServiceName]]&amp;Table_wabobpsvr_AzureCalc_AzureCalcRateCard[[#This Row],[Price_Level]]&amp;Table_wabobpsvr_AzureCalc_AzureCalcRateCard[[#This Row],[Region]]</f>
        <v>Locally Redundant Storage Standard IO - Table/Queue - Tier 5A13</v>
      </c>
      <c r="B817" s="775">
        <v>13</v>
      </c>
      <c r="C817" s="775" t="s">
        <v>764</v>
      </c>
      <c r="D817" s="775" t="s">
        <v>174</v>
      </c>
      <c r="E817" s="775">
        <v>6.0999999999999999E-2</v>
      </c>
      <c r="F817" s="775" t="s">
        <v>891</v>
      </c>
      <c r="G817" s="775" t="s">
        <v>2156</v>
      </c>
      <c r="H817" s="775" t="s">
        <v>2157</v>
      </c>
      <c r="I817" s="775" t="s">
        <v>4734</v>
      </c>
    </row>
    <row r="818" spans="1:9">
      <c r="A818" s="775" t="str">
        <f>Table_wabobpsvr_AzureCalc_AzureCalcRateCard[[#This Row],[ServiceName]]&amp;Table_wabobpsvr_AzureCalc_AzureCalcRateCard[[#This Row],[Price_Level]]&amp;Table_wabobpsvr_AzureCalc_AzureCalcRateCard[[#This Row],[Region]]</f>
        <v>Locally Redundant Storage Standard IO - Table/Queue - Tier 5B13</v>
      </c>
      <c r="B818" s="775">
        <v>13</v>
      </c>
      <c r="C818" s="775" t="s">
        <v>764</v>
      </c>
      <c r="D818" s="775" t="s">
        <v>175</v>
      </c>
      <c r="E818" s="775">
        <v>6.0999999999999999E-2</v>
      </c>
      <c r="F818" s="775" t="s">
        <v>891</v>
      </c>
      <c r="G818" s="775" t="s">
        <v>2156</v>
      </c>
      <c r="H818" s="775" t="s">
        <v>2157</v>
      </c>
      <c r="I818" s="775" t="s">
        <v>4734</v>
      </c>
    </row>
    <row r="819" spans="1:9">
      <c r="A819" s="775" t="str">
        <f>Table_wabobpsvr_AzureCalc_AzureCalcRateCard[[#This Row],[ServiceName]]&amp;Table_wabobpsvr_AzureCalc_AzureCalcRateCard[[#This Row],[Price_Level]]&amp;Table_wabobpsvr_AzureCalc_AzureCalcRateCard[[#This Row],[Region]]</f>
        <v>Locally Redundant Storage Standard IO - Table/Queue - Tier 5C13</v>
      </c>
      <c r="B819" s="775">
        <v>13</v>
      </c>
      <c r="C819" s="775" t="s">
        <v>764</v>
      </c>
      <c r="D819" s="775" t="s">
        <v>177</v>
      </c>
      <c r="E819" s="775">
        <v>6.0999999999999999E-2</v>
      </c>
      <c r="F819" s="775" t="s">
        <v>891</v>
      </c>
      <c r="G819" s="775" t="s">
        <v>2156</v>
      </c>
      <c r="H819" s="775" t="s">
        <v>2157</v>
      </c>
      <c r="I819" s="775" t="s">
        <v>4734</v>
      </c>
    </row>
    <row r="820" spans="1:9">
      <c r="A820" s="775" t="str">
        <f>Table_wabobpsvr_AzureCalc_AzureCalcRateCard[[#This Row],[ServiceName]]&amp;Table_wabobpsvr_AzureCalc_AzureCalcRateCard[[#This Row],[Price_Level]]&amp;Table_wabobpsvr_AzureCalc_AzureCalcRateCard[[#This Row],[Region]]</f>
        <v>Locally Redundant Storage Standard IO - Table/Queue - Tier 5D13</v>
      </c>
      <c r="B820" s="775">
        <v>13</v>
      </c>
      <c r="C820" s="775" t="s">
        <v>764</v>
      </c>
      <c r="D820" s="775" t="s">
        <v>176</v>
      </c>
      <c r="E820" s="775">
        <v>6.0999999999999999E-2</v>
      </c>
      <c r="F820" s="775" t="s">
        <v>891</v>
      </c>
      <c r="G820" s="775" t="s">
        <v>2156</v>
      </c>
      <c r="H820" s="775" t="s">
        <v>2157</v>
      </c>
      <c r="I820" s="775" t="s">
        <v>4734</v>
      </c>
    </row>
    <row r="821" spans="1:9">
      <c r="A821" s="775" t="str">
        <f>Table_wabobpsvr_AzureCalc_AzureCalcRateCard[[#This Row],[ServiceName]]&amp;Table_wabobpsvr_AzureCalc_AzureCalcRateCard[[#This Row],[Price_Level]]&amp;Table_wabobpsvr_AzureCalc_AzureCalcRateCard[[#This Row],[Region]]</f>
        <v>Locally Redundant Storage Standard IO - Table/Queue - Tier 6MOSP13</v>
      </c>
      <c r="B821" s="775">
        <v>13</v>
      </c>
      <c r="C821" s="775" t="s">
        <v>764</v>
      </c>
      <c r="D821" s="775" t="s">
        <v>606</v>
      </c>
      <c r="E821" s="775">
        <v>6.0999999999999999E-2</v>
      </c>
      <c r="F821" s="775" t="s">
        <v>892</v>
      </c>
      <c r="G821" s="775" t="s">
        <v>4235</v>
      </c>
      <c r="H821" s="775" t="s">
        <v>4235</v>
      </c>
      <c r="I821" s="775" t="s">
        <v>4734</v>
      </c>
    </row>
    <row r="822" spans="1:9">
      <c r="A822" s="775" t="str">
        <f>Table_wabobpsvr_AzureCalc_AzureCalcRateCard[[#This Row],[ServiceName]]&amp;Table_wabobpsvr_AzureCalc_AzureCalcRateCard[[#This Row],[Price_Level]]&amp;Table_wabobpsvr_AzureCalc_AzureCalcRateCard[[#This Row],[Region]]</f>
        <v>Locally Redundant Storage Standard IO - Table/Queue - Tier 6A13</v>
      </c>
      <c r="B822" s="775">
        <v>13</v>
      </c>
      <c r="C822" s="775" t="s">
        <v>764</v>
      </c>
      <c r="D822" s="775" t="s">
        <v>174</v>
      </c>
      <c r="E822" s="775">
        <v>6.0999999999999999E-2</v>
      </c>
      <c r="F822" s="775" t="s">
        <v>892</v>
      </c>
      <c r="G822" s="775" t="s">
        <v>2156</v>
      </c>
      <c r="H822" s="775" t="s">
        <v>2157</v>
      </c>
      <c r="I822" s="775" t="s">
        <v>4734</v>
      </c>
    </row>
    <row r="823" spans="1:9">
      <c r="A823" s="775" t="str">
        <f>Table_wabobpsvr_AzureCalc_AzureCalcRateCard[[#This Row],[ServiceName]]&amp;Table_wabobpsvr_AzureCalc_AzureCalcRateCard[[#This Row],[Price_Level]]&amp;Table_wabobpsvr_AzureCalc_AzureCalcRateCard[[#This Row],[Region]]</f>
        <v>Locally Redundant Storage Standard IO - Table/Queue - Tier 6B13</v>
      </c>
      <c r="B823" s="775">
        <v>13</v>
      </c>
      <c r="C823" s="775" t="s">
        <v>764</v>
      </c>
      <c r="D823" s="775" t="s">
        <v>175</v>
      </c>
      <c r="E823" s="775">
        <v>6.0999999999999999E-2</v>
      </c>
      <c r="F823" s="775" t="s">
        <v>892</v>
      </c>
      <c r="G823" s="775" t="s">
        <v>2156</v>
      </c>
      <c r="H823" s="775" t="s">
        <v>2157</v>
      </c>
      <c r="I823" s="775" t="s">
        <v>4734</v>
      </c>
    </row>
    <row r="824" spans="1:9">
      <c r="A824" s="775" t="str">
        <f>Table_wabobpsvr_AzureCalc_AzureCalcRateCard[[#This Row],[ServiceName]]&amp;Table_wabobpsvr_AzureCalc_AzureCalcRateCard[[#This Row],[Price_Level]]&amp;Table_wabobpsvr_AzureCalc_AzureCalcRateCard[[#This Row],[Region]]</f>
        <v>Locally Redundant Storage Standard IO - Table/Queue - Tier 6C13</v>
      </c>
      <c r="B824" s="775">
        <v>13</v>
      </c>
      <c r="C824" s="775" t="s">
        <v>764</v>
      </c>
      <c r="D824" s="775" t="s">
        <v>177</v>
      </c>
      <c r="E824" s="775">
        <v>6.0999999999999999E-2</v>
      </c>
      <c r="F824" s="775" t="s">
        <v>892</v>
      </c>
      <c r="G824" s="775" t="s">
        <v>2156</v>
      </c>
      <c r="H824" s="775" t="s">
        <v>2157</v>
      </c>
      <c r="I824" s="775" t="s">
        <v>4734</v>
      </c>
    </row>
    <row r="825" spans="1:9">
      <c r="A825" s="775" t="str">
        <f>Table_wabobpsvr_AzureCalc_AzureCalcRateCard[[#This Row],[ServiceName]]&amp;Table_wabobpsvr_AzureCalc_AzureCalcRateCard[[#This Row],[Price_Level]]&amp;Table_wabobpsvr_AzureCalc_AzureCalcRateCard[[#This Row],[Region]]</f>
        <v>Locally Redundant Storage Standard IO - Table/Queue - Tier 6D13</v>
      </c>
      <c r="B825" s="775">
        <v>13</v>
      </c>
      <c r="C825" s="775" t="s">
        <v>764</v>
      </c>
      <c r="D825" s="775" t="s">
        <v>176</v>
      </c>
      <c r="E825" s="775">
        <v>6.0999999999999999E-2</v>
      </c>
      <c r="F825" s="775" t="s">
        <v>892</v>
      </c>
      <c r="G825" s="775" t="s">
        <v>2156</v>
      </c>
      <c r="H825" s="775" t="s">
        <v>2157</v>
      </c>
      <c r="I825" s="775" t="s">
        <v>4734</v>
      </c>
    </row>
    <row r="826" spans="1:9">
      <c r="A826" s="775" t="str">
        <f>Table_wabobpsvr_AzureCalc_AzureCalcRateCard[[#This Row],[ServiceName]]&amp;Table_wabobpsvr_AzureCalc_AzureCalcRateCard[[#This Row],[Price_Level]]&amp;Table_wabobpsvr_AzureCalc_AzureCalcRateCard[[#This Row],[Region]]</f>
        <v>Geo Redundant Storage Standard IO - Table/Queue - Tier 2MOSP13</v>
      </c>
      <c r="B826" s="775">
        <v>13</v>
      </c>
      <c r="C826" s="775" t="s">
        <v>764</v>
      </c>
      <c r="D826" s="775" t="s">
        <v>606</v>
      </c>
      <c r="E826" s="775">
        <v>0.109</v>
      </c>
      <c r="F826" s="775" t="s">
        <v>877</v>
      </c>
      <c r="G826" s="775" t="s">
        <v>4235</v>
      </c>
      <c r="H826" s="775" t="s">
        <v>4235</v>
      </c>
      <c r="I826" s="775" t="s">
        <v>5578</v>
      </c>
    </row>
    <row r="827" spans="1:9">
      <c r="A827" s="775" t="str">
        <f>Table_wabobpsvr_AzureCalc_AzureCalcRateCard[[#This Row],[ServiceName]]&amp;Table_wabobpsvr_AzureCalc_AzureCalcRateCard[[#This Row],[Price_Level]]&amp;Table_wabobpsvr_AzureCalc_AzureCalcRateCard[[#This Row],[Region]]</f>
        <v>Geo Redundant Storage Standard IO - Table/Queue - Tier 2A13</v>
      </c>
      <c r="B827" s="775">
        <v>13</v>
      </c>
      <c r="C827" s="775" t="s">
        <v>764</v>
      </c>
      <c r="D827" s="775" t="s">
        <v>174</v>
      </c>
      <c r="E827" s="775">
        <v>8.2000000000000003E-2</v>
      </c>
      <c r="F827" s="775" t="s">
        <v>877</v>
      </c>
      <c r="G827" s="775" t="s">
        <v>1998</v>
      </c>
      <c r="H827" s="775" t="s">
        <v>1999</v>
      </c>
      <c r="I827" s="775" t="s">
        <v>5578</v>
      </c>
    </row>
    <row r="828" spans="1:9">
      <c r="A828" s="775" t="str">
        <f>Table_wabobpsvr_AzureCalc_AzureCalcRateCard[[#This Row],[ServiceName]]&amp;Table_wabobpsvr_AzureCalc_AzureCalcRateCard[[#This Row],[Price_Level]]&amp;Table_wabobpsvr_AzureCalc_AzureCalcRateCard[[#This Row],[Region]]</f>
        <v>Geo Redundant Storage Standard IO - Table/Queue - Tier 2B13</v>
      </c>
      <c r="B828" s="775">
        <v>13</v>
      </c>
      <c r="C828" s="775" t="s">
        <v>764</v>
      </c>
      <c r="D828" s="775" t="s">
        <v>175</v>
      </c>
      <c r="E828" s="775">
        <v>8.2000000000000003E-2</v>
      </c>
      <c r="F828" s="775" t="s">
        <v>877</v>
      </c>
      <c r="G828" s="775" t="s">
        <v>1998</v>
      </c>
      <c r="H828" s="775" t="s">
        <v>1999</v>
      </c>
      <c r="I828" s="775" t="s">
        <v>5578</v>
      </c>
    </row>
    <row r="829" spans="1:9">
      <c r="A829" s="775" t="str">
        <f>Table_wabobpsvr_AzureCalc_AzureCalcRateCard[[#This Row],[ServiceName]]&amp;Table_wabobpsvr_AzureCalc_AzureCalcRateCard[[#This Row],[Price_Level]]&amp;Table_wabobpsvr_AzureCalc_AzureCalcRateCard[[#This Row],[Region]]</f>
        <v>Geo Redundant Storage Standard IO - Table/Queue - Tier 2C13</v>
      </c>
      <c r="B829" s="775">
        <v>13</v>
      </c>
      <c r="C829" s="775" t="s">
        <v>764</v>
      </c>
      <c r="D829" s="775" t="s">
        <v>177</v>
      </c>
      <c r="E829" s="775">
        <v>8.2000000000000003E-2</v>
      </c>
      <c r="F829" s="775" t="s">
        <v>877</v>
      </c>
      <c r="G829" s="775" t="s">
        <v>1998</v>
      </c>
      <c r="H829" s="775" t="s">
        <v>1999</v>
      </c>
      <c r="I829" s="775" t="s">
        <v>5578</v>
      </c>
    </row>
    <row r="830" spans="1:9">
      <c r="A830" s="775" t="str">
        <f>Table_wabobpsvr_AzureCalc_AzureCalcRateCard[[#This Row],[ServiceName]]&amp;Table_wabobpsvr_AzureCalc_AzureCalcRateCard[[#This Row],[Price_Level]]&amp;Table_wabobpsvr_AzureCalc_AzureCalcRateCard[[#This Row],[Region]]</f>
        <v>Geo Redundant Storage Standard IO - Table/Queue - Tier 2D13</v>
      </c>
      <c r="B830" s="775">
        <v>13</v>
      </c>
      <c r="C830" s="775" t="s">
        <v>764</v>
      </c>
      <c r="D830" s="775" t="s">
        <v>176</v>
      </c>
      <c r="E830" s="775">
        <v>8.2000000000000003E-2</v>
      </c>
      <c r="F830" s="775" t="s">
        <v>877</v>
      </c>
      <c r="G830" s="775" t="s">
        <v>1998</v>
      </c>
      <c r="H830" s="775" t="s">
        <v>1999</v>
      </c>
      <c r="I830" s="775" t="s">
        <v>5578</v>
      </c>
    </row>
    <row r="831" spans="1:9">
      <c r="A831" s="775" t="str">
        <f>Table_wabobpsvr_AzureCalc_AzureCalcRateCard[[#This Row],[ServiceName]]&amp;Table_wabobpsvr_AzureCalc_AzureCalcRateCard[[#This Row],[Price_Level]]&amp;Table_wabobpsvr_AzureCalc_AzureCalcRateCard[[#This Row],[Region]]</f>
        <v>Geo Redundant Storage Standard IO - Table/Queue - Tier 3MOSP13</v>
      </c>
      <c r="B831" s="775">
        <v>13</v>
      </c>
      <c r="C831" s="775" t="s">
        <v>764</v>
      </c>
      <c r="D831" s="775" t="s">
        <v>606</v>
      </c>
      <c r="E831" s="775">
        <v>9.5000000000000001E-2</v>
      </c>
      <c r="F831" s="775" t="s">
        <v>878</v>
      </c>
      <c r="G831" s="775" t="s">
        <v>4235</v>
      </c>
      <c r="H831" s="775" t="s">
        <v>4235</v>
      </c>
      <c r="I831" s="775" t="s">
        <v>5578</v>
      </c>
    </row>
    <row r="832" spans="1:9">
      <c r="A832" s="775" t="str">
        <f>Table_wabobpsvr_AzureCalc_AzureCalcRateCard[[#This Row],[ServiceName]]&amp;Table_wabobpsvr_AzureCalc_AzureCalcRateCard[[#This Row],[Price_Level]]&amp;Table_wabobpsvr_AzureCalc_AzureCalcRateCard[[#This Row],[Region]]</f>
        <v>Geo Redundant Storage Standard IO - Table/Queue - Tier 3A13</v>
      </c>
      <c r="B832" s="775">
        <v>13</v>
      </c>
      <c r="C832" s="775" t="s">
        <v>764</v>
      </c>
      <c r="D832" s="775" t="s">
        <v>174</v>
      </c>
      <c r="E832" s="775">
        <v>8.2000000000000003E-2</v>
      </c>
      <c r="F832" s="775" t="s">
        <v>878</v>
      </c>
      <c r="G832" s="775" t="s">
        <v>1998</v>
      </c>
      <c r="H832" s="775" t="s">
        <v>1999</v>
      </c>
      <c r="I832" s="775" t="s">
        <v>5578</v>
      </c>
    </row>
    <row r="833" spans="1:9">
      <c r="A833" s="775" t="str">
        <f>Table_wabobpsvr_AzureCalc_AzureCalcRateCard[[#This Row],[ServiceName]]&amp;Table_wabobpsvr_AzureCalc_AzureCalcRateCard[[#This Row],[Price_Level]]&amp;Table_wabobpsvr_AzureCalc_AzureCalcRateCard[[#This Row],[Region]]</f>
        <v>Geo Redundant Storage Standard IO - Table/Queue - Tier 3B13</v>
      </c>
      <c r="B833" s="775">
        <v>13</v>
      </c>
      <c r="C833" s="775" t="s">
        <v>764</v>
      </c>
      <c r="D833" s="775" t="s">
        <v>175</v>
      </c>
      <c r="E833" s="775">
        <v>8.2000000000000003E-2</v>
      </c>
      <c r="F833" s="775" t="s">
        <v>878</v>
      </c>
      <c r="G833" s="775" t="s">
        <v>1998</v>
      </c>
      <c r="H833" s="775" t="s">
        <v>1999</v>
      </c>
      <c r="I833" s="775" t="s">
        <v>5578</v>
      </c>
    </row>
    <row r="834" spans="1:9">
      <c r="A834" s="775" t="str">
        <f>Table_wabobpsvr_AzureCalc_AzureCalcRateCard[[#This Row],[ServiceName]]&amp;Table_wabobpsvr_AzureCalc_AzureCalcRateCard[[#This Row],[Price_Level]]&amp;Table_wabobpsvr_AzureCalc_AzureCalcRateCard[[#This Row],[Region]]</f>
        <v>Geo Redundant Storage Standard IO - Table/Queue - Tier 3C13</v>
      </c>
      <c r="B834" s="775">
        <v>13</v>
      </c>
      <c r="C834" s="775" t="s">
        <v>764</v>
      </c>
      <c r="D834" s="775" t="s">
        <v>177</v>
      </c>
      <c r="E834" s="775">
        <v>8.2000000000000003E-2</v>
      </c>
      <c r="F834" s="775" t="s">
        <v>878</v>
      </c>
      <c r="G834" s="775" t="s">
        <v>1998</v>
      </c>
      <c r="H834" s="775" t="s">
        <v>1999</v>
      </c>
      <c r="I834" s="775" t="s">
        <v>5578</v>
      </c>
    </row>
    <row r="835" spans="1:9">
      <c r="A835" s="1039" t="str">
        <f>Table_wabobpsvr_AzureCalc_AzureCalcRateCard[[#This Row],[ServiceName]]&amp;Table_wabobpsvr_AzureCalc_AzureCalcRateCard[[#This Row],[Price_Level]]&amp;Table_wabobpsvr_AzureCalc_AzureCalcRateCard[[#This Row],[Region]]</f>
        <v>Geo Redundant Storage Standard IO - Table/Queue - Tier 3D13</v>
      </c>
      <c r="B835" s="1039">
        <v>13</v>
      </c>
      <c r="C835" s="1039" t="s">
        <v>764</v>
      </c>
      <c r="D835" s="1039" t="s">
        <v>176</v>
      </c>
      <c r="E835" s="1039">
        <v>8.2000000000000003E-2</v>
      </c>
      <c r="F835" s="1039" t="s">
        <v>878</v>
      </c>
      <c r="G835" s="775" t="s">
        <v>1998</v>
      </c>
      <c r="H835" s="775" t="s">
        <v>1999</v>
      </c>
      <c r="I835" s="775" t="s">
        <v>5578</v>
      </c>
    </row>
    <row r="836" spans="1:9">
      <c r="A836" s="1039" t="str">
        <f>Table_wabobpsvr_AzureCalc_AzureCalcRateCard[[#This Row],[ServiceName]]&amp;Table_wabobpsvr_AzureCalc_AzureCalcRateCard[[#This Row],[Price_Level]]&amp;Table_wabobpsvr_AzureCalc_AzureCalcRateCard[[#This Row],[Region]]</f>
        <v>Geo Redundant Storage Standard IO - Table/Queue - Tier 4MOSP13</v>
      </c>
      <c r="B836" s="1039">
        <v>13</v>
      </c>
      <c r="C836" s="1039" t="s">
        <v>764</v>
      </c>
      <c r="D836" s="1039" t="s">
        <v>606</v>
      </c>
      <c r="E836" s="1039">
        <v>8.7999999999999995E-2</v>
      </c>
      <c r="F836" s="1039" t="s">
        <v>879</v>
      </c>
      <c r="G836" s="775" t="s">
        <v>4235</v>
      </c>
      <c r="H836" s="775" t="s">
        <v>4235</v>
      </c>
      <c r="I836" s="775" t="s">
        <v>5578</v>
      </c>
    </row>
    <row r="837" spans="1:9">
      <c r="A837" s="1039" t="str">
        <f>Table_wabobpsvr_AzureCalc_AzureCalcRateCard[[#This Row],[ServiceName]]&amp;Table_wabobpsvr_AzureCalc_AzureCalcRateCard[[#This Row],[Price_Level]]&amp;Table_wabobpsvr_AzureCalc_AzureCalcRateCard[[#This Row],[Region]]</f>
        <v>Geo Redundant Storage Standard IO - Table/Queue - Tier 4A13</v>
      </c>
      <c r="B837" s="1039">
        <v>13</v>
      </c>
      <c r="C837" s="1039" t="s">
        <v>764</v>
      </c>
      <c r="D837" s="1039" t="s">
        <v>174</v>
      </c>
      <c r="E837" s="1039">
        <v>8.2000000000000003E-2</v>
      </c>
      <c r="F837" s="1039" t="s">
        <v>879</v>
      </c>
      <c r="G837" s="775" t="s">
        <v>1998</v>
      </c>
      <c r="H837" s="775" t="s">
        <v>1999</v>
      </c>
      <c r="I837" s="775" t="s">
        <v>5578</v>
      </c>
    </row>
    <row r="838" spans="1:9">
      <c r="A838" s="775" t="str">
        <f>Table_wabobpsvr_AzureCalc_AzureCalcRateCard[[#This Row],[ServiceName]]&amp;Table_wabobpsvr_AzureCalc_AzureCalcRateCard[[#This Row],[Price_Level]]&amp;Table_wabobpsvr_AzureCalc_AzureCalcRateCard[[#This Row],[Region]]</f>
        <v>Geo Redundant Storage Standard IO - Table/Queue - Tier 4B13</v>
      </c>
      <c r="B838" s="775">
        <v>13</v>
      </c>
      <c r="C838" s="775" t="s">
        <v>764</v>
      </c>
      <c r="D838" s="775" t="s">
        <v>175</v>
      </c>
      <c r="E838" s="775">
        <v>8.2000000000000003E-2</v>
      </c>
      <c r="F838" s="775" t="s">
        <v>879</v>
      </c>
      <c r="G838" s="775" t="s">
        <v>1998</v>
      </c>
      <c r="H838" s="775" t="s">
        <v>1999</v>
      </c>
      <c r="I838" s="775" t="s">
        <v>5578</v>
      </c>
    </row>
    <row r="839" spans="1:9">
      <c r="A839" s="775" t="str">
        <f>Table_wabobpsvr_AzureCalc_AzureCalcRateCard[[#This Row],[ServiceName]]&amp;Table_wabobpsvr_AzureCalc_AzureCalcRateCard[[#This Row],[Price_Level]]&amp;Table_wabobpsvr_AzureCalc_AzureCalcRateCard[[#This Row],[Region]]</f>
        <v>Geo Redundant Storage Standard IO - Table/Queue - Tier 4C13</v>
      </c>
      <c r="B839" s="775">
        <v>13</v>
      </c>
      <c r="C839" s="775" t="s">
        <v>764</v>
      </c>
      <c r="D839" s="775" t="s">
        <v>177</v>
      </c>
      <c r="E839" s="775">
        <v>8.2000000000000003E-2</v>
      </c>
      <c r="F839" s="775" t="s">
        <v>879</v>
      </c>
      <c r="G839" s="775" t="s">
        <v>1998</v>
      </c>
      <c r="H839" s="775" t="s">
        <v>1999</v>
      </c>
      <c r="I839" s="775" t="s">
        <v>5578</v>
      </c>
    </row>
    <row r="840" spans="1:9">
      <c r="A840" s="775" t="str">
        <f>Table_wabobpsvr_AzureCalc_AzureCalcRateCard[[#This Row],[ServiceName]]&amp;Table_wabobpsvr_AzureCalc_AzureCalcRateCard[[#This Row],[Price_Level]]&amp;Table_wabobpsvr_AzureCalc_AzureCalcRateCard[[#This Row],[Region]]</f>
        <v>Geo Redundant Storage Standard IO - Table/Queue - Tier 4D13</v>
      </c>
      <c r="B840" s="775">
        <v>13</v>
      </c>
      <c r="C840" s="775" t="s">
        <v>764</v>
      </c>
      <c r="D840" s="775" t="s">
        <v>176</v>
      </c>
      <c r="E840" s="775">
        <v>8.2000000000000003E-2</v>
      </c>
      <c r="F840" s="775" t="s">
        <v>879</v>
      </c>
      <c r="G840" s="775" t="s">
        <v>1998</v>
      </c>
      <c r="H840" s="775" t="s">
        <v>1999</v>
      </c>
      <c r="I840" s="775" t="s">
        <v>5578</v>
      </c>
    </row>
    <row r="841" spans="1:9">
      <c r="A841" s="775" t="str">
        <f>Table_wabobpsvr_AzureCalc_AzureCalcRateCard[[#This Row],[ServiceName]]&amp;Table_wabobpsvr_AzureCalc_AzureCalcRateCard[[#This Row],[Price_Level]]&amp;Table_wabobpsvr_AzureCalc_AzureCalcRateCard[[#This Row],[Region]]</f>
        <v>Geo Redundant Storage Standard IO - Table/Queue - Tier 5MOSP13</v>
      </c>
      <c r="B841" s="775">
        <v>13</v>
      </c>
      <c r="C841" s="775" t="s">
        <v>764</v>
      </c>
      <c r="D841" s="775" t="s">
        <v>606</v>
      </c>
      <c r="E841" s="775">
        <v>8.2000000000000003E-2</v>
      </c>
      <c r="F841" s="775" t="s">
        <v>880</v>
      </c>
      <c r="G841" s="775" t="s">
        <v>4235</v>
      </c>
      <c r="H841" s="775" t="s">
        <v>4235</v>
      </c>
      <c r="I841" s="775" t="s">
        <v>5578</v>
      </c>
    </row>
    <row r="842" spans="1:9">
      <c r="A842" s="775" t="str">
        <f>Table_wabobpsvr_AzureCalc_AzureCalcRateCard[[#This Row],[ServiceName]]&amp;Table_wabobpsvr_AzureCalc_AzureCalcRateCard[[#This Row],[Price_Level]]&amp;Table_wabobpsvr_AzureCalc_AzureCalcRateCard[[#This Row],[Region]]</f>
        <v>Geo Redundant Storage Standard IO - Table/Queue - Tier 5A13</v>
      </c>
      <c r="B842" s="775">
        <v>13</v>
      </c>
      <c r="C842" s="775" t="s">
        <v>764</v>
      </c>
      <c r="D842" s="775" t="s">
        <v>174</v>
      </c>
      <c r="E842" s="775">
        <v>8.2000000000000003E-2</v>
      </c>
      <c r="F842" s="775" t="s">
        <v>880</v>
      </c>
      <c r="G842" s="775" t="s">
        <v>1998</v>
      </c>
      <c r="H842" s="775" t="s">
        <v>1999</v>
      </c>
      <c r="I842" s="775" t="s">
        <v>5578</v>
      </c>
    </row>
    <row r="843" spans="1:9">
      <c r="A843" s="775" t="str">
        <f>Table_wabobpsvr_AzureCalc_AzureCalcRateCard[[#This Row],[ServiceName]]&amp;Table_wabobpsvr_AzureCalc_AzureCalcRateCard[[#This Row],[Price_Level]]&amp;Table_wabobpsvr_AzureCalc_AzureCalcRateCard[[#This Row],[Region]]</f>
        <v>Geo Redundant Storage Standard IO - Table/Queue - Tier 5B13</v>
      </c>
      <c r="B843" s="775">
        <v>13</v>
      </c>
      <c r="C843" s="775" t="s">
        <v>764</v>
      </c>
      <c r="D843" s="775" t="s">
        <v>175</v>
      </c>
      <c r="E843" s="775">
        <v>8.2000000000000003E-2</v>
      </c>
      <c r="F843" s="775" t="s">
        <v>880</v>
      </c>
      <c r="G843" s="775" t="s">
        <v>1998</v>
      </c>
      <c r="H843" s="775" t="s">
        <v>1999</v>
      </c>
      <c r="I843" s="775" t="s">
        <v>5578</v>
      </c>
    </row>
    <row r="844" spans="1:9">
      <c r="A844" s="775" t="str">
        <f>Table_wabobpsvr_AzureCalc_AzureCalcRateCard[[#This Row],[ServiceName]]&amp;Table_wabobpsvr_AzureCalc_AzureCalcRateCard[[#This Row],[Price_Level]]&amp;Table_wabobpsvr_AzureCalc_AzureCalcRateCard[[#This Row],[Region]]</f>
        <v>Geo Redundant Storage Standard IO - Table/Queue - Tier 5C13</v>
      </c>
      <c r="B844" s="775">
        <v>13</v>
      </c>
      <c r="C844" s="775" t="s">
        <v>764</v>
      </c>
      <c r="D844" s="775" t="s">
        <v>177</v>
      </c>
      <c r="E844" s="775">
        <v>8.2000000000000003E-2</v>
      </c>
      <c r="F844" s="775" t="s">
        <v>880</v>
      </c>
      <c r="G844" s="775" t="s">
        <v>1998</v>
      </c>
      <c r="H844" s="775" t="s">
        <v>1999</v>
      </c>
      <c r="I844" s="775" t="s">
        <v>5578</v>
      </c>
    </row>
    <row r="845" spans="1:9">
      <c r="A845" s="1039" t="str">
        <f>Table_wabobpsvr_AzureCalc_AzureCalcRateCard[[#This Row],[ServiceName]]&amp;Table_wabobpsvr_AzureCalc_AzureCalcRateCard[[#This Row],[Price_Level]]&amp;Table_wabobpsvr_AzureCalc_AzureCalcRateCard[[#This Row],[Region]]</f>
        <v>Geo Redundant Storage Standard IO - Table/Queue - Tier 5D13</v>
      </c>
      <c r="B845" s="1039">
        <v>13</v>
      </c>
      <c r="C845" s="1039" t="s">
        <v>764</v>
      </c>
      <c r="D845" s="1039" t="s">
        <v>176</v>
      </c>
      <c r="E845" s="1039">
        <v>8.2000000000000003E-2</v>
      </c>
      <c r="F845" s="1039" t="s">
        <v>880</v>
      </c>
      <c r="G845" s="775" t="s">
        <v>1998</v>
      </c>
      <c r="H845" s="775" t="s">
        <v>1999</v>
      </c>
      <c r="I845" s="775" t="s">
        <v>5578</v>
      </c>
    </row>
    <row r="846" spans="1:9">
      <c r="A846" s="775" t="str">
        <f>Table_wabobpsvr_AzureCalc_AzureCalcRateCard[[#This Row],[ServiceName]]&amp;Table_wabobpsvr_AzureCalc_AzureCalcRateCard[[#This Row],[Price_Level]]&amp;Table_wabobpsvr_AzureCalc_AzureCalcRateCard[[#This Row],[Region]]</f>
        <v>Geo Redundant Storage Standard IO - Table/Queue - Tier 6MOSP13</v>
      </c>
      <c r="B846" s="775">
        <v>13</v>
      </c>
      <c r="C846" s="775" t="s">
        <v>764</v>
      </c>
      <c r="D846" s="775" t="s">
        <v>606</v>
      </c>
      <c r="E846" s="775">
        <v>8.2000000000000003E-2</v>
      </c>
      <c r="F846" s="775" t="s">
        <v>881</v>
      </c>
      <c r="G846" s="775" t="s">
        <v>4235</v>
      </c>
      <c r="H846" s="775" t="s">
        <v>4235</v>
      </c>
      <c r="I846" s="775" t="s">
        <v>5578</v>
      </c>
    </row>
    <row r="847" spans="1:9">
      <c r="A847" s="775" t="str">
        <f>Table_wabobpsvr_AzureCalc_AzureCalcRateCard[[#This Row],[ServiceName]]&amp;Table_wabobpsvr_AzureCalc_AzureCalcRateCard[[#This Row],[Price_Level]]&amp;Table_wabobpsvr_AzureCalc_AzureCalcRateCard[[#This Row],[Region]]</f>
        <v>Geo Redundant Storage Standard IO - Table/Queue - Tier 6A13</v>
      </c>
      <c r="B847" s="775">
        <v>13</v>
      </c>
      <c r="C847" s="775" t="s">
        <v>764</v>
      </c>
      <c r="D847" s="775" t="s">
        <v>174</v>
      </c>
      <c r="E847" s="775">
        <v>8.2000000000000003E-2</v>
      </c>
      <c r="F847" s="775" t="s">
        <v>881</v>
      </c>
      <c r="G847" s="775" t="s">
        <v>1998</v>
      </c>
      <c r="H847" s="775" t="s">
        <v>1999</v>
      </c>
      <c r="I847" s="775" t="s">
        <v>5578</v>
      </c>
    </row>
    <row r="848" spans="1:9">
      <c r="A848" s="775" t="str">
        <f>Table_wabobpsvr_AzureCalc_AzureCalcRateCard[[#This Row],[ServiceName]]&amp;Table_wabobpsvr_AzureCalc_AzureCalcRateCard[[#This Row],[Price_Level]]&amp;Table_wabobpsvr_AzureCalc_AzureCalcRateCard[[#This Row],[Region]]</f>
        <v>Geo Redundant Storage Standard IO - Table/Queue - Tier 6B13</v>
      </c>
      <c r="B848" s="775">
        <v>13</v>
      </c>
      <c r="C848" s="775" t="s">
        <v>764</v>
      </c>
      <c r="D848" s="775" t="s">
        <v>175</v>
      </c>
      <c r="E848" s="775">
        <v>8.2000000000000003E-2</v>
      </c>
      <c r="F848" s="775" t="s">
        <v>881</v>
      </c>
      <c r="G848" s="775" t="s">
        <v>1998</v>
      </c>
      <c r="H848" s="775" t="s">
        <v>1999</v>
      </c>
      <c r="I848" s="775" t="s">
        <v>5578</v>
      </c>
    </row>
    <row r="849" spans="1:9">
      <c r="A849" s="775" t="str">
        <f>Table_wabobpsvr_AzureCalc_AzureCalcRateCard[[#This Row],[ServiceName]]&amp;Table_wabobpsvr_AzureCalc_AzureCalcRateCard[[#This Row],[Price_Level]]&amp;Table_wabobpsvr_AzureCalc_AzureCalcRateCard[[#This Row],[Region]]</f>
        <v>Geo Redundant Storage Standard IO - Table/Queue - Tier 6C13</v>
      </c>
      <c r="B849" s="775">
        <v>13</v>
      </c>
      <c r="C849" s="775" t="s">
        <v>764</v>
      </c>
      <c r="D849" s="775" t="s">
        <v>177</v>
      </c>
      <c r="E849" s="775">
        <v>8.2000000000000003E-2</v>
      </c>
      <c r="F849" s="775" t="s">
        <v>881</v>
      </c>
      <c r="G849" s="775" t="s">
        <v>1998</v>
      </c>
      <c r="H849" s="775" t="s">
        <v>1999</v>
      </c>
      <c r="I849" s="775" t="s">
        <v>5578</v>
      </c>
    </row>
    <row r="850" spans="1:9">
      <c r="A850" s="775" t="str">
        <f>Table_wabobpsvr_AzureCalc_AzureCalcRateCard[[#This Row],[ServiceName]]&amp;Table_wabobpsvr_AzureCalc_AzureCalcRateCard[[#This Row],[Price_Level]]&amp;Table_wabobpsvr_AzureCalc_AzureCalcRateCard[[#This Row],[Region]]</f>
        <v>Geo Redundant Storage Standard IO - Table/Queue - Tier 6D13</v>
      </c>
      <c r="B850" s="775">
        <v>13</v>
      </c>
      <c r="C850" s="775" t="s">
        <v>764</v>
      </c>
      <c r="D850" s="775" t="s">
        <v>176</v>
      </c>
      <c r="E850" s="775">
        <v>8.2000000000000003E-2</v>
      </c>
      <c r="F850" s="775" t="s">
        <v>881</v>
      </c>
      <c r="G850" s="775" t="s">
        <v>1998</v>
      </c>
      <c r="H850" s="775" t="s">
        <v>1999</v>
      </c>
      <c r="I850" s="775" t="s">
        <v>5578</v>
      </c>
    </row>
    <row r="851" spans="1:9">
      <c r="A851" s="775" t="str">
        <f>Table_wabobpsvr_AzureCalc_AzureCalcRateCard[[#This Row],[ServiceName]]&amp;Table_wabobpsvr_AzureCalc_AzureCalcRateCard[[#This Row],[Price_Level]]&amp;Table_wabobpsvr_AzureCalc_AzureCalcRateCard[[#This Row],[Region]]</f>
        <v>Read-Access Geo Redundant Storage Standard IO - Table/Queue - Tier 2MOSP13</v>
      </c>
      <c r="B851" s="775">
        <v>13</v>
      </c>
      <c r="C851" s="775" t="s">
        <v>764</v>
      </c>
      <c r="D851" s="775" t="s">
        <v>606</v>
      </c>
      <c r="E851" s="775">
        <v>0.13600000000000001</v>
      </c>
      <c r="F851" s="775" t="s">
        <v>882</v>
      </c>
      <c r="G851" s="775" t="s">
        <v>4235</v>
      </c>
      <c r="H851" s="775" t="s">
        <v>4235</v>
      </c>
      <c r="I851" s="775" t="s">
        <v>5579</v>
      </c>
    </row>
    <row r="852" spans="1:9">
      <c r="A852" s="775" t="str">
        <f>Table_wabobpsvr_AzureCalc_AzureCalcRateCard[[#This Row],[ServiceName]]&amp;Table_wabobpsvr_AzureCalc_AzureCalcRateCard[[#This Row],[Price_Level]]&amp;Table_wabobpsvr_AzureCalc_AzureCalcRateCard[[#This Row],[Region]]</f>
        <v>Read-Access Geo Redundant Storage Standard IO - Table/Queue - Tier 2A13</v>
      </c>
      <c r="B852" s="775">
        <v>13</v>
      </c>
      <c r="C852" s="775" t="s">
        <v>764</v>
      </c>
      <c r="D852" s="775" t="s">
        <v>174</v>
      </c>
      <c r="E852" s="775">
        <v>0.10199999999999999</v>
      </c>
      <c r="F852" s="775" t="s">
        <v>882</v>
      </c>
      <c r="G852" s="775" t="s">
        <v>1878</v>
      </c>
      <c r="H852" s="775" t="s">
        <v>1879</v>
      </c>
      <c r="I852" s="775" t="s">
        <v>5579</v>
      </c>
    </row>
    <row r="853" spans="1:9">
      <c r="A853" s="775" t="str">
        <f>Table_wabobpsvr_AzureCalc_AzureCalcRateCard[[#This Row],[ServiceName]]&amp;Table_wabobpsvr_AzureCalc_AzureCalcRateCard[[#This Row],[Price_Level]]&amp;Table_wabobpsvr_AzureCalc_AzureCalcRateCard[[#This Row],[Region]]</f>
        <v>Read-Access Geo Redundant Storage Standard IO - Table/Queue - Tier 2B13</v>
      </c>
      <c r="B853" s="775">
        <v>13</v>
      </c>
      <c r="C853" s="775" t="s">
        <v>764</v>
      </c>
      <c r="D853" s="775" t="s">
        <v>175</v>
      </c>
      <c r="E853" s="775">
        <v>0.10199999999999999</v>
      </c>
      <c r="F853" s="775" t="s">
        <v>882</v>
      </c>
      <c r="G853" s="775" t="s">
        <v>1878</v>
      </c>
      <c r="H853" s="775" t="s">
        <v>1879</v>
      </c>
      <c r="I853" s="775" t="s">
        <v>5579</v>
      </c>
    </row>
    <row r="854" spans="1:9">
      <c r="A854" s="775" t="str">
        <f>Table_wabobpsvr_AzureCalc_AzureCalcRateCard[[#This Row],[ServiceName]]&amp;Table_wabobpsvr_AzureCalc_AzureCalcRateCard[[#This Row],[Price_Level]]&amp;Table_wabobpsvr_AzureCalc_AzureCalcRateCard[[#This Row],[Region]]</f>
        <v>Read-Access Geo Redundant Storage Standard IO - Table/Queue - Tier 2C13</v>
      </c>
      <c r="B854" s="775">
        <v>13</v>
      </c>
      <c r="C854" s="775" t="s">
        <v>764</v>
      </c>
      <c r="D854" s="775" t="s">
        <v>177</v>
      </c>
      <c r="E854" s="775">
        <v>0.10199999999999999</v>
      </c>
      <c r="F854" s="775" t="s">
        <v>882</v>
      </c>
      <c r="G854" s="775" t="s">
        <v>1878</v>
      </c>
      <c r="H854" s="775" t="s">
        <v>1879</v>
      </c>
      <c r="I854" s="775" t="s">
        <v>5579</v>
      </c>
    </row>
    <row r="855" spans="1:9">
      <c r="A855" s="775" t="str">
        <f>Table_wabobpsvr_AzureCalc_AzureCalcRateCard[[#This Row],[ServiceName]]&amp;Table_wabobpsvr_AzureCalc_AzureCalcRateCard[[#This Row],[Price_Level]]&amp;Table_wabobpsvr_AzureCalc_AzureCalcRateCard[[#This Row],[Region]]</f>
        <v>Read-Access Geo Redundant Storage Standard IO - Table/Queue - Tier 2D13</v>
      </c>
      <c r="B855" s="775">
        <v>13</v>
      </c>
      <c r="C855" s="775" t="s">
        <v>764</v>
      </c>
      <c r="D855" s="775" t="s">
        <v>176</v>
      </c>
      <c r="E855" s="775">
        <v>0.10199999999999999</v>
      </c>
      <c r="F855" s="775" t="s">
        <v>882</v>
      </c>
      <c r="G855" s="775" t="s">
        <v>1878</v>
      </c>
      <c r="H855" s="775" t="s">
        <v>1879</v>
      </c>
      <c r="I855" s="775" t="s">
        <v>5579</v>
      </c>
    </row>
    <row r="856" spans="1:9">
      <c r="A856" s="775" t="str">
        <f>Table_wabobpsvr_AzureCalc_AzureCalcRateCard[[#This Row],[ServiceName]]&amp;Table_wabobpsvr_AzureCalc_AzureCalcRateCard[[#This Row],[Price_Level]]&amp;Table_wabobpsvr_AzureCalc_AzureCalcRateCard[[#This Row],[Region]]</f>
        <v>Read-Access Geo Redundant Storage Standard IO - Table/Queue - Tier 3MOSP13</v>
      </c>
      <c r="B856" s="775">
        <v>13</v>
      </c>
      <c r="C856" s="775" t="s">
        <v>764</v>
      </c>
      <c r="D856" s="775" t="s">
        <v>606</v>
      </c>
      <c r="E856" s="775">
        <v>0.122</v>
      </c>
      <c r="F856" s="775" t="s">
        <v>883</v>
      </c>
      <c r="G856" s="775" t="s">
        <v>4235</v>
      </c>
      <c r="H856" s="775" t="s">
        <v>4235</v>
      </c>
      <c r="I856" s="775" t="s">
        <v>5579</v>
      </c>
    </row>
    <row r="857" spans="1:9">
      <c r="A857" s="775" t="str">
        <f>Table_wabobpsvr_AzureCalc_AzureCalcRateCard[[#This Row],[ServiceName]]&amp;Table_wabobpsvr_AzureCalc_AzureCalcRateCard[[#This Row],[Price_Level]]&amp;Table_wabobpsvr_AzureCalc_AzureCalcRateCard[[#This Row],[Region]]</f>
        <v>A7 VM (Windows)D6</v>
      </c>
      <c r="B857" s="775">
        <v>6</v>
      </c>
      <c r="C857" s="775" t="s">
        <v>680</v>
      </c>
      <c r="D857" s="775" t="s">
        <v>176</v>
      </c>
      <c r="E857" s="775">
        <v>0.8448</v>
      </c>
      <c r="F857" s="775" t="s">
        <v>694</v>
      </c>
      <c r="G857" s="775" t="s">
        <v>2116</v>
      </c>
      <c r="H857" s="775" t="s">
        <v>2117</v>
      </c>
      <c r="I857" s="775" t="s">
        <v>5071</v>
      </c>
    </row>
    <row r="858" spans="1:9">
      <c r="A858" s="775" t="str">
        <f>Table_wabobpsvr_AzureCalc_AzureCalcRateCard[[#This Row],[ServiceName]]&amp;Table_wabobpsvr_AzureCalc_AzureCalcRateCard[[#This Row],[Price_Level]]&amp;Table_wabobpsvr_AzureCalc_AzureCalcRateCard[[#This Row],[Region]]</f>
        <v>A7 VM (Windows)MOSP4</v>
      </c>
      <c r="B858" s="775">
        <v>4</v>
      </c>
      <c r="C858" s="775" t="s">
        <v>680</v>
      </c>
      <c r="D858" s="775" t="s">
        <v>606</v>
      </c>
      <c r="E858" s="775">
        <v>1.32</v>
      </c>
      <c r="F858" s="775" t="s">
        <v>694</v>
      </c>
      <c r="G858" s="775" t="s">
        <v>4235</v>
      </c>
      <c r="H858" s="775" t="s">
        <v>4235</v>
      </c>
      <c r="I858" s="775" t="s">
        <v>5580</v>
      </c>
    </row>
    <row r="859" spans="1:9">
      <c r="A859" s="775" t="str">
        <f>Table_wabobpsvr_AzureCalc_AzureCalcRateCard[[#This Row],[ServiceName]]&amp;Table_wabobpsvr_AzureCalc_AzureCalcRateCard[[#This Row],[Price_Level]]&amp;Table_wabobpsvr_AzureCalc_AzureCalcRateCard[[#This Row],[Region]]</f>
        <v>A7 VM (Windows)A4</v>
      </c>
      <c r="B859" s="775">
        <v>4</v>
      </c>
      <c r="C859" s="775" t="s">
        <v>680</v>
      </c>
      <c r="D859" s="775" t="s">
        <v>174</v>
      </c>
      <c r="E859" s="775">
        <v>0.96360000000000001</v>
      </c>
      <c r="F859" s="775" t="s">
        <v>694</v>
      </c>
      <c r="G859" s="775" t="s">
        <v>2158</v>
      </c>
      <c r="H859" s="775" t="s">
        <v>2159</v>
      </c>
      <c r="I859" s="775" t="s">
        <v>5580</v>
      </c>
    </row>
    <row r="860" spans="1:9">
      <c r="A860" s="775" t="str">
        <f>Table_wabobpsvr_AzureCalc_AzureCalcRateCard[[#This Row],[ServiceName]]&amp;Table_wabobpsvr_AzureCalc_AzureCalcRateCard[[#This Row],[Price_Level]]&amp;Table_wabobpsvr_AzureCalc_AzureCalcRateCard[[#This Row],[Region]]</f>
        <v>A7 VM (Windows)B4</v>
      </c>
      <c r="B860" s="775">
        <v>4</v>
      </c>
      <c r="C860" s="775" t="s">
        <v>680</v>
      </c>
      <c r="D860" s="775" t="s">
        <v>175</v>
      </c>
      <c r="E860" s="775">
        <v>0.92400000000000004</v>
      </c>
      <c r="F860" s="775" t="s">
        <v>694</v>
      </c>
      <c r="G860" s="775" t="s">
        <v>2158</v>
      </c>
      <c r="H860" s="775" t="s">
        <v>2159</v>
      </c>
      <c r="I860" s="775" t="s">
        <v>5580</v>
      </c>
    </row>
    <row r="861" spans="1:9">
      <c r="A861" s="775" t="str">
        <f>Table_wabobpsvr_AzureCalc_AzureCalcRateCard[[#This Row],[ServiceName]]&amp;Table_wabobpsvr_AzureCalc_AzureCalcRateCard[[#This Row],[Price_Level]]&amp;Table_wabobpsvr_AzureCalc_AzureCalcRateCard[[#This Row],[Region]]</f>
        <v>A7 VM (Windows)C4</v>
      </c>
      <c r="B861" s="775">
        <v>4</v>
      </c>
      <c r="C861" s="775" t="s">
        <v>680</v>
      </c>
      <c r="D861" s="775" t="s">
        <v>177</v>
      </c>
      <c r="E861" s="775">
        <v>0.88439999999999996</v>
      </c>
      <c r="F861" s="775" t="s">
        <v>694</v>
      </c>
      <c r="G861" s="775" t="s">
        <v>2158</v>
      </c>
      <c r="H861" s="775" t="s">
        <v>2159</v>
      </c>
      <c r="I861" s="775" t="s">
        <v>5580</v>
      </c>
    </row>
    <row r="862" spans="1:9">
      <c r="A862" s="775" t="str">
        <f>Table_wabobpsvr_AzureCalc_AzureCalcRateCard[[#This Row],[ServiceName]]&amp;Table_wabobpsvr_AzureCalc_AzureCalcRateCard[[#This Row],[Price_Level]]&amp;Table_wabobpsvr_AzureCalc_AzureCalcRateCard[[#This Row],[Region]]</f>
        <v>A7 VM (Windows)D4</v>
      </c>
      <c r="B862" s="775">
        <v>4</v>
      </c>
      <c r="C862" s="775" t="s">
        <v>680</v>
      </c>
      <c r="D862" s="775" t="s">
        <v>176</v>
      </c>
      <c r="E862" s="775">
        <v>0.8448</v>
      </c>
      <c r="F862" s="775" t="s">
        <v>694</v>
      </c>
      <c r="G862" s="775" t="s">
        <v>2158</v>
      </c>
      <c r="H862" s="775" t="s">
        <v>2159</v>
      </c>
      <c r="I862" s="775" t="s">
        <v>5580</v>
      </c>
    </row>
    <row r="863" spans="1:9">
      <c r="A863" s="775" t="str">
        <f>Table_wabobpsvr_AzureCalc_AzureCalcRateCard[[#This Row],[ServiceName]]&amp;Table_wabobpsvr_AzureCalc_AzureCalcRateCard[[#This Row],[Price_Level]]&amp;Table_wabobpsvr_AzureCalc_AzureCalcRateCard[[#This Row],[Region]]</f>
        <v>A7 VM (Windows)MOSP5</v>
      </c>
      <c r="B863" s="775">
        <v>5</v>
      </c>
      <c r="C863" s="775" t="s">
        <v>680</v>
      </c>
      <c r="D863" s="775" t="s">
        <v>606</v>
      </c>
      <c r="E863" s="775">
        <v>1.32</v>
      </c>
      <c r="F863" s="775" t="s">
        <v>694</v>
      </c>
      <c r="G863" s="775" t="s">
        <v>4235</v>
      </c>
      <c r="H863" s="775" t="s">
        <v>4235</v>
      </c>
      <c r="I863" s="775" t="s">
        <v>5581</v>
      </c>
    </row>
    <row r="864" spans="1:9">
      <c r="A864" s="775" t="str">
        <f>Table_wabobpsvr_AzureCalc_AzureCalcRateCard[[#This Row],[ServiceName]]&amp;Table_wabobpsvr_AzureCalc_AzureCalcRateCard[[#This Row],[Price_Level]]&amp;Table_wabobpsvr_AzureCalc_AzureCalcRateCard[[#This Row],[Region]]</f>
        <v>A7 VM (Windows)A5</v>
      </c>
      <c r="B864" s="775">
        <v>5</v>
      </c>
      <c r="C864" s="775" t="s">
        <v>680</v>
      </c>
      <c r="D864" s="775" t="s">
        <v>174</v>
      </c>
      <c r="E864" s="775">
        <v>0.96360000000000001</v>
      </c>
      <c r="F864" s="775" t="s">
        <v>694</v>
      </c>
      <c r="G864" s="775" t="s">
        <v>2160</v>
      </c>
      <c r="H864" s="775" t="s">
        <v>2161</v>
      </c>
      <c r="I864" s="775" t="s">
        <v>5581</v>
      </c>
    </row>
    <row r="865" spans="1:9">
      <c r="A865" s="775" t="str">
        <f>Table_wabobpsvr_AzureCalc_AzureCalcRateCard[[#This Row],[ServiceName]]&amp;Table_wabobpsvr_AzureCalc_AzureCalcRateCard[[#This Row],[Price_Level]]&amp;Table_wabobpsvr_AzureCalc_AzureCalcRateCard[[#This Row],[Region]]</f>
        <v>S3 DocumentDB HoursMOSP14</v>
      </c>
      <c r="B865" s="775">
        <v>14</v>
      </c>
      <c r="C865" s="775" t="s">
        <v>87</v>
      </c>
      <c r="D865" s="775" t="s">
        <v>606</v>
      </c>
      <c r="E865" s="775">
        <v>999999</v>
      </c>
      <c r="F865" s="775" t="s">
        <v>4326</v>
      </c>
      <c r="G865" s="775"/>
      <c r="H865" s="775"/>
      <c r="I865" s="775"/>
    </row>
    <row r="866" spans="1:9">
      <c r="A866" s="775" t="str">
        <f>Table_wabobpsvr_AzureCalc_AzureCalcRateCard[[#This Row],[ServiceName]]&amp;Table_wabobpsvr_AzureCalc_AzureCalcRateCard[[#This Row],[Price_Level]]&amp;Table_wabobpsvr_AzureCalc_AzureCalcRateCard[[#This Row],[Region]]</f>
        <v>S3 DocumentDB HoursA14</v>
      </c>
      <c r="B866" s="775">
        <v>14</v>
      </c>
      <c r="C866" s="775" t="s">
        <v>87</v>
      </c>
      <c r="D866" s="775" t="s">
        <v>174</v>
      </c>
      <c r="E866" s="775">
        <v>999999</v>
      </c>
      <c r="F866" s="775" t="s">
        <v>4326</v>
      </c>
      <c r="G866" s="775"/>
      <c r="H866" s="775"/>
      <c r="I866" s="775"/>
    </row>
    <row r="867" spans="1:9">
      <c r="A867" s="775" t="str">
        <f>Table_wabobpsvr_AzureCalc_AzureCalcRateCard[[#This Row],[ServiceName]]&amp;Table_wabobpsvr_AzureCalc_AzureCalcRateCard[[#This Row],[Price_Level]]&amp;Table_wabobpsvr_AzureCalc_AzureCalcRateCard[[#This Row],[Region]]</f>
        <v>S3 DocumentDB HoursB14</v>
      </c>
      <c r="B867" s="775">
        <v>14</v>
      </c>
      <c r="C867" s="775" t="s">
        <v>87</v>
      </c>
      <c r="D867" s="775" t="s">
        <v>175</v>
      </c>
      <c r="E867" s="775">
        <v>999999</v>
      </c>
      <c r="F867" s="775" t="s">
        <v>4326</v>
      </c>
      <c r="G867" s="775"/>
      <c r="H867" s="775"/>
      <c r="I867" s="775"/>
    </row>
    <row r="868" spans="1:9">
      <c r="A868" s="775" t="str">
        <f>Table_wabobpsvr_AzureCalc_AzureCalcRateCard[[#This Row],[ServiceName]]&amp;Table_wabobpsvr_AzureCalc_AzureCalcRateCard[[#This Row],[Price_Level]]&amp;Table_wabobpsvr_AzureCalc_AzureCalcRateCard[[#This Row],[Region]]</f>
        <v>S3 DocumentDB HoursC14</v>
      </c>
      <c r="B868" s="775">
        <v>14</v>
      </c>
      <c r="C868" s="775" t="s">
        <v>87</v>
      </c>
      <c r="D868" s="775" t="s">
        <v>177</v>
      </c>
      <c r="E868" s="775">
        <v>999999</v>
      </c>
      <c r="F868" s="775" t="s">
        <v>4326</v>
      </c>
      <c r="G868" s="775"/>
      <c r="H868" s="775"/>
      <c r="I868" s="775"/>
    </row>
    <row r="869" spans="1:9">
      <c r="A869" s="775" t="str">
        <f>Table_wabobpsvr_AzureCalc_AzureCalcRateCard[[#This Row],[ServiceName]]&amp;Table_wabobpsvr_AzureCalc_AzureCalcRateCard[[#This Row],[Price_Level]]&amp;Table_wabobpsvr_AzureCalc_AzureCalcRateCard[[#This Row],[Region]]</f>
        <v>Basic UsersMOSP14</v>
      </c>
      <c r="B869" s="775">
        <v>14</v>
      </c>
      <c r="C869" s="775" t="s">
        <v>4235</v>
      </c>
      <c r="D869" s="775" t="s">
        <v>606</v>
      </c>
      <c r="E869" s="775">
        <v>999999</v>
      </c>
      <c r="F869" s="775" t="s">
        <v>3149</v>
      </c>
      <c r="G869" s="775" t="s">
        <v>4235</v>
      </c>
      <c r="H869" s="775" t="s">
        <v>4235</v>
      </c>
      <c r="I869" s="775" t="s">
        <v>4235</v>
      </c>
    </row>
    <row r="870" spans="1:9">
      <c r="A870" s="775" t="str">
        <f>Table_wabobpsvr_AzureCalc_AzureCalcRateCard[[#This Row],[ServiceName]]&amp;Table_wabobpsvr_AzureCalc_AzureCalcRateCard[[#This Row],[Price_Level]]&amp;Table_wabobpsvr_AzureCalc_AzureCalcRateCard[[#This Row],[Region]]</f>
        <v>Basic UsersA14</v>
      </c>
      <c r="B870" s="775">
        <v>14</v>
      </c>
      <c r="C870" s="775" t="s">
        <v>4235</v>
      </c>
      <c r="D870" s="775" t="s">
        <v>174</v>
      </c>
      <c r="E870" s="775">
        <v>999999</v>
      </c>
      <c r="F870" s="775" t="s">
        <v>3149</v>
      </c>
      <c r="G870" s="775" t="s">
        <v>4235</v>
      </c>
      <c r="H870" s="775" t="s">
        <v>4235</v>
      </c>
      <c r="I870" s="775" t="s">
        <v>4235</v>
      </c>
    </row>
    <row r="871" spans="1:9">
      <c r="A871" s="775" t="str">
        <f>Table_wabobpsvr_AzureCalc_AzureCalcRateCard[[#This Row],[ServiceName]]&amp;Table_wabobpsvr_AzureCalc_AzureCalcRateCard[[#This Row],[Price_Level]]&amp;Table_wabobpsvr_AzureCalc_AzureCalcRateCard[[#This Row],[Region]]</f>
        <v>Basic UsersB14</v>
      </c>
      <c r="B871" s="775">
        <v>14</v>
      </c>
      <c r="C871" s="775" t="s">
        <v>4235</v>
      </c>
      <c r="D871" s="775" t="s">
        <v>175</v>
      </c>
      <c r="E871" s="775">
        <v>999999</v>
      </c>
      <c r="F871" s="775" t="s">
        <v>3149</v>
      </c>
      <c r="G871" s="775" t="s">
        <v>4235</v>
      </c>
      <c r="H871" s="775" t="s">
        <v>4235</v>
      </c>
      <c r="I871" s="775" t="s">
        <v>4235</v>
      </c>
    </row>
    <row r="872" spans="1:9">
      <c r="A872" s="775" t="str">
        <f>Table_wabobpsvr_AzureCalc_AzureCalcRateCard[[#This Row],[ServiceName]]&amp;Table_wabobpsvr_AzureCalc_AzureCalcRateCard[[#This Row],[Price_Level]]&amp;Table_wabobpsvr_AzureCalc_AzureCalcRateCard[[#This Row],[Region]]</f>
        <v>Basic UsersC14</v>
      </c>
      <c r="B872" s="775">
        <v>14</v>
      </c>
      <c r="C872" s="775" t="s">
        <v>4235</v>
      </c>
      <c r="D872" s="775" t="s">
        <v>177</v>
      </c>
      <c r="E872" s="775">
        <v>999999</v>
      </c>
      <c r="F872" s="775" t="s">
        <v>3149</v>
      </c>
      <c r="G872" s="775" t="s">
        <v>4235</v>
      </c>
      <c r="H872" s="775" t="s">
        <v>4235</v>
      </c>
      <c r="I872" s="775" t="s">
        <v>4235</v>
      </c>
    </row>
    <row r="873" spans="1:9">
      <c r="A873" s="775" t="str">
        <f>Table_wabobpsvr_AzureCalc_AzureCalcRateCard[[#This Row],[ServiceName]]&amp;Table_wabobpsvr_AzureCalc_AzureCalcRateCard[[#This Row],[Price_Level]]&amp;Table_wabobpsvr_AzureCalc_AzureCalcRateCard[[#This Row],[Region]]</f>
        <v>Standard_D5 VM (Windows)MOSP1</v>
      </c>
      <c r="B873" s="775">
        <v>1</v>
      </c>
      <c r="C873" s="775" t="s">
        <v>680</v>
      </c>
      <c r="D873" s="775" t="s">
        <v>606</v>
      </c>
      <c r="E873" s="775">
        <v>2.2839999999999998</v>
      </c>
      <c r="F873" s="775" t="s">
        <v>1132</v>
      </c>
      <c r="G873" s="775" t="s">
        <v>4235</v>
      </c>
      <c r="H873" s="775" t="s">
        <v>4235</v>
      </c>
      <c r="I873" s="775" t="s">
        <v>5265</v>
      </c>
    </row>
    <row r="874" spans="1:9">
      <c r="A874" s="775" t="str">
        <f>Table_wabobpsvr_AzureCalc_AzureCalcRateCard[[#This Row],[ServiceName]]&amp;Table_wabobpsvr_AzureCalc_AzureCalcRateCard[[#This Row],[Price_Level]]&amp;Table_wabobpsvr_AzureCalc_AzureCalcRateCard[[#This Row],[Region]]</f>
        <v>Standard_D5 VM (Windows)A1</v>
      </c>
      <c r="B874" s="775">
        <v>1</v>
      </c>
      <c r="C874" s="775" t="s">
        <v>680</v>
      </c>
      <c r="D874" s="775" t="s">
        <v>174</v>
      </c>
      <c r="E874" s="775">
        <v>2.2154799999999999</v>
      </c>
      <c r="F874" s="775" t="s">
        <v>1132</v>
      </c>
      <c r="G874" s="775" t="s">
        <v>4235</v>
      </c>
      <c r="H874" s="775" t="s">
        <v>4235</v>
      </c>
      <c r="I874" s="775" t="s">
        <v>5265</v>
      </c>
    </row>
    <row r="875" spans="1:9">
      <c r="A875" s="775" t="str">
        <f>Table_wabobpsvr_AzureCalc_AzureCalcRateCard[[#This Row],[ServiceName]]&amp;Table_wabobpsvr_AzureCalc_AzureCalcRateCard[[#This Row],[Price_Level]]&amp;Table_wabobpsvr_AzureCalc_AzureCalcRateCard[[#This Row],[Region]]</f>
        <v>Standard_D5 VM (Windows)B1</v>
      </c>
      <c r="B875" s="775">
        <v>1</v>
      </c>
      <c r="C875" s="775" t="s">
        <v>680</v>
      </c>
      <c r="D875" s="775" t="s">
        <v>175</v>
      </c>
      <c r="E875" s="775">
        <v>2.14696</v>
      </c>
      <c r="F875" s="775" t="s">
        <v>1132</v>
      </c>
      <c r="G875" s="775" t="s">
        <v>4235</v>
      </c>
      <c r="H875" s="775" t="s">
        <v>4235</v>
      </c>
      <c r="I875" s="775" t="s">
        <v>5265</v>
      </c>
    </row>
    <row r="876" spans="1:9">
      <c r="A876" s="775" t="str">
        <f>Table_wabobpsvr_AzureCalc_AzureCalcRateCard[[#This Row],[ServiceName]]&amp;Table_wabobpsvr_AzureCalc_AzureCalcRateCard[[#This Row],[Price_Level]]&amp;Table_wabobpsvr_AzureCalc_AzureCalcRateCard[[#This Row],[Region]]</f>
        <v>Standard_D5 VM (Windows)C1</v>
      </c>
      <c r="B876" s="775">
        <v>1</v>
      </c>
      <c r="C876" s="775" t="s">
        <v>680</v>
      </c>
      <c r="D876" s="775" t="s">
        <v>177</v>
      </c>
      <c r="E876" s="775">
        <v>2.0784400000000001</v>
      </c>
      <c r="F876" s="775" t="s">
        <v>1132</v>
      </c>
      <c r="G876" s="775" t="s">
        <v>4235</v>
      </c>
      <c r="H876" s="775" t="s">
        <v>4235</v>
      </c>
      <c r="I876" s="775" t="s">
        <v>5265</v>
      </c>
    </row>
    <row r="877" spans="1:9">
      <c r="A877" s="775" t="str">
        <f>Table_wabobpsvr_AzureCalc_AzureCalcRateCard[[#This Row],[ServiceName]]&amp;Table_wabobpsvr_AzureCalc_AzureCalcRateCard[[#This Row],[Price_Level]]&amp;Table_wabobpsvr_AzureCalc_AzureCalcRateCard[[#This Row],[Region]]</f>
        <v>Standard_D5 VM (Windows)D1</v>
      </c>
      <c r="B877" s="775">
        <v>1</v>
      </c>
      <c r="C877" s="775" t="s">
        <v>680</v>
      </c>
      <c r="D877" s="775" t="s">
        <v>176</v>
      </c>
      <c r="E877" s="775">
        <v>2.0099200000000002</v>
      </c>
      <c r="F877" s="775" t="s">
        <v>1132</v>
      </c>
      <c r="G877" s="775" t="s">
        <v>4235</v>
      </c>
      <c r="H877" s="775" t="s">
        <v>4235</v>
      </c>
      <c r="I877" s="775" t="s">
        <v>5265</v>
      </c>
    </row>
    <row r="878" spans="1:9">
      <c r="A878" s="775" t="str">
        <f>Table_wabobpsvr_AzureCalc_AzureCalcRateCard[[#This Row],[ServiceName]]&amp;Table_wabobpsvr_AzureCalc_AzureCalcRateCard[[#This Row],[Price_Level]]&amp;Table_wabobpsvr_AzureCalc_AzureCalcRateCard[[#This Row],[Region]]</f>
        <v>Standard_D5 VM (Windows)MOSP4</v>
      </c>
      <c r="B878" s="775">
        <v>4</v>
      </c>
      <c r="C878" s="775" t="s">
        <v>680</v>
      </c>
      <c r="D878" s="775" t="s">
        <v>606</v>
      </c>
      <c r="E878" s="775">
        <v>2.46</v>
      </c>
      <c r="F878" s="775" t="s">
        <v>1132</v>
      </c>
      <c r="G878" s="775" t="s">
        <v>4235</v>
      </c>
      <c r="H878" s="775" t="s">
        <v>4235</v>
      </c>
      <c r="I878" s="775" t="s">
        <v>5266</v>
      </c>
    </row>
    <row r="879" spans="1:9">
      <c r="A879" s="775" t="str">
        <f>Table_wabobpsvr_AzureCalc_AzureCalcRateCard[[#This Row],[ServiceName]]&amp;Table_wabobpsvr_AzureCalc_AzureCalcRateCard[[#This Row],[Price_Level]]&amp;Table_wabobpsvr_AzureCalc_AzureCalcRateCard[[#This Row],[Region]]</f>
        <v>Standard_D5 VM (Windows)A4</v>
      </c>
      <c r="B879" s="775">
        <v>4</v>
      </c>
      <c r="C879" s="775" t="s">
        <v>680</v>
      </c>
      <c r="D879" s="775" t="s">
        <v>174</v>
      </c>
      <c r="E879" s="775">
        <v>2.3862000000000001</v>
      </c>
      <c r="F879" s="775" t="s">
        <v>1132</v>
      </c>
      <c r="G879" s="775" t="s">
        <v>4235</v>
      </c>
      <c r="H879" s="775" t="s">
        <v>4235</v>
      </c>
      <c r="I879" s="775" t="s">
        <v>5266</v>
      </c>
    </row>
    <row r="880" spans="1:9">
      <c r="A880" s="775" t="str">
        <f>Table_wabobpsvr_AzureCalc_AzureCalcRateCard[[#This Row],[ServiceName]]&amp;Table_wabobpsvr_AzureCalc_AzureCalcRateCard[[#This Row],[Price_Level]]&amp;Table_wabobpsvr_AzureCalc_AzureCalcRateCard[[#This Row],[Region]]</f>
        <v>Standard_D5 VM (Windows)B4</v>
      </c>
      <c r="B880" s="775">
        <v>4</v>
      </c>
      <c r="C880" s="775" t="s">
        <v>680</v>
      </c>
      <c r="D880" s="775" t="s">
        <v>175</v>
      </c>
      <c r="E880" s="775">
        <v>2.3123999999999998</v>
      </c>
      <c r="F880" s="775" t="s">
        <v>1132</v>
      </c>
      <c r="G880" s="775" t="s">
        <v>4235</v>
      </c>
      <c r="H880" s="775" t="s">
        <v>4235</v>
      </c>
      <c r="I880" s="775" t="s">
        <v>5266</v>
      </c>
    </row>
    <row r="881" spans="1:9">
      <c r="A881" s="775" t="str">
        <f>Table_wabobpsvr_AzureCalc_AzureCalcRateCard[[#This Row],[ServiceName]]&amp;Table_wabobpsvr_AzureCalc_AzureCalcRateCard[[#This Row],[Price_Level]]&amp;Table_wabobpsvr_AzureCalc_AzureCalcRateCard[[#This Row],[Region]]</f>
        <v>Standard_D5 VM (Windows)C4</v>
      </c>
      <c r="B881" s="775">
        <v>4</v>
      </c>
      <c r="C881" s="775" t="s">
        <v>680</v>
      </c>
      <c r="D881" s="775" t="s">
        <v>177</v>
      </c>
      <c r="E881" s="775">
        <v>2.2385999999999999</v>
      </c>
      <c r="F881" s="775" t="s">
        <v>1132</v>
      </c>
      <c r="G881" s="775" t="s">
        <v>4235</v>
      </c>
      <c r="H881" s="775" t="s">
        <v>4235</v>
      </c>
      <c r="I881" s="775" t="s">
        <v>5266</v>
      </c>
    </row>
    <row r="882" spans="1:9">
      <c r="A882" s="775" t="str">
        <f>Table_wabobpsvr_AzureCalc_AzureCalcRateCard[[#This Row],[ServiceName]]&amp;Table_wabobpsvr_AzureCalc_AzureCalcRateCard[[#This Row],[Price_Level]]&amp;Table_wabobpsvr_AzureCalc_AzureCalcRateCard[[#This Row],[Region]]</f>
        <v>Standard_D5 VM (Windows)D4</v>
      </c>
      <c r="B882" s="775">
        <v>4</v>
      </c>
      <c r="C882" s="775" t="s">
        <v>680</v>
      </c>
      <c r="D882" s="775" t="s">
        <v>176</v>
      </c>
      <c r="E882" s="775">
        <v>2.1648000000000001</v>
      </c>
      <c r="F882" s="775" t="s">
        <v>1132</v>
      </c>
      <c r="G882" s="775" t="s">
        <v>4235</v>
      </c>
      <c r="H882" s="775" t="s">
        <v>4235</v>
      </c>
      <c r="I882" s="775" t="s">
        <v>5266</v>
      </c>
    </row>
    <row r="883" spans="1:9">
      <c r="A883" s="775" t="str">
        <f>Table_wabobpsvr_AzureCalc_AzureCalcRateCard[[#This Row],[ServiceName]]&amp;Table_wabobpsvr_AzureCalc_AzureCalcRateCard[[#This Row],[Price_Level]]&amp;Table_wabobpsvr_AzureCalc_AzureCalcRateCard[[#This Row],[Region]]</f>
        <v>Standard_D5 VM (Windows)MOSP14</v>
      </c>
      <c r="B883" s="775">
        <v>14</v>
      </c>
      <c r="C883" s="775" t="s">
        <v>680</v>
      </c>
      <c r="D883" s="775" t="s">
        <v>606</v>
      </c>
      <c r="E883" s="775">
        <v>999999</v>
      </c>
      <c r="F883" s="775" t="s">
        <v>1132</v>
      </c>
      <c r="G883" s="775" t="s">
        <v>4235</v>
      </c>
      <c r="H883" s="775" t="s">
        <v>4235</v>
      </c>
      <c r="I883" s="775" t="s">
        <v>5267</v>
      </c>
    </row>
    <row r="884" spans="1:9">
      <c r="A884" s="775" t="str">
        <f>Table_wabobpsvr_AzureCalc_AzureCalcRateCard[[#This Row],[ServiceName]]&amp;Table_wabobpsvr_AzureCalc_AzureCalcRateCard[[#This Row],[Price_Level]]&amp;Table_wabobpsvr_AzureCalc_AzureCalcRateCard[[#This Row],[Region]]</f>
        <v>Standard_D5 VM (Windows)A14</v>
      </c>
      <c r="B884" s="775">
        <v>14</v>
      </c>
      <c r="C884" s="775" t="s">
        <v>680</v>
      </c>
      <c r="D884" s="775" t="s">
        <v>174</v>
      </c>
      <c r="E884" s="775">
        <v>3.0855700000000001</v>
      </c>
      <c r="F884" s="775" t="s">
        <v>1132</v>
      </c>
      <c r="G884" s="775" t="s">
        <v>4235</v>
      </c>
      <c r="H884" s="775" t="s">
        <v>4235</v>
      </c>
      <c r="I884" s="775" t="s">
        <v>5267</v>
      </c>
    </row>
    <row r="885" spans="1:9">
      <c r="A885" s="775" t="str">
        <f>Table_wabobpsvr_AzureCalc_AzureCalcRateCard[[#This Row],[ServiceName]]&amp;Table_wabobpsvr_AzureCalc_AzureCalcRateCard[[#This Row],[Price_Level]]&amp;Table_wabobpsvr_AzureCalc_AzureCalcRateCard[[#This Row],[Region]]</f>
        <v>Standard_D5 VM (Windows)B14</v>
      </c>
      <c r="B885" s="775">
        <v>14</v>
      </c>
      <c r="C885" s="775" t="s">
        <v>680</v>
      </c>
      <c r="D885" s="775" t="s">
        <v>175</v>
      </c>
      <c r="E885" s="775">
        <v>2.9901399999999998</v>
      </c>
      <c r="F885" s="775" t="s">
        <v>1132</v>
      </c>
      <c r="G885" s="775" t="s">
        <v>4235</v>
      </c>
      <c r="H885" s="775" t="s">
        <v>4235</v>
      </c>
      <c r="I885" s="775" t="s">
        <v>5267</v>
      </c>
    </row>
    <row r="886" spans="1:9">
      <c r="A886" s="775" t="str">
        <f>Table_wabobpsvr_AzureCalc_AzureCalcRateCard[[#This Row],[ServiceName]]&amp;Table_wabobpsvr_AzureCalc_AzureCalcRateCard[[#This Row],[Price_Level]]&amp;Table_wabobpsvr_AzureCalc_AzureCalcRateCard[[#This Row],[Region]]</f>
        <v>Standard_D5 VM (Windows)C14</v>
      </c>
      <c r="B886" s="775">
        <v>14</v>
      </c>
      <c r="C886" s="775" t="s">
        <v>680</v>
      </c>
      <c r="D886" s="775" t="s">
        <v>177</v>
      </c>
      <c r="E886" s="775">
        <v>2.8947099999999999</v>
      </c>
      <c r="F886" s="775" t="s">
        <v>1132</v>
      </c>
      <c r="G886" s="775" t="s">
        <v>4235</v>
      </c>
      <c r="H886" s="775" t="s">
        <v>4235</v>
      </c>
      <c r="I886" s="775" t="s">
        <v>5267</v>
      </c>
    </row>
    <row r="887" spans="1:9">
      <c r="A887" s="775" t="str">
        <f>Table_wabobpsvr_AzureCalc_AzureCalcRateCard[[#This Row],[ServiceName]]&amp;Table_wabobpsvr_AzureCalc_AzureCalcRateCard[[#This Row],[Price_Level]]&amp;Table_wabobpsvr_AzureCalc_AzureCalcRateCard[[#This Row],[Region]]</f>
        <v>Standard_D5 VM (Windows)D14</v>
      </c>
      <c r="B887" s="775">
        <v>14</v>
      </c>
      <c r="C887" s="775" t="s">
        <v>680</v>
      </c>
      <c r="D887" s="775" t="s">
        <v>176</v>
      </c>
      <c r="E887" s="775">
        <v>2.79928</v>
      </c>
      <c r="F887" s="775" t="s">
        <v>1132</v>
      </c>
      <c r="G887" s="775" t="s">
        <v>4235</v>
      </c>
      <c r="H887" s="775" t="s">
        <v>4235</v>
      </c>
      <c r="I887" s="775" t="s">
        <v>5267</v>
      </c>
    </row>
    <row r="888" spans="1:9">
      <c r="A888" s="775" t="str">
        <f>Table_wabobpsvr_AzureCalc_AzureCalcRateCard[[#This Row],[ServiceName]]&amp;Table_wabobpsvr_AzureCalc_AzureCalcRateCard[[#This Row],[Price_Level]]&amp;Table_wabobpsvr_AzureCalc_AzureCalcRateCard[[#This Row],[Region]]</f>
        <v>Standard_D5 VM (Windows)MOSP</v>
      </c>
      <c r="B888" s="775"/>
      <c r="C888" s="775" t="s">
        <v>680</v>
      </c>
      <c r="D888" s="775" t="s">
        <v>606</v>
      </c>
      <c r="E888" s="775">
        <v>2.2839999999999998</v>
      </c>
      <c r="F888" s="775" t="s">
        <v>1132</v>
      </c>
      <c r="G888" s="775" t="s">
        <v>4235</v>
      </c>
      <c r="H888" s="775" t="s">
        <v>4235</v>
      </c>
      <c r="I888" s="775" t="s">
        <v>5268</v>
      </c>
    </row>
    <row r="889" spans="1:9">
      <c r="A889" s="775" t="str">
        <f>Table_wabobpsvr_AzureCalc_AzureCalcRateCard[[#This Row],[ServiceName]]&amp;Table_wabobpsvr_AzureCalc_AzureCalcRateCard[[#This Row],[Price_Level]]&amp;Table_wabobpsvr_AzureCalc_AzureCalcRateCard[[#This Row],[Region]]</f>
        <v>Standard_D5 VM (Windows)A</v>
      </c>
      <c r="B889" s="775"/>
      <c r="C889" s="775" t="s">
        <v>680</v>
      </c>
      <c r="D889" s="775" t="s">
        <v>174</v>
      </c>
      <c r="E889" s="775">
        <v>2.2154799999999999</v>
      </c>
      <c r="F889" s="775" t="s">
        <v>1132</v>
      </c>
      <c r="G889" s="775" t="s">
        <v>3927</v>
      </c>
      <c r="H889" s="775" t="s">
        <v>3928</v>
      </c>
      <c r="I889" s="775" t="s">
        <v>5268</v>
      </c>
    </row>
    <row r="890" spans="1:9">
      <c r="A890" s="1039" t="str">
        <f>Table_wabobpsvr_AzureCalc_AzureCalcRateCard[[#This Row],[ServiceName]]&amp;Table_wabobpsvr_AzureCalc_AzureCalcRateCard[[#This Row],[Price_Level]]&amp;Table_wabobpsvr_AzureCalc_AzureCalcRateCard[[#This Row],[Region]]</f>
        <v>Standard_D5 VM (Windows)B</v>
      </c>
      <c r="B890" s="1039"/>
      <c r="C890" s="1039" t="s">
        <v>680</v>
      </c>
      <c r="D890" s="1039" t="s">
        <v>175</v>
      </c>
      <c r="E890" s="1039">
        <v>2.14696</v>
      </c>
      <c r="F890" s="1039" t="s">
        <v>1132</v>
      </c>
      <c r="G890" s="775" t="s">
        <v>3927</v>
      </c>
      <c r="H890" s="775" t="s">
        <v>3928</v>
      </c>
      <c r="I890" s="775" t="s">
        <v>5268</v>
      </c>
    </row>
    <row r="891" spans="1:9">
      <c r="A891" s="775" t="str">
        <f>Table_wabobpsvr_AzureCalc_AzureCalcRateCard[[#This Row],[ServiceName]]&amp;Table_wabobpsvr_AzureCalc_AzureCalcRateCard[[#This Row],[Price_Level]]&amp;Table_wabobpsvr_AzureCalc_AzureCalcRateCard[[#This Row],[Region]]</f>
        <v>Standard_D5 VM (Windows)C</v>
      </c>
      <c r="B891" s="775"/>
      <c r="C891" s="775" t="s">
        <v>680</v>
      </c>
      <c r="D891" s="775" t="s">
        <v>177</v>
      </c>
      <c r="E891" s="775">
        <v>2.0784400000000001</v>
      </c>
      <c r="F891" s="775" t="s">
        <v>1132</v>
      </c>
      <c r="G891" s="775" t="s">
        <v>3927</v>
      </c>
      <c r="H891" s="775" t="s">
        <v>3928</v>
      </c>
      <c r="I891" s="775" t="s">
        <v>5268</v>
      </c>
    </row>
    <row r="892" spans="1:9">
      <c r="A892" s="1039" t="str">
        <f>Table_wabobpsvr_AzureCalc_AzureCalcRateCard[[#This Row],[ServiceName]]&amp;Table_wabobpsvr_AzureCalc_AzureCalcRateCard[[#This Row],[Price_Level]]&amp;Table_wabobpsvr_AzureCalc_AzureCalcRateCard[[#This Row],[Region]]</f>
        <v>Standard_D5 VM (Windows)D</v>
      </c>
      <c r="B892" s="1039"/>
      <c r="C892" s="1039" t="s">
        <v>680</v>
      </c>
      <c r="D892" s="1039" t="s">
        <v>176</v>
      </c>
      <c r="E892" s="1039">
        <v>2.0099200000000002</v>
      </c>
      <c r="F892" s="1039" t="s">
        <v>1132</v>
      </c>
      <c r="G892" s="775" t="s">
        <v>3927</v>
      </c>
      <c r="H892" s="775" t="s">
        <v>3928</v>
      </c>
      <c r="I892" s="775" t="s">
        <v>5268</v>
      </c>
    </row>
    <row r="893" spans="1:9">
      <c r="A893" s="1039" t="str">
        <f>Table_wabobpsvr_AzureCalc_AzureCalcRateCard[[#This Row],[ServiceName]]&amp;Table_wabobpsvr_AzureCalc_AzureCalcRateCard[[#This Row],[Price_Level]]&amp;Table_wabobpsvr_AzureCalc_AzureCalcRateCard[[#This Row],[Region]]</f>
        <v>Standard_D6 Cloud ServicesMOSP10</v>
      </c>
      <c r="B893" s="1039">
        <v>10</v>
      </c>
      <c r="C893" s="1039" t="s">
        <v>680</v>
      </c>
      <c r="D893" s="1039" t="s">
        <v>606</v>
      </c>
      <c r="E893" s="1039">
        <v>5.819</v>
      </c>
      <c r="F893" s="1039" t="s">
        <v>1133</v>
      </c>
      <c r="G893" s="775" t="s">
        <v>4235</v>
      </c>
      <c r="H893" s="775" t="s">
        <v>4235</v>
      </c>
      <c r="I893" s="775" t="s">
        <v>5269</v>
      </c>
    </row>
    <row r="894" spans="1:9">
      <c r="A894" s="1039" t="str">
        <f>Table_wabobpsvr_AzureCalc_AzureCalcRateCard[[#This Row],[ServiceName]]&amp;Table_wabobpsvr_AzureCalc_AzureCalcRateCard[[#This Row],[Price_Level]]&amp;Table_wabobpsvr_AzureCalc_AzureCalcRateCard[[#This Row],[Region]]</f>
        <v>Standard_D6 Cloud ServicesA10</v>
      </c>
      <c r="B894" s="1039">
        <v>10</v>
      </c>
      <c r="C894" s="1039" t="s">
        <v>680</v>
      </c>
      <c r="D894" s="1039" t="s">
        <v>174</v>
      </c>
      <c r="E894" s="1039">
        <v>5.6444299999999998</v>
      </c>
      <c r="F894" s="1039" t="s">
        <v>1133</v>
      </c>
      <c r="G894" s="775" t="s">
        <v>4235</v>
      </c>
      <c r="H894" s="775" t="s">
        <v>4235</v>
      </c>
      <c r="I894" s="775" t="s">
        <v>5269</v>
      </c>
    </row>
    <row r="895" spans="1:9">
      <c r="A895" s="1039" t="str">
        <f>Table_wabobpsvr_AzureCalc_AzureCalcRateCard[[#This Row],[ServiceName]]&amp;Table_wabobpsvr_AzureCalc_AzureCalcRateCard[[#This Row],[Price_Level]]&amp;Table_wabobpsvr_AzureCalc_AzureCalcRateCard[[#This Row],[Region]]</f>
        <v>Standard_D6 Cloud ServicesB10</v>
      </c>
      <c r="B895" s="1039">
        <v>10</v>
      </c>
      <c r="C895" s="1039" t="s">
        <v>680</v>
      </c>
      <c r="D895" s="1039" t="s">
        <v>175</v>
      </c>
      <c r="E895" s="1039">
        <v>5.4698599999999997</v>
      </c>
      <c r="F895" s="1039" t="s">
        <v>1133</v>
      </c>
      <c r="G895" s="775" t="s">
        <v>4235</v>
      </c>
      <c r="H895" s="775" t="s">
        <v>4235</v>
      </c>
      <c r="I895" s="775" t="s">
        <v>5269</v>
      </c>
    </row>
    <row r="896" spans="1:9">
      <c r="A896" s="1039" t="str">
        <f>Table_wabobpsvr_AzureCalc_AzureCalcRateCard[[#This Row],[ServiceName]]&amp;Table_wabobpsvr_AzureCalc_AzureCalcRateCard[[#This Row],[Price_Level]]&amp;Table_wabobpsvr_AzureCalc_AzureCalcRateCard[[#This Row],[Region]]</f>
        <v>Standard_D6 Cloud ServicesC10</v>
      </c>
      <c r="B896" s="1039">
        <v>10</v>
      </c>
      <c r="C896" s="1039" t="s">
        <v>680</v>
      </c>
      <c r="D896" s="1039" t="s">
        <v>177</v>
      </c>
      <c r="E896" s="1039">
        <v>5.2952899999999996</v>
      </c>
      <c r="F896" s="1039" t="s">
        <v>1133</v>
      </c>
      <c r="G896" s="775" t="s">
        <v>4235</v>
      </c>
      <c r="H896" s="775" t="s">
        <v>4235</v>
      </c>
      <c r="I896" s="775" t="s">
        <v>5269</v>
      </c>
    </row>
    <row r="897" spans="1:9">
      <c r="A897" s="1039" t="str">
        <f>Table_wabobpsvr_AzureCalc_AzureCalcRateCard[[#This Row],[ServiceName]]&amp;Table_wabobpsvr_AzureCalc_AzureCalcRateCard[[#This Row],[Price_Level]]&amp;Table_wabobpsvr_AzureCalc_AzureCalcRateCard[[#This Row],[Region]]</f>
        <v>Standard_D6 Cloud ServicesD10</v>
      </c>
      <c r="B897" s="1039">
        <v>10</v>
      </c>
      <c r="C897" s="1039" t="s">
        <v>680</v>
      </c>
      <c r="D897" s="1039" t="s">
        <v>176</v>
      </c>
      <c r="E897" s="1039">
        <v>5.1207200000000004</v>
      </c>
      <c r="F897" s="1039" t="s">
        <v>1133</v>
      </c>
      <c r="G897" s="775" t="s">
        <v>4235</v>
      </c>
      <c r="H897" s="775" t="s">
        <v>4235</v>
      </c>
      <c r="I897" s="775" t="s">
        <v>5269</v>
      </c>
    </row>
    <row r="898" spans="1:9">
      <c r="A898" s="1039" t="str">
        <f>Table_wabobpsvr_AzureCalc_AzureCalcRateCard[[#This Row],[ServiceName]]&amp;Table_wabobpsvr_AzureCalc_AzureCalcRateCard[[#This Row],[Price_Level]]&amp;Table_wabobpsvr_AzureCalc_AzureCalcRateCard[[#This Row],[Region]]</f>
        <v>Standard_D6 Cloud ServicesMOSP9</v>
      </c>
      <c r="B898" s="1039">
        <v>9</v>
      </c>
      <c r="C898" s="1039" t="s">
        <v>680</v>
      </c>
      <c r="D898" s="1039" t="s">
        <v>606</v>
      </c>
      <c r="E898" s="1039">
        <v>5.0599999999999996</v>
      </c>
      <c r="F898" s="1039" t="s">
        <v>1133</v>
      </c>
      <c r="G898" s="775" t="s">
        <v>4235</v>
      </c>
      <c r="H898" s="775" t="s">
        <v>4235</v>
      </c>
      <c r="I898" s="775" t="s">
        <v>5270</v>
      </c>
    </row>
    <row r="899" spans="1:9">
      <c r="A899" s="1039" t="str">
        <f>Table_wabobpsvr_AzureCalc_AzureCalcRateCard[[#This Row],[ServiceName]]&amp;Table_wabobpsvr_AzureCalc_AzureCalcRateCard[[#This Row],[Price_Level]]&amp;Table_wabobpsvr_AzureCalc_AzureCalcRateCard[[#This Row],[Region]]</f>
        <v>Standard_D6 Cloud ServicesA9</v>
      </c>
      <c r="B899" s="1039">
        <v>9</v>
      </c>
      <c r="C899" s="1039" t="s">
        <v>680</v>
      </c>
      <c r="D899" s="1039" t="s">
        <v>174</v>
      </c>
      <c r="E899" s="1039">
        <v>4.9081999999999999</v>
      </c>
      <c r="F899" s="1039" t="s">
        <v>1133</v>
      </c>
      <c r="G899" s="775" t="s">
        <v>4235</v>
      </c>
      <c r="H899" s="775" t="s">
        <v>4235</v>
      </c>
      <c r="I899" s="775" t="s">
        <v>5270</v>
      </c>
    </row>
    <row r="900" spans="1:9">
      <c r="A900" s="1039" t="str">
        <f>Table_wabobpsvr_AzureCalc_AzureCalcRateCard[[#This Row],[ServiceName]]&amp;Table_wabobpsvr_AzureCalc_AzureCalcRateCard[[#This Row],[Price_Level]]&amp;Table_wabobpsvr_AzureCalc_AzureCalcRateCard[[#This Row],[Region]]</f>
        <v>Standard_D6 Cloud ServicesB9</v>
      </c>
      <c r="B900" s="1039">
        <v>9</v>
      </c>
      <c r="C900" s="1039" t="s">
        <v>680</v>
      </c>
      <c r="D900" s="1039" t="s">
        <v>175</v>
      </c>
      <c r="E900" s="1039">
        <v>4.7564000000000002</v>
      </c>
      <c r="F900" s="1039" t="s">
        <v>1133</v>
      </c>
      <c r="G900" s="775" t="s">
        <v>4235</v>
      </c>
      <c r="H900" s="775" t="s">
        <v>4235</v>
      </c>
      <c r="I900" s="775" t="s">
        <v>5270</v>
      </c>
    </row>
    <row r="901" spans="1:9">
      <c r="A901" s="1039" t="str">
        <f>Table_wabobpsvr_AzureCalc_AzureCalcRateCard[[#This Row],[ServiceName]]&amp;Table_wabobpsvr_AzureCalc_AzureCalcRateCard[[#This Row],[Price_Level]]&amp;Table_wabobpsvr_AzureCalc_AzureCalcRateCard[[#This Row],[Region]]</f>
        <v>Standard_D6 Cloud ServicesC9</v>
      </c>
      <c r="B901" s="1039">
        <v>9</v>
      </c>
      <c r="C901" s="1039" t="s">
        <v>680</v>
      </c>
      <c r="D901" s="1039" t="s">
        <v>177</v>
      </c>
      <c r="E901" s="1039">
        <v>4.6045999999999996</v>
      </c>
      <c r="F901" s="1039" t="s">
        <v>1133</v>
      </c>
      <c r="G901" s="775" t="s">
        <v>4235</v>
      </c>
      <c r="H901" s="775" t="s">
        <v>4235</v>
      </c>
      <c r="I901" s="775" t="s">
        <v>5270</v>
      </c>
    </row>
    <row r="902" spans="1:9">
      <c r="A902" s="1039" t="str">
        <f>Table_wabobpsvr_AzureCalc_AzureCalcRateCard[[#This Row],[ServiceName]]&amp;Table_wabobpsvr_AzureCalc_AzureCalcRateCard[[#This Row],[Price_Level]]&amp;Table_wabobpsvr_AzureCalc_AzureCalcRateCard[[#This Row],[Region]]</f>
        <v>Standard_D6 Cloud ServicesD9</v>
      </c>
      <c r="B902" s="1039">
        <v>9</v>
      </c>
      <c r="C902" s="1039" t="s">
        <v>680</v>
      </c>
      <c r="D902" s="1039" t="s">
        <v>176</v>
      </c>
      <c r="E902" s="1039">
        <v>4.4527999999999999</v>
      </c>
      <c r="F902" s="1039" t="s">
        <v>1133</v>
      </c>
      <c r="G902" s="775" t="s">
        <v>4235</v>
      </c>
      <c r="H902" s="775" t="s">
        <v>4235</v>
      </c>
      <c r="I902" s="775" t="s">
        <v>5270</v>
      </c>
    </row>
    <row r="903" spans="1:9">
      <c r="A903" s="1039" t="str">
        <f>Table_wabobpsvr_AzureCalc_AzureCalcRateCard[[#This Row],[ServiceName]]&amp;Table_wabobpsvr_AzureCalc_AzureCalcRateCard[[#This Row],[Price_Level]]&amp;Table_wabobpsvr_AzureCalc_AzureCalcRateCard[[#This Row],[Region]]</f>
        <v>Premium Storage - Page Blob/P30 (Units)MOSP4</v>
      </c>
      <c r="B903" s="1039">
        <v>4</v>
      </c>
      <c r="C903" s="1039" t="s">
        <v>77</v>
      </c>
      <c r="D903" s="1039" t="s">
        <v>606</v>
      </c>
      <c r="E903" s="1039">
        <v>135.16999999999999</v>
      </c>
      <c r="F903" s="1039" t="s">
        <v>3184</v>
      </c>
      <c r="G903" s="775" t="s">
        <v>4235</v>
      </c>
      <c r="H903" s="775" t="s">
        <v>4235</v>
      </c>
      <c r="I903" s="775" t="s">
        <v>5271</v>
      </c>
    </row>
    <row r="904" spans="1:9">
      <c r="A904" s="775" t="str">
        <f>Table_wabobpsvr_AzureCalc_AzureCalcRateCard[[#This Row],[ServiceName]]&amp;Table_wabobpsvr_AzureCalc_AzureCalcRateCard[[#This Row],[Price_Level]]&amp;Table_wabobpsvr_AzureCalc_AzureCalcRateCard[[#This Row],[Region]]</f>
        <v>Premium Storage - Page Blob/P30 (Units)A4</v>
      </c>
      <c r="B904" s="775">
        <v>4</v>
      </c>
      <c r="C904" s="775" t="s">
        <v>77</v>
      </c>
      <c r="D904" s="775" t="s">
        <v>174</v>
      </c>
      <c r="E904" s="775">
        <v>131.11000000000001</v>
      </c>
      <c r="F904" s="775" t="s">
        <v>3184</v>
      </c>
      <c r="G904" s="775" t="s">
        <v>3256</v>
      </c>
      <c r="H904" s="775" t="s">
        <v>3257</v>
      </c>
      <c r="I904" s="775" t="s">
        <v>5271</v>
      </c>
    </row>
    <row r="905" spans="1:9">
      <c r="A905" s="775" t="str">
        <f>Table_wabobpsvr_AzureCalc_AzureCalcRateCard[[#This Row],[ServiceName]]&amp;Table_wabobpsvr_AzureCalc_AzureCalcRateCard[[#This Row],[Price_Level]]&amp;Table_wabobpsvr_AzureCalc_AzureCalcRateCard[[#This Row],[Region]]</f>
        <v>Premium Storage - Page Blob/P30 (Units)B4</v>
      </c>
      <c r="B905" s="775">
        <v>4</v>
      </c>
      <c r="C905" s="775" t="s">
        <v>77</v>
      </c>
      <c r="D905" s="775" t="s">
        <v>175</v>
      </c>
      <c r="E905" s="775">
        <v>126.07</v>
      </c>
      <c r="F905" s="775" t="s">
        <v>3184</v>
      </c>
      <c r="G905" s="775" t="s">
        <v>3256</v>
      </c>
      <c r="H905" s="775" t="s">
        <v>3257</v>
      </c>
      <c r="I905" s="775" t="s">
        <v>5271</v>
      </c>
    </row>
    <row r="906" spans="1:9">
      <c r="A906" s="775" t="str">
        <f>Table_wabobpsvr_AzureCalc_AzureCalcRateCard[[#This Row],[ServiceName]]&amp;Table_wabobpsvr_AzureCalc_AzureCalcRateCard[[#This Row],[Price_Level]]&amp;Table_wabobpsvr_AzureCalc_AzureCalcRateCard[[#This Row],[Region]]</f>
        <v>Premium Storage - Page Blob/P30 (Units)C4</v>
      </c>
      <c r="B906" s="775">
        <v>4</v>
      </c>
      <c r="C906" s="775" t="s">
        <v>77</v>
      </c>
      <c r="D906" s="775" t="s">
        <v>177</v>
      </c>
      <c r="E906" s="775">
        <v>123</v>
      </c>
      <c r="F906" s="775" t="s">
        <v>3184</v>
      </c>
      <c r="G906" s="775" t="s">
        <v>3256</v>
      </c>
      <c r="H906" s="775" t="s">
        <v>3257</v>
      </c>
      <c r="I906" s="775" t="s">
        <v>5271</v>
      </c>
    </row>
    <row r="907" spans="1:9">
      <c r="A907" s="775" t="str">
        <f>Table_wabobpsvr_AzureCalc_AzureCalcRateCard[[#This Row],[ServiceName]]&amp;Table_wabobpsvr_AzureCalc_AzureCalcRateCard[[#This Row],[Price_Level]]&amp;Table_wabobpsvr_AzureCalc_AzureCalcRateCard[[#This Row],[Region]]</f>
        <v>Premium Storage - Page Blob/P30 (Units)D4</v>
      </c>
      <c r="B907" s="775">
        <v>4</v>
      </c>
      <c r="C907" s="775" t="s">
        <v>77</v>
      </c>
      <c r="D907" s="775" t="s">
        <v>176</v>
      </c>
      <c r="E907" s="775">
        <v>118.95</v>
      </c>
      <c r="F907" s="775" t="s">
        <v>3184</v>
      </c>
      <c r="G907" s="775" t="s">
        <v>3256</v>
      </c>
      <c r="H907" s="775" t="s">
        <v>3257</v>
      </c>
      <c r="I907" s="775" t="s">
        <v>5271</v>
      </c>
    </row>
    <row r="908" spans="1:9">
      <c r="A908" s="775" t="str">
        <f>Table_wabobpsvr_AzureCalc_AzureCalcRateCard[[#This Row],[ServiceName]]&amp;Table_wabobpsvr_AzureCalc_AzureCalcRateCard[[#This Row],[Price_Level]]&amp;Table_wabobpsvr_AzureCalc_AzureCalcRateCard[[#This Row],[Region]]</f>
        <v>Premium Storage - Snapshots (GB)MOSP4</v>
      </c>
      <c r="B908" s="775">
        <v>4</v>
      </c>
      <c r="C908" s="775" t="s">
        <v>9</v>
      </c>
      <c r="D908" s="775" t="s">
        <v>606</v>
      </c>
      <c r="E908" s="775">
        <v>0.13200000000000001</v>
      </c>
      <c r="F908" s="775" t="s">
        <v>3189</v>
      </c>
      <c r="G908" s="775" t="s">
        <v>4235</v>
      </c>
      <c r="H908" s="775" t="s">
        <v>4235</v>
      </c>
      <c r="I908" s="775" t="s">
        <v>5272</v>
      </c>
    </row>
    <row r="909" spans="1:9">
      <c r="A909" s="1039" t="str">
        <f>Table_wabobpsvr_AzureCalc_AzureCalcRateCard[[#This Row],[ServiceName]]&amp;Table_wabobpsvr_AzureCalc_AzureCalcRateCard[[#This Row],[Price_Level]]&amp;Table_wabobpsvr_AzureCalc_AzureCalcRateCard[[#This Row],[Region]]</f>
        <v>Premium Storage - Snapshots (GB)A4</v>
      </c>
      <c r="B909" s="1039">
        <v>4</v>
      </c>
      <c r="C909" s="1039" t="s">
        <v>9</v>
      </c>
      <c r="D909" s="1039" t="s">
        <v>174</v>
      </c>
      <c r="E909" s="1039">
        <v>0.128</v>
      </c>
      <c r="F909" s="1039" t="s">
        <v>3189</v>
      </c>
      <c r="G909" s="775" t="s">
        <v>3258</v>
      </c>
      <c r="H909" s="775" t="s">
        <v>3259</v>
      </c>
      <c r="I909" s="775" t="s">
        <v>5272</v>
      </c>
    </row>
    <row r="910" spans="1:9">
      <c r="A910" s="775" t="str">
        <f>Table_wabobpsvr_AzureCalc_AzureCalcRateCard[[#This Row],[ServiceName]]&amp;Table_wabobpsvr_AzureCalc_AzureCalcRateCard[[#This Row],[Price_Level]]&amp;Table_wabobpsvr_AzureCalc_AzureCalcRateCard[[#This Row],[Region]]</f>
        <v>Premium Storage - Snapshots (GB)B4</v>
      </c>
      <c r="B910" s="775">
        <v>4</v>
      </c>
      <c r="C910" s="775" t="s">
        <v>9</v>
      </c>
      <c r="D910" s="775" t="s">
        <v>175</v>
      </c>
      <c r="E910" s="775">
        <v>0.1241</v>
      </c>
      <c r="F910" s="775" t="s">
        <v>3189</v>
      </c>
      <c r="G910" s="775" t="s">
        <v>3258</v>
      </c>
      <c r="H910" s="775" t="s">
        <v>3259</v>
      </c>
      <c r="I910" s="775" t="s">
        <v>5272</v>
      </c>
    </row>
    <row r="911" spans="1:9">
      <c r="A911" s="775" t="str">
        <f>Table_wabobpsvr_AzureCalc_AzureCalcRateCard[[#This Row],[ServiceName]]&amp;Table_wabobpsvr_AzureCalc_AzureCalcRateCard[[#This Row],[Price_Level]]&amp;Table_wabobpsvr_AzureCalc_AzureCalcRateCard[[#This Row],[Region]]</f>
        <v>Premium Storage - Snapshots (GB)C4</v>
      </c>
      <c r="B911" s="775">
        <v>4</v>
      </c>
      <c r="C911" s="775" t="s">
        <v>9</v>
      </c>
      <c r="D911" s="775" t="s">
        <v>177</v>
      </c>
      <c r="E911" s="775">
        <v>0.1201</v>
      </c>
      <c r="F911" s="775" t="s">
        <v>3189</v>
      </c>
      <c r="G911" s="775" t="s">
        <v>3258</v>
      </c>
      <c r="H911" s="775" t="s">
        <v>3259</v>
      </c>
      <c r="I911" s="775" t="s">
        <v>5272</v>
      </c>
    </row>
    <row r="912" spans="1:9">
      <c r="A912" s="775" t="str">
        <f>Table_wabobpsvr_AzureCalc_AzureCalcRateCard[[#This Row],[ServiceName]]&amp;Table_wabobpsvr_AzureCalc_AzureCalcRateCard[[#This Row],[Price_Level]]&amp;Table_wabobpsvr_AzureCalc_AzureCalcRateCard[[#This Row],[Region]]</f>
        <v>Standard_D6 Cloud ServicesMOSP13</v>
      </c>
      <c r="B912" s="775">
        <v>13</v>
      </c>
      <c r="C912" s="775" t="s">
        <v>680</v>
      </c>
      <c r="D912" s="775" t="s">
        <v>606</v>
      </c>
      <c r="E912" s="775">
        <v>4.9960000000000004</v>
      </c>
      <c r="F912" s="775" t="s">
        <v>1133</v>
      </c>
      <c r="G912" s="775" t="s">
        <v>4235</v>
      </c>
      <c r="H912" s="775" t="s">
        <v>4235</v>
      </c>
      <c r="I912" s="775" t="s">
        <v>5273</v>
      </c>
    </row>
    <row r="913" spans="1:9">
      <c r="A913" s="775" t="str">
        <f>Table_wabobpsvr_AzureCalc_AzureCalcRateCard[[#This Row],[ServiceName]]&amp;Table_wabobpsvr_AzureCalc_AzureCalcRateCard[[#This Row],[Price_Level]]&amp;Table_wabobpsvr_AzureCalc_AzureCalcRateCard[[#This Row],[Region]]</f>
        <v>Standard_D6 Cloud ServicesA13</v>
      </c>
      <c r="B913" s="775">
        <v>13</v>
      </c>
      <c r="C913" s="775" t="s">
        <v>680</v>
      </c>
      <c r="D913" s="775" t="s">
        <v>174</v>
      </c>
      <c r="E913" s="775">
        <v>4.84612</v>
      </c>
      <c r="F913" s="775" t="s">
        <v>1133</v>
      </c>
      <c r="G913" s="775" t="s">
        <v>4235</v>
      </c>
      <c r="H913" s="775" t="s">
        <v>4235</v>
      </c>
      <c r="I913" s="775" t="s">
        <v>5273</v>
      </c>
    </row>
    <row r="914" spans="1:9">
      <c r="A914" s="775" t="str">
        <f>Table_wabobpsvr_AzureCalc_AzureCalcRateCard[[#This Row],[ServiceName]]&amp;Table_wabobpsvr_AzureCalc_AzureCalcRateCard[[#This Row],[Price_Level]]&amp;Table_wabobpsvr_AzureCalc_AzureCalcRateCard[[#This Row],[Region]]</f>
        <v>Standard_D6 Cloud ServicesB13</v>
      </c>
      <c r="B914" s="775">
        <v>13</v>
      </c>
      <c r="C914" s="775" t="s">
        <v>680</v>
      </c>
      <c r="D914" s="775" t="s">
        <v>175</v>
      </c>
      <c r="E914" s="775">
        <v>4.6962400000000004</v>
      </c>
      <c r="F914" s="775" t="s">
        <v>1133</v>
      </c>
      <c r="G914" s="775" t="s">
        <v>4235</v>
      </c>
      <c r="H914" s="775" t="s">
        <v>4235</v>
      </c>
      <c r="I914" s="775" t="s">
        <v>5273</v>
      </c>
    </row>
    <row r="915" spans="1:9">
      <c r="A915" s="775" t="str">
        <f>Table_wabobpsvr_AzureCalc_AzureCalcRateCard[[#This Row],[ServiceName]]&amp;Table_wabobpsvr_AzureCalc_AzureCalcRateCard[[#This Row],[Price_Level]]&amp;Table_wabobpsvr_AzureCalc_AzureCalcRateCard[[#This Row],[Region]]</f>
        <v>Standard_D6 Cloud ServicesC13</v>
      </c>
      <c r="B915" s="775">
        <v>13</v>
      </c>
      <c r="C915" s="775" t="s">
        <v>680</v>
      </c>
      <c r="D915" s="775" t="s">
        <v>177</v>
      </c>
      <c r="E915" s="775">
        <v>4.54636</v>
      </c>
      <c r="F915" s="775" t="s">
        <v>1133</v>
      </c>
      <c r="G915" s="775" t="s">
        <v>4235</v>
      </c>
      <c r="H915" s="775" t="s">
        <v>4235</v>
      </c>
      <c r="I915" s="775" t="s">
        <v>5273</v>
      </c>
    </row>
    <row r="916" spans="1:9">
      <c r="A916" s="775" t="str">
        <f>Table_wabobpsvr_AzureCalc_AzureCalcRateCard[[#This Row],[ServiceName]]&amp;Table_wabobpsvr_AzureCalc_AzureCalcRateCard[[#This Row],[Price_Level]]&amp;Table_wabobpsvr_AzureCalc_AzureCalcRateCard[[#This Row],[Region]]</f>
        <v>Standard_D6 Cloud ServicesD13</v>
      </c>
      <c r="B916" s="775">
        <v>13</v>
      </c>
      <c r="C916" s="775" t="s">
        <v>680</v>
      </c>
      <c r="D916" s="775" t="s">
        <v>176</v>
      </c>
      <c r="E916" s="775">
        <v>4.3964800000000004</v>
      </c>
      <c r="F916" s="775" t="s">
        <v>1133</v>
      </c>
      <c r="G916" s="775" t="s">
        <v>4235</v>
      </c>
      <c r="H916" s="775" t="s">
        <v>4235</v>
      </c>
      <c r="I916" s="775" t="s">
        <v>5273</v>
      </c>
    </row>
    <row r="917" spans="1:9">
      <c r="A917" s="775" t="str">
        <f>Table_wabobpsvr_AzureCalc_AzureCalcRateCard[[#This Row],[ServiceName]]&amp;Table_wabobpsvr_AzureCalc_AzureCalcRateCard[[#This Row],[Price_Level]]&amp;Table_wabobpsvr_AzureCalc_AzureCalcRateCard[[#This Row],[Region]]</f>
        <v>Standard_D6 Cloud ServicesMOSP7</v>
      </c>
      <c r="B917" s="775">
        <v>7</v>
      </c>
      <c r="C917" s="775" t="s">
        <v>680</v>
      </c>
      <c r="D917" s="775" t="s">
        <v>606</v>
      </c>
      <c r="E917" s="775">
        <v>4.4269999999999996</v>
      </c>
      <c r="F917" s="775" t="s">
        <v>1133</v>
      </c>
      <c r="G917" s="775" t="s">
        <v>4235</v>
      </c>
      <c r="H917" s="775" t="s">
        <v>4235</v>
      </c>
      <c r="I917" s="775" t="s">
        <v>5274</v>
      </c>
    </row>
    <row r="918" spans="1:9">
      <c r="A918" s="775" t="str">
        <f>Table_wabobpsvr_AzureCalc_AzureCalcRateCard[[#This Row],[ServiceName]]&amp;Table_wabobpsvr_AzureCalc_AzureCalcRateCard[[#This Row],[Price_Level]]&amp;Table_wabobpsvr_AzureCalc_AzureCalcRateCard[[#This Row],[Region]]</f>
        <v>Standard_D6 Cloud ServicesA7</v>
      </c>
      <c r="B918" s="775">
        <v>7</v>
      </c>
      <c r="C918" s="775" t="s">
        <v>680</v>
      </c>
      <c r="D918" s="775" t="s">
        <v>174</v>
      </c>
      <c r="E918" s="775">
        <v>4.2941900000000004</v>
      </c>
      <c r="F918" s="775" t="s">
        <v>1133</v>
      </c>
      <c r="G918" s="775" t="s">
        <v>4235</v>
      </c>
      <c r="H918" s="775" t="s">
        <v>4235</v>
      </c>
      <c r="I918" s="775" t="s">
        <v>5274</v>
      </c>
    </row>
    <row r="919" spans="1:9">
      <c r="A919" s="775" t="str">
        <f>Table_wabobpsvr_AzureCalc_AzureCalcRateCard[[#This Row],[ServiceName]]&amp;Table_wabobpsvr_AzureCalc_AzureCalcRateCard[[#This Row],[Price_Level]]&amp;Table_wabobpsvr_AzureCalc_AzureCalcRateCard[[#This Row],[Region]]</f>
        <v>Standard_D6 Cloud ServicesB7</v>
      </c>
      <c r="B919" s="775">
        <v>7</v>
      </c>
      <c r="C919" s="775" t="s">
        <v>680</v>
      </c>
      <c r="D919" s="775" t="s">
        <v>175</v>
      </c>
      <c r="E919" s="775">
        <v>4.1613800000000003</v>
      </c>
      <c r="F919" s="775" t="s">
        <v>1133</v>
      </c>
      <c r="G919" s="775" t="s">
        <v>4235</v>
      </c>
      <c r="H919" s="775" t="s">
        <v>4235</v>
      </c>
      <c r="I919" s="775" t="s">
        <v>5274</v>
      </c>
    </row>
    <row r="920" spans="1:9">
      <c r="A920" s="775" t="str">
        <f>Table_wabobpsvr_AzureCalc_AzureCalcRateCard[[#This Row],[ServiceName]]&amp;Table_wabobpsvr_AzureCalc_AzureCalcRateCard[[#This Row],[Price_Level]]&amp;Table_wabobpsvr_AzureCalc_AzureCalcRateCard[[#This Row],[Region]]</f>
        <v>Standard_D6 Cloud ServicesC7</v>
      </c>
      <c r="B920" s="775">
        <v>7</v>
      </c>
      <c r="C920" s="775" t="s">
        <v>680</v>
      </c>
      <c r="D920" s="775" t="s">
        <v>177</v>
      </c>
      <c r="E920" s="775">
        <v>4.0285700000000002</v>
      </c>
      <c r="F920" s="775" t="s">
        <v>1133</v>
      </c>
      <c r="G920" s="775" t="s">
        <v>4235</v>
      </c>
      <c r="H920" s="775" t="s">
        <v>4235</v>
      </c>
      <c r="I920" s="775" t="s">
        <v>5274</v>
      </c>
    </row>
    <row r="921" spans="1:9">
      <c r="A921" s="775" t="str">
        <f>Table_wabobpsvr_AzureCalc_AzureCalcRateCard[[#This Row],[ServiceName]]&amp;Table_wabobpsvr_AzureCalc_AzureCalcRateCard[[#This Row],[Price_Level]]&amp;Table_wabobpsvr_AzureCalc_AzureCalcRateCard[[#This Row],[Region]]</f>
        <v>Standard_D6 Cloud ServicesD7</v>
      </c>
      <c r="B921" s="775">
        <v>7</v>
      </c>
      <c r="C921" s="775" t="s">
        <v>680</v>
      </c>
      <c r="D921" s="775" t="s">
        <v>176</v>
      </c>
      <c r="E921" s="775">
        <v>3.8957600000000001</v>
      </c>
      <c r="F921" s="775" t="s">
        <v>1133</v>
      </c>
      <c r="G921" s="775" t="s">
        <v>4235</v>
      </c>
      <c r="H921" s="775" t="s">
        <v>4235</v>
      </c>
      <c r="I921" s="775" t="s">
        <v>5274</v>
      </c>
    </row>
    <row r="922" spans="1:9">
      <c r="A922" s="775" t="str">
        <f>Table_wabobpsvr_AzureCalc_AzureCalcRateCard[[#This Row],[ServiceName]]&amp;Table_wabobpsvr_AzureCalc_AzureCalcRateCard[[#This Row],[Price_Level]]&amp;Table_wabobpsvr_AzureCalc_AzureCalcRateCard[[#This Row],[Region]]</f>
        <v>Standard_D6 Cloud ServicesMOSP8</v>
      </c>
      <c r="B922" s="775">
        <v>8</v>
      </c>
      <c r="C922" s="775" t="s">
        <v>680</v>
      </c>
      <c r="D922" s="775" t="s">
        <v>606</v>
      </c>
      <c r="E922" s="775">
        <v>4.7430000000000003</v>
      </c>
      <c r="F922" s="775" t="s">
        <v>1133</v>
      </c>
      <c r="G922" s="775" t="s">
        <v>4235</v>
      </c>
      <c r="H922" s="775" t="s">
        <v>4235</v>
      </c>
      <c r="I922" s="775" t="s">
        <v>5275</v>
      </c>
    </row>
    <row r="923" spans="1:9">
      <c r="A923" s="775" t="str">
        <f>Table_wabobpsvr_AzureCalc_AzureCalcRateCard[[#This Row],[ServiceName]]&amp;Table_wabobpsvr_AzureCalc_AzureCalcRateCard[[#This Row],[Price_Level]]&amp;Table_wabobpsvr_AzureCalc_AzureCalcRateCard[[#This Row],[Region]]</f>
        <v>Standard_D6 Cloud ServicesA8</v>
      </c>
      <c r="B923" s="775">
        <v>8</v>
      </c>
      <c r="C923" s="775" t="s">
        <v>680</v>
      </c>
      <c r="D923" s="775" t="s">
        <v>174</v>
      </c>
      <c r="E923" s="775">
        <v>4.6007100000000003</v>
      </c>
      <c r="F923" s="775" t="s">
        <v>1133</v>
      </c>
      <c r="G923" s="775" t="s">
        <v>4235</v>
      </c>
      <c r="H923" s="775" t="s">
        <v>4235</v>
      </c>
      <c r="I923" s="775" t="s">
        <v>5275</v>
      </c>
    </row>
    <row r="924" spans="1:9">
      <c r="A924" s="775" t="str">
        <f>Table_wabobpsvr_AzureCalc_AzureCalcRateCard[[#This Row],[ServiceName]]&amp;Table_wabobpsvr_AzureCalc_AzureCalcRateCard[[#This Row],[Price_Level]]&amp;Table_wabobpsvr_AzureCalc_AzureCalcRateCard[[#This Row],[Region]]</f>
        <v>Standard_D6 Cloud ServicesB8</v>
      </c>
      <c r="B924" s="775">
        <v>8</v>
      </c>
      <c r="C924" s="775" t="s">
        <v>680</v>
      </c>
      <c r="D924" s="775" t="s">
        <v>175</v>
      </c>
      <c r="E924" s="775">
        <v>4.4584200000000003</v>
      </c>
      <c r="F924" s="775" t="s">
        <v>1133</v>
      </c>
      <c r="G924" s="775" t="s">
        <v>4235</v>
      </c>
      <c r="H924" s="775" t="s">
        <v>4235</v>
      </c>
      <c r="I924" s="775" t="s">
        <v>5275</v>
      </c>
    </row>
    <row r="925" spans="1:9">
      <c r="A925" s="775" t="str">
        <f>Table_wabobpsvr_AzureCalc_AzureCalcRateCard[[#This Row],[ServiceName]]&amp;Table_wabobpsvr_AzureCalc_AzureCalcRateCard[[#This Row],[Price_Level]]&amp;Table_wabobpsvr_AzureCalc_AzureCalcRateCard[[#This Row],[Region]]</f>
        <v>Standard_D6 Cloud ServicesC8</v>
      </c>
      <c r="B925" s="775">
        <v>8</v>
      </c>
      <c r="C925" s="775" t="s">
        <v>680</v>
      </c>
      <c r="D925" s="775" t="s">
        <v>177</v>
      </c>
      <c r="E925" s="775">
        <v>4.3161300000000002</v>
      </c>
      <c r="F925" s="775" t="s">
        <v>1133</v>
      </c>
      <c r="G925" s="775" t="s">
        <v>4235</v>
      </c>
      <c r="H925" s="775" t="s">
        <v>4235</v>
      </c>
      <c r="I925" s="775" t="s">
        <v>5275</v>
      </c>
    </row>
    <row r="926" spans="1:9">
      <c r="A926" s="775" t="str">
        <f>Table_wabobpsvr_AzureCalc_AzureCalcRateCard[[#This Row],[ServiceName]]&amp;Table_wabobpsvr_AzureCalc_AzureCalcRateCard[[#This Row],[Price_Level]]&amp;Table_wabobpsvr_AzureCalc_AzureCalcRateCard[[#This Row],[Region]]</f>
        <v>Standard_D6 Cloud ServicesD8</v>
      </c>
      <c r="B926" s="775">
        <v>8</v>
      </c>
      <c r="C926" s="775" t="s">
        <v>680</v>
      </c>
      <c r="D926" s="775" t="s">
        <v>176</v>
      </c>
      <c r="E926" s="775">
        <v>4.1738400000000002</v>
      </c>
      <c r="F926" s="775" t="s">
        <v>1133</v>
      </c>
      <c r="G926" s="775" t="s">
        <v>4235</v>
      </c>
      <c r="H926" s="775" t="s">
        <v>4235</v>
      </c>
      <c r="I926" s="775" t="s">
        <v>5275</v>
      </c>
    </row>
    <row r="927" spans="1:9">
      <c r="A927" s="775" t="str">
        <f>Table_wabobpsvr_AzureCalc_AzureCalcRateCard[[#This Row],[ServiceName]]&amp;Table_wabobpsvr_AzureCalc_AzureCalcRateCard[[#This Row],[Price_Level]]&amp;Table_wabobpsvr_AzureCalc_AzureCalcRateCard[[#This Row],[Region]]</f>
        <v>Standard_D6 Cloud ServicesMOSP11</v>
      </c>
      <c r="B927" s="775">
        <v>11</v>
      </c>
      <c r="C927" s="775" t="s">
        <v>680</v>
      </c>
      <c r="D927" s="775" t="s">
        <v>606</v>
      </c>
      <c r="E927" s="775">
        <v>5.4710000000000001</v>
      </c>
      <c r="F927" s="775" t="s">
        <v>1133</v>
      </c>
      <c r="G927" s="775" t="s">
        <v>4235</v>
      </c>
      <c r="H927" s="775" t="s">
        <v>4235</v>
      </c>
      <c r="I927" s="775" t="s">
        <v>5276</v>
      </c>
    </row>
    <row r="928" spans="1:9">
      <c r="A928" s="775" t="str">
        <f>Table_wabobpsvr_AzureCalc_AzureCalcRateCard[[#This Row],[ServiceName]]&amp;Table_wabobpsvr_AzureCalc_AzureCalcRateCard[[#This Row],[Price_Level]]&amp;Table_wabobpsvr_AzureCalc_AzureCalcRateCard[[#This Row],[Region]]</f>
        <v>Standard_D6 Cloud ServicesA11</v>
      </c>
      <c r="B928" s="775">
        <v>11</v>
      </c>
      <c r="C928" s="775" t="s">
        <v>680</v>
      </c>
      <c r="D928" s="775" t="s">
        <v>174</v>
      </c>
      <c r="E928" s="775">
        <v>5.30687</v>
      </c>
      <c r="F928" s="775" t="s">
        <v>1133</v>
      </c>
      <c r="G928" s="775" t="s">
        <v>4235</v>
      </c>
      <c r="H928" s="775" t="s">
        <v>4235</v>
      </c>
      <c r="I928" s="775" t="s">
        <v>5276</v>
      </c>
    </row>
    <row r="929" spans="1:9">
      <c r="A929" s="775" t="str">
        <f>Table_wabobpsvr_AzureCalc_AzureCalcRateCard[[#This Row],[ServiceName]]&amp;Table_wabobpsvr_AzureCalc_AzureCalcRateCard[[#This Row],[Price_Level]]&amp;Table_wabobpsvr_AzureCalc_AzureCalcRateCard[[#This Row],[Region]]</f>
        <v>Standard_D6 Cloud ServicesB11</v>
      </c>
      <c r="B929" s="775">
        <v>11</v>
      </c>
      <c r="C929" s="775" t="s">
        <v>680</v>
      </c>
      <c r="D929" s="775" t="s">
        <v>175</v>
      </c>
      <c r="E929" s="775">
        <v>5.1427399999999999</v>
      </c>
      <c r="F929" s="775" t="s">
        <v>1133</v>
      </c>
      <c r="G929" s="775" t="s">
        <v>4235</v>
      </c>
      <c r="H929" s="775" t="s">
        <v>4235</v>
      </c>
      <c r="I929" s="775" t="s">
        <v>5276</v>
      </c>
    </row>
    <row r="930" spans="1:9">
      <c r="A930" s="1039" t="str">
        <f>Table_wabobpsvr_AzureCalc_AzureCalcRateCard[[#This Row],[ServiceName]]&amp;Table_wabobpsvr_AzureCalc_AzureCalcRateCard[[#This Row],[Price_Level]]&amp;Table_wabobpsvr_AzureCalc_AzureCalcRateCard[[#This Row],[Region]]</f>
        <v>Standard_D6 Cloud ServicesC11</v>
      </c>
      <c r="B930" s="1039">
        <v>11</v>
      </c>
      <c r="C930" s="1039" t="s">
        <v>680</v>
      </c>
      <c r="D930" s="1039" t="s">
        <v>177</v>
      </c>
      <c r="E930" s="1039">
        <v>4.9786099999999998</v>
      </c>
      <c r="F930" s="1039" t="s">
        <v>1133</v>
      </c>
      <c r="G930" s="775" t="s">
        <v>4235</v>
      </c>
      <c r="H930" s="775" t="s">
        <v>4235</v>
      </c>
      <c r="I930" s="775" t="s">
        <v>5276</v>
      </c>
    </row>
    <row r="931" spans="1:9">
      <c r="A931" s="1039" t="str">
        <f>Table_wabobpsvr_AzureCalc_AzureCalcRateCard[[#This Row],[ServiceName]]&amp;Table_wabobpsvr_AzureCalc_AzureCalcRateCard[[#This Row],[Price_Level]]&amp;Table_wabobpsvr_AzureCalc_AzureCalcRateCard[[#This Row],[Region]]</f>
        <v>Standard_D6 Cloud ServicesD11</v>
      </c>
      <c r="B931" s="1039">
        <v>11</v>
      </c>
      <c r="C931" s="1039" t="s">
        <v>680</v>
      </c>
      <c r="D931" s="1039" t="s">
        <v>176</v>
      </c>
      <c r="E931" s="1039">
        <v>4.8144799999999996</v>
      </c>
      <c r="F931" s="1039" t="s">
        <v>1133</v>
      </c>
      <c r="G931" s="775" t="s">
        <v>4235</v>
      </c>
      <c r="H931" s="775" t="s">
        <v>4235</v>
      </c>
      <c r="I931" s="775" t="s">
        <v>5276</v>
      </c>
    </row>
    <row r="932" spans="1:9">
      <c r="A932" s="1039" t="str">
        <f>Table_wabobpsvr_AzureCalc_AzureCalcRateCard[[#This Row],[ServiceName]]&amp;Table_wabobpsvr_AzureCalc_AzureCalcRateCard[[#This Row],[Price_Level]]&amp;Table_wabobpsvr_AzureCalc_AzureCalcRateCard[[#This Row],[Region]]</f>
        <v>Standard_D6 Cloud ServicesMOSP12</v>
      </c>
      <c r="B932" s="1039">
        <v>12</v>
      </c>
      <c r="C932" s="1039" t="s">
        <v>680</v>
      </c>
      <c r="D932" s="1039" t="s">
        <v>606</v>
      </c>
      <c r="E932" s="1039">
        <v>4.7430000000000003</v>
      </c>
      <c r="F932" s="1039" t="s">
        <v>1133</v>
      </c>
      <c r="G932" s="775" t="s">
        <v>4235</v>
      </c>
      <c r="H932" s="775" t="s">
        <v>4235</v>
      </c>
      <c r="I932" s="775" t="s">
        <v>5277</v>
      </c>
    </row>
    <row r="933" spans="1:9">
      <c r="A933" s="1039" t="str">
        <f>Table_wabobpsvr_AzureCalc_AzureCalcRateCard[[#This Row],[ServiceName]]&amp;Table_wabobpsvr_AzureCalc_AzureCalcRateCard[[#This Row],[Price_Level]]&amp;Table_wabobpsvr_AzureCalc_AzureCalcRateCard[[#This Row],[Region]]</f>
        <v>Standard_D6 Cloud ServicesA12</v>
      </c>
      <c r="B933" s="1039">
        <v>12</v>
      </c>
      <c r="C933" s="1039" t="s">
        <v>680</v>
      </c>
      <c r="D933" s="1039" t="s">
        <v>174</v>
      </c>
      <c r="E933" s="1039">
        <v>4.6007100000000003</v>
      </c>
      <c r="F933" s="1039" t="s">
        <v>1133</v>
      </c>
      <c r="G933" s="775" t="s">
        <v>4235</v>
      </c>
      <c r="H933" s="775" t="s">
        <v>4235</v>
      </c>
      <c r="I933" s="775" t="s">
        <v>5277</v>
      </c>
    </row>
    <row r="934" spans="1:9">
      <c r="A934" s="775" t="str">
        <f>Table_wabobpsvr_AzureCalc_AzureCalcRateCard[[#This Row],[ServiceName]]&amp;Table_wabobpsvr_AzureCalc_AzureCalcRateCard[[#This Row],[Price_Level]]&amp;Table_wabobpsvr_AzureCalc_AzureCalcRateCard[[#This Row],[Region]]</f>
        <v>Standard_D6 Cloud ServicesB12</v>
      </c>
      <c r="B934" s="775">
        <v>12</v>
      </c>
      <c r="C934" s="775" t="s">
        <v>680</v>
      </c>
      <c r="D934" s="775" t="s">
        <v>175</v>
      </c>
      <c r="E934" s="775">
        <v>4.4584200000000003</v>
      </c>
      <c r="F934" s="775" t="s">
        <v>1133</v>
      </c>
      <c r="G934" s="775" t="s">
        <v>4235</v>
      </c>
      <c r="H934" s="775" t="s">
        <v>4235</v>
      </c>
      <c r="I934" s="775" t="s">
        <v>5277</v>
      </c>
    </row>
    <row r="935" spans="1:9">
      <c r="A935" s="775" t="str">
        <f>Table_wabobpsvr_AzureCalc_AzureCalcRateCard[[#This Row],[ServiceName]]&amp;Table_wabobpsvr_AzureCalc_AzureCalcRateCard[[#This Row],[Price_Level]]&amp;Table_wabobpsvr_AzureCalc_AzureCalcRateCard[[#This Row],[Region]]</f>
        <v>Standard_D6 Cloud ServicesC12</v>
      </c>
      <c r="B935" s="775">
        <v>12</v>
      </c>
      <c r="C935" s="775" t="s">
        <v>680</v>
      </c>
      <c r="D935" s="775" t="s">
        <v>177</v>
      </c>
      <c r="E935" s="775">
        <v>4.3161300000000002</v>
      </c>
      <c r="F935" s="775" t="s">
        <v>1133</v>
      </c>
      <c r="G935" s="775" t="s">
        <v>4235</v>
      </c>
      <c r="H935" s="775" t="s">
        <v>4235</v>
      </c>
      <c r="I935" s="775" t="s">
        <v>5277</v>
      </c>
    </row>
    <row r="936" spans="1:9">
      <c r="A936" s="1039" t="str">
        <f>Table_wabobpsvr_AzureCalc_AzureCalcRateCard[[#This Row],[ServiceName]]&amp;Table_wabobpsvr_AzureCalc_AzureCalcRateCard[[#This Row],[Price_Level]]&amp;Table_wabobpsvr_AzureCalc_AzureCalcRateCard[[#This Row],[Region]]</f>
        <v>Standard_D6 Cloud ServicesD12</v>
      </c>
      <c r="B936" s="1039">
        <v>12</v>
      </c>
      <c r="C936" s="1039" t="s">
        <v>680</v>
      </c>
      <c r="D936" s="1039" t="s">
        <v>176</v>
      </c>
      <c r="E936" s="1039">
        <v>4.1738400000000002</v>
      </c>
      <c r="F936" s="1039" t="s">
        <v>1133</v>
      </c>
      <c r="G936" s="775" t="s">
        <v>4235</v>
      </c>
      <c r="H936" s="775" t="s">
        <v>4235</v>
      </c>
      <c r="I936" s="775" t="s">
        <v>5277</v>
      </c>
    </row>
    <row r="937" spans="1:9">
      <c r="A937" s="775" t="str">
        <f>Table_wabobpsvr_AzureCalc_AzureCalcRateCard[[#This Row],[ServiceName]]&amp;Table_wabobpsvr_AzureCalc_AzureCalcRateCard[[#This Row],[Price_Level]]&amp;Table_wabobpsvr_AzureCalc_AzureCalcRateCard[[#This Row],[Region]]</f>
        <v>Standard_D6 Cloud ServicesMOSP3</v>
      </c>
      <c r="B937" s="775">
        <v>3</v>
      </c>
      <c r="C937" s="775" t="s">
        <v>680</v>
      </c>
      <c r="D937" s="775" t="s">
        <v>606</v>
      </c>
      <c r="E937" s="775">
        <v>4.4269999999999996</v>
      </c>
      <c r="F937" s="775" t="s">
        <v>1133</v>
      </c>
      <c r="G937" s="775" t="s">
        <v>4235</v>
      </c>
      <c r="H937" s="775" t="s">
        <v>4235</v>
      </c>
      <c r="I937" s="775" t="s">
        <v>5278</v>
      </c>
    </row>
    <row r="938" spans="1:9">
      <c r="A938" s="775" t="str">
        <f>Table_wabobpsvr_AzureCalc_AzureCalcRateCard[[#This Row],[ServiceName]]&amp;Table_wabobpsvr_AzureCalc_AzureCalcRateCard[[#This Row],[Price_Level]]&amp;Table_wabobpsvr_AzureCalc_AzureCalcRateCard[[#This Row],[Region]]</f>
        <v>Standard_D6 Cloud ServicesA3</v>
      </c>
      <c r="B938" s="775">
        <v>3</v>
      </c>
      <c r="C938" s="775" t="s">
        <v>680</v>
      </c>
      <c r="D938" s="775" t="s">
        <v>174</v>
      </c>
      <c r="E938" s="775">
        <v>4.2941900000000004</v>
      </c>
      <c r="F938" s="775" t="s">
        <v>1133</v>
      </c>
      <c r="G938" s="775" t="s">
        <v>4235</v>
      </c>
      <c r="H938" s="775" t="s">
        <v>4235</v>
      </c>
      <c r="I938" s="775" t="s">
        <v>5278</v>
      </c>
    </row>
    <row r="939" spans="1:9">
      <c r="A939" s="775" t="str">
        <f>Table_wabobpsvr_AzureCalc_AzureCalcRateCard[[#This Row],[ServiceName]]&amp;Table_wabobpsvr_AzureCalc_AzureCalcRateCard[[#This Row],[Price_Level]]&amp;Table_wabobpsvr_AzureCalc_AzureCalcRateCard[[#This Row],[Region]]</f>
        <v>Standard_D6 Cloud ServicesB3</v>
      </c>
      <c r="B939" s="775">
        <v>3</v>
      </c>
      <c r="C939" s="775" t="s">
        <v>680</v>
      </c>
      <c r="D939" s="775" t="s">
        <v>175</v>
      </c>
      <c r="E939" s="775">
        <v>4.1613800000000003</v>
      </c>
      <c r="F939" s="775" t="s">
        <v>1133</v>
      </c>
      <c r="G939" s="775" t="s">
        <v>4235</v>
      </c>
      <c r="H939" s="775" t="s">
        <v>4235</v>
      </c>
      <c r="I939" s="775" t="s">
        <v>5278</v>
      </c>
    </row>
    <row r="940" spans="1:9">
      <c r="A940" s="1039" t="str">
        <f>Table_wabobpsvr_AzureCalc_AzureCalcRateCard[[#This Row],[ServiceName]]&amp;Table_wabobpsvr_AzureCalc_AzureCalcRateCard[[#This Row],[Price_Level]]&amp;Table_wabobpsvr_AzureCalc_AzureCalcRateCard[[#This Row],[Region]]</f>
        <v>Standard_D6 Cloud ServicesC3</v>
      </c>
      <c r="B940" s="1039">
        <v>3</v>
      </c>
      <c r="C940" s="1039" t="s">
        <v>680</v>
      </c>
      <c r="D940" s="1039" t="s">
        <v>177</v>
      </c>
      <c r="E940" s="1039">
        <v>4.0285700000000002</v>
      </c>
      <c r="F940" s="1039" t="s">
        <v>1133</v>
      </c>
      <c r="G940" s="775" t="s">
        <v>4235</v>
      </c>
      <c r="H940" s="775" t="s">
        <v>4235</v>
      </c>
      <c r="I940" s="775" t="s">
        <v>5278</v>
      </c>
    </row>
    <row r="941" spans="1:9">
      <c r="A941" s="1039" t="str">
        <f>Table_wabobpsvr_AzureCalc_AzureCalcRateCard[[#This Row],[ServiceName]]&amp;Table_wabobpsvr_AzureCalc_AzureCalcRateCard[[#This Row],[Price_Level]]&amp;Table_wabobpsvr_AzureCalc_AzureCalcRateCard[[#This Row],[Region]]</f>
        <v>Standard_D6 Cloud ServicesD3</v>
      </c>
      <c r="B941" s="1039">
        <v>3</v>
      </c>
      <c r="C941" s="1039" t="s">
        <v>680</v>
      </c>
      <c r="D941" s="1039" t="s">
        <v>176</v>
      </c>
      <c r="E941" s="1039">
        <v>3.8957600000000001</v>
      </c>
      <c r="F941" s="1039" t="s">
        <v>1133</v>
      </c>
      <c r="G941" s="775" t="s">
        <v>4235</v>
      </c>
      <c r="H941" s="775" t="s">
        <v>4235</v>
      </c>
      <c r="I941" s="775" t="s">
        <v>5278</v>
      </c>
    </row>
    <row r="942" spans="1:9">
      <c r="A942" s="1039" t="str">
        <f>Table_wabobpsvr_AzureCalc_AzureCalcRateCard[[#This Row],[ServiceName]]&amp;Table_wabobpsvr_AzureCalc_AzureCalcRateCard[[#This Row],[Price_Level]]&amp;Table_wabobpsvr_AzureCalc_AzureCalcRateCard[[#This Row],[Region]]</f>
        <v>Standard_D6 Cloud ServicesMOSP6</v>
      </c>
      <c r="B942" s="1039">
        <v>6</v>
      </c>
      <c r="C942" s="1039" t="s">
        <v>680</v>
      </c>
      <c r="D942" s="1039" t="s">
        <v>606</v>
      </c>
      <c r="E942" s="1039">
        <v>4.4269999999999996</v>
      </c>
      <c r="F942" s="1039" t="s">
        <v>1133</v>
      </c>
      <c r="G942" s="775" t="s">
        <v>4235</v>
      </c>
      <c r="H942" s="775" t="s">
        <v>4235</v>
      </c>
      <c r="I942" s="775" t="s">
        <v>5279</v>
      </c>
    </row>
    <row r="943" spans="1:9">
      <c r="A943" s="775" t="str">
        <f>Table_wabobpsvr_AzureCalc_AzureCalcRateCard[[#This Row],[ServiceName]]&amp;Table_wabobpsvr_AzureCalc_AzureCalcRateCard[[#This Row],[Price_Level]]&amp;Table_wabobpsvr_AzureCalc_AzureCalcRateCard[[#This Row],[Region]]</f>
        <v>Standard_D6 Cloud ServicesA6</v>
      </c>
      <c r="B943" s="775">
        <v>6</v>
      </c>
      <c r="C943" s="775" t="s">
        <v>680</v>
      </c>
      <c r="D943" s="775" t="s">
        <v>174</v>
      </c>
      <c r="E943" s="775">
        <v>4.2941900000000004</v>
      </c>
      <c r="F943" s="775" t="s">
        <v>1133</v>
      </c>
      <c r="G943" s="775" t="s">
        <v>4235</v>
      </c>
      <c r="H943" s="775" t="s">
        <v>4235</v>
      </c>
      <c r="I943" s="775" t="s">
        <v>5279</v>
      </c>
    </row>
    <row r="944" spans="1:9">
      <c r="A944" s="775" t="str">
        <f>Table_wabobpsvr_AzureCalc_AzureCalcRateCard[[#This Row],[ServiceName]]&amp;Table_wabobpsvr_AzureCalc_AzureCalcRateCard[[#This Row],[Price_Level]]&amp;Table_wabobpsvr_AzureCalc_AzureCalcRateCard[[#This Row],[Region]]</f>
        <v>Standard_D6 Cloud ServicesB6</v>
      </c>
      <c r="B944" s="775">
        <v>6</v>
      </c>
      <c r="C944" s="775" t="s">
        <v>680</v>
      </c>
      <c r="D944" s="775" t="s">
        <v>175</v>
      </c>
      <c r="E944" s="775">
        <v>4.1613800000000003</v>
      </c>
      <c r="F944" s="775" t="s">
        <v>1133</v>
      </c>
      <c r="G944" s="775" t="s">
        <v>4235</v>
      </c>
      <c r="H944" s="775" t="s">
        <v>4235</v>
      </c>
      <c r="I944" s="775" t="s">
        <v>5279</v>
      </c>
    </row>
    <row r="945" spans="1:9">
      <c r="A945" s="775" t="str">
        <f>Table_wabobpsvr_AzureCalc_AzureCalcRateCard[[#This Row],[ServiceName]]&amp;Table_wabobpsvr_AzureCalc_AzureCalcRateCard[[#This Row],[Price_Level]]&amp;Table_wabobpsvr_AzureCalc_AzureCalcRateCard[[#This Row],[Region]]</f>
        <v>Standard_D6 Cloud ServicesC6</v>
      </c>
      <c r="B945" s="775">
        <v>6</v>
      </c>
      <c r="C945" s="775" t="s">
        <v>680</v>
      </c>
      <c r="D945" s="775" t="s">
        <v>177</v>
      </c>
      <c r="E945" s="775">
        <v>4.0285700000000002</v>
      </c>
      <c r="F945" s="775" t="s">
        <v>1133</v>
      </c>
      <c r="G945" s="775" t="s">
        <v>4235</v>
      </c>
      <c r="H945" s="775" t="s">
        <v>4235</v>
      </c>
      <c r="I945" s="775" t="s">
        <v>5279</v>
      </c>
    </row>
    <row r="946" spans="1:9">
      <c r="A946" s="775" t="str">
        <f>Table_wabobpsvr_AzureCalc_AzureCalcRateCard[[#This Row],[ServiceName]]&amp;Table_wabobpsvr_AzureCalc_AzureCalcRateCard[[#This Row],[Price_Level]]&amp;Table_wabobpsvr_AzureCalc_AzureCalcRateCard[[#This Row],[Region]]</f>
        <v>Standard_D6 Cloud ServicesD6</v>
      </c>
      <c r="B946" s="775">
        <v>6</v>
      </c>
      <c r="C946" s="775" t="s">
        <v>680</v>
      </c>
      <c r="D946" s="775" t="s">
        <v>176</v>
      </c>
      <c r="E946" s="775">
        <v>3.8957600000000001</v>
      </c>
      <c r="F946" s="775" t="s">
        <v>1133</v>
      </c>
      <c r="G946" s="775" t="s">
        <v>4235</v>
      </c>
      <c r="H946" s="775" t="s">
        <v>4235</v>
      </c>
      <c r="I946" s="775" t="s">
        <v>5279</v>
      </c>
    </row>
    <row r="947" spans="1:9">
      <c r="A947" s="775" t="str">
        <f>Table_wabobpsvr_AzureCalc_AzureCalcRateCard[[#This Row],[ServiceName]]&amp;Table_wabobpsvr_AzureCalc_AzureCalcRateCard[[#This Row],[Price_Level]]&amp;Table_wabobpsvr_AzureCalc_AzureCalcRateCard[[#This Row],[Region]]</f>
        <v>Standard_D6 Cloud ServicesMOSP2</v>
      </c>
      <c r="B947" s="775">
        <v>2</v>
      </c>
      <c r="C947" s="775" t="s">
        <v>680</v>
      </c>
      <c r="D947" s="775" t="s">
        <v>606</v>
      </c>
      <c r="E947" s="775">
        <v>4.1109999999999998</v>
      </c>
      <c r="F947" s="775" t="s">
        <v>1133</v>
      </c>
      <c r="G947" s="775" t="s">
        <v>4235</v>
      </c>
      <c r="H947" s="775" t="s">
        <v>4235</v>
      </c>
      <c r="I947" s="775" t="s">
        <v>5280</v>
      </c>
    </row>
    <row r="948" spans="1:9">
      <c r="A948" s="775" t="str">
        <f>Table_wabobpsvr_AzureCalc_AzureCalcRateCard[[#This Row],[ServiceName]]&amp;Table_wabobpsvr_AzureCalc_AzureCalcRateCard[[#This Row],[Price_Level]]&amp;Table_wabobpsvr_AzureCalc_AzureCalcRateCard[[#This Row],[Region]]</f>
        <v>Standard_D6 Cloud ServicesA2</v>
      </c>
      <c r="B948" s="775">
        <v>2</v>
      </c>
      <c r="C948" s="775" t="s">
        <v>680</v>
      </c>
      <c r="D948" s="775" t="s">
        <v>174</v>
      </c>
      <c r="E948" s="775">
        <v>3.98767</v>
      </c>
      <c r="F948" s="775" t="s">
        <v>1133</v>
      </c>
      <c r="G948" s="775" t="s">
        <v>4235</v>
      </c>
      <c r="H948" s="775" t="s">
        <v>4235</v>
      </c>
      <c r="I948" s="775" t="s">
        <v>5280</v>
      </c>
    </row>
    <row r="949" spans="1:9">
      <c r="A949" s="775" t="str">
        <f>Table_wabobpsvr_AzureCalc_AzureCalcRateCard[[#This Row],[ServiceName]]&amp;Table_wabobpsvr_AzureCalc_AzureCalcRateCard[[#This Row],[Price_Level]]&amp;Table_wabobpsvr_AzureCalc_AzureCalcRateCard[[#This Row],[Region]]</f>
        <v>Standard_D6 Cloud ServicesB2</v>
      </c>
      <c r="B949" s="775">
        <v>2</v>
      </c>
      <c r="C949" s="775" t="s">
        <v>680</v>
      </c>
      <c r="D949" s="775" t="s">
        <v>175</v>
      </c>
      <c r="E949" s="775">
        <v>3.8643399999999999</v>
      </c>
      <c r="F949" s="775" t="s">
        <v>1133</v>
      </c>
      <c r="G949" s="775" t="s">
        <v>4235</v>
      </c>
      <c r="H949" s="775" t="s">
        <v>4235</v>
      </c>
      <c r="I949" s="775" t="s">
        <v>5280</v>
      </c>
    </row>
    <row r="950" spans="1:9">
      <c r="A950" s="775" t="str">
        <f>Table_wabobpsvr_AzureCalc_AzureCalcRateCard[[#This Row],[ServiceName]]&amp;Table_wabobpsvr_AzureCalc_AzureCalcRateCard[[#This Row],[Price_Level]]&amp;Table_wabobpsvr_AzureCalc_AzureCalcRateCard[[#This Row],[Region]]</f>
        <v>Standard_D6 Cloud ServicesC2</v>
      </c>
      <c r="B950" s="775">
        <v>2</v>
      </c>
      <c r="C950" s="775" t="s">
        <v>680</v>
      </c>
      <c r="D950" s="775" t="s">
        <v>177</v>
      </c>
      <c r="E950" s="775">
        <v>3.7410100000000002</v>
      </c>
      <c r="F950" s="775" t="s">
        <v>1133</v>
      </c>
      <c r="G950" s="775" t="s">
        <v>4235</v>
      </c>
      <c r="H950" s="775" t="s">
        <v>4235</v>
      </c>
      <c r="I950" s="775" t="s">
        <v>5280</v>
      </c>
    </row>
    <row r="951" spans="1:9">
      <c r="A951" s="775" t="str">
        <f>Table_wabobpsvr_AzureCalc_AzureCalcRateCard[[#This Row],[ServiceName]]&amp;Table_wabobpsvr_AzureCalc_AzureCalcRateCard[[#This Row],[Price_Level]]&amp;Table_wabobpsvr_AzureCalc_AzureCalcRateCard[[#This Row],[Region]]</f>
        <v>Standard_D6 Cloud ServicesD2</v>
      </c>
      <c r="B951" s="775">
        <v>2</v>
      </c>
      <c r="C951" s="775" t="s">
        <v>680</v>
      </c>
      <c r="D951" s="775" t="s">
        <v>176</v>
      </c>
      <c r="E951" s="775">
        <v>3.61768</v>
      </c>
      <c r="F951" s="775" t="s">
        <v>1133</v>
      </c>
      <c r="G951" s="775" t="s">
        <v>4235</v>
      </c>
      <c r="H951" s="775" t="s">
        <v>4235</v>
      </c>
      <c r="I951" s="775" t="s">
        <v>5280</v>
      </c>
    </row>
    <row r="952" spans="1:9">
      <c r="A952" s="1039" t="str">
        <f>Table_wabobpsvr_AzureCalc_AzureCalcRateCard[[#This Row],[ServiceName]]&amp;Table_wabobpsvr_AzureCalc_AzureCalcRateCard[[#This Row],[Price_Level]]&amp;Table_wabobpsvr_AzureCalc_AzureCalcRateCard[[#This Row],[Region]]</f>
        <v>Standard_D5 VM (Non-Windows)MOSP13</v>
      </c>
      <c r="B952" s="1039">
        <v>13</v>
      </c>
      <c r="C952" s="1039" t="s">
        <v>680</v>
      </c>
      <c r="D952" s="1039" t="s">
        <v>606</v>
      </c>
      <c r="E952" s="1039">
        <v>1.669</v>
      </c>
      <c r="F952" s="1039" t="s">
        <v>1131</v>
      </c>
      <c r="G952" s="775" t="s">
        <v>4235</v>
      </c>
      <c r="H952" s="775" t="s">
        <v>4235</v>
      </c>
      <c r="I952" s="775" t="s">
        <v>5281</v>
      </c>
    </row>
    <row r="953" spans="1:9">
      <c r="A953" s="775" t="str">
        <f>Table_wabobpsvr_AzureCalc_AzureCalcRateCard[[#This Row],[ServiceName]]&amp;Table_wabobpsvr_AzureCalc_AzureCalcRateCard[[#This Row],[Price_Level]]&amp;Table_wabobpsvr_AzureCalc_AzureCalcRateCard[[#This Row],[Region]]</f>
        <v>Standard_D5 VM (Non-Windows)A13</v>
      </c>
      <c r="B953" s="775">
        <v>13</v>
      </c>
      <c r="C953" s="775" t="s">
        <v>680</v>
      </c>
      <c r="D953" s="775" t="s">
        <v>174</v>
      </c>
      <c r="E953" s="775">
        <v>1.61893</v>
      </c>
      <c r="F953" s="775" t="s">
        <v>1131</v>
      </c>
      <c r="G953" s="775" t="s">
        <v>4235</v>
      </c>
      <c r="H953" s="775" t="s">
        <v>4235</v>
      </c>
      <c r="I953" s="775" t="s">
        <v>5281</v>
      </c>
    </row>
    <row r="954" spans="1:9">
      <c r="A954" s="775" t="str">
        <f>Table_wabobpsvr_AzureCalc_AzureCalcRateCard[[#This Row],[ServiceName]]&amp;Table_wabobpsvr_AzureCalc_AzureCalcRateCard[[#This Row],[Price_Level]]&amp;Table_wabobpsvr_AzureCalc_AzureCalcRateCard[[#This Row],[Region]]</f>
        <v>Standard_D5 VM (Non-Windows)B13</v>
      </c>
      <c r="B954" s="775">
        <v>13</v>
      </c>
      <c r="C954" s="775" t="s">
        <v>680</v>
      </c>
      <c r="D954" s="775" t="s">
        <v>175</v>
      </c>
      <c r="E954" s="775">
        <v>1.5688599999999999</v>
      </c>
      <c r="F954" s="775" t="s">
        <v>1131</v>
      </c>
      <c r="G954" s="775" t="s">
        <v>4235</v>
      </c>
      <c r="H954" s="775" t="s">
        <v>4235</v>
      </c>
      <c r="I954" s="775" t="s">
        <v>5281</v>
      </c>
    </row>
    <row r="955" spans="1:9">
      <c r="A955" s="775" t="str">
        <f>Table_wabobpsvr_AzureCalc_AzureCalcRateCard[[#This Row],[ServiceName]]&amp;Table_wabobpsvr_AzureCalc_AzureCalcRateCard[[#This Row],[Price_Level]]&amp;Table_wabobpsvr_AzureCalc_AzureCalcRateCard[[#This Row],[Region]]</f>
        <v>Standard_D5 VM (Non-Windows)C13</v>
      </c>
      <c r="B955" s="775">
        <v>13</v>
      </c>
      <c r="C955" s="775" t="s">
        <v>680</v>
      </c>
      <c r="D955" s="775" t="s">
        <v>177</v>
      </c>
      <c r="E955" s="775">
        <v>1.5187900000000001</v>
      </c>
      <c r="F955" s="775" t="s">
        <v>1131</v>
      </c>
      <c r="G955" s="775" t="s">
        <v>4235</v>
      </c>
      <c r="H955" s="775" t="s">
        <v>4235</v>
      </c>
      <c r="I955" s="775" t="s">
        <v>5281</v>
      </c>
    </row>
    <row r="956" spans="1:9">
      <c r="A956" s="775" t="str">
        <f>Table_wabobpsvr_AzureCalc_AzureCalcRateCard[[#This Row],[ServiceName]]&amp;Table_wabobpsvr_AzureCalc_AzureCalcRateCard[[#This Row],[Price_Level]]&amp;Table_wabobpsvr_AzureCalc_AzureCalcRateCard[[#This Row],[Region]]</f>
        <v>Standard_D5 VM (Non-Windows)D13</v>
      </c>
      <c r="B956" s="775">
        <v>13</v>
      </c>
      <c r="C956" s="775" t="s">
        <v>680</v>
      </c>
      <c r="D956" s="775" t="s">
        <v>176</v>
      </c>
      <c r="E956" s="775">
        <v>1.46872</v>
      </c>
      <c r="F956" s="775" t="s">
        <v>1131</v>
      </c>
      <c r="G956" s="775" t="s">
        <v>4235</v>
      </c>
      <c r="H956" s="775" t="s">
        <v>4235</v>
      </c>
      <c r="I956" s="775" t="s">
        <v>5281</v>
      </c>
    </row>
    <row r="957" spans="1:9">
      <c r="A957" s="1039" t="str">
        <f>Table_wabobpsvr_AzureCalc_AzureCalcRateCard[[#This Row],[ServiceName]]&amp;Table_wabobpsvr_AzureCalc_AzureCalcRateCard[[#This Row],[Price_Level]]&amp;Table_wabobpsvr_AzureCalc_AzureCalcRateCard[[#This Row],[Region]]</f>
        <v>Standard_D5 VM (Non-Windows)MOSP7</v>
      </c>
      <c r="B957" s="1039">
        <v>7</v>
      </c>
      <c r="C957" s="1039" t="s">
        <v>680</v>
      </c>
      <c r="D957" s="1039" t="s">
        <v>606</v>
      </c>
      <c r="E957" s="1039">
        <v>1.353</v>
      </c>
      <c r="F957" s="1039" t="s">
        <v>1131</v>
      </c>
      <c r="G957" s="775" t="s">
        <v>4235</v>
      </c>
      <c r="H957" s="775" t="s">
        <v>4235</v>
      </c>
      <c r="I957" s="775" t="s">
        <v>5282</v>
      </c>
    </row>
    <row r="958" spans="1:9">
      <c r="A958" s="1039" t="str">
        <f>Table_wabobpsvr_AzureCalc_AzureCalcRateCard[[#This Row],[ServiceName]]&amp;Table_wabobpsvr_AzureCalc_AzureCalcRateCard[[#This Row],[Price_Level]]&amp;Table_wabobpsvr_AzureCalc_AzureCalcRateCard[[#This Row],[Region]]</f>
        <v>Standard_D5 VM (Non-Windows)A7</v>
      </c>
      <c r="B958" s="1039">
        <v>7</v>
      </c>
      <c r="C958" s="1039" t="s">
        <v>680</v>
      </c>
      <c r="D958" s="1039" t="s">
        <v>174</v>
      </c>
      <c r="E958" s="1039">
        <v>1.3124100000000001</v>
      </c>
      <c r="F958" s="1039" t="s">
        <v>1131</v>
      </c>
      <c r="G958" s="775" t="s">
        <v>4235</v>
      </c>
      <c r="H958" s="775" t="s">
        <v>4235</v>
      </c>
      <c r="I958" s="775" t="s">
        <v>5282</v>
      </c>
    </row>
    <row r="959" spans="1:9">
      <c r="A959" s="1039" t="str">
        <f>Table_wabobpsvr_AzureCalc_AzureCalcRateCard[[#This Row],[ServiceName]]&amp;Table_wabobpsvr_AzureCalc_AzureCalcRateCard[[#This Row],[Price_Level]]&amp;Table_wabobpsvr_AzureCalc_AzureCalcRateCard[[#This Row],[Region]]</f>
        <v>Standard_D5 VM (Non-Windows)B7</v>
      </c>
      <c r="B959" s="1039">
        <v>7</v>
      </c>
      <c r="C959" s="1039" t="s">
        <v>680</v>
      </c>
      <c r="D959" s="1039" t="s">
        <v>175</v>
      </c>
      <c r="E959" s="1039">
        <v>1.27182</v>
      </c>
      <c r="F959" s="1039" t="s">
        <v>1131</v>
      </c>
      <c r="G959" s="775" t="s">
        <v>4235</v>
      </c>
      <c r="H959" s="775" t="s">
        <v>4235</v>
      </c>
      <c r="I959" s="775" t="s">
        <v>5282</v>
      </c>
    </row>
    <row r="960" spans="1:9">
      <c r="A960" s="1039" t="str">
        <f>Table_wabobpsvr_AzureCalc_AzureCalcRateCard[[#This Row],[ServiceName]]&amp;Table_wabobpsvr_AzureCalc_AzureCalcRateCard[[#This Row],[Price_Level]]&amp;Table_wabobpsvr_AzureCalc_AzureCalcRateCard[[#This Row],[Region]]</f>
        <v>Standard_D5 VM (Non-Windows)C7</v>
      </c>
      <c r="B960" s="1039">
        <v>7</v>
      </c>
      <c r="C960" s="1039" t="s">
        <v>680</v>
      </c>
      <c r="D960" s="1039" t="s">
        <v>177</v>
      </c>
      <c r="E960" s="1039">
        <v>1.23123</v>
      </c>
      <c r="F960" s="1039" t="s">
        <v>1131</v>
      </c>
      <c r="G960" s="775" t="s">
        <v>4235</v>
      </c>
      <c r="H960" s="775" t="s">
        <v>4235</v>
      </c>
      <c r="I960" s="775" t="s">
        <v>5282</v>
      </c>
    </row>
    <row r="961" spans="1:9">
      <c r="A961" s="1039" t="str">
        <f>Table_wabobpsvr_AzureCalc_AzureCalcRateCard[[#This Row],[ServiceName]]&amp;Table_wabobpsvr_AzureCalc_AzureCalcRateCard[[#This Row],[Price_Level]]&amp;Table_wabobpsvr_AzureCalc_AzureCalcRateCard[[#This Row],[Region]]</f>
        <v>Standard_D5 VM (Non-Windows)D7</v>
      </c>
      <c r="B961" s="1039">
        <v>7</v>
      </c>
      <c r="C961" s="1039" t="s">
        <v>680</v>
      </c>
      <c r="D961" s="1039" t="s">
        <v>176</v>
      </c>
      <c r="E961" s="1039">
        <v>1.1906399999999999</v>
      </c>
      <c r="F961" s="1039" t="s">
        <v>1131</v>
      </c>
      <c r="G961" s="775" t="s">
        <v>4235</v>
      </c>
      <c r="H961" s="775" t="s">
        <v>4235</v>
      </c>
      <c r="I961" s="775" t="s">
        <v>5282</v>
      </c>
    </row>
    <row r="962" spans="1:9">
      <c r="A962" s="775" t="str">
        <f>Table_wabobpsvr_AzureCalc_AzureCalcRateCard[[#This Row],[ServiceName]]&amp;Table_wabobpsvr_AzureCalc_AzureCalcRateCard[[#This Row],[Price_Level]]&amp;Table_wabobpsvr_AzureCalc_AzureCalcRateCard[[#This Row],[Region]]</f>
        <v>Standard_D5 VM (Non-Windows)MOSP8</v>
      </c>
      <c r="B962" s="775">
        <v>8</v>
      </c>
      <c r="C962" s="775" t="s">
        <v>680</v>
      </c>
      <c r="D962" s="775" t="s">
        <v>606</v>
      </c>
      <c r="E962" s="775">
        <v>1.651</v>
      </c>
      <c r="F962" s="775" t="s">
        <v>1131</v>
      </c>
      <c r="G962" s="775" t="s">
        <v>4235</v>
      </c>
      <c r="H962" s="775" t="s">
        <v>4235</v>
      </c>
      <c r="I962" s="775" t="s">
        <v>5283</v>
      </c>
    </row>
    <row r="963" spans="1:9">
      <c r="A963" s="775" t="str">
        <f>Table_wabobpsvr_AzureCalc_AzureCalcRateCard[[#This Row],[ServiceName]]&amp;Table_wabobpsvr_AzureCalc_AzureCalcRateCard[[#This Row],[Price_Level]]&amp;Table_wabobpsvr_AzureCalc_AzureCalcRateCard[[#This Row],[Region]]</f>
        <v>Standard_D5 VM (Non-Windows)A8</v>
      </c>
      <c r="B963" s="775">
        <v>8</v>
      </c>
      <c r="C963" s="775" t="s">
        <v>680</v>
      </c>
      <c r="D963" s="775" t="s">
        <v>174</v>
      </c>
      <c r="E963" s="775">
        <v>1.6014699999999999</v>
      </c>
      <c r="F963" s="775" t="s">
        <v>1131</v>
      </c>
      <c r="G963" s="775" t="s">
        <v>4235</v>
      </c>
      <c r="H963" s="775" t="s">
        <v>4235</v>
      </c>
      <c r="I963" s="775" t="s">
        <v>5283</v>
      </c>
    </row>
    <row r="964" spans="1:9">
      <c r="A964" s="775" t="str">
        <f>Table_wabobpsvr_AzureCalc_AzureCalcRateCard[[#This Row],[ServiceName]]&amp;Table_wabobpsvr_AzureCalc_AzureCalcRateCard[[#This Row],[Price_Level]]&amp;Table_wabobpsvr_AzureCalc_AzureCalcRateCard[[#This Row],[Region]]</f>
        <v>Standard_D5 VM (Non-Windows)B8</v>
      </c>
      <c r="B964" s="775">
        <v>8</v>
      </c>
      <c r="C964" s="775" t="s">
        <v>680</v>
      </c>
      <c r="D964" s="775" t="s">
        <v>175</v>
      </c>
      <c r="E964" s="775">
        <v>1.5519400000000001</v>
      </c>
      <c r="F964" s="775" t="s">
        <v>1131</v>
      </c>
      <c r="G964" s="775" t="s">
        <v>4235</v>
      </c>
      <c r="H964" s="775" t="s">
        <v>4235</v>
      </c>
      <c r="I964" s="775" t="s">
        <v>5283</v>
      </c>
    </row>
    <row r="965" spans="1:9">
      <c r="A965" s="775" t="str">
        <f>Table_wabobpsvr_AzureCalc_AzureCalcRateCard[[#This Row],[ServiceName]]&amp;Table_wabobpsvr_AzureCalc_AzureCalcRateCard[[#This Row],[Price_Level]]&amp;Table_wabobpsvr_AzureCalc_AzureCalcRateCard[[#This Row],[Region]]</f>
        <v>Standard_D5 VM (Non-Windows)C8</v>
      </c>
      <c r="B965" s="775">
        <v>8</v>
      </c>
      <c r="C965" s="775" t="s">
        <v>680</v>
      </c>
      <c r="D965" s="775" t="s">
        <v>177</v>
      </c>
      <c r="E965" s="775">
        <v>1.50241</v>
      </c>
      <c r="F965" s="775" t="s">
        <v>1131</v>
      </c>
      <c r="G965" s="775" t="s">
        <v>4235</v>
      </c>
      <c r="H965" s="775" t="s">
        <v>4235</v>
      </c>
      <c r="I965" s="775" t="s">
        <v>5283</v>
      </c>
    </row>
    <row r="966" spans="1:9">
      <c r="A966" s="775" t="str">
        <f>Table_wabobpsvr_AzureCalc_AzureCalcRateCard[[#This Row],[ServiceName]]&amp;Table_wabobpsvr_AzureCalc_AzureCalcRateCard[[#This Row],[Price_Level]]&amp;Table_wabobpsvr_AzureCalc_AzureCalcRateCard[[#This Row],[Region]]</f>
        <v>Standard_D5 VM (Non-Windows)D8</v>
      </c>
      <c r="B966" s="775">
        <v>8</v>
      </c>
      <c r="C966" s="775" t="s">
        <v>680</v>
      </c>
      <c r="D966" s="775" t="s">
        <v>176</v>
      </c>
      <c r="E966" s="775">
        <v>1.4528799999999999</v>
      </c>
      <c r="F966" s="775" t="s">
        <v>1131</v>
      </c>
      <c r="G966" s="775" t="s">
        <v>4235</v>
      </c>
      <c r="H966" s="775" t="s">
        <v>4235</v>
      </c>
      <c r="I966" s="775" t="s">
        <v>5283</v>
      </c>
    </row>
    <row r="967" spans="1:9">
      <c r="A967" s="775" t="str">
        <f>Table_wabobpsvr_AzureCalc_AzureCalcRateCard[[#This Row],[ServiceName]]&amp;Table_wabobpsvr_AzureCalc_AzureCalcRateCard[[#This Row],[Price_Level]]&amp;Table_wabobpsvr_AzureCalc_AzureCalcRateCard[[#This Row],[Region]]</f>
        <v>Standard_D5 VM (Non-Windows)MOSP11</v>
      </c>
      <c r="B967" s="775">
        <v>11</v>
      </c>
      <c r="C967" s="775" t="s">
        <v>680</v>
      </c>
      <c r="D967" s="775" t="s">
        <v>606</v>
      </c>
      <c r="E967" s="775">
        <v>2.0379999999999998</v>
      </c>
      <c r="F967" s="775" t="s">
        <v>1131</v>
      </c>
      <c r="G967" s="775" t="s">
        <v>4235</v>
      </c>
      <c r="H967" s="775" t="s">
        <v>4235</v>
      </c>
      <c r="I967" s="775" t="s">
        <v>5284</v>
      </c>
    </row>
    <row r="968" spans="1:9">
      <c r="A968" s="775" t="str">
        <f>Table_wabobpsvr_AzureCalc_AzureCalcRateCard[[#This Row],[ServiceName]]&amp;Table_wabobpsvr_AzureCalc_AzureCalcRateCard[[#This Row],[Price_Level]]&amp;Table_wabobpsvr_AzureCalc_AzureCalcRateCard[[#This Row],[Region]]</f>
        <v>Standard_D5 VM (Non-Windows)A11</v>
      </c>
      <c r="B968" s="775">
        <v>11</v>
      </c>
      <c r="C968" s="775" t="s">
        <v>680</v>
      </c>
      <c r="D968" s="775" t="s">
        <v>174</v>
      </c>
      <c r="E968" s="775">
        <v>1.9768600000000001</v>
      </c>
      <c r="F968" s="775" t="s">
        <v>1131</v>
      </c>
      <c r="G968" s="775" t="s">
        <v>4235</v>
      </c>
      <c r="H968" s="775" t="s">
        <v>4235</v>
      </c>
      <c r="I968" s="775" t="s">
        <v>5284</v>
      </c>
    </row>
    <row r="969" spans="1:9">
      <c r="A969" s="775" t="str">
        <f>Table_wabobpsvr_AzureCalc_AzureCalcRateCard[[#This Row],[ServiceName]]&amp;Table_wabobpsvr_AzureCalc_AzureCalcRateCard[[#This Row],[Price_Level]]&amp;Table_wabobpsvr_AzureCalc_AzureCalcRateCard[[#This Row],[Region]]</f>
        <v>Standard_D5 VM (Non-Windows)B11</v>
      </c>
      <c r="B969" s="775">
        <v>11</v>
      </c>
      <c r="C969" s="775" t="s">
        <v>680</v>
      </c>
      <c r="D969" s="775" t="s">
        <v>175</v>
      </c>
      <c r="E969" s="775">
        <v>1.9157200000000001</v>
      </c>
      <c r="F969" s="775" t="s">
        <v>1131</v>
      </c>
      <c r="G969" s="775" t="s">
        <v>4235</v>
      </c>
      <c r="H969" s="775" t="s">
        <v>4235</v>
      </c>
      <c r="I969" s="775" t="s">
        <v>5284</v>
      </c>
    </row>
    <row r="970" spans="1:9">
      <c r="A970" s="775" t="str">
        <f>Table_wabobpsvr_AzureCalc_AzureCalcRateCard[[#This Row],[ServiceName]]&amp;Table_wabobpsvr_AzureCalc_AzureCalcRateCard[[#This Row],[Price_Level]]&amp;Table_wabobpsvr_AzureCalc_AzureCalcRateCard[[#This Row],[Region]]</f>
        <v>Standard_D5 VM (Non-Windows)C11</v>
      </c>
      <c r="B970" s="775">
        <v>11</v>
      </c>
      <c r="C970" s="775" t="s">
        <v>680</v>
      </c>
      <c r="D970" s="775" t="s">
        <v>177</v>
      </c>
      <c r="E970" s="775">
        <v>1.8545799999999999</v>
      </c>
      <c r="F970" s="775" t="s">
        <v>1131</v>
      </c>
      <c r="G970" s="775" t="s">
        <v>4235</v>
      </c>
      <c r="H970" s="775" t="s">
        <v>4235</v>
      </c>
      <c r="I970" s="775" t="s">
        <v>5284</v>
      </c>
    </row>
    <row r="971" spans="1:9">
      <c r="A971" s="775" t="str">
        <f>Table_wabobpsvr_AzureCalc_AzureCalcRateCard[[#This Row],[ServiceName]]&amp;Table_wabobpsvr_AzureCalc_AzureCalcRateCard[[#This Row],[Price_Level]]&amp;Table_wabobpsvr_AzureCalc_AzureCalcRateCard[[#This Row],[Region]]</f>
        <v>Standard_D5 VM (Non-Windows)D11</v>
      </c>
      <c r="B971" s="775">
        <v>11</v>
      </c>
      <c r="C971" s="775" t="s">
        <v>680</v>
      </c>
      <c r="D971" s="775" t="s">
        <v>176</v>
      </c>
      <c r="E971" s="775">
        <v>1.7934399999999999</v>
      </c>
      <c r="F971" s="775" t="s">
        <v>1131</v>
      </c>
      <c r="G971" s="775" t="s">
        <v>4235</v>
      </c>
      <c r="H971" s="775" t="s">
        <v>4235</v>
      </c>
      <c r="I971" s="775" t="s">
        <v>5284</v>
      </c>
    </row>
    <row r="972" spans="1:9">
      <c r="A972" s="775" t="str">
        <f>Table_wabobpsvr_AzureCalc_AzureCalcRateCard[[#This Row],[ServiceName]]&amp;Table_wabobpsvr_AzureCalc_AzureCalcRateCard[[#This Row],[Price_Level]]&amp;Table_wabobpsvr_AzureCalc_AzureCalcRateCard[[#This Row],[Region]]</f>
        <v>Standard_D5 VM (Non-Windows)MOSP12</v>
      </c>
      <c r="B972" s="775">
        <v>12</v>
      </c>
      <c r="C972" s="775" t="s">
        <v>680</v>
      </c>
      <c r="D972" s="775" t="s">
        <v>606</v>
      </c>
      <c r="E972" s="775">
        <v>1.774</v>
      </c>
      <c r="F972" s="775" t="s">
        <v>1131</v>
      </c>
      <c r="G972" s="775" t="s">
        <v>4235</v>
      </c>
      <c r="H972" s="775" t="s">
        <v>4235</v>
      </c>
      <c r="I972" s="775" t="s">
        <v>5285</v>
      </c>
    </row>
    <row r="973" spans="1:9">
      <c r="A973" s="775" t="str">
        <f>Table_wabobpsvr_AzureCalc_AzureCalcRateCard[[#This Row],[ServiceName]]&amp;Table_wabobpsvr_AzureCalc_AzureCalcRateCard[[#This Row],[Price_Level]]&amp;Table_wabobpsvr_AzureCalc_AzureCalcRateCard[[#This Row],[Region]]</f>
        <v>Standard_D5 VM (Non-Windows)A12</v>
      </c>
      <c r="B973" s="775">
        <v>12</v>
      </c>
      <c r="C973" s="775" t="s">
        <v>680</v>
      </c>
      <c r="D973" s="775" t="s">
        <v>174</v>
      </c>
      <c r="E973" s="775">
        <v>1.72078</v>
      </c>
      <c r="F973" s="775" t="s">
        <v>1131</v>
      </c>
      <c r="G973" s="775" t="s">
        <v>4235</v>
      </c>
      <c r="H973" s="775" t="s">
        <v>4235</v>
      </c>
      <c r="I973" s="775" t="s">
        <v>5285</v>
      </c>
    </row>
    <row r="974" spans="1:9">
      <c r="A974" s="1039" t="str">
        <f>Table_wabobpsvr_AzureCalc_AzureCalcRateCard[[#This Row],[ServiceName]]&amp;Table_wabobpsvr_AzureCalc_AzureCalcRateCard[[#This Row],[Price_Level]]&amp;Table_wabobpsvr_AzureCalc_AzureCalcRateCard[[#This Row],[Region]]</f>
        <v>Standard_D5 VM (Non-Windows)B12</v>
      </c>
      <c r="B974" s="1039">
        <v>12</v>
      </c>
      <c r="C974" s="1039" t="s">
        <v>680</v>
      </c>
      <c r="D974" s="1039" t="s">
        <v>175</v>
      </c>
      <c r="E974" s="1039">
        <v>1.6675599999999999</v>
      </c>
      <c r="F974" s="1039" t="s">
        <v>1131</v>
      </c>
      <c r="G974" s="775" t="s">
        <v>4235</v>
      </c>
      <c r="H974" s="775" t="s">
        <v>4235</v>
      </c>
      <c r="I974" s="775" t="s">
        <v>5285</v>
      </c>
    </row>
    <row r="975" spans="1:9">
      <c r="A975" s="775" t="str">
        <f>Table_wabobpsvr_AzureCalc_AzureCalcRateCard[[#This Row],[ServiceName]]&amp;Table_wabobpsvr_AzureCalc_AzureCalcRateCard[[#This Row],[Price_Level]]&amp;Table_wabobpsvr_AzureCalc_AzureCalcRateCard[[#This Row],[Region]]</f>
        <v>Standard_D5 VM (Non-Windows)C12</v>
      </c>
      <c r="B975" s="775">
        <v>12</v>
      </c>
      <c r="C975" s="775" t="s">
        <v>680</v>
      </c>
      <c r="D975" s="775" t="s">
        <v>177</v>
      </c>
      <c r="E975" s="775">
        <v>1.6143400000000001</v>
      </c>
      <c r="F975" s="775" t="s">
        <v>1131</v>
      </c>
      <c r="G975" s="775" t="s">
        <v>4235</v>
      </c>
      <c r="H975" s="775" t="s">
        <v>4235</v>
      </c>
      <c r="I975" s="775" t="s">
        <v>5285</v>
      </c>
    </row>
    <row r="976" spans="1:9">
      <c r="A976" s="775" t="str">
        <f>Table_wabobpsvr_AzureCalc_AzureCalcRateCard[[#This Row],[ServiceName]]&amp;Table_wabobpsvr_AzureCalc_AzureCalcRateCard[[#This Row],[Price_Level]]&amp;Table_wabobpsvr_AzureCalc_AzureCalcRateCard[[#This Row],[Region]]</f>
        <v>Standard_D5 VM (Non-Windows)D12</v>
      </c>
      <c r="B976" s="775">
        <v>12</v>
      </c>
      <c r="C976" s="775" t="s">
        <v>680</v>
      </c>
      <c r="D976" s="775" t="s">
        <v>176</v>
      </c>
      <c r="E976" s="775">
        <v>1.5611200000000001</v>
      </c>
      <c r="F976" s="775" t="s">
        <v>1131</v>
      </c>
      <c r="G976" s="775" t="s">
        <v>4235</v>
      </c>
      <c r="H976" s="775" t="s">
        <v>4235</v>
      </c>
      <c r="I976" s="775" t="s">
        <v>5285</v>
      </c>
    </row>
    <row r="977" spans="1:9">
      <c r="A977" s="775" t="str">
        <f>Table_wabobpsvr_AzureCalc_AzureCalcRateCard[[#This Row],[ServiceName]]&amp;Table_wabobpsvr_AzureCalc_AzureCalcRateCard[[#This Row],[Price_Level]]&amp;Table_wabobpsvr_AzureCalc_AzureCalcRateCard[[#This Row],[Region]]</f>
        <v>Standard_D5 VM (Non-Windows)MOSP3</v>
      </c>
      <c r="B977" s="775">
        <v>3</v>
      </c>
      <c r="C977" s="775" t="s">
        <v>680</v>
      </c>
      <c r="D977" s="775" t="s">
        <v>606</v>
      </c>
      <c r="E977" s="775">
        <v>1.353</v>
      </c>
      <c r="F977" s="775" t="s">
        <v>1131</v>
      </c>
      <c r="G977" s="775" t="s">
        <v>4235</v>
      </c>
      <c r="H977" s="775" t="s">
        <v>4235</v>
      </c>
      <c r="I977" s="775" t="s">
        <v>5286</v>
      </c>
    </row>
    <row r="978" spans="1:9">
      <c r="A978" s="775" t="str">
        <f>Table_wabobpsvr_AzureCalc_AzureCalcRateCard[[#This Row],[ServiceName]]&amp;Table_wabobpsvr_AzureCalc_AzureCalcRateCard[[#This Row],[Price_Level]]&amp;Table_wabobpsvr_AzureCalc_AzureCalcRateCard[[#This Row],[Region]]</f>
        <v>Standard_D5 VM (Non-Windows)A3</v>
      </c>
      <c r="B978" s="775">
        <v>3</v>
      </c>
      <c r="C978" s="775" t="s">
        <v>680</v>
      </c>
      <c r="D978" s="775" t="s">
        <v>174</v>
      </c>
      <c r="E978" s="775">
        <v>1.3124100000000001</v>
      </c>
      <c r="F978" s="775" t="s">
        <v>1131</v>
      </c>
      <c r="G978" s="775" t="s">
        <v>4235</v>
      </c>
      <c r="H978" s="775" t="s">
        <v>4235</v>
      </c>
      <c r="I978" s="775" t="s">
        <v>5286</v>
      </c>
    </row>
    <row r="979" spans="1:9">
      <c r="A979" s="1039" t="str">
        <f>Table_wabobpsvr_AzureCalc_AzureCalcRateCard[[#This Row],[ServiceName]]&amp;Table_wabobpsvr_AzureCalc_AzureCalcRateCard[[#This Row],[Price_Level]]&amp;Table_wabobpsvr_AzureCalc_AzureCalcRateCard[[#This Row],[Region]]</f>
        <v>Standard_D5 VM (Non-Windows)B3</v>
      </c>
      <c r="B979" s="1039">
        <v>3</v>
      </c>
      <c r="C979" s="1039" t="s">
        <v>680</v>
      </c>
      <c r="D979" s="1039" t="s">
        <v>175</v>
      </c>
      <c r="E979" s="1039">
        <v>1.27182</v>
      </c>
      <c r="F979" s="1039" t="s">
        <v>1131</v>
      </c>
      <c r="G979" s="775" t="s">
        <v>4235</v>
      </c>
      <c r="H979" s="775" t="s">
        <v>4235</v>
      </c>
      <c r="I979" s="775" t="s">
        <v>5286</v>
      </c>
    </row>
    <row r="980" spans="1:9">
      <c r="A980" s="1039" t="str">
        <f>Table_wabobpsvr_AzureCalc_AzureCalcRateCard[[#This Row],[ServiceName]]&amp;Table_wabobpsvr_AzureCalc_AzureCalcRateCard[[#This Row],[Price_Level]]&amp;Table_wabobpsvr_AzureCalc_AzureCalcRateCard[[#This Row],[Region]]</f>
        <v>Standard_D5 VM (Non-Windows)C3</v>
      </c>
      <c r="B980" s="1039">
        <v>3</v>
      </c>
      <c r="C980" s="1039" t="s">
        <v>680</v>
      </c>
      <c r="D980" s="1039" t="s">
        <v>177</v>
      </c>
      <c r="E980" s="1039">
        <v>1.23123</v>
      </c>
      <c r="F980" s="1039" t="s">
        <v>1131</v>
      </c>
      <c r="G980" s="775" t="s">
        <v>4235</v>
      </c>
      <c r="H980" s="775" t="s">
        <v>4235</v>
      </c>
      <c r="I980" s="775" t="s">
        <v>5286</v>
      </c>
    </row>
    <row r="981" spans="1:9">
      <c r="A981" s="1039" t="str">
        <f>Table_wabobpsvr_AzureCalc_AzureCalcRateCard[[#This Row],[ServiceName]]&amp;Table_wabobpsvr_AzureCalc_AzureCalcRateCard[[#This Row],[Price_Level]]&amp;Table_wabobpsvr_AzureCalc_AzureCalcRateCard[[#This Row],[Region]]</f>
        <v>Standard_D5 VM (Non-Windows)D3</v>
      </c>
      <c r="B981" s="1039">
        <v>3</v>
      </c>
      <c r="C981" s="1039" t="s">
        <v>680</v>
      </c>
      <c r="D981" s="1039" t="s">
        <v>176</v>
      </c>
      <c r="E981" s="1039">
        <v>1.1906399999999999</v>
      </c>
      <c r="F981" s="1039" t="s">
        <v>1131</v>
      </c>
      <c r="G981" s="775" t="s">
        <v>4235</v>
      </c>
      <c r="H981" s="775" t="s">
        <v>4235</v>
      </c>
      <c r="I981" s="775" t="s">
        <v>5286</v>
      </c>
    </row>
    <row r="982" spans="1:9">
      <c r="A982" s="1039" t="str">
        <f>Table_wabobpsvr_AzureCalc_AzureCalcRateCard[[#This Row],[ServiceName]]&amp;Table_wabobpsvr_AzureCalc_AzureCalcRateCard[[#This Row],[Price_Level]]&amp;Table_wabobpsvr_AzureCalc_AzureCalcRateCard[[#This Row],[Region]]</f>
        <v>Standard_D5 VM (Non-Windows)MOSP6</v>
      </c>
      <c r="B982" s="1039">
        <v>6</v>
      </c>
      <c r="C982" s="1039" t="s">
        <v>680</v>
      </c>
      <c r="D982" s="1039" t="s">
        <v>606</v>
      </c>
      <c r="E982" s="1039">
        <v>1.353</v>
      </c>
      <c r="F982" s="1039" t="s">
        <v>1131</v>
      </c>
      <c r="G982" s="775" t="s">
        <v>4235</v>
      </c>
      <c r="H982" s="775" t="s">
        <v>4235</v>
      </c>
      <c r="I982" s="775" t="s">
        <v>5287</v>
      </c>
    </row>
    <row r="983" spans="1:9">
      <c r="A983" s="1039" t="str">
        <f>Table_wabobpsvr_AzureCalc_AzureCalcRateCard[[#This Row],[ServiceName]]&amp;Table_wabobpsvr_AzureCalc_AzureCalcRateCard[[#This Row],[Price_Level]]&amp;Table_wabobpsvr_AzureCalc_AzureCalcRateCard[[#This Row],[Region]]</f>
        <v>Standard_D5 VM (Non-Windows)A6</v>
      </c>
      <c r="B983" s="1039">
        <v>6</v>
      </c>
      <c r="C983" s="1039" t="s">
        <v>680</v>
      </c>
      <c r="D983" s="1039" t="s">
        <v>174</v>
      </c>
      <c r="E983" s="1039">
        <v>1.3124100000000001</v>
      </c>
      <c r="F983" s="1039" t="s">
        <v>1131</v>
      </c>
      <c r="G983" s="775" t="s">
        <v>4235</v>
      </c>
      <c r="H983" s="775" t="s">
        <v>4235</v>
      </c>
      <c r="I983" s="775" t="s">
        <v>5287</v>
      </c>
    </row>
    <row r="984" spans="1:9">
      <c r="A984" s="775" t="str">
        <f>Table_wabobpsvr_AzureCalc_AzureCalcRateCard[[#This Row],[ServiceName]]&amp;Table_wabobpsvr_AzureCalc_AzureCalcRateCard[[#This Row],[Price_Level]]&amp;Table_wabobpsvr_AzureCalc_AzureCalcRateCard[[#This Row],[Region]]</f>
        <v>Standard_D5 VM (Non-Windows)B6</v>
      </c>
      <c r="B984" s="775">
        <v>6</v>
      </c>
      <c r="C984" s="775" t="s">
        <v>680</v>
      </c>
      <c r="D984" s="775" t="s">
        <v>175</v>
      </c>
      <c r="E984" s="775">
        <v>1.27182</v>
      </c>
      <c r="F984" s="775" t="s">
        <v>1131</v>
      </c>
      <c r="G984" s="775" t="s">
        <v>4235</v>
      </c>
      <c r="H984" s="775" t="s">
        <v>4235</v>
      </c>
      <c r="I984" s="775" t="s">
        <v>5287</v>
      </c>
    </row>
    <row r="985" spans="1:9">
      <c r="A985" s="775" t="str">
        <f>Table_wabobpsvr_AzureCalc_AzureCalcRateCard[[#This Row],[ServiceName]]&amp;Table_wabobpsvr_AzureCalc_AzureCalcRateCard[[#This Row],[Price_Level]]&amp;Table_wabobpsvr_AzureCalc_AzureCalcRateCard[[#This Row],[Region]]</f>
        <v>Standard_D5 VM (Non-Windows)C6</v>
      </c>
      <c r="B985" s="775">
        <v>6</v>
      </c>
      <c r="C985" s="775" t="s">
        <v>680</v>
      </c>
      <c r="D985" s="775" t="s">
        <v>177</v>
      </c>
      <c r="E985" s="775">
        <v>1.23123</v>
      </c>
      <c r="F985" s="775" t="s">
        <v>1131</v>
      </c>
      <c r="G985" s="775" t="s">
        <v>4235</v>
      </c>
      <c r="H985" s="775" t="s">
        <v>4235</v>
      </c>
      <c r="I985" s="775" t="s">
        <v>5287</v>
      </c>
    </row>
    <row r="986" spans="1:9">
      <c r="A986" s="775" t="str">
        <f>Table_wabobpsvr_AzureCalc_AzureCalcRateCard[[#This Row],[ServiceName]]&amp;Table_wabobpsvr_AzureCalc_AzureCalcRateCard[[#This Row],[Price_Level]]&amp;Table_wabobpsvr_AzureCalc_AzureCalcRateCard[[#This Row],[Region]]</f>
        <v>Standard_D5 VM (Non-Windows)D6</v>
      </c>
      <c r="B986" s="775">
        <v>6</v>
      </c>
      <c r="C986" s="775" t="s">
        <v>680</v>
      </c>
      <c r="D986" s="775" t="s">
        <v>176</v>
      </c>
      <c r="E986" s="775">
        <v>1.1906399999999999</v>
      </c>
      <c r="F986" s="775" t="s">
        <v>1131</v>
      </c>
      <c r="G986" s="775" t="s">
        <v>4235</v>
      </c>
      <c r="H986" s="775" t="s">
        <v>4235</v>
      </c>
      <c r="I986" s="775" t="s">
        <v>5287</v>
      </c>
    </row>
    <row r="987" spans="1:9">
      <c r="A987" s="775" t="str">
        <f>Table_wabobpsvr_AzureCalc_AzureCalcRateCard[[#This Row],[ServiceName]]&amp;Table_wabobpsvr_AzureCalc_AzureCalcRateCard[[#This Row],[Price_Level]]&amp;Table_wabobpsvr_AzureCalc_AzureCalcRateCard[[#This Row],[Region]]</f>
        <v>A5 HDInsight (Non-Windows)A10</v>
      </c>
      <c r="B987" s="775">
        <v>10</v>
      </c>
      <c r="C987" s="775" t="s">
        <v>87</v>
      </c>
      <c r="D987" s="775" t="s">
        <v>174</v>
      </c>
      <c r="E987" s="775">
        <v>0.13139999999999999</v>
      </c>
      <c r="F987" s="775" t="s">
        <v>3376</v>
      </c>
      <c r="G987" s="775" t="s">
        <v>3377</v>
      </c>
      <c r="H987" s="775" t="s">
        <v>3378</v>
      </c>
      <c r="I987" s="775" t="s">
        <v>4651</v>
      </c>
    </row>
    <row r="988" spans="1:9">
      <c r="A988" s="775" t="str">
        <f>Table_wabobpsvr_AzureCalc_AzureCalcRateCard[[#This Row],[ServiceName]]&amp;Table_wabobpsvr_AzureCalc_AzureCalcRateCard[[#This Row],[Price_Level]]&amp;Table_wabobpsvr_AzureCalc_AzureCalcRateCard[[#This Row],[Region]]</f>
        <v>A5 HDInsight (Non-Windows)B10</v>
      </c>
      <c r="B988" s="775">
        <v>10</v>
      </c>
      <c r="C988" s="775" t="s">
        <v>87</v>
      </c>
      <c r="D988" s="775" t="s">
        <v>175</v>
      </c>
      <c r="E988" s="775">
        <v>0.126</v>
      </c>
      <c r="F988" s="775" t="s">
        <v>3376</v>
      </c>
      <c r="G988" s="775" t="s">
        <v>3377</v>
      </c>
      <c r="H988" s="775" t="s">
        <v>3378</v>
      </c>
      <c r="I988" s="775" t="s">
        <v>4651</v>
      </c>
    </row>
    <row r="989" spans="1:9">
      <c r="A989" s="775" t="str">
        <f>Table_wabobpsvr_AzureCalc_AzureCalcRateCard[[#This Row],[ServiceName]]&amp;Table_wabobpsvr_AzureCalc_AzureCalcRateCard[[#This Row],[Price_Level]]&amp;Table_wabobpsvr_AzureCalc_AzureCalcRateCard[[#This Row],[Region]]</f>
        <v>A5 HDInsight (Non-Windows)C10</v>
      </c>
      <c r="B989" s="775">
        <v>10</v>
      </c>
      <c r="C989" s="775" t="s">
        <v>87</v>
      </c>
      <c r="D989" s="775" t="s">
        <v>177</v>
      </c>
      <c r="E989" s="775">
        <v>0.1206</v>
      </c>
      <c r="F989" s="775" t="s">
        <v>3376</v>
      </c>
      <c r="G989" s="775" t="s">
        <v>3377</v>
      </c>
      <c r="H989" s="775" t="s">
        <v>3378</v>
      </c>
      <c r="I989" s="775" t="s">
        <v>4651</v>
      </c>
    </row>
    <row r="990" spans="1:9">
      <c r="A990" s="775" t="str">
        <f>Table_wabobpsvr_AzureCalc_AzureCalcRateCard[[#This Row],[ServiceName]]&amp;Table_wabobpsvr_AzureCalc_AzureCalcRateCard[[#This Row],[Price_Level]]&amp;Table_wabobpsvr_AzureCalc_AzureCalcRateCard[[#This Row],[Region]]</f>
        <v>Basic_D3 VM (Non-Windows)A15</v>
      </c>
      <c r="B990" s="775">
        <v>15</v>
      </c>
      <c r="C990" s="775" t="s">
        <v>87</v>
      </c>
      <c r="D990" s="775" t="s">
        <v>174</v>
      </c>
      <c r="E990" s="775">
        <v>0.38024000000000002</v>
      </c>
      <c r="F990" s="775" t="s">
        <v>1098</v>
      </c>
      <c r="G990" s="775" t="s">
        <v>2771</v>
      </c>
      <c r="H990" s="775" t="s">
        <v>2772</v>
      </c>
      <c r="I990" s="775" t="s">
        <v>5288</v>
      </c>
    </row>
    <row r="991" spans="1:9">
      <c r="A991" s="775" t="str">
        <f>Table_wabobpsvr_AzureCalc_AzureCalcRateCard[[#This Row],[ServiceName]]&amp;Table_wabobpsvr_AzureCalc_AzureCalcRateCard[[#This Row],[Price_Level]]&amp;Table_wabobpsvr_AzureCalc_AzureCalcRateCard[[#This Row],[Region]]</f>
        <v>Basic_D3 VM (Non-Windows)B15</v>
      </c>
      <c r="B991" s="775">
        <v>15</v>
      </c>
      <c r="C991" s="775" t="s">
        <v>87</v>
      </c>
      <c r="D991" s="775" t="s">
        <v>175</v>
      </c>
      <c r="E991" s="775">
        <v>0.36847999999999997</v>
      </c>
      <c r="F991" s="775" t="s">
        <v>1098</v>
      </c>
      <c r="G991" s="775" t="s">
        <v>2771</v>
      </c>
      <c r="H991" s="775" t="s">
        <v>2772</v>
      </c>
      <c r="I991" s="775" t="s">
        <v>5288</v>
      </c>
    </row>
    <row r="992" spans="1:9">
      <c r="A992" s="775" t="str">
        <f>Table_wabobpsvr_AzureCalc_AzureCalcRateCard[[#This Row],[ServiceName]]&amp;Table_wabobpsvr_AzureCalc_AzureCalcRateCard[[#This Row],[Price_Level]]&amp;Table_wabobpsvr_AzureCalc_AzureCalcRateCard[[#This Row],[Region]]</f>
        <v>Basic_D3 VM (Non-Windows)C15</v>
      </c>
      <c r="B992" s="775">
        <v>15</v>
      </c>
      <c r="C992" s="775" t="s">
        <v>87</v>
      </c>
      <c r="D992" s="775" t="s">
        <v>177</v>
      </c>
      <c r="E992" s="775">
        <v>0.35671999999999998</v>
      </c>
      <c r="F992" s="775" t="s">
        <v>1098</v>
      </c>
      <c r="G992" s="775" t="s">
        <v>2771</v>
      </c>
      <c r="H992" s="775" t="s">
        <v>2772</v>
      </c>
      <c r="I992" s="775" t="s">
        <v>5288</v>
      </c>
    </row>
    <row r="993" spans="1:9">
      <c r="A993" s="775" t="str">
        <f>Table_wabobpsvr_AzureCalc_AzureCalcRateCard[[#This Row],[ServiceName]]&amp;Table_wabobpsvr_AzureCalc_AzureCalcRateCard[[#This Row],[Price_Level]]&amp;Table_wabobpsvr_AzureCalc_AzureCalcRateCard[[#This Row],[Region]]</f>
        <v>Basic_D3 VM (Non-Windows)D15</v>
      </c>
      <c r="B993" s="775">
        <v>15</v>
      </c>
      <c r="C993" s="775" t="s">
        <v>87</v>
      </c>
      <c r="D993" s="775" t="s">
        <v>176</v>
      </c>
      <c r="E993" s="775">
        <v>0.34495999999999999</v>
      </c>
      <c r="F993" s="775" t="s">
        <v>1098</v>
      </c>
      <c r="G993" s="775" t="s">
        <v>2771</v>
      </c>
      <c r="H993" s="775" t="s">
        <v>2772</v>
      </c>
      <c r="I993" s="775" t="s">
        <v>5288</v>
      </c>
    </row>
    <row r="994" spans="1:9">
      <c r="A994" s="775" t="str">
        <f>Table_wabobpsvr_AzureCalc_AzureCalcRateCard[[#This Row],[ServiceName]]&amp;Table_wabobpsvr_AzureCalc_AzureCalcRateCard[[#This Row],[Price_Level]]&amp;Table_wabobpsvr_AzureCalc_AzureCalcRateCard[[#This Row],[Region]]</f>
        <v>Basic_D3 VM (Windows)A15</v>
      </c>
      <c r="B994" s="775">
        <v>15</v>
      </c>
      <c r="C994" s="775" t="s">
        <v>87</v>
      </c>
      <c r="D994" s="775" t="s">
        <v>174</v>
      </c>
      <c r="E994" s="775">
        <v>0.62468000000000001</v>
      </c>
      <c r="F994" s="775" t="s">
        <v>1099</v>
      </c>
      <c r="G994" s="775" t="s">
        <v>2773</v>
      </c>
      <c r="H994" s="775" t="s">
        <v>2774</v>
      </c>
      <c r="I994" s="775" t="s">
        <v>5289</v>
      </c>
    </row>
    <row r="995" spans="1:9">
      <c r="A995" s="775" t="str">
        <f>Table_wabobpsvr_AzureCalc_AzureCalcRateCard[[#This Row],[ServiceName]]&amp;Table_wabobpsvr_AzureCalc_AzureCalcRateCard[[#This Row],[Price_Level]]&amp;Table_wabobpsvr_AzureCalc_AzureCalcRateCard[[#This Row],[Region]]</f>
        <v>Basic_D3 VM (Windows)B15</v>
      </c>
      <c r="B995" s="775">
        <v>15</v>
      </c>
      <c r="C995" s="775" t="s">
        <v>87</v>
      </c>
      <c r="D995" s="775" t="s">
        <v>175</v>
      </c>
      <c r="E995" s="775">
        <v>0.60536000000000001</v>
      </c>
      <c r="F995" s="775" t="s">
        <v>1099</v>
      </c>
      <c r="G995" s="775" t="s">
        <v>2773</v>
      </c>
      <c r="H995" s="775" t="s">
        <v>2774</v>
      </c>
      <c r="I995" s="775" t="s">
        <v>5289</v>
      </c>
    </row>
    <row r="996" spans="1:9">
      <c r="A996" s="775" t="str">
        <f>Table_wabobpsvr_AzureCalc_AzureCalcRateCard[[#This Row],[ServiceName]]&amp;Table_wabobpsvr_AzureCalc_AzureCalcRateCard[[#This Row],[Price_Level]]&amp;Table_wabobpsvr_AzureCalc_AzureCalcRateCard[[#This Row],[Region]]</f>
        <v>Basic_D3 VM (Windows)C15</v>
      </c>
      <c r="B996" s="775">
        <v>15</v>
      </c>
      <c r="C996" s="775" t="s">
        <v>87</v>
      </c>
      <c r="D996" s="775" t="s">
        <v>177</v>
      </c>
      <c r="E996" s="775">
        <v>0.58604000000000001</v>
      </c>
      <c r="F996" s="775" t="s">
        <v>1099</v>
      </c>
      <c r="G996" s="775" t="s">
        <v>2773</v>
      </c>
      <c r="H996" s="775" t="s">
        <v>2774</v>
      </c>
      <c r="I996" s="775" t="s">
        <v>5289</v>
      </c>
    </row>
    <row r="997" spans="1:9">
      <c r="A997" s="775" t="str">
        <f>Table_wabobpsvr_AzureCalc_AzureCalcRateCard[[#This Row],[ServiceName]]&amp;Table_wabobpsvr_AzureCalc_AzureCalcRateCard[[#This Row],[Price_Level]]&amp;Table_wabobpsvr_AzureCalc_AzureCalcRateCard[[#This Row],[Region]]</f>
        <v>High Frequency On Premises ActivityMOSP4</v>
      </c>
      <c r="B997" s="775">
        <v>4</v>
      </c>
      <c r="C997" s="775" t="s">
        <v>1301</v>
      </c>
      <c r="D997" s="775" t="s">
        <v>606</v>
      </c>
      <c r="E997" s="775">
        <v>2.5</v>
      </c>
      <c r="F997" s="775" t="s">
        <v>1303</v>
      </c>
      <c r="G997" s="775" t="s">
        <v>4235</v>
      </c>
      <c r="H997" s="775" t="s">
        <v>4235</v>
      </c>
      <c r="I997" s="775" t="s">
        <v>4670</v>
      </c>
    </row>
    <row r="998" spans="1:9">
      <c r="A998" s="1039" t="str">
        <f>Table_wabobpsvr_AzureCalc_AzureCalcRateCard[[#This Row],[ServiceName]]&amp;Table_wabobpsvr_AzureCalc_AzureCalcRateCard[[#This Row],[Price_Level]]&amp;Table_wabobpsvr_AzureCalc_AzureCalcRateCard[[#This Row],[Region]]</f>
        <v>Encoder (Output GB) - Tier 2C</v>
      </c>
      <c r="B998" s="1039"/>
      <c r="C998" s="1039" t="s">
        <v>9</v>
      </c>
      <c r="D998" s="1039" t="s">
        <v>177</v>
      </c>
      <c r="E998" s="1039">
        <v>1.8109</v>
      </c>
      <c r="F998" s="1039" t="s">
        <v>1318</v>
      </c>
      <c r="G998" s="775" t="s">
        <v>1391</v>
      </c>
      <c r="H998" s="775" t="s">
        <v>1392</v>
      </c>
      <c r="I998" s="775" t="s">
        <v>4671</v>
      </c>
    </row>
    <row r="999" spans="1:9">
      <c r="A999" s="1039" t="str">
        <f>Table_wabobpsvr_AzureCalc_AzureCalcRateCard[[#This Row],[ServiceName]]&amp;Table_wabobpsvr_AzureCalc_AzureCalcRateCard[[#This Row],[Price_Level]]&amp;Table_wabobpsvr_AzureCalc_AzureCalcRateCard[[#This Row],[Region]]</f>
        <v>Encoder (Output GB) - Tier 2D</v>
      </c>
      <c r="B999" s="1039"/>
      <c r="C999" s="1039" t="s">
        <v>9</v>
      </c>
      <c r="D999" s="1039" t="s">
        <v>176</v>
      </c>
      <c r="E999" s="1039">
        <v>1.7512000000000001</v>
      </c>
      <c r="F999" s="1039" t="s">
        <v>1318</v>
      </c>
      <c r="G999" s="775" t="s">
        <v>1391</v>
      </c>
      <c r="H999" s="775" t="s">
        <v>1392</v>
      </c>
      <c r="I999" s="775" t="s">
        <v>4671</v>
      </c>
    </row>
    <row r="1000" spans="1:9">
      <c r="A1000" s="775" t="str">
        <f>Table_wabobpsvr_AzureCalc_AzureCalcRateCard[[#This Row],[ServiceName]]&amp;Table_wabobpsvr_AzureCalc_AzureCalcRateCard[[#This Row],[Price_Level]]&amp;Table_wabobpsvr_AzureCalc_AzureCalcRateCard[[#This Row],[Region]]</f>
        <v>Encoder (Output GB) - Tier 3MOSP</v>
      </c>
      <c r="B1000" s="775"/>
      <c r="C1000" s="775" t="s">
        <v>9</v>
      </c>
      <c r="D1000" s="775" t="s">
        <v>606</v>
      </c>
      <c r="E1000" s="775">
        <v>1.69</v>
      </c>
      <c r="F1000" s="775" t="s">
        <v>1313</v>
      </c>
      <c r="G1000" s="775" t="s">
        <v>1391</v>
      </c>
      <c r="H1000" s="775" t="s">
        <v>1392</v>
      </c>
      <c r="I1000" s="775" t="s">
        <v>4671</v>
      </c>
    </row>
    <row r="1001" spans="1:9">
      <c r="A1001" s="775" t="str">
        <f>Table_wabobpsvr_AzureCalc_AzureCalcRateCard[[#This Row],[ServiceName]]&amp;Table_wabobpsvr_AzureCalc_AzureCalcRateCard[[#This Row],[Price_Level]]&amp;Table_wabobpsvr_AzureCalc_AzureCalcRateCard[[#This Row],[Region]]</f>
        <v>Encoder (Output GB) - Tier 3A</v>
      </c>
      <c r="B1001" s="775"/>
      <c r="C1001" s="775" t="s">
        <v>9</v>
      </c>
      <c r="D1001" s="775" t="s">
        <v>174</v>
      </c>
      <c r="E1001" s="775">
        <v>1.9302999999999999</v>
      </c>
      <c r="F1001" s="775" t="s">
        <v>1313</v>
      </c>
      <c r="G1001" s="775" t="s">
        <v>1391</v>
      </c>
      <c r="H1001" s="775" t="s">
        <v>1392</v>
      </c>
      <c r="I1001" s="775" t="s">
        <v>4671</v>
      </c>
    </row>
    <row r="1002" spans="1:9">
      <c r="A1002" s="775" t="str">
        <f>Table_wabobpsvr_AzureCalc_AzureCalcRateCard[[#This Row],[ServiceName]]&amp;Table_wabobpsvr_AzureCalc_AzureCalcRateCard[[#This Row],[Price_Level]]&amp;Table_wabobpsvr_AzureCalc_AzureCalcRateCard[[#This Row],[Region]]</f>
        <v>Encoder (Output GB) - Tier 3B</v>
      </c>
      <c r="B1002" s="775"/>
      <c r="C1002" s="775" t="s">
        <v>9</v>
      </c>
      <c r="D1002" s="775" t="s">
        <v>175</v>
      </c>
      <c r="E1002" s="775">
        <v>1.8706</v>
      </c>
      <c r="F1002" s="775" t="s">
        <v>1313</v>
      </c>
      <c r="G1002" s="775" t="s">
        <v>1391</v>
      </c>
      <c r="H1002" s="775" t="s">
        <v>1392</v>
      </c>
      <c r="I1002" s="775" t="s">
        <v>4671</v>
      </c>
    </row>
    <row r="1003" spans="1:9">
      <c r="A1003" s="775" t="str">
        <f>Table_wabobpsvr_AzureCalc_AzureCalcRateCard[[#This Row],[ServiceName]]&amp;Table_wabobpsvr_AzureCalc_AzureCalcRateCard[[#This Row],[Price_Level]]&amp;Table_wabobpsvr_AzureCalc_AzureCalcRateCard[[#This Row],[Region]]</f>
        <v>Encoder (Output GB) - Tier 3C</v>
      </c>
      <c r="B1003" s="775"/>
      <c r="C1003" s="775" t="s">
        <v>9</v>
      </c>
      <c r="D1003" s="775" t="s">
        <v>177</v>
      </c>
      <c r="E1003" s="775">
        <v>1.8109</v>
      </c>
      <c r="F1003" s="775" t="s">
        <v>1313</v>
      </c>
      <c r="G1003" s="775" t="s">
        <v>1391</v>
      </c>
      <c r="H1003" s="775" t="s">
        <v>1392</v>
      </c>
      <c r="I1003" s="775" t="s">
        <v>4671</v>
      </c>
    </row>
    <row r="1004" spans="1:9">
      <c r="A1004" s="775" t="str">
        <f>Table_wabobpsvr_AzureCalc_AzureCalcRateCard[[#This Row],[ServiceName]]&amp;Table_wabobpsvr_AzureCalc_AzureCalcRateCard[[#This Row],[Price_Level]]&amp;Table_wabobpsvr_AzureCalc_AzureCalcRateCard[[#This Row],[Region]]</f>
        <v>Encoder (Output GB) - Tier 3D</v>
      </c>
      <c r="B1004" s="775"/>
      <c r="C1004" s="775" t="s">
        <v>9</v>
      </c>
      <c r="D1004" s="775" t="s">
        <v>176</v>
      </c>
      <c r="E1004" s="775">
        <v>1.7512000000000001</v>
      </c>
      <c r="F1004" s="775" t="s">
        <v>1313</v>
      </c>
      <c r="G1004" s="775" t="s">
        <v>1391</v>
      </c>
      <c r="H1004" s="775" t="s">
        <v>1392</v>
      </c>
      <c r="I1004" s="775" t="s">
        <v>4671</v>
      </c>
    </row>
    <row r="1005" spans="1:9">
      <c r="A1005" s="775" t="str">
        <f>Table_wabobpsvr_AzureCalc_AzureCalcRateCard[[#This Row],[ServiceName]]&amp;Table_wabobpsvr_AzureCalc_AzureCalcRateCard[[#This Row],[Price_Level]]&amp;Table_wabobpsvr_AzureCalc_AzureCalcRateCard[[#This Row],[Region]]</f>
        <v>Encoder (Output GB) - Tier 3MOSP</v>
      </c>
      <c r="B1005" s="775"/>
      <c r="C1005" s="775" t="s">
        <v>9</v>
      </c>
      <c r="D1005" s="775" t="s">
        <v>606</v>
      </c>
      <c r="E1005" s="775">
        <v>1.69</v>
      </c>
      <c r="F1005" s="775" t="s">
        <v>1313</v>
      </c>
      <c r="G1005" s="775" t="s">
        <v>1391</v>
      </c>
      <c r="H1005" s="775" t="s">
        <v>1392</v>
      </c>
      <c r="I1005" s="775" t="s">
        <v>4671</v>
      </c>
    </row>
    <row r="1006" spans="1:9">
      <c r="A1006" s="775" t="str">
        <f>Table_wabobpsvr_AzureCalc_AzureCalcRateCard[[#This Row],[ServiceName]]&amp;Table_wabobpsvr_AzureCalc_AzureCalcRateCard[[#This Row],[Price_Level]]&amp;Table_wabobpsvr_AzureCalc_AzureCalcRateCard[[#This Row],[Region]]</f>
        <v>BizTalk Services Basic BizTalk UnitsMOSP15</v>
      </c>
      <c r="B1006" s="775">
        <v>15</v>
      </c>
      <c r="C1006" s="775" t="s">
        <v>4235</v>
      </c>
      <c r="D1006" s="775" t="s">
        <v>606</v>
      </c>
      <c r="E1006" s="775">
        <v>999999</v>
      </c>
      <c r="F1006" s="775" t="s">
        <v>792</v>
      </c>
      <c r="G1006" s="775" t="s">
        <v>4235</v>
      </c>
      <c r="H1006" s="775" t="s">
        <v>4235</v>
      </c>
      <c r="I1006" s="775" t="s">
        <v>4235</v>
      </c>
    </row>
    <row r="1007" spans="1:9">
      <c r="A1007" s="775" t="str">
        <f>Table_wabobpsvr_AzureCalc_AzureCalcRateCard[[#This Row],[ServiceName]]&amp;Table_wabobpsvr_AzureCalc_AzureCalcRateCard[[#This Row],[Price_Level]]&amp;Table_wabobpsvr_AzureCalc_AzureCalcRateCard[[#This Row],[Region]]</f>
        <v>BizTalk Services Basic BizTalk UnitsA15</v>
      </c>
      <c r="B1007" s="775">
        <v>15</v>
      </c>
      <c r="C1007" s="775" t="s">
        <v>4235</v>
      </c>
      <c r="D1007" s="775" t="s">
        <v>174</v>
      </c>
      <c r="E1007" s="775">
        <v>999999</v>
      </c>
      <c r="F1007" s="775" t="s">
        <v>792</v>
      </c>
      <c r="G1007" s="775" t="s">
        <v>4235</v>
      </c>
      <c r="H1007" s="775" t="s">
        <v>4235</v>
      </c>
      <c r="I1007" s="775" t="s">
        <v>4235</v>
      </c>
    </row>
    <row r="1008" spans="1:9">
      <c r="A1008" s="775" t="str">
        <f>Table_wabobpsvr_AzureCalc_AzureCalcRateCard[[#This Row],[ServiceName]]&amp;Table_wabobpsvr_AzureCalc_AzureCalcRateCard[[#This Row],[Price_Level]]&amp;Table_wabobpsvr_AzureCalc_AzureCalcRateCard[[#This Row],[Region]]</f>
        <v>BizTalk Services Basic BizTalk UnitsB15</v>
      </c>
      <c r="B1008" s="775">
        <v>15</v>
      </c>
      <c r="C1008" s="775" t="s">
        <v>4235</v>
      </c>
      <c r="D1008" s="775" t="s">
        <v>175</v>
      </c>
      <c r="E1008" s="775">
        <v>999999</v>
      </c>
      <c r="F1008" s="775" t="s">
        <v>792</v>
      </c>
      <c r="G1008" s="775" t="s">
        <v>4235</v>
      </c>
      <c r="H1008" s="775" t="s">
        <v>4235</v>
      </c>
      <c r="I1008" s="775" t="s">
        <v>4235</v>
      </c>
    </row>
    <row r="1009" spans="1:9">
      <c r="A1009" s="775" t="str">
        <f>Table_wabobpsvr_AzureCalc_AzureCalcRateCard[[#This Row],[ServiceName]]&amp;Table_wabobpsvr_AzureCalc_AzureCalcRateCard[[#This Row],[Price_Level]]&amp;Table_wabobpsvr_AzureCalc_AzureCalcRateCard[[#This Row],[Region]]</f>
        <v>Standard_D5_v2 VM (Non-Windows)B6</v>
      </c>
      <c r="B1009" s="775">
        <v>6</v>
      </c>
      <c r="C1009" s="775" t="s">
        <v>87</v>
      </c>
      <c r="D1009" s="775" t="s">
        <v>175</v>
      </c>
      <c r="E1009" s="775">
        <v>1.28592</v>
      </c>
      <c r="F1009" s="775" t="s">
        <v>8090</v>
      </c>
      <c r="G1009" s="775" t="s">
        <v>4235</v>
      </c>
      <c r="H1009" s="775" t="s">
        <v>4235</v>
      </c>
      <c r="I1009" s="775" t="s">
        <v>7866</v>
      </c>
    </row>
    <row r="1010" spans="1:9">
      <c r="A1010" s="1039" t="str">
        <f>Table_wabobpsvr_AzureCalc_AzureCalcRateCard[[#This Row],[ServiceName]]&amp;Table_wabobpsvr_AzureCalc_AzureCalcRateCard[[#This Row],[Price_Level]]&amp;Table_wabobpsvr_AzureCalc_AzureCalcRateCard[[#This Row],[Region]]</f>
        <v>Standard_D5_v2 VM (Non-Windows)C6</v>
      </c>
      <c r="B1010" s="1039">
        <v>6</v>
      </c>
      <c r="C1010" s="1039" t="s">
        <v>87</v>
      </c>
      <c r="D1010" s="1039" t="s">
        <v>177</v>
      </c>
      <c r="E1010" s="1039">
        <v>1.24488</v>
      </c>
      <c r="F1010" s="1039" t="s">
        <v>8090</v>
      </c>
      <c r="G1010" s="775" t="s">
        <v>4235</v>
      </c>
      <c r="H1010" s="775" t="s">
        <v>4235</v>
      </c>
      <c r="I1010" s="775" t="s">
        <v>7866</v>
      </c>
    </row>
    <row r="1011" spans="1:9">
      <c r="A1011" s="775" t="str">
        <f>Table_wabobpsvr_AzureCalc_AzureCalcRateCard[[#This Row],[ServiceName]]&amp;Table_wabobpsvr_AzureCalc_AzureCalcRateCard[[#This Row],[Price_Level]]&amp;Table_wabobpsvr_AzureCalc_AzureCalcRateCard[[#This Row],[Region]]</f>
        <v>Standard_D5_v2 VM (Non-Windows)D6</v>
      </c>
      <c r="B1011" s="775">
        <v>6</v>
      </c>
      <c r="C1011" s="775" t="s">
        <v>87</v>
      </c>
      <c r="D1011" s="775" t="s">
        <v>176</v>
      </c>
      <c r="E1011" s="775">
        <v>1.20384</v>
      </c>
      <c r="F1011" s="775" t="s">
        <v>8090</v>
      </c>
      <c r="G1011" s="775" t="s">
        <v>4235</v>
      </c>
      <c r="H1011" s="775" t="s">
        <v>4235</v>
      </c>
      <c r="I1011" s="775" t="s">
        <v>7866</v>
      </c>
    </row>
    <row r="1012" spans="1:9">
      <c r="A1012" s="775" t="str">
        <f>Table_wabobpsvr_AzureCalc_AzureCalcRateCard[[#This Row],[ServiceName]]&amp;Table_wabobpsvr_AzureCalc_AzureCalcRateCard[[#This Row],[Price_Level]]&amp;Table_wabobpsvr_AzureCalc_AzureCalcRateCard[[#This Row],[Region]]</f>
        <v>Standard_D5_v2 VM (Windows)MOSP6</v>
      </c>
      <c r="B1012" s="775">
        <v>6</v>
      </c>
      <c r="C1012" s="775" t="s">
        <v>87</v>
      </c>
      <c r="D1012" s="775" t="s">
        <v>606</v>
      </c>
      <c r="E1012" s="775">
        <v>2.4860000000000002</v>
      </c>
      <c r="F1012" s="775" t="s">
        <v>8081</v>
      </c>
      <c r="G1012" s="775"/>
      <c r="H1012" s="775"/>
      <c r="I1012" s="775" t="s">
        <v>7867</v>
      </c>
    </row>
    <row r="1013" spans="1:9">
      <c r="A1013" s="775" t="str">
        <f>Table_wabobpsvr_AzureCalc_AzureCalcRateCard[[#This Row],[ServiceName]]&amp;Table_wabobpsvr_AzureCalc_AzureCalcRateCard[[#This Row],[Price_Level]]&amp;Table_wabobpsvr_AzureCalc_AzureCalcRateCard[[#This Row],[Region]]</f>
        <v>Standard_D5_v2 VM (Windows)A6</v>
      </c>
      <c r="B1013" s="775">
        <v>6</v>
      </c>
      <c r="C1013" s="775" t="s">
        <v>87</v>
      </c>
      <c r="D1013" s="775" t="s">
        <v>174</v>
      </c>
      <c r="E1013" s="775">
        <v>2.4114200000000001</v>
      </c>
      <c r="F1013" s="775" t="s">
        <v>8081</v>
      </c>
      <c r="G1013" s="775" t="s">
        <v>4235</v>
      </c>
      <c r="H1013" s="775" t="s">
        <v>4235</v>
      </c>
      <c r="I1013" s="775" t="s">
        <v>7867</v>
      </c>
    </row>
    <row r="1014" spans="1:9">
      <c r="A1014" s="775" t="str">
        <f>Table_wabobpsvr_AzureCalc_AzureCalcRateCard[[#This Row],[ServiceName]]&amp;Table_wabobpsvr_AzureCalc_AzureCalcRateCard[[#This Row],[Price_Level]]&amp;Table_wabobpsvr_AzureCalc_AzureCalcRateCard[[#This Row],[Region]]</f>
        <v>Standard_D4_v2 Cloud ServicesD16</v>
      </c>
      <c r="B1014" s="775">
        <v>16</v>
      </c>
      <c r="C1014" s="775" t="s">
        <v>87</v>
      </c>
      <c r="D1014" s="775" t="s">
        <v>176</v>
      </c>
      <c r="E1014" s="775">
        <v>1.0982400000000001</v>
      </c>
      <c r="F1014" s="775" t="s">
        <v>8231</v>
      </c>
      <c r="G1014" s="775" t="s">
        <v>4235</v>
      </c>
      <c r="H1014" s="775" t="s">
        <v>4235</v>
      </c>
      <c r="I1014" s="775" t="s">
        <v>8232</v>
      </c>
    </row>
    <row r="1015" spans="1:9">
      <c r="A1015" s="1039" t="str">
        <f>Table_wabobpsvr_AzureCalc_AzureCalcRateCard[[#This Row],[ServiceName]]&amp;Table_wabobpsvr_AzureCalc_AzureCalcRateCard[[#This Row],[Price_Level]]&amp;Table_wabobpsvr_AzureCalc_AzureCalcRateCard[[#This Row],[Region]]</f>
        <v>Standard_D5_v2 Cloud ServicesMOSP16</v>
      </c>
      <c r="B1015" s="1039">
        <v>16</v>
      </c>
      <c r="C1015" s="1039" t="s">
        <v>87</v>
      </c>
      <c r="D1015" s="1039" t="s">
        <v>606</v>
      </c>
      <c r="E1015" s="1039">
        <v>2.496</v>
      </c>
      <c r="F1015" s="1039" t="s">
        <v>8233</v>
      </c>
      <c r="G1015" s="775"/>
      <c r="H1015" s="775"/>
      <c r="I1015" s="775" t="s">
        <v>8234</v>
      </c>
    </row>
    <row r="1016" spans="1:9">
      <c r="A1016" s="1039" t="str">
        <f>Table_wabobpsvr_AzureCalc_AzureCalcRateCard[[#This Row],[ServiceName]]&amp;Table_wabobpsvr_AzureCalc_AzureCalcRateCard[[#This Row],[Price_Level]]&amp;Table_wabobpsvr_AzureCalc_AzureCalcRateCard[[#This Row],[Region]]</f>
        <v>Standard_D5_v2 Cloud ServicesA16</v>
      </c>
      <c r="B1016" s="1039">
        <v>16</v>
      </c>
      <c r="C1016" s="1039" t="s">
        <v>87</v>
      </c>
      <c r="D1016" s="1039" t="s">
        <v>174</v>
      </c>
      <c r="E1016" s="1039">
        <v>2.4211200000000002</v>
      </c>
      <c r="F1016" s="1039" t="s">
        <v>8233</v>
      </c>
      <c r="G1016" s="775" t="s">
        <v>4235</v>
      </c>
      <c r="H1016" s="775" t="s">
        <v>4235</v>
      </c>
      <c r="I1016" s="775" t="s">
        <v>8234</v>
      </c>
    </row>
    <row r="1017" spans="1:9">
      <c r="A1017" s="1039" t="str">
        <f>Table_wabobpsvr_AzureCalc_AzureCalcRateCard[[#This Row],[ServiceName]]&amp;Table_wabobpsvr_AzureCalc_AzureCalcRateCard[[#This Row],[Price_Level]]&amp;Table_wabobpsvr_AzureCalc_AzureCalcRateCard[[#This Row],[Region]]</f>
        <v>Standard_D5_v2 Cloud ServicesB16</v>
      </c>
      <c r="B1017" s="1039">
        <v>16</v>
      </c>
      <c r="C1017" s="1039" t="s">
        <v>87</v>
      </c>
      <c r="D1017" s="1039" t="s">
        <v>175</v>
      </c>
      <c r="E1017" s="1039">
        <v>2.3462399999999999</v>
      </c>
      <c r="F1017" s="1039" t="s">
        <v>8233</v>
      </c>
      <c r="G1017" s="775" t="s">
        <v>4235</v>
      </c>
      <c r="H1017" s="775" t="s">
        <v>4235</v>
      </c>
      <c r="I1017" s="775" t="s">
        <v>8234</v>
      </c>
    </row>
    <row r="1018" spans="1:9">
      <c r="A1018" s="775" t="str">
        <f>Table_wabobpsvr_AzureCalc_AzureCalcRateCard[[#This Row],[ServiceName]]&amp;Table_wabobpsvr_AzureCalc_AzureCalcRateCard[[#This Row],[Price_Level]]&amp;Table_wabobpsvr_AzureCalc_AzureCalcRateCard[[#This Row],[Region]]</f>
        <v>Standard_D5_v2 Cloud ServicesC16</v>
      </c>
      <c r="B1018" s="775">
        <v>16</v>
      </c>
      <c r="C1018" s="775" t="s">
        <v>87</v>
      </c>
      <c r="D1018" s="775" t="s">
        <v>177</v>
      </c>
      <c r="E1018" s="775">
        <v>2.27136</v>
      </c>
      <c r="F1018" s="775" t="s">
        <v>8233</v>
      </c>
      <c r="G1018" s="775" t="s">
        <v>4235</v>
      </c>
      <c r="H1018" s="775" t="s">
        <v>4235</v>
      </c>
      <c r="I1018" s="775" t="s">
        <v>8234</v>
      </c>
    </row>
    <row r="1019" spans="1:9">
      <c r="A1019" s="775" t="str">
        <f>Table_wabobpsvr_AzureCalc_AzureCalcRateCard[[#This Row],[ServiceName]]&amp;Table_wabobpsvr_AzureCalc_AzureCalcRateCard[[#This Row],[Price_Level]]&amp;Table_wabobpsvr_AzureCalc_AzureCalcRateCard[[#This Row],[Region]]</f>
        <v>Standard_D5_v2 Cloud ServicesD16</v>
      </c>
      <c r="B1019" s="775">
        <v>16</v>
      </c>
      <c r="C1019" s="775" t="s">
        <v>87</v>
      </c>
      <c r="D1019" s="775" t="s">
        <v>176</v>
      </c>
      <c r="E1019" s="775">
        <v>2.1964800000000002</v>
      </c>
      <c r="F1019" s="775" t="s">
        <v>8233</v>
      </c>
      <c r="G1019" s="775" t="s">
        <v>4235</v>
      </c>
      <c r="H1019" s="775" t="s">
        <v>4235</v>
      </c>
      <c r="I1019" s="775" t="s">
        <v>8234</v>
      </c>
    </row>
    <row r="1020" spans="1:9">
      <c r="A1020" s="775" t="str">
        <f>Table_wabobpsvr_AzureCalc_AzureCalcRateCard[[#This Row],[ServiceName]]&amp;Table_wabobpsvr_AzureCalc_AzureCalcRateCard[[#This Row],[Price_Level]]&amp;Table_wabobpsvr_AzureCalc_AzureCalcRateCard[[#This Row],[Region]]</f>
        <v>Standard_D1_v2 VM (Non-Windows)MOSP16</v>
      </c>
      <c r="B1020" s="775">
        <v>16</v>
      </c>
      <c r="C1020" s="775" t="s">
        <v>87</v>
      </c>
      <c r="D1020" s="775" t="s">
        <v>606</v>
      </c>
      <c r="E1020" s="775">
        <v>9.2999999999999999E-2</v>
      </c>
      <c r="F1020" s="775" t="s">
        <v>8086</v>
      </c>
      <c r="G1020" s="775"/>
      <c r="H1020" s="775"/>
      <c r="I1020" s="775" t="s">
        <v>8235</v>
      </c>
    </row>
    <row r="1021" spans="1:9">
      <c r="A1021" s="775" t="str">
        <f>Table_wabobpsvr_AzureCalc_AzureCalcRateCard[[#This Row],[ServiceName]]&amp;Table_wabobpsvr_AzureCalc_AzureCalcRateCard[[#This Row],[Price_Level]]&amp;Table_wabobpsvr_AzureCalc_AzureCalcRateCard[[#This Row],[Region]]</f>
        <v>Standard_D1_v2 VM (Non-Windows)A16</v>
      </c>
      <c r="B1021" s="775">
        <v>16</v>
      </c>
      <c r="C1021" s="775" t="s">
        <v>87</v>
      </c>
      <c r="D1021" s="775" t="s">
        <v>174</v>
      </c>
      <c r="E1021" s="775">
        <v>9.0209999999999999E-2</v>
      </c>
      <c r="F1021" s="775" t="s">
        <v>8086</v>
      </c>
      <c r="G1021" s="775" t="s">
        <v>4235</v>
      </c>
      <c r="H1021" s="775" t="s">
        <v>4235</v>
      </c>
      <c r="I1021" s="775" t="s">
        <v>8235</v>
      </c>
    </row>
    <row r="1022" spans="1:9">
      <c r="A1022" s="775" t="str">
        <f>Table_wabobpsvr_AzureCalc_AzureCalcRateCard[[#This Row],[ServiceName]]&amp;Table_wabobpsvr_AzureCalc_AzureCalcRateCard[[#This Row],[Price_Level]]&amp;Table_wabobpsvr_AzureCalc_AzureCalcRateCard[[#This Row],[Region]]</f>
        <v>Standard_D1_v2 VM (Non-Windows)B16</v>
      </c>
      <c r="B1022" s="775">
        <v>16</v>
      </c>
      <c r="C1022" s="775" t="s">
        <v>87</v>
      </c>
      <c r="D1022" s="775" t="s">
        <v>175</v>
      </c>
      <c r="E1022" s="775">
        <v>8.7419999999999998E-2</v>
      </c>
      <c r="F1022" s="775" t="s">
        <v>8086</v>
      </c>
      <c r="G1022" s="775" t="s">
        <v>4235</v>
      </c>
      <c r="H1022" s="775" t="s">
        <v>4235</v>
      </c>
      <c r="I1022" s="775" t="s">
        <v>8235</v>
      </c>
    </row>
    <row r="1023" spans="1:9">
      <c r="A1023" s="775" t="str">
        <f>Table_wabobpsvr_AzureCalc_AzureCalcRateCard[[#This Row],[ServiceName]]&amp;Table_wabobpsvr_AzureCalc_AzureCalcRateCard[[#This Row],[Price_Level]]&amp;Table_wabobpsvr_AzureCalc_AzureCalcRateCard[[#This Row],[Region]]</f>
        <v>Standard_D5_v2 VM (Non-Windows)MOSP7</v>
      </c>
      <c r="B1023" s="775">
        <v>7</v>
      </c>
      <c r="C1023" s="775" t="s">
        <v>87</v>
      </c>
      <c r="D1023" s="775" t="s">
        <v>606</v>
      </c>
      <c r="E1023" s="775">
        <v>1.1679999999999999</v>
      </c>
      <c r="F1023" s="775" t="s">
        <v>8090</v>
      </c>
      <c r="G1023" s="775"/>
      <c r="H1023" s="775"/>
      <c r="I1023" s="775" t="s">
        <v>7830</v>
      </c>
    </row>
    <row r="1024" spans="1:9">
      <c r="A1024" s="775" t="str">
        <f>Table_wabobpsvr_AzureCalc_AzureCalcRateCard[[#This Row],[ServiceName]]&amp;Table_wabobpsvr_AzureCalc_AzureCalcRateCard[[#This Row],[Price_Level]]&amp;Table_wabobpsvr_AzureCalc_AzureCalcRateCard[[#This Row],[Region]]</f>
        <v>Standard_D5_v2 VM (Non-Windows)A7</v>
      </c>
      <c r="B1024" s="775">
        <v>7</v>
      </c>
      <c r="C1024" s="775" t="s">
        <v>87</v>
      </c>
      <c r="D1024" s="775" t="s">
        <v>174</v>
      </c>
      <c r="E1024" s="775">
        <v>1.13296</v>
      </c>
      <c r="F1024" s="775" t="s">
        <v>8090</v>
      </c>
      <c r="G1024" s="775" t="s">
        <v>4235</v>
      </c>
      <c r="H1024" s="775" t="s">
        <v>4235</v>
      </c>
      <c r="I1024" s="775" t="s">
        <v>7830</v>
      </c>
    </row>
    <row r="1025" spans="1:9">
      <c r="A1025" s="775" t="str">
        <f>Table_wabobpsvr_AzureCalc_AzureCalcRateCard[[#This Row],[ServiceName]]&amp;Table_wabobpsvr_AzureCalc_AzureCalcRateCard[[#This Row],[Price_Level]]&amp;Table_wabobpsvr_AzureCalc_AzureCalcRateCard[[#This Row],[Region]]</f>
        <v>Standard_D5_v2 VM (Non-Windows)B7</v>
      </c>
      <c r="B1025" s="775">
        <v>7</v>
      </c>
      <c r="C1025" s="775" t="s">
        <v>87</v>
      </c>
      <c r="D1025" s="775" t="s">
        <v>175</v>
      </c>
      <c r="E1025" s="775">
        <v>1.09792</v>
      </c>
      <c r="F1025" s="775" t="s">
        <v>8090</v>
      </c>
      <c r="G1025" s="775" t="s">
        <v>4235</v>
      </c>
      <c r="H1025" s="775" t="s">
        <v>4235</v>
      </c>
      <c r="I1025" s="775" t="s">
        <v>7830</v>
      </c>
    </row>
    <row r="1026" spans="1:9">
      <c r="A1026" s="775" t="str">
        <f>Table_wabobpsvr_AzureCalc_AzureCalcRateCard[[#This Row],[ServiceName]]&amp;Table_wabobpsvr_AzureCalc_AzureCalcRateCard[[#This Row],[Price_Level]]&amp;Table_wabobpsvr_AzureCalc_AzureCalcRateCard[[#This Row],[Region]]</f>
        <v>Standard_D5_v2 VM (Non-Windows)C7</v>
      </c>
      <c r="B1026" s="775">
        <v>7</v>
      </c>
      <c r="C1026" s="775" t="s">
        <v>87</v>
      </c>
      <c r="D1026" s="775" t="s">
        <v>177</v>
      </c>
      <c r="E1026" s="775">
        <v>1.06288</v>
      </c>
      <c r="F1026" s="775" t="s">
        <v>8090</v>
      </c>
      <c r="G1026" s="775" t="s">
        <v>4235</v>
      </c>
      <c r="H1026" s="775" t="s">
        <v>4235</v>
      </c>
      <c r="I1026" s="775" t="s">
        <v>7830</v>
      </c>
    </row>
    <row r="1027" spans="1:9">
      <c r="A1027" s="775" t="str">
        <f>Table_wabobpsvr_AzureCalc_AzureCalcRateCard[[#This Row],[ServiceName]]&amp;Table_wabobpsvr_AzureCalc_AzureCalcRateCard[[#This Row],[Price_Level]]&amp;Table_wabobpsvr_AzureCalc_AzureCalcRateCard[[#This Row],[Region]]</f>
        <v>Standard_D5_v2 VM (Non-Windows)D7</v>
      </c>
      <c r="B1027" s="775">
        <v>7</v>
      </c>
      <c r="C1027" s="775" t="s">
        <v>87</v>
      </c>
      <c r="D1027" s="775" t="s">
        <v>176</v>
      </c>
      <c r="E1027" s="775">
        <v>1.0278400000000001</v>
      </c>
      <c r="F1027" s="775" t="s">
        <v>8090</v>
      </c>
      <c r="G1027" s="775" t="s">
        <v>4235</v>
      </c>
      <c r="H1027" s="775" t="s">
        <v>4235</v>
      </c>
      <c r="I1027" s="775" t="s">
        <v>7830</v>
      </c>
    </row>
    <row r="1028" spans="1:9">
      <c r="A1028" s="775" t="str">
        <f>Table_wabobpsvr_AzureCalc_AzureCalcRateCard[[#This Row],[ServiceName]]&amp;Table_wabobpsvr_AzureCalc_AzureCalcRateCard[[#This Row],[Price_Level]]&amp;Table_wabobpsvr_AzureCalc_AzureCalcRateCard[[#This Row],[Region]]</f>
        <v>Standard_D5_v2 VM (Windows)MOSP7</v>
      </c>
      <c r="B1028" s="775">
        <v>7</v>
      </c>
      <c r="C1028" s="775" t="s">
        <v>87</v>
      </c>
      <c r="D1028" s="775" t="s">
        <v>606</v>
      </c>
      <c r="E1028" s="775">
        <v>2.0640000000000001</v>
      </c>
      <c r="F1028" s="775" t="s">
        <v>8081</v>
      </c>
      <c r="G1028" s="775"/>
      <c r="H1028" s="775"/>
      <c r="I1028" s="775" t="s">
        <v>7831</v>
      </c>
    </row>
    <row r="1029" spans="1:9">
      <c r="A1029" s="775" t="str">
        <f>Table_wabobpsvr_AzureCalc_AzureCalcRateCard[[#This Row],[ServiceName]]&amp;Table_wabobpsvr_AzureCalc_AzureCalcRateCard[[#This Row],[Price_Level]]&amp;Table_wabobpsvr_AzureCalc_AzureCalcRateCard[[#This Row],[Region]]</f>
        <v>Standard_D5_v2 VM (Windows)A7</v>
      </c>
      <c r="B1029" s="775">
        <v>7</v>
      </c>
      <c r="C1029" s="775" t="s">
        <v>87</v>
      </c>
      <c r="D1029" s="775" t="s">
        <v>174</v>
      </c>
      <c r="E1029" s="775">
        <v>2.0020799999999999</v>
      </c>
      <c r="F1029" s="775" t="s">
        <v>8081</v>
      </c>
      <c r="G1029" s="775" t="s">
        <v>4235</v>
      </c>
      <c r="H1029" s="775" t="s">
        <v>4235</v>
      </c>
      <c r="I1029" s="775" t="s">
        <v>7831</v>
      </c>
    </row>
    <row r="1030" spans="1:9">
      <c r="A1030" s="775" t="str">
        <f>Table_wabobpsvr_AzureCalc_AzureCalcRateCard[[#This Row],[ServiceName]]&amp;Table_wabobpsvr_AzureCalc_AzureCalcRateCard[[#This Row],[Price_Level]]&amp;Table_wabobpsvr_AzureCalc_AzureCalcRateCard[[#This Row],[Region]]</f>
        <v>Standard_D5_v2 VM (Windows)B7</v>
      </c>
      <c r="B1030" s="775">
        <v>7</v>
      </c>
      <c r="C1030" s="775" t="s">
        <v>87</v>
      </c>
      <c r="D1030" s="775" t="s">
        <v>175</v>
      </c>
      <c r="E1030" s="775">
        <v>1.9401600000000001</v>
      </c>
      <c r="F1030" s="775" t="s">
        <v>8081</v>
      </c>
      <c r="G1030" s="775" t="s">
        <v>4235</v>
      </c>
      <c r="H1030" s="775" t="s">
        <v>4235</v>
      </c>
      <c r="I1030" s="775" t="s">
        <v>7831</v>
      </c>
    </row>
    <row r="1031" spans="1:9">
      <c r="A1031" s="775" t="str">
        <f>Table_wabobpsvr_AzureCalc_AzureCalcRateCard[[#This Row],[ServiceName]]&amp;Table_wabobpsvr_AzureCalc_AzureCalcRateCard[[#This Row],[Price_Level]]&amp;Table_wabobpsvr_AzureCalc_AzureCalcRateCard[[#This Row],[Region]]</f>
        <v>Standard_D5_v2 VM (Windows)C7</v>
      </c>
      <c r="B1031" s="775">
        <v>7</v>
      </c>
      <c r="C1031" s="775" t="s">
        <v>87</v>
      </c>
      <c r="D1031" s="775" t="s">
        <v>177</v>
      </c>
      <c r="E1031" s="775">
        <v>1.8782399999999999</v>
      </c>
      <c r="F1031" s="775" t="s">
        <v>8081</v>
      </c>
      <c r="G1031" s="775" t="s">
        <v>4235</v>
      </c>
      <c r="H1031" s="775" t="s">
        <v>4235</v>
      </c>
      <c r="I1031" s="775" t="s">
        <v>7831</v>
      </c>
    </row>
    <row r="1032" spans="1:9">
      <c r="A1032" s="775" t="str">
        <f>Table_wabobpsvr_AzureCalc_AzureCalcRateCard[[#This Row],[ServiceName]]&amp;Table_wabobpsvr_AzureCalc_AzureCalcRateCard[[#This Row],[Price_Level]]&amp;Table_wabobpsvr_AzureCalc_AzureCalcRateCard[[#This Row],[Region]]</f>
        <v>Standard_D14_v2 Cloud ServicesB11</v>
      </c>
      <c r="B1032" s="775">
        <v>11</v>
      </c>
      <c r="C1032" s="775" t="s">
        <v>87</v>
      </c>
      <c r="D1032" s="775" t="s">
        <v>175</v>
      </c>
      <c r="E1032" s="775">
        <v>2.8294000000000001</v>
      </c>
      <c r="F1032" s="775" t="s">
        <v>8209</v>
      </c>
      <c r="G1032" s="775" t="s">
        <v>4235</v>
      </c>
      <c r="H1032" s="775" t="s">
        <v>4235</v>
      </c>
      <c r="I1032" s="775" t="s">
        <v>8210</v>
      </c>
    </row>
    <row r="1033" spans="1:9">
      <c r="A1033" s="775" t="str">
        <f>Table_wabobpsvr_AzureCalc_AzureCalcRateCard[[#This Row],[ServiceName]]&amp;Table_wabobpsvr_AzureCalc_AzureCalcRateCard[[#This Row],[Price_Level]]&amp;Table_wabobpsvr_AzureCalc_AzureCalcRateCard[[#This Row],[Region]]</f>
        <v>Standard_D14_v2 Cloud ServicesC11</v>
      </c>
      <c r="B1033" s="775">
        <v>11</v>
      </c>
      <c r="C1033" s="775" t="s">
        <v>87</v>
      </c>
      <c r="D1033" s="775" t="s">
        <v>177</v>
      </c>
      <c r="E1033" s="775">
        <v>2.7391000000000001</v>
      </c>
      <c r="F1033" s="775" t="s">
        <v>8209</v>
      </c>
      <c r="G1033" s="775" t="s">
        <v>4235</v>
      </c>
      <c r="H1033" s="775" t="s">
        <v>4235</v>
      </c>
      <c r="I1033" s="775" t="s">
        <v>8210</v>
      </c>
    </row>
    <row r="1034" spans="1:9">
      <c r="A1034" s="775" t="str">
        <f>Table_wabobpsvr_AzureCalc_AzureCalcRateCard[[#This Row],[ServiceName]]&amp;Table_wabobpsvr_AzureCalc_AzureCalcRateCard[[#This Row],[Price_Level]]&amp;Table_wabobpsvr_AzureCalc_AzureCalcRateCard[[#This Row],[Region]]</f>
        <v>Standard_D14_v2 Cloud ServicesD11</v>
      </c>
      <c r="B1034" s="775">
        <v>11</v>
      </c>
      <c r="C1034" s="775" t="s">
        <v>87</v>
      </c>
      <c r="D1034" s="775" t="s">
        <v>176</v>
      </c>
      <c r="E1034" s="775">
        <v>2.6488</v>
      </c>
      <c r="F1034" s="775" t="s">
        <v>8209</v>
      </c>
      <c r="G1034" s="775" t="s">
        <v>4235</v>
      </c>
      <c r="H1034" s="775" t="s">
        <v>4235</v>
      </c>
      <c r="I1034" s="775" t="s">
        <v>8210</v>
      </c>
    </row>
    <row r="1035" spans="1:9">
      <c r="A1035" s="775" t="str">
        <f>Table_wabobpsvr_AzureCalc_AzureCalcRateCard[[#This Row],[ServiceName]]&amp;Table_wabobpsvr_AzureCalc_AzureCalcRateCard[[#This Row],[Price_Level]]&amp;Table_wabobpsvr_AzureCalc_AzureCalcRateCard[[#This Row],[Region]]</f>
        <v>Standard_D2_v2 Cloud ServicesMOSP11</v>
      </c>
      <c r="B1035" s="775">
        <v>11</v>
      </c>
      <c r="C1035" s="775" t="s">
        <v>87</v>
      </c>
      <c r="D1035" s="775" t="s">
        <v>606</v>
      </c>
      <c r="E1035" s="775">
        <v>0.373</v>
      </c>
      <c r="F1035" s="775" t="s">
        <v>8227</v>
      </c>
      <c r="G1035" s="775"/>
      <c r="H1035" s="775"/>
      <c r="I1035" s="775" t="s">
        <v>8236</v>
      </c>
    </row>
    <row r="1036" spans="1:9">
      <c r="A1036" s="1039" t="str">
        <f>Table_wabobpsvr_AzureCalc_AzureCalcRateCard[[#This Row],[ServiceName]]&amp;Table_wabobpsvr_AzureCalc_AzureCalcRateCard[[#This Row],[Price_Level]]&amp;Table_wabobpsvr_AzureCalc_AzureCalcRateCard[[#This Row],[Region]]</f>
        <v>Standard_D2_v2 Cloud ServicesA11</v>
      </c>
      <c r="B1036" s="1039">
        <v>11</v>
      </c>
      <c r="C1036" s="1039" t="s">
        <v>87</v>
      </c>
      <c r="D1036" s="1039" t="s">
        <v>174</v>
      </c>
      <c r="E1036" s="1039">
        <v>0.36181000000000002</v>
      </c>
      <c r="F1036" s="1039" t="s">
        <v>8227</v>
      </c>
      <c r="G1036" s="775" t="s">
        <v>4235</v>
      </c>
      <c r="H1036" s="775" t="s">
        <v>4235</v>
      </c>
      <c r="I1036" s="775" t="s">
        <v>8236</v>
      </c>
    </row>
    <row r="1037" spans="1:9">
      <c r="A1037" s="1039" t="str">
        <f>Table_wabobpsvr_AzureCalc_AzureCalcRateCard[[#This Row],[ServiceName]]&amp;Table_wabobpsvr_AzureCalc_AzureCalcRateCard[[#This Row],[Price_Level]]&amp;Table_wabobpsvr_AzureCalc_AzureCalcRateCard[[#This Row],[Region]]</f>
        <v>Standard_D2_v2 Cloud ServicesB11</v>
      </c>
      <c r="B1037" s="1039">
        <v>11</v>
      </c>
      <c r="C1037" s="1039" t="s">
        <v>87</v>
      </c>
      <c r="D1037" s="1039" t="s">
        <v>175</v>
      </c>
      <c r="E1037" s="1039">
        <v>0.35061999999999999</v>
      </c>
      <c r="F1037" s="1039" t="s">
        <v>8227</v>
      </c>
      <c r="G1037" s="775" t="s">
        <v>4235</v>
      </c>
      <c r="H1037" s="775" t="s">
        <v>4235</v>
      </c>
      <c r="I1037" s="775" t="s">
        <v>8236</v>
      </c>
    </row>
    <row r="1038" spans="1:9">
      <c r="A1038" s="775" t="str">
        <f>Table_wabobpsvr_AzureCalc_AzureCalcRateCard[[#This Row],[ServiceName]]&amp;Table_wabobpsvr_AzureCalc_AzureCalcRateCard[[#This Row],[Price_Level]]&amp;Table_wabobpsvr_AzureCalc_AzureCalcRateCard[[#This Row],[Region]]</f>
        <v>Standard_D2_v2 Cloud ServicesC11</v>
      </c>
      <c r="B1038" s="775">
        <v>11</v>
      </c>
      <c r="C1038" s="775" t="s">
        <v>87</v>
      </c>
      <c r="D1038" s="775" t="s">
        <v>177</v>
      </c>
      <c r="E1038" s="775">
        <v>0.33943000000000001</v>
      </c>
      <c r="F1038" s="775" t="s">
        <v>8227</v>
      </c>
      <c r="G1038" s="775" t="s">
        <v>4235</v>
      </c>
      <c r="H1038" s="775" t="s">
        <v>4235</v>
      </c>
      <c r="I1038" s="775" t="s">
        <v>8236</v>
      </c>
    </row>
    <row r="1039" spans="1:9">
      <c r="A1039" s="775" t="str">
        <f>Table_wabobpsvr_AzureCalc_AzureCalcRateCard[[#This Row],[ServiceName]]&amp;Table_wabobpsvr_AzureCalc_AzureCalcRateCard[[#This Row],[Price_Level]]&amp;Table_wabobpsvr_AzureCalc_AzureCalcRateCard[[#This Row],[Region]]</f>
        <v>Standard_D2_v2 Cloud ServicesD11</v>
      </c>
      <c r="B1039" s="775">
        <v>11</v>
      </c>
      <c r="C1039" s="775" t="s">
        <v>87</v>
      </c>
      <c r="D1039" s="775" t="s">
        <v>176</v>
      </c>
      <c r="E1039" s="775">
        <v>0.32823999999999998</v>
      </c>
      <c r="F1039" s="775" t="s">
        <v>8227</v>
      </c>
      <c r="G1039" s="775" t="s">
        <v>4235</v>
      </c>
      <c r="H1039" s="775" t="s">
        <v>4235</v>
      </c>
      <c r="I1039" s="775" t="s">
        <v>8236</v>
      </c>
    </row>
    <row r="1040" spans="1:9">
      <c r="A1040" s="775" t="str">
        <f>Table_wabobpsvr_AzureCalc_AzureCalcRateCard[[#This Row],[ServiceName]]&amp;Table_wabobpsvr_AzureCalc_AzureCalcRateCard[[#This Row],[Price_Level]]&amp;Table_wabobpsvr_AzureCalc_AzureCalcRateCard[[#This Row],[Region]]</f>
        <v>Standard_D3_v2 Cloud ServicesMOSP11</v>
      </c>
      <c r="B1040" s="775">
        <v>11</v>
      </c>
      <c r="C1040" s="775" t="s">
        <v>87</v>
      </c>
      <c r="D1040" s="775" t="s">
        <v>606</v>
      </c>
      <c r="E1040" s="775">
        <v>0.745</v>
      </c>
      <c r="F1040" s="775" t="s">
        <v>8229</v>
      </c>
      <c r="G1040" s="775"/>
      <c r="H1040" s="775"/>
      <c r="I1040" s="775" t="s">
        <v>8237</v>
      </c>
    </row>
    <row r="1041" spans="1:9">
      <c r="A1041" s="1039" t="str">
        <f>Table_wabobpsvr_AzureCalc_AzureCalcRateCard[[#This Row],[ServiceName]]&amp;Table_wabobpsvr_AzureCalc_AzureCalcRateCard[[#This Row],[Price_Level]]&amp;Table_wabobpsvr_AzureCalc_AzureCalcRateCard[[#This Row],[Region]]</f>
        <v>Standard_D12_v2 Cloud ServicesA6</v>
      </c>
      <c r="B1041" s="1039">
        <v>6</v>
      </c>
      <c r="C1041" s="1039" t="s">
        <v>87</v>
      </c>
      <c r="D1041" s="1039" t="s">
        <v>174</v>
      </c>
      <c r="E1041" s="1039">
        <v>0.72750000000000004</v>
      </c>
      <c r="F1041" s="1039" t="s">
        <v>8196</v>
      </c>
      <c r="G1041" s="775" t="s">
        <v>4235</v>
      </c>
      <c r="H1041" s="775" t="s">
        <v>4235</v>
      </c>
      <c r="I1041" s="775" t="s">
        <v>8225</v>
      </c>
    </row>
    <row r="1042" spans="1:9">
      <c r="A1042" s="775" t="str">
        <f>Table_wabobpsvr_AzureCalc_AzureCalcRateCard[[#This Row],[ServiceName]]&amp;Table_wabobpsvr_AzureCalc_AzureCalcRateCard[[#This Row],[Price_Level]]&amp;Table_wabobpsvr_AzureCalc_AzureCalcRateCard[[#This Row],[Region]]</f>
        <v>Standard_D12_v2 Cloud ServicesB6</v>
      </c>
      <c r="B1042" s="775">
        <v>6</v>
      </c>
      <c r="C1042" s="775" t="s">
        <v>87</v>
      </c>
      <c r="D1042" s="775" t="s">
        <v>175</v>
      </c>
      <c r="E1042" s="775">
        <v>0.70499999999999996</v>
      </c>
      <c r="F1042" s="775" t="s">
        <v>8196</v>
      </c>
      <c r="G1042" s="775" t="s">
        <v>4235</v>
      </c>
      <c r="H1042" s="775" t="s">
        <v>4235</v>
      </c>
      <c r="I1042" s="775" t="s">
        <v>8225</v>
      </c>
    </row>
    <row r="1043" spans="1:9">
      <c r="A1043" s="775" t="str">
        <f>Table_wabobpsvr_AzureCalc_AzureCalcRateCard[[#This Row],[ServiceName]]&amp;Table_wabobpsvr_AzureCalc_AzureCalcRateCard[[#This Row],[Price_Level]]&amp;Table_wabobpsvr_AzureCalc_AzureCalcRateCard[[#This Row],[Region]]</f>
        <v>Standard_D12_v2 Cloud ServicesC6</v>
      </c>
      <c r="B1043" s="775">
        <v>6</v>
      </c>
      <c r="C1043" s="775" t="s">
        <v>87</v>
      </c>
      <c r="D1043" s="775" t="s">
        <v>177</v>
      </c>
      <c r="E1043" s="775">
        <v>0.6825</v>
      </c>
      <c r="F1043" s="775" t="s">
        <v>8196</v>
      </c>
      <c r="G1043" s="775" t="s">
        <v>4235</v>
      </c>
      <c r="H1043" s="775" t="s">
        <v>4235</v>
      </c>
      <c r="I1043" s="775" t="s">
        <v>8225</v>
      </c>
    </row>
    <row r="1044" spans="1:9">
      <c r="A1044" s="775" t="str">
        <f>Table_wabobpsvr_AzureCalc_AzureCalcRateCard[[#This Row],[ServiceName]]&amp;Table_wabobpsvr_AzureCalc_AzureCalcRateCard[[#This Row],[Price_Level]]&amp;Table_wabobpsvr_AzureCalc_AzureCalcRateCard[[#This Row],[Region]]</f>
        <v>Standard_D12_v2 Cloud ServicesD6</v>
      </c>
      <c r="B1044" s="775">
        <v>6</v>
      </c>
      <c r="C1044" s="775" t="s">
        <v>87</v>
      </c>
      <c r="D1044" s="775" t="s">
        <v>176</v>
      </c>
      <c r="E1044" s="775">
        <v>0.66</v>
      </c>
      <c r="F1044" s="775" t="s">
        <v>8196</v>
      </c>
      <c r="G1044" s="775" t="s">
        <v>4235</v>
      </c>
      <c r="H1044" s="775" t="s">
        <v>4235</v>
      </c>
      <c r="I1044" s="775" t="s">
        <v>8225</v>
      </c>
    </row>
    <row r="1045" spans="1:9">
      <c r="A1045" s="775" t="str">
        <f>Table_wabobpsvr_AzureCalc_AzureCalcRateCard[[#This Row],[ServiceName]]&amp;Table_wabobpsvr_AzureCalc_AzureCalcRateCard[[#This Row],[Price_Level]]&amp;Table_wabobpsvr_AzureCalc_AzureCalcRateCard[[#This Row],[Region]]</f>
        <v>Standard_D13_v2 Cloud ServicesMOSP6</v>
      </c>
      <c r="B1045" s="775">
        <v>6</v>
      </c>
      <c r="C1045" s="775" t="s">
        <v>87</v>
      </c>
      <c r="D1045" s="775" t="s">
        <v>606</v>
      </c>
      <c r="E1045" s="775">
        <v>1.349</v>
      </c>
      <c r="F1045" s="775" t="s">
        <v>8206</v>
      </c>
      <c r="G1045" s="775"/>
      <c r="H1045" s="775"/>
      <c r="I1045" s="775" t="s">
        <v>8238</v>
      </c>
    </row>
    <row r="1046" spans="1:9">
      <c r="A1046" s="775" t="str">
        <f>Table_wabobpsvr_AzureCalc_AzureCalcRateCard[[#This Row],[ServiceName]]&amp;Table_wabobpsvr_AzureCalc_AzureCalcRateCard[[#This Row],[Price_Level]]&amp;Table_wabobpsvr_AzureCalc_AzureCalcRateCard[[#This Row],[Region]]</f>
        <v>Standard_D13_v2 Cloud ServicesA6</v>
      </c>
      <c r="B1046" s="775">
        <v>6</v>
      </c>
      <c r="C1046" s="775" t="s">
        <v>87</v>
      </c>
      <c r="D1046" s="775" t="s">
        <v>174</v>
      </c>
      <c r="E1046" s="775">
        <v>1.30853</v>
      </c>
      <c r="F1046" s="775" t="s">
        <v>8206</v>
      </c>
      <c r="G1046" s="775" t="s">
        <v>4235</v>
      </c>
      <c r="H1046" s="775" t="s">
        <v>4235</v>
      </c>
      <c r="I1046" s="775" t="s">
        <v>8238</v>
      </c>
    </row>
    <row r="1047" spans="1:9">
      <c r="A1047" s="775" t="str">
        <f>Table_wabobpsvr_AzureCalc_AzureCalcRateCard[[#This Row],[ServiceName]]&amp;Table_wabobpsvr_AzureCalc_AzureCalcRateCard[[#This Row],[Price_Level]]&amp;Table_wabobpsvr_AzureCalc_AzureCalcRateCard[[#This Row],[Region]]</f>
        <v>Standard_D13_v2 Cloud ServicesB6</v>
      </c>
      <c r="B1047" s="775">
        <v>6</v>
      </c>
      <c r="C1047" s="775" t="s">
        <v>87</v>
      </c>
      <c r="D1047" s="775" t="s">
        <v>175</v>
      </c>
      <c r="E1047" s="775">
        <v>1.26806</v>
      </c>
      <c r="F1047" s="775" t="s">
        <v>8206</v>
      </c>
      <c r="G1047" s="775" t="s">
        <v>4235</v>
      </c>
      <c r="H1047" s="775" t="s">
        <v>4235</v>
      </c>
      <c r="I1047" s="775" t="s">
        <v>8238</v>
      </c>
    </row>
    <row r="1048" spans="1:9">
      <c r="A1048" s="775" t="str">
        <f>Table_wabobpsvr_AzureCalc_AzureCalcRateCard[[#This Row],[ServiceName]]&amp;Table_wabobpsvr_AzureCalc_AzureCalcRateCard[[#This Row],[Price_Level]]&amp;Table_wabobpsvr_AzureCalc_AzureCalcRateCard[[#This Row],[Region]]</f>
        <v>Standard_D13_v2 Cloud ServicesC6</v>
      </c>
      <c r="B1048" s="775">
        <v>6</v>
      </c>
      <c r="C1048" s="775" t="s">
        <v>87</v>
      </c>
      <c r="D1048" s="775" t="s">
        <v>177</v>
      </c>
      <c r="E1048" s="775">
        <v>1.22759</v>
      </c>
      <c r="F1048" s="775" t="s">
        <v>8206</v>
      </c>
      <c r="G1048" s="775" t="s">
        <v>4235</v>
      </c>
      <c r="H1048" s="775" t="s">
        <v>4235</v>
      </c>
      <c r="I1048" s="775" t="s">
        <v>8238</v>
      </c>
    </row>
    <row r="1049" spans="1:9">
      <c r="A1049" s="775" t="str">
        <f>Table_wabobpsvr_AzureCalc_AzureCalcRateCard[[#This Row],[ServiceName]]&amp;Table_wabobpsvr_AzureCalc_AzureCalcRateCard[[#This Row],[Price_Level]]&amp;Table_wabobpsvr_AzureCalc_AzureCalcRateCard[[#This Row],[Region]]</f>
        <v>Standard_D13_v2 Cloud ServicesD6</v>
      </c>
      <c r="B1049" s="775">
        <v>6</v>
      </c>
      <c r="C1049" s="775" t="s">
        <v>87</v>
      </c>
      <c r="D1049" s="775" t="s">
        <v>176</v>
      </c>
      <c r="E1049" s="775">
        <v>1.18712</v>
      </c>
      <c r="F1049" s="775" t="s">
        <v>8206</v>
      </c>
      <c r="G1049" s="775" t="s">
        <v>4235</v>
      </c>
      <c r="H1049" s="775" t="s">
        <v>4235</v>
      </c>
      <c r="I1049" s="775" t="s">
        <v>8238</v>
      </c>
    </row>
    <row r="1050" spans="1:9">
      <c r="A1050" s="775" t="str">
        <f>Table_wabobpsvr_AzureCalc_AzureCalcRateCard[[#This Row],[ServiceName]]&amp;Table_wabobpsvr_AzureCalc_AzureCalcRateCard[[#This Row],[Price_Level]]&amp;Table_wabobpsvr_AzureCalc_AzureCalcRateCard[[#This Row],[Region]]</f>
        <v>S3 DocumentDB HoursB</v>
      </c>
      <c r="B1050" s="775"/>
      <c r="C1050" s="775" t="s">
        <v>87</v>
      </c>
      <c r="D1050" s="775" t="s">
        <v>175</v>
      </c>
      <c r="E1050" s="775">
        <v>0.126</v>
      </c>
      <c r="F1050" s="775" t="s">
        <v>4326</v>
      </c>
      <c r="G1050" s="775" t="s">
        <v>4327</v>
      </c>
      <c r="H1050" s="775" t="s">
        <v>4328</v>
      </c>
      <c r="I1050" s="775" t="s">
        <v>5717</v>
      </c>
    </row>
    <row r="1051" spans="1:9">
      <c r="A1051" s="775" t="str">
        <f>Table_wabobpsvr_AzureCalc_AzureCalcRateCard[[#This Row],[ServiceName]]&amp;Table_wabobpsvr_AzureCalc_AzureCalcRateCard[[#This Row],[Price_Level]]&amp;Table_wabobpsvr_AzureCalc_AzureCalcRateCard[[#This Row],[Region]]</f>
        <v>S3 DocumentDB HoursC</v>
      </c>
      <c r="B1051" s="775"/>
      <c r="C1051" s="775" t="s">
        <v>87</v>
      </c>
      <c r="D1051" s="775" t="s">
        <v>177</v>
      </c>
      <c r="E1051" s="775">
        <v>0.12189999999999999</v>
      </c>
      <c r="F1051" s="775" t="s">
        <v>4326</v>
      </c>
      <c r="G1051" s="775" t="s">
        <v>4327</v>
      </c>
      <c r="H1051" s="775" t="s">
        <v>4328</v>
      </c>
      <c r="I1051" s="775" t="s">
        <v>5717</v>
      </c>
    </row>
    <row r="1052" spans="1:9">
      <c r="A1052" s="775" t="str">
        <f>Table_wabobpsvr_AzureCalc_AzureCalcRateCard[[#This Row],[ServiceName]]&amp;Table_wabobpsvr_AzureCalc_AzureCalcRateCard[[#This Row],[Price_Level]]&amp;Table_wabobpsvr_AzureCalc_AzureCalcRateCard[[#This Row],[Region]]</f>
        <v>S3 DocumentDB HoursD</v>
      </c>
      <c r="B1052" s="775"/>
      <c r="C1052" s="775" t="s">
        <v>87</v>
      </c>
      <c r="D1052" s="775" t="s">
        <v>176</v>
      </c>
      <c r="E1052" s="775">
        <v>0.1179</v>
      </c>
      <c r="F1052" s="775" t="s">
        <v>4326</v>
      </c>
      <c r="G1052" s="775" t="s">
        <v>4327</v>
      </c>
      <c r="H1052" s="775" t="s">
        <v>4328</v>
      </c>
      <c r="I1052" s="775" t="s">
        <v>5717</v>
      </c>
    </row>
    <row r="1053" spans="1:9">
      <c r="A1053" s="775" t="str">
        <f>Table_wabobpsvr_AzureCalc_AzureCalcRateCard[[#This Row],[ServiceName]]&amp;Table_wabobpsvr_AzureCalc_AzureCalcRateCard[[#This Row],[Price_Level]]&amp;Table_wabobpsvr_AzureCalc_AzureCalcRateCard[[#This Row],[Region]]</f>
        <v>Premium Storage - Page Blob/P10 (Units)MOSP9</v>
      </c>
      <c r="B1053" s="775">
        <v>9</v>
      </c>
      <c r="C1053" s="775" t="s">
        <v>77</v>
      </c>
      <c r="D1053" s="775" t="s">
        <v>606</v>
      </c>
      <c r="E1053" s="775">
        <v>19.170000000000002</v>
      </c>
      <c r="F1053" s="775" t="s">
        <v>3176</v>
      </c>
      <c r="G1053" s="775" t="s">
        <v>4235</v>
      </c>
      <c r="H1053" s="775" t="s">
        <v>4235</v>
      </c>
      <c r="I1053" s="775" t="s">
        <v>5587</v>
      </c>
    </row>
    <row r="1054" spans="1:9">
      <c r="A1054" s="775" t="str">
        <f>Table_wabobpsvr_AzureCalc_AzureCalcRateCard[[#This Row],[ServiceName]]&amp;Table_wabobpsvr_AzureCalc_AzureCalcRateCard[[#This Row],[Price_Level]]&amp;Table_wabobpsvr_AzureCalc_AzureCalcRateCard[[#This Row],[Region]]</f>
        <v>Premium P6 Secondary Geo Database HoursB14</v>
      </c>
      <c r="B1054" s="775">
        <v>14</v>
      </c>
      <c r="C1054" s="775" t="s">
        <v>87</v>
      </c>
      <c r="D1054" s="775" t="s">
        <v>175</v>
      </c>
      <c r="E1054" s="775">
        <v>4.40625</v>
      </c>
      <c r="F1054" s="775" t="s">
        <v>7030</v>
      </c>
      <c r="G1054" s="775" t="s">
        <v>3609</v>
      </c>
      <c r="H1054" s="775" t="s">
        <v>7002</v>
      </c>
      <c r="I1054" s="775" t="s">
        <v>7003</v>
      </c>
    </row>
    <row r="1055" spans="1:9">
      <c r="A1055" s="775" t="str">
        <f>Table_wabobpsvr_AzureCalc_AzureCalcRateCard[[#This Row],[ServiceName]]&amp;Table_wabobpsvr_AzureCalc_AzureCalcRateCard[[#This Row],[Price_Level]]&amp;Table_wabobpsvr_AzureCalc_AzureCalcRateCard[[#This Row],[Region]]</f>
        <v>Basic Event Hubs Throughput UnitsMOSP4</v>
      </c>
      <c r="B1055" s="775">
        <v>4</v>
      </c>
      <c r="C1055" s="775" t="s">
        <v>4235</v>
      </c>
      <c r="D1055" s="775" t="s">
        <v>606</v>
      </c>
      <c r="E1055" s="775">
        <v>999999</v>
      </c>
      <c r="F1055" s="775" t="s">
        <v>1158</v>
      </c>
      <c r="G1055" s="775" t="s">
        <v>4235</v>
      </c>
      <c r="H1055" s="775" t="s">
        <v>4235</v>
      </c>
      <c r="I1055" s="775" t="s">
        <v>4235</v>
      </c>
    </row>
    <row r="1056" spans="1:9">
      <c r="A1056" s="1039" t="str">
        <f>Table_wabobpsvr_AzureCalc_AzureCalcRateCard[[#This Row],[ServiceName]]&amp;Table_wabobpsvr_AzureCalc_AzureCalcRateCard[[#This Row],[Price_Level]]&amp;Table_wabobpsvr_AzureCalc_AzureCalcRateCard[[#This Row],[Region]]</f>
        <v>Basic Event Hubs Throughput UnitsA4</v>
      </c>
      <c r="B1056" s="1039">
        <v>4</v>
      </c>
      <c r="C1056" s="1039" t="s">
        <v>4235</v>
      </c>
      <c r="D1056" s="1039" t="s">
        <v>174</v>
      </c>
      <c r="E1056" s="1039">
        <v>999999</v>
      </c>
      <c r="F1056" s="1039" t="s">
        <v>1158</v>
      </c>
      <c r="G1056" s="775" t="s">
        <v>4235</v>
      </c>
      <c r="H1056" s="775" t="s">
        <v>4235</v>
      </c>
      <c r="I1056" s="775" t="s">
        <v>4235</v>
      </c>
    </row>
    <row r="1057" spans="1:9">
      <c r="A1057" s="775" t="str">
        <f>Table_wabobpsvr_AzureCalc_AzureCalcRateCard[[#This Row],[ServiceName]]&amp;Table_wabobpsvr_AzureCalc_AzureCalcRateCard[[#This Row],[Price_Level]]&amp;Table_wabobpsvr_AzureCalc_AzureCalcRateCard[[#This Row],[Region]]</f>
        <v>Basic Event Hubs Throughput UnitsB4</v>
      </c>
      <c r="B1057" s="775">
        <v>4</v>
      </c>
      <c r="C1057" s="775" t="s">
        <v>4235</v>
      </c>
      <c r="D1057" s="775" t="s">
        <v>175</v>
      </c>
      <c r="E1057" s="775">
        <v>999999</v>
      </c>
      <c r="F1057" s="775" t="s">
        <v>1158</v>
      </c>
      <c r="G1057" s="775" t="s">
        <v>4235</v>
      </c>
      <c r="H1057" s="775" t="s">
        <v>4235</v>
      </c>
      <c r="I1057" s="775" t="s">
        <v>4235</v>
      </c>
    </row>
    <row r="1058" spans="1:9">
      <c r="A1058" s="775" t="str">
        <f>Table_wabobpsvr_AzureCalc_AzureCalcRateCard[[#This Row],[ServiceName]]&amp;Table_wabobpsvr_AzureCalc_AzureCalcRateCard[[#This Row],[Price_Level]]&amp;Table_wabobpsvr_AzureCalc_AzureCalcRateCard[[#This Row],[Region]]</f>
        <v>Basic Event Hubs Throughput UnitsC4</v>
      </c>
      <c r="B1058" s="775">
        <v>4</v>
      </c>
      <c r="C1058" s="775" t="s">
        <v>4235</v>
      </c>
      <c r="D1058" s="775" t="s">
        <v>177</v>
      </c>
      <c r="E1058" s="775">
        <v>999999</v>
      </c>
      <c r="F1058" s="775" t="s">
        <v>1158</v>
      </c>
      <c r="G1058" s="775" t="s">
        <v>4235</v>
      </c>
      <c r="H1058" s="775" t="s">
        <v>4235</v>
      </c>
      <c r="I1058" s="775" t="s">
        <v>4235</v>
      </c>
    </row>
    <row r="1059" spans="1:9">
      <c r="A1059" s="775" t="str">
        <f>Table_wabobpsvr_AzureCalc_AzureCalcRateCard[[#This Row],[ServiceName]]&amp;Table_wabobpsvr_AzureCalc_AzureCalcRateCard[[#This Row],[Price_Level]]&amp;Table_wabobpsvr_AzureCalc_AzureCalcRateCard[[#This Row],[Region]]</f>
        <v>Basic Event Hubs Throughput UnitsD4</v>
      </c>
      <c r="B1059" s="775">
        <v>4</v>
      </c>
      <c r="C1059" s="775" t="s">
        <v>4235</v>
      </c>
      <c r="D1059" s="775" t="s">
        <v>176</v>
      </c>
      <c r="E1059" s="775">
        <v>999999</v>
      </c>
      <c r="F1059" s="775" t="s">
        <v>1158</v>
      </c>
      <c r="G1059" s="775" t="s">
        <v>4235</v>
      </c>
      <c r="H1059" s="775" t="s">
        <v>4235</v>
      </c>
      <c r="I1059" s="775" t="s">
        <v>4235</v>
      </c>
    </row>
    <row r="1060" spans="1:9">
      <c r="A1060" s="775" t="str">
        <f>Table_wabobpsvr_AzureCalc_AzureCalcRateCard[[#This Row],[ServiceName]]&amp;Table_wabobpsvr_AzureCalc_AzureCalcRateCard[[#This Row],[Price_Level]]&amp;Table_wabobpsvr_AzureCalc_AzureCalcRateCard[[#This Row],[Region]]</f>
        <v>Basic Event Hubs Throughput UnitsMOSP5</v>
      </c>
      <c r="B1060" s="775">
        <v>5</v>
      </c>
      <c r="C1060" s="775" t="s">
        <v>4235</v>
      </c>
      <c r="D1060" s="775" t="s">
        <v>606</v>
      </c>
      <c r="E1060" s="775">
        <v>999999</v>
      </c>
      <c r="F1060" s="775" t="s">
        <v>1158</v>
      </c>
      <c r="G1060" s="775" t="s">
        <v>4235</v>
      </c>
      <c r="H1060" s="775" t="s">
        <v>4235</v>
      </c>
      <c r="I1060" s="775" t="s">
        <v>4235</v>
      </c>
    </row>
    <row r="1061" spans="1:9">
      <c r="A1061" s="775" t="str">
        <f>Table_wabobpsvr_AzureCalc_AzureCalcRateCard[[#This Row],[ServiceName]]&amp;Table_wabobpsvr_AzureCalc_AzureCalcRateCard[[#This Row],[Price_Level]]&amp;Table_wabobpsvr_AzureCalc_AzureCalcRateCard[[#This Row],[Region]]</f>
        <v>Basic Event Hubs Throughput UnitsA5</v>
      </c>
      <c r="B1061" s="775">
        <v>5</v>
      </c>
      <c r="C1061" s="775" t="s">
        <v>4235</v>
      </c>
      <c r="D1061" s="775" t="s">
        <v>174</v>
      </c>
      <c r="E1061" s="775">
        <v>999999</v>
      </c>
      <c r="F1061" s="775" t="s">
        <v>1158</v>
      </c>
      <c r="G1061" s="775" t="s">
        <v>4235</v>
      </c>
      <c r="H1061" s="775" t="s">
        <v>4235</v>
      </c>
      <c r="I1061" s="775" t="s">
        <v>4235</v>
      </c>
    </row>
    <row r="1062" spans="1:9">
      <c r="A1062" s="775" t="str">
        <f>Table_wabobpsvr_AzureCalc_AzureCalcRateCard[[#This Row],[ServiceName]]&amp;Table_wabobpsvr_AzureCalc_AzureCalcRateCard[[#This Row],[Price_Level]]&amp;Table_wabobpsvr_AzureCalc_AzureCalcRateCard[[#This Row],[Region]]</f>
        <v>Basic Event Hubs Throughput UnitsB5</v>
      </c>
      <c r="B1062" s="775">
        <v>5</v>
      </c>
      <c r="C1062" s="775" t="s">
        <v>4235</v>
      </c>
      <c r="D1062" s="775" t="s">
        <v>175</v>
      </c>
      <c r="E1062" s="775">
        <v>999999</v>
      </c>
      <c r="F1062" s="775" t="s">
        <v>1158</v>
      </c>
      <c r="G1062" s="775" t="s">
        <v>4235</v>
      </c>
      <c r="H1062" s="775" t="s">
        <v>4235</v>
      </c>
      <c r="I1062" s="775" t="s">
        <v>4235</v>
      </c>
    </row>
    <row r="1063" spans="1:9">
      <c r="A1063" s="775" t="str">
        <f>Table_wabobpsvr_AzureCalc_AzureCalcRateCard[[#This Row],[ServiceName]]&amp;Table_wabobpsvr_AzureCalc_AzureCalcRateCard[[#This Row],[Price_Level]]&amp;Table_wabobpsvr_AzureCalc_AzureCalcRateCard[[#This Row],[Region]]</f>
        <v>Basic Event Hubs Throughput UnitsC5</v>
      </c>
      <c r="B1063" s="775">
        <v>5</v>
      </c>
      <c r="C1063" s="775" t="s">
        <v>4235</v>
      </c>
      <c r="D1063" s="775" t="s">
        <v>177</v>
      </c>
      <c r="E1063" s="775">
        <v>999999</v>
      </c>
      <c r="F1063" s="775" t="s">
        <v>1158</v>
      </c>
      <c r="G1063" s="775" t="s">
        <v>4235</v>
      </c>
      <c r="H1063" s="775" t="s">
        <v>4235</v>
      </c>
      <c r="I1063" s="775" t="s">
        <v>4235</v>
      </c>
    </row>
    <row r="1064" spans="1:9">
      <c r="A1064" s="775" t="str">
        <f>Table_wabobpsvr_AzureCalc_AzureCalcRateCard[[#This Row],[ServiceName]]&amp;Table_wabobpsvr_AzureCalc_AzureCalcRateCard[[#This Row],[Price_Level]]&amp;Table_wabobpsvr_AzureCalc_AzureCalcRateCard[[#This Row],[Region]]</f>
        <v>Standard Event Hubs Ingress EventsA12</v>
      </c>
      <c r="B1064" s="775">
        <v>12</v>
      </c>
      <c r="C1064" s="775" t="s">
        <v>4235</v>
      </c>
      <c r="D1064" s="775" t="s">
        <v>174</v>
      </c>
      <c r="E1064" s="775">
        <v>999999</v>
      </c>
      <c r="F1064" s="775" t="s">
        <v>1074</v>
      </c>
      <c r="G1064" s="775" t="s">
        <v>4235</v>
      </c>
      <c r="H1064" s="775" t="s">
        <v>4235</v>
      </c>
      <c r="I1064" s="775" t="s">
        <v>4235</v>
      </c>
    </row>
    <row r="1065" spans="1:9">
      <c r="A1065" s="775" t="str">
        <f>Table_wabobpsvr_AzureCalc_AzureCalcRateCard[[#This Row],[ServiceName]]&amp;Table_wabobpsvr_AzureCalc_AzureCalcRateCard[[#This Row],[Price_Level]]&amp;Table_wabobpsvr_AzureCalc_AzureCalcRateCard[[#This Row],[Region]]</f>
        <v>Standard Event Hubs Ingress EventsB12</v>
      </c>
      <c r="B1065" s="775">
        <v>12</v>
      </c>
      <c r="C1065" s="775" t="s">
        <v>4235</v>
      </c>
      <c r="D1065" s="775" t="s">
        <v>175</v>
      </c>
      <c r="E1065" s="775">
        <v>999999</v>
      </c>
      <c r="F1065" s="775" t="s">
        <v>1074</v>
      </c>
      <c r="G1065" s="775" t="s">
        <v>4235</v>
      </c>
      <c r="H1065" s="775" t="s">
        <v>4235</v>
      </c>
      <c r="I1065" s="775" t="s">
        <v>4235</v>
      </c>
    </row>
    <row r="1066" spans="1:9">
      <c r="A1066" s="775" t="str">
        <f>Table_wabobpsvr_AzureCalc_AzureCalcRateCard[[#This Row],[ServiceName]]&amp;Table_wabobpsvr_AzureCalc_AzureCalcRateCard[[#This Row],[Price_Level]]&amp;Table_wabobpsvr_AzureCalc_AzureCalcRateCard[[#This Row],[Region]]</f>
        <v>Standard Event Hubs Ingress EventsC12</v>
      </c>
      <c r="B1066" s="775">
        <v>12</v>
      </c>
      <c r="C1066" s="775" t="s">
        <v>4235</v>
      </c>
      <c r="D1066" s="775" t="s">
        <v>177</v>
      </c>
      <c r="E1066" s="775">
        <v>999999</v>
      </c>
      <c r="F1066" s="775" t="s">
        <v>1074</v>
      </c>
      <c r="G1066" s="775" t="s">
        <v>4235</v>
      </c>
      <c r="H1066" s="775" t="s">
        <v>4235</v>
      </c>
      <c r="I1066" s="775" t="s">
        <v>4235</v>
      </c>
    </row>
    <row r="1067" spans="1:9">
      <c r="A1067" s="775" t="str">
        <f>Table_wabobpsvr_AzureCalc_AzureCalcRateCard[[#This Row],[ServiceName]]&amp;Table_wabobpsvr_AzureCalc_AzureCalcRateCard[[#This Row],[Price_Level]]&amp;Table_wabobpsvr_AzureCalc_AzureCalcRateCard[[#This Row],[Region]]</f>
        <v>Standard Event Hubs Ingress EventsD12</v>
      </c>
      <c r="B1067" s="775">
        <v>12</v>
      </c>
      <c r="C1067" s="775" t="s">
        <v>4235</v>
      </c>
      <c r="D1067" s="775" t="s">
        <v>176</v>
      </c>
      <c r="E1067" s="775">
        <v>999999</v>
      </c>
      <c r="F1067" s="775" t="s">
        <v>1074</v>
      </c>
      <c r="G1067" s="775" t="s">
        <v>4235</v>
      </c>
      <c r="H1067" s="775" t="s">
        <v>4235</v>
      </c>
      <c r="I1067" s="775" t="s">
        <v>4235</v>
      </c>
    </row>
    <row r="1068" spans="1:9">
      <c r="A1068" s="775" t="str">
        <f>Table_wabobpsvr_AzureCalc_AzureCalcRateCard[[#This Row],[ServiceName]]&amp;Table_wabobpsvr_AzureCalc_AzureCalcRateCard[[#This Row],[Price_Level]]&amp;Table_wabobpsvr_AzureCalc_AzureCalcRateCard[[#This Row],[Region]]</f>
        <v>Standard Event Hubs Ingress EventsMOSP13</v>
      </c>
      <c r="B1068" s="775">
        <v>13</v>
      </c>
      <c r="C1068" s="775" t="s">
        <v>4235</v>
      </c>
      <c r="D1068" s="775" t="s">
        <v>606</v>
      </c>
      <c r="E1068" s="775">
        <v>999999</v>
      </c>
      <c r="F1068" s="775" t="s">
        <v>1074</v>
      </c>
      <c r="G1068" s="775" t="s">
        <v>4235</v>
      </c>
      <c r="H1068" s="775" t="s">
        <v>4235</v>
      </c>
      <c r="I1068" s="775" t="s">
        <v>4235</v>
      </c>
    </row>
    <row r="1069" spans="1:9">
      <c r="A1069" s="775" t="str">
        <f>Table_wabobpsvr_AzureCalc_AzureCalcRateCard[[#This Row],[ServiceName]]&amp;Table_wabobpsvr_AzureCalc_AzureCalcRateCard[[#This Row],[Price_Level]]&amp;Table_wabobpsvr_AzureCalc_AzureCalcRateCard[[#This Row],[Region]]</f>
        <v>Standard Event Hubs Ingress EventsA13</v>
      </c>
      <c r="B1069" s="775">
        <v>13</v>
      </c>
      <c r="C1069" s="775" t="s">
        <v>4235</v>
      </c>
      <c r="D1069" s="775" t="s">
        <v>174</v>
      </c>
      <c r="E1069" s="775">
        <v>999999</v>
      </c>
      <c r="F1069" s="775" t="s">
        <v>1074</v>
      </c>
      <c r="G1069" s="775" t="s">
        <v>4235</v>
      </c>
      <c r="H1069" s="775" t="s">
        <v>4235</v>
      </c>
      <c r="I1069" s="775" t="s">
        <v>4235</v>
      </c>
    </row>
    <row r="1070" spans="1:9">
      <c r="A1070" s="775" t="str">
        <f>Table_wabobpsvr_AzureCalc_AzureCalcRateCard[[#This Row],[ServiceName]]&amp;Table_wabobpsvr_AzureCalc_AzureCalcRateCard[[#This Row],[Price_Level]]&amp;Table_wabobpsvr_AzureCalc_AzureCalcRateCard[[#This Row],[Region]]</f>
        <v>Standard Event Hubs Ingress EventsB13</v>
      </c>
      <c r="B1070" s="775">
        <v>13</v>
      </c>
      <c r="C1070" s="775" t="s">
        <v>4235</v>
      </c>
      <c r="D1070" s="775" t="s">
        <v>175</v>
      </c>
      <c r="E1070" s="775">
        <v>999999</v>
      </c>
      <c r="F1070" s="775" t="s">
        <v>1074</v>
      </c>
      <c r="G1070" s="775" t="s">
        <v>4235</v>
      </c>
      <c r="H1070" s="775" t="s">
        <v>4235</v>
      </c>
      <c r="I1070" s="775" t="s">
        <v>4235</v>
      </c>
    </row>
    <row r="1071" spans="1:9">
      <c r="A1071" s="775" t="str">
        <f>Table_wabobpsvr_AzureCalc_AzureCalcRateCard[[#This Row],[ServiceName]]&amp;Table_wabobpsvr_AzureCalc_AzureCalcRateCard[[#This Row],[Price_Level]]&amp;Table_wabobpsvr_AzureCalc_AzureCalcRateCard[[#This Row],[Region]]</f>
        <v>Standard Event Hubs Ingress EventsC13</v>
      </c>
      <c r="B1071" s="775">
        <v>13</v>
      </c>
      <c r="C1071" s="775" t="s">
        <v>4235</v>
      </c>
      <c r="D1071" s="775" t="s">
        <v>177</v>
      </c>
      <c r="E1071" s="775">
        <v>999999</v>
      </c>
      <c r="F1071" s="775" t="s">
        <v>1074</v>
      </c>
      <c r="G1071" s="775" t="s">
        <v>4235</v>
      </c>
      <c r="H1071" s="775" t="s">
        <v>4235</v>
      </c>
      <c r="I1071" s="775" t="s">
        <v>4235</v>
      </c>
    </row>
    <row r="1072" spans="1:9">
      <c r="A1072" s="775" t="str">
        <f>Table_wabobpsvr_AzureCalc_AzureCalcRateCard[[#This Row],[ServiceName]]&amp;Table_wabobpsvr_AzureCalc_AzureCalcRateCard[[#This Row],[Price_Level]]&amp;Table_wabobpsvr_AzureCalc_AzureCalcRateCard[[#This Row],[Region]]</f>
        <v>Standard Event Hubs Ingress EventsD13</v>
      </c>
      <c r="B1072" s="775">
        <v>13</v>
      </c>
      <c r="C1072" s="775" t="s">
        <v>4235</v>
      </c>
      <c r="D1072" s="775" t="s">
        <v>176</v>
      </c>
      <c r="E1072" s="775">
        <v>999999</v>
      </c>
      <c r="F1072" s="775" t="s">
        <v>1074</v>
      </c>
      <c r="G1072" s="775" t="s">
        <v>4235</v>
      </c>
      <c r="H1072" s="775" t="s">
        <v>4235</v>
      </c>
      <c r="I1072" s="775" t="s">
        <v>4235</v>
      </c>
    </row>
    <row r="1073" spans="1:9">
      <c r="A1073" s="775" t="str">
        <f>Table_wabobpsvr_AzureCalc_AzureCalcRateCard[[#This Row],[ServiceName]]&amp;Table_wabobpsvr_AzureCalc_AzureCalcRateCard[[#This Row],[Price_Level]]&amp;Table_wabobpsvr_AzureCalc_AzureCalcRateCard[[#This Row],[Region]]</f>
        <v>Basic_D1 VM (Windows)C14</v>
      </c>
      <c r="B1073" s="775">
        <v>14</v>
      </c>
      <c r="C1073" s="775" t="s">
        <v>680</v>
      </c>
      <c r="D1073" s="775" t="s">
        <v>177</v>
      </c>
      <c r="E1073" s="775">
        <v>0.14832999999999999</v>
      </c>
      <c r="F1073" s="775" t="s">
        <v>1087</v>
      </c>
      <c r="G1073" s="775" t="s">
        <v>4235</v>
      </c>
      <c r="H1073" s="775" t="s">
        <v>4235</v>
      </c>
      <c r="I1073" s="775" t="s">
        <v>4747</v>
      </c>
    </row>
    <row r="1074" spans="1:9">
      <c r="A1074" s="775" t="str">
        <f>Table_wabobpsvr_AzureCalc_AzureCalcRateCard[[#This Row],[ServiceName]]&amp;Table_wabobpsvr_AzureCalc_AzureCalcRateCard[[#This Row],[Price_Level]]&amp;Table_wabobpsvr_AzureCalc_AzureCalcRateCard[[#This Row],[Region]]</f>
        <v>Basic_D1 VM (Windows)D14</v>
      </c>
      <c r="B1074" s="775">
        <v>14</v>
      </c>
      <c r="C1074" s="775" t="s">
        <v>680</v>
      </c>
      <c r="D1074" s="775" t="s">
        <v>176</v>
      </c>
      <c r="E1074" s="775">
        <v>0.14344000000000001</v>
      </c>
      <c r="F1074" s="775" t="s">
        <v>1087</v>
      </c>
      <c r="G1074" s="775" t="s">
        <v>4235</v>
      </c>
      <c r="H1074" s="775" t="s">
        <v>4235</v>
      </c>
      <c r="I1074" s="775" t="s">
        <v>4747</v>
      </c>
    </row>
    <row r="1075" spans="1:9">
      <c r="A1075" s="775" t="str">
        <f>Table_wabobpsvr_AzureCalc_AzureCalcRateCard[[#This Row],[ServiceName]]&amp;Table_wabobpsvr_AzureCalc_AzureCalcRateCard[[#This Row],[Price_Level]]&amp;Table_wabobpsvr_AzureCalc_AzureCalcRateCard[[#This Row],[Region]]</f>
        <v>Basic_D1 VM (Windows)MOSP</v>
      </c>
      <c r="B1075" s="775"/>
      <c r="C1075" s="775" t="s">
        <v>680</v>
      </c>
      <c r="D1075" s="775" t="s">
        <v>606</v>
      </c>
      <c r="E1075" s="775">
        <v>0.13</v>
      </c>
      <c r="F1075" s="775" t="s">
        <v>1087</v>
      </c>
      <c r="G1075" s="775" t="s">
        <v>4235</v>
      </c>
      <c r="H1075" s="775" t="s">
        <v>4235</v>
      </c>
      <c r="I1075" s="775" t="s">
        <v>6528</v>
      </c>
    </row>
    <row r="1076" spans="1:9">
      <c r="A1076" s="775" t="str">
        <f>Table_wabobpsvr_AzureCalc_AzureCalcRateCard[[#This Row],[ServiceName]]&amp;Table_wabobpsvr_AzureCalc_AzureCalcRateCard[[#This Row],[Price_Level]]&amp;Table_wabobpsvr_AzureCalc_AzureCalcRateCard[[#This Row],[Region]]</f>
        <v>Basic_D1 VM (Windows)A</v>
      </c>
      <c r="B1076" s="775"/>
      <c r="C1076" s="775" t="s">
        <v>680</v>
      </c>
      <c r="D1076" s="775" t="s">
        <v>174</v>
      </c>
      <c r="E1076" s="775">
        <v>0.12609999999999999</v>
      </c>
      <c r="F1076" s="775" t="s">
        <v>1087</v>
      </c>
      <c r="G1076" s="775" t="s">
        <v>3877</v>
      </c>
      <c r="H1076" s="775" t="s">
        <v>3878</v>
      </c>
      <c r="I1076" s="775" t="s">
        <v>6528</v>
      </c>
    </row>
    <row r="1077" spans="1:9">
      <c r="A1077" s="775" t="str">
        <f>Table_wabobpsvr_AzureCalc_AzureCalcRateCard[[#This Row],[ServiceName]]&amp;Table_wabobpsvr_AzureCalc_AzureCalcRateCard[[#This Row],[Price_Level]]&amp;Table_wabobpsvr_AzureCalc_AzureCalcRateCard[[#This Row],[Region]]</f>
        <v>Basic_D1 VM (Windows)B</v>
      </c>
      <c r="B1077" s="775"/>
      <c r="C1077" s="775" t="s">
        <v>680</v>
      </c>
      <c r="D1077" s="775" t="s">
        <v>175</v>
      </c>
      <c r="E1077" s="775">
        <v>0.1222</v>
      </c>
      <c r="F1077" s="775" t="s">
        <v>1087</v>
      </c>
      <c r="G1077" s="775" t="s">
        <v>3877</v>
      </c>
      <c r="H1077" s="775" t="s">
        <v>3878</v>
      </c>
      <c r="I1077" s="775" t="s">
        <v>6528</v>
      </c>
    </row>
    <row r="1078" spans="1:9">
      <c r="A1078" s="775" t="str">
        <f>Table_wabobpsvr_AzureCalc_AzureCalcRateCard[[#This Row],[ServiceName]]&amp;Table_wabobpsvr_AzureCalc_AzureCalcRateCard[[#This Row],[Price_Level]]&amp;Table_wabobpsvr_AzureCalc_AzureCalcRateCard[[#This Row],[Region]]</f>
        <v>Basic_D1 VM (Windows)C</v>
      </c>
      <c r="B1078" s="775"/>
      <c r="C1078" s="775" t="s">
        <v>680</v>
      </c>
      <c r="D1078" s="775" t="s">
        <v>177</v>
      </c>
      <c r="E1078" s="775">
        <v>0.1183</v>
      </c>
      <c r="F1078" s="775" t="s">
        <v>1087</v>
      </c>
      <c r="G1078" s="775" t="s">
        <v>3877</v>
      </c>
      <c r="H1078" s="775" t="s">
        <v>3878</v>
      </c>
      <c r="I1078" s="775" t="s">
        <v>6528</v>
      </c>
    </row>
    <row r="1079" spans="1:9">
      <c r="A1079" s="775" t="str">
        <f>Table_wabobpsvr_AzureCalc_AzureCalcRateCard[[#This Row],[ServiceName]]&amp;Table_wabobpsvr_AzureCalc_AzureCalcRateCard[[#This Row],[Price_Level]]&amp;Table_wabobpsvr_AzureCalc_AzureCalcRateCard[[#This Row],[Region]]</f>
        <v>Basic_D1 VM (Windows)D</v>
      </c>
      <c r="B1079" s="775"/>
      <c r="C1079" s="775" t="s">
        <v>680</v>
      </c>
      <c r="D1079" s="775" t="s">
        <v>176</v>
      </c>
      <c r="E1079" s="775">
        <v>0.1144</v>
      </c>
      <c r="F1079" s="775" t="s">
        <v>1087</v>
      </c>
      <c r="G1079" s="775" t="s">
        <v>3877</v>
      </c>
      <c r="H1079" s="775" t="s">
        <v>3878</v>
      </c>
      <c r="I1079" s="775" t="s">
        <v>6528</v>
      </c>
    </row>
    <row r="1080" spans="1:9">
      <c r="A1080" s="775" t="str">
        <f>Table_wabobpsvr_AzureCalc_AzureCalcRateCard[[#This Row],[ServiceName]]&amp;Table_wabobpsvr_AzureCalc_AzureCalcRateCard[[#This Row],[Price_Level]]&amp;Table_wabobpsvr_AzureCalc_AzureCalcRateCard[[#This Row],[Region]]</f>
        <v>Basic_D11 VM (Non-Windows)MOSP10</v>
      </c>
      <c r="B1080" s="775">
        <v>10</v>
      </c>
      <c r="C1080" s="775" t="s">
        <v>680</v>
      </c>
      <c r="D1080" s="775" t="s">
        <v>606</v>
      </c>
      <c r="E1080" s="775">
        <v>0.24199999999999999</v>
      </c>
      <c r="F1080" s="775" t="s">
        <v>1088</v>
      </c>
      <c r="G1080" s="775" t="s">
        <v>4235</v>
      </c>
      <c r="H1080" s="775" t="s">
        <v>4235</v>
      </c>
      <c r="I1080" s="775" t="s">
        <v>6529</v>
      </c>
    </row>
    <row r="1081" spans="1:9">
      <c r="A1081" s="775" t="str">
        <f>Table_wabobpsvr_AzureCalc_AzureCalcRateCard[[#This Row],[ServiceName]]&amp;Table_wabobpsvr_AzureCalc_AzureCalcRateCard[[#This Row],[Price_Level]]&amp;Table_wabobpsvr_AzureCalc_AzureCalcRateCard[[#This Row],[Region]]</f>
        <v>Basic_D11 VM (Non-Windows)A10</v>
      </c>
      <c r="B1081" s="775">
        <v>10</v>
      </c>
      <c r="C1081" s="775" t="s">
        <v>680</v>
      </c>
      <c r="D1081" s="775" t="s">
        <v>174</v>
      </c>
      <c r="E1081" s="775">
        <v>0.23474</v>
      </c>
      <c r="F1081" s="775" t="s">
        <v>1088</v>
      </c>
      <c r="G1081" s="775" t="s">
        <v>4235</v>
      </c>
      <c r="H1081" s="775" t="s">
        <v>4235</v>
      </c>
      <c r="I1081" s="775" t="s">
        <v>6529</v>
      </c>
    </row>
    <row r="1082" spans="1:9">
      <c r="A1082" s="775" t="str">
        <f>Table_wabobpsvr_AzureCalc_AzureCalcRateCard[[#This Row],[ServiceName]]&amp;Table_wabobpsvr_AzureCalc_AzureCalcRateCard[[#This Row],[Price_Level]]&amp;Table_wabobpsvr_AzureCalc_AzureCalcRateCard[[#This Row],[Region]]</f>
        <v>Basic_D11 VM (Non-Windows)B10</v>
      </c>
      <c r="B1082" s="775">
        <v>10</v>
      </c>
      <c r="C1082" s="775" t="s">
        <v>680</v>
      </c>
      <c r="D1082" s="775" t="s">
        <v>175</v>
      </c>
      <c r="E1082" s="775">
        <v>0.22747999999999999</v>
      </c>
      <c r="F1082" s="775" t="s">
        <v>1088</v>
      </c>
      <c r="G1082" s="775" t="s">
        <v>4235</v>
      </c>
      <c r="H1082" s="775" t="s">
        <v>4235</v>
      </c>
      <c r="I1082" s="775" t="s">
        <v>6529</v>
      </c>
    </row>
    <row r="1083" spans="1:9">
      <c r="A1083" s="775" t="str">
        <f>Table_wabobpsvr_AzureCalc_AzureCalcRateCard[[#This Row],[ServiceName]]&amp;Table_wabobpsvr_AzureCalc_AzureCalcRateCard[[#This Row],[Price_Level]]&amp;Table_wabobpsvr_AzureCalc_AzureCalcRateCard[[#This Row],[Region]]</f>
        <v>Basic_D11 VM (Non-Windows)C10</v>
      </c>
      <c r="B1083" s="775">
        <v>10</v>
      </c>
      <c r="C1083" s="775" t="s">
        <v>680</v>
      </c>
      <c r="D1083" s="775" t="s">
        <v>177</v>
      </c>
      <c r="E1083" s="775">
        <v>0.22022</v>
      </c>
      <c r="F1083" s="775" t="s">
        <v>1088</v>
      </c>
      <c r="G1083" s="775" t="s">
        <v>4235</v>
      </c>
      <c r="H1083" s="775" t="s">
        <v>4235</v>
      </c>
      <c r="I1083" s="775" t="s">
        <v>6529</v>
      </c>
    </row>
    <row r="1084" spans="1:9">
      <c r="A1084" s="775" t="str">
        <f>Table_wabobpsvr_AzureCalc_AzureCalcRateCard[[#This Row],[ServiceName]]&amp;Table_wabobpsvr_AzureCalc_AzureCalcRateCard[[#This Row],[Price_Level]]&amp;Table_wabobpsvr_AzureCalc_AzureCalcRateCard[[#This Row],[Region]]</f>
        <v>Basic_D11 VM (Non-Windows)D10</v>
      </c>
      <c r="B1084" s="775">
        <v>10</v>
      </c>
      <c r="C1084" s="775" t="s">
        <v>680</v>
      </c>
      <c r="D1084" s="775" t="s">
        <v>176</v>
      </c>
      <c r="E1084" s="775">
        <v>0.21296000000000001</v>
      </c>
      <c r="F1084" s="775" t="s">
        <v>1088</v>
      </c>
      <c r="G1084" s="775" t="s">
        <v>4235</v>
      </c>
      <c r="H1084" s="775" t="s">
        <v>4235</v>
      </c>
      <c r="I1084" s="775" t="s">
        <v>6529</v>
      </c>
    </row>
    <row r="1085" spans="1:9">
      <c r="A1085" s="775" t="str">
        <f>Table_wabobpsvr_AzureCalc_AzureCalcRateCard[[#This Row],[ServiceName]]&amp;Table_wabobpsvr_AzureCalc_AzureCalcRateCard[[#This Row],[Price_Level]]&amp;Table_wabobpsvr_AzureCalc_AzureCalcRateCard[[#This Row],[Region]]</f>
        <v>Basic_D11 VM (Non-Windows)MOSP9</v>
      </c>
      <c r="B1085" s="775">
        <v>9</v>
      </c>
      <c r="C1085" s="775" t="s">
        <v>680</v>
      </c>
      <c r="D1085" s="775" t="s">
        <v>606</v>
      </c>
      <c r="E1085" s="775">
        <v>0.21</v>
      </c>
      <c r="F1085" s="775" t="s">
        <v>1088</v>
      </c>
      <c r="G1085" s="775" t="s">
        <v>4235</v>
      </c>
      <c r="H1085" s="775" t="s">
        <v>4235</v>
      </c>
      <c r="I1085" s="775" t="s">
        <v>6530</v>
      </c>
    </row>
    <row r="1086" spans="1:9">
      <c r="A1086" s="775" t="str">
        <f>Table_wabobpsvr_AzureCalc_AzureCalcRateCard[[#This Row],[ServiceName]]&amp;Table_wabobpsvr_AzureCalc_AzureCalcRateCard[[#This Row],[Price_Level]]&amp;Table_wabobpsvr_AzureCalc_AzureCalcRateCard[[#This Row],[Region]]</f>
        <v>Basic_D11 VM (Non-Windows)A9</v>
      </c>
      <c r="B1086" s="775">
        <v>9</v>
      </c>
      <c r="C1086" s="775" t="s">
        <v>680</v>
      </c>
      <c r="D1086" s="775" t="s">
        <v>174</v>
      </c>
      <c r="E1086" s="775">
        <v>0.20369999999999999</v>
      </c>
      <c r="F1086" s="775" t="s">
        <v>1088</v>
      </c>
      <c r="G1086" s="775" t="s">
        <v>4235</v>
      </c>
      <c r="H1086" s="775" t="s">
        <v>4235</v>
      </c>
      <c r="I1086" s="775" t="s">
        <v>6530</v>
      </c>
    </row>
    <row r="1087" spans="1:9">
      <c r="A1087" s="1039" t="str">
        <f>Table_wabobpsvr_AzureCalc_AzureCalcRateCard[[#This Row],[ServiceName]]&amp;Table_wabobpsvr_AzureCalc_AzureCalcRateCard[[#This Row],[Price_Level]]&amp;Table_wabobpsvr_AzureCalc_AzureCalcRateCard[[#This Row],[Region]]</f>
        <v>Basic_D11 VM (Non-Windows)B9</v>
      </c>
      <c r="B1087" s="1039">
        <v>9</v>
      </c>
      <c r="C1087" s="1039" t="s">
        <v>680</v>
      </c>
      <c r="D1087" s="1039" t="s">
        <v>175</v>
      </c>
      <c r="E1087" s="1039">
        <v>0.19739999999999999</v>
      </c>
      <c r="F1087" s="1039" t="s">
        <v>1088</v>
      </c>
      <c r="G1087" s="775" t="s">
        <v>4235</v>
      </c>
      <c r="H1087" s="775" t="s">
        <v>4235</v>
      </c>
      <c r="I1087" s="775" t="s">
        <v>6530</v>
      </c>
    </row>
    <row r="1088" spans="1:9">
      <c r="A1088" s="1039" t="str">
        <f>Table_wabobpsvr_AzureCalc_AzureCalcRateCard[[#This Row],[ServiceName]]&amp;Table_wabobpsvr_AzureCalc_AzureCalcRateCard[[#This Row],[Price_Level]]&amp;Table_wabobpsvr_AzureCalc_AzureCalcRateCard[[#This Row],[Region]]</f>
        <v>Basic_D11 VM (Non-Windows)C9</v>
      </c>
      <c r="B1088" s="1039">
        <v>9</v>
      </c>
      <c r="C1088" s="1039" t="s">
        <v>680</v>
      </c>
      <c r="D1088" s="1039" t="s">
        <v>177</v>
      </c>
      <c r="E1088" s="1039">
        <v>0.19109999999999999</v>
      </c>
      <c r="F1088" s="1039" t="s">
        <v>1088</v>
      </c>
      <c r="G1088" s="775" t="s">
        <v>4235</v>
      </c>
      <c r="H1088" s="775" t="s">
        <v>4235</v>
      </c>
      <c r="I1088" s="775" t="s">
        <v>6530</v>
      </c>
    </row>
    <row r="1089" spans="1:9">
      <c r="A1089" s="775" t="str">
        <f>Table_wabobpsvr_AzureCalc_AzureCalcRateCard[[#This Row],[ServiceName]]&amp;Table_wabobpsvr_AzureCalc_AzureCalcRateCard[[#This Row],[Price_Level]]&amp;Table_wabobpsvr_AzureCalc_AzureCalcRateCard[[#This Row],[Region]]</f>
        <v>Basic_D11 VM (Non-Windows)D9</v>
      </c>
      <c r="B1089" s="775">
        <v>9</v>
      </c>
      <c r="C1089" s="775" t="s">
        <v>680</v>
      </c>
      <c r="D1089" s="775" t="s">
        <v>176</v>
      </c>
      <c r="E1089" s="775">
        <v>0.18479999999999999</v>
      </c>
      <c r="F1089" s="775" t="s">
        <v>1088</v>
      </c>
      <c r="G1089" s="775" t="s">
        <v>4235</v>
      </c>
      <c r="H1089" s="775" t="s">
        <v>4235</v>
      </c>
      <c r="I1089" s="775" t="s">
        <v>6530</v>
      </c>
    </row>
    <row r="1090" spans="1:9">
      <c r="A1090" s="775" t="str">
        <f>Table_wabobpsvr_AzureCalc_AzureCalcRateCard[[#This Row],[ServiceName]]&amp;Table_wabobpsvr_AzureCalc_AzureCalcRateCard[[#This Row],[Price_Level]]&amp;Table_wabobpsvr_AzureCalc_AzureCalcRateCard[[#This Row],[Region]]</f>
        <v>Oracle Weblogic Server Standard (32 core)MOSP</v>
      </c>
      <c r="B1090" s="775"/>
      <c r="C1090" s="775" t="s">
        <v>87</v>
      </c>
      <c r="D1090" s="775" t="s">
        <v>606</v>
      </c>
      <c r="E1090" s="775">
        <v>8</v>
      </c>
      <c r="F1090" s="775" t="s">
        <v>3215</v>
      </c>
      <c r="G1090" s="775" t="s">
        <v>4235</v>
      </c>
      <c r="H1090" s="775" t="s">
        <v>4235</v>
      </c>
      <c r="I1090" s="775" t="s">
        <v>6531</v>
      </c>
    </row>
    <row r="1091" spans="1:9">
      <c r="A1091" s="775" t="str">
        <f>Table_wabobpsvr_AzureCalc_AzureCalcRateCard[[#This Row],[ServiceName]]&amp;Table_wabobpsvr_AzureCalc_AzureCalcRateCard[[#This Row],[Price_Level]]&amp;Table_wabobpsvr_AzureCalc_AzureCalcRateCard[[#This Row],[Region]]</f>
        <v>Oracle Weblogic Server Standard (32 core)A</v>
      </c>
      <c r="B1091" s="775"/>
      <c r="C1091" s="775" t="s">
        <v>87</v>
      </c>
      <c r="D1091" s="775" t="s">
        <v>174</v>
      </c>
      <c r="E1091" s="775">
        <v>8</v>
      </c>
      <c r="F1091" s="775" t="s">
        <v>3215</v>
      </c>
      <c r="G1091" s="775" t="s">
        <v>3216</v>
      </c>
      <c r="H1091" s="775" t="s">
        <v>3217</v>
      </c>
      <c r="I1091" s="775" t="s">
        <v>6531</v>
      </c>
    </row>
    <row r="1092" spans="1:9">
      <c r="A1092" s="775" t="str">
        <f>Table_wabobpsvr_AzureCalc_AzureCalcRateCard[[#This Row],[ServiceName]]&amp;Table_wabobpsvr_AzureCalc_AzureCalcRateCard[[#This Row],[Price_Level]]&amp;Table_wabobpsvr_AzureCalc_AzureCalcRateCard[[#This Row],[Region]]</f>
        <v>Oracle Weblogic Server Standard (32 core)B</v>
      </c>
      <c r="B1092" s="775"/>
      <c r="C1092" s="775" t="s">
        <v>87</v>
      </c>
      <c r="D1092" s="775" t="s">
        <v>175</v>
      </c>
      <c r="E1092" s="775">
        <v>8</v>
      </c>
      <c r="F1092" s="775" t="s">
        <v>3215</v>
      </c>
      <c r="G1092" s="775" t="s">
        <v>3216</v>
      </c>
      <c r="H1092" s="775" t="s">
        <v>3217</v>
      </c>
      <c r="I1092" s="775" t="s">
        <v>6531</v>
      </c>
    </row>
    <row r="1093" spans="1:9">
      <c r="A1093" s="775" t="str">
        <f>Table_wabobpsvr_AzureCalc_AzureCalcRateCard[[#This Row],[ServiceName]]&amp;Table_wabobpsvr_AzureCalc_AzureCalcRateCard[[#This Row],[Price_Level]]&amp;Table_wabobpsvr_AzureCalc_AzureCalcRateCard[[#This Row],[Region]]</f>
        <v>Oracle Weblogic Server Standard (32 core)C</v>
      </c>
      <c r="B1093" s="775"/>
      <c r="C1093" s="775" t="s">
        <v>87</v>
      </c>
      <c r="D1093" s="775" t="s">
        <v>177</v>
      </c>
      <c r="E1093" s="775">
        <v>8</v>
      </c>
      <c r="F1093" s="775" t="s">
        <v>3215</v>
      </c>
      <c r="G1093" s="775" t="s">
        <v>3216</v>
      </c>
      <c r="H1093" s="775" t="s">
        <v>3217</v>
      </c>
      <c r="I1093" s="775" t="s">
        <v>6531</v>
      </c>
    </row>
    <row r="1094" spans="1:9">
      <c r="A1094" s="775" t="str">
        <f>Table_wabobpsvr_AzureCalc_AzureCalcRateCard[[#This Row],[ServiceName]]&amp;Table_wabobpsvr_AzureCalc_AzureCalcRateCard[[#This Row],[Price_Level]]&amp;Table_wabobpsvr_AzureCalc_AzureCalcRateCard[[#This Row],[Region]]</f>
        <v>Oracle Weblogic Server Standard (32 core)D</v>
      </c>
      <c r="B1094" s="775"/>
      <c r="C1094" s="775" t="s">
        <v>87</v>
      </c>
      <c r="D1094" s="775" t="s">
        <v>176</v>
      </c>
      <c r="E1094" s="775">
        <v>8</v>
      </c>
      <c r="F1094" s="775" t="s">
        <v>3215</v>
      </c>
      <c r="G1094" s="775" t="s">
        <v>3216</v>
      </c>
      <c r="H1094" s="775" t="s">
        <v>3217</v>
      </c>
      <c r="I1094" s="775" t="s">
        <v>6531</v>
      </c>
    </row>
    <row r="1095" spans="1:9">
      <c r="A1095" s="775" t="str">
        <f>Table_wabobpsvr_AzureCalc_AzureCalcRateCard[[#This Row],[ServiceName]]&amp;Table_wabobpsvr_AzureCalc_AzureCalcRateCard[[#This Row],[Price_Level]]&amp;Table_wabobpsvr_AzureCalc_AzureCalcRateCard[[#This Row],[Region]]</f>
        <v>Basic_D11 VM (Non-Windows)MOSP13</v>
      </c>
      <c r="B1095" s="775">
        <v>13</v>
      </c>
      <c r="C1095" s="775" t="s">
        <v>680</v>
      </c>
      <c r="D1095" s="775" t="s">
        <v>606</v>
      </c>
      <c r="E1095" s="775">
        <v>0.23799999999999999</v>
      </c>
      <c r="F1095" s="775" t="s">
        <v>1088</v>
      </c>
      <c r="G1095" s="775" t="s">
        <v>4235</v>
      </c>
      <c r="H1095" s="775" t="s">
        <v>4235</v>
      </c>
      <c r="I1095" s="775" t="s">
        <v>6532</v>
      </c>
    </row>
    <row r="1096" spans="1:9">
      <c r="A1096" s="775" t="str">
        <f>Table_wabobpsvr_AzureCalc_AzureCalcRateCard[[#This Row],[ServiceName]]&amp;Table_wabobpsvr_AzureCalc_AzureCalcRateCard[[#This Row],[Price_Level]]&amp;Table_wabobpsvr_AzureCalc_AzureCalcRateCard[[#This Row],[Region]]</f>
        <v>Basic_D11 VM (Non-Windows)A13</v>
      </c>
      <c r="B1096" s="775">
        <v>13</v>
      </c>
      <c r="C1096" s="775" t="s">
        <v>680</v>
      </c>
      <c r="D1096" s="775" t="s">
        <v>174</v>
      </c>
      <c r="E1096" s="775">
        <v>0.23086000000000001</v>
      </c>
      <c r="F1096" s="775" t="s">
        <v>1088</v>
      </c>
      <c r="G1096" s="775" t="s">
        <v>4235</v>
      </c>
      <c r="H1096" s="775" t="s">
        <v>4235</v>
      </c>
      <c r="I1096" s="775" t="s">
        <v>6532</v>
      </c>
    </row>
    <row r="1097" spans="1:9">
      <c r="A1097" s="775" t="str">
        <f>Table_wabobpsvr_AzureCalc_AzureCalcRateCard[[#This Row],[ServiceName]]&amp;Table_wabobpsvr_AzureCalc_AzureCalcRateCard[[#This Row],[Price_Level]]&amp;Table_wabobpsvr_AzureCalc_AzureCalcRateCard[[#This Row],[Region]]</f>
        <v>Basic_D11 VM (Non-Windows)B13</v>
      </c>
      <c r="B1097" s="775">
        <v>13</v>
      </c>
      <c r="C1097" s="775" t="s">
        <v>680</v>
      </c>
      <c r="D1097" s="775" t="s">
        <v>175</v>
      </c>
      <c r="E1097" s="775">
        <v>0.22372</v>
      </c>
      <c r="F1097" s="775" t="s">
        <v>1088</v>
      </c>
      <c r="G1097" s="775" t="s">
        <v>4235</v>
      </c>
      <c r="H1097" s="775" t="s">
        <v>4235</v>
      </c>
      <c r="I1097" s="775" t="s">
        <v>6532</v>
      </c>
    </row>
    <row r="1098" spans="1:9">
      <c r="A1098" s="775" t="str">
        <f>Table_wabobpsvr_AzureCalc_AzureCalcRateCard[[#This Row],[ServiceName]]&amp;Table_wabobpsvr_AzureCalc_AzureCalcRateCard[[#This Row],[Price_Level]]&amp;Table_wabobpsvr_AzureCalc_AzureCalcRateCard[[#This Row],[Region]]</f>
        <v>Basic_D11 VM (Non-Windows)C13</v>
      </c>
      <c r="B1098" s="775">
        <v>13</v>
      </c>
      <c r="C1098" s="775" t="s">
        <v>680</v>
      </c>
      <c r="D1098" s="775" t="s">
        <v>177</v>
      </c>
      <c r="E1098" s="775">
        <v>0.21657999999999999</v>
      </c>
      <c r="F1098" s="775" t="s">
        <v>1088</v>
      </c>
      <c r="G1098" s="775" t="s">
        <v>4235</v>
      </c>
      <c r="H1098" s="775" t="s">
        <v>4235</v>
      </c>
      <c r="I1098" s="775" t="s">
        <v>6532</v>
      </c>
    </row>
    <row r="1099" spans="1:9">
      <c r="A1099" s="775" t="str">
        <f>Table_wabobpsvr_AzureCalc_AzureCalcRateCard[[#This Row],[ServiceName]]&amp;Table_wabobpsvr_AzureCalc_AzureCalcRateCard[[#This Row],[Price_Level]]&amp;Table_wabobpsvr_AzureCalc_AzureCalcRateCard[[#This Row],[Region]]</f>
        <v>Basic_D11 VM (Non-Windows)D13</v>
      </c>
      <c r="B1099" s="775">
        <v>13</v>
      </c>
      <c r="C1099" s="775" t="s">
        <v>680</v>
      </c>
      <c r="D1099" s="775" t="s">
        <v>176</v>
      </c>
      <c r="E1099" s="775">
        <v>0.20943999999999999</v>
      </c>
      <c r="F1099" s="775" t="s">
        <v>1088</v>
      </c>
      <c r="G1099" s="775" t="s">
        <v>4235</v>
      </c>
      <c r="H1099" s="775" t="s">
        <v>4235</v>
      </c>
      <c r="I1099" s="775" t="s">
        <v>6532</v>
      </c>
    </row>
    <row r="1100" spans="1:9">
      <c r="A1100" s="775" t="str">
        <f>Table_wabobpsvr_AzureCalc_AzureCalcRateCard[[#This Row],[ServiceName]]&amp;Table_wabobpsvr_AzureCalc_AzureCalcRateCard[[#This Row],[Price_Level]]&amp;Table_wabobpsvr_AzureCalc_AzureCalcRateCard[[#This Row],[Region]]</f>
        <v>Basic_D11 VM (Non-Windows)MOSP7</v>
      </c>
      <c r="B1100" s="775">
        <v>7</v>
      </c>
      <c r="C1100" s="775" t="s">
        <v>680</v>
      </c>
      <c r="D1100" s="775" t="s">
        <v>606</v>
      </c>
      <c r="E1100" s="775">
        <v>0.19500000000000001</v>
      </c>
      <c r="F1100" s="775" t="s">
        <v>1088</v>
      </c>
      <c r="G1100" s="775" t="s">
        <v>4235</v>
      </c>
      <c r="H1100" s="775" t="s">
        <v>4235</v>
      </c>
      <c r="I1100" s="775" t="s">
        <v>6533</v>
      </c>
    </row>
    <row r="1101" spans="1:9">
      <c r="A1101" s="775" t="str">
        <f>Table_wabobpsvr_AzureCalc_AzureCalcRateCard[[#This Row],[ServiceName]]&amp;Table_wabobpsvr_AzureCalc_AzureCalcRateCard[[#This Row],[Price_Level]]&amp;Table_wabobpsvr_AzureCalc_AzureCalcRateCard[[#This Row],[Region]]</f>
        <v>Basic_D11 VM (Non-Windows)A7</v>
      </c>
      <c r="B1101" s="775">
        <v>7</v>
      </c>
      <c r="C1101" s="775" t="s">
        <v>680</v>
      </c>
      <c r="D1101" s="775" t="s">
        <v>174</v>
      </c>
      <c r="E1101" s="775">
        <v>0.18915000000000001</v>
      </c>
      <c r="F1101" s="775" t="s">
        <v>1088</v>
      </c>
      <c r="G1101" s="775" t="s">
        <v>4235</v>
      </c>
      <c r="H1101" s="775" t="s">
        <v>4235</v>
      </c>
      <c r="I1101" s="775" t="s">
        <v>6533</v>
      </c>
    </row>
    <row r="1102" spans="1:9">
      <c r="A1102" s="775" t="str">
        <f>Table_wabobpsvr_AzureCalc_AzureCalcRateCard[[#This Row],[ServiceName]]&amp;Table_wabobpsvr_AzureCalc_AzureCalcRateCard[[#This Row],[Price_Level]]&amp;Table_wabobpsvr_AzureCalc_AzureCalcRateCard[[#This Row],[Region]]</f>
        <v>Basic_D11 VM (Non-Windows)B7</v>
      </c>
      <c r="B1102" s="775">
        <v>7</v>
      </c>
      <c r="C1102" s="775" t="s">
        <v>680</v>
      </c>
      <c r="D1102" s="775" t="s">
        <v>175</v>
      </c>
      <c r="E1102" s="775">
        <v>0.18329999999999999</v>
      </c>
      <c r="F1102" s="775" t="s">
        <v>1088</v>
      </c>
      <c r="G1102" s="775" t="s">
        <v>4235</v>
      </c>
      <c r="H1102" s="775" t="s">
        <v>4235</v>
      </c>
      <c r="I1102" s="775" t="s">
        <v>6533</v>
      </c>
    </row>
    <row r="1103" spans="1:9">
      <c r="A1103" s="775" t="str">
        <f>Table_wabobpsvr_AzureCalc_AzureCalcRateCard[[#This Row],[ServiceName]]&amp;Table_wabobpsvr_AzureCalc_AzureCalcRateCard[[#This Row],[Price_Level]]&amp;Table_wabobpsvr_AzureCalc_AzureCalcRateCard[[#This Row],[Region]]</f>
        <v>Basic_D11 VM (Non-Windows)C7</v>
      </c>
      <c r="B1103" s="775">
        <v>7</v>
      </c>
      <c r="C1103" s="775" t="s">
        <v>680</v>
      </c>
      <c r="D1103" s="775" t="s">
        <v>177</v>
      </c>
      <c r="E1103" s="775">
        <v>0.17745</v>
      </c>
      <c r="F1103" s="775" t="s">
        <v>1088</v>
      </c>
      <c r="G1103" s="775" t="s">
        <v>4235</v>
      </c>
      <c r="H1103" s="775" t="s">
        <v>4235</v>
      </c>
      <c r="I1103" s="775" t="s">
        <v>6533</v>
      </c>
    </row>
    <row r="1104" spans="1:9">
      <c r="A1104" s="775" t="str">
        <f>Table_wabobpsvr_AzureCalc_AzureCalcRateCard[[#This Row],[ServiceName]]&amp;Table_wabobpsvr_AzureCalc_AzureCalcRateCard[[#This Row],[Price_Level]]&amp;Table_wabobpsvr_AzureCalc_AzureCalcRateCard[[#This Row],[Region]]</f>
        <v>Basic_D11 VM (Non-Windows)D7</v>
      </c>
      <c r="B1104" s="775">
        <v>7</v>
      </c>
      <c r="C1104" s="775" t="s">
        <v>680</v>
      </c>
      <c r="D1104" s="775" t="s">
        <v>176</v>
      </c>
      <c r="E1104" s="775">
        <v>0.1716</v>
      </c>
      <c r="F1104" s="775" t="s">
        <v>1088</v>
      </c>
      <c r="G1104" s="775" t="s">
        <v>4235</v>
      </c>
      <c r="H1104" s="775" t="s">
        <v>4235</v>
      </c>
      <c r="I1104" s="775" t="s">
        <v>6533</v>
      </c>
    </row>
    <row r="1105" spans="1:9">
      <c r="A1105" s="775" t="str">
        <f>Table_wabobpsvr_AzureCalc_AzureCalcRateCard[[#This Row],[ServiceName]]&amp;Table_wabobpsvr_AzureCalc_AzureCalcRateCard[[#This Row],[Price_Level]]&amp;Table_wabobpsvr_AzureCalc_AzureCalcRateCard[[#This Row],[Region]]</f>
        <v>Basic_D11 VM (Non-Windows)MOSP8</v>
      </c>
      <c r="B1105" s="775">
        <v>8</v>
      </c>
      <c r="C1105" s="775" t="s">
        <v>680</v>
      </c>
      <c r="D1105" s="775" t="s">
        <v>606</v>
      </c>
      <c r="E1105" s="775">
        <v>0.224</v>
      </c>
      <c r="F1105" s="775" t="s">
        <v>1088</v>
      </c>
      <c r="G1105" s="775" t="s">
        <v>4235</v>
      </c>
      <c r="H1105" s="775" t="s">
        <v>4235</v>
      </c>
      <c r="I1105" s="775" t="s">
        <v>6534</v>
      </c>
    </row>
    <row r="1106" spans="1:9">
      <c r="A1106" s="775" t="str">
        <f>Table_wabobpsvr_AzureCalc_AzureCalcRateCard[[#This Row],[ServiceName]]&amp;Table_wabobpsvr_AzureCalc_AzureCalcRateCard[[#This Row],[Price_Level]]&amp;Table_wabobpsvr_AzureCalc_AzureCalcRateCard[[#This Row],[Region]]</f>
        <v>Basic_D11 VM (Non-Windows)A8</v>
      </c>
      <c r="B1106" s="775">
        <v>8</v>
      </c>
      <c r="C1106" s="775" t="s">
        <v>680</v>
      </c>
      <c r="D1106" s="775" t="s">
        <v>174</v>
      </c>
      <c r="E1106" s="775">
        <v>0.21728</v>
      </c>
      <c r="F1106" s="775" t="s">
        <v>1088</v>
      </c>
      <c r="G1106" s="775" t="s">
        <v>4235</v>
      </c>
      <c r="H1106" s="775" t="s">
        <v>4235</v>
      </c>
      <c r="I1106" s="775" t="s">
        <v>6534</v>
      </c>
    </row>
    <row r="1107" spans="1:9">
      <c r="A1107" s="775" t="str">
        <f>Table_wabobpsvr_AzureCalc_AzureCalcRateCard[[#This Row],[ServiceName]]&amp;Table_wabobpsvr_AzureCalc_AzureCalcRateCard[[#This Row],[Price_Level]]&amp;Table_wabobpsvr_AzureCalc_AzureCalcRateCard[[#This Row],[Region]]</f>
        <v>Basic_D11 VM (Non-Windows)B8</v>
      </c>
      <c r="B1107" s="775">
        <v>8</v>
      </c>
      <c r="C1107" s="775" t="s">
        <v>680</v>
      </c>
      <c r="D1107" s="775" t="s">
        <v>175</v>
      </c>
      <c r="E1107" s="775">
        <v>0.21056</v>
      </c>
      <c r="F1107" s="775" t="s">
        <v>1088</v>
      </c>
      <c r="G1107" s="775" t="s">
        <v>4235</v>
      </c>
      <c r="H1107" s="775" t="s">
        <v>4235</v>
      </c>
      <c r="I1107" s="775" t="s">
        <v>6534</v>
      </c>
    </row>
    <row r="1108" spans="1:9">
      <c r="A1108" s="775" t="str">
        <f>Table_wabobpsvr_AzureCalc_AzureCalcRateCard[[#This Row],[ServiceName]]&amp;Table_wabobpsvr_AzureCalc_AzureCalcRateCard[[#This Row],[Price_Level]]&amp;Table_wabobpsvr_AzureCalc_AzureCalcRateCard[[#This Row],[Region]]</f>
        <v>Basic_D11 VM (Non-Windows)C8</v>
      </c>
      <c r="B1108" s="775">
        <v>8</v>
      </c>
      <c r="C1108" s="775" t="s">
        <v>680</v>
      </c>
      <c r="D1108" s="775" t="s">
        <v>177</v>
      </c>
      <c r="E1108" s="775">
        <v>0.20383999999999999</v>
      </c>
      <c r="F1108" s="775" t="s">
        <v>1088</v>
      </c>
      <c r="G1108" s="775" t="s">
        <v>4235</v>
      </c>
      <c r="H1108" s="775" t="s">
        <v>4235</v>
      </c>
      <c r="I1108" s="775" t="s">
        <v>6534</v>
      </c>
    </row>
    <row r="1109" spans="1:9">
      <c r="A1109" s="775" t="str">
        <f>Table_wabobpsvr_AzureCalc_AzureCalcRateCard[[#This Row],[ServiceName]]&amp;Table_wabobpsvr_AzureCalc_AzureCalcRateCard[[#This Row],[Price_Level]]&amp;Table_wabobpsvr_AzureCalc_AzureCalcRateCard[[#This Row],[Region]]</f>
        <v>Basic_D11 VM (Non-Windows)D8</v>
      </c>
      <c r="B1109" s="775">
        <v>8</v>
      </c>
      <c r="C1109" s="775" t="s">
        <v>680</v>
      </c>
      <c r="D1109" s="775" t="s">
        <v>176</v>
      </c>
      <c r="E1109" s="775">
        <v>0.19711999999999999</v>
      </c>
      <c r="F1109" s="775" t="s">
        <v>1088</v>
      </c>
      <c r="G1109" s="775" t="s">
        <v>4235</v>
      </c>
      <c r="H1109" s="775" t="s">
        <v>4235</v>
      </c>
      <c r="I1109" s="775" t="s">
        <v>6534</v>
      </c>
    </row>
    <row r="1110" spans="1:9">
      <c r="A1110" s="775" t="str">
        <f>Table_wabobpsvr_AzureCalc_AzureCalcRateCard[[#This Row],[ServiceName]]&amp;Table_wabobpsvr_AzureCalc_AzureCalcRateCard[[#This Row],[Price_Level]]&amp;Table_wabobpsvr_AzureCalc_AzureCalcRateCard[[#This Row],[Region]]</f>
        <v>Basic_D11 VM (Non-Windows)MOSP11</v>
      </c>
      <c r="B1110" s="775">
        <v>11</v>
      </c>
      <c r="C1110" s="775" t="s">
        <v>680</v>
      </c>
      <c r="D1110" s="775" t="s">
        <v>606</v>
      </c>
      <c r="E1110" s="775">
        <v>0.24199999999999999</v>
      </c>
      <c r="F1110" s="775" t="s">
        <v>1088</v>
      </c>
      <c r="G1110" s="775" t="s">
        <v>4235</v>
      </c>
      <c r="H1110" s="775" t="s">
        <v>4235</v>
      </c>
      <c r="I1110" s="775" t="s">
        <v>6062</v>
      </c>
    </row>
    <row r="1111" spans="1:9">
      <c r="A1111" s="775" t="str">
        <f>Table_wabobpsvr_AzureCalc_AzureCalcRateCard[[#This Row],[ServiceName]]&amp;Table_wabobpsvr_AzureCalc_AzureCalcRateCard[[#This Row],[Price_Level]]&amp;Table_wabobpsvr_AzureCalc_AzureCalcRateCard[[#This Row],[Region]]</f>
        <v>Free Web SitesMOSP14</v>
      </c>
      <c r="B1111" s="775">
        <v>14</v>
      </c>
      <c r="C1111" s="775" t="s">
        <v>4235</v>
      </c>
      <c r="D1111" s="775" t="s">
        <v>606</v>
      </c>
      <c r="E1111" s="775">
        <v>999999</v>
      </c>
      <c r="F1111" s="775" t="s">
        <v>731</v>
      </c>
      <c r="G1111" s="775" t="s">
        <v>4235</v>
      </c>
      <c r="H1111" s="775" t="s">
        <v>4235</v>
      </c>
      <c r="I1111" s="775" t="s">
        <v>4235</v>
      </c>
    </row>
    <row r="1112" spans="1:9">
      <c r="A1112" s="775" t="str">
        <f>Table_wabobpsvr_AzureCalc_AzureCalcRateCard[[#This Row],[ServiceName]]&amp;Table_wabobpsvr_AzureCalc_AzureCalcRateCard[[#This Row],[Price_Level]]&amp;Table_wabobpsvr_AzureCalc_AzureCalcRateCard[[#This Row],[Region]]</f>
        <v>Free Web SitesA14</v>
      </c>
      <c r="B1112" s="775">
        <v>14</v>
      </c>
      <c r="C1112" s="775" t="s">
        <v>4235</v>
      </c>
      <c r="D1112" s="775" t="s">
        <v>174</v>
      </c>
      <c r="E1112" s="775">
        <v>999999</v>
      </c>
      <c r="F1112" s="775" t="s">
        <v>731</v>
      </c>
      <c r="G1112" s="775" t="s">
        <v>4235</v>
      </c>
      <c r="H1112" s="775" t="s">
        <v>4235</v>
      </c>
      <c r="I1112" s="775" t="s">
        <v>4235</v>
      </c>
    </row>
    <row r="1113" spans="1:9">
      <c r="A1113" s="775" t="str">
        <f>Table_wabobpsvr_AzureCalc_AzureCalcRateCard[[#This Row],[ServiceName]]&amp;Table_wabobpsvr_AzureCalc_AzureCalcRateCard[[#This Row],[Price_Level]]&amp;Table_wabobpsvr_AzureCalc_AzureCalcRateCard[[#This Row],[Region]]</f>
        <v>Free Web SitesB14</v>
      </c>
      <c r="B1113" s="775">
        <v>14</v>
      </c>
      <c r="C1113" s="775" t="s">
        <v>4235</v>
      </c>
      <c r="D1113" s="775" t="s">
        <v>175</v>
      </c>
      <c r="E1113" s="775">
        <v>999999</v>
      </c>
      <c r="F1113" s="775" t="s">
        <v>731</v>
      </c>
      <c r="G1113" s="775" t="s">
        <v>4235</v>
      </c>
      <c r="H1113" s="775" t="s">
        <v>4235</v>
      </c>
      <c r="I1113" s="775" t="s">
        <v>4235</v>
      </c>
    </row>
    <row r="1114" spans="1:9">
      <c r="A1114" s="775" t="str">
        <f>Table_wabobpsvr_AzureCalc_AzureCalcRateCard[[#This Row],[ServiceName]]&amp;Table_wabobpsvr_AzureCalc_AzureCalcRateCard[[#This Row],[Price_Level]]&amp;Table_wabobpsvr_AzureCalc_AzureCalcRateCard[[#This Row],[Region]]</f>
        <v>Free Web SitesC14</v>
      </c>
      <c r="B1114" s="775">
        <v>14</v>
      </c>
      <c r="C1114" s="775" t="s">
        <v>4235</v>
      </c>
      <c r="D1114" s="775" t="s">
        <v>177</v>
      </c>
      <c r="E1114" s="775">
        <v>999999</v>
      </c>
      <c r="F1114" s="775" t="s">
        <v>731</v>
      </c>
      <c r="G1114" s="775" t="s">
        <v>4235</v>
      </c>
      <c r="H1114" s="775" t="s">
        <v>4235</v>
      </c>
      <c r="I1114" s="775" t="s">
        <v>4235</v>
      </c>
    </row>
    <row r="1115" spans="1:9">
      <c r="A1115" s="775" t="str">
        <f>Table_wabobpsvr_AzureCalc_AzureCalcRateCard[[#This Row],[ServiceName]]&amp;Table_wabobpsvr_AzureCalc_AzureCalcRateCard[[#This Row],[Price_Level]]&amp;Table_wabobpsvr_AzureCalc_AzureCalcRateCard[[#This Row],[Region]]</f>
        <v>BackupMOSP13</v>
      </c>
      <c r="B1115" s="775">
        <v>13</v>
      </c>
      <c r="C1115" s="775" t="s">
        <v>4235</v>
      </c>
      <c r="D1115" s="775" t="s">
        <v>606</v>
      </c>
      <c r="E1115" s="775">
        <v>999999</v>
      </c>
      <c r="F1115" s="775" t="s">
        <v>140</v>
      </c>
      <c r="G1115" s="775" t="s">
        <v>4235</v>
      </c>
      <c r="H1115" s="775" t="s">
        <v>4235</v>
      </c>
      <c r="I1115" s="775" t="s">
        <v>4235</v>
      </c>
    </row>
    <row r="1116" spans="1:9">
      <c r="A1116" s="775" t="str">
        <f>Table_wabobpsvr_AzureCalc_AzureCalcRateCard[[#This Row],[ServiceName]]&amp;Table_wabobpsvr_AzureCalc_AzureCalcRateCard[[#This Row],[Price_Level]]&amp;Table_wabobpsvr_AzureCalc_AzureCalcRateCard[[#This Row],[Region]]</f>
        <v>BackupA13</v>
      </c>
      <c r="B1116" s="775">
        <v>13</v>
      </c>
      <c r="C1116" s="775" t="s">
        <v>4235</v>
      </c>
      <c r="D1116" s="775" t="s">
        <v>174</v>
      </c>
      <c r="E1116" s="775">
        <v>999999</v>
      </c>
      <c r="F1116" s="775" t="s">
        <v>140</v>
      </c>
      <c r="G1116" s="775" t="s">
        <v>4235</v>
      </c>
      <c r="H1116" s="775" t="s">
        <v>4235</v>
      </c>
      <c r="I1116" s="775" t="s">
        <v>4235</v>
      </c>
    </row>
    <row r="1117" spans="1:9">
      <c r="A1117" s="775" t="str">
        <f>Table_wabobpsvr_AzureCalc_AzureCalcRateCard[[#This Row],[ServiceName]]&amp;Table_wabobpsvr_AzureCalc_AzureCalcRateCard[[#This Row],[Price_Level]]&amp;Table_wabobpsvr_AzureCalc_AzureCalcRateCard[[#This Row],[Region]]</f>
        <v>BackupB13</v>
      </c>
      <c r="B1117" s="775">
        <v>13</v>
      </c>
      <c r="C1117" s="775" t="s">
        <v>4235</v>
      </c>
      <c r="D1117" s="775" t="s">
        <v>175</v>
      </c>
      <c r="E1117" s="775">
        <v>999999</v>
      </c>
      <c r="F1117" s="775" t="s">
        <v>140</v>
      </c>
      <c r="G1117" s="775" t="s">
        <v>4235</v>
      </c>
      <c r="H1117" s="775" t="s">
        <v>4235</v>
      </c>
      <c r="I1117" s="775" t="s">
        <v>4235</v>
      </c>
    </row>
    <row r="1118" spans="1:9">
      <c r="A1118" s="775" t="str">
        <f>Table_wabobpsvr_AzureCalc_AzureCalcRateCard[[#This Row],[ServiceName]]&amp;Table_wabobpsvr_AzureCalc_AzureCalcRateCard[[#This Row],[Price_Level]]&amp;Table_wabobpsvr_AzureCalc_AzureCalcRateCard[[#This Row],[Region]]</f>
        <v>BackupC13</v>
      </c>
      <c r="B1118" s="775">
        <v>13</v>
      </c>
      <c r="C1118" s="775" t="s">
        <v>4235</v>
      </c>
      <c r="D1118" s="775" t="s">
        <v>177</v>
      </c>
      <c r="E1118" s="775">
        <v>999999</v>
      </c>
      <c r="F1118" s="775" t="s">
        <v>140</v>
      </c>
      <c r="G1118" s="775" t="s">
        <v>4235</v>
      </c>
      <c r="H1118" s="775" t="s">
        <v>4235</v>
      </c>
      <c r="I1118" s="775" t="s">
        <v>4235</v>
      </c>
    </row>
    <row r="1119" spans="1:9">
      <c r="A1119" s="775" t="str">
        <f>Table_wabobpsvr_AzureCalc_AzureCalcRateCard[[#This Row],[ServiceName]]&amp;Table_wabobpsvr_AzureCalc_AzureCalcRateCard[[#This Row],[Price_Level]]&amp;Table_wabobpsvr_AzureCalc_AzureCalcRateCard[[#This Row],[Region]]</f>
        <v>BackupD13</v>
      </c>
      <c r="B1119" s="775">
        <v>13</v>
      </c>
      <c r="C1119" s="775" t="s">
        <v>4235</v>
      </c>
      <c r="D1119" s="775" t="s">
        <v>176</v>
      </c>
      <c r="E1119" s="775">
        <v>999999</v>
      </c>
      <c r="F1119" s="775" t="s">
        <v>140</v>
      </c>
      <c r="G1119" s="775" t="s">
        <v>4235</v>
      </c>
      <c r="H1119" s="775" t="s">
        <v>4235</v>
      </c>
      <c r="I1119" s="775" t="s">
        <v>4235</v>
      </c>
    </row>
    <row r="1120" spans="1:9">
      <c r="A1120" s="775" t="str">
        <f>Table_wabobpsvr_AzureCalc_AzureCalcRateCard[[#This Row],[ServiceName]]&amp;Table_wabobpsvr_AzureCalc_AzureCalcRateCard[[#This Row],[Price_Level]]&amp;Table_wabobpsvr_AzureCalc_AzureCalcRateCard[[#This Row],[Region]]</f>
        <v>BizTalk Services Developer BizTalk UnitsB2</v>
      </c>
      <c r="B1120" s="775">
        <v>2</v>
      </c>
      <c r="C1120" s="775" t="s">
        <v>4235</v>
      </c>
      <c r="D1120" s="775" t="s">
        <v>175</v>
      </c>
      <c r="E1120" s="775">
        <v>999999</v>
      </c>
      <c r="F1120" s="775" t="s">
        <v>793</v>
      </c>
      <c r="G1120" s="775" t="s">
        <v>4235</v>
      </c>
      <c r="H1120" s="775" t="s">
        <v>4235</v>
      </c>
      <c r="I1120" s="775" t="s">
        <v>4235</v>
      </c>
    </row>
    <row r="1121" spans="1:9">
      <c r="A1121" s="775" t="str">
        <f>Table_wabobpsvr_AzureCalc_AzureCalcRateCard[[#This Row],[ServiceName]]&amp;Table_wabobpsvr_AzureCalc_AzureCalcRateCard[[#This Row],[Price_Level]]&amp;Table_wabobpsvr_AzureCalc_AzureCalcRateCard[[#This Row],[Region]]</f>
        <v>Zone Redundant Storage Standard IO - Block BlobB</v>
      </c>
      <c r="B1121" s="775"/>
      <c r="C1121" s="775" t="s">
        <v>764</v>
      </c>
      <c r="D1121" s="775" t="s">
        <v>175</v>
      </c>
      <c r="E1121" s="775">
        <v>2.8000000000000001E-2</v>
      </c>
      <c r="F1121" s="775" t="s">
        <v>986</v>
      </c>
      <c r="G1121" s="775" t="s">
        <v>2554</v>
      </c>
      <c r="H1121" s="775" t="s">
        <v>2555</v>
      </c>
      <c r="I1121" s="775" t="s">
        <v>4891</v>
      </c>
    </row>
    <row r="1122" spans="1:9">
      <c r="A1122" s="775" t="str">
        <f>Table_wabobpsvr_AzureCalc_AzureCalcRateCard[[#This Row],[ServiceName]]&amp;Table_wabobpsvr_AzureCalc_AzureCalcRateCard[[#This Row],[Price_Level]]&amp;Table_wabobpsvr_AzureCalc_AzureCalcRateCard[[#This Row],[Region]]</f>
        <v>Zone Redundant Storage Standard IO - Block BlobC</v>
      </c>
      <c r="B1122" s="775"/>
      <c r="C1122" s="775" t="s">
        <v>764</v>
      </c>
      <c r="D1122" s="775" t="s">
        <v>177</v>
      </c>
      <c r="E1122" s="775">
        <v>2.8000000000000001E-2</v>
      </c>
      <c r="F1122" s="775" t="s">
        <v>986</v>
      </c>
      <c r="G1122" s="775" t="s">
        <v>2554</v>
      </c>
      <c r="H1122" s="775" t="s">
        <v>2555</v>
      </c>
      <c r="I1122" s="775" t="s">
        <v>4891</v>
      </c>
    </row>
    <row r="1123" spans="1:9">
      <c r="A1123" s="775" t="str">
        <f>Table_wabobpsvr_AzureCalc_AzureCalcRateCard[[#This Row],[ServiceName]]&amp;Table_wabobpsvr_AzureCalc_AzureCalcRateCard[[#This Row],[Price_Level]]&amp;Table_wabobpsvr_AzureCalc_AzureCalcRateCard[[#This Row],[Region]]</f>
        <v>Zone Redundant Storage Standard IO - Block BlobD</v>
      </c>
      <c r="B1123" s="775"/>
      <c r="C1123" s="775" t="s">
        <v>764</v>
      </c>
      <c r="D1123" s="775" t="s">
        <v>176</v>
      </c>
      <c r="E1123" s="775">
        <v>2.8000000000000001E-2</v>
      </c>
      <c r="F1123" s="775" t="s">
        <v>986</v>
      </c>
      <c r="G1123" s="775" t="s">
        <v>2554</v>
      </c>
      <c r="H1123" s="775" t="s">
        <v>2555</v>
      </c>
      <c r="I1123" s="775" t="s">
        <v>4891</v>
      </c>
    </row>
    <row r="1124" spans="1:9">
      <c r="A1124" s="775" t="str">
        <f>Table_wabobpsvr_AzureCalc_AzureCalcRateCard[[#This Row],[ServiceName]]&amp;Table_wabobpsvr_AzureCalc_AzureCalcRateCard[[#This Row],[Price_Level]]&amp;Table_wabobpsvr_AzureCalc_AzureCalcRateCard[[#This Row],[Region]]</f>
        <v>Site Recovery VM replicated to AzureA</v>
      </c>
      <c r="B1124" s="775"/>
      <c r="C1124" s="775" t="s">
        <v>990</v>
      </c>
      <c r="D1124" s="775" t="s">
        <v>174</v>
      </c>
      <c r="E1124" s="775">
        <v>52.38</v>
      </c>
      <c r="F1124" s="775" t="s">
        <v>992</v>
      </c>
      <c r="G1124" s="775" t="s">
        <v>2556</v>
      </c>
      <c r="H1124" s="775" t="s">
        <v>2557</v>
      </c>
      <c r="I1124" s="775" t="s">
        <v>5720</v>
      </c>
    </row>
    <row r="1125" spans="1:9">
      <c r="A1125" s="775" t="str">
        <f>Table_wabobpsvr_AzureCalc_AzureCalcRateCard[[#This Row],[ServiceName]]&amp;Table_wabobpsvr_AzureCalc_AzureCalcRateCard[[#This Row],[Price_Level]]&amp;Table_wabobpsvr_AzureCalc_AzureCalcRateCard[[#This Row],[Region]]</f>
        <v>Site Recovery VM replicated to AzureB</v>
      </c>
      <c r="B1125" s="775"/>
      <c r="C1125" s="775" t="s">
        <v>990</v>
      </c>
      <c r="D1125" s="775" t="s">
        <v>175</v>
      </c>
      <c r="E1125" s="775">
        <v>50.76</v>
      </c>
      <c r="F1125" s="775" t="s">
        <v>992</v>
      </c>
      <c r="G1125" s="775" t="s">
        <v>2556</v>
      </c>
      <c r="H1125" s="775" t="s">
        <v>2557</v>
      </c>
      <c r="I1125" s="775" t="s">
        <v>5720</v>
      </c>
    </row>
    <row r="1126" spans="1:9">
      <c r="A1126" s="775" t="str">
        <f>Table_wabobpsvr_AzureCalc_AzureCalcRateCard[[#This Row],[ServiceName]]&amp;Table_wabobpsvr_AzureCalc_AzureCalcRateCard[[#This Row],[Price_Level]]&amp;Table_wabobpsvr_AzureCalc_AzureCalcRateCard[[#This Row],[Region]]</f>
        <v>Site Recovery VM replicated to AzureC</v>
      </c>
      <c r="B1126" s="775"/>
      <c r="C1126" s="775" t="s">
        <v>990</v>
      </c>
      <c r="D1126" s="775" t="s">
        <v>177</v>
      </c>
      <c r="E1126" s="775">
        <v>49.14</v>
      </c>
      <c r="F1126" s="775" t="s">
        <v>992</v>
      </c>
      <c r="G1126" s="775" t="s">
        <v>2556</v>
      </c>
      <c r="H1126" s="775" t="s">
        <v>2557</v>
      </c>
      <c r="I1126" s="775" t="s">
        <v>5720</v>
      </c>
    </row>
    <row r="1127" spans="1:9">
      <c r="A1127" s="775" t="str">
        <f>Table_wabobpsvr_AzureCalc_AzureCalcRateCard[[#This Row],[ServiceName]]&amp;Table_wabobpsvr_AzureCalc_AzureCalcRateCard[[#This Row],[Price_Level]]&amp;Table_wabobpsvr_AzureCalc_AzureCalcRateCard[[#This Row],[Region]]</f>
        <v>BizTalk Services Developer BizTalk UnitsC2</v>
      </c>
      <c r="B1127" s="775">
        <v>2</v>
      </c>
      <c r="C1127" s="775" t="s">
        <v>4235</v>
      </c>
      <c r="D1127" s="775" t="s">
        <v>177</v>
      </c>
      <c r="E1127" s="775">
        <v>999999</v>
      </c>
      <c r="F1127" s="775" t="s">
        <v>793</v>
      </c>
      <c r="G1127" s="775" t="s">
        <v>4235</v>
      </c>
      <c r="H1127" s="775" t="s">
        <v>4235</v>
      </c>
      <c r="I1127" s="775" t="s">
        <v>4235</v>
      </c>
    </row>
    <row r="1128" spans="1:9">
      <c r="A1128" s="775" t="str">
        <f>Table_wabobpsvr_AzureCalc_AzureCalcRateCard[[#This Row],[ServiceName]]&amp;Table_wabobpsvr_AzureCalc_AzureCalcRateCard[[#This Row],[Price_Level]]&amp;Table_wabobpsvr_AzureCalc_AzureCalcRateCard[[#This Row],[Region]]</f>
        <v>Site Recovery VM replicated to AzureD</v>
      </c>
      <c r="B1128" s="775"/>
      <c r="C1128" s="775" t="s">
        <v>990</v>
      </c>
      <c r="D1128" s="775" t="s">
        <v>176</v>
      </c>
      <c r="E1128" s="775">
        <v>47.52</v>
      </c>
      <c r="F1128" s="775" t="s">
        <v>992</v>
      </c>
      <c r="G1128" s="775" t="s">
        <v>2556</v>
      </c>
      <c r="H1128" s="775" t="s">
        <v>2557</v>
      </c>
      <c r="I1128" s="775" t="s">
        <v>5720</v>
      </c>
    </row>
    <row r="1129" spans="1:9">
      <c r="A1129" s="775" t="str">
        <f>Table_wabobpsvr_AzureCalc_AzureCalcRateCard[[#This Row],[ServiceName]]&amp;Table_wabobpsvr_AzureCalc_AzureCalcRateCard[[#This Row],[Price_Level]]&amp;Table_wabobpsvr_AzureCalc_AzureCalcRateCard[[#This Row],[Region]]</f>
        <v>Site Recovery VM replicated to System CenterMOSP</v>
      </c>
      <c r="B1129" s="775"/>
      <c r="C1129" s="775" t="s">
        <v>990</v>
      </c>
      <c r="D1129" s="775" t="s">
        <v>606</v>
      </c>
      <c r="E1129" s="775">
        <v>16</v>
      </c>
      <c r="F1129" s="775" t="s">
        <v>991</v>
      </c>
      <c r="G1129" s="775" t="s">
        <v>4235</v>
      </c>
      <c r="H1129" s="775" t="s">
        <v>4235</v>
      </c>
      <c r="I1129" s="775" t="s">
        <v>6535</v>
      </c>
    </row>
    <row r="1130" spans="1:9">
      <c r="A1130" s="775" t="str">
        <f>Table_wabobpsvr_AzureCalc_AzureCalcRateCard[[#This Row],[ServiceName]]&amp;Table_wabobpsvr_AzureCalc_AzureCalcRateCard[[#This Row],[Price_Level]]&amp;Table_wabobpsvr_AzureCalc_AzureCalcRateCard[[#This Row],[Region]]</f>
        <v>Site Recovery VM replicated to System CenterA</v>
      </c>
      <c r="B1130" s="775"/>
      <c r="C1130" s="775" t="s">
        <v>990</v>
      </c>
      <c r="D1130" s="775" t="s">
        <v>174</v>
      </c>
      <c r="E1130" s="775">
        <v>15.52</v>
      </c>
      <c r="F1130" s="775" t="s">
        <v>991</v>
      </c>
      <c r="G1130" s="775" t="s">
        <v>2558</v>
      </c>
      <c r="H1130" s="775" t="s">
        <v>2559</v>
      </c>
      <c r="I1130" s="775" t="s">
        <v>6535</v>
      </c>
    </row>
    <row r="1131" spans="1:9">
      <c r="A1131" s="775" t="str">
        <f>Table_wabobpsvr_AzureCalc_AzureCalcRateCard[[#This Row],[ServiceName]]&amp;Table_wabobpsvr_AzureCalc_AzureCalcRateCard[[#This Row],[Price_Level]]&amp;Table_wabobpsvr_AzureCalc_AzureCalcRateCard[[#This Row],[Region]]</f>
        <v>Site Recovery VM replicated to System CenterB</v>
      </c>
      <c r="B1131" s="775"/>
      <c r="C1131" s="775" t="s">
        <v>990</v>
      </c>
      <c r="D1131" s="775" t="s">
        <v>175</v>
      </c>
      <c r="E1131" s="775">
        <v>15.04</v>
      </c>
      <c r="F1131" s="775" t="s">
        <v>991</v>
      </c>
      <c r="G1131" s="775" t="s">
        <v>2558</v>
      </c>
      <c r="H1131" s="775" t="s">
        <v>2559</v>
      </c>
      <c r="I1131" s="775" t="s">
        <v>6535</v>
      </c>
    </row>
    <row r="1132" spans="1:9">
      <c r="A1132" s="775" t="str">
        <f>Table_wabobpsvr_AzureCalc_AzureCalcRateCard[[#This Row],[ServiceName]]&amp;Table_wabobpsvr_AzureCalc_AzureCalcRateCard[[#This Row],[Price_Level]]&amp;Table_wabobpsvr_AzureCalc_AzureCalcRateCard[[#This Row],[Region]]</f>
        <v>Site Recovery VM replicated to System CenterC</v>
      </c>
      <c r="B1132" s="775"/>
      <c r="C1132" s="775" t="s">
        <v>990</v>
      </c>
      <c r="D1132" s="775" t="s">
        <v>177</v>
      </c>
      <c r="E1132" s="775">
        <v>14.56</v>
      </c>
      <c r="F1132" s="775" t="s">
        <v>991</v>
      </c>
      <c r="G1132" s="775" t="s">
        <v>2558</v>
      </c>
      <c r="H1132" s="775" t="s">
        <v>2559</v>
      </c>
      <c r="I1132" s="775" t="s">
        <v>6535</v>
      </c>
    </row>
    <row r="1133" spans="1:9">
      <c r="A1133" s="775" t="str">
        <f>Table_wabobpsvr_AzureCalc_AzureCalcRateCard[[#This Row],[ServiceName]]&amp;Table_wabobpsvr_AzureCalc_AzureCalcRateCard[[#This Row],[Price_Level]]&amp;Table_wabobpsvr_AzureCalc_AzureCalcRateCard[[#This Row],[Region]]</f>
        <v>Site Recovery VM replicated to System CenterD</v>
      </c>
      <c r="B1133" s="775"/>
      <c r="C1133" s="775" t="s">
        <v>990</v>
      </c>
      <c r="D1133" s="775" t="s">
        <v>176</v>
      </c>
      <c r="E1133" s="775">
        <v>14.08</v>
      </c>
      <c r="F1133" s="775" t="s">
        <v>991</v>
      </c>
      <c r="G1133" s="775" t="s">
        <v>2558</v>
      </c>
      <c r="H1133" s="775" t="s">
        <v>2559</v>
      </c>
      <c r="I1133" s="775" t="s">
        <v>6535</v>
      </c>
    </row>
    <row r="1134" spans="1:9">
      <c r="A1134" s="775" t="str">
        <f>Table_wabobpsvr_AzureCalc_AzureCalcRateCard[[#This Row],[ServiceName]]&amp;Table_wabobpsvr_AzureCalc_AzureCalcRateCard[[#This Row],[Price_Level]]&amp;Table_wabobpsvr_AzureCalc_AzureCalcRateCard[[#This Row],[Region]]</f>
        <v>BizTalk Services Developer BizTalk UnitsD2</v>
      </c>
      <c r="B1134" s="775">
        <v>2</v>
      </c>
      <c r="C1134" s="775" t="s">
        <v>4235</v>
      </c>
      <c r="D1134" s="775" t="s">
        <v>176</v>
      </c>
      <c r="E1134" s="775">
        <v>999999</v>
      </c>
      <c r="F1134" s="775" t="s">
        <v>793</v>
      </c>
      <c r="G1134" s="775" t="s">
        <v>4235</v>
      </c>
      <c r="H1134" s="775" t="s">
        <v>4235</v>
      </c>
      <c r="I1134" s="775" t="s">
        <v>4235</v>
      </c>
    </row>
    <row r="1135" spans="1:9">
      <c r="A1135" s="775" t="str">
        <f>Table_wabobpsvr_AzureCalc_AzureCalcRateCard[[#This Row],[ServiceName]]&amp;Table_wabobpsvr_AzureCalc_AzureCalcRateCard[[#This Row],[Price_Level]]&amp;Table_wabobpsvr_AzureCalc_AzureCalcRateCard[[#This Row],[Region]]</f>
        <v>BizTalk Services Developer BizTalk UnitsMOSP3</v>
      </c>
      <c r="B1135" s="775">
        <v>3</v>
      </c>
      <c r="C1135" s="775" t="s">
        <v>4235</v>
      </c>
      <c r="D1135" s="775" t="s">
        <v>606</v>
      </c>
      <c r="E1135" s="775">
        <v>999999</v>
      </c>
      <c r="F1135" s="775" t="s">
        <v>793</v>
      </c>
      <c r="G1135" s="775" t="s">
        <v>4235</v>
      </c>
      <c r="H1135" s="775" t="s">
        <v>4235</v>
      </c>
      <c r="I1135" s="775" t="s">
        <v>4235</v>
      </c>
    </row>
    <row r="1136" spans="1:9">
      <c r="A1136" s="775" t="str">
        <f>Table_wabobpsvr_AzureCalc_AzureCalcRateCard[[#This Row],[ServiceName]]&amp;Table_wabobpsvr_AzureCalc_AzureCalcRateCard[[#This Row],[Price_Level]]&amp;Table_wabobpsvr_AzureCalc_AzureCalcRateCard[[#This Row],[Region]]</f>
        <v>BizTalk Services Developer BizTalk UnitsA3</v>
      </c>
      <c r="B1136" s="775">
        <v>3</v>
      </c>
      <c r="C1136" s="775" t="s">
        <v>4235</v>
      </c>
      <c r="D1136" s="775" t="s">
        <v>174</v>
      </c>
      <c r="E1136" s="775">
        <v>999999</v>
      </c>
      <c r="F1136" s="775" t="s">
        <v>793</v>
      </c>
      <c r="G1136" s="775" t="s">
        <v>4235</v>
      </c>
      <c r="H1136" s="775" t="s">
        <v>4235</v>
      </c>
      <c r="I1136" s="775" t="s">
        <v>4235</v>
      </c>
    </row>
    <row r="1137" spans="1:9">
      <c r="A1137" s="775" t="str">
        <f>Table_wabobpsvr_AzureCalc_AzureCalcRateCard[[#This Row],[ServiceName]]&amp;Table_wabobpsvr_AzureCalc_AzureCalcRateCard[[#This Row],[Price_Level]]&amp;Table_wabobpsvr_AzureCalc_AzureCalcRateCard[[#This Row],[Region]]</f>
        <v>BizTalk Services Developer BizTalk UnitsB3</v>
      </c>
      <c r="B1137" s="775">
        <v>3</v>
      </c>
      <c r="C1137" s="775" t="s">
        <v>4235</v>
      </c>
      <c r="D1137" s="775" t="s">
        <v>175</v>
      </c>
      <c r="E1137" s="775">
        <v>999999</v>
      </c>
      <c r="F1137" s="775" t="s">
        <v>793</v>
      </c>
      <c r="G1137" s="775" t="s">
        <v>4235</v>
      </c>
      <c r="H1137" s="775" t="s">
        <v>4235</v>
      </c>
      <c r="I1137" s="775" t="s">
        <v>4235</v>
      </c>
    </row>
    <row r="1138" spans="1:9">
      <c r="A1138" s="775" t="str">
        <f>Table_wabobpsvr_AzureCalc_AzureCalcRateCard[[#This Row],[ServiceName]]&amp;Table_wabobpsvr_AzureCalc_AzureCalcRateCard[[#This Row],[Price_Level]]&amp;Table_wabobpsvr_AzureCalc_AzureCalcRateCard[[#This Row],[Region]]</f>
        <v>BizTalk Services Developer BizTalk UnitsC3</v>
      </c>
      <c r="B1138" s="775">
        <v>3</v>
      </c>
      <c r="C1138" s="775" t="s">
        <v>4235</v>
      </c>
      <c r="D1138" s="775" t="s">
        <v>177</v>
      </c>
      <c r="E1138" s="775">
        <v>999999</v>
      </c>
      <c r="F1138" s="775" t="s">
        <v>793</v>
      </c>
      <c r="G1138" s="775" t="s">
        <v>4235</v>
      </c>
      <c r="H1138" s="775" t="s">
        <v>4235</v>
      </c>
      <c r="I1138" s="775" t="s">
        <v>4235</v>
      </c>
    </row>
    <row r="1139" spans="1:9">
      <c r="A1139" s="775" t="str">
        <f>Table_wabobpsvr_AzureCalc_AzureCalcRateCard[[#This Row],[ServiceName]]&amp;Table_wabobpsvr_AzureCalc_AzureCalcRateCard[[#This Row],[Price_Level]]&amp;Table_wabobpsvr_AzureCalc_AzureCalcRateCard[[#This Row],[Region]]</f>
        <v>BizTalk Services Developer BizTalk UnitsD3</v>
      </c>
      <c r="B1139" s="775">
        <v>3</v>
      </c>
      <c r="C1139" s="775" t="s">
        <v>4235</v>
      </c>
      <c r="D1139" s="775" t="s">
        <v>176</v>
      </c>
      <c r="E1139" s="775">
        <v>999999</v>
      </c>
      <c r="F1139" s="775" t="s">
        <v>793</v>
      </c>
      <c r="G1139" s="775" t="s">
        <v>4235</v>
      </c>
      <c r="H1139" s="775" t="s">
        <v>4235</v>
      </c>
      <c r="I1139" s="775" t="s">
        <v>4235</v>
      </c>
    </row>
    <row r="1140" spans="1:9">
      <c r="A1140" s="775" t="str">
        <f>Table_wabobpsvr_AzureCalc_AzureCalcRateCard[[#This Row],[ServiceName]]&amp;Table_wabobpsvr_AzureCalc_AzureCalcRateCard[[#This Row],[Price_Level]]&amp;Table_wabobpsvr_AzureCalc_AzureCalcRateCard[[#This Row],[Region]]</f>
        <v>BizTalk Services Premium BizTalk UnitsMOSP3</v>
      </c>
      <c r="B1140" s="775">
        <v>3</v>
      </c>
      <c r="C1140" s="775" t="s">
        <v>4235</v>
      </c>
      <c r="D1140" s="775" t="s">
        <v>606</v>
      </c>
      <c r="E1140" s="775">
        <v>999999</v>
      </c>
      <c r="F1140" s="775" t="s">
        <v>794</v>
      </c>
      <c r="G1140" s="775" t="s">
        <v>4235</v>
      </c>
      <c r="H1140" s="775" t="s">
        <v>4235</v>
      </c>
      <c r="I1140" s="775" t="s">
        <v>4235</v>
      </c>
    </row>
    <row r="1141" spans="1:9">
      <c r="A1141" s="775" t="str">
        <f>Table_wabobpsvr_AzureCalc_AzureCalcRateCard[[#This Row],[ServiceName]]&amp;Table_wabobpsvr_AzureCalc_AzureCalcRateCard[[#This Row],[Price_Level]]&amp;Table_wabobpsvr_AzureCalc_AzureCalcRateCard[[#This Row],[Region]]</f>
        <v>BizTalk Services Premium BizTalk UnitsA3</v>
      </c>
      <c r="B1141" s="775">
        <v>3</v>
      </c>
      <c r="C1141" s="775" t="s">
        <v>4235</v>
      </c>
      <c r="D1141" s="775" t="s">
        <v>174</v>
      </c>
      <c r="E1141" s="775">
        <v>999999</v>
      </c>
      <c r="F1141" s="775" t="s">
        <v>794</v>
      </c>
      <c r="G1141" s="775" t="s">
        <v>4235</v>
      </c>
      <c r="H1141" s="775" t="s">
        <v>4235</v>
      </c>
      <c r="I1141" s="775" t="s">
        <v>4235</v>
      </c>
    </row>
    <row r="1142" spans="1:9">
      <c r="A1142" s="775" t="str">
        <f>Table_wabobpsvr_AzureCalc_AzureCalcRateCard[[#This Row],[ServiceName]]&amp;Table_wabobpsvr_AzureCalc_AzureCalcRateCard[[#This Row],[Price_Level]]&amp;Table_wabobpsvr_AzureCalc_AzureCalcRateCard[[#This Row],[Region]]</f>
        <v>BizTalk Services Premium BizTalk UnitsB3</v>
      </c>
      <c r="B1142" s="775">
        <v>3</v>
      </c>
      <c r="C1142" s="775" t="s">
        <v>4235</v>
      </c>
      <c r="D1142" s="775" t="s">
        <v>175</v>
      </c>
      <c r="E1142" s="775">
        <v>999999</v>
      </c>
      <c r="F1142" s="775" t="s">
        <v>794</v>
      </c>
      <c r="G1142" s="775" t="s">
        <v>4235</v>
      </c>
      <c r="H1142" s="775" t="s">
        <v>4235</v>
      </c>
      <c r="I1142" s="775" t="s">
        <v>4235</v>
      </c>
    </row>
    <row r="1143" spans="1:9">
      <c r="A1143" s="775" t="str">
        <f>Table_wabobpsvr_AzureCalc_AzureCalcRateCard[[#This Row],[ServiceName]]&amp;Table_wabobpsvr_AzureCalc_AzureCalcRateCard[[#This Row],[Price_Level]]&amp;Table_wabobpsvr_AzureCalc_AzureCalcRateCard[[#This Row],[Region]]</f>
        <v>BizTalk Services Premium BizTalk UnitsC3</v>
      </c>
      <c r="B1143" s="775">
        <v>3</v>
      </c>
      <c r="C1143" s="775" t="s">
        <v>4235</v>
      </c>
      <c r="D1143" s="775" t="s">
        <v>177</v>
      </c>
      <c r="E1143" s="775">
        <v>999999</v>
      </c>
      <c r="F1143" s="775" t="s">
        <v>794</v>
      </c>
      <c r="G1143" s="775" t="s">
        <v>4235</v>
      </c>
      <c r="H1143" s="775" t="s">
        <v>4235</v>
      </c>
      <c r="I1143" s="775" t="s">
        <v>4235</v>
      </c>
    </row>
    <row r="1144" spans="1:9">
      <c r="A1144" s="775" t="str">
        <f>Table_wabobpsvr_AzureCalc_AzureCalcRateCard[[#This Row],[ServiceName]]&amp;Table_wabobpsvr_AzureCalc_AzureCalcRateCard[[#This Row],[Price_Level]]&amp;Table_wabobpsvr_AzureCalc_AzureCalcRateCard[[#This Row],[Region]]</f>
        <v>BizTalk Services Premium BizTalk UnitsD3</v>
      </c>
      <c r="B1144" s="775">
        <v>3</v>
      </c>
      <c r="C1144" s="775" t="s">
        <v>4235</v>
      </c>
      <c r="D1144" s="775" t="s">
        <v>176</v>
      </c>
      <c r="E1144" s="775">
        <v>999999</v>
      </c>
      <c r="F1144" s="775" t="s">
        <v>794</v>
      </c>
      <c r="G1144" s="775" t="s">
        <v>4235</v>
      </c>
      <c r="H1144" s="775" t="s">
        <v>4235</v>
      </c>
      <c r="I1144" s="775" t="s">
        <v>4235</v>
      </c>
    </row>
    <row r="1145" spans="1:9">
      <c r="A1145" s="775" t="str">
        <f>Table_wabobpsvr_AzureCalc_AzureCalcRateCard[[#This Row],[ServiceName]]&amp;Table_wabobpsvr_AzureCalc_AzureCalcRateCard[[#This Row],[Price_Level]]&amp;Table_wabobpsvr_AzureCalc_AzureCalcRateCard[[#This Row],[Region]]</f>
        <v>BizTalk Services Premium BizTalk UnitsMOSP2</v>
      </c>
      <c r="B1145" s="775">
        <v>2</v>
      </c>
      <c r="C1145" s="775" t="s">
        <v>4235</v>
      </c>
      <c r="D1145" s="775" t="s">
        <v>606</v>
      </c>
      <c r="E1145" s="775">
        <v>999999</v>
      </c>
      <c r="F1145" s="775" t="s">
        <v>794</v>
      </c>
      <c r="G1145" s="775" t="s">
        <v>4235</v>
      </c>
      <c r="H1145" s="775" t="s">
        <v>4235</v>
      </c>
      <c r="I1145" s="775" t="s">
        <v>4235</v>
      </c>
    </row>
    <row r="1146" spans="1:9">
      <c r="A1146" s="775" t="str">
        <f>Table_wabobpsvr_AzureCalc_AzureCalcRateCard[[#This Row],[ServiceName]]&amp;Table_wabobpsvr_AzureCalc_AzureCalcRateCard[[#This Row],[Price_Level]]&amp;Table_wabobpsvr_AzureCalc_AzureCalcRateCard[[#This Row],[Region]]</f>
        <v>BizTalk Services Premium BizTalk UnitsA2</v>
      </c>
      <c r="B1146" s="775">
        <v>2</v>
      </c>
      <c r="C1146" s="775" t="s">
        <v>4235</v>
      </c>
      <c r="D1146" s="775" t="s">
        <v>174</v>
      </c>
      <c r="E1146" s="775">
        <v>999999</v>
      </c>
      <c r="F1146" s="775" t="s">
        <v>794</v>
      </c>
      <c r="G1146" s="775" t="s">
        <v>4235</v>
      </c>
      <c r="H1146" s="775" t="s">
        <v>4235</v>
      </c>
      <c r="I1146" s="775" t="s">
        <v>4235</v>
      </c>
    </row>
    <row r="1147" spans="1:9">
      <c r="A1147" s="775" t="str">
        <f>Table_wabobpsvr_AzureCalc_AzureCalcRateCard[[#This Row],[ServiceName]]&amp;Table_wabobpsvr_AzureCalc_AzureCalcRateCard[[#This Row],[Price_Level]]&amp;Table_wabobpsvr_AzureCalc_AzureCalcRateCard[[#This Row],[Region]]</f>
        <v>BizTalk Services Premium BizTalk UnitsB2</v>
      </c>
      <c r="B1147" s="775">
        <v>2</v>
      </c>
      <c r="C1147" s="775" t="s">
        <v>4235</v>
      </c>
      <c r="D1147" s="775" t="s">
        <v>175</v>
      </c>
      <c r="E1147" s="775">
        <v>999999</v>
      </c>
      <c r="F1147" s="775" t="s">
        <v>794</v>
      </c>
      <c r="G1147" s="775" t="s">
        <v>4235</v>
      </c>
      <c r="H1147" s="775" t="s">
        <v>4235</v>
      </c>
      <c r="I1147" s="775" t="s">
        <v>4235</v>
      </c>
    </row>
    <row r="1148" spans="1:9">
      <c r="A1148" s="775" t="str">
        <f>Table_wabobpsvr_AzureCalc_AzureCalcRateCard[[#This Row],[ServiceName]]&amp;Table_wabobpsvr_AzureCalc_AzureCalcRateCard[[#This Row],[Price_Level]]&amp;Table_wabobpsvr_AzureCalc_AzureCalcRateCard[[#This Row],[Region]]</f>
        <v>BizTalk Services Premium BizTalk UnitsC2</v>
      </c>
      <c r="B1148" s="775">
        <v>2</v>
      </c>
      <c r="C1148" s="775" t="s">
        <v>4235</v>
      </c>
      <c r="D1148" s="775" t="s">
        <v>177</v>
      </c>
      <c r="E1148" s="775">
        <v>999999</v>
      </c>
      <c r="F1148" s="775" t="s">
        <v>794</v>
      </c>
      <c r="G1148" s="775" t="s">
        <v>4235</v>
      </c>
      <c r="H1148" s="775" t="s">
        <v>4235</v>
      </c>
      <c r="I1148" s="775" t="s">
        <v>4235</v>
      </c>
    </row>
    <row r="1149" spans="1:9">
      <c r="A1149" s="775" t="str">
        <f>Table_wabobpsvr_AzureCalc_AzureCalcRateCard[[#This Row],[ServiceName]]&amp;Table_wabobpsvr_AzureCalc_AzureCalcRateCard[[#This Row],[Price_Level]]&amp;Table_wabobpsvr_AzureCalc_AzureCalcRateCard[[#This Row],[Region]]</f>
        <v>BizTalk Services Premium BizTalk UnitsD2</v>
      </c>
      <c r="B1149" s="775">
        <v>2</v>
      </c>
      <c r="C1149" s="775" t="s">
        <v>4235</v>
      </c>
      <c r="D1149" s="775" t="s">
        <v>176</v>
      </c>
      <c r="E1149" s="775">
        <v>999999</v>
      </c>
      <c r="F1149" s="775" t="s">
        <v>794</v>
      </c>
      <c r="G1149" s="775" t="s">
        <v>4235</v>
      </c>
      <c r="H1149" s="775" t="s">
        <v>4235</v>
      </c>
      <c r="I1149" s="775" t="s">
        <v>4235</v>
      </c>
    </row>
    <row r="1150" spans="1:9">
      <c r="A1150" s="1039" t="str">
        <f>Table_wabobpsvr_AzureCalc_AzureCalcRateCard[[#This Row],[ServiceName]]&amp;Table_wabobpsvr_AzureCalc_AzureCalcRateCard[[#This Row],[Price_Level]]&amp;Table_wabobpsvr_AzureCalc_AzureCalcRateCard[[#This Row],[Region]]</f>
        <v>BizTalk Services Standard BizTalk UnitsMOSP2</v>
      </c>
      <c r="B1150" s="1039">
        <v>2</v>
      </c>
      <c r="C1150" s="1039" t="s">
        <v>4235</v>
      </c>
      <c r="D1150" s="1039" t="s">
        <v>606</v>
      </c>
      <c r="E1150" s="1039">
        <v>999999</v>
      </c>
      <c r="F1150" s="1039" t="s">
        <v>790</v>
      </c>
      <c r="G1150" s="775" t="s">
        <v>4235</v>
      </c>
      <c r="H1150" s="775" t="s">
        <v>4235</v>
      </c>
      <c r="I1150" s="775" t="s">
        <v>4235</v>
      </c>
    </row>
    <row r="1151" spans="1:9">
      <c r="A1151" s="1039" t="str">
        <f>Table_wabobpsvr_AzureCalc_AzureCalcRateCard[[#This Row],[ServiceName]]&amp;Table_wabobpsvr_AzureCalc_AzureCalcRateCard[[#This Row],[Price_Level]]&amp;Table_wabobpsvr_AzureCalc_AzureCalcRateCard[[#This Row],[Region]]</f>
        <v>BizTalk Services Standard BizTalk UnitsA2</v>
      </c>
      <c r="B1151" s="1039">
        <v>2</v>
      </c>
      <c r="C1151" s="1039" t="s">
        <v>4235</v>
      </c>
      <c r="D1151" s="1039" t="s">
        <v>174</v>
      </c>
      <c r="E1151" s="1039">
        <v>999999</v>
      </c>
      <c r="F1151" s="1039" t="s">
        <v>790</v>
      </c>
      <c r="G1151" s="775" t="s">
        <v>4235</v>
      </c>
      <c r="H1151" s="775" t="s">
        <v>4235</v>
      </c>
      <c r="I1151" s="775" t="s">
        <v>4235</v>
      </c>
    </row>
    <row r="1152" spans="1:9">
      <c r="A1152" s="1039" t="str">
        <f>Table_wabobpsvr_AzureCalc_AzureCalcRateCard[[#This Row],[ServiceName]]&amp;Table_wabobpsvr_AzureCalc_AzureCalcRateCard[[#This Row],[Price_Level]]&amp;Table_wabobpsvr_AzureCalc_AzureCalcRateCard[[#This Row],[Region]]</f>
        <v>BizTalk Services Standard BizTalk UnitsB2</v>
      </c>
      <c r="B1152" s="1039">
        <v>2</v>
      </c>
      <c r="C1152" s="1039" t="s">
        <v>4235</v>
      </c>
      <c r="D1152" s="1039" t="s">
        <v>175</v>
      </c>
      <c r="E1152" s="1039">
        <v>999999</v>
      </c>
      <c r="F1152" s="1039" t="s">
        <v>790</v>
      </c>
      <c r="G1152" s="775" t="s">
        <v>4235</v>
      </c>
      <c r="H1152" s="775" t="s">
        <v>4235</v>
      </c>
      <c r="I1152" s="775" t="s">
        <v>4235</v>
      </c>
    </row>
    <row r="1153" spans="1:9">
      <c r="A1153" s="775" t="str">
        <f>Table_wabobpsvr_AzureCalc_AzureCalcRateCard[[#This Row],[ServiceName]]&amp;Table_wabobpsvr_AzureCalc_AzureCalcRateCard[[#This Row],[Price_Level]]&amp;Table_wabobpsvr_AzureCalc_AzureCalcRateCard[[#This Row],[Region]]</f>
        <v>BizTalk Services Standard BizTalk UnitsC2</v>
      </c>
      <c r="B1153" s="775">
        <v>2</v>
      </c>
      <c r="C1153" s="775" t="s">
        <v>4235</v>
      </c>
      <c r="D1153" s="775" t="s">
        <v>177</v>
      </c>
      <c r="E1153" s="775">
        <v>999999</v>
      </c>
      <c r="F1153" s="775" t="s">
        <v>790</v>
      </c>
      <c r="G1153" s="775" t="s">
        <v>4235</v>
      </c>
      <c r="H1153" s="775" t="s">
        <v>4235</v>
      </c>
      <c r="I1153" s="775" t="s">
        <v>4235</v>
      </c>
    </row>
    <row r="1154" spans="1:9">
      <c r="A1154" s="775" t="str">
        <f>Table_wabobpsvr_AzureCalc_AzureCalcRateCard[[#This Row],[ServiceName]]&amp;Table_wabobpsvr_AzureCalc_AzureCalcRateCard[[#This Row],[Price_Level]]&amp;Table_wabobpsvr_AzureCalc_AzureCalcRateCard[[#This Row],[Region]]</f>
        <v>BizTalk Services Standard BizTalk UnitsD2</v>
      </c>
      <c r="B1154" s="775">
        <v>2</v>
      </c>
      <c r="C1154" s="775" t="s">
        <v>4235</v>
      </c>
      <c r="D1154" s="775" t="s">
        <v>176</v>
      </c>
      <c r="E1154" s="775">
        <v>999999</v>
      </c>
      <c r="F1154" s="775" t="s">
        <v>790</v>
      </c>
      <c r="G1154" s="775" t="s">
        <v>4235</v>
      </c>
      <c r="H1154" s="775" t="s">
        <v>4235</v>
      </c>
      <c r="I1154" s="775" t="s">
        <v>4235</v>
      </c>
    </row>
    <row r="1155" spans="1:9">
      <c r="A1155" s="775" t="str">
        <f>Table_wabobpsvr_AzureCalc_AzureCalcRateCard[[#This Row],[ServiceName]]&amp;Table_wabobpsvr_AzureCalc_AzureCalcRateCard[[#This Row],[Price_Level]]&amp;Table_wabobpsvr_AzureCalc_AzureCalcRateCard[[#This Row],[Region]]</f>
        <v>BizTalk Services Standard BizTalk UnitsMOSP3</v>
      </c>
      <c r="B1155" s="775">
        <v>3</v>
      </c>
      <c r="C1155" s="775" t="s">
        <v>4235</v>
      </c>
      <c r="D1155" s="775" t="s">
        <v>606</v>
      </c>
      <c r="E1155" s="775">
        <v>999999</v>
      </c>
      <c r="F1155" s="775" t="s">
        <v>790</v>
      </c>
      <c r="G1155" s="775" t="s">
        <v>4235</v>
      </c>
      <c r="H1155" s="775" t="s">
        <v>4235</v>
      </c>
      <c r="I1155" s="775" t="s">
        <v>4235</v>
      </c>
    </row>
    <row r="1156" spans="1:9">
      <c r="A1156" s="775" t="str">
        <f>Table_wabobpsvr_AzureCalc_AzureCalcRateCard[[#This Row],[ServiceName]]&amp;Table_wabobpsvr_AzureCalc_AzureCalcRateCard[[#This Row],[Price_Level]]&amp;Table_wabobpsvr_AzureCalc_AzureCalcRateCard[[#This Row],[Region]]</f>
        <v>BizTalk Services Standard BizTalk UnitsA3</v>
      </c>
      <c r="B1156" s="775">
        <v>3</v>
      </c>
      <c r="C1156" s="775" t="s">
        <v>4235</v>
      </c>
      <c r="D1156" s="775" t="s">
        <v>174</v>
      </c>
      <c r="E1156" s="775">
        <v>999999</v>
      </c>
      <c r="F1156" s="775" t="s">
        <v>790</v>
      </c>
      <c r="G1156" s="775" t="s">
        <v>4235</v>
      </c>
      <c r="H1156" s="775" t="s">
        <v>4235</v>
      </c>
      <c r="I1156" s="775" t="s">
        <v>4235</v>
      </c>
    </row>
    <row r="1157" spans="1:9">
      <c r="A1157" s="775" t="str">
        <f>Table_wabobpsvr_AzureCalc_AzureCalcRateCard[[#This Row],[ServiceName]]&amp;Table_wabobpsvr_AzureCalc_AzureCalcRateCard[[#This Row],[Price_Level]]&amp;Table_wabobpsvr_AzureCalc_AzureCalcRateCard[[#This Row],[Region]]</f>
        <v>BizTalk Services Standard BizTalk UnitsB3</v>
      </c>
      <c r="B1157" s="775">
        <v>3</v>
      </c>
      <c r="C1157" s="775" t="s">
        <v>4235</v>
      </c>
      <c r="D1157" s="775" t="s">
        <v>175</v>
      </c>
      <c r="E1157" s="775">
        <v>999999</v>
      </c>
      <c r="F1157" s="775" t="s">
        <v>790</v>
      </c>
      <c r="G1157" s="775" t="s">
        <v>4235</v>
      </c>
      <c r="H1157" s="775" t="s">
        <v>4235</v>
      </c>
      <c r="I1157" s="775" t="s">
        <v>4235</v>
      </c>
    </row>
    <row r="1158" spans="1:9">
      <c r="A1158" s="775" t="str">
        <f>Table_wabobpsvr_AzureCalc_AzureCalcRateCard[[#This Row],[ServiceName]]&amp;Table_wabobpsvr_AzureCalc_AzureCalcRateCard[[#This Row],[Price_Level]]&amp;Table_wabobpsvr_AzureCalc_AzureCalcRateCard[[#This Row],[Region]]</f>
        <v>BizTalk Services Standard BizTalk UnitsC3</v>
      </c>
      <c r="B1158" s="775">
        <v>3</v>
      </c>
      <c r="C1158" s="775" t="s">
        <v>4235</v>
      </c>
      <c r="D1158" s="775" t="s">
        <v>177</v>
      </c>
      <c r="E1158" s="775">
        <v>999999</v>
      </c>
      <c r="F1158" s="775" t="s">
        <v>790</v>
      </c>
      <c r="G1158" s="775" t="s">
        <v>4235</v>
      </c>
      <c r="H1158" s="775" t="s">
        <v>4235</v>
      </c>
      <c r="I1158" s="775" t="s">
        <v>4235</v>
      </c>
    </row>
    <row r="1159" spans="1:9">
      <c r="A1159" s="775" t="str">
        <f>Table_wabobpsvr_AzureCalc_AzureCalcRateCard[[#This Row],[ServiceName]]&amp;Table_wabobpsvr_AzureCalc_AzureCalcRateCard[[#This Row],[Price_Level]]&amp;Table_wabobpsvr_AzureCalc_AzureCalcRateCard[[#This Row],[Region]]</f>
        <v>BizTalk Services Standard BizTalk UnitsD3</v>
      </c>
      <c r="B1159" s="775">
        <v>3</v>
      </c>
      <c r="C1159" s="775" t="s">
        <v>4235</v>
      </c>
      <c r="D1159" s="775" t="s">
        <v>176</v>
      </c>
      <c r="E1159" s="775">
        <v>999999</v>
      </c>
      <c r="F1159" s="775" t="s">
        <v>790</v>
      </c>
      <c r="G1159" s="775" t="s">
        <v>4235</v>
      </c>
      <c r="H1159" s="775" t="s">
        <v>4235</v>
      </c>
      <c r="I1159" s="775" t="s">
        <v>4235</v>
      </c>
    </row>
    <row r="1160" spans="1:9">
      <c r="A1160" s="775" t="str">
        <f>Table_wabobpsvr_AzureCalc_AzureCalcRateCard[[#This Row],[ServiceName]]&amp;Table_wabobpsvr_AzureCalc_AzureCalcRateCard[[#This Row],[Price_Level]]&amp;Table_wabobpsvr_AzureCalc_AzureCalcRateCard[[#This Row],[Region]]</f>
        <v>Media Services E1 Encoding Daily Reserved UnitsMOSP3</v>
      </c>
      <c r="B1160" s="775">
        <v>3</v>
      </c>
      <c r="C1160" s="775" t="s">
        <v>4235</v>
      </c>
      <c r="D1160" s="775" t="s">
        <v>606</v>
      </c>
      <c r="E1160" s="775">
        <v>999999</v>
      </c>
      <c r="F1160" s="775" t="s">
        <v>786</v>
      </c>
      <c r="G1160" s="775" t="s">
        <v>4235</v>
      </c>
      <c r="H1160" s="775" t="s">
        <v>4235</v>
      </c>
      <c r="I1160" s="775" t="s">
        <v>4235</v>
      </c>
    </row>
    <row r="1161" spans="1:9">
      <c r="A1161" s="775" t="str">
        <f>Table_wabobpsvr_AzureCalc_AzureCalcRateCard[[#This Row],[ServiceName]]&amp;Table_wabobpsvr_AzureCalc_AzureCalcRateCard[[#This Row],[Price_Level]]&amp;Table_wabobpsvr_AzureCalc_AzureCalcRateCard[[#This Row],[Region]]</f>
        <v>Media Services E1 Encoding Daily Reserved UnitsA3</v>
      </c>
      <c r="B1161" s="775">
        <v>3</v>
      </c>
      <c r="C1161" s="775" t="s">
        <v>4235</v>
      </c>
      <c r="D1161" s="775" t="s">
        <v>174</v>
      </c>
      <c r="E1161" s="775">
        <v>999999</v>
      </c>
      <c r="F1161" s="775" t="s">
        <v>786</v>
      </c>
      <c r="G1161" s="775" t="s">
        <v>4235</v>
      </c>
      <c r="H1161" s="775" t="s">
        <v>4235</v>
      </c>
      <c r="I1161" s="775" t="s">
        <v>4235</v>
      </c>
    </row>
    <row r="1162" spans="1:9">
      <c r="A1162" s="775" t="str">
        <f>Table_wabobpsvr_AzureCalc_AzureCalcRateCard[[#This Row],[ServiceName]]&amp;Table_wabobpsvr_AzureCalc_AzureCalcRateCard[[#This Row],[Price_Level]]&amp;Table_wabobpsvr_AzureCalc_AzureCalcRateCard[[#This Row],[Region]]</f>
        <v>Basic Large Azure App Service HoursMOSP</v>
      </c>
      <c r="B1162" s="775"/>
      <c r="C1162" s="775" t="s">
        <v>680</v>
      </c>
      <c r="D1162" s="775" t="s">
        <v>606</v>
      </c>
      <c r="E1162" s="775">
        <v>0.3</v>
      </c>
      <c r="F1162" s="775" t="s">
        <v>4411</v>
      </c>
      <c r="G1162" s="775" t="s">
        <v>4235</v>
      </c>
      <c r="H1162" s="775" t="s">
        <v>4235</v>
      </c>
      <c r="I1162" s="775" t="s">
        <v>6536</v>
      </c>
    </row>
    <row r="1163" spans="1:9">
      <c r="A1163" s="775" t="str">
        <f>Table_wabobpsvr_AzureCalc_AzureCalcRateCard[[#This Row],[ServiceName]]&amp;Table_wabobpsvr_AzureCalc_AzureCalcRateCard[[#This Row],[Price_Level]]&amp;Table_wabobpsvr_AzureCalc_AzureCalcRateCard[[#This Row],[Region]]</f>
        <v>Basic Large Azure App Service HoursA</v>
      </c>
      <c r="B1163" s="775"/>
      <c r="C1163" s="775" t="s">
        <v>680</v>
      </c>
      <c r="D1163" s="775" t="s">
        <v>174</v>
      </c>
      <c r="E1163" s="775">
        <v>0.219</v>
      </c>
      <c r="F1163" s="775" t="s">
        <v>4411</v>
      </c>
      <c r="G1163" s="775" t="s">
        <v>1542</v>
      </c>
      <c r="H1163" s="775" t="s">
        <v>1543</v>
      </c>
      <c r="I1163" s="775" t="s">
        <v>6536</v>
      </c>
    </row>
    <row r="1164" spans="1:9">
      <c r="A1164" s="775" t="str">
        <f>Table_wabobpsvr_AzureCalc_AzureCalcRateCard[[#This Row],[ServiceName]]&amp;Table_wabobpsvr_AzureCalc_AzureCalcRateCard[[#This Row],[Price_Level]]&amp;Table_wabobpsvr_AzureCalc_AzureCalcRateCard[[#This Row],[Region]]</f>
        <v>Basic Large Azure App Service HoursB</v>
      </c>
      <c r="B1164" s="775"/>
      <c r="C1164" s="775" t="s">
        <v>680</v>
      </c>
      <c r="D1164" s="775" t="s">
        <v>175</v>
      </c>
      <c r="E1164" s="775">
        <v>0.21</v>
      </c>
      <c r="F1164" s="775" t="s">
        <v>4411</v>
      </c>
      <c r="G1164" s="775" t="s">
        <v>1542</v>
      </c>
      <c r="H1164" s="775" t="s">
        <v>1543</v>
      </c>
      <c r="I1164" s="775" t="s">
        <v>6536</v>
      </c>
    </row>
    <row r="1165" spans="1:9">
      <c r="A1165" s="775" t="str">
        <f>Table_wabobpsvr_AzureCalc_AzureCalcRateCard[[#This Row],[ServiceName]]&amp;Table_wabobpsvr_AzureCalc_AzureCalcRateCard[[#This Row],[Price_Level]]&amp;Table_wabobpsvr_AzureCalc_AzureCalcRateCard[[#This Row],[Region]]</f>
        <v>Basic Large Azure App Service HoursC</v>
      </c>
      <c r="B1165" s="775"/>
      <c r="C1165" s="775" t="s">
        <v>680</v>
      </c>
      <c r="D1165" s="775" t="s">
        <v>177</v>
      </c>
      <c r="E1165" s="775">
        <v>0.20100000000000001</v>
      </c>
      <c r="F1165" s="775" t="s">
        <v>4411</v>
      </c>
      <c r="G1165" s="775" t="s">
        <v>1542</v>
      </c>
      <c r="H1165" s="775" t="s">
        <v>1543</v>
      </c>
      <c r="I1165" s="775" t="s">
        <v>6536</v>
      </c>
    </row>
    <row r="1166" spans="1:9">
      <c r="A1166" s="775" t="str">
        <f>Table_wabobpsvr_AzureCalc_AzureCalcRateCard[[#This Row],[ServiceName]]&amp;Table_wabobpsvr_AzureCalc_AzureCalcRateCard[[#This Row],[Price_Level]]&amp;Table_wabobpsvr_AzureCalc_AzureCalcRateCard[[#This Row],[Region]]</f>
        <v>Java Development Environment (8 core)B</v>
      </c>
      <c r="B1166" s="775"/>
      <c r="C1166" s="775" t="s">
        <v>680</v>
      </c>
      <c r="D1166" s="775" t="s">
        <v>175</v>
      </c>
      <c r="E1166" s="775">
        <v>0.64</v>
      </c>
      <c r="F1166" s="775" t="s">
        <v>729</v>
      </c>
      <c r="G1166" s="775" t="s">
        <v>1518</v>
      </c>
      <c r="H1166" s="775" t="s">
        <v>1519</v>
      </c>
      <c r="I1166" s="775" t="s">
        <v>6205</v>
      </c>
    </row>
    <row r="1167" spans="1:9">
      <c r="A1167" s="775" t="str">
        <f>Table_wabobpsvr_AzureCalc_AzureCalcRateCard[[#This Row],[ServiceName]]&amp;Table_wabobpsvr_AzureCalc_AzureCalcRateCard[[#This Row],[Price_Level]]&amp;Table_wabobpsvr_AzureCalc_AzureCalcRateCard[[#This Row],[Region]]</f>
        <v>Basic Large Azure App Service HoursD</v>
      </c>
      <c r="B1167" s="775"/>
      <c r="C1167" s="775" t="s">
        <v>680</v>
      </c>
      <c r="D1167" s="775" t="s">
        <v>176</v>
      </c>
      <c r="E1167" s="775">
        <v>0.192</v>
      </c>
      <c r="F1167" s="775" t="s">
        <v>4411</v>
      </c>
      <c r="G1167" s="775" t="s">
        <v>1542</v>
      </c>
      <c r="H1167" s="775" t="s">
        <v>1543</v>
      </c>
      <c r="I1167" s="775" t="s">
        <v>6536</v>
      </c>
    </row>
    <row r="1168" spans="1:9">
      <c r="A1168" s="775" t="str">
        <f>Table_wabobpsvr_AzureCalc_AzureCalcRateCard[[#This Row],[ServiceName]]&amp;Table_wabobpsvr_AzureCalc_AzureCalcRateCard[[#This Row],[Price_Level]]&amp;Table_wabobpsvr_AzureCalc_AzureCalcRateCard[[#This Row],[Region]]</f>
        <v>Basic Large Azure App Service HoursMOSP11</v>
      </c>
      <c r="B1168" s="775">
        <v>11</v>
      </c>
      <c r="C1168" s="775" t="s">
        <v>680</v>
      </c>
      <c r="D1168" s="775" t="s">
        <v>606</v>
      </c>
      <c r="E1168" s="775">
        <v>0.35399999999999998</v>
      </c>
      <c r="F1168" s="775" t="s">
        <v>4411</v>
      </c>
      <c r="G1168" s="775" t="s">
        <v>4235</v>
      </c>
      <c r="H1168" s="775" t="s">
        <v>4235</v>
      </c>
      <c r="I1168" s="775" t="s">
        <v>6537</v>
      </c>
    </row>
    <row r="1169" spans="1:9">
      <c r="A1169" s="775" t="str">
        <f>Table_wabobpsvr_AzureCalc_AzureCalcRateCard[[#This Row],[ServiceName]]&amp;Table_wabobpsvr_AzureCalc_AzureCalcRateCard[[#This Row],[Price_Level]]&amp;Table_wabobpsvr_AzureCalc_AzureCalcRateCard[[#This Row],[Region]]</f>
        <v>Basic Large Azure App Service HoursA11</v>
      </c>
      <c r="B1169" s="775">
        <v>11</v>
      </c>
      <c r="C1169" s="775" t="s">
        <v>680</v>
      </c>
      <c r="D1169" s="775" t="s">
        <v>174</v>
      </c>
      <c r="E1169" s="775">
        <v>0.25841999999999998</v>
      </c>
      <c r="F1169" s="775" t="s">
        <v>4411</v>
      </c>
      <c r="G1169" s="775" t="s">
        <v>1544</v>
      </c>
      <c r="H1169" s="775" t="s">
        <v>1545</v>
      </c>
      <c r="I1169" s="775" t="s">
        <v>6537</v>
      </c>
    </row>
    <row r="1170" spans="1:9">
      <c r="A1170" s="775" t="str">
        <f>Table_wabobpsvr_AzureCalc_AzureCalcRateCard[[#This Row],[ServiceName]]&amp;Table_wabobpsvr_AzureCalc_AzureCalcRateCard[[#This Row],[Price_Level]]&amp;Table_wabobpsvr_AzureCalc_AzureCalcRateCard[[#This Row],[Region]]</f>
        <v>Basic Large Azure App Service HoursB11</v>
      </c>
      <c r="B1170" s="775">
        <v>11</v>
      </c>
      <c r="C1170" s="775" t="s">
        <v>680</v>
      </c>
      <c r="D1170" s="775" t="s">
        <v>175</v>
      </c>
      <c r="E1170" s="775">
        <v>0.24779999999999999</v>
      </c>
      <c r="F1170" s="775" t="s">
        <v>4411</v>
      </c>
      <c r="G1170" s="775" t="s">
        <v>1544</v>
      </c>
      <c r="H1170" s="775" t="s">
        <v>1545</v>
      </c>
      <c r="I1170" s="775" t="s">
        <v>6537</v>
      </c>
    </row>
    <row r="1171" spans="1:9">
      <c r="A1171" s="775" t="str">
        <f>Table_wabobpsvr_AzureCalc_AzureCalcRateCard[[#This Row],[ServiceName]]&amp;Table_wabobpsvr_AzureCalc_AzureCalcRateCard[[#This Row],[Price_Level]]&amp;Table_wabobpsvr_AzureCalc_AzureCalcRateCard[[#This Row],[Region]]</f>
        <v>Basic Large Azure App Service HoursC11</v>
      </c>
      <c r="B1171" s="775">
        <v>11</v>
      </c>
      <c r="C1171" s="775" t="s">
        <v>680</v>
      </c>
      <c r="D1171" s="775" t="s">
        <v>177</v>
      </c>
      <c r="E1171" s="775">
        <v>0.23718</v>
      </c>
      <c r="F1171" s="775" t="s">
        <v>4411</v>
      </c>
      <c r="G1171" s="775" t="s">
        <v>1544</v>
      </c>
      <c r="H1171" s="775" t="s">
        <v>1545</v>
      </c>
      <c r="I1171" s="775" t="s">
        <v>6537</v>
      </c>
    </row>
    <row r="1172" spans="1:9">
      <c r="A1172" s="775" t="str">
        <f>Table_wabobpsvr_AzureCalc_AzureCalcRateCard[[#This Row],[ServiceName]]&amp;Table_wabobpsvr_AzureCalc_AzureCalcRateCard[[#This Row],[Price_Level]]&amp;Table_wabobpsvr_AzureCalc_AzureCalcRateCard[[#This Row],[Region]]</f>
        <v>Basic Large Azure App Service HoursD11</v>
      </c>
      <c r="B1172" s="775">
        <v>11</v>
      </c>
      <c r="C1172" s="775" t="s">
        <v>680</v>
      </c>
      <c r="D1172" s="775" t="s">
        <v>176</v>
      </c>
      <c r="E1172" s="775">
        <v>0.22656000000000001</v>
      </c>
      <c r="F1172" s="775" t="s">
        <v>4411</v>
      </c>
      <c r="G1172" s="775" t="s">
        <v>1544</v>
      </c>
      <c r="H1172" s="775" t="s">
        <v>1545</v>
      </c>
      <c r="I1172" s="775" t="s">
        <v>6537</v>
      </c>
    </row>
    <row r="1173" spans="1:9">
      <c r="A1173" s="775" t="str">
        <f>Table_wabobpsvr_AzureCalc_AzureCalcRateCard[[#This Row],[ServiceName]]&amp;Table_wabobpsvr_AzureCalc_AzureCalcRateCard[[#This Row],[Price_Level]]&amp;Table_wabobpsvr_AzureCalc_AzureCalcRateCard[[#This Row],[Region]]</f>
        <v>Basic Large Azure App Service HoursMOSP12</v>
      </c>
      <c r="B1173" s="775">
        <v>12</v>
      </c>
      <c r="C1173" s="775" t="s">
        <v>680</v>
      </c>
      <c r="D1173" s="775" t="s">
        <v>606</v>
      </c>
      <c r="E1173" s="775">
        <v>0.34</v>
      </c>
      <c r="F1173" s="775" t="s">
        <v>4411</v>
      </c>
      <c r="G1173" s="775" t="s">
        <v>4235</v>
      </c>
      <c r="H1173" s="775" t="s">
        <v>4235</v>
      </c>
      <c r="I1173" s="775" t="s">
        <v>6538</v>
      </c>
    </row>
    <row r="1174" spans="1:9">
      <c r="A1174" s="775" t="str">
        <f>Table_wabobpsvr_AzureCalc_AzureCalcRateCard[[#This Row],[ServiceName]]&amp;Table_wabobpsvr_AzureCalc_AzureCalcRateCard[[#This Row],[Price_Level]]&amp;Table_wabobpsvr_AzureCalc_AzureCalcRateCard[[#This Row],[Region]]</f>
        <v>Basic Large Azure App Service HoursA12</v>
      </c>
      <c r="B1174" s="775">
        <v>12</v>
      </c>
      <c r="C1174" s="775" t="s">
        <v>680</v>
      </c>
      <c r="D1174" s="775" t="s">
        <v>174</v>
      </c>
      <c r="E1174" s="775">
        <v>0.2482</v>
      </c>
      <c r="F1174" s="775" t="s">
        <v>4411</v>
      </c>
      <c r="G1174" s="775" t="s">
        <v>1546</v>
      </c>
      <c r="H1174" s="775" t="s">
        <v>1547</v>
      </c>
      <c r="I1174" s="775" t="s">
        <v>6538</v>
      </c>
    </row>
    <row r="1175" spans="1:9">
      <c r="A1175" s="775" t="str">
        <f>Table_wabobpsvr_AzureCalc_AzureCalcRateCard[[#This Row],[ServiceName]]&amp;Table_wabobpsvr_AzureCalc_AzureCalcRateCard[[#This Row],[Price_Level]]&amp;Table_wabobpsvr_AzureCalc_AzureCalcRateCard[[#This Row],[Region]]</f>
        <v>Basic Large Azure App Service HoursB12</v>
      </c>
      <c r="B1175" s="775">
        <v>12</v>
      </c>
      <c r="C1175" s="775" t="s">
        <v>680</v>
      </c>
      <c r="D1175" s="775" t="s">
        <v>175</v>
      </c>
      <c r="E1175" s="775">
        <v>0.23799999999999999</v>
      </c>
      <c r="F1175" s="775" t="s">
        <v>4411</v>
      </c>
      <c r="G1175" s="775" t="s">
        <v>1546</v>
      </c>
      <c r="H1175" s="775" t="s">
        <v>1547</v>
      </c>
      <c r="I1175" s="775" t="s">
        <v>6538</v>
      </c>
    </row>
    <row r="1176" spans="1:9">
      <c r="A1176" s="775" t="str">
        <f>Table_wabobpsvr_AzureCalc_AzureCalcRateCard[[#This Row],[ServiceName]]&amp;Table_wabobpsvr_AzureCalc_AzureCalcRateCard[[#This Row],[Price_Level]]&amp;Table_wabobpsvr_AzureCalc_AzureCalcRateCard[[#This Row],[Region]]</f>
        <v>Java Development Environment (8 core)C</v>
      </c>
      <c r="B1176" s="775"/>
      <c r="C1176" s="775" t="s">
        <v>680</v>
      </c>
      <c r="D1176" s="775" t="s">
        <v>177</v>
      </c>
      <c r="E1176" s="775">
        <v>0.64</v>
      </c>
      <c r="F1176" s="775" t="s">
        <v>729</v>
      </c>
      <c r="G1176" s="775" t="s">
        <v>1518</v>
      </c>
      <c r="H1176" s="775" t="s">
        <v>1519</v>
      </c>
      <c r="I1176" s="775" t="s">
        <v>6205</v>
      </c>
    </row>
    <row r="1177" spans="1:9">
      <c r="A1177" s="775" t="str">
        <f>Table_wabobpsvr_AzureCalc_AzureCalcRateCard[[#This Row],[ServiceName]]&amp;Table_wabobpsvr_AzureCalc_AzureCalcRateCard[[#This Row],[Price_Level]]&amp;Table_wabobpsvr_AzureCalc_AzureCalcRateCard[[#This Row],[Region]]</f>
        <v>Java Development Environment (8 core)D</v>
      </c>
      <c r="B1177" s="775"/>
      <c r="C1177" s="775" t="s">
        <v>680</v>
      </c>
      <c r="D1177" s="775" t="s">
        <v>176</v>
      </c>
      <c r="E1177" s="775">
        <v>0.64</v>
      </c>
      <c r="F1177" s="775" t="s">
        <v>729</v>
      </c>
      <c r="G1177" s="775" t="s">
        <v>1518</v>
      </c>
      <c r="H1177" s="775" t="s">
        <v>1519</v>
      </c>
      <c r="I1177" s="775" t="s">
        <v>6205</v>
      </c>
    </row>
    <row r="1178" spans="1:9">
      <c r="A1178" s="775" t="str">
        <f>Table_wabobpsvr_AzureCalc_AzureCalcRateCard[[#This Row],[ServiceName]]&amp;Table_wabobpsvr_AzureCalc_AzureCalcRateCard[[#This Row],[Price_Level]]&amp;Table_wabobpsvr_AzureCalc_AzureCalcRateCard[[#This Row],[Region]]</f>
        <v>Java Development Environment (16 core)MOSP</v>
      </c>
      <c r="B1178" s="775"/>
      <c r="C1178" s="775" t="s">
        <v>680</v>
      </c>
      <c r="D1178" s="775" t="s">
        <v>606</v>
      </c>
      <c r="E1178" s="775">
        <v>1.28</v>
      </c>
      <c r="F1178" s="775" t="s">
        <v>732</v>
      </c>
      <c r="G1178" s="775" t="s">
        <v>4235</v>
      </c>
      <c r="H1178" s="775" t="s">
        <v>4235</v>
      </c>
      <c r="I1178" s="775" t="s">
        <v>6539</v>
      </c>
    </row>
    <row r="1179" spans="1:9">
      <c r="A1179" s="775" t="str">
        <f>Table_wabobpsvr_AzureCalc_AzureCalcRateCard[[#This Row],[ServiceName]]&amp;Table_wabobpsvr_AzureCalc_AzureCalcRateCard[[#This Row],[Price_Level]]&amp;Table_wabobpsvr_AzureCalc_AzureCalcRateCard[[#This Row],[Region]]</f>
        <v>Java Development Environment (16 core)A</v>
      </c>
      <c r="B1179" s="775"/>
      <c r="C1179" s="775" t="s">
        <v>680</v>
      </c>
      <c r="D1179" s="775" t="s">
        <v>174</v>
      </c>
      <c r="E1179" s="775">
        <v>1.28</v>
      </c>
      <c r="F1179" s="775" t="s">
        <v>732</v>
      </c>
      <c r="G1179" s="775" t="s">
        <v>1548</v>
      </c>
      <c r="H1179" s="775" t="s">
        <v>1549</v>
      </c>
      <c r="I1179" s="775" t="s">
        <v>6539</v>
      </c>
    </row>
    <row r="1180" spans="1:9">
      <c r="A1180" s="775" t="str">
        <f>Table_wabobpsvr_AzureCalc_AzureCalcRateCard[[#This Row],[ServiceName]]&amp;Table_wabobpsvr_AzureCalc_AzureCalcRateCard[[#This Row],[Price_Level]]&amp;Table_wabobpsvr_AzureCalc_AzureCalcRateCard[[#This Row],[Region]]</f>
        <v>Java Development Environment (16 core)B</v>
      </c>
      <c r="B1180" s="775"/>
      <c r="C1180" s="775" t="s">
        <v>680</v>
      </c>
      <c r="D1180" s="775" t="s">
        <v>175</v>
      </c>
      <c r="E1180" s="775">
        <v>1.28</v>
      </c>
      <c r="F1180" s="775" t="s">
        <v>732</v>
      </c>
      <c r="G1180" s="775" t="s">
        <v>1548</v>
      </c>
      <c r="H1180" s="775" t="s">
        <v>1549</v>
      </c>
      <c r="I1180" s="775" t="s">
        <v>6539</v>
      </c>
    </row>
    <row r="1181" spans="1:9">
      <c r="A1181" s="775" t="str">
        <f>Table_wabobpsvr_AzureCalc_AzureCalcRateCard[[#This Row],[ServiceName]]&amp;Table_wabobpsvr_AzureCalc_AzureCalcRateCard[[#This Row],[Price_Level]]&amp;Table_wabobpsvr_AzureCalc_AzureCalcRateCard[[#This Row],[Region]]</f>
        <v>Java Development Environment (16 core)C</v>
      </c>
      <c r="B1181" s="775"/>
      <c r="C1181" s="775" t="s">
        <v>680</v>
      </c>
      <c r="D1181" s="775" t="s">
        <v>177</v>
      </c>
      <c r="E1181" s="775">
        <v>1.28</v>
      </c>
      <c r="F1181" s="775" t="s">
        <v>732</v>
      </c>
      <c r="G1181" s="775" t="s">
        <v>1548</v>
      </c>
      <c r="H1181" s="775" t="s">
        <v>1549</v>
      </c>
      <c r="I1181" s="775" t="s">
        <v>6539</v>
      </c>
    </row>
    <row r="1182" spans="1:9">
      <c r="A1182" s="1039" t="str">
        <f>Table_wabobpsvr_AzureCalc_AzureCalcRateCard[[#This Row],[ServiceName]]&amp;Table_wabobpsvr_AzureCalc_AzureCalcRateCard[[#This Row],[Price_Level]]&amp;Table_wabobpsvr_AzureCalc_AzureCalcRateCard[[#This Row],[Region]]</f>
        <v>Java Development Environment (16 core)D</v>
      </c>
      <c r="B1182" s="1039"/>
      <c r="C1182" s="1039" t="s">
        <v>680</v>
      </c>
      <c r="D1182" s="1039" t="s">
        <v>176</v>
      </c>
      <c r="E1182" s="1039">
        <v>1.28</v>
      </c>
      <c r="F1182" s="1039" t="s">
        <v>732</v>
      </c>
      <c r="G1182" s="775" t="s">
        <v>1548</v>
      </c>
      <c r="H1182" s="775" t="s">
        <v>1549</v>
      </c>
      <c r="I1182" s="775" t="s">
        <v>6539</v>
      </c>
    </row>
    <row r="1183" spans="1:9">
      <c r="A1183" s="1039" t="str">
        <f>Table_wabobpsvr_AzureCalc_AzureCalcRateCard[[#This Row],[ServiceName]]&amp;Table_wabobpsvr_AzureCalc_AzureCalcRateCard[[#This Row],[Price_Level]]&amp;Table_wabobpsvr_AzureCalc_AzureCalcRateCard[[#This Row],[Region]]</f>
        <v>Basic Large Azure App Service HoursC12</v>
      </c>
      <c r="B1183" s="1039">
        <v>12</v>
      </c>
      <c r="C1183" s="1039" t="s">
        <v>680</v>
      </c>
      <c r="D1183" s="1039" t="s">
        <v>177</v>
      </c>
      <c r="E1183" s="1039">
        <v>0.2278</v>
      </c>
      <c r="F1183" s="1039" t="s">
        <v>4411</v>
      </c>
      <c r="G1183" s="775" t="s">
        <v>1546</v>
      </c>
      <c r="H1183" s="775" t="s">
        <v>1547</v>
      </c>
      <c r="I1183" s="775" t="s">
        <v>6538</v>
      </c>
    </row>
    <row r="1184" spans="1:9">
      <c r="A1184" s="775" t="str">
        <f>Table_wabobpsvr_AzureCalc_AzureCalcRateCard[[#This Row],[ServiceName]]&amp;Table_wabobpsvr_AzureCalc_AzureCalcRateCard[[#This Row],[Price_Level]]&amp;Table_wabobpsvr_AzureCalc_AzureCalcRateCard[[#This Row],[Region]]</f>
        <v>Basic Large Azure App Service HoursD12</v>
      </c>
      <c r="B1184" s="775">
        <v>12</v>
      </c>
      <c r="C1184" s="775" t="s">
        <v>680</v>
      </c>
      <c r="D1184" s="775" t="s">
        <v>176</v>
      </c>
      <c r="E1184" s="775">
        <v>0.21759999999999999</v>
      </c>
      <c r="F1184" s="775" t="s">
        <v>4411</v>
      </c>
      <c r="G1184" s="775" t="s">
        <v>1546</v>
      </c>
      <c r="H1184" s="775" t="s">
        <v>1547</v>
      </c>
      <c r="I1184" s="775" t="s">
        <v>6538</v>
      </c>
    </row>
    <row r="1185" spans="1:9">
      <c r="A1185" s="775" t="str">
        <f>Table_wabobpsvr_AzureCalc_AzureCalcRateCard[[#This Row],[ServiceName]]&amp;Table_wabobpsvr_AzureCalc_AzureCalcRateCard[[#This Row],[Price_Level]]&amp;Table_wabobpsvr_AzureCalc_AzureCalcRateCard[[#This Row],[Region]]</f>
        <v>Basic Large Azure App Service HoursMOSP13</v>
      </c>
      <c r="B1185" s="775">
        <v>13</v>
      </c>
      <c r="C1185" s="775" t="s">
        <v>680</v>
      </c>
      <c r="D1185" s="775" t="s">
        <v>606</v>
      </c>
      <c r="E1185" s="775">
        <v>0.36599999999999999</v>
      </c>
      <c r="F1185" s="775" t="s">
        <v>4411</v>
      </c>
      <c r="G1185" s="775" t="s">
        <v>4235</v>
      </c>
      <c r="H1185" s="775" t="s">
        <v>4235</v>
      </c>
      <c r="I1185" s="775" t="s">
        <v>6540</v>
      </c>
    </row>
    <row r="1186" spans="1:9">
      <c r="A1186" s="775" t="str">
        <f>Table_wabobpsvr_AzureCalc_AzureCalcRateCard[[#This Row],[ServiceName]]&amp;Table_wabobpsvr_AzureCalc_AzureCalcRateCard[[#This Row],[Price_Level]]&amp;Table_wabobpsvr_AzureCalc_AzureCalcRateCard[[#This Row],[Region]]</f>
        <v>Oracle Database Standard (16 core)MOSP</v>
      </c>
      <c r="B1186" s="775"/>
      <c r="C1186" s="775" t="s">
        <v>680</v>
      </c>
      <c r="D1186" s="775" t="s">
        <v>606</v>
      </c>
      <c r="E1186" s="775">
        <v>5.0999999999999996</v>
      </c>
      <c r="F1186" s="775" t="s">
        <v>733</v>
      </c>
      <c r="G1186" s="775" t="s">
        <v>4235</v>
      </c>
      <c r="H1186" s="775" t="s">
        <v>4235</v>
      </c>
      <c r="I1186" s="775" t="s">
        <v>6541</v>
      </c>
    </row>
    <row r="1187" spans="1:9">
      <c r="A1187" s="775" t="str">
        <f>Table_wabobpsvr_AzureCalc_AzureCalcRateCard[[#This Row],[ServiceName]]&amp;Table_wabobpsvr_AzureCalc_AzureCalcRateCard[[#This Row],[Price_Level]]&amp;Table_wabobpsvr_AzureCalc_AzureCalcRateCard[[#This Row],[Region]]</f>
        <v>Basic Large Azure App Service HoursA13</v>
      </c>
      <c r="B1187" s="775">
        <v>13</v>
      </c>
      <c r="C1187" s="775" t="s">
        <v>680</v>
      </c>
      <c r="D1187" s="775" t="s">
        <v>174</v>
      </c>
      <c r="E1187" s="775">
        <v>0.26717999999999997</v>
      </c>
      <c r="F1187" s="775" t="s">
        <v>4411</v>
      </c>
      <c r="G1187" s="775" t="s">
        <v>1550</v>
      </c>
      <c r="H1187" s="775" t="s">
        <v>1551</v>
      </c>
      <c r="I1187" s="775" t="s">
        <v>6540</v>
      </c>
    </row>
    <row r="1188" spans="1:9">
      <c r="A1188" s="775" t="str">
        <f>Table_wabobpsvr_AzureCalc_AzureCalcRateCard[[#This Row],[ServiceName]]&amp;Table_wabobpsvr_AzureCalc_AzureCalcRateCard[[#This Row],[Price_Level]]&amp;Table_wabobpsvr_AzureCalc_AzureCalcRateCard[[#This Row],[Region]]</f>
        <v>Basic Large Azure App Service HoursB13</v>
      </c>
      <c r="B1188" s="775">
        <v>13</v>
      </c>
      <c r="C1188" s="775" t="s">
        <v>680</v>
      </c>
      <c r="D1188" s="775" t="s">
        <v>175</v>
      </c>
      <c r="E1188" s="775">
        <v>0.25619999999999998</v>
      </c>
      <c r="F1188" s="775" t="s">
        <v>4411</v>
      </c>
      <c r="G1188" s="775" t="s">
        <v>1550</v>
      </c>
      <c r="H1188" s="775" t="s">
        <v>1551</v>
      </c>
      <c r="I1188" s="775" t="s">
        <v>6540</v>
      </c>
    </row>
    <row r="1189" spans="1:9">
      <c r="A1189" s="775" t="str">
        <f>Table_wabobpsvr_AzureCalc_AzureCalcRateCard[[#This Row],[ServiceName]]&amp;Table_wabobpsvr_AzureCalc_AzureCalcRateCard[[#This Row],[Price_Level]]&amp;Table_wabobpsvr_AzureCalc_AzureCalcRateCard[[#This Row],[Region]]</f>
        <v>Basic Large Azure App Service HoursC13</v>
      </c>
      <c r="B1189" s="775">
        <v>13</v>
      </c>
      <c r="C1189" s="775" t="s">
        <v>680</v>
      </c>
      <c r="D1189" s="775" t="s">
        <v>177</v>
      </c>
      <c r="E1189" s="775">
        <v>0.24521999999999999</v>
      </c>
      <c r="F1189" s="775" t="s">
        <v>4411</v>
      </c>
      <c r="G1189" s="775" t="s">
        <v>1550</v>
      </c>
      <c r="H1189" s="775" t="s">
        <v>1551</v>
      </c>
      <c r="I1189" s="775" t="s">
        <v>6540</v>
      </c>
    </row>
    <row r="1190" spans="1:9">
      <c r="A1190" s="775" t="str">
        <f>Table_wabobpsvr_AzureCalc_AzureCalcRateCard[[#This Row],[ServiceName]]&amp;Table_wabobpsvr_AzureCalc_AzureCalcRateCard[[#This Row],[Price_Level]]&amp;Table_wabobpsvr_AzureCalc_AzureCalcRateCard[[#This Row],[Region]]</f>
        <v>Basic Large Azure App Service HoursD13</v>
      </c>
      <c r="B1190" s="775">
        <v>13</v>
      </c>
      <c r="C1190" s="775" t="s">
        <v>680</v>
      </c>
      <c r="D1190" s="775" t="s">
        <v>176</v>
      </c>
      <c r="E1190" s="775">
        <v>0.23424</v>
      </c>
      <c r="F1190" s="775" t="s">
        <v>4411</v>
      </c>
      <c r="G1190" s="775" t="s">
        <v>1550</v>
      </c>
      <c r="H1190" s="775" t="s">
        <v>1551</v>
      </c>
      <c r="I1190" s="775" t="s">
        <v>6540</v>
      </c>
    </row>
    <row r="1191" spans="1:9">
      <c r="A1191" s="775" t="str">
        <f>Table_wabobpsvr_AzureCalc_AzureCalcRateCard[[#This Row],[ServiceName]]&amp;Table_wabobpsvr_AzureCalc_AzureCalcRateCard[[#This Row],[Price_Level]]&amp;Table_wabobpsvr_AzureCalc_AzureCalcRateCard[[#This Row],[Region]]</f>
        <v>Standard Large Azure App Service HoursMOSP</v>
      </c>
      <c r="B1191" s="775"/>
      <c r="C1191" s="775" t="s">
        <v>680</v>
      </c>
      <c r="D1191" s="775" t="s">
        <v>606</v>
      </c>
      <c r="E1191" s="775">
        <v>0.4</v>
      </c>
      <c r="F1191" s="775" t="s">
        <v>4410</v>
      </c>
      <c r="G1191" s="775" t="s">
        <v>4235</v>
      </c>
      <c r="H1191" s="775" t="s">
        <v>4235</v>
      </c>
      <c r="I1191" s="775" t="s">
        <v>6542</v>
      </c>
    </row>
    <row r="1192" spans="1:9">
      <c r="A1192" s="775" t="str">
        <f>Table_wabobpsvr_AzureCalc_AzureCalcRateCard[[#This Row],[ServiceName]]&amp;Table_wabobpsvr_AzureCalc_AzureCalcRateCard[[#This Row],[Price_Level]]&amp;Table_wabobpsvr_AzureCalc_AzureCalcRateCard[[#This Row],[Region]]</f>
        <v>Standard Large Azure App Service HoursA</v>
      </c>
      <c r="B1192" s="775"/>
      <c r="C1192" s="775" t="s">
        <v>680</v>
      </c>
      <c r="D1192" s="775" t="s">
        <v>174</v>
      </c>
      <c r="E1192" s="775">
        <v>0.29199999999999998</v>
      </c>
      <c r="F1192" s="775" t="s">
        <v>4410</v>
      </c>
      <c r="G1192" s="775" t="s">
        <v>1552</v>
      </c>
      <c r="H1192" s="775" t="s">
        <v>1553</v>
      </c>
      <c r="I1192" s="775" t="s">
        <v>6542</v>
      </c>
    </row>
    <row r="1193" spans="1:9">
      <c r="A1193" s="775" t="str">
        <f>Table_wabobpsvr_AzureCalc_AzureCalcRateCard[[#This Row],[ServiceName]]&amp;Table_wabobpsvr_AzureCalc_AzureCalcRateCard[[#This Row],[Price_Level]]&amp;Table_wabobpsvr_AzureCalc_AzureCalcRateCard[[#This Row],[Region]]</f>
        <v>Standard Large Azure App Service HoursB</v>
      </c>
      <c r="B1193" s="775"/>
      <c r="C1193" s="775" t="s">
        <v>680</v>
      </c>
      <c r="D1193" s="775" t="s">
        <v>175</v>
      </c>
      <c r="E1193" s="775">
        <v>0.28000000000000003</v>
      </c>
      <c r="F1193" s="775" t="s">
        <v>4410</v>
      </c>
      <c r="G1193" s="775" t="s">
        <v>1552</v>
      </c>
      <c r="H1193" s="775" t="s">
        <v>1553</v>
      </c>
      <c r="I1193" s="775" t="s">
        <v>6542</v>
      </c>
    </row>
    <row r="1194" spans="1:9">
      <c r="A1194" s="1039" t="str">
        <f>Table_wabobpsvr_AzureCalc_AzureCalcRateCard[[#This Row],[ServiceName]]&amp;Table_wabobpsvr_AzureCalc_AzureCalcRateCard[[#This Row],[Price_Level]]&amp;Table_wabobpsvr_AzureCalc_AzureCalcRateCard[[#This Row],[Region]]</f>
        <v>Standard Large Azure App Service HoursC</v>
      </c>
      <c r="B1194" s="1039"/>
      <c r="C1194" s="1039" t="s">
        <v>680</v>
      </c>
      <c r="D1194" s="1039" t="s">
        <v>177</v>
      </c>
      <c r="E1194" s="1039">
        <v>0.26800000000000002</v>
      </c>
      <c r="F1194" s="1039" t="s">
        <v>4410</v>
      </c>
      <c r="G1194" s="775" t="s">
        <v>1552</v>
      </c>
      <c r="H1194" s="775" t="s">
        <v>1553</v>
      </c>
      <c r="I1194" s="775" t="s">
        <v>6542</v>
      </c>
    </row>
    <row r="1195" spans="1:9">
      <c r="A1195" s="1039" t="str">
        <f>Table_wabobpsvr_AzureCalc_AzureCalcRateCard[[#This Row],[ServiceName]]&amp;Table_wabobpsvr_AzureCalc_AzureCalcRateCard[[#This Row],[Price_Level]]&amp;Table_wabobpsvr_AzureCalc_AzureCalcRateCard[[#This Row],[Region]]</f>
        <v>Standard Large Azure App Service HoursD</v>
      </c>
      <c r="B1195" s="1039"/>
      <c r="C1195" s="1039" t="s">
        <v>680</v>
      </c>
      <c r="D1195" s="1039" t="s">
        <v>176</v>
      </c>
      <c r="E1195" s="1039">
        <v>0.25600000000000001</v>
      </c>
      <c r="F1195" s="1039" t="s">
        <v>4410</v>
      </c>
      <c r="G1195" s="775" t="s">
        <v>1552</v>
      </c>
      <c r="H1195" s="775" t="s">
        <v>1553</v>
      </c>
      <c r="I1195" s="775" t="s">
        <v>6542</v>
      </c>
    </row>
    <row r="1196" spans="1:9">
      <c r="A1196" s="1039" t="str">
        <f>Table_wabobpsvr_AzureCalc_AzureCalcRateCard[[#This Row],[ServiceName]]&amp;Table_wabobpsvr_AzureCalc_AzureCalcRateCard[[#This Row],[Price_Level]]&amp;Table_wabobpsvr_AzureCalc_AzureCalcRateCard[[#This Row],[Region]]</f>
        <v>Oracle Database Standard (16 core)A</v>
      </c>
      <c r="B1196" s="1039"/>
      <c r="C1196" s="1039" t="s">
        <v>680</v>
      </c>
      <c r="D1196" s="1039" t="s">
        <v>174</v>
      </c>
      <c r="E1196" s="1039">
        <v>5.0999999999999996</v>
      </c>
      <c r="F1196" s="1039" t="s">
        <v>733</v>
      </c>
      <c r="G1196" s="775" t="s">
        <v>1554</v>
      </c>
      <c r="H1196" s="775" t="s">
        <v>1555</v>
      </c>
      <c r="I1196" s="775" t="s">
        <v>6541</v>
      </c>
    </row>
    <row r="1197" spans="1:9">
      <c r="A1197" s="1039" t="str">
        <f>Table_wabobpsvr_AzureCalc_AzureCalcRateCard[[#This Row],[ServiceName]]&amp;Table_wabobpsvr_AzureCalc_AzureCalcRateCard[[#This Row],[Price_Level]]&amp;Table_wabobpsvr_AzureCalc_AzureCalcRateCard[[#This Row],[Region]]</f>
        <v>Standard Large Azure App Service HoursMOSP11</v>
      </c>
      <c r="B1197" s="1039">
        <v>11</v>
      </c>
      <c r="C1197" s="1039" t="s">
        <v>680</v>
      </c>
      <c r="D1197" s="1039" t="s">
        <v>606</v>
      </c>
      <c r="E1197" s="1039">
        <v>0.47199999999999998</v>
      </c>
      <c r="F1197" s="1039" t="s">
        <v>4410</v>
      </c>
      <c r="G1197" s="775" t="s">
        <v>4235</v>
      </c>
      <c r="H1197" s="775" t="s">
        <v>4235</v>
      </c>
      <c r="I1197" s="775" t="s">
        <v>6543</v>
      </c>
    </row>
    <row r="1198" spans="1:9">
      <c r="A1198" s="775" t="str">
        <f>Table_wabobpsvr_AzureCalc_AzureCalcRateCard[[#This Row],[ServiceName]]&amp;Table_wabobpsvr_AzureCalc_AzureCalcRateCard[[#This Row],[Price_Level]]&amp;Table_wabobpsvr_AzureCalc_AzureCalcRateCard[[#This Row],[Region]]</f>
        <v>Standard Large Azure App Service HoursA11</v>
      </c>
      <c r="B1198" s="775">
        <v>11</v>
      </c>
      <c r="C1198" s="775" t="s">
        <v>680</v>
      </c>
      <c r="D1198" s="775" t="s">
        <v>174</v>
      </c>
      <c r="E1198" s="775">
        <v>0.34455999999999998</v>
      </c>
      <c r="F1198" s="775" t="s">
        <v>4410</v>
      </c>
      <c r="G1198" s="775" t="s">
        <v>1556</v>
      </c>
      <c r="H1198" s="775" t="s">
        <v>1557</v>
      </c>
      <c r="I1198" s="775" t="s">
        <v>6543</v>
      </c>
    </row>
    <row r="1199" spans="1:9">
      <c r="A1199" s="775" t="str">
        <f>Table_wabobpsvr_AzureCalc_AzureCalcRateCard[[#This Row],[ServiceName]]&amp;Table_wabobpsvr_AzureCalc_AzureCalcRateCard[[#This Row],[Price_Level]]&amp;Table_wabobpsvr_AzureCalc_AzureCalcRateCard[[#This Row],[Region]]</f>
        <v>Standard Large Azure App Service HoursB11</v>
      </c>
      <c r="B1199" s="775">
        <v>11</v>
      </c>
      <c r="C1199" s="775" t="s">
        <v>680</v>
      </c>
      <c r="D1199" s="775" t="s">
        <v>175</v>
      </c>
      <c r="E1199" s="775">
        <v>0.33040000000000003</v>
      </c>
      <c r="F1199" s="775" t="s">
        <v>4410</v>
      </c>
      <c r="G1199" s="775" t="s">
        <v>1556</v>
      </c>
      <c r="H1199" s="775" t="s">
        <v>1557</v>
      </c>
      <c r="I1199" s="775" t="s">
        <v>6543</v>
      </c>
    </row>
    <row r="1200" spans="1:9">
      <c r="A1200" s="775" t="str">
        <f>Table_wabobpsvr_AzureCalc_AzureCalcRateCard[[#This Row],[ServiceName]]&amp;Table_wabobpsvr_AzureCalc_AzureCalcRateCard[[#This Row],[Price_Level]]&amp;Table_wabobpsvr_AzureCalc_AzureCalcRateCard[[#This Row],[Region]]</f>
        <v>Standard Large Azure App Service HoursC11</v>
      </c>
      <c r="B1200" s="775">
        <v>11</v>
      </c>
      <c r="C1200" s="775" t="s">
        <v>680</v>
      </c>
      <c r="D1200" s="775" t="s">
        <v>177</v>
      </c>
      <c r="E1200" s="775">
        <v>0.31624000000000002</v>
      </c>
      <c r="F1200" s="775" t="s">
        <v>4410</v>
      </c>
      <c r="G1200" s="775" t="s">
        <v>1556</v>
      </c>
      <c r="H1200" s="775" t="s">
        <v>1557</v>
      </c>
      <c r="I1200" s="775" t="s">
        <v>6543</v>
      </c>
    </row>
    <row r="1201" spans="1:9">
      <c r="A1201" s="775" t="str">
        <f>Table_wabobpsvr_AzureCalc_AzureCalcRateCard[[#This Row],[ServiceName]]&amp;Table_wabobpsvr_AzureCalc_AzureCalcRateCard[[#This Row],[Price_Level]]&amp;Table_wabobpsvr_AzureCalc_AzureCalcRateCard[[#This Row],[Region]]</f>
        <v>Standard Large Azure App Service HoursD11</v>
      </c>
      <c r="B1201" s="775">
        <v>11</v>
      </c>
      <c r="C1201" s="775" t="s">
        <v>680</v>
      </c>
      <c r="D1201" s="775" t="s">
        <v>176</v>
      </c>
      <c r="E1201" s="775">
        <v>0.30208000000000002</v>
      </c>
      <c r="F1201" s="775" t="s">
        <v>4410</v>
      </c>
      <c r="G1201" s="775" t="s">
        <v>1556</v>
      </c>
      <c r="H1201" s="775" t="s">
        <v>1557</v>
      </c>
      <c r="I1201" s="775" t="s">
        <v>6543</v>
      </c>
    </row>
    <row r="1202" spans="1:9">
      <c r="A1202" s="775" t="str">
        <f>Table_wabobpsvr_AzureCalc_AzureCalcRateCard[[#This Row],[ServiceName]]&amp;Table_wabobpsvr_AzureCalc_AzureCalcRateCard[[#This Row],[Price_Level]]&amp;Table_wabobpsvr_AzureCalc_AzureCalcRateCard[[#This Row],[Region]]</f>
        <v>Standard Large Azure App Service HoursMOSP12</v>
      </c>
      <c r="B1202" s="775">
        <v>12</v>
      </c>
      <c r="C1202" s="775" t="s">
        <v>680</v>
      </c>
      <c r="D1202" s="775" t="s">
        <v>606</v>
      </c>
      <c r="E1202" s="775">
        <v>0.42399999999999999</v>
      </c>
      <c r="F1202" s="775" t="s">
        <v>4410</v>
      </c>
      <c r="G1202" s="775" t="s">
        <v>4235</v>
      </c>
      <c r="H1202" s="775" t="s">
        <v>4235</v>
      </c>
      <c r="I1202" s="775" t="s">
        <v>6544</v>
      </c>
    </row>
    <row r="1203" spans="1:9">
      <c r="A1203" s="775" t="str">
        <f>Table_wabobpsvr_AzureCalc_AzureCalcRateCard[[#This Row],[ServiceName]]&amp;Table_wabobpsvr_AzureCalc_AzureCalcRateCard[[#This Row],[Price_Level]]&amp;Table_wabobpsvr_AzureCalc_AzureCalcRateCard[[#This Row],[Region]]</f>
        <v>Standard Large Azure App Service HoursA12</v>
      </c>
      <c r="B1203" s="775">
        <v>12</v>
      </c>
      <c r="C1203" s="775" t="s">
        <v>680</v>
      </c>
      <c r="D1203" s="775" t="s">
        <v>174</v>
      </c>
      <c r="E1203" s="775">
        <v>0.30952000000000002</v>
      </c>
      <c r="F1203" s="775" t="s">
        <v>4410</v>
      </c>
      <c r="G1203" s="775" t="s">
        <v>1558</v>
      </c>
      <c r="H1203" s="775" t="s">
        <v>1559</v>
      </c>
      <c r="I1203" s="775" t="s">
        <v>6544</v>
      </c>
    </row>
    <row r="1204" spans="1:9">
      <c r="A1204" s="775" t="str">
        <f>Table_wabobpsvr_AzureCalc_AzureCalcRateCard[[#This Row],[ServiceName]]&amp;Table_wabobpsvr_AzureCalc_AzureCalcRateCard[[#This Row],[Price_Level]]&amp;Table_wabobpsvr_AzureCalc_AzureCalcRateCard[[#This Row],[Region]]</f>
        <v>Standard Large Azure App Service HoursB12</v>
      </c>
      <c r="B1204" s="775">
        <v>12</v>
      </c>
      <c r="C1204" s="775" t="s">
        <v>680</v>
      </c>
      <c r="D1204" s="775" t="s">
        <v>175</v>
      </c>
      <c r="E1204" s="775">
        <v>0.29680000000000001</v>
      </c>
      <c r="F1204" s="775" t="s">
        <v>4410</v>
      </c>
      <c r="G1204" s="775" t="s">
        <v>1558</v>
      </c>
      <c r="H1204" s="775" t="s">
        <v>1559</v>
      </c>
      <c r="I1204" s="775" t="s">
        <v>6544</v>
      </c>
    </row>
    <row r="1205" spans="1:9">
      <c r="A1205" s="775" t="str">
        <f>Table_wabobpsvr_AzureCalc_AzureCalcRateCard[[#This Row],[ServiceName]]&amp;Table_wabobpsvr_AzureCalc_AzureCalcRateCard[[#This Row],[Price_Level]]&amp;Table_wabobpsvr_AzureCalc_AzureCalcRateCard[[#This Row],[Region]]</f>
        <v>Standard Large Azure App Service HoursC12</v>
      </c>
      <c r="B1205" s="775">
        <v>12</v>
      </c>
      <c r="C1205" s="775" t="s">
        <v>680</v>
      </c>
      <c r="D1205" s="775" t="s">
        <v>177</v>
      </c>
      <c r="E1205" s="775">
        <v>0.28408</v>
      </c>
      <c r="F1205" s="775" t="s">
        <v>4410</v>
      </c>
      <c r="G1205" s="775" t="s">
        <v>1558</v>
      </c>
      <c r="H1205" s="775" t="s">
        <v>1559</v>
      </c>
      <c r="I1205" s="775" t="s">
        <v>6544</v>
      </c>
    </row>
    <row r="1206" spans="1:9">
      <c r="A1206" s="775" t="str">
        <f>Table_wabobpsvr_AzureCalc_AzureCalcRateCard[[#This Row],[ServiceName]]&amp;Table_wabobpsvr_AzureCalc_AzureCalcRateCard[[#This Row],[Price_Level]]&amp;Table_wabobpsvr_AzureCalc_AzureCalcRateCard[[#This Row],[Region]]</f>
        <v>Oracle Database Standard (16 core)B</v>
      </c>
      <c r="B1206" s="775"/>
      <c r="C1206" s="775" t="s">
        <v>680</v>
      </c>
      <c r="D1206" s="775" t="s">
        <v>175</v>
      </c>
      <c r="E1206" s="775">
        <v>5.0999999999999996</v>
      </c>
      <c r="F1206" s="775" t="s">
        <v>733</v>
      </c>
      <c r="G1206" s="775" t="s">
        <v>1554</v>
      </c>
      <c r="H1206" s="775" t="s">
        <v>1555</v>
      </c>
      <c r="I1206" s="775" t="s">
        <v>6541</v>
      </c>
    </row>
    <row r="1207" spans="1:9">
      <c r="A1207" s="775" t="str">
        <f>Table_wabobpsvr_AzureCalc_AzureCalcRateCard[[#This Row],[ServiceName]]&amp;Table_wabobpsvr_AzureCalc_AzureCalcRateCard[[#This Row],[Price_Level]]&amp;Table_wabobpsvr_AzureCalc_AzureCalcRateCard[[#This Row],[Region]]</f>
        <v>Standard Large Azure App Service HoursD12</v>
      </c>
      <c r="B1207" s="775">
        <v>12</v>
      </c>
      <c r="C1207" s="775" t="s">
        <v>680</v>
      </c>
      <c r="D1207" s="775" t="s">
        <v>176</v>
      </c>
      <c r="E1207" s="775">
        <v>0.27135999999999999</v>
      </c>
      <c r="F1207" s="775" t="s">
        <v>4410</v>
      </c>
      <c r="G1207" s="775" t="s">
        <v>1558</v>
      </c>
      <c r="H1207" s="775" t="s">
        <v>1559</v>
      </c>
      <c r="I1207" s="775" t="s">
        <v>6544</v>
      </c>
    </row>
    <row r="1208" spans="1:9">
      <c r="A1208" s="775" t="str">
        <f>Table_wabobpsvr_AzureCalc_AzureCalcRateCard[[#This Row],[ServiceName]]&amp;Table_wabobpsvr_AzureCalc_AzureCalcRateCard[[#This Row],[Price_Level]]&amp;Table_wabobpsvr_AzureCalc_AzureCalcRateCard[[#This Row],[Region]]</f>
        <v>Standard Large Azure App Service HoursMOSP13</v>
      </c>
      <c r="B1208" s="775">
        <v>13</v>
      </c>
      <c r="C1208" s="775" t="s">
        <v>680</v>
      </c>
      <c r="D1208" s="775" t="s">
        <v>606</v>
      </c>
      <c r="E1208" s="775">
        <v>0.48799999999999999</v>
      </c>
      <c r="F1208" s="775" t="s">
        <v>4410</v>
      </c>
      <c r="G1208" s="775" t="s">
        <v>4235</v>
      </c>
      <c r="H1208" s="775" t="s">
        <v>4235</v>
      </c>
      <c r="I1208" s="775" t="s">
        <v>6545</v>
      </c>
    </row>
    <row r="1209" spans="1:9">
      <c r="A1209" s="775" t="str">
        <f>Table_wabobpsvr_AzureCalc_AzureCalcRateCard[[#This Row],[ServiceName]]&amp;Table_wabobpsvr_AzureCalc_AzureCalcRateCard[[#This Row],[Price_Level]]&amp;Table_wabobpsvr_AzureCalc_AzureCalcRateCard[[#This Row],[Region]]</f>
        <v>Standard Large Azure App Service HoursA13</v>
      </c>
      <c r="B1209" s="775">
        <v>13</v>
      </c>
      <c r="C1209" s="775" t="s">
        <v>680</v>
      </c>
      <c r="D1209" s="775" t="s">
        <v>174</v>
      </c>
      <c r="E1209" s="775">
        <v>0.35624</v>
      </c>
      <c r="F1209" s="775" t="s">
        <v>4410</v>
      </c>
      <c r="G1209" s="775" t="s">
        <v>1560</v>
      </c>
      <c r="H1209" s="775" t="s">
        <v>1561</v>
      </c>
      <c r="I1209" s="775" t="s">
        <v>6545</v>
      </c>
    </row>
    <row r="1210" spans="1:9">
      <c r="A1210" s="775" t="str">
        <f>Table_wabobpsvr_AzureCalc_AzureCalcRateCard[[#This Row],[ServiceName]]&amp;Table_wabobpsvr_AzureCalc_AzureCalcRateCard[[#This Row],[Price_Level]]&amp;Table_wabobpsvr_AzureCalc_AzureCalcRateCard[[#This Row],[Region]]</f>
        <v>Standard Large Azure App Service HoursB13</v>
      </c>
      <c r="B1210" s="775">
        <v>13</v>
      </c>
      <c r="C1210" s="775" t="s">
        <v>680</v>
      </c>
      <c r="D1210" s="775" t="s">
        <v>175</v>
      </c>
      <c r="E1210" s="775">
        <v>0.34160000000000001</v>
      </c>
      <c r="F1210" s="775" t="s">
        <v>4410</v>
      </c>
      <c r="G1210" s="775" t="s">
        <v>1560</v>
      </c>
      <c r="H1210" s="775" t="s">
        <v>1561</v>
      </c>
      <c r="I1210" s="775" t="s">
        <v>6545</v>
      </c>
    </row>
    <row r="1211" spans="1:9">
      <c r="A1211" s="775" t="str">
        <f>Table_wabobpsvr_AzureCalc_AzureCalcRateCard[[#This Row],[ServiceName]]&amp;Table_wabobpsvr_AzureCalc_AzureCalcRateCard[[#This Row],[Price_Level]]&amp;Table_wabobpsvr_AzureCalc_AzureCalcRateCard[[#This Row],[Region]]</f>
        <v>Standard Large Azure App Service HoursC13</v>
      </c>
      <c r="B1211" s="775">
        <v>13</v>
      </c>
      <c r="C1211" s="775" t="s">
        <v>680</v>
      </c>
      <c r="D1211" s="775" t="s">
        <v>177</v>
      </c>
      <c r="E1211" s="775">
        <v>0.32695999999999997</v>
      </c>
      <c r="F1211" s="775" t="s">
        <v>4410</v>
      </c>
      <c r="G1211" s="775" t="s">
        <v>1560</v>
      </c>
      <c r="H1211" s="775" t="s">
        <v>1561</v>
      </c>
      <c r="I1211" s="775" t="s">
        <v>6545</v>
      </c>
    </row>
    <row r="1212" spans="1:9">
      <c r="A1212" s="775" t="str">
        <f>Table_wabobpsvr_AzureCalc_AzureCalcRateCard[[#This Row],[ServiceName]]&amp;Table_wabobpsvr_AzureCalc_AzureCalcRateCard[[#This Row],[Price_Level]]&amp;Table_wabobpsvr_AzureCalc_AzureCalcRateCard[[#This Row],[Region]]</f>
        <v>Standard Large Azure App Service HoursD13</v>
      </c>
      <c r="B1212" s="775">
        <v>13</v>
      </c>
      <c r="C1212" s="775" t="s">
        <v>680</v>
      </c>
      <c r="D1212" s="775" t="s">
        <v>176</v>
      </c>
      <c r="E1212" s="775">
        <v>0.31231999999999999</v>
      </c>
      <c r="F1212" s="775" t="s">
        <v>4410</v>
      </c>
      <c r="G1212" s="775" t="s">
        <v>1560</v>
      </c>
      <c r="H1212" s="775" t="s">
        <v>1561</v>
      </c>
      <c r="I1212" s="775" t="s">
        <v>6545</v>
      </c>
    </row>
    <row r="1213" spans="1:9">
      <c r="A1213" s="775" t="str">
        <f>Table_wabobpsvr_AzureCalc_AzureCalcRateCard[[#This Row],[ServiceName]]&amp;Table_wabobpsvr_AzureCalc_AzureCalcRateCard[[#This Row],[Price_Level]]&amp;Table_wabobpsvr_AzureCalc_AzureCalcRateCard[[#This Row],[Region]]</f>
        <v>Basic Medium Azure App Service HoursMOSP</v>
      </c>
      <c r="B1213" s="775"/>
      <c r="C1213" s="775" t="s">
        <v>680</v>
      </c>
      <c r="D1213" s="775" t="s">
        <v>606</v>
      </c>
      <c r="E1213" s="775">
        <v>0.15</v>
      </c>
      <c r="F1213" s="775" t="s">
        <v>4412</v>
      </c>
      <c r="G1213" s="775" t="s">
        <v>4235</v>
      </c>
      <c r="H1213" s="775" t="s">
        <v>4235</v>
      </c>
      <c r="I1213" s="775" t="s">
        <v>6546</v>
      </c>
    </row>
    <row r="1214" spans="1:9">
      <c r="A1214" s="775" t="str">
        <f>Table_wabobpsvr_AzureCalc_AzureCalcRateCard[[#This Row],[ServiceName]]&amp;Table_wabobpsvr_AzureCalc_AzureCalcRateCard[[#This Row],[Price_Level]]&amp;Table_wabobpsvr_AzureCalc_AzureCalcRateCard[[#This Row],[Region]]</f>
        <v>Basic Medium Azure App Service HoursA</v>
      </c>
      <c r="B1214" s="775"/>
      <c r="C1214" s="775" t="s">
        <v>680</v>
      </c>
      <c r="D1214" s="775" t="s">
        <v>174</v>
      </c>
      <c r="E1214" s="775">
        <v>0.1095</v>
      </c>
      <c r="F1214" s="775" t="s">
        <v>4412</v>
      </c>
      <c r="G1214" s="775" t="s">
        <v>1562</v>
      </c>
      <c r="H1214" s="775" t="s">
        <v>1563</v>
      </c>
      <c r="I1214" s="775" t="s">
        <v>6546</v>
      </c>
    </row>
    <row r="1215" spans="1:9">
      <c r="A1215" s="775" t="str">
        <f>Table_wabobpsvr_AzureCalc_AzureCalcRateCard[[#This Row],[ServiceName]]&amp;Table_wabobpsvr_AzureCalc_AzureCalcRateCard[[#This Row],[Price_Level]]&amp;Table_wabobpsvr_AzureCalc_AzureCalcRateCard[[#This Row],[Region]]</f>
        <v>Basic Medium Azure App Service HoursB</v>
      </c>
      <c r="B1215" s="775"/>
      <c r="C1215" s="775" t="s">
        <v>680</v>
      </c>
      <c r="D1215" s="775" t="s">
        <v>175</v>
      </c>
      <c r="E1215" s="775">
        <v>0.105</v>
      </c>
      <c r="F1215" s="775" t="s">
        <v>4412</v>
      </c>
      <c r="G1215" s="775" t="s">
        <v>1562</v>
      </c>
      <c r="H1215" s="775" t="s">
        <v>1563</v>
      </c>
      <c r="I1215" s="775" t="s">
        <v>6546</v>
      </c>
    </row>
    <row r="1216" spans="1:9">
      <c r="A1216" s="775" t="str">
        <f>Table_wabobpsvr_AzureCalc_AzureCalcRateCard[[#This Row],[ServiceName]]&amp;Table_wabobpsvr_AzureCalc_AzureCalcRateCard[[#This Row],[Price_Level]]&amp;Table_wabobpsvr_AzureCalc_AzureCalcRateCard[[#This Row],[Region]]</f>
        <v>Oracle Database Standard (16 core)C</v>
      </c>
      <c r="B1216" s="775"/>
      <c r="C1216" s="775" t="s">
        <v>680</v>
      </c>
      <c r="D1216" s="775" t="s">
        <v>177</v>
      </c>
      <c r="E1216" s="775">
        <v>5.0999999999999996</v>
      </c>
      <c r="F1216" s="775" t="s">
        <v>733</v>
      </c>
      <c r="G1216" s="775" t="s">
        <v>1554</v>
      </c>
      <c r="H1216" s="775" t="s">
        <v>1555</v>
      </c>
      <c r="I1216" s="775" t="s">
        <v>6541</v>
      </c>
    </row>
    <row r="1217" spans="1:9">
      <c r="A1217" s="775" t="str">
        <f>Table_wabobpsvr_AzureCalc_AzureCalcRateCard[[#This Row],[ServiceName]]&amp;Table_wabobpsvr_AzureCalc_AzureCalcRateCard[[#This Row],[Price_Level]]&amp;Table_wabobpsvr_AzureCalc_AzureCalcRateCard[[#This Row],[Region]]</f>
        <v>Basic Medium Azure App Service HoursC</v>
      </c>
      <c r="B1217" s="775"/>
      <c r="C1217" s="775" t="s">
        <v>680</v>
      </c>
      <c r="D1217" s="775" t="s">
        <v>177</v>
      </c>
      <c r="E1217" s="775">
        <v>0.10050000000000001</v>
      </c>
      <c r="F1217" s="775" t="s">
        <v>4412</v>
      </c>
      <c r="G1217" s="775" t="s">
        <v>1562</v>
      </c>
      <c r="H1217" s="775" t="s">
        <v>1563</v>
      </c>
      <c r="I1217" s="775" t="s">
        <v>6546</v>
      </c>
    </row>
    <row r="1218" spans="1:9">
      <c r="A1218" s="775" t="str">
        <f>Table_wabobpsvr_AzureCalc_AzureCalcRateCard[[#This Row],[ServiceName]]&amp;Table_wabobpsvr_AzureCalc_AzureCalcRateCard[[#This Row],[Price_Level]]&amp;Table_wabobpsvr_AzureCalc_AzureCalcRateCard[[#This Row],[Region]]</f>
        <v>Basic Medium Azure App Service HoursD</v>
      </c>
      <c r="B1218" s="775"/>
      <c r="C1218" s="775" t="s">
        <v>680</v>
      </c>
      <c r="D1218" s="775" t="s">
        <v>176</v>
      </c>
      <c r="E1218" s="775">
        <v>9.6000000000000002E-2</v>
      </c>
      <c r="F1218" s="775" t="s">
        <v>4412</v>
      </c>
      <c r="G1218" s="775" t="s">
        <v>1562</v>
      </c>
      <c r="H1218" s="775" t="s">
        <v>1563</v>
      </c>
      <c r="I1218" s="775" t="s">
        <v>6546</v>
      </c>
    </row>
    <row r="1219" spans="1:9">
      <c r="A1219" s="775" t="str">
        <f>Table_wabobpsvr_AzureCalc_AzureCalcRateCard[[#This Row],[ServiceName]]&amp;Table_wabobpsvr_AzureCalc_AzureCalcRateCard[[#This Row],[Price_Level]]&amp;Table_wabobpsvr_AzureCalc_AzureCalcRateCard[[#This Row],[Region]]</f>
        <v>Basic Medium Azure App Service HoursMOSP11</v>
      </c>
      <c r="B1219" s="775">
        <v>11</v>
      </c>
      <c r="C1219" s="775" t="s">
        <v>680</v>
      </c>
      <c r="D1219" s="775" t="s">
        <v>606</v>
      </c>
      <c r="E1219" s="775">
        <v>0.17699999999999999</v>
      </c>
      <c r="F1219" s="775" t="s">
        <v>4412</v>
      </c>
      <c r="G1219" s="775" t="s">
        <v>4235</v>
      </c>
      <c r="H1219" s="775" t="s">
        <v>4235</v>
      </c>
      <c r="I1219" s="775" t="s">
        <v>6547</v>
      </c>
    </row>
    <row r="1220" spans="1:9">
      <c r="A1220" s="775" t="str">
        <f>Table_wabobpsvr_AzureCalc_AzureCalcRateCard[[#This Row],[ServiceName]]&amp;Table_wabobpsvr_AzureCalc_AzureCalcRateCard[[#This Row],[Price_Level]]&amp;Table_wabobpsvr_AzureCalc_AzureCalcRateCard[[#This Row],[Region]]</f>
        <v>Basic Medium Azure App Service HoursA11</v>
      </c>
      <c r="B1220" s="775">
        <v>11</v>
      </c>
      <c r="C1220" s="775" t="s">
        <v>680</v>
      </c>
      <c r="D1220" s="775" t="s">
        <v>174</v>
      </c>
      <c r="E1220" s="775">
        <v>0.12920999999999999</v>
      </c>
      <c r="F1220" s="775" t="s">
        <v>4412</v>
      </c>
      <c r="G1220" s="775" t="s">
        <v>1564</v>
      </c>
      <c r="H1220" s="775" t="s">
        <v>1565</v>
      </c>
      <c r="I1220" s="775" t="s">
        <v>6547</v>
      </c>
    </row>
    <row r="1221" spans="1:9">
      <c r="A1221" s="775" t="str">
        <f>Table_wabobpsvr_AzureCalc_AzureCalcRateCard[[#This Row],[ServiceName]]&amp;Table_wabobpsvr_AzureCalc_AzureCalcRateCard[[#This Row],[Price_Level]]&amp;Table_wabobpsvr_AzureCalc_AzureCalcRateCard[[#This Row],[Region]]</f>
        <v>Basic Medium Azure App Service HoursB11</v>
      </c>
      <c r="B1221" s="775">
        <v>11</v>
      </c>
      <c r="C1221" s="775" t="s">
        <v>680</v>
      </c>
      <c r="D1221" s="775" t="s">
        <v>175</v>
      </c>
      <c r="E1221" s="775">
        <v>0.1239</v>
      </c>
      <c r="F1221" s="775" t="s">
        <v>4412</v>
      </c>
      <c r="G1221" s="775" t="s">
        <v>1564</v>
      </c>
      <c r="H1221" s="775" t="s">
        <v>1565</v>
      </c>
      <c r="I1221" s="775" t="s">
        <v>6547</v>
      </c>
    </row>
    <row r="1222" spans="1:9">
      <c r="A1222" s="775" t="str">
        <f>Table_wabobpsvr_AzureCalc_AzureCalcRateCard[[#This Row],[ServiceName]]&amp;Table_wabobpsvr_AzureCalc_AzureCalcRateCard[[#This Row],[Price_Level]]&amp;Table_wabobpsvr_AzureCalc_AzureCalcRateCard[[#This Row],[Region]]</f>
        <v>Basic Medium Azure App Service HoursC11</v>
      </c>
      <c r="B1222" s="775">
        <v>11</v>
      </c>
      <c r="C1222" s="775" t="s">
        <v>680</v>
      </c>
      <c r="D1222" s="775" t="s">
        <v>177</v>
      </c>
      <c r="E1222" s="775">
        <v>0.11859</v>
      </c>
      <c r="F1222" s="775" t="s">
        <v>4412</v>
      </c>
      <c r="G1222" s="775" t="s">
        <v>1564</v>
      </c>
      <c r="H1222" s="775" t="s">
        <v>1565</v>
      </c>
      <c r="I1222" s="775" t="s">
        <v>6547</v>
      </c>
    </row>
    <row r="1223" spans="1:9">
      <c r="A1223" s="775" t="str">
        <f>Table_wabobpsvr_AzureCalc_AzureCalcRateCard[[#This Row],[ServiceName]]&amp;Table_wabobpsvr_AzureCalc_AzureCalcRateCard[[#This Row],[Price_Level]]&amp;Table_wabobpsvr_AzureCalc_AzureCalcRateCard[[#This Row],[Region]]</f>
        <v>Basic Medium Azure App Service HoursD11</v>
      </c>
      <c r="B1223" s="775">
        <v>11</v>
      </c>
      <c r="C1223" s="775" t="s">
        <v>680</v>
      </c>
      <c r="D1223" s="775" t="s">
        <v>176</v>
      </c>
      <c r="E1223" s="775">
        <v>0.11328000000000001</v>
      </c>
      <c r="F1223" s="775" t="s">
        <v>4412</v>
      </c>
      <c r="G1223" s="775" t="s">
        <v>1564</v>
      </c>
      <c r="H1223" s="775" t="s">
        <v>1565</v>
      </c>
      <c r="I1223" s="775" t="s">
        <v>6547</v>
      </c>
    </row>
    <row r="1224" spans="1:9">
      <c r="A1224" s="775" t="str">
        <f>Table_wabobpsvr_AzureCalc_AzureCalcRateCard[[#This Row],[ServiceName]]&amp;Table_wabobpsvr_AzureCalc_AzureCalcRateCard[[#This Row],[Price_Level]]&amp;Table_wabobpsvr_AzureCalc_AzureCalcRateCard[[#This Row],[Region]]</f>
        <v>Basic Medium Azure App Service HoursMOSP12</v>
      </c>
      <c r="B1224" s="775">
        <v>12</v>
      </c>
      <c r="C1224" s="775" t="s">
        <v>680</v>
      </c>
      <c r="D1224" s="775" t="s">
        <v>606</v>
      </c>
      <c r="E1224" s="775">
        <v>0.17</v>
      </c>
      <c r="F1224" s="775" t="s">
        <v>4412</v>
      </c>
      <c r="G1224" s="775" t="s">
        <v>4235</v>
      </c>
      <c r="H1224" s="775" t="s">
        <v>4235</v>
      </c>
      <c r="I1224" s="775" t="s">
        <v>5098</v>
      </c>
    </row>
    <row r="1225" spans="1:9">
      <c r="A1225" s="775" t="str">
        <f>Table_wabobpsvr_AzureCalc_AzureCalcRateCard[[#This Row],[ServiceName]]&amp;Table_wabobpsvr_AzureCalc_AzureCalcRateCard[[#This Row],[Price_Level]]&amp;Table_wabobpsvr_AzureCalc_AzureCalcRateCard[[#This Row],[Region]]</f>
        <v>Basic Medium Azure App Service HoursA12</v>
      </c>
      <c r="B1225" s="775">
        <v>12</v>
      </c>
      <c r="C1225" s="775" t="s">
        <v>680</v>
      </c>
      <c r="D1225" s="775" t="s">
        <v>174</v>
      </c>
      <c r="E1225" s="775">
        <v>0.1241</v>
      </c>
      <c r="F1225" s="775" t="s">
        <v>4412</v>
      </c>
      <c r="G1225" s="775" t="s">
        <v>1566</v>
      </c>
      <c r="H1225" s="775" t="s">
        <v>1567</v>
      </c>
      <c r="I1225" s="775" t="s">
        <v>5098</v>
      </c>
    </row>
    <row r="1226" spans="1:9">
      <c r="A1226" s="775" t="str">
        <f>Table_wabobpsvr_AzureCalc_AzureCalcRateCard[[#This Row],[ServiceName]]&amp;Table_wabobpsvr_AzureCalc_AzureCalcRateCard[[#This Row],[Price_Level]]&amp;Table_wabobpsvr_AzureCalc_AzureCalcRateCard[[#This Row],[Region]]</f>
        <v>Oracle Database Standard (16 core)D</v>
      </c>
      <c r="B1226" s="775"/>
      <c r="C1226" s="775" t="s">
        <v>680</v>
      </c>
      <c r="D1226" s="775" t="s">
        <v>176</v>
      </c>
      <c r="E1226" s="775">
        <v>5.0999999999999996</v>
      </c>
      <c r="F1226" s="775" t="s">
        <v>733</v>
      </c>
      <c r="G1226" s="775" t="s">
        <v>1554</v>
      </c>
      <c r="H1226" s="775" t="s">
        <v>1555</v>
      </c>
      <c r="I1226" s="775" t="s">
        <v>6541</v>
      </c>
    </row>
    <row r="1227" spans="1:9">
      <c r="A1227" s="775" t="str">
        <f>Table_wabobpsvr_AzureCalc_AzureCalcRateCard[[#This Row],[ServiceName]]&amp;Table_wabobpsvr_AzureCalc_AzureCalcRateCard[[#This Row],[Price_Level]]&amp;Table_wabobpsvr_AzureCalc_AzureCalcRateCard[[#This Row],[Region]]</f>
        <v>Oracle WebLogic Server Enterprise (1 core)MOSP</v>
      </c>
      <c r="B1227" s="775"/>
      <c r="C1227" s="775" t="s">
        <v>680</v>
      </c>
      <c r="D1227" s="775" t="s">
        <v>606</v>
      </c>
      <c r="E1227" s="775">
        <v>1.28</v>
      </c>
      <c r="F1227" s="775" t="s">
        <v>734</v>
      </c>
      <c r="G1227" s="775" t="s">
        <v>4235</v>
      </c>
      <c r="H1227" s="775" t="s">
        <v>4235</v>
      </c>
      <c r="I1227" s="775" t="s">
        <v>6548</v>
      </c>
    </row>
    <row r="1228" spans="1:9">
      <c r="A1228" s="775" t="str">
        <f>Table_wabobpsvr_AzureCalc_AzureCalcRateCard[[#This Row],[ServiceName]]&amp;Table_wabobpsvr_AzureCalc_AzureCalcRateCard[[#This Row],[Price_Level]]&amp;Table_wabobpsvr_AzureCalc_AzureCalcRateCard[[#This Row],[Region]]</f>
        <v>Oracle WebLogic Server Enterprise (1 core)A</v>
      </c>
      <c r="B1228" s="775"/>
      <c r="C1228" s="775" t="s">
        <v>680</v>
      </c>
      <c r="D1228" s="775" t="s">
        <v>174</v>
      </c>
      <c r="E1228" s="775">
        <v>1.28</v>
      </c>
      <c r="F1228" s="775" t="s">
        <v>734</v>
      </c>
      <c r="G1228" s="775" t="s">
        <v>1568</v>
      </c>
      <c r="H1228" s="775" t="s">
        <v>1569</v>
      </c>
      <c r="I1228" s="775" t="s">
        <v>6548</v>
      </c>
    </row>
    <row r="1229" spans="1:9">
      <c r="A1229" s="775" t="str">
        <f>Table_wabobpsvr_AzureCalc_AzureCalcRateCard[[#This Row],[ServiceName]]&amp;Table_wabobpsvr_AzureCalc_AzureCalcRateCard[[#This Row],[Price_Level]]&amp;Table_wabobpsvr_AzureCalc_AzureCalcRateCard[[#This Row],[Region]]</f>
        <v>Oracle WebLogic Server Enterprise (1 core)B</v>
      </c>
      <c r="B1229" s="775"/>
      <c r="C1229" s="775" t="s">
        <v>680</v>
      </c>
      <c r="D1229" s="775" t="s">
        <v>175</v>
      </c>
      <c r="E1229" s="775">
        <v>1.28</v>
      </c>
      <c r="F1229" s="775" t="s">
        <v>734</v>
      </c>
      <c r="G1229" s="775" t="s">
        <v>1568</v>
      </c>
      <c r="H1229" s="775" t="s">
        <v>1569</v>
      </c>
      <c r="I1229" s="775" t="s">
        <v>6548</v>
      </c>
    </row>
    <row r="1230" spans="1:9">
      <c r="A1230" s="775" t="str">
        <f>Table_wabobpsvr_AzureCalc_AzureCalcRateCard[[#This Row],[ServiceName]]&amp;Table_wabobpsvr_AzureCalc_AzureCalcRateCard[[#This Row],[Price_Level]]&amp;Table_wabobpsvr_AzureCalc_AzureCalcRateCard[[#This Row],[Region]]</f>
        <v>Oracle WebLogic Server Enterprise (1 core)C</v>
      </c>
      <c r="B1230" s="775"/>
      <c r="C1230" s="775" t="s">
        <v>680</v>
      </c>
      <c r="D1230" s="775" t="s">
        <v>177</v>
      </c>
      <c r="E1230" s="775">
        <v>1.28</v>
      </c>
      <c r="F1230" s="775" t="s">
        <v>734</v>
      </c>
      <c r="G1230" s="775" t="s">
        <v>1568</v>
      </c>
      <c r="H1230" s="775" t="s">
        <v>1569</v>
      </c>
      <c r="I1230" s="775" t="s">
        <v>6548</v>
      </c>
    </row>
    <row r="1231" spans="1:9">
      <c r="A1231" s="775" t="str">
        <f>Table_wabobpsvr_AzureCalc_AzureCalcRateCard[[#This Row],[ServiceName]]&amp;Table_wabobpsvr_AzureCalc_AzureCalcRateCard[[#This Row],[Price_Level]]&amp;Table_wabobpsvr_AzureCalc_AzureCalcRateCard[[#This Row],[Region]]</f>
        <v>Oracle WebLogic Server Enterprise (1 core)D</v>
      </c>
      <c r="B1231" s="775"/>
      <c r="C1231" s="775" t="s">
        <v>680</v>
      </c>
      <c r="D1231" s="775" t="s">
        <v>176</v>
      </c>
      <c r="E1231" s="775">
        <v>1.28</v>
      </c>
      <c r="F1231" s="775" t="s">
        <v>734</v>
      </c>
      <c r="G1231" s="775" t="s">
        <v>1568</v>
      </c>
      <c r="H1231" s="775" t="s">
        <v>1569</v>
      </c>
      <c r="I1231" s="775" t="s">
        <v>6548</v>
      </c>
    </row>
    <row r="1232" spans="1:9">
      <c r="A1232" s="775" t="str">
        <f>Table_wabobpsvr_AzureCalc_AzureCalcRateCard[[#This Row],[ServiceName]]&amp;Table_wabobpsvr_AzureCalc_AzureCalcRateCard[[#This Row],[Price_Level]]&amp;Table_wabobpsvr_AzureCalc_AzureCalcRateCard[[#This Row],[Region]]</f>
        <v>Oracle Weblogic Server Enterprise (2 core)MOSP</v>
      </c>
      <c r="B1232" s="775"/>
      <c r="C1232" s="775" t="s">
        <v>680</v>
      </c>
      <c r="D1232" s="775" t="s">
        <v>606</v>
      </c>
      <c r="E1232" s="775">
        <v>1.28</v>
      </c>
      <c r="F1232" s="775" t="s">
        <v>735</v>
      </c>
      <c r="G1232" s="775" t="s">
        <v>4235</v>
      </c>
      <c r="H1232" s="775" t="s">
        <v>4235</v>
      </c>
      <c r="I1232" s="775" t="s">
        <v>6549</v>
      </c>
    </row>
    <row r="1233" spans="1:9">
      <c r="A1233" s="775" t="str">
        <f>Table_wabobpsvr_AzureCalc_AzureCalcRateCard[[#This Row],[ServiceName]]&amp;Table_wabobpsvr_AzureCalc_AzureCalcRateCard[[#This Row],[Price_Level]]&amp;Table_wabobpsvr_AzureCalc_AzureCalcRateCard[[#This Row],[Region]]</f>
        <v>Oracle Weblogic Server Enterprise (2 core)A</v>
      </c>
      <c r="B1233" s="775"/>
      <c r="C1233" s="775" t="s">
        <v>680</v>
      </c>
      <c r="D1233" s="775" t="s">
        <v>174</v>
      </c>
      <c r="E1233" s="775">
        <v>1.28</v>
      </c>
      <c r="F1233" s="775" t="s">
        <v>735</v>
      </c>
      <c r="G1233" s="775" t="s">
        <v>1570</v>
      </c>
      <c r="H1233" s="775" t="s">
        <v>1571</v>
      </c>
      <c r="I1233" s="775" t="s">
        <v>6549</v>
      </c>
    </row>
    <row r="1234" spans="1:9">
      <c r="A1234" s="775" t="str">
        <f>Table_wabobpsvr_AzureCalc_AzureCalcRateCard[[#This Row],[ServiceName]]&amp;Table_wabobpsvr_AzureCalc_AzureCalcRateCard[[#This Row],[Price_Level]]&amp;Table_wabobpsvr_AzureCalc_AzureCalcRateCard[[#This Row],[Region]]</f>
        <v>Oracle WebLogic Server Enterprise (2 core)B</v>
      </c>
      <c r="B1234" s="775"/>
      <c r="C1234" s="775" t="s">
        <v>680</v>
      </c>
      <c r="D1234" s="775" t="s">
        <v>175</v>
      </c>
      <c r="E1234" s="775">
        <v>1.28</v>
      </c>
      <c r="F1234" s="775" t="s">
        <v>736</v>
      </c>
      <c r="G1234" s="775" t="s">
        <v>1570</v>
      </c>
      <c r="H1234" s="775" t="s">
        <v>1571</v>
      </c>
      <c r="I1234" s="775" t="s">
        <v>6549</v>
      </c>
    </row>
    <row r="1235" spans="1:9">
      <c r="A1235" s="775" t="str">
        <f>Table_wabobpsvr_AzureCalc_AzureCalcRateCard[[#This Row],[ServiceName]]&amp;Table_wabobpsvr_AzureCalc_AzureCalcRateCard[[#This Row],[Price_Level]]&amp;Table_wabobpsvr_AzureCalc_AzureCalcRateCard[[#This Row],[Region]]</f>
        <v>Oracle WebLogic Server Enterprise (2 core)C</v>
      </c>
      <c r="B1235" s="775"/>
      <c r="C1235" s="775" t="s">
        <v>680</v>
      </c>
      <c r="D1235" s="775" t="s">
        <v>177</v>
      </c>
      <c r="E1235" s="775">
        <v>1.28</v>
      </c>
      <c r="F1235" s="775" t="s">
        <v>736</v>
      </c>
      <c r="G1235" s="775" t="s">
        <v>1570</v>
      </c>
      <c r="H1235" s="775" t="s">
        <v>1571</v>
      </c>
      <c r="I1235" s="775" t="s">
        <v>6549</v>
      </c>
    </row>
    <row r="1236" spans="1:9">
      <c r="A1236" s="775" t="str">
        <f>Table_wabobpsvr_AzureCalc_AzureCalcRateCard[[#This Row],[ServiceName]]&amp;Table_wabobpsvr_AzureCalc_AzureCalcRateCard[[#This Row],[Price_Level]]&amp;Table_wabobpsvr_AzureCalc_AzureCalcRateCard[[#This Row],[Region]]</f>
        <v>Oracle WebLogic Server Enterprise (2 core)D</v>
      </c>
      <c r="B1236" s="775"/>
      <c r="C1236" s="775" t="s">
        <v>680</v>
      </c>
      <c r="D1236" s="775" t="s">
        <v>176</v>
      </c>
      <c r="E1236" s="775">
        <v>1.28</v>
      </c>
      <c r="F1236" s="775" t="s">
        <v>736</v>
      </c>
      <c r="G1236" s="775" t="s">
        <v>1570</v>
      </c>
      <c r="H1236" s="775" t="s">
        <v>1571</v>
      </c>
      <c r="I1236" s="775" t="s">
        <v>6549</v>
      </c>
    </row>
    <row r="1237" spans="1:9">
      <c r="A1237" s="775" t="str">
        <f>Table_wabobpsvr_AzureCalc_AzureCalcRateCard[[#This Row],[ServiceName]]&amp;Table_wabobpsvr_AzureCalc_AzureCalcRateCard[[#This Row],[Price_Level]]&amp;Table_wabobpsvr_AzureCalc_AzureCalcRateCard[[#This Row],[Region]]</f>
        <v>Oracle Weblogic Server Enterprise (4 core)MOSP</v>
      </c>
      <c r="B1237" s="775"/>
      <c r="C1237" s="775" t="s">
        <v>680</v>
      </c>
      <c r="D1237" s="775" t="s">
        <v>606</v>
      </c>
      <c r="E1237" s="775">
        <v>2.56</v>
      </c>
      <c r="F1237" s="775" t="s">
        <v>737</v>
      </c>
      <c r="G1237" s="775" t="s">
        <v>4235</v>
      </c>
      <c r="H1237" s="775" t="s">
        <v>4235</v>
      </c>
      <c r="I1237" s="775" t="s">
        <v>6550</v>
      </c>
    </row>
    <row r="1238" spans="1:9">
      <c r="A1238" s="775" t="str">
        <f>Table_wabobpsvr_AzureCalc_AzureCalcRateCard[[#This Row],[ServiceName]]&amp;Table_wabobpsvr_AzureCalc_AzureCalcRateCard[[#This Row],[Price_Level]]&amp;Table_wabobpsvr_AzureCalc_AzureCalcRateCard[[#This Row],[Region]]</f>
        <v>Oracle Weblogic Server Enterprise (4 core)A</v>
      </c>
      <c r="B1238" s="775"/>
      <c r="C1238" s="775" t="s">
        <v>680</v>
      </c>
      <c r="D1238" s="775" t="s">
        <v>174</v>
      </c>
      <c r="E1238" s="775">
        <v>2.56</v>
      </c>
      <c r="F1238" s="775" t="s">
        <v>737</v>
      </c>
      <c r="G1238" s="775" t="s">
        <v>1572</v>
      </c>
      <c r="H1238" s="775" t="s">
        <v>1573</v>
      </c>
      <c r="I1238" s="775" t="s">
        <v>6550</v>
      </c>
    </row>
    <row r="1239" spans="1:9">
      <c r="A1239" s="775" t="str">
        <f>Table_wabobpsvr_AzureCalc_AzureCalcRateCard[[#This Row],[ServiceName]]&amp;Table_wabobpsvr_AzureCalc_AzureCalcRateCard[[#This Row],[Price_Level]]&amp;Table_wabobpsvr_AzureCalc_AzureCalcRateCard[[#This Row],[Region]]</f>
        <v>A1 Cloud ServicesD12</v>
      </c>
      <c r="B1239" s="775">
        <v>12</v>
      </c>
      <c r="C1239" s="775" t="s">
        <v>680</v>
      </c>
      <c r="D1239" s="775" t="s">
        <v>176</v>
      </c>
      <c r="E1239" s="775">
        <v>5.4399999999999997E-2</v>
      </c>
      <c r="F1239" s="775" t="s">
        <v>681</v>
      </c>
      <c r="G1239" s="775" t="s">
        <v>1540</v>
      </c>
      <c r="H1239" s="775" t="s">
        <v>1541</v>
      </c>
      <c r="I1239" s="775" t="s">
        <v>6216</v>
      </c>
    </row>
    <row r="1240" spans="1:9">
      <c r="A1240" s="775" t="str">
        <f>Table_wabobpsvr_AzureCalc_AzureCalcRateCard[[#This Row],[ServiceName]]&amp;Table_wabobpsvr_AzureCalc_AzureCalcRateCard[[#This Row],[Price_Level]]&amp;Table_wabobpsvr_AzureCalc_AzureCalcRateCard[[#This Row],[Region]]</f>
        <v>A1 Cloud ServicesMOSP13</v>
      </c>
      <c r="B1240" s="775">
        <v>13</v>
      </c>
      <c r="C1240" s="775" t="s">
        <v>680</v>
      </c>
      <c r="D1240" s="775" t="s">
        <v>606</v>
      </c>
      <c r="E1240" s="775">
        <v>9.8000000000000004E-2</v>
      </c>
      <c r="F1240" s="775" t="s">
        <v>681</v>
      </c>
      <c r="G1240" s="775" t="s">
        <v>4235</v>
      </c>
      <c r="H1240" s="775" t="s">
        <v>4235</v>
      </c>
      <c r="I1240" s="775" t="s">
        <v>6551</v>
      </c>
    </row>
    <row r="1241" spans="1:9">
      <c r="A1241" s="775" t="str">
        <f>Table_wabobpsvr_AzureCalc_AzureCalcRateCard[[#This Row],[ServiceName]]&amp;Table_wabobpsvr_AzureCalc_AzureCalcRateCard[[#This Row],[Price_Level]]&amp;Table_wabobpsvr_AzureCalc_AzureCalcRateCard[[#This Row],[Region]]</f>
        <v>A1 Cloud ServicesA13</v>
      </c>
      <c r="B1241" s="775">
        <v>13</v>
      </c>
      <c r="C1241" s="775" t="s">
        <v>680</v>
      </c>
      <c r="D1241" s="775" t="s">
        <v>174</v>
      </c>
      <c r="E1241" s="775">
        <v>7.1540000000000006E-2</v>
      </c>
      <c r="F1241" s="775" t="s">
        <v>681</v>
      </c>
      <c r="G1241" s="775" t="s">
        <v>1574</v>
      </c>
      <c r="H1241" s="775" t="s">
        <v>1575</v>
      </c>
      <c r="I1241" s="775" t="s">
        <v>6551</v>
      </c>
    </row>
    <row r="1242" spans="1:9">
      <c r="A1242" s="775" t="str">
        <f>Table_wabobpsvr_AzureCalc_AzureCalcRateCard[[#This Row],[ServiceName]]&amp;Table_wabobpsvr_AzureCalc_AzureCalcRateCard[[#This Row],[Price_Level]]&amp;Table_wabobpsvr_AzureCalc_AzureCalcRateCard[[#This Row],[Region]]</f>
        <v>A1 Cloud ServicesB13</v>
      </c>
      <c r="B1242" s="775">
        <v>13</v>
      </c>
      <c r="C1242" s="775" t="s">
        <v>680</v>
      </c>
      <c r="D1242" s="775" t="s">
        <v>175</v>
      </c>
      <c r="E1242" s="775">
        <v>6.8599999999999994E-2</v>
      </c>
      <c r="F1242" s="775" t="s">
        <v>681</v>
      </c>
      <c r="G1242" s="775" t="s">
        <v>1574</v>
      </c>
      <c r="H1242" s="775" t="s">
        <v>1575</v>
      </c>
      <c r="I1242" s="775" t="s">
        <v>6551</v>
      </c>
    </row>
    <row r="1243" spans="1:9">
      <c r="A1243" s="775" t="str">
        <f>Table_wabobpsvr_AzureCalc_AzureCalcRateCard[[#This Row],[ServiceName]]&amp;Table_wabobpsvr_AzureCalc_AzureCalcRateCard[[#This Row],[Price_Level]]&amp;Table_wabobpsvr_AzureCalc_AzureCalcRateCard[[#This Row],[Region]]</f>
        <v>A1 Cloud ServicesC13</v>
      </c>
      <c r="B1243" s="775">
        <v>13</v>
      </c>
      <c r="C1243" s="775" t="s">
        <v>680</v>
      </c>
      <c r="D1243" s="775" t="s">
        <v>177</v>
      </c>
      <c r="E1243" s="775">
        <v>6.5659999999999996E-2</v>
      </c>
      <c r="F1243" s="775" t="s">
        <v>681</v>
      </c>
      <c r="G1243" s="775" t="s">
        <v>1574</v>
      </c>
      <c r="H1243" s="775" t="s">
        <v>1575</v>
      </c>
      <c r="I1243" s="775" t="s">
        <v>6551</v>
      </c>
    </row>
    <row r="1244" spans="1:9">
      <c r="A1244" s="775" t="str">
        <f>Table_wabobpsvr_AzureCalc_AzureCalcRateCard[[#This Row],[ServiceName]]&amp;Table_wabobpsvr_AzureCalc_AzureCalcRateCard[[#This Row],[Price_Level]]&amp;Table_wabobpsvr_AzureCalc_AzureCalcRateCard[[#This Row],[Region]]</f>
        <v>A1 Cloud ServicesD13</v>
      </c>
      <c r="B1244" s="775">
        <v>13</v>
      </c>
      <c r="C1244" s="775" t="s">
        <v>680</v>
      </c>
      <c r="D1244" s="775" t="s">
        <v>176</v>
      </c>
      <c r="E1244" s="775">
        <v>6.2719999999999998E-2</v>
      </c>
      <c r="F1244" s="775" t="s">
        <v>681</v>
      </c>
      <c r="G1244" s="775" t="s">
        <v>1574</v>
      </c>
      <c r="H1244" s="775" t="s">
        <v>1575</v>
      </c>
      <c r="I1244" s="775" t="s">
        <v>6551</v>
      </c>
    </row>
    <row r="1245" spans="1:9">
      <c r="A1245" s="775" t="str">
        <f>Table_wabobpsvr_AzureCalc_AzureCalcRateCard[[#This Row],[ServiceName]]&amp;Table_wabobpsvr_AzureCalc_AzureCalcRateCard[[#This Row],[Price_Level]]&amp;Table_wabobpsvr_AzureCalc_AzureCalcRateCard[[#This Row],[Region]]</f>
        <v>A1 VM (Non-Windows)MOSP6</v>
      </c>
      <c r="B1245" s="775">
        <v>6</v>
      </c>
      <c r="C1245" s="775" t="s">
        <v>680</v>
      </c>
      <c r="D1245" s="775" t="s">
        <v>606</v>
      </c>
      <c r="E1245" s="775">
        <v>0.06</v>
      </c>
      <c r="F1245" s="775" t="s">
        <v>682</v>
      </c>
      <c r="G1245" s="775" t="s">
        <v>4235</v>
      </c>
      <c r="H1245" s="775" t="s">
        <v>4235</v>
      </c>
      <c r="I1245" s="775" t="s">
        <v>6552</v>
      </c>
    </row>
    <row r="1246" spans="1:9">
      <c r="A1246" s="775" t="str">
        <f>Table_wabobpsvr_AzureCalc_AzureCalcRateCard[[#This Row],[ServiceName]]&amp;Table_wabobpsvr_AzureCalc_AzureCalcRateCard[[#This Row],[Price_Level]]&amp;Table_wabobpsvr_AzureCalc_AzureCalcRateCard[[#This Row],[Region]]</f>
        <v>A1 VM (Non-Windows)A6</v>
      </c>
      <c r="B1246" s="775">
        <v>6</v>
      </c>
      <c r="C1246" s="775" t="s">
        <v>680</v>
      </c>
      <c r="D1246" s="775" t="s">
        <v>174</v>
      </c>
      <c r="E1246" s="775">
        <v>4.3799999999999999E-2</v>
      </c>
      <c r="F1246" s="775" t="s">
        <v>682</v>
      </c>
      <c r="G1246" s="775" t="s">
        <v>1576</v>
      </c>
      <c r="H1246" s="775" t="s">
        <v>1577</v>
      </c>
      <c r="I1246" s="775" t="s">
        <v>6552</v>
      </c>
    </row>
    <row r="1247" spans="1:9">
      <c r="A1247" s="775" t="str">
        <f>Table_wabobpsvr_AzureCalc_AzureCalcRateCard[[#This Row],[ServiceName]]&amp;Table_wabobpsvr_AzureCalc_AzureCalcRateCard[[#This Row],[Price_Level]]&amp;Table_wabobpsvr_AzureCalc_AzureCalcRateCard[[#This Row],[Region]]</f>
        <v>A1 VM (Non-Windows)B6</v>
      </c>
      <c r="B1247" s="775">
        <v>6</v>
      </c>
      <c r="C1247" s="775" t="s">
        <v>680</v>
      </c>
      <c r="D1247" s="775" t="s">
        <v>175</v>
      </c>
      <c r="E1247" s="775">
        <v>4.2000000000000003E-2</v>
      </c>
      <c r="F1247" s="775" t="s">
        <v>682</v>
      </c>
      <c r="G1247" s="775" t="s">
        <v>1576</v>
      </c>
      <c r="H1247" s="775" t="s">
        <v>1577</v>
      </c>
      <c r="I1247" s="775" t="s">
        <v>6552</v>
      </c>
    </row>
    <row r="1248" spans="1:9">
      <c r="A1248" s="775" t="str">
        <f>Table_wabobpsvr_AzureCalc_AzureCalcRateCard[[#This Row],[ServiceName]]&amp;Table_wabobpsvr_AzureCalc_AzureCalcRateCard[[#This Row],[Price_Level]]&amp;Table_wabobpsvr_AzureCalc_AzureCalcRateCard[[#This Row],[Region]]</f>
        <v>A1 VM (Non-Windows)C6</v>
      </c>
      <c r="B1248" s="775">
        <v>6</v>
      </c>
      <c r="C1248" s="775" t="s">
        <v>680</v>
      </c>
      <c r="D1248" s="775" t="s">
        <v>177</v>
      </c>
      <c r="E1248" s="775">
        <v>4.02E-2</v>
      </c>
      <c r="F1248" s="775" t="s">
        <v>682</v>
      </c>
      <c r="G1248" s="775" t="s">
        <v>1576</v>
      </c>
      <c r="H1248" s="775" t="s">
        <v>1577</v>
      </c>
      <c r="I1248" s="775" t="s">
        <v>6552</v>
      </c>
    </row>
    <row r="1249" spans="1:9">
      <c r="A1249" s="775" t="str">
        <f>Table_wabobpsvr_AzureCalc_AzureCalcRateCard[[#This Row],[ServiceName]]&amp;Table_wabobpsvr_AzureCalc_AzureCalcRateCard[[#This Row],[Price_Level]]&amp;Table_wabobpsvr_AzureCalc_AzureCalcRateCard[[#This Row],[Region]]</f>
        <v>A1 VM (Non-Windows)D6</v>
      </c>
      <c r="B1249" s="775">
        <v>6</v>
      </c>
      <c r="C1249" s="775" t="s">
        <v>680</v>
      </c>
      <c r="D1249" s="775" t="s">
        <v>176</v>
      </c>
      <c r="E1249" s="775">
        <v>3.8399999999999997E-2</v>
      </c>
      <c r="F1249" s="775" t="s">
        <v>682</v>
      </c>
      <c r="G1249" s="775" t="s">
        <v>1576</v>
      </c>
      <c r="H1249" s="775" t="s">
        <v>1577</v>
      </c>
      <c r="I1249" s="775" t="s">
        <v>6552</v>
      </c>
    </row>
    <row r="1250" spans="1:9">
      <c r="A1250" s="775" t="str">
        <f>Table_wabobpsvr_AzureCalc_AzureCalcRateCard[[#This Row],[ServiceName]]&amp;Table_wabobpsvr_AzureCalc_AzureCalcRateCard[[#This Row],[Price_Level]]&amp;Table_wabobpsvr_AzureCalc_AzureCalcRateCard[[#This Row],[Region]]</f>
        <v>A1 VM (Non-Windows)MOSP4</v>
      </c>
      <c r="B1250" s="775">
        <v>4</v>
      </c>
      <c r="C1250" s="775" t="s">
        <v>680</v>
      </c>
      <c r="D1250" s="775" t="s">
        <v>606</v>
      </c>
      <c r="E1250" s="775">
        <v>0.06</v>
      </c>
      <c r="F1250" s="775" t="s">
        <v>682</v>
      </c>
      <c r="G1250" s="775" t="s">
        <v>4235</v>
      </c>
      <c r="H1250" s="775" t="s">
        <v>4235</v>
      </c>
      <c r="I1250" s="775" t="s">
        <v>6553</v>
      </c>
    </row>
    <row r="1251" spans="1:9">
      <c r="A1251" s="775" t="str">
        <f>Table_wabobpsvr_AzureCalc_AzureCalcRateCard[[#This Row],[ServiceName]]&amp;Table_wabobpsvr_AzureCalc_AzureCalcRateCard[[#This Row],[Price_Level]]&amp;Table_wabobpsvr_AzureCalc_AzureCalcRateCard[[#This Row],[Region]]</f>
        <v>A1 VM (Non-Windows)A4</v>
      </c>
      <c r="B1251" s="775">
        <v>4</v>
      </c>
      <c r="C1251" s="775" t="s">
        <v>680</v>
      </c>
      <c r="D1251" s="775" t="s">
        <v>174</v>
      </c>
      <c r="E1251" s="775">
        <v>4.3799999999999999E-2</v>
      </c>
      <c r="F1251" s="775" t="s">
        <v>682</v>
      </c>
      <c r="G1251" s="775" t="s">
        <v>1578</v>
      </c>
      <c r="H1251" s="775" t="s">
        <v>1579</v>
      </c>
      <c r="I1251" s="775" t="s">
        <v>6553</v>
      </c>
    </row>
    <row r="1252" spans="1:9">
      <c r="A1252" s="775" t="str">
        <f>Table_wabobpsvr_AzureCalc_AzureCalcRateCard[[#This Row],[ServiceName]]&amp;Table_wabobpsvr_AzureCalc_AzureCalcRateCard[[#This Row],[Price_Level]]&amp;Table_wabobpsvr_AzureCalc_AzureCalcRateCard[[#This Row],[Region]]</f>
        <v>A1 VM (Non-Windows)B4</v>
      </c>
      <c r="B1252" s="775">
        <v>4</v>
      </c>
      <c r="C1252" s="775" t="s">
        <v>680</v>
      </c>
      <c r="D1252" s="775" t="s">
        <v>175</v>
      </c>
      <c r="E1252" s="775">
        <v>4.2000000000000003E-2</v>
      </c>
      <c r="F1252" s="775" t="s">
        <v>682</v>
      </c>
      <c r="G1252" s="775" t="s">
        <v>1578</v>
      </c>
      <c r="H1252" s="775" t="s">
        <v>1579</v>
      </c>
      <c r="I1252" s="775" t="s">
        <v>6553</v>
      </c>
    </row>
    <row r="1253" spans="1:9">
      <c r="A1253" s="775" t="str">
        <f>Table_wabobpsvr_AzureCalc_AzureCalcRateCard[[#This Row],[ServiceName]]&amp;Table_wabobpsvr_AzureCalc_AzureCalcRateCard[[#This Row],[Price_Level]]&amp;Table_wabobpsvr_AzureCalc_AzureCalcRateCard[[#This Row],[Region]]</f>
        <v>A1 VM (Non-Windows)C4</v>
      </c>
      <c r="B1253" s="775">
        <v>4</v>
      </c>
      <c r="C1253" s="775" t="s">
        <v>680</v>
      </c>
      <c r="D1253" s="775" t="s">
        <v>177</v>
      </c>
      <c r="E1253" s="775">
        <v>4.02E-2</v>
      </c>
      <c r="F1253" s="775" t="s">
        <v>682</v>
      </c>
      <c r="G1253" s="775" t="s">
        <v>1578</v>
      </c>
      <c r="H1253" s="775" t="s">
        <v>1579</v>
      </c>
      <c r="I1253" s="775" t="s">
        <v>6553</v>
      </c>
    </row>
    <row r="1254" spans="1:9">
      <c r="A1254" s="775" t="str">
        <f>Table_wabobpsvr_AzureCalc_AzureCalcRateCard[[#This Row],[ServiceName]]&amp;Table_wabobpsvr_AzureCalc_AzureCalcRateCard[[#This Row],[Price_Level]]&amp;Table_wabobpsvr_AzureCalc_AzureCalcRateCard[[#This Row],[Region]]</f>
        <v>A1 VM (Non-Windows)D4</v>
      </c>
      <c r="B1254" s="775">
        <v>4</v>
      </c>
      <c r="C1254" s="775" t="s">
        <v>680</v>
      </c>
      <c r="D1254" s="775" t="s">
        <v>176</v>
      </c>
      <c r="E1254" s="775">
        <v>3.8399999999999997E-2</v>
      </c>
      <c r="F1254" s="775" t="s">
        <v>682</v>
      </c>
      <c r="G1254" s="775" t="s">
        <v>1578</v>
      </c>
      <c r="H1254" s="775" t="s">
        <v>1579</v>
      </c>
      <c r="I1254" s="775" t="s">
        <v>6553</v>
      </c>
    </row>
    <row r="1255" spans="1:9">
      <c r="A1255" s="775" t="str">
        <f>Table_wabobpsvr_AzureCalc_AzureCalcRateCard[[#This Row],[ServiceName]]&amp;Table_wabobpsvr_AzureCalc_AzureCalcRateCard[[#This Row],[Price_Level]]&amp;Table_wabobpsvr_AzureCalc_AzureCalcRateCard[[#This Row],[Region]]</f>
        <v>A1 VM (Non-Windows)MOSP5</v>
      </c>
      <c r="B1255" s="775">
        <v>5</v>
      </c>
      <c r="C1255" s="775" t="s">
        <v>680</v>
      </c>
      <c r="D1255" s="775" t="s">
        <v>606</v>
      </c>
      <c r="E1255" s="775">
        <v>0.06</v>
      </c>
      <c r="F1255" s="775" t="s">
        <v>682</v>
      </c>
      <c r="G1255" s="775" t="s">
        <v>4235</v>
      </c>
      <c r="H1255" s="775" t="s">
        <v>4235</v>
      </c>
      <c r="I1255" s="775" t="s">
        <v>6554</v>
      </c>
    </row>
    <row r="1256" spans="1:9">
      <c r="A1256" s="775" t="str">
        <f>Table_wabobpsvr_AzureCalc_AzureCalcRateCard[[#This Row],[ServiceName]]&amp;Table_wabobpsvr_AzureCalc_AzureCalcRateCard[[#This Row],[Price_Level]]&amp;Table_wabobpsvr_AzureCalc_AzureCalcRateCard[[#This Row],[Region]]</f>
        <v>A1 VM (Non-Windows)A5</v>
      </c>
      <c r="B1256" s="775">
        <v>5</v>
      </c>
      <c r="C1256" s="775" t="s">
        <v>680</v>
      </c>
      <c r="D1256" s="775" t="s">
        <v>174</v>
      </c>
      <c r="E1256" s="775">
        <v>4.3799999999999999E-2</v>
      </c>
      <c r="F1256" s="775" t="s">
        <v>682</v>
      </c>
      <c r="G1256" s="775" t="s">
        <v>1580</v>
      </c>
      <c r="H1256" s="775" t="s">
        <v>1581</v>
      </c>
      <c r="I1256" s="775" t="s">
        <v>6554</v>
      </c>
    </row>
    <row r="1257" spans="1:9">
      <c r="A1257" s="775" t="str">
        <f>Table_wabobpsvr_AzureCalc_AzureCalcRateCard[[#This Row],[ServiceName]]&amp;Table_wabobpsvr_AzureCalc_AzureCalcRateCard[[#This Row],[Price_Level]]&amp;Table_wabobpsvr_AzureCalc_AzureCalcRateCard[[#This Row],[Region]]</f>
        <v>A1 VM (Non-Windows)B5</v>
      </c>
      <c r="B1257" s="775">
        <v>5</v>
      </c>
      <c r="C1257" s="775" t="s">
        <v>680</v>
      </c>
      <c r="D1257" s="775" t="s">
        <v>175</v>
      </c>
      <c r="E1257" s="775">
        <v>4.2000000000000003E-2</v>
      </c>
      <c r="F1257" s="775" t="s">
        <v>682</v>
      </c>
      <c r="G1257" s="775" t="s">
        <v>1580</v>
      </c>
      <c r="H1257" s="775" t="s">
        <v>1581</v>
      </c>
      <c r="I1257" s="775" t="s">
        <v>6554</v>
      </c>
    </row>
    <row r="1258" spans="1:9">
      <c r="A1258" s="775" t="str">
        <f>Table_wabobpsvr_AzureCalc_AzureCalcRateCard[[#This Row],[ServiceName]]&amp;Table_wabobpsvr_AzureCalc_AzureCalcRateCard[[#This Row],[Price_Level]]&amp;Table_wabobpsvr_AzureCalc_AzureCalcRateCard[[#This Row],[Region]]</f>
        <v>A1 VM (Non-Windows)C5</v>
      </c>
      <c r="B1258" s="775">
        <v>5</v>
      </c>
      <c r="C1258" s="775" t="s">
        <v>680</v>
      </c>
      <c r="D1258" s="775" t="s">
        <v>177</v>
      </c>
      <c r="E1258" s="775">
        <v>4.02E-2</v>
      </c>
      <c r="F1258" s="775" t="s">
        <v>682</v>
      </c>
      <c r="G1258" s="775" t="s">
        <v>1580</v>
      </c>
      <c r="H1258" s="775" t="s">
        <v>1581</v>
      </c>
      <c r="I1258" s="775" t="s">
        <v>6554</v>
      </c>
    </row>
    <row r="1259" spans="1:9">
      <c r="A1259" s="775" t="str">
        <f>Table_wabobpsvr_AzureCalc_AzureCalcRateCard[[#This Row],[ServiceName]]&amp;Table_wabobpsvr_AzureCalc_AzureCalcRateCard[[#This Row],[Price_Level]]&amp;Table_wabobpsvr_AzureCalc_AzureCalcRateCard[[#This Row],[Region]]</f>
        <v>A1 VM (Non-Windows)D5</v>
      </c>
      <c r="B1259" s="775">
        <v>5</v>
      </c>
      <c r="C1259" s="775" t="s">
        <v>680</v>
      </c>
      <c r="D1259" s="775" t="s">
        <v>176</v>
      </c>
      <c r="E1259" s="775">
        <v>3.8399999999999997E-2</v>
      </c>
      <c r="F1259" s="775" t="s">
        <v>682</v>
      </c>
      <c r="G1259" s="775" t="s">
        <v>1580</v>
      </c>
      <c r="H1259" s="775" t="s">
        <v>1581</v>
      </c>
      <c r="I1259" s="775" t="s">
        <v>6554</v>
      </c>
    </row>
    <row r="1260" spans="1:9">
      <c r="A1260" s="775" t="str">
        <f>Table_wabobpsvr_AzureCalc_AzureCalcRateCard[[#This Row],[ServiceName]]&amp;Table_wabobpsvr_AzureCalc_AzureCalcRateCard[[#This Row],[Price_Level]]&amp;Table_wabobpsvr_AzureCalc_AzureCalcRateCard[[#This Row],[Region]]</f>
        <v>A1 VM (Non-Windows)MOSP1</v>
      </c>
      <c r="B1260" s="775">
        <v>1</v>
      </c>
      <c r="C1260" s="775" t="s">
        <v>680</v>
      </c>
      <c r="D1260" s="775" t="s">
        <v>606</v>
      </c>
      <c r="E1260" s="775">
        <v>0.06</v>
      </c>
      <c r="F1260" s="775" t="s">
        <v>682</v>
      </c>
      <c r="G1260" s="775" t="s">
        <v>4235</v>
      </c>
      <c r="H1260" s="775" t="s">
        <v>4235</v>
      </c>
      <c r="I1260" s="775" t="s">
        <v>6555</v>
      </c>
    </row>
    <row r="1261" spans="1:9">
      <c r="A1261" s="775" t="str">
        <f>Table_wabobpsvr_AzureCalc_AzureCalcRateCard[[#This Row],[ServiceName]]&amp;Table_wabobpsvr_AzureCalc_AzureCalcRateCard[[#This Row],[Price_Level]]&amp;Table_wabobpsvr_AzureCalc_AzureCalcRateCard[[#This Row],[Region]]</f>
        <v>A1 VM (Non-Windows)A1</v>
      </c>
      <c r="B1261" s="775">
        <v>1</v>
      </c>
      <c r="C1261" s="775" t="s">
        <v>680</v>
      </c>
      <c r="D1261" s="775" t="s">
        <v>174</v>
      </c>
      <c r="E1261" s="775">
        <v>4.3799999999999999E-2</v>
      </c>
      <c r="F1261" s="775" t="s">
        <v>682</v>
      </c>
      <c r="G1261" s="775" t="s">
        <v>1582</v>
      </c>
      <c r="H1261" s="775" t="s">
        <v>1583</v>
      </c>
      <c r="I1261" s="775" t="s">
        <v>6555</v>
      </c>
    </row>
    <row r="1262" spans="1:9">
      <c r="A1262" s="775" t="str">
        <f>Table_wabobpsvr_AzureCalc_AzureCalcRateCard[[#This Row],[ServiceName]]&amp;Table_wabobpsvr_AzureCalc_AzureCalcRateCard[[#This Row],[Price_Level]]&amp;Table_wabobpsvr_AzureCalc_AzureCalcRateCard[[#This Row],[Region]]</f>
        <v>A1 VM (Non-Windows)B1</v>
      </c>
      <c r="B1262" s="775">
        <v>1</v>
      </c>
      <c r="C1262" s="775" t="s">
        <v>680</v>
      </c>
      <c r="D1262" s="775" t="s">
        <v>175</v>
      </c>
      <c r="E1262" s="775">
        <v>4.2000000000000003E-2</v>
      </c>
      <c r="F1262" s="775" t="s">
        <v>682</v>
      </c>
      <c r="G1262" s="775" t="s">
        <v>1582</v>
      </c>
      <c r="H1262" s="775" t="s">
        <v>1583</v>
      </c>
      <c r="I1262" s="775" t="s">
        <v>6555</v>
      </c>
    </row>
    <row r="1263" spans="1:9">
      <c r="A1263" s="775" t="str">
        <f>Table_wabobpsvr_AzureCalc_AzureCalcRateCard[[#This Row],[ServiceName]]&amp;Table_wabobpsvr_AzureCalc_AzureCalcRateCard[[#This Row],[Price_Level]]&amp;Table_wabobpsvr_AzureCalc_AzureCalcRateCard[[#This Row],[Region]]</f>
        <v>A1 VM (Non-Windows)C1</v>
      </c>
      <c r="B1263" s="775">
        <v>1</v>
      </c>
      <c r="C1263" s="775" t="s">
        <v>680</v>
      </c>
      <c r="D1263" s="775" t="s">
        <v>177</v>
      </c>
      <c r="E1263" s="775">
        <v>4.02E-2</v>
      </c>
      <c r="F1263" s="775" t="s">
        <v>682</v>
      </c>
      <c r="G1263" s="775" t="s">
        <v>1582</v>
      </c>
      <c r="H1263" s="775" t="s">
        <v>1583</v>
      </c>
      <c r="I1263" s="775" t="s">
        <v>6555</v>
      </c>
    </row>
    <row r="1264" spans="1:9">
      <c r="A1264" s="775" t="str">
        <f>Table_wabobpsvr_AzureCalc_AzureCalcRateCard[[#This Row],[ServiceName]]&amp;Table_wabobpsvr_AzureCalc_AzureCalcRateCard[[#This Row],[Price_Level]]&amp;Table_wabobpsvr_AzureCalc_AzureCalcRateCard[[#This Row],[Region]]</f>
        <v>A1 VM (Non-Windows)D1</v>
      </c>
      <c r="B1264" s="775">
        <v>1</v>
      </c>
      <c r="C1264" s="775" t="s">
        <v>680</v>
      </c>
      <c r="D1264" s="775" t="s">
        <v>176</v>
      </c>
      <c r="E1264" s="775">
        <v>3.8399999999999997E-2</v>
      </c>
      <c r="F1264" s="775" t="s">
        <v>682</v>
      </c>
      <c r="G1264" s="775" t="s">
        <v>1582</v>
      </c>
      <c r="H1264" s="775" t="s">
        <v>1583</v>
      </c>
      <c r="I1264" s="775" t="s">
        <v>6555</v>
      </c>
    </row>
    <row r="1265" spans="1:9">
      <c r="A1265" s="775" t="str">
        <f>Table_wabobpsvr_AzureCalc_AzureCalcRateCard[[#This Row],[ServiceName]]&amp;Table_wabobpsvr_AzureCalc_AzureCalcRateCard[[#This Row],[Price_Level]]&amp;Table_wabobpsvr_AzureCalc_AzureCalcRateCard[[#This Row],[Region]]</f>
        <v>A1 VM (Non-Windows)MOSP7</v>
      </c>
      <c r="B1265" s="775">
        <v>7</v>
      </c>
      <c r="C1265" s="775" t="s">
        <v>680</v>
      </c>
      <c r="D1265" s="775" t="s">
        <v>606</v>
      </c>
      <c r="E1265" s="775">
        <v>0.06</v>
      </c>
      <c r="F1265" s="775" t="s">
        <v>682</v>
      </c>
      <c r="G1265" s="775" t="s">
        <v>4235</v>
      </c>
      <c r="H1265" s="775" t="s">
        <v>4235</v>
      </c>
      <c r="I1265" s="775" t="s">
        <v>6556</v>
      </c>
    </row>
    <row r="1266" spans="1:9">
      <c r="A1266" s="775" t="str">
        <f>Table_wabobpsvr_AzureCalc_AzureCalcRateCard[[#This Row],[ServiceName]]&amp;Table_wabobpsvr_AzureCalc_AzureCalcRateCard[[#This Row],[Price_Level]]&amp;Table_wabobpsvr_AzureCalc_AzureCalcRateCard[[#This Row],[Region]]</f>
        <v>A1 VM (Non-Windows)A7</v>
      </c>
      <c r="B1266" s="775">
        <v>7</v>
      </c>
      <c r="C1266" s="775" t="s">
        <v>680</v>
      </c>
      <c r="D1266" s="775" t="s">
        <v>174</v>
      </c>
      <c r="E1266" s="775">
        <v>4.3799999999999999E-2</v>
      </c>
      <c r="F1266" s="775" t="s">
        <v>682</v>
      </c>
      <c r="G1266" s="775" t="s">
        <v>1584</v>
      </c>
      <c r="H1266" s="775" t="s">
        <v>1585</v>
      </c>
      <c r="I1266" s="775" t="s">
        <v>6556</v>
      </c>
    </row>
    <row r="1267" spans="1:9">
      <c r="A1267" s="775" t="str">
        <f>Table_wabobpsvr_AzureCalc_AzureCalcRateCard[[#This Row],[ServiceName]]&amp;Table_wabobpsvr_AzureCalc_AzureCalcRateCard[[#This Row],[Price_Level]]&amp;Table_wabobpsvr_AzureCalc_AzureCalcRateCard[[#This Row],[Region]]</f>
        <v>A1 VM (Non-Windows)B7</v>
      </c>
      <c r="B1267" s="775">
        <v>7</v>
      </c>
      <c r="C1267" s="775" t="s">
        <v>680</v>
      </c>
      <c r="D1267" s="775" t="s">
        <v>175</v>
      </c>
      <c r="E1267" s="775">
        <v>4.2000000000000003E-2</v>
      </c>
      <c r="F1267" s="775" t="s">
        <v>682</v>
      </c>
      <c r="G1267" s="775" t="s">
        <v>1584</v>
      </c>
      <c r="H1267" s="775" t="s">
        <v>1585</v>
      </c>
      <c r="I1267" s="775" t="s">
        <v>6556</v>
      </c>
    </row>
    <row r="1268" spans="1:9">
      <c r="A1268" s="775" t="str">
        <f>Table_wabobpsvr_AzureCalc_AzureCalcRateCard[[#This Row],[ServiceName]]&amp;Table_wabobpsvr_AzureCalc_AzureCalcRateCard[[#This Row],[Price_Level]]&amp;Table_wabobpsvr_AzureCalc_AzureCalcRateCard[[#This Row],[Region]]</f>
        <v>A1 VM (Non-Windows)C7</v>
      </c>
      <c r="B1268" s="775">
        <v>7</v>
      </c>
      <c r="C1268" s="775" t="s">
        <v>680</v>
      </c>
      <c r="D1268" s="775" t="s">
        <v>177</v>
      </c>
      <c r="E1268" s="775">
        <v>4.02E-2</v>
      </c>
      <c r="F1268" s="775" t="s">
        <v>682</v>
      </c>
      <c r="G1268" s="775" t="s">
        <v>1584</v>
      </c>
      <c r="H1268" s="775" t="s">
        <v>1585</v>
      </c>
      <c r="I1268" s="775" t="s">
        <v>6556</v>
      </c>
    </row>
    <row r="1269" spans="1:9">
      <c r="A1269" s="775" t="str">
        <f>Table_wabobpsvr_AzureCalc_AzureCalcRateCard[[#This Row],[ServiceName]]&amp;Table_wabobpsvr_AzureCalc_AzureCalcRateCard[[#This Row],[Price_Level]]&amp;Table_wabobpsvr_AzureCalc_AzureCalcRateCard[[#This Row],[Region]]</f>
        <v>A1 VM (Non-Windows)D7</v>
      </c>
      <c r="B1269" s="775">
        <v>7</v>
      </c>
      <c r="C1269" s="775" t="s">
        <v>680</v>
      </c>
      <c r="D1269" s="775" t="s">
        <v>176</v>
      </c>
      <c r="E1269" s="775">
        <v>3.8399999999999997E-2</v>
      </c>
      <c r="F1269" s="775" t="s">
        <v>682</v>
      </c>
      <c r="G1269" s="775" t="s">
        <v>1584</v>
      </c>
      <c r="H1269" s="775" t="s">
        <v>1585</v>
      </c>
      <c r="I1269" s="775" t="s">
        <v>6556</v>
      </c>
    </row>
    <row r="1270" spans="1:9">
      <c r="A1270" s="775" t="str">
        <f>Table_wabobpsvr_AzureCalc_AzureCalcRateCard[[#This Row],[ServiceName]]&amp;Table_wabobpsvr_AzureCalc_AzureCalcRateCard[[#This Row],[Price_Level]]&amp;Table_wabobpsvr_AzureCalc_AzureCalcRateCard[[#This Row],[Region]]</f>
        <v>A1 VM (Non-Windows)MOSP8</v>
      </c>
      <c r="B1270" s="775">
        <v>8</v>
      </c>
      <c r="C1270" s="775" t="s">
        <v>680</v>
      </c>
      <c r="D1270" s="775" t="s">
        <v>606</v>
      </c>
      <c r="E1270" s="775">
        <v>0.06</v>
      </c>
      <c r="F1270" s="775" t="s">
        <v>682</v>
      </c>
      <c r="G1270" s="775" t="s">
        <v>4235</v>
      </c>
      <c r="H1270" s="775" t="s">
        <v>4235</v>
      </c>
      <c r="I1270" s="775" t="s">
        <v>6557</v>
      </c>
    </row>
    <row r="1271" spans="1:9">
      <c r="A1271" s="775" t="str">
        <f>Table_wabobpsvr_AzureCalc_AzureCalcRateCard[[#This Row],[ServiceName]]&amp;Table_wabobpsvr_AzureCalc_AzureCalcRateCard[[#This Row],[Price_Level]]&amp;Table_wabobpsvr_AzureCalc_AzureCalcRateCard[[#This Row],[Region]]</f>
        <v>A6 Cloud ServicesC6</v>
      </c>
      <c r="B1271" s="775">
        <v>6</v>
      </c>
      <c r="C1271" s="775" t="s">
        <v>680</v>
      </c>
      <c r="D1271" s="775" t="s">
        <v>177</v>
      </c>
      <c r="E1271" s="775">
        <v>0.47570000000000001</v>
      </c>
      <c r="F1271" s="775" t="s">
        <v>683</v>
      </c>
      <c r="G1271" s="775" t="s">
        <v>1586</v>
      </c>
      <c r="H1271" s="775" t="s">
        <v>1587</v>
      </c>
      <c r="I1271" s="775" t="s">
        <v>5119</v>
      </c>
    </row>
    <row r="1272" spans="1:9">
      <c r="A1272" s="775" t="str">
        <f>Table_wabobpsvr_AzureCalc_AzureCalcRateCard[[#This Row],[ServiceName]]&amp;Table_wabobpsvr_AzureCalc_AzureCalcRateCard[[#This Row],[Price_Level]]&amp;Table_wabobpsvr_AzureCalc_AzureCalcRateCard[[#This Row],[Region]]</f>
        <v>A6 Cloud ServicesD6</v>
      </c>
      <c r="B1272" s="775">
        <v>6</v>
      </c>
      <c r="C1272" s="775" t="s">
        <v>680</v>
      </c>
      <c r="D1272" s="775" t="s">
        <v>176</v>
      </c>
      <c r="E1272" s="775">
        <v>0.45440000000000003</v>
      </c>
      <c r="F1272" s="775" t="s">
        <v>683</v>
      </c>
      <c r="G1272" s="775" t="s">
        <v>1586</v>
      </c>
      <c r="H1272" s="775" t="s">
        <v>1587</v>
      </c>
      <c r="I1272" s="775" t="s">
        <v>5119</v>
      </c>
    </row>
    <row r="1273" spans="1:9">
      <c r="A1273" s="775" t="str">
        <f>Table_wabobpsvr_AzureCalc_AzureCalcRateCard[[#This Row],[ServiceName]]&amp;Table_wabobpsvr_AzureCalc_AzureCalcRateCard[[#This Row],[Price_Level]]&amp;Table_wabobpsvr_AzureCalc_AzureCalcRateCard[[#This Row],[Region]]</f>
        <v>A6 Cloud ServicesMOSP4</v>
      </c>
      <c r="B1273" s="775">
        <v>4</v>
      </c>
      <c r="C1273" s="775" t="s">
        <v>680</v>
      </c>
      <c r="D1273" s="775" t="s">
        <v>606</v>
      </c>
      <c r="E1273" s="775">
        <v>0.71</v>
      </c>
      <c r="F1273" s="775" t="s">
        <v>683</v>
      </c>
      <c r="G1273" s="775" t="s">
        <v>4235</v>
      </c>
      <c r="H1273" s="775" t="s">
        <v>4235</v>
      </c>
      <c r="I1273" s="775" t="s">
        <v>6558</v>
      </c>
    </row>
    <row r="1274" spans="1:9">
      <c r="A1274" s="775" t="str">
        <f>Table_wabobpsvr_AzureCalc_AzureCalcRateCard[[#This Row],[ServiceName]]&amp;Table_wabobpsvr_AzureCalc_AzureCalcRateCard[[#This Row],[Price_Level]]&amp;Table_wabobpsvr_AzureCalc_AzureCalcRateCard[[#This Row],[Region]]</f>
        <v>A6 Cloud ServicesA4</v>
      </c>
      <c r="B1274" s="775">
        <v>4</v>
      </c>
      <c r="C1274" s="775" t="s">
        <v>680</v>
      </c>
      <c r="D1274" s="775" t="s">
        <v>174</v>
      </c>
      <c r="E1274" s="775">
        <v>0.51829999999999998</v>
      </c>
      <c r="F1274" s="775" t="s">
        <v>683</v>
      </c>
      <c r="G1274" s="775" t="s">
        <v>1588</v>
      </c>
      <c r="H1274" s="775" t="s">
        <v>1589</v>
      </c>
      <c r="I1274" s="775" t="s">
        <v>6558</v>
      </c>
    </row>
    <row r="1275" spans="1:9">
      <c r="A1275" s="775" t="str">
        <f>Table_wabobpsvr_AzureCalc_AzureCalcRateCard[[#This Row],[ServiceName]]&amp;Table_wabobpsvr_AzureCalc_AzureCalcRateCard[[#This Row],[Price_Level]]&amp;Table_wabobpsvr_AzureCalc_AzureCalcRateCard[[#This Row],[Region]]</f>
        <v>A6 Cloud ServicesB4</v>
      </c>
      <c r="B1275" s="775">
        <v>4</v>
      </c>
      <c r="C1275" s="775" t="s">
        <v>680</v>
      </c>
      <c r="D1275" s="775" t="s">
        <v>175</v>
      </c>
      <c r="E1275" s="775">
        <v>0.497</v>
      </c>
      <c r="F1275" s="775" t="s">
        <v>683</v>
      </c>
      <c r="G1275" s="775" t="s">
        <v>1588</v>
      </c>
      <c r="H1275" s="775" t="s">
        <v>1589</v>
      </c>
      <c r="I1275" s="775" t="s">
        <v>6558</v>
      </c>
    </row>
    <row r="1276" spans="1:9">
      <c r="A1276" s="775" t="str">
        <f>Table_wabobpsvr_AzureCalc_AzureCalcRateCard[[#This Row],[ServiceName]]&amp;Table_wabobpsvr_AzureCalc_AzureCalcRateCard[[#This Row],[Price_Level]]&amp;Table_wabobpsvr_AzureCalc_AzureCalcRateCard[[#This Row],[Region]]</f>
        <v>A6 Cloud ServicesC4</v>
      </c>
      <c r="B1276" s="775">
        <v>4</v>
      </c>
      <c r="C1276" s="775" t="s">
        <v>680</v>
      </c>
      <c r="D1276" s="775" t="s">
        <v>177</v>
      </c>
      <c r="E1276" s="775">
        <v>0.47570000000000001</v>
      </c>
      <c r="F1276" s="775" t="s">
        <v>683</v>
      </c>
      <c r="G1276" s="775" t="s">
        <v>1588</v>
      </c>
      <c r="H1276" s="775" t="s">
        <v>1589</v>
      </c>
      <c r="I1276" s="775" t="s">
        <v>6558</v>
      </c>
    </row>
    <row r="1277" spans="1:9">
      <c r="A1277" s="775" t="str">
        <f>Table_wabobpsvr_AzureCalc_AzureCalcRateCard[[#This Row],[ServiceName]]&amp;Table_wabobpsvr_AzureCalc_AzureCalcRateCard[[#This Row],[Price_Level]]&amp;Table_wabobpsvr_AzureCalc_AzureCalcRateCard[[#This Row],[Region]]</f>
        <v>A6 Cloud ServicesD4</v>
      </c>
      <c r="B1277" s="775">
        <v>4</v>
      </c>
      <c r="C1277" s="775" t="s">
        <v>680</v>
      </c>
      <c r="D1277" s="775" t="s">
        <v>176</v>
      </c>
      <c r="E1277" s="775">
        <v>0.45440000000000003</v>
      </c>
      <c r="F1277" s="775" t="s">
        <v>683</v>
      </c>
      <c r="G1277" s="775" t="s">
        <v>1588</v>
      </c>
      <c r="H1277" s="775" t="s">
        <v>1589</v>
      </c>
      <c r="I1277" s="775" t="s">
        <v>6558</v>
      </c>
    </row>
    <row r="1278" spans="1:9">
      <c r="A1278" s="775" t="str">
        <f>Table_wabobpsvr_AzureCalc_AzureCalcRateCard[[#This Row],[ServiceName]]&amp;Table_wabobpsvr_AzureCalc_AzureCalcRateCard[[#This Row],[Price_Level]]&amp;Table_wabobpsvr_AzureCalc_AzureCalcRateCard[[#This Row],[Region]]</f>
        <v>A6 Cloud ServicesMOSP5</v>
      </c>
      <c r="B1278" s="775">
        <v>5</v>
      </c>
      <c r="C1278" s="775" t="s">
        <v>680</v>
      </c>
      <c r="D1278" s="775" t="s">
        <v>606</v>
      </c>
      <c r="E1278" s="775">
        <v>0.71</v>
      </c>
      <c r="F1278" s="775" t="s">
        <v>683</v>
      </c>
      <c r="G1278" s="775" t="s">
        <v>4235</v>
      </c>
      <c r="H1278" s="775" t="s">
        <v>4235</v>
      </c>
      <c r="I1278" s="775" t="s">
        <v>6559</v>
      </c>
    </row>
    <row r="1279" spans="1:9">
      <c r="A1279" s="1039" t="str">
        <f>Table_wabobpsvr_AzureCalc_AzureCalcRateCard[[#This Row],[ServiceName]]&amp;Table_wabobpsvr_AzureCalc_AzureCalcRateCard[[#This Row],[Price_Level]]&amp;Table_wabobpsvr_AzureCalc_AzureCalcRateCard[[#This Row],[Region]]</f>
        <v>A6 Cloud ServicesA5</v>
      </c>
      <c r="B1279" s="1039">
        <v>5</v>
      </c>
      <c r="C1279" s="1039" t="s">
        <v>680</v>
      </c>
      <c r="D1279" s="1039" t="s">
        <v>174</v>
      </c>
      <c r="E1279" s="1039">
        <v>0.51829999999999998</v>
      </c>
      <c r="F1279" s="1039" t="s">
        <v>683</v>
      </c>
      <c r="G1279" s="775" t="s">
        <v>1590</v>
      </c>
      <c r="H1279" s="775" t="s">
        <v>1591</v>
      </c>
      <c r="I1279" s="775" t="s">
        <v>6559</v>
      </c>
    </row>
    <row r="1280" spans="1:9">
      <c r="A1280" s="1039" t="str">
        <f>Table_wabobpsvr_AzureCalc_AzureCalcRateCard[[#This Row],[ServiceName]]&amp;Table_wabobpsvr_AzureCalc_AzureCalcRateCard[[#This Row],[Price_Level]]&amp;Table_wabobpsvr_AzureCalc_AzureCalcRateCard[[#This Row],[Region]]</f>
        <v>A1 VM (Non-Windows)A8</v>
      </c>
      <c r="B1280" s="1039">
        <v>8</v>
      </c>
      <c r="C1280" s="1039" t="s">
        <v>680</v>
      </c>
      <c r="D1280" s="1039" t="s">
        <v>174</v>
      </c>
      <c r="E1280" s="1039">
        <v>4.3799999999999999E-2</v>
      </c>
      <c r="F1280" s="1039" t="s">
        <v>682</v>
      </c>
      <c r="G1280" s="775" t="s">
        <v>1592</v>
      </c>
      <c r="H1280" s="775" t="s">
        <v>1593</v>
      </c>
      <c r="I1280" s="775" t="s">
        <v>6557</v>
      </c>
    </row>
    <row r="1281" spans="1:9">
      <c r="A1281" s="1039" t="str">
        <f>Table_wabobpsvr_AzureCalc_AzureCalcRateCard[[#This Row],[ServiceName]]&amp;Table_wabobpsvr_AzureCalc_AzureCalcRateCard[[#This Row],[Price_Level]]&amp;Table_wabobpsvr_AzureCalc_AzureCalcRateCard[[#This Row],[Region]]</f>
        <v>A6 Cloud ServicesB5</v>
      </c>
      <c r="B1281" s="1039">
        <v>5</v>
      </c>
      <c r="C1281" s="1039" t="s">
        <v>680</v>
      </c>
      <c r="D1281" s="1039" t="s">
        <v>175</v>
      </c>
      <c r="E1281" s="1039">
        <v>0.497</v>
      </c>
      <c r="F1281" s="1039" t="s">
        <v>683</v>
      </c>
      <c r="G1281" s="775" t="s">
        <v>1590</v>
      </c>
      <c r="H1281" s="775" t="s">
        <v>1591</v>
      </c>
      <c r="I1281" s="775" t="s">
        <v>6559</v>
      </c>
    </row>
    <row r="1282" spans="1:9">
      <c r="A1282" s="1039" t="str">
        <f>Table_wabobpsvr_AzureCalc_AzureCalcRateCard[[#This Row],[ServiceName]]&amp;Table_wabobpsvr_AzureCalc_AzureCalcRateCard[[#This Row],[Price_Level]]&amp;Table_wabobpsvr_AzureCalc_AzureCalcRateCard[[#This Row],[Region]]</f>
        <v>A6 Cloud ServicesC5</v>
      </c>
      <c r="B1282" s="1039">
        <v>5</v>
      </c>
      <c r="C1282" s="1039" t="s">
        <v>680</v>
      </c>
      <c r="D1282" s="1039" t="s">
        <v>177</v>
      </c>
      <c r="E1282" s="1039">
        <v>0.47570000000000001</v>
      </c>
      <c r="F1282" s="1039" t="s">
        <v>683</v>
      </c>
      <c r="G1282" s="775" t="s">
        <v>1590</v>
      </c>
      <c r="H1282" s="775" t="s">
        <v>1591</v>
      </c>
      <c r="I1282" s="775" t="s">
        <v>6559</v>
      </c>
    </row>
    <row r="1283" spans="1:9">
      <c r="A1283" s="775" t="str">
        <f>Table_wabobpsvr_AzureCalc_AzureCalcRateCard[[#This Row],[ServiceName]]&amp;Table_wabobpsvr_AzureCalc_AzureCalcRateCard[[#This Row],[Price_Level]]&amp;Table_wabobpsvr_AzureCalc_AzureCalcRateCard[[#This Row],[Region]]</f>
        <v>A6 Cloud ServicesD5</v>
      </c>
      <c r="B1283" s="775">
        <v>5</v>
      </c>
      <c r="C1283" s="775" t="s">
        <v>680</v>
      </c>
      <c r="D1283" s="775" t="s">
        <v>176</v>
      </c>
      <c r="E1283" s="775">
        <v>0.45440000000000003</v>
      </c>
      <c r="F1283" s="775" t="s">
        <v>683</v>
      </c>
      <c r="G1283" s="775" t="s">
        <v>1590</v>
      </c>
      <c r="H1283" s="775" t="s">
        <v>1591</v>
      </c>
      <c r="I1283" s="775" t="s">
        <v>6559</v>
      </c>
    </row>
    <row r="1284" spans="1:9">
      <c r="A1284" s="775" t="str">
        <f>Table_wabobpsvr_AzureCalc_AzureCalcRateCard[[#This Row],[ServiceName]]&amp;Table_wabobpsvr_AzureCalc_AzureCalcRateCard[[#This Row],[Price_Level]]&amp;Table_wabobpsvr_AzureCalc_AzureCalcRateCard[[#This Row],[Region]]</f>
        <v>A6 Cloud ServicesMOSP1</v>
      </c>
      <c r="B1284" s="775">
        <v>1</v>
      </c>
      <c r="C1284" s="775" t="s">
        <v>680</v>
      </c>
      <c r="D1284" s="775" t="s">
        <v>606</v>
      </c>
      <c r="E1284" s="775">
        <v>0.71</v>
      </c>
      <c r="F1284" s="775" t="s">
        <v>683</v>
      </c>
      <c r="G1284" s="775" t="s">
        <v>4235</v>
      </c>
      <c r="H1284" s="775" t="s">
        <v>4235</v>
      </c>
      <c r="I1284" s="775" t="s">
        <v>6560</v>
      </c>
    </row>
    <row r="1285" spans="1:9">
      <c r="A1285" s="775" t="str">
        <f>Table_wabobpsvr_AzureCalc_AzureCalcRateCard[[#This Row],[ServiceName]]&amp;Table_wabobpsvr_AzureCalc_AzureCalcRateCard[[#This Row],[Price_Level]]&amp;Table_wabobpsvr_AzureCalc_AzureCalcRateCard[[#This Row],[Region]]</f>
        <v>A6 Cloud ServicesA1</v>
      </c>
      <c r="B1285" s="775">
        <v>1</v>
      </c>
      <c r="C1285" s="775" t="s">
        <v>680</v>
      </c>
      <c r="D1285" s="775" t="s">
        <v>174</v>
      </c>
      <c r="E1285" s="775">
        <v>0.51829999999999998</v>
      </c>
      <c r="F1285" s="775" t="s">
        <v>683</v>
      </c>
      <c r="G1285" s="775" t="s">
        <v>1594</v>
      </c>
      <c r="H1285" s="775" t="s">
        <v>1595</v>
      </c>
      <c r="I1285" s="775" t="s">
        <v>6560</v>
      </c>
    </row>
    <row r="1286" spans="1:9">
      <c r="A1286" s="775" t="str">
        <f>Table_wabobpsvr_AzureCalc_AzureCalcRateCard[[#This Row],[ServiceName]]&amp;Table_wabobpsvr_AzureCalc_AzureCalcRateCard[[#This Row],[Price_Level]]&amp;Table_wabobpsvr_AzureCalc_AzureCalcRateCard[[#This Row],[Region]]</f>
        <v>A6 Cloud ServicesB1</v>
      </c>
      <c r="B1286" s="775">
        <v>1</v>
      </c>
      <c r="C1286" s="775" t="s">
        <v>680</v>
      </c>
      <c r="D1286" s="775" t="s">
        <v>175</v>
      </c>
      <c r="E1286" s="775">
        <v>0.497</v>
      </c>
      <c r="F1286" s="775" t="s">
        <v>683</v>
      </c>
      <c r="G1286" s="775" t="s">
        <v>1594</v>
      </c>
      <c r="H1286" s="775" t="s">
        <v>1595</v>
      </c>
      <c r="I1286" s="775" t="s">
        <v>6560</v>
      </c>
    </row>
    <row r="1287" spans="1:9">
      <c r="A1287" s="775" t="str">
        <f>Table_wabobpsvr_AzureCalc_AzureCalcRateCard[[#This Row],[ServiceName]]&amp;Table_wabobpsvr_AzureCalc_AzureCalcRateCard[[#This Row],[Price_Level]]&amp;Table_wabobpsvr_AzureCalc_AzureCalcRateCard[[#This Row],[Region]]</f>
        <v>A6 Cloud ServicesC1</v>
      </c>
      <c r="B1287" s="775">
        <v>1</v>
      </c>
      <c r="C1287" s="775" t="s">
        <v>680</v>
      </c>
      <c r="D1287" s="775" t="s">
        <v>177</v>
      </c>
      <c r="E1287" s="775">
        <v>0.47570000000000001</v>
      </c>
      <c r="F1287" s="775" t="s">
        <v>683</v>
      </c>
      <c r="G1287" s="775" t="s">
        <v>1594</v>
      </c>
      <c r="H1287" s="775" t="s">
        <v>1595</v>
      </c>
      <c r="I1287" s="775" t="s">
        <v>6560</v>
      </c>
    </row>
    <row r="1288" spans="1:9">
      <c r="A1288" s="775" t="str">
        <f>Table_wabobpsvr_AzureCalc_AzureCalcRateCard[[#This Row],[ServiceName]]&amp;Table_wabobpsvr_AzureCalc_AzureCalcRateCard[[#This Row],[Price_Level]]&amp;Table_wabobpsvr_AzureCalc_AzureCalcRateCard[[#This Row],[Region]]</f>
        <v>A6 Cloud ServicesD1</v>
      </c>
      <c r="B1288" s="775">
        <v>1</v>
      </c>
      <c r="C1288" s="775" t="s">
        <v>680</v>
      </c>
      <c r="D1288" s="775" t="s">
        <v>176</v>
      </c>
      <c r="E1288" s="775">
        <v>0.45440000000000003</v>
      </c>
      <c r="F1288" s="775" t="s">
        <v>683</v>
      </c>
      <c r="G1288" s="775" t="s">
        <v>1594</v>
      </c>
      <c r="H1288" s="775" t="s">
        <v>1595</v>
      </c>
      <c r="I1288" s="775" t="s">
        <v>6560</v>
      </c>
    </row>
    <row r="1289" spans="1:9">
      <c r="A1289" s="775" t="str">
        <f>Table_wabobpsvr_AzureCalc_AzureCalcRateCard[[#This Row],[ServiceName]]&amp;Table_wabobpsvr_AzureCalc_AzureCalcRateCard[[#This Row],[Price_Level]]&amp;Table_wabobpsvr_AzureCalc_AzureCalcRateCard[[#This Row],[Region]]</f>
        <v>A6 Cloud ServicesMOSP7</v>
      </c>
      <c r="B1289" s="775">
        <v>7</v>
      </c>
      <c r="C1289" s="775" t="s">
        <v>680</v>
      </c>
      <c r="D1289" s="775" t="s">
        <v>606</v>
      </c>
      <c r="E1289" s="775">
        <v>0.71</v>
      </c>
      <c r="F1289" s="775" t="s">
        <v>683</v>
      </c>
      <c r="G1289" s="775" t="s">
        <v>4235</v>
      </c>
      <c r="H1289" s="775" t="s">
        <v>4235</v>
      </c>
      <c r="I1289" s="775" t="s">
        <v>6561</v>
      </c>
    </row>
    <row r="1290" spans="1:9">
      <c r="A1290" s="775" t="str">
        <f>Table_wabobpsvr_AzureCalc_AzureCalcRateCard[[#This Row],[ServiceName]]&amp;Table_wabobpsvr_AzureCalc_AzureCalcRateCard[[#This Row],[Price_Level]]&amp;Table_wabobpsvr_AzureCalc_AzureCalcRateCard[[#This Row],[Region]]</f>
        <v>A1 VM (Non-Windows)B8</v>
      </c>
      <c r="B1290" s="775">
        <v>8</v>
      </c>
      <c r="C1290" s="775" t="s">
        <v>680</v>
      </c>
      <c r="D1290" s="775" t="s">
        <v>175</v>
      </c>
      <c r="E1290" s="775">
        <v>4.2000000000000003E-2</v>
      </c>
      <c r="F1290" s="775" t="s">
        <v>682</v>
      </c>
      <c r="G1290" s="775" t="s">
        <v>1592</v>
      </c>
      <c r="H1290" s="775" t="s">
        <v>1593</v>
      </c>
      <c r="I1290" s="775" t="s">
        <v>6557</v>
      </c>
    </row>
    <row r="1291" spans="1:9">
      <c r="A1291" s="775" t="str">
        <f>Table_wabobpsvr_AzureCalc_AzureCalcRateCard[[#This Row],[ServiceName]]&amp;Table_wabobpsvr_AzureCalc_AzureCalcRateCard[[#This Row],[Price_Level]]&amp;Table_wabobpsvr_AzureCalc_AzureCalcRateCard[[#This Row],[Region]]</f>
        <v>A6 Cloud ServicesA7</v>
      </c>
      <c r="B1291" s="775">
        <v>7</v>
      </c>
      <c r="C1291" s="775" t="s">
        <v>680</v>
      </c>
      <c r="D1291" s="775" t="s">
        <v>174</v>
      </c>
      <c r="E1291" s="775">
        <v>0.51829999999999998</v>
      </c>
      <c r="F1291" s="775" t="s">
        <v>683</v>
      </c>
      <c r="G1291" s="775" t="s">
        <v>1596</v>
      </c>
      <c r="H1291" s="775" t="s">
        <v>1597</v>
      </c>
      <c r="I1291" s="775" t="s">
        <v>6561</v>
      </c>
    </row>
    <row r="1292" spans="1:9">
      <c r="A1292" s="775" t="str">
        <f>Table_wabobpsvr_AzureCalc_AzureCalcRateCard[[#This Row],[ServiceName]]&amp;Table_wabobpsvr_AzureCalc_AzureCalcRateCard[[#This Row],[Price_Level]]&amp;Table_wabobpsvr_AzureCalc_AzureCalcRateCard[[#This Row],[Region]]</f>
        <v>A6 Cloud ServicesB7</v>
      </c>
      <c r="B1292" s="775">
        <v>7</v>
      </c>
      <c r="C1292" s="775" t="s">
        <v>680</v>
      </c>
      <c r="D1292" s="775" t="s">
        <v>175</v>
      </c>
      <c r="E1292" s="775">
        <v>0.497</v>
      </c>
      <c r="F1292" s="775" t="s">
        <v>683</v>
      </c>
      <c r="G1292" s="775" t="s">
        <v>1596</v>
      </c>
      <c r="H1292" s="775" t="s">
        <v>1597</v>
      </c>
      <c r="I1292" s="775" t="s">
        <v>6561</v>
      </c>
    </row>
    <row r="1293" spans="1:9">
      <c r="A1293" s="775" t="str">
        <f>Table_wabobpsvr_AzureCalc_AzureCalcRateCard[[#This Row],[ServiceName]]&amp;Table_wabobpsvr_AzureCalc_AzureCalcRateCard[[#This Row],[Price_Level]]&amp;Table_wabobpsvr_AzureCalc_AzureCalcRateCard[[#This Row],[Region]]</f>
        <v>A6 Cloud ServicesC7</v>
      </c>
      <c r="B1293" s="775">
        <v>7</v>
      </c>
      <c r="C1293" s="775" t="s">
        <v>680</v>
      </c>
      <c r="D1293" s="775" t="s">
        <v>177</v>
      </c>
      <c r="E1293" s="775">
        <v>0.47570000000000001</v>
      </c>
      <c r="F1293" s="775" t="s">
        <v>683</v>
      </c>
      <c r="G1293" s="775" t="s">
        <v>1596</v>
      </c>
      <c r="H1293" s="775" t="s">
        <v>1597</v>
      </c>
      <c r="I1293" s="775" t="s">
        <v>6561</v>
      </c>
    </row>
    <row r="1294" spans="1:9">
      <c r="A1294" s="775" t="str">
        <f>Table_wabobpsvr_AzureCalc_AzureCalcRateCard[[#This Row],[ServiceName]]&amp;Table_wabobpsvr_AzureCalc_AzureCalcRateCard[[#This Row],[Price_Level]]&amp;Table_wabobpsvr_AzureCalc_AzureCalcRateCard[[#This Row],[Region]]</f>
        <v>A6 Cloud ServicesD7</v>
      </c>
      <c r="B1294" s="775">
        <v>7</v>
      </c>
      <c r="C1294" s="775" t="s">
        <v>680</v>
      </c>
      <c r="D1294" s="775" t="s">
        <v>176</v>
      </c>
      <c r="E1294" s="775">
        <v>0.45440000000000003</v>
      </c>
      <c r="F1294" s="775" t="s">
        <v>683</v>
      </c>
      <c r="G1294" s="775" t="s">
        <v>1596</v>
      </c>
      <c r="H1294" s="775" t="s">
        <v>1597</v>
      </c>
      <c r="I1294" s="775" t="s">
        <v>6561</v>
      </c>
    </row>
    <row r="1295" spans="1:9">
      <c r="A1295" s="775" t="str">
        <f>Table_wabobpsvr_AzureCalc_AzureCalcRateCard[[#This Row],[ServiceName]]&amp;Table_wabobpsvr_AzureCalc_AzureCalcRateCard[[#This Row],[Price_Level]]&amp;Table_wabobpsvr_AzureCalc_AzureCalcRateCard[[#This Row],[Region]]</f>
        <v>A6 Cloud ServicesMOSP8</v>
      </c>
      <c r="B1295" s="775">
        <v>8</v>
      </c>
      <c r="C1295" s="775" t="s">
        <v>680</v>
      </c>
      <c r="D1295" s="775" t="s">
        <v>606</v>
      </c>
      <c r="E1295" s="775">
        <v>0.71</v>
      </c>
      <c r="F1295" s="775" t="s">
        <v>683</v>
      </c>
      <c r="G1295" s="775" t="s">
        <v>4235</v>
      </c>
      <c r="H1295" s="775" t="s">
        <v>4235</v>
      </c>
      <c r="I1295" s="775" t="s">
        <v>6562</v>
      </c>
    </row>
    <row r="1296" spans="1:9">
      <c r="A1296" s="775" t="str">
        <f>Table_wabobpsvr_AzureCalc_AzureCalcRateCard[[#This Row],[ServiceName]]&amp;Table_wabobpsvr_AzureCalc_AzureCalcRateCard[[#This Row],[Price_Level]]&amp;Table_wabobpsvr_AzureCalc_AzureCalcRateCard[[#This Row],[Region]]</f>
        <v>A6 Cloud ServicesA8</v>
      </c>
      <c r="B1296" s="775">
        <v>8</v>
      </c>
      <c r="C1296" s="775" t="s">
        <v>680</v>
      </c>
      <c r="D1296" s="775" t="s">
        <v>174</v>
      </c>
      <c r="E1296" s="775">
        <v>0.51829999999999998</v>
      </c>
      <c r="F1296" s="775" t="s">
        <v>683</v>
      </c>
      <c r="G1296" s="775" t="s">
        <v>1598</v>
      </c>
      <c r="H1296" s="775" t="s">
        <v>1599</v>
      </c>
      <c r="I1296" s="775" t="s">
        <v>6562</v>
      </c>
    </row>
    <row r="1297" spans="1:9">
      <c r="A1297" s="775" t="str">
        <f>Table_wabobpsvr_AzureCalc_AzureCalcRateCard[[#This Row],[ServiceName]]&amp;Table_wabobpsvr_AzureCalc_AzureCalcRateCard[[#This Row],[Price_Level]]&amp;Table_wabobpsvr_AzureCalc_AzureCalcRateCard[[#This Row],[Region]]</f>
        <v>A6 Cloud ServicesB8</v>
      </c>
      <c r="B1297" s="775">
        <v>8</v>
      </c>
      <c r="C1297" s="775" t="s">
        <v>680</v>
      </c>
      <c r="D1297" s="775" t="s">
        <v>175</v>
      </c>
      <c r="E1297" s="775">
        <v>0.497</v>
      </c>
      <c r="F1297" s="775" t="s">
        <v>683</v>
      </c>
      <c r="G1297" s="775" t="s">
        <v>1598</v>
      </c>
      <c r="H1297" s="775" t="s">
        <v>1599</v>
      </c>
      <c r="I1297" s="775" t="s">
        <v>6562</v>
      </c>
    </row>
    <row r="1298" spans="1:9">
      <c r="A1298" s="775" t="str">
        <f>Table_wabobpsvr_AzureCalc_AzureCalcRateCard[[#This Row],[ServiceName]]&amp;Table_wabobpsvr_AzureCalc_AzureCalcRateCard[[#This Row],[Price_Level]]&amp;Table_wabobpsvr_AzureCalc_AzureCalcRateCard[[#This Row],[Region]]</f>
        <v>A6 Cloud ServicesC8</v>
      </c>
      <c r="B1298" s="775">
        <v>8</v>
      </c>
      <c r="C1298" s="775" t="s">
        <v>680</v>
      </c>
      <c r="D1298" s="775" t="s">
        <v>177</v>
      </c>
      <c r="E1298" s="775">
        <v>0.47570000000000001</v>
      </c>
      <c r="F1298" s="775" t="s">
        <v>683</v>
      </c>
      <c r="G1298" s="775" t="s">
        <v>1598</v>
      </c>
      <c r="H1298" s="775" t="s">
        <v>1599</v>
      </c>
      <c r="I1298" s="775" t="s">
        <v>6562</v>
      </c>
    </row>
    <row r="1299" spans="1:9">
      <c r="A1299" s="775" t="str">
        <f>Table_wabobpsvr_AzureCalc_AzureCalcRateCard[[#This Row],[ServiceName]]&amp;Table_wabobpsvr_AzureCalc_AzureCalcRateCard[[#This Row],[Price_Level]]&amp;Table_wabobpsvr_AzureCalc_AzureCalcRateCard[[#This Row],[Region]]</f>
        <v>A6 Cloud ServicesD8</v>
      </c>
      <c r="B1299" s="775">
        <v>8</v>
      </c>
      <c r="C1299" s="775" t="s">
        <v>680</v>
      </c>
      <c r="D1299" s="775" t="s">
        <v>176</v>
      </c>
      <c r="E1299" s="775">
        <v>0.45440000000000003</v>
      </c>
      <c r="F1299" s="775" t="s">
        <v>683</v>
      </c>
      <c r="G1299" s="775" t="s">
        <v>1598</v>
      </c>
      <c r="H1299" s="775" t="s">
        <v>1599</v>
      </c>
      <c r="I1299" s="775" t="s">
        <v>6562</v>
      </c>
    </row>
    <row r="1300" spans="1:9">
      <c r="A1300" s="775" t="str">
        <f>Table_wabobpsvr_AzureCalc_AzureCalcRateCard[[#This Row],[ServiceName]]&amp;Table_wabobpsvr_AzureCalc_AzureCalcRateCard[[#This Row],[Price_Level]]&amp;Table_wabobpsvr_AzureCalc_AzureCalcRateCard[[#This Row],[Region]]</f>
        <v>A1 VM (Non-Windows)C8</v>
      </c>
      <c r="B1300" s="775">
        <v>8</v>
      </c>
      <c r="C1300" s="775" t="s">
        <v>680</v>
      </c>
      <c r="D1300" s="775" t="s">
        <v>177</v>
      </c>
      <c r="E1300" s="775">
        <v>4.02E-2</v>
      </c>
      <c r="F1300" s="775" t="s">
        <v>682</v>
      </c>
      <c r="G1300" s="775" t="s">
        <v>1592</v>
      </c>
      <c r="H1300" s="775" t="s">
        <v>1593</v>
      </c>
      <c r="I1300" s="775" t="s">
        <v>6557</v>
      </c>
    </row>
    <row r="1301" spans="1:9">
      <c r="A1301" s="775" t="str">
        <f>Table_wabobpsvr_AzureCalc_AzureCalcRateCard[[#This Row],[ServiceName]]&amp;Table_wabobpsvr_AzureCalc_AzureCalcRateCard[[#This Row],[Price_Level]]&amp;Table_wabobpsvr_AzureCalc_AzureCalcRateCard[[#This Row],[Region]]</f>
        <v>A6 Cloud ServicesMOSP9</v>
      </c>
      <c r="B1301" s="775">
        <v>9</v>
      </c>
      <c r="C1301" s="775" t="s">
        <v>680</v>
      </c>
      <c r="D1301" s="775" t="s">
        <v>606</v>
      </c>
      <c r="E1301" s="775">
        <v>0.71</v>
      </c>
      <c r="F1301" s="775" t="s">
        <v>683</v>
      </c>
      <c r="G1301" s="775" t="s">
        <v>4235</v>
      </c>
      <c r="H1301" s="775" t="s">
        <v>4235</v>
      </c>
      <c r="I1301" s="775" t="s">
        <v>6563</v>
      </c>
    </row>
    <row r="1302" spans="1:9">
      <c r="A1302" s="775" t="str">
        <f>Table_wabobpsvr_AzureCalc_AzureCalcRateCard[[#This Row],[ServiceName]]&amp;Table_wabobpsvr_AzureCalc_AzureCalcRateCard[[#This Row],[Price_Level]]&amp;Table_wabobpsvr_AzureCalc_AzureCalcRateCard[[#This Row],[Region]]</f>
        <v>A6 Cloud ServicesA9</v>
      </c>
      <c r="B1302" s="775">
        <v>9</v>
      </c>
      <c r="C1302" s="775" t="s">
        <v>680</v>
      </c>
      <c r="D1302" s="775" t="s">
        <v>174</v>
      </c>
      <c r="E1302" s="775">
        <v>0.51829999999999998</v>
      </c>
      <c r="F1302" s="775" t="s">
        <v>683</v>
      </c>
      <c r="G1302" s="775" t="s">
        <v>1600</v>
      </c>
      <c r="H1302" s="775" t="s">
        <v>1601</v>
      </c>
      <c r="I1302" s="775" t="s">
        <v>6563</v>
      </c>
    </row>
    <row r="1303" spans="1:9">
      <c r="A1303" s="775" t="str">
        <f>Table_wabobpsvr_AzureCalc_AzureCalcRateCard[[#This Row],[ServiceName]]&amp;Table_wabobpsvr_AzureCalc_AzureCalcRateCard[[#This Row],[Price_Level]]&amp;Table_wabobpsvr_AzureCalc_AzureCalcRateCard[[#This Row],[Region]]</f>
        <v>A6 Cloud ServicesB9</v>
      </c>
      <c r="B1303" s="775">
        <v>9</v>
      </c>
      <c r="C1303" s="775" t="s">
        <v>680</v>
      </c>
      <c r="D1303" s="775" t="s">
        <v>175</v>
      </c>
      <c r="E1303" s="775">
        <v>0.497</v>
      </c>
      <c r="F1303" s="775" t="s">
        <v>683</v>
      </c>
      <c r="G1303" s="775" t="s">
        <v>1600</v>
      </c>
      <c r="H1303" s="775" t="s">
        <v>1601</v>
      </c>
      <c r="I1303" s="775" t="s">
        <v>6563</v>
      </c>
    </row>
    <row r="1304" spans="1:9">
      <c r="A1304" s="775" t="str">
        <f>Table_wabobpsvr_AzureCalc_AzureCalcRateCard[[#This Row],[ServiceName]]&amp;Table_wabobpsvr_AzureCalc_AzureCalcRateCard[[#This Row],[Price_Level]]&amp;Table_wabobpsvr_AzureCalc_AzureCalcRateCard[[#This Row],[Region]]</f>
        <v>A6 Cloud ServicesC9</v>
      </c>
      <c r="B1304" s="775">
        <v>9</v>
      </c>
      <c r="C1304" s="775" t="s">
        <v>680</v>
      </c>
      <c r="D1304" s="775" t="s">
        <v>177</v>
      </c>
      <c r="E1304" s="775">
        <v>0.47570000000000001</v>
      </c>
      <c r="F1304" s="775" t="s">
        <v>683</v>
      </c>
      <c r="G1304" s="775" t="s">
        <v>1600</v>
      </c>
      <c r="H1304" s="775" t="s">
        <v>1601</v>
      </c>
      <c r="I1304" s="775" t="s">
        <v>6563</v>
      </c>
    </row>
    <row r="1305" spans="1:9">
      <c r="A1305" s="775" t="str">
        <f>Table_wabobpsvr_AzureCalc_AzureCalcRateCard[[#This Row],[ServiceName]]&amp;Table_wabobpsvr_AzureCalc_AzureCalcRateCard[[#This Row],[Price_Level]]&amp;Table_wabobpsvr_AzureCalc_AzureCalcRateCard[[#This Row],[Region]]</f>
        <v>A6 Cloud ServicesD9</v>
      </c>
      <c r="B1305" s="775">
        <v>9</v>
      </c>
      <c r="C1305" s="775" t="s">
        <v>680</v>
      </c>
      <c r="D1305" s="775" t="s">
        <v>176</v>
      </c>
      <c r="E1305" s="775">
        <v>0.45440000000000003</v>
      </c>
      <c r="F1305" s="775" t="s">
        <v>683</v>
      </c>
      <c r="G1305" s="775" t="s">
        <v>1600</v>
      </c>
      <c r="H1305" s="775" t="s">
        <v>1601</v>
      </c>
      <c r="I1305" s="775" t="s">
        <v>6563</v>
      </c>
    </row>
    <row r="1306" spans="1:9">
      <c r="A1306" s="775" t="str">
        <f>Table_wabobpsvr_AzureCalc_AzureCalcRateCard[[#This Row],[ServiceName]]&amp;Table_wabobpsvr_AzureCalc_AzureCalcRateCard[[#This Row],[Price_Level]]&amp;Table_wabobpsvr_AzureCalc_AzureCalcRateCard[[#This Row],[Region]]</f>
        <v>A6 Cloud ServicesMOSP10</v>
      </c>
      <c r="B1306" s="775">
        <v>10</v>
      </c>
      <c r="C1306" s="775" t="s">
        <v>680</v>
      </c>
      <c r="D1306" s="775" t="s">
        <v>606</v>
      </c>
      <c r="E1306" s="775">
        <v>0.71</v>
      </c>
      <c r="F1306" s="775" t="s">
        <v>683</v>
      </c>
      <c r="G1306" s="775" t="s">
        <v>4235</v>
      </c>
      <c r="H1306" s="775" t="s">
        <v>4235</v>
      </c>
      <c r="I1306" s="775" t="s">
        <v>6564</v>
      </c>
    </row>
    <row r="1307" spans="1:9">
      <c r="A1307" s="775" t="str">
        <f>Table_wabobpsvr_AzureCalc_AzureCalcRateCard[[#This Row],[ServiceName]]&amp;Table_wabobpsvr_AzureCalc_AzureCalcRateCard[[#This Row],[Price_Level]]&amp;Table_wabobpsvr_AzureCalc_AzureCalcRateCard[[#This Row],[Region]]</f>
        <v>A6 Cloud ServicesA10</v>
      </c>
      <c r="B1307" s="775">
        <v>10</v>
      </c>
      <c r="C1307" s="775" t="s">
        <v>680</v>
      </c>
      <c r="D1307" s="775" t="s">
        <v>174</v>
      </c>
      <c r="E1307" s="775">
        <v>0.51829999999999998</v>
      </c>
      <c r="F1307" s="775" t="s">
        <v>683</v>
      </c>
      <c r="G1307" s="775" t="s">
        <v>1602</v>
      </c>
      <c r="H1307" s="775" t="s">
        <v>1603</v>
      </c>
      <c r="I1307" s="775" t="s">
        <v>6564</v>
      </c>
    </row>
    <row r="1308" spans="1:9">
      <c r="A1308" s="775" t="str">
        <f>Table_wabobpsvr_AzureCalc_AzureCalcRateCard[[#This Row],[ServiceName]]&amp;Table_wabobpsvr_AzureCalc_AzureCalcRateCard[[#This Row],[Price_Level]]&amp;Table_wabobpsvr_AzureCalc_AzureCalcRateCard[[#This Row],[Region]]</f>
        <v>A6 Cloud ServicesB10</v>
      </c>
      <c r="B1308" s="775">
        <v>10</v>
      </c>
      <c r="C1308" s="775" t="s">
        <v>680</v>
      </c>
      <c r="D1308" s="775" t="s">
        <v>175</v>
      </c>
      <c r="E1308" s="775">
        <v>0.497</v>
      </c>
      <c r="F1308" s="775" t="s">
        <v>683</v>
      </c>
      <c r="G1308" s="775" t="s">
        <v>1602</v>
      </c>
      <c r="H1308" s="775" t="s">
        <v>1603</v>
      </c>
      <c r="I1308" s="775" t="s">
        <v>6564</v>
      </c>
    </row>
    <row r="1309" spans="1:9">
      <c r="A1309" s="775" t="str">
        <f>Table_wabobpsvr_AzureCalc_AzureCalcRateCard[[#This Row],[ServiceName]]&amp;Table_wabobpsvr_AzureCalc_AzureCalcRateCard[[#This Row],[Price_Level]]&amp;Table_wabobpsvr_AzureCalc_AzureCalcRateCard[[#This Row],[Region]]</f>
        <v>A6 Cloud ServicesC10</v>
      </c>
      <c r="B1309" s="775">
        <v>10</v>
      </c>
      <c r="C1309" s="775" t="s">
        <v>680</v>
      </c>
      <c r="D1309" s="775" t="s">
        <v>177</v>
      </c>
      <c r="E1309" s="775">
        <v>0.47570000000000001</v>
      </c>
      <c r="F1309" s="775" t="s">
        <v>683</v>
      </c>
      <c r="G1309" s="775" t="s">
        <v>1602</v>
      </c>
      <c r="H1309" s="775" t="s">
        <v>1603</v>
      </c>
      <c r="I1309" s="775" t="s">
        <v>6564</v>
      </c>
    </row>
    <row r="1310" spans="1:9">
      <c r="A1310" s="775" t="str">
        <f>Table_wabobpsvr_AzureCalc_AzureCalcRateCard[[#This Row],[ServiceName]]&amp;Table_wabobpsvr_AzureCalc_AzureCalcRateCard[[#This Row],[Price_Level]]&amp;Table_wabobpsvr_AzureCalc_AzureCalcRateCard[[#This Row],[Region]]</f>
        <v>A1 VM (Non-Windows)D8</v>
      </c>
      <c r="B1310" s="775">
        <v>8</v>
      </c>
      <c r="C1310" s="775" t="s">
        <v>680</v>
      </c>
      <c r="D1310" s="775" t="s">
        <v>176</v>
      </c>
      <c r="E1310" s="775">
        <v>3.8399999999999997E-2</v>
      </c>
      <c r="F1310" s="775" t="s">
        <v>682</v>
      </c>
      <c r="G1310" s="775" t="s">
        <v>1592</v>
      </c>
      <c r="H1310" s="775" t="s">
        <v>1593</v>
      </c>
      <c r="I1310" s="775" t="s">
        <v>6557</v>
      </c>
    </row>
    <row r="1311" spans="1:9">
      <c r="A1311" s="775" t="str">
        <f>Table_wabobpsvr_AzureCalc_AzureCalcRateCard[[#This Row],[ServiceName]]&amp;Table_wabobpsvr_AzureCalc_AzureCalcRateCard[[#This Row],[Price_Level]]&amp;Table_wabobpsvr_AzureCalc_AzureCalcRateCard[[#This Row],[Region]]</f>
        <v>A6 Cloud ServicesD10</v>
      </c>
      <c r="B1311" s="775">
        <v>10</v>
      </c>
      <c r="C1311" s="775" t="s">
        <v>680</v>
      </c>
      <c r="D1311" s="775" t="s">
        <v>176</v>
      </c>
      <c r="E1311" s="775">
        <v>0.45440000000000003</v>
      </c>
      <c r="F1311" s="775" t="s">
        <v>683</v>
      </c>
      <c r="G1311" s="775" t="s">
        <v>1602</v>
      </c>
      <c r="H1311" s="775" t="s">
        <v>1603</v>
      </c>
      <c r="I1311" s="775" t="s">
        <v>6564</v>
      </c>
    </row>
    <row r="1312" spans="1:9">
      <c r="A1312" s="775" t="str">
        <f>Table_wabobpsvr_AzureCalc_AzureCalcRateCard[[#This Row],[ServiceName]]&amp;Table_wabobpsvr_AzureCalc_AzureCalcRateCard[[#This Row],[Price_Level]]&amp;Table_wabobpsvr_AzureCalc_AzureCalcRateCard[[#This Row],[Region]]</f>
        <v>A6 Cloud ServicesMOSP11</v>
      </c>
      <c r="B1312" s="775">
        <v>11</v>
      </c>
      <c r="C1312" s="775" t="s">
        <v>680</v>
      </c>
      <c r="D1312" s="775" t="s">
        <v>606</v>
      </c>
      <c r="E1312" s="775">
        <v>0.88600000000000001</v>
      </c>
      <c r="F1312" s="775" t="s">
        <v>683</v>
      </c>
      <c r="G1312" s="775" t="s">
        <v>4235</v>
      </c>
      <c r="H1312" s="775" t="s">
        <v>4235</v>
      </c>
      <c r="I1312" s="775" t="s">
        <v>6565</v>
      </c>
    </row>
    <row r="1313" spans="1:9">
      <c r="A1313" s="775" t="str">
        <f>Table_wabobpsvr_AzureCalc_AzureCalcRateCard[[#This Row],[ServiceName]]&amp;Table_wabobpsvr_AzureCalc_AzureCalcRateCard[[#This Row],[Price_Level]]&amp;Table_wabobpsvr_AzureCalc_AzureCalcRateCard[[#This Row],[Region]]</f>
        <v>A6 Cloud ServicesA11</v>
      </c>
      <c r="B1313" s="775">
        <v>11</v>
      </c>
      <c r="C1313" s="775" t="s">
        <v>680</v>
      </c>
      <c r="D1313" s="775" t="s">
        <v>174</v>
      </c>
      <c r="E1313" s="775">
        <v>0.64678000000000002</v>
      </c>
      <c r="F1313" s="775" t="s">
        <v>683</v>
      </c>
      <c r="G1313" s="775" t="s">
        <v>1604</v>
      </c>
      <c r="H1313" s="775" t="s">
        <v>1605</v>
      </c>
      <c r="I1313" s="775" t="s">
        <v>6565</v>
      </c>
    </row>
    <row r="1314" spans="1:9">
      <c r="A1314" s="775" t="str">
        <f>Table_wabobpsvr_AzureCalc_AzureCalcRateCard[[#This Row],[ServiceName]]&amp;Table_wabobpsvr_AzureCalc_AzureCalcRateCard[[#This Row],[Price_Level]]&amp;Table_wabobpsvr_AzureCalc_AzureCalcRateCard[[#This Row],[Region]]</f>
        <v>A6 Cloud ServicesB11</v>
      </c>
      <c r="B1314" s="775">
        <v>11</v>
      </c>
      <c r="C1314" s="775" t="s">
        <v>680</v>
      </c>
      <c r="D1314" s="775" t="s">
        <v>175</v>
      </c>
      <c r="E1314" s="775">
        <v>0.62019999999999997</v>
      </c>
      <c r="F1314" s="775" t="s">
        <v>683</v>
      </c>
      <c r="G1314" s="775" t="s">
        <v>1604</v>
      </c>
      <c r="H1314" s="775" t="s">
        <v>1605</v>
      </c>
      <c r="I1314" s="775" t="s">
        <v>6565</v>
      </c>
    </row>
    <row r="1315" spans="1:9">
      <c r="A1315" s="775" t="str">
        <f>Table_wabobpsvr_AzureCalc_AzureCalcRateCard[[#This Row],[ServiceName]]&amp;Table_wabobpsvr_AzureCalc_AzureCalcRateCard[[#This Row],[Price_Level]]&amp;Table_wabobpsvr_AzureCalc_AzureCalcRateCard[[#This Row],[Region]]</f>
        <v>A6 Cloud ServicesC11</v>
      </c>
      <c r="B1315" s="775">
        <v>11</v>
      </c>
      <c r="C1315" s="775" t="s">
        <v>680</v>
      </c>
      <c r="D1315" s="775" t="s">
        <v>177</v>
      </c>
      <c r="E1315" s="775">
        <v>0.59362000000000004</v>
      </c>
      <c r="F1315" s="775" t="s">
        <v>683</v>
      </c>
      <c r="G1315" s="775" t="s">
        <v>1604</v>
      </c>
      <c r="H1315" s="775" t="s">
        <v>1605</v>
      </c>
      <c r="I1315" s="775" t="s">
        <v>6565</v>
      </c>
    </row>
    <row r="1316" spans="1:9">
      <c r="A1316" s="775" t="str">
        <f>Table_wabobpsvr_AzureCalc_AzureCalcRateCard[[#This Row],[ServiceName]]&amp;Table_wabobpsvr_AzureCalc_AzureCalcRateCard[[#This Row],[Price_Level]]&amp;Table_wabobpsvr_AzureCalc_AzureCalcRateCard[[#This Row],[Region]]</f>
        <v>A6 Cloud ServicesD11</v>
      </c>
      <c r="B1316" s="775">
        <v>11</v>
      </c>
      <c r="C1316" s="775" t="s">
        <v>680</v>
      </c>
      <c r="D1316" s="775" t="s">
        <v>176</v>
      </c>
      <c r="E1316" s="775">
        <v>0.56703999999999999</v>
      </c>
      <c r="F1316" s="775" t="s">
        <v>683</v>
      </c>
      <c r="G1316" s="775" t="s">
        <v>1604</v>
      </c>
      <c r="H1316" s="775" t="s">
        <v>1605</v>
      </c>
      <c r="I1316" s="775" t="s">
        <v>6565</v>
      </c>
    </row>
    <row r="1317" spans="1:9">
      <c r="A1317" s="775" t="str">
        <f>Table_wabobpsvr_AzureCalc_AzureCalcRateCard[[#This Row],[ServiceName]]&amp;Table_wabobpsvr_AzureCalc_AzureCalcRateCard[[#This Row],[Price_Level]]&amp;Table_wabobpsvr_AzureCalc_AzureCalcRateCard[[#This Row],[Region]]</f>
        <v>A6 Cloud ServicesMOSP12</v>
      </c>
      <c r="B1317" s="775">
        <v>12</v>
      </c>
      <c r="C1317" s="775" t="s">
        <v>680</v>
      </c>
      <c r="D1317" s="775" t="s">
        <v>606</v>
      </c>
      <c r="E1317" s="775">
        <v>0.79700000000000004</v>
      </c>
      <c r="F1317" s="775" t="s">
        <v>683</v>
      </c>
      <c r="G1317" s="775" t="s">
        <v>4235</v>
      </c>
      <c r="H1317" s="775" t="s">
        <v>4235</v>
      </c>
      <c r="I1317" s="775" t="s">
        <v>5122</v>
      </c>
    </row>
    <row r="1318" spans="1:9">
      <c r="A1318" s="775" t="str">
        <f>Table_wabobpsvr_AzureCalc_AzureCalcRateCard[[#This Row],[ServiceName]]&amp;Table_wabobpsvr_AzureCalc_AzureCalcRateCard[[#This Row],[Price_Level]]&amp;Table_wabobpsvr_AzureCalc_AzureCalcRateCard[[#This Row],[Region]]</f>
        <v>A6 Cloud ServicesA12</v>
      </c>
      <c r="B1318" s="775">
        <v>12</v>
      </c>
      <c r="C1318" s="775" t="s">
        <v>680</v>
      </c>
      <c r="D1318" s="775" t="s">
        <v>174</v>
      </c>
      <c r="E1318" s="775">
        <v>0.58181000000000005</v>
      </c>
      <c r="F1318" s="775" t="s">
        <v>683</v>
      </c>
      <c r="G1318" s="775" t="s">
        <v>1606</v>
      </c>
      <c r="H1318" s="775" t="s">
        <v>1607</v>
      </c>
      <c r="I1318" s="775" t="s">
        <v>5122</v>
      </c>
    </row>
    <row r="1319" spans="1:9">
      <c r="A1319" s="775" t="str">
        <f>Table_wabobpsvr_AzureCalc_AzureCalcRateCard[[#This Row],[ServiceName]]&amp;Table_wabobpsvr_AzureCalc_AzureCalcRateCard[[#This Row],[Price_Level]]&amp;Table_wabobpsvr_AzureCalc_AzureCalcRateCard[[#This Row],[Region]]</f>
        <v>Oracle WebLogic Server Enterprise (4 core)B</v>
      </c>
      <c r="B1319" s="775"/>
      <c r="C1319" s="775" t="s">
        <v>680</v>
      </c>
      <c r="D1319" s="775" t="s">
        <v>175</v>
      </c>
      <c r="E1319" s="775">
        <v>2.56</v>
      </c>
      <c r="F1319" s="775" t="s">
        <v>738</v>
      </c>
      <c r="G1319" s="775" t="s">
        <v>1572</v>
      </c>
      <c r="H1319" s="775" t="s">
        <v>1573</v>
      </c>
      <c r="I1319" s="775" t="s">
        <v>6550</v>
      </c>
    </row>
    <row r="1320" spans="1:9">
      <c r="A1320" s="775" t="str">
        <f>Table_wabobpsvr_AzureCalc_AzureCalcRateCard[[#This Row],[ServiceName]]&amp;Table_wabobpsvr_AzureCalc_AzureCalcRateCard[[#This Row],[Price_Level]]&amp;Table_wabobpsvr_AzureCalc_AzureCalcRateCard[[#This Row],[Region]]</f>
        <v>Oracle WebLogic Server Enterprise (4 core)C</v>
      </c>
      <c r="B1320" s="775"/>
      <c r="C1320" s="775" t="s">
        <v>680</v>
      </c>
      <c r="D1320" s="775" t="s">
        <v>177</v>
      </c>
      <c r="E1320" s="775">
        <v>2.56</v>
      </c>
      <c r="F1320" s="775" t="s">
        <v>738</v>
      </c>
      <c r="G1320" s="775" t="s">
        <v>1572</v>
      </c>
      <c r="H1320" s="775" t="s">
        <v>1573</v>
      </c>
      <c r="I1320" s="775" t="s">
        <v>6550</v>
      </c>
    </row>
    <row r="1321" spans="1:9">
      <c r="A1321" s="775" t="str">
        <f>Table_wabobpsvr_AzureCalc_AzureCalcRateCard[[#This Row],[ServiceName]]&amp;Table_wabobpsvr_AzureCalc_AzureCalcRateCard[[#This Row],[Price_Level]]&amp;Table_wabobpsvr_AzureCalc_AzureCalcRateCard[[#This Row],[Region]]</f>
        <v>Oracle WebLogic Server Enterprise (4 core)D</v>
      </c>
      <c r="B1321" s="775"/>
      <c r="C1321" s="775" t="s">
        <v>680</v>
      </c>
      <c r="D1321" s="775" t="s">
        <v>176</v>
      </c>
      <c r="E1321" s="775">
        <v>2.56</v>
      </c>
      <c r="F1321" s="775" t="s">
        <v>738</v>
      </c>
      <c r="G1321" s="775" t="s">
        <v>1572</v>
      </c>
      <c r="H1321" s="775" t="s">
        <v>1573</v>
      </c>
      <c r="I1321" s="775" t="s">
        <v>6550</v>
      </c>
    </row>
    <row r="1322" spans="1:9">
      <c r="A1322" s="775" t="str">
        <f>Table_wabobpsvr_AzureCalc_AzureCalcRateCard[[#This Row],[ServiceName]]&amp;Table_wabobpsvr_AzureCalc_AzureCalcRateCard[[#This Row],[Price_Level]]&amp;Table_wabobpsvr_AzureCalc_AzureCalcRateCard[[#This Row],[Region]]</f>
        <v>Oracle Weblogic Server Enterprise (8 core)MOSP</v>
      </c>
      <c r="B1322" s="775"/>
      <c r="C1322" s="775" t="s">
        <v>680</v>
      </c>
      <c r="D1322" s="775" t="s">
        <v>606</v>
      </c>
      <c r="E1322" s="775">
        <v>5.12</v>
      </c>
      <c r="F1322" s="775" t="s">
        <v>739</v>
      </c>
      <c r="G1322" s="775" t="s">
        <v>4235</v>
      </c>
      <c r="H1322" s="775" t="s">
        <v>4235</v>
      </c>
      <c r="I1322" s="775" t="s">
        <v>6566</v>
      </c>
    </row>
    <row r="1323" spans="1:9">
      <c r="A1323" s="775" t="str">
        <f>Table_wabobpsvr_AzureCalc_AzureCalcRateCard[[#This Row],[ServiceName]]&amp;Table_wabobpsvr_AzureCalc_AzureCalcRateCard[[#This Row],[Price_Level]]&amp;Table_wabobpsvr_AzureCalc_AzureCalcRateCard[[#This Row],[Region]]</f>
        <v>Oracle Weblogic Server Enterprise (8 core)A</v>
      </c>
      <c r="B1323" s="775"/>
      <c r="C1323" s="775" t="s">
        <v>680</v>
      </c>
      <c r="D1323" s="775" t="s">
        <v>174</v>
      </c>
      <c r="E1323" s="775">
        <v>5.12</v>
      </c>
      <c r="F1323" s="775" t="s">
        <v>739</v>
      </c>
      <c r="G1323" s="775" t="s">
        <v>1608</v>
      </c>
      <c r="H1323" s="775" t="s">
        <v>1609</v>
      </c>
      <c r="I1323" s="775" t="s">
        <v>6566</v>
      </c>
    </row>
    <row r="1324" spans="1:9">
      <c r="A1324" s="775" t="str">
        <f>Table_wabobpsvr_AzureCalc_AzureCalcRateCard[[#This Row],[ServiceName]]&amp;Table_wabobpsvr_AzureCalc_AzureCalcRateCard[[#This Row],[Price_Level]]&amp;Table_wabobpsvr_AzureCalc_AzureCalcRateCard[[#This Row],[Region]]</f>
        <v>Oracle WebLogic Server Enterprise (8 core)B</v>
      </c>
      <c r="B1324" s="775"/>
      <c r="C1324" s="775" t="s">
        <v>680</v>
      </c>
      <c r="D1324" s="775" t="s">
        <v>175</v>
      </c>
      <c r="E1324" s="775">
        <v>5.12</v>
      </c>
      <c r="F1324" s="775" t="s">
        <v>740</v>
      </c>
      <c r="G1324" s="775" t="s">
        <v>1608</v>
      </c>
      <c r="H1324" s="775" t="s">
        <v>1609</v>
      </c>
      <c r="I1324" s="775" t="s">
        <v>6566</v>
      </c>
    </row>
    <row r="1325" spans="1:9">
      <c r="A1325" s="775" t="str">
        <f>Table_wabobpsvr_AzureCalc_AzureCalcRateCard[[#This Row],[ServiceName]]&amp;Table_wabobpsvr_AzureCalc_AzureCalcRateCard[[#This Row],[Price_Level]]&amp;Table_wabobpsvr_AzureCalc_AzureCalcRateCard[[#This Row],[Region]]</f>
        <v>Oracle WebLogic Server Enterprise (8 core)C</v>
      </c>
      <c r="B1325" s="775"/>
      <c r="C1325" s="775" t="s">
        <v>680</v>
      </c>
      <c r="D1325" s="775" t="s">
        <v>177</v>
      </c>
      <c r="E1325" s="775">
        <v>5.12</v>
      </c>
      <c r="F1325" s="775" t="s">
        <v>740</v>
      </c>
      <c r="G1325" s="775" t="s">
        <v>1608</v>
      </c>
      <c r="H1325" s="775" t="s">
        <v>1609</v>
      </c>
      <c r="I1325" s="775" t="s">
        <v>6566</v>
      </c>
    </row>
    <row r="1326" spans="1:9">
      <c r="A1326" s="775" t="str">
        <f>Table_wabobpsvr_AzureCalc_AzureCalcRateCard[[#This Row],[ServiceName]]&amp;Table_wabobpsvr_AzureCalc_AzureCalcRateCard[[#This Row],[Price_Level]]&amp;Table_wabobpsvr_AzureCalc_AzureCalcRateCard[[#This Row],[Region]]</f>
        <v>Oracle WebLogic Server Enterprise (8 core)D</v>
      </c>
      <c r="B1326" s="775"/>
      <c r="C1326" s="775" t="s">
        <v>680</v>
      </c>
      <c r="D1326" s="775" t="s">
        <v>176</v>
      </c>
      <c r="E1326" s="775">
        <v>5.12</v>
      </c>
      <c r="F1326" s="775" t="s">
        <v>740</v>
      </c>
      <c r="G1326" s="775" t="s">
        <v>1608</v>
      </c>
      <c r="H1326" s="775" t="s">
        <v>1609</v>
      </c>
      <c r="I1326" s="775" t="s">
        <v>6566</v>
      </c>
    </row>
    <row r="1327" spans="1:9">
      <c r="A1327" s="775" t="str">
        <f>Table_wabobpsvr_AzureCalc_AzureCalcRateCard[[#This Row],[ServiceName]]&amp;Table_wabobpsvr_AzureCalc_AzureCalcRateCard[[#This Row],[Price_Level]]&amp;Table_wabobpsvr_AzureCalc_AzureCalcRateCard[[#This Row],[Region]]</f>
        <v>Oracle Weblogic Server Enterprise (16 core)MOSP</v>
      </c>
      <c r="B1327" s="775"/>
      <c r="C1327" s="775" t="s">
        <v>680</v>
      </c>
      <c r="D1327" s="775" t="s">
        <v>606</v>
      </c>
      <c r="E1327" s="775">
        <v>10.24</v>
      </c>
      <c r="F1327" s="775" t="s">
        <v>741</v>
      </c>
      <c r="G1327" s="775" t="s">
        <v>4235</v>
      </c>
      <c r="H1327" s="775" t="s">
        <v>4235</v>
      </c>
      <c r="I1327" s="775" t="s">
        <v>6567</v>
      </c>
    </row>
    <row r="1328" spans="1:9">
      <c r="A1328" s="775" t="str">
        <f>Table_wabobpsvr_AzureCalc_AzureCalcRateCard[[#This Row],[ServiceName]]&amp;Table_wabobpsvr_AzureCalc_AzureCalcRateCard[[#This Row],[Price_Level]]&amp;Table_wabobpsvr_AzureCalc_AzureCalcRateCard[[#This Row],[Region]]</f>
        <v>Oracle Weblogic Server Enterprise (16 core)A</v>
      </c>
      <c r="B1328" s="775"/>
      <c r="C1328" s="775" t="s">
        <v>680</v>
      </c>
      <c r="D1328" s="775" t="s">
        <v>174</v>
      </c>
      <c r="E1328" s="775">
        <v>10.24</v>
      </c>
      <c r="F1328" s="775" t="s">
        <v>741</v>
      </c>
      <c r="G1328" s="775" t="s">
        <v>1610</v>
      </c>
      <c r="H1328" s="775" t="s">
        <v>1611</v>
      </c>
      <c r="I1328" s="775" t="s">
        <v>6567</v>
      </c>
    </row>
    <row r="1329" spans="1:9">
      <c r="A1329" s="775" t="str">
        <f>Table_wabobpsvr_AzureCalc_AzureCalcRateCard[[#This Row],[ServiceName]]&amp;Table_wabobpsvr_AzureCalc_AzureCalcRateCard[[#This Row],[Price_Level]]&amp;Table_wabobpsvr_AzureCalc_AzureCalcRateCard[[#This Row],[Region]]</f>
        <v>Oracle WebLogic Server Enterprise (16 core)B</v>
      </c>
      <c r="B1329" s="775"/>
      <c r="C1329" s="775" t="s">
        <v>680</v>
      </c>
      <c r="D1329" s="775" t="s">
        <v>175</v>
      </c>
      <c r="E1329" s="775">
        <v>10.24</v>
      </c>
      <c r="F1329" s="775" t="s">
        <v>742</v>
      </c>
      <c r="G1329" s="775" t="s">
        <v>1610</v>
      </c>
      <c r="H1329" s="775" t="s">
        <v>1611</v>
      </c>
      <c r="I1329" s="775" t="s">
        <v>6567</v>
      </c>
    </row>
    <row r="1330" spans="1:9">
      <c r="A1330" s="775" t="str">
        <f>Table_wabobpsvr_AzureCalc_AzureCalcRateCard[[#This Row],[ServiceName]]&amp;Table_wabobpsvr_AzureCalc_AzureCalcRateCard[[#This Row],[Price_Level]]&amp;Table_wabobpsvr_AzureCalc_AzureCalcRateCard[[#This Row],[Region]]</f>
        <v>Standard_D3_v2 VM (Windows)A13</v>
      </c>
      <c r="B1330" s="775">
        <v>13</v>
      </c>
      <c r="C1330" s="775" t="s">
        <v>87</v>
      </c>
      <c r="D1330" s="775" t="s">
        <v>174</v>
      </c>
      <c r="E1330" s="775">
        <v>999999</v>
      </c>
      <c r="F1330" s="775" t="s">
        <v>8079</v>
      </c>
      <c r="G1330" s="775"/>
      <c r="H1330" s="775"/>
      <c r="I1330" s="775"/>
    </row>
    <row r="1331" spans="1:9">
      <c r="A1331" s="775" t="str">
        <f>Table_wabobpsvr_AzureCalc_AzureCalcRateCard[[#This Row],[ServiceName]]&amp;Table_wabobpsvr_AzureCalc_AzureCalcRateCard[[#This Row],[Price_Level]]&amp;Table_wabobpsvr_AzureCalc_AzureCalcRateCard[[#This Row],[Region]]</f>
        <v>Standard_D3_v2 VM (Windows)B13</v>
      </c>
      <c r="B1331" s="775">
        <v>13</v>
      </c>
      <c r="C1331" s="775" t="s">
        <v>87</v>
      </c>
      <c r="D1331" s="775" t="s">
        <v>175</v>
      </c>
      <c r="E1331" s="775">
        <v>999999</v>
      </c>
      <c r="F1331" s="775" t="s">
        <v>8079</v>
      </c>
      <c r="G1331" s="775"/>
      <c r="H1331" s="775"/>
      <c r="I1331" s="775"/>
    </row>
    <row r="1332" spans="1:9">
      <c r="A1332" s="775" t="str">
        <f>Table_wabobpsvr_AzureCalc_AzureCalcRateCard[[#This Row],[ServiceName]]&amp;Table_wabobpsvr_AzureCalc_AzureCalcRateCard[[#This Row],[Price_Level]]&amp;Table_wabobpsvr_AzureCalc_AzureCalcRateCard[[#This Row],[Region]]</f>
        <v>Standard_D3_v2 VM (Windows)C13</v>
      </c>
      <c r="B1332" s="775">
        <v>13</v>
      </c>
      <c r="C1332" s="775" t="s">
        <v>87</v>
      </c>
      <c r="D1332" s="775" t="s">
        <v>177</v>
      </c>
      <c r="E1332" s="775">
        <v>999999</v>
      </c>
      <c r="F1332" s="775" t="s">
        <v>8079</v>
      </c>
      <c r="G1332" s="775"/>
      <c r="H1332" s="775"/>
      <c r="I1332" s="775"/>
    </row>
    <row r="1333" spans="1:9">
      <c r="A1333" s="775" t="str">
        <f>Table_wabobpsvr_AzureCalc_AzureCalcRateCard[[#This Row],[ServiceName]]&amp;Table_wabobpsvr_AzureCalc_AzureCalcRateCard[[#This Row],[Price_Level]]&amp;Table_wabobpsvr_AzureCalc_AzureCalcRateCard[[#This Row],[Region]]</f>
        <v>Standard_D3_v2 VM (Windows)D13</v>
      </c>
      <c r="B1333" s="775">
        <v>13</v>
      </c>
      <c r="C1333" s="775" t="s">
        <v>87</v>
      </c>
      <c r="D1333" s="775" t="s">
        <v>176</v>
      </c>
      <c r="E1333" s="775">
        <v>999999</v>
      </c>
      <c r="F1333" s="775" t="s">
        <v>8079</v>
      </c>
      <c r="G1333" s="775"/>
      <c r="H1333" s="775"/>
      <c r="I1333" s="775"/>
    </row>
    <row r="1334" spans="1:9">
      <c r="A1334" s="775" t="str">
        <f>Table_wabobpsvr_AzureCalc_AzureCalcRateCard[[#This Row],[ServiceName]]&amp;Table_wabobpsvr_AzureCalc_AzureCalcRateCard[[#This Row],[Price_Level]]&amp;Table_wabobpsvr_AzureCalc_AzureCalcRateCard[[#This Row],[Region]]</f>
        <v>Standard_D3_v2 VM (Windows)MOSP13</v>
      </c>
      <c r="B1334" s="775">
        <v>13</v>
      </c>
      <c r="C1334" s="775" t="s">
        <v>87</v>
      </c>
      <c r="D1334" s="775" t="s">
        <v>606</v>
      </c>
      <c r="E1334" s="775">
        <v>999999</v>
      </c>
      <c r="F1334" s="775" t="s">
        <v>8079</v>
      </c>
      <c r="G1334" s="775"/>
      <c r="H1334" s="775"/>
      <c r="I1334" s="775"/>
    </row>
    <row r="1335" spans="1:9">
      <c r="A1335" s="775" t="str">
        <f>Table_wabobpsvr_AzureCalc_AzureCalcRateCard[[#This Row],[ServiceName]]&amp;Table_wabobpsvr_AzureCalc_AzureCalcRateCard[[#This Row],[Price_Level]]&amp;Table_wabobpsvr_AzureCalc_AzureCalcRateCard[[#This Row],[Region]]</f>
        <v>Standard_D4_v2 VM (Windows)A13</v>
      </c>
      <c r="B1335" s="775">
        <v>13</v>
      </c>
      <c r="C1335" s="775" t="s">
        <v>87</v>
      </c>
      <c r="D1335" s="775" t="s">
        <v>174</v>
      </c>
      <c r="E1335" s="775">
        <v>999999</v>
      </c>
      <c r="F1335" s="775" t="s">
        <v>8080</v>
      </c>
      <c r="G1335" s="775"/>
      <c r="H1335" s="775"/>
      <c r="I1335" s="775"/>
    </row>
    <row r="1336" spans="1:9">
      <c r="A1336" s="775" t="str">
        <f>Table_wabobpsvr_AzureCalc_AzureCalcRateCard[[#This Row],[ServiceName]]&amp;Table_wabobpsvr_AzureCalc_AzureCalcRateCard[[#This Row],[Price_Level]]&amp;Table_wabobpsvr_AzureCalc_AzureCalcRateCard[[#This Row],[Region]]</f>
        <v>Standard_D4_v2 VM (Windows)B13</v>
      </c>
      <c r="B1336" s="775">
        <v>13</v>
      </c>
      <c r="C1336" s="775" t="s">
        <v>87</v>
      </c>
      <c r="D1336" s="775" t="s">
        <v>175</v>
      </c>
      <c r="E1336" s="775">
        <v>999999</v>
      </c>
      <c r="F1336" s="775" t="s">
        <v>8080</v>
      </c>
      <c r="G1336" s="775"/>
      <c r="H1336" s="775"/>
      <c r="I1336" s="775"/>
    </row>
    <row r="1337" spans="1:9">
      <c r="A1337" s="775" t="str">
        <f>Table_wabobpsvr_AzureCalc_AzureCalcRateCard[[#This Row],[ServiceName]]&amp;Table_wabobpsvr_AzureCalc_AzureCalcRateCard[[#This Row],[Price_Level]]&amp;Table_wabobpsvr_AzureCalc_AzureCalcRateCard[[#This Row],[Region]]</f>
        <v>Standard_D4_v2 VM (Windows)C13</v>
      </c>
      <c r="B1337" s="775">
        <v>13</v>
      </c>
      <c r="C1337" s="775" t="s">
        <v>87</v>
      </c>
      <c r="D1337" s="775" t="s">
        <v>177</v>
      </c>
      <c r="E1337" s="775">
        <v>999999</v>
      </c>
      <c r="F1337" s="775" t="s">
        <v>8080</v>
      </c>
      <c r="G1337" s="775"/>
      <c r="H1337" s="775"/>
      <c r="I1337" s="775"/>
    </row>
    <row r="1338" spans="1:9">
      <c r="A1338" s="775" t="str">
        <f>Table_wabobpsvr_AzureCalc_AzureCalcRateCard[[#This Row],[ServiceName]]&amp;Table_wabobpsvr_AzureCalc_AzureCalcRateCard[[#This Row],[Price_Level]]&amp;Table_wabobpsvr_AzureCalc_AzureCalcRateCard[[#This Row],[Region]]</f>
        <v>Standard_D4_v2 VM (Windows)D13</v>
      </c>
      <c r="B1338" s="775">
        <v>13</v>
      </c>
      <c r="C1338" s="775" t="s">
        <v>87</v>
      </c>
      <c r="D1338" s="775" t="s">
        <v>176</v>
      </c>
      <c r="E1338" s="775">
        <v>999999</v>
      </c>
      <c r="F1338" s="775" t="s">
        <v>8080</v>
      </c>
      <c r="G1338" s="775"/>
      <c r="H1338" s="775"/>
      <c r="I1338" s="775"/>
    </row>
    <row r="1339" spans="1:9">
      <c r="A1339" s="775" t="str">
        <f>Table_wabobpsvr_AzureCalc_AzureCalcRateCard[[#This Row],[ServiceName]]&amp;Table_wabobpsvr_AzureCalc_AzureCalcRateCard[[#This Row],[Price_Level]]&amp;Table_wabobpsvr_AzureCalc_AzureCalcRateCard[[#This Row],[Region]]</f>
        <v>Standard_D4_v2 VM (Windows)MOSP13</v>
      </c>
      <c r="B1339" s="775">
        <v>13</v>
      </c>
      <c r="C1339" s="775" t="s">
        <v>87</v>
      </c>
      <c r="D1339" s="775" t="s">
        <v>606</v>
      </c>
      <c r="E1339" s="775">
        <v>999999</v>
      </c>
      <c r="F1339" s="775" t="s">
        <v>8080</v>
      </c>
      <c r="G1339" s="775"/>
      <c r="H1339" s="775"/>
      <c r="I1339" s="775"/>
    </row>
    <row r="1340" spans="1:9">
      <c r="A1340" s="775" t="str">
        <f>Table_wabobpsvr_AzureCalc_AzureCalcRateCard[[#This Row],[ServiceName]]&amp;Table_wabobpsvr_AzureCalc_AzureCalcRateCard[[#This Row],[Price_Level]]&amp;Table_wabobpsvr_AzureCalc_AzureCalcRateCard[[#This Row],[Region]]</f>
        <v>Standard_D5_v2 VM (Windows)A13</v>
      </c>
      <c r="B1340" s="775">
        <v>13</v>
      </c>
      <c r="C1340" s="775" t="s">
        <v>87</v>
      </c>
      <c r="D1340" s="775" t="s">
        <v>174</v>
      </c>
      <c r="E1340" s="775">
        <v>999999</v>
      </c>
      <c r="F1340" s="775" t="s">
        <v>8081</v>
      </c>
      <c r="G1340" s="775"/>
      <c r="H1340" s="775"/>
      <c r="I1340" s="775"/>
    </row>
    <row r="1341" spans="1:9">
      <c r="A1341" s="775" t="str">
        <f>Table_wabobpsvr_AzureCalc_AzureCalcRateCard[[#This Row],[ServiceName]]&amp;Table_wabobpsvr_AzureCalc_AzureCalcRateCard[[#This Row],[Price_Level]]&amp;Table_wabobpsvr_AzureCalc_AzureCalcRateCard[[#This Row],[Region]]</f>
        <v>Standard_D5_v2 VM (Windows)B13</v>
      </c>
      <c r="B1341" s="775">
        <v>13</v>
      </c>
      <c r="C1341" s="775" t="s">
        <v>87</v>
      </c>
      <c r="D1341" s="775" t="s">
        <v>175</v>
      </c>
      <c r="E1341" s="775">
        <v>999999</v>
      </c>
      <c r="F1341" s="775" t="s">
        <v>8081</v>
      </c>
      <c r="G1341" s="775"/>
      <c r="H1341" s="775"/>
      <c r="I1341" s="775"/>
    </row>
    <row r="1342" spans="1:9">
      <c r="A1342" s="775" t="str">
        <f>Table_wabobpsvr_AzureCalc_AzureCalcRateCard[[#This Row],[ServiceName]]&amp;Table_wabobpsvr_AzureCalc_AzureCalcRateCard[[#This Row],[Price_Level]]&amp;Table_wabobpsvr_AzureCalc_AzureCalcRateCard[[#This Row],[Region]]</f>
        <v>Standard_D5_v2 VM (Windows)C13</v>
      </c>
      <c r="B1342" s="775">
        <v>13</v>
      </c>
      <c r="C1342" s="775" t="s">
        <v>87</v>
      </c>
      <c r="D1342" s="775" t="s">
        <v>177</v>
      </c>
      <c r="E1342" s="775">
        <v>999999</v>
      </c>
      <c r="F1342" s="775" t="s">
        <v>8081</v>
      </c>
      <c r="G1342" s="775"/>
      <c r="H1342" s="775"/>
      <c r="I1342" s="775"/>
    </row>
    <row r="1343" spans="1:9">
      <c r="A1343" s="775" t="str">
        <f>Table_wabobpsvr_AzureCalc_AzureCalcRateCard[[#This Row],[ServiceName]]&amp;Table_wabobpsvr_AzureCalc_AzureCalcRateCard[[#This Row],[Price_Level]]&amp;Table_wabobpsvr_AzureCalc_AzureCalcRateCard[[#This Row],[Region]]</f>
        <v>Standard_D5_v2 VM (Windows)D13</v>
      </c>
      <c r="B1343" s="775">
        <v>13</v>
      </c>
      <c r="C1343" s="775" t="s">
        <v>87</v>
      </c>
      <c r="D1343" s="775" t="s">
        <v>176</v>
      </c>
      <c r="E1343" s="775">
        <v>999999</v>
      </c>
      <c r="F1343" s="775" t="s">
        <v>8081</v>
      </c>
      <c r="G1343" s="775"/>
      <c r="H1343" s="775"/>
      <c r="I1343" s="775"/>
    </row>
    <row r="1344" spans="1:9">
      <c r="A1344" s="775" t="str">
        <f>Table_wabobpsvr_AzureCalc_AzureCalcRateCard[[#This Row],[ServiceName]]&amp;Table_wabobpsvr_AzureCalc_AzureCalcRateCard[[#This Row],[Price_Level]]&amp;Table_wabobpsvr_AzureCalc_AzureCalcRateCard[[#This Row],[Region]]</f>
        <v>Standard_D5_v2 VM (Windows)MOSP13</v>
      </c>
      <c r="B1344" s="775">
        <v>13</v>
      </c>
      <c r="C1344" s="775" t="s">
        <v>87</v>
      </c>
      <c r="D1344" s="775" t="s">
        <v>606</v>
      </c>
      <c r="E1344" s="775">
        <v>999999</v>
      </c>
      <c r="F1344" s="775" t="s">
        <v>8081</v>
      </c>
      <c r="G1344" s="775"/>
      <c r="H1344" s="775"/>
      <c r="I1344" s="775"/>
    </row>
    <row r="1345" spans="1:9">
      <c r="A1345" s="775" t="str">
        <f>Table_wabobpsvr_AzureCalc_AzureCalcRateCard[[#This Row],[ServiceName]]&amp;Table_wabobpsvr_AzureCalc_AzureCalcRateCard[[#This Row],[Price_Level]]&amp;Table_wabobpsvr_AzureCalc_AzureCalcRateCard[[#This Row],[Region]]</f>
        <v>Standard_D1_v2 VM (Windows)A14</v>
      </c>
      <c r="B1345" s="775">
        <v>14</v>
      </c>
      <c r="C1345" s="775" t="s">
        <v>87</v>
      </c>
      <c r="D1345" s="775" t="s">
        <v>174</v>
      </c>
      <c r="E1345" s="775">
        <v>999999</v>
      </c>
      <c r="F1345" s="775" t="s">
        <v>8077</v>
      </c>
      <c r="G1345" s="775"/>
      <c r="H1345" s="775"/>
      <c r="I1345" s="775"/>
    </row>
    <row r="1346" spans="1:9">
      <c r="A1346" s="775" t="str">
        <f>Table_wabobpsvr_AzureCalc_AzureCalcRateCard[[#This Row],[ServiceName]]&amp;Table_wabobpsvr_AzureCalc_AzureCalcRateCard[[#This Row],[Price_Level]]&amp;Table_wabobpsvr_AzureCalc_AzureCalcRateCard[[#This Row],[Region]]</f>
        <v>Standard_D1_v2 VM (Windows)B14</v>
      </c>
      <c r="B1346" s="775">
        <v>14</v>
      </c>
      <c r="C1346" s="775" t="s">
        <v>87</v>
      </c>
      <c r="D1346" s="775" t="s">
        <v>175</v>
      </c>
      <c r="E1346" s="775">
        <v>999999</v>
      </c>
      <c r="F1346" s="775" t="s">
        <v>8077</v>
      </c>
      <c r="G1346" s="775"/>
      <c r="H1346" s="775"/>
      <c r="I1346" s="775"/>
    </row>
    <row r="1347" spans="1:9">
      <c r="A1347" s="775" t="str">
        <f>Table_wabobpsvr_AzureCalc_AzureCalcRateCard[[#This Row],[ServiceName]]&amp;Table_wabobpsvr_AzureCalc_AzureCalcRateCard[[#This Row],[Price_Level]]&amp;Table_wabobpsvr_AzureCalc_AzureCalcRateCard[[#This Row],[Region]]</f>
        <v>Standard_D1_v2 VM (Windows)C14</v>
      </c>
      <c r="B1347" s="775">
        <v>14</v>
      </c>
      <c r="C1347" s="775" t="s">
        <v>87</v>
      </c>
      <c r="D1347" s="775" t="s">
        <v>177</v>
      </c>
      <c r="E1347" s="775">
        <v>999999</v>
      </c>
      <c r="F1347" s="775" t="s">
        <v>8077</v>
      </c>
      <c r="G1347" s="775"/>
      <c r="H1347" s="775"/>
      <c r="I1347" s="775"/>
    </row>
    <row r="1348" spans="1:9">
      <c r="A1348" s="775" t="str">
        <f>Table_wabobpsvr_AzureCalc_AzureCalcRateCard[[#This Row],[ServiceName]]&amp;Table_wabobpsvr_AzureCalc_AzureCalcRateCard[[#This Row],[Price_Level]]&amp;Table_wabobpsvr_AzureCalc_AzureCalcRateCard[[#This Row],[Region]]</f>
        <v>Standard_D1_v2 VM (Windows)D14</v>
      </c>
      <c r="B1348" s="775">
        <v>14</v>
      </c>
      <c r="C1348" s="775" t="s">
        <v>87</v>
      </c>
      <c r="D1348" s="775" t="s">
        <v>176</v>
      </c>
      <c r="E1348" s="775">
        <v>999999</v>
      </c>
      <c r="F1348" s="775" t="s">
        <v>8077</v>
      </c>
      <c r="G1348" s="775"/>
      <c r="H1348" s="775"/>
      <c r="I1348" s="775"/>
    </row>
    <row r="1349" spans="1:9">
      <c r="A1349" s="775" t="str">
        <f>Table_wabobpsvr_AzureCalc_AzureCalcRateCard[[#This Row],[ServiceName]]&amp;Table_wabobpsvr_AzureCalc_AzureCalcRateCard[[#This Row],[Price_Level]]&amp;Table_wabobpsvr_AzureCalc_AzureCalcRateCard[[#This Row],[Region]]</f>
        <v>Standard_D1_v2 VM (Windows)MOSP14</v>
      </c>
      <c r="B1349" s="775">
        <v>14</v>
      </c>
      <c r="C1349" s="775" t="s">
        <v>87</v>
      </c>
      <c r="D1349" s="775" t="s">
        <v>606</v>
      </c>
      <c r="E1349" s="775">
        <v>999999</v>
      </c>
      <c r="F1349" s="775" t="s">
        <v>8077</v>
      </c>
      <c r="G1349" s="775"/>
      <c r="H1349" s="775"/>
      <c r="I1349" s="775"/>
    </row>
    <row r="1350" spans="1:9">
      <c r="A1350" s="775" t="str">
        <f>Table_wabobpsvr_AzureCalc_AzureCalcRateCard[[#This Row],[ServiceName]]&amp;Table_wabobpsvr_AzureCalc_AzureCalcRateCard[[#This Row],[Price_Level]]&amp;Table_wabobpsvr_AzureCalc_AzureCalcRateCard[[#This Row],[Region]]</f>
        <v>Standard_D11_v2 VM (Windows)A14</v>
      </c>
      <c r="B1350" s="775">
        <v>14</v>
      </c>
      <c r="C1350" s="775" t="s">
        <v>87</v>
      </c>
      <c r="D1350" s="775" t="s">
        <v>174</v>
      </c>
      <c r="E1350" s="775">
        <v>999999</v>
      </c>
      <c r="F1350" s="775" t="s">
        <v>8082</v>
      </c>
      <c r="G1350" s="775"/>
      <c r="H1350" s="775"/>
      <c r="I1350" s="775"/>
    </row>
    <row r="1351" spans="1:9">
      <c r="A1351" s="775" t="str">
        <f>Table_wabobpsvr_AzureCalc_AzureCalcRateCard[[#This Row],[ServiceName]]&amp;Table_wabobpsvr_AzureCalc_AzureCalcRateCard[[#This Row],[Price_Level]]&amp;Table_wabobpsvr_AzureCalc_AzureCalcRateCard[[#This Row],[Region]]</f>
        <v>Standard_D11_v2 VM (Windows)B14</v>
      </c>
      <c r="B1351" s="775">
        <v>14</v>
      </c>
      <c r="C1351" s="775" t="s">
        <v>87</v>
      </c>
      <c r="D1351" s="775" t="s">
        <v>175</v>
      </c>
      <c r="E1351" s="775">
        <v>999999</v>
      </c>
      <c r="F1351" s="775" t="s">
        <v>8082</v>
      </c>
      <c r="G1351" s="775"/>
      <c r="H1351" s="775"/>
      <c r="I1351" s="775"/>
    </row>
    <row r="1352" spans="1:9">
      <c r="A1352" s="775" t="str">
        <f>Table_wabobpsvr_AzureCalc_AzureCalcRateCard[[#This Row],[ServiceName]]&amp;Table_wabobpsvr_AzureCalc_AzureCalcRateCard[[#This Row],[Price_Level]]&amp;Table_wabobpsvr_AzureCalc_AzureCalcRateCard[[#This Row],[Region]]</f>
        <v>Standard_D11_v2 VM (Windows)C14</v>
      </c>
      <c r="B1352" s="775">
        <v>14</v>
      </c>
      <c r="C1352" s="775" t="s">
        <v>87</v>
      </c>
      <c r="D1352" s="775" t="s">
        <v>177</v>
      </c>
      <c r="E1352" s="775">
        <v>999999</v>
      </c>
      <c r="F1352" s="775" t="s">
        <v>8082</v>
      </c>
      <c r="G1352" s="775"/>
      <c r="H1352" s="775"/>
      <c r="I1352" s="775"/>
    </row>
    <row r="1353" spans="1:9">
      <c r="A1353" s="775" t="str">
        <f>Table_wabobpsvr_AzureCalc_AzureCalcRateCard[[#This Row],[ServiceName]]&amp;Table_wabobpsvr_AzureCalc_AzureCalcRateCard[[#This Row],[Price_Level]]&amp;Table_wabobpsvr_AzureCalc_AzureCalcRateCard[[#This Row],[Region]]</f>
        <v>Standard_D11_v2 VM (Windows)D14</v>
      </c>
      <c r="B1353" s="775">
        <v>14</v>
      </c>
      <c r="C1353" s="775" t="s">
        <v>87</v>
      </c>
      <c r="D1353" s="775" t="s">
        <v>176</v>
      </c>
      <c r="E1353" s="775">
        <v>999999</v>
      </c>
      <c r="F1353" s="775" t="s">
        <v>8082</v>
      </c>
      <c r="G1353" s="775"/>
      <c r="H1353" s="775"/>
      <c r="I1353" s="775"/>
    </row>
    <row r="1354" spans="1:9">
      <c r="A1354" s="775" t="str">
        <f>Table_wabobpsvr_AzureCalc_AzureCalcRateCard[[#This Row],[ServiceName]]&amp;Table_wabobpsvr_AzureCalc_AzureCalcRateCard[[#This Row],[Price_Level]]&amp;Table_wabobpsvr_AzureCalc_AzureCalcRateCard[[#This Row],[Region]]</f>
        <v>Standard_D11_v2 VM (Windows)MOSP14</v>
      </c>
      <c r="B1354" s="775">
        <v>14</v>
      </c>
      <c r="C1354" s="775" t="s">
        <v>87</v>
      </c>
      <c r="D1354" s="775" t="s">
        <v>606</v>
      </c>
      <c r="E1354" s="775">
        <v>999999</v>
      </c>
      <c r="F1354" s="775" t="s">
        <v>8082</v>
      </c>
      <c r="G1354" s="775"/>
      <c r="H1354" s="775"/>
      <c r="I1354" s="775"/>
    </row>
    <row r="1355" spans="1:9">
      <c r="A1355" s="775" t="str">
        <f>Table_wabobpsvr_AzureCalc_AzureCalcRateCard[[#This Row],[ServiceName]]&amp;Table_wabobpsvr_AzureCalc_AzureCalcRateCard[[#This Row],[Price_Level]]&amp;Table_wabobpsvr_AzureCalc_AzureCalcRateCard[[#This Row],[Region]]</f>
        <v>Standard_D12_v2 VM (Windows)A14</v>
      </c>
      <c r="B1355" s="775">
        <v>14</v>
      </c>
      <c r="C1355" s="775" t="s">
        <v>87</v>
      </c>
      <c r="D1355" s="775" t="s">
        <v>174</v>
      </c>
      <c r="E1355" s="775">
        <v>999999</v>
      </c>
      <c r="F1355" s="775" t="s">
        <v>8083</v>
      </c>
      <c r="G1355" s="775"/>
      <c r="H1355" s="775"/>
      <c r="I1355" s="775"/>
    </row>
    <row r="1356" spans="1:9">
      <c r="A1356" s="775" t="str">
        <f>Table_wabobpsvr_AzureCalc_AzureCalcRateCard[[#This Row],[ServiceName]]&amp;Table_wabobpsvr_AzureCalc_AzureCalcRateCard[[#This Row],[Price_Level]]&amp;Table_wabobpsvr_AzureCalc_AzureCalcRateCard[[#This Row],[Region]]</f>
        <v>Standard_D12_v2 VM (Windows)B14</v>
      </c>
      <c r="B1356" s="775">
        <v>14</v>
      </c>
      <c r="C1356" s="775" t="s">
        <v>87</v>
      </c>
      <c r="D1356" s="775" t="s">
        <v>175</v>
      </c>
      <c r="E1356" s="775">
        <v>999999</v>
      </c>
      <c r="F1356" s="775" t="s">
        <v>8083</v>
      </c>
      <c r="G1356" s="775"/>
      <c r="H1356" s="775"/>
      <c r="I1356" s="775"/>
    </row>
    <row r="1357" spans="1:9">
      <c r="A1357" s="775" t="str">
        <f>Table_wabobpsvr_AzureCalc_AzureCalcRateCard[[#This Row],[ServiceName]]&amp;Table_wabobpsvr_AzureCalc_AzureCalcRateCard[[#This Row],[Price_Level]]&amp;Table_wabobpsvr_AzureCalc_AzureCalcRateCard[[#This Row],[Region]]</f>
        <v>Standard_D12_v2 VM (Windows)C14</v>
      </c>
      <c r="B1357" s="775">
        <v>14</v>
      </c>
      <c r="C1357" s="775" t="s">
        <v>87</v>
      </c>
      <c r="D1357" s="775" t="s">
        <v>177</v>
      </c>
      <c r="E1357" s="775">
        <v>999999</v>
      </c>
      <c r="F1357" s="775" t="s">
        <v>8083</v>
      </c>
      <c r="G1357" s="775"/>
      <c r="H1357" s="775"/>
      <c r="I1357" s="775"/>
    </row>
    <row r="1358" spans="1:9">
      <c r="A1358" s="775" t="str">
        <f>Table_wabobpsvr_AzureCalc_AzureCalcRateCard[[#This Row],[ServiceName]]&amp;Table_wabobpsvr_AzureCalc_AzureCalcRateCard[[#This Row],[Price_Level]]&amp;Table_wabobpsvr_AzureCalc_AzureCalcRateCard[[#This Row],[Region]]</f>
        <v>Standard_D12_v2 VM (Windows)D14</v>
      </c>
      <c r="B1358" s="775">
        <v>14</v>
      </c>
      <c r="C1358" s="775" t="s">
        <v>87</v>
      </c>
      <c r="D1358" s="775" t="s">
        <v>176</v>
      </c>
      <c r="E1358" s="775">
        <v>999999</v>
      </c>
      <c r="F1358" s="775" t="s">
        <v>8083</v>
      </c>
      <c r="G1358" s="775"/>
      <c r="H1358" s="775"/>
      <c r="I1358" s="775"/>
    </row>
    <row r="1359" spans="1:9">
      <c r="A1359" s="775" t="str">
        <f>Table_wabobpsvr_AzureCalc_AzureCalcRateCard[[#This Row],[ServiceName]]&amp;Table_wabobpsvr_AzureCalc_AzureCalcRateCard[[#This Row],[Price_Level]]&amp;Table_wabobpsvr_AzureCalc_AzureCalcRateCard[[#This Row],[Region]]</f>
        <v>ExpressRoute (Unlimited) 1 Gbps ConnectionsB8</v>
      </c>
      <c r="B1359" s="775">
        <v>8</v>
      </c>
      <c r="C1359" s="775" t="s">
        <v>7427</v>
      </c>
      <c r="D1359" s="775" t="s">
        <v>175</v>
      </c>
      <c r="E1359" s="775">
        <v>5358</v>
      </c>
      <c r="F1359" s="775" t="s">
        <v>7405</v>
      </c>
      <c r="G1359" s="775" t="s">
        <v>7539</v>
      </c>
      <c r="H1359" s="775" t="s">
        <v>7540</v>
      </c>
      <c r="I1359" s="775" t="s">
        <v>7460</v>
      </c>
    </row>
    <row r="1360" spans="1:9">
      <c r="A1360" s="775" t="str">
        <f>Table_wabobpsvr_AzureCalc_AzureCalcRateCard[[#This Row],[ServiceName]]&amp;Table_wabobpsvr_AzureCalc_AzureCalcRateCard[[#This Row],[Price_Level]]&amp;Table_wabobpsvr_AzureCalc_AzureCalcRateCard[[#This Row],[Region]]</f>
        <v>ExpressRoute (Unlimited) 10 Gbps ConnectionsB8</v>
      </c>
      <c r="B1360" s="775">
        <v>8</v>
      </c>
      <c r="C1360" s="775" t="s">
        <v>7427</v>
      </c>
      <c r="D1360" s="775" t="s">
        <v>175</v>
      </c>
      <c r="E1360" s="775">
        <v>48222</v>
      </c>
      <c r="F1360" s="775" t="s">
        <v>7408</v>
      </c>
      <c r="G1360" s="775" t="s">
        <v>7541</v>
      </c>
      <c r="H1360" s="775" t="s">
        <v>7542</v>
      </c>
      <c r="I1360" s="775" t="s">
        <v>7462</v>
      </c>
    </row>
    <row r="1361" spans="1:9">
      <c r="A1361" s="775" t="str">
        <f>Table_wabobpsvr_AzureCalc_AzureCalcRateCard[[#This Row],[ServiceName]]&amp;Table_wabobpsvr_AzureCalc_AzureCalcRateCard[[#This Row],[Price_Level]]&amp;Table_wabobpsvr_AzureCalc_AzureCalcRateCard[[#This Row],[Region]]</f>
        <v>ExpressRoute (Unlimited) 100 Mbps ConnectionsB8</v>
      </c>
      <c r="B1361" s="775">
        <v>8</v>
      </c>
      <c r="C1361" s="775" t="s">
        <v>7427</v>
      </c>
      <c r="D1361" s="775" t="s">
        <v>175</v>
      </c>
      <c r="E1361" s="775">
        <v>540.5</v>
      </c>
      <c r="F1361" s="775" t="s">
        <v>7402</v>
      </c>
      <c r="G1361" s="775" t="s">
        <v>7543</v>
      </c>
      <c r="H1361" s="775" t="s">
        <v>7544</v>
      </c>
      <c r="I1361" s="775" t="s">
        <v>7464</v>
      </c>
    </row>
    <row r="1362" spans="1:9">
      <c r="A1362" s="775" t="str">
        <f>Table_wabobpsvr_AzureCalc_AzureCalcRateCard[[#This Row],[ServiceName]]&amp;Table_wabobpsvr_AzureCalc_AzureCalcRateCard[[#This Row],[Price_Level]]&amp;Table_wabobpsvr_AzureCalc_AzureCalcRateCard[[#This Row],[Region]]</f>
        <v>ExpressRoute (Unlimited) 2 Gbps ConnectionsB8</v>
      </c>
      <c r="B1362" s="775">
        <v>8</v>
      </c>
      <c r="C1362" s="775" t="s">
        <v>7427</v>
      </c>
      <c r="D1362" s="775" t="s">
        <v>175</v>
      </c>
      <c r="E1362" s="775">
        <v>10716</v>
      </c>
      <c r="F1362" s="775" t="s">
        <v>7406</v>
      </c>
      <c r="G1362" s="775" t="s">
        <v>7545</v>
      </c>
      <c r="H1362" s="775" t="s">
        <v>7546</v>
      </c>
      <c r="I1362" s="775" t="s">
        <v>7466</v>
      </c>
    </row>
    <row r="1363" spans="1:9">
      <c r="A1363" s="775" t="str">
        <f>Table_wabobpsvr_AzureCalc_AzureCalcRateCard[[#This Row],[ServiceName]]&amp;Table_wabobpsvr_AzureCalc_AzureCalcRateCard[[#This Row],[Price_Level]]&amp;Table_wabobpsvr_AzureCalc_AzureCalcRateCard[[#This Row],[Region]]</f>
        <v>ExpressRoute (Unlimited) 200 Mbps ConnectionsB8</v>
      </c>
      <c r="B1363" s="775">
        <v>8</v>
      </c>
      <c r="C1363" s="775" t="s">
        <v>7427</v>
      </c>
      <c r="D1363" s="775" t="s">
        <v>175</v>
      </c>
      <c r="E1363" s="775">
        <v>1081</v>
      </c>
      <c r="F1363" s="775" t="s">
        <v>7403</v>
      </c>
      <c r="G1363" s="775" t="s">
        <v>7547</v>
      </c>
      <c r="H1363" s="775" t="s">
        <v>7548</v>
      </c>
      <c r="I1363" s="775" t="s">
        <v>7468</v>
      </c>
    </row>
    <row r="1364" spans="1:9">
      <c r="A1364" s="775" t="str">
        <f>Table_wabobpsvr_AzureCalc_AzureCalcRateCard[[#This Row],[ServiceName]]&amp;Table_wabobpsvr_AzureCalc_AzureCalcRateCard[[#This Row],[Price_Level]]&amp;Table_wabobpsvr_AzureCalc_AzureCalcRateCard[[#This Row],[Region]]</f>
        <v>ExpressRoute (Unlimited) 5 Gbps ConnectionsB8</v>
      </c>
      <c r="B1364" s="775">
        <v>8</v>
      </c>
      <c r="C1364" s="775" t="s">
        <v>7427</v>
      </c>
      <c r="D1364" s="775" t="s">
        <v>175</v>
      </c>
      <c r="E1364" s="775">
        <v>24111</v>
      </c>
      <c r="F1364" s="775" t="s">
        <v>7407</v>
      </c>
      <c r="G1364" s="775" t="s">
        <v>7549</v>
      </c>
      <c r="H1364" s="775" t="s">
        <v>7550</v>
      </c>
      <c r="I1364" s="775" t="s">
        <v>7474</v>
      </c>
    </row>
    <row r="1365" spans="1:9">
      <c r="A1365" s="775" t="str">
        <f>Table_wabobpsvr_AzureCalc_AzureCalcRateCard[[#This Row],[ServiceName]]&amp;Table_wabobpsvr_AzureCalc_AzureCalcRateCard[[#This Row],[Price_Level]]&amp;Table_wabobpsvr_AzureCalc_AzureCalcRateCard[[#This Row],[Region]]</f>
        <v>ExpressRoute (Unlimited) 50 Mbps ConnectionsB8</v>
      </c>
      <c r="B1365" s="775">
        <v>8</v>
      </c>
      <c r="C1365" s="775" t="s">
        <v>7427</v>
      </c>
      <c r="D1365" s="775" t="s">
        <v>175</v>
      </c>
      <c r="E1365" s="775">
        <v>282</v>
      </c>
      <c r="F1365" s="775" t="s">
        <v>7401</v>
      </c>
      <c r="G1365" s="775" t="s">
        <v>7551</v>
      </c>
      <c r="H1365" s="775" t="s">
        <v>7552</v>
      </c>
      <c r="I1365" s="775" t="s">
        <v>7476</v>
      </c>
    </row>
    <row r="1366" spans="1:9">
      <c r="A1366" s="775" t="str">
        <f>Table_wabobpsvr_AzureCalc_AzureCalcRateCard[[#This Row],[ServiceName]]&amp;Table_wabobpsvr_AzureCalc_AzureCalcRateCard[[#This Row],[Price_Level]]&amp;Table_wabobpsvr_AzureCalc_AzureCalcRateCard[[#This Row],[Region]]</f>
        <v>ExpressRoute (Unlimited) 500 Mbps ConnectionsB8</v>
      </c>
      <c r="B1366" s="775">
        <v>8</v>
      </c>
      <c r="C1366" s="775" t="s">
        <v>7427</v>
      </c>
      <c r="D1366" s="775" t="s">
        <v>175</v>
      </c>
      <c r="E1366" s="775">
        <v>2585</v>
      </c>
      <c r="F1366" s="775" t="s">
        <v>7404</v>
      </c>
      <c r="G1366" s="775" t="s">
        <v>7553</v>
      </c>
      <c r="H1366" s="775" t="s">
        <v>7554</v>
      </c>
      <c r="I1366" s="775" t="s">
        <v>7478</v>
      </c>
    </row>
    <row r="1367" spans="1:9">
      <c r="A1367" s="775" t="str">
        <f>Table_wabobpsvr_AzureCalc_AzureCalcRateCard[[#This Row],[ServiceName]]&amp;Table_wabobpsvr_AzureCalc_AzureCalcRateCard[[#This Row],[Price_Level]]&amp;Table_wabobpsvr_AzureCalc_AzureCalcRateCard[[#This Row],[Region]]</f>
        <v>ExpressRoute (Metered) Data Transfer Out at 1 Gbps (GB) - Zone 1C1</v>
      </c>
      <c r="B1367" s="775">
        <v>1</v>
      </c>
      <c r="C1367" s="775" t="s">
        <v>9</v>
      </c>
      <c r="D1367" s="775" t="s">
        <v>177</v>
      </c>
      <c r="E1367" s="775">
        <v>2.2749999999999999E-2</v>
      </c>
      <c r="F1367" s="775" t="s">
        <v>7392</v>
      </c>
      <c r="G1367" s="775" t="s">
        <v>7527</v>
      </c>
      <c r="H1367" s="775" t="s">
        <v>7528</v>
      </c>
      <c r="I1367" s="775" t="s">
        <v>7442</v>
      </c>
    </row>
    <row r="1368" spans="1:9">
      <c r="A1368" s="775" t="str">
        <f>Table_wabobpsvr_AzureCalc_AzureCalcRateCard[[#This Row],[ServiceName]]&amp;Table_wabobpsvr_AzureCalc_AzureCalcRateCard[[#This Row],[Price_Level]]&amp;Table_wabobpsvr_AzureCalc_AzureCalcRateCard[[#This Row],[Region]]</f>
        <v>ExpressRoute (Metered) 1 Gbps ConnectionsC1</v>
      </c>
      <c r="B1368" s="775">
        <v>1</v>
      </c>
      <c r="C1368" s="775" t="s">
        <v>7427</v>
      </c>
      <c r="D1368" s="775" t="s">
        <v>177</v>
      </c>
      <c r="E1368" s="775">
        <v>396.76</v>
      </c>
      <c r="F1368" s="775" t="s">
        <v>7390</v>
      </c>
      <c r="G1368" s="775" t="s">
        <v>7555</v>
      </c>
      <c r="H1368" s="775" t="s">
        <v>7556</v>
      </c>
      <c r="I1368" s="775" t="s">
        <v>7444</v>
      </c>
    </row>
    <row r="1369" spans="1:9">
      <c r="A1369" s="775" t="str">
        <f>Table_wabobpsvr_AzureCalc_AzureCalcRateCard[[#This Row],[ServiceName]]&amp;Table_wabobpsvr_AzureCalc_AzureCalcRateCard[[#This Row],[Price_Level]]&amp;Table_wabobpsvr_AzureCalc_AzureCalcRateCard[[#This Row],[Region]]</f>
        <v>ExpressRoute (Metered) 10 Gbps ConnectionsC1</v>
      </c>
      <c r="B1369" s="775">
        <v>1</v>
      </c>
      <c r="C1369" s="775" t="s">
        <v>7427</v>
      </c>
      <c r="D1369" s="775" t="s">
        <v>177</v>
      </c>
      <c r="E1369" s="775">
        <v>4550</v>
      </c>
      <c r="F1369" s="775" t="s">
        <v>7391</v>
      </c>
      <c r="G1369" s="775" t="s">
        <v>7557</v>
      </c>
      <c r="H1369" s="775" t="s">
        <v>7558</v>
      </c>
      <c r="I1369" s="775" t="s">
        <v>7446</v>
      </c>
    </row>
    <row r="1370" spans="1:9">
      <c r="A1370" s="775" t="str">
        <f>Table_wabobpsvr_AzureCalc_AzureCalcRateCard[[#This Row],[ServiceName]]&amp;Table_wabobpsvr_AzureCalc_AzureCalcRateCard[[#This Row],[Price_Level]]&amp;Table_wabobpsvr_AzureCalc_AzureCalcRateCard[[#This Row],[Region]]</f>
        <v>ExpressRoute (Metered) 100 Mbps ConnectionsC1</v>
      </c>
      <c r="B1370" s="775">
        <v>1</v>
      </c>
      <c r="C1370" s="775" t="s">
        <v>7427</v>
      </c>
      <c r="D1370" s="775" t="s">
        <v>177</v>
      </c>
      <c r="E1370" s="775">
        <v>100.1</v>
      </c>
      <c r="F1370" s="775" t="s">
        <v>7395</v>
      </c>
      <c r="G1370" s="775" t="s">
        <v>7559</v>
      </c>
      <c r="H1370" s="775" t="s">
        <v>7560</v>
      </c>
      <c r="I1370" s="775" t="s">
        <v>7448</v>
      </c>
    </row>
    <row r="1371" spans="1:9">
      <c r="A1371" s="775" t="str">
        <f>Table_wabobpsvr_AzureCalc_AzureCalcRateCard[[#This Row],[ServiceName]]&amp;Table_wabobpsvr_AzureCalc_AzureCalcRateCard[[#This Row],[Price_Level]]&amp;Table_wabobpsvr_AzureCalc_AzureCalcRateCard[[#This Row],[Region]]</f>
        <v>ExpressRoute (Metered) 2 Gbps ConnectionsC1</v>
      </c>
      <c r="B1371" s="775">
        <v>1</v>
      </c>
      <c r="C1371" s="775" t="s">
        <v>7427</v>
      </c>
      <c r="D1371" s="775" t="s">
        <v>177</v>
      </c>
      <c r="E1371" s="775">
        <v>793.52</v>
      </c>
      <c r="F1371" s="775" t="s">
        <v>7396</v>
      </c>
      <c r="G1371" s="775" t="s">
        <v>7529</v>
      </c>
      <c r="H1371" s="775" t="s">
        <v>7530</v>
      </c>
      <c r="I1371" s="775" t="s">
        <v>7450</v>
      </c>
    </row>
    <row r="1372" spans="1:9">
      <c r="A1372" s="775" t="str">
        <f>Table_wabobpsvr_AzureCalc_AzureCalcRateCard[[#This Row],[ServiceName]]&amp;Table_wabobpsvr_AzureCalc_AzureCalcRateCard[[#This Row],[Price_Level]]&amp;Table_wabobpsvr_AzureCalc_AzureCalcRateCard[[#This Row],[Region]]</f>
        <v>ExpressRoute (Metered) 200 Mbps ConnectionsC1</v>
      </c>
      <c r="B1372" s="775">
        <v>1</v>
      </c>
      <c r="C1372" s="775" t="s">
        <v>7427</v>
      </c>
      <c r="D1372" s="775" t="s">
        <v>177</v>
      </c>
      <c r="E1372" s="775">
        <v>131.94999999999999</v>
      </c>
      <c r="F1372" s="775" t="s">
        <v>7388</v>
      </c>
      <c r="G1372" s="775" t="s">
        <v>7531</v>
      </c>
      <c r="H1372" s="775" t="s">
        <v>7532</v>
      </c>
      <c r="I1372" s="775" t="s">
        <v>7452</v>
      </c>
    </row>
    <row r="1373" spans="1:9">
      <c r="A1373" s="775" t="str">
        <f>Table_wabobpsvr_AzureCalc_AzureCalcRateCard[[#This Row],[ServiceName]]&amp;Table_wabobpsvr_AzureCalc_AzureCalcRateCard[[#This Row],[Price_Level]]&amp;Table_wabobpsvr_AzureCalc_AzureCalcRateCard[[#This Row],[Region]]</f>
        <v>ExpressRoute (Metered) 5 Gbps ConnectionsC1</v>
      </c>
      <c r="B1373" s="775">
        <v>1</v>
      </c>
      <c r="C1373" s="775" t="s">
        <v>7427</v>
      </c>
      <c r="D1373" s="775" t="s">
        <v>177</v>
      </c>
      <c r="E1373" s="775">
        <v>1983.8</v>
      </c>
      <c r="F1373" s="775" t="s">
        <v>7397</v>
      </c>
      <c r="G1373" s="775" t="s">
        <v>7533</v>
      </c>
      <c r="H1373" s="775" t="s">
        <v>7534</v>
      </c>
      <c r="I1373" s="775" t="s">
        <v>7454</v>
      </c>
    </row>
    <row r="1374" spans="1:9">
      <c r="A1374" s="775" t="str">
        <f>Table_wabobpsvr_AzureCalc_AzureCalcRateCard[[#This Row],[ServiceName]]&amp;Table_wabobpsvr_AzureCalc_AzureCalcRateCard[[#This Row],[Price_Level]]&amp;Table_wabobpsvr_AzureCalc_AzureCalcRateCard[[#This Row],[Region]]</f>
        <v>ExpressRoute (Metered) 50 Mbps ConnectionsC1</v>
      </c>
      <c r="B1374" s="775">
        <v>1</v>
      </c>
      <c r="C1374" s="775" t="s">
        <v>7427</v>
      </c>
      <c r="D1374" s="775" t="s">
        <v>177</v>
      </c>
      <c r="E1374" s="775">
        <v>50.05</v>
      </c>
      <c r="F1374" s="775" t="s">
        <v>7394</v>
      </c>
      <c r="G1374" s="775" t="s">
        <v>7535</v>
      </c>
      <c r="H1374" s="775" t="s">
        <v>7536</v>
      </c>
      <c r="I1374" s="775" t="s">
        <v>7456</v>
      </c>
    </row>
    <row r="1375" spans="1:9">
      <c r="A1375" s="775" t="str">
        <f>Table_wabobpsvr_AzureCalc_AzureCalcRateCard[[#This Row],[ServiceName]]&amp;Table_wabobpsvr_AzureCalc_AzureCalcRateCard[[#This Row],[Price_Level]]&amp;Table_wabobpsvr_AzureCalc_AzureCalcRateCard[[#This Row],[Region]]</f>
        <v>ExpressRoute (Metered) 500 Mbps ConnectionsC1</v>
      </c>
      <c r="B1375" s="775">
        <v>1</v>
      </c>
      <c r="C1375" s="775" t="s">
        <v>7427</v>
      </c>
      <c r="D1375" s="775" t="s">
        <v>177</v>
      </c>
      <c r="E1375" s="775">
        <v>263.89999999999998</v>
      </c>
      <c r="F1375" s="775" t="s">
        <v>7389</v>
      </c>
      <c r="G1375" s="775" t="s">
        <v>7537</v>
      </c>
      <c r="H1375" s="775" t="s">
        <v>7538</v>
      </c>
      <c r="I1375" s="775" t="s">
        <v>7458</v>
      </c>
    </row>
    <row r="1376" spans="1:9">
      <c r="A1376" s="775" t="str">
        <f>Table_wabobpsvr_AzureCalc_AzureCalcRateCard[[#This Row],[ServiceName]]&amp;Table_wabobpsvr_AzureCalc_AzureCalcRateCard[[#This Row],[Price_Level]]&amp;Table_wabobpsvr_AzureCalc_AzureCalcRateCard[[#This Row],[Region]]</f>
        <v>ExpressRoute (Unlimited) 1 Gbps ConnectionsC1</v>
      </c>
      <c r="B1376" s="775">
        <v>1</v>
      </c>
      <c r="C1376" s="775" t="s">
        <v>7427</v>
      </c>
      <c r="D1376" s="775" t="s">
        <v>177</v>
      </c>
      <c r="E1376" s="775">
        <v>5187</v>
      </c>
      <c r="F1376" s="775" t="s">
        <v>7405</v>
      </c>
      <c r="G1376" s="775" t="s">
        <v>7539</v>
      </c>
      <c r="H1376" s="775" t="s">
        <v>7540</v>
      </c>
      <c r="I1376" s="775" t="s">
        <v>7460</v>
      </c>
    </row>
    <row r="1377" spans="1:9">
      <c r="A1377" s="775" t="str">
        <f>Table_wabobpsvr_AzureCalc_AzureCalcRateCard[[#This Row],[ServiceName]]&amp;Table_wabobpsvr_AzureCalc_AzureCalcRateCard[[#This Row],[Price_Level]]&amp;Table_wabobpsvr_AzureCalc_AzureCalcRateCard[[#This Row],[Region]]</f>
        <v>ExpressRoute (Unlimited) 10 Gbps ConnectionsC1</v>
      </c>
      <c r="B1377" s="775">
        <v>1</v>
      </c>
      <c r="C1377" s="775" t="s">
        <v>7427</v>
      </c>
      <c r="D1377" s="775" t="s">
        <v>177</v>
      </c>
      <c r="E1377" s="775">
        <v>46683</v>
      </c>
      <c r="F1377" s="775" t="s">
        <v>7408</v>
      </c>
      <c r="G1377" s="775" t="s">
        <v>7541</v>
      </c>
      <c r="H1377" s="775" t="s">
        <v>7542</v>
      </c>
      <c r="I1377" s="775" t="s">
        <v>7462</v>
      </c>
    </row>
    <row r="1378" spans="1:9">
      <c r="A1378" s="775" t="str">
        <f>Table_wabobpsvr_AzureCalc_AzureCalcRateCard[[#This Row],[ServiceName]]&amp;Table_wabobpsvr_AzureCalc_AzureCalcRateCard[[#This Row],[Price_Level]]&amp;Table_wabobpsvr_AzureCalc_AzureCalcRateCard[[#This Row],[Region]]</f>
        <v>ExpressRoute (Unlimited) 100 Mbps ConnectionsC1</v>
      </c>
      <c r="B1378" s="775">
        <v>1</v>
      </c>
      <c r="C1378" s="775" t="s">
        <v>7427</v>
      </c>
      <c r="D1378" s="775" t="s">
        <v>177</v>
      </c>
      <c r="E1378" s="775">
        <v>523.25</v>
      </c>
      <c r="F1378" s="775" t="s">
        <v>7402</v>
      </c>
      <c r="G1378" s="775" t="s">
        <v>7543</v>
      </c>
      <c r="H1378" s="775" t="s">
        <v>7544</v>
      </c>
      <c r="I1378" s="775" t="s">
        <v>7464</v>
      </c>
    </row>
    <row r="1379" spans="1:9">
      <c r="A1379" s="1039" t="str">
        <f>Table_wabobpsvr_AzureCalc_AzureCalcRateCard[[#This Row],[ServiceName]]&amp;Table_wabobpsvr_AzureCalc_AzureCalcRateCard[[#This Row],[Price_Level]]&amp;Table_wabobpsvr_AzureCalc_AzureCalcRateCard[[#This Row],[Region]]</f>
        <v>ExpressRoute (Unlimited) 2 Gbps ConnectionsC1</v>
      </c>
      <c r="B1379" s="1039">
        <v>1</v>
      </c>
      <c r="C1379" s="1039" t="s">
        <v>7427</v>
      </c>
      <c r="D1379" s="1039" t="s">
        <v>177</v>
      </c>
      <c r="E1379" s="1039">
        <v>10374</v>
      </c>
      <c r="F1379" s="1039" t="s">
        <v>7406</v>
      </c>
      <c r="G1379" s="775" t="s">
        <v>7545</v>
      </c>
      <c r="H1379" s="775" t="s">
        <v>7546</v>
      </c>
      <c r="I1379" s="775" t="s">
        <v>7466</v>
      </c>
    </row>
    <row r="1380" spans="1:9">
      <c r="A1380" s="1039" t="str">
        <f>Table_wabobpsvr_AzureCalc_AzureCalcRateCard[[#This Row],[ServiceName]]&amp;Table_wabobpsvr_AzureCalc_AzureCalcRateCard[[#This Row],[Price_Level]]&amp;Table_wabobpsvr_AzureCalc_AzureCalcRateCard[[#This Row],[Region]]</f>
        <v>ExpressRoute (Unlimited) 200 Mbps ConnectionsC1</v>
      </c>
      <c r="B1380" s="1039">
        <v>1</v>
      </c>
      <c r="C1380" s="1039" t="s">
        <v>7427</v>
      </c>
      <c r="D1380" s="1039" t="s">
        <v>177</v>
      </c>
      <c r="E1380" s="1039">
        <v>1046.5</v>
      </c>
      <c r="F1380" s="1039" t="s">
        <v>7403</v>
      </c>
      <c r="G1380" s="775" t="s">
        <v>7547</v>
      </c>
      <c r="H1380" s="775" t="s">
        <v>7548</v>
      </c>
      <c r="I1380" s="775" t="s">
        <v>7468</v>
      </c>
    </row>
    <row r="1381" spans="1:9">
      <c r="A1381" s="1039" t="str">
        <f>Table_wabobpsvr_AzureCalc_AzureCalcRateCard[[#This Row],[ServiceName]]&amp;Table_wabobpsvr_AzureCalc_AzureCalcRateCard[[#This Row],[Price_Level]]&amp;Table_wabobpsvr_AzureCalc_AzureCalcRateCard[[#This Row],[Region]]</f>
        <v>ExpressRoute (Unlimited) 5 Gbps ConnectionsC1</v>
      </c>
      <c r="B1381" s="1039">
        <v>1</v>
      </c>
      <c r="C1381" s="1039" t="s">
        <v>7427</v>
      </c>
      <c r="D1381" s="1039" t="s">
        <v>177</v>
      </c>
      <c r="E1381" s="1039">
        <v>23341.5</v>
      </c>
      <c r="F1381" s="1039" t="s">
        <v>7407</v>
      </c>
      <c r="G1381" s="775" t="s">
        <v>7549</v>
      </c>
      <c r="H1381" s="775" t="s">
        <v>7550</v>
      </c>
      <c r="I1381" s="775" t="s">
        <v>7474</v>
      </c>
    </row>
    <row r="1382" spans="1:9">
      <c r="A1382" s="775" t="str">
        <f>Table_wabobpsvr_AzureCalc_AzureCalcRateCard[[#This Row],[ServiceName]]&amp;Table_wabobpsvr_AzureCalc_AzureCalcRateCard[[#This Row],[Price_Level]]&amp;Table_wabobpsvr_AzureCalc_AzureCalcRateCard[[#This Row],[Region]]</f>
        <v>ExpressRoute (Unlimited) 50 Mbps ConnectionsC1</v>
      </c>
      <c r="B1382" s="775">
        <v>1</v>
      </c>
      <c r="C1382" s="775" t="s">
        <v>7427</v>
      </c>
      <c r="D1382" s="775" t="s">
        <v>177</v>
      </c>
      <c r="E1382" s="775">
        <v>273</v>
      </c>
      <c r="F1382" s="775" t="s">
        <v>7401</v>
      </c>
      <c r="G1382" s="775" t="s">
        <v>7551</v>
      </c>
      <c r="H1382" s="775" t="s">
        <v>7552</v>
      </c>
      <c r="I1382" s="775" t="s">
        <v>7476</v>
      </c>
    </row>
    <row r="1383" spans="1:9">
      <c r="A1383" s="775" t="str">
        <f>Table_wabobpsvr_AzureCalc_AzureCalcRateCard[[#This Row],[ServiceName]]&amp;Table_wabobpsvr_AzureCalc_AzureCalcRateCard[[#This Row],[Price_Level]]&amp;Table_wabobpsvr_AzureCalc_AzureCalcRateCard[[#This Row],[Region]]</f>
        <v>ExpressRoute (Unlimited) 500 Mbps ConnectionsC1</v>
      </c>
      <c r="B1383" s="775">
        <v>1</v>
      </c>
      <c r="C1383" s="775" t="s">
        <v>7427</v>
      </c>
      <c r="D1383" s="775" t="s">
        <v>177</v>
      </c>
      <c r="E1383" s="775">
        <v>2502.5</v>
      </c>
      <c r="F1383" s="775" t="s">
        <v>7404</v>
      </c>
      <c r="G1383" s="775" t="s">
        <v>7553</v>
      </c>
      <c r="H1383" s="775" t="s">
        <v>7554</v>
      </c>
      <c r="I1383" s="775" t="s">
        <v>7478</v>
      </c>
    </row>
    <row r="1384" spans="1:9">
      <c r="A1384" s="775" t="str">
        <f>Table_wabobpsvr_AzureCalc_AzureCalcRateCard[[#This Row],[ServiceName]]&amp;Table_wabobpsvr_AzureCalc_AzureCalcRateCard[[#This Row],[Price_Level]]&amp;Table_wabobpsvr_AzureCalc_AzureCalcRateCard[[#This Row],[Region]]</f>
        <v>ExpressRoute (Metered) Data Transfer Out at 1 Gbps (GB) - Zone 1C2</v>
      </c>
      <c r="B1384" s="775">
        <v>2</v>
      </c>
      <c r="C1384" s="775" t="s">
        <v>9</v>
      </c>
      <c r="D1384" s="775" t="s">
        <v>177</v>
      </c>
      <c r="E1384" s="775">
        <v>2.2749999999999999E-2</v>
      </c>
      <c r="F1384" s="775" t="s">
        <v>7392</v>
      </c>
      <c r="G1384" s="775" t="s">
        <v>7527</v>
      </c>
      <c r="H1384" s="775" t="s">
        <v>7528</v>
      </c>
      <c r="I1384" s="775" t="s">
        <v>7442</v>
      </c>
    </row>
    <row r="1385" spans="1:9">
      <c r="A1385" s="775" t="str">
        <f>Table_wabobpsvr_AzureCalc_AzureCalcRateCard[[#This Row],[ServiceName]]&amp;Table_wabobpsvr_AzureCalc_AzureCalcRateCard[[#This Row],[Price_Level]]&amp;Table_wabobpsvr_AzureCalc_AzureCalcRateCard[[#This Row],[Region]]</f>
        <v>ExpressRoute (Metered) 1 Gbps ConnectionsC2</v>
      </c>
      <c r="B1385" s="775">
        <v>2</v>
      </c>
      <c r="C1385" s="775" t="s">
        <v>7427</v>
      </c>
      <c r="D1385" s="775" t="s">
        <v>177</v>
      </c>
      <c r="E1385" s="775">
        <v>396.76</v>
      </c>
      <c r="F1385" s="775" t="s">
        <v>7390</v>
      </c>
      <c r="G1385" s="775" t="s">
        <v>7555</v>
      </c>
      <c r="H1385" s="775" t="s">
        <v>7556</v>
      </c>
      <c r="I1385" s="775" t="s">
        <v>7444</v>
      </c>
    </row>
    <row r="1386" spans="1:9">
      <c r="A1386" s="775" t="str">
        <f>Table_wabobpsvr_AzureCalc_AzureCalcRateCard[[#This Row],[ServiceName]]&amp;Table_wabobpsvr_AzureCalc_AzureCalcRateCard[[#This Row],[Price_Level]]&amp;Table_wabobpsvr_AzureCalc_AzureCalcRateCard[[#This Row],[Region]]</f>
        <v>ExpressRoute (Metered) 10 Gbps ConnectionsC2</v>
      </c>
      <c r="B1386" s="775">
        <v>2</v>
      </c>
      <c r="C1386" s="775" t="s">
        <v>7427</v>
      </c>
      <c r="D1386" s="775" t="s">
        <v>177</v>
      </c>
      <c r="E1386" s="775">
        <v>4550</v>
      </c>
      <c r="F1386" s="775" t="s">
        <v>7391</v>
      </c>
      <c r="G1386" s="775" t="s">
        <v>7557</v>
      </c>
      <c r="H1386" s="775" t="s">
        <v>7558</v>
      </c>
      <c r="I1386" s="775" t="s">
        <v>7446</v>
      </c>
    </row>
    <row r="1387" spans="1:9">
      <c r="A1387" s="775" t="str">
        <f>Table_wabobpsvr_AzureCalc_AzureCalcRateCard[[#This Row],[ServiceName]]&amp;Table_wabobpsvr_AzureCalc_AzureCalcRateCard[[#This Row],[Price_Level]]&amp;Table_wabobpsvr_AzureCalc_AzureCalcRateCard[[#This Row],[Region]]</f>
        <v>ExpressRoute (Metered) 100 Mbps ConnectionsC2</v>
      </c>
      <c r="B1387" s="775">
        <v>2</v>
      </c>
      <c r="C1387" s="775" t="s">
        <v>7427</v>
      </c>
      <c r="D1387" s="775" t="s">
        <v>177</v>
      </c>
      <c r="E1387" s="775">
        <v>100.1</v>
      </c>
      <c r="F1387" s="775" t="s">
        <v>7395</v>
      </c>
      <c r="G1387" s="775" t="s">
        <v>7559</v>
      </c>
      <c r="H1387" s="775" t="s">
        <v>7560</v>
      </c>
      <c r="I1387" s="775" t="s">
        <v>7448</v>
      </c>
    </row>
    <row r="1388" spans="1:9">
      <c r="A1388" s="775" t="str">
        <f>Table_wabobpsvr_AzureCalc_AzureCalcRateCard[[#This Row],[ServiceName]]&amp;Table_wabobpsvr_AzureCalc_AzureCalcRateCard[[#This Row],[Price_Level]]&amp;Table_wabobpsvr_AzureCalc_AzureCalcRateCard[[#This Row],[Region]]</f>
        <v>ExpressRoute (Metered) 2 Gbps ConnectionsC2</v>
      </c>
      <c r="B1388" s="775">
        <v>2</v>
      </c>
      <c r="C1388" s="775" t="s">
        <v>7427</v>
      </c>
      <c r="D1388" s="775" t="s">
        <v>177</v>
      </c>
      <c r="E1388" s="775">
        <v>793.52</v>
      </c>
      <c r="F1388" s="775" t="s">
        <v>7396</v>
      </c>
      <c r="G1388" s="775" t="s">
        <v>7529</v>
      </c>
      <c r="H1388" s="775" t="s">
        <v>7530</v>
      </c>
      <c r="I1388" s="775" t="s">
        <v>7450</v>
      </c>
    </row>
    <row r="1389" spans="1:9">
      <c r="A1389" s="775" t="str">
        <f>Table_wabobpsvr_AzureCalc_AzureCalcRateCard[[#This Row],[ServiceName]]&amp;Table_wabobpsvr_AzureCalc_AzureCalcRateCard[[#This Row],[Price_Level]]&amp;Table_wabobpsvr_AzureCalc_AzureCalcRateCard[[#This Row],[Region]]</f>
        <v>ExpressRoute (Metered) 200 Mbps ConnectionsC2</v>
      </c>
      <c r="B1389" s="775">
        <v>2</v>
      </c>
      <c r="C1389" s="775" t="s">
        <v>7427</v>
      </c>
      <c r="D1389" s="775" t="s">
        <v>177</v>
      </c>
      <c r="E1389" s="775">
        <v>131.94999999999999</v>
      </c>
      <c r="F1389" s="775" t="s">
        <v>7388</v>
      </c>
      <c r="G1389" s="775" t="s">
        <v>7531</v>
      </c>
      <c r="H1389" s="775" t="s">
        <v>7532</v>
      </c>
      <c r="I1389" s="775" t="s">
        <v>7452</v>
      </c>
    </row>
    <row r="1390" spans="1:9">
      <c r="A1390" s="775" t="str">
        <f>Table_wabobpsvr_AzureCalc_AzureCalcRateCard[[#This Row],[ServiceName]]&amp;Table_wabobpsvr_AzureCalc_AzureCalcRateCard[[#This Row],[Price_Level]]&amp;Table_wabobpsvr_AzureCalc_AzureCalcRateCard[[#This Row],[Region]]</f>
        <v>ExpressRoute (Metered) 5 Gbps ConnectionsC2</v>
      </c>
      <c r="B1390" s="775">
        <v>2</v>
      </c>
      <c r="C1390" s="775" t="s">
        <v>7427</v>
      </c>
      <c r="D1390" s="775" t="s">
        <v>177</v>
      </c>
      <c r="E1390" s="775">
        <v>1983.8</v>
      </c>
      <c r="F1390" s="775" t="s">
        <v>7397</v>
      </c>
      <c r="G1390" s="775" t="s">
        <v>7533</v>
      </c>
      <c r="H1390" s="775" t="s">
        <v>7534</v>
      </c>
      <c r="I1390" s="775" t="s">
        <v>7454</v>
      </c>
    </row>
    <row r="1391" spans="1:9">
      <c r="A1391" s="775" t="str">
        <f>Table_wabobpsvr_AzureCalc_AzureCalcRateCard[[#This Row],[ServiceName]]&amp;Table_wabobpsvr_AzureCalc_AzureCalcRateCard[[#This Row],[Price_Level]]&amp;Table_wabobpsvr_AzureCalc_AzureCalcRateCard[[#This Row],[Region]]</f>
        <v>ExpressRoute (Metered) 50 Mbps ConnectionsC2</v>
      </c>
      <c r="B1391" s="775">
        <v>2</v>
      </c>
      <c r="C1391" s="775" t="s">
        <v>7427</v>
      </c>
      <c r="D1391" s="775" t="s">
        <v>177</v>
      </c>
      <c r="E1391" s="775">
        <v>50.05</v>
      </c>
      <c r="F1391" s="775" t="s">
        <v>7394</v>
      </c>
      <c r="G1391" s="775" t="s">
        <v>7535</v>
      </c>
      <c r="H1391" s="775" t="s">
        <v>7536</v>
      </c>
      <c r="I1391" s="775" t="s">
        <v>7456</v>
      </c>
    </row>
    <row r="1392" spans="1:9">
      <c r="A1392" s="775" t="str">
        <f>Table_wabobpsvr_AzureCalc_AzureCalcRateCard[[#This Row],[ServiceName]]&amp;Table_wabobpsvr_AzureCalc_AzureCalcRateCard[[#This Row],[Price_Level]]&amp;Table_wabobpsvr_AzureCalc_AzureCalcRateCard[[#This Row],[Region]]</f>
        <v>ExpressRoute (Metered) 500 Mbps ConnectionsC2</v>
      </c>
      <c r="B1392" s="775">
        <v>2</v>
      </c>
      <c r="C1392" s="775" t="s">
        <v>7427</v>
      </c>
      <c r="D1392" s="775" t="s">
        <v>177</v>
      </c>
      <c r="E1392" s="775">
        <v>263.89999999999998</v>
      </c>
      <c r="F1392" s="775" t="s">
        <v>7389</v>
      </c>
      <c r="G1392" s="775" t="s">
        <v>7537</v>
      </c>
      <c r="H1392" s="775" t="s">
        <v>7538</v>
      </c>
      <c r="I1392" s="775" t="s">
        <v>7458</v>
      </c>
    </row>
    <row r="1393" spans="1:9">
      <c r="A1393" s="775" t="str">
        <f>Table_wabobpsvr_AzureCalc_AzureCalcRateCard[[#This Row],[ServiceName]]&amp;Table_wabobpsvr_AzureCalc_AzureCalcRateCard[[#This Row],[Price_Level]]&amp;Table_wabobpsvr_AzureCalc_AzureCalcRateCard[[#This Row],[Region]]</f>
        <v>ExpressRoute (Unlimited) 1 Gbps ConnectionsC2</v>
      </c>
      <c r="B1393" s="775">
        <v>2</v>
      </c>
      <c r="C1393" s="775" t="s">
        <v>7427</v>
      </c>
      <c r="D1393" s="775" t="s">
        <v>177</v>
      </c>
      <c r="E1393" s="775">
        <v>5187</v>
      </c>
      <c r="F1393" s="775" t="s">
        <v>7405</v>
      </c>
      <c r="G1393" s="775" t="s">
        <v>7539</v>
      </c>
      <c r="H1393" s="775" t="s">
        <v>7540</v>
      </c>
      <c r="I1393" s="775" t="s">
        <v>7460</v>
      </c>
    </row>
    <row r="1394" spans="1:9">
      <c r="A1394" s="775" t="str">
        <f>Table_wabobpsvr_AzureCalc_AzureCalcRateCard[[#This Row],[ServiceName]]&amp;Table_wabobpsvr_AzureCalc_AzureCalcRateCard[[#This Row],[Price_Level]]&amp;Table_wabobpsvr_AzureCalc_AzureCalcRateCard[[#This Row],[Region]]</f>
        <v>ExpressRoute (Unlimited) 10 Gbps ConnectionsC2</v>
      </c>
      <c r="B1394" s="775">
        <v>2</v>
      </c>
      <c r="C1394" s="775" t="s">
        <v>7427</v>
      </c>
      <c r="D1394" s="775" t="s">
        <v>177</v>
      </c>
      <c r="E1394" s="775">
        <v>46683</v>
      </c>
      <c r="F1394" s="775" t="s">
        <v>7408</v>
      </c>
      <c r="G1394" s="775" t="s">
        <v>7541</v>
      </c>
      <c r="H1394" s="775" t="s">
        <v>7542</v>
      </c>
      <c r="I1394" s="775" t="s">
        <v>7462</v>
      </c>
    </row>
    <row r="1395" spans="1:9">
      <c r="A1395" s="775" t="str">
        <f>Table_wabobpsvr_AzureCalc_AzureCalcRateCard[[#This Row],[ServiceName]]&amp;Table_wabobpsvr_AzureCalc_AzureCalcRateCard[[#This Row],[Price_Level]]&amp;Table_wabobpsvr_AzureCalc_AzureCalcRateCard[[#This Row],[Region]]</f>
        <v>ExpressRoute (Unlimited) 100 Mbps ConnectionsC2</v>
      </c>
      <c r="B1395" s="775">
        <v>2</v>
      </c>
      <c r="C1395" s="775" t="s">
        <v>7427</v>
      </c>
      <c r="D1395" s="775" t="s">
        <v>177</v>
      </c>
      <c r="E1395" s="775">
        <v>523.25</v>
      </c>
      <c r="F1395" s="775" t="s">
        <v>7402</v>
      </c>
      <c r="G1395" s="775" t="s">
        <v>7543</v>
      </c>
      <c r="H1395" s="775" t="s">
        <v>7544</v>
      </c>
      <c r="I1395" s="775" t="s">
        <v>7464</v>
      </c>
    </row>
    <row r="1396" spans="1:9">
      <c r="A1396" s="1039" t="str">
        <f>Table_wabobpsvr_AzureCalc_AzureCalcRateCard[[#This Row],[ServiceName]]&amp;Table_wabobpsvr_AzureCalc_AzureCalcRateCard[[#This Row],[Price_Level]]&amp;Table_wabobpsvr_AzureCalc_AzureCalcRateCard[[#This Row],[Region]]</f>
        <v>ExpressRoute (Unlimited) 2 Gbps ConnectionsC2</v>
      </c>
      <c r="B1396" s="1039">
        <v>2</v>
      </c>
      <c r="C1396" s="1039" t="s">
        <v>7427</v>
      </c>
      <c r="D1396" s="1039" t="s">
        <v>177</v>
      </c>
      <c r="E1396" s="1039">
        <v>10374</v>
      </c>
      <c r="F1396" s="1039" t="s">
        <v>7406</v>
      </c>
      <c r="G1396" s="775" t="s">
        <v>7545</v>
      </c>
      <c r="H1396" s="775" t="s">
        <v>7546</v>
      </c>
      <c r="I1396" s="775" t="s">
        <v>7466</v>
      </c>
    </row>
    <row r="1397" spans="1:9">
      <c r="A1397" s="1039" t="str">
        <f>Table_wabobpsvr_AzureCalc_AzureCalcRateCard[[#This Row],[ServiceName]]&amp;Table_wabobpsvr_AzureCalc_AzureCalcRateCard[[#This Row],[Price_Level]]&amp;Table_wabobpsvr_AzureCalc_AzureCalcRateCard[[#This Row],[Region]]</f>
        <v>ExpressRoute (Unlimited) 200 Mbps ConnectionsC2</v>
      </c>
      <c r="B1397" s="1039">
        <v>2</v>
      </c>
      <c r="C1397" s="1039" t="s">
        <v>7427</v>
      </c>
      <c r="D1397" s="1039" t="s">
        <v>177</v>
      </c>
      <c r="E1397" s="1039">
        <v>1046.5</v>
      </c>
      <c r="F1397" s="1039" t="s">
        <v>7403</v>
      </c>
      <c r="G1397" s="775" t="s">
        <v>7547</v>
      </c>
      <c r="H1397" s="775" t="s">
        <v>7548</v>
      </c>
      <c r="I1397" s="775" t="s">
        <v>7468</v>
      </c>
    </row>
    <row r="1398" spans="1:9">
      <c r="A1398" s="775" t="str">
        <f>Table_wabobpsvr_AzureCalc_AzureCalcRateCard[[#This Row],[ServiceName]]&amp;Table_wabobpsvr_AzureCalc_AzureCalcRateCard[[#This Row],[Price_Level]]&amp;Table_wabobpsvr_AzureCalc_AzureCalcRateCard[[#This Row],[Region]]</f>
        <v>ExpressRoute (Unlimited) 5 Gbps ConnectionsC2</v>
      </c>
      <c r="B1398" s="775">
        <v>2</v>
      </c>
      <c r="C1398" s="775" t="s">
        <v>7427</v>
      </c>
      <c r="D1398" s="775" t="s">
        <v>177</v>
      </c>
      <c r="E1398" s="775">
        <v>23341.5</v>
      </c>
      <c r="F1398" s="775" t="s">
        <v>7407</v>
      </c>
      <c r="G1398" s="775" t="s">
        <v>7549</v>
      </c>
      <c r="H1398" s="775" t="s">
        <v>7550</v>
      </c>
      <c r="I1398" s="775" t="s">
        <v>7474</v>
      </c>
    </row>
    <row r="1399" spans="1:9">
      <c r="A1399" s="775" t="str">
        <f>Table_wabobpsvr_AzureCalc_AzureCalcRateCard[[#This Row],[ServiceName]]&amp;Table_wabobpsvr_AzureCalc_AzureCalcRateCard[[#This Row],[Price_Level]]&amp;Table_wabobpsvr_AzureCalc_AzureCalcRateCard[[#This Row],[Region]]</f>
        <v>ExpressRoute (Unlimited) 50 Mbps ConnectionsC2</v>
      </c>
      <c r="B1399" s="775">
        <v>2</v>
      </c>
      <c r="C1399" s="775" t="s">
        <v>7427</v>
      </c>
      <c r="D1399" s="775" t="s">
        <v>177</v>
      </c>
      <c r="E1399" s="775">
        <v>273</v>
      </c>
      <c r="F1399" s="775" t="s">
        <v>7401</v>
      </c>
      <c r="G1399" s="775" t="s">
        <v>7551</v>
      </c>
      <c r="H1399" s="775" t="s">
        <v>7552</v>
      </c>
      <c r="I1399" s="775" t="s">
        <v>7476</v>
      </c>
    </row>
    <row r="1400" spans="1:9">
      <c r="A1400" s="775" t="str">
        <f>Table_wabobpsvr_AzureCalc_AzureCalcRateCard[[#This Row],[ServiceName]]&amp;Table_wabobpsvr_AzureCalc_AzureCalcRateCard[[#This Row],[Price_Level]]&amp;Table_wabobpsvr_AzureCalc_AzureCalcRateCard[[#This Row],[Region]]</f>
        <v>ExpressRoute (Unlimited) 500 Mbps ConnectionsC2</v>
      </c>
      <c r="B1400" s="775">
        <v>2</v>
      </c>
      <c r="C1400" s="775" t="s">
        <v>7427</v>
      </c>
      <c r="D1400" s="775" t="s">
        <v>177</v>
      </c>
      <c r="E1400" s="775">
        <v>2502.5</v>
      </c>
      <c r="F1400" s="775" t="s">
        <v>7404</v>
      </c>
      <c r="G1400" s="775" t="s">
        <v>7553</v>
      </c>
      <c r="H1400" s="775" t="s">
        <v>7554</v>
      </c>
      <c r="I1400" s="775" t="s">
        <v>7478</v>
      </c>
    </row>
    <row r="1401" spans="1:9">
      <c r="A1401" s="775" t="str">
        <f>Table_wabobpsvr_AzureCalc_AzureCalcRateCard[[#This Row],[ServiceName]]&amp;Table_wabobpsvr_AzureCalc_AzureCalcRateCard[[#This Row],[Price_Level]]&amp;Table_wabobpsvr_AzureCalc_AzureCalcRateCard[[#This Row],[Region]]</f>
        <v>ExpressRoute (Metered) Data Transfer Out at 1 Gbps (GB) - Zone 1C3</v>
      </c>
      <c r="B1401" s="775">
        <v>3</v>
      </c>
      <c r="C1401" s="775" t="s">
        <v>9</v>
      </c>
      <c r="D1401" s="775" t="s">
        <v>177</v>
      </c>
      <c r="E1401" s="775">
        <v>2.2749999999999999E-2</v>
      </c>
      <c r="F1401" s="775" t="s">
        <v>7392</v>
      </c>
      <c r="G1401" s="775" t="s">
        <v>7527</v>
      </c>
      <c r="H1401" s="775" t="s">
        <v>7528</v>
      </c>
      <c r="I1401" s="775" t="s">
        <v>7442</v>
      </c>
    </row>
    <row r="1402" spans="1:9">
      <c r="A1402" s="775" t="str">
        <f>Table_wabobpsvr_AzureCalc_AzureCalcRateCard[[#This Row],[ServiceName]]&amp;Table_wabobpsvr_AzureCalc_AzureCalcRateCard[[#This Row],[Price_Level]]&amp;Table_wabobpsvr_AzureCalc_AzureCalcRateCard[[#This Row],[Region]]</f>
        <v>ExpressRoute (Metered) 1 Gbps ConnectionsC3</v>
      </c>
      <c r="B1402" s="775">
        <v>3</v>
      </c>
      <c r="C1402" s="775" t="s">
        <v>7427</v>
      </c>
      <c r="D1402" s="775" t="s">
        <v>177</v>
      </c>
      <c r="E1402" s="775">
        <v>396.76</v>
      </c>
      <c r="F1402" s="775" t="s">
        <v>7390</v>
      </c>
      <c r="G1402" s="775" t="s">
        <v>7555</v>
      </c>
      <c r="H1402" s="775" t="s">
        <v>7556</v>
      </c>
      <c r="I1402" s="775" t="s">
        <v>7444</v>
      </c>
    </row>
    <row r="1403" spans="1:9">
      <c r="A1403" s="775" t="str">
        <f>Table_wabobpsvr_AzureCalc_AzureCalcRateCard[[#This Row],[ServiceName]]&amp;Table_wabobpsvr_AzureCalc_AzureCalcRateCard[[#This Row],[Price_Level]]&amp;Table_wabobpsvr_AzureCalc_AzureCalcRateCard[[#This Row],[Region]]</f>
        <v>ExpressRoute (Metered) 10 Gbps ConnectionsC3</v>
      </c>
      <c r="B1403" s="775">
        <v>3</v>
      </c>
      <c r="C1403" s="775" t="s">
        <v>7427</v>
      </c>
      <c r="D1403" s="775" t="s">
        <v>177</v>
      </c>
      <c r="E1403" s="775">
        <v>4550</v>
      </c>
      <c r="F1403" s="775" t="s">
        <v>7391</v>
      </c>
      <c r="G1403" s="775" t="s">
        <v>7557</v>
      </c>
      <c r="H1403" s="775" t="s">
        <v>7558</v>
      </c>
      <c r="I1403" s="775" t="s">
        <v>7446</v>
      </c>
    </row>
    <row r="1404" spans="1:9">
      <c r="A1404" s="775" t="str">
        <f>Table_wabobpsvr_AzureCalc_AzureCalcRateCard[[#This Row],[ServiceName]]&amp;Table_wabobpsvr_AzureCalc_AzureCalcRateCard[[#This Row],[Price_Level]]&amp;Table_wabobpsvr_AzureCalc_AzureCalcRateCard[[#This Row],[Region]]</f>
        <v>ExpressRoute (Metered) 100 Mbps ConnectionsC3</v>
      </c>
      <c r="B1404" s="775">
        <v>3</v>
      </c>
      <c r="C1404" s="775" t="s">
        <v>7427</v>
      </c>
      <c r="D1404" s="775" t="s">
        <v>177</v>
      </c>
      <c r="E1404" s="775">
        <v>100.1</v>
      </c>
      <c r="F1404" s="775" t="s">
        <v>7395</v>
      </c>
      <c r="G1404" s="775" t="s">
        <v>7559</v>
      </c>
      <c r="H1404" s="775" t="s">
        <v>7560</v>
      </c>
      <c r="I1404" s="775" t="s">
        <v>7448</v>
      </c>
    </row>
    <row r="1405" spans="1:9">
      <c r="A1405" s="775" t="str">
        <f>Table_wabobpsvr_AzureCalc_AzureCalcRateCard[[#This Row],[ServiceName]]&amp;Table_wabobpsvr_AzureCalc_AzureCalcRateCard[[#This Row],[Price_Level]]&amp;Table_wabobpsvr_AzureCalc_AzureCalcRateCard[[#This Row],[Region]]</f>
        <v>ExpressRoute (Metered) 2 Gbps ConnectionsC3</v>
      </c>
      <c r="B1405" s="775">
        <v>3</v>
      </c>
      <c r="C1405" s="775" t="s">
        <v>7427</v>
      </c>
      <c r="D1405" s="775" t="s">
        <v>177</v>
      </c>
      <c r="E1405" s="775">
        <v>793.52</v>
      </c>
      <c r="F1405" s="775" t="s">
        <v>7396</v>
      </c>
      <c r="G1405" s="775" t="s">
        <v>7529</v>
      </c>
      <c r="H1405" s="775" t="s">
        <v>7530</v>
      </c>
      <c r="I1405" s="775" t="s">
        <v>7450</v>
      </c>
    </row>
    <row r="1406" spans="1:9">
      <c r="A1406" s="775" t="str">
        <f>Table_wabobpsvr_AzureCalc_AzureCalcRateCard[[#This Row],[ServiceName]]&amp;Table_wabobpsvr_AzureCalc_AzureCalcRateCard[[#This Row],[Price_Level]]&amp;Table_wabobpsvr_AzureCalc_AzureCalcRateCard[[#This Row],[Region]]</f>
        <v>ExpressRoute (Metered) 200 Mbps ConnectionsC3</v>
      </c>
      <c r="B1406" s="775">
        <v>3</v>
      </c>
      <c r="C1406" s="775" t="s">
        <v>7427</v>
      </c>
      <c r="D1406" s="775" t="s">
        <v>177</v>
      </c>
      <c r="E1406" s="775">
        <v>131.94999999999999</v>
      </c>
      <c r="F1406" s="775" t="s">
        <v>7388</v>
      </c>
      <c r="G1406" s="775" t="s">
        <v>7531</v>
      </c>
      <c r="H1406" s="775" t="s">
        <v>7532</v>
      </c>
      <c r="I1406" s="775" t="s">
        <v>7452</v>
      </c>
    </row>
    <row r="1407" spans="1:9">
      <c r="A1407" s="775" t="str">
        <f>Table_wabobpsvr_AzureCalc_AzureCalcRateCard[[#This Row],[ServiceName]]&amp;Table_wabobpsvr_AzureCalc_AzureCalcRateCard[[#This Row],[Price_Level]]&amp;Table_wabobpsvr_AzureCalc_AzureCalcRateCard[[#This Row],[Region]]</f>
        <v>ExpressRoute (Metered) 5 Gbps ConnectionsC3</v>
      </c>
      <c r="B1407" s="775">
        <v>3</v>
      </c>
      <c r="C1407" s="775" t="s">
        <v>7427</v>
      </c>
      <c r="D1407" s="775" t="s">
        <v>177</v>
      </c>
      <c r="E1407" s="775">
        <v>1983.8</v>
      </c>
      <c r="F1407" s="775" t="s">
        <v>7397</v>
      </c>
      <c r="G1407" s="775" t="s">
        <v>7533</v>
      </c>
      <c r="H1407" s="775" t="s">
        <v>7534</v>
      </c>
      <c r="I1407" s="775" t="s">
        <v>7454</v>
      </c>
    </row>
    <row r="1408" spans="1:9">
      <c r="A1408" s="775" t="str">
        <f>Table_wabobpsvr_AzureCalc_AzureCalcRateCard[[#This Row],[ServiceName]]&amp;Table_wabobpsvr_AzureCalc_AzureCalcRateCard[[#This Row],[Price_Level]]&amp;Table_wabobpsvr_AzureCalc_AzureCalcRateCard[[#This Row],[Region]]</f>
        <v>ExpressRoute (Metered) 50 Mbps ConnectionsC3</v>
      </c>
      <c r="B1408" s="775">
        <v>3</v>
      </c>
      <c r="C1408" s="775" t="s">
        <v>7427</v>
      </c>
      <c r="D1408" s="775" t="s">
        <v>177</v>
      </c>
      <c r="E1408" s="775">
        <v>50.05</v>
      </c>
      <c r="F1408" s="775" t="s">
        <v>7394</v>
      </c>
      <c r="G1408" s="775" t="s">
        <v>7535</v>
      </c>
      <c r="H1408" s="775" t="s">
        <v>7536</v>
      </c>
      <c r="I1408" s="775" t="s">
        <v>7456</v>
      </c>
    </row>
    <row r="1409" spans="1:9">
      <c r="A1409" s="1039" t="str">
        <f>Table_wabobpsvr_AzureCalc_AzureCalcRateCard[[#This Row],[ServiceName]]&amp;Table_wabobpsvr_AzureCalc_AzureCalcRateCard[[#This Row],[Price_Level]]&amp;Table_wabobpsvr_AzureCalc_AzureCalcRateCard[[#This Row],[Region]]</f>
        <v>ExpressRoute (Metered) 500 Mbps ConnectionsC3</v>
      </c>
      <c r="B1409" s="1039">
        <v>3</v>
      </c>
      <c r="C1409" s="1039" t="s">
        <v>7427</v>
      </c>
      <c r="D1409" s="1039" t="s">
        <v>177</v>
      </c>
      <c r="E1409" s="1039">
        <v>263.89999999999998</v>
      </c>
      <c r="F1409" s="1039" t="s">
        <v>7389</v>
      </c>
      <c r="G1409" s="775" t="s">
        <v>7537</v>
      </c>
      <c r="H1409" s="775" t="s">
        <v>7538</v>
      </c>
      <c r="I1409" s="775" t="s">
        <v>7458</v>
      </c>
    </row>
    <row r="1410" spans="1:9">
      <c r="A1410" s="1039" t="str">
        <f>Table_wabobpsvr_AzureCalc_AzureCalcRateCard[[#This Row],[ServiceName]]&amp;Table_wabobpsvr_AzureCalc_AzureCalcRateCard[[#This Row],[Price_Level]]&amp;Table_wabobpsvr_AzureCalc_AzureCalcRateCard[[#This Row],[Region]]</f>
        <v>ExpressRoute (Unlimited) 1 Gbps ConnectionsC3</v>
      </c>
      <c r="B1410" s="1039">
        <v>3</v>
      </c>
      <c r="C1410" s="1039" t="s">
        <v>7427</v>
      </c>
      <c r="D1410" s="1039" t="s">
        <v>177</v>
      </c>
      <c r="E1410" s="1039">
        <v>5187</v>
      </c>
      <c r="F1410" s="1039" t="s">
        <v>7405</v>
      </c>
      <c r="G1410" s="775" t="s">
        <v>7539</v>
      </c>
      <c r="H1410" s="775" t="s">
        <v>7540</v>
      </c>
      <c r="I1410" s="775" t="s">
        <v>7460</v>
      </c>
    </row>
    <row r="1411" spans="1:9">
      <c r="A1411" s="1039" t="str">
        <f>Table_wabobpsvr_AzureCalc_AzureCalcRateCard[[#This Row],[ServiceName]]&amp;Table_wabobpsvr_AzureCalc_AzureCalcRateCard[[#This Row],[Price_Level]]&amp;Table_wabobpsvr_AzureCalc_AzureCalcRateCard[[#This Row],[Region]]</f>
        <v>ExpressRoute (Unlimited) 10 Gbps ConnectionsC3</v>
      </c>
      <c r="B1411" s="1039">
        <v>3</v>
      </c>
      <c r="C1411" s="1039" t="s">
        <v>7427</v>
      </c>
      <c r="D1411" s="1039" t="s">
        <v>177</v>
      </c>
      <c r="E1411" s="1039">
        <v>46683</v>
      </c>
      <c r="F1411" s="1039" t="s">
        <v>7408</v>
      </c>
      <c r="G1411" s="775" t="s">
        <v>7541</v>
      </c>
      <c r="H1411" s="775" t="s">
        <v>7542</v>
      </c>
      <c r="I1411" s="775" t="s">
        <v>7462</v>
      </c>
    </row>
    <row r="1412" spans="1:9">
      <c r="A1412" s="1039" t="str">
        <f>Table_wabobpsvr_AzureCalc_AzureCalcRateCard[[#This Row],[ServiceName]]&amp;Table_wabobpsvr_AzureCalc_AzureCalcRateCard[[#This Row],[Price_Level]]&amp;Table_wabobpsvr_AzureCalc_AzureCalcRateCard[[#This Row],[Region]]</f>
        <v>ExpressRoute (Unlimited) 100 Mbps ConnectionsC3</v>
      </c>
      <c r="B1412" s="1039">
        <v>3</v>
      </c>
      <c r="C1412" s="1039" t="s">
        <v>7427</v>
      </c>
      <c r="D1412" s="1039" t="s">
        <v>177</v>
      </c>
      <c r="E1412" s="1039">
        <v>523.25</v>
      </c>
      <c r="F1412" s="1039" t="s">
        <v>7402</v>
      </c>
      <c r="G1412" s="775" t="s">
        <v>7543</v>
      </c>
      <c r="H1412" s="775" t="s">
        <v>7544</v>
      </c>
      <c r="I1412" s="775" t="s">
        <v>7464</v>
      </c>
    </row>
    <row r="1413" spans="1:9">
      <c r="A1413" s="1039" t="str">
        <f>Table_wabobpsvr_AzureCalc_AzureCalcRateCard[[#This Row],[ServiceName]]&amp;Table_wabobpsvr_AzureCalc_AzureCalcRateCard[[#This Row],[Price_Level]]&amp;Table_wabobpsvr_AzureCalc_AzureCalcRateCard[[#This Row],[Region]]</f>
        <v>ExpressRoute (Unlimited) 2 Gbps ConnectionsC3</v>
      </c>
      <c r="B1413" s="1039">
        <v>3</v>
      </c>
      <c r="C1413" s="1039" t="s">
        <v>7427</v>
      </c>
      <c r="D1413" s="1039" t="s">
        <v>177</v>
      </c>
      <c r="E1413" s="1039">
        <v>10374</v>
      </c>
      <c r="F1413" s="1039" t="s">
        <v>7406</v>
      </c>
      <c r="G1413" s="775" t="s">
        <v>7545</v>
      </c>
      <c r="H1413" s="775" t="s">
        <v>7546</v>
      </c>
      <c r="I1413" s="775" t="s">
        <v>7466</v>
      </c>
    </row>
    <row r="1414" spans="1:9">
      <c r="A1414" s="775" t="str">
        <f>Table_wabobpsvr_AzureCalc_AzureCalcRateCard[[#This Row],[ServiceName]]&amp;Table_wabobpsvr_AzureCalc_AzureCalcRateCard[[#This Row],[Price_Level]]&amp;Table_wabobpsvr_AzureCalc_AzureCalcRateCard[[#This Row],[Region]]</f>
        <v>ExpressRoute (Unlimited) 200 Mbps ConnectionsC3</v>
      </c>
      <c r="B1414" s="775">
        <v>3</v>
      </c>
      <c r="C1414" s="775" t="s">
        <v>7427</v>
      </c>
      <c r="D1414" s="775" t="s">
        <v>177</v>
      </c>
      <c r="E1414" s="775">
        <v>1046.5</v>
      </c>
      <c r="F1414" s="775" t="s">
        <v>7403</v>
      </c>
      <c r="G1414" s="775" t="s">
        <v>7547</v>
      </c>
      <c r="H1414" s="775" t="s">
        <v>7548</v>
      </c>
      <c r="I1414" s="775" t="s">
        <v>7468</v>
      </c>
    </row>
    <row r="1415" spans="1:9">
      <c r="A1415" s="775" t="str">
        <f>Table_wabobpsvr_AzureCalc_AzureCalcRateCard[[#This Row],[ServiceName]]&amp;Table_wabobpsvr_AzureCalc_AzureCalcRateCard[[#This Row],[Price_Level]]&amp;Table_wabobpsvr_AzureCalc_AzureCalcRateCard[[#This Row],[Region]]</f>
        <v>ExpressRoute (Unlimited) 5 Gbps ConnectionsC3</v>
      </c>
      <c r="B1415" s="775">
        <v>3</v>
      </c>
      <c r="C1415" s="775" t="s">
        <v>7427</v>
      </c>
      <c r="D1415" s="775" t="s">
        <v>177</v>
      </c>
      <c r="E1415" s="775">
        <v>23341.5</v>
      </c>
      <c r="F1415" s="775" t="s">
        <v>7407</v>
      </c>
      <c r="G1415" s="775" t="s">
        <v>7549</v>
      </c>
      <c r="H1415" s="775" t="s">
        <v>7550</v>
      </c>
      <c r="I1415" s="775" t="s">
        <v>7474</v>
      </c>
    </row>
    <row r="1416" spans="1:9">
      <c r="A1416" s="775" t="str">
        <f>Table_wabobpsvr_AzureCalc_AzureCalcRateCard[[#This Row],[ServiceName]]&amp;Table_wabobpsvr_AzureCalc_AzureCalcRateCard[[#This Row],[Price_Level]]&amp;Table_wabobpsvr_AzureCalc_AzureCalcRateCard[[#This Row],[Region]]</f>
        <v>ExpressRoute (Unlimited) 50 Mbps ConnectionsC3</v>
      </c>
      <c r="B1416" s="775">
        <v>3</v>
      </c>
      <c r="C1416" s="775" t="s">
        <v>7427</v>
      </c>
      <c r="D1416" s="775" t="s">
        <v>177</v>
      </c>
      <c r="E1416" s="775">
        <v>273</v>
      </c>
      <c r="F1416" s="775" t="s">
        <v>7401</v>
      </c>
      <c r="G1416" s="775" t="s">
        <v>7551</v>
      </c>
      <c r="H1416" s="775" t="s">
        <v>7552</v>
      </c>
      <c r="I1416" s="775" t="s">
        <v>7476</v>
      </c>
    </row>
    <row r="1417" spans="1:9">
      <c r="A1417" s="775" t="str">
        <f>Table_wabobpsvr_AzureCalc_AzureCalcRateCard[[#This Row],[ServiceName]]&amp;Table_wabobpsvr_AzureCalc_AzureCalcRateCard[[#This Row],[Price_Level]]&amp;Table_wabobpsvr_AzureCalc_AzureCalcRateCard[[#This Row],[Region]]</f>
        <v>ExpressRoute (Unlimited) 500 Mbps ConnectionsC3</v>
      </c>
      <c r="B1417" s="775">
        <v>3</v>
      </c>
      <c r="C1417" s="775" t="s">
        <v>7427</v>
      </c>
      <c r="D1417" s="775" t="s">
        <v>177</v>
      </c>
      <c r="E1417" s="775">
        <v>2502.5</v>
      </c>
      <c r="F1417" s="775" t="s">
        <v>7404</v>
      </c>
      <c r="G1417" s="775" t="s">
        <v>7553</v>
      </c>
      <c r="H1417" s="775" t="s">
        <v>7554</v>
      </c>
      <c r="I1417" s="775" t="s">
        <v>7478</v>
      </c>
    </row>
    <row r="1418" spans="1:9">
      <c r="A1418" s="775" t="str">
        <f>Table_wabobpsvr_AzureCalc_AzureCalcRateCard[[#This Row],[ServiceName]]&amp;Table_wabobpsvr_AzureCalc_AzureCalcRateCard[[#This Row],[Price_Level]]&amp;Table_wabobpsvr_AzureCalc_AzureCalcRateCard[[#This Row],[Region]]</f>
        <v>ExpressRoute (Metered) Data Transfer Out at 1 Gbps (GB) - Zone 1C4</v>
      </c>
      <c r="B1418" s="775">
        <v>4</v>
      </c>
      <c r="C1418" s="775" t="s">
        <v>9</v>
      </c>
      <c r="D1418" s="775" t="s">
        <v>177</v>
      </c>
      <c r="E1418" s="775">
        <v>2.2749999999999999E-2</v>
      </c>
      <c r="F1418" s="775" t="s">
        <v>7392</v>
      </c>
      <c r="G1418" s="775" t="s">
        <v>7527</v>
      </c>
      <c r="H1418" s="775" t="s">
        <v>7528</v>
      </c>
      <c r="I1418" s="775" t="s">
        <v>7442</v>
      </c>
    </row>
    <row r="1419" spans="1:9">
      <c r="A1419" s="775" t="str">
        <f>Table_wabobpsvr_AzureCalc_AzureCalcRateCard[[#This Row],[ServiceName]]&amp;Table_wabobpsvr_AzureCalc_AzureCalcRateCard[[#This Row],[Price_Level]]&amp;Table_wabobpsvr_AzureCalc_AzureCalcRateCard[[#This Row],[Region]]</f>
        <v>ExpressRoute (Metered) 1 Gbps ConnectionsC4</v>
      </c>
      <c r="B1419" s="775">
        <v>4</v>
      </c>
      <c r="C1419" s="775" t="s">
        <v>7427</v>
      </c>
      <c r="D1419" s="775" t="s">
        <v>177</v>
      </c>
      <c r="E1419" s="775">
        <v>396.76</v>
      </c>
      <c r="F1419" s="775" t="s">
        <v>7390</v>
      </c>
      <c r="G1419" s="775" t="s">
        <v>7555</v>
      </c>
      <c r="H1419" s="775" t="s">
        <v>7556</v>
      </c>
      <c r="I1419" s="775" t="s">
        <v>7444</v>
      </c>
    </row>
    <row r="1420" spans="1:9">
      <c r="A1420" s="775" t="str">
        <f>Table_wabobpsvr_AzureCalc_AzureCalcRateCard[[#This Row],[ServiceName]]&amp;Table_wabobpsvr_AzureCalc_AzureCalcRateCard[[#This Row],[Price_Level]]&amp;Table_wabobpsvr_AzureCalc_AzureCalcRateCard[[#This Row],[Region]]</f>
        <v>ExpressRoute (Metered) 10 Gbps ConnectionsC4</v>
      </c>
      <c r="B1420" s="775">
        <v>4</v>
      </c>
      <c r="C1420" s="775" t="s">
        <v>7427</v>
      </c>
      <c r="D1420" s="775" t="s">
        <v>177</v>
      </c>
      <c r="E1420" s="775">
        <v>4550</v>
      </c>
      <c r="F1420" s="775" t="s">
        <v>7391</v>
      </c>
      <c r="G1420" s="775" t="s">
        <v>7557</v>
      </c>
      <c r="H1420" s="775" t="s">
        <v>7558</v>
      </c>
      <c r="I1420" s="775" t="s">
        <v>7446</v>
      </c>
    </row>
    <row r="1421" spans="1:9">
      <c r="A1421" s="775" t="str">
        <f>Table_wabobpsvr_AzureCalc_AzureCalcRateCard[[#This Row],[ServiceName]]&amp;Table_wabobpsvr_AzureCalc_AzureCalcRateCard[[#This Row],[Price_Level]]&amp;Table_wabobpsvr_AzureCalc_AzureCalcRateCard[[#This Row],[Region]]</f>
        <v>ExpressRoute (Metered) 100 Mbps ConnectionsC4</v>
      </c>
      <c r="B1421" s="775">
        <v>4</v>
      </c>
      <c r="C1421" s="775" t="s">
        <v>7427</v>
      </c>
      <c r="D1421" s="775" t="s">
        <v>177</v>
      </c>
      <c r="E1421" s="775">
        <v>100.1</v>
      </c>
      <c r="F1421" s="775" t="s">
        <v>7395</v>
      </c>
      <c r="G1421" s="775" t="s">
        <v>7559</v>
      </c>
      <c r="H1421" s="775" t="s">
        <v>7560</v>
      </c>
      <c r="I1421" s="775" t="s">
        <v>7448</v>
      </c>
    </row>
    <row r="1422" spans="1:9">
      <c r="A1422" s="775" t="str">
        <f>Table_wabobpsvr_AzureCalc_AzureCalcRateCard[[#This Row],[ServiceName]]&amp;Table_wabobpsvr_AzureCalc_AzureCalcRateCard[[#This Row],[Price_Level]]&amp;Table_wabobpsvr_AzureCalc_AzureCalcRateCard[[#This Row],[Region]]</f>
        <v>ExpressRoute (Metered) 2 Gbps ConnectionsC4</v>
      </c>
      <c r="B1422" s="775">
        <v>4</v>
      </c>
      <c r="C1422" s="775" t="s">
        <v>7427</v>
      </c>
      <c r="D1422" s="775" t="s">
        <v>177</v>
      </c>
      <c r="E1422" s="775">
        <v>793.52</v>
      </c>
      <c r="F1422" s="775" t="s">
        <v>7396</v>
      </c>
      <c r="G1422" s="775" t="s">
        <v>7529</v>
      </c>
      <c r="H1422" s="775" t="s">
        <v>7530</v>
      </c>
      <c r="I1422" s="775" t="s">
        <v>7450</v>
      </c>
    </row>
    <row r="1423" spans="1:9">
      <c r="A1423" s="775" t="str">
        <f>Table_wabobpsvr_AzureCalc_AzureCalcRateCard[[#This Row],[ServiceName]]&amp;Table_wabobpsvr_AzureCalc_AzureCalcRateCard[[#This Row],[Price_Level]]&amp;Table_wabobpsvr_AzureCalc_AzureCalcRateCard[[#This Row],[Region]]</f>
        <v>ExpressRoute (Metered) 200 Mbps ConnectionsC4</v>
      </c>
      <c r="B1423" s="775">
        <v>4</v>
      </c>
      <c r="C1423" s="775" t="s">
        <v>7427</v>
      </c>
      <c r="D1423" s="775" t="s">
        <v>177</v>
      </c>
      <c r="E1423" s="775">
        <v>131.94999999999999</v>
      </c>
      <c r="F1423" s="775" t="s">
        <v>7388</v>
      </c>
      <c r="G1423" s="775" t="s">
        <v>7531</v>
      </c>
      <c r="H1423" s="775" t="s">
        <v>7532</v>
      </c>
      <c r="I1423" s="775" t="s">
        <v>7452</v>
      </c>
    </row>
    <row r="1424" spans="1:9">
      <c r="A1424" s="775" t="str">
        <f>Table_wabobpsvr_AzureCalc_AzureCalcRateCard[[#This Row],[ServiceName]]&amp;Table_wabobpsvr_AzureCalc_AzureCalcRateCard[[#This Row],[Price_Level]]&amp;Table_wabobpsvr_AzureCalc_AzureCalcRateCard[[#This Row],[Region]]</f>
        <v>ExpressRoute (Metered) 5 Gbps ConnectionsC4</v>
      </c>
      <c r="B1424" s="775">
        <v>4</v>
      </c>
      <c r="C1424" s="775" t="s">
        <v>7427</v>
      </c>
      <c r="D1424" s="775" t="s">
        <v>177</v>
      </c>
      <c r="E1424" s="775">
        <v>1983.8</v>
      </c>
      <c r="F1424" s="775" t="s">
        <v>7397</v>
      </c>
      <c r="G1424" s="775" t="s">
        <v>7533</v>
      </c>
      <c r="H1424" s="775" t="s">
        <v>7534</v>
      </c>
      <c r="I1424" s="775" t="s">
        <v>7454</v>
      </c>
    </row>
    <row r="1425" spans="1:9">
      <c r="A1425" s="775" t="str">
        <f>Table_wabobpsvr_AzureCalc_AzureCalcRateCard[[#This Row],[ServiceName]]&amp;Table_wabobpsvr_AzureCalc_AzureCalcRateCard[[#This Row],[Price_Level]]&amp;Table_wabobpsvr_AzureCalc_AzureCalcRateCard[[#This Row],[Region]]</f>
        <v>ExpressRoute (Metered) 50 Mbps ConnectionsC4</v>
      </c>
      <c r="B1425" s="775">
        <v>4</v>
      </c>
      <c r="C1425" s="775" t="s">
        <v>7427</v>
      </c>
      <c r="D1425" s="775" t="s">
        <v>177</v>
      </c>
      <c r="E1425" s="775">
        <v>50.05</v>
      </c>
      <c r="F1425" s="775" t="s">
        <v>7394</v>
      </c>
      <c r="G1425" s="775" t="s">
        <v>7535</v>
      </c>
      <c r="H1425" s="775" t="s">
        <v>7536</v>
      </c>
      <c r="I1425" s="775" t="s">
        <v>7456</v>
      </c>
    </row>
    <row r="1426" spans="1:9">
      <c r="A1426" s="775" t="str">
        <f>Table_wabobpsvr_AzureCalc_AzureCalcRateCard[[#This Row],[ServiceName]]&amp;Table_wabobpsvr_AzureCalc_AzureCalcRateCard[[#This Row],[Price_Level]]&amp;Table_wabobpsvr_AzureCalc_AzureCalcRateCard[[#This Row],[Region]]</f>
        <v>ExpressRoute (Metered) 500 Mbps ConnectionsC4</v>
      </c>
      <c r="B1426" s="775">
        <v>4</v>
      </c>
      <c r="C1426" s="775" t="s">
        <v>7427</v>
      </c>
      <c r="D1426" s="775" t="s">
        <v>177</v>
      </c>
      <c r="E1426" s="775">
        <v>263.89999999999998</v>
      </c>
      <c r="F1426" s="775" t="s">
        <v>7389</v>
      </c>
      <c r="G1426" s="775" t="s">
        <v>7537</v>
      </c>
      <c r="H1426" s="775" t="s">
        <v>7538</v>
      </c>
      <c r="I1426" s="775" t="s">
        <v>7458</v>
      </c>
    </row>
    <row r="1427" spans="1:9">
      <c r="A1427" s="775" t="str">
        <f>Table_wabobpsvr_AzureCalc_AzureCalcRateCard[[#This Row],[ServiceName]]&amp;Table_wabobpsvr_AzureCalc_AzureCalcRateCard[[#This Row],[Price_Level]]&amp;Table_wabobpsvr_AzureCalc_AzureCalcRateCard[[#This Row],[Region]]</f>
        <v>ExpressRoute (Unlimited) 1 Gbps ConnectionsC4</v>
      </c>
      <c r="B1427" s="775">
        <v>4</v>
      </c>
      <c r="C1427" s="775" t="s">
        <v>7427</v>
      </c>
      <c r="D1427" s="775" t="s">
        <v>177</v>
      </c>
      <c r="E1427" s="775">
        <v>5187</v>
      </c>
      <c r="F1427" s="775" t="s">
        <v>7405</v>
      </c>
      <c r="G1427" s="775" t="s">
        <v>7539</v>
      </c>
      <c r="H1427" s="775" t="s">
        <v>7540</v>
      </c>
      <c r="I1427" s="775" t="s">
        <v>7460</v>
      </c>
    </row>
    <row r="1428" spans="1:9">
      <c r="A1428" s="775" t="str">
        <f>Table_wabobpsvr_AzureCalc_AzureCalcRateCard[[#This Row],[ServiceName]]&amp;Table_wabobpsvr_AzureCalc_AzureCalcRateCard[[#This Row],[Price_Level]]&amp;Table_wabobpsvr_AzureCalc_AzureCalcRateCard[[#This Row],[Region]]</f>
        <v>ExpressRoute (Unlimited) 10 Gbps ConnectionsC4</v>
      </c>
      <c r="B1428" s="775">
        <v>4</v>
      </c>
      <c r="C1428" s="775" t="s">
        <v>7427</v>
      </c>
      <c r="D1428" s="775" t="s">
        <v>177</v>
      </c>
      <c r="E1428" s="775">
        <v>46683</v>
      </c>
      <c r="F1428" s="775" t="s">
        <v>7408</v>
      </c>
      <c r="G1428" s="775" t="s">
        <v>7541</v>
      </c>
      <c r="H1428" s="775" t="s">
        <v>7542</v>
      </c>
      <c r="I1428" s="775" t="s">
        <v>7462</v>
      </c>
    </row>
    <row r="1429" spans="1:9">
      <c r="A1429" s="775" t="str">
        <f>Table_wabobpsvr_AzureCalc_AzureCalcRateCard[[#This Row],[ServiceName]]&amp;Table_wabobpsvr_AzureCalc_AzureCalcRateCard[[#This Row],[Price_Level]]&amp;Table_wabobpsvr_AzureCalc_AzureCalcRateCard[[#This Row],[Region]]</f>
        <v>ExpressRoute (Unlimited) 100 Mbps ConnectionsC4</v>
      </c>
      <c r="B1429" s="775">
        <v>4</v>
      </c>
      <c r="C1429" s="775" t="s">
        <v>7427</v>
      </c>
      <c r="D1429" s="775" t="s">
        <v>177</v>
      </c>
      <c r="E1429" s="775">
        <v>523.25</v>
      </c>
      <c r="F1429" s="775" t="s">
        <v>7402</v>
      </c>
      <c r="G1429" s="775" t="s">
        <v>7543</v>
      </c>
      <c r="H1429" s="775" t="s">
        <v>7544</v>
      </c>
      <c r="I1429" s="775" t="s">
        <v>7464</v>
      </c>
    </row>
    <row r="1430" spans="1:9">
      <c r="A1430" s="775" t="str">
        <f>Table_wabobpsvr_AzureCalc_AzureCalcRateCard[[#This Row],[ServiceName]]&amp;Table_wabobpsvr_AzureCalc_AzureCalcRateCard[[#This Row],[Price_Level]]&amp;Table_wabobpsvr_AzureCalc_AzureCalcRateCard[[#This Row],[Region]]</f>
        <v>ExpressRoute (Unlimited) 2 Gbps ConnectionsC4</v>
      </c>
      <c r="B1430" s="775">
        <v>4</v>
      </c>
      <c r="C1430" s="775" t="s">
        <v>7427</v>
      </c>
      <c r="D1430" s="775" t="s">
        <v>177</v>
      </c>
      <c r="E1430" s="775">
        <v>10374</v>
      </c>
      <c r="F1430" s="775" t="s">
        <v>7406</v>
      </c>
      <c r="G1430" s="775" t="s">
        <v>7545</v>
      </c>
      <c r="H1430" s="775" t="s">
        <v>7546</v>
      </c>
      <c r="I1430" s="775" t="s">
        <v>7466</v>
      </c>
    </row>
    <row r="1431" spans="1:9">
      <c r="A1431" s="775" t="str">
        <f>Table_wabobpsvr_AzureCalc_AzureCalcRateCard[[#This Row],[ServiceName]]&amp;Table_wabobpsvr_AzureCalc_AzureCalcRateCard[[#This Row],[Price_Level]]&amp;Table_wabobpsvr_AzureCalc_AzureCalcRateCard[[#This Row],[Region]]</f>
        <v>ExpressRoute (Unlimited) 200 Mbps ConnectionsC4</v>
      </c>
      <c r="B1431" s="775">
        <v>4</v>
      </c>
      <c r="C1431" s="775" t="s">
        <v>7427</v>
      </c>
      <c r="D1431" s="775" t="s">
        <v>177</v>
      </c>
      <c r="E1431" s="775">
        <v>1046.5</v>
      </c>
      <c r="F1431" s="775" t="s">
        <v>7403</v>
      </c>
      <c r="G1431" s="775" t="s">
        <v>7547</v>
      </c>
      <c r="H1431" s="775" t="s">
        <v>7548</v>
      </c>
      <c r="I1431" s="775" t="s">
        <v>7468</v>
      </c>
    </row>
    <row r="1432" spans="1:9">
      <c r="A1432" s="775" t="str">
        <f>Table_wabobpsvr_AzureCalc_AzureCalcRateCard[[#This Row],[ServiceName]]&amp;Table_wabobpsvr_AzureCalc_AzureCalcRateCard[[#This Row],[Price_Level]]&amp;Table_wabobpsvr_AzureCalc_AzureCalcRateCard[[#This Row],[Region]]</f>
        <v>ExpressRoute (Unlimited) 5 Gbps ConnectionsC4</v>
      </c>
      <c r="B1432" s="775">
        <v>4</v>
      </c>
      <c r="C1432" s="775" t="s">
        <v>7427</v>
      </c>
      <c r="D1432" s="775" t="s">
        <v>177</v>
      </c>
      <c r="E1432" s="775">
        <v>23341.5</v>
      </c>
      <c r="F1432" s="775" t="s">
        <v>7407</v>
      </c>
      <c r="G1432" s="775" t="s">
        <v>7549</v>
      </c>
      <c r="H1432" s="775" t="s">
        <v>7550</v>
      </c>
      <c r="I1432" s="775" t="s">
        <v>7474</v>
      </c>
    </row>
    <row r="1433" spans="1:9">
      <c r="A1433" s="775" t="str">
        <f>Table_wabobpsvr_AzureCalc_AzureCalcRateCard[[#This Row],[ServiceName]]&amp;Table_wabobpsvr_AzureCalc_AzureCalcRateCard[[#This Row],[Price_Level]]&amp;Table_wabobpsvr_AzureCalc_AzureCalcRateCard[[#This Row],[Region]]</f>
        <v>ExpressRoute (Unlimited) 50 Mbps ConnectionsC4</v>
      </c>
      <c r="B1433" s="775">
        <v>4</v>
      </c>
      <c r="C1433" s="775" t="s">
        <v>7427</v>
      </c>
      <c r="D1433" s="775" t="s">
        <v>177</v>
      </c>
      <c r="E1433" s="775">
        <v>273</v>
      </c>
      <c r="F1433" s="775" t="s">
        <v>7401</v>
      </c>
      <c r="G1433" s="775" t="s">
        <v>7551</v>
      </c>
      <c r="H1433" s="775" t="s">
        <v>7552</v>
      </c>
      <c r="I1433" s="775" t="s">
        <v>7476</v>
      </c>
    </row>
    <row r="1434" spans="1:9">
      <c r="A1434" s="775" t="str">
        <f>Table_wabobpsvr_AzureCalc_AzureCalcRateCard[[#This Row],[ServiceName]]&amp;Table_wabobpsvr_AzureCalc_AzureCalcRateCard[[#This Row],[Price_Level]]&amp;Table_wabobpsvr_AzureCalc_AzureCalcRateCard[[#This Row],[Region]]</f>
        <v>ExpressRoute (Unlimited) 500 Mbps ConnectionsC4</v>
      </c>
      <c r="B1434" s="775">
        <v>4</v>
      </c>
      <c r="C1434" s="775" t="s">
        <v>7427</v>
      </c>
      <c r="D1434" s="775" t="s">
        <v>177</v>
      </c>
      <c r="E1434" s="775">
        <v>2502.5</v>
      </c>
      <c r="F1434" s="775" t="s">
        <v>7404</v>
      </c>
      <c r="G1434" s="775" t="s">
        <v>7553</v>
      </c>
      <c r="H1434" s="775" t="s">
        <v>7554</v>
      </c>
      <c r="I1434" s="775" t="s">
        <v>7478</v>
      </c>
    </row>
    <row r="1435" spans="1:9">
      <c r="A1435" s="775" t="str">
        <f>Table_wabobpsvr_AzureCalc_AzureCalcRateCard[[#This Row],[ServiceName]]&amp;Table_wabobpsvr_AzureCalc_AzureCalcRateCard[[#This Row],[Price_Level]]&amp;Table_wabobpsvr_AzureCalc_AzureCalcRateCard[[#This Row],[Region]]</f>
        <v>ExpressRoute (Metered) Data Transfer Out at 1 Gbps (GB) - Zone 1C5</v>
      </c>
      <c r="B1435" s="775">
        <v>5</v>
      </c>
      <c r="C1435" s="775" t="s">
        <v>9</v>
      </c>
      <c r="D1435" s="775" t="s">
        <v>177</v>
      </c>
      <c r="E1435" s="775">
        <v>2.2749999999999999E-2</v>
      </c>
      <c r="F1435" s="775" t="s">
        <v>7392</v>
      </c>
      <c r="G1435" s="775" t="s">
        <v>7527</v>
      </c>
      <c r="H1435" s="775" t="s">
        <v>7528</v>
      </c>
      <c r="I1435" s="775" t="s">
        <v>7442</v>
      </c>
    </row>
    <row r="1436" spans="1:9">
      <c r="A1436" s="775" t="str">
        <f>Table_wabobpsvr_AzureCalc_AzureCalcRateCard[[#This Row],[ServiceName]]&amp;Table_wabobpsvr_AzureCalc_AzureCalcRateCard[[#This Row],[Price_Level]]&amp;Table_wabobpsvr_AzureCalc_AzureCalcRateCard[[#This Row],[Region]]</f>
        <v>ExpressRoute (Metered) 1 Gbps ConnectionsC5</v>
      </c>
      <c r="B1436" s="775">
        <v>5</v>
      </c>
      <c r="C1436" s="775" t="s">
        <v>7427</v>
      </c>
      <c r="D1436" s="775" t="s">
        <v>177</v>
      </c>
      <c r="E1436" s="775">
        <v>396.76</v>
      </c>
      <c r="F1436" s="775" t="s">
        <v>7390</v>
      </c>
      <c r="G1436" s="775" t="s">
        <v>7555</v>
      </c>
      <c r="H1436" s="775" t="s">
        <v>7556</v>
      </c>
      <c r="I1436" s="775" t="s">
        <v>7444</v>
      </c>
    </row>
    <row r="1437" spans="1:9">
      <c r="A1437" s="775" t="str">
        <f>Table_wabobpsvr_AzureCalc_AzureCalcRateCard[[#This Row],[ServiceName]]&amp;Table_wabobpsvr_AzureCalc_AzureCalcRateCard[[#This Row],[Price_Level]]&amp;Table_wabobpsvr_AzureCalc_AzureCalcRateCard[[#This Row],[Region]]</f>
        <v>ExpressRoute (Metered) 10 Gbps ConnectionsC5</v>
      </c>
      <c r="B1437" s="775">
        <v>5</v>
      </c>
      <c r="C1437" s="775" t="s">
        <v>7427</v>
      </c>
      <c r="D1437" s="775" t="s">
        <v>177</v>
      </c>
      <c r="E1437" s="775">
        <v>4550</v>
      </c>
      <c r="F1437" s="775" t="s">
        <v>7391</v>
      </c>
      <c r="G1437" s="775" t="s">
        <v>7557</v>
      </c>
      <c r="H1437" s="775" t="s">
        <v>7558</v>
      </c>
      <c r="I1437" s="775" t="s">
        <v>7446</v>
      </c>
    </row>
    <row r="1438" spans="1:9">
      <c r="A1438" s="775" t="str">
        <f>Table_wabobpsvr_AzureCalc_AzureCalcRateCard[[#This Row],[ServiceName]]&amp;Table_wabobpsvr_AzureCalc_AzureCalcRateCard[[#This Row],[Price_Level]]&amp;Table_wabobpsvr_AzureCalc_AzureCalcRateCard[[#This Row],[Region]]</f>
        <v>ExpressRoute (Metered) 100 Mbps ConnectionsC5</v>
      </c>
      <c r="B1438" s="775">
        <v>5</v>
      </c>
      <c r="C1438" s="775" t="s">
        <v>7427</v>
      </c>
      <c r="D1438" s="775" t="s">
        <v>177</v>
      </c>
      <c r="E1438" s="775">
        <v>100.1</v>
      </c>
      <c r="F1438" s="775" t="s">
        <v>7395</v>
      </c>
      <c r="G1438" s="775" t="s">
        <v>7559</v>
      </c>
      <c r="H1438" s="775" t="s">
        <v>7560</v>
      </c>
      <c r="I1438" s="775" t="s">
        <v>7448</v>
      </c>
    </row>
    <row r="1439" spans="1:9">
      <c r="A1439" s="775" t="str">
        <f>Table_wabobpsvr_AzureCalc_AzureCalcRateCard[[#This Row],[ServiceName]]&amp;Table_wabobpsvr_AzureCalc_AzureCalcRateCard[[#This Row],[Price_Level]]&amp;Table_wabobpsvr_AzureCalc_AzureCalcRateCard[[#This Row],[Region]]</f>
        <v>ExpressRoute (Metered) 2 Gbps ConnectionsC5</v>
      </c>
      <c r="B1439" s="775">
        <v>5</v>
      </c>
      <c r="C1439" s="775" t="s">
        <v>7427</v>
      </c>
      <c r="D1439" s="775" t="s">
        <v>177</v>
      </c>
      <c r="E1439" s="775">
        <v>793.52</v>
      </c>
      <c r="F1439" s="775" t="s">
        <v>7396</v>
      </c>
      <c r="G1439" s="775" t="s">
        <v>7529</v>
      </c>
      <c r="H1439" s="775" t="s">
        <v>7530</v>
      </c>
      <c r="I1439" s="775" t="s">
        <v>7450</v>
      </c>
    </row>
    <row r="1440" spans="1:9">
      <c r="A1440" s="775" t="str">
        <f>Table_wabobpsvr_AzureCalc_AzureCalcRateCard[[#This Row],[ServiceName]]&amp;Table_wabobpsvr_AzureCalc_AzureCalcRateCard[[#This Row],[Price_Level]]&amp;Table_wabobpsvr_AzureCalc_AzureCalcRateCard[[#This Row],[Region]]</f>
        <v>ExpressRoute (Metered) 200 Mbps ConnectionsC5</v>
      </c>
      <c r="B1440" s="775">
        <v>5</v>
      </c>
      <c r="C1440" s="775" t="s">
        <v>7427</v>
      </c>
      <c r="D1440" s="775" t="s">
        <v>177</v>
      </c>
      <c r="E1440" s="775">
        <v>131.94999999999999</v>
      </c>
      <c r="F1440" s="775" t="s">
        <v>7388</v>
      </c>
      <c r="G1440" s="775" t="s">
        <v>7531</v>
      </c>
      <c r="H1440" s="775" t="s">
        <v>7532</v>
      </c>
      <c r="I1440" s="775" t="s">
        <v>7452</v>
      </c>
    </row>
    <row r="1441" spans="1:9">
      <c r="A1441" s="775" t="str">
        <f>Table_wabobpsvr_AzureCalc_AzureCalcRateCard[[#This Row],[ServiceName]]&amp;Table_wabobpsvr_AzureCalc_AzureCalcRateCard[[#This Row],[Price_Level]]&amp;Table_wabobpsvr_AzureCalc_AzureCalcRateCard[[#This Row],[Region]]</f>
        <v>ExpressRoute (Metered) 5 Gbps ConnectionsC5</v>
      </c>
      <c r="B1441" s="775">
        <v>5</v>
      </c>
      <c r="C1441" s="775" t="s">
        <v>7427</v>
      </c>
      <c r="D1441" s="775" t="s">
        <v>177</v>
      </c>
      <c r="E1441" s="775">
        <v>1983.8</v>
      </c>
      <c r="F1441" s="775" t="s">
        <v>7397</v>
      </c>
      <c r="G1441" s="775" t="s">
        <v>7533</v>
      </c>
      <c r="H1441" s="775" t="s">
        <v>7534</v>
      </c>
      <c r="I1441" s="775" t="s">
        <v>7454</v>
      </c>
    </row>
    <row r="1442" spans="1:9">
      <c r="A1442" s="775" t="str">
        <f>Table_wabobpsvr_AzureCalc_AzureCalcRateCard[[#This Row],[ServiceName]]&amp;Table_wabobpsvr_AzureCalc_AzureCalcRateCard[[#This Row],[Price_Level]]&amp;Table_wabobpsvr_AzureCalc_AzureCalcRateCard[[#This Row],[Region]]</f>
        <v>ExpressRoute (Metered) 50 Mbps ConnectionsC5</v>
      </c>
      <c r="B1442" s="775">
        <v>5</v>
      </c>
      <c r="C1442" s="775" t="s">
        <v>7427</v>
      </c>
      <c r="D1442" s="775" t="s">
        <v>177</v>
      </c>
      <c r="E1442" s="775">
        <v>50.05</v>
      </c>
      <c r="F1442" s="775" t="s">
        <v>7394</v>
      </c>
      <c r="G1442" s="775" t="s">
        <v>7535</v>
      </c>
      <c r="H1442" s="775" t="s">
        <v>7536</v>
      </c>
      <c r="I1442" s="775" t="s">
        <v>7456</v>
      </c>
    </row>
    <row r="1443" spans="1:9">
      <c r="A1443" s="1039" t="str">
        <f>Table_wabobpsvr_AzureCalc_AzureCalcRateCard[[#This Row],[ServiceName]]&amp;Table_wabobpsvr_AzureCalc_AzureCalcRateCard[[#This Row],[Price_Level]]&amp;Table_wabobpsvr_AzureCalc_AzureCalcRateCard[[#This Row],[Region]]</f>
        <v>ExpressRoute (Metered) 500 Mbps ConnectionsC5</v>
      </c>
      <c r="B1443" s="1039">
        <v>5</v>
      </c>
      <c r="C1443" s="1039" t="s">
        <v>7427</v>
      </c>
      <c r="D1443" s="1039" t="s">
        <v>177</v>
      </c>
      <c r="E1443" s="1039">
        <v>263.89999999999998</v>
      </c>
      <c r="F1443" s="1039" t="s">
        <v>7389</v>
      </c>
      <c r="G1443" s="775" t="s">
        <v>7537</v>
      </c>
      <c r="H1443" s="775" t="s">
        <v>7538</v>
      </c>
      <c r="I1443" s="775" t="s">
        <v>7458</v>
      </c>
    </row>
    <row r="1444" spans="1:9">
      <c r="A1444" s="1039" t="str">
        <f>Table_wabobpsvr_AzureCalc_AzureCalcRateCard[[#This Row],[ServiceName]]&amp;Table_wabobpsvr_AzureCalc_AzureCalcRateCard[[#This Row],[Price_Level]]&amp;Table_wabobpsvr_AzureCalc_AzureCalcRateCard[[#This Row],[Region]]</f>
        <v>ExpressRoute (Unlimited) 1 Gbps ConnectionsC5</v>
      </c>
      <c r="B1444" s="1039">
        <v>5</v>
      </c>
      <c r="C1444" s="1039" t="s">
        <v>7427</v>
      </c>
      <c r="D1444" s="1039" t="s">
        <v>177</v>
      </c>
      <c r="E1444" s="1039">
        <v>5187</v>
      </c>
      <c r="F1444" s="1039" t="s">
        <v>7405</v>
      </c>
      <c r="G1444" s="775" t="s">
        <v>7539</v>
      </c>
      <c r="H1444" s="775" t="s">
        <v>7540</v>
      </c>
      <c r="I1444" s="775" t="s">
        <v>7460</v>
      </c>
    </row>
    <row r="1445" spans="1:9">
      <c r="A1445" s="775" t="str">
        <f>Table_wabobpsvr_AzureCalc_AzureCalcRateCard[[#This Row],[ServiceName]]&amp;Table_wabobpsvr_AzureCalc_AzureCalcRateCard[[#This Row],[Price_Level]]&amp;Table_wabobpsvr_AzureCalc_AzureCalcRateCard[[#This Row],[Region]]</f>
        <v>ExpressRoute (Unlimited) 10 Gbps ConnectionsC5</v>
      </c>
      <c r="B1445" s="775">
        <v>5</v>
      </c>
      <c r="C1445" s="775" t="s">
        <v>7427</v>
      </c>
      <c r="D1445" s="775" t="s">
        <v>177</v>
      </c>
      <c r="E1445" s="775">
        <v>46683</v>
      </c>
      <c r="F1445" s="775" t="s">
        <v>7408</v>
      </c>
      <c r="G1445" s="775" t="s">
        <v>7541</v>
      </c>
      <c r="H1445" s="775" t="s">
        <v>7542</v>
      </c>
      <c r="I1445" s="775" t="s">
        <v>7462</v>
      </c>
    </row>
    <row r="1446" spans="1:9">
      <c r="A1446" s="775" t="str">
        <f>Table_wabobpsvr_AzureCalc_AzureCalcRateCard[[#This Row],[ServiceName]]&amp;Table_wabobpsvr_AzureCalc_AzureCalcRateCard[[#This Row],[Price_Level]]&amp;Table_wabobpsvr_AzureCalc_AzureCalcRateCard[[#This Row],[Region]]</f>
        <v>ExpressRoute (Unlimited) 100 Mbps ConnectionsC5</v>
      </c>
      <c r="B1446" s="775">
        <v>5</v>
      </c>
      <c r="C1446" s="775" t="s">
        <v>7427</v>
      </c>
      <c r="D1446" s="775" t="s">
        <v>177</v>
      </c>
      <c r="E1446" s="775">
        <v>523.25</v>
      </c>
      <c r="F1446" s="775" t="s">
        <v>7402</v>
      </c>
      <c r="G1446" s="775" t="s">
        <v>7543</v>
      </c>
      <c r="H1446" s="775" t="s">
        <v>7544</v>
      </c>
      <c r="I1446" s="775" t="s">
        <v>7464</v>
      </c>
    </row>
    <row r="1447" spans="1:9">
      <c r="A1447" s="775" t="str">
        <f>Table_wabobpsvr_AzureCalc_AzureCalcRateCard[[#This Row],[ServiceName]]&amp;Table_wabobpsvr_AzureCalc_AzureCalcRateCard[[#This Row],[Price_Level]]&amp;Table_wabobpsvr_AzureCalc_AzureCalcRateCard[[#This Row],[Region]]</f>
        <v>ExpressRoute (Unlimited) 2 Gbps ConnectionsC5</v>
      </c>
      <c r="B1447" s="775">
        <v>5</v>
      </c>
      <c r="C1447" s="775" t="s">
        <v>7427</v>
      </c>
      <c r="D1447" s="775" t="s">
        <v>177</v>
      </c>
      <c r="E1447" s="775">
        <v>10374</v>
      </c>
      <c r="F1447" s="775" t="s">
        <v>7406</v>
      </c>
      <c r="G1447" s="775" t="s">
        <v>7545</v>
      </c>
      <c r="H1447" s="775" t="s">
        <v>7546</v>
      </c>
      <c r="I1447" s="775" t="s">
        <v>7466</v>
      </c>
    </row>
    <row r="1448" spans="1:9">
      <c r="A1448" s="775" t="str">
        <f>Table_wabobpsvr_AzureCalc_AzureCalcRateCard[[#This Row],[ServiceName]]&amp;Table_wabobpsvr_AzureCalc_AzureCalcRateCard[[#This Row],[Price_Level]]&amp;Table_wabobpsvr_AzureCalc_AzureCalcRateCard[[#This Row],[Region]]</f>
        <v>ExpressRoute (Unlimited) 200 Mbps ConnectionsC5</v>
      </c>
      <c r="B1448" s="775">
        <v>5</v>
      </c>
      <c r="C1448" s="775" t="s">
        <v>7427</v>
      </c>
      <c r="D1448" s="775" t="s">
        <v>177</v>
      </c>
      <c r="E1448" s="775">
        <v>1046.5</v>
      </c>
      <c r="F1448" s="775" t="s">
        <v>7403</v>
      </c>
      <c r="G1448" s="775" t="s">
        <v>7547</v>
      </c>
      <c r="H1448" s="775" t="s">
        <v>7548</v>
      </c>
      <c r="I1448" s="775" t="s">
        <v>7468</v>
      </c>
    </row>
    <row r="1449" spans="1:9">
      <c r="A1449" s="775" t="str">
        <f>Table_wabobpsvr_AzureCalc_AzureCalcRateCard[[#This Row],[ServiceName]]&amp;Table_wabobpsvr_AzureCalc_AzureCalcRateCard[[#This Row],[Price_Level]]&amp;Table_wabobpsvr_AzureCalc_AzureCalcRateCard[[#This Row],[Region]]</f>
        <v>ExpressRoute (Unlimited) 5 Gbps ConnectionsC5</v>
      </c>
      <c r="B1449" s="775">
        <v>5</v>
      </c>
      <c r="C1449" s="775" t="s">
        <v>7427</v>
      </c>
      <c r="D1449" s="775" t="s">
        <v>177</v>
      </c>
      <c r="E1449" s="775">
        <v>23341.5</v>
      </c>
      <c r="F1449" s="775" t="s">
        <v>7407</v>
      </c>
      <c r="G1449" s="775" t="s">
        <v>7549</v>
      </c>
      <c r="H1449" s="775" t="s">
        <v>7550</v>
      </c>
      <c r="I1449" s="775" t="s">
        <v>7474</v>
      </c>
    </row>
    <row r="1450" spans="1:9">
      <c r="A1450" s="775" t="str">
        <f>Table_wabobpsvr_AzureCalc_AzureCalcRateCard[[#This Row],[ServiceName]]&amp;Table_wabobpsvr_AzureCalc_AzureCalcRateCard[[#This Row],[Price_Level]]&amp;Table_wabobpsvr_AzureCalc_AzureCalcRateCard[[#This Row],[Region]]</f>
        <v>ExpressRoute (Unlimited) 50 Mbps ConnectionsC5</v>
      </c>
      <c r="B1450" s="775">
        <v>5</v>
      </c>
      <c r="C1450" s="775" t="s">
        <v>7427</v>
      </c>
      <c r="D1450" s="775" t="s">
        <v>177</v>
      </c>
      <c r="E1450" s="775">
        <v>273</v>
      </c>
      <c r="F1450" s="775" t="s">
        <v>7401</v>
      </c>
      <c r="G1450" s="775" t="s">
        <v>7551</v>
      </c>
      <c r="H1450" s="775" t="s">
        <v>7552</v>
      </c>
      <c r="I1450" s="775" t="s">
        <v>7476</v>
      </c>
    </row>
    <row r="1451" spans="1:9">
      <c r="A1451" s="775" t="str">
        <f>Table_wabobpsvr_AzureCalc_AzureCalcRateCard[[#This Row],[ServiceName]]&amp;Table_wabobpsvr_AzureCalc_AzureCalcRateCard[[#This Row],[Price_Level]]&amp;Table_wabobpsvr_AzureCalc_AzureCalcRateCard[[#This Row],[Region]]</f>
        <v>ExpressRoute (Unlimited) 500 Mbps ConnectionsC5</v>
      </c>
      <c r="B1451" s="775">
        <v>5</v>
      </c>
      <c r="C1451" s="775" t="s">
        <v>7427</v>
      </c>
      <c r="D1451" s="775" t="s">
        <v>177</v>
      </c>
      <c r="E1451" s="775">
        <v>2502.5</v>
      </c>
      <c r="F1451" s="775" t="s">
        <v>7404</v>
      </c>
      <c r="G1451" s="775" t="s">
        <v>7553</v>
      </c>
      <c r="H1451" s="775" t="s">
        <v>7554</v>
      </c>
      <c r="I1451" s="775" t="s">
        <v>7478</v>
      </c>
    </row>
    <row r="1452" spans="1:9">
      <c r="A1452" s="775" t="str">
        <f>Table_wabobpsvr_AzureCalc_AzureCalcRateCard[[#This Row],[ServiceName]]&amp;Table_wabobpsvr_AzureCalc_AzureCalcRateCard[[#This Row],[Price_Level]]&amp;Table_wabobpsvr_AzureCalc_AzureCalcRateCard[[#This Row],[Region]]</f>
        <v>ExpressRoute (Metered) Data Transfer Out at 1 Gbps (GB) - Zone 1C6</v>
      </c>
      <c r="B1452" s="775">
        <v>6</v>
      </c>
      <c r="C1452" s="775" t="s">
        <v>9</v>
      </c>
      <c r="D1452" s="775" t="s">
        <v>177</v>
      </c>
      <c r="E1452" s="775">
        <v>2.2749999999999999E-2</v>
      </c>
      <c r="F1452" s="775" t="s">
        <v>7392</v>
      </c>
      <c r="G1452" s="775" t="s">
        <v>7527</v>
      </c>
      <c r="H1452" s="775" t="s">
        <v>7528</v>
      </c>
      <c r="I1452" s="775" t="s">
        <v>7442</v>
      </c>
    </row>
    <row r="1453" spans="1:9">
      <c r="A1453" s="775" t="str">
        <f>Table_wabobpsvr_AzureCalc_AzureCalcRateCard[[#This Row],[ServiceName]]&amp;Table_wabobpsvr_AzureCalc_AzureCalcRateCard[[#This Row],[Price_Level]]&amp;Table_wabobpsvr_AzureCalc_AzureCalcRateCard[[#This Row],[Region]]</f>
        <v>ExpressRoute (Metered) 1 Gbps ConnectionsC6</v>
      </c>
      <c r="B1453" s="775">
        <v>6</v>
      </c>
      <c r="C1453" s="775" t="s">
        <v>7427</v>
      </c>
      <c r="D1453" s="775" t="s">
        <v>177</v>
      </c>
      <c r="E1453" s="775">
        <v>396.76</v>
      </c>
      <c r="F1453" s="775" t="s">
        <v>7390</v>
      </c>
      <c r="G1453" s="775" t="s">
        <v>7555</v>
      </c>
      <c r="H1453" s="775" t="s">
        <v>7556</v>
      </c>
      <c r="I1453" s="775" t="s">
        <v>7444</v>
      </c>
    </row>
    <row r="1454" spans="1:9">
      <c r="A1454" s="775" t="str">
        <f>Table_wabobpsvr_AzureCalc_AzureCalcRateCard[[#This Row],[ServiceName]]&amp;Table_wabobpsvr_AzureCalc_AzureCalcRateCard[[#This Row],[Price_Level]]&amp;Table_wabobpsvr_AzureCalc_AzureCalcRateCard[[#This Row],[Region]]</f>
        <v>ExpressRoute (Metered) 10 Gbps ConnectionsC6</v>
      </c>
      <c r="B1454" s="775">
        <v>6</v>
      </c>
      <c r="C1454" s="775" t="s">
        <v>7427</v>
      </c>
      <c r="D1454" s="775" t="s">
        <v>177</v>
      </c>
      <c r="E1454" s="775">
        <v>4550</v>
      </c>
      <c r="F1454" s="775" t="s">
        <v>7391</v>
      </c>
      <c r="G1454" s="775" t="s">
        <v>7557</v>
      </c>
      <c r="H1454" s="775" t="s">
        <v>7558</v>
      </c>
      <c r="I1454" s="775" t="s">
        <v>7446</v>
      </c>
    </row>
    <row r="1455" spans="1:9">
      <c r="A1455" s="775" t="str">
        <f>Table_wabobpsvr_AzureCalc_AzureCalcRateCard[[#This Row],[ServiceName]]&amp;Table_wabobpsvr_AzureCalc_AzureCalcRateCard[[#This Row],[Price_Level]]&amp;Table_wabobpsvr_AzureCalc_AzureCalcRateCard[[#This Row],[Region]]</f>
        <v>ExpressRoute (Metered) 100 Mbps ConnectionsC6</v>
      </c>
      <c r="B1455" s="775">
        <v>6</v>
      </c>
      <c r="C1455" s="775" t="s">
        <v>7427</v>
      </c>
      <c r="D1455" s="775" t="s">
        <v>177</v>
      </c>
      <c r="E1455" s="775">
        <v>100.1</v>
      </c>
      <c r="F1455" s="775" t="s">
        <v>7395</v>
      </c>
      <c r="G1455" s="775" t="s">
        <v>7559</v>
      </c>
      <c r="H1455" s="775" t="s">
        <v>7560</v>
      </c>
      <c r="I1455" s="775" t="s">
        <v>7448</v>
      </c>
    </row>
    <row r="1456" spans="1:9">
      <c r="A1456" s="775" t="str">
        <f>Table_wabobpsvr_AzureCalc_AzureCalcRateCard[[#This Row],[ServiceName]]&amp;Table_wabobpsvr_AzureCalc_AzureCalcRateCard[[#This Row],[Price_Level]]&amp;Table_wabobpsvr_AzureCalc_AzureCalcRateCard[[#This Row],[Region]]</f>
        <v>ExpressRoute (Metered) 2 Gbps ConnectionsC6</v>
      </c>
      <c r="B1456" s="775">
        <v>6</v>
      </c>
      <c r="C1456" s="775" t="s">
        <v>7427</v>
      </c>
      <c r="D1456" s="775" t="s">
        <v>177</v>
      </c>
      <c r="E1456" s="775">
        <v>793.52</v>
      </c>
      <c r="F1456" s="775" t="s">
        <v>7396</v>
      </c>
      <c r="G1456" s="775" t="s">
        <v>7529</v>
      </c>
      <c r="H1456" s="775" t="s">
        <v>7530</v>
      </c>
      <c r="I1456" s="775" t="s">
        <v>7450</v>
      </c>
    </row>
    <row r="1457" spans="1:9">
      <c r="A1457" s="775" t="str">
        <f>Table_wabobpsvr_AzureCalc_AzureCalcRateCard[[#This Row],[ServiceName]]&amp;Table_wabobpsvr_AzureCalc_AzureCalcRateCard[[#This Row],[Price_Level]]&amp;Table_wabobpsvr_AzureCalc_AzureCalcRateCard[[#This Row],[Region]]</f>
        <v>ExpressRoute (Metered) 200 Mbps ConnectionsC6</v>
      </c>
      <c r="B1457" s="775">
        <v>6</v>
      </c>
      <c r="C1457" s="775" t="s">
        <v>7427</v>
      </c>
      <c r="D1457" s="775" t="s">
        <v>177</v>
      </c>
      <c r="E1457" s="775">
        <v>131.94999999999999</v>
      </c>
      <c r="F1457" s="775" t="s">
        <v>7388</v>
      </c>
      <c r="G1457" s="775" t="s">
        <v>7531</v>
      </c>
      <c r="H1457" s="775" t="s">
        <v>7532</v>
      </c>
      <c r="I1457" s="775" t="s">
        <v>7452</v>
      </c>
    </row>
    <row r="1458" spans="1:9">
      <c r="A1458" s="775" t="str">
        <f>Table_wabobpsvr_AzureCalc_AzureCalcRateCard[[#This Row],[ServiceName]]&amp;Table_wabobpsvr_AzureCalc_AzureCalcRateCard[[#This Row],[Price_Level]]&amp;Table_wabobpsvr_AzureCalc_AzureCalcRateCard[[#This Row],[Region]]</f>
        <v>ExpressRoute (Metered) 5 Gbps ConnectionsC6</v>
      </c>
      <c r="B1458" s="775">
        <v>6</v>
      </c>
      <c r="C1458" s="775" t="s">
        <v>7427</v>
      </c>
      <c r="D1458" s="775" t="s">
        <v>177</v>
      </c>
      <c r="E1458" s="775">
        <v>1983.8</v>
      </c>
      <c r="F1458" s="775" t="s">
        <v>7397</v>
      </c>
      <c r="G1458" s="775" t="s">
        <v>7533</v>
      </c>
      <c r="H1458" s="775" t="s">
        <v>7534</v>
      </c>
      <c r="I1458" s="775" t="s">
        <v>7454</v>
      </c>
    </row>
    <row r="1459" spans="1:9">
      <c r="A1459" s="775" t="str">
        <f>Table_wabobpsvr_AzureCalc_AzureCalcRateCard[[#This Row],[ServiceName]]&amp;Table_wabobpsvr_AzureCalc_AzureCalcRateCard[[#This Row],[Price_Level]]&amp;Table_wabobpsvr_AzureCalc_AzureCalcRateCard[[#This Row],[Region]]</f>
        <v>ExpressRoute (Metered) 50 Mbps ConnectionsC6</v>
      </c>
      <c r="B1459" s="775">
        <v>6</v>
      </c>
      <c r="C1459" s="775" t="s">
        <v>7427</v>
      </c>
      <c r="D1459" s="775" t="s">
        <v>177</v>
      </c>
      <c r="E1459" s="775">
        <v>50.05</v>
      </c>
      <c r="F1459" s="775" t="s">
        <v>7394</v>
      </c>
      <c r="G1459" s="775" t="s">
        <v>7535</v>
      </c>
      <c r="H1459" s="775" t="s">
        <v>7536</v>
      </c>
      <c r="I1459" s="775" t="s">
        <v>7456</v>
      </c>
    </row>
    <row r="1460" spans="1:9">
      <c r="A1460" s="775" t="str">
        <f>Table_wabobpsvr_AzureCalc_AzureCalcRateCard[[#This Row],[ServiceName]]&amp;Table_wabobpsvr_AzureCalc_AzureCalcRateCard[[#This Row],[Price_Level]]&amp;Table_wabobpsvr_AzureCalc_AzureCalcRateCard[[#This Row],[Region]]</f>
        <v>ExpressRoute (Metered) 500 Mbps ConnectionsC6</v>
      </c>
      <c r="B1460" s="775">
        <v>6</v>
      </c>
      <c r="C1460" s="775" t="s">
        <v>7427</v>
      </c>
      <c r="D1460" s="775" t="s">
        <v>177</v>
      </c>
      <c r="E1460" s="775">
        <v>263.89999999999998</v>
      </c>
      <c r="F1460" s="775" t="s">
        <v>7389</v>
      </c>
      <c r="G1460" s="775" t="s">
        <v>7537</v>
      </c>
      <c r="H1460" s="775" t="s">
        <v>7538</v>
      </c>
      <c r="I1460" s="775" t="s">
        <v>7458</v>
      </c>
    </row>
    <row r="1461" spans="1:9">
      <c r="A1461" s="775" t="str">
        <f>Table_wabobpsvr_AzureCalc_AzureCalcRateCard[[#This Row],[ServiceName]]&amp;Table_wabobpsvr_AzureCalc_AzureCalcRateCard[[#This Row],[Price_Level]]&amp;Table_wabobpsvr_AzureCalc_AzureCalcRateCard[[#This Row],[Region]]</f>
        <v>ExpressRoute (Unlimited) 1 Gbps ConnectionsC6</v>
      </c>
      <c r="B1461" s="775">
        <v>6</v>
      </c>
      <c r="C1461" s="775" t="s">
        <v>7427</v>
      </c>
      <c r="D1461" s="775" t="s">
        <v>177</v>
      </c>
      <c r="E1461" s="775">
        <v>5187</v>
      </c>
      <c r="F1461" s="775" t="s">
        <v>7405</v>
      </c>
      <c r="G1461" s="775" t="s">
        <v>7539</v>
      </c>
      <c r="H1461" s="775" t="s">
        <v>7540</v>
      </c>
      <c r="I1461" s="775" t="s">
        <v>7460</v>
      </c>
    </row>
    <row r="1462" spans="1:9">
      <c r="A1462" s="775" t="str">
        <f>Table_wabobpsvr_AzureCalc_AzureCalcRateCard[[#This Row],[ServiceName]]&amp;Table_wabobpsvr_AzureCalc_AzureCalcRateCard[[#This Row],[Price_Level]]&amp;Table_wabobpsvr_AzureCalc_AzureCalcRateCard[[#This Row],[Region]]</f>
        <v>ExpressRoute (Unlimited) 10 Gbps ConnectionsC6</v>
      </c>
      <c r="B1462" s="775">
        <v>6</v>
      </c>
      <c r="C1462" s="775" t="s">
        <v>7427</v>
      </c>
      <c r="D1462" s="775" t="s">
        <v>177</v>
      </c>
      <c r="E1462" s="775">
        <v>46683</v>
      </c>
      <c r="F1462" s="775" t="s">
        <v>7408</v>
      </c>
      <c r="G1462" s="775" t="s">
        <v>7541</v>
      </c>
      <c r="H1462" s="775" t="s">
        <v>7542</v>
      </c>
      <c r="I1462" s="775" t="s">
        <v>7462</v>
      </c>
    </row>
    <row r="1463" spans="1:9">
      <c r="A1463" s="775" t="str">
        <f>Table_wabobpsvr_AzureCalc_AzureCalcRateCard[[#This Row],[ServiceName]]&amp;Table_wabobpsvr_AzureCalc_AzureCalcRateCard[[#This Row],[Price_Level]]&amp;Table_wabobpsvr_AzureCalc_AzureCalcRateCard[[#This Row],[Region]]</f>
        <v>ExpressRoute (Unlimited) 100 Mbps ConnectionsC6</v>
      </c>
      <c r="B1463" s="775">
        <v>6</v>
      </c>
      <c r="C1463" s="775" t="s">
        <v>7427</v>
      </c>
      <c r="D1463" s="775" t="s">
        <v>177</v>
      </c>
      <c r="E1463" s="775">
        <v>523.25</v>
      </c>
      <c r="F1463" s="775" t="s">
        <v>7402</v>
      </c>
      <c r="G1463" s="775" t="s">
        <v>7543</v>
      </c>
      <c r="H1463" s="775" t="s">
        <v>7544</v>
      </c>
      <c r="I1463" s="775" t="s">
        <v>7464</v>
      </c>
    </row>
    <row r="1464" spans="1:9">
      <c r="A1464" s="775" t="str">
        <f>Table_wabobpsvr_AzureCalc_AzureCalcRateCard[[#This Row],[ServiceName]]&amp;Table_wabobpsvr_AzureCalc_AzureCalcRateCard[[#This Row],[Price_Level]]&amp;Table_wabobpsvr_AzureCalc_AzureCalcRateCard[[#This Row],[Region]]</f>
        <v>ExpressRoute (Unlimited) 2 Gbps ConnectionsC6</v>
      </c>
      <c r="B1464" s="775">
        <v>6</v>
      </c>
      <c r="C1464" s="775" t="s">
        <v>7427</v>
      </c>
      <c r="D1464" s="775" t="s">
        <v>177</v>
      </c>
      <c r="E1464" s="775">
        <v>10374</v>
      </c>
      <c r="F1464" s="775" t="s">
        <v>7406</v>
      </c>
      <c r="G1464" s="775" t="s">
        <v>7545</v>
      </c>
      <c r="H1464" s="775" t="s">
        <v>7546</v>
      </c>
      <c r="I1464" s="775" t="s">
        <v>7466</v>
      </c>
    </row>
    <row r="1465" spans="1:9">
      <c r="A1465" s="775" t="str">
        <f>Table_wabobpsvr_AzureCalc_AzureCalcRateCard[[#This Row],[ServiceName]]&amp;Table_wabobpsvr_AzureCalc_AzureCalcRateCard[[#This Row],[Price_Level]]&amp;Table_wabobpsvr_AzureCalc_AzureCalcRateCard[[#This Row],[Region]]</f>
        <v>ExpressRoute (Unlimited) 200 Mbps ConnectionsC6</v>
      </c>
      <c r="B1465" s="775">
        <v>6</v>
      </c>
      <c r="C1465" s="775" t="s">
        <v>7427</v>
      </c>
      <c r="D1465" s="775" t="s">
        <v>177</v>
      </c>
      <c r="E1465" s="775">
        <v>1046.5</v>
      </c>
      <c r="F1465" s="775" t="s">
        <v>7403</v>
      </c>
      <c r="G1465" s="775" t="s">
        <v>7547</v>
      </c>
      <c r="H1465" s="775" t="s">
        <v>7548</v>
      </c>
      <c r="I1465" s="775" t="s">
        <v>7468</v>
      </c>
    </row>
    <row r="1466" spans="1:9">
      <c r="A1466" s="775" t="str">
        <f>Table_wabobpsvr_AzureCalc_AzureCalcRateCard[[#This Row],[ServiceName]]&amp;Table_wabobpsvr_AzureCalc_AzureCalcRateCard[[#This Row],[Price_Level]]&amp;Table_wabobpsvr_AzureCalc_AzureCalcRateCard[[#This Row],[Region]]</f>
        <v>ExpressRoute (Unlimited) 5 Gbps ConnectionsC6</v>
      </c>
      <c r="B1466" s="775">
        <v>6</v>
      </c>
      <c r="C1466" s="775" t="s">
        <v>7427</v>
      </c>
      <c r="D1466" s="775" t="s">
        <v>177</v>
      </c>
      <c r="E1466" s="775">
        <v>23341.5</v>
      </c>
      <c r="F1466" s="775" t="s">
        <v>7407</v>
      </c>
      <c r="G1466" s="775" t="s">
        <v>7549</v>
      </c>
      <c r="H1466" s="775" t="s">
        <v>7550</v>
      </c>
      <c r="I1466" s="775" t="s">
        <v>7474</v>
      </c>
    </row>
    <row r="1467" spans="1:9">
      <c r="A1467" s="775" t="str">
        <f>Table_wabobpsvr_AzureCalc_AzureCalcRateCard[[#This Row],[ServiceName]]&amp;Table_wabobpsvr_AzureCalc_AzureCalcRateCard[[#This Row],[Price_Level]]&amp;Table_wabobpsvr_AzureCalc_AzureCalcRateCard[[#This Row],[Region]]</f>
        <v>ExpressRoute (Unlimited) 50 Mbps ConnectionsC6</v>
      </c>
      <c r="B1467" s="775">
        <v>6</v>
      </c>
      <c r="C1467" s="775" t="s">
        <v>7427</v>
      </c>
      <c r="D1467" s="775" t="s">
        <v>177</v>
      </c>
      <c r="E1467" s="775">
        <v>273</v>
      </c>
      <c r="F1467" s="775" t="s">
        <v>7401</v>
      </c>
      <c r="G1467" s="775" t="s">
        <v>7551</v>
      </c>
      <c r="H1467" s="775" t="s">
        <v>7552</v>
      </c>
      <c r="I1467" s="775" t="s">
        <v>7476</v>
      </c>
    </row>
    <row r="1468" spans="1:9">
      <c r="A1468" s="1039" t="str">
        <f>Table_wabobpsvr_AzureCalc_AzureCalcRateCard[[#This Row],[ServiceName]]&amp;Table_wabobpsvr_AzureCalc_AzureCalcRateCard[[#This Row],[Price_Level]]&amp;Table_wabobpsvr_AzureCalc_AzureCalcRateCard[[#This Row],[Region]]</f>
        <v>ExpressRoute (Unlimited) 500 Mbps ConnectionsC6</v>
      </c>
      <c r="B1468" s="1039">
        <v>6</v>
      </c>
      <c r="C1468" s="1039" t="s">
        <v>7427</v>
      </c>
      <c r="D1468" s="1039" t="s">
        <v>177</v>
      </c>
      <c r="E1468" s="1039">
        <v>2502.5</v>
      </c>
      <c r="F1468" s="1039" t="s">
        <v>7404</v>
      </c>
      <c r="G1468" s="775" t="s">
        <v>7553</v>
      </c>
      <c r="H1468" s="775" t="s">
        <v>7554</v>
      </c>
      <c r="I1468" s="775" t="s">
        <v>7478</v>
      </c>
    </row>
    <row r="1469" spans="1:9">
      <c r="A1469" s="775" t="str">
        <f>Table_wabobpsvr_AzureCalc_AzureCalcRateCard[[#This Row],[ServiceName]]&amp;Table_wabobpsvr_AzureCalc_AzureCalcRateCard[[#This Row],[Price_Level]]&amp;Table_wabobpsvr_AzureCalc_AzureCalcRateCard[[#This Row],[Region]]</f>
        <v>ExpressRoute (Metered) Data Transfer Out at 1 Gbps (GB) - Zone 1C7</v>
      </c>
      <c r="B1469" s="775">
        <v>7</v>
      </c>
      <c r="C1469" s="775" t="s">
        <v>9</v>
      </c>
      <c r="D1469" s="775" t="s">
        <v>177</v>
      </c>
      <c r="E1469" s="775">
        <v>2.2749999999999999E-2</v>
      </c>
      <c r="F1469" s="775" t="s">
        <v>7392</v>
      </c>
      <c r="G1469" s="775" t="s">
        <v>7527</v>
      </c>
      <c r="H1469" s="775" t="s">
        <v>7528</v>
      </c>
      <c r="I1469" s="775" t="s">
        <v>7442</v>
      </c>
    </row>
    <row r="1470" spans="1:9">
      <c r="A1470" s="775" t="str">
        <f>Table_wabobpsvr_AzureCalc_AzureCalcRateCard[[#This Row],[ServiceName]]&amp;Table_wabobpsvr_AzureCalc_AzureCalcRateCard[[#This Row],[Price_Level]]&amp;Table_wabobpsvr_AzureCalc_AzureCalcRateCard[[#This Row],[Region]]</f>
        <v>ExpressRoute (Metered) 1 Gbps ConnectionsC7</v>
      </c>
      <c r="B1470" s="775">
        <v>7</v>
      </c>
      <c r="C1470" s="775" t="s">
        <v>7427</v>
      </c>
      <c r="D1470" s="775" t="s">
        <v>177</v>
      </c>
      <c r="E1470" s="775">
        <v>396.76</v>
      </c>
      <c r="F1470" s="775" t="s">
        <v>7390</v>
      </c>
      <c r="G1470" s="775" t="s">
        <v>7555</v>
      </c>
      <c r="H1470" s="775" t="s">
        <v>7556</v>
      </c>
      <c r="I1470" s="775" t="s">
        <v>7444</v>
      </c>
    </row>
    <row r="1471" spans="1:9">
      <c r="A1471" s="775" t="str">
        <f>Table_wabobpsvr_AzureCalc_AzureCalcRateCard[[#This Row],[ServiceName]]&amp;Table_wabobpsvr_AzureCalc_AzureCalcRateCard[[#This Row],[Price_Level]]&amp;Table_wabobpsvr_AzureCalc_AzureCalcRateCard[[#This Row],[Region]]</f>
        <v>ExpressRoute (Metered) 10 Gbps ConnectionsC7</v>
      </c>
      <c r="B1471" s="775">
        <v>7</v>
      </c>
      <c r="C1471" s="775" t="s">
        <v>7427</v>
      </c>
      <c r="D1471" s="775" t="s">
        <v>177</v>
      </c>
      <c r="E1471" s="775">
        <v>4550</v>
      </c>
      <c r="F1471" s="775" t="s">
        <v>7391</v>
      </c>
      <c r="G1471" s="775" t="s">
        <v>7557</v>
      </c>
      <c r="H1471" s="775" t="s">
        <v>7558</v>
      </c>
      <c r="I1471" s="775" t="s">
        <v>7446</v>
      </c>
    </row>
    <row r="1472" spans="1:9">
      <c r="A1472" s="775" t="str">
        <f>Table_wabobpsvr_AzureCalc_AzureCalcRateCard[[#This Row],[ServiceName]]&amp;Table_wabobpsvr_AzureCalc_AzureCalcRateCard[[#This Row],[Price_Level]]&amp;Table_wabobpsvr_AzureCalc_AzureCalcRateCard[[#This Row],[Region]]</f>
        <v>ExpressRoute (Metered) 100 Mbps ConnectionsC7</v>
      </c>
      <c r="B1472" s="775">
        <v>7</v>
      </c>
      <c r="C1472" s="775" t="s">
        <v>7427</v>
      </c>
      <c r="D1472" s="775" t="s">
        <v>177</v>
      </c>
      <c r="E1472" s="775">
        <v>100.1</v>
      </c>
      <c r="F1472" s="775" t="s">
        <v>7395</v>
      </c>
      <c r="G1472" s="775" t="s">
        <v>7559</v>
      </c>
      <c r="H1472" s="775" t="s">
        <v>7560</v>
      </c>
      <c r="I1472" s="775" t="s">
        <v>7448</v>
      </c>
    </row>
    <row r="1473" spans="1:9">
      <c r="A1473" s="775" t="str">
        <f>Table_wabobpsvr_AzureCalc_AzureCalcRateCard[[#This Row],[ServiceName]]&amp;Table_wabobpsvr_AzureCalc_AzureCalcRateCard[[#This Row],[Price_Level]]&amp;Table_wabobpsvr_AzureCalc_AzureCalcRateCard[[#This Row],[Region]]</f>
        <v>ExpressRoute (Metered) 2 Gbps ConnectionsC7</v>
      </c>
      <c r="B1473" s="775">
        <v>7</v>
      </c>
      <c r="C1473" s="775" t="s">
        <v>7427</v>
      </c>
      <c r="D1473" s="775" t="s">
        <v>177</v>
      </c>
      <c r="E1473" s="775">
        <v>793.52</v>
      </c>
      <c r="F1473" s="775" t="s">
        <v>7396</v>
      </c>
      <c r="G1473" s="775" t="s">
        <v>7529</v>
      </c>
      <c r="H1473" s="775" t="s">
        <v>7530</v>
      </c>
      <c r="I1473" s="775" t="s">
        <v>7450</v>
      </c>
    </row>
    <row r="1474" spans="1:9">
      <c r="A1474" s="775" t="str">
        <f>Table_wabobpsvr_AzureCalc_AzureCalcRateCard[[#This Row],[ServiceName]]&amp;Table_wabobpsvr_AzureCalc_AzureCalcRateCard[[#This Row],[Price_Level]]&amp;Table_wabobpsvr_AzureCalc_AzureCalcRateCard[[#This Row],[Region]]</f>
        <v>ExpressRoute (Metered) 200 Mbps ConnectionsC7</v>
      </c>
      <c r="B1474" s="775">
        <v>7</v>
      </c>
      <c r="C1474" s="775" t="s">
        <v>7427</v>
      </c>
      <c r="D1474" s="775" t="s">
        <v>177</v>
      </c>
      <c r="E1474" s="775">
        <v>131.94999999999999</v>
      </c>
      <c r="F1474" s="775" t="s">
        <v>7388</v>
      </c>
      <c r="G1474" s="775" t="s">
        <v>7531</v>
      </c>
      <c r="H1474" s="775" t="s">
        <v>7532</v>
      </c>
      <c r="I1474" s="775" t="s">
        <v>7452</v>
      </c>
    </row>
    <row r="1475" spans="1:9">
      <c r="A1475" s="775" t="str">
        <f>Table_wabobpsvr_AzureCalc_AzureCalcRateCard[[#This Row],[ServiceName]]&amp;Table_wabobpsvr_AzureCalc_AzureCalcRateCard[[#This Row],[Price_Level]]&amp;Table_wabobpsvr_AzureCalc_AzureCalcRateCard[[#This Row],[Region]]</f>
        <v>ExpressRoute (Metered) 5 Gbps ConnectionsC7</v>
      </c>
      <c r="B1475" s="775">
        <v>7</v>
      </c>
      <c r="C1475" s="775" t="s">
        <v>7427</v>
      </c>
      <c r="D1475" s="775" t="s">
        <v>177</v>
      </c>
      <c r="E1475" s="775">
        <v>1983.8</v>
      </c>
      <c r="F1475" s="775" t="s">
        <v>7397</v>
      </c>
      <c r="G1475" s="775" t="s">
        <v>7533</v>
      </c>
      <c r="H1475" s="775" t="s">
        <v>7534</v>
      </c>
      <c r="I1475" s="775" t="s">
        <v>7454</v>
      </c>
    </row>
    <row r="1476" spans="1:9">
      <c r="A1476" s="775" t="str">
        <f>Table_wabobpsvr_AzureCalc_AzureCalcRateCard[[#This Row],[ServiceName]]&amp;Table_wabobpsvr_AzureCalc_AzureCalcRateCard[[#This Row],[Price_Level]]&amp;Table_wabobpsvr_AzureCalc_AzureCalcRateCard[[#This Row],[Region]]</f>
        <v>ExpressRoute (Metered) 50 Mbps ConnectionsC7</v>
      </c>
      <c r="B1476" s="775">
        <v>7</v>
      </c>
      <c r="C1476" s="775" t="s">
        <v>7427</v>
      </c>
      <c r="D1476" s="775" t="s">
        <v>177</v>
      </c>
      <c r="E1476" s="775">
        <v>50.05</v>
      </c>
      <c r="F1476" s="775" t="s">
        <v>7394</v>
      </c>
      <c r="G1476" s="775" t="s">
        <v>7535</v>
      </c>
      <c r="H1476" s="775" t="s">
        <v>7536</v>
      </c>
      <c r="I1476" s="775" t="s">
        <v>7456</v>
      </c>
    </row>
    <row r="1477" spans="1:9">
      <c r="A1477" s="775" t="str">
        <f>Table_wabobpsvr_AzureCalc_AzureCalcRateCard[[#This Row],[ServiceName]]&amp;Table_wabobpsvr_AzureCalc_AzureCalcRateCard[[#This Row],[Price_Level]]&amp;Table_wabobpsvr_AzureCalc_AzureCalcRateCard[[#This Row],[Region]]</f>
        <v>ExpressRoute (Metered) 500 Mbps ConnectionsC7</v>
      </c>
      <c r="B1477" s="775">
        <v>7</v>
      </c>
      <c r="C1477" s="775" t="s">
        <v>7427</v>
      </c>
      <c r="D1477" s="775" t="s">
        <v>177</v>
      </c>
      <c r="E1477" s="775">
        <v>263.89999999999998</v>
      </c>
      <c r="F1477" s="775" t="s">
        <v>7389</v>
      </c>
      <c r="G1477" s="775" t="s">
        <v>7537</v>
      </c>
      <c r="H1477" s="775" t="s">
        <v>7538</v>
      </c>
      <c r="I1477" s="775" t="s">
        <v>7458</v>
      </c>
    </row>
    <row r="1478" spans="1:9">
      <c r="A1478" s="775" t="str">
        <f>Table_wabobpsvr_AzureCalc_AzureCalcRateCard[[#This Row],[ServiceName]]&amp;Table_wabobpsvr_AzureCalc_AzureCalcRateCard[[#This Row],[Price_Level]]&amp;Table_wabobpsvr_AzureCalc_AzureCalcRateCard[[#This Row],[Region]]</f>
        <v>ExpressRoute (Unlimited) 1 Gbps ConnectionsC7</v>
      </c>
      <c r="B1478" s="775">
        <v>7</v>
      </c>
      <c r="C1478" s="775" t="s">
        <v>7427</v>
      </c>
      <c r="D1478" s="775" t="s">
        <v>177</v>
      </c>
      <c r="E1478" s="775">
        <v>5187</v>
      </c>
      <c r="F1478" s="775" t="s">
        <v>7405</v>
      </c>
      <c r="G1478" s="775" t="s">
        <v>7539</v>
      </c>
      <c r="H1478" s="775" t="s">
        <v>7540</v>
      </c>
      <c r="I1478" s="775" t="s">
        <v>7460</v>
      </c>
    </row>
    <row r="1479" spans="1:9">
      <c r="A1479" s="775" t="str">
        <f>Table_wabobpsvr_AzureCalc_AzureCalcRateCard[[#This Row],[ServiceName]]&amp;Table_wabobpsvr_AzureCalc_AzureCalcRateCard[[#This Row],[Price_Level]]&amp;Table_wabobpsvr_AzureCalc_AzureCalcRateCard[[#This Row],[Region]]</f>
        <v>ExpressRoute (Unlimited) 10 Gbps ConnectionsC7</v>
      </c>
      <c r="B1479" s="775">
        <v>7</v>
      </c>
      <c r="C1479" s="775" t="s">
        <v>7427</v>
      </c>
      <c r="D1479" s="775" t="s">
        <v>177</v>
      </c>
      <c r="E1479" s="775">
        <v>46683</v>
      </c>
      <c r="F1479" s="775" t="s">
        <v>7408</v>
      </c>
      <c r="G1479" s="775" t="s">
        <v>7541</v>
      </c>
      <c r="H1479" s="775" t="s">
        <v>7542</v>
      </c>
      <c r="I1479" s="775" t="s">
        <v>7462</v>
      </c>
    </row>
    <row r="1480" spans="1:9">
      <c r="A1480" s="775" t="str">
        <f>Table_wabobpsvr_AzureCalc_AzureCalcRateCard[[#This Row],[ServiceName]]&amp;Table_wabobpsvr_AzureCalc_AzureCalcRateCard[[#This Row],[Price_Level]]&amp;Table_wabobpsvr_AzureCalc_AzureCalcRateCard[[#This Row],[Region]]</f>
        <v>ExpressRoute (Unlimited) 100 Mbps ConnectionsC7</v>
      </c>
      <c r="B1480" s="775">
        <v>7</v>
      </c>
      <c r="C1480" s="775" t="s">
        <v>7427</v>
      </c>
      <c r="D1480" s="775" t="s">
        <v>177</v>
      </c>
      <c r="E1480" s="775">
        <v>523.25</v>
      </c>
      <c r="F1480" s="775" t="s">
        <v>7402</v>
      </c>
      <c r="G1480" s="775" t="s">
        <v>7543</v>
      </c>
      <c r="H1480" s="775" t="s">
        <v>7544</v>
      </c>
      <c r="I1480" s="775" t="s">
        <v>7464</v>
      </c>
    </row>
    <row r="1481" spans="1:9">
      <c r="A1481" s="775" t="str">
        <f>Table_wabobpsvr_AzureCalc_AzureCalcRateCard[[#This Row],[ServiceName]]&amp;Table_wabobpsvr_AzureCalc_AzureCalcRateCard[[#This Row],[Price_Level]]&amp;Table_wabobpsvr_AzureCalc_AzureCalcRateCard[[#This Row],[Region]]</f>
        <v>ExpressRoute (Unlimited) 2 Gbps ConnectionsC7</v>
      </c>
      <c r="B1481" s="775">
        <v>7</v>
      </c>
      <c r="C1481" s="775" t="s">
        <v>7427</v>
      </c>
      <c r="D1481" s="775" t="s">
        <v>177</v>
      </c>
      <c r="E1481" s="775">
        <v>10374</v>
      </c>
      <c r="F1481" s="775" t="s">
        <v>7406</v>
      </c>
      <c r="G1481" s="775" t="s">
        <v>7545</v>
      </c>
      <c r="H1481" s="775" t="s">
        <v>7546</v>
      </c>
      <c r="I1481" s="775" t="s">
        <v>7466</v>
      </c>
    </row>
    <row r="1482" spans="1:9">
      <c r="A1482" s="775" t="str">
        <f>Table_wabobpsvr_AzureCalc_AzureCalcRateCard[[#This Row],[ServiceName]]&amp;Table_wabobpsvr_AzureCalc_AzureCalcRateCard[[#This Row],[Price_Level]]&amp;Table_wabobpsvr_AzureCalc_AzureCalcRateCard[[#This Row],[Region]]</f>
        <v>ExpressRoute (Unlimited) 200 Mbps ConnectionsC7</v>
      </c>
      <c r="B1482" s="775">
        <v>7</v>
      </c>
      <c r="C1482" s="775" t="s">
        <v>7427</v>
      </c>
      <c r="D1482" s="775" t="s">
        <v>177</v>
      </c>
      <c r="E1482" s="775">
        <v>1046.5</v>
      </c>
      <c r="F1482" s="775" t="s">
        <v>7403</v>
      </c>
      <c r="G1482" s="775" t="s">
        <v>7547</v>
      </c>
      <c r="H1482" s="775" t="s">
        <v>7548</v>
      </c>
      <c r="I1482" s="775" t="s">
        <v>7468</v>
      </c>
    </row>
    <row r="1483" spans="1:9">
      <c r="A1483" s="775" t="str">
        <f>Table_wabobpsvr_AzureCalc_AzureCalcRateCard[[#This Row],[ServiceName]]&amp;Table_wabobpsvr_AzureCalc_AzureCalcRateCard[[#This Row],[Price_Level]]&amp;Table_wabobpsvr_AzureCalc_AzureCalcRateCard[[#This Row],[Region]]</f>
        <v>ExpressRoute (Unlimited) 5 Gbps ConnectionsC7</v>
      </c>
      <c r="B1483" s="775">
        <v>7</v>
      </c>
      <c r="C1483" s="775" t="s">
        <v>7427</v>
      </c>
      <c r="D1483" s="775" t="s">
        <v>177</v>
      </c>
      <c r="E1483" s="775">
        <v>23341.5</v>
      </c>
      <c r="F1483" s="775" t="s">
        <v>7407</v>
      </c>
      <c r="G1483" s="775" t="s">
        <v>7549</v>
      </c>
      <c r="H1483" s="775" t="s">
        <v>7550</v>
      </c>
      <c r="I1483" s="775" t="s">
        <v>7474</v>
      </c>
    </row>
    <row r="1484" spans="1:9">
      <c r="A1484" s="775" t="str">
        <f>Table_wabobpsvr_AzureCalc_AzureCalcRateCard[[#This Row],[ServiceName]]&amp;Table_wabobpsvr_AzureCalc_AzureCalcRateCard[[#This Row],[Price_Level]]&amp;Table_wabobpsvr_AzureCalc_AzureCalcRateCard[[#This Row],[Region]]</f>
        <v>ExpressRoute (Unlimited) 50 Mbps ConnectionsC7</v>
      </c>
      <c r="B1484" s="775">
        <v>7</v>
      </c>
      <c r="C1484" s="775" t="s">
        <v>7427</v>
      </c>
      <c r="D1484" s="775" t="s">
        <v>177</v>
      </c>
      <c r="E1484" s="775">
        <v>273</v>
      </c>
      <c r="F1484" s="775" t="s">
        <v>7401</v>
      </c>
      <c r="G1484" s="775" t="s">
        <v>7551</v>
      </c>
      <c r="H1484" s="775" t="s">
        <v>7552</v>
      </c>
      <c r="I1484" s="775" t="s">
        <v>7476</v>
      </c>
    </row>
    <row r="1485" spans="1:9">
      <c r="A1485" s="775" t="str">
        <f>Table_wabobpsvr_AzureCalc_AzureCalcRateCard[[#This Row],[ServiceName]]&amp;Table_wabobpsvr_AzureCalc_AzureCalcRateCard[[#This Row],[Price_Level]]&amp;Table_wabobpsvr_AzureCalc_AzureCalcRateCard[[#This Row],[Region]]</f>
        <v>ExpressRoute (Unlimited) 500 Mbps ConnectionsC7</v>
      </c>
      <c r="B1485" s="775">
        <v>7</v>
      </c>
      <c r="C1485" s="775" t="s">
        <v>7427</v>
      </c>
      <c r="D1485" s="775" t="s">
        <v>177</v>
      </c>
      <c r="E1485" s="775">
        <v>2502.5</v>
      </c>
      <c r="F1485" s="775" t="s">
        <v>7404</v>
      </c>
      <c r="G1485" s="775" t="s">
        <v>7553</v>
      </c>
      <c r="H1485" s="775" t="s">
        <v>7554</v>
      </c>
      <c r="I1485" s="775" t="s">
        <v>7478</v>
      </c>
    </row>
    <row r="1486" spans="1:9">
      <c r="A1486" s="1039" t="str">
        <f>Table_wabobpsvr_AzureCalc_AzureCalcRateCard[[#This Row],[ServiceName]]&amp;Table_wabobpsvr_AzureCalc_AzureCalcRateCard[[#This Row],[Price_Level]]&amp;Table_wabobpsvr_AzureCalc_AzureCalcRateCard[[#This Row],[Region]]</f>
        <v>ExpressRoute (Metered) Data Transfer Out at 1 Gbps (GB) - Zone 1C8</v>
      </c>
      <c r="B1486" s="1039">
        <v>8</v>
      </c>
      <c r="C1486" s="1039" t="s">
        <v>9</v>
      </c>
      <c r="D1486" s="1039" t="s">
        <v>177</v>
      </c>
      <c r="E1486" s="1039">
        <v>2.2749999999999999E-2</v>
      </c>
      <c r="F1486" s="1039" t="s">
        <v>7392</v>
      </c>
      <c r="G1486" s="775" t="s">
        <v>7527</v>
      </c>
      <c r="H1486" s="775" t="s">
        <v>7528</v>
      </c>
      <c r="I1486" s="775" t="s">
        <v>7442</v>
      </c>
    </row>
    <row r="1487" spans="1:9">
      <c r="A1487" s="1039" t="str">
        <f>Table_wabobpsvr_AzureCalc_AzureCalcRateCard[[#This Row],[ServiceName]]&amp;Table_wabobpsvr_AzureCalc_AzureCalcRateCard[[#This Row],[Price_Level]]&amp;Table_wabobpsvr_AzureCalc_AzureCalcRateCard[[#This Row],[Region]]</f>
        <v>ExpressRoute (Metered) 1 Gbps ConnectionsC8</v>
      </c>
      <c r="B1487" s="1039">
        <v>8</v>
      </c>
      <c r="C1487" s="1039" t="s">
        <v>7427</v>
      </c>
      <c r="D1487" s="1039" t="s">
        <v>177</v>
      </c>
      <c r="E1487" s="1039">
        <v>396.76</v>
      </c>
      <c r="F1487" s="1039" t="s">
        <v>7390</v>
      </c>
      <c r="G1487" s="775" t="s">
        <v>7555</v>
      </c>
      <c r="H1487" s="775" t="s">
        <v>7556</v>
      </c>
      <c r="I1487" s="775" t="s">
        <v>7444</v>
      </c>
    </row>
    <row r="1488" spans="1:9">
      <c r="A1488" s="1039" t="str">
        <f>Table_wabobpsvr_AzureCalc_AzureCalcRateCard[[#This Row],[ServiceName]]&amp;Table_wabobpsvr_AzureCalc_AzureCalcRateCard[[#This Row],[Price_Level]]&amp;Table_wabobpsvr_AzureCalc_AzureCalcRateCard[[#This Row],[Region]]</f>
        <v>ExpressRoute (Metered) 10 Gbps ConnectionsC8</v>
      </c>
      <c r="B1488" s="1039">
        <v>8</v>
      </c>
      <c r="C1488" s="1039" t="s">
        <v>7427</v>
      </c>
      <c r="D1488" s="1039" t="s">
        <v>177</v>
      </c>
      <c r="E1488" s="1039">
        <v>4550</v>
      </c>
      <c r="F1488" s="1039" t="s">
        <v>7391</v>
      </c>
      <c r="G1488" s="775" t="s">
        <v>7557</v>
      </c>
      <c r="H1488" s="775" t="s">
        <v>7558</v>
      </c>
      <c r="I1488" s="775" t="s">
        <v>7446</v>
      </c>
    </row>
    <row r="1489" spans="1:9">
      <c r="A1489" s="1039" t="str">
        <f>Table_wabobpsvr_AzureCalc_AzureCalcRateCard[[#This Row],[ServiceName]]&amp;Table_wabobpsvr_AzureCalc_AzureCalcRateCard[[#This Row],[Price_Level]]&amp;Table_wabobpsvr_AzureCalc_AzureCalcRateCard[[#This Row],[Region]]</f>
        <v>ExpressRoute (Metered) 100 Mbps ConnectionsC8</v>
      </c>
      <c r="B1489" s="1039">
        <v>8</v>
      </c>
      <c r="C1489" s="1039" t="s">
        <v>7427</v>
      </c>
      <c r="D1489" s="1039" t="s">
        <v>177</v>
      </c>
      <c r="E1489" s="1039">
        <v>100.1</v>
      </c>
      <c r="F1489" s="1039" t="s">
        <v>7395</v>
      </c>
      <c r="G1489" s="775" t="s">
        <v>7559</v>
      </c>
      <c r="H1489" s="775" t="s">
        <v>7560</v>
      </c>
      <c r="I1489" s="775" t="s">
        <v>7448</v>
      </c>
    </row>
    <row r="1490" spans="1:9">
      <c r="A1490" s="775" t="str">
        <f>Table_wabobpsvr_AzureCalc_AzureCalcRateCard[[#This Row],[ServiceName]]&amp;Table_wabobpsvr_AzureCalc_AzureCalcRateCard[[#This Row],[Price_Level]]&amp;Table_wabobpsvr_AzureCalc_AzureCalcRateCard[[#This Row],[Region]]</f>
        <v>ExpressRoute (Metered) 2 Gbps ConnectionsC8</v>
      </c>
      <c r="B1490" s="775">
        <v>8</v>
      </c>
      <c r="C1490" s="775" t="s">
        <v>7427</v>
      </c>
      <c r="D1490" s="775" t="s">
        <v>177</v>
      </c>
      <c r="E1490" s="775">
        <v>793.52</v>
      </c>
      <c r="F1490" s="775" t="s">
        <v>7396</v>
      </c>
      <c r="G1490" s="775" t="s">
        <v>7529</v>
      </c>
      <c r="H1490" s="775" t="s">
        <v>7530</v>
      </c>
      <c r="I1490" s="775" t="s">
        <v>7450</v>
      </c>
    </row>
    <row r="1491" spans="1:9">
      <c r="A1491" s="775" t="str">
        <f>Table_wabobpsvr_AzureCalc_AzureCalcRateCard[[#This Row],[ServiceName]]&amp;Table_wabobpsvr_AzureCalc_AzureCalcRateCard[[#This Row],[Price_Level]]&amp;Table_wabobpsvr_AzureCalc_AzureCalcRateCard[[#This Row],[Region]]</f>
        <v>ExpressRoute (Metered) 200 Mbps ConnectionsC8</v>
      </c>
      <c r="B1491" s="775">
        <v>8</v>
      </c>
      <c r="C1491" s="775" t="s">
        <v>7427</v>
      </c>
      <c r="D1491" s="775" t="s">
        <v>177</v>
      </c>
      <c r="E1491" s="775">
        <v>131.94999999999999</v>
      </c>
      <c r="F1491" s="775" t="s">
        <v>7388</v>
      </c>
      <c r="G1491" s="775" t="s">
        <v>7531</v>
      </c>
      <c r="H1491" s="775" t="s">
        <v>7532</v>
      </c>
      <c r="I1491" s="775" t="s">
        <v>7452</v>
      </c>
    </row>
    <row r="1492" spans="1:9">
      <c r="A1492" s="775" t="str">
        <f>Table_wabobpsvr_AzureCalc_AzureCalcRateCard[[#This Row],[ServiceName]]&amp;Table_wabobpsvr_AzureCalc_AzureCalcRateCard[[#This Row],[Price_Level]]&amp;Table_wabobpsvr_AzureCalc_AzureCalcRateCard[[#This Row],[Region]]</f>
        <v>ExpressRoute (Metered) 5 Gbps ConnectionsC8</v>
      </c>
      <c r="B1492" s="775">
        <v>8</v>
      </c>
      <c r="C1492" s="775" t="s">
        <v>7427</v>
      </c>
      <c r="D1492" s="775" t="s">
        <v>177</v>
      </c>
      <c r="E1492" s="775">
        <v>1983.8</v>
      </c>
      <c r="F1492" s="775" t="s">
        <v>7397</v>
      </c>
      <c r="G1492" s="775" t="s">
        <v>7533</v>
      </c>
      <c r="H1492" s="775" t="s">
        <v>7534</v>
      </c>
      <c r="I1492" s="775" t="s">
        <v>7454</v>
      </c>
    </row>
    <row r="1493" spans="1:9">
      <c r="A1493" s="775" t="str">
        <f>Table_wabobpsvr_AzureCalc_AzureCalcRateCard[[#This Row],[ServiceName]]&amp;Table_wabobpsvr_AzureCalc_AzureCalcRateCard[[#This Row],[Price_Level]]&amp;Table_wabobpsvr_AzureCalc_AzureCalcRateCard[[#This Row],[Region]]</f>
        <v>ExpressRoute (Metered) 50 Mbps ConnectionsC8</v>
      </c>
      <c r="B1493" s="775">
        <v>8</v>
      </c>
      <c r="C1493" s="775" t="s">
        <v>7427</v>
      </c>
      <c r="D1493" s="775" t="s">
        <v>177</v>
      </c>
      <c r="E1493" s="775">
        <v>50.05</v>
      </c>
      <c r="F1493" s="775" t="s">
        <v>7394</v>
      </c>
      <c r="G1493" s="775" t="s">
        <v>7535</v>
      </c>
      <c r="H1493" s="775" t="s">
        <v>7536</v>
      </c>
      <c r="I1493" s="775" t="s">
        <v>7456</v>
      </c>
    </row>
    <row r="1494" spans="1:9">
      <c r="A1494" s="775" t="str">
        <f>Table_wabobpsvr_AzureCalc_AzureCalcRateCard[[#This Row],[ServiceName]]&amp;Table_wabobpsvr_AzureCalc_AzureCalcRateCard[[#This Row],[Price_Level]]&amp;Table_wabobpsvr_AzureCalc_AzureCalcRateCard[[#This Row],[Region]]</f>
        <v>ExpressRoute (Metered) 500 Mbps ConnectionsC8</v>
      </c>
      <c r="B1494" s="775">
        <v>8</v>
      </c>
      <c r="C1494" s="775" t="s">
        <v>7427</v>
      </c>
      <c r="D1494" s="775" t="s">
        <v>177</v>
      </c>
      <c r="E1494" s="775">
        <v>263.89999999999998</v>
      </c>
      <c r="F1494" s="775" t="s">
        <v>7389</v>
      </c>
      <c r="G1494" s="775" t="s">
        <v>7537</v>
      </c>
      <c r="H1494" s="775" t="s">
        <v>7538</v>
      </c>
      <c r="I1494" s="775" t="s">
        <v>7458</v>
      </c>
    </row>
    <row r="1495" spans="1:9">
      <c r="A1495" s="775" t="str">
        <f>Table_wabobpsvr_AzureCalc_AzureCalcRateCard[[#This Row],[ServiceName]]&amp;Table_wabobpsvr_AzureCalc_AzureCalcRateCard[[#This Row],[Price_Level]]&amp;Table_wabobpsvr_AzureCalc_AzureCalcRateCard[[#This Row],[Region]]</f>
        <v>ExpressRoute (Unlimited) 1 Gbps ConnectionsC8</v>
      </c>
      <c r="B1495" s="775">
        <v>8</v>
      </c>
      <c r="C1495" s="775" t="s">
        <v>7427</v>
      </c>
      <c r="D1495" s="775" t="s">
        <v>177</v>
      </c>
      <c r="E1495" s="775">
        <v>5187</v>
      </c>
      <c r="F1495" s="775" t="s">
        <v>7405</v>
      </c>
      <c r="G1495" s="775" t="s">
        <v>7539</v>
      </c>
      <c r="H1495" s="775" t="s">
        <v>7540</v>
      </c>
      <c r="I1495" s="775" t="s">
        <v>7460</v>
      </c>
    </row>
    <row r="1496" spans="1:9">
      <c r="A1496" s="775" t="str">
        <f>Table_wabobpsvr_AzureCalc_AzureCalcRateCard[[#This Row],[ServiceName]]&amp;Table_wabobpsvr_AzureCalc_AzureCalcRateCard[[#This Row],[Price_Level]]&amp;Table_wabobpsvr_AzureCalc_AzureCalcRateCard[[#This Row],[Region]]</f>
        <v>ExpressRoute (Unlimited) 10 Gbps ConnectionsC8</v>
      </c>
      <c r="B1496" s="775">
        <v>8</v>
      </c>
      <c r="C1496" s="775" t="s">
        <v>7427</v>
      </c>
      <c r="D1496" s="775" t="s">
        <v>177</v>
      </c>
      <c r="E1496" s="775">
        <v>46683</v>
      </c>
      <c r="F1496" s="775" t="s">
        <v>7408</v>
      </c>
      <c r="G1496" s="775" t="s">
        <v>7541</v>
      </c>
      <c r="H1496" s="775" t="s">
        <v>7542</v>
      </c>
      <c r="I1496" s="775" t="s">
        <v>7462</v>
      </c>
    </row>
    <row r="1497" spans="1:9">
      <c r="A1497" s="775" t="str">
        <f>Table_wabobpsvr_AzureCalc_AzureCalcRateCard[[#This Row],[ServiceName]]&amp;Table_wabobpsvr_AzureCalc_AzureCalcRateCard[[#This Row],[Price_Level]]&amp;Table_wabobpsvr_AzureCalc_AzureCalcRateCard[[#This Row],[Region]]</f>
        <v>ExpressRoute (Unlimited) 100 Mbps ConnectionsC8</v>
      </c>
      <c r="B1497" s="775">
        <v>8</v>
      </c>
      <c r="C1497" s="775" t="s">
        <v>7427</v>
      </c>
      <c r="D1497" s="775" t="s">
        <v>177</v>
      </c>
      <c r="E1497" s="775">
        <v>523.25</v>
      </c>
      <c r="F1497" s="775" t="s">
        <v>7402</v>
      </c>
      <c r="G1497" s="775" t="s">
        <v>7543</v>
      </c>
      <c r="H1497" s="775" t="s">
        <v>7544</v>
      </c>
      <c r="I1497" s="775" t="s">
        <v>7464</v>
      </c>
    </row>
    <row r="1498" spans="1:9">
      <c r="A1498" s="775" t="str">
        <f>Table_wabobpsvr_AzureCalc_AzureCalcRateCard[[#This Row],[ServiceName]]&amp;Table_wabobpsvr_AzureCalc_AzureCalcRateCard[[#This Row],[Price_Level]]&amp;Table_wabobpsvr_AzureCalc_AzureCalcRateCard[[#This Row],[Region]]</f>
        <v>ExpressRoute (Unlimited) 2 Gbps ConnectionsC8</v>
      </c>
      <c r="B1498" s="775">
        <v>8</v>
      </c>
      <c r="C1498" s="775" t="s">
        <v>7427</v>
      </c>
      <c r="D1498" s="775" t="s">
        <v>177</v>
      </c>
      <c r="E1498" s="775">
        <v>10374</v>
      </c>
      <c r="F1498" s="775" t="s">
        <v>7406</v>
      </c>
      <c r="G1498" s="775" t="s">
        <v>7545</v>
      </c>
      <c r="H1498" s="775" t="s">
        <v>7546</v>
      </c>
      <c r="I1498" s="775" t="s">
        <v>7466</v>
      </c>
    </row>
    <row r="1499" spans="1:9">
      <c r="A1499" s="775" t="str">
        <f>Table_wabobpsvr_AzureCalc_AzureCalcRateCard[[#This Row],[ServiceName]]&amp;Table_wabobpsvr_AzureCalc_AzureCalcRateCard[[#This Row],[Price_Level]]&amp;Table_wabobpsvr_AzureCalc_AzureCalcRateCard[[#This Row],[Region]]</f>
        <v>ExpressRoute (Unlimited) 200 Mbps ConnectionsC8</v>
      </c>
      <c r="B1499" s="775">
        <v>8</v>
      </c>
      <c r="C1499" s="775" t="s">
        <v>7427</v>
      </c>
      <c r="D1499" s="775" t="s">
        <v>177</v>
      </c>
      <c r="E1499" s="775">
        <v>1046.5</v>
      </c>
      <c r="F1499" s="775" t="s">
        <v>7403</v>
      </c>
      <c r="G1499" s="775" t="s">
        <v>7547</v>
      </c>
      <c r="H1499" s="775" t="s">
        <v>7548</v>
      </c>
      <c r="I1499" s="775" t="s">
        <v>7468</v>
      </c>
    </row>
    <row r="1500" spans="1:9">
      <c r="A1500" s="775" t="str">
        <f>Table_wabobpsvr_AzureCalc_AzureCalcRateCard[[#This Row],[ServiceName]]&amp;Table_wabobpsvr_AzureCalc_AzureCalcRateCard[[#This Row],[Price_Level]]&amp;Table_wabobpsvr_AzureCalc_AzureCalcRateCard[[#This Row],[Region]]</f>
        <v>ExpressRoute (Unlimited) 5 Gbps ConnectionsC8</v>
      </c>
      <c r="B1500" s="775">
        <v>8</v>
      </c>
      <c r="C1500" s="775" t="s">
        <v>7427</v>
      </c>
      <c r="D1500" s="775" t="s">
        <v>177</v>
      </c>
      <c r="E1500" s="775">
        <v>23341.5</v>
      </c>
      <c r="F1500" s="775" t="s">
        <v>7407</v>
      </c>
      <c r="G1500" s="775" t="s">
        <v>7549</v>
      </c>
      <c r="H1500" s="775" t="s">
        <v>7550</v>
      </c>
      <c r="I1500" s="775" t="s">
        <v>7474</v>
      </c>
    </row>
    <row r="1501" spans="1:9">
      <c r="A1501" s="775" t="str">
        <f>Table_wabobpsvr_AzureCalc_AzureCalcRateCard[[#This Row],[ServiceName]]&amp;Table_wabobpsvr_AzureCalc_AzureCalcRateCard[[#This Row],[Price_Level]]&amp;Table_wabobpsvr_AzureCalc_AzureCalcRateCard[[#This Row],[Region]]</f>
        <v>ExpressRoute (Unlimited) 50 Mbps ConnectionsC8</v>
      </c>
      <c r="B1501" s="775">
        <v>8</v>
      </c>
      <c r="C1501" s="775" t="s">
        <v>7427</v>
      </c>
      <c r="D1501" s="775" t="s">
        <v>177</v>
      </c>
      <c r="E1501" s="775">
        <v>273</v>
      </c>
      <c r="F1501" s="775" t="s">
        <v>7401</v>
      </c>
      <c r="G1501" s="775" t="s">
        <v>7551</v>
      </c>
      <c r="H1501" s="775" t="s">
        <v>7552</v>
      </c>
      <c r="I1501" s="775" t="s">
        <v>7476</v>
      </c>
    </row>
    <row r="1502" spans="1:9">
      <c r="A1502" s="775" t="str">
        <f>Table_wabobpsvr_AzureCalc_AzureCalcRateCard[[#This Row],[ServiceName]]&amp;Table_wabobpsvr_AzureCalc_AzureCalcRateCard[[#This Row],[Price_Level]]&amp;Table_wabobpsvr_AzureCalc_AzureCalcRateCard[[#This Row],[Region]]</f>
        <v>ExpressRoute (Unlimited) 500 Mbps ConnectionsC8</v>
      </c>
      <c r="B1502" s="775">
        <v>8</v>
      </c>
      <c r="C1502" s="775" t="s">
        <v>7427</v>
      </c>
      <c r="D1502" s="775" t="s">
        <v>177</v>
      </c>
      <c r="E1502" s="775">
        <v>2502.5</v>
      </c>
      <c r="F1502" s="775" t="s">
        <v>7404</v>
      </c>
      <c r="G1502" s="775" t="s">
        <v>7553</v>
      </c>
      <c r="H1502" s="775" t="s">
        <v>7554</v>
      </c>
      <c r="I1502" s="775" t="s">
        <v>7478</v>
      </c>
    </row>
    <row r="1503" spans="1:9">
      <c r="A1503" s="775" t="str">
        <f>Table_wabobpsvr_AzureCalc_AzureCalcRateCard[[#This Row],[ServiceName]]&amp;Table_wabobpsvr_AzureCalc_AzureCalcRateCard[[#This Row],[Price_Level]]&amp;Table_wabobpsvr_AzureCalc_AzureCalcRateCard[[#This Row],[Region]]</f>
        <v>ExpressRoute (Metered) Data Transfer Out at 1 Gbps (GB) - Zone 1D1</v>
      </c>
      <c r="B1503" s="775">
        <v>1</v>
      </c>
      <c r="C1503" s="775" t="s">
        <v>9</v>
      </c>
      <c r="D1503" s="775" t="s">
        <v>176</v>
      </c>
      <c r="E1503" s="775">
        <v>2.1999999999999999E-2</v>
      </c>
      <c r="F1503" s="775" t="s">
        <v>7392</v>
      </c>
      <c r="G1503" s="775" t="s">
        <v>7527</v>
      </c>
      <c r="H1503" s="775" t="s">
        <v>7528</v>
      </c>
      <c r="I1503" s="775" t="s">
        <v>7442</v>
      </c>
    </row>
    <row r="1504" spans="1:9">
      <c r="A1504" s="775" t="str">
        <f>Table_wabobpsvr_AzureCalc_AzureCalcRateCard[[#This Row],[ServiceName]]&amp;Table_wabobpsvr_AzureCalc_AzureCalcRateCard[[#This Row],[Price_Level]]&amp;Table_wabobpsvr_AzureCalc_AzureCalcRateCard[[#This Row],[Region]]</f>
        <v>ExpressRoute (Metered) 1 Gbps ConnectionsD1</v>
      </c>
      <c r="B1504" s="775">
        <v>1</v>
      </c>
      <c r="C1504" s="775" t="s">
        <v>7427</v>
      </c>
      <c r="D1504" s="775" t="s">
        <v>176</v>
      </c>
      <c r="E1504" s="775">
        <v>383.68</v>
      </c>
      <c r="F1504" s="775" t="s">
        <v>7390</v>
      </c>
      <c r="G1504" s="775" t="s">
        <v>7555</v>
      </c>
      <c r="H1504" s="775" t="s">
        <v>7556</v>
      </c>
      <c r="I1504" s="775" t="s">
        <v>7444</v>
      </c>
    </row>
    <row r="1505" spans="1:9">
      <c r="A1505" s="775" t="str">
        <f>Table_wabobpsvr_AzureCalc_AzureCalcRateCard[[#This Row],[ServiceName]]&amp;Table_wabobpsvr_AzureCalc_AzureCalcRateCard[[#This Row],[Price_Level]]&amp;Table_wabobpsvr_AzureCalc_AzureCalcRateCard[[#This Row],[Region]]</f>
        <v>ExpressRoute (Metered) 10 Gbps ConnectionsD1</v>
      </c>
      <c r="B1505" s="775">
        <v>1</v>
      </c>
      <c r="C1505" s="775" t="s">
        <v>7427</v>
      </c>
      <c r="D1505" s="775" t="s">
        <v>176</v>
      </c>
      <c r="E1505" s="775">
        <v>4400</v>
      </c>
      <c r="F1505" s="775" t="s">
        <v>7391</v>
      </c>
      <c r="G1505" s="775" t="s">
        <v>7557</v>
      </c>
      <c r="H1505" s="775" t="s">
        <v>7558</v>
      </c>
      <c r="I1505" s="775" t="s">
        <v>7446</v>
      </c>
    </row>
    <row r="1506" spans="1:9">
      <c r="A1506" s="775" t="str">
        <f>Table_wabobpsvr_AzureCalc_AzureCalcRateCard[[#This Row],[ServiceName]]&amp;Table_wabobpsvr_AzureCalc_AzureCalcRateCard[[#This Row],[Price_Level]]&amp;Table_wabobpsvr_AzureCalc_AzureCalcRateCard[[#This Row],[Region]]</f>
        <v>ExpressRoute (Metered) 100 Mbps ConnectionsD1</v>
      </c>
      <c r="B1506" s="775">
        <v>1</v>
      </c>
      <c r="C1506" s="775" t="s">
        <v>7427</v>
      </c>
      <c r="D1506" s="775" t="s">
        <v>176</v>
      </c>
      <c r="E1506" s="775">
        <v>96.8</v>
      </c>
      <c r="F1506" s="775" t="s">
        <v>7395</v>
      </c>
      <c r="G1506" s="775" t="s">
        <v>7559</v>
      </c>
      <c r="H1506" s="775" t="s">
        <v>7560</v>
      </c>
      <c r="I1506" s="775" t="s">
        <v>7448</v>
      </c>
    </row>
    <row r="1507" spans="1:9">
      <c r="A1507" s="775" t="str">
        <f>Table_wabobpsvr_AzureCalc_AzureCalcRateCard[[#This Row],[ServiceName]]&amp;Table_wabobpsvr_AzureCalc_AzureCalcRateCard[[#This Row],[Price_Level]]&amp;Table_wabobpsvr_AzureCalc_AzureCalcRateCard[[#This Row],[Region]]</f>
        <v>ExpressRoute (Metered) 2 Gbps ConnectionsD1</v>
      </c>
      <c r="B1507" s="775">
        <v>1</v>
      </c>
      <c r="C1507" s="775" t="s">
        <v>7427</v>
      </c>
      <c r="D1507" s="775" t="s">
        <v>176</v>
      </c>
      <c r="E1507" s="775">
        <v>767.36</v>
      </c>
      <c r="F1507" s="775" t="s">
        <v>7396</v>
      </c>
      <c r="G1507" s="775" t="s">
        <v>7529</v>
      </c>
      <c r="H1507" s="775" t="s">
        <v>7530</v>
      </c>
      <c r="I1507" s="775" t="s">
        <v>7450</v>
      </c>
    </row>
    <row r="1508" spans="1:9">
      <c r="A1508" s="775" t="str">
        <f>Table_wabobpsvr_AzureCalc_AzureCalcRateCard[[#This Row],[ServiceName]]&amp;Table_wabobpsvr_AzureCalc_AzureCalcRateCard[[#This Row],[Price_Level]]&amp;Table_wabobpsvr_AzureCalc_AzureCalcRateCard[[#This Row],[Region]]</f>
        <v>ExpressRoute (Metered) 200 Mbps ConnectionsD1</v>
      </c>
      <c r="B1508" s="775">
        <v>1</v>
      </c>
      <c r="C1508" s="775" t="s">
        <v>7427</v>
      </c>
      <c r="D1508" s="775" t="s">
        <v>176</v>
      </c>
      <c r="E1508" s="775">
        <v>127.6</v>
      </c>
      <c r="F1508" s="775" t="s">
        <v>7388</v>
      </c>
      <c r="G1508" s="775" t="s">
        <v>7531</v>
      </c>
      <c r="H1508" s="775" t="s">
        <v>7532</v>
      </c>
      <c r="I1508" s="775" t="s">
        <v>7452</v>
      </c>
    </row>
    <row r="1509" spans="1:9">
      <c r="A1509" s="775" t="str">
        <f>Table_wabobpsvr_AzureCalc_AzureCalcRateCard[[#This Row],[ServiceName]]&amp;Table_wabobpsvr_AzureCalc_AzureCalcRateCard[[#This Row],[Price_Level]]&amp;Table_wabobpsvr_AzureCalc_AzureCalcRateCard[[#This Row],[Region]]</f>
        <v>ExpressRoute (Metered) 5 Gbps ConnectionsD1</v>
      </c>
      <c r="B1509" s="775">
        <v>1</v>
      </c>
      <c r="C1509" s="775" t="s">
        <v>7427</v>
      </c>
      <c r="D1509" s="775" t="s">
        <v>176</v>
      </c>
      <c r="E1509" s="775">
        <v>1918.4</v>
      </c>
      <c r="F1509" s="775" t="s">
        <v>7397</v>
      </c>
      <c r="G1509" s="775" t="s">
        <v>7533</v>
      </c>
      <c r="H1509" s="775" t="s">
        <v>7534</v>
      </c>
      <c r="I1509" s="775" t="s">
        <v>7454</v>
      </c>
    </row>
    <row r="1510" spans="1:9">
      <c r="A1510" s="775" t="str">
        <f>Table_wabobpsvr_AzureCalc_AzureCalcRateCard[[#This Row],[ServiceName]]&amp;Table_wabobpsvr_AzureCalc_AzureCalcRateCard[[#This Row],[Price_Level]]&amp;Table_wabobpsvr_AzureCalc_AzureCalcRateCard[[#This Row],[Region]]</f>
        <v>ExpressRoute (Metered) 50 Mbps ConnectionsD1</v>
      </c>
      <c r="B1510" s="775">
        <v>1</v>
      </c>
      <c r="C1510" s="775" t="s">
        <v>7427</v>
      </c>
      <c r="D1510" s="775" t="s">
        <v>176</v>
      </c>
      <c r="E1510" s="775">
        <v>48.4</v>
      </c>
      <c r="F1510" s="775" t="s">
        <v>7394</v>
      </c>
      <c r="G1510" s="775" t="s">
        <v>7535</v>
      </c>
      <c r="H1510" s="775" t="s">
        <v>7536</v>
      </c>
      <c r="I1510" s="775" t="s">
        <v>7456</v>
      </c>
    </row>
    <row r="1511" spans="1:9">
      <c r="A1511" s="775" t="str">
        <f>Table_wabobpsvr_AzureCalc_AzureCalcRateCard[[#This Row],[ServiceName]]&amp;Table_wabobpsvr_AzureCalc_AzureCalcRateCard[[#This Row],[Price_Level]]&amp;Table_wabobpsvr_AzureCalc_AzureCalcRateCard[[#This Row],[Region]]</f>
        <v>ExpressRoute (Unlimited) 5 Gbps ConnectionsA15</v>
      </c>
      <c r="B1511" s="775">
        <v>15</v>
      </c>
      <c r="C1511" s="775" t="s">
        <v>7427</v>
      </c>
      <c r="D1511" s="775" t="s">
        <v>174</v>
      </c>
      <c r="E1511" s="775">
        <v>39770</v>
      </c>
      <c r="F1511" s="775" t="s">
        <v>7407</v>
      </c>
      <c r="G1511" s="775" t="s">
        <v>7589</v>
      </c>
      <c r="H1511" s="775" t="s">
        <v>7590</v>
      </c>
      <c r="I1511" s="775" t="s">
        <v>7507</v>
      </c>
    </row>
    <row r="1512" spans="1:9">
      <c r="A1512" s="775" t="str">
        <f>Table_wabobpsvr_AzureCalc_AzureCalcRateCard[[#This Row],[ServiceName]]&amp;Table_wabobpsvr_AzureCalc_AzureCalcRateCard[[#This Row],[Price_Level]]&amp;Table_wabobpsvr_AzureCalc_AzureCalcRateCard[[#This Row],[Region]]</f>
        <v>ExpressRoute (Unlimited) 50 Mbps ConnectionsA15</v>
      </c>
      <c r="B1512" s="775">
        <v>15</v>
      </c>
      <c r="C1512" s="775" t="s">
        <v>7427</v>
      </c>
      <c r="D1512" s="775" t="s">
        <v>174</v>
      </c>
      <c r="E1512" s="775">
        <v>591.70000000000005</v>
      </c>
      <c r="F1512" s="775" t="s">
        <v>7401</v>
      </c>
      <c r="G1512" s="775" t="s">
        <v>7591</v>
      </c>
      <c r="H1512" s="775" t="s">
        <v>7592</v>
      </c>
      <c r="I1512" s="775" t="s">
        <v>7509</v>
      </c>
    </row>
    <row r="1513" spans="1:9">
      <c r="A1513" s="775" t="str">
        <f>Table_wabobpsvr_AzureCalc_AzureCalcRateCard[[#This Row],[ServiceName]]&amp;Table_wabobpsvr_AzureCalc_AzureCalcRateCard[[#This Row],[Price_Level]]&amp;Table_wabobpsvr_AzureCalc_AzureCalcRateCard[[#This Row],[Region]]</f>
        <v>ExpressRoute (Unlimited) 500 Mbps ConnectionsA15</v>
      </c>
      <c r="B1513" s="775">
        <v>15</v>
      </c>
      <c r="C1513" s="775" t="s">
        <v>7427</v>
      </c>
      <c r="D1513" s="775" t="s">
        <v>174</v>
      </c>
      <c r="E1513" s="775">
        <v>5044</v>
      </c>
      <c r="F1513" s="775" t="s">
        <v>7404</v>
      </c>
      <c r="G1513" s="775" t="s">
        <v>7593</v>
      </c>
      <c r="H1513" s="775" t="s">
        <v>7594</v>
      </c>
      <c r="I1513" s="775" t="s">
        <v>7511</v>
      </c>
    </row>
    <row r="1514" spans="1:9">
      <c r="A1514" s="775" t="str">
        <f>Table_wabobpsvr_AzureCalc_AzureCalcRateCard[[#This Row],[ServiceName]]&amp;Table_wabobpsvr_AzureCalc_AzureCalcRateCard[[#This Row],[Price_Level]]&amp;Table_wabobpsvr_AzureCalc_AzureCalcRateCard[[#This Row],[Region]]</f>
        <v>ExpressRoute (Metered) Data Transfer Out at 1 Gbps (GB) - Zone 2A16</v>
      </c>
      <c r="B1514" s="775">
        <v>16</v>
      </c>
      <c r="C1514" s="775" t="s">
        <v>9</v>
      </c>
      <c r="D1514" s="775" t="s">
        <v>174</v>
      </c>
      <c r="E1514" s="775">
        <v>4.8500000000000001E-2</v>
      </c>
      <c r="F1514" s="775" t="s">
        <v>7393</v>
      </c>
      <c r="G1514" s="775" t="s">
        <v>7561</v>
      </c>
      <c r="H1514" s="775" t="s">
        <v>7562</v>
      </c>
      <c r="I1514" s="775" t="s">
        <v>7479</v>
      </c>
    </row>
    <row r="1515" spans="1:9">
      <c r="A1515" s="775" t="str">
        <f>Table_wabobpsvr_AzureCalc_AzureCalcRateCard[[#This Row],[ServiceName]]&amp;Table_wabobpsvr_AzureCalc_AzureCalcRateCard[[#This Row],[Price_Level]]&amp;Table_wabobpsvr_AzureCalc_AzureCalcRateCard[[#This Row],[Region]]</f>
        <v>ExpressRoute (Metered) 1 Gbps ConnectionsA16</v>
      </c>
      <c r="B1515" s="775">
        <v>16</v>
      </c>
      <c r="C1515" s="775" t="s">
        <v>7427</v>
      </c>
      <c r="D1515" s="775" t="s">
        <v>174</v>
      </c>
      <c r="E1515" s="775">
        <v>422.92</v>
      </c>
      <c r="F1515" s="775" t="s">
        <v>7390</v>
      </c>
      <c r="G1515" s="775" t="s">
        <v>7563</v>
      </c>
      <c r="H1515" s="775" t="s">
        <v>7564</v>
      </c>
      <c r="I1515" s="775" t="s">
        <v>7481</v>
      </c>
    </row>
    <row r="1516" spans="1:9">
      <c r="A1516" s="775" t="str">
        <f>Table_wabobpsvr_AzureCalc_AzureCalcRateCard[[#This Row],[ServiceName]]&amp;Table_wabobpsvr_AzureCalc_AzureCalcRateCard[[#This Row],[Price_Level]]&amp;Table_wabobpsvr_AzureCalc_AzureCalcRateCard[[#This Row],[Region]]</f>
        <v>ExpressRoute (Metered) 10 Gbps ConnectionsA16</v>
      </c>
      <c r="B1516" s="775">
        <v>16</v>
      </c>
      <c r="C1516" s="775" t="s">
        <v>7427</v>
      </c>
      <c r="D1516" s="775" t="s">
        <v>174</v>
      </c>
      <c r="E1516" s="775">
        <v>4850</v>
      </c>
      <c r="F1516" s="775" t="s">
        <v>7391</v>
      </c>
      <c r="G1516" s="775" t="s">
        <v>7565</v>
      </c>
      <c r="H1516" s="775" t="s">
        <v>7566</v>
      </c>
      <c r="I1516" s="775" t="s">
        <v>7483</v>
      </c>
    </row>
    <row r="1517" spans="1:9">
      <c r="A1517" s="775" t="str">
        <f>Table_wabobpsvr_AzureCalc_AzureCalcRateCard[[#This Row],[ServiceName]]&amp;Table_wabobpsvr_AzureCalc_AzureCalcRateCard[[#This Row],[Price_Level]]&amp;Table_wabobpsvr_AzureCalc_AzureCalcRateCard[[#This Row],[Region]]</f>
        <v>ExpressRoute (Metered) 100 Mbps ConnectionsA16</v>
      </c>
      <c r="B1517" s="775">
        <v>16</v>
      </c>
      <c r="C1517" s="775" t="s">
        <v>7427</v>
      </c>
      <c r="D1517" s="775" t="s">
        <v>174</v>
      </c>
      <c r="E1517" s="775">
        <v>97</v>
      </c>
      <c r="F1517" s="775" t="s">
        <v>7395</v>
      </c>
      <c r="G1517" s="775" t="s">
        <v>7567</v>
      </c>
      <c r="H1517" s="775" t="s">
        <v>7568</v>
      </c>
      <c r="I1517" s="775" t="s">
        <v>7485</v>
      </c>
    </row>
    <row r="1518" spans="1:9">
      <c r="A1518" s="1039" t="str">
        <f>Table_wabobpsvr_AzureCalc_AzureCalcRateCard[[#This Row],[ServiceName]]&amp;Table_wabobpsvr_AzureCalc_AzureCalcRateCard[[#This Row],[Price_Level]]&amp;Table_wabobpsvr_AzureCalc_AzureCalcRateCard[[#This Row],[Region]]</f>
        <v>ExpressRoute (Metered) 2 Gbps ConnectionsA16</v>
      </c>
      <c r="B1518" s="1039">
        <v>16</v>
      </c>
      <c r="C1518" s="1039" t="s">
        <v>7427</v>
      </c>
      <c r="D1518" s="1039" t="s">
        <v>174</v>
      </c>
      <c r="E1518" s="1039">
        <v>845.84</v>
      </c>
      <c r="F1518" s="1039" t="s">
        <v>7396</v>
      </c>
      <c r="G1518" s="775" t="s">
        <v>7569</v>
      </c>
      <c r="H1518" s="775" t="s">
        <v>7570</v>
      </c>
      <c r="I1518" s="775" t="s">
        <v>7487</v>
      </c>
    </row>
    <row r="1519" spans="1:9">
      <c r="A1519" s="775" t="str">
        <f>Table_wabobpsvr_AzureCalc_AzureCalcRateCard[[#This Row],[ServiceName]]&amp;Table_wabobpsvr_AzureCalc_AzureCalcRateCard[[#This Row],[Price_Level]]&amp;Table_wabobpsvr_AzureCalc_AzureCalcRateCard[[#This Row],[Region]]</f>
        <v>ExpressRoute (Metered) 200 Mbps ConnectionsA16</v>
      </c>
      <c r="B1519" s="775">
        <v>16</v>
      </c>
      <c r="C1519" s="775" t="s">
        <v>7427</v>
      </c>
      <c r="D1519" s="775" t="s">
        <v>174</v>
      </c>
      <c r="E1519" s="775">
        <v>140.65</v>
      </c>
      <c r="F1519" s="775" t="s">
        <v>7388</v>
      </c>
      <c r="G1519" s="775" t="s">
        <v>7571</v>
      </c>
      <c r="H1519" s="775" t="s">
        <v>7572</v>
      </c>
      <c r="I1519" s="775" t="s">
        <v>7489</v>
      </c>
    </row>
    <row r="1520" spans="1:9">
      <c r="A1520" s="775" t="str">
        <f>Table_wabobpsvr_AzureCalc_AzureCalcRateCard[[#This Row],[ServiceName]]&amp;Table_wabobpsvr_AzureCalc_AzureCalcRateCard[[#This Row],[Price_Level]]&amp;Table_wabobpsvr_AzureCalc_AzureCalcRateCard[[#This Row],[Region]]</f>
        <v>ExpressRoute (Metered) 5 Gbps ConnectionsA16</v>
      </c>
      <c r="B1520" s="775">
        <v>16</v>
      </c>
      <c r="C1520" s="775" t="s">
        <v>7427</v>
      </c>
      <c r="D1520" s="775" t="s">
        <v>174</v>
      </c>
      <c r="E1520" s="775">
        <v>2114.6</v>
      </c>
      <c r="F1520" s="775" t="s">
        <v>7397</v>
      </c>
      <c r="G1520" s="775" t="s">
        <v>7573</v>
      </c>
      <c r="H1520" s="775" t="s">
        <v>7574</v>
      </c>
      <c r="I1520" s="775" t="s">
        <v>7491</v>
      </c>
    </row>
    <row r="1521" spans="1:9">
      <c r="A1521" s="775" t="str">
        <f>Table_wabobpsvr_AzureCalc_AzureCalcRateCard[[#This Row],[ServiceName]]&amp;Table_wabobpsvr_AzureCalc_AzureCalcRateCard[[#This Row],[Price_Level]]&amp;Table_wabobpsvr_AzureCalc_AzureCalcRateCard[[#This Row],[Region]]</f>
        <v>ExpressRoute (Metered) 50 Mbps ConnectionsA16</v>
      </c>
      <c r="B1521" s="775">
        <v>16</v>
      </c>
      <c r="C1521" s="775" t="s">
        <v>7427</v>
      </c>
      <c r="D1521" s="775" t="s">
        <v>174</v>
      </c>
      <c r="E1521" s="775">
        <v>53.35</v>
      </c>
      <c r="F1521" s="775" t="s">
        <v>7394</v>
      </c>
      <c r="G1521" s="775" t="s">
        <v>7575</v>
      </c>
      <c r="H1521" s="775" t="s">
        <v>7576</v>
      </c>
      <c r="I1521" s="775" t="s">
        <v>7493</v>
      </c>
    </row>
    <row r="1522" spans="1:9">
      <c r="A1522" s="775" t="str">
        <f>Table_wabobpsvr_AzureCalc_AzureCalcRateCard[[#This Row],[ServiceName]]&amp;Table_wabobpsvr_AzureCalc_AzureCalcRateCard[[#This Row],[Price_Level]]&amp;Table_wabobpsvr_AzureCalc_AzureCalcRateCard[[#This Row],[Region]]</f>
        <v>ExpressRoute (Metered) 500 Mbps ConnectionsA16</v>
      </c>
      <c r="B1522" s="775">
        <v>16</v>
      </c>
      <c r="C1522" s="775" t="s">
        <v>7427</v>
      </c>
      <c r="D1522" s="775" t="s">
        <v>174</v>
      </c>
      <c r="E1522" s="775">
        <v>281.3</v>
      </c>
      <c r="F1522" s="775" t="s">
        <v>7389</v>
      </c>
      <c r="G1522" s="775" t="s">
        <v>7577</v>
      </c>
      <c r="H1522" s="775" t="s">
        <v>7578</v>
      </c>
      <c r="I1522" s="775" t="s">
        <v>7495</v>
      </c>
    </row>
    <row r="1523" spans="1:9">
      <c r="A1523" s="775" t="str">
        <f>Table_wabobpsvr_AzureCalc_AzureCalcRateCard[[#This Row],[ServiceName]]&amp;Table_wabobpsvr_AzureCalc_AzureCalcRateCard[[#This Row],[Price_Level]]&amp;Table_wabobpsvr_AzureCalc_AzureCalcRateCard[[#This Row],[Region]]</f>
        <v>ExpressRoute (Unlimited) 1 Gbps ConnectionsA16</v>
      </c>
      <c r="B1523" s="775">
        <v>16</v>
      </c>
      <c r="C1523" s="775" t="s">
        <v>7427</v>
      </c>
      <c r="D1523" s="775" t="s">
        <v>174</v>
      </c>
      <c r="E1523" s="775">
        <v>8439</v>
      </c>
      <c r="F1523" s="775" t="s">
        <v>7405</v>
      </c>
      <c r="G1523" s="775" t="s">
        <v>7579</v>
      </c>
      <c r="H1523" s="775" t="s">
        <v>7580</v>
      </c>
      <c r="I1523" s="775" t="s">
        <v>7497</v>
      </c>
    </row>
    <row r="1524" spans="1:9">
      <c r="A1524" s="775" t="str">
        <f>Table_wabobpsvr_AzureCalc_AzureCalcRateCard[[#This Row],[ServiceName]]&amp;Table_wabobpsvr_AzureCalc_AzureCalcRateCard[[#This Row],[Price_Level]]&amp;Table_wabobpsvr_AzureCalc_AzureCalcRateCard[[#This Row],[Region]]</f>
        <v>ExpressRoute (Unlimited) 10 Gbps ConnectionsA16</v>
      </c>
      <c r="B1524" s="775">
        <v>16</v>
      </c>
      <c r="C1524" s="775" t="s">
        <v>7427</v>
      </c>
      <c r="D1524" s="775" t="s">
        <v>174</v>
      </c>
      <c r="E1524" s="775">
        <v>79540</v>
      </c>
      <c r="F1524" s="775" t="s">
        <v>7408</v>
      </c>
      <c r="G1524" s="775" t="s">
        <v>7581</v>
      </c>
      <c r="H1524" s="775" t="s">
        <v>7582</v>
      </c>
      <c r="I1524" s="775" t="s">
        <v>7499</v>
      </c>
    </row>
    <row r="1525" spans="1:9">
      <c r="A1525" s="775" t="str">
        <f>Table_wabobpsvr_AzureCalc_AzureCalcRateCard[[#This Row],[ServiceName]]&amp;Table_wabobpsvr_AzureCalc_AzureCalcRateCard[[#This Row],[Price_Level]]&amp;Table_wabobpsvr_AzureCalc_AzureCalcRateCard[[#This Row],[Region]]</f>
        <v>ExpressRoute (Unlimited) 100 Mbps ConnectionsA16</v>
      </c>
      <c r="B1525" s="775">
        <v>16</v>
      </c>
      <c r="C1525" s="775" t="s">
        <v>7427</v>
      </c>
      <c r="D1525" s="775" t="s">
        <v>174</v>
      </c>
      <c r="E1525" s="775">
        <v>1193.0999999999999</v>
      </c>
      <c r="F1525" s="775" t="s">
        <v>7402</v>
      </c>
      <c r="G1525" s="775" t="s">
        <v>7583</v>
      </c>
      <c r="H1525" s="775" t="s">
        <v>7584</v>
      </c>
      <c r="I1525" s="775" t="s">
        <v>7501</v>
      </c>
    </row>
    <row r="1526" spans="1:9">
      <c r="A1526" s="775" t="str">
        <f>Table_wabobpsvr_AzureCalc_AzureCalcRateCard[[#This Row],[ServiceName]]&amp;Table_wabobpsvr_AzureCalc_AzureCalcRateCard[[#This Row],[Price_Level]]&amp;Table_wabobpsvr_AzureCalc_AzureCalcRateCard[[#This Row],[Region]]</f>
        <v>ExpressRoute (Unlimited) 2 Gbps ConnectionsA16</v>
      </c>
      <c r="B1526" s="775">
        <v>16</v>
      </c>
      <c r="C1526" s="775" t="s">
        <v>7427</v>
      </c>
      <c r="D1526" s="775" t="s">
        <v>174</v>
      </c>
      <c r="E1526" s="775">
        <v>16878</v>
      </c>
      <c r="F1526" s="775" t="s">
        <v>7406</v>
      </c>
      <c r="G1526" s="775" t="s">
        <v>7585</v>
      </c>
      <c r="H1526" s="775" t="s">
        <v>7586</v>
      </c>
      <c r="I1526" s="775" t="s">
        <v>7503</v>
      </c>
    </row>
    <row r="1527" spans="1:9">
      <c r="A1527" s="775" t="str">
        <f>Table_wabobpsvr_AzureCalc_AzureCalcRateCard[[#This Row],[ServiceName]]&amp;Table_wabobpsvr_AzureCalc_AzureCalcRateCard[[#This Row],[Price_Level]]&amp;Table_wabobpsvr_AzureCalc_AzureCalcRateCard[[#This Row],[Region]]</f>
        <v>ExpressRoute (Unlimited) 200 Mbps ConnectionsA16</v>
      </c>
      <c r="B1527" s="775">
        <v>16</v>
      </c>
      <c r="C1527" s="775" t="s">
        <v>7427</v>
      </c>
      <c r="D1527" s="775" t="s">
        <v>174</v>
      </c>
      <c r="E1527" s="775">
        <v>2231</v>
      </c>
      <c r="F1527" s="775" t="s">
        <v>7403</v>
      </c>
      <c r="G1527" s="775" t="s">
        <v>7587</v>
      </c>
      <c r="H1527" s="775" t="s">
        <v>7588</v>
      </c>
      <c r="I1527" s="775" t="s">
        <v>7505</v>
      </c>
    </row>
    <row r="1528" spans="1:9">
      <c r="A1528" s="775" t="str">
        <f>Table_wabobpsvr_AzureCalc_AzureCalcRateCard[[#This Row],[ServiceName]]&amp;Table_wabobpsvr_AzureCalc_AzureCalcRateCard[[#This Row],[Price_Level]]&amp;Table_wabobpsvr_AzureCalc_AzureCalcRateCard[[#This Row],[Region]]</f>
        <v>ExpressRoute (Unlimited) 5 Gbps ConnectionsA16</v>
      </c>
      <c r="B1528" s="775">
        <v>16</v>
      </c>
      <c r="C1528" s="775" t="s">
        <v>7427</v>
      </c>
      <c r="D1528" s="775" t="s">
        <v>174</v>
      </c>
      <c r="E1528" s="775">
        <v>39770</v>
      </c>
      <c r="F1528" s="775" t="s">
        <v>7407</v>
      </c>
      <c r="G1528" s="775" t="s">
        <v>7589</v>
      </c>
      <c r="H1528" s="775" t="s">
        <v>7590</v>
      </c>
      <c r="I1528" s="775" t="s">
        <v>7507</v>
      </c>
    </row>
    <row r="1529" spans="1:9">
      <c r="A1529" s="775" t="str">
        <f>Table_wabobpsvr_AzureCalc_AzureCalcRateCard[[#This Row],[ServiceName]]&amp;Table_wabobpsvr_AzureCalc_AzureCalcRateCard[[#This Row],[Price_Level]]&amp;Table_wabobpsvr_AzureCalc_AzureCalcRateCard[[#This Row],[Region]]</f>
        <v>ExpressRoute (Unlimited) 50 Mbps ConnectionsA16</v>
      </c>
      <c r="B1529" s="775">
        <v>16</v>
      </c>
      <c r="C1529" s="775" t="s">
        <v>7427</v>
      </c>
      <c r="D1529" s="775" t="s">
        <v>174</v>
      </c>
      <c r="E1529" s="775">
        <v>591.70000000000005</v>
      </c>
      <c r="F1529" s="775" t="s">
        <v>7401</v>
      </c>
      <c r="G1529" s="775" t="s">
        <v>7591</v>
      </c>
      <c r="H1529" s="775" t="s">
        <v>7592</v>
      </c>
      <c r="I1529" s="775" t="s">
        <v>7509</v>
      </c>
    </row>
    <row r="1530" spans="1:9">
      <c r="A1530" s="775" t="str">
        <f>Table_wabobpsvr_AzureCalc_AzureCalcRateCard[[#This Row],[ServiceName]]&amp;Table_wabobpsvr_AzureCalc_AzureCalcRateCard[[#This Row],[Price_Level]]&amp;Table_wabobpsvr_AzureCalc_AzureCalcRateCard[[#This Row],[Region]]</f>
        <v>ExpressRoute (Unlimited) 500 Mbps ConnectionsA16</v>
      </c>
      <c r="B1530" s="775">
        <v>16</v>
      </c>
      <c r="C1530" s="775" t="s">
        <v>7427</v>
      </c>
      <c r="D1530" s="775" t="s">
        <v>174</v>
      </c>
      <c r="E1530" s="775">
        <v>5044</v>
      </c>
      <c r="F1530" s="775" t="s">
        <v>7404</v>
      </c>
      <c r="G1530" s="775" t="s">
        <v>7593</v>
      </c>
      <c r="H1530" s="775" t="s">
        <v>7594</v>
      </c>
      <c r="I1530" s="775" t="s">
        <v>7511</v>
      </c>
    </row>
    <row r="1531" spans="1:9">
      <c r="A1531" s="775" t="str">
        <f>Table_wabobpsvr_AzureCalc_AzureCalcRateCard[[#This Row],[ServiceName]]&amp;Table_wabobpsvr_AzureCalc_AzureCalcRateCard[[#This Row],[Price_Level]]&amp;Table_wabobpsvr_AzureCalc_AzureCalcRateCard[[#This Row],[Region]]</f>
        <v>Data Movement CloudMOSP</v>
      </c>
      <c r="B1531" s="775"/>
      <c r="C1531" s="775" t="s">
        <v>87</v>
      </c>
      <c r="D1531" s="775" t="s">
        <v>606</v>
      </c>
      <c r="E1531" s="775">
        <v>0.25</v>
      </c>
      <c r="F1531" s="775" t="s">
        <v>7757</v>
      </c>
      <c r="G1531" s="775"/>
      <c r="H1531" s="775"/>
      <c r="I1531" s="775" t="s">
        <v>7760</v>
      </c>
    </row>
    <row r="1532" spans="1:9">
      <c r="A1532" s="775" t="str">
        <f>Table_wabobpsvr_AzureCalc_AzureCalcRateCard[[#This Row],[ServiceName]]&amp;Table_wabobpsvr_AzureCalc_AzureCalcRateCard[[#This Row],[Price_Level]]&amp;Table_wabobpsvr_AzureCalc_AzureCalcRateCard[[#This Row],[Region]]</f>
        <v>Data Movement On PremisesMOSP</v>
      </c>
      <c r="B1532" s="775"/>
      <c r="C1532" s="775" t="s">
        <v>87</v>
      </c>
      <c r="D1532" s="775" t="s">
        <v>606</v>
      </c>
      <c r="E1532" s="775">
        <v>0.1</v>
      </c>
      <c r="F1532" s="775" t="s">
        <v>7752</v>
      </c>
      <c r="G1532" s="775"/>
      <c r="H1532" s="775"/>
      <c r="I1532" s="775" t="s">
        <v>7755</v>
      </c>
    </row>
    <row r="1533" spans="1:9">
      <c r="A1533" s="775" t="str">
        <f>Table_wabobpsvr_AzureCalc_AzureCalcRateCard[[#This Row],[ServiceName]]&amp;Table_wabobpsvr_AzureCalc_AzureCalcRateCard[[#This Row],[Price_Level]]&amp;Table_wabobpsvr_AzureCalc_AzureCalcRateCard[[#This Row],[Region]]</f>
        <v>Data Movement CloudA</v>
      </c>
      <c r="B1533" s="775"/>
      <c r="C1533" s="775" t="s">
        <v>87</v>
      </c>
      <c r="D1533" s="775" t="s">
        <v>174</v>
      </c>
      <c r="E1533" s="775">
        <v>0.24249999999999999</v>
      </c>
      <c r="F1533" s="775" t="s">
        <v>7757</v>
      </c>
      <c r="G1533" s="775" t="s">
        <v>7758</v>
      </c>
      <c r="H1533" s="775" t="s">
        <v>7759</v>
      </c>
      <c r="I1533" s="775" t="s">
        <v>7760</v>
      </c>
    </row>
    <row r="1534" spans="1:9">
      <c r="A1534" s="775" t="str">
        <f>Table_wabobpsvr_AzureCalc_AzureCalcRateCard[[#This Row],[ServiceName]]&amp;Table_wabobpsvr_AzureCalc_AzureCalcRateCard[[#This Row],[Price_Level]]&amp;Table_wabobpsvr_AzureCalc_AzureCalcRateCard[[#This Row],[Region]]</f>
        <v>Data Movement On PremisesA</v>
      </c>
      <c r="B1534" s="775"/>
      <c r="C1534" s="775" t="s">
        <v>87</v>
      </c>
      <c r="D1534" s="775" t="s">
        <v>174</v>
      </c>
      <c r="E1534" s="775">
        <v>9.7000000000000003E-2</v>
      </c>
      <c r="F1534" s="775" t="s">
        <v>7752</v>
      </c>
      <c r="G1534" s="775" t="s">
        <v>7753</v>
      </c>
      <c r="H1534" s="775" t="s">
        <v>7754</v>
      </c>
      <c r="I1534" s="775" t="s">
        <v>7755</v>
      </c>
    </row>
    <row r="1535" spans="1:9">
      <c r="A1535" s="775" t="str">
        <f>Table_wabobpsvr_AzureCalc_AzureCalcRateCard[[#This Row],[ServiceName]]&amp;Table_wabobpsvr_AzureCalc_AzureCalcRateCard[[#This Row],[Price_Level]]&amp;Table_wabobpsvr_AzureCalc_AzureCalcRateCard[[#This Row],[Region]]</f>
        <v>Data Movement CloudB</v>
      </c>
      <c r="B1535" s="775"/>
      <c r="C1535" s="775" t="s">
        <v>87</v>
      </c>
      <c r="D1535" s="775" t="s">
        <v>175</v>
      </c>
      <c r="E1535" s="775">
        <v>0.23499999999999999</v>
      </c>
      <c r="F1535" s="775" t="s">
        <v>7757</v>
      </c>
      <c r="G1535" s="775" t="s">
        <v>7758</v>
      </c>
      <c r="H1535" s="775" t="s">
        <v>7759</v>
      </c>
      <c r="I1535" s="775" t="s">
        <v>7760</v>
      </c>
    </row>
    <row r="1536" spans="1:9">
      <c r="A1536" s="775" t="str">
        <f>Table_wabobpsvr_AzureCalc_AzureCalcRateCard[[#This Row],[ServiceName]]&amp;Table_wabobpsvr_AzureCalc_AzureCalcRateCard[[#This Row],[Price_Level]]&amp;Table_wabobpsvr_AzureCalc_AzureCalcRateCard[[#This Row],[Region]]</f>
        <v>ExpressRoute (Metered) Data Transfer Out at 1 Gbps (GB) - Zone 2B9</v>
      </c>
      <c r="B1536" s="775">
        <v>9</v>
      </c>
      <c r="C1536" s="775" t="s">
        <v>9</v>
      </c>
      <c r="D1536" s="775" t="s">
        <v>175</v>
      </c>
      <c r="E1536" s="775">
        <v>4.7E-2</v>
      </c>
      <c r="F1536" s="775" t="s">
        <v>7393</v>
      </c>
      <c r="G1536" s="775" t="s">
        <v>7561</v>
      </c>
      <c r="H1536" s="775" t="s">
        <v>7562</v>
      </c>
      <c r="I1536" s="775" t="s">
        <v>7479</v>
      </c>
    </row>
    <row r="1537" spans="1:9">
      <c r="A1537" s="775" t="str">
        <f>Table_wabobpsvr_AzureCalc_AzureCalcRateCard[[#This Row],[ServiceName]]&amp;Table_wabobpsvr_AzureCalc_AzureCalcRateCard[[#This Row],[Price_Level]]&amp;Table_wabobpsvr_AzureCalc_AzureCalcRateCard[[#This Row],[Region]]</f>
        <v>ExpressRoute (Metered) 1 Gbps ConnectionsB9</v>
      </c>
      <c r="B1537" s="775">
        <v>9</v>
      </c>
      <c r="C1537" s="775" t="s">
        <v>7427</v>
      </c>
      <c r="D1537" s="775" t="s">
        <v>175</v>
      </c>
      <c r="E1537" s="775">
        <v>409.84</v>
      </c>
      <c r="F1537" s="775" t="s">
        <v>7390</v>
      </c>
      <c r="G1537" s="775" t="s">
        <v>7563</v>
      </c>
      <c r="H1537" s="775" t="s">
        <v>7564</v>
      </c>
      <c r="I1537" s="775" t="s">
        <v>7481</v>
      </c>
    </row>
    <row r="1538" spans="1:9">
      <c r="A1538" s="775" t="str">
        <f>Table_wabobpsvr_AzureCalc_AzureCalcRateCard[[#This Row],[ServiceName]]&amp;Table_wabobpsvr_AzureCalc_AzureCalcRateCard[[#This Row],[Price_Level]]&amp;Table_wabobpsvr_AzureCalc_AzureCalcRateCard[[#This Row],[Region]]</f>
        <v>ExpressRoute (Metered) 10 Gbps ConnectionsB9</v>
      </c>
      <c r="B1538" s="775">
        <v>9</v>
      </c>
      <c r="C1538" s="775" t="s">
        <v>7427</v>
      </c>
      <c r="D1538" s="775" t="s">
        <v>175</v>
      </c>
      <c r="E1538" s="775">
        <v>4700</v>
      </c>
      <c r="F1538" s="775" t="s">
        <v>7391</v>
      </c>
      <c r="G1538" s="775" t="s">
        <v>7565</v>
      </c>
      <c r="H1538" s="775" t="s">
        <v>7566</v>
      </c>
      <c r="I1538" s="775" t="s">
        <v>7483</v>
      </c>
    </row>
    <row r="1539" spans="1:9">
      <c r="A1539" s="775" t="str">
        <f>Table_wabobpsvr_AzureCalc_AzureCalcRateCard[[#This Row],[ServiceName]]&amp;Table_wabobpsvr_AzureCalc_AzureCalcRateCard[[#This Row],[Price_Level]]&amp;Table_wabobpsvr_AzureCalc_AzureCalcRateCard[[#This Row],[Region]]</f>
        <v>ExpressRoute (Metered) 100 Mbps ConnectionsB9</v>
      </c>
      <c r="B1539" s="775">
        <v>9</v>
      </c>
      <c r="C1539" s="775" t="s">
        <v>7427</v>
      </c>
      <c r="D1539" s="775" t="s">
        <v>175</v>
      </c>
      <c r="E1539" s="775">
        <v>94</v>
      </c>
      <c r="F1539" s="775" t="s">
        <v>7395</v>
      </c>
      <c r="G1539" s="775" t="s">
        <v>7567</v>
      </c>
      <c r="H1539" s="775" t="s">
        <v>7568</v>
      </c>
      <c r="I1539" s="775" t="s">
        <v>7485</v>
      </c>
    </row>
    <row r="1540" spans="1:9">
      <c r="A1540" s="775" t="str">
        <f>Table_wabobpsvr_AzureCalc_AzureCalcRateCard[[#This Row],[ServiceName]]&amp;Table_wabobpsvr_AzureCalc_AzureCalcRateCard[[#This Row],[Price_Level]]&amp;Table_wabobpsvr_AzureCalc_AzureCalcRateCard[[#This Row],[Region]]</f>
        <v>ExpressRoute (Metered) 2 Gbps ConnectionsB9</v>
      </c>
      <c r="B1540" s="775">
        <v>9</v>
      </c>
      <c r="C1540" s="775" t="s">
        <v>7427</v>
      </c>
      <c r="D1540" s="775" t="s">
        <v>175</v>
      </c>
      <c r="E1540" s="775">
        <v>819.68</v>
      </c>
      <c r="F1540" s="775" t="s">
        <v>7396</v>
      </c>
      <c r="G1540" s="775" t="s">
        <v>7569</v>
      </c>
      <c r="H1540" s="775" t="s">
        <v>7570</v>
      </c>
      <c r="I1540" s="775" t="s">
        <v>7487</v>
      </c>
    </row>
    <row r="1541" spans="1:9">
      <c r="A1541" s="775" t="str">
        <f>Table_wabobpsvr_AzureCalc_AzureCalcRateCard[[#This Row],[ServiceName]]&amp;Table_wabobpsvr_AzureCalc_AzureCalcRateCard[[#This Row],[Price_Level]]&amp;Table_wabobpsvr_AzureCalc_AzureCalcRateCard[[#This Row],[Region]]</f>
        <v>ExpressRoute (Metered) 200 Mbps ConnectionsB9</v>
      </c>
      <c r="B1541" s="775">
        <v>9</v>
      </c>
      <c r="C1541" s="775" t="s">
        <v>7427</v>
      </c>
      <c r="D1541" s="775" t="s">
        <v>175</v>
      </c>
      <c r="E1541" s="775">
        <v>136.30000000000001</v>
      </c>
      <c r="F1541" s="775" t="s">
        <v>7388</v>
      </c>
      <c r="G1541" s="775" t="s">
        <v>7571</v>
      </c>
      <c r="H1541" s="775" t="s">
        <v>7572</v>
      </c>
      <c r="I1541" s="775" t="s">
        <v>7489</v>
      </c>
    </row>
    <row r="1542" spans="1:9">
      <c r="A1542" s="775" t="str">
        <f>Table_wabobpsvr_AzureCalc_AzureCalcRateCard[[#This Row],[ServiceName]]&amp;Table_wabobpsvr_AzureCalc_AzureCalcRateCard[[#This Row],[Price_Level]]&amp;Table_wabobpsvr_AzureCalc_AzureCalcRateCard[[#This Row],[Region]]</f>
        <v>ExpressRoute (Metered) 5 Gbps ConnectionsB9</v>
      </c>
      <c r="B1542" s="775">
        <v>9</v>
      </c>
      <c r="C1542" s="775" t="s">
        <v>7427</v>
      </c>
      <c r="D1542" s="775" t="s">
        <v>175</v>
      </c>
      <c r="E1542" s="775">
        <v>2049.1999999999998</v>
      </c>
      <c r="F1542" s="775" t="s">
        <v>7397</v>
      </c>
      <c r="G1542" s="775" t="s">
        <v>7573</v>
      </c>
      <c r="H1542" s="775" t="s">
        <v>7574</v>
      </c>
      <c r="I1542" s="775" t="s">
        <v>7491</v>
      </c>
    </row>
    <row r="1543" spans="1:9">
      <c r="A1543" s="775" t="str">
        <f>Table_wabobpsvr_AzureCalc_AzureCalcRateCard[[#This Row],[ServiceName]]&amp;Table_wabobpsvr_AzureCalc_AzureCalcRateCard[[#This Row],[Price_Level]]&amp;Table_wabobpsvr_AzureCalc_AzureCalcRateCard[[#This Row],[Region]]</f>
        <v>ExpressRoute (Metered) 50 Mbps ConnectionsB9</v>
      </c>
      <c r="B1543" s="775">
        <v>9</v>
      </c>
      <c r="C1543" s="775" t="s">
        <v>7427</v>
      </c>
      <c r="D1543" s="775" t="s">
        <v>175</v>
      </c>
      <c r="E1543" s="775">
        <v>51.7</v>
      </c>
      <c r="F1543" s="775" t="s">
        <v>7394</v>
      </c>
      <c r="G1543" s="775" t="s">
        <v>7575</v>
      </c>
      <c r="H1543" s="775" t="s">
        <v>7576</v>
      </c>
      <c r="I1543" s="775" t="s">
        <v>7493</v>
      </c>
    </row>
    <row r="1544" spans="1:9">
      <c r="A1544" s="775" t="str">
        <f>Table_wabobpsvr_AzureCalc_AzureCalcRateCard[[#This Row],[ServiceName]]&amp;Table_wabobpsvr_AzureCalc_AzureCalcRateCard[[#This Row],[Price_Level]]&amp;Table_wabobpsvr_AzureCalc_AzureCalcRateCard[[#This Row],[Region]]</f>
        <v>ExpressRoute (Metered) 500 Mbps ConnectionsB9</v>
      </c>
      <c r="B1544" s="775">
        <v>9</v>
      </c>
      <c r="C1544" s="775" t="s">
        <v>7427</v>
      </c>
      <c r="D1544" s="775" t="s">
        <v>175</v>
      </c>
      <c r="E1544" s="775">
        <v>272.60000000000002</v>
      </c>
      <c r="F1544" s="775" t="s">
        <v>7389</v>
      </c>
      <c r="G1544" s="775" t="s">
        <v>7577</v>
      </c>
      <c r="H1544" s="775" t="s">
        <v>7578</v>
      </c>
      <c r="I1544" s="775" t="s">
        <v>7495</v>
      </c>
    </row>
    <row r="1545" spans="1:9">
      <c r="A1545" s="775" t="str">
        <f>Table_wabobpsvr_AzureCalc_AzureCalcRateCard[[#This Row],[ServiceName]]&amp;Table_wabobpsvr_AzureCalc_AzureCalcRateCard[[#This Row],[Price_Level]]&amp;Table_wabobpsvr_AzureCalc_AzureCalcRateCard[[#This Row],[Region]]</f>
        <v>ExpressRoute (Unlimited) 1 Gbps ConnectionsB9</v>
      </c>
      <c r="B1545" s="775">
        <v>9</v>
      </c>
      <c r="C1545" s="775" t="s">
        <v>7427</v>
      </c>
      <c r="D1545" s="775" t="s">
        <v>175</v>
      </c>
      <c r="E1545" s="775">
        <v>8178</v>
      </c>
      <c r="F1545" s="775" t="s">
        <v>7405</v>
      </c>
      <c r="G1545" s="775" t="s">
        <v>7579</v>
      </c>
      <c r="H1545" s="775" t="s">
        <v>7580</v>
      </c>
      <c r="I1545" s="775" t="s">
        <v>7497</v>
      </c>
    </row>
    <row r="1546" spans="1:9">
      <c r="A1546" s="775" t="str">
        <f>Table_wabobpsvr_AzureCalc_AzureCalcRateCard[[#This Row],[ServiceName]]&amp;Table_wabobpsvr_AzureCalc_AzureCalcRateCard[[#This Row],[Price_Level]]&amp;Table_wabobpsvr_AzureCalc_AzureCalcRateCard[[#This Row],[Region]]</f>
        <v>ExpressRoute (Unlimited) 10 Gbps ConnectionsB9</v>
      </c>
      <c r="B1546" s="775">
        <v>9</v>
      </c>
      <c r="C1546" s="775" t="s">
        <v>7427</v>
      </c>
      <c r="D1546" s="775" t="s">
        <v>175</v>
      </c>
      <c r="E1546" s="775">
        <v>77080</v>
      </c>
      <c r="F1546" s="775" t="s">
        <v>7408</v>
      </c>
      <c r="G1546" s="775" t="s">
        <v>7581</v>
      </c>
      <c r="H1546" s="775" t="s">
        <v>7582</v>
      </c>
      <c r="I1546" s="775" t="s">
        <v>7499</v>
      </c>
    </row>
    <row r="1547" spans="1:9">
      <c r="A1547" s="1039" t="str">
        <f>Table_wabobpsvr_AzureCalc_AzureCalcRateCard[[#This Row],[ServiceName]]&amp;Table_wabobpsvr_AzureCalc_AzureCalcRateCard[[#This Row],[Price_Level]]&amp;Table_wabobpsvr_AzureCalc_AzureCalcRateCard[[#This Row],[Region]]</f>
        <v>ExpressRoute (Unlimited) 100 Mbps ConnectionsB9</v>
      </c>
      <c r="B1547" s="1039">
        <v>9</v>
      </c>
      <c r="C1547" s="1039" t="s">
        <v>7427</v>
      </c>
      <c r="D1547" s="1039" t="s">
        <v>175</v>
      </c>
      <c r="E1547" s="1039">
        <v>1156.2</v>
      </c>
      <c r="F1547" s="1039" t="s">
        <v>7402</v>
      </c>
      <c r="G1547" s="775" t="s">
        <v>7583</v>
      </c>
      <c r="H1547" s="775" t="s">
        <v>7584</v>
      </c>
      <c r="I1547" s="775" t="s">
        <v>7501</v>
      </c>
    </row>
    <row r="1548" spans="1:9">
      <c r="A1548" s="1039" t="str">
        <f>Table_wabobpsvr_AzureCalc_AzureCalcRateCard[[#This Row],[ServiceName]]&amp;Table_wabobpsvr_AzureCalc_AzureCalcRateCard[[#This Row],[Price_Level]]&amp;Table_wabobpsvr_AzureCalc_AzureCalcRateCard[[#This Row],[Region]]</f>
        <v>ExpressRoute (Unlimited) 2 Gbps ConnectionsB9</v>
      </c>
      <c r="B1548" s="1039">
        <v>9</v>
      </c>
      <c r="C1548" s="1039" t="s">
        <v>7427</v>
      </c>
      <c r="D1548" s="1039" t="s">
        <v>175</v>
      </c>
      <c r="E1548" s="1039">
        <v>16356</v>
      </c>
      <c r="F1548" s="1039" t="s">
        <v>7406</v>
      </c>
      <c r="G1548" s="775" t="s">
        <v>7585</v>
      </c>
      <c r="H1548" s="775" t="s">
        <v>7586</v>
      </c>
      <c r="I1548" s="775" t="s">
        <v>7503</v>
      </c>
    </row>
    <row r="1549" spans="1:9">
      <c r="A1549" s="1039" t="str">
        <f>Table_wabobpsvr_AzureCalc_AzureCalcRateCard[[#This Row],[ServiceName]]&amp;Table_wabobpsvr_AzureCalc_AzureCalcRateCard[[#This Row],[Price_Level]]&amp;Table_wabobpsvr_AzureCalc_AzureCalcRateCard[[#This Row],[Region]]</f>
        <v>ExpressRoute (Unlimited) 200 Mbps ConnectionsB9</v>
      </c>
      <c r="B1549" s="1039">
        <v>9</v>
      </c>
      <c r="C1549" s="1039" t="s">
        <v>7427</v>
      </c>
      <c r="D1549" s="1039" t="s">
        <v>175</v>
      </c>
      <c r="E1549" s="1039">
        <v>2162</v>
      </c>
      <c r="F1549" s="1039" t="s">
        <v>7403</v>
      </c>
      <c r="G1549" s="775" t="s">
        <v>7587</v>
      </c>
      <c r="H1549" s="775" t="s">
        <v>7588</v>
      </c>
      <c r="I1549" s="775" t="s">
        <v>7505</v>
      </c>
    </row>
    <row r="1550" spans="1:9">
      <c r="A1550" s="1039" t="str">
        <f>Table_wabobpsvr_AzureCalc_AzureCalcRateCard[[#This Row],[ServiceName]]&amp;Table_wabobpsvr_AzureCalc_AzureCalcRateCard[[#This Row],[Price_Level]]&amp;Table_wabobpsvr_AzureCalc_AzureCalcRateCard[[#This Row],[Region]]</f>
        <v>ExpressRoute (Unlimited) 5 Gbps ConnectionsB9</v>
      </c>
      <c r="B1550" s="1039">
        <v>9</v>
      </c>
      <c r="C1550" s="1039" t="s">
        <v>7427</v>
      </c>
      <c r="D1550" s="1039" t="s">
        <v>175</v>
      </c>
      <c r="E1550" s="1039">
        <v>38540</v>
      </c>
      <c r="F1550" s="1039" t="s">
        <v>7407</v>
      </c>
      <c r="G1550" s="775" t="s">
        <v>7589</v>
      </c>
      <c r="H1550" s="775" t="s">
        <v>7590</v>
      </c>
      <c r="I1550" s="775" t="s">
        <v>7507</v>
      </c>
    </row>
    <row r="1551" spans="1:9">
      <c r="A1551" s="1039" t="str">
        <f>Table_wabobpsvr_AzureCalc_AzureCalcRateCard[[#This Row],[ServiceName]]&amp;Table_wabobpsvr_AzureCalc_AzureCalcRateCard[[#This Row],[Price_Level]]&amp;Table_wabobpsvr_AzureCalc_AzureCalcRateCard[[#This Row],[Region]]</f>
        <v>ExpressRoute (Unlimited) 50 Mbps ConnectionsB9</v>
      </c>
      <c r="B1551" s="1039">
        <v>9</v>
      </c>
      <c r="C1551" s="1039" t="s">
        <v>7427</v>
      </c>
      <c r="D1551" s="1039" t="s">
        <v>175</v>
      </c>
      <c r="E1551" s="1039">
        <v>573.4</v>
      </c>
      <c r="F1551" s="1039" t="s">
        <v>7401</v>
      </c>
      <c r="G1551" s="775" t="s">
        <v>7591</v>
      </c>
      <c r="H1551" s="775" t="s">
        <v>7592</v>
      </c>
      <c r="I1551" s="775" t="s">
        <v>7509</v>
      </c>
    </row>
    <row r="1552" spans="1:9">
      <c r="A1552" s="775" t="str">
        <f>Table_wabobpsvr_AzureCalc_AzureCalcRateCard[[#This Row],[ServiceName]]&amp;Table_wabobpsvr_AzureCalc_AzureCalcRateCard[[#This Row],[Price_Level]]&amp;Table_wabobpsvr_AzureCalc_AzureCalcRateCard[[#This Row],[Region]]</f>
        <v>ExpressRoute (Unlimited) 500 Mbps ConnectionsB9</v>
      </c>
      <c r="B1552" s="775">
        <v>9</v>
      </c>
      <c r="C1552" s="775" t="s">
        <v>7427</v>
      </c>
      <c r="D1552" s="775" t="s">
        <v>175</v>
      </c>
      <c r="E1552" s="775">
        <v>4888</v>
      </c>
      <c r="F1552" s="775" t="s">
        <v>7404</v>
      </c>
      <c r="G1552" s="775" t="s">
        <v>7593</v>
      </c>
      <c r="H1552" s="775" t="s">
        <v>7594</v>
      </c>
      <c r="I1552" s="775" t="s">
        <v>7511</v>
      </c>
    </row>
    <row r="1553" spans="1:9">
      <c r="A1553" s="775" t="str">
        <f>Table_wabobpsvr_AzureCalc_AzureCalcRateCard[[#This Row],[ServiceName]]&amp;Table_wabobpsvr_AzureCalc_AzureCalcRateCard[[#This Row],[Price_Level]]&amp;Table_wabobpsvr_AzureCalc_AzureCalcRateCard[[#This Row],[Region]]</f>
        <v>ExpressRoute (Metered) Data Transfer Out at 1 Gbps (GB) - Zone 2B10</v>
      </c>
      <c r="B1553" s="775">
        <v>10</v>
      </c>
      <c r="C1553" s="775" t="s">
        <v>9</v>
      </c>
      <c r="D1553" s="775" t="s">
        <v>175</v>
      </c>
      <c r="E1553" s="775">
        <v>4.7E-2</v>
      </c>
      <c r="F1553" s="775" t="s">
        <v>7393</v>
      </c>
      <c r="G1553" s="775" t="s">
        <v>7561</v>
      </c>
      <c r="H1553" s="775" t="s">
        <v>7562</v>
      </c>
      <c r="I1553" s="775" t="s">
        <v>7479</v>
      </c>
    </row>
    <row r="1554" spans="1:9">
      <c r="A1554" s="775" t="str">
        <f>Table_wabobpsvr_AzureCalc_AzureCalcRateCard[[#This Row],[ServiceName]]&amp;Table_wabobpsvr_AzureCalc_AzureCalcRateCard[[#This Row],[Price_Level]]&amp;Table_wabobpsvr_AzureCalc_AzureCalcRateCard[[#This Row],[Region]]</f>
        <v>ExpressRoute (Metered) 1 Gbps ConnectionsB10</v>
      </c>
      <c r="B1554" s="775">
        <v>10</v>
      </c>
      <c r="C1554" s="775" t="s">
        <v>7427</v>
      </c>
      <c r="D1554" s="775" t="s">
        <v>175</v>
      </c>
      <c r="E1554" s="775">
        <v>409.84</v>
      </c>
      <c r="F1554" s="775" t="s">
        <v>7390</v>
      </c>
      <c r="G1554" s="775" t="s">
        <v>7563</v>
      </c>
      <c r="H1554" s="775" t="s">
        <v>7564</v>
      </c>
      <c r="I1554" s="775" t="s">
        <v>7481</v>
      </c>
    </row>
    <row r="1555" spans="1:9">
      <c r="A1555" s="775" t="str">
        <f>Table_wabobpsvr_AzureCalc_AzureCalcRateCard[[#This Row],[ServiceName]]&amp;Table_wabobpsvr_AzureCalc_AzureCalcRateCard[[#This Row],[Price_Level]]&amp;Table_wabobpsvr_AzureCalc_AzureCalcRateCard[[#This Row],[Region]]</f>
        <v>ExpressRoute (Metered) 10 Gbps ConnectionsB10</v>
      </c>
      <c r="B1555" s="775">
        <v>10</v>
      </c>
      <c r="C1555" s="775" t="s">
        <v>7427</v>
      </c>
      <c r="D1555" s="775" t="s">
        <v>175</v>
      </c>
      <c r="E1555" s="775">
        <v>4700</v>
      </c>
      <c r="F1555" s="775" t="s">
        <v>7391</v>
      </c>
      <c r="G1555" s="775" t="s">
        <v>7565</v>
      </c>
      <c r="H1555" s="775" t="s">
        <v>7566</v>
      </c>
      <c r="I1555" s="775" t="s">
        <v>7483</v>
      </c>
    </row>
    <row r="1556" spans="1:9">
      <c r="A1556" s="1039" t="str">
        <f>Table_wabobpsvr_AzureCalc_AzureCalcRateCard[[#This Row],[ServiceName]]&amp;Table_wabobpsvr_AzureCalc_AzureCalcRateCard[[#This Row],[Price_Level]]&amp;Table_wabobpsvr_AzureCalc_AzureCalcRateCard[[#This Row],[Region]]</f>
        <v>ExpressRoute (Metered) 100 Mbps ConnectionsB10</v>
      </c>
      <c r="B1556" s="1039">
        <v>10</v>
      </c>
      <c r="C1556" s="1039" t="s">
        <v>7427</v>
      </c>
      <c r="D1556" s="1039" t="s">
        <v>175</v>
      </c>
      <c r="E1556" s="1039">
        <v>94</v>
      </c>
      <c r="F1556" s="1039" t="s">
        <v>7395</v>
      </c>
      <c r="G1556" s="775" t="s">
        <v>7567</v>
      </c>
      <c r="H1556" s="775" t="s">
        <v>7568</v>
      </c>
      <c r="I1556" s="775" t="s">
        <v>7485</v>
      </c>
    </row>
    <row r="1557" spans="1:9">
      <c r="A1557" s="1039" t="str">
        <f>Table_wabobpsvr_AzureCalc_AzureCalcRateCard[[#This Row],[ServiceName]]&amp;Table_wabobpsvr_AzureCalc_AzureCalcRateCard[[#This Row],[Price_Level]]&amp;Table_wabobpsvr_AzureCalc_AzureCalcRateCard[[#This Row],[Region]]</f>
        <v>ExpressRoute (Metered) 2 Gbps ConnectionsB10</v>
      </c>
      <c r="B1557" s="1039">
        <v>10</v>
      </c>
      <c r="C1557" s="1039" t="s">
        <v>7427</v>
      </c>
      <c r="D1557" s="1039" t="s">
        <v>175</v>
      </c>
      <c r="E1557" s="1039">
        <v>819.68</v>
      </c>
      <c r="F1557" s="1039" t="s">
        <v>7396</v>
      </c>
      <c r="G1557" s="775" t="s">
        <v>7569</v>
      </c>
      <c r="H1557" s="775" t="s">
        <v>7570</v>
      </c>
      <c r="I1557" s="775" t="s">
        <v>7487</v>
      </c>
    </row>
    <row r="1558" spans="1:9">
      <c r="A1558" s="1039" t="str">
        <f>Table_wabobpsvr_AzureCalc_AzureCalcRateCard[[#This Row],[ServiceName]]&amp;Table_wabobpsvr_AzureCalc_AzureCalcRateCard[[#This Row],[Price_Level]]&amp;Table_wabobpsvr_AzureCalc_AzureCalcRateCard[[#This Row],[Region]]</f>
        <v>ExpressRoute (Metered) 200 Mbps ConnectionsB10</v>
      </c>
      <c r="B1558" s="1039">
        <v>10</v>
      </c>
      <c r="C1558" s="1039" t="s">
        <v>7427</v>
      </c>
      <c r="D1558" s="1039" t="s">
        <v>175</v>
      </c>
      <c r="E1558" s="1039">
        <v>136.30000000000001</v>
      </c>
      <c r="F1558" s="1039" t="s">
        <v>7388</v>
      </c>
      <c r="G1558" s="775" t="s">
        <v>7571</v>
      </c>
      <c r="H1558" s="775" t="s">
        <v>7572</v>
      </c>
      <c r="I1558" s="775" t="s">
        <v>7489</v>
      </c>
    </row>
    <row r="1559" spans="1:9">
      <c r="A1559" s="1039" t="str">
        <f>Table_wabobpsvr_AzureCalc_AzureCalcRateCard[[#This Row],[ServiceName]]&amp;Table_wabobpsvr_AzureCalc_AzureCalcRateCard[[#This Row],[Price_Level]]&amp;Table_wabobpsvr_AzureCalc_AzureCalcRateCard[[#This Row],[Region]]</f>
        <v>ExpressRoute (Metered) 5 Gbps ConnectionsB10</v>
      </c>
      <c r="B1559" s="1039">
        <v>10</v>
      </c>
      <c r="C1559" s="1039" t="s">
        <v>7427</v>
      </c>
      <c r="D1559" s="1039" t="s">
        <v>175</v>
      </c>
      <c r="E1559" s="1039">
        <v>2049.1999999999998</v>
      </c>
      <c r="F1559" s="1039" t="s">
        <v>7397</v>
      </c>
      <c r="G1559" s="775" t="s">
        <v>7573</v>
      </c>
      <c r="H1559" s="775" t="s">
        <v>7574</v>
      </c>
      <c r="I1559" s="775" t="s">
        <v>7491</v>
      </c>
    </row>
    <row r="1560" spans="1:9">
      <c r="A1560" s="1039" t="str">
        <f>Table_wabobpsvr_AzureCalc_AzureCalcRateCard[[#This Row],[ServiceName]]&amp;Table_wabobpsvr_AzureCalc_AzureCalcRateCard[[#This Row],[Price_Level]]&amp;Table_wabobpsvr_AzureCalc_AzureCalcRateCard[[#This Row],[Region]]</f>
        <v>ExpressRoute (Metered) 50 Mbps ConnectionsB10</v>
      </c>
      <c r="B1560" s="1039">
        <v>10</v>
      </c>
      <c r="C1560" s="1039" t="s">
        <v>7427</v>
      </c>
      <c r="D1560" s="1039" t="s">
        <v>175</v>
      </c>
      <c r="E1560" s="1039">
        <v>51.7</v>
      </c>
      <c r="F1560" s="1039" t="s">
        <v>7394</v>
      </c>
      <c r="G1560" s="775" t="s">
        <v>7575</v>
      </c>
      <c r="H1560" s="775" t="s">
        <v>7576</v>
      </c>
      <c r="I1560" s="775" t="s">
        <v>7493</v>
      </c>
    </row>
    <row r="1561" spans="1:9">
      <c r="A1561" s="775" t="str">
        <f>Table_wabobpsvr_AzureCalc_AzureCalcRateCard[[#This Row],[ServiceName]]&amp;Table_wabobpsvr_AzureCalc_AzureCalcRateCard[[#This Row],[Price_Level]]&amp;Table_wabobpsvr_AzureCalc_AzureCalcRateCard[[#This Row],[Region]]</f>
        <v>ExpressRoute (Metered) 500 Mbps ConnectionsB10</v>
      </c>
      <c r="B1561" s="775">
        <v>10</v>
      </c>
      <c r="C1561" s="775" t="s">
        <v>7427</v>
      </c>
      <c r="D1561" s="775" t="s">
        <v>175</v>
      </c>
      <c r="E1561" s="775">
        <v>272.60000000000002</v>
      </c>
      <c r="F1561" s="775" t="s">
        <v>7389</v>
      </c>
      <c r="G1561" s="775" t="s">
        <v>7577</v>
      </c>
      <c r="H1561" s="775" t="s">
        <v>7578</v>
      </c>
      <c r="I1561" s="775" t="s">
        <v>7495</v>
      </c>
    </row>
    <row r="1562" spans="1:9">
      <c r="A1562" s="775" t="str">
        <f>Table_wabobpsvr_AzureCalc_AzureCalcRateCard[[#This Row],[ServiceName]]&amp;Table_wabobpsvr_AzureCalc_AzureCalcRateCard[[#This Row],[Price_Level]]&amp;Table_wabobpsvr_AzureCalc_AzureCalcRateCard[[#This Row],[Region]]</f>
        <v>ExpressRoute (Unlimited) 1 Gbps ConnectionsB10</v>
      </c>
      <c r="B1562" s="775">
        <v>10</v>
      </c>
      <c r="C1562" s="775" t="s">
        <v>7427</v>
      </c>
      <c r="D1562" s="775" t="s">
        <v>175</v>
      </c>
      <c r="E1562" s="775">
        <v>8178</v>
      </c>
      <c r="F1562" s="775" t="s">
        <v>7405</v>
      </c>
      <c r="G1562" s="775" t="s">
        <v>7579</v>
      </c>
      <c r="H1562" s="775" t="s">
        <v>7580</v>
      </c>
      <c r="I1562" s="775" t="s">
        <v>7497</v>
      </c>
    </row>
    <row r="1563" spans="1:9">
      <c r="A1563" s="775" t="str">
        <f>Table_wabobpsvr_AzureCalc_AzureCalcRateCard[[#This Row],[ServiceName]]&amp;Table_wabobpsvr_AzureCalc_AzureCalcRateCard[[#This Row],[Price_Level]]&amp;Table_wabobpsvr_AzureCalc_AzureCalcRateCard[[#This Row],[Region]]</f>
        <v>ExpressRoute (Unlimited) 10 Gbps ConnectionsB10</v>
      </c>
      <c r="B1563" s="775">
        <v>10</v>
      </c>
      <c r="C1563" s="775" t="s">
        <v>7427</v>
      </c>
      <c r="D1563" s="775" t="s">
        <v>175</v>
      </c>
      <c r="E1563" s="775">
        <v>77080</v>
      </c>
      <c r="F1563" s="775" t="s">
        <v>7408</v>
      </c>
      <c r="G1563" s="775" t="s">
        <v>7581</v>
      </c>
      <c r="H1563" s="775" t="s">
        <v>7582</v>
      </c>
      <c r="I1563" s="775" t="s">
        <v>7499</v>
      </c>
    </row>
    <row r="1564" spans="1:9">
      <c r="A1564" s="775" t="str">
        <f>Table_wabobpsvr_AzureCalc_AzureCalcRateCard[[#This Row],[ServiceName]]&amp;Table_wabobpsvr_AzureCalc_AzureCalcRateCard[[#This Row],[Price_Level]]&amp;Table_wabobpsvr_AzureCalc_AzureCalcRateCard[[#This Row],[Region]]</f>
        <v>ExpressRoute (Unlimited) 100 Mbps ConnectionsB10</v>
      </c>
      <c r="B1564" s="775">
        <v>10</v>
      </c>
      <c r="C1564" s="775" t="s">
        <v>7427</v>
      </c>
      <c r="D1564" s="775" t="s">
        <v>175</v>
      </c>
      <c r="E1564" s="775">
        <v>1156.2</v>
      </c>
      <c r="F1564" s="775" t="s">
        <v>7402</v>
      </c>
      <c r="G1564" s="775" t="s">
        <v>7583</v>
      </c>
      <c r="H1564" s="775" t="s">
        <v>7584</v>
      </c>
      <c r="I1564" s="775" t="s">
        <v>7501</v>
      </c>
    </row>
    <row r="1565" spans="1:9">
      <c r="A1565" s="775" t="str">
        <f>Table_wabobpsvr_AzureCalc_AzureCalcRateCard[[#This Row],[ServiceName]]&amp;Table_wabobpsvr_AzureCalc_AzureCalcRateCard[[#This Row],[Price_Level]]&amp;Table_wabobpsvr_AzureCalc_AzureCalcRateCard[[#This Row],[Region]]</f>
        <v>ExpressRoute (Unlimited) 2 Gbps ConnectionsB10</v>
      </c>
      <c r="B1565" s="775">
        <v>10</v>
      </c>
      <c r="C1565" s="775" t="s">
        <v>7427</v>
      </c>
      <c r="D1565" s="775" t="s">
        <v>175</v>
      </c>
      <c r="E1565" s="775">
        <v>16356</v>
      </c>
      <c r="F1565" s="775" t="s">
        <v>7406</v>
      </c>
      <c r="G1565" s="775" t="s">
        <v>7585</v>
      </c>
      <c r="H1565" s="775" t="s">
        <v>7586</v>
      </c>
      <c r="I1565" s="775" t="s">
        <v>7503</v>
      </c>
    </row>
    <row r="1566" spans="1:9">
      <c r="A1566" s="1039" t="str">
        <f>Table_wabobpsvr_AzureCalc_AzureCalcRateCard[[#This Row],[ServiceName]]&amp;Table_wabobpsvr_AzureCalc_AzureCalcRateCard[[#This Row],[Price_Level]]&amp;Table_wabobpsvr_AzureCalc_AzureCalcRateCard[[#This Row],[Region]]</f>
        <v>ExpressRoute (Unlimited) 200 Mbps ConnectionsB10</v>
      </c>
      <c r="B1566" s="1039">
        <v>10</v>
      </c>
      <c r="C1566" s="1039" t="s">
        <v>7427</v>
      </c>
      <c r="D1566" s="1039" t="s">
        <v>175</v>
      </c>
      <c r="E1566" s="1039">
        <v>2162</v>
      </c>
      <c r="F1566" s="1039" t="s">
        <v>7403</v>
      </c>
      <c r="G1566" s="775" t="s">
        <v>7587</v>
      </c>
      <c r="H1566" s="775" t="s">
        <v>7588</v>
      </c>
      <c r="I1566" s="775" t="s">
        <v>7505</v>
      </c>
    </row>
    <row r="1567" spans="1:9">
      <c r="A1567" s="775" t="str">
        <f>Table_wabobpsvr_AzureCalc_AzureCalcRateCard[[#This Row],[ServiceName]]&amp;Table_wabobpsvr_AzureCalc_AzureCalcRateCard[[#This Row],[Price_Level]]&amp;Table_wabobpsvr_AzureCalc_AzureCalcRateCard[[#This Row],[Region]]</f>
        <v>ExpressRoute (Unlimited) 5 Gbps ConnectionsB10</v>
      </c>
      <c r="B1567" s="775">
        <v>10</v>
      </c>
      <c r="C1567" s="775" t="s">
        <v>7427</v>
      </c>
      <c r="D1567" s="775" t="s">
        <v>175</v>
      </c>
      <c r="E1567" s="775">
        <v>38540</v>
      </c>
      <c r="F1567" s="775" t="s">
        <v>7407</v>
      </c>
      <c r="G1567" s="775" t="s">
        <v>7589</v>
      </c>
      <c r="H1567" s="775" t="s">
        <v>7590</v>
      </c>
      <c r="I1567" s="775" t="s">
        <v>7507</v>
      </c>
    </row>
    <row r="1568" spans="1:9">
      <c r="A1568" s="1039" t="str">
        <f>Table_wabobpsvr_AzureCalc_AzureCalcRateCard[[#This Row],[ServiceName]]&amp;Table_wabobpsvr_AzureCalc_AzureCalcRateCard[[#This Row],[Price_Level]]&amp;Table_wabobpsvr_AzureCalc_AzureCalcRateCard[[#This Row],[Region]]</f>
        <v>ExpressRoute (Unlimited) 50 Mbps ConnectionsB10</v>
      </c>
      <c r="B1568" s="1039">
        <v>10</v>
      </c>
      <c r="C1568" s="1039" t="s">
        <v>7427</v>
      </c>
      <c r="D1568" s="1039" t="s">
        <v>175</v>
      </c>
      <c r="E1568" s="1039">
        <v>573.4</v>
      </c>
      <c r="F1568" s="1039" t="s">
        <v>7401</v>
      </c>
      <c r="G1568" s="775" t="s">
        <v>7591</v>
      </c>
      <c r="H1568" s="775" t="s">
        <v>7592</v>
      </c>
      <c r="I1568" s="775" t="s">
        <v>7509</v>
      </c>
    </row>
    <row r="1569" spans="1:9">
      <c r="A1569" s="1039" t="str">
        <f>Table_wabobpsvr_AzureCalc_AzureCalcRateCard[[#This Row],[ServiceName]]&amp;Table_wabobpsvr_AzureCalc_AzureCalcRateCard[[#This Row],[Price_Level]]&amp;Table_wabobpsvr_AzureCalc_AzureCalcRateCard[[#This Row],[Region]]</f>
        <v>ExpressRoute (Unlimited) 500 Mbps ConnectionsB10</v>
      </c>
      <c r="B1569" s="1039">
        <v>10</v>
      </c>
      <c r="C1569" s="1039" t="s">
        <v>7427</v>
      </c>
      <c r="D1569" s="1039" t="s">
        <v>175</v>
      </c>
      <c r="E1569" s="1039">
        <v>4888</v>
      </c>
      <c r="F1569" s="1039" t="s">
        <v>7404</v>
      </c>
      <c r="G1569" s="775" t="s">
        <v>7593</v>
      </c>
      <c r="H1569" s="775" t="s">
        <v>7594</v>
      </c>
      <c r="I1569" s="775" t="s">
        <v>7511</v>
      </c>
    </row>
    <row r="1570" spans="1:9">
      <c r="A1570" s="775" t="str">
        <f>Table_wabobpsvr_AzureCalc_AzureCalcRateCard[[#This Row],[ServiceName]]&amp;Table_wabobpsvr_AzureCalc_AzureCalcRateCard[[#This Row],[Price_Level]]&amp;Table_wabobpsvr_AzureCalc_AzureCalcRateCard[[#This Row],[Region]]</f>
        <v>ExpressRoute (Metered) Data Transfer Out at 1 Gbps (GB) - Zone 2B11</v>
      </c>
      <c r="B1570" s="775">
        <v>11</v>
      </c>
      <c r="C1570" s="775" t="s">
        <v>9</v>
      </c>
      <c r="D1570" s="775" t="s">
        <v>175</v>
      </c>
      <c r="E1570" s="775">
        <v>4.7E-2</v>
      </c>
      <c r="F1570" s="775" t="s">
        <v>7393</v>
      </c>
      <c r="G1570" s="775" t="s">
        <v>7561</v>
      </c>
      <c r="H1570" s="775" t="s">
        <v>7562</v>
      </c>
      <c r="I1570" s="775" t="s">
        <v>7479</v>
      </c>
    </row>
    <row r="1571" spans="1:9">
      <c r="A1571" s="775" t="str">
        <f>Table_wabobpsvr_AzureCalc_AzureCalcRateCard[[#This Row],[ServiceName]]&amp;Table_wabobpsvr_AzureCalc_AzureCalcRateCard[[#This Row],[Price_Level]]&amp;Table_wabobpsvr_AzureCalc_AzureCalcRateCard[[#This Row],[Region]]</f>
        <v>ExpressRoute (Metered) 1 Gbps ConnectionsB11</v>
      </c>
      <c r="B1571" s="775">
        <v>11</v>
      </c>
      <c r="C1571" s="775" t="s">
        <v>7427</v>
      </c>
      <c r="D1571" s="775" t="s">
        <v>175</v>
      </c>
      <c r="E1571" s="775">
        <v>409.84</v>
      </c>
      <c r="F1571" s="775" t="s">
        <v>7390</v>
      </c>
      <c r="G1571" s="775" t="s">
        <v>7563</v>
      </c>
      <c r="H1571" s="775" t="s">
        <v>7564</v>
      </c>
      <c r="I1571" s="775" t="s">
        <v>7481</v>
      </c>
    </row>
    <row r="1572" spans="1:9">
      <c r="A1572" s="775" t="str">
        <f>Table_wabobpsvr_AzureCalc_AzureCalcRateCard[[#This Row],[ServiceName]]&amp;Table_wabobpsvr_AzureCalc_AzureCalcRateCard[[#This Row],[Price_Level]]&amp;Table_wabobpsvr_AzureCalc_AzureCalcRateCard[[#This Row],[Region]]</f>
        <v>ExpressRoute (Metered) 10 Gbps ConnectionsB11</v>
      </c>
      <c r="B1572" s="775">
        <v>11</v>
      </c>
      <c r="C1572" s="775" t="s">
        <v>7427</v>
      </c>
      <c r="D1572" s="775" t="s">
        <v>175</v>
      </c>
      <c r="E1572" s="775">
        <v>4700</v>
      </c>
      <c r="F1572" s="775" t="s">
        <v>7391</v>
      </c>
      <c r="G1572" s="775" t="s">
        <v>7565</v>
      </c>
      <c r="H1572" s="775" t="s">
        <v>7566</v>
      </c>
      <c r="I1572" s="775" t="s">
        <v>7483</v>
      </c>
    </row>
    <row r="1573" spans="1:9">
      <c r="A1573" s="775" t="str">
        <f>Table_wabobpsvr_AzureCalc_AzureCalcRateCard[[#This Row],[ServiceName]]&amp;Table_wabobpsvr_AzureCalc_AzureCalcRateCard[[#This Row],[Price_Level]]&amp;Table_wabobpsvr_AzureCalc_AzureCalcRateCard[[#This Row],[Region]]</f>
        <v>ExpressRoute (Metered) 100 Mbps ConnectionsB11</v>
      </c>
      <c r="B1573" s="775">
        <v>11</v>
      </c>
      <c r="C1573" s="775" t="s">
        <v>7427</v>
      </c>
      <c r="D1573" s="775" t="s">
        <v>175</v>
      </c>
      <c r="E1573" s="775">
        <v>94</v>
      </c>
      <c r="F1573" s="775" t="s">
        <v>7395</v>
      </c>
      <c r="G1573" s="775" t="s">
        <v>7567</v>
      </c>
      <c r="H1573" s="775" t="s">
        <v>7568</v>
      </c>
      <c r="I1573" s="775" t="s">
        <v>7485</v>
      </c>
    </row>
    <row r="1574" spans="1:9">
      <c r="A1574" s="775" t="str">
        <f>Table_wabobpsvr_AzureCalc_AzureCalcRateCard[[#This Row],[ServiceName]]&amp;Table_wabobpsvr_AzureCalc_AzureCalcRateCard[[#This Row],[Price_Level]]&amp;Table_wabobpsvr_AzureCalc_AzureCalcRateCard[[#This Row],[Region]]</f>
        <v>ExpressRoute (Metered) 2 Gbps ConnectionsB11</v>
      </c>
      <c r="B1574" s="775">
        <v>11</v>
      </c>
      <c r="C1574" s="775" t="s">
        <v>7427</v>
      </c>
      <c r="D1574" s="775" t="s">
        <v>175</v>
      </c>
      <c r="E1574" s="775">
        <v>819.68</v>
      </c>
      <c r="F1574" s="775" t="s">
        <v>7396</v>
      </c>
      <c r="G1574" s="775" t="s">
        <v>7569</v>
      </c>
      <c r="H1574" s="775" t="s">
        <v>7570</v>
      </c>
      <c r="I1574" s="775" t="s">
        <v>7487</v>
      </c>
    </row>
    <row r="1575" spans="1:9">
      <c r="A1575" s="775" t="str">
        <f>Table_wabobpsvr_AzureCalc_AzureCalcRateCard[[#This Row],[ServiceName]]&amp;Table_wabobpsvr_AzureCalc_AzureCalcRateCard[[#This Row],[Price_Level]]&amp;Table_wabobpsvr_AzureCalc_AzureCalcRateCard[[#This Row],[Region]]</f>
        <v>ExpressRoute (Metered) 200 Mbps ConnectionsB11</v>
      </c>
      <c r="B1575" s="775">
        <v>11</v>
      </c>
      <c r="C1575" s="775" t="s">
        <v>7427</v>
      </c>
      <c r="D1575" s="775" t="s">
        <v>175</v>
      </c>
      <c r="E1575" s="775">
        <v>136.30000000000001</v>
      </c>
      <c r="F1575" s="775" t="s">
        <v>7388</v>
      </c>
      <c r="G1575" s="775" t="s">
        <v>7571</v>
      </c>
      <c r="H1575" s="775" t="s">
        <v>7572</v>
      </c>
      <c r="I1575" s="775" t="s">
        <v>7489</v>
      </c>
    </row>
    <row r="1576" spans="1:9">
      <c r="A1576" s="775" t="str">
        <f>Table_wabobpsvr_AzureCalc_AzureCalcRateCard[[#This Row],[ServiceName]]&amp;Table_wabobpsvr_AzureCalc_AzureCalcRateCard[[#This Row],[Price_Level]]&amp;Table_wabobpsvr_AzureCalc_AzureCalcRateCard[[#This Row],[Region]]</f>
        <v>ExpressRoute (Metered) 5 Gbps ConnectionsB11</v>
      </c>
      <c r="B1576" s="775">
        <v>11</v>
      </c>
      <c r="C1576" s="775" t="s">
        <v>7427</v>
      </c>
      <c r="D1576" s="775" t="s">
        <v>175</v>
      </c>
      <c r="E1576" s="775">
        <v>2049.1999999999998</v>
      </c>
      <c r="F1576" s="775" t="s">
        <v>7397</v>
      </c>
      <c r="G1576" s="775" t="s">
        <v>7573</v>
      </c>
      <c r="H1576" s="775" t="s">
        <v>7574</v>
      </c>
      <c r="I1576" s="775" t="s">
        <v>7491</v>
      </c>
    </row>
    <row r="1577" spans="1:9">
      <c r="A1577" s="775" t="str">
        <f>Table_wabobpsvr_AzureCalc_AzureCalcRateCard[[#This Row],[ServiceName]]&amp;Table_wabobpsvr_AzureCalc_AzureCalcRateCard[[#This Row],[Price_Level]]&amp;Table_wabobpsvr_AzureCalc_AzureCalcRateCard[[#This Row],[Region]]</f>
        <v>ExpressRoute (Metered) 50 Mbps ConnectionsB11</v>
      </c>
      <c r="B1577" s="775">
        <v>11</v>
      </c>
      <c r="C1577" s="775" t="s">
        <v>7427</v>
      </c>
      <c r="D1577" s="775" t="s">
        <v>175</v>
      </c>
      <c r="E1577" s="775">
        <v>51.7</v>
      </c>
      <c r="F1577" s="775" t="s">
        <v>7394</v>
      </c>
      <c r="G1577" s="775" t="s">
        <v>7575</v>
      </c>
      <c r="H1577" s="775" t="s">
        <v>7576</v>
      </c>
      <c r="I1577" s="775" t="s">
        <v>7493</v>
      </c>
    </row>
    <row r="1578" spans="1:9">
      <c r="A1578" s="775" t="str">
        <f>Table_wabobpsvr_AzureCalc_AzureCalcRateCard[[#This Row],[ServiceName]]&amp;Table_wabobpsvr_AzureCalc_AzureCalcRateCard[[#This Row],[Price_Level]]&amp;Table_wabobpsvr_AzureCalc_AzureCalcRateCard[[#This Row],[Region]]</f>
        <v>ExpressRoute (Metered) 500 Mbps ConnectionsB11</v>
      </c>
      <c r="B1578" s="775">
        <v>11</v>
      </c>
      <c r="C1578" s="775" t="s">
        <v>7427</v>
      </c>
      <c r="D1578" s="775" t="s">
        <v>175</v>
      </c>
      <c r="E1578" s="775">
        <v>272.60000000000002</v>
      </c>
      <c r="F1578" s="775" t="s">
        <v>7389</v>
      </c>
      <c r="G1578" s="775" t="s">
        <v>7577</v>
      </c>
      <c r="H1578" s="775" t="s">
        <v>7578</v>
      </c>
      <c r="I1578" s="775" t="s">
        <v>7495</v>
      </c>
    </row>
    <row r="1579" spans="1:9">
      <c r="A1579" s="775" t="str">
        <f>Table_wabobpsvr_AzureCalc_AzureCalcRateCard[[#This Row],[ServiceName]]&amp;Table_wabobpsvr_AzureCalc_AzureCalcRateCard[[#This Row],[Price_Level]]&amp;Table_wabobpsvr_AzureCalc_AzureCalcRateCard[[#This Row],[Region]]</f>
        <v>ExpressRoute (Unlimited) 1 Gbps ConnectionsB11</v>
      </c>
      <c r="B1579" s="775">
        <v>11</v>
      </c>
      <c r="C1579" s="775" t="s">
        <v>7427</v>
      </c>
      <c r="D1579" s="775" t="s">
        <v>175</v>
      </c>
      <c r="E1579" s="775">
        <v>8178</v>
      </c>
      <c r="F1579" s="775" t="s">
        <v>7405</v>
      </c>
      <c r="G1579" s="775" t="s">
        <v>7579</v>
      </c>
      <c r="H1579" s="775" t="s">
        <v>7580</v>
      </c>
      <c r="I1579" s="775" t="s">
        <v>7497</v>
      </c>
    </row>
    <row r="1580" spans="1:9">
      <c r="A1580" s="775" t="str">
        <f>Table_wabobpsvr_AzureCalc_AzureCalcRateCard[[#This Row],[ServiceName]]&amp;Table_wabobpsvr_AzureCalc_AzureCalcRateCard[[#This Row],[Price_Level]]&amp;Table_wabobpsvr_AzureCalc_AzureCalcRateCard[[#This Row],[Region]]</f>
        <v>ExpressRoute (Unlimited) 10 Gbps ConnectionsB11</v>
      </c>
      <c r="B1580" s="775">
        <v>11</v>
      </c>
      <c r="C1580" s="775" t="s">
        <v>7427</v>
      </c>
      <c r="D1580" s="775" t="s">
        <v>175</v>
      </c>
      <c r="E1580" s="775">
        <v>77080</v>
      </c>
      <c r="F1580" s="775" t="s">
        <v>7408</v>
      </c>
      <c r="G1580" s="775" t="s">
        <v>7581</v>
      </c>
      <c r="H1580" s="775" t="s">
        <v>7582</v>
      </c>
      <c r="I1580" s="775" t="s">
        <v>7499</v>
      </c>
    </row>
    <row r="1581" spans="1:9">
      <c r="A1581" s="775" t="str">
        <f>Table_wabobpsvr_AzureCalc_AzureCalcRateCard[[#This Row],[ServiceName]]&amp;Table_wabobpsvr_AzureCalc_AzureCalcRateCard[[#This Row],[Price_Level]]&amp;Table_wabobpsvr_AzureCalc_AzureCalcRateCard[[#This Row],[Region]]</f>
        <v>ExpressRoute (Unlimited) 100 Mbps ConnectionsB11</v>
      </c>
      <c r="B1581" s="775">
        <v>11</v>
      </c>
      <c r="C1581" s="775" t="s">
        <v>7427</v>
      </c>
      <c r="D1581" s="775" t="s">
        <v>175</v>
      </c>
      <c r="E1581" s="775">
        <v>1156.2</v>
      </c>
      <c r="F1581" s="775" t="s">
        <v>7402</v>
      </c>
      <c r="G1581" s="775" t="s">
        <v>7583</v>
      </c>
      <c r="H1581" s="775" t="s">
        <v>7584</v>
      </c>
      <c r="I1581" s="775" t="s">
        <v>7501</v>
      </c>
    </row>
    <row r="1582" spans="1:9">
      <c r="A1582" s="775" t="str">
        <f>Table_wabobpsvr_AzureCalc_AzureCalcRateCard[[#This Row],[ServiceName]]&amp;Table_wabobpsvr_AzureCalc_AzureCalcRateCard[[#This Row],[Price_Level]]&amp;Table_wabobpsvr_AzureCalc_AzureCalcRateCard[[#This Row],[Region]]</f>
        <v>ExpressRoute (Unlimited) 2 Gbps ConnectionsB11</v>
      </c>
      <c r="B1582" s="775">
        <v>11</v>
      </c>
      <c r="C1582" s="775" t="s">
        <v>7427</v>
      </c>
      <c r="D1582" s="775" t="s">
        <v>175</v>
      </c>
      <c r="E1582" s="775">
        <v>16356</v>
      </c>
      <c r="F1582" s="775" t="s">
        <v>7406</v>
      </c>
      <c r="G1582" s="775" t="s">
        <v>7585</v>
      </c>
      <c r="H1582" s="775" t="s">
        <v>7586</v>
      </c>
      <c r="I1582" s="775" t="s">
        <v>7503</v>
      </c>
    </row>
    <row r="1583" spans="1:9">
      <c r="A1583" s="775" t="str">
        <f>Table_wabobpsvr_AzureCalc_AzureCalcRateCard[[#This Row],[ServiceName]]&amp;Table_wabobpsvr_AzureCalc_AzureCalcRateCard[[#This Row],[Price_Level]]&amp;Table_wabobpsvr_AzureCalc_AzureCalcRateCard[[#This Row],[Region]]</f>
        <v>ExpressRoute (Unlimited) 200 Mbps ConnectionsB11</v>
      </c>
      <c r="B1583" s="775">
        <v>11</v>
      </c>
      <c r="C1583" s="775" t="s">
        <v>7427</v>
      </c>
      <c r="D1583" s="775" t="s">
        <v>175</v>
      </c>
      <c r="E1583" s="775">
        <v>2162</v>
      </c>
      <c r="F1583" s="775" t="s">
        <v>7403</v>
      </c>
      <c r="G1583" s="775" t="s">
        <v>7587</v>
      </c>
      <c r="H1583" s="775" t="s">
        <v>7588</v>
      </c>
      <c r="I1583" s="775" t="s">
        <v>7505</v>
      </c>
    </row>
    <row r="1584" spans="1:9">
      <c r="A1584" s="775" t="str">
        <f>Table_wabobpsvr_AzureCalc_AzureCalcRateCard[[#This Row],[ServiceName]]&amp;Table_wabobpsvr_AzureCalc_AzureCalcRateCard[[#This Row],[Price_Level]]&amp;Table_wabobpsvr_AzureCalc_AzureCalcRateCard[[#This Row],[Region]]</f>
        <v>ExpressRoute (Unlimited) 5 Gbps ConnectionsB11</v>
      </c>
      <c r="B1584" s="775">
        <v>11</v>
      </c>
      <c r="C1584" s="775" t="s">
        <v>7427</v>
      </c>
      <c r="D1584" s="775" t="s">
        <v>175</v>
      </c>
      <c r="E1584" s="775">
        <v>38540</v>
      </c>
      <c r="F1584" s="775" t="s">
        <v>7407</v>
      </c>
      <c r="G1584" s="775" t="s">
        <v>7589</v>
      </c>
      <c r="H1584" s="775" t="s">
        <v>7590</v>
      </c>
      <c r="I1584" s="775" t="s">
        <v>7507</v>
      </c>
    </row>
    <row r="1585" spans="1:9">
      <c r="A1585" s="1039" t="str">
        <f>Table_wabobpsvr_AzureCalc_AzureCalcRateCard[[#This Row],[ServiceName]]&amp;Table_wabobpsvr_AzureCalc_AzureCalcRateCard[[#This Row],[Price_Level]]&amp;Table_wabobpsvr_AzureCalc_AzureCalcRateCard[[#This Row],[Region]]</f>
        <v>ExpressRoute (Unlimited) 50 Mbps ConnectionsB11</v>
      </c>
      <c r="B1585" s="1039">
        <v>11</v>
      </c>
      <c r="C1585" s="1039" t="s">
        <v>7427</v>
      </c>
      <c r="D1585" s="1039" t="s">
        <v>175</v>
      </c>
      <c r="E1585" s="1039">
        <v>573.4</v>
      </c>
      <c r="F1585" s="1039" t="s">
        <v>7401</v>
      </c>
      <c r="G1585" s="775" t="s">
        <v>7591</v>
      </c>
      <c r="H1585" s="775" t="s">
        <v>7592</v>
      </c>
      <c r="I1585" s="775" t="s">
        <v>7509</v>
      </c>
    </row>
    <row r="1586" spans="1:9">
      <c r="A1586" s="1039" t="str">
        <f>Table_wabobpsvr_AzureCalc_AzureCalcRateCard[[#This Row],[ServiceName]]&amp;Table_wabobpsvr_AzureCalc_AzureCalcRateCard[[#This Row],[Price_Level]]&amp;Table_wabobpsvr_AzureCalc_AzureCalcRateCard[[#This Row],[Region]]</f>
        <v>ExpressRoute (Unlimited) 500 Mbps ConnectionsB11</v>
      </c>
      <c r="B1586" s="1039">
        <v>11</v>
      </c>
      <c r="C1586" s="1039" t="s">
        <v>7427</v>
      </c>
      <c r="D1586" s="1039" t="s">
        <v>175</v>
      </c>
      <c r="E1586" s="1039">
        <v>4888</v>
      </c>
      <c r="F1586" s="1039" t="s">
        <v>7404</v>
      </c>
      <c r="G1586" s="775" t="s">
        <v>7593</v>
      </c>
      <c r="H1586" s="775" t="s">
        <v>7594</v>
      </c>
      <c r="I1586" s="775" t="s">
        <v>7511</v>
      </c>
    </row>
    <row r="1587" spans="1:9">
      <c r="A1587" s="1039" t="str">
        <f>Table_wabobpsvr_AzureCalc_AzureCalcRateCard[[#This Row],[ServiceName]]&amp;Table_wabobpsvr_AzureCalc_AzureCalcRateCard[[#This Row],[Price_Level]]&amp;Table_wabobpsvr_AzureCalc_AzureCalcRateCard[[#This Row],[Region]]</f>
        <v>ExpressRoute (Metered) Data Transfer Out at 1 Gbps (GB) - Zone 2B12</v>
      </c>
      <c r="B1587" s="1039">
        <v>12</v>
      </c>
      <c r="C1587" s="1039" t="s">
        <v>9</v>
      </c>
      <c r="D1587" s="1039" t="s">
        <v>175</v>
      </c>
      <c r="E1587" s="1039">
        <v>4.7E-2</v>
      </c>
      <c r="F1587" s="1039" t="s">
        <v>7393</v>
      </c>
      <c r="G1587" s="775" t="s">
        <v>7561</v>
      </c>
      <c r="H1587" s="775" t="s">
        <v>7562</v>
      </c>
      <c r="I1587" s="775" t="s">
        <v>7479</v>
      </c>
    </row>
    <row r="1588" spans="1:9">
      <c r="A1588" s="1039" t="str">
        <f>Table_wabobpsvr_AzureCalc_AzureCalcRateCard[[#This Row],[ServiceName]]&amp;Table_wabobpsvr_AzureCalc_AzureCalcRateCard[[#This Row],[Price_Level]]&amp;Table_wabobpsvr_AzureCalc_AzureCalcRateCard[[#This Row],[Region]]</f>
        <v>ExpressRoute (Metered) 1 Gbps ConnectionsB12</v>
      </c>
      <c r="B1588" s="1039">
        <v>12</v>
      </c>
      <c r="C1588" s="1039" t="s">
        <v>7427</v>
      </c>
      <c r="D1588" s="1039" t="s">
        <v>175</v>
      </c>
      <c r="E1588" s="1039">
        <v>409.84</v>
      </c>
      <c r="F1588" s="1039" t="s">
        <v>7390</v>
      </c>
      <c r="G1588" s="775" t="s">
        <v>7563</v>
      </c>
      <c r="H1588" s="775" t="s">
        <v>7564</v>
      </c>
      <c r="I1588" s="775" t="s">
        <v>7481</v>
      </c>
    </row>
    <row r="1589" spans="1:9">
      <c r="A1589" s="1039" t="str">
        <f>Table_wabobpsvr_AzureCalc_AzureCalcRateCard[[#This Row],[ServiceName]]&amp;Table_wabobpsvr_AzureCalc_AzureCalcRateCard[[#This Row],[Price_Level]]&amp;Table_wabobpsvr_AzureCalc_AzureCalcRateCard[[#This Row],[Region]]</f>
        <v>ExpressRoute (Metered) 10 Gbps ConnectionsB12</v>
      </c>
      <c r="B1589" s="1039">
        <v>12</v>
      </c>
      <c r="C1589" s="1039" t="s">
        <v>7427</v>
      </c>
      <c r="D1589" s="1039" t="s">
        <v>175</v>
      </c>
      <c r="E1589" s="1039">
        <v>4700</v>
      </c>
      <c r="F1589" s="1039" t="s">
        <v>7391</v>
      </c>
      <c r="G1589" s="775" t="s">
        <v>7565</v>
      </c>
      <c r="H1589" s="775" t="s">
        <v>7566</v>
      </c>
      <c r="I1589" s="775" t="s">
        <v>7483</v>
      </c>
    </row>
    <row r="1590" spans="1:9">
      <c r="A1590" s="775" t="str">
        <f>Table_wabobpsvr_AzureCalc_AzureCalcRateCard[[#This Row],[ServiceName]]&amp;Table_wabobpsvr_AzureCalc_AzureCalcRateCard[[#This Row],[Price_Level]]&amp;Table_wabobpsvr_AzureCalc_AzureCalcRateCard[[#This Row],[Region]]</f>
        <v>ExpressRoute (Metered) 100 Mbps ConnectionsB12</v>
      </c>
      <c r="B1590" s="775">
        <v>12</v>
      </c>
      <c r="C1590" s="775" t="s">
        <v>7427</v>
      </c>
      <c r="D1590" s="775" t="s">
        <v>175</v>
      </c>
      <c r="E1590" s="775">
        <v>94</v>
      </c>
      <c r="F1590" s="775" t="s">
        <v>7395</v>
      </c>
      <c r="G1590" s="775" t="s">
        <v>7567</v>
      </c>
      <c r="H1590" s="775" t="s">
        <v>7568</v>
      </c>
      <c r="I1590" s="775" t="s">
        <v>7485</v>
      </c>
    </row>
    <row r="1591" spans="1:9">
      <c r="A1591" s="775" t="str">
        <f>Table_wabobpsvr_AzureCalc_AzureCalcRateCard[[#This Row],[ServiceName]]&amp;Table_wabobpsvr_AzureCalc_AzureCalcRateCard[[#This Row],[Price_Level]]&amp;Table_wabobpsvr_AzureCalc_AzureCalcRateCard[[#This Row],[Region]]</f>
        <v>ExpressRoute (Metered) 2 Gbps ConnectionsB12</v>
      </c>
      <c r="B1591" s="775">
        <v>12</v>
      </c>
      <c r="C1591" s="775" t="s">
        <v>7427</v>
      </c>
      <c r="D1591" s="775" t="s">
        <v>175</v>
      </c>
      <c r="E1591" s="775">
        <v>819.68</v>
      </c>
      <c r="F1591" s="775" t="s">
        <v>7396</v>
      </c>
      <c r="G1591" s="775" t="s">
        <v>7569</v>
      </c>
      <c r="H1591" s="775" t="s">
        <v>7570</v>
      </c>
      <c r="I1591" s="775" t="s">
        <v>7487</v>
      </c>
    </row>
    <row r="1592" spans="1:9">
      <c r="A1592" s="775" t="str">
        <f>Table_wabobpsvr_AzureCalc_AzureCalcRateCard[[#This Row],[ServiceName]]&amp;Table_wabobpsvr_AzureCalc_AzureCalcRateCard[[#This Row],[Price_Level]]&amp;Table_wabobpsvr_AzureCalc_AzureCalcRateCard[[#This Row],[Region]]</f>
        <v>ExpressRoute (Metered) 200 Mbps ConnectionsB12</v>
      </c>
      <c r="B1592" s="775">
        <v>12</v>
      </c>
      <c r="C1592" s="775" t="s">
        <v>7427</v>
      </c>
      <c r="D1592" s="775" t="s">
        <v>175</v>
      </c>
      <c r="E1592" s="775">
        <v>136.30000000000001</v>
      </c>
      <c r="F1592" s="775" t="s">
        <v>7388</v>
      </c>
      <c r="G1592" s="775" t="s">
        <v>7571</v>
      </c>
      <c r="H1592" s="775" t="s">
        <v>7572</v>
      </c>
      <c r="I1592" s="775" t="s">
        <v>7489</v>
      </c>
    </row>
    <row r="1593" spans="1:9">
      <c r="A1593" s="775" t="str">
        <f>Table_wabobpsvr_AzureCalc_AzureCalcRateCard[[#This Row],[ServiceName]]&amp;Table_wabobpsvr_AzureCalc_AzureCalcRateCard[[#This Row],[Price_Level]]&amp;Table_wabobpsvr_AzureCalc_AzureCalcRateCard[[#This Row],[Region]]</f>
        <v>ExpressRoute (Metered) 5 Gbps ConnectionsB12</v>
      </c>
      <c r="B1593" s="775">
        <v>12</v>
      </c>
      <c r="C1593" s="775" t="s">
        <v>7427</v>
      </c>
      <c r="D1593" s="775" t="s">
        <v>175</v>
      </c>
      <c r="E1593" s="775">
        <v>2049.1999999999998</v>
      </c>
      <c r="F1593" s="775" t="s">
        <v>7397</v>
      </c>
      <c r="G1593" s="775" t="s">
        <v>7573</v>
      </c>
      <c r="H1593" s="775" t="s">
        <v>7574</v>
      </c>
      <c r="I1593" s="775" t="s">
        <v>7491</v>
      </c>
    </row>
    <row r="1594" spans="1:9">
      <c r="A1594" s="775" t="str">
        <f>Table_wabobpsvr_AzureCalc_AzureCalcRateCard[[#This Row],[ServiceName]]&amp;Table_wabobpsvr_AzureCalc_AzureCalcRateCard[[#This Row],[Price_Level]]&amp;Table_wabobpsvr_AzureCalc_AzureCalcRateCard[[#This Row],[Region]]</f>
        <v>ExpressRoute (Metered) 50 Mbps ConnectionsB12</v>
      </c>
      <c r="B1594" s="775">
        <v>12</v>
      </c>
      <c r="C1594" s="775" t="s">
        <v>7427</v>
      </c>
      <c r="D1594" s="775" t="s">
        <v>175</v>
      </c>
      <c r="E1594" s="775">
        <v>51.7</v>
      </c>
      <c r="F1594" s="775" t="s">
        <v>7394</v>
      </c>
      <c r="G1594" s="775" t="s">
        <v>7575</v>
      </c>
      <c r="H1594" s="775" t="s">
        <v>7576</v>
      </c>
      <c r="I1594" s="775" t="s">
        <v>7493</v>
      </c>
    </row>
    <row r="1595" spans="1:9">
      <c r="A1595" s="775" t="str">
        <f>Table_wabobpsvr_AzureCalc_AzureCalcRateCard[[#This Row],[ServiceName]]&amp;Table_wabobpsvr_AzureCalc_AzureCalcRateCard[[#This Row],[Price_Level]]&amp;Table_wabobpsvr_AzureCalc_AzureCalcRateCard[[#This Row],[Region]]</f>
        <v>ExpressRoute (Metered) 500 Mbps ConnectionsB12</v>
      </c>
      <c r="B1595" s="775">
        <v>12</v>
      </c>
      <c r="C1595" s="775" t="s">
        <v>7427</v>
      </c>
      <c r="D1595" s="775" t="s">
        <v>175</v>
      </c>
      <c r="E1595" s="775">
        <v>272.60000000000002</v>
      </c>
      <c r="F1595" s="775" t="s">
        <v>7389</v>
      </c>
      <c r="G1595" s="775" t="s">
        <v>7577</v>
      </c>
      <c r="H1595" s="775" t="s">
        <v>7578</v>
      </c>
      <c r="I1595" s="775" t="s">
        <v>7495</v>
      </c>
    </row>
    <row r="1596" spans="1:9">
      <c r="A1596" s="775" t="str">
        <f>Table_wabobpsvr_AzureCalc_AzureCalcRateCard[[#This Row],[ServiceName]]&amp;Table_wabobpsvr_AzureCalc_AzureCalcRateCard[[#This Row],[Price_Level]]&amp;Table_wabobpsvr_AzureCalc_AzureCalcRateCard[[#This Row],[Region]]</f>
        <v>ExpressRoute (Unlimited) 1 Gbps ConnectionsB12</v>
      </c>
      <c r="B1596" s="775">
        <v>12</v>
      </c>
      <c r="C1596" s="775" t="s">
        <v>7427</v>
      </c>
      <c r="D1596" s="775" t="s">
        <v>175</v>
      </c>
      <c r="E1596" s="775">
        <v>8178</v>
      </c>
      <c r="F1596" s="775" t="s">
        <v>7405</v>
      </c>
      <c r="G1596" s="775" t="s">
        <v>7579</v>
      </c>
      <c r="H1596" s="775" t="s">
        <v>7580</v>
      </c>
      <c r="I1596" s="775" t="s">
        <v>7497</v>
      </c>
    </row>
    <row r="1597" spans="1:9">
      <c r="A1597" s="775" t="str">
        <f>Table_wabobpsvr_AzureCalc_AzureCalcRateCard[[#This Row],[ServiceName]]&amp;Table_wabobpsvr_AzureCalc_AzureCalcRateCard[[#This Row],[Price_Level]]&amp;Table_wabobpsvr_AzureCalc_AzureCalcRateCard[[#This Row],[Region]]</f>
        <v>ExpressRoute (Unlimited) 10 Gbps ConnectionsB12</v>
      </c>
      <c r="B1597" s="775">
        <v>12</v>
      </c>
      <c r="C1597" s="775" t="s">
        <v>7427</v>
      </c>
      <c r="D1597" s="775" t="s">
        <v>175</v>
      </c>
      <c r="E1597" s="775">
        <v>77080</v>
      </c>
      <c r="F1597" s="775" t="s">
        <v>7408</v>
      </c>
      <c r="G1597" s="775" t="s">
        <v>7581</v>
      </c>
      <c r="H1597" s="775" t="s">
        <v>7582</v>
      </c>
      <c r="I1597" s="775" t="s">
        <v>7499</v>
      </c>
    </row>
    <row r="1598" spans="1:9">
      <c r="A1598" s="775" t="str">
        <f>Table_wabobpsvr_AzureCalc_AzureCalcRateCard[[#This Row],[ServiceName]]&amp;Table_wabobpsvr_AzureCalc_AzureCalcRateCard[[#This Row],[Price_Level]]&amp;Table_wabobpsvr_AzureCalc_AzureCalcRateCard[[#This Row],[Region]]</f>
        <v>ExpressRoute (Unlimited) 100 Mbps ConnectionsB12</v>
      </c>
      <c r="B1598" s="775">
        <v>12</v>
      </c>
      <c r="C1598" s="775" t="s">
        <v>7427</v>
      </c>
      <c r="D1598" s="775" t="s">
        <v>175</v>
      </c>
      <c r="E1598" s="775">
        <v>1156.2</v>
      </c>
      <c r="F1598" s="775" t="s">
        <v>7402</v>
      </c>
      <c r="G1598" s="775" t="s">
        <v>7583</v>
      </c>
      <c r="H1598" s="775" t="s">
        <v>7584</v>
      </c>
      <c r="I1598" s="775" t="s">
        <v>7501</v>
      </c>
    </row>
    <row r="1599" spans="1:9">
      <c r="A1599" s="775" t="str">
        <f>Table_wabobpsvr_AzureCalc_AzureCalcRateCard[[#This Row],[ServiceName]]&amp;Table_wabobpsvr_AzureCalc_AzureCalcRateCard[[#This Row],[Price_Level]]&amp;Table_wabobpsvr_AzureCalc_AzureCalcRateCard[[#This Row],[Region]]</f>
        <v>ExpressRoute (Unlimited) 2 Gbps ConnectionsB12</v>
      </c>
      <c r="B1599" s="775">
        <v>12</v>
      </c>
      <c r="C1599" s="775" t="s">
        <v>7427</v>
      </c>
      <c r="D1599" s="775" t="s">
        <v>175</v>
      </c>
      <c r="E1599" s="775">
        <v>16356</v>
      </c>
      <c r="F1599" s="775" t="s">
        <v>7406</v>
      </c>
      <c r="G1599" s="775" t="s">
        <v>7585</v>
      </c>
      <c r="H1599" s="775" t="s">
        <v>7586</v>
      </c>
      <c r="I1599" s="775" t="s">
        <v>7503</v>
      </c>
    </row>
    <row r="1600" spans="1:9">
      <c r="A1600" s="775" t="str">
        <f>Table_wabobpsvr_AzureCalc_AzureCalcRateCard[[#This Row],[ServiceName]]&amp;Table_wabobpsvr_AzureCalc_AzureCalcRateCard[[#This Row],[Price_Level]]&amp;Table_wabobpsvr_AzureCalc_AzureCalcRateCard[[#This Row],[Region]]</f>
        <v>ExpressRoute (Unlimited) 200 Mbps ConnectionsB12</v>
      </c>
      <c r="B1600" s="775">
        <v>12</v>
      </c>
      <c r="C1600" s="775" t="s">
        <v>7427</v>
      </c>
      <c r="D1600" s="775" t="s">
        <v>175</v>
      </c>
      <c r="E1600" s="775">
        <v>2162</v>
      </c>
      <c r="F1600" s="775" t="s">
        <v>7403</v>
      </c>
      <c r="G1600" s="775" t="s">
        <v>7587</v>
      </c>
      <c r="H1600" s="775" t="s">
        <v>7588</v>
      </c>
      <c r="I1600" s="775" t="s">
        <v>7505</v>
      </c>
    </row>
    <row r="1601" spans="1:9">
      <c r="A1601" s="775" t="str">
        <f>Table_wabobpsvr_AzureCalc_AzureCalcRateCard[[#This Row],[ServiceName]]&amp;Table_wabobpsvr_AzureCalc_AzureCalcRateCard[[#This Row],[Price_Level]]&amp;Table_wabobpsvr_AzureCalc_AzureCalcRateCard[[#This Row],[Region]]</f>
        <v>ExpressRoute (Unlimited) 5 Gbps ConnectionsB12</v>
      </c>
      <c r="B1601" s="775">
        <v>12</v>
      </c>
      <c r="C1601" s="775" t="s">
        <v>7427</v>
      </c>
      <c r="D1601" s="775" t="s">
        <v>175</v>
      </c>
      <c r="E1601" s="775">
        <v>38540</v>
      </c>
      <c r="F1601" s="775" t="s">
        <v>7407</v>
      </c>
      <c r="G1601" s="775" t="s">
        <v>7589</v>
      </c>
      <c r="H1601" s="775" t="s">
        <v>7590</v>
      </c>
      <c r="I1601" s="775" t="s">
        <v>7507</v>
      </c>
    </row>
    <row r="1602" spans="1:9">
      <c r="A1602" s="775" t="str">
        <f>Table_wabobpsvr_AzureCalc_AzureCalcRateCard[[#This Row],[ServiceName]]&amp;Table_wabobpsvr_AzureCalc_AzureCalcRateCard[[#This Row],[Price_Level]]&amp;Table_wabobpsvr_AzureCalc_AzureCalcRateCard[[#This Row],[Region]]</f>
        <v>ExpressRoute (Unlimited) 50 Mbps ConnectionsB12</v>
      </c>
      <c r="B1602" s="775">
        <v>12</v>
      </c>
      <c r="C1602" s="775" t="s">
        <v>7427</v>
      </c>
      <c r="D1602" s="775" t="s">
        <v>175</v>
      </c>
      <c r="E1602" s="775">
        <v>573.4</v>
      </c>
      <c r="F1602" s="775" t="s">
        <v>7401</v>
      </c>
      <c r="G1602" s="775" t="s">
        <v>7591</v>
      </c>
      <c r="H1602" s="775" t="s">
        <v>7592</v>
      </c>
      <c r="I1602" s="775" t="s">
        <v>7509</v>
      </c>
    </row>
    <row r="1603" spans="1:9">
      <c r="A1603" s="775" t="str">
        <f>Table_wabobpsvr_AzureCalc_AzureCalcRateCard[[#This Row],[ServiceName]]&amp;Table_wabobpsvr_AzureCalc_AzureCalcRateCard[[#This Row],[Price_Level]]&amp;Table_wabobpsvr_AzureCalc_AzureCalcRateCard[[#This Row],[Region]]</f>
        <v>ExpressRoute (Unlimited) 500 Mbps ConnectionsB12</v>
      </c>
      <c r="B1603" s="775">
        <v>12</v>
      </c>
      <c r="C1603" s="775" t="s">
        <v>7427</v>
      </c>
      <c r="D1603" s="775" t="s">
        <v>175</v>
      </c>
      <c r="E1603" s="775">
        <v>4888</v>
      </c>
      <c r="F1603" s="775" t="s">
        <v>7404</v>
      </c>
      <c r="G1603" s="775" t="s">
        <v>7593</v>
      </c>
      <c r="H1603" s="775" t="s">
        <v>7594</v>
      </c>
      <c r="I1603" s="775" t="s">
        <v>7511</v>
      </c>
    </row>
    <row r="1604" spans="1:9">
      <c r="A1604" s="775" t="str">
        <f>Table_wabobpsvr_AzureCalc_AzureCalcRateCard[[#This Row],[ServiceName]]&amp;Table_wabobpsvr_AzureCalc_AzureCalcRateCard[[#This Row],[Price_Level]]&amp;Table_wabobpsvr_AzureCalc_AzureCalcRateCard[[#This Row],[Region]]</f>
        <v>ExpressRoute (Metered) Data Transfer Out at 1 Gbps (GB) - Zone 2B15</v>
      </c>
      <c r="B1604" s="775">
        <v>15</v>
      </c>
      <c r="C1604" s="775" t="s">
        <v>9</v>
      </c>
      <c r="D1604" s="775" t="s">
        <v>175</v>
      </c>
      <c r="E1604" s="775">
        <v>4.7E-2</v>
      </c>
      <c r="F1604" s="775" t="s">
        <v>7393</v>
      </c>
      <c r="G1604" s="775" t="s">
        <v>7561</v>
      </c>
      <c r="H1604" s="775" t="s">
        <v>7562</v>
      </c>
      <c r="I1604" s="775" t="s">
        <v>7479</v>
      </c>
    </row>
    <row r="1605" spans="1:9">
      <c r="A1605" s="775" t="str">
        <f>Table_wabobpsvr_AzureCalc_AzureCalcRateCard[[#This Row],[ServiceName]]&amp;Table_wabobpsvr_AzureCalc_AzureCalcRateCard[[#This Row],[Price_Level]]&amp;Table_wabobpsvr_AzureCalc_AzureCalcRateCard[[#This Row],[Region]]</f>
        <v>ExpressRoute (Metered) 1 Gbps ConnectionsB15</v>
      </c>
      <c r="B1605" s="775">
        <v>15</v>
      </c>
      <c r="C1605" s="775" t="s">
        <v>7427</v>
      </c>
      <c r="D1605" s="775" t="s">
        <v>175</v>
      </c>
      <c r="E1605" s="775">
        <v>409.84</v>
      </c>
      <c r="F1605" s="775" t="s">
        <v>7390</v>
      </c>
      <c r="G1605" s="775" t="s">
        <v>7563</v>
      </c>
      <c r="H1605" s="775" t="s">
        <v>7564</v>
      </c>
      <c r="I1605" s="775" t="s">
        <v>7481</v>
      </c>
    </row>
    <row r="1606" spans="1:9">
      <c r="A1606" s="775" t="str">
        <f>Table_wabobpsvr_AzureCalc_AzureCalcRateCard[[#This Row],[ServiceName]]&amp;Table_wabobpsvr_AzureCalc_AzureCalcRateCard[[#This Row],[Price_Level]]&amp;Table_wabobpsvr_AzureCalc_AzureCalcRateCard[[#This Row],[Region]]</f>
        <v>ExpressRoute (Metered) 10 Gbps ConnectionsB15</v>
      </c>
      <c r="B1606" s="775">
        <v>15</v>
      </c>
      <c r="C1606" s="775" t="s">
        <v>7427</v>
      </c>
      <c r="D1606" s="775" t="s">
        <v>175</v>
      </c>
      <c r="E1606" s="775">
        <v>4700</v>
      </c>
      <c r="F1606" s="775" t="s">
        <v>7391</v>
      </c>
      <c r="G1606" s="775" t="s">
        <v>7565</v>
      </c>
      <c r="H1606" s="775" t="s">
        <v>7566</v>
      </c>
      <c r="I1606" s="775" t="s">
        <v>7483</v>
      </c>
    </row>
    <row r="1607" spans="1:9">
      <c r="A1607" s="775" t="str">
        <f>Table_wabobpsvr_AzureCalc_AzureCalcRateCard[[#This Row],[ServiceName]]&amp;Table_wabobpsvr_AzureCalc_AzureCalcRateCard[[#This Row],[Price_Level]]&amp;Table_wabobpsvr_AzureCalc_AzureCalcRateCard[[#This Row],[Region]]</f>
        <v>ExpressRoute (Metered) 100 Mbps ConnectionsB15</v>
      </c>
      <c r="B1607" s="775">
        <v>15</v>
      </c>
      <c r="C1607" s="775" t="s">
        <v>7427</v>
      </c>
      <c r="D1607" s="775" t="s">
        <v>175</v>
      </c>
      <c r="E1607" s="775">
        <v>94</v>
      </c>
      <c r="F1607" s="775" t="s">
        <v>7395</v>
      </c>
      <c r="G1607" s="775" t="s">
        <v>7567</v>
      </c>
      <c r="H1607" s="775" t="s">
        <v>7568</v>
      </c>
      <c r="I1607" s="775" t="s">
        <v>7485</v>
      </c>
    </row>
    <row r="1608" spans="1:9">
      <c r="A1608" s="1039" t="str">
        <f>Table_wabobpsvr_AzureCalc_AzureCalcRateCard[[#This Row],[ServiceName]]&amp;Table_wabobpsvr_AzureCalc_AzureCalcRateCard[[#This Row],[Price_Level]]&amp;Table_wabobpsvr_AzureCalc_AzureCalcRateCard[[#This Row],[Region]]</f>
        <v>ExpressRoute (Metered) 2 Gbps ConnectionsB15</v>
      </c>
      <c r="B1608" s="1039">
        <v>15</v>
      </c>
      <c r="C1608" s="1039" t="s">
        <v>7427</v>
      </c>
      <c r="D1608" s="1039" t="s">
        <v>175</v>
      </c>
      <c r="E1608" s="1039">
        <v>819.68</v>
      </c>
      <c r="F1608" s="1039" t="s">
        <v>7396</v>
      </c>
      <c r="G1608" s="775" t="s">
        <v>7569</v>
      </c>
      <c r="H1608" s="775" t="s">
        <v>7570</v>
      </c>
      <c r="I1608" s="775" t="s">
        <v>7487</v>
      </c>
    </row>
    <row r="1609" spans="1:9">
      <c r="A1609" s="775" t="str">
        <f>Table_wabobpsvr_AzureCalc_AzureCalcRateCard[[#This Row],[ServiceName]]&amp;Table_wabobpsvr_AzureCalc_AzureCalcRateCard[[#This Row],[Price_Level]]&amp;Table_wabobpsvr_AzureCalc_AzureCalcRateCard[[#This Row],[Region]]</f>
        <v>ExpressRoute (Metered) 200 Mbps ConnectionsB15</v>
      </c>
      <c r="B1609" s="775">
        <v>15</v>
      </c>
      <c r="C1609" s="775" t="s">
        <v>7427</v>
      </c>
      <c r="D1609" s="775" t="s">
        <v>175</v>
      </c>
      <c r="E1609" s="775">
        <v>136.30000000000001</v>
      </c>
      <c r="F1609" s="775" t="s">
        <v>7388</v>
      </c>
      <c r="G1609" s="775" t="s">
        <v>7571</v>
      </c>
      <c r="H1609" s="775" t="s">
        <v>7572</v>
      </c>
      <c r="I1609" s="775" t="s">
        <v>7489</v>
      </c>
    </row>
    <row r="1610" spans="1:9">
      <c r="A1610" s="775" t="str">
        <f>Table_wabobpsvr_AzureCalc_AzureCalcRateCard[[#This Row],[ServiceName]]&amp;Table_wabobpsvr_AzureCalc_AzureCalcRateCard[[#This Row],[Price_Level]]&amp;Table_wabobpsvr_AzureCalc_AzureCalcRateCard[[#This Row],[Region]]</f>
        <v>ExpressRoute (Metered) 5 Gbps ConnectionsB15</v>
      </c>
      <c r="B1610" s="775">
        <v>15</v>
      </c>
      <c r="C1610" s="775" t="s">
        <v>7427</v>
      </c>
      <c r="D1610" s="775" t="s">
        <v>175</v>
      </c>
      <c r="E1610" s="775">
        <v>2049.1999999999998</v>
      </c>
      <c r="F1610" s="775" t="s">
        <v>7397</v>
      </c>
      <c r="G1610" s="775" t="s">
        <v>7573</v>
      </c>
      <c r="H1610" s="775" t="s">
        <v>7574</v>
      </c>
      <c r="I1610" s="775" t="s">
        <v>7491</v>
      </c>
    </row>
    <row r="1611" spans="1:9">
      <c r="A1611" s="775" t="str">
        <f>Table_wabobpsvr_AzureCalc_AzureCalcRateCard[[#This Row],[ServiceName]]&amp;Table_wabobpsvr_AzureCalc_AzureCalcRateCard[[#This Row],[Price_Level]]&amp;Table_wabobpsvr_AzureCalc_AzureCalcRateCard[[#This Row],[Region]]</f>
        <v>ExpressRoute (Metered) 50 Mbps ConnectionsB15</v>
      </c>
      <c r="B1611" s="775">
        <v>15</v>
      </c>
      <c r="C1611" s="775" t="s">
        <v>7427</v>
      </c>
      <c r="D1611" s="775" t="s">
        <v>175</v>
      </c>
      <c r="E1611" s="775">
        <v>51.7</v>
      </c>
      <c r="F1611" s="775" t="s">
        <v>7394</v>
      </c>
      <c r="G1611" s="775" t="s">
        <v>7575</v>
      </c>
      <c r="H1611" s="775" t="s">
        <v>7576</v>
      </c>
      <c r="I1611" s="775" t="s">
        <v>7493</v>
      </c>
    </row>
    <row r="1612" spans="1:9">
      <c r="A1612" s="775" t="str">
        <f>Table_wabobpsvr_AzureCalc_AzureCalcRateCard[[#This Row],[ServiceName]]&amp;Table_wabobpsvr_AzureCalc_AzureCalcRateCard[[#This Row],[Price_Level]]&amp;Table_wabobpsvr_AzureCalc_AzureCalcRateCard[[#This Row],[Region]]</f>
        <v>ExpressRoute (Metered) 500 Mbps ConnectionsB15</v>
      </c>
      <c r="B1612" s="775">
        <v>15</v>
      </c>
      <c r="C1612" s="775" t="s">
        <v>7427</v>
      </c>
      <c r="D1612" s="775" t="s">
        <v>175</v>
      </c>
      <c r="E1612" s="775">
        <v>272.60000000000002</v>
      </c>
      <c r="F1612" s="775" t="s">
        <v>7389</v>
      </c>
      <c r="G1612" s="775" t="s">
        <v>7577</v>
      </c>
      <c r="H1612" s="775" t="s">
        <v>7578</v>
      </c>
      <c r="I1612" s="775" t="s">
        <v>7495</v>
      </c>
    </row>
    <row r="1613" spans="1:9">
      <c r="A1613" s="775" t="str">
        <f>Table_wabobpsvr_AzureCalc_AzureCalcRateCard[[#This Row],[ServiceName]]&amp;Table_wabobpsvr_AzureCalc_AzureCalcRateCard[[#This Row],[Price_Level]]&amp;Table_wabobpsvr_AzureCalc_AzureCalcRateCard[[#This Row],[Region]]</f>
        <v>ExpressRoute (Unlimited) 1 Gbps ConnectionsB15</v>
      </c>
      <c r="B1613" s="775">
        <v>15</v>
      </c>
      <c r="C1613" s="775" t="s">
        <v>7427</v>
      </c>
      <c r="D1613" s="775" t="s">
        <v>175</v>
      </c>
      <c r="E1613" s="775">
        <v>8178</v>
      </c>
      <c r="F1613" s="775" t="s">
        <v>7405</v>
      </c>
      <c r="G1613" s="775" t="s">
        <v>7579</v>
      </c>
      <c r="H1613" s="775" t="s">
        <v>7580</v>
      </c>
      <c r="I1613" s="775" t="s">
        <v>7497</v>
      </c>
    </row>
    <row r="1614" spans="1:9">
      <c r="A1614" s="775" t="str">
        <f>Table_wabobpsvr_AzureCalc_AzureCalcRateCard[[#This Row],[ServiceName]]&amp;Table_wabobpsvr_AzureCalc_AzureCalcRateCard[[#This Row],[Price_Level]]&amp;Table_wabobpsvr_AzureCalc_AzureCalcRateCard[[#This Row],[Region]]</f>
        <v>ExpressRoute (Unlimited) 10 Gbps ConnectionsB15</v>
      </c>
      <c r="B1614" s="775">
        <v>15</v>
      </c>
      <c r="C1614" s="775" t="s">
        <v>7427</v>
      </c>
      <c r="D1614" s="775" t="s">
        <v>175</v>
      </c>
      <c r="E1614" s="775">
        <v>77080</v>
      </c>
      <c r="F1614" s="775" t="s">
        <v>7408</v>
      </c>
      <c r="G1614" s="775" t="s">
        <v>7581</v>
      </c>
      <c r="H1614" s="775" t="s">
        <v>7582</v>
      </c>
      <c r="I1614" s="775" t="s">
        <v>7499</v>
      </c>
    </row>
    <row r="1615" spans="1:9">
      <c r="A1615" s="1039" t="str">
        <f>Table_wabobpsvr_AzureCalc_AzureCalcRateCard[[#This Row],[ServiceName]]&amp;Table_wabobpsvr_AzureCalc_AzureCalcRateCard[[#This Row],[Price_Level]]&amp;Table_wabobpsvr_AzureCalc_AzureCalcRateCard[[#This Row],[Region]]</f>
        <v>ExpressRoute (Unlimited) 100 Mbps ConnectionsB15</v>
      </c>
      <c r="B1615" s="1039">
        <v>15</v>
      </c>
      <c r="C1615" s="1039" t="s">
        <v>7427</v>
      </c>
      <c r="D1615" s="1039" t="s">
        <v>175</v>
      </c>
      <c r="E1615" s="1039">
        <v>1156.2</v>
      </c>
      <c r="F1615" s="1039" t="s">
        <v>7402</v>
      </c>
      <c r="G1615" s="775" t="s">
        <v>7583</v>
      </c>
      <c r="H1615" s="775" t="s">
        <v>7584</v>
      </c>
      <c r="I1615" s="775" t="s">
        <v>7501</v>
      </c>
    </row>
    <row r="1616" spans="1:9">
      <c r="A1616" s="775" t="str">
        <f>Table_wabobpsvr_AzureCalc_AzureCalcRateCard[[#This Row],[ServiceName]]&amp;Table_wabobpsvr_AzureCalc_AzureCalcRateCard[[#This Row],[Price_Level]]&amp;Table_wabobpsvr_AzureCalc_AzureCalcRateCard[[#This Row],[Region]]</f>
        <v>ExpressRoute (Unlimited) 2 Gbps ConnectionsB15</v>
      </c>
      <c r="B1616" s="775">
        <v>15</v>
      </c>
      <c r="C1616" s="775" t="s">
        <v>7427</v>
      </c>
      <c r="D1616" s="775" t="s">
        <v>175</v>
      </c>
      <c r="E1616" s="775">
        <v>16356</v>
      </c>
      <c r="F1616" s="775" t="s">
        <v>7406</v>
      </c>
      <c r="G1616" s="775" t="s">
        <v>7585</v>
      </c>
      <c r="H1616" s="775" t="s">
        <v>7586</v>
      </c>
      <c r="I1616" s="775" t="s">
        <v>7503</v>
      </c>
    </row>
    <row r="1617" spans="1:9">
      <c r="A1617" s="775" t="str">
        <f>Table_wabobpsvr_AzureCalc_AzureCalcRateCard[[#This Row],[ServiceName]]&amp;Table_wabobpsvr_AzureCalc_AzureCalcRateCard[[#This Row],[Price_Level]]&amp;Table_wabobpsvr_AzureCalc_AzureCalcRateCard[[#This Row],[Region]]</f>
        <v>ExpressRoute (Unlimited) 200 Mbps ConnectionsB15</v>
      </c>
      <c r="B1617" s="775">
        <v>15</v>
      </c>
      <c r="C1617" s="775" t="s">
        <v>7427</v>
      </c>
      <c r="D1617" s="775" t="s">
        <v>175</v>
      </c>
      <c r="E1617" s="775">
        <v>2162</v>
      </c>
      <c r="F1617" s="775" t="s">
        <v>7403</v>
      </c>
      <c r="G1617" s="775" t="s">
        <v>7587</v>
      </c>
      <c r="H1617" s="775" t="s">
        <v>7588</v>
      </c>
      <c r="I1617" s="775" t="s">
        <v>7505</v>
      </c>
    </row>
    <row r="1618" spans="1:9">
      <c r="A1618" s="775" t="str">
        <f>Table_wabobpsvr_AzureCalc_AzureCalcRateCard[[#This Row],[ServiceName]]&amp;Table_wabobpsvr_AzureCalc_AzureCalcRateCard[[#This Row],[Price_Level]]&amp;Table_wabobpsvr_AzureCalc_AzureCalcRateCard[[#This Row],[Region]]</f>
        <v>ExpressRoute (Unlimited) 5 Gbps ConnectionsB15</v>
      </c>
      <c r="B1618" s="775">
        <v>15</v>
      </c>
      <c r="C1618" s="775" t="s">
        <v>7427</v>
      </c>
      <c r="D1618" s="775" t="s">
        <v>175</v>
      </c>
      <c r="E1618" s="775">
        <v>38540</v>
      </c>
      <c r="F1618" s="775" t="s">
        <v>7407</v>
      </c>
      <c r="G1618" s="775" t="s">
        <v>7589</v>
      </c>
      <c r="H1618" s="775" t="s">
        <v>7590</v>
      </c>
      <c r="I1618" s="775" t="s">
        <v>7507</v>
      </c>
    </row>
    <row r="1619" spans="1:9">
      <c r="A1619" s="775" t="str">
        <f>Table_wabobpsvr_AzureCalc_AzureCalcRateCard[[#This Row],[ServiceName]]&amp;Table_wabobpsvr_AzureCalc_AzureCalcRateCard[[#This Row],[Price_Level]]&amp;Table_wabobpsvr_AzureCalc_AzureCalcRateCard[[#This Row],[Region]]</f>
        <v>ExpressRoute (Unlimited) 50 Mbps ConnectionsB15</v>
      </c>
      <c r="B1619" s="775">
        <v>15</v>
      </c>
      <c r="C1619" s="775" t="s">
        <v>7427</v>
      </c>
      <c r="D1619" s="775" t="s">
        <v>175</v>
      </c>
      <c r="E1619" s="775">
        <v>573.4</v>
      </c>
      <c r="F1619" s="775" t="s">
        <v>7401</v>
      </c>
      <c r="G1619" s="775" t="s">
        <v>7591</v>
      </c>
      <c r="H1619" s="775" t="s">
        <v>7592</v>
      </c>
      <c r="I1619" s="775" t="s">
        <v>7509</v>
      </c>
    </row>
    <row r="1620" spans="1:9">
      <c r="A1620" s="775" t="str">
        <f>Table_wabobpsvr_AzureCalc_AzureCalcRateCard[[#This Row],[ServiceName]]&amp;Table_wabobpsvr_AzureCalc_AzureCalcRateCard[[#This Row],[Price_Level]]&amp;Table_wabobpsvr_AzureCalc_AzureCalcRateCard[[#This Row],[Region]]</f>
        <v>ExpressRoute (Unlimited) 500 Mbps ConnectionsB15</v>
      </c>
      <c r="B1620" s="775">
        <v>15</v>
      </c>
      <c r="C1620" s="775" t="s">
        <v>7427</v>
      </c>
      <c r="D1620" s="775" t="s">
        <v>175</v>
      </c>
      <c r="E1620" s="775">
        <v>4888</v>
      </c>
      <c r="F1620" s="775" t="s">
        <v>7404</v>
      </c>
      <c r="G1620" s="775" t="s">
        <v>7593</v>
      </c>
      <c r="H1620" s="775" t="s">
        <v>7594</v>
      </c>
      <c r="I1620" s="775" t="s">
        <v>7511</v>
      </c>
    </row>
    <row r="1621" spans="1:9">
      <c r="A1621" s="775" t="str">
        <f>Table_wabobpsvr_AzureCalc_AzureCalcRateCard[[#This Row],[ServiceName]]&amp;Table_wabobpsvr_AzureCalc_AzureCalcRateCard[[#This Row],[Price_Level]]&amp;Table_wabobpsvr_AzureCalc_AzureCalcRateCard[[#This Row],[Region]]</f>
        <v>ExpressRoute (Metered) Data Transfer Out at 1 Gbps (GB) - Zone 2B16</v>
      </c>
      <c r="B1621" s="775">
        <v>16</v>
      </c>
      <c r="C1621" s="775" t="s">
        <v>9</v>
      </c>
      <c r="D1621" s="775" t="s">
        <v>175</v>
      </c>
      <c r="E1621" s="775">
        <v>4.7E-2</v>
      </c>
      <c r="F1621" s="775" t="s">
        <v>7393</v>
      </c>
      <c r="G1621" s="775" t="s">
        <v>7561</v>
      </c>
      <c r="H1621" s="775" t="s">
        <v>7562</v>
      </c>
      <c r="I1621" s="775" t="s">
        <v>7479</v>
      </c>
    </row>
    <row r="1622" spans="1:9">
      <c r="A1622" s="775" t="str">
        <f>Table_wabobpsvr_AzureCalc_AzureCalcRateCard[[#This Row],[ServiceName]]&amp;Table_wabobpsvr_AzureCalc_AzureCalcRateCard[[#This Row],[Price_Level]]&amp;Table_wabobpsvr_AzureCalc_AzureCalcRateCard[[#This Row],[Region]]</f>
        <v>ExpressRoute (Metered) 1 Gbps ConnectionsB16</v>
      </c>
      <c r="B1622" s="775">
        <v>16</v>
      </c>
      <c r="C1622" s="775" t="s">
        <v>7427</v>
      </c>
      <c r="D1622" s="775" t="s">
        <v>175</v>
      </c>
      <c r="E1622" s="775">
        <v>409.84</v>
      </c>
      <c r="F1622" s="775" t="s">
        <v>7390</v>
      </c>
      <c r="G1622" s="775" t="s">
        <v>7563</v>
      </c>
      <c r="H1622" s="775" t="s">
        <v>7564</v>
      </c>
      <c r="I1622" s="775" t="s">
        <v>7481</v>
      </c>
    </row>
    <row r="1623" spans="1:9">
      <c r="A1623" s="775" t="str">
        <f>Table_wabobpsvr_AzureCalc_AzureCalcRateCard[[#This Row],[ServiceName]]&amp;Table_wabobpsvr_AzureCalc_AzureCalcRateCard[[#This Row],[Price_Level]]&amp;Table_wabobpsvr_AzureCalc_AzureCalcRateCard[[#This Row],[Region]]</f>
        <v>ExpressRoute (Metered) 10 Gbps ConnectionsB16</v>
      </c>
      <c r="B1623" s="775">
        <v>16</v>
      </c>
      <c r="C1623" s="775" t="s">
        <v>7427</v>
      </c>
      <c r="D1623" s="775" t="s">
        <v>175</v>
      </c>
      <c r="E1623" s="775">
        <v>4700</v>
      </c>
      <c r="F1623" s="775" t="s">
        <v>7391</v>
      </c>
      <c r="G1623" s="775" t="s">
        <v>7565</v>
      </c>
      <c r="H1623" s="775" t="s">
        <v>7566</v>
      </c>
      <c r="I1623" s="775" t="s">
        <v>7483</v>
      </c>
    </row>
    <row r="1624" spans="1:9">
      <c r="A1624" s="775" t="str">
        <f>Table_wabobpsvr_AzureCalc_AzureCalcRateCard[[#This Row],[ServiceName]]&amp;Table_wabobpsvr_AzureCalc_AzureCalcRateCard[[#This Row],[Price_Level]]&amp;Table_wabobpsvr_AzureCalc_AzureCalcRateCard[[#This Row],[Region]]</f>
        <v>ExpressRoute (Metered) 100 Mbps ConnectionsB16</v>
      </c>
      <c r="B1624" s="775">
        <v>16</v>
      </c>
      <c r="C1624" s="775" t="s">
        <v>7427</v>
      </c>
      <c r="D1624" s="775" t="s">
        <v>175</v>
      </c>
      <c r="E1624" s="775">
        <v>94</v>
      </c>
      <c r="F1624" s="775" t="s">
        <v>7395</v>
      </c>
      <c r="G1624" s="775" t="s">
        <v>7567</v>
      </c>
      <c r="H1624" s="775" t="s">
        <v>7568</v>
      </c>
      <c r="I1624" s="775" t="s">
        <v>7485</v>
      </c>
    </row>
    <row r="1625" spans="1:9">
      <c r="A1625" s="775" t="str">
        <f>Table_wabobpsvr_AzureCalc_AzureCalcRateCard[[#This Row],[ServiceName]]&amp;Table_wabobpsvr_AzureCalc_AzureCalcRateCard[[#This Row],[Price_Level]]&amp;Table_wabobpsvr_AzureCalc_AzureCalcRateCard[[#This Row],[Region]]</f>
        <v>ExpressRoute (Metered) 2 Gbps ConnectionsB16</v>
      </c>
      <c r="B1625" s="775">
        <v>16</v>
      </c>
      <c r="C1625" s="775" t="s">
        <v>7427</v>
      </c>
      <c r="D1625" s="775" t="s">
        <v>175</v>
      </c>
      <c r="E1625" s="775">
        <v>819.68</v>
      </c>
      <c r="F1625" s="775" t="s">
        <v>7396</v>
      </c>
      <c r="G1625" s="775" t="s">
        <v>7569</v>
      </c>
      <c r="H1625" s="775" t="s">
        <v>7570</v>
      </c>
      <c r="I1625" s="775" t="s">
        <v>7487</v>
      </c>
    </row>
    <row r="1626" spans="1:9">
      <c r="A1626" s="775" t="str">
        <f>Table_wabobpsvr_AzureCalc_AzureCalcRateCard[[#This Row],[ServiceName]]&amp;Table_wabobpsvr_AzureCalc_AzureCalcRateCard[[#This Row],[Price_Level]]&amp;Table_wabobpsvr_AzureCalc_AzureCalcRateCard[[#This Row],[Region]]</f>
        <v>ExpressRoute (Metered) 200 Mbps ConnectionsB16</v>
      </c>
      <c r="B1626" s="775">
        <v>16</v>
      </c>
      <c r="C1626" s="775" t="s">
        <v>7427</v>
      </c>
      <c r="D1626" s="775" t="s">
        <v>175</v>
      </c>
      <c r="E1626" s="775">
        <v>136.30000000000001</v>
      </c>
      <c r="F1626" s="775" t="s">
        <v>7388</v>
      </c>
      <c r="G1626" s="775" t="s">
        <v>7571</v>
      </c>
      <c r="H1626" s="775" t="s">
        <v>7572</v>
      </c>
      <c r="I1626" s="775" t="s">
        <v>7489</v>
      </c>
    </row>
    <row r="1627" spans="1:9">
      <c r="A1627" s="775" t="str">
        <f>Table_wabobpsvr_AzureCalc_AzureCalcRateCard[[#This Row],[ServiceName]]&amp;Table_wabobpsvr_AzureCalc_AzureCalcRateCard[[#This Row],[Price_Level]]&amp;Table_wabobpsvr_AzureCalc_AzureCalcRateCard[[#This Row],[Region]]</f>
        <v>ExpressRoute (Metered) 5 Gbps ConnectionsB16</v>
      </c>
      <c r="B1627" s="775">
        <v>16</v>
      </c>
      <c r="C1627" s="775" t="s">
        <v>7427</v>
      </c>
      <c r="D1627" s="775" t="s">
        <v>175</v>
      </c>
      <c r="E1627" s="775">
        <v>2049.1999999999998</v>
      </c>
      <c r="F1627" s="775" t="s">
        <v>7397</v>
      </c>
      <c r="G1627" s="775" t="s">
        <v>7573</v>
      </c>
      <c r="H1627" s="775" t="s">
        <v>7574</v>
      </c>
      <c r="I1627" s="775" t="s">
        <v>7491</v>
      </c>
    </row>
    <row r="1628" spans="1:9">
      <c r="A1628" s="775" t="str">
        <f>Table_wabobpsvr_AzureCalc_AzureCalcRateCard[[#This Row],[ServiceName]]&amp;Table_wabobpsvr_AzureCalc_AzureCalcRateCard[[#This Row],[Price_Level]]&amp;Table_wabobpsvr_AzureCalc_AzureCalcRateCard[[#This Row],[Region]]</f>
        <v>ExpressRoute (Metered) 50 Mbps ConnectionsB16</v>
      </c>
      <c r="B1628" s="775">
        <v>16</v>
      </c>
      <c r="C1628" s="775" t="s">
        <v>7427</v>
      </c>
      <c r="D1628" s="775" t="s">
        <v>175</v>
      </c>
      <c r="E1628" s="775">
        <v>51.7</v>
      </c>
      <c r="F1628" s="775" t="s">
        <v>7394</v>
      </c>
      <c r="G1628" s="775" t="s">
        <v>7575</v>
      </c>
      <c r="H1628" s="775" t="s">
        <v>7576</v>
      </c>
      <c r="I1628" s="775" t="s">
        <v>7493</v>
      </c>
    </row>
    <row r="1629" spans="1:9">
      <c r="A1629" s="775" t="str">
        <f>Table_wabobpsvr_AzureCalc_AzureCalcRateCard[[#This Row],[ServiceName]]&amp;Table_wabobpsvr_AzureCalc_AzureCalcRateCard[[#This Row],[Price_Level]]&amp;Table_wabobpsvr_AzureCalc_AzureCalcRateCard[[#This Row],[Region]]</f>
        <v>ExpressRoute (Metered) 500 Mbps ConnectionsB16</v>
      </c>
      <c r="B1629" s="775">
        <v>16</v>
      </c>
      <c r="C1629" s="775" t="s">
        <v>7427</v>
      </c>
      <c r="D1629" s="775" t="s">
        <v>175</v>
      </c>
      <c r="E1629" s="775">
        <v>272.60000000000002</v>
      </c>
      <c r="F1629" s="775" t="s">
        <v>7389</v>
      </c>
      <c r="G1629" s="775" t="s">
        <v>7577</v>
      </c>
      <c r="H1629" s="775" t="s">
        <v>7578</v>
      </c>
      <c r="I1629" s="775" t="s">
        <v>7495</v>
      </c>
    </row>
    <row r="1630" spans="1:9">
      <c r="A1630" s="775" t="str">
        <f>Table_wabobpsvr_AzureCalc_AzureCalcRateCard[[#This Row],[ServiceName]]&amp;Table_wabobpsvr_AzureCalc_AzureCalcRateCard[[#This Row],[Price_Level]]&amp;Table_wabobpsvr_AzureCalc_AzureCalcRateCard[[#This Row],[Region]]</f>
        <v>ExpressRoute (Unlimited) 1 Gbps ConnectionsB16</v>
      </c>
      <c r="B1630" s="775">
        <v>16</v>
      </c>
      <c r="C1630" s="775" t="s">
        <v>7427</v>
      </c>
      <c r="D1630" s="775" t="s">
        <v>175</v>
      </c>
      <c r="E1630" s="775">
        <v>8178</v>
      </c>
      <c r="F1630" s="775" t="s">
        <v>7405</v>
      </c>
      <c r="G1630" s="775" t="s">
        <v>7579</v>
      </c>
      <c r="H1630" s="775" t="s">
        <v>7580</v>
      </c>
      <c r="I1630" s="775" t="s">
        <v>7497</v>
      </c>
    </row>
    <row r="1631" spans="1:9">
      <c r="A1631" s="775" t="str">
        <f>Table_wabobpsvr_AzureCalc_AzureCalcRateCard[[#This Row],[ServiceName]]&amp;Table_wabobpsvr_AzureCalc_AzureCalcRateCard[[#This Row],[Price_Level]]&amp;Table_wabobpsvr_AzureCalc_AzureCalcRateCard[[#This Row],[Region]]</f>
        <v>ExpressRoute (Unlimited) 10 Gbps ConnectionsB16</v>
      </c>
      <c r="B1631" s="775">
        <v>16</v>
      </c>
      <c r="C1631" s="775" t="s">
        <v>7427</v>
      </c>
      <c r="D1631" s="775" t="s">
        <v>175</v>
      </c>
      <c r="E1631" s="775">
        <v>77080</v>
      </c>
      <c r="F1631" s="775" t="s">
        <v>7408</v>
      </c>
      <c r="G1631" s="775" t="s">
        <v>7581</v>
      </c>
      <c r="H1631" s="775" t="s">
        <v>7582</v>
      </c>
      <c r="I1631" s="775" t="s">
        <v>7499</v>
      </c>
    </row>
    <row r="1632" spans="1:9">
      <c r="A1632" s="775" t="str">
        <f>Table_wabobpsvr_AzureCalc_AzureCalcRateCard[[#This Row],[ServiceName]]&amp;Table_wabobpsvr_AzureCalc_AzureCalcRateCard[[#This Row],[Price_Level]]&amp;Table_wabobpsvr_AzureCalc_AzureCalcRateCard[[#This Row],[Region]]</f>
        <v>ExpressRoute (Unlimited) 100 Mbps ConnectionsB16</v>
      </c>
      <c r="B1632" s="775">
        <v>16</v>
      </c>
      <c r="C1632" s="775" t="s">
        <v>7427</v>
      </c>
      <c r="D1632" s="775" t="s">
        <v>175</v>
      </c>
      <c r="E1632" s="775">
        <v>1156.2</v>
      </c>
      <c r="F1632" s="775" t="s">
        <v>7402</v>
      </c>
      <c r="G1632" s="775" t="s">
        <v>7583</v>
      </c>
      <c r="H1632" s="775" t="s">
        <v>7584</v>
      </c>
      <c r="I1632" s="775" t="s">
        <v>7501</v>
      </c>
    </row>
    <row r="1633" spans="1:9">
      <c r="A1633" s="775" t="str">
        <f>Table_wabobpsvr_AzureCalc_AzureCalcRateCard[[#This Row],[ServiceName]]&amp;Table_wabobpsvr_AzureCalc_AzureCalcRateCard[[#This Row],[Price_Level]]&amp;Table_wabobpsvr_AzureCalc_AzureCalcRateCard[[#This Row],[Region]]</f>
        <v>ExpressRoute (Unlimited) 2 Gbps ConnectionsB16</v>
      </c>
      <c r="B1633" s="775">
        <v>16</v>
      </c>
      <c r="C1633" s="775" t="s">
        <v>7427</v>
      </c>
      <c r="D1633" s="775" t="s">
        <v>175</v>
      </c>
      <c r="E1633" s="775">
        <v>16356</v>
      </c>
      <c r="F1633" s="775" t="s">
        <v>7406</v>
      </c>
      <c r="G1633" s="775" t="s">
        <v>7585</v>
      </c>
      <c r="H1633" s="775" t="s">
        <v>7586</v>
      </c>
      <c r="I1633" s="775" t="s">
        <v>7503</v>
      </c>
    </row>
    <row r="1634" spans="1:9">
      <c r="A1634" s="775" t="str">
        <f>Table_wabobpsvr_AzureCalc_AzureCalcRateCard[[#This Row],[ServiceName]]&amp;Table_wabobpsvr_AzureCalc_AzureCalcRateCard[[#This Row],[Price_Level]]&amp;Table_wabobpsvr_AzureCalc_AzureCalcRateCard[[#This Row],[Region]]</f>
        <v>ExpressRoute (Unlimited) 200 Mbps ConnectionsB16</v>
      </c>
      <c r="B1634" s="775">
        <v>16</v>
      </c>
      <c r="C1634" s="775" t="s">
        <v>7427</v>
      </c>
      <c r="D1634" s="775" t="s">
        <v>175</v>
      </c>
      <c r="E1634" s="775">
        <v>2162</v>
      </c>
      <c r="F1634" s="775" t="s">
        <v>7403</v>
      </c>
      <c r="G1634" s="775" t="s">
        <v>7587</v>
      </c>
      <c r="H1634" s="775" t="s">
        <v>7588</v>
      </c>
      <c r="I1634" s="775" t="s">
        <v>7505</v>
      </c>
    </row>
    <row r="1635" spans="1:9">
      <c r="A1635" s="775" t="str">
        <f>Table_wabobpsvr_AzureCalc_AzureCalcRateCard[[#This Row],[ServiceName]]&amp;Table_wabobpsvr_AzureCalc_AzureCalcRateCard[[#This Row],[Price_Level]]&amp;Table_wabobpsvr_AzureCalc_AzureCalcRateCard[[#This Row],[Region]]</f>
        <v>A11 Cloud ServicesC3</v>
      </c>
      <c r="B1635" s="775">
        <v>3</v>
      </c>
      <c r="C1635" s="775" t="s">
        <v>680</v>
      </c>
      <c r="D1635" s="775" t="s">
        <v>177</v>
      </c>
      <c r="E1635" s="775">
        <v>2.766</v>
      </c>
      <c r="F1635" s="775" t="s">
        <v>1214</v>
      </c>
      <c r="G1635" s="775" t="s">
        <v>4270</v>
      </c>
      <c r="H1635" s="775" t="s">
        <v>4269</v>
      </c>
      <c r="I1635" s="775" t="s">
        <v>5459</v>
      </c>
    </row>
    <row r="1636" spans="1:9">
      <c r="A1636" s="775" t="str">
        <f>Table_wabobpsvr_AzureCalc_AzureCalcRateCard[[#This Row],[ServiceName]]&amp;Table_wabobpsvr_AzureCalc_AzureCalcRateCard[[#This Row],[Price_Level]]&amp;Table_wabobpsvr_AzureCalc_AzureCalcRateCard[[#This Row],[Region]]</f>
        <v>A11 Cloud ServicesMOSP6</v>
      </c>
      <c r="B1636" s="775">
        <v>6</v>
      </c>
      <c r="C1636" s="775" t="s">
        <v>680</v>
      </c>
      <c r="D1636" s="775" t="s">
        <v>606</v>
      </c>
      <c r="E1636" s="775">
        <v>3.04</v>
      </c>
      <c r="F1636" s="775" t="s">
        <v>1214</v>
      </c>
      <c r="G1636" s="775" t="s">
        <v>4235</v>
      </c>
      <c r="H1636" s="775" t="s">
        <v>4235</v>
      </c>
      <c r="I1636" s="775" t="s">
        <v>6046</v>
      </c>
    </row>
    <row r="1637" spans="1:9">
      <c r="A1637" s="1039" t="str">
        <f>Table_wabobpsvr_AzureCalc_AzureCalcRateCard[[#This Row],[ServiceName]]&amp;Table_wabobpsvr_AzureCalc_AzureCalcRateCard[[#This Row],[Price_Level]]&amp;Table_wabobpsvr_AzureCalc_AzureCalcRateCard[[#This Row],[Region]]</f>
        <v>A11 Cloud ServicesB6</v>
      </c>
      <c r="B1637" s="1039">
        <v>6</v>
      </c>
      <c r="C1637" s="1039" t="s">
        <v>680</v>
      </c>
      <c r="D1637" s="1039" t="s">
        <v>175</v>
      </c>
      <c r="E1637" s="1039">
        <v>2.8580000000000001</v>
      </c>
      <c r="F1637" s="1039" t="s">
        <v>1214</v>
      </c>
      <c r="G1637" s="775" t="s">
        <v>4271</v>
      </c>
      <c r="H1637" s="775" t="s">
        <v>4272</v>
      </c>
      <c r="I1637" s="775" t="s">
        <v>6046</v>
      </c>
    </row>
    <row r="1638" spans="1:9">
      <c r="A1638" s="1039" t="str">
        <f>Table_wabobpsvr_AzureCalc_AzureCalcRateCard[[#This Row],[ServiceName]]&amp;Table_wabobpsvr_AzureCalc_AzureCalcRateCard[[#This Row],[Price_Level]]&amp;Table_wabobpsvr_AzureCalc_AzureCalcRateCard[[#This Row],[Region]]</f>
        <v>A11 Cloud ServicesD6</v>
      </c>
      <c r="B1638" s="1039">
        <v>6</v>
      </c>
      <c r="C1638" s="1039" t="s">
        <v>680</v>
      </c>
      <c r="D1638" s="1039" t="s">
        <v>176</v>
      </c>
      <c r="E1638" s="1039">
        <v>2.6749999999999998</v>
      </c>
      <c r="F1638" s="1039" t="s">
        <v>1214</v>
      </c>
      <c r="G1638" s="775" t="s">
        <v>4271</v>
      </c>
      <c r="H1638" s="775" t="s">
        <v>4272</v>
      </c>
      <c r="I1638" s="775" t="s">
        <v>6046</v>
      </c>
    </row>
    <row r="1639" spans="1:9">
      <c r="A1639" s="1039" t="str">
        <f>Table_wabobpsvr_AzureCalc_AzureCalcRateCard[[#This Row],[ServiceName]]&amp;Table_wabobpsvr_AzureCalc_AzureCalcRateCard[[#This Row],[Price_Level]]&amp;Table_wabobpsvr_AzureCalc_AzureCalcRateCard[[#This Row],[Region]]</f>
        <v>A11 Cloud ServicesA2</v>
      </c>
      <c r="B1639" s="1039">
        <v>2</v>
      </c>
      <c r="C1639" s="1039" t="s">
        <v>680</v>
      </c>
      <c r="D1639" s="1039" t="s">
        <v>174</v>
      </c>
      <c r="E1639" s="1039">
        <v>2.9489999999999998</v>
      </c>
      <c r="F1639" s="1039" t="s">
        <v>1214</v>
      </c>
      <c r="G1639" s="775" t="s">
        <v>4273</v>
      </c>
      <c r="H1639" s="775" t="s">
        <v>4274</v>
      </c>
      <c r="I1639" s="775" t="s">
        <v>6047</v>
      </c>
    </row>
    <row r="1640" spans="1:9">
      <c r="A1640" s="1039" t="str">
        <f>Table_wabobpsvr_AzureCalc_AzureCalcRateCard[[#This Row],[ServiceName]]&amp;Table_wabobpsvr_AzureCalc_AzureCalcRateCard[[#This Row],[Price_Level]]&amp;Table_wabobpsvr_AzureCalc_AzureCalcRateCard[[#This Row],[Region]]</f>
        <v>A11 Cloud ServicesD2</v>
      </c>
      <c r="B1640" s="1039">
        <v>2</v>
      </c>
      <c r="C1640" s="1039" t="s">
        <v>680</v>
      </c>
      <c r="D1640" s="1039" t="s">
        <v>176</v>
      </c>
      <c r="E1640" s="1039">
        <v>2.6749999999999998</v>
      </c>
      <c r="F1640" s="1039" t="s">
        <v>1214</v>
      </c>
      <c r="G1640" s="775" t="s">
        <v>4273</v>
      </c>
      <c r="H1640" s="775" t="s">
        <v>4274</v>
      </c>
      <c r="I1640" s="775" t="s">
        <v>6047</v>
      </c>
    </row>
    <row r="1641" spans="1:9">
      <c r="A1641" s="1039" t="str">
        <f>Table_wabobpsvr_AzureCalc_AzureCalcRateCard[[#This Row],[ServiceName]]&amp;Table_wabobpsvr_AzureCalc_AzureCalcRateCard[[#This Row],[Price_Level]]&amp;Table_wabobpsvr_AzureCalc_AzureCalcRateCard[[#This Row],[Region]]</f>
        <v>A11 Cloud ServicesC5</v>
      </c>
      <c r="B1641" s="1039">
        <v>5</v>
      </c>
      <c r="C1641" s="1039" t="s">
        <v>680</v>
      </c>
      <c r="D1641" s="1039" t="s">
        <v>177</v>
      </c>
      <c r="E1641" s="1039">
        <v>2.766</v>
      </c>
      <c r="F1641" s="1039" t="s">
        <v>1214</v>
      </c>
      <c r="G1641" s="775" t="s">
        <v>4275</v>
      </c>
      <c r="H1641" s="775" t="s">
        <v>4276</v>
      </c>
      <c r="I1641" s="775" t="s">
        <v>4751</v>
      </c>
    </row>
    <row r="1642" spans="1:9">
      <c r="A1642" s="775" t="str">
        <f>Table_wabobpsvr_AzureCalc_AzureCalcRateCard[[#This Row],[ServiceName]]&amp;Table_wabobpsvr_AzureCalc_AzureCalcRateCard[[#This Row],[Price_Level]]&amp;Table_wabobpsvr_AzureCalc_AzureCalcRateCard[[#This Row],[Region]]</f>
        <v>A11 Cloud ServicesB1</v>
      </c>
      <c r="B1642" s="775">
        <v>1</v>
      </c>
      <c r="C1642" s="775" t="s">
        <v>680</v>
      </c>
      <c r="D1642" s="775" t="s">
        <v>175</v>
      </c>
      <c r="E1642" s="775">
        <v>2.8580000000000001</v>
      </c>
      <c r="F1642" s="775" t="s">
        <v>1214</v>
      </c>
      <c r="G1642" s="775" t="s">
        <v>4277</v>
      </c>
      <c r="H1642" s="775" t="s">
        <v>4278</v>
      </c>
      <c r="I1642" s="775" t="s">
        <v>4752</v>
      </c>
    </row>
    <row r="1643" spans="1:9">
      <c r="A1643" s="775" t="str">
        <f>Table_wabobpsvr_AzureCalc_AzureCalcRateCard[[#This Row],[ServiceName]]&amp;Table_wabobpsvr_AzureCalc_AzureCalcRateCard[[#This Row],[Price_Level]]&amp;Table_wabobpsvr_AzureCalc_AzureCalcRateCard[[#This Row],[Region]]</f>
        <v>A11 Cloud ServicesA4</v>
      </c>
      <c r="B1643" s="775">
        <v>4</v>
      </c>
      <c r="C1643" s="775" t="s">
        <v>680</v>
      </c>
      <c r="D1643" s="775" t="s">
        <v>174</v>
      </c>
      <c r="E1643" s="775">
        <v>2.9489999999999998</v>
      </c>
      <c r="F1643" s="775" t="s">
        <v>1214</v>
      </c>
      <c r="G1643" s="775" t="s">
        <v>4279</v>
      </c>
      <c r="H1643" s="775" t="s">
        <v>4280</v>
      </c>
      <c r="I1643" s="775" t="s">
        <v>4750</v>
      </c>
    </row>
    <row r="1644" spans="1:9">
      <c r="A1644" s="775" t="str">
        <f>Table_wabobpsvr_AzureCalc_AzureCalcRateCard[[#This Row],[ServiceName]]&amp;Table_wabobpsvr_AzureCalc_AzureCalcRateCard[[#This Row],[Price_Level]]&amp;Table_wabobpsvr_AzureCalc_AzureCalcRateCard[[#This Row],[Region]]</f>
        <v>A11 Cloud ServicesD4</v>
      </c>
      <c r="B1644" s="775">
        <v>4</v>
      </c>
      <c r="C1644" s="775" t="s">
        <v>680</v>
      </c>
      <c r="D1644" s="775" t="s">
        <v>176</v>
      </c>
      <c r="E1644" s="775">
        <v>2.6749999999999998</v>
      </c>
      <c r="F1644" s="775" t="s">
        <v>1214</v>
      </c>
      <c r="G1644" s="775" t="s">
        <v>4279</v>
      </c>
      <c r="H1644" s="775" t="s">
        <v>4280</v>
      </c>
      <c r="I1644" s="775" t="s">
        <v>4750</v>
      </c>
    </row>
    <row r="1645" spans="1:9">
      <c r="A1645" s="775" t="str">
        <f>Table_wabobpsvr_AzureCalc_AzureCalcRateCard[[#This Row],[ServiceName]]&amp;Table_wabobpsvr_AzureCalc_AzureCalcRateCard[[#This Row],[Price_Level]]&amp;Table_wabobpsvr_AzureCalc_AzureCalcRateCard[[#This Row],[Region]]</f>
        <v>Basic_D12 VM (Windows)D</v>
      </c>
      <c r="B1645" s="775"/>
      <c r="C1645" s="775" t="s">
        <v>87</v>
      </c>
      <c r="D1645" s="775" t="s">
        <v>176</v>
      </c>
      <c r="E1645" s="775">
        <v>0.56847999999999999</v>
      </c>
      <c r="F1645" s="775" t="s">
        <v>1091</v>
      </c>
      <c r="G1645" s="775" t="s">
        <v>2671</v>
      </c>
      <c r="H1645" s="775" t="s">
        <v>2672</v>
      </c>
      <c r="I1645" s="775" t="s">
        <v>4235</v>
      </c>
    </row>
    <row r="1646" spans="1:9">
      <c r="A1646" s="775" t="str">
        <f>Table_wabobpsvr_AzureCalc_AzureCalcRateCard[[#This Row],[ServiceName]]&amp;Table_wabobpsvr_AzureCalc_AzureCalcRateCard[[#This Row],[Price_Level]]&amp;Table_wabobpsvr_AzureCalc_AzureCalcRateCard[[#This Row],[Region]]</f>
        <v>Basic_D13 VM (Non-Windows)A</v>
      </c>
      <c r="B1646" s="775"/>
      <c r="C1646" s="775" t="s">
        <v>87</v>
      </c>
      <c r="D1646" s="775" t="s">
        <v>174</v>
      </c>
      <c r="E1646" s="775">
        <v>0.73331999999999997</v>
      </c>
      <c r="F1646" s="775" t="s">
        <v>1092</v>
      </c>
      <c r="G1646" s="775" t="s">
        <v>2673</v>
      </c>
      <c r="H1646" s="775" t="s">
        <v>2674</v>
      </c>
      <c r="I1646" s="775" t="s">
        <v>4235</v>
      </c>
    </row>
    <row r="1647" spans="1:9">
      <c r="A1647" s="775" t="str">
        <f>Table_wabobpsvr_AzureCalc_AzureCalcRateCard[[#This Row],[ServiceName]]&amp;Table_wabobpsvr_AzureCalc_AzureCalcRateCard[[#This Row],[Price_Level]]&amp;Table_wabobpsvr_AzureCalc_AzureCalcRateCard[[#This Row],[Region]]</f>
        <v>Basic_D13 VM (Non-Windows)B</v>
      </c>
      <c r="B1647" s="775"/>
      <c r="C1647" s="775" t="s">
        <v>87</v>
      </c>
      <c r="D1647" s="775" t="s">
        <v>175</v>
      </c>
      <c r="E1647" s="775">
        <v>0.71064000000000005</v>
      </c>
      <c r="F1647" s="775" t="s">
        <v>1092</v>
      </c>
      <c r="G1647" s="775" t="s">
        <v>2673</v>
      </c>
      <c r="H1647" s="775" t="s">
        <v>2674</v>
      </c>
      <c r="I1647" s="775" t="s">
        <v>4235</v>
      </c>
    </row>
    <row r="1648" spans="1:9">
      <c r="A1648" s="775" t="str">
        <f>Table_wabobpsvr_AzureCalc_AzureCalcRateCard[[#This Row],[ServiceName]]&amp;Table_wabobpsvr_AzureCalc_AzureCalcRateCard[[#This Row],[Price_Level]]&amp;Table_wabobpsvr_AzureCalc_AzureCalcRateCard[[#This Row],[Region]]</f>
        <v>Basic_D13 VM (Non-Windows)C</v>
      </c>
      <c r="B1648" s="775"/>
      <c r="C1648" s="775" t="s">
        <v>87</v>
      </c>
      <c r="D1648" s="775" t="s">
        <v>177</v>
      </c>
      <c r="E1648" s="775">
        <v>0.68796000000000002</v>
      </c>
      <c r="F1648" s="775" t="s">
        <v>1092</v>
      </c>
      <c r="G1648" s="775" t="s">
        <v>2673</v>
      </c>
      <c r="H1648" s="775" t="s">
        <v>2674</v>
      </c>
      <c r="I1648" s="775" t="s">
        <v>4235</v>
      </c>
    </row>
    <row r="1649" spans="1:9">
      <c r="A1649" s="775" t="str">
        <f>Table_wabobpsvr_AzureCalc_AzureCalcRateCard[[#This Row],[ServiceName]]&amp;Table_wabobpsvr_AzureCalc_AzureCalcRateCard[[#This Row],[Price_Level]]&amp;Table_wabobpsvr_AzureCalc_AzureCalcRateCard[[#This Row],[Region]]</f>
        <v>S2 DocumentDB HoursC8</v>
      </c>
      <c r="B1649" s="775">
        <v>8</v>
      </c>
      <c r="C1649" s="775" t="s">
        <v>87</v>
      </c>
      <c r="D1649" s="775" t="s">
        <v>177</v>
      </c>
      <c r="E1649" s="775">
        <v>999999</v>
      </c>
      <c r="F1649" s="775" t="s">
        <v>4321</v>
      </c>
      <c r="G1649" s="775"/>
      <c r="H1649" s="775"/>
      <c r="I1649" s="775"/>
    </row>
    <row r="1650" spans="1:9">
      <c r="A1650" s="775" t="str">
        <f>Table_wabobpsvr_AzureCalc_AzureCalcRateCard[[#This Row],[ServiceName]]&amp;Table_wabobpsvr_AzureCalc_AzureCalcRateCard[[#This Row],[Price_Level]]&amp;Table_wabobpsvr_AzureCalc_AzureCalcRateCard[[#This Row],[Region]]</f>
        <v>S2 DocumentDB HoursD8</v>
      </c>
      <c r="B1650" s="775">
        <v>8</v>
      </c>
      <c r="C1650" s="775" t="s">
        <v>87</v>
      </c>
      <c r="D1650" s="775" t="s">
        <v>176</v>
      </c>
      <c r="E1650" s="775">
        <v>999999</v>
      </c>
      <c r="F1650" s="775" t="s">
        <v>4321</v>
      </c>
      <c r="G1650" s="775"/>
      <c r="H1650" s="775"/>
      <c r="I1650" s="775"/>
    </row>
    <row r="1651" spans="1:9">
      <c r="A1651" s="775" t="str">
        <f>Table_wabobpsvr_AzureCalc_AzureCalcRateCard[[#This Row],[ServiceName]]&amp;Table_wabobpsvr_AzureCalc_AzureCalcRateCard[[#This Row],[Price_Level]]&amp;Table_wabobpsvr_AzureCalc_AzureCalcRateCard[[#This Row],[Region]]</f>
        <v>S1 DocumentDB HoursMOSP8</v>
      </c>
      <c r="B1651" s="775">
        <v>8</v>
      </c>
      <c r="C1651" s="775" t="s">
        <v>87</v>
      </c>
      <c r="D1651" s="775" t="s">
        <v>606</v>
      </c>
      <c r="E1651" s="775">
        <v>999999</v>
      </c>
      <c r="F1651" s="775" t="s">
        <v>4314</v>
      </c>
      <c r="G1651" s="775"/>
      <c r="H1651" s="775"/>
      <c r="I1651" s="775"/>
    </row>
    <row r="1652" spans="1:9">
      <c r="A1652" s="775" t="str">
        <f>Table_wabobpsvr_AzureCalc_AzureCalcRateCard[[#This Row],[ServiceName]]&amp;Table_wabobpsvr_AzureCalc_AzureCalcRateCard[[#This Row],[Price_Level]]&amp;Table_wabobpsvr_AzureCalc_AzureCalcRateCard[[#This Row],[Region]]</f>
        <v>S1 DocumentDB HoursA8</v>
      </c>
      <c r="B1652" s="775">
        <v>8</v>
      </c>
      <c r="C1652" s="775" t="s">
        <v>87</v>
      </c>
      <c r="D1652" s="775" t="s">
        <v>174</v>
      </c>
      <c r="E1652" s="775">
        <v>999999</v>
      </c>
      <c r="F1652" s="775" t="s">
        <v>4314</v>
      </c>
      <c r="G1652" s="775"/>
      <c r="H1652" s="775"/>
      <c r="I1652" s="775"/>
    </row>
    <row r="1653" spans="1:9">
      <c r="A1653" s="1039" t="str">
        <f>Table_wabobpsvr_AzureCalc_AzureCalcRateCard[[#This Row],[ServiceName]]&amp;Table_wabobpsvr_AzureCalc_AzureCalcRateCard[[#This Row],[Price_Level]]&amp;Table_wabobpsvr_AzureCalc_AzureCalcRateCard[[#This Row],[Region]]</f>
        <v>S1 DocumentDB HoursB8</v>
      </c>
      <c r="B1653" s="1039">
        <v>8</v>
      </c>
      <c r="C1653" s="1039" t="s">
        <v>87</v>
      </c>
      <c r="D1653" s="1039" t="s">
        <v>175</v>
      </c>
      <c r="E1653" s="1039">
        <v>999999</v>
      </c>
      <c r="F1653" s="1039" t="s">
        <v>4314</v>
      </c>
      <c r="G1653" s="775"/>
      <c r="H1653" s="775"/>
      <c r="I1653" s="775"/>
    </row>
    <row r="1654" spans="1:9">
      <c r="A1654" s="775" t="str">
        <f>Table_wabobpsvr_AzureCalc_AzureCalcRateCard[[#This Row],[ServiceName]]&amp;Table_wabobpsvr_AzureCalc_AzureCalcRateCard[[#This Row],[Price_Level]]&amp;Table_wabobpsvr_AzureCalc_AzureCalcRateCard[[#This Row],[Region]]</f>
        <v>A6 VM (Non-Windows)C16</v>
      </c>
      <c r="B1654" s="775">
        <v>16</v>
      </c>
      <c r="C1654" s="775" t="s">
        <v>87</v>
      </c>
      <c r="D1654" s="775" t="s">
        <v>177</v>
      </c>
      <c r="E1654" s="775">
        <v>0.37252000000000002</v>
      </c>
      <c r="F1654" s="775" t="s">
        <v>692</v>
      </c>
      <c r="G1654" s="775" t="s">
        <v>2632</v>
      </c>
      <c r="H1654" s="775" t="s">
        <v>2633</v>
      </c>
      <c r="I1654" s="775" t="s">
        <v>4235</v>
      </c>
    </row>
    <row r="1655" spans="1:9">
      <c r="A1655" s="775" t="str">
        <f>Table_wabobpsvr_AzureCalc_AzureCalcRateCard[[#This Row],[ServiceName]]&amp;Table_wabobpsvr_AzureCalc_AzureCalcRateCard[[#This Row],[Price_Level]]&amp;Table_wabobpsvr_AzureCalc_AzureCalcRateCard[[#This Row],[Region]]</f>
        <v>A6 VM (Non-Windows)D16</v>
      </c>
      <c r="B1655" s="775">
        <v>16</v>
      </c>
      <c r="C1655" s="775" t="s">
        <v>87</v>
      </c>
      <c r="D1655" s="775" t="s">
        <v>176</v>
      </c>
      <c r="E1655" s="775">
        <v>0.35583999999999999</v>
      </c>
      <c r="F1655" s="775" t="s">
        <v>692</v>
      </c>
      <c r="G1655" s="775" t="s">
        <v>2632</v>
      </c>
      <c r="H1655" s="775" t="s">
        <v>2633</v>
      </c>
      <c r="I1655" s="775" t="s">
        <v>4235</v>
      </c>
    </row>
    <row r="1656" spans="1:9">
      <c r="A1656" s="775" t="str">
        <f>Table_wabobpsvr_AzureCalc_AzureCalcRateCard[[#This Row],[ServiceName]]&amp;Table_wabobpsvr_AzureCalc_AzureCalcRateCard[[#This Row],[Price_Level]]&amp;Table_wabobpsvr_AzureCalc_AzureCalcRateCard[[#This Row],[Region]]</f>
        <v>BizTalk Services Standard BizTalk UnitsMOSP16</v>
      </c>
      <c r="B1656" s="775">
        <v>16</v>
      </c>
      <c r="C1656" s="775" t="s">
        <v>4235</v>
      </c>
      <c r="D1656" s="775" t="s">
        <v>606</v>
      </c>
      <c r="E1656" s="775">
        <v>999999</v>
      </c>
      <c r="F1656" s="775" t="s">
        <v>790</v>
      </c>
      <c r="G1656" s="775" t="s">
        <v>4235</v>
      </c>
      <c r="H1656" s="775" t="s">
        <v>4235</v>
      </c>
      <c r="I1656" s="775" t="s">
        <v>4235</v>
      </c>
    </row>
    <row r="1657" spans="1:9">
      <c r="A1657" s="775" t="str">
        <f>Table_wabobpsvr_AzureCalc_AzureCalcRateCard[[#This Row],[ServiceName]]&amp;Table_wabobpsvr_AzureCalc_AzureCalcRateCard[[#This Row],[Price_Level]]&amp;Table_wabobpsvr_AzureCalc_AzureCalcRateCard[[#This Row],[Region]]</f>
        <v>A6 VM (Windows)A16</v>
      </c>
      <c r="B1657" s="775">
        <v>16</v>
      </c>
      <c r="C1657" s="775" t="s">
        <v>87</v>
      </c>
      <c r="D1657" s="775" t="s">
        <v>174</v>
      </c>
      <c r="E1657" s="775">
        <v>0.50953999999999999</v>
      </c>
      <c r="F1657" s="775" t="s">
        <v>693</v>
      </c>
      <c r="G1657" s="775" t="s">
        <v>2634</v>
      </c>
      <c r="H1657" s="775" t="s">
        <v>2635</v>
      </c>
      <c r="I1657" s="775" t="s">
        <v>4235</v>
      </c>
    </row>
    <row r="1658" spans="1:9">
      <c r="A1658" s="775" t="str">
        <f>Table_wabobpsvr_AzureCalc_AzureCalcRateCard[[#This Row],[ServiceName]]&amp;Table_wabobpsvr_AzureCalc_AzureCalcRateCard[[#This Row],[Price_Level]]&amp;Table_wabobpsvr_AzureCalc_AzureCalcRateCard[[#This Row],[Region]]</f>
        <v>A8 VM (Windows)B5</v>
      </c>
      <c r="B1658" s="775">
        <v>5</v>
      </c>
      <c r="C1658" s="775" t="s">
        <v>87</v>
      </c>
      <c r="D1658" s="775" t="s">
        <v>175</v>
      </c>
      <c r="E1658" s="775">
        <v>1.0262</v>
      </c>
      <c r="F1658" s="775" t="s">
        <v>698</v>
      </c>
      <c r="G1658" s="775" t="s">
        <v>2303</v>
      </c>
      <c r="H1658" s="775" t="s">
        <v>2304</v>
      </c>
      <c r="I1658" s="775" t="s">
        <v>5930</v>
      </c>
    </row>
    <row r="1659" spans="1:9">
      <c r="A1659" s="775" t="str">
        <f>Table_wabobpsvr_AzureCalc_AzureCalcRateCard[[#This Row],[ServiceName]]&amp;Table_wabobpsvr_AzureCalc_AzureCalcRateCard[[#This Row],[Price_Level]]&amp;Table_wabobpsvr_AzureCalc_AzureCalcRateCard[[#This Row],[Region]]</f>
        <v>A8 VM (Windows)C5</v>
      </c>
      <c r="B1659" s="775">
        <v>5</v>
      </c>
      <c r="C1659" s="775" t="s">
        <v>87</v>
      </c>
      <c r="D1659" s="775" t="s">
        <v>177</v>
      </c>
      <c r="E1659" s="775">
        <v>0.98221999999999998</v>
      </c>
      <c r="F1659" s="775" t="s">
        <v>698</v>
      </c>
      <c r="G1659" s="775" t="s">
        <v>2303</v>
      </c>
      <c r="H1659" s="775" t="s">
        <v>2304</v>
      </c>
      <c r="I1659" s="775" t="s">
        <v>5930</v>
      </c>
    </row>
    <row r="1660" spans="1:9">
      <c r="A1660" s="775" t="str">
        <f>Table_wabobpsvr_AzureCalc_AzureCalcRateCard[[#This Row],[ServiceName]]&amp;Table_wabobpsvr_AzureCalc_AzureCalcRateCard[[#This Row],[Price_Level]]&amp;Table_wabobpsvr_AzureCalc_AzureCalcRateCard[[#This Row],[Region]]</f>
        <v>A8 VM (Windows)D5</v>
      </c>
      <c r="B1660" s="775">
        <v>5</v>
      </c>
      <c r="C1660" s="775" t="s">
        <v>87</v>
      </c>
      <c r="D1660" s="775" t="s">
        <v>176</v>
      </c>
      <c r="E1660" s="775">
        <v>0.93823999999999996</v>
      </c>
      <c r="F1660" s="775" t="s">
        <v>698</v>
      </c>
      <c r="G1660" s="775" t="s">
        <v>2303</v>
      </c>
      <c r="H1660" s="775" t="s">
        <v>2304</v>
      </c>
      <c r="I1660" s="775" t="s">
        <v>5930</v>
      </c>
    </row>
    <row r="1661" spans="1:9">
      <c r="A1661" s="775" t="str">
        <f>Table_wabobpsvr_AzureCalc_AzureCalcRateCard[[#This Row],[ServiceName]]&amp;Table_wabobpsvr_AzureCalc_AzureCalcRateCard[[#This Row],[Price_Level]]&amp;Table_wabobpsvr_AzureCalc_AzureCalcRateCard[[#This Row],[Region]]</f>
        <v>A9 VM (Non-Windows)MOSP5</v>
      </c>
      <c r="B1661" s="775">
        <v>5</v>
      </c>
      <c r="C1661" s="775" t="s">
        <v>87</v>
      </c>
      <c r="D1661" s="775" t="s">
        <v>606</v>
      </c>
      <c r="E1661" s="775">
        <v>1.95</v>
      </c>
      <c r="F1661" s="775" t="s">
        <v>700</v>
      </c>
      <c r="G1661" s="775"/>
      <c r="H1661" s="775"/>
      <c r="I1661" s="775" t="s">
        <v>6152</v>
      </c>
    </row>
    <row r="1662" spans="1:9">
      <c r="A1662" s="775" t="str">
        <f>Table_wabobpsvr_AzureCalc_AzureCalcRateCard[[#This Row],[ServiceName]]&amp;Table_wabobpsvr_AzureCalc_AzureCalcRateCard[[#This Row],[Price_Level]]&amp;Table_wabobpsvr_AzureCalc_AzureCalcRateCard[[#This Row],[Region]]</f>
        <v>A9 VM (Non-Windows)A5</v>
      </c>
      <c r="B1662" s="775">
        <v>5</v>
      </c>
      <c r="C1662" s="775" t="s">
        <v>87</v>
      </c>
      <c r="D1662" s="775" t="s">
        <v>174</v>
      </c>
      <c r="E1662" s="775">
        <v>1.4235</v>
      </c>
      <c r="F1662" s="775" t="s">
        <v>700</v>
      </c>
      <c r="G1662" s="775" t="s">
        <v>2388</v>
      </c>
      <c r="H1662" s="775" t="s">
        <v>2389</v>
      </c>
      <c r="I1662" s="775" t="s">
        <v>6152</v>
      </c>
    </row>
    <row r="1663" spans="1:9">
      <c r="A1663" s="775" t="str">
        <f>Table_wabobpsvr_AzureCalc_AzureCalcRateCard[[#This Row],[ServiceName]]&amp;Table_wabobpsvr_AzureCalc_AzureCalcRateCard[[#This Row],[Price_Level]]&amp;Table_wabobpsvr_AzureCalc_AzureCalcRateCard[[#This Row],[Region]]</f>
        <v>A9 VM (Non-Windows)B5</v>
      </c>
      <c r="B1663" s="775">
        <v>5</v>
      </c>
      <c r="C1663" s="775" t="s">
        <v>87</v>
      </c>
      <c r="D1663" s="775" t="s">
        <v>175</v>
      </c>
      <c r="E1663" s="775">
        <v>1.365</v>
      </c>
      <c r="F1663" s="775" t="s">
        <v>700</v>
      </c>
      <c r="G1663" s="775" t="s">
        <v>2388</v>
      </c>
      <c r="H1663" s="775" t="s">
        <v>2389</v>
      </c>
      <c r="I1663" s="775" t="s">
        <v>6152</v>
      </c>
    </row>
    <row r="1664" spans="1:9">
      <c r="A1664" s="775" t="str">
        <f>Table_wabobpsvr_AzureCalc_AzureCalcRateCard[[#This Row],[ServiceName]]&amp;Table_wabobpsvr_AzureCalc_AzureCalcRateCard[[#This Row],[Price_Level]]&amp;Table_wabobpsvr_AzureCalc_AzureCalcRateCard[[#This Row],[Region]]</f>
        <v>A9 VM (Non-Windows)C5</v>
      </c>
      <c r="B1664" s="775">
        <v>5</v>
      </c>
      <c r="C1664" s="775" t="s">
        <v>87</v>
      </c>
      <c r="D1664" s="775" t="s">
        <v>177</v>
      </c>
      <c r="E1664" s="775">
        <v>1.3065</v>
      </c>
      <c r="F1664" s="775" t="s">
        <v>700</v>
      </c>
      <c r="G1664" s="775" t="s">
        <v>2388</v>
      </c>
      <c r="H1664" s="775" t="s">
        <v>2389</v>
      </c>
      <c r="I1664" s="775" t="s">
        <v>6152</v>
      </c>
    </row>
    <row r="1665" spans="1:9">
      <c r="A1665" s="775" t="str">
        <f>Table_wabobpsvr_AzureCalc_AzureCalcRateCard[[#This Row],[ServiceName]]&amp;Table_wabobpsvr_AzureCalc_AzureCalcRateCard[[#This Row],[Price_Level]]&amp;Table_wabobpsvr_AzureCalc_AzureCalcRateCard[[#This Row],[Region]]</f>
        <v>A9 VM (Non-Windows)D5</v>
      </c>
      <c r="B1665" s="775">
        <v>5</v>
      </c>
      <c r="C1665" s="775" t="s">
        <v>87</v>
      </c>
      <c r="D1665" s="775" t="s">
        <v>176</v>
      </c>
      <c r="E1665" s="775">
        <v>1.248</v>
      </c>
      <c r="F1665" s="775" t="s">
        <v>700</v>
      </c>
      <c r="G1665" s="775" t="s">
        <v>2388</v>
      </c>
      <c r="H1665" s="775" t="s">
        <v>2389</v>
      </c>
      <c r="I1665" s="775" t="s">
        <v>6152</v>
      </c>
    </row>
    <row r="1666" spans="1:9">
      <c r="A1666" s="775" t="str">
        <f>Table_wabobpsvr_AzureCalc_AzureCalcRateCard[[#This Row],[ServiceName]]&amp;Table_wabobpsvr_AzureCalc_AzureCalcRateCard[[#This Row],[Price_Level]]&amp;Table_wabobpsvr_AzureCalc_AzureCalcRateCard[[#This Row],[Region]]</f>
        <v>SQL DB Standard S2 Database HoursMOSP14</v>
      </c>
      <c r="B1666" s="775">
        <v>14</v>
      </c>
      <c r="C1666" s="775" t="s">
        <v>680</v>
      </c>
      <c r="D1666" s="775" t="s">
        <v>606</v>
      </c>
      <c r="E1666" s="775">
        <v>999999</v>
      </c>
      <c r="F1666" s="775" t="s">
        <v>1039</v>
      </c>
      <c r="G1666" s="775" t="s">
        <v>4235</v>
      </c>
      <c r="H1666" s="775" t="s">
        <v>4235</v>
      </c>
      <c r="I1666" s="775" t="s">
        <v>6340</v>
      </c>
    </row>
    <row r="1667" spans="1:9">
      <c r="A1667" s="775" t="str">
        <f>Table_wabobpsvr_AzureCalc_AzureCalcRateCard[[#This Row],[ServiceName]]&amp;Table_wabobpsvr_AzureCalc_AzureCalcRateCard[[#This Row],[Price_Level]]&amp;Table_wabobpsvr_AzureCalc_AzureCalcRateCard[[#This Row],[Region]]</f>
        <v>SQL DB Standard S2 Database HoursA14</v>
      </c>
      <c r="B1667" s="775">
        <v>14</v>
      </c>
      <c r="C1667" s="775" t="s">
        <v>680</v>
      </c>
      <c r="D1667" s="775" t="s">
        <v>174</v>
      </c>
      <c r="E1667" s="775">
        <v>0.122058333</v>
      </c>
      <c r="F1667" s="775" t="s">
        <v>1039</v>
      </c>
      <c r="G1667" s="775" t="s">
        <v>3087</v>
      </c>
      <c r="H1667" s="775" t="s">
        <v>3088</v>
      </c>
      <c r="I1667" s="775" t="s">
        <v>6340</v>
      </c>
    </row>
    <row r="1668" spans="1:9">
      <c r="A1668" s="775" t="str">
        <f>Table_wabobpsvr_AzureCalc_AzureCalcRateCard[[#This Row],[ServiceName]]&amp;Table_wabobpsvr_AzureCalc_AzureCalcRateCard[[#This Row],[Price_Level]]&amp;Table_wabobpsvr_AzureCalc_AzureCalcRateCard[[#This Row],[Region]]</f>
        <v>SQL DB Standard S2 Database HoursB14</v>
      </c>
      <c r="B1668" s="775">
        <v>14</v>
      </c>
      <c r="C1668" s="775" t="s">
        <v>680</v>
      </c>
      <c r="D1668" s="775" t="s">
        <v>175</v>
      </c>
      <c r="E1668" s="775">
        <v>0.118283333</v>
      </c>
      <c r="F1668" s="775" t="s">
        <v>1039</v>
      </c>
      <c r="G1668" s="775" t="s">
        <v>3087</v>
      </c>
      <c r="H1668" s="775" t="s">
        <v>3088</v>
      </c>
      <c r="I1668" s="775" t="s">
        <v>6340</v>
      </c>
    </row>
    <row r="1669" spans="1:9">
      <c r="A1669" s="775" t="str">
        <f>Table_wabobpsvr_AzureCalc_AzureCalcRateCard[[#This Row],[ServiceName]]&amp;Table_wabobpsvr_AzureCalc_AzureCalcRateCard[[#This Row],[Price_Level]]&amp;Table_wabobpsvr_AzureCalc_AzureCalcRateCard[[#This Row],[Region]]</f>
        <v>SQL DB Standard S2 Database HoursC14</v>
      </c>
      <c r="B1669" s="775">
        <v>14</v>
      </c>
      <c r="C1669" s="775" t="s">
        <v>680</v>
      </c>
      <c r="D1669" s="775" t="s">
        <v>177</v>
      </c>
      <c r="E1669" s="775">
        <v>0.114508333</v>
      </c>
      <c r="F1669" s="775" t="s">
        <v>1039</v>
      </c>
      <c r="G1669" s="775" t="s">
        <v>3087</v>
      </c>
      <c r="H1669" s="775" t="s">
        <v>3088</v>
      </c>
      <c r="I1669" s="775" t="s">
        <v>6340</v>
      </c>
    </row>
    <row r="1670" spans="1:9">
      <c r="A1670" s="775" t="str">
        <f>Table_wabobpsvr_AzureCalc_AzureCalcRateCard[[#This Row],[ServiceName]]&amp;Table_wabobpsvr_AzureCalc_AzureCalcRateCard[[#This Row],[Price_Level]]&amp;Table_wabobpsvr_AzureCalc_AzureCalcRateCard[[#This Row],[Region]]</f>
        <v>SQL DB Standard S2 Database HoursD14</v>
      </c>
      <c r="B1670" s="775">
        <v>14</v>
      </c>
      <c r="C1670" s="775" t="s">
        <v>680</v>
      </c>
      <c r="D1670" s="775" t="s">
        <v>176</v>
      </c>
      <c r="E1670" s="775">
        <v>0.110733333</v>
      </c>
      <c r="F1670" s="775" t="s">
        <v>1039</v>
      </c>
      <c r="G1670" s="775" t="s">
        <v>3087</v>
      </c>
      <c r="H1670" s="775" t="s">
        <v>3088</v>
      </c>
      <c r="I1670" s="775" t="s">
        <v>6340</v>
      </c>
    </row>
    <row r="1671" spans="1:9">
      <c r="A1671" s="775" t="str">
        <f>Table_wabobpsvr_AzureCalc_AzureCalcRateCard[[#This Row],[ServiceName]]&amp;Table_wabobpsvr_AzureCalc_AzureCalcRateCard[[#This Row],[Price_Level]]&amp;Table_wabobpsvr_AzureCalc_AzureCalcRateCard[[#This Row],[Region]]</f>
        <v>SQL DB Standard S2 Secondary Database HoursMOSP</v>
      </c>
      <c r="B1671" s="775"/>
      <c r="C1671" s="775" t="s">
        <v>680</v>
      </c>
      <c r="D1671" s="775" t="s">
        <v>606</v>
      </c>
      <c r="E1671" s="775">
        <v>7.8200000000000006E-2</v>
      </c>
      <c r="F1671" s="775" t="s">
        <v>1050</v>
      </c>
      <c r="G1671" s="775" t="s">
        <v>4235</v>
      </c>
      <c r="H1671" s="775" t="s">
        <v>4235</v>
      </c>
      <c r="I1671" s="775" t="s">
        <v>6341</v>
      </c>
    </row>
    <row r="1672" spans="1:9">
      <c r="A1672" s="775" t="str">
        <f>Table_wabobpsvr_AzureCalc_AzureCalcRateCard[[#This Row],[ServiceName]]&amp;Table_wabobpsvr_AzureCalc_AzureCalcRateCard[[#This Row],[Price_Level]]&amp;Table_wabobpsvr_AzureCalc_AzureCalcRateCard[[#This Row],[Region]]</f>
        <v>SQL DB Standard S2 Secondary Database HoursA</v>
      </c>
      <c r="B1672" s="775"/>
      <c r="C1672" s="775" t="s">
        <v>680</v>
      </c>
      <c r="D1672" s="775" t="s">
        <v>174</v>
      </c>
      <c r="E1672" s="775">
        <v>7.5854000000000005E-2</v>
      </c>
      <c r="F1672" s="775" t="s">
        <v>1050</v>
      </c>
      <c r="G1672" s="775" t="s">
        <v>3730</v>
      </c>
      <c r="H1672" s="775" t="s">
        <v>3731</v>
      </c>
      <c r="I1672" s="775" t="s">
        <v>6341</v>
      </c>
    </row>
    <row r="1673" spans="1:9">
      <c r="A1673" s="775" t="str">
        <f>Table_wabobpsvr_AzureCalc_AzureCalcRateCard[[#This Row],[ServiceName]]&amp;Table_wabobpsvr_AzureCalc_AzureCalcRateCard[[#This Row],[Price_Level]]&amp;Table_wabobpsvr_AzureCalc_AzureCalcRateCard[[#This Row],[Region]]</f>
        <v>SQL DB Standard S2 Secondary Database HoursB</v>
      </c>
      <c r="B1673" s="775"/>
      <c r="C1673" s="775" t="s">
        <v>680</v>
      </c>
      <c r="D1673" s="775" t="s">
        <v>175</v>
      </c>
      <c r="E1673" s="775">
        <v>7.3508000000000004E-2</v>
      </c>
      <c r="F1673" s="775" t="s">
        <v>1050</v>
      </c>
      <c r="G1673" s="775" t="s">
        <v>3730</v>
      </c>
      <c r="H1673" s="775" t="s">
        <v>3731</v>
      </c>
      <c r="I1673" s="775" t="s">
        <v>6341</v>
      </c>
    </row>
    <row r="1674" spans="1:9">
      <c r="A1674" s="775" t="str">
        <f>Table_wabobpsvr_AzureCalc_AzureCalcRateCard[[#This Row],[ServiceName]]&amp;Table_wabobpsvr_AzureCalc_AzureCalcRateCard[[#This Row],[Price_Level]]&amp;Table_wabobpsvr_AzureCalc_AzureCalcRateCard[[#This Row],[Region]]</f>
        <v>SQL DB Standard S2 Secondary Database HoursC</v>
      </c>
      <c r="B1674" s="775"/>
      <c r="C1674" s="775" t="s">
        <v>680</v>
      </c>
      <c r="D1674" s="775" t="s">
        <v>177</v>
      </c>
      <c r="E1674" s="775">
        <v>7.1162000000000003E-2</v>
      </c>
      <c r="F1674" s="775" t="s">
        <v>1050</v>
      </c>
      <c r="G1674" s="775" t="s">
        <v>3730</v>
      </c>
      <c r="H1674" s="775" t="s">
        <v>3731</v>
      </c>
      <c r="I1674" s="775" t="s">
        <v>6341</v>
      </c>
    </row>
    <row r="1675" spans="1:9">
      <c r="A1675" s="775" t="str">
        <f>Table_wabobpsvr_AzureCalc_AzureCalcRateCard[[#This Row],[ServiceName]]&amp;Table_wabobpsvr_AzureCalc_AzureCalcRateCard[[#This Row],[Price_Level]]&amp;Table_wabobpsvr_AzureCalc_AzureCalcRateCard[[#This Row],[Region]]</f>
        <v>SQL DB Standard S2 Secondary Database HoursD</v>
      </c>
      <c r="B1675" s="775"/>
      <c r="C1675" s="775" t="s">
        <v>680</v>
      </c>
      <c r="D1675" s="775" t="s">
        <v>176</v>
      </c>
      <c r="E1675" s="775">
        <v>6.8816000000000002E-2</v>
      </c>
      <c r="F1675" s="775" t="s">
        <v>1050</v>
      </c>
      <c r="G1675" s="775" t="s">
        <v>3730</v>
      </c>
      <c r="H1675" s="775" t="s">
        <v>3731</v>
      </c>
      <c r="I1675" s="775" t="s">
        <v>6341</v>
      </c>
    </row>
    <row r="1676" spans="1:9">
      <c r="A1676" s="775" t="str">
        <f>Table_wabobpsvr_AzureCalc_AzureCalcRateCard[[#This Row],[ServiceName]]&amp;Table_wabobpsvr_AzureCalc_AzureCalcRateCard[[#This Row],[Price_Level]]&amp;Table_wabobpsvr_AzureCalc_AzureCalcRateCard[[#This Row],[Region]]</f>
        <v>SQL DB Standard S2 Secondary Database HoursMOSP13</v>
      </c>
      <c r="B1676" s="775">
        <v>13</v>
      </c>
      <c r="C1676" s="775" t="s">
        <v>680</v>
      </c>
      <c r="D1676" s="775" t="s">
        <v>606</v>
      </c>
      <c r="E1676" s="775">
        <v>9.4600000000000004E-2</v>
      </c>
      <c r="F1676" s="775" t="s">
        <v>1050</v>
      </c>
      <c r="G1676" s="775" t="s">
        <v>4235</v>
      </c>
      <c r="H1676" s="775" t="s">
        <v>4235</v>
      </c>
      <c r="I1676" s="775" t="s">
        <v>6342</v>
      </c>
    </row>
    <row r="1677" spans="1:9">
      <c r="A1677" s="775" t="str">
        <f>Table_wabobpsvr_AzureCalc_AzureCalcRateCard[[#This Row],[ServiceName]]&amp;Table_wabobpsvr_AzureCalc_AzureCalcRateCard[[#This Row],[Price_Level]]&amp;Table_wabobpsvr_AzureCalc_AzureCalcRateCard[[#This Row],[Region]]</f>
        <v>SQL DB Standard S2 Secondary Database HoursA13</v>
      </c>
      <c r="B1677" s="775">
        <v>13</v>
      </c>
      <c r="C1677" s="775" t="s">
        <v>680</v>
      </c>
      <c r="D1677" s="775" t="s">
        <v>174</v>
      </c>
      <c r="E1677" s="775">
        <v>9.1761999999999996E-2</v>
      </c>
      <c r="F1677" s="775" t="s">
        <v>1050</v>
      </c>
      <c r="G1677" s="775" t="s">
        <v>3732</v>
      </c>
      <c r="H1677" s="775" t="s">
        <v>3733</v>
      </c>
      <c r="I1677" s="775" t="s">
        <v>6342</v>
      </c>
    </row>
    <row r="1678" spans="1:9">
      <c r="A1678" s="775" t="str">
        <f>Table_wabobpsvr_AzureCalc_AzureCalcRateCard[[#This Row],[ServiceName]]&amp;Table_wabobpsvr_AzureCalc_AzureCalcRateCard[[#This Row],[Price_Level]]&amp;Table_wabobpsvr_AzureCalc_AzureCalcRateCard[[#This Row],[Region]]</f>
        <v>SQL DB Standard S2 Secondary Database HoursB13</v>
      </c>
      <c r="B1678" s="775">
        <v>13</v>
      </c>
      <c r="C1678" s="775" t="s">
        <v>680</v>
      </c>
      <c r="D1678" s="775" t="s">
        <v>175</v>
      </c>
      <c r="E1678" s="775">
        <v>8.8924000000000003E-2</v>
      </c>
      <c r="F1678" s="775" t="s">
        <v>1050</v>
      </c>
      <c r="G1678" s="775" t="s">
        <v>3732</v>
      </c>
      <c r="H1678" s="775" t="s">
        <v>3733</v>
      </c>
      <c r="I1678" s="775" t="s">
        <v>6342</v>
      </c>
    </row>
    <row r="1679" spans="1:9">
      <c r="A1679" s="775" t="str">
        <f>Table_wabobpsvr_AzureCalc_AzureCalcRateCard[[#This Row],[ServiceName]]&amp;Table_wabobpsvr_AzureCalc_AzureCalcRateCard[[#This Row],[Price_Level]]&amp;Table_wabobpsvr_AzureCalc_AzureCalcRateCard[[#This Row],[Region]]</f>
        <v>SQL DB Standard S2 Secondary Database HoursC13</v>
      </c>
      <c r="B1679" s="775">
        <v>13</v>
      </c>
      <c r="C1679" s="775" t="s">
        <v>680</v>
      </c>
      <c r="D1679" s="775" t="s">
        <v>177</v>
      </c>
      <c r="E1679" s="775">
        <v>8.6085999999999996E-2</v>
      </c>
      <c r="F1679" s="775" t="s">
        <v>1050</v>
      </c>
      <c r="G1679" s="775" t="s">
        <v>3732</v>
      </c>
      <c r="H1679" s="775" t="s">
        <v>3733</v>
      </c>
      <c r="I1679" s="775" t="s">
        <v>6342</v>
      </c>
    </row>
    <row r="1680" spans="1:9">
      <c r="A1680" s="775" t="str">
        <f>Table_wabobpsvr_AzureCalc_AzureCalcRateCard[[#This Row],[ServiceName]]&amp;Table_wabobpsvr_AzureCalc_AzureCalcRateCard[[#This Row],[Price_Level]]&amp;Table_wabobpsvr_AzureCalc_AzureCalcRateCard[[#This Row],[Region]]</f>
        <v>SQL DB Standard S2 Secondary Database HoursD13</v>
      </c>
      <c r="B1680" s="775">
        <v>13</v>
      </c>
      <c r="C1680" s="775" t="s">
        <v>680</v>
      </c>
      <c r="D1680" s="775" t="s">
        <v>176</v>
      </c>
      <c r="E1680" s="775">
        <v>8.3248000000000003E-2</v>
      </c>
      <c r="F1680" s="775" t="s">
        <v>1050</v>
      </c>
      <c r="G1680" s="775" t="s">
        <v>3732</v>
      </c>
      <c r="H1680" s="775" t="s">
        <v>3733</v>
      </c>
      <c r="I1680" s="775" t="s">
        <v>6342</v>
      </c>
    </row>
    <row r="1681" spans="1:9">
      <c r="A1681" s="775" t="str">
        <f>Table_wabobpsvr_AzureCalc_AzureCalcRateCard[[#This Row],[ServiceName]]&amp;Table_wabobpsvr_AzureCalc_AzureCalcRateCard[[#This Row],[Price_Level]]&amp;Table_wabobpsvr_AzureCalc_AzureCalcRateCard[[#This Row],[Region]]</f>
        <v>SQL DB Standard S2 Secondary Database HoursMOSP11</v>
      </c>
      <c r="B1681" s="775">
        <v>11</v>
      </c>
      <c r="C1681" s="775" t="s">
        <v>680</v>
      </c>
      <c r="D1681" s="775" t="s">
        <v>606</v>
      </c>
      <c r="E1681" s="775">
        <v>8.8400000000000006E-2</v>
      </c>
      <c r="F1681" s="775" t="s">
        <v>1050</v>
      </c>
      <c r="G1681" s="775" t="s">
        <v>4235</v>
      </c>
      <c r="H1681" s="775" t="s">
        <v>4235</v>
      </c>
      <c r="I1681" s="775" t="s">
        <v>5448</v>
      </c>
    </row>
    <row r="1682" spans="1:9">
      <c r="A1682" s="775" t="str">
        <f>Table_wabobpsvr_AzureCalc_AzureCalcRateCard[[#This Row],[ServiceName]]&amp;Table_wabobpsvr_AzureCalc_AzureCalcRateCard[[#This Row],[Price_Level]]&amp;Table_wabobpsvr_AzureCalc_AzureCalcRateCard[[#This Row],[Region]]</f>
        <v>SQL DB Standard S2 Secondary Database HoursA11</v>
      </c>
      <c r="B1682" s="775">
        <v>11</v>
      </c>
      <c r="C1682" s="775" t="s">
        <v>680</v>
      </c>
      <c r="D1682" s="775" t="s">
        <v>174</v>
      </c>
      <c r="E1682" s="775">
        <v>8.5748000000000005E-2</v>
      </c>
      <c r="F1682" s="775" t="s">
        <v>1050</v>
      </c>
      <c r="G1682" s="775" t="s">
        <v>3734</v>
      </c>
      <c r="H1682" s="775" t="s">
        <v>3735</v>
      </c>
      <c r="I1682" s="775" t="s">
        <v>5448</v>
      </c>
    </row>
    <row r="1683" spans="1:9">
      <c r="A1683" s="775" t="str">
        <f>Table_wabobpsvr_AzureCalc_AzureCalcRateCard[[#This Row],[ServiceName]]&amp;Table_wabobpsvr_AzureCalc_AzureCalcRateCard[[#This Row],[Price_Level]]&amp;Table_wabobpsvr_AzureCalc_AzureCalcRateCard[[#This Row],[Region]]</f>
        <v>SQL DB Standard S2 Secondary Database HoursB11</v>
      </c>
      <c r="B1683" s="775">
        <v>11</v>
      </c>
      <c r="C1683" s="775" t="s">
        <v>680</v>
      </c>
      <c r="D1683" s="775" t="s">
        <v>175</v>
      </c>
      <c r="E1683" s="775">
        <v>8.3096000000000003E-2</v>
      </c>
      <c r="F1683" s="775" t="s">
        <v>1050</v>
      </c>
      <c r="G1683" s="775" t="s">
        <v>3734</v>
      </c>
      <c r="H1683" s="775" t="s">
        <v>3735</v>
      </c>
      <c r="I1683" s="775" t="s">
        <v>5448</v>
      </c>
    </row>
    <row r="1684" spans="1:9">
      <c r="A1684" s="775" t="str">
        <f>Table_wabobpsvr_AzureCalc_AzureCalcRateCard[[#This Row],[ServiceName]]&amp;Table_wabobpsvr_AzureCalc_AzureCalcRateCard[[#This Row],[Price_Level]]&amp;Table_wabobpsvr_AzureCalc_AzureCalcRateCard[[#This Row],[Region]]</f>
        <v>SQL DB Standard S2 Secondary Database HoursC11</v>
      </c>
      <c r="B1684" s="775">
        <v>11</v>
      </c>
      <c r="C1684" s="775" t="s">
        <v>680</v>
      </c>
      <c r="D1684" s="775" t="s">
        <v>177</v>
      </c>
      <c r="E1684" s="775">
        <v>8.0444000000000002E-2</v>
      </c>
      <c r="F1684" s="775" t="s">
        <v>1050</v>
      </c>
      <c r="G1684" s="775" t="s">
        <v>3734</v>
      </c>
      <c r="H1684" s="775" t="s">
        <v>3735</v>
      </c>
      <c r="I1684" s="775" t="s">
        <v>5448</v>
      </c>
    </row>
    <row r="1685" spans="1:9">
      <c r="A1685" s="1039" t="str">
        <f>Table_wabobpsvr_AzureCalc_AzureCalcRateCard[[#This Row],[ServiceName]]&amp;Table_wabobpsvr_AzureCalc_AzureCalcRateCard[[#This Row],[Price_Level]]&amp;Table_wabobpsvr_AzureCalc_AzureCalcRateCard[[#This Row],[Region]]</f>
        <v>Traffic Manager DNS Queries - Tier 2MOSP3</v>
      </c>
      <c r="B1685" s="1039">
        <v>3</v>
      </c>
      <c r="C1685" s="1039" t="s">
        <v>4235</v>
      </c>
      <c r="D1685" s="1039" t="s">
        <v>606</v>
      </c>
      <c r="E1685" s="1039">
        <v>999999</v>
      </c>
      <c r="F1685" s="1039" t="s">
        <v>924</v>
      </c>
      <c r="G1685" s="775" t="s">
        <v>4235</v>
      </c>
      <c r="H1685" s="775" t="s">
        <v>4235</v>
      </c>
      <c r="I1685" s="775" t="s">
        <v>4235</v>
      </c>
    </row>
    <row r="1686" spans="1:9">
      <c r="A1686" s="1039" t="str">
        <f>Table_wabobpsvr_AzureCalc_AzureCalcRateCard[[#This Row],[ServiceName]]&amp;Table_wabobpsvr_AzureCalc_AzureCalcRateCard[[#This Row],[Price_Level]]&amp;Table_wabobpsvr_AzureCalc_AzureCalcRateCard[[#This Row],[Region]]</f>
        <v>Traffic Manager DNS Queries - Tier 2A3</v>
      </c>
      <c r="B1686" s="1039">
        <v>3</v>
      </c>
      <c r="C1686" s="1039" t="s">
        <v>4235</v>
      </c>
      <c r="D1686" s="1039" t="s">
        <v>174</v>
      </c>
      <c r="E1686" s="1039">
        <v>999999</v>
      </c>
      <c r="F1686" s="1039" t="s">
        <v>924</v>
      </c>
      <c r="G1686" s="775" t="s">
        <v>4235</v>
      </c>
      <c r="H1686" s="775" t="s">
        <v>4235</v>
      </c>
      <c r="I1686" s="775" t="s">
        <v>4235</v>
      </c>
    </row>
    <row r="1687" spans="1:9">
      <c r="A1687" s="1039" t="str">
        <f>Table_wabobpsvr_AzureCalc_AzureCalcRateCard[[#This Row],[ServiceName]]&amp;Table_wabobpsvr_AzureCalc_AzureCalcRateCard[[#This Row],[Price_Level]]&amp;Table_wabobpsvr_AzureCalc_AzureCalcRateCard[[#This Row],[Region]]</f>
        <v>Traffic Manager DNS Queries - Tier 2B3</v>
      </c>
      <c r="B1687" s="1039">
        <v>3</v>
      </c>
      <c r="C1687" s="1039" t="s">
        <v>4235</v>
      </c>
      <c r="D1687" s="1039" t="s">
        <v>175</v>
      </c>
      <c r="E1687" s="1039">
        <v>999999</v>
      </c>
      <c r="F1687" s="1039" t="s">
        <v>924</v>
      </c>
      <c r="G1687" s="775" t="s">
        <v>4235</v>
      </c>
      <c r="H1687" s="775" t="s">
        <v>4235</v>
      </c>
      <c r="I1687" s="775" t="s">
        <v>4235</v>
      </c>
    </row>
    <row r="1688" spans="1:9">
      <c r="A1688" s="1039" t="str">
        <f>Table_wabobpsvr_AzureCalc_AzureCalcRateCard[[#This Row],[ServiceName]]&amp;Table_wabobpsvr_AzureCalc_AzureCalcRateCard[[#This Row],[Price_Level]]&amp;Table_wabobpsvr_AzureCalc_AzureCalcRateCard[[#This Row],[Region]]</f>
        <v>Traffic Manager DNS Queries - Tier 2C3</v>
      </c>
      <c r="B1688" s="1039">
        <v>3</v>
      </c>
      <c r="C1688" s="1039" t="s">
        <v>4235</v>
      </c>
      <c r="D1688" s="1039" t="s">
        <v>177</v>
      </c>
      <c r="E1688" s="1039">
        <v>999999</v>
      </c>
      <c r="F1688" s="1039" t="s">
        <v>924</v>
      </c>
      <c r="G1688" s="775" t="s">
        <v>4235</v>
      </c>
      <c r="H1688" s="775" t="s">
        <v>4235</v>
      </c>
      <c r="I1688" s="775" t="s">
        <v>4235</v>
      </c>
    </row>
    <row r="1689" spans="1:9">
      <c r="A1689" s="1039" t="str">
        <f>Table_wabobpsvr_AzureCalc_AzureCalcRateCard[[#This Row],[ServiceName]]&amp;Table_wabobpsvr_AzureCalc_AzureCalcRateCard[[#This Row],[Price_Level]]&amp;Table_wabobpsvr_AzureCalc_AzureCalcRateCard[[#This Row],[Region]]</f>
        <v>Traffic Manager DNS Queries - Tier 2D3</v>
      </c>
      <c r="B1689" s="1039">
        <v>3</v>
      </c>
      <c r="C1689" s="1039" t="s">
        <v>4235</v>
      </c>
      <c r="D1689" s="1039" t="s">
        <v>176</v>
      </c>
      <c r="E1689" s="1039">
        <v>999999</v>
      </c>
      <c r="F1689" s="1039" t="s">
        <v>924</v>
      </c>
      <c r="G1689" s="775" t="s">
        <v>4235</v>
      </c>
      <c r="H1689" s="775" t="s">
        <v>4235</v>
      </c>
      <c r="I1689" s="775" t="s">
        <v>4235</v>
      </c>
    </row>
    <row r="1690" spans="1:9">
      <c r="A1690" s="1039" t="str">
        <f>Table_wabobpsvr_AzureCalc_AzureCalcRateCard[[#This Row],[ServiceName]]&amp;Table_wabobpsvr_AzureCalc_AzureCalcRateCard[[#This Row],[Price_Level]]&amp;Table_wabobpsvr_AzureCalc_AzureCalcRateCard[[#This Row],[Region]]</f>
        <v>Traffic Manager External EndpointsMOSP3</v>
      </c>
      <c r="B1690" s="1039">
        <v>3</v>
      </c>
      <c r="C1690" s="1039" t="s">
        <v>4235</v>
      </c>
      <c r="D1690" s="1039" t="s">
        <v>606</v>
      </c>
      <c r="E1690" s="1039">
        <v>999999</v>
      </c>
      <c r="F1690" s="1039" t="s">
        <v>821</v>
      </c>
      <c r="G1690" s="775" t="s">
        <v>4235</v>
      </c>
      <c r="H1690" s="775" t="s">
        <v>4235</v>
      </c>
      <c r="I1690" s="775" t="s">
        <v>4235</v>
      </c>
    </row>
    <row r="1691" spans="1:9">
      <c r="A1691" s="1039" t="str">
        <f>Table_wabobpsvr_AzureCalc_AzureCalcRateCard[[#This Row],[ServiceName]]&amp;Table_wabobpsvr_AzureCalc_AzureCalcRateCard[[#This Row],[Price_Level]]&amp;Table_wabobpsvr_AzureCalc_AzureCalcRateCard[[#This Row],[Region]]</f>
        <v>Traffic Manager External EndpointsA3</v>
      </c>
      <c r="B1691" s="1039">
        <v>3</v>
      </c>
      <c r="C1691" s="1039" t="s">
        <v>4235</v>
      </c>
      <c r="D1691" s="1039" t="s">
        <v>174</v>
      </c>
      <c r="E1691" s="1039">
        <v>999999</v>
      </c>
      <c r="F1691" s="1039" t="s">
        <v>821</v>
      </c>
      <c r="G1691" s="775" t="s">
        <v>4235</v>
      </c>
      <c r="H1691" s="775" t="s">
        <v>4235</v>
      </c>
      <c r="I1691" s="775" t="s">
        <v>4235</v>
      </c>
    </row>
    <row r="1692" spans="1:9">
      <c r="A1692" s="1039" t="str">
        <f>Table_wabobpsvr_AzureCalc_AzureCalcRateCard[[#This Row],[ServiceName]]&amp;Table_wabobpsvr_AzureCalc_AzureCalcRateCard[[#This Row],[Price_Level]]&amp;Table_wabobpsvr_AzureCalc_AzureCalcRateCard[[#This Row],[Region]]</f>
        <v>Traffic Manager External EndpointsB3</v>
      </c>
      <c r="B1692" s="1039">
        <v>3</v>
      </c>
      <c r="C1692" s="1039" t="s">
        <v>4235</v>
      </c>
      <c r="D1692" s="1039" t="s">
        <v>175</v>
      </c>
      <c r="E1692" s="1039">
        <v>999999</v>
      </c>
      <c r="F1692" s="1039" t="s">
        <v>821</v>
      </c>
      <c r="G1692" s="775" t="s">
        <v>4235</v>
      </c>
      <c r="H1692" s="775" t="s">
        <v>4235</v>
      </c>
      <c r="I1692" s="775" t="s">
        <v>4235</v>
      </c>
    </row>
    <row r="1693" spans="1:9">
      <c r="A1693" s="775" t="str">
        <f>Table_wabobpsvr_AzureCalc_AzureCalcRateCard[[#This Row],[ServiceName]]&amp;Table_wabobpsvr_AzureCalc_AzureCalcRateCard[[#This Row],[Price_Level]]&amp;Table_wabobpsvr_AzureCalc_AzureCalcRateCard[[#This Row],[Region]]</f>
        <v>Traffic Manager External EndpointsC3</v>
      </c>
      <c r="B1693" s="775">
        <v>3</v>
      </c>
      <c r="C1693" s="775" t="s">
        <v>4235</v>
      </c>
      <c r="D1693" s="775" t="s">
        <v>177</v>
      </c>
      <c r="E1693" s="775">
        <v>999999</v>
      </c>
      <c r="F1693" s="775" t="s">
        <v>821</v>
      </c>
      <c r="G1693" s="775" t="s">
        <v>4235</v>
      </c>
      <c r="H1693" s="775" t="s">
        <v>4235</v>
      </c>
      <c r="I1693" s="775" t="s">
        <v>4235</v>
      </c>
    </row>
    <row r="1694" spans="1:9">
      <c r="A1694" s="775" t="str">
        <f>Table_wabobpsvr_AzureCalc_AzureCalcRateCard[[#This Row],[ServiceName]]&amp;Table_wabobpsvr_AzureCalc_AzureCalcRateCard[[#This Row],[Price_Level]]&amp;Table_wabobpsvr_AzureCalc_AzureCalcRateCard[[#This Row],[Region]]</f>
        <v>Traffic Manager External EndpointsD3</v>
      </c>
      <c r="B1694" s="775">
        <v>3</v>
      </c>
      <c r="C1694" s="775" t="s">
        <v>4235</v>
      </c>
      <c r="D1694" s="775" t="s">
        <v>176</v>
      </c>
      <c r="E1694" s="775">
        <v>999999</v>
      </c>
      <c r="F1694" s="775" t="s">
        <v>821</v>
      </c>
      <c r="G1694" s="775" t="s">
        <v>4235</v>
      </c>
      <c r="H1694" s="775" t="s">
        <v>4235</v>
      </c>
      <c r="I1694" s="775" t="s">
        <v>4235</v>
      </c>
    </row>
    <row r="1695" spans="1:9">
      <c r="A1695" s="775" t="str">
        <f>Table_wabobpsvr_AzureCalc_AzureCalcRateCard[[#This Row],[ServiceName]]&amp;Table_wabobpsvr_AzureCalc_AzureCalcRateCard[[#This Row],[Price_Level]]&amp;Table_wabobpsvr_AzureCalc_AzureCalcRateCard[[#This Row],[Region]]</f>
        <v>Traffic Manager External EndpointsMOSP2</v>
      </c>
      <c r="B1695" s="775">
        <v>2</v>
      </c>
      <c r="C1695" s="775" t="s">
        <v>4235</v>
      </c>
      <c r="D1695" s="775" t="s">
        <v>606</v>
      </c>
      <c r="E1695" s="775">
        <v>999999</v>
      </c>
      <c r="F1695" s="775" t="s">
        <v>821</v>
      </c>
      <c r="G1695" s="775" t="s">
        <v>4235</v>
      </c>
      <c r="H1695" s="775" t="s">
        <v>4235</v>
      </c>
      <c r="I1695" s="775" t="s">
        <v>4235</v>
      </c>
    </row>
    <row r="1696" spans="1:9">
      <c r="A1696" s="775" t="str">
        <f>Table_wabobpsvr_AzureCalc_AzureCalcRateCard[[#This Row],[ServiceName]]&amp;Table_wabobpsvr_AzureCalc_AzureCalcRateCard[[#This Row],[Price_Level]]&amp;Table_wabobpsvr_AzureCalc_AzureCalcRateCard[[#This Row],[Region]]</f>
        <v>Traffic Manager External EndpointsA2</v>
      </c>
      <c r="B1696" s="775">
        <v>2</v>
      </c>
      <c r="C1696" s="775" t="s">
        <v>4235</v>
      </c>
      <c r="D1696" s="775" t="s">
        <v>174</v>
      </c>
      <c r="E1696" s="775">
        <v>999999</v>
      </c>
      <c r="F1696" s="775" t="s">
        <v>821</v>
      </c>
      <c r="G1696" s="775" t="s">
        <v>4235</v>
      </c>
      <c r="H1696" s="775" t="s">
        <v>4235</v>
      </c>
      <c r="I1696" s="775" t="s">
        <v>4235</v>
      </c>
    </row>
    <row r="1697" spans="1:9">
      <c r="A1697" s="775" t="str">
        <f>Table_wabobpsvr_AzureCalc_AzureCalcRateCard[[#This Row],[ServiceName]]&amp;Table_wabobpsvr_AzureCalc_AzureCalcRateCard[[#This Row],[Price_Level]]&amp;Table_wabobpsvr_AzureCalc_AzureCalcRateCard[[#This Row],[Region]]</f>
        <v>Traffic Manager External EndpointsB2</v>
      </c>
      <c r="B1697" s="775">
        <v>2</v>
      </c>
      <c r="C1697" s="775" t="s">
        <v>4235</v>
      </c>
      <c r="D1697" s="775" t="s">
        <v>175</v>
      </c>
      <c r="E1697" s="775">
        <v>999999</v>
      </c>
      <c r="F1697" s="775" t="s">
        <v>821</v>
      </c>
      <c r="G1697" s="775" t="s">
        <v>4235</v>
      </c>
      <c r="H1697" s="775" t="s">
        <v>4235</v>
      </c>
      <c r="I1697" s="775" t="s">
        <v>4235</v>
      </c>
    </row>
    <row r="1698" spans="1:9">
      <c r="A1698" s="775" t="str">
        <f>Table_wabobpsvr_AzureCalc_AzureCalcRateCard[[#This Row],[ServiceName]]&amp;Table_wabobpsvr_AzureCalc_AzureCalcRateCard[[#This Row],[Price_Level]]&amp;Table_wabobpsvr_AzureCalc_AzureCalcRateCard[[#This Row],[Region]]</f>
        <v>Traffic Manager External EndpointsC2</v>
      </c>
      <c r="B1698" s="775">
        <v>2</v>
      </c>
      <c r="C1698" s="775" t="s">
        <v>4235</v>
      </c>
      <c r="D1698" s="775" t="s">
        <v>177</v>
      </c>
      <c r="E1698" s="775">
        <v>999999</v>
      </c>
      <c r="F1698" s="775" t="s">
        <v>821</v>
      </c>
      <c r="G1698" s="775" t="s">
        <v>4235</v>
      </c>
      <c r="H1698" s="775" t="s">
        <v>4235</v>
      </c>
      <c r="I1698" s="775" t="s">
        <v>4235</v>
      </c>
    </row>
    <row r="1699" spans="1:9">
      <c r="A1699" s="775" t="str">
        <f>Table_wabobpsvr_AzureCalc_AzureCalcRateCard[[#This Row],[ServiceName]]&amp;Table_wabobpsvr_AzureCalc_AzureCalcRateCard[[#This Row],[Price_Level]]&amp;Table_wabobpsvr_AzureCalc_AzureCalcRateCard[[#This Row],[Region]]</f>
        <v>Traffic Manager External EndpointsD2</v>
      </c>
      <c r="B1699" s="775">
        <v>2</v>
      </c>
      <c r="C1699" s="775" t="s">
        <v>4235</v>
      </c>
      <c r="D1699" s="775" t="s">
        <v>176</v>
      </c>
      <c r="E1699" s="775">
        <v>999999</v>
      </c>
      <c r="F1699" s="775" t="s">
        <v>821</v>
      </c>
      <c r="G1699" s="775" t="s">
        <v>4235</v>
      </c>
      <c r="H1699" s="775" t="s">
        <v>4235</v>
      </c>
      <c r="I1699" s="775" t="s">
        <v>4235</v>
      </c>
    </row>
    <row r="1700" spans="1:9">
      <c r="A1700" s="775" t="str">
        <f>Table_wabobpsvr_AzureCalc_AzureCalcRateCard[[#This Row],[ServiceName]]&amp;Table_wabobpsvr_AzureCalc_AzureCalcRateCard[[#This Row],[Price_Level]]&amp;Table_wabobpsvr_AzureCalc_AzureCalcRateCard[[#This Row],[Region]]</f>
        <v>ExpressRoute (Metered) 200 Mbps Connections - Zone 3A0</v>
      </c>
      <c r="B1700" s="775">
        <v>0</v>
      </c>
      <c r="C1700" s="775" t="s">
        <v>7427</v>
      </c>
      <c r="D1700" s="775" t="s">
        <v>174</v>
      </c>
      <c r="E1700" s="775">
        <v>4.5396000000000001</v>
      </c>
      <c r="F1700" s="775" t="s">
        <v>7434</v>
      </c>
      <c r="G1700" s="775"/>
      <c r="H1700" s="775"/>
      <c r="I1700" s="775" t="s">
        <v>7517</v>
      </c>
    </row>
    <row r="1701" spans="1:9">
      <c r="A1701" s="1039" t="str">
        <f>Table_wabobpsvr_AzureCalc_AzureCalcRateCard[[#This Row],[ServiceName]]&amp;Table_wabobpsvr_AzureCalc_AzureCalcRateCard[[#This Row],[Price_Level]]&amp;Table_wabobpsvr_AzureCalc_AzureCalcRateCard[[#This Row],[Region]]</f>
        <v>ExpressRoute (Unlimited) 5 Gbps Connections - Zone 2D0</v>
      </c>
      <c r="B1701" s="1039">
        <v>0</v>
      </c>
      <c r="C1701" s="1039" t="s">
        <v>7427</v>
      </c>
      <c r="D1701" s="1039" t="s">
        <v>176</v>
      </c>
      <c r="E1701" s="1039">
        <v>1163.8704</v>
      </c>
      <c r="F1701" s="1039" t="s">
        <v>7506</v>
      </c>
      <c r="G1701" s="775"/>
      <c r="H1701" s="775"/>
      <c r="I1701" s="775" t="s">
        <v>7507</v>
      </c>
    </row>
    <row r="1702" spans="1:9">
      <c r="A1702" s="1039" t="str">
        <f>Table_wabobpsvr_AzureCalc_AzureCalcRateCard[[#This Row],[ServiceName]]&amp;Table_wabobpsvr_AzureCalc_AzureCalcRateCard[[#This Row],[Price_Level]]&amp;Table_wabobpsvr_AzureCalc_AzureCalcRateCard[[#This Row],[Region]]</f>
        <v>ExpressRoute (Metered) 5 Gbps ConnectionsMOSP5</v>
      </c>
      <c r="B1702" s="1039">
        <v>5</v>
      </c>
      <c r="C1702" s="1039" t="s">
        <v>7427</v>
      </c>
      <c r="D1702" s="1039" t="s">
        <v>606</v>
      </c>
      <c r="E1702" s="1039">
        <v>2180</v>
      </c>
      <c r="F1702" s="1039" t="s">
        <v>7397</v>
      </c>
      <c r="G1702" s="775"/>
      <c r="H1702" s="775"/>
      <c r="I1702" s="775" t="s">
        <v>7454</v>
      </c>
    </row>
    <row r="1703" spans="1:9">
      <c r="A1703" s="1039" t="str">
        <f>Table_wabobpsvr_AzureCalc_AzureCalcRateCard[[#This Row],[ServiceName]]&amp;Table_wabobpsvr_AzureCalc_AzureCalcRateCard[[#This Row],[Price_Level]]&amp;Table_wabobpsvr_AzureCalc_AzureCalcRateCard[[#This Row],[Region]]</f>
        <v>ExpressRoute (Metered) 50 Mbps ConnectionsMOSP5</v>
      </c>
      <c r="B1703" s="1039">
        <v>5</v>
      </c>
      <c r="C1703" s="1039" t="s">
        <v>7427</v>
      </c>
      <c r="D1703" s="1039" t="s">
        <v>606</v>
      </c>
      <c r="E1703" s="1039">
        <v>55</v>
      </c>
      <c r="F1703" s="1039" t="s">
        <v>7394</v>
      </c>
      <c r="G1703" s="775"/>
      <c r="H1703" s="775"/>
      <c r="I1703" s="775" t="s">
        <v>7456</v>
      </c>
    </row>
    <row r="1704" spans="1:9">
      <c r="A1704" s="1039" t="str">
        <f>Table_wabobpsvr_AzureCalc_AzureCalcRateCard[[#This Row],[ServiceName]]&amp;Table_wabobpsvr_AzureCalc_AzureCalcRateCard[[#This Row],[Price_Level]]&amp;Table_wabobpsvr_AzureCalc_AzureCalcRateCard[[#This Row],[Region]]</f>
        <v>ExpressRoute (Metered) 500 Mbps ConnectionsMOSP5</v>
      </c>
      <c r="B1704" s="1039">
        <v>5</v>
      </c>
      <c r="C1704" s="1039" t="s">
        <v>7427</v>
      </c>
      <c r="D1704" s="1039" t="s">
        <v>606</v>
      </c>
      <c r="E1704" s="1039">
        <v>290</v>
      </c>
      <c r="F1704" s="1039" t="s">
        <v>7389</v>
      </c>
      <c r="G1704" s="775"/>
      <c r="H1704" s="775"/>
      <c r="I1704" s="775" t="s">
        <v>7458</v>
      </c>
    </row>
    <row r="1705" spans="1:9">
      <c r="A1705" s="1039" t="str">
        <f>Table_wabobpsvr_AzureCalc_AzureCalcRateCard[[#This Row],[ServiceName]]&amp;Table_wabobpsvr_AzureCalc_AzureCalcRateCard[[#This Row],[Price_Level]]&amp;Table_wabobpsvr_AzureCalc_AzureCalcRateCard[[#This Row],[Region]]</f>
        <v>ExpressRoute (Unlimited) 1 Gbps ConnectionsMOSP5</v>
      </c>
      <c r="B1705" s="1039">
        <v>5</v>
      </c>
      <c r="C1705" s="1039" t="s">
        <v>7427</v>
      </c>
      <c r="D1705" s="1039" t="s">
        <v>606</v>
      </c>
      <c r="E1705" s="1039">
        <v>5700</v>
      </c>
      <c r="F1705" s="1039" t="s">
        <v>7405</v>
      </c>
      <c r="G1705" s="775"/>
      <c r="H1705" s="775"/>
      <c r="I1705" s="775" t="s">
        <v>7460</v>
      </c>
    </row>
    <row r="1706" spans="1:9">
      <c r="A1706" s="775" t="str">
        <f>Table_wabobpsvr_AzureCalc_AzureCalcRateCard[[#This Row],[ServiceName]]&amp;Table_wabobpsvr_AzureCalc_AzureCalcRateCard[[#This Row],[Price_Level]]&amp;Table_wabobpsvr_AzureCalc_AzureCalcRateCard[[#This Row],[Region]]</f>
        <v>ExpressRoute (Unlimited) 10 Gbps ConnectionsMOSP5</v>
      </c>
      <c r="B1706" s="775">
        <v>5</v>
      </c>
      <c r="C1706" s="775" t="s">
        <v>7427</v>
      </c>
      <c r="D1706" s="775" t="s">
        <v>606</v>
      </c>
      <c r="E1706" s="775">
        <v>51300</v>
      </c>
      <c r="F1706" s="775" t="s">
        <v>7408</v>
      </c>
      <c r="G1706" s="775"/>
      <c r="H1706" s="775"/>
      <c r="I1706" s="775" t="s">
        <v>7462</v>
      </c>
    </row>
    <row r="1707" spans="1:9">
      <c r="A1707" s="775" t="str">
        <f>Table_wabobpsvr_AzureCalc_AzureCalcRateCard[[#This Row],[ServiceName]]&amp;Table_wabobpsvr_AzureCalc_AzureCalcRateCard[[#This Row],[Price_Level]]&amp;Table_wabobpsvr_AzureCalc_AzureCalcRateCard[[#This Row],[Region]]</f>
        <v>ExpressRoute (Unlimited) 100 Mbps ConnectionsMOSP5</v>
      </c>
      <c r="B1707" s="775">
        <v>5</v>
      </c>
      <c r="C1707" s="775" t="s">
        <v>7427</v>
      </c>
      <c r="D1707" s="775" t="s">
        <v>606</v>
      </c>
      <c r="E1707" s="775">
        <v>575</v>
      </c>
      <c r="F1707" s="775" t="s">
        <v>7402</v>
      </c>
      <c r="G1707" s="775"/>
      <c r="H1707" s="775"/>
      <c r="I1707" s="775" t="s">
        <v>7464</v>
      </c>
    </row>
    <row r="1708" spans="1:9">
      <c r="A1708" s="775" t="str">
        <f>Table_wabobpsvr_AzureCalc_AzureCalcRateCard[[#This Row],[ServiceName]]&amp;Table_wabobpsvr_AzureCalc_AzureCalcRateCard[[#This Row],[Price_Level]]&amp;Table_wabobpsvr_AzureCalc_AzureCalcRateCard[[#This Row],[Region]]</f>
        <v>ExpressRoute (Unlimited) 2 Gbps ConnectionsMOSP5</v>
      </c>
      <c r="B1708" s="775">
        <v>5</v>
      </c>
      <c r="C1708" s="775" t="s">
        <v>7427</v>
      </c>
      <c r="D1708" s="775" t="s">
        <v>606</v>
      </c>
      <c r="E1708" s="775">
        <v>11400</v>
      </c>
      <c r="F1708" s="775" t="s">
        <v>7406</v>
      </c>
      <c r="G1708" s="775"/>
      <c r="H1708" s="775"/>
      <c r="I1708" s="775" t="s">
        <v>7466</v>
      </c>
    </row>
    <row r="1709" spans="1:9">
      <c r="A1709" s="775" t="str">
        <f>Table_wabobpsvr_AzureCalc_AzureCalcRateCard[[#This Row],[ServiceName]]&amp;Table_wabobpsvr_AzureCalc_AzureCalcRateCard[[#This Row],[Price_Level]]&amp;Table_wabobpsvr_AzureCalc_AzureCalcRateCard[[#This Row],[Region]]</f>
        <v>ExpressRoute (Unlimited) 200 Mbps ConnectionsMOSP5</v>
      </c>
      <c r="B1709" s="775">
        <v>5</v>
      </c>
      <c r="C1709" s="775" t="s">
        <v>7427</v>
      </c>
      <c r="D1709" s="775" t="s">
        <v>606</v>
      </c>
      <c r="E1709" s="775">
        <v>1150</v>
      </c>
      <c r="F1709" s="775" t="s">
        <v>7403</v>
      </c>
      <c r="G1709" s="775"/>
      <c r="H1709" s="775"/>
      <c r="I1709" s="775" t="s">
        <v>7468</v>
      </c>
    </row>
    <row r="1710" spans="1:9">
      <c r="A1710" s="775" t="str">
        <f>Table_wabobpsvr_AzureCalc_AzureCalcRateCard[[#This Row],[ServiceName]]&amp;Table_wabobpsvr_AzureCalc_AzureCalcRateCard[[#This Row],[Price_Level]]&amp;Table_wabobpsvr_AzureCalc_AzureCalcRateCard[[#This Row],[Region]]</f>
        <v>Streaming UnitsD5</v>
      </c>
      <c r="B1710" s="775">
        <v>5</v>
      </c>
      <c r="C1710" s="775" t="s">
        <v>4235</v>
      </c>
      <c r="D1710" s="775" t="s">
        <v>176</v>
      </c>
      <c r="E1710" s="775">
        <v>999999</v>
      </c>
      <c r="F1710" s="775" t="s">
        <v>1307</v>
      </c>
      <c r="G1710" s="775" t="s">
        <v>4235</v>
      </c>
      <c r="H1710" s="775" t="s">
        <v>4235</v>
      </c>
      <c r="I1710" s="775" t="s">
        <v>4235</v>
      </c>
    </row>
    <row r="1711" spans="1:9">
      <c r="A1711" s="775" t="str">
        <f>Table_wabobpsvr_AzureCalc_AzureCalcRateCard[[#This Row],[ServiceName]]&amp;Table_wabobpsvr_AzureCalc_AzureCalcRateCard[[#This Row],[Price_Level]]&amp;Table_wabobpsvr_AzureCalc_AzureCalcRateCard[[#This Row],[Region]]</f>
        <v>ExpressRoute (Unlimited) 50 Mbps Connections - Zone 2D0</v>
      </c>
      <c r="B1711" s="775">
        <v>0</v>
      </c>
      <c r="C1711" s="775" t="s">
        <v>7427</v>
      </c>
      <c r="D1711" s="775" t="s">
        <v>176</v>
      </c>
      <c r="E1711" s="775">
        <v>17.3184</v>
      </c>
      <c r="F1711" s="775" t="s">
        <v>7508</v>
      </c>
      <c r="G1711" s="775"/>
      <c r="H1711" s="775"/>
      <c r="I1711" s="775" t="s">
        <v>7509</v>
      </c>
    </row>
    <row r="1712" spans="1:9">
      <c r="A1712" s="775" t="str">
        <f>Table_wabobpsvr_AzureCalc_AzureCalcRateCard[[#This Row],[ServiceName]]&amp;Table_wabobpsvr_AzureCalc_AzureCalcRateCard[[#This Row],[Price_Level]]&amp;Table_wabobpsvr_AzureCalc_AzureCalcRateCard[[#This Row],[Region]]</f>
        <v>ExpressRoute (Unlimited) 500 Mbps Connections - Zone 2D0</v>
      </c>
      <c r="B1712" s="775">
        <v>0</v>
      </c>
      <c r="C1712" s="775" t="s">
        <v>7427</v>
      </c>
      <c r="D1712" s="775" t="s">
        <v>176</v>
      </c>
      <c r="E1712" s="775">
        <v>147.6112</v>
      </c>
      <c r="F1712" s="775" t="s">
        <v>7510</v>
      </c>
      <c r="G1712" s="775"/>
      <c r="H1712" s="775"/>
      <c r="I1712" s="775" t="s">
        <v>7511</v>
      </c>
    </row>
    <row r="1713" spans="1:9">
      <c r="A1713" s="775" t="str">
        <f>Table_wabobpsvr_AzureCalc_AzureCalcRateCard[[#This Row],[ServiceName]]&amp;Table_wabobpsvr_AzureCalc_AzureCalcRateCard[[#This Row],[Price_Level]]&amp;Table_wabobpsvr_AzureCalc_AzureCalcRateCard[[#This Row],[Region]]</f>
        <v>ExpressRoute (Metered) Data Transfer Out at 1 Gbps (GB) - Zone 3D</v>
      </c>
      <c r="B1713" s="775"/>
      <c r="C1713" s="775" t="s">
        <v>9</v>
      </c>
      <c r="D1713" s="775" t="s">
        <v>176</v>
      </c>
      <c r="E1713" s="775">
        <v>0.1232</v>
      </c>
      <c r="F1713" s="775" t="s">
        <v>7398</v>
      </c>
      <c r="G1713" s="775" t="s">
        <v>7595</v>
      </c>
      <c r="H1713" s="775" t="s">
        <v>7596</v>
      </c>
      <c r="I1713" s="775" t="s">
        <v>7512</v>
      </c>
    </row>
    <row r="1714" spans="1:9">
      <c r="A1714" s="775" t="str">
        <f>Table_wabobpsvr_AzureCalc_AzureCalcRateCard[[#This Row],[ServiceName]]&amp;Table_wabobpsvr_AzureCalc_AzureCalcRateCard[[#This Row],[Price_Level]]&amp;Table_wabobpsvr_AzureCalc_AzureCalcRateCard[[#This Row],[Region]]</f>
        <v>ExpressRoute (Metered) 1 Gbps Connections - Zone 3D0</v>
      </c>
      <c r="B1714" s="775">
        <v>0</v>
      </c>
      <c r="C1714" s="775" t="s">
        <v>7427</v>
      </c>
      <c r="D1714" s="775" t="s">
        <v>176</v>
      </c>
      <c r="E1714" s="775">
        <v>12.3728</v>
      </c>
      <c r="F1714" s="775" t="s">
        <v>7430</v>
      </c>
      <c r="G1714" s="775"/>
      <c r="H1714" s="775"/>
      <c r="I1714" s="775" t="s">
        <v>7513</v>
      </c>
    </row>
    <row r="1715" spans="1:9">
      <c r="A1715" s="775" t="str">
        <f>Table_wabobpsvr_AzureCalc_AzureCalcRateCard[[#This Row],[ServiceName]]&amp;Table_wabobpsvr_AzureCalc_AzureCalcRateCard[[#This Row],[Price_Level]]&amp;Table_wabobpsvr_AzureCalc_AzureCalcRateCard[[#This Row],[Region]]</f>
        <v>ExpressRoute (Metered) 10 Gbps Connections - Zone 3D0</v>
      </c>
      <c r="B1715" s="775">
        <v>0</v>
      </c>
      <c r="C1715" s="775" t="s">
        <v>7427</v>
      </c>
      <c r="D1715" s="775" t="s">
        <v>176</v>
      </c>
      <c r="E1715" s="775">
        <v>123.4816</v>
      </c>
      <c r="F1715" s="775" t="s">
        <v>7431</v>
      </c>
      <c r="G1715" s="775"/>
      <c r="H1715" s="775"/>
      <c r="I1715" s="775" t="s">
        <v>7514</v>
      </c>
    </row>
    <row r="1716" spans="1:9">
      <c r="A1716" s="775" t="str">
        <f>Table_wabobpsvr_AzureCalc_AzureCalcRateCard[[#This Row],[ServiceName]]&amp;Table_wabobpsvr_AzureCalc_AzureCalcRateCard[[#This Row],[Price_Level]]&amp;Table_wabobpsvr_AzureCalc_AzureCalcRateCard[[#This Row],[Region]]</f>
        <v>ExpressRoute (Metered) 100 Mbps Connections - Zone 3D0</v>
      </c>
      <c r="B1716" s="775">
        <v>0</v>
      </c>
      <c r="C1716" s="775" t="s">
        <v>7427</v>
      </c>
      <c r="D1716" s="775" t="s">
        <v>176</v>
      </c>
      <c r="E1716" s="775">
        <v>2.8424</v>
      </c>
      <c r="F1716" s="775" t="s">
        <v>7432</v>
      </c>
      <c r="G1716" s="775"/>
      <c r="H1716" s="775"/>
      <c r="I1716" s="775" t="s">
        <v>7515</v>
      </c>
    </row>
    <row r="1717" spans="1:9">
      <c r="A1717" s="775" t="str">
        <f>Table_wabobpsvr_AzureCalc_AzureCalcRateCard[[#This Row],[ServiceName]]&amp;Table_wabobpsvr_AzureCalc_AzureCalcRateCard[[#This Row],[Price_Level]]&amp;Table_wabobpsvr_AzureCalc_AzureCalcRateCard[[#This Row],[Region]]</f>
        <v>ExpressRoute (Metered) 2 Gbps Connections - Zone 3D0</v>
      </c>
      <c r="B1717" s="775">
        <v>0</v>
      </c>
      <c r="C1717" s="775" t="s">
        <v>7427</v>
      </c>
      <c r="D1717" s="775" t="s">
        <v>176</v>
      </c>
      <c r="E1717" s="775">
        <v>24.7544</v>
      </c>
      <c r="F1717" s="775" t="s">
        <v>7433</v>
      </c>
      <c r="G1717" s="775"/>
      <c r="H1717" s="775"/>
      <c r="I1717" s="775" t="s">
        <v>7516</v>
      </c>
    </row>
    <row r="1718" spans="1:9">
      <c r="A1718" s="775" t="str">
        <f>Table_wabobpsvr_AzureCalc_AzureCalcRateCard[[#This Row],[ServiceName]]&amp;Table_wabobpsvr_AzureCalc_AzureCalcRateCard[[#This Row],[Price_Level]]&amp;Table_wabobpsvr_AzureCalc_AzureCalcRateCard[[#This Row],[Region]]</f>
        <v>ExpressRoute (Metered) 200 Mbps Connections - Zone 3D0</v>
      </c>
      <c r="B1718" s="775">
        <v>0</v>
      </c>
      <c r="C1718" s="775" t="s">
        <v>7427</v>
      </c>
      <c r="D1718" s="775" t="s">
        <v>176</v>
      </c>
      <c r="E1718" s="775">
        <v>4.1184000000000003</v>
      </c>
      <c r="F1718" s="775" t="s">
        <v>7434</v>
      </c>
      <c r="G1718" s="775"/>
      <c r="H1718" s="775"/>
      <c r="I1718" s="775" t="s">
        <v>7517</v>
      </c>
    </row>
    <row r="1719" spans="1:9">
      <c r="A1719" s="775" t="str">
        <f>Table_wabobpsvr_AzureCalc_AzureCalcRateCard[[#This Row],[ServiceName]]&amp;Table_wabobpsvr_AzureCalc_AzureCalcRateCard[[#This Row],[Price_Level]]&amp;Table_wabobpsvr_AzureCalc_AzureCalcRateCard[[#This Row],[Region]]</f>
        <v>ExpressRoute (Metered) 5 Gbps Connections - Zone 3D0</v>
      </c>
      <c r="B1719" s="775">
        <v>0</v>
      </c>
      <c r="C1719" s="775" t="s">
        <v>7427</v>
      </c>
      <c r="D1719" s="775" t="s">
        <v>176</v>
      </c>
      <c r="E1719" s="775">
        <v>61.881599999999999</v>
      </c>
      <c r="F1719" s="775" t="s">
        <v>7435</v>
      </c>
      <c r="G1719" s="775"/>
      <c r="H1719" s="775"/>
      <c r="I1719" s="775" t="s">
        <v>7518</v>
      </c>
    </row>
    <row r="1720" spans="1:9">
      <c r="A1720" s="775" t="str">
        <f>Table_wabobpsvr_AzureCalc_AzureCalcRateCard[[#This Row],[ServiceName]]&amp;Table_wabobpsvr_AzureCalc_AzureCalcRateCard[[#This Row],[Price_Level]]&amp;Table_wabobpsvr_AzureCalc_AzureCalcRateCard[[#This Row],[Region]]</f>
        <v>ExpressRoute (Metered) 5 Gbps Connections - Zone 3A0</v>
      </c>
      <c r="B1720" s="775">
        <v>0</v>
      </c>
      <c r="C1720" s="775" t="s">
        <v>7427</v>
      </c>
      <c r="D1720" s="775" t="s">
        <v>174</v>
      </c>
      <c r="E1720" s="775">
        <v>68.210400000000007</v>
      </c>
      <c r="F1720" s="775" t="s">
        <v>7435</v>
      </c>
      <c r="G1720" s="775"/>
      <c r="H1720" s="775"/>
      <c r="I1720" s="775" t="s">
        <v>7518</v>
      </c>
    </row>
    <row r="1721" spans="1:9">
      <c r="A1721" s="775" t="str">
        <f>Table_wabobpsvr_AzureCalc_AzureCalcRateCard[[#This Row],[ServiceName]]&amp;Table_wabobpsvr_AzureCalc_AzureCalcRateCard[[#This Row],[Price_Level]]&amp;Table_wabobpsvr_AzureCalc_AzureCalcRateCard[[#This Row],[Region]]</f>
        <v>ExpressRoute (Metered) 50 Mbps Connections - Zone 3A0</v>
      </c>
      <c r="B1721" s="775">
        <v>0</v>
      </c>
      <c r="C1721" s="775" t="s">
        <v>7427</v>
      </c>
      <c r="D1721" s="775" t="s">
        <v>174</v>
      </c>
      <c r="E1721" s="775">
        <v>1.7169000000000001</v>
      </c>
      <c r="F1721" s="775" t="s">
        <v>7436</v>
      </c>
      <c r="G1721" s="775"/>
      <c r="H1721" s="775"/>
      <c r="I1721" s="775" t="s">
        <v>7519</v>
      </c>
    </row>
    <row r="1722" spans="1:9">
      <c r="A1722" s="775" t="str">
        <f>Table_wabobpsvr_AzureCalc_AzureCalcRateCard[[#This Row],[ServiceName]]&amp;Table_wabobpsvr_AzureCalc_AzureCalcRateCard[[#This Row],[Price_Level]]&amp;Table_wabobpsvr_AzureCalc_AzureCalcRateCard[[#This Row],[Region]]</f>
        <v>Premium Storage - Files (GB)MOSP2</v>
      </c>
      <c r="B1722" s="775">
        <v>2</v>
      </c>
      <c r="C1722" s="775" t="s">
        <v>9</v>
      </c>
      <c r="D1722" s="775" t="s">
        <v>606</v>
      </c>
      <c r="E1722" s="775">
        <v>0.51039999999999996</v>
      </c>
      <c r="F1722" s="775" t="s">
        <v>4500</v>
      </c>
      <c r="G1722" s="775" t="s">
        <v>4235</v>
      </c>
      <c r="H1722" s="775" t="s">
        <v>4235</v>
      </c>
      <c r="I1722" s="775" t="s">
        <v>4639</v>
      </c>
    </row>
    <row r="1723" spans="1:9">
      <c r="A1723" s="775" t="str">
        <f>Table_wabobpsvr_AzureCalc_AzureCalcRateCard[[#This Row],[ServiceName]]&amp;Table_wabobpsvr_AzureCalc_AzureCalcRateCard[[#This Row],[Price_Level]]&amp;Table_wabobpsvr_AzureCalc_AzureCalcRateCard[[#This Row],[Region]]</f>
        <v>Streaming UnitsA6</v>
      </c>
      <c r="B1723" s="775">
        <v>6</v>
      </c>
      <c r="C1723" s="775" t="s">
        <v>4235</v>
      </c>
      <c r="D1723" s="775" t="s">
        <v>174</v>
      </c>
      <c r="E1723" s="775">
        <v>999999</v>
      </c>
      <c r="F1723" s="775" t="s">
        <v>1307</v>
      </c>
      <c r="G1723" s="775" t="s">
        <v>4235</v>
      </c>
      <c r="H1723" s="775" t="s">
        <v>4235</v>
      </c>
      <c r="I1723" s="775" t="s">
        <v>4235</v>
      </c>
    </row>
    <row r="1724" spans="1:9">
      <c r="A1724" s="775" t="str">
        <f>Table_wabobpsvr_AzureCalc_AzureCalcRateCard[[#This Row],[ServiceName]]&amp;Table_wabobpsvr_AzureCalc_AzureCalcRateCard[[#This Row],[Price_Level]]&amp;Table_wabobpsvr_AzureCalc_AzureCalcRateCard[[#This Row],[Region]]</f>
        <v>Streaming UnitsC6</v>
      </c>
      <c r="B1724" s="775">
        <v>6</v>
      </c>
      <c r="C1724" s="775" t="s">
        <v>4235</v>
      </c>
      <c r="D1724" s="775" t="s">
        <v>177</v>
      </c>
      <c r="E1724" s="775">
        <v>999999</v>
      </c>
      <c r="F1724" s="775" t="s">
        <v>1307</v>
      </c>
      <c r="G1724" s="775" t="s">
        <v>4235</v>
      </c>
      <c r="H1724" s="775" t="s">
        <v>4235</v>
      </c>
      <c r="I1724" s="775" t="s">
        <v>4235</v>
      </c>
    </row>
    <row r="1725" spans="1:9">
      <c r="A1725" s="775" t="str">
        <f>Table_wabobpsvr_AzureCalc_AzureCalcRateCard[[#This Row],[ServiceName]]&amp;Table_wabobpsvr_AzureCalc_AzureCalcRateCard[[#This Row],[Price_Level]]&amp;Table_wabobpsvr_AzureCalc_AzureCalcRateCard[[#This Row],[Region]]</f>
        <v>ExpressRoute (Metered) 500 Mbps Connections - Zone 3A0</v>
      </c>
      <c r="B1725" s="775">
        <v>0</v>
      </c>
      <c r="C1725" s="775" t="s">
        <v>7427</v>
      </c>
      <c r="D1725" s="775" t="s">
        <v>174</v>
      </c>
      <c r="E1725" s="775">
        <v>9.0694999999999997</v>
      </c>
      <c r="F1725" s="775" t="s">
        <v>7437</v>
      </c>
      <c r="G1725" s="775"/>
      <c r="H1725" s="775"/>
      <c r="I1725" s="775" t="s">
        <v>7520</v>
      </c>
    </row>
    <row r="1726" spans="1:9">
      <c r="A1726" s="775" t="str">
        <f>Table_wabobpsvr_AzureCalc_AzureCalcRateCard[[#This Row],[ServiceName]]&amp;Table_wabobpsvr_AzureCalc_AzureCalcRateCard[[#This Row],[Price_Level]]&amp;Table_wabobpsvr_AzureCalc_AzureCalcRateCard[[#This Row],[Region]]</f>
        <v>ExpressRoute (Unlimited) 1 Gbps Connections - Zone 3A0</v>
      </c>
      <c r="B1726" s="775">
        <v>0</v>
      </c>
      <c r="C1726" s="775" t="s">
        <v>7427</v>
      </c>
      <c r="D1726" s="775" t="s">
        <v>174</v>
      </c>
      <c r="E1726" s="775">
        <v>272.23050000000001</v>
      </c>
      <c r="F1726" s="775" t="s">
        <v>7438</v>
      </c>
      <c r="G1726" s="775"/>
      <c r="H1726" s="775"/>
      <c r="I1726" s="775" t="s">
        <v>7521</v>
      </c>
    </row>
    <row r="1727" spans="1:9">
      <c r="A1727" s="775" t="str">
        <f>Table_wabobpsvr_AzureCalc_AzureCalcRateCard[[#This Row],[ServiceName]]&amp;Table_wabobpsvr_AzureCalc_AzureCalcRateCard[[#This Row],[Price_Level]]&amp;Table_wabobpsvr_AzureCalc_AzureCalcRateCard[[#This Row],[Region]]</f>
        <v>ExpressRoute (Unlimited) 10 Gbps Connections - Zone 3A0</v>
      </c>
      <c r="B1727" s="775">
        <v>0</v>
      </c>
      <c r="C1727" s="775" t="s">
        <v>7427</v>
      </c>
      <c r="D1727" s="775" t="s">
        <v>174</v>
      </c>
      <c r="E1727" s="775">
        <v>2565.8051999999998</v>
      </c>
      <c r="F1727" s="775" t="s">
        <v>7439</v>
      </c>
      <c r="G1727" s="775"/>
      <c r="H1727" s="775"/>
      <c r="I1727" s="775" t="s">
        <v>7522</v>
      </c>
    </row>
    <row r="1728" spans="1:9">
      <c r="A1728" s="775" t="str">
        <f>Table_wabobpsvr_AzureCalc_AzureCalcRateCard[[#This Row],[ServiceName]]&amp;Table_wabobpsvr_AzureCalc_AzureCalcRateCard[[#This Row],[Price_Level]]&amp;Table_wabobpsvr_AzureCalc_AzureCalcRateCard[[#This Row],[Region]]</f>
        <v>ExpressRoute (Unlimited) 100 Mbps Connections - Zone 3A0</v>
      </c>
      <c r="B1728" s="775">
        <v>0</v>
      </c>
      <c r="C1728" s="775" t="s">
        <v>7427</v>
      </c>
      <c r="D1728" s="775" t="s">
        <v>174</v>
      </c>
      <c r="E1728" s="775">
        <v>40.681800000000003</v>
      </c>
      <c r="F1728" s="775" t="s">
        <v>7469</v>
      </c>
      <c r="G1728" s="775"/>
      <c r="H1728" s="775"/>
      <c r="I1728" s="775" t="s">
        <v>7523</v>
      </c>
    </row>
    <row r="1729" spans="1:9">
      <c r="A1729" s="775" t="str">
        <f>Table_wabobpsvr_AzureCalc_AzureCalcRateCard[[#This Row],[ServiceName]]&amp;Table_wabobpsvr_AzureCalc_AzureCalcRateCard[[#This Row],[Price_Level]]&amp;Table_wabobpsvr_AzureCalc_AzureCalcRateCard[[#This Row],[Region]]</f>
        <v>IoT Hub - Low FrequencyMOSP1</v>
      </c>
      <c r="B1729" s="775">
        <v>1</v>
      </c>
      <c r="C1729" s="775"/>
      <c r="D1729" s="775" t="s">
        <v>606</v>
      </c>
      <c r="E1729" s="775">
        <v>999999</v>
      </c>
      <c r="F1729" s="775" t="s">
        <v>7356</v>
      </c>
      <c r="G1729" s="775"/>
      <c r="H1729" s="775"/>
      <c r="I1729" s="775"/>
    </row>
    <row r="1730" spans="1:9">
      <c r="A1730" s="775" t="str">
        <f>Table_wabobpsvr_AzureCalc_AzureCalcRateCard[[#This Row],[ServiceName]]&amp;Table_wabobpsvr_AzureCalc_AzureCalcRateCard[[#This Row],[Price_Level]]&amp;Table_wabobpsvr_AzureCalc_AzureCalcRateCard[[#This Row],[Region]]</f>
        <v>IoT Hub - Low FrequencyA1</v>
      </c>
      <c r="B1730" s="775">
        <v>1</v>
      </c>
      <c r="C1730" s="775"/>
      <c r="D1730" s="775" t="s">
        <v>174</v>
      </c>
      <c r="E1730" s="775">
        <v>999999</v>
      </c>
      <c r="F1730" s="775" t="s">
        <v>7356</v>
      </c>
      <c r="G1730" s="775"/>
      <c r="H1730" s="775"/>
      <c r="I1730" s="775"/>
    </row>
    <row r="1731" spans="1:9">
      <c r="A1731" s="775" t="str">
        <f>Table_wabobpsvr_AzureCalc_AzureCalcRateCard[[#This Row],[ServiceName]]&amp;Table_wabobpsvr_AzureCalc_AzureCalcRateCard[[#This Row],[Price_Level]]&amp;Table_wabobpsvr_AzureCalc_AzureCalcRateCard[[#This Row],[Region]]</f>
        <v>IoT Hub - Low FrequencyB1</v>
      </c>
      <c r="B1731" s="775">
        <v>1</v>
      </c>
      <c r="C1731" s="775"/>
      <c r="D1731" s="775" t="s">
        <v>175</v>
      </c>
      <c r="E1731" s="775">
        <v>999999</v>
      </c>
      <c r="F1731" s="775" t="s">
        <v>7356</v>
      </c>
      <c r="G1731" s="775"/>
      <c r="H1731" s="775"/>
      <c r="I1731" s="775"/>
    </row>
    <row r="1732" spans="1:9">
      <c r="A1732" s="1039" t="str">
        <f>Table_wabobpsvr_AzureCalc_AzureCalcRateCard[[#This Row],[ServiceName]]&amp;Table_wabobpsvr_AzureCalc_AzureCalcRateCard[[#This Row],[Price_Level]]&amp;Table_wabobpsvr_AzureCalc_AzureCalcRateCard[[#This Row],[Region]]</f>
        <v>IoT Hub - Low FrequencyC1</v>
      </c>
      <c r="B1732" s="1039">
        <v>1</v>
      </c>
      <c r="C1732" s="1039"/>
      <c r="D1732" s="1039" t="s">
        <v>177</v>
      </c>
      <c r="E1732" s="1039">
        <v>999999</v>
      </c>
      <c r="F1732" s="1039" t="s">
        <v>7356</v>
      </c>
      <c r="G1732" s="775"/>
      <c r="H1732" s="775"/>
      <c r="I1732" s="775"/>
    </row>
    <row r="1733" spans="1:9">
      <c r="A1733" s="775" t="str">
        <f>Table_wabobpsvr_AzureCalc_AzureCalcRateCard[[#This Row],[ServiceName]]&amp;Table_wabobpsvr_AzureCalc_AzureCalcRateCard[[#This Row],[Price_Level]]&amp;Table_wabobpsvr_AzureCalc_AzureCalcRateCard[[#This Row],[Region]]</f>
        <v>IoT Hub - Low FrequencyD1</v>
      </c>
      <c r="B1733" s="775">
        <v>1</v>
      </c>
      <c r="C1733" s="775"/>
      <c r="D1733" s="775" t="s">
        <v>176</v>
      </c>
      <c r="E1733" s="775">
        <v>999999</v>
      </c>
      <c r="F1733" s="775" t="s">
        <v>7356</v>
      </c>
      <c r="G1733" s="775"/>
      <c r="H1733" s="775"/>
      <c r="I1733" s="775"/>
    </row>
    <row r="1734" spans="1:9">
      <c r="A1734" s="1039" t="str">
        <f>Table_wabobpsvr_AzureCalc_AzureCalcRateCard[[#This Row],[ServiceName]]&amp;Table_wabobpsvr_AzureCalc_AzureCalcRateCard[[#This Row],[Price_Level]]&amp;Table_wabobpsvr_AzureCalc_AzureCalcRateCard[[#This Row],[Region]]</f>
        <v>IoT Hub - Low FrequencyMOSP2</v>
      </c>
      <c r="B1734" s="1039">
        <v>2</v>
      </c>
      <c r="C1734" s="1039"/>
      <c r="D1734" s="1039" t="s">
        <v>606</v>
      </c>
      <c r="E1734" s="1039">
        <v>999999</v>
      </c>
      <c r="F1734" s="1039" t="s">
        <v>7356</v>
      </c>
      <c r="G1734" s="775"/>
      <c r="H1734" s="775"/>
      <c r="I1734" s="775"/>
    </row>
    <row r="1735" spans="1:9">
      <c r="A1735" s="1039" t="str">
        <f>Table_wabobpsvr_AzureCalc_AzureCalcRateCard[[#This Row],[ServiceName]]&amp;Table_wabobpsvr_AzureCalc_AzureCalcRateCard[[#This Row],[Price_Level]]&amp;Table_wabobpsvr_AzureCalc_AzureCalcRateCard[[#This Row],[Region]]</f>
        <v>IoT Hub - Low FrequencyA2</v>
      </c>
      <c r="B1735" s="1039">
        <v>2</v>
      </c>
      <c r="C1735" s="1039"/>
      <c r="D1735" s="1039" t="s">
        <v>174</v>
      </c>
      <c r="E1735" s="1039">
        <v>999999</v>
      </c>
      <c r="F1735" s="1039" t="s">
        <v>7356</v>
      </c>
      <c r="G1735" s="775"/>
      <c r="H1735" s="775"/>
      <c r="I1735" s="775"/>
    </row>
    <row r="1736" spans="1:9">
      <c r="A1736" s="1039" t="str">
        <f>Table_wabobpsvr_AzureCalc_AzureCalcRateCard[[#This Row],[ServiceName]]&amp;Table_wabobpsvr_AzureCalc_AzureCalcRateCard[[#This Row],[Price_Level]]&amp;Table_wabobpsvr_AzureCalc_AzureCalcRateCard[[#This Row],[Region]]</f>
        <v>IoT Hub - Low FrequencyB2</v>
      </c>
      <c r="B1736" s="1039">
        <v>2</v>
      </c>
      <c r="C1736" s="1039"/>
      <c r="D1736" s="1039" t="s">
        <v>175</v>
      </c>
      <c r="E1736" s="1039">
        <v>999999</v>
      </c>
      <c r="F1736" s="1039" t="s">
        <v>7356</v>
      </c>
      <c r="G1736" s="775"/>
      <c r="H1736" s="775"/>
      <c r="I1736" s="775"/>
    </row>
    <row r="1737" spans="1:9">
      <c r="A1737" s="1039" t="str">
        <f>Table_wabobpsvr_AzureCalc_AzureCalcRateCard[[#This Row],[ServiceName]]&amp;Table_wabobpsvr_AzureCalc_AzureCalcRateCard[[#This Row],[Price_Level]]&amp;Table_wabobpsvr_AzureCalc_AzureCalcRateCard[[#This Row],[Region]]</f>
        <v>IoT Hub - Low FrequencyC2</v>
      </c>
      <c r="B1737" s="1039">
        <v>2</v>
      </c>
      <c r="C1737" s="1039"/>
      <c r="D1737" s="1039" t="s">
        <v>177</v>
      </c>
      <c r="E1737" s="1039">
        <v>999999</v>
      </c>
      <c r="F1737" s="1039" t="s">
        <v>7356</v>
      </c>
      <c r="G1737" s="775"/>
      <c r="H1737" s="775"/>
      <c r="I1737" s="775"/>
    </row>
    <row r="1738" spans="1:9">
      <c r="A1738" s="1039" t="str">
        <f>Table_wabobpsvr_AzureCalc_AzureCalcRateCard[[#This Row],[ServiceName]]&amp;Table_wabobpsvr_AzureCalc_AzureCalcRateCard[[#This Row],[Price_Level]]&amp;Table_wabobpsvr_AzureCalc_AzureCalcRateCard[[#This Row],[Region]]</f>
        <v>ExpressRoute (Unlimited) 2 Gbps Connections - Zone 3A0</v>
      </c>
      <c r="B1738" s="1039">
        <v>0</v>
      </c>
      <c r="C1738" s="1039" t="s">
        <v>7427</v>
      </c>
      <c r="D1738" s="1039" t="s">
        <v>174</v>
      </c>
      <c r="E1738" s="1039">
        <v>544.45129999999995</v>
      </c>
      <c r="F1738" s="1039" t="s">
        <v>7470</v>
      </c>
      <c r="G1738" s="775"/>
      <c r="H1738" s="775"/>
      <c r="I1738" s="775" t="s">
        <v>7524</v>
      </c>
    </row>
    <row r="1739" spans="1:9">
      <c r="A1739" s="1039" t="str">
        <f>Table_wabobpsvr_AzureCalc_AzureCalcRateCard[[#This Row],[ServiceName]]&amp;Table_wabobpsvr_AzureCalc_AzureCalcRateCard[[#This Row],[Price_Level]]&amp;Table_wabobpsvr_AzureCalc_AzureCalcRateCard[[#This Row],[Region]]</f>
        <v>Standard_D2 VM (Non-Windows)C1</v>
      </c>
      <c r="B1739" s="1039">
        <v>1</v>
      </c>
      <c r="C1739" s="1039" t="s">
        <v>680</v>
      </c>
      <c r="D1739" s="1039" t="s">
        <v>177</v>
      </c>
      <c r="E1739" s="1039">
        <v>0.12194000000000001</v>
      </c>
      <c r="F1739" s="1039" t="s">
        <v>1122</v>
      </c>
      <c r="G1739" s="775" t="s">
        <v>4235</v>
      </c>
      <c r="H1739" s="775" t="s">
        <v>4235</v>
      </c>
      <c r="I1739" s="775" t="s">
        <v>4769</v>
      </c>
    </row>
    <row r="1740" spans="1:9">
      <c r="A1740" s="775" t="str">
        <f>Table_wabobpsvr_AzureCalc_AzureCalcRateCard[[#This Row],[ServiceName]]&amp;Table_wabobpsvr_AzureCalc_AzureCalcRateCard[[#This Row],[Price_Level]]&amp;Table_wabobpsvr_AzureCalc_AzureCalcRateCard[[#This Row],[Region]]</f>
        <v>Standard_D2 VM (Non-Windows)D1</v>
      </c>
      <c r="B1740" s="775">
        <v>1</v>
      </c>
      <c r="C1740" s="775" t="s">
        <v>680</v>
      </c>
      <c r="D1740" s="775" t="s">
        <v>176</v>
      </c>
      <c r="E1740" s="775">
        <v>0.11792</v>
      </c>
      <c r="F1740" s="775" t="s">
        <v>1122</v>
      </c>
      <c r="G1740" s="775" t="s">
        <v>4235</v>
      </c>
      <c r="H1740" s="775" t="s">
        <v>4235</v>
      </c>
      <c r="I1740" s="775" t="s">
        <v>4769</v>
      </c>
    </row>
    <row r="1741" spans="1:9">
      <c r="A1741" s="1039" t="str">
        <f>Table_wabobpsvr_AzureCalc_AzureCalcRateCard[[#This Row],[ServiceName]]&amp;Table_wabobpsvr_AzureCalc_AzureCalcRateCard[[#This Row],[Price_Level]]&amp;Table_wabobpsvr_AzureCalc_AzureCalcRateCard[[#This Row],[Region]]</f>
        <v>Standard_D2 VM (Non-Windows)MOSP4</v>
      </c>
      <c r="B1741" s="1039">
        <v>4</v>
      </c>
      <c r="C1741" s="1039" t="s">
        <v>680</v>
      </c>
      <c r="D1741" s="1039" t="s">
        <v>606</v>
      </c>
      <c r="E1741" s="1039">
        <v>0.154</v>
      </c>
      <c r="F1741" s="1039" t="s">
        <v>1122</v>
      </c>
      <c r="G1741" s="775" t="s">
        <v>4235</v>
      </c>
      <c r="H1741" s="775" t="s">
        <v>4235</v>
      </c>
      <c r="I1741" s="775" t="s">
        <v>6343</v>
      </c>
    </row>
    <row r="1742" spans="1:9">
      <c r="A1742" s="1039" t="str">
        <f>Table_wabobpsvr_AzureCalc_AzureCalcRateCard[[#This Row],[ServiceName]]&amp;Table_wabobpsvr_AzureCalc_AzureCalcRateCard[[#This Row],[Price_Level]]&amp;Table_wabobpsvr_AzureCalc_AzureCalcRateCard[[#This Row],[Region]]</f>
        <v>Standard_D2 VM (Non-Windows)A4</v>
      </c>
      <c r="B1742" s="1039">
        <v>4</v>
      </c>
      <c r="C1742" s="1039" t="s">
        <v>680</v>
      </c>
      <c r="D1742" s="1039" t="s">
        <v>174</v>
      </c>
      <c r="E1742" s="1039">
        <v>0.14938000000000001</v>
      </c>
      <c r="F1742" s="1039" t="s">
        <v>1122</v>
      </c>
      <c r="G1742" s="775" t="s">
        <v>4235</v>
      </c>
      <c r="H1742" s="775" t="s">
        <v>4235</v>
      </c>
      <c r="I1742" s="775" t="s">
        <v>6343</v>
      </c>
    </row>
    <row r="1743" spans="1:9">
      <c r="A1743" s="1039" t="str">
        <f>Table_wabobpsvr_AzureCalc_AzureCalcRateCard[[#This Row],[ServiceName]]&amp;Table_wabobpsvr_AzureCalc_AzureCalcRateCard[[#This Row],[Price_Level]]&amp;Table_wabobpsvr_AzureCalc_AzureCalcRateCard[[#This Row],[Region]]</f>
        <v>Standard_D2 VM (Non-Windows)B4</v>
      </c>
      <c r="B1743" s="1039">
        <v>4</v>
      </c>
      <c r="C1743" s="1039" t="s">
        <v>680</v>
      </c>
      <c r="D1743" s="1039" t="s">
        <v>175</v>
      </c>
      <c r="E1743" s="1039">
        <v>0.14476</v>
      </c>
      <c r="F1743" s="1039" t="s">
        <v>1122</v>
      </c>
      <c r="G1743" s="775" t="s">
        <v>4235</v>
      </c>
      <c r="H1743" s="775" t="s">
        <v>4235</v>
      </c>
      <c r="I1743" s="775" t="s">
        <v>6343</v>
      </c>
    </row>
    <row r="1744" spans="1:9">
      <c r="A1744" s="1039" t="str">
        <f>Table_wabobpsvr_AzureCalc_AzureCalcRateCard[[#This Row],[ServiceName]]&amp;Table_wabobpsvr_AzureCalc_AzureCalcRateCard[[#This Row],[Price_Level]]&amp;Table_wabobpsvr_AzureCalc_AzureCalcRateCard[[#This Row],[Region]]</f>
        <v>Standard_D2 VM (Non-Windows)C4</v>
      </c>
      <c r="B1744" s="1039">
        <v>4</v>
      </c>
      <c r="C1744" s="1039" t="s">
        <v>680</v>
      </c>
      <c r="D1744" s="1039" t="s">
        <v>177</v>
      </c>
      <c r="E1744" s="1039">
        <v>0.14013999999999999</v>
      </c>
      <c r="F1744" s="1039" t="s">
        <v>1122</v>
      </c>
      <c r="G1744" s="775" t="s">
        <v>4235</v>
      </c>
      <c r="H1744" s="775" t="s">
        <v>4235</v>
      </c>
      <c r="I1744" s="775" t="s">
        <v>6343</v>
      </c>
    </row>
    <row r="1745" spans="1:9">
      <c r="A1745" s="775" t="str">
        <f>Table_wabobpsvr_AzureCalc_AzureCalcRateCard[[#This Row],[ServiceName]]&amp;Table_wabobpsvr_AzureCalc_AzureCalcRateCard[[#This Row],[Price_Level]]&amp;Table_wabobpsvr_AzureCalc_AzureCalcRateCard[[#This Row],[Region]]</f>
        <v>Standard_D2 VM (Non-Windows)D4</v>
      </c>
      <c r="B1745" s="775">
        <v>4</v>
      </c>
      <c r="C1745" s="775" t="s">
        <v>680</v>
      </c>
      <c r="D1745" s="775" t="s">
        <v>176</v>
      </c>
      <c r="E1745" s="775">
        <v>0.13552</v>
      </c>
      <c r="F1745" s="775" t="s">
        <v>1122</v>
      </c>
      <c r="G1745" s="775" t="s">
        <v>4235</v>
      </c>
      <c r="H1745" s="775" t="s">
        <v>4235</v>
      </c>
      <c r="I1745" s="775" t="s">
        <v>6343</v>
      </c>
    </row>
    <row r="1746" spans="1:9">
      <c r="A1746" s="1039" t="str">
        <f>Table_wabobpsvr_AzureCalc_AzureCalcRateCard[[#This Row],[ServiceName]]&amp;Table_wabobpsvr_AzureCalc_AzureCalcRateCard[[#This Row],[Price_Level]]&amp;Table_wabobpsvr_AzureCalc_AzureCalcRateCard[[#This Row],[Region]]</f>
        <v>Standard_D2 VM (Non-Windows)MOSP14</v>
      </c>
      <c r="B1746" s="1039">
        <v>14</v>
      </c>
      <c r="C1746" s="1039" t="s">
        <v>680</v>
      </c>
      <c r="D1746" s="1039" t="s">
        <v>606</v>
      </c>
      <c r="E1746" s="1039">
        <v>0.16800000000000001</v>
      </c>
      <c r="F1746" s="1039" t="s">
        <v>1122</v>
      </c>
      <c r="G1746" s="775" t="s">
        <v>4235</v>
      </c>
      <c r="H1746" s="775" t="s">
        <v>4235</v>
      </c>
      <c r="I1746" s="775" t="s">
        <v>6344</v>
      </c>
    </row>
    <row r="1747" spans="1:9">
      <c r="A1747" s="775" t="str">
        <f>Table_wabobpsvr_AzureCalc_AzureCalcRateCard[[#This Row],[ServiceName]]&amp;Table_wabobpsvr_AzureCalc_AzureCalcRateCard[[#This Row],[Price_Level]]&amp;Table_wabobpsvr_AzureCalc_AzureCalcRateCard[[#This Row],[Region]]</f>
        <v>Standard_D2 VM (Non-Windows)A14</v>
      </c>
      <c r="B1747" s="775">
        <v>14</v>
      </c>
      <c r="C1747" s="775" t="s">
        <v>680</v>
      </c>
      <c r="D1747" s="775" t="s">
        <v>174</v>
      </c>
      <c r="E1747" s="775">
        <v>0.16295999999999999</v>
      </c>
      <c r="F1747" s="775" t="s">
        <v>1122</v>
      </c>
      <c r="G1747" s="775" t="s">
        <v>4235</v>
      </c>
      <c r="H1747" s="775" t="s">
        <v>4235</v>
      </c>
      <c r="I1747" s="775" t="s">
        <v>6344</v>
      </c>
    </row>
    <row r="1748" spans="1:9">
      <c r="A1748" s="775" t="str">
        <f>Table_wabobpsvr_AzureCalc_AzureCalcRateCard[[#This Row],[ServiceName]]&amp;Table_wabobpsvr_AzureCalc_AzureCalcRateCard[[#This Row],[Price_Level]]&amp;Table_wabobpsvr_AzureCalc_AzureCalcRateCard[[#This Row],[Region]]</f>
        <v>Standard_D2 VM (Non-Windows)B14</v>
      </c>
      <c r="B1748" s="775">
        <v>14</v>
      </c>
      <c r="C1748" s="775" t="s">
        <v>680</v>
      </c>
      <c r="D1748" s="775" t="s">
        <v>175</v>
      </c>
      <c r="E1748" s="775">
        <v>0.15792</v>
      </c>
      <c r="F1748" s="775" t="s">
        <v>1122</v>
      </c>
      <c r="G1748" s="775" t="s">
        <v>4235</v>
      </c>
      <c r="H1748" s="775" t="s">
        <v>4235</v>
      </c>
      <c r="I1748" s="775" t="s">
        <v>6344</v>
      </c>
    </row>
    <row r="1749" spans="1:9">
      <c r="A1749" s="775" t="str">
        <f>Table_wabobpsvr_AzureCalc_AzureCalcRateCard[[#This Row],[ServiceName]]&amp;Table_wabobpsvr_AzureCalc_AzureCalcRateCard[[#This Row],[Price_Level]]&amp;Table_wabobpsvr_AzureCalc_AzureCalcRateCard[[#This Row],[Region]]</f>
        <v>Standard_D2 VM (Non-Windows)C14</v>
      </c>
      <c r="B1749" s="775">
        <v>14</v>
      </c>
      <c r="C1749" s="775" t="s">
        <v>680</v>
      </c>
      <c r="D1749" s="775" t="s">
        <v>177</v>
      </c>
      <c r="E1749" s="775">
        <v>0.15287999999999999</v>
      </c>
      <c r="F1749" s="775" t="s">
        <v>1122</v>
      </c>
      <c r="G1749" s="775" t="s">
        <v>4235</v>
      </c>
      <c r="H1749" s="775" t="s">
        <v>4235</v>
      </c>
      <c r="I1749" s="775" t="s">
        <v>6344</v>
      </c>
    </row>
    <row r="1750" spans="1:9">
      <c r="A1750" s="775" t="str">
        <f>Table_wabobpsvr_AzureCalc_AzureCalcRateCard[[#This Row],[ServiceName]]&amp;Table_wabobpsvr_AzureCalc_AzureCalcRateCard[[#This Row],[Price_Level]]&amp;Table_wabobpsvr_AzureCalc_AzureCalcRateCard[[#This Row],[Region]]</f>
        <v>Standard_D2 VM (Non-Windows)D14</v>
      </c>
      <c r="B1750" s="775">
        <v>14</v>
      </c>
      <c r="C1750" s="775" t="s">
        <v>680</v>
      </c>
      <c r="D1750" s="775" t="s">
        <v>176</v>
      </c>
      <c r="E1750" s="775">
        <v>0.14784</v>
      </c>
      <c r="F1750" s="775" t="s">
        <v>1122</v>
      </c>
      <c r="G1750" s="775" t="s">
        <v>4235</v>
      </c>
      <c r="H1750" s="775" t="s">
        <v>4235</v>
      </c>
      <c r="I1750" s="775" t="s">
        <v>6344</v>
      </c>
    </row>
    <row r="1751" spans="1:9">
      <c r="A1751" s="775" t="str">
        <f>Table_wabobpsvr_AzureCalc_AzureCalcRateCard[[#This Row],[ServiceName]]&amp;Table_wabobpsvr_AzureCalc_AzureCalcRateCard[[#This Row],[Price_Level]]&amp;Table_wabobpsvr_AzureCalc_AzureCalcRateCard[[#This Row],[Region]]</f>
        <v>Standard_D2 VM (Non-Windows)MOSP</v>
      </c>
      <c r="B1751" s="775"/>
      <c r="C1751" s="775" t="s">
        <v>680</v>
      </c>
      <c r="D1751" s="775" t="s">
        <v>606</v>
      </c>
      <c r="E1751" s="775">
        <v>0.13400000000000001</v>
      </c>
      <c r="F1751" s="775" t="s">
        <v>1122</v>
      </c>
      <c r="G1751" s="775" t="s">
        <v>4235</v>
      </c>
      <c r="H1751" s="775" t="s">
        <v>4235</v>
      </c>
      <c r="I1751" s="775" t="s">
        <v>6345</v>
      </c>
    </row>
    <row r="1752" spans="1:9">
      <c r="A1752" s="775" t="str">
        <f>Table_wabobpsvr_AzureCalc_AzureCalcRateCard[[#This Row],[ServiceName]]&amp;Table_wabobpsvr_AzureCalc_AzureCalcRateCard[[#This Row],[Price_Level]]&amp;Table_wabobpsvr_AzureCalc_AzureCalcRateCard[[#This Row],[Region]]</f>
        <v>Standard_D2 VM (Non-Windows)A</v>
      </c>
      <c r="B1752" s="775"/>
      <c r="C1752" s="775" t="s">
        <v>680</v>
      </c>
      <c r="D1752" s="775" t="s">
        <v>174</v>
      </c>
      <c r="E1752" s="775">
        <v>0.12998000000000001</v>
      </c>
      <c r="F1752" s="775" t="s">
        <v>1122</v>
      </c>
      <c r="G1752" s="775" t="s">
        <v>3736</v>
      </c>
      <c r="H1752" s="775" t="s">
        <v>3737</v>
      </c>
      <c r="I1752" s="775" t="s">
        <v>6345</v>
      </c>
    </row>
    <row r="1753" spans="1:9">
      <c r="A1753" s="775" t="str">
        <f>Table_wabobpsvr_AzureCalc_AzureCalcRateCard[[#This Row],[ServiceName]]&amp;Table_wabobpsvr_AzureCalc_AzureCalcRateCard[[#This Row],[Price_Level]]&amp;Table_wabobpsvr_AzureCalc_AzureCalcRateCard[[#This Row],[Region]]</f>
        <v>Standard_D2 VM (Non-Windows)B</v>
      </c>
      <c r="B1753" s="775"/>
      <c r="C1753" s="775" t="s">
        <v>680</v>
      </c>
      <c r="D1753" s="775" t="s">
        <v>175</v>
      </c>
      <c r="E1753" s="775">
        <v>0.12595999999999999</v>
      </c>
      <c r="F1753" s="775" t="s">
        <v>1122</v>
      </c>
      <c r="G1753" s="775" t="s">
        <v>3736</v>
      </c>
      <c r="H1753" s="775" t="s">
        <v>3737</v>
      </c>
      <c r="I1753" s="775" t="s">
        <v>6345</v>
      </c>
    </row>
    <row r="1754" spans="1:9">
      <c r="A1754" s="775" t="str">
        <f>Table_wabobpsvr_AzureCalc_AzureCalcRateCard[[#This Row],[ServiceName]]&amp;Table_wabobpsvr_AzureCalc_AzureCalcRateCard[[#This Row],[Price_Level]]&amp;Table_wabobpsvr_AzureCalc_AzureCalcRateCard[[#This Row],[Region]]</f>
        <v>Standard_D2 VM (Non-Windows)C</v>
      </c>
      <c r="B1754" s="775"/>
      <c r="C1754" s="775" t="s">
        <v>680</v>
      </c>
      <c r="D1754" s="775" t="s">
        <v>177</v>
      </c>
      <c r="E1754" s="775">
        <v>0.12194000000000001</v>
      </c>
      <c r="F1754" s="775" t="s">
        <v>1122</v>
      </c>
      <c r="G1754" s="775" t="s">
        <v>3736</v>
      </c>
      <c r="H1754" s="775" t="s">
        <v>3737</v>
      </c>
      <c r="I1754" s="775" t="s">
        <v>6345</v>
      </c>
    </row>
    <row r="1755" spans="1:9">
      <c r="A1755" s="775" t="str">
        <f>Table_wabobpsvr_AzureCalc_AzureCalcRateCard[[#This Row],[ServiceName]]&amp;Table_wabobpsvr_AzureCalc_AzureCalcRateCard[[#This Row],[Price_Level]]&amp;Table_wabobpsvr_AzureCalc_AzureCalcRateCard[[#This Row],[Region]]</f>
        <v>Standard_D2 VM (Non-Windows)D</v>
      </c>
      <c r="B1755" s="775"/>
      <c r="C1755" s="775" t="s">
        <v>680</v>
      </c>
      <c r="D1755" s="775" t="s">
        <v>176</v>
      </c>
      <c r="E1755" s="775">
        <v>0.11792</v>
      </c>
      <c r="F1755" s="775" t="s">
        <v>1122</v>
      </c>
      <c r="G1755" s="775" t="s">
        <v>3736</v>
      </c>
      <c r="H1755" s="775" t="s">
        <v>3737</v>
      </c>
      <c r="I1755" s="775" t="s">
        <v>6345</v>
      </c>
    </row>
    <row r="1756" spans="1:9">
      <c r="A1756" s="775" t="str">
        <f>Table_wabobpsvr_AzureCalc_AzureCalcRateCard[[#This Row],[ServiceName]]&amp;Table_wabobpsvr_AzureCalc_AzureCalcRateCard[[#This Row],[Price_Level]]&amp;Table_wabobpsvr_AzureCalc_AzureCalcRateCard[[#This Row],[Region]]</f>
        <v>Standard_D2 VM (Windows)MOSP10</v>
      </c>
      <c r="B1756" s="775">
        <v>10</v>
      </c>
      <c r="C1756" s="775" t="s">
        <v>680</v>
      </c>
      <c r="D1756" s="775" t="s">
        <v>606</v>
      </c>
      <c r="E1756" s="775">
        <v>0.37</v>
      </c>
      <c r="F1756" s="775" t="s">
        <v>1123</v>
      </c>
      <c r="G1756" s="775" t="s">
        <v>4235</v>
      </c>
      <c r="H1756" s="775" t="s">
        <v>4235</v>
      </c>
      <c r="I1756" s="775" t="s">
        <v>6346</v>
      </c>
    </row>
    <row r="1757" spans="1:9">
      <c r="A1757" s="775" t="str">
        <f>Table_wabobpsvr_AzureCalc_AzureCalcRateCard[[#This Row],[ServiceName]]&amp;Table_wabobpsvr_AzureCalc_AzureCalcRateCard[[#This Row],[Price_Level]]&amp;Table_wabobpsvr_AzureCalc_AzureCalcRateCard[[#This Row],[Region]]</f>
        <v>Standard_D2 VM (Windows)A10</v>
      </c>
      <c r="B1757" s="775">
        <v>10</v>
      </c>
      <c r="C1757" s="775" t="s">
        <v>680</v>
      </c>
      <c r="D1757" s="775" t="s">
        <v>174</v>
      </c>
      <c r="E1757" s="775">
        <v>0.3589</v>
      </c>
      <c r="F1757" s="775" t="s">
        <v>1123</v>
      </c>
      <c r="G1757" s="775" t="s">
        <v>4235</v>
      </c>
      <c r="H1757" s="775" t="s">
        <v>4235</v>
      </c>
      <c r="I1757" s="775" t="s">
        <v>6346</v>
      </c>
    </row>
    <row r="1758" spans="1:9">
      <c r="A1758" s="775" t="str">
        <f>Table_wabobpsvr_AzureCalc_AzureCalcRateCard[[#This Row],[ServiceName]]&amp;Table_wabobpsvr_AzureCalc_AzureCalcRateCard[[#This Row],[Price_Level]]&amp;Table_wabobpsvr_AzureCalc_AzureCalcRateCard[[#This Row],[Region]]</f>
        <v>Standard_D2 VM (Windows)B10</v>
      </c>
      <c r="B1758" s="775">
        <v>10</v>
      </c>
      <c r="C1758" s="775" t="s">
        <v>680</v>
      </c>
      <c r="D1758" s="775" t="s">
        <v>175</v>
      </c>
      <c r="E1758" s="775">
        <v>0.3478</v>
      </c>
      <c r="F1758" s="775" t="s">
        <v>1123</v>
      </c>
      <c r="G1758" s="775" t="s">
        <v>4235</v>
      </c>
      <c r="H1758" s="775" t="s">
        <v>4235</v>
      </c>
      <c r="I1758" s="775" t="s">
        <v>6346</v>
      </c>
    </row>
    <row r="1759" spans="1:9">
      <c r="A1759" s="775" t="str">
        <f>Table_wabobpsvr_AzureCalc_AzureCalcRateCard[[#This Row],[ServiceName]]&amp;Table_wabobpsvr_AzureCalc_AzureCalcRateCard[[#This Row],[Price_Level]]&amp;Table_wabobpsvr_AzureCalc_AzureCalcRateCard[[#This Row],[Region]]</f>
        <v>Standard_D2 VM (Windows)C10</v>
      </c>
      <c r="B1759" s="775">
        <v>10</v>
      </c>
      <c r="C1759" s="775" t="s">
        <v>680</v>
      </c>
      <c r="D1759" s="775" t="s">
        <v>177</v>
      </c>
      <c r="E1759" s="775">
        <v>0.3367</v>
      </c>
      <c r="F1759" s="775" t="s">
        <v>1123</v>
      </c>
      <c r="G1759" s="775" t="s">
        <v>4235</v>
      </c>
      <c r="H1759" s="775" t="s">
        <v>4235</v>
      </c>
      <c r="I1759" s="775" t="s">
        <v>6346</v>
      </c>
    </row>
    <row r="1760" spans="1:9">
      <c r="A1760" s="775" t="str">
        <f>Table_wabobpsvr_AzureCalc_AzureCalcRateCard[[#This Row],[ServiceName]]&amp;Table_wabobpsvr_AzureCalc_AzureCalcRateCard[[#This Row],[Price_Level]]&amp;Table_wabobpsvr_AzureCalc_AzureCalcRateCard[[#This Row],[Region]]</f>
        <v>Standard_D2 VM (Windows)D10</v>
      </c>
      <c r="B1760" s="775">
        <v>10</v>
      </c>
      <c r="C1760" s="775" t="s">
        <v>680</v>
      </c>
      <c r="D1760" s="775" t="s">
        <v>176</v>
      </c>
      <c r="E1760" s="775">
        <v>0.3256</v>
      </c>
      <c r="F1760" s="775" t="s">
        <v>1123</v>
      </c>
      <c r="G1760" s="775" t="s">
        <v>4235</v>
      </c>
      <c r="H1760" s="775" t="s">
        <v>4235</v>
      </c>
      <c r="I1760" s="775" t="s">
        <v>6346</v>
      </c>
    </row>
    <row r="1761" spans="1:9">
      <c r="A1761" s="775" t="str">
        <f>Table_wabobpsvr_AzureCalc_AzureCalcRateCard[[#This Row],[ServiceName]]&amp;Table_wabobpsvr_AzureCalc_AzureCalcRateCard[[#This Row],[Price_Level]]&amp;Table_wabobpsvr_AzureCalc_AzureCalcRateCard[[#This Row],[Region]]</f>
        <v>Standard_D2 VM (Windows)MOSP9</v>
      </c>
      <c r="B1761" s="775">
        <v>9</v>
      </c>
      <c r="C1761" s="775" t="s">
        <v>680</v>
      </c>
      <c r="D1761" s="775" t="s">
        <v>606</v>
      </c>
      <c r="E1761" s="775">
        <v>0.32200000000000001</v>
      </c>
      <c r="F1761" s="775" t="s">
        <v>1123</v>
      </c>
      <c r="G1761" s="775" t="s">
        <v>4235</v>
      </c>
      <c r="H1761" s="775" t="s">
        <v>4235</v>
      </c>
      <c r="I1761" s="775" t="s">
        <v>6347</v>
      </c>
    </row>
    <row r="1762" spans="1:9">
      <c r="A1762" s="775" t="str">
        <f>Table_wabobpsvr_AzureCalc_AzureCalcRateCard[[#This Row],[ServiceName]]&amp;Table_wabobpsvr_AzureCalc_AzureCalcRateCard[[#This Row],[Price_Level]]&amp;Table_wabobpsvr_AzureCalc_AzureCalcRateCard[[#This Row],[Region]]</f>
        <v>Standard_D2 VM (Windows)A9</v>
      </c>
      <c r="B1762" s="775">
        <v>9</v>
      </c>
      <c r="C1762" s="775" t="s">
        <v>680</v>
      </c>
      <c r="D1762" s="775" t="s">
        <v>174</v>
      </c>
      <c r="E1762" s="775">
        <v>0.31234000000000001</v>
      </c>
      <c r="F1762" s="775" t="s">
        <v>1123</v>
      </c>
      <c r="G1762" s="775" t="s">
        <v>4235</v>
      </c>
      <c r="H1762" s="775" t="s">
        <v>4235</v>
      </c>
      <c r="I1762" s="775" t="s">
        <v>6347</v>
      </c>
    </row>
    <row r="1763" spans="1:9">
      <c r="A1763" s="775" t="str">
        <f>Table_wabobpsvr_AzureCalc_AzureCalcRateCard[[#This Row],[ServiceName]]&amp;Table_wabobpsvr_AzureCalc_AzureCalcRateCard[[#This Row],[Price_Level]]&amp;Table_wabobpsvr_AzureCalc_AzureCalcRateCard[[#This Row],[Region]]</f>
        <v>Standard_D2 VM (Windows)B9</v>
      </c>
      <c r="B1763" s="775">
        <v>9</v>
      </c>
      <c r="C1763" s="775" t="s">
        <v>680</v>
      </c>
      <c r="D1763" s="775" t="s">
        <v>175</v>
      </c>
      <c r="E1763" s="775">
        <v>0.30268</v>
      </c>
      <c r="F1763" s="775" t="s">
        <v>1123</v>
      </c>
      <c r="G1763" s="775" t="s">
        <v>4235</v>
      </c>
      <c r="H1763" s="775" t="s">
        <v>4235</v>
      </c>
      <c r="I1763" s="775" t="s">
        <v>6347</v>
      </c>
    </row>
    <row r="1764" spans="1:9">
      <c r="A1764" s="775" t="str">
        <f>Table_wabobpsvr_AzureCalc_AzureCalcRateCard[[#This Row],[ServiceName]]&amp;Table_wabobpsvr_AzureCalc_AzureCalcRateCard[[#This Row],[Price_Level]]&amp;Table_wabobpsvr_AzureCalc_AzureCalcRateCard[[#This Row],[Region]]</f>
        <v>Standard_D2 VM (Windows)C9</v>
      </c>
      <c r="B1764" s="775">
        <v>9</v>
      </c>
      <c r="C1764" s="775" t="s">
        <v>680</v>
      </c>
      <c r="D1764" s="775" t="s">
        <v>177</v>
      </c>
      <c r="E1764" s="775">
        <v>0.29302</v>
      </c>
      <c r="F1764" s="775" t="s">
        <v>1123</v>
      </c>
      <c r="G1764" s="775" t="s">
        <v>4235</v>
      </c>
      <c r="H1764" s="775" t="s">
        <v>4235</v>
      </c>
      <c r="I1764" s="775" t="s">
        <v>6347</v>
      </c>
    </row>
    <row r="1765" spans="1:9">
      <c r="A1765" s="775" t="str">
        <f>Table_wabobpsvr_AzureCalc_AzureCalcRateCard[[#This Row],[ServiceName]]&amp;Table_wabobpsvr_AzureCalc_AzureCalcRateCard[[#This Row],[Price_Level]]&amp;Table_wabobpsvr_AzureCalc_AzureCalcRateCard[[#This Row],[Region]]</f>
        <v>Standard_D2 VM (Windows)D9</v>
      </c>
      <c r="B1765" s="775">
        <v>9</v>
      </c>
      <c r="C1765" s="775" t="s">
        <v>680</v>
      </c>
      <c r="D1765" s="775" t="s">
        <v>176</v>
      </c>
      <c r="E1765" s="775">
        <v>0.28336</v>
      </c>
      <c r="F1765" s="775" t="s">
        <v>1123</v>
      </c>
      <c r="G1765" s="775" t="s">
        <v>4235</v>
      </c>
      <c r="H1765" s="775" t="s">
        <v>4235</v>
      </c>
      <c r="I1765" s="775" t="s">
        <v>6347</v>
      </c>
    </row>
    <row r="1766" spans="1:9">
      <c r="A1766" s="775" t="str">
        <f>Table_wabobpsvr_AzureCalc_AzureCalcRateCard[[#This Row],[ServiceName]]&amp;Table_wabobpsvr_AzureCalc_AzureCalcRateCard[[#This Row],[Price_Level]]&amp;Table_wabobpsvr_AzureCalc_AzureCalcRateCard[[#This Row],[Region]]</f>
        <v>Standard_D2 VM (Windows)MOSP15</v>
      </c>
      <c r="B1766" s="775">
        <v>15</v>
      </c>
      <c r="C1766" s="775" t="s">
        <v>680</v>
      </c>
      <c r="D1766" s="775" t="s">
        <v>606</v>
      </c>
      <c r="E1766" s="775">
        <v>0.312</v>
      </c>
      <c r="F1766" s="775" t="s">
        <v>1123</v>
      </c>
      <c r="G1766" s="775" t="s">
        <v>4235</v>
      </c>
      <c r="H1766" s="775" t="s">
        <v>4235</v>
      </c>
      <c r="I1766" s="775" t="s">
        <v>6348</v>
      </c>
    </row>
    <row r="1767" spans="1:9">
      <c r="A1767" s="775" t="str">
        <f>Table_wabobpsvr_AzureCalc_AzureCalcRateCard[[#This Row],[ServiceName]]&amp;Table_wabobpsvr_AzureCalc_AzureCalcRateCard[[#This Row],[Price_Level]]&amp;Table_wabobpsvr_AzureCalc_AzureCalcRateCard[[#This Row],[Region]]</f>
        <v>Standard_D2 VM (Windows)A15</v>
      </c>
      <c r="B1767" s="775">
        <v>15</v>
      </c>
      <c r="C1767" s="775" t="s">
        <v>680</v>
      </c>
      <c r="D1767" s="775" t="s">
        <v>174</v>
      </c>
      <c r="E1767" s="775">
        <v>0.30264000000000002</v>
      </c>
      <c r="F1767" s="775" t="s">
        <v>1123</v>
      </c>
      <c r="G1767" s="775" t="s">
        <v>4235</v>
      </c>
      <c r="H1767" s="775" t="s">
        <v>4235</v>
      </c>
      <c r="I1767" s="775" t="s">
        <v>6348</v>
      </c>
    </row>
    <row r="1768" spans="1:9">
      <c r="A1768" s="775" t="str">
        <f>Table_wabobpsvr_AzureCalc_AzureCalcRateCard[[#This Row],[ServiceName]]&amp;Table_wabobpsvr_AzureCalc_AzureCalcRateCard[[#This Row],[Price_Level]]&amp;Table_wabobpsvr_AzureCalc_AzureCalcRateCard[[#This Row],[Region]]</f>
        <v>Standard_D2 VM (Windows)B15</v>
      </c>
      <c r="B1768" s="775">
        <v>15</v>
      </c>
      <c r="C1768" s="775" t="s">
        <v>680</v>
      </c>
      <c r="D1768" s="775" t="s">
        <v>175</v>
      </c>
      <c r="E1768" s="775">
        <v>0.29327999999999999</v>
      </c>
      <c r="F1768" s="775" t="s">
        <v>1123</v>
      </c>
      <c r="G1768" s="775" t="s">
        <v>4235</v>
      </c>
      <c r="H1768" s="775" t="s">
        <v>4235</v>
      </c>
      <c r="I1768" s="775" t="s">
        <v>6348</v>
      </c>
    </row>
    <row r="1769" spans="1:9">
      <c r="A1769" s="1039" t="str">
        <f>Table_wabobpsvr_AzureCalc_AzureCalcRateCard[[#This Row],[ServiceName]]&amp;Table_wabobpsvr_AzureCalc_AzureCalcRateCard[[#This Row],[Price_Level]]&amp;Table_wabobpsvr_AzureCalc_AzureCalcRateCard[[#This Row],[Region]]</f>
        <v>Standard_D2 VM (Windows)C15</v>
      </c>
      <c r="B1769" s="1039">
        <v>15</v>
      </c>
      <c r="C1769" s="1039" t="s">
        <v>680</v>
      </c>
      <c r="D1769" s="1039" t="s">
        <v>177</v>
      </c>
      <c r="E1769" s="1039">
        <v>0.28392000000000001</v>
      </c>
      <c r="F1769" s="1039" t="s">
        <v>1123</v>
      </c>
      <c r="G1769" s="775" t="s">
        <v>4235</v>
      </c>
      <c r="H1769" s="775" t="s">
        <v>4235</v>
      </c>
      <c r="I1769" s="775" t="s">
        <v>6348</v>
      </c>
    </row>
    <row r="1770" spans="1:9">
      <c r="A1770" s="775" t="str">
        <f>Table_wabobpsvr_AzureCalc_AzureCalcRateCard[[#This Row],[ServiceName]]&amp;Table_wabobpsvr_AzureCalc_AzureCalcRateCard[[#This Row],[Price_Level]]&amp;Table_wabobpsvr_AzureCalc_AzureCalcRateCard[[#This Row],[Region]]</f>
        <v>Standard_D2 VM (Windows)D15</v>
      </c>
      <c r="B1770" s="775">
        <v>15</v>
      </c>
      <c r="C1770" s="775" t="s">
        <v>680</v>
      </c>
      <c r="D1770" s="775" t="s">
        <v>176</v>
      </c>
      <c r="E1770" s="775">
        <v>0.27456000000000003</v>
      </c>
      <c r="F1770" s="775" t="s">
        <v>1123</v>
      </c>
      <c r="G1770" s="775" t="s">
        <v>4235</v>
      </c>
      <c r="H1770" s="775" t="s">
        <v>4235</v>
      </c>
      <c r="I1770" s="775" t="s">
        <v>6348</v>
      </c>
    </row>
    <row r="1771" spans="1:9">
      <c r="A1771" s="775" t="str">
        <f>Table_wabobpsvr_AzureCalc_AzureCalcRateCard[[#This Row],[ServiceName]]&amp;Table_wabobpsvr_AzureCalc_AzureCalcRateCard[[#This Row],[Price_Level]]&amp;Table_wabobpsvr_AzureCalc_AzureCalcRateCard[[#This Row],[Region]]</f>
        <v>Basic Compute Intensive Batch InstancesC16</v>
      </c>
      <c r="B1771" s="775">
        <v>16</v>
      </c>
      <c r="C1771" s="775" t="s">
        <v>4235</v>
      </c>
      <c r="D1771" s="775" t="s">
        <v>177</v>
      </c>
      <c r="E1771" s="775">
        <v>999999</v>
      </c>
      <c r="F1771" s="775" t="s">
        <v>1296</v>
      </c>
      <c r="G1771" s="775" t="s">
        <v>4235</v>
      </c>
      <c r="H1771" s="775" t="s">
        <v>4235</v>
      </c>
      <c r="I1771" s="775" t="s">
        <v>4235</v>
      </c>
    </row>
    <row r="1772" spans="1:9">
      <c r="A1772" s="775" t="str">
        <f>Table_wabobpsvr_AzureCalc_AzureCalcRateCard[[#This Row],[ServiceName]]&amp;Table_wabobpsvr_AzureCalc_AzureCalcRateCard[[#This Row],[Price_Level]]&amp;Table_wabobpsvr_AzureCalc_AzureCalcRateCard[[#This Row],[Region]]</f>
        <v>Basic Compute Intensive Batch InstancesD16</v>
      </c>
      <c r="B1772" s="775">
        <v>16</v>
      </c>
      <c r="C1772" s="775" t="s">
        <v>4235</v>
      </c>
      <c r="D1772" s="775" t="s">
        <v>176</v>
      </c>
      <c r="E1772" s="775">
        <v>999999</v>
      </c>
      <c r="F1772" s="775" t="s">
        <v>1296</v>
      </c>
      <c r="G1772" s="775" t="s">
        <v>4235</v>
      </c>
      <c r="H1772" s="775" t="s">
        <v>4235</v>
      </c>
      <c r="I1772" s="775" t="s">
        <v>4235</v>
      </c>
    </row>
    <row r="1773" spans="1:9">
      <c r="A1773" s="775" t="str">
        <f>Table_wabobpsvr_AzureCalc_AzureCalcRateCard[[#This Row],[ServiceName]]&amp;Table_wabobpsvr_AzureCalc_AzureCalcRateCard[[#This Row],[Price_Level]]&amp;Table_wabobpsvr_AzureCalc_AzureCalcRateCard[[#This Row],[Region]]</f>
        <v>Standard_D2 VM (Windows)MOSP13</v>
      </c>
      <c r="B1773" s="775">
        <v>13</v>
      </c>
      <c r="C1773" s="775" t="s">
        <v>680</v>
      </c>
      <c r="D1773" s="775" t="s">
        <v>606</v>
      </c>
      <c r="E1773" s="775">
        <v>0.316</v>
      </c>
      <c r="F1773" s="775" t="s">
        <v>1123</v>
      </c>
      <c r="G1773" s="775" t="s">
        <v>4235</v>
      </c>
      <c r="H1773" s="775" t="s">
        <v>4235</v>
      </c>
      <c r="I1773" s="775" t="s">
        <v>6349</v>
      </c>
    </row>
    <row r="1774" spans="1:9">
      <c r="A1774" s="775" t="str">
        <f>Table_wabobpsvr_AzureCalc_AzureCalcRateCard[[#This Row],[ServiceName]]&amp;Table_wabobpsvr_AzureCalc_AzureCalcRateCard[[#This Row],[Price_Level]]&amp;Table_wabobpsvr_AzureCalc_AzureCalcRateCard[[#This Row],[Region]]</f>
        <v>Standard_D2 VM (Windows)A13</v>
      </c>
      <c r="B1774" s="775">
        <v>13</v>
      </c>
      <c r="C1774" s="775" t="s">
        <v>680</v>
      </c>
      <c r="D1774" s="775" t="s">
        <v>174</v>
      </c>
      <c r="E1774" s="775">
        <v>0.30652000000000001</v>
      </c>
      <c r="F1774" s="775" t="s">
        <v>1123</v>
      </c>
      <c r="G1774" s="775" t="s">
        <v>4235</v>
      </c>
      <c r="H1774" s="775" t="s">
        <v>4235</v>
      </c>
      <c r="I1774" s="775" t="s">
        <v>6349</v>
      </c>
    </row>
    <row r="1775" spans="1:9">
      <c r="A1775" s="775" t="str">
        <f>Table_wabobpsvr_AzureCalc_AzureCalcRateCard[[#This Row],[ServiceName]]&amp;Table_wabobpsvr_AzureCalc_AzureCalcRateCard[[#This Row],[Price_Level]]&amp;Table_wabobpsvr_AzureCalc_AzureCalcRateCard[[#This Row],[Region]]</f>
        <v>Standard_D2 VM (Windows)B13</v>
      </c>
      <c r="B1775" s="775">
        <v>13</v>
      </c>
      <c r="C1775" s="775" t="s">
        <v>680</v>
      </c>
      <c r="D1775" s="775" t="s">
        <v>175</v>
      </c>
      <c r="E1775" s="775">
        <v>0.29704000000000003</v>
      </c>
      <c r="F1775" s="775" t="s">
        <v>1123</v>
      </c>
      <c r="G1775" s="775" t="s">
        <v>4235</v>
      </c>
      <c r="H1775" s="775" t="s">
        <v>4235</v>
      </c>
      <c r="I1775" s="775" t="s">
        <v>6349</v>
      </c>
    </row>
    <row r="1776" spans="1:9">
      <c r="A1776" s="1039" t="str">
        <f>Table_wabobpsvr_AzureCalc_AzureCalcRateCard[[#This Row],[ServiceName]]&amp;Table_wabobpsvr_AzureCalc_AzureCalcRateCard[[#This Row],[Price_Level]]&amp;Table_wabobpsvr_AzureCalc_AzureCalcRateCard[[#This Row],[Region]]</f>
        <v>Standard_D2 VM (Windows)C13</v>
      </c>
      <c r="B1776" s="1039">
        <v>13</v>
      </c>
      <c r="C1776" s="1039" t="s">
        <v>680</v>
      </c>
      <c r="D1776" s="1039" t="s">
        <v>177</v>
      </c>
      <c r="E1776" s="1039">
        <v>0.28755999999999998</v>
      </c>
      <c r="F1776" s="1039" t="s">
        <v>1123</v>
      </c>
      <c r="G1776" s="775" t="s">
        <v>4235</v>
      </c>
      <c r="H1776" s="775" t="s">
        <v>4235</v>
      </c>
      <c r="I1776" s="775" t="s">
        <v>6349</v>
      </c>
    </row>
    <row r="1777" spans="1:9">
      <c r="A1777" s="775" t="str">
        <f>Table_wabobpsvr_AzureCalc_AzureCalcRateCard[[#This Row],[ServiceName]]&amp;Table_wabobpsvr_AzureCalc_AzureCalcRateCard[[#This Row],[Price_Level]]&amp;Table_wabobpsvr_AzureCalc_AzureCalcRateCard[[#This Row],[Region]]</f>
        <v>Standard_D2 VM (Windows)D13</v>
      </c>
      <c r="B1777" s="775">
        <v>13</v>
      </c>
      <c r="C1777" s="775" t="s">
        <v>680</v>
      </c>
      <c r="D1777" s="775" t="s">
        <v>176</v>
      </c>
      <c r="E1777" s="775">
        <v>0.27807999999999999</v>
      </c>
      <c r="F1777" s="775" t="s">
        <v>1123</v>
      </c>
      <c r="G1777" s="775" t="s">
        <v>4235</v>
      </c>
      <c r="H1777" s="775" t="s">
        <v>4235</v>
      </c>
      <c r="I1777" s="775" t="s">
        <v>6349</v>
      </c>
    </row>
    <row r="1778" spans="1:9">
      <c r="A1778" s="775" t="str">
        <f>Table_wabobpsvr_AzureCalc_AzureCalcRateCard[[#This Row],[ServiceName]]&amp;Table_wabobpsvr_AzureCalc_AzureCalcRateCard[[#This Row],[Price_Level]]&amp;Table_wabobpsvr_AzureCalc_AzureCalcRateCard[[#This Row],[Region]]</f>
        <v>Standard_D2 VM (Windows)MOSP7</v>
      </c>
      <c r="B1778" s="775">
        <v>7</v>
      </c>
      <c r="C1778" s="775" t="s">
        <v>680</v>
      </c>
      <c r="D1778" s="775" t="s">
        <v>606</v>
      </c>
      <c r="E1778" s="775">
        <v>0.25800000000000001</v>
      </c>
      <c r="F1778" s="775" t="s">
        <v>1123</v>
      </c>
      <c r="G1778" s="775" t="s">
        <v>4235</v>
      </c>
      <c r="H1778" s="775" t="s">
        <v>4235</v>
      </c>
      <c r="I1778" s="775" t="s">
        <v>6350</v>
      </c>
    </row>
    <row r="1779" spans="1:9">
      <c r="A1779" s="775" t="str">
        <f>Table_wabobpsvr_AzureCalc_AzureCalcRateCard[[#This Row],[ServiceName]]&amp;Table_wabobpsvr_AzureCalc_AzureCalcRateCard[[#This Row],[Price_Level]]&amp;Table_wabobpsvr_AzureCalc_AzureCalcRateCard[[#This Row],[Region]]</f>
        <v>Standard_D2 VM (Windows)A7</v>
      </c>
      <c r="B1779" s="775">
        <v>7</v>
      </c>
      <c r="C1779" s="775" t="s">
        <v>680</v>
      </c>
      <c r="D1779" s="775" t="s">
        <v>174</v>
      </c>
      <c r="E1779" s="775">
        <v>0.25025999999999998</v>
      </c>
      <c r="F1779" s="775" t="s">
        <v>1123</v>
      </c>
      <c r="G1779" s="775" t="s">
        <v>4235</v>
      </c>
      <c r="H1779" s="775" t="s">
        <v>4235</v>
      </c>
      <c r="I1779" s="775" t="s">
        <v>6350</v>
      </c>
    </row>
    <row r="1780" spans="1:9">
      <c r="A1780" s="775" t="str">
        <f>Table_wabobpsvr_AzureCalc_AzureCalcRateCard[[#This Row],[ServiceName]]&amp;Table_wabobpsvr_AzureCalc_AzureCalcRateCard[[#This Row],[Price_Level]]&amp;Table_wabobpsvr_AzureCalc_AzureCalcRateCard[[#This Row],[Region]]</f>
        <v>Standard_D2 VM (Windows)B7</v>
      </c>
      <c r="B1780" s="775">
        <v>7</v>
      </c>
      <c r="C1780" s="775" t="s">
        <v>680</v>
      </c>
      <c r="D1780" s="775" t="s">
        <v>175</v>
      </c>
      <c r="E1780" s="775">
        <v>0.24252000000000001</v>
      </c>
      <c r="F1780" s="775" t="s">
        <v>1123</v>
      </c>
      <c r="G1780" s="775" t="s">
        <v>4235</v>
      </c>
      <c r="H1780" s="775" t="s">
        <v>4235</v>
      </c>
      <c r="I1780" s="775" t="s">
        <v>6350</v>
      </c>
    </row>
    <row r="1781" spans="1:9">
      <c r="A1781" s="775" t="str">
        <f>Table_wabobpsvr_AzureCalc_AzureCalcRateCard[[#This Row],[ServiceName]]&amp;Table_wabobpsvr_AzureCalc_AzureCalcRateCard[[#This Row],[Price_Level]]&amp;Table_wabobpsvr_AzureCalc_AzureCalcRateCard[[#This Row],[Region]]</f>
        <v>Standard_D2 VM (Windows)C7</v>
      </c>
      <c r="B1781" s="775">
        <v>7</v>
      </c>
      <c r="C1781" s="775" t="s">
        <v>680</v>
      </c>
      <c r="D1781" s="775" t="s">
        <v>177</v>
      </c>
      <c r="E1781" s="775">
        <v>0.23477999999999999</v>
      </c>
      <c r="F1781" s="775" t="s">
        <v>1123</v>
      </c>
      <c r="G1781" s="775" t="s">
        <v>4235</v>
      </c>
      <c r="H1781" s="775" t="s">
        <v>4235</v>
      </c>
      <c r="I1781" s="775" t="s">
        <v>6350</v>
      </c>
    </row>
    <row r="1782" spans="1:9">
      <c r="A1782" s="775" t="str">
        <f>Table_wabobpsvr_AzureCalc_AzureCalcRateCard[[#This Row],[ServiceName]]&amp;Table_wabobpsvr_AzureCalc_AzureCalcRateCard[[#This Row],[Price_Level]]&amp;Table_wabobpsvr_AzureCalc_AzureCalcRateCard[[#This Row],[Region]]</f>
        <v>Standard_D2 VM (Windows)D7</v>
      </c>
      <c r="B1782" s="775">
        <v>7</v>
      </c>
      <c r="C1782" s="775" t="s">
        <v>680</v>
      </c>
      <c r="D1782" s="775" t="s">
        <v>176</v>
      </c>
      <c r="E1782" s="775">
        <v>0.22703999999999999</v>
      </c>
      <c r="F1782" s="775" t="s">
        <v>1123</v>
      </c>
      <c r="G1782" s="775" t="s">
        <v>4235</v>
      </c>
      <c r="H1782" s="775" t="s">
        <v>4235</v>
      </c>
      <c r="I1782" s="775" t="s">
        <v>6350</v>
      </c>
    </row>
    <row r="1783" spans="1:9">
      <c r="A1783" s="775" t="str">
        <f>Table_wabobpsvr_AzureCalc_AzureCalcRateCard[[#This Row],[ServiceName]]&amp;Table_wabobpsvr_AzureCalc_AzureCalcRateCard[[#This Row],[Price_Level]]&amp;Table_wabobpsvr_AzureCalc_AzureCalcRateCard[[#This Row],[Region]]</f>
        <v>Standard_D2 VM (Windows)MOSP8</v>
      </c>
      <c r="B1783" s="775">
        <v>8</v>
      </c>
      <c r="C1783" s="775" t="s">
        <v>680</v>
      </c>
      <c r="D1783" s="775" t="s">
        <v>606</v>
      </c>
      <c r="E1783" s="775">
        <v>0.29699999999999999</v>
      </c>
      <c r="F1783" s="775" t="s">
        <v>1123</v>
      </c>
      <c r="G1783" s="775" t="s">
        <v>4235</v>
      </c>
      <c r="H1783" s="775" t="s">
        <v>4235</v>
      </c>
      <c r="I1783" s="775" t="s">
        <v>6351</v>
      </c>
    </row>
    <row r="1784" spans="1:9">
      <c r="A1784" s="775" t="str">
        <f>Table_wabobpsvr_AzureCalc_AzureCalcRateCard[[#This Row],[ServiceName]]&amp;Table_wabobpsvr_AzureCalc_AzureCalcRateCard[[#This Row],[Price_Level]]&amp;Table_wabobpsvr_AzureCalc_AzureCalcRateCard[[#This Row],[Region]]</f>
        <v>Standard_D2 VM (Windows)A8</v>
      </c>
      <c r="B1784" s="775">
        <v>8</v>
      </c>
      <c r="C1784" s="775" t="s">
        <v>680</v>
      </c>
      <c r="D1784" s="775" t="s">
        <v>174</v>
      </c>
      <c r="E1784" s="775">
        <v>0.28809000000000001</v>
      </c>
      <c r="F1784" s="775" t="s">
        <v>1123</v>
      </c>
      <c r="G1784" s="775" t="s">
        <v>4235</v>
      </c>
      <c r="H1784" s="775" t="s">
        <v>4235</v>
      </c>
      <c r="I1784" s="775" t="s">
        <v>6351</v>
      </c>
    </row>
    <row r="1785" spans="1:9">
      <c r="A1785" s="775" t="str">
        <f>Table_wabobpsvr_AzureCalc_AzureCalcRateCard[[#This Row],[ServiceName]]&amp;Table_wabobpsvr_AzureCalc_AzureCalcRateCard[[#This Row],[Price_Level]]&amp;Table_wabobpsvr_AzureCalc_AzureCalcRateCard[[#This Row],[Region]]</f>
        <v>Standard_D2 VM (Windows)B8</v>
      </c>
      <c r="B1785" s="775">
        <v>8</v>
      </c>
      <c r="C1785" s="775" t="s">
        <v>680</v>
      </c>
      <c r="D1785" s="775" t="s">
        <v>175</v>
      </c>
      <c r="E1785" s="775">
        <v>0.27917999999999998</v>
      </c>
      <c r="F1785" s="775" t="s">
        <v>1123</v>
      </c>
      <c r="G1785" s="775" t="s">
        <v>4235</v>
      </c>
      <c r="H1785" s="775" t="s">
        <v>4235</v>
      </c>
      <c r="I1785" s="775" t="s">
        <v>6351</v>
      </c>
    </row>
    <row r="1786" spans="1:9">
      <c r="A1786" s="775" t="str">
        <f>Table_wabobpsvr_AzureCalc_AzureCalcRateCard[[#This Row],[ServiceName]]&amp;Table_wabobpsvr_AzureCalc_AzureCalcRateCard[[#This Row],[Price_Level]]&amp;Table_wabobpsvr_AzureCalc_AzureCalcRateCard[[#This Row],[Region]]</f>
        <v>Standard_D2 VM (Windows)C8</v>
      </c>
      <c r="B1786" s="775">
        <v>8</v>
      </c>
      <c r="C1786" s="775" t="s">
        <v>680</v>
      </c>
      <c r="D1786" s="775" t="s">
        <v>177</v>
      </c>
      <c r="E1786" s="775">
        <v>0.27027000000000001</v>
      </c>
      <c r="F1786" s="775" t="s">
        <v>1123</v>
      </c>
      <c r="G1786" s="775" t="s">
        <v>4235</v>
      </c>
      <c r="H1786" s="775" t="s">
        <v>4235</v>
      </c>
      <c r="I1786" s="775" t="s">
        <v>6351</v>
      </c>
    </row>
    <row r="1787" spans="1:9">
      <c r="A1787" s="775" t="str">
        <f>Table_wabobpsvr_AzureCalc_AzureCalcRateCard[[#This Row],[ServiceName]]&amp;Table_wabobpsvr_AzureCalc_AzureCalcRateCard[[#This Row],[Price_Level]]&amp;Table_wabobpsvr_AzureCalc_AzureCalcRateCard[[#This Row],[Region]]</f>
        <v>Standard_D2 VM (Windows)D8</v>
      </c>
      <c r="B1787" s="775">
        <v>8</v>
      </c>
      <c r="C1787" s="775" t="s">
        <v>680</v>
      </c>
      <c r="D1787" s="775" t="s">
        <v>176</v>
      </c>
      <c r="E1787" s="775">
        <v>0.26135999999999998</v>
      </c>
      <c r="F1787" s="775" t="s">
        <v>1123</v>
      </c>
      <c r="G1787" s="775" t="s">
        <v>4235</v>
      </c>
      <c r="H1787" s="775" t="s">
        <v>4235</v>
      </c>
      <c r="I1787" s="775" t="s">
        <v>6351</v>
      </c>
    </row>
    <row r="1788" spans="1:9">
      <c r="A1788" s="775" t="str">
        <f>Table_wabobpsvr_AzureCalc_AzureCalcRateCard[[#This Row],[ServiceName]]&amp;Table_wabobpsvr_AzureCalc_AzureCalcRateCard[[#This Row],[Price_Level]]&amp;Table_wabobpsvr_AzureCalc_AzureCalcRateCard[[#This Row],[Region]]</f>
        <v>Standard_D2 VM (Windows)MOSP11</v>
      </c>
      <c r="B1788" s="775">
        <v>11</v>
      </c>
      <c r="C1788" s="775" t="s">
        <v>680</v>
      </c>
      <c r="D1788" s="775" t="s">
        <v>606</v>
      </c>
      <c r="E1788" s="775">
        <v>0.33600000000000002</v>
      </c>
      <c r="F1788" s="775" t="s">
        <v>1123</v>
      </c>
      <c r="G1788" s="775" t="s">
        <v>4235</v>
      </c>
      <c r="H1788" s="775" t="s">
        <v>4235</v>
      </c>
      <c r="I1788" s="775" t="s">
        <v>6352</v>
      </c>
    </row>
    <row r="1789" spans="1:9">
      <c r="A1789" s="1039" t="str">
        <f>Table_wabobpsvr_AzureCalc_AzureCalcRateCard[[#This Row],[ServiceName]]&amp;Table_wabobpsvr_AzureCalc_AzureCalcRateCard[[#This Row],[Price_Level]]&amp;Table_wabobpsvr_AzureCalc_AzureCalcRateCard[[#This Row],[Region]]</f>
        <v>Standard_D2 VM (Windows)A11</v>
      </c>
      <c r="B1789" s="1039">
        <v>11</v>
      </c>
      <c r="C1789" s="1039" t="s">
        <v>680</v>
      </c>
      <c r="D1789" s="1039" t="s">
        <v>174</v>
      </c>
      <c r="E1789" s="1039">
        <v>0.32591999999999999</v>
      </c>
      <c r="F1789" s="1039" t="s">
        <v>1123</v>
      </c>
      <c r="G1789" s="775" t="s">
        <v>4235</v>
      </c>
      <c r="H1789" s="775" t="s">
        <v>4235</v>
      </c>
      <c r="I1789" s="775" t="s">
        <v>6352</v>
      </c>
    </row>
    <row r="1790" spans="1:9">
      <c r="A1790" s="775" t="str">
        <f>Table_wabobpsvr_AzureCalc_AzureCalcRateCard[[#This Row],[ServiceName]]&amp;Table_wabobpsvr_AzureCalc_AzureCalcRateCard[[#This Row],[Price_Level]]&amp;Table_wabobpsvr_AzureCalc_AzureCalcRateCard[[#This Row],[Region]]</f>
        <v>Standard_D2 VM (Windows)B11</v>
      </c>
      <c r="B1790" s="775">
        <v>11</v>
      </c>
      <c r="C1790" s="775" t="s">
        <v>680</v>
      </c>
      <c r="D1790" s="775" t="s">
        <v>175</v>
      </c>
      <c r="E1790" s="775">
        <v>0.31584000000000001</v>
      </c>
      <c r="F1790" s="775" t="s">
        <v>1123</v>
      </c>
      <c r="G1790" s="775" t="s">
        <v>4235</v>
      </c>
      <c r="H1790" s="775" t="s">
        <v>4235</v>
      </c>
      <c r="I1790" s="775" t="s">
        <v>6352</v>
      </c>
    </row>
    <row r="1791" spans="1:9">
      <c r="A1791" s="775" t="str">
        <f>Table_wabobpsvr_AzureCalc_AzureCalcRateCard[[#This Row],[ServiceName]]&amp;Table_wabobpsvr_AzureCalc_AzureCalcRateCard[[#This Row],[Price_Level]]&amp;Table_wabobpsvr_AzureCalc_AzureCalcRateCard[[#This Row],[Region]]</f>
        <v>Standard_D2 VM (Windows)C11</v>
      </c>
      <c r="B1791" s="775">
        <v>11</v>
      </c>
      <c r="C1791" s="775" t="s">
        <v>680</v>
      </c>
      <c r="D1791" s="775" t="s">
        <v>177</v>
      </c>
      <c r="E1791" s="775">
        <v>0.30575999999999998</v>
      </c>
      <c r="F1791" s="775" t="s">
        <v>1123</v>
      </c>
      <c r="G1791" s="775" t="s">
        <v>4235</v>
      </c>
      <c r="H1791" s="775" t="s">
        <v>4235</v>
      </c>
      <c r="I1791" s="775" t="s">
        <v>6352</v>
      </c>
    </row>
    <row r="1792" spans="1:9">
      <c r="A1792" s="1039" t="str">
        <f>Table_wabobpsvr_AzureCalc_AzureCalcRateCard[[#This Row],[ServiceName]]&amp;Table_wabobpsvr_AzureCalc_AzureCalcRateCard[[#This Row],[Price_Level]]&amp;Table_wabobpsvr_AzureCalc_AzureCalcRateCard[[#This Row],[Region]]</f>
        <v>Standard_D2 VM (Windows)D11</v>
      </c>
      <c r="B1792" s="1039">
        <v>11</v>
      </c>
      <c r="C1792" s="1039" t="s">
        <v>680</v>
      </c>
      <c r="D1792" s="1039" t="s">
        <v>176</v>
      </c>
      <c r="E1792" s="1039">
        <v>0.29568</v>
      </c>
      <c r="F1792" s="1039" t="s">
        <v>1123</v>
      </c>
      <c r="G1792" s="775" t="s">
        <v>4235</v>
      </c>
      <c r="H1792" s="775" t="s">
        <v>4235</v>
      </c>
      <c r="I1792" s="775" t="s">
        <v>6352</v>
      </c>
    </row>
    <row r="1793" spans="1:9">
      <c r="A1793" s="1039" t="str">
        <f>Table_wabobpsvr_AzureCalc_AzureCalcRateCard[[#This Row],[ServiceName]]&amp;Table_wabobpsvr_AzureCalc_AzureCalcRateCard[[#This Row],[Price_Level]]&amp;Table_wabobpsvr_AzureCalc_AzureCalcRateCard[[#This Row],[Region]]</f>
        <v>Standard_D2 VM (Windows)MOSP12</v>
      </c>
      <c r="B1793" s="1039">
        <v>12</v>
      </c>
      <c r="C1793" s="1039" t="s">
        <v>680</v>
      </c>
      <c r="D1793" s="1039" t="s">
        <v>606</v>
      </c>
      <c r="E1793" s="1039">
        <v>0.29199999999999998</v>
      </c>
      <c r="F1793" s="1039" t="s">
        <v>1123</v>
      </c>
      <c r="G1793" s="775" t="s">
        <v>4235</v>
      </c>
      <c r="H1793" s="775" t="s">
        <v>4235</v>
      </c>
      <c r="I1793" s="775" t="s">
        <v>6353</v>
      </c>
    </row>
    <row r="1794" spans="1:9">
      <c r="A1794" s="775" t="str">
        <f>Table_wabobpsvr_AzureCalc_AzureCalcRateCard[[#This Row],[ServiceName]]&amp;Table_wabobpsvr_AzureCalc_AzureCalcRateCard[[#This Row],[Price_Level]]&amp;Table_wabobpsvr_AzureCalc_AzureCalcRateCard[[#This Row],[Region]]</f>
        <v>Standard_D2 VM (Windows)A12</v>
      </c>
      <c r="B1794" s="775">
        <v>12</v>
      </c>
      <c r="C1794" s="775" t="s">
        <v>680</v>
      </c>
      <c r="D1794" s="775" t="s">
        <v>174</v>
      </c>
      <c r="E1794" s="775">
        <v>0.28323999999999999</v>
      </c>
      <c r="F1794" s="775" t="s">
        <v>1123</v>
      </c>
      <c r="G1794" s="775" t="s">
        <v>4235</v>
      </c>
      <c r="H1794" s="775" t="s">
        <v>4235</v>
      </c>
      <c r="I1794" s="775" t="s">
        <v>6353</v>
      </c>
    </row>
    <row r="1795" spans="1:9">
      <c r="A1795" s="775" t="str">
        <f>Table_wabobpsvr_AzureCalc_AzureCalcRateCard[[#This Row],[ServiceName]]&amp;Table_wabobpsvr_AzureCalc_AzureCalcRateCard[[#This Row],[Price_Level]]&amp;Table_wabobpsvr_AzureCalc_AzureCalcRateCard[[#This Row],[Region]]</f>
        <v>Standard_D2 VM (Windows)B12</v>
      </c>
      <c r="B1795" s="775">
        <v>12</v>
      </c>
      <c r="C1795" s="775" t="s">
        <v>680</v>
      </c>
      <c r="D1795" s="775" t="s">
        <v>175</v>
      </c>
      <c r="E1795" s="775">
        <v>0.27448</v>
      </c>
      <c r="F1795" s="775" t="s">
        <v>1123</v>
      </c>
      <c r="G1795" s="775" t="s">
        <v>4235</v>
      </c>
      <c r="H1795" s="775" t="s">
        <v>4235</v>
      </c>
      <c r="I1795" s="775" t="s">
        <v>6353</v>
      </c>
    </row>
    <row r="1796" spans="1:9">
      <c r="A1796" s="775" t="str">
        <f>Table_wabobpsvr_AzureCalc_AzureCalcRateCard[[#This Row],[ServiceName]]&amp;Table_wabobpsvr_AzureCalc_AzureCalcRateCard[[#This Row],[Price_Level]]&amp;Table_wabobpsvr_AzureCalc_AzureCalcRateCard[[#This Row],[Region]]</f>
        <v>Standard_D2 VM (Windows)C12</v>
      </c>
      <c r="B1796" s="775">
        <v>12</v>
      </c>
      <c r="C1796" s="775" t="s">
        <v>680</v>
      </c>
      <c r="D1796" s="775" t="s">
        <v>177</v>
      </c>
      <c r="E1796" s="775">
        <v>0.26572000000000001</v>
      </c>
      <c r="F1796" s="775" t="s">
        <v>1123</v>
      </c>
      <c r="G1796" s="775" t="s">
        <v>4235</v>
      </c>
      <c r="H1796" s="775" t="s">
        <v>4235</v>
      </c>
      <c r="I1796" s="775" t="s">
        <v>6353</v>
      </c>
    </row>
    <row r="1797" spans="1:9">
      <c r="A1797" s="775" t="str">
        <f>Table_wabobpsvr_AzureCalc_AzureCalcRateCard[[#This Row],[ServiceName]]&amp;Table_wabobpsvr_AzureCalc_AzureCalcRateCard[[#This Row],[Price_Level]]&amp;Table_wabobpsvr_AzureCalc_AzureCalcRateCard[[#This Row],[Region]]</f>
        <v>Standard_D2 VM (Windows)D12</v>
      </c>
      <c r="B1797" s="775">
        <v>12</v>
      </c>
      <c r="C1797" s="775" t="s">
        <v>680</v>
      </c>
      <c r="D1797" s="775" t="s">
        <v>176</v>
      </c>
      <c r="E1797" s="775">
        <v>0.25696000000000002</v>
      </c>
      <c r="F1797" s="775" t="s">
        <v>1123</v>
      </c>
      <c r="G1797" s="775" t="s">
        <v>4235</v>
      </c>
      <c r="H1797" s="775" t="s">
        <v>4235</v>
      </c>
      <c r="I1797" s="775" t="s">
        <v>6353</v>
      </c>
    </row>
    <row r="1798" spans="1:9">
      <c r="A1798" s="775" t="str">
        <f>Table_wabobpsvr_AzureCalc_AzureCalcRateCard[[#This Row],[ServiceName]]&amp;Table_wabobpsvr_AzureCalc_AzureCalcRateCard[[#This Row],[Price_Level]]&amp;Table_wabobpsvr_AzureCalc_AzureCalcRateCard[[#This Row],[Region]]</f>
        <v>Standard_D2 VM (Windows)MOSP3</v>
      </c>
      <c r="B1798" s="775">
        <v>3</v>
      </c>
      <c r="C1798" s="775" t="s">
        <v>680</v>
      </c>
      <c r="D1798" s="775" t="s">
        <v>606</v>
      </c>
      <c r="E1798" s="775">
        <v>0.28000000000000003</v>
      </c>
      <c r="F1798" s="775" t="s">
        <v>1123</v>
      </c>
      <c r="G1798" s="775" t="s">
        <v>4235</v>
      </c>
      <c r="H1798" s="775" t="s">
        <v>4235</v>
      </c>
      <c r="I1798" s="775" t="s">
        <v>6354</v>
      </c>
    </row>
    <row r="1799" spans="1:9">
      <c r="A1799" s="775" t="str">
        <f>Table_wabobpsvr_AzureCalc_AzureCalcRateCard[[#This Row],[ServiceName]]&amp;Table_wabobpsvr_AzureCalc_AzureCalcRateCard[[#This Row],[Price_Level]]&amp;Table_wabobpsvr_AzureCalc_AzureCalcRateCard[[#This Row],[Region]]</f>
        <v>Standard_D2 VM (Windows)A3</v>
      </c>
      <c r="B1799" s="775">
        <v>3</v>
      </c>
      <c r="C1799" s="775" t="s">
        <v>680</v>
      </c>
      <c r="D1799" s="775" t="s">
        <v>174</v>
      </c>
      <c r="E1799" s="775">
        <v>0.27160000000000001</v>
      </c>
      <c r="F1799" s="775" t="s">
        <v>1123</v>
      </c>
      <c r="G1799" s="775" t="s">
        <v>4235</v>
      </c>
      <c r="H1799" s="775" t="s">
        <v>4235</v>
      </c>
      <c r="I1799" s="775" t="s">
        <v>6354</v>
      </c>
    </row>
    <row r="1800" spans="1:9">
      <c r="A1800" s="1039" t="str">
        <f>Table_wabobpsvr_AzureCalc_AzureCalcRateCard[[#This Row],[ServiceName]]&amp;Table_wabobpsvr_AzureCalc_AzureCalcRateCard[[#This Row],[Price_Level]]&amp;Table_wabobpsvr_AzureCalc_AzureCalcRateCard[[#This Row],[Region]]</f>
        <v>Standard_D2 VM (Windows)B3</v>
      </c>
      <c r="B1800" s="1039">
        <v>3</v>
      </c>
      <c r="C1800" s="1039" t="s">
        <v>680</v>
      </c>
      <c r="D1800" s="1039" t="s">
        <v>175</v>
      </c>
      <c r="E1800" s="1039">
        <v>0.26319999999999999</v>
      </c>
      <c r="F1800" s="1039" t="s">
        <v>1123</v>
      </c>
      <c r="G1800" s="775" t="s">
        <v>4235</v>
      </c>
      <c r="H1800" s="775" t="s">
        <v>4235</v>
      </c>
      <c r="I1800" s="775" t="s">
        <v>6354</v>
      </c>
    </row>
    <row r="1801" spans="1:9">
      <c r="A1801" s="775" t="str">
        <f>Table_wabobpsvr_AzureCalc_AzureCalcRateCard[[#This Row],[ServiceName]]&amp;Table_wabobpsvr_AzureCalc_AzureCalcRateCard[[#This Row],[Price_Level]]&amp;Table_wabobpsvr_AzureCalc_AzureCalcRateCard[[#This Row],[Region]]</f>
        <v>Standard_D2 VM (Windows)C3</v>
      </c>
      <c r="B1801" s="775">
        <v>3</v>
      </c>
      <c r="C1801" s="775" t="s">
        <v>680</v>
      </c>
      <c r="D1801" s="775" t="s">
        <v>177</v>
      </c>
      <c r="E1801" s="775">
        <v>0.25480000000000003</v>
      </c>
      <c r="F1801" s="775" t="s">
        <v>1123</v>
      </c>
      <c r="G1801" s="775" t="s">
        <v>4235</v>
      </c>
      <c r="H1801" s="775" t="s">
        <v>4235</v>
      </c>
      <c r="I1801" s="775" t="s">
        <v>6354</v>
      </c>
    </row>
    <row r="1802" spans="1:9">
      <c r="A1802" s="775" t="str">
        <f>Table_wabobpsvr_AzureCalc_AzureCalcRateCard[[#This Row],[ServiceName]]&amp;Table_wabobpsvr_AzureCalc_AzureCalcRateCard[[#This Row],[Price_Level]]&amp;Table_wabobpsvr_AzureCalc_AzureCalcRateCard[[#This Row],[Region]]</f>
        <v>Standard_D2 VM (Windows)D3</v>
      </c>
      <c r="B1802" s="775">
        <v>3</v>
      </c>
      <c r="C1802" s="775" t="s">
        <v>680</v>
      </c>
      <c r="D1802" s="775" t="s">
        <v>176</v>
      </c>
      <c r="E1802" s="775">
        <v>0.24640000000000001</v>
      </c>
      <c r="F1802" s="775" t="s">
        <v>1123</v>
      </c>
      <c r="G1802" s="775" t="s">
        <v>4235</v>
      </c>
      <c r="H1802" s="775" t="s">
        <v>4235</v>
      </c>
      <c r="I1802" s="775" t="s">
        <v>6354</v>
      </c>
    </row>
    <row r="1803" spans="1:9">
      <c r="A1803" s="775" t="str">
        <f>Table_wabobpsvr_AzureCalc_AzureCalcRateCard[[#This Row],[ServiceName]]&amp;Table_wabobpsvr_AzureCalc_AzureCalcRateCard[[#This Row],[Price_Level]]&amp;Table_wabobpsvr_AzureCalc_AzureCalcRateCard[[#This Row],[Region]]</f>
        <v>Standard_D2 VM (Windows)MOSP6</v>
      </c>
      <c r="B1803" s="775">
        <v>6</v>
      </c>
      <c r="C1803" s="775" t="s">
        <v>680</v>
      </c>
      <c r="D1803" s="775" t="s">
        <v>606</v>
      </c>
      <c r="E1803" s="775">
        <v>0.28000000000000003</v>
      </c>
      <c r="F1803" s="775" t="s">
        <v>1123</v>
      </c>
      <c r="G1803" s="775" t="s">
        <v>4235</v>
      </c>
      <c r="H1803" s="775" t="s">
        <v>4235</v>
      </c>
      <c r="I1803" s="775" t="s">
        <v>6355</v>
      </c>
    </row>
    <row r="1804" spans="1:9">
      <c r="A1804" s="1039" t="str">
        <f>Table_wabobpsvr_AzureCalc_AzureCalcRateCard[[#This Row],[ServiceName]]&amp;Table_wabobpsvr_AzureCalc_AzureCalcRateCard[[#This Row],[Price_Level]]&amp;Table_wabobpsvr_AzureCalc_AzureCalcRateCard[[#This Row],[Region]]</f>
        <v>Standard_D2 VM (Windows)A6</v>
      </c>
      <c r="B1804" s="1039">
        <v>6</v>
      </c>
      <c r="C1804" s="1039" t="s">
        <v>680</v>
      </c>
      <c r="D1804" s="1039" t="s">
        <v>174</v>
      </c>
      <c r="E1804" s="1039">
        <v>0.27160000000000001</v>
      </c>
      <c r="F1804" s="1039" t="s">
        <v>1123</v>
      </c>
      <c r="G1804" s="775" t="s">
        <v>4235</v>
      </c>
      <c r="H1804" s="775" t="s">
        <v>4235</v>
      </c>
      <c r="I1804" s="775" t="s">
        <v>6355</v>
      </c>
    </row>
    <row r="1805" spans="1:9">
      <c r="A1805" s="1039" t="str">
        <f>Table_wabobpsvr_AzureCalc_AzureCalcRateCard[[#This Row],[ServiceName]]&amp;Table_wabobpsvr_AzureCalc_AzureCalcRateCard[[#This Row],[Price_Level]]&amp;Table_wabobpsvr_AzureCalc_AzureCalcRateCard[[#This Row],[Region]]</f>
        <v>Standard_D2 VM (Windows)B6</v>
      </c>
      <c r="B1805" s="1039">
        <v>6</v>
      </c>
      <c r="C1805" s="1039" t="s">
        <v>680</v>
      </c>
      <c r="D1805" s="1039" t="s">
        <v>175</v>
      </c>
      <c r="E1805" s="1039">
        <v>0.26319999999999999</v>
      </c>
      <c r="F1805" s="1039" t="s">
        <v>1123</v>
      </c>
      <c r="G1805" s="775" t="s">
        <v>4235</v>
      </c>
      <c r="H1805" s="775" t="s">
        <v>4235</v>
      </c>
      <c r="I1805" s="775" t="s">
        <v>6355</v>
      </c>
    </row>
    <row r="1806" spans="1:9">
      <c r="A1806" s="1039" t="str">
        <f>Table_wabobpsvr_AzureCalc_AzureCalcRateCard[[#This Row],[ServiceName]]&amp;Table_wabobpsvr_AzureCalc_AzureCalcRateCard[[#This Row],[Price_Level]]&amp;Table_wabobpsvr_AzureCalc_AzureCalcRateCard[[#This Row],[Region]]</f>
        <v>Standard_D2 VM (Windows)C6</v>
      </c>
      <c r="B1806" s="1039">
        <v>6</v>
      </c>
      <c r="C1806" s="1039" t="s">
        <v>680</v>
      </c>
      <c r="D1806" s="1039" t="s">
        <v>177</v>
      </c>
      <c r="E1806" s="1039">
        <v>0.25480000000000003</v>
      </c>
      <c r="F1806" s="1039" t="s">
        <v>1123</v>
      </c>
      <c r="G1806" s="775" t="s">
        <v>4235</v>
      </c>
      <c r="H1806" s="775" t="s">
        <v>4235</v>
      </c>
      <c r="I1806" s="775" t="s">
        <v>6355</v>
      </c>
    </row>
    <row r="1807" spans="1:9">
      <c r="A1807" s="775" t="str">
        <f>Table_wabobpsvr_AzureCalc_AzureCalcRateCard[[#This Row],[ServiceName]]&amp;Table_wabobpsvr_AzureCalc_AzureCalcRateCard[[#This Row],[Price_Level]]&amp;Table_wabobpsvr_AzureCalc_AzureCalcRateCard[[#This Row],[Region]]</f>
        <v>Standard_D2 VM (Windows)D6</v>
      </c>
      <c r="B1807" s="775">
        <v>6</v>
      </c>
      <c r="C1807" s="775" t="s">
        <v>680</v>
      </c>
      <c r="D1807" s="775" t="s">
        <v>176</v>
      </c>
      <c r="E1807" s="775">
        <v>0.24640000000000001</v>
      </c>
      <c r="F1807" s="775" t="s">
        <v>1123</v>
      </c>
      <c r="G1807" s="775" t="s">
        <v>4235</v>
      </c>
      <c r="H1807" s="775" t="s">
        <v>4235</v>
      </c>
      <c r="I1807" s="775" t="s">
        <v>6355</v>
      </c>
    </row>
    <row r="1808" spans="1:9">
      <c r="A1808" s="1039" t="str">
        <f>Table_wabobpsvr_AzureCalc_AzureCalcRateCard[[#This Row],[ServiceName]]&amp;Table_wabobpsvr_AzureCalc_AzureCalcRateCard[[#This Row],[Price_Level]]&amp;Table_wabobpsvr_AzureCalc_AzureCalcRateCard[[#This Row],[Region]]</f>
        <v>Standard_D2 VM (Windows)MOSP2</v>
      </c>
      <c r="B1808" s="1039">
        <v>2</v>
      </c>
      <c r="C1808" s="1039" t="s">
        <v>680</v>
      </c>
      <c r="D1808" s="1039" t="s">
        <v>606</v>
      </c>
      <c r="E1808" s="1039">
        <v>0.26</v>
      </c>
      <c r="F1808" s="1039" t="s">
        <v>1123</v>
      </c>
      <c r="G1808" s="775" t="s">
        <v>4235</v>
      </c>
      <c r="H1808" s="775" t="s">
        <v>4235</v>
      </c>
      <c r="I1808" s="775" t="s">
        <v>6356</v>
      </c>
    </row>
    <row r="1809" spans="1:9">
      <c r="A1809" s="1039" t="str">
        <f>Table_wabobpsvr_AzureCalc_AzureCalcRateCard[[#This Row],[ServiceName]]&amp;Table_wabobpsvr_AzureCalc_AzureCalcRateCard[[#This Row],[Price_Level]]&amp;Table_wabobpsvr_AzureCalc_AzureCalcRateCard[[#This Row],[Region]]</f>
        <v>Standard_D2 VM (Windows)A2</v>
      </c>
      <c r="B1809" s="1039">
        <v>2</v>
      </c>
      <c r="C1809" s="1039" t="s">
        <v>680</v>
      </c>
      <c r="D1809" s="1039" t="s">
        <v>174</v>
      </c>
      <c r="E1809" s="1039">
        <v>0.25219999999999998</v>
      </c>
      <c r="F1809" s="1039" t="s">
        <v>1123</v>
      </c>
      <c r="G1809" s="775" t="s">
        <v>4235</v>
      </c>
      <c r="H1809" s="775" t="s">
        <v>4235</v>
      </c>
      <c r="I1809" s="775" t="s">
        <v>6356</v>
      </c>
    </row>
    <row r="1810" spans="1:9">
      <c r="A1810" s="1039" t="str">
        <f>Table_wabobpsvr_AzureCalc_AzureCalcRateCard[[#This Row],[ServiceName]]&amp;Table_wabobpsvr_AzureCalc_AzureCalcRateCard[[#This Row],[Price_Level]]&amp;Table_wabobpsvr_AzureCalc_AzureCalcRateCard[[#This Row],[Region]]</f>
        <v>Standard_D2 VM (Windows)B2</v>
      </c>
      <c r="B1810" s="1039">
        <v>2</v>
      </c>
      <c r="C1810" s="1039" t="s">
        <v>680</v>
      </c>
      <c r="D1810" s="1039" t="s">
        <v>175</v>
      </c>
      <c r="E1810" s="1039">
        <v>0.24440000000000001</v>
      </c>
      <c r="F1810" s="1039" t="s">
        <v>1123</v>
      </c>
      <c r="G1810" s="775" t="s">
        <v>4235</v>
      </c>
      <c r="H1810" s="775" t="s">
        <v>4235</v>
      </c>
      <c r="I1810" s="775" t="s">
        <v>6356</v>
      </c>
    </row>
    <row r="1811" spans="1:9">
      <c r="A1811" s="1039" t="str">
        <f>Table_wabobpsvr_AzureCalc_AzureCalcRateCard[[#This Row],[ServiceName]]&amp;Table_wabobpsvr_AzureCalc_AzureCalcRateCard[[#This Row],[Price_Level]]&amp;Table_wabobpsvr_AzureCalc_AzureCalcRateCard[[#This Row],[Region]]</f>
        <v>Standard_D2 VM (Windows)C2</v>
      </c>
      <c r="B1811" s="1039">
        <v>2</v>
      </c>
      <c r="C1811" s="1039" t="s">
        <v>680</v>
      </c>
      <c r="D1811" s="1039" t="s">
        <v>177</v>
      </c>
      <c r="E1811" s="1039">
        <v>0.2366</v>
      </c>
      <c r="F1811" s="1039" t="s">
        <v>1123</v>
      </c>
      <c r="G1811" s="775" t="s">
        <v>4235</v>
      </c>
      <c r="H1811" s="775" t="s">
        <v>4235</v>
      </c>
      <c r="I1811" s="775" t="s">
        <v>6356</v>
      </c>
    </row>
    <row r="1812" spans="1:9">
      <c r="A1812" s="775" t="str">
        <f>Table_wabobpsvr_AzureCalc_AzureCalcRateCard[[#This Row],[ServiceName]]&amp;Table_wabobpsvr_AzureCalc_AzureCalcRateCard[[#This Row],[Price_Level]]&amp;Table_wabobpsvr_AzureCalc_AzureCalcRateCard[[#This Row],[Region]]</f>
        <v>Standard_D2 VM (Windows)D2</v>
      </c>
      <c r="B1812" s="775">
        <v>2</v>
      </c>
      <c r="C1812" s="775" t="s">
        <v>680</v>
      </c>
      <c r="D1812" s="775" t="s">
        <v>176</v>
      </c>
      <c r="E1812" s="775">
        <v>0.2288</v>
      </c>
      <c r="F1812" s="775" t="s">
        <v>1123</v>
      </c>
      <c r="G1812" s="775" t="s">
        <v>4235</v>
      </c>
      <c r="H1812" s="775" t="s">
        <v>4235</v>
      </c>
      <c r="I1812" s="775" t="s">
        <v>6356</v>
      </c>
    </row>
    <row r="1813" spans="1:9">
      <c r="A1813" s="775" t="str">
        <f>Table_wabobpsvr_AzureCalc_AzureCalcRateCard[[#This Row],[ServiceName]]&amp;Table_wabobpsvr_AzureCalc_AzureCalcRateCard[[#This Row],[Price_Level]]&amp;Table_wabobpsvr_AzureCalc_AzureCalcRateCard[[#This Row],[Region]]</f>
        <v>Standard_D2 VM (Windows)MOSP5</v>
      </c>
      <c r="B1813" s="775">
        <v>5</v>
      </c>
      <c r="C1813" s="775" t="s">
        <v>680</v>
      </c>
      <c r="D1813" s="775" t="s">
        <v>606</v>
      </c>
      <c r="E1813" s="775">
        <v>0.28000000000000003</v>
      </c>
      <c r="F1813" s="775" t="s">
        <v>1123</v>
      </c>
      <c r="G1813" s="775" t="s">
        <v>4235</v>
      </c>
      <c r="H1813" s="775" t="s">
        <v>4235</v>
      </c>
      <c r="I1813" s="775" t="s">
        <v>4712</v>
      </c>
    </row>
    <row r="1814" spans="1:9">
      <c r="A1814" s="775" t="str">
        <f>Table_wabobpsvr_AzureCalc_AzureCalcRateCard[[#This Row],[ServiceName]]&amp;Table_wabobpsvr_AzureCalc_AzureCalcRateCard[[#This Row],[Price_Level]]&amp;Table_wabobpsvr_AzureCalc_AzureCalcRateCard[[#This Row],[Region]]</f>
        <v>Standard_D2 VM (Windows)A5</v>
      </c>
      <c r="B1814" s="775">
        <v>5</v>
      </c>
      <c r="C1814" s="775" t="s">
        <v>680</v>
      </c>
      <c r="D1814" s="775" t="s">
        <v>174</v>
      </c>
      <c r="E1814" s="775">
        <v>0.27160000000000001</v>
      </c>
      <c r="F1814" s="775" t="s">
        <v>1123</v>
      </c>
      <c r="G1814" s="775" t="s">
        <v>4235</v>
      </c>
      <c r="H1814" s="775" t="s">
        <v>4235</v>
      </c>
      <c r="I1814" s="775" t="s">
        <v>4712</v>
      </c>
    </row>
    <row r="1815" spans="1:9">
      <c r="A1815" s="775" t="str">
        <f>Table_wabobpsvr_AzureCalc_AzureCalcRateCard[[#This Row],[ServiceName]]&amp;Table_wabobpsvr_AzureCalc_AzureCalcRateCard[[#This Row],[Price_Level]]&amp;Table_wabobpsvr_AzureCalc_AzureCalcRateCard[[#This Row],[Region]]</f>
        <v>Standard_D2 VM (Windows)B5</v>
      </c>
      <c r="B1815" s="775">
        <v>5</v>
      </c>
      <c r="C1815" s="775" t="s">
        <v>680</v>
      </c>
      <c r="D1815" s="775" t="s">
        <v>175</v>
      </c>
      <c r="E1815" s="775">
        <v>0.26319999999999999</v>
      </c>
      <c r="F1815" s="775" t="s">
        <v>1123</v>
      </c>
      <c r="G1815" s="775" t="s">
        <v>4235</v>
      </c>
      <c r="H1815" s="775" t="s">
        <v>4235</v>
      </c>
      <c r="I1815" s="775" t="s">
        <v>4712</v>
      </c>
    </row>
    <row r="1816" spans="1:9">
      <c r="A1816" s="775" t="str">
        <f>Table_wabobpsvr_AzureCalc_AzureCalcRateCard[[#This Row],[ServiceName]]&amp;Table_wabobpsvr_AzureCalc_AzureCalcRateCard[[#This Row],[Price_Level]]&amp;Table_wabobpsvr_AzureCalc_AzureCalcRateCard[[#This Row],[Region]]</f>
        <v>Basic_D13 VM (Non-Windows)B8</v>
      </c>
      <c r="B1816" s="775">
        <v>8</v>
      </c>
      <c r="C1816" s="775" t="s">
        <v>680</v>
      </c>
      <c r="D1816" s="775" t="s">
        <v>175</v>
      </c>
      <c r="E1816" s="775">
        <v>0.75763999999999998</v>
      </c>
      <c r="F1816" s="775" t="s">
        <v>1092</v>
      </c>
      <c r="G1816" s="775" t="s">
        <v>4235</v>
      </c>
      <c r="H1816" s="775" t="s">
        <v>4235</v>
      </c>
      <c r="I1816" s="775" t="s">
        <v>4785</v>
      </c>
    </row>
    <row r="1817" spans="1:9">
      <c r="A1817" s="775" t="str">
        <f>Table_wabobpsvr_AzureCalc_AzureCalcRateCard[[#This Row],[ServiceName]]&amp;Table_wabobpsvr_AzureCalc_AzureCalcRateCard[[#This Row],[Price_Level]]&amp;Table_wabobpsvr_AzureCalc_AzureCalcRateCard[[#This Row],[Region]]</f>
        <v>Basic_D13 VM (Non-Windows)C8</v>
      </c>
      <c r="B1817" s="775">
        <v>8</v>
      </c>
      <c r="C1817" s="775" t="s">
        <v>680</v>
      </c>
      <c r="D1817" s="775" t="s">
        <v>177</v>
      </c>
      <c r="E1817" s="775">
        <v>0.73346</v>
      </c>
      <c r="F1817" s="775" t="s">
        <v>1092</v>
      </c>
      <c r="G1817" s="775" t="s">
        <v>4235</v>
      </c>
      <c r="H1817" s="775" t="s">
        <v>4235</v>
      </c>
      <c r="I1817" s="775" t="s">
        <v>4785</v>
      </c>
    </row>
    <row r="1818" spans="1:9">
      <c r="A1818" s="775" t="str">
        <f>Table_wabobpsvr_AzureCalc_AzureCalcRateCard[[#This Row],[ServiceName]]&amp;Table_wabobpsvr_AzureCalc_AzureCalcRateCard[[#This Row],[Price_Level]]&amp;Table_wabobpsvr_AzureCalc_AzureCalcRateCard[[#This Row],[Region]]</f>
        <v>Basic_D13 VM (Non-Windows)D8</v>
      </c>
      <c r="B1818" s="775">
        <v>8</v>
      </c>
      <c r="C1818" s="775" t="s">
        <v>680</v>
      </c>
      <c r="D1818" s="775" t="s">
        <v>176</v>
      </c>
      <c r="E1818" s="775">
        <v>0.70928000000000002</v>
      </c>
      <c r="F1818" s="775" t="s">
        <v>1092</v>
      </c>
      <c r="G1818" s="775" t="s">
        <v>4235</v>
      </c>
      <c r="H1818" s="775" t="s">
        <v>4235</v>
      </c>
      <c r="I1818" s="775" t="s">
        <v>4785</v>
      </c>
    </row>
    <row r="1819" spans="1:9">
      <c r="A1819" s="775" t="str">
        <f>Table_wabobpsvr_AzureCalc_AzureCalcRateCard[[#This Row],[ServiceName]]&amp;Table_wabobpsvr_AzureCalc_AzureCalcRateCard[[#This Row],[Price_Level]]&amp;Table_wabobpsvr_AzureCalc_AzureCalcRateCard[[#This Row],[Region]]</f>
        <v>Basic_D13 VM (Non-Windows)MOSP11</v>
      </c>
      <c r="B1819" s="775">
        <v>11</v>
      </c>
      <c r="C1819" s="775" t="s">
        <v>680</v>
      </c>
      <c r="D1819" s="775" t="s">
        <v>606</v>
      </c>
      <c r="E1819" s="775">
        <v>0.96599999999999997</v>
      </c>
      <c r="F1819" s="775" t="s">
        <v>1092</v>
      </c>
      <c r="G1819" s="775" t="s">
        <v>4235</v>
      </c>
      <c r="H1819" s="775" t="s">
        <v>4235</v>
      </c>
      <c r="I1819" s="775" t="s">
        <v>6357</v>
      </c>
    </row>
    <row r="1820" spans="1:9">
      <c r="A1820" s="775" t="str">
        <f>Table_wabobpsvr_AzureCalc_AzureCalcRateCard[[#This Row],[ServiceName]]&amp;Table_wabobpsvr_AzureCalc_AzureCalcRateCard[[#This Row],[Price_Level]]&amp;Table_wabobpsvr_AzureCalc_AzureCalcRateCard[[#This Row],[Region]]</f>
        <v>Basic_D13 VM (Non-Windows)A11</v>
      </c>
      <c r="B1820" s="775">
        <v>11</v>
      </c>
      <c r="C1820" s="775" t="s">
        <v>680</v>
      </c>
      <c r="D1820" s="775" t="s">
        <v>174</v>
      </c>
      <c r="E1820" s="775">
        <v>0.93701999999999996</v>
      </c>
      <c r="F1820" s="775" t="s">
        <v>1092</v>
      </c>
      <c r="G1820" s="775" t="s">
        <v>4235</v>
      </c>
      <c r="H1820" s="775" t="s">
        <v>4235</v>
      </c>
      <c r="I1820" s="775" t="s">
        <v>6357</v>
      </c>
    </row>
    <row r="1821" spans="1:9">
      <c r="A1821" s="775" t="str">
        <f>Table_wabobpsvr_AzureCalc_AzureCalcRateCard[[#This Row],[ServiceName]]&amp;Table_wabobpsvr_AzureCalc_AzureCalcRateCard[[#This Row],[Price_Level]]&amp;Table_wabobpsvr_AzureCalc_AzureCalcRateCard[[#This Row],[Region]]</f>
        <v>Basic_D13 VM (Non-Windows)B11</v>
      </c>
      <c r="B1821" s="775">
        <v>11</v>
      </c>
      <c r="C1821" s="775" t="s">
        <v>680</v>
      </c>
      <c r="D1821" s="775" t="s">
        <v>175</v>
      </c>
      <c r="E1821" s="775">
        <v>0.90803999999999996</v>
      </c>
      <c r="F1821" s="775" t="s">
        <v>1092</v>
      </c>
      <c r="G1821" s="775" t="s">
        <v>4235</v>
      </c>
      <c r="H1821" s="775" t="s">
        <v>4235</v>
      </c>
      <c r="I1821" s="775" t="s">
        <v>6357</v>
      </c>
    </row>
    <row r="1822" spans="1:9">
      <c r="A1822" s="775" t="str">
        <f>Table_wabobpsvr_AzureCalc_AzureCalcRateCard[[#This Row],[ServiceName]]&amp;Table_wabobpsvr_AzureCalc_AzureCalcRateCard[[#This Row],[Price_Level]]&amp;Table_wabobpsvr_AzureCalc_AzureCalcRateCard[[#This Row],[Region]]</f>
        <v>Basic_D13 VM (Non-Windows)C11</v>
      </c>
      <c r="B1822" s="775">
        <v>11</v>
      </c>
      <c r="C1822" s="775" t="s">
        <v>680</v>
      </c>
      <c r="D1822" s="775" t="s">
        <v>177</v>
      </c>
      <c r="E1822" s="775">
        <v>0.87905999999999995</v>
      </c>
      <c r="F1822" s="775" t="s">
        <v>1092</v>
      </c>
      <c r="G1822" s="775" t="s">
        <v>4235</v>
      </c>
      <c r="H1822" s="775" t="s">
        <v>4235</v>
      </c>
      <c r="I1822" s="775" t="s">
        <v>6357</v>
      </c>
    </row>
    <row r="1823" spans="1:9">
      <c r="A1823" s="775" t="str">
        <f>Table_wabobpsvr_AzureCalc_AzureCalcRateCard[[#This Row],[ServiceName]]&amp;Table_wabobpsvr_AzureCalc_AzureCalcRateCard[[#This Row],[Price_Level]]&amp;Table_wabobpsvr_AzureCalc_AzureCalcRateCard[[#This Row],[Region]]</f>
        <v>Basic_D13 VM (Non-Windows)D11</v>
      </c>
      <c r="B1823" s="775">
        <v>11</v>
      </c>
      <c r="C1823" s="775" t="s">
        <v>680</v>
      </c>
      <c r="D1823" s="775" t="s">
        <v>176</v>
      </c>
      <c r="E1823" s="775">
        <v>0.85007999999999995</v>
      </c>
      <c r="F1823" s="775" t="s">
        <v>1092</v>
      </c>
      <c r="G1823" s="775" t="s">
        <v>4235</v>
      </c>
      <c r="H1823" s="775" t="s">
        <v>4235</v>
      </c>
      <c r="I1823" s="775" t="s">
        <v>6357</v>
      </c>
    </row>
    <row r="1824" spans="1:9">
      <c r="A1824" s="775" t="str">
        <f>Table_wabobpsvr_AzureCalc_AzureCalcRateCard[[#This Row],[ServiceName]]&amp;Table_wabobpsvr_AzureCalc_AzureCalcRateCard[[#This Row],[Price_Level]]&amp;Table_wabobpsvr_AzureCalc_AzureCalcRateCard[[#This Row],[Region]]</f>
        <v>Basic_D13 VM (Non-Windows)MOSP12</v>
      </c>
      <c r="B1824" s="775">
        <v>12</v>
      </c>
      <c r="C1824" s="775" t="s">
        <v>680</v>
      </c>
      <c r="D1824" s="775" t="s">
        <v>606</v>
      </c>
      <c r="E1824" s="775">
        <v>0.84</v>
      </c>
      <c r="F1824" s="775" t="s">
        <v>1092</v>
      </c>
      <c r="G1824" s="775" t="s">
        <v>4235</v>
      </c>
      <c r="H1824" s="775" t="s">
        <v>4235</v>
      </c>
      <c r="I1824" s="775" t="s">
        <v>6358</v>
      </c>
    </row>
    <row r="1825" spans="1:9">
      <c r="A1825" s="775" t="str">
        <f>Table_wabobpsvr_AzureCalc_AzureCalcRateCard[[#This Row],[ServiceName]]&amp;Table_wabobpsvr_AzureCalc_AzureCalcRateCard[[#This Row],[Price_Level]]&amp;Table_wabobpsvr_AzureCalc_AzureCalcRateCard[[#This Row],[Region]]</f>
        <v>Basic_D13 VM (Non-Windows)A12</v>
      </c>
      <c r="B1825" s="775">
        <v>12</v>
      </c>
      <c r="C1825" s="775" t="s">
        <v>680</v>
      </c>
      <c r="D1825" s="775" t="s">
        <v>174</v>
      </c>
      <c r="E1825" s="775">
        <v>0.81479999999999997</v>
      </c>
      <c r="F1825" s="775" t="s">
        <v>1092</v>
      </c>
      <c r="G1825" s="775" t="s">
        <v>4235</v>
      </c>
      <c r="H1825" s="775" t="s">
        <v>4235</v>
      </c>
      <c r="I1825" s="775" t="s">
        <v>6358</v>
      </c>
    </row>
    <row r="1826" spans="1:9">
      <c r="A1826" s="775" t="str">
        <f>Table_wabobpsvr_AzureCalc_AzureCalcRateCard[[#This Row],[ServiceName]]&amp;Table_wabobpsvr_AzureCalc_AzureCalcRateCard[[#This Row],[Price_Level]]&amp;Table_wabobpsvr_AzureCalc_AzureCalcRateCard[[#This Row],[Region]]</f>
        <v>Basic_D13 VM (Non-Windows)B12</v>
      </c>
      <c r="B1826" s="775">
        <v>12</v>
      </c>
      <c r="C1826" s="775" t="s">
        <v>680</v>
      </c>
      <c r="D1826" s="775" t="s">
        <v>175</v>
      </c>
      <c r="E1826" s="775">
        <v>0.78959999999999997</v>
      </c>
      <c r="F1826" s="775" t="s">
        <v>1092</v>
      </c>
      <c r="G1826" s="775" t="s">
        <v>4235</v>
      </c>
      <c r="H1826" s="775" t="s">
        <v>4235</v>
      </c>
      <c r="I1826" s="775" t="s">
        <v>6358</v>
      </c>
    </row>
    <row r="1827" spans="1:9">
      <c r="A1827" s="775" t="str">
        <f>Table_wabobpsvr_AzureCalc_AzureCalcRateCard[[#This Row],[ServiceName]]&amp;Table_wabobpsvr_AzureCalc_AzureCalcRateCard[[#This Row],[Price_Level]]&amp;Table_wabobpsvr_AzureCalc_AzureCalcRateCard[[#This Row],[Region]]</f>
        <v>Basic_D13 VM (Non-Windows)C12</v>
      </c>
      <c r="B1827" s="775">
        <v>12</v>
      </c>
      <c r="C1827" s="775" t="s">
        <v>680</v>
      </c>
      <c r="D1827" s="775" t="s">
        <v>177</v>
      </c>
      <c r="E1827" s="775">
        <v>0.76439999999999997</v>
      </c>
      <c r="F1827" s="775" t="s">
        <v>1092</v>
      </c>
      <c r="G1827" s="775" t="s">
        <v>4235</v>
      </c>
      <c r="H1827" s="775" t="s">
        <v>4235</v>
      </c>
      <c r="I1827" s="775" t="s">
        <v>6358</v>
      </c>
    </row>
    <row r="1828" spans="1:9">
      <c r="A1828" s="775" t="str">
        <f>Table_wabobpsvr_AzureCalc_AzureCalcRateCard[[#This Row],[ServiceName]]&amp;Table_wabobpsvr_AzureCalc_AzureCalcRateCard[[#This Row],[Price_Level]]&amp;Table_wabobpsvr_AzureCalc_AzureCalcRateCard[[#This Row],[Region]]</f>
        <v>Basic_D13 VM (Non-Windows)D12</v>
      </c>
      <c r="B1828" s="775">
        <v>12</v>
      </c>
      <c r="C1828" s="775" t="s">
        <v>680</v>
      </c>
      <c r="D1828" s="775" t="s">
        <v>176</v>
      </c>
      <c r="E1828" s="775">
        <v>0.73919999999999997</v>
      </c>
      <c r="F1828" s="775" t="s">
        <v>1092</v>
      </c>
      <c r="G1828" s="775" t="s">
        <v>4235</v>
      </c>
      <c r="H1828" s="775" t="s">
        <v>4235</v>
      </c>
      <c r="I1828" s="775" t="s">
        <v>6358</v>
      </c>
    </row>
    <row r="1829" spans="1:9">
      <c r="A1829" s="775" t="str">
        <f>Table_wabobpsvr_AzureCalc_AzureCalcRateCard[[#This Row],[ServiceName]]&amp;Table_wabobpsvr_AzureCalc_AzureCalcRateCard[[#This Row],[Price_Level]]&amp;Table_wabobpsvr_AzureCalc_AzureCalcRateCard[[#This Row],[Region]]</f>
        <v>Basic_D13 VM (Non-Windows)MOSP3</v>
      </c>
      <c r="B1829" s="775">
        <v>3</v>
      </c>
      <c r="C1829" s="775" t="s">
        <v>680</v>
      </c>
      <c r="D1829" s="775" t="s">
        <v>606</v>
      </c>
      <c r="E1829" s="775">
        <v>0.70199999999999996</v>
      </c>
      <c r="F1829" s="775" t="s">
        <v>1092</v>
      </c>
      <c r="G1829" s="775" t="s">
        <v>4235</v>
      </c>
      <c r="H1829" s="775" t="s">
        <v>4235</v>
      </c>
      <c r="I1829" s="775" t="s">
        <v>5454</v>
      </c>
    </row>
    <row r="1830" spans="1:9">
      <c r="A1830" s="775" t="str">
        <f>Table_wabobpsvr_AzureCalc_AzureCalcRateCard[[#This Row],[ServiceName]]&amp;Table_wabobpsvr_AzureCalc_AzureCalcRateCard[[#This Row],[Price_Level]]&amp;Table_wabobpsvr_AzureCalc_AzureCalcRateCard[[#This Row],[Region]]</f>
        <v>Basic_D13 VM (Non-Windows)A3</v>
      </c>
      <c r="B1830" s="775">
        <v>3</v>
      </c>
      <c r="C1830" s="775" t="s">
        <v>680</v>
      </c>
      <c r="D1830" s="775" t="s">
        <v>174</v>
      </c>
      <c r="E1830" s="775">
        <v>0.68093999999999999</v>
      </c>
      <c r="F1830" s="775" t="s">
        <v>1092</v>
      </c>
      <c r="G1830" s="775" t="s">
        <v>4235</v>
      </c>
      <c r="H1830" s="775" t="s">
        <v>4235</v>
      </c>
      <c r="I1830" s="775" t="s">
        <v>5454</v>
      </c>
    </row>
    <row r="1831" spans="1:9">
      <c r="A1831" s="775" t="str">
        <f>Table_wabobpsvr_AzureCalc_AzureCalcRateCard[[#This Row],[ServiceName]]&amp;Table_wabobpsvr_AzureCalc_AzureCalcRateCard[[#This Row],[Price_Level]]&amp;Table_wabobpsvr_AzureCalc_AzureCalcRateCard[[#This Row],[Region]]</f>
        <v>Basic_D13 VM (Non-Windows)B3</v>
      </c>
      <c r="B1831" s="775">
        <v>3</v>
      </c>
      <c r="C1831" s="775" t="s">
        <v>680</v>
      </c>
      <c r="D1831" s="775" t="s">
        <v>175</v>
      </c>
      <c r="E1831" s="775">
        <v>0.65988000000000002</v>
      </c>
      <c r="F1831" s="775" t="s">
        <v>1092</v>
      </c>
      <c r="G1831" s="775" t="s">
        <v>4235</v>
      </c>
      <c r="H1831" s="775" t="s">
        <v>4235</v>
      </c>
      <c r="I1831" s="775" t="s">
        <v>5454</v>
      </c>
    </row>
    <row r="1832" spans="1:9">
      <c r="A1832" s="775" t="str">
        <f>Table_wabobpsvr_AzureCalc_AzureCalcRateCard[[#This Row],[ServiceName]]&amp;Table_wabobpsvr_AzureCalc_AzureCalcRateCard[[#This Row],[Price_Level]]&amp;Table_wabobpsvr_AzureCalc_AzureCalcRateCard[[#This Row],[Region]]</f>
        <v>Basic_D13 VM (Non-Windows)C3</v>
      </c>
      <c r="B1832" s="775">
        <v>3</v>
      </c>
      <c r="C1832" s="775" t="s">
        <v>680</v>
      </c>
      <c r="D1832" s="775" t="s">
        <v>177</v>
      </c>
      <c r="E1832" s="775">
        <v>0.63882000000000005</v>
      </c>
      <c r="F1832" s="775" t="s">
        <v>1092</v>
      </c>
      <c r="G1832" s="775" t="s">
        <v>4235</v>
      </c>
      <c r="H1832" s="775" t="s">
        <v>4235</v>
      </c>
      <c r="I1832" s="775" t="s">
        <v>5454</v>
      </c>
    </row>
    <row r="1833" spans="1:9">
      <c r="A1833" s="775" t="str">
        <f>Table_wabobpsvr_AzureCalc_AzureCalcRateCard[[#This Row],[ServiceName]]&amp;Table_wabobpsvr_AzureCalc_AzureCalcRateCard[[#This Row],[Price_Level]]&amp;Table_wabobpsvr_AzureCalc_AzureCalcRateCard[[#This Row],[Region]]</f>
        <v>Basic_D13 VM (Non-Windows)C2</v>
      </c>
      <c r="B1833" s="775">
        <v>2</v>
      </c>
      <c r="C1833" s="775" t="s">
        <v>680</v>
      </c>
      <c r="D1833" s="775" t="s">
        <v>177</v>
      </c>
      <c r="E1833" s="775">
        <v>0.57330000000000003</v>
      </c>
      <c r="F1833" s="775" t="s">
        <v>1092</v>
      </c>
      <c r="G1833" s="775" t="s">
        <v>4235</v>
      </c>
      <c r="H1833" s="775" t="s">
        <v>4235</v>
      </c>
      <c r="I1833" s="775" t="s">
        <v>5456</v>
      </c>
    </row>
    <row r="1834" spans="1:9">
      <c r="A1834" s="775" t="str">
        <f>Table_wabobpsvr_AzureCalc_AzureCalcRateCard[[#This Row],[ServiceName]]&amp;Table_wabobpsvr_AzureCalc_AzureCalcRateCard[[#This Row],[Price_Level]]&amp;Table_wabobpsvr_AzureCalc_AzureCalcRateCard[[#This Row],[Region]]</f>
        <v>Basic_D13 VM (Non-Windows)D2</v>
      </c>
      <c r="B1834" s="775">
        <v>2</v>
      </c>
      <c r="C1834" s="775" t="s">
        <v>680</v>
      </c>
      <c r="D1834" s="775" t="s">
        <v>176</v>
      </c>
      <c r="E1834" s="775">
        <v>0.5544</v>
      </c>
      <c r="F1834" s="775" t="s">
        <v>1092</v>
      </c>
      <c r="G1834" s="775" t="s">
        <v>4235</v>
      </c>
      <c r="H1834" s="775" t="s">
        <v>4235</v>
      </c>
      <c r="I1834" s="775" t="s">
        <v>5456</v>
      </c>
    </row>
    <row r="1835" spans="1:9">
      <c r="A1835" s="775" t="str">
        <f>Table_wabobpsvr_AzureCalc_AzureCalcRateCard[[#This Row],[ServiceName]]&amp;Table_wabobpsvr_AzureCalc_AzureCalcRateCard[[#This Row],[Price_Level]]&amp;Table_wabobpsvr_AzureCalc_AzureCalcRateCard[[#This Row],[Region]]</f>
        <v>Basic_D13 VM (Non-Windows)MOSP5</v>
      </c>
      <c r="B1835" s="775">
        <v>5</v>
      </c>
      <c r="C1835" s="775" t="s">
        <v>680</v>
      </c>
      <c r="D1835" s="775" t="s">
        <v>606</v>
      </c>
      <c r="E1835" s="775">
        <v>0.70199999999999996</v>
      </c>
      <c r="F1835" s="775" t="s">
        <v>1092</v>
      </c>
      <c r="G1835" s="775" t="s">
        <v>4235</v>
      </c>
      <c r="H1835" s="775" t="s">
        <v>4235</v>
      </c>
      <c r="I1835" s="775" t="s">
        <v>6359</v>
      </c>
    </row>
    <row r="1836" spans="1:9">
      <c r="A1836" s="775" t="str">
        <f>Table_wabobpsvr_AzureCalc_AzureCalcRateCard[[#This Row],[ServiceName]]&amp;Table_wabobpsvr_AzureCalc_AzureCalcRateCard[[#This Row],[Price_Level]]&amp;Table_wabobpsvr_AzureCalc_AzureCalcRateCard[[#This Row],[Region]]</f>
        <v>Basic_D13 VM (Non-Windows)A5</v>
      </c>
      <c r="B1836" s="775">
        <v>5</v>
      </c>
      <c r="C1836" s="775" t="s">
        <v>680</v>
      </c>
      <c r="D1836" s="775" t="s">
        <v>174</v>
      </c>
      <c r="E1836" s="775">
        <v>0.68093999999999999</v>
      </c>
      <c r="F1836" s="775" t="s">
        <v>1092</v>
      </c>
      <c r="G1836" s="775" t="s">
        <v>4235</v>
      </c>
      <c r="H1836" s="775" t="s">
        <v>4235</v>
      </c>
      <c r="I1836" s="775" t="s">
        <v>6359</v>
      </c>
    </row>
    <row r="1837" spans="1:9">
      <c r="A1837" s="775" t="str">
        <f>Table_wabobpsvr_AzureCalc_AzureCalcRateCard[[#This Row],[ServiceName]]&amp;Table_wabobpsvr_AzureCalc_AzureCalcRateCard[[#This Row],[Price_Level]]&amp;Table_wabobpsvr_AzureCalc_AzureCalcRateCard[[#This Row],[Region]]</f>
        <v>Basic_D13 VM (Non-Windows)B5</v>
      </c>
      <c r="B1837" s="775">
        <v>5</v>
      </c>
      <c r="C1837" s="775" t="s">
        <v>680</v>
      </c>
      <c r="D1837" s="775" t="s">
        <v>175</v>
      </c>
      <c r="E1837" s="775">
        <v>0.65988000000000002</v>
      </c>
      <c r="F1837" s="775" t="s">
        <v>1092</v>
      </c>
      <c r="G1837" s="775" t="s">
        <v>4235</v>
      </c>
      <c r="H1837" s="775" t="s">
        <v>4235</v>
      </c>
      <c r="I1837" s="775" t="s">
        <v>6359</v>
      </c>
    </row>
    <row r="1838" spans="1:9">
      <c r="A1838" s="775" t="str">
        <f>Table_wabobpsvr_AzureCalc_AzureCalcRateCard[[#This Row],[ServiceName]]&amp;Table_wabobpsvr_AzureCalc_AzureCalcRateCard[[#This Row],[Price_Level]]&amp;Table_wabobpsvr_AzureCalc_AzureCalcRateCard[[#This Row],[Region]]</f>
        <v>Basic_D13 VM (Non-Windows)C5</v>
      </c>
      <c r="B1838" s="775">
        <v>5</v>
      </c>
      <c r="C1838" s="775" t="s">
        <v>680</v>
      </c>
      <c r="D1838" s="775" t="s">
        <v>177</v>
      </c>
      <c r="E1838" s="775">
        <v>0.63882000000000005</v>
      </c>
      <c r="F1838" s="775" t="s">
        <v>1092</v>
      </c>
      <c r="G1838" s="775" t="s">
        <v>4235</v>
      </c>
      <c r="H1838" s="775" t="s">
        <v>4235</v>
      </c>
      <c r="I1838" s="775" t="s">
        <v>6359</v>
      </c>
    </row>
    <row r="1839" spans="1:9">
      <c r="A1839" s="775" t="str">
        <f>Table_wabobpsvr_AzureCalc_AzureCalcRateCard[[#This Row],[ServiceName]]&amp;Table_wabobpsvr_AzureCalc_AzureCalcRateCard[[#This Row],[Price_Level]]&amp;Table_wabobpsvr_AzureCalc_AzureCalcRateCard[[#This Row],[Region]]</f>
        <v>Basic_D13 VM (Non-Windows)D5</v>
      </c>
      <c r="B1839" s="775">
        <v>5</v>
      </c>
      <c r="C1839" s="775" t="s">
        <v>680</v>
      </c>
      <c r="D1839" s="775" t="s">
        <v>176</v>
      </c>
      <c r="E1839" s="775">
        <v>0.61775999999999998</v>
      </c>
      <c r="F1839" s="775" t="s">
        <v>1092</v>
      </c>
      <c r="G1839" s="775" t="s">
        <v>4235</v>
      </c>
      <c r="H1839" s="775" t="s">
        <v>4235</v>
      </c>
      <c r="I1839" s="775" t="s">
        <v>6359</v>
      </c>
    </row>
    <row r="1840" spans="1:9">
      <c r="A1840" s="775" t="str">
        <f>Table_wabobpsvr_AzureCalc_AzureCalcRateCard[[#This Row],[ServiceName]]&amp;Table_wabobpsvr_AzureCalc_AzureCalcRateCard[[#This Row],[Price_Level]]&amp;Table_wabobpsvr_AzureCalc_AzureCalcRateCard[[#This Row],[Region]]</f>
        <v>Basic_D13 VM (Non-Windows)MOSP1</v>
      </c>
      <c r="B1840" s="775">
        <v>1</v>
      </c>
      <c r="C1840" s="775" t="s">
        <v>680</v>
      </c>
      <c r="D1840" s="775" t="s">
        <v>606</v>
      </c>
      <c r="E1840" s="775">
        <v>0.63</v>
      </c>
      <c r="F1840" s="775" t="s">
        <v>1092</v>
      </c>
      <c r="G1840" s="775" t="s">
        <v>4235</v>
      </c>
      <c r="H1840" s="775" t="s">
        <v>4235</v>
      </c>
      <c r="I1840" s="775" t="s">
        <v>6360</v>
      </c>
    </row>
    <row r="1841" spans="1:9">
      <c r="A1841" s="775" t="str">
        <f>Table_wabobpsvr_AzureCalc_AzureCalcRateCard[[#This Row],[ServiceName]]&amp;Table_wabobpsvr_AzureCalc_AzureCalcRateCard[[#This Row],[Price_Level]]&amp;Table_wabobpsvr_AzureCalc_AzureCalcRateCard[[#This Row],[Region]]</f>
        <v>Basic_D13 VM (Non-Windows)A1</v>
      </c>
      <c r="B1841" s="775">
        <v>1</v>
      </c>
      <c r="C1841" s="775" t="s">
        <v>680</v>
      </c>
      <c r="D1841" s="775" t="s">
        <v>174</v>
      </c>
      <c r="E1841" s="775">
        <v>0.61109999999999998</v>
      </c>
      <c r="F1841" s="775" t="s">
        <v>1092</v>
      </c>
      <c r="G1841" s="775" t="s">
        <v>4235</v>
      </c>
      <c r="H1841" s="775" t="s">
        <v>4235</v>
      </c>
      <c r="I1841" s="775" t="s">
        <v>6360</v>
      </c>
    </row>
    <row r="1842" spans="1:9">
      <c r="A1842" s="775" t="str">
        <f>Table_wabobpsvr_AzureCalc_AzureCalcRateCard[[#This Row],[ServiceName]]&amp;Table_wabobpsvr_AzureCalc_AzureCalcRateCard[[#This Row],[Price_Level]]&amp;Table_wabobpsvr_AzureCalc_AzureCalcRateCard[[#This Row],[Region]]</f>
        <v>Basic_D13 VM (Non-Windows)B1</v>
      </c>
      <c r="B1842" s="775">
        <v>1</v>
      </c>
      <c r="C1842" s="775" t="s">
        <v>680</v>
      </c>
      <c r="D1842" s="775" t="s">
        <v>175</v>
      </c>
      <c r="E1842" s="775">
        <v>0.59219999999999995</v>
      </c>
      <c r="F1842" s="775" t="s">
        <v>1092</v>
      </c>
      <c r="G1842" s="775" t="s">
        <v>4235</v>
      </c>
      <c r="H1842" s="775" t="s">
        <v>4235</v>
      </c>
      <c r="I1842" s="775" t="s">
        <v>6360</v>
      </c>
    </row>
    <row r="1843" spans="1:9">
      <c r="A1843" s="775" t="str">
        <f>Table_wabobpsvr_AzureCalc_AzureCalcRateCard[[#This Row],[ServiceName]]&amp;Table_wabobpsvr_AzureCalc_AzureCalcRateCard[[#This Row],[Price_Level]]&amp;Table_wabobpsvr_AzureCalc_AzureCalcRateCard[[#This Row],[Region]]</f>
        <v>Basic_D13 VM (Non-Windows)C1</v>
      </c>
      <c r="B1843" s="775">
        <v>1</v>
      </c>
      <c r="C1843" s="775" t="s">
        <v>680</v>
      </c>
      <c r="D1843" s="775" t="s">
        <v>177</v>
      </c>
      <c r="E1843" s="775">
        <v>0.57330000000000003</v>
      </c>
      <c r="F1843" s="775" t="s">
        <v>1092</v>
      </c>
      <c r="G1843" s="775" t="s">
        <v>4235</v>
      </c>
      <c r="H1843" s="775" t="s">
        <v>4235</v>
      </c>
      <c r="I1843" s="775" t="s">
        <v>6360</v>
      </c>
    </row>
    <row r="1844" spans="1:9">
      <c r="A1844" s="775" t="str">
        <f>Table_wabobpsvr_AzureCalc_AzureCalcRateCard[[#This Row],[ServiceName]]&amp;Table_wabobpsvr_AzureCalc_AzureCalcRateCard[[#This Row],[Price_Level]]&amp;Table_wabobpsvr_AzureCalc_AzureCalcRateCard[[#This Row],[Region]]</f>
        <v>Basic_D13 VM (Non-Windows)D1</v>
      </c>
      <c r="B1844" s="775">
        <v>1</v>
      </c>
      <c r="C1844" s="775" t="s">
        <v>680</v>
      </c>
      <c r="D1844" s="775" t="s">
        <v>176</v>
      </c>
      <c r="E1844" s="775">
        <v>0.5544</v>
      </c>
      <c r="F1844" s="775" t="s">
        <v>1092</v>
      </c>
      <c r="G1844" s="775" t="s">
        <v>4235</v>
      </c>
      <c r="H1844" s="775" t="s">
        <v>4235</v>
      </c>
      <c r="I1844" s="775" t="s">
        <v>6360</v>
      </c>
    </row>
    <row r="1845" spans="1:9">
      <c r="A1845" s="775" t="str">
        <f>Table_wabobpsvr_AzureCalc_AzureCalcRateCard[[#This Row],[ServiceName]]&amp;Table_wabobpsvr_AzureCalc_AzureCalcRateCard[[#This Row],[Price_Level]]&amp;Table_wabobpsvr_AzureCalc_AzureCalcRateCard[[#This Row],[Region]]</f>
        <v>Basic_D13 VM (Non-Windows)MOSP4</v>
      </c>
      <c r="B1845" s="775">
        <v>4</v>
      </c>
      <c r="C1845" s="775" t="s">
        <v>680</v>
      </c>
      <c r="D1845" s="775" t="s">
        <v>606</v>
      </c>
      <c r="E1845" s="775">
        <v>0.70199999999999996</v>
      </c>
      <c r="F1845" s="775" t="s">
        <v>1092</v>
      </c>
      <c r="G1845" s="775" t="s">
        <v>4235</v>
      </c>
      <c r="H1845" s="775" t="s">
        <v>4235</v>
      </c>
      <c r="I1845" s="775" t="s">
        <v>6361</v>
      </c>
    </row>
    <row r="1846" spans="1:9">
      <c r="A1846" s="775" t="str">
        <f>Table_wabobpsvr_AzureCalc_AzureCalcRateCard[[#This Row],[ServiceName]]&amp;Table_wabobpsvr_AzureCalc_AzureCalcRateCard[[#This Row],[Price_Level]]&amp;Table_wabobpsvr_AzureCalc_AzureCalcRateCard[[#This Row],[Region]]</f>
        <v>Premium Storage - Page Blob/P20 (Units)A</v>
      </c>
      <c r="B1846" s="775"/>
      <c r="C1846" s="775" t="s">
        <v>77</v>
      </c>
      <c r="D1846" s="775" t="s">
        <v>174</v>
      </c>
      <c r="E1846" s="775">
        <v>999999</v>
      </c>
      <c r="F1846" s="775" t="s">
        <v>3179</v>
      </c>
      <c r="G1846" s="775" t="s">
        <v>4235</v>
      </c>
      <c r="H1846" s="775" t="s">
        <v>4235</v>
      </c>
      <c r="I1846" s="775" t="s">
        <v>4235</v>
      </c>
    </row>
    <row r="1847" spans="1:9">
      <c r="A1847" s="775" t="str">
        <f>Table_wabobpsvr_AzureCalc_AzureCalcRateCard[[#This Row],[ServiceName]]&amp;Table_wabobpsvr_AzureCalc_AzureCalcRateCard[[#This Row],[Price_Level]]&amp;Table_wabobpsvr_AzureCalc_AzureCalcRateCard[[#This Row],[Region]]</f>
        <v>Premium Storage - Page Blob/P20 (Units)B</v>
      </c>
      <c r="B1847" s="775"/>
      <c r="C1847" s="775" t="s">
        <v>77</v>
      </c>
      <c r="D1847" s="775" t="s">
        <v>175</v>
      </c>
      <c r="E1847" s="775">
        <v>999999</v>
      </c>
      <c r="F1847" s="775" t="s">
        <v>3179</v>
      </c>
      <c r="G1847" s="775" t="s">
        <v>4235</v>
      </c>
      <c r="H1847" s="775" t="s">
        <v>4235</v>
      </c>
      <c r="I1847" s="775" t="s">
        <v>4235</v>
      </c>
    </row>
    <row r="1848" spans="1:9">
      <c r="A1848" s="775" t="str">
        <f>Table_wabobpsvr_AzureCalc_AzureCalcRateCard[[#This Row],[ServiceName]]&amp;Table_wabobpsvr_AzureCalc_AzureCalcRateCard[[#This Row],[Price_Level]]&amp;Table_wabobpsvr_AzureCalc_AzureCalcRateCard[[#This Row],[Region]]</f>
        <v>Premium Storage - Page Blob/P20 (Units)C</v>
      </c>
      <c r="B1848" s="775"/>
      <c r="C1848" s="775" t="s">
        <v>77</v>
      </c>
      <c r="D1848" s="775" t="s">
        <v>177</v>
      </c>
      <c r="E1848" s="775">
        <v>999999</v>
      </c>
      <c r="F1848" s="775" t="s">
        <v>3179</v>
      </c>
      <c r="G1848" s="775" t="s">
        <v>4235</v>
      </c>
      <c r="H1848" s="775" t="s">
        <v>4235</v>
      </c>
      <c r="I1848" s="775" t="s">
        <v>4235</v>
      </c>
    </row>
    <row r="1849" spans="1:9">
      <c r="A1849" s="775" t="str">
        <f>Table_wabobpsvr_AzureCalc_AzureCalcRateCard[[#This Row],[ServiceName]]&amp;Table_wabobpsvr_AzureCalc_AzureCalcRateCard[[#This Row],[Price_Level]]&amp;Table_wabobpsvr_AzureCalc_AzureCalcRateCard[[#This Row],[Region]]</f>
        <v>Premium Storage - Page Blob/P20 (Units)D</v>
      </c>
      <c r="B1849" s="775"/>
      <c r="C1849" s="775" t="s">
        <v>77</v>
      </c>
      <c r="D1849" s="775" t="s">
        <v>176</v>
      </c>
      <c r="E1849" s="775">
        <v>999999</v>
      </c>
      <c r="F1849" s="775" t="s">
        <v>3179</v>
      </c>
      <c r="G1849" s="775" t="s">
        <v>4235</v>
      </c>
      <c r="H1849" s="775" t="s">
        <v>4235</v>
      </c>
      <c r="I1849" s="775" t="s">
        <v>4235</v>
      </c>
    </row>
    <row r="1850" spans="1:9">
      <c r="A1850" s="775" t="str">
        <f>Table_wabobpsvr_AzureCalc_AzureCalcRateCard[[#This Row],[ServiceName]]&amp;Table_wabobpsvr_AzureCalc_AzureCalcRateCard[[#This Row],[Price_Level]]&amp;Table_wabobpsvr_AzureCalc_AzureCalcRateCard[[#This Row],[Region]]</f>
        <v>Premium Storage - Page Blob/P30 (Units)MOSP</v>
      </c>
      <c r="B1850" s="775"/>
      <c r="C1850" s="775" t="s">
        <v>77</v>
      </c>
      <c r="D1850" s="775" t="s">
        <v>606</v>
      </c>
      <c r="E1850" s="775">
        <v>999999</v>
      </c>
      <c r="F1850" s="775" t="s">
        <v>3184</v>
      </c>
      <c r="G1850" s="775" t="s">
        <v>4235</v>
      </c>
      <c r="H1850" s="775" t="s">
        <v>4235</v>
      </c>
      <c r="I1850" s="775" t="s">
        <v>4235</v>
      </c>
    </row>
    <row r="1851" spans="1:9">
      <c r="A1851" s="775" t="str">
        <f>Table_wabobpsvr_AzureCalc_AzureCalcRateCard[[#This Row],[ServiceName]]&amp;Table_wabobpsvr_AzureCalc_AzureCalcRateCard[[#This Row],[Price_Level]]&amp;Table_wabobpsvr_AzureCalc_AzureCalcRateCard[[#This Row],[Region]]</f>
        <v>Premium Storage - Page Blob/P30 (Units)A</v>
      </c>
      <c r="B1851" s="775"/>
      <c r="C1851" s="775" t="s">
        <v>77</v>
      </c>
      <c r="D1851" s="775" t="s">
        <v>174</v>
      </c>
      <c r="E1851" s="775">
        <v>999999</v>
      </c>
      <c r="F1851" s="775" t="s">
        <v>3184</v>
      </c>
      <c r="G1851" s="775" t="s">
        <v>4235</v>
      </c>
      <c r="H1851" s="775" t="s">
        <v>4235</v>
      </c>
      <c r="I1851" s="775" t="s">
        <v>4235</v>
      </c>
    </row>
    <row r="1852" spans="1:9">
      <c r="A1852" s="775" t="str">
        <f>Table_wabobpsvr_AzureCalc_AzureCalcRateCard[[#This Row],[ServiceName]]&amp;Table_wabobpsvr_AzureCalc_AzureCalcRateCard[[#This Row],[Price_Level]]&amp;Table_wabobpsvr_AzureCalc_AzureCalcRateCard[[#This Row],[Region]]</f>
        <v>Premium Storage - Page Blob/P30 (Units)B</v>
      </c>
      <c r="B1852" s="775"/>
      <c r="C1852" s="775" t="s">
        <v>77</v>
      </c>
      <c r="D1852" s="775" t="s">
        <v>175</v>
      </c>
      <c r="E1852" s="775">
        <v>999999</v>
      </c>
      <c r="F1852" s="775" t="s">
        <v>3184</v>
      </c>
      <c r="G1852" s="775" t="s">
        <v>4235</v>
      </c>
      <c r="H1852" s="775" t="s">
        <v>4235</v>
      </c>
      <c r="I1852" s="775" t="s">
        <v>4235</v>
      </c>
    </row>
    <row r="1853" spans="1:9">
      <c r="A1853" s="775" t="str">
        <f>Table_wabobpsvr_AzureCalc_AzureCalcRateCard[[#This Row],[ServiceName]]&amp;Table_wabobpsvr_AzureCalc_AzureCalcRateCard[[#This Row],[Price_Level]]&amp;Table_wabobpsvr_AzureCalc_AzureCalcRateCard[[#This Row],[Region]]</f>
        <v>Standard_D13 VM (Non-Windows)C11</v>
      </c>
      <c r="B1853" s="775">
        <v>11</v>
      </c>
      <c r="C1853" s="775" t="s">
        <v>680</v>
      </c>
      <c r="D1853" s="775" t="s">
        <v>177</v>
      </c>
      <c r="E1853" s="775">
        <v>0.87905999999999995</v>
      </c>
      <c r="F1853" s="775" t="s">
        <v>1116</v>
      </c>
      <c r="G1853" s="775" t="s">
        <v>4235</v>
      </c>
      <c r="H1853" s="775" t="s">
        <v>4235</v>
      </c>
      <c r="I1853" s="775" t="s">
        <v>5989</v>
      </c>
    </row>
    <row r="1854" spans="1:9">
      <c r="A1854" s="775" t="str">
        <f>Table_wabobpsvr_AzureCalc_AzureCalcRateCard[[#This Row],[ServiceName]]&amp;Table_wabobpsvr_AzureCalc_AzureCalcRateCard[[#This Row],[Price_Level]]&amp;Table_wabobpsvr_AzureCalc_AzureCalcRateCard[[#This Row],[Region]]</f>
        <v>Standard_D13 VM (Non-Windows)D11</v>
      </c>
      <c r="B1854" s="775">
        <v>11</v>
      </c>
      <c r="C1854" s="775" t="s">
        <v>680</v>
      </c>
      <c r="D1854" s="775" t="s">
        <v>176</v>
      </c>
      <c r="E1854" s="775">
        <v>0.85007999999999995</v>
      </c>
      <c r="F1854" s="775" t="s">
        <v>1116</v>
      </c>
      <c r="G1854" s="775" t="s">
        <v>4235</v>
      </c>
      <c r="H1854" s="775" t="s">
        <v>4235</v>
      </c>
      <c r="I1854" s="775" t="s">
        <v>5989</v>
      </c>
    </row>
    <row r="1855" spans="1:9">
      <c r="A1855" s="775" t="str">
        <f>Table_wabobpsvr_AzureCalc_AzureCalcRateCard[[#This Row],[ServiceName]]&amp;Table_wabobpsvr_AzureCalc_AzureCalcRateCard[[#This Row],[Price_Level]]&amp;Table_wabobpsvr_AzureCalc_AzureCalcRateCard[[#This Row],[Region]]</f>
        <v>Standard_D13 VM (Non-Windows)MOSP12</v>
      </c>
      <c r="B1855" s="775">
        <v>12</v>
      </c>
      <c r="C1855" s="775" t="s">
        <v>680</v>
      </c>
      <c r="D1855" s="775" t="s">
        <v>606</v>
      </c>
      <c r="E1855" s="775">
        <v>0.84</v>
      </c>
      <c r="F1855" s="775" t="s">
        <v>1116</v>
      </c>
      <c r="G1855" s="775" t="s">
        <v>4235</v>
      </c>
      <c r="H1855" s="775" t="s">
        <v>4235</v>
      </c>
      <c r="I1855" s="775" t="s">
        <v>6362</v>
      </c>
    </row>
    <row r="1856" spans="1:9">
      <c r="A1856" s="775" t="str">
        <f>Table_wabobpsvr_AzureCalc_AzureCalcRateCard[[#This Row],[ServiceName]]&amp;Table_wabobpsvr_AzureCalc_AzureCalcRateCard[[#This Row],[Price_Level]]&amp;Table_wabobpsvr_AzureCalc_AzureCalcRateCard[[#This Row],[Region]]</f>
        <v>Standard_D13 VM (Non-Windows)A12</v>
      </c>
      <c r="B1856" s="775">
        <v>12</v>
      </c>
      <c r="C1856" s="775" t="s">
        <v>680</v>
      </c>
      <c r="D1856" s="775" t="s">
        <v>174</v>
      </c>
      <c r="E1856" s="775">
        <v>0.81479999999999997</v>
      </c>
      <c r="F1856" s="775" t="s">
        <v>1116</v>
      </c>
      <c r="G1856" s="775" t="s">
        <v>4235</v>
      </c>
      <c r="H1856" s="775" t="s">
        <v>4235</v>
      </c>
      <c r="I1856" s="775" t="s">
        <v>6362</v>
      </c>
    </row>
    <row r="1857" spans="1:9">
      <c r="A1857" s="775" t="str">
        <f>Table_wabobpsvr_AzureCalc_AzureCalcRateCard[[#This Row],[ServiceName]]&amp;Table_wabobpsvr_AzureCalc_AzureCalcRateCard[[#This Row],[Price_Level]]&amp;Table_wabobpsvr_AzureCalc_AzureCalcRateCard[[#This Row],[Region]]</f>
        <v>Standard_D13 VM (Non-Windows)B12</v>
      </c>
      <c r="B1857" s="775">
        <v>12</v>
      </c>
      <c r="C1857" s="775" t="s">
        <v>680</v>
      </c>
      <c r="D1857" s="775" t="s">
        <v>175</v>
      </c>
      <c r="E1857" s="775">
        <v>0.96299999999999997</v>
      </c>
      <c r="F1857" s="775" t="s">
        <v>1116</v>
      </c>
      <c r="G1857" s="775" t="s">
        <v>4235</v>
      </c>
      <c r="H1857" s="775" t="s">
        <v>4235</v>
      </c>
      <c r="I1857" s="775" t="s">
        <v>6362</v>
      </c>
    </row>
    <row r="1858" spans="1:9">
      <c r="A1858" s="775" t="str">
        <f>Table_wabobpsvr_AzureCalc_AzureCalcRateCard[[#This Row],[ServiceName]]&amp;Table_wabobpsvr_AzureCalc_AzureCalcRateCard[[#This Row],[Price_Level]]&amp;Table_wabobpsvr_AzureCalc_AzureCalcRateCard[[#This Row],[Region]]</f>
        <v>Standard_D13 VM (Non-Windows)C12</v>
      </c>
      <c r="B1858" s="775">
        <v>12</v>
      </c>
      <c r="C1858" s="775" t="s">
        <v>680</v>
      </c>
      <c r="D1858" s="775" t="s">
        <v>177</v>
      </c>
      <c r="E1858" s="775">
        <v>0.76439999999999997</v>
      </c>
      <c r="F1858" s="775" t="s">
        <v>1116</v>
      </c>
      <c r="G1858" s="775" t="s">
        <v>4235</v>
      </c>
      <c r="H1858" s="775" t="s">
        <v>4235</v>
      </c>
      <c r="I1858" s="775" t="s">
        <v>6362</v>
      </c>
    </row>
    <row r="1859" spans="1:9">
      <c r="A1859" s="775" t="str">
        <f>Table_wabobpsvr_AzureCalc_AzureCalcRateCard[[#This Row],[ServiceName]]&amp;Table_wabobpsvr_AzureCalc_AzureCalcRateCard[[#This Row],[Price_Level]]&amp;Table_wabobpsvr_AzureCalc_AzureCalcRateCard[[#This Row],[Region]]</f>
        <v>Standard_D13 VM (Non-Windows)D12</v>
      </c>
      <c r="B1859" s="775">
        <v>12</v>
      </c>
      <c r="C1859" s="775" t="s">
        <v>680</v>
      </c>
      <c r="D1859" s="775" t="s">
        <v>176</v>
      </c>
      <c r="E1859" s="775">
        <v>0.73919999999999997</v>
      </c>
      <c r="F1859" s="775" t="s">
        <v>1116</v>
      </c>
      <c r="G1859" s="775" t="s">
        <v>4235</v>
      </c>
      <c r="H1859" s="775" t="s">
        <v>4235</v>
      </c>
      <c r="I1859" s="775" t="s">
        <v>6362</v>
      </c>
    </row>
    <row r="1860" spans="1:9">
      <c r="A1860" s="1039" t="str">
        <f>Table_wabobpsvr_AzureCalc_AzureCalcRateCard[[#This Row],[ServiceName]]&amp;Table_wabobpsvr_AzureCalc_AzureCalcRateCard[[#This Row],[Price_Level]]&amp;Table_wabobpsvr_AzureCalc_AzureCalcRateCard[[#This Row],[Region]]</f>
        <v>Standard_D13 VM (Non-Windows)MOSP3</v>
      </c>
      <c r="B1860" s="1039">
        <v>3</v>
      </c>
      <c r="C1860" s="1039" t="s">
        <v>680</v>
      </c>
      <c r="D1860" s="1039" t="s">
        <v>606</v>
      </c>
      <c r="E1860" s="1039">
        <v>0.78</v>
      </c>
      <c r="F1860" s="1039" t="s">
        <v>1116</v>
      </c>
      <c r="G1860" s="775" t="s">
        <v>4235</v>
      </c>
      <c r="H1860" s="775" t="s">
        <v>4235</v>
      </c>
      <c r="I1860" s="775" t="s">
        <v>6363</v>
      </c>
    </row>
    <row r="1861" spans="1:9">
      <c r="A1861" s="775" t="str">
        <f>Table_wabobpsvr_AzureCalc_AzureCalcRateCard[[#This Row],[ServiceName]]&amp;Table_wabobpsvr_AzureCalc_AzureCalcRateCard[[#This Row],[Price_Level]]&amp;Table_wabobpsvr_AzureCalc_AzureCalcRateCard[[#This Row],[Region]]</f>
        <v>Standard_D13 VM (Non-Windows)A3</v>
      </c>
      <c r="B1861" s="775">
        <v>3</v>
      </c>
      <c r="C1861" s="775" t="s">
        <v>680</v>
      </c>
      <c r="D1861" s="775" t="s">
        <v>174</v>
      </c>
      <c r="E1861" s="775">
        <v>0.75660000000000005</v>
      </c>
      <c r="F1861" s="775" t="s">
        <v>1116</v>
      </c>
      <c r="G1861" s="775" t="s">
        <v>4235</v>
      </c>
      <c r="H1861" s="775" t="s">
        <v>4235</v>
      </c>
      <c r="I1861" s="775" t="s">
        <v>6363</v>
      </c>
    </row>
    <row r="1862" spans="1:9">
      <c r="A1862" s="775" t="str">
        <f>Table_wabobpsvr_AzureCalc_AzureCalcRateCard[[#This Row],[ServiceName]]&amp;Table_wabobpsvr_AzureCalc_AzureCalcRateCard[[#This Row],[Price_Level]]&amp;Table_wabobpsvr_AzureCalc_AzureCalcRateCard[[#This Row],[Region]]</f>
        <v>Standard_D13 VM (Non-Windows)B3</v>
      </c>
      <c r="B1862" s="775">
        <v>3</v>
      </c>
      <c r="C1862" s="775" t="s">
        <v>680</v>
      </c>
      <c r="D1862" s="775" t="s">
        <v>175</v>
      </c>
      <c r="E1862" s="775">
        <v>0.73319999999999996</v>
      </c>
      <c r="F1862" s="775" t="s">
        <v>1116</v>
      </c>
      <c r="G1862" s="775" t="s">
        <v>4235</v>
      </c>
      <c r="H1862" s="775" t="s">
        <v>4235</v>
      </c>
      <c r="I1862" s="775" t="s">
        <v>6363</v>
      </c>
    </row>
    <row r="1863" spans="1:9">
      <c r="A1863" s="775" t="str">
        <f>Table_wabobpsvr_AzureCalc_AzureCalcRateCard[[#This Row],[ServiceName]]&amp;Table_wabobpsvr_AzureCalc_AzureCalcRateCard[[#This Row],[Price_Level]]&amp;Table_wabobpsvr_AzureCalc_AzureCalcRateCard[[#This Row],[Region]]</f>
        <v>Standard_D13 VM (Non-Windows)C3</v>
      </c>
      <c r="B1863" s="775">
        <v>3</v>
      </c>
      <c r="C1863" s="775" t="s">
        <v>680</v>
      </c>
      <c r="D1863" s="775" t="s">
        <v>177</v>
      </c>
      <c r="E1863" s="775">
        <v>0.70979999999999999</v>
      </c>
      <c r="F1863" s="775" t="s">
        <v>1116</v>
      </c>
      <c r="G1863" s="775" t="s">
        <v>4235</v>
      </c>
      <c r="H1863" s="775" t="s">
        <v>4235</v>
      </c>
      <c r="I1863" s="775" t="s">
        <v>6363</v>
      </c>
    </row>
    <row r="1864" spans="1:9">
      <c r="A1864" s="775" t="str">
        <f>Table_wabobpsvr_AzureCalc_AzureCalcRateCard[[#This Row],[ServiceName]]&amp;Table_wabobpsvr_AzureCalc_AzureCalcRateCard[[#This Row],[Price_Level]]&amp;Table_wabobpsvr_AzureCalc_AzureCalcRateCard[[#This Row],[Region]]</f>
        <v>Standard_D13 VM (Non-Windows)D3</v>
      </c>
      <c r="B1864" s="775">
        <v>3</v>
      </c>
      <c r="C1864" s="775" t="s">
        <v>680</v>
      </c>
      <c r="D1864" s="775" t="s">
        <v>176</v>
      </c>
      <c r="E1864" s="775">
        <v>0.68640000000000001</v>
      </c>
      <c r="F1864" s="775" t="s">
        <v>1116</v>
      </c>
      <c r="G1864" s="775" t="s">
        <v>4235</v>
      </c>
      <c r="H1864" s="775" t="s">
        <v>4235</v>
      </c>
      <c r="I1864" s="775" t="s">
        <v>6363</v>
      </c>
    </row>
    <row r="1865" spans="1:9">
      <c r="A1865" s="775" t="str">
        <f>Table_wabobpsvr_AzureCalc_AzureCalcRateCard[[#This Row],[ServiceName]]&amp;Table_wabobpsvr_AzureCalc_AzureCalcRateCard[[#This Row],[Price_Level]]&amp;Table_wabobpsvr_AzureCalc_AzureCalcRateCard[[#This Row],[Region]]</f>
        <v>Standard_D13 VM (Non-Windows)MOSP6</v>
      </c>
      <c r="B1865" s="775">
        <v>6</v>
      </c>
      <c r="C1865" s="775" t="s">
        <v>680</v>
      </c>
      <c r="D1865" s="775" t="s">
        <v>606</v>
      </c>
      <c r="E1865" s="775">
        <v>0.78</v>
      </c>
      <c r="F1865" s="775" t="s">
        <v>1116</v>
      </c>
      <c r="G1865" s="775" t="s">
        <v>4235</v>
      </c>
      <c r="H1865" s="775" t="s">
        <v>4235</v>
      </c>
      <c r="I1865" s="775" t="s">
        <v>6364</v>
      </c>
    </row>
    <row r="1866" spans="1:9">
      <c r="A1866" s="1039" t="str">
        <f>Table_wabobpsvr_AzureCalc_AzureCalcRateCard[[#This Row],[ServiceName]]&amp;Table_wabobpsvr_AzureCalc_AzureCalcRateCard[[#This Row],[Price_Level]]&amp;Table_wabobpsvr_AzureCalc_AzureCalcRateCard[[#This Row],[Region]]</f>
        <v>Standard_D13 VM (Non-Windows)A6</v>
      </c>
      <c r="B1866" s="1039">
        <v>6</v>
      </c>
      <c r="C1866" s="1039" t="s">
        <v>680</v>
      </c>
      <c r="D1866" s="1039" t="s">
        <v>174</v>
      </c>
      <c r="E1866" s="1039">
        <v>0.75660000000000005</v>
      </c>
      <c r="F1866" s="1039" t="s">
        <v>1116</v>
      </c>
      <c r="G1866" s="775" t="s">
        <v>4235</v>
      </c>
      <c r="H1866" s="775" t="s">
        <v>4235</v>
      </c>
      <c r="I1866" s="775" t="s">
        <v>6364</v>
      </c>
    </row>
    <row r="1867" spans="1:9">
      <c r="A1867" s="775" t="str">
        <f>Table_wabobpsvr_AzureCalc_AzureCalcRateCard[[#This Row],[ServiceName]]&amp;Table_wabobpsvr_AzureCalc_AzureCalcRateCard[[#This Row],[Price_Level]]&amp;Table_wabobpsvr_AzureCalc_AzureCalcRateCard[[#This Row],[Region]]</f>
        <v>Standard_D13 VM (Non-Windows)B6</v>
      </c>
      <c r="B1867" s="775">
        <v>6</v>
      </c>
      <c r="C1867" s="775" t="s">
        <v>680</v>
      </c>
      <c r="D1867" s="775" t="s">
        <v>175</v>
      </c>
      <c r="E1867" s="775">
        <v>0.73319999999999996</v>
      </c>
      <c r="F1867" s="775" t="s">
        <v>1116</v>
      </c>
      <c r="G1867" s="775" t="s">
        <v>4235</v>
      </c>
      <c r="H1867" s="775" t="s">
        <v>4235</v>
      </c>
      <c r="I1867" s="775" t="s">
        <v>6364</v>
      </c>
    </row>
    <row r="1868" spans="1:9">
      <c r="A1868" s="775" t="str">
        <f>Table_wabobpsvr_AzureCalc_AzureCalcRateCard[[#This Row],[ServiceName]]&amp;Table_wabobpsvr_AzureCalc_AzureCalcRateCard[[#This Row],[Price_Level]]&amp;Table_wabobpsvr_AzureCalc_AzureCalcRateCard[[#This Row],[Region]]</f>
        <v>Standard_D13 VM (Non-Windows)C6</v>
      </c>
      <c r="B1868" s="775">
        <v>6</v>
      </c>
      <c r="C1868" s="775" t="s">
        <v>680</v>
      </c>
      <c r="D1868" s="775" t="s">
        <v>177</v>
      </c>
      <c r="E1868" s="775">
        <v>0.70979999999999999</v>
      </c>
      <c r="F1868" s="775" t="s">
        <v>1116</v>
      </c>
      <c r="G1868" s="775" t="s">
        <v>4235</v>
      </c>
      <c r="H1868" s="775" t="s">
        <v>4235</v>
      </c>
      <c r="I1868" s="775" t="s">
        <v>6364</v>
      </c>
    </row>
    <row r="1869" spans="1:9">
      <c r="A1869" s="775" t="str">
        <f>Table_wabobpsvr_AzureCalc_AzureCalcRateCard[[#This Row],[ServiceName]]&amp;Table_wabobpsvr_AzureCalc_AzureCalcRateCard[[#This Row],[Price_Level]]&amp;Table_wabobpsvr_AzureCalc_AzureCalcRateCard[[#This Row],[Region]]</f>
        <v>Standard_D13 VM (Non-Windows)D6</v>
      </c>
      <c r="B1869" s="775">
        <v>6</v>
      </c>
      <c r="C1869" s="775" t="s">
        <v>680</v>
      </c>
      <c r="D1869" s="775" t="s">
        <v>176</v>
      </c>
      <c r="E1869" s="775">
        <v>0.68640000000000001</v>
      </c>
      <c r="F1869" s="775" t="s">
        <v>1116</v>
      </c>
      <c r="G1869" s="775" t="s">
        <v>4235</v>
      </c>
      <c r="H1869" s="775" t="s">
        <v>4235</v>
      </c>
      <c r="I1869" s="775" t="s">
        <v>6364</v>
      </c>
    </row>
    <row r="1870" spans="1:9">
      <c r="A1870" s="775" t="str">
        <f>Table_wabobpsvr_AzureCalc_AzureCalcRateCard[[#This Row],[ServiceName]]&amp;Table_wabobpsvr_AzureCalc_AzureCalcRateCard[[#This Row],[Price_Level]]&amp;Table_wabobpsvr_AzureCalc_AzureCalcRateCard[[#This Row],[Region]]</f>
        <v>Standard_D13 VM (Non-Windows)MOSP2</v>
      </c>
      <c r="B1870" s="775">
        <v>2</v>
      </c>
      <c r="C1870" s="775" t="s">
        <v>680</v>
      </c>
      <c r="D1870" s="775" t="s">
        <v>606</v>
      </c>
      <c r="E1870" s="775">
        <v>0.7</v>
      </c>
      <c r="F1870" s="775" t="s">
        <v>1116</v>
      </c>
      <c r="G1870" s="775" t="s">
        <v>4235</v>
      </c>
      <c r="H1870" s="775" t="s">
        <v>4235</v>
      </c>
      <c r="I1870" s="775" t="s">
        <v>6365</v>
      </c>
    </row>
    <row r="1871" spans="1:9">
      <c r="A1871" s="775" t="str">
        <f>Table_wabobpsvr_AzureCalc_AzureCalcRateCard[[#This Row],[ServiceName]]&amp;Table_wabobpsvr_AzureCalc_AzureCalcRateCard[[#This Row],[Price_Level]]&amp;Table_wabobpsvr_AzureCalc_AzureCalcRateCard[[#This Row],[Region]]</f>
        <v>Standard_D13 VM (Non-Windows)A2</v>
      </c>
      <c r="B1871" s="775">
        <v>2</v>
      </c>
      <c r="C1871" s="775" t="s">
        <v>680</v>
      </c>
      <c r="D1871" s="775" t="s">
        <v>174</v>
      </c>
      <c r="E1871" s="775">
        <v>0.67900000000000005</v>
      </c>
      <c r="F1871" s="775" t="s">
        <v>1116</v>
      </c>
      <c r="G1871" s="775" t="s">
        <v>4235</v>
      </c>
      <c r="H1871" s="775" t="s">
        <v>4235</v>
      </c>
      <c r="I1871" s="775" t="s">
        <v>6365</v>
      </c>
    </row>
    <row r="1872" spans="1:9">
      <c r="A1872" s="775" t="str">
        <f>Table_wabobpsvr_AzureCalc_AzureCalcRateCard[[#This Row],[ServiceName]]&amp;Table_wabobpsvr_AzureCalc_AzureCalcRateCard[[#This Row],[Price_Level]]&amp;Table_wabobpsvr_AzureCalc_AzureCalcRateCard[[#This Row],[Region]]</f>
        <v>Standard_D13 VM (Non-Windows)B2</v>
      </c>
      <c r="B1872" s="775">
        <v>2</v>
      </c>
      <c r="C1872" s="775" t="s">
        <v>680</v>
      </c>
      <c r="D1872" s="775" t="s">
        <v>175</v>
      </c>
      <c r="E1872" s="775">
        <v>0.65800000000000003</v>
      </c>
      <c r="F1872" s="775" t="s">
        <v>1116</v>
      </c>
      <c r="G1872" s="775" t="s">
        <v>4235</v>
      </c>
      <c r="H1872" s="775" t="s">
        <v>4235</v>
      </c>
      <c r="I1872" s="775" t="s">
        <v>6365</v>
      </c>
    </row>
    <row r="1873" spans="1:9">
      <c r="A1873" s="775" t="str">
        <f>Table_wabobpsvr_AzureCalc_AzureCalcRateCard[[#This Row],[ServiceName]]&amp;Table_wabobpsvr_AzureCalc_AzureCalcRateCard[[#This Row],[Price_Level]]&amp;Table_wabobpsvr_AzureCalc_AzureCalcRateCard[[#This Row],[Region]]</f>
        <v>Standard_D13 VM (Non-Windows)C2</v>
      </c>
      <c r="B1873" s="775">
        <v>2</v>
      </c>
      <c r="C1873" s="775" t="s">
        <v>680</v>
      </c>
      <c r="D1873" s="775" t="s">
        <v>177</v>
      </c>
      <c r="E1873" s="775">
        <v>0.63700000000000001</v>
      </c>
      <c r="F1873" s="775" t="s">
        <v>1116</v>
      </c>
      <c r="G1873" s="775" t="s">
        <v>4235</v>
      </c>
      <c r="H1873" s="775" t="s">
        <v>4235</v>
      </c>
      <c r="I1873" s="775" t="s">
        <v>6365</v>
      </c>
    </row>
    <row r="1874" spans="1:9">
      <c r="A1874" s="775" t="str">
        <f>Table_wabobpsvr_AzureCalc_AzureCalcRateCard[[#This Row],[ServiceName]]&amp;Table_wabobpsvr_AzureCalc_AzureCalcRateCard[[#This Row],[Price_Level]]&amp;Table_wabobpsvr_AzureCalc_AzureCalcRateCard[[#This Row],[Region]]</f>
        <v>Standard_D13 VM (Non-Windows)D2</v>
      </c>
      <c r="B1874" s="775">
        <v>2</v>
      </c>
      <c r="C1874" s="775" t="s">
        <v>680</v>
      </c>
      <c r="D1874" s="775" t="s">
        <v>176</v>
      </c>
      <c r="E1874" s="775">
        <v>0.61599999999999999</v>
      </c>
      <c r="F1874" s="775" t="s">
        <v>1116</v>
      </c>
      <c r="G1874" s="775" t="s">
        <v>4235</v>
      </c>
      <c r="H1874" s="775" t="s">
        <v>4235</v>
      </c>
      <c r="I1874" s="775" t="s">
        <v>6365</v>
      </c>
    </row>
    <row r="1875" spans="1:9">
      <c r="A1875" s="775" t="str">
        <f>Table_wabobpsvr_AzureCalc_AzureCalcRateCard[[#This Row],[ServiceName]]&amp;Table_wabobpsvr_AzureCalc_AzureCalcRateCard[[#This Row],[Price_Level]]&amp;Table_wabobpsvr_AzureCalc_AzureCalcRateCard[[#This Row],[Region]]</f>
        <v>Standard_D13 VM (Non-Windows)MOSP5</v>
      </c>
      <c r="B1875" s="775">
        <v>5</v>
      </c>
      <c r="C1875" s="775" t="s">
        <v>680</v>
      </c>
      <c r="D1875" s="775" t="s">
        <v>606</v>
      </c>
      <c r="E1875" s="775">
        <v>0.78</v>
      </c>
      <c r="F1875" s="775" t="s">
        <v>1116</v>
      </c>
      <c r="G1875" s="775" t="s">
        <v>4235</v>
      </c>
      <c r="H1875" s="775" t="s">
        <v>4235</v>
      </c>
      <c r="I1875" s="775" t="s">
        <v>6366</v>
      </c>
    </row>
    <row r="1876" spans="1:9">
      <c r="A1876" s="775" t="str">
        <f>Table_wabobpsvr_AzureCalc_AzureCalcRateCard[[#This Row],[ServiceName]]&amp;Table_wabobpsvr_AzureCalc_AzureCalcRateCard[[#This Row],[Price_Level]]&amp;Table_wabobpsvr_AzureCalc_AzureCalcRateCard[[#This Row],[Region]]</f>
        <v>Standard_D13 VM (Non-Windows)A5</v>
      </c>
      <c r="B1876" s="775">
        <v>5</v>
      </c>
      <c r="C1876" s="775" t="s">
        <v>680</v>
      </c>
      <c r="D1876" s="775" t="s">
        <v>174</v>
      </c>
      <c r="E1876" s="775">
        <v>0.75660000000000005</v>
      </c>
      <c r="F1876" s="775" t="s">
        <v>1116</v>
      </c>
      <c r="G1876" s="775" t="s">
        <v>4235</v>
      </c>
      <c r="H1876" s="775" t="s">
        <v>4235</v>
      </c>
      <c r="I1876" s="775" t="s">
        <v>6366</v>
      </c>
    </row>
    <row r="1877" spans="1:9">
      <c r="A1877" s="775" t="str">
        <f>Table_wabobpsvr_AzureCalc_AzureCalcRateCard[[#This Row],[ServiceName]]&amp;Table_wabobpsvr_AzureCalc_AzureCalcRateCard[[#This Row],[Price_Level]]&amp;Table_wabobpsvr_AzureCalc_AzureCalcRateCard[[#This Row],[Region]]</f>
        <v>Standard_D13 VM (Non-Windows)B5</v>
      </c>
      <c r="B1877" s="775">
        <v>5</v>
      </c>
      <c r="C1877" s="775" t="s">
        <v>680</v>
      </c>
      <c r="D1877" s="775" t="s">
        <v>175</v>
      </c>
      <c r="E1877" s="775">
        <v>0.73319999999999996</v>
      </c>
      <c r="F1877" s="775" t="s">
        <v>1116</v>
      </c>
      <c r="G1877" s="775" t="s">
        <v>4235</v>
      </c>
      <c r="H1877" s="775" t="s">
        <v>4235</v>
      </c>
      <c r="I1877" s="775" t="s">
        <v>6366</v>
      </c>
    </row>
    <row r="1878" spans="1:9">
      <c r="A1878" s="775" t="str">
        <f>Table_wabobpsvr_AzureCalc_AzureCalcRateCard[[#This Row],[ServiceName]]&amp;Table_wabobpsvr_AzureCalc_AzureCalcRateCard[[#This Row],[Price_Level]]&amp;Table_wabobpsvr_AzureCalc_AzureCalcRateCard[[#This Row],[Region]]</f>
        <v>Basic_D4 VM (Windows)D15</v>
      </c>
      <c r="B1878" s="775">
        <v>15</v>
      </c>
      <c r="C1878" s="775" t="s">
        <v>87</v>
      </c>
      <c r="D1878" s="775" t="s">
        <v>176</v>
      </c>
      <c r="E1878" s="775">
        <v>1.13344</v>
      </c>
      <c r="F1878" s="775" t="s">
        <v>1101</v>
      </c>
      <c r="G1878" s="775" t="s">
        <v>2928</v>
      </c>
      <c r="H1878" s="775" t="s">
        <v>2929</v>
      </c>
      <c r="I1878" s="775" t="s">
        <v>5570</v>
      </c>
    </row>
    <row r="1879" spans="1:9">
      <c r="A1879" s="775" t="str">
        <f>Table_wabobpsvr_AzureCalc_AzureCalcRateCard[[#This Row],[ServiceName]]&amp;Table_wabobpsvr_AzureCalc_AzureCalcRateCard[[#This Row],[Price_Level]]&amp;Table_wabobpsvr_AzureCalc_AzureCalcRateCard[[#This Row],[Region]]</f>
        <v>Basic_D5 VM (Non-Windows)A15</v>
      </c>
      <c r="B1879" s="775">
        <v>15</v>
      </c>
      <c r="C1879" s="775" t="s">
        <v>87</v>
      </c>
      <c r="D1879" s="775" t="s">
        <v>174</v>
      </c>
      <c r="E1879" s="775">
        <v>1.5209600000000001</v>
      </c>
      <c r="F1879" s="775" t="s">
        <v>1102</v>
      </c>
      <c r="G1879" s="775" t="s">
        <v>2930</v>
      </c>
      <c r="H1879" s="775" t="s">
        <v>2931</v>
      </c>
      <c r="I1879" s="775" t="s">
        <v>6367</v>
      </c>
    </row>
    <row r="1880" spans="1:9">
      <c r="A1880" s="1039" t="str">
        <f>Table_wabobpsvr_AzureCalc_AzureCalcRateCard[[#This Row],[ServiceName]]&amp;Table_wabobpsvr_AzureCalc_AzureCalcRateCard[[#This Row],[Price_Level]]&amp;Table_wabobpsvr_AzureCalc_AzureCalcRateCard[[#This Row],[Region]]</f>
        <v>Basic_D5 VM (Non-Windows)B15</v>
      </c>
      <c r="B1880" s="1039">
        <v>15</v>
      </c>
      <c r="C1880" s="1039" t="s">
        <v>87</v>
      </c>
      <c r="D1880" s="1039" t="s">
        <v>175</v>
      </c>
      <c r="E1880" s="1039">
        <v>1.4739199999999999</v>
      </c>
      <c r="F1880" s="1039" t="s">
        <v>1102</v>
      </c>
      <c r="G1880" s="775" t="s">
        <v>2930</v>
      </c>
      <c r="H1880" s="775" t="s">
        <v>2931</v>
      </c>
      <c r="I1880" s="775" t="s">
        <v>6367</v>
      </c>
    </row>
    <row r="1881" spans="1:9">
      <c r="A1881" s="1039" t="str">
        <f>Table_wabobpsvr_AzureCalc_AzureCalcRateCard[[#This Row],[ServiceName]]&amp;Table_wabobpsvr_AzureCalc_AzureCalcRateCard[[#This Row],[Price_Level]]&amp;Table_wabobpsvr_AzureCalc_AzureCalcRateCard[[#This Row],[Region]]</f>
        <v>Basic_D5 VM (Non-Windows)C15</v>
      </c>
      <c r="B1881" s="1039">
        <v>15</v>
      </c>
      <c r="C1881" s="1039" t="s">
        <v>87</v>
      </c>
      <c r="D1881" s="1039" t="s">
        <v>177</v>
      </c>
      <c r="E1881" s="1039">
        <v>1.4268799999999999</v>
      </c>
      <c r="F1881" s="1039" t="s">
        <v>1102</v>
      </c>
      <c r="G1881" s="775" t="s">
        <v>2930</v>
      </c>
      <c r="H1881" s="775" t="s">
        <v>2931</v>
      </c>
      <c r="I1881" s="775" t="s">
        <v>6367</v>
      </c>
    </row>
    <row r="1882" spans="1:9">
      <c r="A1882" s="1039" t="str">
        <f>Table_wabobpsvr_AzureCalc_AzureCalcRateCard[[#This Row],[ServiceName]]&amp;Table_wabobpsvr_AzureCalc_AzureCalcRateCard[[#This Row],[Price_Level]]&amp;Table_wabobpsvr_AzureCalc_AzureCalcRateCard[[#This Row],[Region]]</f>
        <v>Basic_D5 VM (Non-Windows)D15</v>
      </c>
      <c r="B1882" s="1039">
        <v>15</v>
      </c>
      <c r="C1882" s="1039" t="s">
        <v>87</v>
      </c>
      <c r="D1882" s="1039" t="s">
        <v>176</v>
      </c>
      <c r="E1882" s="1039">
        <v>1.37984</v>
      </c>
      <c r="F1882" s="1039" t="s">
        <v>1102</v>
      </c>
      <c r="G1882" s="775" t="s">
        <v>2930</v>
      </c>
      <c r="H1882" s="775" t="s">
        <v>2931</v>
      </c>
      <c r="I1882" s="775" t="s">
        <v>6367</v>
      </c>
    </row>
    <row r="1883" spans="1:9">
      <c r="A1883" s="1039" t="str">
        <f>Table_wabobpsvr_AzureCalc_AzureCalcRateCard[[#This Row],[ServiceName]]&amp;Table_wabobpsvr_AzureCalc_AzureCalcRateCard[[#This Row],[Price_Level]]&amp;Table_wabobpsvr_AzureCalc_AzureCalcRateCard[[#This Row],[Region]]</f>
        <v>Basic_D5 VM (Windows)A15</v>
      </c>
      <c r="B1883" s="1039">
        <v>15</v>
      </c>
      <c r="C1883" s="1039" t="s">
        <v>87</v>
      </c>
      <c r="D1883" s="1039" t="s">
        <v>174</v>
      </c>
      <c r="E1883" s="1039">
        <v>2.4987200000000001</v>
      </c>
      <c r="F1883" s="1039" t="s">
        <v>1103</v>
      </c>
      <c r="G1883" s="775" t="s">
        <v>2932</v>
      </c>
      <c r="H1883" s="775" t="s">
        <v>2933</v>
      </c>
      <c r="I1883" s="775" t="s">
        <v>6368</v>
      </c>
    </row>
    <row r="1884" spans="1:9">
      <c r="A1884" s="1039" t="str">
        <f>Table_wabobpsvr_AzureCalc_AzureCalcRateCard[[#This Row],[ServiceName]]&amp;Table_wabobpsvr_AzureCalc_AzureCalcRateCard[[#This Row],[Price_Level]]&amp;Table_wabobpsvr_AzureCalc_AzureCalcRateCard[[#This Row],[Region]]</f>
        <v>Basic_D5 VM (Windows)B15</v>
      </c>
      <c r="B1884" s="1039">
        <v>15</v>
      </c>
      <c r="C1884" s="1039" t="s">
        <v>87</v>
      </c>
      <c r="D1884" s="1039" t="s">
        <v>175</v>
      </c>
      <c r="E1884" s="1039">
        <v>2.42144</v>
      </c>
      <c r="F1884" s="1039" t="s">
        <v>1103</v>
      </c>
      <c r="G1884" s="775" t="s">
        <v>2932</v>
      </c>
      <c r="H1884" s="775" t="s">
        <v>2933</v>
      </c>
      <c r="I1884" s="775" t="s">
        <v>6368</v>
      </c>
    </row>
    <row r="1885" spans="1:9">
      <c r="A1885" s="775" t="str">
        <f>Table_wabobpsvr_AzureCalc_AzureCalcRateCard[[#This Row],[ServiceName]]&amp;Table_wabobpsvr_AzureCalc_AzureCalcRateCard[[#This Row],[Price_Level]]&amp;Table_wabobpsvr_AzureCalc_AzureCalcRateCard[[#This Row],[Region]]</f>
        <v>Basic_D5 VM (Windows)C15</v>
      </c>
      <c r="B1885" s="775">
        <v>15</v>
      </c>
      <c r="C1885" s="775" t="s">
        <v>87</v>
      </c>
      <c r="D1885" s="775" t="s">
        <v>177</v>
      </c>
      <c r="E1885" s="775">
        <v>2.34416</v>
      </c>
      <c r="F1885" s="775" t="s">
        <v>1103</v>
      </c>
      <c r="G1885" s="775" t="s">
        <v>2932</v>
      </c>
      <c r="H1885" s="775" t="s">
        <v>2933</v>
      </c>
      <c r="I1885" s="775" t="s">
        <v>6368</v>
      </c>
    </row>
    <row r="1886" spans="1:9">
      <c r="A1886" s="775" t="str">
        <f>Table_wabobpsvr_AzureCalc_AzureCalcRateCard[[#This Row],[ServiceName]]&amp;Table_wabobpsvr_AzureCalc_AzureCalcRateCard[[#This Row],[Price_Level]]&amp;Table_wabobpsvr_AzureCalc_AzureCalcRateCard[[#This Row],[Region]]</f>
        <v>Basic_D5 VM (Windows)D15</v>
      </c>
      <c r="B1886" s="775">
        <v>15</v>
      </c>
      <c r="C1886" s="775" t="s">
        <v>87</v>
      </c>
      <c r="D1886" s="775" t="s">
        <v>176</v>
      </c>
      <c r="E1886" s="775">
        <v>2.26688</v>
      </c>
      <c r="F1886" s="775" t="s">
        <v>1103</v>
      </c>
      <c r="G1886" s="775" t="s">
        <v>2932</v>
      </c>
      <c r="H1886" s="775" t="s">
        <v>2933</v>
      </c>
      <c r="I1886" s="775" t="s">
        <v>6368</v>
      </c>
    </row>
    <row r="1887" spans="1:9">
      <c r="A1887" s="775" t="str">
        <f>Table_wabobpsvr_AzureCalc_AzureCalcRateCard[[#This Row],[ServiceName]]&amp;Table_wabobpsvr_AzureCalc_AzureCalcRateCard[[#This Row],[Price_Level]]&amp;Table_wabobpsvr_AzureCalc_AzureCalcRateCard[[#This Row],[Region]]</f>
        <v>Basic_D6 VM (Non-Windows)A15</v>
      </c>
      <c r="B1887" s="775">
        <v>15</v>
      </c>
      <c r="C1887" s="775" t="s">
        <v>87</v>
      </c>
      <c r="D1887" s="775" t="s">
        <v>174</v>
      </c>
      <c r="E1887" s="775">
        <v>3.0419200000000002</v>
      </c>
      <c r="F1887" s="775" t="s">
        <v>1104</v>
      </c>
      <c r="G1887" s="775" t="s">
        <v>2934</v>
      </c>
      <c r="H1887" s="775" t="s">
        <v>2935</v>
      </c>
      <c r="I1887" s="775" t="s">
        <v>6369</v>
      </c>
    </row>
    <row r="1888" spans="1:9">
      <c r="A1888" s="775" t="str">
        <f>Table_wabobpsvr_AzureCalc_AzureCalcRateCard[[#This Row],[ServiceName]]&amp;Table_wabobpsvr_AzureCalc_AzureCalcRateCard[[#This Row],[Price_Level]]&amp;Table_wabobpsvr_AzureCalc_AzureCalcRateCard[[#This Row],[Region]]</f>
        <v>Basic_D6 VM (Non-Windows)B15</v>
      </c>
      <c r="B1888" s="775">
        <v>15</v>
      </c>
      <c r="C1888" s="775" t="s">
        <v>87</v>
      </c>
      <c r="D1888" s="775" t="s">
        <v>175</v>
      </c>
      <c r="E1888" s="775">
        <v>2.9478399999999998</v>
      </c>
      <c r="F1888" s="775" t="s">
        <v>1104</v>
      </c>
      <c r="G1888" s="775" t="s">
        <v>2934</v>
      </c>
      <c r="H1888" s="775" t="s">
        <v>2935</v>
      </c>
      <c r="I1888" s="775" t="s">
        <v>6369</v>
      </c>
    </row>
    <row r="1889" spans="1:9">
      <c r="A1889" s="775" t="str">
        <f>Table_wabobpsvr_AzureCalc_AzureCalcRateCard[[#This Row],[ServiceName]]&amp;Table_wabobpsvr_AzureCalc_AzureCalcRateCard[[#This Row],[Price_Level]]&amp;Table_wabobpsvr_AzureCalc_AzureCalcRateCard[[#This Row],[Region]]</f>
        <v>Basic_D6 VM (Non-Windows)C15</v>
      </c>
      <c r="B1889" s="775">
        <v>15</v>
      </c>
      <c r="C1889" s="775" t="s">
        <v>87</v>
      </c>
      <c r="D1889" s="775" t="s">
        <v>177</v>
      </c>
      <c r="E1889" s="775">
        <v>2.8537599999999999</v>
      </c>
      <c r="F1889" s="775" t="s">
        <v>1104</v>
      </c>
      <c r="G1889" s="775" t="s">
        <v>2934</v>
      </c>
      <c r="H1889" s="775" t="s">
        <v>2935</v>
      </c>
      <c r="I1889" s="775" t="s">
        <v>6369</v>
      </c>
    </row>
    <row r="1890" spans="1:9">
      <c r="A1890" s="775" t="str">
        <f>Table_wabobpsvr_AzureCalc_AzureCalcRateCard[[#This Row],[ServiceName]]&amp;Table_wabobpsvr_AzureCalc_AzureCalcRateCard[[#This Row],[Price_Level]]&amp;Table_wabobpsvr_AzureCalc_AzureCalcRateCard[[#This Row],[Region]]</f>
        <v>Basic_D6 VM (Non-Windows)D15</v>
      </c>
      <c r="B1890" s="775">
        <v>15</v>
      </c>
      <c r="C1890" s="775" t="s">
        <v>87</v>
      </c>
      <c r="D1890" s="775" t="s">
        <v>176</v>
      </c>
      <c r="E1890" s="775">
        <v>2.7596799999999999</v>
      </c>
      <c r="F1890" s="775" t="s">
        <v>1104</v>
      </c>
      <c r="G1890" s="775" t="s">
        <v>2934</v>
      </c>
      <c r="H1890" s="775" t="s">
        <v>2935</v>
      </c>
      <c r="I1890" s="775" t="s">
        <v>6369</v>
      </c>
    </row>
    <row r="1891" spans="1:9">
      <c r="A1891" s="775" t="str">
        <f>Table_wabobpsvr_AzureCalc_AzureCalcRateCard[[#This Row],[ServiceName]]&amp;Table_wabobpsvr_AzureCalc_AzureCalcRateCard[[#This Row],[Price_Level]]&amp;Table_wabobpsvr_AzureCalc_AzureCalcRateCard[[#This Row],[Region]]</f>
        <v>Basic_D6 VM (Windows)A15</v>
      </c>
      <c r="B1891" s="775">
        <v>15</v>
      </c>
      <c r="C1891" s="775" t="s">
        <v>87</v>
      </c>
      <c r="D1891" s="775" t="s">
        <v>174</v>
      </c>
      <c r="E1891" s="775">
        <v>4.9974400000000001</v>
      </c>
      <c r="F1891" s="775" t="s">
        <v>1105</v>
      </c>
      <c r="G1891" s="775" t="s">
        <v>2936</v>
      </c>
      <c r="H1891" s="775" t="s">
        <v>2937</v>
      </c>
      <c r="I1891" s="775" t="s">
        <v>6370</v>
      </c>
    </row>
    <row r="1892" spans="1:9">
      <c r="A1892" s="775" t="str">
        <f>Table_wabobpsvr_AzureCalc_AzureCalcRateCard[[#This Row],[ServiceName]]&amp;Table_wabobpsvr_AzureCalc_AzureCalcRateCard[[#This Row],[Price_Level]]&amp;Table_wabobpsvr_AzureCalc_AzureCalcRateCard[[#This Row],[Region]]</f>
        <v>Basic_D6 VM (Windows)B15</v>
      </c>
      <c r="B1892" s="775">
        <v>15</v>
      </c>
      <c r="C1892" s="775" t="s">
        <v>87</v>
      </c>
      <c r="D1892" s="775" t="s">
        <v>175</v>
      </c>
      <c r="E1892" s="775">
        <v>4.8428800000000001</v>
      </c>
      <c r="F1892" s="775" t="s">
        <v>1105</v>
      </c>
      <c r="G1892" s="775" t="s">
        <v>2936</v>
      </c>
      <c r="H1892" s="775" t="s">
        <v>2937</v>
      </c>
      <c r="I1892" s="775" t="s">
        <v>6370</v>
      </c>
    </row>
    <row r="1893" spans="1:9">
      <c r="A1893" s="775" t="str">
        <f>Table_wabobpsvr_AzureCalc_AzureCalcRateCard[[#This Row],[ServiceName]]&amp;Table_wabobpsvr_AzureCalc_AzureCalcRateCard[[#This Row],[Price_Level]]&amp;Table_wabobpsvr_AzureCalc_AzureCalcRateCard[[#This Row],[Region]]</f>
        <v>Basic_D6 VM (Windows)C15</v>
      </c>
      <c r="B1893" s="775">
        <v>15</v>
      </c>
      <c r="C1893" s="775" t="s">
        <v>87</v>
      </c>
      <c r="D1893" s="775" t="s">
        <v>177</v>
      </c>
      <c r="E1893" s="775">
        <v>4.68832</v>
      </c>
      <c r="F1893" s="775" t="s">
        <v>1105</v>
      </c>
      <c r="G1893" s="775" t="s">
        <v>2936</v>
      </c>
      <c r="H1893" s="775" t="s">
        <v>2937</v>
      </c>
      <c r="I1893" s="775" t="s">
        <v>6370</v>
      </c>
    </row>
    <row r="1894" spans="1:9">
      <c r="A1894" s="775" t="str">
        <f>Table_wabobpsvr_AzureCalc_AzureCalcRateCard[[#This Row],[ServiceName]]&amp;Table_wabobpsvr_AzureCalc_AzureCalcRateCard[[#This Row],[Price_Level]]&amp;Table_wabobpsvr_AzureCalc_AzureCalcRateCard[[#This Row],[Region]]</f>
        <v>Basic_D6 VM (Windows)D15</v>
      </c>
      <c r="B1894" s="775">
        <v>15</v>
      </c>
      <c r="C1894" s="775" t="s">
        <v>87</v>
      </c>
      <c r="D1894" s="775" t="s">
        <v>176</v>
      </c>
      <c r="E1894" s="775">
        <v>4.53376</v>
      </c>
      <c r="F1894" s="775" t="s">
        <v>1105</v>
      </c>
      <c r="G1894" s="775" t="s">
        <v>2936</v>
      </c>
      <c r="H1894" s="775" t="s">
        <v>2937</v>
      </c>
      <c r="I1894" s="775" t="s">
        <v>6370</v>
      </c>
    </row>
    <row r="1895" spans="1:9">
      <c r="A1895" s="775" t="str">
        <f>Table_wabobpsvr_AzureCalc_AzureCalcRateCard[[#This Row],[ServiceName]]&amp;Table_wabobpsvr_AzureCalc_AzureCalcRateCard[[#This Row],[Price_Level]]&amp;Table_wabobpsvr_AzureCalc_AzureCalcRateCard[[#This Row],[Region]]</f>
        <v>Standard_D1 VM (Non-Windows)A15</v>
      </c>
      <c r="B1895" s="775">
        <v>15</v>
      </c>
      <c r="C1895" s="775" t="s">
        <v>87</v>
      </c>
      <c r="D1895" s="775" t="s">
        <v>174</v>
      </c>
      <c r="E1895" s="775">
        <v>9.0209999999999999E-2</v>
      </c>
      <c r="F1895" s="775" t="s">
        <v>1107</v>
      </c>
      <c r="G1895" s="775" t="s">
        <v>2938</v>
      </c>
      <c r="H1895" s="775" t="s">
        <v>2939</v>
      </c>
      <c r="I1895" s="775" t="s">
        <v>6371</v>
      </c>
    </row>
    <row r="1896" spans="1:9">
      <c r="A1896" s="775" t="str">
        <f>Table_wabobpsvr_AzureCalc_AzureCalcRateCard[[#This Row],[ServiceName]]&amp;Table_wabobpsvr_AzureCalc_AzureCalcRateCard[[#This Row],[Price_Level]]&amp;Table_wabobpsvr_AzureCalc_AzureCalcRateCard[[#This Row],[Region]]</f>
        <v>Standard_D1 VM (Non-Windows)B15</v>
      </c>
      <c r="B1896" s="775">
        <v>15</v>
      </c>
      <c r="C1896" s="775" t="s">
        <v>87</v>
      </c>
      <c r="D1896" s="775" t="s">
        <v>175</v>
      </c>
      <c r="E1896" s="775">
        <v>8.7419999999999998E-2</v>
      </c>
      <c r="F1896" s="775" t="s">
        <v>1107</v>
      </c>
      <c r="G1896" s="775" t="s">
        <v>2938</v>
      </c>
      <c r="H1896" s="775" t="s">
        <v>2939</v>
      </c>
      <c r="I1896" s="775" t="s">
        <v>6371</v>
      </c>
    </row>
    <row r="1897" spans="1:9">
      <c r="A1897" s="775" t="str">
        <f>Table_wabobpsvr_AzureCalc_AzureCalcRateCard[[#This Row],[ServiceName]]&amp;Table_wabobpsvr_AzureCalc_AzureCalcRateCard[[#This Row],[Price_Level]]&amp;Table_wabobpsvr_AzureCalc_AzureCalcRateCard[[#This Row],[Region]]</f>
        <v>Standard_D1 VM (Non-Windows)C15</v>
      </c>
      <c r="B1897" s="775">
        <v>15</v>
      </c>
      <c r="C1897" s="775" t="s">
        <v>87</v>
      </c>
      <c r="D1897" s="775" t="s">
        <v>177</v>
      </c>
      <c r="E1897" s="775">
        <v>8.4629999999999997E-2</v>
      </c>
      <c r="F1897" s="775" t="s">
        <v>1107</v>
      </c>
      <c r="G1897" s="775" t="s">
        <v>2938</v>
      </c>
      <c r="H1897" s="775" t="s">
        <v>2939</v>
      </c>
      <c r="I1897" s="775" t="s">
        <v>6371</v>
      </c>
    </row>
    <row r="1898" spans="1:9">
      <c r="A1898" s="775" t="str">
        <f>Table_wabobpsvr_AzureCalc_AzureCalcRateCard[[#This Row],[ServiceName]]&amp;Table_wabobpsvr_AzureCalc_AzureCalcRateCard[[#This Row],[Price_Level]]&amp;Table_wabobpsvr_AzureCalc_AzureCalcRateCard[[#This Row],[Region]]</f>
        <v>Standard_D1 VM (Non-Windows)D15</v>
      </c>
      <c r="B1898" s="775">
        <v>15</v>
      </c>
      <c r="C1898" s="775" t="s">
        <v>87</v>
      </c>
      <c r="D1898" s="775" t="s">
        <v>176</v>
      </c>
      <c r="E1898" s="775">
        <v>8.1839999999999996E-2</v>
      </c>
      <c r="F1898" s="775" t="s">
        <v>1107</v>
      </c>
      <c r="G1898" s="775" t="s">
        <v>2938</v>
      </c>
      <c r="H1898" s="775" t="s">
        <v>2939</v>
      </c>
      <c r="I1898" s="775" t="s">
        <v>6371</v>
      </c>
    </row>
    <row r="1899" spans="1:9">
      <c r="A1899" s="775" t="str">
        <f>Table_wabobpsvr_AzureCalc_AzureCalcRateCard[[#This Row],[ServiceName]]&amp;Table_wabobpsvr_AzureCalc_AzureCalcRateCard[[#This Row],[Price_Level]]&amp;Table_wabobpsvr_AzureCalc_AzureCalcRateCard[[#This Row],[Region]]</f>
        <v>Standard_D1 VM (Windows)A15</v>
      </c>
      <c r="B1899" s="775">
        <v>15</v>
      </c>
      <c r="C1899" s="775" t="s">
        <v>87</v>
      </c>
      <c r="D1899" s="775" t="s">
        <v>174</v>
      </c>
      <c r="E1899" s="775">
        <v>0.15132000000000001</v>
      </c>
      <c r="F1899" s="775" t="s">
        <v>1108</v>
      </c>
      <c r="G1899" s="775" t="s">
        <v>2940</v>
      </c>
      <c r="H1899" s="775" t="s">
        <v>2941</v>
      </c>
      <c r="I1899" s="775" t="s">
        <v>6372</v>
      </c>
    </row>
    <row r="1900" spans="1:9">
      <c r="A1900" s="775" t="str">
        <f>Table_wabobpsvr_AzureCalc_AzureCalcRateCard[[#This Row],[ServiceName]]&amp;Table_wabobpsvr_AzureCalc_AzureCalcRateCard[[#This Row],[Price_Level]]&amp;Table_wabobpsvr_AzureCalc_AzureCalcRateCard[[#This Row],[Region]]</f>
        <v>Standard_D1 VM (Windows)B15</v>
      </c>
      <c r="B1900" s="775">
        <v>15</v>
      </c>
      <c r="C1900" s="775" t="s">
        <v>87</v>
      </c>
      <c r="D1900" s="775" t="s">
        <v>175</v>
      </c>
      <c r="E1900" s="775">
        <v>0.14663999999999999</v>
      </c>
      <c r="F1900" s="775" t="s">
        <v>1108</v>
      </c>
      <c r="G1900" s="775" t="s">
        <v>2940</v>
      </c>
      <c r="H1900" s="775" t="s">
        <v>2941</v>
      </c>
      <c r="I1900" s="775" t="s">
        <v>6372</v>
      </c>
    </row>
    <row r="1901" spans="1:9">
      <c r="A1901" s="775" t="str">
        <f>Table_wabobpsvr_AzureCalc_AzureCalcRateCard[[#This Row],[ServiceName]]&amp;Table_wabobpsvr_AzureCalc_AzureCalcRateCard[[#This Row],[Price_Level]]&amp;Table_wabobpsvr_AzureCalc_AzureCalcRateCard[[#This Row],[Region]]</f>
        <v>Standard_D1 VM (Windows)C15</v>
      </c>
      <c r="B1901" s="775">
        <v>15</v>
      </c>
      <c r="C1901" s="775" t="s">
        <v>87</v>
      </c>
      <c r="D1901" s="775" t="s">
        <v>177</v>
      </c>
      <c r="E1901" s="775">
        <v>0.14196</v>
      </c>
      <c r="F1901" s="775" t="s">
        <v>1108</v>
      </c>
      <c r="G1901" s="775" t="s">
        <v>2940</v>
      </c>
      <c r="H1901" s="775" t="s">
        <v>2941</v>
      </c>
      <c r="I1901" s="775" t="s">
        <v>6372</v>
      </c>
    </row>
    <row r="1902" spans="1:9">
      <c r="A1902" s="775" t="str">
        <f>Table_wabobpsvr_AzureCalc_AzureCalcRateCard[[#This Row],[ServiceName]]&amp;Table_wabobpsvr_AzureCalc_AzureCalcRateCard[[#This Row],[Price_Level]]&amp;Table_wabobpsvr_AzureCalc_AzureCalcRateCard[[#This Row],[Region]]</f>
        <v>Standard_D1 VM (Windows)D15</v>
      </c>
      <c r="B1902" s="775">
        <v>15</v>
      </c>
      <c r="C1902" s="775" t="s">
        <v>87</v>
      </c>
      <c r="D1902" s="775" t="s">
        <v>176</v>
      </c>
      <c r="E1902" s="775">
        <v>0.13728000000000001</v>
      </c>
      <c r="F1902" s="775" t="s">
        <v>1108</v>
      </c>
      <c r="G1902" s="775" t="s">
        <v>2940</v>
      </c>
      <c r="H1902" s="775" t="s">
        <v>2941</v>
      </c>
      <c r="I1902" s="775" t="s">
        <v>6372</v>
      </c>
    </row>
    <row r="1903" spans="1:9">
      <c r="A1903" s="775" t="str">
        <f>Table_wabobpsvr_AzureCalc_AzureCalcRateCard[[#This Row],[ServiceName]]&amp;Table_wabobpsvr_AzureCalc_AzureCalcRateCard[[#This Row],[Price_Level]]&amp;Table_wabobpsvr_AzureCalc_AzureCalcRateCard[[#This Row],[Region]]</f>
        <v>Standard_D11 VM (Non-Windows)A15</v>
      </c>
      <c r="B1903" s="775">
        <v>15</v>
      </c>
      <c r="C1903" s="775" t="s">
        <v>87</v>
      </c>
      <c r="D1903" s="775" t="s">
        <v>174</v>
      </c>
      <c r="E1903" s="775">
        <v>0.20369999999999999</v>
      </c>
      <c r="F1903" s="775" t="s">
        <v>1110</v>
      </c>
      <c r="G1903" s="775" t="s">
        <v>2942</v>
      </c>
      <c r="H1903" s="775" t="s">
        <v>2943</v>
      </c>
      <c r="I1903" s="775" t="s">
        <v>6373</v>
      </c>
    </row>
    <row r="1904" spans="1:9">
      <c r="A1904" s="775" t="str">
        <f>Table_wabobpsvr_AzureCalc_AzureCalcRateCard[[#This Row],[ServiceName]]&amp;Table_wabobpsvr_AzureCalc_AzureCalcRateCard[[#This Row],[Price_Level]]&amp;Table_wabobpsvr_AzureCalc_AzureCalcRateCard[[#This Row],[Region]]</f>
        <v>Standard_D11 VM (Non-Windows)B15</v>
      </c>
      <c r="B1904" s="775">
        <v>15</v>
      </c>
      <c r="C1904" s="775" t="s">
        <v>87</v>
      </c>
      <c r="D1904" s="775" t="s">
        <v>175</v>
      </c>
      <c r="E1904" s="775">
        <v>0.19739999999999999</v>
      </c>
      <c r="F1904" s="775" t="s">
        <v>1110</v>
      </c>
      <c r="G1904" s="775" t="s">
        <v>2942</v>
      </c>
      <c r="H1904" s="775" t="s">
        <v>2943</v>
      </c>
      <c r="I1904" s="775" t="s">
        <v>6373</v>
      </c>
    </row>
    <row r="1905" spans="1:9">
      <c r="A1905" s="775" t="str">
        <f>Table_wabobpsvr_AzureCalc_AzureCalcRateCard[[#This Row],[ServiceName]]&amp;Table_wabobpsvr_AzureCalc_AzureCalcRateCard[[#This Row],[Price_Level]]&amp;Table_wabobpsvr_AzureCalc_AzureCalcRateCard[[#This Row],[Region]]</f>
        <v>Standard_D11 VM (Non-Windows)C15</v>
      </c>
      <c r="B1905" s="775">
        <v>15</v>
      </c>
      <c r="C1905" s="775" t="s">
        <v>87</v>
      </c>
      <c r="D1905" s="775" t="s">
        <v>177</v>
      </c>
      <c r="E1905" s="775">
        <v>0.19109999999999999</v>
      </c>
      <c r="F1905" s="775" t="s">
        <v>1110</v>
      </c>
      <c r="G1905" s="775" t="s">
        <v>2942</v>
      </c>
      <c r="H1905" s="775" t="s">
        <v>2943</v>
      </c>
      <c r="I1905" s="775" t="s">
        <v>6373</v>
      </c>
    </row>
    <row r="1906" spans="1:9">
      <c r="A1906" s="775" t="str">
        <f>Table_wabobpsvr_AzureCalc_AzureCalcRateCard[[#This Row],[ServiceName]]&amp;Table_wabobpsvr_AzureCalc_AzureCalcRateCard[[#This Row],[Price_Level]]&amp;Table_wabobpsvr_AzureCalc_AzureCalcRateCard[[#This Row],[Region]]</f>
        <v>Standard_D11 VM (Non-Windows)D15</v>
      </c>
      <c r="B1906" s="775">
        <v>15</v>
      </c>
      <c r="C1906" s="775" t="s">
        <v>87</v>
      </c>
      <c r="D1906" s="775" t="s">
        <v>176</v>
      </c>
      <c r="E1906" s="775">
        <v>0.18479999999999999</v>
      </c>
      <c r="F1906" s="775" t="s">
        <v>1110</v>
      </c>
      <c r="G1906" s="775" t="s">
        <v>2942</v>
      </c>
      <c r="H1906" s="775" t="s">
        <v>2943</v>
      </c>
      <c r="I1906" s="775" t="s">
        <v>6373</v>
      </c>
    </row>
    <row r="1907" spans="1:9">
      <c r="A1907" s="775" t="str">
        <f>Table_wabobpsvr_AzureCalc_AzureCalcRateCard[[#This Row],[ServiceName]]&amp;Table_wabobpsvr_AzureCalc_AzureCalcRateCard[[#This Row],[Price_Level]]&amp;Table_wabobpsvr_AzureCalc_AzureCalcRateCard[[#This Row],[Region]]</f>
        <v>Standard_D11 VM (Windows)A15</v>
      </c>
      <c r="B1907" s="775">
        <v>15</v>
      </c>
      <c r="C1907" s="775" t="s">
        <v>87</v>
      </c>
      <c r="D1907" s="775" t="s">
        <v>174</v>
      </c>
      <c r="E1907" s="775">
        <v>0.31330999999999998</v>
      </c>
      <c r="F1907" s="775" t="s">
        <v>1111</v>
      </c>
      <c r="G1907" s="775" t="s">
        <v>2944</v>
      </c>
      <c r="H1907" s="775" t="s">
        <v>2945</v>
      </c>
      <c r="I1907" s="775" t="s">
        <v>6374</v>
      </c>
    </row>
    <row r="1908" spans="1:9">
      <c r="A1908" s="775" t="str">
        <f>Table_wabobpsvr_AzureCalc_AzureCalcRateCard[[#This Row],[ServiceName]]&amp;Table_wabobpsvr_AzureCalc_AzureCalcRateCard[[#This Row],[Price_Level]]&amp;Table_wabobpsvr_AzureCalc_AzureCalcRateCard[[#This Row],[Region]]</f>
        <v>Standard_D11 VM (Windows)B15</v>
      </c>
      <c r="B1908" s="775">
        <v>15</v>
      </c>
      <c r="C1908" s="775" t="s">
        <v>87</v>
      </c>
      <c r="D1908" s="775" t="s">
        <v>175</v>
      </c>
      <c r="E1908" s="775">
        <v>0.30362</v>
      </c>
      <c r="F1908" s="775" t="s">
        <v>1111</v>
      </c>
      <c r="G1908" s="775" t="s">
        <v>2944</v>
      </c>
      <c r="H1908" s="775" t="s">
        <v>2945</v>
      </c>
      <c r="I1908" s="775" t="s">
        <v>6374</v>
      </c>
    </row>
    <row r="1909" spans="1:9">
      <c r="A1909" s="1039" t="str">
        <f>Table_wabobpsvr_AzureCalc_AzureCalcRateCard[[#This Row],[ServiceName]]&amp;Table_wabobpsvr_AzureCalc_AzureCalcRateCard[[#This Row],[Price_Level]]&amp;Table_wabobpsvr_AzureCalc_AzureCalcRateCard[[#This Row],[Region]]</f>
        <v>Standard_D11 VM (Windows)C15</v>
      </c>
      <c r="B1909" s="1039">
        <v>15</v>
      </c>
      <c r="C1909" s="1039" t="s">
        <v>87</v>
      </c>
      <c r="D1909" s="1039" t="s">
        <v>177</v>
      </c>
      <c r="E1909" s="1039">
        <v>0.29393000000000002</v>
      </c>
      <c r="F1909" s="1039" t="s">
        <v>1111</v>
      </c>
      <c r="G1909" s="775" t="s">
        <v>2944</v>
      </c>
      <c r="H1909" s="775" t="s">
        <v>2945</v>
      </c>
      <c r="I1909" s="775" t="s">
        <v>6374</v>
      </c>
    </row>
    <row r="1910" spans="1:9">
      <c r="A1910" s="775" t="str">
        <f>Table_wabobpsvr_AzureCalc_AzureCalcRateCard[[#This Row],[ServiceName]]&amp;Table_wabobpsvr_AzureCalc_AzureCalcRateCard[[#This Row],[Price_Level]]&amp;Table_wabobpsvr_AzureCalc_AzureCalcRateCard[[#This Row],[Region]]</f>
        <v>Standard_D11 VM (Windows)D15</v>
      </c>
      <c r="B1910" s="775">
        <v>15</v>
      </c>
      <c r="C1910" s="775" t="s">
        <v>87</v>
      </c>
      <c r="D1910" s="775" t="s">
        <v>176</v>
      </c>
      <c r="E1910" s="775">
        <v>0.28423999999999999</v>
      </c>
      <c r="F1910" s="775" t="s">
        <v>1111</v>
      </c>
      <c r="G1910" s="775" t="s">
        <v>2944</v>
      </c>
      <c r="H1910" s="775" t="s">
        <v>2945</v>
      </c>
      <c r="I1910" s="775" t="s">
        <v>6374</v>
      </c>
    </row>
    <row r="1911" spans="1:9">
      <c r="A1911" s="775" t="str">
        <f>Table_wabobpsvr_AzureCalc_AzureCalcRateCard[[#This Row],[ServiceName]]&amp;Table_wabobpsvr_AzureCalc_AzureCalcRateCard[[#This Row],[Price_Level]]&amp;Table_wabobpsvr_AzureCalc_AzureCalcRateCard[[#This Row],[Region]]</f>
        <v>Standard_D12 VM (Non-Windows)A15</v>
      </c>
      <c r="B1911" s="775">
        <v>15</v>
      </c>
      <c r="C1911" s="775" t="s">
        <v>87</v>
      </c>
      <c r="D1911" s="775" t="s">
        <v>174</v>
      </c>
      <c r="E1911" s="775">
        <v>0.40739999999999998</v>
      </c>
      <c r="F1911" s="775" t="s">
        <v>1113</v>
      </c>
      <c r="G1911" s="775" t="s">
        <v>2946</v>
      </c>
      <c r="H1911" s="775" t="s">
        <v>2947</v>
      </c>
      <c r="I1911" s="775" t="s">
        <v>6375</v>
      </c>
    </row>
    <row r="1912" spans="1:9">
      <c r="A1912" s="775" t="str">
        <f>Table_wabobpsvr_AzureCalc_AzureCalcRateCard[[#This Row],[ServiceName]]&amp;Table_wabobpsvr_AzureCalc_AzureCalcRateCard[[#This Row],[Price_Level]]&amp;Table_wabobpsvr_AzureCalc_AzureCalcRateCard[[#This Row],[Region]]</f>
        <v>Standard_D12 VM (Non-Windows)B15</v>
      </c>
      <c r="B1912" s="775">
        <v>15</v>
      </c>
      <c r="C1912" s="775" t="s">
        <v>87</v>
      </c>
      <c r="D1912" s="775" t="s">
        <v>175</v>
      </c>
      <c r="E1912" s="775">
        <v>0.39479999999999998</v>
      </c>
      <c r="F1912" s="775" t="s">
        <v>1113</v>
      </c>
      <c r="G1912" s="775" t="s">
        <v>2946</v>
      </c>
      <c r="H1912" s="775" t="s">
        <v>2947</v>
      </c>
      <c r="I1912" s="775" t="s">
        <v>6375</v>
      </c>
    </row>
    <row r="1913" spans="1:9">
      <c r="A1913" s="775" t="str">
        <f>Table_wabobpsvr_AzureCalc_AzureCalcRateCard[[#This Row],[ServiceName]]&amp;Table_wabobpsvr_AzureCalc_AzureCalcRateCard[[#This Row],[Price_Level]]&amp;Table_wabobpsvr_AzureCalc_AzureCalcRateCard[[#This Row],[Region]]</f>
        <v>Standard_D12 VM (Non-Windows)C15</v>
      </c>
      <c r="B1913" s="775">
        <v>15</v>
      </c>
      <c r="C1913" s="775" t="s">
        <v>87</v>
      </c>
      <c r="D1913" s="775" t="s">
        <v>177</v>
      </c>
      <c r="E1913" s="775">
        <v>0.38219999999999998</v>
      </c>
      <c r="F1913" s="775" t="s">
        <v>1113</v>
      </c>
      <c r="G1913" s="775" t="s">
        <v>2946</v>
      </c>
      <c r="H1913" s="775" t="s">
        <v>2947</v>
      </c>
      <c r="I1913" s="775" t="s">
        <v>6375</v>
      </c>
    </row>
    <row r="1914" spans="1:9">
      <c r="A1914" s="775" t="str">
        <f>Table_wabobpsvr_AzureCalc_AzureCalcRateCard[[#This Row],[ServiceName]]&amp;Table_wabobpsvr_AzureCalc_AzureCalcRateCard[[#This Row],[Price_Level]]&amp;Table_wabobpsvr_AzureCalc_AzureCalcRateCard[[#This Row],[Region]]</f>
        <v>Standard_D12 VM (Non-Windows)D15</v>
      </c>
      <c r="B1914" s="775">
        <v>15</v>
      </c>
      <c r="C1914" s="775" t="s">
        <v>87</v>
      </c>
      <c r="D1914" s="775" t="s">
        <v>176</v>
      </c>
      <c r="E1914" s="775">
        <v>0.36959999999999998</v>
      </c>
      <c r="F1914" s="775" t="s">
        <v>1113</v>
      </c>
      <c r="G1914" s="775" t="s">
        <v>2946</v>
      </c>
      <c r="H1914" s="775" t="s">
        <v>2947</v>
      </c>
      <c r="I1914" s="775" t="s">
        <v>6375</v>
      </c>
    </row>
    <row r="1915" spans="1:9">
      <c r="A1915" s="775" t="str">
        <f>Table_wabobpsvr_AzureCalc_AzureCalcRateCard[[#This Row],[ServiceName]]&amp;Table_wabobpsvr_AzureCalc_AzureCalcRateCard[[#This Row],[Price_Level]]&amp;Table_wabobpsvr_AzureCalc_AzureCalcRateCard[[#This Row],[Region]]</f>
        <v>Standard_D12 VM (Windows)A15</v>
      </c>
      <c r="B1915" s="775">
        <v>15</v>
      </c>
      <c r="C1915" s="775" t="s">
        <v>87</v>
      </c>
      <c r="D1915" s="775" t="s">
        <v>174</v>
      </c>
      <c r="E1915" s="775">
        <v>0.62661999999999995</v>
      </c>
      <c r="F1915" s="775" t="s">
        <v>1114</v>
      </c>
      <c r="G1915" s="775" t="s">
        <v>2948</v>
      </c>
      <c r="H1915" s="775" t="s">
        <v>2949</v>
      </c>
      <c r="I1915" s="775" t="s">
        <v>6376</v>
      </c>
    </row>
    <row r="1916" spans="1:9">
      <c r="A1916" s="775" t="str">
        <f>Table_wabobpsvr_AzureCalc_AzureCalcRateCard[[#This Row],[ServiceName]]&amp;Table_wabobpsvr_AzureCalc_AzureCalcRateCard[[#This Row],[Price_Level]]&amp;Table_wabobpsvr_AzureCalc_AzureCalcRateCard[[#This Row],[Region]]</f>
        <v>Standard_D12 VM (Windows)B15</v>
      </c>
      <c r="B1916" s="775">
        <v>15</v>
      </c>
      <c r="C1916" s="775" t="s">
        <v>87</v>
      </c>
      <c r="D1916" s="775" t="s">
        <v>175</v>
      </c>
      <c r="E1916" s="775">
        <v>0.60724</v>
      </c>
      <c r="F1916" s="775" t="s">
        <v>1114</v>
      </c>
      <c r="G1916" s="775" t="s">
        <v>2948</v>
      </c>
      <c r="H1916" s="775" t="s">
        <v>2949</v>
      </c>
      <c r="I1916" s="775" t="s">
        <v>6376</v>
      </c>
    </row>
    <row r="1917" spans="1:9">
      <c r="A1917" s="775" t="str">
        <f>Table_wabobpsvr_AzureCalc_AzureCalcRateCard[[#This Row],[ServiceName]]&amp;Table_wabobpsvr_AzureCalc_AzureCalcRateCard[[#This Row],[Price_Level]]&amp;Table_wabobpsvr_AzureCalc_AzureCalcRateCard[[#This Row],[Region]]</f>
        <v>Standard_D12 VM (Windows)C15</v>
      </c>
      <c r="B1917" s="775">
        <v>15</v>
      </c>
      <c r="C1917" s="775" t="s">
        <v>87</v>
      </c>
      <c r="D1917" s="775" t="s">
        <v>177</v>
      </c>
      <c r="E1917" s="775">
        <v>0.58786000000000005</v>
      </c>
      <c r="F1917" s="775" t="s">
        <v>1114</v>
      </c>
      <c r="G1917" s="775" t="s">
        <v>2948</v>
      </c>
      <c r="H1917" s="775" t="s">
        <v>2949</v>
      </c>
      <c r="I1917" s="775" t="s">
        <v>6376</v>
      </c>
    </row>
    <row r="1918" spans="1:9">
      <c r="A1918" s="775" t="str">
        <f>Table_wabobpsvr_AzureCalc_AzureCalcRateCard[[#This Row],[ServiceName]]&amp;Table_wabobpsvr_AzureCalc_AzureCalcRateCard[[#This Row],[Price_Level]]&amp;Table_wabobpsvr_AzureCalc_AzureCalcRateCard[[#This Row],[Region]]</f>
        <v>Standard_D12 VM (Windows)D15</v>
      </c>
      <c r="B1918" s="775">
        <v>15</v>
      </c>
      <c r="C1918" s="775" t="s">
        <v>87</v>
      </c>
      <c r="D1918" s="775" t="s">
        <v>176</v>
      </c>
      <c r="E1918" s="775">
        <v>0.56847999999999999</v>
      </c>
      <c r="F1918" s="775" t="s">
        <v>1114</v>
      </c>
      <c r="G1918" s="775" t="s">
        <v>2948</v>
      </c>
      <c r="H1918" s="775" t="s">
        <v>2949</v>
      </c>
      <c r="I1918" s="775" t="s">
        <v>6376</v>
      </c>
    </row>
    <row r="1919" spans="1:9">
      <c r="A1919" s="775" t="str">
        <f>Table_wabobpsvr_AzureCalc_AzureCalcRateCard[[#This Row],[ServiceName]]&amp;Table_wabobpsvr_AzureCalc_AzureCalcRateCard[[#This Row],[Price_Level]]&amp;Table_wabobpsvr_AzureCalc_AzureCalcRateCard[[#This Row],[Region]]</f>
        <v>Standard_D13 VM (Non-Windows)A15</v>
      </c>
      <c r="B1919" s="775">
        <v>15</v>
      </c>
      <c r="C1919" s="775" t="s">
        <v>87</v>
      </c>
      <c r="D1919" s="775" t="s">
        <v>174</v>
      </c>
      <c r="E1919" s="775">
        <v>0.81479999999999997</v>
      </c>
      <c r="F1919" s="775" t="s">
        <v>1116</v>
      </c>
      <c r="G1919" s="775" t="s">
        <v>2950</v>
      </c>
      <c r="H1919" s="775" t="s">
        <v>2951</v>
      </c>
      <c r="I1919" s="775" t="s">
        <v>6377</v>
      </c>
    </row>
    <row r="1920" spans="1:9">
      <c r="A1920" s="775" t="str">
        <f>Table_wabobpsvr_AzureCalc_AzureCalcRateCard[[#This Row],[ServiceName]]&amp;Table_wabobpsvr_AzureCalc_AzureCalcRateCard[[#This Row],[Price_Level]]&amp;Table_wabobpsvr_AzureCalc_AzureCalcRateCard[[#This Row],[Region]]</f>
        <v>Standard_D13 VM (Non-Windows)B15</v>
      </c>
      <c r="B1920" s="775">
        <v>15</v>
      </c>
      <c r="C1920" s="775" t="s">
        <v>87</v>
      </c>
      <c r="D1920" s="775" t="s">
        <v>175</v>
      </c>
      <c r="E1920" s="775">
        <v>0.78959999999999997</v>
      </c>
      <c r="F1920" s="775" t="s">
        <v>1116</v>
      </c>
      <c r="G1920" s="775" t="s">
        <v>2950</v>
      </c>
      <c r="H1920" s="775" t="s">
        <v>2951</v>
      </c>
      <c r="I1920" s="775" t="s">
        <v>6377</v>
      </c>
    </row>
    <row r="1921" spans="1:9">
      <c r="A1921" s="775" t="str">
        <f>Table_wabobpsvr_AzureCalc_AzureCalcRateCard[[#This Row],[ServiceName]]&amp;Table_wabobpsvr_AzureCalc_AzureCalcRateCard[[#This Row],[Price_Level]]&amp;Table_wabobpsvr_AzureCalc_AzureCalcRateCard[[#This Row],[Region]]</f>
        <v>Standard_D13 VM (Non-Windows)C15</v>
      </c>
      <c r="B1921" s="775">
        <v>15</v>
      </c>
      <c r="C1921" s="775" t="s">
        <v>87</v>
      </c>
      <c r="D1921" s="775" t="s">
        <v>177</v>
      </c>
      <c r="E1921" s="775">
        <v>0.76439999999999997</v>
      </c>
      <c r="F1921" s="775" t="s">
        <v>1116</v>
      </c>
      <c r="G1921" s="775" t="s">
        <v>2950</v>
      </c>
      <c r="H1921" s="775" t="s">
        <v>2951</v>
      </c>
      <c r="I1921" s="775" t="s">
        <v>6377</v>
      </c>
    </row>
    <row r="1922" spans="1:9">
      <c r="A1922" s="775" t="str">
        <f>Table_wabobpsvr_AzureCalc_AzureCalcRateCard[[#This Row],[ServiceName]]&amp;Table_wabobpsvr_AzureCalc_AzureCalcRateCard[[#This Row],[Price_Level]]&amp;Table_wabobpsvr_AzureCalc_AzureCalcRateCard[[#This Row],[Region]]</f>
        <v>Standard_D13 VM (Non-Windows)D15</v>
      </c>
      <c r="B1922" s="775">
        <v>15</v>
      </c>
      <c r="C1922" s="775" t="s">
        <v>87</v>
      </c>
      <c r="D1922" s="775" t="s">
        <v>176</v>
      </c>
      <c r="E1922" s="775">
        <v>0.73919999999999997</v>
      </c>
      <c r="F1922" s="775" t="s">
        <v>1116</v>
      </c>
      <c r="G1922" s="775" t="s">
        <v>2950</v>
      </c>
      <c r="H1922" s="775" t="s">
        <v>2951</v>
      </c>
      <c r="I1922" s="775" t="s">
        <v>6377</v>
      </c>
    </row>
    <row r="1923" spans="1:9">
      <c r="A1923" s="775" t="str">
        <f>Table_wabobpsvr_AzureCalc_AzureCalcRateCard[[#This Row],[ServiceName]]&amp;Table_wabobpsvr_AzureCalc_AzureCalcRateCard[[#This Row],[Price_Level]]&amp;Table_wabobpsvr_AzureCalc_AzureCalcRateCard[[#This Row],[Region]]</f>
        <v>Standard_D13 VM (Windows)A15</v>
      </c>
      <c r="B1923" s="775">
        <v>15</v>
      </c>
      <c r="C1923" s="775" t="s">
        <v>87</v>
      </c>
      <c r="D1923" s="775" t="s">
        <v>174</v>
      </c>
      <c r="E1923" s="775">
        <v>1.2532399999999999</v>
      </c>
      <c r="F1923" s="775" t="s">
        <v>1117</v>
      </c>
      <c r="G1923" s="775" t="s">
        <v>2952</v>
      </c>
      <c r="H1923" s="775" t="s">
        <v>2953</v>
      </c>
      <c r="I1923" s="775" t="s">
        <v>6378</v>
      </c>
    </row>
    <row r="1924" spans="1:9">
      <c r="A1924" s="775" t="str">
        <f>Table_wabobpsvr_AzureCalc_AzureCalcRateCard[[#This Row],[ServiceName]]&amp;Table_wabobpsvr_AzureCalc_AzureCalcRateCard[[#This Row],[Price_Level]]&amp;Table_wabobpsvr_AzureCalc_AzureCalcRateCard[[#This Row],[Region]]</f>
        <v>Standard_D13 VM (Windows)B15</v>
      </c>
      <c r="B1924" s="775">
        <v>15</v>
      </c>
      <c r="C1924" s="775" t="s">
        <v>87</v>
      </c>
      <c r="D1924" s="775" t="s">
        <v>175</v>
      </c>
      <c r="E1924" s="775">
        <v>1.21448</v>
      </c>
      <c r="F1924" s="775" t="s">
        <v>1117</v>
      </c>
      <c r="G1924" s="775" t="s">
        <v>2952</v>
      </c>
      <c r="H1924" s="775" t="s">
        <v>2953</v>
      </c>
      <c r="I1924" s="775" t="s">
        <v>6378</v>
      </c>
    </row>
    <row r="1925" spans="1:9">
      <c r="A1925" s="775" t="str">
        <f>Table_wabobpsvr_AzureCalc_AzureCalcRateCard[[#This Row],[ServiceName]]&amp;Table_wabobpsvr_AzureCalc_AzureCalcRateCard[[#This Row],[Price_Level]]&amp;Table_wabobpsvr_AzureCalc_AzureCalcRateCard[[#This Row],[Region]]</f>
        <v>Standard_D13 VM (Windows)C15</v>
      </c>
      <c r="B1925" s="775">
        <v>15</v>
      </c>
      <c r="C1925" s="775" t="s">
        <v>87</v>
      </c>
      <c r="D1925" s="775" t="s">
        <v>177</v>
      </c>
      <c r="E1925" s="775">
        <v>1.1757200000000001</v>
      </c>
      <c r="F1925" s="775" t="s">
        <v>1117</v>
      </c>
      <c r="G1925" s="775" t="s">
        <v>2952</v>
      </c>
      <c r="H1925" s="775" t="s">
        <v>2953</v>
      </c>
      <c r="I1925" s="775" t="s">
        <v>6378</v>
      </c>
    </row>
    <row r="1926" spans="1:9">
      <c r="A1926" s="775" t="str">
        <f>Table_wabobpsvr_AzureCalc_AzureCalcRateCard[[#This Row],[ServiceName]]&amp;Table_wabobpsvr_AzureCalc_AzureCalcRateCard[[#This Row],[Price_Level]]&amp;Table_wabobpsvr_AzureCalc_AzureCalcRateCard[[#This Row],[Region]]</f>
        <v>Standard_D13 VM (Windows)D15</v>
      </c>
      <c r="B1926" s="775">
        <v>15</v>
      </c>
      <c r="C1926" s="775" t="s">
        <v>87</v>
      </c>
      <c r="D1926" s="775" t="s">
        <v>176</v>
      </c>
      <c r="E1926" s="775">
        <v>1.13696</v>
      </c>
      <c r="F1926" s="775" t="s">
        <v>1117</v>
      </c>
      <c r="G1926" s="775" t="s">
        <v>2952</v>
      </c>
      <c r="H1926" s="775" t="s">
        <v>2953</v>
      </c>
      <c r="I1926" s="775" t="s">
        <v>6378</v>
      </c>
    </row>
    <row r="1927" spans="1:9">
      <c r="A1927" s="775" t="str">
        <f>Table_wabobpsvr_AzureCalc_AzureCalcRateCard[[#This Row],[ServiceName]]&amp;Table_wabobpsvr_AzureCalc_AzureCalcRateCard[[#This Row],[Price_Level]]&amp;Table_wabobpsvr_AzureCalc_AzureCalcRateCard[[#This Row],[Region]]</f>
        <v>Standard_D14 VM (Non-Windows)A15</v>
      </c>
      <c r="B1927" s="775">
        <v>15</v>
      </c>
      <c r="C1927" s="775" t="s">
        <v>87</v>
      </c>
      <c r="D1927" s="775" t="s">
        <v>174</v>
      </c>
      <c r="E1927" s="775">
        <v>1.6295999999999999</v>
      </c>
      <c r="F1927" s="775" t="s">
        <v>1119</v>
      </c>
      <c r="G1927" s="775" t="s">
        <v>2954</v>
      </c>
      <c r="H1927" s="775" t="s">
        <v>2955</v>
      </c>
      <c r="I1927" s="775" t="s">
        <v>6379</v>
      </c>
    </row>
    <row r="1928" spans="1:9">
      <c r="A1928" s="775" t="str">
        <f>Table_wabobpsvr_AzureCalc_AzureCalcRateCard[[#This Row],[ServiceName]]&amp;Table_wabobpsvr_AzureCalc_AzureCalcRateCard[[#This Row],[Price_Level]]&amp;Table_wabobpsvr_AzureCalc_AzureCalcRateCard[[#This Row],[Region]]</f>
        <v>Standard_D14 VM (Non-Windows)B15</v>
      </c>
      <c r="B1928" s="775">
        <v>15</v>
      </c>
      <c r="C1928" s="775" t="s">
        <v>87</v>
      </c>
      <c r="D1928" s="775" t="s">
        <v>175</v>
      </c>
      <c r="E1928" s="775">
        <v>1.5791999999999999</v>
      </c>
      <c r="F1928" s="775" t="s">
        <v>1119</v>
      </c>
      <c r="G1928" s="775" t="s">
        <v>2954</v>
      </c>
      <c r="H1928" s="775" t="s">
        <v>2955</v>
      </c>
      <c r="I1928" s="775" t="s">
        <v>6379</v>
      </c>
    </row>
    <row r="1929" spans="1:9">
      <c r="A1929" s="775" t="str">
        <f>Table_wabobpsvr_AzureCalc_AzureCalcRateCard[[#This Row],[ServiceName]]&amp;Table_wabobpsvr_AzureCalc_AzureCalcRateCard[[#This Row],[Price_Level]]&amp;Table_wabobpsvr_AzureCalc_AzureCalcRateCard[[#This Row],[Region]]</f>
        <v>Standard_D14 VM (Non-Windows)C15</v>
      </c>
      <c r="B1929" s="775">
        <v>15</v>
      </c>
      <c r="C1929" s="775" t="s">
        <v>87</v>
      </c>
      <c r="D1929" s="775" t="s">
        <v>177</v>
      </c>
      <c r="E1929" s="775">
        <v>1.5287999999999999</v>
      </c>
      <c r="F1929" s="775" t="s">
        <v>1119</v>
      </c>
      <c r="G1929" s="775" t="s">
        <v>2954</v>
      </c>
      <c r="H1929" s="775" t="s">
        <v>2955</v>
      </c>
      <c r="I1929" s="775" t="s">
        <v>6379</v>
      </c>
    </row>
    <row r="1930" spans="1:9">
      <c r="A1930" s="775" t="str">
        <f>Table_wabobpsvr_AzureCalc_AzureCalcRateCard[[#This Row],[ServiceName]]&amp;Table_wabobpsvr_AzureCalc_AzureCalcRateCard[[#This Row],[Price_Level]]&amp;Table_wabobpsvr_AzureCalc_AzureCalcRateCard[[#This Row],[Region]]</f>
        <v>Standard_D14 VM (Non-Windows)D15</v>
      </c>
      <c r="B1930" s="775">
        <v>15</v>
      </c>
      <c r="C1930" s="775" t="s">
        <v>87</v>
      </c>
      <c r="D1930" s="775" t="s">
        <v>176</v>
      </c>
      <c r="E1930" s="775">
        <v>1.4783999999999999</v>
      </c>
      <c r="F1930" s="775" t="s">
        <v>1119</v>
      </c>
      <c r="G1930" s="775" t="s">
        <v>2954</v>
      </c>
      <c r="H1930" s="775" t="s">
        <v>2955</v>
      </c>
      <c r="I1930" s="775" t="s">
        <v>6379</v>
      </c>
    </row>
    <row r="1931" spans="1:9">
      <c r="A1931" s="775" t="str">
        <f>Table_wabobpsvr_AzureCalc_AzureCalcRateCard[[#This Row],[ServiceName]]&amp;Table_wabobpsvr_AzureCalc_AzureCalcRateCard[[#This Row],[Price_Level]]&amp;Table_wabobpsvr_AzureCalc_AzureCalcRateCard[[#This Row],[Region]]</f>
        <v>Standard_D14 VM (Windows)MOSP15</v>
      </c>
      <c r="B1931" s="775">
        <v>15</v>
      </c>
      <c r="C1931" s="775" t="s">
        <v>87</v>
      </c>
      <c r="D1931" s="775" t="s">
        <v>606</v>
      </c>
      <c r="E1931" s="775">
        <v>2.4470000000000001</v>
      </c>
      <c r="F1931" s="775" t="s">
        <v>1120</v>
      </c>
      <c r="G1931" s="775" t="s">
        <v>4235</v>
      </c>
      <c r="H1931" s="775" t="s">
        <v>4235</v>
      </c>
      <c r="I1931" s="775" t="s">
        <v>5464</v>
      </c>
    </row>
    <row r="1932" spans="1:9">
      <c r="A1932" s="775" t="str">
        <f>Table_wabobpsvr_AzureCalc_AzureCalcRateCard[[#This Row],[ServiceName]]&amp;Table_wabobpsvr_AzureCalc_AzureCalcRateCard[[#This Row],[Price_Level]]&amp;Table_wabobpsvr_AzureCalc_AzureCalcRateCard[[#This Row],[Region]]</f>
        <v>Standard_D14 VM (Windows)A15</v>
      </c>
      <c r="B1932" s="775">
        <v>15</v>
      </c>
      <c r="C1932" s="775" t="s">
        <v>87</v>
      </c>
      <c r="D1932" s="775" t="s">
        <v>174</v>
      </c>
      <c r="E1932" s="775">
        <v>2.3735900000000001</v>
      </c>
      <c r="F1932" s="775" t="s">
        <v>1120</v>
      </c>
      <c r="G1932" s="775" t="s">
        <v>2956</v>
      </c>
      <c r="H1932" s="775" t="s">
        <v>2957</v>
      </c>
      <c r="I1932" s="775" t="s">
        <v>5464</v>
      </c>
    </row>
    <row r="1933" spans="1:9">
      <c r="A1933" s="775" t="str">
        <f>Table_wabobpsvr_AzureCalc_AzureCalcRateCard[[#This Row],[ServiceName]]&amp;Table_wabobpsvr_AzureCalc_AzureCalcRateCard[[#This Row],[Price_Level]]&amp;Table_wabobpsvr_AzureCalc_AzureCalcRateCard[[#This Row],[Region]]</f>
        <v>Standard_D14 VM (Windows)B15</v>
      </c>
      <c r="B1933" s="775">
        <v>15</v>
      </c>
      <c r="C1933" s="775" t="s">
        <v>87</v>
      </c>
      <c r="D1933" s="775" t="s">
        <v>175</v>
      </c>
      <c r="E1933" s="775">
        <v>2.3001800000000001</v>
      </c>
      <c r="F1933" s="775" t="s">
        <v>1120</v>
      </c>
      <c r="G1933" s="775" t="s">
        <v>2956</v>
      </c>
      <c r="H1933" s="775" t="s">
        <v>2957</v>
      </c>
      <c r="I1933" s="775" t="s">
        <v>5464</v>
      </c>
    </row>
    <row r="1934" spans="1:9">
      <c r="A1934" s="1039" t="str">
        <f>Table_wabobpsvr_AzureCalc_AzureCalcRateCard[[#This Row],[ServiceName]]&amp;Table_wabobpsvr_AzureCalc_AzureCalcRateCard[[#This Row],[Price_Level]]&amp;Table_wabobpsvr_AzureCalc_AzureCalcRateCard[[#This Row],[Region]]</f>
        <v>Standard_D14 VM (Windows)C15</v>
      </c>
      <c r="B1934" s="1039">
        <v>15</v>
      </c>
      <c r="C1934" s="1039" t="s">
        <v>87</v>
      </c>
      <c r="D1934" s="1039" t="s">
        <v>177</v>
      </c>
      <c r="E1934" s="1039">
        <v>2.2267700000000001</v>
      </c>
      <c r="F1934" s="1039" t="s">
        <v>1120</v>
      </c>
      <c r="G1934" s="775" t="s">
        <v>2956</v>
      </c>
      <c r="H1934" s="775" t="s">
        <v>2957</v>
      </c>
      <c r="I1934" s="775" t="s">
        <v>5464</v>
      </c>
    </row>
    <row r="1935" spans="1:9">
      <c r="A1935" s="775" t="str">
        <f>Table_wabobpsvr_AzureCalc_AzureCalcRateCard[[#This Row],[ServiceName]]&amp;Table_wabobpsvr_AzureCalc_AzureCalcRateCard[[#This Row],[Price_Level]]&amp;Table_wabobpsvr_AzureCalc_AzureCalcRateCard[[#This Row],[Region]]</f>
        <v>Standard_D14 VM (Windows)D15</v>
      </c>
      <c r="B1935" s="775">
        <v>15</v>
      </c>
      <c r="C1935" s="775" t="s">
        <v>87</v>
      </c>
      <c r="D1935" s="775" t="s">
        <v>176</v>
      </c>
      <c r="E1935" s="775">
        <v>2.1533600000000002</v>
      </c>
      <c r="F1935" s="775" t="s">
        <v>1120</v>
      </c>
      <c r="G1935" s="775" t="s">
        <v>2956</v>
      </c>
      <c r="H1935" s="775" t="s">
        <v>2957</v>
      </c>
      <c r="I1935" s="775" t="s">
        <v>5464</v>
      </c>
    </row>
    <row r="1936" spans="1:9">
      <c r="A1936" s="775" t="str">
        <f>Table_wabobpsvr_AzureCalc_AzureCalcRateCard[[#This Row],[ServiceName]]&amp;Table_wabobpsvr_AzureCalc_AzureCalcRateCard[[#This Row],[Price_Level]]&amp;Table_wabobpsvr_AzureCalc_AzureCalcRateCard[[#This Row],[Region]]</f>
        <v>Standard_D2 VM (Non-Windows)A15</v>
      </c>
      <c r="B1936" s="775">
        <v>15</v>
      </c>
      <c r="C1936" s="775" t="s">
        <v>87</v>
      </c>
      <c r="D1936" s="775" t="s">
        <v>174</v>
      </c>
      <c r="E1936" s="775">
        <v>0.18042</v>
      </c>
      <c r="F1936" s="775" t="s">
        <v>1122</v>
      </c>
      <c r="G1936" s="775" t="s">
        <v>2958</v>
      </c>
      <c r="H1936" s="775" t="s">
        <v>2959</v>
      </c>
      <c r="I1936" s="775" t="s">
        <v>6380</v>
      </c>
    </row>
    <row r="1937" spans="1:9">
      <c r="A1937" s="775" t="str">
        <f>Table_wabobpsvr_AzureCalc_AzureCalcRateCard[[#This Row],[ServiceName]]&amp;Table_wabobpsvr_AzureCalc_AzureCalcRateCard[[#This Row],[Price_Level]]&amp;Table_wabobpsvr_AzureCalc_AzureCalcRateCard[[#This Row],[Region]]</f>
        <v>Standard_D2 VM (Non-Windows)B15</v>
      </c>
      <c r="B1937" s="775">
        <v>15</v>
      </c>
      <c r="C1937" s="775" t="s">
        <v>87</v>
      </c>
      <c r="D1937" s="775" t="s">
        <v>175</v>
      </c>
      <c r="E1937" s="775">
        <v>0.17484</v>
      </c>
      <c r="F1937" s="775" t="s">
        <v>1122</v>
      </c>
      <c r="G1937" s="775" t="s">
        <v>2958</v>
      </c>
      <c r="H1937" s="775" t="s">
        <v>2959</v>
      </c>
      <c r="I1937" s="775" t="s">
        <v>6380</v>
      </c>
    </row>
    <row r="1938" spans="1:9">
      <c r="A1938" s="1039" t="str">
        <f>Table_wabobpsvr_AzureCalc_AzureCalcRateCard[[#This Row],[ServiceName]]&amp;Table_wabobpsvr_AzureCalc_AzureCalcRateCard[[#This Row],[Price_Level]]&amp;Table_wabobpsvr_AzureCalc_AzureCalcRateCard[[#This Row],[Region]]</f>
        <v>Standard_D2 VM (Non-Windows)C15</v>
      </c>
      <c r="B1938" s="1039">
        <v>15</v>
      </c>
      <c r="C1938" s="1039" t="s">
        <v>87</v>
      </c>
      <c r="D1938" s="1039" t="s">
        <v>177</v>
      </c>
      <c r="E1938" s="1039">
        <v>0.16925999999999999</v>
      </c>
      <c r="F1938" s="1039" t="s">
        <v>1122</v>
      </c>
      <c r="G1938" s="775" t="s">
        <v>2958</v>
      </c>
      <c r="H1938" s="775" t="s">
        <v>2959</v>
      </c>
      <c r="I1938" s="775" t="s">
        <v>6380</v>
      </c>
    </row>
    <row r="1939" spans="1:9">
      <c r="A1939" s="775" t="str">
        <f>Table_wabobpsvr_AzureCalc_AzureCalcRateCard[[#This Row],[ServiceName]]&amp;Table_wabobpsvr_AzureCalc_AzureCalcRateCard[[#This Row],[Price_Level]]&amp;Table_wabobpsvr_AzureCalc_AzureCalcRateCard[[#This Row],[Region]]</f>
        <v>Standard_D2 VM (Non-Windows)D15</v>
      </c>
      <c r="B1939" s="775">
        <v>15</v>
      </c>
      <c r="C1939" s="775" t="s">
        <v>87</v>
      </c>
      <c r="D1939" s="775" t="s">
        <v>176</v>
      </c>
      <c r="E1939" s="775">
        <v>0.16367999999999999</v>
      </c>
      <c r="F1939" s="775" t="s">
        <v>1122</v>
      </c>
      <c r="G1939" s="775" t="s">
        <v>2958</v>
      </c>
      <c r="H1939" s="775" t="s">
        <v>2959</v>
      </c>
      <c r="I1939" s="775" t="s">
        <v>6380</v>
      </c>
    </row>
    <row r="1940" spans="1:9">
      <c r="A1940" s="775" t="str">
        <f>Table_wabobpsvr_AzureCalc_AzureCalcRateCard[[#This Row],[ServiceName]]&amp;Table_wabobpsvr_AzureCalc_AzureCalcRateCard[[#This Row],[Price_Level]]&amp;Table_wabobpsvr_AzureCalc_AzureCalcRateCard[[#This Row],[Region]]</f>
        <v>Standard_D2 VM (Windows)MOSP15</v>
      </c>
      <c r="B1940" s="775">
        <v>15</v>
      </c>
      <c r="C1940" s="775" t="s">
        <v>87</v>
      </c>
      <c r="D1940" s="775" t="s">
        <v>606</v>
      </c>
      <c r="E1940" s="775">
        <v>0.312</v>
      </c>
      <c r="F1940" s="775" t="s">
        <v>1123</v>
      </c>
      <c r="G1940" s="775" t="s">
        <v>4235</v>
      </c>
      <c r="H1940" s="775" t="s">
        <v>4235</v>
      </c>
      <c r="I1940" s="775" t="s">
        <v>6348</v>
      </c>
    </row>
    <row r="1941" spans="1:9">
      <c r="A1941" s="775" t="str">
        <f>Table_wabobpsvr_AzureCalc_AzureCalcRateCard[[#This Row],[ServiceName]]&amp;Table_wabobpsvr_AzureCalc_AzureCalcRateCard[[#This Row],[Price_Level]]&amp;Table_wabobpsvr_AzureCalc_AzureCalcRateCard[[#This Row],[Region]]</f>
        <v>Standard_D2 VM (Windows)A15</v>
      </c>
      <c r="B1941" s="775">
        <v>15</v>
      </c>
      <c r="C1941" s="775" t="s">
        <v>87</v>
      </c>
      <c r="D1941" s="775" t="s">
        <v>174</v>
      </c>
      <c r="E1941" s="775">
        <v>0.30264000000000002</v>
      </c>
      <c r="F1941" s="775" t="s">
        <v>1123</v>
      </c>
      <c r="G1941" s="775" t="s">
        <v>2960</v>
      </c>
      <c r="H1941" s="775" t="s">
        <v>2961</v>
      </c>
      <c r="I1941" s="775" t="s">
        <v>6348</v>
      </c>
    </row>
    <row r="1942" spans="1:9">
      <c r="A1942" s="775" t="str">
        <f>Table_wabobpsvr_AzureCalc_AzureCalcRateCard[[#This Row],[ServiceName]]&amp;Table_wabobpsvr_AzureCalc_AzureCalcRateCard[[#This Row],[Price_Level]]&amp;Table_wabobpsvr_AzureCalc_AzureCalcRateCard[[#This Row],[Region]]</f>
        <v>Standard_D2 VM (Windows)B15</v>
      </c>
      <c r="B1942" s="775">
        <v>15</v>
      </c>
      <c r="C1942" s="775" t="s">
        <v>87</v>
      </c>
      <c r="D1942" s="775" t="s">
        <v>175</v>
      </c>
      <c r="E1942" s="775">
        <v>0.29327999999999999</v>
      </c>
      <c r="F1942" s="775" t="s">
        <v>1123</v>
      </c>
      <c r="G1942" s="775" t="s">
        <v>2960</v>
      </c>
      <c r="H1942" s="775" t="s">
        <v>2961</v>
      </c>
      <c r="I1942" s="775" t="s">
        <v>6348</v>
      </c>
    </row>
    <row r="1943" spans="1:9">
      <c r="A1943" s="775" t="str">
        <f>Table_wabobpsvr_AzureCalc_AzureCalcRateCard[[#This Row],[ServiceName]]&amp;Table_wabobpsvr_AzureCalc_AzureCalcRateCard[[#This Row],[Price_Level]]&amp;Table_wabobpsvr_AzureCalc_AzureCalcRateCard[[#This Row],[Region]]</f>
        <v>Standard_D2 VM (Windows)C15</v>
      </c>
      <c r="B1943" s="775">
        <v>15</v>
      </c>
      <c r="C1943" s="775" t="s">
        <v>87</v>
      </c>
      <c r="D1943" s="775" t="s">
        <v>177</v>
      </c>
      <c r="E1943" s="775">
        <v>0.28392000000000001</v>
      </c>
      <c r="F1943" s="775" t="s">
        <v>1123</v>
      </c>
      <c r="G1943" s="775" t="s">
        <v>2960</v>
      </c>
      <c r="H1943" s="775" t="s">
        <v>2961</v>
      </c>
      <c r="I1943" s="775" t="s">
        <v>6348</v>
      </c>
    </row>
    <row r="1944" spans="1:9">
      <c r="A1944" s="775" t="str">
        <f>Table_wabobpsvr_AzureCalc_AzureCalcRateCard[[#This Row],[ServiceName]]&amp;Table_wabobpsvr_AzureCalc_AzureCalcRateCard[[#This Row],[Price_Level]]&amp;Table_wabobpsvr_AzureCalc_AzureCalcRateCard[[#This Row],[Region]]</f>
        <v>Standard_D2 VM (Windows)D15</v>
      </c>
      <c r="B1944" s="775">
        <v>15</v>
      </c>
      <c r="C1944" s="775" t="s">
        <v>87</v>
      </c>
      <c r="D1944" s="775" t="s">
        <v>176</v>
      </c>
      <c r="E1944" s="775">
        <v>0.27456000000000003</v>
      </c>
      <c r="F1944" s="775" t="s">
        <v>1123</v>
      </c>
      <c r="G1944" s="775" t="s">
        <v>2960</v>
      </c>
      <c r="H1944" s="775" t="s">
        <v>2961</v>
      </c>
      <c r="I1944" s="775" t="s">
        <v>6348</v>
      </c>
    </row>
    <row r="1945" spans="1:9">
      <c r="A1945" s="775" t="str">
        <f>Table_wabobpsvr_AzureCalc_AzureCalcRateCard[[#This Row],[ServiceName]]&amp;Table_wabobpsvr_AzureCalc_AzureCalcRateCard[[#This Row],[Price_Level]]&amp;Table_wabobpsvr_AzureCalc_AzureCalcRateCard[[#This Row],[Region]]</f>
        <v>Standard_D3 VM (Non-Windows)A15</v>
      </c>
      <c r="B1945" s="775">
        <v>15</v>
      </c>
      <c r="C1945" s="775" t="s">
        <v>87</v>
      </c>
      <c r="D1945" s="775" t="s">
        <v>174</v>
      </c>
      <c r="E1945" s="775">
        <v>0.36083999999999999</v>
      </c>
      <c r="F1945" s="775" t="s">
        <v>1125</v>
      </c>
      <c r="G1945" s="775" t="s">
        <v>2962</v>
      </c>
      <c r="H1945" s="775" t="s">
        <v>2963</v>
      </c>
      <c r="I1945" s="775" t="s">
        <v>6381</v>
      </c>
    </row>
    <row r="1946" spans="1:9">
      <c r="A1946" s="775" t="str">
        <f>Table_wabobpsvr_AzureCalc_AzureCalcRateCard[[#This Row],[ServiceName]]&amp;Table_wabobpsvr_AzureCalc_AzureCalcRateCard[[#This Row],[Price_Level]]&amp;Table_wabobpsvr_AzureCalc_AzureCalcRateCard[[#This Row],[Region]]</f>
        <v>Standard_D3 VM (Non-Windows)B15</v>
      </c>
      <c r="B1946" s="775">
        <v>15</v>
      </c>
      <c r="C1946" s="775" t="s">
        <v>87</v>
      </c>
      <c r="D1946" s="775" t="s">
        <v>175</v>
      </c>
      <c r="E1946" s="775">
        <v>0.34967999999999999</v>
      </c>
      <c r="F1946" s="775" t="s">
        <v>1125</v>
      </c>
      <c r="G1946" s="775" t="s">
        <v>2962</v>
      </c>
      <c r="H1946" s="775" t="s">
        <v>2963</v>
      </c>
      <c r="I1946" s="775" t="s">
        <v>6381</v>
      </c>
    </row>
    <row r="1947" spans="1:9">
      <c r="A1947" s="775" t="str">
        <f>Table_wabobpsvr_AzureCalc_AzureCalcRateCard[[#This Row],[ServiceName]]&amp;Table_wabobpsvr_AzureCalc_AzureCalcRateCard[[#This Row],[Price_Level]]&amp;Table_wabobpsvr_AzureCalc_AzureCalcRateCard[[#This Row],[Region]]</f>
        <v>Standard_D3 VM (Non-Windows)C15</v>
      </c>
      <c r="B1947" s="775">
        <v>15</v>
      </c>
      <c r="C1947" s="775" t="s">
        <v>87</v>
      </c>
      <c r="D1947" s="775" t="s">
        <v>177</v>
      </c>
      <c r="E1947" s="775">
        <v>0.33851999999999999</v>
      </c>
      <c r="F1947" s="775" t="s">
        <v>1125</v>
      </c>
      <c r="G1947" s="775" t="s">
        <v>2962</v>
      </c>
      <c r="H1947" s="775" t="s">
        <v>2963</v>
      </c>
      <c r="I1947" s="775" t="s">
        <v>6381</v>
      </c>
    </row>
    <row r="1948" spans="1:9">
      <c r="A1948" s="775" t="str">
        <f>Table_wabobpsvr_AzureCalc_AzureCalcRateCard[[#This Row],[ServiceName]]&amp;Table_wabobpsvr_AzureCalc_AzureCalcRateCard[[#This Row],[Price_Level]]&amp;Table_wabobpsvr_AzureCalc_AzureCalcRateCard[[#This Row],[Region]]</f>
        <v>Standard_D3 VM (Non-Windows)D15</v>
      </c>
      <c r="B1948" s="775">
        <v>15</v>
      </c>
      <c r="C1948" s="775" t="s">
        <v>87</v>
      </c>
      <c r="D1948" s="775" t="s">
        <v>176</v>
      </c>
      <c r="E1948" s="775">
        <v>0.32735999999999998</v>
      </c>
      <c r="F1948" s="775" t="s">
        <v>1125</v>
      </c>
      <c r="G1948" s="775" t="s">
        <v>2962</v>
      </c>
      <c r="H1948" s="775" t="s">
        <v>2963</v>
      </c>
      <c r="I1948" s="775" t="s">
        <v>6381</v>
      </c>
    </row>
    <row r="1949" spans="1:9">
      <c r="A1949" s="775" t="str">
        <f>Table_wabobpsvr_AzureCalc_AzureCalcRateCard[[#This Row],[ServiceName]]&amp;Table_wabobpsvr_AzureCalc_AzureCalcRateCard[[#This Row],[Price_Level]]&amp;Table_wabobpsvr_AzureCalc_AzureCalcRateCard[[#This Row],[Region]]</f>
        <v>Standard_D3 VM (Windows)A15</v>
      </c>
      <c r="B1949" s="775">
        <v>15</v>
      </c>
      <c r="C1949" s="775" t="s">
        <v>87</v>
      </c>
      <c r="D1949" s="775" t="s">
        <v>174</v>
      </c>
      <c r="E1949" s="775">
        <v>0.60528000000000004</v>
      </c>
      <c r="F1949" s="775" t="s">
        <v>1126</v>
      </c>
      <c r="G1949" s="775" t="s">
        <v>2964</v>
      </c>
      <c r="H1949" s="775" t="s">
        <v>2965</v>
      </c>
      <c r="I1949" s="775" t="s">
        <v>6382</v>
      </c>
    </row>
    <row r="1950" spans="1:9">
      <c r="A1950" s="775" t="str">
        <f>Table_wabobpsvr_AzureCalc_AzureCalcRateCard[[#This Row],[ServiceName]]&amp;Table_wabobpsvr_AzureCalc_AzureCalcRateCard[[#This Row],[Price_Level]]&amp;Table_wabobpsvr_AzureCalc_AzureCalcRateCard[[#This Row],[Region]]</f>
        <v>Standard_D3 VM (Windows)B15</v>
      </c>
      <c r="B1950" s="775">
        <v>15</v>
      </c>
      <c r="C1950" s="775" t="s">
        <v>87</v>
      </c>
      <c r="D1950" s="775" t="s">
        <v>175</v>
      </c>
      <c r="E1950" s="775">
        <v>0.58655999999999997</v>
      </c>
      <c r="F1950" s="775" t="s">
        <v>1126</v>
      </c>
      <c r="G1950" s="775" t="s">
        <v>2964</v>
      </c>
      <c r="H1950" s="775" t="s">
        <v>2965</v>
      </c>
      <c r="I1950" s="775" t="s">
        <v>6382</v>
      </c>
    </row>
    <row r="1951" spans="1:9">
      <c r="A1951" s="775" t="str">
        <f>Table_wabobpsvr_AzureCalc_AzureCalcRateCard[[#This Row],[ServiceName]]&amp;Table_wabobpsvr_AzureCalc_AzureCalcRateCard[[#This Row],[Price_Level]]&amp;Table_wabobpsvr_AzureCalc_AzureCalcRateCard[[#This Row],[Region]]</f>
        <v>Standard_D3 VM (Windows)C15</v>
      </c>
      <c r="B1951" s="775">
        <v>15</v>
      </c>
      <c r="C1951" s="775" t="s">
        <v>87</v>
      </c>
      <c r="D1951" s="775" t="s">
        <v>177</v>
      </c>
      <c r="E1951" s="775">
        <v>0.56784000000000001</v>
      </c>
      <c r="F1951" s="775" t="s">
        <v>1126</v>
      </c>
      <c r="G1951" s="775" t="s">
        <v>2964</v>
      </c>
      <c r="H1951" s="775" t="s">
        <v>2965</v>
      </c>
      <c r="I1951" s="775" t="s">
        <v>6382</v>
      </c>
    </row>
    <row r="1952" spans="1:9">
      <c r="A1952" s="775" t="str">
        <f>Table_wabobpsvr_AzureCalc_AzureCalcRateCard[[#This Row],[ServiceName]]&amp;Table_wabobpsvr_AzureCalc_AzureCalcRateCard[[#This Row],[Price_Level]]&amp;Table_wabobpsvr_AzureCalc_AzureCalcRateCard[[#This Row],[Region]]</f>
        <v>Standard_D3 VM (Windows)D15</v>
      </c>
      <c r="B1952" s="775">
        <v>15</v>
      </c>
      <c r="C1952" s="775" t="s">
        <v>87</v>
      </c>
      <c r="D1952" s="775" t="s">
        <v>176</v>
      </c>
      <c r="E1952" s="775">
        <v>0.54912000000000005</v>
      </c>
      <c r="F1952" s="775" t="s">
        <v>1126</v>
      </c>
      <c r="G1952" s="775" t="s">
        <v>2964</v>
      </c>
      <c r="H1952" s="775" t="s">
        <v>2965</v>
      </c>
      <c r="I1952" s="775" t="s">
        <v>6382</v>
      </c>
    </row>
    <row r="1953" spans="1:9">
      <c r="A1953" s="775" t="str">
        <f>Table_wabobpsvr_AzureCalc_AzureCalcRateCard[[#This Row],[ServiceName]]&amp;Table_wabobpsvr_AzureCalc_AzureCalcRateCard[[#This Row],[Price_Level]]&amp;Table_wabobpsvr_AzureCalc_AzureCalcRateCard[[#This Row],[Region]]</f>
        <v>Standard_D4 VM (Non-Windows)A15</v>
      </c>
      <c r="B1953" s="775">
        <v>15</v>
      </c>
      <c r="C1953" s="775" t="s">
        <v>87</v>
      </c>
      <c r="D1953" s="775" t="s">
        <v>174</v>
      </c>
      <c r="E1953" s="775">
        <v>0.72167999999999999</v>
      </c>
      <c r="F1953" s="775" t="s">
        <v>1128</v>
      </c>
      <c r="G1953" s="775" t="s">
        <v>2966</v>
      </c>
      <c r="H1953" s="775" t="s">
        <v>2967</v>
      </c>
      <c r="I1953" s="775" t="s">
        <v>6383</v>
      </c>
    </row>
    <row r="1954" spans="1:9">
      <c r="A1954" s="775" t="str">
        <f>Table_wabobpsvr_AzureCalc_AzureCalcRateCard[[#This Row],[ServiceName]]&amp;Table_wabobpsvr_AzureCalc_AzureCalcRateCard[[#This Row],[Price_Level]]&amp;Table_wabobpsvr_AzureCalc_AzureCalcRateCard[[#This Row],[Region]]</f>
        <v>Standard_D4 VM (Non-Windows)B15</v>
      </c>
      <c r="B1954" s="775">
        <v>15</v>
      </c>
      <c r="C1954" s="775" t="s">
        <v>87</v>
      </c>
      <c r="D1954" s="775" t="s">
        <v>175</v>
      </c>
      <c r="E1954" s="775">
        <v>0.69935999999999998</v>
      </c>
      <c r="F1954" s="775" t="s">
        <v>1128</v>
      </c>
      <c r="G1954" s="775" t="s">
        <v>2966</v>
      </c>
      <c r="H1954" s="775" t="s">
        <v>2967</v>
      </c>
      <c r="I1954" s="775" t="s">
        <v>6383</v>
      </c>
    </row>
    <row r="1955" spans="1:9">
      <c r="A1955" s="775" t="str">
        <f>Table_wabobpsvr_AzureCalc_AzureCalcRateCard[[#This Row],[ServiceName]]&amp;Table_wabobpsvr_AzureCalc_AzureCalcRateCard[[#This Row],[Price_Level]]&amp;Table_wabobpsvr_AzureCalc_AzureCalcRateCard[[#This Row],[Region]]</f>
        <v>Standard_D4 VM (Non-Windows)C15</v>
      </c>
      <c r="B1955" s="775">
        <v>15</v>
      </c>
      <c r="C1955" s="775" t="s">
        <v>87</v>
      </c>
      <c r="D1955" s="775" t="s">
        <v>177</v>
      </c>
      <c r="E1955" s="775">
        <v>0.67703999999999998</v>
      </c>
      <c r="F1955" s="775" t="s">
        <v>1128</v>
      </c>
      <c r="G1955" s="775" t="s">
        <v>2966</v>
      </c>
      <c r="H1955" s="775" t="s">
        <v>2967</v>
      </c>
      <c r="I1955" s="775" t="s">
        <v>6383</v>
      </c>
    </row>
    <row r="1956" spans="1:9">
      <c r="A1956" s="775" t="str">
        <f>Table_wabobpsvr_AzureCalc_AzureCalcRateCard[[#This Row],[ServiceName]]&amp;Table_wabobpsvr_AzureCalc_AzureCalcRateCard[[#This Row],[Price_Level]]&amp;Table_wabobpsvr_AzureCalc_AzureCalcRateCard[[#This Row],[Region]]</f>
        <v>Standard_D4 VM (Non-Windows)D15</v>
      </c>
      <c r="B1956" s="775">
        <v>15</v>
      </c>
      <c r="C1956" s="775" t="s">
        <v>87</v>
      </c>
      <c r="D1956" s="775" t="s">
        <v>176</v>
      </c>
      <c r="E1956" s="775">
        <v>0.65471999999999997</v>
      </c>
      <c r="F1956" s="775" t="s">
        <v>1128</v>
      </c>
      <c r="G1956" s="775" t="s">
        <v>2966</v>
      </c>
      <c r="H1956" s="775" t="s">
        <v>2967</v>
      </c>
      <c r="I1956" s="775" t="s">
        <v>6383</v>
      </c>
    </row>
    <row r="1957" spans="1:9">
      <c r="A1957" s="775" t="str">
        <f>Table_wabobpsvr_AzureCalc_AzureCalcRateCard[[#This Row],[ServiceName]]&amp;Table_wabobpsvr_AzureCalc_AzureCalcRateCard[[#This Row],[Price_Level]]&amp;Table_wabobpsvr_AzureCalc_AzureCalcRateCard[[#This Row],[Region]]</f>
        <v>Standard_D4 VM (Windows)A15</v>
      </c>
      <c r="B1957" s="775">
        <v>15</v>
      </c>
      <c r="C1957" s="775" t="s">
        <v>87</v>
      </c>
      <c r="D1957" s="775" t="s">
        <v>174</v>
      </c>
      <c r="E1957" s="775">
        <v>1.2105600000000001</v>
      </c>
      <c r="F1957" s="775" t="s">
        <v>1129</v>
      </c>
      <c r="G1957" s="775" t="s">
        <v>2968</v>
      </c>
      <c r="H1957" s="775" t="s">
        <v>2969</v>
      </c>
      <c r="I1957" s="775" t="s">
        <v>6384</v>
      </c>
    </row>
    <row r="1958" spans="1:9">
      <c r="A1958" s="775" t="str">
        <f>Table_wabobpsvr_AzureCalc_AzureCalcRateCard[[#This Row],[ServiceName]]&amp;Table_wabobpsvr_AzureCalc_AzureCalcRateCard[[#This Row],[Price_Level]]&amp;Table_wabobpsvr_AzureCalc_AzureCalcRateCard[[#This Row],[Region]]</f>
        <v>Standard_D4 VM (Windows)B15</v>
      </c>
      <c r="B1958" s="775">
        <v>15</v>
      </c>
      <c r="C1958" s="775" t="s">
        <v>87</v>
      </c>
      <c r="D1958" s="775" t="s">
        <v>175</v>
      </c>
      <c r="E1958" s="775">
        <v>1.1731199999999999</v>
      </c>
      <c r="F1958" s="775" t="s">
        <v>1129</v>
      </c>
      <c r="G1958" s="775" t="s">
        <v>2968</v>
      </c>
      <c r="H1958" s="775" t="s">
        <v>2969</v>
      </c>
      <c r="I1958" s="775" t="s">
        <v>6384</v>
      </c>
    </row>
    <row r="1959" spans="1:9">
      <c r="A1959" s="775" t="str">
        <f>Table_wabobpsvr_AzureCalc_AzureCalcRateCard[[#This Row],[ServiceName]]&amp;Table_wabobpsvr_AzureCalc_AzureCalcRateCard[[#This Row],[Price_Level]]&amp;Table_wabobpsvr_AzureCalc_AzureCalcRateCard[[#This Row],[Region]]</f>
        <v>Standard_D4 VM (Windows)C15</v>
      </c>
      <c r="B1959" s="775">
        <v>15</v>
      </c>
      <c r="C1959" s="775" t="s">
        <v>87</v>
      </c>
      <c r="D1959" s="775" t="s">
        <v>177</v>
      </c>
      <c r="E1959" s="775">
        <v>1.13568</v>
      </c>
      <c r="F1959" s="775" t="s">
        <v>1129</v>
      </c>
      <c r="G1959" s="775" t="s">
        <v>2968</v>
      </c>
      <c r="H1959" s="775" t="s">
        <v>2969</v>
      </c>
      <c r="I1959" s="775" t="s">
        <v>6384</v>
      </c>
    </row>
    <row r="1960" spans="1:9">
      <c r="A1960" s="775" t="str">
        <f>Table_wabobpsvr_AzureCalc_AzureCalcRateCard[[#This Row],[ServiceName]]&amp;Table_wabobpsvr_AzureCalc_AzureCalcRateCard[[#This Row],[Price_Level]]&amp;Table_wabobpsvr_AzureCalc_AzureCalcRateCard[[#This Row],[Region]]</f>
        <v>Standard_D4 VM (Windows)D15</v>
      </c>
      <c r="B1960" s="775">
        <v>15</v>
      </c>
      <c r="C1960" s="775" t="s">
        <v>87</v>
      </c>
      <c r="D1960" s="775" t="s">
        <v>176</v>
      </c>
      <c r="E1960" s="775">
        <v>1.0982400000000001</v>
      </c>
      <c r="F1960" s="775" t="s">
        <v>1129</v>
      </c>
      <c r="G1960" s="775" t="s">
        <v>2968</v>
      </c>
      <c r="H1960" s="775" t="s">
        <v>2969</v>
      </c>
      <c r="I1960" s="775" t="s">
        <v>6384</v>
      </c>
    </row>
    <row r="1961" spans="1:9">
      <c r="A1961" s="775" t="str">
        <f>Table_wabobpsvr_AzureCalc_AzureCalcRateCard[[#This Row],[ServiceName]]&amp;Table_wabobpsvr_AzureCalc_AzureCalcRateCard[[#This Row],[Price_Level]]&amp;Table_wabobpsvr_AzureCalc_AzureCalcRateCard[[#This Row],[Region]]</f>
        <v>Standard_D5 VM (Non-Windows)A15</v>
      </c>
      <c r="B1961" s="775">
        <v>15</v>
      </c>
      <c r="C1961" s="775" t="s">
        <v>87</v>
      </c>
      <c r="D1961" s="775" t="s">
        <v>174</v>
      </c>
      <c r="E1961" s="775">
        <v>1.8624000000000001</v>
      </c>
      <c r="F1961" s="775" t="s">
        <v>1131</v>
      </c>
      <c r="G1961" s="775" t="s">
        <v>2970</v>
      </c>
      <c r="H1961" s="775" t="s">
        <v>2971</v>
      </c>
      <c r="I1961" s="775" t="s">
        <v>6385</v>
      </c>
    </row>
    <row r="1962" spans="1:9">
      <c r="A1962" s="775" t="str">
        <f>Table_wabobpsvr_AzureCalc_AzureCalcRateCard[[#This Row],[ServiceName]]&amp;Table_wabobpsvr_AzureCalc_AzureCalcRateCard[[#This Row],[Price_Level]]&amp;Table_wabobpsvr_AzureCalc_AzureCalcRateCard[[#This Row],[Region]]</f>
        <v>Standard_D5 VM (Non-Windows)B15</v>
      </c>
      <c r="B1962" s="775">
        <v>15</v>
      </c>
      <c r="C1962" s="775" t="s">
        <v>87</v>
      </c>
      <c r="D1962" s="775" t="s">
        <v>175</v>
      </c>
      <c r="E1962" s="775">
        <v>1.8048</v>
      </c>
      <c r="F1962" s="775" t="s">
        <v>1131</v>
      </c>
      <c r="G1962" s="775" t="s">
        <v>2970</v>
      </c>
      <c r="H1962" s="775" t="s">
        <v>2971</v>
      </c>
      <c r="I1962" s="775" t="s">
        <v>6385</v>
      </c>
    </row>
    <row r="1963" spans="1:9">
      <c r="A1963" s="775" t="str">
        <f>Table_wabobpsvr_AzureCalc_AzureCalcRateCard[[#This Row],[ServiceName]]&amp;Table_wabobpsvr_AzureCalc_AzureCalcRateCard[[#This Row],[Price_Level]]&amp;Table_wabobpsvr_AzureCalc_AzureCalcRateCard[[#This Row],[Region]]</f>
        <v>Standard_D5 VM (Non-Windows)C15</v>
      </c>
      <c r="B1963" s="775">
        <v>15</v>
      </c>
      <c r="C1963" s="775" t="s">
        <v>87</v>
      </c>
      <c r="D1963" s="775" t="s">
        <v>177</v>
      </c>
      <c r="E1963" s="775">
        <v>1.7472000000000001</v>
      </c>
      <c r="F1963" s="775" t="s">
        <v>1131</v>
      </c>
      <c r="G1963" s="775" t="s">
        <v>2970</v>
      </c>
      <c r="H1963" s="775" t="s">
        <v>2971</v>
      </c>
      <c r="I1963" s="775" t="s">
        <v>6385</v>
      </c>
    </row>
    <row r="1964" spans="1:9">
      <c r="A1964" s="775" t="str">
        <f>Table_wabobpsvr_AzureCalc_AzureCalcRateCard[[#This Row],[ServiceName]]&amp;Table_wabobpsvr_AzureCalc_AzureCalcRateCard[[#This Row],[Price_Level]]&amp;Table_wabobpsvr_AzureCalc_AzureCalcRateCard[[#This Row],[Region]]</f>
        <v>Standard_D5 VM (Non-Windows)D15</v>
      </c>
      <c r="B1964" s="775">
        <v>15</v>
      </c>
      <c r="C1964" s="775" t="s">
        <v>87</v>
      </c>
      <c r="D1964" s="775" t="s">
        <v>176</v>
      </c>
      <c r="E1964" s="775">
        <v>1.6896</v>
      </c>
      <c r="F1964" s="775" t="s">
        <v>1131</v>
      </c>
      <c r="G1964" s="775" t="s">
        <v>2970</v>
      </c>
      <c r="H1964" s="775" t="s">
        <v>2971</v>
      </c>
      <c r="I1964" s="775" t="s">
        <v>6385</v>
      </c>
    </row>
    <row r="1965" spans="1:9">
      <c r="A1965" s="775" t="str">
        <f>Table_wabobpsvr_AzureCalc_AzureCalcRateCard[[#This Row],[ServiceName]]&amp;Table_wabobpsvr_AzureCalc_AzureCalcRateCard[[#This Row],[Price_Level]]&amp;Table_wabobpsvr_AzureCalc_AzureCalcRateCard[[#This Row],[Region]]</f>
        <v>Standard_D5 VM (Windows)A15</v>
      </c>
      <c r="B1965" s="775">
        <v>15</v>
      </c>
      <c r="C1965" s="775" t="s">
        <v>87</v>
      </c>
      <c r="D1965" s="775" t="s">
        <v>174</v>
      </c>
      <c r="E1965" s="775">
        <v>3.0419200000000002</v>
      </c>
      <c r="F1965" s="775" t="s">
        <v>1132</v>
      </c>
      <c r="G1965" s="775" t="s">
        <v>2972</v>
      </c>
      <c r="H1965" s="775" t="s">
        <v>2973</v>
      </c>
      <c r="I1965" s="775" t="s">
        <v>6386</v>
      </c>
    </row>
    <row r="1966" spans="1:9">
      <c r="A1966" s="775" t="str">
        <f>Table_wabobpsvr_AzureCalc_AzureCalcRateCard[[#This Row],[ServiceName]]&amp;Table_wabobpsvr_AzureCalc_AzureCalcRateCard[[#This Row],[Price_Level]]&amp;Table_wabobpsvr_AzureCalc_AzureCalcRateCard[[#This Row],[Region]]</f>
        <v>Standard_D5 VM (Windows)B15</v>
      </c>
      <c r="B1966" s="775">
        <v>15</v>
      </c>
      <c r="C1966" s="775" t="s">
        <v>87</v>
      </c>
      <c r="D1966" s="775" t="s">
        <v>175</v>
      </c>
      <c r="E1966" s="775">
        <v>2.9478399999999998</v>
      </c>
      <c r="F1966" s="775" t="s">
        <v>1132</v>
      </c>
      <c r="G1966" s="775" t="s">
        <v>2972</v>
      </c>
      <c r="H1966" s="775" t="s">
        <v>2973</v>
      </c>
      <c r="I1966" s="775" t="s">
        <v>6386</v>
      </c>
    </row>
    <row r="1967" spans="1:9">
      <c r="A1967" s="775" t="str">
        <f>Table_wabobpsvr_AzureCalc_AzureCalcRateCard[[#This Row],[ServiceName]]&amp;Table_wabobpsvr_AzureCalc_AzureCalcRateCard[[#This Row],[Price_Level]]&amp;Table_wabobpsvr_AzureCalc_AzureCalcRateCard[[#This Row],[Region]]</f>
        <v>Standard_D5 VM (Windows)C15</v>
      </c>
      <c r="B1967" s="775">
        <v>15</v>
      </c>
      <c r="C1967" s="775" t="s">
        <v>87</v>
      </c>
      <c r="D1967" s="775" t="s">
        <v>177</v>
      </c>
      <c r="E1967" s="775">
        <v>2.8537599999999999</v>
      </c>
      <c r="F1967" s="775" t="s">
        <v>1132</v>
      </c>
      <c r="G1967" s="775" t="s">
        <v>2972</v>
      </c>
      <c r="H1967" s="775" t="s">
        <v>2973</v>
      </c>
      <c r="I1967" s="775" t="s">
        <v>6386</v>
      </c>
    </row>
    <row r="1968" spans="1:9">
      <c r="A1968" s="1039" t="str">
        <f>Table_wabobpsvr_AzureCalc_AzureCalcRateCard[[#This Row],[ServiceName]]&amp;Table_wabobpsvr_AzureCalc_AzureCalcRateCard[[#This Row],[Price_Level]]&amp;Table_wabobpsvr_AzureCalc_AzureCalcRateCard[[#This Row],[Region]]</f>
        <v>Standard_D5 VM (Windows)D15</v>
      </c>
      <c r="B1968" s="1039">
        <v>15</v>
      </c>
      <c r="C1968" s="1039" t="s">
        <v>87</v>
      </c>
      <c r="D1968" s="1039" t="s">
        <v>176</v>
      </c>
      <c r="E1968" s="1039">
        <v>2.7596799999999999</v>
      </c>
      <c r="F1968" s="1039" t="s">
        <v>1132</v>
      </c>
      <c r="G1968" s="775" t="s">
        <v>2972</v>
      </c>
      <c r="H1968" s="775" t="s">
        <v>2973</v>
      </c>
      <c r="I1968" s="775" t="s">
        <v>6386</v>
      </c>
    </row>
    <row r="1969" spans="1:9">
      <c r="A1969" s="1039" t="str">
        <f>Table_wabobpsvr_AzureCalc_AzureCalcRateCard[[#This Row],[ServiceName]]&amp;Table_wabobpsvr_AzureCalc_AzureCalcRateCard[[#This Row],[Price_Level]]&amp;Table_wabobpsvr_AzureCalc_AzureCalcRateCard[[#This Row],[Region]]</f>
        <v>Standard_D6 VM (Non-Windows)A15</v>
      </c>
      <c r="B1969" s="1039">
        <v>15</v>
      </c>
      <c r="C1969" s="1039" t="s">
        <v>87</v>
      </c>
      <c r="D1969" s="1039" t="s">
        <v>174</v>
      </c>
      <c r="E1969" s="1039">
        <v>3.7248000000000001</v>
      </c>
      <c r="F1969" s="1039" t="s">
        <v>1134</v>
      </c>
      <c r="G1969" s="775" t="s">
        <v>2974</v>
      </c>
      <c r="H1969" s="775" t="s">
        <v>2975</v>
      </c>
      <c r="I1969" s="775" t="s">
        <v>6387</v>
      </c>
    </row>
    <row r="1970" spans="1:9">
      <c r="A1970" s="1039" t="str">
        <f>Table_wabobpsvr_AzureCalc_AzureCalcRateCard[[#This Row],[ServiceName]]&amp;Table_wabobpsvr_AzureCalc_AzureCalcRateCard[[#This Row],[Price_Level]]&amp;Table_wabobpsvr_AzureCalc_AzureCalcRateCard[[#This Row],[Region]]</f>
        <v>Standard_D6 VM (Non-Windows)B15</v>
      </c>
      <c r="B1970" s="1039">
        <v>15</v>
      </c>
      <c r="C1970" s="1039" t="s">
        <v>87</v>
      </c>
      <c r="D1970" s="1039" t="s">
        <v>175</v>
      </c>
      <c r="E1970" s="1039">
        <v>3.6095999999999999</v>
      </c>
      <c r="F1970" s="1039" t="s">
        <v>1134</v>
      </c>
      <c r="G1970" s="775" t="s">
        <v>2974</v>
      </c>
      <c r="H1970" s="775" t="s">
        <v>2975</v>
      </c>
      <c r="I1970" s="775" t="s">
        <v>6387</v>
      </c>
    </row>
    <row r="1971" spans="1:9">
      <c r="A1971" s="775" t="str">
        <f>Table_wabobpsvr_AzureCalc_AzureCalcRateCard[[#This Row],[ServiceName]]&amp;Table_wabobpsvr_AzureCalc_AzureCalcRateCard[[#This Row],[Price_Level]]&amp;Table_wabobpsvr_AzureCalc_AzureCalcRateCard[[#This Row],[Region]]</f>
        <v>Standard_D6 VM (Non-Windows)C15</v>
      </c>
      <c r="B1971" s="775">
        <v>15</v>
      </c>
      <c r="C1971" s="775" t="s">
        <v>87</v>
      </c>
      <c r="D1971" s="775" t="s">
        <v>177</v>
      </c>
      <c r="E1971" s="775">
        <v>3.4944000000000002</v>
      </c>
      <c r="F1971" s="775" t="s">
        <v>1134</v>
      </c>
      <c r="G1971" s="775" t="s">
        <v>2974</v>
      </c>
      <c r="H1971" s="775" t="s">
        <v>2975</v>
      </c>
      <c r="I1971" s="775" t="s">
        <v>6387</v>
      </c>
    </row>
    <row r="1972" spans="1:9">
      <c r="A1972" s="775" t="str">
        <f>Table_wabobpsvr_AzureCalc_AzureCalcRateCard[[#This Row],[ServiceName]]&amp;Table_wabobpsvr_AzureCalc_AzureCalcRateCard[[#This Row],[Price_Level]]&amp;Table_wabobpsvr_AzureCalc_AzureCalcRateCard[[#This Row],[Region]]</f>
        <v>Standard_D6 VM (Non-Windows)D15</v>
      </c>
      <c r="B1972" s="775">
        <v>15</v>
      </c>
      <c r="C1972" s="775" t="s">
        <v>87</v>
      </c>
      <c r="D1972" s="775" t="s">
        <v>176</v>
      </c>
      <c r="E1972" s="775">
        <v>3.3792</v>
      </c>
      <c r="F1972" s="775" t="s">
        <v>1134</v>
      </c>
      <c r="G1972" s="775" t="s">
        <v>2974</v>
      </c>
      <c r="H1972" s="775" t="s">
        <v>2975</v>
      </c>
      <c r="I1972" s="775" t="s">
        <v>6387</v>
      </c>
    </row>
    <row r="1973" spans="1:9">
      <c r="A1973" s="1039" t="str">
        <f>Table_wabobpsvr_AzureCalc_AzureCalcRateCard[[#This Row],[ServiceName]]&amp;Table_wabobpsvr_AzureCalc_AzureCalcRateCard[[#This Row],[Price_Level]]&amp;Table_wabobpsvr_AzureCalc_AzureCalcRateCard[[#This Row],[Region]]</f>
        <v>Standard_D6 VM (Windows)A15</v>
      </c>
      <c r="B1973" s="1039">
        <v>15</v>
      </c>
      <c r="C1973" s="1039" t="s">
        <v>87</v>
      </c>
      <c r="D1973" s="1039" t="s">
        <v>174</v>
      </c>
      <c r="E1973" s="1039">
        <v>6.0838400000000004</v>
      </c>
      <c r="F1973" s="1039" t="s">
        <v>1135</v>
      </c>
      <c r="G1973" s="775" t="s">
        <v>2976</v>
      </c>
      <c r="H1973" s="775" t="s">
        <v>2977</v>
      </c>
      <c r="I1973" s="775" t="s">
        <v>6388</v>
      </c>
    </row>
    <row r="1974" spans="1:9">
      <c r="A1974" s="1039" t="str">
        <f>Table_wabobpsvr_AzureCalc_AzureCalcRateCard[[#This Row],[ServiceName]]&amp;Table_wabobpsvr_AzureCalc_AzureCalcRateCard[[#This Row],[Price_Level]]&amp;Table_wabobpsvr_AzureCalc_AzureCalcRateCard[[#This Row],[Region]]</f>
        <v>Standard_D6 VM (Windows)B15</v>
      </c>
      <c r="B1974" s="1039">
        <v>15</v>
      </c>
      <c r="C1974" s="1039" t="s">
        <v>87</v>
      </c>
      <c r="D1974" s="1039" t="s">
        <v>175</v>
      </c>
      <c r="E1974" s="1039">
        <v>5.8956799999999996</v>
      </c>
      <c r="F1974" s="1039" t="s">
        <v>1135</v>
      </c>
      <c r="G1974" s="775" t="s">
        <v>2976</v>
      </c>
      <c r="H1974" s="775" t="s">
        <v>2977</v>
      </c>
      <c r="I1974" s="775" t="s">
        <v>6388</v>
      </c>
    </row>
    <row r="1975" spans="1:9">
      <c r="A1975" s="1039" t="str">
        <f>Table_wabobpsvr_AzureCalc_AzureCalcRateCard[[#This Row],[ServiceName]]&amp;Table_wabobpsvr_AzureCalc_AzureCalcRateCard[[#This Row],[Price_Level]]&amp;Table_wabobpsvr_AzureCalc_AzureCalcRateCard[[#This Row],[Region]]</f>
        <v>Standard_D6 VM (Windows)C15</v>
      </c>
      <c r="B1975" s="1039">
        <v>15</v>
      </c>
      <c r="C1975" s="1039" t="s">
        <v>87</v>
      </c>
      <c r="D1975" s="1039" t="s">
        <v>177</v>
      </c>
      <c r="E1975" s="1039">
        <v>5.7075199999999997</v>
      </c>
      <c r="F1975" s="1039" t="s">
        <v>1135</v>
      </c>
      <c r="G1975" s="775" t="s">
        <v>2976</v>
      </c>
      <c r="H1975" s="775" t="s">
        <v>2977</v>
      </c>
      <c r="I1975" s="775" t="s">
        <v>6388</v>
      </c>
    </row>
    <row r="1976" spans="1:9">
      <c r="A1976" s="1039" t="str">
        <f>Table_wabobpsvr_AzureCalc_AzureCalcRateCard[[#This Row],[ServiceName]]&amp;Table_wabobpsvr_AzureCalc_AzureCalcRateCard[[#This Row],[Price_Level]]&amp;Table_wabobpsvr_AzureCalc_AzureCalcRateCard[[#This Row],[Region]]</f>
        <v>Standard_D6 VM (Windows)D15</v>
      </c>
      <c r="B1976" s="1039">
        <v>15</v>
      </c>
      <c r="C1976" s="1039" t="s">
        <v>87</v>
      </c>
      <c r="D1976" s="1039" t="s">
        <v>176</v>
      </c>
      <c r="E1976" s="1039">
        <v>5.5193599999999998</v>
      </c>
      <c r="F1976" s="1039" t="s">
        <v>1135</v>
      </c>
      <c r="G1976" s="775" t="s">
        <v>2976</v>
      </c>
      <c r="H1976" s="775" t="s">
        <v>2977</v>
      </c>
      <c r="I1976" s="775" t="s">
        <v>6388</v>
      </c>
    </row>
    <row r="1977" spans="1:9">
      <c r="A1977" s="1039" t="str">
        <f>Table_wabobpsvr_AzureCalc_AzureCalcRateCard[[#This Row],[ServiceName]]&amp;Table_wabobpsvr_AzureCalc_AzureCalcRateCard[[#This Row],[Price_Level]]&amp;Table_wabobpsvr_AzureCalc_AzureCalcRateCard[[#This Row],[Region]]</f>
        <v>Websites Basic LargeMOSP15</v>
      </c>
      <c r="B1977" s="1039">
        <v>15</v>
      </c>
      <c r="C1977" s="1039" t="s">
        <v>87</v>
      </c>
      <c r="D1977" s="1039" t="s">
        <v>606</v>
      </c>
      <c r="E1977" s="1039">
        <v>0.376</v>
      </c>
      <c r="F1977" s="1039" t="s">
        <v>1241</v>
      </c>
      <c r="G1977" s="775" t="s">
        <v>4235</v>
      </c>
      <c r="H1977" s="775" t="s">
        <v>4235</v>
      </c>
      <c r="I1977" s="775" t="s">
        <v>6389</v>
      </c>
    </row>
    <row r="1978" spans="1:9">
      <c r="A1978" s="775" t="str">
        <f>Table_wabobpsvr_AzureCalc_AzureCalcRateCard[[#This Row],[ServiceName]]&amp;Table_wabobpsvr_AzureCalc_AzureCalcRateCard[[#This Row],[Price_Level]]&amp;Table_wabobpsvr_AzureCalc_AzureCalcRateCard[[#This Row],[Region]]</f>
        <v>Websites Basic LargeA15</v>
      </c>
      <c r="B1978" s="775">
        <v>15</v>
      </c>
      <c r="C1978" s="775" t="s">
        <v>87</v>
      </c>
      <c r="D1978" s="775" t="s">
        <v>174</v>
      </c>
      <c r="E1978" s="775">
        <v>0.27448</v>
      </c>
      <c r="F1978" s="775" t="s">
        <v>1241</v>
      </c>
      <c r="G1978" s="775" t="s">
        <v>2978</v>
      </c>
      <c r="H1978" s="775" t="s">
        <v>2979</v>
      </c>
      <c r="I1978" s="775" t="s">
        <v>6389</v>
      </c>
    </row>
    <row r="1979" spans="1:9">
      <c r="A1979" s="775" t="str">
        <f>Table_wabobpsvr_AzureCalc_AzureCalcRateCard[[#This Row],[ServiceName]]&amp;Table_wabobpsvr_AzureCalc_AzureCalcRateCard[[#This Row],[Price_Level]]&amp;Table_wabobpsvr_AzureCalc_AzureCalcRateCard[[#This Row],[Region]]</f>
        <v>Websites Basic LargeB15</v>
      </c>
      <c r="B1979" s="775">
        <v>15</v>
      </c>
      <c r="C1979" s="775" t="s">
        <v>87</v>
      </c>
      <c r="D1979" s="775" t="s">
        <v>175</v>
      </c>
      <c r="E1979" s="775">
        <v>0.26319999999999999</v>
      </c>
      <c r="F1979" s="775" t="s">
        <v>1241</v>
      </c>
      <c r="G1979" s="775" t="s">
        <v>2978</v>
      </c>
      <c r="H1979" s="775" t="s">
        <v>2979</v>
      </c>
      <c r="I1979" s="775" t="s">
        <v>6389</v>
      </c>
    </row>
    <row r="1980" spans="1:9">
      <c r="A1980" s="775" t="str">
        <f>Table_wabobpsvr_AzureCalc_AzureCalcRateCard[[#This Row],[ServiceName]]&amp;Table_wabobpsvr_AzureCalc_AzureCalcRateCard[[#This Row],[Price_Level]]&amp;Table_wabobpsvr_AzureCalc_AzureCalcRateCard[[#This Row],[Region]]</f>
        <v>Websites Basic LargeC15</v>
      </c>
      <c r="B1980" s="775">
        <v>15</v>
      </c>
      <c r="C1980" s="775" t="s">
        <v>87</v>
      </c>
      <c r="D1980" s="775" t="s">
        <v>177</v>
      </c>
      <c r="E1980" s="775">
        <v>0.25191999999999998</v>
      </c>
      <c r="F1980" s="775" t="s">
        <v>1241</v>
      </c>
      <c r="G1980" s="775" t="s">
        <v>2978</v>
      </c>
      <c r="H1980" s="775" t="s">
        <v>2979</v>
      </c>
      <c r="I1980" s="775" t="s">
        <v>6389</v>
      </c>
    </row>
    <row r="1981" spans="1:9">
      <c r="A1981" s="775" t="str">
        <f>Table_wabobpsvr_AzureCalc_AzureCalcRateCard[[#This Row],[ServiceName]]&amp;Table_wabobpsvr_AzureCalc_AzureCalcRateCard[[#This Row],[Price_Level]]&amp;Table_wabobpsvr_AzureCalc_AzureCalcRateCard[[#This Row],[Region]]</f>
        <v>Websites Basic LargeD15</v>
      </c>
      <c r="B1981" s="775">
        <v>15</v>
      </c>
      <c r="C1981" s="775" t="s">
        <v>87</v>
      </c>
      <c r="D1981" s="775" t="s">
        <v>176</v>
      </c>
      <c r="E1981" s="775">
        <v>0.24063999999999999</v>
      </c>
      <c r="F1981" s="775" t="s">
        <v>1241</v>
      </c>
      <c r="G1981" s="775" t="s">
        <v>2978</v>
      </c>
      <c r="H1981" s="775" t="s">
        <v>2979</v>
      </c>
      <c r="I1981" s="775" t="s">
        <v>6389</v>
      </c>
    </row>
    <row r="1982" spans="1:9">
      <c r="A1982" s="775" t="str">
        <f>Table_wabobpsvr_AzureCalc_AzureCalcRateCard[[#This Row],[ServiceName]]&amp;Table_wabobpsvr_AzureCalc_AzureCalcRateCard[[#This Row],[Price_Level]]&amp;Table_wabobpsvr_AzureCalc_AzureCalcRateCard[[#This Row],[Region]]</f>
        <v>Websites Standard LargeMOSP15</v>
      </c>
      <c r="B1982" s="775">
        <v>15</v>
      </c>
      <c r="C1982" s="775" t="s">
        <v>87</v>
      </c>
      <c r="D1982" s="775" t="s">
        <v>606</v>
      </c>
      <c r="E1982" s="775">
        <v>0.504</v>
      </c>
      <c r="F1982" s="775" t="s">
        <v>1242</v>
      </c>
      <c r="G1982" s="775" t="s">
        <v>4235</v>
      </c>
      <c r="H1982" s="775" t="s">
        <v>4235</v>
      </c>
      <c r="I1982" s="775" t="s">
        <v>6390</v>
      </c>
    </row>
    <row r="1983" spans="1:9">
      <c r="A1983" s="775" t="str">
        <f>Table_wabobpsvr_AzureCalc_AzureCalcRateCard[[#This Row],[ServiceName]]&amp;Table_wabobpsvr_AzureCalc_AzureCalcRateCard[[#This Row],[Price_Level]]&amp;Table_wabobpsvr_AzureCalc_AzureCalcRateCard[[#This Row],[Region]]</f>
        <v>Websites Standard LargeA15</v>
      </c>
      <c r="B1983" s="775">
        <v>15</v>
      </c>
      <c r="C1983" s="775" t="s">
        <v>87</v>
      </c>
      <c r="D1983" s="775" t="s">
        <v>174</v>
      </c>
      <c r="E1983" s="775">
        <v>0.36792000000000002</v>
      </c>
      <c r="F1983" s="775" t="s">
        <v>1242</v>
      </c>
      <c r="G1983" s="775" t="s">
        <v>2980</v>
      </c>
      <c r="H1983" s="775" t="s">
        <v>2981</v>
      </c>
      <c r="I1983" s="775" t="s">
        <v>6390</v>
      </c>
    </row>
    <row r="1984" spans="1:9">
      <c r="A1984" s="775" t="str">
        <f>Table_wabobpsvr_AzureCalc_AzureCalcRateCard[[#This Row],[ServiceName]]&amp;Table_wabobpsvr_AzureCalc_AzureCalcRateCard[[#This Row],[Price_Level]]&amp;Table_wabobpsvr_AzureCalc_AzureCalcRateCard[[#This Row],[Region]]</f>
        <v>Websites Standard LargeB15</v>
      </c>
      <c r="B1984" s="775">
        <v>15</v>
      </c>
      <c r="C1984" s="775" t="s">
        <v>87</v>
      </c>
      <c r="D1984" s="775" t="s">
        <v>175</v>
      </c>
      <c r="E1984" s="775">
        <v>0.3528</v>
      </c>
      <c r="F1984" s="775" t="s">
        <v>1242</v>
      </c>
      <c r="G1984" s="775" t="s">
        <v>2980</v>
      </c>
      <c r="H1984" s="775" t="s">
        <v>2981</v>
      </c>
      <c r="I1984" s="775" t="s">
        <v>6390</v>
      </c>
    </row>
    <row r="1985" spans="1:9">
      <c r="A1985" s="775" t="str">
        <f>Table_wabobpsvr_AzureCalc_AzureCalcRateCard[[#This Row],[ServiceName]]&amp;Table_wabobpsvr_AzureCalc_AzureCalcRateCard[[#This Row],[Price_Level]]&amp;Table_wabobpsvr_AzureCalc_AzureCalcRateCard[[#This Row],[Region]]</f>
        <v>Websites Standard LargeC15</v>
      </c>
      <c r="B1985" s="775">
        <v>15</v>
      </c>
      <c r="C1985" s="775" t="s">
        <v>87</v>
      </c>
      <c r="D1985" s="775" t="s">
        <v>177</v>
      </c>
      <c r="E1985" s="775">
        <v>0.33767999999999998</v>
      </c>
      <c r="F1985" s="775" t="s">
        <v>1242</v>
      </c>
      <c r="G1985" s="775" t="s">
        <v>2980</v>
      </c>
      <c r="H1985" s="775" t="s">
        <v>2981</v>
      </c>
      <c r="I1985" s="775" t="s">
        <v>6390</v>
      </c>
    </row>
    <row r="1986" spans="1:9">
      <c r="A1986" s="775" t="str">
        <f>Table_wabobpsvr_AzureCalc_AzureCalcRateCard[[#This Row],[ServiceName]]&amp;Table_wabobpsvr_AzureCalc_AzureCalcRateCard[[#This Row],[Price_Level]]&amp;Table_wabobpsvr_AzureCalc_AzureCalcRateCard[[#This Row],[Region]]</f>
        <v>Websites Standard LargeD15</v>
      </c>
      <c r="B1986" s="775">
        <v>15</v>
      </c>
      <c r="C1986" s="775" t="s">
        <v>87</v>
      </c>
      <c r="D1986" s="775" t="s">
        <v>176</v>
      </c>
      <c r="E1986" s="775">
        <v>0.32256000000000001</v>
      </c>
      <c r="F1986" s="775" t="s">
        <v>1242</v>
      </c>
      <c r="G1986" s="775" t="s">
        <v>2980</v>
      </c>
      <c r="H1986" s="775" t="s">
        <v>2981</v>
      </c>
      <c r="I1986" s="775" t="s">
        <v>6390</v>
      </c>
    </row>
    <row r="1987" spans="1:9">
      <c r="A1987" s="775" t="str">
        <f>Table_wabobpsvr_AzureCalc_AzureCalcRateCard[[#This Row],[ServiceName]]&amp;Table_wabobpsvr_AzureCalc_AzureCalcRateCard[[#This Row],[Price_Level]]&amp;Table_wabobpsvr_AzureCalc_AzureCalcRateCard[[#This Row],[Region]]</f>
        <v>Websites Basic MediumMOSP15</v>
      </c>
      <c r="B1987" s="775">
        <v>15</v>
      </c>
      <c r="C1987" s="775" t="s">
        <v>87</v>
      </c>
      <c r="D1987" s="775" t="s">
        <v>606</v>
      </c>
      <c r="E1987" s="775">
        <v>0.188</v>
      </c>
      <c r="F1987" s="775" t="s">
        <v>1243</v>
      </c>
      <c r="G1987" s="775" t="s">
        <v>4235</v>
      </c>
      <c r="H1987" s="775" t="s">
        <v>4235</v>
      </c>
      <c r="I1987" s="775" t="s">
        <v>6391</v>
      </c>
    </row>
    <row r="1988" spans="1:9">
      <c r="A1988" s="775" t="str">
        <f>Table_wabobpsvr_AzureCalc_AzureCalcRateCard[[#This Row],[ServiceName]]&amp;Table_wabobpsvr_AzureCalc_AzureCalcRateCard[[#This Row],[Price_Level]]&amp;Table_wabobpsvr_AzureCalc_AzureCalcRateCard[[#This Row],[Region]]</f>
        <v>Websites Basic MediumA15</v>
      </c>
      <c r="B1988" s="775">
        <v>15</v>
      </c>
      <c r="C1988" s="775" t="s">
        <v>87</v>
      </c>
      <c r="D1988" s="775" t="s">
        <v>174</v>
      </c>
      <c r="E1988" s="775">
        <v>0.13724</v>
      </c>
      <c r="F1988" s="775" t="s">
        <v>1243</v>
      </c>
      <c r="G1988" s="775" t="s">
        <v>2982</v>
      </c>
      <c r="H1988" s="775" t="s">
        <v>2983</v>
      </c>
      <c r="I1988" s="775" t="s">
        <v>6391</v>
      </c>
    </row>
    <row r="1989" spans="1:9">
      <c r="A1989" s="775" t="str">
        <f>Table_wabobpsvr_AzureCalc_AzureCalcRateCard[[#This Row],[ServiceName]]&amp;Table_wabobpsvr_AzureCalc_AzureCalcRateCard[[#This Row],[Price_Level]]&amp;Table_wabobpsvr_AzureCalc_AzureCalcRateCard[[#This Row],[Region]]</f>
        <v>Websites Basic MediumB15</v>
      </c>
      <c r="B1989" s="775">
        <v>15</v>
      </c>
      <c r="C1989" s="775" t="s">
        <v>87</v>
      </c>
      <c r="D1989" s="775" t="s">
        <v>175</v>
      </c>
      <c r="E1989" s="775">
        <v>0.13159999999999999</v>
      </c>
      <c r="F1989" s="775" t="s">
        <v>1243</v>
      </c>
      <c r="G1989" s="775" t="s">
        <v>2982</v>
      </c>
      <c r="H1989" s="775" t="s">
        <v>2983</v>
      </c>
      <c r="I1989" s="775" t="s">
        <v>6391</v>
      </c>
    </row>
    <row r="1990" spans="1:9">
      <c r="A1990" s="775" t="str">
        <f>Table_wabobpsvr_AzureCalc_AzureCalcRateCard[[#This Row],[ServiceName]]&amp;Table_wabobpsvr_AzureCalc_AzureCalcRateCard[[#This Row],[Price_Level]]&amp;Table_wabobpsvr_AzureCalc_AzureCalcRateCard[[#This Row],[Region]]</f>
        <v>Websites Basic MediumC15</v>
      </c>
      <c r="B1990" s="775">
        <v>15</v>
      </c>
      <c r="C1990" s="775" t="s">
        <v>87</v>
      </c>
      <c r="D1990" s="775" t="s">
        <v>177</v>
      </c>
      <c r="E1990" s="775">
        <v>0.12595999999999999</v>
      </c>
      <c r="F1990" s="775" t="s">
        <v>1243</v>
      </c>
      <c r="G1990" s="775" t="s">
        <v>2982</v>
      </c>
      <c r="H1990" s="775" t="s">
        <v>2983</v>
      </c>
      <c r="I1990" s="775" t="s">
        <v>6391</v>
      </c>
    </row>
    <row r="1991" spans="1:9">
      <c r="A1991" s="775" t="str">
        <f>Table_wabobpsvr_AzureCalc_AzureCalcRateCard[[#This Row],[ServiceName]]&amp;Table_wabobpsvr_AzureCalc_AzureCalcRateCard[[#This Row],[Price_Level]]&amp;Table_wabobpsvr_AzureCalc_AzureCalcRateCard[[#This Row],[Region]]</f>
        <v>Websites Basic MediumD15</v>
      </c>
      <c r="B1991" s="775">
        <v>15</v>
      </c>
      <c r="C1991" s="775" t="s">
        <v>87</v>
      </c>
      <c r="D1991" s="775" t="s">
        <v>176</v>
      </c>
      <c r="E1991" s="775">
        <v>0.12032</v>
      </c>
      <c r="F1991" s="775" t="s">
        <v>1243</v>
      </c>
      <c r="G1991" s="775" t="s">
        <v>2982</v>
      </c>
      <c r="H1991" s="775" t="s">
        <v>2983</v>
      </c>
      <c r="I1991" s="775" t="s">
        <v>6391</v>
      </c>
    </row>
    <row r="1992" spans="1:9">
      <c r="A1992" s="775" t="str">
        <f>Table_wabobpsvr_AzureCalc_AzureCalcRateCard[[#This Row],[ServiceName]]&amp;Table_wabobpsvr_AzureCalc_AzureCalcRateCard[[#This Row],[Price_Level]]&amp;Table_wabobpsvr_AzureCalc_AzureCalcRateCard[[#This Row],[Region]]</f>
        <v>Websites Standard MediumMOSP15</v>
      </c>
      <c r="B1992" s="775">
        <v>15</v>
      </c>
      <c r="C1992" s="775" t="s">
        <v>87</v>
      </c>
      <c r="D1992" s="775" t="s">
        <v>606</v>
      </c>
      <c r="E1992" s="775">
        <v>0.252</v>
      </c>
      <c r="F1992" s="775" t="s">
        <v>1244</v>
      </c>
      <c r="G1992" s="775" t="s">
        <v>4235</v>
      </c>
      <c r="H1992" s="775" t="s">
        <v>4235</v>
      </c>
      <c r="I1992" s="775" t="s">
        <v>6392</v>
      </c>
    </row>
    <row r="1993" spans="1:9">
      <c r="A1993" s="775" t="str">
        <f>Table_wabobpsvr_AzureCalc_AzureCalcRateCard[[#This Row],[ServiceName]]&amp;Table_wabobpsvr_AzureCalc_AzureCalcRateCard[[#This Row],[Price_Level]]&amp;Table_wabobpsvr_AzureCalc_AzureCalcRateCard[[#This Row],[Region]]</f>
        <v>Websites Standard MediumA15</v>
      </c>
      <c r="B1993" s="775">
        <v>15</v>
      </c>
      <c r="C1993" s="775" t="s">
        <v>87</v>
      </c>
      <c r="D1993" s="775" t="s">
        <v>174</v>
      </c>
      <c r="E1993" s="775">
        <v>0.18396000000000001</v>
      </c>
      <c r="F1993" s="775" t="s">
        <v>1244</v>
      </c>
      <c r="G1993" s="775" t="s">
        <v>2984</v>
      </c>
      <c r="H1993" s="775" t="s">
        <v>2985</v>
      </c>
      <c r="I1993" s="775" t="s">
        <v>6392</v>
      </c>
    </row>
    <row r="1994" spans="1:9">
      <c r="A1994" s="775" t="str">
        <f>Table_wabobpsvr_AzureCalc_AzureCalcRateCard[[#This Row],[ServiceName]]&amp;Table_wabobpsvr_AzureCalc_AzureCalcRateCard[[#This Row],[Price_Level]]&amp;Table_wabobpsvr_AzureCalc_AzureCalcRateCard[[#This Row],[Region]]</f>
        <v>Websites Standard MediumB15</v>
      </c>
      <c r="B1994" s="775">
        <v>15</v>
      </c>
      <c r="C1994" s="775" t="s">
        <v>87</v>
      </c>
      <c r="D1994" s="775" t="s">
        <v>175</v>
      </c>
      <c r="E1994" s="775">
        <v>0.1764</v>
      </c>
      <c r="F1994" s="775" t="s">
        <v>1244</v>
      </c>
      <c r="G1994" s="775" t="s">
        <v>2984</v>
      </c>
      <c r="H1994" s="775" t="s">
        <v>2985</v>
      </c>
      <c r="I1994" s="775" t="s">
        <v>6392</v>
      </c>
    </row>
    <row r="1995" spans="1:9">
      <c r="A1995" s="775" t="str">
        <f>Table_wabobpsvr_AzureCalc_AzureCalcRateCard[[#This Row],[ServiceName]]&amp;Table_wabobpsvr_AzureCalc_AzureCalcRateCard[[#This Row],[Price_Level]]&amp;Table_wabobpsvr_AzureCalc_AzureCalcRateCard[[#This Row],[Region]]</f>
        <v>Websites Standard MediumC15</v>
      </c>
      <c r="B1995" s="775">
        <v>15</v>
      </c>
      <c r="C1995" s="775" t="s">
        <v>87</v>
      </c>
      <c r="D1995" s="775" t="s">
        <v>177</v>
      </c>
      <c r="E1995" s="775">
        <v>0.16883999999999999</v>
      </c>
      <c r="F1995" s="775" t="s">
        <v>1244</v>
      </c>
      <c r="G1995" s="775" t="s">
        <v>2984</v>
      </c>
      <c r="H1995" s="775" t="s">
        <v>2985</v>
      </c>
      <c r="I1995" s="775" t="s">
        <v>6392</v>
      </c>
    </row>
    <row r="1996" spans="1:9">
      <c r="A1996" s="775" t="str">
        <f>Table_wabobpsvr_AzureCalc_AzureCalcRateCard[[#This Row],[ServiceName]]&amp;Table_wabobpsvr_AzureCalc_AzureCalcRateCard[[#This Row],[Price_Level]]&amp;Table_wabobpsvr_AzureCalc_AzureCalcRateCard[[#This Row],[Region]]</f>
        <v>Websites Standard MediumD15</v>
      </c>
      <c r="B1996" s="775">
        <v>15</v>
      </c>
      <c r="C1996" s="775" t="s">
        <v>87</v>
      </c>
      <c r="D1996" s="775" t="s">
        <v>176</v>
      </c>
      <c r="E1996" s="775">
        <v>0.16128000000000001</v>
      </c>
      <c r="F1996" s="775" t="s">
        <v>1244</v>
      </c>
      <c r="G1996" s="775" t="s">
        <v>2984</v>
      </c>
      <c r="H1996" s="775" t="s">
        <v>2985</v>
      </c>
      <c r="I1996" s="775" t="s">
        <v>6392</v>
      </c>
    </row>
    <row r="1997" spans="1:9">
      <c r="A1997" s="775" t="str">
        <f>Table_wabobpsvr_AzureCalc_AzureCalcRateCard[[#This Row],[ServiceName]]&amp;Table_wabobpsvr_AzureCalc_AzureCalcRateCard[[#This Row],[Price_Level]]&amp;Table_wabobpsvr_AzureCalc_AzureCalcRateCard[[#This Row],[Region]]</f>
        <v>A6 HDInsight (Non-Windows)D15</v>
      </c>
      <c r="B1997" s="775">
        <v>15</v>
      </c>
      <c r="C1997" s="775" t="s">
        <v>87</v>
      </c>
      <c r="D1997" s="775" t="s">
        <v>176</v>
      </c>
      <c r="E1997" s="775">
        <v>0.30209999999999998</v>
      </c>
      <c r="F1997" s="775" t="s">
        <v>3526</v>
      </c>
      <c r="G1997" s="775" t="s">
        <v>3648</v>
      </c>
      <c r="H1997" s="775" t="s">
        <v>3649</v>
      </c>
      <c r="I1997" s="775" t="s">
        <v>5425</v>
      </c>
    </row>
    <row r="1998" spans="1:9">
      <c r="A1998" s="1039" t="str">
        <f>Table_wabobpsvr_AzureCalc_AzureCalcRateCard[[#This Row],[ServiceName]]&amp;Table_wabobpsvr_AzureCalc_AzureCalcRateCard[[#This Row],[Price_Level]]&amp;Table_wabobpsvr_AzureCalc_AzureCalcRateCard[[#This Row],[Region]]</f>
        <v>Production API  Compute HoursD</v>
      </c>
      <c r="B1998" s="1039"/>
      <c r="C1998" s="1039" t="s">
        <v>87</v>
      </c>
      <c r="D1998" s="1039" t="s">
        <v>176</v>
      </c>
      <c r="E1998" s="1039">
        <v>1.76</v>
      </c>
      <c r="F1998" s="1039" t="s">
        <v>3523</v>
      </c>
      <c r="G1998" s="775" t="s">
        <v>3650</v>
      </c>
      <c r="H1998" s="775" t="s">
        <v>3651</v>
      </c>
      <c r="I1998" s="775" t="s">
        <v>6393</v>
      </c>
    </row>
    <row r="1999" spans="1:9">
      <c r="A1999" s="1039" t="str">
        <f>Table_wabobpsvr_AzureCalc_AzureCalcRateCard[[#This Row],[ServiceName]]&amp;Table_wabobpsvr_AzureCalc_AzureCalcRateCard[[#This Row],[Price_Level]]&amp;Table_wabobpsvr_AzureCalc_AzureCalcRateCard[[#This Row],[Region]]</f>
        <v>Basic_D12 VM (Non-Windows)A15</v>
      </c>
      <c r="B1999" s="1039">
        <v>15</v>
      </c>
      <c r="C1999" s="1039" t="s">
        <v>87</v>
      </c>
      <c r="D1999" s="1039" t="s">
        <v>174</v>
      </c>
      <c r="E1999" s="1039">
        <v>0.40739999999999998</v>
      </c>
      <c r="F1999" s="1039" t="s">
        <v>1090</v>
      </c>
      <c r="G1999" s="775" t="s">
        <v>2910</v>
      </c>
      <c r="H1999" s="775" t="s">
        <v>2911</v>
      </c>
      <c r="I1999" s="775" t="s">
        <v>5561</v>
      </c>
    </row>
    <row r="2000" spans="1:9">
      <c r="A2000" s="1039" t="str">
        <f>Table_wabobpsvr_AzureCalc_AzureCalcRateCard[[#This Row],[ServiceName]]&amp;Table_wabobpsvr_AzureCalc_AzureCalcRateCard[[#This Row],[Price_Level]]&amp;Table_wabobpsvr_AzureCalc_AzureCalcRateCard[[#This Row],[Region]]</f>
        <v>Basic_D12 VM (Non-Windows)B15</v>
      </c>
      <c r="B2000" s="1039">
        <v>15</v>
      </c>
      <c r="C2000" s="1039" t="s">
        <v>87</v>
      </c>
      <c r="D2000" s="1039" t="s">
        <v>175</v>
      </c>
      <c r="E2000" s="1039">
        <v>0.39479999999999998</v>
      </c>
      <c r="F2000" s="1039" t="s">
        <v>1090</v>
      </c>
      <c r="G2000" s="775" t="s">
        <v>2910</v>
      </c>
      <c r="H2000" s="775" t="s">
        <v>2911</v>
      </c>
      <c r="I2000" s="775" t="s">
        <v>5561</v>
      </c>
    </row>
    <row r="2001" spans="1:9">
      <c r="A2001" s="1039" t="str">
        <f>Table_wabobpsvr_AzureCalc_AzureCalcRateCard[[#This Row],[ServiceName]]&amp;Table_wabobpsvr_AzureCalc_AzureCalcRateCard[[#This Row],[Price_Level]]&amp;Table_wabobpsvr_AzureCalc_AzureCalcRateCard[[#This Row],[Region]]</f>
        <v>Basic_D12 VM (Non-Windows)C15</v>
      </c>
      <c r="B2001" s="1039">
        <v>15</v>
      </c>
      <c r="C2001" s="1039" t="s">
        <v>87</v>
      </c>
      <c r="D2001" s="1039" t="s">
        <v>177</v>
      </c>
      <c r="E2001" s="1039">
        <v>0.38219999999999998</v>
      </c>
      <c r="F2001" s="1039" t="s">
        <v>1090</v>
      </c>
      <c r="G2001" s="775" t="s">
        <v>2910</v>
      </c>
      <c r="H2001" s="775" t="s">
        <v>2911</v>
      </c>
      <c r="I2001" s="775" t="s">
        <v>5561</v>
      </c>
    </row>
    <row r="2002" spans="1:9">
      <c r="A2002" s="1039" t="str">
        <f>Table_wabobpsvr_AzureCalc_AzureCalcRateCard[[#This Row],[ServiceName]]&amp;Table_wabobpsvr_AzureCalc_AzureCalcRateCard[[#This Row],[Price_Level]]&amp;Table_wabobpsvr_AzureCalc_AzureCalcRateCard[[#This Row],[Region]]</f>
        <v>Basic_D12 VM (Non-Windows)D15</v>
      </c>
      <c r="B2002" s="1039">
        <v>15</v>
      </c>
      <c r="C2002" s="1039" t="s">
        <v>87</v>
      </c>
      <c r="D2002" s="1039" t="s">
        <v>176</v>
      </c>
      <c r="E2002" s="1039">
        <v>0.36959999999999998</v>
      </c>
      <c r="F2002" s="1039" t="s">
        <v>1090</v>
      </c>
      <c r="G2002" s="775" t="s">
        <v>2910</v>
      </c>
      <c r="H2002" s="775" t="s">
        <v>2911</v>
      </c>
      <c r="I2002" s="775" t="s">
        <v>5561</v>
      </c>
    </row>
    <row r="2003" spans="1:9">
      <c r="A2003" s="1039" t="str">
        <f>Table_wabobpsvr_AzureCalc_AzureCalcRateCard[[#This Row],[ServiceName]]&amp;Table_wabobpsvr_AzureCalc_AzureCalcRateCard[[#This Row],[Price_Level]]&amp;Table_wabobpsvr_AzureCalc_AzureCalcRateCard[[#This Row],[Region]]</f>
        <v>Basic_D12 VM (Windows)A15</v>
      </c>
      <c r="B2003" s="1039">
        <v>15</v>
      </c>
      <c r="C2003" s="1039" t="s">
        <v>87</v>
      </c>
      <c r="D2003" s="1039" t="s">
        <v>174</v>
      </c>
      <c r="E2003" s="1039">
        <v>0.62661999999999995</v>
      </c>
      <c r="F2003" s="1039" t="s">
        <v>1091</v>
      </c>
      <c r="G2003" s="775" t="s">
        <v>2912</v>
      </c>
      <c r="H2003" s="775" t="s">
        <v>2913</v>
      </c>
      <c r="I2003" s="775" t="s">
        <v>5562</v>
      </c>
    </row>
    <row r="2004" spans="1:9">
      <c r="A2004" s="1039" t="str">
        <f>Table_wabobpsvr_AzureCalc_AzureCalcRateCard[[#This Row],[ServiceName]]&amp;Table_wabobpsvr_AzureCalc_AzureCalcRateCard[[#This Row],[Price_Level]]&amp;Table_wabobpsvr_AzureCalc_AzureCalcRateCard[[#This Row],[Region]]</f>
        <v>Basic_D12 VM (Windows)B15</v>
      </c>
      <c r="B2004" s="1039">
        <v>15</v>
      </c>
      <c r="C2004" s="1039" t="s">
        <v>87</v>
      </c>
      <c r="D2004" s="1039" t="s">
        <v>175</v>
      </c>
      <c r="E2004" s="1039">
        <v>0.60724</v>
      </c>
      <c r="F2004" s="1039" t="s">
        <v>1091</v>
      </c>
      <c r="G2004" s="775" t="s">
        <v>2912</v>
      </c>
      <c r="H2004" s="775" t="s">
        <v>2913</v>
      </c>
      <c r="I2004" s="775" t="s">
        <v>5562</v>
      </c>
    </row>
    <row r="2005" spans="1:9">
      <c r="A2005" s="1039" t="str">
        <f>Table_wabobpsvr_AzureCalc_AzureCalcRateCard[[#This Row],[ServiceName]]&amp;Table_wabobpsvr_AzureCalc_AzureCalcRateCard[[#This Row],[Price_Level]]&amp;Table_wabobpsvr_AzureCalc_AzureCalcRateCard[[#This Row],[Region]]</f>
        <v>Basic_D12 VM (Windows)C15</v>
      </c>
      <c r="B2005" s="1039">
        <v>15</v>
      </c>
      <c r="C2005" s="1039" t="s">
        <v>87</v>
      </c>
      <c r="D2005" s="1039" t="s">
        <v>177</v>
      </c>
      <c r="E2005" s="1039">
        <v>0.58786000000000005</v>
      </c>
      <c r="F2005" s="1039" t="s">
        <v>1091</v>
      </c>
      <c r="G2005" s="775" t="s">
        <v>2912</v>
      </c>
      <c r="H2005" s="775" t="s">
        <v>2913</v>
      </c>
      <c r="I2005" s="775" t="s">
        <v>5562</v>
      </c>
    </row>
    <row r="2006" spans="1:9">
      <c r="A2006" s="1039" t="str">
        <f>Table_wabobpsvr_AzureCalc_AzureCalcRateCard[[#This Row],[ServiceName]]&amp;Table_wabobpsvr_AzureCalc_AzureCalcRateCard[[#This Row],[Price_Level]]&amp;Table_wabobpsvr_AzureCalc_AzureCalcRateCard[[#This Row],[Region]]</f>
        <v>Basic_D3 VM (Non-Windows)D1</v>
      </c>
      <c r="B2006" s="1039">
        <v>1</v>
      </c>
      <c r="C2006" s="1039" t="s">
        <v>680</v>
      </c>
      <c r="D2006" s="1039" t="s">
        <v>176</v>
      </c>
      <c r="E2006" s="1039">
        <v>0.24640000000000001</v>
      </c>
      <c r="F2006" s="1039" t="s">
        <v>1098</v>
      </c>
      <c r="G2006" s="775" t="s">
        <v>4235</v>
      </c>
      <c r="H2006" s="775" t="s">
        <v>4235</v>
      </c>
      <c r="I2006" s="775" t="s">
        <v>6652</v>
      </c>
    </row>
    <row r="2007" spans="1:9">
      <c r="A2007" s="775" t="str">
        <f>Table_wabobpsvr_AzureCalc_AzureCalcRateCard[[#This Row],[ServiceName]]&amp;Table_wabobpsvr_AzureCalc_AzureCalcRateCard[[#This Row],[Price_Level]]&amp;Table_wabobpsvr_AzureCalc_AzureCalcRateCard[[#This Row],[Region]]</f>
        <v>Basic_D3 VM (Non-Windows)MOSP4</v>
      </c>
      <c r="B2007" s="775">
        <v>4</v>
      </c>
      <c r="C2007" s="775" t="s">
        <v>680</v>
      </c>
      <c r="D2007" s="775" t="s">
        <v>606</v>
      </c>
      <c r="E2007" s="775">
        <v>0.308</v>
      </c>
      <c r="F2007" s="775" t="s">
        <v>1098</v>
      </c>
      <c r="G2007" s="775" t="s">
        <v>4235</v>
      </c>
      <c r="H2007" s="775" t="s">
        <v>4235</v>
      </c>
      <c r="I2007" s="775" t="s">
        <v>6653</v>
      </c>
    </row>
    <row r="2008" spans="1:9">
      <c r="A2008" s="775" t="str">
        <f>Table_wabobpsvr_AzureCalc_AzureCalcRateCard[[#This Row],[ServiceName]]&amp;Table_wabobpsvr_AzureCalc_AzureCalcRateCard[[#This Row],[Price_Level]]&amp;Table_wabobpsvr_AzureCalc_AzureCalcRateCard[[#This Row],[Region]]</f>
        <v>Basic_D3 VM (Non-Windows)A4</v>
      </c>
      <c r="B2008" s="775">
        <v>4</v>
      </c>
      <c r="C2008" s="775" t="s">
        <v>680</v>
      </c>
      <c r="D2008" s="775" t="s">
        <v>174</v>
      </c>
      <c r="E2008" s="775">
        <v>0.29876000000000003</v>
      </c>
      <c r="F2008" s="775" t="s">
        <v>1098</v>
      </c>
      <c r="G2008" s="775" t="s">
        <v>4235</v>
      </c>
      <c r="H2008" s="775" t="s">
        <v>4235</v>
      </c>
      <c r="I2008" s="775" t="s">
        <v>6653</v>
      </c>
    </row>
    <row r="2009" spans="1:9">
      <c r="A2009" s="775" t="str">
        <f>Table_wabobpsvr_AzureCalc_AzureCalcRateCard[[#This Row],[ServiceName]]&amp;Table_wabobpsvr_AzureCalc_AzureCalcRateCard[[#This Row],[Price_Level]]&amp;Table_wabobpsvr_AzureCalc_AzureCalcRateCard[[#This Row],[Region]]</f>
        <v>Basic_D3 VM (Non-Windows)B4</v>
      </c>
      <c r="B2009" s="775">
        <v>4</v>
      </c>
      <c r="C2009" s="775" t="s">
        <v>680</v>
      </c>
      <c r="D2009" s="775" t="s">
        <v>175</v>
      </c>
      <c r="E2009" s="775">
        <v>0.28952</v>
      </c>
      <c r="F2009" s="775" t="s">
        <v>1098</v>
      </c>
      <c r="G2009" s="775" t="s">
        <v>4235</v>
      </c>
      <c r="H2009" s="775" t="s">
        <v>4235</v>
      </c>
      <c r="I2009" s="775" t="s">
        <v>6653</v>
      </c>
    </row>
    <row r="2010" spans="1:9">
      <c r="A2010" s="775" t="str">
        <f>Table_wabobpsvr_AzureCalc_AzureCalcRateCard[[#This Row],[ServiceName]]&amp;Table_wabobpsvr_AzureCalc_AzureCalcRateCard[[#This Row],[Price_Level]]&amp;Table_wabobpsvr_AzureCalc_AzureCalcRateCard[[#This Row],[Region]]</f>
        <v>Basic_D3 VM (Non-Windows)C4</v>
      </c>
      <c r="B2010" s="775">
        <v>4</v>
      </c>
      <c r="C2010" s="775" t="s">
        <v>680</v>
      </c>
      <c r="D2010" s="775" t="s">
        <v>177</v>
      </c>
      <c r="E2010" s="775">
        <v>0.28027999999999997</v>
      </c>
      <c r="F2010" s="775" t="s">
        <v>1098</v>
      </c>
      <c r="G2010" s="775" t="s">
        <v>4235</v>
      </c>
      <c r="H2010" s="775" t="s">
        <v>4235</v>
      </c>
      <c r="I2010" s="775" t="s">
        <v>6653</v>
      </c>
    </row>
    <row r="2011" spans="1:9">
      <c r="A2011" s="1039" t="str">
        <f>Table_wabobpsvr_AzureCalc_AzureCalcRateCard[[#This Row],[ServiceName]]&amp;Table_wabobpsvr_AzureCalc_AzureCalcRateCard[[#This Row],[Price_Level]]&amp;Table_wabobpsvr_AzureCalc_AzureCalcRateCard[[#This Row],[Region]]</f>
        <v>Basic_D3 VM (Non-Windows)D4</v>
      </c>
      <c r="B2011" s="1039">
        <v>4</v>
      </c>
      <c r="C2011" s="1039" t="s">
        <v>680</v>
      </c>
      <c r="D2011" s="1039" t="s">
        <v>176</v>
      </c>
      <c r="E2011" s="1039">
        <v>0.27104</v>
      </c>
      <c r="F2011" s="1039" t="s">
        <v>1098</v>
      </c>
      <c r="G2011" s="775" t="s">
        <v>4235</v>
      </c>
      <c r="H2011" s="775" t="s">
        <v>4235</v>
      </c>
      <c r="I2011" s="775" t="s">
        <v>6653</v>
      </c>
    </row>
    <row r="2012" spans="1:9">
      <c r="A2012" s="775" t="str">
        <f>Table_wabobpsvr_AzureCalc_AzureCalcRateCard[[#This Row],[ServiceName]]&amp;Table_wabobpsvr_AzureCalc_AzureCalcRateCard[[#This Row],[Price_Level]]&amp;Table_wabobpsvr_AzureCalc_AzureCalcRateCard[[#This Row],[Region]]</f>
        <v>Basic_D3 VM (Non-Windows)MOSP14</v>
      </c>
      <c r="B2012" s="775">
        <v>14</v>
      </c>
      <c r="C2012" s="775" t="s">
        <v>680</v>
      </c>
      <c r="D2012" s="775" t="s">
        <v>606</v>
      </c>
      <c r="E2012" s="775">
        <v>999999</v>
      </c>
      <c r="F2012" s="775" t="s">
        <v>1098</v>
      </c>
      <c r="G2012" s="775" t="s">
        <v>4235</v>
      </c>
      <c r="H2012" s="775" t="s">
        <v>4235</v>
      </c>
      <c r="I2012" s="775" t="s">
        <v>6654</v>
      </c>
    </row>
    <row r="2013" spans="1:9">
      <c r="A2013" s="775" t="str">
        <f>Table_wabobpsvr_AzureCalc_AzureCalcRateCard[[#This Row],[ServiceName]]&amp;Table_wabobpsvr_AzureCalc_AzureCalcRateCard[[#This Row],[Price_Level]]&amp;Table_wabobpsvr_AzureCalc_AzureCalcRateCard[[#This Row],[Region]]</f>
        <v>Basic_D3 VM (Non-Windows)A14</v>
      </c>
      <c r="B2013" s="775">
        <v>14</v>
      </c>
      <c r="C2013" s="775" t="s">
        <v>680</v>
      </c>
      <c r="D2013" s="775" t="s">
        <v>174</v>
      </c>
      <c r="E2013" s="775">
        <v>0.33950000000000002</v>
      </c>
      <c r="F2013" s="775" t="s">
        <v>1098</v>
      </c>
      <c r="G2013" s="775" t="s">
        <v>4235</v>
      </c>
      <c r="H2013" s="775" t="s">
        <v>4235</v>
      </c>
      <c r="I2013" s="775" t="s">
        <v>6654</v>
      </c>
    </row>
    <row r="2014" spans="1:9">
      <c r="A2014" s="775" t="str">
        <f>Table_wabobpsvr_AzureCalc_AzureCalcRateCard[[#This Row],[ServiceName]]&amp;Table_wabobpsvr_AzureCalc_AzureCalcRateCard[[#This Row],[Price_Level]]&amp;Table_wabobpsvr_AzureCalc_AzureCalcRateCard[[#This Row],[Region]]</f>
        <v>Basic_D3 VM (Non-Windows)B14</v>
      </c>
      <c r="B2014" s="775">
        <v>14</v>
      </c>
      <c r="C2014" s="775" t="s">
        <v>680</v>
      </c>
      <c r="D2014" s="775" t="s">
        <v>175</v>
      </c>
      <c r="E2014" s="775">
        <v>0.32900000000000001</v>
      </c>
      <c r="F2014" s="775" t="s">
        <v>1098</v>
      </c>
      <c r="G2014" s="775" t="s">
        <v>4235</v>
      </c>
      <c r="H2014" s="775" t="s">
        <v>4235</v>
      </c>
      <c r="I2014" s="775" t="s">
        <v>6654</v>
      </c>
    </row>
    <row r="2015" spans="1:9">
      <c r="A2015" s="775" t="str">
        <f>Table_wabobpsvr_AzureCalc_AzureCalcRateCard[[#This Row],[ServiceName]]&amp;Table_wabobpsvr_AzureCalc_AzureCalcRateCard[[#This Row],[Price_Level]]&amp;Table_wabobpsvr_AzureCalc_AzureCalcRateCard[[#This Row],[Region]]</f>
        <v>Basic_D3 VM (Non-Windows)C14</v>
      </c>
      <c r="B2015" s="775">
        <v>14</v>
      </c>
      <c r="C2015" s="775" t="s">
        <v>680</v>
      </c>
      <c r="D2015" s="775" t="s">
        <v>177</v>
      </c>
      <c r="E2015" s="775">
        <v>0.31850000000000001</v>
      </c>
      <c r="F2015" s="775" t="s">
        <v>1098</v>
      </c>
      <c r="G2015" s="775" t="s">
        <v>4235</v>
      </c>
      <c r="H2015" s="775" t="s">
        <v>4235</v>
      </c>
      <c r="I2015" s="775" t="s">
        <v>6654</v>
      </c>
    </row>
    <row r="2016" spans="1:9">
      <c r="A2016" s="1039" t="str">
        <f>Table_wabobpsvr_AzureCalc_AzureCalcRateCard[[#This Row],[ServiceName]]&amp;Table_wabobpsvr_AzureCalc_AzureCalcRateCard[[#This Row],[Price_Level]]&amp;Table_wabobpsvr_AzureCalc_AzureCalcRateCard[[#This Row],[Region]]</f>
        <v>Basic_D3 VM (Non-Windows)D14</v>
      </c>
      <c r="B2016" s="1039">
        <v>14</v>
      </c>
      <c r="C2016" s="1039" t="s">
        <v>680</v>
      </c>
      <c r="D2016" s="1039" t="s">
        <v>176</v>
      </c>
      <c r="E2016" s="1039">
        <v>0.308</v>
      </c>
      <c r="F2016" s="1039" t="s">
        <v>1098</v>
      </c>
      <c r="G2016" s="775" t="s">
        <v>4235</v>
      </c>
      <c r="H2016" s="775" t="s">
        <v>4235</v>
      </c>
      <c r="I2016" s="775" t="s">
        <v>6654</v>
      </c>
    </row>
    <row r="2017" spans="1:9">
      <c r="A2017" s="1039" t="str">
        <f>Table_wabobpsvr_AzureCalc_AzureCalcRateCard[[#This Row],[ServiceName]]&amp;Table_wabobpsvr_AzureCalc_AzureCalcRateCard[[#This Row],[Price_Level]]&amp;Table_wabobpsvr_AzureCalc_AzureCalcRateCard[[#This Row],[Region]]</f>
        <v>Basic_D3 VM (Non-Windows)MOSP</v>
      </c>
      <c r="B2017" s="1039"/>
      <c r="C2017" s="1039" t="s">
        <v>680</v>
      </c>
      <c r="D2017" s="1039" t="s">
        <v>606</v>
      </c>
      <c r="E2017" s="1039">
        <v>0.28000000000000003</v>
      </c>
      <c r="F2017" s="1039" t="s">
        <v>1098</v>
      </c>
      <c r="G2017" s="775" t="s">
        <v>4235</v>
      </c>
      <c r="H2017" s="775" t="s">
        <v>4235</v>
      </c>
      <c r="I2017" s="775" t="s">
        <v>4955</v>
      </c>
    </row>
    <row r="2018" spans="1:9">
      <c r="A2018" s="1039" t="str">
        <f>Table_wabobpsvr_AzureCalc_AzureCalcRateCard[[#This Row],[ServiceName]]&amp;Table_wabobpsvr_AzureCalc_AzureCalcRateCard[[#This Row],[Price_Level]]&amp;Table_wabobpsvr_AzureCalc_AzureCalcRateCard[[#This Row],[Region]]</f>
        <v>Basic_D3 VM (Non-Windows)A</v>
      </c>
      <c r="B2018" s="1039"/>
      <c r="C2018" s="1039" t="s">
        <v>680</v>
      </c>
      <c r="D2018" s="1039" t="s">
        <v>174</v>
      </c>
      <c r="E2018" s="1039">
        <v>0.27160000000000001</v>
      </c>
      <c r="F2018" s="1039" t="s">
        <v>1098</v>
      </c>
      <c r="G2018" s="775" t="s">
        <v>3577</v>
      </c>
      <c r="H2018" s="775" t="s">
        <v>3578</v>
      </c>
      <c r="I2018" s="775" t="s">
        <v>4955</v>
      </c>
    </row>
    <row r="2019" spans="1:9">
      <c r="A2019" s="775" t="str">
        <f>Table_wabobpsvr_AzureCalc_AzureCalcRateCard[[#This Row],[ServiceName]]&amp;Table_wabobpsvr_AzureCalc_AzureCalcRateCard[[#This Row],[Price_Level]]&amp;Table_wabobpsvr_AzureCalc_AzureCalcRateCard[[#This Row],[Region]]</f>
        <v>Basic_D3 VM (Non-Windows)B</v>
      </c>
      <c r="B2019" s="775"/>
      <c r="C2019" s="775" t="s">
        <v>680</v>
      </c>
      <c r="D2019" s="775" t="s">
        <v>175</v>
      </c>
      <c r="E2019" s="775">
        <v>0.26319999999999999</v>
      </c>
      <c r="F2019" s="775" t="s">
        <v>1098</v>
      </c>
      <c r="G2019" s="775" t="s">
        <v>3577</v>
      </c>
      <c r="H2019" s="775" t="s">
        <v>3578</v>
      </c>
      <c r="I2019" s="775" t="s">
        <v>4955</v>
      </c>
    </row>
    <row r="2020" spans="1:9">
      <c r="A2020" s="775" t="str">
        <f>Table_wabobpsvr_AzureCalc_AzureCalcRateCard[[#This Row],[ServiceName]]&amp;Table_wabobpsvr_AzureCalc_AzureCalcRateCard[[#This Row],[Price_Level]]&amp;Table_wabobpsvr_AzureCalc_AzureCalcRateCard[[#This Row],[Region]]</f>
        <v>Basic_D3 VM (Non-Windows)C</v>
      </c>
      <c r="B2020" s="775"/>
      <c r="C2020" s="775" t="s">
        <v>680</v>
      </c>
      <c r="D2020" s="775" t="s">
        <v>177</v>
      </c>
      <c r="E2020" s="775">
        <v>0.25480000000000003</v>
      </c>
      <c r="F2020" s="775" t="s">
        <v>1098</v>
      </c>
      <c r="G2020" s="775" t="s">
        <v>3577</v>
      </c>
      <c r="H2020" s="775" t="s">
        <v>3578</v>
      </c>
      <c r="I2020" s="775" t="s">
        <v>4955</v>
      </c>
    </row>
    <row r="2021" spans="1:9">
      <c r="A2021" s="775" t="str">
        <f>Table_wabobpsvr_AzureCalc_AzureCalcRateCard[[#This Row],[ServiceName]]&amp;Table_wabobpsvr_AzureCalc_AzureCalcRateCard[[#This Row],[Price_Level]]&amp;Table_wabobpsvr_AzureCalc_AzureCalcRateCard[[#This Row],[Region]]</f>
        <v>Read-Access Geo Redundant Storage Standard IO - Page Blob/Disk - Tier 4D14</v>
      </c>
      <c r="B2021" s="775">
        <v>14</v>
      </c>
      <c r="C2021" s="775" t="s">
        <v>764</v>
      </c>
      <c r="D2021" s="775" t="s">
        <v>176</v>
      </c>
      <c r="E2021" s="775">
        <v>9.375E-2</v>
      </c>
      <c r="F2021" s="775" t="s">
        <v>869</v>
      </c>
      <c r="G2021" s="775" t="s">
        <v>2743</v>
      </c>
      <c r="H2021" s="775" t="s">
        <v>2744</v>
      </c>
      <c r="I2021" s="775" t="s">
        <v>4715</v>
      </c>
    </row>
    <row r="2022" spans="1:9">
      <c r="A2022" s="775" t="str">
        <f>Table_wabobpsvr_AzureCalc_AzureCalcRateCard[[#This Row],[ServiceName]]&amp;Table_wabobpsvr_AzureCalc_AzureCalcRateCard[[#This Row],[Price_Level]]&amp;Table_wabobpsvr_AzureCalc_AzureCalcRateCard[[#This Row],[Region]]</f>
        <v>A8 HDInsight (Non-Windows)A</v>
      </c>
      <c r="B2022" s="775"/>
      <c r="C2022" s="775" t="s">
        <v>87</v>
      </c>
      <c r="D2022" s="775" t="s">
        <v>174</v>
      </c>
      <c r="E2022" s="775">
        <v>1.7885</v>
      </c>
      <c r="F2022" s="775" t="s">
        <v>3379</v>
      </c>
      <c r="G2022" s="775" t="s">
        <v>3383</v>
      </c>
      <c r="H2022" s="775" t="s">
        <v>3384</v>
      </c>
      <c r="I2022" s="775" t="s">
        <v>4655</v>
      </c>
    </row>
    <row r="2023" spans="1:9">
      <c r="A2023" s="775" t="str">
        <f>Table_wabobpsvr_AzureCalc_AzureCalcRateCard[[#This Row],[ServiceName]]&amp;Table_wabobpsvr_AzureCalc_AzureCalcRateCard[[#This Row],[Price_Level]]&amp;Table_wabobpsvr_AzureCalc_AzureCalcRateCard[[#This Row],[Region]]</f>
        <v>A8 HDInsight (Non-Windows)B</v>
      </c>
      <c r="B2023" s="775"/>
      <c r="C2023" s="775" t="s">
        <v>87</v>
      </c>
      <c r="D2023" s="775" t="s">
        <v>175</v>
      </c>
      <c r="E2023" s="775">
        <v>1.7150000000000001</v>
      </c>
      <c r="F2023" s="775" t="s">
        <v>3379</v>
      </c>
      <c r="G2023" s="775" t="s">
        <v>3383</v>
      </c>
      <c r="H2023" s="775" t="s">
        <v>3384</v>
      </c>
      <c r="I2023" s="775" t="s">
        <v>4655</v>
      </c>
    </row>
    <row r="2024" spans="1:9">
      <c r="A2024" s="775" t="str">
        <f>Table_wabobpsvr_AzureCalc_AzureCalcRateCard[[#This Row],[ServiceName]]&amp;Table_wabobpsvr_AzureCalc_AzureCalcRateCard[[#This Row],[Price_Level]]&amp;Table_wabobpsvr_AzureCalc_AzureCalcRateCard[[#This Row],[Region]]</f>
        <v>A8 HDInsight (Non-Windows)C</v>
      </c>
      <c r="B2024" s="775"/>
      <c r="C2024" s="775" t="s">
        <v>87</v>
      </c>
      <c r="D2024" s="775" t="s">
        <v>177</v>
      </c>
      <c r="E2024" s="775">
        <v>1.6415</v>
      </c>
      <c r="F2024" s="775" t="s">
        <v>3379</v>
      </c>
      <c r="G2024" s="775" t="s">
        <v>3383</v>
      </c>
      <c r="H2024" s="775" t="s">
        <v>3384</v>
      </c>
      <c r="I2024" s="775" t="s">
        <v>4655</v>
      </c>
    </row>
    <row r="2025" spans="1:9">
      <c r="A2025" s="775" t="str">
        <f>Table_wabobpsvr_AzureCalc_AzureCalcRateCard[[#This Row],[ServiceName]]&amp;Table_wabobpsvr_AzureCalc_AzureCalcRateCard[[#This Row],[Price_Level]]&amp;Table_wabobpsvr_AzureCalc_AzureCalcRateCard[[#This Row],[Region]]</f>
        <v>BASIC.A6 VM (Windows)C16</v>
      </c>
      <c r="B2025" s="775">
        <v>16</v>
      </c>
      <c r="C2025" s="775" t="s">
        <v>87</v>
      </c>
      <c r="D2025" s="775" t="s">
        <v>177</v>
      </c>
      <c r="E2025" s="775">
        <v>0.38324000000000003</v>
      </c>
      <c r="F2025" s="775" t="s">
        <v>1225</v>
      </c>
      <c r="G2025" s="775" t="s">
        <v>2655</v>
      </c>
      <c r="H2025" s="775" t="s">
        <v>2656</v>
      </c>
      <c r="I2025" s="775" t="s">
        <v>4235</v>
      </c>
    </row>
    <row r="2026" spans="1:9">
      <c r="A2026" s="1039" t="str">
        <f>Table_wabobpsvr_AzureCalc_AzureCalcRateCard[[#This Row],[ServiceName]]&amp;Table_wabobpsvr_AzureCalc_AzureCalcRateCard[[#This Row],[Price_Level]]&amp;Table_wabobpsvr_AzureCalc_AzureCalcRateCard[[#This Row],[Region]]</f>
        <v>D14 HDInsight (Non-Windows)A16</v>
      </c>
      <c r="B2026" s="1039">
        <v>16</v>
      </c>
      <c r="C2026" s="1039" t="s">
        <v>87</v>
      </c>
      <c r="D2026" s="1039" t="s">
        <v>174</v>
      </c>
      <c r="E2026" s="1039">
        <v>1.3680000000000001</v>
      </c>
      <c r="F2026" s="1039" t="s">
        <v>4080</v>
      </c>
      <c r="G2026" s="775" t="s">
        <v>4140</v>
      </c>
      <c r="H2026" s="775" t="s">
        <v>4141</v>
      </c>
      <c r="I2026" s="775" t="s">
        <v>4235</v>
      </c>
    </row>
    <row r="2027" spans="1:9">
      <c r="A2027" s="1039" t="str">
        <f>Table_wabobpsvr_AzureCalc_AzureCalcRateCard[[#This Row],[ServiceName]]&amp;Table_wabobpsvr_AzureCalc_AzureCalcRateCard[[#This Row],[Price_Level]]&amp;Table_wabobpsvr_AzureCalc_AzureCalcRateCard[[#This Row],[Region]]</f>
        <v>A5 HDInsightMOSP</v>
      </c>
      <c r="B2027" s="1039"/>
      <c r="C2027" s="1039" t="s">
        <v>87</v>
      </c>
      <c r="D2027" s="1039" t="s">
        <v>606</v>
      </c>
      <c r="E2027" s="1039">
        <v>0.35</v>
      </c>
      <c r="F2027" s="1039" t="s">
        <v>3842</v>
      </c>
      <c r="G2027" s="775" t="s">
        <v>4235</v>
      </c>
      <c r="H2027" s="775" t="s">
        <v>4235</v>
      </c>
      <c r="I2027" s="775" t="s">
        <v>6655</v>
      </c>
    </row>
    <row r="2028" spans="1:9">
      <c r="A2028" s="775" t="str">
        <f>Table_wabobpsvr_AzureCalc_AzureCalcRateCard[[#This Row],[ServiceName]]&amp;Table_wabobpsvr_AzureCalc_AzureCalcRateCard[[#This Row],[Price_Level]]&amp;Table_wabobpsvr_AzureCalc_AzureCalcRateCard[[#This Row],[Region]]</f>
        <v>A5 HDInsightA</v>
      </c>
      <c r="B2028" s="775"/>
      <c r="C2028" s="775" t="s">
        <v>87</v>
      </c>
      <c r="D2028" s="775" t="s">
        <v>174</v>
      </c>
      <c r="E2028" s="775">
        <v>0.2555</v>
      </c>
      <c r="F2028" s="775" t="s">
        <v>3842</v>
      </c>
      <c r="G2028" s="775" t="s">
        <v>3907</v>
      </c>
      <c r="H2028" s="775" t="s">
        <v>3908</v>
      </c>
      <c r="I2028" s="775" t="s">
        <v>6655</v>
      </c>
    </row>
    <row r="2029" spans="1:9">
      <c r="A2029" s="1039" t="str">
        <f>Table_wabobpsvr_AzureCalc_AzureCalcRateCard[[#This Row],[ServiceName]]&amp;Table_wabobpsvr_AzureCalc_AzureCalcRateCard[[#This Row],[Price_Level]]&amp;Table_wabobpsvr_AzureCalc_AzureCalcRateCard[[#This Row],[Region]]</f>
        <v>A5 HDInsightB</v>
      </c>
      <c r="B2029" s="1039"/>
      <c r="C2029" s="1039" t="s">
        <v>87</v>
      </c>
      <c r="D2029" s="1039" t="s">
        <v>175</v>
      </c>
      <c r="E2029" s="1039">
        <v>0.245</v>
      </c>
      <c r="F2029" s="1039" t="s">
        <v>3842</v>
      </c>
      <c r="G2029" s="775" t="s">
        <v>3907</v>
      </c>
      <c r="H2029" s="775" t="s">
        <v>3908</v>
      </c>
      <c r="I2029" s="775" t="s">
        <v>6655</v>
      </c>
    </row>
    <row r="2030" spans="1:9">
      <c r="A2030" s="775" t="str">
        <f>Table_wabobpsvr_AzureCalc_AzureCalcRateCard[[#This Row],[ServiceName]]&amp;Table_wabobpsvr_AzureCalc_AzureCalcRateCard[[#This Row],[Price_Level]]&amp;Table_wabobpsvr_AzureCalc_AzureCalcRateCard[[#This Row],[Region]]</f>
        <v>A5 HDInsightB</v>
      </c>
      <c r="B2030" s="775"/>
      <c r="C2030" s="775" t="s">
        <v>87</v>
      </c>
      <c r="D2030" s="775" t="s">
        <v>175</v>
      </c>
      <c r="E2030" s="775">
        <v>0.23449999999999999</v>
      </c>
      <c r="F2030" s="775" t="s">
        <v>3842</v>
      </c>
      <c r="G2030" s="775" t="s">
        <v>3907</v>
      </c>
      <c r="H2030" s="775" t="s">
        <v>3908</v>
      </c>
      <c r="I2030" s="775" t="s">
        <v>6655</v>
      </c>
    </row>
    <row r="2031" spans="1:9">
      <c r="A2031" s="1039" t="str">
        <f>Table_wabobpsvr_AzureCalc_AzureCalcRateCard[[#This Row],[ServiceName]]&amp;Table_wabobpsvr_AzureCalc_AzureCalcRateCard[[#This Row],[Price_Level]]&amp;Table_wabobpsvr_AzureCalc_AzureCalcRateCard[[#This Row],[Region]]</f>
        <v>A5 HDInsightC</v>
      </c>
      <c r="B2031" s="1039"/>
      <c r="C2031" s="1039" t="s">
        <v>87</v>
      </c>
      <c r="D2031" s="1039" t="s">
        <v>177</v>
      </c>
      <c r="E2031" s="1039">
        <v>0.224</v>
      </c>
      <c r="F2031" s="1039" t="s">
        <v>3842</v>
      </c>
      <c r="G2031" s="775" t="s">
        <v>3907</v>
      </c>
      <c r="H2031" s="775" t="s">
        <v>3908</v>
      </c>
      <c r="I2031" s="775" t="s">
        <v>6655</v>
      </c>
    </row>
    <row r="2032" spans="1:9">
      <c r="A2032" s="1039" t="str">
        <f>Table_wabobpsvr_AzureCalc_AzureCalcRateCard[[#This Row],[ServiceName]]&amp;Table_wabobpsvr_AzureCalc_AzureCalcRateCard[[#This Row],[Price_Level]]&amp;Table_wabobpsvr_AzureCalc_AzureCalcRateCard[[#This Row],[Region]]</f>
        <v>A5 HDInsight (Non-Windows)MOSP</v>
      </c>
      <c r="B2032" s="1039"/>
      <c r="C2032" s="1039" t="s">
        <v>87</v>
      </c>
      <c r="D2032" s="1039" t="s">
        <v>606</v>
      </c>
      <c r="E2032" s="1039">
        <v>0.17499999999999999</v>
      </c>
      <c r="F2032" s="1039" t="s">
        <v>3376</v>
      </c>
      <c r="G2032" s="775" t="s">
        <v>4235</v>
      </c>
      <c r="H2032" s="775" t="s">
        <v>4235</v>
      </c>
      <c r="I2032" s="775" t="s">
        <v>4654</v>
      </c>
    </row>
    <row r="2033" spans="1:9">
      <c r="A2033" s="775" t="str">
        <f>Table_wabobpsvr_AzureCalc_AzureCalcRateCard[[#This Row],[ServiceName]]&amp;Table_wabobpsvr_AzureCalc_AzureCalcRateCard[[#This Row],[Price_Level]]&amp;Table_wabobpsvr_AzureCalc_AzureCalcRateCard[[#This Row],[Region]]</f>
        <v>A8 HDInsight (Non-Windows)MOSP9</v>
      </c>
      <c r="B2033" s="775">
        <v>9</v>
      </c>
      <c r="C2033" s="775" t="s">
        <v>87</v>
      </c>
      <c r="D2033" s="775" t="s">
        <v>606</v>
      </c>
      <c r="E2033" s="775">
        <v>1.2250000000000001</v>
      </c>
      <c r="F2033" s="775" t="s">
        <v>3379</v>
      </c>
      <c r="G2033" s="775" t="s">
        <v>4235</v>
      </c>
      <c r="H2033" s="775" t="s">
        <v>4235</v>
      </c>
      <c r="I2033" s="775" t="s">
        <v>6656</v>
      </c>
    </row>
    <row r="2034" spans="1:9">
      <c r="A2034" s="775" t="str">
        <f>Table_wabobpsvr_AzureCalc_AzureCalcRateCard[[#This Row],[ServiceName]]&amp;Table_wabobpsvr_AzureCalc_AzureCalcRateCard[[#This Row],[Price_Level]]&amp;Table_wabobpsvr_AzureCalc_AzureCalcRateCard[[#This Row],[Region]]</f>
        <v>A8 HDInsight (Non-Windows)A9</v>
      </c>
      <c r="B2034" s="775">
        <v>9</v>
      </c>
      <c r="C2034" s="775" t="s">
        <v>87</v>
      </c>
      <c r="D2034" s="775" t="s">
        <v>174</v>
      </c>
      <c r="E2034" s="775">
        <v>0.89400000000000002</v>
      </c>
      <c r="F2034" s="775" t="s">
        <v>3379</v>
      </c>
      <c r="G2034" s="775" t="s">
        <v>3909</v>
      </c>
      <c r="H2034" s="775" t="s">
        <v>3910</v>
      </c>
      <c r="I2034" s="775" t="s">
        <v>6656</v>
      </c>
    </row>
    <row r="2035" spans="1:9">
      <c r="A2035" s="775" t="str">
        <f>Table_wabobpsvr_AzureCalc_AzureCalcRateCard[[#This Row],[ServiceName]]&amp;Table_wabobpsvr_AzureCalc_AzureCalcRateCard[[#This Row],[Price_Level]]&amp;Table_wabobpsvr_AzureCalc_AzureCalcRateCard[[#This Row],[Region]]</f>
        <v>A8 HDInsight (Non-Windows)B9</v>
      </c>
      <c r="B2035" s="775">
        <v>9</v>
      </c>
      <c r="C2035" s="775" t="s">
        <v>87</v>
      </c>
      <c r="D2035" s="775" t="s">
        <v>175</v>
      </c>
      <c r="E2035" s="775">
        <v>0.85699999999999998</v>
      </c>
      <c r="F2035" s="775" t="s">
        <v>3379</v>
      </c>
      <c r="G2035" s="775" t="s">
        <v>3909</v>
      </c>
      <c r="H2035" s="775" t="s">
        <v>3910</v>
      </c>
      <c r="I2035" s="775" t="s">
        <v>6656</v>
      </c>
    </row>
    <row r="2036" spans="1:9">
      <c r="A2036" s="1039" t="str">
        <f>Table_wabobpsvr_AzureCalc_AzureCalcRateCard[[#This Row],[ServiceName]]&amp;Table_wabobpsvr_AzureCalc_AzureCalcRateCard[[#This Row],[Price_Level]]&amp;Table_wabobpsvr_AzureCalc_AzureCalcRateCard[[#This Row],[Region]]</f>
        <v>A8 HDInsight (Non-Windows)C9</v>
      </c>
      <c r="B2036" s="1039">
        <v>9</v>
      </c>
      <c r="C2036" s="1039" t="s">
        <v>87</v>
      </c>
      <c r="D2036" s="1039" t="s">
        <v>177</v>
      </c>
      <c r="E2036" s="1039">
        <v>0.82099999999999995</v>
      </c>
      <c r="F2036" s="1039" t="s">
        <v>3379</v>
      </c>
      <c r="G2036" s="775" t="s">
        <v>3909</v>
      </c>
      <c r="H2036" s="775" t="s">
        <v>3910</v>
      </c>
      <c r="I2036" s="775" t="s">
        <v>6656</v>
      </c>
    </row>
    <row r="2037" spans="1:9">
      <c r="A2037" s="775" t="str">
        <f>Table_wabobpsvr_AzureCalc_AzureCalcRateCard[[#This Row],[ServiceName]]&amp;Table_wabobpsvr_AzureCalc_AzureCalcRateCard[[#This Row],[Price_Level]]&amp;Table_wabobpsvr_AzureCalc_AzureCalcRateCard[[#This Row],[Region]]</f>
        <v>A8 HDInsight (Non-Windows)D9</v>
      </c>
      <c r="B2037" s="775">
        <v>9</v>
      </c>
      <c r="C2037" s="775" t="s">
        <v>87</v>
      </c>
      <c r="D2037" s="775" t="s">
        <v>176</v>
      </c>
      <c r="E2037" s="775">
        <v>0.78400000000000003</v>
      </c>
      <c r="F2037" s="775" t="s">
        <v>3379</v>
      </c>
      <c r="G2037" s="775" t="s">
        <v>3909</v>
      </c>
      <c r="H2037" s="775" t="s">
        <v>3910</v>
      </c>
      <c r="I2037" s="775" t="s">
        <v>6656</v>
      </c>
    </row>
    <row r="2038" spans="1:9">
      <c r="A2038" s="775" t="str">
        <f>Table_wabobpsvr_AzureCalc_AzureCalcRateCard[[#This Row],[ServiceName]]&amp;Table_wabobpsvr_AzureCalc_AzureCalcRateCard[[#This Row],[Price_Level]]&amp;Table_wabobpsvr_AzureCalc_AzureCalcRateCard[[#This Row],[Region]]</f>
        <v>A8 HDInsight (Non-Windows)MOSP15</v>
      </c>
      <c r="B2038" s="775">
        <v>15</v>
      </c>
      <c r="C2038" s="775" t="s">
        <v>87</v>
      </c>
      <c r="D2038" s="775" t="s">
        <v>606</v>
      </c>
      <c r="E2038" s="775">
        <v>1.63</v>
      </c>
      <c r="F2038" s="775" t="s">
        <v>3379</v>
      </c>
      <c r="G2038" s="775" t="s">
        <v>4235</v>
      </c>
      <c r="H2038" s="775" t="s">
        <v>4235</v>
      </c>
      <c r="I2038" s="775" t="s">
        <v>6657</v>
      </c>
    </row>
    <row r="2039" spans="1:9">
      <c r="A2039" s="775" t="str">
        <f>Table_wabobpsvr_AzureCalc_AzureCalcRateCard[[#This Row],[ServiceName]]&amp;Table_wabobpsvr_AzureCalc_AzureCalcRateCard[[#This Row],[Price_Level]]&amp;Table_wabobpsvr_AzureCalc_AzureCalcRateCard[[#This Row],[Region]]</f>
        <v>A8 HDInsight (Non-Windows)A15</v>
      </c>
      <c r="B2039" s="775">
        <v>15</v>
      </c>
      <c r="C2039" s="775" t="s">
        <v>87</v>
      </c>
      <c r="D2039" s="775" t="s">
        <v>174</v>
      </c>
      <c r="E2039" s="775">
        <v>1.19</v>
      </c>
      <c r="F2039" s="775" t="s">
        <v>3379</v>
      </c>
      <c r="G2039" s="775" t="s">
        <v>3911</v>
      </c>
      <c r="H2039" s="775" t="s">
        <v>3912</v>
      </c>
      <c r="I2039" s="775" t="s">
        <v>6657</v>
      </c>
    </row>
    <row r="2040" spans="1:9">
      <c r="A2040" s="775" t="str">
        <f>Table_wabobpsvr_AzureCalc_AzureCalcRateCard[[#This Row],[ServiceName]]&amp;Table_wabobpsvr_AzureCalc_AzureCalcRateCard[[#This Row],[Price_Level]]&amp;Table_wabobpsvr_AzureCalc_AzureCalcRateCard[[#This Row],[Region]]</f>
        <v>A8 HDInsight (Non-Windows)B15</v>
      </c>
      <c r="B2040" s="775">
        <v>15</v>
      </c>
      <c r="C2040" s="775" t="s">
        <v>87</v>
      </c>
      <c r="D2040" s="775" t="s">
        <v>175</v>
      </c>
      <c r="E2040" s="775">
        <v>1.141</v>
      </c>
      <c r="F2040" s="775" t="s">
        <v>3379</v>
      </c>
      <c r="G2040" s="775" t="s">
        <v>3911</v>
      </c>
      <c r="H2040" s="775" t="s">
        <v>3912</v>
      </c>
      <c r="I2040" s="775" t="s">
        <v>6657</v>
      </c>
    </row>
    <row r="2041" spans="1:9">
      <c r="A2041" s="775" t="str">
        <f>Table_wabobpsvr_AzureCalc_AzureCalcRateCard[[#This Row],[ServiceName]]&amp;Table_wabobpsvr_AzureCalc_AzureCalcRateCard[[#This Row],[Price_Level]]&amp;Table_wabobpsvr_AzureCalc_AzureCalcRateCard[[#This Row],[Region]]</f>
        <v>A8 HDInsight (Non-Windows)C15</v>
      </c>
      <c r="B2041" s="775">
        <v>15</v>
      </c>
      <c r="C2041" s="775" t="s">
        <v>87</v>
      </c>
      <c r="D2041" s="775" t="s">
        <v>177</v>
      </c>
      <c r="E2041" s="775">
        <v>1.0920000000000001</v>
      </c>
      <c r="F2041" s="775" t="s">
        <v>3379</v>
      </c>
      <c r="G2041" s="775" t="s">
        <v>3911</v>
      </c>
      <c r="H2041" s="775" t="s">
        <v>3912</v>
      </c>
      <c r="I2041" s="775" t="s">
        <v>6657</v>
      </c>
    </row>
    <row r="2042" spans="1:9">
      <c r="A2042" s="775" t="str">
        <f>Table_wabobpsvr_AzureCalc_AzureCalcRateCard[[#This Row],[ServiceName]]&amp;Table_wabobpsvr_AzureCalc_AzureCalcRateCard[[#This Row],[Price_Level]]&amp;Table_wabobpsvr_AzureCalc_AzureCalcRateCard[[#This Row],[Region]]</f>
        <v>D1 HDInsightMOSP10</v>
      </c>
      <c r="B2042" s="775">
        <v>10</v>
      </c>
      <c r="C2042" s="775" t="s">
        <v>87</v>
      </c>
      <c r="D2042" s="775" t="s">
        <v>606</v>
      </c>
      <c r="E2042" s="775">
        <v>0.20300000000000001</v>
      </c>
      <c r="F2042" s="775" t="s">
        <v>3945</v>
      </c>
      <c r="G2042" s="775" t="s">
        <v>4235</v>
      </c>
      <c r="H2042" s="775" t="s">
        <v>4235</v>
      </c>
      <c r="I2042" s="775" t="s">
        <v>6658</v>
      </c>
    </row>
    <row r="2043" spans="1:9">
      <c r="A2043" s="775" t="str">
        <f>Table_wabobpsvr_AzureCalc_AzureCalcRateCard[[#This Row],[ServiceName]]&amp;Table_wabobpsvr_AzureCalc_AzureCalcRateCard[[#This Row],[Price_Level]]&amp;Table_wabobpsvr_AzureCalc_AzureCalcRateCard[[#This Row],[Region]]</f>
        <v>D1 HDInsightA10</v>
      </c>
      <c r="B2043" s="775">
        <v>10</v>
      </c>
      <c r="C2043" s="775" t="s">
        <v>87</v>
      </c>
      <c r="D2043" s="775" t="s">
        <v>174</v>
      </c>
      <c r="E2043" s="775">
        <v>0.19691</v>
      </c>
      <c r="F2043" s="775" t="s">
        <v>3945</v>
      </c>
      <c r="G2043" s="775" t="s">
        <v>4039</v>
      </c>
      <c r="H2043" s="775" t="s">
        <v>4040</v>
      </c>
      <c r="I2043" s="775" t="s">
        <v>6658</v>
      </c>
    </row>
    <row r="2044" spans="1:9">
      <c r="A2044" s="775" t="str">
        <f>Table_wabobpsvr_AzureCalc_AzureCalcRateCard[[#This Row],[ServiceName]]&amp;Table_wabobpsvr_AzureCalc_AzureCalcRateCard[[#This Row],[Price_Level]]&amp;Table_wabobpsvr_AzureCalc_AzureCalcRateCard[[#This Row],[Region]]</f>
        <v>D1 HDInsightB10</v>
      </c>
      <c r="B2044" s="775">
        <v>10</v>
      </c>
      <c r="C2044" s="775" t="s">
        <v>87</v>
      </c>
      <c r="D2044" s="775" t="s">
        <v>175</v>
      </c>
      <c r="E2044" s="775">
        <v>0.19081999999999999</v>
      </c>
      <c r="F2044" s="775" t="s">
        <v>3945</v>
      </c>
      <c r="G2044" s="775" t="s">
        <v>4039</v>
      </c>
      <c r="H2044" s="775" t="s">
        <v>4040</v>
      </c>
      <c r="I2044" s="775" t="s">
        <v>6658</v>
      </c>
    </row>
    <row r="2045" spans="1:9">
      <c r="A2045" s="775" t="str">
        <f>Table_wabobpsvr_AzureCalc_AzureCalcRateCard[[#This Row],[ServiceName]]&amp;Table_wabobpsvr_AzureCalc_AzureCalcRateCard[[#This Row],[Price_Level]]&amp;Table_wabobpsvr_AzureCalc_AzureCalcRateCard[[#This Row],[Region]]</f>
        <v>D1 HDInsightC10</v>
      </c>
      <c r="B2045" s="775">
        <v>10</v>
      </c>
      <c r="C2045" s="775" t="s">
        <v>87</v>
      </c>
      <c r="D2045" s="775" t="s">
        <v>177</v>
      </c>
      <c r="E2045" s="775">
        <v>0.18473000000000001</v>
      </c>
      <c r="F2045" s="775" t="s">
        <v>3945</v>
      </c>
      <c r="G2045" s="775" t="s">
        <v>4039</v>
      </c>
      <c r="H2045" s="775" t="s">
        <v>4040</v>
      </c>
      <c r="I2045" s="775" t="s">
        <v>6658</v>
      </c>
    </row>
    <row r="2046" spans="1:9">
      <c r="A2046" s="775" t="str">
        <f>Table_wabobpsvr_AzureCalc_AzureCalcRateCard[[#This Row],[ServiceName]]&amp;Table_wabobpsvr_AzureCalc_AzureCalcRateCard[[#This Row],[Price_Level]]&amp;Table_wabobpsvr_AzureCalc_AzureCalcRateCard[[#This Row],[Region]]</f>
        <v>D1 HDInsightD10</v>
      </c>
      <c r="B2046" s="775">
        <v>10</v>
      </c>
      <c r="C2046" s="775" t="s">
        <v>87</v>
      </c>
      <c r="D2046" s="775" t="s">
        <v>176</v>
      </c>
      <c r="E2046" s="775">
        <v>0.17863999999999999</v>
      </c>
      <c r="F2046" s="775" t="s">
        <v>3945</v>
      </c>
      <c r="G2046" s="775" t="s">
        <v>4039</v>
      </c>
      <c r="H2046" s="775" t="s">
        <v>4040</v>
      </c>
      <c r="I2046" s="775" t="s">
        <v>6658</v>
      </c>
    </row>
    <row r="2047" spans="1:9">
      <c r="A2047" s="775" t="str">
        <f>Table_wabobpsvr_AzureCalc_AzureCalcRateCard[[#This Row],[ServiceName]]&amp;Table_wabobpsvr_AzureCalc_AzureCalcRateCard[[#This Row],[Price_Level]]&amp;Table_wabobpsvr_AzureCalc_AzureCalcRateCard[[#This Row],[Region]]</f>
        <v>D1 HDInsightMOSP9</v>
      </c>
      <c r="B2047" s="775">
        <v>9</v>
      </c>
      <c r="C2047" s="775" t="s">
        <v>87</v>
      </c>
      <c r="D2047" s="775" t="s">
        <v>606</v>
      </c>
      <c r="E2047" s="775">
        <v>0.17699999999999999</v>
      </c>
      <c r="F2047" s="775" t="s">
        <v>3945</v>
      </c>
      <c r="G2047" s="775" t="s">
        <v>4235</v>
      </c>
      <c r="H2047" s="775" t="s">
        <v>4235</v>
      </c>
      <c r="I2047" s="775" t="s">
        <v>5073</v>
      </c>
    </row>
    <row r="2048" spans="1:9">
      <c r="A2048" s="775" t="str">
        <f>Table_wabobpsvr_AzureCalc_AzureCalcRateCard[[#This Row],[ServiceName]]&amp;Table_wabobpsvr_AzureCalc_AzureCalcRateCard[[#This Row],[Price_Level]]&amp;Table_wabobpsvr_AzureCalc_AzureCalcRateCard[[#This Row],[Region]]</f>
        <v>D1 HDInsightA9</v>
      </c>
      <c r="B2048" s="775">
        <v>9</v>
      </c>
      <c r="C2048" s="775" t="s">
        <v>87</v>
      </c>
      <c r="D2048" s="775" t="s">
        <v>174</v>
      </c>
      <c r="E2048" s="775">
        <v>0.17169000000000001</v>
      </c>
      <c r="F2048" s="775" t="s">
        <v>3945</v>
      </c>
      <c r="G2048" s="775" t="s">
        <v>3971</v>
      </c>
      <c r="H2048" s="775" t="s">
        <v>3972</v>
      </c>
      <c r="I2048" s="775" t="s">
        <v>5073</v>
      </c>
    </row>
    <row r="2049" spans="1:9">
      <c r="A2049" s="775" t="str">
        <f>Table_wabobpsvr_AzureCalc_AzureCalcRateCard[[#This Row],[ServiceName]]&amp;Table_wabobpsvr_AzureCalc_AzureCalcRateCard[[#This Row],[Price_Level]]&amp;Table_wabobpsvr_AzureCalc_AzureCalcRateCard[[#This Row],[Region]]</f>
        <v>D1 HDInsightB9</v>
      </c>
      <c r="B2049" s="775">
        <v>9</v>
      </c>
      <c r="C2049" s="775" t="s">
        <v>87</v>
      </c>
      <c r="D2049" s="775" t="s">
        <v>175</v>
      </c>
      <c r="E2049" s="775">
        <v>0.16638</v>
      </c>
      <c r="F2049" s="775" t="s">
        <v>3945</v>
      </c>
      <c r="G2049" s="775" t="s">
        <v>3971</v>
      </c>
      <c r="H2049" s="775" t="s">
        <v>3972</v>
      </c>
      <c r="I2049" s="775" t="s">
        <v>5073</v>
      </c>
    </row>
    <row r="2050" spans="1:9">
      <c r="A2050" s="775" t="str">
        <f>Table_wabobpsvr_AzureCalc_AzureCalcRateCard[[#This Row],[ServiceName]]&amp;Table_wabobpsvr_AzureCalc_AzureCalcRateCard[[#This Row],[Price_Level]]&amp;Table_wabobpsvr_AzureCalc_AzureCalcRateCard[[#This Row],[Region]]</f>
        <v>D1 HDInsightC9</v>
      </c>
      <c r="B2050" s="775">
        <v>9</v>
      </c>
      <c r="C2050" s="775" t="s">
        <v>87</v>
      </c>
      <c r="D2050" s="775" t="s">
        <v>177</v>
      </c>
      <c r="E2050" s="775">
        <v>0.16106999999999999</v>
      </c>
      <c r="F2050" s="775" t="s">
        <v>3945</v>
      </c>
      <c r="G2050" s="775" t="s">
        <v>3971</v>
      </c>
      <c r="H2050" s="775" t="s">
        <v>3972</v>
      </c>
      <c r="I2050" s="775" t="s">
        <v>5073</v>
      </c>
    </row>
    <row r="2051" spans="1:9">
      <c r="A2051" s="775" t="str">
        <f>Table_wabobpsvr_AzureCalc_AzureCalcRateCard[[#This Row],[ServiceName]]&amp;Table_wabobpsvr_AzureCalc_AzureCalcRateCard[[#This Row],[Price_Level]]&amp;Table_wabobpsvr_AzureCalc_AzureCalcRateCard[[#This Row],[Region]]</f>
        <v>Production API  Compute HoursC11</v>
      </c>
      <c r="B2051" s="775">
        <v>11</v>
      </c>
      <c r="C2051" s="775" t="s">
        <v>4235</v>
      </c>
      <c r="D2051" s="775" t="s">
        <v>177</v>
      </c>
      <c r="E2051" s="775">
        <v>999999</v>
      </c>
      <c r="F2051" s="775" t="s">
        <v>3523</v>
      </c>
      <c r="G2051" s="775" t="s">
        <v>4235</v>
      </c>
      <c r="H2051" s="775" t="s">
        <v>4235</v>
      </c>
      <c r="I2051" s="775" t="s">
        <v>4235</v>
      </c>
    </row>
    <row r="2052" spans="1:9">
      <c r="A2052" s="775" t="str">
        <f>Table_wabobpsvr_AzureCalc_AzureCalcRateCard[[#This Row],[ServiceName]]&amp;Table_wabobpsvr_AzureCalc_AzureCalcRateCard[[#This Row],[Price_Level]]&amp;Table_wabobpsvr_AzureCalc_AzureCalcRateCard[[#This Row],[Region]]</f>
        <v>Production API  Compute HoursD11</v>
      </c>
      <c r="B2052" s="775">
        <v>11</v>
      </c>
      <c r="C2052" s="775" t="s">
        <v>4235</v>
      </c>
      <c r="D2052" s="775" t="s">
        <v>176</v>
      </c>
      <c r="E2052" s="775">
        <v>999999</v>
      </c>
      <c r="F2052" s="775" t="s">
        <v>3523</v>
      </c>
      <c r="G2052" s="775" t="s">
        <v>4235</v>
      </c>
      <c r="H2052" s="775" t="s">
        <v>4235</v>
      </c>
      <c r="I2052" s="775" t="s">
        <v>4235</v>
      </c>
    </row>
    <row r="2053" spans="1:9">
      <c r="A2053" s="775" t="str">
        <f>Table_wabobpsvr_AzureCalc_AzureCalcRateCard[[#This Row],[ServiceName]]&amp;Table_wabobpsvr_AzureCalc_AzureCalcRateCard[[#This Row],[Price_Level]]&amp;Table_wabobpsvr_AzureCalc_AzureCalcRateCard[[#This Row],[Region]]</f>
        <v>Production API  Compute HoursMOSP10</v>
      </c>
      <c r="B2053" s="775">
        <v>10</v>
      </c>
      <c r="C2053" s="775" t="s">
        <v>4235</v>
      </c>
      <c r="D2053" s="775" t="s">
        <v>606</v>
      </c>
      <c r="E2053" s="775">
        <v>999999</v>
      </c>
      <c r="F2053" s="775" t="s">
        <v>3523</v>
      </c>
      <c r="G2053" s="775" t="s">
        <v>4235</v>
      </c>
      <c r="H2053" s="775" t="s">
        <v>4235</v>
      </c>
      <c r="I2053" s="775" t="s">
        <v>4235</v>
      </c>
    </row>
    <row r="2054" spans="1:9">
      <c r="A2054" s="775" t="str">
        <f>Table_wabobpsvr_AzureCalc_AzureCalcRateCard[[#This Row],[ServiceName]]&amp;Table_wabobpsvr_AzureCalc_AzureCalcRateCard[[#This Row],[Price_Level]]&amp;Table_wabobpsvr_AzureCalc_AzureCalcRateCard[[#This Row],[Region]]</f>
        <v>Production API  Compute HoursA10</v>
      </c>
      <c r="B2054" s="775">
        <v>10</v>
      </c>
      <c r="C2054" s="775" t="s">
        <v>4235</v>
      </c>
      <c r="D2054" s="775" t="s">
        <v>174</v>
      </c>
      <c r="E2054" s="775">
        <v>999999</v>
      </c>
      <c r="F2054" s="775" t="s">
        <v>3523</v>
      </c>
      <c r="G2054" s="775" t="s">
        <v>4235</v>
      </c>
      <c r="H2054" s="775" t="s">
        <v>4235</v>
      </c>
      <c r="I2054" s="775" t="s">
        <v>4235</v>
      </c>
    </row>
    <row r="2055" spans="1:9">
      <c r="A2055" s="775" t="str">
        <f>Table_wabobpsvr_AzureCalc_AzureCalcRateCard[[#This Row],[ServiceName]]&amp;Table_wabobpsvr_AzureCalc_AzureCalcRateCard[[#This Row],[Price_Level]]&amp;Table_wabobpsvr_AzureCalc_AzureCalcRateCard[[#This Row],[Region]]</f>
        <v>Production API  Compute HoursB10</v>
      </c>
      <c r="B2055" s="775">
        <v>10</v>
      </c>
      <c r="C2055" s="775" t="s">
        <v>4235</v>
      </c>
      <c r="D2055" s="775" t="s">
        <v>175</v>
      </c>
      <c r="E2055" s="775">
        <v>999999</v>
      </c>
      <c r="F2055" s="775" t="s">
        <v>3523</v>
      </c>
      <c r="G2055" s="775" t="s">
        <v>4235</v>
      </c>
      <c r="H2055" s="775" t="s">
        <v>4235</v>
      </c>
      <c r="I2055" s="775" t="s">
        <v>4235</v>
      </c>
    </row>
    <row r="2056" spans="1:9">
      <c r="A2056" s="775" t="str">
        <f>Table_wabobpsvr_AzureCalc_AzureCalcRateCard[[#This Row],[ServiceName]]&amp;Table_wabobpsvr_AzureCalc_AzureCalcRateCard[[#This Row],[Price_Level]]&amp;Table_wabobpsvr_AzureCalc_AzureCalcRateCard[[#This Row],[Region]]</f>
        <v>Production API  Compute HoursC10</v>
      </c>
      <c r="B2056" s="775">
        <v>10</v>
      </c>
      <c r="C2056" s="775" t="s">
        <v>4235</v>
      </c>
      <c r="D2056" s="775" t="s">
        <v>177</v>
      </c>
      <c r="E2056" s="775">
        <v>999999</v>
      </c>
      <c r="F2056" s="775" t="s">
        <v>3523</v>
      </c>
      <c r="G2056" s="775" t="s">
        <v>4235</v>
      </c>
      <c r="H2056" s="775" t="s">
        <v>4235</v>
      </c>
      <c r="I2056" s="775" t="s">
        <v>4235</v>
      </c>
    </row>
    <row r="2057" spans="1:9">
      <c r="A2057" s="775" t="str">
        <f>Table_wabobpsvr_AzureCalc_AzureCalcRateCard[[#This Row],[ServiceName]]&amp;Table_wabobpsvr_AzureCalc_AzureCalcRateCard[[#This Row],[Price_Level]]&amp;Table_wabobpsvr_AzureCalc_AzureCalcRateCard[[#This Row],[Region]]</f>
        <v>Production API  Compute HoursD10</v>
      </c>
      <c r="B2057" s="775">
        <v>10</v>
      </c>
      <c r="C2057" s="775" t="s">
        <v>4235</v>
      </c>
      <c r="D2057" s="775" t="s">
        <v>176</v>
      </c>
      <c r="E2057" s="775">
        <v>999999</v>
      </c>
      <c r="F2057" s="775" t="s">
        <v>3523</v>
      </c>
      <c r="G2057" s="775" t="s">
        <v>4235</v>
      </c>
      <c r="H2057" s="775" t="s">
        <v>4235</v>
      </c>
      <c r="I2057" s="775" t="s">
        <v>4235</v>
      </c>
    </row>
    <row r="2058" spans="1:9">
      <c r="A2058" s="775" t="str">
        <f>Table_wabobpsvr_AzureCalc_AzureCalcRateCard[[#This Row],[ServiceName]]&amp;Table_wabobpsvr_AzureCalc_AzureCalcRateCard[[#This Row],[Price_Level]]&amp;Table_wabobpsvr_AzureCalc_AzureCalcRateCard[[#This Row],[Region]]</f>
        <v>Basic Elastic DTU PackB11</v>
      </c>
      <c r="B2058" s="775">
        <v>11</v>
      </c>
      <c r="C2058" s="775" t="s">
        <v>7258</v>
      </c>
      <c r="D2058" s="775" t="s">
        <v>175</v>
      </c>
      <c r="E2058" s="775">
        <v>5.1999999999999998E-2</v>
      </c>
      <c r="F2058" s="775" t="s">
        <v>7098</v>
      </c>
      <c r="G2058" s="775" t="s">
        <v>7105</v>
      </c>
      <c r="H2058" s="775" t="s">
        <v>7284</v>
      </c>
      <c r="I2058" s="775" t="s">
        <v>7106</v>
      </c>
    </row>
    <row r="2059" spans="1:9">
      <c r="A2059" s="775" t="str">
        <f>Table_wabobpsvr_AzureCalc_AzureCalcRateCard[[#This Row],[ServiceName]]&amp;Table_wabobpsvr_AzureCalc_AzureCalcRateCard[[#This Row],[Price_Level]]&amp;Table_wabobpsvr_AzureCalc_AzureCalcRateCard[[#This Row],[Region]]</f>
        <v>Standard Elastic DTU PackD16</v>
      </c>
      <c r="B2059" s="775">
        <v>16</v>
      </c>
      <c r="C2059" s="775" t="s">
        <v>7258</v>
      </c>
      <c r="D2059" s="775" t="s">
        <v>176</v>
      </c>
      <c r="E2059" s="775">
        <v>7.0999999999999994E-2</v>
      </c>
      <c r="F2059" s="775" t="s">
        <v>4472</v>
      </c>
      <c r="G2059" s="775" t="s">
        <v>4474</v>
      </c>
      <c r="H2059" s="775" t="s">
        <v>7266</v>
      </c>
      <c r="I2059" s="775" t="s">
        <v>4622</v>
      </c>
    </row>
    <row r="2060" spans="1:9">
      <c r="A2060" s="775" t="str">
        <f>Table_wabobpsvr_AzureCalc_AzureCalcRateCard[[#This Row],[ServiceName]]&amp;Table_wabobpsvr_AzureCalc_AzureCalcRateCard[[#This Row],[Price_Level]]&amp;Table_wabobpsvr_AzureCalc_AzureCalcRateCard[[#This Row],[Region]]</f>
        <v>D1 HDInsightC15</v>
      </c>
      <c r="B2060" s="775">
        <v>15</v>
      </c>
      <c r="C2060" s="775" t="s">
        <v>87</v>
      </c>
      <c r="D2060" s="775" t="s">
        <v>177</v>
      </c>
      <c r="E2060" s="775">
        <v>0.17471999999999999</v>
      </c>
      <c r="F2060" s="775" t="s">
        <v>3945</v>
      </c>
      <c r="G2060" s="775" t="s">
        <v>3973</v>
      </c>
      <c r="H2060" s="775" t="s">
        <v>3974</v>
      </c>
      <c r="I2060" s="775" t="s">
        <v>5073</v>
      </c>
    </row>
    <row r="2061" spans="1:9">
      <c r="A2061" s="775" t="str">
        <f>Table_wabobpsvr_AzureCalc_AzureCalcRateCard[[#This Row],[ServiceName]]&amp;Table_wabobpsvr_AzureCalc_AzureCalcRateCard[[#This Row],[Price_Level]]&amp;Table_wabobpsvr_AzureCalc_AzureCalcRateCard[[#This Row],[Region]]</f>
        <v>D1 HDInsightD15</v>
      </c>
      <c r="B2061" s="775">
        <v>15</v>
      </c>
      <c r="C2061" s="775" t="s">
        <v>87</v>
      </c>
      <c r="D2061" s="775" t="s">
        <v>176</v>
      </c>
      <c r="E2061" s="775">
        <v>0.16896</v>
      </c>
      <c r="F2061" s="775" t="s">
        <v>3945</v>
      </c>
      <c r="G2061" s="775" t="s">
        <v>3973</v>
      </c>
      <c r="H2061" s="775" t="s">
        <v>3974</v>
      </c>
      <c r="I2061" s="775" t="s">
        <v>5073</v>
      </c>
    </row>
    <row r="2062" spans="1:9">
      <c r="A2062" s="775" t="str">
        <f>Table_wabobpsvr_AzureCalc_AzureCalcRateCard[[#This Row],[ServiceName]]&amp;Table_wabobpsvr_AzureCalc_AzureCalcRateCard[[#This Row],[Price_Level]]&amp;Table_wabobpsvr_AzureCalc_AzureCalcRateCard[[#This Row],[Region]]</f>
        <v>BASIC.A6 VM (Windows)D16</v>
      </c>
      <c r="B2062" s="775">
        <v>16</v>
      </c>
      <c r="C2062" s="775" t="s">
        <v>87</v>
      </c>
      <c r="D2062" s="775" t="s">
        <v>176</v>
      </c>
      <c r="E2062" s="775">
        <v>0.36608000000000002</v>
      </c>
      <c r="F2062" s="775" t="s">
        <v>1225</v>
      </c>
      <c r="G2062" s="775" t="s">
        <v>2655</v>
      </c>
      <c r="H2062" s="775" t="s">
        <v>2656</v>
      </c>
      <c r="I2062" s="775" t="s">
        <v>4235</v>
      </c>
    </row>
    <row r="2063" spans="1:9">
      <c r="A2063" s="775" t="str">
        <f>Table_wabobpsvr_AzureCalc_AzureCalcRateCard[[#This Row],[ServiceName]]&amp;Table_wabobpsvr_AzureCalc_AzureCalcRateCard[[#This Row],[Price_Level]]&amp;Table_wabobpsvr_AzureCalc_AzureCalcRateCard[[#This Row],[Region]]</f>
        <v>ExpressRoute (Metered) 50 Mbps Connections - Zone 1B0</v>
      </c>
      <c r="B2063" s="775">
        <v>0</v>
      </c>
      <c r="C2063" s="775" t="s">
        <v>7427</v>
      </c>
      <c r="D2063" s="775" t="s">
        <v>175</v>
      </c>
      <c r="E2063" s="775">
        <v>1.6637999999999999</v>
      </c>
      <c r="F2063" s="775" t="s">
        <v>7455</v>
      </c>
      <c r="G2063" s="775"/>
      <c r="H2063" s="775"/>
      <c r="I2063" s="775" t="s">
        <v>7456</v>
      </c>
    </row>
    <row r="2064" spans="1:9">
      <c r="A2064" s="775" t="str">
        <f>Table_wabobpsvr_AzureCalc_AzureCalcRateCard[[#This Row],[ServiceName]]&amp;Table_wabobpsvr_AzureCalc_AzureCalcRateCard[[#This Row],[Price_Level]]&amp;Table_wabobpsvr_AzureCalc_AzureCalcRateCard[[#This Row],[Region]]</f>
        <v>BASIC.A7 VM (Non-Windows)A16</v>
      </c>
      <c r="B2064" s="775">
        <v>16</v>
      </c>
      <c r="C2064" s="775" t="s">
        <v>87</v>
      </c>
      <c r="D2064" s="775" t="s">
        <v>174</v>
      </c>
      <c r="E2064" s="775">
        <v>0.66576000000000002</v>
      </c>
      <c r="F2064" s="775" t="s">
        <v>1239</v>
      </c>
      <c r="G2064" s="775" t="s">
        <v>2657</v>
      </c>
      <c r="H2064" s="775" t="s">
        <v>2658</v>
      </c>
      <c r="I2064" s="775" t="s">
        <v>4235</v>
      </c>
    </row>
    <row r="2065" spans="1:9">
      <c r="A2065" s="775" t="str">
        <f>Table_wabobpsvr_AzureCalc_AzureCalcRateCard[[#This Row],[ServiceName]]&amp;Table_wabobpsvr_AzureCalc_AzureCalcRateCard[[#This Row],[Price_Level]]&amp;Table_wabobpsvr_AzureCalc_AzureCalcRateCard[[#This Row],[Region]]</f>
        <v>BASIC.A7 VM (Non-Windows)B16</v>
      </c>
      <c r="B2065" s="775">
        <v>16</v>
      </c>
      <c r="C2065" s="775" t="s">
        <v>87</v>
      </c>
      <c r="D2065" s="775" t="s">
        <v>175</v>
      </c>
      <c r="E2065" s="775">
        <v>0.63839999999999997</v>
      </c>
      <c r="F2065" s="775" t="s">
        <v>1239</v>
      </c>
      <c r="G2065" s="775" t="s">
        <v>2657</v>
      </c>
      <c r="H2065" s="775" t="s">
        <v>2658</v>
      </c>
      <c r="I2065" s="775" t="s">
        <v>4235</v>
      </c>
    </row>
    <row r="2066" spans="1:9">
      <c r="A2066" s="775" t="str">
        <f>Table_wabobpsvr_AzureCalc_AzureCalcRateCard[[#This Row],[ServiceName]]&amp;Table_wabobpsvr_AzureCalc_AzureCalcRateCard[[#This Row],[Price_Level]]&amp;Table_wabobpsvr_AzureCalc_AzureCalcRateCard[[#This Row],[Region]]</f>
        <v>BASIC.A7 VM (Non-Windows)C16</v>
      </c>
      <c r="B2066" s="775">
        <v>16</v>
      </c>
      <c r="C2066" s="775" t="s">
        <v>87</v>
      </c>
      <c r="D2066" s="775" t="s">
        <v>177</v>
      </c>
      <c r="E2066" s="775">
        <v>0.61104000000000003</v>
      </c>
      <c r="F2066" s="775" t="s">
        <v>1239</v>
      </c>
      <c r="G2066" s="775" t="s">
        <v>2657</v>
      </c>
      <c r="H2066" s="775" t="s">
        <v>2658</v>
      </c>
      <c r="I2066" s="775" t="s">
        <v>4235</v>
      </c>
    </row>
    <row r="2067" spans="1:9">
      <c r="A2067" s="775" t="str">
        <f>Table_wabobpsvr_AzureCalc_AzureCalcRateCard[[#This Row],[ServiceName]]&amp;Table_wabobpsvr_AzureCalc_AzureCalcRateCard[[#This Row],[Price_Level]]&amp;Table_wabobpsvr_AzureCalc_AzureCalcRateCard[[#This Row],[Region]]</f>
        <v>D1 HDInsightMOSP13</v>
      </c>
      <c r="B2067" s="775">
        <v>13</v>
      </c>
      <c r="C2067" s="775" t="s">
        <v>87</v>
      </c>
      <c r="D2067" s="775" t="s">
        <v>606</v>
      </c>
      <c r="E2067" s="775">
        <v>0.17499999999999999</v>
      </c>
      <c r="F2067" s="775" t="s">
        <v>3945</v>
      </c>
      <c r="G2067" s="775" t="s">
        <v>4235</v>
      </c>
      <c r="H2067" s="775" t="s">
        <v>4235</v>
      </c>
      <c r="I2067" s="775" t="s">
        <v>6285</v>
      </c>
    </row>
    <row r="2068" spans="1:9">
      <c r="A2068" s="775" t="str">
        <f>Table_wabobpsvr_AzureCalc_AzureCalcRateCard[[#This Row],[ServiceName]]&amp;Table_wabobpsvr_AzureCalc_AzureCalcRateCard[[#This Row],[Price_Level]]&amp;Table_wabobpsvr_AzureCalc_AzureCalcRateCard[[#This Row],[Region]]</f>
        <v>D1 HDInsightA13</v>
      </c>
      <c r="B2068" s="775">
        <v>13</v>
      </c>
      <c r="C2068" s="775" t="s">
        <v>87</v>
      </c>
      <c r="D2068" s="775" t="s">
        <v>174</v>
      </c>
      <c r="E2068" s="775">
        <v>0.16975000000000001</v>
      </c>
      <c r="F2068" s="775" t="s">
        <v>3945</v>
      </c>
      <c r="G2068" s="775" t="s">
        <v>3975</v>
      </c>
      <c r="H2068" s="775" t="s">
        <v>3976</v>
      </c>
      <c r="I2068" s="775" t="s">
        <v>6285</v>
      </c>
    </row>
    <row r="2069" spans="1:9">
      <c r="A2069" s="775" t="str">
        <f>Table_wabobpsvr_AzureCalc_AzureCalcRateCard[[#This Row],[ServiceName]]&amp;Table_wabobpsvr_AzureCalc_AzureCalcRateCard[[#This Row],[Price_Level]]&amp;Table_wabobpsvr_AzureCalc_AzureCalcRateCard[[#This Row],[Region]]</f>
        <v>Production API  Compute HoursD15</v>
      </c>
      <c r="B2069" s="775">
        <v>15</v>
      </c>
      <c r="C2069" s="775" t="s">
        <v>4235</v>
      </c>
      <c r="D2069" s="775" t="s">
        <v>176</v>
      </c>
      <c r="E2069" s="775">
        <v>999999</v>
      </c>
      <c r="F2069" s="775" t="s">
        <v>3523</v>
      </c>
      <c r="G2069" s="775" t="s">
        <v>4235</v>
      </c>
      <c r="H2069" s="775" t="s">
        <v>4235</v>
      </c>
      <c r="I2069" s="775" t="s">
        <v>4235</v>
      </c>
    </row>
    <row r="2070" spans="1:9">
      <c r="A2070" s="775" t="str">
        <f>Table_wabobpsvr_AzureCalc_AzureCalcRateCard[[#This Row],[ServiceName]]&amp;Table_wabobpsvr_AzureCalc_AzureCalcRateCard[[#This Row],[Price_Level]]&amp;Table_wabobpsvr_AzureCalc_AzureCalcRateCard[[#This Row],[Region]]</f>
        <v>Production API  Compute HoursMOSP14</v>
      </c>
      <c r="B2070" s="775">
        <v>14</v>
      </c>
      <c r="C2070" s="775" t="s">
        <v>4235</v>
      </c>
      <c r="D2070" s="775" t="s">
        <v>606</v>
      </c>
      <c r="E2070" s="775">
        <v>999999</v>
      </c>
      <c r="F2070" s="775" t="s">
        <v>3523</v>
      </c>
      <c r="G2070" s="775" t="s">
        <v>4235</v>
      </c>
      <c r="H2070" s="775" t="s">
        <v>4235</v>
      </c>
      <c r="I2070" s="775" t="s">
        <v>4235</v>
      </c>
    </row>
    <row r="2071" spans="1:9">
      <c r="A2071" s="775" t="str">
        <f>Table_wabobpsvr_AzureCalc_AzureCalcRateCard[[#This Row],[ServiceName]]&amp;Table_wabobpsvr_AzureCalc_AzureCalcRateCard[[#This Row],[Price_Level]]&amp;Table_wabobpsvr_AzureCalc_AzureCalcRateCard[[#This Row],[Region]]</f>
        <v>Production API  Compute HoursA14</v>
      </c>
      <c r="B2071" s="775">
        <v>14</v>
      </c>
      <c r="C2071" s="775" t="s">
        <v>4235</v>
      </c>
      <c r="D2071" s="775" t="s">
        <v>174</v>
      </c>
      <c r="E2071" s="775">
        <v>999999</v>
      </c>
      <c r="F2071" s="775" t="s">
        <v>3523</v>
      </c>
      <c r="G2071" s="775" t="s">
        <v>4235</v>
      </c>
      <c r="H2071" s="775" t="s">
        <v>4235</v>
      </c>
      <c r="I2071" s="775" t="s">
        <v>4235</v>
      </c>
    </row>
    <row r="2072" spans="1:9">
      <c r="A2072" s="775" t="str">
        <f>Table_wabobpsvr_AzureCalc_AzureCalcRateCard[[#This Row],[ServiceName]]&amp;Table_wabobpsvr_AzureCalc_AzureCalcRateCard[[#This Row],[Price_Level]]&amp;Table_wabobpsvr_AzureCalc_AzureCalcRateCard[[#This Row],[Region]]</f>
        <v>Production API  Compute HoursB14</v>
      </c>
      <c r="B2072" s="775">
        <v>14</v>
      </c>
      <c r="C2072" s="775" t="s">
        <v>4235</v>
      </c>
      <c r="D2072" s="775" t="s">
        <v>175</v>
      </c>
      <c r="E2072" s="775">
        <v>999999</v>
      </c>
      <c r="F2072" s="775" t="s">
        <v>3523</v>
      </c>
      <c r="G2072" s="775" t="s">
        <v>4235</v>
      </c>
      <c r="H2072" s="775" t="s">
        <v>4235</v>
      </c>
      <c r="I2072" s="775" t="s">
        <v>4235</v>
      </c>
    </row>
    <row r="2073" spans="1:9">
      <c r="A2073" s="775" t="str">
        <f>Table_wabobpsvr_AzureCalc_AzureCalcRateCard[[#This Row],[ServiceName]]&amp;Table_wabobpsvr_AzureCalc_AzureCalcRateCard[[#This Row],[Price_Level]]&amp;Table_wabobpsvr_AzureCalc_AzureCalcRateCard[[#This Row],[Region]]</f>
        <v>Production API  Compute HoursC14</v>
      </c>
      <c r="B2073" s="775">
        <v>14</v>
      </c>
      <c r="C2073" s="775" t="s">
        <v>4235</v>
      </c>
      <c r="D2073" s="775" t="s">
        <v>177</v>
      </c>
      <c r="E2073" s="775">
        <v>999999</v>
      </c>
      <c r="F2073" s="775" t="s">
        <v>3523</v>
      </c>
      <c r="G2073" s="775" t="s">
        <v>4235</v>
      </c>
      <c r="H2073" s="775" t="s">
        <v>4235</v>
      </c>
      <c r="I2073" s="775" t="s">
        <v>4235</v>
      </c>
    </row>
    <row r="2074" spans="1:9">
      <c r="A2074" s="775" t="str">
        <f>Table_wabobpsvr_AzureCalc_AzureCalcRateCard[[#This Row],[ServiceName]]&amp;Table_wabobpsvr_AzureCalc_AzureCalcRateCard[[#This Row],[Price_Level]]&amp;Table_wabobpsvr_AzureCalc_AzureCalcRateCard[[#This Row],[Region]]</f>
        <v>Production API  Compute HoursD14</v>
      </c>
      <c r="B2074" s="775">
        <v>14</v>
      </c>
      <c r="C2074" s="775" t="s">
        <v>4235</v>
      </c>
      <c r="D2074" s="775" t="s">
        <v>176</v>
      </c>
      <c r="E2074" s="775">
        <v>999999</v>
      </c>
      <c r="F2074" s="775" t="s">
        <v>3523</v>
      </c>
      <c r="G2074" s="775" t="s">
        <v>4235</v>
      </c>
      <c r="H2074" s="775" t="s">
        <v>4235</v>
      </c>
      <c r="I2074" s="775" t="s">
        <v>4235</v>
      </c>
    </row>
    <row r="2075" spans="1:9">
      <c r="A2075" s="775" t="str">
        <f>Table_wabobpsvr_AzureCalc_AzureCalcRateCard[[#This Row],[ServiceName]]&amp;Table_wabobpsvr_AzureCalc_AzureCalcRateCard[[#This Row],[Price_Level]]&amp;Table_wabobpsvr_AzureCalc_AzureCalcRateCard[[#This Row],[Region]]</f>
        <v>Production API  Compute HoursMOSP13</v>
      </c>
      <c r="B2075" s="775">
        <v>13</v>
      </c>
      <c r="C2075" s="775" t="s">
        <v>4235</v>
      </c>
      <c r="D2075" s="775" t="s">
        <v>606</v>
      </c>
      <c r="E2075" s="775">
        <v>999999</v>
      </c>
      <c r="F2075" s="775" t="s">
        <v>3523</v>
      </c>
      <c r="G2075" s="775" t="s">
        <v>4235</v>
      </c>
      <c r="H2075" s="775" t="s">
        <v>4235</v>
      </c>
      <c r="I2075" s="775" t="s">
        <v>4235</v>
      </c>
    </row>
    <row r="2076" spans="1:9">
      <c r="A2076" s="775" t="str">
        <f>Table_wabobpsvr_AzureCalc_AzureCalcRateCard[[#This Row],[ServiceName]]&amp;Table_wabobpsvr_AzureCalc_AzureCalcRateCard[[#This Row],[Price_Level]]&amp;Table_wabobpsvr_AzureCalc_AzureCalcRateCard[[#This Row],[Region]]</f>
        <v>Production API  Compute HoursA13</v>
      </c>
      <c r="B2076" s="775">
        <v>13</v>
      </c>
      <c r="C2076" s="775" t="s">
        <v>4235</v>
      </c>
      <c r="D2076" s="775" t="s">
        <v>174</v>
      </c>
      <c r="E2076" s="775">
        <v>999999</v>
      </c>
      <c r="F2076" s="775" t="s">
        <v>3523</v>
      </c>
      <c r="G2076" s="775" t="s">
        <v>4235</v>
      </c>
      <c r="H2076" s="775" t="s">
        <v>4235</v>
      </c>
      <c r="I2076" s="775" t="s">
        <v>4235</v>
      </c>
    </row>
    <row r="2077" spans="1:9">
      <c r="A2077" s="775" t="str">
        <f>Table_wabobpsvr_AzureCalc_AzureCalcRateCard[[#This Row],[ServiceName]]&amp;Table_wabobpsvr_AzureCalc_AzureCalcRateCard[[#This Row],[Price_Level]]&amp;Table_wabobpsvr_AzureCalc_AzureCalcRateCard[[#This Row],[Region]]</f>
        <v>Production API  Compute HoursB13</v>
      </c>
      <c r="B2077" s="775">
        <v>13</v>
      </c>
      <c r="C2077" s="775" t="s">
        <v>4235</v>
      </c>
      <c r="D2077" s="775" t="s">
        <v>175</v>
      </c>
      <c r="E2077" s="775">
        <v>999999</v>
      </c>
      <c r="F2077" s="775" t="s">
        <v>3523</v>
      </c>
      <c r="G2077" s="775" t="s">
        <v>4235</v>
      </c>
      <c r="H2077" s="775" t="s">
        <v>4235</v>
      </c>
      <c r="I2077" s="775" t="s">
        <v>4235</v>
      </c>
    </row>
    <row r="2078" spans="1:9">
      <c r="A2078" s="1039" t="str">
        <f>Table_wabobpsvr_AzureCalc_AzureCalcRateCard[[#This Row],[ServiceName]]&amp;Table_wabobpsvr_AzureCalc_AzureCalcRateCard[[#This Row],[Price_Level]]&amp;Table_wabobpsvr_AzureCalc_AzureCalcRateCard[[#This Row],[Region]]</f>
        <v>Traffic Manager DNS QueriesB</v>
      </c>
      <c r="B2078" s="1039"/>
      <c r="C2078" s="1039" t="s">
        <v>822</v>
      </c>
      <c r="D2078" s="1039" t="s">
        <v>175</v>
      </c>
      <c r="E2078" s="1039">
        <v>0.50760000000000005</v>
      </c>
      <c r="F2078" s="1039" t="s">
        <v>823</v>
      </c>
      <c r="G2078" s="775" t="s">
        <v>2285</v>
      </c>
      <c r="H2078" s="775" t="s">
        <v>2286</v>
      </c>
      <c r="I2078" s="775" t="s">
        <v>4907</v>
      </c>
    </row>
    <row r="2079" spans="1:9">
      <c r="A2079" s="775" t="str">
        <f>Table_wabobpsvr_AzureCalc_AzureCalcRateCard[[#This Row],[ServiceName]]&amp;Table_wabobpsvr_AzureCalc_AzureCalcRateCard[[#This Row],[Price_Level]]&amp;Table_wabobpsvr_AzureCalc_AzureCalcRateCard[[#This Row],[Region]]</f>
        <v>Traffic Manager DNS QueriesC</v>
      </c>
      <c r="B2079" s="775"/>
      <c r="C2079" s="775" t="s">
        <v>822</v>
      </c>
      <c r="D2079" s="775" t="s">
        <v>177</v>
      </c>
      <c r="E2079" s="775">
        <v>0.4914</v>
      </c>
      <c r="F2079" s="775" t="s">
        <v>823</v>
      </c>
      <c r="G2079" s="775" t="s">
        <v>2285</v>
      </c>
      <c r="H2079" s="775" t="s">
        <v>2286</v>
      </c>
      <c r="I2079" s="775" t="s">
        <v>4907</v>
      </c>
    </row>
    <row r="2080" spans="1:9">
      <c r="A2080" s="775" t="str">
        <f>Table_wabobpsvr_AzureCalc_AzureCalcRateCard[[#This Row],[ServiceName]]&amp;Table_wabobpsvr_AzureCalc_AzureCalcRateCard[[#This Row],[Price_Level]]&amp;Table_wabobpsvr_AzureCalc_AzureCalcRateCard[[#This Row],[Region]]</f>
        <v>Traffic Manager DNS QueriesD</v>
      </c>
      <c r="B2080" s="775"/>
      <c r="C2080" s="775" t="s">
        <v>822</v>
      </c>
      <c r="D2080" s="775" t="s">
        <v>176</v>
      </c>
      <c r="E2080" s="775">
        <v>0.47520000000000001</v>
      </c>
      <c r="F2080" s="775" t="s">
        <v>823</v>
      </c>
      <c r="G2080" s="775" t="s">
        <v>2285</v>
      </c>
      <c r="H2080" s="775" t="s">
        <v>2286</v>
      </c>
      <c r="I2080" s="775" t="s">
        <v>4907</v>
      </c>
    </row>
    <row r="2081" spans="1:9">
      <c r="A2081" s="775" t="str">
        <f>Table_wabobpsvr_AzureCalc_AzureCalcRateCard[[#This Row],[ServiceName]]&amp;Table_wabobpsvr_AzureCalc_AzureCalcRateCard[[#This Row],[Price_Level]]&amp;Table_wabobpsvr_AzureCalc_AzureCalcRateCard[[#This Row],[Region]]</f>
        <v>A5 HDInsightD11</v>
      </c>
      <c r="B2081" s="775">
        <v>11</v>
      </c>
      <c r="C2081" s="775" t="s">
        <v>87</v>
      </c>
      <c r="D2081" s="775" t="s">
        <v>176</v>
      </c>
      <c r="E2081" s="775">
        <v>0.28349999999999997</v>
      </c>
      <c r="F2081" s="775" t="s">
        <v>3842</v>
      </c>
      <c r="G2081" s="775" t="s">
        <v>3845</v>
      </c>
      <c r="H2081" s="775" t="s">
        <v>3846</v>
      </c>
      <c r="I2081" s="775" t="s">
        <v>5410</v>
      </c>
    </row>
    <row r="2082" spans="1:9">
      <c r="A2082" s="775" t="str">
        <f>Table_wabobpsvr_AzureCalc_AzureCalcRateCard[[#This Row],[ServiceName]]&amp;Table_wabobpsvr_AzureCalc_AzureCalcRateCard[[#This Row],[Price_Level]]&amp;Table_wabobpsvr_AzureCalc_AzureCalcRateCard[[#This Row],[Region]]</f>
        <v>A8 HDInsight (Non-Windows)D15</v>
      </c>
      <c r="B2082" s="775">
        <v>15</v>
      </c>
      <c r="C2082" s="775" t="s">
        <v>87</v>
      </c>
      <c r="D2082" s="775" t="s">
        <v>176</v>
      </c>
      <c r="E2082" s="775">
        <v>1.0429999999999999</v>
      </c>
      <c r="F2082" s="775" t="s">
        <v>3379</v>
      </c>
      <c r="G2082" s="775" t="s">
        <v>3911</v>
      </c>
      <c r="H2082" s="775" t="s">
        <v>3912</v>
      </c>
      <c r="I2082" s="775" t="s">
        <v>6657</v>
      </c>
    </row>
    <row r="2083" spans="1:9">
      <c r="A2083" s="775" t="str">
        <f>Table_wabobpsvr_AzureCalc_AzureCalcRateCard[[#This Row],[ServiceName]]&amp;Table_wabobpsvr_AzureCalc_AzureCalcRateCard[[#This Row],[Price_Level]]&amp;Table_wabobpsvr_AzureCalc_AzureCalcRateCard[[#This Row],[Region]]</f>
        <v>A9 HDInsight (Non-Windows)A9</v>
      </c>
      <c r="B2083" s="775">
        <v>9</v>
      </c>
      <c r="C2083" s="775" t="s">
        <v>87</v>
      </c>
      <c r="D2083" s="775" t="s">
        <v>174</v>
      </c>
      <c r="E2083" s="775">
        <v>1.788</v>
      </c>
      <c r="F2083" s="775" t="s">
        <v>3380</v>
      </c>
      <c r="G2083" s="775" t="s">
        <v>3913</v>
      </c>
      <c r="H2083" s="775" t="s">
        <v>3914</v>
      </c>
      <c r="I2083" s="775" t="s">
        <v>4894</v>
      </c>
    </row>
    <row r="2084" spans="1:9">
      <c r="A2084" s="775" t="str">
        <f>Table_wabobpsvr_AzureCalc_AzureCalcRateCard[[#This Row],[ServiceName]]&amp;Table_wabobpsvr_AzureCalc_AzureCalcRateCard[[#This Row],[Price_Level]]&amp;Table_wabobpsvr_AzureCalc_AzureCalcRateCard[[#This Row],[Region]]</f>
        <v>A9 HDInsight (Non-Windows)B9</v>
      </c>
      <c r="B2084" s="775">
        <v>9</v>
      </c>
      <c r="C2084" s="775" t="s">
        <v>87</v>
      </c>
      <c r="D2084" s="775" t="s">
        <v>175</v>
      </c>
      <c r="E2084" s="775">
        <v>1.7150000000000001</v>
      </c>
      <c r="F2084" s="775" t="s">
        <v>3380</v>
      </c>
      <c r="G2084" s="775" t="s">
        <v>3913</v>
      </c>
      <c r="H2084" s="775" t="s">
        <v>3914</v>
      </c>
      <c r="I2084" s="775" t="s">
        <v>4894</v>
      </c>
    </row>
    <row r="2085" spans="1:9">
      <c r="A2085" s="775" t="str">
        <f>Table_wabobpsvr_AzureCalc_AzureCalcRateCard[[#This Row],[ServiceName]]&amp;Table_wabobpsvr_AzureCalc_AzureCalcRateCard[[#This Row],[Price_Level]]&amp;Table_wabobpsvr_AzureCalc_AzureCalcRateCard[[#This Row],[Region]]</f>
        <v>A9 HDInsight (Non-Windows)C9</v>
      </c>
      <c r="B2085" s="775">
        <v>9</v>
      </c>
      <c r="C2085" s="775" t="s">
        <v>87</v>
      </c>
      <c r="D2085" s="775" t="s">
        <v>177</v>
      </c>
      <c r="E2085" s="775">
        <v>1.641</v>
      </c>
      <c r="F2085" s="775" t="s">
        <v>3380</v>
      </c>
      <c r="G2085" s="775" t="s">
        <v>3913</v>
      </c>
      <c r="H2085" s="775" t="s">
        <v>3914</v>
      </c>
      <c r="I2085" s="775" t="s">
        <v>4894</v>
      </c>
    </row>
    <row r="2086" spans="1:9">
      <c r="A2086" s="775" t="str">
        <f>Table_wabobpsvr_AzureCalc_AzureCalcRateCard[[#This Row],[ServiceName]]&amp;Table_wabobpsvr_AzureCalc_AzureCalcRateCard[[#This Row],[Price_Level]]&amp;Table_wabobpsvr_AzureCalc_AzureCalcRateCard[[#This Row],[Region]]</f>
        <v>A9 HDInsight (Non-Windows)D9</v>
      </c>
      <c r="B2086" s="775">
        <v>9</v>
      </c>
      <c r="C2086" s="775" t="s">
        <v>87</v>
      </c>
      <c r="D2086" s="775" t="s">
        <v>176</v>
      </c>
      <c r="E2086" s="775">
        <v>1.5680000000000001</v>
      </c>
      <c r="F2086" s="775" t="s">
        <v>3380</v>
      </c>
      <c r="G2086" s="775" t="s">
        <v>3913</v>
      </c>
      <c r="H2086" s="775" t="s">
        <v>3914</v>
      </c>
      <c r="I2086" s="775" t="s">
        <v>4894</v>
      </c>
    </row>
    <row r="2087" spans="1:9">
      <c r="A2087" s="775" t="str">
        <f>Table_wabobpsvr_AzureCalc_AzureCalcRateCard[[#This Row],[ServiceName]]&amp;Table_wabobpsvr_AzureCalc_AzureCalcRateCard[[#This Row],[Price_Level]]&amp;Table_wabobpsvr_AzureCalc_AzureCalcRateCard[[#This Row],[Region]]</f>
        <v>Standard_G3 Cloud ServicesB9</v>
      </c>
      <c r="B2087" s="775">
        <v>9</v>
      </c>
      <c r="C2087" s="775" t="s">
        <v>87</v>
      </c>
      <c r="D2087" s="775" t="s">
        <v>175</v>
      </c>
      <c r="E2087" s="775">
        <v>2.7448000000000001</v>
      </c>
      <c r="F2087" s="775" t="s">
        <v>3030</v>
      </c>
      <c r="G2087" s="775" t="s">
        <v>8470</v>
      </c>
      <c r="H2087" s="775" t="s">
        <v>8471</v>
      </c>
      <c r="I2087" s="775" t="s">
        <v>8472</v>
      </c>
    </row>
    <row r="2088" spans="1:9">
      <c r="A2088" s="775" t="str">
        <f>Table_wabobpsvr_AzureCalc_AzureCalcRateCard[[#This Row],[ServiceName]]&amp;Table_wabobpsvr_AzureCalc_AzureCalcRateCard[[#This Row],[Price_Level]]&amp;Table_wabobpsvr_AzureCalc_AzureCalcRateCard[[#This Row],[Region]]</f>
        <v>Standard_G4 Cloud ServicesB9</v>
      </c>
      <c r="B2088" s="775">
        <v>9</v>
      </c>
      <c r="C2088" s="775" t="s">
        <v>87</v>
      </c>
      <c r="D2088" s="775" t="s">
        <v>175</v>
      </c>
      <c r="E2088" s="775">
        <v>5.4896000000000003</v>
      </c>
      <c r="F2088" s="775" t="s">
        <v>3033</v>
      </c>
      <c r="G2088" s="775" t="s">
        <v>8473</v>
      </c>
      <c r="H2088" s="775" t="s">
        <v>8474</v>
      </c>
      <c r="I2088" s="775" t="s">
        <v>8475</v>
      </c>
    </row>
    <row r="2089" spans="1:9">
      <c r="A2089" s="775" t="str">
        <f>Table_wabobpsvr_AzureCalc_AzureCalcRateCard[[#This Row],[ServiceName]]&amp;Table_wabobpsvr_AzureCalc_AzureCalcRateCard[[#This Row],[Price_Level]]&amp;Table_wabobpsvr_AzureCalc_AzureCalcRateCard[[#This Row],[Region]]</f>
        <v>Standard_G5 Cloud ServicesD9</v>
      </c>
      <c r="B2089" s="775">
        <v>9</v>
      </c>
      <c r="C2089" s="775" t="s">
        <v>87</v>
      </c>
      <c r="D2089" s="775" t="s">
        <v>176</v>
      </c>
      <c r="E2089" s="775">
        <v>9.2751999999999999</v>
      </c>
      <c r="F2089" s="775" t="s">
        <v>3036</v>
      </c>
      <c r="G2089" s="775" t="s">
        <v>8476</v>
      </c>
      <c r="H2089" s="775" t="s">
        <v>8477</v>
      </c>
      <c r="I2089" s="775" t="s">
        <v>8478</v>
      </c>
    </row>
    <row r="2090" spans="1:9">
      <c r="A2090" s="775" t="str">
        <f>Table_wabobpsvr_AzureCalc_AzureCalcRateCard[[#This Row],[ServiceName]]&amp;Table_wabobpsvr_AzureCalc_AzureCalcRateCard[[#This Row],[Price_Level]]&amp;Table_wabobpsvr_AzureCalc_AzureCalcRateCard[[#This Row],[Region]]</f>
        <v>Standard_G1 VM (Non-Windows)D9</v>
      </c>
      <c r="B2090" s="775">
        <v>9</v>
      </c>
      <c r="C2090" s="775" t="s">
        <v>87</v>
      </c>
      <c r="D2090" s="775" t="s">
        <v>176</v>
      </c>
      <c r="E2090" s="775">
        <v>0.58079999999999998</v>
      </c>
      <c r="F2090" s="775" t="s">
        <v>3042</v>
      </c>
      <c r="G2090" s="775" t="s">
        <v>8479</v>
      </c>
      <c r="H2090" s="775" t="s">
        <v>8480</v>
      </c>
      <c r="I2090" s="775" t="s">
        <v>8481</v>
      </c>
    </row>
    <row r="2091" spans="1:9">
      <c r="A2091" s="775" t="str">
        <f>Table_wabobpsvr_AzureCalc_AzureCalcRateCard[[#This Row],[ServiceName]]&amp;Table_wabobpsvr_AzureCalc_AzureCalcRateCard[[#This Row],[Price_Level]]&amp;Table_wabobpsvr_AzureCalc_AzureCalcRateCard[[#This Row],[Region]]</f>
        <v>Standard_G1 VM (Windows)A9</v>
      </c>
      <c r="B2091" s="775">
        <v>9</v>
      </c>
      <c r="C2091" s="775" t="s">
        <v>87</v>
      </c>
      <c r="D2091" s="775" t="s">
        <v>174</v>
      </c>
      <c r="E2091" s="775">
        <v>0.70809999999999995</v>
      </c>
      <c r="F2091" s="775" t="s">
        <v>3057</v>
      </c>
      <c r="G2091" s="775" t="s">
        <v>8482</v>
      </c>
      <c r="H2091" s="775" t="s">
        <v>8483</v>
      </c>
      <c r="I2091" s="775" t="s">
        <v>8484</v>
      </c>
    </row>
    <row r="2092" spans="1:9">
      <c r="A2092" s="775" t="str">
        <f>Table_wabobpsvr_AzureCalc_AzureCalcRateCard[[#This Row],[ServiceName]]&amp;Table_wabobpsvr_AzureCalc_AzureCalcRateCard[[#This Row],[Price_Level]]&amp;Table_wabobpsvr_AzureCalc_AzureCalcRateCard[[#This Row],[Region]]</f>
        <v>Standard_G1 VM (Windows)B9</v>
      </c>
      <c r="B2092" s="775">
        <v>9</v>
      </c>
      <c r="C2092" s="775" t="s">
        <v>87</v>
      </c>
      <c r="D2092" s="775" t="s">
        <v>175</v>
      </c>
      <c r="E2092" s="775">
        <v>0.68620000000000003</v>
      </c>
      <c r="F2092" s="775" t="s">
        <v>3057</v>
      </c>
      <c r="G2092" s="775" t="s">
        <v>8482</v>
      </c>
      <c r="H2092" s="775" t="s">
        <v>8483</v>
      </c>
      <c r="I2092" s="775" t="s">
        <v>8484</v>
      </c>
    </row>
    <row r="2093" spans="1:9">
      <c r="A2093" s="775" t="str">
        <f>Table_wabobpsvr_AzureCalc_AzureCalcRateCard[[#This Row],[ServiceName]]&amp;Table_wabobpsvr_AzureCalc_AzureCalcRateCard[[#This Row],[Price_Level]]&amp;Table_wabobpsvr_AzureCalc_AzureCalcRateCard[[#This Row],[Region]]</f>
        <v>Standard_G1 VM (Windows)C9</v>
      </c>
      <c r="B2093" s="775">
        <v>9</v>
      </c>
      <c r="C2093" s="775" t="s">
        <v>87</v>
      </c>
      <c r="D2093" s="775" t="s">
        <v>177</v>
      </c>
      <c r="E2093" s="775">
        <v>0.6643</v>
      </c>
      <c r="F2093" s="775" t="s">
        <v>3057</v>
      </c>
      <c r="G2093" s="775" t="s">
        <v>8482</v>
      </c>
      <c r="H2093" s="775" t="s">
        <v>8483</v>
      </c>
      <c r="I2093" s="775" t="s">
        <v>8484</v>
      </c>
    </row>
    <row r="2094" spans="1:9">
      <c r="A2094" s="775" t="str">
        <f>Table_wabobpsvr_AzureCalc_AzureCalcRateCard[[#This Row],[ServiceName]]&amp;Table_wabobpsvr_AzureCalc_AzureCalcRateCard[[#This Row],[Price_Level]]&amp;Table_wabobpsvr_AzureCalc_AzureCalcRateCard[[#This Row],[Region]]</f>
        <v>Standard_G1 VM (Windows)D9</v>
      </c>
      <c r="B2094" s="775">
        <v>9</v>
      </c>
      <c r="C2094" s="775" t="s">
        <v>87</v>
      </c>
      <c r="D2094" s="775" t="s">
        <v>176</v>
      </c>
      <c r="E2094" s="775">
        <v>0.64239999999999997</v>
      </c>
      <c r="F2094" s="775" t="s">
        <v>3057</v>
      </c>
      <c r="G2094" s="775" t="s">
        <v>8482</v>
      </c>
      <c r="H2094" s="775" t="s">
        <v>8483</v>
      </c>
      <c r="I2094" s="775" t="s">
        <v>8484</v>
      </c>
    </row>
    <row r="2095" spans="1:9">
      <c r="A2095" s="775" t="str">
        <f>Table_wabobpsvr_AzureCalc_AzureCalcRateCard[[#This Row],[ServiceName]]&amp;Table_wabobpsvr_AzureCalc_AzureCalcRateCard[[#This Row],[Price_Level]]&amp;Table_wabobpsvr_AzureCalc_AzureCalcRateCard[[#This Row],[Region]]</f>
        <v>Standard_G2 VM (Non-Windows)MOSP9</v>
      </c>
      <c r="B2095" s="775">
        <v>9</v>
      </c>
      <c r="C2095" s="775" t="s">
        <v>87</v>
      </c>
      <c r="D2095" s="775" t="s">
        <v>606</v>
      </c>
      <c r="E2095" s="775">
        <v>1.32</v>
      </c>
      <c r="F2095" s="775" t="s">
        <v>3045</v>
      </c>
      <c r="G2095" s="775"/>
      <c r="H2095" s="775"/>
      <c r="I2095" s="775" t="s">
        <v>8485</v>
      </c>
    </row>
    <row r="2096" spans="1:9">
      <c r="A2096" s="775" t="str">
        <f>Table_wabobpsvr_AzureCalc_AzureCalcRateCard[[#This Row],[ServiceName]]&amp;Table_wabobpsvr_AzureCalc_AzureCalcRateCard[[#This Row],[Price_Level]]&amp;Table_wabobpsvr_AzureCalc_AzureCalcRateCard[[#This Row],[Region]]</f>
        <v>Media Services Encoding Data Processed - Tier 5MOSP3</v>
      </c>
      <c r="B2096" s="775">
        <v>3</v>
      </c>
      <c r="C2096" s="775" t="s">
        <v>4235</v>
      </c>
      <c r="D2096" s="775" t="s">
        <v>606</v>
      </c>
      <c r="E2096" s="775">
        <v>999999</v>
      </c>
      <c r="F2096" s="775" t="s">
        <v>911</v>
      </c>
      <c r="G2096" s="775" t="s">
        <v>4235</v>
      </c>
      <c r="H2096" s="775" t="s">
        <v>4235</v>
      </c>
      <c r="I2096" s="775" t="s">
        <v>4235</v>
      </c>
    </row>
    <row r="2097" spans="1:9">
      <c r="A2097" s="775" t="str">
        <f>Table_wabobpsvr_AzureCalc_AzureCalcRateCard[[#This Row],[ServiceName]]&amp;Table_wabobpsvr_AzureCalc_AzureCalcRateCard[[#This Row],[Price_Level]]&amp;Table_wabobpsvr_AzureCalc_AzureCalcRateCard[[#This Row],[Region]]</f>
        <v>Media Services Encoding Data Processed - Tier 5A3</v>
      </c>
      <c r="B2097" s="775">
        <v>3</v>
      </c>
      <c r="C2097" s="775" t="s">
        <v>4235</v>
      </c>
      <c r="D2097" s="775" t="s">
        <v>174</v>
      </c>
      <c r="E2097" s="775">
        <v>999999</v>
      </c>
      <c r="F2097" s="775" t="s">
        <v>911</v>
      </c>
      <c r="G2097" s="775" t="s">
        <v>4235</v>
      </c>
      <c r="H2097" s="775" t="s">
        <v>4235</v>
      </c>
      <c r="I2097" s="775" t="s">
        <v>4235</v>
      </c>
    </row>
    <row r="2098" spans="1:9">
      <c r="A2098" s="775" t="str">
        <f>Table_wabobpsvr_AzureCalc_AzureCalcRateCard[[#This Row],[ServiceName]]&amp;Table_wabobpsvr_AzureCalc_AzureCalcRateCard[[#This Row],[Price_Level]]&amp;Table_wabobpsvr_AzureCalc_AzureCalcRateCard[[#This Row],[Region]]</f>
        <v>Media Services Encoding Data Processed - Tier 5B3</v>
      </c>
      <c r="B2098" s="775">
        <v>3</v>
      </c>
      <c r="C2098" s="775" t="s">
        <v>4235</v>
      </c>
      <c r="D2098" s="775" t="s">
        <v>175</v>
      </c>
      <c r="E2098" s="775">
        <v>999999</v>
      </c>
      <c r="F2098" s="775" t="s">
        <v>911</v>
      </c>
      <c r="G2098" s="775" t="s">
        <v>4235</v>
      </c>
      <c r="H2098" s="775" t="s">
        <v>4235</v>
      </c>
      <c r="I2098" s="775" t="s">
        <v>4235</v>
      </c>
    </row>
    <row r="2099" spans="1:9">
      <c r="A2099" s="775" t="str">
        <f>Table_wabobpsvr_AzureCalc_AzureCalcRateCard[[#This Row],[ServiceName]]&amp;Table_wabobpsvr_AzureCalc_AzureCalcRateCard[[#This Row],[Price_Level]]&amp;Table_wabobpsvr_AzureCalc_AzureCalcRateCard[[#This Row],[Region]]</f>
        <v>Media Services Encoding Data Processed - Tier 5C3</v>
      </c>
      <c r="B2099" s="775">
        <v>3</v>
      </c>
      <c r="C2099" s="775" t="s">
        <v>4235</v>
      </c>
      <c r="D2099" s="775" t="s">
        <v>177</v>
      </c>
      <c r="E2099" s="775">
        <v>999999</v>
      </c>
      <c r="F2099" s="775" t="s">
        <v>911</v>
      </c>
      <c r="G2099" s="775" t="s">
        <v>4235</v>
      </c>
      <c r="H2099" s="775" t="s">
        <v>4235</v>
      </c>
      <c r="I2099" s="775" t="s">
        <v>4235</v>
      </c>
    </row>
    <row r="2100" spans="1:9">
      <c r="A2100" s="775" t="str">
        <f>Table_wabobpsvr_AzureCalc_AzureCalcRateCard[[#This Row],[ServiceName]]&amp;Table_wabobpsvr_AzureCalc_AzureCalcRateCard[[#This Row],[Price_Level]]&amp;Table_wabobpsvr_AzureCalc_AzureCalcRateCard[[#This Row],[Region]]</f>
        <v>Media Services Encoding Data Processed - Tier 5D3</v>
      </c>
      <c r="B2100" s="775">
        <v>3</v>
      </c>
      <c r="C2100" s="775" t="s">
        <v>4235</v>
      </c>
      <c r="D2100" s="775" t="s">
        <v>176</v>
      </c>
      <c r="E2100" s="775">
        <v>999999</v>
      </c>
      <c r="F2100" s="775" t="s">
        <v>911</v>
      </c>
      <c r="G2100" s="775" t="s">
        <v>4235</v>
      </c>
      <c r="H2100" s="775" t="s">
        <v>4235</v>
      </c>
      <c r="I2100" s="775" t="s">
        <v>4235</v>
      </c>
    </row>
    <row r="2101" spans="1:9">
      <c r="A2101" s="775" t="str">
        <f>Table_wabobpsvr_AzureCalc_AzureCalcRateCard[[#This Row],[ServiceName]]&amp;Table_wabobpsvr_AzureCalc_AzureCalcRateCard[[#This Row],[Price_Level]]&amp;Table_wabobpsvr_AzureCalc_AzureCalcRateCard[[#This Row],[Region]]</f>
        <v>Media Services Encoding Data Processed - Tier 5MOSP2</v>
      </c>
      <c r="B2101" s="775">
        <v>2</v>
      </c>
      <c r="C2101" s="775" t="s">
        <v>4235</v>
      </c>
      <c r="D2101" s="775" t="s">
        <v>606</v>
      </c>
      <c r="E2101" s="775">
        <v>999999</v>
      </c>
      <c r="F2101" s="775" t="s">
        <v>911</v>
      </c>
      <c r="G2101" s="775" t="s">
        <v>4235</v>
      </c>
      <c r="H2101" s="775" t="s">
        <v>4235</v>
      </c>
      <c r="I2101" s="775" t="s">
        <v>4235</v>
      </c>
    </row>
    <row r="2102" spans="1:9">
      <c r="A2102" s="775" t="str">
        <f>Table_wabobpsvr_AzureCalc_AzureCalcRateCard[[#This Row],[ServiceName]]&amp;Table_wabobpsvr_AzureCalc_AzureCalcRateCard[[#This Row],[Price_Level]]&amp;Table_wabobpsvr_AzureCalc_AzureCalcRateCard[[#This Row],[Region]]</f>
        <v>Media Services Encoding Data Processed - Tier 5A2</v>
      </c>
      <c r="B2102" s="775">
        <v>2</v>
      </c>
      <c r="C2102" s="775" t="s">
        <v>4235</v>
      </c>
      <c r="D2102" s="775" t="s">
        <v>174</v>
      </c>
      <c r="E2102" s="775">
        <v>999999</v>
      </c>
      <c r="F2102" s="775" t="s">
        <v>911</v>
      </c>
      <c r="G2102" s="775" t="s">
        <v>4235</v>
      </c>
      <c r="H2102" s="775" t="s">
        <v>4235</v>
      </c>
      <c r="I2102" s="775" t="s">
        <v>4235</v>
      </c>
    </row>
    <row r="2103" spans="1:9">
      <c r="A2103" s="775" t="str">
        <f>Table_wabobpsvr_AzureCalc_AzureCalcRateCard[[#This Row],[ServiceName]]&amp;Table_wabobpsvr_AzureCalc_AzureCalcRateCard[[#This Row],[Price_Level]]&amp;Table_wabobpsvr_AzureCalc_AzureCalcRateCard[[#This Row],[Region]]</f>
        <v>Media Services Encoding Data Processed - Tier 5B2</v>
      </c>
      <c r="B2103" s="775">
        <v>2</v>
      </c>
      <c r="C2103" s="775" t="s">
        <v>4235</v>
      </c>
      <c r="D2103" s="775" t="s">
        <v>175</v>
      </c>
      <c r="E2103" s="775">
        <v>999999</v>
      </c>
      <c r="F2103" s="775" t="s">
        <v>911</v>
      </c>
      <c r="G2103" s="775" t="s">
        <v>4235</v>
      </c>
      <c r="H2103" s="775" t="s">
        <v>4235</v>
      </c>
      <c r="I2103" s="775" t="s">
        <v>4235</v>
      </c>
    </row>
    <row r="2104" spans="1:9">
      <c r="A2104" s="775" t="str">
        <f>Table_wabobpsvr_AzureCalc_AzureCalcRateCard[[#This Row],[ServiceName]]&amp;Table_wabobpsvr_AzureCalc_AzureCalcRateCard[[#This Row],[Price_Level]]&amp;Table_wabobpsvr_AzureCalc_AzureCalcRateCard[[#This Row],[Region]]</f>
        <v>Media Services Encoding Data Processed - Tier 5C2</v>
      </c>
      <c r="B2104" s="775">
        <v>2</v>
      </c>
      <c r="C2104" s="775" t="s">
        <v>4235</v>
      </c>
      <c r="D2104" s="775" t="s">
        <v>177</v>
      </c>
      <c r="E2104" s="775">
        <v>999999</v>
      </c>
      <c r="F2104" s="775" t="s">
        <v>911</v>
      </c>
      <c r="G2104" s="775" t="s">
        <v>4235</v>
      </c>
      <c r="H2104" s="775" t="s">
        <v>4235</v>
      </c>
      <c r="I2104" s="775" t="s">
        <v>4235</v>
      </c>
    </row>
    <row r="2105" spans="1:9">
      <c r="A2105" s="775" t="str">
        <f>Table_wabobpsvr_AzureCalc_AzureCalcRateCard[[#This Row],[ServiceName]]&amp;Table_wabobpsvr_AzureCalc_AzureCalcRateCard[[#This Row],[Price_Level]]&amp;Table_wabobpsvr_AzureCalc_AzureCalcRateCard[[#This Row],[Region]]</f>
        <v>Media Services Encoding Data Processed - Tier 5D2</v>
      </c>
      <c r="B2105" s="775">
        <v>2</v>
      </c>
      <c r="C2105" s="775" t="s">
        <v>4235</v>
      </c>
      <c r="D2105" s="775" t="s">
        <v>176</v>
      </c>
      <c r="E2105" s="775">
        <v>999999</v>
      </c>
      <c r="F2105" s="775" t="s">
        <v>911</v>
      </c>
      <c r="G2105" s="775" t="s">
        <v>4235</v>
      </c>
      <c r="H2105" s="775" t="s">
        <v>4235</v>
      </c>
      <c r="I2105" s="775" t="s">
        <v>4235</v>
      </c>
    </row>
    <row r="2106" spans="1:9">
      <c r="A2106" s="775" t="str">
        <f>Table_wabobpsvr_AzureCalc_AzureCalcRateCard[[#This Row],[ServiceName]]&amp;Table_wabobpsvr_AzureCalc_AzureCalcRateCard[[#This Row],[Price_Level]]&amp;Table_wabobpsvr_AzureCalc_AzureCalcRateCard[[#This Row],[Region]]</f>
        <v>Streaming UnitsMOSP13</v>
      </c>
      <c r="B2106" s="775">
        <v>13</v>
      </c>
      <c r="C2106" s="775" t="s">
        <v>4235</v>
      </c>
      <c r="D2106" s="775" t="s">
        <v>606</v>
      </c>
      <c r="E2106" s="775">
        <v>999999</v>
      </c>
      <c r="F2106" s="775" t="s">
        <v>1307</v>
      </c>
      <c r="G2106" s="775" t="s">
        <v>4235</v>
      </c>
      <c r="H2106" s="775" t="s">
        <v>4235</v>
      </c>
      <c r="I2106" s="775" t="s">
        <v>4235</v>
      </c>
    </row>
    <row r="2107" spans="1:9">
      <c r="A2107" s="775" t="str">
        <f>Table_wabobpsvr_AzureCalc_AzureCalcRateCard[[#This Row],[ServiceName]]&amp;Table_wabobpsvr_AzureCalc_AzureCalcRateCard[[#This Row],[Price_Level]]&amp;Table_wabobpsvr_AzureCalc_AzureCalcRateCard[[#This Row],[Region]]</f>
        <v>Streaming UnitsA13</v>
      </c>
      <c r="B2107" s="775">
        <v>13</v>
      </c>
      <c r="C2107" s="775" t="s">
        <v>4235</v>
      </c>
      <c r="D2107" s="775" t="s">
        <v>174</v>
      </c>
      <c r="E2107" s="775">
        <v>999999</v>
      </c>
      <c r="F2107" s="775" t="s">
        <v>1307</v>
      </c>
      <c r="G2107" s="775" t="s">
        <v>4235</v>
      </c>
      <c r="H2107" s="775" t="s">
        <v>4235</v>
      </c>
      <c r="I2107" s="775" t="s">
        <v>4235</v>
      </c>
    </row>
    <row r="2108" spans="1:9">
      <c r="A2108" s="775" t="str">
        <f>Table_wabobpsvr_AzureCalc_AzureCalcRateCard[[#This Row],[ServiceName]]&amp;Table_wabobpsvr_AzureCalc_AzureCalcRateCard[[#This Row],[Price_Level]]&amp;Table_wabobpsvr_AzureCalc_AzureCalcRateCard[[#This Row],[Region]]</f>
        <v>Streaming UnitsB13</v>
      </c>
      <c r="B2108" s="775">
        <v>13</v>
      </c>
      <c r="C2108" s="775" t="s">
        <v>4235</v>
      </c>
      <c r="D2108" s="775" t="s">
        <v>175</v>
      </c>
      <c r="E2108" s="775">
        <v>999999</v>
      </c>
      <c r="F2108" s="775" t="s">
        <v>1307</v>
      </c>
      <c r="G2108" s="775" t="s">
        <v>4235</v>
      </c>
      <c r="H2108" s="775" t="s">
        <v>4235</v>
      </c>
      <c r="I2108" s="775" t="s">
        <v>4235</v>
      </c>
    </row>
    <row r="2109" spans="1:9">
      <c r="A2109" s="775" t="str">
        <f>Table_wabobpsvr_AzureCalc_AzureCalcRateCard[[#This Row],[ServiceName]]&amp;Table_wabobpsvr_AzureCalc_AzureCalcRateCard[[#This Row],[Price_Level]]&amp;Table_wabobpsvr_AzureCalc_AzureCalcRateCard[[#This Row],[Region]]</f>
        <v>Streaming UnitsC13</v>
      </c>
      <c r="B2109" s="775">
        <v>13</v>
      </c>
      <c r="C2109" s="775" t="s">
        <v>4235</v>
      </c>
      <c r="D2109" s="775" t="s">
        <v>177</v>
      </c>
      <c r="E2109" s="775">
        <v>999999</v>
      </c>
      <c r="F2109" s="775" t="s">
        <v>1307</v>
      </c>
      <c r="G2109" s="775" t="s">
        <v>4235</v>
      </c>
      <c r="H2109" s="775" t="s">
        <v>4235</v>
      </c>
      <c r="I2109" s="775" t="s">
        <v>4235</v>
      </c>
    </row>
    <row r="2110" spans="1:9">
      <c r="A2110" s="775" t="str">
        <f>Table_wabobpsvr_AzureCalc_AzureCalcRateCard[[#This Row],[ServiceName]]&amp;Table_wabobpsvr_AzureCalc_AzureCalcRateCard[[#This Row],[Price_Level]]&amp;Table_wabobpsvr_AzureCalc_AzureCalcRateCard[[#This Row],[Region]]</f>
        <v>Streaming UnitsD13</v>
      </c>
      <c r="B2110" s="775">
        <v>13</v>
      </c>
      <c r="C2110" s="775" t="s">
        <v>4235</v>
      </c>
      <c r="D2110" s="775" t="s">
        <v>176</v>
      </c>
      <c r="E2110" s="775">
        <v>999999</v>
      </c>
      <c r="F2110" s="775" t="s">
        <v>1307</v>
      </c>
      <c r="G2110" s="775" t="s">
        <v>4235</v>
      </c>
      <c r="H2110" s="775" t="s">
        <v>4235</v>
      </c>
      <c r="I2110" s="775" t="s">
        <v>4235</v>
      </c>
    </row>
    <row r="2111" spans="1:9">
      <c r="A2111" s="775" t="str">
        <f>Table_wabobpsvr_AzureCalc_AzureCalcRateCard[[#This Row],[ServiceName]]&amp;Table_wabobpsvr_AzureCalc_AzureCalcRateCard[[#This Row],[Price_Level]]&amp;Table_wabobpsvr_AzureCalc_AzureCalcRateCard[[#This Row],[Region]]</f>
        <v>Streaming UnitsMOSP14</v>
      </c>
      <c r="B2111" s="775">
        <v>14</v>
      </c>
      <c r="C2111" s="775" t="s">
        <v>4235</v>
      </c>
      <c r="D2111" s="775" t="s">
        <v>606</v>
      </c>
      <c r="E2111" s="775">
        <v>999999</v>
      </c>
      <c r="F2111" s="775" t="s">
        <v>1307</v>
      </c>
      <c r="G2111" s="775" t="s">
        <v>4235</v>
      </c>
      <c r="H2111" s="775" t="s">
        <v>4235</v>
      </c>
      <c r="I2111" s="775" t="s">
        <v>4235</v>
      </c>
    </row>
    <row r="2112" spans="1:9">
      <c r="A2112" s="775" t="str">
        <f>Table_wabobpsvr_AzureCalc_AzureCalcRateCard[[#This Row],[ServiceName]]&amp;Table_wabobpsvr_AzureCalc_AzureCalcRateCard[[#This Row],[Price_Level]]&amp;Table_wabobpsvr_AzureCalc_AzureCalcRateCard[[#This Row],[Region]]</f>
        <v>Streaming UnitsA14</v>
      </c>
      <c r="B2112" s="775">
        <v>14</v>
      </c>
      <c r="C2112" s="775" t="s">
        <v>4235</v>
      </c>
      <c r="D2112" s="775" t="s">
        <v>174</v>
      </c>
      <c r="E2112" s="775">
        <v>999999</v>
      </c>
      <c r="F2112" s="775" t="s">
        <v>1307</v>
      </c>
      <c r="G2112" s="775" t="s">
        <v>4235</v>
      </c>
      <c r="H2112" s="775" t="s">
        <v>4235</v>
      </c>
      <c r="I2112" s="775" t="s">
        <v>4235</v>
      </c>
    </row>
    <row r="2113" spans="1:9">
      <c r="A2113" s="775" t="str">
        <f>Table_wabobpsvr_AzureCalc_AzureCalcRateCard[[#This Row],[ServiceName]]&amp;Table_wabobpsvr_AzureCalc_AzureCalcRateCard[[#This Row],[Price_Level]]&amp;Table_wabobpsvr_AzureCalc_AzureCalcRateCard[[#This Row],[Region]]</f>
        <v>Streaming UnitsB14</v>
      </c>
      <c r="B2113" s="775">
        <v>14</v>
      </c>
      <c r="C2113" s="775" t="s">
        <v>4235</v>
      </c>
      <c r="D2113" s="775" t="s">
        <v>175</v>
      </c>
      <c r="E2113" s="775">
        <v>999999</v>
      </c>
      <c r="F2113" s="775" t="s">
        <v>1307</v>
      </c>
      <c r="G2113" s="775" t="s">
        <v>4235</v>
      </c>
      <c r="H2113" s="775" t="s">
        <v>4235</v>
      </c>
      <c r="I2113" s="775" t="s">
        <v>4235</v>
      </c>
    </row>
    <row r="2114" spans="1:9">
      <c r="A2114" s="775" t="str">
        <f>Table_wabobpsvr_AzureCalc_AzureCalcRateCard[[#This Row],[ServiceName]]&amp;Table_wabobpsvr_AzureCalc_AzureCalcRateCard[[#This Row],[Price_Level]]&amp;Table_wabobpsvr_AzureCalc_AzureCalcRateCard[[#This Row],[Region]]</f>
        <v>Streaming UnitsC14</v>
      </c>
      <c r="B2114" s="775">
        <v>14</v>
      </c>
      <c r="C2114" s="775" t="s">
        <v>4235</v>
      </c>
      <c r="D2114" s="775" t="s">
        <v>177</v>
      </c>
      <c r="E2114" s="775">
        <v>999999</v>
      </c>
      <c r="F2114" s="775" t="s">
        <v>1307</v>
      </c>
      <c r="G2114" s="775" t="s">
        <v>4235</v>
      </c>
      <c r="H2114" s="775" t="s">
        <v>4235</v>
      </c>
      <c r="I2114" s="775" t="s">
        <v>4235</v>
      </c>
    </row>
    <row r="2115" spans="1:9">
      <c r="A2115" s="775" t="str">
        <f>Table_wabobpsvr_AzureCalc_AzureCalcRateCard[[#This Row],[ServiceName]]&amp;Table_wabobpsvr_AzureCalc_AzureCalcRateCard[[#This Row],[Price_Level]]&amp;Table_wabobpsvr_AzureCalc_AzureCalcRateCard[[#This Row],[Region]]</f>
        <v>Basic_D5 VM (Windows)B10</v>
      </c>
      <c r="B2115" s="775">
        <v>10</v>
      </c>
      <c r="C2115" s="775" t="s">
        <v>680</v>
      </c>
      <c r="D2115" s="775" t="s">
        <v>175</v>
      </c>
      <c r="E2115" s="775">
        <v>2.4910000000000001</v>
      </c>
      <c r="F2115" s="775" t="s">
        <v>1103</v>
      </c>
      <c r="G2115" s="775" t="s">
        <v>4235</v>
      </c>
      <c r="H2115" s="775" t="s">
        <v>4235</v>
      </c>
      <c r="I2115" s="775" t="s">
        <v>6185</v>
      </c>
    </row>
    <row r="2116" spans="1:9">
      <c r="A2116" s="775" t="str">
        <f>Table_wabobpsvr_AzureCalc_AzureCalcRateCard[[#This Row],[ServiceName]]&amp;Table_wabobpsvr_AzureCalc_AzureCalcRateCard[[#This Row],[Price_Level]]&amp;Table_wabobpsvr_AzureCalc_AzureCalcRateCard[[#This Row],[Region]]</f>
        <v>Basic_D5 VM (Windows)C10</v>
      </c>
      <c r="B2116" s="775">
        <v>10</v>
      </c>
      <c r="C2116" s="775" t="s">
        <v>680</v>
      </c>
      <c r="D2116" s="775" t="s">
        <v>177</v>
      </c>
      <c r="E2116" s="775">
        <v>2.411</v>
      </c>
      <c r="F2116" s="775" t="s">
        <v>1103</v>
      </c>
      <c r="G2116" s="775" t="s">
        <v>4235</v>
      </c>
      <c r="H2116" s="775" t="s">
        <v>4235</v>
      </c>
      <c r="I2116" s="775" t="s">
        <v>6185</v>
      </c>
    </row>
    <row r="2117" spans="1:9">
      <c r="A2117" s="775" t="str">
        <f>Table_wabobpsvr_AzureCalc_AzureCalcRateCard[[#This Row],[ServiceName]]&amp;Table_wabobpsvr_AzureCalc_AzureCalcRateCard[[#This Row],[Price_Level]]&amp;Table_wabobpsvr_AzureCalc_AzureCalcRateCard[[#This Row],[Region]]</f>
        <v>Basic_D5 VM (Windows)D10</v>
      </c>
      <c r="B2117" s="775">
        <v>10</v>
      </c>
      <c r="C2117" s="775" t="s">
        <v>680</v>
      </c>
      <c r="D2117" s="775" t="s">
        <v>176</v>
      </c>
      <c r="E2117" s="775">
        <v>2.3319999999999999</v>
      </c>
      <c r="F2117" s="775" t="s">
        <v>1103</v>
      </c>
      <c r="G2117" s="775" t="s">
        <v>4235</v>
      </c>
      <c r="H2117" s="775" t="s">
        <v>4235</v>
      </c>
      <c r="I2117" s="775" t="s">
        <v>6185</v>
      </c>
    </row>
    <row r="2118" spans="1:9">
      <c r="A2118" s="775" t="str">
        <f>Table_wabobpsvr_AzureCalc_AzureCalcRateCard[[#This Row],[ServiceName]]&amp;Table_wabobpsvr_AzureCalc_AzureCalcRateCard[[#This Row],[Price_Level]]&amp;Table_wabobpsvr_AzureCalc_AzureCalcRateCard[[#This Row],[Region]]</f>
        <v>Basic_D5 VM (Windows)MOSP9</v>
      </c>
      <c r="B2118" s="775">
        <v>9</v>
      </c>
      <c r="C2118" s="775" t="s">
        <v>680</v>
      </c>
      <c r="D2118" s="775" t="s">
        <v>606</v>
      </c>
      <c r="E2118" s="775">
        <v>2.3039999999999998</v>
      </c>
      <c r="F2118" s="775" t="s">
        <v>1103</v>
      </c>
      <c r="G2118" s="775" t="s">
        <v>4235</v>
      </c>
      <c r="H2118" s="775" t="s">
        <v>4235</v>
      </c>
      <c r="I2118" s="775" t="s">
        <v>6659</v>
      </c>
    </row>
    <row r="2119" spans="1:9">
      <c r="A2119" s="775" t="str">
        <f>Table_wabobpsvr_AzureCalc_AzureCalcRateCard[[#This Row],[ServiceName]]&amp;Table_wabobpsvr_AzureCalc_AzureCalcRateCard[[#This Row],[Price_Level]]&amp;Table_wabobpsvr_AzureCalc_AzureCalcRateCard[[#This Row],[Region]]</f>
        <v>Basic_D5 VM (Windows)A9</v>
      </c>
      <c r="B2119" s="775">
        <v>9</v>
      </c>
      <c r="C2119" s="775" t="s">
        <v>680</v>
      </c>
      <c r="D2119" s="775" t="s">
        <v>174</v>
      </c>
      <c r="E2119" s="775">
        <v>2.23488</v>
      </c>
      <c r="F2119" s="775" t="s">
        <v>1103</v>
      </c>
      <c r="G2119" s="775" t="s">
        <v>4235</v>
      </c>
      <c r="H2119" s="775" t="s">
        <v>4235</v>
      </c>
      <c r="I2119" s="775" t="s">
        <v>6659</v>
      </c>
    </row>
    <row r="2120" spans="1:9">
      <c r="A2120" s="775" t="str">
        <f>Table_wabobpsvr_AzureCalc_AzureCalcRateCard[[#This Row],[ServiceName]]&amp;Table_wabobpsvr_AzureCalc_AzureCalcRateCard[[#This Row],[Price_Level]]&amp;Table_wabobpsvr_AzureCalc_AzureCalcRateCard[[#This Row],[Region]]</f>
        <v>Basic_D5 VM (Windows)B9</v>
      </c>
      <c r="B2120" s="775">
        <v>9</v>
      </c>
      <c r="C2120" s="775" t="s">
        <v>680</v>
      </c>
      <c r="D2120" s="775" t="s">
        <v>175</v>
      </c>
      <c r="E2120" s="775">
        <v>2.1657600000000001</v>
      </c>
      <c r="F2120" s="775" t="s">
        <v>1103</v>
      </c>
      <c r="G2120" s="775" t="s">
        <v>4235</v>
      </c>
      <c r="H2120" s="775" t="s">
        <v>4235</v>
      </c>
      <c r="I2120" s="775" t="s">
        <v>6659</v>
      </c>
    </row>
    <row r="2121" spans="1:9">
      <c r="A2121" s="775" t="str">
        <f>Table_wabobpsvr_AzureCalc_AzureCalcRateCard[[#This Row],[ServiceName]]&amp;Table_wabobpsvr_AzureCalc_AzureCalcRateCard[[#This Row],[Price_Level]]&amp;Table_wabobpsvr_AzureCalc_AzureCalcRateCard[[#This Row],[Region]]</f>
        <v>Basic_D5 VM (Windows)C9</v>
      </c>
      <c r="B2121" s="775">
        <v>9</v>
      </c>
      <c r="C2121" s="775" t="s">
        <v>680</v>
      </c>
      <c r="D2121" s="775" t="s">
        <v>177</v>
      </c>
      <c r="E2121" s="775">
        <v>2.0966399999999998</v>
      </c>
      <c r="F2121" s="775" t="s">
        <v>1103</v>
      </c>
      <c r="G2121" s="775" t="s">
        <v>4235</v>
      </c>
      <c r="H2121" s="775" t="s">
        <v>4235</v>
      </c>
      <c r="I2121" s="775" t="s">
        <v>6659</v>
      </c>
    </row>
    <row r="2122" spans="1:9">
      <c r="A2122" s="775" t="str">
        <f>Table_wabobpsvr_AzureCalc_AzureCalcRateCard[[#This Row],[ServiceName]]&amp;Table_wabobpsvr_AzureCalc_AzureCalcRateCard[[#This Row],[Price_Level]]&amp;Table_wabobpsvr_AzureCalc_AzureCalcRateCard[[#This Row],[Region]]</f>
        <v>Basic_D5 VM (Windows)D9</v>
      </c>
      <c r="B2122" s="775">
        <v>9</v>
      </c>
      <c r="C2122" s="775" t="s">
        <v>680</v>
      </c>
      <c r="D2122" s="775" t="s">
        <v>176</v>
      </c>
      <c r="E2122" s="775">
        <v>2.02752</v>
      </c>
      <c r="F2122" s="775" t="s">
        <v>1103</v>
      </c>
      <c r="G2122" s="775" t="s">
        <v>4235</v>
      </c>
      <c r="H2122" s="775" t="s">
        <v>4235</v>
      </c>
      <c r="I2122" s="775" t="s">
        <v>6659</v>
      </c>
    </row>
    <row r="2123" spans="1:9">
      <c r="A2123" s="775" t="str">
        <f>Table_wabobpsvr_AzureCalc_AzureCalcRateCard[[#This Row],[ServiceName]]&amp;Table_wabobpsvr_AzureCalc_AzureCalcRateCard[[#This Row],[Price_Level]]&amp;Table_wabobpsvr_AzureCalc_AzureCalcRateCard[[#This Row],[Region]]</f>
        <v>A5 HDInsightMOSP12</v>
      </c>
      <c r="B2123" s="775">
        <v>12</v>
      </c>
      <c r="C2123" s="775" t="s">
        <v>87</v>
      </c>
      <c r="D2123" s="775" t="s">
        <v>606</v>
      </c>
      <c r="E2123" s="775">
        <v>0.39800000000000002</v>
      </c>
      <c r="F2123" s="775" t="s">
        <v>3842</v>
      </c>
      <c r="G2123" s="775" t="s">
        <v>4235</v>
      </c>
      <c r="H2123" s="775" t="s">
        <v>4235</v>
      </c>
      <c r="I2123" s="775" t="s">
        <v>6660</v>
      </c>
    </row>
    <row r="2124" spans="1:9">
      <c r="A2124" s="775" t="str">
        <f>Table_wabobpsvr_AzureCalc_AzureCalcRateCard[[#This Row],[ServiceName]]&amp;Table_wabobpsvr_AzureCalc_AzureCalcRateCard[[#This Row],[Price_Level]]&amp;Table_wabobpsvr_AzureCalc_AzureCalcRateCard[[#This Row],[Region]]</f>
        <v>A5 HDInsightA12</v>
      </c>
      <c r="B2124" s="775">
        <v>12</v>
      </c>
      <c r="C2124" s="775" t="s">
        <v>87</v>
      </c>
      <c r="D2124" s="775" t="s">
        <v>174</v>
      </c>
      <c r="E2124" s="775">
        <v>0.29049999999999998</v>
      </c>
      <c r="F2124" s="775" t="s">
        <v>3842</v>
      </c>
      <c r="G2124" s="775" t="s">
        <v>3917</v>
      </c>
      <c r="H2124" s="775" t="s">
        <v>3918</v>
      </c>
      <c r="I2124" s="775" t="s">
        <v>6660</v>
      </c>
    </row>
    <row r="2125" spans="1:9">
      <c r="A2125" s="775" t="str">
        <f>Table_wabobpsvr_AzureCalc_AzureCalcRateCard[[#This Row],[ServiceName]]&amp;Table_wabobpsvr_AzureCalc_AzureCalcRateCard[[#This Row],[Price_Level]]&amp;Table_wabobpsvr_AzureCalc_AzureCalcRateCard[[#This Row],[Region]]</f>
        <v>A5 HDInsightB12</v>
      </c>
      <c r="B2125" s="775">
        <v>12</v>
      </c>
      <c r="C2125" s="775" t="s">
        <v>87</v>
      </c>
      <c r="D2125" s="775" t="s">
        <v>175</v>
      </c>
      <c r="E2125" s="775">
        <v>0.27860000000000001</v>
      </c>
      <c r="F2125" s="775" t="s">
        <v>3842</v>
      </c>
      <c r="G2125" s="775" t="s">
        <v>3917</v>
      </c>
      <c r="H2125" s="775" t="s">
        <v>3918</v>
      </c>
      <c r="I2125" s="775" t="s">
        <v>6660</v>
      </c>
    </row>
    <row r="2126" spans="1:9">
      <c r="A2126" s="775" t="str">
        <f>Table_wabobpsvr_AzureCalc_AzureCalcRateCard[[#This Row],[ServiceName]]&amp;Table_wabobpsvr_AzureCalc_AzureCalcRateCard[[#This Row],[Price_Level]]&amp;Table_wabobpsvr_AzureCalc_AzureCalcRateCard[[#This Row],[Region]]</f>
        <v>A5 HDInsightC12</v>
      </c>
      <c r="B2126" s="775">
        <v>12</v>
      </c>
      <c r="C2126" s="775" t="s">
        <v>87</v>
      </c>
      <c r="D2126" s="775" t="s">
        <v>177</v>
      </c>
      <c r="E2126" s="775">
        <v>0.26669999999999999</v>
      </c>
      <c r="F2126" s="775" t="s">
        <v>3842</v>
      </c>
      <c r="G2126" s="775" t="s">
        <v>3917</v>
      </c>
      <c r="H2126" s="775" t="s">
        <v>3918</v>
      </c>
      <c r="I2126" s="775" t="s">
        <v>6660</v>
      </c>
    </row>
    <row r="2127" spans="1:9">
      <c r="A2127" s="775" t="str">
        <f>Table_wabobpsvr_AzureCalc_AzureCalcRateCard[[#This Row],[ServiceName]]&amp;Table_wabobpsvr_AzureCalc_AzureCalcRateCard[[#This Row],[Price_Level]]&amp;Table_wabobpsvr_AzureCalc_AzureCalcRateCard[[#This Row],[Region]]</f>
        <v>A5 HDInsightD12</v>
      </c>
      <c r="B2127" s="775">
        <v>12</v>
      </c>
      <c r="C2127" s="775" t="s">
        <v>87</v>
      </c>
      <c r="D2127" s="775" t="s">
        <v>176</v>
      </c>
      <c r="E2127" s="775">
        <v>0.25469999999999998</v>
      </c>
      <c r="F2127" s="775" t="s">
        <v>3842</v>
      </c>
      <c r="G2127" s="775" t="s">
        <v>3917</v>
      </c>
      <c r="H2127" s="775" t="s">
        <v>3918</v>
      </c>
      <c r="I2127" s="775" t="s">
        <v>6660</v>
      </c>
    </row>
    <row r="2128" spans="1:9">
      <c r="A2128" s="775" t="str">
        <f>Table_wabobpsvr_AzureCalc_AzureCalcRateCard[[#This Row],[ServiceName]]&amp;Table_wabobpsvr_AzureCalc_AzureCalcRateCard[[#This Row],[Price_Level]]&amp;Table_wabobpsvr_AzureCalc_AzureCalcRateCard[[#This Row],[Region]]</f>
        <v>A5 HDInsight (Non-Windows)MOSP10</v>
      </c>
      <c r="B2128" s="775">
        <v>10</v>
      </c>
      <c r="C2128" s="775" t="s">
        <v>87</v>
      </c>
      <c r="D2128" s="775" t="s">
        <v>606</v>
      </c>
      <c r="E2128" s="775">
        <v>0.18</v>
      </c>
      <c r="F2128" s="775" t="s">
        <v>3376</v>
      </c>
      <c r="G2128" s="775" t="s">
        <v>4235</v>
      </c>
      <c r="H2128" s="775" t="s">
        <v>4235</v>
      </c>
      <c r="I2128" s="775" t="s">
        <v>4651</v>
      </c>
    </row>
    <row r="2129" spans="1:9">
      <c r="A2129" s="775" t="str">
        <f>Table_wabobpsvr_AzureCalc_AzureCalcRateCard[[#This Row],[ServiceName]]&amp;Table_wabobpsvr_AzureCalc_AzureCalcRateCard[[#This Row],[Price_Level]]&amp;Table_wabobpsvr_AzureCalc_AzureCalcRateCard[[#This Row],[Region]]</f>
        <v>DNS Queries (1M)C</v>
      </c>
      <c r="B2129" s="775"/>
      <c r="C2129" s="775" t="s">
        <v>4524</v>
      </c>
      <c r="D2129" s="775" t="s">
        <v>177</v>
      </c>
      <c r="E2129" s="775">
        <v>0.182</v>
      </c>
      <c r="F2129" s="775" t="s">
        <v>4525</v>
      </c>
      <c r="G2129" s="775" t="s">
        <v>4526</v>
      </c>
      <c r="H2129" s="775" t="s">
        <v>4527</v>
      </c>
      <c r="I2129" s="775" t="s">
        <v>5612</v>
      </c>
    </row>
    <row r="2130" spans="1:9">
      <c r="A2130" s="775" t="str">
        <f>Table_wabobpsvr_AzureCalc_AzureCalcRateCard[[#This Row],[ServiceName]]&amp;Table_wabobpsvr_AzureCalc_AzureCalcRateCard[[#This Row],[Price_Level]]&amp;Table_wabobpsvr_AzureCalc_AzureCalcRateCard[[#This Row],[Region]]</f>
        <v>DNS Queries (1M)D</v>
      </c>
      <c r="B2130" s="775"/>
      <c r="C2130" s="775" t="s">
        <v>4524</v>
      </c>
      <c r="D2130" s="775" t="s">
        <v>176</v>
      </c>
      <c r="E2130" s="775">
        <v>0.17599999999999999</v>
      </c>
      <c r="F2130" s="775" t="s">
        <v>4525</v>
      </c>
      <c r="G2130" s="775" t="s">
        <v>4526</v>
      </c>
      <c r="H2130" s="775" t="s">
        <v>4527</v>
      </c>
      <c r="I2130" s="775" t="s">
        <v>5612</v>
      </c>
    </row>
    <row r="2131" spans="1:9">
      <c r="A2131" s="775" t="str">
        <f>Table_wabobpsvr_AzureCalc_AzureCalcRateCard[[#This Row],[ServiceName]]&amp;Table_wabobpsvr_AzureCalc_AzureCalcRateCard[[#This Row],[Price_Level]]&amp;Table_wabobpsvr_AzureCalc_AzureCalcRateCard[[#This Row],[Region]]</f>
        <v>Basic Gateway HoursA14</v>
      </c>
      <c r="B2131" s="775">
        <v>14</v>
      </c>
      <c r="C2131" s="775" t="s">
        <v>87</v>
      </c>
      <c r="D2131" s="775" t="s">
        <v>174</v>
      </c>
      <c r="E2131" s="775">
        <v>4.36E-2</v>
      </c>
      <c r="F2131" s="775" t="s">
        <v>4539</v>
      </c>
      <c r="G2131" s="775" t="s">
        <v>3041</v>
      </c>
      <c r="H2131" s="775" t="s">
        <v>4540</v>
      </c>
      <c r="I2131" s="775" t="s">
        <v>5755</v>
      </c>
    </row>
    <row r="2132" spans="1:9">
      <c r="A2132" s="775" t="str">
        <f>Table_wabobpsvr_AzureCalc_AzureCalcRateCard[[#This Row],[ServiceName]]&amp;Table_wabobpsvr_AzureCalc_AzureCalcRateCard[[#This Row],[Price_Level]]&amp;Table_wabobpsvr_AzureCalc_AzureCalcRateCard[[#This Row],[Region]]</f>
        <v>Basic Gateway HoursB14</v>
      </c>
      <c r="B2132" s="775">
        <v>14</v>
      </c>
      <c r="C2132" s="775" t="s">
        <v>87</v>
      </c>
      <c r="D2132" s="775" t="s">
        <v>175</v>
      </c>
      <c r="E2132" s="775">
        <v>4.2299999999999997E-2</v>
      </c>
      <c r="F2132" s="775" t="s">
        <v>4539</v>
      </c>
      <c r="G2132" s="775" t="s">
        <v>3041</v>
      </c>
      <c r="H2132" s="775" t="s">
        <v>4540</v>
      </c>
      <c r="I2132" s="775" t="s">
        <v>5755</v>
      </c>
    </row>
    <row r="2133" spans="1:9">
      <c r="A2133" s="775" t="str">
        <f>Table_wabobpsvr_AzureCalc_AzureCalcRateCard[[#This Row],[ServiceName]]&amp;Table_wabobpsvr_AzureCalc_AzureCalcRateCard[[#This Row],[Price_Level]]&amp;Table_wabobpsvr_AzureCalc_AzureCalcRateCard[[#This Row],[Region]]</f>
        <v>Basic.A7 VM (Windows)B9</v>
      </c>
      <c r="B2133" s="775">
        <v>9</v>
      </c>
      <c r="C2133" s="775" t="s">
        <v>680</v>
      </c>
      <c r="D2133" s="775" t="s">
        <v>175</v>
      </c>
      <c r="E2133" s="775">
        <v>0.75600000000000001</v>
      </c>
      <c r="F2133" s="775" t="s">
        <v>709</v>
      </c>
      <c r="G2133" s="775" t="s">
        <v>2424</v>
      </c>
      <c r="H2133" s="775" t="s">
        <v>2425</v>
      </c>
      <c r="I2133" s="775" t="s">
        <v>6170</v>
      </c>
    </row>
    <row r="2134" spans="1:9">
      <c r="A2134" s="775" t="str">
        <f>Table_wabobpsvr_AzureCalc_AzureCalcRateCard[[#This Row],[ServiceName]]&amp;Table_wabobpsvr_AzureCalc_AzureCalcRateCard[[#This Row],[Price_Level]]&amp;Table_wabobpsvr_AzureCalc_AzureCalcRateCard[[#This Row],[Region]]</f>
        <v>Basic.A7 VM (Windows)C9</v>
      </c>
      <c r="B2134" s="775">
        <v>9</v>
      </c>
      <c r="C2134" s="775" t="s">
        <v>680</v>
      </c>
      <c r="D2134" s="775" t="s">
        <v>177</v>
      </c>
      <c r="E2134" s="775">
        <v>0.72360000000000002</v>
      </c>
      <c r="F2134" s="775" t="s">
        <v>709</v>
      </c>
      <c r="G2134" s="775" t="s">
        <v>2424</v>
      </c>
      <c r="H2134" s="775" t="s">
        <v>2425</v>
      </c>
      <c r="I2134" s="775" t="s">
        <v>6170</v>
      </c>
    </row>
    <row r="2135" spans="1:9">
      <c r="A2135" s="775" t="str">
        <f>Table_wabobpsvr_AzureCalc_AzureCalcRateCard[[#This Row],[ServiceName]]&amp;Table_wabobpsvr_AzureCalc_AzureCalcRateCard[[#This Row],[Price_Level]]&amp;Table_wabobpsvr_AzureCalc_AzureCalcRateCard[[#This Row],[Region]]</f>
        <v>Basic.A7 VM (Windows)D9</v>
      </c>
      <c r="B2135" s="775">
        <v>9</v>
      </c>
      <c r="C2135" s="775" t="s">
        <v>680</v>
      </c>
      <c r="D2135" s="775" t="s">
        <v>176</v>
      </c>
      <c r="E2135" s="775">
        <v>0.69120000000000004</v>
      </c>
      <c r="F2135" s="775" t="s">
        <v>709</v>
      </c>
      <c r="G2135" s="775" t="s">
        <v>2424</v>
      </c>
      <c r="H2135" s="775" t="s">
        <v>2425</v>
      </c>
      <c r="I2135" s="775" t="s">
        <v>6170</v>
      </c>
    </row>
    <row r="2136" spans="1:9">
      <c r="A2136" s="775" t="str">
        <f>Table_wabobpsvr_AzureCalc_AzureCalcRateCard[[#This Row],[ServiceName]]&amp;Table_wabobpsvr_AzureCalc_AzureCalcRateCard[[#This Row],[Price_Level]]&amp;Table_wabobpsvr_AzureCalc_AzureCalcRateCard[[#This Row],[Region]]</f>
        <v>A0 Cloud ServicesB3</v>
      </c>
      <c r="B2136" s="775">
        <v>3</v>
      </c>
      <c r="C2136" s="775" t="s">
        <v>680</v>
      </c>
      <c r="D2136" s="775" t="s">
        <v>175</v>
      </c>
      <c r="E2136" s="775">
        <v>1.4E-2</v>
      </c>
      <c r="F2136" s="775" t="s">
        <v>699</v>
      </c>
      <c r="G2136" s="775" t="s">
        <v>2348</v>
      </c>
      <c r="H2136" s="775" t="s">
        <v>2349</v>
      </c>
      <c r="I2136" s="775" t="s">
        <v>5696</v>
      </c>
    </row>
    <row r="2137" spans="1:9">
      <c r="A2137" s="775" t="str">
        <f>Table_wabobpsvr_AzureCalc_AzureCalcRateCard[[#This Row],[ServiceName]]&amp;Table_wabobpsvr_AzureCalc_AzureCalcRateCard[[#This Row],[Price_Level]]&amp;Table_wabobpsvr_AzureCalc_AzureCalcRateCard[[#This Row],[Region]]</f>
        <v>A0 Cloud ServicesC3</v>
      </c>
      <c r="B2137" s="775">
        <v>3</v>
      </c>
      <c r="C2137" s="775" t="s">
        <v>680</v>
      </c>
      <c r="D2137" s="775" t="s">
        <v>177</v>
      </c>
      <c r="E2137" s="775">
        <v>1.34E-2</v>
      </c>
      <c r="F2137" s="775" t="s">
        <v>699</v>
      </c>
      <c r="G2137" s="775" t="s">
        <v>2348</v>
      </c>
      <c r="H2137" s="775" t="s">
        <v>2349</v>
      </c>
      <c r="I2137" s="775" t="s">
        <v>5696</v>
      </c>
    </row>
    <row r="2138" spans="1:9">
      <c r="A2138" s="775" t="str">
        <f>Table_wabobpsvr_AzureCalc_AzureCalcRateCard[[#This Row],[ServiceName]]&amp;Table_wabobpsvr_AzureCalc_AzureCalcRateCard[[#This Row],[Price_Level]]&amp;Table_wabobpsvr_AzureCalc_AzureCalcRateCard[[#This Row],[Region]]</f>
        <v>A0 Cloud ServicesD3</v>
      </c>
      <c r="B2138" s="775">
        <v>3</v>
      </c>
      <c r="C2138" s="775" t="s">
        <v>680</v>
      </c>
      <c r="D2138" s="775" t="s">
        <v>176</v>
      </c>
      <c r="E2138" s="775">
        <v>1.2800000000000001E-2</v>
      </c>
      <c r="F2138" s="775" t="s">
        <v>699</v>
      </c>
      <c r="G2138" s="775" t="s">
        <v>2348</v>
      </c>
      <c r="H2138" s="775" t="s">
        <v>2349</v>
      </c>
      <c r="I2138" s="775" t="s">
        <v>5696</v>
      </c>
    </row>
    <row r="2139" spans="1:9">
      <c r="A2139" s="775" t="str">
        <f>Table_wabobpsvr_AzureCalc_AzureCalcRateCard[[#This Row],[ServiceName]]&amp;Table_wabobpsvr_AzureCalc_AzureCalcRateCard[[#This Row],[Price_Level]]&amp;Table_wabobpsvr_AzureCalc_AzureCalcRateCard[[#This Row],[Region]]</f>
        <v>A1 Cloud ServicesMOSP3</v>
      </c>
      <c r="B2139" s="775">
        <v>3</v>
      </c>
      <c r="C2139" s="775" t="s">
        <v>680</v>
      </c>
      <c r="D2139" s="775" t="s">
        <v>606</v>
      </c>
      <c r="E2139" s="775">
        <v>0.08</v>
      </c>
      <c r="F2139" s="775" t="s">
        <v>681</v>
      </c>
      <c r="G2139" s="775" t="s">
        <v>4235</v>
      </c>
      <c r="H2139" s="775" t="s">
        <v>4235</v>
      </c>
      <c r="I2139" s="775" t="s">
        <v>6661</v>
      </c>
    </row>
    <row r="2140" spans="1:9">
      <c r="A2140" s="775" t="str">
        <f>Table_wabobpsvr_AzureCalc_AzureCalcRateCard[[#This Row],[ServiceName]]&amp;Table_wabobpsvr_AzureCalc_AzureCalcRateCard[[#This Row],[Price_Level]]&amp;Table_wabobpsvr_AzureCalc_AzureCalcRateCard[[#This Row],[Region]]</f>
        <v>A1 Cloud ServicesA3</v>
      </c>
      <c r="B2140" s="775">
        <v>3</v>
      </c>
      <c r="C2140" s="775" t="s">
        <v>680</v>
      </c>
      <c r="D2140" s="775" t="s">
        <v>174</v>
      </c>
      <c r="E2140" s="775">
        <v>5.8400000000000001E-2</v>
      </c>
      <c r="F2140" s="775" t="s">
        <v>681</v>
      </c>
      <c r="G2140" s="775" t="s">
        <v>2426</v>
      </c>
      <c r="H2140" s="775" t="s">
        <v>2427</v>
      </c>
      <c r="I2140" s="775" t="s">
        <v>6661</v>
      </c>
    </row>
    <row r="2141" spans="1:9">
      <c r="A2141" s="775" t="str">
        <f>Table_wabobpsvr_AzureCalc_AzureCalcRateCard[[#This Row],[ServiceName]]&amp;Table_wabobpsvr_AzureCalc_AzureCalcRateCard[[#This Row],[Price_Level]]&amp;Table_wabobpsvr_AzureCalc_AzureCalcRateCard[[#This Row],[Region]]</f>
        <v>A1 Cloud ServicesB3</v>
      </c>
      <c r="B2141" s="775">
        <v>3</v>
      </c>
      <c r="C2141" s="775" t="s">
        <v>680</v>
      </c>
      <c r="D2141" s="775" t="s">
        <v>175</v>
      </c>
      <c r="E2141" s="775">
        <v>5.6000000000000001E-2</v>
      </c>
      <c r="F2141" s="775" t="s">
        <v>681</v>
      </c>
      <c r="G2141" s="775" t="s">
        <v>2426</v>
      </c>
      <c r="H2141" s="775" t="s">
        <v>2427</v>
      </c>
      <c r="I2141" s="775" t="s">
        <v>6661</v>
      </c>
    </row>
    <row r="2142" spans="1:9">
      <c r="A2142" s="775" t="str">
        <f>Table_wabobpsvr_AzureCalc_AzureCalcRateCard[[#This Row],[ServiceName]]&amp;Table_wabobpsvr_AzureCalc_AzureCalcRateCard[[#This Row],[Price_Level]]&amp;Table_wabobpsvr_AzureCalc_AzureCalcRateCard[[#This Row],[Region]]</f>
        <v>A1 Cloud ServicesC3</v>
      </c>
      <c r="B2142" s="775">
        <v>3</v>
      </c>
      <c r="C2142" s="775" t="s">
        <v>680</v>
      </c>
      <c r="D2142" s="775" t="s">
        <v>177</v>
      </c>
      <c r="E2142" s="775">
        <v>5.3600000000000002E-2</v>
      </c>
      <c r="F2142" s="775" t="s">
        <v>681</v>
      </c>
      <c r="G2142" s="775" t="s">
        <v>2426</v>
      </c>
      <c r="H2142" s="775" t="s">
        <v>2427</v>
      </c>
      <c r="I2142" s="775" t="s">
        <v>6661</v>
      </c>
    </row>
    <row r="2143" spans="1:9">
      <c r="A2143" s="775" t="str">
        <f>Table_wabobpsvr_AzureCalc_AzureCalcRateCard[[#This Row],[ServiceName]]&amp;Table_wabobpsvr_AzureCalc_AzureCalcRateCard[[#This Row],[Price_Level]]&amp;Table_wabobpsvr_AzureCalc_AzureCalcRateCard[[#This Row],[Region]]</f>
        <v>A1 Cloud ServicesD3</v>
      </c>
      <c r="B2143" s="775">
        <v>3</v>
      </c>
      <c r="C2143" s="775" t="s">
        <v>680</v>
      </c>
      <c r="D2143" s="775" t="s">
        <v>176</v>
      </c>
      <c r="E2143" s="775">
        <v>5.1200000000000002E-2</v>
      </c>
      <c r="F2143" s="775" t="s">
        <v>681</v>
      </c>
      <c r="G2143" s="775" t="s">
        <v>2426</v>
      </c>
      <c r="H2143" s="775" t="s">
        <v>2427</v>
      </c>
      <c r="I2143" s="775" t="s">
        <v>6661</v>
      </c>
    </row>
    <row r="2144" spans="1:9">
      <c r="A2144" s="775" t="str">
        <f>Table_wabobpsvr_AzureCalc_AzureCalcRateCard[[#This Row],[ServiceName]]&amp;Table_wabobpsvr_AzureCalc_AzureCalcRateCard[[#This Row],[Price_Level]]&amp;Table_wabobpsvr_AzureCalc_AzureCalcRateCard[[#This Row],[Region]]</f>
        <v>A5 Cloud ServicesMOSP3</v>
      </c>
      <c r="B2144" s="775">
        <v>3</v>
      </c>
      <c r="C2144" s="775" t="s">
        <v>680</v>
      </c>
      <c r="D2144" s="775" t="s">
        <v>606</v>
      </c>
      <c r="E2144" s="775">
        <v>0.35</v>
      </c>
      <c r="F2144" s="775" t="s">
        <v>688</v>
      </c>
      <c r="G2144" s="775" t="s">
        <v>4235</v>
      </c>
      <c r="H2144" s="775" t="s">
        <v>4235</v>
      </c>
      <c r="I2144" s="775" t="s">
        <v>6662</v>
      </c>
    </row>
    <row r="2145" spans="1:9">
      <c r="A2145" s="775" t="str">
        <f>Table_wabobpsvr_AzureCalc_AzureCalcRateCard[[#This Row],[ServiceName]]&amp;Table_wabobpsvr_AzureCalc_AzureCalcRateCard[[#This Row],[Price_Level]]&amp;Table_wabobpsvr_AzureCalc_AzureCalcRateCard[[#This Row],[Region]]</f>
        <v>A5 Cloud ServicesA3</v>
      </c>
      <c r="B2145" s="775">
        <v>3</v>
      </c>
      <c r="C2145" s="775" t="s">
        <v>680</v>
      </c>
      <c r="D2145" s="775" t="s">
        <v>174</v>
      </c>
      <c r="E2145" s="775">
        <v>0.2555</v>
      </c>
      <c r="F2145" s="775" t="s">
        <v>688</v>
      </c>
      <c r="G2145" s="775" t="s">
        <v>2428</v>
      </c>
      <c r="H2145" s="775" t="s">
        <v>2429</v>
      </c>
      <c r="I2145" s="775" t="s">
        <v>6662</v>
      </c>
    </row>
    <row r="2146" spans="1:9">
      <c r="A2146" s="775" t="str">
        <f>Table_wabobpsvr_AzureCalc_AzureCalcRateCard[[#This Row],[ServiceName]]&amp;Table_wabobpsvr_AzureCalc_AzureCalcRateCard[[#This Row],[Price_Level]]&amp;Table_wabobpsvr_AzureCalc_AzureCalcRateCard[[#This Row],[Region]]</f>
        <v>A5 Cloud ServicesB3</v>
      </c>
      <c r="B2146" s="775">
        <v>3</v>
      </c>
      <c r="C2146" s="775" t="s">
        <v>680</v>
      </c>
      <c r="D2146" s="775" t="s">
        <v>175</v>
      </c>
      <c r="E2146" s="775">
        <v>0.245</v>
      </c>
      <c r="F2146" s="775" t="s">
        <v>688</v>
      </c>
      <c r="G2146" s="775" t="s">
        <v>2428</v>
      </c>
      <c r="H2146" s="775" t="s">
        <v>2429</v>
      </c>
      <c r="I2146" s="775" t="s">
        <v>6662</v>
      </c>
    </row>
    <row r="2147" spans="1:9">
      <c r="A2147" s="1039" t="str">
        <f>Table_wabobpsvr_AzureCalc_AzureCalcRateCard[[#This Row],[ServiceName]]&amp;Table_wabobpsvr_AzureCalc_AzureCalcRateCard[[#This Row],[Price_Level]]&amp;Table_wabobpsvr_AzureCalc_AzureCalcRateCard[[#This Row],[Region]]</f>
        <v>A5 Cloud ServicesC3</v>
      </c>
      <c r="B2147" s="1039">
        <v>3</v>
      </c>
      <c r="C2147" s="1039" t="s">
        <v>680</v>
      </c>
      <c r="D2147" s="1039" t="s">
        <v>177</v>
      </c>
      <c r="E2147" s="1039">
        <v>0.23449999999999999</v>
      </c>
      <c r="F2147" s="1039" t="s">
        <v>688</v>
      </c>
      <c r="G2147" s="775" t="s">
        <v>2428</v>
      </c>
      <c r="H2147" s="775" t="s">
        <v>2429</v>
      </c>
      <c r="I2147" s="775" t="s">
        <v>6662</v>
      </c>
    </row>
    <row r="2148" spans="1:9">
      <c r="A2148" s="775" t="str">
        <f>Table_wabobpsvr_AzureCalc_AzureCalcRateCard[[#This Row],[ServiceName]]&amp;Table_wabobpsvr_AzureCalc_AzureCalcRateCard[[#This Row],[Price_Level]]&amp;Table_wabobpsvr_AzureCalc_AzureCalcRateCard[[#This Row],[Region]]</f>
        <v>A5 Cloud ServicesD3</v>
      </c>
      <c r="B2148" s="775">
        <v>3</v>
      </c>
      <c r="C2148" s="775" t="s">
        <v>680</v>
      </c>
      <c r="D2148" s="775" t="s">
        <v>176</v>
      </c>
      <c r="E2148" s="775">
        <v>0.224</v>
      </c>
      <c r="F2148" s="775" t="s">
        <v>688</v>
      </c>
      <c r="G2148" s="775" t="s">
        <v>2428</v>
      </c>
      <c r="H2148" s="775" t="s">
        <v>2429</v>
      </c>
      <c r="I2148" s="775" t="s">
        <v>6662</v>
      </c>
    </row>
    <row r="2149" spans="1:9">
      <c r="A2149" s="775" t="str">
        <f>Table_wabobpsvr_AzureCalc_AzureCalcRateCard[[#This Row],[ServiceName]]&amp;Table_wabobpsvr_AzureCalc_AzureCalcRateCard[[#This Row],[Price_Level]]&amp;Table_wabobpsvr_AzureCalc_AzureCalcRateCard[[#This Row],[Region]]</f>
        <v>A6 Cloud ServicesMOSP3</v>
      </c>
      <c r="B2149" s="775">
        <v>3</v>
      </c>
      <c r="C2149" s="775" t="s">
        <v>680</v>
      </c>
      <c r="D2149" s="775" t="s">
        <v>606</v>
      </c>
      <c r="E2149" s="775">
        <v>0.71</v>
      </c>
      <c r="F2149" s="775" t="s">
        <v>683</v>
      </c>
      <c r="G2149" s="775" t="s">
        <v>4235</v>
      </c>
      <c r="H2149" s="775" t="s">
        <v>4235</v>
      </c>
      <c r="I2149" s="775" t="s">
        <v>6663</v>
      </c>
    </row>
    <row r="2150" spans="1:9">
      <c r="A2150" s="775" t="str">
        <f>Table_wabobpsvr_AzureCalc_AzureCalcRateCard[[#This Row],[ServiceName]]&amp;Table_wabobpsvr_AzureCalc_AzureCalcRateCard[[#This Row],[Price_Level]]&amp;Table_wabobpsvr_AzureCalc_AzureCalcRateCard[[#This Row],[Region]]</f>
        <v>A6 Cloud ServicesA3</v>
      </c>
      <c r="B2150" s="775">
        <v>3</v>
      </c>
      <c r="C2150" s="775" t="s">
        <v>680</v>
      </c>
      <c r="D2150" s="775" t="s">
        <v>174</v>
      </c>
      <c r="E2150" s="775">
        <v>0.51829999999999998</v>
      </c>
      <c r="F2150" s="775" t="s">
        <v>683</v>
      </c>
      <c r="G2150" s="775" t="s">
        <v>2430</v>
      </c>
      <c r="H2150" s="775" t="s">
        <v>2431</v>
      </c>
      <c r="I2150" s="775" t="s">
        <v>6663</v>
      </c>
    </row>
    <row r="2151" spans="1:9">
      <c r="A2151" s="775" t="str">
        <f>Table_wabobpsvr_AzureCalc_AzureCalcRateCard[[#This Row],[ServiceName]]&amp;Table_wabobpsvr_AzureCalc_AzureCalcRateCard[[#This Row],[Price_Level]]&amp;Table_wabobpsvr_AzureCalc_AzureCalcRateCard[[#This Row],[Region]]</f>
        <v>A6 Cloud ServicesB3</v>
      </c>
      <c r="B2151" s="775">
        <v>3</v>
      </c>
      <c r="C2151" s="775" t="s">
        <v>680</v>
      </c>
      <c r="D2151" s="775" t="s">
        <v>175</v>
      </c>
      <c r="E2151" s="775">
        <v>0.497</v>
      </c>
      <c r="F2151" s="775" t="s">
        <v>683</v>
      </c>
      <c r="G2151" s="775" t="s">
        <v>2430</v>
      </c>
      <c r="H2151" s="775" t="s">
        <v>2431</v>
      </c>
      <c r="I2151" s="775" t="s">
        <v>6663</v>
      </c>
    </row>
    <row r="2152" spans="1:9">
      <c r="A2152" s="775" t="str">
        <f>Table_wabobpsvr_AzureCalc_AzureCalcRateCard[[#This Row],[ServiceName]]&amp;Table_wabobpsvr_AzureCalc_AzureCalcRateCard[[#This Row],[Price_Level]]&amp;Table_wabobpsvr_AzureCalc_AzureCalcRateCard[[#This Row],[Region]]</f>
        <v>A6 Cloud ServicesC3</v>
      </c>
      <c r="B2152" s="775">
        <v>3</v>
      </c>
      <c r="C2152" s="775" t="s">
        <v>680</v>
      </c>
      <c r="D2152" s="775" t="s">
        <v>177</v>
      </c>
      <c r="E2152" s="775">
        <v>0.47570000000000001</v>
      </c>
      <c r="F2152" s="775" t="s">
        <v>683</v>
      </c>
      <c r="G2152" s="775" t="s">
        <v>2430</v>
      </c>
      <c r="H2152" s="775" t="s">
        <v>2431</v>
      </c>
      <c r="I2152" s="775" t="s">
        <v>6663</v>
      </c>
    </row>
    <row r="2153" spans="1:9">
      <c r="A2153" s="775" t="str">
        <f>Table_wabobpsvr_AzureCalc_AzureCalcRateCard[[#This Row],[ServiceName]]&amp;Table_wabobpsvr_AzureCalc_AzureCalcRateCard[[#This Row],[Price_Level]]&amp;Table_wabobpsvr_AzureCalc_AzureCalcRateCard[[#This Row],[Region]]</f>
        <v>A6 Cloud ServicesD3</v>
      </c>
      <c r="B2153" s="775">
        <v>3</v>
      </c>
      <c r="C2153" s="775" t="s">
        <v>680</v>
      </c>
      <c r="D2153" s="775" t="s">
        <v>176</v>
      </c>
      <c r="E2153" s="775">
        <v>0.45440000000000003</v>
      </c>
      <c r="F2153" s="775" t="s">
        <v>683</v>
      </c>
      <c r="G2153" s="775" t="s">
        <v>2430</v>
      </c>
      <c r="H2153" s="775" t="s">
        <v>2431</v>
      </c>
      <c r="I2153" s="775" t="s">
        <v>6663</v>
      </c>
    </row>
    <row r="2154" spans="1:9">
      <c r="A2154" s="1039" t="str">
        <f>Table_wabobpsvr_AzureCalc_AzureCalcRateCard[[#This Row],[ServiceName]]&amp;Table_wabobpsvr_AzureCalc_AzureCalcRateCard[[#This Row],[Price_Level]]&amp;Table_wabobpsvr_AzureCalc_AzureCalcRateCard[[#This Row],[Region]]</f>
        <v>A7 Cloud ServicesMOSP3</v>
      </c>
      <c r="B2154" s="1039">
        <v>3</v>
      </c>
      <c r="C2154" s="1039" t="s">
        <v>680</v>
      </c>
      <c r="D2154" s="1039" t="s">
        <v>606</v>
      </c>
      <c r="E2154" s="1039">
        <v>1.41</v>
      </c>
      <c r="F2154" s="1039" t="s">
        <v>684</v>
      </c>
      <c r="G2154" s="775" t="s">
        <v>4235</v>
      </c>
      <c r="H2154" s="775" t="s">
        <v>4235</v>
      </c>
      <c r="I2154" s="775" t="s">
        <v>6664</v>
      </c>
    </row>
    <row r="2155" spans="1:9">
      <c r="A2155" s="775" t="str">
        <f>Table_wabobpsvr_AzureCalc_AzureCalcRateCard[[#This Row],[ServiceName]]&amp;Table_wabobpsvr_AzureCalc_AzureCalcRateCard[[#This Row],[Price_Level]]&amp;Table_wabobpsvr_AzureCalc_AzureCalcRateCard[[#This Row],[Region]]</f>
        <v>A7 Cloud ServicesA3</v>
      </c>
      <c r="B2155" s="775">
        <v>3</v>
      </c>
      <c r="C2155" s="775" t="s">
        <v>680</v>
      </c>
      <c r="D2155" s="775" t="s">
        <v>174</v>
      </c>
      <c r="E2155" s="775">
        <v>1.0293000000000001</v>
      </c>
      <c r="F2155" s="775" t="s">
        <v>684</v>
      </c>
      <c r="G2155" s="775" t="s">
        <v>2432</v>
      </c>
      <c r="H2155" s="775" t="s">
        <v>2433</v>
      </c>
      <c r="I2155" s="775" t="s">
        <v>6664</v>
      </c>
    </row>
    <row r="2156" spans="1:9">
      <c r="A2156" s="775" t="str">
        <f>Table_wabobpsvr_AzureCalc_AzureCalcRateCard[[#This Row],[ServiceName]]&amp;Table_wabobpsvr_AzureCalc_AzureCalcRateCard[[#This Row],[Price_Level]]&amp;Table_wabobpsvr_AzureCalc_AzureCalcRateCard[[#This Row],[Region]]</f>
        <v>A7 Cloud ServicesB3</v>
      </c>
      <c r="B2156" s="775">
        <v>3</v>
      </c>
      <c r="C2156" s="775" t="s">
        <v>680</v>
      </c>
      <c r="D2156" s="775" t="s">
        <v>175</v>
      </c>
      <c r="E2156" s="775">
        <v>0.98699999999999999</v>
      </c>
      <c r="F2156" s="775" t="s">
        <v>684</v>
      </c>
      <c r="G2156" s="775" t="s">
        <v>2432</v>
      </c>
      <c r="H2156" s="775" t="s">
        <v>2433</v>
      </c>
      <c r="I2156" s="775" t="s">
        <v>6664</v>
      </c>
    </row>
    <row r="2157" spans="1:9">
      <c r="A2157" s="1039" t="str">
        <f>Table_wabobpsvr_AzureCalc_AzureCalcRateCard[[#This Row],[ServiceName]]&amp;Table_wabobpsvr_AzureCalc_AzureCalcRateCard[[#This Row],[Price_Level]]&amp;Table_wabobpsvr_AzureCalc_AzureCalcRateCard[[#This Row],[Region]]</f>
        <v>A7 Cloud ServicesC3</v>
      </c>
      <c r="B2157" s="1039">
        <v>3</v>
      </c>
      <c r="C2157" s="1039" t="s">
        <v>680</v>
      </c>
      <c r="D2157" s="1039" t="s">
        <v>177</v>
      </c>
      <c r="E2157" s="1039">
        <v>0.94469999999999998</v>
      </c>
      <c r="F2157" s="1039" t="s">
        <v>684</v>
      </c>
      <c r="G2157" s="775" t="s">
        <v>2432</v>
      </c>
      <c r="H2157" s="775" t="s">
        <v>2433</v>
      </c>
      <c r="I2157" s="775" t="s">
        <v>6664</v>
      </c>
    </row>
    <row r="2158" spans="1:9">
      <c r="A2158" s="1039" t="str">
        <f>Table_wabobpsvr_AzureCalc_AzureCalcRateCard[[#This Row],[ServiceName]]&amp;Table_wabobpsvr_AzureCalc_AzureCalcRateCard[[#This Row],[Price_Level]]&amp;Table_wabobpsvr_AzureCalc_AzureCalcRateCard[[#This Row],[Region]]</f>
        <v>A7 Cloud ServicesD3</v>
      </c>
      <c r="B2158" s="1039">
        <v>3</v>
      </c>
      <c r="C2158" s="1039" t="s">
        <v>680</v>
      </c>
      <c r="D2158" s="1039" t="s">
        <v>176</v>
      </c>
      <c r="E2158" s="1039">
        <v>0.90239999999999998</v>
      </c>
      <c r="F2158" s="1039" t="s">
        <v>684</v>
      </c>
      <c r="G2158" s="775" t="s">
        <v>2432</v>
      </c>
      <c r="H2158" s="775" t="s">
        <v>2433</v>
      </c>
      <c r="I2158" s="775" t="s">
        <v>6664</v>
      </c>
    </row>
    <row r="2159" spans="1:9">
      <c r="A2159" s="1039" t="str">
        <f>Table_wabobpsvr_AzureCalc_AzureCalcRateCard[[#This Row],[ServiceName]]&amp;Table_wabobpsvr_AzureCalc_AzureCalcRateCard[[#This Row],[Price_Level]]&amp;Table_wabobpsvr_AzureCalc_AzureCalcRateCard[[#This Row],[Region]]</f>
        <v>A8 Cloud ServicesMOSP3</v>
      </c>
      <c r="B2159" s="1039">
        <v>3</v>
      </c>
      <c r="C2159" s="1039" t="s">
        <v>680</v>
      </c>
      <c r="D2159" s="1039" t="s">
        <v>606</v>
      </c>
      <c r="E2159" s="1039">
        <v>2.4500000000000002</v>
      </c>
      <c r="F2159" s="1039" t="s">
        <v>695</v>
      </c>
      <c r="G2159" s="775" t="s">
        <v>4235</v>
      </c>
      <c r="H2159" s="775" t="s">
        <v>4235</v>
      </c>
      <c r="I2159" s="775" t="s">
        <v>6665</v>
      </c>
    </row>
    <row r="2160" spans="1:9">
      <c r="A2160" s="775" t="str">
        <f>Table_wabobpsvr_AzureCalc_AzureCalcRateCard[[#This Row],[ServiceName]]&amp;Table_wabobpsvr_AzureCalc_AzureCalcRateCard[[#This Row],[Price_Level]]&amp;Table_wabobpsvr_AzureCalc_AzureCalcRateCard[[#This Row],[Region]]</f>
        <v>A8 Cloud ServicesA3</v>
      </c>
      <c r="B2160" s="775">
        <v>3</v>
      </c>
      <c r="C2160" s="775" t="s">
        <v>680</v>
      </c>
      <c r="D2160" s="775" t="s">
        <v>174</v>
      </c>
      <c r="E2160" s="775">
        <v>1.7885</v>
      </c>
      <c r="F2160" s="775" t="s">
        <v>695</v>
      </c>
      <c r="G2160" s="775" t="s">
        <v>2434</v>
      </c>
      <c r="H2160" s="775" t="s">
        <v>2435</v>
      </c>
      <c r="I2160" s="775" t="s">
        <v>6665</v>
      </c>
    </row>
    <row r="2161" spans="1:9">
      <c r="A2161" s="775" t="str">
        <f>Table_wabobpsvr_AzureCalc_AzureCalcRateCard[[#This Row],[ServiceName]]&amp;Table_wabobpsvr_AzureCalc_AzureCalcRateCard[[#This Row],[Price_Level]]&amp;Table_wabobpsvr_AzureCalc_AzureCalcRateCard[[#This Row],[Region]]</f>
        <v>A8 Cloud ServicesB3</v>
      </c>
      <c r="B2161" s="775">
        <v>3</v>
      </c>
      <c r="C2161" s="775" t="s">
        <v>680</v>
      </c>
      <c r="D2161" s="775" t="s">
        <v>175</v>
      </c>
      <c r="E2161" s="775">
        <v>1.7150000000000001</v>
      </c>
      <c r="F2161" s="775" t="s">
        <v>695</v>
      </c>
      <c r="G2161" s="775" t="s">
        <v>2434</v>
      </c>
      <c r="H2161" s="775" t="s">
        <v>2435</v>
      </c>
      <c r="I2161" s="775" t="s">
        <v>6665</v>
      </c>
    </row>
    <row r="2162" spans="1:9">
      <c r="A2162" s="775" t="str">
        <f>Table_wabobpsvr_AzureCalc_AzureCalcRateCard[[#This Row],[ServiceName]]&amp;Table_wabobpsvr_AzureCalc_AzureCalcRateCard[[#This Row],[Price_Level]]&amp;Table_wabobpsvr_AzureCalc_AzureCalcRateCard[[#This Row],[Region]]</f>
        <v>A8 Cloud ServicesC3</v>
      </c>
      <c r="B2162" s="775">
        <v>3</v>
      </c>
      <c r="C2162" s="775" t="s">
        <v>680</v>
      </c>
      <c r="D2162" s="775" t="s">
        <v>177</v>
      </c>
      <c r="E2162" s="775">
        <v>1.6415</v>
      </c>
      <c r="F2162" s="775" t="s">
        <v>695</v>
      </c>
      <c r="G2162" s="775" t="s">
        <v>2434</v>
      </c>
      <c r="H2162" s="775" t="s">
        <v>2435</v>
      </c>
      <c r="I2162" s="775" t="s">
        <v>6665</v>
      </c>
    </row>
    <row r="2163" spans="1:9">
      <c r="A2163" s="775" t="str">
        <f>Table_wabobpsvr_AzureCalc_AzureCalcRateCard[[#This Row],[ServiceName]]&amp;Table_wabobpsvr_AzureCalc_AzureCalcRateCard[[#This Row],[Price_Level]]&amp;Table_wabobpsvr_AzureCalc_AzureCalcRateCard[[#This Row],[Region]]</f>
        <v>A8 Cloud ServicesD3</v>
      </c>
      <c r="B2163" s="775">
        <v>3</v>
      </c>
      <c r="C2163" s="775" t="s">
        <v>680</v>
      </c>
      <c r="D2163" s="775" t="s">
        <v>176</v>
      </c>
      <c r="E2163" s="775">
        <v>1.5680000000000001</v>
      </c>
      <c r="F2163" s="775" t="s">
        <v>695</v>
      </c>
      <c r="G2163" s="775" t="s">
        <v>2434</v>
      </c>
      <c r="H2163" s="775" t="s">
        <v>2435</v>
      </c>
      <c r="I2163" s="775" t="s">
        <v>6665</v>
      </c>
    </row>
    <row r="2164" spans="1:9">
      <c r="A2164" s="775" t="str">
        <f>Table_wabobpsvr_AzureCalc_AzureCalcRateCard[[#This Row],[ServiceName]]&amp;Table_wabobpsvr_AzureCalc_AzureCalcRateCard[[#This Row],[Price_Level]]&amp;Table_wabobpsvr_AzureCalc_AzureCalcRateCard[[#This Row],[Region]]</f>
        <v>Premium CDN Data Transfer - Zone 4 - Tier 6MOSP</v>
      </c>
      <c r="B2164" s="775"/>
      <c r="C2164" s="775" t="s">
        <v>9</v>
      </c>
      <c r="D2164" s="775" t="s">
        <v>606</v>
      </c>
      <c r="E2164" s="775">
        <v>0.125</v>
      </c>
      <c r="F2164" s="775" t="s">
        <v>8418</v>
      </c>
      <c r="G2164" s="775"/>
      <c r="H2164" s="775"/>
      <c r="I2164" s="775" t="s">
        <v>8185</v>
      </c>
    </row>
    <row r="2165" spans="1:9">
      <c r="A2165" s="1039" t="str">
        <f>Table_wabobpsvr_AzureCalc_AzureCalcRateCard[[#This Row],[ServiceName]]&amp;Table_wabobpsvr_AzureCalc_AzureCalcRateCard[[#This Row],[Price_Level]]&amp;Table_wabobpsvr_AzureCalc_AzureCalcRateCard[[#This Row],[Region]]</f>
        <v>Standard_D13_v2 Cloud ServicesC9</v>
      </c>
      <c r="B2165" s="1039">
        <v>9</v>
      </c>
      <c r="C2165" s="1039" t="s">
        <v>87</v>
      </c>
      <c r="D2165" s="1039" t="s">
        <v>177</v>
      </c>
      <c r="E2165" s="1039">
        <v>1.35226</v>
      </c>
      <c r="F2165" s="1039" t="s">
        <v>8206</v>
      </c>
      <c r="G2165" s="775" t="s">
        <v>4235</v>
      </c>
      <c r="H2165" s="775" t="s">
        <v>4235</v>
      </c>
      <c r="I2165" s="775" t="s">
        <v>8240</v>
      </c>
    </row>
    <row r="2166" spans="1:9">
      <c r="A2166" s="1039" t="str">
        <f>Table_wabobpsvr_AzureCalc_AzureCalcRateCard[[#This Row],[ServiceName]]&amp;Table_wabobpsvr_AzureCalc_AzureCalcRateCard[[#This Row],[Price_Level]]&amp;Table_wabobpsvr_AzureCalc_AzureCalcRateCard[[#This Row],[Region]]</f>
        <v>Standard_D13_v2 Cloud ServicesD9</v>
      </c>
      <c r="B2166" s="1039">
        <v>9</v>
      </c>
      <c r="C2166" s="1039" t="s">
        <v>87</v>
      </c>
      <c r="D2166" s="1039" t="s">
        <v>176</v>
      </c>
      <c r="E2166" s="1039">
        <v>1.30768</v>
      </c>
      <c r="F2166" s="1039" t="s">
        <v>8206</v>
      </c>
      <c r="G2166" s="775" t="s">
        <v>4235</v>
      </c>
      <c r="H2166" s="775" t="s">
        <v>4235</v>
      </c>
      <c r="I2166" s="775" t="s">
        <v>8240</v>
      </c>
    </row>
    <row r="2167" spans="1:9">
      <c r="A2167" s="1039" t="str">
        <f>Table_wabobpsvr_AzureCalc_AzureCalcRateCard[[#This Row],[ServiceName]]&amp;Table_wabobpsvr_AzureCalc_AzureCalcRateCard[[#This Row],[Price_Level]]&amp;Table_wabobpsvr_AzureCalc_AzureCalcRateCard[[#This Row],[Region]]</f>
        <v>Standard_D14_v2 Cloud ServicesMOSP9</v>
      </c>
      <c r="B2167" s="1039">
        <v>9</v>
      </c>
      <c r="C2167" s="1039" t="s">
        <v>87</v>
      </c>
      <c r="D2167" s="1039" t="s">
        <v>606</v>
      </c>
      <c r="E2167" s="1039">
        <v>2.8140000000000001</v>
      </c>
      <c r="F2167" s="1039" t="s">
        <v>8209</v>
      </c>
      <c r="G2167" s="775"/>
      <c r="H2167" s="775"/>
      <c r="I2167" s="775" t="s">
        <v>8242</v>
      </c>
    </row>
    <row r="2168" spans="1:9">
      <c r="A2168" s="1039" t="str">
        <f>Table_wabobpsvr_AzureCalc_AzureCalcRateCard[[#This Row],[ServiceName]]&amp;Table_wabobpsvr_AzureCalc_AzureCalcRateCard[[#This Row],[Price_Level]]&amp;Table_wabobpsvr_AzureCalc_AzureCalcRateCard[[#This Row],[Region]]</f>
        <v>Standard_D14_v2 Cloud ServicesA9</v>
      </c>
      <c r="B2168" s="1039">
        <v>9</v>
      </c>
      <c r="C2168" s="1039" t="s">
        <v>87</v>
      </c>
      <c r="D2168" s="1039" t="s">
        <v>174</v>
      </c>
      <c r="E2168" s="1039">
        <v>2.7295799999999999</v>
      </c>
      <c r="F2168" s="1039" t="s">
        <v>8209</v>
      </c>
      <c r="G2168" s="775" t="s">
        <v>4235</v>
      </c>
      <c r="H2168" s="775" t="s">
        <v>4235</v>
      </c>
      <c r="I2168" s="775" t="s">
        <v>8242</v>
      </c>
    </row>
    <row r="2169" spans="1:9">
      <c r="A2169" s="1039" t="str">
        <f>Table_wabobpsvr_AzureCalc_AzureCalcRateCard[[#This Row],[ServiceName]]&amp;Table_wabobpsvr_AzureCalc_AzureCalcRateCard[[#This Row],[Price_Level]]&amp;Table_wabobpsvr_AzureCalc_AzureCalcRateCard[[#This Row],[Region]]</f>
        <v>Standard_D14_v2 Cloud ServicesB9</v>
      </c>
      <c r="B2169" s="1039">
        <v>9</v>
      </c>
      <c r="C2169" s="1039" t="s">
        <v>87</v>
      </c>
      <c r="D2169" s="1039" t="s">
        <v>175</v>
      </c>
      <c r="E2169" s="1039">
        <v>2.6451600000000002</v>
      </c>
      <c r="F2169" s="1039" t="s">
        <v>8209</v>
      </c>
      <c r="G2169" s="775" t="s">
        <v>4235</v>
      </c>
      <c r="H2169" s="775" t="s">
        <v>4235</v>
      </c>
      <c r="I2169" s="775" t="s">
        <v>8242</v>
      </c>
    </row>
    <row r="2170" spans="1:9">
      <c r="A2170" s="1039" t="str">
        <f>Table_wabobpsvr_AzureCalc_AzureCalcRateCard[[#This Row],[ServiceName]]&amp;Table_wabobpsvr_AzureCalc_AzureCalcRateCard[[#This Row],[Price_Level]]&amp;Table_wabobpsvr_AzureCalc_AzureCalcRateCard[[#This Row],[Region]]</f>
        <v>Standard_D14_v2 Cloud ServicesC9</v>
      </c>
      <c r="B2170" s="1039">
        <v>9</v>
      </c>
      <c r="C2170" s="1039" t="s">
        <v>87</v>
      </c>
      <c r="D2170" s="1039" t="s">
        <v>177</v>
      </c>
      <c r="E2170" s="1039">
        <v>2.56074</v>
      </c>
      <c r="F2170" s="1039" t="s">
        <v>8209</v>
      </c>
      <c r="G2170" s="775" t="s">
        <v>4235</v>
      </c>
      <c r="H2170" s="775" t="s">
        <v>4235</v>
      </c>
      <c r="I2170" s="775" t="s">
        <v>8242</v>
      </c>
    </row>
    <row r="2171" spans="1:9">
      <c r="A2171" s="1039" t="str">
        <f>Table_wabobpsvr_AzureCalc_AzureCalcRateCard[[#This Row],[ServiceName]]&amp;Table_wabobpsvr_AzureCalc_AzureCalcRateCard[[#This Row],[Price_Level]]&amp;Table_wabobpsvr_AzureCalc_AzureCalcRateCard[[#This Row],[Region]]</f>
        <v>Standard_D14_v2 Cloud ServicesD9</v>
      </c>
      <c r="B2171" s="1039">
        <v>9</v>
      </c>
      <c r="C2171" s="1039" t="s">
        <v>87</v>
      </c>
      <c r="D2171" s="1039" t="s">
        <v>176</v>
      </c>
      <c r="E2171" s="1039">
        <v>2.4763199999999999</v>
      </c>
      <c r="F2171" s="1039" t="s">
        <v>8209</v>
      </c>
      <c r="G2171" s="775" t="s">
        <v>4235</v>
      </c>
      <c r="H2171" s="775" t="s">
        <v>4235</v>
      </c>
      <c r="I2171" s="775" t="s">
        <v>8242</v>
      </c>
    </row>
    <row r="2172" spans="1:9">
      <c r="A2172" s="1039" t="str">
        <f>Table_wabobpsvr_AzureCalc_AzureCalcRateCard[[#This Row],[ServiceName]]&amp;Table_wabobpsvr_AzureCalc_AzureCalcRateCard[[#This Row],[Price_Level]]&amp;Table_wabobpsvr_AzureCalc_AzureCalcRateCard[[#This Row],[Region]]</f>
        <v>Standard_D2_v2 Cloud ServicesMOSP9</v>
      </c>
      <c r="B2172" s="1039">
        <v>9</v>
      </c>
      <c r="C2172" s="1039" t="s">
        <v>87</v>
      </c>
      <c r="D2172" s="1039" t="s">
        <v>606</v>
      </c>
      <c r="E2172" s="1039">
        <v>0.35699999999999998</v>
      </c>
      <c r="F2172" s="1039" t="s">
        <v>8227</v>
      </c>
      <c r="G2172" s="775"/>
      <c r="H2172" s="775"/>
      <c r="I2172" s="775" t="s">
        <v>8243</v>
      </c>
    </row>
    <row r="2173" spans="1:9">
      <c r="A2173" s="1039" t="str">
        <f>Table_wabobpsvr_AzureCalc_AzureCalcRateCard[[#This Row],[ServiceName]]&amp;Table_wabobpsvr_AzureCalc_AzureCalcRateCard[[#This Row],[Price_Level]]&amp;Table_wabobpsvr_AzureCalc_AzureCalcRateCard[[#This Row],[Region]]</f>
        <v>Standard_D2_v2 Cloud ServicesA9</v>
      </c>
      <c r="B2173" s="1039">
        <v>9</v>
      </c>
      <c r="C2173" s="1039" t="s">
        <v>87</v>
      </c>
      <c r="D2173" s="1039" t="s">
        <v>174</v>
      </c>
      <c r="E2173" s="1039">
        <v>0.34628999999999999</v>
      </c>
      <c r="F2173" s="1039" t="s">
        <v>8227</v>
      </c>
      <c r="G2173" s="775" t="s">
        <v>4235</v>
      </c>
      <c r="H2173" s="775" t="s">
        <v>4235</v>
      </c>
      <c r="I2173" s="775" t="s">
        <v>8243</v>
      </c>
    </row>
    <row r="2174" spans="1:9">
      <c r="A2174" s="775" t="str">
        <f>Table_wabobpsvr_AzureCalc_AzureCalcRateCard[[#This Row],[ServiceName]]&amp;Table_wabobpsvr_AzureCalc_AzureCalcRateCard[[#This Row],[Price_Level]]&amp;Table_wabobpsvr_AzureCalc_AzureCalcRateCard[[#This Row],[Region]]</f>
        <v>Standard_D1_v2 VM (Non-Windows)D16</v>
      </c>
      <c r="B2174" s="775">
        <v>16</v>
      </c>
      <c r="C2174" s="775" t="s">
        <v>87</v>
      </c>
      <c r="D2174" s="775" t="s">
        <v>176</v>
      </c>
      <c r="E2174" s="775">
        <v>8.1839999999999996E-2</v>
      </c>
      <c r="F2174" s="775" t="s">
        <v>8086</v>
      </c>
      <c r="G2174" s="775" t="s">
        <v>4235</v>
      </c>
      <c r="H2174" s="775" t="s">
        <v>4235</v>
      </c>
      <c r="I2174" s="775" t="s">
        <v>8235</v>
      </c>
    </row>
    <row r="2175" spans="1:9">
      <c r="A2175" s="775" t="str">
        <f>Table_wabobpsvr_AzureCalc_AzureCalcRateCard[[#This Row],[ServiceName]]&amp;Table_wabobpsvr_AzureCalc_AzureCalcRateCard[[#This Row],[Price_Level]]&amp;Table_wabobpsvr_AzureCalc_AzureCalcRateCard[[#This Row],[Region]]</f>
        <v>Standard_D1_v2 VM (Windows)MOSP16</v>
      </c>
      <c r="B2175" s="775">
        <v>16</v>
      </c>
      <c r="C2175" s="775" t="s">
        <v>87</v>
      </c>
      <c r="D2175" s="775" t="s">
        <v>606</v>
      </c>
      <c r="E2175" s="775">
        <v>0.156</v>
      </c>
      <c r="F2175" s="775" t="s">
        <v>8077</v>
      </c>
      <c r="G2175" s="775"/>
      <c r="H2175" s="775"/>
      <c r="I2175" s="775" t="s">
        <v>8244</v>
      </c>
    </row>
    <row r="2176" spans="1:9">
      <c r="A2176" s="775" t="str">
        <f>Table_wabobpsvr_AzureCalc_AzureCalcRateCard[[#This Row],[ServiceName]]&amp;Table_wabobpsvr_AzureCalc_AzureCalcRateCard[[#This Row],[Price_Level]]&amp;Table_wabobpsvr_AzureCalc_AzureCalcRateCard[[#This Row],[Region]]</f>
        <v>Standard_D1_v2 VM (Windows)A16</v>
      </c>
      <c r="B2176" s="775">
        <v>16</v>
      </c>
      <c r="C2176" s="775" t="s">
        <v>87</v>
      </c>
      <c r="D2176" s="775" t="s">
        <v>174</v>
      </c>
      <c r="E2176" s="775">
        <v>0.15132000000000001</v>
      </c>
      <c r="F2176" s="775" t="s">
        <v>8077</v>
      </c>
      <c r="G2176" s="775" t="s">
        <v>4235</v>
      </c>
      <c r="H2176" s="775" t="s">
        <v>4235</v>
      </c>
      <c r="I2176" s="775" t="s">
        <v>8244</v>
      </c>
    </row>
    <row r="2177" spans="1:9">
      <c r="A2177" s="775" t="str">
        <f>Table_wabobpsvr_AzureCalc_AzureCalcRateCard[[#This Row],[ServiceName]]&amp;Table_wabobpsvr_AzureCalc_AzureCalcRateCard[[#This Row],[Price_Level]]&amp;Table_wabobpsvr_AzureCalc_AzureCalcRateCard[[#This Row],[Region]]</f>
        <v>Standard_D1_v2 VM (Windows)B16</v>
      </c>
      <c r="B2177" s="775">
        <v>16</v>
      </c>
      <c r="C2177" s="775" t="s">
        <v>87</v>
      </c>
      <c r="D2177" s="775" t="s">
        <v>175</v>
      </c>
      <c r="E2177" s="775">
        <v>0.14663999999999999</v>
      </c>
      <c r="F2177" s="775" t="s">
        <v>8077</v>
      </c>
      <c r="G2177" s="775" t="s">
        <v>4235</v>
      </c>
      <c r="H2177" s="775" t="s">
        <v>4235</v>
      </c>
      <c r="I2177" s="775" t="s">
        <v>8244</v>
      </c>
    </row>
    <row r="2178" spans="1:9">
      <c r="A2178" s="775" t="str">
        <f>Table_wabobpsvr_AzureCalc_AzureCalcRateCard[[#This Row],[ServiceName]]&amp;Table_wabobpsvr_AzureCalc_AzureCalcRateCard[[#This Row],[Price_Level]]&amp;Table_wabobpsvr_AzureCalc_AzureCalcRateCard[[#This Row],[Region]]</f>
        <v>Standard_D1_v2 VM (Windows)C16</v>
      </c>
      <c r="B2178" s="775">
        <v>16</v>
      </c>
      <c r="C2178" s="775" t="s">
        <v>87</v>
      </c>
      <c r="D2178" s="775" t="s">
        <v>177</v>
      </c>
      <c r="E2178" s="775">
        <v>0.14196</v>
      </c>
      <c r="F2178" s="775" t="s">
        <v>8077</v>
      </c>
      <c r="G2178" s="775" t="s">
        <v>4235</v>
      </c>
      <c r="H2178" s="775" t="s">
        <v>4235</v>
      </c>
      <c r="I2178" s="775" t="s">
        <v>8244</v>
      </c>
    </row>
    <row r="2179" spans="1:9">
      <c r="A2179" s="775" t="str">
        <f>Table_wabobpsvr_AzureCalc_AzureCalcRateCard[[#This Row],[ServiceName]]&amp;Table_wabobpsvr_AzureCalc_AzureCalcRateCard[[#This Row],[Price_Level]]&amp;Table_wabobpsvr_AzureCalc_AzureCalcRateCard[[#This Row],[Region]]</f>
        <v>Standard_D1_v2 VM (Windows)D16</v>
      </c>
      <c r="B2179" s="775">
        <v>16</v>
      </c>
      <c r="C2179" s="775" t="s">
        <v>87</v>
      </c>
      <c r="D2179" s="775" t="s">
        <v>176</v>
      </c>
      <c r="E2179" s="775">
        <v>0.13728000000000001</v>
      </c>
      <c r="F2179" s="775" t="s">
        <v>8077</v>
      </c>
      <c r="G2179" s="775" t="s">
        <v>4235</v>
      </c>
      <c r="H2179" s="775" t="s">
        <v>4235</v>
      </c>
      <c r="I2179" s="775" t="s">
        <v>8244</v>
      </c>
    </row>
    <row r="2180" spans="1:9">
      <c r="A2180" s="775" t="str">
        <f>Table_wabobpsvr_AzureCalc_AzureCalcRateCard[[#This Row],[ServiceName]]&amp;Table_wabobpsvr_AzureCalc_AzureCalcRateCard[[#This Row],[Price_Level]]&amp;Table_wabobpsvr_AzureCalc_AzureCalcRateCard[[#This Row],[Region]]</f>
        <v>Standard_D11_v2 VM (Non-Windows)MOSP16</v>
      </c>
      <c r="B2180" s="775">
        <v>16</v>
      </c>
      <c r="C2180" s="775" t="s">
        <v>87</v>
      </c>
      <c r="D2180" s="775" t="s">
        <v>606</v>
      </c>
      <c r="E2180" s="775">
        <v>0.21</v>
      </c>
      <c r="F2180" s="775" t="s">
        <v>8091</v>
      </c>
      <c r="G2180" s="775"/>
      <c r="H2180" s="775"/>
      <c r="I2180" s="775" t="s">
        <v>8245</v>
      </c>
    </row>
    <row r="2181" spans="1:9">
      <c r="A2181" s="775" t="str">
        <f>Table_wabobpsvr_AzureCalc_AzureCalcRateCard[[#This Row],[ServiceName]]&amp;Table_wabobpsvr_AzureCalc_AzureCalcRateCard[[#This Row],[Price_Level]]&amp;Table_wabobpsvr_AzureCalc_AzureCalcRateCard[[#This Row],[Region]]</f>
        <v>Standard_D11_v2 VM (Non-Windows)A16</v>
      </c>
      <c r="B2181" s="775">
        <v>16</v>
      </c>
      <c r="C2181" s="775" t="s">
        <v>87</v>
      </c>
      <c r="D2181" s="775" t="s">
        <v>174</v>
      </c>
      <c r="E2181" s="775">
        <v>0.20369999999999999</v>
      </c>
      <c r="F2181" s="775" t="s">
        <v>8091</v>
      </c>
      <c r="G2181" s="775" t="s">
        <v>4235</v>
      </c>
      <c r="H2181" s="775" t="s">
        <v>4235</v>
      </c>
      <c r="I2181" s="775" t="s">
        <v>8245</v>
      </c>
    </row>
    <row r="2182" spans="1:9">
      <c r="A2182" s="775" t="str">
        <f>Table_wabobpsvr_AzureCalc_AzureCalcRateCard[[#This Row],[ServiceName]]&amp;Table_wabobpsvr_AzureCalc_AzureCalcRateCard[[#This Row],[Price_Level]]&amp;Table_wabobpsvr_AzureCalc_AzureCalcRateCard[[#This Row],[Region]]</f>
        <v>Standard_D11_v2 VM (Non-Windows)B16</v>
      </c>
      <c r="B2182" s="775">
        <v>16</v>
      </c>
      <c r="C2182" s="775" t="s">
        <v>87</v>
      </c>
      <c r="D2182" s="775" t="s">
        <v>175</v>
      </c>
      <c r="E2182" s="775">
        <v>0.19739999999999999</v>
      </c>
      <c r="F2182" s="775" t="s">
        <v>8091</v>
      </c>
      <c r="G2182" s="775" t="s">
        <v>4235</v>
      </c>
      <c r="H2182" s="775" t="s">
        <v>4235</v>
      </c>
      <c r="I2182" s="775" t="s">
        <v>8245</v>
      </c>
    </row>
    <row r="2183" spans="1:9">
      <c r="A2183" s="775" t="str">
        <f>Table_wabobpsvr_AzureCalc_AzureCalcRateCard[[#This Row],[ServiceName]]&amp;Table_wabobpsvr_AzureCalc_AzureCalcRateCard[[#This Row],[Price_Level]]&amp;Table_wabobpsvr_AzureCalc_AzureCalcRateCard[[#This Row],[Region]]</f>
        <v>Standard_D2_v2 Cloud ServicesB9</v>
      </c>
      <c r="B2183" s="775">
        <v>9</v>
      </c>
      <c r="C2183" s="775" t="s">
        <v>87</v>
      </c>
      <c r="D2183" s="775" t="s">
        <v>175</v>
      </c>
      <c r="E2183" s="775">
        <v>0.33557999999999999</v>
      </c>
      <c r="F2183" s="775" t="s">
        <v>8227</v>
      </c>
      <c r="G2183" s="775" t="s">
        <v>4235</v>
      </c>
      <c r="H2183" s="775" t="s">
        <v>4235</v>
      </c>
      <c r="I2183" s="775" t="s">
        <v>8243</v>
      </c>
    </row>
    <row r="2184" spans="1:9">
      <c r="A2184" s="775" t="str">
        <f>Table_wabobpsvr_AzureCalc_AzureCalcRateCard[[#This Row],[ServiceName]]&amp;Table_wabobpsvr_AzureCalc_AzureCalcRateCard[[#This Row],[Price_Level]]&amp;Table_wabobpsvr_AzureCalc_AzureCalcRateCard[[#This Row],[Region]]</f>
        <v>Standard_D11_v2 VM (Non-Windows)C16</v>
      </c>
      <c r="B2184" s="775">
        <v>16</v>
      </c>
      <c r="C2184" s="775" t="s">
        <v>87</v>
      </c>
      <c r="D2184" s="775" t="s">
        <v>177</v>
      </c>
      <c r="E2184" s="775">
        <v>0.19109999999999999</v>
      </c>
      <c r="F2184" s="775" t="s">
        <v>8091</v>
      </c>
      <c r="G2184" s="775" t="s">
        <v>4235</v>
      </c>
      <c r="H2184" s="775" t="s">
        <v>4235</v>
      </c>
      <c r="I2184" s="775" t="s">
        <v>8245</v>
      </c>
    </row>
    <row r="2185" spans="1:9">
      <c r="A2185" s="775" t="str">
        <f>Table_wabobpsvr_AzureCalc_AzureCalcRateCard[[#This Row],[ServiceName]]&amp;Table_wabobpsvr_AzureCalc_AzureCalcRateCard[[#This Row],[Price_Level]]&amp;Table_wabobpsvr_AzureCalc_AzureCalcRateCard[[#This Row],[Region]]</f>
        <v>ExpressRoute (Metered) Data Transfer Out at 1 Gbps (GB) - Zone 2C11</v>
      </c>
      <c r="B2185" s="775">
        <v>11</v>
      </c>
      <c r="C2185" s="775" t="s">
        <v>9</v>
      </c>
      <c r="D2185" s="775" t="s">
        <v>177</v>
      </c>
      <c r="E2185" s="775">
        <v>4.5499999999999999E-2</v>
      </c>
      <c r="F2185" s="775" t="s">
        <v>7393</v>
      </c>
      <c r="G2185" s="775" t="s">
        <v>7561</v>
      </c>
      <c r="H2185" s="775" t="s">
        <v>7562</v>
      </c>
      <c r="I2185" s="775" t="s">
        <v>7479</v>
      </c>
    </row>
    <row r="2186" spans="1:9">
      <c r="A2186" s="775" t="str">
        <f>Table_wabobpsvr_AzureCalc_AzureCalcRateCard[[#This Row],[ServiceName]]&amp;Table_wabobpsvr_AzureCalc_AzureCalcRateCard[[#This Row],[Price_Level]]&amp;Table_wabobpsvr_AzureCalc_AzureCalcRateCard[[#This Row],[Region]]</f>
        <v>ExpressRoute (Unlimited) 1 Gbps ConnectionsC11</v>
      </c>
      <c r="B2186" s="775">
        <v>11</v>
      </c>
      <c r="C2186" s="775" t="s">
        <v>7427</v>
      </c>
      <c r="D2186" s="775" t="s">
        <v>177</v>
      </c>
      <c r="E2186" s="775">
        <v>7917</v>
      </c>
      <c r="F2186" s="775" t="s">
        <v>7405</v>
      </c>
      <c r="G2186" s="775" t="s">
        <v>7579</v>
      </c>
      <c r="H2186" s="775" t="s">
        <v>7580</v>
      </c>
      <c r="I2186" s="775" t="s">
        <v>7497</v>
      </c>
    </row>
    <row r="2187" spans="1:9">
      <c r="A2187" s="775" t="str">
        <f>Table_wabobpsvr_AzureCalc_AzureCalcRateCard[[#This Row],[ServiceName]]&amp;Table_wabobpsvr_AzureCalc_AzureCalcRateCard[[#This Row],[Price_Level]]&amp;Table_wabobpsvr_AzureCalc_AzureCalcRateCard[[#This Row],[Region]]</f>
        <v>ExpressRoute (Unlimited) 10 Gbps ConnectionsC11</v>
      </c>
      <c r="B2187" s="775">
        <v>11</v>
      </c>
      <c r="C2187" s="775" t="s">
        <v>7427</v>
      </c>
      <c r="D2187" s="775" t="s">
        <v>177</v>
      </c>
      <c r="E2187" s="775">
        <v>74620</v>
      </c>
      <c r="F2187" s="775" t="s">
        <v>7408</v>
      </c>
      <c r="G2187" s="775" t="s">
        <v>7581</v>
      </c>
      <c r="H2187" s="775" t="s">
        <v>7582</v>
      </c>
      <c r="I2187" s="775" t="s">
        <v>7499</v>
      </c>
    </row>
    <row r="2188" spans="1:9">
      <c r="A2188" s="775" t="str">
        <f>Table_wabobpsvr_AzureCalc_AzureCalcRateCard[[#This Row],[ServiceName]]&amp;Table_wabobpsvr_AzureCalc_AzureCalcRateCard[[#This Row],[Price_Level]]&amp;Table_wabobpsvr_AzureCalc_AzureCalcRateCard[[#This Row],[Region]]</f>
        <v>Standard_D13_v2 VM (Windows)D1</v>
      </c>
      <c r="B2188" s="775">
        <v>1</v>
      </c>
      <c r="C2188" s="775" t="s">
        <v>87</v>
      </c>
      <c r="D2188" s="775" t="s">
        <v>176</v>
      </c>
      <c r="E2188" s="775">
        <v>999999</v>
      </c>
      <c r="F2188" s="775" t="s">
        <v>8084</v>
      </c>
      <c r="G2188" s="775"/>
      <c r="H2188" s="775"/>
      <c r="I2188" s="775"/>
    </row>
    <row r="2189" spans="1:9">
      <c r="A2189" s="775" t="str">
        <f>Table_wabobpsvr_AzureCalc_AzureCalcRateCard[[#This Row],[ServiceName]]&amp;Table_wabobpsvr_AzureCalc_AzureCalcRateCard[[#This Row],[Price_Level]]&amp;Table_wabobpsvr_AzureCalc_AzureCalcRateCard[[#This Row],[Region]]</f>
        <v>Standard_D13_v2 VM (Windows)MOSP1</v>
      </c>
      <c r="B2189" s="775">
        <v>1</v>
      </c>
      <c r="C2189" s="775" t="s">
        <v>87</v>
      </c>
      <c r="D2189" s="775" t="s">
        <v>606</v>
      </c>
      <c r="E2189" s="775">
        <v>999999</v>
      </c>
      <c r="F2189" s="775" t="s">
        <v>8084</v>
      </c>
      <c r="G2189" s="775"/>
      <c r="H2189" s="775"/>
      <c r="I2189" s="775"/>
    </row>
    <row r="2190" spans="1:9">
      <c r="A2190" s="775" t="str">
        <f>Table_wabobpsvr_AzureCalc_AzureCalcRateCard[[#This Row],[ServiceName]]&amp;Table_wabobpsvr_AzureCalc_AzureCalcRateCard[[#This Row],[Price_Level]]&amp;Table_wabobpsvr_AzureCalc_AzureCalcRateCard[[#This Row],[Region]]</f>
        <v>Standard_D14_v2 VM (Windows)A1</v>
      </c>
      <c r="B2190" s="775">
        <v>1</v>
      </c>
      <c r="C2190" s="775" t="s">
        <v>87</v>
      </c>
      <c r="D2190" s="775" t="s">
        <v>174</v>
      </c>
      <c r="E2190" s="775">
        <v>999999</v>
      </c>
      <c r="F2190" s="775" t="s">
        <v>8085</v>
      </c>
      <c r="G2190" s="775"/>
      <c r="H2190" s="775"/>
      <c r="I2190" s="775"/>
    </row>
    <row r="2191" spans="1:9">
      <c r="A2191" s="775" t="str">
        <f>Table_wabobpsvr_AzureCalc_AzureCalcRateCard[[#This Row],[ServiceName]]&amp;Table_wabobpsvr_AzureCalc_AzureCalcRateCard[[#This Row],[Price_Level]]&amp;Table_wabobpsvr_AzureCalc_AzureCalcRateCard[[#This Row],[Region]]</f>
        <v>Standard_D14_v2 VM (Windows)B1</v>
      </c>
      <c r="B2191" s="775">
        <v>1</v>
      </c>
      <c r="C2191" s="775" t="s">
        <v>87</v>
      </c>
      <c r="D2191" s="775" t="s">
        <v>175</v>
      </c>
      <c r="E2191" s="775">
        <v>999999</v>
      </c>
      <c r="F2191" s="775" t="s">
        <v>8085</v>
      </c>
      <c r="G2191" s="775"/>
      <c r="H2191" s="775"/>
      <c r="I2191" s="775"/>
    </row>
    <row r="2192" spans="1:9">
      <c r="A2192" s="775" t="str">
        <f>Table_wabobpsvr_AzureCalc_AzureCalcRateCard[[#This Row],[ServiceName]]&amp;Table_wabobpsvr_AzureCalc_AzureCalcRateCard[[#This Row],[Price_Level]]&amp;Table_wabobpsvr_AzureCalc_AzureCalcRateCard[[#This Row],[Region]]</f>
        <v>Standard_D14_v2 VM (Windows)C1</v>
      </c>
      <c r="B2192" s="775">
        <v>1</v>
      </c>
      <c r="C2192" s="775" t="s">
        <v>87</v>
      </c>
      <c r="D2192" s="775" t="s">
        <v>177</v>
      </c>
      <c r="E2192" s="775">
        <v>999999</v>
      </c>
      <c r="F2192" s="775" t="s">
        <v>8085</v>
      </c>
      <c r="G2192" s="775"/>
      <c r="H2192" s="775"/>
      <c r="I2192" s="775"/>
    </row>
    <row r="2193" spans="1:9">
      <c r="A2193" s="775" t="str">
        <f>Table_wabobpsvr_AzureCalc_AzureCalcRateCard[[#This Row],[ServiceName]]&amp;Table_wabobpsvr_AzureCalc_AzureCalcRateCard[[#This Row],[Price_Level]]&amp;Table_wabobpsvr_AzureCalc_AzureCalcRateCard[[#This Row],[Region]]</f>
        <v>Standard_D14_v2 VM (Windows)D1</v>
      </c>
      <c r="B2193" s="775">
        <v>1</v>
      </c>
      <c r="C2193" s="775" t="s">
        <v>87</v>
      </c>
      <c r="D2193" s="775" t="s">
        <v>176</v>
      </c>
      <c r="E2193" s="775">
        <v>999999</v>
      </c>
      <c r="F2193" s="775" t="s">
        <v>8085</v>
      </c>
      <c r="G2193" s="775"/>
      <c r="H2193" s="775"/>
      <c r="I2193" s="775"/>
    </row>
    <row r="2194" spans="1:9">
      <c r="A2194" s="775" t="str">
        <f>Table_wabobpsvr_AzureCalc_AzureCalcRateCard[[#This Row],[ServiceName]]&amp;Table_wabobpsvr_AzureCalc_AzureCalcRateCard[[#This Row],[Price_Level]]&amp;Table_wabobpsvr_AzureCalc_AzureCalcRateCard[[#This Row],[Region]]</f>
        <v>Standard_D13_v2 VM (Windows)MOSP1</v>
      </c>
      <c r="B2194" s="775">
        <v>1</v>
      </c>
      <c r="C2194" s="775" t="s">
        <v>87</v>
      </c>
      <c r="D2194" s="775" t="s">
        <v>606</v>
      </c>
      <c r="E2194" s="775">
        <v>1.242</v>
      </c>
      <c r="F2194" s="775" t="s">
        <v>8084</v>
      </c>
      <c r="G2194" s="775"/>
      <c r="H2194" s="775"/>
      <c r="I2194" s="775" t="s">
        <v>8246</v>
      </c>
    </row>
    <row r="2195" spans="1:9">
      <c r="A2195" s="775" t="str">
        <f>Table_wabobpsvr_AzureCalc_AzureCalcRateCard[[#This Row],[ServiceName]]&amp;Table_wabobpsvr_AzureCalc_AzureCalcRateCard[[#This Row],[Price_Level]]&amp;Table_wabobpsvr_AzureCalc_AzureCalcRateCard[[#This Row],[Region]]</f>
        <v>Standard_D13_v2 VM (Windows)A1</v>
      </c>
      <c r="B2195" s="775">
        <v>1</v>
      </c>
      <c r="C2195" s="775" t="s">
        <v>87</v>
      </c>
      <c r="D2195" s="775" t="s">
        <v>174</v>
      </c>
      <c r="E2195" s="775">
        <v>1.2047399999999999</v>
      </c>
      <c r="F2195" s="775" t="s">
        <v>8084</v>
      </c>
      <c r="G2195" s="775" t="s">
        <v>4235</v>
      </c>
      <c r="H2195" s="775" t="s">
        <v>4235</v>
      </c>
      <c r="I2195" s="775" t="s">
        <v>8246</v>
      </c>
    </row>
    <row r="2196" spans="1:9">
      <c r="A2196" s="775" t="str">
        <f>Table_wabobpsvr_AzureCalc_AzureCalcRateCard[[#This Row],[ServiceName]]&amp;Table_wabobpsvr_AzureCalc_AzureCalcRateCard[[#This Row],[Price_Level]]&amp;Table_wabobpsvr_AzureCalc_AzureCalcRateCard[[#This Row],[Region]]</f>
        <v>Standard_D13_v2 VM (Windows)B1</v>
      </c>
      <c r="B2196" s="775">
        <v>1</v>
      </c>
      <c r="C2196" s="775" t="s">
        <v>87</v>
      </c>
      <c r="D2196" s="775" t="s">
        <v>175</v>
      </c>
      <c r="E2196" s="775">
        <v>1.1674800000000001</v>
      </c>
      <c r="F2196" s="775" t="s">
        <v>8084</v>
      </c>
      <c r="G2196" s="775" t="s">
        <v>4235</v>
      </c>
      <c r="H2196" s="775" t="s">
        <v>4235</v>
      </c>
      <c r="I2196" s="775" t="s">
        <v>8246</v>
      </c>
    </row>
    <row r="2197" spans="1:9">
      <c r="A2197" s="775" t="str">
        <f>Table_wabobpsvr_AzureCalc_AzureCalcRateCard[[#This Row],[ServiceName]]&amp;Table_wabobpsvr_AzureCalc_AzureCalcRateCard[[#This Row],[Price_Level]]&amp;Table_wabobpsvr_AzureCalc_AzureCalcRateCard[[#This Row],[Region]]</f>
        <v>Standard_D13_v2 VM (Windows)C1</v>
      </c>
      <c r="B2197" s="775">
        <v>1</v>
      </c>
      <c r="C2197" s="775" t="s">
        <v>87</v>
      </c>
      <c r="D2197" s="775" t="s">
        <v>177</v>
      </c>
      <c r="E2197" s="775">
        <v>1.13022</v>
      </c>
      <c r="F2197" s="775" t="s">
        <v>8084</v>
      </c>
      <c r="G2197" s="775" t="s">
        <v>4235</v>
      </c>
      <c r="H2197" s="775" t="s">
        <v>4235</v>
      </c>
      <c r="I2197" s="775" t="s">
        <v>8246</v>
      </c>
    </row>
    <row r="2198" spans="1:9">
      <c r="A2198" s="775" t="str">
        <f>Table_wabobpsvr_AzureCalc_AzureCalcRateCard[[#This Row],[ServiceName]]&amp;Table_wabobpsvr_AzureCalc_AzureCalcRateCard[[#This Row],[Price_Level]]&amp;Table_wabobpsvr_AzureCalc_AzureCalcRateCard[[#This Row],[Region]]</f>
        <v>Standard_D13_v2 VM (Windows)D1</v>
      </c>
      <c r="B2198" s="775">
        <v>1</v>
      </c>
      <c r="C2198" s="775" t="s">
        <v>87</v>
      </c>
      <c r="D2198" s="775" t="s">
        <v>176</v>
      </c>
      <c r="E2198" s="775">
        <v>1.0929599999999999</v>
      </c>
      <c r="F2198" s="775" t="s">
        <v>8084</v>
      </c>
      <c r="G2198" s="775" t="s">
        <v>4235</v>
      </c>
      <c r="H2198" s="775" t="s">
        <v>4235</v>
      </c>
      <c r="I2198" s="775" t="s">
        <v>8246</v>
      </c>
    </row>
    <row r="2199" spans="1:9">
      <c r="A2199" s="775" t="str">
        <f>Table_wabobpsvr_AzureCalc_AzureCalcRateCard[[#This Row],[ServiceName]]&amp;Table_wabobpsvr_AzureCalc_AzureCalcRateCard[[#This Row],[Price_Level]]&amp;Table_wabobpsvr_AzureCalc_AzureCalcRateCard[[#This Row],[Region]]</f>
        <v>Standard_D14_v2 VM (Non-Windows)MOSP1</v>
      </c>
      <c r="B2199" s="775">
        <v>1</v>
      </c>
      <c r="C2199" s="775" t="s">
        <v>87</v>
      </c>
      <c r="D2199" s="775" t="s">
        <v>606</v>
      </c>
      <c r="E2199" s="775">
        <v>1.595</v>
      </c>
      <c r="F2199" s="775" t="s">
        <v>8094</v>
      </c>
      <c r="G2199" s="775"/>
      <c r="H2199" s="775"/>
      <c r="I2199" s="775" t="s">
        <v>8247</v>
      </c>
    </row>
    <row r="2200" spans="1:9">
      <c r="A2200" s="775" t="str">
        <f>Table_wabobpsvr_AzureCalc_AzureCalcRateCard[[#This Row],[ServiceName]]&amp;Table_wabobpsvr_AzureCalc_AzureCalcRateCard[[#This Row],[Price_Level]]&amp;Table_wabobpsvr_AzureCalc_AzureCalcRateCard[[#This Row],[Region]]</f>
        <v>Standard_D2_v2 Cloud ServicesC9</v>
      </c>
      <c r="B2200" s="775">
        <v>9</v>
      </c>
      <c r="C2200" s="775" t="s">
        <v>87</v>
      </c>
      <c r="D2200" s="775" t="s">
        <v>177</v>
      </c>
      <c r="E2200" s="775">
        <v>0.32486999999999999</v>
      </c>
      <c r="F2200" s="775" t="s">
        <v>8227</v>
      </c>
      <c r="G2200" s="775" t="s">
        <v>4235</v>
      </c>
      <c r="H2200" s="775" t="s">
        <v>4235</v>
      </c>
      <c r="I2200" s="775" t="s">
        <v>8243</v>
      </c>
    </row>
    <row r="2201" spans="1:9">
      <c r="A2201" s="775" t="str">
        <f>Table_wabobpsvr_AzureCalc_AzureCalcRateCard[[#This Row],[ServiceName]]&amp;Table_wabobpsvr_AzureCalc_AzureCalcRateCard[[#This Row],[Price_Level]]&amp;Table_wabobpsvr_AzureCalc_AzureCalcRateCard[[#This Row],[Region]]</f>
        <v>Standard_D2_v2 Cloud ServicesD9</v>
      </c>
      <c r="B2201" s="775">
        <v>9</v>
      </c>
      <c r="C2201" s="775" t="s">
        <v>87</v>
      </c>
      <c r="D2201" s="775" t="s">
        <v>176</v>
      </c>
      <c r="E2201" s="775">
        <v>0.31415999999999999</v>
      </c>
      <c r="F2201" s="775" t="s">
        <v>8227</v>
      </c>
      <c r="G2201" s="775" t="s">
        <v>4235</v>
      </c>
      <c r="H2201" s="775" t="s">
        <v>4235</v>
      </c>
      <c r="I2201" s="775" t="s">
        <v>8243</v>
      </c>
    </row>
    <row r="2202" spans="1:9">
      <c r="A2202" s="775" t="str">
        <f>Table_wabobpsvr_AzureCalc_AzureCalcRateCard[[#This Row],[ServiceName]]&amp;Table_wabobpsvr_AzureCalc_AzureCalcRateCard[[#This Row],[Price_Level]]&amp;Table_wabobpsvr_AzureCalc_AzureCalcRateCard[[#This Row],[Region]]</f>
        <v>Standard_D3_v2 Cloud ServicesMOSP9</v>
      </c>
      <c r="B2202" s="775">
        <v>9</v>
      </c>
      <c r="C2202" s="775" t="s">
        <v>87</v>
      </c>
      <c r="D2202" s="775" t="s">
        <v>606</v>
      </c>
      <c r="E2202" s="775">
        <v>0.71499999999999997</v>
      </c>
      <c r="F2202" s="775" t="s">
        <v>8229</v>
      </c>
      <c r="G2202" s="775"/>
      <c r="H2202" s="775"/>
      <c r="I2202" s="775" t="s">
        <v>8248</v>
      </c>
    </row>
    <row r="2203" spans="1:9">
      <c r="A2203" s="775" t="str">
        <f>Table_wabobpsvr_AzureCalc_AzureCalcRateCard[[#This Row],[ServiceName]]&amp;Table_wabobpsvr_AzureCalc_AzureCalcRateCard[[#This Row],[Price_Level]]&amp;Table_wabobpsvr_AzureCalc_AzureCalcRateCard[[#This Row],[Region]]</f>
        <v>Standard_D3_v2 Cloud ServicesA9</v>
      </c>
      <c r="B2203" s="775">
        <v>9</v>
      </c>
      <c r="C2203" s="775" t="s">
        <v>87</v>
      </c>
      <c r="D2203" s="775" t="s">
        <v>174</v>
      </c>
      <c r="E2203" s="775">
        <v>0.69355</v>
      </c>
      <c r="F2203" s="775" t="s">
        <v>8229</v>
      </c>
      <c r="G2203" s="775" t="s">
        <v>4235</v>
      </c>
      <c r="H2203" s="775" t="s">
        <v>4235</v>
      </c>
      <c r="I2203" s="775" t="s">
        <v>8248</v>
      </c>
    </row>
    <row r="2204" spans="1:9">
      <c r="A2204" s="1039" t="str">
        <f>Table_wabobpsvr_AzureCalc_AzureCalcRateCard[[#This Row],[ServiceName]]&amp;Table_wabobpsvr_AzureCalc_AzureCalcRateCard[[#This Row],[Price_Level]]&amp;Table_wabobpsvr_AzureCalc_AzureCalcRateCard[[#This Row],[Region]]</f>
        <v>Standard_D3_v2 Cloud ServicesB9</v>
      </c>
      <c r="B2204" s="1039">
        <v>9</v>
      </c>
      <c r="C2204" s="1039" t="s">
        <v>87</v>
      </c>
      <c r="D2204" s="1039" t="s">
        <v>175</v>
      </c>
      <c r="E2204" s="1039">
        <v>0.67210000000000003</v>
      </c>
      <c r="F2204" s="1039" t="s">
        <v>8229</v>
      </c>
      <c r="G2204" s="775" t="s">
        <v>4235</v>
      </c>
      <c r="H2204" s="775" t="s">
        <v>4235</v>
      </c>
      <c r="I2204" s="775" t="s">
        <v>8248</v>
      </c>
    </row>
    <row r="2205" spans="1:9">
      <c r="A2205" s="775" t="str">
        <f>Table_wabobpsvr_AzureCalc_AzureCalcRateCard[[#This Row],[ServiceName]]&amp;Table_wabobpsvr_AzureCalc_AzureCalcRateCard[[#This Row],[Price_Level]]&amp;Table_wabobpsvr_AzureCalc_AzureCalcRateCard[[#This Row],[Region]]</f>
        <v>Standard_D3_v2 Cloud ServicesC9</v>
      </c>
      <c r="B2205" s="775">
        <v>9</v>
      </c>
      <c r="C2205" s="775" t="s">
        <v>87</v>
      </c>
      <c r="D2205" s="775" t="s">
        <v>177</v>
      </c>
      <c r="E2205" s="775">
        <v>0.65064999999999995</v>
      </c>
      <c r="F2205" s="775" t="s">
        <v>8229</v>
      </c>
      <c r="G2205" s="775" t="s">
        <v>4235</v>
      </c>
      <c r="H2205" s="775" t="s">
        <v>4235</v>
      </c>
      <c r="I2205" s="775" t="s">
        <v>8248</v>
      </c>
    </row>
    <row r="2206" spans="1:9">
      <c r="A2206" s="775" t="str">
        <f>Table_wabobpsvr_AzureCalc_AzureCalcRateCard[[#This Row],[ServiceName]]&amp;Table_wabobpsvr_AzureCalc_AzureCalcRateCard[[#This Row],[Price_Level]]&amp;Table_wabobpsvr_AzureCalc_AzureCalcRateCard[[#This Row],[Region]]</f>
        <v>Standard_D3_v2 Cloud ServicesD9</v>
      </c>
      <c r="B2206" s="775">
        <v>9</v>
      </c>
      <c r="C2206" s="775" t="s">
        <v>87</v>
      </c>
      <c r="D2206" s="775" t="s">
        <v>176</v>
      </c>
      <c r="E2206" s="775">
        <v>0.62919999999999998</v>
      </c>
      <c r="F2206" s="775" t="s">
        <v>8229</v>
      </c>
      <c r="G2206" s="775" t="s">
        <v>4235</v>
      </c>
      <c r="H2206" s="775" t="s">
        <v>4235</v>
      </c>
      <c r="I2206" s="775" t="s">
        <v>8248</v>
      </c>
    </row>
    <row r="2207" spans="1:9">
      <c r="A2207" s="775" t="str">
        <f>Table_wabobpsvr_AzureCalc_AzureCalcRateCard[[#This Row],[ServiceName]]&amp;Table_wabobpsvr_AzureCalc_AzureCalcRateCard[[#This Row],[Price_Level]]&amp;Table_wabobpsvr_AzureCalc_AzureCalcRateCard[[#This Row],[Region]]</f>
        <v>Standard_D4_v2 Cloud ServicesMOSP9</v>
      </c>
      <c r="B2207" s="775">
        <v>9</v>
      </c>
      <c r="C2207" s="775" t="s">
        <v>87</v>
      </c>
      <c r="D2207" s="775" t="s">
        <v>606</v>
      </c>
      <c r="E2207" s="775">
        <v>1.43</v>
      </c>
      <c r="F2207" s="775" t="s">
        <v>8231</v>
      </c>
      <c r="G2207" s="775"/>
      <c r="H2207" s="775"/>
      <c r="I2207" s="775" t="s">
        <v>8249</v>
      </c>
    </row>
    <row r="2208" spans="1:9">
      <c r="A2208" s="775" t="str">
        <f>Table_wabobpsvr_AzureCalc_AzureCalcRateCard[[#This Row],[ServiceName]]&amp;Table_wabobpsvr_AzureCalc_AzureCalcRateCard[[#This Row],[Price_Level]]&amp;Table_wabobpsvr_AzureCalc_AzureCalcRateCard[[#This Row],[Region]]</f>
        <v>Standard_D4_v2 Cloud ServicesA9</v>
      </c>
      <c r="B2208" s="775">
        <v>9</v>
      </c>
      <c r="C2208" s="775" t="s">
        <v>87</v>
      </c>
      <c r="D2208" s="775" t="s">
        <v>174</v>
      </c>
      <c r="E2208" s="775">
        <v>1.3871</v>
      </c>
      <c r="F2208" s="775" t="s">
        <v>8231</v>
      </c>
      <c r="G2208" s="775" t="s">
        <v>4235</v>
      </c>
      <c r="H2208" s="775" t="s">
        <v>4235</v>
      </c>
      <c r="I2208" s="775" t="s">
        <v>8249</v>
      </c>
    </row>
    <row r="2209" spans="1:9">
      <c r="A2209" s="775" t="str">
        <f>Table_wabobpsvr_AzureCalc_AzureCalcRateCard[[#This Row],[ServiceName]]&amp;Table_wabobpsvr_AzureCalc_AzureCalcRateCard[[#This Row],[Price_Level]]&amp;Table_wabobpsvr_AzureCalc_AzureCalcRateCard[[#This Row],[Region]]</f>
        <v>Standard_D11_v2 VM (Non-Windows)D16</v>
      </c>
      <c r="B2209" s="775">
        <v>16</v>
      </c>
      <c r="C2209" s="775" t="s">
        <v>87</v>
      </c>
      <c r="D2209" s="775" t="s">
        <v>176</v>
      </c>
      <c r="E2209" s="775">
        <v>0.18479999999999999</v>
      </c>
      <c r="F2209" s="775" t="s">
        <v>8091</v>
      </c>
      <c r="G2209" s="775" t="s">
        <v>4235</v>
      </c>
      <c r="H2209" s="775" t="s">
        <v>4235</v>
      </c>
      <c r="I2209" s="775" t="s">
        <v>8245</v>
      </c>
    </row>
    <row r="2210" spans="1:9">
      <c r="A2210" s="1039" t="str">
        <f>Table_wabobpsvr_AzureCalc_AzureCalcRateCard[[#This Row],[ServiceName]]&amp;Table_wabobpsvr_AzureCalc_AzureCalcRateCard[[#This Row],[Price_Level]]&amp;Table_wabobpsvr_AzureCalc_AzureCalcRateCard[[#This Row],[Region]]</f>
        <v>Standard_D11_v2 VM (Windows)MOSP16</v>
      </c>
      <c r="B2210" s="1039">
        <v>16</v>
      </c>
      <c r="C2210" s="1039" t="s">
        <v>87</v>
      </c>
      <c r="D2210" s="1039" t="s">
        <v>606</v>
      </c>
      <c r="E2210" s="1039">
        <v>0.32300000000000001</v>
      </c>
      <c r="F2210" s="1039" t="s">
        <v>8082</v>
      </c>
      <c r="G2210" s="775"/>
      <c r="H2210" s="775"/>
      <c r="I2210" s="775" t="s">
        <v>8250</v>
      </c>
    </row>
    <row r="2211" spans="1:9">
      <c r="A2211" s="775" t="str">
        <f>Table_wabobpsvr_AzureCalc_AzureCalcRateCard[[#This Row],[ServiceName]]&amp;Table_wabobpsvr_AzureCalc_AzureCalcRateCard[[#This Row],[Price_Level]]&amp;Table_wabobpsvr_AzureCalc_AzureCalcRateCard[[#This Row],[Region]]</f>
        <v>Standard_D11_v2 VM (Windows)A16</v>
      </c>
      <c r="B2211" s="775">
        <v>16</v>
      </c>
      <c r="C2211" s="775" t="s">
        <v>87</v>
      </c>
      <c r="D2211" s="775" t="s">
        <v>174</v>
      </c>
      <c r="E2211" s="775">
        <v>0.31330999999999998</v>
      </c>
      <c r="F2211" s="775" t="s">
        <v>8082</v>
      </c>
      <c r="G2211" s="775" t="s">
        <v>4235</v>
      </c>
      <c r="H2211" s="775" t="s">
        <v>4235</v>
      </c>
      <c r="I2211" s="775" t="s">
        <v>8250</v>
      </c>
    </row>
    <row r="2212" spans="1:9">
      <c r="A2212" s="775" t="str">
        <f>Table_wabobpsvr_AzureCalc_AzureCalcRateCard[[#This Row],[ServiceName]]&amp;Table_wabobpsvr_AzureCalc_AzureCalcRateCard[[#This Row],[Price_Level]]&amp;Table_wabobpsvr_AzureCalc_AzureCalcRateCard[[#This Row],[Region]]</f>
        <v>Standard_D11_v2 VM (Windows)B16</v>
      </c>
      <c r="B2212" s="775">
        <v>16</v>
      </c>
      <c r="C2212" s="775" t="s">
        <v>87</v>
      </c>
      <c r="D2212" s="775" t="s">
        <v>175</v>
      </c>
      <c r="E2212" s="775">
        <v>0.30362</v>
      </c>
      <c r="F2212" s="775" t="s">
        <v>8082</v>
      </c>
      <c r="G2212" s="775" t="s">
        <v>4235</v>
      </c>
      <c r="H2212" s="775" t="s">
        <v>4235</v>
      </c>
      <c r="I2212" s="775" t="s">
        <v>8250</v>
      </c>
    </row>
    <row r="2213" spans="1:9">
      <c r="A2213" s="1039" t="str">
        <f>Table_wabobpsvr_AzureCalc_AzureCalcRateCard[[#This Row],[ServiceName]]&amp;Table_wabobpsvr_AzureCalc_AzureCalcRateCard[[#This Row],[Price_Level]]&amp;Table_wabobpsvr_AzureCalc_AzureCalcRateCard[[#This Row],[Region]]</f>
        <v>Standard_D11_v2 VM (Windows)C16</v>
      </c>
      <c r="B2213" s="1039">
        <v>16</v>
      </c>
      <c r="C2213" s="1039" t="s">
        <v>87</v>
      </c>
      <c r="D2213" s="1039" t="s">
        <v>177</v>
      </c>
      <c r="E2213" s="1039">
        <v>0.29393000000000002</v>
      </c>
      <c r="F2213" s="1039" t="s">
        <v>8082</v>
      </c>
      <c r="G2213" s="775" t="s">
        <v>4235</v>
      </c>
      <c r="H2213" s="775" t="s">
        <v>4235</v>
      </c>
      <c r="I2213" s="775" t="s">
        <v>8250</v>
      </c>
    </row>
    <row r="2214" spans="1:9">
      <c r="A2214" s="775" t="str">
        <f>Table_wabobpsvr_AzureCalc_AzureCalcRateCard[[#This Row],[ServiceName]]&amp;Table_wabobpsvr_AzureCalc_AzureCalcRateCard[[#This Row],[Price_Level]]&amp;Table_wabobpsvr_AzureCalc_AzureCalcRateCard[[#This Row],[Region]]</f>
        <v>Standard_D11_v2 VM (Windows)D16</v>
      </c>
      <c r="B2214" s="775">
        <v>16</v>
      </c>
      <c r="C2214" s="775" t="s">
        <v>87</v>
      </c>
      <c r="D2214" s="775" t="s">
        <v>176</v>
      </c>
      <c r="E2214" s="775">
        <v>0.28423999999999999</v>
      </c>
      <c r="F2214" s="775" t="s">
        <v>8082</v>
      </c>
      <c r="G2214" s="775" t="s">
        <v>4235</v>
      </c>
      <c r="H2214" s="775" t="s">
        <v>4235</v>
      </c>
      <c r="I2214" s="775" t="s">
        <v>8250</v>
      </c>
    </row>
    <row r="2215" spans="1:9">
      <c r="A2215" s="775" t="str">
        <f>Table_wabobpsvr_AzureCalc_AzureCalcRateCard[[#This Row],[ServiceName]]&amp;Table_wabobpsvr_AzureCalc_AzureCalcRateCard[[#This Row],[Price_Level]]&amp;Table_wabobpsvr_AzureCalc_AzureCalcRateCard[[#This Row],[Region]]</f>
        <v>Standard_D12_v2 VM (Non-Windows)MOSP16</v>
      </c>
      <c r="B2215" s="775">
        <v>16</v>
      </c>
      <c r="C2215" s="775" t="s">
        <v>87</v>
      </c>
      <c r="D2215" s="775" t="s">
        <v>606</v>
      </c>
      <c r="E2215" s="775">
        <v>0.42</v>
      </c>
      <c r="F2215" s="775" t="s">
        <v>8092</v>
      </c>
      <c r="G2215" s="775"/>
      <c r="H2215" s="775"/>
      <c r="I2215" s="775" t="s">
        <v>8251</v>
      </c>
    </row>
    <row r="2216" spans="1:9">
      <c r="A2216" s="775" t="str">
        <f>Table_wabobpsvr_AzureCalc_AzureCalcRateCard[[#This Row],[ServiceName]]&amp;Table_wabobpsvr_AzureCalc_AzureCalcRateCard[[#This Row],[Price_Level]]&amp;Table_wabobpsvr_AzureCalc_AzureCalcRateCard[[#This Row],[Region]]</f>
        <v>Standard_D12_v2 VM (Non-Windows)A16</v>
      </c>
      <c r="B2216" s="775">
        <v>16</v>
      </c>
      <c r="C2216" s="775" t="s">
        <v>87</v>
      </c>
      <c r="D2216" s="775" t="s">
        <v>174</v>
      </c>
      <c r="E2216" s="775">
        <v>0.40739999999999998</v>
      </c>
      <c r="F2216" s="775" t="s">
        <v>8092</v>
      </c>
      <c r="G2216" s="775" t="s">
        <v>4235</v>
      </c>
      <c r="H2216" s="775" t="s">
        <v>4235</v>
      </c>
      <c r="I2216" s="775" t="s">
        <v>8251</v>
      </c>
    </row>
    <row r="2217" spans="1:9">
      <c r="A2217" s="775" t="str">
        <f>Table_wabobpsvr_AzureCalc_AzureCalcRateCard[[#This Row],[ServiceName]]&amp;Table_wabobpsvr_AzureCalc_AzureCalcRateCard[[#This Row],[Price_Level]]&amp;Table_wabobpsvr_AzureCalc_AzureCalcRateCard[[#This Row],[Region]]</f>
        <v>Standard_D12_v2 VM (Non-Windows)B16</v>
      </c>
      <c r="B2217" s="775">
        <v>16</v>
      </c>
      <c r="C2217" s="775" t="s">
        <v>87</v>
      </c>
      <c r="D2217" s="775" t="s">
        <v>175</v>
      </c>
      <c r="E2217" s="775">
        <v>0.39479999999999998</v>
      </c>
      <c r="F2217" s="775" t="s">
        <v>8092</v>
      </c>
      <c r="G2217" s="775" t="s">
        <v>4235</v>
      </c>
      <c r="H2217" s="775" t="s">
        <v>4235</v>
      </c>
      <c r="I2217" s="775" t="s">
        <v>8251</v>
      </c>
    </row>
    <row r="2218" spans="1:9">
      <c r="A2218" s="775" t="str">
        <f>Table_wabobpsvr_AzureCalc_AzureCalcRateCard[[#This Row],[ServiceName]]&amp;Table_wabobpsvr_AzureCalc_AzureCalcRateCard[[#This Row],[Price_Level]]&amp;Table_wabobpsvr_AzureCalc_AzureCalcRateCard[[#This Row],[Region]]</f>
        <v>Standard_D1_v2 Cloud ServicesMOSP8</v>
      </c>
      <c r="B2218" s="775">
        <v>8</v>
      </c>
      <c r="C2218" s="775" t="s">
        <v>87</v>
      </c>
      <c r="D2218" s="775" t="s">
        <v>606</v>
      </c>
      <c r="E2218" s="775">
        <v>0.14799999999999999</v>
      </c>
      <c r="F2218" s="775" t="s">
        <v>8149</v>
      </c>
      <c r="G2218" s="775"/>
      <c r="H2218" s="775"/>
      <c r="I2218" s="775" t="s">
        <v>8252</v>
      </c>
    </row>
    <row r="2219" spans="1:9">
      <c r="A2219" s="775" t="str">
        <f>Table_wabobpsvr_AzureCalc_AzureCalcRateCard[[#This Row],[ServiceName]]&amp;Table_wabobpsvr_AzureCalc_AzureCalcRateCard[[#This Row],[Price_Level]]&amp;Table_wabobpsvr_AzureCalc_AzureCalcRateCard[[#This Row],[Region]]</f>
        <v>Standard_D1_v2 Cloud ServicesA8</v>
      </c>
      <c r="B2219" s="775">
        <v>8</v>
      </c>
      <c r="C2219" s="775" t="s">
        <v>87</v>
      </c>
      <c r="D2219" s="775" t="s">
        <v>174</v>
      </c>
      <c r="E2219" s="775">
        <v>0.14355999999999999</v>
      </c>
      <c r="F2219" s="775" t="s">
        <v>8149</v>
      </c>
      <c r="G2219" s="775" t="s">
        <v>4235</v>
      </c>
      <c r="H2219" s="775" t="s">
        <v>4235</v>
      </c>
      <c r="I2219" s="775" t="s">
        <v>8252</v>
      </c>
    </row>
    <row r="2220" spans="1:9">
      <c r="A2220" s="775" t="str">
        <f>Table_wabobpsvr_AzureCalc_AzureCalcRateCard[[#This Row],[ServiceName]]&amp;Table_wabobpsvr_AzureCalc_AzureCalcRateCard[[#This Row],[Price_Level]]&amp;Table_wabobpsvr_AzureCalc_AzureCalcRateCard[[#This Row],[Region]]</f>
        <v>Standard_D1_v2 Cloud ServicesB8</v>
      </c>
      <c r="B2220" s="775">
        <v>8</v>
      </c>
      <c r="C2220" s="775" t="s">
        <v>87</v>
      </c>
      <c r="D2220" s="775" t="s">
        <v>175</v>
      </c>
      <c r="E2220" s="775">
        <v>0.13911999999999999</v>
      </c>
      <c r="F2220" s="775" t="s">
        <v>8149</v>
      </c>
      <c r="G2220" s="775" t="s">
        <v>4235</v>
      </c>
      <c r="H2220" s="775" t="s">
        <v>4235</v>
      </c>
      <c r="I2220" s="775" t="s">
        <v>8252</v>
      </c>
    </row>
    <row r="2221" spans="1:9">
      <c r="A2221" s="775" t="str">
        <f>Table_wabobpsvr_AzureCalc_AzureCalcRateCard[[#This Row],[ServiceName]]&amp;Table_wabobpsvr_AzureCalc_AzureCalcRateCard[[#This Row],[Price_Level]]&amp;Table_wabobpsvr_AzureCalc_AzureCalcRateCard[[#This Row],[Region]]</f>
        <v>Standard_D1_v2 Cloud ServicesC8</v>
      </c>
      <c r="B2221" s="775">
        <v>8</v>
      </c>
      <c r="C2221" s="775" t="s">
        <v>87</v>
      </c>
      <c r="D2221" s="775" t="s">
        <v>177</v>
      </c>
      <c r="E2221" s="775">
        <v>0.13467999999999999</v>
      </c>
      <c r="F2221" s="775" t="s">
        <v>8149</v>
      </c>
      <c r="G2221" s="775" t="s">
        <v>4235</v>
      </c>
      <c r="H2221" s="775" t="s">
        <v>4235</v>
      </c>
      <c r="I2221" s="775" t="s">
        <v>8252</v>
      </c>
    </row>
    <row r="2222" spans="1:9">
      <c r="A2222" s="775" t="str">
        <f>Table_wabobpsvr_AzureCalc_AzureCalcRateCard[[#This Row],[ServiceName]]&amp;Table_wabobpsvr_AzureCalc_AzureCalcRateCard[[#This Row],[Price_Level]]&amp;Table_wabobpsvr_AzureCalc_AzureCalcRateCard[[#This Row],[Region]]</f>
        <v>Standard_D1_v2 Cloud ServicesD8</v>
      </c>
      <c r="B2222" s="775">
        <v>8</v>
      </c>
      <c r="C2222" s="775" t="s">
        <v>87</v>
      </c>
      <c r="D2222" s="775" t="s">
        <v>176</v>
      </c>
      <c r="E2222" s="775">
        <v>0.13023999999999999</v>
      </c>
      <c r="F2222" s="775" t="s">
        <v>8149</v>
      </c>
      <c r="G2222" s="775" t="s">
        <v>4235</v>
      </c>
      <c r="H2222" s="775" t="s">
        <v>4235</v>
      </c>
      <c r="I2222" s="775" t="s">
        <v>8252</v>
      </c>
    </row>
    <row r="2223" spans="1:9">
      <c r="A2223" s="775" t="str">
        <f>Table_wabobpsvr_AzureCalc_AzureCalcRateCard[[#This Row],[ServiceName]]&amp;Table_wabobpsvr_AzureCalc_AzureCalcRateCard[[#This Row],[Price_Level]]&amp;Table_wabobpsvr_AzureCalc_AzureCalcRateCard[[#This Row],[Region]]</f>
        <v>Standard_D11_v2 Cloud ServicesMOSP8</v>
      </c>
      <c r="B2223" s="775">
        <v>8</v>
      </c>
      <c r="C2223" s="775" t="s">
        <v>87</v>
      </c>
      <c r="D2223" s="775" t="s">
        <v>606</v>
      </c>
      <c r="E2223" s="775">
        <v>0.34499999999999997</v>
      </c>
      <c r="F2223" s="775" t="s">
        <v>8153</v>
      </c>
      <c r="G2223" s="775"/>
      <c r="H2223" s="775"/>
      <c r="I2223" s="775" t="s">
        <v>8253</v>
      </c>
    </row>
    <row r="2224" spans="1:9">
      <c r="A2224" s="775" t="str">
        <f>Table_wabobpsvr_AzureCalc_AzureCalcRateCard[[#This Row],[ServiceName]]&amp;Table_wabobpsvr_AzureCalc_AzureCalcRateCard[[#This Row],[Price_Level]]&amp;Table_wabobpsvr_AzureCalc_AzureCalcRateCard[[#This Row],[Region]]</f>
        <v>Standard_D11_v2 Cloud ServicesA8</v>
      </c>
      <c r="B2224" s="775">
        <v>8</v>
      </c>
      <c r="C2224" s="775" t="s">
        <v>87</v>
      </c>
      <c r="D2224" s="775" t="s">
        <v>174</v>
      </c>
      <c r="E2224" s="775">
        <v>0.33465</v>
      </c>
      <c r="F2224" s="775" t="s">
        <v>8153</v>
      </c>
      <c r="G2224" s="775" t="s">
        <v>4235</v>
      </c>
      <c r="H2224" s="775" t="s">
        <v>4235</v>
      </c>
      <c r="I2224" s="775" t="s">
        <v>8253</v>
      </c>
    </row>
    <row r="2225" spans="1:9">
      <c r="A2225" s="775" t="str">
        <f>Table_wabobpsvr_AzureCalc_AzureCalcRateCard[[#This Row],[ServiceName]]&amp;Table_wabobpsvr_AzureCalc_AzureCalcRateCard[[#This Row],[Price_Level]]&amp;Table_wabobpsvr_AzureCalc_AzureCalcRateCard[[#This Row],[Region]]</f>
        <v>Standard_D11_v2 Cloud ServicesB8</v>
      </c>
      <c r="B2225" s="775">
        <v>8</v>
      </c>
      <c r="C2225" s="775" t="s">
        <v>87</v>
      </c>
      <c r="D2225" s="775" t="s">
        <v>175</v>
      </c>
      <c r="E2225" s="775">
        <v>0.32429999999999998</v>
      </c>
      <c r="F2225" s="775" t="s">
        <v>8153</v>
      </c>
      <c r="G2225" s="775" t="s">
        <v>4235</v>
      </c>
      <c r="H2225" s="775" t="s">
        <v>4235</v>
      </c>
      <c r="I2225" s="775" t="s">
        <v>8253</v>
      </c>
    </row>
    <row r="2226" spans="1:9">
      <c r="A2226" s="775" t="str">
        <f>Table_wabobpsvr_AzureCalc_AzureCalcRateCard[[#This Row],[ServiceName]]&amp;Table_wabobpsvr_AzureCalc_AzureCalcRateCard[[#This Row],[Price_Level]]&amp;Table_wabobpsvr_AzureCalc_AzureCalcRateCard[[#This Row],[Region]]</f>
        <v>Standard_D11_v2 Cloud ServicesC8</v>
      </c>
      <c r="B2226" s="775">
        <v>8</v>
      </c>
      <c r="C2226" s="775" t="s">
        <v>87</v>
      </c>
      <c r="D2226" s="775" t="s">
        <v>177</v>
      </c>
      <c r="E2226" s="775">
        <v>0.31395000000000001</v>
      </c>
      <c r="F2226" s="775" t="s">
        <v>8153</v>
      </c>
      <c r="G2226" s="775" t="s">
        <v>4235</v>
      </c>
      <c r="H2226" s="775" t="s">
        <v>4235</v>
      </c>
      <c r="I2226" s="775" t="s">
        <v>8253</v>
      </c>
    </row>
    <row r="2227" spans="1:9">
      <c r="A2227" s="775" t="str">
        <f>Table_wabobpsvr_AzureCalc_AzureCalcRateCard[[#This Row],[ServiceName]]&amp;Table_wabobpsvr_AzureCalc_AzureCalcRateCard[[#This Row],[Price_Level]]&amp;Table_wabobpsvr_AzureCalc_AzureCalcRateCard[[#This Row],[Region]]</f>
        <v>Standard_D3_v2 Cloud ServicesB11</v>
      </c>
      <c r="B2227" s="775">
        <v>11</v>
      </c>
      <c r="C2227" s="775" t="s">
        <v>87</v>
      </c>
      <c r="D2227" s="775" t="s">
        <v>175</v>
      </c>
      <c r="E2227" s="775">
        <v>0.70030000000000003</v>
      </c>
      <c r="F2227" s="775" t="s">
        <v>8229</v>
      </c>
      <c r="G2227" s="775" t="s">
        <v>4235</v>
      </c>
      <c r="H2227" s="775" t="s">
        <v>4235</v>
      </c>
      <c r="I2227" s="775" t="s">
        <v>8237</v>
      </c>
    </row>
    <row r="2228" spans="1:9">
      <c r="A2228" s="775" t="str">
        <f>Table_wabobpsvr_AzureCalc_AzureCalcRateCard[[#This Row],[ServiceName]]&amp;Table_wabobpsvr_AzureCalc_AzureCalcRateCard[[#This Row],[Price_Level]]&amp;Table_wabobpsvr_AzureCalc_AzureCalcRateCard[[#This Row],[Region]]</f>
        <v>Standard_D3_v2 Cloud ServicesC11</v>
      </c>
      <c r="B2228" s="775">
        <v>11</v>
      </c>
      <c r="C2228" s="775" t="s">
        <v>87</v>
      </c>
      <c r="D2228" s="775" t="s">
        <v>177</v>
      </c>
      <c r="E2228" s="775">
        <v>0.67795000000000005</v>
      </c>
      <c r="F2228" s="775" t="s">
        <v>8229</v>
      </c>
      <c r="G2228" s="775" t="s">
        <v>4235</v>
      </c>
      <c r="H2228" s="775" t="s">
        <v>4235</v>
      </c>
      <c r="I2228" s="775" t="s">
        <v>8237</v>
      </c>
    </row>
    <row r="2229" spans="1:9">
      <c r="A2229" s="775" t="str">
        <f>Table_wabobpsvr_AzureCalc_AzureCalcRateCard[[#This Row],[ServiceName]]&amp;Table_wabobpsvr_AzureCalc_AzureCalcRateCard[[#This Row],[Price_Level]]&amp;Table_wabobpsvr_AzureCalc_AzureCalcRateCard[[#This Row],[Region]]</f>
        <v>Standard_D3_v2 Cloud ServicesD11</v>
      </c>
      <c r="B2229" s="775">
        <v>11</v>
      </c>
      <c r="C2229" s="775" t="s">
        <v>87</v>
      </c>
      <c r="D2229" s="775" t="s">
        <v>176</v>
      </c>
      <c r="E2229" s="775">
        <v>0.65559999999999996</v>
      </c>
      <c r="F2229" s="775" t="s">
        <v>8229</v>
      </c>
      <c r="G2229" s="775" t="s">
        <v>4235</v>
      </c>
      <c r="H2229" s="775" t="s">
        <v>4235</v>
      </c>
      <c r="I2229" s="775" t="s">
        <v>8237</v>
      </c>
    </row>
    <row r="2230" spans="1:9">
      <c r="A2230" s="775" t="str">
        <f>Table_wabobpsvr_AzureCalc_AzureCalcRateCard[[#This Row],[ServiceName]]&amp;Table_wabobpsvr_AzureCalc_AzureCalcRateCard[[#This Row],[Price_Level]]&amp;Table_wabobpsvr_AzureCalc_AzureCalcRateCard[[#This Row],[Region]]</f>
        <v>Standard_D4_v2 Cloud ServicesMOSP11</v>
      </c>
      <c r="B2230" s="775">
        <v>11</v>
      </c>
      <c r="C2230" s="775" t="s">
        <v>87</v>
      </c>
      <c r="D2230" s="775" t="s">
        <v>606</v>
      </c>
      <c r="E2230" s="775">
        <v>1.4910000000000001</v>
      </c>
      <c r="F2230" s="775" t="s">
        <v>8231</v>
      </c>
      <c r="G2230" s="775"/>
      <c r="H2230" s="775"/>
      <c r="I2230" s="775" t="s">
        <v>8254</v>
      </c>
    </row>
    <row r="2231" spans="1:9">
      <c r="A2231" s="775" t="str">
        <f>Table_wabobpsvr_AzureCalc_AzureCalcRateCard[[#This Row],[ServiceName]]&amp;Table_wabobpsvr_AzureCalc_AzureCalcRateCard[[#This Row],[Price_Level]]&amp;Table_wabobpsvr_AzureCalc_AzureCalcRateCard[[#This Row],[Region]]</f>
        <v>Standard_D4_v2 Cloud ServicesA11</v>
      </c>
      <c r="B2231" s="775">
        <v>11</v>
      </c>
      <c r="C2231" s="775" t="s">
        <v>87</v>
      </c>
      <c r="D2231" s="775" t="s">
        <v>174</v>
      </c>
      <c r="E2231" s="775">
        <v>1.4462699999999999</v>
      </c>
      <c r="F2231" s="775" t="s">
        <v>8231</v>
      </c>
      <c r="G2231" s="775" t="s">
        <v>4235</v>
      </c>
      <c r="H2231" s="775" t="s">
        <v>4235</v>
      </c>
      <c r="I2231" s="775" t="s">
        <v>8254</v>
      </c>
    </row>
    <row r="2232" spans="1:9">
      <c r="A2232" s="775" t="str">
        <f>Table_wabobpsvr_AzureCalc_AzureCalcRateCard[[#This Row],[ServiceName]]&amp;Table_wabobpsvr_AzureCalc_AzureCalcRateCard[[#This Row],[Price_Level]]&amp;Table_wabobpsvr_AzureCalc_AzureCalcRateCard[[#This Row],[Region]]</f>
        <v>Standard_D4_v2 Cloud ServicesB11</v>
      </c>
      <c r="B2232" s="775">
        <v>11</v>
      </c>
      <c r="C2232" s="775" t="s">
        <v>87</v>
      </c>
      <c r="D2232" s="775" t="s">
        <v>175</v>
      </c>
      <c r="E2232" s="775">
        <v>1.40154</v>
      </c>
      <c r="F2232" s="775" t="s">
        <v>8231</v>
      </c>
      <c r="G2232" s="775" t="s">
        <v>4235</v>
      </c>
      <c r="H2232" s="775" t="s">
        <v>4235</v>
      </c>
      <c r="I2232" s="775" t="s">
        <v>8254</v>
      </c>
    </row>
    <row r="2233" spans="1:9">
      <c r="A2233" s="775" t="str">
        <f>Table_wabobpsvr_AzureCalc_AzureCalcRateCard[[#This Row],[ServiceName]]&amp;Table_wabobpsvr_AzureCalc_AzureCalcRateCard[[#This Row],[Price_Level]]&amp;Table_wabobpsvr_AzureCalc_AzureCalcRateCard[[#This Row],[Region]]</f>
        <v>Standard_D4_v2 Cloud ServicesC11</v>
      </c>
      <c r="B2233" s="775">
        <v>11</v>
      </c>
      <c r="C2233" s="775" t="s">
        <v>87</v>
      </c>
      <c r="D2233" s="775" t="s">
        <v>177</v>
      </c>
      <c r="E2233" s="775">
        <v>1.3568100000000001</v>
      </c>
      <c r="F2233" s="775" t="s">
        <v>8231</v>
      </c>
      <c r="G2233" s="775" t="s">
        <v>4235</v>
      </c>
      <c r="H2233" s="775" t="s">
        <v>4235</v>
      </c>
      <c r="I2233" s="775" t="s">
        <v>8254</v>
      </c>
    </row>
    <row r="2234" spans="1:9">
      <c r="A2234" s="775" t="str">
        <f>Table_wabobpsvr_AzureCalc_AzureCalcRateCard[[#This Row],[ServiceName]]&amp;Table_wabobpsvr_AzureCalc_AzureCalcRateCard[[#This Row],[Price_Level]]&amp;Table_wabobpsvr_AzureCalc_AzureCalcRateCard[[#This Row],[Region]]</f>
        <v>Standard_D4_v2 Cloud ServicesD11</v>
      </c>
      <c r="B2234" s="775">
        <v>11</v>
      </c>
      <c r="C2234" s="775" t="s">
        <v>87</v>
      </c>
      <c r="D2234" s="775" t="s">
        <v>176</v>
      </c>
      <c r="E2234" s="775">
        <v>1.3120799999999999</v>
      </c>
      <c r="F2234" s="775" t="s">
        <v>8231</v>
      </c>
      <c r="G2234" s="775" t="s">
        <v>4235</v>
      </c>
      <c r="H2234" s="775" t="s">
        <v>4235</v>
      </c>
      <c r="I2234" s="775" t="s">
        <v>8254</v>
      </c>
    </row>
    <row r="2235" spans="1:9">
      <c r="A2235" s="775" t="str">
        <f>Table_wabobpsvr_AzureCalc_AzureCalcRateCard[[#This Row],[ServiceName]]&amp;Table_wabobpsvr_AzureCalc_AzureCalcRateCard[[#This Row],[Price_Level]]&amp;Table_wabobpsvr_AzureCalc_AzureCalcRateCard[[#This Row],[Region]]</f>
        <v>Standard_D5_v2 Cloud ServicesMOSP11</v>
      </c>
      <c r="B2235" s="775">
        <v>11</v>
      </c>
      <c r="C2235" s="775" t="s">
        <v>87</v>
      </c>
      <c r="D2235" s="775" t="s">
        <v>606</v>
      </c>
      <c r="E2235" s="775">
        <v>2.9820000000000002</v>
      </c>
      <c r="F2235" s="775" t="s">
        <v>8233</v>
      </c>
      <c r="G2235" s="775"/>
      <c r="H2235" s="775"/>
      <c r="I2235" s="775" t="s">
        <v>8255</v>
      </c>
    </row>
    <row r="2236" spans="1:9">
      <c r="A2236" s="775" t="str">
        <f>Table_wabobpsvr_AzureCalc_AzureCalcRateCard[[#This Row],[ServiceName]]&amp;Table_wabobpsvr_AzureCalc_AzureCalcRateCard[[#This Row],[Price_Level]]&amp;Table_wabobpsvr_AzureCalc_AzureCalcRateCard[[#This Row],[Region]]</f>
        <v>Standard_D4_v2 Cloud ServicesB9</v>
      </c>
      <c r="B2236" s="775">
        <v>9</v>
      </c>
      <c r="C2236" s="775" t="s">
        <v>87</v>
      </c>
      <c r="D2236" s="775" t="s">
        <v>175</v>
      </c>
      <c r="E2236" s="775">
        <v>1.3442000000000001</v>
      </c>
      <c r="F2236" s="775" t="s">
        <v>8231</v>
      </c>
      <c r="G2236" s="775" t="s">
        <v>4235</v>
      </c>
      <c r="H2236" s="775" t="s">
        <v>4235</v>
      </c>
      <c r="I2236" s="775" t="s">
        <v>8249</v>
      </c>
    </row>
    <row r="2237" spans="1:9">
      <c r="A2237" s="775" t="str">
        <f>Table_wabobpsvr_AzureCalc_AzureCalcRateCard[[#This Row],[ServiceName]]&amp;Table_wabobpsvr_AzureCalc_AzureCalcRateCard[[#This Row],[Price_Level]]&amp;Table_wabobpsvr_AzureCalc_AzureCalcRateCard[[#This Row],[Region]]</f>
        <v>Standard_D12_v2 VM (Non-Windows)C16</v>
      </c>
      <c r="B2237" s="775">
        <v>16</v>
      </c>
      <c r="C2237" s="775" t="s">
        <v>87</v>
      </c>
      <c r="D2237" s="775" t="s">
        <v>177</v>
      </c>
      <c r="E2237" s="775">
        <v>0.38219999999999998</v>
      </c>
      <c r="F2237" s="775" t="s">
        <v>8092</v>
      </c>
      <c r="G2237" s="775" t="s">
        <v>4235</v>
      </c>
      <c r="H2237" s="775" t="s">
        <v>4235</v>
      </c>
      <c r="I2237" s="775" t="s">
        <v>8251</v>
      </c>
    </row>
    <row r="2238" spans="1:9">
      <c r="A2238" s="775" t="str">
        <f>Table_wabobpsvr_AzureCalc_AzureCalcRateCard[[#This Row],[ServiceName]]&amp;Table_wabobpsvr_AzureCalc_AzureCalcRateCard[[#This Row],[Price_Level]]&amp;Table_wabobpsvr_AzureCalc_AzureCalcRateCard[[#This Row],[Region]]</f>
        <v>Standard_D13_v2 VM (Windows)C12</v>
      </c>
      <c r="B2238" s="775">
        <v>12</v>
      </c>
      <c r="C2238" s="775" t="s">
        <v>87</v>
      </c>
      <c r="D2238" s="775" t="s">
        <v>177</v>
      </c>
      <c r="E2238" s="775">
        <v>999999</v>
      </c>
      <c r="F2238" s="775" t="s">
        <v>8084</v>
      </c>
      <c r="G2238" s="775"/>
      <c r="H2238" s="775"/>
      <c r="I2238" s="775"/>
    </row>
    <row r="2239" spans="1:9">
      <c r="A2239" s="775" t="str">
        <f>Table_wabobpsvr_AzureCalc_AzureCalcRateCard[[#This Row],[ServiceName]]&amp;Table_wabobpsvr_AzureCalc_AzureCalcRateCard[[#This Row],[Price_Level]]&amp;Table_wabobpsvr_AzureCalc_AzureCalcRateCard[[#This Row],[Region]]</f>
        <v>Standard_D13_v2 VM (Windows)D12</v>
      </c>
      <c r="B2239" s="775">
        <v>12</v>
      </c>
      <c r="C2239" s="775" t="s">
        <v>87</v>
      </c>
      <c r="D2239" s="775" t="s">
        <v>176</v>
      </c>
      <c r="E2239" s="775">
        <v>999999</v>
      </c>
      <c r="F2239" s="775" t="s">
        <v>8084</v>
      </c>
      <c r="G2239" s="775"/>
      <c r="H2239" s="775"/>
      <c r="I2239" s="775"/>
    </row>
    <row r="2240" spans="1:9">
      <c r="A2240" s="775" t="str">
        <f>Table_wabobpsvr_AzureCalc_AzureCalcRateCard[[#This Row],[ServiceName]]&amp;Table_wabobpsvr_AzureCalc_AzureCalcRateCard[[#This Row],[Price_Level]]&amp;Table_wabobpsvr_AzureCalc_AzureCalcRateCard[[#This Row],[Region]]</f>
        <v>Standard_D13_v2 VM (Windows)MOSP12</v>
      </c>
      <c r="B2240" s="775">
        <v>12</v>
      </c>
      <c r="C2240" s="775" t="s">
        <v>87</v>
      </c>
      <c r="D2240" s="775" t="s">
        <v>606</v>
      </c>
      <c r="E2240" s="775">
        <v>999999</v>
      </c>
      <c r="F2240" s="775" t="s">
        <v>8084</v>
      </c>
      <c r="G2240" s="775"/>
      <c r="H2240" s="775"/>
      <c r="I2240" s="775"/>
    </row>
    <row r="2241" spans="1:9">
      <c r="A2241" s="775" t="str">
        <f>Table_wabobpsvr_AzureCalc_AzureCalcRateCard[[#This Row],[ServiceName]]&amp;Table_wabobpsvr_AzureCalc_AzureCalcRateCard[[#This Row],[Price_Level]]&amp;Table_wabobpsvr_AzureCalc_AzureCalcRateCard[[#This Row],[Region]]</f>
        <v>Standard_D14_v2 VM (Windows)A12</v>
      </c>
      <c r="B2241" s="775">
        <v>12</v>
      </c>
      <c r="C2241" s="775" t="s">
        <v>87</v>
      </c>
      <c r="D2241" s="775" t="s">
        <v>174</v>
      </c>
      <c r="E2241" s="775">
        <v>999999</v>
      </c>
      <c r="F2241" s="775" t="s">
        <v>8085</v>
      </c>
      <c r="G2241" s="775"/>
      <c r="H2241" s="775"/>
      <c r="I2241" s="775"/>
    </row>
    <row r="2242" spans="1:9">
      <c r="A2242" s="775" t="str">
        <f>Table_wabobpsvr_AzureCalc_AzureCalcRateCard[[#This Row],[ServiceName]]&amp;Table_wabobpsvr_AzureCalc_AzureCalcRateCard[[#This Row],[Price_Level]]&amp;Table_wabobpsvr_AzureCalc_AzureCalcRateCard[[#This Row],[Region]]</f>
        <v>Standard_D14_v2 VM (Windows)B12</v>
      </c>
      <c r="B2242" s="775">
        <v>12</v>
      </c>
      <c r="C2242" s="775" t="s">
        <v>87</v>
      </c>
      <c r="D2242" s="775" t="s">
        <v>175</v>
      </c>
      <c r="E2242" s="775">
        <v>999999</v>
      </c>
      <c r="F2242" s="775" t="s">
        <v>8085</v>
      </c>
      <c r="G2242" s="775"/>
      <c r="H2242" s="775"/>
      <c r="I2242" s="775"/>
    </row>
    <row r="2243" spans="1:9">
      <c r="A2243" s="775" t="str">
        <f>Table_wabobpsvr_AzureCalc_AzureCalcRateCard[[#This Row],[ServiceName]]&amp;Table_wabobpsvr_AzureCalc_AzureCalcRateCard[[#This Row],[Price_Level]]&amp;Table_wabobpsvr_AzureCalc_AzureCalcRateCard[[#This Row],[Region]]</f>
        <v>Standard_D14_v2 VM (Windows)C12</v>
      </c>
      <c r="B2243" s="775">
        <v>12</v>
      </c>
      <c r="C2243" s="775" t="s">
        <v>87</v>
      </c>
      <c r="D2243" s="775" t="s">
        <v>177</v>
      </c>
      <c r="E2243" s="775">
        <v>999999</v>
      </c>
      <c r="F2243" s="775" t="s">
        <v>8085</v>
      </c>
      <c r="G2243" s="775"/>
      <c r="H2243" s="775"/>
      <c r="I2243" s="775"/>
    </row>
    <row r="2244" spans="1:9">
      <c r="A2244" s="775" t="str">
        <f>Table_wabobpsvr_AzureCalc_AzureCalcRateCard[[#This Row],[ServiceName]]&amp;Table_wabobpsvr_AzureCalc_AzureCalcRateCard[[#This Row],[Price_Level]]&amp;Table_wabobpsvr_AzureCalc_AzureCalcRateCard[[#This Row],[Region]]</f>
        <v>Standard_D14_v2 VM (Windows)D12</v>
      </c>
      <c r="B2244" s="775">
        <v>12</v>
      </c>
      <c r="C2244" s="775" t="s">
        <v>87</v>
      </c>
      <c r="D2244" s="775" t="s">
        <v>176</v>
      </c>
      <c r="E2244" s="775">
        <v>999999</v>
      </c>
      <c r="F2244" s="775" t="s">
        <v>8085</v>
      </c>
      <c r="G2244" s="775"/>
      <c r="H2244" s="775"/>
      <c r="I2244" s="775"/>
    </row>
    <row r="2245" spans="1:9">
      <c r="A2245" s="775" t="str">
        <f>Table_wabobpsvr_AzureCalc_AzureCalcRateCard[[#This Row],[ServiceName]]&amp;Table_wabobpsvr_AzureCalc_AzureCalcRateCard[[#This Row],[Price_Level]]&amp;Table_wabobpsvr_AzureCalc_AzureCalcRateCard[[#This Row],[Region]]</f>
        <v>Standard_D14_v2 VM (Windows)MOSP12</v>
      </c>
      <c r="B2245" s="775">
        <v>12</v>
      </c>
      <c r="C2245" s="775" t="s">
        <v>87</v>
      </c>
      <c r="D2245" s="775" t="s">
        <v>606</v>
      </c>
      <c r="E2245" s="775">
        <v>999999</v>
      </c>
      <c r="F2245" s="775" t="s">
        <v>8085</v>
      </c>
      <c r="G2245" s="775"/>
      <c r="H2245" s="775"/>
      <c r="I2245" s="775"/>
    </row>
    <row r="2246" spans="1:9">
      <c r="A2246" s="775" t="str">
        <f>Table_wabobpsvr_AzureCalc_AzureCalcRateCard[[#This Row],[ServiceName]]&amp;Table_wabobpsvr_AzureCalc_AzureCalcRateCard[[#This Row],[Price_Level]]&amp;Table_wabobpsvr_AzureCalc_AzureCalcRateCard[[#This Row],[Region]]</f>
        <v>Standard_D2_v2 VM (Windows)A12</v>
      </c>
      <c r="B2246" s="775">
        <v>12</v>
      </c>
      <c r="C2246" s="775" t="s">
        <v>87</v>
      </c>
      <c r="D2246" s="775" t="s">
        <v>174</v>
      </c>
      <c r="E2246" s="775">
        <v>999999</v>
      </c>
      <c r="F2246" s="775" t="s">
        <v>8078</v>
      </c>
      <c r="G2246" s="775"/>
      <c r="H2246" s="775"/>
      <c r="I2246" s="775"/>
    </row>
    <row r="2247" spans="1:9">
      <c r="A2247" s="775" t="str">
        <f>Table_wabobpsvr_AzureCalc_AzureCalcRateCard[[#This Row],[ServiceName]]&amp;Table_wabobpsvr_AzureCalc_AzureCalcRateCard[[#This Row],[Price_Level]]&amp;Table_wabobpsvr_AzureCalc_AzureCalcRateCard[[#This Row],[Region]]</f>
        <v>Standard_D12_v2 VM (Non-Windows)D16</v>
      </c>
      <c r="B2247" s="775">
        <v>16</v>
      </c>
      <c r="C2247" s="775" t="s">
        <v>87</v>
      </c>
      <c r="D2247" s="775" t="s">
        <v>176</v>
      </c>
      <c r="E2247" s="775">
        <v>0.36959999999999998</v>
      </c>
      <c r="F2247" s="775" t="s">
        <v>8092</v>
      </c>
      <c r="G2247" s="775" t="s">
        <v>4235</v>
      </c>
      <c r="H2247" s="775" t="s">
        <v>4235</v>
      </c>
      <c r="I2247" s="775" t="s">
        <v>8251</v>
      </c>
    </row>
    <row r="2248" spans="1:9">
      <c r="A2248" s="775" t="str">
        <f>Table_wabobpsvr_AzureCalc_AzureCalcRateCard[[#This Row],[ServiceName]]&amp;Table_wabobpsvr_AzureCalc_AzureCalcRateCard[[#This Row],[Price_Level]]&amp;Table_wabobpsvr_AzureCalc_AzureCalcRateCard[[#This Row],[Region]]</f>
        <v>Standard_D12_v2 VM (Windows)MOSP16</v>
      </c>
      <c r="B2248" s="775">
        <v>16</v>
      </c>
      <c r="C2248" s="775" t="s">
        <v>87</v>
      </c>
      <c r="D2248" s="775" t="s">
        <v>606</v>
      </c>
      <c r="E2248" s="775">
        <v>0.64600000000000002</v>
      </c>
      <c r="F2248" s="775" t="s">
        <v>8083</v>
      </c>
      <c r="G2248" s="775"/>
      <c r="H2248" s="775"/>
      <c r="I2248" s="775" t="s">
        <v>8256</v>
      </c>
    </row>
    <row r="2249" spans="1:9">
      <c r="A2249" s="775" t="str">
        <f>Table_wabobpsvr_AzureCalc_AzureCalcRateCard[[#This Row],[ServiceName]]&amp;Table_wabobpsvr_AzureCalc_AzureCalcRateCard[[#This Row],[Price_Level]]&amp;Table_wabobpsvr_AzureCalc_AzureCalcRateCard[[#This Row],[Region]]</f>
        <v>Standard_D12_v2 VM (Windows)A16</v>
      </c>
      <c r="B2249" s="775">
        <v>16</v>
      </c>
      <c r="C2249" s="775" t="s">
        <v>87</v>
      </c>
      <c r="D2249" s="775" t="s">
        <v>174</v>
      </c>
      <c r="E2249" s="775">
        <v>0.62661999999999995</v>
      </c>
      <c r="F2249" s="775" t="s">
        <v>8083</v>
      </c>
      <c r="G2249" s="775" t="s">
        <v>4235</v>
      </c>
      <c r="H2249" s="775" t="s">
        <v>4235</v>
      </c>
      <c r="I2249" s="775" t="s">
        <v>8256</v>
      </c>
    </row>
    <row r="2250" spans="1:9">
      <c r="A2250" s="775" t="str">
        <f>Table_wabobpsvr_AzureCalc_AzureCalcRateCard[[#This Row],[ServiceName]]&amp;Table_wabobpsvr_AzureCalc_AzureCalcRateCard[[#This Row],[Price_Level]]&amp;Table_wabobpsvr_AzureCalc_AzureCalcRateCard[[#This Row],[Region]]</f>
        <v>Standard_D12_v2 VM (Windows)B16</v>
      </c>
      <c r="B2250" s="775">
        <v>16</v>
      </c>
      <c r="C2250" s="775" t="s">
        <v>87</v>
      </c>
      <c r="D2250" s="775" t="s">
        <v>175</v>
      </c>
      <c r="E2250" s="775">
        <v>0.60724</v>
      </c>
      <c r="F2250" s="775" t="s">
        <v>8083</v>
      </c>
      <c r="G2250" s="775" t="s">
        <v>4235</v>
      </c>
      <c r="H2250" s="775" t="s">
        <v>4235</v>
      </c>
      <c r="I2250" s="775" t="s">
        <v>8256</v>
      </c>
    </row>
    <row r="2251" spans="1:9">
      <c r="A2251" s="775" t="str">
        <f>Table_wabobpsvr_AzureCalc_AzureCalcRateCard[[#This Row],[ServiceName]]&amp;Table_wabobpsvr_AzureCalc_AzureCalcRateCard[[#This Row],[Price_Level]]&amp;Table_wabobpsvr_AzureCalc_AzureCalcRateCard[[#This Row],[Region]]</f>
        <v>Standard_D12_v2 VM (Windows)C16</v>
      </c>
      <c r="B2251" s="775">
        <v>16</v>
      </c>
      <c r="C2251" s="775" t="s">
        <v>87</v>
      </c>
      <c r="D2251" s="775" t="s">
        <v>177</v>
      </c>
      <c r="E2251" s="775">
        <v>0.58786000000000005</v>
      </c>
      <c r="F2251" s="775" t="s">
        <v>8083</v>
      </c>
      <c r="G2251" s="775" t="s">
        <v>4235</v>
      </c>
      <c r="H2251" s="775" t="s">
        <v>4235</v>
      </c>
      <c r="I2251" s="775" t="s">
        <v>8256</v>
      </c>
    </row>
    <row r="2252" spans="1:9">
      <c r="A2252" s="775" t="str">
        <f>Table_wabobpsvr_AzureCalc_AzureCalcRateCard[[#This Row],[ServiceName]]&amp;Table_wabobpsvr_AzureCalc_AzureCalcRateCard[[#This Row],[Price_Level]]&amp;Table_wabobpsvr_AzureCalc_AzureCalcRateCard[[#This Row],[Region]]</f>
        <v>Standard_D12_v2 VM (Windows)D16</v>
      </c>
      <c r="B2252" s="775">
        <v>16</v>
      </c>
      <c r="C2252" s="775" t="s">
        <v>87</v>
      </c>
      <c r="D2252" s="775" t="s">
        <v>176</v>
      </c>
      <c r="E2252" s="775">
        <v>0.56847999999999999</v>
      </c>
      <c r="F2252" s="775" t="s">
        <v>8083</v>
      </c>
      <c r="G2252" s="775" t="s">
        <v>4235</v>
      </c>
      <c r="H2252" s="775" t="s">
        <v>4235</v>
      </c>
      <c r="I2252" s="775" t="s">
        <v>8256</v>
      </c>
    </row>
    <row r="2253" spans="1:9">
      <c r="A2253" s="775" t="str">
        <f>Table_wabobpsvr_AzureCalc_AzureCalcRateCard[[#This Row],[ServiceName]]&amp;Table_wabobpsvr_AzureCalc_AzureCalcRateCard[[#This Row],[Price_Level]]&amp;Table_wabobpsvr_AzureCalc_AzureCalcRateCard[[#This Row],[Region]]</f>
        <v>Standard_D13_v2 VM (Non-Windows)MOSP16</v>
      </c>
      <c r="B2253" s="775">
        <v>16</v>
      </c>
      <c r="C2253" s="775" t="s">
        <v>87</v>
      </c>
      <c r="D2253" s="775" t="s">
        <v>606</v>
      </c>
      <c r="E2253" s="775">
        <v>0.84</v>
      </c>
      <c r="F2253" s="775" t="s">
        <v>8093</v>
      </c>
      <c r="G2253" s="775"/>
      <c r="H2253" s="775"/>
      <c r="I2253" s="775" t="s">
        <v>8257</v>
      </c>
    </row>
    <row r="2254" spans="1:9">
      <c r="A2254" s="775" t="str">
        <f>Table_wabobpsvr_AzureCalc_AzureCalcRateCard[[#This Row],[ServiceName]]&amp;Table_wabobpsvr_AzureCalc_AzureCalcRateCard[[#This Row],[Price_Level]]&amp;Table_wabobpsvr_AzureCalc_AzureCalcRateCard[[#This Row],[Region]]</f>
        <v>Standard_D4_v2 Cloud ServicesC9</v>
      </c>
      <c r="B2254" s="775">
        <v>9</v>
      </c>
      <c r="C2254" s="775" t="s">
        <v>87</v>
      </c>
      <c r="D2254" s="775" t="s">
        <v>177</v>
      </c>
      <c r="E2254" s="775">
        <v>1.3012999999999999</v>
      </c>
      <c r="F2254" s="775" t="s">
        <v>8231</v>
      </c>
      <c r="G2254" s="775" t="s">
        <v>4235</v>
      </c>
      <c r="H2254" s="775" t="s">
        <v>4235</v>
      </c>
      <c r="I2254" s="775" t="s">
        <v>8249</v>
      </c>
    </row>
    <row r="2255" spans="1:9">
      <c r="A2255" s="775" t="str">
        <f>Table_wabobpsvr_AzureCalc_AzureCalcRateCard[[#This Row],[ServiceName]]&amp;Table_wabobpsvr_AzureCalc_AzureCalcRateCard[[#This Row],[Price_Level]]&amp;Table_wabobpsvr_AzureCalc_AzureCalcRateCard[[#This Row],[Region]]</f>
        <v>Standard_D4_v2 Cloud ServicesD9</v>
      </c>
      <c r="B2255" s="775">
        <v>9</v>
      </c>
      <c r="C2255" s="775" t="s">
        <v>87</v>
      </c>
      <c r="D2255" s="775" t="s">
        <v>176</v>
      </c>
      <c r="E2255" s="775">
        <v>1.2584</v>
      </c>
      <c r="F2255" s="775" t="s">
        <v>8231</v>
      </c>
      <c r="G2255" s="775" t="s">
        <v>4235</v>
      </c>
      <c r="H2255" s="775" t="s">
        <v>4235</v>
      </c>
      <c r="I2255" s="775" t="s">
        <v>8249</v>
      </c>
    </row>
    <row r="2256" spans="1:9">
      <c r="A2256" s="775" t="str">
        <f>Table_wabobpsvr_AzureCalc_AzureCalcRateCard[[#This Row],[ServiceName]]&amp;Table_wabobpsvr_AzureCalc_AzureCalcRateCard[[#This Row],[Price_Level]]&amp;Table_wabobpsvr_AzureCalc_AzureCalcRateCard[[#This Row],[Region]]</f>
        <v>Standard_D5_v2 Cloud ServicesMOSP9</v>
      </c>
      <c r="B2256" s="775">
        <v>9</v>
      </c>
      <c r="C2256" s="775" t="s">
        <v>87</v>
      </c>
      <c r="D2256" s="775" t="s">
        <v>606</v>
      </c>
      <c r="E2256" s="775">
        <v>2.859</v>
      </c>
      <c r="F2256" s="775" t="s">
        <v>8233</v>
      </c>
      <c r="G2256" s="775"/>
      <c r="H2256" s="775"/>
      <c r="I2256" s="775" t="s">
        <v>8258</v>
      </c>
    </row>
    <row r="2257" spans="1:9">
      <c r="A2257" s="775" t="str">
        <f>Table_wabobpsvr_AzureCalc_AzureCalcRateCard[[#This Row],[ServiceName]]&amp;Table_wabobpsvr_AzureCalc_AzureCalcRateCard[[#This Row],[Price_Level]]&amp;Table_wabobpsvr_AzureCalc_AzureCalcRateCard[[#This Row],[Region]]</f>
        <v>Standard_D5_v2 Cloud ServicesA9</v>
      </c>
      <c r="B2257" s="775">
        <v>9</v>
      </c>
      <c r="C2257" s="775" t="s">
        <v>87</v>
      </c>
      <c r="D2257" s="775" t="s">
        <v>174</v>
      </c>
      <c r="E2257" s="775">
        <v>2.7732299999999999</v>
      </c>
      <c r="F2257" s="775" t="s">
        <v>8233</v>
      </c>
      <c r="G2257" s="775" t="s">
        <v>4235</v>
      </c>
      <c r="H2257" s="775" t="s">
        <v>4235</v>
      </c>
      <c r="I2257" s="775" t="s">
        <v>8258</v>
      </c>
    </row>
    <row r="2258" spans="1:9">
      <c r="A2258" s="775" t="str">
        <f>Table_wabobpsvr_AzureCalc_AzureCalcRateCard[[#This Row],[ServiceName]]&amp;Table_wabobpsvr_AzureCalc_AzureCalcRateCard[[#This Row],[Price_Level]]&amp;Table_wabobpsvr_AzureCalc_AzureCalcRateCard[[#This Row],[Region]]</f>
        <v>Standard_D5_v2 Cloud ServicesB9</v>
      </c>
      <c r="B2258" s="775">
        <v>9</v>
      </c>
      <c r="C2258" s="775" t="s">
        <v>87</v>
      </c>
      <c r="D2258" s="775" t="s">
        <v>175</v>
      </c>
      <c r="E2258" s="775">
        <v>2.6874600000000002</v>
      </c>
      <c r="F2258" s="775" t="s">
        <v>8233</v>
      </c>
      <c r="G2258" s="775" t="s">
        <v>4235</v>
      </c>
      <c r="H2258" s="775" t="s">
        <v>4235</v>
      </c>
      <c r="I2258" s="775" t="s">
        <v>8258</v>
      </c>
    </row>
    <row r="2259" spans="1:9">
      <c r="A2259" s="1039" t="str">
        <f>Table_wabobpsvr_AzureCalc_AzureCalcRateCard[[#This Row],[ServiceName]]&amp;Table_wabobpsvr_AzureCalc_AzureCalcRateCard[[#This Row],[Price_Level]]&amp;Table_wabobpsvr_AzureCalc_AzureCalcRateCard[[#This Row],[Region]]</f>
        <v>Standard_D5_v2 Cloud ServicesC9</v>
      </c>
      <c r="B2259" s="1039">
        <v>9</v>
      </c>
      <c r="C2259" s="1039" t="s">
        <v>87</v>
      </c>
      <c r="D2259" s="1039" t="s">
        <v>177</v>
      </c>
      <c r="E2259" s="1039">
        <v>2.6016900000000001</v>
      </c>
      <c r="F2259" s="1039" t="s">
        <v>8233</v>
      </c>
      <c r="G2259" s="775" t="s">
        <v>4235</v>
      </c>
      <c r="H2259" s="775" t="s">
        <v>4235</v>
      </c>
      <c r="I2259" s="775" t="s">
        <v>8258</v>
      </c>
    </row>
    <row r="2260" spans="1:9">
      <c r="A2260" s="775" t="str">
        <f>Table_wabobpsvr_AzureCalc_AzureCalcRateCard[[#This Row],[ServiceName]]&amp;Table_wabobpsvr_AzureCalc_AzureCalcRateCard[[#This Row],[Price_Level]]&amp;Table_wabobpsvr_AzureCalc_AzureCalcRateCard[[#This Row],[Region]]</f>
        <v>Standard_D11_v2 VM (Windows)D12</v>
      </c>
      <c r="B2260" s="775">
        <v>12</v>
      </c>
      <c r="C2260" s="775" t="s">
        <v>87</v>
      </c>
      <c r="D2260" s="775" t="s">
        <v>176</v>
      </c>
      <c r="E2260" s="775">
        <v>999999</v>
      </c>
      <c r="F2260" s="775" t="s">
        <v>8082</v>
      </c>
      <c r="G2260" s="775"/>
      <c r="H2260" s="775"/>
      <c r="I2260" s="775"/>
    </row>
    <row r="2261" spans="1:9">
      <c r="A2261" s="775" t="str">
        <f>Table_wabobpsvr_AzureCalc_AzureCalcRateCard[[#This Row],[ServiceName]]&amp;Table_wabobpsvr_AzureCalc_AzureCalcRateCard[[#This Row],[Price_Level]]&amp;Table_wabobpsvr_AzureCalc_AzureCalcRateCard[[#This Row],[Region]]</f>
        <v>Standard_D11_v2 VM (Windows)MOSP12</v>
      </c>
      <c r="B2261" s="775">
        <v>12</v>
      </c>
      <c r="C2261" s="775" t="s">
        <v>87</v>
      </c>
      <c r="D2261" s="775" t="s">
        <v>606</v>
      </c>
      <c r="E2261" s="775">
        <v>999999</v>
      </c>
      <c r="F2261" s="775" t="s">
        <v>8082</v>
      </c>
      <c r="G2261" s="775"/>
      <c r="H2261" s="775"/>
      <c r="I2261" s="775"/>
    </row>
    <row r="2262" spans="1:9">
      <c r="A2262" s="775" t="str">
        <f>Table_wabobpsvr_AzureCalc_AzureCalcRateCard[[#This Row],[ServiceName]]&amp;Table_wabobpsvr_AzureCalc_AzureCalcRateCard[[#This Row],[Price_Level]]&amp;Table_wabobpsvr_AzureCalc_AzureCalcRateCard[[#This Row],[Region]]</f>
        <v>Standard_D12_v2 VM (Windows)A12</v>
      </c>
      <c r="B2262" s="775">
        <v>12</v>
      </c>
      <c r="C2262" s="775" t="s">
        <v>87</v>
      </c>
      <c r="D2262" s="775" t="s">
        <v>174</v>
      </c>
      <c r="E2262" s="775">
        <v>999999</v>
      </c>
      <c r="F2262" s="775" t="s">
        <v>8083</v>
      </c>
      <c r="G2262" s="775"/>
      <c r="H2262" s="775"/>
      <c r="I2262" s="775"/>
    </row>
    <row r="2263" spans="1:9">
      <c r="A2263" s="1039" t="str">
        <f>Table_wabobpsvr_AzureCalc_AzureCalcRateCard[[#This Row],[ServiceName]]&amp;Table_wabobpsvr_AzureCalc_AzureCalcRateCard[[#This Row],[Price_Level]]&amp;Table_wabobpsvr_AzureCalc_AzureCalcRateCard[[#This Row],[Region]]</f>
        <v>Standard_D12_v2 VM (Windows)B12</v>
      </c>
      <c r="B2263" s="1039">
        <v>12</v>
      </c>
      <c r="C2263" s="1039" t="s">
        <v>87</v>
      </c>
      <c r="D2263" s="1039" t="s">
        <v>175</v>
      </c>
      <c r="E2263" s="1039">
        <v>999999</v>
      </c>
      <c r="F2263" s="1039" t="s">
        <v>8083</v>
      </c>
      <c r="G2263" s="775"/>
      <c r="H2263" s="775"/>
      <c r="I2263" s="775"/>
    </row>
    <row r="2264" spans="1:9">
      <c r="A2264" s="1039" t="str">
        <f>Table_wabobpsvr_AzureCalc_AzureCalcRateCard[[#This Row],[ServiceName]]&amp;Table_wabobpsvr_AzureCalc_AzureCalcRateCard[[#This Row],[Price_Level]]&amp;Table_wabobpsvr_AzureCalc_AzureCalcRateCard[[#This Row],[Region]]</f>
        <v>Standard_D12_v2 VM (Windows)C12</v>
      </c>
      <c r="B2264" s="1039">
        <v>12</v>
      </c>
      <c r="C2264" s="1039" t="s">
        <v>87</v>
      </c>
      <c r="D2264" s="1039" t="s">
        <v>177</v>
      </c>
      <c r="E2264" s="1039">
        <v>999999</v>
      </c>
      <c r="F2264" s="1039" t="s">
        <v>8083</v>
      </c>
      <c r="G2264" s="775"/>
      <c r="H2264" s="775"/>
      <c r="I2264" s="775"/>
    </row>
    <row r="2265" spans="1:9">
      <c r="A2265" s="775" t="str">
        <f>Table_wabobpsvr_AzureCalc_AzureCalcRateCard[[#This Row],[ServiceName]]&amp;Table_wabobpsvr_AzureCalc_AzureCalcRateCard[[#This Row],[Price_Level]]&amp;Table_wabobpsvr_AzureCalc_AzureCalcRateCard[[#This Row],[Region]]</f>
        <v>Standard_D12_v2 VM (Windows)D12</v>
      </c>
      <c r="B2265" s="775">
        <v>12</v>
      </c>
      <c r="C2265" s="775" t="s">
        <v>87</v>
      </c>
      <c r="D2265" s="775" t="s">
        <v>176</v>
      </c>
      <c r="E2265" s="775">
        <v>999999</v>
      </c>
      <c r="F2265" s="775" t="s">
        <v>8083</v>
      </c>
      <c r="G2265" s="775"/>
      <c r="H2265" s="775"/>
      <c r="I2265" s="775"/>
    </row>
    <row r="2266" spans="1:9">
      <c r="A2266" s="775" t="str">
        <f>Table_wabobpsvr_AzureCalc_AzureCalcRateCard[[#This Row],[ServiceName]]&amp;Table_wabobpsvr_AzureCalc_AzureCalcRateCard[[#This Row],[Price_Level]]&amp;Table_wabobpsvr_AzureCalc_AzureCalcRateCard[[#This Row],[Region]]</f>
        <v>Standard_D12_v2 VM (Windows)MOSP12</v>
      </c>
      <c r="B2266" s="775">
        <v>12</v>
      </c>
      <c r="C2266" s="775" t="s">
        <v>87</v>
      </c>
      <c r="D2266" s="775" t="s">
        <v>606</v>
      </c>
      <c r="E2266" s="775">
        <v>999999</v>
      </c>
      <c r="F2266" s="775" t="s">
        <v>8083</v>
      </c>
      <c r="G2266" s="775"/>
      <c r="H2266" s="775"/>
      <c r="I2266" s="775"/>
    </row>
    <row r="2267" spans="1:9">
      <c r="A2267" s="775" t="str">
        <f>Table_wabobpsvr_AzureCalc_AzureCalcRateCard[[#This Row],[ServiceName]]&amp;Table_wabobpsvr_AzureCalc_AzureCalcRateCard[[#This Row],[Price_Level]]&amp;Table_wabobpsvr_AzureCalc_AzureCalcRateCard[[#This Row],[Region]]</f>
        <v>Standard_D13_v2 VM (Windows)A12</v>
      </c>
      <c r="B2267" s="775">
        <v>12</v>
      </c>
      <c r="C2267" s="775" t="s">
        <v>87</v>
      </c>
      <c r="D2267" s="775" t="s">
        <v>174</v>
      </c>
      <c r="E2267" s="775">
        <v>999999</v>
      </c>
      <c r="F2267" s="775" t="s">
        <v>8084</v>
      </c>
      <c r="G2267" s="775"/>
      <c r="H2267" s="775"/>
      <c r="I2267" s="775"/>
    </row>
    <row r="2268" spans="1:9">
      <c r="A2268" s="775" t="str">
        <f>Table_wabobpsvr_AzureCalc_AzureCalcRateCard[[#This Row],[ServiceName]]&amp;Table_wabobpsvr_AzureCalc_AzureCalcRateCard[[#This Row],[Price_Level]]&amp;Table_wabobpsvr_AzureCalc_AzureCalcRateCard[[#This Row],[Region]]</f>
        <v>Standard_D13_v2 VM (Windows)B12</v>
      </c>
      <c r="B2268" s="775">
        <v>12</v>
      </c>
      <c r="C2268" s="775" t="s">
        <v>87</v>
      </c>
      <c r="D2268" s="775" t="s">
        <v>175</v>
      </c>
      <c r="E2268" s="775">
        <v>999999</v>
      </c>
      <c r="F2268" s="775" t="s">
        <v>8084</v>
      </c>
      <c r="G2268" s="775"/>
      <c r="H2268" s="775"/>
      <c r="I2268" s="775"/>
    </row>
    <row r="2269" spans="1:9">
      <c r="A2269" s="775" t="str">
        <f>Table_wabobpsvr_AzureCalc_AzureCalcRateCard[[#This Row],[ServiceName]]&amp;Table_wabobpsvr_AzureCalc_AzureCalcRateCard[[#This Row],[Price_Level]]&amp;Table_wabobpsvr_AzureCalc_AzureCalcRateCard[[#This Row],[Region]]</f>
        <v>Standard_D5_v2 Cloud ServicesD9</v>
      </c>
      <c r="B2269" s="775">
        <v>9</v>
      </c>
      <c r="C2269" s="775" t="s">
        <v>87</v>
      </c>
      <c r="D2269" s="775" t="s">
        <v>176</v>
      </c>
      <c r="E2269" s="775">
        <v>2.5159199999999999</v>
      </c>
      <c r="F2269" s="775" t="s">
        <v>8233</v>
      </c>
      <c r="G2269" s="775" t="s">
        <v>4235</v>
      </c>
      <c r="H2269" s="775" t="s">
        <v>4235</v>
      </c>
      <c r="I2269" s="775" t="s">
        <v>8258</v>
      </c>
    </row>
    <row r="2270" spans="1:9">
      <c r="A2270" s="775" t="str">
        <f>Table_wabobpsvr_AzureCalc_AzureCalcRateCard[[#This Row],[ServiceName]]&amp;Table_wabobpsvr_AzureCalc_AzureCalcRateCard[[#This Row],[Price_Level]]&amp;Table_wabobpsvr_AzureCalc_AzureCalcRateCard[[#This Row],[Region]]</f>
        <v>Standard_D13_v2 VM (Non-Windows)A16</v>
      </c>
      <c r="B2270" s="775">
        <v>16</v>
      </c>
      <c r="C2270" s="775" t="s">
        <v>87</v>
      </c>
      <c r="D2270" s="775" t="s">
        <v>174</v>
      </c>
      <c r="E2270" s="775">
        <v>0.81479999999999997</v>
      </c>
      <c r="F2270" s="775" t="s">
        <v>8093</v>
      </c>
      <c r="G2270" s="775" t="s">
        <v>4235</v>
      </c>
      <c r="H2270" s="775" t="s">
        <v>4235</v>
      </c>
      <c r="I2270" s="775" t="s">
        <v>8257</v>
      </c>
    </row>
    <row r="2271" spans="1:9">
      <c r="A2271" s="775" t="str">
        <f>Table_wabobpsvr_AzureCalc_AzureCalcRateCard[[#This Row],[ServiceName]]&amp;Table_wabobpsvr_AzureCalc_AzureCalcRateCard[[#This Row],[Price_Level]]&amp;Table_wabobpsvr_AzureCalc_AzureCalcRateCard[[#This Row],[Region]]</f>
        <v>Standard_D11_v2 Cloud ServicesD8</v>
      </c>
      <c r="B2271" s="775">
        <v>8</v>
      </c>
      <c r="C2271" s="775" t="s">
        <v>87</v>
      </c>
      <c r="D2271" s="775" t="s">
        <v>176</v>
      </c>
      <c r="E2271" s="775">
        <v>0.30359999999999998</v>
      </c>
      <c r="F2271" s="775" t="s">
        <v>8153</v>
      </c>
      <c r="G2271" s="775" t="s">
        <v>4235</v>
      </c>
      <c r="H2271" s="775" t="s">
        <v>4235</v>
      </c>
      <c r="I2271" s="775" t="s">
        <v>8253</v>
      </c>
    </row>
    <row r="2272" spans="1:9">
      <c r="A2272" s="775" t="str">
        <f>Table_wabobpsvr_AzureCalc_AzureCalcRateCard[[#This Row],[ServiceName]]&amp;Table_wabobpsvr_AzureCalc_AzureCalcRateCard[[#This Row],[Price_Level]]&amp;Table_wabobpsvr_AzureCalc_AzureCalcRateCard[[#This Row],[Region]]</f>
        <v>Standard_D1_v2 VM (Non-Windows)MOSP9</v>
      </c>
      <c r="B2272" s="775">
        <v>9</v>
      </c>
      <c r="C2272" s="775" t="s">
        <v>87</v>
      </c>
      <c r="D2272" s="775" t="s">
        <v>606</v>
      </c>
      <c r="E2272" s="775">
        <v>0.109</v>
      </c>
      <c r="F2272" s="775" t="s">
        <v>8086</v>
      </c>
      <c r="G2272" s="775"/>
      <c r="H2272" s="775"/>
      <c r="I2272" s="775" t="s">
        <v>7798</v>
      </c>
    </row>
    <row r="2273" spans="1:9">
      <c r="A2273" s="775" t="str">
        <f>Table_wabobpsvr_AzureCalc_AzureCalcRateCard[[#This Row],[ServiceName]]&amp;Table_wabobpsvr_AzureCalc_AzureCalcRateCard[[#This Row],[Price_Level]]&amp;Table_wabobpsvr_AzureCalc_AzureCalcRateCard[[#This Row],[Region]]</f>
        <v>Standard_D1_v2 VM (Non-Windows)A9</v>
      </c>
      <c r="B2273" s="775">
        <v>9</v>
      </c>
      <c r="C2273" s="775" t="s">
        <v>87</v>
      </c>
      <c r="D2273" s="775" t="s">
        <v>174</v>
      </c>
      <c r="E2273" s="775">
        <v>0.10573</v>
      </c>
      <c r="F2273" s="775" t="s">
        <v>8086</v>
      </c>
      <c r="G2273" s="775" t="s">
        <v>4235</v>
      </c>
      <c r="H2273" s="775" t="s">
        <v>4235</v>
      </c>
      <c r="I2273" s="775" t="s">
        <v>7798</v>
      </c>
    </row>
    <row r="2274" spans="1:9">
      <c r="A2274" s="775" t="str">
        <f>Table_wabobpsvr_AzureCalc_AzureCalcRateCard[[#This Row],[ServiceName]]&amp;Table_wabobpsvr_AzureCalc_AzureCalcRateCard[[#This Row],[Price_Level]]&amp;Table_wabobpsvr_AzureCalc_AzureCalcRateCard[[#This Row],[Region]]</f>
        <v>Standard_D1_v2 VM (Non-Windows)B9</v>
      </c>
      <c r="B2274" s="775">
        <v>9</v>
      </c>
      <c r="C2274" s="775" t="s">
        <v>87</v>
      </c>
      <c r="D2274" s="775" t="s">
        <v>175</v>
      </c>
      <c r="E2274" s="775">
        <v>0.10246</v>
      </c>
      <c r="F2274" s="775" t="s">
        <v>8086</v>
      </c>
      <c r="G2274" s="775" t="s">
        <v>4235</v>
      </c>
      <c r="H2274" s="775" t="s">
        <v>4235</v>
      </c>
      <c r="I2274" s="775" t="s">
        <v>7798</v>
      </c>
    </row>
    <row r="2275" spans="1:9">
      <c r="A2275" s="775" t="str">
        <f>Table_wabobpsvr_AzureCalc_AzureCalcRateCard[[#This Row],[ServiceName]]&amp;Table_wabobpsvr_AzureCalc_AzureCalcRateCard[[#This Row],[Price_Level]]&amp;Table_wabobpsvr_AzureCalc_AzureCalcRateCard[[#This Row],[Region]]</f>
        <v>Standard_D1_v2 VM (Non-Windows)C9</v>
      </c>
      <c r="B2275" s="775">
        <v>9</v>
      </c>
      <c r="C2275" s="775" t="s">
        <v>87</v>
      </c>
      <c r="D2275" s="775" t="s">
        <v>177</v>
      </c>
      <c r="E2275" s="775">
        <v>9.919E-2</v>
      </c>
      <c r="F2275" s="775" t="s">
        <v>8086</v>
      </c>
      <c r="G2275" s="775" t="s">
        <v>4235</v>
      </c>
      <c r="H2275" s="775" t="s">
        <v>4235</v>
      </c>
      <c r="I2275" s="775" t="s">
        <v>7798</v>
      </c>
    </row>
    <row r="2276" spans="1:9">
      <c r="A2276" s="775" t="str">
        <f>Table_wabobpsvr_AzureCalc_AzureCalcRateCard[[#This Row],[ServiceName]]&amp;Table_wabobpsvr_AzureCalc_AzureCalcRateCard[[#This Row],[Price_Level]]&amp;Table_wabobpsvr_AzureCalc_AzureCalcRateCard[[#This Row],[Region]]</f>
        <v>Standard_D1_v2 VM (Non-Windows)D9</v>
      </c>
      <c r="B2276" s="775">
        <v>9</v>
      </c>
      <c r="C2276" s="775" t="s">
        <v>87</v>
      </c>
      <c r="D2276" s="775" t="s">
        <v>176</v>
      </c>
      <c r="E2276" s="775">
        <v>9.5920000000000005E-2</v>
      </c>
      <c r="F2276" s="775" t="s">
        <v>8086</v>
      </c>
      <c r="G2276" s="775" t="s">
        <v>4235</v>
      </c>
      <c r="H2276" s="775" t="s">
        <v>4235</v>
      </c>
      <c r="I2276" s="775" t="s">
        <v>7798</v>
      </c>
    </row>
    <row r="2277" spans="1:9">
      <c r="A2277" s="775" t="str">
        <f>Table_wabobpsvr_AzureCalc_AzureCalcRateCard[[#This Row],[ServiceName]]&amp;Table_wabobpsvr_AzureCalc_AzureCalcRateCard[[#This Row],[Price_Level]]&amp;Table_wabobpsvr_AzureCalc_AzureCalcRateCard[[#This Row],[Region]]</f>
        <v>Standard_D1_v2 VM (Windows)MOSP9</v>
      </c>
      <c r="B2277" s="775">
        <v>9</v>
      </c>
      <c r="C2277" s="775" t="s">
        <v>87</v>
      </c>
      <c r="D2277" s="775" t="s">
        <v>606</v>
      </c>
      <c r="E2277" s="775">
        <v>0.17899999999999999</v>
      </c>
      <c r="F2277" s="775" t="s">
        <v>8077</v>
      </c>
      <c r="G2277" s="775"/>
      <c r="H2277" s="775"/>
      <c r="I2277" s="775" t="s">
        <v>7799</v>
      </c>
    </row>
    <row r="2278" spans="1:9">
      <c r="A2278" s="775" t="str">
        <f>Table_wabobpsvr_AzureCalc_AzureCalcRateCard[[#This Row],[ServiceName]]&amp;Table_wabobpsvr_AzureCalc_AzureCalcRateCard[[#This Row],[Price_Level]]&amp;Table_wabobpsvr_AzureCalc_AzureCalcRateCard[[#This Row],[Region]]</f>
        <v>Standard_D1_v2 VM (Windows)A9</v>
      </c>
      <c r="B2278" s="775">
        <v>9</v>
      </c>
      <c r="C2278" s="775" t="s">
        <v>87</v>
      </c>
      <c r="D2278" s="775" t="s">
        <v>174</v>
      </c>
      <c r="E2278" s="775">
        <v>0.17363000000000001</v>
      </c>
      <c r="F2278" s="775" t="s">
        <v>8077</v>
      </c>
      <c r="G2278" s="775" t="s">
        <v>4235</v>
      </c>
      <c r="H2278" s="775" t="s">
        <v>4235</v>
      </c>
      <c r="I2278" s="775" t="s">
        <v>7799</v>
      </c>
    </row>
    <row r="2279" spans="1:9">
      <c r="A2279" s="775" t="str">
        <f>Table_wabobpsvr_AzureCalc_AzureCalcRateCard[[#This Row],[ServiceName]]&amp;Table_wabobpsvr_AzureCalc_AzureCalcRateCard[[#This Row],[Price_Level]]&amp;Table_wabobpsvr_AzureCalc_AzureCalcRateCard[[#This Row],[Region]]</f>
        <v>Standard_D1_v2 VM (Windows)B9</v>
      </c>
      <c r="B2279" s="775">
        <v>9</v>
      </c>
      <c r="C2279" s="775" t="s">
        <v>87</v>
      </c>
      <c r="D2279" s="775" t="s">
        <v>175</v>
      </c>
      <c r="E2279" s="775">
        <v>0.16825999999999999</v>
      </c>
      <c r="F2279" s="775" t="s">
        <v>8077</v>
      </c>
      <c r="G2279" s="775" t="s">
        <v>4235</v>
      </c>
      <c r="H2279" s="775" t="s">
        <v>4235</v>
      </c>
      <c r="I2279" s="775" t="s">
        <v>7799</v>
      </c>
    </row>
    <row r="2280" spans="1:9">
      <c r="A2280" s="775" t="str">
        <f>Table_wabobpsvr_AzureCalc_AzureCalcRateCard[[#This Row],[ServiceName]]&amp;Table_wabobpsvr_AzureCalc_AzureCalcRateCard[[#This Row],[Price_Level]]&amp;Table_wabobpsvr_AzureCalc_AzureCalcRateCard[[#This Row],[Region]]</f>
        <v>Standard_D1_v2 VM (Windows)C9</v>
      </c>
      <c r="B2280" s="775">
        <v>9</v>
      </c>
      <c r="C2280" s="775" t="s">
        <v>87</v>
      </c>
      <c r="D2280" s="775" t="s">
        <v>177</v>
      </c>
      <c r="E2280" s="775">
        <v>0.16289000000000001</v>
      </c>
      <c r="F2280" s="775" t="s">
        <v>8077</v>
      </c>
      <c r="G2280" s="775" t="s">
        <v>4235</v>
      </c>
      <c r="H2280" s="775" t="s">
        <v>4235</v>
      </c>
      <c r="I2280" s="775" t="s">
        <v>7799</v>
      </c>
    </row>
    <row r="2281" spans="1:9">
      <c r="A2281" s="775" t="str">
        <f>Table_wabobpsvr_AzureCalc_AzureCalcRateCard[[#This Row],[ServiceName]]&amp;Table_wabobpsvr_AzureCalc_AzureCalcRateCard[[#This Row],[Price_Level]]&amp;Table_wabobpsvr_AzureCalc_AzureCalcRateCard[[#This Row],[Region]]</f>
        <v>Standard_D13_v2 VM (Non-Windows)B16</v>
      </c>
      <c r="B2281" s="775">
        <v>16</v>
      </c>
      <c r="C2281" s="775" t="s">
        <v>87</v>
      </c>
      <c r="D2281" s="775" t="s">
        <v>175</v>
      </c>
      <c r="E2281" s="775">
        <v>0.78959999999999997</v>
      </c>
      <c r="F2281" s="775" t="s">
        <v>8093</v>
      </c>
      <c r="G2281" s="775" t="s">
        <v>4235</v>
      </c>
      <c r="H2281" s="775" t="s">
        <v>4235</v>
      </c>
      <c r="I2281" s="775" t="s">
        <v>8257</v>
      </c>
    </row>
    <row r="2282" spans="1:9">
      <c r="A2282" s="775" t="str">
        <f>Table_wabobpsvr_AzureCalc_AzureCalcRateCard[[#This Row],[ServiceName]]&amp;Table_wabobpsvr_AzureCalc_AzureCalcRateCard[[#This Row],[Price_Level]]&amp;Table_wabobpsvr_AzureCalc_AzureCalcRateCard[[#This Row],[Region]]</f>
        <v>Standard_D13_v2 VM (Non-Windows)C16</v>
      </c>
      <c r="B2282" s="775">
        <v>16</v>
      </c>
      <c r="C2282" s="775" t="s">
        <v>87</v>
      </c>
      <c r="D2282" s="775" t="s">
        <v>177</v>
      </c>
      <c r="E2282" s="775">
        <v>0.76439999999999997</v>
      </c>
      <c r="F2282" s="775" t="s">
        <v>8093</v>
      </c>
      <c r="G2282" s="775" t="s">
        <v>4235</v>
      </c>
      <c r="H2282" s="775" t="s">
        <v>4235</v>
      </c>
      <c r="I2282" s="775" t="s">
        <v>8257</v>
      </c>
    </row>
    <row r="2283" spans="1:9">
      <c r="A2283" s="775" t="str">
        <f>Table_wabobpsvr_AzureCalc_AzureCalcRateCard[[#This Row],[ServiceName]]&amp;Table_wabobpsvr_AzureCalc_AzureCalcRateCard[[#This Row],[Price_Level]]&amp;Table_wabobpsvr_AzureCalc_AzureCalcRateCard[[#This Row],[Region]]</f>
        <v>Standard_D13_v2 VM (Non-Windows)D16</v>
      </c>
      <c r="B2283" s="775">
        <v>16</v>
      </c>
      <c r="C2283" s="775" t="s">
        <v>87</v>
      </c>
      <c r="D2283" s="775" t="s">
        <v>176</v>
      </c>
      <c r="E2283" s="775">
        <v>0.73919999999999997</v>
      </c>
      <c r="F2283" s="775" t="s">
        <v>8093</v>
      </c>
      <c r="G2283" s="775" t="s">
        <v>4235</v>
      </c>
      <c r="H2283" s="775" t="s">
        <v>4235</v>
      </c>
      <c r="I2283" s="775" t="s">
        <v>8257</v>
      </c>
    </row>
    <row r="2284" spans="1:9">
      <c r="A2284" s="775" t="str">
        <f>Table_wabobpsvr_AzureCalc_AzureCalcRateCard[[#This Row],[ServiceName]]&amp;Table_wabobpsvr_AzureCalc_AzureCalcRateCard[[#This Row],[Price_Level]]&amp;Table_wabobpsvr_AzureCalc_AzureCalcRateCard[[#This Row],[Region]]</f>
        <v>Standard_D13_v2 VM (Windows)MOSP16</v>
      </c>
      <c r="B2284" s="775">
        <v>16</v>
      </c>
      <c r="C2284" s="775" t="s">
        <v>87</v>
      </c>
      <c r="D2284" s="775" t="s">
        <v>606</v>
      </c>
      <c r="E2284" s="775">
        <v>1.292</v>
      </c>
      <c r="F2284" s="775" t="s">
        <v>8084</v>
      </c>
      <c r="G2284" s="775"/>
      <c r="H2284" s="775"/>
      <c r="I2284" s="775" t="s">
        <v>8259</v>
      </c>
    </row>
    <row r="2285" spans="1:9">
      <c r="A2285" s="775" t="str">
        <f>Table_wabobpsvr_AzureCalc_AzureCalcRateCard[[#This Row],[ServiceName]]&amp;Table_wabobpsvr_AzureCalc_AzureCalcRateCard[[#This Row],[Price_Level]]&amp;Table_wabobpsvr_AzureCalc_AzureCalcRateCard[[#This Row],[Region]]</f>
        <v>Standard_D13_v2 VM (Windows)A16</v>
      </c>
      <c r="B2285" s="775">
        <v>16</v>
      </c>
      <c r="C2285" s="775" t="s">
        <v>87</v>
      </c>
      <c r="D2285" s="775" t="s">
        <v>174</v>
      </c>
      <c r="E2285" s="775">
        <v>1.2532399999999999</v>
      </c>
      <c r="F2285" s="775" t="s">
        <v>8084</v>
      </c>
      <c r="G2285" s="775" t="s">
        <v>4235</v>
      </c>
      <c r="H2285" s="775" t="s">
        <v>4235</v>
      </c>
      <c r="I2285" s="775" t="s">
        <v>8259</v>
      </c>
    </row>
    <row r="2286" spans="1:9">
      <c r="A2286" s="775" t="str">
        <f>Table_wabobpsvr_AzureCalc_AzureCalcRateCard[[#This Row],[ServiceName]]&amp;Table_wabobpsvr_AzureCalc_AzureCalcRateCard[[#This Row],[Price_Level]]&amp;Table_wabobpsvr_AzureCalc_AzureCalcRateCard[[#This Row],[Region]]</f>
        <v>Standard_D13_v2 VM (Windows)B16</v>
      </c>
      <c r="B2286" s="775">
        <v>16</v>
      </c>
      <c r="C2286" s="775" t="s">
        <v>87</v>
      </c>
      <c r="D2286" s="775" t="s">
        <v>175</v>
      </c>
      <c r="E2286" s="775">
        <v>1.21448</v>
      </c>
      <c r="F2286" s="775" t="s">
        <v>8084</v>
      </c>
      <c r="G2286" s="775" t="s">
        <v>4235</v>
      </c>
      <c r="H2286" s="775" t="s">
        <v>4235</v>
      </c>
      <c r="I2286" s="775" t="s">
        <v>8259</v>
      </c>
    </row>
    <row r="2287" spans="1:9">
      <c r="A2287" s="775" t="str">
        <f>Table_wabobpsvr_AzureCalc_AzureCalcRateCard[[#This Row],[ServiceName]]&amp;Table_wabobpsvr_AzureCalc_AzureCalcRateCard[[#This Row],[Price_Level]]&amp;Table_wabobpsvr_AzureCalc_AzureCalcRateCard[[#This Row],[Region]]</f>
        <v>Standard_D13_v2 VM (Windows)C16</v>
      </c>
      <c r="B2287" s="775">
        <v>16</v>
      </c>
      <c r="C2287" s="775" t="s">
        <v>87</v>
      </c>
      <c r="D2287" s="775" t="s">
        <v>177</v>
      </c>
      <c r="E2287" s="775">
        <v>1.1757200000000001</v>
      </c>
      <c r="F2287" s="775" t="s">
        <v>8084</v>
      </c>
      <c r="G2287" s="775" t="s">
        <v>4235</v>
      </c>
      <c r="H2287" s="775" t="s">
        <v>4235</v>
      </c>
      <c r="I2287" s="775" t="s">
        <v>8259</v>
      </c>
    </row>
    <row r="2288" spans="1:9">
      <c r="A2288" s="775" t="str">
        <f>Table_wabobpsvr_AzureCalc_AzureCalcRateCard[[#This Row],[ServiceName]]&amp;Table_wabobpsvr_AzureCalc_AzureCalcRateCard[[#This Row],[Price_Level]]&amp;Table_wabobpsvr_AzureCalc_AzureCalcRateCard[[#This Row],[Region]]</f>
        <v>Standard_D13_v2 VM (Windows)D16</v>
      </c>
      <c r="B2288" s="775">
        <v>16</v>
      </c>
      <c r="C2288" s="775" t="s">
        <v>87</v>
      </c>
      <c r="D2288" s="775" t="s">
        <v>176</v>
      </c>
      <c r="E2288" s="775">
        <v>1.13696</v>
      </c>
      <c r="F2288" s="775" t="s">
        <v>8084</v>
      </c>
      <c r="G2288" s="775" t="s">
        <v>4235</v>
      </c>
      <c r="H2288" s="775" t="s">
        <v>4235</v>
      </c>
      <c r="I2288" s="775" t="s">
        <v>8259</v>
      </c>
    </row>
    <row r="2289" spans="1:9">
      <c r="A2289" s="775" t="str">
        <f>Table_wabobpsvr_AzureCalc_AzureCalcRateCard[[#This Row],[ServiceName]]&amp;Table_wabobpsvr_AzureCalc_AzureCalcRateCard[[#This Row],[Price_Level]]&amp;Table_wabobpsvr_AzureCalc_AzureCalcRateCard[[#This Row],[Region]]</f>
        <v>Standard_D14_v2 VM (Non-Windows)MOSP16</v>
      </c>
      <c r="B2289" s="775">
        <v>16</v>
      </c>
      <c r="C2289" s="775" t="s">
        <v>87</v>
      </c>
      <c r="D2289" s="775" t="s">
        <v>606</v>
      </c>
      <c r="E2289" s="775">
        <v>1.68</v>
      </c>
      <c r="F2289" s="775" t="s">
        <v>8094</v>
      </c>
      <c r="G2289" s="775"/>
      <c r="H2289" s="775"/>
      <c r="I2289" s="775" t="s">
        <v>8260</v>
      </c>
    </row>
    <row r="2290" spans="1:9">
      <c r="A2290" s="775" t="str">
        <f>Table_wabobpsvr_AzureCalc_AzureCalcRateCard[[#This Row],[ServiceName]]&amp;Table_wabobpsvr_AzureCalc_AzureCalcRateCard[[#This Row],[Price_Level]]&amp;Table_wabobpsvr_AzureCalc_AzureCalcRateCard[[#This Row],[Region]]</f>
        <v>Standard_D12_v2 Cloud ServicesMOSP8</v>
      </c>
      <c r="B2290" s="775">
        <v>8</v>
      </c>
      <c r="C2290" s="775" t="s">
        <v>87</v>
      </c>
      <c r="D2290" s="775" t="s">
        <v>606</v>
      </c>
      <c r="E2290" s="775">
        <v>0.69</v>
      </c>
      <c r="F2290" s="775" t="s">
        <v>8196</v>
      </c>
      <c r="G2290" s="775"/>
      <c r="H2290" s="775"/>
      <c r="I2290" s="775" t="s">
        <v>8261</v>
      </c>
    </row>
    <row r="2291" spans="1:9">
      <c r="A2291" s="775" t="str">
        <f>Table_wabobpsvr_AzureCalc_AzureCalcRateCard[[#This Row],[ServiceName]]&amp;Table_wabobpsvr_AzureCalc_AzureCalcRateCard[[#This Row],[Price_Level]]&amp;Table_wabobpsvr_AzureCalc_AzureCalcRateCard[[#This Row],[Region]]</f>
        <v>Standard_D12_v2 Cloud ServicesA8</v>
      </c>
      <c r="B2291" s="775">
        <v>8</v>
      </c>
      <c r="C2291" s="775" t="s">
        <v>87</v>
      </c>
      <c r="D2291" s="775" t="s">
        <v>174</v>
      </c>
      <c r="E2291" s="775">
        <v>0.66930000000000001</v>
      </c>
      <c r="F2291" s="775" t="s">
        <v>8196</v>
      </c>
      <c r="G2291" s="775" t="s">
        <v>4235</v>
      </c>
      <c r="H2291" s="775" t="s">
        <v>4235</v>
      </c>
      <c r="I2291" s="775" t="s">
        <v>8261</v>
      </c>
    </row>
    <row r="2292" spans="1:9">
      <c r="A2292" s="775" t="str">
        <f>Table_wabobpsvr_AzureCalc_AzureCalcRateCard[[#This Row],[ServiceName]]&amp;Table_wabobpsvr_AzureCalc_AzureCalcRateCard[[#This Row],[Price_Level]]&amp;Table_wabobpsvr_AzureCalc_AzureCalcRateCard[[#This Row],[Region]]</f>
        <v>Standard_D12_v2 Cloud ServicesB8</v>
      </c>
      <c r="B2292" s="775">
        <v>8</v>
      </c>
      <c r="C2292" s="775" t="s">
        <v>87</v>
      </c>
      <c r="D2292" s="775" t="s">
        <v>175</v>
      </c>
      <c r="E2292" s="775">
        <v>0.64859999999999995</v>
      </c>
      <c r="F2292" s="775" t="s">
        <v>8196</v>
      </c>
      <c r="G2292" s="775" t="s">
        <v>4235</v>
      </c>
      <c r="H2292" s="775" t="s">
        <v>4235</v>
      </c>
      <c r="I2292" s="775" t="s">
        <v>8261</v>
      </c>
    </row>
    <row r="2293" spans="1:9">
      <c r="A2293" s="775" t="str">
        <f>Table_wabobpsvr_AzureCalc_AzureCalcRateCard[[#This Row],[ServiceName]]&amp;Table_wabobpsvr_AzureCalc_AzureCalcRateCard[[#This Row],[Price_Level]]&amp;Table_wabobpsvr_AzureCalc_AzureCalcRateCard[[#This Row],[Region]]</f>
        <v>Standard_D12_v2 Cloud ServicesC8</v>
      </c>
      <c r="B2293" s="775">
        <v>8</v>
      </c>
      <c r="C2293" s="775" t="s">
        <v>87</v>
      </c>
      <c r="D2293" s="775" t="s">
        <v>177</v>
      </c>
      <c r="E2293" s="775">
        <v>0.62790000000000001</v>
      </c>
      <c r="F2293" s="775" t="s">
        <v>8196</v>
      </c>
      <c r="G2293" s="775" t="s">
        <v>4235</v>
      </c>
      <c r="H2293" s="775" t="s">
        <v>4235</v>
      </c>
      <c r="I2293" s="775" t="s">
        <v>8261</v>
      </c>
    </row>
    <row r="2294" spans="1:9">
      <c r="A2294" s="775" t="str">
        <f>Table_wabobpsvr_AzureCalc_AzureCalcRateCard[[#This Row],[ServiceName]]&amp;Table_wabobpsvr_AzureCalc_AzureCalcRateCard[[#This Row],[Price_Level]]&amp;Table_wabobpsvr_AzureCalc_AzureCalcRateCard[[#This Row],[Region]]</f>
        <v>Standard_D12_v2 Cloud ServicesD8</v>
      </c>
      <c r="B2294" s="775">
        <v>8</v>
      </c>
      <c r="C2294" s="775" t="s">
        <v>87</v>
      </c>
      <c r="D2294" s="775" t="s">
        <v>176</v>
      </c>
      <c r="E2294" s="775">
        <v>0.60719999999999996</v>
      </c>
      <c r="F2294" s="775" t="s">
        <v>8196</v>
      </c>
      <c r="G2294" s="775" t="s">
        <v>4235</v>
      </c>
      <c r="H2294" s="775" t="s">
        <v>4235</v>
      </c>
      <c r="I2294" s="775" t="s">
        <v>8261</v>
      </c>
    </row>
    <row r="2295" spans="1:9">
      <c r="A2295" s="775" t="str">
        <f>Table_wabobpsvr_AzureCalc_AzureCalcRateCard[[#This Row],[ServiceName]]&amp;Table_wabobpsvr_AzureCalc_AzureCalcRateCard[[#This Row],[Price_Level]]&amp;Table_wabobpsvr_AzureCalc_AzureCalcRateCard[[#This Row],[Region]]</f>
        <v>Standard_D13_v2 Cloud ServicesMOSP8</v>
      </c>
      <c r="B2295" s="775">
        <v>8</v>
      </c>
      <c r="C2295" s="775" t="s">
        <v>87</v>
      </c>
      <c r="D2295" s="775" t="s">
        <v>606</v>
      </c>
      <c r="E2295" s="775">
        <v>1.242</v>
      </c>
      <c r="F2295" s="775" t="s">
        <v>8206</v>
      </c>
      <c r="G2295" s="775"/>
      <c r="H2295" s="775"/>
      <c r="I2295" s="775" t="s">
        <v>8262</v>
      </c>
    </row>
    <row r="2296" spans="1:9">
      <c r="A2296" s="1039" t="str">
        <f>Table_wabobpsvr_AzureCalc_AzureCalcRateCard[[#This Row],[ServiceName]]&amp;Table_wabobpsvr_AzureCalc_AzureCalcRateCard[[#This Row],[Price_Level]]&amp;Table_wabobpsvr_AzureCalc_AzureCalcRateCard[[#This Row],[Region]]</f>
        <v>Standard_D13_v2 Cloud ServicesA8</v>
      </c>
      <c r="B2296" s="1039">
        <v>8</v>
      </c>
      <c r="C2296" s="1039" t="s">
        <v>87</v>
      </c>
      <c r="D2296" s="1039" t="s">
        <v>174</v>
      </c>
      <c r="E2296" s="1039">
        <v>1.2047399999999999</v>
      </c>
      <c r="F2296" s="1039" t="s">
        <v>8206</v>
      </c>
      <c r="G2296" s="775" t="s">
        <v>4235</v>
      </c>
      <c r="H2296" s="775" t="s">
        <v>4235</v>
      </c>
      <c r="I2296" s="775" t="s">
        <v>8262</v>
      </c>
    </row>
    <row r="2297" spans="1:9">
      <c r="A2297" s="1039" t="str">
        <f>Table_wabobpsvr_AzureCalc_AzureCalcRateCard[[#This Row],[ServiceName]]&amp;Table_wabobpsvr_AzureCalc_AzureCalcRateCard[[#This Row],[Price_Level]]&amp;Table_wabobpsvr_AzureCalc_AzureCalcRateCard[[#This Row],[Region]]</f>
        <v>Standard_D13_v2 Cloud ServicesB8</v>
      </c>
      <c r="B2297" s="1039">
        <v>8</v>
      </c>
      <c r="C2297" s="1039" t="s">
        <v>87</v>
      </c>
      <c r="D2297" s="1039" t="s">
        <v>175</v>
      </c>
      <c r="E2297" s="1039">
        <v>1.1674800000000001</v>
      </c>
      <c r="F2297" s="1039" t="s">
        <v>8206</v>
      </c>
      <c r="G2297" s="775" t="s">
        <v>4235</v>
      </c>
      <c r="H2297" s="775" t="s">
        <v>4235</v>
      </c>
      <c r="I2297" s="775" t="s">
        <v>8262</v>
      </c>
    </row>
    <row r="2298" spans="1:9">
      <c r="A2298" s="775" t="str">
        <f>Table_wabobpsvr_AzureCalc_AzureCalcRateCard[[#This Row],[ServiceName]]&amp;Table_wabobpsvr_AzureCalc_AzureCalcRateCard[[#This Row],[Price_Level]]&amp;Table_wabobpsvr_AzureCalc_AzureCalcRateCard[[#This Row],[Region]]</f>
        <v>Standard_D13_v2 Cloud ServicesC8</v>
      </c>
      <c r="B2298" s="775">
        <v>8</v>
      </c>
      <c r="C2298" s="775" t="s">
        <v>87</v>
      </c>
      <c r="D2298" s="775" t="s">
        <v>177</v>
      </c>
      <c r="E2298" s="775">
        <v>1.13022</v>
      </c>
      <c r="F2298" s="775" t="s">
        <v>8206</v>
      </c>
      <c r="G2298" s="775" t="s">
        <v>4235</v>
      </c>
      <c r="H2298" s="775" t="s">
        <v>4235</v>
      </c>
      <c r="I2298" s="775" t="s">
        <v>8262</v>
      </c>
    </row>
    <row r="2299" spans="1:9">
      <c r="A2299" s="775" t="str">
        <f>Table_wabobpsvr_AzureCalc_AzureCalcRateCard[[#This Row],[ServiceName]]&amp;Table_wabobpsvr_AzureCalc_AzureCalcRateCard[[#This Row],[Price_Level]]&amp;Table_wabobpsvr_AzureCalc_AzureCalcRateCard[[#This Row],[Region]]</f>
        <v>Standard_D14_v2 Cloud ServicesA6</v>
      </c>
      <c r="B2299" s="775">
        <v>6</v>
      </c>
      <c r="C2299" s="775" t="s">
        <v>87</v>
      </c>
      <c r="D2299" s="775" t="s">
        <v>174</v>
      </c>
      <c r="E2299" s="775">
        <v>2.3551600000000001</v>
      </c>
      <c r="F2299" s="775" t="s">
        <v>8209</v>
      </c>
      <c r="G2299" s="775" t="s">
        <v>4235</v>
      </c>
      <c r="H2299" s="775" t="s">
        <v>4235</v>
      </c>
      <c r="I2299" s="775" t="s">
        <v>8241</v>
      </c>
    </row>
    <row r="2300" spans="1:9">
      <c r="A2300" s="775" t="str">
        <f>Table_wabobpsvr_AzureCalc_AzureCalcRateCard[[#This Row],[ServiceName]]&amp;Table_wabobpsvr_AzureCalc_AzureCalcRateCard[[#This Row],[Price_Level]]&amp;Table_wabobpsvr_AzureCalc_AzureCalcRateCard[[#This Row],[Region]]</f>
        <v>Standard_D14_v2 Cloud ServicesB6</v>
      </c>
      <c r="B2300" s="775">
        <v>6</v>
      </c>
      <c r="C2300" s="775" t="s">
        <v>87</v>
      </c>
      <c r="D2300" s="775" t="s">
        <v>175</v>
      </c>
      <c r="E2300" s="775">
        <v>2.2823199999999999</v>
      </c>
      <c r="F2300" s="775" t="s">
        <v>8209</v>
      </c>
      <c r="G2300" s="775" t="s">
        <v>4235</v>
      </c>
      <c r="H2300" s="775" t="s">
        <v>4235</v>
      </c>
      <c r="I2300" s="775" t="s">
        <v>8241</v>
      </c>
    </row>
    <row r="2301" spans="1:9">
      <c r="A2301" s="775" t="str">
        <f>Table_wabobpsvr_AzureCalc_AzureCalcRateCard[[#This Row],[ServiceName]]&amp;Table_wabobpsvr_AzureCalc_AzureCalcRateCard[[#This Row],[Price_Level]]&amp;Table_wabobpsvr_AzureCalc_AzureCalcRateCard[[#This Row],[Region]]</f>
        <v>Standard_D14_v2 Cloud ServicesC6</v>
      </c>
      <c r="B2301" s="775">
        <v>6</v>
      </c>
      <c r="C2301" s="775" t="s">
        <v>87</v>
      </c>
      <c r="D2301" s="775" t="s">
        <v>177</v>
      </c>
      <c r="E2301" s="775">
        <v>2.2094800000000001</v>
      </c>
      <c r="F2301" s="775" t="s">
        <v>8209</v>
      </c>
      <c r="G2301" s="775" t="s">
        <v>4235</v>
      </c>
      <c r="H2301" s="775" t="s">
        <v>4235</v>
      </c>
      <c r="I2301" s="775" t="s">
        <v>8241</v>
      </c>
    </row>
    <row r="2302" spans="1:9">
      <c r="A2302" s="775" t="str">
        <f>Table_wabobpsvr_AzureCalc_AzureCalcRateCard[[#This Row],[ServiceName]]&amp;Table_wabobpsvr_AzureCalc_AzureCalcRateCard[[#This Row],[Price_Level]]&amp;Table_wabobpsvr_AzureCalc_AzureCalcRateCard[[#This Row],[Region]]</f>
        <v>Standard_D14_v2 Cloud ServicesD6</v>
      </c>
      <c r="B2302" s="775">
        <v>6</v>
      </c>
      <c r="C2302" s="775" t="s">
        <v>87</v>
      </c>
      <c r="D2302" s="775" t="s">
        <v>176</v>
      </c>
      <c r="E2302" s="775">
        <v>2.1366399999999999</v>
      </c>
      <c r="F2302" s="775" t="s">
        <v>8209</v>
      </c>
      <c r="G2302" s="775" t="s">
        <v>4235</v>
      </c>
      <c r="H2302" s="775" t="s">
        <v>4235</v>
      </c>
      <c r="I2302" s="775" t="s">
        <v>8241</v>
      </c>
    </row>
    <row r="2303" spans="1:9">
      <c r="A2303" s="775" t="str">
        <f>Table_wabobpsvr_AzureCalc_AzureCalcRateCard[[#This Row],[ServiceName]]&amp;Table_wabobpsvr_AzureCalc_AzureCalcRateCard[[#This Row],[Price_Level]]&amp;Table_wabobpsvr_AzureCalc_AzureCalcRateCard[[#This Row],[Region]]</f>
        <v>Standard_D2_v2 Cloud ServicesMOSP6</v>
      </c>
      <c r="B2303" s="775">
        <v>6</v>
      </c>
      <c r="C2303" s="775" t="s">
        <v>87</v>
      </c>
      <c r="D2303" s="775" t="s">
        <v>606</v>
      </c>
      <c r="E2303" s="775">
        <v>0.311</v>
      </c>
      <c r="F2303" s="775" t="s">
        <v>8227</v>
      </c>
      <c r="G2303" s="775"/>
      <c r="H2303" s="775"/>
      <c r="I2303" s="775" t="s">
        <v>8263</v>
      </c>
    </row>
    <row r="2304" spans="1:9">
      <c r="A2304" s="775" t="str">
        <f>Table_wabobpsvr_AzureCalc_AzureCalcRateCard[[#This Row],[ServiceName]]&amp;Table_wabobpsvr_AzureCalc_AzureCalcRateCard[[#This Row],[Price_Level]]&amp;Table_wabobpsvr_AzureCalc_AzureCalcRateCard[[#This Row],[Region]]</f>
        <v>Standard_D2_v2 Cloud ServicesA6</v>
      </c>
      <c r="B2304" s="775">
        <v>6</v>
      </c>
      <c r="C2304" s="775" t="s">
        <v>87</v>
      </c>
      <c r="D2304" s="775" t="s">
        <v>174</v>
      </c>
      <c r="E2304" s="775">
        <v>0.30166999999999999</v>
      </c>
      <c r="F2304" s="775" t="s">
        <v>8227</v>
      </c>
      <c r="G2304" s="775" t="s">
        <v>4235</v>
      </c>
      <c r="H2304" s="775" t="s">
        <v>4235</v>
      </c>
      <c r="I2304" s="775" t="s">
        <v>8263</v>
      </c>
    </row>
    <row r="2305" spans="1:9">
      <c r="A2305" s="775" t="str">
        <f>Table_wabobpsvr_AzureCalc_AzureCalcRateCard[[#This Row],[ServiceName]]&amp;Table_wabobpsvr_AzureCalc_AzureCalcRateCard[[#This Row],[Price_Level]]&amp;Table_wabobpsvr_AzureCalc_AzureCalcRateCard[[#This Row],[Region]]</f>
        <v>Standard_D2_v2 Cloud ServicesB6</v>
      </c>
      <c r="B2305" s="775">
        <v>6</v>
      </c>
      <c r="C2305" s="775" t="s">
        <v>87</v>
      </c>
      <c r="D2305" s="775" t="s">
        <v>175</v>
      </c>
      <c r="E2305" s="775">
        <v>0.29233999999999999</v>
      </c>
      <c r="F2305" s="775" t="s">
        <v>8227</v>
      </c>
      <c r="G2305" s="775" t="s">
        <v>4235</v>
      </c>
      <c r="H2305" s="775" t="s">
        <v>4235</v>
      </c>
      <c r="I2305" s="775" t="s">
        <v>8263</v>
      </c>
    </row>
    <row r="2306" spans="1:9">
      <c r="A2306" s="775" t="str">
        <f>Table_wabobpsvr_AzureCalc_AzureCalcRateCard[[#This Row],[ServiceName]]&amp;Table_wabobpsvr_AzureCalc_AzureCalcRateCard[[#This Row],[Price_Level]]&amp;Table_wabobpsvr_AzureCalc_AzureCalcRateCard[[#This Row],[Region]]</f>
        <v>Standard_D2_v2 Cloud ServicesC6</v>
      </c>
      <c r="B2306" s="775">
        <v>6</v>
      </c>
      <c r="C2306" s="775" t="s">
        <v>87</v>
      </c>
      <c r="D2306" s="775" t="s">
        <v>177</v>
      </c>
      <c r="E2306" s="775">
        <v>0.28300999999999998</v>
      </c>
      <c r="F2306" s="775" t="s">
        <v>8227</v>
      </c>
      <c r="G2306" s="775" t="s">
        <v>4235</v>
      </c>
      <c r="H2306" s="775" t="s">
        <v>4235</v>
      </c>
      <c r="I2306" s="775" t="s">
        <v>8263</v>
      </c>
    </row>
    <row r="2307" spans="1:9">
      <c r="A2307" s="775" t="str">
        <f>Table_wabobpsvr_AzureCalc_AzureCalcRateCard[[#This Row],[ServiceName]]&amp;Table_wabobpsvr_AzureCalc_AzureCalcRateCard[[#This Row],[Price_Level]]&amp;Table_wabobpsvr_AzureCalc_AzureCalcRateCard[[#This Row],[Region]]</f>
        <v>Standard_D2_v2 Cloud ServicesD6</v>
      </c>
      <c r="B2307" s="775">
        <v>6</v>
      </c>
      <c r="C2307" s="775" t="s">
        <v>87</v>
      </c>
      <c r="D2307" s="775" t="s">
        <v>176</v>
      </c>
      <c r="E2307" s="775">
        <v>0.27367999999999998</v>
      </c>
      <c r="F2307" s="775" t="s">
        <v>8227</v>
      </c>
      <c r="G2307" s="775" t="s">
        <v>4235</v>
      </c>
      <c r="H2307" s="775" t="s">
        <v>4235</v>
      </c>
      <c r="I2307" s="775" t="s">
        <v>8263</v>
      </c>
    </row>
    <row r="2308" spans="1:9">
      <c r="A2308" s="775" t="str">
        <f>Table_wabobpsvr_AzureCalc_AzureCalcRateCard[[#This Row],[ServiceName]]&amp;Table_wabobpsvr_AzureCalc_AzureCalcRateCard[[#This Row],[Price_Level]]&amp;Table_wabobpsvr_AzureCalc_AzureCalcRateCard[[#This Row],[Region]]</f>
        <v>Standard_D1_v2 VM (Windows)A10</v>
      </c>
      <c r="B2308" s="775">
        <v>10</v>
      </c>
      <c r="C2308" s="775" t="s">
        <v>87</v>
      </c>
      <c r="D2308" s="775" t="s">
        <v>174</v>
      </c>
      <c r="E2308" s="775">
        <v>999999</v>
      </c>
      <c r="F2308" s="775" t="s">
        <v>8077</v>
      </c>
      <c r="G2308" s="775"/>
      <c r="H2308" s="775"/>
      <c r="I2308" s="775"/>
    </row>
    <row r="2309" spans="1:9">
      <c r="A2309" s="775" t="str">
        <f>Table_wabobpsvr_AzureCalc_AzureCalcRateCard[[#This Row],[ServiceName]]&amp;Table_wabobpsvr_AzureCalc_AzureCalcRateCard[[#This Row],[Price_Level]]&amp;Table_wabobpsvr_AzureCalc_AzureCalcRateCard[[#This Row],[Region]]</f>
        <v>Standard_D1_v2 VM (Windows)B10</v>
      </c>
      <c r="B2309" s="775">
        <v>10</v>
      </c>
      <c r="C2309" s="775" t="s">
        <v>87</v>
      </c>
      <c r="D2309" s="775" t="s">
        <v>175</v>
      </c>
      <c r="E2309" s="775">
        <v>999999</v>
      </c>
      <c r="F2309" s="775" t="s">
        <v>8077</v>
      </c>
      <c r="G2309" s="775"/>
      <c r="H2309" s="775"/>
      <c r="I2309" s="775"/>
    </row>
    <row r="2310" spans="1:9">
      <c r="A2310" s="775" t="str">
        <f>Table_wabobpsvr_AzureCalc_AzureCalcRateCard[[#This Row],[ServiceName]]&amp;Table_wabobpsvr_AzureCalc_AzureCalcRateCard[[#This Row],[Price_Level]]&amp;Table_wabobpsvr_AzureCalc_AzureCalcRateCard[[#This Row],[Region]]</f>
        <v>Standard_D1_v2 VM (Windows)C10</v>
      </c>
      <c r="B2310" s="775">
        <v>10</v>
      </c>
      <c r="C2310" s="775" t="s">
        <v>87</v>
      </c>
      <c r="D2310" s="775" t="s">
        <v>177</v>
      </c>
      <c r="E2310" s="775">
        <v>999999</v>
      </c>
      <c r="F2310" s="775" t="s">
        <v>8077</v>
      </c>
      <c r="G2310" s="775"/>
      <c r="H2310" s="775"/>
      <c r="I2310" s="775"/>
    </row>
    <row r="2311" spans="1:9">
      <c r="A2311" s="775" t="str">
        <f>Table_wabobpsvr_AzureCalc_AzureCalcRateCard[[#This Row],[ServiceName]]&amp;Table_wabobpsvr_AzureCalc_AzureCalcRateCard[[#This Row],[Price_Level]]&amp;Table_wabobpsvr_AzureCalc_AzureCalcRateCard[[#This Row],[Region]]</f>
        <v>Standard_D1_v2 VM (Windows)D10</v>
      </c>
      <c r="B2311" s="775">
        <v>10</v>
      </c>
      <c r="C2311" s="775" t="s">
        <v>87</v>
      </c>
      <c r="D2311" s="775" t="s">
        <v>176</v>
      </c>
      <c r="E2311" s="775">
        <v>999999</v>
      </c>
      <c r="F2311" s="775" t="s">
        <v>8077</v>
      </c>
      <c r="G2311" s="775"/>
      <c r="H2311" s="775"/>
      <c r="I2311" s="775"/>
    </row>
    <row r="2312" spans="1:9">
      <c r="A2312" s="1039" t="str">
        <f>Table_wabobpsvr_AzureCalc_AzureCalcRateCard[[#This Row],[ServiceName]]&amp;Table_wabobpsvr_AzureCalc_AzureCalcRateCard[[#This Row],[Price_Level]]&amp;Table_wabobpsvr_AzureCalc_AzureCalcRateCard[[#This Row],[Region]]</f>
        <v>Standard_D1_v2 VM (Windows)MOSP10</v>
      </c>
      <c r="B2312" s="1039">
        <v>10</v>
      </c>
      <c r="C2312" s="1039" t="s">
        <v>87</v>
      </c>
      <c r="D2312" s="1039" t="s">
        <v>606</v>
      </c>
      <c r="E2312" s="1039">
        <v>999999</v>
      </c>
      <c r="F2312" s="1039" t="s">
        <v>8077</v>
      </c>
      <c r="G2312" s="775"/>
      <c r="H2312" s="775"/>
      <c r="I2312" s="775"/>
    </row>
    <row r="2313" spans="1:9">
      <c r="A2313" s="1039" t="str">
        <f>Table_wabobpsvr_AzureCalc_AzureCalcRateCard[[#This Row],[ServiceName]]&amp;Table_wabobpsvr_AzureCalc_AzureCalcRateCard[[#This Row],[Price_Level]]&amp;Table_wabobpsvr_AzureCalc_AzureCalcRateCard[[#This Row],[Region]]</f>
        <v>Standard_D2_v2 VM (Windows)A10</v>
      </c>
      <c r="B2313" s="1039">
        <v>10</v>
      </c>
      <c r="C2313" s="1039" t="s">
        <v>87</v>
      </c>
      <c r="D2313" s="1039" t="s">
        <v>174</v>
      </c>
      <c r="E2313" s="1039">
        <v>999999</v>
      </c>
      <c r="F2313" s="1039" t="s">
        <v>8078</v>
      </c>
      <c r="G2313" s="775"/>
      <c r="H2313" s="775"/>
      <c r="I2313" s="775"/>
    </row>
    <row r="2314" spans="1:9">
      <c r="A2314" s="1039" t="str">
        <f>Table_wabobpsvr_AzureCalc_AzureCalcRateCard[[#This Row],[ServiceName]]&amp;Table_wabobpsvr_AzureCalc_AzureCalcRateCard[[#This Row],[Price_Level]]&amp;Table_wabobpsvr_AzureCalc_AzureCalcRateCard[[#This Row],[Region]]</f>
        <v>Standard_D2_v2 VM (Windows)B10</v>
      </c>
      <c r="B2314" s="1039">
        <v>10</v>
      </c>
      <c r="C2314" s="1039" t="s">
        <v>87</v>
      </c>
      <c r="D2314" s="1039" t="s">
        <v>175</v>
      </c>
      <c r="E2314" s="1039">
        <v>999999</v>
      </c>
      <c r="F2314" s="1039" t="s">
        <v>8078</v>
      </c>
      <c r="G2314" s="775"/>
      <c r="H2314" s="775"/>
      <c r="I2314" s="775"/>
    </row>
    <row r="2315" spans="1:9">
      <c r="A2315" s="775" t="str">
        <f>Table_wabobpsvr_AzureCalc_AzureCalcRateCard[[#This Row],[ServiceName]]&amp;Table_wabobpsvr_AzureCalc_AzureCalcRateCard[[#This Row],[Price_Level]]&amp;Table_wabobpsvr_AzureCalc_AzureCalcRateCard[[#This Row],[Region]]</f>
        <v>Standard_D2_v2 VM (Windows)C10</v>
      </c>
      <c r="B2315" s="775">
        <v>10</v>
      </c>
      <c r="C2315" s="775" t="s">
        <v>87</v>
      </c>
      <c r="D2315" s="775" t="s">
        <v>177</v>
      </c>
      <c r="E2315" s="775">
        <v>999999</v>
      </c>
      <c r="F2315" s="775" t="s">
        <v>8078</v>
      </c>
      <c r="G2315" s="775"/>
      <c r="H2315" s="775"/>
      <c r="I2315" s="775"/>
    </row>
    <row r="2316" spans="1:9">
      <c r="A2316" s="775" t="str">
        <f>Table_wabobpsvr_AzureCalc_AzureCalcRateCard[[#This Row],[ServiceName]]&amp;Table_wabobpsvr_AzureCalc_AzureCalcRateCard[[#This Row],[Price_Level]]&amp;Table_wabobpsvr_AzureCalc_AzureCalcRateCard[[#This Row],[Region]]</f>
        <v>Standard_D2_v2 VM (Windows)D10</v>
      </c>
      <c r="B2316" s="775">
        <v>10</v>
      </c>
      <c r="C2316" s="775" t="s">
        <v>87</v>
      </c>
      <c r="D2316" s="775" t="s">
        <v>176</v>
      </c>
      <c r="E2316" s="775">
        <v>999999</v>
      </c>
      <c r="F2316" s="775" t="s">
        <v>8078</v>
      </c>
      <c r="G2316" s="775"/>
      <c r="H2316" s="775"/>
      <c r="I2316" s="775"/>
    </row>
    <row r="2317" spans="1:9">
      <c r="A2317" s="1039" t="str">
        <f>Table_wabobpsvr_AzureCalc_AzureCalcRateCard[[#This Row],[ServiceName]]&amp;Table_wabobpsvr_AzureCalc_AzureCalcRateCard[[#This Row],[Price_Level]]&amp;Table_wabobpsvr_AzureCalc_AzureCalcRateCard[[#This Row],[Region]]</f>
        <v>Standard_D2_v2 VM (Windows)MOSP10</v>
      </c>
      <c r="B2317" s="1039">
        <v>10</v>
      </c>
      <c r="C2317" s="1039" t="s">
        <v>87</v>
      </c>
      <c r="D2317" s="1039" t="s">
        <v>606</v>
      </c>
      <c r="E2317" s="1039">
        <v>999999</v>
      </c>
      <c r="F2317" s="1039" t="s">
        <v>8078</v>
      </c>
      <c r="G2317" s="775"/>
      <c r="H2317" s="775"/>
      <c r="I2317" s="775"/>
    </row>
    <row r="2318" spans="1:9">
      <c r="A2318" s="1039" t="str">
        <f>Table_wabobpsvr_AzureCalc_AzureCalcRateCard[[#This Row],[ServiceName]]&amp;Table_wabobpsvr_AzureCalc_AzureCalcRateCard[[#This Row],[Price_Level]]&amp;Table_wabobpsvr_AzureCalc_AzureCalcRateCard[[#This Row],[Region]]</f>
        <v>Standard_D3_v2 VM (Windows)A10</v>
      </c>
      <c r="B2318" s="1039">
        <v>10</v>
      </c>
      <c r="C2318" s="1039" t="s">
        <v>87</v>
      </c>
      <c r="D2318" s="1039" t="s">
        <v>174</v>
      </c>
      <c r="E2318" s="1039">
        <v>999999</v>
      </c>
      <c r="F2318" s="1039" t="s">
        <v>8079</v>
      </c>
      <c r="G2318" s="775"/>
      <c r="H2318" s="775"/>
      <c r="I2318" s="775"/>
    </row>
    <row r="2319" spans="1:9">
      <c r="A2319" s="775" t="str">
        <f>Table_wabobpsvr_AzureCalc_AzureCalcRateCard[[#This Row],[ServiceName]]&amp;Table_wabobpsvr_AzureCalc_AzureCalcRateCard[[#This Row],[Price_Level]]&amp;Table_wabobpsvr_AzureCalc_AzureCalcRateCard[[#This Row],[Region]]</f>
        <v>Standard_D3_v2 VM (Windows)B10</v>
      </c>
      <c r="B2319" s="775">
        <v>10</v>
      </c>
      <c r="C2319" s="775" t="s">
        <v>87</v>
      </c>
      <c r="D2319" s="775" t="s">
        <v>175</v>
      </c>
      <c r="E2319" s="775">
        <v>999999</v>
      </c>
      <c r="F2319" s="775" t="s">
        <v>8079</v>
      </c>
      <c r="G2319" s="775"/>
      <c r="H2319" s="775"/>
      <c r="I2319" s="775"/>
    </row>
    <row r="2320" spans="1:9">
      <c r="A2320" s="775" t="str">
        <f>Table_wabobpsvr_AzureCalc_AzureCalcRateCard[[#This Row],[ServiceName]]&amp;Table_wabobpsvr_AzureCalc_AzureCalcRateCard[[#This Row],[Price_Level]]&amp;Table_wabobpsvr_AzureCalc_AzureCalcRateCard[[#This Row],[Region]]</f>
        <v>Standard_D3_v2 VM (Windows)C10</v>
      </c>
      <c r="B2320" s="775">
        <v>10</v>
      </c>
      <c r="C2320" s="775" t="s">
        <v>87</v>
      </c>
      <c r="D2320" s="775" t="s">
        <v>177</v>
      </c>
      <c r="E2320" s="775">
        <v>999999</v>
      </c>
      <c r="F2320" s="775" t="s">
        <v>8079</v>
      </c>
      <c r="G2320" s="775"/>
      <c r="H2320" s="775"/>
      <c r="I2320" s="775"/>
    </row>
    <row r="2321" spans="1:9">
      <c r="A2321" s="775" t="str">
        <f>Table_wabobpsvr_AzureCalc_AzureCalcRateCard[[#This Row],[ServiceName]]&amp;Table_wabobpsvr_AzureCalc_AzureCalcRateCard[[#This Row],[Price_Level]]&amp;Table_wabobpsvr_AzureCalc_AzureCalcRateCard[[#This Row],[Region]]</f>
        <v>Standard_D3_v2 VM (Windows)D10</v>
      </c>
      <c r="B2321" s="775">
        <v>10</v>
      </c>
      <c r="C2321" s="775" t="s">
        <v>87</v>
      </c>
      <c r="D2321" s="775" t="s">
        <v>176</v>
      </c>
      <c r="E2321" s="775">
        <v>999999</v>
      </c>
      <c r="F2321" s="775" t="s">
        <v>8079</v>
      </c>
      <c r="G2321" s="775"/>
      <c r="H2321" s="775"/>
      <c r="I2321" s="775"/>
    </row>
    <row r="2322" spans="1:9">
      <c r="A2322" s="775" t="str">
        <f>Table_wabobpsvr_AzureCalc_AzureCalcRateCard[[#This Row],[ServiceName]]&amp;Table_wabobpsvr_AzureCalc_AzureCalcRateCard[[#This Row],[Price_Level]]&amp;Table_wabobpsvr_AzureCalc_AzureCalcRateCard[[#This Row],[Region]]</f>
        <v>Standard_D3_v2 VM (Windows)MOSP10</v>
      </c>
      <c r="B2322" s="775">
        <v>10</v>
      </c>
      <c r="C2322" s="775" t="s">
        <v>87</v>
      </c>
      <c r="D2322" s="775" t="s">
        <v>606</v>
      </c>
      <c r="E2322" s="775">
        <v>999999</v>
      </c>
      <c r="F2322" s="775" t="s">
        <v>8079</v>
      </c>
      <c r="G2322" s="775"/>
      <c r="H2322" s="775"/>
      <c r="I2322" s="775"/>
    </row>
    <row r="2323" spans="1:9">
      <c r="A2323" s="775" t="str">
        <f>Table_wabobpsvr_AzureCalc_AzureCalcRateCard[[#This Row],[ServiceName]]&amp;Table_wabobpsvr_AzureCalc_AzureCalcRateCard[[#This Row],[Price_Level]]&amp;Table_wabobpsvr_AzureCalc_AzureCalcRateCard[[#This Row],[Region]]</f>
        <v>Standard_D4_v2 VM (Windows)A10</v>
      </c>
      <c r="B2323" s="775">
        <v>10</v>
      </c>
      <c r="C2323" s="775" t="s">
        <v>87</v>
      </c>
      <c r="D2323" s="775" t="s">
        <v>174</v>
      </c>
      <c r="E2323" s="775">
        <v>999999</v>
      </c>
      <c r="F2323" s="775" t="s">
        <v>8080</v>
      </c>
      <c r="G2323" s="775"/>
      <c r="H2323" s="775"/>
      <c r="I2323" s="775"/>
    </row>
    <row r="2324" spans="1:9">
      <c r="A2324" s="775" t="str">
        <f>Table_wabobpsvr_AzureCalc_AzureCalcRateCard[[#This Row],[ServiceName]]&amp;Table_wabobpsvr_AzureCalc_AzureCalcRateCard[[#This Row],[Price_Level]]&amp;Table_wabobpsvr_AzureCalc_AzureCalcRateCard[[#This Row],[Region]]</f>
        <v>Standard_D4_v2 VM (Windows)B10</v>
      </c>
      <c r="B2324" s="775">
        <v>10</v>
      </c>
      <c r="C2324" s="775" t="s">
        <v>87</v>
      </c>
      <c r="D2324" s="775" t="s">
        <v>175</v>
      </c>
      <c r="E2324" s="775">
        <v>999999</v>
      </c>
      <c r="F2324" s="775" t="s">
        <v>8080</v>
      </c>
      <c r="G2324" s="775"/>
      <c r="H2324" s="775"/>
      <c r="I2324" s="775"/>
    </row>
    <row r="2325" spans="1:9">
      <c r="A2325" s="775" t="str">
        <f>Table_wabobpsvr_AzureCalc_AzureCalcRateCard[[#This Row],[ServiceName]]&amp;Table_wabobpsvr_AzureCalc_AzureCalcRateCard[[#This Row],[Price_Level]]&amp;Table_wabobpsvr_AzureCalc_AzureCalcRateCard[[#This Row],[Region]]</f>
        <v>Standard_D4_v2 VM (Windows)C10</v>
      </c>
      <c r="B2325" s="775">
        <v>10</v>
      </c>
      <c r="C2325" s="775" t="s">
        <v>87</v>
      </c>
      <c r="D2325" s="775" t="s">
        <v>177</v>
      </c>
      <c r="E2325" s="775">
        <v>999999</v>
      </c>
      <c r="F2325" s="775" t="s">
        <v>8080</v>
      </c>
      <c r="G2325" s="775"/>
      <c r="H2325" s="775"/>
      <c r="I2325" s="775"/>
    </row>
    <row r="2326" spans="1:9">
      <c r="A2326" s="775" t="str">
        <f>Table_wabobpsvr_AzureCalc_AzureCalcRateCard[[#This Row],[ServiceName]]&amp;Table_wabobpsvr_AzureCalc_AzureCalcRateCard[[#This Row],[Price_Level]]&amp;Table_wabobpsvr_AzureCalc_AzureCalcRateCard[[#This Row],[Region]]</f>
        <v>Standard_D4_v2 VM (Windows)D10</v>
      </c>
      <c r="B2326" s="775">
        <v>10</v>
      </c>
      <c r="C2326" s="775" t="s">
        <v>87</v>
      </c>
      <c r="D2326" s="775" t="s">
        <v>176</v>
      </c>
      <c r="E2326" s="775">
        <v>999999</v>
      </c>
      <c r="F2326" s="775" t="s">
        <v>8080</v>
      </c>
      <c r="G2326" s="775"/>
      <c r="H2326" s="775"/>
      <c r="I2326" s="775"/>
    </row>
    <row r="2327" spans="1:9">
      <c r="A2327" s="775" t="str">
        <f>Table_wabobpsvr_AzureCalc_AzureCalcRateCard[[#This Row],[ServiceName]]&amp;Table_wabobpsvr_AzureCalc_AzureCalcRateCard[[#This Row],[Price_Level]]&amp;Table_wabobpsvr_AzureCalc_AzureCalcRateCard[[#This Row],[Region]]</f>
        <v>Standard_D4_v2 VM (Windows)MOSP10</v>
      </c>
      <c r="B2327" s="775">
        <v>10</v>
      </c>
      <c r="C2327" s="775" t="s">
        <v>87</v>
      </c>
      <c r="D2327" s="775" t="s">
        <v>606</v>
      </c>
      <c r="E2327" s="775">
        <v>999999</v>
      </c>
      <c r="F2327" s="775" t="s">
        <v>8080</v>
      </c>
      <c r="G2327" s="775"/>
      <c r="H2327" s="775"/>
      <c r="I2327" s="775"/>
    </row>
    <row r="2328" spans="1:9">
      <c r="A2328" s="775" t="str">
        <f>Table_wabobpsvr_AzureCalc_AzureCalcRateCard[[#This Row],[ServiceName]]&amp;Table_wabobpsvr_AzureCalc_AzureCalcRateCard[[#This Row],[Price_Level]]&amp;Table_wabobpsvr_AzureCalc_AzureCalcRateCard[[#This Row],[Region]]</f>
        <v>Standard_D5_v2 VM (Windows)A10</v>
      </c>
      <c r="B2328" s="775">
        <v>10</v>
      </c>
      <c r="C2328" s="775" t="s">
        <v>87</v>
      </c>
      <c r="D2328" s="775" t="s">
        <v>174</v>
      </c>
      <c r="E2328" s="775">
        <v>999999</v>
      </c>
      <c r="F2328" s="775" t="s">
        <v>8081</v>
      </c>
      <c r="G2328" s="775"/>
      <c r="H2328" s="775"/>
      <c r="I2328" s="775"/>
    </row>
    <row r="2329" spans="1:9">
      <c r="A2329" s="775" t="str">
        <f>Table_wabobpsvr_AzureCalc_AzureCalcRateCard[[#This Row],[ServiceName]]&amp;Table_wabobpsvr_AzureCalc_AzureCalcRateCard[[#This Row],[Price_Level]]&amp;Table_wabobpsvr_AzureCalc_AzureCalcRateCard[[#This Row],[Region]]</f>
        <v>Standard_D5_v2 VM (Windows)B10</v>
      </c>
      <c r="B2329" s="775">
        <v>10</v>
      </c>
      <c r="C2329" s="775" t="s">
        <v>87</v>
      </c>
      <c r="D2329" s="775" t="s">
        <v>175</v>
      </c>
      <c r="E2329" s="775">
        <v>999999</v>
      </c>
      <c r="F2329" s="775" t="s">
        <v>8081</v>
      </c>
      <c r="G2329" s="775"/>
      <c r="H2329" s="775"/>
      <c r="I2329" s="775"/>
    </row>
    <row r="2330" spans="1:9">
      <c r="A2330" s="775" t="str">
        <f>Table_wabobpsvr_AzureCalc_AzureCalcRateCard[[#This Row],[ServiceName]]&amp;Table_wabobpsvr_AzureCalc_AzureCalcRateCard[[#This Row],[Price_Level]]&amp;Table_wabobpsvr_AzureCalc_AzureCalcRateCard[[#This Row],[Region]]</f>
        <v>Standard_D5_v2 VM (Windows)C10</v>
      </c>
      <c r="B2330" s="775">
        <v>10</v>
      </c>
      <c r="C2330" s="775" t="s">
        <v>87</v>
      </c>
      <c r="D2330" s="775" t="s">
        <v>177</v>
      </c>
      <c r="E2330" s="775">
        <v>999999</v>
      </c>
      <c r="F2330" s="775" t="s">
        <v>8081</v>
      </c>
      <c r="G2330" s="775"/>
      <c r="H2330" s="775"/>
      <c r="I2330" s="775"/>
    </row>
    <row r="2331" spans="1:9">
      <c r="A2331" s="775" t="str">
        <f>Table_wabobpsvr_AzureCalc_AzureCalcRateCard[[#This Row],[ServiceName]]&amp;Table_wabobpsvr_AzureCalc_AzureCalcRateCard[[#This Row],[Price_Level]]&amp;Table_wabobpsvr_AzureCalc_AzureCalcRateCard[[#This Row],[Region]]</f>
        <v>Standard_D5_v2 VM (Windows)D10</v>
      </c>
      <c r="B2331" s="775">
        <v>10</v>
      </c>
      <c r="C2331" s="775" t="s">
        <v>87</v>
      </c>
      <c r="D2331" s="775" t="s">
        <v>176</v>
      </c>
      <c r="E2331" s="775">
        <v>999999</v>
      </c>
      <c r="F2331" s="775" t="s">
        <v>8081</v>
      </c>
      <c r="G2331" s="775"/>
      <c r="H2331" s="775"/>
      <c r="I2331" s="775"/>
    </row>
    <row r="2332" spans="1:9">
      <c r="A2332" s="775" t="str">
        <f>Table_wabobpsvr_AzureCalc_AzureCalcRateCard[[#This Row],[ServiceName]]&amp;Table_wabobpsvr_AzureCalc_AzureCalcRateCard[[#This Row],[Price_Level]]&amp;Table_wabobpsvr_AzureCalc_AzureCalcRateCard[[#This Row],[Region]]</f>
        <v>Standard_D5_v2 VM (Windows)MOSP10</v>
      </c>
      <c r="B2332" s="775">
        <v>10</v>
      </c>
      <c r="C2332" s="775" t="s">
        <v>87</v>
      </c>
      <c r="D2332" s="775" t="s">
        <v>606</v>
      </c>
      <c r="E2332" s="775">
        <v>999999</v>
      </c>
      <c r="F2332" s="775" t="s">
        <v>8081</v>
      </c>
      <c r="G2332" s="775"/>
      <c r="H2332" s="775"/>
      <c r="I2332" s="775"/>
    </row>
    <row r="2333" spans="1:9">
      <c r="A2333" s="775" t="str">
        <f>Table_wabobpsvr_AzureCalc_AzureCalcRateCard[[#This Row],[ServiceName]]&amp;Table_wabobpsvr_AzureCalc_AzureCalcRateCard[[#This Row],[Price_Level]]&amp;Table_wabobpsvr_AzureCalc_AzureCalcRateCard[[#This Row],[Region]]</f>
        <v>Standard_D11_v2 VM (Windows)A10</v>
      </c>
      <c r="B2333" s="775">
        <v>10</v>
      </c>
      <c r="C2333" s="775" t="s">
        <v>87</v>
      </c>
      <c r="D2333" s="775" t="s">
        <v>174</v>
      </c>
      <c r="E2333" s="775">
        <v>999999</v>
      </c>
      <c r="F2333" s="775" t="s">
        <v>8082</v>
      </c>
      <c r="G2333" s="775"/>
      <c r="H2333" s="775"/>
      <c r="I2333" s="775"/>
    </row>
    <row r="2334" spans="1:9">
      <c r="A2334" s="775" t="str">
        <f>Table_wabobpsvr_AzureCalc_AzureCalcRateCard[[#This Row],[ServiceName]]&amp;Table_wabobpsvr_AzureCalc_AzureCalcRateCard[[#This Row],[Price_Level]]&amp;Table_wabobpsvr_AzureCalc_AzureCalcRateCard[[#This Row],[Region]]</f>
        <v>Standard_D11_v2 VM (Windows)B10</v>
      </c>
      <c r="B2334" s="775">
        <v>10</v>
      </c>
      <c r="C2334" s="775" t="s">
        <v>87</v>
      </c>
      <c r="D2334" s="775" t="s">
        <v>175</v>
      </c>
      <c r="E2334" s="775">
        <v>999999</v>
      </c>
      <c r="F2334" s="775" t="s">
        <v>8082</v>
      </c>
      <c r="G2334" s="775"/>
      <c r="H2334" s="775"/>
      <c r="I2334" s="775"/>
    </row>
    <row r="2335" spans="1:9">
      <c r="A2335" s="775" t="str">
        <f>Table_wabobpsvr_AzureCalc_AzureCalcRateCard[[#This Row],[ServiceName]]&amp;Table_wabobpsvr_AzureCalc_AzureCalcRateCard[[#This Row],[Price_Level]]&amp;Table_wabobpsvr_AzureCalc_AzureCalcRateCard[[#This Row],[Region]]</f>
        <v>Standard_D11_v2 VM (Windows)C10</v>
      </c>
      <c r="B2335" s="775">
        <v>10</v>
      </c>
      <c r="C2335" s="775" t="s">
        <v>87</v>
      </c>
      <c r="D2335" s="775" t="s">
        <v>177</v>
      </c>
      <c r="E2335" s="775">
        <v>999999</v>
      </c>
      <c r="F2335" s="775" t="s">
        <v>8082</v>
      </c>
      <c r="G2335" s="775"/>
      <c r="H2335" s="775"/>
      <c r="I2335" s="775"/>
    </row>
    <row r="2336" spans="1:9">
      <c r="A2336" s="775" t="str">
        <f>Table_wabobpsvr_AzureCalc_AzureCalcRateCard[[#This Row],[ServiceName]]&amp;Table_wabobpsvr_AzureCalc_AzureCalcRateCard[[#This Row],[Price_Level]]&amp;Table_wabobpsvr_AzureCalc_AzureCalcRateCard[[#This Row],[Region]]</f>
        <v>Standard_D11_v2 VM (Windows)D10</v>
      </c>
      <c r="B2336" s="775">
        <v>10</v>
      </c>
      <c r="C2336" s="775" t="s">
        <v>87</v>
      </c>
      <c r="D2336" s="775" t="s">
        <v>176</v>
      </c>
      <c r="E2336" s="775">
        <v>999999</v>
      </c>
      <c r="F2336" s="775" t="s">
        <v>8082</v>
      </c>
      <c r="G2336" s="775"/>
      <c r="H2336" s="775"/>
      <c r="I2336" s="775"/>
    </row>
    <row r="2337" spans="1:9">
      <c r="A2337" s="775" t="str">
        <f>Table_wabobpsvr_AzureCalc_AzureCalcRateCard[[#This Row],[ServiceName]]&amp;Table_wabobpsvr_AzureCalc_AzureCalcRateCard[[#This Row],[Price_Level]]&amp;Table_wabobpsvr_AzureCalc_AzureCalcRateCard[[#This Row],[Region]]</f>
        <v>Standard_D11_v2 VM (Windows)MOSP10</v>
      </c>
      <c r="B2337" s="775">
        <v>10</v>
      </c>
      <c r="C2337" s="775" t="s">
        <v>87</v>
      </c>
      <c r="D2337" s="775" t="s">
        <v>606</v>
      </c>
      <c r="E2337" s="775">
        <v>999999</v>
      </c>
      <c r="F2337" s="775" t="s">
        <v>8082</v>
      </c>
      <c r="G2337" s="775"/>
      <c r="H2337" s="775"/>
      <c r="I2337" s="775"/>
    </row>
    <row r="2338" spans="1:9">
      <c r="A2338" s="775" t="str">
        <f>Table_wabobpsvr_AzureCalc_AzureCalcRateCard[[#This Row],[ServiceName]]&amp;Table_wabobpsvr_AzureCalc_AzureCalcRateCard[[#This Row],[Price_Level]]&amp;Table_wabobpsvr_AzureCalc_AzureCalcRateCard[[#This Row],[Region]]</f>
        <v>Standard_D12_v2 VM (Windows)A10</v>
      </c>
      <c r="B2338" s="775">
        <v>10</v>
      </c>
      <c r="C2338" s="775" t="s">
        <v>87</v>
      </c>
      <c r="D2338" s="775" t="s">
        <v>174</v>
      </c>
      <c r="E2338" s="775">
        <v>999999</v>
      </c>
      <c r="F2338" s="775" t="s">
        <v>8083</v>
      </c>
      <c r="G2338" s="775"/>
      <c r="H2338" s="775"/>
      <c r="I2338" s="775"/>
    </row>
    <row r="2339" spans="1:9">
      <c r="A2339" s="775" t="str">
        <f>Table_wabobpsvr_AzureCalc_AzureCalcRateCard[[#This Row],[ServiceName]]&amp;Table_wabobpsvr_AzureCalc_AzureCalcRateCard[[#This Row],[Price_Level]]&amp;Table_wabobpsvr_AzureCalc_AzureCalcRateCard[[#This Row],[Region]]</f>
        <v>Standard_D12_v2 VM (Windows)B10</v>
      </c>
      <c r="B2339" s="775">
        <v>10</v>
      </c>
      <c r="C2339" s="775" t="s">
        <v>87</v>
      </c>
      <c r="D2339" s="775" t="s">
        <v>175</v>
      </c>
      <c r="E2339" s="775">
        <v>999999</v>
      </c>
      <c r="F2339" s="775" t="s">
        <v>8083</v>
      </c>
      <c r="G2339" s="775"/>
      <c r="H2339" s="775"/>
      <c r="I2339" s="775"/>
    </row>
    <row r="2340" spans="1:9">
      <c r="A2340" s="775" t="str">
        <f>Table_wabobpsvr_AzureCalc_AzureCalcRateCard[[#This Row],[ServiceName]]&amp;Table_wabobpsvr_AzureCalc_AzureCalcRateCard[[#This Row],[Price_Level]]&amp;Table_wabobpsvr_AzureCalc_AzureCalcRateCard[[#This Row],[Region]]</f>
        <v>Standard_D12_v2 VM (Windows)C10</v>
      </c>
      <c r="B2340" s="775">
        <v>10</v>
      </c>
      <c r="C2340" s="775" t="s">
        <v>87</v>
      </c>
      <c r="D2340" s="775" t="s">
        <v>177</v>
      </c>
      <c r="E2340" s="775">
        <v>999999</v>
      </c>
      <c r="F2340" s="775" t="s">
        <v>8083</v>
      </c>
      <c r="G2340" s="775"/>
      <c r="H2340" s="775"/>
      <c r="I2340" s="775"/>
    </row>
    <row r="2341" spans="1:9">
      <c r="A2341" s="775" t="str">
        <f>Table_wabobpsvr_AzureCalc_AzureCalcRateCard[[#This Row],[ServiceName]]&amp;Table_wabobpsvr_AzureCalc_AzureCalcRateCard[[#This Row],[Price_Level]]&amp;Table_wabobpsvr_AzureCalc_AzureCalcRateCard[[#This Row],[Region]]</f>
        <v>Standard_D12_v2 VM (Windows)D10</v>
      </c>
      <c r="B2341" s="775">
        <v>10</v>
      </c>
      <c r="C2341" s="775" t="s">
        <v>87</v>
      </c>
      <c r="D2341" s="775" t="s">
        <v>176</v>
      </c>
      <c r="E2341" s="775">
        <v>999999</v>
      </c>
      <c r="F2341" s="775" t="s">
        <v>8083</v>
      </c>
      <c r="G2341" s="775"/>
      <c r="H2341" s="775"/>
      <c r="I2341" s="775"/>
    </row>
    <row r="2342" spans="1:9">
      <c r="A2342" s="775" t="str">
        <f>Table_wabobpsvr_AzureCalc_AzureCalcRateCard[[#This Row],[ServiceName]]&amp;Table_wabobpsvr_AzureCalc_AzureCalcRateCard[[#This Row],[Price_Level]]&amp;Table_wabobpsvr_AzureCalc_AzureCalcRateCard[[#This Row],[Region]]</f>
        <v>Standard_D12_v2 VM (Windows)MOSP10</v>
      </c>
      <c r="B2342" s="775">
        <v>10</v>
      </c>
      <c r="C2342" s="775" t="s">
        <v>87</v>
      </c>
      <c r="D2342" s="775" t="s">
        <v>606</v>
      </c>
      <c r="E2342" s="775">
        <v>999999</v>
      </c>
      <c r="F2342" s="775" t="s">
        <v>8083</v>
      </c>
      <c r="G2342" s="775"/>
      <c r="H2342" s="775"/>
      <c r="I2342" s="775"/>
    </row>
    <row r="2343" spans="1:9">
      <c r="A2343" s="775" t="str">
        <f>Table_wabobpsvr_AzureCalc_AzureCalcRateCard[[#This Row],[ServiceName]]&amp;Table_wabobpsvr_AzureCalc_AzureCalcRateCard[[#This Row],[Price_Level]]&amp;Table_wabobpsvr_AzureCalc_AzureCalcRateCard[[#This Row],[Region]]</f>
        <v>Standard_D13_v2 VM (Windows)A10</v>
      </c>
      <c r="B2343" s="775">
        <v>10</v>
      </c>
      <c r="C2343" s="775" t="s">
        <v>87</v>
      </c>
      <c r="D2343" s="775" t="s">
        <v>174</v>
      </c>
      <c r="E2343" s="775">
        <v>999999</v>
      </c>
      <c r="F2343" s="775" t="s">
        <v>8084</v>
      </c>
      <c r="G2343" s="775"/>
      <c r="H2343" s="775"/>
      <c r="I2343" s="775"/>
    </row>
    <row r="2344" spans="1:9">
      <c r="A2344" s="775" t="str">
        <f>Table_wabobpsvr_AzureCalc_AzureCalcRateCard[[#This Row],[ServiceName]]&amp;Table_wabobpsvr_AzureCalc_AzureCalcRateCard[[#This Row],[Price_Level]]&amp;Table_wabobpsvr_AzureCalc_AzureCalcRateCard[[#This Row],[Region]]</f>
        <v>Standard_D13_v2 VM (Windows)B10</v>
      </c>
      <c r="B2344" s="775">
        <v>10</v>
      </c>
      <c r="C2344" s="775" t="s">
        <v>87</v>
      </c>
      <c r="D2344" s="775" t="s">
        <v>175</v>
      </c>
      <c r="E2344" s="775">
        <v>999999</v>
      </c>
      <c r="F2344" s="775" t="s">
        <v>8084</v>
      </c>
      <c r="G2344" s="775"/>
      <c r="H2344" s="775"/>
      <c r="I2344" s="775"/>
    </row>
    <row r="2345" spans="1:9">
      <c r="A2345" s="775" t="str">
        <f>Table_wabobpsvr_AzureCalc_AzureCalcRateCard[[#This Row],[ServiceName]]&amp;Table_wabobpsvr_AzureCalc_AzureCalcRateCard[[#This Row],[Price_Level]]&amp;Table_wabobpsvr_AzureCalc_AzureCalcRateCard[[#This Row],[Region]]</f>
        <v>Standard_D13_v2 VM (Windows)C10</v>
      </c>
      <c r="B2345" s="775">
        <v>10</v>
      </c>
      <c r="C2345" s="775" t="s">
        <v>87</v>
      </c>
      <c r="D2345" s="775" t="s">
        <v>177</v>
      </c>
      <c r="E2345" s="775">
        <v>999999</v>
      </c>
      <c r="F2345" s="775" t="s">
        <v>8084</v>
      </c>
      <c r="G2345" s="775"/>
      <c r="H2345" s="775"/>
      <c r="I2345" s="775"/>
    </row>
    <row r="2346" spans="1:9">
      <c r="A2346" s="775" t="str">
        <f>Table_wabobpsvr_AzureCalc_AzureCalcRateCard[[#This Row],[ServiceName]]&amp;Table_wabobpsvr_AzureCalc_AzureCalcRateCard[[#This Row],[Price_Level]]&amp;Table_wabobpsvr_AzureCalc_AzureCalcRateCard[[#This Row],[Region]]</f>
        <v>Standard_D13_v2 VM (Windows)D10</v>
      </c>
      <c r="B2346" s="775">
        <v>10</v>
      </c>
      <c r="C2346" s="775" t="s">
        <v>87</v>
      </c>
      <c r="D2346" s="775" t="s">
        <v>176</v>
      </c>
      <c r="E2346" s="775">
        <v>999999</v>
      </c>
      <c r="F2346" s="775" t="s">
        <v>8084</v>
      </c>
      <c r="G2346" s="775"/>
      <c r="H2346" s="775"/>
      <c r="I2346" s="775"/>
    </row>
    <row r="2347" spans="1:9">
      <c r="A2347" s="775" t="str">
        <f>Table_wabobpsvr_AzureCalc_AzureCalcRateCard[[#This Row],[ServiceName]]&amp;Table_wabobpsvr_AzureCalc_AzureCalcRateCard[[#This Row],[Price_Level]]&amp;Table_wabobpsvr_AzureCalc_AzureCalcRateCard[[#This Row],[Region]]</f>
        <v>Standard_D13_v2 VM (Windows)MOSP10</v>
      </c>
      <c r="B2347" s="775">
        <v>10</v>
      </c>
      <c r="C2347" s="775" t="s">
        <v>87</v>
      </c>
      <c r="D2347" s="775" t="s">
        <v>606</v>
      </c>
      <c r="E2347" s="775">
        <v>999999</v>
      </c>
      <c r="F2347" s="775" t="s">
        <v>8084</v>
      </c>
      <c r="G2347" s="775"/>
      <c r="H2347" s="775"/>
      <c r="I2347" s="775"/>
    </row>
    <row r="2348" spans="1:9">
      <c r="A2348" s="775" t="str">
        <f>Table_wabobpsvr_AzureCalc_AzureCalcRateCard[[#This Row],[ServiceName]]&amp;Table_wabobpsvr_AzureCalc_AzureCalcRateCard[[#This Row],[Price_Level]]&amp;Table_wabobpsvr_AzureCalc_AzureCalcRateCard[[#This Row],[Region]]</f>
        <v>Standard_D14_v2 VM (Windows)A10</v>
      </c>
      <c r="B2348" s="775">
        <v>10</v>
      </c>
      <c r="C2348" s="775" t="s">
        <v>87</v>
      </c>
      <c r="D2348" s="775" t="s">
        <v>174</v>
      </c>
      <c r="E2348" s="775">
        <v>999999</v>
      </c>
      <c r="F2348" s="775" t="s">
        <v>8085</v>
      </c>
      <c r="G2348" s="775"/>
      <c r="H2348" s="775"/>
      <c r="I2348" s="775"/>
    </row>
    <row r="2349" spans="1:9">
      <c r="A2349" s="775" t="str">
        <f>Table_wabobpsvr_AzureCalc_AzureCalcRateCard[[#This Row],[ServiceName]]&amp;Table_wabobpsvr_AzureCalc_AzureCalcRateCard[[#This Row],[Price_Level]]&amp;Table_wabobpsvr_AzureCalc_AzureCalcRateCard[[#This Row],[Region]]</f>
        <v>Standard_D14_v2 VM (Windows)B10</v>
      </c>
      <c r="B2349" s="775">
        <v>10</v>
      </c>
      <c r="C2349" s="775" t="s">
        <v>87</v>
      </c>
      <c r="D2349" s="775" t="s">
        <v>175</v>
      </c>
      <c r="E2349" s="775">
        <v>999999</v>
      </c>
      <c r="F2349" s="775" t="s">
        <v>8085</v>
      </c>
      <c r="G2349" s="775"/>
      <c r="H2349" s="775"/>
      <c r="I2349" s="775"/>
    </row>
    <row r="2350" spans="1:9">
      <c r="A2350" s="775" t="str">
        <f>Table_wabobpsvr_AzureCalc_AzureCalcRateCard[[#This Row],[ServiceName]]&amp;Table_wabobpsvr_AzureCalc_AzureCalcRateCard[[#This Row],[Price_Level]]&amp;Table_wabobpsvr_AzureCalc_AzureCalcRateCard[[#This Row],[Region]]</f>
        <v>Standard_D14_v2 VM (Windows)C10</v>
      </c>
      <c r="B2350" s="775">
        <v>10</v>
      </c>
      <c r="C2350" s="775" t="s">
        <v>87</v>
      </c>
      <c r="D2350" s="775" t="s">
        <v>177</v>
      </c>
      <c r="E2350" s="775">
        <v>999999</v>
      </c>
      <c r="F2350" s="775" t="s">
        <v>8085</v>
      </c>
      <c r="G2350" s="775"/>
      <c r="H2350" s="775"/>
      <c r="I2350" s="775"/>
    </row>
    <row r="2351" spans="1:9">
      <c r="A2351" s="775" t="str">
        <f>Table_wabobpsvr_AzureCalc_AzureCalcRateCard[[#This Row],[ServiceName]]&amp;Table_wabobpsvr_AzureCalc_AzureCalcRateCard[[#This Row],[Price_Level]]&amp;Table_wabobpsvr_AzureCalc_AzureCalcRateCard[[#This Row],[Region]]</f>
        <v>Standard_D14_v2 VM (Windows)D10</v>
      </c>
      <c r="B2351" s="775">
        <v>10</v>
      </c>
      <c r="C2351" s="775" t="s">
        <v>87</v>
      </c>
      <c r="D2351" s="775" t="s">
        <v>176</v>
      </c>
      <c r="E2351" s="775">
        <v>999999</v>
      </c>
      <c r="F2351" s="775" t="s">
        <v>8085</v>
      </c>
      <c r="G2351" s="775"/>
      <c r="H2351" s="775"/>
      <c r="I2351" s="775"/>
    </row>
    <row r="2352" spans="1:9">
      <c r="A2352" s="775" t="str">
        <f>Table_wabobpsvr_AzureCalc_AzureCalcRateCard[[#This Row],[ServiceName]]&amp;Table_wabobpsvr_AzureCalc_AzureCalcRateCard[[#This Row],[Price_Level]]&amp;Table_wabobpsvr_AzureCalc_AzureCalcRateCard[[#This Row],[Region]]</f>
        <v>Standard_D14_v2 VM (Windows)MOSP10</v>
      </c>
      <c r="B2352" s="775">
        <v>10</v>
      </c>
      <c r="C2352" s="775" t="s">
        <v>87</v>
      </c>
      <c r="D2352" s="775" t="s">
        <v>606</v>
      </c>
      <c r="E2352" s="775">
        <v>999999</v>
      </c>
      <c r="F2352" s="775" t="s">
        <v>8085</v>
      </c>
      <c r="G2352" s="775"/>
      <c r="H2352" s="775"/>
      <c r="I2352" s="775"/>
    </row>
    <row r="2353" spans="1:9">
      <c r="A2353" s="775" t="str">
        <f>Table_wabobpsvr_AzureCalc_AzureCalcRateCard[[#This Row],[ServiceName]]&amp;Table_wabobpsvr_AzureCalc_AzureCalcRateCard[[#This Row],[Price_Level]]&amp;Table_wabobpsvr_AzureCalc_AzureCalcRateCard[[#This Row],[Region]]</f>
        <v>Standard_D1_v2 VM (Windows)D9</v>
      </c>
      <c r="B2353" s="775">
        <v>9</v>
      </c>
      <c r="C2353" s="775" t="s">
        <v>87</v>
      </c>
      <c r="D2353" s="775" t="s">
        <v>176</v>
      </c>
      <c r="E2353" s="775">
        <v>0.15751999999999999</v>
      </c>
      <c r="F2353" s="775" t="s">
        <v>8077</v>
      </c>
      <c r="G2353" s="775" t="s">
        <v>4235</v>
      </c>
      <c r="H2353" s="775" t="s">
        <v>4235</v>
      </c>
      <c r="I2353" s="775" t="s">
        <v>7799</v>
      </c>
    </row>
    <row r="2354" spans="1:9">
      <c r="A2354" s="775" t="str">
        <f>Table_wabobpsvr_AzureCalc_AzureCalcRateCard[[#This Row],[ServiceName]]&amp;Table_wabobpsvr_AzureCalc_AzureCalcRateCard[[#This Row],[Price_Level]]&amp;Table_wabobpsvr_AzureCalc_AzureCalcRateCard[[#This Row],[Region]]</f>
        <v>Standard_D14_v2 VM (Non-Windows)A16</v>
      </c>
      <c r="B2354" s="775">
        <v>16</v>
      </c>
      <c r="C2354" s="775" t="s">
        <v>87</v>
      </c>
      <c r="D2354" s="775" t="s">
        <v>174</v>
      </c>
      <c r="E2354" s="775">
        <v>1.6295999999999999</v>
      </c>
      <c r="F2354" s="775" t="s">
        <v>8094</v>
      </c>
      <c r="G2354" s="775" t="s">
        <v>4235</v>
      </c>
      <c r="H2354" s="775" t="s">
        <v>4235</v>
      </c>
      <c r="I2354" s="775" t="s">
        <v>8260</v>
      </c>
    </row>
    <row r="2355" spans="1:9">
      <c r="A2355" s="1039" t="str">
        <f>Table_wabobpsvr_AzureCalc_AzureCalcRateCard[[#This Row],[ServiceName]]&amp;Table_wabobpsvr_AzureCalc_AzureCalcRateCard[[#This Row],[Price_Level]]&amp;Table_wabobpsvr_AzureCalc_AzureCalcRateCard[[#This Row],[Region]]</f>
        <v>Standard_D13_v2 Cloud ServicesD8</v>
      </c>
      <c r="B2355" s="1039">
        <v>8</v>
      </c>
      <c r="C2355" s="1039" t="s">
        <v>87</v>
      </c>
      <c r="D2355" s="1039" t="s">
        <v>176</v>
      </c>
      <c r="E2355" s="1039">
        <v>1.0929599999999999</v>
      </c>
      <c r="F2355" s="1039" t="s">
        <v>8206</v>
      </c>
      <c r="G2355" s="775" t="s">
        <v>4235</v>
      </c>
      <c r="H2355" s="775" t="s">
        <v>4235</v>
      </c>
      <c r="I2355" s="775" t="s">
        <v>8262</v>
      </c>
    </row>
    <row r="2356" spans="1:9">
      <c r="A2356" s="1039" t="str">
        <f>Table_wabobpsvr_AzureCalc_AzureCalcRateCard[[#This Row],[ServiceName]]&amp;Table_wabobpsvr_AzureCalc_AzureCalcRateCard[[#This Row],[Price_Level]]&amp;Table_wabobpsvr_AzureCalc_AzureCalcRateCard[[#This Row],[Region]]</f>
        <v>Standard_D11_v2 VM (Non-Windows)MOSP9</v>
      </c>
      <c r="B2356" s="1039">
        <v>9</v>
      </c>
      <c r="C2356" s="1039" t="s">
        <v>87</v>
      </c>
      <c r="D2356" s="1039" t="s">
        <v>606</v>
      </c>
      <c r="E2356" s="1039">
        <v>0.24199999999999999</v>
      </c>
      <c r="F2356" s="1039" t="s">
        <v>8091</v>
      </c>
      <c r="G2356" s="775"/>
      <c r="H2356" s="775"/>
      <c r="I2356" s="775" t="s">
        <v>7800</v>
      </c>
    </row>
    <row r="2357" spans="1:9">
      <c r="A2357" s="775" t="str">
        <f>Table_wabobpsvr_AzureCalc_AzureCalcRateCard[[#This Row],[ServiceName]]&amp;Table_wabobpsvr_AzureCalc_AzureCalcRateCard[[#This Row],[Price_Level]]&amp;Table_wabobpsvr_AzureCalc_AzureCalcRateCard[[#This Row],[Region]]</f>
        <v>Standard_D11_v2 VM (Non-Windows)A9</v>
      </c>
      <c r="B2357" s="775">
        <v>9</v>
      </c>
      <c r="C2357" s="775" t="s">
        <v>87</v>
      </c>
      <c r="D2357" s="775" t="s">
        <v>174</v>
      </c>
      <c r="E2357" s="775">
        <v>0.23474</v>
      </c>
      <c r="F2357" s="775" t="s">
        <v>8091</v>
      </c>
      <c r="G2357" s="775" t="s">
        <v>4235</v>
      </c>
      <c r="H2357" s="775" t="s">
        <v>4235</v>
      </c>
      <c r="I2357" s="775" t="s">
        <v>7800</v>
      </c>
    </row>
    <row r="2358" spans="1:9">
      <c r="A2358" s="775" t="str">
        <f>Table_wabobpsvr_AzureCalc_AzureCalcRateCard[[#This Row],[ServiceName]]&amp;Table_wabobpsvr_AzureCalc_AzureCalcRateCard[[#This Row],[Price_Level]]&amp;Table_wabobpsvr_AzureCalc_AzureCalcRateCard[[#This Row],[Region]]</f>
        <v>Standard_D11_v2 VM (Non-Windows)B9</v>
      </c>
      <c r="B2358" s="775">
        <v>9</v>
      </c>
      <c r="C2358" s="775" t="s">
        <v>87</v>
      </c>
      <c r="D2358" s="775" t="s">
        <v>175</v>
      </c>
      <c r="E2358" s="775">
        <v>0.22747999999999999</v>
      </c>
      <c r="F2358" s="775" t="s">
        <v>8091</v>
      </c>
      <c r="G2358" s="775" t="s">
        <v>4235</v>
      </c>
      <c r="H2358" s="775" t="s">
        <v>4235</v>
      </c>
      <c r="I2358" s="775" t="s">
        <v>7800</v>
      </c>
    </row>
    <row r="2359" spans="1:9">
      <c r="A2359" s="775" t="str">
        <f>Table_wabobpsvr_AzureCalc_AzureCalcRateCard[[#This Row],[ServiceName]]&amp;Table_wabobpsvr_AzureCalc_AzureCalcRateCard[[#This Row],[Price_Level]]&amp;Table_wabobpsvr_AzureCalc_AzureCalcRateCard[[#This Row],[Region]]</f>
        <v>Standard_D11_v2 VM (Non-Windows)C9</v>
      </c>
      <c r="B2359" s="775">
        <v>9</v>
      </c>
      <c r="C2359" s="775" t="s">
        <v>87</v>
      </c>
      <c r="D2359" s="775" t="s">
        <v>177</v>
      </c>
      <c r="E2359" s="775">
        <v>0.22022</v>
      </c>
      <c r="F2359" s="775" t="s">
        <v>8091</v>
      </c>
      <c r="G2359" s="775" t="s">
        <v>4235</v>
      </c>
      <c r="H2359" s="775" t="s">
        <v>4235</v>
      </c>
      <c r="I2359" s="775" t="s">
        <v>7800</v>
      </c>
    </row>
    <row r="2360" spans="1:9">
      <c r="A2360" s="775" t="str">
        <f>Table_wabobpsvr_AzureCalc_AzureCalcRateCard[[#This Row],[ServiceName]]&amp;Table_wabobpsvr_AzureCalc_AzureCalcRateCard[[#This Row],[Price_Level]]&amp;Table_wabobpsvr_AzureCalc_AzureCalcRateCard[[#This Row],[Region]]</f>
        <v>Standard_D11_v2 VM (Non-Windows)D9</v>
      </c>
      <c r="B2360" s="775">
        <v>9</v>
      </c>
      <c r="C2360" s="775" t="s">
        <v>87</v>
      </c>
      <c r="D2360" s="775" t="s">
        <v>176</v>
      </c>
      <c r="E2360" s="775">
        <v>0.21296000000000001</v>
      </c>
      <c r="F2360" s="775" t="s">
        <v>8091</v>
      </c>
      <c r="G2360" s="775" t="s">
        <v>4235</v>
      </c>
      <c r="H2360" s="775" t="s">
        <v>4235</v>
      </c>
      <c r="I2360" s="775" t="s">
        <v>7800</v>
      </c>
    </row>
    <row r="2361" spans="1:9">
      <c r="A2361" s="775" t="str">
        <f>Table_wabobpsvr_AzureCalc_AzureCalcRateCard[[#This Row],[ServiceName]]&amp;Table_wabobpsvr_AzureCalc_AzureCalcRateCard[[#This Row],[Price_Level]]&amp;Table_wabobpsvr_AzureCalc_AzureCalcRateCard[[#This Row],[Region]]</f>
        <v>Standard_D11_v2 VM (Windows)MOSP9</v>
      </c>
      <c r="B2361" s="775">
        <v>9</v>
      </c>
      <c r="C2361" s="775" t="s">
        <v>87</v>
      </c>
      <c r="D2361" s="775" t="s">
        <v>606</v>
      </c>
      <c r="E2361" s="775">
        <v>0.371</v>
      </c>
      <c r="F2361" s="775" t="s">
        <v>8082</v>
      </c>
      <c r="G2361" s="775"/>
      <c r="H2361" s="775"/>
      <c r="I2361" s="775" t="s">
        <v>7801</v>
      </c>
    </row>
    <row r="2362" spans="1:9">
      <c r="A2362" s="775" t="str">
        <f>Table_wabobpsvr_AzureCalc_AzureCalcRateCard[[#This Row],[ServiceName]]&amp;Table_wabobpsvr_AzureCalc_AzureCalcRateCard[[#This Row],[Price_Level]]&amp;Table_wabobpsvr_AzureCalc_AzureCalcRateCard[[#This Row],[Region]]</f>
        <v>Standard_D11_v2 VM (Windows)A9</v>
      </c>
      <c r="B2362" s="775">
        <v>9</v>
      </c>
      <c r="C2362" s="775" t="s">
        <v>87</v>
      </c>
      <c r="D2362" s="775" t="s">
        <v>174</v>
      </c>
      <c r="E2362" s="775">
        <v>0.35987000000000002</v>
      </c>
      <c r="F2362" s="775" t="s">
        <v>8082</v>
      </c>
      <c r="G2362" s="775" t="s">
        <v>4235</v>
      </c>
      <c r="H2362" s="775" t="s">
        <v>4235</v>
      </c>
      <c r="I2362" s="775" t="s">
        <v>7801</v>
      </c>
    </row>
    <row r="2363" spans="1:9">
      <c r="A2363" s="775" t="str">
        <f>Table_wabobpsvr_AzureCalc_AzureCalcRateCard[[#This Row],[ServiceName]]&amp;Table_wabobpsvr_AzureCalc_AzureCalcRateCard[[#This Row],[Price_Level]]&amp;Table_wabobpsvr_AzureCalc_AzureCalcRateCard[[#This Row],[Region]]</f>
        <v>Standard_D11_v2 VM (Windows)B9</v>
      </c>
      <c r="B2363" s="775">
        <v>9</v>
      </c>
      <c r="C2363" s="775" t="s">
        <v>87</v>
      </c>
      <c r="D2363" s="775" t="s">
        <v>175</v>
      </c>
      <c r="E2363" s="775">
        <v>0.34873999999999999</v>
      </c>
      <c r="F2363" s="775" t="s">
        <v>8082</v>
      </c>
      <c r="G2363" s="775" t="s">
        <v>4235</v>
      </c>
      <c r="H2363" s="775" t="s">
        <v>4235</v>
      </c>
      <c r="I2363" s="775" t="s">
        <v>7801</v>
      </c>
    </row>
    <row r="2364" spans="1:9">
      <c r="A2364" s="775" t="str">
        <f>Table_wabobpsvr_AzureCalc_AzureCalcRateCard[[#This Row],[ServiceName]]&amp;Table_wabobpsvr_AzureCalc_AzureCalcRateCard[[#This Row],[Price_Level]]&amp;Table_wabobpsvr_AzureCalc_AzureCalcRateCard[[#This Row],[Region]]</f>
        <v>Standard_D11_v2 VM (Windows)C9</v>
      </c>
      <c r="B2364" s="775">
        <v>9</v>
      </c>
      <c r="C2364" s="775" t="s">
        <v>87</v>
      </c>
      <c r="D2364" s="775" t="s">
        <v>177</v>
      </c>
      <c r="E2364" s="775">
        <v>0.33761000000000002</v>
      </c>
      <c r="F2364" s="775" t="s">
        <v>8082</v>
      </c>
      <c r="G2364" s="775" t="s">
        <v>4235</v>
      </c>
      <c r="H2364" s="775" t="s">
        <v>4235</v>
      </c>
      <c r="I2364" s="775" t="s">
        <v>7801</v>
      </c>
    </row>
    <row r="2365" spans="1:9">
      <c r="A2365" s="775" t="str">
        <f>Table_wabobpsvr_AzureCalc_AzureCalcRateCard[[#This Row],[ServiceName]]&amp;Table_wabobpsvr_AzureCalc_AzureCalcRateCard[[#This Row],[Price_Level]]&amp;Table_wabobpsvr_AzureCalc_AzureCalcRateCard[[#This Row],[Region]]</f>
        <v>Standard_D14_v2 VM (Non-Windows)B16</v>
      </c>
      <c r="B2365" s="775">
        <v>16</v>
      </c>
      <c r="C2365" s="775" t="s">
        <v>87</v>
      </c>
      <c r="D2365" s="775" t="s">
        <v>175</v>
      </c>
      <c r="E2365" s="775">
        <v>1.5791999999999999</v>
      </c>
      <c r="F2365" s="775" t="s">
        <v>8094</v>
      </c>
      <c r="G2365" s="775" t="s">
        <v>4235</v>
      </c>
      <c r="H2365" s="775" t="s">
        <v>4235</v>
      </c>
      <c r="I2365" s="775" t="s">
        <v>8260</v>
      </c>
    </row>
    <row r="2366" spans="1:9">
      <c r="A2366" s="1039" t="str">
        <f>Table_wabobpsvr_AzureCalc_AzureCalcRateCard[[#This Row],[ServiceName]]&amp;Table_wabobpsvr_AzureCalc_AzureCalcRateCard[[#This Row],[Price_Level]]&amp;Table_wabobpsvr_AzureCalc_AzureCalcRateCard[[#This Row],[Region]]</f>
        <v>Standard_D14_v2 VM (Non-Windows)C16</v>
      </c>
      <c r="B2366" s="1039">
        <v>16</v>
      </c>
      <c r="C2366" s="1039" t="s">
        <v>87</v>
      </c>
      <c r="D2366" s="1039" t="s">
        <v>177</v>
      </c>
      <c r="E2366" s="1039">
        <v>1.5287999999999999</v>
      </c>
      <c r="F2366" s="1039" t="s">
        <v>8094</v>
      </c>
      <c r="G2366" s="775" t="s">
        <v>4235</v>
      </c>
      <c r="H2366" s="775" t="s">
        <v>4235</v>
      </c>
      <c r="I2366" s="775" t="s">
        <v>8260</v>
      </c>
    </row>
    <row r="2367" spans="1:9">
      <c r="A2367" s="1039" t="str">
        <f>Table_wabobpsvr_AzureCalc_AzureCalcRateCard[[#This Row],[ServiceName]]&amp;Table_wabobpsvr_AzureCalc_AzureCalcRateCard[[#This Row],[Price_Level]]&amp;Table_wabobpsvr_AzureCalc_AzureCalcRateCard[[#This Row],[Region]]</f>
        <v>Standard_D14_v2 VM (Non-Windows)D16</v>
      </c>
      <c r="B2367" s="1039">
        <v>16</v>
      </c>
      <c r="C2367" s="1039" t="s">
        <v>87</v>
      </c>
      <c r="D2367" s="1039" t="s">
        <v>176</v>
      </c>
      <c r="E2367" s="1039">
        <v>1.4783999999999999</v>
      </c>
      <c r="F2367" s="1039" t="s">
        <v>8094</v>
      </c>
      <c r="G2367" s="775" t="s">
        <v>4235</v>
      </c>
      <c r="H2367" s="775" t="s">
        <v>4235</v>
      </c>
      <c r="I2367" s="775" t="s">
        <v>8260</v>
      </c>
    </row>
    <row r="2368" spans="1:9">
      <c r="A2368" s="775" t="str">
        <f>Table_wabobpsvr_AzureCalc_AzureCalcRateCard[[#This Row],[ServiceName]]&amp;Table_wabobpsvr_AzureCalc_AzureCalcRateCard[[#This Row],[Price_Level]]&amp;Table_wabobpsvr_AzureCalc_AzureCalcRateCard[[#This Row],[Region]]</f>
        <v>Standard_D14_v2 VM (Windows)MOSP16</v>
      </c>
      <c r="B2368" s="775">
        <v>16</v>
      </c>
      <c r="C2368" s="775" t="s">
        <v>87</v>
      </c>
      <c r="D2368" s="775" t="s">
        <v>606</v>
      </c>
      <c r="E2368" s="775">
        <v>2.4470000000000001</v>
      </c>
      <c r="F2368" s="775" t="s">
        <v>8085</v>
      </c>
      <c r="G2368" s="775"/>
      <c r="H2368" s="775"/>
      <c r="I2368" s="775" t="s">
        <v>8264</v>
      </c>
    </row>
    <row r="2369" spans="1:9">
      <c r="A2369" s="775" t="str">
        <f>Table_wabobpsvr_AzureCalc_AzureCalcRateCard[[#This Row],[ServiceName]]&amp;Table_wabobpsvr_AzureCalc_AzureCalcRateCard[[#This Row],[Price_Level]]&amp;Table_wabobpsvr_AzureCalc_AzureCalcRateCard[[#This Row],[Region]]</f>
        <v>Standard_D14_v2 VM (Windows)A16</v>
      </c>
      <c r="B2369" s="775">
        <v>16</v>
      </c>
      <c r="C2369" s="775" t="s">
        <v>87</v>
      </c>
      <c r="D2369" s="775" t="s">
        <v>174</v>
      </c>
      <c r="E2369" s="775">
        <v>2.3735900000000001</v>
      </c>
      <c r="F2369" s="775" t="s">
        <v>8085</v>
      </c>
      <c r="G2369" s="775" t="s">
        <v>4235</v>
      </c>
      <c r="H2369" s="775" t="s">
        <v>4235</v>
      </c>
      <c r="I2369" s="775" t="s">
        <v>8264</v>
      </c>
    </row>
    <row r="2370" spans="1:9">
      <c r="A2370" s="775" t="str">
        <f>Table_wabobpsvr_AzureCalc_AzureCalcRateCard[[#This Row],[ServiceName]]&amp;Table_wabobpsvr_AzureCalc_AzureCalcRateCard[[#This Row],[Price_Level]]&amp;Table_wabobpsvr_AzureCalc_AzureCalcRateCard[[#This Row],[Region]]</f>
        <v>Standard_D14_v2 VM (Windows)B16</v>
      </c>
      <c r="B2370" s="775">
        <v>16</v>
      </c>
      <c r="C2370" s="775" t="s">
        <v>87</v>
      </c>
      <c r="D2370" s="775" t="s">
        <v>175</v>
      </c>
      <c r="E2370" s="775">
        <v>2.3001800000000001</v>
      </c>
      <c r="F2370" s="775" t="s">
        <v>8085</v>
      </c>
      <c r="G2370" s="775" t="s">
        <v>4235</v>
      </c>
      <c r="H2370" s="775" t="s">
        <v>4235</v>
      </c>
      <c r="I2370" s="775" t="s">
        <v>8264</v>
      </c>
    </row>
    <row r="2371" spans="1:9">
      <c r="A2371" s="775" t="str">
        <f>Table_wabobpsvr_AzureCalc_AzureCalcRateCard[[#This Row],[ServiceName]]&amp;Table_wabobpsvr_AzureCalc_AzureCalcRateCard[[#This Row],[Price_Level]]&amp;Table_wabobpsvr_AzureCalc_AzureCalcRateCard[[#This Row],[Region]]</f>
        <v>Standard_D14_v2 VM (Windows)C16</v>
      </c>
      <c r="B2371" s="775">
        <v>16</v>
      </c>
      <c r="C2371" s="775" t="s">
        <v>87</v>
      </c>
      <c r="D2371" s="775" t="s">
        <v>177</v>
      </c>
      <c r="E2371" s="775">
        <v>2.2267700000000001</v>
      </c>
      <c r="F2371" s="775" t="s">
        <v>8085</v>
      </c>
      <c r="G2371" s="775" t="s">
        <v>4235</v>
      </c>
      <c r="H2371" s="775" t="s">
        <v>4235</v>
      </c>
      <c r="I2371" s="775" t="s">
        <v>8264</v>
      </c>
    </row>
    <row r="2372" spans="1:9">
      <c r="A2372" s="775" t="str">
        <f>Table_wabobpsvr_AzureCalc_AzureCalcRateCard[[#This Row],[ServiceName]]&amp;Table_wabobpsvr_AzureCalc_AzureCalcRateCard[[#This Row],[Price_Level]]&amp;Table_wabobpsvr_AzureCalc_AzureCalcRateCard[[#This Row],[Region]]</f>
        <v>Standard_D14_v2 VM (Windows)D16</v>
      </c>
      <c r="B2372" s="775">
        <v>16</v>
      </c>
      <c r="C2372" s="775" t="s">
        <v>87</v>
      </c>
      <c r="D2372" s="775" t="s">
        <v>176</v>
      </c>
      <c r="E2372" s="775">
        <v>2.1533600000000002</v>
      </c>
      <c r="F2372" s="775" t="s">
        <v>8085</v>
      </c>
      <c r="G2372" s="775" t="s">
        <v>4235</v>
      </c>
      <c r="H2372" s="775" t="s">
        <v>4235</v>
      </c>
      <c r="I2372" s="775" t="s">
        <v>8264</v>
      </c>
    </row>
    <row r="2373" spans="1:9">
      <c r="A2373" s="775" t="str">
        <f>Table_wabobpsvr_AzureCalc_AzureCalcRateCard[[#This Row],[ServiceName]]&amp;Table_wabobpsvr_AzureCalc_AzureCalcRateCard[[#This Row],[Price_Level]]&amp;Table_wabobpsvr_AzureCalc_AzureCalcRateCard[[#This Row],[Region]]</f>
        <v>Standard_D2_v2 VM (Non-Windows)MOSP16</v>
      </c>
      <c r="B2373" s="775">
        <v>16</v>
      </c>
      <c r="C2373" s="775" t="s">
        <v>87</v>
      </c>
      <c r="D2373" s="775" t="s">
        <v>606</v>
      </c>
      <c r="E2373" s="775">
        <v>0.186</v>
      </c>
      <c r="F2373" s="775" t="s">
        <v>8088</v>
      </c>
      <c r="G2373" s="775"/>
      <c r="H2373" s="775"/>
      <c r="I2373" s="775" t="s">
        <v>8265</v>
      </c>
    </row>
    <row r="2374" spans="1:9">
      <c r="A2374" s="775" t="str">
        <f>Table_wabobpsvr_AzureCalc_AzureCalcRateCard[[#This Row],[ServiceName]]&amp;Table_wabobpsvr_AzureCalc_AzureCalcRateCard[[#This Row],[Price_Level]]&amp;Table_wabobpsvr_AzureCalc_AzureCalcRateCard[[#This Row],[Region]]</f>
        <v>Standard_D14_v2 Cloud ServicesMOSP8</v>
      </c>
      <c r="B2374" s="775">
        <v>8</v>
      </c>
      <c r="C2374" s="775" t="s">
        <v>87</v>
      </c>
      <c r="D2374" s="775" t="s">
        <v>606</v>
      </c>
      <c r="E2374" s="775">
        <v>2.2360000000000002</v>
      </c>
      <c r="F2374" s="775" t="s">
        <v>8209</v>
      </c>
      <c r="G2374" s="775"/>
      <c r="H2374" s="775"/>
      <c r="I2374" s="775" t="s">
        <v>8266</v>
      </c>
    </row>
    <row r="2375" spans="1:9">
      <c r="A2375" s="775" t="str">
        <f>Table_wabobpsvr_AzureCalc_AzureCalcRateCard[[#This Row],[ServiceName]]&amp;Table_wabobpsvr_AzureCalc_AzureCalcRateCard[[#This Row],[Price_Level]]&amp;Table_wabobpsvr_AzureCalc_AzureCalcRateCard[[#This Row],[Region]]</f>
        <v>Standard_D14_v2 Cloud ServicesA8</v>
      </c>
      <c r="B2375" s="775">
        <v>8</v>
      </c>
      <c r="C2375" s="775" t="s">
        <v>87</v>
      </c>
      <c r="D2375" s="775" t="s">
        <v>174</v>
      </c>
      <c r="E2375" s="775">
        <v>2.16892</v>
      </c>
      <c r="F2375" s="775" t="s">
        <v>8209</v>
      </c>
      <c r="G2375" s="775" t="s">
        <v>4235</v>
      </c>
      <c r="H2375" s="775" t="s">
        <v>4235</v>
      </c>
      <c r="I2375" s="775" t="s">
        <v>8266</v>
      </c>
    </row>
    <row r="2376" spans="1:9">
      <c r="A2376" s="775" t="str">
        <f>Table_wabobpsvr_AzureCalc_AzureCalcRateCard[[#This Row],[ServiceName]]&amp;Table_wabobpsvr_AzureCalc_AzureCalcRateCard[[#This Row],[Price_Level]]&amp;Table_wabobpsvr_AzureCalc_AzureCalcRateCard[[#This Row],[Region]]</f>
        <v>Standard_D14_v2 Cloud ServicesB8</v>
      </c>
      <c r="B2376" s="775">
        <v>8</v>
      </c>
      <c r="C2376" s="775" t="s">
        <v>87</v>
      </c>
      <c r="D2376" s="775" t="s">
        <v>175</v>
      </c>
      <c r="E2376" s="775">
        <v>2.1018400000000002</v>
      </c>
      <c r="F2376" s="775" t="s">
        <v>8209</v>
      </c>
      <c r="G2376" s="775" t="s">
        <v>4235</v>
      </c>
      <c r="H2376" s="775" t="s">
        <v>4235</v>
      </c>
      <c r="I2376" s="775" t="s">
        <v>8266</v>
      </c>
    </row>
    <row r="2377" spans="1:9">
      <c r="A2377" s="775" t="str">
        <f>Table_wabobpsvr_AzureCalc_AzureCalcRateCard[[#This Row],[ServiceName]]&amp;Table_wabobpsvr_AzureCalc_AzureCalcRateCard[[#This Row],[Price_Level]]&amp;Table_wabobpsvr_AzureCalc_AzureCalcRateCard[[#This Row],[Region]]</f>
        <v>Standard_D14_v2 Cloud ServicesC8</v>
      </c>
      <c r="B2377" s="775">
        <v>8</v>
      </c>
      <c r="C2377" s="775" t="s">
        <v>87</v>
      </c>
      <c r="D2377" s="775" t="s">
        <v>177</v>
      </c>
      <c r="E2377" s="775">
        <v>2.0347599999999999</v>
      </c>
      <c r="F2377" s="775" t="s">
        <v>8209</v>
      </c>
      <c r="G2377" s="775" t="s">
        <v>4235</v>
      </c>
      <c r="H2377" s="775" t="s">
        <v>4235</v>
      </c>
      <c r="I2377" s="775" t="s">
        <v>8266</v>
      </c>
    </row>
    <row r="2378" spans="1:9">
      <c r="A2378" s="775" t="str">
        <f>Table_wabobpsvr_AzureCalc_AzureCalcRateCard[[#This Row],[ServiceName]]&amp;Table_wabobpsvr_AzureCalc_AzureCalcRateCard[[#This Row],[Price_Level]]&amp;Table_wabobpsvr_AzureCalc_AzureCalcRateCard[[#This Row],[Region]]</f>
        <v>Standard_D14_v2 Cloud ServicesD8</v>
      </c>
      <c r="B2378" s="775">
        <v>8</v>
      </c>
      <c r="C2378" s="775" t="s">
        <v>87</v>
      </c>
      <c r="D2378" s="775" t="s">
        <v>176</v>
      </c>
      <c r="E2378" s="775">
        <v>1.9676800000000001</v>
      </c>
      <c r="F2378" s="775" t="s">
        <v>8209</v>
      </c>
      <c r="G2378" s="775" t="s">
        <v>4235</v>
      </c>
      <c r="H2378" s="775" t="s">
        <v>4235</v>
      </c>
      <c r="I2378" s="775" t="s">
        <v>8266</v>
      </c>
    </row>
    <row r="2379" spans="1:9">
      <c r="A2379" s="775" t="str">
        <f>Table_wabobpsvr_AzureCalc_AzureCalcRateCard[[#This Row],[ServiceName]]&amp;Table_wabobpsvr_AzureCalc_AzureCalcRateCard[[#This Row],[Price_Level]]&amp;Table_wabobpsvr_AzureCalc_AzureCalcRateCard[[#This Row],[Region]]</f>
        <v>Standard_D2_v2 Cloud ServicesMOSP8</v>
      </c>
      <c r="B2379" s="775">
        <v>8</v>
      </c>
      <c r="C2379" s="775" t="s">
        <v>87</v>
      </c>
      <c r="D2379" s="775" t="s">
        <v>606</v>
      </c>
      <c r="E2379" s="775">
        <v>0.29699999999999999</v>
      </c>
      <c r="F2379" s="775" t="s">
        <v>8227</v>
      </c>
      <c r="G2379" s="775"/>
      <c r="H2379" s="775"/>
      <c r="I2379" s="775" t="s">
        <v>8267</v>
      </c>
    </row>
    <row r="2380" spans="1:9">
      <c r="A2380" s="775" t="str">
        <f>Table_wabobpsvr_AzureCalc_AzureCalcRateCard[[#This Row],[ServiceName]]&amp;Table_wabobpsvr_AzureCalc_AzureCalcRateCard[[#This Row],[Price_Level]]&amp;Table_wabobpsvr_AzureCalc_AzureCalcRateCard[[#This Row],[Region]]</f>
        <v>Standard_D2_v2 Cloud ServicesA8</v>
      </c>
      <c r="B2380" s="775">
        <v>8</v>
      </c>
      <c r="C2380" s="775" t="s">
        <v>87</v>
      </c>
      <c r="D2380" s="775" t="s">
        <v>174</v>
      </c>
      <c r="E2380" s="775">
        <v>0.28809000000000001</v>
      </c>
      <c r="F2380" s="775" t="s">
        <v>8227</v>
      </c>
      <c r="G2380" s="775" t="s">
        <v>4235</v>
      </c>
      <c r="H2380" s="775" t="s">
        <v>4235</v>
      </c>
      <c r="I2380" s="775" t="s">
        <v>8267</v>
      </c>
    </row>
    <row r="2381" spans="1:9">
      <c r="A2381" s="775" t="str">
        <f>Table_wabobpsvr_AzureCalc_AzureCalcRateCard[[#This Row],[ServiceName]]&amp;Table_wabobpsvr_AzureCalc_AzureCalcRateCard[[#This Row],[Price_Level]]&amp;Table_wabobpsvr_AzureCalc_AzureCalcRateCard[[#This Row],[Region]]</f>
        <v>Standard_D2_v2 Cloud ServicesB8</v>
      </c>
      <c r="B2381" s="775">
        <v>8</v>
      </c>
      <c r="C2381" s="775" t="s">
        <v>87</v>
      </c>
      <c r="D2381" s="775" t="s">
        <v>175</v>
      </c>
      <c r="E2381" s="775">
        <v>0.27917999999999998</v>
      </c>
      <c r="F2381" s="775" t="s">
        <v>8227</v>
      </c>
      <c r="G2381" s="775" t="s">
        <v>4235</v>
      </c>
      <c r="H2381" s="775" t="s">
        <v>4235</v>
      </c>
      <c r="I2381" s="775" t="s">
        <v>8267</v>
      </c>
    </row>
    <row r="2382" spans="1:9">
      <c r="A2382" s="775" t="str">
        <f>Table_wabobpsvr_AzureCalc_AzureCalcRateCard[[#This Row],[ServiceName]]&amp;Table_wabobpsvr_AzureCalc_AzureCalcRateCard[[#This Row],[Price_Level]]&amp;Table_wabobpsvr_AzureCalc_AzureCalcRateCard[[#This Row],[Region]]</f>
        <v>Standard_D2_v2 Cloud ServicesC8</v>
      </c>
      <c r="B2382" s="775">
        <v>8</v>
      </c>
      <c r="C2382" s="775" t="s">
        <v>87</v>
      </c>
      <c r="D2382" s="775" t="s">
        <v>177</v>
      </c>
      <c r="E2382" s="775">
        <v>0.27027000000000001</v>
      </c>
      <c r="F2382" s="775" t="s">
        <v>8227</v>
      </c>
      <c r="G2382" s="775" t="s">
        <v>4235</v>
      </c>
      <c r="H2382" s="775" t="s">
        <v>4235</v>
      </c>
      <c r="I2382" s="775" t="s">
        <v>8267</v>
      </c>
    </row>
    <row r="2383" spans="1:9">
      <c r="A2383" s="1039" t="str">
        <f>Table_wabobpsvr_AzureCalc_AzureCalcRateCard[[#This Row],[ServiceName]]&amp;Table_wabobpsvr_AzureCalc_AzureCalcRateCard[[#This Row],[Price_Level]]&amp;Table_wabobpsvr_AzureCalc_AzureCalcRateCard[[#This Row],[Region]]</f>
        <v>Standard_D5_v2 VM (Windows)C6</v>
      </c>
      <c r="B2383" s="1039">
        <v>6</v>
      </c>
      <c r="C2383" s="1039" t="s">
        <v>87</v>
      </c>
      <c r="D2383" s="1039" t="s">
        <v>177</v>
      </c>
      <c r="E2383" s="1039">
        <v>2.2622599999999999</v>
      </c>
      <c r="F2383" s="1039" t="s">
        <v>8081</v>
      </c>
      <c r="G2383" s="775" t="s">
        <v>4235</v>
      </c>
      <c r="H2383" s="775" t="s">
        <v>4235</v>
      </c>
      <c r="I2383" s="775" t="s">
        <v>7867</v>
      </c>
    </row>
    <row r="2384" spans="1:9">
      <c r="A2384" s="1039" t="str">
        <f>Table_wabobpsvr_AzureCalc_AzureCalcRateCard[[#This Row],[ServiceName]]&amp;Table_wabobpsvr_AzureCalc_AzureCalcRateCard[[#This Row],[Price_Level]]&amp;Table_wabobpsvr_AzureCalc_AzureCalcRateCard[[#This Row],[Region]]</f>
        <v>Standard_D5_v2 VM (Windows)D6</v>
      </c>
      <c r="B2384" s="1039">
        <v>6</v>
      </c>
      <c r="C2384" s="1039" t="s">
        <v>87</v>
      </c>
      <c r="D2384" s="1039" t="s">
        <v>176</v>
      </c>
      <c r="E2384" s="1039">
        <v>2.1876799999999998</v>
      </c>
      <c r="F2384" s="1039" t="s">
        <v>8081</v>
      </c>
      <c r="G2384" s="775" t="s">
        <v>4235</v>
      </c>
      <c r="H2384" s="775" t="s">
        <v>4235</v>
      </c>
      <c r="I2384" s="775" t="s">
        <v>7867</v>
      </c>
    </row>
    <row r="2385" spans="1:9">
      <c r="A2385" s="1039" t="str">
        <f>Table_wabobpsvr_AzureCalc_AzureCalcRateCard[[#This Row],[ServiceName]]&amp;Table_wabobpsvr_AzureCalc_AzureCalcRateCard[[#This Row],[Price_Level]]&amp;Table_wabobpsvr_AzureCalc_AzureCalcRateCard[[#This Row],[Region]]</f>
        <v>Standard_D1_v2 Cloud ServicesMOSP1</v>
      </c>
      <c r="B2385" s="1039">
        <v>1</v>
      </c>
      <c r="C2385" s="1039" t="s">
        <v>87</v>
      </c>
      <c r="D2385" s="1039" t="s">
        <v>606</v>
      </c>
      <c r="E2385" s="1039">
        <v>0.14399999999999999</v>
      </c>
      <c r="F2385" s="1039" t="s">
        <v>8149</v>
      </c>
      <c r="G2385" s="775"/>
      <c r="H2385" s="775"/>
      <c r="I2385" s="775" t="s">
        <v>8268</v>
      </c>
    </row>
    <row r="2386" spans="1:9">
      <c r="A2386" s="1039" t="str">
        <f>Table_wabobpsvr_AzureCalc_AzureCalcRateCard[[#This Row],[ServiceName]]&amp;Table_wabobpsvr_AzureCalc_AzureCalcRateCard[[#This Row],[Price_Level]]&amp;Table_wabobpsvr_AzureCalc_AzureCalcRateCard[[#This Row],[Region]]</f>
        <v>Standard_D1_v2 Cloud ServicesA1</v>
      </c>
      <c r="B2386" s="1039">
        <v>1</v>
      </c>
      <c r="C2386" s="1039" t="s">
        <v>87</v>
      </c>
      <c r="D2386" s="1039" t="s">
        <v>174</v>
      </c>
      <c r="E2386" s="1039">
        <v>0.13968</v>
      </c>
      <c r="F2386" s="1039" t="s">
        <v>8149</v>
      </c>
      <c r="G2386" s="775" t="s">
        <v>4235</v>
      </c>
      <c r="H2386" s="775" t="s">
        <v>4235</v>
      </c>
      <c r="I2386" s="775" t="s">
        <v>8268</v>
      </c>
    </row>
    <row r="2387" spans="1:9">
      <c r="A2387" s="775" t="str">
        <f>Table_wabobpsvr_AzureCalc_AzureCalcRateCard[[#This Row],[ServiceName]]&amp;Table_wabobpsvr_AzureCalc_AzureCalcRateCard[[#This Row],[Price_Level]]&amp;Table_wabobpsvr_AzureCalc_AzureCalcRateCard[[#This Row],[Region]]</f>
        <v>Standard_D1_v2 Cloud ServicesB1</v>
      </c>
      <c r="B2387" s="775">
        <v>1</v>
      </c>
      <c r="C2387" s="775" t="s">
        <v>87</v>
      </c>
      <c r="D2387" s="775" t="s">
        <v>175</v>
      </c>
      <c r="E2387" s="775">
        <v>0.13536000000000001</v>
      </c>
      <c r="F2387" s="775" t="s">
        <v>8149</v>
      </c>
      <c r="G2387" s="775" t="s">
        <v>4235</v>
      </c>
      <c r="H2387" s="775" t="s">
        <v>4235</v>
      </c>
      <c r="I2387" s="775" t="s">
        <v>8268</v>
      </c>
    </row>
    <row r="2388" spans="1:9">
      <c r="A2388" s="1039" t="str">
        <f>Table_wabobpsvr_AzureCalc_AzureCalcRateCard[[#This Row],[ServiceName]]&amp;Table_wabobpsvr_AzureCalc_AzureCalcRateCard[[#This Row],[Price_Level]]&amp;Table_wabobpsvr_AzureCalc_AzureCalcRateCard[[#This Row],[Region]]</f>
        <v>Standard_D1_v2 Cloud ServicesC1</v>
      </c>
      <c r="B2388" s="1039">
        <v>1</v>
      </c>
      <c r="C2388" s="1039" t="s">
        <v>87</v>
      </c>
      <c r="D2388" s="1039" t="s">
        <v>177</v>
      </c>
      <c r="E2388" s="1039">
        <v>0.13103999999999999</v>
      </c>
      <c r="F2388" s="1039" t="s">
        <v>8149</v>
      </c>
      <c r="G2388" s="775" t="s">
        <v>4235</v>
      </c>
      <c r="H2388" s="775" t="s">
        <v>4235</v>
      </c>
      <c r="I2388" s="775" t="s">
        <v>8268</v>
      </c>
    </row>
    <row r="2389" spans="1:9">
      <c r="A2389" s="775" t="str">
        <f>Table_wabobpsvr_AzureCalc_AzureCalcRateCard[[#This Row],[ServiceName]]&amp;Table_wabobpsvr_AzureCalc_AzureCalcRateCard[[#This Row],[Price_Level]]&amp;Table_wabobpsvr_AzureCalc_AzureCalcRateCard[[#This Row],[Region]]</f>
        <v>Standard_D1_v2 Cloud ServicesD1</v>
      </c>
      <c r="B2389" s="775">
        <v>1</v>
      </c>
      <c r="C2389" s="775" t="s">
        <v>87</v>
      </c>
      <c r="D2389" s="775" t="s">
        <v>176</v>
      </c>
      <c r="E2389" s="775">
        <v>0.12672</v>
      </c>
      <c r="F2389" s="775" t="s">
        <v>8149</v>
      </c>
      <c r="G2389" s="775" t="s">
        <v>4235</v>
      </c>
      <c r="H2389" s="775" t="s">
        <v>4235</v>
      </c>
      <c r="I2389" s="775" t="s">
        <v>8268</v>
      </c>
    </row>
    <row r="2390" spans="1:9">
      <c r="A2390" s="1039" t="str">
        <f>Table_wabobpsvr_AzureCalc_AzureCalcRateCard[[#This Row],[ServiceName]]&amp;Table_wabobpsvr_AzureCalc_AzureCalcRateCard[[#This Row],[Price_Level]]&amp;Table_wabobpsvr_AzureCalc_AzureCalcRateCard[[#This Row],[Region]]</f>
        <v>Standard_D11_v2 Cloud ServicesMOSP1</v>
      </c>
      <c r="B2390" s="1039">
        <v>1</v>
      </c>
      <c r="C2390" s="1039" t="s">
        <v>87</v>
      </c>
      <c r="D2390" s="1039" t="s">
        <v>606</v>
      </c>
      <c r="E2390" s="1039">
        <v>0.34499999999999997</v>
      </c>
      <c r="F2390" s="1039" t="s">
        <v>8153</v>
      </c>
      <c r="G2390" s="775"/>
      <c r="H2390" s="775"/>
      <c r="I2390" s="775" t="s">
        <v>8269</v>
      </c>
    </row>
    <row r="2391" spans="1:9">
      <c r="A2391" s="775" t="str">
        <f>Table_wabobpsvr_AzureCalc_AzureCalcRateCard[[#This Row],[ServiceName]]&amp;Table_wabobpsvr_AzureCalc_AzureCalcRateCard[[#This Row],[Price_Level]]&amp;Table_wabobpsvr_AzureCalc_AzureCalcRateCard[[#This Row],[Region]]</f>
        <v>Standard_D11_v2 Cloud ServicesA1</v>
      </c>
      <c r="B2391" s="775">
        <v>1</v>
      </c>
      <c r="C2391" s="775" t="s">
        <v>87</v>
      </c>
      <c r="D2391" s="775" t="s">
        <v>174</v>
      </c>
      <c r="E2391" s="775">
        <v>0.33465</v>
      </c>
      <c r="F2391" s="775" t="s">
        <v>8153</v>
      </c>
      <c r="G2391" s="775" t="s">
        <v>4235</v>
      </c>
      <c r="H2391" s="775" t="s">
        <v>4235</v>
      </c>
      <c r="I2391" s="775" t="s">
        <v>8269</v>
      </c>
    </row>
    <row r="2392" spans="1:9">
      <c r="A2392" s="775" t="str">
        <f>Table_wabobpsvr_AzureCalc_AzureCalcRateCard[[#This Row],[ServiceName]]&amp;Table_wabobpsvr_AzureCalc_AzureCalcRateCard[[#This Row],[Price_Level]]&amp;Table_wabobpsvr_AzureCalc_AzureCalcRateCard[[#This Row],[Region]]</f>
        <v>Standard_D11_v2 VM (Windows)D9</v>
      </c>
      <c r="B2392" s="775">
        <v>9</v>
      </c>
      <c r="C2392" s="775" t="s">
        <v>87</v>
      </c>
      <c r="D2392" s="775" t="s">
        <v>176</v>
      </c>
      <c r="E2392" s="775">
        <v>0.32647999999999999</v>
      </c>
      <c r="F2392" s="775" t="s">
        <v>8082</v>
      </c>
      <c r="G2392" s="775" t="s">
        <v>4235</v>
      </c>
      <c r="H2392" s="775" t="s">
        <v>4235</v>
      </c>
      <c r="I2392" s="775" t="s">
        <v>7801</v>
      </c>
    </row>
    <row r="2393" spans="1:9">
      <c r="A2393" s="775" t="str">
        <f>Table_wabobpsvr_AzureCalc_AzureCalcRateCard[[#This Row],[ServiceName]]&amp;Table_wabobpsvr_AzureCalc_AzureCalcRateCard[[#This Row],[Price_Level]]&amp;Table_wabobpsvr_AzureCalc_AzureCalcRateCard[[#This Row],[Region]]</f>
        <v>Standard_D12_v2 VM (Non-Windows)MOSP9</v>
      </c>
      <c r="B2393" s="775">
        <v>9</v>
      </c>
      <c r="C2393" s="775" t="s">
        <v>87</v>
      </c>
      <c r="D2393" s="775" t="s">
        <v>606</v>
      </c>
      <c r="E2393" s="775">
        <v>0.48299999999999998</v>
      </c>
      <c r="F2393" s="775" t="s">
        <v>8092</v>
      </c>
      <c r="G2393" s="775"/>
      <c r="H2393" s="775"/>
      <c r="I2393" s="775" t="s">
        <v>7802</v>
      </c>
    </row>
    <row r="2394" spans="1:9">
      <c r="A2394" s="775" t="str">
        <f>Table_wabobpsvr_AzureCalc_AzureCalcRateCard[[#This Row],[ServiceName]]&amp;Table_wabobpsvr_AzureCalc_AzureCalcRateCard[[#This Row],[Price_Level]]&amp;Table_wabobpsvr_AzureCalc_AzureCalcRateCard[[#This Row],[Region]]</f>
        <v>Standard_D12_v2 VM (Non-Windows)A9</v>
      </c>
      <c r="B2394" s="775">
        <v>9</v>
      </c>
      <c r="C2394" s="775" t="s">
        <v>87</v>
      </c>
      <c r="D2394" s="775" t="s">
        <v>174</v>
      </c>
      <c r="E2394" s="775">
        <v>0.46850999999999998</v>
      </c>
      <c r="F2394" s="775" t="s">
        <v>8092</v>
      </c>
      <c r="G2394" s="775" t="s">
        <v>4235</v>
      </c>
      <c r="H2394" s="775" t="s">
        <v>4235</v>
      </c>
      <c r="I2394" s="775" t="s">
        <v>7802</v>
      </c>
    </row>
    <row r="2395" spans="1:9">
      <c r="A2395" s="775" t="str">
        <f>Table_wabobpsvr_AzureCalc_AzureCalcRateCard[[#This Row],[ServiceName]]&amp;Table_wabobpsvr_AzureCalc_AzureCalcRateCard[[#This Row],[Price_Level]]&amp;Table_wabobpsvr_AzureCalc_AzureCalcRateCard[[#This Row],[Region]]</f>
        <v>Standard_D12_v2 VM (Non-Windows)B9</v>
      </c>
      <c r="B2395" s="775">
        <v>9</v>
      </c>
      <c r="C2395" s="775" t="s">
        <v>87</v>
      </c>
      <c r="D2395" s="775" t="s">
        <v>175</v>
      </c>
      <c r="E2395" s="775">
        <v>0.45401999999999998</v>
      </c>
      <c r="F2395" s="775" t="s">
        <v>8092</v>
      </c>
      <c r="G2395" s="775" t="s">
        <v>4235</v>
      </c>
      <c r="H2395" s="775" t="s">
        <v>4235</v>
      </c>
      <c r="I2395" s="775" t="s">
        <v>7802</v>
      </c>
    </row>
    <row r="2396" spans="1:9">
      <c r="A2396" s="775" t="str">
        <f>Table_wabobpsvr_AzureCalc_AzureCalcRateCard[[#This Row],[ServiceName]]&amp;Table_wabobpsvr_AzureCalc_AzureCalcRateCard[[#This Row],[Price_Level]]&amp;Table_wabobpsvr_AzureCalc_AzureCalcRateCard[[#This Row],[Region]]</f>
        <v>Standard_D12_v2 VM (Non-Windows)C9</v>
      </c>
      <c r="B2396" s="775">
        <v>9</v>
      </c>
      <c r="C2396" s="775" t="s">
        <v>87</v>
      </c>
      <c r="D2396" s="775" t="s">
        <v>177</v>
      </c>
      <c r="E2396" s="775">
        <v>0.43952999999999998</v>
      </c>
      <c r="F2396" s="775" t="s">
        <v>8092</v>
      </c>
      <c r="G2396" s="775" t="s">
        <v>4235</v>
      </c>
      <c r="H2396" s="775" t="s">
        <v>4235</v>
      </c>
      <c r="I2396" s="775" t="s">
        <v>7802</v>
      </c>
    </row>
    <row r="2397" spans="1:9">
      <c r="A2397" s="775" t="str">
        <f>Table_wabobpsvr_AzureCalc_AzureCalcRateCard[[#This Row],[ServiceName]]&amp;Table_wabobpsvr_AzureCalc_AzureCalcRateCard[[#This Row],[Price_Level]]&amp;Table_wabobpsvr_AzureCalc_AzureCalcRateCard[[#This Row],[Region]]</f>
        <v>Standard_D12_v2 VM (Non-Windows)D9</v>
      </c>
      <c r="B2397" s="775">
        <v>9</v>
      </c>
      <c r="C2397" s="775" t="s">
        <v>87</v>
      </c>
      <c r="D2397" s="775" t="s">
        <v>176</v>
      </c>
      <c r="E2397" s="775">
        <v>0.42503999999999997</v>
      </c>
      <c r="F2397" s="775" t="s">
        <v>8092</v>
      </c>
      <c r="G2397" s="775" t="s">
        <v>4235</v>
      </c>
      <c r="H2397" s="775" t="s">
        <v>4235</v>
      </c>
      <c r="I2397" s="775" t="s">
        <v>7802</v>
      </c>
    </row>
    <row r="2398" spans="1:9">
      <c r="A2398" s="775" t="str">
        <f>Table_wabobpsvr_AzureCalc_AzureCalcRateCard[[#This Row],[ServiceName]]&amp;Table_wabobpsvr_AzureCalc_AzureCalcRateCard[[#This Row],[Price_Level]]&amp;Table_wabobpsvr_AzureCalc_AzureCalcRateCard[[#This Row],[Region]]</f>
        <v>Standard_D12_v2 VM (Windows)MOSP9</v>
      </c>
      <c r="B2398" s="775">
        <v>9</v>
      </c>
      <c r="C2398" s="775" t="s">
        <v>87</v>
      </c>
      <c r="D2398" s="775" t="s">
        <v>606</v>
      </c>
      <c r="E2398" s="775">
        <v>0.74299999999999999</v>
      </c>
      <c r="F2398" s="775" t="s">
        <v>8083</v>
      </c>
      <c r="G2398" s="775"/>
      <c r="H2398" s="775"/>
      <c r="I2398" s="775" t="s">
        <v>7803</v>
      </c>
    </row>
    <row r="2399" spans="1:9">
      <c r="A2399" s="775" t="str">
        <f>Table_wabobpsvr_AzureCalc_AzureCalcRateCard[[#This Row],[ServiceName]]&amp;Table_wabobpsvr_AzureCalc_AzureCalcRateCard[[#This Row],[Price_Level]]&amp;Table_wabobpsvr_AzureCalc_AzureCalcRateCard[[#This Row],[Region]]</f>
        <v>ExpressRoute (Metered) 1 Gbps ConnectionsMOSP14</v>
      </c>
      <c r="B2399" s="775">
        <v>14</v>
      </c>
      <c r="C2399" s="775" t="s">
        <v>7427</v>
      </c>
      <c r="D2399" s="775" t="s">
        <v>606</v>
      </c>
      <c r="E2399" s="775">
        <v>545</v>
      </c>
      <c r="F2399" s="775" t="s">
        <v>7390</v>
      </c>
      <c r="G2399" s="775"/>
      <c r="H2399" s="775"/>
      <c r="I2399" s="775" t="s">
        <v>8129</v>
      </c>
    </row>
    <row r="2400" spans="1:9">
      <c r="A2400" s="775" t="str">
        <f>Table_wabobpsvr_AzureCalc_AzureCalcRateCard[[#This Row],[ServiceName]]&amp;Table_wabobpsvr_AzureCalc_AzureCalcRateCard[[#This Row],[Price_Level]]&amp;Table_wabobpsvr_AzureCalc_AzureCalcRateCard[[#This Row],[Region]]</f>
        <v>ExpressRoute (Metered) 10 Gbps ConnectionsMOSP14</v>
      </c>
      <c r="B2400" s="775">
        <v>14</v>
      </c>
      <c r="C2400" s="775" t="s">
        <v>7427</v>
      </c>
      <c r="D2400" s="775" t="s">
        <v>606</v>
      </c>
      <c r="E2400" s="775">
        <v>6250</v>
      </c>
      <c r="F2400" s="775" t="s">
        <v>7391</v>
      </c>
      <c r="G2400" s="775"/>
      <c r="H2400" s="775"/>
      <c r="I2400" s="775" t="s">
        <v>8130</v>
      </c>
    </row>
    <row r="2401" spans="1:9">
      <c r="A2401" s="775" t="str">
        <f>Table_wabobpsvr_AzureCalc_AzureCalcRateCard[[#This Row],[ServiceName]]&amp;Table_wabobpsvr_AzureCalc_AzureCalcRateCard[[#This Row],[Price_Level]]&amp;Table_wabobpsvr_AzureCalc_AzureCalcRateCard[[#This Row],[Region]]</f>
        <v>ExpressRoute (Metered) 100 Mbps ConnectionsMOSP14</v>
      </c>
      <c r="B2401" s="775">
        <v>14</v>
      </c>
      <c r="C2401" s="775" t="s">
        <v>7427</v>
      </c>
      <c r="D2401" s="775" t="s">
        <v>606</v>
      </c>
      <c r="E2401" s="775">
        <v>140</v>
      </c>
      <c r="F2401" s="775" t="s">
        <v>7395</v>
      </c>
      <c r="G2401" s="775"/>
      <c r="H2401" s="775"/>
      <c r="I2401" s="775" t="s">
        <v>8131</v>
      </c>
    </row>
    <row r="2402" spans="1:9">
      <c r="A2402" s="775" t="str">
        <f>Table_wabobpsvr_AzureCalc_AzureCalcRateCard[[#This Row],[ServiceName]]&amp;Table_wabobpsvr_AzureCalc_AzureCalcRateCard[[#This Row],[Price_Level]]&amp;Table_wabobpsvr_AzureCalc_AzureCalcRateCard[[#This Row],[Region]]</f>
        <v>ExpressRoute (Metered) 2 Gbps ConnectionsMOSP14</v>
      </c>
      <c r="B2402" s="775">
        <v>14</v>
      </c>
      <c r="C2402" s="775" t="s">
        <v>7427</v>
      </c>
      <c r="D2402" s="775" t="s">
        <v>606</v>
      </c>
      <c r="E2402" s="775">
        <v>1090</v>
      </c>
      <c r="F2402" s="775" t="s">
        <v>7396</v>
      </c>
      <c r="G2402" s="775"/>
      <c r="H2402" s="775"/>
      <c r="I2402" s="775" t="s">
        <v>8132</v>
      </c>
    </row>
    <row r="2403" spans="1:9">
      <c r="A2403" s="775" t="str">
        <f>Table_wabobpsvr_AzureCalc_AzureCalcRateCard[[#This Row],[ServiceName]]&amp;Table_wabobpsvr_AzureCalc_AzureCalcRateCard[[#This Row],[Price_Level]]&amp;Table_wabobpsvr_AzureCalc_AzureCalcRateCard[[#This Row],[Region]]</f>
        <v>ExpressRoute (Metered) 200 Mbps ConnectionsMOSP14</v>
      </c>
      <c r="B2403" s="775">
        <v>14</v>
      </c>
      <c r="C2403" s="775" t="s">
        <v>7427</v>
      </c>
      <c r="D2403" s="775" t="s">
        <v>606</v>
      </c>
      <c r="E2403" s="775">
        <v>180</v>
      </c>
      <c r="F2403" s="775" t="s">
        <v>7388</v>
      </c>
      <c r="G2403" s="775"/>
      <c r="H2403" s="775"/>
      <c r="I2403" s="775" t="s">
        <v>8133</v>
      </c>
    </row>
    <row r="2404" spans="1:9">
      <c r="A2404" s="775" t="str">
        <f>Table_wabobpsvr_AzureCalc_AzureCalcRateCard[[#This Row],[ServiceName]]&amp;Table_wabobpsvr_AzureCalc_AzureCalcRateCard[[#This Row],[Price_Level]]&amp;Table_wabobpsvr_AzureCalc_AzureCalcRateCard[[#This Row],[Region]]</f>
        <v>ExpressRoute (Metered) 5 Gbps ConnectionsMOSP14</v>
      </c>
      <c r="B2404" s="775">
        <v>14</v>
      </c>
      <c r="C2404" s="775" t="s">
        <v>7427</v>
      </c>
      <c r="D2404" s="775" t="s">
        <v>606</v>
      </c>
      <c r="E2404" s="775">
        <v>2725</v>
      </c>
      <c r="F2404" s="775" t="s">
        <v>7397</v>
      </c>
      <c r="G2404" s="775"/>
      <c r="H2404" s="775"/>
      <c r="I2404" s="775" t="s">
        <v>8134</v>
      </c>
    </row>
    <row r="2405" spans="1:9">
      <c r="A2405" s="775" t="str">
        <f>Table_wabobpsvr_AzureCalc_AzureCalcRateCard[[#This Row],[ServiceName]]&amp;Table_wabobpsvr_AzureCalc_AzureCalcRateCard[[#This Row],[Price_Level]]&amp;Table_wabobpsvr_AzureCalc_AzureCalcRateCard[[#This Row],[Region]]</f>
        <v>ExpressRoute (Metered) 50 Mbps ConnectionsMOSP14</v>
      </c>
      <c r="B2405" s="775">
        <v>14</v>
      </c>
      <c r="C2405" s="775" t="s">
        <v>7427</v>
      </c>
      <c r="D2405" s="775" t="s">
        <v>606</v>
      </c>
      <c r="E2405" s="775">
        <v>70</v>
      </c>
      <c r="F2405" s="775" t="s">
        <v>7394</v>
      </c>
      <c r="G2405" s="775"/>
      <c r="H2405" s="775"/>
      <c r="I2405" s="775" t="s">
        <v>8135</v>
      </c>
    </row>
    <row r="2406" spans="1:9">
      <c r="A2406" s="775" t="str">
        <f>Table_wabobpsvr_AzureCalc_AzureCalcRateCard[[#This Row],[ServiceName]]&amp;Table_wabobpsvr_AzureCalc_AzureCalcRateCard[[#This Row],[Price_Level]]&amp;Table_wabobpsvr_AzureCalc_AzureCalcRateCard[[#This Row],[Region]]</f>
        <v>ExpressRoute (Metered) 500 Mbps ConnectionsMOSP14</v>
      </c>
      <c r="B2406" s="775">
        <v>14</v>
      </c>
      <c r="C2406" s="775" t="s">
        <v>7427</v>
      </c>
      <c r="D2406" s="775" t="s">
        <v>606</v>
      </c>
      <c r="E2406" s="775">
        <v>365</v>
      </c>
      <c r="F2406" s="775" t="s">
        <v>7389</v>
      </c>
      <c r="G2406" s="775"/>
      <c r="H2406" s="775"/>
      <c r="I2406" s="775" t="s">
        <v>8136</v>
      </c>
    </row>
    <row r="2407" spans="1:9">
      <c r="A2407" s="775" t="str">
        <f>Table_wabobpsvr_AzureCalc_AzureCalcRateCard[[#This Row],[ServiceName]]&amp;Table_wabobpsvr_AzureCalc_AzureCalcRateCard[[#This Row],[Price_Level]]&amp;Table_wabobpsvr_AzureCalc_AzureCalcRateCard[[#This Row],[Region]]</f>
        <v>ExpressRoute (Metered) Data Transfer Out at 1 Gbps (GB) - Zone 1MOSP14</v>
      </c>
      <c r="B2407" s="775">
        <v>14</v>
      </c>
      <c r="C2407" s="775" t="s">
        <v>9</v>
      </c>
      <c r="D2407" s="775" t="s">
        <v>606</v>
      </c>
      <c r="E2407" s="775">
        <v>3.2000000000000001E-2</v>
      </c>
      <c r="F2407" s="775" t="s">
        <v>7392</v>
      </c>
      <c r="G2407" s="775"/>
      <c r="H2407" s="775"/>
      <c r="I2407" s="775" t="s">
        <v>8137</v>
      </c>
    </row>
    <row r="2408" spans="1:9">
      <c r="A2408" s="775" t="str">
        <f>Table_wabobpsvr_AzureCalc_AzureCalcRateCard[[#This Row],[ServiceName]]&amp;Table_wabobpsvr_AzureCalc_AzureCalcRateCard[[#This Row],[Price_Level]]&amp;Table_wabobpsvr_AzureCalc_AzureCalcRateCard[[#This Row],[Region]]</f>
        <v>ExpressRoute (Unlimited) 1 Gbps ConnectionsMOSP14</v>
      </c>
      <c r="B2408" s="775">
        <v>14</v>
      </c>
      <c r="C2408" s="775" t="s">
        <v>7427</v>
      </c>
      <c r="D2408" s="775" t="s">
        <v>606</v>
      </c>
      <c r="E2408" s="775">
        <v>7125</v>
      </c>
      <c r="F2408" s="775" t="s">
        <v>7405</v>
      </c>
      <c r="G2408" s="775"/>
      <c r="H2408" s="775"/>
      <c r="I2408" s="775" t="s">
        <v>8138</v>
      </c>
    </row>
    <row r="2409" spans="1:9">
      <c r="A2409" s="775" t="str">
        <f>Table_wabobpsvr_AzureCalc_AzureCalcRateCard[[#This Row],[ServiceName]]&amp;Table_wabobpsvr_AzureCalc_AzureCalcRateCard[[#This Row],[Price_Level]]&amp;Table_wabobpsvr_AzureCalc_AzureCalcRateCard[[#This Row],[Region]]</f>
        <v>ExpressRoute (Unlimited) 10 Gbps ConnectionsMOSP14</v>
      </c>
      <c r="B2409" s="775">
        <v>14</v>
      </c>
      <c r="C2409" s="775" t="s">
        <v>7427</v>
      </c>
      <c r="D2409" s="775" t="s">
        <v>606</v>
      </c>
      <c r="E2409" s="775">
        <v>64125</v>
      </c>
      <c r="F2409" s="775" t="s">
        <v>7408</v>
      </c>
      <c r="G2409" s="775"/>
      <c r="H2409" s="775"/>
      <c r="I2409" s="775" t="s">
        <v>8139</v>
      </c>
    </row>
    <row r="2410" spans="1:9">
      <c r="A2410" s="775" t="str">
        <f>Table_wabobpsvr_AzureCalc_AzureCalcRateCard[[#This Row],[ServiceName]]&amp;Table_wabobpsvr_AzureCalc_AzureCalcRateCard[[#This Row],[Price_Level]]&amp;Table_wabobpsvr_AzureCalc_AzureCalcRateCard[[#This Row],[Region]]</f>
        <v>ExpressRoute (Unlimited) 100 Mbps ConnectionsMOSP14</v>
      </c>
      <c r="B2410" s="775">
        <v>14</v>
      </c>
      <c r="C2410" s="775" t="s">
        <v>7427</v>
      </c>
      <c r="D2410" s="775" t="s">
        <v>606</v>
      </c>
      <c r="E2410" s="775">
        <v>720</v>
      </c>
      <c r="F2410" s="775" t="s">
        <v>7402</v>
      </c>
      <c r="G2410" s="775"/>
      <c r="H2410" s="775"/>
      <c r="I2410" s="775" t="s">
        <v>8140</v>
      </c>
    </row>
    <row r="2411" spans="1:9">
      <c r="A2411" s="775" t="str">
        <f>Table_wabobpsvr_AzureCalc_AzureCalcRateCard[[#This Row],[ServiceName]]&amp;Table_wabobpsvr_AzureCalc_AzureCalcRateCard[[#This Row],[Price_Level]]&amp;Table_wabobpsvr_AzureCalc_AzureCalcRateCard[[#This Row],[Region]]</f>
        <v>ExpressRoute (Unlimited) 2 Gbps ConnectionsMOSP14</v>
      </c>
      <c r="B2411" s="775">
        <v>14</v>
      </c>
      <c r="C2411" s="775" t="s">
        <v>7427</v>
      </c>
      <c r="D2411" s="775" t="s">
        <v>606</v>
      </c>
      <c r="E2411" s="775">
        <v>14250</v>
      </c>
      <c r="F2411" s="775" t="s">
        <v>7406</v>
      </c>
      <c r="G2411" s="775"/>
      <c r="H2411" s="775"/>
      <c r="I2411" s="775" t="s">
        <v>8141</v>
      </c>
    </row>
    <row r="2412" spans="1:9">
      <c r="A2412" s="775" t="str">
        <f>Table_wabobpsvr_AzureCalc_AzureCalcRateCard[[#This Row],[ServiceName]]&amp;Table_wabobpsvr_AzureCalc_AzureCalcRateCard[[#This Row],[Price_Level]]&amp;Table_wabobpsvr_AzureCalc_AzureCalcRateCard[[#This Row],[Region]]</f>
        <v>ExpressRoute (Unlimited) 200 Mbps ConnectionsMOSP14</v>
      </c>
      <c r="B2412" s="775">
        <v>14</v>
      </c>
      <c r="C2412" s="775" t="s">
        <v>7427</v>
      </c>
      <c r="D2412" s="775" t="s">
        <v>606</v>
      </c>
      <c r="E2412" s="775">
        <v>1440</v>
      </c>
      <c r="F2412" s="775" t="s">
        <v>7403</v>
      </c>
      <c r="G2412" s="775"/>
      <c r="H2412" s="775"/>
      <c r="I2412" s="775" t="s">
        <v>8142</v>
      </c>
    </row>
    <row r="2413" spans="1:9">
      <c r="A2413" s="775" t="str">
        <f>Table_wabobpsvr_AzureCalc_AzureCalcRateCard[[#This Row],[ServiceName]]&amp;Table_wabobpsvr_AzureCalc_AzureCalcRateCard[[#This Row],[Price_Level]]&amp;Table_wabobpsvr_AzureCalc_AzureCalcRateCard[[#This Row],[Region]]</f>
        <v>ExpressRoute (Unlimited) 5 Gbps ConnectionsMOSP14</v>
      </c>
      <c r="B2413" s="775">
        <v>14</v>
      </c>
      <c r="C2413" s="775" t="s">
        <v>7427</v>
      </c>
      <c r="D2413" s="775" t="s">
        <v>606</v>
      </c>
      <c r="E2413" s="775">
        <v>32065</v>
      </c>
      <c r="F2413" s="775" t="s">
        <v>7407</v>
      </c>
      <c r="G2413" s="775"/>
      <c r="H2413" s="775"/>
      <c r="I2413" s="775" t="s">
        <v>8143</v>
      </c>
    </row>
    <row r="2414" spans="1:9">
      <c r="A2414" s="775" t="str">
        <f>Table_wabobpsvr_AzureCalc_AzureCalcRateCard[[#This Row],[ServiceName]]&amp;Table_wabobpsvr_AzureCalc_AzureCalcRateCard[[#This Row],[Price_Level]]&amp;Table_wabobpsvr_AzureCalc_AzureCalcRateCard[[#This Row],[Region]]</f>
        <v>ExpressRoute (Unlimited) 50 Mbps ConnectionsMOSP14</v>
      </c>
      <c r="B2414" s="775">
        <v>14</v>
      </c>
      <c r="C2414" s="775" t="s">
        <v>7427</v>
      </c>
      <c r="D2414" s="775" t="s">
        <v>606</v>
      </c>
      <c r="E2414" s="775">
        <v>375</v>
      </c>
      <c r="F2414" s="775" t="s">
        <v>7401</v>
      </c>
      <c r="G2414" s="775"/>
      <c r="H2414" s="775"/>
      <c r="I2414" s="775" t="s">
        <v>8144</v>
      </c>
    </row>
    <row r="2415" spans="1:9">
      <c r="A2415" s="775" t="str">
        <f>Table_wabobpsvr_AzureCalc_AzureCalcRateCard[[#This Row],[ServiceName]]&amp;Table_wabobpsvr_AzureCalc_AzureCalcRateCard[[#This Row],[Price_Level]]&amp;Table_wabobpsvr_AzureCalc_AzureCalcRateCard[[#This Row],[Region]]</f>
        <v>ExpressRoute (Unlimited) 500 Mbps ConnectionsMOSP14</v>
      </c>
      <c r="B2415" s="775">
        <v>14</v>
      </c>
      <c r="C2415" s="775" t="s">
        <v>7427</v>
      </c>
      <c r="D2415" s="775" t="s">
        <v>606</v>
      </c>
      <c r="E2415" s="775">
        <v>3440</v>
      </c>
      <c r="F2415" s="775" t="s">
        <v>7404</v>
      </c>
      <c r="G2415" s="775"/>
      <c r="H2415" s="775"/>
      <c r="I2415" s="775" t="s">
        <v>8145</v>
      </c>
    </row>
    <row r="2416" spans="1:9">
      <c r="A2416" s="775" t="str">
        <f>Table_wabobpsvr_AzureCalc_AzureCalcRateCard[[#This Row],[ServiceName]]&amp;Table_wabobpsvr_AzureCalc_AzureCalcRateCard[[#This Row],[Price_Level]]&amp;Table_wabobpsvr_AzureCalc_AzureCalcRateCard[[#This Row],[Region]]</f>
        <v>ExpressRoute (Metered) 1 Gbps ConnectionsC14</v>
      </c>
      <c r="B2416" s="775">
        <v>14</v>
      </c>
      <c r="C2416" s="775" t="s">
        <v>7427</v>
      </c>
      <c r="D2416" s="775" t="s">
        <v>177</v>
      </c>
      <c r="E2416" s="775">
        <v>495.95</v>
      </c>
      <c r="F2416" s="775" t="s">
        <v>7390</v>
      </c>
      <c r="G2416" s="775"/>
      <c r="H2416" s="775"/>
      <c r="I2416" s="775" t="s">
        <v>8129</v>
      </c>
    </row>
    <row r="2417" spans="1:9">
      <c r="A2417" s="775" t="str">
        <f>Table_wabobpsvr_AzureCalc_AzureCalcRateCard[[#This Row],[ServiceName]]&amp;Table_wabobpsvr_AzureCalc_AzureCalcRateCard[[#This Row],[Price_Level]]&amp;Table_wabobpsvr_AzureCalc_AzureCalcRateCard[[#This Row],[Region]]</f>
        <v>ExpressRoute (Metered) 10 Gbps ConnectionsC14</v>
      </c>
      <c r="B2417" s="775">
        <v>14</v>
      </c>
      <c r="C2417" s="775" t="s">
        <v>7427</v>
      </c>
      <c r="D2417" s="775" t="s">
        <v>177</v>
      </c>
      <c r="E2417" s="775">
        <v>5687.5</v>
      </c>
      <c r="F2417" s="775" t="s">
        <v>7391</v>
      </c>
      <c r="G2417" s="775"/>
      <c r="H2417" s="775"/>
      <c r="I2417" s="775" t="s">
        <v>8130</v>
      </c>
    </row>
    <row r="2418" spans="1:9">
      <c r="A2418" s="775" t="str">
        <f>Table_wabobpsvr_AzureCalc_AzureCalcRateCard[[#This Row],[ServiceName]]&amp;Table_wabobpsvr_AzureCalc_AzureCalcRateCard[[#This Row],[Price_Level]]&amp;Table_wabobpsvr_AzureCalc_AzureCalcRateCard[[#This Row],[Region]]</f>
        <v>ExpressRoute (Metered) 100 Mbps ConnectionsC14</v>
      </c>
      <c r="B2418" s="775">
        <v>14</v>
      </c>
      <c r="C2418" s="775" t="s">
        <v>7427</v>
      </c>
      <c r="D2418" s="775" t="s">
        <v>177</v>
      </c>
      <c r="E2418" s="775">
        <v>127.4</v>
      </c>
      <c r="F2418" s="775" t="s">
        <v>7395</v>
      </c>
      <c r="G2418" s="775"/>
      <c r="H2418" s="775"/>
      <c r="I2418" s="775" t="s">
        <v>8131</v>
      </c>
    </row>
    <row r="2419" spans="1:9">
      <c r="A2419" s="775" t="str">
        <f>Table_wabobpsvr_AzureCalc_AzureCalcRateCard[[#This Row],[ServiceName]]&amp;Table_wabobpsvr_AzureCalc_AzureCalcRateCard[[#This Row],[Price_Level]]&amp;Table_wabobpsvr_AzureCalc_AzureCalcRateCard[[#This Row],[Region]]</f>
        <v>ExpressRoute (Metered) 2 Gbps ConnectionsC14</v>
      </c>
      <c r="B2419" s="775">
        <v>14</v>
      </c>
      <c r="C2419" s="775" t="s">
        <v>7427</v>
      </c>
      <c r="D2419" s="775" t="s">
        <v>177</v>
      </c>
      <c r="E2419" s="775">
        <v>991.9</v>
      </c>
      <c r="F2419" s="775" t="s">
        <v>7396</v>
      </c>
      <c r="G2419" s="775"/>
      <c r="H2419" s="775"/>
      <c r="I2419" s="775" t="s">
        <v>8132</v>
      </c>
    </row>
    <row r="2420" spans="1:9">
      <c r="A2420" s="775" t="str">
        <f>Table_wabobpsvr_AzureCalc_AzureCalcRateCard[[#This Row],[ServiceName]]&amp;Table_wabobpsvr_AzureCalc_AzureCalcRateCard[[#This Row],[Price_Level]]&amp;Table_wabobpsvr_AzureCalc_AzureCalcRateCard[[#This Row],[Region]]</f>
        <v>ExpressRoute (Metered) 200 Mbps ConnectionsC14</v>
      </c>
      <c r="B2420" s="775">
        <v>14</v>
      </c>
      <c r="C2420" s="775" t="s">
        <v>7427</v>
      </c>
      <c r="D2420" s="775" t="s">
        <v>177</v>
      </c>
      <c r="E2420" s="775">
        <v>163.80000000000001</v>
      </c>
      <c r="F2420" s="775" t="s">
        <v>7388</v>
      </c>
      <c r="G2420" s="775"/>
      <c r="H2420" s="775"/>
      <c r="I2420" s="775" t="s">
        <v>8133</v>
      </c>
    </row>
    <row r="2421" spans="1:9">
      <c r="A2421" s="775" t="str">
        <f>Table_wabobpsvr_AzureCalc_AzureCalcRateCard[[#This Row],[ServiceName]]&amp;Table_wabobpsvr_AzureCalc_AzureCalcRateCard[[#This Row],[Price_Level]]&amp;Table_wabobpsvr_AzureCalc_AzureCalcRateCard[[#This Row],[Region]]</f>
        <v>ExpressRoute (Metered) 5 Gbps ConnectionsC14</v>
      </c>
      <c r="B2421" s="775">
        <v>14</v>
      </c>
      <c r="C2421" s="775" t="s">
        <v>7427</v>
      </c>
      <c r="D2421" s="775" t="s">
        <v>177</v>
      </c>
      <c r="E2421" s="775">
        <v>2479.75</v>
      </c>
      <c r="F2421" s="775" t="s">
        <v>7397</v>
      </c>
      <c r="G2421" s="775"/>
      <c r="H2421" s="775"/>
      <c r="I2421" s="775" t="s">
        <v>8134</v>
      </c>
    </row>
    <row r="2422" spans="1:9">
      <c r="A2422" s="775" t="str">
        <f>Table_wabobpsvr_AzureCalc_AzureCalcRateCard[[#This Row],[ServiceName]]&amp;Table_wabobpsvr_AzureCalc_AzureCalcRateCard[[#This Row],[Price_Level]]&amp;Table_wabobpsvr_AzureCalc_AzureCalcRateCard[[#This Row],[Region]]</f>
        <v>ExpressRoute (Metered) 50 Mbps ConnectionsC14</v>
      </c>
      <c r="B2422" s="775">
        <v>14</v>
      </c>
      <c r="C2422" s="775" t="s">
        <v>7427</v>
      </c>
      <c r="D2422" s="775" t="s">
        <v>177</v>
      </c>
      <c r="E2422" s="775">
        <v>63.7</v>
      </c>
      <c r="F2422" s="775" t="s">
        <v>7394</v>
      </c>
      <c r="G2422" s="775"/>
      <c r="H2422" s="775"/>
      <c r="I2422" s="775" t="s">
        <v>8135</v>
      </c>
    </row>
    <row r="2423" spans="1:9">
      <c r="A2423" s="775" t="str">
        <f>Table_wabobpsvr_AzureCalc_AzureCalcRateCard[[#This Row],[ServiceName]]&amp;Table_wabobpsvr_AzureCalc_AzureCalcRateCard[[#This Row],[Price_Level]]&amp;Table_wabobpsvr_AzureCalc_AzureCalcRateCard[[#This Row],[Region]]</f>
        <v>ExpressRoute (Metered) 500 Mbps ConnectionsC14</v>
      </c>
      <c r="B2423" s="775">
        <v>14</v>
      </c>
      <c r="C2423" s="775" t="s">
        <v>7427</v>
      </c>
      <c r="D2423" s="775" t="s">
        <v>177</v>
      </c>
      <c r="E2423" s="775">
        <v>332.15</v>
      </c>
      <c r="F2423" s="775" t="s">
        <v>7389</v>
      </c>
      <c r="G2423" s="775"/>
      <c r="H2423" s="775"/>
      <c r="I2423" s="775" t="s">
        <v>8136</v>
      </c>
    </row>
    <row r="2424" spans="1:9">
      <c r="A2424" s="775" t="str">
        <f>Table_wabobpsvr_AzureCalc_AzureCalcRateCard[[#This Row],[ServiceName]]&amp;Table_wabobpsvr_AzureCalc_AzureCalcRateCard[[#This Row],[Price_Level]]&amp;Table_wabobpsvr_AzureCalc_AzureCalcRateCard[[#This Row],[Region]]</f>
        <v>ExpressRoute (Metered) Data Transfer Out at 1 Gbps (GB) - Zone 1C14</v>
      </c>
      <c r="B2424" s="775">
        <v>14</v>
      </c>
      <c r="C2424" s="775" t="s">
        <v>9</v>
      </c>
      <c r="D2424" s="775" t="s">
        <v>177</v>
      </c>
      <c r="E2424" s="775">
        <v>2.912E-2</v>
      </c>
      <c r="F2424" s="775" t="s">
        <v>7392</v>
      </c>
      <c r="G2424" s="775"/>
      <c r="H2424" s="775"/>
      <c r="I2424" s="775" t="s">
        <v>8137</v>
      </c>
    </row>
    <row r="2425" spans="1:9">
      <c r="A2425" s="775" t="str">
        <f>Table_wabobpsvr_AzureCalc_AzureCalcRateCard[[#This Row],[ServiceName]]&amp;Table_wabobpsvr_AzureCalc_AzureCalcRateCard[[#This Row],[Price_Level]]&amp;Table_wabobpsvr_AzureCalc_AzureCalcRateCard[[#This Row],[Region]]</f>
        <v>ExpressRoute (Unlimited) 1 Gbps ConnectionsC14</v>
      </c>
      <c r="B2425" s="775">
        <v>14</v>
      </c>
      <c r="C2425" s="775" t="s">
        <v>7427</v>
      </c>
      <c r="D2425" s="775" t="s">
        <v>177</v>
      </c>
      <c r="E2425" s="775">
        <v>6483.75</v>
      </c>
      <c r="F2425" s="775" t="s">
        <v>7405</v>
      </c>
      <c r="G2425" s="775"/>
      <c r="H2425" s="775"/>
      <c r="I2425" s="775" t="s">
        <v>8138</v>
      </c>
    </row>
    <row r="2426" spans="1:9">
      <c r="A2426" s="775" t="str">
        <f>Table_wabobpsvr_AzureCalc_AzureCalcRateCard[[#This Row],[ServiceName]]&amp;Table_wabobpsvr_AzureCalc_AzureCalcRateCard[[#This Row],[Price_Level]]&amp;Table_wabobpsvr_AzureCalc_AzureCalcRateCard[[#This Row],[Region]]</f>
        <v>ExpressRoute (Unlimited) 10 Gbps ConnectionsC14</v>
      </c>
      <c r="B2426" s="775">
        <v>14</v>
      </c>
      <c r="C2426" s="775" t="s">
        <v>7427</v>
      </c>
      <c r="D2426" s="775" t="s">
        <v>177</v>
      </c>
      <c r="E2426" s="775">
        <v>58353.75</v>
      </c>
      <c r="F2426" s="775" t="s">
        <v>7408</v>
      </c>
      <c r="G2426" s="775"/>
      <c r="H2426" s="775"/>
      <c r="I2426" s="775" t="s">
        <v>8139</v>
      </c>
    </row>
    <row r="2427" spans="1:9">
      <c r="A2427" s="775" t="str">
        <f>Table_wabobpsvr_AzureCalc_AzureCalcRateCard[[#This Row],[ServiceName]]&amp;Table_wabobpsvr_AzureCalc_AzureCalcRateCard[[#This Row],[Price_Level]]&amp;Table_wabobpsvr_AzureCalc_AzureCalcRateCard[[#This Row],[Region]]</f>
        <v>ExpressRoute (Unlimited) 100 Mbps ConnectionsC14</v>
      </c>
      <c r="B2427" s="775">
        <v>14</v>
      </c>
      <c r="C2427" s="775" t="s">
        <v>7427</v>
      </c>
      <c r="D2427" s="775" t="s">
        <v>177</v>
      </c>
      <c r="E2427" s="775">
        <v>655.20000000000005</v>
      </c>
      <c r="F2427" s="775" t="s">
        <v>7402</v>
      </c>
      <c r="G2427" s="775"/>
      <c r="H2427" s="775"/>
      <c r="I2427" s="775" t="s">
        <v>8140</v>
      </c>
    </row>
    <row r="2428" spans="1:9">
      <c r="A2428" s="775" t="str">
        <f>Table_wabobpsvr_AzureCalc_AzureCalcRateCard[[#This Row],[ServiceName]]&amp;Table_wabobpsvr_AzureCalc_AzureCalcRateCard[[#This Row],[Price_Level]]&amp;Table_wabobpsvr_AzureCalc_AzureCalcRateCard[[#This Row],[Region]]</f>
        <v>ExpressRoute (Unlimited) 2 Gbps ConnectionsC14</v>
      </c>
      <c r="B2428" s="775">
        <v>14</v>
      </c>
      <c r="C2428" s="775" t="s">
        <v>7427</v>
      </c>
      <c r="D2428" s="775" t="s">
        <v>177</v>
      </c>
      <c r="E2428" s="775">
        <v>12967.5</v>
      </c>
      <c r="F2428" s="775" t="s">
        <v>7406</v>
      </c>
      <c r="G2428" s="775"/>
      <c r="H2428" s="775"/>
      <c r="I2428" s="775" t="s">
        <v>8141</v>
      </c>
    </row>
    <row r="2429" spans="1:9">
      <c r="A2429" s="775" t="str">
        <f>Table_wabobpsvr_AzureCalc_AzureCalcRateCard[[#This Row],[ServiceName]]&amp;Table_wabobpsvr_AzureCalc_AzureCalcRateCard[[#This Row],[Price_Level]]&amp;Table_wabobpsvr_AzureCalc_AzureCalcRateCard[[#This Row],[Region]]</f>
        <v>ExpressRoute (Unlimited) 200 Mbps ConnectionsC14</v>
      </c>
      <c r="B2429" s="775">
        <v>14</v>
      </c>
      <c r="C2429" s="775" t="s">
        <v>7427</v>
      </c>
      <c r="D2429" s="775" t="s">
        <v>177</v>
      </c>
      <c r="E2429" s="775">
        <v>1310.4000000000001</v>
      </c>
      <c r="F2429" s="775" t="s">
        <v>7403</v>
      </c>
      <c r="G2429" s="775"/>
      <c r="H2429" s="775"/>
      <c r="I2429" s="775" t="s">
        <v>8142</v>
      </c>
    </row>
    <row r="2430" spans="1:9">
      <c r="A2430" s="775" t="str">
        <f>Table_wabobpsvr_AzureCalc_AzureCalcRateCard[[#This Row],[ServiceName]]&amp;Table_wabobpsvr_AzureCalc_AzureCalcRateCard[[#This Row],[Price_Level]]&amp;Table_wabobpsvr_AzureCalc_AzureCalcRateCard[[#This Row],[Region]]</f>
        <v>ExpressRoute (Unlimited) 5 Gbps ConnectionsC14</v>
      </c>
      <c r="B2430" s="775">
        <v>14</v>
      </c>
      <c r="C2430" s="775" t="s">
        <v>7427</v>
      </c>
      <c r="D2430" s="775" t="s">
        <v>177</v>
      </c>
      <c r="E2430" s="775">
        <v>29179.15</v>
      </c>
      <c r="F2430" s="775" t="s">
        <v>7407</v>
      </c>
      <c r="G2430" s="775"/>
      <c r="H2430" s="775"/>
      <c r="I2430" s="775" t="s">
        <v>8143</v>
      </c>
    </row>
    <row r="2431" spans="1:9">
      <c r="A2431" s="775" t="str">
        <f>Table_wabobpsvr_AzureCalc_AzureCalcRateCard[[#This Row],[ServiceName]]&amp;Table_wabobpsvr_AzureCalc_AzureCalcRateCard[[#This Row],[Price_Level]]&amp;Table_wabobpsvr_AzureCalc_AzureCalcRateCard[[#This Row],[Region]]</f>
        <v>ExpressRoute (Unlimited) 50 Mbps ConnectionsC14</v>
      </c>
      <c r="B2431" s="775">
        <v>14</v>
      </c>
      <c r="C2431" s="775" t="s">
        <v>7427</v>
      </c>
      <c r="D2431" s="775" t="s">
        <v>177</v>
      </c>
      <c r="E2431" s="775">
        <v>341.25</v>
      </c>
      <c r="F2431" s="775" t="s">
        <v>7401</v>
      </c>
      <c r="G2431" s="775"/>
      <c r="H2431" s="775"/>
      <c r="I2431" s="775" t="s">
        <v>8144</v>
      </c>
    </row>
    <row r="2432" spans="1:9">
      <c r="A2432" s="775" t="str">
        <f>Table_wabobpsvr_AzureCalc_AzureCalcRateCard[[#This Row],[ServiceName]]&amp;Table_wabobpsvr_AzureCalc_AzureCalcRateCard[[#This Row],[Price_Level]]&amp;Table_wabobpsvr_AzureCalc_AzureCalcRateCard[[#This Row],[Region]]</f>
        <v>ExpressRoute (Unlimited) 500 Mbps ConnectionsC14</v>
      </c>
      <c r="B2432" s="775">
        <v>14</v>
      </c>
      <c r="C2432" s="775" t="s">
        <v>7427</v>
      </c>
      <c r="D2432" s="775" t="s">
        <v>177</v>
      </c>
      <c r="E2432" s="775">
        <v>3130.4</v>
      </c>
      <c r="F2432" s="775" t="s">
        <v>7404</v>
      </c>
      <c r="G2432" s="775"/>
      <c r="H2432" s="775"/>
      <c r="I2432" s="775" t="s">
        <v>8145</v>
      </c>
    </row>
    <row r="2433" spans="1:9">
      <c r="A2433" s="775" t="str">
        <f>Table_wabobpsvr_AzureCalc_AzureCalcRateCard[[#This Row],[ServiceName]]&amp;Table_wabobpsvr_AzureCalc_AzureCalcRateCard[[#This Row],[Price_Level]]&amp;Table_wabobpsvr_AzureCalc_AzureCalcRateCard[[#This Row],[Region]]</f>
        <v>ExpressRoute (Metered) 1 Gbps ConnectionsB14</v>
      </c>
      <c r="B2433" s="775">
        <v>14</v>
      </c>
      <c r="C2433" s="775" t="s">
        <v>7427</v>
      </c>
      <c r="D2433" s="775" t="s">
        <v>175</v>
      </c>
      <c r="E2433" s="775">
        <v>512.29999999999995</v>
      </c>
      <c r="F2433" s="775" t="s">
        <v>7390</v>
      </c>
      <c r="G2433" s="775"/>
      <c r="H2433" s="775"/>
      <c r="I2433" s="775" t="s">
        <v>8129</v>
      </c>
    </row>
    <row r="2434" spans="1:9">
      <c r="A2434" s="1039" t="str">
        <f>Table_wabobpsvr_AzureCalc_AzureCalcRateCard[[#This Row],[ServiceName]]&amp;Table_wabobpsvr_AzureCalc_AzureCalcRateCard[[#This Row],[Price_Level]]&amp;Table_wabobpsvr_AzureCalc_AzureCalcRateCard[[#This Row],[Region]]</f>
        <v>ExpressRoute (Metered) 10 Gbps ConnectionsB14</v>
      </c>
      <c r="B2434" s="1039">
        <v>14</v>
      </c>
      <c r="C2434" s="1039" t="s">
        <v>7427</v>
      </c>
      <c r="D2434" s="1039" t="s">
        <v>175</v>
      </c>
      <c r="E2434" s="1039">
        <v>5875</v>
      </c>
      <c r="F2434" s="1039" t="s">
        <v>7391</v>
      </c>
      <c r="G2434" s="775"/>
      <c r="H2434" s="775"/>
      <c r="I2434" s="775" t="s">
        <v>8130</v>
      </c>
    </row>
    <row r="2435" spans="1:9">
      <c r="A2435" s="1039" t="str">
        <f>Table_wabobpsvr_AzureCalc_AzureCalcRateCard[[#This Row],[ServiceName]]&amp;Table_wabobpsvr_AzureCalc_AzureCalcRateCard[[#This Row],[Price_Level]]&amp;Table_wabobpsvr_AzureCalc_AzureCalcRateCard[[#This Row],[Region]]</f>
        <v>ExpressRoute (Metered) 100 Mbps ConnectionsB14</v>
      </c>
      <c r="B2435" s="1039">
        <v>14</v>
      </c>
      <c r="C2435" s="1039" t="s">
        <v>7427</v>
      </c>
      <c r="D2435" s="1039" t="s">
        <v>175</v>
      </c>
      <c r="E2435" s="1039">
        <v>131.6</v>
      </c>
      <c r="F2435" s="1039" t="s">
        <v>7395</v>
      </c>
      <c r="G2435" s="775"/>
      <c r="H2435" s="775"/>
      <c r="I2435" s="775" t="s">
        <v>8131</v>
      </c>
    </row>
    <row r="2436" spans="1:9">
      <c r="A2436" s="1039" t="str">
        <f>Table_wabobpsvr_AzureCalc_AzureCalcRateCard[[#This Row],[ServiceName]]&amp;Table_wabobpsvr_AzureCalc_AzureCalcRateCard[[#This Row],[Price_Level]]&amp;Table_wabobpsvr_AzureCalc_AzureCalcRateCard[[#This Row],[Region]]</f>
        <v>ExpressRoute (Metered) 2 Gbps ConnectionsB14</v>
      </c>
      <c r="B2436" s="1039">
        <v>14</v>
      </c>
      <c r="C2436" s="1039" t="s">
        <v>7427</v>
      </c>
      <c r="D2436" s="1039" t="s">
        <v>175</v>
      </c>
      <c r="E2436" s="1039">
        <v>1024.5999999999999</v>
      </c>
      <c r="F2436" s="1039" t="s">
        <v>7396</v>
      </c>
      <c r="G2436" s="775"/>
      <c r="H2436" s="775"/>
      <c r="I2436" s="775" t="s">
        <v>8132</v>
      </c>
    </row>
    <row r="2437" spans="1:9">
      <c r="A2437" s="1039" t="str">
        <f>Table_wabobpsvr_AzureCalc_AzureCalcRateCard[[#This Row],[ServiceName]]&amp;Table_wabobpsvr_AzureCalc_AzureCalcRateCard[[#This Row],[Price_Level]]&amp;Table_wabobpsvr_AzureCalc_AzureCalcRateCard[[#This Row],[Region]]</f>
        <v>ExpressRoute (Metered) 200 Mbps ConnectionsB14</v>
      </c>
      <c r="B2437" s="1039">
        <v>14</v>
      </c>
      <c r="C2437" s="1039" t="s">
        <v>7427</v>
      </c>
      <c r="D2437" s="1039" t="s">
        <v>175</v>
      </c>
      <c r="E2437" s="1039">
        <v>169.2</v>
      </c>
      <c r="F2437" s="1039" t="s">
        <v>7388</v>
      </c>
      <c r="G2437" s="775"/>
      <c r="H2437" s="775"/>
      <c r="I2437" s="775" t="s">
        <v>8133</v>
      </c>
    </row>
    <row r="2438" spans="1:9">
      <c r="A2438" s="775" t="str">
        <f>Table_wabobpsvr_AzureCalc_AzureCalcRateCard[[#This Row],[ServiceName]]&amp;Table_wabobpsvr_AzureCalc_AzureCalcRateCard[[#This Row],[Price_Level]]&amp;Table_wabobpsvr_AzureCalc_AzureCalcRateCard[[#This Row],[Region]]</f>
        <v>ExpressRoute (Metered) 5 Gbps ConnectionsB14</v>
      </c>
      <c r="B2438" s="775">
        <v>14</v>
      </c>
      <c r="C2438" s="775" t="s">
        <v>7427</v>
      </c>
      <c r="D2438" s="775" t="s">
        <v>175</v>
      </c>
      <c r="E2438" s="775">
        <v>2561.5</v>
      </c>
      <c r="F2438" s="775" t="s">
        <v>7397</v>
      </c>
      <c r="G2438" s="775"/>
      <c r="H2438" s="775"/>
      <c r="I2438" s="775" t="s">
        <v>8134</v>
      </c>
    </row>
    <row r="2439" spans="1:9">
      <c r="A2439" s="1039" t="str">
        <f>Table_wabobpsvr_AzureCalc_AzureCalcRateCard[[#This Row],[ServiceName]]&amp;Table_wabobpsvr_AzureCalc_AzureCalcRateCard[[#This Row],[Price_Level]]&amp;Table_wabobpsvr_AzureCalc_AzureCalcRateCard[[#This Row],[Region]]</f>
        <v>ExpressRoute (Metered) 50 Mbps ConnectionsB14</v>
      </c>
      <c r="B2439" s="1039">
        <v>14</v>
      </c>
      <c r="C2439" s="1039" t="s">
        <v>7427</v>
      </c>
      <c r="D2439" s="1039" t="s">
        <v>175</v>
      </c>
      <c r="E2439" s="1039">
        <v>65.8</v>
      </c>
      <c r="F2439" s="1039" t="s">
        <v>7394</v>
      </c>
      <c r="G2439" s="775"/>
      <c r="H2439" s="775"/>
      <c r="I2439" s="775" t="s">
        <v>8135</v>
      </c>
    </row>
    <row r="2440" spans="1:9">
      <c r="A2440" s="1039" t="str">
        <f>Table_wabobpsvr_AzureCalc_AzureCalcRateCard[[#This Row],[ServiceName]]&amp;Table_wabobpsvr_AzureCalc_AzureCalcRateCard[[#This Row],[Price_Level]]&amp;Table_wabobpsvr_AzureCalc_AzureCalcRateCard[[#This Row],[Region]]</f>
        <v>ExpressRoute (Metered) 500 Mbps ConnectionsB14</v>
      </c>
      <c r="B2440" s="1039">
        <v>14</v>
      </c>
      <c r="C2440" s="1039" t="s">
        <v>7427</v>
      </c>
      <c r="D2440" s="1039" t="s">
        <v>175</v>
      </c>
      <c r="E2440" s="1039">
        <v>343.1</v>
      </c>
      <c r="F2440" s="1039" t="s">
        <v>7389</v>
      </c>
      <c r="G2440" s="775"/>
      <c r="H2440" s="775"/>
      <c r="I2440" s="775" t="s">
        <v>8136</v>
      </c>
    </row>
    <row r="2441" spans="1:9">
      <c r="A2441" s="1039" t="str">
        <f>Table_wabobpsvr_AzureCalc_AzureCalcRateCard[[#This Row],[ServiceName]]&amp;Table_wabobpsvr_AzureCalc_AzureCalcRateCard[[#This Row],[Price_Level]]&amp;Table_wabobpsvr_AzureCalc_AzureCalcRateCard[[#This Row],[Region]]</f>
        <v>ExpressRoute (Metered) Data Transfer Out at 1 Gbps (GB) - Zone 1B14</v>
      </c>
      <c r="B2441" s="1039">
        <v>14</v>
      </c>
      <c r="C2441" s="1039" t="s">
        <v>9</v>
      </c>
      <c r="D2441" s="1039" t="s">
        <v>175</v>
      </c>
      <c r="E2441" s="1039">
        <v>3.0079999999999999E-2</v>
      </c>
      <c r="F2441" s="1039" t="s">
        <v>7392</v>
      </c>
      <c r="G2441" s="775"/>
      <c r="H2441" s="775"/>
      <c r="I2441" s="775" t="s">
        <v>8137</v>
      </c>
    </row>
    <row r="2442" spans="1:9">
      <c r="A2442" s="1039" t="str">
        <f>Table_wabobpsvr_AzureCalc_AzureCalcRateCard[[#This Row],[ServiceName]]&amp;Table_wabobpsvr_AzureCalc_AzureCalcRateCard[[#This Row],[Price_Level]]&amp;Table_wabobpsvr_AzureCalc_AzureCalcRateCard[[#This Row],[Region]]</f>
        <v>ExpressRoute (Unlimited) 1 Gbps ConnectionsB14</v>
      </c>
      <c r="B2442" s="1039">
        <v>14</v>
      </c>
      <c r="C2442" s="1039" t="s">
        <v>7427</v>
      </c>
      <c r="D2442" s="1039" t="s">
        <v>175</v>
      </c>
      <c r="E2442" s="1039">
        <v>6697.5</v>
      </c>
      <c r="F2442" s="1039" t="s">
        <v>7405</v>
      </c>
      <c r="G2442" s="775"/>
      <c r="H2442" s="775"/>
      <c r="I2442" s="775" t="s">
        <v>8138</v>
      </c>
    </row>
    <row r="2443" spans="1:9">
      <c r="A2443" s="1039" t="str">
        <f>Table_wabobpsvr_AzureCalc_AzureCalcRateCard[[#This Row],[ServiceName]]&amp;Table_wabobpsvr_AzureCalc_AzureCalcRateCard[[#This Row],[Price_Level]]&amp;Table_wabobpsvr_AzureCalc_AzureCalcRateCard[[#This Row],[Region]]</f>
        <v>ExpressRoute (Unlimited) 10 Gbps ConnectionsB14</v>
      </c>
      <c r="B2443" s="1039">
        <v>14</v>
      </c>
      <c r="C2443" s="1039" t="s">
        <v>7427</v>
      </c>
      <c r="D2443" s="1039" t="s">
        <v>175</v>
      </c>
      <c r="E2443" s="1039">
        <v>60277.5</v>
      </c>
      <c r="F2443" s="1039" t="s">
        <v>7408</v>
      </c>
      <c r="G2443" s="775"/>
      <c r="H2443" s="775"/>
      <c r="I2443" s="775" t="s">
        <v>8139</v>
      </c>
    </row>
    <row r="2444" spans="1:9">
      <c r="A2444" s="1039" t="str">
        <f>Table_wabobpsvr_AzureCalc_AzureCalcRateCard[[#This Row],[ServiceName]]&amp;Table_wabobpsvr_AzureCalc_AzureCalcRateCard[[#This Row],[Price_Level]]&amp;Table_wabobpsvr_AzureCalc_AzureCalcRateCard[[#This Row],[Region]]</f>
        <v>ExpressRoute (Unlimited) 100 Mbps ConnectionsB14</v>
      </c>
      <c r="B2444" s="1039">
        <v>14</v>
      </c>
      <c r="C2444" s="1039" t="s">
        <v>7427</v>
      </c>
      <c r="D2444" s="1039" t="s">
        <v>175</v>
      </c>
      <c r="E2444" s="1039">
        <v>676.8</v>
      </c>
      <c r="F2444" s="1039" t="s">
        <v>7402</v>
      </c>
      <c r="G2444" s="775"/>
      <c r="H2444" s="775"/>
      <c r="I2444" s="775" t="s">
        <v>8140</v>
      </c>
    </row>
    <row r="2445" spans="1:9">
      <c r="A2445" s="1039" t="str">
        <f>Table_wabobpsvr_AzureCalc_AzureCalcRateCard[[#This Row],[ServiceName]]&amp;Table_wabobpsvr_AzureCalc_AzureCalcRateCard[[#This Row],[Price_Level]]&amp;Table_wabobpsvr_AzureCalc_AzureCalcRateCard[[#This Row],[Region]]</f>
        <v>ExpressRoute (Unlimited) 2 Gbps ConnectionsB14</v>
      </c>
      <c r="B2445" s="1039">
        <v>14</v>
      </c>
      <c r="C2445" s="1039" t="s">
        <v>7427</v>
      </c>
      <c r="D2445" s="1039" t="s">
        <v>175</v>
      </c>
      <c r="E2445" s="1039">
        <v>13395</v>
      </c>
      <c r="F2445" s="1039" t="s">
        <v>7406</v>
      </c>
      <c r="G2445" s="775"/>
      <c r="H2445" s="775"/>
      <c r="I2445" s="775" t="s">
        <v>8141</v>
      </c>
    </row>
    <row r="2446" spans="1:9">
      <c r="A2446" s="1039" t="str">
        <f>Table_wabobpsvr_AzureCalc_AzureCalcRateCard[[#This Row],[ServiceName]]&amp;Table_wabobpsvr_AzureCalc_AzureCalcRateCard[[#This Row],[Price_Level]]&amp;Table_wabobpsvr_AzureCalc_AzureCalcRateCard[[#This Row],[Region]]</f>
        <v>ExpressRoute (Unlimited) 200 Mbps ConnectionsB14</v>
      </c>
      <c r="B2446" s="1039">
        <v>14</v>
      </c>
      <c r="C2446" s="1039" t="s">
        <v>7427</v>
      </c>
      <c r="D2446" s="1039" t="s">
        <v>175</v>
      </c>
      <c r="E2446" s="1039">
        <v>1353.6</v>
      </c>
      <c r="F2446" s="1039" t="s">
        <v>7403</v>
      </c>
      <c r="G2446" s="775"/>
      <c r="H2446" s="775"/>
      <c r="I2446" s="775" t="s">
        <v>8142</v>
      </c>
    </row>
    <row r="2447" spans="1:9">
      <c r="A2447" s="1039" t="str">
        <f>Table_wabobpsvr_AzureCalc_AzureCalcRateCard[[#This Row],[ServiceName]]&amp;Table_wabobpsvr_AzureCalc_AzureCalcRateCard[[#This Row],[Price_Level]]&amp;Table_wabobpsvr_AzureCalc_AzureCalcRateCard[[#This Row],[Region]]</f>
        <v>ExpressRoute (Unlimited) 5 Gbps ConnectionsB14</v>
      </c>
      <c r="B2447" s="1039">
        <v>14</v>
      </c>
      <c r="C2447" s="1039" t="s">
        <v>7427</v>
      </c>
      <c r="D2447" s="1039" t="s">
        <v>175</v>
      </c>
      <c r="E2447" s="1039">
        <v>30141.1</v>
      </c>
      <c r="F2447" s="1039" t="s">
        <v>7407</v>
      </c>
      <c r="G2447" s="775"/>
      <c r="H2447" s="775"/>
      <c r="I2447" s="775" t="s">
        <v>8143</v>
      </c>
    </row>
    <row r="2448" spans="1:9">
      <c r="A2448" s="775" t="str">
        <f>Table_wabobpsvr_AzureCalc_AzureCalcRateCard[[#This Row],[ServiceName]]&amp;Table_wabobpsvr_AzureCalc_AzureCalcRateCard[[#This Row],[Price_Level]]&amp;Table_wabobpsvr_AzureCalc_AzureCalcRateCard[[#This Row],[Region]]</f>
        <v>ExpressRoute (Unlimited) 50 Mbps ConnectionsB14</v>
      </c>
      <c r="B2448" s="775">
        <v>14</v>
      </c>
      <c r="C2448" s="775" t="s">
        <v>7427</v>
      </c>
      <c r="D2448" s="775" t="s">
        <v>175</v>
      </c>
      <c r="E2448" s="775">
        <v>352.5</v>
      </c>
      <c r="F2448" s="775" t="s">
        <v>7401</v>
      </c>
      <c r="G2448" s="775"/>
      <c r="H2448" s="775"/>
      <c r="I2448" s="775" t="s">
        <v>8144</v>
      </c>
    </row>
    <row r="2449" spans="1:9">
      <c r="A2449" s="775" t="str">
        <f>Table_wabobpsvr_AzureCalc_AzureCalcRateCard[[#This Row],[ServiceName]]&amp;Table_wabobpsvr_AzureCalc_AzureCalcRateCard[[#This Row],[Price_Level]]&amp;Table_wabobpsvr_AzureCalc_AzureCalcRateCard[[#This Row],[Region]]</f>
        <v>ExpressRoute (Unlimited) 500 Mbps ConnectionsB14</v>
      </c>
      <c r="B2449" s="775">
        <v>14</v>
      </c>
      <c r="C2449" s="775" t="s">
        <v>7427</v>
      </c>
      <c r="D2449" s="775" t="s">
        <v>175</v>
      </c>
      <c r="E2449" s="775">
        <v>3233.6</v>
      </c>
      <c r="F2449" s="775" t="s">
        <v>7404</v>
      </c>
      <c r="G2449" s="775"/>
      <c r="H2449" s="775"/>
      <c r="I2449" s="775" t="s">
        <v>8145</v>
      </c>
    </row>
    <row r="2450" spans="1:9">
      <c r="A2450" s="775" t="str">
        <f>Table_wabobpsvr_AzureCalc_AzureCalcRateCard[[#This Row],[ServiceName]]&amp;Table_wabobpsvr_AzureCalc_AzureCalcRateCard[[#This Row],[Price_Level]]&amp;Table_wabobpsvr_AzureCalc_AzureCalcRateCard[[#This Row],[Region]]</f>
        <v>ExpressRoute (Metered) 1 Gbps ConnectionsA14</v>
      </c>
      <c r="B2450" s="775">
        <v>14</v>
      </c>
      <c r="C2450" s="775" t="s">
        <v>7427</v>
      </c>
      <c r="D2450" s="775" t="s">
        <v>174</v>
      </c>
      <c r="E2450" s="775">
        <v>528.65</v>
      </c>
      <c r="F2450" s="775" t="s">
        <v>7390</v>
      </c>
      <c r="G2450" s="775"/>
      <c r="H2450" s="775"/>
      <c r="I2450" s="775" t="s">
        <v>8129</v>
      </c>
    </row>
    <row r="2451" spans="1:9">
      <c r="A2451" s="775" t="str">
        <f>Table_wabobpsvr_AzureCalc_AzureCalcRateCard[[#This Row],[ServiceName]]&amp;Table_wabobpsvr_AzureCalc_AzureCalcRateCard[[#This Row],[Price_Level]]&amp;Table_wabobpsvr_AzureCalc_AzureCalcRateCard[[#This Row],[Region]]</f>
        <v>ExpressRoute (Metered) 10 Gbps ConnectionsA14</v>
      </c>
      <c r="B2451" s="775">
        <v>14</v>
      </c>
      <c r="C2451" s="775" t="s">
        <v>7427</v>
      </c>
      <c r="D2451" s="775" t="s">
        <v>174</v>
      </c>
      <c r="E2451" s="775">
        <v>6062.5</v>
      </c>
      <c r="F2451" s="775" t="s">
        <v>7391</v>
      </c>
      <c r="G2451" s="775"/>
      <c r="H2451" s="775"/>
      <c r="I2451" s="775" t="s">
        <v>8130</v>
      </c>
    </row>
    <row r="2452" spans="1:9">
      <c r="A2452" s="775" t="str">
        <f>Table_wabobpsvr_AzureCalc_AzureCalcRateCard[[#This Row],[ServiceName]]&amp;Table_wabobpsvr_AzureCalc_AzureCalcRateCard[[#This Row],[Price_Level]]&amp;Table_wabobpsvr_AzureCalc_AzureCalcRateCard[[#This Row],[Region]]</f>
        <v>ExpressRoute (Metered) 100 Mbps ConnectionsA14</v>
      </c>
      <c r="B2452" s="775">
        <v>14</v>
      </c>
      <c r="C2452" s="775" t="s">
        <v>7427</v>
      </c>
      <c r="D2452" s="775" t="s">
        <v>174</v>
      </c>
      <c r="E2452" s="775">
        <v>135.80000000000001</v>
      </c>
      <c r="F2452" s="775" t="s">
        <v>7395</v>
      </c>
      <c r="G2452" s="775"/>
      <c r="H2452" s="775"/>
      <c r="I2452" s="775" t="s">
        <v>8131</v>
      </c>
    </row>
    <row r="2453" spans="1:9">
      <c r="A2453" s="775" t="str">
        <f>Table_wabobpsvr_AzureCalc_AzureCalcRateCard[[#This Row],[ServiceName]]&amp;Table_wabobpsvr_AzureCalc_AzureCalcRateCard[[#This Row],[Price_Level]]&amp;Table_wabobpsvr_AzureCalc_AzureCalcRateCard[[#This Row],[Region]]</f>
        <v>ExpressRoute (Metered) 2 Gbps ConnectionsA14</v>
      </c>
      <c r="B2453" s="775">
        <v>14</v>
      </c>
      <c r="C2453" s="775" t="s">
        <v>7427</v>
      </c>
      <c r="D2453" s="775" t="s">
        <v>174</v>
      </c>
      <c r="E2453" s="775">
        <v>1057.3</v>
      </c>
      <c r="F2453" s="775" t="s">
        <v>7396</v>
      </c>
      <c r="G2453" s="775"/>
      <c r="H2453" s="775"/>
      <c r="I2453" s="775" t="s">
        <v>8132</v>
      </c>
    </row>
    <row r="2454" spans="1:9">
      <c r="A2454" s="775" t="str">
        <f>Table_wabobpsvr_AzureCalc_AzureCalcRateCard[[#This Row],[ServiceName]]&amp;Table_wabobpsvr_AzureCalc_AzureCalcRateCard[[#This Row],[Price_Level]]&amp;Table_wabobpsvr_AzureCalc_AzureCalcRateCard[[#This Row],[Region]]</f>
        <v>ExpressRoute (Metered) 200 Mbps ConnectionsA14</v>
      </c>
      <c r="B2454" s="775">
        <v>14</v>
      </c>
      <c r="C2454" s="775" t="s">
        <v>7427</v>
      </c>
      <c r="D2454" s="775" t="s">
        <v>174</v>
      </c>
      <c r="E2454" s="775">
        <v>174.6</v>
      </c>
      <c r="F2454" s="775" t="s">
        <v>7388</v>
      </c>
      <c r="G2454" s="775"/>
      <c r="H2454" s="775"/>
      <c r="I2454" s="775" t="s">
        <v>8133</v>
      </c>
    </row>
    <row r="2455" spans="1:9">
      <c r="A2455" s="775" t="str">
        <f>Table_wabobpsvr_AzureCalc_AzureCalcRateCard[[#This Row],[ServiceName]]&amp;Table_wabobpsvr_AzureCalc_AzureCalcRateCard[[#This Row],[Price_Level]]&amp;Table_wabobpsvr_AzureCalc_AzureCalcRateCard[[#This Row],[Region]]</f>
        <v>ExpressRoute (Metered) 5 Gbps ConnectionsA14</v>
      </c>
      <c r="B2455" s="775">
        <v>14</v>
      </c>
      <c r="C2455" s="775" t="s">
        <v>7427</v>
      </c>
      <c r="D2455" s="775" t="s">
        <v>174</v>
      </c>
      <c r="E2455" s="775">
        <v>2643.25</v>
      </c>
      <c r="F2455" s="775" t="s">
        <v>7397</v>
      </c>
      <c r="G2455" s="775"/>
      <c r="H2455" s="775"/>
      <c r="I2455" s="775" t="s">
        <v>8134</v>
      </c>
    </row>
    <row r="2456" spans="1:9">
      <c r="A2456" s="775" t="str">
        <f>Table_wabobpsvr_AzureCalc_AzureCalcRateCard[[#This Row],[ServiceName]]&amp;Table_wabobpsvr_AzureCalc_AzureCalcRateCard[[#This Row],[Price_Level]]&amp;Table_wabobpsvr_AzureCalc_AzureCalcRateCard[[#This Row],[Region]]</f>
        <v>ExpressRoute (Metered) 50 Mbps ConnectionsA14</v>
      </c>
      <c r="B2456" s="775">
        <v>14</v>
      </c>
      <c r="C2456" s="775" t="s">
        <v>7427</v>
      </c>
      <c r="D2456" s="775" t="s">
        <v>174</v>
      </c>
      <c r="E2456" s="775">
        <v>67.900000000000006</v>
      </c>
      <c r="F2456" s="775" t="s">
        <v>7394</v>
      </c>
      <c r="G2456" s="775"/>
      <c r="H2456" s="775"/>
      <c r="I2456" s="775" t="s">
        <v>8135</v>
      </c>
    </row>
    <row r="2457" spans="1:9">
      <c r="A2457" s="775" t="str">
        <f>Table_wabobpsvr_AzureCalc_AzureCalcRateCard[[#This Row],[ServiceName]]&amp;Table_wabobpsvr_AzureCalc_AzureCalcRateCard[[#This Row],[Price_Level]]&amp;Table_wabobpsvr_AzureCalc_AzureCalcRateCard[[#This Row],[Region]]</f>
        <v>ExpressRoute (Metered) 500 Mbps ConnectionsA14</v>
      </c>
      <c r="B2457" s="775">
        <v>14</v>
      </c>
      <c r="C2457" s="775" t="s">
        <v>7427</v>
      </c>
      <c r="D2457" s="775" t="s">
        <v>174</v>
      </c>
      <c r="E2457" s="775">
        <v>354.05</v>
      </c>
      <c r="F2457" s="775" t="s">
        <v>7389</v>
      </c>
      <c r="G2457" s="775"/>
      <c r="H2457" s="775"/>
      <c r="I2457" s="775" t="s">
        <v>8136</v>
      </c>
    </row>
    <row r="2458" spans="1:9">
      <c r="A2458" s="775" t="str">
        <f>Table_wabobpsvr_AzureCalc_AzureCalcRateCard[[#This Row],[ServiceName]]&amp;Table_wabobpsvr_AzureCalc_AzureCalcRateCard[[#This Row],[Price_Level]]&amp;Table_wabobpsvr_AzureCalc_AzureCalcRateCard[[#This Row],[Region]]</f>
        <v>ExpressRoute (Metered) Data Transfer Out at 1 Gbps (GB) - Zone 1A14</v>
      </c>
      <c r="B2458" s="775">
        <v>14</v>
      </c>
      <c r="C2458" s="775" t="s">
        <v>9</v>
      </c>
      <c r="D2458" s="775" t="s">
        <v>174</v>
      </c>
      <c r="E2458" s="775">
        <v>3.1040000000000002E-2</v>
      </c>
      <c r="F2458" s="775" t="s">
        <v>7392</v>
      </c>
      <c r="G2458" s="775"/>
      <c r="H2458" s="775"/>
      <c r="I2458" s="775" t="s">
        <v>8137</v>
      </c>
    </row>
    <row r="2459" spans="1:9">
      <c r="A2459" s="775" t="str">
        <f>Table_wabobpsvr_AzureCalc_AzureCalcRateCard[[#This Row],[ServiceName]]&amp;Table_wabobpsvr_AzureCalc_AzureCalcRateCard[[#This Row],[Price_Level]]&amp;Table_wabobpsvr_AzureCalc_AzureCalcRateCard[[#This Row],[Region]]</f>
        <v>ExpressRoute (Unlimited) 1 Gbps ConnectionsA14</v>
      </c>
      <c r="B2459" s="775">
        <v>14</v>
      </c>
      <c r="C2459" s="775" t="s">
        <v>7427</v>
      </c>
      <c r="D2459" s="775" t="s">
        <v>174</v>
      </c>
      <c r="E2459" s="775">
        <v>6911.25</v>
      </c>
      <c r="F2459" s="775" t="s">
        <v>7405</v>
      </c>
      <c r="G2459" s="775"/>
      <c r="H2459" s="775"/>
      <c r="I2459" s="775" t="s">
        <v>8138</v>
      </c>
    </row>
    <row r="2460" spans="1:9">
      <c r="A2460" s="775" t="str">
        <f>Table_wabobpsvr_AzureCalc_AzureCalcRateCard[[#This Row],[ServiceName]]&amp;Table_wabobpsvr_AzureCalc_AzureCalcRateCard[[#This Row],[Price_Level]]&amp;Table_wabobpsvr_AzureCalc_AzureCalcRateCard[[#This Row],[Region]]</f>
        <v>ExpressRoute (Unlimited) 10 Gbps ConnectionsA14</v>
      </c>
      <c r="B2460" s="775">
        <v>14</v>
      </c>
      <c r="C2460" s="775" t="s">
        <v>7427</v>
      </c>
      <c r="D2460" s="775" t="s">
        <v>174</v>
      </c>
      <c r="E2460" s="775">
        <v>62201.25</v>
      </c>
      <c r="F2460" s="775" t="s">
        <v>7408</v>
      </c>
      <c r="G2460" s="775"/>
      <c r="H2460" s="775"/>
      <c r="I2460" s="775" t="s">
        <v>8139</v>
      </c>
    </row>
    <row r="2461" spans="1:9">
      <c r="A2461" s="775" t="str">
        <f>Table_wabobpsvr_AzureCalc_AzureCalcRateCard[[#This Row],[ServiceName]]&amp;Table_wabobpsvr_AzureCalc_AzureCalcRateCard[[#This Row],[Price_Level]]&amp;Table_wabobpsvr_AzureCalc_AzureCalcRateCard[[#This Row],[Region]]</f>
        <v>ExpressRoute (Unlimited) 100 Mbps ConnectionsA14</v>
      </c>
      <c r="B2461" s="775">
        <v>14</v>
      </c>
      <c r="C2461" s="775" t="s">
        <v>7427</v>
      </c>
      <c r="D2461" s="775" t="s">
        <v>174</v>
      </c>
      <c r="E2461" s="775">
        <v>698.4</v>
      </c>
      <c r="F2461" s="775" t="s">
        <v>7402</v>
      </c>
      <c r="G2461" s="775"/>
      <c r="H2461" s="775"/>
      <c r="I2461" s="775" t="s">
        <v>8140</v>
      </c>
    </row>
    <row r="2462" spans="1:9">
      <c r="A2462" s="775" t="str">
        <f>Table_wabobpsvr_AzureCalc_AzureCalcRateCard[[#This Row],[ServiceName]]&amp;Table_wabobpsvr_AzureCalc_AzureCalcRateCard[[#This Row],[Price_Level]]&amp;Table_wabobpsvr_AzureCalc_AzureCalcRateCard[[#This Row],[Region]]</f>
        <v>ExpressRoute (Unlimited) 2 Gbps ConnectionsA14</v>
      </c>
      <c r="B2462" s="775">
        <v>14</v>
      </c>
      <c r="C2462" s="775" t="s">
        <v>7427</v>
      </c>
      <c r="D2462" s="775" t="s">
        <v>174</v>
      </c>
      <c r="E2462" s="775">
        <v>13822.5</v>
      </c>
      <c r="F2462" s="775" t="s">
        <v>7406</v>
      </c>
      <c r="G2462" s="775"/>
      <c r="H2462" s="775"/>
      <c r="I2462" s="775" t="s">
        <v>8141</v>
      </c>
    </row>
    <row r="2463" spans="1:9">
      <c r="A2463" s="775" t="str">
        <f>Table_wabobpsvr_AzureCalc_AzureCalcRateCard[[#This Row],[ServiceName]]&amp;Table_wabobpsvr_AzureCalc_AzureCalcRateCard[[#This Row],[Price_Level]]&amp;Table_wabobpsvr_AzureCalc_AzureCalcRateCard[[#This Row],[Region]]</f>
        <v>ExpressRoute (Unlimited) 200 Mbps ConnectionsA14</v>
      </c>
      <c r="B2463" s="775">
        <v>14</v>
      </c>
      <c r="C2463" s="775" t="s">
        <v>7427</v>
      </c>
      <c r="D2463" s="775" t="s">
        <v>174</v>
      </c>
      <c r="E2463" s="775">
        <v>1396.8</v>
      </c>
      <c r="F2463" s="775" t="s">
        <v>7403</v>
      </c>
      <c r="G2463" s="775"/>
      <c r="H2463" s="775"/>
      <c r="I2463" s="775" t="s">
        <v>8142</v>
      </c>
    </row>
    <row r="2464" spans="1:9">
      <c r="A2464" s="775" t="str">
        <f>Table_wabobpsvr_AzureCalc_AzureCalcRateCard[[#This Row],[ServiceName]]&amp;Table_wabobpsvr_AzureCalc_AzureCalcRateCard[[#This Row],[Price_Level]]&amp;Table_wabobpsvr_AzureCalc_AzureCalcRateCard[[#This Row],[Region]]</f>
        <v>ExpressRoute (Unlimited) 5 Gbps ConnectionsA14</v>
      </c>
      <c r="B2464" s="775">
        <v>14</v>
      </c>
      <c r="C2464" s="775" t="s">
        <v>7427</v>
      </c>
      <c r="D2464" s="775" t="s">
        <v>174</v>
      </c>
      <c r="E2464" s="775">
        <v>31103.05</v>
      </c>
      <c r="F2464" s="775" t="s">
        <v>7407</v>
      </c>
      <c r="G2464" s="775"/>
      <c r="H2464" s="775"/>
      <c r="I2464" s="775" t="s">
        <v>8143</v>
      </c>
    </row>
    <row r="2465" spans="1:9">
      <c r="A2465" s="775" t="str">
        <f>Table_wabobpsvr_AzureCalc_AzureCalcRateCard[[#This Row],[ServiceName]]&amp;Table_wabobpsvr_AzureCalc_AzureCalcRateCard[[#This Row],[Price_Level]]&amp;Table_wabobpsvr_AzureCalc_AzureCalcRateCard[[#This Row],[Region]]</f>
        <v>ExpressRoute (Unlimited) 50 Mbps ConnectionsA14</v>
      </c>
      <c r="B2465" s="775">
        <v>14</v>
      </c>
      <c r="C2465" s="775" t="s">
        <v>7427</v>
      </c>
      <c r="D2465" s="775" t="s">
        <v>174</v>
      </c>
      <c r="E2465" s="775">
        <v>363.75</v>
      </c>
      <c r="F2465" s="775" t="s">
        <v>7401</v>
      </c>
      <c r="G2465" s="775"/>
      <c r="H2465" s="775"/>
      <c r="I2465" s="775" t="s">
        <v>8144</v>
      </c>
    </row>
    <row r="2466" spans="1:9">
      <c r="A2466" s="775" t="str">
        <f>Table_wabobpsvr_AzureCalc_AzureCalcRateCard[[#This Row],[ServiceName]]&amp;Table_wabobpsvr_AzureCalc_AzureCalcRateCard[[#This Row],[Price_Level]]&amp;Table_wabobpsvr_AzureCalc_AzureCalcRateCard[[#This Row],[Region]]</f>
        <v>ExpressRoute (Unlimited) 500 Mbps ConnectionsA14</v>
      </c>
      <c r="B2466" s="775">
        <v>14</v>
      </c>
      <c r="C2466" s="775" t="s">
        <v>7427</v>
      </c>
      <c r="D2466" s="775" t="s">
        <v>174</v>
      </c>
      <c r="E2466" s="775">
        <v>3336.8</v>
      </c>
      <c r="F2466" s="775" t="s">
        <v>7404</v>
      </c>
      <c r="G2466" s="775"/>
      <c r="H2466" s="775"/>
      <c r="I2466" s="775" t="s">
        <v>8145</v>
      </c>
    </row>
    <row r="2467" spans="1:9">
      <c r="A2467" s="775" t="str">
        <f>Table_wabobpsvr_AzureCalc_AzureCalcRateCard[[#This Row],[ServiceName]]&amp;Table_wabobpsvr_AzureCalc_AzureCalcRateCard[[#This Row],[Price_Level]]&amp;Table_wabobpsvr_AzureCalc_AzureCalcRateCard[[#This Row],[Region]]</f>
        <v>ExpressRoute (Metered) 1 Gbps ConnectionsD14</v>
      </c>
      <c r="B2467" s="775">
        <v>14</v>
      </c>
      <c r="C2467" s="775" t="s">
        <v>7427</v>
      </c>
      <c r="D2467" s="775" t="s">
        <v>176</v>
      </c>
      <c r="E2467" s="775">
        <v>479.6</v>
      </c>
      <c r="F2467" s="775" t="s">
        <v>7390</v>
      </c>
      <c r="G2467" s="775"/>
      <c r="H2467" s="775"/>
      <c r="I2467" s="775" t="s">
        <v>8129</v>
      </c>
    </row>
    <row r="2468" spans="1:9">
      <c r="A2468" s="775" t="str">
        <f>Table_wabobpsvr_AzureCalc_AzureCalcRateCard[[#This Row],[ServiceName]]&amp;Table_wabobpsvr_AzureCalc_AzureCalcRateCard[[#This Row],[Price_Level]]&amp;Table_wabobpsvr_AzureCalc_AzureCalcRateCard[[#This Row],[Region]]</f>
        <v>ExpressRoute (Metered) 10 Gbps ConnectionsD14</v>
      </c>
      <c r="B2468" s="775">
        <v>14</v>
      </c>
      <c r="C2468" s="775" t="s">
        <v>7427</v>
      </c>
      <c r="D2468" s="775" t="s">
        <v>176</v>
      </c>
      <c r="E2468" s="775">
        <v>5500</v>
      </c>
      <c r="F2468" s="775" t="s">
        <v>7391</v>
      </c>
      <c r="G2468" s="775"/>
      <c r="H2468" s="775"/>
      <c r="I2468" s="775" t="s">
        <v>8130</v>
      </c>
    </row>
    <row r="2469" spans="1:9">
      <c r="A2469" s="1039" t="str">
        <f>Table_wabobpsvr_AzureCalc_AzureCalcRateCard[[#This Row],[ServiceName]]&amp;Table_wabobpsvr_AzureCalc_AzureCalcRateCard[[#This Row],[Price_Level]]&amp;Table_wabobpsvr_AzureCalc_AzureCalcRateCard[[#This Row],[Region]]</f>
        <v>ExpressRoute (Metered) 100 Mbps ConnectionsD14</v>
      </c>
      <c r="B2469" s="1039">
        <v>14</v>
      </c>
      <c r="C2469" s="1039" t="s">
        <v>7427</v>
      </c>
      <c r="D2469" s="1039" t="s">
        <v>176</v>
      </c>
      <c r="E2469" s="1039">
        <v>123.2</v>
      </c>
      <c r="F2469" s="1039" t="s">
        <v>7395</v>
      </c>
      <c r="G2469" s="775"/>
      <c r="H2469" s="775"/>
      <c r="I2469" s="775" t="s">
        <v>8131</v>
      </c>
    </row>
    <row r="2470" spans="1:9">
      <c r="A2470" s="775" t="str">
        <f>Table_wabobpsvr_AzureCalc_AzureCalcRateCard[[#This Row],[ServiceName]]&amp;Table_wabobpsvr_AzureCalc_AzureCalcRateCard[[#This Row],[Price_Level]]&amp;Table_wabobpsvr_AzureCalc_AzureCalcRateCard[[#This Row],[Region]]</f>
        <v>ExpressRoute (Metered) 2 Gbps ConnectionsD14</v>
      </c>
      <c r="B2470" s="775">
        <v>14</v>
      </c>
      <c r="C2470" s="775" t="s">
        <v>7427</v>
      </c>
      <c r="D2470" s="775" t="s">
        <v>176</v>
      </c>
      <c r="E2470" s="775">
        <v>959.2</v>
      </c>
      <c r="F2470" s="775" t="s">
        <v>7396</v>
      </c>
      <c r="G2470" s="775"/>
      <c r="H2470" s="775"/>
      <c r="I2470" s="775" t="s">
        <v>8132</v>
      </c>
    </row>
    <row r="2471" spans="1:9">
      <c r="A2471" s="1039" t="str">
        <f>Table_wabobpsvr_AzureCalc_AzureCalcRateCard[[#This Row],[ServiceName]]&amp;Table_wabobpsvr_AzureCalc_AzureCalcRateCard[[#This Row],[Price_Level]]&amp;Table_wabobpsvr_AzureCalc_AzureCalcRateCard[[#This Row],[Region]]</f>
        <v>ExpressRoute (Metered) 200 Mbps ConnectionsD14</v>
      </c>
      <c r="B2471" s="1039">
        <v>14</v>
      </c>
      <c r="C2471" s="1039" t="s">
        <v>7427</v>
      </c>
      <c r="D2471" s="1039" t="s">
        <v>176</v>
      </c>
      <c r="E2471" s="1039">
        <v>158.4</v>
      </c>
      <c r="F2471" s="1039" t="s">
        <v>7388</v>
      </c>
      <c r="G2471" s="775"/>
      <c r="H2471" s="775"/>
      <c r="I2471" s="775" t="s">
        <v>8133</v>
      </c>
    </row>
    <row r="2472" spans="1:9">
      <c r="A2472" s="1039" t="str">
        <f>Table_wabobpsvr_AzureCalc_AzureCalcRateCard[[#This Row],[ServiceName]]&amp;Table_wabobpsvr_AzureCalc_AzureCalcRateCard[[#This Row],[Price_Level]]&amp;Table_wabobpsvr_AzureCalc_AzureCalcRateCard[[#This Row],[Region]]</f>
        <v>ExpressRoute (Metered) 5 Gbps ConnectionsD14</v>
      </c>
      <c r="B2472" s="1039">
        <v>14</v>
      </c>
      <c r="C2472" s="1039" t="s">
        <v>7427</v>
      </c>
      <c r="D2472" s="1039" t="s">
        <v>176</v>
      </c>
      <c r="E2472" s="1039">
        <v>2398</v>
      </c>
      <c r="F2472" s="1039" t="s">
        <v>7397</v>
      </c>
      <c r="G2472" s="775"/>
      <c r="H2472" s="775"/>
      <c r="I2472" s="775" t="s">
        <v>8134</v>
      </c>
    </row>
    <row r="2473" spans="1:9">
      <c r="A2473" s="1039" t="str">
        <f>Table_wabobpsvr_AzureCalc_AzureCalcRateCard[[#This Row],[ServiceName]]&amp;Table_wabobpsvr_AzureCalc_AzureCalcRateCard[[#This Row],[Price_Level]]&amp;Table_wabobpsvr_AzureCalc_AzureCalcRateCard[[#This Row],[Region]]</f>
        <v>ExpressRoute (Metered) 50 Mbps ConnectionsD14</v>
      </c>
      <c r="B2473" s="1039">
        <v>14</v>
      </c>
      <c r="C2473" s="1039" t="s">
        <v>7427</v>
      </c>
      <c r="D2473" s="1039" t="s">
        <v>176</v>
      </c>
      <c r="E2473" s="1039">
        <v>61.6</v>
      </c>
      <c r="F2473" s="1039" t="s">
        <v>7394</v>
      </c>
      <c r="G2473" s="775"/>
      <c r="H2473" s="775"/>
      <c r="I2473" s="775" t="s">
        <v>8135</v>
      </c>
    </row>
    <row r="2474" spans="1:9">
      <c r="A2474" s="775" t="str">
        <f>Table_wabobpsvr_AzureCalc_AzureCalcRateCard[[#This Row],[ServiceName]]&amp;Table_wabobpsvr_AzureCalc_AzureCalcRateCard[[#This Row],[Price_Level]]&amp;Table_wabobpsvr_AzureCalc_AzureCalcRateCard[[#This Row],[Region]]</f>
        <v>ExpressRoute (Metered) 500 Mbps ConnectionsD14</v>
      </c>
      <c r="B2474" s="775">
        <v>14</v>
      </c>
      <c r="C2474" s="775" t="s">
        <v>7427</v>
      </c>
      <c r="D2474" s="775" t="s">
        <v>176</v>
      </c>
      <c r="E2474" s="775">
        <v>321.2</v>
      </c>
      <c r="F2474" s="775" t="s">
        <v>7389</v>
      </c>
      <c r="G2474" s="775"/>
      <c r="H2474" s="775"/>
      <c r="I2474" s="775" t="s">
        <v>8136</v>
      </c>
    </row>
    <row r="2475" spans="1:9">
      <c r="A2475" s="775" t="str">
        <f>Table_wabobpsvr_AzureCalc_AzureCalcRateCard[[#This Row],[ServiceName]]&amp;Table_wabobpsvr_AzureCalc_AzureCalcRateCard[[#This Row],[Price_Level]]&amp;Table_wabobpsvr_AzureCalc_AzureCalcRateCard[[#This Row],[Region]]</f>
        <v>ExpressRoute (Metered) Data Transfer Out at 1 Gbps (GB) - Zone 1D14</v>
      </c>
      <c r="B2475" s="775">
        <v>14</v>
      </c>
      <c r="C2475" s="775" t="s">
        <v>9</v>
      </c>
      <c r="D2475" s="775" t="s">
        <v>176</v>
      </c>
      <c r="E2475" s="775">
        <v>2.8160000000000001E-2</v>
      </c>
      <c r="F2475" s="775" t="s">
        <v>7392</v>
      </c>
      <c r="G2475" s="775"/>
      <c r="H2475" s="775"/>
      <c r="I2475" s="775" t="s">
        <v>8137</v>
      </c>
    </row>
    <row r="2476" spans="1:9">
      <c r="A2476" s="775" t="str">
        <f>Table_wabobpsvr_AzureCalc_AzureCalcRateCard[[#This Row],[ServiceName]]&amp;Table_wabobpsvr_AzureCalc_AzureCalcRateCard[[#This Row],[Price_Level]]&amp;Table_wabobpsvr_AzureCalc_AzureCalcRateCard[[#This Row],[Region]]</f>
        <v>ExpressRoute (Unlimited) 1 Gbps ConnectionsD14</v>
      </c>
      <c r="B2476" s="775">
        <v>14</v>
      </c>
      <c r="C2476" s="775" t="s">
        <v>7427</v>
      </c>
      <c r="D2476" s="775" t="s">
        <v>176</v>
      </c>
      <c r="E2476" s="775">
        <v>6270</v>
      </c>
      <c r="F2476" s="775" t="s">
        <v>7405</v>
      </c>
      <c r="G2476" s="775"/>
      <c r="H2476" s="775"/>
      <c r="I2476" s="775" t="s">
        <v>8138</v>
      </c>
    </row>
    <row r="2477" spans="1:9">
      <c r="A2477" s="775" t="str">
        <f>Table_wabobpsvr_AzureCalc_AzureCalcRateCard[[#This Row],[ServiceName]]&amp;Table_wabobpsvr_AzureCalc_AzureCalcRateCard[[#This Row],[Price_Level]]&amp;Table_wabobpsvr_AzureCalc_AzureCalcRateCard[[#This Row],[Region]]</f>
        <v>ExpressRoute (Unlimited) 10 Gbps ConnectionsD14</v>
      </c>
      <c r="B2477" s="775">
        <v>14</v>
      </c>
      <c r="C2477" s="775" t="s">
        <v>7427</v>
      </c>
      <c r="D2477" s="775" t="s">
        <v>176</v>
      </c>
      <c r="E2477" s="775">
        <v>56430</v>
      </c>
      <c r="F2477" s="775" t="s">
        <v>7408</v>
      </c>
      <c r="G2477" s="775"/>
      <c r="H2477" s="775"/>
      <c r="I2477" s="775" t="s">
        <v>8139</v>
      </c>
    </row>
    <row r="2478" spans="1:9">
      <c r="A2478" s="775" t="str">
        <f>Table_wabobpsvr_AzureCalc_AzureCalcRateCard[[#This Row],[ServiceName]]&amp;Table_wabobpsvr_AzureCalc_AzureCalcRateCard[[#This Row],[Price_Level]]&amp;Table_wabobpsvr_AzureCalc_AzureCalcRateCard[[#This Row],[Region]]</f>
        <v>ExpressRoute (Unlimited) 100 Mbps ConnectionsD14</v>
      </c>
      <c r="B2478" s="775">
        <v>14</v>
      </c>
      <c r="C2478" s="775" t="s">
        <v>7427</v>
      </c>
      <c r="D2478" s="775" t="s">
        <v>176</v>
      </c>
      <c r="E2478" s="775">
        <v>633.6</v>
      </c>
      <c r="F2478" s="775" t="s">
        <v>7402</v>
      </c>
      <c r="G2478" s="775"/>
      <c r="H2478" s="775"/>
      <c r="I2478" s="775" t="s">
        <v>8140</v>
      </c>
    </row>
    <row r="2479" spans="1:9">
      <c r="A2479" s="775" t="str">
        <f>Table_wabobpsvr_AzureCalc_AzureCalcRateCard[[#This Row],[ServiceName]]&amp;Table_wabobpsvr_AzureCalc_AzureCalcRateCard[[#This Row],[Price_Level]]&amp;Table_wabobpsvr_AzureCalc_AzureCalcRateCard[[#This Row],[Region]]</f>
        <v>ExpressRoute (Unlimited) 2 Gbps ConnectionsD14</v>
      </c>
      <c r="B2479" s="775">
        <v>14</v>
      </c>
      <c r="C2479" s="775" t="s">
        <v>7427</v>
      </c>
      <c r="D2479" s="775" t="s">
        <v>176</v>
      </c>
      <c r="E2479" s="775">
        <v>12540</v>
      </c>
      <c r="F2479" s="775" t="s">
        <v>7406</v>
      </c>
      <c r="G2479" s="775"/>
      <c r="H2479" s="775"/>
      <c r="I2479" s="775" t="s">
        <v>8141</v>
      </c>
    </row>
    <row r="2480" spans="1:9">
      <c r="A2480" s="775" t="str">
        <f>Table_wabobpsvr_AzureCalc_AzureCalcRateCard[[#This Row],[ServiceName]]&amp;Table_wabobpsvr_AzureCalc_AzureCalcRateCard[[#This Row],[Price_Level]]&amp;Table_wabobpsvr_AzureCalc_AzureCalcRateCard[[#This Row],[Region]]</f>
        <v>ExpressRoute (Unlimited) 200 Mbps ConnectionsD14</v>
      </c>
      <c r="B2480" s="775">
        <v>14</v>
      </c>
      <c r="C2480" s="775" t="s">
        <v>7427</v>
      </c>
      <c r="D2480" s="775" t="s">
        <v>176</v>
      </c>
      <c r="E2480" s="775">
        <v>1267.2</v>
      </c>
      <c r="F2480" s="775" t="s">
        <v>7403</v>
      </c>
      <c r="G2480" s="775"/>
      <c r="H2480" s="775"/>
      <c r="I2480" s="775" t="s">
        <v>8142</v>
      </c>
    </row>
    <row r="2481" spans="1:9">
      <c r="A2481" s="775" t="str">
        <f>Table_wabobpsvr_AzureCalc_AzureCalcRateCard[[#This Row],[ServiceName]]&amp;Table_wabobpsvr_AzureCalc_AzureCalcRateCard[[#This Row],[Price_Level]]&amp;Table_wabobpsvr_AzureCalc_AzureCalcRateCard[[#This Row],[Region]]</f>
        <v>ExpressRoute (Unlimited) 5 Gbps ConnectionsD14</v>
      </c>
      <c r="B2481" s="775">
        <v>14</v>
      </c>
      <c r="C2481" s="775" t="s">
        <v>7427</v>
      </c>
      <c r="D2481" s="775" t="s">
        <v>176</v>
      </c>
      <c r="E2481" s="775">
        <v>28217.200000000001</v>
      </c>
      <c r="F2481" s="775" t="s">
        <v>7407</v>
      </c>
      <c r="G2481" s="775"/>
      <c r="H2481" s="775"/>
      <c r="I2481" s="775" t="s">
        <v>8143</v>
      </c>
    </row>
    <row r="2482" spans="1:9">
      <c r="A2482" s="775" t="str">
        <f>Table_wabobpsvr_AzureCalc_AzureCalcRateCard[[#This Row],[ServiceName]]&amp;Table_wabobpsvr_AzureCalc_AzureCalcRateCard[[#This Row],[Price_Level]]&amp;Table_wabobpsvr_AzureCalc_AzureCalcRateCard[[#This Row],[Region]]</f>
        <v>ExpressRoute (Unlimited) 50 Mbps ConnectionsD14</v>
      </c>
      <c r="B2482" s="775">
        <v>14</v>
      </c>
      <c r="C2482" s="775" t="s">
        <v>7427</v>
      </c>
      <c r="D2482" s="775" t="s">
        <v>176</v>
      </c>
      <c r="E2482" s="775">
        <v>330</v>
      </c>
      <c r="F2482" s="775" t="s">
        <v>7401</v>
      </c>
      <c r="G2482" s="775"/>
      <c r="H2482" s="775"/>
      <c r="I2482" s="775" t="s">
        <v>8144</v>
      </c>
    </row>
    <row r="2483" spans="1:9">
      <c r="A2483" s="1039" t="str">
        <f>Table_wabobpsvr_AzureCalc_AzureCalcRateCard[[#This Row],[ServiceName]]&amp;Table_wabobpsvr_AzureCalc_AzureCalcRateCard[[#This Row],[Price_Level]]&amp;Table_wabobpsvr_AzureCalc_AzureCalcRateCard[[#This Row],[Region]]</f>
        <v>ExpressRoute (Unlimited) 500 Mbps ConnectionsD14</v>
      </c>
      <c r="B2483" s="1039">
        <v>14</v>
      </c>
      <c r="C2483" s="1039" t="s">
        <v>7427</v>
      </c>
      <c r="D2483" s="1039" t="s">
        <v>176</v>
      </c>
      <c r="E2483" s="1039">
        <v>3027.2</v>
      </c>
      <c r="F2483" s="1039" t="s">
        <v>7404</v>
      </c>
      <c r="G2483" s="775"/>
      <c r="H2483" s="775"/>
      <c r="I2483" s="775" t="s">
        <v>8145</v>
      </c>
    </row>
    <row r="2484" spans="1:9">
      <c r="A2484" s="775" t="str">
        <f>Table_wabobpsvr_AzureCalc_AzureCalcRateCard[[#This Row],[ServiceName]]&amp;Table_wabobpsvr_AzureCalc_AzureCalcRateCard[[#This Row],[Price_Level]]&amp;Table_wabobpsvr_AzureCalc_AzureCalcRateCard[[#This Row],[Region]]</f>
        <v>Standard_D1_v2 VM (Windows)A12</v>
      </c>
      <c r="B2484" s="775">
        <v>12</v>
      </c>
      <c r="C2484" s="775" t="s">
        <v>87</v>
      </c>
      <c r="D2484" s="775" t="s">
        <v>174</v>
      </c>
      <c r="E2484" s="775">
        <v>999999</v>
      </c>
      <c r="F2484" s="775" t="s">
        <v>8077</v>
      </c>
      <c r="G2484" s="775"/>
      <c r="H2484" s="775"/>
      <c r="I2484" s="775"/>
    </row>
    <row r="2485" spans="1:9">
      <c r="A2485" s="1039" t="str">
        <f>Table_wabobpsvr_AzureCalc_AzureCalcRateCard[[#This Row],[ServiceName]]&amp;Table_wabobpsvr_AzureCalc_AzureCalcRateCard[[#This Row],[Price_Level]]&amp;Table_wabobpsvr_AzureCalc_AzureCalcRateCard[[#This Row],[Region]]</f>
        <v>Standard_D1_v2 VM (Windows)B12</v>
      </c>
      <c r="B2485" s="1039">
        <v>12</v>
      </c>
      <c r="C2485" s="1039" t="s">
        <v>87</v>
      </c>
      <c r="D2485" s="1039" t="s">
        <v>175</v>
      </c>
      <c r="E2485" s="1039">
        <v>999999</v>
      </c>
      <c r="F2485" s="1039" t="s">
        <v>8077</v>
      </c>
      <c r="G2485" s="775"/>
      <c r="H2485" s="775"/>
      <c r="I2485" s="775"/>
    </row>
    <row r="2486" spans="1:9">
      <c r="A2486" s="1039" t="str">
        <f>Table_wabobpsvr_AzureCalc_AzureCalcRateCard[[#This Row],[ServiceName]]&amp;Table_wabobpsvr_AzureCalc_AzureCalcRateCard[[#This Row],[Price_Level]]&amp;Table_wabobpsvr_AzureCalc_AzureCalcRateCard[[#This Row],[Region]]</f>
        <v>Standard_D1_v2 VM (Windows)C12</v>
      </c>
      <c r="B2486" s="1039">
        <v>12</v>
      </c>
      <c r="C2486" s="1039" t="s">
        <v>87</v>
      </c>
      <c r="D2486" s="1039" t="s">
        <v>177</v>
      </c>
      <c r="E2486" s="1039">
        <v>999999</v>
      </c>
      <c r="F2486" s="1039" t="s">
        <v>8077</v>
      </c>
      <c r="G2486" s="775"/>
      <c r="H2486" s="775"/>
      <c r="I2486" s="775"/>
    </row>
    <row r="2487" spans="1:9">
      <c r="A2487" s="1039" t="str">
        <f>Table_wabobpsvr_AzureCalc_AzureCalcRateCard[[#This Row],[ServiceName]]&amp;Table_wabobpsvr_AzureCalc_AzureCalcRateCard[[#This Row],[Price_Level]]&amp;Table_wabobpsvr_AzureCalc_AzureCalcRateCard[[#This Row],[Region]]</f>
        <v>Standard_D1_v2 VM (Windows)D12</v>
      </c>
      <c r="B2487" s="1039">
        <v>12</v>
      </c>
      <c r="C2487" s="1039" t="s">
        <v>87</v>
      </c>
      <c r="D2487" s="1039" t="s">
        <v>176</v>
      </c>
      <c r="E2487" s="1039">
        <v>999999</v>
      </c>
      <c r="F2487" s="1039" t="s">
        <v>8077</v>
      </c>
      <c r="G2487" s="775"/>
      <c r="H2487" s="775"/>
      <c r="I2487" s="775"/>
    </row>
    <row r="2488" spans="1:9">
      <c r="A2488" s="1039" t="str">
        <f>Table_wabobpsvr_AzureCalc_AzureCalcRateCard[[#This Row],[ServiceName]]&amp;Table_wabobpsvr_AzureCalc_AzureCalcRateCard[[#This Row],[Price_Level]]&amp;Table_wabobpsvr_AzureCalc_AzureCalcRateCard[[#This Row],[Region]]</f>
        <v>Standard_D1_v2 VM (Windows)MOSP12</v>
      </c>
      <c r="B2488" s="1039">
        <v>12</v>
      </c>
      <c r="C2488" s="1039" t="s">
        <v>87</v>
      </c>
      <c r="D2488" s="1039" t="s">
        <v>606</v>
      </c>
      <c r="E2488" s="1039">
        <v>999999</v>
      </c>
      <c r="F2488" s="1039" t="s">
        <v>8077</v>
      </c>
      <c r="G2488" s="775"/>
      <c r="H2488" s="775"/>
      <c r="I2488" s="775"/>
    </row>
    <row r="2489" spans="1:9">
      <c r="A2489" s="1039" t="str">
        <f>Table_wabobpsvr_AzureCalc_AzureCalcRateCard[[#This Row],[ServiceName]]&amp;Table_wabobpsvr_AzureCalc_AzureCalcRateCard[[#This Row],[Price_Level]]&amp;Table_wabobpsvr_AzureCalc_AzureCalcRateCard[[#This Row],[Region]]</f>
        <v>Standard_D11_v2 VM (Windows)A12</v>
      </c>
      <c r="B2489" s="1039">
        <v>12</v>
      </c>
      <c r="C2489" s="1039" t="s">
        <v>87</v>
      </c>
      <c r="D2489" s="1039" t="s">
        <v>174</v>
      </c>
      <c r="E2489" s="1039">
        <v>999999</v>
      </c>
      <c r="F2489" s="1039" t="s">
        <v>8082</v>
      </c>
      <c r="G2489" s="775"/>
      <c r="H2489" s="775"/>
      <c r="I2489" s="775"/>
    </row>
    <row r="2490" spans="1:9">
      <c r="A2490" s="1039" t="str">
        <f>Table_wabobpsvr_AzureCalc_AzureCalcRateCard[[#This Row],[ServiceName]]&amp;Table_wabobpsvr_AzureCalc_AzureCalcRateCard[[#This Row],[Price_Level]]&amp;Table_wabobpsvr_AzureCalc_AzureCalcRateCard[[#This Row],[Region]]</f>
        <v>Standard_D11_v2 VM (Windows)B12</v>
      </c>
      <c r="B2490" s="1039">
        <v>12</v>
      </c>
      <c r="C2490" s="1039" t="s">
        <v>87</v>
      </c>
      <c r="D2490" s="1039" t="s">
        <v>175</v>
      </c>
      <c r="E2490" s="1039">
        <v>999999</v>
      </c>
      <c r="F2490" s="1039" t="s">
        <v>8082</v>
      </c>
      <c r="G2490" s="775"/>
      <c r="H2490" s="775"/>
      <c r="I2490" s="775"/>
    </row>
    <row r="2491" spans="1:9">
      <c r="A2491" s="775" t="str">
        <f>Table_wabobpsvr_AzureCalc_AzureCalcRateCard[[#This Row],[ServiceName]]&amp;Table_wabobpsvr_AzureCalc_AzureCalcRateCard[[#This Row],[Price_Level]]&amp;Table_wabobpsvr_AzureCalc_AzureCalcRateCard[[#This Row],[Region]]</f>
        <v>Standard_D11_v2 VM (Windows)C12</v>
      </c>
      <c r="B2491" s="775">
        <v>12</v>
      </c>
      <c r="C2491" s="775" t="s">
        <v>87</v>
      </c>
      <c r="D2491" s="775" t="s">
        <v>177</v>
      </c>
      <c r="E2491" s="775">
        <v>999999</v>
      </c>
      <c r="F2491" s="775" t="s">
        <v>8082</v>
      </c>
      <c r="G2491" s="775"/>
      <c r="H2491" s="775"/>
      <c r="I2491" s="775"/>
    </row>
    <row r="2492" spans="1:9">
      <c r="A2492" s="775" t="str">
        <f>Table_wabobpsvr_AzureCalc_AzureCalcRateCard[[#This Row],[ServiceName]]&amp;Table_wabobpsvr_AzureCalc_AzureCalcRateCard[[#This Row],[Price_Level]]&amp;Table_wabobpsvr_AzureCalc_AzureCalcRateCard[[#This Row],[Region]]</f>
        <v>Standard_D2_v2 VM (Windows)B12</v>
      </c>
      <c r="B2492" s="775">
        <v>12</v>
      </c>
      <c r="C2492" s="775" t="s">
        <v>87</v>
      </c>
      <c r="D2492" s="775" t="s">
        <v>175</v>
      </c>
      <c r="E2492" s="775">
        <v>999999</v>
      </c>
      <c r="F2492" s="775" t="s">
        <v>8078</v>
      </c>
      <c r="G2492" s="775"/>
      <c r="H2492" s="775"/>
      <c r="I2492" s="775"/>
    </row>
    <row r="2493" spans="1:9">
      <c r="A2493" s="775" t="str">
        <f>Table_wabobpsvr_AzureCalc_AzureCalcRateCard[[#This Row],[ServiceName]]&amp;Table_wabobpsvr_AzureCalc_AzureCalcRateCard[[#This Row],[Price_Level]]&amp;Table_wabobpsvr_AzureCalc_AzureCalcRateCard[[#This Row],[Region]]</f>
        <v>Standard_D2_v2 VM (Windows)C12</v>
      </c>
      <c r="B2493" s="775">
        <v>12</v>
      </c>
      <c r="C2493" s="775" t="s">
        <v>87</v>
      </c>
      <c r="D2493" s="775" t="s">
        <v>177</v>
      </c>
      <c r="E2493" s="775">
        <v>999999</v>
      </c>
      <c r="F2493" s="775" t="s">
        <v>8078</v>
      </c>
      <c r="G2493" s="775"/>
      <c r="H2493" s="775"/>
      <c r="I2493" s="775"/>
    </row>
    <row r="2494" spans="1:9">
      <c r="A2494" s="775" t="str">
        <f>Table_wabobpsvr_AzureCalc_AzureCalcRateCard[[#This Row],[ServiceName]]&amp;Table_wabobpsvr_AzureCalc_AzureCalcRateCard[[#This Row],[Price_Level]]&amp;Table_wabobpsvr_AzureCalc_AzureCalcRateCard[[#This Row],[Region]]</f>
        <v>Standard_D2_v2 VM (Windows)D12</v>
      </c>
      <c r="B2494" s="775">
        <v>12</v>
      </c>
      <c r="C2494" s="775" t="s">
        <v>87</v>
      </c>
      <c r="D2494" s="775" t="s">
        <v>176</v>
      </c>
      <c r="E2494" s="775">
        <v>999999</v>
      </c>
      <c r="F2494" s="775" t="s">
        <v>8078</v>
      </c>
      <c r="G2494" s="775"/>
      <c r="H2494" s="775"/>
      <c r="I2494" s="775"/>
    </row>
    <row r="2495" spans="1:9">
      <c r="A2495" s="775" t="str">
        <f>Table_wabobpsvr_AzureCalc_AzureCalcRateCard[[#This Row],[ServiceName]]&amp;Table_wabobpsvr_AzureCalc_AzureCalcRateCard[[#This Row],[Price_Level]]&amp;Table_wabobpsvr_AzureCalc_AzureCalcRateCard[[#This Row],[Region]]</f>
        <v>Standard_D2_v2 VM (Windows)MOSP12</v>
      </c>
      <c r="B2495" s="775">
        <v>12</v>
      </c>
      <c r="C2495" s="775" t="s">
        <v>87</v>
      </c>
      <c r="D2495" s="775" t="s">
        <v>606</v>
      </c>
      <c r="E2495" s="775">
        <v>999999</v>
      </c>
      <c r="F2495" s="775" t="s">
        <v>8078</v>
      </c>
      <c r="G2495" s="775"/>
      <c r="H2495" s="775"/>
      <c r="I2495" s="775"/>
    </row>
    <row r="2496" spans="1:9">
      <c r="A2496" s="775" t="str">
        <f>Table_wabobpsvr_AzureCalc_AzureCalcRateCard[[#This Row],[ServiceName]]&amp;Table_wabobpsvr_AzureCalc_AzureCalcRateCard[[#This Row],[Price_Level]]&amp;Table_wabobpsvr_AzureCalc_AzureCalcRateCard[[#This Row],[Region]]</f>
        <v>Standard_D3_v2 VM (Windows)A12</v>
      </c>
      <c r="B2496" s="775">
        <v>12</v>
      </c>
      <c r="C2496" s="775" t="s">
        <v>87</v>
      </c>
      <c r="D2496" s="775" t="s">
        <v>174</v>
      </c>
      <c r="E2496" s="775">
        <v>999999</v>
      </c>
      <c r="F2496" s="775" t="s">
        <v>8079</v>
      </c>
      <c r="G2496" s="775"/>
      <c r="H2496" s="775"/>
      <c r="I2496" s="775"/>
    </row>
    <row r="2497" spans="1:9">
      <c r="A2497" s="775" t="str">
        <f>Table_wabobpsvr_AzureCalc_AzureCalcRateCard[[#This Row],[ServiceName]]&amp;Table_wabobpsvr_AzureCalc_AzureCalcRateCard[[#This Row],[Price_Level]]&amp;Table_wabobpsvr_AzureCalc_AzureCalcRateCard[[#This Row],[Region]]</f>
        <v>Standard_D3_v2 VM (Windows)B12</v>
      </c>
      <c r="B2497" s="775">
        <v>12</v>
      </c>
      <c r="C2497" s="775" t="s">
        <v>87</v>
      </c>
      <c r="D2497" s="775" t="s">
        <v>175</v>
      </c>
      <c r="E2497" s="775">
        <v>999999</v>
      </c>
      <c r="F2497" s="775" t="s">
        <v>8079</v>
      </c>
      <c r="G2497" s="775"/>
      <c r="H2497" s="775"/>
      <c r="I2497" s="775"/>
    </row>
    <row r="2498" spans="1:9">
      <c r="A2498" s="775" t="str">
        <f>Table_wabobpsvr_AzureCalc_AzureCalcRateCard[[#This Row],[ServiceName]]&amp;Table_wabobpsvr_AzureCalc_AzureCalcRateCard[[#This Row],[Price_Level]]&amp;Table_wabobpsvr_AzureCalc_AzureCalcRateCard[[#This Row],[Region]]</f>
        <v>Standard_D3_v2 VM (Windows)C12</v>
      </c>
      <c r="B2498" s="775">
        <v>12</v>
      </c>
      <c r="C2498" s="775" t="s">
        <v>87</v>
      </c>
      <c r="D2498" s="775" t="s">
        <v>177</v>
      </c>
      <c r="E2498" s="775">
        <v>999999</v>
      </c>
      <c r="F2498" s="775" t="s">
        <v>8079</v>
      </c>
      <c r="G2498" s="775"/>
      <c r="H2498" s="775"/>
      <c r="I2498" s="775"/>
    </row>
    <row r="2499" spans="1:9">
      <c r="A2499" s="775" t="str">
        <f>Table_wabobpsvr_AzureCalc_AzureCalcRateCard[[#This Row],[ServiceName]]&amp;Table_wabobpsvr_AzureCalc_AzureCalcRateCard[[#This Row],[Price_Level]]&amp;Table_wabobpsvr_AzureCalc_AzureCalcRateCard[[#This Row],[Region]]</f>
        <v>Standard_D3_v2 VM (Windows)D12</v>
      </c>
      <c r="B2499" s="775">
        <v>12</v>
      </c>
      <c r="C2499" s="775" t="s">
        <v>87</v>
      </c>
      <c r="D2499" s="775" t="s">
        <v>176</v>
      </c>
      <c r="E2499" s="775">
        <v>999999</v>
      </c>
      <c r="F2499" s="775" t="s">
        <v>8079</v>
      </c>
      <c r="G2499" s="775"/>
      <c r="H2499" s="775"/>
      <c r="I2499" s="775"/>
    </row>
    <row r="2500" spans="1:9">
      <c r="A2500" s="775" t="str">
        <f>Table_wabobpsvr_AzureCalc_AzureCalcRateCard[[#This Row],[ServiceName]]&amp;Table_wabobpsvr_AzureCalc_AzureCalcRateCard[[#This Row],[Price_Level]]&amp;Table_wabobpsvr_AzureCalc_AzureCalcRateCard[[#This Row],[Region]]</f>
        <v>Standard_D3_v2 VM (Windows)MOSP12</v>
      </c>
      <c r="B2500" s="775">
        <v>12</v>
      </c>
      <c r="C2500" s="775" t="s">
        <v>87</v>
      </c>
      <c r="D2500" s="775" t="s">
        <v>606</v>
      </c>
      <c r="E2500" s="775">
        <v>999999</v>
      </c>
      <c r="F2500" s="775" t="s">
        <v>8079</v>
      </c>
      <c r="G2500" s="775"/>
      <c r="H2500" s="775"/>
      <c r="I2500" s="775"/>
    </row>
    <row r="2501" spans="1:9">
      <c r="A2501" s="775" t="str">
        <f>Table_wabobpsvr_AzureCalc_AzureCalcRateCard[[#This Row],[ServiceName]]&amp;Table_wabobpsvr_AzureCalc_AzureCalcRateCard[[#This Row],[Price_Level]]&amp;Table_wabobpsvr_AzureCalc_AzureCalcRateCard[[#This Row],[Region]]</f>
        <v>Standard_D4_v2 VM (Windows)A12</v>
      </c>
      <c r="B2501" s="775">
        <v>12</v>
      </c>
      <c r="C2501" s="775" t="s">
        <v>87</v>
      </c>
      <c r="D2501" s="775" t="s">
        <v>174</v>
      </c>
      <c r="E2501" s="775">
        <v>999999</v>
      </c>
      <c r="F2501" s="775" t="s">
        <v>8080</v>
      </c>
      <c r="G2501" s="775"/>
      <c r="H2501" s="775"/>
      <c r="I2501" s="775"/>
    </row>
    <row r="2502" spans="1:9">
      <c r="A2502" s="775" t="str">
        <f>Table_wabobpsvr_AzureCalc_AzureCalcRateCard[[#This Row],[ServiceName]]&amp;Table_wabobpsvr_AzureCalc_AzureCalcRateCard[[#This Row],[Price_Level]]&amp;Table_wabobpsvr_AzureCalc_AzureCalcRateCard[[#This Row],[Region]]</f>
        <v>Standard_D4_v2 VM (Windows)B12</v>
      </c>
      <c r="B2502" s="775">
        <v>12</v>
      </c>
      <c r="C2502" s="775" t="s">
        <v>87</v>
      </c>
      <c r="D2502" s="775" t="s">
        <v>175</v>
      </c>
      <c r="E2502" s="775">
        <v>999999</v>
      </c>
      <c r="F2502" s="775" t="s">
        <v>8080</v>
      </c>
      <c r="G2502" s="775"/>
      <c r="H2502" s="775"/>
      <c r="I2502" s="775"/>
    </row>
    <row r="2503" spans="1:9">
      <c r="A2503" s="775" t="str">
        <f>Table_wabobpsvr_AzureCalc_AzureCalcRateCard[[#This Row],[ServiceName]]&amp;Table_wabobpsvr_AzureCalc_AzureCalcRateCard[[#This Row],[Price_Level]]&amp;Table_wabobpsvr_AzureCalc_AzureCalcRateCard[[#This Row],[Region]]</f>
        <v>Standard_D4_v2 VM (Windows)C12</v>
      </c>
      <c r="B2503" s="775">
        <v>12</v>
      </c>
      <c r="C2503" s="775" t="s">
        <v>87</v>
      </c>
      <c r="D2503" s="775" t="s">
        <v>177</v>
      </c>
      <c r="E2503" s="775">
        <v>999999</v>
      </c>
      <c r="F2503" s="775" t="s">
        <v>8080</v>
      </c>
      <c r="G2503" s="775"/>
      <c r="H2503" s="775"/>
      <c r="I2503" s="775"/>
    </row>
    <row r="2504" spans="1:9">
      <c r="A2504" s="775" t="str">
        <f>Table_wabobpsvr_AzureCalc_AzureCalcRateCard[[#This Row],[ServiceName]]&amp;Table_wabobpsvr_AzureCalc_AzureCalcRateCard[[#This Row],[Price_Level]]&amp;Table_wabobpsvr_AzureCalc_AzureCalcRateCard[[#This Row],[Region]]</f>
        <v>Standard_D4_v2 VM (Windows)D12</v>
      </c>
      <c r="B2504" s="775">
        <v>12</v>
      </c>
      <c r="C2504" s="775" t="s">
        <v>87</v>
      </c>
      <c r="D2504" s="775" t="s">
        <v>176</v>
      </c>
      <c r="E2504" s="775">
        <v>999999</v>
      </c>
      <c r="F2504" s="775" t="s">
        <v>8080</v>
      </c>
      <c r="G2504" s="775"/>
      <c r="H2504" s="775"/>
      <c r="I2504" s="775"/>
    </row>
    <row r="2505" spans="1:9">
      <c r="A2505" s="775" t="str">
        <f>Table_wabobpsvr_AzureCalc_AzureCalcRateCard[[#This Row],[ServiceName]]&amp;Table_wabobpsvr_AzureCalc_AzureCalcRateCard[[#This Row],[Price_Level]]&amp;Table_wabobpsvr_AzureCalc_AzureCalcRateCard[[#This Row],[Region]]</f>
        <v>Standard_D4_v2 VM (Windows)MOSP12</v>
      </c>
      <c r="B2505" s="775">
        <v>12</v>
      </c>
      <c r="C2505" s="775" t="s">
        <v>87</v>
      </c>
      <c r="D2505" s="775" t="s">
        <v>606</v>
      </c>
      <c r="E2505" s="775">
        <v>999999</v>
      </c>
      <c r="F2505" s="775" t="s">
        <v>8080</v>
      </c>
      <c r="G2505" s="775"/>
      <c r="H2505" s="775"/>
      <c r="I2505" s="775"/>
    </row>
    <row r="2506" spans="1:9">
      <c r="A2506" s="775" t="str">
        <f>Table_wabobpsvr_AzureCalc_AzureCalcRateCard[[#This Row],[ServiceName]]&amp;Table_wabobpsvr_AzureCalc_AzureCalcRateCard[[#This Row],[Price_Level]]&amp;Table_wabobpsvr_AzureCalc_AzureCalcRateCard[[#This Row],[Region]]</f>
        <v>Standard_D5_v2 VM (Windows)A12</v>
      </c>
      <c r="B2506" s="775">
        <v>12</v>
      </c>
      <c r="C2506" s="775" t="s">
        <v>87</v>
      </c>
      <c r="D2506" s="775" t="s">
        <v>174</v>
      </c>
      <c r="E2506" s="775">
        <v>999999</v>
      </c>
      <c r="F2506" s="775" t="s">
        <v>8081</v>
      </c>
      <c r="G2506" s="775"/>
      <c r="H2506" s="775"/>
      <c r="I2506" s="775"/>
    </row>
    <row r="2507" spans="1:9">
      <c r="A2507" s="775" t="str">
        <f>Table_wabobpsvr_AzureCalc_AzureCalcRateCard[[#This Row],[ServiceName]]&amp;Table_wabobpsvr_AzureCalc_AzureCalcRateCard[[#This Row],[Price_Level]]&amp;Table_wabobpsvr_AzureCalc_AzureCalcRateCard[[#This Row],[Region]]</f>
        <v>Standard_D5_v2 VM (Windows)B12</v>
      </c>
      <c r="B2507" s="775">
        <v>12</v>
      </c>
      <c r="C2507" s="775" t="s">
        <v>87</v>
      </c>
      <c r="D2507" s="775" t="s">
        <v>175</v>
      </c>
      <c r="E2507" s="775">
        <v>999999</v>
      </c>
      <c r="F2507" s="775" t="s">
        <v>8081</v>
      </c>
      <c r="G2507" s="775"/>
      <c r="H2507" s="775"/>
      <c r="I2507" s="775"/>
    </row>
    <row r="2508" spans="1:9">
      <c r="A2508" s="775" t="str">
        <f>Table_wabobpsvr_AzureCalc_AzureCalcRateCard[[#This Row],[ServiceName]]&amp;Table_wabobpsvr_AzureCalc_AzureCalcRateCard[[#This Row],[Price_Level]]&amp;Table_wabobpsvr_AzureCalc_AzureCalcRateCard[[#This Row],[Region]]</f>
        <v>Standard_D5_v2 VM (Windows)C12</v>
      </c>
      <c r="B2508" s="775">
        <v>12</v>
      </c>
      <c r="C2508" s="775" t="s">
        <v>87</v>
      </c>
      <c r="D2508" s="775" t="s">
        <v>177</v>
      </c>
      <c r="E2508" s="775">
        <v>999999</v>
      </c>
      <c r="F2508" s="775" t="s">
        <v>8081</v>
      </c>
      <c r="G2508" s="775"/>
      <c r="H2508" s="775"/>
      <c r="I2508" s="775"/>
    </row>
    <row r="2509" spans="1:9">
      <c r="A2509" s="775" t="str">
        <f>Table_wabobpsvr_AzureCalc_AzureCalcRateCard[[#This Row],[ServiceName]]&amp;Table_wabobpsvr_AzureCalc_AzureCalcRateCard[[#This Row],[Price_Level]]&amp;Table_wabobpsvr_AzureCalc_AzureCalcRateCard[[#This Row],[Region]]</f>
        <v>Standard_D5_v2 VM (Windows)D12</v>
      </c>
      <c r="B2509" s="775">
        <v>12</v>
      </c>
      <c r="C2509" s="775" t="s">
        <v>87</v>
      </c>
      <c r="D2509" s="775" t="s">
        <v>176</v>
      </c>
      <c r="E2509" s="775">
        <v>999999</v>
      </c>
      <c r="F2509" s="775" t="s">
        <v>8081</v>
      </c>
      <c r="G2509" s="775"/>
      <c r="H2509" s="775"/>
      <c r="I2509" s="775"/>
    </row>
    <row r="2510" spans="1:9">
      <c r="A2510" s="775" t="str">
        <f>Table_wabobpsvr_AzureCalc_AzureCalcRateCard[[#This Row],[ServiceName]]&amp;Table_wabobpsvr_AzureCalc_AzureCalcRateCard[[#This Row],[Price_Level]]&amp;Table_wabobpsvr_AzureCalc_AzureCalcRateCard[[#This Row],[Region]]</f>
        <v>Standard_D5_v2 VM (Windows)MOSP12</v>
      </c>
      <c r="B2510" s="775">
        <v>12</v>
      </c>
      <c r="C2510" s="775" t="s">
        <v>87</v>
      </c>
      <c r="D2510" s="775" t="s">
        <v>606</v>
      </c>
      <c r="E2510" s="775">
        <v>999999</v>
      </c>
      <c r="F2510" s="775" t="s">
        <v>8081</v>
      </c>
      <c r="G2510" s="775"/>
      <c r="H2510" s="775"/>
      <c r="I2510" s="775"/>
    </row>
    <row r="2511" spans="1:9">
      <c r="A2511" s="775" t="str">
        <f>Table_wabobpsvr_AzureCalc_AzureCalcRateCard[[#This Row],[ServiceName]]&amp;Table_wabobpsvr_AzureCalc_AzureCalcRateCard[[#This Row],[Price_Level]]&amp;Table_wabobpsvr_AzureCalc_AzureCalcRateCard[[#This Row],[Region]]</f>
        <v>Standard_D1_v2 VM (Windows)A13</v>
      </c>
      <c r="B2511" s="775">
        <v>13</v>
      </c>
      <c r="C2511" s="775" t="s">
        <v>87</v>
      </c>
      <c r="D2511" s="775" t="s">
        <v>174</v>
      </c>
      <c r="E2511" s="775">
        <v>999999</v>
      </c>
      <c r="F2511" s="775" t="s">
        <v>8077</v>
      </c>
      <c r="G2511" s="775"/>
      <c r="H2511" s="775"/>
      <c r="I2511" s="775"/>
    </row>
    <row r="2512" spans="1:9">
      <c r="A2512" s="775" t="str">
        <f>Table_wabobpsvr_AzureCalc_AzureCalcRateCard[[#This Row],[ServiceName]]&amp;Table_wabobpsvr_AzureCalc_AzureCalcRateCard[[#This Row],[Price_Level]]&amp;Table_wabobpsvr_AzureCalc_AzureCalcRateCard[[#This Row],[Region]]</f>
        <v>Standard_D1_v2 VM (Windows)B13</v>
      </c>
      <c r="B2512" s="775">
        <v>13</v>
      </c>
      <c r="C2512" s="775" t="s">
        <v>87</v>
      </c>
      <c r="D2512" s="775" t="s">
        <v>175</v>
      </c>
      <c r="E2512" s="775">
        <v>999999</v>
      </c>
      <c r="F2512" s="775" t="s">
        <v>8077</v>
      </c>
      <c r="G2512" s="775"/>
      <c r="H2512" s="775"/>
      <c r="I2512" s="775"/>
    </row>
    <row r="2513" spans="1:9">
      <c r="A2513" s="775" t="str">
        <f>Table_wabobpsvr_AzureCalc_AzureCalcRateCard[[#This Row],[ServiceName]]&amp;Table_wabobpsvr_AzureCalc_AzureCalcRateCard[[#This Row],[Price_Level]]&amp;Table_wabobpsvr_AzureCalc_AzureCalcRateCard[[#This Row],[Region]]</f>
        <v>Standard_D1_v2 VM (Windows)C13</v>
      </c>
      <c r="B2513" s="775">
        <v>13</v>
      </c>
      <c r="C2513" s="775" t="s">
        <v>87</v>
      </c>
      <c r="D2513" s="775" t="s">
        <v>177</v>
      </c>
      <c r="E2513" s="775">
        <v>999999</v>
      </c>
      <c r="F2513" s="775" t="s">
        <v>8077</v>
      </c>
      <c r="G2513" s="775"/>
      <c r="H2513" s="775"/>
      <c r="I2513" s="775"/>
    </row>
    <row r="2514" spans="1:9">
      <c r="A2514" s="1039" t="str">
        <f>Table_wabobpsvr_AzureCalc_AzureCalcRateCard[[#This Row],[ServiceName]]&amp;Table_wabobpsvr_AzureCalc_AzureCalcRateCard[[#This Row],[Price_Level]]&amp;Table_wabobpsvr_AzureCalc_AzureCalcRateCard[[#This Row],[Region]]</f>
        <v>Standard_D1_v2 VM (Windows)D13</v>
      </c>
      <c r="B2514" s="1039">
        <v>13</v>
      </c>
      <c r="C2514" s="1039" t="s">
        <v>87</v>
      </c>
      <c r="D2514" s="1039" t="s">
        <v>176</v>
      </c>
      <c r="E2514" s="1039">
        <v>999999</v>
      </c>
      <c r="F2514" s="1039" t="s">
        <v>8077</v>
      </c>
      <c r="G2514" s="775"/>
      <c r="H2514" s="775"/>
      <c r="I2514" s="775"/>
    </row>
    <row r="2515" spans="1:9">
      <c r="A2515" s="775" t="str">
        <f>Table_wabobpsvr_AzureCalc_AzureCalcRateCard[[#This Row],[ServiceName]]&amp;Table_wabobpsvr_AzureCalc_AzureCalcRateCard[[#This Row],[Price_Level]]&amp;Table_wabobpsvr_AzureCalc_AzureCalcRateCard[[#This Row],[Region]]</f>
        <v>Standard_D1_v2 VM (Windows)MOSP13</v>
      </c>
      <c r="B2515" s="775">
        <v>13</v>
      </c>
      <c r="C2515" s="775" t="s">
        <v>87</v>
      </c>
      <c r="D2515" s="775" t="s">
        <v>606</v>
      </c>
      <c r="E2515" s="775">
        <v>999999</v>
      </c>
      <c r="F2515" s="775" t="s">
        <v>8077</v>
      </c>
      <c r="G2515" s="775"/>
      <c r="H2515" s="775"/>
      <c r="I2515" s="775"/>
    </row>
    <row r="2516" spans="1:9">
      <c r="A2516" s="775" t="str">
        <f>Table_wabobpsvr_AzureCalc_AzureCalcRateCard[[#This Row],[ServiceName]]&amp;Table_wabobpsvr_AzureCalc_AzureCalcRateCard[[#This Row],[Price_Level]]&amp;Table_wabobpsvr_AzureCalc_AzureCalcRateCard[[#This Row],[Region]]</f>
        <v>Standard_D11_v2 VM (Windows)A13</v>
      </c>
      <c r="B2516" s="775">
        <v>13</v>
      </c>
      <c r="C2516" s="775" t="s">
        <v>87</v>
      </c>
      <c r="D2516" s="775" t="s">
        <v>174</v>
      </c>
      <c r="E2516" s="775">
        <v>999999</v>
      </c>
      <c r="F2516" s="775" t="s">
        <v>8082</v>
      </c>
      <c r="G2516" s="775"/>
      <c r="H2516" s="775"/>
      <c r="I2516" s="775"/>
    </row>
    <row r="2517" spans="1:9">
      <c r="A2517" s="775" t="str">
        <f>Table_wabobpsvr_AzureCalc_AzureCalcRateCard[[#This Row],[ServiceName]]&amp;Table_wabobpsvr_AzureCalc_AzureCalcRateCard[[#This Row],[Price_Level]]&amp;Table_wabobpsvr_AzureCalc_AzureCalcRateCard[[#This Row],[Region]]</f>
        <v>Standard_D11_v2 VM (Windows)B13</v>
      </c>
      <c r="B2517" s="775">
        <v>13</v>
      </c>
      <c r="C2517" s="775" t="s">
        <v>87</v>
      </c>
      <c r="D2517" s="775" t="s">
        <v>175</v>
      </c>
      <c r="E2517" s="775">
        <v>999999</v>
      </c>
      <c r="F2517" s="775" t="s">
        <v>8082</v>
      </c>
      <c r="G2517" s="775"/>
      <c r="H2517" s="775"/>
      <c r="I2517" s="775"/>
    </row>
    <row r="2518" spans="1:9">
      <c r="A2518" s="775" t="str">
        <f>Table_wabobpsvr_AzureCalc_AzureCalcRateCard[[#This Row],[ServiceName]]&amp;Table_wabobpsvr_AzureCalc_AzureCalcRateCard[[#This Row],[Price_Level]]&amp;Table_wabobpsvr_AzureCalc_AzureCalcRateCard[[#This Row],[Region]]</f>
        <v>Standard_D11_v2 VM (Windows)C13</v>
      </c>
      <c r="B2518" s="775">
        <v>13</v>
      </c>
      <c r="C2518" s="775" t="s">
        <v>87</v>
      </c>
      <c r="D2518" s="775" t="s">
        <v>177</v>
      </c>
      <c r="E2518" s="775">
        <v>999999</v>
      </c>
      <c r="F2518" s="775" t="s">
        <v>8082</v>
      </c>
      <c r="G2518" s="775"/>
      <c r="H2518" s="775"/>
      <c r="I2518" s="775"/>
    </row>
    <row r="2519" spans="1:9">
      <c r="A2519" s="775" t="str">
        <f>Table_wabobpsvr_AzureCalc_AzureCalcRateCard[[#This Row],[ServiceName]]&amp;Table_wabobpsvr_AzureCalc_AzureCalcRateCard[[#This Row],[Price_Level]]&amp;Table_wabobpsvr_AzureCalc_AzureCalcRateCard[[#This Row],[Region]]</f>
        <v>Standard_D11_v2 VM (Windows)D13</v>
      </c>
      <c r="B2519" s="775">
        <v>13</v>
      </c>
      <c r="C2519" s="775" t="s">
        <v>87</v>
      </c>
      <c r="D2519" s="775" t="s">
        <v>176</v>
      </c>
      <c r="E2519" s="775">
        <v>999999</v>
      </c>
      <c r="F2519" s="775" t="s">
        <v>8082</v>
      </c>
      <c r="G2519" s="775"/>
      <c r="H2519" s="775"/>
      <c r="I2519" s="775"/>
    </row>
    <row r="2520" spans="1:9">
      <c r="A2520" s="775" t="str">
        <f>Table_wabobpsvr_AzureCalc_AzureCalcRateCard[[#This Row],[ServiceName]]&amp;Table_wabobpsvr_AzureCalc_AzureCalcRateCard[[#This Row],[Price_Level]]&amp;Table_wabobpsvr_AzureCalc_AzureCalcRateCard[[#This Row],[Region]]</f>
        <v>Standard_D11_v2 VM (Windows)MOSP13</v>
      </c>
      <c r="B2520" s="775">
        <v>13</v>
      </c>
      <c r="C2520" s="775" t="s">
        <v>87</v>
      </c>
      <c r="D2520" s="775" t="s">
        <v>606</v>
      </c>
      <c r="E2520" s="775">
        <v>999999</v>
      </c>
      <c r="F2520" s="775" t="s">
        <v>8082</v>
      </c>
      <c r="G2520" s="775"/>
      <c r="H2520" s="775"/>
      <c r="I2520" s="775"/>
    </row>
    <row r="2521" spans="1:9">
      <c r="A2521" s="775" t="str">
        <f>Table_wabobpsvr_AzureCalc_AzureCalcRateCard[[#This Row],[ServiceName]]&amp;Table_wabobpsvr_AzureCalc_AzureCalcRateCard[[#This Row],[Price_Level]]&amp;Table_wabobpsvr_AzureCalc_AzureCalcRateCard[[#This Row],[Region]]</f>
        <v>Standard_D12_v2 VM (Windows)A13</v>
      </c>
      <c r="B2521" s="775">
        <v>13</v>
      </c>
      <c r="C2521" s="775" t="s">
        <v>87</v>
      </c>
      <c r="D2521" s="775" t="s">
        <v>174</v>
      </c>
      <c r="E2521" s="775">
        <v>999999</v>
      </c>
      <c r="F2521" s="775" t="s">
        <v>8083</v>
      </c>
      <c r="G2521" s="775"/>
      <c r="H2521" s="775"/>
      <c r="I2521" s="775"/>
    </row>
    <row r="2522" spans="1:9">
      <c r="A2522" s="775" t="str">
        <f>Table_wabobpsvr_AzureCalc_AzureCalcRateCard[[#This Row],[ServiceName]]&amp;Table_wabobpsvr_AzureCalc_AzureCalcRateCard[[#This Row],[Price_Level]]&amp;Table_wabobpsvr_AzureCalc_AzureCalcRateCard[[#This Row],[Region]]</f>
        <v>Standard_D12_v2 VM (Windows)B13</v>
      </c>
      <c r="B2522" s="775">
        <v>13</v>
      </c>
      <c r="C2522" s="775" t="s">
        <v>87</v>
      </c>
      <c r="D2522" s="775" t="s">
        <v>175</v>
      </c>
      <c r="E2522" s="775">
        <v>999999</v>
      </c>
      <c r="F2522" s="775" t="s">
        <v>8083</v>
      </c>
      <c r="G2522" s="775"/>
      <c r="H2522" s="775"/>
      <c r="I2522" s="775"/>
    </row>
    <row r="2523" spans="1:9">
      <c r="A2523" s="775" t="str">
        <f>Table_wabobpsvr_AzureCalc_AzureCalcRateCard[[#This Row],[ServiceName]]&amp;Table_wabobpsvr_AzureCalc_AzureCalcRateCard[[#This Row],[Price_Level]]&amp;Table_wabobpsvr_AzureCalc_AzureCalcRateCard[[#This Row],[Region]]</f>
        <v>Standard_D12_v2 VM (Windows)C13</v>
      </c>
      <c r="B2523" s="775">
        <v>13</v>
      </c>
      <c r="C2523" s="775" t="s">
        <v>87</v>
      </c>
      <c r="D2523" s="775" t="s">
        <v>177</v>
      </c>
      <c r="E2523" s="775">
        <v>999999</v>
      </c>
      <c r="F2523" s="775" t="s">
        <v>8083</v>
      </c>
      <c r="G2523" s="775"/>
      <c r="H2523" s="775"/>
      <c r="I2523" s="775"/>
    </row>
    <row r="2524" spans="1:9">
      <c r="A2524" s="775" t="str">
        <f>Table_wabobpsvr_AzureCalc_AzureCalcRateCard[[#This Row],[ServiceName]]&amp;Table_wabobpsvr_AzureCalc_AzureCalcRateCard[[#This Row],[Price_Level]]&amp;Table_wabobpsvr_AzureCalc_AzureCalcRateCard[[#This Row],[Region]]</f>
        <v>Standard_D12_v2 VM (Windows)D13</v>
      </c>
      <c r="B2524" s="775">
        <v>13</v>
      </c>
      <c r="C2524" s="775" t="s">
        <v>87</v>
      </c>
      <c r="D2524" s="775" t="s">
        <v>176</v>
      </c>
      <c r="E2524" s="775">
        <v>999999</v>
      </c>
      <c r="F2524" s="775" t="s">
        <v>8083</v>
      </c>
      <c r="G2524" s="775"/>
      <c r="H2524" s="775"/>
      <c r="I2524" s="775"/>
    </row>
    <row r="2525" spans="1:9">
      <c r="A2525" s="775" t="str">
        <f>Table_wabobpsvr_AzureCalc_AzureCalcRateCard[[#This Row],[ServiceName]]&amp;Table_wabobpsvr_AzureCalc_AzureCalcRateCard[[#This Row],[Price_Level]]&amp;Table_wabobpsvr_AzureCalc_AzureCalcRateCard[[#This Row],[Region]]</f>
        <v>Standard_D12_v2 VM (Windows)MOSP13</v>
      </c>
      <c r="B2525" s="775">
        <v>13</v>
      </c>
      <c r="C2525" s="775" t="s">
        <v>87</v>
      </c>
      <c r="D2525" s="775" t="s">
        <v>606</v>
      </c>
      <c r="E2525" s="775">
        <v>999999</v>
      </c>
      <c r="F2525" s="775" t="s">
        <v>8083</v>
      </c>
      <c r="G2525" s="775"/>
      <c r="H2525" s="775"/>
      <c r="I2525" s="775"/>
    </row>
    <row r="2526" spans="1:9">
      <c r="A2526" s="1039" t="str">
        <f>Table_wabobpsvr_AzureCalc_AzureCalcRateCard[[#This Row],[ServiceName]]&amp;Table_wabobpsvr_AzureCalc_AzureCalcRateCard[[#This Row],[Price_Level]]&amp;Table_wabobpsvr_AzureCalc_AzureCalcRateCard[[#This Row],[Region]]</f>
        <v>Standard_D13_v2 VM (Windows)A13</v>
      </c>
      <c r="B2526" s="1039">
        <v>13</v>
      </c>
      <c r="C2526" s="1039" t="s">
        <v>87</v>
      </c>
      <c r="D2526" s="1039" t="s">
        <v>174</v>
      </c>
      <c r="E2526" s="1039">
        <v>999999</v>
      </c>
      <c r="F2526" s="1039" t="s">
        <v>8084</v>
      </c>
      <c r="G2526" s="775"/>
      <c r="H2526" s="775"/>
      <c r="I2526" s="775"/>
    </row>
    <row r="2527" spans="1:9">
      <c r="A2527" s="1039" t="str">
        <f>Table_wabobpsvr_AzureCalc_AzureCalcRateCard[[#This Row],[ServiceName]]&amp;Table_wabobpsvr_AzureCalc_AzureCalcRateCard[[#This Row],[Price_Level]]&amp;Table_wabobpsvr_AzureCalc_AzureCalcRateCard[[#This Row],[Region]]</f>
        <v>Standard_D13_v2 VM (Windows)B13</v>
      </c>
      <c r="B2527" s="1039">
        <v>13</v>
      </c>
      <c r="C2527" s="1039" t="s">
        <v>87</v>
      </c>
      <c r="D2527" s="1039" t="s">
        <v>175</v>
      </c>
      <c r="E2527" s="1039">
        <v>999999</v>
      </c>
      <c r="F2527" s="1039" t="s">
        <v>8084</v>
      </c>
      <c r="G2527" s="775"/>
      <c r="H2527" s="775"/>
      <c r="I2527" s="775"/>
    </row>
    <row r="2528" spans="1:9">
      <c r="A2528" s="1039" t="str">
        <f>Table_wabobpsvr_AzureCalc_AzureCalcRateCard[[#This Row],[ServiceName]]&amp;Table_wabobpsvr_AzureCalc_AzureCalcRateCard[[#This Row],[Price_Level]]&amp;Table_wabobpsvr_AzureCalc_AzureCalcRateCard[[#This Row],[Region]]</f>
        <v>Standard_D13_v2 VM (Windows)C13</v>
      </c>
      <c r="B2528" s="1039">
        <v>13</v>
      </c>
      <c r="C2528" s="1039" t="s">
        <v>87</v>
      </c>
      <c r="D2528" s="1039" t="s">
        <v>177</v>
      </c>
      <c r="E2528" s="1039">
        <v>999999</v>
      </c>
      <c r="F2528" s="1039" t="s">
        <v>8084</v>
      </c>
      <c r="G2528" s="775"/>
      <c r="H2528" s="775"/>
      <c r="I2528" s="775"/>
    </row>
    <row r="2529" spans="1:9">
      <c r="A2529" s="775" t="str">
        <f>Table_wabobpsvr_AzureCalc_AzureCalcRateCard[[#This Row],[ServiceName]]&amp;Table_wabobpsvr_AzureCalc_AzureCalcRateCard[[#This Row],[Price_Level]]&amp;Table_wabobpsvr_AzureCalc_AzureCalcRateCard[[#This Row],[Region]]</f>
        <v>Standard_D13_v2 VM (Windows)D13</v>
      </c>
      <c r="B2529" s="775">
        <v>13</v>
      </c>
      <c r="C2529" s="775" t="s">
        <v>87</v>
      </c>
      <c r="D2529" s="775" t="s">
        <v>176</v>
      </c>
      <c r="E2529" s="775">
        <v>999999</v>
      </c>
      <c r="F2529" s="775" t="s">
        <v>8084</v>
      </c>
      <c r="G2529" s="775"/>
      <c r="H2529" s="775"/>
      <c r="I2529" s="775"/>
    </row>
    <row r="2530" spans="1:9">
      <c r="A2530" s="775" t="str">
        <f>Table_wabobpsvr_AzureCalc_AzureCalcRateCard[[#This Row],[ServiceName]]&amp;Table_wabobpsvr_AzureCalc_AzureCalcRateCard[[#This Row],[Price_Level]]&amp;Table_wabobpsvr_AzureCalc_AzureCalcRateCard[[#This Row],[Region]]</f>
        <v>Standard_D13_v2 VM (Windows)MOSP13</v>
      </c>
      <c r="B2530" s="775">
        <v>13</v>
      </c>
      <c r="C2530" s="775" t="s">
        <v>87</v>
      </c>
      <c r="D2530" s="775" t="s">
        <v>606</v>
      </c>
      <c r="E2530" s="775">
        <v>999999</v>
      </c>
      <c r="F2530" s="775" t="s">
        <v>8084</v>
      </c>
      <c r="G2530" s="775"/>
      <c r="H2530" s="775"/>
      <c r="I2530" s="775"/>
    </row>
    <row r="2531" spans="1:9">
      <c r="A2531" s="775" t="str">
        <f>Table_wabobpsvr_AzureCalc_AzureCalcRateCard[[#This Row],[ServiceName]]&amp;Table_wabobpsvr_AzureCalc_AzureCalcRateCard[[#This Row],[Price_Level]]&amp;Table_wabobpsvr_AzureCalc_AzureCalcRateCard[[#This Row],[Region]]</f>
        <v>Standard_D14_v2 VM (Windows)A13</v>
      </c>
      <c r="B2531" s="775">
        <v>13</v>
      </c>
      <c r="C2531" s="775" t="s">
        <v>87</v>
      </c>
      <c r="D2531" s="775" t="s">
        <v>174</v>
      </c>
      <c r="E2531" s="775">
        <v>999999</v>
      </c>
      <c r="F2531" s="775" t="s">
        <v>8085</v>
      </c>
      <c r="G2531" s="775"/>
      <c r="H2531" s="775"/>
      <c r="I2531" s="775"/>
    </row>
    <row r="2532" spans="1:9">
      <c r="A2532" s="1039" t="str">
        <f>Table_wabobpsvr_AzureCalc_AzureCalcRateCard[[#This Row],[ServiceName]]&amp;Table_wabobpsvr_AzureCalc_AzureCalcRateCard[[#This Row],[Price_Level]]&amp;Table_wabobpsvr_AzureCalc_AzureCalcRateCard[[#This Row],[Region]]</f>
        <v>Standard_D14_v2 VM (Windows)B13</v>
      </c>
      <c r="B2532" s="1039">
        <v>13</v>
      </c>
      <c r="C2532" s="1039" t="s">
        <v>87</v>
      </c>
      <c r="D2532" s="1039" t="s">
        <v>175</v>
      </c>
      <c r="E2532" s="1039">
        <v>999999</v>
      </c>
      <c r="F2532" s="1039" t="s">
        <v>8085</v>
      </c>
      <c r="G2532" s="775"/>
      <c r="H2532" s="775"/>
      <c r="I2532" s="775"/>
    </row>
    <row r="2533" spans="1:9">
      <c r="A2533" s="775" t="str">
        <f>Table_wabobpsvr_AzureCalc_AzureCalcRateCard[[#This Row],[ServiceName]]&amp;Table_wabobpsvr_AzureCalc_AzureCalcRateCard[[#This Row],[Price_Level]]&amp;Table_wabobpsvr_AzureCalc_AzureCalcRateCard[[#This Row],[Region]]</f>
        <v>Standard_D14_v2 VM (Windows)C13</v>
      </c>
      <c r="B2533" s="775">
        <v>13</v>
      </c>
      <c r="C2533" s="775" t="s">
        <v>87</v>
      </c>
      <c r="D2533" s="775" t="s">
        <v>177</v>
      </c>
      <c r="E2533" s="775">
        <v>999999</v>
      </c>
      <c r="F2533" s="775" t="s">
        <v>8085</v>
      </c>
      <c r="G2533" s="775"/>
      <c r="H2533" s="775"/>
      <c r="I2533" s="775"/>
    </row>
    <row r="2534" spans="1:9">
      <c r="A2534" s="775" t="str">
        <f>Table_wabobpsvr_AzureCalc_AzureCalcRateCard[[#This Row],[ServiceName]]&amp;Table_wabobpsvr_AzureCalc_AzureCalcRateCard[[#This Row],[Price_Level]]&amp;Table_wabobpsvr_AzureCalc_AzureCalcRateCard[[#This Row],[Region]]</f>
        <v>Standard_D14_v2 VM (Windows)D13</v>
      </c>
      <c r="B2534" s="775">
        <v>13</v>
      </c>
      <c r="C2534" s="775" t="s">
        <v>87</v>
      </c>
      <c r="D2534" s="775" t="s">
        <v>176</v>
      </c>
      <c r="E2534" s="775">
        <v>999999</v>
      </c>
      <c r="F2534" s="775" t="s">
        <v>8085</v>
      </c>
      <c r="G2534" s="775"/>
      <c r="H2534" s="775"/>
      <c r="I2534" s="775"/>
    </row>
    <row r="2535" spans="1:9">
      <c r="A2535" s="775" t="str">
        <f>Table_wabobpsvr_AzureCalc_AzureCalcRateCard[[#This Row],[ServiceName]]&amp;Table_wabobpsvr_AzureCalc_AzureCalcRateCard[[#This Row],[Price_Level]]&amp;Table_wabobpsvr_AzureCalc_AzureCalcRateCard[[#This Row],[Region]]</f>
        <v>Standard_D14_v2 VM (Windows)MOSP13</v>
      </c>
      <c r="B2535" s="775">
        <v>13</v>
      </c>
      <c r="C2535" s="775" t="s">
        <v>87</v>
      </c>
      <c r="D2535" s="775" t="s">
        <v>606</v>
      </c>
      <c r="E2535" s="775">
        <v>999999</v>
      </c>
      <c r="F2535" s="775" t="s">
        <v>8085</v>
      </c>
      <c r="G2535" s="775"/>
      <c r="H2535" s="775"/>
      <c r="I2535" s="775"/>
    </row>
    <row r="2536" spans="1:9">
      <c r="A2536" s="775" t="str">
        <f>Table_wabobpsvr_AzureCalc_AzureCalcRateCard[[#This Row],[ServiceName]]&amp;Table_wabobpsvr_AzureCalc_AzureCalcRateCard[[#This Row],[Price_Level]]&amp;Table_wabobpsvr_AzureCalc_AzureCalcRateCard[[#This Row],[Region]]</f>
        <v>Standard_D2_v2 VM (Windows)A13</v>
      </c>
      <c r="B2536" s="775">
        <v>13</v>
      </c>
      <c r="C2536" s="775" t="s">
        <v>87</v>
      </c>
      <c r="D2536" s="775" t="s">
        <v>174</v>
      </c>
      <c r="E2536" s="775">
        <v>999999</v>
      </c>
      <c r="F2536" s="775" t="s">
        <v>8078</v>
      </c>
      <c r="G2536" s="775"/>
      <c r="H2536" s="775"/>
      <c r="I2536" s="775"/>
    </row>
    <row r="2537" spans="1:9">
      <c r="A2537" s="775" t="str">
        <f>Table_wabobpsvr_AzureCalc_AzureCalcRateCard[[#This Row],[ServiceName]]&amp;Table_wabobpsvr_AzureCalc_AzureCalcRateCard[[#This Row],[Price_Level]]&amp;Table_wabobpsvr_AzureCalc_AzureCalcRateCard[[#This Row],[Region]]</f>
        <v>Standard_D2_v2 VM (Windows)B13</v>
      </c>
      <c r="B2537" s="775">
        <v>13</v>
      </c>
      <c r="C2537" s="775" t="s">
        <v>87</v>
      </c>
      <c r="D2537" s="775" t="s">
        <v>175</v>
      </c>
      <c r="E2537" s="775">
        <v>999999</v>
      </c>
      <c r="F2537" s="775" t="s">
        <v>8078</v>
      </c>
      <c r="G2537" s="775"/>
      <c r="H2537" s="775"/>
      <c r="I2537" s="775"/>
    </row>
    <row r="2538" spans="1:9">
      <c r="A2538" s="775" t="str">
        <f>Table_wabobpsvr_AzureCalc_AzureCalcRateCard[[#This Row],[ServiceName]]&amp;Table_wabobpsvr_AzureCalc_AzureCalcRateCard[[#This Row],[Price_Level]]&amp;Table_wabobpsvr_AzureCalc_AzureCalcRateCard[[#This Row],[Region]]</f>
        <v>Standard_D2_v2 VM (Windows)C13</v>
      </c>
      <c r="B2538" s="775">
        <v>13</v>
      </c>
      <c r="C2538" s="775" t="s">
        <v>87</v>
      </c>
      <c r="D2538" s="775" t="s">
        <v>177</v>
      </c>
      <c r="E2538" s="775">
        <v>999999</v>
      </c>
      <c r="F2538" s="775" t="s">
        <v>8078</v>
      </c>
      <c r="G2538" s="775"/>
      <c r="H2538" s="775"/>
      <c r="I2538" s="775"/>
    </row>
    <row r="2539" spans="1:9">
      <c r="A2539" s="775" t="str">
        <f>Table_wabobpsvr_AzureCalc_AzureCalcRateCard[[#This Row],[ServiceName]]&amp;Table_wabobpsvr_AzureCalc_AzureCalcRateCard[[#This Row],[Price_Level]]&amp;Table_wabobpsvr_AzureCalc_AzureCalcRateCard[[#This Row],[Region]]</f>
        <v>Standard_D2_v2 VM (Windows)D13</v>
      </c>
      <c r="B2539" s="775">
        <v>13</v>
      </c>
      <c r="C2539" s="775" t="s">
        <v>87</v>
      </c>
      <c r="D2539" s="775" t="s">
        <v>176</v>
      </c>
      <c r="E2539" s="775">
        <v>999999</v>
      </c>
      <c r="F2539" s="775" t="s">
        <v>8078</v>
      </c>
      <c r="G2539" s="775"/>
      <c r="H2539" s="775"/>
      <c r="I2539" s="775"/>
    </row>
    <row r="2540" spans="1:9">
      <c r="A2540" s="775" t="str">
        <f>Table_wabobpsvr_AzureCalc_AzureCalcRateCard[[#This Row],[ServiceName]]&amp;Table_wabobpsvr_AzureCalc_AzureCalcRateCard[[#This Row],[Price_Level]]&amp;Table_wabobpsvr_AzureCalc_AzureCalcRateCard[[#This Row],[Region]]</f>
        <v>Standard_D2_v2 VM (Windows)MOSP13</v>
      </c>
      <c r="B2540" s="775">
        <v>13</v>
      </c>
      <c r="C2540" s="775" t="s">
        <v>87</v>
      </c>
      <c r="D2540" s="775" t="s">
        <v>606</v>
      </c>
      <c r="E2540" s="775">
        <v>999999</v>
      </c>
      <c r="F2540" s="775" t="s">
        <v>8078</v>
      </c>
      <c r="G2540" s="775"/>
      <c r="H2540" s="775"/>
      <c r="I2540" s="775"/>
    </row>
    <row r="2541" spans="1:9">
      <c r="A2541" s="775" t="str">
        <f>Table_wabobpsvr_AzureCalc_AzureCalcRateCard[[#This Row],[ServiceName]]&amp;Table_wabobpsvr_AzureCalc_AzureCalcRateCard[[#This Row],[Price_Level]]&amp;Table_wabobpsvr_AzureCalc_AzureCalcRateCard[[#This Row],[Region]]</f>
        <v>Media Services Indexer - Tier 2A3</v>
      </c>
      <c r="B2541" s="775">
        <v>3</v>
      </c>
      <c r="C2541" s="775" t="s">
        <v>4235</v>
      </c>
      <c r="D2541" s="775" t="s">
        <v>174</v>
      </c>
      <c r="E2541" s="775">
        <v>999999</v>
      </c>
      <c r="F2541" s="775" t="s">
        <v>1043</v>
      </c>
      <c r="G2541" s="775" t="s">
        <v>4235</v>
      </c>
      <c r="H2541" s="775" t="s">
        <v>4235</v>
      </c>
      <c r="I2541" s="775" t="s">
        <v>4235</v>
      </c>
    </row>
    <row r="2542" spans="1:9">
      <c r="A2542" s="775" t="str">
        <f>Table_wabobpsvr_AzureCalc_AzureCalcRateCard[[#This Row],[ServiceName]]&amp;Table_wabobpsvr_AzureCalc_AzureCalcRateCard[[#This Row],[Price_Level]]&amp;Table_wabobpsvr_AzureCalc_AzureCalcRateCard[[#This Row],[Region]]</f>
        <v>Media Services Indexer - Tier 2B3</v>
      </c>
      <c r="B2542" s="775">
        <v>3</v>
      </c>
      <c r="C2542" s="775" t="s">
        <v>4235</v>
      </c>
      <c r="D2542" s="775" t="s">
        <v>175</v>
      </c>
      <c r="E2542" s="775">
        <v>999999</v>
      </c>
      <c r="F2542" s="775" t="s">
        <v>1043</v>
      </c>
      <c r="G2542" s="775" t="s">
        <v>4235</v>
      </c>
      <c r="H2542" s="775" t="s">
        <v>4235</v>
      </c>
      <c r="I2542" s="775" t="s">
        <v>4235</v>
      </c>
    </row>
    <row r="2543" spans="1:9">
      <c r="A2543" s="1039" t="str">
        <f>Table_wabobpsvr_AzureCalc_AzureCalcRateCard[[#This Row],[ServiceName]]&amp;Table_wabobpsvr_AzureCalc_AzureCalcRateCard[[#This Row],[Price_Level]]&amp;Table_wabobpsvr_AzureCalc_AzureCalcRateCard[[#This Row],[Region]]</f>
        <v>Media Services Indexer - Tier 2C3</v>
      </c>
      <c r="B2543" s="1039">
        <v>3</v>
      </c>
      <c r="C2543" s="1039" t="s">
        <v>4235</v>
      </c>
      <c r="D2543" s="1039" t="s">
        <v>177</v>
      </c>
      <c r="E2543" s="1039">
        <v>999999</v>
      </c>
      <c r="F2543" s="1039" t="s">
        <v>1043</v>
      </c>
      <c r="G2543" s="775" t="s">
        <v>4235</v>
      </c>
      <c r="H2543" s="775" t="s">
        <v>4235</v>
      </c>
      <c r="I2543" s="775" t="s">
        <v>4235</v>
      </c>
    </row>
    <row r="2544" spans="1:9">
      <c r="A2544" s="775" t="str">
        <f>Table_wabobpsvr_AzureCalc_AzureCalcRateCard[[#This Row],[ServiceName]]&amp;Table_wabobpsvr_AzureCalc_AzureCalcRateCard[[#This Row],[Price_Level]]&amp;Table_wabobpsvr_AzureCalc_AzureCalcRateCard[[#This Row],[Region]]</f>
        <v>Media Services Indexer - Tier 2D3</v>
      </c>
      <c r="B2544" s="775">
        <v>3</v>
      </c>
      <c r="C2544" s="775" t="s">
        <v>4235</v>
      </c>
      <c r="D2544" s="775" t="s">
        <v>176</v>
      </c>
      <c r="E2544" s="775">
        <v>999999</v>
      </c>
      <c r="F2544" s="775" t="s">
        <v>1043</v>
      </c>
      <c r="G2544" s="775" t="s">
        <v>4235</v>
      </c>
      <c r="H2544" s="775" t="s">
        <v>4235</v>
      </c>
      <c r="I2544" s="775" t="s">
        <v>4235</v>
      </c>
    </row>
    <row r="2545" spans="1:9">
      <c r="A2545" s="775" t="str">
        <f>Table_wabobpsvr_AzureCalc_AzureCalcRateCard[[#This Row],[ServiceName]]&amp;Table_wabobpsvr_AzureCalc_AzureCalcRateCard[[#This Row],[Price_Level]]&amp;Table_wabobpsvr_AzureCalc_AzureCalcRateCard[[#This Row],[Region]]</f>
        <v>Standard_G3 Cloud ServicesC9</v>
      </c>
      <c r="B2545" s="775">
        <v>9</v>
      </c>
      <c r="C2545" s="775" t="s">
        <v>87</v>
      </c>
      <c r="D2545" s="775" t="s">
        <v>177</v>
      </c>
      <c r="E2545" s="775">
        <v>2.6572</v>
      </c>
      <c r="F2545" s="775" t="s">
        <v>3030</v>
      </c>
      <c r="G2545" s="775" t="s">
        <v>8470</v>
      </c>
      <c r="H2545" s="775" t="s">
        <v>8471</v>
      </c>
      <c r="I2545" s="775" t="s">
        <v>8472</v>
      </c>
    </row>
    <row r="2546" spans="1:9">
      <c r="A2546" s="775" t="str">
        <f>Table_wabobpsvr_AzureCalc_AzureCalcRateCard[[#This Row],[ServiceName]]&amp;Table_wabobpsvr_AzureCalc_AzureCalcRateCard[[#This Row],[Price_Level]]&amp;Table_wabobpsvr_AzureCalc_AzureCalcRateCard[[#This Row],[Region]]</f>
        <v>Standard_G3 Cloud ServicesD9</v>
      </c>
      <c r="B2546" s="775">
        <v>9</v>
      </c>
      <c r="C2546" s="775" t="s">
        <v>87</v>
      </c>
      <c r="D2546" s="775" t="s">
        <v>176</v>
      </c>
      <c r="E2546" s="775">
        <v>2.5695999999999999</v>
      </c>
      <c r="F2546" s="775" t="s">
        <v>3030</v>
      </c>
      <c r="G2546" s="775" t="s">
        <v>8470</v>
      </c>
      <c r="H2546" s="775" t="s">
        <v>8471</v>
      </c>
      <c r="I2546" s="775" t="s">
        <v>8472</v>
      </c>
    </row>
    <row r="2547" spans="1:9">
      <c r="A2547" s="775" t="str">
        <f>Table_wabobpsvr_AzureCalc_AzureCalcRateCard[[#This Row],[ServiceName]]&amp;Table_wabobpsvr_AzureCalc_AzureCalcRateCard[[#This Row],[Price_Level]]&amp;Table_wabobpsvr_AzureCalc_AzureCalcRateCard[[#This Row],[Region]]</f>
        <v>Standard_G4 Cloud ServicesMOSP9</v>
      </c>
      <c r="B2547" s="775">
        <v>9</v>
      </c>
      <c r="C2547" s="775" t="s">
        <v>87</v>
      </c>
      <c r="D2547" s="775" t="s">
        <v>606</v>
      </c>
      <c r="E2547" s="775">
        <v>5.84</v>
      </c>
      <c r="F2547" s="775" t="s">
        <v>3033</v>
      </c>
      <c r="G2547" s="775"/>
      <c r="H2547" s="775"/>
      <c r="I2547" s="775" t="s">
        <v>8475</v>
      </c>
    </row>
    <row r="2548" spans="1:9">
      <c r="A2548" s="775" t="str">
        <f>Table_wabobpsvr_AzureCalc_AzureCalcRateCard[[#This Row],[ServiceName]]&amp;Table_wabobpsvr_AzureCalc_AzureCalcRateCard[[#This Row],[Price_Level]]&amp;Table_wabobpsvr_AzureCalc_AzureCalcRateCard[[#This Row],[Region]]</f>
        <v>Media Services Indexer - Tier 3MOSP2</v>
      </c>
      <c r="B2548" s="775">
        <v>2</v>
      </c>
      <c r="C2548" s="775" t="s">
        <v>4235</v>
      </c>
      <c r="D2548" s="775" t="s">
        <v>606</v>
      </c>
      <c r="E2548" s="775">
        <v>999999</v>
      </c>
      <c r="F2548" s="775" t="s">
        <v>1052</v>
      </c>
      <c r="G2548" s="775" t="s">
        <v>4235</v>
      </c>
      <c r="H2548" s="775" t="s">
        <v>4235</v>
      </c>
      <c r="I2548" s="775" t="s">
        <v>4235</v>
      </c>
    </row>
    <row r="2549" spans="1:9">
      <c r="A2549" s="775" t="str">
        <f>Table_wabobpsvr_AzureCalc_AzureCalcRateCard[[#This Row],[ServiceName]]&amp;Table_wabobpsvr_AzureCalc_AzureCalcRateCard[[#This Row],[Price_Level]]&amp;Table_wabobpsvr_AzureCalc_AzureCalcRateCard[[#This Row],[Region]]</f>
        <v>Media Services Indexer - Tier 3A2</v>
      </c>
      <c r="B2549" s="775">
        <v>2</v>
      </c>
      <c r="C2549" s="775" t="s">
        <v>4235</v>
      </c>
      <c r="D2549" s="775" t="s">
        <v>174</v>
      </c>
      <c r="E2549" s="775">
        <v>999999</v>
      </c>
      <c r="F2549" s="775" t="s">
        <v>1052</v>
      </c>
      <c r="G2549" s="775" t="s">
        <v>4235</v>
      </c>
      <c r="H2549" s="775" t="s">
        <v>4235</v>
      </c>
      <c r="I2549" s="775" t="s">
        <v>4235</v>
      </c>
    </row>
    <row r="2550" spans="1:9">
      <c r="A2550" s="775" t="str">
        <f>Table_wabobpsvr_AzureCalc_AzureCalcRateCard[[#This Row],[ServiceName]]&amp;Table_wabobpsvr_AzureCalc_AzureCalcRateCard[[#This Row],[Price_Level]]&amp;Table_wabobpsvr_AzureCalc_AzureCalcRateCard[[#This Row],[Region]]</f>
        <v>Media Services Indexer - Tier 3B2</v>
      </c>
      <c r="B2550" s="775">
        <v>2</v>
      </c>
      <c r="C2550" s="775" t="s">
        <v>4235</v>
      </c>
      <c r="D2550" s="775" t="s">
        <v>175</v>
      </c>
      <c r="E2550" s="775">
        <v>999999</v>
      </c>
      <c r="F2550" s="775" t="s">
        <v>1052</v>
      </c>
      <c r="G2550" s="775" t="s">
        <v>4235</v>
      </c>
      <c r="H2550" s="775" t="s">
        <v>4235</v>
      </c>
      <c r="I2550" s="775" t="s">
        <v>4235</v>
      </c>
    </row>
    <row r="2551" spans="1:9">
      <c r="A2551" s="775" t="str">
        <f>Table_wabobpsvr_AzureCalc_AzureCalcRateCard[[#This Row],[ServiceName]]&amp;Table_wabobpsvr_AzureCalc_AzureCalcRateCard[[#This Row],[Price_Level]]&amp;Table_wabobpsvr_AzureCalc_AzureCalcRateCard[[#This Row],[Region]]</f>
        <v>Media Services Indexer - Tier 3C2</v>
      </c>
      <c r="B2551" s="775">
        <v>2</v>
      </c>
      <c r="C2551" s="775" t="s">
        <v>4235</v>
      </c>
      <c r="D2551" s="775" t="s">
        <v>177</v>
      </c>
      <c r="E2551" s="775">
        <v>999999</v>
      </c>
      <c r="F2551" s="775" t="s">
        <v>1052</v>
      </c>
      <c r="G2551" s="775" t="s">
        <v>4235</v>
      </c>
      <c r="H2551" s="775" t="s">
        <v>4235</v>
      </c>
      <c r="I2551" s="775" t="s">
        <v>4235</v>
      </c>
    </row>
    <row r="2552" spans="1:9">
      <c r="A2552" s="775" t="str">
        <f>Table_wabobpsvr_AzureCalc_AzureCalcRateCard[[#This Row],[ServiceName]]&amp;Table_wabobpsvr_AzureCalc_AzureCalcRateCard[[#This Row],[Price_Level]]&amp;Table_wabobpsvr_AzureCalc_AzureCalcRateCard[[#This Row],[Region]]</f>
        <v>Media Services Indexer - Tier 3D2</v>
      </c>
      <c r="B2552" s="775">
        <v>2</v>
      </c>
      <c r="C2552" s="775" t="s">
        <v>4235</v>
      </c>
      <c r="D2552" s="775" t="s">
        <v>176</v>
      </c>
      <c r="E2552" s="775">
        <v>999999</v>
      </c>
      <c r="F2552" s="775" t="s">
        <v>1052</v>
      </c>
      <c r="G2552" s="775" t="s">
        <v>4235</v>
      </c>
      <c r="H2552" s="775" t="s">
        <v>4235</v>
      </c>
      <c r="I2552" s="775" t="s">
        <v>4235</v>
      </c>
    </row>
    <row r="2553" spans="1:9">
      <c r="A2553" s="775" t="str">
        <f>Table_wabobpsvr_AzureCalc_AzureCalcRateCard[[#This Row],[ServiceName]]&amp;Table_wabobpsvr_AzureCalc_AzureCalcRateCard[[#This Row],[Price_Level]]&amp;Table_wabobpsvr_AzureCalc_AzureCalcRateCard[[#This Row],[Region]]</f>
        <v>Media Services Indexer - Tier 3MOSP3</v>
      </c>
      <c r="B2553" s="775">
        <v>3</v>
      </c>
      <c r="C2553" s="775" t="s">
        <v>4235</v>
      </c>
      <c r="D2553" s="775" t="s">
        <v>606</v>
      </c>
      <c r="E2553" s="775">
        <v>999999</v>
      </c>
      <c r="F2553" s="775" t="s">
        <v>1052</v>
      </c>
      <c r="G2553" s="775" t="s">
        <v>4235</v>
      </c>
      <c r="H2553" s="775" t="s">
        <v>4235</v>
      </c>
      <c r="I2553" s="775" t="s">
        <v>4235</v>
      </c>
    </row>
    <row r="2554" spans="1:9">
      <c r="A2554" s="775" t="str">
        <f>Table_wabobpsvr_AzureCalc_AzureCalcRateCard[[#This Row],[ServiceName]]&amp;Table_wabobpsvr_AzureCalc_AzureCalcRateCard[[#This Row],[Price_Level]]&amp;Table_wabobpsvr_AzureCalc_AzureCalcRateCard[[#This Row],[Region]]</f>
        <v>Media Services Indexer - Tier 3A3</v>
      </c>
      <c r="B2554" s="775">
        <v>3</v>
      </c>
      <c r="C2554" s="775" t="s">
        <v>4235</v>
      </c>
      <c r="D2554" s="775" t="s">
        <v>174</v>
      </c>
      <c r="E2554" s="775">
        <v>999999</v>
      </c>
      <c r="F2554" s="775" t="s">
        <v>1052</v>
      </c>
      <c r="G2554" s="775" t="s">
        <v>4235</v>
      </c>
      <c r="H2554" s="775" t="s">
        <v>4235</v>
      </c>
      <c r="I2554" s="775" t="s">
        <v>4235</v>
      </c>
    </row>
    <row r="2555" spans="1:9">
      <c r="A2555" s="775" t="str">
        <f>Table_wabobpsvr_AzureCalc_AzureCalcRateCard[[#This Row],[ServiceName]]&amp;Table_wabobpsvr_AzureCalc_AzureCalcRateCard[[#This Row],[Price_Level]]&amp;Table_wabobpsvr_AzureCalc_AzureCalcRateCard[[#This Row],[Region]]</f>
        <v>Standard Event Hubs Throughput UnitsC13</v>
      </c>
      <c r="B2555" s="775">
        <v>13</v>
      </c>
      <c r="C2555" s="775" t="s">
        <v>4235</v>
      </c>
      <c r="D2555" s="775" t="s">
        <v>177</v>
      </c>
      <c r="E2555" s="775">
        <v>999999</v>
      </c>
      <c r="F2555" s="775" t="s">
        <v>1159</v>
      </c>
      <c r="G2555" s="775" t="s">
        <v>4235</v>
      </c>
      <c r="H2555" s="775" t="s">
        <v>4235</v>
      </c>
      <c r="I2555" s="775" t="s">
        <v>4235</v>
      </c>
    </row>
    <row r="2556" spans="1:9">
      <c r="A2556" s="775" t="str">
        <f>Table_wabobpsvr_AzureCalc_AzureCalcRateCard[[#This Row],[ServiceName]]&amp;Table_wabobpsvr_AzureCalc_AzureCalcRateCard[[#This Row],[Price_Level]]&amp;Table_wabobpsvr_AzureCalc_AzureCalcRateCard[[#This Row],[Region]]</f>
        <v>Standard Event Hubs Throughput UnitsD13</v>
      </c>
      <c r="B2556" s="775">
        <v>13</v>
      </c>
      <c r="C2556" s="775" t="s">
        <v>4235</v>
      </c>
      <c r="D2556" s="775" t="s">
        <v>176</v>
      </c>
      <c r="E2556" s="775">
        <v>999999</v>
      </c>
      <c r="F2556" s="775" t="s">
        <v>1159</v>
      </c>
      <c r="G2556" s="775" t="s">
        <v>4235</v>
      </c>
      <c r="H2556" s="775" t="s">
        <v>4235</v>
      </c>
      <c r="I2556" s="775" t="s">
        <v>4235</v>
      </c>
    </row>
    <row r="2557" spans="1:9">
      <c r="A2557" s="775" t="str">
        <f>Table_wabobpsvr_AzureCalc_AzureCalcRateCard[[#This Row],[ServiceName]]&amp;Table_wabobpsvr_AzureCalc_AzureCalcRateCard[[#This Row],[Price_Level]]&amp;Table_wabobpsvr_AzureCalc_AzureCalcRateCard[[#This Row],[Region]]</f>
        <v>Standard Event Hubs Throughput UnitsMOSP14</v>
      </c>
      <c r="B2557" s="775">
        <v>14</v>
      </c>
      <c r="C2557" s="775" t="s">
        <v>4235</v>
      </c>
      <c r="D2557" s="775" t="s">
        <v>606</v>
      </c>
      <c r="E2557" s="775">
        <v>999999</v>
      </c>
      <c r="F2557" s="775" t="s">
        <v>1159</v>
      </c>
      <c r="G2557" s="775" t="s">
        <v>4235</v>
      </c>
      <c r="H2557" s="775" t="s">
        <v>4235</v>
      </c>
      <c r="I2557" s="775" t="s">
        <v>4235</v>
      </c>
    </row>
    <row r="2558" spans="1:9">
      <c r="A2558" s="775" t="str">
        <f>Table_wabobpsvr_AzureCalc_AzureCalcRateCard[[#This Row],[ServiceName]]&amp;Table_wabobpsvr_AzureCalc_AzureCalcRateCard[[#This Row],[Price_Level]]&amp;Table_wabobpsvr_AzureCalc_AzureCalcRateCard[[#This Row],[Region]]</f>
        <v>Standard Event Hubs Throughput UnitsA14</v>
      </c>
      <c r="B2558" s="775">
        <v>14</v>
      </c>
      <c r="C2558" s="775" t="s">
        <v>4235</v>
      </c>
      <c r="D2558" s="775" t="s">
        <v>174</v>
      </c>
      <c r="E2558" s="775">
        <v>999999</v>
      </c>
      <c r="F2558" s="775" t="s">
        <v>1159</v>
      </c>
      <c r="G2558" s="775" t="s">
        <v>4235</v>
      </c>
      <c r="H2558" s="775" t="s">
        <v>4235</v>
      </c>
      <c r="I2558" s="775" t="s">
        <v>4235</v>
      </c>
    </row>
    <row r="2559" spans="1:9">
      <c r="A2559" s="775" t="str">
        <f>Table_wabobpsvr_AzureCalc_AzureCalcRateCard[[#This Row],[ServiceName]]&amp;Table_wabobpsvr_AzureCalc_AzureCalcRateCard[[#This Row],[Price_Level]]&amp;Table_wabobpsvr_AzureCalc_AzureCalcRateCard[[#This Row],[Region]]</f>
        <v>Standard Event Hubs Throughput UnitsB14</v>
      </c>
      <c r="B2559" s="775">
        <v>14</v>
      </c>
      <c r="C2559" s="775" t="s">
        <v>4235</v>
      </c>
      <c r="D2559" s="775" t="s">
        <v>175</v>
      </c>
      <c r="E2559" s="775">
        <v>999999</v>
      </c>
      <c r="F2559" s="775" t="s">
        <v>1159</v>
      </c>
      <c r="G2559" s="775" t="s">
        <v>4235</v>
      </c>
      <c r="H2559" s="775" t="s">
        <v>4235</v>
      </c>
      <c r="I2559" s="775" t="s">
        <v>4235</v>
      </c>
    </row>
    <row r="2560" spans="1:9">
      <c r="A2560" s="775" t="str">
        <f>Table_wabobpsvr_AzureCalc_AzureCalcRateCard[[#This Row],[ServiceName]]&amp;Table_wabobpsvr_AzureCalc_AzureCalcRateCard[[#This Row],[Price_Level]]&amp;Table_wabobpsvr_AzureCalc_AzureCalcRateCard[[#This Row],[Region]]</f>
        <v>Standard Event Hubs Throughput UnitsC14</v>
      </c>
      <c r="B2560" s="775">
        <v>14</v>
      </c>
      <c r="C2560" s="775" t="s">
        <v>4235</v>
      </c>
      <c r="D2560" s="775" t="s">
        <v>177</v>
      </c>
      <c r="E2560" s="775">
        <v>999999</v>
      </c>
      <c r="F2560" s="775" t="s">
        <v>1159</v>
      </c>
      <c r="G2560" s="775" t="s">
        <v>4235</v>
      </c>
      <c r="H2560" s="775" t="s">
        <v>4235</v>
      </c>
      <c r="I2560" s="775" t="s">
        <v>4235</v>
      </c>
    </row>
    <row r="2561" spans="1:9">
      <c r="A2561" s="1039" t="str">
        <f>Table_wabobpsvr_AzureCalc_AzureCalcRateCard[[#This Row],[ServiceName]]&amp;Table_wabobpsvr_AzureCalc_AzureCalcRateCard[[#This Row],[Price_Level]]&amp;Table_wabobpsvr_AzureCalc_AzureCalcRateCard[[#This Row],[Region]]</f>
        <v>Standard Event Hubs Throughput UnitsD14</v>
      </c>
      <c r="B2561" s="1039">
        <v>14</v>
      </c>
      <c r="C2561" s="1039" t="s">
        <v>4235</v>
      </c>
      <c r="D2561" s="1039" t="s">
        <v>176</v>
      </c>
      <c r="E2561" s="1039">
        <v>999999</v>
      </c>
      <c r="F2561" s="1039" t="s">
        <v>1159</v>
      </c>
      <c r="G2561" s="775" t="s">
        <v>4235</v>
      </c>
      <c r="H2561" s="775" t="s">
        <v>4235</v>
      </c>
      <c r="I2561" s="775" t="s">
        <v>4235</v>
      </c>
    </row>
    <row r="2562" spans="1:9">
      <c r="A2562" s="1039" t="str">
        <f>Table_wabobpsvr_AzureCalc_AzureCalcRateCard[[#This Row],[ServiceName]]&amp;Table_wabobpsvr_AzureCalc_AzureCalcRateCard[[#This Row],[Price_Level]]&amp;Table_wabobpsvr_AzureCalc_AzureCalcRateCard[[#This Row],[Region]]</f>
        <v>Premium Storage - Page Blob/P10 (Units)D8</v>
      </c>
      <c r="B2562" s="1039">
        <v>8</v>
      </c>
      <c r="C2562" s="1039" t="s">
        <v>77</v>
      </c>
      <c r="D2562" s="1039" t="s">
        <v>176</v>
      </c>
      <c r="E2562" s="1039">
        <v>19.079999999999998</v>
      </c>
      <c r="F2562" s="1039" t="s">
        <v>3176</v>
      </c>
      <c r="G2562" s="775" t="s">
        <v>3177</v>
      </c>
      <c r="H2562" s="775" t="s">
        <v>3178</v>
      </c>
      <c r="I2562" s="775" t="s">
        <v>4890</v>
      </c>
    </row>
    <row r="2563" spans="1:9">
      <c r="A2563" s="1039" t="str">
        <f>Table_wabobpsvr_AzureCalc_AzureCalcRateCard[[#This Row],[ServiceName]]&amp;Table_wabobpsvr_AzureCalc_AzureCalcRateCard[[#This Row],[Price_Level]]&amp;Table_wabobpsvr_AzureCalc_AzureCalcRateCard[[#This Row],[Region]]</f>
        <v>SNI SSLMOSP14</v>
      </c>
      <c r="B2563" s="1039">
        <v>14</v>
      </c>
      <c r="C2563" s="1039" t="s">
        <v>4235</v>
      </c>
      <c r="D2563" s="1039" t="s">
        <v>606</v>
      </c>
      <c r="E2563" s="1039">
        <v>999999</v>
      </c>
      <c r="F2563" s="1039" t="s">
        <v>301</v>
      </c>
      <c r="G2563" s="775" t="s">
        <v>4235</v>
      </c>
      <c r="H2563" s="775" t="s">
        <v>4235</v>
      </c>
      <c r="I2563" s="775" t="s">
        <v>4235</v>
      </c>
    </row>
    <row r="2564" spans="1:9">
      <c r="A2564" s="1039" t="str">
        <f>Table_wabobpsvr_AzureCalc_AzureCalcRateCard[[#This Row],[ServiceName]]&amp;Table_wabobpsvr_AzureCalc_AzureCalcRateCard[[#This Row],[Price_Level]]&amp;Table_wabobpsvr_AzureCalc_AzureCalcRateCard[[#This Row],[Region]]</f>
        <v>IP SSLMOSP14</v>
      </c>
      <c r="B2564" s="1039">
        <v>14</v>
      </c>
      <c r="C2564" s="1039" t="s">
        <v>4235</v>
      </c>
      <c r="D2564" s="1039" t="s">
        <v>606</v>
      </c>
      <c r="E2564" s="1039">
        <v>999999</v>
      </c>
      <c r="F2564" s="1039" t="s">
        <v>302</v>
      </c>
      <c r="G2564" s="775" t="s">
        <v>4235</v>
      </c>
      <c r="H2564" s="775" t="s">
        <v>4235</v>
      </c>
      <c r="I2564" s="775" t="s">
        <v>4235</v>
      </c>
    </row>
    <row r="2565" spans="1:9">
      <c r="A2565" s="1039" t="str">
        <f>Table_wabobpsvr_AzureCalc_AzureCalcRateCard[[#This Row],[ServiceName]]&amp;Table_wabobpsvr_AzureCalc_AzureCalcRateCard[[#This Row],[Price_Level]]&amp;Table_wabobpsvr_AzureCalc_AzureCalcRateCard[[#This Row],[Region]]</f>
        <v>Storage TransactionsMOSP14</v>
      </c>
      <c r="B2565" s="1039">
        <v>14</v>
      </c>
      <c r="C2565" s="1039" t="s">
        <v>4235</v>
      </c>
      <c r="D2565" s="1039" t="s">
        <v>606</v>
      </c>
      <c r="E2565" s="1039">
        <v>999999</v>
      </c>
      <c r="F2565" s="1039" t="s">
        <v>46</v>
      </c>
      <c r="G2565" s="775" t="s">
        <v>4235</v>
      </c>
      <c r="H2565" s="775" t="s">
        <v>4235</v>
      </c>
      <c r="I2565" s="775" t="s">
        <v>4235</v>
      </c>
    </row>
    <row r="2566" spans="1:9">
      <c r="A2566" s="1039" t="str">
        <f>Table_wabobpsvr_AzureCalc_AzureCalcRateCard[[#This Row],[ServiceName]]&amp;Table_wabobpsvr_AzureCalc_AzureCalcRateCard[[#This Row],[Price_Level]]&amp;Table_wabobpsvr_AzureCalc_AzureCalcRateCard[[#This Row],[Region]]</f>
        <v>Standard_G4 Cloud ServicesC9</v>
      </c>
      <c r="B2566" s="1039">
        <v>9</v>
      </c>
      <c r="C2566" s="1039" t="s">
        <v>87</v>
      </c>
      <c r="D2566" s="1039" t="s">
        <v>177</v>
      </c>
      <c r="E2566" s="1039">
        <v>5.3144</v>
      </c>
      <c r="F2566" s="1039" t="s">
        <v>3033</v>
      </c>
      <c r="G2566" s="775" t="s">
        <v>8473</v>
      </c>
      <c r="H2566" s="775" t="s">
        <v>8474</v>
      </c>
      <c r="I2566" s="775" t="s">
        <v>8475</v>
      </c>
    </row>
    <row r="2567" spans="1:9">
      <c r="A2567" s="775" t="str">
        <f>Table_wabobpsvr_AzureCalc_AzureCalcRateCard[[#This Row],[ServiceName]]&amp;Table_wabobpsvr_AzureCalc_AzureCalcRateCard[[#This Row],[Price_Level]]&amp;Table_wabobpsvr_AzureCalc_AzureCalcRateCard[[#This Row],[Region]]</f>
        <v>Standard_G4 Cloud ServicesD9</v>
      </c>
      <c r="B2567" s="775">
        <v>9</v>
      </c>
      <c r="C2567" s="775" t="s">
        <v>87</v>
      </c>
      <c r="D2567" s="775" t="s">
        <v>176</v>
      </c>
      <c r="E2567" s="775">
        <v>5.1391999999999998</v>
      </c>
      <c r="F2567" s="775" t="s">
        <v>3033</v>
      </c>
      <c r="G2567" s="775" t="s">
        <v>8473</v>
      </c>
      <c r="H2567" s="775" t="s">
        <v>8474</v>
      </c>
      <c r="I2567" s="775" t="s">
        <v>8475</v>
      </c>
    </row>
    <row r="2568" spans="1:9">
      <c r="A2568" s="775" t="str">
        <f>Table_wabobpsvr_AzureCalc_AzureCalcRateCard[[#This Row],[ServiceName]]&amp;Table_wabobpsvr_AzureCalc_AzureCalcRateCard[[#This Row],[Price_Level]]&amp;Table_wabobpsvr_AzureCalc_AzureCalcRateCard[[#This Row],[Region]]</f>
        <v>Standard_G5 Cloud ServicesMOSP9</v>
      </c>
      <c r="B2568" s="775">
        <v>9</v>
      </c>
      <c r="C2568" s="775" t="s">
        <v>87</v>
      </c>
      <c r="D2568" s="775" t="s">
        <v>606</v>
      </c>
      <c r="E2568" s="775">
        <v>10.54</v>
      </c>
      <c r="F2568" s="775" t="s">
        <v>3036</v>
      </c>
      <c r="G2568" s="775"/>
      <c r="H2568" s="775"/>
      <c r="I2568" s="775" t="s">
        <v>8478</v>
      </c>
    </row>
    <row r="2569" spans="1:9">
      <c r="A2569" s="775" t="str">
        <f>Table_wabobpsvr_AzureCalc_AzureCalcRateCard[[#This Row],[ServiceName]]&amp;Table_wabobpsvr_AzureCalc_AzureCalcRateCard[[#This Row],[Price_Level]]&amp;Table_wabobpsvr_AzureCalc_AzureCalcRateCard[[#This Row],[Region]]</f>
        <v>Media Services AES KeysMOSP2</v>
      </c>
      <c r="B2569" s="775">
        <v>2</v>
      </c>
      <c r="C2569" s="775" t="s">
        <v>4235</v>
      </c>
      <c r="D2569" s="775" t="s">
        <v>606</v>
      </c>
      <c r="E2569" s="775">
        <v>999999</v>
      </c>
      <c r="F2569" s="775" t="s">
        <v>1201</v>
      </c>
      <c r="G2569" s="775" t="s">
        <v>4235</v>
      </c>
      <c r="H2569" s="775" t="s">
        <v>4235</v>
      </c>
      <c r="I2569" s="775" t="s">
        <v>4235</v>
      </c>
    </row>
    <row r="2570" spans="1:9">
      <c r="A2570" s="775" t="str">
        <f>Table_wabobpsvr_AzureCalc_AzureCalcRateCard[[#This Row],[ServiceName]]&amp;Table_wabobpsvr_AzureCalc_AzureCalcRateCard[[#This Row],[Price_Level]]&amp;Table_wabobpsvr_AzureCalc_AzureCalcRateCard[[#This Row],[Region]]</f>
        <v>Media Services AES KeysA2</v>
      </c>
      <c r="B2570" s="775">
        <v>2</v>
      </c>
      <c r="C2570" s="775" t="s">
        <v>4235</v>
      </c>
      <c r="D2570" s="775" t="s">
        <v>174</v>
      </c>
      <c r="E2570" s="775">
        <v>999999</v>
      </c>
      <c r="F2570" s="775" t="s">
        <v>1201</v>
      </c>
      <c r="G2570" s="775" t="s">
        <v>4235</v>
      </c>
      <c r="H2570" s="775" t="s">
        <v>4235</v>
      </c>
      <c r="I2570" s="775" t="s">
        <v>4235</v>
      </c>
    </row>
    <row r="2571" spans="1:9">
      <c r="A2571" s="775" t="str">
        <f>Table_wabobpsvr_AzureCalc_AzureCalcRateCard[[#This Row],[ServiceName]]&amp;Table_wabobpsvr_AzureCalc_AzureCalcRateCard[[#This Row],[Price_Level]]&amp;Table_wabobpsvr_AzureCalc_AzureCalcRateCard[[#This Row],[Region]]</f>
        <v>Media Services AES KeysB2</v>
      </c>
      <c r="B2571" s="775">
        <v>2</v>
      </c>
      <c r="C2571" s="775" t="s">
        <v>4235</v>
      </c>
      <c r="D2571" s="775" t="s">
        <v>175</v>
      </c>
      <c r="E2571" s="775">
        <v>999999</v>
      </c>
      <c r="F2571" s="775" t="s">
        <v>1201</v>
      </c>
      <c r="G2571" s="775" t="s">
        <v>4235</v>
      </c>
      <c r="H2571" s="775" t="s">
        <v>4235</v>
      </c>
      <c r="I2571" s="775" t="s">
        <v>4235</v>
      </c>
    </row>
    <row r="2572" spans="1:9">
      <c r="A2572" s="775" t="str">
        <f>Table_wabobpsvr_AzureCalc_AzureCalcRateCard[[#This Row],[ServiceName]]&amp;Table_wabobpsvr_AzureCalc_AzureCalcRateCard[[#This Row],[Price_Level]]&amp;Table_wabobpsvr_AzureCalc_AzureCalcRateCard[[#This Row],[Region]]</f>
        <v>Media Services AES KeysC2</v>
      </c>
      <c r="B2572" s="775">
        <v>2</v>
      </c>
      <c r="C2572" s="775" t="s">
        <v>4235</v>
      </c>
      <c r="D2572" s="775" t="s">
        <v>177</v>
      </c>
      <c r="E2572" s="775">
        <v>999999</v>
      </c>
      <c r="F2572" s="775" t="s">
        <v>1201</v>
      </c>
      <c r="G2572" s="775" t="s">
        <v>4235</v>
      </c>
      <c r="H2572" s="775" t="s">
        <v>4235</v>
      </c>
      <c r="I2572" s="775" t="s">
        <v>4235</v>
      </c>
    </row>
    <row r="2573" spans="1:9">
      <c r="A2573" s="775" t="str">
        <f>Table_wabobpsvr_AzureCalc_AzureCalcRateCard[[#This Row],[ServiceName]]&amp;Table_wabobpsvr_AzureCalc_AzureCalcRateCard[[#This Row],[Price_Level]]&amp;Table_wabobpsvr_AzureCalc_AzureCalcRateCard[[#This Row],[Region]]</f>
        <v>Media Services AES KeysD2</v>
      </c>
      <c r="B2573" s="775">
        <v>2</v>
      </c>
      <c r="C2573" s="775" t="s">
        <v>4235</v>
      </c>
      <c r="D2573" s="775" t="s">
        <v>176</v>
      </c>
      <c r="E2573" s="775">
        <v>999999</v>
      </c>
      <c r="F2573" s="775" t="s">
        <v>1201</v>
      </c>
      <c r="G2573" s="775" t="s">
        <v>4235</v>
      </c>
      <c r="H2573" s="775" t="s">
        <v>4235</v>
      </c>
      <c r="I2573" s="775" t="s">
        <v>4235</v>
      </c>
    </row>
    <row r="2574" spans="1:9">
      <c r="A2574" s="775" t="str">
        <f>Table_wabobpsvr_AzureCalc_AzureCalcRateCard[[#This Row],[ServiceName]]&amp;Table_wabobpsvr_AzureCalc_AzureCalcRateCard[[#This Row],[Price_Level]]&amp;Table_wabobpsvr_AzureCalc_AzureCalcRateCard[[#This Row],[Region]]</f>
        <v>Media Services AES KeysMOSP3</v>
      </c>
      <c r="B2574" s="775">
        <v>3</v>
      </c>
      <c r="C2574" s="775" t="s">
        <v>4235</v>
      </c>
      <c r="D2574" s="775" t="s">
        <v>606</v>
      </c>
      <c r="E2574" s="775">
        <v>999999</v>
      </c>
      <c r="F2574" s="775" t="s">
        <v>1201</v>
      </c>
      <c r="G2574" s="775" t="s">
        <v>4235</v>
      </c>
      <c r="H2574" s="775" t="s">
        <v>4235</v>
      </c>
      <c r="I2574" s="775" t="s">
        <v>4235</v>
      </c>
    </row>
    <row r="2575" spans="1:9">
      <c r="A2575" s="775" t="str">
        <f>Table_wabobpsvr_AzureCalc_AzureCalcRateCard[[#This Row],[ServiceName]]&amp;Table_wabobpsvr_AzureCalc_AzureCalcRateCard[[#This Row],[Price_Level]]&amp;Table_wabobpsvr_AzureCalc_AzureCalcRateCard[[#This Row],[Region]]</f>
        <v>Media Services AES KeysA3</v>
      </c>
      <c r="B2575" s="775">
        <v>3</v>
      </c>
      <c r="C2575" s="775" t="s">
        <v>4235</v>
      </c>
      <c r="D2575" s="775" t="s">
        <v>174</v>
      </c>
      <c r="E2575" s="775">
        <v>999999</v>
      </c>
      <c r="F2575" s="775" t="s">
        <v>1201</v>
      </c>
      <c r="G2575" s="775" t="s">
        <v>4235</v>
      </c>
      <c r="H2575" s="775" t="s">
        <v>4235</v>
      </c>
      <c r="I2575" s="775" t="s">
        <v>4235</v>
      </c>
    </row>
    <row r="2576" spans="1:9">
      <c r="A2576" s="775" t="str">
        <f>Table_wabobpsvr_AzureCalc_AzureCalcRateCard[[#This Row],[ServiceName]]&amp;Table_wabobpsvr_AzureCalc_AzureCalcRateCard[[#This Row],[Price_Level]]&amp;Table_wabobpsvr_AzureCalc_AzureCalcRateCard[[#This Row],[Region]]</f>
        <v>Media Services AES KeysB3</v>
      </c>
      <c r="B2576" s="775">
        <v>3</v>
      </c>
      <c r="C2576" s="775" t="s">
        <v>4235</v>
      </c>
      <c r="D2576" s="775" t="s">
        <v>175</v>
      </c>
      <c r="E2576" s="775">
        <v>999999</v>
      </c>
      <c r="F2576" s="775" t="s">
        <v>1201</v>
      </c>
      <c r="G2576" s="775" t="s">
        <v>4235</v>
      </c>
      <c r="H2576" s="775" t="s">
        <v>4235</v>
      </c>
      <c r="I2576" s="775" t="s">
        <v>4235</v>
      </c>
    </row>
    <row r="2577" spans="1:9">
      <c r="A2577" s="775" t="str">
        <f>Table_wabobpsvr_AzureCalc_AzureCalcRateCard[[#This Row],[ServiceName]]&amp;Table_wabobpsvr_AzureCalc_AzureCalcRateCard[[#This Row],[Price_Level]]&amp;Table_wabobpsvr_AzureCalc_AzureCalcRateCard[[#This Row],[Region]]</f>
        <v>Media Services AES KeysC3</v>
      </c>
      <c r="B2577" s="775">
        <v>3</v>
      </c>
      <c r="C2577" s="775" t="s">
        <v>4235</v>
      </c>
      <c r="D2577" s="775" t="s">
        <v>177</v>
      </c>
      <c r="E2577" s="775">
        <v>999999</v>
      </c>
      <c r="F2577" s="775" t="s">
        <v>1201</v>
      </c>
      <c r="G2577" s="775" t="s">
        <v>4235</v>
      </c>
      <c r="H2577" s="775" t="s">
        <v>4235</v>
      </c>
      <c r="I2577" s="775" t="s">
        <v>4235</v>
      </c>
    </row>
    <row r="2578" spans="1:9">
      <c r="A2578" s="775" t="str">
        <f>Table_wabobpsvr_AzureCalc_AzureCalcRateCard[[#This Row],[ServiceName]]&amp;Table_wabobpsvr_AzureCalc_AzureCalcRateCard[[#This Row],[Price_Level]]&amp;Table_wabobpsvr_AzureCalc_AzureCalcRateCard[[#This Row],[Region]]</f>
        <v>Media Services AES KeysD3</v>
      </c>
      <c r="B2578" s="775">
        <v>3</v>
      </c>
      <c r="C2578" s="775" t="s">
        <v>4235</v>
      </c>
      <c r="D2578" s="775" t="s">
        <v>176</v>
      </c>
      <c r="E2578" s="775">
        <v>999999</v>
      </c>
      <c r="F2578" s="775" t="s">
        <v>1201</v>
      </c>
      <c r="G2578" s="775" t="s">
        <v>4235</v>
      </c>
      <c r="H2578" s="775" t="s">
        <v>4235</v>
      </c>
      <c r="I2578" s="775" t="s">
        <v>4235</v>
      </c>
    </row>
    <row r="2579" spans="1:9">
      <c r="A2579" s="775" t="str">
        <f>Table_wabobpsvr_AzureCalc_AzureCalcRateCard[[#This Row],[ServiceName]]&amp;Table_wabobpsvr_AzureCalc_AzureCalcRateCard[[#This Row],[Price_Level]]&amp;Table_wabobpsvr_AzureCalc_AzureCalcRateCard[[#This Row],[Region]]</f>
        <v>Standard_G1 VM (Non-Windows)MOSP9</v>
      </c>
      <c r="B2579" s="775">
        <v>9</v>
      </c>
      <c r="C2579" s="775" t="s">
        <v>87</v>
      </c>
      <c r="D2579" s="775" t="s">
        <v>606</v>
      </c>
      <c r="E2579" s="775">
        <v>0.66</v>
      </c>
      <c r="F2579" s="775" t="s">
        <v>3042</v>
      </c>
      <c r="G2579" s="775"/>
      <c r="H2579" s="775"/>
      <c r="I2579" s="775" t="s">
        <v>8481</v>
      </c>
    </row>
    <row r="2580" spans="1:9">
      <c r="A2580" s="775" t="str">
        <f>Table_wabobpsvr_AzureCalc_AzureCalcRateCard[[#This Row],[ServiceName]]&amp;Table_wabobpsvr_AzureCalc_AzureCalcRateCard[[#This Row],[Price_Level]]&amp;Table_wabobpsvr_AzureCalc_AzureCalcRateCard[[#This Row],[Region]]</f>
        <v>Standard_G1 VM (Non-Windows)A9</v>
      </c>
      <c r="B2580" s="775">
        <v>9</v>
      </c>
      <c r="C2580" s="775" t="s">
        <v>87</v>
      </c>
      <c r="D2580" s="775" t="s">
        <v>174</v>
      </c>
      <c r="E2580" s="775">
        <v>0.64019999999999999</v>
      </c>
      <c r="F2580" s="775" t="s">
        <v>3042</v>
      </c>
      <c r="G2580" s="775" t="s">
        <v>8479</v>
      </c>
      <c r="H2580" s="775" t="s">
        <v>8480</v>
      </c>
      <c r="I2580" s="775" t="s">
        <v>8481</v>
      </c>
    </row>
    <row r="2581" spans="1:9">
      <c r="A2581" s="775" t="str">
        <f>Table_wabobpsvr_AzureCalc_AzureCalcRateCard[[#This Row],[ServiceName]]&amp;Table_wabobpsvr_AzureCalc_AzureCalcRateCard[[#This Row],[Price_Level]]&amp;Table_wabobpsvr_AzureCalc_AzureCalcRateCard[[#This Row],[Region]]</f>
        <v>Standard_G1 VM (Non-Windows)B9</v>
      </c>
      <c r="B2581" s="775">
        <v>9</v>
      </c>
      <c r="C2581" s="775" t="s">
        <v>87</v>
      </c>
      <c r="D2581" s="775" t="s">
        <v>175</v>
      </c>
      <c r="E2581" s="775">
        <v>0.62039999999999995</v>
      </c>
      <c r="F2581" s="775" t="s">
        <v>3042</v>
      </c>
      <c r="G2581" s="775" t="s">
        <v>8479</v>
      </c>
      <c r="H2581" s="775" t="s">
        <v>8480</v>
      </c>
      <c r="I2581" s="775" t="s">
        <v>8481</v>
      </c>
    </row>
    <row r="2582" spans="1:9">
      <c r="A2582" s="775" t="str">
        <f>Table_wabobpsvr_AzureCalc_AzureCalcRateCard[[#This Row],[ServiceName]]&amp;Table_wabobpsvr_AzureCalc_AzureCalcRateCard[[#This Row],[Price_Level]]&amp;Table_wabobpsvr_AzureCalc_AzureCalcRateCard[[#This Row],[Region]]</f>
        <v>Basic.A6 VM (Non-Windows)B13</v>
      </c>
      <c r="B2582" s="775">
        <v>13</v>
      </c>
      <c r="C2582" s="775" t="s">
        <v>680</v>
      </c>
      <c r="D2582" s="775" t="s">
        <v>175</v>
      </c>
      <c r="E2582" s="775">
        <v>0.35</v>
      </c>
      <c r="F2582" s="775" t="s">
        <v>703</v>
      </c>
      <c r="G2582" s="775" t="s">
        <v>1438</v>
      </c>
      <c r="H2582" s="775" t="s">
        <v>1439</v>
      </c>
      <c r="I2582" s="775" t="s">
        <v>6401</v>
      </c>
    </row>
    <row r="2583" spans="1:9">
      <c r="A2583" s="775" t="str">
        <f>Table_wabobpsvr_AzureCalc_AzureCalcRateCard[[#This Row],[ServiceName]]&amp;Table_wabobpsvr_AzureCalc_AzureCalcRateCard[[#This Row],[Price_Level]]&amp;Table_wabobpsvr_AzureCalc_AzureCalcRateCard[[#This Row],[Region]]</f>
        <v>Basic.A6 VM (Non-Windows)C13</v>
      </c>
      <c r="B2583" s="775">
        <v>13</v>
      </c>
      <c r="C2583" s="775" t="s">
        <v>680</v>
      </c>
      <c r="D2583" s="775" t="s">
        <v>177</v>
      </c>
      <c r="E2583" s="775">
        <v>0.33500000000000002</v>
      </c>
      <c r="F2583" s="775" t="s">
        <v>703</v>
      </c>
      <c r="G2583" s="775" t="s">
        <v>1438</v>
      </c>
      <c r="H2583" s="775" t="s">
        <v>1439</v>
      </c>
      <c r="I2583" s="775" t="s">
        <v>6401</v>
      </c>
    </row>
    <row r="2584" spans="1:9">
      <c r="A2584" s="1039" t="str">
        <f>Table_wabobpsvr_AzureCalc_AzureCalcRateCard[[#This Row],[ServiceName]]&amp;Table_wabobpsvr_AzureCalc_AzureCalcRateCard[[#This Row],[Price_Level]]&amp;Table_wabobpsvr_AzureCalc_AzureCalcRateCard[[#This Row],[Region]]</f>
        <v>Basic.A6 VM (Non-Windows)D13</v>
      </c>
      <c r="B2584" s="1039">
        <v>13</v>
      </c>
      <c r="C2584" s="1039" t="s">
        <v>680</v>
      </c>
      <c r="D2584" s="1039" t="s">
        <v>176</v>
      </c>
      <c r="E2584" s="1039">
        <v>0.32</v>
      </c>
      <c r="F2584" s="1039" t="s">
        <v>703</v>
      </c>
      <c r="G2584" s="775" t="s">
        <v>1438</v>
      </c>
      <c r="H2584" s="775" t="s">
        <v>1439</v>
      </c>
      <c r="I2584" s="775" t="s">
        <v>6401</v>
      </c>
    </row>
    <row r="2585" spans="1:9">
      <c r="A2585" s="775" t="str">
        <f>Table_wabobpsvr_AzureCalc_AzureCalcRateCard[[#This Row],[ServiceName]]&amp;Table_wabobpsvr_AzureCalc_AzureCalcRateCard[[#This Row],[Price_Level]]&amp;Table_wabobpsvr_AzureCalc_AzureCalcRateCard[[#This Row],[Region]]</f>
        <v>Basic.A6 VM (Windows)MOSP6</v>
      </c>
      <c r="B2585" s="775">
        <v>6</v>
      </c>
      <c r="C2585" s="775" t="s">
        <v>680</v>
      </c>
      <c r="D2585" s="775" t="s">
        <v>606</v>
      </c>
      <c r="E2585" s="775">
        <v>0.56000000000000005</v>
      </c>
      <c r="F2585" s="775" t="s">
        <v>714</v>
      </c>
      <c r="G2585" s="775" t="s">
        <v>4235</v>
      </c>
      <c r="H2585" s="775" t="s">
        <v>4235</v>
      </c>
      <c r="I2585" s="775" t="s">
        <v>6402</v>
      </c>
    </row>
    <row r="2586" spans="1:9">
      <c r="A2586" s="1039" t="str">
        <f>Table_wabobpsvr_AzureCalc_AzureCalcRateCard[[#This Row],[ServiceName]]&amp;Table_wabobpsvr_AzureCalc_AzureCalcRateCard[[#This Row],[Price_Level]]&amp;Table_wabobpsvr_AzureCalc_AzureCalcRateCard[[#This Row],[Region]]</f>
        <v>Basic.A6 VM (Windows)A6</v>
      </c>
      <c r="B2586" s="1039">
        <v>6</v>
      </c>
      <c r="C2586" s="1039" t="s">
        <v>680</v>
      </c>
      <c r="D2586" s="1039" t="s">
        <v>174</v>
      </c>
      <c r="E2586" s="1039">
        <v>0.4088</v>
      </c>
      <c r="F2586" s="1039" t="s">
        <v>714</v>
      </c>
      <c r="G2586" s="775" t="s">
        <v>1440</v>
      </c>
      <c r="H2586" s="775" t="s">
        <v>1441</v>
      </c>
      <c r="I2586" s="775" t="s">
        <v>6402</v>
      </c>
    </row>
    <row r="2587" spans="1:9">
      <c r="A2587" s="775" t="str">
        <f>Table_wabobpsvr_AzureCalc_AzureCalcRateCard[[#This Row],[ServiceName]]&amp;Table_wabobpsvr_AzureCalc_AzureCalcRateCard[[#This Row],[Price_Level]]&amp;Table_wabobpsvr_AzureCalc_AzureCalcRateCard[[#This Row],[Region]]</f>
        <v>Mobile Services BasicA14</v>
      </c>
      <c r="B2587" s="775">
        <v>14</v>
      </c>
      <c r="C2587" s="775" t="s">
        <v>4235</v>
      </c>
      <c r="D2587" s="775" t="s">
        <v>174</v>
      </c>
      <c r="E2587" s="775">
        <v>999999</v>
      </c>
      <c r="F2587" s="775" t="s">
        <v>755</v>
      </c>
      <c r="G2587" s="775" t="s">
        <v>4235</v>
      </c>
      <c r="H2587" s="775" t="s">
        <v>4235</v>
      </c>
      <c r="I2587" s="775" t="s">
        <v>4235</v>
      </c>
    </row>
    <row r="2588" spans="1:9">
      <c r="A2588" s="1039" t="str">
        <f>Table_wabobpsvr_AzureCalc_AzureCalcRateCard[[#This Row],[ServiceName]]&amp;Table_wabobpsvr_AzureCalc_AzureCalcRateCard[[#This Row],[Price_Level]]&amp;Table_wabobpsvr_AzureCalc_AzureCalcRateCard[[#This Row],[Region]]</f>
        <v>Mobile Services BasicB14</v>
      </c>
      <c r="B2588" s="1039">
        <v>14</v>
      </c>
      <c r="C2588" s="1039" t="s">
        <v>4235</v>
      </c>
      <c r="D2588" s="1039" t="s">
        <v>175</v>
      </c>
      <c r="E2588" s="1039">
        <v>999999</v>
      </c>
      <c r="F2588" s="1039" t="s">
        <v>755</v>
      </c>
      <c r="G2588" s="775" t="s">
        <v>4235</v>
      </c>
      <c r="H2588" s="775" t="s">
        <v>4235</v>
      </c>
      <c r="I2588" s="775" t="s">
        <v>4235</v>
      </c>
    </row>
    <row r="2589" spans="1:9">
      <c r="A2589" s="1039" t="str">
        <f>Table_wabobpsvr_AzureCalc_AzureCalcRateCard[[#This Row],[ServiceName]]&amp;Table_wabobpsvr_AzureCalc_AzureCalcRateCard[[#This Row],[Price_Level]]&amp;Table_wabobpsvr_AzureCalc_AzureCalcRateCard[[#This Row],[Region]]</f>
        <v>Mobile Services BasicC14</v>
      </c>
      <c r="B2589" s="1039">
        <v>14</v>
      </c>
      <c r="C2589" s="1039" t="s">
        <v>4235</v>
      </c>
      <c r="D2589" s="1039" t="s">
        <v>177</v>
      </c>
      <c r="E2589" s="1039">
        <v>999999</v>
      </c>
      <c r="F2589" s="1039" t="s">
        <v>755</v>
      </c>
      <c r="G2589" s="775" t="s">
        <v>4235</v>
      </c>
      <c r="H2589" s="775" t="s">
        <v>4235</v>
      </c>
      <c r="I2589" s="775" t="s">
        <v>4235</v>
      </c>
    </row>
    <row r="2590" spans="1:9">
      <c r="A2590" s="1039" t="str">
        <f>Table_wabobpsvr_AzureCalc_AzureCalcRateCard[[#This Row],[ServiceName]]&amp;Table_wabobpsvr_AzureCalc_AzureCalcRateCard[[#This Row],[Price_Level]]&amp;Table_wabobpsvr_AzureCalc_AzureCalcRateCard[[#This Row],[Region]]</f>
        <v>Mobile Services BasicD14</v>
      </c>
      <c r="B2590" s="1039">
        <v>14</v>
      </c>
      <c r="C2590" s="1039" t="s">
        <v>4235</v>
      </c>
      <c r="D2590" s="1039" t="s">
        <v>176</v>
      </c>
      <c r="E2590" s="1039">
        <v>999999</v>
      </c>
      <c r="F2590" s="1039" t="s">
        <v>755</v>
      </c>
      <c r="G2590" s="775" t="s">
        <v>4235</v>
      </c>
      <c r="H2590" s="775" t="s">
        <v>4235</v>
      </c>
      <c r="I2590" s="775" t="s">
        <v>4235</v>
      </c>
    </row>
    <row r="2591" spans="1:9">
      <c r="A2591" s="1039" t="str">
        <f>Table_wabobpsvr_AzureCalc_AzureCalcRateCard[[#This Row],[ServiceName]]&amp;Table_wabobpsvr_AzureCalc_AzureCalcRateCard[[#This Row],[Price_Level]]&amp;Table_wabobpsvr_AzureCalc_AzureCalcRateCard[[#This Row],[Region]]</f>
        <v>SQL Database Web - Tier 0MOSP14</v>
      </c>
      <c r="B2591" s="1039">
        <v>14</v>
      </c>
      <c r="C2591" s="1039" t="s">
        <v>4235</v>
      </c>
      <c r="D2591" s="1039" t="s">
        <v>606</v>
      </c>
      <c r="E2591" s="1039">
        <v>999999</v>
      </c>
      <c r="F2591" s="1039" t="s">
        <v>941</v>
      </c>
      <c r="G2591" s="775" t="s">
        <v>4235</v>
      </c>
      <c r="H2591" s="775" t="s">
        <v>4235</v>
      </c>
      <c r="I2591" s="775" t="s">
        <v>4235</v>
      </c>
    </row>
    <row r="2592" spans="1:9">
      <c r="A2592" s="1039" t="str">
        <f>Table_wabobpsvr_AzureCalc_AzureCalcRateCard[[#This Row],[ServiceName]]&amp;Table_wabobpsvr_AzureCalc_AzureCalcRateCard[[#This Row],[Price_Level]]&amp;Table_wabobpsvr_AzureCalc_AzureCalcRateCard[[#This Row],[Region]]</f>
        <v>SQL Database Web - Tier 0A14</v>
      </c>
      <c r="B2592" s="1039">
        <v>14</v>
      </c>
      <c r="C2592" s="1039" t="s">
        <v>4235</v>
      </c>
      <c r="D2592" s="1039" t="s">
        <v>174</v>
      </c>
      <c r="E2592" s="1039">
        <v>999999</v>
      </c>
      <c r="F2592" s="1039" t="s">
        <v>941</v>
      </c>
      <c r="G2592" s="775" t="s">
        <v>4235</v>
      </c>
      <c r="H2592" s="775" t="s">
        <v>4235</v>
      </c>
      <c r="I2592" s="775" t="s">
        <v>4235</v>
      </c>
    </row>
    <row r="2593" spans="1:9">
      <c r="A2593" s="775" t="str">
        <f>Table_wabobpsvr_AzureCalc_AzureCalcRateCard[[#This Row],[ServiceName]]&amp;Table_wabobpsvr_AzureCalc_AzureCalcRateCard[[#This Row],[Price_Level]]&amp;Table_wabobpsvr_AzureCalc_AzureCalcRateCard[[#This Row],[Region]]</f>
        <v>SQL Database Web - Tier 0B14</v>
      </c>
      <c r="B2593" s="775">
        <v>14</v>
      </c>
      <c r="C2593" s="775" t="s">
        <v>4235</v>
      </c>
      <c r="D2593" s="775" t="s">
        <v>175</v>
      </c>
      <c r="E2593" s="775">
        <v>999999</v>
      </c>
      <c r="F2593" s="775" t="s">
        <v>941</v>
      </c>
      <c r="G2593" s="775" t="s">
        <v>4235</v>
      </c>
      <c r="H2593" s="775" t="s">
        <v>4235</v>
      </c>
      <c r="I2593" s="775" t="s">
        <v>4235</v>
      </c>
    </row>
    <row r="2594" spans="1:9">
      <c r="A2594" s="775" t="str">
        <f>Table_wabobpsvr_AzureCalc_AzureCalcRateCard[[#This Row],[ServiceName]]&amp;Table_wabobpsvr_AzureCalc_AzureCalcRateCard[[#This Row],[Price_Level]]&amp;Table_wabobpsvr_AzureCalc_AzureCalcRateCard[[#This Row],[Region]]</f>
        <v>SQL DB Premium P2 Secondary Active Geo Database HoursC12</v>
      </c>
      <c r="B2594" s="775">
        <v>12</v>
      </c>
      <c r="C2594" s="775" t="s">
        <v>680</v>
      </c>
      <c r="D2594" s="775" t="s">
        <v>177</v>
      </c>
      <c r="E2594" s="775">
        <v>1.3286</v>
      </c>
      <c r="F2594" s="775" t="s">
        <v>1038</v>
      </c>
      <c r="G2594" s="775" t="s">
        <v>3762</v>
      </c>
      <c r="H2594" s="775" t="s">
        <v>3761</v>
      </c>
      <c r="I2594" s="775" t="s">
        <v>4711</v>
      </c>
    </row>
    <row r="2595" spans="1:9">
      <c r="A2595" s="775" t="str">
        <f>Table_wabobpsvr_AzureCalc_AzureCalcRateCard[[#This Row],[ServiceName]]&amp;Table_wabobpsvr_AzureCalc_AzureCalcRateCard[[#This Row],[Price_Level]]&amp;Table_wabobpsvr_AzureCalc_AzureCalcRateCard[[#This Row],[Region]]</f>
        <v>A8 VM (Windows)D6</v>
      </c>
      <c r="B2595" s="775">
        <v>6</v>
      </c>
      <c r="C2595" s="775" t="s">
        <v>87</v>
      </c>
      <c r="D2595" s="775" t="s">
        <v>176</v>
      </c>
      <c r="E2595" s="775">
        <v>0.93823999999999996</v>
      </c>
      <c r="F2595" s="775" t="s">
        <v>698</v>
      </c>
      <c r="G2595" s="775" t="s">
        <v>2299</v>
      </c>
      <c r="H2595" s="775" t="s">
        <v>2300</v>
      </c>
      <c r="I2595" s="775" t="s">
        <v>5928</v>
      </c>
    </row>
    <row r="2596" spans="1:9">
      <c r="A2596" s="1039" t="str">
        <f>Table_wabobpsvr_AzureCalc_AzureCalcRateCard[[#This Row],[ServiceName]]&amp;Table_wabobpsvr_AzureCalc_AzureCalcRateCard[[#This Row],[Price_Level]]&amp;Table_wabobpsvr_AzureCalc_AzureCalcRateCard[[#This Row],[Region]]</f>
        <v>A9 VM (Non-Windows)MOSP6</v>
      </c>
      <c r="B2596" s="1039">
        <v>6</v>
      </c>
      <c r="C2596" s="1039" t="s">
        <v>87</v>
      </c>
      <c r="D2596" s="1039" t="s">
        <v>606</v>
      </c>
      <c r="E2596" s="1039">
        <v>1.95</v>
      </c>
      <c r="F2596" s="1039" t="s">
        <v>700</v>
      </c>
      <c r="G2596" s="775"/>
      <c r="H2596" s="775"/>
      <c r="I2596" s="775" t="s">
        <v>6150</v>
      </c>
    </row>
    <row r="2597" spans="1:9">
      <c r="A2597" s="775" t="str">
        <f>Table_wabobpsvr_AzureCalc_AzureCalcRateCard[[#This Row],[ServiceName]]&amp;Table_wabobpsvr_AzureCalc_AzureCalcRateCard[[#This Row],[Price_Level]]&amp;Table_wabobpsvr_AzureCalc_AzureCalcRateCard[[#This Row],[Region]]</f>
        <v>Standard S0 Database DaysA</v>
      </c>
      <c r="B2597" s="775"/>
      <c r="C2597" s="775" t="s">
        <v>1071</v>
      </c>
      <c r="D2597" s="775" t="s">
        <v>174</v>
      </c>
      <c r="E2597" s="775">
        <v>0.51633099999999998</v>
      </c>
      <c r="F2597" s="775" t="s">
        <v>1374</v>
      </c>
      <c r="G2597" s="775" t="s">
        <v>2490</v>
      </c>
      <c r="H2597" s="775" t="s">
        <v>2491</v>
      </c>
      <c r="I2597" s="775" t="s">
        <v>4235</v>
      </c>
    </row>
    <row r="2598" spans="1:9">
      <c r="A2598" s="1039" t="str">
        <f>Table_wabobpsvr_AzureCalc_AzureCalcRateCard[[#This Row],[ServiceName]]&amp;Table_wabobpsvr_AzureCalc_AzureCalcRateCard[[#This Row],[Price_Level]]&amp;Table_wabobpsvr_AzureCalc_AzureCalcRateCard[[#This Row],[Region]]</f>
        <v>Standard S0 Database DaysB</v>
      </c>
      <c r="B2598" s="1039"/>
      <c r="C2598" s="1039" t="s">
        <v>1071</v>
      </c>
      <c r="D2598" s="1039" t="s">
        <v>175</v>
      </c>
      <c r="E2598" s="1039">
        <v>0.50036199999999997</v>
      </c>
      <c r="F2598" s="1039" t="s">
        <v>1374</v>
      </c>
      <c r="G2598" s="775" t="s">
        <v>2490</v>
      </c>
      <c r="H2598" s="775" t="s">
        <v>2491</v>
      </c>
      <c r="I2598" s="775" t="s">
        <v>4235</v>
      </c>
    </row>
    <row r="2599" spans="1:9">
      <c r="A2599" s="775" t="str">
        <f>Table_wabobpsvr_AzureCalc_AzureCalcRateCard[[#This Row],[ServiceName]]&amp;Table_wabobpsvr_AzureCalc_AzureCalcRateCard[[#This Row],[Price_Level]]&amp;Table_wabobpsvr_AzureCalc_AzureCalcRateCard[[#This Row],[Region]]</f>
        <v>Standard S0 Database DaysC</v>
      </c>
      <c r="B2599" s="775"/>
      <c r="C2599" s="775" t="s">
        <v>1071</v>
      </c>
      <c r="D2599" s="775" t="s">
        <v>177</v>
      </c>
      <c r="E2599" s="775">
        <v>0.48439300000000002</v>
      </c>
      <c r="F2599" s="775" t="s">
        <v>1374</v>
      </c>
      <c r="G2599" s="775" t="s">
        <v>2490</v>
      </c>
      <c r="H2599" s="775" t="s">
        <v>2491</v>
      </c>
      <c r="I2599" s="775" t="s">
        <v>4235</v>
      </c>
    </row>
    <row r="2600" spans="1:9">
      <c r="A2600" s="775" t="str">
        <f>Table_wabobpsvr_AzureCalc_AzureCalcRateCard[[#This Row],[ServiceName]]&amp;Table_wabobpsvr_AzureCalc_AzureCalcRateCard[[#This Row],[Price_Level]]&amp;Table_wabobpsvr_AzureCalc_AzureCalcRateCard[[#This Row],[Region]]</f>
        <v>Standard S0 Database DaysD</v>
      </c>
      <c r="B2600" s="775"/>
      <c r="C2600" s="775" t="s">
        <v>1071</v>
      </c>
      <c r="D2600" s="775" t="s">
        <v>176</v>
      </c>
      <c r="E2600" s="775">
        <v>0.46842400000000001</v>
      </c>
      <c r="F2600" s="775" t="s">
        <v>1374</v>
      </c>
      <c r="G2600" s="775" t="s">
        <v>2490</v>
      </c>
      <c r="H2600" s="775" t="s">
        <v>2491</v>
      </c>
      <c r="I2600" s="775" t="s">
        <v>4235</v>
      </c>
    </row>
    <row r="2601" spans="1:9">
      <c r="A2601" s="775" t="str">
        <f>Table_wabobpsvr_AzureCalc_AzureCalcRateCard[[#This Row],[ServiceName]]&amp;Table_wabobpsvr_AzureCalc_AzureCalcRateCard[[#This Row],[Price_Level]]&amp;Table_wabobpsvr_AzureCalc_AzureCalcRateCard[[#This Row],[Region]]</f>
        <v>BASIC.A1 VM (Windows)MOSP16</v>
      </c>
      <c r="B2601" s="775">
        <v>16</v>
      </c>
      <c r="C2601" s="775" t="s">
        <v>87</v>
      </c>
      <c r="D2601" s="775" t="s">
        <v>606</v>
      </c>
      <c r="E2601" s="775">
        <v>9.2999999999999999E-2</v>
      </c>
      <c r="F2601" s="775" t="s">
        <v>1237</v>
      </c>
      <c r="G2601" s="775" t="s">
        <v>4235</v>
      </c>
      <c r="H2601" s="775" t="s">
        <v>4235</v>
      </c>
      <c r="I2601" s="775" t="s">
        <v>4235</v>
      </c>
    </row>
    <row r="2602" spans="1:9">
      <c r="A2602" s="775" t="str">
        <f>Table_wabobpsvr_AzureCalc_AzureCalcRateCard[[#This Row],[ServiceName]]&amp;Table_wabobpsvr_AzureCalc_AzureCalcRateCard[[#This Row],[Price_Level]]&amp;Table_wabobpsvr_AzureCalc_AzureCalcRateCard[[#This Row],[Region]]</f>
        <v>Standard S0 Secondary Database DaysA16</v>
      </c>
      <c r="B2602" s="775">
        <v>16</v>
      </c>
      <c r="C2602" s="775" t="s">
        <v>1071</v>
      </c>
      <c r="D2602" s="775" t="s">
        <v>174</v>
      </c>
      <c r="E2602" s="775">
        <v>0.38800000000000001</v>
      </c>
      <c r="F2602" s="775" t="s">
        <v>1375</v>
      </c>
      <c r="G2602" s="775" t="s">
        <v>2494</v>
      </c>
      <c r="H2602" s="775" t="s">
        <v>2495</v>
      </c>
      <c r="I2602" s="775" t="s">
        <v>4235</v>
      </c>
    </row>
    <row r="2603" spans="1:9">
      <c r="A2603" s="775" t="str">
        <f>Table_wabobpsvr_AzureCalc_AzureCalcRateCard[[#This Row],[ServiceName]]&amp;Table_wabobpsvr_AzureCalc_AzureCalcRateCard[[#This Row],[Price_Level]]&amp;Table_wabobpsvr_AzureCalc_AzureCalcRateCard[[#This Row],[Region]]</f>
        <v>Standard S0 Secondary Database DaysB16</v>
      </c>
      <c r="B2603" s="775">
        <v>16</v>
      </c>
      <c r="C2603" s="775" t="s">
        <v>1071</v>
      </c>
      <c r="D2603" s="775" t="s">
        <v>175</v>
      </c>
      <c r="E2603" s="775">
        <v>0.376</v>
      </c>
      <c r="F2603" s="775" t="s">
        <v>1375</v>
      </c>
      <c r="G2603" s="775" t="s">
        <v>2494</v>
      </c>
      <c r="H2603" s="775" t="s">
        <v>2495</v>
      </c>
      <c r="I2603" s="775" t="s">
        <v>4235</v>
      </c>
    </row>
    <row r="2604" spans="1:9">
      <c r="A2604" s="775" t="str">
        <f>Table_wabobpsvr_AzureCalc_AzureCalcRateCard[[#This Row],[ServiceName]]&amp;Table_wabobpsvr_AzureCalc_AzureCalcRateCard[[#This Row],[Price_Level]]&amp;Table_wabobpsvr_AzureCalc_AzureCalcRateCard[[#This Row],[Region]]</f>
        <v>Standard S0 Secondary Database DaysC16</v>
      </c>
      <c r="B2604" s="775">
        <v>16</v>
      </c>
      <c r="C2604" s="775" t="s">
        <v>1071</v>
      </c>
      <c r="D2604" s="775" t="s">
        <v>177</v>
      </c>
      <c r="E2604" s="775">
        <v>0.36399999999999999</v>
      </c>
      <c r="F2604" s="775" t="s">
        <v>1375</v>
      </c>
      <c r="G2604" s="775" t="s">
        <v>2494</v>
      </c>
      <c r="H2604" s="775" t="s">
        <v>2495</v>
      </c>
      <c r="I2604" s="775" t="s">
        <v>4235</v>
      </c>
    </row>
    <row r="2605" spans="1:9">
      <c r="A2605" s="775" t="str">
        <f>Table_wabobpsvr_AzureCalc_AzureCalcRateCard[[#This Row],[ServiceName]]&amp;Table_wabobpsvr_AzureCalc_AzureCalcRateCard[[#This Row],[Price_Level]]&amp;Table_wabobpsvr_AzureCalc_AzureCalcRateCard[[#This Row],[Region]]</f>
        <v>Standard S0 Secondary Database DaysD16</v>
      </c>
      <c r="B2605" s="775">
        <v>16</v>
      </c>
      <c r="C2605" s="775" t="s">
        <v>1071</v>
      </c>
      <c r="D2605" s="775" t="s">
        <v>176</v>
      </c>
      <c r="E2605" s="775">
        <v>0.35199999999999998</v>
      </c>
      <c r="F2605" s="775" t="s">
        <v>1375</v>
      </c>
      <c r="G2605" s="775" t="s">
        <v>2494</v>
      </c>
      <c r="H2605" s="775" t="s">
        <v>2495</v>
      </c>
      <c r="I2605" s="775" t="s">
        <v>4235</v>
      </c>
    </row>
    <row r="2606" spans="1:9">
      <c r="A2606" s="775" t="str">
        <f>Table_wabobpsvr_AzureCalc_AzureCalcRateCard[[#This Row],[ServiceName]]&amp;Table_wabobpsvr_AzureCalc_AzureCalcRateCard[[#This Row],[Price_Level]]&amp;Table_wabobpsvr_AzureCalc_AzureCalcRateCard[[#This Row],[Region]]</f>
        <v>Websites Basic MediumMOSP16</v>
      </c>
      <c r="B2606" s="775">
        <v>16</v>
      </c>
      <c r="C2606" s="775" t="s">
        <v>87</v>
      </c>
      <c r="D2606" s="775" t="s">
        <v>606</v>
      </c>
      <c r="E2606" s="775">
        <v>0.188</v>
      </c>
      <c r="F2606" s="775" t="s">
        <v>1243</v>
      </c>
      <c r="G2606" s="775" t="s">
        <v>4235</v>
      </c>
      <c r="H2606" s="775" t="s">
        <v>4235</v>
      </c>
      <c r="I2606" s="775" t="s">
        <v>4235</v>
      </c>
    </row>
    <row r="2607" spans="1:9">
      <c r="A2607" s="775" t="str">
        <f>Table_wabobpsvr_AzureCalc_AzureCalcRateCard[[#This Row],[ServiceName]]&amp;Table_wabobpsvr_AzureCalc_AzureCalcRateCard[[#This Row],[Price_Level]]&amp;Table_wabobpsvr_AzureCalc_AzureCalcRateCard[[#This Row],[Region]]</f>
        <v>Websites Basic SmallMOSP16</v>
      </c>
      <c r="B2607" s="775">
        <v>16</v>
      </c>
      <c r="C2607" s="775" t="s">
        <v>87</v>
      </c>
      <c r="D2607" s="775" t="s">
        <v>606</v>
      </c>
      <c r="E2607" s="775">
        <v>9.4E-2</v>
      </c>
      <c r="F2607" s="775" t="s">
        <v>1368</v>
      </c>
      <c r="G2607" s="775" t="s">
        <v>4235</v>
      </c>
      <c r="H2607" s="775" t="s">
        <v>4235</v>
      </c>
      <c r="I2607" s="775" t="s">
        <v>4235</v>
      </c>
    </row>
    <row r="2608" spans="1:9">
      <c r="A2608" s="775" t="str">
        <f>Table_wabobpsvr_AzureCalc_AzureCalcRateCard[[#This Row],[ServiceName]]&amp;Table_wabobpsvr_AzureCalc_AzureCalcRateCard[[#This Row],[Price_Level]]&amp;Table_wabobpsvr_AzureCalc_AzureCalcRateCard[[#This Row],[Region]]</f>
        <v>Websites SharedMOSP16</v>
      </c>
      <c r="B2608" s="775">
        <v>16</v>
      </c>
      <c r="C2608" s="775" t="s">
        <v>87</v>
      </c>
      <c r="D2608" s="775" t="s">
        <v>606</v>
      </c>
      <c r="E2608" s="775">
        <v>0</v>
      </c>
      <c r="F2608" s="775" t="s">
        <v>1367</v>
      </c>
      <c r="G2608" s="775" t="s">
        <v>4235</v>
      </c>
      <c r="H2608" s="775" t="s">
        <v>4235</v>
      </c>
      <c r="I2608" s="775" t="s">
        <v>4235</v>
      </c>
    </row>
    <row r="2609" spans="1:9">
      <c r="A2609" s="775" t="str">
        <f>Table_wabobpsvr_AzureCalc_AzureCalcRateCard[[#This Row],[ServiceName]]&amp;Table_wabobpsvr_AzureCalc_AzureCalcRateCard[[#This Row],[Price_Level]]&amp;Table_wabobpsvr_AzureCalc_AzureCalcRateCard[[#This Row],[Region]]</f>
        <v>Websites Standard LargeMOSP16</v>
      </c>
      <c r="B2609" s="775">
        <v>16</v>
      </c>
      <c r="C2609" s="775" t="s">
        <v>87</v>
      </c>
      <c r="D2609" s="775" t="s">
        <v>606</v>
      </c>
      <c r="E2609" s="775">
        <v>0.504</v>
      </c>
      <c r="F2609" s="775" t="s">
        <v>1242</v>
      </c>
      <c r="G2609" s="775" t="s">
        <v>4235</v>
      </c>
      <c r="H2609" s="775" t="s">
        <v>4235</v>
      </c>
      <c r="I2609" s="775" t="s">
        <v>4235</v>
      </c>
    </row>
    <row r="2610" spans="1:9">
      <c r="A2610" s="775" t="str">
        <f>Table_wabobpsvr_AzureCalc_AzureCalcRateCard[[#This Row],[ServiceName]]&amp;Table_wabobpsvr_AzureCalc_AzureCalcRateCard[[#This Row],[Price_Level]]&amp;Table_wabobpsvr_AzureCalc_AzureCalcRateCard[[#This Row],[Region]]</f>
        <v>Websites Standard MediumMOSP16</v>
      </c>
      <c r="B2610" s="775">
        <v>16</v>
      </c>
      <c r="C2610" s="775" t="s">
        <v>87</v>
      </c>
      <c r="D2610" s="775" t="s">
        <v>606</v>
      </c>
      <c r="E2610" s="775">
        <v>0.252</v>
      </c>
      <c r="F2610" s="775" t="s">
        <v>1244</v>
      </c>
      <c r="G2610" s="775" t="s">
        <v>4235</v>
      </c>
      <c r="H2610" s="775" t="s">
        <v>4235</v>
      </c>
      <c r="I2610" s="775" t="s">
        <v>4235</v>
      </c>
    </row>
    <row r="2611" spans="1:9">
      <c r="A2611" s="1039" t="str">
        <f>Table_wabobpsvr_AzureCalc_AzureCalcRateCard[[#This Row],[ServiceName]]&amp;Table_wabobpsvr_AzureCalc_AzureCalcRateCard[[#This Row],[Price_Level]]&amp;Table_wabobpsvr_AzureCalc_AzureCalcRateCard[[#This Row],[Region]]</f>
        <v>Websites Standard SmallMOSP16</v>
      </c>
      <c r="B2611" s="1039">
        <v>16</v>
      </c>
      <c r="C2611" s="1039" t="s">
        <v>87</v>
      </c>
      <c r="D2611" s="1039" t="s">
        <v>606</v>
      </c>
      <c r="E2611" s="1039">
        <v>0.126</v>
      </c>
      <c r="F2611" s="1039" t="s">
        <v>1369</v>
      </c>
      <c r="G2611" s="775" t="s">
        <v>4235</v>
      </c>
      <c r="H2611" s="775" t="s">
        <v>4235</v>
      </c>
      <c r="I2611" s="775" t="s">
        <v>4235</v>
      </c>
    </row>
    <row r="2612" spans="1:9">
      <c r="A2612" s="775" t="str">
        <f>Table_wabobpsvr_AzureCalc_AzureCalcRateCard[[#This Row],[ServiceName]]&amp;Table_wabobpsvr_AzureCalc_AzureCalcRateCard[[#This Row],[Price_Level]]&amp;Table_wabobpsvr_AzureCalc_AzureCalcRateCard[[#This Row],[Region]]</f>
        <v>Zone Redundant Storage Standard IO - Block BlobMOSP16</v>
      </c>
      <c r="B2612" s="775">
        <v>16</v>
      </c>
      <c r="C2612" s="775" t="s">
        <v>9</v>
      </c>
      <c r="D2612" s="775" t="s">
        <v>606</v>
      </c>
      <c r="E2612" s="775">
        <v>3.3000000000000002E-2</v>
      </c>
      <c r="F2612" s="775" t="s">
        <v>986</v>
      </c>
      <c r="G2612" s="775" t="s">
        <v>4235</v>
      </c>
      <c r="H2612" s="775" t="s">
        <v>4235</v>
      </c>
      <c r="I2612" s="775" t="s">
        <v>4235</v>
      </c>
    </row>
    <row r="2613" spans="1:9">
      <c r="A2613" s="1039" t="str">
        <f>Table_wabobpsvr_AzureCalc_AzureCalcRateCard[[#This Row],[ServiceName]]&amp;Table_wabobpsvr_AzureCalc_AzureCalcRateCard[[#This Row],[Price_Level]]&amp;Table_wabobpsvr_AzureCalc_AzureCalcRateCard[[#This Row],[Region]]</f>
        <v>A10 Cloud ServicesC6</v>
      </c>
      <c r="B2613" s="1039">
        <v>6</v>
      </c>
      <c r="C2613" s="1039" t="s">
        <v>680</v>
      </c>
      <c r="D2613" s="1039" t="s">
        <v>177</v>
      </c>
      <c r="E2613" s="1039">
        <v>1.492</v>
      </c>
      <c r="F2613" s="1039" t="s">
        <v>1221</v>
      </c>
      <c r="G2613" s="775" t="s">
        <v>4331</v>
      </c>
      <c r="H2613" s="775" t="s">
        <v>4332</v>
      </c>
      <c r="I2613" s="775" t="s">
        <v>5718</v>
      </c>
    </row>
    <row r="2614" spans="1:9">
      <c r="A2614" s="1039" t="str">
        <f>Table_wabobpsvr_AzureCalc_AzureCalcRateCard[[#This Row],[ServiceName]]&amp;Table_wabobpsvr_AzureCalc_AzureCalcRateCard[[#This Row],[Price_Level]]&amp;Table_wabobpsvr_AzureCalc_AzureCalcRateCard[[#This Row],[Region]]</f>
        <v>A11 Cloud ServicesD3</v>
      </c>
      <c r="B2614" s="1039">
        <v>3</v>
      </c>
      <c r="C2614" s="1039" t="s">
        <v>680</v>
      </c>
      <c r="D2614" s="1039" t="s">
        <v>176</v>
      </c>
      <c r="E2614" s="1039">
        <v>2.6749999999999998</v>
      </c>
      <c r="F2614" s="1039" t="s">
        <v>1214</v>
      </c>
      <c r="G2614" s="775" t="s">
        <v>4270</v>
      </c>
      <c r="H2614" s="775" t="s">
        <v>4269</v>
      </c>
      <c r="I2614" s="775" t="s">
        <v>5459</v>
      </c>
    </row>
    <row r="2615" spans="1:9">
      <c r="A2615" s="775" t="str">
        <f>Table_wabobpsvr_AzureCalc_AzureCalcRateCard[[#This Row],[ServiceName]]&amp;Table_wabobpsvr_AzureCalc_AzureCalcRateCard[[#This Row],[Price_Level]]&amp;Table_wabobpsvr_AzureCalc_AzureCalcRateCard[[#This Row],[Region]]</f>
        <v>A9 VM (Non-Windows)A6</v>
      </c>
      <c r="B2615" s="775">
        <v>6</v>
      </c>
      <c r="C2615" s="775" t="s">
        <v>87</v>
      </c>
      <c r="D2615" s="775" t="s">
        <v>174</v>
      </c>
      <c r="E2615" s="775">
        <v>1.4235</v>
      </c>
      <c r="F2615" s="775" t="s">
        <v>700</v>
      </c>
      <c r="G2615" s="775" t="s">
        <v>2384</v>
      </c>
      <c r="H2615" s="775" t="s">
        <v>2385</v>
      </c>
      <c r="I2615" s="775" t="s">
        <v>6150</v>
      </c>
    </row>
    <row r="2616" spans="1:9">
      <c r="A2616" s="1039" t="str">
        <f>Table_wabobpsvr_AzureCalc_AzureCalcRateCard[[#This Row],[ServiceName]]&amp;Table_wabobpsvr_AzureCalc_AzureCalcRateCard[[#This Row],[Price_Level]]&amp;Table_wabobpsvr_AzureCalc_AzureCalcRateCard[[#This Row],[Region]]</f>
        <v>Media Services Streaming UnitsMOSP</v>
      </c>
      <c r="B2616" s="1039"/>
      <c r="C2616" s="1039" t="s">
        <v>4235</v>
      </c>
      <c r="D2616" s="1039" t="s">
        <v>606</v>
      </c>
      <c r="E2616" s="1039">
        <v>139</v>
      </c>
      <c r="F2616" s="1039" t="s">
        <v>1381</v>
      </c>
      <c r="G2616" s="775" t="s">
        <v>4235</v>
      </c>
      <c r="H2616" s="775" t="s">
        <v>4235</v>
      </c>
      <c r="I2616" s="775" t="s">
        <v>4235</v>
      </c>
    </row>
    <row r="2617" spans="1:9">
      <c r="A2617" s="775" t="str">
        <f>Table_wabobpsvr_AzureCalc_AzureCalcRateCard[[#This Row],[ServiceName]]&amp;Table_wabobpsvr_AzureCalc_AzureCalcRateCard[[#This Row],[Price_Level]]&amp;Table_wabobpsvr_AzureCalc_AzureCalcRateCard[[#This Row],[Region]]</f>
        <v>Media Services Streaming UnitsA</v>
      </c>
      <c r="B2617" s="775"/>
      <c r="C2617" s="775" t="s">
        <v>77</v>
      </c>
      <c r="D2617" s="775" t="s">
        <v>174</v>
      </c>
      <c r="E2617" s="775">
        <v>134.71</v>
      </c>
      <c r="F2617" s="775" t="s">
        <v>1381</v>
      </c>
      <c r="G2617" s="775" t="s">
        <v>3905</v>
      </c>
      <c r="H2617" s="775" t="s">
        <v>3906</v>
      </c>
      <c r="I2617" s="775" t="s">
        <v>4235</v>
      </c>
    </row>
    <row r="2618" spans="1:9">
      <c r="A2618" s="1039" t="str">
        <f>Table_wabobpsvr_AzureCalc_AzureCalcRateCard[[#This Row],[ServiceName]]&amp;Table_wabobpsvr_AzureCalc_AzureCalcRateCard[[#This Row],[Price_Level]]&amp;Table_wabobpsvr_AzureCalc_AzureCalcRateCard[[#This Row],[Region]]</f>
        <v>Media Services Streaming UnitsB</v>
      </c>
      <c r="B2618" s="1039"/>
      <c r="C2618" s="1039" t="s">
        <v>77</v>
      </c>
      <c r="D2618" s="1039" t="s">
        <v>175</v>
      </c>
      <c r="E2618" s="1039">
        <v>130.55000000000001</v>
      </c>
      <c r="F2618" s="1039" t="s">
        <v>1381</v>
      </c>
      <c r="G2618" s="775" t="s">
        <v>3905</v>
      </c>
      <c r="H2618" s="775" t="s">
        <v>3906</v>
      </c>
      <c r="I2618" s="775" t="s">
        <v>4235</v>
      </c>
    </row>
    <row r="2619" spans="1:9">
      <c r="A2619" s="1039" t="str">
        <f>Table_wabobpsvr_AzureCalc_AzureCalcRateCard[[#This Row],[ServiceName]]&amp;Table_wabobpsvr_AzureCalc_AzureCalcRateCard[[#This Row],[Price_Level]]&amp;Table_wabobpsvr_AzureCalc_AzureCalcRateCard[[#This Row],[Region]]</f>
        <v>Media Services Streaming UnitsC</v>
      </c>
      <c r="B2619" s="1039"/>
      <c r="C2619" s="1039" t="s">
        <v>77</v>
      </c>
      <c r="D2619" s="1039" t="s">
        <v>177</v>
      </c>
      <c r="E2619" s="1039">
        <v>126.38</v>
      </c>
      <c r="F2619" s="1039" t="s">
        <v>1381</v>
      </c>
      <c r="G2619" s="775" t="s">
        <v>3905</v>
      </c>
      <c r="H2619" s="775" t="s">
        <v>3906</v>
      </c>
      <c r="I2619" s="775" t="s">
        <v>4235</v>
      </c>
    </row>
    <row r="2620" spans="1:9">
      <c r="A2620" s="1039" t="str">
        <f>Table_wabobpsvr_AzureCalc_AzureCalcRateCard[[#This Row],[ServiceName]]&amp;Table_wabobpsvr_AzureCalc_AzureCalcRateCard[[#This Row],[Price_Level]]&amp;Table_wabobpsvr_AzureCalc_AzureCalcRateCard[[#This Row],[Region]]</f>
        <v>Media Services Streaming UnitsD</v>
      </c>
      <c r="B2620" s="1039"/>
      <c r="C2620" s="1039" t="s">
        <v>77</v>
      </c>
      <c r="D2620" s="1039" t="s">
        <v>176</v>
      </c>
      <c r="E2620" s="1039">
        <v>122.21</v>
      </c>
      <c r="F2620" s="1039" t="s">
        <v>1381</v>
      </c>
      <c r="G2620" s="775" t="s">
        <v>3905</v>
      </c>
      <c r="H2620" s="775" t="s">
        <v>3906</v>
      </c>
      <c r="I2620" s="775" t="s">
        <v>4235</v>
      </c>
    </row>
    <row r="2621" spans="1:9">
      <c r="A2621" s="1039" t="str">
        <f>Table_wabobpsvr_AzureCalc_AzureCalcRateCard[[#This Row],[ServiceName]]&amp;Table_wabobpsvr_AzureCalc_AzureCalcRateCard[[#This Row],[Price_Level]]&amp;Table_wabobpsvr_AzureCalc_AzureCalcRateCard[[#This Row],[Region]]</f>
        <v>Premium Encoder (Output GB) - Tier 2MOSP</v>
      </c>
      <c r="B2621" s="1039"/>
      <c r="C2621" s="1039" t="s">
        <v>9</v>
      </c>
      <c r="D2621" s="1039" t="s">
        <v>606</v>
      </c>
      <c r="E2621" s="1039">
        <v>3.79</v>
      </c>
      <c r="F2621" s="1039" t="s">
        <v>3123</v>
      </c>
      <c r="G2621" s="775" t="s">
        <v>4235</v>
      </c>
      <c r="H2621" s="775" t="s">
        <v>4235</v>
      </c>
      <c r="I2621" s="775" t="s">
        <v>4794</v>
      </c>
    </row>
    <row r="2622" spans="1:9">
      <c r="A2622" s="1039" t="str">
        <f>Table_wabobpsvr_AzureCalc_AzureCalcRateCard[[#This Row],[ServiceName]]&amp;Table_wabobpsvr_AzureCalc_AzureCalcRateCard[[#This Row],[Price_Level]]&amp;Table_wabobpsvr_AzureCalc_AzureCalcRateCard[[#This Row],[Region]]</f>
        <v>Premium Encoder (Output GB) - Tier 2A</v>
      </c>
      <c r="B2622" s="1039"/>
      <c r="C2622" s="1039" t="s">
        <v>9</v>
      </c>
      <c r="D2622" s="1039" t="s">
        <v>174</v>
      </c>
      <c r="E2622" s="1039">
        <v>3.6762999999999999</v>
      </c>
      <c r="F2622" s="1039" t="s">
        <v>3123</v>
      </c>
      <c r="G2622" s="775" t="s">
        <v>3079</v>
      </c>
      <c r="H2622" s="775" t="s">
        <v>3080</v>
      </c>
      <c r="I2622" s="775" t="s">
        <v>4794</v>
      </c>
    </row>
    <row r="2623" spans="1:9">
      <c r="A2623" s="1039" t="str">
        <f>Table_wabobpsvr_AzureCalc_AzureCalcRateCard[[#This Row],[ServiceName]]&amp;Table_wabobpsvr_AzureCalc_AzureCalcRateCard[[#This Row],[Price_Level]]&amp;Table_wabobpsvr_AzureCalc_AzureCalcRateCard[[#This Row],[Region]]</f>
        <v>Premium Encoder (Output GB) - Tier 2B</v>
      </c>
      <c r="B2623" s="1039"/>
      <c r="C2623" s="1039" t="s">
        <v>9</v>
      </c>
      <c r="D2623" s="1039" t="s">
        <v>175</v>
      </c>
      <c r="E2623" s="1039">
        <v>3.5626000000000002</v>
      </c>
      <c r="F2623" s="1039" t="s">
        <v>3123</v>
      </c>
      <c r="G2623" s="775" t="s">
        <v>3079</v>
      </c>
      <c r="H2623" s="775" t="s">
        <v>3080</v>
      </c>
      <c r="I2623" s="775" t="s">
        <v>4794</v>
      </c>
    </row>
    <row r="2624" spans="1:9">
      <c r="A2624" s="1039" t="str">
        <f>Table_wabobpsvr_AzureCalc_AzureCalcRateCard[[#This Row],[ServiceName]]&amp;Table_wabobpsvr_AzureCalc_AzureCalcRateCard[[#This Row],[Price_Level]]&amp;Table_wabobpsvr_AzureCalc_AzureCalcRateCard[[#This Row],[Region]]</f>
        <v>Premium Encoder (Output GB) - Tier 2C</v>
      </c>
      <c r="B2624" s="1039"/>
      <c r="C2624" s="1039" t="s">
        <v>9</v>
      </c>
      <c r="D2624" s="1039" t="s">
        <v>177</v>
      </c>
      <c r="E2624" s="1039">
        <v>3.4489000000000001</v>
      </c>
      <c r="F2624" s="1039" t="s">
        <v>3123</v>
      </c>
      <c r="G2624" s="775" t="s">
        <v>3079</v>
      </c>
      <c r="H2624" s="775" t="s">
        <v>3080</v>
      </c>
      <c r="I2624" s="775" t="s">
        <v>4794</v>
      </c>
    </row>
    <row r="2625" spans="1:9">
      <c r="A2625" s="1039" t="str">
        <f>Table_wabobpsvr_AzureCalc_AzureCalcRateCard[[#This Row],[ServiceName]]&amp;Table_wabobpsvr_AzureCalc_AzureCalcRateCard[[#This Row],[Price_Level]]&amp;Table_wabobpsvr_AzureCalc_AzureCalcRateCard[[#This Row],[Region]]</f>
        <v>Premium Encoder (Output GB) - Tier 2D</v>
      </c>
      <c r="B2625" s="1039"/>
      <c r="C2625" s="1039" t="s">
        <v>9</v>
      </c>
      <c r="D2625" s="1039" t="s">
        <v>176</v>
      </c>
      <c r="E2625" s="1039">
        <v>3.3351999999999999</v>
      </c>
      <c r="F2625" s="1039" t="s">
        <v>3123</v>
      </c>
      <c r="G2625" s="775" t="s">
        <v>3079</v>
      </c>
      <c r="H2625" s="775" t="s">
        <v>3080</v>
      </c>
      <c r="I2625" s="775" t="s">
        <v>4794</v>
      </c>
    </row>
    <row r="2626" spans="1:9">
      <c r="A2626" s="1039" t="str">
        <f>Table_wabobpsvr_AzureCalc_AzureCalcRateCard[[#This Row],[ServiceName]]&amp;Table_wabobpsvr_AzureCalc_AzureCalcRateCard[[#This Row],[Price_Level]]&amp;Table_wabobpsvr_AzureCalc_AzureCalcRateCard[[#This Row],[Region]]</f>
        <v>Premium Encoder (Output GB) - Tier 3MOSP</v>
      </c>
      <c r="B2626" s="1039"/>
      <c r="C2626" s="1039" t="s">
        <v>9</v>
      </c>
      <c r="D2626" s="1039" t="s">
        <v>606</v>
      </c>
      <c r="E2626" s="1039">
        <v>3.39</v>
      </c>
      <c r="F2626" s="1039" t="s">
        <v>3124</v>
      </c>
      <c r="G2626" s="775" t="s">
        <v>4235</v>
      </c>
      <c r="H2626" s="775" t="s">
        <v>4235</v>
      </c>
      <c r="I2626" s="775" t="s">
        <v>4794</v>
      </c>
    </row>
    <row r="2627" spans="1:9">
      <c r="A2627" s="1039" t="str">
        <f>Table_wabobpsvr_AzureCalc_AzureCalcRateCard[[#This Row],[ServiceName]]&amp;Table_wabobpsvr_AzureCalc_AzureCalcRateCard[[#This Row],[Price_Level]]&amp;Table_wabobpsvr_AzureCalc_AzureCalcRateCard[[#This Row],[Region]]</f>
        <v>Premium Encoder (Output GB) - Tier 3A</v>
      </c>
      <c r="B2627" s="1039"/>
      <c r="C2627" s="1039" t="s">
        <v>9</v>
      </c>
      <c r="D2627" s="1039" t="s">
        <v>174</v>
      </c>
      <c r="E2627" s="1039">
        <v>3.2883</v>
      </c>
      <c r="F2627" s="1039" t="s">
        <v>3124</v>
      </c>
      <c r="G2627" s="775" t="s">
        <v>3079</v>
      </c>
      <c r="H2627" s="775" t="s">
        <v>3080</v>
      </c>
      <c r="I2627" s="775" t="s">
        <v>4794</v>
      </c>
    </row>
    <row r="2628" spans="1:9">
      <c r="A2628" s="1039" t="str">
        <f>Table_wabobpsvr_AzureCalc_AzureCalcRateCard[[#This Row],[ServiceName]]&amp;Table_wabobpsvr_AzureCalc_AzureCalcRateCard[[#This Row],[Price_Level]]&amp;Table_wabobpsvr_AzureCalc_AzureCalcRateCard[[#This Row],[Region]]</f>
        <v>Premium Encoder (Output GB) - Tier 3B</v>
      </c>
      <c r="B2628" s="1039"/>
      <c r="C2628" s="1039" t="s">
        <v>9</v>
      </c>
      <c r="D2628" s="1039" t="s">
        <v>175</v>
      </c>
      <c r="E2628" s="1039">
        <v>3.1865999999999999</v>
      </c>
      <c r="F2628" s="1039" t="s">
        <v>3124</v>
      </c>
      <c r="G2628" s="775" t="s">
        <v>3079</v>
      </c>
      <c r="H2628" s="775" t="s">
        <v>3080</v>
      </c>
      <c r="I2628" s="775" t="s">
        <v>4794</v>
      </c>
    </row>
    <row r="2629" spans="1:9">
      <c r="A2629" s="1039" t="str">
        <f>Table_wabobpsvr_AzureCalc_AzureCalcRateCard[[#This Row],[ServiceName]]&amp;Table_wabobpsvr_AzureCalc_AzureCalcRateCard[[#This Row],[Price_Level]]&amp;Table_wabobpsvr_AzureCalc_AzureCalcRateCard[[#This Row],[Region]]</f>
        <v>Premium Encoder (Output GB) - Tier 3C</v>
      </c>
      <c r="B2629" s="1039"/>
      <c r="C2629" s="1039" t="s">
        <v>9</v>
      </c>
      <c r="D2629" s="1039" t="s">
        <v>177</v>
      </c>
      <c r="E2629" s="1039">
        <v>3.0849000000000002</v>
      </c>
      <c r="F2629" s="1039" t="s">
        <v>3124</v>
      </c>
      <c r="G2629" s="775" t="s">
        <v>3079</v>
      </c>
      <c r="H2629" s="775" t="s">
        <v>3080</v>
      </c>
      <c r="I2629" s="775" t="s">
        <v>4794</v>
      </c>
    </row>
    <row r="2630" spans="1:9">
      <c r="A2630" s="1039" t="str">
        <f>Table_wabobpsvr_AzureCalc_AzureCalcRateCard[[#This Row],[ServiceName]]&amp;Table_wabobpsvr_AzureCalc_AzureCalcRateCard[[#This Row],[Price_Level]]&amp;Table_wabobpsvr_AzureCalc_AzureCalcRateCard[[#This Row],[Region]]</f>
        <v>Streaming UnitsMOSP12</v>
      </c>
      <c r="B2630" s="1039">
        <v>12</v>
      </c>
      <c r="C2630" s="1039" t="s">
        <v>4235</v>
      </c>
      <c r="D2630" s="1039" t="s">
        <v>606</v>
      </c>
      <c r="E2630" s="1039">
        <v>999999</v>
      </c>
      <c r="F2630" s="1039" t="s">
        <v>1307</v>
      </c>
      <c r="G2630" s="775" t="s">
        <v>4235</v>
      </c>
      <c r="H2630" s="775" t="s">
        <v>4235</v>
      </c>
      <c r="I2630" s="775" t="s">
        <v>4235</v>
      </c>
    </row>
    <row r="2631" spans="1:9">
      <c r="A2631" s="1039" t="str">
        <f>Table_wabobpsvr_AzureCalc_AzureCalcRateCard[[#This Row],[ServiceName]]&amp;Table_wabobpsvr_AzureCalc_AzureCalcRateCard[[#This Row],[Price_Level]]&amp;Table_wabobpsvr_AzureCalc_AzureCalcRateCard[[#This Row],[Region]]</f>
        <v>Streaming UnitsA12</v>
      </c>
      <c r="B2631" s="1039">
        <v>12</v>
      </c>
      <c r="C2631" s="1039" t="s">
        <v>4235</v>
      </c>
      <c r="D2631" s="1039" t="s">
        <v>174</v>
      </c>
      <c r="E2631" s="1039">
        <v>999999</v>
      </c>
      <c r="F2631" s="1039" t="s">
        <v>1307</v>
      </c>
      <c r="G2631" s="775" t="s">
        <v>4235</v>
      </c>
      <c r="H2631" s="775" t="s">
        <v>4235</v>
      </c>
      <c r="I2631" s="775" t="s">
        <v>4235</v>
      </c>
    </row>
    <row r="2632" spans="1:9">
      <c r="A2632" s="1039" t="str">
        <f>Table_wabobpsvr_AzureCalc_AzureCalcRateCard[[#This Row],[ServiceName]]&amp;Table_wabobpsvr_AzureCalc_AzureCalcRateCard[[#This Row],[Price_Level]]&amp;Table_wabobpsvr_AzureCalc_AzureCalcRateCard[[#This Row],[Region]]</f>
        <v>Streaming UnitsB12</v>
      </c>
      <c r="B2632" s="1039">
        <v>12</v>
      </c>
      <c r="C2632" s="1039" t="s">
        <v>4235</v>
      </c>
      <c r="D2632" s="1039" t="s">
        <v>175</v>
      </c>
      <c r="E2632" s="1039">
        <v>999999</v>
      </c>
      <c r="F2632" s="1039" t="s">
        <v>1307</v>
      </c>
      <c r="G2632" s="775" t="s">
        <v>4235</v>
      </c>
      <c r="H2632" s="775" t="s">
        <v>4235</v>
      </c>
      <c r="I2632" s="775" t="s">
        <v>4235</v>
      </c>
    </row>
    <row r="2633" spans="1:9">
      <c r="A2633" s="1039" t="str">
        <f>Table_wabobpsvr_AzureCalc_AzureCalcRateCard[[#This Row],[ServiceName]]&amp;Table_wabobpsvr_AzureCalc_AzureCalcRateCard[[#This Row],[Price_Level]]&amp;Table_wabobpsvr_AzureCalc_AzureCalcRateCard[[#This Row],[Region]]</f>
        <v>Streaming UnitsC12</v>
      </c>
      <c r="B2633" s="1039">
        <v>12</v>
      </c>
      <c r="C2633" s="1039" t="s">
        <v>4235</v>
      </c>
      <c r="D2633" s="1039" t="s">
        <v>177</v>
      </c>
      <c r="E2633" s="1039">
        <v>999999</v>
      </c>
      <c r="F2633" s="1039" t="s">
        <v>1307</v>
      </c>
      <c r="G2633" s="775" t="s">
        <v>4235</v>
      </c>
      <c r="H2633" s="775" t="s">
        <v>4235</v>
      </c>
      <c r="I2633" s="775" t="s">
        <v>4235</v>
      </c>
    </row>
    <row r="2634" spans="1:9">
      <c r="A2634" s="1039" t="str">
        <f>Table_wabobpsvr_AzureCalc_AzureCalcRateCard[[#This Row],[ServiceName]]&amp;Table_wabobpsvr_AzureCalc_AzureCalcRateCard[[#This Row],[Price_Level]]&amp;Table_wabobpsvr_AzureCalc_AzureCalcRateCard[[#This Row],[Region]]</f>
        <v>SQL DB Premium P1 Database HoursMOSP</v>
      </c>
      <c r="B2634" s="1039"/>
      <c r="C2634" s="1039" t="s">
        <v>4235</v>
      </c>
      <c r="D2634" s="1039" t="s">
        <v>606</v>
      </c>
      <c r="E2634" s="1039">
        <v>0.625</v>
      </c>
      <c r="F2634" s="1039" t="s">
        <v>1032</v>
      </c>
      <c r="G2634" s="775" t="s">
        <v>4235</v>
      </c>
      <c r="H2634" s="775" t="s">
        <v>4235</v>
      </c>
      <c r="I2634" s="775" t="s">
        <v>4235</v>
      </c>
    </row>
    <row r="2635" spans="1:9">
      <c r="A2635" s="1039" t="str">
        <f>Table_wabobpsvr_AzureCalc_AzureCalcRateCard[[#This Row],[ServiceName]]&amp;Table_wabobpsvr_AzureCalc_AzureCalcRateCard[[#This Row],[Price_Level]]&amp;Table_wabobpsvr_AzureCalc_AzureCalcRateCard[[#This Row],[Region]]</f>
        <v>SQL DB Premium P1 Database HoursA</v>
      </c>
      <c r="B2635" s="1039"/>
      <c r="C2635" s="1039" t="s">
        <v>4235</v>
      </c>
      <c r="D2635" s="1039" t="s">
        <v>174</v>
      </c>
      <c r="E2635" s="1039">
        <v>0.60599999999999998</v>
      </c>
      <c r="F2635" s="1039" t="s">
        <v>1032</v>
      </c>
      <c r="G2635" s="775" t="s">
        <v>1812</v>
      </c>
      <c r="H2635" s="775" t="s">
        <v>3125</v>
      </c>
      <c r="I2635" s="775" t="s">
        <v>4235</v>
      </c>
    </row>
    <row r="2636" spans="1:9">
      <c r="A2636" s="1039" t="str">
        <f>Table_wabobpsvr_AzureCalc_AzureCalcRateCard[[#This Row],[ServiceName]]&amp;Table_wabobpsvr_AzureCalc_AzureCalcRateCard[[#This Row],[Price_Level]]&amp;Table_wabobpsvr_AzureCalc_AzureCalcRateCard[[#This Row],[Region]]</f>
        <v>SQL DB Premium P1 Database HoursB</v>
      </c>
      <c r="B2636" s="1039"/>
      <c r="C2636" s="1039" t="s">
        <v>4235</v>
      </c>
      <c r="D2636" s="1039" t="s">
        <v>175</v>
      </c>
      <c r="E2636" s="1039">
        <v>0.58799999999999997</v>
      </c>
      <c r="F2636" s="1039" t="s">
        <v>1032</v>
      </c>
      <c r="G2636" s="775" t="s">
        <v>1812</v>
      </c>
      <c r="H2636" s="775" t="s">
        <v>3125</v>
      </c>
      <c r="I2636" s="775" t="s">
        <v>4235</v>
      </c>
    </row>
    <row r="2637" spans="1:9">
      <c r="A2637" s="1039" t="str">
        <f>Table_wabobpsvr_AzureCalc_AzureCalcRateCard[[#This Row],[ServiceName]]&amp;Table_wabobpsvr_AzureCalc_AzureCalcRateCard[[#This Row],[Price_Level]]&amp;Table_wabobpsvr_AzureCalc_AzureCalcRateCard[[#This Row],[Region]]</f>
        <v>SQL DB Premium P1 Database HoursC</v>
      </c>
      <c r="B2637" s="1039"/>
      <c r="C2637" s="1039" t="s">
        <v>4235</v>
      </c>
      <c r="D2637" s="1039" t="s">
        <v>177</v>
      </c>
      <c r="E2637" s="1039">
        <v>0.56899999999999995</v>
      </c>
      <c r="F2637" s="1039" t="s">
        <v>1032</v>
      </c>
      <c r="G2637" s="775" t="s">
        <v>1812</v>
      </c>
      <c r="H2637" s="775" t="s">
        <v>3125</v>
      </c>
      <c r="I2637" s="775" t="s">
        <v>4235</v>
      </c>
    </row>
    <row r="2638" spans="1:9">
      <c r="A2638" s="1039" t="str">
        <f>Table_wabobpsvr_AzureCalc_AzureCalcRateCard[[#This Row],[ServiceName]]&amp;Table_wabobpsvr_AzureCalc_AzureCalcRateCard[[#This Row],[Price_Level]]&amp;Table_wabobpsvr_AzureCalc_AzureCalcRateCard[[#This Row],[Region]]</f>
        <v>SQL DB Premium P1 Database HoursD</v>
      </c>
      <c r="B2638" s="1039"/>
      <c r="C2638" s="1039" t="s">
        <v>4235</v>
      </c>
      <c r="D2638" s="1039" t="s">
        <v>176</v>
      </c>
      <c r="E2638" s="1039">
        <v>0.55000000000000004</v>
      </c>
      <c r="F2638" s="1039" t="s">
        <v>1032</v>
      </c>
      <c r="G2638" s="775" t="s">
        <v>1812</v>
      </c>
      <c r="H2638" s="775" t="s">
        <v>3125</v>
      </c>
      <c r="I2638" s="775" t="s">
        <v>4235</v>
      </c>
    </row>
    <row r="2639" spans="1:9">
      <c r="A2639" s="1039" t="str">
        <f>Table_wabobpsvr_AzureCalc_AzureCalcRateCard[[#This Row],[ServiceName]]&amp;Table_wabobpsvr_AzureCalc_AzureCalcRateCard[[#This Row],[Price_Level]]&amp;Table_wabobpsvr_AzureCalc_AzureCalcRateCard[[#This Row],[Region]]</f>
        <v>Media Services E2 Encoding Daily Reserved UnitsMOSP3</v>
      </c>
      <c r="B2639" s="1039">
        <v>3</v>
      </c>
      <c r="C2639" s="1039" t="s">
        <v>4235</v>
      </c>
      <c r="D2639" s="1039" t="s">
        <v>606</v>
      </c>
      <c r="E2639" s="1039">
        <v>999999</v>
      </c>
      <c r="F2639" s="1039" t="s">
        <v>787</v>
      </c>
      <c r="G2639" s="775" t="s">
        <v>4235</v>
      </c>
      <c r="H2639" s="775" t="s">
        <v>4235</v>
      </c>
      <c r="I2639" s="775" t="s">
        <v>4235</v>
      </c>
    </row>
    <row r="2640" spans="1:9">
      <c r="A2640" s="1039" t="str">
        <f>Table_wabobpsvr_AzureCalc_AzureCalcRateCard[[#This Row],[ServiceName]]&amp;Table_wabobpsvr_AzureCalc_AzureCalcRateCard[[#This Row],[Price_Level]]&amp;Table_wabobpsvr_AzureCalc_AzureCalcRateCard[[#This Row],[Region]]</f>
        <v>Media Services E2 Encoding Daily Reserved UnitsA3</v>
      </c>
      <c r="B2640" s="1039">
        <v>3</v>
      </c>
      <c r="C2640" s="1039" t="s">
        <v>4235</v>
      </c>
      <c r="D2640" s="1039" t="s">
        <v>174</v>
      </c>
      <c r="E2640" s="1039">
        <v>999999</v>
      </c>
      <c r="F2640" s="1039" t="s">
        <v>787</v>
      </c>
      <c r="G2640" s="775" t="s">
        <v>4235</v>
      </c>
      <c r="H2640" s="775" t="s">
        <v>4235</v>
      </c>
      <c r="I2640" s="775" t="s">
        <v>4235</v>
      </c>
    </row>
    <row r="2641" spans="1:9">
      <c r="A2641" s="1039" t="str">
        <f>Table_wabobpsvr_AzureCalc_AzureCalcRateCard[[#This Row],[ServiceName]]&amp;Table_wabobpsvr_AzureCalc_AzureCalcRateCard[[#This Row],[Price_Level]]&amp;Table_wabobpsvr_AzureCalc_AzureCalcRateCard[[#This Row],[Region]]</f>
        <v>Media Services E2 Encoding Daily Reserved UnitsB3</v>
      </c>
      <c r="B2641" s="1039">
        <v>3</v>
      </c>
      <c r="C2641" s="1039" t="s">
        <v>4235</v>
      </c>
      <c r="D2641" s="1039" t="s">
        <v>175</v>
      </c>
      <c r="E2641" s="1039">
        <v>999999</v>
      </c>
      <c r="F2641" s="1039" t="s">
        <v>787</v>
      </c>
      <c r="G2641" s="775" t="s">
        <v>4235</v>
      </c>
      <c r="H2641" s="775" t="s">
        <v>4235</v>
      </c>
      <c r="I2641" s="775" t="s">
        <v>4235</v>
      </c>
    </row>
    <row r="2642" spans="1:9">
      <c r="A2642" s="1039" t="str">
        <f>Table_wabobpsvr_AzureCalc_AzureCalcRateCard[[#This Row],[ServiceName]]&amp;Table_wabobpsvr_AzureCalc_AzureCalcRateCard[[#This Row],[Price_Level]]&amp;Table_wabobpsvr_AzureCalc_AzureCalcRateCard[[#This Row],[Region]]</f>
        <v>Media Services E2 Encoding Daily Reserved UnitsC3</v>
      </c>
      <c r="B2642" s="1039">
        <v>3</v>
      </c>
      <c r="C2642" s="1039" t="s">
        <v>4235</v>
      </c>
      <c r="D2642" s="1039" t="s">
        <v>177</v>
      </c>
      <c r="E2642" s="1039">
        <v>999999</v>
      </c>
      <c r="F2642" s="1039" t="s">
        <v>787</v>
      </c>
      <c r="G2642" s="775" t="s">
        <v>4235</v>
      </c>
      <c r="H2642" s="775" t="s">
        <v>4235</v>
      </c>
      <c r="I2642" s="775" t="s">
        <v>4235</v>
      </c>
    </row>
    <row r="2643" spans="1:9">
      <c r="A2643" s="775" t="str">
        <f>Table_wabobpsvr_AzureCalc_AzureCalcRateCard[[#This Row],[ServiceName]]&amp;Table_wabobpsvr_AzureCalc_AzureCalcRateCard[[#This Row],[Price_Level]]&amp;Table_wabobpsvr_AzureCalc_AzureCalcRateCard[[#This Row],[Region]]</f>
        <v>Media Services E2 Encoding Daily Reserved UnitsD3</v>
      </c>
      <c r="B2643" s="775">
        <v>3</v>
      </c>
      <c r="C2643" s="775" t="s">
        <v>4235</v>
      </c>
      <c r="D2643" s="775" t="s">
        <v>176</v>
      </c>
      <c r="E2643" s="775">
        <v>999999</v>
      </c>
      <c r="F2643" s="775" t="s">
        <v>787</v>
      </c>
      <c r="G2643" s="775" t="s">
        <v>4235</v>
      </c>
      <c r="H2643" s="775" t="s">
        <v>4235</v>
      </c>
      <c r="I2643" s="775" t="s">
        <v>4235</v>
      </c>
    </row>
    <row r="2644" spans="1:9">
      <c r="A2644" s="1039" t="str">
        <f>Table_wabobpsvr_AzureCalc_AzureCalcRateCard[[#This Row],[ServiceName]]&amp;Table_wabobpsvr_AzureCalc_AzureCalcRateCard[[#This Row],[Price_Level]]&amp;Table_wabobpsvr_AzureCalc_AzureCalcRateCard[[#This Row],[Region]]</f>
        <v>Media Services E2 Encoding Daily Reserved UnitsMOSP2</v>
      </c>
      <c r="B2644" s="1039">
        <v>2</v>
      </c>
      <c r="C2644" s="1039" t="s">
        <v>4235</v>
      </c>
      <c r="D2644" s="1039" t="s">
        <v>606</v>
      </c>
      <c r="E2644" s="1039">
        <v>999999</v>
      </c>
      <c r="F2644" s="1039" t="s">
        <v>787</v>
      </c>
      <c r="G2644" s="775" t="s">
        <v>4235</v>
      </c>
      <c r="H2644" s="775" t="s">
        <v>4235</v>
      </c>
      <c r="I2644" s="775" t="s">
        <v>4235</v>
      </c>
    </row>
    <row r="2645" spans="1:9">
      <c r="A2645" s="775" t="str">
        <f>Table_wabobpsvr_AzureCalc_AzureCalcRateCard[[#This Row],[ServiceName]]&amp;Table_wabobpsvr_AzureCalc_AzureCalcRateCard[[#This Row],[Price_Level]]&amp;Table_wabobpsvr_AzureCalc_AzureCalcRateCard[[#This Row],[Region]]</f>
        <v>Media Services E2 Encoding Daily Reserved UnitsA2</v>
      </c>
      <c r="B2645" s="775">
        <v>2</v>
      </c>
      <c r="C2645" s="775" t="s">
        <v>4235</v>
      </c>
      <c r="D2645" s="775" t="s">
        <v>174</v>
      </c>
      <c r="E2645" s="775">
        <v>999999</v>
      </c>
      <c r="F2645" s="775" t="s">
        <v>787</v>
      </c>
      <c r="G2645" s="775" t="s">
        <v>4235</v>
      </c>
      <c r="H2645" s="775" t="s">
        <v>4235</v>
      </c>
      <c r="I2645" s="775" t="s">
        <v>4235</v>
      </c>
    </row>
    <row r="2646" spans="1:9">
      <c r="A2646" s="1039" t="str">
        <f>Table_wabobpsvr_AzureCalc_AzureCalcRateCard[[#This Row],[ServiceName]]&amp;Table_wabobpsvr_AzureCalc_AzureCalcRateCard[[#This Row],[Price_Level]]&amp;Table_wabobpsvr_AzureCalc_AzureCalcRateCard[[#This Row],[Region]]</f>
        <v>Media Services E2 Encoding Daily Reserved UnitsB2</v>
      </c>
      <c r="B2646" s="1039">
        <v>2</v>
      </c>
      <c r="C2646" s="1039" t="s">
        <v>4235</v>
      </c>
      <c r="D2646" s="1039" t="s">
        <v>175</v>
      </c>
      <c r="E2646" s="1039">
        <v>999999</v>
      </c>
      <c r="F2646" s="1039" t="s">
        <v>787</v>
      </c>
      <c r="G2646" s="775" t="s">
        <v>4235</v>
      </c>
      <c r="H2646" s="775" t="s">
        <v>4235</v>
      </c>
      <c r="I2646" s="775" t="s">
        <v>4235</v>
      </c>
    </row>
    <row r="2647" spans="1:9">
      <c r="A2647" s="775" t="str">
        <f>Table_wabobpsvr_AzureCalc_AzureCalcRateCard[[#This Row],[ServiceName]]&amp;Table_wabobpsvr_AzureCalc_AzureCalcRateCard[[#This Row],[Price_Level]]&amp;Table_wabobpsvr_AzureCalc_AzureCalcRateCard[[#This Row],[Region]]</f>
        <v>Media Services E2 Encoding Daily Reserved UnitsC2</v>
      </c>
      <c r="B2647" s="775">
        <v>2</v>
      </c>
      <c r="C2647" s="775" t="s">
        <v>4235</v>
      </c>
      <c r="D2647" s="775" t="s">
        <v>177</v>
      </c>
      <c r="E2647" s="775">
        <v>999999</v>
      </c>
      <c r="F2647" s="775" t="s">
        <v>787</v>
      </c>
      <c r="G2647" s="775" t="s">
        <v>4235</v>
      </c>
      <c r="H2647" s="775" t="s">
        <v>4235</v>
      </c>
      <c r="I2647" s="775" t="s">
        <v>4235</v>
      </c>
    </row>
    <row r="2648" spans="1:9">
      <c r="A2648" s="775" t="str">
        <f>Table_wabobpsvr_AzureCalc_AzureCalcRateCard[[#This Row],[ServiceName]]&amp;Table_wabobpsvr_AzureCalc_AzureCalcRateCard[[#This Row],[Price_Level]]&amp;Table_wabobpsvr_AzureCalc_AzureCalcRateCard[[#This Row],[Region]]</f>
        <v>Media Services E2 Encoding Daily Reserved UnitsD2</v>
      </c>
      <c r="B2648" s="775">
        <v>2</v>
      </c>
      <c r="C2648" s="775" t="s">
        <v>4235</v>
      </c>
      <c r="D2648" s="775" t="s">
        <v>176</v>
      </c>
      <c r="E2648" s="775">
        <v>999999</v>
      </c>
      <c r="F2648" s="775" t="s">
        <v>787</v>
      </c>
      <c r="G2648" s="775" t="s">
        <v>4235</v>
      </c>
      <c r="H2648" s="775" t="s">
        <v>4235</v>
      </c>
      <c r="I2648" s="775" t="s">
        <v>4235</v>
      </c>
    </row>
    <row r="2649" spans="1:9">
      <c r="A2649" s="775" t="str">
        <f>Table_wabobpsvr_AzureCalc_AzureCalcRateCard[[#This Row],[ServiceName]]&amp;Table_wabobpsvr_AzureCalc_AzureCalcRateCard[[#This Row],[Price_Level]]&amp;Table_wabobpsvr_AzureCalc_AzureCalcRateCard[[#This Row],[Region]]</f>
        <v>Media Services E3 Encoding Daily Reserved UnitsMOSP2</v>
      </c>
      <c r="B2649" s="775">
        <v>2</v>
      </c>
      <c r="C2649" s="775" t="s">
        <v>4235</v>
      </c>
      <c r="D2649" s="775" t="s">
        <v>606</v>
      </c>
      <c r="E2649" s="775">
        <v>999999</v>
      </c>
      <c r="F2649" s="775" t="s">
        <v>788</v>
      </c>
      <c r="G2649" s="775" t="s">
        <v>4235</v>
      </c>
      <c r="H2649" s="775" t="s">
        <v>4235</v>
      </c>
      <c r="I2649" s="775" t="s">
        <v>4235</v>
      </c>
    </row>
    <row r="2650" spans="1:9">
      <c r="A2650" s="1039" t="str">
        <f>Table_wabobpsvr_AzureCalc_AzureCalcRateCard[[#This Row],[ServiceName]]&amp;Table_wabobpsvr_AzureCalc_AzureCalcRateCard[[#This Row],[Price_Level]]&amp;Table_wabobpsvr_AzureCalc_AzureCalcRateCard[[#This Row],[Region]]</f>
        <v>Media Services E3 Encoding Daily Reserved UnitsA2</v>
      </c>
      <c r="B2650" s="1039">
        <v>2</v>
      </c>
      <c r="C2650" s="1039" t="s">
        <v>4235</v>
      </c>
      <c r="D2650" s="1039" t="s">
        <v>174</v>
      </c>
      <c r="E2650" s="1039">
        <v>999999</v>
      </c>
      <c r="F2650" s="1039" t="s">
        <v>788</v>
      </c>
      <c r="G2650" s="775" t="s">
        <v>4235</v>
      </c>
      <c r="H2650" s="775" t="s">
        <v>4235</v>
      </c>
      <c r="I2650" s="775" t="s">
        <v>4235</v>
      </c>
    </row>
    <row r="2651" spans="1:9">
      <c r="A2651" s="1039" t="str">
        <f>Table_wabobpsvr_AzureCalc_AzureCalcRateCard[[#This Row],[ServiceName]]&amp;Table_wabobpsvr_AzureCalc_AzureCalcRateCard[[#This Row],[Price_Level]]&amp;Table_wabobpsvr_AzureCalc_AzureCalcRateCard[[#This Row],[Region]]</f>
        <v>Media Services E3 Encoding Daily Reserved UnitsB2</v>
      </c>
      <c r="B2651" s="1039">
        <v>2</v>
      </c>
      <c r="C2651" s="1039" t="s">
        <v>4235</v>
      </c>
      <c r="D2651" s="1039" t="s">
        <v>175</v>
      </c>
      <c r="E2651" s="1039">
        <v>999999</v>
      </c>
      <c r="F2651" s="1039" t="s">
        <v>788</v>
      </c>
      <c r="G2651" s="775" t="s">
        <v>4235</v>
      </c>
      <c r="H2651" s="775" t="s">
        <v>4235</v>
      </c>
      <c r="I2651" s="775" t="s">
        <v>4235</v>
      </c>
    </row>
    <row r="2652" spans="1:9">
      <c r="A2652" s="1039" t="str">
        <f>Table_wabobpsvr_AzureCalc_AzureCalcRateCard[[#This Row],[ServiceName]]&amp;Table_wabobpsvr_AzureCalc_AzureCalcRateCard[[#This Row],[Price_Level]]&amp;Table_wabobpsvr_AzureCalc_AzureCalcRateCard[[#This Row],[Region]]</f>
        <v>Media Services E3 Encoding Daily Reserved UnitsC2</v>
      </c>
      <c r="B2652" s="1039">
        <v>2</v>
      </c>
      <c r="C2652" s="1039" t="s">
        <v>4235</v>
      </c>
      <c r="D2652" s="1039" t="s">
        <v>177</v>
      </c>
      <c r="E2652" s="1039">
        <v>999999</v>
      </c>
      <c r="F2652" s="1039" t="s">
        <v>788</v>
      </c>
      <c r="G2652" s="775" t="s">
        <v>4235</v>
      </c>
      <c r="H2652" s="775" t="s">
        <v>4235</v>
      </c>
      <c r="I2652" s="775" t="s">
        <v>4235</v>
      </c>
    </row>
    <row r="2653" spans="1:9">
      <c r="A2653" s="1039" t="str">
        <f>Table_wabobpsvr_AzureCalc_AzureCalcRateCard[[#This Row],[ServiceName]]&amp;Table_wabobpsvr_AzureCalc_AzureCalcRateCard[[#This Row],[Price_Level]]&amp;Table_wabobpsvr_AzureCalc_AzureCalcRateCard[[#This Row],[Region]]</f>
        <v>Media Services E3 Encoding Daily Reserved UnitsD2</v>
      </c>
      <c r="B2653" s="1039">
        <v>2</v>
      </c>
      <c r="C2653" s="1039" t="s">
        <v>4235</v>
      </c>
      <c r="D2653" s="1039" t="s">
        <v>176</v>
      </c>
      <c r="E2653" s="1039">
        <v>999999</v>
      </c>
      <c r="F2653" s="1039" t="s">
        <v>788</v>
      </c>
      <c r="G2653" s="775" t="s">
        <v>4235</v>
      </c>
      <c r="H2653" s="775" t="s">
        <v>4235</v>
      </c>
      <c r="I2653" s="775" t="s">
        <v>4235</v>
      </c>
    </row>
    <row r="2654" spans="1:9">
      <c r="A2654" s="1039" t="str">
        <f>Table_wabobpsvr_AzureCalc_AzureCalcRateCard[[#This Row],[ServiceName]]&amp;Table_wabobpsvr_AzureCalc_AzureCalcRateCard[[#This Row],[Price_Level]]&amp;Table_wabobpsvr_AzureCalc_AzureCalcRateCard[[#This Row],[Region]]</f>
        <v>Media Services E3 Encoding Daily Reserved UnitsMOSP3</v>
      </c>
      <c r="B2654" s="1039">
        <v>3</v>
      </c>
      <c r="C2654" s="1039" t="s">
        <v>4235</v>
      </c>
      <c r="D2654" s="1039" t="s">
        <v>606</v>
      </c>
      <c r="E2654" s="1039">
        <v>999999</v>
      </c>
      <c r="F2654" s="1039" t="s">
        <v>788</v>
      </c>
      <c r="G2654" s="775" t="s">
        <v>4235</v>
      </c>
      <c r="H2654" s="775" t="s">
        <v>4235</v>
      </c>
      <c r="I2654" s="775" t="s">
        <v>4235</v>
      </c>
    </row>
    <row r="2655" spans="1:9">
      <c r="A2655" s="1039" t="str">
        <f>Table_wabobpsvr_AzureCalc_AzureCalcRateCard[[#This Row],[ServiceName]]&amp;Table_wabobpsvr_AzureCalc_AzureCalcRateCard[[#This Row],[Price_Level]]&amp;Table_wabobpsvr_AzureCalc_AzureCalcRateCard[[#This Row],[Region]]</f>
        <v>Media Services E3 Encoding Daily Reserved UnitsA3</v>
      </c>
      <c r="B2655" s="1039">
        <v>3</v>
      </c>
      <c r="C2655" s="1039" t="s">
        <v>4235</v>
      </c>
      <c r="D2655" s="1039" t="s">
        <v>174</v>
      </c>
      <c r="E2655" s="1039">
        <v>999999</v>
      </c>
      <c r="F2655" s="1039" t="s">
        <v>788</v>
      </c>
      <c r="G2655" s="775" t="s">
        <v>4235</v>
      </c>
      <c r="H2655" s="775" t="s">
        <v>4235</v>
      </c>
      <c r="I2655" s="775" t="s">
        <v>4235</v>
      </c>
    </row>
    <row r="2656" spans="1:9">
      <c r="A2656" s="1039" t="str">
        <f>Table_wabobpsvr_AzureCalc_AzureCalcRateCard[[#This Row],[ServiceName]]&amp;Table_wabobpsvr_AzureCalc_AzureCalcRateCard[[#This Row],[Price_Level]]&amp;Table_wabobpsvr_AzureCalc_AzureCalcRateCard[[#This Row],[Region]]</f>
        <v>Media Services E3 Encoding Daily Reserved UnitsB3</v>
      </c>
      <c r="B2656" s="1039">
        <v>3</v>
      </c>
      <c r="C2656" s="1039" t="s">
        <v>4235</v>
      </c>
      <c r="D2656" s="1039" t="s">
        <v>175</v>
      </c>
      <c r="E2656" s="1039">
        <v>999999</v>
      </c>
      <c r="F2656" s="1039" t="s">
        <v>788</v>
      </c>
      <c r="G2656" s="775" t="s">
        <v>4235</v>
      </c>
      <c r="H2656" s="775" t="s">
        <v>4235</v>
      </c>
      <c r="I2656" s="775" t="s">
        <v>4235</v>
      </c>
    </row>
    <row r="2657" spans="1:9">
      <c r="A2657" s="1039" t="str">
        <f>Table_wabobpsvr_AzureCalc_AzureCalcRateCard[[#This Row],[ServiceName]]&amp;Table_wabobpsvr_AzureCalc_AzureCalcRateCard[[#This Row],[Price_Level]]&amp;Table_wabobpsvr_AzureCalc_AzureCalcRateCard[[#This Row],[Region]]</f>
        <v>Media Services E3 Encoding Daily Reserved UnitsC3</v>
      </c>
      <c r="B2657" s="1039">
        <v>3</v>
      </c>
      <c r="C2657" s="1039" t="s">
        <v>4235</v>
      </c>
      <c r="D2657" s="1039" t="s">
        <v>177</v>
      </c>
      <c r="E2657" s="1039">
        <v>999999</v>
      </c>
      <c r="F2657" s="1039" t="s">
        <v>788</v>
      </c>
      <c r="G2657" s="775" t="s">
        <v>4235</v>
      </c>
      <c r="H2657" s="775" t="s">
        <v>4235</v>
      </c>
      <c r="I2657" s="775" t="s">
        <v>4235</v>
      </c>
    </row>
    <row r="2658" spans="1:9">
      <c r="A2658" s="1039" t="str">
        <f>Table_wabobpsvr_AzureCalc_AzureCalcRateCard[[#This Row],[ServiceName]]&amp;Table_wabobpsvr_AzureCalc_AzureCalcRateCard[[#This Row],[Price_Level]]&amp;Table_wabobpsvr_AzureCalc_AzureCalcRateCard[[#This Row],[Region]]</f>
        <v>Media Services E3 Encoding Daily Reserved UnitsD3</v>
      </c>
      <c r="B2658" s="1039">
        <v>3</v>
      </c>
      <c r="C2658" s="1039" t="s">
        <v>4235</v>
      </c>
      <c r="D2658" s="1039" t="s">
        <v>176</v>
      </c>
      <c r="E2658" s="1039">
        <v>999999</v>
      </c>
      <c r="F2658" s="1039" t="s">
        <v>788</v>
      </c>
      <c r="G2658" s="775" t="s">
        <v>4235</v>
      </c>
      <c r="H2658" s="775" t="s">
        <v>4235</v>
      </c>
      <c r="I2658" s="775" t="s">
        <v>4235</v>
      </c>
    </row>
    <row r="2659" spans="1:9">
      <c r="A2659" s="1039" t="str">
        <f>Table_wabobpsvr_AzureCalc_AzureCalcRateCard[[#This Row],[ServiceName]]&amp;Table_wabobpsvr_AzureCalc_AzureCalcRateCard[[#This Row],[Price_Level]]&amp;Table_wabobpsvr_AzureCalc_AzureCalcRateCard[[#This Row],[Region]]</f>
        <v>Premium P4 (Hours)D</v>
      </c>
      <c r="B2659" s="1039"/>
      <c r="C2659" s="1039" t="s">
        <v>87</v>
      </c>
      <c r="D2659" s="1039" t="s">
        <v>176</v>
      </c>
      <c r="E2659" s="1039">
        <v>3.9072</v>
      </c>
      <c r="F2659" s="1039" t="s">
        <v>8486</v>
      </c>
      <c r="G2659" s="775" t="s">
        <v>8487</v>
      </c>
      <c r="H2659" s="775" t="s">
        <v>8488</v>
      </c>
      <c r="I2659" s="775" t="s">
        <v>8489</v>
      </c>
    </row>
    <row r="2660" spans="1:9">
      <c r="A2660" s="1039" t="str">
        <f>Table_wabobpsvr_AzureCalc_AzureCalcRateCard[[#This Row],[ServiceName]]&amp;Table_wabobpsvr_AzureCalc_AzureCalcRateCard[[#This Row],[Price_Level]]&amp;Table_wabobpsvr_AzureCalc_AzureCalcRateCard[[#This Row],[Region]]</f>
        <v>Live Encoder Input HoursMOSP3</v>
      </c>
      <c r="B2660" s="1039">
        <v>3</v>
      </c>
      <c r="C2660" s="1039" t="s">
        <v>87</v>
      </c>
      <c r="D2660" s="1039" t="s">
        <v>606</v>
      </c>
      <c r="E2660" s="1039">
        <v>999999</v>
      </c>
      <c r="F2660" s="1039" t="s">
        <v>6983</v>
      </c>
      <c r="G2660" s="775"/>
      <c r="H2660" s="775"/>
      <c r="I2660" s="775"/>
    </row>
    <row r="2661" spans="1:9">
      <c r="A2661" s="1039" t="str">
        <f>Table_wabobpsvr_AzureCalc_AzureCalcRateCard[[#This Row],[ServiceName]]&amp;Table_wabobpsvr_AzureCalc_AzureCalcRateCard[[#This Row],[Price_Level]]&amp;Table_wabobpsvr_AzureCalc_AzureCalcRateCard[[#This Row],[Region]]</f>
        <v>Standard_G3 VM (Non-Windows)B9</v>
      </c>
      <c r="B2661" s="1039">
        <v>9</v>
      </c>
      <c r="C2661" s="1039" t="s">
        <v>87</v>
      </c>
      <c r="D2661" s="1039" t="s">
        <v>175</v>
      </c>
      <c r="E2661" s="1039">
        <v>2.4815999999999998</v>
      </c>
      <c r="F2661" s="1039" t="s">
        <v>3048</v>
      </c>
      <c r="G2661" s="775" t="s">
        <v>8490</v>
      </c>
      <c r="H2661" s="775" t="s">
        <v>8491</v>
      </c>
      <c r="I2661" s="775" t="s">
        <v>8492</v>
      </c>
    </row>
    <row r="2662" spans="1:9">
      <c r="A2662" s="1039" t="str">
        <f>Table_wabobpsvr_AzureCalc_AzureCalcRateCard[[#This Row],[ServiceName]]&amp;Table_wabobpsvr_AzureCalc_AzureCalcRateCard[[#This Row],[Price_Level]]&amp;Table_wabobpsvr_AzureCalc_AzureCalcRateCard[[#This Row],[Region]]</f>
        <v>Standard_G3 VM (Non-Windows)C9</v>
      </c>
      <c r="B2662" s="1039">
        <v>9</v>
      </c>
      <c r="C2662" s="1039" t="s">
        <v>87</v>
      </c>
      <c r="D2662" s="1039" t="s">
        <v>177</v>
      </c>
      <c r="E2662" s="1039">
        <v>2.4024000000000001</v>
      </c>
      <c r="F2662" s="1039" t="s">
        <v>3048</v>
      </c>
      <c r="G2662" s="775" t="s">
        <v>8490</v>
      </c>
      <c r="H2662" s="775" t="s">
        <v>8491</v>
      </c>
      <c r="I2662" s="775" t="s">
        <v>8492</v>
      </c>
    </row>
    <row r="2663" spans="1:9">
      <c r="A2663" s="1039" t="str">
        <f>Table_wabobpsvr_AzureCalc_AzureCalcRateCard[[#This Row],[ServiceName]]&amp;Table_wabobpsvr_AzureCalc_AzureCalcRateCard[[#This Row],[Price_Level]]&amp;Table_wabobpsvr_AzureCalc_AzureCalcRateCard[[#This Row],[Region]]</f>
        <v>Standard_G3 VM (Non-Windows)D9</v>
      </c>
      <c r="B2663" s="1039">
        <v>9</v>
      </c>
      <c r="C2663" s="1039" t="s">
        <v>87</v>
      </c>
      <c r="D2663" s="1039" t="s">
        <v>176</v>
      </c>
      <c r="E2663" s="1039">
        <v>2.3231999999999999</v>
      </c>
      <c r="F2663" s="1039" t="s">
        <v>3048</v>
      </c>
      <c r="G2663" s="775" t="s">
        <v>8490</v>
      </c>
      <c r="H2663" s="775" t="s">
        <v>8491</v>
      </c>
      <c r="I2663" s="775" t="s">
        <v>8492</v>
      </c>
    </row>
    <row r="2664" spans="1:9">
      <c r="A2664" s="1039" t="str">
        <f>Table_wabobpsvr_AzureCalc_AzureCalcRateCard[[#This Row],[ServiceName]]&amp;Table_wabobpsvr_AzureCalc_AzureCalcRateCard[[#This Row],[Price_Level]]&amp;Table_wabobpsvr_AzureCalc_AzureCalcRateCard[[#This Row],[Region]]</f>
        <v>Standard_G3 VM (Windows)MOSP9</v>
      </c>
      <c r="B2664" s="1039">
        <v>9</v>
      </c>
      <c r="C2664" s="1039" t="s">
        <v>87</v>
      </c>
      <c r="D2664" s="1039" t="s">
        <v>606</v>
      </c>
      <c r="E2664" s="1039">
        <v>2.92</v>
      </c>
      <c r="F2664" s="1039" t="s">
        <v>3069</v>
      </c>
      <c r="G2664" s="775"/>
      <c r="H2664" s="775"/>
      <c r="I2664" s="775" t="s">
        <v>8493</v>
      </c>
    </row>
    <row r="2665" spans="1:9">
      <c r="A2665" s="775" t="str">
        <f>Table_wabobpsvr_AzureCalc_AzureCalcRateCard[[#This Row],[ServiceName]]&amp;Table_wabobpsvr_AzureCalc_AzureCalcRateCard[[#This Row],[Price_Level]]&amp;Table_wabobpsvr_AzureCalc_AzureCalcRateCard[[#This Row],[Region]]</f>
        <v>Standard_G3 VM (Windows)A9</v>
      </c>
      <c r="B2665" s="775">
        <v>9</v>
      </c>
      <c r="C2665" s="775" t="s">
        <v>87</v>
      </c>
      <c r="D2665" s="775" t="s">
        <v>174</v>
      </c>
      <c r="E2665" s="775">
        <v>2.8323999999999998</v>
      </c>
      <c r="F2665" s="775" t="s">
        <v>3069</v>
      </c>
      <c r="G2665" s="775" t="s">
        <v>8494</v>
      </c>
      <c r="H2665" s="775" t="s">
        <v>8495</v>
      </c>
      <c r="I2665" s="775" t="s">
        <v>8493</v>
      </c>
    </row>
    <row r="2666" spans="1:9">
      <c r="A2666" s="775" t="str">
        <f>Table_wabobpsvr_AzureCalc_AzureCalcRateCard[[#This Row],[ServiceName]]&amp;Table_wabobpsvr_AzureCalc_AzureCalcRateCard[[#This Row],[Price_Level]]&amp;Table_wabobpsvr_AzureCalc_AzureCalcRateCard[[#This Row],[Region]]</f>
        <v>Standard_G3 VM (Windows)B9</v>
      </c>
      <c r="B2666" s="775">
        <v>9</v>
      </c>
      <c r="C2666" s="775" t="s">
        <v>87</v>
      </c>
      <c r="D2666" s="775" t="s">
        <v>175</v>
      </c>
      <c r="E2666" s="775">
        <v>2.7448000000000001</v>
      </c>
      <c r="F2666" s="775" t="s">
        <v>3069</v>
      </c>
      <c r="G2666" s="775" t="s">
        <v>8494</v>
      </c>
      <c r="H2666" s="775" t="s">
        <v>8495</v>
      </c>
      <c r="I2666" s="775" t="s">
        <v>8493</v>
      </c>
    </row>
    <row r="2667" spans="1:9">
      <c r="A2667" s="775" t="str">
        <f>Table_wabobpsvr_AzureCalc_AzureCalcRateCard[[#This Row],[ServiceName]]&amp;Table_wabobpsvr_AzureCalc_AzureCalcRateCard[[#This Row],[Price_Level]]&amp;Table_wabobpsvr_AzureCalc_AzureCalcRateCard[[#This Row],[Region]]</f>
        <v>Media Services Encoding Data ProcessedMOSP3</v>
      </c>
      <c r="B2667" s="775">
        <v>3</v>
      </c>
      <c r="C2667" s="775" t="s">
        <v>4235</v>
      </c>
      <c r="D2667" s="775" t="s">
        <v>606</v>
      </c>
      <c r="E2667" s="775">
        <v>999999</v>
      </c>
      <c r="F2667" s="775" t="s">
        <v>785</v>
      </c>
      <c r="G2667" s="775" t="s">
        <v>4235</v>
      </c>
      <c r="H2667" s="775" t="s">
        <v>4235</v>
      </c>
      <c r="I2667" s="775" t="s">
        <v>4235</v>
      </c>
    </row>
    <row r="2668" spans="1:9">
      <c r="A2668" s="775" t="str">
        <f>Table_wabobpsvr_AzureCalc_AzureCalcRateCard[[#This Row],[ServiceName]]&amp;Table_wabobpsvr_AzureCalc_AzureCalcRateCard[[#This Row],[Price_Level]]&amp;Table_wabobpsvr_AzureCalc_AzureCalcRateCard[[#This Row],[Region]]</f>
        <v>Media Services Encoding Data ProcessedA3</v>
      </c>
      <c r="B2668" s="775">
        <v>3</v>
      </c>
      <c r="C2668" s="775" t="s">
        <v>4235</v>
      </c>
      <c r="D2668" s="775" t="s">
        <v>174</v>
      </c>
      <c r="E2668" s="775">
        <v>999999</v>
      </c>
      <c r="F2668" s="775" t="s">
        <v>785</v>
      </c>
      <c r="G2668" s="775" t="s">
        <v>4235</v>
      </c>
      <c r="H2668" s="775" t="s">
        <v>4235</v>
      </c>
      <c r="I2668" s="775" t="s">
        <v>4235</v>
      </c>
    </row>
    <row r="2669" spans="1:9">
      <c r="A2669" s="775" t="str">
        <f>Table_wabobpsvr_AzureCalc_AzureCalcRateCard[[#This Row],[ServiceName]]&amp;Table_wabobpsvr_AzureCalc_AzureCalcRateCard[[#This Row],[Price_Level]]&amp;Table_wabobpsvr_AzureCalc_AzureCalcRateCard[[#This Row],[Region]]</f>
        <v>Media Services Encoding Data ProcessedB3</v>
      </c>
      <c r="B2669" s="775">
        <v>3</v>
      </c>
      <c r="C2669" s="775" t="s">
        <v>4235</v>
      </c>
      <c r="D2669" s="775" t="s">
        <v>175</v>
      </c>
      <c r="E2669" s="775">
        <v>999999</v>
      </c>
      <c r="F2669" s="775" t="s">
        <v>785</v>
      </c>
      <c r="G2669" s="775" t="s">
        <v>4235</v>
      </c>
      <c r="H2669" s="775" t="s">
        <v>4235</v>
      </c>
      <c r="I2669" s="775" t="s">
        <v>4235</v>
      </c>
    </row>
    <row r="2670" spans="1:9">
      <c r="A2670" s="775" t="str">
        <f>Table_wabobpsvr_AzureCalc_AzureCalcRateCard[[#This Row],[ServiceName]]&amp;Table_wabobpsvr_AzureCalc_AzureCalcRateCard[[#This Row],[Price_Level]]&amp;Table_wabobpsvr_AzureCalc_AzureCalcRateCard[[#This Row],[Region]]</f>
        <v>Media Services Encoding Data ProcessedC3</v>
      </c>
      <c r="B2670" s="775">
        <v>3</v>
      </c>
      <c r="C2670" s="775" t="s">
        <v>4235</v>
      </c>
      <c r="D2670" s="775" t="s">
        <v>177</v>
      </c>
      <c r="E2670" s="775">
        <v>999999</v>
      </c>
      <c r="F2670" s="775" t="s">
        <v>785</v>
      </c>
      <c r="G2670" s="775" t="s">
        <v>4235</v>
      </c>
      <c r="H2670" s="775" t="s">
        <v>4235</v>
      </c>
      <c r="I2670" s="775" t="s">
        <v>4235</v>
      </c>
    </row>
    <row r="2671" spans="1:9">
      <c r="A2671" s="775" t="str">
        <f>Table_wabobpsvr_AzureCalc_AzureCalcRateCard[[#This Row],[ServiceName]]&amp;Table_wabobpsvr_AzureCalc_AzureCalcRateCard[[#This Row],[Price_Level]]&amp;Table_wabobpsvr_AzureCalc_AzureCalcRateCard[[#This Row],[Region]]</f>
        <v>Media Services Encoding Data ProcessedD3</v>
      </c>
      <c r="B2671" s="775">
        <v>3</v>
      </c>
      <c r="C2671" s="775" t="s">
        <v>4235</v>
      </c>
      <c r="D2671" s="775" t="s">
        <v>176</v>
      </c>
      <c r="E2671" s="775">
        <v>999999</v>
      </c>
      <c r="F2671" s="775" t="s">
        <v>785</v>
      </c>
      <c r="G2671" s="775" t="s">
        <v>4235</v>
      </c>
      <c r="H2671" s="775" t="s">
        <v>4235</v>
      </c>
      <c r="I2671" s="775" t="s">
        <v>4235</v>
      </c>
    </row>
    <row r="2672" spans="1:9">
      <c r="A2672" s="775" t="str">
        <f>Table_wabobpsvr_AzureCalc_AzureCalcRateCard[[#This Row],[ServiceName]]&amp;Table_wabobpsvr_AzureCalc_AzureCalcRateCard[[#This Row],[Price_Level]]&amp;Table_wabobpsvr_AzureCalc_AzureCalcRateCard[[#This Row],[Region]]</f>
        <v>Media Services Encoding Data ProcessedMOSP2</v>
      </c>
      <c r="B2672" s="775">
        <v>2</v>
      </c>
      <c r="C2672" s="775" t="s">
        <v>4235</v>
      </c>
      <c r="D2672" s="775" t="s">
        <v>606</v>
      </c>
      <c r="E2672" s="775">
        <v>999999</v>
      </c>
      <c r="F2672" s="775" t="s">
        <v>785</v>
      </c>
      <c r="G2672" s="775" t="s">
        <v>4235</v>
      </c>
      <c r="H2672" s="775" t="s">
        <v>4235</v>
      </c>
      <c r="I2672" s="775" t="s">
        <v>4235</v>
      </c>
    </row>
    <row r="2673" spans="1:9">
      <c r="A2673" s="775" t="str">
        <f>Table_wabobpsvr_AzureCalc_AzureCalcRateCard[[#This Row],[ServiceName]]&amp;Table_wabobpsvr_AzureCalc_AzureCalcRateCard[[#This Row],[Price_Level]]&amp;Table_wabobpsvr_AzureCalc_AzureCalcRateCard[[#This Row],[Region]]</f>
        <v>Media Services Encoding Data ProcessedA2</v>
      </c>
      <c r="B2673" s="775">
        <v>2</v>
      </c>
      <c r="C2673" s="775" t="s">
        <v>4235</v>
      </c>
      <c r="D2673" s="775" t="s">
        <v>174</v>
      </c>
      <c r="E2673" s="775">
        <v>999999</v>
      </c>
      <c r="F2673" s="775" t="s">
        <v>785</v>
      </c>
      <c r="G2673" s="775" t="s">
        <v>4235</v>
      </c>
      <c r="H2673" s="775" t="s">
        <v>4235</v>
      </c>
      <c r="I2673" s="775" t="s">
        <v>4235</v>
      </c>
    </row>
    <row r="2674" spans="1:9">
      <c r="A2674" s="775" t="str">
        <f>Table_wabobpsvr_AzureCalc_AzureCalcRateCard[[#This Row],[ServiceName]]&amp;Table_wabobpsvr_AzureCalc_AzureCalcRateCard[[#This Row],[Price_Level]]&amp;Table_wabobpsvr_AzureCalc_AzureCalcRateCard[[#This Row],[Region]]</f>
        <v>Media Services Encoding Data ProcessedB2</v>
      </c>
      <c r="B2674" s="775">
        <v>2</v>
      </c>
      <c r="C2674" s="775" t="s">
        <v>4235</v>
      </c>
      <c r="D2674" s="775" t="s">
        <v>175</v>
      </c>
      <c r="E2674" s="775">
        <v>999999</v>
      </c>
      <c r="F2674" s="775" t="s">
        <v>785</v>
      </c>
      <c r="G2674" s="775" t="s">
        <v>4235</v>
      </c>
      <c r="H2674" s="775" t="s">
        <v>4235</v>
      </c>
      <c r="I2674" s="775" t="s">
        <v>4235</v>
      </c>
    </row>
    <row r="2675" spans="1:9">
      <c r="A2675" s="775" t="str">
        <f>Table_wabobpsvr_AzureCalc_AzureCalcRateCard[[#This Row],[ServiceName]]&amp;Table_wabobpsvr_AzureCalc_AzureCalcRateCard[[#This Row],[Price_Level]]&amp;Table_wabobpsvr_AzureCalc_AzureCalcRateCard[[#This Row],[Region]]</f>
        <v>Media Services Encoding Data ProcessedC2</v>
      </c>
      <c r="B2675" s="775">
        <v>2</v>
      </c>
      <c r="C2675" s="775" t="s">
        <v>4235</v>
      </c>
      <c r="D2675" s="775" t="s">
        <v>177</v>
      </c>
      <c r="E2675" s="775">
        <v>999999</v>
      </c>
      <c r="F2675" s="775" t="s">
        <v>785</v>
      </c>
      <c r="G2675" s="775" t="s">
        <v>4235</v>
      </c>
      <c r="H2675" s="775" t="s">
        <v>4235</v>
      </c>
      <c r="I2675" s="775" t="s">
        <v>4235</v>
      </c>
    </row>
    <row r="2676" spans="1:9">
      <c r="A2676" s="775" t="str">
        <f>Table_wabobpsvr_AzureCalc_AzureCalcRateCard[[#This Row],[ServiceName]]&amp;Table_wabobpsvr_AzureCalc_AzureCalcRateCard[[#This Row],[Price_Level]]&amp;Table_wabobpsvr_AzureCalc_AzureCalcRateCard[[#This Row],[Region]]</f>
        <v>Media Services Encoding Data ProcessedD2</v>
      </c>
      <c r="B2676" s="775">
        <v>2</v>
      </c>
      <c r="C2676" s="775" t="s">
        <v>4235</v>
      </c>
      <c r="D2676" s="775" t="s">
        <v>176</v>
      </c>
      <c r="E2676" s="775">
        <v>999999</v>
      </c>
      <c r="F2676" s="775" t="s">
        <v>785</v>
      </c>
      <c r="G2676" s="775" t="s">
        <v>4235</v>
      </c>
      <c r="H2676" s="775" t="s">
        <v>4235</v>
      </c>
      <c r="I2676" s="775" t="s">
        <v>4235</v>
      </c>
    </row>
    <row r="2677" spans="1:9">
      <c r="A2677" s="775" t="str">
        <f>Table_wabobpsvr_AzureCalc_AzureCalcRateCard[[#This Row],[ServiceName]]&amp;Table_wabobpsvr_AzureCalc_AzureCalcRateCard[[#This Row],[Price_Level]]&amp;Table_wabobpsvr_AzureCalc_AzureCalcRateCard[[#This Row],[Region]]</f>
        <v>Media Services Encoding Data Processed - Tier 2MOSP2</v>
      </c>
      <c r="B2677" s="775">
        <v>2</v>
      </c>
      <c r="C2677" s="775" t="s">
        <v>4235</v>
      </c>
      <c r="D2677" s="775" t="s">
        <v>606</v>
      </c>
      <c r="E2677" s="775">
        <v>999999</v>
      </c>
      <c r="F2677" s="775" t="s">
        <v>908</v>
      </c>
      <c r="G2677" s="775" t="s">
        <v>4235</v>
      </c>
      <c r="H2677" s="775" t="s">
        <v>4235</v>
      </c>
      <c r="I2677" s="775" t="s">
        <v>4235</v>
      </c>
    </row>
    <row r="2678" spans="1:9">
      <c r="A2678" s="775" t="str">
        <f>Table_wabobpsvr_AzureCalc_AzureCalcRateCard[[#This Row],[ServiceName]]&amp;Table_wabobpsvr_AzureCalc_AzureCalcRateCard[[#This Row],[Price_Level]]&amp;Table_wabobpsvr_AzureCalc_AzureCalcRateCard[[#This Row],[Region]]</f>
        <v>Media Services Encoding Data Processed - Tier 2A2</v>
      </c>
      <c r="B2678" s="775">
        <v>2</v>
      </c>
      <c r="C2678" s="775" t="s">
        <v>4235</v>
      </c>
      <c r="D2678" s="775" t="s">
        <v>174</v>
      </c>
      <c r="E2678" s="775">
        <v>999999</v>
      </c>
      <c r="F2678" s="775" t="s">
        <v>908</v>
      </c>
      <c r="G2678" s="775" t="s">
        <v>4235</v>
      </c>
      <c r="H2678" s="775" t="s">
        <v>4235</v>
      </c>
      <c r="I2678" s="775" t="s">
        <v>4235</v>
      </c>
    </row>
    <row r="2679" spans="1:9">
      <c r="A2679" s="775" t="str">
        <f>Table_wabobpsvr_AzureCalc_AzureCalcRateCard[[#This Row],[ServiceName]]&amp;Table_wabobpsvr_AzureCalc_AzureCalcRateCard[[#This Row],[Price_Level]]&amp;Table_wabobpsvr_AzureCalc_AzureCalcRateCard[[#This Row],[Region]]</f>
        <v>Media Services Encoding Data Processed - Tier 2B2</v>
      </c>
      <c r="B2679" s="775">
        <v>2</v>
      </c>
      <c r="C2679" s="775" t="s">
        <v>4235</v>
      </c>
      <c r="D2679" s="775" t="s">
        <v>175</v>
      </c>
      <c r="E2679" s="775">
        <v>999999</v>
      </c>
      <c r="F2679" s="775" t="s">
        <v>908</v>
      </c>
      <c r="G2679" s="775" t="s">
        <v>4235</v>
      </c>
      <c r="H2679" s="775" t="s">
        <v>4235</v>
      </c>
      <c r="I2679" s="775" t="s">
        <v>4235</v>
      </c>
    </row>
    <row r="2680" spans="1:9">
      <c r="A2680" s="775" t="str">
        <f>Table_wabobpsvr_AzureCalc_AzureCalcRateCard[[#This Row],[ServiceName]]&amp;Table_wabobpsvr_AzureCalc_AzureCalcRateCard[[#This Row],[Price_Level]]&amp;Table_wabobpsvr_AzureCalc_AzureCalcRateCard[[#This Row],[Region]]</f>
        <v>Media Services Encoding Data Processed - Tier 2C2</v>
      </c>
      <c r="B2680" s="775">
        <v>2</v>
      </c>
      <c r="C2680" s="775" t="s">
        <v>4235</v>
      </c>
      <c r="D2680" s="775" t="s">
        <v>177</v>
      </c>
      <c r="E2680" s="775">
        <v>999999</v>
      </c>
      <c r="F2680" s="775" t="s">
        <v>908</v>
      </c>
      <c r="G2680" s="775" t="s">
        <v>4235</v>
      </c>
      <c r="H2680" s="775" t="s">
        <v>4235</v>
      </c>
      <c r="I2680" s="775" t="s">
        <v>4235</v>
      </c>
    </row>
    <row r="2681" spans="1:9">
      <c r="A2681" s="775" t="str">
        <f>Table_wabobpsvr_AzureCalc_AzureCalcRateCard[[#This Row],[ServiceName]]&amp;Table_wabobpsvr_AzureCalc_AzureCalcRateCard[[#This Row],[Price_Level]]&amp;Table_wabobpsvr_AzureCalc_AzureCalcRateCard[[#This Row],[Region]]</f>
        <v>Media Services Encoding Data Processed - Tier 2D2</v>
      </c>
      <c r="B2681" s="775">
        <v>2</v>
      </c>
      <c r="C2681" s="775" t="s">
        <v>4235</v>
      </c>
      <c r="D2681" s="775" t="s">
        <v>176</v>
      </c>
      <c r="E2681" s="775">
        <v>999999</v>
      </c>
      <c r="F2681" s="775" t="s">
        <v>908</v>
      </c>
      <c r="G2681" s="775" t="s">
        <v>4235</v>
      </c>
      <c r="H2681" s="775" t="s">
        <v>4235</v>
      </c>
      <c r="I2681" s="775" t="s">
        <v>4235</v>
      </c>
    </row>
    <row r="2682" spans="1:9">
      <c r="A2682" s="775" t="str">
        <f>Table_wabobpsvr_AzureCalc_AzureCalcRateCard[[#This Row],[ServiceName]]&amp;Table_wabobpsvr_AzureCalc_AzureCalcRateCard[[#This Row],[Price_Level]]&amp;Table_wabobpsvr_AzureCalc_AzureCalcRateCard[[#This Row],[Region]]</f>
        <v>Media Services Encoding Data Processed - Tier 2MOSP3</v>
      </c>
      <c r="B2682" s="775">
        <v>3</v>
      </c>
      <c r="C2682" s="775" t="s">
        <v>4235</v>
      </c>
      <c r="D2682" s="775" t="s">
        <v>606</v>
      </c>
      <c r="E2682" s="775">
        <v>999999</v>
      </c>
      <c r="F2682" s="775" t="s">
        <v>908</v>
      </c>
      <c r="G2682" s="775" t="s">
        <v>4235</v>
      </c>
      <c r="H2682" s="775" t="s">
        <v>4235</v>
      </c>
      <c r="I2682" s="775" t="s">
        <v>4235</v>
      </c>
    </row>
    <row r="2683" spans="1:9">
      <c r="A2683" s="775" t="str">
        <f>Table_wabobpsvr_AzureCalc_AzureCalcRateCard[[#This Row],[ServiceName]]&amp;Table_wabobpsvr_AzureCalc_AzureCalcRateCard[[#This Row],[Price_Level]]&amp;Table_wabobpsvr_AzureCalc_AzureCalcRateCard[[#This Row],[Region]]</f>
        <v>Media Services Encoding Data Processed - Tier 2A3</v>
      </c>
      <c r="B2683" s="775">
        <v>3</v>
      </c>
      <c r="C2683" s="775" t="s">
        <v>4235</v>
      </c>
      <c r="D2683" s="775" t="s">
        <v>174</v>
      </c>
      <c r="E2683" s="775">
        <v>999999</v>
      </c>
      <c r="F2683" s="775" t="s">
        <v>908</v>
      </c>
      <c r="G2683" s="775" t="s">
        <v>4235</v>
      </c>
      <c r="H2683" s="775" t="s">
        <v>4235</v>
      </c>
      <c r="I2683" s="775" t="s">
        <v>4235</v>
      </c>
    </row>
    <row r="2684" spans="1:9">
      <c r="A2684" s="775" t="str">
        <f>Table_wabobpsvr_AzureCalc_AzureCalcRateCard[[#This Row],[ServiceName]]&amp;Table_wabobpsvr_AzureCalc_AzureCalcRateCard[[#This Row],[Price_Level]]&amp;Table_wabobpsvr_AzureCalc_AzureCalcRateCard[[#This Row],[Region]]</f>
        <v>Media Services Encoding Data Processed - Tier 2B3</v>
      </c>
      <c r="B2684" s="775">
        <v>3</v>
      </c>
      <c r="C2684" s="775" t="s">
        <v>4235</v>
      </c>
      <c r="D2684" s="775" t="s">
        <v>175</v>
      </c>
      <c r="E2684" s="775">
        <v>999999</v>
      </c>
      <c r="F2684" s="775" t="s">
        <v>908</v>
      </c>
      <c r="G2684" s="775" t="s">
        <v>4235</v>
      </c>
      <c r="H2684" s="775" t="s">
        <v>4235</v>
      </c>
      <c r="I2684" s="775" t="s">
        <v>4235</v>
      </c>
    </row>
    <row r="2685" spans="1:9">
      <c r="A2685" s="775" t="str">
        <f>Table_wabobpsvr_AzureCalc_AzureCalcRateCard[[#This Row],[ServiceName]]&amp;Table_wabobpsvr_AzureCalc_AzureCalcRateCard[[#This Row],[Price_Level]]&amp;Table_wabobpsvr_AzureCalc_AzureCalcRateCard[[#This Row],[Region]]</f>
        <v>Media Services Encoding Data Processed - Tier 2C3</v>
      </c>
      <c r="B2685" s="775">
        <v>3</v>
      </c>
      <c r="C2685" s="775" t="s">
        <v>4235</v>
      </c>
      <c r="D2685" s="775" t="s">
        <v>177</v>
      </c>
      <c r="E2685" s="775">
        <v>999999</v>
      </c>
      <c r="F2685" s="775" t="s">
        <v>908</v>
      </c>
      <c r="G2685" s="775" t="s">
        <v>4235</v>
      </c>
      <c r="H2685" s="775" t="s">
        <v>4235</v>
      </c>
      <c r="I2685" s="775" t="s">
        <v>4235</v>
      </c>
    </row>
    <row r="2686" spans="1:9">
      <c r="A2686" s="775" t="str">
        <f>Table_wabobpsvr_AzureCalc_AzureCalcRateCard[[#This Row],[ServiceName]]&amp;Table_wabobpsvr_AzureCalc_AzureCalcRateCard[[#This Row],[Price_Level]]&amp;Table_wabobpsvr_AzureCalc_AzureCalcRateCard[[#This Row],[Region]]</f>
        <v>Media Services Encoding Data Processed - Tier 2D3</v>
      </c>
      <c r="B2686" s="775">
        <v>3</v>
      </c>
      <c r="C2686" s="775" t="s">
        <v>4235</v>
      </c>
      <c r="D2686" s="775" t="s">
        <v>176</v>
      </c>
      <c r="E2686" s="775">
        <v>999999</v>
      </c>
      <c r="F2686" s="775" t="s">
        <v>908</v>
      </c>
      <c r="G2686" s="775" t="s">
        <v>4235</v>
      </c>
      <c r="H2686" s="775" t="s">
        <v>4235</v>
      </c>
      <c r="I2686" s="775" t="s">
        <v>4235</v>
      </c>
    </row>
    <row r="2687" spans="1:9">
      <c r="A2687" s="775" t="str">
        <f>Table_wabobpsvr_AzureCalc_AzureCalcRateCard[[#This Row],[ServiceName]]&amp;Table_wabobpsvr_AzureCalc_AzureCalcRateCard[[#This Row],[Price_Level]]&amp;Table_wabobpsvr_AzureCalc_AzureCalcRateCard[[#This Row],[Region]]</f>
        <v>Standard_G2 VM (Non-Windows)A9</v>
      </c>
      <c r="B2687" s="775">
        <v>9</v>
      </c>
      <c r="C2687" s="775" t="s">
        <v>87</v>
      </c>
      <c r="D2687" s="775" t="s">
        <v>174</v>
      </c>
      <c r="E2687" s="775">
        <v>1.2804</v>
      </c>
      <c r="F2687" s="775" t="s">
        <v>3045</v>
      </c>
      <c r="G2687" s="775" t="s">
        <v>8496</v>
      </c>
      <c r="H2687" s="775" t="s">
        <v>8497</v>
      </c>
      <c r="I2687" s="775" t="s">
        <v>8485</v>
      </c>
    </row>
    <row r="2688" spans="1:9">
      <c r="A2688" s="775" t="str">
        <f>Table_wabobpsvr_AzureCalc_AzureCalcRateCard[[#This Row],[ServiceName]]&amp;Table_wabobpsvr_AzureCalc_AzureCalcRateCard[[#This Row],[Price_Level]]&amp;Table_wabobpsvr_AzureCalc_AzureCalcRateCard[[#This Row],[Region]]</f>
        <v>Standard_G2 VM (Non-Windows)B9</v>
      </c>
      <c r="B2688" s="775">
        <v>9</v>
      </c>
      <c r="C2688" s="775" t="s">
        <v>87</v>
      </c>
      <c r="D2688" s="775" t="s">
        <v>175</v>
      </c>
      <c r="E2688" s="775">
        <v>1.2407999999999999</v>
      </c>
      <c r="F2688" s="775" t="s">
        <v>3045</v>
      </c>
      <c r="G2688" s="775" t="s">
        <v>8496</v>
      </c>
      <c r="H2688" s="775" t="s">
        <v>8497</v>
      </c>
      <c r="I2688" s="775" t="s">
        <v>8485</v>
      </c>
    </row>
    <row r="2689" spans="1:9">
      <c r="A2689" s="775" t="str">
        <f>Table_wabobpsvr_AzureCalc_AzureCalcRateCard[[#This Row],[ServiceName]]&amp;Table_wabobpsvr_AzureCalc_AzureCalcRateCard[[#This Row],[Price_Level]]&amp;Table_wabobpsvr_AzureCalc_AzureCalcRateCard[[#This Row],[Region]]</f>
        <v>Live Encoder Input Hours - Tier 2MOSP</v>
      </c>
      <c r="B2689" s="775"/>
      <c r="C2689" s="775" t="s">
        <v>87</v>
      </c>
      <c r="D2689" s="775" t="s">
        <v>606</v>
      </c>
      <c r="E2689" s="775">
        <v>18.989999999999998</v>
      </c>
      <c r="F2689" s="775" t="s">
        <v>8522</v>
      </c>
      <c r="G2689" s="775"/>
      <c r="H2689" s="775"/>
      <c r="I2689" s="775" t="s">
        <v>6984</v>
      </c>
    </row>
    <row r="2690" spans="1:9">
      <c r="A2690" s="775" t="str">
        <f>Table_wabobpsvr_AzureCalc_AzureCalcRateCard[[#This Row],[ServiceName]]&amp;Table_wabobpsvr_AzureCalc_AzureCalcRateCard[[#This Row],[Price_Level]]&amp;Table_wabobpsvr_AzureCalc_AzureCalcRateCard[[#This Row],[Region]]</f>
        <v>Live Encoder Input Hours - Tier 3MOSP</v>
      </c>
      <c r="B2690" s="775"/>
      <c r="C2690" s="775" t="s">
        <v>87</v>
      </c>
      <c r="D2690" s="775" t="s">
        <v>606</v>
      </c>
      <c r="E2690" s="775">
        <v>17.489999999999998</v>
      </c>
      <c r="F2690" s="775" t="s">
        <v>8523</v>
      </c>
      <c r="G2690" s="775"/>
      <c r="H2690" s="775"/>
      <c r="I2690" s="775" t="s">
        <v>6984</v>
      </c>
    </row>
    <row r="2691" spans="1:9">
      <c r="A2691" s="775" t="str">
        <f>Table_wabobpsvr_AzureCalc_AzureCalcRateCard[[#This Row],[ServiceName]]&amp;Table_wabobpsvr_AzureCalc_AzureCalcRateCard[[#This Row],[Price_Level]]&amp;Table_wabobpsvr_AzureCalc_AzureCalcRateCard[[#This Row],[Region]]</f>
        <v>Live Encoder Input Hours - Tier 4MOSP</v>
      </c>
      <c r="B2691" s="775"/>
      <c r="C2691" s="775" t="s">
        <v>87</v>
      </c>
      <c r="D2691" s="775" t="s">
        <v>606</v>
      </c>
      <c r="E2691" s="775">
        <v>14.99</v>
      </c>
      <c r="F2691" s="775" t="s">
        <v>8524</v>
      </c>
      <c r="G2691" s="775"/>
      <c r="H2691" s="775"/>
      <c r="I2691" s="775" t="s">
        <v>6984</v>
      </c>
    </row>
    <row r="2692" spans="1:9">
      <c r="A2692" s="775" t="str">
        <f>Table_wabobpsvr_AzureCalc_AzureCalcRateCard[[#This Row],[ServiceName]]&amp;Table_wabobpsvr_AzureCalc_AzureCalcRateCard[[#This Row],[Price_Level]]&amp;Table_wabobpsvr_AzureCalc_AzureCalcRateCard[[#This Row],[Region]]</f>
        <v>Live Encoder Input Hours - Tier 2A</v>
      </c>
      <c r="B2692" s="775"/>
      <c r="C2692" s="775" t="s">
        <v>87</v>
      </c>
      <c r="D2692" s="775" t="s">
        <v>174</v>
      </c>
      <c r="E2692" s="775">
        <v>18.420300000000001</v>
      </c>
      <c r="F2692" s="775" t="s">
        <v>8522</v>
      </c>
      <c r="G2692" s="775" t="s">
        <v>6985</v>
      </c>
      <c r="H2692" s="775" t="s">
        <v>6986</v>
      </c>
      <c r="I2692" s="775" t="s">
        <v>6984</v>
      </c>
    </row>
    <row r="2693" spans="1:9">
      <c r="A2693" s="775" t="str">
        <f>Table_wabobpsvr_AzureCalc_AzureCalcRateCard[[#This Row],[ServiceName]]&amp;Table_wabobpsvr_AzureCalc_AzureCalcRateCard[[#This Row],[Price_Level]]&amp;Table_wabobpsvr_AzureCalc_AzureCalcRateCard[[#This Row],[Region]]</f>
        <v>Live Encoder Input Hours - Tier 3A</v>
      </c>
      <c r="B2693" s="775"/>
      <c r="C2693" s="775" t="s">
        <v>87</v>
      </c>
      <c r="D2693" s="775" t="s">
        <v>174</v>
      </c>
      <c r="E2693" s="775">
        <v>16.965299999999999</v>
      </c>
      <c r="F2693" s="775" t="s">
        <v>8523</v>
      </c>
      <c r="G2693" s="775" t="s">
        <v>6985</v>
      </c>
      <c r="H2693" s="775" t="s">
        <v>6986</v>
      </c>
      <c r="I2693" s="775" t="s">
        <v>6984</v>
      </c>
    </row>
    <row r="2694" spans="1:9">
      <c r="A2694" s="1039" t="str">
        <f>Table_wabobpsvr_AzureCalc_AzureCalcRateCard[[#This Row],[ServiceName]]&amp;Table_wabobpsvr_AzureCalc_AzureCalcRateCard[[#This Row],[Price_Level]]&amp;Table_wabobpsvr_AzureCalc_AzureCalcRateCard[[#This Row],[Region]]</f>
        <v>Live Encoder Input Hours - Tier 4A</v>
      </c>
      <c r="B2694" s="1039"/>
      <c r="C2694" s="1039" t="s">
        <v>87</v>
      </c>
      <c r="D2694" s="1039" t="s">
        <v>174</v>
      </c>
      <c r="E2694" s="1039">
        <v>14.5403</v>
      </c>
      <c r="F2694" s="1039" t="s">
        <v>8524</v>
      </c>
      <c r="G2694" s="775" t="s">
        <v>6985</v>
      </c>
      <c r="H2694" s="775" t="s">
        <v>6986</v>
      </c>
      <c r="I2694" s="775" t="s">
        <v>6984</v>
      </c>
    </row>
    <row r="2695" spans="1:9">
      <c r="A2695" s="775" t="str">
        <f>Table_wabobpsvr_AzureCalc_AzureCalcRateCard[[#This Row],[ServiceName]]&amp;Table_wabobpsvr_AzureCalc_AzureCalcRateCard[[#This Row],[Price_Level]]&amp;Table_wabobpsvr_AzureCalc_AzureCalcRateCard[[#This Row],[Region]]</f>
        <v>Media Services Encoding Data Processed - Tier 3MOSP3</v>
      </c>
      <c r="B2695" s="775">
        <v>3</v>
      </c>
      <c r="C2695" s="775" t="s">
        <v>4235</v>
      </c>
      <c r="D2695" s="775" t="s">
        <v>606</v>
      </c>
      <c r="E2695" s="775">
        <v>999999</v>
      </c>
      <c r="F2695" s="775" t="s">
        <v>909</v>
      </c>
      <c r="G2695" s="775" t="s">
        <v>4235</v>
      </c>
      <c r="H2695" s="775" t="s">
        <v>4235</v>
      </c>
      <c r="I2695" s="775" t="s">
        <v>4235</v>
      </c>
    </row>
    <row r="2696" spans="1:9">
      <c r="A2696" s="775" t="str">
        <f>Table_wabobpsvr_AzureCalc_AzureCalcRateCard[[#This Row],[ServiceName]]&amp;Table_wabobpsvr_AzureCalc_AzureCalcRateCard[[#This Row],[Price_Level]]&amp;Table_wabobpsvr_AzureCalc_AzureCalcRateCard[[#This Row],[Region]]</f>
        <v>Media Services Encoding Data Processed - Tier 3A3</v>
      </c>
      <c r="B2696" s="775">
        <v>3</v>
      </c>
      <c r="C2696" s="775" t="s">
        <v>4235</v>
      </c>
      <c r="D2696" s="775" t="s">
        <v>174</v>
      </c>
      <c r="E2696" s="775">
        <v>999999</v>
      </c>
      <c r="F2696" s="775" t="s">
        <v>909</v>
      </c>
      <c r="G2696" s="775" t="s">
        <v>4235</v>
      </c>
      <c r="H2696" s="775" t="s">
        <v>4235</v>
      </c>
      <c r="I2696" s="775" t="s">
        <v>4235</v>
      </c>
    </row>
    <row r="2697" spans="1:9">
      <c r="A2697" s="775" t="str">
        <f>Table_wabobpsvr_AzureCalc_AzureCalcRateCard[[#This Row],[ServiceName]]&amp;Table_wabobpsvr_AzureCalc_AzureCalcRateCard[[#This Row],[Price_Level]]&amp;Table_wabobpsvr_AzureCalc_AzureCalcRateCard[[#This Row],[Region]]</f>
        <v>Media Services Encoding Data Processed - Tier 3B3</v>
      </c>
      <c r="B2697" s="775">
        <v>3</v>
      </c>
      <c r="C2697" s="775" t="s">
        <v>4235</v>
      </c>
      <c r="D2697" s="775" t="s">
        <v>175</v>
      </c>
      <c r="E2697" s="775">
        <v>999999</v>
      </c>
      <c r="F2697" s="775" t="s">
        <v>909</v>
      </c>
      <c r="G2697" s="775" t="s">
        <v>4235</v>
      </c>
      <c r="H2697" s="775" t="s">
        <v>4235</v>
      </c>
      <c r="I2697" s="775" t="s">
        <v>4235</v>
      </c>
    </row>
    <row r="2698" spans="1:9">
      <c r="A2698" s="775" t="str">
        <f>Table_wabobpsvr_AzureCalc_AzureCalcRateCard[[#This Row],[ServiceName]]&amp;Table_wabobpsvr_AzureCalc_AzureCalcRateCard[[#This Row],[Price_Level]]&amp;Table_wabobpsvr_AzureCalc_AzureCalcRateCard[[#This Row],[Region]]</f>
        <v>Media Services Encoding Data Processed - Tier 3C3</v>
      </c>
      <c r="B2698" s="775">
        <v>3</v>
      </c>
      <c r="C2698" s="775" t="s">
        <v>4235</v>
      </c>
      <c r="D2698" s="775" t="s">
        <v>177</v>
      </c>
      <c r="E2698" s="775">
        <v>999999</v>
      </c>
      <c r="F2698" s="775" t="s">
        <v>909</v>
      </c>
      <c r="G2698" s="775" t="s">
        <v>4235</v>
      </c>
      <c r="H2698" s="775" t="s">
        <v>4235</v>
      </c>
      <c r="I2698" s="775" t="s">
        <v>4235</v>
      </c>
    </row>
    <row r="2699" spans="1:9">
      <c r="A2699" s="775" t="str">
        <f>Table_wabobpsvr_AzureCalc_AzureCalcRateCard[[#This Row],[ServiceName]]&amp;Table_wabobpsvr_AzureCalc_AzureCalcRateCard[[#This Row],[Price_Level]]&amp;Table_wabobpsvr_AzureCalc_AzureCalcRateCard[[#This Row],[Region]]</f>
        <v>Media Services Encoding Data Processed - Tier 3D3</v>
      </c>
      <c r="B2699" s="775">
        <v>3</v>
      </c>
      <c r="C2699" s="775" t="s">
        <v>4235</v>
      </c>
      <c r="D2699" s="775" t="s">
        <v>176</v>
      </c>
      <c r="E2699" s="775">
        <v>999999</v>
      </c>
      <c r="F2699" s="775" t="s">
        <v>909</v>
      </c>
      <c r="G2699" s="775" t="s">
        <v>4235</v>
      </c>
      <c r="H2699" s="775" t="s">
        <v>4235</v>
      </c>
      <c r="I2699" s="775" t="s">
        <v>4235</v>
      </c>
    </row>
    <row r="2700" spans="1:9">
      <c r="A2700" s="775" t="str">
        <f>Table_wabobpsvr_AzureCalc_AzureCalcRateCard[[#This Row],[ServiceName]]&amp;Table_wabobpsvr_AzureCalc_AzureCalcRateCard[[#This Row],[Price_Level]]&amp;Table_wabobpsvr_AzureCalc_AzureCalcRateCard[[#This Row],[Region]]</f>
        <v>Media Services Encoding Data Processed - Tier 3MOSP2</v>
      </c>
      <c r="B2700" s="775">
        <v>2</v>
      </c>
      <c r="C2700" s="775" t="s">
        <v>4235</v>
      </c>
      <c r="D2700" s="775" t="s">
        <v>606</v>
      </c>
      <c r="E2700" s="775">
        <v>999999</v>
      </c>
      <c r="F2700" s="775" t="s">
        <v>909</v>
      </c>
      <c r="G2700" s="775" t="s">
        <v>4235</v>
      </c>
      <c r="H2700" s="775" t="s">
        <v>4235</v>
      </c>
      <c r="I2700" s="775" t="s">
        <v>4235</v>
      </c>
    </row>
    <row r="2701" spans="1:9">
      <c r="A2701" s="775" t="str">
        <f>Table_wabobpsvr_AzureCalc_AzureCalcRateCard[[#This Row],[ServiceName]]&amp;Table_wabobpsvr_AzureCalc_AzureCalcRateCard[[#This Row],[Price_Level]]&amp;Table_wabobpsvr_AzureCalc_AzureCalcRateCard[[#This Row],[Region]]</f>
        <v>Media Services Encoding Data Processed - Tier 3A2</v>
      </c>
      <c r="B2701" s="775">
        <v>2</v>
      </c>
      <c r="C2701" s="775" t="s">
        <v>4235</v>
      </c>
      <c r="D2701" s="775" t="s">
        <v>174</v>
      </c>
      <c r="E2701" s="775">
        <v>999999</v>
      </c>
      <c r="F2701" s="775" t="s">
        <v>909</v>
      </c>
      <c r="G2701" s="775" t="s">
        <v>4235</v>
      </c>
      <c r="H2701" s="775" t="s">
        <v>4235</v>
      </c>
      <c r="I2701" s="775" t="s">
        <v>4235</v>
      </c>
    </row>
    <row r="2702" spans="1:9">
      <c r="A2702" s="775" t="str">
        <f>Table_wabobpsvr_AzureCalc_AzureCalcRateCard[[#This Row],[ServiceName]]&amp;Table_wabobpsvr_AzureCalc_AzureCalcRateCard[[#This Row],[Price_Level]]&amp;Table_wabobpsvr_AzureCalc_AzureCalcRateCard[[#This Row],[Region]]</f>
        <v>Media Services Encoding Data Processed - Tier 3B2</v>
      </c>
      <c r="B2702" s="775">
        <v>2</v>
      </c>
      <c r="C2702" s="775" t="s">
        <v>4235</v>
      </c>
      <c r="D2702" s="775" t="s">
        <v>175</v>
      </c>
      <c r="E2702" s="775">
        <v>999999</v>
      </c>
      <c r="F2702" s="775" t="s">
        <v>909</v>
      </c>
      <c r="G2702" s="775" t="s">
        <v>4235</v>
      </c>
      <c r="H2702" s="775" t="s">
        <v>4235</v>
      </c>
      <c r="I2702" s="775" t="s">
        <v>4235</v>
      </c>
    </row>
    <row r="2703" spans="1:9">
      <c r="A2703" s="775" t="str">
        <f>Table_wabobpsvr_AzureCalc_AzureCalcRateCard[[#This Row],[ServiceName]]&amp;Table_wabobpsvr_AzureCalc_AzureCalcRateCard[[#This Row],[Price_Level]]&amp;Table_wabobpsvr_AzureCalc_AzureCalcRateCard[[#This Row],[Region]]</f>
        <v>Media Services Encoding Data Processed - Tier 3C2</v>
      </c>
      <c r="B2703" s="775">
        <v>2</v>
      </c>
      <c r="C2703" s="775" t="s">
        <v>4235</v>
      </c>
      <c r="D2703" s="775" t="s">
        <v>177</v>
      </c>
      <c r="E2703" s="775">
        <v>999999</v>
      </c>
      <c r="F2703" s="775" t="s">
        <v>909</v>
      </c>
      <c r="G2703" s="775" t="s">
        <v>4235</v>
      </c>
      <c r="H2703" s="775" t="s">
        <v>4235</v>
      </c>
      <c r="I2703" s="775" t="s">
        <v>4235</v>
      </c>
    </row>
    <row r="2704" spans="1:9">
      <c r="A2704" s="775" t="str">
        <f>Table_wabobpsvr_AzureCalc_AzureCalcRateCard[[#This Row],[ServiceName]]&amp;Table_wabobpsvr_AzureCalc_AzureCalcRateCard[[#This Row],[Price_Level]]&amp;Table_wabobpsvr_AzureCalc_AzureCalcRateCard[[#This Row],[Region]]</f>
        <v>Media Services Encoding Data Processed - Tier 3D2</v>
      </c>
      <c r="B2704" s="775">
        <v>2</v>
      </c>
      <c r="C2704" s="775" t="s">
        <v>4235</v>
      </c>
      <c r="D2704" s="775" t="s">
        <v>176</v>
      </c>
      <c r="E2704" s="775">
        <v>999999</v>
      </c>
      <c r="F2704" s="775" t="s">
        <v>909</v>
      </c>
      <c r="G2704" s="775" t="s">
        <v>4235</v>
      </c>
      <c r="H2704" s="775" t="s">
        <v>4235</v>
      </c>
      <c r="I2704" s="775" t="s">
        <v>4235</v>
      </c>
    </row>
    <row r="2705" spans="1:9">
      <c r="A2705" s="775" t="str">
        <f>Table_wabobpsvr_AzureCalc_AzureCalcRateCard[[#This Row],[ServiceName]]&amp;Table_wabobpsvr_AzureCalc_AzureCalcRateCard[[#This Row],[Price_Level]]&amp;Table_wabobpsvr_AzureCalc_AzureCalcRateCard[[#This Row],[Region]]</f>
        <v>Media Services Encoding Data Processed - Tier 4MOSP2</v>
      </c>
      <c r="B2705" s="775">
        <v>2</v>
      </c>
      <c r="C2705" s="775" t="s">
        <v>4235</v>
      </c>
      <c r="D2705" s="775" t="s">
        <v>606</v>
      </c>
      <c r="E2705" s="775">
        <v>999999</v>
      </c>
      <c r="F2705" s="775" t="s">
        <v>910</v>
      </c>
      <c r="G2705" s="775" t="s">
        <v>4235</v>
      </c>
      <c r="H2705" s="775" t="s">
        <v>4235</v>
      </c>
      <c r="I2705" s="775" t="s">
        <v>4235</v>
      </c>
    </row>
    <row r="2706" spans="1:9">
      <c r="A2706" s="775" t="str">
        <f>Table_wabobpsvr_AzureCalc_AzureCalcRateCard[[#This Row],[ServiceName]]&amp;Table_wabobpsvr_AzureCalc_AzureCalcRateCard[[#This Row],[Price_Level]]&amp;Table_wabobpsvr_AzureCalc_AzureCalcRateCard[[#This Row],[Region]]</f>
        <v>Media Services Encoding Data Processed - Tier 4A2</v>
      </c>
      <c r="B2706" s="775">
        <v>2</v>
      </c>
      <c r="C2706" s="775" t="s">
        <v>4235</v>
      </c>
      <c r="D2706" s="775" t="s">
        <v>174</v>
      </c>
      <c r="E2706" s="775">
        <v>999999</v>
      </c>
      <c r="F2706" s="775" t="s">
        <v>910</v>
      </c>
      <c r="G2706" s="775" t="s">
        <v>4235</v>
      </c>
      <c r="H2706" s="775" t="s">
        <v>4235</v>
      </c>
      <c r="I2706" s="775" t="s">
        <v>4235</v>
      </c>
    </row>
    <row r="2707" spans="1:9">
      <c r="A2707" s="775" t="str">
        <f>Table_wabobpsvr_AzureCalc_AzureCalcRateCard[[#This Row],[ServiceName]]&amp;Table_wabobpsvr_AzureCalc_AzureCalcRateCard[[#This Row],[Price_Level]]&amp;Table_wabobpsvr_AzureCalc_AzureCalcRateCard[[#This Row],[Region]]</f>
        <v>Media Services Encoding Data Processed - Tier 4B2</v>
      </c>
      <c r="B2707" s="775">
        <v>2</v>
      </c>
      <c r="C2707" s="775" t="s">
        <v>4235</v>
      </c>
      <c r="D2707" s="775" t="s">
        <v>175</v>
      </c>
      <c r="E2707" s="775">
        <v>999999</v>
      </c>
      <c r="F2707" s="775" t="s">
        <v>910</v>
      </c>
      <c r="G2707" s="775" t="s">
        <v>4235</v>
      </c>
      <c r="H2707" s="775" t="s">
        <v>4235</v>
      </c>
      <c r="I2707" s="775" t="s">
        <v>4235</v>
      </c>
    </row>
    <row r="2708" spans="1:9">
      <c r="A2708" s="775" t="str">
        <f>Table_wabobpsvr_AzureCalc_AzureCalcRateCard[[#This Row],[ServiceName]]&amp;Table_wabobpsvr_AzureCalc_AzureCalcRateCard[[#This Row],[Price_Level]]&amp;Table_wabobpsvr_AzureCalc_AzureCalcRateCard[[#This Row],[Region]]</f>
        <v>Media Services Encoding Data Processed - Tier 4C2</v>
      </c>
      <c r="B2708" s="775">
        <v>2</v>
      </c>
      <c r="C2708" s="775" t="s">
        <v>4235</v>
      </c>
      <c r="D2708" s="775" t="s">
        <v>177</v>
      </c>
      <c r="E2708" s="775">
        <v>999999</v>
      </c>
      <c r="F2708" s="775" t="s">
        <v>910</v>
      </c>
      <c r="G2708" s="775" t="s">
        <v>4235</v>
      </c>
      <c r="H2708" s="775" t="s">
        <v>4235</v>
      </c>
      <c r="I2708" s="775" t="s">
        <v>4235</v>
      </c>
    </row>
    <row r="2709" spans="1:9">
      <c r="A2709" s="775" t="str">
        <f>Table_wabobpsvr_AzureCalc_AzureCalcRateCard[[#This Row],[ServiceName]]&amp;Table_wabobpsvr_AzureCalc_AzureCalcRateCard[[#This Row],[Price_Level]]&amp;Table_wabobpsvr_AzureCalc_AzureCalcRateCard[[#This Row],[Region]]</f>
        <v>Media Services Encoding Data Processed - Tier 4D2</v>
      </c>
      <c r="B2709" s="775">
        <v>2</v>
      </c>
      <c r="C2709" s="775" t="s">
        <v>4235</v>
      </c>
      <c r="D2709" s="775" t="s">
        <v>176</v>
      </c>
      <c r="E2709" s="775">
        <v>999999</v>
      </c>
      <c r="F2709" s="775" t="s">
        <v>910</v>
      </c>
      <c r="G2709" s="775" t="s">
        <v>4235</v>
      </c>
      <c r="H2709" s="775" t="s">
        <v>4235</v>
      </c>
      <c r="I2709" s="775" t="s">
        <v>4235</v>
      </c>
    </row>
    <row r="2710" spans="1:9">
      <c r="A2710" s="775" t="str">
        <f>Table_wabobpsvr_AzureCalc_AzureCalcRateCard[[#This Row],[ServiceName]]&amp;Table_wabobpsvr_AzureCalc_AzureCalcRateCard[[#This Row],[Price_Level]]&amp;Table_wabobpsvr_AzureCalc_AzureCalcRateCard[[#This Row],[Region]]</f>
        <v>Media Services Encoding Data Processed - Tier 4MOSP3</v>
      </c>
      <c r="B2710" s="775">
        <v>3</v>
      </c>
      <c r="C2710" s="775" t="s">
        <v>4235</v>
      </c>
      <c r="D2710" s="775" t="s">
        <v>606</v>
      </c>
      <c r="E2710" s="775">
        <v>999999</v>
      </c>
      <c r="F2710" s="775" t="s">
        <v>910</v>
      </c>
      <c r="G2710" s="775" t="s">
        <v>4235</v>
      </c>
      <c r="H2710" s="775" t="s">
        <v>4235</v>
      </c>
      <c r="I2710" s="775" t="s">
        <v>4235</v>
      </c>
    </row>
    <row r="2711" spans="1:9">
      <c r="A2711" s="775" t="str">
        <f>Table_wabobpsvr_AzureCalc_AzureCalcRateCard[[#This Row],[ServiceName]]&amp;Table_wabobpsvr_AzureCalc_AzureCalcRateCard[[#This Row],[Price_Level]]&amp;Table_wabobpsvr_AzureCalc_AzureCalcRateCard[[#This Row],[Region]]</f>
        <v>Media Services Encoding Data Processed - Tier 4A3</v>
      </c>
      <c r="B2711" s="775">
        <v>3</v>
      </c>
      <c r="C2711" s="775" t="s">
        <v>4235</v>
      </c>
      <c r="D2711" s="775" t="s">
        <v>174</v>
      </c>
      <c r="E2711" s="775">
        <v>999999</v>
      </c>
      <c r="F2711" s="775" t="s">
        <v>910</v>
      </c>
      <c r="G2711" s="775" t="s">
        <v>4235</v>
      </c>
      <c r="H2711" s="775" t="s">
        <v>4235</v>
      </c>
      <c r="I2711" s="775" t="s">
        <v>4235</v>
      </c>
    </row>
    <row r="2712" spans="1:9">
      <c r="A2712" s="775" t="str">
        <f>Table_wabobpsvr_AzureCalc_AzureCalcRateCard[[#This Row],[ServiceName]]&amp;Table_wabobpsvr_AzureCalc_AzureCalcRateCard[[#This Row],[Price_Level]]&amp;Table_wabobpsvr_AzureCalc_AzureCalcRateCard[[#This Row],[Region]]</f>
        <v>Media Services Encoding Data Processed - Tier 4B3</v>
      </c>
      <c r="B2712" s="775">
        <v>3</v>
      </c>
      <c r="C2712" s="775" t="s">
        <v>4235</v>
      </c>
      <c r="D2712" s="775" t="s">
        <v>175</v>
      </c>
      <c r="E2712" s="775">
        <v>999999</v>
      </c>
      <c r="F2712" s="775" t="s">
        <v>910</v>
      </c>
      <c r="G2712" s="775" t="s">
        <v>4235</v>
      </c>
      <c r="H2712" s="775" t="s">
        <v>4235</v>
      </c>
      <c r="I2712" s="775" t="s">
        <v>4235</v>
      </c>
    </row>
    <row r="2713" spans="1:9">
      <c r="A2713" s="775" t="str">
        <f>Table_wabobpsvr_AzureCalc_AzureCalcRateCard[[#This Row],[ServiceName]]&amp;Table_wabobpsvr_AzureCalc_AzureCalcRateCard[[#This Row],[Price_Level]]&amp;Table_wabobpsvr_AzureCalc_AzureCalcRateCard[[#This Row],[Region]]</f>
        <v>Media Services Encoding Data Processed - Tier 4C3</v>
      </c>
      <c r="B2713" s="775">
        <v>3</v>
      </c>
      <c r="C2713" s="775" t="s">
        <v>4235</v>
      </c>
      <c r="D2713" s="775" t="s">
        <v>177</v>
      </c>
      <c r="E2713" s="775">
        <v>999999</v>
      </c>
      <c r="F2713" s="775" t="s">
        <v>910</v>
      </c>
      <c r="G2713" s="775" t="s">
        <v>4235</v>
      </c>
      <c r="H2713" s="775" t="s">
        <v>4235</v>
      </c>
      <c r="I2713" s="775" t="s">
        <v>4235</v>
      </c>
    </row>
    <row r="2714" spans="1:9">
      <c r="A2714" s="775" t="str">
        <f>Table_wabobpsvr_AzureCalc_AzureCalcRateCard[[#This Row],[ServiceName]]&amp;Table_wabobpsvr_AzureCalc_AzureCalcRateCard[[#This Row],[Price_Level]]&amp;Table_wabobpsvr_AzureCalc_AzureCalcRateCard[[#This Row],[Region]]</f>
        <v>Media Services Encoding Data Processed - Tier 4D3</v>
      </c>
      <c r="B2714" s="775">
        <v>3</v>
      </c>
      <c r="C2714" s="775" t="s">
        <v>4235</v>
      </c>
      <c r="D2714" s="775" t="s">
        <v>176</v>
      </c>
      <c r="E2714" s="775">
        <v>999999</v>
      </c>
      <c r="F2714" s="775" t="s">
        <v>910</v>
      </c>
      <c r="G2714" s="775" t="s">
        <v>4235</v>
      </c>
      <c r="H2714" s="775" t="s">
        <v>4235</v>
      </c>
      <c r="I2714" s="775" t="s">
        <v>4235</v>
      </c>
    </row>
    <row r="2715" spans="1:9">
      <c r="A2715" s="775" t="str">
        <f>Table_wabobpsvr_AzureCalc_AzureCalcRateCard[[#This Row],[ServiceName]]&amp;Table_wabobpsvr_AzureCalc_AzureCalcRateCard[[#This Row],[Price_Level]]&amp;Table_wabobpsvr_AzureCalc_AzureCalcRateCard[[#This Row],[Region]]</f>
        <v>Site Recovery Additional storage for VM replicated to AzureB</v>
      </c>
      <c r="B2715" s="775"/>
      <c r="C2715" s="775" t="s">
        <v>764</v>
      </c>
      <c r="D2715" s="775" t="s">
        <v>175</v>
      </c>
      <c r="E2715" s="775">
        <v>9.8000000000000004E-2</v>
      </c>
      <c r="F2715" s="775" t="s">
        <v>998</v>
      </c>
      <c r="G2715" s="775" t="s">
        <v>2560</v>
      </c>
      <c r="H2715" s="775" t="s">
        <v>2561</v>
      </c>
      <c r="I2715" s="775" t="s">
        <v>4895</v>
      </c>
    </row>
    <row r="2716" spans="1:9">
      <c r="A2716" s="775" t="str">
        <f>Table_wabobpsvr_AzureCalc_AzureCalcRateCard[[#This Row],[ServiceName]]&amp;Table_wabobpsvr_AzureCalc_AzureCalcRateCard[[#This Row],[Price_Level]]&amp;Table_wabobpsvr_AzureCalc_AzureCalcRateCard[[#This Row],[Region]]</f>
        <v>Site Recovery Additional storage for VM replicated to AzureC</v>
      </c>
      <c r="B2716" s="775"/>
      <c r="C2716" s="775" t="s">
        <v>764</v>
      </c>
      <c r="D2716" s="775" t="s">
        <v>177</v>
      </c>
      <c r="E2716" s="775">
        <v>9.4E-2</v>
      </c>
      <c r="F2716" s="775" t="s">
        <v>998</v>
      </c>
      <c r="G2716" s="775" t="s">
        <v>2560</v>
      </c>
      <c r="H2716" s="775" t="s">
        <v>2561</v>
      </c>
      <c r="I2716" s="775" t="s">
        <v>4895</v>
      </c>
    </row>
    <row r="2717" spans="1:9">
      <c r="A2717" s="775" t="str">
        <f>Table_wabobpsvr_AzureCalc_AzureCalcRateCard[[#This Row],[ServiceName]]&amp;Table_wabobpsvr_AzureCalc_AzureCalcRateCard[[#This Row],[Price_Level]]&amp;Table_wabobpsvr_AzureCalc_AzureCalcRateCard[[#This Row],[Region]]</f>
        <v>Site Recovery Additional storage for VM replicated to AzureD</v>
      </c>
      <c r="B2717" s="775"/>
      <c r="C2717" s="775" t="s">
        <v>764</v>
      </c>
      <c r="D2717" s="775" t="s">
        <v>176</v>
      </c>
      <c r="E2717" s="775">
        <v>0.09</v>
      </c>
      <c r="F2717" s="775" t="s">
        <v>998</v>
      </c>
      <c r="G2717" s="775" t="s">
        <v>2560</v>
      </c>
      <c r="H2717" s="775" t="s">
        <v>2561</v>
      </c>
      <c r="I2717" s="775" t="s">
        <v>4895</v>
      </c>
    </row>
    <row r="2718" spans="1:9">
      <c r="A2718" s="775" t="str">
        <f>Table_wabobpsvr_AzureCalc_AzureCalcRateCard[[#This Row],[ServiceName]]&amp;Table_wabobpsvr_AzureCalc_AzureCalcRateCard[[#This Row],[Price_Level]]&amp;Table_wabobpsvr_AzureCalc_AzureCalcRateCard[[#This Row],[Region]]</f>
        <v>Site Recovery VM replicated to AzureMOSP</v>
      </c>
      <c r="B2718" s="775"/>
      <c r="C2718" s="775" t="s">
        <v>990</v>
      </c>
      <c r="D2718" s="775" t="s">
        <v>606</v>
      </c>
      <c r="E2718" s="775">
        <v>54</v>
      </c>
      <c r="F2718" s="775" t="s">
        <v>992</v>
      </c>
      <c r="G2718" s="775" t="s">
        <v>4235</v>
      </c>
      <c r="H2718" s="775" t="s">
        <v>4235</v>
      </c>
      <c r="I2718" s="775" t="s">
        <v>5720</v>
      </c>
    </row>
    <row r="2719" spans="1:9">
      <c r="A2719" s="775" t="str">
        <f>Table_wabobpsvr_AzureCalc_AzureCalcRateCard[[#This Row],[ServiceName]]&amp;Table_wabobpsvr_AzureCalc_AzureCalcRateCard[[#This Row],[Price_Level]]&amp;Table_wabobpsvr_AzureCalc_AzureCalcRateCard[[#This Row],[Region]]</f>
        <v>Mobile Services StandardD2</v>
      </c>
      <c r="B2719" s="775">
        <v>2</v>
      </c>
      <c r="C2719" s="775" t="s">
        <v>4235</v>
      </c>
      <c r="D2719" s="775" t="s">
        <v>176</v>
      </c>
      <c r="E2719" s="775">
        <v>999999</v>
      </c>
      <c r="F2719" s="775" t="s">
        <v>757</v>
      </c>
      <c r="G2719" s="775" t="s">
        <v>4235</v>
      </c>
      <c r="H2719" s="775" t="s">
        <v>4235</v>
      </c>
      <c r="I2719" s="775" t="s">
        <v>4235</v>
      </c>
    </row>
    <row r="2720" spans="1:9">
      <c r="A2720" s="775" t="str">
        <f>Table_wabobpsvr_AzureCalc_AzureCalcRateCard[[#This Row],[ServiceName]]&amp;Table_wabobpsvr_AzureCalc_AzureCalcRateCard[[#This Row],[Price_Level]]&amp;Table_wabobpsvr_AzureCalc_AzureCalcRateCard[[#This Row],[Region]]</f>
        <v>Zone Redundant Storage Standard IO - Block Blob - Tier 2MOSP</v>
      </c>
      <c r="B2720" s="775"/>
      <c r="C2720" s="775" t="s">
        <v>764</v>
      </c>
      <c r="D2720" s="775" t="s">
        <v>606</v>
      </c>
      <c r="E2720" s="775">
        <v>2.9499999999999998E-2</v>
      </c>
      <c r="F2720" s="775" t="s">
        <v>985</v>
      </c>
      <c r="G2720" s="775" t="s">
        <v>4235</v>
      </c>
      <c r="H2720" s="775" t="s">
        <v>4235</v>
      </c>
      <c r="I2720" s="775" t="s">
        <v>4891</v>
      </c>
    </row>
    <row r="2721" spans="1:9">
      <c r="A2721" s="775" t="str">
        <f>Table_wabobpsvr_AzureCalc_AzureCalcRateCard[[#This Row],[ServiceName]]&amp;Table_wabobpsvr_AzureCalc_AzureCalcRateCard[[#This Row],[Price_Level]]&amp;Table_wabobpsvr_AzureCalc_AzureCalcRateCard[[#This Row],[Region]]</f>
        <v>Zone Redundant Storage Standard IO - Block Blob - Tier 2A</v>
      </c>
      <c r="B2721" s="775"/>
      <c r="C2721" s="775" t="s">
        <v>764</v>
      </c>
      <c r="D2721" s="775" t="s">
        <v>174</v>
      </c>
      <c r="E2721" s="775">
        <v>2.8000000000000001E-2</v>
      </c>
      <c r="F2721" s="775" t="s">
        <v>985</v>
      </c>
      <c r="G2721" s="775" t="s">
        <v>2554</v>
      </c>
      <c r="H2721" s="775" t="s">
        <v>2555</v>
      </c>
      <c r="I2721" s="775" t="s">
        <v>4891</v>
      </c>
    </row>
    <row r="2722" spans="1:9">
      <c r="A2722" s="775" t="str">
        <f>Table_wabobpsvr_AzureCalc_AzureCalcRateCard[[#This Row],[ServiceName]]&amp;Table_wabobpsvr_AzureCalc_AzureCalcRateCard[[#This Row],[Price_Level]]&amp;Table_wabobpsvr_AzureCalc_AzureCalcRateCard[[#This Row],[Region]]</f>
        <v>Zone Redundant Storage Standard IO - Block Blob - Tier 2B</v>
      </c>
      <c r="B2722" s="775"/>
      <c r="C2722" s="775" t="s">
        <v>764</v>
      </c>
      <c r="D2722" s="775" t="s">
        <v>175</v>
      </c>
      <c r="E2722" s="775">
        <v>2.8000000000000001E-2</v>
      </c>
      <c r="F2722" s="775" t="s">
        <v>985</v>
      </c>
      <c r="G2722" s="775" t="s">
        <v>2554</v>
      </c>
      <c r="H2722" s="775" t="s">
        <v>2555</v>
      </c>
      <c r="I2722" s="775" t="s">
        <v>4891</v>
      </c>
    </row>
    <row r="2723" spans="1:9">
      <c r="A2723" s="775" t="str">
        <f>Table_wabobpsvr_AzureCalc_AzureCalcRateCard[[#This Row],[ServiceName]]&amp;Table_wabobpsvr_AzureCalc_AzureCalcRateCard[[#This Row],[Price_Level]]&amp;Table_wabobpsvr_AzureCalc_AzureCalcRateCard[[#This Row],[Region]]</f>
        <v>Zone Redundant Storage Standard IO - Block Blob - Tier 2C</v>
      </c>
      <c r="B2723" s="775"/>
      <c r="C2723" s="775" t="s">
        <v>764</v>
      </c>
      <c r="D2723" s="775" t="s">
        <v>177</v>
      </c>
      <c r="E2723" s="775">
        <v>2.8000000000000001E-2</v>
      </c>
      <c r="F2723" s="775" t="s">
        <v>985</v>
      </c>
      <c r="G2723" s="775" t="s">
        <v>2554</v>
      </c>
      <c r="H2723" s="775" t="s">
        <v>2555</v>
      </c>
      <c r="I2723" s="775" t="s">
        <v>4891</v>
      </c>
    </row>
    <row r="2724" spans="1:9">
      <c r="A2724" s="775" t="str">
        <f>Table_wabobpsvr_AzureCalc_AzureCalcRateCard[[#This Row],[ServiceName]]&amp;Table_wabobpsvr_AzureCalc_AzureCalcRateCard[[#This Row],[Price_Level]]&amp;Table_wabobpsvr_AzureCalc_AzureCalcRateCard[[#This Row],[Region]]</f>
        <v>Zone Redundant Storage Standard IO - Block Blob - Tier 2D</v>
      </c>
      <c r="B2724" s="775"/>
      <c r="C2724" s="775" t="s">
        <v>764</v>
      </c>
      <c r="D2724" s="775" t="s">
        <v>176</v>
      </c>
      <c r="E2724" s="775">
        <v>2.8000000000000001E-2</v>
      </c>
      <c r="F2724" s="775" t="s">
        <v>985</v>
      </c>
      <c r="G2724" s="775" t="s">
        <v>2554</v>
      </c>
      <c r="H2724" s="775" t="s">
        <v>2555</v>
      </c>
      <c r="I2724" s="775" t="s">
        <v>4891</v>
      </c>
    </row>
    <row r="2725" spans="1:9">
      <c r="A2725" s="775" t="str">
        <f>Table_wabobpsvr_AzureCalc_AzureCalcRateCard[[#This Row],[ServiceName]]&amp;Table_wabobpsvr_AzureCalc_AzureCalcRateCard[[#This Row],[Price_Level]]&amp;Table_wabobpsvr_AzureCalc_AzureCalcRateCard[[#This Row],[Region]]</f>
        <v>Zone Redundant Storage Standard IO - Block Blob - Tier 3MOSP</v>
      </c>
      <c r="B2725" s="775"/>
      <c r="C2725" s="775" t="s">
        <v>764</v>
      </c>
      <c r="D2725" s="775" t="s">
        <v>606</v>
      </c>
      <c r="E2725" s="775">
        <v>2.9000000000000001E-2</v>
      </c>
      <c r="F2725" s="775" t="s">
        <v>981</v>
      </c>
      <c r="G2725" s="775" t="s">
        <v>4235</v>
      </c>
      <c r="H2725" s="775" t="s">
        <v>4235</v>
      </c>
      <c r="I2725" s="775" t="s">
        <v>4891</v>
      </c>
    </row>
    <row r="2726" spans="1:9">
      <c r="A2726" s="775" t="str">
        <f>Table_wabobpsvr_AzureCalc_AzureCalcRateCard[[#This Row],[ServiceName]]&amp;Table_wabobpsvr_AzureCalc_AzureCalcRateCard[[#This Row],[Price_Level]]&amp;Table_wabobpsvr_AzureCalc_AzureCalcRateCard[[#This Row],[Region]]</f>
        <v>Mobile Services StandardMOSP5</v>
      </c>
      <c r="B2726" s="775">
        <v>5</v>
      </c>
      <c r="C2726" s="775" t="s">
        <v>4235</v>
      </c>
      <c r="D2726" s="775" t="s">
        <v>606</v>
      </c>
      <c r="E2726" s="775">
        <v>999999</v>
      </c>
      <c r="F2726" s="775" t="s">
        <v>757</v>
      </c>
      <c r="G2726" s="775" t="s">
        <v>4235</v>
      </c>
      <c r="H2726" s="775" t="s">
        <v>4235</v>
      </c>
      <c r="I2726" s="775" t="s">
        <v>4235</v>
      </c>
    </row>
    <row r="2727" spans="1:9">
      <c r="A2727" s="775" t="str">
        <f>Table_wabobpsvr_AzureCalc_AzureCalcRateCard[[#This Row],[ServiceName]]&amp;Table_wabobpsvr_AzureCalc_AzureCalcRateCard[[#This Row],[Price_Level]]&amp;Table_wabobpsvr_AzureCalc_AzureCalcRateCard[[#This Row],[Region]]</f>
        <v>Mobile Services StandardA5</v>
      </c>
      <c r="B2727" s="775">
        <v>5</v>
      </c>
      <c r="C2727" s="775" t="s">
        <v>4235</v>
      </c>
      <c r="D2727" s="775" t="s">
        <v>174</v>
      </c>
      <c r="E2727" s="775">
        <v>999999</v>
      </c>
      <c r="F2727" s="775" t="s">
        <v>757</v>
      </c>
      <c r="G2727" s="775" t="s">
        <v>4235</v>
      </c>
      <c r="H2727" s="775" t="s">
        <v>4235</v>
      </c>
      <c r="I2727" s="775" t="s">
        <v>4235</v>
      </c>
    </row>
    <row r="2728" spans="1:9">
      <c r="A2728" s="775" t="str">
        <f>Table_wabobpsvr_AzureCalc_AzureCalcRateCard[[#This Row],[ServiceName]]&amp;Table_wabobpsvr_AzureCalc_AzureCalcRateCard[[#This Row],[Price_Level]]&amp;Table_wabobpsvr_AzureCalc_AzureCalcRateCard[[#This Row],[Region]]</f>
        <v>Mobile Services StandardB5</v>
      </c>
      <c r="B2728" s="775">
        <v>5</v>
      </c>
      <c r="C2728" s="775" t="s">
        <v>4235</v>
      </c>
      <c r="D2728" s="775" t="s">
        <v>175</v>
      </c>
      <c r="E2728" s="775">
        <v>999999</v>
      </c>
      <c r="F2728" s="775" t="s">
        <v>757</v>
      </c>
      <c r="G2728" s="775" t="s">
        <v>4235</v>
      </c>
      <c r="H2728" s="775" t="s">
        <v>4235</v>
      </c>
      <c r="I2728" s="775" t="s">
        <v>4235</v>
      </c>
    </row>
    <row r="2729" spans="1:9">
      <c r="A2729" s="775" t="str">
        <f>Table_wabobpsvr_AzureCalc_AzureCalcRateCard[[#This Row],[ServiceName]]&amp;Table_wabobpsvr_AzureCalc_AzureCalcRateCard[[#This Row],[Price_Level]]&amp;Table_wabobpsvr_AzureCalc_AzureCalcRateCard[[#This Row],[Region]]</f>
        <v>Mobile Services StandardC5</v>
      </c>
      <c r="B2729" s="775">
        <v>5</v>
      </c>
      <c r="C2729" s="775" t="s">
        <v>4235</v>
      </c>
      <c r="D2729" s="775" t="s">
        <v>177</v>
      </c>
      <c r="E2729" s="775">
        <v>999999</v>
      </c>
      <c r="F2729" s="775" t="s">
        <v>757</v>
      </c>
      <c r="G2729" s="775" t="s">
        <v>4235</v>
      </c>
      <c r="H2729" s="775" t="s">
        <v>4235</v>
      </c>
      <c r="I2729" s="775" t="s">
        <v>4235</v>
      </c>
    </row>
    <row r="2730" spans="1:9">
      <c r="A2730" s="775" t="str">
        <f>Table_wabobpsvr_AzureCalc_AzureCalcRateCard[[#This Row],[ServiceName]]&amp;Table_wabobpsvr_AzureCalc_AzureCalcRateCard[[#This Row],[Price_Level]]&amp;Table_wabobpsvr_AzureCalc_AzureCalcRateCard[[#This Row],[Region]]</f>
        <v>Mobile Services StandardD5</v>
      </c>
      <c r="B2730" s="775">
        <v>5</v>
      </c>
      <c r="C2730" s="775" t="s">
        <v>4235</v>
      </c>
      <c r="D2730" s="775" t="s">
        <v>176</v>
      </c>
      <c r="E2730" s="775">
        <v>999999</v>
      </c>
      <c r="F2730" s="775" t="s">
        <v>757</v>
      </c>
      <c r="G2730" s="775" t="s">
        <v>4235</v>
      </c>
      <c r="H2730" s="775" t="s">
        <v>4235</v>
      </c>
      <c r="I2730" s="775" t="s">
        <v>4235</v>
      </c>
    </row>
    <row r="2731" spans="1:9">
      <c r="A2731" s="775" t="str">
        <f>Table_wabobpsvr_AzureCalc_AzureCalcRateCard[[#This Row],[ServiceName]]&amp;Table_wabobpsvr_AzureCalc_AzureCalcRateCard[[#This Row],[Price_Level]]&amp;Table_wabobpsvr_AzureCalc_AzureCalcRateCard[[#This Row],[Region]]</f>
        <v>Mobile Services StandardMOSP1</v>
      </c>
      <c r="B2731" s="775">
        <v>1</v>
      </c>
      <c r="C2731" s="775" t="s">
        <v>4235</v>
      </c>
      <c r="D2731" s="775" t="s">
        <v>606</v>
      </c>
      <c r="E2731" s="775">
        <v>999999</v>
      </c>
      <c r="F2731" s="775" t="s">
        <v>757</v>
      </c>
      <c r="G2731" s="775" t="s">
        <v>4235</v>
      </c>
      <c r="H2731" s="775" t="s">
        <v>4235</v>
      </c>
      <c r="I2731" s="775" t="s">
        <v>4235</v>
      </c>
    </row>
    <row r="2732" spans="1:9">
      <c r="A2732" s="775" t="str">
        <f>Table_wabobpsvr_AzureCalc_AzureCalcRateCard[[#This Row],[ServiceName]]&amp;Table_wabobpsvr_AzureCalc_AzureCalcRateCard[[#This Row],[Price_Level]]&amp;Table_wabobpsvr_AzureCalc_AzureCalcRateCard[[#This Row],[Region]]</f>
        <v>Mobile Services StandardA1</v>
      </c>
      <c r="B2732" s="775">
        <v>1</v>
      </c>
      <c r="C2732" s="775" t="s">
        <v>4235</v>
      </c>
      <c r="D2732" s="775" t="s">
        <v>174</v>
      </c>
      <c r="E2732" s="775">
        <v>999999</v>
      </c>
      <c r="F2732" s="775" t="s">
        <v>757</v>
      </c>
      <c r="G2732" s="775" t="s">
        <v>4235</v>
      </c>
      <c r="H2732" s="775" t="s">
        <v>4235</v>
      </c>
      <c r="I2732" s="775" t="s">
        <v>4235</v>
      </c>
    </row>
    <row r="2733" spans="1:9">
      <c r="A2733" s="775" t="str">
        <f>Table_wabobpsvr_AzureCalc_AzureCalcRateCard[[#This Row],[ServiceName]]&amp;Table_wabobpsvr_AzureCalc_AzureCalcRateCard[[#This Row],[Price_Level]]&amp;Table_wabobpsvr_AzureCalc_AzureCalcRateCard[[#This Row],[Region]]</f>
        <v>Mobile Services StandardB1</v>
      </c>
      <c r="B2733" s="775">
        <v>1</v>
      </c>
      <c r="C2733" s="775" t="s">
        <v>4235</v>
      </c>
      <c r="D2733" s="775" t="s">
        <v>175</v>
      </c>
      <c r="E2733" s="775">
        <v>999999</v>
      </c>
      <c r="F2733" s="775" t="s">
        <v>757</v>
      </c>
      <c r="G2733" s="775" t="s">
        <v>4235</v>
      </c>
      <c r="H2733" s="775" t="s">
        <v>4235</v>
      </c>
      <c r="I2733" s="775" t="s">
        <v>4235</v>
      </c>
    </row>
    <row r="2734" spans="1:9">
      <c r="A2734" s="775" t="str">
        <f>Table_wabobpsvr_AzureCalc_AzureCalcRateCard[[#This Row],[ServiceName]]&amp;Table_wabobpsvr_AzureCalc_AzureCalcRateCard[[#This Row],[Price_Level]]&amp;Table_wabobpsvr_AzureCalc_AzureCalcRateCard[[#This Row],[Region]]</f>
        <v>Mobile Services StandardC1</v>
      </c>
      <c r="B2734" s="775">
        <v>1</v>
      </c>
      <c r="C2734" s="775" t="s">
        <v>4235</v>
      </c>
      <c r="D2734" s="775" t="s">
        <v>177</v>
      </c>
      <c r="E2734" s="775">
        <v>999999</v>
      </c>
      <c r="F2734" s="775" t="s">
        <v>757</v>
      </c>
      <c r="G2734" s="775" t="s">
        <v>4235</v>
      </c>
      <c r="H2734" s="775" t="s">
        <v>4235</v>
      </c>
      <c r="I2734" s="775" t="s">
        <v>4235</v>
      </c>
    </row>
    <row r="2735" spans="1:9">
      <c r="A2735" s="775" t="str">
        <f>Table_wabobpsvr_AzureCalc_AzureCalcRateCard[[#This Row],[ServiceName]]&amp;Table_wabobpsvr_AzureCalc_AzureCalcRateCard[[#This Row],[Price_Level]]&amp;Table_wabobpsvr_AzureCalc_AzureCalcRateCard[[#This Row],[Region]]</f>
        <v>Mobile Services StandardD1</v>
      </c>
      <c r="B2735" s="775">
        <v>1</v>
      </c>
      <c r="C2735" s="775" t="s">
        <v>4235</v>
      </c>
      <c r="D2735" s="775" t="s">
        <v>176</v>
      </c>
      <c r="E2735" s="775">
        <v>999999</v>
      </c>
      <c r="F2735" s="775" t="s">
        <v>757</v>
      </c>
      <c r="G2735" s="775" t="s">
        <v>4235</v>
      </c>
      <c r="H2735" s="775" t="s">
        <v>4235</v>
      </c>
      <c r="I2735" s="775" t="s">
        <v>4235</v>
      </c>
    </row>
    <row r="2736" spans="1:9">
      <c r="A2736" s="775" t="str">
        <f>Table_wabobpsvr_AzureCalc_AzureCalcRateCard[[#This Row],[ServiceName]]&amp;Table_wabobpsvr_AzureCalc_AzureCalcRateCard[[#This Row],[Price_Level]]&amp;Table_wabobpsvr_AzureCalc_AzureCalcRateCard[[#This Row],[Region]]</f>
        <v>Mobile Services StandardMOSP8</v>
      </c>
      <c r="B2736" s="775">
        <v>8</v>
      </c>
      <c r="C2736" s="775" t="s">
        <v>4235</v>
      </c>
      <c r="D2736" s="775" t="s">
        <v>606</v>
      </c>
      <c r="E2736" s="775">
        <v>999999</v>
      </c>
      <c r="F2736" s="775" t="s">
        <v>757</v>
      </c>
      <c r="G2736" s="775" t="s">
        <v>4235</v>
      </c>
      <c r="H2736" s="775" t="s">
        <v>4235</v>
      </c>
      <c r="I2736" s="775" t="s">
        <v>4235</v>
      </c>
    </row>
    <row r="2737" spans="1:9">
      <c r="A2737" s="775" t="str">
        <f>Table_wabobpsvr_AzureCalc_AzureCalcRateCard[[#This Row],[ServiceName]]&amp;Table_wabobpsvr_AzureCalc_AzureCalcRateCard[[#This Row],[Price_Level]]&amp;Table_wabobpsvr_AzureCalc_AzureCalcRateCard[[#This Row],[Region]]</f>
        <v>Mobile Services StandardA8</v>
      </c>
      <c r="B2737" s="775">
        <v>8</v>
      </c>
      <c r="C2737" s="775" t="s">
        <v>4235</v>
      </c>
      <c r="D2737" s="775" t="s">
        <v>174</v>
      </c>
      <c r="E2737" s="775">
        <v>999999</v>
      </c>
      <c r="F2737" s="775" t="s">
        <v>757</v>
      </c>
      <c r="G2737" s="775" t="s">
        <v>4235</v>
      </c>
      <c r="H2737" s="775" t="s">
        <v>4235</v>
      </c>
      <c r="I2737" s="775" t="s">
        <v>4235</v>
      </c>
    </row>
    <row r="2738" spans="1:9">
      <c r="A2738" s="775" t="str">
        <f>Table_wabobpsvr_AzureCalc_AzureCalcRateCard[[#This Row],[ServiceName]]&amp;Table_wabobpsvr_AzureCalc_AzureCalcRateCard[[#This Row],[Price_Level]]&amp;Table_wabobpsvr_AzureCalc_AzureCalcRateCard[[#This Row],[Region]]</f>
        <v>Mobile Services StandardB8</v>
      </c>
      <c r="B2738" s="775">
        <v>8</v>
      </c>
      <c r="C2738" s="775" t="s">
        <v>4235</v>
      </c>
      <c r="D2738" s="775" t="s">
        <v>175</v>
      </c>
      <c r="E2738" s="775">
        <v>999999</v>
      </c>
      <c r="F2738" s="775" t="s">
        <v>757</v>
      </c>
      <c r="G2738" s="775" t="s">
        <v>4235</v>
      </c>
      <c r="H2738" s="775" t="s">
        <v>4235</v>
      </c>
      <c r="I2738" s="775" t="s">
        <v>4235</v>
      </c>
    </row>
    <row r="2739" spans="1:9">
      <c r="A2739" s="775" t="str">
        <f>Table_wabobpsvr_AzureCalc_AzureCalcRateCard[[#This Row],[ServiceName]]&amp;Table_wabobpsvr_AzureCalc_AzureCalcRateCard[[#This Row],[Price_Level]]&amp;Table_wabobpsvr_AzureCalc_AzureCalcRateCard[[#This Row],[Region]]</f>
        <v>Mobile Services StandardC8</v>
      </c>
      <c r="B2739" s="775">
        <v>8</v>
      </c>
      <c r="C2739" s="775" t="s">
        <v>4235</v>
      </c>
      <c r="D2739" s="775" t="s">
        <v>177</v>
      </c>
      <c r="E2739" s="775">
        <v>999999</v>
      </c>
      <c r="F2739" s="775" t="s">
        <v>757</v>
      </c>
      <c r="G2739" s="775" t="s">
        <v>4235</v>
      </c>
      <c r="H2739" s="775" t="s">
        <v>4235</v>
      </c>
      <c r="I2739" s="775" t="s">
        <v>4235</v>
      </c>
    </row>
    <row r="2740" spans="1:9">
      <c r="A2740" s="775" t="str">
        <f>Table_wabobpsvr_AzureCalc_AzureCalcRateCard[[#This Row],[ServiceName]]&amp;Table_wabobpsvr_AzureCalc_AzureCalcRateCard[[#This Row],[Price_Level]]&amp;Table_wabobpsvr_AzureCalc_AzureCalcRateCard[[#This Row],[Region]]</f>
        <v>Mobile Services StandardD8</v>
      </c>
      <c r="B2740" s="775">
        <v>8</v>
      </c>
      <c r="C2740" s="775" t="s">
        <v>4235</v>
      </c>
      <c r="D2740" s="775" t="s">
        <v>176</v>
      </c>
      <c r="E2740" s="775">
        <v>999999</v>
      </c>
      <c r="F2740" s="775" t="s">
        <v>757</v>
      </c>
      <c r="G2740" s="775" t="s">
        <v>4235</v>
      </c>
      <c r="H2740" s="775" t="s">
        <v>4235</v>
      </c>
      <c r="I2740" s="775" t="s">
        <v>4235</v>
      </c>
    </row>
    <row r="2741" spans="1:9">
      <c r="A2741" s="775" t="str">
        <f>Table_wabobpsvr_AzureCalc_AzureCalcRateCard[[#This Row],[ServiceName]]&amp;Table_wabobpsvr_AzureCalc_AzureCalcRateCard[[#This Row],[Price_Level]]&amp;Table_wabobpsvr_AzureCalc_AzureCalcRateCard[[#This Row],[Region]]</f>
        <v>Mobile Services StandardMOSP9</v>
      </c>
      <c r="B2741" s="775">
        <v>9</v>
      </c>
      <c r="C2741" s="775" t="s">
        <v>4235</v>
      </c>
      <c r="D2741" s="775" t="s">
        <v>606</v>
      </c>
      <c r="E2741" s="775">
        <v>999999</v>
      </c>
      <c r="F2741" s="775" t="s">
        <v>757</v>
      </c>
      <c r="G2741" s="775" t="s">
        <v>4235</v>
      </c>
      <c r="H2741" s="775" t="s">
        <v>4235</v>
      </c>
      <c r="I2741" s="775" t="s">
        <v>4235</v>
      </c>
    </row>
    <row r="2742" spans="1:9">
      <c r="A2742" s="775" t="str">
        <f>Table_wabobpsvr_AzureCalc_AzureCalcRateCard[[#This Row],[ServiceName]]&amp;Table_wabobpsvr_AzureCalc_AzureCalcRateCard[[#This Row],[Price_Level]]&amp;Table_wabobpsvr_AzureCalc_AzureCalcRateCard[[#This Row],[Region]]</f>
        <v>Mobile Services StandardA9</v>
      </c>
      <c r="B2742" s="775">
        <v>9</v>
      </c>
      <c r="C2742" s="775" t="s">
        <v>4235</v>
      </c>
      <c r="D2742" s="775" t="s">
        <v>174</v>
      </c>
      <c r="E2742" s="775">
        <v>999999</v>
      </c>
      <c r="F2742" s="775" t="s">
        <v>757</v>
      </c>
      <c r="G2742" s="775" t="s">
        <v>4235</v>
      </c>
      <c r="H2742" s="775" t="s">
        <v>4235</v>
      </c>
      <c r="I2742" s="775" t="s">
        <v>4235</v>
      </c>
    </row>
    <row r="2743" spans="1:9">
      <c r="A2743" s="775" t="str">
        <f>Table_wabobpsvr_AzureCalc_AzureCalcRateCard[[#This Row],[ServiceName]]&amp;Table_wabobpsvr_AzureCalc_AzureCalcRateCard[[#This Row],[Price_Level]]&amp;Table_wabobpsvr_AzureCalc_AzureCalcRateCard[[#This Row],[Region]]</f>
        <v>Mobile Services StandardB9</v>
      </c>
      <c r="B2743" s="775">
        <v>9</v>
      </c>
      <c r="C2743" s="775" t="s">
        <v>4235</v>
      </c>
      <c r="D2743" s="775" t="s">
        <v>175</v>
      </c>
      <c r="E2743" s="775">
        <v>999999</v>
      </c>
      <c r="F2743" s="775" t="s">
        <v>757</v>
      </c>
      <c r="G2743" s="775" t="s">
        <v>4235</v>
      </c>
      <c r="H2743" s="775" t="s">
        <v>4235</v>
      </c>
      <c r="I2743" s="775" t="s">
        <v>4235</v>
      </c>
    </row>
    <row r="2744" spans="1:9">
      <c r="A2744" s="775" t="str">
        <f>Table_wabobpsvr_AzureCalc_AzureCalcRateCard[[#This Row],[ServiceName]]&amp;Table_wabobpsvr_AzureCalc_AzureCalcRateCard[[#This Row],[Price_Level]]&amp;Table_wabobpsvr_AzureCalc_AzureCalcRateCard[[#This Row],[Region]]</f>
        <v>Mobile Services StandardC9</v>
      </c>
      <c r="B2744" s="775">
        <v>9</v>
      </c>
      <c r="C2744" s="775" t="s">
        <v>4235</v>
      </c>
      <c r="D2744" s="775" t="s">
        <v>177</v>
      </c>
      <c r="E2744" s="775">
        <v>999999</v>
      </c>
      <c r="F2744" s="775" t="s">
        <v>757</v>
      </c>
      <c r="G2744" s="775" t="s">
        <v>4235</v>
      </c>
      <c r="H2744" s="775" t="s">
        <v>4235</v>
      </c>
      <c r="I2744" s="775" t="s">
        <v>4235</v>
      </c>
    </row>
    <row r="2745" spans="1:9">
      <c r="A2745" s="775" t="str">
        <f>Table_wabobpsvr_AzureCalc_AzureCalcRateCard[[#This Row],[ServiceName]]&amp;Table_wabobpsvr_AzureCalc_AzureCalcRateCard[[#This Row],[Price_Level]]&amp;Table_wabobpsvr_AzureCalc_AzureCalcRateCard[[#This Row],[Region]]</f>
        <v>Mobile Services StandardD9</v>
      </c>
      <c r="B2745" s="775">
        <v>9</v>
      </c>
      <c r="C2745" s="775" t="s">
        <v>4235</v>
      </c>
      <c r="D2745" s="775" t="s">
        <v>176</v>
      </c>
      <c r="E2745" s="775">
        <v>999999</v>
      </c>
      <c r="F2745" s="775" t="s">
        <v>757</v>
      </c>
      <c r="G2745" s="775" t="s">
        <v>4235</v>
      </c>
      <c r="H2745" s="775" t="s">
        <v>4235</v>
      </c>
      <c r="I2745" s="775" t="s">
        <v>4235</v>
      </c>
    </row>
    <row r="2746" spans="1:9">
      <c r="A2746" s="775" t="str">
        <f>Table_wabobpsvr_AzureCalc_AzureCalcRateCard[[#This Row],[ServiceName]]&amp;Table_wabobpsvr_AzureCalc_AzureCalcRateCard[[#This Row],[Price_Level]]&amp;Table_wabobpsvr_AzureCalc_AzureCalcRateCard[[#This Row],[Region]]</f>
        <v>Mobile Services StandardMOSP11</v>
      </c>
      <c r="B2746" s="775">
        <v>11</v>
      </c>
      <c r="C2746" s="775" t="s">
        <v>4235</v>
      </c>
      <c r="D2746" s="775" t="s">
        <v>606</v>
      </c>
      <c r="E2746" s="775">
        <v>999999</v>
      </c>
      <c r="F2746" s="775" t="s">
        <v>757</v>
      </c>
      <c r="G2746" s="775" t="s">
        <v>4235</v>
      </c>
      <c r="H2746" s="775" t="s">
        <v>4235</v>
      </c>
      <c r="I2746" s="775" t="s">
        <v>4235</v>
      </c>
    </row>
    <row r="2747" spans="1:9">
      <c r="A2747" s="775" t="str">
        <f>Table_wabobpsvr_AzureCalc_AzureCalcRateCard[[#This Row],[ServiceName]]&amp;Table_wabobpsvr_AzureCalc_AzureCalcRateCard[[#This Row],[Price_Level]]&amp;Table_wabobpsvr_AzureCalc_AzureCalcRateCard[[#This Row],[Region]]</f>
        <v>Mobile Services StandardA11</v>
      </c>
      <c r="B2747" s="775">
        <v>11</v>
      </c>
      <c r="C2747" s="775" t="s">
        <v>4235</v>
      </c>
      <c r="D2747" s="775" t="s">
        <v>174</v>
      </c>
      <c r="E2747" s="775">
        <v>999999</v>
      </c>
      <c r="F2747" s="775" t="s">
        <v>757</v>
      </c>
      <c r="G2747" s="775" t="s">
        <v>4235</v>
      </c>
      <c r="H2747" s="775" t="s">
        <v>4235</v>
      </c>
      <c r="I2747" s="775" t="s">
        <v>4235</v>
      </c>
    </row>
    <row r="2748" spans="1:9">
      <c r="A2748" s="775" t="str">
        <f>Table_wabobpsvr_AzureCalc_AzureCalcRateCard[[#This Row],[ServiceName]]&amp;Table_wabobpsvr_AzureCalc_AzureCalcRateCard[[#This Row],[Price_Level]]&amp;Table_wabobpsvr_AzureCalc_AzureCalcRateCard[[#This Row],[Region]]</f>
        <v>Mobile Services StandardB11</v>
      </c>
      <c r="B2748" s="775">
        <v>11</v>
      </c>
      <c r="C2748" s="775" t="s">
        <v>4235</v>
      </c>
      <c r="D2748" s="775" t="s">
        <v>175</v>
      </c>
      <c r="E2748" s="775">
        <v>999999</v>
      </c>
      <c r="F2748" s="775" t="s">
        <v>757</v>
      </c>
      <c r="G2748" s="775" t="s">
        <v>4235</v>
      </c>
      <c r="H2748" s="775" t="s">
        <v>4235</v>
      </c>
      <c r="I2748" s="775" t="s">
        <v>4235</v>
      </c>
    </row>
    <row r="2749" spans="1:9">
      <c r="A2749" s="1039" t="str">
        <f>Table_wabobpsvr_AzureCalc_AzureCalcRateCard[[#This Row],[ServiceName]]&amp;Table_wabobpsvr_AzureCalc_AzureCalcRateCard[[#This Row],[Price_Level]]&amp;Table_wabobpsvr_AzureCalc_AzureCalcRateCard[[#This Row],[Region]]</f>
        <v>Mobile Services StandardC11</v>
      </c>
      <c r="B2749" s="1039">
        <v>11</v>
      </c>
      <c r="C2749" s="1039" t="s">
        <v>4235</v>
      </c>
      <c r="D2749" s="1039" t="s">
        <v>177</v>
      </c>
      <c r="E2749" s="1039">
        <v>999999</v>
      </c>
      <c r="F2749" s="1039" t="s">
        <v>757</v>
      </c>
      <c r="G2749" s="775" t="s">
        <v>4235</v>
      </c>
      <c r="H2749" s="775" t="s">
        <v>4235</v>
      </c>
      <c r="I2749" s="775" t="s">
        <v>4235</v>
      </c>
    </row>
    <row r="2750" spans="1:9">
      <c r="A2750" s="1039" t="str">
        <f>Table_wabobpsvr_AzureCalc_AzureCalcRateCard[[#This Row],[ServiceName]]&amp;Table_wabobpsvr_AzureCalc_AzureCalcRateCard[[#This Row],[Price_Level]]&amp;Table_wabobpsvr_AzureCalc_AzureCalcRateCard[[#This Row],[Region]]</f>
        <v>Mobile Services StandardD11</v>
      </c>
      <c r="B2750" s="1039">
        <v>11</v>
      </c>
      <c r="C2750" s="1039" t="s">
        <v>4235</v>
      </c>
      <c r="D2750" s="1039" t="s">
        <v>176</v>
      </c>
      <c r="E2750" s="1039">
        <v>999999</v>
      </c>
      <c r="F2750" s="1039" t="s">
        <v>757</v>
      </c>
      <c r="G2750" s="775" t="s">
        <v>4235</v>
      </c>
      <c r="H2750" s="775" t="s">
        <v>4235</v>
      </c>
      <c r="I2750" s="775" t="s">
        <v>4235</v>
      </c>
    </row>
    <row r="2751" spans="1:9">
      <c r="A2751" s="1039" t="str">
        <f>Table_wabobpsvr_AzureCalc_AzureCalcRateCard[[#This Row],[ServiceName]]&amp;Table_wabobpsvr_AzureCalc_AzureCalcRateCard[[#This Row],[Price_Level]]&amp;Table_wabobpsvr_AzureCalc_AzureCalcRateCard[[#This Row],[Region]]</f>
        <v>Standard_D1_v2 Cloud ServicesMOSP15</v>
      </c>
      <c r="B2751" s="1039">
        <v>15</v>
      </c>
      <c r="C2751" s="1039" t="s">
        <v>87</v>
      </c>
      <c r="D2751" s="1039" t="s">
        <v>606</v>
      </c>
      <c r="E2751" s="1039">
        <v>0.156</v>
      </c>
      <c r="F2751" s="1039" t="s">
        <v>8149</v>
      </c>
      <c r="G2751" s="775"/>
      <c r="H2751" s="775"/>
      <c r="I2751" s="775" t="s">
        <v>8317</v>
      </c>
    </row>
    <row r="2752" spans="1:9">
      <c r="A2752" s="775" t="str">
        <f>Table_wabobpsvr_AzureCalc_AzureCalcRateCard[[#This Row],[ServiceName]]&amp;Table_wabobpsvr_AzureCalc_AzureCalcRateCard[[#This Row],[Price_Level]]&amp;Table_wabobpsvr_AzureCalc_AzureCalcRateCard[[#This Row],[Region]]</f>
        <v>Standard_D1_v2 Cloud ServicesC7</v>
      </c>
      <c r="B2752" s="775">
        <v>7</v>
      </c>
      <c r="C2752" s="775" t="s">
        <v>87</v>
      </c>
      <c r="D2752" s="775" t="s">
        <v>177</v>
      </c>
      <c r="E2752" s="775">
        <v>0.11738999999999999</v>
      </c>
      <c r="F2752" s="775" t="s">
        <v>8149</v>
      </c>
      <c r="G2752" s="775" t="s">
        <v>4235</v>
      </c>
      <c r="H2752" s="775" t="s">
        <v>4235</v>
      </c>
      <c r="I2752" s="775" t="s">
        <v>8316</v>
      </c>
    </row>
    <row r="2753" spans="1:9">
      <c r="A2753" s="775" t="str">
        <f>Table_wabobpsvr_AzureCalc_AzureCalcRateCard[[#This Row],[ServiceName]]&amp;Table_wabobpsvr_AzureCalc_AzureCalcRateCard[[#This Row],[Price_Level]]&amp;Table_wabobpsvr_AzureCalc_AzureCalcRateCard[[#This Row],[Region]]</f>
        <v>Standard_D11_v2 VM (Non-Windows)A8</v>
      </c>
      <c r="B2753" s="775">
        <v>8</v>
      </c>
      <c r="C2753" s="775" t="s">
        <v>87</v>
      </c>
      <c r="D2753" s="775" t="s">
        <v>174</v>
      </c>
      <c r="E2753" s="775">
        <v>0.21728</v>
      </c>
      <c r="F2753" s="775" t="s">
        <v>8091</v>
      </c>
      <c r="G2753" s="775" t="s">
        <v>4235</v>
      </c>
      <c r="H2753" s="775" t="s">
        <v>4235</v>
      </c>
      <c r="I2753" s="775" t="s">
        <v>7834</v>
      </c>
    </row>
    <row r="2754" spans="1:9">
      <c r="A2754" s="775" t="str">
        <f>Table_wabobpsvr_AzureCalc_AzureCalcRateCard[[#This Row],[ServiceName]]&amp;Table_wabobpsvr_AzureCalc_AzureCalcRateCard[[#This Row],[Price_Level]]&amp;Table_wabobpsvr_AzureCalc_AzureCalcRateCard[[#This Row],[Region]]</f>
        <v>Premium Storage - Files (GB)C1</v>
      </c>
      <c r="B2754" s="775">
        <v>1</v>
      </c>
      <c r="C2754" s="775" t="s">
        <v>9</v>
      </c>
      <c r="D2754" s="775" t="s">
        <v>177</v>
      </c>
      <c r="E2754" s="775">
        <v>0.42224</v>
      </c>
      <c r="F2754" s="775" t="s">
        <v>4500</v>
      </c>
      <c r="G2754" s="775" t="s">
        <v>8203</v>
      </c>
      <c r="H2754" s="775" t="s">
        <v>8204</v>
      </c>
      <c r="I2754" s="775" t="s">
        <v>8205</v>
      </c>
    </row>
    <row r="2755" spans="1:9">
      <c r="A2755" s="1039" t="str">
        <f>Table_wabobpsvr_AzureCalc_AzureCalcRateCard[[#This Row],[ServiceName]]&amp;Table_wabobpsvr_AzureCalc_AzureCalcRateCard[[#This Row],[Price_Level]]&amp;Table_wabobpsvr_AzureCalc_AzureCalcRateCard[[#This Row],[Region]]</f>
        <v>Premium Storage - Files (GB)B10</v>
      </c>
      <c r="B2755" s="1039">
        <v>10</v>
      </c>
      <c r="C2755" s="1039" t="s">
        <v>9</v>
      </c>
      <c r="D2755" s="1039" t="s">
        <v>175</v>
      </c>
      <c r="E2755" s="1039">
        <v>0.52771599999999996</v>
      </c>
      <c r="F2755" s="1039" t="s">
        <v>4500</v>
      </c>
      <c r="G2755" s="775" t="s">
        <v>8058</v>
      </c>
      <c r="H2755" s="775" t="s">
        <v>8059</v>
      </c>
      <c r="I2755" s="775" t="s">
        <v>7704</v>
      </c>
    </row>
    <row r="2756" spans="1:9">
      <c r="A2756" s="775" t="str">
        <f>Table_wabobpsvr_AzureCalc_AzureCalcRateCard[[#This Row],[ServiceName]]&amp;Table_wabobpsvr_AzureCalc_AzureCalcRateCard[[#This Row],[Price_Level]]&amp;Table_wabobpsvr_AzureCalc_AzureCalcRateCard[[#This Row],[Region]]</f>
        <v>Premium Storage - Page Blob/P10 (Units)B10</v>
      </c>
      <c r="B2756" s="775">
        <v>10</v>
      </c>
      <c r="C2756" s="775" t="s">
        <v>77</v>
      </c>
      <c r="D2756" s="775" t="s">
        <v>175</v>
      </c>
      <c r="E2756" s="775">
        <v>20.379200000000001</v>
      </c>
      <c r="F2756" s="775" t="s">
        <v>3176</v>
      </c>
      <c r="G2756" s="775" t="s">
        <v>8060</v>
      </c>
      <c r="H2756" s="775" t="s">
        <v>8061</v>
      </c>
      <c r="I2756" s="775" t="s">
        <v>7705</v>
      </c>
    </row>
    <row r="2757" spans="1:9">
      <c r="A2757" s="1039" t="str">
        <f>Table_wabobpsvr_AzureCalc_AzureCalcRateCard[[#This Row],[ServiceName]]&amp;Table_wabobpsvr_AzureCalc_AzureCalcRateCard[[#This Row],[Price_Level]]&amp;Table_wabobpsvr_AzureCalc_AzureCalcRateCard[[#This Row],[Region]]</f>
        <v>Premium Storage - Page Blob/P20 (Units)B10</v>
      </c>
      <c r="B2757" s="1039">
        <v>10</v>
      </c>
      <c r="C2757" s="1039" t="s">
        <v>77</v>
      </c>
      <c r="D2757" s="1039" t="s">
        <v>175</v>
      </c>
      <c r="E2757" s="1039">
        <v>75.707599999999999</v>
      </c>
      <c r="F2757" s="1039" t="s">
        <v>3179</v>
      </c>
      <c r="G2757" s="775" t="s">
        <v>8054</v>
      </c>
      <c r="H2757" s="775" t="s">
        <v>8055</v>
      </c>
      <c r="I2757" s="775" t="s">
        <v>7706</v>
      </c>
    </row>
    <row r="2758" spans="1:9">
      <c r="A2758" s="775" t="str">
        <f>Table_wabobpsvr_AzureCalc_AzureCalcRateCard[[#This Row],[ServiceName]]&amp;Table_wabobpsvr_AzureCalc_AzureCalcRateCard[[#This Row],[Price_Level]]&amp;Table_wabobpsvr_AzureCalc_AzureCalcRateCard[[#This Row],[Region]]</f>
        <v>Premium Storage - Page Blob/P30 (Units)B10</v>
      </c>
      <c r="B2758" s="775">
        <v>10</v>
      </c>
      <c r="C2758" s="775" t="s">
        <v>77</v>
      </c>
      <c r="D2758" s="775" t="s">
        <v>175</v>
      </c>
      <c r="E2758" s="775">
        <v>139.75919999999999</v>
      </c>
      <c r="F2758" s="775" t="s">
        <v>3184</v>
      </c>
      <c r="G2758" s="775" t="s">
        <v>8056</v>
      </c>
      <c r="H2758" s="775" t="s">
        <v>8057</v>
      </c>
      <c r="I2758" s="775" t="s">
        <v>7707</v>
      </c>
    </row>
    <row r="2759" spans="1:9">
      <c r="A2759" s="1039" t="str">
        <f>Table_wabobpsvr_AzureCalc_AzureCalcRateCard[[#This Row],[ServiceName]]&amp;Table_wabobpsvr_AzureCalc_AzureCalcRateCard[[#This Row],[Price_Level]]&amp;Table_wabobpsvr_AzureCalc_AzureCalcRateCard[[#This Row],[Region]]</f>
        <v>Premium Storage - Page Blob/P30 (Units)B3</v>
      </c>
      <c r="B2759" s="1039">
        <v>3</v>
      </c>
      <c r="C2759" s="1039" t="s">
        <v>77</v>
      </c>
      <c r="D2759" s="1039" t="s">
        <v>175</v>
      </c>
      <c r="E2759" s="1039">
        <v>127.0598</v>
      </c>
      <c r="F2759" s="1039" t="s">
        <v>3184</v>
      </c>
      <c r="G2759" s="775" t="s">
        <v>7876</v>
      </c>
      <c r="H2759" s="775" t="s">
        <v>7877</v>
      </c>
      <c r="I2759" s="775" t="s">
        <v>7716</v>
      </c>
    </row>
    <row r="2760" spans="1:9">
      <c r="A2760" s="775" t="str">
        <f>Table_wabobpsvr_AzureCalc_AzureCalcRateCard[[#This Row],[ServiceName]]&amp;Table_wabobpsvr_AzureCalc_AzureCalcRateCard[[#This Row],[Price_Level]]&amp;Table_wabobpsvr_AzureCalc_AzureCalcRateCard[[#This Row],[Region]]</f>
        <v>Premium Storage - Snapshots (GB)B3</v>
      </c>
      <c r="B2760" s="775">
        <v>3</v>
      </c>
      <c r="C2760" s="775" t="s">
        <v>9</v>
      </c>
      <c r="D2760" s="775" t="s">
        <v>175</v>
      </c>
      <c r="E2760" s="775">
        <v>0.12408</v>
      </c>
      <c r="F2760" s="775" t="s">
        <v>3189</v>
      </c>
      <c r="G2760" s="775" t="s">
        <v>7878</v>
      </c>
      <c r="H2760" s="775" t="s">
        <v>7879</v>
      </c>
      <c r="I2760" s="775" t="s">
        <v>7717</v>
      </c>
    </row>
    <row r="2761" spans="1:9">
      <c r="A2761" s="775" t="str">
        <f>Table_wabobpsvr_AzureCalc_AzureCalcRateCard[[#This Row],[ServiceName]]&amp;Table_wabobpsvr_AzureCalc_AzureCalcRateCard[[#This Row],[Price_Level]]&amp;Table_wabobpsvr_AzureCalc_AzureCalcRateCard[[#This Row],[Region]]</f>
        <v>Premium Storage - Files (GB)B6</v>
      </c>
      <c r="B2761" s="775">
        <v>6</v>
      </c>
      <c r="C2761" s="775" t="s">
        <v>9</v>
      </c>
      <c r="D2761" s="775" t="s">
        <v>175</v>
      </c>
      <c r="E2761" s="775">
        <v>0.47977599999999998</v>
      </c>
      <c r="F2761" s="775" t="s">
        <v>4500</v>
      </c>
      <c r="G2761" s="775" t="s">
        <v>7880</v>
      </c>
      <c r="H2761" s="775" t="s">
        <v>7881</v>
      </c>
      <c r="I2761" s="775" t="s">
        <v>7718</v>
      </c>
    </row>
    <row r="2762" spans="1:9">
      <c r="A2762" s="775" t="str">
        <f>Table_wabobpsvr_AzureCalc_AzureCalcRateCard[[#This Row],[ServiceName]]&amp;Table_wabobpsvr_AzureCalc_AzureCalcRateCard[[#This Row],[Price_Level]]&amp;Table_wabobpsvr_AzureCalc_AzureCalcRateCard[[#This Row],[Region]]</f>
        <v>Premium Storage - Page Blob/P10 (Units)B6</v>
      </c>
      <c r="B2762" s="775">
        <v>6</v>
      </c>
      <c r="C2762" s="775" t="s">
        <v>77</v>
      </c>
      <c r="D2762" s="775" t="s">
        <v>175</v>
      </c>
      <c r="E2762" s="775">
        <v>18.5274</v>
      </c>
      <c r="F2762" s="775" t="s">
        <v>3176</v>
      </c>
      <c r="G2762" s="775" t="s">
        <v>7882</v>
      </c>
      <c r="H2762" s="775" t="s">
        <v>7883</v>
      </c>
      <c r="I2762" s="775" t="s">
        <v>7719</v>
      </c>
    </row>
    <row r="2763" spans="1:9">
      <c r="A2763" s="775" t="str">
        <f>Table_wabobpsvr_AzureCalc_AzureCalcRateCard[[#This Row],[ServiceName]]&amp;Table_wabobpsvr_AzureCalc_AzureCalcRateCard[[#This Row],[Price_Level]]&amp;Table_wabobpsvr_AzureCalc_AzureCalcRateCard[[#This Row],[Region]]</f>
        <v>Premium Storage - Page Blob/P20 (Units)B6</v>
      </c>
      <c r="B2763" s="775">
        <v>6</v>
      </c>
      <c r="C2763" s="775" t="s">
        <v>77</v>
      </c>
      <c r="D2763" s="775" t="s">
        <v>175</v>
      </c>
      <c r="E2763" s="775">
        <v>68.826800000000006</v>
      </c>
      <c r="F2763" s="775" t="s">
        <v>3179</v>
      </c>
      <c r="G2763" s="775" t="s">
        <v>7884</v>
      </c>
      <c r="H2763" s="775" t="s">
        <v>7885</v>
      </c>
      <c r="I2763" s="775" t="s">
        <v>7720</v>
      </c>
    </row>
    <row r="2764" spans="1:9">
      <c r="A2764" s="775" t="str">
        <f>Table_wabobpsvr_AzureCalc_AzureCalcRateCard[[#This Row],[ServiceName]]&amp;Table_wabobpsvr_AzureCalc_AzureCalcRateCard[[#This Row],[Price_Level]]&amp;Table_wabobpsvr_AzureCalc_AzureCalcRateCard[[#This Row],[Region]]</f>
        <v>Premium Storage - Page Blob/P30 (Units)B6</v>
      </c>
      <c r="B2764" s="775">
        <v>6</v>
      </c>
      <c r="C2764" s="775" t="s">
        <v>77</v>
      </c>
      <c r="D2764" s="775" t="s">
        <v>175</v>
      </c>
      <c r="E2764" s="775">
        <v>127.0598</v>
      </c>
      <c r="F2764" s="775" t="s">
        <v>3184</v>
      </c>
      <c r="G2764" s="775" t="s">
        <v>7886</v>
      </c>
      <c r="H2764" s="775" t="s">
        <v>7887</v>
      </c>
      <c r="I2764" s="775" t="s">
        <v>7721</v>
      </c>
    </row>
    <row r="2765" spans="1:9">
      <c r="A2765" s="775" t="str">
        <f>Table_wabobpsvr_AzureCalc_AzureCalcRateCard[[#This Row],[ServiceName]]&amp;Table_wabobpsvr_AzureCalc_AzureCalcRateCard[[#This Row],[Price_Level]]&amp;Table_wabobpsvr_AzureCalc_AzureCalcRateCard[[#This Row],[Region]]</f>
        <v>Premium Storage - Snapshots (GB)B6</v>
      </c>
      <c r="B2765" s="775">
        <v>6</v>
      </c>
      <c r="C2765" s="775" t="s">
        <v>9</v>
      </c>
      <c r="D2765" s="775" t="s">
        <v>175</v>
      </c>
      <c r="E2765" s="775">
        <v>0.12408</v>
      </c>
      <c r="F2765" s="775" t="s">
        <v>3189</v>
      </c>
      <c r="G2765" s="775" t="s">
        <v>7888</v>
      </c>
      <c r="H2765" s="775" t="s">
        <v>7889</v>
      </c>
      <c r="I2765" s="775" t="s">
        <v>7722</v>
      </c>
    </row>
    <row r="2766" spans="1:9">
      <c r="A2766" s="775" t="str">
        <f>Table_wabobpsvr_AzureCalc_AzureCalcRateCard[[#This Row],[ServiceName]]&amp;Table_wabobpsvr_AzureCalc_AzureCalcRateCard[[#This Row],[Price_Level]]&amp;Table_wabobpsvr_AzureCalc_AzureCalcRateCard[[#This Row],[Region]]</f>
        <v>Standard_D1_v2 VM (Non-Windows)B3</v>
      </c>
      <c r="B2766" s="775">
        <v>3</v>
      </c>
      <c r="C2766" s="775" t="s">
        <v>87</v>
      </c>
      <c r="D2766" s="775" t="s">
        <v>175</v>
      </c>
      <c r="E2766" s="775">
        <v>7.9899999999999999E-2</v>
      </c>
      <c r="F2766" s="775" t="s">
        <v>8086</v>
      </c>
      <c r="G2766" s="775" t="s">
        <v>7890</v>
      </c>
      <c r="H2766" s="775" t="s">
        <v>7891</v>
      </c>
      <c r="I2766" s="775" t="s">
        <v>7723</v>
      </c>
    </row>
    <row r="2767" spans="1:9">
      <c r="A2767" s="775" t="str">
        <f>Table_wabobpsvr_AzureCalc_AzureCalcRateCard[[#This Row],[ServiceName]]&amp;Table_wabobpsvr_AzureCalc_AzureCalcRateCard[[#This Row],[Price_Level]]&amp;Table_wabobpsvr_AzureCalc_AzureCalcRateCard[[#This Row],[Region]]</f>
        <v>Standard_D1_v2 VM (Windows)B3</v>
      </c>
      <c r="B2767" s="775">
        <v>3</v>
      </c>
      <c r="C2767" s="775" t="s">
        <v>87</v>
      </c>
      <c r="D2767" s="775" t="s">
        <v>175</v>
      </c>
      <c r="E2767" s="775">
        <v>0.1457</v>
      </c>
      <c r="F2767" s="775" t="s">
        <v>8077</v>
      </c>
      <c r="G2767" s="775" t="s">
        <v>7892</v>
      </c>
      <c r="H2767" s="775" t="s">
        <v>7893</v>
      </c>
      <c r="I2767" s="775" t="s">
        <v>7724</v>
      </c>
    </row>
    <row r="2768" spans="1:9">
      <c r="A2768" s="775" t="str">
        <f>Table_wabobpsvr_AzureCalc_AzureCalcRateCard[[#This Row],[ServiceName]]&amp;Table_wabobpsvr_AzureCalc_AzureCalcRateCard[[#This Row],[Price_Level]]&amp;Table_wabobpsvr_AzureCalc_AzureCalcRateCard[[#This Row],[Region]]</f>
        <v>Standard_D11_v2 VM (Non-Windows)B3</v>
      </c>
      <c r="B2768" s="775">
        <v>3</v>
      </c>
      <c r="C2768" s="775" t="s">
        <v>87</v>
      </c>
      <c r="D2768" s="775" t="s">
        <v>175</v>
      </c>
      <c r="E2768" s="775">
        <v>0.21056</v>
      </c>
      <c r="F2768" s="775" t="s">
        <v>8091</v>
      </c>
      <c r="G2768" s="775" t="s">
        <v>7894</v>
      </c>
      <c r="H2768" s="775" t="s">
        <v>7895</v>
      </c>
      <c r="I2768" s="775" t="s">
        <v>7725</v>
      </c>
    </row>
    <row r="2769" spans="1:9">
      <c r="A2769" s="775" t="str">
        <f>Table_wabobpsvr_AzureCalc_AzureCalcRateCard[[#This Row],[ServiceName]]&amp;Table_wabobpsvr_AzureCalc_AzureCalcRateCard[[#This Row],[Price_Level]]&amp;Table_wabobpsvr_AzureCalc_AzureCalcRateCard[[#This Row],[Region]]</f>
        <v>Standard_D11_v2 VM (Windows)B3</v>
      </c>
      <c r="B2769" s="775">
        <v>3</v>
      </c>
      <c r="C2769" s="775" t="s">
        <v>87</v>
      </c>
      <c r="D2769" s="775" t="s">
        <v>175</v>
      </c>
      <c r="E2769" s="775">
        <v>0.35720000000000002</v>
      </c>
      <c r="F2769" s="775" t="s">
        <v>8082</v>
      </c>
      <c r="G2769" s="775" t="s">
        <v>7896</v>
      </c>
      <c r="H2769" s="775" t="s">
        <v>7897</v>
      </c>
      <c r="I2769" s="775" t="s">
        <v>7726</v>
      </c>
    </row>
    <row r="2770" spans="1:9">
      <c r="A2770" s="775" t="str">
        <f>Table_wabobpsvr_AzureCalc_AzureCalcRateCard[[#This Row],[ServiceName]]&amp;Table_wabobpsvr_AzureCalc_AzureCalcRateCard[[#This Row],[Price_Level]]&amp;Table_wabobpsvr_AzureCalc_AzureCalcRateCard[[#This Row],[Region]]</f>
        <v>Standard_D12_v2 VM (Non-Windows)B3</v>
      </c>
      <c r="B2770" s="775">
        <v>3</v>
      </c>
      <c r="C2770" s="775" t="s">
        <v>87</v>
      </c>
      <c r="D2770" s="775" t="s">
        <v>175</v>
      </c>
      <c r="E2770" s="775">
        <v>0.42205999999999999</v>
      </c>
      <c r="F2770" s="775" t="s">
        <v>8092</v>
      </c>
      <c r="G2770" s="775" t="s">
        <v>7898</v>
      </c>
      <c r="H2770" s="775" t="s">
        <v>7899</v>
      </c>
      <c r="I2770" s="775" t="s">
        <v>7727</v>
      </c>
    </row>
    <row r="2771" spans="1:9">
      <c r="A2771" s="775" t="str">
        <f>Table_wabobpsvr_AzureCalc_AzureCalcRateCard[[#This Row],[ServiceName]]&amp;Table_wabobpsvr_AzureCalc_AzureCalcRateCard[[#This Row],[Price_Level]]&amp;Table_wabobpsvr_AzureCalc_AzureCalcRateCard[[#This Row],[Region]]</f>
        <v>Standard_D12_v2 VM (Windows)B3</v>
      </c>
      <c r="B2771" s="775">
        <v>3</v>
      </c>
      <c r="C2771" s="775" t="s">
        <v>87</v>
      </c>
      <c r="D2771" s="775" t="s">
        <v>175</v>
      </c>
      <c r="E2771" s="775">
        <v>0.70499999999999996</v>
      </c>
      <c r="F2771" s="775" t="s">
        <v>8083</v>
      </c>
      <c r="G2771" s="775" t="s">
        <v>7900</v>
      </c>
      <c r="H2771" s="775" t="s">
        <v>7901</v>
      </c>
      <c r="I2771" s="775" t="s">
        <v>7728</v>
      </c>
    </row>
    <row r="2772" spans="1:9">
      <c r="A2772" s="775" t="str">
        <f>Table_wabobpsvr_AzureCalc_AzureCalcRateCard[[#This Row],[ServiceName]]&amp;Table_wabobpsvr_AzureCalc_AzureCalcRateCard[[#This Row],[Price_Level]]&amp;Table_wabobpsvr_AzureCalc_AzureCalcRateCard[[#This Row],[Region]]</f>
        <v>Standard_D13_v2 VM (Non-Windows)B3</v>
      </c>
      <c r="B2772" s="775">
        <v>3</v>
      </c>
      <c r="C2772" s="775" t="s">
        <v>87</v>
      </c>
      <c r="D2772" s="775" t="s">
        <v>175</v>
      </c>
      <c r="E2772" s="775">
        <v>0.84318000000000004</v>
      </c>
      <c r="F2772" s="775" t="s">
        <v>8093</v>
      </c>
      <c r="G2772" s="775" t="s">
        <v>7902</v>
      </c>
      <c r="H2772" s="775" t="s">
        <v>7903</v>
      </c>
      <c r="I2772" s="775" t="s">
        <v>7729</v>
      </c>
    </row>
    <row r="2773" spans="1:9">
      <c r="A2773" s="775" t="str">
        <f>Table_wabobpsvr_AzureCalc_AzureCalcRateCard[[#This Row],[ServiceName]]&amp;Table_wabobpsvr_AzureCalc_AzureCalcRateCard[[#This Row],[Price_Level]]&amp;Table_wabobpsvr_AzureCalc_AzureCalcRateCard[[#This Row],[Region]]</f>
        <v>Standard_D13_v2 VM (Windows)B3</v>
      </c>
      <c r="B2773" s="775">
        <v>3</v>
      </c>
      <c r="C2773" s="775" t="s">
        <v>87</v>
      </c>
      <c r="D2773" s="775" t="s">
        <v>175</v>
      </c>
      <c r="E2773" s="775">
        <v>1.26806</v>
      </c>
      <c r="F2773" s="775" t="s">
        <v>8084</v>
      </c>
      <c r="G2773" s="775" t="s">
        <v>7904</v>
      </c>
      <c r="H2773" s="775" t="s">
        <v>7905</v>
      </c>
      <c r="I2773" s="775" t="s">
        <v>7730</v>
      </c>
    </row>
    <row r="2774" spans="1:9">
      <c r="A2774" s="775" t="str">
        <f>Table_wabobpsvr_AzureCalc_AzureCalcRateCard[[#This Row],[ServiceName]]&amp;Table_wabobpsvr_AzureCalc_AzureCalcRateCard[[#This Row],[Price_Level]]&amp;Table_wabobpsvr_AzureCalc_AzureCalcRateCard[[#This Row],[Region]]</f>
        <v>Standard_D14_v2 VM (Non-Windows)B3</v>
      </c>
      <c r="B2774" s="775">
        <v>3</v>
      </c>
      <c r="C2774" s="775" t="s">
        <v>87</v>
      </c>
      <c r="D2774" s="775" t="s">
        <v>175</v>
      </c>
      <c r="E2774" s="775">
        <v>1.66662</v>
      </c>
      <c r="F2774" s="775" t="s">
        <v>8094</v>
      </c>
      <c r="G2774" s="775" t="s">
        <v>7906</v>
      </c>
      <c r="H2774" s="775" t="s">
        <v>7907</v>
      </c>
      <c r="I2774" s="775" t="s">
        <v>7731</v>
      </c>
    </row>
    <row r="2775" spans="1:9">
      <c r="A2775" s="775" t="str">
        <f>Table_wabobpsvr_AzureCalc_AzureCalcRateCard[[#This Row],[ServiceName]]&amp;Table_wabobpsvr_AzureCalc_AzureCalcRateCard[[#This Row],[Price_Level]]&amp;Table_wabobpsvr_AzureCalc_AzureCalcRateCard[[#This Row],[Region]]</f>
        <v>Standard_D14_v2 VM (Windows)B3</v>
      </c>
      <c r="B2775" s="775">
        <v>3</v>
      </c>
      <c r="C2775" s="775" t="s">
        <v>87</v>
      </c>
      <c r="D2775" s="775" t="s">
        <v>175</v>
      </c>
      <c r="E2775" s="775">
        <v>2.2823199999999999</v>
      </c>
      <c r="F2775" s="775" t="s">
        <v>8085</v>
      </c>
      <c r="G2775" s="775" t="s">
        <v>7908</v>
      </c>
      <c r="H2775" s="775" t="s">
        <v>7909</v>
      </c>
      <c r="I2775" s="775" t="s">
        <v>7732</v>
      </c>
    </row>
    <row r="2776" spans="1:9">
      <c r="A2776" s="775" t="str">
        <f>Table_wabobpsvr_AzureCalc_AzureCalcRateCard[[#This Row],[ServiceName]]&amp;Table_wabobpsvr_AzureCalc_AzureCalcRateCard[[#This Row],[Price_Level]]&amp;Table_wabobpsvr_AzureCalc_AzureCalcRateCard[[#This Row],[Region]]</f>
        <v>Standard_D2_v2 VM (Non-Windows)B3</v>
      </c>
      <c r="B2776" s="775">
        <v>3</v>
      </c>
      <c r="C2776" s="775" t="s">
        <v>87</v>
      </c>
      <c r="D2776" s="775" t="s">
        <v>175</v>
      </c>
      <c r="E2776" s="775">
        <v>0.16073999999999999</v>
      </c>
      <c r="F2776" s="775" t="s">
        <v>8088</v>
      </c>
      <c r="G2776" s="775" t="s">
        <v>7910</v>
      </c>
      <c r="H2776" s="775" t="s">
        <v>7911</v>
      </c>
      <c r="I2776" s="775" t="s">
        <v>7733</v>
      </c>
    </row>
    <row r="2777" spans="1:9">
      <c r="A2777" s="775" t="str">
        <f>Table_wabobpsvr_AzureCalc_AzureCalcRateCard[[#This Row],[ServiceName]]&amp;Table_wabobpsvr_AzureCalc_AzureCalcRateCard[[#This Row],[Price_Level]]&amp;Table_wabobpsvr_AzureCalc_AzureCalcRateCard[[#This Row],[Region]]</f>
        <v>Standard_D2_v2 VM (Windows)B3</v>
      </c>
      <c r="B2777" s="775">
        <v>3</v>
      </c>
      <c r="C2777" s="775" t="s">
        <v>87</v>
      </c>
      <c r="D2777" s="775" t="s">
        <v>175</v>
      </c>
      <c r="E2777" s="775">
        <v>0.29233999999999999</v>
      </c>
      <c r="F2777" s="775" t="s">
        <v>8078</v>
      </c>
      <c r="G2777" s="775" t="s">
        <v>7912</v>
      </c>
      <c r="H2777" s="775" t="s">
        <v>7913</v>
      </c>
      <c r="I2777" s="775" t="s">
        <v>7734</v>
      </c>
    </row>
    <row r="2778" spans="1:9">
      <c r="A2778" s="775" t="str">
        <f>Table_wabobpsvr_AzureCalc_AzureCalcRateCard[[#This Row],[ServiceName]]&amp;Table_wabobpsvr_AzureCalc_AzureCalcRateCard[[#This Row],[Price_Level]]&amp;Table_wabobpsvr_AzureCalc_AzureCalcRateCard[[#This Row],[Region]]</f>
        <v>Standard_D3_v2 VM (Non-Windows)B3</v>
      </c>
      <c r="B2778" s="775">
        <v>3</v>
      </c>
      <c r="C2778" s="775" t="s">
        <v>87</v>
      </c>
      <c r="D2778" s="775" t="s">
        <v>175</v>
      </c>
      <c r="E2778" s="775">
        <v>0.32147999999999999</v>
      </c>
      <c r="F2778" s="775" t="s">
        <v>8087</v>
      </c>
      <c r="G2778" s="775" t="s">
        <v>7914</v>
      </c>
      <c r="H2778" s="775" t="s">
        <v>7915</v>
      </c>
      <c r="I2778" s="775" t="s">
        <v>7735</v>
      </c>
    </row>
    <row r="2779" spans="1:9">
      <c r="A2779" s="775" t="str">
        <f>Table_wabobpsvr_AzureCalc_AzureCalcRateCard[[#This Row],[ServiceName]]&amp;Table_wabobpsvr_AzureCalc_AzureCalcRateCard[[#This Row],[Price_Level]]&amp;Table_wabobpsvr_AzureCalc_AzureCalcRateCard[[#This Row],[Region]]</f>
        <v>Standard_D3_v2 VM (Windows)B3</v>
      </c>
      <c r="B2779" s="775">
        <v>3</v>
      </c>
      <c r="C2779" s="775" t="s">
        <v>87</v>
      </c>
      <c r="D2779" s="775" t="s">
        <v>175</v>
      </c>
      <c r="E2779" s="775">
        <v>0.58467999999999998</v>
      </c>
      <c r="F2779" s="775" t="s">
        <v>8079</v>
      </c>
      <c r="G2779" s="775" t="s">
        <v>7916</v>
      </c>
      <c r="H2779" s="775" t="s">
        <v>7917</v>
      </c>
      <c r="I2779" s="775" t="s">
        <v>7736</v>
      </c>
    </row>
    <row r="2780" spans="1:9">
      <c r="A2780" s="775" t="str">
        <f>Table_wabobpsvr_AzureCalc_AzureCalcRateCard[[#This Row],[ServiceName]]&amp;Table_wabobpsvr_AzureCalc_AzureCalcRateCard[[#This Row],[Price_Level]]&amp;Table_wabobpsvr_AzureCalc_AzureCalcRateCard[[#This Row],[Region]]</f>
        <v>Standard_D4_v2 VM (Non-Windows)B3</v>
      </c>
      <c r="B2780" s="775">
        <v>3</v>
      </c>
      <c r="C2780" s="775" t="s">
        <v>87</v>
      </c>
      <c r="D2780" s="775" t="s">
        <v>175</v>
      </c>
      <c r="E2780" s="775">
        <v>0.64295999999999998</v>
      </c>
      <c r="F2780" s="775" t="s">
        <v>8089</v>
      </c>
      <c r="G2780" s="775" t="s">
        <v>7918</v>
      </c>
      <c r="H2780" s="775" t="s">
        <v>7919</v>
      </c>
      <c r="I2780" s="775" t="s">
        <v>7737</v>
      </c>
    </row>
    <row r="2781" spans="1:9">
      <c r="A2781" s="775" t="str">
        <f>Table_wabobpsvr_AzureCalc_AzureCalcRateCard[[#This Row],[ServiceName]]&amp;Table_wabobpsvr_AzureCalc_AzureCalcRateCard[[#This Row],[Price_Level]]&amp;Table_wabobpsvr_AzureCalc_AzureCalcRateCard[[#This Row],[Region]]</f>
        <v>Standard_D4_v2 VM (Windows)B3</v>
      </c>
      <c r="B2781" s="775">
        <v>3</v>
      </c>
      <c r="C2781" s="775" t="s">
        <v>87</v>
      </c>
      <c r="D2781" s="775" t="s">
        <v>175</v>
      </c>
      <c r="E2781" s="775">
        <v>1.16842</v>
      </c>
      <c r="F2781" s="775" t="s">
        <v>8080</v>
      </c>
      <c r="G2781" s="775" t="s">
        <v>7920</v>
      </c>
      <c r="H2781" s="775" t="s">
        <v>7921</v>
      </c>
      <c r="I2781" s="775" t="s">
        <v>7738</v>
      </c>
    </row>
    <row r="2782" spans="1:9">
      <c r="A2782" s="775" t="str">
        <f>Table_wabobpsvr_AzureCalc_AzureCalcRateCard[[#This Row],[ServiceName]]&amp;Table_wabobpsvr_AzureCalc_AzureCalcRateCard[[#This Row],[Price_Level]]&amp;Table_wabobpsvr_AzureCalc_AzureCalcRateCard[[#This Row],[Region]]</f>
        <v>Standard_D5_v2 VM (Non-Windows)B3</v>
      </c>
      <c r="B2782" s="775">
        <v>3</v>
      </c>
      <c r="C2782" s="775" t="s">
        <v>87</v>
      </c>
      <c r="D2782" s="775" t="s">
        <v>175</v>
      </c>
      <c r="E2782" s="775">
        <v>1.28592</v>
      </c>
      <c r="F2782" s="775" t="s">
        <v>8090</v>
      </c>
      <c r="G2782" s="775" t="s">
        <v>7922</v>
      </c>
      <c r="H2782" s="775" t="s">
        <v>7923</v>
      </c>
      <c r="I2782" s="775" t="s">
        <v>7739</v>
      </c>
    </row>
    <row r="2783" spans="1:9">
      <c r="A2783" s="775" t="str">
        <f>Table_wabobpsvr_AzureCalc_AzureCalcRateCard[[#This Row],[ServiceName]]&amp;Table_wabobpsvr_AzureCalc_AzureCalcRateCard[[#This Row],[Price_Level]]&amp;Table_wabobpsvr_AzureCalc_AzureCalcRateCard[[#This Row],[Region]]</f>
        <v>Standard_D5_v2 VM (Windows)B3</v>
      </c>
      <c r="B2783" s="775">
        <v>3</v>
      </c>
      <c r="C2783" s="775" t="s">
        <v>87</v>
      </c>
      <c r="D2783" s="775" t="s">
        <v>175</v>
      </c>
      <c r="E2783" s="775">
        <v>2.33684</v>
      </c>
      <c r="F2783" s="775" t="s">
        <v>8081</v>
      </c>
      <c r="G2783" s="775" t="s">
        <v>7924</v>
      </c>
      <c r="H2783" s="775" t="s">
        <v>7925</v>
      </c>
      <c r="I2783" s="775" t="s">
        <v>7740</v>
      </c>
    </row>
    <row r="2784" spans="1:9">
      <c r="A2784" s="775" t="str">
        <f>Table_wabobpsvr_AzureCalc_AzureCalcRateCard[[#This Row],[ServiceName]]&amp;Table_wabobpsvr_AzureCalc_AzureCalcRateCard[[#This Row],[Price_Level]]&amp;Table_wabobpsvr_AzureCalc_AzureCalcRateCard[[#This Row],[Region]]</f>
        <v>Standard_D1_v2 VM (Non-Windows)B2</v>
      </c>
      <c r="B2784" s="775">
        <v>2</v>
      </c>
      <c r="C2784" s="775" t="s">
        <v>87</v>
      </c>
      <c r="D2784" s="775" t="s">
        <v>175</v>
      </c>
      <c r="E2784" s="775">
        <v>6.9559999999999997E-2</v>
      </c>
      <c r="F2784" s="775" t="s">
        <v>8086</v>
      </c>
      <c r="G2784" s="775" t="s">
        <v>7926</v>
      </c>
      <c r="H2784" s="775" t="s">
        <v>7927</v>
      </c>
      <c r="I2784" s="775" t="s">
        <v>7741</v>
      </c>
    </row>
    <row r="2785" spans="1:9">
      <c r="A2785" s="775" t="str">
        <f>Table_wabobpsvr_AzureCalc_AzureCalcRateCard[[#This Row],[ServiceName]]&amp;Table_wabobpsvr_AzureCalc_AzureCalcRateCard[[#This Row],[Price_Level]]&amp;Table_wabobpsvr_AzureCalc_AzureCalcRateCard[[#This Row],[Region]]</f>
        <v>Standard_D1_v2 VM (Windows)B2</v>
      </c>
      <c r="B2785" s="775">
        <v>2</v>
      </c>
      <c r="C2785" s="775" t="s">
        <v>87</v>
      </c>
      <c r="D2785" s="775" t="s">
        <v>175</v>
      </c>
      <c r="E2785" s="775">
        <v>0.13536000000000001</v>
      </c>
      <c r="F2785" s="775" t="s">
        <v>8077</v>
      </c>
      <c r="G2785" s="775" t="s">
        <v>7928</v>
      </c>
      <c r="H2785" s="775" t="s">
        <v>7929</v>
      </c>
      <c r="I2785" s="775" t="s">
        <v>7742</v>
      </c>
    </row>
    <row r="2786" spans="1:9">
      <c r="A2786" s="775" t="str">
        <f>Table_wabobpsvr_AzureCalc_AzureCalcRateCard[[#This Row],[ServiceName]]&amp;Table_wabobpsvr_AzureCalc_AzureCalcRateCard[[#This Row],[Price_Level]]&amp;Table_wabobpsvr_AzureCalc_AzureCalcRateCard[[#This Row],[Region]]</f>
        <v>Standard_D11_v2 VM (Non-Windows)B2</v>
      </c>
      <c r="B2786" s="775">
        <v>2</v>
      </c>
      <c r="C2786" s="775" t="s">
        <v>87</v>
      </c>
      <c r="D2786" s="775" t="s">
        <v>175</v>
      </c>
      <c r="E2786" s="775">
        <v>0.18894</v>
      </c>
      <c r="F2786" s="775" t="s">
        <v>8091</v>
      </c>
      <c r="G2786" s="775" t="s">
        <v>7930</v>
      </c>
      <c r="H2786" s="775" t="s">
        <v>7931</v>
      </c>
      <c r="I2786" s="775" t="s">
        <v>7743</v>
      </c>
    </row>
    <row r="2787" spans="1:9">
      <c r="A2787" s="775" t="str">
        <f>Table_wabobpsvr_AzureCalc_AzureCalcRateCard[[#This Row],[ServiceName]]&amp;Table_wabobpsvr_AzureCalc_AzureCalcRateCard[[#This Row],[Price_Level]]&amp;Table_wabobpsvr_AzureCalc_AzureCalcRateCard[[#This Row],[Region]]</f>
        <v>Standard_D11_v2 VM (Windows)B2</v>
      </c>
      <c r="B2787" s="775">
        <v>2</v>
      </c>
      <c r="C2787" s="775" t="s">
        <v>87</v>
      </c>
      <c r="D2787" s="775" t="s">
        <v>175</v>
      </c>
      <c r="E2787" s="775">
        <v>0.32429999999999998</v>
      </c>
      <c r="F2787" s="775" t="s">
        <v>8082</v>
      </c>
      <c r="G2787" s="775" t="s">
        <v>7932</v>
      </c>
      <c r="H2787" s="775" t="s">
        <v>7933</v>
      </c>
      <c r="I2787" s="775" t="s">
        <v>7744</v>
      </c>
    </row>
    <row r="2788" spans="1:9">
      <c r="A2788" s="775" t="str">
        <f>Table_wabobpsvr_AzureCalc_AzureCalcRateCard[[#This Row],[ServiceName]]&amp;Table_wabobpsvr_AzureCalc_AzureCalcRateCard[[#This Row],[Price_Level]]&amp;Table_wabobpsvr_AzureCalc_AzureCalcRateCard[[#This Row],[Region]]</f>
        <v>Standard_D12_v2 VM (Non-Windows)B2</v>
      </c>
      <c r="B2788" s="775">
        <v>2</v>
      </c>
      <c r="C2788" s="775" t="s">
        <v>87</v>
      </c>
      <c r="D2788" s="775" t="s">
        <v>175</v>
      </c>
      <c r="E2788" s="775">
        <v>0.37881999999999999</v>
      </c>
      <c r="F2788" s="775" t="s">
        <v>8092</v>
      </c>
      <c r="G2788" s="775" t="s">
        <v>7934</v>
      </c>
      <c r="H2788" s="775" t="s">
        <v>7935</v>
      </c>
      <c r="I2788" s="775" t="s">
        <v>7745</v>
      </c>
    </row>
    <row r="2789" spans="1:9">
      <c r="A2789" s="775" t="str">
        <f>Table_wabobpsvr_AzureCalc_AzureCalcRateCard[[#This Row],[ServiceName]]&amp;Table_wabobpsvr_AzureCalc_AzureCalcRateCard[[#This Row],[Price_Level]]&amp;Table_wabobpsvr_AzureCalc_AzureCalcRateCard[[#This Row],[Region]]</f>
        <v>Standard_D12_v2 VM (Windows)B2</v>
      </c>
      <c r="B2789" s="775">
        <v>2</v>
      </c>
      <c r="C2789" s="775" t="s">
        <v>87</v>
      </c>
      <c r="D2789" s="775" t="s">
        <v>175</v>
      </c>
      <c r="E2789" s="775">
        <v>0.64859999999999995</v>
      </c>
      <c r="F2789" s="775" t="s">
        <v>8083</v>
      </c>
      <c r="G2789" s="775" t="s">
        <v>7936</v>
      </c>
      <c r="H2789" s="775" t="s">
        <v>7937</v>
      </c>
      <c r="I2789" s="775" t="s">
        <v>7746</v>
      </c>
    </row>
    <row r="2790" spans="1:9">
      <c r="A2790" s="775" t="str">
        <f>Table_wabobpsvr_AzureCalc_AzureCalcRateCard[[#This Row],[ServiceName]]&amp;Table_wabobpsvr_AzureCalc_AzureCalcRateCard[[#This Row],[Price_Level]]&amp;Table_wabobpsvr_AzureCalc_AzureCalcRateCard[[#This Row],[Region]]</f>
        <v>Standard_D13_v2 VM (Non-Windows)B2</v>
      </c>
      <c r="B2790" s="775">
        <v>2</v>
      </c>
      <c r="C2790" s="775" t="s">
        <v>87</v>
      </c>
      <c r="D2790" s="775" t="s">
        <v>175</v>
      </c>
      <c r="E2790" s="775">
        <v>0.75670000000000004</v>
      </c>
      <c r="F2790" s="775" t="s">
        <v>8093</v>
      </c>
      <c r="G2790" s="775" t="s">
        <v>7938</v>
      </c>
      <c r="H2790" s="775" t="s">
        <v>7939</v>
      </c>
      <c r="I2790" s="775" t="s">
        <v>7747</v>
      </c>
    </row>
    <row r="2791" spans="1:9">
      <c r="A2791" s="775" t="str">
        <f>Table_wabobpsvr_AzureCalc_AzureCalcRateCard[[#This Row],[ServiceName]]&amp;Table_wabobpsvr_AzureCalc_AzureCalcRateCard[[#This Row],[Price_Level]]&amp;Table_wabobpsvr_AzureCalc_AzureCalcRateCard[[#This Row],[Region]]</f>
        <v>Standard_D13_v2 VM (Windows)B2</v>
      </c>
      <c r="B2791" s="775">
        <v>2</v>
      </c>
      <c r="C2791" s="775" t="s">
        <v>87</v>
      </c>
      <c r="D2791" s="775" t="s">
        <v>175</v>
      </c>
      <c r="E2791" s="775">
        <v>1.1674800000000001</v>
      </c>
      <c r="F2791" s="775" t="s">
        <v>8084</v>
      </c>
      <c r="G2791" s="775" t="s">
        <v>7940</v>
      </c>
      <c r="H2791" s="775" t="s">
        <v>7941</v>
      </c>
      <c r="I2791" s="775" t="s">
        <v>7748</v>
      </c>
    </row>
    <row r="2792" spans="1:9">
      <c r="A2792" s="775" t="str">
        <f>Table_wabobpsvr_AzureCalc_AzureCalcRateCard[[#This Row],[ServiceName]]&amp;Table_wabobpsvr_AzureCalc_AzureCalcRateCard[[#This Row],[Price_Level]]&amp;Table_wabobpsvr_AzureCalc_AzureCalcRateCard[[#This Row],[Region]]</f>
        <v>Standard_D14_v2 VM (Non-Windows)B2</v>
      </c>
      <c r="B2792" s="775">
        <v>2</v>
      </c>
      <c r="C2792" s="775" t="s">
        <v>87</v>
      </c>
      <c r="D2792" s="775" t="s">
        <v>175</v>
      </c>
      <c r="E2792" s="775">
        <v>1.4993000000000001</v>
      </c>
      <c r="F2792" s="775" t="s">
        <v>8094</v>
      </c>
      <c r="G2792" s="775" t="s">
        <v>7942</v>
      </c>
      <c r="H2792" s="775" t="s">
        <v>7943</v>
      </c>
      <c r="I2792" s="775" t="s">
        <v>7749</v>
      </c>
    </row>
    <row r="2793" spans="1:9">
      <c r="A2793" s="775" t="str">
        <f>Table_wabobpsvr_AzureCalc_AzureCalcRateCard[[#This Row],[ServiceName]]&amp;Table_wabobpsvr_AzureCalc_AzureCalcRateCard[[#This Row],[Price_Level]]&amp;Table_wabobpsvr_AzureCalc_AzureCalcRateCard[[#This Row],[Region]]</f>
        <v>Standard_D14_v2 VM (Windows)B2</v>
      </c>
      <c r="B2793" s="775">
        <v>2</v>
      </c>
      <c r="C2793" s="775" t="s">
        <v>87</v>
      </c>
      <c r="D2793" s="775" t="s">
        <v>175</v>
      </c>
      <c r="E2793" s="775">
        <v>2.1018400000000002</v>
      </c>
      <c r="F2793" s="775" t="s">
        <v>8085</v>
      </c>
      <c r="G2793" s="775" t="s">
        <v>7944</v>
      </c>
      <c r="H2793" s="775" t="s">
        <v>7945</v>
      </c>
      <c r="I2793" s="775" t="s">
        <v>7750</v>
      </c>
    </row>
    <row r="2794" spans="1:9">
      <c r="A2794" s="775" t="str">
        <f>Table_wabobpsvr_AzureCalc_AzureCalcRateCard[[#This Row],[ServiceName]]&amp;Table_wabobpsvr_AzureCalc_AzureCalcRateCard[[#This Row],[Price_Level]]&amp;Table_wabobpsvr_AzureCalc_AzureCalcRateCard[[#This Row],[Region]]</f>
        <v>Standard_D2_v2 VM (Non-Windows)B2</v>
      </c>
      <c r="B2794" s="775">
        <v>2</v>
      </c>
      <c r="C2794" s="775" t="s">
        <v>87</v>
      </c>
      <c r="D2794" s="775" t="s">
        <v>175</v>
      </c>
      <c r="E2794" s="775">
        <v>0.14005999999999999</v>
      </c>
      <c r="F2794" s="775" t="s">
        <v>8088</v>
      </c>
      <c r="G2794" s="775" t="s">
        <v>7946</v>
      </c>
      <c r="H2794" s="775" t="s">
        <v>7947</v>
      </c>
      <c r="I2794" s="775" t="s">
        <v>7751</v>
      </c>
    </row>
    <row r="2795" spans="1:9">
      <c r="A2795" s="775" t="str">
        <f>Table_wabobpsvr_AzureCalc_AzureCalcRateCard[[#This Row],[ServiceName]]&amp;Table_wabobpsvr_AzureCalc_AzureCalcRateCard[[#This Row],[Price_Level]]&amp;Table_wabobpsvr_AzureCalc_AzureCalcRateCard[[#This Row],[Region]]</f>
        <v>Standard_D2_v2 VM (Windows)B2</v>
      </c>
      <c r="B2795" s="775">
        <v>2</v>
      </c>
      <c r="C2795" s="775" t="s">
        <v>87</v>
      </c>
      <c r="D2795" s="775" t="s">
        <v>175</v>
      </c>
      <c r="E2795" s="775">
        <v>0.27166000000000001</v>
      </c>
      <c r="F2795" s="775" t="s">
        <v>8078</v>
      </c>
      <c r="G2795" s="775" t="s">
        <v>7948</v>
      </c>
      <c r="H2795" s="775" t="s">
        <v>7949</v>
      </c>
      <c r="I2795" s="775" t="s">
        <v>7756</v>
      </c>
    </row>
    <row r="2796" spans="1:9">
      <c r="A2796" s="775" t="str">
        <f>Table_wabobpsvr_AzureCalc_AzureCalcRateCard[[#This Row],[ServiceName]]&amp;Table_wabobpsvr_AzureCalc_AzureCalcRateCard[[#This Row],[Price_Level]]&amp;Table_wabobpsvr_AzureCalc_AzureCalcRateCard[[#This Row],[Region]]</f>
        <v>Standard_D3_v2 VM (Non-Windows)B2</v>
      </c>
      <c r="B2796" s="775">
        <v>2</v>
      </c>
      <c r="C2796" s="775" t="s">
        <v>87</v>
      </c>
      <c r="D2796" s="775" t="s">
        <v>175</v>
      </c>
      <c r="E2796" s="775">
        <v>0.27917999999999998</v>
      </c>
      <c r="F2796" s="775" t="s">
        <v>8087</v>
      </c>
      <c r="G2796" s="775" t="s">
        <v>7950</v>
      </c>
      <c r="H2796" s="775" t="s">
        <v>7951</v>
      </c>
      <c r="I2796" s="775" t="s">
        <v>7761</v>
      </c>
    </row>
    <row r="2797" spans="1:9">
      <c r="A2797" s="775" t="str">
        <f>Table_wabobpsvr_AzureCalc_AzureCalcRateCard[[#This Row],[ServiceName]]&amp;Table_wabobpsvr_AzureCalc_AzureCalcRateCard[[#This Row],[Price_Level]]&amp;Table_wabobpsvr_AzureCalc_AzureCalcRateCard[[#This Row],[Region]]</f>
        <v>Standard_D3_v2 VM (Windows)B2</v>
      </c>
      <c r="B2797" s="775">
        <v>2</v>
      </c>
      <c r="C2797" s="775" t="s">
        <v>87</v>
      </c>
      <c r="D2797" s="775" t="s">
        <v>175</v>
      </c>
      <c r="E2797" s="775">
        <v>0.54237999999999997</v>
      </c>
      <c r="F2797" s="775" t="s">
        <v>8079</v>
      </c>
      <c r="G2797" s="775" t="s">
        <v>7952</v>
      </c>
      <c r="H2797" s="775" t="s">
        <v>7953</v>
      </c>
      <c r="I2797" s="775" t="s">
        <v>7762</v>
      </c>
    </row>
    <row r="2798" spans="1:9">
      <c r="A2798" s="775" t="str">
        <f>Table_wabobpsvr_AzureCalc_AzureCalcRateCard[[#This Row],[ServiceName]]&amp;Table_wabobpsvr_AzureCalc_AzureCalcRateCard[[#This Row],[Price_Level]]&amp;Table_wabobpsvr_AzureCalc_AzureCalcRateCard[[#This Row],[Region]]</f>
        <v>Standard_D4_v2 VM (Non-Windows)B2</v>
      </c>
      <c r="B2798" s="775">
        <v>2</v>
      </c>
      <c r="C2798" s="775" t="s">
        <v>87</v>
      </c>
      <c r="D2798" s="775" t="s">
        <v>175</v>
      </c>
      <c r="E2798" s="775">
        <v>0.55930000000000002</v>
      </c>
      <c r="F2798" s="775" t="s">
        <v>8089</v>
      </c>
      <c r="G2798" s="775" t="s">
        <v>7954</v>
      </c>
      <c r="H2798" s="775" t="s">
        <v>7955</v>
      </c>
      <c r="I2798" s="775" t="s">
        <v>7763</v>
      </c>
    </row>
    <row r="2799" spans="1:9">
      <c r="A2799" s="775" t="str">
        <f>Table_wabobpsvr_AzureCalc_AzureCalcRateCard[[#This Row],[ServiceName]]&amp;Table_wabobpsvr_AzureCalc_AzureCalcRateCard[[#This Row],[Price_Level]]&amp;Table_wabobpsvr_AzureCalc_AzureCalcRateCard[[#This Row],[Region]]</f>
        <v>Standard_D4_v2 VM (Windows)B2</v>
      </c>
      <c r="B2799" s="775">
        <v>2</v>
      </c>
      <c r="C2799" s="775" t="s">
        <v>87</v>
      </c>
      <c r="D2799" s="775" t="s">
        <v>175</v>
      </c>
      <c r="E2799" s="775">
        <v>1.0847599999999999</v>
      </c>
      <c r="F2799" s="775" t="s">
        <v>8080</v>
      </c>
      <c r="G2799" s="775" t="s">
        <v>7956</v>
      </c>
      <c r="H2799" s="775" t="s">
        <v>7957</v>
      </c>
      <c r="I2799" s="775" t="s">
        <v>7764</v>
      </c>
    </row>
    <row r="2800" spans="1:9">
      <c r="A2800" s="775" t="str">
        <f>Table_wabobpsvr_AzureCalc_AzureCalcRateCard[[#This Row],[ServiceName]]&amp;Table_wabobpsvr_AzureCalc_AzureCalcRateCard[[#This Row],[Price_Level]]&amp;Table_wabobpsvr_AzureCalc_AzureCalcRateCard[[#This Row],[Region]]</f>
        <v>Standard_D5_v2 VM (Non-Windows)B2</v>
      </c>
      <c r="B2800" s="775">
        <v>2</v>
      </c>
      <c r="C2800" s="775" t="s">
        <v>87</v>
      </c>
      <c r="D2800" s="775" t="s">
        <v>175</v>
      </c>
      <c r="E2800" s="775">
        <v>1.1186</v>
      </c>
      <c r="F2800" s="775" t="s">
        <v>8090</v>
      </c>
      <c r="G2800" s="775" t="s">
        <v>7958</v>
      </c>
      <c r="H2800" s="775" t="s">
        <v>7959</v>
      </c>
      <c r="I2800" s="775" t="s">
        <v>7765</v>
      </c>
    </row>
    <row r="2801" spans="1:9">
      <c r="A2801" s="1039" t="str">
        <f>Table_wabobpsvr_AzureCalc_AzureCalcRateCard[[#This Row],[ServiceName]]&amp;Table_wabobpsvr_AzureCalc_AzureCalcRateCard[[#This Row],[Price_Level]]&amp;Table_wabobpsvr_AzureCalc_AzureCalcRateCard[[#This Row],[Region]]</f>
        <v>Standard_D5_v2 VM (Windows)B2</v>
      </c>
      <c r="B2801" s="1039">
        <v>2</v>
      </c>
      <c r="C2801" s="1039" t="s">
        <v>87</v>
      </c>
      <c r="D2801" s="1039" t="s">
        <v>175</v>
      </c>
      <c r="E2801" s="1039">
        <v>2.1704599999999998</v>
      </c>
      <c r="F2801" s="1039" t="s">
        <v>8081</v>
      </c>
      <c r="G2801" s="775" t="s">
        <v>7960</v>
      </c>
      <c r="H2801" s="775" t="s">
        <v>7961</v>
      </c>
      <c r="I2801" s="775" t="s">
        <v>7766</v>
      </c>
    </row>
    <row r="2802" spans="1:9">
      <c r="A2802" s="775" t="str">
        <f>Table_wabobpsvr_AzureCalc_AzureCalcRateCard[[#This Row],[ServiceName]]&amp;Table_wabobpsvr_AzureCalc_AzureCalcRateCard[[#This Row],[Price_Level]]&amp;Table_wabobpsvr_AzureCalc_AzureCalcRateCard[[#This Row],[Region]]</f>
        <v>Standard_D1_v2 VM (Non-Windows)B5</v>
      </c>
      <c r="B2802" s="775">
        <v>5</v>
      </c>
      <c r="C2802" s="775" t="s">
        <v>87</v>
      </c>
      <c r="D2802" s="775" t="s">
        <v>175</v>
      </c>
      <c r="E2802" s="775">
        <v>7.9899999999999999E-2</v>
      </c>
      <c r="F2802" s="775" t="s">
        <v>8086</v>
      </c>
      <c r="G2802" s="775" t="s">
        <v>7962</v>
      </c>
      <c r="H2802" s="775" t="s">
        <v>7963</v>
      </c>
      <c r="I2802" s="775" t="s">
        <v>7767</v>
      </c>
    </row>
    <row r="2803" spans="1:9">
      <c r="A2803" s="775" t="str">
        <f>Table_wabobpsvr_AzureCalc_AzureCalcRateCard[[#This Row],[ServiceName]]&amp;Table_wabobpsvr_AzureCalc_AzureCalcRateCard[[#This Row],[Price_Level]]&amp;Table_wabobpsvr_AzureCalc_AzureCalcRateCard[[#This Row],[Region]]</f>
        <v>Standard_D1_v2 VM (Windows)B5</v>
      </c>
      <c r="B2803" s="775">
        <v>5</v>
      </c>
      <c r="C2803" s="775" t="s">
        <v>87</v>
      </c>
      <c r="D2803" s="775" t="s">
        <v>175</v>
      </c>
      <c r="E2803" s="775">
        <v>0.1457</v>
      </c>
      <c r="F2803" s="775" t="s">
        <v>8077</v>
      </c>
      <c r="G2803" s="775" t="s">
        <v>7964</v>
      </c>
      <c r="H2803" s="775" t="s">
        <v>7965</v>
      </c>
      <c r="I2803" s="775" t="s">
        <v>7768</v>
      </c>
    </row>
    <row r="2804" spans="1:9">
      <c r="A2804" s="775" t="str">
        <f>Table_wabobpsvr_AzureCalc_AzureCalcRateCard[[#This Row],[ServiceName]]&amp;Table_wabobpsvr_AzureCalc_AzureCalcRateCard[[#This Row],[Price_Level]]&amp;Table_wabobpsvr_AzureCalc_AzureCalcRateCard[[#This Row],[Region]]</f>
        <v>Standard_D11_v2 VM (Non-Windows)B5</v>
      </c>
      <c r="B2804" s="775">
        <v>5</v>
      </c>
      <c r="C2804" s="775" t="s">
        <v>87</v>
      </c>
      <c r="D2804" s="775" t="s">
        <v>175</v>
      </c>
      <c r="E2804" s="775">
        <v>0.21056</v>
      </c>
      <c r="F2804" s="775" t="s">
        <v>8091</v>
      </c>
      <c r="G2804" s="775" t="s">
        <v>7966</v>
      </c>
      <c r="H2804" s="775" t="s">
        <v>7967</v>
      </c>
      <c r="I2804" s="775" t="s">
        <v>7769</v>
      </c>
    </row>
    <row r="2805" spans="1:9">
      <c r="A2805" s="775" t="str">
        <f>Table_wabobpsvr_AzureCalc_AzureCalcRateCard[[#This Row],[ServiceName]]&amp;Table_wabobpsvr_AzureCalc_AzureCalcRateCard[[#This Row],[Price_Level]]&amp;Table_wabobpsvr_AzureCalc_AzureCalcRateCard[[#This Row],[Region]]</f>
        <v>Standard_D11_v2 VM (Windows)B5</v>
      </c>
      <c r="B2805" s="775">
        <v>5</v>
      </c>
      <c r="C2805" s="775" t="s">
        <v>87</v>
      </c>
      <c r="D2805" s="775" t="s">
        <v>175</v>
      </c>
      <c r="E2805" s="775">
        <v>0.35720000000000002</v>
      </c>
      <c r="F2805" s="775" t="s">
        <v>8082</v>
      </c>
      <c r="G2805" s="775" t="s">
        <v>7968</v>
      </c>
      <c r="H2805" s="775" t="s">
        <v>7969</v>
      </c>
      <c r="I2805" s="775" t="s">
        <v>7770</v>
      </c>
    </row>
    <row r="2806" spans="1:9">
      <c r="A2806" s="775" t="str">
        <f>Table_wabobpsvr_AzureCalc_AzureCalcRateCard[[#This Row],[ServiceName]]&amp;Table_wabobpsvr_AzureCalc_AzureCalcRateCard[[#This Row],[Price_Level]]&amp;Table_wabobpsvr_AzureCalc_AzureCalcRateCard[[#This Row],[Region]]</f>
        <v>Standard_D12_v2 VM (Non-Windows)B5</v>
      </c>
      <c r="B2806" s="775">
        <v>5</v>
      </c>
      <c r="C2806" s="775" t="s">
        <v>87</v>
      </c>
      <c r="D2806" s="775" t="s">
        <v>175</v>
      </c>
      <c r="E2806" s="775">
        <v>0.42205999999999999</v>
      </c>
      <c r="F2806" s="775" t="s">
        <v>8092</v>
      </c>
      <c r="G2806" s="775" t="s">
        <v>7970</v>
      </c>
      <c r="H2806" s="775" t="s">
        <v>7971</v>
      </c>
      <c r="I2806" s="775" t="s">
        <v>7771</v>
      </c>
    </row>
    <row r="2807" spans="1:9">
      <c r="A2807" s="775" t="str">
        <f>Table_wabobpsvr_AzureCalc_AzureCalcRateCard[[#This Row],[ServiceName]]&amp;Table_wabobpsvr_AzureCalc_AzureCalcRateCard[[#This Row],[Price_Level]]&amp;Table_wabobpsvr_AzureCalc_AzureCalcRateCard[[#This Row],[Region]]</f>
        <v>Standard_D12_v2 VM (Windows)B5</v>
      </c>
      <c r="B2807" s="775">
        <v>5</v>
      </c>
      <c r="C2807" s="775" t="s">
        <v>87</v>
      </c>
      <c r="D2807" s="775" t="s">
        <v>175</v>
      </c>
      <c r="E2807" s="775">
        <v>0.70499999999999996</v>
      </c>
      <c r="F2807" s="775" t="s">
        <v>8083</v>
      </c>
      <c r="G2807" s="775" t="s">
        <v>7972</v>
      </c>
      <c r="H2807" s="775" t="s">
        <v>7973</v>
      </c>
      <c r="I2807" s="775" t="s">
        <v>7772</v>
      </c>
    </row>
    <row r="2808" spans="1:9">
      <c r="A2808" s="775" t="str">
        <f>Table_wabobpsvr_AzureCalc_AzureCalcRateCard[[#This Row],[ServiceName]]&amp;Table_wabobpsvr_AzureCalc_AzureCalcRateCard[[#This Row],[Price_Level]]&amp;Table_wabobpsvr_AzureCalc_AzureCalcRateCard[[#This Row],[Region]]</f>
        <v>Standard_D13_v2 VM (Non-Windows)B5</v>
      </c>
      <c r="B2808" s="775">
        <v>5</v>
      </c>
      <c r="C2808" s="775" t="s">
        <v>87</v>
      </c>
      <c r="D2808" s="775" t="s">
        <v>175</v>
      </c>
      <c r="E2808" s="775">
        <v>0.84318000000000004</v>
      </c>
      <c r="F2808" s="775" t="s">
        <v>8093</v>
      </c>
      <c r="G2808" s="775" t="s">
        <v>7974</v>
      </c>
      <c r="H2808" s="775" t="s">
        <v>7975</v>
      </c>
      <c r="I2808" s="775" t="s">
        <v>7773</v>
      </c>
    </row>
    <row r="2809" spans="1:9">
      <c r="A2809" s="775" t="str">
        <f>Table_wabobpsvr_AzureCalc_AzureCalcRateCard[[#This Row],[ServiceName]]&amp;Table_wabobpsvr_AzureCalc_AzureCalcRateCard[[#This Row],[Price_Level]]&amp;Table_wabobpsvr_AzureCalc_AzureCalcRateCard[[#This Row],[Region]]</f>
        <v>Standard_D13_v2 VM (Windows)B5</v>
      </c>
      <c r="B2809" s="775">
        <v>5</v>
      </c>
      <c r="C2809" s="775" t="s">
        <v>87</v>
      </c>
      <c r="D2809" s="775" t="s">
        <v>175</v>
      </c>
      <c r="E2809" s="775">
        <v>1.26806</v>
      </c>
      <c r="F2809" s="775" t="s">
        <v>8084</v>
      </c>
      <c r="G2809" s="775" t="s">
        <v>7976</v>
      </c>
      <c r="H2809" s="775" t="s">
        <v>7977</v>
      </c>
      <c r="I2809" s="775" t="s">
        <v>7774</v>
      </c>
    </row>
    <row r="2810" spans="1:9">
      <c r="A2810" s="775" t="str">
        <f>Table_wabobpsvr_AzureCalc_AzureCalcRateCard[[#This Row],[ServiceName]]&amp;Table_wabobpsvr_AzureCalc_AzureCalcRateCard[[#This Row],[Price_Level]]&amp;Table_wabobpsvr_AzureCalc_AzureCalcRateCard[[#This Row],[Region]]</f>
        <v>Standard_D14_v2 VM (Non-Windows)B5</v>
      </c>
      <c r="B2810" s="775">
        <v>5</v>
      </c>
      <c r="C2810" s="775" t="s">
        <v>87</v>
      </c>
      <c r="D2810" s="775" t="s">
        <v>175</v>
      </c>
      <c r="E2810" s="775">
        <v>1.66662</v>
      </c>
      <c r="F2810" s="775" t="s">
        <v>8094</v>
      </c>
      <c r="G2810" s="775" t="s">
        <v>7978</v>
      </c>
      <c r="H2810" s="775" t="s">
        <v>7979</v>
      </c>
      <c r="I2810" s="775" t="s">
        <v>7775</v>
      </c>
    </row>
    <row r="2811" spans="1:9">
      <c r="A2811" s="775" t="str">
        <f>Table_wabobpsvr_AzureCalc_AzureCalcRateCard[[#This Row],[ServiceName]]&amp;Table_wabobpsvr_AzureCalc_AzureCalcRateCard[[#This Row],[Price_Level]]&amp;Table_wabobpsvr_AzureCalc_AzureCalcRateCard[[#This Row],[Region]]</f>
        <v>Standard_D14_v2 VM (Windows)B5</v>
      </c>
      <c r="B2811" s="775">
        <v>5</v>
      </c>
      <c r="C2811" s="775" t="s">
        <v>87</v>
      </c>
      <c r="D2811" s="775" t="s">
        <v>175</v>
      </c>
      <c r="E2811" s="775">
        <v>2.2823199999999999</v>
      </c>
      <c r="F2811" s="775" t="s">
        <v>8085</v>
      </c>
      <c r="G2811" s="775" t="s">
        <v>7980</v>
      </c>
      <c r="H2811" s="775" t="s">
        <v>7981</v>
      </c>
      <c r="I2811" s="775" t="s">
        <v>7776</v>
      </c>
    </row>
    <row r="2812" spans="1:9">
      <c r="A2812" s="775" t="str">
        <f>Table_wabobpsvr_AzureCalc_AzureCalcRateCard[[#This Row],[ServiceName]]&amp;Table_wabobpsvr_AzureCalc_AzureCalcRateCard[[#This Row],[Price_Level]]&amp;Table_wabobpsvr_AzureCalc_AzureCalcRateCard[[#This Row],[Region]]</f>
        <v>Standard_D2_v2 VM (Non-Windows)B5</v>
      </c>
      <c r="B2812" s="775">
        <v>5</v>
      </c>
      <c r="C2812" s="775" t="s">
        <v>87</v>
      </c>
      <c r="D2812" s="775" t="s">
        <v>175</v>
      </c>
      <c r="E2812" s="775">
        <v>0.16073999999999999</v>
      </c>
      <c r="F2812" s="775" t="s">
        <v>8088</v>
      </c>
      <c r="G2812" s="775" t="s">
        <v>7982</v>
      </c>
      <c r="H2812" s="775" t="s">
        <v>7983</v>
      </c>
      <c r="I2812" s="775" t="s">
        <v>7777</v>
      </c>
    </row>
    <row r="2813" spans="1:9">
      <c r="A2813" s="775" t="str">
        <f>Table_wabobpsvr_AzureCalc_AzureCalcRateCard[[#This Row],[ServiceName]]&amp;Table_wabobpsvr_AzureCalc_AzureCalcRateCard[[#This Row],[Price_Level]]&amp;Table_wabobpsvr_AzureCalc_AzureCalcRateCard[[#This Row],[Region]]</f>
        <v>Standard_D2_v2 VM (Windows)B5</v>
      </c>
      <c r="B2813" s="775">
        <v>5</v>
      </c>
      <c r="C2813" s="775" t="s">
        <v>87</v>
      </c>
      <c r="D2813" s="775" t="s">
        <v>175</v>
      </c>
      <c r="E2813" s="775">
        <v>0.29233999999999999</v>
      </c>
      <c r="F2813" s="775" t="s">
        <v>8078</v>
      </c>
      <c r="G2813" s="775" t="s">
        <v>7984</v>
      </c>
      <c r="H2813" s="775" t="s">
        <v>7985</v>
      </c>
      <c r="I2813" s="775" t="s">
        <v>7778</v>
      </c>
    </row>
    <row r="2814" spans="1:9">
      <c r="A2814" s="775" t="str">
        <f>Table_wabobpsvr_AzureCalc_AzureCalcRateCard[[#This Row],[ServiceName]]&amp;Table_wabobpsvr_AzureCalc_AzureCalcRateCard[[#This Row],[Price_Level]]&amp;Table_wabobpsvr_AzureCalc_AzureCalcRateCard[[#This Row],[Region]]</f>
        <v>Standard_D3_v2 VM (Non-Windows)B5</v>
      </c>
      <c r="B2814" s="775">
        <v>5</v>
      </c>
      <c r="C2814" s="775" t="s">
        <v>87</v>
      </c>
      <c r="D2814" s="775" t="s">
        <v>175</v>
      </c>
      <c r="E2814" s="775">
        <v>0.32147999999999999</v>
      </c>
      <c r="F2814" s="775" t="s">
        <v>8087</v>
      </c>
      <c r="G2814" s="775" t="s">
        <v>7986</v>
      </c>
      <c r="H2814" s="775" t="s">
        <v>7987</v>
      </c>
      <c r="I2814" s="775" t="s">
        <v>7779</v>
      </c>
    </row>
    <row r="2815" spans="1:9">
      <c r="A2815" s="775" t="str">
        <f>Table_wabobpsvr_AzureCalc_AzureCalcRateCard[[#This Row],[ServiceName]]&amp;Table_wabobpsvr_AzureCalc_AzureCalcRateCard[[#This Row],[Price_Level]]&amp;Table_wabobpsvr_AzureCalc_AzureCalcRateCard[[#This Row],[Region]]</f>
        <v>Standard_D3_v2 VM (Windows)B5</v>
      </c>
      <c r="B2815" s="775">
        <v>5</v>
      </c>
      <c r="C2815" s="775" t="s">
        <v>87</v>
      </c>
      <c r="D2815" s="775" t="s">
        <v>175</v>
      </c>
      <c r="E2815" s="775">
        <v>0.58467999999999998</v>
      </c>
      <c r="F2815" s="775" t="s">
        <v>8079</v>
      </c>
      <c r="G2815" s="775" t="s">
        <v>7988</v>
      </c>
      <c r="H2815" s="775" t="s">
        <v>7989</v>
      </c>
      <c r="I2815" s="775" t="s">
        <v>7780</v>
      </c>
    </row>
    <row r="2816" spans="1:9">
      <c r="A2816" s="775" t="str">
        <f>Table_wabobpsvr_AzureCalc_AzureCalcRateCard[[#This Row],[ServiceName]]&amp;Table_wabobpsvr_AzureCalc_AzureCalcRateCard[[#This Row],[Price_Level]]&amp;Table_wabobpsvr_AzureCalc_AzureCalcRateCard[[#This Row],[Region]]</f>
        <v>Standard_D4_v2 VM (Non-Windows)B5</v>
      </c>
      <c r="B2816" s="775">
        <v>5</v>
      </c>
      <c r="C2816" s="775" t="s">
        <v>87</v>
      </c>
      <c r="D2816" s="775" t="s">
        <v>175</v>
      </c>
      <c r="E2816" s="775">
        <v>0.64295999999999998</v>
      </c>
      <c r="F2816" s="775" t="s">
        <v>8089</v>
      </c>
      <c r="G2816" s="775" t="s">
        <v>7990</v>
      </c>
      <c r="H2816" s="775" t="s">
        <v>7991</v>
      </c>
      <c r="I2816" s="775" t="s">
        <v>7781</v>
      </c>
    </row>
    <row r="2817" spans="1:9">
      <c r="A2817" s="775" t="str">
        <f>Table_wabobpsvr_AzureCalc_AzureCalcRateCard[[#This Row],[ServiceName]]&amp;Table_wabobpsvr_AzureCalc_AzureCalcRateCard[[#This Row],[Price_Level]]&amp;Table_wabobpsvr_AzureCalc_AzureCalcRateCard[[#This Row],[Region]]</f>
        <v>Standard_D4_v2 VM (Windows)B5</v>
      </c>
      <c r="B2817" s="775">
        <v>5</v>
      </c>
      <c r="C2817" s="775" t="s">
        <v>87</v>
      </c>
      <c r="D2817" s="775" t="s">
        <v>175</v>
      </c>
      <c r="E2817" s="775">
        <v>1.16842</v>
      </c>
      <c r="F2817" s="775" t="s">
        <v>8080</v>
      </c>
      <c r="G2817" s="775" t="s">
        <v>7992</v>
      </c>
      <c r="H2817" s="775" t="s">
        <v>7993</v>
      </c>
      <c r="I2817" s="775" t="s">
        <v>7782</v>
      </c>
    </row>
    <row r="2818" spans="1:9">
      <c r="A2818" s="775" t="str">
        <f>Table_wabobpsvr_AzureCalc_AzureCalcRateCard[[#This Row],[ServiceName]]&amp;Table_wabobpsvr_AzureCalc_AzureCalcRateCard[[#This Row],[Price_Level]]&amp;Table_wabobpsvr_AzureCalc_AzureCalcRateCard[[#This Row],[Region]]</f>
        <v>Standard_D5_v2 VM (Non-Windows)B5</v>
      </c>
      <c r="B2818" s="775">
        <v>5</v>
      </c>
      <c r="C2818" s="775" t="s">
        <v>87</v>
      </c>
      <c r="D2818" s="775" t="s">
        <v>175</v>
      </c>
      <c r="E2818" s="775">
        <v>1.28592</v>
      </c>
      <c r="F2818" s="775" t="s">
        <v>8090</v>
      </c>
      <c r="G2818" s="775" t="s">
        <v>7994</v>
      </c>
      <c r="H2818" s="775" t="s">
        <v>7995</v>
      </c>
      <c r="I2818" s="775" t="s">
        <v>7783</v>
      </c>
    </row>
    <row r="2819" spans="1:9">
      <c r="A2819" s="775" t="str">
        <f>Table_wabobpsvr_AzureCalc_AzureCalcRateCard[[#This Row],[ServiceName]]&amp;Table_wabobpsvr_AzureCalc_AzureCalcRateCard[[#This Row],[Price_Level]]&amp;Table_wabobpsvr_AzureCalc_AzureCalcRateCard[[#This Row],[Region]]</f>
        <v>Standard_D5_v2 VM (Windows)B5</v>
      </c>
      <c r="B2819" s="775">
        <v>5</v>
      </c>
      <c r="C2819" s="775" t="s">
        <v>87</v>
      </c>
      <c r="D2819" s="775" t="s">
        <v>175</v>
      </c>
      <c r="E2819" s="775">
        <v>2.33684</v>
      </c>
      <c r="F2819" s="775" t="s">
        <v>8081</v>
      </c>
      <c r="G2819" s="775" t="s">
        <v>7996</v>
      </c>
      <c r="H2819" s="775" t="s">
        <v>7997</v>
      </c>
      <c r="I2819" s="775" t="s">
        <v>7784</v>
      </c>
    </row>
    <row r="2820" spans="1:9">
      <c r="A2820" s="775" t="str">
        <f>Table_wabobpsvr_AzureCalc_AzureCalcRateCard[[#This Row],[ServiceName]]&amp;Table_wabobpsvr_AzureCalc_AzureCalcRateCard[[#This Row],[Price_Level]]&amp;Table_wabobpsvr_AzureCalc_AzureCalcRateCard[[#This Row],[Region]]</f>
        <v>Standard_D1_v2 VM (Non-Windows)B4</v>
      </c>
      <c r="B2820" s="775">
        <v>4</v>
      </c>
      <c r="C2820" s="775" t="s">
        <v>87</v>
      </c>
      <c r="D2820" s="775" t="s">
        <v>175</v>
      </c>
      <c r="E2820" s="775">
        <v>7.9899999999999999E-2</v>
      </c>
      <c r="F2820" s="775" t="s">
        <v>8086</v>
      </c>
      <c r="G2820" s="775" t="s">
        <v>7998</v>
      </c>
      <c r="H2820" s="775" t="s">
        <v>7999</v>
      </c>
      <c r="I2820" s="775" t="s">
        <v>7785</v>
      </c>
    </row>
    <row r="2821" spans="1:9">
      <c r="A2821" s="775" t="str">
        <f>Table_wabobpsvr_AzureCalc_AzureCalcRateCard[[#This Row],[ServiceName]]&amp;Table_wabobpsvr_AzureCalc_AzureCalcRateCard[[#This Row],[Price_Level]]&amp;Table_wabobpsvr_AzureCalc_AzureCalcRateCard[[#This Row],[Region]]</f>
        <v>Standard_D1_v2 VM (Windows)B4</v>
      </c>
      <c r="B2821" s="775">
        <v>4</v>
      </c>
      <c r="C2821" s="775" t="s">
        <v>87</v>
      </c>
      <c r="D2821" s="775" t="s">
        <v>175</v>
      </c>
      <c r="E2821" s="775">
        <v>0.1457</v>
      </c>
      <c r="F2821" s="775" t="s">
        <v>8077</v>
      </c>
      <c r="G2821" s="775" t="s">
        <v>8000</v>
      </c>
      <c r="H2821" s="775" t="s">
        <v>8001</v>
      </c>
      <c r="I2821" s="775" t="s">
        <v>7786</v>
      </c>
    </row>
    <row r="2822" spans="1:9">
      <c r="A2822" s="775" t="str">
        <f>Table_wabobpsvr_AzureCalc_AzureCalcRateCard[[#This Row],[ServiceName]]&amp;Table_wabobpsvr_AzureCalc_AzureCalcRateCard[[#This Row],[Price_Level]]&amp;Table_wabobpsvr_AzureCalc_AzureCalcRateCard[[#This Row],[Region]]</f>
        <v>Standard_D11_v2 VM (Non-Windows)B4</v>
      </c>
      <c r="B2822" s="775">
        <v>4</v>
      </c>
      <c r="C2822" s="775" t="s">
        <v>87</v>
      </c>
      <c r="D2822" s="775" t="s">
        <v>175</v>
      </c>
      <c r="E2822" s="775">
        <v>0.21056</v>
      </c>
      <c r="F2822" s="775" t="s">
        <v>8091</v>
      </c>
      <c r="G2822" s="775" t="s">
        <v>8002</v>
      </c>
      <c r="H2822" s="775" t="s">
        <v>8003</v>
      </c>
      <c r="I2822" s="775" t="s">
        <v>7787</v>
      </c>
    </row>
    <row r="2823" spans="1:9">
      <c r="A2823" s="775" t="str">
        <f>Table_wabobpsvr_AzureCalc_AzureCalcRateCard[[#This Row],[ServiceName]]&amp;Table_wabobpsvr_AzureCalc_AzureCalcRateCard[[#This Row],[Price_Level]]&amp;Table_wabobpsvr_AzureCalc_AzureCalcRateCard[[#This Row],[Region]]</f>
        <v>Standard_D11_v2 VM (Windows)B4</v>
      </c>
      <c r="B2823" s="775">
        <v>4</v>
      </c>
      <c r="C2823" s="775" t="s">
        <v>87</v>
      </c>
      <c r="D2823" s="775" t="s">
        <v>175</v>
      </c>
      <c r="E2823" s="775">
        <v>0.35720000000000002</v>
      </c>
      <c r="F2823" s="775" t="s">
        <v>8082</v>
      </c>
      <c r="G2823" s="775" t="s">
        <v>8004</v>
      </c>
      <c r="H2823" s="775" t="s">
        <v>8005</v>
      </c>
      <c r="I2823" s="775" t="s">
        <v>7788</v>
      </c>
    </row>
    <row r="2824" spans="1:9">
      <c r="A2824" s="775" t="str">
        <f>Table_wabobpsvr_AzureCalc_AzureCalcRateCard[[#This Row],[ServiceName]]&amp;Table_wabobpsvr_AzureCalc_AzureCalcRateCard[[#This Row],[Price_Level]]&amp;Table_wabobpsvr_AzureCalc_AzureCalcRateCard[[#This Row],[Region]]</f>
        <v>Standard_D12_v2 VM (Non-Windows)B4</v>
      </c>
      <c r="B2824" s="775">
        <v>4</v>
      </c>
      <c r="C2824" s="775" t="s">
        <v>87</v>
      </c>
      <c r="D2824" s="775" t="s">
        <v>175</v>
      </c>
      <c r="E2824" s="775">
        <v>0.42205999999999999</v>
      </c>
      <c r="F2824" s="775" t="s">
        <v>8092</v>
      </c>
      <c r="G2824" s="775" t="s">
        <v>8006</v>
      </c>
      <c r="H2824" s="775" t="s">
        <v>8007</v>
      </c>
      <c r="I2824" s="775" t="s">
        <v>7789</v>
      </c>
    </row>
    <row r="2825" spans="1:9">
      <c r="A2825" s="775" t="str">
        <f>Table_wabobpsvr_AzureCalc_AzureCalcRateCard[[#This Row],[ServiceName]]&amp;Table_wabobpsvr_AzureCalc_AzureCalcRateCard[[#This Row],[Price_Level]]&amp;Table_wabobpsvr_AzureCalc_AzureCalcRateCard[[#This Row],[Region]]</f>
        <v>Standard_D12_v2 VM (Windows)B4</v>
      </c>
      <c r="B2825" s="775">
        <v>4</v>
      </c>
      <c r="C2825" s="775" t="s">
        <v>87</v>
      </c>
      <c r="D2825" s="775" t="s">
        <v>175</v>
      </c>
      <c r="E2825" s="775">
        <v>0.70499999999999996</v>
      </c>
      <c r="F2825" s="775" t="s">
        <v>8083</v>
      </c>
      <c r="G2825" s="775" t="s">
        <v>8008</v>
      </c>
      <c r="H2825" s="775" t="s">
        <v>8009</v>
      </c>
      <c r="I2825" s="775" t="s">
        <v>7790</v>
      </c>
    </row>
    <row r="2826" spans="1:9">
      <c r="A2826" s="775" t="str">
        <f>Table_wabobpsvr_AzureCalc_AzureCalcRateCard[[#This Row],[ServiceName]]&amp;Table_wabobpsvr_AzureCalc_AzureCalcRateCard[[#This Row],[Price_Level]]&amp;Table_wabobpsvr_AzureCalc_AzureCalcRateCard[[#This Row],[Region]]</f>
        <v>Standard_D13_v2 VM (Non-Windows)B4</v>
      </c>
      <c r="B2826" s="775">
        <v>4</v>
      </c>
      <c r="C2826" s="775" t="s">
        <v>87</v>
      </c>
      <c r="D2826" s="775" t="s">
        <v>175</v>
      </c>
      <c r="E2826" s="775">
        <v>0.84318000000000004</v>
      </c>
      <c r="F2826" s="775" t="s">
        <v>8093</v>
      </c>
      <c r="G2826" s="775" t="s">
        <v>8010</v>
      </c>
      <c r="H2826" s="775" t="s">
        <v>8011</v>
      </c>
      <c r="I2826" s="775" t="s">
        <v>8012</v>
      </c>
    </row>
    <row r="2827" spans="1:9">
      <c r="A2827" s="775" t="str">
        <f>Table_wabobpsvr_AzureCalc_AzureCalcRateCard[[#This Row],[ServiceName]]&amp;Table_wabobpsvr_AzureCalc_AzureCalcRateCard[[#This Row],[Price_Level]]&amp;Table_wabobpsvr_AzureCalc_AzureCalcRateCard[[#This Row],[Region]]</f>
        <v>Standard_D13_v2 VM (Windows)B4</v>
      </c>
      <c r="B2827" s="775">
        <v>4</v>
      </c>
      <c r="C2827" s="775" t="s">
        <v>87</v>
      </c>
      <c r="D2827" s="775" t="s">
        <v>175</v>
      </c>
      <c r="E2827" s="775">
        <v>1.26806</v>
      </c>
      <c r="F2827" s="775" t="s">
        <v>8084</v>
      </c>
      <c r="G2827" s="775" t="s">
        <v>8013</v>
      </c>
      <c r="H2827" s="775" t="s">
        <v>8014</v>
      </c>
      <c r="I2827" s="775" t="s">
        <v>8015</v>
      </c>
    </row>
    <row r="2828" spans="1:9">
      <c r="A2828" s="775" t="str">
        <f>Table_wabobpsvr_AzureCalc_AzureCalcRateCard[[#This Row],[ServiceName]]&amp;Table_wabobpsvr_AzureCalc_AzureCalcRateCard[[#This Row],[Price_Level]]&amp;Table_wabobpsvr_AzureCalc_AzureCalcRateCard[[#This Row],[Region]]</f>
        <v>Standard_D14_v2 VM (Non-Windows)B4</v>
      </c>
      <c r="B2828" s="775">
        <v>4</v>
      </c>
      <c r="C2828" s="775" t="s">
        <v>87</v>
      </c>
      <c r="D2828" s="775" t="s">
        <v>175</v>
      </c>
      <c r="E2828" s="775">
        <v>1.66662</v>
      </c>
      <c r="F2828" s="775" t="s">
        <v>8094</v>
      </c>
      <c r="G2828" s="775" t="s">
        <v>8016</v>
      </c>
      <c r="H2828" s="775" t="s">
        <v>8017</v>
      </c>
      <c r="I2828" s="775" t="s">
        <v>8018</v>
      </c>
    </row>
    <row r="2829" spans="1:9">
      <c r="A2829" s="1039" t="str">
        <f>Table_wabobpsvr_AzureCalc_AzureCalcRateCard[[#This Row],[ServiceName]]&amp;Table_wabobpsvr_AzureCalc_AzureCalcRateCard[[#This Row],[Price_Level]]&amp;Table_wabobpsvr_AzureCalc_AzureCalcRateCard[[#This Row],[Region]]</f>
        <v>Standard_D14_v2 VM (Windows)B4</v>
      </c>
      <c r="B2829" s="1039">
        <v>4</v>
      </c>
      <c r="C2829" s="1039" t="s">
        <v>87</v>
      </c>
      <c r="D2829" s="1039" t="s">
        <v>175</v>
      </c>
      <c r="E2829" s="1039">
        <v>2.2823199999999999</v>
      </c>
      <c r="F2829" s="1039" t="s">
        <v>8085</v>
      </c>
      <c r="G2829" s="775" t="s">
        <v>8019</v>
      </c>
      <c r="H2829" s="775" t="s">
        <v>8020</v>
      </c>
      <c r="I2829" s="775" t="s">
        <v>8021</v>
      </c>
    </row>
    <row r="2830" spans="1:9">
      <c r="A2830" s="1039" t="str">
        <f>Table_wabobpsvr_AzureCalc_AzureCalcRateCard[[#This Row],[ServiceName]]&amp;Table_wabobpsvr_AzureCalc_AzureCalcRateCard[[#This Row],[Price_Level]]&amp;Table_wabobpsvr_AzureCalc_AzureCalcRateCard[[#This Row],[Region]]</f>
        <v>Standard_D2_v2 VM (Non-Windows)B4</v>
      </c>
      <c r="B2830" s="1039">
        <v>4</v>
      </c>
      <c r="C2830" s="1039" t="s">
        <v>87</v>
      </c>
      <c r="D2830" s="1039" t="s">
        <v>175</v>
      </c>
      <c r="E2830" s="1039">
        <v>0.16073999999999999</v>
      </c>
      <c r="F2830" s="1039" t="s">
        <v>8088</v>
      </c>
      <c r="G2830" s="775" t="s">
        <v>8022</v>
      </c>
      <c r="H2830" s="775" t="s">
        <v>8023</v>
      </c>
      <c r="I2830" s="775" t="s">
        <v>8024</v>
      </c>
    </row>
    <row r="2831" spans="1:9">
      <c r="A2831" s="1039" t="str">
        <f>Table_wabobpsvr_AzureCalc_AzureCalcRateCard[[#This Row],[ServiceName]]&amp;Table_wabobpsvr_AzureCalc_AzureCalcRateCard[[#This Row],[Price_Level]]&amp;Table_wabobpsvr_AzureCalc_AzureCalcRateCard[[#This Row],[Region]]</f>
        <v>Standard_D1_v2 Cloud ServicesA15</v>
      </c>
      <c r="B2831" s="1039">
        <v>15</v>
      </c>
      <c r="C2831" s="1039" t="s">
        <v>87</v>
      </c>
      <c r="D2831" s="1039" t="s">
        <v>174</v>
      </c>
      <c r="E2831" s="1039">
        <v>0.15132000000000001</v>
      </c>
      <c r="F2831" s="1039" t="s">
        <v>8149</v>
      </c>
      <c r="G2831" s="775" t="s">
        <v>4235</v>
      </c>
      <c r="H2831" s="775" t="s">
        <v>4235</v>
      </c>
      <c r="I2831" s="775" t="s">
        <v>8317</v>
      </c>
    </row>
    <row r="2832" spans="1:9">
      <c r="A2832" s="775" t="str">
        <f>Table_wabobpsvr_AzureCalc_AzureCalcRateCard[[#This Row],[ServiceName]]&amp;Table_wabobpsvr_AzureCalc_AzureCalcRateCard[[#This Row],[Price_Level]]&amp;Table_wabobpsvr_AzureCalc_AzureCalcRateCard[[#This Row],[Region]]</f>
        <v>Standard_D1_v2 Cloud ServicesB15</v>
      </c>
      <c r="B2832" s="775">
        <v>15</v>
      </c>
      <c r="C2832" s="775" t="s">
        <v>87</v>
      </c>
      <c r="D2832" s="775" t="s">
        <v>175</v>
      </c>
      <c r="E2832" s="775">
        <v>0.14663999999999999</v>
      </c>
      <c r="F2832" s="775" t="s">
        <v>8149</v>
      </c>
      <c r="G2832" s="775" t="s">
        <v>4235</v>
      </c>
      <c r="H2832" s="775" t="s">
        <v>4235</v>
      </c>
      <c r="I2832" s="775" t="s">
        <v>8317</v>
      </c>
    </row>
    <row r="2833" spans="1:9">
      <c r="A2833" s="775" t="str">
        <f>Table_wabobpsvr_AzureCalc_AzureCalcRateCard[[#This Row],[ServiceName]]&amp;Table_wabobpsvr_AzureCalc_AzureCalcRateCard[[#This Row],[Price_Level]]&amp;Table_wabobpsvr_AzureCalc_AzureCalcRateCard[[#This Row],[Region]]</f>
        <v>Standard_D1_v2 Cloud ServicesC15</v>
      </c>
      <c r="B2833" s="775">
        <v>15</v>
      </c>
      <c r="C2833" s="775" t="s">
        <v>87</v>
      </c>
      <c r="D2833" s="775" t="s">
        <v>177</v>
      </c>
      <c r="E2833" s="775">
        <v>0.14196</v>
      </c>
      <c r="F2833" s="775" t="s">
        <v>8149</v>
      </c>
      <c r="G2833" s="775" t="s">
        <v>4235</v>
      </c>
      <c r="H2833" s="775" t="s">
        <v>4235</v>
      </c>
      <c r="I2833" s="775" t="s">
        <v>8317</v>
      </c>
    </row>
    <row r="2834" spans="1:9">
      <c r="A2834" s="775" t="str">
        <f>Table_wabobpsvr_AzureCalc_AzureCalcRateCard[[#This Row],[ServiceName]]&amp;Table_wabobpsvr_AzureCalc_AzureCalcRateCard[[#This Row],[Price_Level]]&amp;Table_wabobpsvr_AzureCalc_AzureCalcRateCard[[#This Row],[Region]]</f>
        <v>Standard_D1_v2 Cloud ServicesD15</v>
      </c>
      <c r="B2834" s="775">
        <v>15</v>
      </c>
      <c r="C2834" s="775" t="s">
        <v>87</v>
      </c>
      <c r="D2834" s="775" t="s">
        <v>176</v>
      </c>
      <c r="E2834" s="775">
        <v>0.13728000000000001</v>
      </c>
      <c r="F2834" s="775" t="s">
        <v>8149</v>
      </c>
      <c r="G2834" s="775" t="s">
        <v>4235</v>
      </c>
      <c r="H2834" s="775" t="s">
        <v>4235</v>
      </c>
      <c r="I2834" s="775" t="s">
        <v>8317</v>
      </c>
    </row>
    <row r="2835" spans="1:9">
      <c r="A2835" s="775" t="str">
        <f>Table_wabobpsvr_AzureCalc_AzureCalcRateCard[[#This Row],[ServiceName]]&amp;Table_wabobpsvr_AzureCalc_AzureCalcRateCard[[#This Row],[Price_Level]]&amp;Table_wabobpsvr_AzureCalc_AzureCalcRateCard[[#This Row],[Region]]</f>
        <v>Standard_D11_v2 Cloud ServicesMOSP15</v>
      </c>
      <c r="B2835" s="775">
        <v>15</v>
      </c>
      <c r="C2835" s="775" t="s">
        <v>87</v>
      </c>
      <c r="D2835" s="775" t="s">
        <v>606</v>
      </c>
      <c r="E2835" s="775">
        <v>0.32300000000000001</v>
      </c>
      <c r="F2835" s="775" t="s">
        <v>8153</v>
      </c>
      <c r="G2835" s="775"/>
      <c r="H2835" s="775"/>
      <c r="I2835" s="775" t="s">
        <v>8318</v>
      </c>
    </row>
    <row r="2836" spans="1:9">
      <c r="A2836" s="775" t="str">
        <f>Table_wabobpsvr_AzureCalc_AzureCalcRateCard[[#This Row],[ServiceName]]&amp;Table_wabobpsvr_AzureCalc_AzureCalcRateCard[[#This Row],[Price_Level]]&amp;Table_wabobpsvr_AzureCalc_AzureCalcRateCard[[#This Row],[Region]]</f>
        <v>Standard_D11_v2 Cloud ServicesA15</v>
      </c>
      <c r="B2836" s="775">
        <v>15</v>
      </c>
      <c r="C2836" s="775" t="s">
        <v>87</v>
      </c>
      <c r="D2836" s="775" t="s">
        <v>174</v>
      </c>
      <c r="E2836" s="775">
        <v>0.31330999999999998</v>
      </c>
      <c r="F2836" s="775" t="s">
        <v>8153</v>
      </c>
      <c r="G2836" s="775" t="s">
        <v>4235</v>
      </c>
      <c r="H2836" s="775" t="s">
        <v>4235</v>
      </c>
      <c r="I2836" s="775" t="s">
        <v>8318</v>
      </c>
    </row>
    <row r="2837" spans="1:9">
      <c r="A2837" s="775" t="str">
        <f>Table_wabobpsvr_AzureCalc_AzureCalcRateCard[[#This Row],[ServiceName]]&amp;Table_wabobpsvr_AzureCalc_AzureCalcRateCard[[#This Row],[Price_Level]]&amp;Table_wabobpsvr_AzureCalc_AzureCalcRateCard[[#This Row],[Region]]</f>
        <v>Standard_D11_v2 Cloud ServicesB15</v>
      </c>
      <c r="B2837" s="775">
        <v>15</v>
      </c>
      <c r="C2837" s="775" t="s">
        <v>87</v>
      </c>
      <c r="D2837" s="775" t="s">
        <v>175</v>
      </c>
      <c r="E2837" s="775">
        <v>0.30362</v>
      </c>
      <c r="F2837" s="775" t="s">
        <v>8153</v>
      </c>
      <c r="G2837" s="775" t="s">
        <v>4235</v>
      </c>
      <c r="H2837" s="775" t="s">
        <v>4235</v>
      </c>
      <c r="I2837" s="775" t="s">
        <v>8318</v>
      </c>
    </row>
    <row r="2838" spans="1:9">
      <c r="A2838" s="775" t="str">
        <f>Table_wabobpsvr_AzureCalc_AzureCalcRateCard[[#This Row],[ServiceName]]&amp;Table_wabobpsvr_AzureCalc_AzureCalcRateCard[[#This Row],[Price_Level]]&amp;Table_wabobpsvr_AzureCalc_AzureCalcRateCard[[#This Row],[Region]]</f>
        <v>Standard_D11_v2 Cloud ServicesC15</v>
      </c>
      <c r="B2838" s="775">
        <v>15</v>
      </c>
      <c r="C2838" s="775" t="s">
        <v>87</v>
      </c>
      <c r="D2838" s="775" t="s">
        <v>177</v>
      </c>
      <c r="E2838" s="775">
        <v>0.29393000000000002</v>
      </c>
      <c r="F2838" s="775" t="s">
        <v>8153</v>
      </c>
      <c r="G2838" s="775" t="s">
        <v>4235</v>
      </c>
      <c r="H2838" s="775" t="s">
        <v>4235</v>
      </c>
      <c r="I2838" s="775" t="s">
        <v>8318</v>
      </c>
    </row>
    <row r="2839" spans="1:9">
      <c r="A2839" s="775" t="str">
        <f>Table_wabobpsvr_AzureCalc_AzureCalcRateCard[[#This Row],[ServiceName]]&amp;Table_wabobpsvr_AzureCalc_AzureCalcRateCard[[#This Row],[Price_Level]]&amp;Table_wabobpsvr_AzureCalc_AzureCalcRateCard[[#This Row],[Region]]</f>
        <v>Standard_D11_v2 Cloud ServicesD15</v>
      </c>
      <c r="B2839" s="775">
        <v>15</v>
      </c>
      <c r="C2839" s="775" t="s">
        <v>87</v>
      </c>
      <c r="D2839" s="775" t="s">
        <v>176</v>
      </c>
      <c r="E2839" s="775">
        <v>0.28423999999999999</v>
      </c>
      <c r="F2839" s="775" t="s">
        <v>8153</v>
      </c>
      <c r="G2839" s="775" t="s">
        <v>4235</v>
      </c>
      <c r="H2839" s="775" t="s">
        <v>4235</v>
      </c>
      <c r="I2839" s="775" t="s">
        <v>8318</v>
      </c>
    </row>
    <row r="2840" spans="1:9">
      <c r="A2840" s="775" t="str">
        <f>Table_wabobpsvr_AzureCalc_AzureCalcRateCard[[#This Row],[ServiceName]]&amp;Table_wabobpsvr_AzureCalc_AzureCalcRateCard[[#This Row],[Price_Level]]&amp;Table_wabobpsvr_AzureCalc_AzureCalcRateCard[[#This Row],[Region]]</f>
        <v>Standard_D1_v2 Cloud ServicesD7</v>
      </c>
      <c r="B2840" s="775">
        <v>7</v>
      </c>
      <c r="C2840" s="775" t="s">
        <v>87</v>
      </c>
      <c r="D2840" s="775" t="s">
        <v>176</v>
      </c>
      <c r="E2840" s="775">
        <v>0.11352</v>
      </c>
      <c r="F2840" s="775" t="s">
        <v>8149</v>
      </c>
      <c r="G2840" s="775" t="s">
        <v>4235</v>
      </c>
      <c r="H2840" s="775" t="s">
        <v>4235</v>
      </c>
      <c r="I2840" s="775" t="s">
        <v>8316</v>
      </c>
    </row>
    <row r="2841" spans="1:9">
      <c r="A2841" s="775" t="str">
        <f>Table_wabobpsvr_AzureCalc_AzureCalcRateCard[[#This Row],[ServiceName]]&amp;Table_wabobpsvr_AzureCalc_AzureCalcRateCard[[#This Row],[Price_Level]]&amp;Table_wabobpsvr_AzureCalc_AzureCalcRateCard[[#This Row],[Region]]</f>
        <v>Standard_D11_v2 Cloud ServicesMOSP7</v>
      </c>
      <c r="B2841" s="775">
        <v>7</v>
      </c>
      <c r="C2841" s="775" t="s">
        <v>87</v>
      </c>
      <c r="D2841" s="775" t="s">
        <v>606</v>
      </c>
      <c r="E2841" s="775">
        <v>0.3</v>
      </c>
      <c r="F2841" s="775" t="s">
        <v>8153</v>
      </c>
      <c r="G2841" s="775"/>
      <c r="H2841" s="775"/>
      <c r="I2841" s="775" t="s">
        <v>8319</v>
      </c>
    </row>
    <row r="2842" spans="1:9">
      <c r="A2842" s="775" t="str">
        <f>Table_wabobpsvr_AzureCalc_AzureCalcRateCard[[#This Row],[ServiceName]]&amp;Table_wabobpsvr_AzureCalc_AzureCalcRateCard[[#This Row],[Price_Level]]&amp;Table_wabobpsvr_AzureCalc_AzureCalcRateCard[[#This Row],[Region]]</f>
        <v>Standard_D11_v2 Cloud ServicesA7</v>
      </c>
      <c r="B2842" s="775">
        <v>7</v>
      </c>
      <c r="C2842" s="775" t="s">
        <v>87</v>
      </c>
      <c r="D2842" s="775" t="s">
        <v>174</v>
      </c>
      <c r="E2842" s="775">
        <v>0.29099999999999998</v>
      </c>
      <c r="F2842" s="775" t="s">
        <v>8153</v>
      </c>
      <c r="G2842" s="775" t="s">
        <v>4235</v>
      </c>
      <c r="H2842" s="775" t="s">
        <v>4235</v>
      </c>
      <c r="I2842" s="775" t="s">
        <v>8319</v>
      </c>
    </row>
    <row r="2843" spans="1:9">
      <c r="A2843" s="775" t="str">
        <f>Table_wabobpsvr_AzureCalc_AzureCalcRateCard[[#This Row],[ServiceName]]&amp;Table_wabobpsvr_AzureCalc_AzureCalcRateCard[[#This Row],[Price_Level]]&amp;Table_wabobpsvr_AzureCalc_AzureCalcRateCard[[#This Row],[Region]]</f>
        <v>Standard_D11_v2 Cloud ServicesB7</v>
      </c>
      <c r="B2843" s="775">
        <v>7</v>
      </c>
      <c r="C2843" s="775" t="s">
        <v>87</v>
      </c>
      <c r="D2843" s="775" t="s">
        <v>175</v>
      </c>
      <c r="E2843" s="775">
        <v>0.28199999999999997</v>
      </c>
      <c r="F2843" s="775" t="s">
        <v>8153</v>
      </c>
      <c r="G2843" s="775" t="s">
        <v>4235</v>
      </c>
      <c r="H2843" s="775" t="s">
        <v>4235</v>
      </c>
      <c r="I2843" s="775" t="s">
        <v>8319</v>
      </c>
    </row>
    <row r="2844" spans="1:9">
      <c r="A2844" s="775" t="str">
        <f>Table_wabobpsvr_AzureCalc_AzureCalcRateCard[[#This Row],[ServiceName]]&amp;Table_wabobpsvr_AzureCalc_AzureCalcRateCard[[#This Row],[Price_Level]]&amp;Table_wabobpsvr_AzureCalc_AzureCalcRateCard[[#This Row],[Region]]</f>
        <v>Standard_D11_v2 Cloud ServicesC7</v>
      </c>
      <c r="B2844" s="775">
        <v>7</v>
      </c>
      <c r="C2844" s="775" t="s">
        <v>87</v>
      </c>
      <c r="D2844" s="775" t="s">
        <v>177</v>
      </c>
      <c r="E2844" s="775">
        <v>0.27300000000000002</v>
      </c>
      <c r="F2844" s="775" t="s">
        <v>8153</v>
      </c>
      <c r="G2844" s="775" t="s">
        <v>4235</v>
      </c>
      <c r="H2844" s="775" t="s">
        <v>4235</v>
      </c>
      <c r="I2844" s="775" t="s">
        <v>8319</v>
      </c>
    </row>
    <row r="2845" spans="1:9">
      <c r="A2845" s="775" t="str">
        <f>Table_wabobpsvr_AzureCalc_AzureCalcRateCard[[#This Row],[ServiceName]]&amp;Table_wabobpsvr_AzureCalc_AzureCalcRateCard[[#This Row],[Price_Level]]&amp;Table_wabobpsvr_AzureCalc_AzureCalcRateCard[[#This Row],[Region]]</f>
        <v>Standard_D11_v2 Cloud ServicesD7</v>
      </c>
      <c r="B2845" s="775">
        <v>7</v>
      </c>
      <c r="C2845" s="775" t="s">
        <v>87</v>
      </c>
      <c r="D2845" s="775" t="s">
        <v>176</v>
      </c>
      <c r="E2845" s="775">
        <v>0.26400000000000001</v>
      </c>
      <c r="F2845" s="775" t="s">
        <v>8153</v>
      </c>
      <c r="G2845" s="775" t="s">
        <v>4235</v>
      </c>
      <c r="H2845" s="775" t="s">
        <v>4235</v>
      </c>
      <c r="I2845" s="775" t="s">
        <v>8319</v>
      </c>
    </row>
    <row r="2846" spans="1:9">
      <c r="A2846" s="775" t="str">
        <f>Table_wabobpsvr_AzureCalc_AzureCalcRateCard[[#This Row],[ServiceName]]&amp;Table_wabobpsvr_AzureCalc_AzureCalcRateCard[[#This Row],[Price_Level]]&amp;Table_wabobpsvr_AzureCalc_AzureCalcRateCard[[#This Row],[Region]]</f>
        <v>Standard_D12_v2 Cloud ServicesMOSP7</v>
      </c>
      <c r="B2846" s="775">
        <v>7</v>
      </c>
      <c r="C2846" s="775" t="s">
        <v>87</v>
      </c>
      <c r="D2846" s="775" t="s">
        <v>606</v>
      </c>
      <c r="E2846" s="775">
        <v>0.6</v>
      </c>
      <c r="F2846" s="775" t="s">
        <v>8196</v>
      </c>
      <c r="G2846" s="775"/>
      <c r="H2846" s="775"/>
      <c r="I2846" s="775" t="s">
        <v>8320</v>
      </c>
    </row>
    <row r="2847" spans="1:9">
      <c r="A2847" s="775" t="str">
        <f>Table_wabobpsvr_AzureCalc_AzureCalcRateCard[[#This Row],[ServiceName]]&amp;Table_wabobpsvr_AzureCalc_AzureCalcRateCard[[#This Row],[Price_Level]]&amp;Table_wabobpsvr_AzureCalc_AzureCalcRateCard[[#This Row],[Region]]</f>
        <v>Standard_D12_v2 Cloud ServicesA7</v>
      </c>
      <c r="B2847" s="775">
        <v>7</v>
      </c>
      <c r="C2847" s="775" t="s">
        <v>87</v>
      </c>
      <c r="D2847" s="775" t="s">
        <v>174</v>
      </c>
      <c r="E2847" s="775">
        <v>0.58199999999999996</v>
      </c>
      <c r="F2847" s="775" t="s">
        <v>8196</v>
      </c>
      <c r="G2847" s="775" t="s">
        <v>4235</v>
      </c>
      <c r="H2847" s="775" t="s">
        <v>4235</v>
      </c>
      <c r="I2847" s="775" t="s">
        <v>8320</v>
      </c>
    </row>
    <row r="2848" spans="1:9">
      <c r="A2848" s="775" t="str">
        <f>Table_wabobpsvr_AzureCalc_AzureCalcRateCard[[#This Row],[ServiceName]]&amp;Table_wabobpsvr_AzureCalc_AzureCalcRateCard[[#This Row],[Price_Level]]&amp;Table_wabobpsvr_AzureCalc_AzureCalcRateCard[[#This Row],[Region]]</f>
        <v>Standard_D12_v2 Cloud ServicesB7</v>
      </c>
      <c r="B2848" s="775">
        <v>7</v>
      </c>
      <c r="C2848" s="775" t="s">
        <v>87</v>
      </c>
      <c r="D2848" s="775" t="s">
        <v>175</v>
      </c>
      <c r="E2848" s="775">
        <v>0.56399999999999995</v>
      </c>
      <c r="F2848" s="775" t="s">
        <v>8196</v>
      </c>
      <c r="G2848" s="775" t="s">
        <v>4235</v>
      </c>
      <c r="H2848" s="775" t="s">
        <v>4235</v>
      </c>
      <c r="I2848" s="775" t="s">
        <v>8320</v>
      </c>
    </row>
    <row r="2849" spans="1:9">
      <c r="A2849" s="775" t="str">
        <f>Table_wabobpsvr_AzureCalc_AzureCalcRateCard[[#This Row],[ServiceName]]&amp;Table_wabobpsvr_AzureCalc_AzureCalcRateCard[[#This Row],[Price_Level]]&amp;Table_wabobpsvr_AzureCalc_AzureCalcRateCard[[#This Row],[Region]]</f>
        <v>Standard_D11_v2 VM (Non-Windows)B8</v>
      </c>
      <c r="B2849" s="775">
        <v>8</v>
      </c>
      <c r="C2849" s="775" t="s">
        <v>87</v>
      </c>
      <c r="D2849" s="775" t="s">
        <v>175</v>
      </c>
      <c r="E2849" s="775">
        <v>0.21056</v>
      </c>
      <c r="F2849" s="775" t="s">
        <v>8091</v>
      </c>
      <c r="G2849" s="775" t="s">
        <v>4235</v>
      </c>
      <c r="H2849" s="775" t="s">
        <v>4235</v>
      </c>
      <c r="I2849" s="775" t="s">
        <v>7834</v>
      </c>
    </row>
    <row r="2850" spans="1:9">
      <c r="A2850" s="775" t="str">
        <f>Table_wabobpsvr_AzureCalc_AzureCalcRateCard[[#This Row],[ServiceName]]&amp;Table_wabobpsvr_AzureCalc_AzureCalcRateCard[[#This Row],[Price_Level]]&amp;Table_wabobpsvr_AzureCalc_AzureCalcRateCard[[#This Row],[Region]]</f>
        <v>Standard_D11_v2 VM (Non-Windows)C8</v>
      </c>
      <c r="B2850" s="775">
        <v>8</v>
      </c>
      <c r="C2850" s="775" t="s">
        <v>87</v>
      </c>
      <c r="D2850" s="775" t="s">
        <v>177</v>
      </c>
      <c r="E2850" s="775">
        <v>0.20383999999999999</v>
      </c>
      <c r="F2850" s="775" t="s">
        <v>8091</v>
      </c>
      <c r="G2850" s="775" t="s">
        <v>4235</v>
      </c>
      <c r="H2850" s="775" t="s">
        <v>4235</v>
      </c>
      <c r="I2850" s="775" t="s">
        <v>7834</v>
      </c>
    </row>
    <row r="2851" spans="1:9">
      <c r="A2851" s="775" t="str">
        <f>Table_wabobpsvr_AzureCalc_AzureCalcRateCard[[#This Row],[ServiceName]]&amp;Table_wabobpsvr_AzureCalc_AzureCalcRateCard[[#This Row],[Price_Level]]&amp;Table_wabobpsvr_AzureCalc_AzureCalcRateCard[[#This Row],[Region]]</f>
        <v>Standard_D11_v2 VM (Non-Windows)D8</v>
      </c>
      <c r="B2851" s="775">
        <v>8</v>
      </c>
      <c r="C2851" s="775" t="s">
        <v>87</v>
      </c>
      <c r="D2851" s="775" t="s">
        <v>176</v>
      </c>
      <c r="E2851" s="775">
        <v>0.19711999999999999</v>
      </c>
      <c r="F2851" s="775" t="s">
        <v>8091</v>
      </c>
      <c r="G2851" s="775" t="s">
        <v>4235</v>
      </c>
      <c r="H2851" s="775" t="s">
        <v>4235</v>
      </c>
      <c r="I2851" s="775" t="s">
        <v>7834</v>
      </c>
    </row>
    <row r="2852" spans="1:9">
      <c r="A2852" s="775" t="str">
        <f>Table_wabobpsvr_AzureCalc_AzureCalcRateCard[[#This Row],[ServiceName]]&amp;Table_wabobpsvr_AzureCalc_AzureCalcRateCard[[#This Row],[Price_Level]]&amp;Table_wabobpsvr_AzureCalc_AzureCalcRateCard[[#This Row],[Region]]</f>
        <v>Standard_D11_v2 VM (Windows)MOSP8</v>
      </c>
      <c r="B2852" s="775">
        <v>8</v>
      </c>
      <c r="C2852" s="775" t="s">
        <v>87</v>
      </c>
      <c r="D2852" s="775" t="s">
        <v>606</v>
      </c>
      <c r="E2852" s="775">
        <v>0.34499999999999997</v>
      </c>
      <c r="F2852" s="775" t="s">
        <v>8082</v>
      </c>
      <c r="G2852" s="775"/>
      <c r="H2852" s="775"/>
      <c r="I2852" s="775" t="s">
        <v>7835</v>
      </c>
    </row>
    <row r="2853" spans="1:9">
      <c r="A2853" s="775" t="str">
        <f>Table_wabobpsvr_AzureCalc_AzureCalcRateCard[[#This Row],[ServiceName]]&amp;Table_wabobpsvr_AzureCalc_AzureCalcRateCard[[#This Row],[Price_Level]]&amp;Table_wabobpsvr_AzureCalc_AzureCalcRateCard[[#This Row],[Region]]</f>
        <v>Standard_D11_v2 VM (Windows)A8</v>
      </c>
      <c r="B2853" s="775">
        <v>8</v>
      </c>
      <c r="C2853" s="775" t="s">
        <v>87</v>
      </c>
      <c r="D2853" s="775" t="s">
        <v>174</v>
      </c>
      <c r="E2853" s="775">
        <v>0.33465</v>
      </c>
      <c r="F2853" s="775" t="s">
        <v>8082</v>
      </c>
      <c r="G2853" s="775" t="s">
        <v>4235</v>
      </c>
      <c r="H2853" s="775" t="s">
        <v>4235</v>
      </c>
      <c r="I2853" s="775" t="s">
        <v>7835</v>
      </c>
    </row>
    <row r="2854" spans="1:9">
      <c r="A2854" s="775" t="str">
        <f>Table_wabobpsvr_AzureCalc_AzureCalcRateCard[[#This Row],[ServiceName]]&amp;Table_wabobpsvr_AzureCalc_AzureCalcRateCard[[#This Row],[Price_Level]]&amp;Table_wabobpsvr_AzureCalc_AzureCalcRateCard[[#This Row],[Region]]</f>
        <v>Standard_D11_v2 VM (Windows)B8</v>
      </c>
      <c r="B2854" s="775">
        <v>8</v>
      </c>
      <c r="C2854" s="775" t="s">
        <v>87</v>
      </c>
      <c r="D2854" s="775" t="s">
        <v>175</v>
      </c>
      <c r="E2854" s="775">
        <v>0.32429999999999998</v>
      </c>
      <c r="F2854" s="775" t="s">
        <v>8082</v>
      </c>
      <c r="G2854" s="775" t="s">
        <v>4235</v>
      </c>
      <c r="H2854" s="775" t="s">
        <v>4235</v>
      </c>
      <c r="I2854" s="775" t="s">
        <v>7835</v>
      </c>
    </row>
    <row r="2855" spans="1:9">
      <c r="A2855" s="775" t="str">
        <f>Table_wabobpsvr_AzureCalc_AzureCalcRateCard[[#This Row],[ServiceName]]&amp;Table_wabobpsvr_AzureCalc_AzureCalcRateCard[[#This Row],[Price_Level]]&amp;Table_wabobpsvr_AzureCalc_AzureCalcRateCard[[#This Row],[Region]]</f>
        <v>Standard_D11_v2 VM (Windows)C8</v>
      </c>
      <c r="B2855" s="775">
        <v>8</v>
      </c>
      <c r="C2855" s="775" t="s">
        <v>87</v>
      </c>
      <c r="D2855" s="775" t="s">
        <v>177</v>
      </c>
      <c r="E2855" s="775">
        <v>0.31395000000000001</v>
      </c>
      <c r="F2855" s="775" t="s">
        <v>8082</v>
      </c>
      <c r="G2855" s="775" t="s">
        <v>4235</v>
      </c>
      <c r="H2855" s="775" t="s">
        <v>4235</v>
      </c>
      <c r="I2855" s="775" t="s">
        <v>7835</v>
      </c>
    </row>
    <row r="2856" spans="1:9">
      <c r="A2856" s="775" t="str">
        <f>Table_wabobpsvr_AzureCalc_AzureCalcRateCard[[#This Row],[ServiceName]]&amp;Table_wabobpsvr_AzureCalc_AzureCalcRateCard[[#This Row],[Price_Level]]&amp;Table_wabobpsvr_AzureCalc_AzureCalcRateCard[[#This Row],[Region]]</f>
        <v>Standard_D11_v2 VM (Windows)D8</v>
      </c>
      <c r="B2856" s="775">
        <v>8</v>
      </c>
      <c r="C2856" s="775" t="s">
        <v>87</v>
      </c>
      <c r="D2856" s="775" t="s">
        <v>176</v>
      </c>
      <c r="E2856" s="775">
        <v>0.30359999999999998</v>
      </c>
      <c r="F2856" s="775" t="s">
        <v>8082</v>
      </c>
      <c r="G2856" s="775" t="s">
        <v>4235</v>
      </c>
      <c r="H2856" s="775" t="s">
        <v>4235</v>
      </c>
      <c r="I2856" s="775" t="s">
        <v>7835</v>
      </c>
    </row>
    <row r="2857" spans="1:9">
      <c r="A2857" s="775" t="str">
        <f>Table_wabobpsvr_AzureCalc_AzureCalcRateCard[[#This Row],[ServiceName]]&amp;Table_wabobpsvr_AzureCalc_AzureCalcRateCard[[#This Row],[Price_Level]]&amp;Table_wabobpsvr_AzureCalc_AzureCalcRateCard[[#This Row],[Region]]</f>
        <v>Standard_D12_v2 VM (Non-Windows)MOSP8</v>
      </c>
      <c r="B2857" s="775">
        <v>8</v>
      </c>
      <c r="C2857" s="775" t="s">
        <v>87</v>
      </c>
      <c r="D2857" s="775" t="s">
        <v>606</v>
      </c>
      <c r="E2857" s="775">
        <v>0.44900000000000001</v>
      </c>
      <c r="F2857" s="775" t="s">
        <v>8092</v>
      </c>
      <c r="G2857" s="775"/>
      <c r="H2857" s="775"/>
      <c r="I2857" s="775" t="s">
        <v>7836</v>
      </c>
    </row>
    <row r="2858" spans="1:9">
      <c r="A2858" s="775" t="str">
        <f>Table_wabobpsvr_AzureCalc_AzureCalcRateCard[[#This Row],[ServiceName]]&amp;Table_wabobpsvr_AzureCalc_AzureCalcRateCard[[#This Row],[Price_Level]]&amp;Table_wabobpsvr_AzureCalc_AzureCalcRateCard[[#This Row],[Region]]</f>
        <v>Standard_D11_v2 VM (Non-Windows)B11</v>
      </c>
      <c r="B2858" s="775">
        <v>11</v>
      </c>
      <c r="C2858" s="775" t="s">
        <v>87</v>
      </c>
      <c r="D2858" s="775" t="s">
        <v>175</v>
      </c>
      <c r="E2858" s="775">
        <v>0.26132</v>
      </c>
      <c r="F2858" s="775" t="s">
        <v>8091</v>
      </c>
      <c r="G2858" s="775" t="s">
        <v>4235</v>
      </c>
      <c r="H2858" s="775" t="s">
        <v>4235</v>
      </c>
      <c r="I2858" s="775" t="s">
        <v>8305</v>
      </c>
    </row>
    <row r="2859" spans="1:9">
      <c r="A2859" s="775" t="str">
        <f>Table_wabobpsvr_AzureCalc_AzureCalcRateCard[[#This Row],[ServiceName]]&amp;Table_wabobpsvr_AzureCalc_AzureCalcRateCard[[#This Row],[Price_Level]]&amp;Table_wabobpsvr_AzureCalc_AzureCalcRateCard[[#This Row],[Region]]</f>
        <v>Standard_D11_v2 VM (Non-Windows)C11</v>
      </c>
      <c r="B2859" s="775">
        <v>11</v>
      </c>
      <c r="C2859" s="775" t="s">
        <v>87</v>
      </c>
      <c r="D2859" s="775" t="s">
        <v>177</v>
      </c>
      <c r="E2859" s="775">
        <v>0.25297999999999998</v>
      </c>
      <c r="F2859" s="775" t="s">
        <v>8091</v>
      </c>
      <c r="G2859" s="775" t="s">
        <v>4235</v>
      </c>
      <c r="H2859" s="775" t="s">
        <v>4235</v>
      </c>
      <c r="I2859" s="775" t="s">
        <v>8305</v>
      </c>
    </row>
    <row r="2860" spans="1:9">
      <c r="A2860" s="775" t="str">
        <f>Table_wabobpsvr_AzureCalc_AzureCalcRateCard[[#This Row],[ServiceName]]&amp;Table_wabobpsvr_AzureCalc_AzureCalcRateCard[[#This Row],[Price_Level]]&amp;Table_wabobpsvr_AzureCalc_AzureCalcRateCard[[#This Row],[Region]]</f>
        <v>Standard_D11_v2 VM (Non-Windows)D11</v>
      </c>
      <c r="B2860" s="775">
        <v>11</v>
      </c>
      <c r="C2860" s="775" t="s">
        <v>87</v>
      </c>
      <c r="D2860" s="775" t="s">
        <v>176</v>
      </c>
      <c r="E2860" s="775">
        <v>0.24464</v>
      </c>
      <c r="F2860" s="775" t="s">
        <v>8091</v>
      </c>
      <c r="G2860" s="775" t="s">
        <v>4235</v>
      </c>
      <c r="H2860" s="775" t="s">
        <v>4235</v>
      </c>
      <c r="I2860" s="775" t="s">
        <v>8305</v>
      </c>
    </row>
    <row r="2861" spans="1:9">
      <c r="A2861" s="775" t="str">
        <f>Table_wabobpsvr_AzureCalc_AzureCalcRateCard[[#This Row],[ServiceName]]&amp;Table_wabobpsvr_AzureCalc_AzureCalcRateCard[[#This Row],[Price_Level]]&amp;Table_wabobpsvr_AzureCalc_AzureCalcRateCard[[#This Row],[Region]]</f>
        <v>Standard_D11_v2 VM (Windows)MOSP11</v>
      </c>
      <c r="B2861" s="775">
        <v>11</v>
      </c>
      <c r="C2861" s="775" t="s">
        <v>87</v>
      </c>
      <c r="D2861" s="775" t="s">
        <v>606</v>
      </c>
      <c r="E2861" s="775">
        <v>0.41</v>
      </c>
      <c r="F2861" s="775" t="s">
        <v>8082</v>
      </c>
      <c r="G2861" s="775"/>
      <c r="H2861" s="775"/>
      <c r="I2861" s="775" t="s">
        <v>8321</v>
      </c>
    </row>
    <row r="2862" spans="1:9">
      <c r="A2862" s="775" t="str">
        <f>Table_wabobpsvr_AzureCalc_AzureCalcRateCard[[#This Row],[ServiceName]]&amp;Table_wabobpsvr_AzureCalc_AzureCalcRateCard[[#This Row],[Price_Level]]&amp;Table_wabobpsvr_AzureCalc_AzureCalcRateCard[[#This Row],[Region]]</f>
        <v>Standard_D11_v2 VM (Windows)A11</v>
      </c>
      <c r="B2862" s="775">
        <v>11</v>
      </c>
      <c r="C2862" s="775" t="s">
        <v>87</v>
      </c>
      <c r="D2862" s="775" t="s">
        <v>174</v>
      </c>
      <c r="E2862" s="775">
        <v>0.3977</v>
      </c>
      <c r="F2862" s="775" t="s">
        <v>8082</v>
      </c>
      <c r="G2862" s="775" t="s">
        <v>4235</v>
      </c>
      <c r="H2862" s="775" t="s">
        <v>4235</v>
      </c>
      <c r="I2862" s="775" t="s">
        <v>8321</v>
      </c>
    </row>
    <row r="2863" spans="1:9">
      <c r="A2863" s="775" t="str">
        <f>Table_wabobpsvr_AzureCalc_AzureCalcRateCard[[#This Row],[ServiceName]]&amp;Table_wabobpsvr_AzureCalc_AzureCalcRateCard[[#This Row],[Price_Level]]&amp;Table_wabobpsvr_AzureCalc_AzureCalcRateCard[[#This Row],[Region]]</f>
        <v>Standard_D11_v2 VM (Windows)B11</v>
      </c>
      <c r="B2863" s="775">
        <v>11</v>
      </c>
      <c r="C2863" s="775" t="s">
        <v>87</v>
      </c>
      <c r="D2863" s="775" t="s">
        <v>175</v>
      </c>
      <c r="E2863" s="775">
        <v>0.38540000000000002</v>
      </c>
      <c r="F2863" s="775" t="s">
        <v>8082</v>
      </c>
      <c r="G2863" s="775" t="s">
        <v>4235</v>
      </c>
      <c r="H2863" s="775" t="s">
        <v>4235</v>
      </c>
      <c r="I2863" s="775" t="s">
        <v>8321</v>
      </c>
    </row>
    <row r="2864" spans="1:9">
      <c r="A2864" s="775" t="str">
        <f>Table_wabobpsvr_AzureCalc_AzureCalcRateCard[[#This Row],[ServiceName]]&amp;Table_wabobpsvr_AzureCalc_AzureCalcRateCard[[#This Row],[Price_Level]]&amp;Table_wabobpsvr_AzureCalc_AzureCalcRateCard[[#This Row],[Region]]</f>
        <v>Standard_D11_v2 VM (Windows)C11</v>
      </c>
      <c r="B2864" s="775">
        <v>11</v>
      </c>
      <c r="C2864" s="775" t="s">
        <v>87</v>
      </c>
      <c r="D2864" s="775" t="s">
        <v>177</v>
      </c>
      <c r="E2864" s="775">
        <v>0.37309999999999999</v>
      </c>
      <c r="F2864" s="775" t="s">
        <v>8082</v>
      </c>
      <c r="G2864" s="775" t="s">
        <v>4235</v>
      </c>
      <c r="H2864" s="775" t="s">
        <v>4235</v>
      </c>
      <c r="I2864" s="775" t="s">
        <v>8321</v>
      </c>
    </row>
    <row r="2865" spans="1:9">
      <c r="A2865" s="775" t="str">
        <f>Table_wabobpsvr_AzureCalc_AzureCalcRateCard[[#This Row],[ServiceName]]&amp;Table_wabobpsvr_AzureCalc_AzureCalcRateCard[[#This Row],[Price_Level]]&amp;Table_wabobpsvr_AzureCalc_AzureCalcRateCard[[#This Row],[Region]]</f>
        <v>Standard_D11_v2 VM (Windows)D11</v>
      </c>
      <c r="B2865" s="775">
        <v>11</v>
      </c>
      <c r="C2865" s="775" t="s">
        <v>87</v>
      </c>
      <c r="D2865" s="775" t="s">
        <v>176</v>
      </c>
      <c r="E2865" s="775">
        <v>0.36080000000000001</v>
      </c>
      <c r="F2865" s="775" t="s">
        <v>8082</v>
      </c>
      <c r="G2865" s="775" t="s">
        <v>4235</v>
      </c>
      <c r="H2865" s="775" t="s">
        <v>4235</v>
      </c>
      <c r="I2865" s="775" t="s">
        <v>8321</v>
      </c>
    </row>
    <row r="2866" spans="1:9">
      <c r="A2866" s="775" t="str">
        <f>Table_wabobpsvr_AzureCalc_AzureCalcRateCard[[#This Row],[ServiceName]]&amp;Table_wabobpsvr_AzureCalc_AzureCalcRateCard[[#This Row],[Price_Level]]&amp;Table_wabobpsvr_AzureCalc_AzureCalcRateCard[[#This Row],[Region]]</f>
        <v>Standard_D12_v2 VM (Non-Windows)MOSP11</v>
      </c>
      <c r="B2866" s="775">
        <v>11</v>
      </c>
      <c r="C2866" s="775" t="s">
        <v>87</v>
      </c>
      <c r="D2866" s="775" t="s">
        <v>606</v>
      </c>
      <c r="E2866" s="775">
        <v>0.55500000000000005</v>
      </c>
      <c r="F2866" s="775" t="s">
        <v>8092</v>
      </c>
      <c r="G2866" s="775"/>
      <c r="H2866" s="775"/>
      <c r="I2866" s="775" t="s">
        <v>8322</v>
      </c>
    </row>
    <row r="2867" spans="1:9">
      <c r="A2867" s="775" t="str">
        <f>Table_wabobpsvr_AzureCalc_AzureCalcRateCard[[#This Row],[ServiceName]]&amp;Table_wabobpsvr_AzureCalc_AzureCalcRateCard[[#This Row],[Price_Level]]&amp;Table_wabobpsvr_AzureCalc_AzureCalcRateCard[[#This Row],[Region]]</f>
        <v>Standard_D1_v2 VM (Non-Windows)B6</v>
      </c>
      <c r="B2867" s="775">
        <v>6</v>
      </c>
      <c r="C2867" s="775" t="s">
        <v>87</v>
      </c>
      <c r="D2867" s="775" t="s">
        <v>175</v>
      </c>
      <c r="E2867" s="775">
        <v>7.9899999999999999E-2</v>
      </c>
      <c r="F2867" s="775" t="s">
        <v>8086</v>
      </c>
      <c r="G2867" s="775" t="s">
        <v>4235</v>
      </c>
      <c r="H2867" s="775" t="s">
        <v>4235</v>
      </c>
      <c r="I2867" s="775" t="s">
        <v>7850</v>
      </c>
    </row>
    <row r="2868" spans="1:9">
      <c r="A2868" s="775" t="str">
        <f>Table_wabobpsvr_AzureCalc_AzureCalcRateCard[[#This Row],[ServiceName]]&amp;Table_wabobpsvr_AzureCalc_AzureCalcRateCard[[#This Row],[Price_Level]]&amp;Table_wabobpsvr_AzureCalc_AzureCalcRateCard[[#This Row],[Region]]</f>
        <v>Standard_D1_v2 VM (Non-Windows)C6</v>
      </c>
      <c r="B2868" s="775">
        <v>6</v>
      </c>
      <c r="C2868" s="775" t="s">
        <v>87</v>
      </c>
      <c r="D2868" s="775" t="s">
        <v>177</v>
      </c>
      <c r="E2868" s="775">
        <v>7.7350000000000002E-2</v>
      </c>
      <c r="F2868" s="775" t="s">
        <v>8086</v>
      </c>
      <c r="G2868" s="775" t="s">
        <v>4235</v>
      </c>
      <c r="H2868" s="775" t="s">
        <v>4235</v>
      </c>
      <c r="I2868" s="775" t="s">
        <v>7850</v>
      </c>
    </row>
    <row r="2869" spans="1:9">
      <c r="A2869" s="775" t="str">
        <f>Table_wabobpsvr_AzureCalc_AzureCalcRateCard[[#This Row],[ServiceName]]&amp;Table_wabobpsvr_AzureCalc_AzureCalcRateCard[[#This Row],[Price_Level]]&amp;Table_wabobpsvr_AzureCalc_AzureCalcRateCard[[#This Row],[Region]]</f>
        <v>Standard_D1_v2 VM (Non-Windows)D6</v>
      </c>
      <c r="B2869" s="775">
        <v>6</v>
      </c>
      <c r="C2869" s="775" t="s">
        <v>87</v>
      </c>
      <c r="D2869" s="775" t="s">
        <v>176</v>
      </c>
      <c r="E2869" s="775">
        <v>7.4800000000000005E-2</v>
      </c>
      <c r="F2869" s="775" t="s">
        <v>8086</v>
      </c>
      <c r="G2869" s="775" t="s">
        <v>4235</v>
      </c>
      <c r="H2869" s="775" t="s">
        <v>4235</v>
      </c>
      <c r="I2869" s="775" t="s">
        <v>7850</v>
      </c>
    </row>
    <row r="2870" spans="1:9">
      <c r="A2870" s="775" t="str">
        <f>Table_wabobpsvr_AzureCalc_AzureCalcRateCard[[#This Row],[ServiceName]]&amp;Table_wabobpsvr_AzureCalc_AzureCalcRateCard[[#This Row],[Price_Level]]&amp;Table_wabobpsvr_AzureCalc_AzureCalcRateCard[[#This Row],[Region]]</f>
        <v>Standard_D1_v2 VM (Windows)MOSP6</v>
      </c>
      <c r="B2870" s="775">
        <v>6</v>
      </c>
      <c r="C2870" s="775" t="s">
        <v>87</v>
      </c>
      <c r="D2870" s="775" t="s">
        <v>606</v>
      </c>
      <c r="E2870" s="775">
        <v>0.155</v>
      </c>
      <c r="F2870" s="775" t="s">
        <v>8077</v>
      </c>
      <c r="G2870" s="775"/>
      <c r="H2870" s="775"/>
      <c r="I2870" s="775" t="s">
        <v>7851</v>
      </c>
    </row>
    <row r="2871" spans="1:9">
      <c r="A2871" s="775" t="str">
        <f>Table_wabobpsvr_AzureCalc_AzureCalcRateCard[[#This Row],[ServiceName]]&amp;Table_wabobpsvr_AzureCalc_AzureCalcRateCard[[#This Row],[Price_Level]]&amp;Table_wabobpsvr_AzureCalc_AzureCalcRateCard[[#This Row],[Region]]</f>
        <v>Standard_D1_v2 VM (Windows)A6</v>
      </c>
      <c r="B2871" s="775">
        <v>6</v>
      </c>
      <c r="C2871" s="775" t="s">
        <v>87</v>
      </c>
      <c r="D2871" s="775" t="s">
        <v>174</v>
      </c>
      <c r="E2871" s="775">
        <v>0.15035000000000001</v>
      </c>
      <c r="F2871" s="775" t="s">
        <v>8077</v>
      </c>
      <c r="G2871" s="775" t="s">
        <v>4235</v>
      </c>
      <c r="H2871" s="775" t="s">
        <v>4235</v>
      </c>
      <c r="I2871" s="775" t="s">
        <v>7851</v>
      </c>
    </row>
    <row r="2872" spans="1:9">
      <c r="A2872" s="775" t="str">
        <f>Table_wabobpsvr_AzureCalc_AzureCalcRateCard[[#This Row],[ServiceName]]&amp;Table_wabobpsvr_AzureCalc_AzureCalcRateCard[[#This Row],[Price_Level]]&amp;Table_wabobpsvr_AzureCalc_AzureCalcRateCard[[#This Row],[Region]]</f>
        <v>Standard_D1_v2 VM (Windows)B6</v>
      </c>
      <c r="B2872" s="775">
        <v>6</v>
      </c>
      <c r="C2872" s="775" t="s">
        <v>87</v>
      </c>
      <c r="D2872" s="775" t="s">
        <v>175</v>
      </c>
      <c r="E2872" s="775">
        <v>0.1457</v>
      </c>
      <c r="F2872" s="775" t="s">
        <v>8077</v>
      </c>
      <c r="G2872" s="775" t="s">
        <v>4235</v>
      </c>
      <c r="H2872" s="775" t="s">
        <v>4235</v>
      </c>
      <c r="I2872" s="775" t="s">
        <v>7851</v>
      </c>
    </row>
    <row r="2873" spans="1:9">
      <c r="A2873" s="775" t="str">
        <f>Table_wabobpsvr_AzureCalc_AzureCalcRateCard[[#This Row],[ServiceName]]&amp;Table_wabobpsvr_AzureCalc_AzureCalcRateCard[[#This Row],[Price_Level]]&amp;Table_wabobpsvr_AzureCalc_AzureCalcRateCard[[#This Row],[Region]]</f>
        <v>Standard_D1_v2 VM (Windows)C6</v>
      </c>
      <c r="B2873" s="775">
        <v>6</v>
      </c>
      <c r="C2873" s="775" t="s">
        <v>87</v>
      </c>
      <c r="D2873" s="775" t="s">
        <v>177</v>
      </c>
      <c r="E2873" s="775">
        <v>0.14105000000000001</v>
      </c>
      <c r="F2873" s="775" t="s">
        <v>8077</v>
      </c>
      <c r="G2873" s="775" t="s">
        <v>4235</v>
      </c>
      <c r="H2873" s="775" t="s">
        <v>4235</v>
      </c>
      <c r="I2873" s="775" t="s">
        <v>7851</v>
      </c>
    </row>
    <row r="2874" spans="1:9">
      <c r="A2874" s="775" t="str">
        <f>Table_wabobpsvr_AzureCalc_AzureCalcRateCard[[#This Row],[ServiceName]]&amp;Table_wabobpsvr_AzureCalc_AzureCalcRateCard[[#This Row],[Price_Level]]&amp;Table_wabobpsvr_AzureCalc_AzureCalcRateCard[[#This Row],[Region]]</f>
        <v>Standard_D1_v2 VM (Windows)D6</v>
      </c>
      <c r="B2874" s="775">
        <v>6</v>
      </c>
      <c r="C2874" s="775" t="s">
        <v>87</v>
      </c>
      <c r="D2874" s="775" t="s">
        <v>176</v>
      </c>
      <c r="E2874" s="775">
        <v>0.13639999999999999</v>
      </c>
      <c r="F2874" s="775" t="s">
        <v>8077</v>
      </c>
      <c r="G2874" s="775" t="s">
        <v>4235</v>
      </c>
      <c r="H2874" s="775" t="s">
        <v>4235</v>
      </c>
      <c r="I2874" s="775" t="s">
        <v>7851</v>
      </c>
    </row>
    <row r="2875" spans="1:9">
      <c r="A2875" s="775" t="str">
        <f>Table_wabobpsvr_AzureCalc_AzureCalcRateCard[[#This Row],[ServiceName]]&amp;Table_wabobpsvr_AzureCalc_AzureCalcRateCard[[#This Row],[Price_Level]]&amp;Table_wabobpsvr_AzureCalc_AzureCalcRateCard[[#This Row],[Region]]</f>
        <v>Standard_D11_v2 VM (Non-Windows)MOSP6</v>
      </c>
      <c r="B2875" s="775">
        <v>6</v>
      </c>
      <c r="C2875" s="775" t="s">
        <v>87</v>
      </c>
      <c r="D2875" s="775" t="s">
        <v>606</v>
      </c>
      <c r="E2875" s="775">
        <v>0.224</v>
      </c>
      <c r="F2875" s="775" t="s">
        <v>8091</v>
      </c>
      <c r="G2875" s="775"/>
      <c r="H2875" s="775"/>
      <c r="I2875" s="775" t="s">
        <v>7852</v>
      </c>
    </row>
    <row r="2876" spans="1:9">
      <c r="A2876" s="775" t="str">
        <f>Table_wabobpsvr_AzureCalc_AzureCalcRateCard[[#This Row],[ServiceName]]&amp;Table_wabobpsvr_AzureCalc_AzureCalcRateCard[[#This Row],[Price_Level]]&amp;Table_wabobpsvr_AzureCalc_AzureCalcRateCard[[#This Row],[Region]]</f>
        <v>Standard_D13_v2 Cloud ServicesMOSP1</v>
      </c>
      <c r="B2876" s="775">
        <v>1</v>
      </c>
      <c r="C2876" s="775" t="s">
        <v>87</v>
      </c>
      <c r="D2876" s="775" t="s">
        <v>606</v>
      </c>
      <c r="E2876" s="775">
        <v>1.242</v>
      </c>
      <c r="F2876" s="775" t="s">
        <v>8206</v>
      </c>
      <c r="G2876" s="775"/>
      <c r="H2876" s="775"/>
      <c r="I2876" s="775" t="s">
        <v>8323</v>
      </c>
    </row>
    <row r="2877" spans="1:9">
      <c r="A2877" s="775" t="str">
        <f>Table_wabobpsvr_AzureCalc_AzureCalcRateCard[[#This Row],[ServiceName]]&amp;Table_wabobpsvr_AzureCalc_AzureCalcRateCard[[#This Row],[Price_Level]]&amp;Table_wabobpsvr_AzureCalc_AzureCalcRateCard[[#This Row],[Region]]</f>
        <v>Standard_D13_v2 Cloud ServicesA1</v>
      </c>
      <c r="B2877" s="775">
        <v>1</v>
      </c>
      <c r="C2877" s="775" t="s">
        <v>87</v>
      </c>
      <c r="D2877" s="775" t="s">
        <v>174</v>
      </c>
      <c r="E2877" s="775">
        <v>1.2047399999999999</v>
      </c>
      <c r="F2877" s="775" t="s">
        <v>8206</v>
      </c>
      <c r="G2877" s="775" t="s">
        <v>4235</v>
      </c>
      <c r="H2877" s="775" t="s">
        <v>4235</v>
      </c>
      <c r="I2877" s="775" t="s">
        <v>8323</v>
      </c>
    </row>
    <row r="2878" spans="1:9">
      <c r="A2878" s="775" t="str">
        <f>Table_wabobpsvr_AzureCalc_AzureCalcRateCard[[#This Row],[ServiceName]]&amp;Table_wabobpsvr_AzureCalc_AzureCalcRateCard[[#This Row],[Price_Level]]&amp;Table_wabobpsvr_AzureCalc_AzureCalcRateCard[[#This Row],[Region]]</f>
        <v>Standard_D13_v2 Cloud ServicesB1</v>
      </c>
      <c r="B2878" s="775">
        <v>1</v>
      </c>
      <c r="C2878" s="775" t="s">
        <v>87</v>
      </c>
      <c r="D2878" s="775" t="s">
        <v>175</v>
      </c>
      <c r="E2878" s="775">
        <v>1.1674800000000001</v>
      </c>
      <c r="F2878" s="775" t="s">
        <v>8206</v>
      </c>
      <c r="G2878" s="775" t="s">
        <v>4235</v>
      </c>
      <c r="H2878" s="775" t="s">
        <v>4235</v>
      </c>
      <c r="I2878" s="775" t="s">
        <v>8323</v>
      </c>
    </row>
    <row r="2879" spans="1:9">
      <c r="A2879" s="775" t="str">
        <f>Table_wabobpsvr_AzureCalc_AzureCalcRateCard[[#This Row],[ServiceName]]&amp;Table_wabobpsvr_AzureCalc_AzureCalcRateCard[[#This Row],[Price_Level]]&amp;Table_wabobpsvr_AzureCalc_AzureCalcRateCard[[#This Row],[Region]]</f>
        <v>Standard_D13_v2 Cloud ServicesC1</v>
      </c>
      <c r="B2879" s="775">
        <v>1</v>
      </c>
      <c r="C2879" s="775" t="s">
        <v>87</v>
      </c>
      <c r="D2879" s="775" t="s">
        <v>177</v>
      </c>
      <c r="E2879" s="775">
        <v>1.13022</v>
      </c>
      <c r="F2879" s="775" t="s">
        <v>8206</v>
      </c>
      <c r="G2879" s="775" t="s">
        <v>4235</v>
      </c>
      <c r="H2879" s="775" t="s">
        <v>4235</v>
      </c>
      <c r="I2879" s="775" t="s">
        <v>8323</v>
      </c>
    </row>
    <row r="2880" spans="1:9">
      <c r="A2880" s="775" t="str">
        <f>Table_wabobpsvr_AzureCalc_AzureCalcRateCard[[#This Row],[ServiceName]]&amp;Table_wabobpsvr_AzureCalc_AzureCalcRateCard[[#This Row],[Price_Level]]&amp;Table_wabobpsvr_AzureCalc_AzureCalcRateCard[[#This Row],[Region]]</f>
        <v>Standard_D13_v2 Cloud ServicesD1</v>
      </c>
      <c r="B2880" s="775">
        <v>1</v>
      </c>
      <c r="C2880" s="775" t="s">
        <v>87</v>
      </c>
      <c r="D2880" s="775" t="s">
        <v>176</v>
      </c>
      <c r="E2880" s="775">
        <v>1.0929599999999999</v>
      </c>
      <c r="F2880" s="775" t="s">
        <v>8206</v>
      </c>
      <c r="G2880" s="775" t="s">
        <v>4235</v>
      </c>
      <c r="H2880" s="775" t="s">
        <v>4235</v>
      </c>
      <c r="I2880" s="775" t="s">
        <v>8323</v>
      </c>
    </row>
    <row r="2881" spans="1:9">
      <c r="A2881" s="775" t="str">
        <f>Table_wabobpsvr_AzureCalc_AzureCalcRateCard[[#This Row],[ServiceName]]&amp;Table_wabobpsvr_AzureCalc_AzureCalcRateCard[[#This Row],[Price_Level]]&amp;Table_wabobpsvr_AzureCalc_AzureCalcRateCard[[#This Row],[Region]]</f>
        <v>Standard_D14_v2 Cloud ServicesMOSP1</v>
      </c>
      <c r="B2881" s="775">
        <v>1</v>
      </c>
      <c r="C2881" s="775" t="s">
        <v>87</v>
      </c>
      <c r="D2881" s="775" t="s">
        <v>606</v>
      </c>
      <c r="E2881" s="775">
        <v>2.2360000000000002</v>
      </c>
      <c r="F2881" s="775" t="s">
        <v>8209</v>
      </c>
      <c r="G2881" s="775"/>
      <c r="H2881" s="775"/>
      <c r="I2881" s="775" t="s">
        <v>8324</v>
      </c>
    </row>
    <row r="2882" spans="1:9">
      <c r="A2882" s="775" t="str">
        <f>Table_wabobpsvr_AzureCalc_AzureCalcRateCard[[#This Row],[ServiceName]]&amp;Table_wabobpsvr_AzureCalc_AzureCalcRateCard[[#This Row],[Price_Level]]&amp;Table_wabobpsvr_AzureCalc_AzureCalcRateCard[[#This Row],[Region]]</f>
        <v>Standard_D14_v2 Cloud ServicesA1</v>
      </c>
      <c r="B2882" s="775">
        <v>1</v>
      </c>
      <c r="C2882" s="775" t="s">
        <v>87</v>
      </c>
      <c r="D2882" s="775" t="s">
        <v>174</v>
      </c>
      <c r="E2882" s="775">
        <v>2.16892</v>
      </c>
      <c r="F2882" s="775" t="s">
        <v>8209</v>
      </c>
      <c r="G2882" s="775" t="s">
        <v>4235</v>
      </c>
      <c r="H2882" s="775" t="s">
        <v>4235</v>
      </c>
      <c r="I2882" s="775" t="s">
        <v>8324</v>
      </c>
    </row>
    <row r="2883" spans="1:9">
      <c r="A2883" s="775" t="str">
        <f>Table_wabobpsvr_AzureCalc_AzureCalcRateCard[[#This Row],[ServiceName]]&amp;Table_wabobpsvr_AzureCalc_AzureCalcRateCard[[#This Row],[Price_Level]]&amp;Table_wabobpsvr_AzureCalc_AzureCalcRateCard[[#This Row],[Region]]</f>
        <v>Standard_D14_v2 Cloud ServicesB1</v>
      </c>
      <c r="B2883" s="775">
        <v>1</v>
      </c>
      <c r="C2883" s="775" t="s">
        <v>87</v>
      </c>
      <c r="D2883" s="775" t="s">
        <v>175</v>
      </c>
      <c r="E2883" s="775">
        <v>2.1018400000000002</v>
      </c>
      <c r="F2883" s="775" t="s">
        <v>8209</v>
      </c>
      <c r="G2883" s="775" t="s">
        <v>4235</v>
      </c>
      <c r="H2883" s="775" t="s">
        <v>4235</v>
      </c>
      <c r="I2883" s="775" t="s">
        <v>8324</v>
      </c>
    </row>
    <row r="2884" spans="1:9">
      <c r="A2884" s="775" t="str">
        <f>Table_wabobpsvr_AzureCalc_AzureCalcRateCard[[#This Row],[ServiceName]]&amp;Table_wabobpsvr_AzureCalc_AzureCalcRateCard[[#This Row],[Price_Level]]&amp;Table_wabobpsvr_AzureCalc_AzureCalcRateCard[[#This Row],[Region]]</f>
        <v>Standard_D14_v2 Cloud ServicesC1</v>
      </c>
      <c r="B2884" s="775">
        <v>1</v>
      </c>
      <c r="C2884" s="775" t="s">
        <v>87</v>
      </c>
      <c r="D2884" s="775" t="s">
        <v>177</v>
      </c>
      <c r="E2884" s="775">
        <v>2.0347599999999999</v>
      </c>
      <c r="F2884" s="775" t="s">
        <v>8209</v>
      </c>
      <c r="G2884" s="775" t="s">
        <v>4235</v>
      </c>
      <c r="H2884" s="775" t="s">
        <v>4235</v>
      </c>
      <c r="I2884" s="775" t="s">
        <v>8324</v>
      </c>
    </row>
    <row r="2885" spans="1:9">
      <c r="A2885" s="775" t="str">
        <f>Table_wabobpsvr_AzureCalc_AzureCalcRateCard[[#This Row],[ServiceName]]&amp;Table_wabobpsvr_AzureCalc_AzureCalcRateCard[[#This Row],[Price_Level]]&amp;Table_wabobpsvr_AzureCalc_AzureCalcRateCard[[#This Row],[Region]]</f>
        <v>Standard_D14_v2 VM (Non-Windows)B1</v>
      </c>
      <c r="B2885" s="775">
        <v>1</v>
      </c>
      <c r="C2885" s="775" t="s">
        <v>87</v>
      </c>
      <c r="D2885" s="775" t="s">
        <v>175</v>
      </c>
      <c r="E2885" s="775">
        <v>1.4993000000000001</v>
      </c>
      <c r="F2885" s="775" t="s">
        <v>8094</v>
      </c>
      <c r="G2885" s="775" t="s">
        <v>4235</v>
      </c>
      <c r="H2885" s="775" t="s">
        <v>4235</v>
      </c>
      <c r="I2885" s="775" t="s">
        <v>8247</v>
      </c>
    </row>
    <row r="2886" spans="1:9">
      <c r="A2886" s="775" t="str">
        <f>Table_wabobpsvr_AzureCalc_AzureCalcRateCard[[#This Row],[ServiceName]]&amp;Table_wabobpsvr_AzureCalc_AzureCalcRateCard[[#This Row],[Price_Level]]&amp;Table_wabobpsvr_AzureCalc_AzureCalcRateCard[[#This Row],[Region]]</f>
        <v>Standard_D14_v2 VM (Non-Windows)C1</v>
      </c>
      <c r="B2886" s="775">
        <v>1</v>
      </c>
      <c r="C2886" s="775" t="s">
        <v>87</v>
      </c>
      <c r="D2886" s="775" t="s">
        <v>177</v>
      </c>
      <c r="E2886" s="775">
        <v>1.4514499999999999</v>
      </c>
      <c r="F2886" s="775" t="s">
        <v>8094</v>
      </c>
      <c r="G2886" s="775" t="s">
        <v>4235</v>
      </c>
      <c r="H2886" s="775" t="s">
        <v>4235</v>
      </c>
      <c r="I2886" s="775" t="s">
        <v>8247</v>
      </c>
    </row>
    <row r="2887" spans="1:9">
      <c r="A2887" s="775" t="str">
        <f>Table_wabobpsvr_AzureCalc_AzureCalcRateCard[[#This Row],[ServiceName]]&amp;Table_wabobpsvr_AzureCalc_AzureCalcRateCard[[#This Row],[Price_Level]]&amp;Table_wabobpsvr_AzureCalc_AzureCalcRateCard[[#This Row],[Region]]</f>
        <v>Standard_D14_v2 VM (Non-Windows)D1</v>
      </c>
      <c r="B2887" s="775">
        <v>1</v>
      </c>
      <c r="C2887" s="775" t="s">
        <v>87</v>
      </c>
      <c r="D2887" s="775" t="s">
        <v>176</v>
      </c>
      <c r="E2887" s="775">
        <v>1.4036</v>
      </c>
      <c r="F2887" s="775" t="s">
        <v>8094</v>
      </c>
      <c r="G2887" s="775" t="s">
        <v>4235</v>
      </c>
      <c r="H2887" s="775" t="s">
        <v>4235</v>
      </c>
      <c r="I2887" s="775" t="s">
        <v>8247</v>
      </c>
    </row>
    <row r="2888" spans="1:9">
      <c r="A2888" s="775" t="str">
        <f>Table_wabobpsvr_AzureCalc_AzureCalcRateCard[[#This Row],[ServiceName]]&amp;Table_wabobpsvr_AzureCalc_AzureCalcRateCard[[#This Row],[Price_Level]]&amp;Table_wabobpsvr_AzureCalc_AzureCalcRateCard[[#This Row],[Region]]</f>
        <v>Standard_D14_v2 VM (Windows)MOSP1</v>
      </c>
      <c r="B2888" s="775">
        <v>1</v>
      </c>
      <c r="C2888" s="775" t="s">
        <v>87</v>
      </c>
      <c r="D2888" s="775" t="s">
        <v>606</v>
      </c>
      <c r="E2888" s="775">
        <v>2.2360000000000002</v>
      </c>
      <c r="F2888" s="775" t="s">
        <v>8085</v>
      </c>
      <c r="G2888" s="775"/>
      <c r="H2888" s="775"/>
      <c r="I2888" s="775" t="s">
        <v>8325</v>
      </c>
    </row>
    <row r="2889" spans="1:9">
      <c r="A2889" s="775" t="str">
        <f>Table_wabobpsvr_AzureCalc_AzureCalcRateCard[[#This Row],[ServiceName]]&amp;Table_wabobpsvr_AzureCalc_AzureCalcRateCard[[#This Row],[Price_Level]]&amp;Table_wabobpsvr_AzureCalc_AzureCalcRateCard[[#This Row],[Region]]</f>
        <v>Standard_D14_v2 VM (Windows)A1</v>
      </c>
      <c r="B2889" s="775">
        <v>1</v>
      </c>
      <c r="C2889" s="775" t="s">
        <v>87</v>
      </c>
      <c r="D2889" s="775" t="s">
        <v>174</v>
      </c>
      <c r="E2889" s="775">
        <v>2.16892</v>
      </c>
      <c r="F2889" s="775" t="s">
        <v>8085</v>
      </c>
      <c r="G2889" s="775" t="s">
        <v>4235</v>
      </c>
      <c r="H2889" s="775" t="s">
        <v>4235</v>
      </c>
      <c r="I2889" s="775" t="s">
        <v>8325</v>
      </c>
    </row>
    <row r="2890" spans="1:9">
      <c r="A2890" s="775" t="str">
        <f>Table_wabobpsvr_AzureCalc_AzureCalcRateCard[[#This Row],[ServiceName]]&amp;Table_wabobpsvr_AzureCalc_AzureCalcRateCard[[#This Row],[Price_Level]]&amp;Table_wabobpsvr_AzureCalc_AzureCalcRateCard[[#This Row],[Region]]</f>
        <v>Standard_D14_v2 VM (Windows)B1</v>
      </c>
      <c r="B2890" s="775">
        <v>1</v>
      </c>
      <c r="C2890" s="775" t="s">
        <v>87</v>
      </c>
      <c r="D2890" s="775" t="s">
        <v>175</v>
      </c>
      <c r="E2890" s="775">
        <v>2.1018400000000002</v>
      </c>
      <c r="F2890" s="775" t="s">
        <v>8085</v>
      </c>
      <c r="G2890" s="775" t="s">
        <v>4235</v>
      </c>
      <c r="H2890" s="775" t="s">
        <v>4235</v>
      </c>
      <c r="I2890" s="775" t="s">
        <v>8325</v>
      </c>
    </row>
    <row r="2891" spans="1:9">
      <c r="A2891" s="775" t="str">
        <f>Table_wabobpsvr_AzureCalc_AzureCalcRateCard[[#This Row],[ServiceName]]&amp;Table_wabobpsvr_AzureCalc_AzureCalcRateCard[[#This Row],[Price_Level]]&amp;Table_wabobpsvr_AzureCalc_AzureCalcRateCard[[#This Row],[Region]]</f>
        <v>Standard_D14_v2 VM (Windows)C1</v>
      </c>
      <c r="B2891" s="775">
        <v>1</v>
      </c>
      <c r="C2891" s="775" t="s">
        <v>87</v>
      </c>
      <c r="D2891" s="775" t="s">
        <v>177</v>
      </c>
      <c r="E2891" s="775">
        <v>2.0347599999999999</v>
      </c>
      <c r="F2891" s="775" t="s">
        <v>8085</v>
      </c>
      <c r="G2891" s="775" t="s">
        <v>4235</v>
      </c>
      <c r="H2891" s="775" t="s">
        <v>4235</v>
      </c>
      <c r="I2891" s="775" t="s">
        <v>8325</v>
      </c>
    </row>
    <row r="2892" spans="1:9">
      <c r="A2892" s="775" t="str">
        <f>Table_wabobpsvr_AzureCalc_AzureCalcRateCard[[#This Row],[ServiceName]]&amp;Table_wabobpsvr_AzureCalc_AzureCalcRateCard[[#This Row],[Price_Level]]&amp;Table_wabobpsvr_AzureCalc_AzureCalcRateCard[[#This Row],[Region]]</f>
        <v>Standard_D14_v2 VM (Windows)D1</v>
      </c>
      <c r="B2892" s="775">
        <v>1</v>
      </c>
      <c r="C2892" s="775" t="s">
        <v>87</v>
      </c>
      <c r="D2892" s="775" t="s">
        <v>176</v>
      </c>
      <c r="E2892" s="775">
        <v>1.9676800000000001</v>
      </c>
      <c r="F2892" s="775" t="s">
        <v>8085</v>
      </c>
      <c r="G2892" s="775" t="s">
        <v>4235</v>
      </c>
      <c r="H2892" s="775" t="s">
        <v>4235</v>
      </c>
      <c r="I2892" s="775" t="s">
        <v>8325</v>
      </c>
    </row>
    <row r="2893" spans="1:9">
      <c r="A2893" s="775" t="str">
        <f>Table_wabobpsvr_AzureCalc_AzureCalcRateCard[[#This Row],[ServiceName]]&amp;Table_wabobpsvr_AzureCalc_AzureCalcRateCard[[#This Row],[Price_Level]]&amp;Table_wabobpsvr_AzureCalc_AzureCalcRateCard[[#This Row],[Region]]</f>
        <v>Standard_D2_v2 VM (Non-Windows)MOSP1</v>
      </c>
      <c r="B2893" s="775">
        <v>1</v>
      </c>
      <c r="C2893" s="775" t="s">
        <v>87</v>
      </c>
      <c r="D2893" s="775" t="s">
        <v>606</v>
      </c>
      <c r="E2893" s="775">
        <v>0.14899999999999999</v>
      </c>
      <c r="F2893" s="775" t="s">
        <v>8088</v>
      </c>
      <c r="G2893" s="775"/>
      <c r="H2893" s="775"/>
      <c r="I2893" s="775" t="s">
        <v>8326</v>
      </c>
    </row>
    <row r="2894" spans="1:9">
      <c r="A2894" s="775" t="str">
        <f>Table_wabobpsvr_AzureCalc_AzureCalcRateCard[[#This Row],[ServiceName]]&amp;Table_wabobpsvr_AzureCalc_AzureCalcRateCard[[#This Row],[Price_Level]]&amp;Table_wabobpsvr_AzureCalc_AzureCalcRateCard[[#This Row],[Region]]</f>
        <v>Premium Storage - Files (GB)C10</v>
      </c>
      <c r="B2894" s="775">
        <v>10</v>
      </c>
      <c r="C2894" s="775" t="s">
        <v>9</v>
      </c>
      <c r="D2894" s="775" t="s">
        <v>177</v>
      </c>
      <c r="E2894" s="775">
        <v>0.51087400000000005</v>
      </c>
      <c r="F2894" s="775" t="s">
        <v>4500</v>
      </c>
      <c r="G2894" s="775" t="s">
        <v>8058</v>
      </c>
      <c r="H2894" s="775" t="s">
        <v>8059</v>
      </c>
      <c r="I2894" s="775" t="s">
        <v>7704</v>
      </c>
    </row>
    <row r="2895" spans="1:9">
      <c r="A2895" s="775" t="str">
        <f>Table_wabobpsvr_AzureCalc_AzureCalcRateCard[[#This Row],[ServiceName]]&amp;Table_wabobpsvr_AzureCalc_AzureCalcRateCard[[#This Row],[Price_Level]]&amp;Table_wabobpsvr_AzureCalc_AzureCalcRateCard[[#This Row],[Region]]</f>
        <v>Premium Storage - Page Blob/P10 (Units)C10</v>
      </c>
      <c r="B2895" s="775">
        <v>10</v>
      </c>
      <c r="C2895" s="775" t="s">
        <v>77</v>
      </c>
      <c r="D2895" s="775" t="s">
        <v>177</v>
      </c>
      <c r="E2895" s="775">
        <v>19.7288</v>
      </c>
      <c r="F2895" s="775" t="s">
        <v>3176</v>
      </c>
      <c r="G2895" s="775" t="s">
        <v>8060</v>
      </c>
      <c r="H2895" s="775" t="s">
        <v>8061</v>
      </c>
      <c r="I2895" s="775" t="s">
        <v>7705</v>
      </c>
    </row>
    <row r="2896" spans="1:9">
      <c r="A2896" s="775" t="str">
        <f>Table_wabobpsvr_AzureCalc_AzureCalcRateCard[[#This Row],[ServiceName]]&amp;Table_wabobpsvr_AzureCalc_AzureCalcRateCard[[#This Row],[Price_Level]]&amp;Table_wabobpsvr_AzureCalc_AzureCalcRateCard[[#This Row],[Region]]</f>
        <v>Premium Storage - Page Blob/P10 (Units)C3</v>
      </c>
      <c r="B2896" s="775">
        <v>3</v>
      </c>
      <c r="C2896" s="775" t="s">
        <v>77</v>
      </c>
      <c r="D2896" s="775" t="s">
        <v>177</v>
      </c>
      <c r="E2896" s="775">
        <v>17.9361</v>
      </c>
      <c r="F2896" s="775" t="s">
        <v>3176</v>
      </c>
      <c r="G2896" s="775" t="s">
        <v>7872</v>
      </c>
      <c r="H2896" s="775" t="s">
        <v>7873</v>
      </c>
      <c r="I2896" s="775" t="s">
        <v>7714</v>
      </c>
    </row>
    <row r="2897" spans="1:9">
      <c r="A2897" s="775" t="str">
        <f>Table_wabobpsvr_AzureCalc_AzureCalcRateCard[[#This Row],[ServiceName]]&amp;Table_wabobpsvr_AzureCalc_AzureCalcRateCard[[#This Row],[Price_Level]]&amp;Table_wabobpsvr_AzureCalc_AzureCalcRateCard[[#This Row],[Region]]</f>
        <v>Premium Storage - Page Blob/P20 (Units)C3</v>
      </c>
      <c r="B2897" s="775">
        <v>3</v>
      </c>
      <c r="C2897" s="775" t="s">
        <v>77</v>
      </c>
      <c r="D2897" s="775" t="s">
        <v>177</v>
      </c>
      <c r="E2897" s="775">
        <v>66.630200000000002</v>
      </c>
      <c r="F2897" s="775" t="s">
        <v>3179</v>
      </c>
      <c r="G2897" s="775" t="s">
        <v>7874</v>
      </c>
      <c r="H2897" s="775" t="s">
        <v>7875</v>
      </c>
      <c r="I2897" s="775" t="s">
        <v>7715</v>
      </c>
    </row>
    <row r="2898" spans="1:9">
      <c r="A2898" s="775" t="str">
        <f>Table_wabobpsvr_AzureCalc_AzureCalcRateCard[[#This Row],[ServiceName]]&amp;Table_wabobpsvr_AzureCalc_AzureCalcRateCard[[#This Row],[Price_Level]]&amp;Table_wabobpsvr_AzureCalc_AzureCalcRateCard[[#This Row],[Region]]</f>
        <v>Premium Storage - Page Blob/P30 (Units)C3</v>
      </c>
      <c r="B2898" s="775">
        <v>3</v>
      </c>
      <c r="C2898" s="775" t="s">
        <v>77</v>
      </c>
      <c r="D2898" s="775" t="s">
        <v>177</v>
      </c>
      <c r="E2898" s="775">
        <v>123.0047</v>
      </c>
      <c r="F2898" s="775" t="s">
        <v>3184</v>
      </c>
      <c r="G2898" s="775" t="s">
        <v>7876</v>
      </c>
      <c r="H2898" s="775" t="s">
        <v>7877</v>
      </c>
      <c r="I2898" s="775" t="s">
        <v>7716</v>
      </c>
    </row>
    <row r="2899" spans="1:9">
      <c r="A2899" s="775" t="str">
        <f>Table_wabobpsvr_AzureCalc_AzureCalcRateCard[[#This Row],[ServiceName]]&amp;Table_wabobpsvr_AzureCalc_AzureCalcRateCard[[#This Row],[Price_Level]]&amp;Table_wabobpsvr_AzureCalc_AzureCalcRateCard[[#This Row],[Region]]</f>
        <v>Premium Storage - Snapshots (GB)C3</v>
      </c>
      <c r="B2899" s="775">
        <v>3</v>
      </c>
      <c r="C2899" s="775" t="s">
        <v>9</v>
      </c>
      <c r="D2899" s="775" t="s">
        <v>177</v>
      </c>
      <c r="E2899" s="775">
        <v>0.12012</v>
      </c>
      <c r="F2899" s="775" t="s">
        <v>3189</v>
      </c>
      <c r="G2899" s="775" t="s">
        <v>7878</v>
      </c>
      <c r="H2899" s="775" t="s">
        <v>7879</v>
      </c>
      <c r="I2899" s="775" t="s">
        <v>7717</v>
      </c>
    </row>
    <row r="2900" spans="1:9">
      <c r="A2900" s="775" t="str">
        <f>Table_wabobpsvr_AzureCalc_AzureCalcRateCard[[#This Row],[ServiceName]]&amp;Table_wabobpsvr_AzureCalc_AzureCalcRateCard[[#This Row],[Price_Level]]&amp;Table_wabobpsvr_AzureCalc_AzureCalcRateCard[[#This Row],[Region]]</f>
        <v>Premium Storage - Files (GB)C6</v>
      </c>
      <c r="B2900" s="775">
        <v>6</v>
      </c>
      <c r="C2900" s="775" t="s">
        <v>9</v>
      </c>
      <c r="D2900" s="775" t="s">
        <v>177</v>
      </c>
      <c r="E2900" s="775">
        <v>0.46446399999999999</v>
      </c>
      <c r="F2900" s="775" t="s">
        <v>4500</v>
      </c>
      <c r="G2900" s="775" t="s">
        <v>7880</v>
      </c>
      <c r="H2900" s="775" t="s">
        <v>7881</v>
      </c>
      <c r="I2900" s="775" t="s">
        <v>7718</v>
      </c>
    </row>
    <row r="2901" spans="1:9">
      <c r="A2901" s="775" t="str">
        <f>Table_wabobpsvr_AzureCalc_AzureCalcRateCard[[#This Row],[ServiceName]]&amp;Table_wabobpsvr_AzureCalc_AzureCalcRateCard[[#This Row],[Price_Level]]&amp;Table_wabobpsvr_AzureCalc_AzureCalcRateCard[[#This Row],[Region]]</f>
        <v>Premium Storage - Page Blob/P10 (Units)C6</v>
      </c>
      <c r="B2901" s="775">
        <v>6</v>
      </c>
      <c r="C2901" s="775" t="s">
        <v>77</v>
      </c>
      <c r="D2901" s="775" t="s">
        <v>177</v>
      </c>
      <c r="E2901" s="775">
        <v>17.9361</v>
      </c>
      <c r="F2901" s="775" t="s">
        <v>3176</v>
      </c>
      <c r="G2901" s="775" t="s">
        <v>7882</v>
      </c>
      <c r="H2901" s="775" t="s">
        <v>7883</v>
      </c>
      <c r="I2901" s="775" t="s">
        <v>7719</v>
      </c>
    </row>
    <row r="2902" spans="1:9">
      <c r="A2902" s="775" t="str">
        <f>Table_wabobpsvr_AzureCalc_AzureCalcRateCard[[#This Row],[ServiceName]]&amp;Table_wabobpsvr_AzureCalc_AzureCalcRateCard[[#This Row],[Price_Level]]&amp;Table_wabobpsvr_AzureCalc_AzureCalcRateCard[[#This Row],[Region]]</f>
        <v>Premium Storage - Page Blob/P20 (Units)C6</v>
      </c>
      <c r="B2902" s="775">
        <v>6</v>
      </c>
      <c r="C2902" s="775" t="s">
        <v>77</v>
      </c>
      <c r="D2902" s="775" t="s">
        <v>177</v>
      </c>
      <c r="E2902" s="775">
        <v>66.630200000000002</v>
      </c>
      <c r="F2902" s="775" t="s">
        <v>3179</v>
      </c>
      <c r="G2902" s="775" t="s">
        <v>7884</v>
      </c>
      <c r="H2902" s="775" t="s">
        <v>7885</v>
      </c>
      <c r="I2902" s="775" t="s">
        <v>7720</v>
      </c>
    </row>
    <row r="2903" spans="1:9">
      <c r="A2903" s="775" t="str">
        <f>Table_wabobpsvr_AzureCalc_AzureCalcRateCard[[#This Row],[ServiceName]]&amp;Table_wabobpsvr_AzureCalc_AzureCalcRateCard[[#This Row],[Price_Level]]&amp;Table_wabobpsvr_AzureCalc_AzureCalcRateCard[[#This Row],[Region]]</f>
        <v>Premium Storage - Page Blob/P30 (Units)C6</v>
      </c>
      <c r="B2903" s="775">
        <v>6</v>
      </c>
      <c r="C2903" s="775" t="s">
        <v>77</v>
      </c>
      <c r="D2903" s="775" t="s">
        <v>177</v>
      </c>
      <c r="E2903" s="775">
        <v>123.0047</v>
      </c>
      <c r="F2903" s="775" t="s">
        <v>3184</v>
      </c>
      <c r="G2903" s="775" t="s">
        <v>7886</v>
      </c>
      <c r="H2903" s="775" t="s">
        <v>7887</v>
      </c>
      <c r="I2903" s="775" t="s">
        <v>7721</v>
      </c>
    </row>
    <row r="2904" spans="1:9">
      <c r="A2904" s="775" t="str">
        <f>Table_wabobpsvr_AzureCalc_AzureCalcRateCard[[#This Row],[ServiceName]]&amp;Table_wabobpsvr_AzureCalc_AzureCalcRateCard[[#This Row],[Price_Level]]&amp;Table_wabobpsvr_AzureCalc_AzureCalcRateCard[[#This Row],[Region]]</f>
        <v>Premium Storage - Snapshots (GB)C6</v>
      </c>
      <c r="B2904" s="775">
        <v>6</v>
      </c>
      <c r="C2904" s="775" t="s">
        <v>9</v>
      </c>
      <c r="D2904" s="775" t="s">
        <v>177</v>
      </c>
      <c r="E2904" s="775">
        <v>0.12012</v>
      </c>
      <c r="F2904" s="775" t="s">
        <v>3189</v>
      </c>
      <c r="G2904" s="775" t="s">
        <v>7888</v>
      </c>
      <c r="H2904" s="775" t="s">
        <v>7889</v>
      </c>
      <c r="I2904" s="775" t="s">
        <v>7722</v>
      </c>
    </row>
    <row r="2905" spans="1:9">
      <c r="A2905" s="775" t="str">
        <f>Table_wabobpsvr_AzureCalc_AzureCalcRateCard[[#This Row],[ServiceName]]&amp;Table_wabobpsvr_AzureCalc_AzureCalcRateCard[[#This Row],[Price_Level]]&amp;Table_wabobpsvr_AzureCalc_AzureCalcRateCard[[#This Row],[Region]]</f>
        <v>Standard_D1_v2 VM (Non-Windows)C3</v>
      </c>
      <c r="B2905" s="775">
        <v>3</v>
      </c>
      <c r="C2905" s="775" t="s">
        <v>87</v>
      </c>
      <c r="D2905" s="775" t="s">
        <v>177</v>
      </c>
      <c r="E2905" s="775">
        <v>7.7350000000000002E-2</v>
      </c>
      <c r="F2905" s="775" t="s">
        <v>8086</v>
      </c>
      <c r="G2905" s="775" t="s">
        <v>7890</v>
      </c>
      <c r="H2905" s="775" t="s">
        <v>7891</v>
      </c>
      <c r="I2905" s="775" t="s">
        <v>7723</v>
      </c>
    </row>
    <row r="2906" spans="1:9">
      <c r="A2906" s="775" t="str">
        <f>Table_wabobpsvr_AzureCalc_AzureCalcRateCard[[#This Row],[ServiceName]]&amp;Table_wabobpsvr_AzureCalc_AzureCalcRateCard[[#This Row],[Price_Level]]&amp;Table_wabobpsvr_AzureCalc_AzureCalcRateCard[[#This Row],[Region]]</f>
        <v>Standard_D1_v2 VM (Windows)C3</v>
      </c>
      <c r="B2906" s="775">
        <v>3</v>
      </c>
      <c r="C2906" s="775" t="s">
        <v>87</v>
      </c>
      <c r="D2906" s="775" t="s">
        <v>177</v>
      </c>
      <c r="E2906" s="775">
        <v>0.14105000000000001</v>
      </c>
      <c r="F2906" s="775" t="s">
        <v>8077</v>
      </c>
      <c r="G2906" s="775" t="s">
        <v>7892</v>
      </c>
      <c r="H2906" s="775" t="s">
        <v>7893</v>
      </c>
      <c r="I2906" s="775" t="s">
        <v>7724</v>
      </c>
    </row>
    <row r="2907" spans="1:9">
      <c r="A2907" s="775" t="str">
        <f>Table_wabobpsvr_AzureCalc_AzureCalcRateCard[[#This Row],[ServiceName]]&amp;Table_wabobpsvr_AzureCalc_AzureCalcRateCard[[#This Row],[Price_Level]]&amp;Table_wabobpsvr_AzureCalc_AzureCalcRateCard[[#This Row],[Region]]</f>
        <v>Standard_D11_v2 VM (Non-Windows)C3</v>
      </c>
      <c r="B2907" s="775">
        <v>3</v>
      </c>
      <c r="C2907" s="775" t="s">
        <v>87</v>
      </c>
      <c r="D2907" s="775" t="s">
        <v>177</v>
      </c>
      <c r="E2907" s="775">
        <v>0.20383999999999999</v>
      </c>
      <c r="F2907" s="775" t="s">
        <v>8091</v>
      </c>
      <c r="G2907" s="775" t="s">
        <v>7894</v>
      </c>
      <c r="H2907" s="775" t="s">
        <v>7895</v>
      </c>
      <c r="I2907" s="775" t="s">
        <v>7725</v>
      </c>
    </row>
    <row r="2908" spans="1:9">
      <c r="A2908" s="775" t="str">
        <f>Table_wabobpsvr_AzureCalc_AzureCalcRateCard[[#This Row],[ServiceName]]&amp;Table_wabobpsvr_AzureCalc_AzureCalcRateCard[[#This Row],[Price_Level]]&amp;Table_wabobpsvr_AzureCalc_AzureCalcRateCard[[#This Row],[Region]]</f>
        <v>Standard_D11_v2 VM (Windows)C3</v>
      </c>
      <c r="B2908" s="775">
        <v>3</v>
      </c>
      <c r="C2908" s="775" t="s">
        <v>87</v>
      </c>
      <c r="D2908" s="775" t="s">
        <v>177</v>
      </c>
      <c r="E2908" s="775">
        <v>0.3458</v>
      </c>
      <c r="F2908" s="775" t="s">
        <v>8082</v>
      </c>
      <c r="G2908" s="775" t="s">
        <v>7896</v>
      </c>
      <c r="H2908" s="775" t="s">
        <v>7897</v>
      </c>
      <c r="I2908" s="775" t="s">
        <v>7726</v>
      </c>
    </row>
    <row r="2909" spans="1:9">
      <c r="A2909" s="775" t="str">
        <f>Table_wabobpsvr_AzureCalc_AzureCalcRateCard[[#This Row],[ServiceName]]&amp;Table_wabobpsvr_AzureCalc_AzureCalcRateCard[[#This Row],[Price_Level]]&amp;Table_wabobpsvr_AzureCalc_AzureCalcRateCard[[#This Row],[Region]]</f>
        <v>Standard_D12_v2 VM (Non-Windows)C3</v>
      </c>
      <c r="B2909" s="775">
        <v>3</v>
      </c>
      <c r="C2909" s="775" t="s">
        <v>87</v>
      </c>
      <c r="D2909" s="775" t="s">
        <v>177</v>
      </c>
      <c r="E2909" s="775">
        <v>0.40859000000000001</v>
      </c>
      <c r="F2909" s="775" t="s">
        <v>8092</v>
      </c>
      <c r="G2909" s="775" t="s">
        <v>7898</v>
      </c>
      <c r="H2909" s="775" t="s">
        <v>7899</v>
      </c>
      <c r="I2909" s="775" t="s">
        <v>7727</v>
      </c>
    </row>
    <row r="2910" spans="1:9">
      <c r="A2910" s="775" t="str">
        <f>Table_wabobpsvr_AzureCalc_AzureCalcRateCard[[#This Row],[ServiceName]]&amp;Table_wabobpsvr_AzureCalc_AzureCalcRateCard[[#This Row],[Price_Level]]&amp;Table_wabobpsvr_AzureCalc_AzureCalcRateCard[[#This Row],[Region]]</f>
        <v>Standard_D12_v2 VM (Windows)C3</v>
      </c>
      <c r="B2910" s="775">
        <v>3</v>
      </c>
      <c r="C2910" s="775" t="s">
        <v>87</v>
      </c>
      <c r="D2910" s="775" t="s">
        <v>177</v>
      </c>
      <c r="E2910" s="775">
        <v>0.6825</v>
      </c>
      <c r="F2910" s="775" t="s">
        <v>8083</v>
      </c>
      <c r="G2910" s="775" t="s">
        <v>7900</v>
      </c>
      <c r="H2910" s="775" t="s">
        <v>7901</v>
      </c>
      <c r="I2910" s="775" t="s">
        <v>7728</v>
      </c>
    </row>
    <row r="2911" spans="1:9">
      <c r="A2911" s="775" t="str">
        <f>Table_wabobpsvr_AzureCalc_AzureCalcRateCard[[#This Row],[ServiceName]]&amp;Table_wabobpsvr_AzureCalc_AzureCalcRateCard[[#This Row],[Price_Level]]&amp;Table_wabobpsvr_AzureCalc_AzureCalcRateCard[[#This Row],[Region]]</f>
        <v>Standard_D13_v2 VM (Non-Windows)C3</v>
      </c>
      <c r="B2911" s="775">
        <v>3</v>
      </c>
      <c r="C2911" s="775" t="s">
        <v>87</v>
      </c>
      <c r="D2911" s="775" t="s">
        <v>177</v>
      </c>
      <c r="E2911" s="775">
        <v>0.81627000000000005</v>
      </c>
      <c r="F2911" s="775" t="s">
        <v>8093</v>
      </c>
      <c r="G2911" s="775" t="s">
        <v>7902</v>
      </c>
      <c r="H2911" s="775" t="s">
        <v>7903</v>
      </c>
      <c r="I2911" s="775" t="s">
        <v>7729</v>
      </c>
    </row>
    <row r="2912" spans="1:9">
      <c r="A2912" s="775" t="str">
        <f>Table_wabobpsvr_AzureCalc_AzureCalcRateCard[[#This Row],[ServiceName]]&amp;Table_wabobpsvr_AzureCalc_AzureCalcRateCard[[#This Row],[Price_Level]]&amp;Table_wabobpsvr_AzureCalc_AzureCalcRateCard[[#This Row],[Region]]</f>
        <v>Standard_D13_v2 VM (Windows)C3</v>
      </c>
      <c r="B2912" s="775">
        <v>3</v>
      </c>
      <c r="C2912" s="775" t="s">
        <v>87</v>
      </c>
      <c r="D2912" s="775" t="s">
        <v>177</v>
      </c>
      <c r="E2912" s="775">
        <v>1.22759</v>
      </c>
      <c r="F2912" s="775" t="s">
        <v>8084</v>
      </c>
      <c r="G2912" s="775" t="s">
        <v>7904</v>
      </c>
      <c r="H2912" s="775" t="s">
        <v>7905</v>
      </c>
      <c r="I2912" s="775" t="s">
        <v>7730</v>
      </c>
    </row>
    <row r="2913" spans="1:9">
      <c r="A2913" s="775" t="str">
        <f>Table_wabobpsvr_AzureCalc_AzureCalcRateCard[[#This Row],[ServiceName]]&amp;Table_wabobpsvr_AzureCalc_AzureCalcRateCard[[#This Row],[Price_Level]]&amp;Table_wabobpsvr_AzureCalc_AzureCalcRateCard[[#This Row],[Region]]</f>
        <v>Standard_D14_v2 VM (Non-Windows)C3</v>
      </c>
      <c r="B2913" s="775">
        <v>3</v>
      </c>
      <c r="C2913" s="775" t="s">
        <v>87</v>
      </c>
      <c r="D2913" s="775" t="s">
        <v>177</v>
      </c>
      <c r="E2913" s="775">
        <v>1.6134299999999999</v>
      </c>
      <c r="F2913" s="775" t="s">
        <v>8094</v>
      </c>
      <c r="G2913" s="775" t="s">
        <v>7906</v>
      </c>
      <c r="H2913" s="775" t="s">
        <v>7907</v>
      </c>
      <c r="I2913" s="775" t="s">
        <v>7731</v>
      </c>
    </row>
    <row r="2914" spans="1:9">
      <c r="A2914" s="775" t="str">
        <f>Table_wabobpsvr_AzureCalc_AzureCalcRateCard[[#This Row],[ServiceName]]&amp;Table_wabobpsvr_AzureCalc_AzureCalcRateCard[[#This Row],[Price_Level]]&amp;Table_wabobpsvr_AzureCalc_AzureCalcRateCard[[#This Row],[Region]]</f>
        <v>Standard_D14_v2 VM (Windows)C3</v>
      </c>
      <c r="B2914" s="775">
        <v>3</v>
      </c>
      <c r="C2914" s="775" t="s">
        <v>87</v>
      </c>
      <c r="D2914" s="775" t="s">
        <v>177</v>
      </c>
      <c r="E2914" s="775">
        <v>2.2094800000000001</v>
      </c>
      <c r="F2914" s="775" t="s">
        <v>8085</v>
      </c>
      <c r="G2914" s="775" t="s">
        <v>7908</v>
      </c>
      <c r="H2914" s="775" t="s">
        <v>7909</v>
      </c>
      <c r="I2914" s="775" t="s">
        <v>7732</v>
      </c>
    </row>
    <row r="2915" spans="1:9">
      <c r="A2915" s="775" t="str">
        <f>Table_wabobpsvr_AzureCalc_AzureCalcRateCard[[#This Row],[ServiceName]]&amp;Table_wabobpsvr_AzureCalc_AzureCalcRateCard[[#This Row],[Price_Level]]&amp;Table_wabobpsvr_AzureCalc_AzureCalcRateCard[[#This Row],[Region]]</f>
        <v>Standard_D2_v2 VM (Non-Windows)C3</v>
      </c>
      <c r="B2915" s="775">
        <v>3</v>
      </c>
      <c r="C2915" s="775" t="s">
        <v>87</v>
      </c>
      <c r="D2915" s="775" t="s">
        <v>177</v>
      </c>
      <c r="E2915" s="775">
        <v>0.15561</v>
      </c>
      <c r="F2915" s="775" t="s">
        <v>8088</v>
      </c>
      <c r="G2915" s="775" t="s">
        <v>7910</v>
      </c>
      <c r="H2915" s="775" t="s">
        <v>7911</v>
      </c>
      <c r="I2915" s="775" t="s">
        <v>7733</v>
      </c>
    </row>
    <row r="2916" spans="1:9">
      <c r="A2916" s="775" t="str">
        <f>Table_wabobpsvr_AzureCalc_AzureCalcRateCard[[#This Row],[ServiceName]]&amp;Table_wabobpsvr_AzureCalc_AzureCalcRateCard[[#This Row],[Price_Level]]&amp;Table_wabobpsvr_AzureCalc_AzureCalcRateCard[[#This Row],[Region]]</f>
        <v>Standard_D2_v2 VM (Windows)C3</v>
      </c>
      <c r="B2916" s="775">
        <v>3</v>
      </c>
      <c r="C2916" s="775" t="s">
        <v>87</v>
      </c>
      <c r="D2916" s="775" t="s">
        <v>177</v>
      </c>
      <c r="E2916" s="775">
        <v>0.28300999999999998</v>
      </c>
      <c r="F2916" s="775" t="s">
        <v>8078</v>
      </c>
      <c r="G2916" s="775" t="s">
        <v>7912</v>
      </c>
      <c r="H2916" s="775" t="s">
        <v>7913</v>
      </c>
      <c r="I2916" s="775" t="s">
        <v>7734</v>
      </c>
    </row>
    <row r="2917" spans="1:9">
      <c r="A2917" s="775" t="str">
        <f>Table_wabobpsvr_AzureCalc_AzureCalcRateCard[[#This Row],[ServiceName]]&amp;Table_wabobpsvr_AzureCalc_AzureCalcRateCard[[#This Row],[Price_Level]]&amp;Table_wabobpsvr_AzureCalc_AzureCalcRateCard[[#This Row],[Region]]</f>
        <v>Standard_D3_v2 VM (Non-Windows)C3</v>
      </c>
      <c r="B2917" s="775">
        <v>3</v>
      </c>
      <c r="C2917" s="775" t="s">
        <v>87</v>
      </c>
      <c r="D2917" s="775" t="s">
        <v>177</v>
      </c>
      <c r="E2917" s="775">
        <v>0.31122</v>
      </c>
      <c r="F2917" s="775" t="s">
        <v>8087</v>
      </c>
      <c r="G2917" s="775" t="s">
        <v>7914</v>
      </c>
      <c r="H2917" s="775" t="s">
        <v>7915</v>
      </c>
      <c r="I2917" s="775" t="s">
        <v>7735</v>
      </c>
    </row>
    <row r="2918" spans="1:9">
      <c r="A2918" s="775" t="str">
        <f>Table_wabobpsvr_AzureCalc_AzureCalcRateCard[[#This Row],[ServiceName]]&amp;Table_wabobpsvr_AzureCalc_AzureCalcRateCard[[#This Row],[Price_Level]]&amp;Table_wabobpsvr_AzureCalc_AzureCalcRateCard[[#This Row],[Region]]</f>
        <v>Standard_D3_v2 VM (Windows)C3</v>
      </c>
      <c r="B2918" s="775">
        <v>3</v>
      </c>
      <c r="C2918" s="775" t="s">
        <v>87</v>
      </c>
      <c r="D2918" s="775" t="s">
        <v>177</v>
      </c>
      <c r="E2918" s="775">
        <v>0.56601999999999997</v>
      </c>
      <c r="F2918" s="775" t="s">
        <v>8079</v>
      </c>
      <c r="G2918" s="775" t="s">
        <v>7916</v>
      </c>
      <c r="H2918" s="775" t="s">
        <v>7917</v>
      </c>
      <c r="I2918" s="775" t="s">
        <v>7736</v>
      </c>
    </row>
    <row r="2919" spans="1:9">
      <c r="A2919" s="775" t="str">
        <f>Table_wabobpsvr_AzureCalc_AzureCalcRateCard[[#This Row],[ServiceName]]&amp;Table_wabobpsvr_AzureCalc_AzureCalcRateCard[[#This Row],[Price_Level]]&amp;Table_wabobpsvr_AzureCalc_AzureCalcRateCard[[#This Row],[Region]]</f>
        <v>Standard_D4_v2 VM (Non-Windows)C3</v>
      </c>
      <c r="B2919" s="775">
        <v>3</v>
      </c>
      <c r="C2919" s="775" t="s">
        <v>87</v>
      </c>
      <c r="D2919" s="775" t="s">
        <v>177</v>
      </c>
      <c r="E2919" s="775">
        <v>0.62243999999999999</v>
      </c>
      <c r="F2919" s="775" t="s">
        <v>8089</v>
      </c>
      <c r="G2919" s="775" t="s">
        <v>7918</v>
      </c>
      <c r="H2919" s="775" t="s">
        <v>7919</v>
      </c>
      <c r="I2919" s="775" t="s">
        <v>7737</v>
      </c>
    </row>
    <row r="2920" spans="1:9">
      <c r="A2920" s="775" t="str">
        <f>Table_wabobpsvr_AzureCalc_AzureCalcRateCard[[#This Row],[ServiceName]]&amp;Table_wabobpsvr_AzureCalc_AzureCalcRateCard[[#This Row],[Price_Level]]&amp;Table_wabobpsvr_AzureCalc_AzureCalcRateCard[[#This Row],[Region]]</f>
        <v>Standard_D4_v2 VM (Windows)C3</v>
      </c>
      <c r="B2920" s="775">
        <v>3</v>
      </c>
      <c r="C2920" s="775" t="s">
        <v>87</v>
      </c>
      <c r="D2920" s="775" t="s">
        <v>177</v>
      </c>
      <c r="E2920" s="775">
        <v>1.13113</v>
      </c>
      <c r="F2920" s="775" t="s">
        <v>8080</v>
      </c>
      <c r="G2920" s="775" t="s">
        <v>7920</v>
      </c>
      <c r="H2920" s="775" t="s">
        <v>7921</v>
      </c>
      <c r="I2920" s="775" t="s">
        <v>7738</v>
      </c>
    </row>
    <row r="2921" spans="1:9">
      <c r="A2921" s="775" t="str">
        <f>Table_wabobpsvr_AzureCalc_AzureCalcRateCard[[#This Row],[ServiceName]]&amp;Table_wabobpsvr_AzureCalc_AzureCalcRateCard[[#This Row],[Price_Level]]&amp;Table_wabobpsvr_AzureCalc_AzureCalcRateCard[[#This Row],[Region]]</f>
        <v>Standard_D5_v2 VM (Non-Windows)C3</v>
      </c>
      <c r="B2921" s="775">
        <v>3</v>
      </c>
      <c r="C2921" s="775" t="s">
        <v>87</v>
      </c>
      <c r="D2921" s="775" t="s">
        <v>177</v>
      </c>
      <c r="E2921" s="775">
        <v>1.24488</v>
      </c>
      <c r="F2921" s="775" t="s">
        <v>8090</v>
      </c>
      <c r="G2921" s="775" t="s">
        <v>7922</v>
      </c>
      <c r="H2921" s="775" t="s">
        <v>7923</v>
      </c>
      <c r="I2921" s="775" t="s">
        <v>7739</v>
      </c>
    </row>
    <row r="2922" spans="1:9">
      <c r="A2922" s="775" t="str">
        <f>Table_wabobpsvr_AzureCalc_AzureCalcRateCard[[#This Row],[ServiceName]]&amp;Table_wabobpsvr_AzureCalc_AzureCalcRateCard[[#This Row],[Price_Level]]&amp;Table_wabobpsvr_AzureCalc_AzureCalcRateCard[[#This Row],[Region]]</f>
        <v>Standard_D5_v2 VM (Windows)C3</v>
      </c>
      <c r="B2922" s="775">
        <v>3</v>
      </c>
      <c r="C2922" s="775" t="s">
        <v>87</v>
      </c>
      <c r="D2922" s="775" t="s">
        <v>177</v>
      </c>
      <c r="E2922" s="775">
        <v>2.2622599999999999</v>
      </c>
      <c r="F2922" s="775" t="s">
        <v>8081</v>
      </c>
      <c r="G2922" s="775" t="s">
        <v>7924</v>
      </c>
      <c r="H2922" s="775" t="s">
        <v>7925</v>
      </c>
      <c r="I2922" s="775" t="s">
        <v>7740</v>
      </c>
    </row>
    <row r="2923" spans="1:9">
      <c r="A2923" s="775" t="str">
        <f>Table_wabobpsvr_AzureCalc_AzureCalcRateCard[[#This Row],[ServiceName]]&amp;Table_wabobpsvr_AzureCalc_AzureCalcRateCard[[#This Row],[Price_Level]]&amp;Table_wabobpsvr_AzureCalc_AzureCalcRateCard[[#This Row],[Region]]</f>
        <v>Standard_D1_v2 VM (Non-Windows)C2</v>
      </c>
      <c r="B2923" s="775">
        <v>2</v>
      </c>
      <c r="C2923" s="775" t="s">
        <v>87</v>
      </c>
      <c r="D2923" s="775" t="s">
        <v>177</v>
      </c>
      <c r="E2923" s="775">
        <v>6.7339999999999997E-2</v>
      </c>
      <c r="F2923" s="775" t="s">
        <v>8086</v>
      </c>
      <c r="G2923" s="775" t="s">
        <v>7926</v>
      </c>
      <c r="H2923" s="775" t="s">
        <v>7927</v>
      </c>
      <c r="I2923" s="775" t="s">
        <v>7741</v>
      </c>
    </row>
    <row r="2924" spans="1:9">
      <c r="A2924" s="775" t="str">
        <f>Table_wabobpsvr_AzureCalc_AzureCalcRateCard[[#This Row],[ServiceName]]&amp;Table_wabobpsvr_AzureCalc_AzureCalcRateCard[[#This Row],[Price_Level]]&amp;Table_wabobpsvr_AzureCalc_AzureCalcRateCard[[#This Row],[Region]]</f>
        <v>Standard_D1_v2 VM (Windows)C2</v>
      </c>
      <c r="B2924" s="775">
        <v>2</v>
      </c>
      <c r="C2924" s="775" t="s">
        <v>87</v>
      </c>
      <c r="D2924" s="775" t="s">
        <v>177</v>
      </c>
      <c r="E2924" s="775">
        <v>0.13103999999999999</v>
      </c>
      <c r="F2924" s="775" t="s">
        <v>8077</v>
      </c>
      <c r="G2924" s="775" t="s">
        <v>7928</v>
      </c>
      <c r="H2924" s="775" t="s">
        <v>7929</v>
      </c>
      <c r="I2924" s="775" t="s">
        <v>7742</v>
      </c>
    </row>
    <row r="2925" spans="1:9">
      <c r="A2925" s="775" t="str">
        <f>Table_wabobpsvr_AzureCalc_AzureCalcRateCard[[#This Row],[ServiceName]]&amp;Table_wabobpsvr_AzureCalc_AzureCalcRateCard[[#This Row],[Price_Level]]&amp;Table_wabobpsvr_AzureCalc_AzureCalcRateCard[[#This Row],[Region]]</f>
        <v>Standard_D11_v2 VM (Non-Windows)C2</v>
      </c>
      <c r="B2925" s="775">
        <v>2</v>
      </c>
      <c r="C2925" s="775" t="s">
        <v>87</v>
      </c>
      <c r="D2925" s="775" t="s">
        <v>177</v>
      </c>
      <c r="E2925" s="775">
        <v>0.18290999999999999</v>
      </c>
      <c r="F2925" s="775" t="s">
        <v>8091</v>
      </c>
      <c r="G2925" s="775" t="s">
        <v>7930</v>
      </c>
      <c r="H2925" s="775" t="s">
        <v>7931</v>
      </c>
      <c r="I2925" s="775" t="s">
        <v>7743</v>
      </c>
    </row>
    <row r="2926" spans="1:9">
      <c r="A2926" s="775" t="str">
        <f>Table_wabobpsvr_AzureCalc_AzureCalcRateCard[[#This Row],[ServiceName]]&amp;Table_wabobpsvr_AzureCalc_AzureCalcRateCard[[#This Row],[Price_Level]]&amp;Table_wabobpsvr_AzureCalc_AzureCalcRateCard[[#This Row],[Region]]</f>
        <v>Standard_D11_v2 VM (Windows)C2</v>
      </c>
      <c r="B2926" s="775">
        <v>2</v>
      </c>
      <c r="C2926" s="775" t="s">
        <v>87</v>
      </c>
      <c r="D2926" s="775" t="s">
        <v>177</v>
      </c>
      <c r="E2926" s="775">
        <v>0.31395000000000001</v>
      </c>
      <c r="F2926" s="775" t="s">
        <v>8082</v>
      </c>
      <c r="G2926" s="775" t="s">
        <v>7932</v>
      </c>
      <c r="H2926" s="775" t="s">
        <v>7933</v>
      </c>
      <c r="I2926" s="775" t="s">
        <v>7744</v>
      </c>
    </row>
    <row r="2927" spans="1:9">
      <c r="A2927" s="775" t="str">
        <f>Table_wabobpsvr_AzureCalc_AzureCalcRateCard[[#This Row],[ServiceName]]&amp;Table_wabobpsvr_AzureCalc_AzureCalcRateCard[[#This Row],[Price_Level]]&amp;Table_wabobpsvr_AzureCalc_AzureCalcRateCard[[#This Row],[Region]]</f>
        <v>Standard_D12_v2 VM (Non-Windows)C2</v>
      </c>
      <c r="B2927" s="775">
        <v>2</v>
      </c>
      <c r="C2927" s="775" t="s">
        <v>87</v>
      </c>
      <c r="D2927" s="775" t="s">
        <v>177</v>
      </c>
      <c r="E2927" s="775">
        <v>0.36673</v>
      </c>
      <c r="F2927" s="775" t="s">
        <v>8092</v>
      </c>
      <c r="G2927" s="775" t="s">
        <v>7934</v>
      </c>
      <c r="H2927" s="775" t="s">
        <v>7935</v>
      </c>
      <c r="I2927" s="775" t="s">
        <v>7745</v>
      </c>
    </row>
    <row r="2928" spans="1:9">
      <c r="A2928" s="775" t="str">
        <f>Table_wabobpsvr_AzureCalc_AzureCalcRateCard[[#This Row],[ServiceName]]&amp;Table_wabobpsvr_AzureCalc_AzureCalcRateCard[[#This Row],[Price_Level]]&amp;Table_wabobpsvr_AzureCalc_AzureCalcRateCard[[#This Row],[Region]]</f>
        <v>Standard_D12_v2 VM (Windows)C2</v>
      </c>
      <c r="B2928" s="775">
        <v>2</v>
      </c>
      <c r="C2928" s="775" t="s">
        <v>87</v>
      </c>
      <c r="D2928" s="775" t="s">
        <v>177</v>
      </c>
      <c r="E2928" s="775">
        <v>0.62790000000000001</v>
      </c>
      <c r="F2928" s="775" t="s">
        <v>8083</v>
      </c>
      <c r="G2928" s="775" t="s">
        <v>7936</v>
      </c>
      <c r="H2928" s="775" t="s">
        <v>7937</v>
      </c>
      <c r="I2928" s="775" t="s">
        <v>7746</v>
      </c>
    </row>
    <row r="2929" spans="1:9">
      <c r="A2929" s="775" t="str">
        <f>Table_wabobpsvr_AzureCalc_AzureCalcRateCard[[#This Row],[ServiceName]]&amp;Table_wabobpsvr_AzureCalc_AzureCalcRateCard[[#This Row],[Price_Level]]&amp;Table_wabobpsvr_AzureCalc_AzureCalcRateCard[[#This Row],[Region]]</f>
        <v>Standard_D13_v2 VM (Non-Windows)C2</v>
      </c>
      <c r="B2929" s="775">
        <v>2</v>
      </c>
      <c r="C2929" s="775" t="s">
        <v>87</v>
      </c>
      <c r="D2929" s="775" t="s">
        <v>177</v>
      </c>
      <c r="E2929" s="775">
        <v>0.73255000000000003</v>
      </c>
      <c r="F2929" s="775" t="s">
        <v>8093</v>
      </c>
      <c r="G2929" s="775" t="s">
        <v>7938</v>
      </c>
      <c r="H2929" s="775" t="s">
        <v>7939</v>
      </c>
      <c r="I2929" s="775" t="s">
        <v>7747</v>
      </c>
    </row>
    <row r="2930" spans="1:9">
      <c r="A2930" s="775" t="str">
        <f>Table_wabobpsvr_AzureCalc_AzureCalcRateCard[[#This Row],[ServiceName]]&amp;Table_wabobpsvr_AzureCalc_AzureCalcRateCard[[#This Row],[Price_Level]]&amp;Table_wabobpsvr_AzureCalc_AzureCalcRateCard[[#This Row],[Region]]</f>
        <v>Standard_D13_v2 VM (Windows)C2</v>
      </c>
      <c r="B2930" s="775">
        <v>2</v>
      </c>
      <c r="C2930" s="775" t="s">
        <v>87</v>
      </c>
      <c r="D2930" s="775" t="s">
        <v>177</v>
      </c>
      <c r="E2930" s="775">
        <v>1.13022</v>
      </c>
      <c r="F2930" s="775" t="s">
        <v>8084</v>
      </c>
      <c r="G2930" s="775" t="s">
        <v>7940</v>
      </c>
      <c r="H2930" s="775" t="s">
        <v>7941</v>
      </c>
      <c r="I2930" s="775" t="s">
        <v>7748</v>
      </c>
    </row>
    <row r="2931" spans="1:9">
      <c r="A2931" s="775" t="str">
        <f>Table_wabobpsvr_AzureCalc_AzureCalcRateCard[[#This Row],[ServiceName]]&amp;Table_wabobpsvr_AzureCalc_AzureCalcRateCard[[#This Row],[Price_Level]]&amp;Table_wabobpsvr_AzureCalc_AzureCalcRateCard[[#This Row],[Region]]</f>
        <v>Standard_D14_v2 VM (Non-Windows)C2</v>
      </c>
      <c r="B2931" s="775">
        <v>2</v>
      </c>
      <c r="C2931" s="775" t="s">
        <v>87</v>
      </c>
      <c r="D2931" s="775" t="s">
        <v>177</v>
      </c>
      <c r="E2931" s="775">
        <v>1.4514499999999999</v>
      </c>
      <c r="F2931" s="775" t="s">
        <v>8094</v>
      </c>
      <c r="G2931" s="775" t="s">
        <v>7942</v>
      </c>
      <c r="H2931" s="775" t="s">
        <v>7943</v>
      </c>
      <c r="I2931" s="775" t="s">
        <v>7749</v>
      </c>
    </row>
    <row r="2932" spans="1:9">
      <c r="A2932" s="775" t="str">
        <f>Table_wabobpsvr_AzureCalc_AzureCalcRateCard[[#This Row],[ServiceName]]&amp;Table_wabobpsvr_AzureCalc_AzureCalcRateCard[[#This Row],[Price_Level]]&amp;Table_wabobpsvr_AzureCalc_AzureCalcRateCard[[#This Row],[Region]]</f>
        <v>Standard_D14_v2 VM (Windows)C2</v>
      </c>
      <c r="B2932" s="775">
        <v>2</v>
      </c>
      <c r="C2932" s="775" t="s">
        <v>87</v>
      </c>
      <c r="D2932" s="775" t="s">
        <v>177</v>
      </c>
      <c r="E2932" s="775">
        <v>2.0347599999999999</v>
      </c>
      <c r="F2932" s="775" t="s">
        <v>8085</v>
      </c>
      <c r="G2932" s="775" t="s">
        <v>7944</v>
      </c>
      <c r="H2932" s="775" t="s">
        <v>7945</v>
      </c>
      <c r="I2932" s="775" t="s">
        <v>7750</v>
      </c>
    </row>
    <row r="2933" spans="1:9">
      <c r="A2933" s="775" t="str">
        <f>Table_wabobpsvr_AzureCalc_AzureCalcRateCard[[#This Row],[ServiceName]]&amp;Table_wabobpsvr_AzureCalc_AzureCalcRateCard[[#This Row],[Price_Level]]&amp;Table_wabobpsvr_AzureCalc_AzureCalcRateCard[[#This Row],[Region]]</f>
        <v>Standard_D2_v2 VM (Non-Windows)C2</v>
      </c>
      <c r="B2933" s="775">
        <v>2</v>
      </c>
      <c r="C2933" s="775" t="s">
        <v>87</v>
      </c>
      <c r="D2933" s="775" t="s">
        <v>177</v>
      </c>
      <c r="E2933" s="775">
        <v>0.13558999999999999</v>
      </c>
      <c r="F2933" s="775" t="s">
        <v>8088</v>
      </c>
      <c r="G2933" s="775" t="s">
        <v>7946</v>
      </c>
      <c r="H2933" s="775" t="s">
        <v>7947</v>
      </c>
      <c r="I2933" s="775" t="s">
        <v>7751</v>
      </c>
    </row>
    <row r="2934" spans="1:9">
      <c r="A2934" s="775" t="str">
        <f>Table_wabobpsvr_AzureCalc_AzureCalcRateCard[[#This Row],[ServiceName]]&amp;Table_wabobpsvr_AzureCalc_AzureCalcRateCard[[#This Row],[Price_Level]]&amp;Table_wabobpsvr_AzureCalc_AzureCalcRateCard[[#This Row],[Region]]</f>
        <v>Standard_D2_v2 VM (Windows)C2</v>
      </c>
      <c r="B2934" s="775">
        <v>2</v>
      </c>
      <c r="C2934" s="775" t="s">
        <v>87</v>
      </c>
      <c r="D2934" s="775" t="s">
        <v>177</v>
      </c>
      <c r="E2934" s="775">
        <v>0.26299</v>
      </c>
      <c r="F2934" s="775" t="s">
        <v>8078</v>
      </c>
      <c r="G2934" s="775" t="s">
        <v>7948</v>
      </c>
      <c r="H2934" s="775" t="s">
        <v>7949</v>
      </c>
      <c r="I2934" s="775" t="s">
        <v>7756</v>
      </c>
    </row>
    <row r="2935" spans="1:9">
      <c r="A2935" s="775" t="str">
        <f>Table_wabobpsvr_AzureCalc_AzureCalcRateCard[[#This Row],[ServiceName]]&amp;Table_wabobpsvr_AzureCalc_AzureCalcRateCard[[#This Row],[Price_Level]]&amp;Table_wabobpsvr_AzureCalc_AzureCalcRateCard[[#This Row],[Region]]</f>
        <v>Standard_D3_v2 VM (Non-Windows)C2</v>
      </c>
      <c r="B2935" s="775">
        <v>2</v>
      </c>
      <c r="C2935" s="775" t="s">
        <v>87</v>
      </c>
      <c r="D2935" s="775" t="s">
        <v>177</v>
      </c>
      <c r="E2935" s="775">
        <v>0.27027000000000001</v>
      </c>
      <c r="F2935" s="775" t="s">
        <v>8087</v>
      </c>
      <c r="G2935" s="775" t="s">
        <v>7950</v>
      </c>
      <c r="H2935" s="775" t="s">
        <v>7951</v>
      </c>
      <c r="I2935" s="775" t="s">
        <v>7761</v>
      </c>
    </row>
    <row r="2936" spans="1:9">
      <c r="A2936" s="775" t="str">
        <f>Table_wabobpsvr_AzureCalc_AzureCalcRateCard[[#This Row],[ServiceName]]&amp;Table_wabobpsvr_AzureCalc_AzureCalcRateCard[[#This Row],[Price_Level]]&amp;Table_wabobpsvr_AzureCalc_AzureCalcRateCard[[#This Row],[Region]]</f>
        <v>Standard_D3_v2 VM (Windows)C2</v>
      </c>
      <c r="B2936" s="775">
        <v>2</v>
      </c>
      <c r="C2936" s="775" t="s">
        <v>87</v>
      </c>
      <c r="D2936" s="775" t="s">
        <v>177</v>
      </c>
      <c r="E2936" s="775">
        <v>0.52507000000000004</v>
      </c>
      <c r="F2936" s="775" t="s">
        <v>8079</v>
      </c>
      <c r="G2936" s="775" t="s">
        <v>7952</v>
      </c>
      <c r="H2936" s="775" t="s">
        <v>7953</v>
      </c>
      <c r="I2936" s="775" t="s">
        <v>7762</v>
      </c>
    </row>
    <row r="2937" spans="1:9">
      <c r="A2937" s="775" t="str">
        <f>Table_wabobpsvr_AzureCalc_AzureCalcRateCard[[#This Row],[ServiceName]]&amp;Table_wabobpsvr_AzureCalc_AzureCalcRateCard[[#This Row],[Price_Level]]&amp;Table_wabobpsvr_AzureCalc_AzureCalcRateCard[[#This Row],[Region]]</f>
        <v>Standard_D4_v2 VM (Non-Windows)C2</v>
      </c>
      <c r="B2937" s="775">
        <v>2</v>
      </c>
      <c r="C2937" s="775" t="s">
        <v>87</v>
      </c>
      <c r="D2937" s="775" t="s">
        <v>177</v>
      </c>
      <c r="E2937" s="775">
        <v>0.54144999999999999</v>
      </c>
      <c r="F2937" s="775" t="s">
        <v>8089</v>
      </c>
      <c r="G2937" s="775" t="s">
        <v>7954</v>
      </c>
      <c r="H2937" s="775" t="s">
        <v>7955</v>
      </c>
      <c r="I2937" s="775" t="s">
        <v>7763</v>
      </c>
    </row>
    <row r="2938" spans="1:9">
      <c r="A2938" s="775" t="str">
        <f>Table_wabobpsvr_AzureCalc_AzureCalcRateCard[[#This Row],[ServiceName]]&amp;Table_wabobpsvr_AzureCalc_AzureCalcRateCard[[#This Row],[Price_Level]]&amp;Table_wabobpsvr_AzureCalc_AzureCalcRateCard[[#This Row],[Region]]</f>
        <v>Standard_D4_v2 VM (Windows)C2</v>
      </c>
      <c r="B2938" s="775">
        <v>2</v>
      </c>
      <c r="C2938" s="775" t="s">
        <v>87</v>
      </c>
      <c r="D2938" s="775" t="s">
        <v>177</v>
      </c>
      <c r="E2938" s="775">
        <v>1.0501400000000001</v>
      </c>
      <c r="F2938" s="775" t="s">
        <v>8080</v>
      </c>
      <c r="G2938" s="775" t="s">
        <v>7956</v>
      </c>
      <c r="H2938" s="775" t="s">
        <v>7957</v>
      </c>
      <c r="I2938" s="775" t="s">
        <v>7764</v>
      </c>
    </row>
    <row r="2939" spans="1:9">
      <c r="A2939" s="775" t="str">
        <f>Table_wabobpsvr_AzureCalc_AzureCalcRateCard[[#This Row],[ServiceName]]&amp;Table_wabobpsvr_AzureCalc_AzureCalcRateCard[[#This Row],[Price_Level]]&amp;Table_wabobpsvr_AzureCalc_AzureCalcRateCard[[#This Row],[Region]]</f>
        <v>Standard_D5_v2 VM (Non-Windows)C2</v>
      </c>
      <c r="B2939" s="775">
        <v>2</v>
      </c>
      <c r="C2939" s="775" t="s">
        <v>87</v>
      </c>
      <c r="D2939" s="775" t="s">
        <v>177</v>
      </c>
      <c r="E2939" s="775">
        <v>1.0829</v>
      </c>
      <c r="F2939" s="775" t="s">
        <v>8090</v>
      </c>
      <c r="G2939" s="775" t="s">
        <v>7958</v>
      </c>
      <c r="H2939" s="775" t="s">
        <v>7959</v>
      </c>
      <c r="I2939" s="775" t="s">
        <v>7765</v>
      </c>
    </row>
    <row r="2940" spans="1:9">
      <c r="A2940" s="775" t="str">
        <f>Table_wabobpsvr_AzureCalc_AzureCalcRateCard[[#This Row],[ServiceName]]&amp;Table_wabobpsvr_AzureCalc_AzureCalcRateCard[[#This Row],[Price_Level]]&amp;Table_wabobpsvr_AzureCalc_AzureCalcRateCard[[#This Row],[Region]]</f>
        <v>Standard_D5_v2 VM (Windows)C2</v>
      </c>
      <c r="B2940" s="775">
        <v>2</v>
      </c>
      <c r="C2940" s="775" t="s">
        <v>87</v>
      </c>
      <c r="D2940" s="775" t="s">
        <v>177</v>
      </c>
      <c r="E2940" s="775">
        <v>2.1011899999999999</v>
      </c>
      <c r="F2940" s="775" t="s">
        <v>8081</v>
      </c>
      <c r="G2940" s="775" t="s">
        <v>7960</v>
      </c>
      <c r="H2940" s="775" t="s">
        <v>7961</v>
      </c>
      <c r="I2940" s="775" t="s">
        <v>7766</v>
      </c>
    </row>
    <row r="2941" spans="1:9">
      <c r="A2941" s="775" t="str">
        <f>Table_wabobpsvr_AzureCalc_AzureCalcRateCard[[#This Row],[ServiceName]]&amp;Table_wabobpsvr_AzureCalc_AzureCalcRateCard[[#This Row],[Price_Level]]&amp;Table_wabobpsvr_AzureCalc_AzureCalcRateCard[[#This Row],[Region]]</f>
        <v>Standard_D1_v2 VM (Non-Windows)C5</v>
      </c>
      <c r="B2941" s="775">
        <v>5</v>
      </c>
      <c r="C2941" s="775" t="s">
        <v>87</v>
      </c>
      <c r="D2941" s="775" t="s">
        <v>177</v>
      </c>
      <c r="E2941" s="775">
        <v>7.7350000000000002E-2</v>
      </c>
      <c r="F2941" s="775" t="s">
        <v>8086</v>
      </c>
      <c r="G2941" s="775" t="s">
        <v>7962</v>
      </c>
      <c r="H2941" s="775" t="s">
        <v>7963</v>
      </c>
      <c r="I2941" s="775" t="s">
        <v>7767</v>
      </c>
    </row>
    <row r="2942" spans="1:9">
      <c r="A2942" s="775" t="str">
        <f>Table_wabobpsvr_AzureCalc_AzureCalcRateCard[[#This Row],[ServiceName]]&amp;Table_wabobpsvr_AzureCalc_AzureCalcRateCard[[#This Row],[Price_Level]]&amp;Table_wabobpsvr_AzureCalc_AzureCalcRateCard[[#This Row],[Region]]</f>
        <v>Standard_D1_v2 VM (Windows)C5</v>
      </c>
      <c r="B2942" s="775">
        <v>5</v>
      </c>
      <c r="C2942" s="775" t="s">
        <v>87</v>
      </c>
      <c r="D2942" s="775" t="s">
        <v>177</v>
      </c>
      <c r="E2942" s="775">
        <v>0.14105000000000001</v>
      </c>
      <c r="F2942" s="775" t="s">
        <v>8077</v>
      </c>
      <c r="G2942" s="775" t="s">
        <v>7964</v>
      </c>
      <c r="H2942" s="775" t="s">
        <v>7965</v>
      </c>
      <c r="I2942" s="775" t="s">
        <v>7768</v>
      </c>
    </row>
    <row r="2943" spans="1:9">
      <c r="A2943" s="775" t="str">
        <f>Table_wabobpsvr_AzureCalc_AzureCalcRateCard[[#This Row],[ServiceName]]&amp;Table_wabobpsvr_AzureCalc_AzureCalcRateCard[[#This Row],[Price_Level]]&amp;Table_wabobpsvr_AzureCalc_AzureCalcRateCard[[#This Row],[Region]]</f>
        <v>Standard_D11_v2 VM (Non-Windows)C5</v>
      </c>
      <c r="B2943" s="775">
        <v>5</v>
      </c>
      <c r="C2943" s="775" t="s">
        <v>87</v>
      </c>
      <c r="D2943" s="775" t="s">
        <v>177</v>
      </c>
      <c r="E2943" s="775">
        <v>0.20383999999999999</v>
      </c>
      <c r="F2943" s="775" t="s">
        <v>8091</v>
      </c>
      <c r="G2943" s="775" t="s">
        <v>7966</v>
      </c>
      <c r="H2943" s="775" t="s">
        <v>7967</v>
      </c>
      <c r="I2943" s="775" t="s">
        <v>7769</v>
      </c>
    </row>
    <row r="2944" spans="1:9">
      <c r="A2944" s="775" t="str">
        <f>Table_wabobpsvr_AzureCalc_AzureCalcRateCard[[#This Row],[ServiceName]]&amp;Table_wabobpsvr_AzureCalc_AzureCalcRateCard[[#This Row],[Price_Level]]&amp;Table_wabobpsvr_AzureCalc_AzureCalcRateCard[[#This Row],[Region]]</f>
        <v>Standard_D11_v2 VM (Windows)C5</v>
      </c>
      <c r="B2944" s="775">
        <v>5</v>
      </c>
      <c r="C2944" s="775" t="s">
        <v>87</v>
      </c>
      <c r="D2944" s="775" t="s">
        <v>177</v>
      </c>
      <c r="E2944" s="775">
        <v>0.3458</v>
      </c>
      <c r="F2944" s="775" t="s">
        <v>8082</v>
      </c>
      <c r="G2944" s="775" t="s">
        <v>7968</v>
      </c>
      <c r="H2944" s="775" t="s">
        <v>7969</v>
      </c>
      <c r="I2944" s="775" t="s">
        <v>7770</v>
      </c>
    </row>
    <row r="2945" spans="1:9">
      <c r="A2945" s="775" t="str">
        <f>Table_wabobpsvr_AzureCalc_AzureCalcRateCard[[#This Row],[ServiceName]]&amp;Table_wabobpsvr_AzureCalc_AzureCalcRateCard[[#This Row],[Price_Level]]&amp;Table_wabobpsvr_AzureCalc_AzureCalcRateCard[[#This Row],[Region]]</f>
        <v>Standard_D12_v2 VM (Non-Windows)C5</v>
      </c>
      <c r="B2945" s="775">
        <v>5</v>
      </c>
      <c r="C2945" s="775" t="s">
        <v>87</v>
      </c>
      <c r="D2945" s="775" t="s">
        <v>177</v>
      </c>
      <c r="E2945" s="775">
        <v>0.40859000000000001</v>
      </c>
      <c r="F2945" s="775" t="s">
        <v>8092</v>
      </c>
      <c r="G2945" s="775" t="s">
        <v>7970</v>
      </c>
      <c r="H2945" s="775" t="s">
        <v>7971</v>
      </c>
      <c r="I2945" s="775" t="s">
        <v>7771</v>
      </c>
    </row>
    <row r="2946" spans="1:9">
      <c r="A2946" s="775" t="str">
        <f>Table_wabobpsvr_AzureCalc_AzureCalcRateCard[[#This Row],[ServiceName]]&amp;Table_wabobpsvr_AzureCalc_AzureCalcRateCard[[#This Row],[Price_Level]]&amp;Table_wabobpsvr_AzureCalc_AzureCalcRateCard[[#This Row],[Region]]</f>
        <v>Standard_D12_v2 VM (Windows)C5</v>
      </c>
      <c r="B2946" s="775">
        <v>5</v>
      </c>
      <c r="C2946" s="775" t="s">
        <v>87</v>
      </c>
      <c r="D2946" s="775" t="s">
        <v>177</v>
      </c>
      <c r="E2946" s="775">
        <v>0.6825</v>
      </c>
      <c r="F2946" s="775" t="s">
        <v>8083</v>
      </c>
      <c r="G2946" s="775" t="s">
        <v>7972</v>
      </c>
      <c r="H2946" s="775" t="s">
        <v>7973</v>
      </c>
      <c r="I2946" s="775" t="s">
        <v>7772</v>
      </c>
    </row>
    <row r="2947" spans="1:9">
      <c r="A2947" s="775" t="str">
        <f>Table_wabobpsvr_AzureCalc_AzureCalcRateCard[[#This Row],[ServiceName]]&amp;Table_wabobpsvr_AzureCalc_AzureCalcRateCard[[#This Row],[Price_Level]]&amp;Table_wabobpsvr_AzureCalc_AzureCalcRateCard[[#This Row],[Region]]</f>
        <v>Standard_D13_v2 VM (Non-Windows)C5</v>
      </c>
      <c r="B2947" s="775">
        <v>5</v>
      </c>
      <c r="C2947" s="775" t="s">
        <v>87</v>
      </c>
      <c r="D2947" s="775" t="s">
        <v>177</v>
      </c>
      <c r="E2947" s="775">
        <v>0.81627000000000005</v>
      </c>
      <c r="F2947" s="775" t="s">
        <v>8093</v>
      </c>
      <c r="G2947" s="775" t="s">
        <v>7974</v>
      </c>
      <c r="H2947" s="775" t="s">
        <v>7975</v>
      </c>
      <c r="I2947" s="775" t="s">
        <v>7773</v>
      </c>
    </row>
    <row r="2948" spans="1:9">
      <c r="A2948" s="775" t="str">
        <f>Table_wabobpsvr_AzureCalc_AzureCalcRateCard[[#This Row],[ServiceName]]&amp;Table_wabobpsvr_AzureCalc_AzureCalcRateCard[[#This Row],[Price_Level]]&amp;Table_wabobpsvr_AzureCalc_AzureCalcRateCard[[#This Row],[Region]]</f>
        <v>Standard_D13_v2 VM (Windows)C5</v>
      </c>
      <c r="B2948" s="775">
        <v>5</v>
      </c>
      <c r="C2948" s="775" t="s">
        <v>87</v>
      </c>
      <c r="D2948" s="775" t="s">
        <v>177</v>
      </c>
      <c r="E2948" s="775">
        <v>1.22759</v>
      </c>
      <c r="F2948" s="775" t="s">
        <v>8084</v>
      </c>
      <c r="G2948" s="775" t="s">
        <v>7976</v>
      </c>
      <c r="H2948" s="775" t="s">
        <v>7977</v>
      </c>
      <c r="I2948" s="775" t="s">
        <v>7774</v>
      </c>
    </row>
    <row r="2949" spans="1:9">
      <c r="A2949" s="775" t="str">
        <f>Table_wabobpsvr_AzureCalc_AzureCalcRateCard[[#This Row],[ServiceName]]&amp;Table_wabobpsvr_AzureCalc_AzureCalcRateCard[[#This Row],[Price_Level]]&amp;Table_wabobpsvr_AzureCalc_AzureCalcRateCard[[#This Row],[Region]]</f>
        <v>Standard_D14_v2 VM (Non-Windows)C5</v>
      </c>
      <c r="B2949" s="775">
        <v>5</v>
      </c>
      <c r="C2949" s="775" t="s">
        <v>87</v>
      </c>
      <c r="D2949" s="775" t="s">
        <v>177</v>
      </c>
      <c r="E2949" s="775">
        <v>1.6134299999999999</v>
      </c>
      <c r="F2949" s="775" t="s">
        <v>8094</v>
      </c>
      <c r="G2949" s="775" t="s">
        <v>7978</v>
      </c>
      <c r="H2949" s="775" t="s">
        <v>7979</v>
      </c>
      <c r="I2949" s="775" t="s">
        <v>7775</v>
      </c>
    </row>
    <row r="2950" spans="1:9">
      <c r="A2950" s="775" t="str">
        <f>Table_wabobpsvr_AzureCalc_AzureCalcRateCard[[#This Row],[ServiceName]]&amp;Table_wabobpsvr_AzureCalc_AzureCalcRateCard[[#This Row],[Price_Level]]&amp;Table_wabobpsvr_AzureCalc_AzureCalcRateCard[[#This Row],[Region]]</f>
        <v>Standard_D14_v2 VM (Windows)C5</v>
      </c>
      <c r="B2950" s="775">
        <v>5</v>
      </c>
      <c r="C2950" s="775" t="s">
        <v>87</v>
      </c>
      <c r="D2950" s="775" t="s">
        <v>177</v>
      </c>
      <c r="E2950" s="775">
        <v>2.2094800000000001</v>
      </c>
      <c r="F2950" s="775" t="s">
        <v>8085</v>
      </c>
      <c r="G2950" s="775" t="s">
        <v>7980</v>
      </c>
      <c r="H2950" s="775" t="s">
        <v>7981</v>
      </c>
      <c r="I2950" s="775" t="s">
        <v>7776</v>
      </c>
    </row>
    <row r="2951" spans="1:9">
      <c r="A2951" s="775" t="str">
        <f>Table_wabobpsvr_AzureCalc_AzureCalcRateCard[[#This Row],[ServiceName]]&amp;Table_wabobpsvr_AzureCalc_AzureCalcRateCard[[#This Row],[Price_Level]]&amp;Table_wabobpsvr_AzureCalc_AzureCalcRateCard[[#This Row],[Region]]</f>
        <v>Standard_D2_v2 VM (Non-Windows)C5</v>
      </c>
      <c r="B2951" s="775">
        <v>5</v>
      </c>
      <c r="C2951" s="775" t="s">
        <v>87</v>
      </c>
      <c r="D2951" s="775" t="s">
        <v>177</v>
      </c>
      <c r="E2951" s="775">
        <v>0.15561</v>
      </c>
      <c r="F2951" s="775" t="s">
        <v>8088</v>
      </c>
      <c r="G2951" s="775" t="s">
        <v>7982</v>
      </c>
      <c r="H2951" s="775" t="s">
        <v>7983</v>
      </c>
      <c r="I2951" s="775" t="s">
        <v>7777</v>
      </c>
    </row>
    <row r="2952" spans="1:9">
      <c r="A2952" s="775" t="str">
        <f>Table_wabobpsvr_AzureCalc_AzureCalcRateCard[[#This Row],[ServiceName]]&amp;Table_wabobpsvr_AzureCalc_AzureCalcRateCard[[#This Row],[Price_Level]]&amp;Table_wabobpsvr_AzureCalc_AzureCalcRateCard[[#This Row],[Region]]</f>
        <v>Standard_D2_v2 VM (Windows)C5</v>
      </c>
      <c r="B2952" s="775">
        <v>5</v>
      </c>
      <c r="C2952" s="775" t="s">
        <v>87</v>
      </c>
      <c r="D2952" s="775" t="s">
        <v>177</v>
      </c>
      <c r="E2952" s="775">
        <v>0.28300999999999998</v>
      </c>
      <c r="F2952" s="775" t="s">
        <v>8078</v>
      </c>
      <c r="G2952" s="775" t="s">
        <v>7984</v>
      </c>
      <c r="H2952" s="775" t="s">
        <v>7985</v>
      </c>
      <c r="I2952" s="775" t="s">
        <v>7778</v>
      </c>
    </row>
    <row r="2953" spans="1:9">
      <c r="A2953" s="775" t="str">
        <f>Table_wabobpsvr_AzureCalc_AzureCalcRateCard[[#This Row],[ServiceName]]&amp;Table_wabobpsvr_AzureCalc_AzureCalcRateCard[[#This Row],[Price_Level]]&amp;Table_wabobpsvr_AzureCalc_AzureCalcRateCard[[#This Row],[Region]]</f>
        <v>Standard_D3_v2 VM (Non-Windows)C5</v>
      </c>
      <c r="B2953" s="775">
        <v>5</v>
      </c>
      <c r="C2953" s="775" t="s">
        <v>87</v>
      </c>
      <c r="D2953" s="775" t="s">
        <v>177</v>
      </c>
      <c r="E2953" s="775">
        <v>0.31122</v>
      </c>
      <c r="F2953" s="775" t="s">
        <v>8087</v>
      </c>
      <c r="G2953" s="775" t="s">
        <v>7986</v>
      </c>
      <c r="H2953" s="775" t="s">
        <v>7987</v>
      </c>
      <c r="I2953" s="775" t="s">
        <v>7779</v>
      </c>
    </row>
    <row r="2954" spans="1:9">
      <c r="A2954" s="775" t="str">
        <f>Table_wabobpsvr_AzureCalc_AzureCalcRateCard[[#This Row],[ServiceName]]&amp;Table_wabobpsvr_AzureCalc_AzureCalcRateCard[[#This Row],[Price_Level]]&amp;Table_wabobpsvr_AzureCalc_AzureCalcRateCard[[#This Row],[Region]]</f>
        <v>Standard_D3_v2 VM (Windows)C5</v>
      </c>
      <c r="B2954" s="775">
        <v>5</v>
      </c>
      <c r="C2954" s="775" t="s">
        <v>87</v>
      </c>
      <c r="D2954" s="775" t="s">
        <v>177</v>
      </c>
      <c r="E2954" s="775">
        <v>0.56601999999999997</v>
      </c>
      <c r="F2954" s="775" t="s">
        <v>8079</v>
      </c>
      <c r="G2954" s="775" t="s">
        <v>7988</v>
      </c>
      <c r="H2954" s="775" t="s">
        <v>7989</v>
      </c>
      <c r="I2954" s="775" t="s">
        <v>7780</v>
      </c>
    </row>
    <row r="2955" spans="1:9">
      <c r="A2955" s="775" t="str">
        <f>Table_wabobpsvr_AzureCalc_AzureCalcRateCard[[#This Row],[ServiceName]]&amp;Table_wabobpsvr_AzureCalc_AzureCalcRateCard[[#This Row],[Price_Level]]&amp;Table_wabobpsvr_AzureCalc_AzureCalcRateCard[[#This Row],[Region]]</f>
        <v>Standard_D4_v2 VM (Non-Windows)C5</v>
      </c>
      <c r="B2955" s="775">
        <v>5</v>
      </c>
      <c r="C2955" s="775" t="s">
        <v>87</v>
      </c>
      <c r="D2955" s="775" t="s">
        <v>177</v>
      </c>
      <c r="E2955" s="775">
        <v>0.62243999999999999</v>
      </c>
      <c r="F2955" s="775" t="s">
        <v>8089</v>
      </c>
      <c r="G2955" s="775" t="s">
        <v>7990</v>
      </c>
      <c r="H2955" s="775" t="s">
        <v>7991</v>
      </c>
      <c r="I2955" s="775" t="s">
        <v>7781</v>
      </c>
    </row>
    <row r="2956" spans="1:9">
      <c r="A2956" s="775" t="str">
        <f>Table_wabobpsvr_AzureCalc_AzureCalcRateCard[[#This Row],[ServiceName]]&amp;Table_wabobpsvr_AzureCalc_AzureCalcRateCard[[#This Row],[Price_Level]]&amp;Table_wabobpsvr_AzureCalc_AzureCalcRateCard[[#This Row],[Region]]</f>
        <v>Standard_D4_v2 VM (Windows)C5</v>
      </c>
      <c r="B2956" s="775">
        <v>5</v>
      </c>
      <c r="C2956" s="775" t="s">
        <v>87</v>
      </c>
      <c r="D2956" s="775" t="s">
        <v>177</v>
      </c>
      <c r="E2956" s="775">
        <v>1.13113</v>
      </c>
      <c r="F2956" s="775" t="s">
        <v>8080</v>
      </c>
      <c r="G2956" s="775" t="s">
        <v>7992</v>
      </c>
      <c r="H2956" s="775" t="s">
        <v>7993</v>
      </c>
      <c r="I2956" s="775" t="s">
        <v>7782</v>
      </c>
    </row>
    <row r="2957" spans="1:9">
      <c r="A2957" s="775" t="str">
        <f>Table_wabobpsvr_AzureCalc_AzureCalcRateCard[[#This Row],[ServiceName]]&amp;Table_wabobpsvr_AzureCalc_AzureCalcRateCard[[#This Row],[Price_Level]]&amp;Table_wabobpsvr_AzureCalc_AzureCalcRateCard[[#This Row],[Region]]</f>
        <v>Standard_D5_v2 VM (Non-Windows)C5</v>
      </c>
      <c r="B2957" s="775">
        <v>5</v>
      </c>
      <c r="C2957" s="775" t="s">
        <v>87</v>
      </c>
      <c r="D2957" s="775" t="s">
        <v>177</v>
      </c>
      <c r="E2957" s="775">
        <v>1.24488</v>
      </c>
      <c r="F2957" s="775" t="s">
        <v>8090</v>
      </c>
      <c r="G2957" s="775" t="s">
        <v>7994</v>
      </c>
      <c r="H2957" s="775" t="s">
        <v>7995</v>
      </c>
      <c r="I2957" s="775" t="s">
        <v>7783</v>
      </c>
    </row>
    <row r="2958" spans="1:9">
      <c r="A2958" s="775" t="str">
        <f>Table_wabobpsvr_AzureCalc_AzureCalcRateCard[[#This Row],[ServiceName]]&amp;Table_wabobpsvr_AzureCalc_AzureCalcRateCard[[#This Row],[Price_Level]]&amp;Table_wabobpsvr_AzureCalc_AzureCalcRateCard[[#This Row],[Region]]</f>
        <v>Standard_D5_v2 VM (Windows)C5</v>
      </c>
      <c r="B2958" s="775">
        <v>5</v>
      </c>
      <c r="C2958" s="775" t="s">
        <v>87</v>
      </c>
      <c r="D2958" s="775" t="s">
        <v>177</v>
      </c>
      <c r="E2958" s="775">
        <v>2.2622599999999999</v>
      </c>
      <c r="F2958" s="775" t="s">
        <v>8081</v>
      </c>
      <c r="G2958" s="775" t="s">
        <v>7996</v>
      </c>
      <c r="H2958" s="775" t="s">
        <v>7997</v>
      </c>
      <c r="I2958" s="775" t="s">
        <v>7784</v>
      </c>
    </row>
    <row r="2959" spans="1:9">
      <c r="A2959" s="775" t="str">
        <f>Table_wabobpsvr_AzureCalc_AzureCalcRateCard[[#This Row],[ServiceName]]&amp;Table_wabobpsvr_AzureCalc_AzureCalcRateCard[[#This Row],[Price_Level]]&amp;Table_wabobpsvr_AzureCalc_AzureCalcRateCard[[#This Row],[Region]]</f>
        <v>Standard_D1_v2 VM (Non-Windows)C4</v>
      </c>
      <c r="B2959" s="775">
        <v>4</v>
      </c>
      <c r="C2959" s="775" t="s">
        <v>87</v>
      </c>
      <c r="D2959" s="775" t="s">
        <v>177</v>
      </c>
      <c r="E2959" s="775">
        <v>7.7350000000000002E-2</v>
      </c>
      <c r="F2959" s="775" t="s">
        <v>8086</v>
      </c>
      <c r="G2959" s="775" t="s">
        <v>7998</v>
      </c>
      <c r="H2959" s="775" t="s">
        <v>7999</v>
      </c>
      <c r="I2959" s="775" t="s">
        <v>7785</v>
      </c>
    </row>
    <row r="2960" spans="1:9">
      <c r="A2960" s="775" t="str">
        <f>Table_wabobpsvr_AzureCalc_AzureCalcRateCard[[#This Row],[ServiceName]]&amp;Table_wabobpsvr_AzureCalc_AzureCalcRateCard[[#This Row],[Price_Level]]&amp;Table_wabobpsvr_AzureCalc_AzureCalcRateCard[[#This Row],[Region]]</f>
        <v>Standard_D1_v2 VM (Windows)C4</v>
      </c>
      <c r="B2960" s="775">
        <v>4</v>
      </c>
      <c r="C2960" s="775" t="s">
        <v>87</v>
      </c>
      <c r="D2960" s="775" t="s">
        <v>177</v>
      </c>
      <c r="E2960" s="775">
        <v>0.14105000000000001</v>
      </c>
      <c r="F2960" s="775" t="s">
        <v>8077</v>
      </c>
      <c r="G2960" s="775" t="s">
        <v>8000</v>
      </c>
      <c r="H2960" s="775" t="s">
        <v>8001</v>
      </c>
      <c r="I2960" s="775" t="s">
        <v>7786</v>
      </c>
    </row>
    <row r="2961" spans="1:9">
      <c r="A2961" s="775" t="str">
        <f>Table_wabobpsvr_AzureCalc_AzureCalcRateCard[[#This Row],[ServiceName]]&amp;Table_wabobpsvr_AzureCalc_AzureCalcRateCard[[#This Row],[Price_Level]]&amp;Table_wabobpsvr_AzureCalc_AzureCalcRateCard[[#This Row],[Region]]</f>
        <v>Standard_D11_v2 VM (Non-Windows)C4</v>
      </c>
      <c r="B2961" s="775">
        <v>4</v>
      </c>
      <c r="C2961" s="775" t="s">
        <v>87</v>
      </c>
      <c r="D2961" s="775" t="s">
        <v>177</v>
      </c>
      <c r="E2961" s="775">
        <v>0.20383999999999999</v>
      </c>
      <c r="F2961" s="775" t="s">
        <v>8091</v>
      </c>
      <c r="G2961" s="775" t="s">
        <v>8002</v>
      </c>
      <c r="H2961" s="775" t="s">
        <v>8003</v>
      </c>
      <c r="I2961" s="775" t="s">
        <v>7787</v>
      </c>
    </row>
    <row r="2962" spans="1:9">
      <c r="A2962" s="775" t="str">
        <f>Table_wabobpsvr_AzureCalc_AzureCalcRateCard[[#This Row],[ServiceName]]&amp;Table_wabobpsvr_AzureCalc_AzureCalcRateCard[[#This Row],[Price_Level]]&amp;Table_wabobpsvr_AzureCalc_AzureCalcRateCard[[#This Row],[Region]]</f>
        <v>Standard_D11_v2 VM (Windows)C4</v>
      </c>
      <c r="B2962" s="775">
        <v>4</v>
      </c>
      <c r="C2962" s="775" t="s">
        <v>87</v>
      </c>
      <c r="D2962" s="775" t="s">
        <v>177</v>
      </c>
      <c r="E2962" s="775">
        <v>0.3458</v>
      </c>
      <c r="F2962" s="775" t="s">
        <v>8082</v>
      </c>
      <c r="G2962" s="775" t="s">
        <v>8004</v>
      </c>
      <c r="H2962" s="775" t="s">
        <v>8005</v>
      </c>
      <c r="I2962" s="775" t="s">
        <v>7788</v>
      </c>
    </row>
    <row r="2963" spans="1:9">
      <c r="A2963" s="775" t="str">
        <f>Table_wabobpsvr_AzureCalc_AzureCalcRateCard[[#This Row],[ServiceName]]&amp;Table_wabobpsvr_AzureCalc_AzureCalcRateCard[[#This Row],[Price_Level]]&amp;Table_wabobpsvr_AzureCalc_AzureCalcRateCard[[#This Row],[Region]]</f>
        <v>Standard_D12_v2 VM (Non-Windows)C4</v>
      </c>
      <c r="B2963" s="775">
        <v>4</v>
      </c>
      <c r="C2963" s="775" t="s">
        <v>87</v>
      </c>
      <c r="D2963" s="775" t="s">
        <v>177</v>
      </c>
      <c r="E2963" s="775">
        <v>0.40859000000000001</v>
      </c>
      <c r="F2963" s="775" t="s">
        <v>8092</v>
      </c>
      <c r="G2963" s="775" t="s">
        <v>8006</v>
      </c>
      <c r="H2963" s="775" t="s">
        <v>8007</v>
      </c>
      <c r="I2963" s="775" t="s">
        <v>7789</v>
      </c>
    </row>
    <row r="2964" spans="1:9">
      <c r="A2964" s="775" t="str">
        <f>Table_wabobpsvr_AzureCalc_AzureCalcRateCard[[#This Row],[ServiceName]]&amp;Table_wabobpsvr_AzureCalc_AzureCalcRateCard[[#This Row],[Price_Level]]&amp;Table_wabobpsvr_AzureCalc_AzureCalcRateCard[[#This Row],[Region]]</f>
        <v>Standard_D12_v2 VM (Windows)C4</v>
      </c>
      <c r="B2964" s="775">
        <v>4</v>
      </c>
      <c r="C2964" s="775" t="s">
        <v>87</v>
      </c>
      <c r="D2964" s="775" t="s">
        <v>177</v>
      </c>
      <c r="E2964" s="775">
        <v>0.6825</v>
      </c>
      <c r="F2964" s="775" t="s">
        <v>8083</v>
      </c>
      <c r="G2964" s="775" t="s">
        <v>8008</v>
      </c>
      <c r="H2964" s="775" t="s">
        <v>8009</v>
      </c>
      <c r="I2964" s="775" t="s">
        <v>7790</v>
      </c>
    </row>
    <row r="2965" spans="1:9">
      <c r="A2965" s="775" t="str">
        <f>Table_wabobpsvr_AzureCalc_AzureCalcRateCard[[#This Row],[ServiceName]]&amp;Table_wabobpsvr_AzureCalc_AzureCalcRateCard[[#This Row],[Price_Level]]&amp;Table_wabobpsvr_AzureCalc_AzureCalcRateCard[[#This Row],[Region]]</f>
        <v>Standard_D13_v2 VM (Non-Windows)C4</v>
      </c>
      <c r="B2965" s="775">
        <v>4</v>
      </c>
      <c r="C2965" s="775" t="s">
        <v>87</v>
      </c>
      <c r="D2965" s="775" t="s">
        <v>177</v>
      </c>
      <c r="E2965" s="775">
        <v>0.81627000000000005</v>
      </c>
      <c r="F2965" s="775" t="s">
        <v>8093</v>
      </c>
      <c r="G2965" s="775" t="s">
        <v>8010</v>
      </c>
      <c r="H2965" s="775" t="s">
        <v>8011</v>
      </c>
      <c r="I2965" s="775" t="s">
        <v>8012</v>
      </c>
    </row>
    <row r="2966" spans="1:9">
      <c r="A2966" s="775" t="str">
        <f>Table_wabobpsvr_AzureCalc_AzureCalcRateCard[[#This Row],[ServiceName]]&amp;Table_wabobpsvr_AzureCalc_AzureCalcRateCard[[#This Row],[Price_Level]]&amp;Table_wabobpsvr_AzureCalc_AzureCalcRateCard[[#This Row],[Region]]</f>
        <v>Standard_D13_v2 VM (Windows)C4</v>
      </c>
      <c r="B2966" s="775">
        <v>4</v>
      </c>
      <c r="C2966" s="775" t="s">
        <v>87</v>
      </c>
      <c r="D2966" s="775" t="s">
        <v>177</v>
      </c>
      <c r="E2966" s="775">
        <v>1.22759</v>
      </c>
      <c r="F2966" s="775" t="s">
        <v>8084</v>
      </c>
      <c r="G2966" s="775" t="s">
        <v>8013</v>
      </c>
      <c r="H2966" s="775" t="s">
        <v>8014</v>
      </c>
      <c r="I2966" s="775" t="s">
        <v>8015</v>
      </c>
    </row>
    <row r="2967" spans="1:9">
      <c r="A2967" s="775" t="str">
        <f>Table_wabobpsvr_AzureCalc_AzureCalcRateCard[[#This Row],[ServiceName]]&amp;Table_wabobpsvr_AzureCalc_AzureCalcRateCard[[#This Row],[Price_Level]]&amp;Table_wabobpsvr_AzureCalc_AzureCalcRateCard[[#This Row],[Region]]</f>
        <v>Standard_D14_v2 VM (Non-Windows)C4</v>
      </c>
      <c r="B2967" s="775">
        <v>4</v>
      </c>
      <c r="C2967" s="775" t="s">
        <v>87</v>
      </c>
      <c r="D2967" s="775" t="s">
        <v>177</v>
      </c>
      <c r="E2967" s="775">
        <v>1.6134299999999999</v>
      </c>
      <c r="F2967" s="775" t="s">
        <v>8094</v>
      </c>
      <c r="G2967" s="775" t="s">
        <v>8016</v>
      </c>
      <c r="H2967" s="775" t="s">
        <v>8017</v>
      </c>
      <c r="I2967" s="775" t="s">
        <v>8018</v>
      </c>
    </row>
    <row r="2968" spans="1:9">
      <c r="A2968" s="775" t="str">
        <f>Table_wabobpsvr_AzureCalc_AzureCalcRateCard[[#This Row],[ServiceName]]&amp;Table_wabobpsvr_AzureCalc_AzureCalcRateCard[[#This Row],[Price_Level]]&amp;Table_wabobpsvr_AzureCalc_AzureCalcRateCard[[#This Row],[Region]]</f>
        <v>Standard_D12_v2 Cloud ServicesMOSP15</v>
      </c>
      <c r="B2968" s="775">
        <v>15</v>
      </c>
      <c r="C2968" s="775" t="s">
        <v>87</v>
      </c>
      <c r="D2968" s="775" t="s">
        <v>606</v>
      </c>
      <c r="E2968" s="775">
        <v>0.64600000000000002</v>
      </c>
      <c r="F2968" s="775" t="s">
        <v>8196</v>
      </c>
      <c r="G2968" s="775"/>
      <c r="H2968" s="775"/>
      <c r="I2968" s="775" t="s">
        <v>8327</v>
      </c>
    </row>
    <row r="2969" spans="1:9">
      <c r="A2969" s="775" t="str">
        <f>Table_wabobpsvr_AzureCalc_AzureCalcRateCard[[#This Row],[ServiceName]]&amp;Table_wabobpsvr_AzureCalc_AzureCalcRateCard[[#This Row],[Price_Level]]&amp;Table_wabobpsvr_AzureCalc_AzureCalcRateCard[[#This Row],[Region]]</f>
        <v>Standard_D12_v2 Cloud ServicesA15</v>
      </c>
      <c r="B2969" s="775">
        <v>15</v>
      </c>
      <c r="C2969" s="775" t="s">
        <v>87</v>
      </c>
      <c r="D2969" s="775" t="s">
        <v>174</v>
      </c>
      <c r="E2969" s="775">
        <v>0.62661999999999995</v>
      </c>
      <c r="F2969" s="775" t="s">
        <v>8196</v>
      </c>
      <c r="G2969" s="775" t="s">
        <v>4235</v>
      </c>
      <c r="H2969" s="775" t="s">
        <v>4235</v>
      </c>
      <c r="I2969" s="775" t="s">
        <v>8327</v>
      </c>
    </row>
    <row r="2970" spans="1:9">
      <c r="A2970" s="775" t="str">
        <f>Table_wabobpsvr_AzureCalc_AzureCalcRateCard[[#This Row],[ServiceName]]&amp;Table_wabobpsvr_AzureCalc_AzureCalcRateCard[[#This Row],[Price_Level]]&amp;Table_wabobpsvr_AzureCalc_AzureCalcRateCard[[#This Row],[Region]]</f>
        <v>Standard_D12_v2 Cloud ServicesB15</v>
      </c>
      <c r="B2970" s="775">
        <v>15</v>
      </c>
      <c r="C2970" s="775" t="s">
        <v>87</v>
      </c>
      <c r="D2970" s="775" t="s">
        <v>175</v>
      </c>
      <c r="E2970" s="775">
        <v>0.60724</v>
      </c>
      <c r="F2970" s="775" t="s">
        <v>8196</v>
      </c>
      <c r="G2970" s="775" t="s">
        <v>4235</v>
      </c>
      <c r="H2970" s="775" t="s">
        <v>4235</v>
      </c>
      <c r="I2970" s="775" t="s">
        <v>8327</v>
      </c>
    </row>
    <row r="2971" spans="1:9">
      <c r="A2971" s="775" t="str">
        <f>Table_wabobpsvr_AzureCalc_AzureCalcRateCard[[#This Row],[ServiceName]]&amp;Table_wabobpsvr_AzureCalc_AzureCalcRateCard[[#This Row],[Price_Level]]&amp;Table_wabobpsvr_AzureCalc_AzureCalcRateCard[[#This Row],[Region]]</f>
        <v>Standard_D12_v2 Cloud ServicesC15</v>
      </c>
      <c r="B2971" s="775">
        <v>15</v>
      </c>
      <c r="C2971" s="775" t="s">
        <v>87</v>
      </c>
      <c r="D2971" s="775" t="s">
        <v>177</v>
      </c>
      <c r="E2971" s="775">
        <v>0.58786000000000005</v>
      </c>
      <c r="F2971" s="775" t="s">
        <v>8196</v>
      </c>
      <c r="G2971" s="775" t="s">
        <v>4235</v>
      </c>
      <c r="H2971" s="775" t="s">
        <v>4235</v>
      </c>
      <c r="I2971" s="775" t="s">
        <v>8327</v>
      </c>
    </row>
    <row r="2972" spans="1:9">
      <c r="A2972" s="775" t="str">
        <f>Table_wabobpsvr_AzureCalc_AzureCalcRateCard[[#This Row],[ServiceName]]&amp;Table_wabobpsvr_AzureCalc_AzureCalcRateCard[[#This Row],[Price_Level]]&amp;Table_wabobpsvr_AzureCalc_AzureCalcRateCard[[#This Row],[Region]]</f>
        <v>Standard_D12_v2 Cloud ServicesD15</v>
      </c>
      <c r="B2972" s="775">
        <v>15</v>
      </c>
      <c r="C2972" s="775" t="s">
        <v>87</v>
      </c>
      <c r="D2972" s="775" t="s">
        <v>176</v>
      </c>
      <c r="E2972" s="775">
        <v>0.56847999999999999</v>
      </c>
      <c r="F2972" s="775" t="s">
        <v>8196</v>
      </c>
      <c r="G2972" s="775" t="s">
        <v>4235</v>
      </c>
      <c r="H2972" s="775" t="s">
        <v>4235</v>
      </c>
      <c r="I2972" s="775" t="s">
        <v>8327</v>
      </c>
    </row>
    <row r="2973" spans="1:9">
      <c r="A2973" s="775" t="str">
        <f>Table_wabobpsvr_AzureCalc_AzureCalcRateCard[[#This Row],[ServiceName]]&amp;Table_wabobpsvr_AzureCalc_AzureCalcRateCard[[#This Row],[Price_Level]]&amp;Table_wabobpsvr_AzureCalc_AzureCalcRateCard[[#This Row],[Region]]</f>
        <v>Standard_D13_v2 Cloud ServicesMOSP15</v>
      </c>
      <c r="B2973" s="775">
        <v>15</v>
      </c>
      <c r="C2973" s="775" t="s">
        <v>87</v>
      </c>
      <c r="D2973" s="775" t="s">
        <v>606</v>
      </c>
      <c r="E2973" s="775">
        <v>1.292</v>
      </c>
      <c r="F2973" s="775" t="s">
        <v>8206</v>
      </c>
      <c r="G2973" s="775"/>
      <c r="H2973" s="775"/>
      <c r="I2973" s="775" t="s">
        <v>8328</v>
      </c>
    </row>
    <row r="2974" spans="1:9">
      <c r="A2974" s="775" t="str">
        <f>Table_wabobpsvr_AzureCalc_AzureCalcRateCard[[#This Row],[ServiceName]]&amp;Table_wabobpsvr_AzureCalc_AzureCalcRateCard[[#This Row],[Price_Level]]&amp;Table_wabobpsvr_AzureCalc_AzureCalcRateCard[[#This Row],[Region]]</f>
        <v>Standard_D12_v2 Cloud ServicesC7</v>
      </c>
      <c r="B2974" s="775">
        <v>7</v>
      </c>
      <c r="C2974" s="775" t="s">
        <v>87</v>
      </c>
      <c r="D2974" s="775" t="s">
        <v>177</v>
      </c>
      <c r="E2974" s="775">
        <v>0.54600000000000004</v>
      </c>
      <c r="F2974" s="775" t="s">
        <v>8196</v>
      </c>
      <c r="G2974" s="775" t="s">
        <v>4235</v>
      </c>
      <c r="H2974" s="775" t="s">
        <v>4235</v>
      </c>
      <c r="I2974" s="775" t="s">
        <v>8320</v>
      </c>
    </row>
    <row r="2975" spans="1:9">
      <c r="A2975" s="775" t="str">
        <f>Table_wabobpsvr_AzureCalc_AzureCalcRateCard[[#This Row],[ServiceName]]&amp;Table_wabobpsvr_AzureCalc_AzureCalcRateCard[[#This Row],[Price_Level]]&amp;Table_wabobpsvr_AzureCalc_AzureCalcRateCard[[#This Row],[Region]]</f>
        <v>Visual Studio Advanced UsersB14</v>
      </c>
      <c r="B2975" s="775">
        <v>14</v>
      </c>
      <c r="C2975" s="775" t="s">
        <v>325</v>
      </c>
      <c r="D2975" s="775" t="s">
        <v>175</v>
      </c>
      <c r="E2975" s="775">
        <v>999999</v>
      </c>
      <c r="F2975" s="775" t="s">
        <v>801</v>
      </c>
      <c r="G2975" s="775"/>
      <c r="H2975" s="775"/>
      <c r="I2975" s="775"/>
    </row>
    <row r="2976" spans="1:9">
      <c r="A2976" s="775" t="str">
        <f>Table_wabobpsvr_AzureCalc_AzureCalcRateCard[[#This Row],[ServiceName]]&amp;Table_wabobpsvr_AzureCalc_AzureCalcRateCard[[#This Row],[Price_Level]]&amp;Table_wabobpsvr_AzureCalc_AzureCalcRateCard[[#This Row],[Region]]</f>
        <v>Visual Studio Advanced UsersC14</v>
      </c>
      <c r="B2976" s="775">
        <v>14</v>
      </c>
      <c r="C2976" s="775" t="s">
        <v>325</v>
      </c>
      <c r="D2976" s="775" t="s">
        <v>177</v>
      </c>
      <c r="E2976" s="775">
        <v>999999</v>
      </c>
      <c r="F2976" s="775" t="s">
        <v>801</v>
      </c>
      <c r="G2976" s="775"/>
      <c r="H2976" s="775"/>
      <c r="I2976" s="775"/>
    </row>
    <row r="2977" spans="1:9">
      <c r="A2977" s="775" t="str">
        <f>Table_wabobpsvr_AzureCalc_AzureCalcRateCard[[#This Row],[ServiceName]]&amp;Table_wabobpsvr_AzureCalc_AzureCalcRateCard[[#This Row],[Price_Level]]&amp;Table_wabobpsvr_AzureCalc_AzureCalcRateCard[[#This Row],[Region]]</f>
        <v>Visual Studio Advanced UsersD14</v>
      </c>
      <c r="B2977" s="775">
        <v>14</v>
      </c>
      <c r="C2977" s="775" t="s">
        <v>325</v>
      </c>
      <c r="D2977" s="775" t="s">
        <v>176</v>
      </c>
      <c r="E2977" s="775">
        <v>999999</v>
      </c>
      <c r="F2977" s="775" t="s">
        <v>801</v>
      </c>
      <c r="G2977" s="775"/>
      <c r="H2977" s="775"/>
      <c r="I2977" s="775"/>
    </row>
    <row r="2978" spans="1:9">
      <c r="A2978" s="775" t="str">
        <f>Table_wabobpsvr_AzureCalc_AzureCalcRateCard[[#This Row],[ServiceName]]&amp;Table_wabobpsvr_AzureCalc_AzureCalcRateCard[[#This Row],[Price_Level]]&amp;Table_wabobpsvr_AzureCalc_AzureCalcRateCard[[#This Row],[Region]]</f>
        <v>Visual Studio Professional UsersMOSP14</v>
      </c>
      <c r="B2978" s="775">
        <v>14</v>
      </c>
      <c r="C2978" s="775" t="s">
        <v>325</v>
      </c>
      <c r="D2978" s="775" t="s">
        <v>606</v>
      </c>
      <c r="E2978" s="775">
        <v>999999</v>
      </c>
      <c r="F2978" s="775" t="s">
        <v>811</v>
      </c>
      <c r="G2978" s="775"/>
      <c r="H2978" s="775"/>
      <c r="I2978" s="775"/>
    </row>
    <row r="2979" spans="1:9">
      <c r="A2979" s="775" t="str">
        <f>Table_wabobpsvr_AzureCalc_AzureCalcRateCard[[#This Row],[ServiceName]]&amp;Table_wabobpsvr_AzureCalc_AzureCalcRateCard[[#This Row],[Price_Level]]&amp;Table_wabobpsvr_AzureCalc_AzureCalcRateCard[[#This Row],[Region]]</f>
        <v>Standard_D4 VM (Windows)MOSP8</v>
      </c>
      <c r="B2979" s="775">
        <v>8</v>
      </c>
      <c r="C2979" s="775" t="s">
        <v>680</v>
      </c>
      <c r="D2979" s="775" t="s">
        <v>606</v>
      </c>
      <c r="E2979" s="775">
        <v>1.1870000000000001</v>
      </c>
      <c r="F2979" s="775" t="s">
        <v>1129</v>
      </c>
      <c r="G2979" s="775" t="s">
        <v>4235</v>
      </c>
      <c r="H2979" s="775" t="s">
        <v>4235</v>
      </c>
      <c r="I2979" s="775" t="s">
        <v>6608</v>
      </c>
    </row>
    <row r="2980" spans="1:9">
      <c r="A2980" s="775" t="str">
        <f>Table_wabobpsvr_AzureCalc_AzureCalcRateCard[[#This Row],[ServiceName]]&amp;Table_wabobpsvr_AzureCalc_AzureCalcRateCard[[#This Row],[Price_Level]]&amp;Table_wabobpsvr_AzureCalc_AzureCalcRateCard[[#This Row],[Region]]</f>
        <v>Standard_D4 VM (Windows)A8</v>
      </c>
      <c r="B2980" s="775">
        <v>8</v>
      </c>
      <c r="C2980" s="775" t="s">
        <v>680</v>
      </c>
      <c r="D2980" s="775" t="s">
        <v>174</v>
      </c>
      <c r="E2980" s="775">
        <v>1.1513899999999999</v>
      </c>
      <c r="F2980" s="775" t="s">
        <v>1129</v>
      </c>
      <c r="G2980" s="775" t="s">
        <v>4235</v>
      </c>
      <c r="H2980" s="775" t="s">
        <v>4235</v>
      </c>
      <c r="I2980" s="775" t="s">
        <v>6608</v>
      </c>
    </row>
    <row r="2981" spans="1:9">
      <c r="A2981" s="775" t="str">
        <f>Table_wabobpsvr_AzureCalc_AzureCalcRateCard[[#This Row],[ServiceName]]&amp;Table_wabobpsvr_AzureCalc_AzureCalcRateCard[[#This Row],[Price_Level]]&amp;Table_wabobpsvr_AzureCalc_AzureCalcRateCard[[#This Row],[Region]]</f>
        <v>Standard_D4 VM (Windows)B8</v>
      </c>
      <c r="B2981" s="775">
        <v>8</v>
      </c>
      <c r="C2981" s="775" t="s">
        <v>680</v>
      </c>
      <c r="D2981" s="775" t="s">
        <v>175</v>
      </c>
      <c r="E2981" s="775">
        <v>1.11578</v>
      </c>
      <c r="F2981" s="775" t="s">
        <v>1129</v>
      </c>
      <c r="G2981" s="775" t="s">
        <v>4235</v>
      </c>
      <c r="H2981" s="775" t="s">
        <v>4235</v>
      </c>
      <c r="I2981" s="775" t="s">
        <v>6608</v>
      </c>
    </row>
    <row r="2982" spans="1:9">
      <c r="A2982" s="775" t="str">
        <f>Table_wabobpsvr_AzureCalc_AzureCalcRateCard[[#This Row],[ServiceName]]&amp;Table_wabobpsvr_AzureCalc_AzureCalcRateCard[[#This Row],[Price_Level]]&amp;Table_wabobpsvr_AzureCalc_AzureCalcRateCard[[#This Row],[Region]]</f>
        <v>Standard_D4 VM (Windows)C8</v>
      </c>
      <c r="B2982" s="775">
        <v>8</v>
      </c>
      <c r="C2982" s="775" t="s">
        <v>680</v>
      </c>
      <c r="D2982" s="775" t="s">
        <v>177</v>
      </c>
      <c r="E2982" s="775">
        <v>1.0801700000000001</v>
      </c>
      <c r="F2982" s="775" t="s">
        <v>1129</v>
      </c>
      <c r="G2982" s="775" t="s">
        <v>4235</v>
      </c>
      <c r="H2982" s="775" t="s">
        <v>4235</v>
      </c>
      <c r="I2982" s="775" t="s">
        <v>6608</v>
      </c>
    </row>
    <row r="2983" spans="1:9">
      <c r="A2983" s="775" t="str">
        <f>Table_wabobpsvr_AzureCalc_AzureCalcRateCard[[#This Row],[ServiceName]]&amp;Table_wabobpsvr_AzureCalc_AzureCalcRateCard[[#This Row],[Price_Level]]&amp;Table_wabobpsvr_AzureCalc_AzureCalcRateCard[[#This Row],[Region]]</f>
        <v>Standard_D4 VM (Windows)D8</v>
      </c>
      <c r="B2983" s="775">
        <v>8</v>
      </c>
      <c r="C2983" s="775" t="s">
        <v>680</v>
      </c>
      <c r="D2983" s="775" t="s">
        <v>176</v>
      </c>
      <c r="E2983" s="775">
        <v>1.0445599999999999</v>
      </c>
      <c r="F2983" s="775" t="s">
        <v>1129</v>
      </c>
      <c r="G2983" s="775" t="s">
        <v>4235</v>
      </c>
      <c r="H2983" s="775" t="s">
        <v>4235</v>
      </c>
      <c r="I2983" s="775" t="s">
        <v>6608</v>
      </c>
    </row>
    <row r="2984" spans="1:9">
      <c r="A2984" s="775" t="str">
        <f>Table_wabobpsvr_AzureCalc_AzureCalcRateCard[[#This Row],[ServiceName]]&amp;Table_wabobpsvr_AzureCalc_AzureCalcRateCard[[#This Row],[Price_Level]]&amp;Table_wabobpsvr_AzureCalc_AzureCalcRateCard[[#This Row],[Region]]</f>
        <v>Standard_D4 VM (Windows)MOSP11</v>
      </c>
      <c r="B2984" s="775">
        <v>11</v>
      </c>
      <c r="C2984" s="775" t="s">
        <v>680</v>
      </c>
      <c r="D2984" s="775" t="s">
        <v>606</v>
      </c>
      <c r="E2984" s="775">
        <v>1.343</v>
      </c>
      <c r="F2984" s="775" t="s">
        <v>1129</v>
      </c>
      <c r="G2984" s="775" t="s">
        <v>4235</v>
      </c>
      <c r="H2984" s="775" t="s">
        <v>4235</v>
      </c>
      <c r="I2984" s="775" t="s">
        <v>6609</v>
      </c>
    </row>
    <row r="2985" spans="1:9">
      <c r="A2985" s="775" t="str">
        <f>Table_wabobpsvr_AzureCalc_AzureCalcRateCard[[#This Row],[ServiceName]]&amp;Table_wabobpsvr_AzureCalc_AzureCalcRateCard[[#This Row],[Price_Level]]&amp;Table_wabobpsvr_AzureCalc_AzureCalcRateCard[[#This Row],[Region]]</f>
        <v>Standard_D4 VM (Windows)A11</v>
      </c>
      <c r="B2985" s="775">
        <v>11</v>
      </c>
      <c r="C2985" s="775" t="s">
        <v>680</v>
      </c>
      <c r="D2985" s="775" t="s">
        <v>174</v>
      </c>
      <c r="E2985" s="775">
        <v>1.30271</v>
      </c>
      <c r="F2985" s="775" t="s">
        <v>1129</v>
      </c>
      <c r="G2985" s="775" t="s">
        <v>4235</v>
      </c>
      <c r="H2985" s="775" t="s">
        <v>4235</v>
      </c>
      <c r="I2985" s="775" t="s">
        <v>6609</v>
      </c>
    </row>
    <row r="2986" spans="1:9">
      <c r="A2986" s="775" t="str">
        <f>Table_wabobpsvr_AzureCalc_AzureCalcRateCard[[#This Row],[ServiceName]]&amp;Table_wabobpsvr_AzureCalc_AzureCalcRateCard[[#This Row],[Price_Level]]&amp;Table_wabobpsvr_AzureCalc_AzureCalcRateCard[[#This Row],[Region]]</f>
        <v>Standard_D4 VM (Windows)B11</v>
      </c>
      <c r="B2986" s="775">
        <v>11</v>
      </c>
      <c r="C2986" s="775" t="s">
        <v>680</v>
      </c>
      <c r="D2986" s="775" t="s">
        <v>175</v>
      </c>
      <c r="E2986" s="775">
        <v>1.2624200000000001</v>
      </c>
      <c r="F2986" s="775" t="s">
        <v>1129</v>
      </c>
      <c r="G2986" s="775" t="s">
        <v>4235</v>
      </c>
      <c r="H2986" s="775" t="s">
        <v>4235</v>
      </c>
      <c r="I2986" s="775" t="s">
        <v>6609</v>
      </c>
    </row>
    <row r="2987" spans="1:9">
      <c r="A2987" s="775" t="str">
        <f>Table_wabobpsvr_AzureCalc_AzureCalcRateCard[[#This Row],[ServiceName]]&amp;Table_wabobpsvr_AzureCalc_AzureCalcRateCard[[#This Row],[Price_Level]]&amp;Table_wabobpsvr_AzureCalc_AzureCalcRateCard[[#This Row],[Region]]</f>
        <v>Standard_D4 VM (Windows)C11</v>
      </c>
      <c r="B2987" s="775">
        <v>11</v>
      </c>
      <c r="C2987" s="775" t="s">
        <v>680</v>
      </c>
      <c r="D2987" s="775" t="s">
        <v>177</v>
      </c>
      <c r="E2987" s="775">
        <v>1.2221299999999999</v>
      </c>
      <c r="F2987" s="775" t="s">
        <v>1129</v>
      </c>
      <c r="G2987" s="775" t="s">
        <v>4235</v>
      </c>
      <c r="H2987" s="775" t="s">
        <v>4235</v>
      </c>
      <c r="I2987" s="775" t="s">
        <v>6609</v>
      </c>
    </row>
    <row r="2988" spans="1:9">
      <c r="A2988" s="775" t="str">
        <f>Table_wabobpsvr_AzureCalc_AzureCalcRateCard[[#This Row],[ServiceName]]&amp;Table_wabobpsvr_AzureCalc_AzureCalcRateCard[[#This Row],[Price_Level]]&amp;Table_wabobpsvr_AzureCalc_AzureCalcRateCard[[#This Row],[Region]]</f>
        <v>Standard_D4 VM (Windows)D11</v>
      </c>
      <c r="B2988" s="775">
        <v>11</v>
      </c>
      <c r="C2988" s="775" t="s">
        <v>680</v>
      </c>
      <c r="D2988" s="775" t="s">
        <v>176</v>
      </c>
      <c r="E2988" s="775">
        <v>1.18184</v>
      </c>
      <c r="F2988" s="775" t="s">
        <v>1129</v>
      </c>
      <c r="G2988" s="775" t="s">
        <v>4235</v>
      </c>
      <c r="H2988" s="775" t="s">
        <v>4235</v>
      </c>
      <c r="I2988" s="775" t="s">
        <v>6609</v>
      </c>
    </row>
    <row r="2989" spans="1:9">
      <c r="A2989" s="775" t="str">
        <f>Table_wabobpsvr_AzureCalc_AzureCalcRateCard[[#This Row],[ServiceName]]&amp;Table_wabobpsvr_AzureCalc_AzureCalcRateCard[[#This Row],[Price_Level]]&amp;Table_wabobpsvr_AzureCalc_AzureCalcRateCard[[#This Row],[Region]]</f>
        <v>Standard_D4 VM (Windows)MOSP12</v>
      </c>
      <c r="B2989" s="775">
        <v>12</v>
      </c>
      <c r="C2989" s="775" t="s">
        <v>680</v>
      </c>
      <c r="D2989" s="775" t="s">
        <v>606</v>
      </c>
      <c r="E2989" s="775">
        <v>1.1679999999999999</v>
      </c>
      <c r="F2989" s="775" t="s">
        <v>1129</v>
      </c>
      <c r="G2989" s="775" t="s">
        <v>4235</v>
      </c>
      <c r="H2989" s="775" t="s">
        <v>4235</v>
      </c>
      <c r="I2989" s="775" t="s">
        <v>6610</v>
      </c>
    </row>
    <row r="2990" spans="1:9">
      <c r="A2990" s="775" t="str">
        <f>Table_wabobpsvr_AzureCalc_AzureCalcRateCard[[#This Row],[ServiceName]]&amp;Table_wabobpsvr_AzureCalc_AzureCalcRateCard[[#This Row],[Price_Level]]&amp;Table_wabobpsvr_AzureCalc_AzureCalcRateCard[[#This Row],[Region]]</f>
        <v>Standard_D4 VM (Windows)A12</v>
      </c>
      <c r="B2990" s="775">
        <v>12</v>
      </c>
      <c r="C2990" s="775" t="s">
        <v>680</v>
      </c>
      <c r="D2990" s="775" t="s">
        <v>174</v>
      </c>
      <c r="E2990" s="775">
        <v>1.13296</v>
      </c>
      <c r="F2990" s="775" t="s">
        <v>1129</v>
      </c>
      <c r="G2990" s="775" t="s">
        <v>4235</v>
      </c>
      <c r="H2990" s="775" t="s">
        <v>4235</v>
      </c>
      <c r="I2990" s="775" t="s">
        <v>6610</v>
      </c>
    </row>
    <row r="2991" spans="1:9">
      <c r="A2991" s="775" t="str">
        <f>Table_wabobpsvr_AzureCalc_AzureCalcRateCard[[#This Row],[ServiceName]]&amp;Table_wabobpsvr_AzureCalc_AzureCalcRateCard[[#This Row],[Price_Level]]&amp;Table_wabobpsvr_AzureCalc_AzureCalcRateCard[[#This Row],[Region]]</f>
        <v>Standard_D4 VM (Windows)B12</v>
      </c>
      <c r="B2991" s="775">
        <v>12</v>
      </c>
      <c r="C2991" s="775" t="s">
        <v>680</v>
      </c>
      <c r="D2991" s="775" t="s">
        <v>175</v>
      </c>
      <c r="E2991" s="775">
        <v>1.09792</v>
      </c>
      <c r="F2991" s="775" t="s">
        <v>1129</v>
      </c>
      <c r="G2991" s="775" t="s">
        <v>4235</v>
      </c>
      <c r="H2991" s="775" t="s">
        <v>4235</v>
      </c>
      <c r="I2991" s="775" t="s">
        <v>6610</v>
      </c>
    </row>
    <row r="2992" spans="1:9">
      <c r="A2992" s="775" t="str">
        <f>Table_wabobpsvr_AzureCalc_AzureCalcRateCard[[#This Row],[ServiceName]]&amp;Table_wabobpsvr_AzureCalc_AzureCalcRateCard[[#This Row],[Price_Level]]&amp;Table_wabobpsvr_AzureCalc_AzureCalcRateCard[[#This Row],[Region]]</f>
        <v>Standard_D4 VM (Windows)C12</v>
      </c>
      <c r="B2992" s="775">
        <v>12</v>
      </c>
      <c r="C2992" s="775" t="s">
        <v>680</v>
      </c>
      <c r="D2992" s="775" t="s">
        <v>177</v>
      </c>
      <c r="E2992" s="775">
        <v>1.06288</v>
      </c>
      <c r="F2992" s="775" t="s">
        <v>1129</v>
      </c>
      <c r="G2992" s="775" t="s">
        <v>4235</v>
      </c>
      <c r="H2992" s="775" t="s">
        <v>4235</v>
      </c>
      <c r="I2992" s="775" t="s">
        <v>6610</v>
      </c>
    </row>
    <row r="2993" spans="1:9">
      <c r="A2993" s="775" t="str">
        <f>Table_wabobpsvr_AzureCalc_AzureCalcRateCard[[#This Row],[ServiceName]]&amp;Table_wabobpsvr_AzureCalc_AzureCalcRateCard[[#This Row],[Price_Level]]&amp;Table_wabobpsvr_AzureCalc_AzureCalcRateCard[[#This Row],[Region]]</f>
        <v>Standard_D4 VM (Windows)D12</v>
      </c>
      <c r="B2993" s="775">
        <v>12</v>
      </c>
      <c r="C2993" s="775" t="s">
        <v>680</v>
      </c>
      <c r="D2993" s="775" t="s">
        <v>176</v>
      </c>
      <c r="E2993" s="775">
        <v>1.0278400000000001</v>
      </c>
      <c r="F2993" s="775" t="s">
        <v>1129</v>
      </c>
      <c r="G2993" s="775" t="s">
        <v>4235</v>
      </c>
      <c r="H2993" s="775" t="s">
        <v>4235</v>
      </c>
      <c r="I2993" s="775" t="s">
        <v>6610</v>
      </c>
    </row>
    <row r="2994" spans="1:9">
      <c r="A2994" s="775" t="str">
        <f>Table_wabobpsvr_AzureCalc_AzureCalcRateCard[[#This Row],[ServiceName]]&amp;Table_wabobpsvr_AzureCalc_AzureCalcRateCard[[#This Row],[Price_Level]]&amp;Table_wabobpsvr_AzureCalc_AzureCalcRateCard[[#This Row],[Region]]</f>
        <v>Standard_D4 VM (Windows)MOSP3</v>
      </c>
      <c r="B2994" s="775">
        <v>3</v>
      </c>
      <c r="C2994" s="775" t="s">
        <v>680</v>
      </c>
      <c r="D2994" s="775" t="s">
        <v>606</v>
      </c>
      <c r="E2994" s="775">
        <v>1.1200000000000001</v>
      </c>
      <c r="F2994" s="775" t="s">
        <v>1129</v>
      </c>
      <c r="G2994" s="775" t="s">
        <v>4235</v>
      </c>
      <c r="H2994" s="775" t="s">
        <v>4235</v>
      </c>
      <c r="I2994" s="775" t="s">
        <v>6611</v>
      </c>
    </row>
    <row r="2995" spans="1:9">
      <c r="A2995" s="775" t="str">
        <f>Table_wabobpsvr_AzureCalc_AzureCalcRateCard[[#This Row],[ServiceName]]&amp;Table_wabobpsvr_AzureCalc_AzureCalcRateCard[[#This Row],[Price_Level]]&amp;Table_wabobpsvr_AzureCalc_AzureCalcRateCard[[#This Row],[Region]]</f>
        <v>Standard_D4 VM (Windows)A3</v>
      </c>
      <c r="B2995" s="775">
        <v>3</v>
      </c>
      <c r="C2995" s="775" t="s">
        <v>680</v>
      </c>
      <c r="D2995" s="775" t="s">
        <v>174</v>
      </c>
      <c r="E2995" s="775">
        <v>1.0864</v>
      </c>
      <c r="F2995" s="775" t="s">
        <v>1129</v>
      </c>
      <c r="G2995" s="775" t="s">
        <v>4235</v>
      </c>
      <c r="H2995" s="775" t="s">
        <v>4235</v>
      </c>
      <c r="I2995" s="775" t="s">
        <v>6611</v>
      </c>
    </row>
    <row r="2996" spans="1:9">
      <c r="A2996" s="775" t="str">
        <f>Table_wabobpsvr_AzureCalc_AzureCalcRateCard[[#This Row],[ServiceName]]&amp;Table_wabobpsvr_AzureCalc_AzureCalcRateCard[[#This Row],[Price_Level]]&amp;Table_wabobpsvr_AzureCalc_AzureCalcRateCard[[#This Row],[Region]]</f>
        <v>Standard_D4 VM (Windows)B3</v>
      </c>
      <c r="B2996" s="775">
        <v>3</v>
      </c>
      <c r="C2996" s="775" t="s">
        <v>680</v>
      </c>
      <c r="D2996" s="775" t="s">
        <v>175</v>
      </c>
      <c r="E2996" s="775">
        <v>1.0528</v>
      </c>
      <c r="F2996" s="775" t="s">
        <v>1129</v>
      </c>
      <c r="G2996" s="775" t="s">
        <v>4235</v>
      </c>
      <c r="H2996" s="775" t="s">
        <v>4235</v>
      </c>
      <c r="I2996" s="775" t="s">
        <v>6611</v>
      </c>
    </row>
    <row r="2997" spans="1:9">
      <c r="A2997" s="775" t="str">
        <f>Table_wabobpsvr_AzureCalc_AzureCalcRateCard[[#This Row],[ServiceName]]&amp;Table_wabobpsvr_AzureCalc_AzureCalcRateCard[[#This Row],[Price_Level]]&amp;Table_wabobpsvr_AzureCalc_AzureCalcRateCard[[#This Row],[Region]]</f>
        <v>Standard_D4 VM (Windows)C3</v>
      </c>
      <c r="B2997" s="775">
        <v>3</v>
      </c>
      <c r="C2997" s="775" t="s">
        <v>680</v>
      </c>
      <c r="D2997" s="775" t="s">
        <v>177</v>
      </c>
      <c r="E2997" s="775">
        <v>1.0192000000000001</v>
      </c>
      <c r="F2997" s="775" t="s">
        <v>1129</v>
      </c>
      <c r="G2997" s="775" t="s">
        <v>4235</v>
      </c>
      <c r="H2997" s="775" t="s">
        <v>4235</v>
      </c>
      <c r="I2997" s="775" t="s">
        <v>6611</v>
      </c>
    </row>
    <row r="2998" spans="1:9">
      <c r="A2998" s="775" t="str">
        <f>Table_wabobpsvr_AzureCalc_AzureCalcRateCard[[#This Row],[ServiceName]]&amp;Table_wabobpsvr_AzureCalc_AzureCalcRateCard[[#This Row],[Price_Level]]&amp;Table_wabobpsvr_AzureCalc_AzureCalcRateCard[[#This Row],[Region]]</f>
        <v>Standard_D4 VM (Windows)D3</v>
      </c>
      <c r="B2998" s="775">
        <v>3</v>
      </c>
      <c r="C2998" s="775" t="s">
        <v>680</v>
      </c>
      <c r="D2998" s="775" t="s">
        <v>176</v>
      </c>
      <c r="E2998" s="775">
        <v>0.98560000000000003</v>
      </c>
      <c r="F2998" s="775" t="s">
        <v>1129</v>
      </c>
      <c r="G2998" s="775" t="s">
        <v>4235</v>
      </c>
      <c r="H2998" s="775" t="s">
        <v>4235</v>
      </c>
      <c r="I2998" s="775" t="s">
        <v>6611</v>
      </c>
    </row>
    <row r="2999" spans="1:9">
      <c r="A2999" s="775" t="str">
        <f>Table_wabobpsvr_AzureCalc_AzureCalcRateCard[[#This Row],[ServiceName]]&amp;Table_wabobpsvr_AzureCalc_AzureCalcRateCard[[#This Row],[Price_Level]]&amp;Table_wabobpsvr_AzureCalc_AzureCalcRateCard[[#This Row],[Region]]</f>
        <v>Standard_D4 VM (Windows)MOSP6</v>
      </c>
      <c r="B2999" s="775">
        <v>6</v>
      </c>
      <c r="C2999" s="775" t="s">
        <v>680</v>
      </c>
      <c r="D2999" s="775" t="s">
        <v>606</v>
      </c>
      <c r="E2999" s="775">
        <v>1.1200000000000001</v>
      </c>
      <c r="F2999" s="775" t="s">
        <v>1129</v>
      </c>
      <c r="G2999" s="775" t="s">
        <v>4235</v>
      </c>
      <c r="H2999" s="775" t="s">
        <v>4235</v>
      </c>
      <c r="I2999" s="775" t="s">
        <v>6612</v>
      </c>
    </row>
    <row r="3000" spans="1:9">
      <c r="A3000" s="775" t="str">
        <f>Table_wabobpsvr_AzureCalc_AzureCalcRateCard[[#This Row],[ServiceName]]&amp;Table_wabobpsvr_AzureCalc_AzureCalcRateCard[[#This Row],[Price_Level]]&amp;Table_wabobpsvr_AzureCalc_AzureCalcRateCard[[#This Row],[Region]]</f>
        <v>Standard_D4 VM (Windows)A6</v>
      </c>
      <c r="B3000" s="775">
        <v>6</v>
      </c>
      <c r="C3000" s="775" t="s">
        <v>680</v>
      </c>
      <c r="D3000" s="775" t="s">
        <v>174</v>
      </c>
      <c r="E3000" s="775">
        <v>1.0864</v>
      </c>
      <c r="F3000" s="775" t="s">
        <v>1129</v>
      </c>
      <c r="G3000" s="775" t="s">
        <v>4235</v>
      </c>
      <c r="H3000" s="775" t="s">
        <v>4235</v>
      </c>
      <c r="I3000" s="775" t="s">
        <v>6612</v>
      </c>
    </row>
    <row r="3001" spans="1:9">
      <c r="A3001" s="775" t="str">
        <f>Table_wabobpsvr_AzureCalc_AzureCalcRateCard[[#This Row],[ServiceName]]&amp;Table_wabobpsvr_AzureCalc_AzureCalcRateCard[[#This Row],[Price_Level]]&amp;Table_wabobpsvr_AzureCalc_AzureCalcRateCard[[#This Row],[Region]]</f>
        <v>Standard_D4 VM (Windows)B6</v>
      </c>
      <c r="B3001" s="775">
        <v>6</v>
      </c>
      <c r="C3001" s="775" t="s">
        <v>680</v>
      </c>
      <c r="D3001" s="775" t="s">
        <v>175</v>
      </c>
      <c r="E3001" s="775">
        <v>1.0528</v>
      </c>
      <c r="F3001" s="775" t="s">
        <v>1129</v>
      </c>
      <c r="G3001" s="775" t="s">
        <v>4235</v>
      </c>
      <c r="H3001" s="775" t="s">
        <v>4235</v>
      </c>
      <c r="I3001" s="775" t="s">
        <v>6612</v>
      </c>
    </row>
    <row r="3002" spans="1:9">
      <c r="A3002" s="775" t="str">
        <f>Table_wabobpsvr_AzureCalc_AzureCalcRateCard[[#This Row],[ServiceName]]&amp;Table_wabobpsvr_AzureCalc_AzureCalcRateCard[[#This Row],[Price_Level]]&amp;Table_wabobpsvr_AzureCalc_AzureCalcRateCard[[#This Row],[Region]]</f>
        <v>Standard_D4 VM (Windows)C6</v>
      </c>
      <c r="B3002" s="775">
        <v>6</v>
      </c>
      <c r="C3002" s="775" t="s">
        <v>680</v>
      </c>
      <c r="D3002" s="775" t="s">
        <v>177</v>
      </c>
      <c r="E3002" s="775">
        <v>1.0192000000000001</v>
      </c>
      <c r="F3002" s="775" t="s">
        <v>1129</v>
      </c>
      <c r="G3002" s="775" t="s">
        <v>4235</v>
      </c>
      <c r="H3002" s="775" t="s">
        <v>4235</v>
      </c>
      <c r="I3002" s="775" t="s">
        <v>6612</v>
      </c>
    </row>
    <row r="3003" spans="1:9">
      <c r="A3003" s="775" t="str">
        <f>Table_wabobpsvr_AzureCalc_AzureCalcRateCard[[#This Row],[ServiceName]]&amp;Table_wabobpsvr_AzureCalc_AzureCalcRateCard[[#This Row],[Price_Level]]&amp;Table_wabobpsvr_AzureCalc_AzureCalcRateCard[[#This Row],[Region]]</f>
        <v>Standard_D4 VM (Windows)D6</v>
      </c>
      <c r="B3003" s="775">
        <v>6</v>
      </c>
      <c r="C3003" s="775" t="s">
        <v>680</v>
      </c>
      <c r="D3003" s="775" t="s">
        <v>176</v>
      </c>
      <c r="E3003" s="775">
        <v>0.98560000000000003</v>
      </c>
      <c r="F3003" s="775" t="s">
        <v>1129</v>
      </c>
      <c r="G3003" s="775" t="s">
        <v>4235</v>
      </c>
      <c r="H3003" s="775" t="s">
        <v>4235</v>
      </c>
      <c r="I3003" s="775" t="s">
        <v>6612</v>
      </c>
    </row>
    <row r="3004" spans="1:9">
      <c r="A3004" s="775" t="str">
        <f>Table_wabobpsvr_AzureCalc_AzureCalcRateCard[[#This Row],[ServiceName]]&amp;Table_wabobpsvr_AzureCalc_AzureCalcRateCard[[#This Row],[Price_Level]]&amp;Table_wabobpsvr_AzureCalc_AzureCalcRateCard[[#This Row],[Region]]</f>
        <v>Standard_D4 VM (Windows)MOSP2</v>
      </c>
      <c r="B3004" s="775">
        <v>2</v>
      </c>
      <c r="C3004" s="775" t="s">
        <v>680</v>
      </c>
      <c r="D3004" s="775" t="s">
        <v>606</v>
      </c>
      <c r="E3004" s="775">
        <v>1.04</v>
      </c>
      <c r="F3004" s="775" t="s">
        <v>1129</v>
      </c>
      <c r="G3004" s="775" t="s">
        <v>4235</v>
      </c>
      <c r="H3004" s="775" t="s">
        <v>4235</v>
      </c>
      <c r="I3004" s="775" t="s">
        <v>6613</v>
      </c>
    </row>
    <row r="3005" spans="1:9">
      <c r="A3005" s="775" t="str">
        <f>Table_wabobpsvr_AzureCalc_AzureCalcRateCard[[#This Row],[ServiceName]]&amp;Table_wabobpsvr_AzureCalc_AzureCalcRateCard[[#This Row],[Price_Level]]&amp;Table_wabobpsvr_AzureCalc_AzureCalcRateCard[[#This Row],[Region]]</f>
        <v>Standard_D4 VM (Windows)A2</v>
      </c>
      <c r="B3005" s="775">
        <v>2</v>
      </c>
      <c r="C3005" s="775" t="s">
        <v>680</v>
      </c>
      <c r="D3005" s="775" t="s">
        <v>174</v>
      </c>
      <c r="E3005" s="775">
        <v>1.0087999999999999</v>
      </c>
      <c r="F3005" s="775" t="s">
        <v>1129</v>
      </c>
      <c r="G3005" s="775" t="s">
        <v>4235</v>
      </c>
      <c r="H3005" s="775" t="s">
        <v>4235</v>
      </c>
      <c r="I3005" s="775" t="s">
        <v>6613</v>
      </c>
    </row>
    <row r="3006" spans="1:9">
      <c r="A3006" s="775" t="str">
        <f>Table_wabobpsvr_AzureCalc_AzureCalcRateCard[[#This Row],[ServiceName]]&amp;Table_wabobpsvr_AzureCalc_AzureCalcRateCard[[#This Row],[Price_Level]]&amp;Table_wabobpsvr_AzureCalc_AzureCalcRateCard[[#This Row],[Region]]</f>
        <v>Standard_D4 VM (Windows)B2</v>
      </c>
      <c r="B3006" s="775">
        <v>2</v>
      </c>
      <c r="C3006" s="775" t="s">
        <v>680</v>
      </c>
      <c r="D3006" s="775" t="s">
        <v>175</v>
      </c>
      <c r="E3006" s="775">
        <v>0.97760000000000002</v>
      </c>
      <c r="F3006" s="775" t="s">
        <v>1129</v>
      </c>
      <c r="G3006" s="775" t="s">
        <v>4235</v>
      </c>
      <c r="H3006" s="775" t="s">
        <v>4235</v>
      </c>
      <c r="I3006" s="775" t="s">
        <v>6613</v>
      </c>
    </row>
    <row r="3007" spans="1:9">
      <c r="A3007" s="775" t="str">
        <f>Table_wabobpsvr_AzureCalc_AzureCalcRateCard[[#This Row],[ServiceName]]&amp;Table_wabobpsvr_AzureCalc_AzureCalcRateCard[[#This Row],[Price_Level]]&amp;Table_wabobpsvr_AzureCalc_AzureCalcRateCard[[#This Row],[Region]]</f>
        <v>Standard_D4 VM (Windows)C2</v>
      </c>
      <c r="B3007" s="775">
        <v>2</v>
      </c>
      <c r="C3007" s="775" t="s">
        <v>680</v>
      </c>
      <c r="D3007" s="775" t="s">
        <v>177</v>
      </c>
      <c r="E3007" s="775">
        <v>0.94640000000000002</v>
      </c>
      <c r="F3007" s="775" t="s">
        <v>1129</v>
      </c>
      <c r="G3007" s="775" t="s">
        <v>4235</v>
      </c>
      <c r="H3007" s="775" t="s">
        <v>4235</v>
      </c>
      <c r="I3007" s="775" t="s">
        <v>6613</v>
      </c>
    </row>
    <row r="3008" spans="1:9">
      <c r="A3008" s="775" t="str">
        <f>Table_wabobpsvr_AzureCalc_AzureCalcRateCard[[#This Row],[ServiceName]]&amp;Table_wabobpsvr_AzureCalc_AzureCalcRateCard[[#This Row],[Price_Level]]&amp;Table_wabobpsvr_AzureCalc_AzureCalcRateCard[[#This Row],[Region]]</f>
        <v>Standard_D4 VM (Windows)D2</v>
      </c>
      <c r="B3008" s="775">
        <v>2</v>
      </c>
      <c r="C3008" s="775" t="s">
        <v>680</v>
      </c>
      <c r="D3008" s="775" t="s">
        <v>176</v>
      </c>
      <c r="E3008" s="775">
        <v>0.91520000000000001</v>
      </c>
      <c r="F3008" s="775" t="s">
        <v>1129</v>
      </c>
      <c r="G3008" s="775" t="s">
        <v>4235</v>
      </c>
      <c r="H3008" s="775" t="s">
        <v>4235</v>
      </c>
      <c r="I3008" s="775" t="s">
        <v>6613</v>
      </c>
    </row>
    <row r="3009" spans="1:9">
      <c r="A3009" s="775" t="str">
        <f>Table_wabobpsvr_AzureCalc_AzureCalcRateCard[[#This Row],[ServiceName]]&amp;Table_wabobpsvr_AzureCalc_AzureCalcRateCard[[#This Row],[Price_Level]]&amp;Table_wabobpsvr_AzureCalc_AzureCalcRateCard[[#This Row],[Region]]</f>
        <v>Standard_D4 VM (Windows)MOSP5</v>
      </c>
      <c r="B3009" s="775">
        <v>5</v>
      </c>
      <c r="C3009" s="775" t="s">
        <v>680</v>
      </c>
      <c r="D3009" s="775" t="s">
        <v>606</v>
      </c>
      <c r="E3009" s="775">
        <v>1.1200000000000001</v>
      </c>
      <c r="F3009" s="775" t="s">
        <v>1129</v>
      </c>
      <c r="G3009" s="775" t="s">
        <v>4235</v>
      </c>
      <c r="H3009" s="775" t="s">
        <v>4235</v>
      </c>
      <c r="I3009" s="775" t="s">
        <v>6614</v>
      </c>
    </row>
    <row r="3010" spans="1:9">
      <c r="A3010" s="775" t="str">
        <f>Table_wabobpsvr_AzureCalc_AzureCalcRateCard[[#This Row],[ServiceName]]&amp;Table_wabobpsvr_AzureCalc_AzureCalcRateCard[[#This Row],[Price_Level]]&amp;Table_wabobpsvr_AzureCalc_AzureCalcRateCard[[#This Row],[Region]]</f>
        <v>Standard_D4 VM (Windows)A5</v>
      </c>
      <c r="B3010" s="775">
        <v>5</v>
      </c>
      <c r="C3010" s="775" t="s">
        <v>680</v>
      </c>
      <c r="D3010" s="775" t="s">
        <v>174</v>
      </c>
      <c r="E3010" s="775">
        <v>1.0864</v>
      </c>
      <c r="F3010" s="775" t="s">
        <v>1129</v>
      </c>
      <c r="G3010" s="775" t="s">
        <v>4235</v>
      </c>
      <c r="H3010" s="775" t="s">
        <v>4235</v>
      </c>
      <c r="I3010" s="775" t="s">
        <v>6614</v>
      </c>
    </row>
    <row r="3011" spans="1:9">
      <c r="A3011" s="775" t="str">
        <f>Table_wabobpsvr_AzureCalc_AzureCalcRateCard[[#This Row],[ServiceName]]&amp;Table_wabobpsvr_AzureCalc_AzureCalcRateCard[[#This Row],[Price_Level]]&amp;Table_wabobpsvr_AzureCalc_AzureCalcRateCard[[#This Row],[Region]]</f>
        <v>Standard_D4 VM (Windows)B5</v>
      </c>
      <c r="B3011" s="775">
        <v>5</v>
      </c>
      <c r="C3011" s="775" t="s">
        <v>680</v>
      </c>
      <c r="D3011" s="775" t="s">
        <v>175</v>
      </c>
      <c r="E3011" s="775">
        <v>1.0528</v>
      </c>
      <c r="F3011" s="775" t="s">
        <v>1129</v>
      </c>
      <c r="G3011" s="775" t="s">
        <v>4235</v>
      </c>
      <c r="H3011" s="775" t="s">
        <v>4235</v>
      </c>
      <c r="I3011" s="775" t="s">
        <v>6614</v>
      </c>
    </row>
    <row r="3012" spans="1:9">
      <c r="A3012" s="775" t="str">
        <f>Table_wabobpsvr_AzureCalc_AzureCalcRateCard[[#This Row],[ServiceName]]&amp;Table_wabobpsvr_AzureCalc_AzureCalcRateCard[[#This Row],[Price_Level]]&amp;Table_wabobpsvr_AzureCalc_AzureCalcRateCard[[#This Row],[Region]]</f>
        <v>Standard_D4 VM (Windows)C5</v>
      </c>
      <c r="B3012" s="775">
        <v>5</v>
      </c>
      <c r="C3012" s="775" t="s">
        <v>680</v>
      </c>
      <c r="D3012" s="775" t="s">
        <v>177</v>
      </c>
      <c r="E3012" s="775">
        <v>1.0192000000000001</v>
      </c>
      <c r="F3012" s="775" t="s">
        <v>1129</v>
      </c>
      <c r="G3012" s="775" t="s">
        <v>4235</v>
      </c>
      <c r="H3012" s="775" t="s">
        <v>4235</v>
      </c>
      <c r="I3012" s="775" t="s">
        <v>6614</v>
      </c>
    </row>
    <row r="3013" spans="1:9">
      <c r="A3013" s="775" t="str">
        <f>Table_wabobpsvr_AzureCalc_AzureCalcRateCard[[#This Row],[ServiceName]]&amp;Table_wabobpsvr_AzureCalc_AzureCalcRateCard[[#This Row],[Price_Level]]&amp;Table_wabobpsvr_AzureCalc_AzureCalcRateCard[[#This Row],[Region]]</f>
        <v>Standard_D4 VM (Windows)D5</v>
      </c>
      <c r="B3013" s="775">
        <v>5</v>
      </c>
      <c r="C3013" s="775" t="s">
        <v>680</v>
      </c>
      <c r="D3013" s="775" t="s">
        <v>176</v>
      </c>
      <c r="E3013" s="775">
        <v>0.98560000000000003</v>
      </c>
      <c r="F3013" s="775" t="s">
        <v>1129</v>
      </c>
      <c r="G3013" s="775" t="s">
        <v>4235</v>
      </c>
      <c r="H3013" s="775" t="s">
        <v>4235</v>
      </c>
      <c r="I3013" s="775" t="s">
        <v>6614</v>
      </c>
    </row>
    <row r="3014" spans="1:9">
      <c r="A3014" s="775" t="str">
        <f>Table_wabobpsvr_AzureCalc_AzureCalcRateCard[[#This Row],[ServiceName]]&amp;Table_wabobpsvr_AzureCalc_AzureCalcRateCard[[#This Row],[Price_Level]]&amp;Table_wabobpsvr_AzureCalc_AzureCalcRateCard[[#This Row],[Region]]</f>
        <v>Standard_D4 VM (Windows)MOSP1</v>
      </c>
      <c r="B3014" s="775">
        <v>1</v>
      </c>
      <c r="C3014" s="775" t="s">
        <v>680</v>
      </c>
      <c r="D3014" s="775" t="s">
        <v>606</v>
      </c>
      <c r="E3014" s="775">
        <v>1.04</v>
      </c>
      <c r="F3014" s="775" t="s">
        <v>1129</v>
      </c>
      <c r="G3014" s="775" t="s">
        <v>4235</v>
      </c>
      <c r="H3014" s="775" t="s">
        <v>4235</v>
      </c>
      <c r="I3014" s="775" t="s">
        <v>6615</v>
      </c>
    </row>
    <row r="3015" spans="1:9">
      <c r="A3015" s="775" t="str">
        <f>Table_wabobpsvr_AzureCalc_AzureCalcRateCard[[#This Row],[ServiceName]]&amp;Table_wabobpsvr_AzureCalc_AzureCalcRateCard[[#This Row],[Price_Level]]&amp;Table_wabobpsvr_AzureCalc_AzureCalcRateCard[[#This Row],[Region]]</f>
        <v>Standard_D4 VM (Windows)A1</v>
      </c>
      <c r="B3015" s="775">
        <v>1</v>
      </c>
      <c r="C3015" s="775" t="s">
        <v>680</v>
      </c>
      <c r="D3015" s="775" t="s">
        <v>174</v>
      </c>
      <c r="E3015" s="775">
        <v>1.0087999999999999</v>
      </c>
      <c r="F3015" s="775" t="s">
        <v>1129</v>
      </c>
      <c r="G3015" s="775" t="s">
        <v>4235</v>
      </c>
      <c r="H3015" s="775" t="s">
        <v>4235</v>
      </c>
      <c r="I3015" s="775" t="s">
        <v>6615</v>
      </c>
    </row>
    <row r="3016" spans="1:9">
      <c r="A3016" s="775" t="str">
        <f>Table_wabobpsvr_AzureCalc_AzureCalcRateCard[[#This Row],[ServiceName]]&amp;Table_wabobpsvr_AzureCalc_AzureCalcRateCard[[#This Row],[Price_Level]]&amp;Table_wabobpsvr_AzureCalc_AzureCalcRateCard[[#This Row],[Region]]</f>
        <v>Standard_D4 VM (Windows)B1</v>
      </c>
      <c r="B3016" s="775">
        <v>1</v>
      </c>
      <c r="C3016" s="775" t="s">
        <v>680</v>
      </c>
      <c r="D3016" s="775" t="s">
        <v>175</v>
      </c>
      <c r="E3016" s="775">
        <v>0.97760000000000002</v>
      </c>
      <c r="F3016" s="775" t="s">
        <v>1129</v>
      </c>
      <c r="G3016" s="775" t="s">
        <v>4235</v>
      </c>
      <c r="H3016" s="775" t="s">
        <v>4235</v>
      </c>
      <c r="I3016" s="775" t="s">
        <v>6615</v>
      </c>
    </row>
    <row r="3017" spans="1:9">
      <c r="A3017" s="775" t="str">
        <f>Table_wabobpsvr_AzureCalc_AzureCalcRateCard[[#This Row],[ServiceName]]&amp;Table_wabobpsvr_AzureCalc_AzureCalcRateCard[[#This Row],[Price_Level]]&amp;Table_wabobpsvr_AzureCalc_AzureCalcRateCard[[#This Row],[Region]]</f>
        <v>Standard_D4 VM (Windows)C1</v>
      </c>
      <c r="B3017" s="775">
        <v>1</v>
      </c>
      <c r="C3017" s="775" t="s">
        <v>680</v>
      </c>
      <c r="D3017" s="775" t="s">
        <v>177</v>
      </c>
      <c r="E3017" s="775">
        <v>0.94640000000000002</v>
      </c>
      <c r="F3017" s="775" t="s">
        <v>1129</v>
      </c>
      <c r="G3017" s="775" t="s">
        <v>4235</v>
      </c>
      <c r="H3017" s="775" t="s">
        <v>4235</v>
      </c>
      <c r="I3017" s="775" t="s">
        <v>6615</v>
      </c>
    </row>
    <row r="3018" spans="1:9">
      <c r="A3018" s="775" t="str">
        <f>Table_wabobpsvr_AzureCalc_AzureCalcRateCard[[#This Row],[ServiceName]]&amp;Table_wabobpsvr_AzureCalc_AzureCalcRateCard[[#This Row],[Price_Level]]&amp;Table_wabobpsvr_AzureCalc_AzureCalcRateCard[[#This Row],[Region]]</f>
        <v>Standard_D4 VM (Windows)D1</v>
      </c>
      <c r="B3018" s="775">
        <v>1</v>
      </c>
      <c r="C3018" s="775" t="s">
        <v>680</v>
      </c>
      <c r="D3018" s="775" t="s">
        <v>176</v>
      </c>
      <c r="E3018" s="775">
        <v>0.91520000000000001</v>
      </c>
      <c r="F3018" s="775" t="s">
        <v>1129</v>
      </c>
      <c r="G3018" s="775" t="s">
        <v>4235</v>
      </c>
      <c r="H3018" s="775" t="s">
        <v>4235</v>
      </c>
      <c r="I3018" s="775" t="s">
        <v>6615</v>
      </c>
    </row>
    <row r="3019" spans="1:9">
      <c r="A3019" s="775" t="str">
        <f>Table_wabobpsvr_AzureCalc_AzureCalcRateCard[[#This Row],[ServiceName]]&amp;Table_wabobpsvr_AzureCalc_AzureCalcRateCard[[#This Row],[Price_Level]]&amp;Table_wabobpsvr_AzureCalc_AzureCalcRateCard[[#This Row],[Region]]</f>
        <v>Standard_D4 VM (Windows)MOSP4</v>
      </c>
      <c r="B3019" s="775">
        <v>4</v>
      </c>
      <c r="C3019" s="775" t="s">
        <v>680</v>
      </c>
      <c r="D3019" s="775" t="s">
        <v>606</v>
      </c>
      <c r="E3019" s="775">
        <v>1.1200000000000001</v>
      </c>
      <c r="F3019" s="775" t="s">
        <v>1129</v>
      </c>
      <c r="G3019" s="775" t="s">
        <v>4235</v>
      </c>
      <c r="H3019" s="775" t="s">
        <v>4235</v>
      </c>
      <c r="I3019" s="775" t="s">
        <v>6616</v>
      </c>
    </row>
    <row r="3020" spans="1:9">
      <c r="A3020" s="775" t="str">
        <f>Table_wabobpsvr_AzureCalc_AzureCalcRateCard[[#This Row],[ServiceName]]&amp;Table_wabobpsvr_AzureCalc_AzureCalcRateCard[[#This Row],[Price_Level]]&amp;Table_wabobpsvr_AzureCalc_AzureCalcRateCard[[#This Row],[Region]]</f>
        <v>Standard_D4 VM (Windows)A4</v>
      </c>
      <c r="B3020" s="775">
        <v>4</v>
      </c>
      <c r="C3020" s="775" t="s">
        <v>680</v>
      </c>
      <c r="D3020" s="775" t="s">
        <v>174</v>
      </c>
      <c r="E3020" s="775">
        <v>1.0864</v>
      </c>
      <c r="F3020" s="775" t="s">
        <v>1129</v>
      </c>
      <c r="G3020" s="775" t="s">
        <v>4235</v>
      </c>
      <c r="H3020" s="775" t="s">
        <v>4235</v>
      </c>
      <c r="I3020" s="775" t="s">
        <v>6616</v>
      </c>
    </row>
    <row r="3021" spans="1:9">
      <c r="A3021" s="775" t="str">
        <f>Table_wabobpsvr_AzureCalc_AzureCalcRateCard[[#This Row],[ServiceName]]&amp;Table_wabobpsvr_AzureCalc_AzureCalcRateCard[[#This Row],[Price_Level]]&amp;Table_wabobpsvr_AzureCalc_AzureCalcRateCard[[#This Row],[Region]]</f>
        <v>Standard_D4 VM (Windows)B4</v>
      </c>
      <c r="B3021" s="775">
        <v>4</v>
      </c>
      <c r="C3021" s="775" t="s">
        <v>680</v>
      </c>
      <c r="D3021" s="775" t="s">
        <v>175</v>
      </c>
      <c r="E3021" s="775">
        <v>1.0528</v>
      </c>
      <c r="F3021" s="775" t="s">
        <v>1129</v>
      </c>
      <c r="G3021" s="775" t="s">
        <v>4235</v>
      </c>
      <c r="H3021" s="775" t="s">
        <v>4235</v>
      </c>
      <c r="I3021" s="775" t="s">
        <v>6616</v>
      </c>
    </row>
    <row r="3022" spans="1:9">
      <c r="A3022" s="775" t="str">
        <f>Table_wabobpsvr_AzureCalc_AzureCalcRateCard[[#This Row],[ServiceName]]&amp;Table_wabobpsvr_AzureCalc_AzureCalcRateCard[[#This Row],[Price_Level]]&amp;Table_wabobpsvr_AzureCalc_AzureCalcRateCard[[#This Row],[Region]]</f>
        <v>Standard_D4 VM (Windows)C4</v>
      </c>
      <c r="B3022" s="775">
        <v>4</v>
      </c>
      <c r="C3022" s="775" t="s">
        <v>680</v>
      </c>
      <c r="D3022" s="775" t="s">
        <v>177</v>
      </c>
      <c r="E3022" s="775">
        <v>1.0192000000000001</v>
      </c>
      <c r="F3022" s="775" t="s">
        <v>1129</v>
      </c>
      <c r="G3022" s="775" t="s">
        <v>4235</v>
      </c>
      <c r="H3022" s="775" t="s">
        <v>4235</v>
      </c>
      <c r="I3022" s="775" t="s">
        <v>6616</v>
      </c>
    </row>
    <row r="3023" spans="1:9">
      <c r="A3023" s="775" t="str">
        <f>Table_wabobpsvr_AzureCalc_AzureCalcRateCard[[#This Row],[ServiceName]]&amp;Table_wabobpsvr_AzureCalc_AzureCalcRateCard[[#This Row],[Price_Level]]&amp;Table_wabobpsvr_AzureCalc_AzureCalcRateCard[[#This Row],[Region]]</f>
        <v>Standard_D4 VM (Windows)D4</v>
      </c>
      <c r="B3023" s="775">
        <v>4</v>
      </c>
      <c r="C3023" s="775" t="s">
        <v>680</v>
      </c>
      <c r="D3023" s="775" t="s">
        <v>176</v>
      </c>
      <c r="E3023" s="775">
        <v>0.98560000000000003</v>
      </c>
      <c r="F3023" s="775" t="s">
        <v>1129</v>
      </c>
      <c r="G3023" s="775" t="s">
        <v>4235</v>
      </c>
      <c r="H3023" s="775" t="s">
        <v>4235</v>
      </c>
      <c r="I3023" s="775" t="s">
        <v>6616</v>
      </c>
    </row>
    <row r="3024" spans="1:9">
      <c r="A3024" s="775" t="str">
        <f>Table_wabobpsvr_AzureCalc_AzureCalcRateCard[[#This Row],[ServiceName]]&amp;Table_wabobpsvr_AzureCalc_AzureCalcRateCard[[#This Row],[Price_Level]]&amp;Table_wabobpsvr_AzureCalc_AzureCalcRateCard[[#This Row],[Region]]</f>
        <v>Standard_D4 VM (Windows)MOSP14</v>
      </c>
      <c r="B3024" s="775">
        <v>14</v>
      </c>
      <c r="C3024" s="775" t="s">
        <v>680</v>
      </c>
      <c r="D3024" s="775" t="s">
        <v>606</v>
      </c>
      <c r="E3024" s="775">
        <v>1.3</v>
      </c>
      <c r="F3024" s="775" t="s">
        <v>1129</v>
      </c>
      <c r="G3024" s="775" t="s">
        <v>4235</v>
      </c>
      <c r="H3024" s="775" t="s">
        <v>4235</v>
      </c>
      <c r="I3024" s="775" t="s">
        <v>6617</v>
      </c>
    </row>
    <row r="3025" spans="1:9">
      <c r="A3025" s="775" t="str">
        <f>Table_wabobpsvr_AzureCalc_AzureCalcRateCard[[#This Row],[ServiceName]]&amp;Table_wabobpsvr_AzureCalc_AzureCalcRateCard[[#This Row],[Price_Level]]&amp;Table_wabobpsvr_AzureCalc_AzureCalcRateCard[[#This Row],[Region]]</f>
        <v>Standard_D4 VM (Windows)A14</v>
      </c>
      <c r="B3025" s="775">
        <v>14</v>
      </c>
      <c r="C3025" s="775" t="s">
        <v>680</v>
      </c>
      <c r="D3025" s="775" t="s">
        <v>174</v>
      </c>
      <c r="E3025" s="775">
        <v>1.2609999999999999</v>
      </c>
      <c r="F3025" s="775" t="s">
        <v>1129</v>
      </c>
      <c r="G3025" s="775" t="s">
        <v>4235</v>
      </c>
      <c r="H3025" s="775" t="s">
        <v>4235</v>
      </c>
      <c r="I3025" s="775" t="s">
        <v>6617</v>
      </c>
    </row>
    <row r="3026" spans="1:9">
      <c r="A3026" s="775" t="str">
        <f>Table_wabobpsvr_AzureCalc_AzureCalcRateCard[[#This Row],[ServiceName]]&amp;Table_wabobpsvr_AzureCalc_AzureCalcRateCard[[#This Row],[Price_Level]]&amp;Table_wabobpsvr_AzureCalc_AzureCalcRateCard[[#This Row],[Region]]</f>
        <v>Standard_D4 VM (Windows)B14</v>
      </c>
      <c r="B3026" s="775">
        <v>14</v>
      </c>
      <c r="C3026" s="775" t="s">
        <v>680</v>
      </c>
      <c r="D3026" s="775" t="s">
        <v>175</v>
      </c>
      <c r="E3026" s="775">
        <v>1.222</v>
      </c>
      <c r="F3026" s="775" t="s">
        <v>1129</v>
      </c>
      <c r="G3026" s="775" t="s">
        <v>4235</v>
      </c>
      <c r="H3026" s="775" t="s">
        <v>4235</v>
      </c>
      <c r="I3026" s="775" t="s">
        <v>6617</v>
      </c>
    </row>
    <row r="3027" spans="1:9">
      <c r="A3027" s="775" t="str">
        <f>Table_wabobpsvr_AzureCalc_AzureCalcRateCard[[#This Row],[ServiceName]]&amp;Table_wabobpsvr_AzureCalc_AzureCalcRateCard[[#This Row],[Price_Level]]&amp;Table_wabobpsvr_AzureCalc_AzureCalcRateCard[[#This Row],[Region]]</f>
        <v>Standard_D4 VM (Windows)C14</v>
      </c>
      <c r="B3027" s="775">
        <v>14</v>
      </c>
      <c r="C3027" s="775" t="s">
        <v>680</v>
      </c>
      <c r="D3027" s="775" t="s">
        <v>177</v>
      </c>
      <c r="E3027" s="775">
        <v>1.1830000000000001</v>
      </c>
      <c r="F3027" s="775" t="s">
        <v>1129</v>
      </c>
      <c r="G3027" s="775" t="s">
        <v>4235</v>
      </c>
      <c r="H3027" s="775" t="s">
        <v>4235</v>
      </c>
      <c r="I3027" s="775" t="s">
        <v>6617</v>
      </c>
    </row>
    <row r="3028" spans="1:9">
      <c r="A3028" s="775" t="str">
        <f>Table_wabobpsvr_AzureCalc_AzureCalcRateCard[[#This Row],[ServiceName]]&amp;Table_wabobpsvr_AzureCalc_AzureCalcRateCard[[#This Row],[Price_Level]]&amp;Table_wabobpsvr_AzureCalc_AzureCalcRateCard[[#This Row],[Region]]</f>
        <v>Standard_D4 VM (Windows)D14</v>
      </c>
      <c r="B3028" s="775">
        <v>14</v>
      </c>
      <c r="C3028" s="775" t="s">
        <v>680</v>
      </c>
      <c r="D3028" s="775" t="s">
        <v>176</v>
      </c>
      <c r="E3028" s="775">
        <v>1.1439999999999999</v>
      </c>
      <c r="F3028" s="775" t="s">
        <v>1129</v>
      </c>
      <c r="G3028" s="775" t="s">
        <v>4235</v>
      </c>
      <c r="H3028" s="775" t="s">
        <v>4235</v>
      </c>
      <c r="I3028" s="775" t="s">
        <v>6617</v>
      </c>
    </row>
    <row r="3029" spans="1:9">
      <c r="A3029" s="775" t="str">
        <f>Table_wabobpsvr_AzureCalc_AzureCalcRateCard[[#This Row],[ServiceName]]&amp;Table_wabobpsvr_AzureCalc_AzureCalcRateCard[[#This Row],[Price_Level]]&amp;Table_wabobpsvr_AzureCalc_AzureCalcRateCard[[#This Row],[Region]]</f>
        <v>Standard_D4 VM (Windows)MOSP</v>
      </c>
      <c r="B3029" s="775"/>
      <c r="C3029" s="775" t="s">
        <v>680</v>
      </c>
      <c r="D3029" s="775" t="s">
        <v>606</v>
      </c>
      <c r="E3029" s="775">
        <v>1.04</v>
      </c>
      <c r="F3029" s="775" t="s">
        <v>1129</v>
      </c>
      <c r="G3029" s="775" t="s">
        <v>4235</v>
      </c>
      <c r="H3029" s="775" t="s">
        <v>4235</v>
      </c>
      <c r="I3029" s="775" t="s">
        <v>6618</v>
      </c>
    </row>
    <row r="3030" spans="1:9">
      <c r="A3030" s="775" t="str">
        <f>Table_wabobpsvr_AzureCalc_AzureCalcRateCard[[#This Row],[ServiceName]]&amp;Table_wabobpsvr_AzureCalc_AzureCalcRateCard[[#This Row],[Price_Level]]&amp;Table_wabobpsvr_AzureCalc_AzureCalcRateCard[[#This Row],[Region]]</f>
        <v>Standard_D4 VM (Windows)A</v>
      </c>
      <c r="B3030" s="775"/>
      <c r="C3030" s="775" t="s">
        <v>680</v>
      </c>
      <c r="D3030" s="775" t="s">
        <v>174</v>
      </c>
      <c r="E3030" s="775">
        <v>1.0087999999999999</v>
      </c>
      <c r="F3030" s="775" t="s">
        <v>1129</v>
      </c>
      <c r="G3030" s="775" t="s">
        <v>3571</v>
      </c>
      <c r="H3030" s="775" t="s">
        <v>3572</v>
      </c>
      <c r="I3030" s="775" t="s">
        <v>6618</v>
      </c>
    </row>
    <row r="3031" spans="1:9">
      <c r="A3031" s="775" t="str">
        <f>Table_wabobpsvr_AzureCalc_AzureCalcRateCard[[#This Row],[ServiceName]]&amp;Table_wabobpsvr_AzureCalc_AzureCalcRateCard[[#This Row],[Price_Level]]&amp;Table_wabobpsvr_AzureCalc_AzureCalcRateCard[[#This Row],[Region]]</f>
        <v>Standard_D4 VM (Windows)B</v>
      </c>
      <c r="B3031" s="775"/>
      <c r="C3031" s="775" t="s">
        <v>680</v>
      </c>
      <c r="D3031" s="775" t="s">
        <v>175</v>
      </c>
      <c r="E3031" s="775">
        <v>0.97760000000000002</v>
      </c>
      <c r="F3031" s="775" t="s">
        <v>1129</v>
      </c>
      <c r="G3031" s="775" t="s">
        <v>3571</v>
      </c>
      <c r="H3031" s="775" t="s">
        <v>3572</v>
      </c>
      <c r="I3031" s="775" t="s">
        <v>6618</v>
      </c>
    </row>
    <row r="3032" spans="1:9">
      <c r="A3032" s="775" t="str">
        <f>Table_wabobpsvr_AzureCalc_AzureCalcRateCard[[#This Row],[ServiceName]]&amp;Table_wabobpsvr_AzureCalc_AzureCalcRateCard[[#This Row],[Price_Level]]&amp;Table_wabobpsvr_AzureCalc_AzureCalcRateCard[[#This Row],[Region]]</f>
        <v>Standard_D4 VM (Windows)C</v>
      </c>
      <c r="B3032" s="775"/>
      <c r="C3032" s="775" t="s">
        <v>680</v>
      </c>
      <c r="D3032" s="775" t="s">
        <v>177</v>
      </c>
      <c r="E3032" s="775">
        <v>0.94640000000000002</v>
      </c>
      <c r="F3032" s="775" t="s">
        <v>1129</v>
      </c>
      <c r="G3032" s="775" t="s">
        <v>3571</v>
      </c>
      <c r="H3032" s="775" t="s">
        <v>3572</v>
      </c>
      <c r="I3032" s="775" t="s">
        <v>6618</v>
      </c>
    </row>
    <row r="3033" spans="1:9">
      <c r="A3033" s="775" t="str">
        <f>Table_wabobpsvr_AzureCalc_AzureCalcRateCard[[#This Row],[ServiceName]]&amp;Table_wabobpsvr_AzureCalc_AzureCalcRateCard[[#This Row],[Price_Level]]&amp;Table_wabobpsvr_AzureCalc_AzureCalcRateCard[[#This Row],[Region]]</f>
        <v>Standard_D4 VM (Windows)D</v>
      </c>
      <c r="B3033" s="775"/>
      <c r="C3033" s="775" t="s">
        <v>680</v>
      </c>
      <c r="D3033" s="775" t="s">
        <v>176</v>
      </c>
      <c r="E3033" s="775">
        <v>0.91520000000000001</v>
      </c>
      <c r="F3033" s="775" t="s">
        <v>1129</v>
      </c>
      <c r="G3033" s="775" t="s">
        <v>3571</v>
      </c>
      <c r="H3033" s="775" t="s">
        <v>3572</v>
      </c>
      <c r="I3033" s="775" t="s">
        <v>6618</v>
      </c>
    </row>
    <row r="3034" spans="1:9">
      <c r="A3034" s="775" t="str">
        <f>Table_wabobpsvr_AzureCalc_AzureCalcRateCard[[#This Row],[ServiceName]]&amp;Table_wabobpsvr_AzureCalc_AzureCalcRateCard[[#This Row],[Price_Level]]&amp;Table_wabobpsvr_AzureCalc_AzureCalcRateCard[[#This Row],[Region]]</f>
        <v>Standard_D5 Cloud ServicesMOSP10</v>
      </c>
      <c r="B3034" s="775">
        <v>10</v>
      </c>
      <c r="C3034" s="775" t="s">
        <v>680</v>
      </c>
      <c r="D3034" s="775" t="s">
        <v>606</v>
      </c>
      <c r="E3034" s="775">
        <v>3.2330000000000001</v>
      </c>
      <c r="F3034" s="775" t="s">
        <v>1130</v>
      </c>
      <c r="G3034" s="775" t="s">
        <v>4235</v>
      </c>
      <c r="H3034" s="775" t="s">
        <v>4235</v>
      </c>
      <c r="I3034" s="775" t="s">
        <v>6619</v>
      </c>
    </row>
    <row r="3035" spans="1:9">
      <c r="A3035" s="775" t="str">
        <f>Table_wabobpsvr_AzureCalc_AzureCalcRateCard[[#This Row],[ServiceName]]&amp;Table_wabobpsvr_AzureCalc_AzureCalcRateCard[[#This Row],[Price_Level]]&amp;Table_wabobpsvr_AzureCalc_AzureCalcRateCard[[#This Row],[Region]]</f>
        <v>Standard_D5 Cloud ServicesA10</v>
      </c>
      <c r="B3035" s="775">
        <v>10</v>
      </c>
      <c r="C3035" s="775" t="s">
        <v>680</v>
      </c>
      <c r="D3035" s="775" t="s">
        <v>174</v>
      </c>
      <c r="E3035" s="775">
        <v>3.1360100000000002</v>
      </c>
      <c r="F3035" s="775" t="s">
        <v>1130</v>
      </c>
      <c r="G3035" s="775" t="s">
        <v>4235</v>
      </c>
      <c r="H3035" s="775" t="s">
        <v>4235</v>
      </c>
      <c r="I3035" s="775" t="s">
        <v>6619</v>
      </c>
    </row>
    <row r="3036" spans="1:9">
      <c r="A3036" s="775" t="str">
        <f>Table_wabobpsvr_AzureCalc_AzureCalcRateCard[[#This Row],[ServiceName]]&amp;Table_wabobpsvr_AzureCalc_AzureCalcRateCard[[#This Row],[Price_Level]]&amp;Table_wabobpsvr_AzureCalc_AzureCalcRateCard[[#This Row],[Region]]</f>
        <v>Standard_D5 Cloud ServicesB10</v>
      </c>
      <c r="B3036" s="775">
        <v>10</v>
      </c>
      <c r="C3036" s="775" t="s">
        <v>680</v>
      </c>
      <c r="D3036" s="775" t="s">
        <v>175</v>
      </c>
      <c r="E3036" s="775">
        <v>3.0390199999999998</v>
      </c>
      <c r="F3036" s="775" t="s">
        <v>1130</v>
      </c>
      <c r="G3036" s="775" t="s">
        <v>4235</v>
      </c>
      <c r="H3036" s="775" t="s">
        <v>4235</v>
      </c>
      <c r="I3036" s="775" t="s">
        <v>6619</v>
      </c>
    </row>
    <row r="3037" spans="1:9">
      <c r="A3037" s="775" t="str">
        <f>Table_wabobpsvr_AzureCalc_AzureCalcRateCard[[#This Row],[ServiceName]]&amp;Table_wabobpsvr_AzureCalc_AzureCalcRateCard[[#This Row],[Price_Level]]&amp;Table_wabobpsvr_AzureCalc_AzureCalcRateCard[[#This Row],[Region]]</f>
        <v>Standard_D5 Cloud ServicesC10</v>
      </c>
      <c r="B3037" s="775">
        <v>10</v>
      </c>
      <c r="C3037" s="775" t="s">
        <v>680</v>
      </c>
      <c r="D3037" s="775" t="s">
        <v>177</v>
      </c>
      <c r="E3037" s="775">
        <v>2.9420299999999999</v>
      </c>
      <c r="F3037" s="775" t="s">
        <v>1130</v>
      </c>
      <c r="G3037" s="775" t="s">
        <v>4235</v>
      </c>
      <c r="H3037" s="775" t="s">
        <v>4235</v>
      </c>
      <c r="I3037" s="775" t="s">
        <v>6619</v>
      </c>
    </row>
    <row r="3038" spans="1:9">
      <c r="A3038" s="775" t="str">
        <f>Table_wabobpsvr_AzureCalc_AzureCalcRateCard[[#This Row],[ServiceName]]&amp;Table_wabobpsvr_AzureCalc_AzureCalcRateCard[[#This Row],[Price_Level]]&amp;Table_wabobpsvr_AzureCalc_AzureCalcRateCard[[#This Row],[Region]]</f>
        <v>Standard_D5 Cloud ServicesD10</v>
      </c>
      <c r="B3038" s="775">
        <v>10</v>
      </c>
      <c r="C3038" s="775" t="s">
        <v>680</v>
      </c>
      <c r="D3038" s="775" t="s">
        <v>176</v>
      </c>
      <c r="E3038" s="775">
        <v>2.84504</v>
      </c>
      <c r="F3038" s="775" t="s">
        <v>1130</v>
      </c>
      <c r="G3038" s="775" t="s">
        <v>4235</v>
      </c>
      <c r="H3038" s="775" t="s">
        <v>4235</v>
      </c>
      <c r="I3038" s="775" t="s">
        <v>6619</v>
      </c>
    </row>
    <row r="3039" spans="1:9">
      <c r="A3039" s="775" t="str">
        <f>Table_wabobpsvr_AzureCalc_AzureCalcRateCard[[#This Row],[ServiceName]]&amp;Table_wabobpsvr_AzureCalc_AzureCalcRateCard[[#This Row],[Price_Level]]&amp;Table_wabobpsvr_AzureCalc_AzureCalcRateCard[[#This Row],[Region]]</f>
        <v>Standard_D5 Cloud ServicesMOSP9</v>
      </c>
      <c r="B3039" s="775">
        <v>9</v>
      </c>
      <c r="C3039" s="775" t="s">
        <v>680</v>
      </c>
      <c r="D3039" s="775" t="s">
        <v>606</v>
      </c>
      <c r="E3039" s="775">
        <v>2.8109999999999999</v>
      </c>
      <c r="F3039" s="775" t="s">
        <v>1130</v>
      </c>
      <c r="G3039" s="775" t="s">
        <v>4235</v>
      </c>
      <c r="H3039" s="775" t="s">
        <v>4235</v>
      </c>
      <c r="I3039" s="775" t="s">
        <v>6620</v>
      </c>
    </row>
    <row r="3040" spans="1:9">
      <c r="A3040" s="775" t="str">
        <f>Table_wabobpsvr_AzureCalc_AzureCalcRateCard[[#This Row],[ServiceName]]&amp;Table_wabobpsvr_AzureCalc_AzureCalcRateCard[[#This Row],[Price_Level]]&amp;Table_wabobpsvr_AzureCalc_AzureCalcRateCard[[#This Row],[Region]]</f>
        <v>Standard_D5 Cloud ServicesA9</v>
      </c>
      <c r="B3040" s="775">
        <v>9</v>
      </c>
      <c r="C3040" s="775" t="s">
        <v>680</v>
      </c>
      <c r="D3040" s="775" t="s">
        <v>174</v>
      </c>
      <c r="E3040" s="775">
        <v>2.7266699999999999</v>
      </c>
      <c r="F3040" s="775" t="s">
        <v>1130</v>
      </c>
      <c r="G3040" s="775" t="s">
        <v>4235</v>
      </c>
      <c r="H3040" s="775" t="s">
        <v>4235</v>
      </c>
      <c r="I3040" s="775" t="s">
        <v>6620</v>
      </c>
    </row>
    <row r="3041" spans="1:9">
      <c r="A3041" s="775" t="str">
        <f>Table_wabobpsvr_AzureCalc_AzureCalcRateCard[[#This Row],[ServiceName]]&amp;Table_wabobpsvr_AzureCalc_AzureCalcRateCard[[#This Row],[Price_Level]]&amp;Table_wabobpsvr_AzureCalc_AzureCalcRateCard[[#This Row],[Region]]</f>
        <v>Standard_D5 Cloud ServicesB9</v>
      </c>
      <c r="B3041" s="775">
        <v>9</v>
      </c>
      <c r="C3041" s="775" t="s">
        <v>680</v>
      </c>
      <c r="D3041" s="775" t="s">
        <v>175</v>
      </c>
      <c r="E3041" s="775">
        <v>2.6423399999999999</v>
      </c>
      <c r="F3041" s="775" t="s">
        <v>1130</v>
      </c>
      <c r="G3041" s="775" t="s">
        <v>4235</v>
      </c>
      <c r="H3041" s="775" t="s">
        <v>4235</v>
      </c>
      <c r="I3041" s="775" t="s">
        <v>6620</v>
      </c>
    </row>
    <row r="3042" spans="1:9">
      <c r="A3042" s="775" t="str">
        <f>Table_wabobpsvr_AzureCalc_AzureCalcRateCard[[#This Row],[ServiceName]]&amp;Table_wabobpsvr_AzureCalc_AzureCalcRateCard[[#This Row],[Price_Level]]&amp;Table_wabobpsvr_AzureCalc_AzureCalcRateCard[[#This Row],[Region]]</f>
        <v>Standard_D5 Cloud ServicesC9</v>
      </c>
      <c r="B3042" s="775">
        <v>9</v>
      </c>
      <c r="C3042" s="775" t="s">
        <v>680</v>
      </c>
      <c r="D3042" s="775" t="s">
        <v>177</v>
      </c>
      <c r="E3042" s="775">
        <v>2.5580099999999999</v>
      </c>
      <c r="F3042" s="775" t="s">
        <v>1130</v>
      </c>
      <c r="G3042" s="775" t="s">
        <v>4235</v>
      </c>
      <c r="H3042" s="775" t="s">
        <v>4235</v>
      </c>
      <c r="I3042" s="775" t="s">
        <v>6620</v>
      </c>
    </row>
    <row r="3043" spans="1:9">
      <c r="A3043" s="775" t="str">
        <f>Table_wabobpsvr_AzureCalc_AzureCalcRateCard[[#This Row],[ServiceName]]&amp;Table_wabobpsvr_AzureCalc_AzureCalcRateCard[[#This Row],[Price_Level]]&amp;Table_wabobpsvr_AzureCalc_AzureCalcRateCard[[#This Row],[Region]]</f>
        <v>Standard_D5 Cloud ServicesD9</v>
      </c>
      <c r="B3043" s="775">
        <v>9</v>
      </c>
      <c r="C3043" s="775" t="s">
        <v>680</v>
      </c>
      <c r="D3043" s="775" t="s">
        <v>176</v>
      </c>
      <c r="E3043" s="775">
        <v>2.4736799999999999</v>
      </c>
      <c r="F3043" s="775" t="s">
        <v>1130</v>
      </c>
      <c r="G3043" s="775" t="s">
        <v>4235</v>
      </c>
      <c r="H3043" s="775" t="s">
        <v>4235</v>
      </c>
      <c r="I3043" s="775" t="s">
        <v>6620</v>
      </c>
    </row>
    <row r="3044" spans="1:9">
      <c r="A3044" s="775" t="str">
        <f>Table_wabobpsvr_AzureCalc_AzureCalcRateCard[[#This Row],[ServiceName]]&amp;Table_wabobpsvr_AzureCalc_AzureCalcRateCard[[#This Row],[Price_Level]]&amp;Table_wabobpsvr_AzureCalc_AzureCalcRateCard[[#This Row],[Region]]</f>
        <v>Standard_G1 VM (Windows)MOSP4</v>
      </c>
      <c r="B3044" s="775">
        <v>4</v>
      </c>
      <c r="C3044" s="775" t="s">
        <v>87</v>
      </c>
      <c r="D3044" s="775" t="s">
        <v>606</v>
      </c>
      <c r="E3044" s="775">
        <v>0.67</v>
      </c>
      <c r="F3044" s="775" t="s">
        <v>3057</v>
      </c>
      <c r="G3044" s="775" t="s">
        <v>4235</v>
      </c>
      <c r="H3044" s="775" t="s">
        <v>4235</v>
      </c>
      <c r="I3044" s="775" t="s">
        <v>6621</v>
      </c>
    </row>
    <row r="3045" spans="1:9">
      <c r="A3045" s="775" t="str">
        <f>Table_wabobpsvr_AzureCalc_AzureCalcRateCard[[#This Row],[ServiceName]]&amp;Table_wabobpsvr_AzureCalc_AzureCalcRateCard[[#This Row],[Price_Level]]&amp;Table_wabobpsvr_AzureCalc_AzureCalcRateCard[[#This Row],[Region]]</f>
        <v>Standard_G1 VM (Windows)A4</v>
      </c>
      <c r="B3045" s="775">
        <v>4</v>
      </c>
      <c r="C3045" s="775" t="s">
        <v>87</v>
      </c>
      <c r="D3045" s="775" t="s">
        <v>174</v>
      </c>
      <c r="E3045" s="775">
        <v>0.65</v>
      </c>
      <c r="F3045" s="775" t="s">
        <v>3057</v>
      </c>
      <c r="G3045" s="775" t="s">
        <v>3058</v>
      </c>
      <c r="H3045" s="775" t="s">
        <v>3059</v>
      </c>
      <c r="I3045" s="775" t="s">
        <v>6621</v>
      </c>
    </row>
    <row r="3046" spans="1:9">
      <c r="A3046" s="775" t="str">
        <f>Table_wabobpsvr_AzureCalc_AzureCalcRateCard[[#This Row],[ServiceName]]&amp;Table_wabobpsvr_AzureCalc_AzureCalcRateCard[[#This Row],[Price_Level]]&amp;Table_wabobpsvr_AzureCalc_AzureCalcRateCard[[#This Row],[Region]]</f>
        <v>Standard_G1 VM (Windows)B4</v>
      </c>
      <c r="B3046" s="775">
        <v>4</v>
      </c>
      <c r="C3046" s="775" t="s">
        <v>87</v>
      </c>
      <c r="D3046" s="775" t="s">
        <v>175</v>
      </c>
      <c r="E3046" s="775">
        <v>0.63</v>
      </c>
      <c r="F3046" s="775" t="s">
        <v>3057</v>
      </c>
      <c r="G3046" s="775" t="s">
        <v>3058</v>
      </c>
      <c r="H3046" s="775" t="s">
        <v>3059</v>
      </c>
      <c r="I3046" s="775" t="s">
        <v>6621</v>
      </c>
    </row>
    <row r="3047" spans="1:9">
      <c r="A3047" s="775" t="str">
        <f>Table_wabobpsvr_AzureCalc_AzureCalcRateCard[[#This Row],[ServiceName]]&amp;Table_wabobpsvr_AzureCalc_AzureCalcRateCard[[#This Row],[Price_Level]]&amp;Table_wabobpsvr_AzureCalc_AzureCalcRateCard[[#This Row],[Region]]</f>
        <v>Standard_G1 VM (Windows)C4</v>
      </c>
      <c r="B3047" s="775">
        <v>4</v>
      </c>
      <c r="C3047" s="775" t="s">
        <v>87</v>
      </c>
      <c r="D3047" s="775" t="s">
        <v>177</v>
      </c>
      <c r="E3047" s="775">
        <v>0.61</v>
      </c>
      <c r="F3047" s="775" t="s">
        <v>3057</v>
      </c>
      <c r="G3047" s="775" t="s">
        <v>3058</v>
      </c>
      <c r="H3047" s="775" t="s">
        <v>3059</v>
      </c>
      <c r="I3047" s="775" t="s">
        <v>6621</v>
      </c>
    </row>
    <row r="3048" spans="1:9">
      <c r="A3048" s="775" t="str">
        <f>Table_wabobpsvr_AzureCalc_AzureCalcRateCard[[#This Row],[ServiceName]]&amp;Table_wabobpsvr_AzureCalc_AzureCalcRateCard[[#This Row],[Price_Level]]&amp;Table_wabobpsvr_AzureCalc_AzureCalcRateCard[[#This Row],[Region]]</f>
        <v>Standard_G1 VM (Windows)D4</v>
      </c>
      <c r="B3048" s="775">
        <v>4</v>
      </c>
      <c r="C3048" s="775" t="s">
        <v>87</v>
      </c>
      <c r="D3048" s="775" t="s">
        <v>176</v>
      </c>
      <c r="E3048" s="775">
        <v>0.59</v>
      </c>
      <c r="F3048" s="775" t="s">
        <v>3057</v>
      </c>
      <c r="G3048" s="775" t="s">
        <v>3058</v>
      </c>
      <c r="H3048" s="775" t="s">
        <v>3059</v>
      </c>
      <c r="I3048" s="775" t="s">
        <v>6621</v>
      </c>
    </row>
    <row r="3049" spans="1:9">
      <c r="A3049" s="775" t="str">
        <f>Table_wabobpsvr_AzureCalc_AzureCalcRateCard[[#This Row],[ServiceName]]&amp;Table_wabobpsvr_AzureCalc_AzureCalcRateCard[[#This Row],[Price_Level]]&amp;Table_wabobpsvr_AzureCalc_AzureCalcRateCard[[#This Row],[Region]]</f>
        <v>Standard_G2 VM (Windows)MOSP4</v>
      </c>
      <c r="B3049" s="775">
        <v>4</v>
      </c>
      <c r="C3049" s="775" t="s">
        <v>87</v>
      </c>
      <c r="D3049" s="775" t="s">
        <v>606</v>
      </c>
      <c r="E3049" s="775">
        <v>1.34</v>
      </c>
      <c r="F3049" s="775" t="s">
        <v>3060</v>
      </c>
      <c r="G3049" s="775" t="s">
        <v>4235</v>
      </c>
      <c r="H3049" s="775" t="s">
        <v>4235</v>
      </c>
      <c r="I3049" s="775" t="s">
        <v>4937</v>
      </c>
    </row>
    <row r="3050" spans="1:9">
      <c r="A3050" s="775" t="str">
        <f>Table_wabobpsvr_AzureCalc_AzureCalcRateCard[[#This Row],[ServiceName]]&amp;Table_wabobpsvr_AzureCalc_AzureCalcRateCard[[#This Row],[Price_Level]]&amp;Table_wabobpsvr_AzureCalc_AzureCalcRateCard[[#This Row],[Region]]</f>
        <v>Standard_G2 VM (Windows)A4</v>
      </c>
      <c r="B3050" s="775">
        <v>4</v>
      </c>
      <c r="C3050" s="775" t="s">
        <v>87</v>
      </c>
      <c r="D3050" s="775" t="s">
        <v>174</v>
      </c>
      <c r="E3050" s="775">
        <v>1.3</v>
      </c>
      <c r="F3050" s="775" t="s">
        <v>3060</v>
      </c>
      <c r="G3050" s="775" t="s">
        <v>3061</v>
      </c>
      <c r="H3050" s="775" t="s">
        <v>3062</v>
      </c>
      <c r="I3050" s="775" t="s">
        <v>4937</v>
      </c>
    </row>
    <row r="3051" spans="1:9">
      <c r="A3051" s="775" t="str">
        <f>Table_wabobpsvr_AzureCalc_AzureCalcRateCard[[#This Row],[ServiceName]]&amp;Table_wabobpsvr_AzureCalc_AzureCalcRateCard[[#This Row],[Price_Level]]&amp;Table_wabobpsvr_AzureCalc_AzureCalcRateCard[[#This Row],[Region]]</f>
        <v>Standard_G2 VM (Windows)B4</v>
      </c>
      <c r="B3051" s="775">
        <v>4</v>
      </c>
      <c r="C3051" s="775" t="s">
        <v>87</v>
      </c>
      <c r="D3051" s="775" t="s">
        <v>175</v>
      </c>
      <c r="E3051" s="775">
        <v>1.26</v>
      </c>
      <c r="F3051" s="775" t="s">
        <v>3060</v>
      </c>
      <c r="G3051" s="775" t="s">
        <v>3061</v>
      </c>
      <c r="H3051" s="775" t="s">
        <v>3062</v>
      </c>
      <c r="I3051" s="775" t="s">
        <v>4937</v>
      </c>
    </row>
    <row r="3052" spans="1:9">
      <c r="A3052" s="775" t="str">
        <f>Table_wabobpsvr_AzureCalc_AzureCalcRateCard[[#This Row],[ServiceName]]&amp;Table_wabobpsvr_AzureCalc_AzureCalcRateCard[[#This Row],[Price_Level]]&amp;Table_wabobpsvr_AzureCalc_AzureCalcRateCard[[#This Row],[Region]]</f>
        <v>Standard_G2 VM (Windows)C4</v>
      </c>
      <c r="B3052" s="775">
        <v>4</v>
      </c>
      <c r="C3052" s="775" t="s">
        <v>87</v>
      </c>
      <c r="D3052" s="775" t="s">
        <v>177</v>
      </c>
      <c r="E3052" s="775">
        <v>1.2190000000000001</v>
      </c>
      <c r="F3052" s="775" t="s">
        <v>3060</v>
      </c>
      <c r="G3052" s="775" t="s">
        <v>3061</v>
      </c>
      <c r="H3052" s="775" t="s">
        <v>3062</v>
      </c>
      <c r="I3052" s="775" t="s">
        <v>4937</v>
      </c>
    </row>
    <row r="3053" spans="1:9">
      <c r="A3053" s="775" t="str">
        <f>Table_wabobpsvr_AzureCalc_AzureCalcRateCard[[#This Row],[ServiceName]]&amp;Table_wabobpsvr_AzureCalc_AzureCalcRateCard[[#This Row],[Price_Level]]&amp;Table_wabobpsvr_AzureCalc_AzureCalcRateCard[[#This Row],[Region]]</f>
        <v>Standard_D5 Cloud ServicesMOSP13</v>
      </c>
      <c r="B3053" s="775">
        <v>13</v>
      </c>
      <c r="C3053" s="775" t="s">
        <v>680</v>
      </c>
      <c r="D3053" s="775" t="s">
        <v>606</v>
      </c>
      <c r="E3053" s="775">
        <v>2.7759999999999998</v>
      </c>
      <c r="F3053" s="775" t="s">
        <v>1130</v>
      </c>
      <c r="G3053" s="775" t="s">
        <v>4235</v>
      </c>
      <c r="H3053" s="775" t="s">
        <v>4235</v>
      </c>
      <c r="I3053" s="775" t="s">
        <v>6622</v>
      </c>
    </row>
    <row r="3054" spans="1:9">
      <c r="A3054" s="775" t="str">
        <f>Table_wabobpsvr_AzureCalc_AzureCalcRateCard[[#This Row],[ServiceName]]&amp;Table_wabobpsvr_AzureCalc_AzureCalcRateCard[[#This Row],[Price_Level]]&amp;Table_wabobpsvr_AzureCalc_AzureCalcRateCard[[#This Row],[Region]]</f>
        <v>Standard_D5 Cloud ServicesA13</v>
      </c>
      <c r="B3054" s="775">
        <v>13</v>
      </c>
      <c r="C3054" s="775" t="s">
        <v>680</v>
      </c>
      <c r="D3054" s="775" t="s">
        <v>174</v>
      </c>
      <c r="E3054" s="775">
        <v>2.69272</v>
      </c>
      <c r="F3054" s="775" t="s">
        <v>1130</v>
      </c>
      <c r="G3054" s="775" t="s">
        <v>4235</v>
      </c>
      <c r="H3054" s="775" t="s">
        <v>4235</v>
      </c>
      <c r="I3054" s="775" t="s">
        <v>6622</v>
      </c>
    </row>
    <row r="3055" spans="1:9">
      <c r="A3055" s="775" t="str">
        <f>Table_wabobpsvr_AzureCalc_AzureCalcRateCard[[#This Row],[ServiceName]]&amp;Table_wabobpsvr_AzureCalc_AzureCalcRateCard[[#This Row],[Price_Level]]&amp;Table_wabobpsvr_AzureCalc_AzureCalcRateCard[[#This Row],[Region]]</f>
        <v>Standard_D5 Cloud ServicesB13</v>
      </c>
      <c r="B3055" s="775">
        <v>13</v>
      </c>
      <c r="C3055" s="775" t="s">
        <v>680</v>
      </c>
      <c r="D3055" s="775" t="s">
        <v>175</v>
      </c>
      <c r="E3055" s="775">
        <v>2.6094400000000002</v>
      </c>
      <c r="F3055" s="775" t="s">
        <v>1130</v>
      </c>
      <c r="G3055" s="775" t="s">
        <v>4235</v>
      </c>
      <c r="H3055" s="775" t="s">
        <v>4235</v>
      </c>
      <c r="I3055" s="775" t="s">
        <v>6622</v>
      </c>
    </row>
    <row r="3056" spans="1:9">
      <c r="A3056" s="775" t="str">
        <f>Table_wabobpsvr_AzureCalc_AzureCalcRateCard[[#This Row],[ServiceName]]&amp;Table_wabobpsvr_AzureCalc_AzureCalcRateCard[[#This Row],[Price_Level]]&amp;Table_wabobpsvr_AzureCalc_AzureCalcRateCard[[#This Row],[Region]]</f>
        <v>Standard_D5 Cloud ServicesC13</v>
      </c>
      <c r="B3056" s="775">
        <v>13</v>
      </c>
      <c r="C3056" s="775" t="s">
        <v>680</v>
      </c>
      <c r="D3056" s="775" t="s">
        <v>177</v>
      </c>
      <c r="E3056" s="775">
        <v>2.52616</v>
      </c>
      <c r="F3056" s="775" t="s">
        <v>1130</v>
      </c>
      <c r="G3056" s="775" t="s">
        <v>4235</v>
      </c>
      <c r="H3056" s="775" t="s">
        <v>4235</v>
      </c>
      <c r="I3056" s="775" t="s">
        <v>6622</v>
      </c>
    </row>
    <row r="3057" spans="1:9">
      <c r="A3057" s="775" t="str">
        <f>Table_wabobpsvr_AzureCalc_AzureCalcRateCard[[#This Row],[ServiceName]]&amp;Table_wabobpsvr_AzureCalc_AzureCalcRateCard[[#This Row],[Price_Level]]&amp;Table_wabobpsvr_AzureCalc_AzureCalcRateCard[[#This Row],[Region]]</f>
        <v>Standard_D5 Cloud ServicesD13</v>
      </c>
      <c r="B3057" s="775">
        <v>13</v>
      </c>
      <c r="C3057" s="775" t="s">
        <v>680</v>
      </c>
      <c r="D3057" s="775" t="s">
        <v>176</v>
      </c>
      <c r="E3057" s="775">
        <v>2.4428800000000002</v>
      </c>
      <c r="F3057" s="775" t="s">
        <v>1130</v>
      </c>
      <c r="G3057" s="775" t="s">
        <v>4235</v>
      </c>
      <c r="H3057" s="775" t="s">
        <v>4235</v>
      </c>
      <c r="I3057" s="775" t="s">
        <v>6622</v>
      </c>
    </row>
    <row r="3058" spans="1:9">
      <c r="A3058" s="775" t="str">
        <f>Table_wabobpsvr_AzureCalc_AzureCalcRateCard[[#This Row],[ServiceName]]&amp;Table_wabobpsvr_AzureCalc_AzureCalcRateCard[[#This Row],[Price_Level]]&amp;Table_wabobpsvr_AzureCalc_AzureCalcRateCard[[#This Row],[Region]]</f>
        <v>Standard_D5 VM (Non-Windows)MOSP4</v>
      </c>
      <c r="B3058" s="775">
        <v>4</v>
      </c>
      <c r="C3058" s="775" t="s">
        <v>680</v>
      </c>
      <c r="D3058" s="775" t="s">
        <v>606</v>
      </c>
      <c r="E3058" s="775">
        <v>1.353</v>
      </c>
      <c r="F3058" s="775" t="s">
        <v>1131</v>
      </c>
      <c r="G3058" s="775" t="s">
        <v>4235</v>
      </c>
      <c r="H3058" s="775" t="s">
        <v>4235</v>
      </c>
      <c r="I3058" s="775" t="s">
        <v>6623</v>
      </c>
    </row>
    <row r="3059" spans="1:9">
      <c r="A3059" s="775" t="str">
        <f>Table_wabobpsvr_AzureCalc_AzureCalcRateCard[[#This Row],[ServiceName]]&amp;Table_wabobpsvr_AzureCalc_AzureCalcRateCard[[#This Row],[Price_Level]]&amp;Table_wabobpsvr_AzureCalc_AzureCalcRateCard[[#This Row],[Region]]</f>
        <v>Standard_D5 VM (Non-Windows)A4</v>
      </c>
      <c r="B3059" s="775">
        <v>4</v>
      </c>
      <c r="C3059" s="775" t="s">
        <v>680</v>
      </c>
      <c r="D3059" s="775" t="s">
        <v>174</v>
      </c>
      <c r="E3059" s="775">
        <v>1.3124100000000001</v>
      </c>
      <c r="F3059" s="775" t="s">
        <v>1131</v>
      </c>
      <c r="G3059" s="775" t="s">
        <v>4235</v>
      </c>
      <c r="H3059" s="775" t="s">
        <v>4235</v>
      </c>
      <c r="I3059" s="775" t="s">
        <v>6623</v>
      </c>
    </row>
    <row r="3060" spans="1:9">
      <c r="A3060" s="775" t="str">
        <f>Table_wabobpsvr_AzureCalc_AzureCalcRateCard[[#This Row],[ServiceName]]&amp;Table_wabobpsvr_AzureCalc_AzureCalcRateCard[[#This Row],[Price_Level]]&amp;Table_wabobpsvr_AzureCalc_AzureCalcRateCard[[#This Row],[Region]]</f>
        <v>Standard_D5 VM (Non-Windows)B4</v>
      </c>
      <c r="B3060" s="775">
        <v>4</v>
      </c>
      <c r="C3060" s="775" t="s">
        <v>680</v>
      </c>
      <c r="D3060" s="775" t="s">
        <v>175</v>
      </c>
      <c r="E3060" s="775">
        <v>1.27182</v>
      </c>
      <c r="F3060" s="775" t="s">
        <v>1131</v>
      </c>
      <c r="G3060" s="775" t="s">
        <v>4235</v>
      </c>
      <c r="H3060" s="775" t="s">
        <v>4235</v>
      </c>
      <c r="I3060" s="775" t="s">
        <v>6623</v>
      </c>
    </row>
    <row r="3061" spans="1:9">
      <c r="A3061" s="775" t="str">
        <f>Table_wabobpsvr_AzureCalc_AzureCalcRateCard[[#This Row],[ServiceName]]&amp;Table_wabobpsvr_AzureCalc_AzureCalcRateCard[[#This Row],[Price_Level]]&amp;Table_wabobpsvr_AzureCalc_AzureCalcRateCard[[#This Row],[Region]]</f>
        <v>Standard_D5 VM (Non-Windows)C4</v>
      </c>
      <c r="B3061" s="775">
        <v>4</v>
      </c>
      <c r="C3061" s="775" t="s">
        <v>680</v>
      </c>
      <c r="D3061" s="775" t="s">
        <v>177</v>
      </c>
      <c r="E3061" s="775">
        <v>1.23123</v>
      </c>
      <c r="F3061" s="775" t="s">
        <v>1131</v>
      </c>
      <c r="G3061" s="775" t="s">
        <v>4235</v>
      </c>
      <c r="H3061" s="775" t="s">
        <v>4235</v>
      </c>
      <c r="I3061" s="775" t="s">
        <v>6623</v>
      </c>
    </row>
    <row r="3062" spans="1:9">
      <c r="A3062" s="775" t="str">
        <f>Table_wabobpsvr_AzureCalc_AzureCalcRateCard[[#This Row],[ServiceName]]&amp;Table_wabobpsvr_AzureCalc_AzureCalcRateCard[[#This Row],[Price_Level]]&amp;Table_wabobpsvr_AzureCalc_AzureCalcRateCard[[#This Row],[Region]]</f>
        <v>Standard_D5 VM (Non-Windows)D4</v>
      </c>
      <c r="B3062" s="775">
        <v>4</v>
      </c>
      <c r="C3062" s="775" t="s">
        <v>680</v>
      </c>
      <c r="D3062" s="775" t="s">
        <v>176</v>
      </c>
      <c r="E3062" s="775">
        <v>1.1906399999999999</v>
      </c>
      <c r="F3062" s="775" t="s">
        <v>1131</v>
      </c>
      <c r="G3062" s="775" t="s">
        <v>4235</v>
      </c>
      <c r="H3062" s="775" t="s">
        <v>4235</v>
      </c>
      <c r="I3062" s="775" t="s">
        <v>6623</v>
      </c>
    </row>
    <row r="3063" spans="1:9">
      <c r="A3063" s="775" t="str">
        <f>Table_wabobpsvr_AzureCalc_AzureCalcRateCard[[#This Row],[ServiceName]]&amp;Table_wabobpsvr_AzureCalc_AzureCalcRateCard[[#This Row],[Price_Level]]&amp;Table_wabobpsvr_AzureCalc_AzureCalcRateCard[[#This Row],[Region]]</f>
        <v>Standard_D2 VM (Windows)C4</v>
      </c>
      <c r="B3063" s="775">
        <v>4</v>
      </c>
      <c r="C3063" s="775" t="s">
        <v>680</v>
      </c>
      <c r="D3063" s="775" t="s">
        <v>177</v>
      </c>
      <c r="E3063" s="775">
        <v>0.25480000000000003</v>
      </c>
      <c r="F3063" s="775" t="s">
        <v>1123</v>
      </c>
      <c r="G3063" s="775" t="s">
        <v>4235</v>
      </c>
      <c r="H3063" s="775" t="s">
        <v>4235</v>
      </c>
      <c r="I3063" s="775" t="s">
        <v>4714</v>
      </c>
    </row>
    <row r="3064" spans="1:9">
      <c r="A3064" s="775" t="str">
        <f>Table_wabobpsvr_AzureCalc_AzureCalcRateCard[[#This Row],[ServiceName]]&amp;Table_wabobpsvr_AzureCalc_AzureCalcRateCard[[#This Row],[Price_Level]]&amp;Table_wabobpsvr_AzureCalc_AzureCalcRateCard[[#This Row],[Region]]</f>
        <v>Standard_D2 VM (Windows)D4</v>
      </c>
      <c r="B3064" s="775">
        <v>4</v>
      </c>
      <c r="C3064" s="775" t="s">
        <v>680</v>
      </c>
      <c r="D3064" s="775" t="s">
        <v>176</v>
      </c>
      <c r="E3064" s="775">
        <v>0.24640000000000001</v>
      </c>
      <c r="F3064" s="775" t="s">
        <v>1123</v>
      </c>
      <c r="G3064" s="775" t="s">
        <v>4235</v>
      </c>
      <c r="H3064" s="775" t="s">
        <v>4235</v>
      </c>
      <c r="I3064" s="775" t="s">
        <v>4714</v>
      </c>
    </row>
    <row r="3065" spans="1:9">
      <c r="A3065" s="775" t="str">
        <f>Table_wabobpsvr_AzureCalc_AzureCalcRateCard[[#This Row],[ServiceName]]&amp;Table_wabobpsvr_AzureCalc_AzureCalcRateCard[[#This Row],[Price_Level]]&amp;Table_wabobpsvr_AzureCalc_AzureCalcRateCard[[#This Row],[Region]]</f>
        <v>Standard_D2 VM (Windows)MOSP14</v>
      </c>
      <c r="B3065" s="775">
        <v>14</v>
      </c>
      <c r="C3065" s="775" t="s">
        <v>680</v>
      </c>
      <c r="D3065" s="775" t="s">
        <v>606</v>
      </c>
      <c r="E3065" s="775">
        <v>0.32500000000000001</v>
      </c>
      <c r="F3065" s="775" t="s">
        <v>1123</v>
      </c>
      <c r="G3065" s="775" t="s">
        <v>4235</v>
      </c>
      <c r="H3065" s="775" t="s">
        <v>4235</v>
      </c>
      <c r="I3065" s="775" t="s">
        <v>6624</v>
      </c>
    </row>
    <row r="3066" spans="1:9">
      <c r="A3066" s="775" t="str">
        <f>Table_wabobpsvr_AzureCalc_AzureCalcRateCard[[#This Row],[ServiceName]]&amp;Table_wabobpsvr_AzureCalc_AzureCalcRateCard[[#This Row],[Price_Level]]&amp;Table_wabobpsvr_AzureCalc_AzureCalcRateCard[[#This Row],[Region]]</f>
        <v>Standard_D2 VM (Windows)A14</v>
      </c>
      <c r="B3066" s="775">
        <v>14</v>
      </c>
      <c r="C3066" s="775" t="s">
        <v>680</v>
      </c>
      <c r="D3066" s="775" t="s">
        <v>174</v>
      </c>
      <c r="E3066" s="775">
        <v>0.31524999999999997</v>
      </c>
      <c r="F3066" s="775" t="s">
        <v>1123</v>
      </c>
      <c r="G3066" s="775" t="s">
        <v>4235</v>
      </c>
      <c r="H3066" s="775" t="s">
        <v>4235</v>
      </c>
      <c r="I3066" s="775" t="s">
        <v>6624</v>
      </c>
    </row>
    <row r="3067" spans="1:9">
      <c r="A3067" s="775" t="str">
        <f>Table_wabobpsvr_AzureCalc_AzureCalcRateCard[[#This Row],[ServiceName]]&amp;Table_wabobpsvr_AzureCalc_AzureCalcRateCard[[#This Row],[Price_Level]]&amp;Table_wabobpsvr_AzureCalc_AzureCalcRateCard[[#This Row],[Region]]</f>
        <v>Standard_D2 VM (Windows)B14</v>
      </c>
      <c r="B3067" s="775">
        <v>14</v>
      </c>
      <c r="C3067" s="775" t="s">
        <v>680</v>
      </c>
      <c r="D3067" s="775" t="s">
        <v>175</v>
      </c>
      <c r="E3067" s="775">
        <v>0.30549999999999999</v>
      </c>
      <c r="F3067" s="775" t="s">
        <v>1123</v>
      </c>
      <c r="G3067" s="775" t="s">
        <v>4235</v>
      </c>
      <c r="H3067" s="775" t="s">
        <v>4235</v>
      </c>
      <c r="I3067" s="775" t="s">
        <v>6624</v>
      </c>
    </row>
    <row r="3068" spans="1:9">
      <c r="A3068" s="775" t="str">
        <f>Table_wabobpsvr_AzureCalc_AzureCalcRateCard[[#This Row],[ServiceName]]&amp;Table_wabobpsvr_AzureCalc_AzureCalcRateCard[[#This Row],[Price_Level]]&amp;Table_wabobpsvr_AzureCalc_AzureCalcRateCard[[#This Row],[Region]]</f>
        <v>Standard_D2 VM (Windows)C14</v>
      </c>
      <c r="B3068" s="775">
        <v>14</v>
      </c>
      <c r="C3068" s="775" t="s">
        <v>680</v>
      </c>
      <c r="D3068" s="775" t="s">
        <v>177</v>
      </c>
      <c r="E3068" s="775">
        <v>0.29575000000000001</v>
      </c>
      <c r="F3068" s="775" t="s">
        <v>1123</v>
      </c>
      <c r="G3068" s="775" t="s">
        <v>4235</v>
      </c>
      <c r="H3068" s="775" t="s">
        <v>4235</v>
      </c>
      <c r="I3068" s="775" t="s">
        <v>6624</v>
      </c>
    </row>
    <row r="3069" spans="1:9">
      <c r="A3069" s="775" t="str">
        <f>Table_wabobpsvr_AzureCalc_AzureCalcRateCard[[#This Row],[ServiceName]]&amp;Table_wabobpsvr_AzureCalc_AzureCalcRateCard[[#This Row],[Price_Level]]&amp;Table_wabobpsvr_AzureCalc_AzureCalcRateCard[[#This Row],[Region]]</f>
        <v>Standard_D2 VM (Windows)D14</v>
      </c>
      <c r="B3069" s="775">
        <v>14</v>
      </c>
      <c r="C3069" s="775" t="s">
        <v>680</v>
      </c>
      <c r="D3069" s="775" t="s">
        <v>176</v>
      </c>
      <c r="E3069" s="775">
        <v>0.28599999999999998</v>
      </c>
      <c r="F3069" s="775" t="s">
        <v>1123</v>
      </c>
      <c r="G3069" s="775" t="s">
        <v>4235</v>
      </c>
      <c r="H3069" s="775" t="s">
        <v>4235</v>
      </c>
      <c r="I3069" s="775" t="s">
        <v>6624</v>
      </c>
    </row>
    <row r="3070" spans="1:9">
      <c r="A3070" s="775" t="str">
        <f>Table_wabobpsvr_AzureCalc_AzureCalcRateCard[[#This Row],[ServiceName]]&amp;Table_wabobpsvr_AzureCalc_AzureCalcRateCard[[#This Row],[Price_Level]]&amp;Table_wabobpsvr_AzureCalc_AzureCalcRateCard[[#This Row],[Region]]</f>
        <v>Standard_D2 VM (Windows)MOSP</v>
      </c>
      <c r="B3070" s="775"/>
      <c r="C3070" s="775" t="s">
        <v>680</v>
      </c>
      <c r="D3070" s="775" t="s">
        <v>606</v>
      </c>
      <c r="E3070" s="775">
        <v>0.26</v>
      </c>
      <c r="F3070" s="775" t="s">
        <v>1123</v>
      </c>
      <c r="G3070" s="775" t="s">
        <v>4235</v>
      </c>
      <c r="H3070" s="775" t="s">
        <v>4235</v>
      </c>
      <c r="I3070" s="775" t="s">
        <v>6625</v>
      </c>
    </row>
    <row r="3071" spans="1:9">
      <c r="A3071" s="775" t="str">
        <f>Table_wabobpsvr_AzureCalc_AzureCalcRateCard[[#This Row],[ServiceName]]&amp;Table_wabobpsvr_AzureCalc_AzureCalcRateCard[[#This Row],[Price_Level]]&amp;Table_wabobpsvr_AzureCalc_AzureCalcRateCard[[#This Row],[Region]]</f>
        <v>Standard_D2 VM (Windows)A</v>
      </c>
      <c r="B3071" s="775"/>
      <c r="C3071" s="775" t="s">
        <v>680</v>
      </c>
      <c r="D3071" s="775" t="s">
        <v>174</v>
      </c>
      <c r="E3071" s="775">
        <v>0.25219999999999998</v>
      </c>
      <c r="F3071" s="775" t="s">
        <v>1123</v>
      </c>
      <c r="G3071" s="775" t="s">
        <v>3573</v>
      </c>
      <c r="H3071" s="775" t="s">
        <v>3574</v>
      </c>
      <c r="I3071" s="775" t="s">
        <v>6625</v>
      </c>
    </row>
    <row r="3072" spans="1:9">
      <c r="A3072" s="775" t="str">
        <f>Table_wabobpsvr_AzureCalc_AzureCalcRateCard[[#This Row],[ServiceName]]&amp;Table_wabobpsvr_AzureCalc_AzureCalcRateCard[[#This Row],[Price_Level]]&amp;Table_wabobpsvr_AzureCalc_AzureCalcRateCard[[#This Row],[Region]]</f>
        <v>Standard_D2 VM (Windows)B</v>
      </c>
      <c r="B3072" s="775"/>
      <c r="C3072" s="775" t="s">
        <v>680</v>
      </c>
      <c r="D3072" s="775" t="s">
        <v>175</v>
      </c>
      <c r="E3072" s="775">
        <v>0.24440000000000001</v>
      </c>
      <c r="F3072" s="775" t="s">
        <v>1123</v>
      </c>
      <c r="G3072" s="775" t="s">
        <v>3573</v>
      </c>
      <c r="H3072" s="775" t="s">
        <v>3574</v>
      </c>
      <c r="I3072" s="775" t="s">
        <v>6625</v>
      </c>
    </row>
    <row r="3073" spans="1:9">
      <c r="A3073" s="775" t="str">
        <f>Table_wabobpsvr_AzureCalc_AzureCalcRateCard[[#This Row],[ServiceName]]&amp;Table_wabobpsvr_AzureCalc_AzureCalcRateCard[[#This Row],[Price_Level]]&amp;Table_wabobpsvr_AzureCalc_AzureCalcRateCard[[#This Row],[Region]]</f>
        <v>Standard_D2 VM (Windows)C</v>
      </c>
      <c r="B3073" s="775"/>
      <c r="C3073" s="775" t="s">
        <v>680</v>
      </c>
      <c r="D3073" s="775" t="s">
        <v>177</v>
      </c>
      <c r="E3073" s="775">
        <v>0.2366</v>
      </c>
      <c r="F3073" s="775" t="s">
        <v>1123</v>
      </c>
      <c r="G3073" s="775" t="s">
        <v>3573</v>
      </c>
      <c r="H3073" s="775" t="s">
        <v>3574</v>
      </c>
      <c r="I3073" s="775" t="s">
        <v>6625</v>
      </c>
    </row>
    <row r="3074" spans="1:9">
      <c r="A3074" s="775" t="str">
        <f>Table_wabobpsvr_AzureCalc_AzureCalcRateCard[[#This Row],[ServiceName]]&amp;Table_wabobpsvr_AzureCalc_AzureCalcRateCard[[#This Row],[Price_Level]]&amp;Table_wabobpsvr_AzureCalc_AzureCalcRateCard[[#This Row],[Region]]</f>
        <v>Standard_D2 VM (Windows)D</v>
      </c>
      <c r="B3074" s="775"/>
      <c r="C3074" s="775" t="s">
        <v>680</v>
      </c>
      <c r="D3074" s="775" t="s">
        <v>176</v>
      </c>
      <c r="E3074" s="775">
        <v>0.2288</v>
      </c>
      <c r="F3074" s="775" t="s">
        <v>1123</v>
      </c>
      <c r="G3074" s="775" t="s">
        <v>3573</v>
      </c>
      <c r="H3074" s="775" t="s">
        <v>3574</v>
      </c>
      <c r="I3074" s="775" t="s">
        <v>6625</v>
      </c>
    </row>
    <row r="3075" spans="1:9">
      <c r="A3075" s="775" t="str">
        <f>Table_wabobpsvr_AzureCalc_AzureCalcRateCard[[#This Row],[ServiceName]]&amp;Table_wabobpsvr_AzureCalc_AzureCalcRateCard[[#This Row],[Price_Level]]&amp;Table_wabobpsvr_AzureCalc_AzureCalcRateCard[[#This Row],[Region]]</f>
        <v>Standard_D3 Cloud ServicesMOSP10</v>
      </c>
      <c r="B3075" s="775">
        <v>10</v>
      </c>
      <c r="C3075" s="775" t="s">
        <v>680</v>
      </c>
      <c r="D3075" s="775" t="s">
        <v>606</v>
      </c>
      <c r="E3075" s="775">
        <v>0.74099999999999999</v>
      </c>
      <c r="F3075" s="775" t="s">
        <v>1124</v>
      </c>
      <c r="G3075" s="775" t="s">
        <v>4235</v>
      </c>
      <c r="H3075" s="775" t="s">
        <v>4235</v>
      </c>
      <c r="I3075" s="775" t="s">
        <v>6626</v>
      </c>
    </row>
    <row r="3076" spans="1:9">
      <c r="A3076" s="775" t="str">
        <f>Table_wabobpsvr_AzureCalc_AzureCalcRateCard[[#This Row],[ServiceName]]&amp;Table_wabobpsvr_AzureCalc_AzureCalcRateCard[[#This Row],[Price_Level]]&amp;Table_wabobpsvr_AzureCalc_AzureCalcRateCard[[#This Row],[Region]]</f>
        <v>Standard_D3 Cloud ServicesA10</v>
      </c>
      <c r="B3076" s="775">
        <v>10</v>
      </c>
      <c r="C3076" s="775" t="s">
        <v>680</v>
      </c>
      <c r="D3076" s="775" t="s">
        <v>174</v>
      </c>
      <c r="E3076" s="775">
        <v>0.71877000000000002</v>
      </c>
      <c r="F3076" s="775" t="s">
        <v>1124</v>
      </c>
      <c r="G3076" s="775" t="s">
        <v>4235</v>
      </c>
      <c r="H3076" s="775" t="s">
        <v>4235</v>
      </c>
      <c r="I3076" s="775" t="s">
        <v>6626</v>
      </c>
    </row>
    <row r="3077" spans="1:9">
      <c r="A3077" s="775" t="str">
        <f>Table_wabobpsvr_AzureCalc_AzureCalcRateCard[[#This Row],[ServiceName]]&amp;Table_wabobpsvr_AzureCalc_AzureCalcRateCard[[#This Row],[Price_Level]]&amp;Table_wabobpsvr_AzureCalc_AzureCalcRateCard[[#This Row],[Region]]</f>
        <v>Standard_D3 Cloud ServicesB10</v>
      </c>
      <c r="B3077" s="775">
        <v>10</v>
      </c>
      <c r="C3077" s="775" t="s">
        <v>680</v>
      </c>
      <c r="D3077" s="775" t="s">
        <v>175</v>
      </c>
      <c r="E3077" s="775">
        <v>0.69654000000000005</v>
      </c>
      <c r="F3077" s="775" t="s">
        <v>1124</v>
      </c>
      <c r="G3077" s="775" t="s">
        <v>4235</v>
      </c>
      <c r="H3077" s="775" t="s">
        <v>4235</v>
      </c>
      <c r="I3077" s="775" t="s">
        <v>6626</v>
      </c>
    </row>
    <row r="3078" spans="1:9">
      <c r="A3078" s="775" t="str">
        <f>Table_wabobpsvr_AzureCalc_AzureCalcRateCard[[#This Row],[ServiceName]]&amp;Table_wabobpsvr_AzureCalc_AzureCalcRateCard[[#This Row],[Price_Level]]&amp;Table_wabobpsvr_AzureCalc_AzureCalcRateCard[[#This Row],[Region]]</f>
        <v>Standard_D3 Cloud ServicesC10</v>
      </c>
      <c r="B3078" s="775">
        <v>10</v>
      </c>
      <c r="C3078" s="775" t="s">
        <v>680</v>
      </c>
      <c r="D3078" s="775" t="s">
        <v>177</v>
      </c>
      <c r="E3078" s="775">
        <v>0.67430999999999996</v>
      </c>
      <c r="F3078" s="775" t="s">
        <v>1124</v>
      </c>
      <c r="G3078" s="775" t="s">
        <v>4235</v>
      </c>
      <c r="H3078" s="775" t="s">
        <v>4235</v>
      </c>
      <c r="I3078" s="775" t="s">
        <v>6626</v>
      </c>
    </row>
    <row r="3079" spans="1:9">
      <c r="A3079" s="775" t="str">
        <f>Table_wabobpsvr_AzureCalc_AzureCalcRateCard[[#This Row],[ServiceName]]&amp;Table_wabobpsvr_AzureCalc_AzureCalcRateCard[[#This Row],[Price_Level]]&amp;Table_wabobpsvr_AzureCalc_AzureCalcRateCard[[#This Row],[Region]]</f>
        <v>Standard_D3 Cloud ServicesD10</v>
      </c>
      <c r="B3079" s="775">
        <v>10</v>
      </c>
      <c r="C3079" s="775" t="s">
        <v>680</v>
      </c>
      <c r="D3079" s="775" t="s">
        <v>176</v>
      </c>
      <c r="E3079" s="775">
        <v>0.65207999999999999</v>
      </c>
      <c r="F3079" s="775" t="s">
        <v>1124</v>
      </c>
      <c r="G3079" s="775" t="s">
        <v>4235</v>
      </c>
      <c r="H3079" s="775" t="s">
        <v>4235</v>
      </c>
      <c r="I3079" s="775" t="s">
        <v>6626</v>
      </c>
    </row>
    <row r="3080" spans="1:9">
      <c r="A3080" s="775" t="str">
        <f>Table_wabobpsvr_AzureCalc_AzureCalcRateCard[[#This Row],[ServiceName]]&amp;Table_wabobpsvr_AzureCalc_AzureCalcRateCard[[#This Row],[Price_Level]]&amp;Table_wabobpsvr_AzureCalc_AzureCalcRateCard[[#This Row],[Region]]</f>
        <v>Standard_D3 Cloud ServicesMOSP9</v>
      </c>
      <c r="B3080" s="775">
        <v>9</v>
      </c>
      <c r="C3080" s="775" t="s">
        <v>680</v>
      </c>
      <c r="D3080" s="775" t="s">
        <v>606</v>
      </c>
      <c r="E3080" s="775">
        <v>0.64400000000000002</v>
      </c>
      <c r="F3080" s="775" t="s">
        <v>1124</v>
      </c>
      <c r="G3080" s="775" t="s">
        <v>4235</v>
      </c>
      <c r="H3080" s="775" t="s">
        <v>4235</v>
      </c>
      <c r="I3080" s="775" t="s">
        <v>6627</v>
      </c>
    </row>
    <row r="3081" spans="1:9">
      <c r="A3081" s="775" t="str">
        <f>Table_wabobpsvr_AzureCalc_AzureCalcRateCard[[#This Row],[ServiceName]]&amp;Table_wabobpsvr_AzureCalc_AzureCalcRateCard[[#This Row],[Price_Level]]&amp;Table_wabobpsvr_AzureCalc_AzureCalcRateCard[[#This Row],[Region]]</f>
        <v>Standard_D3 Cloud ServicesA9</v>
      </c>
      <c r="B3081" s="775">
        <v>9</v>
      </c>
      <c r="C3081" s="775" t="s">
        <v>680</v>
      </c>
      <c r="D3081" s="775" t="s">
        <v>174</v>
      </c>
      <c r="E3081" s="775">
        <v>0.62468000000000001</v>
      </c>
      <c r="F3081" s="775" t="s">
        <v>1124</v>
      </c>
      <c r="G3081" s="775" t="s">
        <v>4235</v>
      </c>
      <c r="H3081" s="775" t="s">
        <v>4235</v>
      </c>
      <c r="I3081" s="775" t="s">
        <v>6627</v>
      </c>
    </row>
    <row r="3082" spans="1:9">
      <c r="A3082" s="775" t="str">
        <f>Table_wabobpsvr_AzureCalc_AzureCalcRateCard[[#This Row],[ServiceName]]&amp;Table_wabobpsvr_AzureCalc_AzureCalcRateCard[[#This Row],[Price_Level]]&amp;Table_wabobpsvr_AzureCalc_AzureCalcRateCard[[#This Row],[Region]]</f>
        <v>Standard_D3 Cloud ServicesB9</v>
      </c>
      <c r="B3082" s="775">
        <v>9</v>
      </c>
      <c r="C3082" s="775" t="s">
        <v>680</v>
      </c>
      <c r="D3082" s="775" t="s">
        <v>175</v>
      </c>
      <c r="E3082" s="775">
        <v>0.60536000000000001</v>
      </c>
      <c r="F3082" s="775" t="s">
        <v>1124</v>
      </c>
      <c r="G3082" s="775" t="s">
        <v>4235</v>
      </c>
      <c r="H3082" s="775" t="s">
        <v>4235</v>
      </c>
      <c r="I3082" s="775" t="s">
        <v>6627</v>
      </c>
    </row>
    <row r="3083" spans="1:9">
      <c r="A3083" s="775" t="str">
        <f>Table_wabobpsvr_AzureCalc_AzureCalcRateCard[[#This Row],[ServiceName]]&amp;Table_wabobpsvr_AzureCalc_AzureCalcRateCard[[#This Row],[Price_Level]]&amp;Table_wabobpsvr_AzureCalc_AzureCalcRateCard[[#This Row],[Region]]</f>
        <v>Standard_D3 Cloud ServicesC9</v>
      </c>
      <c r="B3083" s="775">
        <v>9</v>
      </c>
      <c r="C3083" s="775" t="s">
        <v>680</v>
      </c>
      <c r="D3083" s="775" t="s">
        <v>177</v>
      </c>
      <c r="E3083" s="775">
        <v>0.58604000000000001</v>
      </c>
      <c r="F3083" s="775" t="s">
        <v>1124</v>
      </c>
      <c r="G3083" s="775" t="s">
        <v>4235</v>
      </c>
      <c r="H3083" s="775" t="s">
        <v>4235</v>
      </c>
      <c r="I3083" s="775" t="s">
        <v>6627</v>
      </c>
    </row>
    <row r="3084" spans="1:9">
      <c r="A3084" s="775" t="str">
        <f>Table_wabobpsvr_AzureCalc_AzureCalcRateCard[[#This Row],[ServiceName]]&amp;Table_wabobpsvr_AzureCalc_AzureCalcRateCard[[#This Row],[Price_Level]]&amp;Table_wabobpsvr_AzureCalc_AzureCalcRateCard[[#This Row],[Region]]</f>
        <v>Standard_D3 Cloud ServicesD9</v>
      </c>
      <c r="B3084" s="775">
        <v>9</v>
      </c>
      <c r="C3084" s="775" t="s">
        <v>680</v>
      </c>
      <c r="D3084" s="775" t="s">
        <v>176</v>
      </c>
      <c r="E3084" s="775">
        <v>0.56672</v>
      </c>
      <c r="F3084" s="775" t="s">
        <v>1124</v>
      </c>
      <c r="G3084" s="775" t="s">
        <v>4235</v>
      </c>
      <c r="H3084" s="775" t="s">
        <v>4235</v>
      </c>
      <c r="I3084" s="775" t="s">
        <v>6627</v>
      </c>
    </row>
    <row r="3085" spans="1:9">
      <c r="A3085" s="775" t="str">
        <f>Table_wabobpsvr_AzureCalc_AzureCalcRateCard[[#This Row],[ServiceName]]&amp;Table_wabobpsvr_AzureCalc_AzureCalcRateCard[[#This Row],[Price_Level]]&amp;Table_wabobpsvr_AzureCalc_AzureCalcRateCard[[#This Row],[Region]]</f>
        <v>A10 Cloud ServicesD2</v>
      </c>
      <c r="B3085" s="775">
        <v>2</v>
      </c>
      <c r="C3085" s="775" t="s">
        <v>680</v>
      </c>
      <c r="D3085" s="775" t="s">
        <v>176</v>
      </c>
      <c r="E3085" s="775">
        <v>1.4430000000000001</v>
      </c>
      <c r="F3085" s="775" t="s">
        <v>1221</v>
      </c>
      <c r="G3085" s="775" t="s">
        <v>4305</v>
      </c>
      <c r="H3085" s="775" t="s">
        <v>4306</v>
      </c>
      <c r="I3085" s="775" t="s">
        <v>6187</v>
      </c>
    </row>
    <row r="3086" spans="1:9">
      <c r="A3086" s="775" t="str">
        <f>Table_wabobpsvr_AzureCalc_AzureCalcRateCard[[#This Row],[ServiceName]]&amp;Table_wabobpsvr_AzureCalc_AzureCalcRateCard[[#This Row],[Price_Level]]&amp;Table_wabobpsvr_AzureCalc_AzureCalcRateCard[[#This Row],[Region]]</f>
        <v>A10 Cloud ServicesMOSP7</v>
      </c>
      <c r="B3086" s="775">
        <v>7</v>
      </c>
      <c r="C3086" s="775" t="s">
        <v>680</v>
      </c>
      <c r="D3086" s="775" t="s">
        <v>606</v>
      </c>
      <c r="E3086" s="775">
        <v>1.89</v>
      </c>
      <c r="F3086" s="775" t="s">
        <v>1221</v>
      </c>
      <c r="G3086" s="775" t="s">
        <v>4235</v>
      </c>
      <c r="H3086" s="775" t="s">
        <v>4235</v>
      </c>
      <c r="I3086" s="775" t="s">
        <v>4729</v>
      </c>
    </row>
    <row r="3087" spans="1:9">
      <c r="A3087" s="775" t="str">
        <f>Table_wabobpsvr_AzureCalc_AzureCalcRateCard[[#This Row],[ServiceName]]&amp;Table_wabobpsvr_AzureCalc_AzureCalcRateCard[[#This Row],[Price_Level]]&amp;Table_wabobpsvr_AzureCalc_AzureCalcRateCard[[#This Row],[Region]]</f>
        <v>A10 Cloud ServicesA7</v>
      </c>
      <c r="B3087" s="775">
        <v>7</v>
      </c>
      <c r="C3087" s="775" t="s">
        <v>680</v>
      </c>
      <c r="D3087" s="775" t="s">
        <v>174</v>
      </c>
      <c r="E3087" s="775">
        <v>1.833</v>
      </c>
      <c r="F3087" s="775" t="s">
        <v>1221</v>
      </c>
      <c r="G3087" s="775" t="s">
        <v>4309</v>
      </c>
      <c r="H3087" s="775" t="s">
        <v>4310</v>
      </c>
      <c r="I3087" s="775" t="s">
        <v>4729</v>
      </c>
    </row>
    <row r="3088" spans="1:9">
      <c r="A3088" s="775" t="str">
        <f>Table_wabobpsvr_AzureCalc_AzureCalcRateCard[[#This Row],[ServiceName]]&amp;Table_wabobpsvr_AzureCalc_AzureCalcRateCard[[#This Row],[Price_Level]]&amp;Table_wabobpsvr_AzureCalc_AzureCalcRateCard[[#This Row],[Region]]</f>
        <v>A10 Cloud ServicesB7</v>
      </c>
      <c r="B3088" s="775">
        <v>7</v>
      </c>
      <c r="C3088" s="775" t="s">
        <v>680</v>
      </c>
      <c r="D3088" s="775" t="s">
        <v>175</v>
      </c>
      <c r="E3088" s="775">
        <v>1.7769999999999999</v>
      </c>
      <c r="F3088" s="775" t="s">
        <v>1221</v>
      </c>
      <c r="G3088" s="775" t="s">
        <v>4309</v>
      </c>
      <c r="H3088" s="775" t="s">
        <v>4310</v>
      </c>
      <c r="I3088" s="775" t="s">
        <v>4729</v>
      </c>
    </row>
    <row r="3089" spans="1:9">
      <c r="A3089" s="775" t="str">
        <f>Table_wabobpsvr_AzureCalc_AzureCalcRateCard[[#This Row],[ServiceName]]&amp;Table_wabobpsvr_AzureCalc_AzureCalcRateCard[[#This Row],[Price_Level]]&amp;Table_wabobpsvr_AzureCalc_AzureCalcRateCard[[#This Row],[Region]]</f>
        <v>Standard S3 Database DaysMOSP13</v>
      </c>
      <c r="B3089" s="775">
        <v>13</v>
      </c>
      <c r="C3089" s="775" t="s">
        <v>87</v>
      </c>
      <c r="D3089" s="775" t="s">
        <v>606</v>
      </c>
      <c r="E3089" s="775">
        <v>0.245</v>
      </c>
      <c r="F3089" s="775" t="s">
        <v>3081</v>
      </c>
      <c r="G3089" s="775" t="s">
        <v>4235</v>
      </c>
      <c r="H3089" s="775" t="s">
        <v>4235</v>
      </c>
      <c r="I3089" s="775" t="s">
        <v>6628</v>
      </c>
    </row>
    <row r="3090" spans="1:9">
      <c r="A3090" s="775" t="str">
        <f>Table_wabobpsvr_AzureCalc_AzureCalcRateCard[[#This Row],[ServiceName]]&amp;Table_wabobpsvr_AzureCalc_AzureCalcRateCard[[#This Row],[Price_Level]]&amp;Table_wabobpsvr_AzureCalc_AzureCalcRateCard[[#This Row],[Region]]</f>
        <v>Standard S3 Database DaysA13</v>
      </c>
      <c r="B3090" s="775">
        <v>13</v>
      </c>
      <c r="C3090" s="775" t="s">
        <v>87</v>
      </c>
      <c r="D3090" s="775" t="s">
        <v>174</v>
      </c>
      <c r="E3090" s="775">
        <v>0.23769999999999999</v>
      </c>
      <c r="F3090" s="775" t="s">
        <v>3081</v>
      </c>
      <c r="G3090" s="775" t="s">
        <v>3098</v>
      </c>
      <c r="H3090" s="775" t="s">
        <v>3099</v>
      </c>
      <c r="I3090" s="775" t="s">
        <v>6628</v>
      </c>
    </row>
    <row r="3091" spans="1:9">
      <c r="A3091" s="775" t="str">
        <f>Table_wabobpsvr_AzureCalc_AzureCalcRateCard[[#This Row],[ServiceName]]&amp;Table_wabobpsvr_AzureCalc_AzureCalcRateCard[[#This Row],[Price_Level]]&amp;Table_wabobpsvr_AzureCalc_AzureCalcRateCard[[#This Row],[Region]]</f>
        <v>Standard S3 Database DaysB13</v>
      </c>
      <c r="B3091" s="775">
        <v>13</v>
      </c>
      <c r="C3091" s="775" t="s">
        <v>87</v>
      </c>
      <c r="D3091" s="775" t="s">
        <v>175</v>
      </c>
      <c r="E3091" s="775">
        <v>0.2303</v>
      </c>
      <c r="F3091" s="775" t="s">
        <v>3081</v>
      </c>
      <c r="G3091" s="775" t="s">
        <v>3098</v>
      </c>
      <c r="H3091" s="775" t="s">
        <v>3099</v>
      </c>
      <c r="I3091" s="775" t="s">
        <v>6628</v>
      </c>
    </row>
    <row r="3092" spans="1:9">
      <c r="A3092" s="775" t="str">
        <f>Table_wabobpsvr_AzureCalc_AzureCalcRateCard[[#This Row],[ServiceName]]&amp;Table_wabobpsvr_AzureCalc_AzureCalcRateCard[[#This Row],[Price_Level]]&amp;Table_wabobpsvr_AzureCalc_AzureCalcRateCard[[#This Row],[Region]]</f>
        <v>Standard_D3 Cloud ServicesMOSP13</v>
      </c>
      <c r="B3092" s="775">
        <v>13</v>
      </c>
      <c r="C3092" s="775" t="s">
        <v>680</v>
      </c>
      <c r="D3092" s="775" t="s">
        <v>606</v>
      </c>
      <c r="E3092" s="775">
        <v>0.63200000000000001</v>
      </c>
      <c r="F3092" s="775" t="s">
        <v>1124</v>
      </c>
      <c r="G3092" s="775" t="s">
        <v>4235</v>
      </c>
      <c r="H3092" s="775" t="s">
        <v>4235</v>
      </c>
      <c r="I3092" s="775" t="s">
        <v>6629</v>
      </c>
    </row>
    <row r="3093" spans="1:9">
      <c r="A3093" s="775" t="str">
        <f>Table_wabobpsvr_AzureCalc_AzureCalcRateCard[[#This Row],[ServiceName]]&amp;Table_wabobpsvr_AzureCalc_AzureCalcRateCard[[#This Row],[Price_Level]]&amp;Table_wabobpsvr_AzureCalc_AzureCalcRateCard[[#This Row],[Region]]</f>
        <v>Standard_D3 Cloud ServicesA13</v>
      </c>
      <c r="B3093" s="775">
        <v>13</v>
      </c>
      <c r="C3093" s="775" t="s">
        <v>680</v>
      </c>
      <c r="D3093" s="775" t="s">
        <v>174</v>
      </c>
      <c r="E3093" s="775">
        <v>0.61304000000000003</v>
      </c>
      <c r="F3093" s="775" t="s">
        <v>1124</v>
      </c>
      <c r="G3093" s="775" t="s">
        <v>4235</v>
      </c>
      <c r="H3093" s="775" t="s">
        <v>4235</v>
      </c>
      <c r="I3093" s="775" t="s">
        <v>6629</v>
      </c>
    </row>
    <row r="3094" spans="1:9">
      <c r="A3094" s="775" t="str">
        <f>Table_wabobpsvr_AzureCalc_AzureCalcRateCard[[#This Row],[ServiceName]]&amp;Table_wabobpsvr_AzureCalc_AzureCalcRateCard[[#This Row],[Price_Level]]&amp;Table_wabobpsvr_AzureCalc_AzureCalcRateCard[[#This Row],[Region]]</f>
        <v>Standard_D3 Cloud ServicesB13</v>
      </c>
      <c r="B3094" s="775">
        <v>13</v>
      </c>
      <c r="C3094" s="775" t="s">
        <v>680</v>
      </c>
      <c r="D3094" s="775" t="s">
        <v>175</v>
      </c>
      <c r="E3094" s="775">
        <v>0.59408000000000005</v>
      </c>
      <c r="F3094" s="775" t="s">
        <v>1124</v>
      </c>
      <c r="G3094" s="775" t="s">
        <v>4235</v>
      </c>
      <c r="H3094" s="775" t="s">
        <v>4235</v>
      </c>
      <c r="I3094" s="775" t="s">
        <v>6629</v>
      </c>
    </row>
    <row r="3095" spans="1:9">
      <c r="A3095" s="775" t="str">
        <f>Table_wabobpsvr_AzureCalc_AzureCalcRateCard[[#This Row],[ServiceName]]&amp;Table_wabobpsvr_AzureCalc_AzureCalcRateCard[[#This Row],[Price_Level]]&amp;Table_wabobpsvr_AzureCalc_AzureCalcRateCard[[#This Row],[Region]]</f>
        <v>Standard_D3 Cloud ServicesC13</v>
      </c>
      <c r="B3095" s="775">
        <v>13</v>
      </c>
      <c r="C3095" s="775" t="s">
        <v>680</v>
      </c>
      <c r="D3095" s="775" t="s">
        <v>177</v>
      </c>
      <c r="E3095" s="775">
        <v>0.57511999999999996</v>
      </c>
      <c r="F3095" s="775" t="s">
        <v>1124</v>
      </c>
      <c r="G3095" s="775" t="s">
        <v>4235</v>
      </c>
      <c r="H3095" s="775" t="s">
        <v>4235</v>
      </c>
      <c r="I3095" s="775" t="s">
        <v>6629</v>
      </c>
    </row>
    <row r="3096" spans="1:9">
      <c r="A3096" s="1039" t="str">
        <f>Table_wabobpsvr_AzureCalc_AzureCalcRateCard[[#This Row],[ServiceName]]&amp;Table_wabobpsvr_AzureCalc_AzureCalcRateCard[[#This Row],[Price_Level]]&amp;Table_wabobpsvr_AzureCalc_AzureCalcRateCard[[#This Row],[Region]]</f>
        <v>Standard_D3 Cloud ServicesD13</v>
      </c>
      <c r="B3096" s="1039">
        <v>13</v>
      </c>
      <c r="C3096" s="1039" t="s">
        <v>680</v>
      </c>
      <c r="D3096" s="1039" t="s">
        <v>176</v>
      </c>
      <c r="E3096" s="1039">
        <v>0.55615999999999999</v>
      </c>
      <c r="F3096" s="1039" t="s">
        <v>1124</v>
      </c>
      <c r="G3096" s="775" t="s">
        <v>4235</v>
      </c>
      <c r="H3096" s="775" t="s">
        <v>4235</v>
      </c>
      <c r="I3096" s="775" t="s">
        <v>6629</v>
      </c>
    </row>
    <row r="3097" spans="1:9">
      <c r="A3097" s="1039" t="str">
        <f>Table_wabobpsvr_AzureCalc_AzureCalcRateCard[[#This Row],[ServiceName]]&amp;Table_wabobpsvr_AzureCalc_AzureCalcRateCard[[#This Row],[Price_Level]]&amp;Table_wabobpsvr_AzureCalc_AzureCalcRateCard[[#This Row],[Region]]</f>
        <v>Standard_D3 Cloud ServicesMOSP7</v>
      </c>
      <c r="B3097" s="1039">
        <v>7</v>
      </c>
      <c r="C3097" s="1039" t="s">
        <v>680</v>
      </c>
      <c r="D3097" s="1039" t="s">
        <v>606</v>
      </c>
      <c r="E3097" s="1039">
        <v>0.51600000000000001</v>
      </c>
      <c r="F3097" s="1039" t="s">
        <v>1124</v>
      </c>
      <c r="G3097" s="775" t="s">
        <v>4235</v>
      </c>
      <c r="H3097" s="775" t="s">
        <v>4235</v>
      </c>
      <c r="I3097" s="775" t="s">
        <v>6630</v>
      </c>
    </row>
    <row r="3098" spans="1:9">
      <c r="A3098" s="1039" t="str">
        <f>Table_wabobpsvr_AzureCalc_AzureCalcRateCard[[#This Row],[ServiceName]]&amp;Table_wabobpsvr_AzureCalc_AzureCalcRateCard[[#This Row],[Price_Level]]&amp;Table_wabobpsvr_AzureCalc_AzureCalcRateCard[[#This Row],[Region]]</f>
        <v>Standard_D3 Cloud ServicesA7</v>
      </c>
      <c r="B3098" s="1039">
        <v>7</v>
      </c>
      <c r="C3098" s="1039" t="s">
        <v>680</v>
      </c>
      <c r="D3098" s="1039" t="s">
        <v>174</v>
      </c>
      <c r="E3098" s="1039">
        <v>0.50051999999999996</v>
      </c>
      <c r="F3098" s="1039" t="s">
        <v>1124</v>
      </c>
      <c r="G3098" s="775" t="s">
        <v>4235</v>
      </c>
      <c r="H3098" s="775" t="s">
        <v>4235</v>
      </c>
      <c r="I3098" s="775" t="s">
        <v>6630</v>
      </c>
    </row>
    <row r="3099" spans="1:9">
      <c r="A3099" s="1039" t="str">
        <f>Table_wabobpsvr_AzureCalc_AzureCalcRateCard[[#This Row],[ServiceName]]&amp;Table_wabobpsvr_AzureCalc_AzureCalcRateCard[[#This Row],[Price_Level]]&amp;Table_wabobpsvr_AzureCalc_AzureCalcRateCard[[#This Row],[Region]]</f>
        <v>Standard_D3 Cloud ServicesB7</v>
      </c>
      <c r="B3099" s="1039">
        <v>7</v>
      </c>
      <c r="C3099" s="1039" t="s">
        <v>680</v>
      </c>
      <c r="D3099" s="1039" t="s">
        <v>175</v>
      </c>
      <c r="E3099" s="1039">
        <v>0.48504000000000003</v>
      </c>
      <c r="F3099" s="1039" t="s">
        <v>1124</v>
      </c>
      <c r="G3099" s="775" t="s">
        <v>4235</v>
      </c>
      <c r="H3099" s="775" t="s">
        <v>4235</v>
      </c>
      <c r="I3099" s="775" t="s">
        <v>6630</v>
      </c>
    </row>
    <row r="3100" spans="1:9">
      <c r="A3100" s="1039" t="str">
        <f>Table_wabobpsvr_AzureCalc_AzureCalcRateCard[[#This Row],[ServiceName]]&amp;Table_wabobpsvr_AzureCalc_AzureCalcRateCard[[#This Row],[Price_Level]]&amp;Table_wabobpsvr_AzureCalc_AzureCalcRateCard[[#This Row],[Region]]</f>
        <v>Standard_D3 Cloud ServicesC7</v>
      </c>
      <c r="B3100" s="1039">
        <v>7</v>
      </c>
      <c r="C3100" s="1039" t="s">
        <v>680</v>
      </c>
      <c r="D3100" s="1039" t="s">
        <v>177</v>
      </c>
      <c r="E3100" s="1039">
        <v>0.46955999999999998</v>
      </c>
      <c r="F3100" s="1039" t="s">
        <v>1124</v>
      </c>
      <c r="G3100" s="775" t="s">
        <v>4235</v>
      </c>
      <c r="H3100" s="775" t="s">
        <v>4235</v>
      </c>
      <c r="I3100" s="775" t="s">
        <v>6630</v>
      </c>
    </row>
    <row r="3101" spans="1:9">
      <c r="A3101" s="1039" t="str">
        <f>Table_wabobpsvr_AzureCalc_AzureCalcRateCard[[#This Row],[ServiceName]]&amp;Table_wabobpsvr_AzureCalc_AzureCalcRateCard[[#This Row],[Price_Level]]&amp;Table_wabobpsvr_AzureCalc_AzureCalcRateCard[[#This Row],[Region]]</f>
        <v>Standard_D3 Cloud ServicesD7</v>
      </c>
      <c r="B3101" s="1039">
        <v>7</v>
      </c>
      <c r="C3101" s="1039" t="s">
        <v>680</v>
      </c>
      <c r="D3101" s="1039" t="s">
        <v>176</v>
      </c>
      <c r="E3101" s="1039">
        <v>0.45407999999999998</v>
      </c>
      <c r="F3101" s="1039" t="s">
        <v>1124</v>
      </c>
      <c r="G3101" s="775" t="s">
        <v>4235</v>
      </c>
      <c r="H3101" s="775" t="s">
        <v>4235</v>
      </c>
      <c r="I3101" s="775" t="s">
        <v>6630</v>
      </c>
    </row>
    <row r="3102" spans="1:9">
      <c r="A3102" s="1039" t="str">
        <f>Table_wabobpsvr_AzureCalc_AzureCalcRateCard[[#This Row],[ServiceName]]&amp;Table_wabobpsvr_AzureCalc_AzureCalcRateCard[[#This Row],[Price_Level]]&amp;Table_wabobpsvr_AzureCalc_AzureCalcRateCard[[#This Row],[Region]]</f>
        <v>Standard_D3 Cloud ServicesMOSP8</v>
      </c>
      <c r="B3102" s="1039">
        <v>8</v>
      </c>
      <c r="C3102" s="1039" t="s">
        <v>680</v>
      </c>
      <c r="D3102" s="1039" t="s">
        <v>606</v>
      </c>
      <c r="E3102" s="1039">
        <v>0.59299999999999997</v>
      </c>
      <c r="F3102" s="1039" t="s">
        <v>1124</v>
      </c>
      <c r="G3102" s="775" t="s">
        <v>4235</v>
      </c>
      <c r="H3102" s="775" t="s">
        <v>4235</v>
      </c>
      <c r="I3102" s="775" t="s">
        <v>6631</v>
      </c>
    </row>
    <row r="3103" spans="1:9">
      <c r="A3103" s="1039" t="str">
        <f>Table_wabobpsvr_AzureCalc_AzureCalcRateCard[[#This Row],[ServiceName]]&amp;Table_wabobpsvr_AzureCalc_AzureCalcRateCard[[#This Row],[Price_Level]]&amp;Table_wabobpsvr_AzureCalc_AzureCalcRateCard[[#This Row],[Region]]</f>
        <v>Standard_D3 Cloud ServicesA8</v>
      </c>
      <c r="B3103" s="1039">
        <v>8</v>
      </c>
      <c r="C3103" s="1039" t="s">
        <v>680</v>
      </c>
      <c r="D3103" s="1039" t="s">
        <v>174</v>
      </c>
      <c r="E3103" s="1039">
        <v>0.57521</v>
      </c>
      <c r="F3103" s="1039" t="s">
        <v>1124</v>
      </c>
      <c r="G3103" s="775" t="s">
        <v>4235</v>
      </c>
      <c r="H3103" s="775" t="s">
        <v>4235</v>
      </c>
      <c r="I3103" s="775" t="s">
        <v>6631</v>
      </c>
    </row>
    <row r="3104" spans="1:9">
      <c r="A3104" s="1039" t="str">
        <f>Table_wabobpsvr_AzureCalc_AzureCalcRateCard[[#This Row],[ServiceName]]&amp;Table_wabobpsvr_AzureCalc_AzureCalcRateCard[[#This Row],[Price_Level]]&amp;Table_wabobpsvr_AzureCalc_AzureCalcRateCard[[#This Row],[Region]]</f>
        <v>Standard_D3 Cloud ServicesB8</v>
      </c>
      <c r="B3104" s="1039">
        <v>8</v>
      </c>
      <c r="C3104" s="1039" t="s">
        <v>680</v>
      </c>
      <c r="D3104" s="1039" t="s">
        <v>175</v>
      </c>
      <c r="E3104" s="1039">
        <v>0.55742000000000003</v>
      </c>
      <c r="F3104" s="1039" t="s">
        <v>1124</v>
      </c>
      <c r="G3104" s="775" t="s">
        <v>4235</v>
      </c>
      <c r="H3104" s="775" t="s">
        <v>4235</v>
      </c>
      <c r="I3104" s="775" t="s">
        <v>6631</v>
      </c>
    </row>
    <row r="3105" spans="1:9">
      <c r="A3105" s="775" t="str">
        <f>Table_wabobpsvr_AzureCalc_AzureCalcRateCard[[#This Row],[ServiceName]]&amp;Table_wabobpsvr_AzureCalc_AzureCalcRateCard[[#This Row],[Price_Level]]&amp;Table_wabobpsvr_AzureCalc_AzureCalcRateCard[[#This Row],[Region]]</f>
        <v>Standard_D3 Cloud ServicesC8</v>
      </c>
      <c r="B3105" s="775">
        <v>8</v>
      </c>
      <c r="C3105" s="775" t="s">
        <v>680</v>
      </c>
      <c r="D3105" s="775" t="s">
        <v>177</v>
      </c>
      <c r="E3105" s="775">
        <v>0.53963000000000005</v>
      </c>
      <c r="F3105" s="775" t="s">
        <v>1124</v>
      </c>
      <c r="G3105" s="775" t="s">
        <v>4235</v>
      </c>
      <c r="H3105" s="775" t="s">
        <v>4235</v>
      </c>
      <c r="I3105" s="775" t="s">
        <v>6631</v>
      </c>
    </row>
    <row r="3106" spans="1:9">
      <c r="A3106" s="1039" t="str">
        <f>Table_wabobpsvr_AzureCalc_AzureCalcRateCard[[#This Row],[ServiceName]]&amp;Table_wabobpsvr_AzureCalc_AzureCalcRateCard[[#This Row],[Price_Level]]&amp;Table_wabobpsvr_AzureCalc_AzureCalcRateCard[[#This Row],[Region]]</f>
        <v>Standard_D3 Cloud ServicesD8</v>
      </c>
      <c r="B3106" s="1039">
        <v>8</v>
      </c>
      <c r="C3106" s="1039" t="s">
        <v>680</v>
      </c>
      <c r="D3106" s="1039" t="s">
        <v>176</v>
      </c>
      <c r="E3106" s="1039">
        <v>0.52183999999999997</v>
      </c>
      <c r="F3106" s="1039" t="s">
        <v>1124</v>
      </c>
      <c r="G3106" s="775" t="s">
        <v>4235</v>
      </c>
      <c r="H3106" s="775" t="s">
        <v>4235</v>
      </c>
      <c r="I3106" s="775" t="s">
        <v>6631</v>
      </c>
    </row>
    <row r="3107" spans="1:9">
      <c r="A3107" s="1039" t="str">
        <f>Table_wabobpsvr_AzureCalc_AzureCalcRateCard[[#This Row],[ServiceName]]&amp;Table_wabobpsvr_AzureCalc_AzureCalcRateCard[[#This Row],[Price_Level]]&amp;Table_wabobpsvr_AzureCalc_AzureCalcRateCard[[#This Row],[Region]]</f>
        <v>Standard_D3 Cloud ServicesMOSP11</v>
      </c>
      <c r="B3107" s="1039">
        <v>11</v>
      </c>
      <c r="C3107" s="1039" t="s">
        <v>680</v>
      </c>
      <c r="D3107" s="1039" t="s">
        <v>606</v>
      </c>
      <c r="E3107" s="1039">
        <v>0.67200000000000004</v>
      </c>
      <c r="F3107" s="1039" t="s">
        <v>1124</v>
      </c>
      <c r="G3107" s="775" t="s">
        <v>4235</v>
      </c>
      <c r="H3107" s="775" t="s">
        <v>4235</v>
      </c>
      <c r="I3107" s="775" t="s">
        <v>6632</v>
      </c>
    </row>
    <row r="3108" spans="1:9">
      <c r="A3108" s="1039" t="str">
        <f>Table_wabobpsvr_AzureCalc_AzureCalcRateCard[[#This Row],[ServiceName]]&amp;Table_wabobpsvr_AzureCalc_AzureCalcRateCard[[#This Row],[Price_Level]]&amp;Table_wabobpsvr_AzureCalc_AzureCalcRateCard[[#This Row],[Region]]</f>
        <v>Standard_D3 Cloud ServicesA11</v>
      </c>
      <c r="B3108" s="1039">
        <v>11</v>
      </c>
      <c r="C3108" s="1039" t="s">
        <v>680</v>
      </c>
      <c r="D3108" s="1039" t="s">
        <v>174</v>
      </c>
      <c r="E3108" s="1039">
        <v>0.65183999999999997</v>
      </c>
      <c r="F3108" s="1039" t="s">
        <v>1124</v>
      </c>
      <c r="G3108" s="775" t="s">
        <v>4235</v>
      </c>
      <c r="H3108" s="775" t="s">
        <v>4235</v>
      </c>
      <c r="I3108" s="775" t="s">
        <v>6632</v>
      </c>
    </row>
    <row r="3109" spans="1:9">
      <c r="A3109" s="1039" t="str">
        <f>Table_wabobpsvr_AzureCalc_AzureCalcRateCard[[#This Row],[ServiceName]]&amp;Table_wabobpsvr_AzureCalc_AzureCalcRateCard[[#This Row],[Price_Level]]&amp;Table_wabobpsvr_AzureCalc_AzureCalcRateCard[[#This Row],[Region]]</f>
        <v>Standard_D3 Cloud ServicesB11</v>
      </c>
      <c r="B3109" s="1039">
        <v>11</v>
      </c>
      <c r="C3109" s="1039" t="s">
        <v>680</v>
      </c>
      <c r="D3109" s="1039" t="s">
        <v>175</v>
      </c>
      <c r="E3109" s="1039">
        <v>0.63168000000000002</v>
      </c>
      <c r="F3109" s="1039" t="s">
        <v>1124</v>
      </c>
      <c r="G3109" s="775" t="s">
        <v>4235</v>
      </c>
      <c r="H3109" s="775" t="s">
        <v>4235</v>
      </c>
      <c r="I3109" s="775" t="s">
        <v>6632</v>
      </c>
    </row>
    <row r="3110" spans="1:9">
      <c r="A3110" s="775" t="str">
        <f>Table_wabobpsvr_AzureCalc_AzureCalcRateCard[[#This Row],[ServiceName]]&amp;Table_wabobpsvr_AzureCalc_AzureCalcRateCard[[#This Row],[Price_Level]]&amp;Table_wabobpsvr_AzureCalc_AzureCalcRateCard[[#This Row],[Region]]</f>
        <v>Standard_D3 Cloud ServicesC11</v>
      </c>
      <c r="B3110" s="775">
        <v>11</v>
      </c>
      <c r="C3110" s="775" t="s">
        <v>680</v>
      </c>
      <c r="D3110" s="775" t="s">
        <v>177</v>
      </c>
      <c r="E3110" s="775">
        <v>0.61151999999999995</v>
      </c>
      <c r="F3110" s="775" t="s">
        <v>1124</v>
      </c>
      <c r="G3110" s="775" t="s">
        <v>4235</v>
      </c>
      <c r="H3110" s="775" t="s">
        <v>4235</v>
      </c>
      <c r="I3110" s="775" t="s">
        <v>6632</v>
      </c>
    </row>
    <row r="3111" spans="1:9">
      <c r="A3111" s="775" t="str">
        <f>Table_wabobpsvr_AzureCalc_AzureCalcRateCard[[#This Row],[ServiceName]]&amp;Table_wabobpsvr_AzureCalc_AzureCalcRateCard[[#This Row],[Price_Level]]&amp;Table_wabobpsvr_AzureCalc_AzureCalcRateCard[[#This Row],[Region]]</f>
        <v>Standard_D3 Cloud ServicesD11</v>
      </c>
      <c r="B3111" s="775">
        <v>11</v>
      </c>
      <c r="C3111" s="775" t="s">
        <v>680</v>
      </c>
      <c r="D3111" s="775" t="s">
        <v>176</v>
      </c>
      <c r="E3111" s="775">
        <v>0.59136</v>
      </c>
      <c r="F3111" s="775" t="s">
        <v>1124</v>
      </c>
      <c r="G3111" s="775" t="s">
        <v>4235</v>
      </c>
      <c r="H3111" s="775" t="s">
        <v>4235</v>
      </c>
      <c r="I3111" s="775" t="s">
        <v>6632</v>
      </c>
    </row>
    <row r="3112" spans="1:9">
      <c r="A3112" s="1039" t="str">
        <f>Table_wabobpsvr_AzureCalc_AzureCalcRateCard[[#This Row],[ServiceName]]&amp;Table_wabobpsvr_AzureCalc_AzureCalcRateCard[[#This Row],[Price_Level]]&amp;Table_wabobpsvr_AzureCalc_AzureCalcRateCard[[#This Row],[Region]]</f>
        <v>Standard_D3 Cloud ServicesMOSP12</v>
      </c>
      <c r="B3112" s="1039">
        <v>12</v>
      </c>
      <c r="C3112" s="1039" t="s">
        <v>680</v>
      </c>
      <c r="D3112" s="1039" t="s">
        <v>606</v>
      </c>
      <c r="E3112" s="1039">
        <v>0.58399999999999996</v>
      </c>
      <c r="F3112" s="1039" t="s">
        <v>1124</v>
      </c>
      <c r="G3112" s="775" t="s">
        <v>4235</v>
      </c>
      <c r="H3112" s="775" t="s">
        <v>4235</v>
      </c>
      <c r="I3112" s="775" t="s">
        <v>6633</v>
      </c>
    </row>
    <row r="3113" spans="1:9">
      <c r="A3113" s="1039" t="str">
        <f>Table_wabobpsvr_AzureCalc_AzureCalcRateCard[[#This Row],[ServiceName]]&amp;Table_wabobpsvr_AzureCalc_AzureCalcRateCard[[#This Row],[Price_Level]]&amp;Table_wabobpsvr_AzureCalc_AzureCalcRateCard[[#This Row],[Region]]</f>
        <v>Standard_D3 Cloud ServicesA12</v>
      </c>
      <c r="B3113" s="1039">
        <v>12</v>
      </c>
      <c r="C3113" s="1039" t="s">
        <v>680</v>
      </c>
      <c r="D3113" s="1039" t="s">
        <v>174</v>
      </c>
      <c r="E3113" s="1039">
        <v>0.56647999999999998</v>
      </c>
      <c r="F3113" s="1039" t="s">
        <v>1124</v>
      </c>
      <c r="G3113" s="775" t="s">
        <v>4235</v>
      </c>
      <c r="H3113" s="775" t="s">
        <v>4235</v>
      </c>
      <c r="I3113" s="775" t="s">
        <v>6633</v>
      </c>
    </row>
    <row r="3114" spans="1:9">
      <c r="A3114" s="1039" t="str">
        <f>Table_wabobpsvr_AzureCalc_AzureCalcRateCard[[#This Row],[ServiceName]]&amp;Table_wabobpsvr_AzureCalc_AzureCalcRateCard[[#This Row],[Price_Level]]&amp;Table_wabobpsvr_AzureCalc_AzureCalcRateCard[[#This Row],[Region]]</f>
        <v>Standard_D3 Cloud ServicesB12</v>
      </c>
      <c r="B3114" s="1039">
        <v>12</v>
      </c>
      <c r="C3114" s="1039" t="s">
        <v>680</v>
      </c>
      <c r="D3114" s="1039" t="s">
        <v>175</v>
      </c>
      <c r="E3114" s="1039">
        <v>0.54896</v>
      </c>
      <c r="F3114" s="1039" t="s">
        <v>1124</v>
      </c>
      <c r="G3114" s="775" t="s">
        <v>4235</v>
      </c>
      <c r="H3114" s="775" t="s">
        <v>4235</v>
      </c>
      <c r="I3114" s="775" t="s">
        <v>6633</v>
      </c>
    </row>
    <row r="3115" spans="1:9">
      <c r="A3115" s="1039" t="str">
        <f>Table_wabobpsvr_AzureCalc_AzureCalcRateCard[[#This Row],[ServiceName]]&amp;Table_wabobpsvr_AzureCalc_AzureCalcRateCard[[#This Row],[Price_Level]]&amp;Table_wabobpsvr_AzureCalc_AzureCalcRateCard[[#This Row],[Region]]</f>
        <v>Standard_D3 Cloud ServicesC12</v>
      </c>
      <c r="B3115" s="1039">
        <v>12</v>
      </c>
      <c r="C3115" s="1039" t="s">
        <v>680</v>
      </c>
      <c r="D3115" s="1039" t="s">
        <v>177</v>
      </c>
      <c r="E3115" s="1039">
        <v>0.53144000000000002</v>
      </c>
      <c r="F3115" s="1039" t="s">
        <v>1124</v>
      </c>
      <c r="G3115" s="775" t="s">
        <v>4235</v>
      </c>
      <c r="H3115" s="775" t="s">
        <v>4235</v>
      </c>
      <c r="I3115" s="775" t="s">
        <v>6633</v>
      </c>
    </row>
    <row r="3116" spans="1:9">
      <c r="A3116" s="775" t="str">
        <f>Table_wabobpsvr_AzureCalc_AzureCalcRateCard[[#This Row],[ServiceName]]&amp;Table_wabobpsvr_AzureCalc_AzureCalcRateCard[[#This Row],[Price_Level]]&amp;Table_wabobpsvr_AzureCalc_AzureCalcRateCard[[#This Row],[Region]]</f>
        <v>Standard_D3 Cloud ServicesD12</v>
      </c>
      <c r="B3116" s="775">
        <v>12</v>
      </c>
      <c r="C3116" s="775" t="s">
        <v>680</v>
      </c>
      <c r="D3116" s="775" t="s">
        <v>176</v>
      </c>
      <c r="E3116" s="775">
        <v>0.51392000000000004</v>
      </c>
      <c r="F3116" s="775" t="s">
        <v>1124</v>
      </c>
      <c r="G3116" s="775" t="s">
        <v>4235</v>
      </c>
      <c r="H3116" s="775" t="s">
        <v>4235</v>
      </c>
      <c r="I3116" s="775" t="s">
        <v>6633</v>
      </c>
    </row>
    <row r="3117" spans="1:9">
      <c r="A3117" s="1039" t="str">
        <f>Table_wabobpsvr_AzureCalc_AzureCalcRateCard[[#This Row],[ServiceName]]&amp;Table_wabobpsvr_AzureCalc_AzureCalcRateCard[[#This Row],[Price_Level]]&amp;Table_wabobpsvr_AzureCalc_AzureCalcRateCard[[#This Row],[Region]]</f>
        <v>Standard_D3 Cloud ServicesMOSP3</v>
      </c>
      <c r="B3117" s="1039">
        <v>3</v>
      </c>
      <c r="C3117" s="1039" t="s">
        <v>680</v>
      </c>
      <c r="D3117" s="1039" t="s">
        <v>606</v>
      </c>
      <c r="E3117" s="1039">
        <v>0.56000000000000005</v>
      </c>
      <c r="F3117" s="1039" t="s">
        <v>1124</v>
      </c>
      <c r="G3117" s="775" t="s">
        <v>4235</v>
      </c>
      <c r="H3117" s="775" t="s">
        <v>4235</v>
      </c>
      <c r="I3117" s="775" t="s">
        <v>6634</v>
      </c>
    </row>
    <row r="3118" spans="1:9">
      <c r="A3118" s="1039" t="str">
        <f>Table_wabobpsvr_AzureCalc_AzureCalcRateCard[[#This Row],[ServiceName]]&amp;Table_wabobpsvr_AzureCalc_AzureCalcRateCard[[#This Row],[Price_Level]]&amp;Table_wabobpsvr_AzureCalc_AzureCalcRateCard[[#This Row],[Region]]</f>
        <v>Standard_D3 Cloud ServicesA3</v>
      </c>
      <c r="B3118" s="1039">
        <v>3</v>
      </c>
      <c r="C3118" s="1039" t="s">
        <v>680</v>
      </c>
      <c r="D3118" s="1039" t="s">
        <v>174</v>
      </c>
      <c r="E3118" s="1039">
        <v>0.54320000000000002</v>
      </c>
      <c r="F3118" s="1039" t="s">
        <v>1124</v>
      </c>
      <c r="G3118" s="775" t="s">
        <v>4235</v>
      </c>
      <c r="H3118" s="775" t="s">
        <v>4235</v>
      </c>
      <c r="I3118" s="775" t="s">
        <v>6634</v>
      </c>
    </row>
    <row r="3119" spans="1:9">
      <c r="A3119" s="1039" t="str">
        <f>Table_wabobpsvr_AzureCalc_AzureCalcRateCard[[#This Row],[ServiceName]]&amp;Table_wabobpsvr_AzureCalc_AzureCalcRateCard[[#This Row],[Price_Level]]&amp;Table_wabobpsvr_AzureCalc_AzureCalcRateCard[[#This Row],[Region]]</f>
        <v>Standard_D3 Cloud ServicesB3</v>
      </c>
      <c r="B3119" s="1039">
        <v>3</v>
      </c>
      <c r="C3119" s="1039" t="s">
        <v>680</v>
      </c>
      <c r="D3119" s="1039" t="s">
        <v>175</v>
      </c>
      <c r="E3119" s="1039">
        <v>0.52639999999999998</v>
      </c>
      <c r="F3119" s="1039" t="s">
        <v>1124</v>
      </c>
      <c r="G3119" s="775" t="s">
        <v>4235</v>
      </c>
      <c r="H3119" s="775" t="s">
        <v>4235</v>
      </c>
      <c r="I3119" s="775" t="s">
        <v>6634</v>
      </c>
    </row>
    <row r="3120" spans="1:9">
      <c r="A3120" s="1039" t="str">
        <f>Table_wabobpsvr_AzureCalc_AzureCalcRateCard[[#This Row],[ServiceName]]&amp;Table_wabobpsvr_AzureCalc_AzureCalcRateCard[[#This Row],[Price_Level]]&amp;Table_wabobpsvr_AzureCalc_AzureCalcRateCard[[#This Row],[Region]]</f>
        <v>Standard_D3 Cloud ServicesC3</v>
      </c>
      <c r="B3120" s="1039">
        <v>3</v>
      </c>
      <c r="C3120" s="1039" t="s">
        <v>680</v>
      </c>
      <c r="D3120" s="1039" t="s">
        <v>177</v>
      </c>
      <c r="E3120" s="1039">
        <v>0.50960000000000005</v>
      </c>
      <c r="F3120" s="1039" t="s">
        <v>1124</v>
      </c>
      <c r="G3120" s="775" t="s">
        <v>4235</v>
      </c>
      <c r="H3120" s="775" t="s">
        <v>4235</v>
      </c>
      <c r="I3120" s="775" t="s">
        <v>6634</v>
      </c>
    </row>
    <row r="3121" spans="1:9">
      <c r="A3121" s="775" t="str">
        <f>Table_wabobpsvr_AzureCalc_AzureCalcRateCard[[#This Row],[ServiceName]]&amp;Table_wabobpsvr_AzureCalc_AzureCalcRateCard[[#This Row],[Price_Level]]&amp;Table_wabobpsvr_AzureCalc_AzureCalcRateCard[[#This Row],[Region]]</f>
        <v>Standard_D3 Cloud ServicesD3</v>
      </c>
      <c r="B3121" s="775">
        <v>3</v>
      </c>
      <c r="C3121" s="775" t="s">
        <v>680</v>
      </c>
      <c r="D3121" s="775" t="s">
        <v>176</v>
      </c>
      <c r="E3121" s="775">
        <v>0.49280000000000002</v>
      </c>
      <c r="F3121" s="775" t="s">
        <v>1124</v>
      </c>
      <c r="G3121" s="775" t="s">
        <v>4235</v>
      </c>
      <c r="H3121" s="775" t="s">
        <v>4235</v>
      </c>
      <c r="I3121" s="775" t="s">
        <v>6634</v>
      </c>
    </row>
    <row r="3122" spans="1:9">
      <c r="A3122" s="775" t="str">
        <f>Table_wabobpsvr_AzureCalc_AzureCalcRateCard[[#This Row],[ServiceName]]&amp;Table_wabobpsvr_AzureCalc_AzureCalcRateCard[[#This Row],[Price_Level]]&amp;Table_wabobpsvr_AzureCalc_AzureCalcRateCard[[#This Row],[Region]]</f>
        <v>Standard_D3 Cloud ServicesMOSP6</v>
      </c>
      <c r="B3122" s="775">
        <v>6</v>
      </c>
      <c r="C3122" s="775" t="s">
        <v>680</v>
      </c>
      <c r="D3122" s="775" t="s">
        <v>606</v>
      </c>
      <c r="E3122" s="775">
        <v>0.56000000000000005</v>
      </c>
      <c r="F3122" s="775" t="s">
        <v>1124</v>
      </c>
      <c r="G3122" s="775" t="s">
        <v>4235</v>
      </c>
      <c r="H3122" s="775" t="s">
        <v>4235</v>
      </c>
      <c r="I3122" s="775" t="s">
        <v>6635</v>
      </c>
    </row>
    <row r="3123" spans="1:9">
      <c r="A3123" s="775" t="str">
        <f>Table_wabobpsvr_AzureCalc_AzureCalcRateCard[[#This Row],[ServiceName]]&amp;Table_wabobpsvr_AzureCalc_AzureCalcRateCard[[#This Row],[Price_Level]]&amp;Table_wabobpsvr_AzureCalc_AzureCalcRateCard[[#This Row],[Region]]</f>
        <v>Standard_D3 Cloud ServicesA6</v>
      </c>
      <c r="B3123" s="775">
        <v>6</v>
      </c>
      <c r="C3123" s="775" t="s">
        <v>680</v>
      </c>
      <c r="D3123" s="775" t="s">
        <v>174</v>
      </c>
      <c r="E3123" s="775">
        <v>0.54320000000000002</v>
      </c>
      <c r="F3123" s="775" t="s">
        <v>1124</v>
      </c>
      <c r="G3123" s="775" t="s">
        <v>4235</v>
      </c>
      <c r="H3123" s="775" t="s">
        <v>4235</v>
      </c>
      <c r="I3123" s="775" t="s">
        <v>6635</v>
      </c>
    </row>
    <row r="3124" spans="1:9">
      <c r="A3124" s="775" t="str">
        <f>Table_wabobpsvr_AzureCalc_AzureCalcRateCard[[#This Row],[ServiceName]]&amp;Table_wabobpsvr_AzureCalc_AzureCalcRateCard[[#This Row],[Price_Level]]&amp;Table_wabobpsvr_AzureCalc_AzureCalcRateCard[[#This Row],[Region]]</f>
        <v>Standard_D3 Cloud ServicesB6</v>
      </c>
      <c r="B3124" s="775">
        <v>6</v>
      </c>
      <c r="C3124" s="775" t="s">
        <v>680</v>
      </c>
      <c r="D3124" s="775" t="s">
        <v>175</v>
      </c>
      <c r="E3124" s="775">
        <v>0.52639999999999998</v>
      </c>
      <c r="F3124" s="775" t="s">
        <v>1124</v>
      </c>
      <c r="G3124" s="775" t="s">
        <v>4235</v>
      </c>
      <c r="H3124" s="775" t="s">
        <v>4235</v>
      </c>
      <c r="I3124" s="775" t="s">
        <v>6635</v>
      </c>
    </row>
    <row r="3125" spans="1:9">
      <c r="A3125" s="775" t="str">
        <f>Table_wabobpsvr_AzureCalc_AzureCalcRateCard[[#This Row],[ServiceName]]&amp;Table_wabobpsvr_AzureCalc_AzureCalcRateCard[[#This Row],[Price_Level]]&amp;Table_wabobpsvr_AzureCalc_AzureCalcRateCard[[#This Row],[Region]]</f>
        <v>Standard_D3 Cloud ServicesC6</v>
      </c>
      <c r="B3125" s="775">
        <v>6</v>
      </c>
      <c r="C3125" s="775" t="s">
        <v>680</v>
      </c>
      <c r="D3125" s="775" t="s">
        <v>177</v>
      </c>
      <c r="E3125" s="775">
        <v>0.50960000000000005</v>
      </c>
      <c r="F3125" s="775" t="s">
        <v>1124</v>
      </c>
      <c r="G3125" s="775" t="s">
        <v>4235</v>
      </c>
      <c r="H3125" s="775" t="s">
        <v>4235</v>
      </c>
      <c r="I3125" s="775" t="s">
        <v>6635</v>
      </c>
    </row>
    <row r="3126" spans="1:9">
      <c r="A3126" s="775" t="str">
        <f>Table_wabobpsvr_AzureCalc_AzureCalcRateCard[[#This Row],[ServiceName]]&amp;Table_wabobpsvr_AzureCalc_AzureCalcRateCard[[#This Row],[Price_Level]]&amp;Table_wabobpsvr_AzureCalc_AzureCalcRateCard[[#This Row],[Region]]</f>
        <v>Standard_D3 Cloud ServicesD6</v>
      </c>
      <c r="B3126" s="775">
        <v>6</v>
      </c>
      <c r="C3126" s="775" t="s">
        <v>680</v>
      </c>
      <c r="D3126" s="775" t="s">
        <v>176</v>
      </c>
      <c r="E3126" s="775">
        <v>0.49280000000000002</v>
      </c>
      <c r="F3126" s="775" t="s">
        <v>1124</v>
      </c>
      <c r="G3126" s="775" t="s">
        <v>4235</v>
      </c>
      <c r="H3126" s="775" t="s">
        <v>4235</v>
      </c>
      <c r="I3126" s="775" t="s">
        <v>6635</v>
      </c>
    </row>
    <row r="3127" spans="1:9">
      <c r="A3127" s="775" t="str">
        <f>Table_wabobpsvr_AzureCalc_AzureCalcRateCard[[#This Row],[ServiceName]]&amp;Table_wabobpsvr_AzureCalc_AzureCalcRateCard[[#This Row],[Price_Level]]&amp;Table_wabobpsvr_AzureCalc_AzureCalcRateCard[[#This Row],[Region]]</f>
        <v>Standard_D3 Cloud ServicesMOSP2</v>
      </c>
      <c r="B3127" s="775">
        <v>2</v>
      </c>
      <c r="C3127" s="775" t="s">
        <v>680</v>
      </c>
      <c r="D3127" s="775" t="s">
        <v>606</v>
      </c>
      <c r="E3127" s="775">
        <v>0.52</v>
      </c>
      <c r="F3127" s="775" t="s">
        <v>1124</v>
      </c>
      <c r="G3127" s="775" t="s">
        <v>4235</v>
      </c>
      <c r="H3127" s="775" t="s">
        <v>4235</v>
      </c>
      <c r="I3127" s="775" t="s">
        <v>6064</v>
      </c>
    </row>
    <row r="3128" spans="1:9">
      <c r="A3128" s="775" t="str">
        <f>Table_wabobpsvr_AzureCalc_AzureCalcRateCard[[#This Row],[ServiceName]]&amp;Table_wabobpsvr_AzureCalc_AzureCalcRateCard[[#This Row],[Price_Level]]&amp;Table_wabobpsvr_AzureCalc_AzureCalcRateCard[[#This Row],[Region]]</f>
        <v>Standard_D3 Cloud ServicesA2</v>
      </c>
      <c r="B3128" s="775">
        <v>2</v>
      </c>
      <c r="C3128" s="775" t="s">
        <v>680</v>
      </c>
      <c r="D3128" s="775" t="s">
        <v>174</v>
      </c>
      <c r="E3128" s="775">
        <v>0.50439999999999996</v>
      </c>
      <c r="F3128" s="775" t="s">
        <v>1124</v>
      </c>
      <c r="G3128" s="775" t="s">
        <v>4235</v>
      </c>
      <c r="H3128" s="775" t="s">
        <v>4235</v>
      </c>
      <c r="I3128" s="775" t="s">
        <v>6064</v>
      </c>
    </row>
    <row r="3129" spans="1:9">
      <c r="A3129" s="775" t="str">
        <f>Table_wabobpsvr_AzureCalc_AzureCalcRateCard[[#This Row],[ServiceName]]&amp;Table_wabobpsvr_AzureCalc_AzureCalcRateCard[[#This Row],[Price_Level]]&amp;Table_wabobpsvr_AzureCalc_AzureCalcRateCard[[#This Row],[Region]]</f>
        <v>Standard_D3 Cloud ServicesB2</v>
      </c>
      <c r="B3129" s="775">
        <v>2</v>
      </c>
      <c r="C3129" s="775" t="s">
        <v>680</v>
      </c>
      <c r="D3129" s="775" t="s">
        <v>175</v>
      </c>
      <c r="E3129" s="775">
        <v>0.48880000000000001</v>
      </c>
      <c r="F3129" s="775" t="s">
        <v>1124</v>
      </c>
      <c r="G3129" s="775" t="s">
        <v>4235</v>
      </c>
      <c r="H3129" s="775" t="s">
        <v>4235</v>
      </c>
      <c r="I3129" s="775" t="s">
        <v>6064</v>
      </c>
    </row>
    <row r="3130" spans="1:9">
      <c r="A3130" s="775" t="str">
        <f>Table_wabobpsvr_AzureCalc_AzureCalcRateCard[[#This Row],[ServiceName]]&amp;Table_wabobpsvr_AzureCalc_AzureCalcRateCard[[#This Row],[Price_Level]]&amp;Table_wabobpsvr_AzureCalc_AzureCalcRateCard[[#This Row],[Region]]</f>
        <v>Basic_D13 VM (Windows)A11</v>
      </c>
      <c r="B3130" s="775">
        <v>11</v>
      </c>
      <c r="C3130" s="775" t="s">
        <v>680</v>
      </c>
      <c r="D3130" s="775" t="s">
        <v>174</v>
      </c>
      <c r="E3130" s="775">
        <v>1.3599399999999999</v>
      </c>
      <c r="F3130" s="775" t="s">
        <v>1093</v>
      </c>
      <c r="G3130" s="775" t="s">
        <v>4235</v>
      </c>
      <c r="H3130" s="775" t="s">
        <v>4235</v>
      </c>
      <c r="I3130" s="775" t="s">
        <v>6636</v>
      </c>
    </row>
    <row r="3131" spans="1:9">
      <c r="A3131" s="775" t="str">
        <f>Table_wabobpsvr_AzureCalc_AzureCalcRateCard[[#This Row],[ServiceName]]&amp;Table_wabobpsvr_AzureCalc_AzureCalcRateCard[[#This Row],[Price_Level]]&amp;Table_wabobpsvr_AzureCalc_AzureCalcRateCard[[#This Row],[Region]]</f>
        <v>Basic_D13 VM (Windows)B11</v>
      </c>
      <c r="B3131" s="775">
        <v>11</v>
      </c>
      <c r="C3131" s="775" t="s">
        <v>680</v>
      </c>
      <c r="D3131" s="775" t="s">
        <v>175</v>
      </c>
      <c r="E3131" s="775">
        <v>1.3178799999999999</v>
      </c>
      <c r="F3131" s="775" t="s">
        <v>1093</v>
      </c>
      <c r="G3131" s="775" t="s">
        <v>4235</v>
      </c>
      <c r="H3131" s="775" t="s">
        <v>4235</v>
      </c>
      <c r="I3131" s="775" t="s">
        <v>6636</v>
      </c>
    </row>
    <row r="3132" spans="1:9">
      <c r="A3132" s="775" t="str">
        <f>Table_wabobpsvr_AzureCalc_AzureCalcRateCard[[#This Row],[ServiceName]]&amp;Table_wabobpsvr_AzureCalc_AzureCalcRateCard[[#This Row],[Price_Level]]&amp;Table_wabobpsvr_AzureCalc_AzureCalcRateCard[[#This Row],[Region]]</f>
        <v>Basic_D13 VM (Windows)C11</v>
      </c>
      <c r="B3132" s="775">
        <v>11</v>
      </c>
      <c r="C3132" s="775" t="s">
        <v>680</v>
      </c>
      <c r="D3132" s="775" t="s">
        <v>177</v>
      </c>
      <c r="E3132" s="775">
        <v>1.27582</v>
      </c>
      <c r="F3132" s="775" t="s">
        <v>1093</v>
      </c>
      <c r="G3132" s="775" t="s">
        <v>4235</v>
      </c>
      <c r="H3132" s="775" t="s">
        <v>4235</v>
      </c>
      <c r="I3132" s="775" t="s">
        <v>6636</v>
      </c>
    </row>
    <row r="3133" spans="1:9">
      <c r="A3133" s="775" t="str">
        <f>Table_wabobpsvr_AzureCalc_AzureCalcRateCard[[#This Row],[ServiceName]]&amp;Table_wabobpsvr_AzureCalc_AzureCalcRateCard[[#This Row],[Price_Level]]&amp;Table_wabobpsvr_AzureCalc_AzureCalcRateCard[[#This Row],[Region]]</f>
        <v>Basic_D13 VM (Windows)D11</v>
      </c>
      <c r="B3133" s="775">
        <v>11</v>
      </c>
      <c r="C3133" s="775" t="s">
        <v>680</v>
      </c>
      <c r="D3133" s="775" t="s">
        <v>176</v>
      </c>
      <c r="E3133" s="775">
        <v>1.23376</v>
      </c>
      <c r="F3133" s="775" t="s">
        <v>1093</v>
      </c>
      <c r="G3133" s="775" t="s">
        <v>4235</v>
      </c>
      <c r="H3133" s="775" t="s">
        <v>4235</v>
      </c>
      <c r="I3133" s="775" t="s">
        <v>6636</v>
      </c>
    </row>
    <row r="3134" spans="1:9">
      <c r="A3134" s="775" t="str">
        <f>Table_wabobpsvr_AzureCalc_AzureCalcRateCard[[#This Row],[ServiceName]]&amp;Table_wabobpsvr_AzureCalc_AzureCalcRateCard[[#This Row],[Price_Level]]&amp;Table_wabobpsvr_AzureCalc_AzureCalcRateCard[[#This Row],[Region]]</f>
        <v>Basic_D13 VM (Windows)MOSP12</v>
      </c>
      <c r="B3134" s="775">
        <v>12</v>
      </c>
      <c r="C3134" s="775" t="s">
        <v>680</v>
      </c>
      <c r="D3134" s="775" t="s">
        <v>606</v>
      </c>
      <c r="E3134" s="775">
        <v>1.2190000000000001</v>
      </c>
      <c r="F3134" s="775" t="s">
        <v>1093</v>
      </c>
      <c r="G3134" s="775" t="s">
        <v>4235</v>
      </c>
      <c r="H3134" s="775" t="s">
        <v>4235</v>
      </c>
      <c r="I3134" s="775" t="s">
        <v>6637</v>
      </c>
    </row>
    <row r="3135" spans="1:9">
      <c r="A3135" s="775" t="str">
        <f>Table_wabobpsvr_AzureCalc_AzureCalcRateCard[[#This Row],[ServiceName]]&amp;Table_wabobpsvr_AzureCalc_AzureCalcRateCard[[#This Row],[Price_Level]]&amp;Table_wabobpsvr_AzureCalc_AzureCalcRateCard[[#This Row],[Region]]</f>
        <v>Basic_D13 VM (Windows)A12</v>
      </c>
      <c r="B3135" s="775">
        <v>12</v>
      </c>
      <c r="C3135" s="775" t="s">
        <v>680</v>
      </c>
      <c r="D3135" s="775" t="s">
        <v>174</v>
      </c>
      <c r="E3135" s="775">
        <v>1.1824300000000001</v>
      </c>
      <c r="F3135" s="775" t="s">
        <v>1093</v>
      </c>
      <c r="G3135" s="775" t="s">
        <v>4235</v>
      </c>
      <c r="H3135" s="775" t="s">
        <v>4235</v>
      </c>
      <c r="I3135" s="775" t="s">
        <v>6637</v>
      </c>
    </row>
    <row r="3136" spans="1:9">
      <c r="A3136" s="775" t="str">
        <f>Table_wabobpsvr_AzureCalc_AzureCalcRateCard[[#This Row],[ServiceName]]&amp;Table_wabobpsvr_AzureCalc_AzureCalcRateCard[[#This Row],[Price_Level]]&amp;Table_wabobpsvr_AzureCalc_AzureCalcRateCard[[#This Row],[Region]]</f>
        <v>Basic_D13 VM (Windows)B12</v>
      </c>
      <c r="B3136" s="775">
        <v>12</v>
      </c>
      <c r="C3136" s="775" t="s">
        <v>680</v>
      </c>
      <c r="D3136" s="775" t="s">
        <v>175</v>
      </c>
      <c r="E3136" s="775">
        <v>1.1458600000000001</v>
      </c>
      <c r="F3136" s="775" t="s">
        <v>1093</v>
      </c>
      <c r="G3136" s="775" t="s">
        <v>4235</v>
      </c>
      <c r="H3136" s="775" t="s">
        <v>4235</v>
      </c>
      <c r="I3136" s="775" t="s">
        <v>6637</v>
      </c>
    </row>
    <row r="3137" spans="1:9">
      <c r="A3137" s="775" t="str">
        <f>Table_wabobpsvr_AzureCalc_AzureCalcRateCard[[#This Row],[ServiceName]]&amp;Table_wabobpsvr_AzureCalc_AzureCalcRateCard[[#This Row],[Price_Level]]&amp;Table_wabobpsvr_AzureCalc_AzureCalcRateCard[[#This Row],[Region]]</f>
        <v>Basic_D13 VM (Windows)C12</v>
      </c>
      <c r="B3137" s="775">
        <v>12</v>
      </c>
      <c r="C3137" s="775" t="s">
        <v>680</v>
      </c>
      <c r="D3137" s="775" t="s">
        <v>177</v>
      </c>
      <c r="E3137" s="775">
        <v>1.1092900000000001</v>
      </c>
      <c r="F3137" s="775" t="s">
        <v>1093</v>
      </c>
      <c r="G3137" s="775" t="s">
        <v>4235</v>
      </c>
      <c r="H3137" s="775" t="s">
        <v>4235</v>
      </c>
      <c r="I3137" s="775" t="s">
        <v>6637</v>
      </c>
    </row>
    <row r="3138" spans="1:9">
      <c r="A3138" s="1039" t="str">
        <f>Table_wabobpsvr_AzureCalc_AzureCalcRateCard[[#This Row],[ServiceName]]&amp;Table_wabobpsvr_AzureCalc_AzureCalcRateCard[[#This Row],[Price_Level]]&amp;Table_wabobpsvr_AzureCalc_AzureCalcRateCard[[#This Row],[Region]]</f>
        <v>Basic_D13 VM (Windows)D12</v>
      </c>
      <c r="B3138" s="1039">
        <v>12</v>
      </c>
      <c r="C3138" s="1039" t="s">
        <v>680</v>
      </c>
      <c r="D3138" s="1039" t="s">
        <v>176</v>
      </c>
      <c r="E3138" s="1039">
        <v>1.0727199999999999</v>
      </c>
      <c r="F3138" s="1039" t="s">
        <v>1093</v>
      </c>
      <c r="G3138" s="775" t="s">
        <v>4235</v>
      </c>
      <c r="H3138" s="775" t="s">
        <v>4235</v>
      </c>
      <c r="I3138" s="775" t="s">
        <v>6637</v>
      </c>
    </row>
    <row r="3139" spans="1:9">
      <c r="A3139" s="1039" t="str">
        <f>Table_wabobpsvr_AzureCalc_AzureCalcRateCard[[#This Row],[ServiceName]]&amp;Table_wabobpsvr_AzureCalc_AzureCalcRateCard[[#This Row],[Price_Level]]&amp;Table_wabobpsvr_AzureCalc_AzureCalcRateCard[[#This Row],[Region]]</f>
        <v>Basic_D13 VM (Windows)MOSP3</v>
      </c>
      <c r="B3139" s="1039">
        <v>3</v>
      </c>
      <c r="C3139" s="1039" t="s">
        <v>680</v>
      </c>
      <c r="D3139" s="1039" t="s">
        <v>606</v>
      </c>
      <c r="E3139" s="1039">
        <v>1.1879999999999999</v>
      </c>
      <c r="F3139" s="1039" t="s">
        <v>1093</v>
      </c>
      <c r="G3139" s="775" t="s">
        <v>4235</v>
      </c>
      <c r="H3139" s="775" t="s">
        <v>4235</v>
      </c>
      <c r="I3139" s="775" t="s">
        <v>6638</v>
      </c>
    </row>
    <row r="3140" spans="1:9">
      <c r="A3140" s="775" t="str">
        <f>Table_wabobpsvr_AzureCalc_AzureCalcRateCard[[#This Row],[ServiceName]]&amp;Table_wabobpsvr_AzureCalc_AzureCalcRateCard[[#This Row],[Price_Level]]&amp;Table_wabobpsvr_AzureCalc_AzureCalcRateCard[[#This Row],[Region]]</f>
        <v>Basic_D13 VM (Windows)A3</v>
      </c>
      <c r="B3140" s="775">
        <v>3</v>
      </c>
      <c r="C3140" s="775" t="s">
        <v>680</v>
      </c>
      <c r="D3140" s="775" t="s">
        <v>174</v>
      </c>
      <c r="E3140" s="775">
        <v>1.1523600000000001</v>
      </c>
      <c r="F3140" s="775" t="s">
        <v>1093</v>
      </c>
      <c r="G3140" s="775" t="s">
        <v>4235</v>
      </c>
      <c r="H3140" s="775" t="s">
        <v>4235</v>
      </c>
      <c r="I3140" s="775" t="s">
        <v>6638</v>
      </c>
    </row>
    <row r="3141" spans="1:9">
      <c r="A3141" s="775" t="str">
        <f>Table_wabobpsvr_AzureCalc_AzureCalcRateCard[[#This Row],[ServiceName]]&amp;Table_wabobpsvr_AzureCalc_AzureCalcRateCard[[#This Row],[Price_Level]]&amp;Table_wabobpsvr_AzureCalc_AzureCalcRateCard[[#This Row],[Region]]</f>
        <v>Basic_D13 VM (Windows)B3</v>
      </c>
      <c r="B3141" s="775">
        <v>3</v>
      </c>
      <c r="C3141" s="775" t="s">
        <v>680</v>
      </c>
      <c r="D3141" s="775" t="s">
        <v>175</v>
      </c>
      <c r="E3141" s="775">
        <v>1.1167199999999999</v>
      </c>
      <c r="F3141" s="775" t="s">
        <v>1093</v>
      </c>
      <c r="G3141" s="775" t="s">
        <v>4235</v>
      </c>
      <c r="H3141" s="775" t="s">
        <v>4235</v>
      </c>
      <c r="I3141" s="775" t="s">
        <v>6638</v>
      </c>
    </row>
    <row r="3142" spans="1:9">
      <c r="A3142" s="1039" t="str">
        <f>Table_wabobpsvr_AzureCalc_AzureCalcRateCard[[#This Row],[ServiceName]]&amp;Table_wabobpsvr_AzureCalc_AzureCalcRateCard[[#This Row],[Price_Level]]&amp;Table_wabobpsvr_AzureCalc_AzureCalcRateCard[[#This Row],[Region]]</f>
        <v>Basic_D13 VM (Windows)C3</v>
      </c>
      <c r="B3142" s="1039">
        <v>3</v>
      </c>
      <c r="C3142" s="1039" t="s">
        <v>680</v>
      </c>
      <c r="D3142" s="1039" t="s">
        <v>177</v>
      </c>
      <c r="E3142" s="1039">
        <v>1.08108</v>
      </c>
      <c r="F3142" s="1039" t="s">
        <v>1093</v>
      </c>
      <c r="G3142" s="775" t="s">
        <v>4235</v>
      </c>
      <c r="H3142" s="775" t="s">
        <v>4235</v>
      </c>
      <c r="I3142" s="775" t="s">
        <v>6638</v>
      </c>
    </row>
    <row r="3143" spans="1:9">
      <c r="A3143" s="1039" t="str">
        <f>Table_wabobpsvr_AzureCalc_AzureCalcRateCard[[#This Row],[ServiceName]]&amp;Table_wabobpsvr_AzureCalc_AzureCalcRateCard[[#This Row],[Price_Level]]&amp;Table_wabobpsvr_AzureCalc_AzureCalcRateCard[[#This Row],[Region]]</f>
        <v>Basic_D13 VM (Windows)D3</v>
      </c>
      <c r="B3143" s="1039">
        <v>3</v>
      </c>
      <c r="C3143" s="1039" t="s">
        <v>680</v>
      </c>
      <c r="D3143" s="1039" t="s">
        <v>176</v>
      </c>
      <c r="E3143" s="1039">
        <v>1.0454399999999999</v>
      </c>
      <c r="F3143" s="1039" t="s">
        <v>1093</v>
      </c>
      <c r="G3143" s="775" t="s">
        <v>4235</v>
      </c>
      <c r="H3143" s="775" t="s">
        <v>4235</v>
      </c>
      <c r="I3143" s="775" t="s">
        <v>6638</v>
      </c>
    </row>
    <row r="3144" spans="1:9">
      <c r="A3144" s="1039" t="str">
        <f>Table_wabobpsvr_AzureCalc_AzureCalcRateCard[[#This Row],[ServiceName]]&amp;Table_wabobpsvr_AzureCalc_AzureCalcRateCard[[#This Row],[Price_Level]]&amp;Table_wabobpsvr_AzureCalc_AzureCalcRateCard[[#This Row],[Region]]</f>
        <v>Basic_D13 VM (Windows)MOSP6</v>
      </c>
      <c r="B3144" s="1039">
        <v>6</v>
      </c>
      <c r="C3144" s="1039" t="s">
        <v>680</v>
      </c>
      <c r="D3144" s="1039" t="s">
        <v>606</v>
      </c>
      <c r="E3144" s="1039">
        <v>1.1879999999999999</v>
      </c>
      <c r="F3144" s="1039" t="s">
        <v>1093</v>
      </c>
      <c r="G3144" s="775" t="s">
        <v>4235</v>
      </c>
      <c r="H3144" s="775" t="s">
        <v>4235</v>
      </c>
      <c r="I3144" s="775" t="s">
        <v>6639</v>
      </c>
    </row>
    <row r="3145" spans="1:9">
      <c r="A3145" s="1039" t="str">
        <f>Table_wabobpsvr_AzureCalc_AzureCalcRateCard[[#This Row],[ServiceName]]&amp;Table_wabobpsvr_AzureCalc_AzureCalcRateCard[[#This Row],[Price_Level]]&amp;Table_wabobpsvr_AzureCalc_AzureCalcRateCard[[#This Row],[Region]]</f>
        <v>Basic_D13 VM (Windows)A6</v>
      </c>
      <c r="B3145" s="1039">
        <v>6</v>
      </c>
      <c r="C3145" s="1039" t="s">
        <v>680</v>
      </c>
      <c r="D3145" s="1039" t="s">
        <v>174</v>
      </c>
      <c r="E3145" s="1039">
        <v>1.1523600000000001</v>
      </c>
      <c r="F3145" s="1039" t="s">
        <v>1093</v>
      </c>
      <c r="G3145" s="775" t="s">
        <v>4235</v>
      </c>
      <c r="H3145" s="775" t="s">
        <v>4235</v>
      </c>
      <c r="I3145" s="775" t="s">
        <v>6639</v>
      </c>
    </row>
    <row r="3146" spans="1:9">
      <c r="A3146" s="1039" t="str">
        <f>Table_wabobpsvr_AzureCalc_AzureCalcRateCard[[#This Row],[ServiceName]]&amp;Table_wabobpsvr_AzureCalc_AzureCalcRateCard[[#This Row],[Price_Level]]&amp;Table_wabobpsvr_AzureCalc_AzureCalcRateCard[[#This Row],[Region]]</f>
        <v>Basic_D13 VM (Windows)B6</v>
      </c>
      <c r="B3146" s="1039">
        <v>6</v>
      </c>
      <c r="C3146" s="1039" t="s">
        <v>680</v>
      </c>
      <c r="D3146" s="1039" t="s">
        <v>175</v>
      </c>
      <c r="E3146" s="1039">
        <v>1.1167199999999999</v>
      </c>
      <c r="F3146" s="1039" t="s">
        <v>1093</v>
      </c>
      <c r="G3146" s="775" t="s">
        <v>4235</v>
      </c>
      <c r="H3146" s="775" t="s">
        <v>4235</v>
      </c>
      <c r="I3146" s="775" t="s">
        <v>6639</v>
      </c>
    </row>
    <row r="3147" spans="1:9">
      <c r="A3147" s="775" t="str">
        <f>Table_wabobpsvr_AzureCalc_AzureCalcRateCard[[#This Row],[ServiceName]]&amp;Table_wabobpsvr_AzureCalc_AzureCalcRateCard[[#This Row],[Price_Level]]&amp;Table_wabobpsvr_AzureCalc_AzureCalcRateCard[[#This Row],[Region]]</f>
        <v>Basic_D13 VM (Windows)C6</v>
      </c>
      <c r="B3147" s="775">
        <v>6</v>
      </c>
      <c r="C3147" s="775" t="s">
        <v>680</v>
      </c>
      <c r="D3147" s="775" t="s">
        <v>177</v>
      </c>
      <c r="E3147" s="775">
        <v>1.08108</v>
      </c>
      <c r="F3147" s="775" t="s">
        <v>1093</v>
      </c>
      <c r="G3147" s="775" t="s">
        <v>4235</v>
      </c>
      <c r="H3147" s="775" t="s">
        <v>4235</v>
      </c>
      <c r="I3147" s="775" t="s">
        <v>6639</v>
      </c>
    </row>
    <row r="3148" spans="1:9">
      <c r="A3148" s="775" t="str">
        <f>Table_wabobpsvr_AzureCalc_AzureCalcRateCard[[#This Row],[ServiceName]]&amp;Table_wabobpsvr_AzureCalc_AzureCalcRateCard[[#This Row],[Price_Level]]&amp;Table_wabobpsvr_AzureCalc_AzureCalcRateCard[[#This Row],[Region]]</f>
        <v>Basic_D13 VM (Windows)D6</v>
      </c>
      <c r="B3148" s="775">
        <v>6</v>
      </c>
      <c r="C3148" s="775" t="s">
        <v>680</v>
      </c>
      <c r="D3148" s="775" t="s">
        <v>176</v>
      </c>
      <c r="E3148" s="775">
        <v>1.0454399999999999</v>
      </c>
      <c r="F3148" s="775" t="s">
        <v>1093</v>
      </c>
      <c r="G3148" s="775" t="s">
        <v>4235</v>
      </c>
      <c r="H3148" s="775" t="s">
        <v>4235</v>
      </c>
      <c r="I3148" s="775" t="s">
        <v>6639</v>
      </c>
    </row>
    <row r="3149" spans="1:9">
      <c r="A3149" s="775" t="str">
        <f>Table_wabobpsvr_AzureCalc_AzureCalcRateCard[[#This Row],[ServiceName]]&amp;Table_wabobpsvr_AzureCalc_AzureCalcRateCard[[#This Row],[Price_Level]]&amp;Table_wabobpsvr_AzureCalc_AzureCalcRateCard[[#This Row],[Region]]</f>
        <v>Basic_D13 VM (Windows)MOSP2</v>
      </c>
      <c r="B3149" s="775">
        <v>2</v>
      </c>
      <c r="C3149" s="775" t="s">
        <v>680</v>
      </c>
      <c r="D3149" s="775" t="s">
        <v>606</v>
      </c>
      <c r="E3149" s="775">
        <v>1.08</v>
      </c>
      <c r="F3149" s="775" t="s">
        <v>1093</v>
      </c>
      <c r="G3149" s="775" t="s">
        <v>4235</v>
      </c>
      <c r="H3149" s="775" t="s">
        <v>4235</v>
      </c>
      <c r="I3149" s="775" t="s">
        <v>6640</v>
      </c>
    </row>
    <row r="3150" spans="1:9">
      <c r="A3150" s="775" t="str">
        <f>Table_wabobpsvr_AzureCalc_AzureCalcRateCard[[#This Row],[ServiceName]]&amp;Table_wabobpsvr_AzureCalc_AzureCalcRateCard[[#This Row],[Price_Level]]&amp;Table_wabobpsvr_AzureCalc_AzureCalcRateCard[[#This Row],[Region]]</f>
        <v>Basic_D13 VM (Windows)A2</v>
      </c>
      <c r="B3150" s="775">
        <v>2</v>
      </c>
      <c r="C3150" s="775" t="s">
        <v>680</v>
      </c>
      <c r="D3150" s="775" t="s">
        <v>174</v>
      </c>
      <c r="E3150" s="775">
        <v>1.0476000000000001</v>
      </c>
      <c r="F3150" s="775" t="s">
        <v>1093</v>
      </c>
      <c r="G3150" s="775" t="s">
        <v>4235</v>
      </c>
      <c r="H3150" s="775" t="s">
        <v>4235</v>
      </c>
      <c r="I3150" s="775" t="s">
        <v>6640</v>
      </c>
    </row>
    <row r="3151" spans="1:9">
      <c r="A3151" s="775" t="str">
        <f>Table_wabobpsvr_AzureCalc_AzureCalcRateCard[[#This Row],[ServiceName]]&amp;Table_wabobpsvr_AzureCalc_AzureCalcRateCard[[#This Row],[Price_Level]]&amp;Table_wabobpsvr_AzureCalc_AzureCalcRateCard[[#This Row],[Region]]</f>
        <v>Basic_D13 VM (Windows)B2</v>
      </c>
      <c r="B3151" s="775">
        <v>2</v>
      </c>
      <c r="C3151" s="775" t="s">
        <v>680</v>
      </c>
      <c r="D3151" s="775" t="s">
        <v>175</v>
      </c>
      <c r="E3151" s="775">
        <v>1.0152000000000001</v>
      </c>
      <c r="F3151" s="775" t="s">
        <v>1093</v>
      </c>
      <c r="G3151" s="775" t="s">
        <v>4235</v>
      </c>
      <c r="H3151" s="775" t="s">
        <v>4235</v>
      </c>
      <c r="I3151" s="775" t="s">
        <v>6640</v>
      </c>
    </row>
    <row r="3152" spans="1:9">
      <c r="A3152" s="775" t="str">
        <f>Table_wabobpsvr_AzureCalc_AzureCalcRateCard[[#This Row],[ServiceName]]&amp;Table_wabobpsvr_AzureCalc_AzureCalcRateCard[[#This Row],[Price_Level]]&amp;Table_wabobpsvr_AzureCalc_AzureCalcRateCard[[#This Row],[Region]]</f>
        <v>Basic_D13 VM (Windows)C2</v>
      </c>
      <c r="B3152" s="775">
        <v>2</v>
      </c>
      <c r="C3152" s="775" t="s">
        <v>680</v>
      </c>
      <c r="D3152" s="775" t="s">
        <v>177</v>
      </c>
      <c r="E3152" s="775">
        <v>0.98280000000000001</v>
      </c>
      <c r="F3152" s="775" t="s">
        <v>1093</v>
      </c>
      <c r="G3152" s="775" t="s">
        <v>4235</v>
      </c>
      <c r="H3152" s="775" t="s">
        <v>4235</v>
      </c>
      <c r="I3152" s="775" t="s">
        <v>6640</v>
      </c>
    </row>
    <row r="3153" spans="1:9">
      <c r="A3153" s="775" t="str">
        <f>Table_wabobpsvr_AzureCalc_AzureCalcRateCard[[#This Row],[ServiceName]]&amp;Table_wabobpsvr_AzureCalc_AzureCalcRateCard[[#This Row],[Price_Level]]&amp;Table_wabobpsvr_AzureCalc_AzureCalcRateCard[[#This Row],[Region]]</f>
        <v>Basic_D13 VM (Windows)D2</v>
      </c>
      <c r="B3153" s="775">
        <v>2</v>
      </c>
      <c r="C3153" s="775" t="s">
        <v>680</v>
      </c>
      <c r="D3153" s="775" t="s">
        <v>176</v>
      </c>
      <c r="E3153" s="775">
        <v>0.95040000000000002</v>
      </c>
      <c r="F3153" s="775" t="s">
        <v>1093</v>
      </c>
      <c r="G3153" s="775" t="s">
        <v>4235</v>
      </c>
      <c r="H3153" s="775" t="s">
        <v>4235</v>
      </c>
      <c r="I3153" s="775" t="s">
        <v>6640</v>
      </c>
    </row>
    <row r="3154" spans="1:9">
      <c r="A3154" s="775" t="str">
        <f>Table_wabobpsvr_AzureCalc_AzureCalcRateCard[[#This Row],[ServiceName]]&amp;Table_wabobpsvr_AzureCalc_AzureCalcRateCard[[#This Row],[Price_Level]]&amp;Table_wabobpsvr_AzureCalc_AzureCalcRateCard[[#This Row],[Region]]</f>
        <v>Basic_D13 VM (Windows)MOSP5</v>
      </c>
      <c r="B3154" s="775">
        <v>5</v>
      </c>
      <c r="C3154" s="775" t="s">
        <v>680</v>
      </c>
      <c r="D3154" s="775" t="s">
        <v>606</v>
      </c>
      <c r="E3154" s="775">
        <v>1.1879999999999999</v>
      </c>
      <c r="F3154" s="775" t="s">
        <v>1093</v>
      </c>
      <c r="G3154" s="775" t="s">
        <v>4235</v>
      </c>
      <c r="H3154" s="775" t="s">
        <v>4235</v>
      </c>
      <c r="I3154" s="775" t="s">
        <v>6641</v>
      </c>
    </row>
    <row r="3155" spans="1:9">
      <c r="A3155" s="775" t="str">
        <f>Table_wabobpsvr_AzureCalc_AzureCalcRateCard[[#This Row],[ServiceName]]&amp;Table_wabobpsvr_AzureCalc_AzureCalcRateCard[[#This Row],[Price_Level]]&amp;Table_wabobpsvr_AzureCalc_AzureCalcRateCard[[#This Row],[Region]]</f>
        <v>Basic_D13 VM (Windows)A5</v>
      </c>
      <c r="B3155" s="775">
        <v>5</v>
      </c>
      <c r="C3155" s="775" t="s">
        <v>680</v>
      </c>
      <c r="D3155" s="775" t="s">
        <v>174</v>
      </c>
      <c r="E3155" s="775">
        <v>1.1523600000000001</v>
      </c>
      <c r="F3155" s="775" t="s">
        <v>1093</v>
      </c>
      <c r="G3155" s="775" t="s">
        <v>4235</v>
      </c>
      <c r="H3155" s="775" t="s">
        <v>4235</v>
      </c>
      <c r="I3155" s="775" t="s">
        <v>6641</v>
      </c>
    </row>
    <row r="3156" spans="1:9">
      <c r="A3156" s="775" t="str">
        <f>Table_wabobpsvr_AzureCalc_AzureCalcRateCard[[#This Row],[ServiceName]]&amp;Table_wabobpsvr_AzureCalc_AzureCalcRateCard[[#This Row],[Price_Level]]&amp;Table_wabobpsvr_AzureCalc_AzureCalcRateCard[[#This Row],[Region]]</f>
        <v>Basic_D13 VM (Windows)B5</v>
      </c>
      <c r="B3156" s="775">
        <v>5</v>
      </c>
      <c r="C3156" s="775" t="s">
        <v>680</v>
      </c>
      <c r="D3156" s="775" t="s">
        <v>175</v>
      </c>
      <c r="E3156" s="775">
        <v>1.1167199999999999</v>
      </c>
      <c r="F3156" s="775" t="s">
        <v>1093</v>
      </c>
      <c r="G3156" s="775" t="s">
        <v>4235</v>
      </c>
      <c r="H3156" s="775" t="s">
        <v>4235</v>
      </c>
      <c r="I3156" s="775" t="s">
        <v>6641</v>
      </c>
    </row>
    <row r="3157" spans="1:9">
      <c r="A3157" s="1039" t="str">
        <f>Table_wabobpsvr_AzureCalc_AzureCalcRateCard[[#This Row],[ServiceName]]&amp;Table_wabobpsvr_AzureCalc_AzureCalcRateCard[[#This Row],[Price_Level]]&amp;Table_wabobpsvr_AzureCalc_AzureCalcRateCard[[#This Row],[Region]]</f>
        <v>Basic_D13 VM (Windows)C5</v>
      </c>
      <c r="B3157" s="1039">
        <v>5</v>
      </c>
      <c r="C3157" s="1039" t="s">
        <v>680</v>
      </c>
      <c r="D3157" s="1039" t="s">
        <v>177</v>
      </c>
      <c r="E3157" s="1039">
        <v>1.08108</v>
      </c>
      <c r="F3157" s="1039" t="s">
        <v>1093</v>
      </c>
      <c r="G3157" s="775" t="s">
        <v>4235</v>
      </c>
      <c r="H3157" s="775" t="s">
        <v>4235</v>
      </c>
      <c r="I3157" s="775" t="s">
        <v>6641</v>
      </c>
    </row>
    <row r="3158" spans="1:9">
      <c r="A3158" s="775" t="str">
        <f>Table_wabobpsvr_AzureCalc_AzureCalcRateCard[[#This Row],[ServiceName]]&amp;Table_wabobpsvr_AzureCalc_AzureCalcRateCard[[#This Row],[Price_Level]]&amp;Table_wabobpsvr_AzureCalc_AzureCalcRateCard[[#This Row],[Region]]</f>
        <v>Basic_D13 VM (Windows)D5</v>
      </c>
      <c r="B3158" s="775">
        <v>5</v>
      </c>
      <c r="C3158" s="775" t="s">
        <v>680</v>
      </c>
      <c r="D3158" s="775" t="s">
        <v>176</v>
      </c>
      <c r="E3158" s="775">
        <v>1.0454399999999999</v>
      </c>
      <c r="F3158" s="775" t="s">
        <v>1093</v>
      </c>
      <c r="G3158" s="775" t="s">
        <v>4235</v>
      </c>
      <c r="H3158" s="775" t="s">
        <v>4235</v>
      </c>
      <c r="I3158" s="775" t="s">
        <v>6641</v>
      </c>
    </row>
    <row r="3159" spans="1:9">
      <c r="A3159" s="1039" t="str">
        <f>Table_wabobpsvr_AzureCalc_AzureCalcRateCard[[#This Row],[ServiceName]]&amp;Table_wabobpsvr_AzureCalc_AzureCalcRateCard[[#This Row],[Price_Level]]&amp;Table_wabobpsvr_AzureCalc_AzureCalcRateCard[[#This Row],[Region]]</f>
        <v>Basic_D13 VM (Windows)MOSP1</v>
      </c>
      <c r="B3159" s="1039">
        <v>1</v>
      </c>
      <c r="C3159" s="1039" t="s">
        <v>680</v>
      </c>
      <c r="D3159" s="1039" t="s">
        <v>606</v>
      </c>
      <c r="E3159" s="1039">
        <v>1.08</v>
      </c>
      <c r="F3159" s="1039" t="s">
        <v>1093</v>
      </c>
      <c r="G3159" s="775" t="s">
        <v>4235</v>
      </c>
      <c r="H3159" s="775" t="s">
        <v>4235</v>
      </c>
      <c r="I3159" s="775" t="s">
        <v>6642</v>
      </c>
    </row>
    <row r="3160" spans="1:9">
      <c r="A3160" s="775" t="str">
        <f>Table_wabobpsvr_AzureCalc_AzureCalcRateCard[[#This Row],[ServiceName]]&amp;Table_wabobpsvr_AzureCalc_AzureCalcRateCard[[#This Row],[Price_Level]]&amp;Table_wabobpsvr_AzureCalc_AzureCalcRateCard[[#This Row],[Region]]</f>
        <v>Basic_D13 VM (Windows)A1</v>
      </c>
      <c r="B3160" s="775">
        <v>1</v>
      </c>
      <c r="C3160" s="775" t="s">
        <v>680</v>
      </c>
      <c r="D3160" s="775" t="s">
        <v>174</v>
      </c>
      <c r="E3160" s="775">
        <v>1.0476000000000001</v>
      </c>
      <c r="F3160" s="775" t="s">
        <v>1093</v>
      </c>
      <c r="G3160" s="775" t="s">
        <v>4235</v>
      </c>
      <c r="H3160" s="775" t="s">
        <v>4235</v>
      </c>
      <c r="I3160" s="775" t="s">
        <v>6642</v>
      </c>
    </row>
    <row r="3161" spans="1:9">
      <c r="A3161" s="775" t="str">
        <f>Table_wabobpsvr_AzureCalc_AzureCalcRateCard[[#This Row],[ServiceName]]&amp;Table_wabobpsvr_AzureCalc_AzureCalcRateCard[[#This Row],[Price_Level]]&amp;Table_wabobpsvr_AzureCalc_AzureCalcRateCard[[#This Row],[Region]]</f>
        <v>Basic_D13 VM (Windows)B1</v>
      </c>
      <c r="B3161" s="775">
        <v>1</v>
      </c>
      <c r="C3161" s="775" t="s">
        <v>680</v>
      </c>
      <c r="D3161" s="775" t="s">
        <v>175</v>
      </c>
      <c r="E3161" s="775">
        <v>1.0152000000000001</v>
      </c>
      <c r="F3161" s="775" t="s">
        <v>1093</v>
      </c>
      <c r="G3161" s="775" t="s">
        <v>4235</v>
      </c>
      <c r="H3161" s="775" t="s">
        <v>4235</v>
      </c>
      <c r="I3161" s="775" t="s">
        <v>6642</v>
      </c>
    </row>
    <row r="3162" spans="1:9">
      <c r="A3162" s="775" t="str">
        <f>Table_wabobpsvr_AzureCalc_AzureCalcRateCard[[#This Row],[ServiceName]]&amp;Table_wabobpsvr_AzureCalc_AzureCalcRateCard[[#This Row],[Price_Level]]&amp;Table_wabobpsvr_AzureCalc_AzureCalcRateCard[[#This Row],[Region]]</f>
        <v>Basic_D13 VM (Windows)C1</v>
      </c>
      <c r="B3162" s="775">
        <v>1</v>
      </c>
      <c r="C3162" s="775" t="s">
        <v>680</v>
      </c>
      <c r="D3162" s="775" t="s">
        <v>177</v>
      </c>
      <c r="E3162" s="775">
        <v>0.98280000000000001</v>
      </c>
      <c r="F3162" s="775" t="s">
        <v>1093</v>
      </c>
      <c r="G3162" s="775" t="s">
        <v>4235</v>
      </c>
      <c r="H3162" s="775" t="s">
        <v>4235</v>
      </c>
      <c r="I3162" s="775" t="s">
        <v>6642</v>
      </c>
    </row>
    <row r="3163" spans="1:9">
      <c r="A3163" s="775" t="str">
        <f>Table_wabobpsvr_AzureCalc_AzureCalcRateCard[[#This Row],[ServiceName]]&amp;Table_wabobpsvr_AzureCalc_AzureCalcRateCard[[#This Row],[Price_Level]]&amp;Table_wabobpsvr_AzureCalc_AzureCalcRateCard[[#This Row],[Region]]</f>
        <v>Basic_D13 VM (Windows)D1</v>
      </c>
      <c r="B3163" s="775">
        <v>1</v>
      </c>
      <c r="C3163" s="775" t="s">
        <v>680</v>
      </c>
      <c r="D3163" s="775" t="s">
        <v>176</v>
      </c>
      <c r="E3163" s="775">
        <v>0.95040000000000002</v>
      </c>
      <c r="F3163" s="775" t="s">
        <v>1093</v>
      </c>
      <c r="G3163" s="775" t="s">
        <v>4235</v>
      </c>
      <c r="H3163" s="775" t="s">
        <v>4235</v>
      </c>
      <c r="I3163" s="775" t="s">
        <v>6642</v>
      </c>
    </row>
    <row r="3164" spans="1:9">
      <c r="A3164" s="775" t="str">
        <f>Table_wabobpsvr_AzureCalc_AzureCalcRateCard[[#This Row],[ServiceName]]&amp;Table_wabobpsvr_AzureCalc_AzureCalcRateCard[[#This Row],[Price_Level]]&amp;Table_wabobpsvr_AzureCalc_AzureCalcRateCard[[#This Row],[Region]]</f>
        <v>Basic_D13 VM (Windows)MOSP4</v>
      </c>
      <c r="B3164" s="775">
        <v>4</v>
      </c>
      <c r="C3164" s="775" t="s">
        <v>680</v>
      </c>
      <c r="D3164" s="775" t="s">
        <v>606</v>
      </c>
      <c r="E3164" s="775">
        <v>1.1879999999999999</v>
      </c>
      <c r="F3164" s="775" t="s">
        <v>1093</v>
      </c>
      <c r="G3164" s="775" t="s">
        <v>4235</v>
      </c>
      <c r="H3164" s="775" t="s">
        <v>4235</v>
      </c>
      <c r="I3164" s="775" t="s">
        <v>6643</v>
      </c>
    </row>
    <row r="3165" spans="1:9">
      <c r="A3165" s="775" t="str">
        <f>Table_wabobpsvr_AzureCalc_AzureCalcRateCard[[#This Row],[ServiceName]]&amp;Table_wabobpsvr_AzureCalc_AzureCalcRateCard[[#This Row],[Price_Level]]&amp;Table_wabobpsvr_AzureCalc_AzureCalcRateCard[[#This Row],[Region]]</f>
        <v>Basic_D13 VM (Windows)A4</v>
      </c>
      <c r="B3165" s="775">
        <v>4</v>
      </c>
      <c r="C3165" s="775" t="s">
        <v>680</v>
      </c>
      <c r="D3165" s="775" t="s">
        <v>174</v>
      </c>
      <c r="E3165" s="775">
        <v>1.1523600000000001</v>
      </c>
      <c r="F3165" s="775" t="s">
        <v>1093</v>
      </c>
      <c r="G3165" s="775" t="s">
        <v>4235</v>
      </c>
      <c r="H3165" s="775" t="s">
        <v>4235</v>
      </c>
      <c r="I3165" s="775" t="s">
        <v>6643</v>
      </c>
    </row>
    <row r="3166" spans="1:9">
      <c r="A3166" s="775" t="str">
        <f>Table_wabobpsvr_AzureCalc_AzureCalcRateCard[[#This Row],[ServiceName]]&amp;Table_wabobpsvr_AzureCalc_AzureCalcRateCard[[#This Row],[Price_Level]]&amp;Table_wabobpsvr_AzureCalc_AzureCalcRateCard[[#This Row],[Region]]</f>
        <v>Basic_D13 VM (Windows)B4</v>
      </c>
      <c r="B3166" s="775">
        <v>4</v>
      </c>
      <c r="C3166" s="775" t="s">
        <v>680</v>
      </c>
      <c r="D3166" s="775" t="s">
        <v>175</v>
      </c>
      <c r="E3166" s="775">
        <v>1.1167199999999999</v>
      </c>
      <c r="F3166" s="775" t="s">
        <v>1093</v>
      </c>
      <c r="G3166" s="775" t="s">
        <v>4235</v>
      </c>
      <c r="H3166" s="775" t="s">
        <v>4235</v>
      </c>
      <c r="I3166" s="775" t="s">
        <v>6643</v>
      </c>
    </row>
    <row r="3167" spans="1:9">
      <c r="A3167" s="775" t="str">
        <f>Table_wabobpsvr_AzureCalc_AzureCalcRateCard[[#This Row],[ServiceName]]&amp;Table_wabobpsvr_AzureCalc_AzureCalcRateCard[[#This Row],[Price_Level]]&amp;Table_wabobpsvr_AzureCalc_AzureCalcRateCard[[#This Row],[Region]]</f>
        <v>Basic_D13 VM (Windows)C4</v>
      </c>
      <c r="B3167" s="775">
        <v>4</v>
      </c>
      <c r="C3167" s="775" t="s">
        <v>680</v>
      </c>
      <c r="D3167" s="775" t="s">
        <v>177</v>
      </c>
      <c r="E3167" s="775">
        <v>1.08108</v>
      </c>
      <c r="F3167" s="775" t="s">
        <v>1093</v>
      </c>
      <c r="G3167" s="775" t="s">
        <v>4235</v>
      </c>
      <c r="H3167" s="775" t="s">
        <v>4235</v>
      </c>
      <c r="I3167" s="775" t="s">
        <v>6643</v>
      </c>
    </row>
    <row r="3168" spans="1:9">
      <c r="A3168" s="775" t="str">
        <f>Table_wabobpsvr_AzureCalc_AzureCalcRateCard[[#This Row],[ServiceName]]&amp;Table_wabobpsvr_AzureCalc_AzureCalcRateCard[[#This Row],[Price_Level]]&amp;Table_wabobpsvr_AzureCalc_AzureCalcRateCard[[#This Row],[Region]]</f>
        <v>Basic_D13 VM (Windows)D4</v>
      </c>
      <c r="B3168" s="775">
        <v>4</v>
      </c>
      <c r="C3168" s="775" t="s">
        <v>680</v>
      </c>
      <c r="D3168" s="775" t="s">
        <v>176</v>
      </c>
      <c r="E3168" s="775">
        <v>1.0454399999999999</v>
      </c>
      <c r="F3168" s="775" t="s">
        <v>1093</v>
      </c>
      <c r="G3168" s="775" t="s">
        <v>4235</v>
      </c>
      <c r="H3168" s="775" t="s">
        <v>4235</v>
      </c>
      <c r="I3168" s="775" t="s">
        <v>6643</v>
      </c>
    </row>
    <row r="3169" spans="1:9">
      <c r="A3169" s="775" t="str">
        <f>Table_wabobpsvr_AzureCalc_AzureCalcRateCard[[#This Row],[ServiceName]]&amp;Table_wabobpsvr_AzureCalc_AzureCalcRateCard[[#This Row],[Price_Level]]&amp;Table_wabobpsvr_AzureCalc_AzureCalcRateCard[[#This Row],[Region]]</f>
        <v>Basic_D13 VM (Windows)MOSP14</v>
      </c>
      <c r="B3169" s="775">
        <v>14</v>
      </c>
      <c r="C3169" s="775" t="s">
        <v>680</v>
      </c>
      <c r="D3169" s="775" t="s">
        <v>606</v>
      </c>
      <c r="E3169" s="775">
        <v>999999</v>
      </c>
      <c r="F3169" s="775" t="s">
        <v>1093</v>
      </c>
      <c r="G3169" s="775" t="s">
        <v>4235</v>
      </c>
      <c r="H3169" s="775" t="s">
        <v>4235</v>
      </c>
      <c r="I3169" s="775" t="s">
        <v>6644</v>
      </c>
    </row>
    <row r="3170" spans="1:9">
      <c r="A3170" s="1039" t="str">
        <f>Table_wabobpsvr_AzureCalc_AzureCalcRateCard[[#This Row],[ServiceName]]&amp;Table_wabobpsvr_AzureCalc_AzureCalcRateCard[[#This Row],[Price_Level]]&amp;Table_wabobpsvr_AzureCalc_AzureCalcRateCard[[#This Row],[Region]]</f>
        <v>Basic_D13 VM (Windows)A14</v>
      </c>
      <c r="B3170" s="1039">
        <v>14</v>
      </c>
      <c r="C3170" s="1039" t="s">
        <v>680</v>
      </c>
      <c r="D3170" s="1039" t="s">
        <v>174</v>
      </c>
      <c r="E3170" s="1039">
        <v>1.3095000000000001</v>
      </c>
      <c r="F3170" s="1039" t="s">
        <v>1093</v>
      </c>
      <c r="G3170" s="775" t="s">
        <v>4235</v>
      </c>
      <c r="H3170" s="775" t="s">
        <v>4235</v>
      </c>
      <c r="I3170" s="775" t="s">
        <v>6644</v>
      </c>
    </row>
    <row r="3171" spans="1:9">
      <c r="A3171" s="775" t="str">
        <f>Table_wabobpsvr_AzureCalc_AzureCalcRateCard[[#This Row],[ServiceName]]&amp;Table_wabobpsvr_AzureCalc_AzureCalcRateCard[[#This Row],[Price_Level]]&amp;Table_wabobpsvr_AzureCalc_AzureCalcRateCard[[#This Row],[Region]]</f>
        <v>Basic_D13 VM (Windows)B14</v>
      </c>
      <c r="B3171" s="775">
        <v>14</v>
      </c>
      <c r="C3171" s="775" t="s">
        <v>680</v>
      </c>
      <c r="D3171" s="775" t="s">
        <v>175</v>
      </c>
      <c r="E3171" s="775">
        <v>1.2689999999999999</v>
      </c>
      <c r="F3171" s="775" t="s">
        <v>1093</v>
      </c>
      <c r="G3171" s="775" t="s">
        <v>4235</v>
      </c>
      <c r="H3171" s="775" t="s">
        <v>4235</v>
      </c>
      <c r="I3171" s="775" t="s">
        <v>6644</v>
      </c>
    </row>
    <row r="3172" spans="1:9">
      <c r="A3172" s="775" t="str">
        <f>Table_wabobpsvr_AzureCalc_AzureCalcRateCard[[#This Row],[ServiceName]]&amp;Table_wabobpsvr_AzureCalc_AzureCalcRateCard[[#This Row],[Price_Level]]&amp;Table_wabobpsvr_AzureCalc_AzureCalcRateCard[[#This Row],[Region]]</f>
        <v>Basic_D13 VM (Windows)C14</v>
      </c>
      <c r="B3172" s="775">
        <v>14</v>
      </c>
      <c r="C3172" s="775" t="s">
        <v>680</v>
      </c>
      <c r="D3172" s="775" t="s">
        <v>177</v>
      </c>
      <c r="E3172" s="775">
        <v>1.2284999999999999</v>
      </c>
      <c r="F3172" s="775" t="s">
        <v>1093</v>
      </c>
      <c r="G3172" s="775" t="s">
        <v>4235</v>
      </c>
      <c r="H3172" s="775" t="s">
        <v>4235</v>
      </c>
      <c r="I3172" s="775" t="s">
        <v>6644</v>
      </c>
    </row>
    <row r="3173" spans="1:9">
      <c r="A3173" s="775" t="str">
        <f>Table_wabobpsvr_AzureCalc_AzureCalcRateCard[[#This Row],[ServiceName]]&amp;Table_wabobpsvr_AzureCalc_AzureCalcRateCard[[#This Row],[Price_Level]]&amp;Table_wabobpsvr_AzureCalc_AzureCalcRateCard[[#This Row],[Region]]</f>
        <v>Basic_D13 VM (Windows)D14</v>
      </c>
      <c r="B3173" s="775">
        <v>14</v>
      </c>
      <c r="C3173" s="775" t="s">
        <v>680</v>
      </c>
      <c r="D3173" s="775" t="s">
        <v>176</v>
      </c>
      <c r="E3173" s="775">
        <v>1.1879999999999999</v>
      </c>
      <c r="F3173" s="775" t="s">
        <v>1093</v>
      </c>
      <c r="G3173" s="775" t="s">
        <v>4235</v>
      </c>
      <c r="H3173" s="775" t="s">
        <v>4235</v>
      </c>
      <c r="I3173" s="775" t="s">
        <v>6644</v>
      </c>
    </row>
    <row r="3174" spans="1:9">
      <c r="A3174" s="775" t="str">
        <f>Table_wabobpsvr_AzureCalc_AzureCalcRateCard[[#This Row],[ServiceName]]&amp;Table_wabobpsvr_AzureCalc_AzureCalcRateCard[[#This Row],[Price_Level]]&amp;Table_wabobpsvr_AzureCalc_AzureCalcRateCard[[#This Row],[Region]]</f>
        <v>Basic_D13 VM (Windows)MOSP</v>
      </c>
      <c r="B3174" s="775"/>
      <c r="C3174" s="775" t="s">
        <v>680</v>
      </c>
      <c r="D3174" s="775" t="s">
        <v>606</v>
      </c>
      <c r="E3174" s="775">
        <v>1.08</v>
      </c>
      <c r="F3174" s="775" t="s">
        <v>1093</v>
      </c>
      <c r="G3174" s="775" t="s">
        <v>4235</v>
      </c>
      <c r="H3174" s="775" t="s">
        <v>4235</v>
      </c>
      <c r="I3174" s="775" t="s">
        <v>6645</v>
      </c>
    </row>
    <row r="3175" spans="1:9">
      <c r="A3175" s="775" t="str">
        <f>Table_wabobpsvr_AzureCalc_AzureCalcRateCard[[#This Row],[ServiceName]]&amp;Table_wabobpsvr_AzureCalc_AzureCalcRateCard[[#This Row],[Price_Level]]&amp;Table_wabobpsvr_AzureCalc_AzureCalcRateCard[[#This Row],[Region]]</f>
        <v>Basic_D13 VM (Windows)A</v>
      </c>
      <c r="B3175" s="775"/>
      <c r="C3175" s="775" t="s">
        <v>680</v>
      </c>
      <c r="D3175" s="775" t="s">
        <v>174</v>
      </c>
      <c r="E3175" s="775">
        <v>1.0476000000000001</v>
      </c>
      <c r="F3175" s="775" t="s">
        <v>1093</v>
      </c>
      <c r="G3175" s="775" t="s">
        <v>3575</v>
      </c>
      <c r="H3175" s="775" t="s">
        <v>3576</v>
      </c>
      <c r="I3175" s="775" t="s">
        <v>6645</v>
      </c>
    </row>
    <row r="3176" spans="1:9">
      <c r="A3176" s="1039" t="str">
        <f>Table_wabobpsvr_AzureCalc_AzureCalcRateCard[[#This Row],[ServiceName]]&amp;Table_wabobpsvr_AzureCalc_AzureCalcRateCard[[#This Row],[Price_Level]]&amp;Table_wabobpsvr_AzureCalc_AzureCalcRateCard[[#This Row],[Region]]</f>
        <v>Basic_D13 VM (Windows)B</v>
      </c>
      <c r="B3176" s="1039"/>
      <c r="C3176" s="1039" t="s">
        <v>680</v>
      </c>
      <c r="D3176" s="1039" t="s">
        <v>175</v>
      </c>
      <c r="E3176" s="1039">
        <v>1.0152000000000001</v>
      </c>
      <c r="F3176" s="1039" t="s">
        <v>1093</v>
      </c>
      <c r="G3176" s="775" t="s">
        <v>3575</v>
      </c>
      <c r="H3176" s="775" t="s">
        <v>3576</v>
      </c>
      <c r="I3176" s="775" t="s">
        <v>6645</v>
      </c>
    </row>
    <row r="3177" spans="1:9">
      <c r="A3177" s="775" t="str">
        <f>Table_wabobpsvr_AzureCalc_AzureCalcRateCard[[#This Row],[ServiceName]]&amp;Table_wabobpsvr_AzureCalc_AzureCalcRateCard[[#This Row],[Price_Level]]&amp;Table_wabobpsvr_AzureCalc_AzureCalcRateCard[[#This Row],[Region]]</f>
        <v>Basic_D13 VM (Windows)C</v>
      </c>
      <c r="B3177" s="775"/>
      <c r="C3177" s="775" t="s">
        <v>680</v>
      </c>
      <c r="D3177" s="775" t="s">
        <v>177</v>
      </c>
      <c r="E3177" s="775">
        <v>0.98280000000000001</v>
      </c>
      <c r="F3177" s="775" t="s">
        <v>1093</v>
      </c>
      <c r="G3177" s="775" t="s">
        <v>3575</v>
      </c>
      <c r="H3177" s="775" t="s">
        <v>3576</v>
      </c>
      <c r="I3177" s="775" t="s">
        <v>6645</v>
      </c>
    </row>
    <row r="3178" spans="1:9">
      <c r="A3178" s="775" t="str">
        <f>Table_wabobpsvr_AzureCalc_AzureCalcRateCard[[#This Row],[ServiceName]]&amp;Table_wabobpsvr_AzureCalc_AzureCalcRateCard[[#This Row],[Price_Level]]&amp;Table_wabobpsvr_AzureCalc_AzureCalcRateCard[[#This Row],[Region]]</f>
        <v>Basic_D13 VM (Windows)D</v>
      </c>
      <c r="B3178" s="775"/>
      <c r="C3178" s="775" t="s">
        <v>680</v>
      </c>
      <c r="D3178" s="775" t="s">
        <v>176</v>
      </c>
      <c r="E3178" s="775">
        <v>0.95040000000000002</v>
      </c>
      <c r="F3178" s="775" t="s">
        <v>1093</v>
      </c>
      <c r="G3178" s="775" t="s">
        <v>3575</v>
      </c>
      <c r="H3178" s="775" t="s">
        <v>3576</v>
      </c>
      <c r="I3178" s="775" t="s">
        <v>6645</v>
      </c>
    </row>
    <row r="3179" spans="1:9">
      <c r="A3179" s="1039" t="str">
        <f>Table_wabobpsvr_AzureCalc_AzureCalcRateCard[[#This Row],[ServiceName]]&amp;Table_wabobpsvr_AzureCalc_AzureCalcRateCard[[#This Row],[Price_Level]]&amp;Table_wabobpsvr_AzureCalc_AzureCalcRateCard[[#This Row],[Region]]</f>
        <v>Basic_D14 VM (Non-Windows)MOSP10</v>
      </c>
      <c r="B3179" s="1039">
        <v>10</v>
      </c>
      <c r="C3179" s="1039" t="s">
        <v>680</v>
      </c>
      <c r="D3179" s="1039" t="s">
        <v>606</v>
      </c>
      <c r="E3179" s="1039">
        <v>1.9359999999999999</v>
      </c>
      <c r="F3179" s="1039" t="s">
        <v>1094</v>
      </c>
      <c r="G3179" s="775" t="s">
        <v>4235</v>
      </c>
      <c r="H3179" s="775" t="s">
        <v>4235</v>
      </c>
      <c r="I3179" s="775" t="s">
        <v>6646</v>
      </c>
    </row>
    <row r="3180" spans="1:9">
      <c r="A3180" s="775" t="str">
        <f>Table_wabobpsvr_AzureCalc_AzureCalcRateCard[[#This Row],[ServiceName]]&amp;Table_wabobpsvr_AzureCalc_AzureCalcRateCard[[#This Row],[Price_Level]]&amp;Table_wabobpsvr_AzureCalc_AzureCalcRateCard[[#This Row],[Region]]</f>
        <v>Basic_D14 VM (Non-Windows)A10</v>
      </c>
      <c r="B3180" s="775">
        <v>10</v>
      </c>
      <c r="C3180" s="775" t="s">
        <v>680</v>
      </c>
      <c r="D3180" s="775" t="s">
        <v>174</v>
      </c>
      <c r="E3180" s="775">
        <v>1.87792</v>
      </c>
      <c r="F3180" s="775" t="s">
        <v>1094</v>
      </c>
      <c r="G3180" s="775" t="s">
        <v>4235</v>
      </c>
      <c r="H3180" s="775" t="s">
        <v>4235</v>
      </c>
      <c r="I3180" s="775" t="s">
        <v>6646</v>
      </c>
    </row>
    <row r="3181" spans="1:9">
      <c r="A3181" s="775" t="str">
        <f>Table_wabobpsvr_AzureCalc_AzureCalcRateCard[[#This Row],[ServiceName]]&amp;Table_wabobpsvr_AzureCalc_AzureCalcRateCard[[#This Row],[Price_Level]]&amp;Table_wabobpsvr_AzureCalc_AzureCalcRateCard[[#This Row],[Region]]</f>
        <v>Basic_D14 VM (Non-Windows)B10</v>
      </c>
      <c r="B3181" s="775">
        <v>10</v>
      </c>
      <c r="C3181" s="775" t="s">
        <v>680</v>
      </c>
      <c r="D3181" s="775" t="s">
        <v>175</v>
      </c>
      <c r="E3181" s="775">
        <v>1.8198399999999999</v>
      </c>
      <c r="F3181" s="775" t="s">
        <v>1094</v>
      </c>
      <c r="G3181" s="775" t="s">
        <v>4235</v>
      </c>
      <c r="H3181" s="775" t="s">
        <v>4235</v>
      </c>
      <c r="I3181" s="775" t="s">
        <v>6646</v>
      </c>
    </row>
    <row r="3182" spans="1:9">
      <c r="A3182" s="775" t="str">
        <f>Table_wabobpsvr_AzureCalc_AzureCalcRateCard[[#This Row],[ServiceName]]&amp;Table_wabobpsvr_AzureCalc_AzureCalcRateCard[[#This Row],[Price_Level]]&amp;Table_wabobpsvr_AzureCalc_AzureCalcRateCard[[#This Row],[Region]]</f>
        <v>Basic_D14 VM (Non-Windows)C10</v>
      </c>
      <c r="B3182" s="775">
        <v>10</v>
      </c>
      <c r="C3182" s="775" t="s">
        <v>680</v>
      </c>
      <c r="D3182" s="775" t="s">
        <v>177</v>
      </c>
      <c r="E3182" s="775">
        <v>1.76176</v>
      </c>
      <c r="F3182" s="775" t="s">
        <v>1094</v>
      </c>
      <c r="G3182" s="775" t="s">
        <v>4235</v>
      </c>
      <c r="H3182" s="775" t="s">
        <v>4235</v>
      </c>
      <c r="I3182" s="775" t="s">
        <v>6646</v>
      </c>
    </row>
    <row r="3183" spans="1:9">
      <c r="A3183" s="775" t="str">
        <f>Table_wabobpsvr_AzureCalc_AzureCalcRateCard[[#This Row],[ServiceName]]&amp;Table_wabobpsvr_AzureCalc_AzureCalcRateCard[[#This Row],[Price_Level]]&amp;Table_wabobpsvr_AzureCalc_AzureCalcRateCard[[#This Row],[Region]]</f>
        <v>Basic_D14 VM (Non-Windows)D10</v>
      </c>
      <c r="B3183" s="775">
        <v>10</v>
      </c>
      <c r="C3183" s="775" t="s">
        <v>680</v>
      </c>
      <c r="D3183" s="775" t="s">
        <v>176</v>
      </c>
      <c r="E3183" s="775">
        <v>1.7036800000000001</v>
      </c>
      <c r="F3183" s="775" t="s">
        <v>1094</v>
      </c>
      <c r="G3183" s="775" t="s">
        <v>4235</v>
      </c>
      <c r="H3183" s="775" t="s">
        <v>4235</v>
      </c>
      <c r="I3183" s="775" t="s">
        <v>6646</v>
      </c>
    </row>
    <row r="3184" spans="1:9">
      <c r="A3184" s="775" t="str">
        <f>Table_wabobpsvr_AzureCalc_AzureCalcRateCard[[#This Row],[ServiceName]]&amp;Table_wabobpsvr_AzureCalc_AzureCalcRateCard[[#This Row],[Price_Level]]&amp;Table_wabobpsvr_AzureCalc_AzureCalcRateCard[[#This Row],[Region]]</f>
        <v>Basic_D14 VM (Non-Windows)MOSP9</v>
      </c>
      <c r="B3184" s="775">
        <v>9</v>
      </c>
      <c r="C3184" s="775" t="s">
        <v>680</v>
      </c>
      <c r="D3184" s="775" t="s">
        <v>606</v>
      </c>
      <c r="E3184" s="775">
        <v>1.68</v>
      </c>
      <c r="F3184" s="775" t="s">
        <v>1094</v>
      </c>
      <c r="G3184" s="775" t="s">
        <v>4235</v>
      </c>
      <c r="H3184" s="775" t="s">
        <v>4235</v>
      </c>
      <c r="I3184" s="775" t="s">
        <v>6647</v>
      </c>
    </row>
    <row r="3185" spans="1:9">
      <c r="A3185" s="1039" t="str">
        <f>Table_wabobpsvr_AzureCalc_AzureCalcRateCard[[#This Row],[ServiceName]]&amp;Table_wabobpsvr_AzureCalc_AzureCalcRateCard[[#This Row],[Price_Level]]&amp;Table_wabobpsvr_AzureCalc_AzureCalcRateCard[[#This Row],[Region]]</f>
        <v>Basic_D14 VM (Non-Windows)A9</v>
      </c>
      <c r="B3185" s="1039">
        <v>9</v>
      </c>
      <c r="C3185" s="1039" t="s">
        <v>680</v>
      </c>
      <c r="D3185" s="1039" t="s">
        <v>174</v>
      </c>
      <c r="E3185" s="1039">
        <v>1.6295999999999999</v>
      </c>
      <c r="F3185" s="1039" t="s">
        <v>1094</v>
      </c>
      <c r="G3185" s="775" t="s">
        <v>4235</v>
      </c>
      <c r="H3185" s="775" t="s">
        <v>4235</v>
      </c>
      <c r="I3185" s="775" t="s">
        <v>6647</v>
      </c>
    </row>
    <row r="3186" spans="1:9">
      <c r="A3186" s="775" t="str">
        <f>Table_wabobpsvr_AzureCalc_AzureCalcRateCard[[#This Row],[ServiceName]]&amp;Table_wabobpsvr_AzureCalc_AzureCalcRateCard[[#This Row],[Price_Level]]&amp;Table_wabobpsvr_AzureCalc_AzureCalcRateCard[[#This Row],[Region]]</f>
        <v>Basic_D14 VM (Non-Windows)B9</v>
      </c>
      <c r="B3186" s="775">
        <v>9</v>
      </c>
      <c r="C3186" s="775" t="s">
        <v>680</v>
      </c>
      <c r="D3186" s="775" t="s">
        <v>175</v>
      </c>
      <c r="E3186" s="775">
        <v>1.5791999999999999</v>
      </c>
      <c r="F3186" s="775" t="s">
        <v>1094</v>
      </c>
      <c r="G3186" s="775" t="s">
        <v>4235</v>
      </c>
      <c r="H3186" s="775" t="s">
        <v>4235</v>
      </c>
      <c r="I3186" s="775" t="s">
        <v>6647</v>
      </c>
    </row>
    <row r="3187" spans="1:9">
      <c r="A3187" s="775" t="str">
        <f>Table_wabobpsvr_AzureCalc_AzureCalcRateCard[[#This Row],[ServiceName]]&amp;Table_wabobpsvr_AzureCalc_AzureCalcRateCard[[#This Row],[Price_Level]]&amp;Table_wabobpsvr_AzureCalc_AzureCalcRateCard[[#This Row],[Region]]</f>
        <v>Basic_D14 VM (Non-Windows)C9</v>
      </c>
      <c r="B3187" s="775">
        <v>9</v>
      </c>
      <c r="C3187" s="775" t="s">
        <v>680</v>
      </c>
      <c r="D3187" s="775" t="s">
        <v>177</v>
      </c>
      <c r="E3187" s="775">
        <v>1.5287999999999999</v>
      </c>
      <c r="F3187" s="775" t="s">
        <v>1094</v>
      </c>
      <c r="G3187" s="775" t="s">
        <v>4235</v>
      </c>
      <c r="H3187" s="775" t="s">
        <v>4235</v>
      </c>
      <c r="I3187" s="775" t="s">
        <v>6647</v>
      </c>
    </row>
    <row r="3188" spans="1:9">
      <c r="A3188" s="775" t="str">
        <f>Table_wabobpsvr_AzureCalc_AzureCalcRateCard[[#This Row],[ServiceName]]&amp;Table_wabobpsvr_AzureCalc_AzureCalcRateCard[[#This Row],[Price_Level]]&amp;Table_wabobpsvr_AzureCalc_AzureCalcRateCard[[#This Row],[Region]]</f>
        <v>Basic_D14 VM (Non-Windows)D9</v>
      </c>
      <c r="B3188" s="775">
        <v>9</v>
      </c>
      <c r="C3188" s="775" t="s">
        <v>680</v>
      </c>
      <c r="D3188" s="775" t="s">
        <v>176</v>
      </c>
      <c r="E3188" s="775">
        <v>1.4783999999999999</v>
      </c>
      <c r="F3188" s="775" t="s">
        <v>1094</v>
      </c>
      <c r="G3188" s="775" t="s">
        <v>4235</v>
      </c>
      <c r="H3188" s="775" t="s">
        <v>4235</v>
      </c>
      <c r="I3188" s="775" t="s">
        <v>6647</v>
      </c>
    </row>
    <row r="3189" spans="1:9">
      <c r="A3189" s="775" t="str">
        <f>Table_wabobpsvr_AzureCalc_AzureCalcRateCard[[#This Row],[ServiceName]]&amp;Table_wabobpsvr_AzureCalc_AzureCalcRateCard[[#This Row],[Price_Level]]&amp;Table_wabobpsvr_AzureCalc_AzureCalcRateCard[[#This Row],[Region]]</f>
        <v>Standard S3 Database DaysC13</v>
      </c>
      <c r="B3189" s="775">
        <v>13</v>
      </c>
      <c r="C3189" s="775" t="s">
        <v>87</v>
      </c>
      <c r="D3189" s="775" t="s">
        <v>177</v>
      </c>
      <c r="E3189" s="775">
        <v>0.223</v>
      </c>
      <c r="F3189" s="775" t="s">
        <v>3081</v>
      </c>
      <c r="G3189" s="775" t="s">
        <v>3098</v>
      </c>
      <c r="H3189" s="775" t="s">
        <v>3099</v>
      </c>
      <c r="I3189" s="775" t="s">
        <v>6628</v>
      </c>
    </row>
    <row r="3190" spans="1:9">
      <c r="A3190" s="775" t="str">
        <f>Table_wabobpsvr_AzureCalc_AzureCalcRateCard[[#This Row],[ServiceName]]&amp;Table_wabobpsvr_AzureCalc_AzureCalcRateCard[[#This Row],[Price_Level]]&amp;Table_wabobpsvr_AzureCalc_AzureCalcRateCard[[#This Row],[Region]]</f>
        <v>Standard S3 Database DaysD13</v>
      </c>
      <c r="B3190" s="775">
        <v>13</v>
      </c>
      <c r="C3190" s="775" t="s">
        <v>87</v>
      </c>
      <c r="D3190" s="775" t="s">
        <v>176</v>
      </c>
      <c r="E3190" s="775">
        <v>0.21560000000000001</v>
      </c>
      <c r="F3190" s="775" t="s">
        <v>3081</v>
      </c>
      <c r="G3190" s="775" t="s">
        <v>3098</v>
      </c>
      <c r="H3190" s="775" t="s">
        <v>3099</v>
      </c>
      <c r="I3190" s="775" t="s">
        <v>6628</v>
      </c>
    </row>
    <row r="3191" spans="1:9">
      <c r="A3191" s="775" t="str">
        <f>Table_wabobpsvr_AzureCalc_AzureCalcRateCard[[#This Row],[ServiceName]]&amp;Table_wabobpsvr_AzureCalc_AzureCalcRateCard[[#This Row],[Price_Level]]&amp;Table_wabobpsvr_AzureCalc_AzureCalcRateCard[[#This Row],[Region]]</f>
        <v>Standard S3 Database DaysMOSP11</v>
      </c>
      <c r="B3191" s="775">
        <v>11</v>
      </c>
      <c r="C3191" s="775" t="s">
        <v>87</v>
      </c>
      <c r="D3191" s="775" t="s">
        <v>606</v>
      </c>
      <c r="E3191" s="775">
        <v>0.22819999999999999</v>
      </c>
      <c r="F3191" s="775" t="s">
        <v>3081</v>
      </c>
      <c r="G3191" s="775" t="s">
        <v>4235</v>
      </c>
      <c r="H3191" s="775" t="s">
        <v>4235</v>
      </c>
      <c r="I3191" s="775" t="s">
        <v>6648</v>
      </c>
    </row>
    <row r="3192" spans="1:9">
      <c r="A3192" s="775" t="str">
        <f>Table_wabobpsvr_AzureCalc_AzureCalcRateCard[[#This Row],[ServiceName]]&amp;Table_wabobpsvr_AzureCalc_AzureCalcRateCard[[#This Row],[Price_Level]]&amp;Table_wabobpsvr_AzureCalc_AzureCalcRateCard[[#This Row],[Region]]</f>
        <v>Standard S3 Database DaysA11</v>
      </c>
      <c r="B3192" s="775">
        <v>11</v>
      </c>
      <c r="C3192" s="775" t="s">
        <v>87</v>
      </c>
      <c r="D3192" s="775" t="s">
        <v>174</v>
      </c>
      <c r="E3192" s="775">
        <v>0.2215</v>
      </c>
      <c r="F3192" s="775" t="s">
        <v>3081</v>
      </c>
      <c r="G3192" s="775" t="s">
        <v>3100</v>
      </c>
      <c r="H3192" s="775" t="s">
        <v>3101</v>
      </c>
      <c r="I3192" s="775" t="s">
        <v>6648</v>
      </c>
    </row>
    <row r="3193" spans="1:9">
      <c r="A3193" s="775" t="str">
        <f>Table_wabobpsvr_AzureCalc_AzureCalcRateCard[[#This Row],[ServiceName]]&amp;Table_wabobpsvr_AzureCalc_AzureCalcRateCard[[#This Row],[Price_Level]]&amp;Table_wabobpsvr_AzureCalc_AzureCalcRateCard[[#This Row],[Region]]</f>
        <v>Standard S3 Database DaysB11</v>
      </c>
      <c r="B3193" s="775">
        <v>11</v>
      </c>
      <c r="C3193" s="775" t="s">
        <v>87</v>
      </c>
      <c r="D3193" s="775" t="s">
        <v>175</v>
      </c>
      <c r="E3193" s="775">
        <v>0.21460000000000001</v>
      </c>
      <c r="F3193" s="775" t="s">
        <v>3081</v>
      </c>
      <c r="G3193" s="775" t="s">
        <v>3100</v>
      </c>
      <c r="H3193" s="775" t="s">
        <v>3101</v>
      </c>
      <c r="I3193" s="775" t="s">
        <v>6648</v>
      </c>
    </row>
    <row r="3194" spans="1:9">
      <c r="A3194" s="775" t="str">
        <f>Table_wabobpsvr_AzureCalc_AzureCalcRateCard[[#This Row],[ServiceName]]&amp;Table_wabobpsvr_AzureCalc_AzureCalcRateCard[[#This Row],[Price_Level]]&amp;Table_wabobpsvr_AzureCalc_AzureCalcRateCard[[#This Row],[Region]]</f>
        <v>Standard S3 Database DaysC11</v>
      </c>
      <c r="B3194" s="775">
        <v>11</v>
      </c>
      <c r="C3194" s="775" t="s">
        <v>87</v>
      </c>
      <c r="D3194" s="775" t="s">
        <v>177</v>
      </c>
      <c r="E3194" s="775">
        <v>0.20780000000000001</v>
      </c>
      <c r="F3194" s="775" t="s">
        <v>3081</v>
      </c>
      <c r="G3194" s="775" t="s">
        <v>3100</v>
      </c>
      <c r="H3194" s="775" t="s">
        <v>3101</v>
      </c>
      <c r="I3194" s="775" t="s">
        <v>6648</v>
      </c>
    </row>
    <row r="3195" spans="1:9">
      <c r="A3195" s="775" t="str">
        <f>Table_wabobpsvr_AzureCalc_AzureCalcRateCard[[#This Row],[ServiceName]]&amp;Table_wabobpsvr_AzureCalc_AzureCalcRateCard[[#This Row],[Price_Level]]&amp;Table_wabobpsvr_AzureCalc_AzureCalcRateCard[[#This Row],[Region]]</f>
        <v>Standard S3 Database DaysD11</v>
      </c>
      <c r="B3195" s="775">
        <v>11</v>
      </c>
      <c r="C3195" s="775" t="s">
        <v>87</v>
      </c>
      <c r="D3195" s="775" t="s">
        <v>176</v>
      </c>
      <c r="E3195" s="775">
        <v>0.2009</v>
      </c>
      <c r="F3195" s="775" t="s">
        <v>3081</v>
      </c>
      <c r="G3195" s="775" t="s">
        <v>3100</v>
      </c>
      <c r="H3195" s="775" t="s">
        <v>3101</v>
      </c>
      <c r="I3195" s="775" t="s">
        <v>6648</v>
      </c>
    </row>
    <row r="3196" spans="1:9">
      <c r="A3196" s="775" t="str">
        <f>Table_wabobpsvr_AzureCalc_AzureCalcRateCard[[#This Row],[ServiceName]]&amp;Table_wabobpsvr_AzureCalc_AzureCalcRateCard[[#This Row],[Price_Level]]&amp;Table_wabobpsvr_AzureCalc_AzureCalcRateCard[[#This Row],[Region]]</f>
        <v>Standard S3 Database DaysMOSP12</v>
      </c>
      <c r="B3196" s="775">
        <v>12</v>
      </c>
      <c r="C3196" s="775" t="s">
        <v>87</v>
      </c>
      <c r="D3196" s="775" t="s">
        <v>606</v>
      </c>
      <c r="E3196" s="775">
        <v>0.22819999999999999</v>
      </c>
      <c r="F3196" s="775" t="s">
        <v>3081</v>
      </c>
      <c r="G3196" s="775" t="s">
        <v>4235</v>
      </c>
      <c r="H3196" s="775" t="s">
        <v>4235</v>
      </c>
      <c r="I3196" s="775" t="s">
        <v>4958</v>
      </c>
    </row>
    <row r="3197" spans="1:9">
      <c r="A3197" s="775" t="str">
        <f>Table_wabobpsvr_AzureCalc_AzureCalcRateCard[[#This Row],[ServiceName]]&amp;Table_wabobpsvr_AzureCalc_AzureCalcRateCard[[#This Row],[Price_Level]]&amp;Table_wabobpsvr_AzureCalc_AzureCalcRateCard[[#This Row],[Region]]</f>
        <v>Basic_D14 VM (Non-Windows)MOSP13</v>
      </c>
      <c r="B3197" s="775">
        <v>13</v>
      </c>
      <c r="C3197" s="775" t="s">
        <v>680</v>
      </c>
      <c r="D3197" s="775" t="s">
        <v>606</v>
      </c>
      <c r="E3197" s="775">
        <v>1.542</v>
      </c>
      <c r="F3197" s="775" t="s">
        <v>1094</v>
      </c>
      <c r="G3197" s="775" t="s">
        <v>4235</v>
      </c>
      <c r="H3197" s="775" t="s">
        <v>4235</v>
      </c>
      <c r="I3197" s="775" t="s">
        <v>6649</v>
      </c>
    </row>
    <row r="3198" spans="1:9">
      <c r="A3198" s="775" t="str">
        <f>Table_wabobpsvr_AzureCalc_AzureCalcRateCard[[#This Row],[ServiceName]]&amp;Table_wabobpsvr_AzureCalc_AzureCalcRateCard[[#This Row],[Price_Level]]&amp;Table_wabobpsvr_AzureCalc_AzureCalcRateCard[[#This Row],[Region]]</f>
        <v>Basic_D14 VM (Non-Windows)A13</v>
      </c>
      <c r="B3198" s="775">
        <v>13</v>
      </c>
      <c r="C3198" s="775" t="s">
        <v>680</v>
      </c>
      <c r="D3198" s="775" t="s">
        <v>174</v>
      </c>
      <c r="E3198" s="775">
        <v>1.4957400000000001</v>
      </c>
      <c r="F3198" s="775" t="s">
        <v>1094</v>
      </c>
      <c r="G3198" s="775" t="s">
        <v>4235</v>
      </c>
      <c r="H3198" s="775" t="s">
        <v>4235</v>
      </c>
      <c r="I3198" s="775" t="s">
        <v>6649</v>
      </c>
    </row>
    <row r="3199" spans="1:9">
      <c r="A3199" s="775" t="str">
        <f>Table_wabobpsvr_AzureCalc_AzureCalcRateCard[[#This Row],[ServiceName]]&amp;Table_wabobpsvr_AzureCalc_AzureCalcRateCard[[#This Row],[Price_Level]]&amp;Table_wabobpsvr_AzureCalc_AzureCalcRateCard[[#This Row],[Region]]</f>
        <v>Basic_D14 VM (Non-Windows)B13</v>
      </c>
      <c r="B3199" s="775">
        <v>13</v>
      </c>
      <c r="C3199" s="775" t="s">
        <v>680</v>
      </c>
      <c r="D3199" s="775" t="s">
        <v>175</v>
      </c>
      <c r="E3199" s="775">
        <v>1.4494800000000001</v>
      </c>
      <c r="F3199" s="775" t="s">
        <v>1094</v>
      </c>
      <c r="G3199" s="775" t="s">
        <v>4235</v>
      </c>
      <c r="H3199" s="775" t="s">
        <v>4235</v>
      </c>
      <c r="I3199" s="775" t="s">
        <v>6649</v>
      </c>
    </row>
    <row r="3200" spans="1:9">
      <c r="A3200" s="775" t="str">
        <f>Table_wabobpsvr_AzureCalc_AzureCalcRateCard[[#This Row],[ServiceName]]&amp;Table_wabobpsvr_AzureCalc_AzureCalcRateCard[[#This Row],[Price_Level]]&amp;Table_wabobpsvr_AzureCalc_AzureCalcRateCard[[#This Row],[Region]]</f>
        <v>Basic_D14 VM (Non-Windows)C13</v>
      </c>
      <c r="B3200" s="775">
        <v>13</v>
      </c>
      <c r="C3200" s="775" t="s">
        <v>680</v>
      </c>
      <c r="D3200" s="775" t="s">
        <v>177</v>
      </c>
      <c r="E3200" s="775">
        <v>1.4032199999999999</v>
      </c>
      <c r="F3200" s="775" t="s">
        <v>1094</v>
      </c>
      <c r="G3200" s="775" t="s">
        <v>4235</v>
      </c>
      <c r="H3200" s="775" t="s">
        <v>4235</v>
      </c>
      <c r="I3200" s="775" t="s">
        <v>6649</v>
      </c>
    </row>
    <row r="3201" spans="1:9">
      <c r="A3201" s="1039" t="str">
        <f>Table_wabobpsvr_AzureCalc_AzureCalcRateCard[[#This Row],[ServiceName]]&amp;Table_wabobpsvr_AzureCalc_AzureCalcRateCard[[#This Row],[Price_Level]]&amp;Table_wabobpsvr_AzureCalc_AzureCalcRateCard[[#This Row],[Region]]</f>
        <v>Basic_D14 VM (Non-Windows)D13</v>
      </c>
      <c r="B3201" s="1039">
        <v>13</v>
      </c>
      <c r="C3201" s="1039" t="s">
        <v>680</v>
      </c>
      <c r="D3201" s="1039" t="s">
        <v>176</v>
      </c>
      <c r="E3201" s="1039">
        <v>1.3569599999999999</v>
      </c>
      <c r="F3201" s="1039" t="s">
        <v>1094</v>
      </c>
      <c r="G3201" s="775" t="s">
        <v>4235</v>
      </c>
      <c r="H3201" s="775" t="s">
        <v>4235</v>
      </c>
      <c r="I3201" s="775" t="s">
        <v>6649</v>
      </c>
    </row>
    <row r="3202" spans="1:9">
      <c r="A3202" s="775" t="str">
        <f>Table_wabobpsvr_AzureCalc_AzureCalcRateCard[[#This Row],[ServiceName]]&amp;Table_wabobpsvr_AzureCalc_AzureCalcRateCard[[#This Row],[Price_Level]]&amp;Table_wabobpsvr_AzureCalc_AzureCalcRateCard[[#This Row],[Region]]</f>
        <v>Basic_D14 VM (Non-Windows)MOSP7</v>
      </c>
      <c r="B3202" s="775">
        <v>7</v>
      </c>
      <c r="C3202" s="775" t="s">
        <v>680</v>
      </c>
      <c r="D3202" s="775" t="s">
        <v>606</v>
      </c>
      <c r="E3202" s="775">
        <v>1.264</v>
      </c>
      <c r="F3202" s="775" t="s">
        <v>1094</v>
      </c>
      <c r="G3202" s="775" t="s">
        <v>4235</v>
      </c>
      <c r="H3202" s="775" t="s">
        <v>4235</v>
      </c>
      <c r="I3202" s="775" t="s">
        <v>6650</v>
      </c>
    </row>
    <row r="3203" spans="1:9">
      <c r="A3203" s="775" t="str">
        <f>Table_wabobpsvr_AzureCalc_AzureCalcRateCard[[#This Row],[ServiceName]]&amp;Table_wabobpsvr_AzureCalc_AzureCalcRateCard[[#This Row],[Price_Level]]&amp;Table_wabobpsvr_AzureCalc_AzureCalcRateCard[[#This Row],[Region]]</f>
        <v>Basic_D14 VM (Non-Windows)A7</v>
      </c>
      <c r="B3203" s="775">
        <v>7</v>
      </c>
      <c r="C3203" s="775" t="s">
        <v>680</v>
      </c>
      <c r="D3203" s="775" t="s">
        <v>174</v>
      </c>
      <c r="E3203" s="775">
        <v>1.2260800000000001</v>
      </c>
      <c r="F3203" s="775" t="s">
        <v>1094</v>
      </c>
      <c r="G3203" s="775" t="s">
        <v>4235</v>
      </c>
      <c r="H3203" s="775" t="s">
        <v>4235</v>
      </c>
      <c r="I3203" s="775" t="s">
        <v>6650</v>
      </c>
    </row>
    <row r="3204" spans="1:9">
      <c r="A3204" s="775" t="str">
        <f>Table_wabobpsvr_AzureCalc_AzureCalcRateCard[[#This Row],[ServiceName]]&amp;Table_wabobpsvr_AzureCalc_AzureCalcRateCard[[#This Row],[Price_Level]]&amp;Table_wabobpsvr_AzureCalc_AzureCalcRateCard[[#This Row],[Region]]</f>
        <v>Basic_D14 VM (Non-Windows)B7</v>
      </c>
      <c r="B3204" s="775">
        <v>7</v>
      </c>
      <c r="C3204" s="775" t="s">
        <v>680</v>
      </c>
      <c r="D3204" s="775" t="s">
        <v>175</v>
      </c>
      <c r="E3204" s="775">
        <v>1.1881600000000001</v>
      </c>
      <c r="F3204" s="775" t="s">
        <v>1094</v>
      </c>
      <c r="G3204" s="775" t="s">
        <v>4235</v>
      </c>
      <c r="H3204" s="775" t="s">
        <v>4235</v>
      </c>
      <c r="I3204" s="775" t="s">
        <v>6650</v>
      </c>
    </row>
    <row r="3205" spans="1:9">
      <c r="A3205" s="775" t="str">
        <f>Table_wabobpsvr_AzureCalc_AzureCalcRateCard[[#This Row],[ServiceName]]&amp;Table_wabobpsvr_AzureCalc_AzureCalcRateCard[[#This Row],[Price_Level]]&amp;Table_wabobpsvr_AzureCalc_AzureCalcRateCard[[#This Row],[Region]]</f>
        <v>Basic_D14 VM (Non-Windows)C7</v>
      </c>
      <c r="B3205" s="775">
        <v>7</v>
      </c>
      <c r="C3205" s="775" t="s">
        <v>680</v>
      </c>
      <c r="D3205" s="775" t="s">
        <v>177</v>
      </c>
      <c r="E3205" s="775">
        <v>1.1502399999999999</v>
      </c>
      <c r="F3205" s="775" t="s">
        <v>1094</v>
      </c>
      <c r="G3205" s="775" t="s">
        <v>4235</v>
      </c>
      <c r="H3205" s="775" t="s">
        <v>4235</v>
      </c>
      <c r="I3205" s="775" t="s">
        <v>6650</v>
      </c>
    </row>
    <row r="3206" spans="1:9">
      <c r="A3206" s="775" t="str">
        <f>Table_wabobpsvr_AzureCalc_AzureCalcRateCard[[#This Row],[ServiceName]]&amp;Table_wabobpsvr_AzureCalc_AzureCalcRateCard[[#This Row],[Price_Level]]&amp;Table_wabobpsvr_AzureCalc_AzureCalcRateCard[[#This Row],[Region]]</f>
        <v>Basic_D14 VM (Non-Windows)D7</v>
      </c>
      <c r="B3206" s="775">
        <v>7</v>
      </c>
      <c r="C3206" s="775" t="s">
        <v>680</v>
      </c>
      <c r="D3206" s="775" t="s">
        <v>176</v>
      </c>
      <c r="E3206" s="775">
        <v>1.11232</v>
      </c>
      <c r="F3206" s="775" t="s">
        <v>1094</v>
      </c>
      <c r="G3206" s="775" t="s">
        <v>4235</v>
      </c>
      <c r="H3206" s="775" t="s">
        <v>4235</v>
      </c>
      <c r="I3206" s="775" t="s">
        <v>6650</v>
      </c>
    </row>
    <row r="3207" spans="1:9">
      <c r="A3207" s="775" t="str">
        <f>Table_wabobpsvr_AzureCalc_AzureCalcRateCard[[#This Row],[ServiceName]]&amp;Table_wabobpsvr_AzureCalc_AzureCalcRateCard[[#This Row],[Price_Level]]&amp;Table_wabobpsvr_AzureCalc_AzureCalcRateCard[[#This Row],[Region]]</f>
        <v>Basic_D14 VM (Non-Windows)MOSP8</v>
      </c>
      <c r="B3207" s="775">
        <v>8</v>
      </c>
      <c r="C3207" s="775" t="s">
        <v>680</v>
      </c>
      <c r="D3207" s="775" t="s">
        <v>606</v>
      </c>
      <c r="E3207" s="775">
        <v>1.452</v>
      </c>
      <c r="F3207" s="775" t="s">
        <v>1094</v>
      </c>
      <c r="G3207" s="775" t="s">
        <v>4235</v>
      </c>
      <c r="H3207" s="775" t="s">
        <v>4235</v>
      </c>
      <c r="I3207" s="775" t="s">
        <v>6073</v>
      </c>
    </row>
    <row r="3208" spans="1:9">
      <c r="A3208" s="775" t="str">
        <f>Table_wabobpsvr_AzureCalc_AzureCalcRateCard[[#This Row],[ServiceName]]&amp;Table_wabobpsvr_AzureCalc_AzureCalcRateCard[[#This Row],[Price_Level]]&amp;Table_wabobpsvr_AzureCalc_AzureCalcRateCard[[#This Row],[Region]]</f>
        <v>Basic_D3 VM (Non-Windows)B2</v>
      </c>
      <c r="B3208" s="775">
        <v>2</v>
      </c>
      <c r="C3208" s="775" t="s">
        <v>680</v>
      </c>
      <c r="D3208" s="775" t="s">
        <v>175</v>
      </c>
      <c r="E3208" s="775">
        <v>0.26319999999999999</v>
      </c>
      <c r="F3208" s="775" t="s">
        <v>1098</v>
      </c>
      <c r="G3208" s="775" t="s">
        <v>4235</v>
      </c>
      <c r="H3208" s="775" t="s">
        <v>4235</v>
      </c>
      <c r="I3208" s="775" t="s">
        <v>4694</v>
      </c>
    </row>
    <row r="3209" spans="1:9">
      <c r="A3209" s="775" t="str">
        <f>Table_wabobpsvr_AzureCalc_AzureCalcRateCard[[#This Row],[ServiceName]]&amp;Table_wabobpsvr_AzureCalc_AzureCalcRateCard[[#This Row],[Price_Level]]&amp;Table_wabobpsvr_AzureCalc_AzureCalcRateCard[[#This Row],[Region]]</f>
        <v>Basic_D3 VM (Non-Windows)C2</v>
      </c>
      <c r="B3209" s="775">
        <v>2</v>
      </c>
      <c r="C3209" s="775" t="s">
        <v>680</v>
      </c>
      <c r="D3209" s="775" t="s">
        <v>177</v>
      </c>
      <c r="E3209" s="775">
        <v>0.25480000000000003</v>
      </c>
      <c r="F3209" s="775" t="s">
        <v>1098</v>
      </c>
      <c r="G3209" s="775" t="s">
        <v>4235</v>
      </c>
      <c r="H3209" s="775" t="s">
        <v>4235</v>
      </c>
      <c r="I3209" s="775" t="s">
        <v>4694</v>
      </c>
    </row>
    <row r="3210" spans="1:9">
      <c r="A3210" s="775" t="str">
        <f>Table_wabobpsvr_AzureCalc_AzureCalcRateCard[[#This Row],[ServiceName]]&amp;Table_wabobpsvr_AzureCalc_AzureCalcRateCard[[#This Row],[Price_Level]]&amp;Table_wabobpsvr_AzureCalc_AzureCalcRateCard[[#This Row],[Region]]</f>
        <v>Basic_D3 VM (Non-Windows)D2</v>
      </c>
      <c r="B3210" s="775">
        <v>2</v>
      </c>
      <c r="C3210" s="775" t="s">
        <v>680</v>
      </c>
      <c r="D3210" s="775" t="s">
        <v>176</v>
      </c>
      <c r="E3210" s="775">
        <v>0.24640000000000001</v>
      </c>
      <c r="F3210" s="775" t="s">
        <v>1098</v>
      </c>
      <c r="G3210" s="775" t="s">
        <v>4235</v>
      </c>
      <c r="H3210" s="775" t="s">
        <v>4235</v>
      </c>
      <c r="I3210" s="775" t="s">
        <v>4694</v>
      </c>
    </row>
    <row r="3211" spans="1:9">
      <c r="A3211" s="775" t="str">
        <f>Table_wabobpsvr_AzureCalc_AzureCalcRateCard[[#This Row],[ServiceName]]&amp;Table_wabobpsvr_AzureCalc_AzureCalcRateCard[[#This Row],[Price_Level]]&amp;Table_wabobpsvr_AzureCalc_AzureCalcRateCard[[#This Row],[Region]]</f>
        <v>Basic_D3 VM (Non-Windows)MOSP5</v>
      </c>
      <c r="B3211" s="775">
        <v>5</v>
      </c>
      <c r="C3211" s="775" t="s">
        <v>680</v>
      </c>
      <c r="D3211" s="775" t="s">
        <v>606</v>
      </c>
      <c r="E3211" s="775">
        <v>0.308</v>
      </c>
      <c r="F3211" s="775" t="s">
        <v>1098</v>
      </c>
      <c r="G3211" s="775" t="s">
        <v>4235</v>
      </c>
      <c r="H3211" s="775" t="s">
        <v>4235</v>
      </c>
      <c r="I3211" s="775" t="s">
        <v>6651</v>
      </c>
    </row>
    <row r="3212" spans="1:9">
      <c r="A3212" s="775" t="str">
        <f>Table_wabobpsvr_AzureCalc_AzureCalcRateCard[[#This Row],[ServiceName]]&amp;Table_wabobpsvr_AzureCalc_AzureCalcRateCard[[#This Row],[Price_Level]]&amp;Table_wabobpsvr_AzureCalc_AzureCalcRateCard[[#This Row],[Region]]</f>
        <v>S2 DocumentDB HoursD5</v>
      </c>
      <c r="B3212" s="775">
        <v>5</v>
      </c>
      <c r="C3212" s="775" t="s">
        <v>87</v>
      </c>
      <c r="D3212" s="775" t="s">
        <v>176</v>
      </c>
      <c r="E3212" s="775">
        <v>999999</v>
      </c>
      <c r="F3212" s="775" t="s">
        <v>4321</v>
      </c>
      <c r="G3212" s="775"/>
      <c r="H3212" s="775"/>
      <c r="I3212" s="775"/>
    </row>
    <row r="3213" spans="1:9">
      <c r="A3213" s="775" t="str">
        <f>Table_wabobpsvr_AzureCalc_AzureCalcRateCard[[#This Row],[ServiceName]]&amp;Table_wabobpsvr_AzureCalc_AzureCalcRateCard[[#This Row],[Price_Level]]&amp;Table_wabobpsvr_AzureCalc_AzureCalcRateCard[[#This Row],[Region]]</f>
        <v>A9 Cloud ServicesMOSP6</v>
      </c>
      <c r="B3213" s="775">
        <v>6</v>
      </c>
      <c r="C3213" s="775" t="s">
        <v>680</v>
      </c>
      <c r="D3213" s="775" t="s">
        <v>606</v>
      </c>
      <c r="E3213" s="775">
        <v>4.9000000000000004</v>
      </c>
      <c r="F3213" s="775" t="s">
        <v>697</v>
      </c>
      <c r="G3213" s="775" t="s">
        <v>4235</v>
      </c>
      <c r="H3213" s="775" t="s">
        <v>4235</v>
      </c>
      <c r="I3213" s="775" t="s">
        <v>6141</v>
      </c>
    </row>
    <row r="3214" spans="1:9">
      <c r="A3214" s="775" t="str">
        <f>Table_wabobpsvr_AzureCalc_AzureCalcRateCard[[#This Row],[ServiceName]]&amp;Table_wabobpsvr_AzureCalc_AzureCalcRateCard[[#This Row],[Price_Level]]&amp;Table_wabobpsvr_AzureCalc_AzureCalcRateCard[[#This Row],[Region]]</f>
        <v>Basic.A5 VM (Windows)A13</v>
      </c>
      <c r="B3214" s="775">
        <v>13</v>
      </c>
      <c r="C3214" s="775" t="s">
        <v>680</v>
      </c>
      <c r="D3214" s="775" t="s">
        <v>174</v>
      </c>
      <c r="E3214" s="775">
        <v>0.26863999999999999</v>
      </c>
      <c r="F3214" s="775" t="s">
        <v>702</v>
      </c>
      <c r="G3214" s="775" t="s">
        <v>1892</v>
      </c>
      <c r="H3214" s="775" t="s">
        <v>1893</v>
      </c>
      <c r="I3214" s="775" t="s">
        <v>5903</v>
      </c>
    </row>
    <row r="3215" spans="1:9">
      <c r="A3215" s="775" t="str">
        <f>Table_wabobpsvr_AzureCalc_AzureCalcRateCard[[#This Row],[ServiceName]]&amp;Table_wabobpsvr_AzureCalc_AzureCalcRateCard[[#This Row],[Price_Level]]&amp;Table_wabobpsvr_AzureCalc_AzureCalcRateCard[[#This Row],[Region]]</f>
        <v>ExpressRoute (Unlimited) 1 Gbps ConnectionsD1</v>
      </c>
      <c r="B3215" s="775">
        <v>1</v>
      </c>
      <c r="C3215" s="775" t="s">
        <v>7427</v>
      </c>
      <c r="D3215" s="775" t="s">
        <v>176</v>
      </c>
      <c r="E3215" s="775">
        <v>5016</v>
      </c>
      <c r="F3215" s="775" t="s">
        <v>7405</v>
      </c>
      <c r="G3215" s="775" t="s">
        <v>7539</v>
      </c>
      <c r="H3215" s="775" t="s">
        <v>7540</v>
      </c>
      <c r="I3215" s="775" t="s">
        <v>7460</v>
      </c>
    </row>
    <row r="3216" spans="1:9">
      <c r="A3216" s="775" t="str">
        <f>Table_wabobpsvr_AzureCalc_AzureCalcRateCard[[#This Row],[ServiceName]]&amp;Table_wabobpsvr_AzureCalc_AzureCalcRateCard[[#This Row],[Price_Level]]&amp;Table_wabobpsvr_AzureCalc_AzureCalcRateCard[[#This Row],[Region]]</f>
        <v>ExpressRoute (Unlimited) 10 Gbps ConnectionsD1</v>
      </c>
      <c r="B3216" s="775">
        <v>1</v>
      </c>
      <c r="C3216" s="775" t="s">
        <v>7427</v>
      </c>
      <c r="D3216" s="775" t="s">
        <v>176</v>
      </c>
      <c r="E3216" s="775">
        <v>45144</v>
      </c>
      <c r="F3216" s="775" t="s">
        <v>7408</v>
      </c>
      <c r="G3216" s="775" t="s">
        <v>7541</v>
      </c>
      <c r="H3216" s="775" t="s">
        <v>7542</v>
      </c>
      <c r="I3216" s="775" t="s">
        <v>7462</v>
      </c>
    </row>
    <row r="3217" spans="1:9">
      <c r="A3217" s="775" t="str">
        <f>Table_wabobpsvr_AzureCalc_AzureCalcRateCard[[#This Row],[ServiceName]]&amp;Table_wabobpsvr_AzureCalc_AzureCalcRateCard[[#This Row],[Price_Level]]&amp;Table_wabobpsvr_AzureCalc_AzureCalcRateCard[[#This Row],[Region]]</f>
        <v>ExpressRoute (Unlimited) 100 Mbps ConnectionsD1</v>
      </c>
      <c r="B3217" s="775">
        <v>1</v>
      </c>
      <c r="C3217" s="775" t="s">
        <v>7427</v>
      </c>
      <c r="D3217" s="775" t="s">
        <v>176</v>
      </c>
      <c r="E3217" s="775">
        <v>506</v>
      </c>
      <c r="F3217" s="775" t="s">
        <v>7402</v>
      </c>
      <c r="G3217" s="775" t="s">
        <v>7543</v>
      </c>
      <c r="H3217" s="775" t="s">
        <v>7544</v>
      </c>
      <c r="I3217" s="775" t="s">
        <v>7464</v>
      </c>
    </row>
    <row r="3218" spans="1:9">
      <c r="A3218" s="775" t="str">
        <f>Table_wabobpsvr_AzureCalc_AzureCalcRateCard[[#This Row],[ServiceName]]&amp;Table_wabobpsvr_AzureCalc_AzureCalcRateCard[[#This Row],[Price_Level]]&amp;Table_wabobpsvr_AzureCalc_AzureCalcRateCard[[#This Row],[Region]]</f>
        <v>ExpressRoute (Unlimited) 2 Gbps ConnectionsD1</v>
      </c>
      <c r="B3218" s="775">
        <v>1</v>
      </c>
      <c r="C3218" s="775" t="s">
        <v>7427</v>
      </c>
      <c r="D3218" s="775" t="s">
        <v>176</v>
      </c>
      <c r="E3218" s="775">
        <v>10032</v>
      </c>
      <c r="F3218" s="775" t="s">
        <v>7406</v>
      </c>
      <c r="G3218" s="775" t="s">
        <v>7545</v>
      </c>
      <c r="H3218" s="775" t="s">
        <v>7546</v>
      </c>
      <c r="I3218" s="775" t="s">
        <v>7466</v>
      </c>
    </row>
    <row r="3219" spans="1:9">
      <c r="A3219" s="775" t="str">
        <f>Table_wabobpsvr_AzureCalc_AzureCalcRateCard[[#This Row],[ServiceName]]&amp;Table_wabobpsvr_AzureCalc_AzureCalcRateCard[[#This Row],[Price_Level]]&amp;Table_wabobpsvr_AzureCalc_AzureCalcRateCard[[#This Row],[Region]]</f>
        <v>ExpressRoute (Unlimited) 200 Mbps ConnectionsD1</v>
      </c>
      <c r="B3219" s="775">
        <v>1</v>
      </c>
      <c r="C3219" s="775" t="s">
        <v>7427</v>
      </c>
      <c r="D3219" s="775" t="s">
        <v>176</v>
      </c>
      <c r="E3219" s="775">
        <v>1012</v>
      </c>
      <c r="F3219" s="775" t="s">
        <v>7403</v>
      </c>
      <c r="G3219" s="775" t="s">
        <v>7547</v>
      </c>
      <c r="H3219" s="775" t="s">
        <v>7548</v>
      </c>
      <c r="I3219" s="775" t="s">
        <v>7468</v>
      </c>
    </row>
    <row r="3220" spans="1:9">
      <c r="A3220" s="775" t="str">
        <f>Table_wabobpsvr_AzureCalc_AzureCalcRateCard[[#This Row],[ServiceName]]&amp;Table_wabobpsvr_AzureCalc_AzureCalcRateCard[[#This Row],[Price_Level]]&amp;Table_wabobpsvr_AzureCalc_AzureCalcRateCard[[#This Row],[Region]]</f>
        <v>ExpressRoute (Unlimited) 5 Gbps ConnectionsD1</v>
      </c>
      <c r="B3220" s="775">
        <v>1</v>
      </c>
      <c r="C3220" s="775" t="s">
        <v>7427</v>
      </c>
      <c r="D3220" s="775" t="s">
        <v>176</v>
      </c>
      <c r="E3220" s="775">
        <v>22572</v>
      </c>
      <c r="F3220" s="775" t="s">
        <v>7407</v>
      </c>
      <c r="G3220" s="775" t="s">
        <v>7549</v>
      </c>
      <c r="H3220" s="775" t="s">
        <v>7550</v>
      </c>
      <c r="I3220" s="775" t="s">
        <v>7474</v>
      </c>
    </row>
    <row r="3221" spans="1:9">
      <c r="A3221" s="775" t="str">
        <f>Table_wabobpsvr_AzureCalc_AzureCalcRateCard[[#This Row],[ServiceName]]&amp;Table_wabobpsvr_AzureCalc_AzureCalcRateCard[[#This Row],[Price_Level]]&amp;Table_wabobpsvr_AzureCalc_AzureCalcRateCard[[#This Row],[Region]]</f>
        <v>ExpressRoute (Unlimited) 50 Mbps ConnectionsD1</v>
      </c>
      <c r="B3221" s="775">
        <v>1</v>
      </c>
      <c r="C3221" s="775" t="s">
        <v>7427</v>
      </c>
      <c r="D3221" s="775" t="s">
        <v>176</v>
      </c>
      <c r="E3221" s="775">
        <v>264</v>
      </c>
      <c r="F3221" s="775" t="s">
        <v>7401</v>
      </c>
      <c r="G3221" s="775" t="s">
        <v>7551</v>
      </c>
      <c r="H3221" s="775" t="s">
        <v>7552</v>
      </c>
      <c r="I3221" s="775" t="s">
        <v>7476</v>
      </c>
    </row>
    <row r="3222" spans="1:9">
      <c r="A3222" s="775" t="str">
        <f>Table_wabobpsvr_AzureCalc_AzureCalcRateCard[[#This Row],[ServiceName]]&amp;Table_wabobpsvr_AzureCalc_AzureCalcRateCard[[#This Row],[Price_Level]]&amp;Table_wabobpsvr_AzureCalc_AzureCalcRateCard[[#This Row],[Region]]</f>
        <v>ExpressRoute (Unlimited) 500 Mbps ConnectionsD1</v>
      </c>
      <c r="B3222" s="775">
        <v>1</v>
      </c>
      <c r="C3222" s="775" t="s">
        <v>7427</v>
      </c>
      <c r="D3222" s="775" t="s">
        <v>176</v>
      </c>
      <c r="E3222" s="775">
        <v>2420</v>
      </c>
      <c r="F3222" s="775" t="s">
        <v>7404</v>
      </c>
      <c r="G3222" s="775" t="s">
        <v>7553</v>
      </c>
      <c r="H3222" s="775" t="s">
        <v>7554</v>
      </c>
      <c r="I3222" s="775" t="s">
        <v>7478</v>
      </c>
    </row>
    <row r="3223" spans="1:9">
      <c r="A3223" s="775" t="str">
        <f>Table_wabobpsvr_AzureCalc_AzureCalcRateCard[[#This Row],[ServiceName]]&amp;Table_wabobpsvr_AzureCalc_AzureCalcRateCard[[#This Row],[Price_Level]]&amp;Table_wabobpsvr_AzureCalc_AzureCalcRateCard[[#This Row],[Region]]</f>
        <v>ExpressRoute (Metered) Data Transfer Out at 1 Gbps (GB) - Zone 1D2</v>
      </c>
      <c r="B3223" s="775">
        <v>2</v>
      </c>
      <c r="C3223" s="775" t="s">
        <v>9</v>
      </c>
      <c r="D3223" s="775" t="s">
        <v>176</v>
      </c>
      <c r="E3223" s="775">
        <v>2.1999999999999999E-2</v>
      </c>
      <c r="F3223" s="775" t="s">
        <v>7392</v>
      </c>
      <c r="G3223" s="775" t="s">
        <v>7527</v>
      </c>
      <c r="H3223" s="775" t="s">
        <v>7528</v>
      </c>
      <c r="I3223" s="775" t="s">
        <v>7442</v>
      </c>
    </row>
    <row r="3224" spans="1:9">
      <c r="A3224" s="775" t="str">
        <f>Table_wabobpsvr_AzureCalc_AzureCalcRateCard[[#This Row],[ServiceName]]&amp;Table_wabobpsvr_AzureCalc_AzureCalcRateCard[[#This Row],[Price_Level]]&amp;Table_wabobpsvr_AzureCalc_AzureCalcRateCard[[#This Row],[Region]]</f>
        <v>ExpressRoute (Metered) 1 Gbps ConnectionsD2</v>
      </c>
      <c r="B3224" s="775">
        <v>2</v>
      </c>
      <c r="C3224" s="775" t="s">
        <v>7427</v>
      </c>
      <c r="D3224" s="775" t="s">
        <v>176</v>
      </c>
      <c r="E3224" s="775">
        <v>383.68</v>
      </c>
      <c r="F3224" s="775" t="s">
        <v>7390</v>
      </c>
      <c r="G3224" s="775" t="s">
        <v>7555</v>
      </c>
      <c r="H3224" s="775" t="s">
        <v>7556</v>
      </c>
      <c r="I3224" s="775" t="s">
        <v>7444</v>
      </c>
    </row>
    <row r="3225" spans="1:9">
      <c r="A3225" s="775" t="str">
        <f>Table_wabobpsvr_AzureCalc_AzureCalcRateCard[[#This Row],[ServiceName]]&amp;Table_wabobpsvr_AzureCalc_AzureCalcRateCard[[#This Row],[Price_Level]]&amp;Table_wabobpsvr_AzureCalc_AzureCalcRateCard[[#This Row],[Region]]</f>
        <v>ExpressRoute (Metered) 10 Gbps ConnectionsD2</v>
      </c>
      <c r="B3225" s="775">
        <v>2</v>
      </c>
      <c r="C3225" s="775" t="s">
        <v>7427</v>
      </c>
      <c r="D3225" s="775" t="s">
        <v>176</v>
      </c>
      <c r="E3225" s="775">
        <v>4400</v>
      </c>
      <c r="F3225" s="775" t="s">
        <v>7391</v>
      </c>
      <c r="G3225" s="775" t="s">
        <v>7557</v>
      </c>
      <c r="H3225" s="775" t="s">
        <v>7558</v>
      </c>
      <c r="I3225" s="775" t="s">
        <v>7446</v>
      </c>
    </row>
    <row r="3226" spans="1:9">
      <c r="A3226" s="775" t="str">
        <f>Table_wabobpsvr_AzureCalc_AzureCalcRateCard[[#This Row],[ServiceName]]&amp;Table_wabobpsvr_AzureCalc_AzureCalcRateCard[[#This Row],[Price_Level]]&amp;Table_wabobpsvr_AzureCalc_AzureCalcRateCard[[#This Row],[Region]]</f>
        <v>ExpressRoute (Metered) 100 Mbps ConnectionsD2</v>
      </c>
      <c r="B3226" s="775">
        <v>2</v>
      </c>
      <c r="C3226" s="775" t="s">
        <v>7427</v>
      </c>
      <c r="D3226" s="775" t="s">
        <v>176</v>
      </c>
      <c r="E3226" s="775">
        <v>96.8</v>
      </c>
      <c r="F3226" s="775" t="s">
        <v>7395</v>
      </c>
      <c r="G3226" s="775" t="s">
        <v>7559</v>
      </c>
      <c r="H3226" s="775" t="s">
        <v>7560</v>
      </c>
      <c r="I3226" s="775" t="s">
        <v>7448</v>
      </c>
    </row>
    <row r="3227" spans="1:9">
      <c r="A3227" s="775" t="str">
        <f>Table_wabobpsvr_AzureCalc_AzureCalcRateCard[[#This Row],[ServiceName]]&amp;Table_wabobpsvr_AzureCalc_AzureCalcRateCard[[#This Row],[Price_Level]]&amp;Table_wabobpsvr_AzureCalc_AzureCalcRateCard[[#This Row],[Region]]</f>
        <v>ExpressRoute (Metered) 2 Gbps ConnectionsD2</v>
      </c>
      <c r="B3227" s="775">
        <v>2</v>
      </c>
      <c r="C3227" s="775" t="s">
        <v>7427</v>
      </c>
      <c r="D3227" s="775" t="s">
        <v>176</v>
      </c>
      <c r="E3227" s="775">
        <v>767.36</v>
      </c>
      <c r="F3227" s="775" t="s">
        <v>7396</v>
      </c>
      <c r="G3227" s="775" t="s">
        <v>7529</v>
      </c>
      <c r="H3227" s="775" t="s">
        <v>7530</v>
      </c>
      <c r="I3227" s="775" t="s">
        <v>7450</v>
      </c>
    </row>
    <row r="3228" spans="1:9">
      <c r="A3228" s="1039" t="str">
        <f>Table_wabobpsvr_AzureCalc_AzureCalcRateCard[[#This Row],[ServiceName]]&amp;Table_wabobpsvr_AzureCalc_AzureCalcRateCard[[#This Row],[Price_Level]]&amp;Table_wabobpsvr_AzureCalc_AzureCalcRateCard[[#This Row],[Region]]</f>
        <v>ExpressRoute (Metered) 200 Mbps ConnectionsD2</v>
      </c>
      <c r="B3228" s="1039">
        <v>2</v>
      </c>
      <c r="C3228" s="1039" t="s">
        <v>7427</v>
      </c>
      <c r="D3228" s="1039" t="s">
        <v>176</v>
      </c>
      <c r="E3228" s="1039">
        <v>127.6</v>
      </c>
      <c r="F3228" s="1039" t="s">
        <v>7388</v>
      </c>
      <c r="G3228" s="775" t="s">
        <v>7531</v>
      </c>
      <c r="H3228" s="775" t="s">
        <v>7532</v>
      </c>
      <c r="I3228" s="775" t="s">
        <v>7452</v>
      </c>
    </row>
    <row r="3229" spans="1:9">
      <c r="A3229" s="1039" t="str">
        <f>Table_wabobpsvr_AzureCalc_AzureCalcRateCard[[#This Row],[ServiceName]]&amp;Table_wabobpsvr_AzureCalc_AzureCalcRateCard[[#This Row],[Price_Level]]&amp;Table_wabobpsvr_AzureCalc_AzureCalcRateCard[[#This Row],[Region]]</f>
        <v>ExpressRoute (Metered) 5 Gbps ConnectionsD2</v>
      </c>
      <c r="B3229" s="1039">
        <v>2</v>
      </c>
      <c r="C3229" s="1039" t="s">
        <v>7427</v>
      </c>
      <c r="D3229" s="1039" t="s">
        <v>176</v>
      </c>
      <c r="E3229" s="1039">
        <v>1918.4</v>
      </c>
      <c r="F3229" s="1039" t="s">
        <v>7397</v>
      </c>
      <c r="G3229" s="775" t="s">
        <v>7533</v>
      </c>
      <c r="H3229" s="775" t="s">
        <v>7534</v>
      </c>
      <c r="I3229" s="775" t="s">
        <v>7454</v>
      </c>
    </row>
    <row r="3230" spans="1:9">
      <c r="A3230" s="1039" t="str">
        <f>Table_wabobpsvr_AzureCalc_AzureCalcRateCard[[#This Row],[ServiceName]]&amp;Table_wabobpsvr_AzureCalc_AzureCalcRateCard[[#This Row],[Price_Level]]&amp;Table_wabobpsvr_AzureCalc_AzureCalcRateCard[[#This Row],[Region]]</f>
        <v>ExpressRoute (Metered) 50 Mbps ConnectionsD2</v>
      </c>
      <c r="B3230" s="1039">
        <v>2</v>
      </c>
      <c r="C3230" s="1039" t="s">
        <v>7427</v>
      </c>
      <c r="D3230" s="1039" t="s">
        <v>176</v>
      </c>
      <c r="E3230" s="1039">
        <v>48.4</v>
      </c>
      <c r="F3230" s="1039" t="s">
        <v>7394</v>
      </c>
      <c r="G3230" s="775" t="s">
        <v>7535</v>
      </c>
      <c r="H3230" s="775" t="s">
        <v>7536</v>
      </c>
      <c r="I3230" s="775" t="s">
        <v>7456</v>
      </c>
    </row>
    <row r="3231" spans="1:9">
      <c r="A3231" s="1039" t="str">
        <f>Table_wabobpsvr_AzureCalc_AzureCalcRateCard[[#This Row],[ServiceName]]&amp;Table_wabobpsvr_AzureCalc_AzureCalcRateCard[[#This Row],[Price_Level]]&amp;Table_wabobpsvr_AzureCalc_AzureCalcRateCard[[#This Row],[Region]]</f>
        <v>ExpressRoute (Metered) 500 Mbps ConnectionsD2</v>
      </c>
      <c r="B3231" s="1039">
        <v>2</v>
      </c>
      <c r="C3231" s="1039" t="s">
        <v>7427</v>
      </c>
      <c r="D3231" s="1039" t="s">
        <v>176</v>
      </c>
      <c r="E3231" s="1039">
        <v>255.2</v>
      </c>
      <c r="F3231" s="1039" t="s">
        <v>7389</v>
      </c>
      <c r="G3231" s="775" t="s">
        <v>7537</v>
      </c>
      <c r="H3231" s="775" t="s">
        <v>7538</v>
      </c>
      <c r="I3231" s="775" t="s">
        <v>7458</v>
      </c>
    </row>
    <row r="3232" spans="1:9">
      <c r="A3232" s="1039" t="str">
        <f>Table_wabobpsvr_AzureCalc_AzureCalcRateCard[[#This Row],[ServiceName]]&amp;Table_wabobpsvr_AzureCalc_AzureCalcRateCard[[#This Row],[Price_Level]]&amp;Table_wabobpsvr_AzureCalc_AzureCalcRateCard[[#This Row],[Region]]</f>
        <v>ExpressRoute (Unlimited) 1 Gbps ConnectionsD2</v>
      </c>
      <c r="B3232" s="1039">
        <v>2</v>
      </c>
      <c r="C3232" s="1039" t="s">
        <v>7427</v>
      </c>
      <c r="D3232" s="1039" t="s">
        <v>176</v>
      </c>
      <c r="E3232" s="1039">
        <v>5016</v>
      </c>
      <c r="F3232" s="1039" t="s">
        <v>7405</v>
      </c>
      <c r="G3232" s="775" t="s">
        <v>7539</v>
      </c>
      <c r="H3232" s="775" t="s">
        <v>7540</v>
      </c>
      <c r="I3232" s="775" t="s">
        <v>7460</v>
      </c>
    </row>
    <row r="3233" spans="1:9">
      <c r="A3233" s="775" t="str">
        <f>Table_wabobpsvr_AzureCalc_AzureCalcRateCard[[#This Row],[ServiceName]]&amp;Table_wabobpsvr_AzureCalc_AzureCalcRateCard[[#This Row],[Price_Level]]&amp;Table_wabobpsvr_AzureCalc_AzureCalcRateCard[[#This Row],[Region]]</f>
        <v>ExpressRoute (Unlimited) 10 Gbps ConnectionsD2</v>
      </c>
      <c r="B3233" s="775">
        <v>2</v>
      </c>
      <c r="C3233" s="775" t="s">
        <v>7427</v>
      </c>
      <c r="D3233" s="775" t="s">
        <v>176</v>
      </c>
      <c r="E3233" s="775">
        <v>45144</v>
      </c>
      <c r="F3233" s="775" t="s">
        <v>7408</v>
      </c>
      <c r="G3233" s="775" t="s">
        <v>7541</v>
      </c>
      <c r="H3233" s="775" t="s">
        <v>7542</v>
      </c>
      <c r="I3233" s="775" t="s">
        <v>7462</v>
      </c>
    </row>
    <row r="3234" spans="1:9">
      <c r="A3234" s="775" t="str">
        <f>Table_wabobpsvr_AzureCalc_AzureCalcRateCard[[#This Row],[ServiceName]]&amp;Table_wabobpsvr_AzureCalc_AzureCalcRateCard[[#This Row],[Price_Level]]&amp;Table_wabobpsvr_AzureCalc_AzureCalcRateCard[[#This Row],[Region]]</f>
        <v>ExpressRoute (Unlimited) 100 Mbps ConnectionsD2</v>
      </c>
      <c r="B3234" s="775">
        <v>2</v>
      </c>
      <c r="C3234" s="775" t="s">
        <v>7427</v>
      </c>
      <c r="D3234" s="775" t="s">
        <v>176</v>
      </c>
      <c r="E3234" s="775">
        <v>506</v>
      </c>
      <c r="F3234" s="775" t="s">
        <v>7402</v>
      </c>
      <c r="G3234" s="775" t="s">
        <v>7543</v>
      </c>
      <c r="H3234" s="775" t="s">
        <v>7544</v>
      </c>
      <c r="I3234" s="775" t="s">
        <v>7464</v>
      </c>
    </row>
    <row r="3235" spans="1:9">
      <c r="A3235" s="775" t="str">
        <f>Table_wabobpsvr_AzureCalc_AzureCalcRateCard[[#This Row],[ServiceName]]&amp;Table_wabobpsvr_AzureCalc_AzureCalcRateCard[[#This Row],[Price_Level]]&amp;Table_wabobpsvr_AzureCalc_AzureCalcRateCard[[#This Row],[Region]]</f>
        <v>ExpressRoute (Unlimited) 2 Gbps ConnectionsD2</v>
      </c>
      <c r="B3235" s="775">
        <v>2</v>
      </c>
      <c r="C3235" s="775" t="s">
        <v>7427</v>
      </c>
      <c r="D3235" s="775" t="s">
        <v>176</v>
      </c>
      <c r="E3235" s="775">
        <v>10032</v>
      </c>
      <c r="F3235" s="775" t="s">
        <v>7406</v>
      </c>
      <c r="G3235" s="775" t="s">
        <v>7545</v>
      </c>
      <c r="H3235" s="775" t="s">
        <v>7546</v>
      </c>
      <c r="I3235" s="775" t="s">
        <v>7466</v>
      </c>
    </row>
    <row r="3236" spans="1:9">
      <c r="A3236" s="775" t="str">
        <f>Table_wabobpsvr_AzureCalc_AzureCalcRateCard[[#This Row],[ServiceName]]&amp;Table_wabobpsvr_AzureCalc_AzureCalcRateCard[[#This Row],[Price_Level]]&amp;Table_wabobpsvr_AzureCalc_AzureCalcRateCard[[#This Row],[Region]]</f>
        <v>ExpressRoute (Unlimited) 200 Mbps ConnectionsD2</v>
      </c>
      <c r="B3236" s="775">
        <v>2</v>
      </c>
      <c r="C3236" s="775" t="s">
        <v>7427</v>
      </c>
      <c r="D3236" s="775" t="s">
        <v>176</v>
      </c>
      <c r="E3236" s="775">
        <v>1012</v>
      </c>
      <c r="F3236" s="775" t="s">
        <v>7403</v>
      </c>
      <c r="G3236" s="775" t="s">
        <v>7547</v>
      </c>
      <c r="H3236" s="775" t="s">
        <v>7548</v>
      </c>
      <c r="I3236" s="775" t="s">
        <v>7468</v>
      </c>
    </row>
    <row r="3237" spans="1:9">
      <c r="A3237" s="1039" t="str">
        <f>Table_wabobpsvr_AzureCalc_AzureCalcRateCard[[#This Row],[ServiceName]]&amp;Table_wabobpsvr_AzureCalc_AzureCalcRateCard[[#This Row],[Price_Level]]&amp;Table_wabobpsvr_AzureCalc_AzureCalcRateCard[[#This Row],[Region]]</f>
        <v>ExpressRoute (Unlimited) 5 Gbps ConnectionsD2</v>
      </c>
      <c r="B3237" s="1039">
        <v>2</v>
      </c>
      <c r="C3237" s="1039" t="s">
        <v>7427</v>
      </c>
      <c r="D3237" s="1039" t="s">
        <v>176</v>
      </c>
      <c r="E3237" s="1039">
        <v>22572</v>
      </c>
      <c r="F3237" s="1039" t="s">
        <v>7407</v>
      </c>
      <c r="G3237" s="775" t="s">
        <v>7549</v>
      </c>
      <c r="H3237" s="775" t="s">
        <v>7550</v>
      </c>
      <c r="I3237" s="775" t="s">
        <v>7474</v>
      </c>
    </row>
    <row r="3238" spans="1:9">
      <c r="A3238" s="1039" t="str">
        <f>Table_wabobpsvr_AzureCalc_AzureCalcRateCard[[#This Row],[ServiceName]]&amp;Table_wabobpsvr_AzureCalc_AzureCalcRateCard[[#This Row],[Price_Level]]&amp;Table_wabobpsvr_AzureCalc_AzureCalcRateCard[[#This Row],[Region]]</f>
        <v>ExpressRoute (Unlimited) 50 Mbps ConnectionsD2</v>
      </c>
      <c r="B3238" s="1039">
        <v>2</v>
      </c>
      <c r="C3238" s="1039" t="s">
        <v>7427</v>
      </c>
      <c r="D3238" s="1039" t="s">
        <v>176</v>
      </c>
      <c r="E3238" s="1039">
        <v>264</v>
      </c>
      <c r="F3238" s="1039" t="s">
        <v>7401</v>
      </c>
      <c r="G3238" s="775" t="s">
        <v>7551</v>
      </c>
      <c r="H3238" s="775" t="s">
        <v>7552</v>
      </c>
      <c r="I3238" s="775" t="s">
        <v>7476</v>
      </c>
    </row>
    <row r="3239" spans="1:9">
      <c r="A3239" s="1039" t="str">
        <f>Table_wabobpsvr_AzureCalc_AzureCalcRateCard[[#This Row],[ServiceName]]&amp;Table_wabobpsvr_AzureCalc_AzureCalcRateCard[[#This Row],[Price_Level]]&amp;Table_wabobpsvr_AzureCalc_AzureCalcRateCard[[#This Row],[Region]]</f>
        <v>ExpressRoute (Unlimited) 500 Mbps ConnectionsD2</v>
      </c>
      <c r="B3239" s="1039">
        <v>2</v>
      </c>
      <c r="C3239" s="1039" t="s">
        <v>7427</v>
      </c>
      <c r="D3239" s="1039" t="s">
        <v>176</v>
      </c>
      <c r="E3239" s="1039">
        <v>2420</v>
      </c>
      <c r="F3239" s="1039" t="s">
        <v>7404</v>
      </c>
      <c r="G3239" s="775" t="s">
        <v>7553</v>
      </c>
      <c r="H3239" s="775" t="s">
        <v>7554</v>
      </c>
      <c r="I3239" s="775" t="s">
        <v>7478</v>
      </c>
    </row>
    <row r="3240" spans="1:9">
      <c r="A3240" s="775" t="str">
        <f>Table_wabobpsvr_AzureCalc_AzureCalcRateCard[[#This Row],[ServiceName]]&amp;Table_wabobpsvr_AzureCalc_AzureCalcRateCard[[#This Row],[Price_Level]]&amp;Table_wabobpsvr_AzureCalc_AzureCalcRateCard[[#This Row],[Region]]</f>
        <v>ExpressRoute (Metered) Data Transfer Out at 1 Gbps (GB) - Zone 1D3</v>
      </c>
      <c r="B3240" s="775">
        <v>3</v>
      </c>
      <c r="C3240" s="775" t="s">
        <v>9</v>
      </c>
      <c r="D3240" s="775" t="s">
        <v>176</v>
      </c>
      <c r="E3240" s="775">
        <v>2.1999999999999999E-2</v>
      </c>
      <c r="F3240" s="775" t="s">
        <v>7392</v>
      </c>
      <c r="G3240" s="775" t="s">
        <v>7527</v>
      </c>
      <c r="H3240" s="775" t="s">
        <v>7528</v>
      </c>
      <c r="I3240" s="775" t="s">
        <v>7442</v>
      </c>
    </row>
    <row r="3241" spans="1:9">
      <c r="A3241" s="1039" t="str">
        <f>Table_wabobpsvr_AzureCalc_AzureCalcRateCard[[#This Row],[ServiceName]]&amp;Table_wabobpsvr_AzureCalc_AzureCalcRateCard[[#This Row],[Price_Level]]&amp;Table_wabobpsvr_AzureCalc_AzureCalcRateCard[[#This Row],[Region]]</f>
        <v>ExpressRoute (Metered) 1 Gbps ConnectionsD3</v>
      </c>
      <c r="B3241" s="1039">
        <v>3</v>
      </c>
      <c r="C3241" s="1039" t="s">
        <v>7427</v>
      </c>
      <c r="D3241" s="1039" t="s">
        <v>176</v>
      </c>
      <c r="E3241" s="1039">
        <v>383.68</v>
      </c>
      <c r="F3241" s="1039" t="s">
        <v>7390</v>
      </c>
      <c r="G3241" s="775" t="s">
        <v>7555</v>
      </c>
      <c r="H3241" s="775" t="s">
        <v>7556</v>
      </c>
      <c r="I3241" s="775" t="s">
        <v>7444</v>
      </c>
    </row>
    <row r="3242" spans="1:9">
      <c r="A3242" s="1039" t="str">
        <f>Table_wabobpsvr_AzureCalc_AzureCalcRateCard[[#This Row],[ServiceName]]&amp;Table_wabobpsvr_AzureCalc_AzureCalcRateCard[[#This Row],[Price_Level]]&amp;Table_wabobpsvr_AzureCalc_AzureCalcRateCard[[#This Row],[Region]]</f>
        <v>ExpressRoute (Metered) 10 Gbps ConnectionsD3</v>
      </c>
      <c r="B3242" s="1039">
        <v>3</v>
      </c>
      <c r="C3242" s="1039" t="s">
        <v>7427</v>
      </c>
      <c r="D3242" s="1039" t="s">
        <v>176</v>
      </c>
      <c r="E3242" s="1039">
        <v>4400</v>
      </c>
      <c r="F3242" s="1039" t="s">
        <v>7391</v>
      </c>
      <c r="G3242" s="775" t="s">
        <v>7557</v>
      </c>
      <c r="H3242" s="775" t="s">
        <v>7558</v>
      </c>
      <c r="I3242" s="775" t="s">
        <v>7446</v>
      </c>
    </row>
    <row r="3243" spans="1:9">
      <c r="A3243" s="1039" t="str">
        <f>Table_wabobpsvr_AzureCalc_AzureCalcRateCard[[#This Row],[ServiceName]]&amp;Table_wabobpsvr_AzureCalc_AzureCalcRateCard[[#This Row],[Price_Level]]&amp;Table_wabobpsvr_AzureCalc_AzureCalcRateCard[[#This Row],[Region]]</f>
        <v>ExpressRoute (Metered) 100 Mbps ConnectionsD3</v>
      </c>
      <c r="B3243" s="1039">
        <v>3</v>
      </c>
      <c r="C3243" s="1039" t="s">
        <v>7427</v>
      </c>
      <c r="D3243" s="1039" t="s">
        <v>176</v>
      </c>
      <c r="E3243" s="1039">
        <v>96.8</v>
      </c>
      <c r="F3243" s="1039" t="s">
        <v>7395</v>
      </c>
      <c r="G3243" s="775" t="s">
        <v>7559</v>
      </c>
      <c r="H3243" s="775" t="s">
        <v>7560</v>
      </c>
      <c r="I3243" s="775" t="s">
        <v>7448</v>
      </c>
    </row>
    <row r="3244" spans="1:9">
      <c r="A3244" s="1039" t="str">
        <f>Table_wabobpsvr_AzureCalc_AzureCalcRateCard[[#This Row],[ServiceName]]&amp;Table_wabobpsvr_AzureCalc_AzureCalcRateCard[[#This Row],[Price_Level]]&amp;Table_wabobpsvr_AzureCalc_AzureCalcRateCard[[#This Row],[Region]]</f>
        <v>ExpressRoute (Metered) 2 Gbps ConnectionsD3</v>
      </c>
      <c r="B3244" s="1039">
        <v>3</v>
      </c>
      <c r="C3244" s="1039" t="s">
        <v>7427</v>
      </c>
      <c r="D3244" s="1039" t="s">
        <v>176</v>
      </c>
      <c r="E3244" s="1039">
        <v>767.36</v>
      </c>
      <c r="F3244" s="1039" t="s">
        <v>7396</v>
      </c>
      <c r="G3244" s="775" t="s">
        <v>7529</v>
      </c>
      <c r="H3244" s="775" t="s">
        <v>7530</v>
      </c>
      <c r="I3244" s="775" t="s">
        <v>7450</v>
      </c>
    </row>
    <row r="3245" spans="1:9">
      <c r="A3245" s="1039" t="str">
        <f>Table_wabobpsvr_AzureCalc_AzureCalcRateCard[[#This Row],[ServiceName]]&amp;Table_wabobpsvr_AzureCalc_AzureCalcRateCard[[#This Row],[Price_Level]]&amp;Table_wabobpsvr_AzureCalc_AzureCalcRateCard[[#This Row],[Region]]</f>
        <v>ExpressRoute (Metered) 200 Mbps ConnectionsD3</v>
      </c>
      <c r="B3245" s="1039">
        <v>3</v>
      </c>
      <c r="C3245" s="1039" t="s">
        <v>7427</v>
      </c>
      <c r="D3245" s="1039" t="s">
        <v>176</v>
      </c>
      <c r="E3245" s="1039">
        <v>127.6</v>
      </c>
      <c r="F3245" s="1039" t="s">
        <v>7388</v>
      </c>
      <c r="G3245" s="775" t="s">
        <v>7531</v>
      </c>
      <c r="H3245" s="775" t="s">
        <v>7532</v>
      </c>
      <c r="I3245" s="775" t="s">
        <v>7452</v>
      </c>
    </row>
    <row r="3246" spans="1:9">
      <c r="A3246" s="1039" t="str">
        <f>Table_wabobpsvr_AzureCalc_AzureCalcRateCard[[#This Row],[ServiceName]]&amp;Table_wabobpsvr_AzureCalc_AzureCalcRateCard[[#This Row],[Price_Level]]&amp;Table_wabobpsvr_AzureCalc_AzureCalcRateCard[[#This Row],[Region]]</f>
        <v>ExpressRoute (Metered) 5 Gbps ConnectionsD3</v>
      </c>
      <c r="B3246" s="1039">
        <v>3</v>
      </c>
      <c r="C3246" s="1039" t="s">
        <v>7427</v>
      </c>
      <c r="D3246" s="1039" t="s">
        <v>176</v>
      </c>
      <c r="E3246" s="1039">
        <v>1918.4</v>
      </c>
      <c r="F3246" s="1039" t="s">
        <v>7397</v>
      </c>
      <c r="G3246" s="775" t="s">
        <v>7533</v>
      </c>
      <c r="H3246" s="775" t="s">
        <v>7534</v>
      </c>
      <c r="I3246" s="775" t="s">
        <v>7454</v>
      </c>
    </row>
    <row r="3247" spans="1:9">
      <c r="A3247" s="1039" t="str">
        <f>Table_wabobpsvr_AzureCalc_AzureCalcRateCard[[#This Row],[ServiceName]]&amp;Table_wabobpsvr_AzureCalc_AzureCalcRateCard[[#This Row],[Price_Level]]&amp;Table_wabobpsvr_AzureCalc_AzureCalcRateCard[[#This Row],[Region]]</f>
        <v>ExpressRoute (Metered) 50 Mbps ConnectionsD3</v>
      </c>
      <c r="B3247" s="1039">
        <v>3</v>
      </c>
      <c r="C3247" s="1039" t="s">
        <v>7427</v>
      </c>
      <c r="D3247" s="1039" t="s">
        <v>176</v>
      </c>
      <c r="E3247" s="1039">
        <v>48.4</v>
      </c>
      <c r="F3247" s="1039" t="s">
        <v>7394</v>
      </c>
      <c r="G3247" s="775" t="s">
        <v>7535</v>
      </c>
      <c r="H3247" s="775" t="s">
        <v>7536</v>
      </c>
      <c r="I3247" s="775" t="s">
        <v>7456</v>
      </c>
    </row>
    <row r="3248" spans="1:9">
      <c r="A3248" s="1039" t="str">
        <f>Table_wabobpsvr_AzureCalc_AzureCalcRateCard[[#This Row],[ServiceName]]&amp;Table_wabobpsvr_AzureCalc_AzureCalcRateCard[[#This Row],[Price_Level]]&amp;Table_wabobpsvr_AzureCalc_AzureCalcRateCard[[#This Row],[Region]]</f>
        <v>ExpressRoute (Metered) 500 Mbps ConnectionsD3</v>
      </c>
      <c r="B3248" s="1039">
        <v>3</v>
      </c>
      <c r="C3248" s="1039" t="s">
        <v>7427</v>
      </c>
      <c r="D3248" s="1039" t="s">
        <v>176</v>
      </c>
      <c r="E3248" s="1039">
        <v>255.2</v>
      </c>
      <c r="F3248" s="1039" t="s">
        <v>7389</v>
      </c>
      <c r="G3248" s="775" t="s">
        <v>7537</v>
      </c>
      <c r="H3248" s="775" t="s">
        <v>7538</v>
      </c>
      <c r="I3248" s="775" t="s">
        <v>7458</v>
      </c>
    </row>
    <row r="3249" spans="1:9">
      <c r="A3249" s="775" t="str">
        <f>Table_wabobpsvr_AzureCalc_AzureCalcRateCard[[#This Row],[ServiceName]]&amp;Table_wabobpsvr_AzureCalc_AzureCalcRateCard[[#This Row],[Price_Level]]&amp;Table_wabobpsvr_AzureCalc_AzureCalcRateCard[[#This Row],[Region]]</f>
        <v>ExpressRoute (Unlimited) 1 Gbps ConnectionsD3</v>
      </c>
      <c r="B3249" s="775">
        <v>3</v>
      </c>
      <c r="C3249" s="775" t="s">
        <v>7427</v>
      </c>
      <c r="D3249" s="775" t="s">
        <v>176</v>
      </c>
      <c r="E3249" s="775">
        <v>5016</v>
      </c>
      <c r="F3249" s="775" t="s">
        <v>7405</v>
      </c>
      <c r="G3249" s="775" t="s">
        <v>7539</v>
      </c>
      <c r="H3249" s="775" t="s">
        <v>7540</v>
      </c>
      <c r="I3249" s="775" t="s">
        <v>7460</v>
      </c>
    </row>
    <row r="3250" spans="1:9">
      <c r="A3250" s="1039" t="str">
        <f>Table_wabobpsvr_AzureCalc_AzureCalcRateCard[[#This Row],[ServiceName]]&amp;Table_wabobpsvr_AzureCalc_AzureCalcRateCard[[#This Row],[Price_Level]]&amp;Table_wabobpsvr_AzureCalc_AzureCalcRateCard[[#This Row],[Region]]</f>
        <v>ExpressRoute (Unlimited) 10 Gbps ConnectionsD3</v>
      </c>
      <c r="B3250" s="1039">
        <v>3</v>
      </c>
      <c r="C3250" s="1039" t="s">
        <v>7427</v>
      </c>
      <c r="D3250" s="1039" t="s">
        <v>176</v>
      </c>
      <c r="E3250" s="1039">
        <v>45144</v>
      </c>
      <c r="F3250" s="1039" t="s">
        <v>7408</v>
      </c>
      <c r="G3250" s="775" t="s">
        <v>7541</v>
      </c>
      <c r="H3250" s="775" t="s">
        <v>7542</v>
      </c>
      <c r="I3250" s="775" t="s">
        <v>7462</v>
      </c>
    </row>
    <row r="3251" spans="1:9">
      <c r="A3251" s="1039" t="str">
        <f>Table_wabobpsvr_AzureCalc_AzureCalcRateCard[[#This Row],[ServiceName]]&amp;Table_wabobpsvr_AzureCalc_AzureCalcRateCard[[#This Row],[Price_Level]]&amp;Table_wabobpsvr_AzureCalc_AzureCalcRateCard[[#This Row],[Region]]</f>
        <v>ExpressRoute (Unlimited) 100 Mbps ConnectionsD3</v>
      </c>
      <c r="B3251" s="1039">
        <v>3</v>
      </c>
      <c r="C3251" s="1039" t="s">
        <v>7427</v>
      </c>
      <c r="D3251" s="1039" t="s">
        <v>176</v>
      </c>
      <c r="E3251" s="1039">
        <v>506</v>
      </c>
      <c r="F3251" s="1039" t="s">
        <v>7402</v>
      </c>
      <c r="G3251" s="775" t="s">
        <v>7543</v>
      </c>
      <c r="H3251" s="775" t="s">
        <v>7544</v>
      </c>
      <c r="I3251" s="775" t="s">
        <v>7464</v>
      </c>
    </row>
    <row r="3252" spans="1:9">
      <c r="A3252" s="1039" t="str">
        <f>Table_wabobpsvr_AzureCalc_AzureCalcRateCard[[#This Row],[ServiceName]]&amp;Table_wabobpsvr_AzureCalc_AzureCalcRateCard[[#This Row],[Price_Level]]&amp;Table_wabobpsvr_AzureCalc_AzureCalcRateCard[[#This Row],[Region]]</f>
        <v>ExpressRoute (Unlimited) 2 Gbps ConnectionsD3</v>
      </c>
      <c r="B3252" s="1039">
        <v>3</v>
      </c>
      <c r="C3252" s="1039" t="s">
        <v>7427</v>
      </c>
      <c r="D3252" s="1039" t="s">
        <v>176</v>
      </c>
      <c r="E3252" s="1039">
        <v>10032</v>
      </c>
      <c r="F3252" s="1039" t="s">
        <v>7406</v>
      </c>
      <c r="G3252" s="775" t="s">
        <v>7545</v>
      </c>
      <c r="H3252" s="775" t="s">
        <v>7546</v>
      </c>
      <c r="I3252" s="775" t="s">
        <v>7466</v>
      </c>
    </row>
    <row r="3253" spans="1:9">
      <c r="A3253" s="1039" t="str">
        <f>Table_wabobpsvr_AzureCalc_AzureCalcRateCard[[#This Row],[ServiceName]]&amp;Table_wabobpsvr_AzureCalc_AzureCalcRateCard[[#This Row],[Price_Level]]&amp;Table_wabobpsvr_AzureCalc_AzureCalcRateCard[[#This Row],[Region]]</f>
        <v>ExpressRoute (Unlimited) 200 Mbps ConnectionsD3</v>
      </c>
      <c r="B3253" s="1039">
        <v>3</v>
      </c>
      <c r="C3253" s="1039" t="s">
        <v>7427</v>
      </c>
      <c r="D3253" s="1039" t="s">
        <v>176</v>
      </c>
      <c r="E3253" s="1039">
        <v>1012</v>
      </c>
      <c r="F3253" s="1039" t="s">
        <v>7403</v>
      </c>
      <c r="G3253" s="775" t="s">
        <v>7547</v>
      </c>
      <c r="H3253" s="775" t="s">
        <v>7548</v>
      </c>
      <c r="I3253" s="775" t="s">
        <v>7468</v>
      </c>
    </row>
    <row r="3254" spans="1:9">
      <c r="A3254" s="1039" t="str">
        <f>Table_wabobpsvr_AzureCalc_AzureCalcRateCard[[#This Row],[ServiceName]]&amp;Table_wabobpsvr_AzureCalc_AzureCalcRateCard[[#This Row],[Price_Level]]&amp;Table_wabobpsvr_AzureCalc_AzureCalcRateCard[[#This Row],[Region]]</f>
        <v>ExpressRoute (Unlimited) 5 Gbps ConnectionsD3</v>
      </c>
      <c r="B3254" s="1039">
        <v>3</v>
      </c>
      <c r="C3254" s="1039" t="s">
        <v>7427</v>
      </c>
      <c r="D3254" s="1039" t="s">
        <v>176</v>
      </c>
      <c r="E3254" s="1039">
        <v>22572</v>
      </c>
      <c r="F3254" s="1039" t="s">
        <v>7407</v>
      </c>
      <c r="G3254" s="775" t="s">
        <v>7549</v>
      </c>
      <c r="H3254" s="775" t="s">
        <v>7550</v>
      </c>
      <c r="I3254" s="775" t="s">
        <v>7474</v>
      </c>
    </row>
    <row r="3255" spans="1:9">
      <c r="A3255" s="1039" t="str">
        <f>Table_wabobpsvr_AzureCalc_AzureCalcRateCard[[#This Row],[ServiceName]]&amp;Table_wabobpsvr_AzureCalc_AzureCalcRateCard[[#This Row],[Price_Level]]&amp;Table_wabobpsvr_AzureCalc_AzureCalcRateCard[[#This Row],[Region]]</f>
        <v>ExpressRoute (Unlimited) 50 Mbps ConnectionsD3</v>
      </c>
      <c r="B3255" s="1039">
        <v>3</v>
      </c>
      <c r="C3255" s="1039" t="s">
        <v>7427</v>
      </c>
      <c r="D3255" s="1039" t="s">
        <v>176</v>
      </c>
      <c r="E3255" s="1039">
        <v>264</v>
      </c>
      <c r="F3255" s="1039" t="s">
        <v>7401</v>
      </c>
      <c r="G3255" s="775" t="s">
        <v>7551</v>
      </c>
      <c r="H3255" s="775" t="s">
        <v>7552</v>
      </c>
      <c r="I3255" s="775" t="s">
        <v>7476</v>
      </c>
    </row>
    <row r="3256" spans="1:9">
      <c r="A3256" s="775" t="str">
        <f>Table_wabobpsvr_AzureCalc_AzureCalcRateCard[[#This Row],[ServiceName]]&amp;Table_wabobpsvr_AzureCalc_AzureCalcRateCard[[#This Row],[Price_Level]]&amp;Table_wabobpsvr_AzureCalc_AzureCalcRateCard[[#This Row],[Region]]</f>
        <v>ExpressRoute (Unlimited) 500 Mbps ConnectionsD3</v>
      </c>
      <c r="B3256" s="775">
        <v>3</v>
      </c>
      <c r="C3256" s="775" t="s">
        <v>7427</v>
      </c>
      <c r="D3256" s="775" t="s">
        <v>176</v>
      </c>
      <c r="E3256" s="775">
        <v>2420</v>
      </c>
      <c r="F3256" s="775" t="s">
        <v>7404</v>
      </c>
      <c r="G3256" s="775" t="s">
        <v>7553</v>
      </c>
      <c r="H3256" s="775" t="s">
        <v>7554</v>
      </c>
      <c r="I3256" s="775" t="s">
        <v>7478</v>
      </c>
    </row>
    <row r="3257" spans="1:9">
      <c r="A3257" s="1039" t="str">
        <f>Table_wabobpsvr_AzureCalc_AzureCalcRateCard[[#This Row],[ServiceName]]&amp;Table_wabobpsvr_AzureCalc_AzureCalcRateCard[[#This Row],[Price_Level]]&amp;Table_wabobpsvr_AzureCalc_AzureCalcRateCard[[#This Row],[Region]]</f>
        <v>ExpressRoute (Metered) Data Transfer Out at 1 Gbps (GB) - Zone 1D4</v>
      </c>
      <c r="B3257" s="1039">
        <v>4</v>
      </c>
      <c r="C3257" s="1039" t="s">
        <v>9</v>
      </c>
      <c r="D3257" s="1039" t="s">
        <v>176</v>
      </c>
      <c r="E3257" s="1039">
        <v>2.1999999999999999E-2</v>
      </c>
      <c r="F3257" s="1039" t="s">
        <v>7392</v>
      </c>
      <c r="G3257" s="775" t="s">
        <v>7527</v>
      </c>
      <c r="H3257" s="775" t="s">
        <v>7528</v>
      </c>
      <c r="I3257" s="775" t="s">
        <v>7442</v>
      </c>
    </row>
    <row r="3258" spans="1:9">
      <c r="A3258" s="1039" t="str">
        <f>Table_wabobpsvr_AzureCalc_AzureCalcRateCard[[#This Row],[ServiceName]]&amp;Table_wabobpsvr_AzureCalc_AzureCalcRateCard[[#This Row],[Price_Level]]&amp;Table_wabobpsvr_AzureCalc_AzureCalcRateCard[[#This Row],[Region]]</f>
        <v>ExpressRoute (Metered) 1 Gbps ConnectionsD4</v>
      </c>
      <c r="B3258" s="1039">
        <v>4</v>
      </c>
      <c r="C3258" s="1039" t="s">
        <v>7427</v>
      </c>
      <c r="D3258" s="1039" t="s">
        <v>176</v>
      </c>
      <c r="E3258" s="1039">
        <v>383.68</v>
      </c>
      <c r="F3258" s="1039" t="s">
        <v>7390</v>
      </c>
      <c r="G3258" s="775" t="s">
        <v>7555</v>
      </c>
      <c r="H3258" s="775" t="s">
        <v>7556</v>
      </c>
      <c r="I3258" s="775" t="s">
        <v>7444</v>
      </c>
    </row>
    <row r="3259" spans="1:9">
      <c r="A3259" s="1039" t="str">
        <f>Table_wabobpsvr_AzureCalc_AzureCalcRateCard[[#This Row],[ServiceName]]&amp;Table_wabobpsvr_AzureCalc_AzureCalcRateCard[[#This Row],[Price_Level]]&amp;Table_wabobpsvr_AzureCalc_AzureCalcRateCard[[#This Row],[Region]]</f>
        <v>ExpressRoute (Metered) 10 Gbps ConnectionsD4</v>
      </c>
      <c r="B3259" s="1039">
        <v>4</v>
      </c>
      <c r="C3259" s="1039" t="s">
        <v>7427</v>
      </c>
      <c r="D3259" s="1039" t="s">
        <v>176</v>
      </c>
      <c r="E3259" s="1039">
        <v>4400</v>
      </c>
      <c r="F3259" s="1039" t="s">
        <v>7391</v>
      </c>
      <c r="G3259" s="775" t="s">
        <v>7557</v>
      </c>
      <c r="H3259" s="775" t="s">
        <v>7558</v>
      </c>
      <c r="I3259" s="775" t="s">
        <v>7446</v>
      </c>
    </row>
    <row r="3260" spans="1:9">
      <c r="A3260" s="1039" t="str">
        <f>Table_wabobpsvr_AzureCalc_AzureCalcRateCard[[#This Row],[ServiceName]]&amp;Table_wabobpsvr_AzureCalc_AzureCalcRateCard[[#This Row],[Price_Level]]&amp;Table_wabobpsvr_AzureCalc_AzureCalcRateCard[[#This Row],[Region]]</f>
        <v>ExpressRoute (Metered) 100 Mbps ConnectionsD4</v>
      </c>
      <c r="B3260" s="1039">
        <v>4</v>
      </c>
      <c r="C3260" s="1039" t="s">
        <v>7427</v>
      </c>
      <c r="D3260" s="1039" t="s">
        <v>176</v>
      </c>
      <c r="E3260" s="1039">
        <v>96.8</v>
      </c>
      <c r="F3260" s="1039" t="s">
        <v>7395</v>
      </c>
      <c r="G3260" s="775" t="s">
        <v>7559</v>
      </c>
      <c r="H3260" s="775" t="s">
        <v>7560</v>
      </c>
      <c r="I3260" s="775" t="s">
        <v>7448</v>
      </c>
    </row>
    <row r="3261" spans="1:9">
      <c r="A3261" s="1039" t="str">
        <f>Table_wabobpsvr_AzureCalc_AzureCalcRateCard[[#This Row],[ServiceName]]&amp;Table_wabobpsvr_AzureCalc_AzureCalcRateCard[[#This Row],[Price_Level]]&amp;Table_wabobpsvr_AzureCalc_AzureCalcRateCard[[#This Row],[Region]]</f>
        <v>ExpressRoute (Metered) 2 Gbps ConnectionsD4</v>
      </c>
      <c r="B3261" s="1039">
        <v>4</v>
      </c>
      <c r="C3261" s="1039" t="s">
        <v>7427</v>
      </c>
      <c r="D3261" s="1039" t="s">
        <v>176</v>
      </c>
      <c r="E3261" s="1039">
        <v>767.36</v>
      </c>
      <c r="F3261" s="1039" t="s">
        <v>7396</v>
      </c>
      <c r="G3261" s="775" t="s">
        <v>7529</v>
      </c>
      <c r="H3261" s="775" t="s">
        <v>7530</v>
      </c>
      <c r="I3261" s="775" t="s">
        <v>7450</v>
      </c>
    </row>
    <row r="3262" spans="1:9">
      <c r="A3262" s="775" t="str">
        <f>Table_wabobpsvr_AzureCalc_AzureCalcRateCard[[#This Row],[ServiceName]]&amp;Table_wabobpsvr_AzureCalc_AzureCalcRateCard[[#This Row],[Price_Level]]&amp;Table_wabobpsvr_AzureCalc_AzureCalcRateCard[[#This Row],[Region]]</f>
        <v>ExpressRoute (Metered) 200 Mbps ConnectionsD4</v>
      </c>
      <c r="B3262" s="775">
        <v>4</v>
      </c>
      <c r="C3262" s="775" t="s">
        <v>7427</v>
      </c>
      <c r="D3262" s="775" t="s">
        <v>176</v>
      </c>
      <c r="E3262" s="775">
        <v>127.6</v>
      </c>
      <c r="F3262" s="775" t="s">
        <v>7388</v>
      </c>
      <c r="G3262" s="775" t="s">
        <v>7531</v>
      </c>
      <c r="H3262" s="775" t="s">
        <v>7532</v>
      </c>
      <c r="I3262" s="775" t="s">
        <v>7452</v>
      </c>
    </row>
    <row r="3263" spans="1:9">
      <c r="A3263" s="775" t="str">
        <f>Table_wabobpsvr_AzureCalc_AzureCalcRateCard[[#This Row],[ServiceName]]&amp;Table_wabobpsvr_AzureCalc_AzureCalcRateCard[[#This Row],[Price_Level]]&amp;Table_wabobpsvr_AzureCalc_AzureCalcRateCard[[#This Row],[Region]]</f>
        <v>ExpressRoute (Metered) 5 Gbps ConnectionsD4</v>
      </c>
      <c r="B3263" s="775">
        <v>4</v>
      </c>
      <c r="C3263" s="775" t="s">
        <v>7427</v>
      </c>
      <c r="D3263" s="775" t="s">
        <v>176</v>
      </c>
      <c r="E3263" s="775">
        <v>1918.4</v>
      </c>
      <c r="F3263" s="775" t="s">
        <v>7397</v>
      </c>
      <c r="G3263" s="775" t="s">
        <v>7533</v>
      </c>
      <c r="H3263" s="775" t="s">
        <v>7534</v>
      </c>
      <c r="I3263" s="775" t="s">
        <v>7454</v>
      </c>
    </row>
    <row r="3264" spans="1:9">
      <c r="A3264" s="775" t="str">
        <f>Table_wabobpsvr_AzureCalc_AzureCalcRateCard[[#This Row],[ServiceName]]&amp;Table_wabobpsvr_AzureCalc_AzureCalcRateCard[[#This Row],[Price_Level]]&amp;Table_wabobpsvr_AzureCalc_AzureCalcRateCard[[#This Row],[Region]]</f>
        <v>ExpressRoute (Metered) 50 Mbps ConnectionsD4</v>
      </c>
      <c r="B3264" s="775">
        <v>4</v>
      </c>
      <c r="C3264" s="775" t="s">
        <v>7427</v>
      </c>
      <c r="D3264" s="775" t="s">
        <v>176</v>
      </c>
      <c r="E3264" s="775">
        <v>48.4</v>
      </c>
      <c r="F3264" s="775" t="s">
        <v>7394</v>
      </c>
      <c r="G3264" s="775" t="s">
        <v>7535</v>
      </c>
      <c r="H3264" s="775" t="s">
        <v>7536</v>
      </c>
      <c r="I3264" s="775" t="s">
        <v>7456</v>
      </c>
    </row>
    <row r="3265" spans="1:9">
      <c r="A3265" s="775" t="str">
        <f>Table_wabobpsvr_AzureCalc_AzureCalcRateCard[[#This Row],[ServiceName]]&amp;Table_wabobpsvr_AzureCalc_AzureCalcRateCard[[#This Row],[Price_Level]]&amp;Table_wabobpsvr_AzureCalc_AzureCalcRateCard[[#This Row],[Region]]</f>
        <v>ExpressRoute (Metered) 500 Mbps ConnectionsD4</v>
      </c>
      <c r="B3265" s="775">
        <v>4</v>
      </c>
      <c r="C3265" s="775" t="s">
        <v>7427</v>
      </c>
      <c r="D3265" s="775" t="s">
        <v>176</v>
      </c>
      <c r="E3265" s="775">
        <v>255.2</v>
      </c>
      <c r="F3265" s="775" t="s">
        <v>7389</v>
      </c>
      <c r="G3265" s="775" t="s">
        <v>7537</v>
      </c>
      <c r="H3265" s="775" t="s">
        <v>7538</v>
      </c>
      <c r="I3265" s="775" t="s">
        <v>7458</v>
      </c>
    </row>
    <row r="3266" spans="1:9">
      <c r="A3266" s="775" t="str">
        <f>Table_wabobpsvr_AzureCalc_AzureCalcRateCard[[#This Row],[ServiceName]]&amp;Table_wabobpsvr_AzureCalc_AzureCalcRateCard[[#This Row],[Price_Level]]&amp;Table_wabobpsvr_AzureCalc_AzureCalcRateCard[[#This Row],[Region]]</f>
        <v>ExpressRoute (Unlimited) 1 Gbps ConnectionsD4</v>
      </c>
      <c r="B3266" s="775">
        <v>4</v>
      </c>
      <c r="C3266" s="775" t="s">
        <v>7427</v>
      </c>
      <c r="D3266" s="775" t="s">
        <v>176</v>
      </c>
      <c r="E3266" s="775">
        <v>5016</v>
      </c>
      <c r="F3266" s="775" t="s">
        <v>7405</v>
      </c>
      <c r="G3266" s="775" t="s">
        <v>7539</v>
      </c>
      <c r="H3266" s="775" t="s">
        <v>7540</v>
      </c>
      <c r="I3266" s="775" t="s">
        <v>7460</v>
      </c>
    </row>
    <row r="3267" spans="1:9">
      <c r="A3267" s="775" t="str">
        <f>Table_wabobpsvr_AzureCalc_AzureCalcRateCard[[#This Row],[ServiceName]]&amp;Table_wabobpsvr_AzureCalc_AzureCalcRateCard[[#This Row],[Price_Level]]&amp;Table_wabobpsvr_AzureCalc_AzureCalcRateCard[[#This Row],[Region]]</f>
        <v>ExpressRoute (Unlimited) 10 Gbps ConnectionsD4</v>
      </c>
      <c r="B3267" s="775">
        <v>4</v>
      </c>
      <c r="C3267" s="775" t="s">
        <v>7427</v>
      </c>
      <c r="D3267" s="775" t="s">
        <v>176</v>
      </c>
      <c r="E3267" s="775">
        <v>45144</v>
      </c>
      <c r="F3267" s="775" t="s">
        <v>7408</v>
      </c>
      <c r="G3267" s="775" t="s">
        <v>7541</v>
      </c>
      <c r="H3267" s="775" t="s">
        <v>7542</v>
      </c>
      <c r="I3267" s="775" t="s">
        <v>7462</v>
      </c>
    </row>
    <row r="3268" spans="1:9">
      <c r="A3268" s="775" t="str">
        <f>Table_wabobpsvr_AzureCalc_AzureCalcRateCard[[#This Row],[ServiceName]]&amp;Table_wabobpsvr_AzureCalc_AzureCalcRateCard[[#This Row],[Price_Level]]&amp;Table_wabobpsvr_AzureCalc_AzureCalcRateCard[[#This Row],[Region]]</f>
        <v>ExpressRoute (Unlimited) 100 Mbps ConnectionsD4</v>
      </c>
      <c r="B3268" s="775">
        <v>4</v>
      </c>
      <c r="C3268" s="775" t="s">
        <v>7427</v>
      </c>
      <c r="D3268" s="775" t="s">
        <v>176</v>
      </c>
      <c r="E3268" s="775">
        <v>506</v>
      </c>
      <c r="F3268" s="775" t="s">
        <v>7402</v>
      </c>
      <c r="G3268" s="775" t="s">
        <v>7543</v>
      </c>
      <c r="H3268" s="775" t="s">
        <v>7544</v>
      </c>
      <c r="I3268" s="775" t="s">
        <v>7464</v>
      </c>
    </row>
    <row r="3269" spans="1:9">
      <c r="A3269" s="775" t="str">
        <f>Table_wabobpsvr_AzureCalc_AzureCalcRateCard[[#This Row],[ServiceName]]&amp;Table_wabobpsvr_AzureCalc_AzureCalcRateCard[[#This Row],[Price_Level]]&amp;Table_wabobpsvr_AzureCalc_AzureCalcRateCard[[#This Row],[Region]]</f>
        <v>ExpressRoute (Unlimited) 2 Gbps ConnectionsD4</v>
      </c>
      <c r="B3269" s="775">
        <v>4</v>
      </c>
      <c r="C3269" s="775" t="s">
        <v>7427</v>
      </c>
      <c r="D3269" s="775" t="s">
        <v>176</v>
      </c>
      <c r="E3269" s="775">
        <v>10032</v>
      </c>
      <c r="F3269" s="775" t="s">
        <v>7406</v>
      </c>
      <c r="G3269" s="775" t="s">
        <v>7545</v>
      </c>
      <c r="H3269" s="775" t="s">
        <v>7546</v>
      </c>
      <c r="I3269" s="775" t="s">
        <v>7466</v>
      </c>
    </row>
    <row r="3270" spans="1:9">
      <c r="A3270" s="775" t="str">
        <f>Table_wabobpsvr_AzureCalc_AzureCalcRateCard[[#This Row],[ServiceName]]&amp;Table_wabobpsvr_AzureCalc_AzureCalcRateCard[[#This Row],[Price_Level]]&amp;Table_wabobpsvr_AzureCalc_AzureCalcRateCard[[#This Row],[Region]]</f>
        <v>ExpressRoute (Unlimited) 200 Mbps ConnectionsD4</v>
      </c>
      <c r="B3270" s="775">
        <v>4</v>
      </c>
      <c r="C3270" s="775" t="s">
        <v>7427</v>
      </c>
      <c r="D3270" s="775" t="s">
        <v>176</v>
      </c>
      <c r="E3270" s="775">
        <v>1012</v>
      </c>
      <c r="F3270" s="775" t="s">
        <v>7403</v>
      </c>
      <c r="G3270" s="775" t="s">
        <v>7547</v>
      </c>
      <c r="H3270" s="775" t="s">
        <v>7548</v>
      </c>
      <c r="I3270" s="775" t="s">
        <v>7468</v>
      </c>
    </row>
    <row r="3271" spans="1:9">
      <c r="A3271" s="775" t="str">
        <f>Table_wabobpsvr_AzureCalc_AzureCalcRateCard[[#This Row],[ServiceName]]&amp;Table_wabobpsvr_AzureCalc_AzureCalcRateCard[[#This Row],[Price_Level]]&amp;Table_wabobpsvr_AzureCalc_AzureCalcRateCard[[#This Row],[Region]]</f>
        <v>ExpressRoute (Unlimited) 5 Gbps ConnectionsD4</v>
      </c>
      <c r="B3271" s="775">
        <v>4</v>
      </c>
      <c r="C3271" s="775" t="s">
        <v>7427</v>
      </c>
      <c r="D3271" s="775" t="s">
        <v>176</v>
      </c>
      <c r="E3271" s="775">
        <v>22572</v>
      </c>
      <c r="F3271" s="775" t="s">
        <v>7407</v>
      </c>
      <c r="G3271" s="775" t="s">
        <v>7549</v>
      </c>
      <c r="H3271" s="775" t="s">
        <v>7550</v>
      </c>
      <c r="I3271" s="775" t="s">
        <v>7474</v>
      </c>
    </row>
    <row r="3272" spans="1:9">
      <c r="A3272" s="775" t="str">
        <f>Table_wabobpsvr_AzureCalc_AzureCalcRateCard[[#This Row],[ServiceName]]&amp;Table_wabobpsvr_AzureCalc_AzureCalcRateCard[[#This Row],[Price_Level]]&amp;Table_wabobpsvr_AzureCalc_AzureCalcRateCard[[#This Row],[Region]]</f>
        <v>ExpressRoute (Unlimited) 50 Mbps ConnectionsD4</v>
      </c>
      <c r="B3272" s="775">
        <v>4</v>
      </c>
      <c r="C3272" s="775" t="s">
        <v>7427</v>
      </c>
      <c r="D3272" s="775" t="s">
        <v>176</v>
      </c>
      <c r="E3272" s="775">
        <v>264</v>
      </c>
      <c r="F3272" s="775" t="s">
        <v>7401</v>
      </c>
      <c r="G3272" s="775" t="s">
        <v>7551</v>
      </c>
      <c r="H3272" s="775" t="s">
        <v>7552</v>
      </c>
      <c r="I3272" s="775" t="s">
        <v>7476</v>
      </c>
    </row>
    <row r="3273" spans="1:9">
      <c r="A3273" s="775" t="str">
        <f>Table_wabobpsvr_AzureCalc_AzureCalcRateCard[[#This Row],[ServiceName]]&amp;Table_wabobpsvr_AzureCalc_AzureCalcRateCard[[#This Row],[Price_Level]]&amp;Table_wabobpsvr_AzureCalc_AzureCalcRateCard[[#This Row],[Region]]</f>
        <v>ExpressRoute (Unlimited) 500 Mbps ConnectionsD4</v>
      </c>
      <c r="B3273" s="775">
        <v>4</v>
      </c>
      <c r="C3273" s="775" t="s">
        <v>7427</v>
      </c>
      <c r="D3273" s="775" t="s">
        <v>176</v>
      </c>
      <c r="E3273" s="775">
        <v>2420</v>
      </c>
      <c r="F3273" s="775" t="s">
        <v>7404</v>
      </c>
      <c r="G3273" s="775" t="s">
        <v>7553</v>
      </c>
      <c r="H3273" s="775" t="s">
        <v>7554</v>
      </c>
      <c r="I3273" s="775" t="s">
        <v>7478</v>
      </c>
    </row>
    <row r="3274" spans="1:9">
      <c r="A3274" s="775" t="str">
        <f>Table_wabobpsvr_AzureCalc_AzureCalcRateCard[[#This Row],[ServiceName]]&amp;Table_wabobpsvr_AzureCalc_AzureCalcRateCard[[#This Row],[Price_Level]]&amp;Table_wabobpsvr_AzureCalc_AzureCalcRateCard[[#This Row],[Region]]</f>
        <v>ExpressRoute (Metered) Data Transfer Out at 1 Gbps (GB) - Zone 1D5</v>
      </c>
      <c r="B3274" s="775">
        <v>5</v>
      </c>
      <c r="C3274" s="775" t="s">
        <v>9</v>
      </c>
      <c r="D3274" s="775" t="s">
        <v>176</v>
      </c>
      <c r="E3274" s="775">
        <v>2.1999999999999999E-2</v>
      </c>
      <c r="F3274" s="775" t="s">
        <v>7392</v>
      </c>
      <c r="G3274" s="775" t="s">
        <v>7527</v>
      </c>
      <c r="H3274" s="775" t="s">
        <v>7528</v>
      </c>
      <c r="I3274" s="775" t="s">
        <v>7442</v>
      </c>
    </row>
    <row r="3275" spans="1:9">
      <c r="A3275" s="775" t="str">
        <f>Table_wabobpsvr_AzureCalc_AzureCalcRateCard[[#This Row],[ServiceName]]&amp;Table_wabobpsvr_AzureCalc_AzureCalcRateCard[[#This Row],[Price_Level]]&amp;Table_wabobpsvr_AzureCalc_AzureCalcRateCard[[#This Row],[Region]]</f>
        <v>ExpressRoute (Metered) 1 Gbps ConnectionsD5</v>
      </c>
      <c r="B3275" s="775">
        <v>5</v>
      </c>
      <c r="C3275" s="775" t="s">
        <v>7427</v>
      </c>
      <c r="D3275" s="775" t="s">
        <v>176</v>
      </c>
      <c r="E3275" s="775">
        <v>383.68</v>
      </c>
      <c r="F3275" s="775" t="s">
        <v>7390</v>
      </c>
      <c r="G3275" s="775" t="s">
        <v>7555</v>
      </c>
      <c r="H3275" s="775" t="s">
        <v>7556</v>
      </c>
      <c r="I3275" s="775" t="s">
        <v>7444</v>
      </c>
    </row>
    <row r="3276" spans="1:9">
      <c r="A3276" s="775" t="str">
        <f>Table_wabobpsvr_AzureCalc_AzureCalcRateCard[[#This Row],[ServiceName]]&amp;Table_wabobpsvr_AzureCalc_AzureCalcRateCard[[#This Row],[Price_Level]]&amp;Table_wabobpsvr_AzureCalc_AzureCalcRateCard[[#This Row],[Region]]</f>
        <v>ExpressRoute (Metered) 10 Gbps ConnectionsD5</v>
      </c>
      <c r="B3276" s="775">
        <v>5</v>
      </c>
      <c r="C3276" s="775" t="s">
        <v>7427</v>
      </c>
      <c r="D3276" s="775" t="s">
        <v>176</v>
      </c>
      <c r="E3276" s="775">
        <v>4400</v>
      </c>
      <c r="F3276" s="775" t="s">
        <v>7391</v>
      </c>
      <c r="G3276" s="775" t="s">
        <v>7557</v>
      </c>
      <c r="H3276" s="775" t="s">
        <v>7558</v>
      </c>
      <c r="I3276" s="775" t="s">
        <v>7446</v>
      </c>
    </row>
    <row r="3277" spans="1:9">
      <c r="A3277" s="775" t="str">
        <f>Table_wabobpsvr_AzureCalc_AzureCalcRateCard[[#This Row],[ServiceName]]&amp;Table_wabobpsvr_AzureCalc_AzureCalcRateCard[[#This Row],[Price_Level]]&amp;Table_wabobpsvr_AzureCalc_AzureCalcRateCard[[#This Row],[Region]]</f>
        <v>ExpressRoute (Metered) 100 Mbps ConnectionsD5</v>
      </c>
      <c r="B3277" s="775">
        <v>5</v>
      </c>
      <c r="C3277" s="775" t="s">
        <v>7427</v>
      </c>
      <c r="D3277" s="775" t="s">
        <v>176</v>
      </c>
      <c r="E3277" s="775">
        <v>96.8</v>
      </c>
      <c r="F3277" s="775" t="s">
        <v>7395</v>
      </c>
      <c r="G3277" s="775" t="s">
        <v>7559</v>
      </c>
      <c r="H3277" s="775" t="s">
        <v>7560</v>
      </c>
      <c r="I3277" s="775" t="s">
        <v>7448</v>
      </c>
    </row>
    <row r="3278" spans="1:9">
      <c r="A3278" s="775" t="str">
        <f>Table_wabobpsvr_AzureCalc_AzureCalcRateCard[[#This Row],[ServiceName]]&amp;Table_wabobpsvr_AzureCalc_AzureCalcRateCard[[#This Row],[Price_Level]]&amp;Table_wabobpsvr_AzureCalc_AzureCalcRateCard[[#This Row],[Region]]</f>
        <v>ExpressRoute (Metered) 2 Gbps ConnectionsD5</v>
      </c>
      <c r="B3278" s="775">
        <v>5</v>
      </c>
      <c r="C3278" s="775" t="s">
        <v>7427</v>
      </c>
      <c r="D3278" s="775" t="s">
        <v>176</v>
      </c>
      <c r="E3278" s="775">
        <v>767.36</v>
      </c>
      <c r="F3278" s="775" t="s">
        <v>7396</v>
      </c>
      <c r="G3278" s="775" t="s">
        <v>7529</v>
      </c>
      <c r="H3278" s="775" t="s">
        <v>7530</v>
      </c>
      <c r="I3278" s="775" t="s">
        <v>7450</v>
      </c>
    </row>
    <row r="3279" spans="1:9">
      <c r="A3279" s="775" t="str">
        <f>Table_wabobpsvr_AzureCalc_AzureCalcRateCard[[#This Row],[ServiceName]]&amp;Table_wabobpsvr_AzureCalc_AzureCalcRateCard[[#This Row],[Price_Level]]&amp;Table_wabobpsvr_AzureCalc_AzureCalcRateCard[[#This Row],[Region]]</f>
        <v>ExpressRoute (Metered) 200 Mbps ConnectionsD5</v>
      </c>
      <c r="B3279" s="775">
        <v>5</v>
      </c>
      <c r="C3279" s="775" t="s">
        <v>7427</v>
      </c>
      <c r="D3279" s="775" t="s">
        <v>176</v>
      </c>
      <c r="E3279" s="775">
        <v>127.6</v>
      </c>
      <c r="F3279" s="775" t="s">
        <v>7388</v>
      </c>
      <c r="G3279" s="775" t="s">
        <v>7531</v>
      </c>
      <c r="H3279" s="775" t="s">
        <v>7532</v>
      </c>
      <c r="I3279" s="775" t="s">
        <v>7452</v>
      </c>
    </row>
    <row r="3280" spans="1:9">
      <c r="A3280" s="775" t="str">
        <f>Table_wabobpsvr_AzureCalc_AzureCalcRateCard[[#This Row],[ServiceName]]&amp;Table_wabobpsvr_AzureCalc_AzureCalcRateCard[[#This Row],[Price_Level]]&amp;Table_wabobpsvr_AzureCalc_AzureCalcRateCard[[#This Row],[Region]]</f>
        <v>ExpressRoute (Metered) 5 Gbps ConnectionsD5</v>
      </c>
      <c r="B3280" s="775">
        <v>5</v>
      </c>
      <c r="C3280" s="775" t="s">
        <v>7427</v>
      </c>
      <c r="D3280" s="775" t="s">
        <v>176</v>
      </c>
      <c r="E3280" s="775">
        <v>1918.4</v>
      </c>
      <c r="F3280" s="775" t="s">
        <v>7397</v>
      </c>
      <c r="G3280" s="775" t="s">
        <v>7533</v>
      </c>
      <c r="H3280" s="775" t="s">
        <v>7534</v>
      </c>
      <c r="I3280" s="775" t="s">
        <v>7454</v>
      </c>
    </row>
    <row r="3281" spans="1:9">
      <c r="A3281" s="775" t="str">
        <f>Table_wabobpsvr_AzureCalc_AzureCalcRateCard[[#This Row],[ServiceName]]&amp;Table_wabobpsvr_AzureCalc_AzureCalcRateCard[[#This Row],[Price_Level]]&amp;Table_wabobpsvr_AzureCalc_AzureCalcRateCard[[#This Row],[Region]]</f>
        <v>ExpressRoute (Metered) 50 Mbps ConnectionsD5</v>
      </c>
      <c r="B3281" s="775">
        <v>5</v>
      </c>
      <c r="C3281" s="775" t="s">
        <v>7427</v>
      </c>
      <c r="D3281" s="775" t="s">
        <v>176</v>
      </c>
      <c r="E3281" s="775">
        <v>48.4</v>
      </c>
      <c r="F3281" s="775" t="s">
        <v>7394</v>
      </c>
      <c r="G3281" s="775" t="s">
        <v>7535</v>
      </c>
      <c r="H3281" s="775" t="s">
        <v>7536</v>
      </c>
      <c r="I3281" s="775" t="s">
        <v>7456</v>
      </c>
    </row>
    <row r="3282" spans="1:9">
      <c r="A3282" s="1039" t="str">
        <f>Table_wabobpsvr_AzureCalc_AzureCalcRateCard[[#This Row],[ServiceName]]&amp;Table_wabobpsvr_AzureCalc_AzureCalcRateCard[[#This Row],[Price_Level]]&amp;Table_wabobpsvr_AzureCalc_AzureCalcRateCard[[#This Row],[Region]]</f>
        <v>ExpressRoute (Metered) 500 Mbps ConnectionsD5</v>
      </c>
      <c r="B3282" s="1039">
        <v>5</v>
      </c>
      <c r="C3282" s="1039" t="s">
        <v>7427</v>
      </c>
      <c r="D3282" s="1039" t="s">
        <v>176</v>
      </c>
      <c r="E3282" s="1039">
        <v>255.2</v>
      </c>
      <c r="F3282" s="1039" t="s">
        <v>7389</v>
      </c>
      <c r="G3282" s="775" t="s">
        <v>7537</v>
      </c>
      <c r="H3282" s="775" t="s">
        <v>7538</v>
      </c>
      <c r="I3282" s="775" t="s">
        <v>7458</v>
      </c>
    </row>
    <row r="3283" spans="1:9">
      <c r="A3283" s="775" t="str">
        <f>Table_wabobpsvr_AzureCalc_AzureCalcRateCard[[#This Row],[ServiceName]]&amp;Table_wabobpsvr_AzureCalc_AzureCalcRateCard[[#This Row],[Price_Level]]&amp;Table_wabobpsvr_AzureCalc_AzureCalcRateCard[[#This Row],[Region]]</f>
        <v>ExpressRoute (Unlimited) 1 Gbps ConnectionsD5</v>
      </c>
      <c r="B3283" s="775">
        <v>5</v>
      </c>
      <c r="C3283" s="775" t="s">
        <v>7427</v>
      </c>
      <c r="D3283" s="775" t="s">
        <v>176</v>
      </c>
      <c r="E3283" s="775">
        <v>5016</v>
      </c>
      <c r="F3283" s="775" t="s">
        <v>7405</v>
      </c>
      <c r="G3283" s="775" t="s">
        <v>7539</v>
      </c>
      <c r="H3283" s="775" t="s">
        <v>7540</v>
      </c>
      <c r="I3283" s="775" t="s">
        <v>7460</v>
      </c>
    </row>
    <row r="3284" spans="1:9">
      <c r="A3284" s="775" t="str">
        <f>Table_wabobpsvr_AzureCalc_AzureCalcRateCard[[#This Row],[ServiceName]]&amp;Table_wabobpsvr_AzureCalc_AzureCalcRateCard[[#This Row],[Price_Level]]&amp;Table_wabobpsvr_AzureCalc_AzureCalcRateCard[[#This Row],[Region]]</f>
        <v>ExpressRoute (Unlimited) 10 Gbps ConnectionsD5</v>
      </c>
      <c r="B3284" s="775">
        <v>5</v>
      </c>
      <c r="C3284" s="775" t="s">
        <v>7427</v>
      </c>
      <c r="D3284" s="775" t="s">
        <v>176</v>
      </c>
      <c r="E3284" s="775">
        <v>45144</v>
      </c>
      <c r="F3284" s="775" t="s">
        <v>7408</v>
      </c>
      <c r="G3284" s="775" t="s">
        <v>7541</v>
      </c>
      <c r="H3284" s="775" t="s">
        <v>7542</v>
      </c>
      <c r="I3284" s="775" t="s">
        <v>7462</v>
      </c>
    </row>
    <row r="3285" spans="1:9">
      <c r="A3285" s="775" t="str">
        <f>Table_wabobpsvr_AzureCalc_AzureCalcRateCard[[#This Row],[ServiceName]]&amp;Table_wabobpsvr_AzureCalc_AzureCalcRateCard[[#This Row],[Price_Level]]&amp;Table_wabobpsvr_AzureCalc_AzureCalcRateCard[[#This Row],[Region]]</f>
        <v>ExpressRoute (Unlimited) 100 Mbps ConnectionsD5</v>
      </c>
      <c r="B3285" s="775">
        <v>5</v>
      </c>
      <c r="C3285" s="775" t="s">
        <v>7427</v>
      </c>
      <c r="D3285" s="775" t="s">
        <v>176</v>
      </c>
      <c r="E3285" s="775">
        <v>506</v>
      </c>
      <c r="F3285" s="775" t="s">
        <v>7402</v>
      </c>
      <c r="G3285" s="775" t="s">
        <v>7543</v>
      </c>
      <c r="H3285" s="775" t="s">
        <v>7544</v>
      </c>
      <c r="I3285" s="775" t="s">
        <v>7464</v>
      </c>
    </row>
    <row r="3286" spans="1:9">
      <c r="A3286" s="775" t="str">
        <f>Table_wabobpsvr_AzureCalc_AzureCalcRateCard[[#This Row],[ServiceName]]&amp;Table_wabobpsvr_AzureCalc_AzureCalcRateCard[[#This Row],[Price_Level]]&amp;Table_wabobpsvr_AzureCalc_AzureCalcRateCard[[#This Row],[Region]]</f>
        <v>ExpressRoute (Unlimited) 2 Gbps ConnectionsD5</v>
      </c>
      <c r="B3286" s="775">
        <v>5</v>
      </c>
      <c r="C3286" s="775" t="s">
        <v>7427</v>
      </c>
      <c r="D3286" s="775" t="s">
        <v>176</v>
      </c>
      <c r="E3286" s="775">
        <v>10032</v>
      </c>
      <c r="F3286" s="775" t="s">
        <v>7406</v>
      </c>
      <c r="G3286" s="775" t="s">
        <v>7545</v>
      </c>
      <c r="H3286" s="775" t="s">
        <v>7546</v>
      </c>
      <c r="I3286" s="775" t="s">
        <v>7466</v>
      </c>
    </row>
    <row r="3287" spans="1:9">
      <c r="A3287" s="775" t="str">
        <f>Table_wabobpsvr_AzureCalc_AzureCalcRateCard[[#This Row],[ServiceName]]&amp;Table_wabobpsvr_AzureCalc_AzureCalcRateCard[[#This Row],[Price_Level]]&amp;Table_wabobpsvr_AzureCalc_AzureCalcRateCard[[#This Row],[Region]]</f>
        <v>ExpressRoute (Unlimited) 200 Mbps ConnectionsD5</v>
      </c>
      <c r="B3287" s="775">
        <v>5</v>
      </c>
      <c r="C3287" s="775" t="s">
        <v>7427</v>
      </c>
      <c r="D3287" s="775" t="s">
        <v>176</v>
      </c>
      <c r="E3287" s="775">
        <v>1012</v>
      </c>
      <c r="F3287" s="775" t="s">
        <v>7403</v>
      </c>
      <c r="G3287" s="775" t="s">
        <v>7547</v>
      </c>
      <c r="H3287" s="775" t="s">
        <v>7548</v>
      </c>
      <c r="I3287" s="775" t="s">
        <v>7468</v>
      </c>
    </row>
    <row r="3288" spans="1:9">
      <c r="A3288" s="775" t="str">
        <f>Table_wabobpsvr_AzureCalc_AzureCalcRateCard[[#This Row],[ServiceName]]&amp;Table_wabobpsvr_AzureCalc_AzureCalcRateCard[[#This Row],[Price_Level]]&amp;Table_wabobpsvr_AzureCalc_AzureCalcRateCard[[#This Row],[Region]]</f>
        <v>ExpressRoute (Unlimited) 5 Gbps ConnectionsD5</v>
      </c>
      <c r="B3288" s="775">
        <v>5</v>
      </c>
      <c r="C3288" s="775" t="s">
        <v>7427</v>
      </c>
      <c r="D3288" s="775" t="s">
        <v>176</v>
      </c>
      <c r="E3288" s="775">
        <v>22572</v>
      </c>
      <c r="F3288" s="775" t="s">
        <v>7407</v>
      </c>
      <c r="G3288" s="775" t="s">
        <v>7549</v>
      </c>
      <c r="H3288" s="775" t="s">
        <v>7550</v>
      </c>
      <c r="I3288" s="775" t="s">
        <v>7474</v>
      </c>
    </row>
    <row r="3289" spans="1:9">
      <c r="A3289" s="775" t="str">
        <f>Table_wabobpsvr_AzureCalc_AzureCalcRateCard[[#This Row],[ServiceName]]&amp;Table_wabobpsvr_AzureCalc_AzureCalcRateCard[[#This Row],[Price_Level]]&amp;Table_wabobpsvr_AzureCalc_AzureCalcRateCard[[#This Row],[Region]]</f>
        <v>ExpressRoute (Unlimited) 50 Mbps ConnectionsD5</v>
      </c>
      <c r="B3289" s="775">
        <v>5</v>
      </c>
      <c r="C3289" s="775" t="s">
        <v>7427</v>
      </c>
      <c r="D3289" s="775" t="s">
        <v>176</v>
      </c>
      <c r="E3289" s="775">
        <v>264</v>
      </c>
      <c r="F3289" s="775" t="s">
        <v>7401</v>
      </c>
      <c r="G3289" s="775" t="s">
        <v>7551</v>
      </c>
      <c r="H3289" s="775" t="s">
        <v>7552</v>
      </c>
      <c r="I3289" s="775" t="s">
        <v>7476</v>
      </c>
    </row>
    <row r="3290" spans="1:9">
      <c r="A3290" s="775" t="str">
        <f>Table_wabobpsvr_AzureCalc_AzureCalcRateCard[[#This Row],[ServiceName]]&amp;Table_wabobpsvr_AzureCalc_AzureCalcRateCard[[#This Row],[Price_Level]]&amp;Table_wabobpsvr_AzureCalc_AzureCalcRateCard[[#This Row],[Region]]</f>
        <v>ExpressRoute (Unlimited) 500 Mbps ConnectionsD5</v>
      </c>
      <c r="B3290" s="775">
        <v>5</v>
      </c>
      <c r="C3290" s="775" t="s">
        <v>7427</v>
      </c>
      <c r="D3290" s="775" t="s">
        <v>176</v>
      </c>
      <c r="E3290" s="775">
        <v>2420</v>
      </c>
      <c r="F3290" s="775" t="s">
        <v>7404</v>
      </c>
      <c r="G3290" s="775" t="s">
        <v>7553</v>
      </c>
      <c r="H3290" s="775" t="s">
        <v>7554</v>
      </c>
      <c r="I3290" s="775" t="s">
        <v>7478</v>
      </c>
    </row>
    <row r="3291" spans="1:9">
      <c r="A3291" s="775" t="str">
        <f>Table_wabobpsvr_AzureCalc_AzureCalcRateCard[[#This Row],[ServiceName]]&amp;Table_wabobpsvr_AzureCalc_AzureCalcRateCard[[#This Row],[Price_Level]]&amp;Table_wabobpsvr_AzureCalc_AzureCalcRateCard[[#This Row],[Region]]</f>
        <v>ExpressRoute (Metered) Data Transfer Out at 1 Gbps (GB) - Zone 1D6</v>
      </c>
      <c r="B3291" s="775">
        <v>6</v>
      </c>
      <c r="C3291" s="775" t="s">
        <v>9</v>
      </c>
      <c r="D3291" s="775" t="s">
        <v>176</v>
      </c>
      <c r="E3291" s="775">
        <v>2.1999999999999999E-2</v>
      </c>
      <c r="F3291" s="775" t="s">
        <v>7392</v>
      </c>
      <c r="G3291" s="775" t="s">
        <v>7527</v>
      </c>
      <c r="H3291" s="775" t="s">
        <v>7528</v>
      </c>
      <c r="I3291" s="775" t="s">
        <v>7442</v>
      </c>
    </row>
    <row r="3292" spans="1:9">
      <c r="A3292" s="775" t="str">
        <f>Table_wabobpsvr_AzureCalc_AzureCalcRateCard[[#This Row],[ServiceName]]&amp;Table_wabobpsvr_AzureCalc_AzureCalcRateCard[[#This Row],[Price_Level]]&amp;Table_wabobpsvr_AzureCalc_AzureCalcRateCard[[#This Row],[Region]]</f>
        <v>ExpressRoute (Metered) 1 Gbps ConnectionsD6</v>
      </c>
      <c r="B3292" s="775">
        <v>6</v>
      </c>
      <c r="C3292" s="775" t="s">
        <v>7427</v>
      </c>
      <c r="D3292" s="775" t="s">
        <v>176</v>
      </c>
      <c r="E3292" s="775">
        <v>383.68</v>
      </c>
      <c r="F3292" s="775" t="s">
        <v>7390</v>
      </c>
      <c r="G3292" s="775" t="s">
        <v>7555</v>
      </c>
      <c r="H3292" s="775" t="s">
        <v>7556</v>
      </c>
      <c r="I3292" s="775" t="s">
        <v>7444</v>
      </c>
    </row>
    <row r="3293" spans="1:9">
      <c r="A3293" s="1039" t="str">
        <f>Table_wabobpsvr_AzureCalc_AzureCalcRateCard[[#This Row],[ServiceName]]&amp;Table_wabobpsvr_AzureCalc_AzureCalcRateCard[[#This Row],[Price_Level]]&amp;Table_wabobpsvr_AzureCalc_AzureCalcRateCard[[#This Row],[Region]]</f>
        <v>ExpressRoute (Metered) 10 Gbps ConnectionsD6</v>
      </c>
      <c r="B3293" s="1039">
        <v>6</v>
      </c>
      <c r="C3293" s="1039" t="s">
        <v>7427</v>
      </c>
      <c r="D3293" s="1039" t="s">
        <v>176</v>
      </c>
      <c r="E3293" s="1039">
        <v>4400</v>
      </c>
      <c r="F3293" s="1039" t="s">
        <v>7391</v>
      </c>
      <c r="G3293" s="775" t="s">
        <v>7557</v>
      </c>
      <c r="H3293" s="775" t="s">
        <v>7558</v>
      </c>
      <c r="I3293" s="775" t="s">
        <v>7446</v>
      </c>
    </row>
    <row r="3294" spans="1:9">
      <c r="A3294" s="775" t="str">
        <f>Table_wabobpsvr_AzureCalc_AzureCalcRateCard[[#This Row],[ServiceName]]&amp;Table_wabobpsvr_AzureCalc_AzureCalcRateCard[[#This Row],[Price_Level]]&amp;Table_wabobpsvr_AzureCalc_AzureCalcRateCard[[#This Row],[Region]]</f>
        <v>ExpressRoute (Metered) 100 Mbps ConnectionsD6</v>
      </c>
      <c r="B3294" s="775">
        <v>6</v>
      </c>
      <c r="C3294" s="775" t="s">
        <v>7427</v>
      </c>
      <c r="D3294" s="775" t="s">
        <v>176</v>
      </c>
      <c r="E3294" s="775">
        <v>96.8</v>
      </c>
      <c r="F3294" s="775" t="s">
        <v>7395</v>
      </c>
      <c r="G3294" s="775" t="s">
        <v>7559</v>
      </c>
      <c r="H3294" s="775" t="s">
        <v>7560</v>
      </c>
      <c r="I3294" s="775" t="s">
        <v>7448</v>
      </c>
    </row>
    <row r="3295" spans="1:9">
      <c r="A3295" s="775" t="str">
        <f>Table_wabobpsvr_AzureCalc_AzureCalcRateCard[[#This Row],[ServiceName]]&amp;Table_wabobpsvr_AzureCalc_AzureCalcRateCard[[#This Row],[Price_Level]]&amp;Table_wabobpsvr_AzureCalc_AzureCalcRateCard[[#This Row],[Region]]</f>
        <v>ExpressRoute (Metered) 2 Gbps ConnectionsD6</v>
      </c>
      <c r="B3295" s="775">
        <v>6</v>
      </c>
      <c r="C3295" s="775" t="s">
        <v>7427</v>
      </c>
      <c r="D3295" s="775" t="s">
        <v>176</v>
      </c>
      <c r="E3295" s="775">
        <v>767.36</v>
      </c>
      <c r="F3295" s="775" t="s">
        <v>7396</v>
      </c>
      <c r="G3295" s="775" t="s">
        <v>7529</v>
      </c>
      <c r="H3295" s="775" t="s">
        <v>7530</v>
      </c>
      <c r="I3295" s="775" t="s">
        <v>7450</v>
      </c>
    </row>
    <row r="3296" spans="1:9">
      <c r="A3296" s="775" t="str">
        <f>Table_wabobpsvr_AzureCalc_AzureCalcRateCard[[#This Row],[ServiceName]]&amp;Table_wabobpsvr_AzureCalc_AzureCalcRateCard[[#This Row],[Price_Level]]&amp;Table_wabobpsvr_AzureCalc_AzureCalcRateCard[[#This Row],[Region]]</f>
        <v>ExpressRoute (Metered) 200 Mbps ConnectionsD6</v>
      </c>
      <c r="B3296" s="775">
        <v>6</v>
      </c>
      <c r="C3296" s="775" t="s">
        <v>7427</v>
      </c>
      <c r="D3296" s="775" t="s">
        <v>176</v>
      </c>
      <c r="E3296" s="775">
        <v>127.6</v>
      </c>
      <c r="F3296" s="775" t="s">
        <v>7388</v>
      </c>
      <c r="G3296" s="775" t="s">
        <v>7531</v>
      </c>
      <c r="H3296" s="775" t="s">
        <v>7532</v>
      </c>
      <c r="I3296" s="775" t="s">
        <v>7452</v>
      </c>
    </row>
    <row r="3297" spans="1:9">
      <c r="A3297" s="775" t="str">
        <f>Table_wabobpsvr_AzureCalc_AzureCalcRateCard[[#This Row],[ServiceName]]&amp;Table_wabobpsvr_AzureCalc_AzureCalcRateCard[[#This Row],[Price_Level]]&amp;Table_wabobpsvr_AzureCalc_AzureCalcRateCard[[#This Row],[Region]]</f>
        <v>ExpressRoute (Metered) 5 Gbps ConnectionsD6</v>
      </c>
      <c r="B3297" s="775">
        <v>6</v>
      </c>
      <c r="C3297" s="775" t="s">
        <v>7427</v>
      </c>
      <c r="D3297" s="775" t="s">
        <v>176</v>
      </c>
      <c r="E3297" s="775">
        <v>1918.4</v>
      </c>
      <c r="F3297" s="775" t="s">
        <v>7397</v>
      </c>
      <c r="G3297" s="775" t="s">
        <v>7533</v>
      </c>
      <c r="H3297" s="775" t="s">
        <v>7534</v>
      </c>
      <c r="I3297" s="775" t="s">
        <v>7454</v>
      </c>
    </row>
    <row r="3298" spans="1:9">
      <c r="A3298" s="775" t="str">
        <f>Table_wabobpsvr_AzureCalc_AzureCalcRateCard[[#This Row],[ServiceName]]&amp;Table_wabobpsvr_AzureCalc_AzureCalcRateCard[[#This Row],[Price_Level]]&amp;Table_wabobpsvr_AzureCalc_AzureCalcRateCard[[#This Row],[Region]]</f>
        <v>ExpressRoute (Metered) 50 Mbps ConnectionsD6</v>
      </c>
      <c r="B3298" s="775">
        <v>6</v>
      </c>
      <c r="C3298" s="775" t="s">
        <v>7427</v>
      </c>
      <c r="D3298" s="775" t="s">
        <v>176</v>
      </c>
      <c r="E3298" s="775">
        <v>48.4</v>
      </c>
      <c r="F3298" s="775" t="s">
        <v>7394</v>
      </c>
      <c r="G3298" s="775" t="s">
        <v>7535</v>
      </c>
      <c r="H3298" s="775" t="s">
        <v>7536</v>
      </c>
      <c r="I3298" s="775" t="s">
        <v>7456</v>
      </c>
    </row>
    <row r="3299" spans="1:9">
      <c r="A3299" s="775" t="str">
        <f>Table_wabobpsvr_AzureCalc_AzureCalcRateCard[[#This Row],[ServiceName]]&amp;Table_wabobpsvr_AzureCalc_AzureCalcRateCard[[#This Row],[Price_Level]]&amp;Table_wabobpsvr_AzureCalc_AzureCalcRateCard[[#This Row],[Region]]</f>
        <v>ExpressRoute (Metered) 500 Mbps ConnectionsD6</v>
      </c>
      <c r="B3299" s="775">
        <v>6</v>
      </c>
      <c r="C3299" s="775" t="s">
        <v>7427</v>
      </c>
      <c r="D3299" s="775" t="s">
        <v>176</v>
      </c>
      <c r="E3299" s="775">
        <v>255.2</v>
      </c>
      <c r="F3299" s="775" t="s">
        <v>7389</v>
      </c>
      <c r="G3299" s="775" t="s">
        <v>7537</v>
      </c>
      <c r="H3299" s="775" t="s">
        <v>7538</v>
      </c>
      <c r="I3299" s="775" t="s">
        <v>7458</v>
      </c>
    </row>
    <row r="3300" spans="1:9">
      <c r="A3300" s="775" t="str">
        <f>Table_wabobpsvr_AzureCalc_AzureCalcRateCard[[#This Row],[ServiceName]]&amp;Table_wabobpsvr_AzureCalc_AzureCalcRateCard[[#This Row],[Price_Level]]&amp;Table_wabobpsvr_AzureCalc_AzureCalcRateCard[[#This Row],[Region]]</f>
        <v>ExpressRoute (Unlimited) 1 Gbps ConnectionsD6</v>
      </c>
      <c r="B3300" s="775">
        <v>6</v>
      </c>
      <c r="C3300" s="775" t="s">
        <v>7427</v>
      </c>
      <c r="D3300" s="775" t="s">
        <v>176</v>
      </c>
      <c r="E3300" s="775">
        <v>5016</v>
      </c>
      <c r="F3300" s="775" t="s">
        <v>7405</v>
      </c>
      <c r="G3300" s="775" t="s">
        <v>7539</v>
      </c>
      <c r="H3300" s="775" t="s">
        <v>7540</v>
      </c>
      <c r="I3300" s="775" t="s">
        <v>7460</v>
      </c>
    </row>
    <row r="3301" spans="1:9">
      <c r="A3301" s="775" t="str">
        <f>Table_wabobpsvr_AzureCalc_AzureCalcRateCard[[#This Row],[ServiceName]]&amp;Table_wabobpsvr_AzureCalc_AzureCalcRateCard[[#This Row],[Price_Level]]&amp;Table_wabobpsvr_AzureCalc_AzureCalcRateCard[[#This Row],[Region]]</f>
        <v>ExpressRoute (Unlimited) 10 Gbps ConnectionsD6</v>
      </c>
      <c r="B3301" s="775">
        <v>6</v>
      </c>
      <c r="C3301" s="775" t="s">
        <v>7427</v>
      </c>
      <c r="D3301" s="775" t="s">
        <v>176</v>
      </c>
      <c r="E3301" s="775">
        <v>45144</v>
      </c>
      <c r="F3301" s="775" t="s">
        <v>7408</v>
      </c>
      <c r="G3301" s="775" t="s">
        <v>7541</v>
      </c>
      <c r="H3301" s="775" t="s">
        <v>7542</v>
      </c>
      <c r="I3301" s="775" t="s">
        <v>7462</v>
      </c>
    </row>
    <row r="3302" spans="1:9">
      <c r="A3302" s="775" t="str">
        <f>Table_wabobpsvr_AzureCalc_AzureCalcRateCard[[#This Row],[ServiceName]]&amp;Table_wabobpsvr_AzureCalc_AzureCalcRateCard[[#This Row],[Price_Level]]&amp;Table_wabobpsvr_AzureCalc_AzureCalcRateCard[[#This Row],[Region]]</f>
        <v>ExpressRoute (Unlimited) 100 Mbps ConnectionsD6</v>
      </c>
      <c r="B3302" s="775">
        <v>6</v>
      </c>
      <c r="C3302" s="775" t="s">
        <v>7427</v>
      </c>
      <c r="D3302" s="775" t="s">
        <v>176</v>
      </c>
      <c r="E3302" s="775">
        <v>506</v>
      </c>
      <c r="F3302" s="775" t="s">
        <v>7402</v>
      </c>
      <c r="G3302" s="775" t="s">
        <v>7543</v>
      </c>
      <c r="H3302" s="775" t="s">
        <v>7544</v>
      </c>
      <c r="I3302" s="775" t="s">
        <v>7464</v>
      </c>
    </row>
    <row r="3303" spans="1:9">
      <c r="A3303" s="775" t="str">
        <f>Table_wabobpsvr_AzureCalc_AzureCalcRateCard[[#This Row],[ServiceName]]&amp;Table_wabobpsvr_AzureCalc_AzureCalcRateCard[[#This Row],[Price_Level]]&amp;Table_wabobpsvr_AzureCalc_AzureCalcRateCard[[#This Row],[Region]]</f>
        <v>ExpressRoute (Unlimited) 2 Gbps ConnectionsD6</v>
      </c>
      <c r="B3303" s="775">
        <v>6</v>
      </c>
      <c r="C3303" s="775" t="s">
        <v>7427</v>
      </c>
      <c r="D3303" s="775" t="s">
        <v>176</v>
      </c>
      <c r="E3303" s="775">
        <v>10032</v>
      </c>
      <c r="F3303" s="775" t="s">
        <v>7406</v>
      </c>
      <c r="G3303" s="775" t="s">
        <v>7545</v>
      </c>
      <c r="H3303" s="775" t="s">
        <v>7546</v>
      </c>
      <c r="I3303" s="775" t="s">
        <v>7466</v>
      </c>
    </row>
    <row r="3304" spans="1:9">
      <c r="A3304" s="775" t="str">
        <f>Table_wabobpsvr_AzureCalc_AzureCalcRateCard[[#This Row],[ServiceName]]&amp;Table_wabobpsvr_AzureCalc_AzureCalcRateCard[[#This Row],[Price_Level]]&amp;Table_wabobpsvr_AzureCalc_AzureCalcRateCard[[#This Row],[Region]]</f>
        <v>ExpressRoute (Unlimited) 200 Mbps ConnectionsD6</v>
      </c>
      <c r="B3304" s="775">
        <v>6</v>
      </c>
      <c r="C3304" s="775" t="s">
        <v>7427</v>
      </c>
      <c r="D3304" s="775" t="s">
        <v>176</v>
      </c>
      <c r="E3304" s="775">
        <v>1012</v>
      </c>
      <c r="F3304" s="775" t="s">
        <v>7403</v>
      </c>
      <c r="G3304" s="775" t="s">
        <v>7547</v>
      </c>
      <c r="H3304" s="775" t="s">
        <v>7548</v>
      </c>
      <c r="I3304" s="775" t="s">
        <v>7468</v>
      </c>
    </row>
    <row r="3305" spans="1:9">
      <c r="A3305" s="775" t="str">
        <f>Table_wabobpsvr_AzureCalc_AzureCalcRateCard[[#This Row],[ServiceName]]&amp;Table_wabobpsvr_AzureCalc_AzureCalcRateCard[[#This Row],[Price_Level]]&amp;Table_wabobpsvr_AzureCalc_AzureCalcRateCard[[#This Row],[Region]]</f>
        <v>ExpressRoute (Unlimited) 5 Gbps ConnectionsD6</v>
      </c>
      <c r="B3305" s="775">
        <v>6</v>
      </c>
      <c r="C3305" s="775" t="s">
        <v>7427</v>
      </c>
      <c r="D3305" s="775" t="s">
        <v>176</v>
      </c>
      <c r="E3305" s="775">
        <v>22572</v>
      </c>
      <c r="F3305" s="775" t="s">
        <v>7407</v>
      </c>
      <c r="G3305" s="775" t="s">
        <v>7549</v>
      </c>
      <c r="H3305" s="775" t="s">
        <v>7550</v>
      </c>
      <c r="I3305" s="775" t="s">
        <v>7474</v>
      </c>
    </row>
    <row r="3306" spans="1:9">
      <c r="A3306" s="775" t="str">
        <f>Table_wabobpsvr_AzureCalc_AzureCalcRateCard[[#This Row],[ServiceName]]&amp;Table_wabobpsvr_AzureCalc_AzureCalcRateCard[[#This Row],[Price_Level]]&amp;Table_wabobpsvr_AzureCalc_AzureCalcRateCard[[#This Row],[Region]]</f>
        <v>ExpressRoute (Unlimited) 50 Mbps ConnectionsD6</v>
      </c>
      <c r="B3306" s="775">
        <v>6</v>
      </c>
      <c r="C3306" s="775" t="s">
        <v>7427</v>
      </c>
      <c r="D3306" s="775" t="s">
        <v>176</v>
      </c>
      <c r="E3306" s="775">
        <v>264</v>
      </c>
      <c r="F3306" s="775" t="s">
        <v>7401</v>
      </c>
      <c r="G3306" s="775" t="s">
        <v>7551</v>
      </c>
      <c r="H3306" s="775" t="s">
        <v>7552</v>
      </c>
      <c r="I3306" s="775" t="s">
        <v>7476</v>
      </c>
    </row>
    <row r="3307" spans="1:9">
      <c r="A3307" s="775" t="str">
        <f>Table_wabobpsvr_AzureCalc_AzureCalcRateCard[[#This Row],[ServiceName]]&amp;Table_wabobpsvr_AzureCalc_AzureCalcRateCard[[#This Row],[Price_Level]]&amp;Table_wabobpsvr_AzureCalc_AzureCalcRateCard[[#This Row],[Region]]</f>
        <v>ExpressRoute (Unlimited) 500 Mbps ConnectionsD6</v>
      </c>
      <c r="B3307" s="775">
        <v>6</v>
      </c>
      <c r="C3307" s="775" t="s">
        <v>7427</v>
      </c>
      <c r="D3307" s="775" t="s">
        <v>176</v>
      </c>
      <c r="E3307" s="775">
        <v>2420</v>
      </c>
      <c r="F3307" s="775" t="s">
        <v>7404</v>
      </c>
      <c r="G3307" s="775" t="s">
        <v>7553</v>
      </c>
      <c r="H3307" s="775" t="s">
        <v>7554</v>
      </c>
      <c r="I3307" s="775" t="s">
        <v>7478</v>
      </c>
    </row>
    <row r="3308" spans="1:9">
      <c r="A3308" s="775" t="str">
        <f>Table_wabobpsvr_AzureCalc_AzureCalcRateCard[[#This Row],[ServiceName]]&amp;Table_wabobpsvr_AzureCalc_AzureCalcRateCard[[#This Row],[Price_Level]]&amp;Table_wabobpsvr_AzureCalc_AzureCalcRateCard[[#This Row],[Region]]</f>
        <v>ExpressRoute (Metered) Data Transfer Out at 1 Gbps (GB) - Zone 1D7</v>
      </c>
      <c r="B3308" s="775">
        <v>7</v>
      </c>
      <c r="C3308" s="775" t="s">
        <v>9</v>
      </c>
      <c r="D3308" s="775" t="s">
        <v>176</v>
      </c>
      <c r="E3308" s="775">
        <v>2.1999999999999999E-2</v>
      </c>
      <c r="F3308" s="775" t="s">
        <v>7392</v>
      </c>
      <c r="G3308" s="775" t="s">
        <v>7527</v>
      </c>
      <c r="H3308" s="775" t="s">
        <v>7528</v>
      </c>
      <c r="I3308" s="775" t="s">
        <v>7442</v>
      </c>
    </row>
    <row r="3309" spans="1:9">
      <c r="A3309" s="775" t="str">
        <f>Table_wabobpsvr_AzureCalc_AzureCalcRateCard[[#This Row],[ServiceName]]&amp;Table_wabobpsvr_AzureCalc_AzureCalcRateCard[[#This Row],[Price_Level]]&amp;Table_wabobpsvr_AzureCalc_AzureCalcRateCard[[#This Row],[Region]]</f>
        <v>ExpressRoute (Metered) 1 Gbps ConnectionsD7</v>
      </c>
      <c r="B3309" s="775">
        <v>7</v>
      </c>
      <c r="C3309" s="775" t="s">
        <v>7427</v>
      </c>
      <c r="D3309" s="775" t="s">
        <v>176</v>
      </c>
      <c r="E3309" s="775">
        <v>383.68</v>
      </c>
      <c r="F3309" s="775" t="s">
        <v>7390</v>
      </c>
      <c r="G3309" s="775" t="s">
        <v>7555</v>
      </c>
      <c r="H3309" s="775" t="s">
        <v>7556</v>
      </c>
      <c r="I3309" s="775" t="s">
        <v>7444</v>
      </c>
    </row>
    <row r="3310" spans="1:9">
      <c r="A3310" s="775" t="str">
        <f>Table_wabobpsvr_AzureCalc_AzureCalcRateCard[[#This Row],[ServiceName]]&amp;Table_wabobpsvr_AzureCalc_AzureCalcRateCard[[#This Row],[Price_Level]]&amp;Table_wabobpsvr_AzureCalc_AzureCalcRateCard[[#This Row],[Region]]</f>
        <v>ExpressRoute (Metered) 10 Gbps ConnectionsD7</v>
      </c>
      <c r="B3310" s="775">
        <v>7</v>
      </c>
      <c r="C3310" s="775" t="s">
        <v>7427</v>
      </c>
      <c r="D3310" s="775" t="s">
        <v>176</v>
      </c>
      <c r="E3310" s="775">
        <v>4400</v>
      </c>
      <c r="F3310" s="775" t="s">
        <v>7391</v>
      </c>
      <c r="G3310" s="775" t="s">
        <v>7557</v>
      </c>
      <c r="H3310" s="775" t="s">
        <v>7558</v>
      </c>
      <c r="I3310" s="775" t="s">
        <v>7446</v>
      </c>
    </row>
    <row r="3311" spans="1:9">
      <c r="A3311" s="775" t="str">
        <f>Table_wabobpsvr_AzureCalc_AzureCalcRateCard[[#This Row],[ServiceName]]&amp;Table_wabobpsvr_AzureCalc_AzureCalcRateCard[[#This Row],[Price_Level]]&amp;Table_wabobpsvr_AzureCalc_AzureCalcRateCard[[#This Row],[Region]]</f>
        <v>ExpressRoute (Metered) 100 Mbps ConnectionsD7</v>
      </c>
      <c r="B3311" s="775">
        <v>7</v>
      </c>
      <c r="C3311" s="775" t="s">
        <v>7427</v>
      </c>
      <c r="D3311" s="775" t="s">
        <v>176</v>
      </c>
      <c r="E3311" s="775">
        <v>96.8</v>
      </c>
      <c r="F3311" s="775" t="s">
        <v>7395</v>
      </c>
      <c r="G3311" s="775" t="s">
        <v>7559</v>
      </c>
      <c r="H3311" s="775" t="s">
        <v>7560</v>
      </c>
      <c r="I3311" s="775" t="s">
        <v>7448</v>
      </c>
    </row>
    <row r="3312" spans="1:9">
      <c r="A3312" s="775" t="str">
        <f>Table_wabobpsvr_AzureCalc_AzureCalcRateCard[[#This Row],[ServiceName]]&amp;Table_wabobpsvr_AzureCalc_AzureCalcRateCard[[#This Row],[Price_Level]]&amp;Table_wabobpsvr_AzureCalc_AzureCalcRateCard[[#This Row],[Region]]</f>
        <v>ExpressRoute (Metered) 2 Gbps ConnectionsD7</v>
      </c>
      <c r="B3312" s="775">
        <v>7</v>
      </c>
      <c r="C3312" s="775" t="s">
        <v>7427</v>
      </c>
      <c r="D3312" s="775" t="s">
        <v>176</v>
      </c>
      <c r="E3312" s="775">
        <v>767.36</v>
      </c>
      <c r="F3312" s="775" t="s">
        <v>7396</v>
      </c>
      <c r="G3312" s="775" t="s">
        <v>7529</v>
      </c>
      <c r="H3312" s="775" t="s">
        <v>7530</v>
      </c>
      <c r="I3312" s="775" t="s">
        <v>7450</v>
      </c>
    </row>
    <row r="3313" spans="1:9">
      <c r="A3313" s="775" t="str">
        <f>Table_wabobpsvr_AzureCalc_AzureCalcRateCard[[#This Row],[ServiceName]]&amp;Table_wabobpsvr_AzureCalc_AzureCalcRateCard[[#This Row],[Price_Level]]&amp;Table_wabobpsvr_AzureCalc_AzureCalcRateCard[[#This Row],[Region]]</f>
        <v>ExpressRoute (Metered) 200 Mbps ConnectionsD7</v>
      </c>
      <c r="B3313" s="775">
        <v>7</v>
      </c>
      <c r="C3313" s="775" t="s">
        <v>7427</v>
      </c>
      <c r="D3313" s="775" t="s">
        <v>176</v>
      </c>
      <c r="E3313" s="775">
        <v>127.6</v>
      </c>
      <c r="F3313" s="775" t="s">
        <v>7388</v>
      </c>
      <c r="G3313" s="775" t="s">
        <v>7531</v>
      </c>
      <c r="H3313" s="775" t="s">
        <v>7532</v>
      </c>
      <c r="I3313" s="775" t="s">
        <v>7452</v>
      </c>
    </row>
    <row r="3314" spans="1:9">
      <c r="A3314" s="775" t="str">
        <f>Table_wabobpsvr_AzureCalc_AzureCalcRateCard[[#This Row],[ServiceName]]&amp;Table_wabobpsvr_AzureCalc_AzureCalcRateCard[[#This Row],[Price_Level]]&amp;Table_wabobpsvr_AzureCalc_AzureCalcRateCard[[#This Row],[Region]]</f>
        <v>ExpressRoute (Metered) 5 Gbps ConnectionsD7</v>
      </c>
      <c r="B3314" s="775">
        <v>7</v>
      </c>
      <c r="C3314" s="775" t="s">
        <v>7427</v>
      </c>
      <c r="D3314" s="775" t="s">
        <v>176</v>
      </c>
      <c r="E3314" s="775">
        <v>1918.4</v>
      </c>
      <c r="F3314" s="775" t="s">
        <v>7397</v>
      </c>
      <c r="G3314" s="775" t="s">
        <v>7533</v>
      </c>
      <c r="H3314" s="775" t="s">
        <v>7534</v>
      </c>
      <c r="I3314" s="775" t="s">
        <v>7454</v>
      </c>
    </row>
    <row r="3315" spans="1:9">
      <c r="A3315" s="775" t="str">
        <f>Table_wabobpsvr_AzureCalc_AzureCalcRateCard[[#This Row],[ServiceName]]&amp;Table_wabobpsvr_AzureCalc_AzureCalcRateCard[[#This Row],[Price_Level]]&amp;Table_wabobpsvr_AzureCalc_AzureCalcRateCard[[#This Row],[Region]]</f>
        <v>ExpressRoute (Metered) 50 Mbps ConnectionsD7</v>
      </c>
      <c r="B3315" s="775">
        <v>7</v>
      </c>
      <c r="C3315" s="775" t="s">
        <v>7427</v>
      </c>
      <c r="D3315" s="775" t="s">
        <v>176</v>
      </c>
      <c r="E3315" s="775">
        <v>48.4</v>
      </c>
      <c r="F3315" s="775" t="s">
        <v>7394</v>
      </c>
      <c r="G3315" s="775" t="s">
        <v>7535</v>
      </c>
      <c r="H3315" s="775" t="s">
        <v>7536</v>
      </c>
      <c r="I3315" s="775" t="s">
        <v>7456</v>
      </c>
    </row>
    <row r="3316" spans="1:9">
      <c r="A3316" s="775" t="str">
        <f>Table_wabobpsvr_AzureCalc_AzureCalcRateCard[[#This Row],[ServiceName]]&amp;Table_wabobpsvr_AzureCalc_AzureCalcRateCard[[#This Row],[Price_Level]]&amp;Table_wabobpsvr_AzureCalc_AzureCalcRateCard[[#This Row],[Region]]</f>
        <v>ExpressRoute (Metered) 500 Mbps ConnectionsD7</v>
      </c>
      <c r="B3316" s="775">
        <v>7</v>
      </c>
      <c r="C3316" s="775" t="s">
        <v>7427</v>
      </c>
      <c r="D3316" s="775" t="s">
        <v>176</v>
      </c>
      <c r="E3316" s="775">
        <v>255.2</v>
      </c>
      <c r="F3316" s="775" t="s">
        <v>7389</v>
      </c>
      <c r="G3316" s="775" t="s">
        <v>7537</v>
      </c>
      <c r="H3316" s="775" t="s">
        <v>7538</v>
      </c>
      <c r="I3316" s="775" t="s">
        <v>7458</v>
      </c>
    </row>
    <row r="3317" spans="1:9">
      <c r="A3317" s="775" t="str">
        <f>Table_wabobpsvr_AzureCalc_AzureCalcRateCard[[#This Row],[ServiceName]]&amp;Table_wabobpsvr_AzureCalc_AzureCalcRateCard[[#This Row],[Price_Level]]&amp;Table_wabobpsvr_AzureCalc_AzureCalcRateCard[[#This Row],[Region]]</f>
        <v>ExpressRoute (Unlimited) 1 Gbps ConnectionsD7</v>
      </c>
      <c r="B3317" s="775">
        <v>7</v>
      </c>
      <c r="C3317" s="775" t="s">
        <v>7427</v>
      </c>
      <c r="D3317" s="775" t="s">
        <v>176</v>
      </c>
      <c r="E3317" s="775">
        <v>5016</v>
      </c>
      <c r="F3317" s="775" t="s">
        <v>7405</v>
      </c>
      <c r="G3317" s="775" t="s">
        <v>7539</v>
      </c>
      <c r="H3317" s="775" t="s">
        <v>7540</v>
      </c>
      <c r="I3317" s="775" t="s">
        <v>7460</v>
      </c>
    </row>
    <row r="3318" spans="1:9">
      <c r="A3318" s="775" t="str">
        <f>Table_wabobpsvr_AzureCalc_AzureCalcRateCard[[#This Row],[ServiceName]]&amp;Table_wabobpsvr_AzureCalc_AzureCalcRateCard[[#This Row],[Price_Level]]&amp;Table_wabobpsvr_AzureCalc_AzureCalcRateCard[[#This Row],[Region]]</f>
        <v>ExpressRoute (Unlimited) 10 Gbps ConnectionsD7</v>
      </c>
      <c r="B3318" s="775">
        <v>7</v>
      </c>
      <c r="C3318" s="775" t="s">
        <v>7427</v>
      </c>
      <c r="D3318" s="775" t="s">
        <v>176</v>
      </c>
      <c r="E3318" s="775">
        <v>45144</v>
      </c>
      <c r="F3318" s="775" t="s">
        <v>7408</v>
      </c>
      <c r="G3318" s="775" t="s">
        <v>7541</v>
      </c>
      <c r="H3318" s="775" t="s">
        <v>7542</v>
      </c>
      <c r="I3318" s="775" t="s">
        <v>7462</v>
      </c>
    </row>
    <row r="3319" spans="1:9">
      <c r="A3319" s="775" t="str">
        <f>Table_wabobpsvr_AzureCalc_AzureCalcRateCard[[#This Row],[ServiceName]]&amp;Table_wabobpsvr_AzureCalc_AzureCalcRateCard[[#This Row],[Price_Level]]&amp;Table_wabobpsvr_AzureCalc_AzureCalcRateCard[[#This Row],[Region]]</f>
        <v>ExpressRoute (Unlimited) 100 Mbps ConnectionsD7</v>
      </c>
      <c r="B3319" s="775">
        <v>7</v>
      </c>
      <c r="C3319" s="775" t="s">
        <v>7427</v>
      </c>
      <c r="D3319" s="775" t="s">
        <v>176</v>
      </c>
      <c r="E3319" s="775">
        <v>506</v>
      </c>
      <c r="F3319" s="775" t="s">
        <v>7402</v>
      </c>
      <c r="G3319" s="775" t="s">
        <v>7543</v>
      </c>
      <c r="H3319" s="775" t="s">
        <v>7544</v>
      </c>
      <c r="I3319" s="775" t="s">
        <v>7464</v>
      </c>
    </row>
    <row r="3320" spans="1:9">
      <c r="A3320" s="775" t="str">
        <f>Table_wabobpsvr_AzureCalc_AzureCalcRateCard[[#This Row],[ServiceName]]&amp;Table_wabobpsvr_AzureCalc_AzureCalcRateCard[[#This Row],[Price_Level]]&amp;Table_wabobpsvr_AzureCalc_AzureCalcRateCard[[#This Row],[Region]]</f>
        <v>ExpressRoute (Unlimited) 2 Gbps ConnectionsD7</v>
      </c>
      <c r="B3320" s="775">
        <v>7</v>
      </c>
      <c r="C3320" s="775" t="s">
        <v>7427</v>
      </c>
      <c r="D3320" s="775" t="s">
        <v>176</v>
      </c>
      <c r="E3320" s="775">
        <v>10032</v>
      </c>
      <c r="F3320" s="775" t="s">
        <v>7406</v>
      </c>
      <c r="G3320" s="775" t="s">
        <v>7545</v>
      </c>
      <c r="H3320" s="775" t="s">
        <v>7546</v>
      </c>
      <c r="I3320" s="775" t="s">
        <v>7466</v>
      </c>
    </row>
    <row r="3321" spans="1:9">
      <c r="A3321" s="1039" t="str">
        <f>Table_wabobpsvr_AzureCalc_AzureCalcRateCard[[#This Row],[ServiceName]]&amp;Table_wabobpsvr_AzureCalc_AzureCalcRateCard[[#This Row],[Price_Level]]&amp;Table_wabobpsvr_AzureCalc_AzureCalcRateCard[[#This Row],[Region]]</f>
        <v>ExpressRoute (Unlimited) 200 Mbps ConnectionsD7</v>
      </c>
      <c r="B3321" s="1039">
        <v>7</v>
      </c>
      <c r="C3321" s="1039" t="s">
        <v>7427</v>
      </c>
      <c r="D3321" s="1039" t="s">
        <v>176</v>
      </c>
      <c r="E3321" s="1039">
        <v>1012</v>
      </c>
      <c r="F3321" s="1039" t="s">
        <v>7403</v>
      </c>
      <c r="G3321" s="775" t="s">
        <v>7547</v>
      </c>
      <c r="H3321" s="775" t="s">
        <v>7548</v>
      </c>
      <c r="I3321" s="775" t="s">
        <v>7468</v>
      </c>
    </row>
    <row r="3322" spans="1:9">
      <c r="A3322" s="1039" t="str">
        <f>Table_wabobpsvr_AzureCalc_AzureCalcRateCard[[#This Row],[ServiceName]]&amp;Table_wabobpsvr_AzureCalc_AzureCalcRateCard[[#This Row],[Price_Level]]&amp;Table_wabobpsvr_AzureCalc_AzureCalcRateCard[[#This Row],[Region]]</f>
        <v>ExpressRoute (Unlimited) 5 Gbps ConnectionsD7</v>
      </c>
      <c r="B3322" s="1039">
        <v>7</v>
      </c>
      <c r="C3322" s="1039" t="s">
        <v>7427</v>
      </c>
      <c r="D3322" s="1039" t="s">
        <v>176</v>
      </c>
      <c r="E3322" s="1039">
        <v>22572</v>
      </c>
      <c r="F3322" s="1039" t="s">
        <v>7407</v>
      </c>
      <c r="G3322" s="775" t="s">
        <v>7549</v>
      </c>
      <c r="H3322" s="775" t="s">
        <v>7550</v>
      </c>
      <c r="I3322" s="775" t="s">
        <v>7474</v>
      </c>
    </row>
    <row r="3323" spans="1:9">
      <c r="A3323" s="775" t="str">
        <f>Table_wabobpsvr_AzureCalc_AzureCalcRateCard[[#This Row],[ServiceName]]&amp;Table_wabobpsvr_AzureCalc_AzureCalcRateCard[[#This Row],[Price_Level]]&amp;Table_wabobpsvr_AzureCalc_AzureCalcRateCard[[#This Row],[Region]]</f>
        <v>ExpressRoute (Unlimited) 50 Mbps ConnectionsD7</v>
      </c>
      <c r="B3323" s="775">
        <v>7</v>
      </c>
      <c r="C3323" s="775" t="s">
        <v>7427</v>
      </c>
      <c r="D3323" s="775" t="s">
        <v>176</v>
      </c>
      <c r="E3323" s="775">
        <v>264</v>
      </c>
      <c r="F3323" s="775" t="s">
        <v>7401</v>
      </c>
      <c r="G3323" s="775" t="s">
        <v>7551</v>
      </c>
      <c r="H3323" s="775" t="s">
        <v>7552</v>
      </c>
      <c r="I3323" s="775" t="s">
        <v>7476</v>
      </c>
    </row>
    <row r="3324" spans="1:9">
      <c r="A3324" s="775" t="str">
        <f>Table_wabobpsvr_AzureCalc_AzureCalcRateCard[[#This Row],[ServiceName]]&amp;Table_wabobpsvr_AzureCalc_AzureCalcRateCard[[#This Row],[Price_Level]]&amp;Table_wabobpsvr_AzureCalc_AzureCalcRateCard[[#This Row],[Region]]</f>
        <v>ExpressRoute (Unlimited) 500 Mbps ConnectionsD7</v>
      </c>
      <c r="B3324" s="775">
        <v>7</v>
      </c>
      <c r="C3324" s="775" t="s">
        <v>7427</v>
      </c>
      <c r="D3324" s="775" t="s">
        <v>176</v>
      </c>
      <c r="E3324" s="775">
        <v>2420</v>
      </c>
      <c r="F3324" s="775" t="s">
        <v>7404</v>
      </c>
      <c r="G3324" s="775" t="s">
        <v>7553</v>
      </c>
      <c r="H3324" s="775" t="s">
        <v>7554</v>
      </c>
      <c r="I3324" s="775" t="s">
        <v>7478</v>
      </c>
    </row>
    <row r="3325" spans="1:9">
      <c r="A3325" s="775" t="str">
        <f>Table_wabobpsvr_AzureCalc_AzureCalcRateCard[[#This Row],[ServiceName]]&amp;Table_wabobpsvr_AzureCalc_AzureCalcRateCard[[#This Row],[Price_Level]]&amp;Table_wabobpsvr_AzureCalc_AzureCalcRateCard[[#This Row],[Region]]</f>
        <v>ExpressRoute (Metered) Data Transfer Out at 1 Gbps (GB) - Zone 1D8</v>
      </c>
      <c r="B3325" s="775">
        <v>8</v>
      </c>
      <c r="C3325" s="775" t="s">
        <v>9</v>
      </c>
      <c r="D3325" s="775" t="s">
        <v>176</v>
      </c>
      <c r="E3325" s="775">
        <v>2.1999999999999999E-2</v>
      </c>
      <c r="F3325" s="775" t="s">
        <v>7392</v>
      </c>
      <c r="G3325" s="775" t="s">
        <v>7527</v>
      </c>
      <c r="H3325" s="775" t="s">
        <v>7528</v>
      </c>
      <c r="I3325" s="775" t="s">
        <v>7442</v>
      </c>
    </row>
    <row r="3326" spans="1:9">
      <c r="A3326" s="1039" t="str">
        <f>Table_wabobpsvr_AzureCalc_AzureCalcRateCard[[#This Row],[ServiceName]]&amp;Table_wabobpsvr_AzureCalc_AzureCalcRateCard[[#This Row],[Price_Level]]&amp;Table_wabobpsvr_AzureCalc_AzureCalcRateCard[[#This Row],[Region]]</f>
        <v>ExpressRoute (Metered) 1 Gbps ConnectionsD8</v>
      </c>
      <c r="B3326" s="1039">
        <v>8</v>
      </c>
      <c r="C3326" s="1039" t="s">
        <v>7427</v>
      </c>
      <c r="D3326" s="1039" t="s">
        <v>176</v>
      </c>
      <c r="E3326" s="1039">
        <v>383.68</v>
      </c>
      <c r="F3326" s="1039" t="s">
        <v>7390</v>
      </c>
      <c r="G3326" s="775" t="s">
        <v>7555</v>
      </c>
      <c r="H3326" s="775" t="s">
        <v>7556</v>
      </c>
      <c r="I3326" s="775" t="s">
        <v>7444</v>
      </c>
    </row>
    <row r="3327" spans="1:9">
      <c r="A3327" s="775" t="str">
        <f>Table_wabobpsvr_AzureCalc_AzureCalcRateCard[[#This Row],[ServiceName]]&amp;Table_wabobpsvr_AzureCalc_AzureCalcRateCard[[#This Row],[Price_Level]]&amp;Table_wabobpsvr_AzureCalc_AzureCalcRateCard[[#This Row],[Region]]</f>
        <v>ExpressRoute (Metered) 10 Gbps ConnectionsD8</v>
      </c>
      <c r="B3327" s="775">
        <v>8</v>
      </c>
      <c r="C3327" s="775" t="s">
        <v>7427</v>
      </c>
      <c r="D3327" s="775" t="s">
        <v>176</v>
      </c>
      <c r="E3327" s="775">
        <v>4400</v>
      </c>
      <c r="F3327" s="775" t="s">
        <v>7391</v>
      </c>
      <c r="G3327" s="775" t="s">
        <v>7557</v>
      </c>
      <c r="H3327" s="775" t="s">
        <v>7558</v>
      </c>
      <c r="I3327" s="775" t="s">
        <v>7446</v>
      </c>
    </row>
    <row r="3328" spans="1:9">
      <c r="A3328" s="775" t="str">
        <f>Table_wabobpsvr_AzureCalc_AzureCalcRateCard[[#This Row],[ServiceName]]&amp;Table_wabobpsvr_AzureCalc_AzureCalcRateCard[[#This Row],[Price_Level]]&amp;Table_wabobpsvr_AzureCalc_AzureCalcRateCard[[#This Row],[Region]]</f>
        <v>ExpressRoute (Metered) 100 Mbps ConnectionsD8</v>
      </c>
      <c r="B3328" s="775">
        <v>8</v>
      </c>
      <c r="C3328" s="775" t="s">
        <v>7427</v>
      </c>
      <c r="D3328" s="775" t="s">
        <v>176</v>
      </c>
      <c r="E3328" s="775">
        <v>96.8</v>
      </c>
      <c r="F3328" s="775" t="s">
        <v>7395</v>
      </c>
      <c r="G3328" s="775" t="s">
        <v>7559</v>
      </c>
      <c r="H3328" s="775" t="s">
        <v>7560</v>
      </c>
      <c r="I3328" s="775" t="s">
        <v>7448</v>
      </c>
    </row>
    <row r="3329" spans="1:9">
      <c r="A3329" s="1039" t="str">
        <f>Table_wabobpsvr_AzureCalc_AzureCalcRateCard[[#This Row],[ServiceName]]&amp;Table_wabobpsvr_AzureCalc_AzureCalcRateCard[[#This Row],[Price_Level]]&amp;Table_wabobpsvr_AzureCalc_AzureCalcRateCard[[#This Row],[Region]]</f>
        <v>ExpressRoute (Metered) 2 Gbps ConnectionsD8</v>
      </c>
      <c r="B3329" s="1039">
        <v>8</v>
      </c>
      <c r="C3329" s="1039" t="s">
        <v>7427</v>
      </c>
      <c r="D3329" s="1039" t="s">
        <v>176</v>
      </c>
      <c r="E3329" s="1039">
        <v>767.36</v>
      </c>
      <c r="F3329" s="1039" t="s">
        <v>7396</v>
      </c>
      <c r="G3329" s="775" t="s">
        <v>7529</v>
      </c>
      <c r="H3329" s="775" t="s">
        <v>7530</v>
      </c>
      <c r="I3329" s="775" t="s">
        <v>7450</v>
      </c>
    </row>
    <row r="3330" spans="1:9">
      <c r="A3330" s="775" t="str">
        <f>Table_wabobpsvr_AzureCalc_AzureCalcRateCard[[#This Row],[ServiceName]]&amp;Table_wabobpsvr_AzureCalc_AzureCalcRateCard[[#This Row],[Price_Level]]&amp;Table_wabobpsvr_AzureCalc_AzureCalcRateCard[[#This Row],[Region]]</f>
        <v>ExpressRoute (Metered) 200 Mbps ConnectionsD8</v>
      </c>
      <c r="B3330" s="775">
        <v>8</v>
      </c>
      <c r="C3330" s="775" t="s">
        <v>7427</v>
      </c>
      <c r="D3330" s="775" t="s">
        <v>176</v>
      </c>
      <c r="E3330" s="775">
        <v>127.6</v>
      </c>
      <c r="F3330" s="775" t="s">
        <v>7388</v>
      </c>
      <c r="G3330" s="775" t="s">
        <v>7531</v>
      </c>
      <c r="H3330" s="775" t="s">
        <v>7532</v>
      </c>
      <c r="I3330" s="775" t="s">
        <v>7452</v>
      </c>
    </row>
    <row r="3331" spans="1:9">
      <c r="A3331" s="775" t="str">
        <f>Table_wabobpsvr_AzureCalc_AzureCalcRateCard[[#This Row],[ServiceName]]&amp;Table_wabobpsvr_AzureCalc_AzureCalcRateCard[[#This Row],[Price_Level]]&amp;Table_wabobpsvr_AzureCalc_AzureCalcRateCard[[#This Row],[Region]]</f>
        <v>ExpressRoute (Metered) 5 Gbps ConnectionsD8</v>
      </c>
      <c r="B3331" s="775">
        <v>8</v>
      </c>
      <c r="C3331" s="775" t="s">
        <v>7427</v>
      </c>
      <c r="D3331" s="775" t="s">
        <v>176</v>
      </c>
      <c r="E3331" s="775">
        <v>1918.4</v>
      </c>
      <c r="F3331" s="775" t="s">
        <v>7397</v>
      </c>
      <c r="G3331" s="775" t="s">
        <v>7533</v>
      </c>
      <c r="H3331" s="775" t="s">
        <v>7534</v>
      </c>
      <c r="I3331" s="775" t="s">
        <v>7454</v>
      </c>
    </row>
    <row r="3332" spans="1:9">
      <c r="A3332" s="775" t="str">
        <f>Table_wabobpsvr_AzureCalc_AzureCalcRateCard[[#This Row],[ServiceName]]&amp;Table_wabobpsvr_AzureCalc_AzureCalcRateCard[[#This Row],[Price_Level]]&amp;Table_wabobpsvr_AzureCalc_AzureCalcRateCard[[#This Row],[Region]]</f>
        <v>ExpressRoute (Metered) 50 Mbps ConnectionsD8</v>
      </c>
      <c r="B3332" s="775">
        <v>8</v>
      </c>
      <c r="C3332" s="775" t="s">
        <v>7427</v>
      </c>
      <c r="D3332" s="775" t="s">
        <v>176</v>
      </c>
      <c r="E3332" s="775">
        <v>48.4</v>
      </c>
      <c r="F3332" s="775" t="s">
        <v>7394</v>
      </c>
      <c r="G3332" s="775" t="s">
        <v>7535</v>
      </c>
      <c r="H3332" s="775" t="s">
        <v>7536</v>
      </c>
      <c r="I3332" s="775" t="s">
        <v>7456</v>
      </c>
    </row>
    <row r="3333" spans="1:9">
      <c r="A3333" s="775" t="str">
        <f>Table_wabobpsvr_AzureCalc_AzureCalcRateCard[[#This Row],[ServiceName]]&amp;Table_wabobpsvr_AzureCalc_AzureCalcRateCard[[#This Row],[Price_Level]]&amp;Table_wabobpsvr_AzureCalc_AzureCalcRateCard[[#This Row],[Region]]</f>
        <v>ExpressRoute (Metered) 500 Mbps ConnectionsD8</v>
      </c>
      <c r="B3333" s="775">
        <v>8</v>
      </c>
      <c r="C3333" s="775" t="s">
        <v>7427</v>
      </c>
      <c r="D3333" s="775" t="s">
        <v>176</v>
      </c>
      <c r="E3333" s="775">
        <v>255.2</v>
      </c>
      <c r="F3333" s="775" t="s">
        <v>7389</v>
      </c>
      <c r="G3333" s="775" t="s">
        <v>7537</v>
      </c>
      <c r="H3333" s="775" t="s">
        <v>7538</v>
      </c>
      <c r="I3333" s="775" t="s">
        <v>7458</v>
      </c>
    </row>
    <row r="3334" spans="1:9">
      <c r="A3334" s="775" t="str">
        <f>Table_wabobpsvr_AzureCalc_AzureCalcRateCard[[#This Row],[ServiceName]]&amp;Table_wabobpsvr_AzureCalc_AzureCalcRateCard[[#This Row],[Price_Level]]&amp;Table_wabobpsvr_AzureCalc_AzureCalcRateCard[[#This Row],[Region]]</f>
        <v>ExpressRoute (Unlimited) 1 Gbps ConnectionsD8</v>
      </c>
      <c r="B3334" s="775">
        <v>8</v>
      </c>
      <c r="C3334" s="775" t="s">
        <v>7427</v>
      </c>
      <c r="D3334" s="775" t="s">
        <v>176</v>
      </c>
      <c r="E3334" s="775">
        <v>5016</v>
      </c>
      <c r="F3334" s="775" t="s">
        <v>7405</v>
      </c>
      <c r="G3334" s="775" t="s">
        <v>7539</v>
      </c>
      <c r="H3334" s="775" t="s">
        <v>7540</v>
      </c>
      <c r="I3334" s="775" t="s">
        <v>7460</v>
      </c>
    </row>
    <row r="3335" spans="1:9">
      <c r="A3335" s="775" t="str">
        <f>Table_wabobpsvr_AzureCalc_AzureCalcRateCard[[#This Row],[ServiceName]]&amp;Table_wabobpsvr_AzureCalc_AzureCalcRateCard[[#This Row],[Price_Level]]&amp;Table_wabobpsvr_AzureCalc_AzureCalcRateCard[[#This Row],[Region]]</f>
        <v>ExpressRoute (Unlimited) 10 Gbps ConnectionsD8</v>
      </c>
      <c r="B3335" s="775">
        <v>8</v>
      </c>
      <c r="C3335" s="775" t="s">
        <v>7427</v>
      </c>
      <c r="D3335" s="775" t="s">
        <v>176</v>
      </c>
      <c r="E3335" s="775">
        <v>45144</v>
      </c>
      <c r="F3335" s="775" t="s">
        <v>7408</v>
      </c>
      <c r="G3335" s="775" t="s">
        <v>7541</v>
      </c>
      <c r="H3335" s="775" t="s">
        <v>7542</v>
      </c>
      <c r="I3335" s="775" t="s">
        <v>7462</v>
      </c>
    </row>
    <row r="3336" spans="1:9">
      <c r="A3336" s="775" t="str">
        <f>Table_wabobpsvr_AzureCalc_AzureCalcRateCard[[#This Row],[ServiceName]]&amp;Table_wabobpsvr_AzureCalc_AzureCalcRateCard[[#This Row],[Price_Level]]&amp;Table_wabobpsvr_AzureCalc_AzureCalcRateCard[[#This Row],[Region]]</f>
        <v>ExpressRoute (Unlimited) 100 Mbps ConnectionsD8</v>
      </c>
      <c r="B3336" s="775">
        <v>8</v>
      </c>
      <c r="C3336" s="775" t="s">
        <v>7427</v>
      </c>
      <c r="D3336" s="775" t="s">
        <v>176</v>
      </c>
      <c r="E3336" s="775">
        <v>506</v>
      </c>
      <c r="F3336" s="775" t="s">
        <v>7402</v>
      </c>
      <c r="G3336" s="775" t="s">
        <v>7543</v>
      </c>
      <c r="H3336" s="775" t="s">
        <v>7544</v>
      </c>
      <c r="I3336" s="775" t="s">
        <v>7464</v>
      </c>
    </row>
    <row r="3337" spans="1:9">
      <c r="A3337" s="1039" t="str">
        <f>Table_wabobpsvr_AzureCalc_AzureCalcRateCard[[#This Row],[ServiceName]]&amp;Table_wabobpsvr_AzureCalc_AzureCalcRateCard[[#This Row],[Price_Level]]&amp;Table_wabobpsvr_AzureCalc_AzureCalcRateCard[[#This Row],[Region]]</f>
        <v>ExpressRoute (Unlimited) 2 Gbps ConnectionsD8</v>
      </c>
      <c r="B3337" s="1039">
        <v>8</v>
      </c>
      <c r="C3337" s="1039" t="s">
        <v>7427</v>
      </c>
      <c r="D3337" s="1039" t="s">
        <v>176</v>
      </c>
      <c r="E3337" s="1039">
        <v>10032</v>
      </c>
      <c r="F3337" s="1039" t="s">
        <v>7406</v>
      </c>
      <c r="G3337" s="775" t="s">
        <v>7545</v>
      </c>
      <c r="H3337" s="775" t="s">
        <v>7546</v>
      </c>
      <c r="I3337" s="775" t="s">
        <v>7466</v>
      </c>
    </row>
    <row r="3338" spans="1:9">
      <c r="A3338" s="775" t="str">
        <f>Table_wabobpsvr_AzureCalc_AzureCalcRateCard[[#This Row],[ServiceName]]&amp;Table_wabobpsvr_AzureCalc_AzureCalcRateCard[[#This Row],[Price_Level]]&amp;Table_wabobpsvr_AzureCalc_AzureCalcRateCard[[#This Row],[Region]]</f>
        <v>ExpressRoute (Unlimited) 200 Mbps ConnectionsD8</v>
      </c>
      <c r="B3338" s="775">
        <v>8</v>
      </c>
      <c r="C3338" s="775" t="s">
        <v>7427</v>
      </c>
      <c r="D3338" s="775" t="s">
        <v>176</v>
      </c>
      <c r="E3338" s="775">
        <v>1012</v>
      </c>
      <c r="F3338" s="775" t="s">
        <v>7403</v>
      </c>
      <c r="G3338" s="775" t="s">
        <v>7547</v>
      </c>
      <c r="H3338" s="775" t="s">
        <v>7548</v>
      </c>
      <c r="I3338" s="775" t="s">
        <v>7468</v>
      </c>
    </row>
    <row r="3339" spans="1:9">
      <c r="A3339" s="775" t="str">
        <f>Table_wabobpsvr_AzureCalc_AzureCalcRateCard[[#This Row],[ServiceName]]&amp;Table_wabobpsvr_AzureCalc_AzureCalcRateCard[[#This Row],[Price_Level]]&amp;Table_wabobpsvr_AzureCalc_AzureCalcRateCard[[#This Row],[Region]]</f>
        <v>ExpressRoute (Unlimited) 5 Gbps ConnectionsD8</v>
      </c>
      <c r="B3339" s="775">
        <v>8</v>
      </c>
      <c r="C3339" s="775" t="s">
        <v>7427</v>
      </c>
      <c r="D3339" s="775" t="s">
        <v>176</v>
      </c>
      <c r="E3339" s="775">
        <v>22572</v>
      </c>
      <c r="F3339" s="775" t="s">
        <v>7407</v>
      </c>
      <c r="G3339" s="775" t="s">
        <v>7549</v>
      </c>
      <c r="H3339" s="775" t="s">
        <v>7550</v>
      </c>
      <c r="I3339" s="775" t="s">
        <v>7474</v>
      </c>
    </row>
    <row r="3340" spans="1:9">
      <c r="A3340" s="775" t="str">
        <f>Table_wabobpsvr_AzureCalc_AzureCalcRateCard[[#This Row],[ServiceName]]&amp;Table_wabobpsvr_AzureCalc_AzureCalcRateCard[[#This Row],[Price_Level]]&amp;Table_wabobpsvr_AzureCalc_AzureCalcRateCard[[#This Row],[Region]]</f>
        <v>ExpressRoute (Unlimited) 50 Mbps ConnectionsD8</v>
      </c>
      <c r="B3340" s="775">
        <v>8</v>
      </c>
      <c r="C3340" s="775" t="s">
        <v>7427</v>
      </c>
      <c r="D3340" s="775" t="s">
        <v>176</v>
      </c>
      <c r="E3340" s="775">
        <v>264</v>
      </c>
      <c r="F3340" s="775" t="s">
        <v>7401</v>
      </c>
      <c r="G3340" s="775" t="s">
        <v>7551</v>
      </c>
      <c r="H3340" s="775" t="s">
        <v>7552</v>
      </c>
      <c r="I3340" s="775" t="s">
        <v>7476</v>
      </c>
    </row>
    <row r="3341" spans="1:9">
      <c r="A3341" s="775" t="str">
        <f>Table_wabobpsvr_AzureCalc_AzureCalcRateCard[[#This Row],[ServiceName]]&amp;Table_wabobpsvr_AzureCalc_AzureCalcRateCard[[#This Row],[Price_Level]]&amp;Table_wabobpsvr_AzureCalc_AzureCalcRateCard[[#This Row],[Region]]</f>
        <v>ExpressRoute (Unlimited) 500 Mbps ConnectionsD8</v>
      </c>
      <c r="B3341" s="775">
        <v>8</v>
      </c>
      <c r="C3341" s="775" t="s">
        <v>7427</v>
      </c>
      <c r="D3341" s="775" t="s">
        <v>176</v>
      </c>
      <c r="E3341" s="775">
        <v>2420</v>
      </c>
      <c r="F3341" s="775" t="s">
        <v>7404</v>
      </c>
      <c r="G3341" s="775" t="s">
        <v>7553</v>
      </c>
      <c r="H3341" s="775" t="s">
        <v>7554</v>
      </c>
      <c r="I3341" s="775" t="s">
        <v>7478</v>
      </c>
    </row>
    <row r="3342" spans="1:9">
      <c r="A3342" s="775" t="str">
        <f>Table_wabobpsvr_AzureCalc_AzureCalcRateCard[[#This Row],[ServiceName]]&amp;Table_wabobpsvr_AzureCalc_AzureCalcRateCard[[#This Row],[Price_Level]]&amp;Table_wabobpsvr_AzureCalc_AzureCalcRateCard[[#This Row],[Region]]</f>
        <v>ExpressRoute (Metered) 5 Gbps ConnectionsMOSP11</v>
      </c>
      <c r="B3342" s="775">
        <v>11</v>
      </c>
      <c r="C3342" s="775" t="s">
        <v>7427</v>
      </c>
      <c r="D3342" s="775" t="s">
        <v>606</v>
      </c>
      <c r="E3342" s="775">
        <v>2180</v>
      </c>
      <c r="F3342" s="775" t="s">
        <v>7397</v>
      </c>
      <c r="G3342" s="775"/>
      <c r="H3342" s="775"/>
      <c r="I3342" s="775" t="s">
        <v>7491</v>
      </c>
    </row>
    <row r="3343" spans="1:9">
      <c r="A3343" s="1039" t="str">
        <f>Table_wabobpsvr_AzureCalc_AzureCalcRateCard[[#This Row],[ServiceName]]&amp;Table_wabobpsvr_AzureCalc_AzureCalcRateCard[[#This Row],[Price_Level]]&amp;Table_wabobpsvr_AzureCalc_AzureCalcRateCard[[#This Row],[Region]]</f>
        <v>IoT Hub - Low FrequencyB</v>
      </c>
      <c r="B3343" s="1039"/>
      <c r="C3343" s="1039" t="s">
        <v>77</v>
      </c>
      <c r="D3343" s="1039" t="s">
        <v>175</v>
      </c>
      <c r="E3343" s="1039">
        <v>23.5</v>
      </c>
      <c r="F3343" s="1039" t="s">
        <v>7356</v>
      </c>
      <c r="G3343" s="775" t="s">
        <v>7645</v>
      </c>
      <c r="H3343" s="775" t="s">
        <v>7646</v>
      </c>
      <c r="I3343" s="775" t="s">
        <v>7644</v>
      </c>
    </row>
    <row r="3344" spans="1:9">
      <c r="A3344" s="1039" t="str">
        <f>Table_wabobpsvr_AzureCalc_AzureCalcRateCard[[#This Row],[ServiceName]]&amp;Table_wabobpsvr_AzureCalc_AzureCalcRateCard[[#This Row],[Price_Level]]&amp;Table_wabobpsvr_AzureCalc_AzureCalcRateCard[[#This Row],[Region]]</f>
        <v>IoT Hub - Low FrequencyC</v>
      </c>
      <c r="B3344" s="1039"/>
      <c r="C3344" s="1039" t="s">
        <v>77</v>
      </c>
      <c r="D3344" s="1039" t="s">
        <v>177</v>
      </c>
      <c r="E3344" s="1039">
        <v>22.75</v>
      </c>
      <c r="F3344" s="1039" t="s">
        <v>7356</v>
      </c>
      <c r="G3344" s="775" t="s">
        <v>7645</v>
      </c>
      <c r="H3344" s="775" t="s">
        <v>7646</v>
      </c>
      <c r="I3344" s="775" t="s">
        <v>7644</v>
      </c>
    </row>
    <row r="3345" spans="1:9">
      <c r="A3345" s="1039" t="str">
        <f>Table_wabobpsvr_AzureCalc_AzureCalcRateCard[[#This Row],[ServiceName]]&amp;Table_wabobpsvr_AzureCalc_AzureCalcRateCard[[#This Row],[Price_Level]]&amp;Table_wabobpsvr_AzureCalc_AzureCalcRateCard[[#This Row],[Region]]</f>
        <v>IoT Hub - Low FrequencyD</v>
      </c>
      <c r="B3345" s="1039"/>
      <c r="C3345" s="1039" t="s">
        <v>77</v>
      </c>
      <c r="D3345" s="1039" t="s">
        <v>176</v>
      </c>
      <c r="E3345" s="1039">
        <v>22</v>
      </c>
      <c r="F3345" s="1039" t="s">
        <v>7356</v>
      </c>
      <c r="G3345" s="775" t="s">
        <v>7645</v>
      </c>
      <c r="H3345" s="775" t="s">
        <v>7646</v>
      </c>
      <c r="I3345" s="775" t="s">
        <v>7644</v>
      </c>
    </row>
    <row r="3346" spans="1:9">
      <c r="A3346" s="1039" t="str">
        <f>Table_wabobpsvr_AzureCalc_AzureCalcRateCard[[#This Row],[ServiceName]]&amp;Table_wabobpsvr_AzureCalc_AzureCalcRateCard[[#This Row],[Price_Level]]&amp;Table_wabobpsvr_AzureCalc_AzureCalcRateCard[[#This Row],[Region]]</f>
        <v>IoT Hub - High FrequencyMOSP</v>
      </c>
      <c r="B3346" s="1039"/>
      <c r="C3346" s="1039" t="s">
        <v>77</v>
      </c>
      <c r="D3346" s="1039" t="s">
        <v>606</v>
      </c>
      <c r="E3346" s="1039">
        <v>250</v>
      </c>
      <c r="F3346" s="1039" t="s">
        <v>7355</v>
      </c>
      <c r="G3346" s="775"/>
      <c r="H3346" s="775"/>
      <c r="I3346" s="775" t="s">
        <v>7647</v>
      </c>
    </row>
    <row r="3347" spans="1:9">
      <c r="A3347" s="1039" t="str">
        <f>Table_wabobpsvr_AzureCalc_AzureCalcRateCard[[#This Row],[ServiceName]]&amp;Table_wabobpsvr_AzureCalc_AzureCalcRateCard[[#This Row],[Price_Level]]&amp;Table_wabobpsvr_AzureCalc_AzureCalcRateCard[[#This Row],[Region]]</f>
        <v>IoT Hub - High FrequencyA</v>
      </c>
      <c r="B3347" s="1039"/>
      <c r="C3347" s="1039" t="s">
        <v>77</v>
      </c>
      <c r="D3347" s="1039" t="s">
        <v>174</v>
      </c>
      <c r="E3347" s="1039">
        <v>242.5</v>
      </c>
      <c r="F3347" s="1039" t="s">
        <v>7355</v>
      </c>
      <c r="G3347" s="775" t="s">
        <v>7648</v>
      </c>
      <c r="H3347" s="775" t="s">
        <v>7649</v>
      </c>
      <c r="I3347" s="775" t="s">
        <v>7647</v>
      </c>
    </row>
    <row r="3348" spans="1:9">
      <c r="A3348" s="775" t="str">
        <f>Table_wabobpsvr_AzureCalc_AzureCalcRateCard[[#This Row],[ServiceName]]&amp;Table_wabobpsvr_AzureCalc_AzureCalcRateCard[[#This Row],[Price_Level]]&amp;Table_wabobpsvr_AzureCalc_AzureCalcRateCard[[#This Row],[Region]]</f>
        <v>IoT Hub - High FrequencyB</v>
      </c>
      <c r="B3348" s="775"/>
      <c r="C3348" s="775" t="s">
        <v>77</v>
      </c>
      <c r="D3348" s="775" t="s">
        <v>175</v>
      </c>
      <c r="E3348" s="775">
        <v>235</v>
      </c>
      <c r="F3348" s="775" t="s">
        <v>7355</v>
      </c>
      <c r="G3348" s="775" t="s">
        <v>7648</v>
      </c>
      <c r="H3348" s="775" t="s">
        <v>7649</v>
      </c>
      <c r="I3348" s="775" t="s">
        <v>7647</v>
      </c>
    </row>
    <row r="3349" spans="1:9">
      <c r="A3349" s="775" t="str">
        <f>Table_wabobpsvr_AzureCalc_AzureCalcRateCard[[#This Row],[ServiceName]]&amp;Table_wabobpsvr_AzureCalc_AzureCalcRateCard[[#This Row],[Price_Level]]&amp;Table_wabobpsvr_AzureCalc_AzureCalcRateCard[[#This Row],[Region]]</f>
        <v>IoT Hub - High FrequencyC</v>
      </c>
      <c r="B3349" s="775"/>
      <c r="C3349" s="775" t="s">
        <v>77</v>
      </c>
      <c r="D3349" s="775" t="s">
        <v>177</v>
      </c>
      <c r="E3349" s="775">
        <v>227.5</v>
      </c>
      <c r="F3349" s="775" t="s">
        <v>7355</v>
      </c>
      <c r="G3349" s="775" t="s">
        <v>7648</v>
      </c>
      <c r="H3349" s="775" t="s">
        <v>7649</v>
      </c>
      <c r="I3349" s="775" t="s">
        <v>7647</v>
      </c>
    </row>
    <row r="3350" spans="1:9">
      <c r="A3350" s="775" t="str">
        <f>Table_wabobpsvr_AzureCalc_AzureCalcRateCard[[#This Row],[ServiceName]]&amp;Table_wabobpsvr_AzureCalc_AzureCalcRateCard[[#This Row],[Price_Level]]&amp;Table_wabobpsvr_AzureCalc_AzureCalcRateCard[[#This Row],[Region]]</f>
        <v>IoT Hub - High FrequencyD</v>
      </c>
      <c r="B3350" s="775"/>
      <c r="C3350" s="775" t="s">
        <v>77</v>
      </c>
      <c r="D3350" s="775" t="s">
        <v>176</v>
      </c>
      <c r="E3350" s="775">
        <v>220</v>
      </c>
      <c r="F3350" s="775" t="s">
        <v>7355</v>
      </c>
      <c r="G3350" s="775" t="s">
        <v>7648</v>
      </c>
      <c r="H3350" s="775" t="s">
        <v>7649</v>
      </c>
      <c r="I3350" s="775" t="s">
        <v>7647</v>
      </c>
    </row>
    <row r="3351" spans="1:9">
      <c r="A3351" s="775" t="str">
        <f>Table_wabobpsvr_AzureCalc_AzureCalcRateCard[[#This Row],[ServiceName]]&amp;Table_wabobpsvr_AzureCalc_AzureCalcRateCard[[#This Row],[Price_Level]]&amp;Table_wabobpsvr_AzureCalc_AzureCalcRateCard[[#This Row],[Region]]</f>
        <v>ExpressRoute (Metered) 50 Mbps ConnectionsMOSP11</v>
      </c>
      <c r="B3351" s="775">
        <v>11</v>
      </c>
      <c r="C3351" s="775" t="s">
        <v>7427</v>
      </c>
      <c r="D3351" s="775" t="s">
        <v>606</v>
      </c>
      <c r="E3351" s="775">
        <v>55</v>
      </c>
      <c r="F3351" s="775" t="s">
        <v>7394</v>
      </c>
      <c r="G3351" s="775"/>
      <c r="H3351" s="775"/>
      <c r="I3351" s="775" t="s">
        <v>7493</v>
      </c>
    </row>
    <row r="3352" spans="1:9">
      <c r="A3352" s="775" t="str">
        <f>Table_wabobpsvr_AzureCalc_AzureCalcRateCard[[#This Row],[ServiceName]]&amp;Table_wabobpsvr_AzureCalc_AzureCalcRateCard[[#This Row],[Price_Level]]&amp;Table_wabobpsvr_AzureCalc_AzureCalcRateCard[[#This Row],[Region]]</f>
        <v>S1 DocumentDB HoursD2</v>
      </c>
      <c r="B3352" s="775">
        <v>2</v>
      </c>
      <c r="C3352" s="775" t="s">
        <v>87</v>
      </c>
      <c r="D3352" s="775" t="s">
        <v>176</v>
      </c>
      <c r="E3352" s="775">
        <v>999999</v>
      </c>
      <c r="F3352" s="775" t="s">
        <v>4314</v>
      </c>
      <c r="G3352" s="775"/>
      <c r="H3352" s="775"/>
      <c r="I3352" s="775"/>
    </row>
    <row r="3353" spans="1:9">
      <c r="A3353" s="775" t="str">
        <f>Table_wabobpsvr_AzureCalc_AzureCalcRateCard[[#This Row],[ServiceName]]&amp;Table_wabobpsvr_AzureCalc_AzureCalcRateCard[[#This Row],[Price_Level]]&amp;Table_wabobpsvr_AzureCalc_AzureCalcRateCard[[#This Row],[Region]]</f>
        <v>ExpressRoute (Metered) 500 Mbps ConnectionsMOSP11</v>
      </c>
      <c r="B3353" s="775">
        <v>11</v>
      </c>
      <c r="C3353" s="775" t="s">
        <v>7427</v>
      </c>
      <c r="D3353" s="775" t="s">
        <v>606</v>
      </c>
      <c r="E3353" s="775">
        <v>290</v>
      </c>
      <c r="F3353" s="775" t="s">
        <v>7389</v>
      </c>
      <c r="G3353" s="775"/>
      <c r="H3353" s="775"/>
      <c r="I3353" s="775" t="s">
        <v>7495</v>
      </c>
    </row>
    <row r="3354" spans="1:9">
      <c r="A3354" s="775" t="str">
        <f>Table_wabobpsvr_AzureCalc_AzureCalcRateCard[[#This Row],[ServiceName]]&amp;Table_wabobpsvr_AzureCalc_AzureCalcRateCard[[#This Row],[Price_Level]]&amp;Table_wabobpsvr_AzureCalc_AzureCalcRateCard[[#This Row],[Region]]</f>
        <v>CDN Data Transfer - Zone 4 - Tier 2A</v>
      </c>
      <c r="B3354" s="775"/>
      <c r="C3354" s="775" t="s">
        <v>9</v>
      </c>
      <c r="D3354" s="775" t="s">
        <v>174</v>
      </c>
      <c r="E3354" s="775">
        <v>0.1358</v>
      </c>
      <c r="F3354" s="775" t="s">
        <v>8433</v>
      </c>
      <c r="G3354" s="775" t="s">
        <v>8155</v>
      </c>
      <c r="H3354" s="775" t="s">
        <v>8156</v>
      </c>
      <c r="I3354" s="775" t="s">
        <v>8157</v>
      </c>
    </row>
    <row r="3355" spans="1:9">
      <c r="A3355" s="775" t="str">
        <f>Table_wabobpsvr_AzureCalc_AzureCalcRateCard[[#This Row],[ServiceName]]&amp;Table_wabobpsvr_AzureCalc_AzureCalcRateCard[[#This Row],[Price_Level]]&amp;Table_wabobpsvr_AzureCalc_AzureCalcRateCard[[#This Row],[Region]]</f>
        <v>CDN Data Transfer - Zone 4 - Tier 2B</v>
      </c>
      <c r="B3355" s="775"/>
      <c r="C3355" s="775" t="s">
        <v>9</v>
      </c>
      <c r="D3355" s="775" t="s">
        <v>175</v>
      </c>
      <c r="E3355" s="775">
        <v>0.13159999999999999</v>
      </c>
      <c r="F3355" s="775" t="s">
        <v>8433</v>
      </c>
      <c r="G3355" s="775" t="s">
        <v>8155</v>
      </c>
      <c r="H3355" s="775" t="s">
        <v>8156</v>
      </c>
      <c r="I3355" s="775" t="s">
        <v>8157</v>
      </c>
    </row>
    <row r="3356" spans="1:9">
      <c r="A3356" s="775" t="str">
        <f>Table_wabobpsvr_AzureCalc_AzureCalcRateCard[[#This Row],[ServiceName]]&amp;Table_wabobpsvr_AzureCalc_AzureCalcRateCard[[#This Row],[Price_Level]]&amp;Table_wabobpsvr_AzureCalc_AzureCalcRateCard[[#This Row],[Region]]</f>
        <v>CDN Data Transfer - Zone 4 - Tier 2C</v>
      </c>
      <c r="B3356" s="775"/>
      <c r="C3356" s="775" t="s">
        <v>9</v>
      </c>
      <c r="D3356" s="775" t="s">
        <v>177</v>
      </c>
      <c r="E3356" s="775">
        <v>0.12740000000000001</v>
      </c>
      <c r="F3356" s="775" t="s">
        <v>8433</v>
      </c>
      <c r="G3356" s="775" t="s">
        <v>8155</v>
      </c>
      <c r="H3356" s="775" t="s">
        <v>8156</v>
      </c>
      <c r="I3356" s="775" t="s">
        <v>8157</v>
      </c>
    </row>
    <row r="3357" spans="1:9">
      <c r="A3357" s="775" t="str">
        <f>Table_wabobpsvr_AzureCalc_AzureCalcRateCard[[#This Row],[ServiceName]]&amp;Table_wabobpsvr_AzureCalc_AzureCalcRateCard[[#This Row],[Price_Level]]&amp;Table_wabobpsvr_AzureCalc_AzureCalcRateCard[[#This Row],[Region]]</f>
        <v>CDN Data Transfer - Zone 4 - Tier 2D</v>
      </c>
      <c r="B3357" s="775"/>
      <c r="C3357" s="775" t="s">
        <v>9</v>
      </c>
      <c r="D3357" s="775" t="s">
        <v>176</v>
      </c>
      <c r="E3357" s="775">
        <v>0.1232</v>
      </c>
      <c r="F3357" s="775" t="s">
        <v>8433</v>
      </c>
      <c r="G3357" s="775" t="s">
        <v>8155</v>
      </c>
      <c r="H3357" s="775" t="s">
        <v>8156</v>
      </c>
      <c r="I3357" s="775" t="s">
        <v>8157</v>
      </c>
    </row>
    <row r="3358" spans="1:9">
      <c r="A3358" s="775" t="str">
        <f>Table_wabobpsvr_AzureCalc_AzureCalcRateCard[[#This Row],[ServiceName]]&amp;Table_wabobpsvr_AzureCalc_AzureCalcRateCard[[#This Row],[Price_Level]]&amp;Table_wabobpsvr_AzureCalc_AzureCalcRateCard[[#This Row],[Region]]</f>
        <v>CDN Data Transfer - Zone 4 - Tier 3MOSP</v>
      </c>
      <c r="B3358" s="775"/>
      <c r="C3358" s="775" t="s">
        <v>9</v>
      </c>
      <c r="D3358" s="775" t="s">
        <v>606</v>
      </c>
      <c r="E3358" s="775">
        <v>0.12</v>
      </c>
      <c r="F3358" s="775" t="s">
        <v>8434</v>
      </c>
      <c r="G3358" s="775"/>
      <c r="H3358" s="775"/>
      <c r="I3358" s="775" t="s">
        <v>8157</v>
      </c>
    </row>
    <row r="3359" spans="1:9">
      <c r="A3359" s="775" t="str">
        <f>Table_wabobpsvr_AzureCalc_AzureCalcRateCard[[#This Row],[ServiceName]]&amp;Table_wabobpsvr_AzureCalc_AzureCalcRateCard[[#This Row],[Price_Level]]&amp;Table_wabobpsvr_AzureCalc_AzureCalcRateCard[[#This Row],[Region]]</f>
        <v>CDN Data Transfer - Zone 4 - Tier 3A</v>
      </c>
      <c r="B3359" s="775"/>
      <c r="C3359" s="775" t="s">
        <v>9</v>
      </c>
      <c r="D3359" s="775" t="s">
        <v>174</v>
      </c>
      <c r="E3359" s="775">
        <v>0.1358</v>
      </c>
      <c r="F3359" s="775" t="s">
        <v>8434</v>
      </c>
      <c r="G3359" s="775" t="s">
        <v>8155</v>
      </c>
      <c r="H3359" s="775" t="s">
        <v>8156</v>
      </c>
      <c r="I3359" s="775" t="s">
        <v>8157</v>
      </c>
    </row>
    <row r="3360" spans="1:9">
      <c r="A3360" s="775" t="str">
        <f>Table_wabobpsvr_AzureCalc_AzureCalcRateCard[[#This Row],[ServiceName]]&amp;Table_wabobpsvr_AzureCalc_AzureCalcRateCard[[#This Row],[Price_Level]]&amp;Table_wabobpsvr_AzureCalc_AzureCalcRateCard[[#This Row],[Region]]</f>
        <v>CDN Data Transfer - Zone 4 - Tier 3B</v>
      </c>
      <c r="B3360" s="775"/>
      <c r="C3360" s="775" t="s">
        <v>9</v>
      </c>
      <c r="D3360" s="775" t="s">
        <v>175</v>
      </c>
      <c r="E3360" s="775">
        <v>0.13159999999999999</v>
      </c>
      <c r="F3360" s="775" t="s">
        <v>8434</v>
      </c>
      <c r="G3360" s="775" t="s">
        <v>8155</v>
      </c>
      <c r="H3360" s="775" t="s">
        <v>8156</v>
      </c>
      <c r="I3360" s="775" t="s">
        <v>8157</v>
      </c>
    </row>
    <row r="3361" spans="1:9">
      <c r="A3361" s="775" t="str">
        <f>Table_wabobpsvr_AzureCalc_AzureCalcRateCard[[#This Row],[ServiceName]]&amp;Table_wabobpsvr_AzureCalc_AzureCalcRateCard[[#This Row],[Price_Level]]&amp;Table_wabobpsvr_AzureCalc_AzureCalcRateCard[[#This Row],[Region]]</f>
        <v>ExpressRoute (Unlimited) 1 Gbps ConnectionsMOSP11</v>
      </c>
      <c r="B3361" s="775">
        <v>11</v>
      </c>
      <c r="C3361" s="775" t="s">
        <v>7427</v>
      </c>
      <c r="D3361" s="775" t="s">
        <v>606</v>
      </c>
      <c r="E3361" s="775">
        <v>8700</v>
      </c>
      <c r="F3361" s="775" t="s">
        <v>7405</v>
      </c>
      <c r="G3361" s="775"/>
      <c r="H3361" s="775"/>
      <c r="I3361" s="775" t="s">
        <v>7497</v>
      </c>
    </row>
    <row r="3362" spans="1:9">
      <c r="A3362" s="775" t="str">
        <f>Table_wabobpsvr_AzureCalc_AzureCalcRateCard[[#This Row],[ServiceName]]&amp;Table_wabobpsvr_AzureCalc_AzureCalcRateCard[[#This Row],[Price_Level]]&amp;Table_wabobpsvr_AzureCalc_AzureCalcRateCard[[#This Row],[Region]]</f>
        <v>ExpressRoute (Unlimited) 10 Gbps ConnectionsMOSP11</v>
      </c>
      <c r="B3362" s="775">
        <v>11</v>
      </c>
      <c r="C3362" s="775" t="s">
        <v>7427</v>
      </c>
      <c r="D3362" s="775" t="s">
        <v>606</v>
      </c>
      <c r="E3362" s="775">
        <v>82000</v>
      </c>
      <c r="F3362" s="775" t="s">
        <v>7408</v>
      </c>
      <c r="G3362" s="775"/>
      <c r="H3362" s="775"/>
      <c r="I3362" s="775" t="s">
        <v>7499</v>
      </c>
    </row>
    <row r="3363" spans="1:9">
      <c r="A3363" s="775" t="str">
        <f>Table_wabobpsvr_AzureCalc_AzureCalcRateCard[[#This Row],[ServiceName]]&amp;Table_wabobpsvr_AzureCalc_AzureCalcRateCard[[#This Row],[Price_Level]]&amp;Table_wabobpsvr_AzureCalc_AzureCalcRateCard[[#This Row],[Region]]</f>
        <v>Read-Access Geo Redundant Storage Standard IO - Block Blob - Tier 6A13</v>
      </c>
      <c r="B3363" s="775">
        <v>13</v>
      </c>
      <c r="C3363" s="775" t="s">
        <v>764</v>
      </c>
      <c r="D3363" s="775" t="s">
        <v>174</v>
      </c>
      <c r="E3363" s="775">
        <v>7.7499999999999999E-2</v>
      </c>
      <c r="F3363" s="775" t="s">
        <v>860</v>
      </c>
      <c r="G3363" s="775" t="s">
        <v>1870</v>
      </c>
      <c r="H3363" s="775" t="s">
        <v>1871</v>
      </c>
      <c r="I3363" s="775" t="s">
        <v>5082</v>
      </c>
    </row>
    <row r="3364" spans="1:9">
      <c r="A3364" s="775" t="str">
        <f>Table_wabobpsvr_AzureCalc_AzureCalcRateCard[[#This Row],[ServiceName]]&amp;Table_wabobpsvr_AzureCalc_AzureCalcRateCard[[#This Row],[Price_Level]]&amp;Table_wabobpsvr_AzureCalc_AzureCalcRateCard[[#This Row],[Region]]</f>
        <v>Read-Access Geo Redundant Storage Standard IO - Block Blob - Tier 6B13</v>
      </c>
      <c r="B3364" s="775">
        <v>13</v>
      </c>
      <c r="C3364" s="775" t="s">
        <v>764</v>
      </c>
      <c r="D3364" s="775" t="s">
        <v>175</v>
      </c>
      <c r="E3364" s="775">
        <v>7.7499999999999999E-2</v>
      </c>
      <c r="F3364" s="775" t="s">
        <v>860</v>
      </c>
      <c r="G3364" s="775" t="s">
        <v>1870</v>
      </c>
      <c r="H3364" s="775" t="s">
        <v>1871</v>
      </c>
      <c r="I3364" s="775" t="s">
        <v>5082</v>
      </c>
    </row>
    <row r="3365" spans="1:9">
      <c r="A3365" s="775" t="str">
        <f>Table_wabobpsvr_AzureCalc_AzureCalcRateCard[[#This Row],[ServiceName]]&amp;Table_wabobpsvr_AzureCalc_AzureCalcRateCard[[#This Row],[Price_Level]]&amp;Table_wabobpsvr_AzureCalc_AzureCalcRateCard[[#This Row],[Region]]</f>
        <v>Read-Access Geo Redundant Storage Standard IO - Block Blob - Tier 6C13</v>
      </c>
      <c r="B3365" s="775">
        <v>13</v>
      </c>
      <c r="C3365" s="775" t="s">
        <v>764</v>
      </c>
      <c r="D3365" s="775" t="s">
        <v>177</v>
      </c>
      <c r="E3365" s="775">
        <v>7.7499999999999999E-2</v>
      </c>
      <c r="F3365" s="775" t="s">
        <v>860</v>
      </c>
      <c r="G3365" s="775" t="s">
        <v>1870</v>
      </c>
      <c r="H3365" s="775" t="s">
        <v>1871</v>
      </c>
      <c r="I3365" s="775" t="s">
        <v>5082</v>
      </c>
    </row>
    <row r="3366" spans="1:9">
      <c r="A3366" s="775" t="str">
        <f>Table_wabobpsvr_AzureCalc_AzureCalcRateCard[[#This Row],[ServiceName]]&amp;Table_wabobpsvr_AzureCalc_AzureCalcRateCard[[#This Row],[Price_Level]]&amp;Table_wabobpsvr_AzureCalc_AzureCalcRateCard[[#This Row],[Region]]</f>
        <v>Read-Access Geo Redundant Storage Standard IO - Block Blob - Tier 6D13</v>
      </c>
      <c r="B3366" s="775">
        <v>13</v>
      </c>
      <c r="C3366" s="775" t="s">
        <v>764</v>
      </c>
      <c r="D3366" s="775" t="s">
        <v>176</v>
      </c>
      <c r="E3366" s="775">
        <v>7.7499999999999999E-2</v>
      </c>
      <c r="F3366" s="775" t="s">
        <v>860</v>
      </c>
      <c r="G3366" s="775" t="s">
        <v>1870</v>
      </c>
      <c r="H3366" s="775" t="s">
        <v>1871</v>
      </c>
      <c r="I3366" s="775" t="s">
        <v>5082</v>
      </c>
    </row>
    <row r="3367" spans="1:9">
      <c r="A3367" s="775" t="str">
        <f>Table_wabobpsvr_AzureCalc_AzureCalcRateCard[[#This Row],[ServiceName]]&amp;Table_wabobpsvr_AzureCalc_AzureCalcRateCard[[#This Row],[Price_Level]]&amp;Table_wabobpsvr_AzureCalc_AzureCalcRateCard[[#This Row],[Region]]</f>
        <v>Locally Redundant Storage Standard IO - Page Blob/Disk - Tier 2MOSP13</v>
      </c>
      <c r="B3367" s="775">
        <v>13</v>
      </c>
      <c r="C3367" s="775" t="s">
        <v>764</v>
      </c>
      <c r="D3367" s="775" t="s">
        <v>606</v>
      </c>
      <c r="E3367" s="775">
        <v>0.12</v>
      </c>
      <c r="F3367" s="775" t="s">
        <v>936</v>
      </c>
      <c r="G3367" s="775" t="s">
        <v>4235</v>
      </c>
      <c r="H3367" s="775" t="s">
        <v>4235</v>
      </c>
      <c r="I3367" s="775" t="s">
        <v>5513</v>
      </c>
    </row>
    <row r="3368" spans="1:9">
      <c r="A3368" s="775" t="str">
        <f>Table_wabobpsvr_AzureCalc_AzureCalcRateCard[[#This Row],[ServiceName]]&amp;Table_wabobpsvr_AzureCalc_AzureCalcRateCard[[#This Row],[Price_Level]]&amp;Table_wabobpsvr_AzureCalc_AzureCalcRateCard[[#This Row],[Region]]</f>
        <v>Locally Redundant Storage Standard IO - Page Blob/Disk - Tier 2A13</v>
      </c>
      <c r="B3368" s="775">
        <v>13</v>
      </c>
      <c r="C3368" s="775" t="s">
        <v>764</v>
      </c>
      <c r="D3368" s="775" t="s">
        <v>174</v>
      </c>
      <c r="E3368" s="775">
        <v>0.115</v>
      </c>
      <c r="F3368" s="775" t="s">
        <v>936</v>
      </c>
      <c r="G3368" s="775" t="s">
        <v>2120</v>
      </c>
      <c r="H3368" s="775" t="s">
        <v>2121</v>
      </c>
      <c r="I3368" s="775" t="s">
        <v>5513</v>
      </c>
    </row>
    <row r="3369" spans="1:9">
      <c r="A3369" s="775" t="str">
        <f>Table_wabobpsvr_AzureCalc_AzureCalcRateCard[[#This Row],[ServiceName]]&amp;Table_wabobpsvr_AzureCalc_AzureCalcRateCard[[#This Row],[Price_Level]]&amp;Table_wabobpsvr_AzureCalc_AzureCalcRateCard[[#This Row],[Region]]</f>
        <v>Locally Redundant Storage Standard IO - Page Blob/Disk - Tier 2B13</v>
      </c>
      <c r="B3369" s="775">
        <v>13</v>
      </c>
      <c r="C3369" s="775" t="s">
        <v>764</v>
      </c>
      <c r="D3369" s="775" t="s">
        <v>175</v>
      </c>
      <c r="E3369" s="775">
        <v>0.115</v>
      </c>
      <c r="F3369" s="775" t="s">
        <v>936</v>
      </c>
      <c r="G3369" s="775" t="s">
        <v>2120</v>
      </c>
      <c r="H3369" s="775" t="s">
        <v>2121</v>
      </c>
      <c r="I3369" s="775" t="s">
        <v>5513</v>
      </c>
    </row>
    <row r="3370" spans="1:9">
      <c r="A3370" s="775" t="str">
        <f>Table_wabobpsvr_AzureCalc_AzureCalcRateCard[[#This Row],[ServiceName]]&amp;Table_wabobpsvr_AzureCalc_AzureCalcRateCard[[#This Row],[Price_Level]]&amp;Table_wabobpsvr_AzureCalc_AzureCalcRateCard[[#This Row],[Region]]</f>
        <v>Locally Redundant Storage Standard IO - Page Blob/Disk - Tier 2C13</v>
      </c>
      <c r="B3370" s="775">
        <v>13</v>
      </c>
      <c r="C3370" s="775" t="s">
        <v>764</v>
      </c>
      <c r="D3370" s="775" t="s">
        <v>177</v>
      </c>
      <c r="E3370" s="775">
        <v>0.115</v>
      </c>
      <c r="F3370" s="775" t="s">
        <v>936</v>
      </c>
      <c r="G3370" s="775" t="s">
        <v>2120</v>
      </c>
      <c r="H3370" s="775" t="s">
        <v>2121</v>
      </c>
      <c r="I3370" s="775" t="s">
        <v>5513</v>
      </c>
    </row>
    <row r="3371" spans="1:9">
      <c r="A3371" s="775" t="str">
        <f>Table_wabobpsvr_AzureCalc_AzureCalcRateCard[[#This Row],[ServiceName]]&amp;Table_wabobpsvr_AzureCalc_AzureCalcRateCard[[#This Row],[Price_Level]]&amp;Table_wabobpsvr_AzureCalc_AzureCalcRateCard[[#This Row],[Region]]</f>
        <v>Locally Redundant Storage Standard IO - Page Blob/Disk - Tier 2D13</v>
      </c>
      <c r="B3371" s="775">
        <v>13</v>
      </c>
      <c r="C3371" s="775" t="s">
        <v>764</v>
      </c>
      <c r="D3371" s="775" t="s">
        <v>176</v>
      </c>
      <c r="E3371" s="775">
        <v>0.115</v>
      </c>
      <c r="F3371" s="775" t="s">
        <v>936</v>
      </c>
      <c r="G3371" s="775" t="s">
        <v>2120</v>
      </c>
      <c r="H3371" s="775" t="s">
        <v>2121</v>
      </c>
      <c r="I3371" s="775" t="s">
        <v>5513</v>
      </c>
    </row>
    <row r="3372" spans="1:9">
      <c r="A3372" s="775" t="str">
        <f>Table_wabobpsvr_AzureCalc_AzureCalcRateCard[[#This Row],[ServiceName]]&amp;Table_wabobpsvr_AzureCalc_AzureCalcRateCard[[#This Row],[Price_Level]]&amp;Table_wabobpsvr_AzureCalc_AzureCalcRateCard[[#This Row],[Region]]</f>
        <v>Locally Redundant Storage Standard IO - Page Blob/Disk - Tier 3MOSP13</v>
      </c>
      <c r="B3372" s="775">
        <v>13</v>
      </c>
      <c r="C3372" s="775" t="s">
        <v>764</v>
      </c>
      <c r="D3372" s="775" t="s">
        <v>606</v>
      </c>
      <c r="E3372" s="775">
        <v>0.12</v>
      </c>
      <c r="F3372" s="775" t="s">
        <v>937</v>
      </c>
      <c r="G3372" s="775" t="s">
        <v>4235</v>
      </c>
      <c r="H3372" s="775" t="s">
        <v>4235</v>
      </c>
      <c r="I3372" s="775" t="s">
        <v>5513</v>
      </c>
    </row>
    <row r="3373" spans="1:9">
      <c r="A3373" s="775" t="str">
        <f>Table_wabobpsvr_AzureCalc_AzureCalcRateCard[[#This Row],[ServiceName]]&amp;Table_wabobpsvr_AzureCalc_AzureCalcRateCard[[#This Row],[Price_Level]]&amp;Table_wabobpsvr_AzureCalc_AzureCalcRateCard[[#This Row],[Region]]</f>
        <v>Locally Redundant Storage Standard IO - Page Blob/Disk - Tier 3A13</v>
      </c>
      <c r="B3373" s="775">
        <v>13</v>
      </c>
      <c r="C3373" s="775" t="s">
        <v>764</v>
      </c>
      <c r="D3373" s="775" t="s">
        <v>174</v>
      </c>
      <c r="E3373" s="775">
        <v>0.115</v>
      </c>
      <c r="F3373" s="775" t="s">
        <v>937</v>
      </c>
      <c r="G3373" s="775" t="s">
        <v>2120</v>
      </c>
      <c r="H3373" s="775" t="s">
        <v>2121</v>
      </c>
      <c r="I3373" s="775" t="s">
        <v>5513</v>
      </c>
    </row>
    <row r="3374" spans="1:9">
      <c r="A3374" s="775" t="str">
        <f>Table_wabobpsvr_AzureCalc_AzureCalcRateCard[[#This Row],[ServiceName]]&amp;Table_wabobpsvr_AzureCalc_AzureCalcRateCard[[#This Row],[Price_Level]]&amp;Table_wabobpsvr_AzureCalc_AzureCalcRateCard[[#This Row],[Region]]</f>
        <v>Locally Redundant Storage Standard IO - Page Blob/Disk - Tier 3B13</v>
      </c>
      <c r="B3374" s="775">
        <v>13</v>
      </c>
      <c r="C3374" s="775" t="s">
        <v>764</v>
      </c>
      <c r="D3374" s="775" t="s">
        <v>175</v>
      </c>
      <c r="E3374" s="775">
        <v>0.115</v>
      </c>
      <c r="F3374" s="775" t="s">
        <v>937</v>
      </c>
      <c r="G3374" s="775" t="s">
        <v>2120</v>
      </c>
      <c r="H3374" s="775" t="s">
        <v>2121</v>
      </c>
      <c r="I3374" s="775" t="s">
        <v>5513</v>
      </c>
    </row>
    <row r="3375" spans="1:9">
      <c r="A3375" s="775" t="str">
        <f>Table_wabobpsvr_AzureCalc_AzureCalcRateCard[[#This Row],[ServiceName]]&amp;Table_wabobpsvr_AzureCalc_AzureCalcRateCard[[#This Row],[Price_Level]]&amp;Table_wabobpsvr_AzureCalc_AzureCalcRateCard[[#This Row],[Region]]</f>
        <v>Locally Redundant Storage Standard IO - Page Blob/Disk - Tier 3C13</v>
      </c>
      <c r="B3375" s="775">
        <v>13</v>
      </c>
      <c r="C3375" s="775" t="s">
        <v>764</v>
      </c>
      <c r="D3375" s="775" t="s">
        <v>177</v>
      </c>
      <c r="E3375" s="775">
        <v>0.115</v>
      </c>
      <c r="F3375" s="775" t="s">
        <v>937</v>
      </c>
      <c r="G3375" s="775" t="s">
        <v>2120</v>
      </c>
      <c r="H3375" s="775" t="s">
        <v>2121</v>
      </c>
      <c r="I3375" s="775" t="s">
        <v>5513</v>
      </c>
    </row>
    <row r="3376" spans="1:9">
      <c r="A3376" s="775" t="str">
        <f>Table_wabobpsvr_AzureCalc_AzureCalcRateCard[[#This Row],[ServiceName]]&amp;Table_wabobpsvr_AzureCalc_AzureCalcRateCard[[#This Row],[Price_Level]]&amp;Table_wabobpsvr_AzureCalc_AzureCalcRateCard[[#This Row],[Region]]</f>
        <v>Locally Redundant Storage Standard IO - Page Blob/Disk - Tier 3D13</v>
      </c>
      <c r="B3376" s="775">
        <v>13</v>
      </c>
      <c r="C3376" s="775" t="s">
        <v>764</v>
      </c>
      <c r="D3376" s="775" t="s">
        <v>176</v>
      </c>
      <c r="E3376" s="775">
        <v>0.115</v>
      </c>
      <c r="F3376" s="775" t="s">
        <v>937</v>
      </c>
      <c r="G3376" s="775" t="s">
        <v>2120</v>
      </c>
      <c r="H3376" s="775" t="s">
        <v>2121</v>
      </c>
      <c r="I3376" s="775" t="s">
        <v>5513</v>
      </c>
    </row>
    <row r="3377" spans="1:9">
      <c r="A3377" s="775" t="str">
        <f>Table_wabobpsvr_AzureCalc_AzureCalcRateCard[[#This Row],[ServiceName]]&amp;Table_wabobpsvr_AzureCalc_AzureCalcRateCard[[#This Row],[Price_Level]]&amp;Table_wabobpsvr_AzureCalc_AzureCalcRateCard[[#This Row],[Region]]</f>
        <v>Locally Redundant Storage Standard IO - Page Blob/Disk - Tier 4MOSP13</v>
      </c>
      <c r="B3377" s="775">
        <v>13</v>
      </c>
      <c r="C3377" s="775" t="s">
        <v>764</v>
      </c>
      <c r="D3377" s="775" t="s">
        <v>606</v>
      </c>
      <c r="E3377" s="775">
        <v>0.12</v>
      </c>
      <c r="F3377" s="775" t="s">
        <v>938</v>
      </c>
      <c r="G3377" s="775" t="s">
        <v>4235</v>
      </c>
      <c r="H3377" s="775" t="s">
        <v>4235</v>
      </c>
      <c r="I3377" s="775" t="s">
        <v>5513</v>
      </c>
    </row>
    <row r="3378" spans="1:9">
      <c r="A3378" s="775" t="str">
        <f>Table_wabobpsvr_AzureCalc_AzureCalcRateCard[[#This Row],[ServiceName]]&amp;Table_wabobpsvr_AzureCalc_AzureCalcRateCard[[#This Row],[Price_Level]]&amp;Table_wabobpsvr_AzureCalc_AzureCalcRateCard[[#This Row],[Region]]</f>
        <v>Locally Redundant Storage Standard IO - Page Blob/Disk - Tier 4A13</v>
      </c>
      <c r="B3378" s="775">
        <v>13</v>
      </c>
      <c r="C3378" s="775" t="s">
        <v>764</v>
      </c>
      <c r="D3378" s="775" t="s">
        <v>174</v>
      </c>
      <c r="E3378" s="775">
        <v>0.115</v>
      </c>
      <c r="F3378" s="775" t="s">
        <v>938</v>
      </c>
      <c r="G3378" s="775" t="s">
        <v>2120</v>
      </c>
      <c r="H3378" s="775" t="s">
        <v>2121</v>
      </c>
      <c r="I3378" s="775" t="s">
        <v>5513</v>
      </c>
    </row>
    <row r="3379" spans="1:9">
      <c r="A3379" s="775" t="str">
        <f>Table_wabobpsvr_AzureCalc_AzureCalcRateCard[[#This Row],[ServiceName]]&amp;Table_wabobpsvr_AzureCalc_AzureCalcRateCard[[#This Row],[Price_Level]]&amp;Table_wabobpsvr_AzureCalc_AzureCalcRateCard[[#This Row],[Region]]</f>
        <v>Locally Redundant Storage Standard IO - Page Blob/Disk - Tier 4B13</v>
      </c>
      <c r="B3379" s="775">
        <v>13</v>
      </c>
      <c r="C3379" s="775" t="s">
        <v>764</v>
      </c>
      <c r="D3379" s="775" t="s">
        <v>175</v>
      </c>
      <c r="E3379" s="775">
        <v>0.115</v>
      </c>
      <c r="F3379" s="775" t="s">
        <v>938</v>
      </c>
      <c r="G3379" s="775" t="s">
        <v>2120</v>
      </c>
      <c r="H3379" s="775" t="s">
        <v>2121</v>
      </c>
      <c r="I3379" s="775" t="s">
        <v>5513</v>
      </c>
    </row>
    <row r="3380" spans="1:9">
      <c r="A3380" s="775" t="str">
        <f>Table_wabobpsvr_AzureCalc_AzureCalcRateCard[[#This Row],[ServiceName]]&amp;Table_wabobpsvr_AzureCalc_AzureCalcRateCard[[#This Row],[Price_Level]]&amp;Table_wabobpsvr_AzureCalc_AzureCalcRateCard[[#This Row],[Region]]</f>
        <v>Locally Redundant Storage Standard IO - Page Blob/Disk - Tier 4C13</v>
      </c>
      <c r="B3380" s="775">
        <v>13</v>
      </c>
      <c r="C3380" s="775" t="s">
        <v>764</v>
      </c>
      <c r="D3380" s="775" t="s">
        <v>177</v>
      </c>
      <c r="E3380" s="775">
        <v>0.115</v>
      </c>
      <c r="F3380" s="775" t="s">
        <v>938</v>
      </c>
      <c r="G3380" s="775" t="s">
        <v>2120</v>
      </c>
      <c r="H3380" s="775" t="s">
        <v>2121</v>
      </c>
      <c r="I3380" s="775" t="s">
        <v>5513</v>
      </c>
    </row>
    <row r="3381" spans="1:9">
      <c r="A3381" s="775" t="str">
        <f>Table_wabobpsvr_AzureCalc_AzureCalcRateCard[[#This Row],[ServiceName]]&amp;Table_wabobpsvr_AzureCalc_AzureCalcRateCard[[#This Row],[Price_Level]]&amp;Table_wabobpsvr_AzureCalc_AzureCalcRateCard[[#This Row],[Region]]</f>
        <v>Locally Redundant Storage Standard IO - Page Blob/Disk - Tier 4D13</v>
      </c>
      <c r="B3381" s="775">
        <v>13</v>
      </c>
      <c r="C3381" s="775" t="s">
        <v>764</v>
      </c>
      <c r="D3381" s="775" t="s">
        <v>176</v>
      </c>
      <c r="E3381" s="775">
        <v>0.115</v>
      </c>
      <c r="F3381" s="775" t="s">
        <v>938</v>
      </c>
      <c r="G3381" s="775" t="s">
        <v>2120</v>
      </c>
      <c r="H3381" s="775" t="s">
        <v>2121</v>
      </c>
      <c r="I3381" s="775" t="s">
        <v>5513</v>
      </c>
    </row>
    <row r="3382" spans="1:9">
      <c r="A3382" s="775" t="str">
        <f>Table_wabobpsvr_AzureCalc_AzureCalcRateCard[[#This Row],[ServiceName]]&amp;Table_wabobpsvr_AzureCalc_AzureCalcRateCard[[#This Row],[Price_Level]]&amp;Table_wabobpsvr_AzureCalc_AzureCalcRateCard[[#This Row],[Region]]</f>
        <v>Locally Redundant Storage Standard IO - Page Blob/Disk - Tier 5MOSP13</v>
      </c>
      <c r="B3382" s="775">
        <v>13</v>
      </c>
      <c r="C3382" s="775" t="s">
        <v>764</v>
      </c>
      <c r="D3382" s="775" t="s">
        <v>606</v>
      </c>
      <c r="E3382" s="775">
        <v>0.115</v>
      </c>
      <c r="F3382" s="775" t="s">
        <v>939</v>
      </c>
      <c r="G3382" s="775" t="s">
        <v>4235</v>
      </c>
      <c r="H3382" s="775" t="s">
        <v>4235</v>
      </c>
      <c r="I3382" s="775" t="s">
        <v>5513</v>
      </c>
    </row>
    <row r="3383" spans="1:9">
      <c r="A3383" s="775" t="str">
        <f>Table_wabobpsvr_AzureCalc_AzureCalcRateCard[[#This Row],[ServiceName]]&amp;Table_wabobpsvr_AzureCalc_AzureCalcRateCard[[#This Row],[Price_Level]]&amp;Table_wabobpsvr_AzureCalc_AzureCalcRateCard[[#This Row],[Region]]</f>
        <v>Locally Redundant Storage Standard IO - Page Blob/Disk - Tier 5A13</v>
      </c>
      <c r="B3383" s="775">
        <v>13</v>
      </c>
      <c r="C3383" s="775" t="s">
        <v>764</v>
      </c>
      <c r="D3383" s="775" t="s">
        <v>174</v>
      </c>
      <c r="E3383" s="775">
        <v>0.115</v>
      </c>
      <c r="F3383" s="775" t="s">
        <v>939</v>
      </c>
      <c r="G3383" s="775" t="s">
        <v>2120</v>
      </c>
      <c r="H3383" s="775" t="s">
        <v>2121</v>
      </c>
      <c r="I3383" s="775" t="s">
        <v>5513</v>
      </c>
    </row>
    <row r="3384" spans="1:9">
      <c r="A3384" s="775" t="str">
        <f>Table_wabobpsvr_AzureCalc_AzureCalcRateCard[[#This Row],[ServiceName]]&amp;Table_wabobpsvr_AzureCalc_AzureCalcRateCard[[#This Row],[Price_Level]]&amp;Table_wabobpsvr_AzureCalc_AzureCalcRateCard[[#This Row],[Region]]</f>
        <v>Locally Redundant Storage Standard IO - Page Blob/Disk - Tier 5B13</v>
      </c>
      <c r="B3384" s="775">
        <v>13</v>
      </c>
      <c r="C3384" s="775" t="s">
        <v>764</v>
      </c>
      <c r="D3384" s="775" t="s">
        <v>175</v>
      </c>
      <c r="E3384" s="775">
        <v>0.115</v>
      </c>
      <c r="F3384" s="775" t="s">
        <v>939</v>
      </c>
      <c r="G3384" s="775" t="s">
        <v>2120</v>
      </c>
      <c r="H3384" s="775" t="s">
        <v>2121</v>
      </c>
      <c r="I3384" s="775" t="s">
        <v>5513</v>
      </c>
    </row>
    <row r="3385" spans="1:9">
      <c r="A3385" s="775" t="str">
        <f>Table_wabobpsvr_AzureCalc_AzureCalcRateCard[[#This Row],[ServiceName]]&amp;Table_wabobpsvr_AzureCalc_AzureCalcRateCard[[#This Row],[Price_Level]]&amp;Table_wabobpsvr_AzureCalc_AzureCalcRateCard[[#This Row],[Region]]</f>
        <v>Locally Redundant Storage Standard IO - Page Blob/Disk - Tier 5C13</v>
      </c>
      <c r="B3385" s="775">
        <v>13</v>
      </c>
      <c r="C3385" s="775" t="s">
        <v>764</v>
      </c>
      <c r="D3385" s="775" t="s">
        <v>177</v>
      </c>
      <c r="E3385" s="775">
        <v>0.115</v>
      </c>
      <c r="F3385" s="775" t="s">
        <v>939</v>
      </c>
      <c r="G3385" s="775" t="s">
        <v>2120</v>
      </c>
      <c r="H3385" s="775" t="s">
        <v>2121</v>
      </c>
      <c r="I3385" s="775" t="s">
        <v>5513</v>
      </c>
    </row>
    <row r="3386" spans="1:9">
      <c r="A3386" s="775" t="str">
        <f>Table_wabobpsvr_AzureCalc_AzureCalcRateCard[[#This Row],[ServiceName]]&amp;Table_wabobpsvr_AzureCalc_AzureCalcRateCard[[#This Row],[Price_Level]]&amp;Table_wabobpsvr_AzureCalc_AzureCalcRateCard[[#This Row],[Region]]</f>
        <v>Locally Redundant Storage Standard IO - Page Blob/Disk - Tier 5D13</v>
      </c>
      <c r="B3386" s="775">
        <v>13</v>
      </c>
      <c r="C3386" s="775" t="s">
        <v>764</v>
      </c>
      <c r="D3386" s="775" t="s">
        <v>176</v>
      </c>
      <c r="E3386" s="775">
        <v>0.115</v>
      </c>
      <c r="F3386" s="775" t="s">
        <v>939</v>
      </c>
      <c r="G3386" s="775" t="s">
        <v>2120</v>
      </c>
      <c r="H3386" s="775" t="s">
        <v>2121</v>
      </c>
      <c r="I3386" s="775" t="s">
        <v>5513</v>
      </c>
    </row>
    <row r="3387" spans="1:9">
      <c r="A3387" s="775" t="str">
        <f>Table_wabobpsvr_AzureCalc_AzureCalcRateCard[[#This Row],[ServiceName]]&amp;Table_wabobpsvr_AzureCalc_AzureCalcRateCard[[#This Row],[Price_Level]]&amp;Table_wabobpsvr_AzureCalc_AzureCalcRateCard[[#This Row],[Region]]</f>
        <v>Locally Redundant Storage Standard IO - Page Blob/Disk - Tier 6MOSP13</v>
      </c>
      <c r="B3387" s="775">
        <v>13</v>
      </c>
      <c r="C3387" s="775" t="s">
        <v>764</v>
      </c>
      <c r="D3387" s="775" t="s">
        <v>606</v>
      </c>
      <c r="E3387" s="775">
        <v>0.11</v>
      </c>
      <c r="F3387" s="775" t="s">
        <v>940</v>
      </c>
      <c r="G3387" s="775" t="s">
        <v>4235</v>
      </c>
      <c r="H3387" s="775" t="s">
        <v>4235</v>
      </c>
      <c r="I3387" s="775" t="s">
        <v>5513</v>
      </c>
    </row>
    <row r="3388" spans="1:9">
      <c r="A3388" s="775" t="str">
        <f>Table_wabobpsvr_AzureCalc_AzureCalcRateCard[[#This Row],[ServiceName]]&amp;Table_wabobpsvr_AzureCalc_AzureCalcRateCard[[#This Row],[Price_Level]]&amp;Table_wabobpsvr_AzureCalc_AzureCalcRateCard[[#This Row],[Region]]</f>
        <v>Locally Redundant Storage Standard IO - Page Blob/Disk - Tier 6A13</v>
      </c>
      <c r="B3388" s="775">
        <v>13</v>
      </c>
      <c r="C3388" s="775" t="s">
        <v>764</v>
      </c>
      <c r="D3388" s="775" t="s">
        <v>174</v>
      </c>
      <c r="E3388" s="775">
        <v>0.115</v>
      </c>
      <c r="F3388" s="775" t="s">
        <v>940</v>
      </c>
      <c r="G3388" s="775" t="s">
        <v>2120</v>
      </c>
      <c r="H3388" s="775" t="s">
        <v>2121</v>
      </c>
      <c r="I3388" s="775" t="s">
        <v>5513</v>
      </c>
    </row>
    <row r="3389" spans="1:9">
      <c r="A3389" s="775" t="str">
        <f>Table_wabobpsvr_AzureCalc_AzureCalcRateCard[[#This Row],[ServiceName]]&amp;Table_wabobpsvr_AzureCalc_AzureCalcRateCard[[#This Row],[Price_Level]]&amp;Table_wabobpsvr_AzureCalc_AzureCalcRateCard[[#This Row],[Region]]</f>
        <v>Locally Redundant Storage Standard IO - Page Blob/Disk - Tier 6B13</v>
      </c>
      <c r="B3389" s="775">
        <v>13</v>
      </c>
      <c r="C3389" s="775" t="s">
        <v>764</v>
      </c>
      <c r="D3389" s="775" t="s">
        <v>175</v>
      </c>
      <c r="E3389" s="775">
        <v>0.115</v>
      </c>
      <c r="F3389" s="775" t="s">
        <v>940</v>
      </c>
      <c r="G3389" s="775" t="s">
        <v>2120</v>
      </c>
      <c r="H3389" s="775" t="s">
        <v>2121</v>
      </c>
      <c r="I3389" s="775" t="s">
        <v>5513</v>
      </c>
    </row>
    <row r="3390" spans="1:9">
      <c r="A3390" s="775" t="str">
        <f>Table_wabobpsvr_AzureCalc_AzureCalcRateCard[[#This Row],[ServiceName]]&amp;Table_wabobpsvr_AzureCalc_AzureCalcRateCard[[#This Row],[Price_Level]]&amp;Table_wabobpsvr_AzureCalc_AzureCalcRateCard[[#This Row],[Region]]</f>
        <v>Locally Redundant Storage Standard IO - Page Blob/Disk - Tier 6C13</v>
      </c>
      <c r="B3390" s="775">
        <v>13</v>
      </c>
      <c r="C3390" s="775" t="s">
        <v>764</v>
      </c>
      <c r="D3390" s="775" t="s">
        <v>177</v>
      </c>
      <c r="E3390" s="775">
        <v>0.115</v>
      </c>
      <c r="F3390" s="775" t="s">
        <v>940</v>
      </c>
      <c r="G3390" s="775" t="s">
        <v>2120</v>
      </c>
      <c r="H3390" s="775" t="s">
        <v>2121</v>
      </c>
      <c r="I3390" s="775" t="s">
        <v>5513</v>
      </c>
    </row>
    <row r="3391" spans="1:9">
      <c r="A3391" s="775" t="str">
        <f>Table_wabobpsvr_AzureCalc_AzureCalcRateCard[[#This Row],[ServiceName]]&amp;Table_wabobpsvr_AzureCalc_AzureCalcRateCard[[#This Row],[Price_Level]]&amp;Table_wabobpsvr_AzureCalc_AzureCalcRateCard[[#This Row],[Region]]</f>
        <v>Locally Redundant Storage Standard IO - Page Blob/Disk - Tier 6D13</v>
      </c>
      <c r="B3391" s="775">
        <v>13</v>
      </c>
      <c r="C3391" s="775" t="s">
        <v>764</v>
      </c>
      <c r="D3391" s="775" t="s">
        <v>176</v>
      </c>
      <c r="E3391" s="775">
        <v>0.115</v>
      </c>
      <c r="F3391" s="775" t="s">
        <v>940</v>
      </c>
      <c r="G3391" s="775" t="s">
        <v>2120</v>
      </c>
      <c r="H3391" s="775" t="s">
        <v>2121</v>
      </c>
      <c r="I3391" s="775" t="s">
        <v>5513</v>
      </c>
    </row>
    <row r="3392" spans="1:9">
      <c r="A3392" s="775" t="str">
        <f>Table_wabobpsvr_AzureCalc_AzureCalcRateCard[[#This Row],[ServiceName]]&amp;Table_wabobpsvr_AzureCalc_AzureCalcRateCard[[#This Row],[Price_Level]]&amp;Table_wabobpsvr_AzureCalc_AzureCalcRateCard[[#This Row],[Region]]</f>
        <v>Geo Redundant Storage Standard IO - Page Blob/Disk - Tier 2MOSP13</v>
      </c>
      <c r="B3392" s="775">
        <v>13</v>
      </c>
      <c r="C3392" s="775" t="s">
        <v>764</v>
      </c>
      <c r="D3392" s="775" t="s">
        <v>606</v>
      </c>
      <c r="E3392" s="775">
        <v>0.17</v>
      </c>
      <c r="F3392" s="775" t="s">
        <v>872</v>
      </c>
      <c r="G3392" s="775" t="s">
        <v>4235</v>
      </c>
      <c r="H3392" s="775" t="s">
        <v>4235</v>
      </c>
      <c r="I3392" s="775" t="s">
        <v>6217</v>
      </c>
    </row>
    <row r="3393" spans="1:9">
      <c r="A3393" s="775" t="str">
        <f>Table_wabobpsvr_AzureCalc_AzureCalcRateCard[[#This Row],[ServiceName]]&amp;Table_wabobpsvr_AzureCalc_AzureCalcRateCard[[#This Row],[Price_Level]]&amp;Table_wabobpsvr_AzureCalc_AzureCalcRateCard[[#This Row],[Region]]</f>
        <v>Geo Redundant Storage Standard IO - Page Blob/Disk - Tier 2A13</v>
      </c>
      <c r="B3393" s="775">
        <v>13</v>
      </c>
      <c r="C3393" s="775" t="s">
        <v>764</v>
      </c>
      <c r="D3393" s="775" t="s">
        <v>174</v>
      </c>
      <c r="E3393" s="775">
        <v>0.16500000000000001</v>
      </c>
      <c r="F3393" s="775" t="s">
        <v>872</v>
      </c>
      <c r="G3393" s="775" t="s">
        <v>1996</v>
      </c>
      <c r="H3393" s="775" t="s">
        <v>1997</v>
      </c>
      <c r="I3393" s="775" t="s">
        <v>6217</v>
      </c>
    </row>
    <row r="3394" spans="1:9">
      <c r="A3394" s="775" t="str">
        <f>Table_wabobpsvr_AzureCalc_AzureCalcRateCard[[#This Row],[ServiceName]]&amp;Table_wabobpsvr_AzureCalc_AzureCalcRateCard[[#This Row],[Price_Level]]&amp;Table_wabobpsvr_AzureCalc_AzureCalcRateCard[[#This Row],[Region]]</f>
        <v>Geo Redundant Storage Standard IO - Page Blob/Disk - Tier 2B13</v>
      </c>
      <c r="B3394" s="775">
        <v>13</v>
      </c>
      <c r="C3394" s="775" t="s">
        <v>764</v>
      </c>
      <c r="D3394" s="775" t="s">
        <v>175</v>
      </c>
      <c r="E3394" s="775">
        <v>0.16500000000000001</v>
      </c>
      <c r="F3394" s="775" t="s">
        <v>872</v>
      </c>
      <c r="G3394" s="775" t="s">
        <v>1996</v>
      </c>
      <c r="H3394" s="775" t="s">
        <v>1997</v>
      </c>
      <c r="I3394" s="775" t="s">
        <v>6217</v>
      </c>
    </row>
    <row r="3395" spans="1:9">
      <c r="A3395" s="775" t="str">
        <f>Table_wabobpsvr_AzureCalc_AzureCalcRateCard[[#This Row],[ServiceName]]&amp;Table_wabobpsvr_AzureCalc_AzureCalcRateCard[[#This Row],[Price_Level]]&amp;Table_wabobpsvr_AzureCalc_AzureCalcRateCard[[#This Row],[Region]]</f>
        <v>Geo Redundant Storage Standard IO - Page Blob/Disk - Tier 2C13</v>
      </c>
      <c r="B3395" s="775">
        <v>13</v>
      </c>
      <c r="C3395" s="775" t="s">
        <v>764</v>
      </c>
      <c r="D3395" s="775" t="s">
        <v>177</v>
      </c>
      <c r="E3395" s="775">
        <v>0.16500000000000001</v>
      </c>
      <c r="F3395" s="775" t="s">
        <v>872</v>
      </c>
      <c r="G3395" s="775" t="s">
        <v>1996</v>
      </c>
      <c r="H3395" s="775" t="s">
        <v>1997</v>
      </c>
      <c r="I3395" s="775" t="s">
        <v>6217</v>
      </c>
    </row>
    <row r="3396" spans="1:9">
      <c r="A3396" s="775" t="str">
        <f>Table_wabobpsvr_AzureCalc_AzureCalcRateCard[[#This Row],[ServiceName]]&amp;Table_wabobpsvr_AzureCalc_AzureCalcRateCard[[#This Row],[Price_Level]]&amp;Table_wabobpsvr_AzureCalc_AzureCalcRateCard[[#This Row],[Region]]</f>
        <v>Geo Redundant Storage Standard IO - Page Blob/Disk - Tier 2D13</v>
      </c>
      <c r="B3396" s="775">
        <v>13</v>
      </c>
      <c r="C3396" s="775" t="s">
        <v>764</v>
      </c>
      <c r="D3396" s="775" t="s">
        <v>176</v>
      </c>
      <c r="E3396" s="775">
        <v>0.16500000000000001</v>
      </c>
      <c r="F3396" s="775" t="s">
        <v>872</v>
      </c>
      <c r="G3396" s="775" t="s">
        <v>1996</v>
      </c>
      <c r="H3396" s="775" t="s">
        <v>1997</v>
      </c>
      <c r="I3396" s="775" t="s">
        <v>6217</v>
      </c>
    </row>
    <row r="3397" spans="1:9">
      <c r="A3397" s="775" t="str">
        <f>Table_wabobpsvr_AzureCalc_AzureCalcRateCard[[#This Row],[ServiceName]]&amp;Table_wabobpsvr_AzureCalc_AzureCalcRateCard[[#This Row],[Price_Level]]&amp;Table_wabobpsvr_AzureCalc_AzureCalcRateCard[[#This Row],[Region]]</f>
        <v>Geo Redundant Storage Standard IO - Page Blob/Disk - Tier 3MOSP13</v>
      </c>
      <c r="B3397" s="775">
        <v>13</v>
      </c>
      <c r="C3397" s="775" t="s">
        <v>764</v>
      </c>
      <c r="D3397" s="775" t="s">
        <v>606</v>
      </c>
      <c r="E3397" s="775">
        <v>0.17</v>
      </c>
      <c r="F3397" s="775" t="s">
        <v>873</v>
      </c>
      <c r="G3397" s="775" t="s">
        <v>4235</v>
      </c>
      <c r="H3397" s="775" t="s">
        <v>4235</v>
      </c>
      <c r="I3397" s="775" t="s">
        <v>6217</v>
      </c>
    </row>
    <row r="3398" spans="1:9">
      <c r="A3398" s="775" t="str">
        <f>Table_wabobpsvr_AzureCalc_AzureCalcRateCard[[#This Row],[ServiceName]]&amp;Table_wabobpsvr_AzureCalc_AzureCalcRateCard[[#This Row],[Price_Level]]&amp;Table_wabobpsvr_AzureCalc_AzureCalcRateCard[[#This Row],[Region]]</f>
        <v>Geo Redundant Storage Standard IO - Page Blob/Disk - Tier 3A13</v>
      </c>
      <c r="B3398" s="775">
        <v>13</v>
      </c>
      <c r="C3398" s="775" t="s">
        <v>764</v>
      </c>
      <c r="D3398" s="775" t="s">
        <v>174</v>
      </c>
      <c r="E3398" s="775">
        <v>0.16500000000000001</v>
      </c>
      <c r="F3398" s="775" t="s">
        <v>873</v>
      </c>
      <c r="G3398" s="775" t="s">
        <v>1996</v>
      </c>
      <c r="H3398" s="775" t="s">
        <v>1997</v>
      </c>
      <c r="I3398" s="775" t="s">
        <v>6217</v>
      </c>
    </row>
    <row r="3399" spans="1:9">
      <c r="A3399" s="775" t="str">
        <f>Table_wabobpsvr_AzureCalc_AzureCalcRateCard[[#This Row],[ServiceName]]&amp;Table_wabobpsvr_AzureCalc_AzureCalcRateCard[[#This Row],[Price_Level]]&amp;Table_wabobpsvr_AzureCalc_AzureCalcRateCard[[#This Row],[Region]]</f>
        <v>Geo Redundant Storage Standard IO - Page Blob/Disk - Tier 3B13</v>
      </c>
      <c r="B3399" s="775">
        <v>13</v>
      </c>
      <c r="C3399" s="775" t="s">
        <v>764</v>
      </c>
      <c r="D3399" s="775" t="s">
        <v>175</v>
      </c>
      <c r="E3399" s="775">
        <v>0.16500000000000001</v>
      </c>
      <c r="F3399" s="775" t="s">
        <v>873</v>
      </c>
      <c r="G3399" s="775" t="s">
        <v>1996</v>
      </c>
      <c r="H3399" s="775" t="s">
        <v>1997</v>
      </c>
      <c r="I3399" s="775" t="s">
        <v>6217</v>
      </c>
    </row>
    <row r="3400" spans="1:9">
      <c r="A3400" s="775" t="str">
        <f>Table_wabobpsvr_AzureCalc_AzureCalcRateCard[[#This Row],[ServiceName]]&amp;Table_wabobpsvr_AzureCalc_AzureCalcRateCard[[#This Row],[Price_Level]]&amp;Table_wabobpsvr_AzureCalc_AzureCalcRateCard[[#This Row],[Region]]</f>
        <v>Geo Redundant Storage Standard IO - Page Blob/Disk - Tier 3C13</v>
      </c>
      <c r="B3400" s="775">
        <v>13</v>
      </c>
      <c r="C3400" s="775" t="s">
        <v>764</v>
      </c>
      <c r="D3400" s="775" t="s">
        <v>177</v>
      </c>
      <c r="E3400" s="775">
        <v>0.16500000000000001</v>
      </c>
      <c r="F3400" s="775" t="s">
        <v>873</v>
      </c>
      <c r="G3400" s="775" t="s">
        <v>1996</v>
      </c>
      <c r="H3400" s="775" t="s">
        <v>1997</v>
      </c>
      <c r="I3400" s="775" t="s">
        <v>6217</v>
      </c>
    </row>
    <row r="3401" spans="1:9">
      <c r="A3401" s="775" t="str">
        <f>Table_wabobpsvr_AzureCalc_AzureCalcRateCard[[#This Row],[ServiceName]]&amp;Table_wabobpsvr_AzureCalc_AzureCalcRateCard[[#This Row],[Price_Level]]&amp;Table_wabobpsvr_AzureCalc_AzureCalcRateCard[[#This Row],[Region]]</f>
        <v>Geo Redundant Storage Standard IO - Page Blob/Disk - Tier 3D13</v>
      </c>
      <c r="B3401" s="775">
        <v>13</v>
      </c>
      <c r="C3401" s="775" t="s">
        <v>764</v>
      </c>
      <c r="D3401" s="775" t="s">
        <v>176</v>
      </c>
      <c r="E3401" s="775">
        <v>0.16500000000000001</v>
      </c>
      <c r="F3401" s="775" t="s">
        <v>873</v>
      </c>
      <c r="G3401" s="775" t="s">
        <v>1996</v>
      </c>
      <c r="H3401" s="775" t="s">
        <v>1997</v>
      </c>
      <c r="I3401" s="775" t="s">
        <v>6217</v>
      </c>
    </row>
    <row r="3402" spans="1:9">
      <c r="A3402" s="775" t="str">
        <f>Table_wabobpsvr_AzureCalc_AzureCalcRateCard[[#This Row],[ServiceName]]&amp;Table_wabobpsvr_AzureCalc_AzureCalcRateCard[[#This Row],[Price_Level]]&amp;Table_wabobpsvr_AzureCalc_AzureCalcRateCard[[#This Row],[Region]]</f>
        <v>Geo Redundant Storage Standard IO - Page Blob/Disk - Tier 4MOSP13</v>
      </c>
      <c r="B3402" s="775">
        <v>13</v>
      </c>
      <c r="C3402" s="775" t="s">
        <v>764</v>
      </c>
      <c r="D3402" s="775" t="s">
        <v>606</v>
      </c>
      <c r="E3402" s="775">
        <v>0.17</v>
      </c>
      <c r="F3402" s="775" t="s">
        <v>874</v>
      </c>
      <c r="G3402" s="775" t="s">
        <v>4235</v>
      </c>
      <c r="H3402" s="775" t="s">
        <v>4235</v>
      </c>
      <c r="I3402" s="775" t="s">
        <v>6217</v>
      </c>
    </row>
    <row r="3403" spans="1:9">
      <c r="A3403" s="775" t="str">
        <f>Table_wabobpsvr_AzureCalc_AzureCalcRateCard[[#This Row],[ServiceName]]&amp;Table_wabobpsvr_AzureCalc_AzureCalcRateCard[[#This Row],[Price_Level]]&amp;Table_wabobpsvr_AzureCalc_AzureCalcRateCard[[#This Row],[Region]]</f>
        <v>Geo Redundant Storage Standard IO - Page Blob/Disk - Tier 4A13</v>
      </c>
      <c r="B3403" s="775">
        <v>13</v>
      </c>
      <c r="C3403" s="775" t="s">
        <v>764</v>
      </c>
      <c r="D3403" s="775" t="s">
        <v>174</v>
      </c>
      <c r="E3403" s="775">
        <v>0.16500000000000001</v>
      </c>
      <c r="F3403" s="775" t="s">
        <v>874</v>
      </c>
      <c r="G3403" s="775" t="s">
        <v>1996</v>
      </c>
      <c r="H3403" s="775" t="s">
        <v>1997</v>
      </c>
      <c r="I3403" s="775" t="s">
        <v>6217</v>
      </c>
    </row>
    <row r="3404" spans="1:9">
      <c r="A3404" s="775" t="str">
        <f>Table_wabobpsvr_AzureCalc_AzureCalcRateCard[[#This Row],[ServiceName]]&amp;Table_wabobpsvr_AzureCalc_AzureCalcRateCard[[#This Row],[Price_Level]]&amp;Table_wabobpsvr_AzureCalc_AzureCalcRateCard[[#This Row],[Region]]</f>
        <v>Geo Redundant Storage Standard IO - Page Blob/Disk - Tier 4B13</v>
      </c>
      <c r="B3404" s="775">
        <v>13</v>
      </c>
      <c r="C3404" s="775" t="s">
        <v>764</v>
      </c>
      <c r="D3404" s="775" t="s">
        <v>175</v>
      </c>
      <c r="E3404" s="775">
        <v>0.16500000000000001</v>
      </c>
      <c r="F3404" s="775" t="s">
        <v>874</v>
      </c>
      <c r="G3404" s="775" t="s">
        <v>1996</v>
      </c>
      <c r="H3404" s="775" t="s">
        <v>1997</v>
      </c>
      <c r="I3404" s="775" t="s">
        <v>6217</v>
      </c>
    </row>
    <row r="3405" spans="1:9">
      <c r="A3405" s="775" t="str">
        <f>Table_wabobpsvr_AzureCalc_AzureCalcRateCard[[#This Row],[ServiceName]]&amp;Table_wabobpsvr_AzureCalc_AzureCalcRateCard[[#This Row],[Price_Level]]&amp;Table_wabobpsvr_AzureCalc_AzureCalcRateCard[[#This Row],[Region]]</f>
        <v>Geo Redundant Storage Standard IO - Page Blob/Disk - Tier 4C13</v>
      </c>
      <c r="B3405" s="775">
        <v>13</v>
      </c>
      <c r="C3405" s="775" t="s">
        <v>764</v>
      </c>
      <c r="D3405" s="775" t="s">
        <v>177</v>
      </c>
      <c r="E3405" s="775">
        <v>0.16500000000000001</v>
      </c>
      <c r="F3405" s="775" t="s">
        <v>874</v>
      </c>
      <c r="G3405" s="775" t="s">
        <v>1996</v>
      </c>
      <c r="H3405" s="775" t="s">
        <v>1997</v>
      </c>
      <c r="I3405" s="775" t="s">
        <v>6217</v>
      </c>
    </row>
    <row r="3406" spans="1:9">
      <c r="A3406" s="775" t="str">
        <f>Table_wabobpsvr_AzureCalc_AzureCalcRateCard[[#This Row],[ServiceName]]&amp;Table_wabobpsvr_AzureCalc_AzureCalcRateCard[[#This Row],[Price_Level]]&amp;Table_wabobpsvr_AzureCalc_AzureCalcRateCard[[#This Row],[Region]]</f>
        <v>Geo Redundant Storage Standard IO - Page Blob/Disk - Tier 4D13</v>
      </c>
      <c r="B3406" s="775">
        <v>13</v>
      </c>
      <c r="C3406" s="775" t="s">
        <v>764</v>
      </c>
      <c r="D3406" s="775" t="s">
        <v>176</v>
      </c>
      <c r="E3406" s="775">
        <v>0.16500000000000001</v>
      </c>
      <c r="F3406" s="775" t="s">
        <v>874</v>
      </c>
      <c r="G3406" s="775" t="s">
        <v>1996</v>
      </c>
      <c r="H3406" s="775" t="s">
        <v>1997</v>
      </c>
      <c r="I3406" s="775" t="s">
        <v>6217</v>
      </c>
    </row>
    <row r="3407" spans="1:9">
      <c r="A3407" s="1039" t="str">
        <f>Table_wabobpsvr_AzureCalc_AzureCalcRateCard[[#This Row],[ServiceName]]&amp;Table_wabobpsvr_AzureCalc_AzureCalcRateCard[[#This Row],[Price_Level]]&amp;Table_wabobpsvr_AzureCalc_AzureCalcRateCard[[#This Row],[Region]]</f>
        <v>Geo Redundant Storage Standard IO - Page Blob/Disk - Tier 5MOSP13</v>
      </c>
      <c r="B3407" s="1039">
        <v>13</v>
      </c>
      <c r="C3407" s="1039" t="s">
        <v>764</v>
      </c>
      <c r="D3407" s="1039" t="s">
        <v>606</v>
      </c>
      <c r="E3407" s="1039">
        <v>0.16500000000000001</v>
      </c>
      <c r="F3407" s="1039" t="s">
        <v>875</v>
      </c>
      <c r="G3407" s="775" t="s">
        <v>4235</v>
      </c>
      <c r="H3407" s="775" t="s">
        <v>4235</v>
      </c>
      <c r="I3407" s="775" t="s">
        <v>6217</v>
      </c>
    </row>
    <row r="3408" spans="1:9">
      <c r="A3408" s="1039" t="str">
        <f>Table_wabobpsvr_AzureCalc_AzureCalcRateCard[[#This Row],[ServiceName]]&amp;Table_wabobpsvr_AzureCalc_AzureCalcRateCard[[#This Row],[Price_Level]]&amp;Table_wabobpsvr_AzureCalc_AzureCalcRateCard[[#This Row],[Region]]</f>
        <v>Geo Redundant Storage Standard IO - Page Blob/Disk - Tier 5A13</v>
      </c>
      <c r="B3408" s="1039">
        <v>13</v>
      </c>
      <c r="C3408" s="1039" t="s">
        <v>764</v>
      </c>
      <c r="D3408" s="1039" t="s">
        <v>174</v>
      </c>
      <c r="E3408" s="1039">
        <v>0.16500000000000001</v>
      </c>
      <c r="F3408" s="1039" t="s">
        <v>875</v>
      </c>
      <c r="G3408" s="775" t="s">
        <v>1996</v>
      </c>
      <c r="H3408" s="775" t="s">
        <v>1997</v>
      </c>
      <c r="I3408" s="775" t="s">
        <v>6217</v>
      </c>
    </row>
    <row r="3409" spans="1:9">
      <c r="A3409" s="1039" t="str">
        <f>Table_wabobpsvr_AzureCalc_AzureCalcRateCard[[#This Row],[ServiceName]]&amp;Table_wabobpsvr_AzureCalc_AzureCalcRateCard[[#This Row],[Price_Level]]&amp;Table_wabobpsvr_AzureCalc_AzureCalcRateCard[[#This Row],[Region]]</f>
        <v>Geo Redundant Storage Standard IO - Page Blob/Disk - Tier 5B13</v>
      </c>
      <c r="B3409" s="1039">
        <v>13</v>
      </c>
      <c r="C3409" s="1039" t="s">
        <v>764</v>
      </c>
      <c r="D3409" s="1039" t="s">
        <v>175</v>
      </c>
      <c r="E3409" s="1039">
        <v>0.16500000000000001</v>
      </c>
      <c r="F3409" s="1039" t="s">
        <v>875</v>
      </c>
      <c r="G3409" s="775" t="s">
        <v>1996</v>
      </c>
      <c r="H3409" s="775" t="s">
        <v>1997</v>
      </c>
      <c r="I3409" s="775" t="s">
        <v>6217</v>
      </c>
    </row>
    <row r="3410" spans="1:9">
      <c r="A3410" s="1039" t="str">
        <f>Table_wabobpsvr_AzureCalc_AzureCalcRateCard[[#This Row],[ServiceName]]&amp;Table_wabobpsvr_AzureCalc_AzureCalcRateCard[[#This Row],[Price_Level]]&amp;Table_wabobpsvr_AzureCalc_AzureCalcRateCard[[#This Row],[Region]]</f>
        <v>Geo Redundant Storage Standard IO - Page Blob/Disk - Tier 5C13</v>
      </c>
      <c r="B3410" s="1039">
        <v>13</v>
      </c>
      <c r="C3410" s="1039" t="s">
        <v>764</v>
      </c>
      <c r="D3410" s="1039" t="s">
        <v>177</v>
      </c>
      <c r="E3410" s="1039">
        <v>0.16500000000000001</v>
      </c>
      <c r="F3410" s="1039" t="s">
        <v>875</v>
      </c>
      <c r="G3410" s="775" t="s">
        <v>1996</v>
      </c>
      <c r="H3410" s="775" t="s">
        <v>1997</v>
      </c>
      <c r="I3410" s="775" t="s">
        <v>6217</v>
      </c>
    </row>
    <row r="3411" spans="1:9">
      <c r="A3411" s="1039" t="str">
        <f>Table_wabobpsvr_AzureCalc_AzureCalcRateCard[[#This Row],[ServiceName]]&amp;Table_wabobpsvr_AzureCalc_AzureCalcRateCard[[#This Row],[Price_Level]]&amp;Table_wabobpsvr_AzureCalc_AzureCalcRateCard[[#This Row],[Region]]</f>
        <v>Geo Redundant Storage Standard IO - Page Blob/Disk - Tier 5D13</v>
      </c>
      <c r="B3411" s="1039">
        <v>13</v>
      </c>
      <c r="C3411" s="1039" t="s">
        <v>764</v>
      </c>
      <c r="D3411" s="1039" t="s">
        <v>176</v>
      </c>
      <c r="E3411" s="1039">
        <v>0.16500000000000001</v>
      </c>
      <c r="F3411" s="1039" t="s">
        <v>875</v>
      </c>
      <c r="G3411" s="775" t="s">
        <v>1996</v>
      </c>
      <c r="H3411" s="775" t="s">
        <v>1997</v>
      </c>
      <c r="I3411" s="775" t="s">
        <v>6217</v>
      </c>
    </row>
    <row r="3412" spans="1:9">
      <c r="A3412" s="1039" t="str">
        <f>Table_wabobpsvr_AzureCalc_AzureCalcRateCard[[#This Row],[ServiceName]]&amp;Table_wabobpsvr_AzureCalc_AzureCalcRateCard[[#This Row],[Price_Level]]&amp;Table_wabobpsvr_AzureCalc_AzureCalcRateCard[[#This Row],[Region]]</f>
        <v>Geo Redundant Storage Standard IO - Page Blob/Disk - Tier 6MOSP13</v>
      </c>
      <c r="B3412" s="1039">
        <v>13</v>
      </c>
      <c r="C3412" s="1039" t="s">
        <v>764</v>
      </c>
      <c r="D3412" s="1039" t="s">
        <v>606</v>
      </c>
      <c r="E3412" s="1039">
        <v>0.16</v>
      </c>
      <c r="F3412" s="1039" t="s">
        <v>876</v>
      </c>
      <c r="G3412" s="775" t="s">
        <v>4235</v>
      </c>
      <c r="H3412" s="775" t="s">
        <v>4235</v>
      </c>
      <c r="I3412" s="775" t="s">
        <v>6217</v>
      </c>
    </row>
    <row r="3413" spans="1:9">
      <c r="A3413" s="775" t="str">
        <f>Table_wabobpsvr_AzureCalc_AzureCalcRateCard[[#This Row],[ServiceName]]&amp;Table_wabobpsvr_AzureCalc_AzureCalcRateCard[[#This Row],[Price_Level]]&amp;Table_wabobpsvr_AzureCalc_AzureCalcRateCard[[#This Row],[Region]]</f>
        <v>Geo Redundant Storage Standard IO - Page Blob/Disk - Tier 6A13</v>
      </c>
      <c r="B3413" s="775">
        <v>13</v>
      </c>
      <c r="C3413" s="775" t="s">
        <v>764</v>
      </c>
      <c r="D3413" s="775" t="s">
        <v>174</v>
      </c>
      <c r="E3413" s="775">
        <v>0.16500000000000001</v>
      </c>
      <c r="F3413" s="775" t="s">
        <v>876</v>
      </c>
      <c r="G3413" s="775" t="s">
        <v>1996</v>
      </c>
      <c r="H3413" s="775" t="s">
        <v>1997</v>
      </c>
      <c r="I3413" s="775" t="s">
        <v>6217</v>
      </c>
    </row>
    <row r="3414" spans="1:9">
      <c r="A3414" s="775" t="str">
        <f>Table_wabobpsvr_AzureCalc_AzureCalcRateCard[[#This Row],[ServiceName]]&amp;Table_wabobpsvr_AzureCalc_AzureCalcRateCard[[#This Row],[Price_Level]]&amp;Table_wabobpsvr_AzureCalc_AzureCalcRateCard[[#This Row],[Region]]</f>
        <v>Geo Redundant Storage Standard IO - Page Blob/Disk - Tier 6B13</v>
      </c>
      <c r="B3414" s="775">
        <v>13</v>
      </c>
      <c r="C3414" s="775" t="s">
        <v>764</v>
      </c>
      <c r="D3414" s="775" t="s">
        <v>175</v>
      </c>
      <c r="E3414" s="775">
        <v>0.16500000000000001</v>
      </c>
      <c r="F3414" s="775" t="s">
        <v>876</v>
      </c>
      <c r="G3414" s="775" t="s">
        <v>1996</v>
      </c>
      <c r="H3414" s="775" t="s">
        <v>1997</v>
      </c>
      <c r="I3414" s="775" t="s">
        <v>6217</v>
      </c>
    </row>
    <row r="3415" spans="1:9">
      <c r="A3415" s="775" t="str">
        <f>Table_wabobpsvr_AzureCalc_AzureCalcRateCard[[#This Row],[ServiceName]]&amp;Table_wabobpsvr_AzureCalc_AzureCalcRateCard[[#This Row],[Price_Level]]&amp;Table_wabobpsvr_AzureCalc_AzureCalcRateCard[[#This Row],[Region]]</f>
        <v>Geo Redundant Storage Standard IO - Page Blob/Disk - Tier 6C13</v>
      </c>
      <c r="B3415" s="775">
        <v>13</v>
      </c>
      <c r="C3415" s="775" t="s">
        <v>764</v>
      </c>
      <c r="D3415" s="775" t="s">
        <v>177</v>
      </c>
      <c r="E3415" s="775">
        <v>0.16500000000000001</v>
      </c>
      <c r="F3415" s="775" t="s">
        <v>876</v>
      </c>
      <c r="G3415" s="775" t="s">
        <v>1996</v>
      </c>
      <c r="H3415" s="775" t="s">
        <v>1997</v>
      </c>
      <c r="I3415" s="775" t="s">
        <v>6217</v>
      </c>
    </row>
    <row r="3416" spans="1:9">
      <c r="A3416" s="775" t="str">
        <f>Table_wabobpsvr_AzureCalc_AzureCalcRateCard[[#This Row],[ServiceName]]&amp;Table_wabobpsvr_AzureCalc_AzureCalcRateCard[[#This Row],[Price_Level]]&amp;Table_wabobpsvr_AzureCalc_AzureCalcRateCard[[#This Row],[Region]]</f>
        <v>Geo Redundant Storage Standard IO - Page Blob/Disk - Tier 6D13</v>
      </c>
      <c r="B3416" s="775">
        <v>13</v>
      </c>
      <c r="C3416" s="775" t="s">
        <v>764</v>
      </c>
      <c r="D3416" s="775" t="s">
        <v>176</v>
      </c>
      <c r="E3416" s="775">
        <v>0.16500000000000001</v>
      </c>
      <c r="F3416" s="775" t="s">
        <v>876</v>
      </c>
      <c r="G3416" s="775" t="s">
        <v>1996</v>
      </c>
      <c r="H3416" s="775" t="s">
        <v>1997</v>
      </c>
      <c r="I3416" s="775" t="s">
        <v>6217</v>
      </c>
    </row>
    <row r="3417" spans="1:9">
      <c r="A3417" s="775" t="str">
        <f>Table_wabobpsvr_AzureCalc_AzureCalcRateCard[[#This Row],[ServiceName]]&amp;Table_wabobpsvr_AzureCalc_AzureCalcRateCard[[#This Row],[Price_Level]]&amp;Table_wabobpsvr_AzureCalc_AzureCalcRateCard[[#This Row],[Region]]</f>
        <v>Read-Access Geo Redundant Storage Standard IO - Page Blob/Disk - Tier 2MOSP13</v>
      </c>
      <c r="B3417" s="775">
        <v>13</v>
      </c>
      <c r="C3417" s="775" t="s">
        <v>764</v>
      </c>
      <c r="D3417" s="775" t="s">
        <v>606</v>
      </c>
      <c r="E3417" s="775">
        <v>0.22</v>
      </c>
      <c r="F3417" s="775" t="s">
        <v>867</v>
      </c>
      <c r="G3417" s="775" t="s">
        <v>4235</v>
      </c>
      <c r="H3417" s="775" t="s">
        <v>4235</v>
      </c>
      <c r="I3417" s="775" t="s">
        <v>5577</v>
      </c>
    </row>
    <row r="3418" spans="1:9">
      <c r="A3418" s="775" t="str">
        <f>Table_wabobpsvr_AzureCalc_AzureCalcRateCard[[#This Row],[ServiceName]]&amp;Table_wabobpsvr_AzureCalc_AzureCalcRateCard[[#This Row],[Price_Level]]&amp;Table_wabobpsvr_AzureCalc_AzureCalcRateCard[[#This Row],[Region]]</f>
        <v>Basic.A0 VM (Windows)A6</v>
      </c>
      <c r="B3418" s="775">
        <v>6</v>
      </c>
      <c r="C3418" s="775" t="s">
        <v>680</v>
      </c>
      <c r="D3418" s="775" t="s">
        <v>174</v>
      </c>
      <c r="E3418" s="775">
        <v>1.3140000000000001E-2</v>
      </c>
      <c r="F3418" s="775" t="s">
        <v>706</v>
      </c>
      <c r="G3418" s="775" t="s">
        <v>2122</v>
      </c>
      <c r="H3418" s="775" t="s">
        <v>2123</v>
      </c>
      <c r="I3418" s="775" t="s">
        <v>5053</v>
      </c>
    </row>
    <row r="3419" spans="1:9">
      <c r="A3419" s="775" t="str">
        <f>Table_wabobpsvr_AzureCalc_AzureCalcRateCard[[#This Row],[ServiceName]]&amp;Table_wabobpsvr_AzureCalc_AzureCalcRateCard[[#This Row],[Price_Level]]&amp;Table_wabobpsvr_AzureCalc_AzureCalcRateCard[[#This Row],[Region]]</f>
        <v>A0 VM (Windows)D1</v>
      </c>
      <c r="B3419" s="775">
        <v>1</v>
      </c>
      <c r="C3419" s="775" t="s">
        <v>680</v>
      </c>
      <c r="D3419" s="775" t="s">
        <v>176</v>
      </c>
      <c r="E3419" s="775">
        <v>1.2800000000000001E-2</v>
      </c>
      <c r="F3419" s="775" t="s">
        <v>705</v>
      </c>
      <c r="G3419" s="775" t="s">
        <v>2074</v>
      </c>
      <c r="H3419" s="775" t="s">
        <v>2075</v>
      </c>
      <c r="I3419" s="775" t="s">
        <v>5045</v>
      </c>
    </row>
    <row r="3420" spans="1:9">
      <c r="A3420" s="775" t="str">
        <f>Table_wabobpsvr_AzureCalc_AzureCalcRateCard[[#This Row],[ServiceName]]&amp;Table_wabobpsvr_AzureCalc_AzureCalcRateCard[[#This Row],[Price_Level]]&amp;Table_wabobpsvr_AzureCalc_AzureCalcRateCard[[#This Row],[Region]]</f>
        <v>Basic.A0 VM (Windows)B6</v>
      </c>
      <c r="B3420" s="775">
        <v>6</v>
      </c>
      <c r="C3420" s="775" t="s">
        <v>680</v>
      </c>
      <c r="D3420" s="775" t="s">
        <v>175</v>
      </c>
      <c r="E3420" s="775">
        <v>1.26E-2</v>
      </c>
      <c r="F3420" s="775" t="s">
        <v>706</v>
      </c>
      <c r="G3420" s="775" t="s">
        <v>2122</v>
      </c>
      <c r="H3420" s="775" t="s">
        <v>2123</v>
      </c>
      <c r="I3420" s="775" t="s">
        <v>5053</v>
      </c>
    </row>
    <row r="3421" spans="1:9">
      <c r="A3421" s="775" t="str">
        <f>Table_wabobpsvr_AzureCalc_AzureCalcRateCard[[#This Row],[ServiceName]]&amp;Table_wabobpsvr_AzureCalc_AzureCalcRateCard[[#This Row],[Price_Level]]&amp;Table_wabobpsvr_AzureCalc_AzureCalcRateCard[[#This Row],[Region]]</f>
        <v>Basic.A0 VM (Windows)C6</v>
      </c>
      <c r="B3421" s="775">
        <v>6</v>
      </c>
      <c r="C3421" s="775" t="s">
        <v>680</v>
      </c>
      <c r="D3421" s="775" t="s">
        <v>177</v>
      </c>
      <c r="E3421" s="775">
        <v>1.206E-2</v>
      </c>
      <c r="F3421" s="775" t="s">
        <v>706</v>
      </c>
      <c r="G3421" s="775" t="s">
        <v>2122</v>
      </c>
      <c r="H3421" s="775" t="s">
        <v>2123</v>
      </c>
      <c r="I3421" s="775" t="s">
        <v>5053</v>
      </c>
    </row>
    <row r="3422" spans="1:9">
      <c r="A3422" s="775" t="str">
        <f>Table_wabobpsvr_AzureCalc_AzureCalcRateCard[[#This Row],[ServiceName]]&amp;Table_wabobpsvr_AzureCalc_AzureCalcRateCard[[#This Row],[Price_Level]]&amp;Table_wabobpsvr_AzureCalc_AzureCalcRateCard[[#This Row],[Region]]</f>
        <v>Basic.A0 VM (Windows)D6</v>
      </c>
      <c r="B3422" s="775">
        <v>6</v>
      </c>
      <c r="C3422" s="775" t="s">
        <v>680</v>
      </c>
      <c r="D3422" s="775" t="s">
        <v>176</v>
      </c>
      <c r="E3422" s="775">
        <v>1.1520000000000001E-2</v>
      </c>
      <c r="F3422" s="775" t="s">
        <v>706</v>
      </c>
      <c r="G3422" s="775" t="s">
        <v>2122</v>
      </c>
      <c r="H3422" s="775" t="s">
        <v>2123</v>
      </c>
      <c r="I3422" s="775" t="s">
        <v>5053</v>
      </c>
    </row>
    <row r="3423" spans="1:9">
      <c r="A3423" s="1039" t="str">
        <f>Table_wabobpsvr_AzureCalc_AzureCalcRateCard[[#This Row],[ServiceName]]&amp;Table_wabobpsvr_AzureCalc_AzureCalcRateCard[[#This Row],[Price_Level]]&amp;Table_wabobpsvr_AzureCalc_AzureCalcRateCard[[#This Row],[Region]]</f>
        <v>Basic.A0 VM (Windows)MOSP4</v>
      </c>
      <c r="B3423" s="1039">
        <v>4</v>
      </c>
      <c r="C3423" s="1039" t="s">
        <v>680</v>
      </c>
      <c r="D3423" s="1039" t="s">
        <v>606</v>
      </c>
      <c r="E3423" s="1039">
        <v>1.7999999999999999E-2</v>
      </c>
      <c r="F3423" s="1039" t="s">
        <v>706</v>
      </c>
      <c r="G3423" s="775" t="s">
        <v>4235</v>
      </c>
      <c r="H3423" s="775" t="s">
        <v>4235</v>
      </c>
      <c r="I3423" s="775" t="s">
        <v>6218</v>
      </c>
    </row>
    <row r="3424" spans="1:9">
      <c r="A3424" s="1039" t="str">
        <f>Table_wabobpsvr_AzureCalc_AzureCalcRateCard[[#This Row],[ServiceName]]&amp;Table_wabobpsvr_AzureCalc_AzureCalcRateCard[[#This Row],[Price_Level]]&amp;Table_wabobpsvr_AzureCalc_AzureCalcRateCard[[#This Row],[Region]]</f>
        <v>Basic.A0 VM (Windows)A4</v>
      </c>
      <c r="B3424" s="1039">
        <v>4</v>
      </c>
      <c r="C3424" s="1039" t="s">
        <v>680</v>
      </c>
      <c r="D3424" s="1039" t="s">
        <v>174</v>
      </c>
      <c r="E3424" s="1039">
        <v>1.3140000000000001E-2</v>
      </c>
      <c r="F3424" s="1039" t="s">
        <v>706</v>
      </c>
      <c r="G3424" s="775" t="s">
        <v>2124</v>
      </c>
      <c r="H3424" s="775" t="s">
        <v>2125</v>
      </c>
      <c r="I3424" s="775" t="s">
        <v>6218</v>
      </c>
    </row>
    <row r="3425" spans="1:9">
      <c r="A3425" s="1039" t="str">
        <f>Table_wabobpsvr_AzureCalc_AzureCalcRateCard[[#This Row],[ServiceName]]&amp;Table_wabobpsvr_AzureCalc_AzureCalcRateCard[[#This Row],[Price_Level]]&amp;Table_wabobpsvr_AzureCalc_AzureCalcRateCard[[#This Row],[Region]]</f>
        <v>Basic.A0 VM (Windows)B4</v>
      </c>
      <c r="B3425" s="1039">
        <v>4</v>
      </c>
      <c r="C3425" s="1039" t="s">
        <v>680</v>
      </c>
      <c r="D3425" s="1039" t="s">
        <v>175</v>
      </c>
      <c r="E3425" s="1039">
        <v>1.26E-2</v>
      </c>
      <c r="F3425" s="1039" t="s">
        <v>706</v>
      </c>
      <c r="G3425" s="775" t="s">
        <v>2124</v>
      </c>
      <c r="H3425" s="775" t="s">
        <v>2125</v>
      </c>
      <c r="I3425" s="775" t="s">
        <v>6218</v>
      </c>
    </row>
    <row r="3426" spans="1:9">
      <c r="A3426" s="1039" t="str">
        <f>Table_wabobpsvr_AzureCalc_AzureCalcRateCard[[#This Row],[ServiceName]]&amp;Table_wabobpsvr_AzureCalc_AzureCalcRateCard[[#This Row],[Price_Level]]&amp;Table_wabobpsvr_AzureCalc_AzureCalcRateCard[[#This Row],[Region]]</f>
        <v>Basic.A0 VM (Windows)C4</v>
      </c>
      <c r="B3426" s="1039">
        <v>4</v>
      </c>
      <c r="C3426" s="1039" t="s">
        <v>680</v>
      </c>
      <c r="D3426" s="1039" t="s">
        <v>177</v>
      </c>
      <c r="E3426" s="1039">
        <v>1.206E-2</v>
      </c>
      <c r="F3426" s="1039" t="s">
        <v>706</v>
      </c>
      <c r="G3426" s="775" t="s">
        <v>2124</v>
      </c>
      <c r="H3426" s="775" t="s">
        <v>2125</v>
      </c>
      <c r="I3426" s="775" t="s">
        <v>6218</v>
      </c>
    </row>
    <row r="3427" spans="1:9">
      <c r="A3427" s="1039" t="str">
        <f>Table_wabobpsvr_AzureCalc_AzureCalcRateCard[[#This Row],[ServiceName]]&amp;Table_wabobpsvr_AzureCalc_AzureCalcRateCard[[#This Row],[Price_Level]]&amp;Table_wabobpsvr_AzureCalc_AzureCalcRateCard[[#This Row],[Region]]</f>
        <v>Basic.A0 VM (Windows)D4</v>
      </c>
      <c r="B3427" s="1039">
        <v>4</v>
      </c>
      <c r="C3427" s="1039" t="s">
        <v>680</v>
      </c>
      <c r="D3427" s="1039" t="s">
        <v>176</v>
      </c>
      <c r="E3427" s="1039">
        <v>1.1520000000000001E-2</v>
      </c>
      <c r="F3427" s="1039" t="s">
        <v>706</v>
      </c>
      <c r="G3427" s="775" t="s">
        <v>2124</v>
      </c>
      <c r="H3427" s="775" t="s">
        <v>2125</v>
      </c>
      <c r="I3427" s="775" t="s">
        <v>6218</v>
      </c>
    </row>
    <row r="3428" spans="1:9">
      <c r="A3428" s="775" t="str">
        <f>Table_wabobpsvr_AzureCalc_AzureCalcRateCard[[#This Row],[ServiceName]]&amp;Table_wabobpsvr_AzureCalc_AzureCalcRateCard[[#This Row],[Price_Level]]&amp;Table_wabobpsvr_AzureCalc_AzureCalcRateCard[[#This Row],[Region]]</f>
        <v>Basic.A0 VM (Windows)MOSP5</v>
      </c>
      <c r="B3428" s="775">
        <v>5</v>
      </c>
      <c r="C3428" s="775" t="s">
        <v>680</v>
      </c>
      <c r="D3428" s="775" t="s">
        <v>606</v>
      </c>
      <c r="E3428" s="775">
        <v>1.7999999999999999E-2</v>
      </c>
      <c r="F3428" s="775" t="s">
        <v>706</v>
      </c>
      <c r="G3428" s="775" t="s">
        <v>4235</v>
      </c>
      <c r="H3428" s="775" t="s">
        <v>4235</v>
      </c>
      <c r="I3428" s="775" t="s">
        <v>6219</v>
      </c>
    </row>
    <row r="3429" spans="1:9">
      <c r="A3429" s="775" t="str">
        <f>Table_wabobpsvr_AzureCalc_AzureCalcRateCard[[#This Row],[ServiceName]]&amp;Table_wabobpsvr_AzureCalc_AzureCalcRateCard[[#This Row],[Price_Level]]&amp;Table_wabobpsvr_AzureCalc_AzureCalcRateCard[[#This Row],[Region]]</f>
        <v>A0 VM (Windows)MOSP7</v>
      </c>
      <c r="B3429" s="775">
        <v>7</v>
      </c>
      <c r="C3429" s="775" t="s">
        <v>680</v>
      </c>
      <c r="D3429" s="775" t="s">
        <v>606</v>
      </c>
      <c r="E3429" s="775">
        <v>0.02</v>
      </c>
      <c r="F3429" s="775" t="s">
        <v>705</v>
      </c>
      <c r="G3429" s="775" t="s">
        <v>4235</v>
      </c>
      <c r="H3429" s="775" t="s">
        <v>4235</v>
      </c>
      <c r="I3429" s="775" t="s">
        <v>6220</v>
      </c>
    </row>
    <row r="3430" spans="1:9">
      <c r="A3430" s="775" t="str">
        <f>Table_wabobpsvr_AzureCalc_AzureCalcRateCard[[#This Row],[ServiceName]]&amp;Table_wabobpsvr_AzureCalc_AzureCalcRateCard[[#This Row],[Price_Level]]&amp;Table_wabobpsvr_AzureCalc_AzureCalcRateCard[[#This Row],[Region]]</f>
        <v>Basic.A0 VM (Windows)A5</v>
      </c>
      <c r="B3430" s="775">
        <v>5</v>
      </c>
      <c r="C3430" s="775" t="s">
        <v>680</v>
      </c>
      <c r="D3430" s="775" t="s">
        <v>174</v>
      </c>
      <c r="E3430" s="775">
        <v>1.3140000000000001E-2</v>
      </c>
      <c r="F3430" s="775" t="s">
        <v>706</v>
      </c>
      <c r="G3430" s="775" t="s">
        <v>2126</v>
      </c>
      <c r="H3430" s="775" t="s">
        <v>2127</v>
      </c>
      <c r="I3430" s="775" t="s">
        <v>6219</v>
      </c>
    </row>
    <row r="3431" spans="1:9">
      <c r="A3431" s="775" t="str">
        <f>Table_wabobpsvr_AzureCalc_AzureCalcRateCard[[#This Row],[ServiceName]]&amp;Table_wabobpsvr_AzureCalc_AzureCalcRateCard[[#This Row],[Price_Level]]&amp;Table_wabobpsvr_AzureCalc_AzureCalcRateCard[[#This Row],[Region]]</f>
        <v>Basic.A0 VM (Windows)B5</v>
      </c>
      <c r="B3431" s="775">
        <v>5</v>
      </c>
      <c r="C3431" s="775" t="s">
        <v>680</v>
      </c>
      <c r="D3431" s="775" t="s">
        <v>175</v>
      </c>
      <c r="E3431" s="775">
        <v>1.26E-2</v>
      </c>
      <c r="F3431" s="775" t="s">
        <v>706</v>
      </c>
      <c r="G3431" s="775" t="s">
        <v>2126</v>
      </c>
      <c r="H3431" s="775" t="s">
        <v>2127</v>
      </c>
      <c r="I3431" s="775" t="s">
        <v>6219</v>
      </c>
    </row>
    <row r="3432" spans="1:9">
      <c r="A3432" s="775" t="str">
        <f>Table_wabobpsvr_AzureCalc_AzureCalcRateCard[[#This Row],[ServiceName]]&amp;Table_wabobpsvr_AzureCalc_AzureCalcRateCard[[#This Row],[Price_Level]]&amp;Table_wabobpsvr_AzureCalc_AzureCalcRateCard[[#This Row],[Region]]</f>
        <v>Basic.A0 VM (Windows)C5</v>
      </c>
      <c r="B3432" s="775">
        <v>5</v>
      </c>
      <c r="C3432" s="775" t="s">
        <v>680</v>
      </c>
      <c r="D3432" s="775" t="s">
        <v>177</v>
      </c>
      <c r="E3432" s="775">
        <v>1.206E-2</v>
      </c>
      <c r="F3432" s="775" t="s">
        <v>706</v>
      </c>
      <c r="G3432" s="775" t="s">
        <v>2126</v>
      </c>
      <c r="H3432" s="775" t="s">
        <v>2127</v>
      </c>
      <c r="I3432" s="775" t="s">
        <v>6219</v>
      </c>
    </row>
    <row r="3433" spans="1:9">
      <c r="A3433" s="775" t="str">
        <f>Table_wabobpsvr_AzureCalc_AzureCalcRateCard[[#This Row],[ServiceName]]&amp;Table_wabobpsvr_AzureCalc_AzureCalcRateCard[[#This Row],[Price_Level]]&amp;Table_wabobpsvr_AzureCalc_AzureCalcRateCard[[#This Row],[Region]]</f>
        <v>Basic.A0 VM (Windows)D5</v>
      </c>
      <c r="B3433" s="775">
        <v>5</v>
      </c>
      <c r="C3433" s="775" t="s">
        <v>680</v>
      </c>
      <c r="D3433" s="775" t="s">
        <v>176</v>
      </c>
      <c r="E3433" s="775">
        <v>1.1520000000000001E-2</v>
      </c>
      <c r="F3433" s="775" t="s">
        <v>706</v>
      </c>
      <c r="G3433" s="775" t="s">
        <v>2126</v>
      </c>
      <c r="H3433" s="775" t="s">
        <v>2127</v>
      </c>
      <c r="I3433" s="775" t="s">
        <v>6219</v>
      </c>
    </row>
    <row r="3434" spans="1:9">
      <c r="A3434" s="775" t="str">
        <f>Table_wabobpsvr_AzureCalc_AzureCalcRateCard[[#This Row],[ServiceName]]&amp;Table_wabobpsvr_AzureCalc_AzureCalcRateCard[[#This Row],[Price_Level]]&amp;Table_wabobpsvr_AzureCalc_AzureCalcRateCard[[#This Row],[Region]]</f>
        <v>Basic.A0 VM (Windows)MOSP1</v>
      </c>
      <c r="B3434" s="775">
        <v>1</v>
      </c>
      <c r="C3434" s="775" t="s">
        <v>680</v>
      </c>
      <c r="D3434" s="775" t="s">
        <v>606</v>
      </c>
      <c r="E3434" s="775">
        <v>1.7999999999999999E-2</v>
      </c>
      <c r="F3434" s="775" t="s">
        <v>706</v>
      </c>
      <c r="G3434" s="775" t="s">
        <v>4235</v>
      </c>
      <c r="H3434" s="775" t="s">
        <v>4235</v>
      </c>
      <c r="I3434" s="775" t="s">
        <v>6221</v>
      </c>
    </row>
    <row r="3435" spans="1:9">
      <c r="A3435" s="775" t="str">
        <f>Table_wabobpsvr_AzureCalc_AzureCalcRateCard[[#This Row],[ServiceName]]&amp;Table_wabobpsvr_AzureCalc_AzureCalcRateCard[[#This Row],[Price_Level]]&amp;Table_wabobpsvr_AzureCalc_AzureCalcRateCard[[#This Row],[Region]]</f>
        <v>Basic.A0 VM (Windows)A1</v>
      </c>
      <c r="B3435" s="775">
        <v>1</v>
      </c>
      <c r="C3435" s="775" t="s">
        <v>680</v>
      </c>
      <c r="D3435" s="775" t="s">
        <v>174</v>
      </c>
      <c r="E3435" s="775">
        <v>1.3140000000000001E-2</v>
      </c>
      <c r="F3435" s="775" t="s">
        <v>706</v>
      </c>
      <c r="G3435" s="775" t="s">
        <v>2128</v>
      </c>
      <c r="H3435" s="775" t="s">
        <v>2129</v>
      </c>
      <c r="I3435" s="775" t="s">
        <v>6221</v>
      </c>
    </row>
    <row r="3436" spans="1:9">
      <c r="A3436" s="775" t="str">
        <f>Table_wabobpsvr_AzureCalc_AzureCalcRateCard[[#This Row],[ServiceName]]&amp;Table_wabobpsvr_AzureCalc_AzureCalcRateCard[[#This Row],[Price_Level]]&amp;Table_wabobpsvr_AzureCalc_AzureCalcRateCard[[#This Row],[Region]]</f>
        <v>Basic.A0 VM (Windows)B1</v>
      </c>
      <c r="B3436" s="775">
        <v>1</v>
      </c>
      <c r="C3436" s="775" t="s">
        <v>680</v>
      </c>
      <c r="D3436" s="775" t="s">
        <v>175</v>
      </c>
      <c r="E3436" s="775">
        <v>1.26E-2</v>
      </c>
      <c r="F3436" s="775" t="s">
        <v>706</v>
      </c>
      <c r="G3436" s="775" t="s">
        <v>2128</v>
      </c>
      <c r="H3436" s="775" t="s">
        <v>2129</v>
      </c>
      <c r="I3436" s="775" t="s">
        <v>6221</v>
      </c>
    </row>
    <row r="3437" spans="1:9">
      <c r="A3437" s="775" t="str">
        <f>Table_wabobpsvr_AzureCalc_AzureCalcRateCard[[#This Row],[ServiceName]]&amp;Table_wabobpsvr_AzureCalc_AzureCalcRateCard[[#This Row],[Price_Level]]&amp;Table_wabobpsvr_AzureCalc_AzureCalcRateCard[[#This Row],[Region]]</f>
        <v>Basic.A0 VM (Windows)C1</v>
      </c>
      <c r="B3437" s="775">
        <v>1</v>
      </c>
      <c r="C3437" s="775" t="s">
        <v>680</v>
      </c>
      <c r="D3437" s="775" t="s">
        <v>177</v>
      </c>
      <c r="E3437" s="775">
        <v>1.206E-2</v>
      </c>
      <c r="F3437" s="775" t="s">
        <v>706</v>
      </c>
      <c r="G3437" s="775" t="s">
        <v>2128</v>
      </c>
      <c r="H3437" s="775" t="s">
        <v>2129</v>
      </c>
      <c r="I3437" s="775" t="s">
        <v>6221</v>
      </c>
    </row>
    <row r="3438" spans="1:9">
      <c r="A3438" s="775" t="str">
        <f>Table_wabobpsvr_AzureCalc_AzureCalcRateCard[[#This Row],[ServiceName]]&amp;Table_wabobpsvr_AzureCalc_AzureCalcRateCard[[#This Row],[Price_Level]]&amp;Table_wabobpsvr_AzureCalc_AzureCalcRateCard[[#This Row],[Region]]</f>
        <v>Basic.A0 VM (Windows)D1</v>
      </c>
      <c r="B3438" s="775">
        <v>1</v>
      </c>
      <c r="C3438" s="775" t="s">
        <v>680</v>
      </c>
      <c r="D3438" s="775" t="s">
        <v>176</v>
      </c>
      <c r="E3438" s="775">
        <v>1.1520000000000001E-2</v>
      </c>
      <c r="F3438" s="775" t="s">
        <v>706</v>
      </c>
      <c r="G3438" s="775" t="s">
        <v>2128</v>
      </c>
      <c r="H3438" s="775" t="s">
        <v>2129</v>
      </c>
      <c r="I3438" s="775" t="s">
        <v>6221</v>
      </c>
    </row>
    <row r="3439" spans="1:9">
      <c r="A3439" s="775" t="str">
        <f>Table_wabobpsvr_AzureCalc_AzureCalcRateCard[[#This Row],[ServiceName]]&amp;Table_wabobpsvr_AzureCalc_AzureCalcRateCard[[#This Row],[Price_Level]]&amp;Table_wabobpsvr_AzureCalc_AzureCalcRateCard[[#This Row],[Region]]</f>
        <v>A0 VM (Windows)A7</v>
      </c>
      <c r="B3439" s="775">
        <v>7</v>
      </c>
      <c r="C3439" s="775" t="s">
        <v>680</v>
      </c>
      <c r="D3439" s="775" t="s">
        <v>174</v>
      </c>
      <c r="E3439" s="775">
        <v>1.46E-2</v>
      </c>
      <c r="F3439" s="775" t="s">
        <v>705</v>
      </c>
      <c r="G3439" s="775" t="s">
        <v>2130</v>
      </c>
      <c r="H3439" s="775" t="s">
        <v>2131</v>
      </c>
      <c r="I3439" s="775" t="s">
        <v>6220</v>
      </c>
    </row>
    <row r="3440" spans="1:9">
      <c r="A3440" s="775" t="str">
        <f>Table_wabobpsvr_AzureCalc_AzureCalcRateCard[[#This Row],[ServiceName]]&amp;Table_wabobpsvr_AzureCalc_AzureCalcRateCard[[#This Row],[Price_Level]]&amp;Table_wabobpsvr_AzureCalc_AzureCalcRateCard[[#This Row],[Region]]</f>
        <v>Basic.A0 VM (Windows)MOSP7</v>
      </c>
      <c r="B3440" s="775">
        <v>7</v>
      </c>
      <c r="C3440" s="775" t="s">
        <v>680</v>
      </c>
      <c r="D3440" s="775" t="s">
        <v>606</v>
      </c>
      <c r="E3440" s="775">
        <v>1.7999999999999999E-2</v>
      </c>
      <c r="F3440" s="775" t="s">
        <v>706</v>
      </c>
      <c r="G3440" s="775" t="s">
        <v>4235</v>
      </c>
      <c r="H3440" s="775" t="s">
        <v>4235</v>
      </c>
      <c r="I3440" s="775" t="s">
        <v>6222</v>
      </c>
    </row>
    <row r="3441" spans="1:9">
      <c r="A3441" s="775" t="str">
        <f>Table_wabobpsvr_AzureCalc_AzureCalcRateCard[[#This Row],[ServiceName]]&amp;Table_wabobpsvr_AzureCalc_AzureCalcRateCard[[#This Row],[Price_Level]]&amp;Table_wabobpsvr_AzureCalc_AzureCalcRateCard[[#This Row],[Region]]</f>
        <v>Basic.A0 VM (Windows)A7</v>
      </c>
      <c r="B3441" s="775">
        <v>7</v>
      </c>
      <c r="C3441" s="775" t="s">
        <v>680</v>
      </c>
      <c r="D3441" s="775" t="s">
        <v>174</v>
      </c>
      <c r="E3441" s="775">
        <v>1.3140000000000001E-2</v>
      </c>
      <c r="F3441" s="775" t="s">
        <v>706</v>
      </c>
      <c r="G3441" s="775" t="s">
        <v>2132</v>
      </c>
      <c r="H3441" s="775" t="s">
        <v>2133</v>
      </c>
      <c r="I3441" s="775" t="s">
        <v>6222</v>
      </c>
    </row>
    <row r="3442" spans="1:9">
      <c r="A3442" s="775" t="str">
        <f>Table_wabobpsvr_AzureCalc_AzureCalcRateCard[[#This Row],[ServiceName]]&amp;Table_wabobpsvr_AzureCalc_AzureCalcRateCard[[#This Row],[Price_Level]]&amp;Table_wabobpsvr_AzureCalc_AzureCalcRateCard[[#This Row],[Region]]</f>
        <v>Basic.A0 VM (Windows)B7</v>
      </c>
      <c r="B3442" s="775">
        <v>7</v>
      </c>
      <c r="C3442" s="775" t="s">
        <v>680</v>
      </c>
      <c r="D3442" s="775" t="s">
        <v>175</v>
      </c>
      <c r="E3442" s="775">
        <v>1.26E-2</v>
      </c>
      <c r="F3442" s="775" t="s">
        <v>706</v>
      </c>
      <c r="G3442" s="775" t="s">
        <v>2132</v>
      </c>
      <c r="H3442" s="775" t="s">
        <v>2133</v>
      </c>
      <c r="I3442" s="775" t="s">
        <v>6222</v>
      </c>
    </row>
    <row r="3443" spans="1:9">
      <c r="A3443" s="775" t="str">
        <f>Table_wabobpsvr_AzureCalc_AzureCalcRateCard[[#This Row],[ServiceName]]&amp;Table_wabobpsvr_AzureCalc_AzureCalcRateCard[[#This Row],[Price_Level]]&amp;Table_wabobpsvr_AzureCalc_AzureCalcRateCard[[#This Row],[Region]]</f>
        <v>Basic.A0 VM (Windows)C7</v>
      </c>
      <c r="B3443" s="775">
        <v>7</v>
      </c>
      <c r="C3443" s="775" t="s">
        <v>680</v>
      </c>
      <c r="D3443" s="775" t="s">
        <v>177</v>
      </c>
      <c r="E3443" s="775">
        <v>1.206E-2</v>
      </c>
      <c r="F3443" s="775" t="s">
        <v>706</v>
      </c>
      <c r="G3443" s="775" t="s">
        <v>2132</v>
      </c>
      <c r="H3443" s="775" t="s">
        <v>2133</v>
      </c>
      <c r="I3443" s="775" t="s">
        <v>6222</v>
      </c>
    </row>
    <row r="3444" spans="1:9">
      <c r="A3444" s="775" t="str">
        <f>Table_wabobpsvr_AzureCalc_AzureCalcRateCard[[#This Row],[ServiceName]]&amp;Table_wabobpsvr_AzureCalc_AzureCalcRateCard[[#This Row],[Price_Level]]&amp;Table_wabobpsvr_AzureCalc_AzureCalcRateCard[[#This Row],[Region]]</f>
        <v>Basic.A0 VM (Windows)D7</v>
      </c>
      <c r="B3444" s="775">
        <v>7</v>
      </c>
      <c r="C3444" s="775" t="s">
        <v>680</v>
      </c>
      <c r="D3444" s="775" t="s">
        <v>176</v>
      </c>
      <c r="E3444" s="775">
        <v>1.1520000000000001E-2</v>
      </c>
      <c r="F3444" s="775" t="s">
        <v>706</v>
      </c>
      <c r="G3444" s="775" t="s">
        <v>2132</v>
      </c>
      <c r="H3444" s="775" t="s">
        <v>2133</v>
      </c>
      <c r="I3444" s="775" t="s">
        <v>6222</v>
      </c>
    </row>
    <row r="3445" spans="1:9">
      <c r="A3445" s="775" t="str">
        <f>Table_wabobpsvr_AzureCalc_AzureCalcRateCard[[#This Row],[ServiceName]]&amp;Table_wabobpsvr_AzureCalc_AzureCalcRateCard[[#This Row],[Price_Level]]&amp;Table_wabobpsvr_AzureCalc_AzureCalcRateCard[[#This Row],[Region]]</f>
        <v>Basic.A0 VM (Windows)MOSP8</v>
      </c>
      <c r="B3445" s="775">
        <v>8</v>
      </c>
      <c r="C3445" s="775" t="s">
        <v>680</v>
      </c>
      <c r="D3445" s="775" t="s">
        <v>606</v>
      </c>
      <c r="E3445" s="775">
        <v>1.7999999999999999E-2</v>
      </c>
      <c r="F3445" s="775" t="s">
        <v>706</v>
      </c>
      <c r="G3445" s="775" t="s">
        <v>4235</v>
      </c>
      <c r="H3445" s="775" t="s">
        <v>4235</v>
      </c>
      <c r="I3445" s="775" t="s">
        <v>6223</v>
      </c>
    </row>
    <row r="3446" spans="1:9">
      <c r="A3446" s="775" t="str">
        <f>Table_wabobpsvr_AzureCalc_AzureCalcRateCard[[#This Row],[ServiceName]]&amp;Table_wabobpsvr_AzureCalc_AzureCalcRateCard[[#This Row],[Price_Level]]&amp;Table_wabobpsvr_AzureCalc_AzureCalcRateCard[[#This Row],[Region]]</f>
        <v>Basic.A0 VM (Windows)A8</v>
      </c>
      <c r="B3446" s="775">
        <v>8</v>
      </c>
      <c r="C3446" s="775" t="s">
        <v>680</v>
      </c>
      <c r="D3446" s="775" t="s">
        <v>174</v>
      </c>
      <c r="E3446" s="775">
        <v>1.3140000000000001E-2</v>
      </c>
      <c r="F3446" s="775" t="s">
        <v>706</v>
      </c>
      <c r="G3446" s="775" t="s">
        <v>2134</v>
      </c>
      <c r="H3446" s="775" t="s">
        <v>2135</v>
      </c>
      <c r="I3446" s="775" t="s">
        <v>6223</v>
      </c>
    </row>
    <row r="3447" spans="1:9">
      <c r="A3447" s="775" t="str">
        <f>Table_wabobpsvr_AzureCalc_AzureCalcRateCard[[#This Row],[ServiceName]]&amp;Table_wabobpsvr_AzureCalc_AzureCalcRateCard[[#This Row],[Price_Level]]&amp;Table_wabobpsvr_AzureCalc_AzureCalcRateCard[[#This Row],[Region]]</f>
        <v>Basic.A0 VM (Windows)B8</v>
      </c>
      <c r="B3447" s="775">
        <v>8</v>
      </c>
      <c r="C3447" s="775" t="s">
        <v>680</v>
      </c>
      <c r="D3447" s="775" t="s">
        <v>175</v>
      </c>
      <c r="E3447" s="775">
        <v>1.26E-2</v>
      </c>
      <c r="F3447" s="775" t="s">
        <v>706</v>
      </c>
      <c r="G3447" s="775" t="s">
        <v>2134</v>
      </c>
      <c r="H3447" s="775" t="s">
        <v>2135</v>
      </c>
      <c r="I3447" s="775" t="s">
        <v>6223</v>
      </c>
    </row>
    <row r="3448" spans="1:9">
      <c r="A3448" s="775" t="str">
        <f>Table_wabobpsvr_AzureCalc_AzureCalcRateCard[[#This Row],[ServiceName]]&amp;Table_wabobpsvr_AzureCalc_AzureCalcRateCard[[#This Row],[Price_Level]]&amp;Table_wabobpsvr_AzureCalc_AzureCalcRateCard[[#This Row],[Region]]</f>
        <v>Basic.A0 VM (Windows)C8</v>
      </c>
      <c r="B3448" s="775">
        <v>8</v>
      </c>
      <c r="C3448" s="775" t="s">
        <v>680</v>
      </c>
      <c r="D3448" s="775" t="s">
        <v>177</v>
      </c>
      <c r="E3448" s="775">
        <v>1.206E-2</v>
      </c>
      <c r="F3448" s="775" t="s">
        <v>706</v>
      </c>
      <c r="G3448" s="775" t="s">
        <v>2134</v>
      </c>
      <c r="H3448" s="775" t="s">
        <v>2135</v>
      </c>
      <c r="I3448" s="775" t="s">
        <v>6223</v>
      </c>
    </row>
    <row r="3449" spans="1:9">
      <c r="A3449" s="775" t="str">
        <f>Table_wabobpsvr_AzureCalc_AzureCalcRateCard[[#This Row],[ServiceName]]&amp;Table_wabobpsvr_AzureCalc_AzureCalcRateCard[[#This Row],[Price_Level]]&amp;Table_wabobpsvr_AzureCalc_AzureCalcRateCard[[#This Row],[Region]]</f>
        <v>A0 VM (Windows)B7</v>
      </c>
      <c r="B3449" s="775">
        <v>7</v>
      </c>
      <c r="C3449" s="775" t="s">
        <v>680</v>
      </c>
      <c r="D3449" s="775" t="s">
        <v>175</v>
      </c>
      <c r="E3449" s="775">
        <v>1.4E-2</v>
      </c>
      <c r="F3449" s="775" t="s">
        <v>705</v>
      </c>
      <c r="G3449" s="775" t="s">
        <v>2130</v>
      </c>
      <c r="H3449" s="775" t="s">
        <v>2131</v>
      </c>
      <c r="I3449" s="775" t="s">
        <v>6220</v>
      </c>
    </row>
    <row r="3450" spans="1:9">
      <c r="A3450" s="775" t="str">
        <f>Table_wabobpsvr_AzureCalc_AzureCalcRateCard[[#This Row],[ServiceName]]&amp;Table_wabobpsvr_AzureCalc_AzureCalcRateCard[[#This Row],[Price_Level]]&amp;Table_wabobpsvr_AzureCalc_AzureCalcRateCard[[#This Row],[Region]]</f>
        <v>Basic.A0 VM (Windows)D8</v>
      </c>
      <c r="B3450" s="775">
        <v>8</v>
      </c>
      <c r="C3450" s="775" t="s">
        <v>680</v>
      </c>
      <c r="D3450" s="775" t="s">
        <v>176</v>
      </c>
      <c r="E3450" s="775">
        <v>1.1520000000000001E-2</v>
      </c>
      <c r="F3450" s="775" t="s">
        <v>706</v>
      </c>
      <c r="G3450" s="775" t="s">
        <v>2134</v>
      </c>
      <c r="H3450" s="775" t="s">
        <v>2135</v>
      </c>
      <c r="I3450" s="775" t="s">
        <v>6223</v>
      </c>
    </row>
    <row r="3451" spans="1:9">
      <c r="A3451" s="775" t="str">
        <f>Table_wabobpsvr_AzureCalc_AzureCalcRateCard[[#This Row],[ServiceName]]&amp;Table_wabobpsvr_AzureCalc_AzureCalcRateCard[[#This Row],[Price_Level]]&amp;Table_wabobpsvr_AzureCalc_AzureCalcRateCard[[#This Row],[Region]]</f>
        <v>Basic.A0 VM (Windows)MOSP9</v>
      </c>
      <c r="B3451" s="775">
        <v>9</v>
      </c>
      <c r="C3451" s="775" t="s">
        <v>680</v>
      </c>
      <c r="D3451" s="775" t="s">
        <v>606</v>
      </c>
      <c r="E3451" s="775">
        <v>1.7999999999999999E-2</v>
      </c>
      <c r="F3451" s="775" t="s">
        <v>706</v>
      </c>
      <c r="G3451" s="775" t="s">
        <v>4235</v>
      </c>
      <c r="H3451" s="775" t="s">
        <v>4235</v>
      </c>
      <c r="I3451" s="775" t="s">
        <v>6224</v>
      </c>
    </row>
    <row r="3452" spans="1:9">
      <c r="A3452" s="775" t="str">
        <f>Table_wabobpsvr_AzureCalc_AzureCalcRateCard[[#This Row],[ServiceName]]&amp;Table_wabobpsvr_AzureCalc_AzureCalcRateCard[[#This Row],[Price_Level]]&amp;Table_wabobpsvr_AzureCalc_AzureCalcRateCard[[#This Row],[Region]]</f>
        <v>Basic.A0 VM (Windows)A9</v>
      </c>
      <c r="B3452" s="775">
        <v>9</v>
      </c>
      <c r="C3452" s="775" t="s">
        <v>680</v>
      </c>
      <c r="D3452" s="775" t="s">
        <v>174</v>
      </c>
      <c r="E3452" s="775">
        <v>1.3140000000000001E-2</v>
      </c>
      <c r="F3452" s="775" t="s">
        <v>706</v>
      </c>
      <c r="G3452" s="775" t="s">
        <v>2136</v>
      </c>
      <c r="H3452" s="775" t="s">
        <v>2137</v>
      </c>
      <c r="I3452" s="775" t="s">
        <v>6224</v>
      </c>
    </row>
    <row r="3453" spans="1:9">
      <c r="A3453" s="775" t="str">
        <f>Table_wabobpsvr_AzureCalc_AzureCalcRateCard[[#This Row],[ServiceName]]&amp;Table_wabobpsvr_AzureCalc_AzureCalcRateCard[[#This Row],[Price_Level]]&amp;Table_wabobpsvr_AzureCalc_AzureCalcRateCard[[#This Row],[Region]]</f>
        <v>Basic.A0 VM (Windows)B9</v>
      </c>
      <c r="B3453" s="775">
        <v>9</v>
      </c>
      <c r="C3453" s="775" t="s">
        <v>680</v>
      </c>
      <c r="D3453" s="775" t="s">
        <v>175</v>
      </c>
      <c r="E3453" s="775">
        <v>1.26E-2</v>
      </c>
      <c r="F3453" s="775" t="s">
        <v>706</v>
      </c>
      <c r="G3453" s="775" t="s">
        <v>2136</v>
      </c>
      <c r="H3453" s="775" t="s">
        <v>2137</v>
      </c>
      <c r="I3453" s="775" t="s">
        <v>6224</v>
      </c>
    </row>
    <row r="3454" spans="1:9">
      <c r="A3454" s="775" t="str">
        <f>Table_wabobpsvr_AzureCalc_AzureCalcRateCard[[#This Row],[ServiceName]]&amp;Table_wabobpsvr_AzureCalc_AzureCalcRateCard[[#This Row],[Price_Level]]&amp;Table_wabobpsvr_AzureCalc_AzureCalcRateCard[[#This Row],[Region]]</f>
        <v>Basic.A0 VM (Windows)C9</v>
      </c>
      <c r="B3454" s="775">
        <v>9</v>
      </c>
      <c r="C3454" s="775" t="s">
        <v>680</v>
      </c>
      <c r="D3454" s="775" t="s">
        <v>177</v>
      </c>
      <c r="E3454" s="775">
        <v>1.206E-2</v>
      </c>
      <c r="F3454" s="775" t="s">
        <v>706</v>
      </c>
      <c r="G3454" s="775" t="s">
        <v>2136</v>
      </c>
      <c r="H3454" s="775" t="s">
        <v>2137</v>
      </c>
      <c r="I3454" s="775" t="s">
        <v>6224</v>
      </c>
    </row>
    <row r="3455" spans="1:9">
      <c r="A3455" s="775" t="str">
        <f>Table_wabobpsvr_AzureCalc_AzureCalcRateCard[[#This Row],[ServiceName]]&amp;Table_wabobpsvr_AzureCalc_AzureCalcRateCard[[#This Row],[Price_Level]]&amp;Table_wabobpsvr_AzureCalc_AzureCalcRateCard[[#This Row],[Region]]</f>
        <v>Basic.A0 VM (Windows)D9</v>
      </c>
      <c r="B3455" s="775">
        <v>9</v>
      </c>
      <c r="C3455" s="775" t="s">
        <v>680</v>
      </c>
      <c r="D3455" s="775" t="s">
        <v>176</v>
      </c>
      <c r="E3455" s="775">
        <v>1.1520000000000001E-2</v>
      </c>
      <c r="F3455" s="775" t="s">
        <v>706</v>
      </c>
      <c r="G3455" s="775" t="s">
        <v>2136</v>
      </c>
      <c r="H3455" s="775" t="s">
        <v>2137</v>
      </c>
      <c r="I3455" s="775" t="s">
        <v>6224</v>
      </c>
    </row>
    <row r="3456" spans="1:9">
      <c r="A3456" s="775" t="str">
        <f>Table_wabobpsvr_AzureCalc_AzureCalcRateCard[[#This Row],[ServiceName]]&amp;Table_wabobpsvr_AzureCalc_AzureCalcRateCard[[#This Row],[Price_Level]]&amp;Table_wabobpsvr_AzureCalc_AzureCalcRateCard[[#This Row],[Region]]</f>
        <v>Basic.A0 VM (Windows)MOSP10</v>
      </c>
      <c r="B3456" s="775">
        <v>10</v>
      </c>
      <c r="C3456" s="775" t="s">
        <v>680</v>
      </c>
      <c r="D3456" s="775" t="s">
        <v>606</v>
      </c>
      <c r="E3456" s="775">
        <v>1.7999999999999999E-2</v>
      </c>
      <c r="F3456" s="775" t="s">
        <v>706</v>
      </c>
      <c r="G3456" s="775" t="s">
        <v>4235</v>
      </c>
      <c r="H3456" s="775" t="s">
        <v>4235</v>
      </c>
      <c r="I3456" s="775" t="s">
        <v>5901</v>
      </c>
    </row>
    <row r="3457" spans="1:9">
      <c r="A3457" s="775" t="str">
        <f>Table_wabobpsvr_AzureCalc_AzureCalcRateCard[[#This Row],[ServiceName]]&amp;Table_wabobpsvr_AzureCalc_AzureCalcRateCard[[#This Row],[Price_Level]]&amp;Table_wabobpsvr_AzureCalc_AzureCalcRateCard[[#This Row],[Region]]</f>
        <v>Basic.A0 VM (Windows)A10</v>
      </c>
      <c r="B3457" s="775">
        <v>10</v>
      </c>
      <c r="C3457" s="775" t="s">
        <v>680</v>
      </c>
      <c r="D3457" s="775" t="s">
        <v>174</v>
      </c>
      <c r="E3457" s="775">
        <v>1.3140000000000001E-2</v>
      </c>
      <c r="F3457" s="775" t="s">
        <v>706</v>
      </c>
      <c r="G3457" s="775" t="s">
        <v>2138</v>
      </c>
      <c r="H3457" s="775" t="s">
        <v>2139</v>
      </c>
      <c r="I3457" s="775" t="s">
        <v>5901</v>
      </c>
    </row>
    <row r="3458" spans="1:9">
      <c r="A3458" s="775" t="str">
        <f>Table_wabobpsvr_AzureCalc_AzureCalcRateCard[[#This Row],[ServiceName]]&amp;Table_wabobpsvr_AzureCalc_AzureCalcRateCard[[#This Row],[Price_Level]]&amp;Table_wabobpsvr_AzureCalc_AzureCalcRateCard[[#This Row],[Region]]</f>
        <v>Basic.A0 VM (Windows)B10</v>
      </c>
      <c r="B3458" s="775">
        <v>10</v>
      </c>
      <c r="C3458" s="775" t="s">
        <v>680</v>
      </c>
      <c r="D3458" s="775" t="s">
        <v>175</v>
      </c>
      <c r="E3458" s="775">
        <v>1.26E-2</v>
      </c>
      <c r="F3458" s="775" t="s">
        <v>706</v>
      </c>
      <c r="G3458" s="775" t="s">
        <v>2138</v>
      </c>
      <c r="H3458" s="775" t="s">
        <v>2139</v>
      </c>
      <c r="I3458" s="775" t="s">
        <v>5901</v>
      </c>
    </row>
    <row r="3459" spans="1:9">
      <c r="A3459" s="775" t="str">
        <f>Table_wabobpsvr_AzureCalc_AzureCalcRateCard[[#This Row],[ServiceName]]&amp;Table_wabobpsvr_AzureCalc_AzureCalcRateCard[[#This Row],[Price_Level]]&amp;Table_wabobpsvr_AzureCalc_AzureCalcRateCard[[#This Row],[Region]]</f>
        <v>A0 VM (Windows)C7</v>
      </c>
      <c r="B3459" s="775">
        <v>7</v>
      </c>
      <c r="C3459" s="775" t="s">
        <v>680</v>
      </c>
      <c r="D3459" s="775" t="s">
        <v>177</v>
      </c>
      <c r="E3459" s="775">
        <v>1.34E-2</v>
      </c>
      <c r="F3459" s="775" t="s">
        <v>705</v>
      </c>
      <c r="G3459" s="775" t="s">
        <v>2130</v>
      </c>
      <c r="H3459" s="775" t="s">
        <v>2131</v>
      </c>
      <c r="I3459" s="775" t="s">
        <v>6220</v>
      </c>
    </row>
    <row r="3460" spans="1:9">
      <c r="A3460" s="775" t="str">
        <f>Table_wabobpsvr_AzureCalc_AzureCalcRateCard[[#This Row],[ServiceName]]&amp;Table_wabobpsvr_AzureCalc_AzureCalcRateCard[[#This Row],[Price_Level]]&amp;Table_wabobpsvr_AzureCalc_AzureCalcRateCard[[#This Row],[Region]]</f>
        <v>A0 VM (Windows)D7</v>
      </c>
      <c r="B3460" s="775">
        <v>7</v>
      </c>
      <c r="C3460" s="775" t="s">
        <v>680</v>
      </c>
      <c r="D3460" s="775" t="s">
        <v>176</v>
      </c>
      <c r="E3460" s="775">
        <v>1.2800000000000001E-2</v>
      </c>
      <c r="F3460" s="775" t="s">
        <v>705</v>
      </c>
      <c r="G3460" s="775" t="s">
        <v>2130</v>
      </c>
      <c r="H3460" s="775" t="s">
        <v>2131</v>
      </c>
      <c r="I3460" s="775" t="s">
        <v>6220</v>
      </c>
    </row>
    <row r="3461" spans="1:9">
      <c r="A3461" s="775" t="str">
        <f>Table_wabobpsvr_AzureCalc_AzureCalcRateCard[[#This Row],[ServiceName]]&amp;Table_wabobpsvr_AzureCalc_AzureCalcRateCard[[#This Row],[Price_Level]]&amp;Table_wabobpsvr_AzureCalc_AzureCalcRateCard[[#This Row],[Region]]</f>
        <v>A0 VM (Windows)MOSP8</v>
      </c>
      <c r="B3461" s="775">
        <v>8</v>
      </c>
      <c r="C3461" s="775" t="s">
        <v>680</v>
      </c>
      <c r="D3461" s="775" t="s">
        <v>606</v>
      </c>
      <c r="E3461" s="775">
        <v>0.02</v>
      </c>
      <c r="F3461" s="775" t="s">
        <v>705</v>
      </c>
      <c r="G3461" s="775" t="s">
        <v>4235</v>
      </c>
      <c r="H3461" s="775" t="s">
        <v>4235</v>
      </c>
      <c r="I3461" s="775" t="s">
        <v>6225</v>
      </c>
    </row>
    <row r="3462" spans="1:9">
      <c r="A3462" s="775" t="str">
        <f>Table_wabobpsvr_AzureCalc_AzureCalcRateCard[[#This Row],[ServiceName]]&amp;Table_wabobpsvr_AzureCalc_AzureCalcRateCard[[#This Row],[Price_Level]]&amp;Table_wabobpsvr_AzureCalc_AzureCalcRateCard[[#This Row],[Region]]</f>
        <v>A0 VM (Windows)A8</v>
      </c>
      <c r="B3462" s="775">
        <v>8</v>
      </c>
      <c r="C3462" s="775" t="s">
        <v>680</v>
      </c>
      <c r="D3462" s="775" t="s">
        <v>174</v>
      </c>
      <c r="E3462" s="775">
        <v>1.46E-2</v>
      </c>
      <c r="F3462" s="775" t="s">
        <v>705</v>
      </c>
      <c r="G3462" s="775" t="s">
        <v>2140</v>
      </c>
      <c r="H3462" s="775" t="s">
        <v>2141</v>
      </c>
      <c r="I3462" s="775" t="s">
        <v>6225</v>
      </c>
    </row>
    <row r="3463" spans="1:9">
      <c r="A3463" s="775" t="str">
        <f>Table_wabobpsvr_AzureCalc_AzureCalcRateCard[[#This Row],[ServiceName]]&amp;Table_wabobpsvr_AzureCalc_AzureCalcRateCard[[#This Row],[Price_Level]]&amp;Table_wabobpsvr_AzureCalc_AzureCalcRateCard[[#This Row],[Region]]</f>
        <v>A0 VM (Windows)B8</v>
      </c>
      <c r="B3463" s="775">
        <v>8</v>
      </c>
      <c r="C3463" s="775" t="s">
        <v>680</v>
      </c>
      <c r="D3463" s="775" t="s">
        <v>175</v>
      </c>
      <c r="E3463" s="775">
        <v>1.4E-2</v>
      </c>
      <c r="F3463" s="775" t="s">
        <v>705</v>
      </c>
      <c r="G3463" s="775" t="s">
        <v>2140</v>
      </c>
      <c r="H3463" s="775" t="s">
        <v>2141</v>
      </c>
      <c r="I3463" s="775" t="s">
        <v>6225</v>
      </c>
    </row>
    <row r="3464" spans="1:9">
      <c r="A3464" s="775" t="str">
        <f>Table_wabobpsvr_AzureCalc_AzureCalcRateCard[[#This Row],[ServiceName]]&amp;Table_wabobpsvr_AzureCalc_AzureCalcRateCard[[#This Row],[Price_Level]]&amp;Table_wabobpsvr_AzureCalc_AzureCalcRateCard[[#This Row],[Region]]</f>
        <v>A0 VM (Windows)C8</v>
      </c>
      <c r="B3464" s="775">
        <v>8</v>
      </c>
      <c r="C3464" s="775" t="s">
        <v>680</v>
      </c>
      <c r="D3464" s="775" t="s">
        <v>177</v>
      </c>
      <c r="E3464" s="775">
        <v>1.34E-2</v>
      </c>
      <c r="F3464" s="775" t="s">
        <v>705</v>
      </c>
      <c r="G3464" s="775" t="s">
        <v>2140</v>
      </c>
      <c r="H3464" s="775" t="s">
        <v>2141</v>
      </c>
      <c r="I3464" s="775" t="s">
        <v>6225</v>
      </c>
    </row>
    <row r="3465" spans="1:9">
      <c r="A3465" s="775" t="str">
        <f>Table_wabobpsvr_AzureCalc_AzureCalcRateCard[[#This Row],[ServiceName]]&amp;Table_wabobpsvr_AzureCalc_AzureCalcRateCard[[#This Row],[Price_Level]]&amp;Table_wabobpsvr_AzureCalc_AzureCalcRateCard[[#This Row],[Region]]</f>
        <v>A0 VM (Windows)D8</v>
      </c>
      <c r="B3465" s="775">
        <v>8</v>
      </c>
      <c r="C3465" s="775" t="s">
        <v>680</v>
      </c>
      <c r="D3465" s="775" t="s">
        <v>176</v>
      </c>
      <c r="E3465" s="775">
        <v>1.2800000000000001E-2</v>
      </c>
      <c r="F3465" s="775" t="s">
        <v>705</v>
      </c>
      <c r="G3465" s="775" t="s">
        <v>2140</v>
      </c>
      <c r="H3465" s="775" t="s">
        <v>2141</v>
      </c>
      <c r="I3465" s="775" t="s">
        <v>6225</v>
      </c>
    </row>
    <row r="3466" spans="1:9">
      <c r="A3466" s="775" t="str">
        <f>Table_wabobpsvr_AzureCalc_AzureCalcRateCard[[#This Row],[ServiceName]]&amp;Table_wabobpsvr_AzureCalc_AzureCalcRateCard[[#This Row],[Price_Level]]&amp;Table_wabobpsvr_AzureCalc_AzureCalcRateCard[[#This Row],[Region]]</f>
        <v>A0 VM (Windows)MOSP9</v>
      </c>
      <c r="B3466" s="775">
        <v>9</v>
      </c>
      <c r="C3466" s="775" t="s">
        <v>680</v>
      </c>
      <c r="D3466" s="775" t="s">
        <v>606</v>
      </c>
      <c r="E3466" s="775">
        <v>0.02</v>
      </c>
      <c r="F3466" s="775" t="s">
        <v>705</v>
      </c>
      <c r="G3466" s="775" t="s">
        <v>4235</v>
      </c>
      <c r="H3466" s="775" t="s">
        <v>4235</v>
      </c>
      <c r="I3466" s="775" t="s">
        <v>6226</v>
      </c>
    </row>
    <row r="3467" spans="1:9">
      <c r="A3467" s="775" t="str">
        <f>Table_wabobpsvr_AzureCalc_AzureCalcRateCard[[#This Row],[ServiceName]]&amp;Table_wabobpsvr_AzureCalc_AzureCalcRateCard[[#This Row],[Price_Level]]&amp;Table_wabobpsvr_AzureCalc_AzureCalcRateCard[[#This Row],[Region]]</f>
        <v>A0 VM (Windows)A9</v>
      </c>
      <c r="B3467" s="775">
        <v>9</v>
      </c>
      <c r="C3467" s="775" t="s">
        <v>680</v>
      </c>
      <c r="D3467" s="775" t="s">
        <v>174</v>
      </c>
      <c r="E3467" s="775">
        <v>1.46E-2</v>
      </c>
      <c r="F3467" s="775" t="s">
        <v>705</v>
      </c>
      <c r="G3467" s="775" t="s">
        <v>2142</v>
      </c>
      <c r="H3467" s="775" t="s">
        <v>2143</v>
      </c>
      <c r="I3467" s="775" t="s">
        <v>6226</v>
      </c>
    </row>
    <row r="3468" spans="1:9">
      <c r="A3468" s="775" t="str">
        <f>Table_wabobpsvr_AzureCalc_AzureCalcRateCard[[#This Row],[ServiceName]]&amp;Table_wabobpsvr_AzureCalc_AzureCalcRateCard[[#This Row],[Price_Level]]&amp;Table_wabobpsvr_AzureCalc_AzureCalcRateCard[[#This Row],[Region]]</f>
        <v>A0 VM (Windows)B9</v>
      </c>
      <c r="B3468" s="775">
        <v>9</v>
      </c>
      <c r="C3468" s="775" t="s">
        <v>680</v>
      </c>
      <c r="D3468" s="775" t="s">
        <v>175</v>
      </c>
      <c r="E3468" s="775">
        <v>1.4E-2</v>
      </c>
      <c r="F3468" s="775" t="s">
        <v>705</v>
      </c>
      <c r="G3468" s="775" t="s">
        <v>2142</v>
      </c>
      <c r="H3468" s="775" t="s">
        <v>2143</v>
      </c>
      <c r="I3468" s="775" t="s">
        <v>6226</v>
      </c>
    </row>
    <row r="3469" spans="1:9">
      <c r="A3469" s="775" t="str">
        <f>Table_wabobpsvr_AzureCalc_AzureCalcRateCard[[#This Row],[ServiceName]]&amp;Table_wabobpsvr_AzureCalc_AzureCalcRateCard[[#This Row],[Price_Level]]&amp;Table_wabobpsvr_AzureCalc_AzureCalcRateCard[[#This Row],[Region]]</f>
        <v>A0 VM (Windows)C9</v>
      </c>
      <c r="B3469" s="775">
        <v>9</v>
      </c>
      <c r="C3469" s="775" t="s">
        <v>680</v>
      </c>
      <c r="D3469" s="775" t="s">
        <v>177</v>
      </c>
      <c r="E3469" s="775">
        <v>1.34E-2</v>
      </c>
      <c r="F3469" s="775" t="s">
        <v>705</v>
      </c>
      <c r="G3469" s="775" t="s">
        <v>2142</v>
      </c>
      <c r="H3469" s="775" t="s">
        <v>2143</v>
      </c>
      <c r="I3469" s="775" t="s">
        <v>6226</v>
      </c>
    </row>
    <row r="3470" spans="1:9">
      <c r="A3470" s="775" t="str">
        <f>Table_wabobpsvr_AzureCalc_AzureCalcRateCard[[#This Row],[ServiceName]]&amp;Table_wabobpsvr_AzureCalc_AzureCalcRateCard[[#This Row],[Price_Level]]&amp;Table_wabobpsvr_AzureCalc_AzureCalcRateCard[[#This Row],[Region]]</f>
        <v>A0 VM (Windows)D9</v>
      </c>
      <c r="B3470" s="775">
        <v>9</v>
      </c>
      <c r="C3470" s="775" t="s">
        <v>680</v>
      </c>
      <c r="D3470" s="775" t="s">
        <v>176</v>
      </c>
      <c r="E3470" s="775">
        <v>1.2800000000000001E-2</v>
      </c>
      <c r="F3470" s="775" t="s">
        <v>705</v>
      </c>
      <c r="G3470" s="775" t="s">
        <v>2142</v>
      </c>
      <c r="H3470" s="775" t="s">
        <v>2143</v>
      </c>
      <c r="I3470" s="775" t="s">
        <v>6226</v>
      </c>
    </row>
    <row r="3471" spans="1:9">
      <c r="A3471" s="775" t="str">
        <f>Table_wabobpsvr_AzureCalc_AzureCalcRateCard[[#This Row],[ServiceName]]&amp;Table_wabobpsvr_AzureCalc_AzureCalcRateCard[[#This Row],[Price_Level]]&amp;Table_wabobpsvr_AzureCalc_AzureCalcRateCard[[#This Row],[Region]]</f>
        <v>A0 VM (Windows)MOSP10</v>
      </c>
      <c r="B3471" s="775">
        <v>10</v>
      </c>
      <c r="C3471" s="775" t="s">
        <v>680</v>
      </c>
      <c r="D3471" s="775" t="s">
        <v>606</v>
      </c>
      <c r="E3471" s="775">
        <v>0.02</v>
      </c>
      <c r="F3471" s="775" t="s">
        <v>705</v>
      </c>
      <c r="G3471" s="775" t="s">
        <v>4235</v>
      </c>
      <c r="H3471" s="775" t="s">
        <v>4235</v>
      </c>
      <c r="I3471" s="775" t="s">
        <v>6227</v>
      </c>
    </row>
    <row r="3472" spans="1:9">
      <c r="A3472" s="775" t="str">
        <f>Table_wabobpsvr_AzureCalc_AzureCalcRateCard[[#This Row],[ServiceName]]&amp;Table_wabobpsvr_AzureCalc_AzureCalcRateCard[[#This Row],[Price_Level]]&amp;Table_wabobpsvr_AzureCalc_AzureCalcRateCard[[#This Row],[Region]]</f>
        <v>A0 VM (Windows)A10</v>
      </c>
      <c r="B3472" s="775">
        <v>10</v>
      </c>
      <c r="C3472" s="775" t="s">
        <v>680</v>
      </c>
      <c r="D3472" s="775" t="s">
        <v>174</v>
      </c>
      <c r="E3472" s="775">
        <v>1.46E-2</v>
      </c>
      <c r="F3472" s="775" t="s">
        <v>705</v>
      </c>
      <c r="G3472" s="775" t="s">
        <v>2144</v>
      </c>
      <c r="H3472" s="775" t="s">
        <v>2145</v>
      </c>
      <c r="I3472" s="775" t="s">
        <v>6227</v>
      </c>
    </row>
    <row r="3473" spans="1:9">
      <c r="A3473" s="775" t="str">
        <f>Table_wabobpsvr_AzureCalc_AzureCalcRateCard[[#This Row],[ServiceName]]&amp;Table_wabobpsvr_AzureCalc_AzureCalcRateCard[[#This Row],[Price_Level]]&amp;Table_wabobpsvr_AzureCalc_AzureCalcRateCard[[#This Row],[Region]]</f>
        <v>A0 VM (Windows)B10</v>
      </c>
      <c r="B3473" s="775">
        <v>10</v>
      </c>
      <c r="C3473" s="775" t="s">
        <v>680</v>
      </c>
      <c r="D3473" s="775" t="s">
        <v>175</v>
      </c>
      <c r="E3473" s="775">
        <v>1.4E-2</v>
      </c>
      <c r="F3473" s="775" t="s">
        <v>705</v>
      </c>
      <c r="G3473" s="775" t="s">
        <v>2144</v>
      </c>
      <c r="H3473" s="775" t="s">
        <v>2145</v>
      </c>
      <c r="I3473" s="775" t="s">
        <v>6227</v>
      </c>
    </row>
    <row r="3474" spans="1:9">
      <c r="A3474" s="775" t="str">
        <f>Table_wabobpsvr_AzureCalc_AzureCalcRateCard[[#This Row],[ServiceName]]&amp;Table_wabobpsvr_AzureCalc_AzureCalcRateCard[[#This Row],[Price_Level]]&amp;Table_wabobpsvr_AzureCalc_AzureCalcRateCard[[#This Row],[Region]]</f>
        <v>A0 VM (Windows)C10</v>
      </c>
      <c r="B3474" s="775">
        <v>10</v>
      </c>
      <c r="C3474" s="775" t="s">
        <v>680</v>
      </c>
      <c r="D3474" s="775" t="s">
        <v>177</v>
      </c>
      <c r="E3474" s="775">
        <v>1.34E-2</v>
      </c>
      <c r="F3474" s="775" t="s">
        <v>705</v>
      </c>
      <c r="G3474" s="775" t="s">
        <v>2144</v>
      </c>
      <c r="H3474" s="775" t="s">
        <v>2145</v>
      </c>
      <c r="I3474" s="775" t="s">
        <v>6227</v>
      </c>
    </row>
    <row r="3475" spans="1:9">
      <c r="A3475" s="1039" t="str">
        <f>Table_wabobpsvr_AzureCalc_AzureCalcRateCard[[#This Row],[ServiceName]]&amp;Table_wabobpsvr_AzureCalc_AzureCalcRateCard[[#This Row],[Price_Level]]&amp;Table_wabobpsvr_AzureCalc_AzureCalcRateCard[[#This Row],[Region]]</f>
        <v>A0 VM (Windows)D10</v>
      </c>
      <c r="B3475" s="1039">
        <v>10</v>
      </c>
      <c r="C3475" s="1039" t="s">
        <v>680</v>
      </c>
      <c r="D3475" s="1039" t="s">
        <v>176</v>
      </c>
      <c r="E3475" s="1039">
        <v>1.2800000000000001E-2</v>
      </c>
      <c r="F3475" s="1039" t="s">
        <v>705</v>
      </c>
      <c r="G3475" s="775" t="s">
        <v>2144</v>
      </c>
      <c r="H3475" s="775" t="s">
        <v>2145</v>
      </c>
      <c r="I3475" s="775" t="s">
        <v>6227</v>
      </c>
    </row>
    <row r="3476" spans="1:9">
      <c r="A3476" s="1039" t="str">
        <f>Table_wabobpsvr_AzureCalc_AzureCalcRateCard[[#This Row],[ServiceName]]&amp;Table_wabobpsvr_AzureCalc_AzureCalcRateCard[[#This Row],[Price_Level]]&amp;Table_wabobpsvr_AzureCalc_AzureCalcRateCard[[#This Row],[Region]]</f>
        <v>A0 VM (Windows)MOSP11</v>
      </c>
      <c r="B3476" s="1039">
        <v>11</v>
      </c>
      <c r="C3476" s="1039" t="s">
        <v>680</v>
      </c>
      <c r="D3476" s="1039" t="s">
        <v>606</v>
      </c>
      <c r="E3476" s="1039">
        <v>2.7E-2</v>
      </c>
      <c r="F3476" s="1039" t="s">
        <v>705</v>
      </c>
      <c r="G3476" s="775" t="s">
        <v>4235</v>
      </c>
      <c r="H3476" s="775" t="s">
        <v>4235</v>
      </c>
      <c r="I3476" s="775" t="s">
        <v>6228</v>
      </c>
    </row>
    <row r="3477" spans="1:9">
      <c r="A3477" s="1039" t="str">
        <f>Table_wabobpsvr_AzureCalc_AzureCalcRateCard[[#This Row],[ServiceName]]&amp;Table_wabobpsvr_AzureCalc_AzureCalcRateCard[[#This Row],[Price_Level]]&amp;Table_wabobpsvr_AzureCalc_AzureCalcRateCard[[#This Row],[Region]]</f>
        <v>A0 VM (Windows)A11</v>
      </c>
      <c r="B3477" s="1039">
        <v>11</v>
      </c>
      <c r="C3477" s="1039" t="s">
        <v>680</v>
      </c>
      <c r="D3477" s="1039" t="s">
        <v>174</v>
      </c>
      <c r="E3477" s="1039">
        <v>1.9709999999999998E-2</v>
      </c>
      <c r="F3477" s="1039" t="s">
        <v>705</v>
      </c>
      <c r="G3477" s="775" t="s">
        <v>2146</v>
      </c>
      <c r="H3477" s="775" t="s">
        <v>2147</v>
      </c>
      <c r="I3477" s="775" t="s">
        <v>6228</v>
      </c>
    </row>
    <row r="3478" spans="1:9">
      <c r="A3478" s="775" t="str">
        <f>Table_wabobpsvr_AzureCalc_AzureCalcRateCard[[#This Row],[ServiceName]]&amp;Table_wabobpsvr_AzureCalc_AzureCalcRateCard[[#This Row],[Price_Level]]&amp;Table_wabobpsvr_AzureCalc_AzureCalcRateCard[[#This Row],[Region]]</f>
        <v>A0 VM (Windows)B11</v>
      </c>
      <c r="B3478" s="775">
        <v>11</v>
      </c>
      <c r="C3478" s="775" t="s">
        <v>680</v>
      </c>
      <c r="D3478" s="775" t="s">
        <v>175</v>
      </c>
      <c r="E3478" s="775">
        <v>1.89E-2</v>
      </c>
      <c r="F3478" s="775" t="s">
        <v>705</v>
      </c>
      <c r="G3478" s="775" t="s">
        <v>2146</v>
      </c>
      <c r="H3478" s="775" t="s">
        <v>2147</v>
      </c>
      <c r="I3478" s="775" t="s">
        <v>6228</v>
      </c>
    </row>
    <row r="3479" spans="1:9">
      <c r="A3479" s="775" t="str">
        <f>Table_wabobpsvr_AzureCalc_AzureCalcRateCard[[#This Row],[ServiceName]]&amp;Table_wabobpsvr_AzureCalc_AzureCalcRateCard[[#This Row],[Price_Level]]&amp;Table_wabobpsvr_AzureCalc_AzureCalcRateCard[[#This Row],[Region]]</f>
        <v>A0 VM (Windows)C11</v>
      </c>
      <c r="B3479" s="775">
        <v>11</v>
      </c>
      <c r="C3479" s="775" t="s">
        <v>680</v>
      </c>
      <c r="D3479" s="775" t="s">
        <v>177</v>
      </c>
      <c r="E3479" s="775">
        <v>1.8089999999999998E-2</v>
      </c>
      <c r="F3479" s="775" t="s">
        <v>705</v>
      </c>
      <c r="G3479" s="775" t="s">
        <v>2146</v>
      </c>
      <c r="H3479" s="775" t="s">
        <v>2147</v>
      </c>
      <c r="I3479" s="775" t="s">
        <v>6228</v>
      </c>
    </row>
    <row r="3480" spans="1:9">
      <c r="A3480" s="775" t="str">
        <f>Table_wabobpsvr_AzureCalc_AzureCalcRateCard[[#This Row],[ServiceName]]&amp;Table_wabobpsvr_AzureCalc_AzureCalcRateCard[[#This Row],[Price_Level]]&amp;Table_wabobpsvr_AzureCalc_AzureCalcRateCard[[#This Row],[Region]]</f>
        <v>A0 VM (Windows)D11</v>
      </c>
      <c r="B3480" s="775">
        <v>11</v>
      </c>
      <c r="C3480" s="775" t="s">
        <v>680</v>
      </c>
      <c r="D3480" s="775" t="s">
        <v>176</v>
      </c>
      <c r="E3480" s="775">
        <v>1.728E-2</v>
      </c>
      <c r="F3480" s="775" t="s">
        <v>705</v>
      </c>
      <c r="G3480" s="775" t="s">
        <v>2146</v>
      </c>
      <c r="H3480" s="775" t="s">
        <v>2147</v>
      </c>
      <c r="I3480" s="775" t="s">
        <v>6228</v>
      </c>
    </row>
    <row r="3481" spans="1:9">
      <c r="A3481" s="775" t="str">
        <f>Table_wabobpsvr_AzureCalc_AzureCalcRateCard[[#This Row],[ServiceName]]&amp;Table_wabobpsvr_AzureCalc_AzureCalcRateCard[[#This Row],[Price_Level]]&amp;Table_wabobpsvr_AzureCalc_AzureCalcRateCard[[#This Row],[Region]]</f>
        <v>A0 VM (Windows)MOSP12</v>
      </c>
      <c r="B3481" s="775">
        <v>12</v>
      </c>
      <c r="C3481" s="775" t="s">
        <v>680</v>
      </c>
      <c r="D3481" s="775" t="s">
        <v>606</v>
      </c>
      <c r="E3481" s="775">
        <v>2.4E-2</v>
      </c>
      <c r="F3481" s="775" t="s">
        <v>705</v>
      </c>
      <c r="G3481" s="775" t="s">
        <v>4235</v>
      </c>
      <c r="H3481" s="775" t="s">
        <v>4235</v>
      </c>
      <c r="I3481" s="775" t="s">
        <v>6229</v>
      </c>
    </row>
    <row r="3482" spans="1:9">
      <c r="A3482" s="775" t="str">
        <f>Table_wabobpsvr_AzureCalc_AzureCalcRateCard[[#This Row],[ServiceName]]&amp;Table_wabobpsvr_AzureCalc_AzureCalcRateCard[[#This Row],[Price_Level]]&amp;Table_wabobpsvr_AzureCalc_AzureCalcRateCard[[#This Row],[Region]]</f>
        <v>A0 VM (Windows)A12</v>
      </c>
      <c r="B3482" s="775">
        <v>12</v>
      </c>
      <c r="C3482" s="775" t="s">
        <v>680</v>
      </c>
      <c r="D3482" s="775" t="s">
        <v>174</v>
      </c>
      <c r="E3482" s="775">
        <v>1.7520000000000001E-2</v>
      </c>
      <c r="F3482" s="775" t="s">
        <v>705</v>
      </c>
      <c r="G3482" s="775" t="s">
        <v>2148</v>
      </c>
      <c r="H3482" s="775" t="s">
        <v>2149</v>
      </c>
      <c r="I3482" s="775" t="s">
        <v>6229</v>
      </c>
    </row>
    <row r="3483" spans="1:9">
      <c r="A3483" s="775" t="str">
        <f>Table_wabobpsvr_AzureCalc_AzureCalcRateCard[[#This Row],[ServiceName]]&amp;Table_wabobpsvr_AzureCalc_AzureCalcRateCard[[#This Row],[Price_Level]]&amp;Table_wabobpsvr_AzureCalc_AzureCalcRateCard[[#This Row],[Region]]</f>
        <v>A0 VM (Windows)B12</v>
      </c>
      <c r="B3483" s="775">
        <v>12</v>
      </c>
      <c r="C3483" s="775" t="s">
        <v>680</v>
      </c>
      <c r="D3483" s="775" t="s">
        <v>175</v>
      </c>
      <c r="E3483" s="775">
        <v>1.6799999999999999E-2</v>
      </c>
      <c r="F3483" s="775" t="s">
        <v>705</v>
      </c>
      <c r="G3483" s="775" t="s">
        <v>2148</v>
      </c>
      <c r="H3483" s="775" t="s">
        <v>2149</v>
      </c>
      <c r="I3483" s="775" t="s">
        <v>6229</v>
      </c>
    </row>
    <row r="3484" spans="1:9">
      <c r="A3484" s="775" t="str">
        <f>Table_wabobpsvr_AzureCalc_AzureCalcRateCard[[#This Row],[ServiceName]]&amp;Table_wabobpsvr_AzureCalc_AzureCalcRateCard[[#This Row],[Price_Level]]&amp;Table_wabobpsvr_AzureCalc_AzureCalcRateCard[[#This Row],[Region]]</f>
        <v>A0 VM (Windows)C12</v>
      </c>
      <c r="B3484" s="775">
        <v>12</v>
      </c>
      <c r="C3484" s="775" t="s">
        <v>680</v>
      </c>
      <c r="D3484" s="775" t="s">
        <v>177</v>
      </c>
      <c r="E3484" s="775">
        <v>1.6080000000000001E-2</v>
      </c>
      <c r="F3484" s="775" t="s">
        <v>705</v>
      </c>
      <c r="G3484" s="775" t="s">
        <v>2148</v>
      </c>
      <c r="H3484" s="775" t="s">
        <v>2149</v>
      </c>
      <c r="I3484" s="775" t="s">
        <v>6229</v>
      </c>
    </row>
    <row r="3485" spans="1:9">
      <c r="A3485" s="775" t="str">
        <f>Table_wabobpsvr_AzureCalc_AzureCalcRateCard[[#This Row],[ServiceName]]&amp;Table_wabobpsvr_AzureCalc_AzureCalcRateCard[[#This Row],[Price_Level]]&amp;Table_wabobpsvr_AzureCalc_AzureCalcRateCard[[#This Row],[Region]]</f>
        <v>A0 VM (Windows)D12</v>
      </c>
      <c r="B3485" s="775">
        <v>12</v>
      </c>
      <c r="C3485" s="775" t="s">
        <v>680</v>
      </c>
      <c r="D3485" s="775" t="s">
        <v>176</v>
      </c>
      <c r="E3485" s="775">
        <v>1.536E-2</v>
      </c>
      <c r="F3485" s="775" t="s">
        <v>705</v>
      </c>
      <c r="G3485" s="775" t="s">
        <v>2148</v>
      </c>
      <c r="H3485" s="775" t="s">
        <v>2149</v>
      </c>
      <c r="I3485" s="775" t="s">
        <v>6229</v>
      </c>
    </row>
    <row r="3486" spans="1:9">
      <c r="A3486" s="775" t="str">
        <f>Table_wabobpsvr_AzureCalc_AzureCalcRateCard[[#This Row],[ServiceName]]&amp;Table_wabobpsvr_AzureCalc_AzureCalcRateCard[[#This Row],[Price_Level]]&amp;Table_wabobpsvr_AzureCalc_AzureCalcRateCard[[#This Row],[Region]]</f>
        <v>A0 VM (Windows)MOSP13</v>
      </c>
      <c r="B3486" s="775">
        <v>13</v>
      </c>
      <c r="C3486" s="775" t="s">
        <v>680</v>
      </c>
      <c r="D3486" s="775" t="s">
        <v>606</v>
      </c>
      <c r="E3486" s="775">
        <v>2.8000000000000001E-2</v>
      </c>
      <c r="F3486" s="775" t="s">
        <v>705</v>
      </c>
      <c r="G3486" s="775" t="s">
        <v>4235</v>
      </c>
      <c r="H3486" s="775" t="s">
        <v>4235</v>
      </c>
      <c r="I3486" s="775" t="s">
        <v>6230</v>
      </c>
    </row>
    <row r="3487" spans="1:9">
      <c r="A3487" s="775" t="str">
        <f>Table_wabobpsvr_AzureCalc_AzureCalcRateCard[[#This Row],[ServiceName]]&amp;Table_wabobpsvr_AzureCalc_AzureCalcRateCard[[#This Row],[Price_Level]]&amp;Table_wabobpsvr_AzureCalc_AzureCalcRateCard[[#This Row],[Region]]</f>
        <v>A0 VM (Windows)A13</v>
      </c>
      <c r="B3487" s="775">
        <v>13</v>
      </c>
      <c r="C3487" s="775" t="s">
        <v>680</v>
      </c>
      <c r="D3487" s="775" t="s">
        <v>174</v>
      </c>
      <c r="E3487" s="775">
        <v>2.044E-2</v>
      </c>
      <c r="F3487" s="775" t="s">
        <v>705</v>
      </c>
      <c r="G3487" s="775" t="s">
        <v>2150</v>
      </c>
      <c r="H3487" s="775" t="s">
        <v>2151</v>
      </c>
      <c r="I3487" s="775" t="s">
        <v>6230</v>
      </c>
    </row>
    <row r="3488" spans="1:9">
      <c r="A3488" s="775" t="str">
        <f>Table_wabobpsvr_AzureCalc_AzureCalcRateCard[[#This Row],[ServiceName]]&amp;Table_wabobpsvr_AzureCalc_AzureCalcRateCard[[#This Row],[Price_Level]]&amp;Table_wabobpsvr_AzureCalc_AzureCalcRateCard[[#This Row],[Region]]</f>
        <v>A0 VM (Windows)B13</v>
      </c>
      <c r="B3488" s="775">
        <v>13</v>
      </c>
      <c r="C3488" s="775" t="s">
        <v>680</v>
      </c>
      <c r="D3488" s="775" t="s">
        <v>175</v>
      </c>
      <c r="E3488" s="775">
        <v>1.9599999999999999E-2</v>
      </c>
      <c r="F3488" s="775" t="s">
        <v>705</v>
      </c>
      <c r="G3488" s="775" t="s">
        <v>2150</v>
      </c>
      <c r="H3488" s="775" t="s">
        <v>2151</v>
      </c>
      <c r="I3488" s="775" t="s">
        <v>6230</v>
      </c>
    </row>
    <row r="3489" spans="1:9">
      <c r="A3489" s="775" t="str">
        <f>Table_wabobpsvr_AzureCalc_AzureCalcRateCard[[#This Row],[ServiceName]]&amp;Table_wabobpsvr_AzureCalc_AzureCalcRateCard[[#This Row],[Price_Level]]&amp;Table_wabobpsvr_AzureCalc_AzureCalcRateCard[[#This Row],[Region]]</f>
        <v>A0 VM (Windows)C13</v>
      </c>
      <c r="B3489" s="775">
        <v>13</v>
      </c>
      <c r="C3489" s="775" t="s">
        <v>680</v>
      </c>
      <c r="D3489" s="775" t="s">
        <v>177</v>
      </c>
      <c r="E3489" s="775">
        <v>1.8759999999999999E-2</v>
      </c>
      <c r="F3489" s="775" t="s">
        <v>705</v>
      </c>
      <c r="G3489" s="775" t="s">
        <v>2150</v>
      </c>
      <c r="H3489" s="775" t="s">
        <v>2151</v>
      </c>
      <c r="I3489" s="775" t="s">
        <v>6230</v>
      </c>
    </row>
    <row r="3490" spans="1:9">
      <c r="A3490" s="775" t="str">
        <f>Table_wabobpsvr_AzureCalc_AzureCalcRateCard[[#This Row],[ServiceName]]&amp;Table_wabobpsvr_AzureCalc_AzureCalcRateCard[[#This Row],[Price_Level]]&amp;Table_wabobpsvr_AzureCalc_AzureCalcRateCard[[#This Row],[Region]]</f>
        <v>A0 VM (Windows)D13</v>
      </c>
      <c r="B3490" s="775">
        <v>13</v>
      </c>
      <c r="C3490" s="775" t="s">
        <v>680</v>
      </c>
      <c r="D3490" s="775" t="s">
        <v>176</v>
      </c>
      <c r="E3490" s="775">
        <v>1.7919999999999998E-2</v>
      </c>
      <c r="F3490" s="775" t="s">
        <v>705</v>
      </c>
      <c r="G3490" s="775" t="s">
        <v>2150</v>
      </c>
      <c r="H3490" s="775" t="s">
        <v>2151</v>
      </c>
      <c r="I3490" s="775" t="s">
        <v>6230</v>
      </c>
    </row>
    <row r="3491" spans="1:9">
      <c r="A3491" s="775" t="str">
        <f>Table_wabobpsvr_AzureCalc_AzureCalcRateCard[[#This Row],[ServiceName]]&amp;Table_wabobpsvr_AzureCalc_AzureCalcRateCard[[#This Row],[Price_Level]]&amp;Table_wabobpsvr_AzureCalc_AzureCalcRateCard[[#This Row],[Region]]</f>
        <v>Basic.A0 VM (Non-Windows)MOSP6</v>
      </c>
      <c r="B3491" s="775">
        <v>6</v>
      </c>
      <c r="C3491" s="775" t="s">
        <v>680</v>
      </c>
      <c r="D3491" s="775" t="s">
        <v>606</v>
      </c>
      <c r="E3491" s="775">
        <v>1.7999999999999999E-2</v>
      </c>
      <c r="F3491" s="775" t="s">
        <v>701</v>
      </c>
      <c r="G3491" s="775" t="s">
        <v>4235</v>
      </c>
      <c r="H3491" s="775" t="s">
        <v>4235</v>
      </c>
      <c r="I3491" s="775" t="s">
        <v>6231</v>
      </c>
    </row>
    <row r="3492" spans="1:9">
      <c r="A3492" s="775" t="str">
        <f>Table_wabobpsvr_AzureCalc_AzureCalcRateCard[[#This Row],[ServiceName]]&amp;Table_wabobpsvr_AzureCalc_AzureCalcRateCard[[#This Row],[Price_Level]]&amp;Table_wabobpsvr_AzureCalc_AzureCalcRateCard[[#This Row],[Region]]</f>
        <v>Basic.A0 VM (Non-Windows)A6</v>
      </c>
      <c r="B3492" s="775">
        <v>6</v>
      </c>
      <c r="C3492" s="775" t="s">
        <v>680</v>
      </c>
      <c r="D3492" s="775" t="s">
        <v>174</v>
      </c>
      <c r="E3492" s="775">
        <v>1.3140000000000001E-2</v>
      </c>
      <c r="F3492" s="775" t="s">
        <v>701</v>
      </c>
      <c r="G3492" s="775" t="s">
        <v>2152</v>
      </c>
      <c r="H3492" s="775" t="s">
        <v>2153</v>
      </c>
      <c r="I3492" s="775" t="s">
        <v>6231</v>
      </c>
    </row>
    <row r="3493" spans="1:9">
      <c r="A3493" s="775" t="str">
        <f>Table_wabobpsvr_AzureCalc_AzureCalcRateCard[[#This Row],[ServiceName]]&amp;Table_wabobpsvr_AzureCalc_AzureCalcRateCard[[#This Row],[Price_Level]]&amp;Table_wabobpsvr_AzureCalc_AzureCalcRateCard[[#This Row],[Region]]</f>
        <v>Basic.A0 VM (Non-Windows)B6</v>
      </c>
      <c r="B3493" s="775">
        <v>6</v>
      </c>
      <c r="C3493" s="775" t="s">
        <v>680</v>
      </c>
      <c r="D3493" s="775" t="s">
        <v>175</v>
      </c>
      <c r="E3493" s="775">
        <v>1.26E-2</v>
      </c>
      <c r="F3493" s="775" t="s">
        <v>701</v>
      </c>
      <c r="G3493" s="775" t="s">
        <v>2152</v>
      </c>
      <c r="H3493" s="775" t="s">
        <v>2153</v>
      </c>
      <c r="I3493" s="775" t="s">
        <v>6231</v>
      </c>
    </row>
    <row r="3494" spans="1:9">
      <c r="A3494" s="775" t="str">
        <f>Table_wabobpsvr_AzureCalc_AzureCalcRateCard[[#This Row],[ServiceName]]&amp;Table_wabobpsvr_AzureCalc_AzureCalcRateCard[[#This Row],[Price_Level]]&amp;Table_wabobpsvr_AzureCalc_AzureCalcRateCard[[#This Row],[Region]]</f>
        <v>Basic.A0 VM (Non-Windows)C6</v>
      </c>
      <c r="B3494" s="775">
        <v>6</v>
      </c>
      <c r="C3494" s="775" t="s">
        <v>680</v>
      </c>
      <c r="D3494" s="775" t="s">
        <v>177</v>
      </c>
      <c r="E3494" s="775">
        <v>1.206E-2</v>
      </c>
      <c r="F3494" s="775" t="s">
        <v>701</v>
      </c>
      <c r="G3494" s="775" t="s">
        <v>2152</v>
      </c>
      <c r="H3494" s="775" t="s">
        <v>2153</v>
      </c>
      <c r="I3494" s="775" t="s">
        <v>6231</v>
      </c>
    </row>
    <row r="3495" spans="1:9">
      <c r="A3495" s="775" t="str">
        <f>Table_wabobpsvr_AzureCalc_AzureCalcRateCard[[#This Row],[ServiceName]]&amp;Table_wabobpsvr_AzureCalc_AzureCalcRateCard[[#This Row],[Price_Level]]&amp;Table_wabobpsvr_AzureCalc_AzureCalcRateCard[[#This Row],[Region]]</f>
        <v>Basic.A0 VM (Non-Windows)D6</v>
      </c>
      <c r="B3495" s="775">
        <v>6</v>
      </c>
      <c r="C3495" s="775" t="s">
        <v>680</v>
      </c>
      <c r="D3495" s="775" t="s">
        <v>176</v>
      </c>
      <c r="E3495" s="775">
        <v>1.1520000000000001E-2</v>
      </c>
      <c r="F3495" s="775" t="s">
        <v>701</v>
      </c>
      <c r="G3495" s="775" t="s">
        <v>2152</v>
      </c>
      <c r="H3495" s="775" t="s">
        <v>2153</v>
      </c>
      <c r="I3495" s="775" t="s">
        <v>6231</v>
      </c>
    </row>
    <row r="3496" spans="1:9">
      <c r="A3496" s="775" t="str">
        <f>Table_wabobpsvr_AzureCalc_AzureCalcRateCard[[#This Row],[ServiceName]]&amp;Table_wabobpsvr_AzureCalc_AzureCalcRateCard[[#This Row],[Price_Level]]&amp;Table_wabobpsvr_AzureCalc_AzureCalcRateCard[[#This Row],[Region]]</f>
        <v>Basic.A0 VM (Non-Windows)MOSP4</v>
      </c>
      <c r="B3496" s="775">
        <v>4</v>
      </c>
      <c r="C3496" s="775" t="s">
        <v>680</v>
      </c>
      <c r="D3496" s="775" t="s">
        <v>606</v>
      </c>
      <c r="E3496" s="775">
        <v>1.7999999999999999E-2</v>
      </c>
      <c r="F3496" s="775" t="s">
        <v>701</v>
      </c>
      <c r="G3496" s="775" t="s">
        <v>4235</v>
      </c>
      <c r="H3496" s="775" t="s">
        <v>4235</v>
      </c>
      <c r="I3496" s="775" t="s">
        <v>5725</v>
      </c>
    </row>
    <row r="3497" spans="1:9">
      <c r="A3497" s="775" t="str">
        <f>Table_wabobpsvr_AzureCalc_AzureCalcRateCard[[#This Row],[ServiceName]]&amp;Table_wabobpsvr_AzureCalc_AzureCalcRateCard[[#This Row],[Price_Level]]&amp;Table_wabobpsvr_AzureCalc_AzureCalcRateCard[[#This Row],[Region]]</f>
        <v>Basic.A0 VM (Non-Windows)A4</v>
      </c>
      <c r="B3497" s="775">
        <v>4</v>
      </c>
      <c r="C3497" s="775" t="s">
        <v>680</v>
      </c>
      <c r="D3497" s="775" t="s">
        <v>174</v>
      </c>
      <c r="E3497" s="775">
        <v>1.3140000000000001E-2</v>
      </c>
      <c r="F3497" s="775" t="s">
        <v>701</v>
      </c>
      <c r="G3497" s="775" t="s">
        <v>2154</v>
      </c>
      <c r="H3497" s="775" t="s">
        <v>2155</v>
      </c>
      <c r="I3497" s="775" t="s">
        <v>5725</v>
      </c>
    </row>
    <row r="3498" spans="1:9">
      <c r="A3498" s="775" t="str">
        <f>Table_wabobpsvr_AzureCalc_AzureCalcRateCard[[#This Row],[ServiceName]]&amp;Table_wabobpsvr_AzureCalc_AzureCalcRateCard[[#This Row],[Price_Level]]&amp;Table_wabobpsvr_AzureCalc_AzureCalcRateCard[[#This Row],[Region]]</f>
        <v>ExpressRoute (Metered) 5 Gbps ConnectionsA2</v>
      </c>
      <c r="B3498" s="775">
        <v>2</v>
      </c>
      <c r="C3498" s="775" t="s">
        <v>7427</v>
      </c>
      <c r="D3498" s="775" t="s">
        <v>174</v>
      </c>
      <c r="E3498" s="775">
        <v>2114.6</v>
      </c>
      <c r="F3498" s="775" t="s">
        <v>7397</v>
      </c>
      <c r="G3498" s="775" t="s">
        <v>7533</v>
      </c>
      <c r="H3498" s="775" t="s">
        <v>7534</v>
      </c>
      <c r="I3498" s="775" t="s">
        <v>7454</v>
      </c>
    </row>
    <row r="3499" spans="1:9">
      <c r="A3499" s="775" t="str">
        <f>Table_wabobpsvr_AzureCalc_AzureCalcRateCard[[#This Row],[ServiceName]]&amp;Table_wabobpsvr_AzureCalc_AzureCalcRateCard[[#This Row],[Price_Level]]&amp;Table_wabobpsvr_AzureCalc_AzureCalcRateCard[[#This Row],[Region]]</f>
        <v>ExpressRoute (Metered) 100 Mbps ConnectionsA2</v>
      </c>
      <c r="B3499" s="775">
        <v>2</v>
      </c>
      <c r="C3499" s="775" t="s">
        <v>7427</v>
      </c>
      <c r="D3499" s="775" t="s">
        <v>174</v>
      </c>
      <c r="E3499" s="775">
        <v>106.7</v>
      </c>
      <c r="F3499" s="775" t="s">
        <v>7395</v>
      </c>
      <c r="G3499" s="775" t="s">
        <v>7559</v>
      </c>
      <c r="H3499" s="775" t="s">
        <v>7560</v>
      </c>
      <c r="I3499" s="775" t="s">
        <v>7448</v>
      </c>
    </row>
    <row r="3500" spans="1:9">
      <c r="A3500" s="775" t="str">
        <f>Table_wabobpsvr_AzureCalc_AzureCalcRateCard[[#This Row],[ServiceName]]&amp;Table_wabobpsvr_AzureCalc_AzureCalcRateCard[[#This Row],[Price_Level]]&amp;Table_wabobpsvr_AzureCalc_AzureCalcRateCard[[#This Row],[Region]]</f>
        <v>ExpressRoute (Metered) 2 Gbps ConnectionsA2</v>
      </c>
      <c r="B3500" s="775">
        <v>2</v>
      </c>
      <c r="C3500" s="775" t="s">
        <v>7427</v>
      </c>
      <c r="D3500" s="775" t="s">
        <v>174</v>
      </c>
      <c r="E3500" s="775">
        <v>845.84</v>
      </c>
      <c r="F3500" s="775" t="s">
        <v>7396</v>
      </c>
      <c r="G3500" s="775" t="s">
        <v>7529</v>
      </c>
      <c r="H3500" s="775" t="s">
        <v>7530</v>
      </c>
      <c r="I3500" s="775" t="s">
        <v>7450</v>
      </c>
    </row>
    <row r="3501" spans="1:9">
      <c r="A3501" s="775" t="str">
        <f>Table_wabobpsvr_AzureCalc_AzureCalcRateCard[[#This Row],[ServiceName]]&amp;Table_wabobpsvr_AzureCalc_AzureCalcRateCard[[#This Row],[Price_Level]]&amp;Table_wabobpsvr_AzureCalc_AzureCalcRateCard[[#This Row],[Region]]</f>
        <v>A10 HDInsightA15</v>
      </c>
      <c r="B3501" s="775">
        <v>15</v>
      </c>
      <c r="C3501" s="775" t="s">
        <v>87</v>
      </c>
      <c r="D3501" s="775" t="s">
        <v>174</v>
      </c>
      <c r="E3501" s="775">
        <v>1.833</v>
      </c>
      <c r="F3501" s="775" t="s">
        <v>3660</v>
      </c>
      <c r="G3501" s="775" t="s">
        <v>3681</v>
      </c>
      <c r="H3501" s="775" t="s">
        <v>3682</v>
      </c>
      <c r="I3501" s="775" t="s">
        <v>5077</v>
      </c>
    </row>
    <row r="3502" spans="1:9">
      <c r="A3502" s="775" t="str">
        <f>Table_wabobpsvr_AzureCalc_AzureCalcRateCard[[#This Row],[ServiceName]]&amp;Table_wabobpsvr_AzureCalc_AzureCalcRateCard[[#This Row],[Price_Level]]&amp;Table_wabobpsvr_AzureCalc_AzureCalcRateCard[[#This Row],[Region]]</f>
        <v>A6 HDInsight (Non-Windows)D12</v>
      </c>
      <c r="B3502" s="775">
        <v>12</v>
      </c>
      <c r="C3502" s="775" t="s">
        <v>87</v>
      </c>
      <c r="D3502" s="775" t="s">
        <v>176</v>
      </c>
      <c r="E3502" s="775">
        <v>0.25540000000000002</v>
      </c>
      <c r="F3502" s="775" t="s">
        <v>3526</v>
      </c>
      <c r="G3502" s="775" t="s">
        <v>3679</v>
      </c>
      <c r="H3502" s="775" t="s">
        <v>3680</v>
      </c>
      <c r="I3502" s="775" t="s">
        <v>5080</v>
      </c>
    </row>
    <row r="3503" spans="1:9">
      <c r="A3503" s="775" t="str">
        <f>Table_wabobpsvr_AzureCalc_AzureCalcRateCard[[#This Row],[ServiceName]]&amp;Table_wabobpsvr_AzureCalc_AzureCalcRateCard[[#This Row],[Price_Level]]&amp;Table_wabobpsvr_AzureCalc_AzureCalcRateCard[[#This Row],[Region]]</f>
        <v>A7 HDInsightMOSP</v>
      </c>
      <c r="B3503" s="775"/>
      <c r="C3503" s="775" t="s">
        <v>87</v>
      </c>
      <c r="D3503" s="775" t="s">
        <v>606</v>
      </c>
      <c r="E3503" s="775">
        <v>1.41</v>
      </c>
      <c r="F3503" s="775" t="s">
        <v>3683</v>
      </c>
      <c r="G3503" s="775" t="s">
        <v>4235</v>
      </c>
      <c r="H3503" s="775" t="s">
        <v>4235</v>
      </c>
      <c r="I3503" s="775" t="s">
        <v>6232</v>
      </c>
    </row>
    <row r="3504" spans="1:9">
      <c r="A3504" s="775" t="str">
        <f>Table_wabobpsvr_AzureCalc_AzureCalcRateCard[[#This Row],[ServiceName]]&amp;Table_wabobpsvr_AzureCalc_AzureCalcRateCard[[#This Row],[Price_Level]]&amp;Table_wabobpsvr_AzureCalc_AzureCalcRateCard[[#This Row],[Region]]</f>
        <v>A7 HDInsightA</v>
      </c>
      <c r="B3504" s="775"/>
      <c r="C3504" s="775" t="s">
        <v>87</v>
      </c>
      <c r="D3504" s="775" t="s">
        <v>174</v>
      </c>
      <c r="E3504" s="775">
        <v>1.0293000000000001</v>
      </c>
      <c r="F3504" s="775" t="s">
        <v>3683</v>
      </c>
      <c r="G3504" s="775" t="s">
        <v>3684</v>
      </c>
      <c r="H3504" s="775" t="s">
        <v>3685</v>
      </c>
      <c r="I3504" s="775" t="s">
        <v>6232</v>
      </c>
    </row>
    <row r="3505" spans="1:9">
      <c r="A3505" s="775" t="str">
        <f>Table_wabobpsvr_AzureCalc_AzureCalcRateCard[[#This Row],[ServiceName]]&amp;Table_wabobpsvr_AzureCalc_AzureCalcRateCard[[#This Row],[Price_Level]]&amp;Table_wabobpsvr_AzureCalc_AzureCalcRateCard[[#This Row],[Region]]</f>
        <v>A7 HDInsightB</v>
      </c>
      <c r="B3505" s="775"/>
      <c r="C3505" s="775" t="s">
        <v>87</v>
      </c>
      <c r="D3505" s="775" t="s">
        <v>175</v>
      </c>
      <c r="E3505" s="775">
        <v>0.98699999999999999</v>
      </c>
      <c r="F3505" s="775" t="s">
        <v>3683</v>
      </c>
      <c r="G3505" s="775" t="s">
        <v>3684</v>
      </c>
      <c r="H3505" s="775" t="s">
        <v>3685</v>
      </c>
      <c r="I3505" s="775" t="s">
        <v>6232</v>
      </c>
    </row>
    <row r="3506" spans="1:9">
      <c r="A3506" s="775" t="str">
        <f>Table_wabobpsvr_AzureCalc_AzureCalcRateCard[[#This Row],[ServiceName]]&amp;Table_wabobpsvr_AzureCalc_AzureCalcRateCard[[#This Row],[Price_Level]]&amp;Table_wabobpsvr_AzureCalc_AzureCalcRateCard[[#This Row],[Region]]</f>
        <v>A7 HDInsightC</v>
      </c>
      <c r="B3506" s="775"/>
      <c r="C3506" s="775" t="s">
        <v>87</v>
      </c>
      <c r="D3506" s="775" t="s">
        <v>177</v>
      </c>
      <c r="E3506" s="775">
        <v>0.94469999999999998</v>
      </c>
      <c r="F3506" s="775" t="s">
        <v>3683</v>
      </c>
      <c r="G3506" s="775" t="s">
        <v>3684</v>
      </c>
      <c r="H3506" s="775" t="s">
        <v>3685</v>
      </c>
      <c r="I3506" s="775" t="s">
        <v>6232</v>
      </c>
    </row>
    <row r="3507" spans="1:9">
      <c r="A3507" s="775" t="str">
        <f>Table_wabobpsvr_AzureCalc_AzureCalcRateCard[[#This Row],[ServiceName]]&amp;Table_wabobpsvr_AzureCalc_AzureCalcRateCard[[#This Row],[Price_Level]]&amp;Table_wabobpsvr_AzureCalc_AzureCalcRateCard[[#This Row],[Region]]</f>
        <v>A7 HDInsightD</v>
      </c>
      <c r="B3507" s="775"/>
      <c r="C3507" s="775" t="s">
        <v>87</v>
      </c>
      <c r="D3507" s="775" t="s">
        <v>176</v>
      </c>
      <c r="E3507" s="775">
        <v>0.90239999999999998</v>
      </c>
      <c r="F3507" s="775" t="s">
        <v>3683</v>
      </c>
      <c r="G3507" s="775" t="s">
        <v>3684</v>
      </c>
      <c r="H3507" s="775" t="s">
        <v>3685</v>
      </c>
      <c r="I3507" s="775" t="s">
        <v>6232</v>
      </c>
    </row>
    <row r="3508" spans="1:9">
      <c r="A3508" s="1039" t="str">
        <f>Table_wabobpsvr_AzureCalc_AzureCalcRateCard[[#This Row],[ServiceName]]&amp;Table_wabobpsvr_AzureCalc_AzureCalcRateCard[[#This Row],[Price_Level]]&amp;Table_wabobpsvr_AzureCalc_AzureCalcRateCard[[#This Row],[Region]]</f>
        <v>ExpressRoute (Unlimited) 10 Gbps ConnectionsMOSP7</v>
      </c>
      <c r="B3508" s="1039">
        <v>7</v>
      </c>
      <c r="C3508" s="1039" t="s">
        <v>7427</v>
      </c>
      <c r="D3508" s="1039" t="s">
        <v>606</v>
      </c>
      <c r="E3508" s="1039">
        <v>51300</v>
      </c>
      <c r="F3508" s="1039" t="s">
        <v>7408</v>
      </c>
      <c r="G3508" s="775"/>
      <c r="H3508" s="775"/>
      <c r="I3508" s="775" t="s">
        <v>7462</v>
      </c>
    </row>
    <row r="3509" spans="1:9">
      <c r="A3509" s="775" t="str">
        <f>Table_wabobpsvr_AzureCalc_AzureCalcRateCard[[#This Row],[ServiceName]]&amp;Table_wabobpsvr_AzureCalc_AzureCalcRateCard[[#This Row],[Price_Level]]&amp;Table_wabobpsvr_AzureCalc_AzureCalcRateCard[[#This Row],[Region]]</f>
        <v>ExpressRoute (Unlimited) 100 Mbps ConnectionsMOSP7</v>
      </c>
      <c r="B3509" s="775">
        <v>7</v>
      </c>
      <c r="C3509" s="775" t="s">
        <v>7427</v>
      </c>
      <c r="D3509" s="775" t="s">
        <v>606</v>
      </c>
      <c r="E3509" s="775">
        <v>575</v>
      </c>
      <c r="F3509" s="775" t="s">
        <v>7402</v>
      </c>
      <c r="G3509" s="775"/>
      <c r="H3509" s="775"/>
      <c r="I3509" s="775" t="s">
        <v>7464</v>
      </c>
    </row>
    <row r="3510" spans="1:9">
      <c r="A3510" s="775" t="str">
        <f>Table_wabobpsvr_AzureCalc_AzureCalcRateCard[[#This Row],[ServiceName]]&amp;Table_wabobpsvr_AzureCalc_AzureCalcRateCard[[#This Row],[Price_Level]]&amp;Table_wabobpsvr_AzureCalc_AzureCalcRateCard[[#This Row],[Region]]</f>
        <v>ExpressRoute (Unlimited) 2 Gbps ConnectionsMOSP7</v>
      </c>
      <c r="B3510" s="775">
        <v>7</v>
      </c>
      <c r="C3510" s="775" t="s">
        <v>7427</v>
      </c>
      <c r="D3510" s="775" t="s">
        <v>606</v>
      </c>
      <c r="E3510" s="775">
        <v>11400</v>
      </c>
      <c r="F3510" s="775" t="s">
        <v>7406</v>
      </c>
      <c r="G3510" s="775"/>
      <c r="H3510" s="775"/>
      <c r="I3510" s="775" t="s">
        <v>7466</v>
      </c>
    </row>
    <row r="3511" spans="1:9">
      <c r="A3511" s="775" t="str">
        <f>Table_wabobpsvr_AzureCalc_AzureCalcRateCard[[#This Row],[ServiceName]]&amp;Table_wabobpsvr_AzureCalc_AzureCalcRateCard[[#This Row],[Price_Level]]&amp;Table_wabobpsvr_AzureCalc_AzureCalcRateCard[[#This Row],[Region]]</f>
        <v>ExpressRoute (Unlimited) 200 Mbps ConnectionsMOSP7</v>
      </c>
      <c r="B3511" s="775">
        <v>7</v>
      </c>
      <c r="C3511" s="775" t="s">
        <v>7427</v>
      </c>
      <c r="D3511" s="775" t="s">
        <v>606</v>
      </c>
      <c r="E3511" s="775">
        <v>1150</v>
      </c>
      <c r="F3511" s="775" t="s">
        <v>7403</v>
      </c>
      <c r="G3511" s="775"/>
      <c r="H3511" s="775"/>
      <c r="I3511" s="775" t="s">
        <v>7468</v>
      </c>
    </row>
    <row r="3512" spans="1:9">
      <c r="A3512" s="775" t="str">
        <f>Table_wabobpsvr_AzureCalc_AzureCalcRateCard[[#This Row],[ServiceName]]&amp;Table_wabobpsvr_AzureCalc_AzureCalcRateCard[[#This Row],[Price_Level]]&amp;Table_wabobpsvr_AzureCalc_AzureCalcRateCard[[#This Row],[Region]]</f>
        <v>ExpressRoute (Unlimited) 5 Gbps ConnectionsMOSP7</v>
      </c>
      <c r="B3512" s="775">
        <v>7</v>
      </c>
      <c r="C3512" s="775" t="s">
        <v>7427</v>
      </c>
      <c r="D3512" s="775" t="s">
        <v>606</v>
      </c>
      <c r="E3512" s="775">
        <v>25650</v>
      </c>
      <c r="F3512" s="775" t="s">
        <v>7407</v>
      </c>
      <c r="G3512" s="775"/>
      <c r="H3512" s="775"/>
      <c r="I3512" s="775" t="s">
        <v>7474</v>
      </c>
    </row>
    <row r="3513" spans="1:9">
      <c r="A3513" s="775" t="str">
        <f>Table_wabobpsvr_AzureCalc_AzureCalcRateCard[[#This Row],[ServiceName]]&amp;Table_wabobpsvr_AzureCalc_AzureCalcRateCard[[#This Row],[Price_Level]]&amp;Table_wabobpsvr_AzureCalc_AzureCalcRateCard[[#This Row],[Region]]</f>
        <v>ExpressRoute (Unlimited) 50 Mbps ConnectionsMOSP7</v>
      </c>
      <c r="B3513" s="775">
        <v>7</v>
      </c>
      <c r="C3513" s="775" t="s">
        <v>7427</v>
      </c>
      <c r="D3513" s="775" t="s">
        <v>606</v>
      </c>
      <c r="E3513" s="775">
        <v>300</v>
      </c>
      <c r="F3513" s="775" t="s">
        <v>7401</v>
      </c>
      <c r="G3513" s="775"/>
      <c r="H3513" s="775"/>
      <c r="I3513" s="775" t="s">
        <v>7476</v>
      </c>
    </row>
    <row r="3514" spans="1:9">
      <c r="A3514" s="775" t="str">
        <f>Table_wabobpsvr_AzureCalc_AzureCalcRateCard[[#This Row],[ServiceName]]&amp;Table_wabobpsvr_AzureCalc_AzureCalcRateCard[[#This Row],[Price_Level]]&amp;Table_wabobpsvr_AzureCalc_AzureCalcRateCard[[#This Row],[Region]]</f>
        <v>ExpressRoute (Unlimited) 500 Mbps ConnectionsMOSP7</v>
      </c>
      <c r="B3514" s="775">
        <v>7</v>
      </c>
      <c r="C3514" s="775" t="s">
        <v>7427</v>
      </c>
      <c r="D3514" s="775" t="s">
        <v>606</v>
      </c>
      <c r="E3514" s="775">
        <v>2750</v>
      </c>
      <c r="F3514" s="775" t="s">
        <v>7404</v>
      </c>
      <c r="G3514" s="775"/>
      <c r="H3514" s="775"/>
      <c r="I3514" s="775" t="s">
        <v>7478</v>
      </c>
    </row>
    <row r="3515" spans="1:9">
      <c r="A3515" s="775" t="str">
        <f>Table_wabobpsvr_AzureCalc_AzureCalcRateCard[[#This Row],[ServiceName]]&amp;Table_wabobpsvr_AzureCalc_AzureCalcRateCard[[#This Row],[Price_Level]]&amp;Table_wabobpsvr_AzureCalc_AzureCalcRateCard[[#This Row],[Region]]</f>
        <v>A9 HDInsight (Non-Windows)A11</v>
      </c>
      <c r="B3515" s="775">
        <v>11</v>
      </c>
      <c r="C3515" s="775" t="s">
        <v>87</v>
      </c>
      <c r="D3515" s="775" t="s">
        <v>174</v>
      </c>
      <c r="E3515" s="775">
        <v>1.788</v>
      </c>
      <c r="F3515" s="775" t="s">
        <v>3380</v>
      </c>
      <c r="G3515" s="775" t="s">
        <v>3686</v>
      </c>
      <c r="H3515" s="775" t="s">
        <v>3687</v>
      </c>
      <c r="I3515" s="775" t="s">
        <v>5780</v>
      </c>
    </row>
    <row r="3516" spans="1:9">
      <c r="A3516" s="775" t="str">
        <f>Table_wabobpsvr_AzureCalc_AzureCalcRateCard[[#This Row],[ServiceName]]&amp;Table_wabobpsvr_AzureCalc_AzureCalcRateCard[[#This Row],[Price_Level]]&amp;Table_wabobpsvr_AzureCalc_AzureCalcRateCard[[#This Row],[Region]]</f>
        <v>A9 HDInsight (Non-Windows)B11</v>
      </c>
      <c r="B3516" s="775">
        <v>11</v>
      </c>
      <c r="C3516" s="775" t="s">
        <v>87</v>
      </c>
      <c r="D3516" s="775" t="s">
        <v>175</v>
      </c>
      <c r="E3516" s="775">
        <v>1.7150000000000001</v>
      </c>
      <c r="F3516" s="775" t="s">
        <v>3380</v>
      </c>
      <c r="G3516" s="775" t="s">
        <v>3686</v>
      </c>
      <c r="H3516" s="775" t="s">
        <v>3687</v>
      </c>
      <c r="I3516" s="775" t="s">
        <v>5780</v>
      </c>
    </row>
    <row r="3517" spans="1:9">
      <c r="A3517" s="775" t="str">
        <f>Table_wabobpsvr_AzureCalc_AzureCalcRateCard[[#This Row],[ServiceName]]&amp;Table_wabobpsvr_AzureCalc_AzureCalcRateCard[[#This Row],[Price_Level]]&amp;Table_wabobpsvr_AzureCalc_AzureCalcRateCard[[#This Row],[Region]]</f>
        <v>A9 HDInsight (Non-Windows)C11</v>
      </c>
      <c r="B3517" s="775">
        <v>11</v>
      </c>
      <c r="C3517" s="775" t="s">
        <v>87</v>
      </c>
      <c r="D3517" s="775" t="s">
        <v>177</v>
      </c>
      <c r="E3517" s="775">
        <v>1.641</v>
      </c>
      <c r="F3517" s="775" t="s">
        <v>3380</v>
      </c>
      <c r="G3517" s="775" t="s">
        <v>3686</v>
      </c>
      <c r="H3517" s="775" t="s">
        <v>3687</v>
      </c>
      <c r="I3517" s="775" t="s">
        <v>5780</v>
      </c>
    </row>
    <row r="3518" spans="1:9">
      <c r="A3518" s="775" t="str">
        <f>Table_wabobpsvr_AzureCalc_AzureCalcRateCard[[#This Row],[ServiceName]]&amp;Table_wabobpsvr_AzureCalc_AzureCalcRateCard[[#This Row],[Price_Level]]&amp;Table_wabobpsvr_AzureCalc_AzureCalcRateCard[[#This Row],[Region]]</f>
        <v>A9 HDInsight (Non-Windows)D11</v>
      </c>
      <c r="B3518" s="775">
        <v>11</v>
      </c>
      <c r="C3518" s="775" t="s">
        <v>87</v>
      </c>
      <c r="D3518" s="775" t="s">
        <v>176</v>
      </c>
      <c r="E3518" s="775">
        <v>1.5680000000000001</v>
      </c>
      <c r="F3518" s="775" t="s">
        <v>3380</v>
      </c>
      <c r="G3518" s="775" t="s">
        <v>3686</v>
      </c>
      <c r="H3518" s="775" t="s">
        <v>3687</v>
      </c>
      <c r="I3518" s="775" t="s">
        <v>5780</v>
      </c>
    </row>
    <row r="3519" spans="1:9">
      <c r="A3519" s="775" t="str">
        <f>Table_wabobpsvr_AzureCalc_AzureCalcRateCard[[#This Row],[ServiceName]]&amp;Table_wabobpsvr_AzureCalc_AzureCalcRateCard[[#This Row],[Price_Level]]&amp;Table_wabobpsvr_AzureCalc_AzureCalcRateCard[[#This Row],[Region]]</f>
        <v>A9 HDInsight (Non-Windows)MOSP12</v>
      </c>
      <c r="B3519" s="775">
        <v>12</v>
      </c>
      <c r="C3519" s="775" t="s">
        <v>87</v>
      </c>
      <c r="D3519" s="775" t="s">
        <v>606</v>
      </c>
      <c r="E3519" s="775">
        <v>2.4500000000000002</v>
      </c>
      <c r="F3519" s="775" t="s">
        <v>3380</v>
      </c>
      <c r="G3519" s="775" t="s">
        <v>4235</v>
      </c>
      <c r="H3519" s="775" t="s">
        <v>4235</v>
      </c>
      <c r="I3519" s="775" t="s">
        <v>6067</v>
      </c>
    </row>
    <row r="3520" spans="1:9">
      <c r="A3520" s="775" t="str">
        <f>Table_wabobpsvr_AzureCalc_AzureCalcRateCard[[#This Row],[ServiceName]]&amp;Table_wabobpsvr_AzureCalc_AzureCalcRateCard[[#This Row],[Price_Level]]&amp;Table_wabobpsvr_AzureCalc_AzureCalcRateCard[[#This Row],[Region]]</f>
        <v>A9 HDInsight (Non-Windows)A12</v>
      </c>
      <c r="B3520" s="775">
        <v>12</v>
      </c>
      <c r="C3520" s="775" t="s">
        <v>87</v>
      </c>
      <c r="D3520" s="775" t="s">
        <v>174</v>
      </c>
      <c r="E3520" s="775">
        <v>1.788</v>
      </c>
      <c r="F3520" s="775" t="s">
        <v>3380</v>
      </c>
      <c r="G3520" s="775" t="s">
        <v>3688</v>
      </c>
      <c r="H3520" s="775" t="s">
        <v>3689</v>
      </c>
      <c r="I3520" s="775" t="s">
        <v>6067</v>
      </c>
    </row>
    <row r="3521" spans="1:9">
      <c r="A3521" s="775" t="str">
        <f>Table_wabobpsvr_AzureCalc_AzureCalcRateCard[[#This Row],[ServiceName]]&amp;Table_wabobpsvr_AzureCalc_AzureCalcRateCard[[#This Row],[Price_Level]]&amp;Table_wabobpsvr_AzureCalc_AzureCalcRateCard[[#This Row],[Region]]</f>
        <v>A10 HDInsightB15</v>
      </c>
      <c r="B3521" s="775">
        <v>15</v>
      </c>
      <c r="C3521" s="775" t="s">
        <v>87</v>
      </c>
      <c r="D3521" s="775" t="s">
        <v>175</v>
      </c>
      <c r="E3521" s="775">
        <v>1.7769999999999999</v>
      </c>
      <c r="F3521" s="775" t="s">
        <v>3660</v>
      </c>
      <c r="G3521" s="775" t="s">
        <v>3681</v>
      </c>
      <c r="H3521" s="775" t="s">
        <v>3682</v>
      </c>
      <c r="I3521" s="775" t="s">
        <v>5077</v>
      </c>
    </row>
    <row r="3522" spans="1:9">
      <c r="A3522" s="775" t="str">
        <f>Table_wabobpsvr_AzureCalc_AzureCalcRateCard[[#This Row],[ServiceName]]&amp;Table_wabobpsvr_AzureCalc_AzureCalcRateCard[[#This Row],[Price_Level]]&amp;Table_wabobpsvr_AzureCalc_AzureCalcRateCard[[#This Row],[Region]]</f>
        <v>A10 HDInsightC15</v>
      </c>
      <c r="B3522" s="775">
        <v>15</v>
      </c>
      <c r="C3522" s="775" t="s">
        <v>87</v>
      </c>
      <c r="D3522" s="775" t="s">
        <v>177</v>
      </c>
      <c r="E3522" s="775">
        <v>1.72</v>
      </c>
      <c r="F3522" s="775" t="s">
        <v>3660</v>
      </c>
      <c r="G3522" s="775" t="s">
        <v>3681</v>
      </c>
      <c r="H3522" s="775" t="s">
        <v>3682</v>
      </c>
      <c r="I3522" s="775" t="s">
        <v>5077</v>
      </c>
    </row>
    <row r="3523" spans="1:9">
      <c r="A3523" s="775" t="str">
        <f>Table_wabobpsvr_AzureCalc_AzureCalcRateCard[[#This Row],[ServiceName]]&amp;Table_wabobpsvr_AzureCalc_AzureCalcRateCard[[#This Row],[Price_Level]]&amp;Table_wabobpsvr_AzureCalc_AzureCalcRateCard[[#This Row],[Region]]</f>
        <v>A10 HDInsightD15</v>
      </c>
      <c r="B3523" s="775">
        <v>15</v>
      </c>
      <c r="C3523" s="775" t="s">
        <v>87</v>
      </c>
      <c r="D3523" s="775" t="s">
        <v>176</v>
      </c>
      <c r="E3523" s="775">
        <v>1.663</v>
      </c>
      <c r="F3523" s="775" t="s">
        <v>3660</v>
      </c>
      <c r="G3523" s="775" t="s">
        <v>3681</v>
      </c>
      <c r="H3523" s="775" t="s">
        <v>3682</v>
      </c>
      <c r="I3523" s="775" t="s">
        <v>5077</v>
      </c>
    </row>
    <row r="3524" spans="1:9">
      <c r="A3524" s="775" t="str">
        <f>Table_wabobpsvr_AzureCalc_AzureCalcRateCard[[#This Row],[ServiceName]]&amp;Table_wabobpsvr_AzureCalc_AzureCalcRateCard[[#This Row],[Price_Level]]&amp;Table_wabobpsvr_AzureCalc_AzureCalcRateCard[[#This Row],[Region]]</f>
        <v>BizTalk Services Standard BizTalk UnitsA16</v>
      </c>
      <c r="B3524" s="775">
        <v>16</v>
      </c>
      <c r="C3524" s="775" t="s">
        <v>4235</v>
      </c>
      <c r="D3524" s="775" t="s">
        <v>174</v>
      </c>
      <c r="E3524" s="775">
        <v>999999</v>
      </c>
      <c r="F3524" s="775" t="s">
        <v>790</v>
      </c>
      <c r="G3524" s="775" t="s">
        <v>4235</v>
      </c>
      <c r="H3524" s="775" t="s">
        <v>4235</v>
      </c>
      <c r="I3524" s="775" t="s">
        <v>4235</v>
      </c>
    </row>
    <row r="3525" spans="1:9">
      <c r="A3525" s="1039" t="str">
        <f>Table_wabobpsvr_AzureCalc_AzureCalcRateCard[[#This Row],[ServiceName]]&amp;Table_wabobpsvr_AzureCalc_AzureCalcRateCard[[#This Row],[Price_Level]]&amp;Table_wabobpsvr_AzureCalc_AzureCalcRateCard[[#This Row],[Region]]</f>
        <v>BizTalk Services Standard BizTalk UnitsB16</v>
      </c>
      <c r="B3525" s="1039">
        <v>16</v>
      </c>
      <c r="C3525" s="1039" t="s">
        <v>4235</v>
      </c>
      <c r="D3525" s="1039" t="s">
        <v>175</v>
      </c>
      <c r="E3525" s="1039">
        <v>999999</v>
      </c>
      <c r="F3525" s="1039" t="s">
        <v>790</v>
      </c>
      <c r="G3525" s="775" t="s">
        <v>4235</v>
      </c>
      <c r="H3525" s="775" t="s">
        <v>4235</v>
      </c>
      <c r="I3525" s="775" t="s">
        <v>4235</v>
      </c>
    </row>
    <row r="3526" spans="1:9">
      <c r="A3526" s="775" t="str">
        <f>Table_wabobpsvr_AzureCalc_AzureCalcRateCard[[#This Row],[ServiceName]]&amp;Table_wabobpsvr_AzureCalc_AzureCalcRateCard[[#This Row],[Price_Level]]&amp;Table_wabobpsvr_AzureCalc_AzureCalcRateCard[[#This Row],[Region]]</f>
        <v>BizTalk Services Standard BizTalk UnitsC16</v>
      </c>
      <c r="B3526" s="775">
        <v>16</v>
      </c>
      <c r="C3526" s="775" t="s">
        <v>4235</v>
      </c>
      <c r="D3526" s="775" t="s">
        <v>177</v>
      </c>
      <c r="E3526" s="775">
        <v>999999</v>
      </c>
      <c r="F3526" s="775" t="s">
        <v>790</v>
      </c>
      <c r="G3526" s="775" t="s">
        <v>4235</v>
      </c>
      <c r="H3526" s="775" t="s">
        <v>4235</v>
      </c>
      <c r="I3526" s="775" t="s">
        <v>4235</v>
      </c>
    </row>
    <row r="3527" spans="1:9">
      <c r="A3527" s="775" t="str">
        <f>Table_wabobpsvr_AzureCalc_AzureCalcRateCard[[#This Row],[ServiceName]]&amp;Table_wabobpsvr_AzureCalc_AzureCalcRateCard[[#This Row],[Price_Level]]&amp;Table_wabobpsvr_AzureCalc_AzureCalcRateCard[[#This Row],[Region]]</f>
        <v>BizTalk Services Standard BizTalk UnitsD16</v>
      </c>
      <c r="B3527" s="775">
        <v>16</v>
      </c>
      <c r="C3527" s="775" t="s">
        <v>4235</v>
      </c>
      <c r="D3527" s="775" t="s">
        <v>176</v>
      </c>
      <c r="E3527" s="775">
        <v>999999</v>
      </c>
      <c r="F3527" s="775" t="s">
        <v>790</v>
      </c>
      <c r="G3527" s="775" t="s">
        <v>4235</v>
      </c>
      <c r="H3527" s="775" t="s">
        <v>4235</v>
      </c>
      <c r="I3527" s="775" t="s">
        <v>4235</v>
      </c>
    </row>
    <row r="3528" spans="1:9">
      <c r="A3528" s="775" t="str">
        <f>Table_wabobpsvr_AzureCalc_AzureCalcRateCard[[#This Row],[ServiceName]]&amp;Table_wabobpsvr_AzureCalc_AzureCalcRateCard[[#This Row],[Price_Level]]&amp;Table_wabobpsvr_AzureCalc_AzureCalcRateCard[[#This Row],[Region]]</f>
        <v>SQL Premium P3 Database DaysMOSP16</v>
      </c>
      <c r="B3528" s="775">
        <v>16</v>
      </c>
      <c r="C3528" s="775" t="s">
        <v>1071</v>
      </c>
      <c r="D3528" s="775" t="s">
        <v>606</v>
      </c>
      <c r="E3528" s="775">
        <v>132</v>
      </c>
      <c r="F3528" s="775" t="s">
        <v>762</v>
      </c>
      <c r="G3528" s="775" t="s">
        <v>4235</v>
      </c>
      <c r="H3528" s="775" t="s">
        <v>4235</v>
      </c>
      <c r="I3528" s="775" t="s">
        <v>4235</v>
      </c>
    </row>
    <row r="3529" spans="1:9">
      <c r="A3529" s="775" t="str">
        <f>Table_wabobpsvr_AzureCalc_AzureCalcRateCard[[#This Row],[ServiceName]]&amp;Table_wabobpsvr_AzureCalc_AzureCalcRateCard[[#This Row],[Price_Level]]&amp;Table_wabobpsvr_AzureCalc_AzureCalcRateCard[[#This Row],[Region]]</f>
        <v>A10 HDInsightMOSP13</v>
      </c>
      <c r="B3529" s="775">
        <v>13</v>
      </c>
      <c r="C3529" s="775" t="s">
        <v>87</v>
      </c>
      <c r="D3529" s="775" t="s">
        <v>606</v>
      </c>
      <c r="E3529" s="775">
        <v>2.21</v>
      </c>
      <c r="F3529" s="775" t="s">
        <v>3660</v>
      </c>
      <c r="G3529" s="775" t="s">
        <v>4235</v>
      </c>
      <c r="H3529" s="775" t="s">
        <v>4235</v>
      </c>
      <c r="I3529" s="775" t="s">
        <v>5576</v>
      </c>
    </row>
    <row r="3530" spans="1:9">
      <c r="A3530" s="775" t="str">
        <f>Table_wabobpsvr_AzureCalc_AzureCalcRateCard[[#This Row],[ServiceName]]&amp;Table_wabobpsvr_AzureCalc_AzureCalcRateCard[[#This Row],[Price_Level]]&amp;Table_wabobpsvr_AzureCalc_AzureCalcRateCard[[#This Row],[Region]]</f>
        <v>Read-Access Geo Redundant Storage Standard IO - Block Blob - Tier 3B</v>
      </c>
      <c r="B3530" s="775"/>
      <c r="C3530" s="775" t="s">
        <v>764</v>
      </c>
      <c r="D3530" s="775" t="s">
        <v>175</v>
      </c>
      <c r="E3530" s="775">
        <v>5.6899999999999999E-2</v>
      </c>
      <c r="F3530" s="775" t="s">
        <v>857</v>
      </c>
      <c r="G3530" s="775" t="s">
        <v>1868</v>
      </c>
      <c r="H3530" s="775" t="s">
        <v>1869</v>
      </c>
      <c r="I3530" s="775" t="s">
        <v>4763</v>
      </c>
    </row>
    <row r="3531" spans="1:9">
      <c r="A3531" s="775" t="str">
        <f>Table_wabobpsvr_AzureCalc_AzureCalcRateCard[[#This Row],[ServiceName]]&amp;Table_wabobpsvr_AzureCalc_AzureCalcRateCard[[#This Row],[Price_Level]]&amp;Table_wabobpsvr_AzureCalc_AzureCalcRateCard[[#This Row],[Region]]</f>
        <v>Read-Access Geo Redundant Storage Standard IO - Block Blob - Tier 3C</v>
      </c>
      <c r="B3531" s="775"/>
      <c r="C3531" s="775" t="s">
        <v>764</v>
      </c>
      <c r="D3531" s="775" t="s">
        <v>177</v>
      </c>
      <c r="E3531" s="775">
        <v>5.6899999999999999E-2</v>
      </c>
      <c r="F3531" s="775" t="s">
        <v>857</v>
      </c>
      <c r="G3531" s="775" t="s">
        <v>1868</v>
      </c>
      <c r="H3531" s="775" t="s">
        <v>1869</v>
      </c>
      <c r="I3531" s="775" t="s">
        <v>4763</v>
      </c>
    </row>
    <row r="3532" spans="1:9">
      <c r="A3532" s="1039" t="str">
        <f>Table_wabobpsvr_AzureCalc_AzureCalcRateCard[[#This Row],[ServiceName]]&amp;Table_wabobpsvr_AzureCalc_AzureCalcRateCard[[#This Row],[Price_Level]]&amp;Table_wabobpsvr_AzureCalc_AzureCalcRateCard[[#This Row],[Region]]</f>
        <v>Read-Access Geo Redundant Storage Standard IO - Block Blob - Tier 3D</v>
      </c>
      <c r="B3532" s="1039"/>
      <c r="C3532" s="1039" t="s">
        <v>764</v>
      </c>
      <c r="D3532" s="1039" t="s">
        <v>176</v>
      </c>
      <c r="E3532" s="1039">
        <v>5.6899999999999999E-2</v>
      </c>
      <c r="F3532" s="1039" t="s">
        <v>857</v>
      </c>
      <c r="G3532" s="775" t="s">
        <v>1868</v>
      </c>
      <c r="H3532" s="775" t="s">
        <v>1869</v>
      </c>
      <c r="I3532" s="775" t="s">
        <v>4763</v>
      </c>
    </row>
    <row r="3533" spans="1:9">
      <c r="A3533" s="1039" t="str">
        <f>Table_wabobpsvr_AzureCalc_AzureCalcRateCard[[#This Row],[ServiceName]]&amp;Table_wabobpsvr_AzureCalc_AzureCalcRateCard[[#This Row],[Price_Level]]&amp;Table_wabobpsvr_AzureCalc_AzureCalcRateCard[[#This Row],[Region]]</f>
        <v>Read-Access Geo Redundant Storage Standard IO - Block Blob - Tier 4MOSP</v>
      </c>
      <c r="B3533" s="1039"/>
      <c r="C3533" s="1039" t="s">
        <v>764</v>
      </c>
      <c r="D3533" s="1039" t="s">
        <v>606</v>
      </c>
      <c r="E3533" s="1039">
        <v>5.79E-2</v>
      </c>
      <c r="F3533" s="1039" t="s">
        <v>858</v>
      </c>
      <c r="G3533" s="775" t="s">
        <v>4235</v>
      </c>
      <c r="H3533" s="775" t="s">
        <v>4235</v>
      </c>
      <c r="I3533" s="775" t="s">
        <v>4763</v>
      </c>
    </row>
    <row r="3534" spans="1:9">
      <c r="A3534" s="1039" t="str">
        <f>Table_wabobpsvr_AzureCalc_AzureCalcRateCard[[#This Row],[ServiceName]]&amp;Table_wabobpsvr_AzureCalc_AzureCalcRateCard[[#This Row],[Price_Level]]&amp;Table_wabobpsvr_AzureCalc_AzureCalcRateCard[[#This Row],[Region]]</f>
        <v>Read-Access Geo Redundant Storage Standard IO - Block Blob - Tier 4A</v>
      </c>
      <c r="B3534" s="1039"/>
      <c r="C3534" s="1039" t="s">
        <v>764</v>
      </c>
      <c r="D3534" s="1039" t="s">
        <v>174</v>
      </c>
      <c r="E3534" s="1039">
        <v>5.6899999999999999E-2</v>
      </c>
      <c r="F3534" s="1039" t="s">
        <v>858</v>
      </c>
      <c r="G3534" s="775" t="s">
        <v>1868</v>
      </c>
      <c r="H3534" s="775" t="s">
        <v>1869</v>
      </c>
      <c r="I3534" s="775" t="s">
        <v>4763</v>
      </c>
    </row>
    <row r="3535" spans="1:9">
      <c r="A3535" s="775" t="str">
        <f>Table_wabobpsvr_AzureCalc_AzureCalcRateCard[[#This Row],[ServiceName]]&amp;Table_wabobpsvr_AzureCalc_AzureCalcRateCard[[#This Row],[Price_Level]]&amp;Table_wabobpsvr_AzureCalc_AzureCalcRateCard[[#This Row],[Region]]</f>
        <v>Read-Access Geo Redundant Storage Standard IO - Block Blob - Tier 4B</v>
      </c>
      <c r="B3535" s="775"/>
      <c r="C3535" s="775" t="s">
        <v>764</v>
      </c>
      <c r="D3535" s="775" t="s">
        <v>175</v>
      </c>
      <c r="E3535" s="775">
        <v>5.6899999999999999E-2</v>
      </c>
      <c r="F3535" s="775" t="s">
        <v>858</v>
      </c>
      <c r="G3535" s="775" t="s">
        <v>1868</v>
      </c>
      <c r="H3535" s="775" t="s">
        <v>1869</v>
      </c>
      <c r="I3535" s="775" t="s">
        <v>4763</v>
      </c>
    </row>
    <row r="3536" spans="1:9">
      <c r="A3536" s="775" t="str">
        <f>Table_wabobpsvr_AzureCalc_AzureCalcRateCard[[#This Row],[ServiceName]]&amp;Table_wabobpsvr_AzureCalc_AzureCalcRateCard[[#This Row],[Price_Level]]&amp;Table_wabobpsvr_AzureCalc_AzureCalcRateCard[[#This Row],[Region]]</f>
        <v>Read-Access Geo Redundant Storage Standard IO - Block Blob - Tier 4C</v>
      </c>
      <c r="B3536" s="775"/>
      <c r="C3536" s="775" t="s">
        <v>764</v>
      </c>
      <c r="D3536" s="775" t="s">
        <v>177</v>
      </c>
      <c r="E3536" s="775">
        <v>5.6899999999999999E-2</v>
      </c>
      <c r="F3536" s="775" t="s">
        <v>858</v>
      </c>
      <c r="G3536" s="775" t="s">
        <v>1868</v>
      </c>
      <c r="H3536" s="775" t="s">
        <v>1869</v>
      </c>
      <c r="I3536" s="775" t="s">
        <v>4763</v>
      </c>
    </row>
    <row r="3537" spans="1:9">
      <c r="A3537" s="775" t="str">
        <f>Table_wabobpsvr_AzureCalc_AzureCalcRateCard[[#This Row],[ServiceName]]&amp;Table_wabobpsvr_AzureCalc_AzureCalcRateCard[[#This Row],[Price_Level]]&amp;Table_wabobpsvr_AzureCalc_AzureCalcRateCard[[#This Row],[Region]]</f>
        <v>Read-Access Geo Redundant Storage Standard IO - Block Blob - Tier 4D</v>
      </c>
      <c r="B3537" s="775"/>
      <c r="C3537" s="775" t="s">
        <v>764</v>
      </c>
      <c r="D3537" s="775" t="s">
        <v>176</v>
      </c>
      <c r="E3537" s="775">
        <v>5.6899999999999999E-2</v>
      </c>
      <c r="F3537" s="775" t="s">
        <v>858</v>
      </c>
      <c r="G3537" s="775" t="s">
        <v>1868</v>
      </c>
      <c r="H3537" s="775" t="s">
        <v>1869</v>
      </c>
      <c r="I3537" s="775" t="s">
        <v>4763</v>
      </c>
    </row>
    <row r="3538" spans="1:9">
      <c r="A3538" s="775" t="str">
        <f>Table_wabobpsvr_AzureCalc_AzureCalcRateCard[[#This Row],[ServiceName]]&amp;Table_wabobpsvr_AzureCalc_AzureCalcRateCard[[#This Row],[Price_Level]]&amp;Table_wabobpsvr_AzureCalc_AzureCalcRateCard[[#This Row],[Region]]</f>
        <v>Read-Access Geo Redundant Storage Standard IO - Block Blob - Tier 5MOSP</v>
      </c>
      <c r="B3538" s="775"/>
      <c r="C3538" s="775" t="s">
        <v>764</v>
      </c>
      <c r="D3538" s="775" t="s">
        <v>606</v>
      </c>
      <c r="E3538" s="775">
        <v>5.6899999999999999E-2</v>
      </c>
      <c r="F3538" s="775" t="s">
        <v>859</v>
      </c>
      <c r="G3538" s="775" t="s">
        <v>4235</v>
      </c>
      <c r="H3538" s="775" t="s">
        <v>4235</v>
      </c>
      <c r="I3538" s="775" t="s">
        <v>4763</v>
      </c>
    </row>
    <row r="3539" spans="1:9">
      <c r="A3539" s="775" t="str">
        <f>Table_wabobpsvr_AzureCalc_AzureCalcRateCard[[#This Row],[ServiceName]]&amp;Table_wabobpsvr_AzureCalc_AzureCalcRateCard[[#This Row],[Price_Level]]&amp;Table_wabobpsvr_AzureCalc_AzureCalcRateCard[[#This Row],[Region]]</f>
        <v>Read-Access Geo Redundant Storage Standard IO - Block Blob - Tier 5A</v>
      </c>
      <c r="B3539" s="775"/>
      <c r="C3539" s="775" t="s">
        <v>764</v>
      </c>
      <c r="D3539" s="775" t="s">
        <v>174</v>
      </c>
      <c r="E3539" s="775">
        <v>5.6899999999999999E-2</v>
      </c>
      <c r="F3539" s="775" t="s">
        <v>859</v>
      </c>
      <c r="G3539" s="775" t="s">
        <v>1868</v>
      </c>
      <c r="H3539" s="775" t="s">
        <v>1869</v>
      </c>
      <c r="I3539" s="775" t="s">
        <v>4763</v>
      </c>
    </row>
    <row r="3540" spans="1:9">
      <c r="A3540" s="775" t="str">
        <f>Table_wabobpsvr_AzureCalc_AzureCalcRateCard[[#This Row],[ServiceName]]&amp;Table_wabobpsvr_AzureCalc_AzureCalcRateCard[[#This Row],[Price_Level]]&amp;Table_wabobpsvr_AzureCalc_AzureCalcRateCard[[#This Row],[Region]]</f>
        <v>Read-Access Geo Redundant Storage Standard IO - Block Blob - Tier 5B</v>
      </c>
      <c r="B3540" s="775"/>
      <c r="C3540" s="775" t="s">
        <v>764</v>
      </c>
      <c r="D3540" s="775" t="s">
        <v>175</v>
      </c>
      <c r="E3540" s="775">
        <v>5.6899999999999999E-2</v>
      </c>
      <c r="F3540" s="775" t="s">
        <v>859</v>
      </c>
      <c r="G3540" s="775" t="s">
        <v>1868</v>
      </c>
      <c r="H3540" s="775" t="s">
        <v>1869</v>
      </c>
      <c r="I3540" s="775" t="s">
        <v>4763</v>
      </c>
    </row>
    <row r="3541" spans="1:9">
      <c r="A3541" s="775" t="str">
        <f>Table_wabobpsvr_AzureCalc_AzureCalcRateCard[[#This Row],[ServiceName]]&amp;Table_wabobpsvr_AzureCalc_AzureCalcRateCard[[#This Row],[Price_Level]]&amp;Table_wabobpsvr_AzureCalc_AzureCalcRateCard[[#This Row],[Region]]</f>
        <v>Read-Access Geo Redundant Storage Standard IO - Block Blob - Tier 5C</v>
      </c>
      <c r="B3541" s="775"/>
      <c r="C3541" s="775" t="s">
        <v>764</v>
      </c>
      <c r="D3541" s="775" t="s">
        <v>177</v>
      </c>
      <c r="E3541" s="775">
        <v>5.6899999999999999E-2</v>
      </c>
      <c r="F3541" s="775" t="s">
        <v>859</v>
      </c>
      <c r="G3541" s="775" t="s">
        <v>1868</v>
      </c>
      <c r="H3541" s="775" t="s">
        <v>1869</v>
      </c>
      <c r="I3541" s="775" t="s">
        <v>4763</v>
      </c>
    </row>
    <row r="3542" spans="1:9">
      <c r="A3542" s="775" t="str">
        <f>Table_wabobpsvr_AzureCalc_AzureCalcRateCard[[#This Row],[ServiceName]]&amp;Table_wabobpsvr_AzureCalc_AzureCalcRateCard[[#This Row],[Price_Level]]&amp;Table_wabobpsvr_AzureCalc_AzureCalcRateCard[[#This Row],[Region]]</f>
        <v>Read-Access Geo Redundant Storage Standard IO - Block Blob - Tier 5D</v>
      </c>
      <c r="B3542" s="775"/>
      <c r="C3542" s="775" t="s">
        <v>764</v>
      </c>
      <c r="D3542" s="775" t="s">
        <v>176</v>
      </c>
      <c r="E3542" s="775">
        <v>5.6899999999999999E-2</v>
      </c>
      <c r="F3542" s="775" t="s">
        <v>859</v>
      </c>
      <c r="G3542" s="775" t="s">
        <v>1868</v>
      </c>
      <c r="H3542" s="775" t="s">
        <v>1869</v>
      </c>
      <c r="I3542" s="775" t="s">
        <v>4763</v>
      </c>
    </row>
    <row r="3543" spans="1:9">
      <c r="A3543" s="1039" t="str">
        <f>Table_wabobpsvr_AzureCalc_AzureCalcRateCard[[#This Row],[ServiceName]]&amp;Table_wabobpsvr_AzureCalc_AzureCalcRateCard[[#This Row],[Price_Level]]&amp;Table_wabobpsvr_AzureCalc_AzureCalcRateCard[[#This Row],[Region]]</f>
        <v>Read-Access Geo Redundant Storage Standard IO - Block Blob - Tier 6MOSP</v>
      </c>
      <c r="B3543" s="1039"/>
      <c r="C3543" s="1039" t="s">
        <v>764</v>
      </c>
      <c r="D3543" s="1039" t="s">
        <v>606</v>
      </c>
      <c r="E3543" s="1039">
        <v>5.6899999999999999E-2</v>
      </c>
      <c r="F3543" s="1039" t="s">
        <v>860</v>
      </c>
      <c r="G3543" s="775" t="s">
        <v>4235</v>
      </c>
      <c r="H3543" s="775" t="s">
        <v>4235</v>
      </c>
      <c r="I3543" s="775" t="s">
        <v>4763</v>
      </c>
    </row>
    <row r="3544" spans="1:9">
      <c r="A3544" s="1039" t="str">
        <f>Table_wabobpsvr_AzureCalc_AzureCalcRateCard[[#This Row],[ServiceName]]&amp;Table_wabobpsvr_AzureCalc_AzureCalcRateCard[[#This Row],[Price_Level]]&amp;Table_wabobpsvr_AzureCalc_AzureCalcRateCard[[#This Row],[Region]]</f>
        <v>Read-Access Geo Redundant Storage Standard IO - Block Blob - Tier 6A</v>
      </c>
      <c r="B3544" s="1039"/>
      <c r="C3544" s="1039" t="s">
        <v>764</v>
      </c>
      <c r="D3544" s="1039" t="s">
        <v>174</v>
      </c>
      <c r="E3544" s="1039">
        <v>5.6899999999999999E-2</v>
      </c>
      <c r="F3544" s="1039" t="s">
        <v>860</v>
      </c>
      <c r="G3544" s="775" t="s">
        <v>1868</v>
      </c>
      <c r="H3544" s="775" t="s">
        <v>1869</v>
      </c>
      <c r="I3544" s="775" t="s">
        <v>4763</v>
      </c>
    </row>
    <row r="3545" spans="1:9">
      <c r="A3545" s="1039" t="str">
        <f>Table_wabobpsvr_AzureCalc_AzureCalcRateCard[[#This Row],[ServiceName]]&amp;Table_wabobpsvr_AzureCalc_AzureCalcRateCard[[#This Row],[Price_Level]]&amp;Table_wabobpsvr_AzureCalc_AzureCalcRateCard[[#This Row],[Region]]</f>
        <v>Read-Access Geo Redundant Storage Standard IO - Block Blob - Tier 6B</v>
      </c>
      <c r="B3545" s="1039"/>
      <c r="C3545" s="1039" t="s">
        <v>764</v>
      </c>
      <c r="D3545" s="1039" t="s">
        <v>175</v>
      </c>
      <c r="E3545" s="1039">
        <v>5.6899999999999999E-2</v>
      </c>
      <c r="F3545" s="1039" t="s">
        <v>860</v>
      </c>
      <c r="G3545" s="775" t="s">
        <v>1868</v>
      </c>
      <c r="H3545" s="775" t="s">
        <v>1869</v>
      </c>
      <c r="I3545" s="775" t="s">
        <v>4763</v>
      </c>
    </row>
    <row r="3546" spans="1:9">
      <c r="A3546" s="1039" t="str">
        <f>Table_wabobpsvr_AzureCalc_AzureCalcRateCard[[#This Row],[ServiceName]]&amp;Table_wabobpsvr_AzureCalc_AzureCalcRateCard[[#This Row],[Price_Level]]&amp;Table_wabobpsvr_AzureCalc_AzureCalcRateCard[[#This Row],[Region]]</f>
        <v>Read-Access Geo Redundant Storage Standard IO - Block Blob - Tier 6C</v>
      </c>
      <c r="B3546" s="1039"/>
      <c r="C3546" s="1039" t="s">
        <v>764</v>
      </c>
      <c r="D3546" s="1039" t="s">
        <v>177</v>
      </c>
      <c r="E3546" s="1039">
        <v>5.6899999999999999E-2</v>
      </c>
      <c r="F3546" s="1039" t="s">
        <v>860</v>
      </c>
      <c r="G3546" s="775" t="s">
        <v>1868</v>
      </c>
      <c r="H3546" s="775" t="s">
        <v>1869</v>
      </c>
      <c r="I3546" s="775" t="s">
        <v>4763</v>
      </c>
    </row>
    <row r="3547" spans="1:9">
      <c r="A3547" s="1039" t="str">
        <f>Table_wabobpsvr_AzureCalc_AzureCalcRateCard[[#This Row],[ServiceName]]&amp;Table_wabobpsvr_AzureCalc_AzureCalcRateCard[[#This Row],[Price_Level]]&amp;Table_wabobpsvr_AzureCalc_AzureCalcRateCard[[#This Row],[Region]]</f>
        <v>Read-Access Geo Redundant Storage Standard IO - Block Blob - Tier 6D</v>
      </c>
      <c r="B3547" s="1039"/>
      <c r="C3547" s="1039" t="s">
        <v>764</v>
      </c>
      <c r="D3547" s="1039" t="s">
        <v>176</v>
      </c>
      <c r="E3547" s="1039">
        <v>5.6899999999999999E-2</v>
      </c>
      <c r="F3547" s="1039" t="s">
        <v>860</v>
      </c>
      <c r="G3547" s="775" t="s">
        <v>1868</v>
      </c>
      <c r="H3547" s="775" t="s">
        <v>1869</v>
      </c>
      <c r="I3547" s="775" t="s">
        <v>4763</v>
      </c>
    </row>
    <row r="3548" spans="1:9">
      <c r="A3548" s="1039" t="str">
        <f>Table_wabobpsvr_AzureCalc_AzureCalcRateCard[[#This Row],[ServiceName]]&amp;Table_wabobpsvr_AzureCalc_AzureCalcRateCard[[#This Row],[Price_Level]]&amp;Table_wabobpsvr_AzureCalc_AzureCalcRateCard[[#This Row],[Region]]</f>
        <v>Locally Redundant Storage Standard IO - Page Blob/Disk - Tier 2MOSP</v>
      </c>
      <c r="B3548" s="1039"/>
      <c r="C3548" s="1039" t="s">
        <v>764</v>
      </c>
      <c r="D3548" s="1039" t="s">
        <v>606</v>
      </c>
      <c r="E3548" s="1039">
        <v>0.05</v>
      </c>
      <c r="F3548" s="1039" t="s">
        <v>936</v>
      </c>
      <c r="G3548" s="775" t="s">
        <v>4235</v>
      </c>
      <c r="H3548" s="775" t="s">
        <v>4235</v>
      </c>
      <c r="I3548" s="775" t="s">
        <v>5512</v>
      </c>
    </row>
    <row r="3549" spans="1:9">
      <c r="A3549" s="1039" t="str">
        <f>Table_wabobpsvr_AzureCalc_AzureCalcRateCard[[#This Row],[ServiceName]]&amp;Table_wabobpsvr_AzureCalc_AzureCalcRateCard[[#This Row],[Price_Level]]&amp;Table_wabobpsvr_AzureCalc_AzureCalcRateCard[[#This Row],[Region]]</f>
        <v>Locally Redundant Storage Standard IO - Page Blob/Disk - Tier 2A</v>
      </c>
      <c r="B3549" s="1039"/>
      <c r="C3549" s="1039" t="s">
        <v>764</v>
      </c>
      <c r="D3549" s="1039" t="s">
        <v>174</v>
      </c>
      <c r="E3549" s="1039">
        <v>4.4999999999999998E-2</v>
      </c>
      <c r="F3549" s="1039" t="s">
        <v>936</v>
      </c>
      <c r="G3549" s="775" t="s">
        <v>2002</v>
      </c>
      <c r="H3549" s="775" t="s">
        <v>2003</v>
      </c>
      <c r="I3549" s="775" t="s">
        <v>5512</v>
      </c>
    </row>
    <row r="3550" spans="1:9">
      <c r="A3550" s="775" t="str">
        <f>Table_wabobpsvr_AzureCalc_AzureCalcRateCard[[#This Row],[ServiceName]]&amp;Table_wabobpsvr_AzureCalc_AzureCalcRateCard[[#This Row],[Price_Level]]&amp;Table_wabobpsvr_AzureCalc_AzureCalcRateCard[[#This Row],[Region]]</f>
        <v>Locally Redundant Storage Standard IO - Page Blob/Disk - Tier 2B</v>
      </c>
      <c r="B3550" s="775"/>
      <c r="C3550" s="775" t="s">
        <v>764</v>
      </c>
      <c r="D3550" s="775" t="s">
        <v>175</v>
      </c>
      <c r="E3550" s="775">
        <v>4.4999999999999998E-2</v>
      </c>
      <c r="F3550" s="775" t="s">
        <v>936</v>
      </c>
      <c r="G3550" s="775" t="s">
        <v>2002</v>
      </c>
      <c r="H3550" s="775" t="s">
        <v>2003</v>
      </c>
      <c r="I3550" s="775" t="s">
        <v>5512</v>
      </c>
    </row>
    <row r="3551" spans="1:9">
      <c r="A3551" s="775" t="str">
        <f>Table_wabobpsvr_AzureCalc_AzureCalcRateCard[[#This Row],[ServiceName]]&amp;Table_wabobpsvr_AzureCalc_AzureCalcRateCard[[#This Row],[Price_Level]]&amp;Table_wabobpsvr_AzureCalc_AzureCalcRateCard[[#This Row],[Region]]</f>
        <v>Locally Redundant Storage Standard IO - Page Blob/Disk - Tier 2C</v>
      </c>
      <c r="B3551" s="775"/>
      <c r="C3551" s="775" t="s">
        <v>764</v>
      </c>
      <c r="D3551" s="775" t="s">
        <v>177</v>
      </c>
      <c r="E3551" s="775">
        <v>4.4999999999999998E-2</v>
      </c>
      <c r="F3551" s="775" t="s">
        <v>936</v>
      </c>
      <c r="G3551" s="775" t="s">
        <v>2002</v>
      </c>
      <c r="H3551" s="775" t="s">
        <v>2003</v>
      </c>
      <c r="I3551" s="775" t="s">
        <v>5512</v>
      </c>
    </row>
    <row r="3552" spans="1:9">
      <c r="A3552" s="775" t="str">
        <f>Table_wabobpsvr_AzureCalc_AzureCalcRateCard[[#This Row],[ServiceName]]&amp;Table_wabobpsvr_AzureCalc_AzureCalcRateCard[[#This Row],[Price_Level]]&amp;Table_wabobpsvr_AzureCalc_AzureCalcRateCard[[#This Row],[Region]]</f>
        <v>Locally Redundant Storage Standard IO - Page Blob/Disk - Tier 2D</v>
      </c>
      <c r="B3552" s="775"/>
      <c r="C3552" s="775" t="s">
        <v>764</v>
      </c>
      <c r="D3552" s="775" t="s">
        <v>176</v>
      </c>
      <c r="E3552" s="775">
        <v>4.4999999999999998E-2</v>
      </c>
      <c r="F3552" s="775" t="s">
        <v>936</v>
      </c>
      <c r="G3552" s="775" t="s">
        <v>2002</v>
      </c>
      <c r="H3552" s="775" t="s">
        <v>2003</v>
      </c>
      <c r="I3552" s="775" t="s">
        <v>5512</v>
      </c>
    </row>
    <row r="3553" spans="1:9">
      <c r="A3553" s="775" t="str">
        <f>Table_wabobpsvr_AzureCalc_AzureCalcRateCard[[#This Row],[ServiceName]]&amp;Table_wabobpsvr_AzureCalc_AzureCalcRateCard[[#This Row],[Price_Level]]&amp;Table_wabobpsvr_AzureCalc_AzureCalcRateCard[[#This Row],[Region]]</f>
        <v>Locally Redundant Storage Standard IO - Page Blob/Disk - Tier 3MOSP</v>
      </c>
      <c r="B3553" s="775"/>
      <c r="C3553" s="775" t="s">
        <v>764</v>
      </c>
      <c r="D3553" s="775" t="s">
        <v>606</v>
      </c>
      <c r="E3553" s="775">
        <v>0.05</v>
      </c>
      <c r="F3553" s="775" t="s">
        <v>937</v>
      </c>
      <c r="G3553" s="775" t="s">
        <v>4235</v>
      </c>
      <c r="H3553" s="775" t="s">
        <v>4235</v>
      </c>
      <c r="I3553" s="775" t="s">
        <v>5512</v>
      </c>
    </row>
    <row r="3554" spans="1:9">
      <c r="A3554" s="775" t="str">
        <f>Table_wabobpsvr_AzureCalc_AzureCalcRateCard[[#This Row],[ServiceName]]&amp;Table_wabobpsvr_AzureCalc_AzureCalcRateCard[[#This Row],[Price_Level]]&amp;Table_wabobpsvr_AzureCalc_AzureCalcRateCard[[#This Row],[Region]]</f>
        <v>Locally Redundant Storage Standard IO - Page Blob/Disk - Tier 3A</v>
      </c>
      <c r="B3554" s="775"/>
      <c r="C3554" s="775" t="s">
        <v>764</v>
      </c>
      <c r="D3554" s="775" t="s">
        <v>174</v>
      </c>
      <c r="E3554" s="775">
        <v>4.4999999999999998E-2</v>
      </c>
      <c r="F3554" s="775" t="s">
        <v>937</v>
      </c>
      <c r="G3554" s="775" t="s">
        <v>2002</v>
      </c>
      <c r="H3554" s="775" t="s">
        <v>2003</v>
      </c>
      <c r="I3554" s="775" t="s">
        <v>5512</v>
      </c>
    </row>
    <row r="3555" spans="1:9">
      <c r="A3555" s="775" t="str">
        <f>Table_wabobpsvr_AzureCalc_AzureCalcRateCard[[#This Row],[ServiceName]]&amp;Table_wabobpsvr_AzureCalc_AzureCalcRateCard[[#This Row],[Price_Level]]&amp;Table_wabobpsvr_AzureCalc_AzureCalcRateCard[[#This Row],[Region]]</f>
        <v>Locally Redundant Storage Standard IO - Page Blob/Disk - Tier 3B</v>
      </c>
      <c r="B3555" s="775"/>
      <c r="C3555" s="775" t="s">
        <v>764</v>
      </c>
      <c r="D3555" s="775" t="s">
        <v>175</v>
      </c>
      <c r="E3555" s="775">
        <v>4.4999999999999998E-2</v>
      </c>
      <c r="F3555" s="775" t="s">
        <v>937</v>
      </c>
      <c r="G3555" s="775" t="s">
        <v>2002</v>
      </c>
      <c r="H3555" s="775" t="s">
        <v>2003</v>
      </c>
      <c r="I3555" s="775" t="s">
        <v>5512</v>
      </c>
    </row>
    <row r="3556" spans="1:9">
      <c r="A3556" s="775" t="str">
        <f>Table_wabobpsvr_AzureCalc_AzureCalcRateCard[[#This Row],[ServiceName]]&amp;Table_wabobpsvr_AzureCalc_AzureCalcRateCard[[#This Row],[Price_Level]]&amp;Table_wabobpsvr_AzureCalc_AzureCalcRateCard[[#This Row],[Region]]</f>
        <v>Locally Redundant Storage Standard IO - Page Blob/Disk - Tier 3C</v>
      </c>
      <c r="B3556" s="775"/>
      <c r="C3556" s="775" t="s">
        <v>764</v>
      </c>
      <c r="D3556" s="775" t="s">
        <v>177</v>
      </c>
      <c r="E3556" s="775">
        <v>4.4999999999999998E-2</v>
      </c>
      <c r="F3556" s="775" t="s">
        <v>937</v>
      </c>
      <c r="G3556" s="775" t="s">
        <v>2002</v>
      </c>
      <c r="H3556" s="775" t="s">
        <v>2003</v>
      </c>
      <c r="I3556" s="775" t="s">
        <v>5512</v>
      </c>
    </row>
    <row r="3557" spans="1:9">
      <c r="A3557" s="775" t="str">
        <f>Table_wabobpsvr_AzureCalc_AzureCalcRateCard[[#This Row],[ServiceName]]&amp;Table_wabobpsvr_AzureCalc_AzureCalcRateCard[[#This Row],[Price_Level]]&amp;Table_wabobpsvr_AzureCalc_AzureCalcRateCard[[#This Row],[Region]]</f>
        <v>Locally Redundant Storage Standard IO - Page Blob/Disk - Tier 3D</v>
      </c>
      <c r="B3557" s="775"/>
      <c r="C3557" s="775" t="s">
        <v>764</v>
      </c>
      <c r="D3557" s="775" t="s">
        <v>176</v>
      </c>
      <c r="E3557" s="775">
        <v>4.4999999999999998E-2</v>
      </c>
      <c r="F3557" s="775" t="s">
        <v>937</v>
      </c>
      <c r="G3557" s="775" t="s">
        <v>2002</v>
      </c>
      <c r="H3557" s="775" t="s">
        <v>2003</v>
      </c>
      <c r="I3557" s="775" t="s">
        <v>5512</v>
      </c>
    </row>
    <row r="3558" spans="1:9">
      <c r="A3558" s="775" t="str">
        <f>Table_wabobpsvr_AzureCalc_AzureCalcRateCard[[#This Row],[ServiceName]]&amp;Table_wabobpsvr_AzureCalc_AzureCalcRateCard[[#This Row],[Price_Level]]&amp;Table_wabobpsvr_AzureCalc_AzureCalcRateCard[[#This Row],[Region]]</f>
        <v>Locally Redundant Storage Standard IO - Page Blob/Disk - Tier 4MOSP</v>
      </c>
      <c r="B3558" s="775"/>
      <c r="C3558" s="775" t="s">
        <v>764</v>
      </c>
      <c r="D3558" s="775" t="s">
        <v>606</v>
      </c>
      <c r="E3558" s="775">
        <v>0.05</v>
      </c>
      <c r="F3558" s="775" t="s">
        <v>938</v>
      </c>
      <c r="G3558" s="775" t="s">
        <v>4235</v>
      </c>
      <c r="H3558" s="775" t="s">
        <v>4235</v>
      </c>
      <c r="I3558" s="775" t="s">
        <v>5512</v>
      </c>
    </row>
    <row r="3559" spans="1:9">
      <c r="A3559" s="775" t="str">
        <f>Table_wabobpsvr_AzureCalc_AzureCalcRateCard[[#This Row],[ServiceName]]&amp;Table_wabobpsvr_AzureCalc_AzureCalcRateCard[[#This Row],[Price_Level]]&amp;Table_wabobpsvr_AzureCalc_AzureCalcRateCard[[#This Row],[Region]]</f>
        <v>Locally Redundant Storage Standard IO - Page Blob/Disk - Tier 4A</v>
      </c>
      <c r="B3559" s="775"/>
      <c r="C3559" s="775" t="s">
        <v>764</v>
      </c>
      <c r="D3559" s="775" t="s">
        <v>174</v>
      </c>
      <c r="E3559" s="775">
        <v>4.4999999999999998E-2</v>
      </c>
      <c r="F3559" s="775" t="s">
        <v>938</v>
      </c>
      <c r="G3559" s="775" t="s">
        <v>2002</v>
      </c>
      <c r="H3559" s="775" t="s">
        <v>2003</v>
      </c>
      <c r="I3559" s="775" t="s">
        <v>5512</v>
      </c>
    </row>
    <row r="3560" spans="1:9">
      <c r="A3560" s="775" t="str">
        <f>Table_wabobpsvr_AzureCalc_AzureCalcRateCard[[#This Row],[ServiceName]]&amp;Table_wabobpsvr_AzureCalc_AzureCalcRateCard[[#This Row],[Price_Level]]&amp;Table_wabobpsvr_AzureCalc_AzureCalcRateCard[[#This Row],[Region]]</f>
        <v>Locally Redundant Storage Standard IO - Page Blob/Disk - Tier 4B</v>
      </c>
      <c r="B3560" s="775"/>
      <c r="C3560" s="775" t="s">
        <v>764</v>
      </c>
      <c r="D3560" s="775" t="s">
        <v>175</v>
      </c>
      <c r="E3560" s="775">
        <v>4.4999999999999998E-2</v>
      </c>
      <c r="F3560" s="775" t="s">
        <v>938</v>
      </c>
      <c r="G3560" s="775" t="s">
        <v>2002</v>
      </c>
      <c r="H3560" s="775" t="s">
        <v>2003</v>
      </c>
      <c r="I3560" s="775" t="s">
        <v>5512</v>
      </c>
    </row>
    <row r="3561" spans="1:9">
      <c r="A3561" s="775" t="str">
        <f>Table_wabobpsvr_AzureCalc_AzureCalcRateCard[[#This Row],[ServiceName]]&amp;Table_wabobpsvr_AzureCalc_AzureCalcRateCard[[#This Row],[Price_Level]]&amp;Table_wabobpsvr_AzureCalc_AzureCalcRateCard[[#This Row],[Region]]</f>
        <v>Locally Redundant Storage Standard IO - Page Blob/Disk - Tier 4C</v>
      </c>
      <c r="B3561" s="775"/>
      <c r="C3561" s="775" t="s">
        <v>764</v>
      </c>
      <c r="D3561" s="775" t="s">
        <v>177</v>
      </c>
      <c r="E3561" s="775">
        <v>4.4999999999999998E-2</v>
      </c>
      <c r="F3561" s="775" t="s">
        <v>938</v>
      </c>
      <c r="G3561" s="775" t="s">
        <v>2002</v>
      </c>
      <c r="H3561" s="775" t="s">
        <v>2003</v>
      </c>
      <c r="I3561" s="775" t="s">
        <v>5512</v>
      </c>
    </row>
    <row r="3562" spans="1:9">
      <c r="A3562" s="775" t="str">
        <f>Table_wabobpsvr_AzureCalc_AzureCalcRateCard[[#This Row],[ServiceName]]&amp;Table_wabobpsvr_AzureCalc_AzureCalcRateCard[[#This Row],[Price_Level]]&amp;Table_wabobpsvr_AzureCalc_AzureCalcRateCard[[#This Row],[Region]]</f>
        <v>Locally Redundant Storage Standard IO - Page Blob/Disk - Tier 4D</v>
      </c>
      <c r="B3562" s="775"/>
      <c r="C3562" s="775" t="s">
        <v>764</v>
      </c>
      <c r="D3562" s="775" t="s">
        <v>176</v>
      </c>
      <c r="E3562" s="775">
        <v>4.4999999999999998E-2</v>
      </c>
      <c r="F3562" s="775" t="s">
        <v>938</v>
      </c>
      <c r="G3562" s="775" t="s">
        <v>2002</v>
      </c>
      <c r="H3562" s="775" t="s">
        <v>2003</v>
      </c>
      <c r="I3562" s="775" t="s">
        <v>5512</v>
      </c>
    </row>
    <row r="3563" spans="1:9">
      <c r="A3563" s="775" t="str">
        <f>Table_wabobpsvr_AzureCalc_AzureCalcRateCard[[#This Row],[ServiceName]]&amp;Table_wabobpsvr_AzureCalc_AzureCalcRateCard[[#This Row],[Price_Level]]&amp;Table_wabobpsvr_AzureCalc_AzureCalcRateCard[[#This Row],[Region]]</f>
        <v>ExpressRoute (Metered) 1 Gbps ConnectionsMOSP10</v>
      </c>
      <c r="B3563" s="775">
        <v>10</v>
      </c>
      <c r="C3563" s="775" t="s">
        <v>7427</v>
      </c>
      <c r="D3563" s="775" t="s">
        <v>606</v>
      </c>
      <c r="E3563" s="775">
        <v>436</v>
      </c>
      <c r="F3563" s="775" t="s">
        <v>7390</v>
      </c>
      <c r="G3563" s="775"/>
      <c r="H3563" s="775"/>
      <c r="I3563" s="775" t="s">
        <v>7481</v>
      </c>
    </row>
    <row r="3564" spans="1:9">
      <c r="A3564" s="775" t="str">
        <f>Table_wabobpsvr_AzureCalc_AzureCalcRateCard[[#This Row],[ServiceName]]&amp;Table_wabobpsvr_AzureCalc_AzureCalcRateCard[[#This Row],[Price_Level]]&amp;Table_wabobpsvr_AzureCalc_AzureCalcRateCard[[#This Row],[Region]]</f>
        <v>ExpressRoute (Metered) 10 Gbps ConnectionsMOSP10</v>
      </c>
      <c r="B3564" s="775">
        <v>10</v>
      </c>
      <c r="C3564" s="775" t="s">
        <v>7427</v>
      </c>
      <c r="D3564" s="775" t="s">
        <v>606</v>
      </c>
      <c r="E3564" s="775">
        <v>5000</v>
      </c>
      <c r="F3564" s="775" t="s">
        <v>7391</v>
      </c>
      <c r="G3564" s="775"/>
      <c r="H3564" s="775"/>
      <c r="I3564" s="775" t="s">
        <v>7483</v>
      </c>
    </row>
    <row r="3565" spans="1:9">
      <c r="A3565" s="775" t="str">
        <f>Table_wabobpsvr_AzureCalc_AzureCalcRateCard[[#This Row],[ServiceName]]&amp;Table_wabobpsvr_AzureCalc_AzureCalcRateCard[[#This Row],[Price_Level]]&amp;Table_wabobpsvr_AzureCalc_AzureCalcRateCard[[#This Row],[Region]]</f>
        <v>ExpressRoute (Metered) 100 Mbps ConnectionsMOSP10</v>
      </c>
      <c r="B3565" s="775">
        <v>10</v>
      </c>
      <c r="C3565" s="775" t="s">
        <v>7427</v>
      </c>
      <c r="D3565" s="775" t="s">
        <v>606</v>
      </c>
      <c r="E3565" s="775">
        <v>100</v>
      </c>
      <c r="F3565" s="775" t="s">
        <v>7395</v>
      </c>
      <c r="G3565" s="775"/>
      <c r="H3565" s="775"/>
      <c r="I3565" s="775" t="s">
        <v>7485</v>
      </c>
    </row>
    <row r="3566" spans="1:9">
      <c r="A3566" s="775" t="str">
        <f>Table_wabobpsvr_AzureCalc_AzureCalcRateCard[[#This Row],[ServiceName]]&amp;Table_wabobpsvr_AzureCalc_AzureCalcRateCard[[#This Row],[Price_Level]]&amp;Table_wabobpsvr_AzureCalc_AzureCalcRateCard[[#This Row],[Region]]</f>
        <v>ExpressRoute (Metered) 2 Gbps ConnectionsMOSP10</v>
      </c>
      <c r="B3566" s="775">
        <v>10</v>
      </c>
      <c r="C3566" s="775" t="s">
        <v>7427</v>
      </c>
      <c r="D3566" s="775" t="s">
        <v>606</v>
      </c>
      <c r="E3566" s="775">
        <v>872</v>
      </c>
      <c r="F3566" s="775" t="s">
        <v>7396</v>
      </c>
      <c r="G3566" s="775"/>
      <c r="H3566" s="775"/>
      <c r="I3566" s="775" t="s">
        <v>7487</v>
      </c>
    </row>
    <row r="3567" spans="1:9">
      <c r="A3567" s="775" t="str">
        <f>Table_wabobpsvr_AzureCalc_AzureCalcRateCard[[#This Row],[ServiceName]]&amp;Table_wabobpsvr_AzureCalc_AzureCalcRateCard[[#This Row],[Price_Level]]&amp;Table_wabobpsvr_AzureCalc_AzureCalcRateCard[[#This Row],[Region]]</f>
        <v>ExpressRoute (Metered) 200 Mbps ConnectionsMOSP10</v>
      </c>
      <c r="B3567" s="775">
        <v>10</v>
      </c>
      <c r="C3567" s="775" t="s">
        <v>7427</v>
      </c>
      <c r="D3567" s="775" t="s">
        <v>606</v>
      </c>
      <c r="E3567" s="775">
        <v>145</v>
      </c>
      <c r="F3567" s="775" t="s">
        <v>7388</v>
      </c>
      <c r="G3567" s="775"/>
      <c r="H3567" s="775"/>
      <c r="I3567" s="775" t="s">
        <v>7489</v>
      </c>
    </row>
    <row r="3568" spans="1:9">
      <c r="A3568" s="775" t="str">
        <f>Table_wabobpsvr_AzureCalc_AzureCalcRateCard[[#This Row],[ServiceName]]&amp;Table_wabobpsvr_AzureCalc_AzureCalcRateCard[[#This Row],[Price_Level]]&amp;Table_wabobpsvr_AzureCalc_AzureCalcRateCard[[#This Row],[Region]]</f>
        <v>ExpressRoute (Metered) 5 Gbps ConnectionsMOSP10</v>
      </c>
      <c r="B3568" s="775">
        <v>10</v>
      </c>
      <c r="C3568" s="775" t="s">
        <v>7427</v>
      </c>
      <c r="D3568" s="775" t="s">
        <v>606</v>
      </c>
      <c r="E3568" s="775">
        <v>2180</v>
      </c>
      <c r="F3568" s="775" t="s">
        <v>7397</v>
      </c>
      <c r="G3568" s="775"/>
      <c r="H3568" s="775"/>
      <c r="I3568" s="775" t="s">
        <v>7491</v>
      </c>
    </row>
    <row r="3569" spans="1:9">
      <c r="A3569" s="775" t="str">
        <f>Table_wabobpsvr_AzureCalc_AzureCalcRateCard[[#This Row],[ServiceName]]&amp;Table_wabobpsvr_AzureCalc_AzureCalcRateCard[[#This Row],[Price_Level]]&amp;Table_wabobpsvr_AzureCalc_AzureCalcRateCard[[#This Row],[Region]]</f>
        <v>Zone Redundant Storage Standard IO - Block BlobMOSP</v>
      </c>
      <c r="B3569" s="775"/>
      <c r="C3569" s="775" t="s">
        <v>764</v>
      </c>
      <c r="D3569" s="775" t="s">
        <v>606</v>
      </c>
      <c r="E3569" s="775">
        <v>0.03</v>
      </c>
      <c r="F3569" s="775" t="s">
        <v>986</v>
      </c>
      <c r="G3569" s="775" t="s">
        <v>4235</v>
      </c>
      <c r="H3569" s="775" t="s">
        <v>4235</v>
      </c>
      <c r="I3569" s="775" t="s">
        <v>4891</v>
      </c>
    </row>
    <row r="3570" spans="1:9">
      <c r="A3570" s="775" t="str">
        <f>Table_wabobpsvr_AzureCalc_AzureCalcRateCard[[#This Row],[ServiceName]]&amp;Table_wabobpsvr_AzureCalc_AzureCalcRateCard[[#This Row],[Price_Level]]&amp;Table_wabobpsvr_AzureCalc_AzureCalcRateCard[[#This Row],[Region]]</f>
        <v>Zone Redundant Storage Standard IO - Block BlobMOSP</v>
      </c>
      <c r="B3570" s="775"/>
      <c r="C3570" s="775" t="s">
        <v>764</v>
      </c>
      <c r="D3570" s="775" t="s">
        <v>606</v>
      </c>
      <c r="E3570" s="775">
        <v>0.03</v>
      </c>
      <c r="F3570" s="775" t="s">
        <v>986</v>
      </c>
      <c r="G3570" s="775" t="s">
        <v>4235</v>
      </c>
      <c r="H3570" s="775" t="s">
        <v>4235</v>
      </c>
      <c r="I3570" s="775" t="s">
        <v>4891</v>
      </c>
    </row>
    <row r="3571" spans="1:9">
      <c r="A3571" s="775" t="str">
        <f>Table_wabobpsvr_AzureCalc_AzureCalcRateCard[[#This Row],[ServiceName]]&amp;Table_wabobpsvr_AzureCalc_AzureCalcRateCard[[#This Row],[Price_Level]]&amp;Table_wabobpsvr_AzureCalc_AzureCalcRateCard[[#This Row],[Region]]</f>
        <v>Zone Redundant Storage Standard IO - Block BlobA</v>
      </c>
      <c r="B3571" s="775"/>
      <c r="C3571" s="775" t="s">
        <v>764</v>
      </c>
      <c r="D3571" s="775" t="s">
        <v>174</v>
      </c>
      <c r="E3571" s="775">
        <v>2.8000000000000001E-2</v>
      </c>
      <c r="F3571" s="775" t="s">
        <v>986</v>
      </c>
      <c r="G3571" s="775" t="s">
        <v>2554</v>
      </c>
      <c r="H3571" s="775" t="s">
        <v>2555</v>
      </c>
      <c r="I3571" s="775" t="s">
        <v>4891</v>
      </c>
    </row>
    <row r="3572" spans="1:9">
      <c r="A3572" s="775" t="str">
        <f>Table_wabobpsvr_AzureCalc_AzureCalcRateCard[[#This Row],[ServiceName]]&amp;Table_wabobpsvr_AzureCalc_AzureCalcRateCard[[#This Row],[Price_Level]]&amp;Table_wabobpsvr_AzureCalc_AzureCalcRateCard[[#This Row],[Region]]</f>
        <v>Zone Redundant Storage Standard IO - Block Blob - Tier 6C</v>
      </c>
      <c r="B3572" s="775"/>
      <c r="C3572" s="775" t="s">
        <v>764</v>
      </c>
      <c r="D3572" s="775" t="s">
        <v>177</v>
      </c>
      <c r="E3572" s="775">
        <v>2.8000000000000001E-2</v>
      </c>
      <c r="F3572" s="775" t="s">
        <v>984</v>
      </c>
      <c r="G3572" s="775" t="s">
        <v>2554</v>
      </c>
      <c r="H3572" s="775" t="s">
        <v>2555</v>
      </c>
      <c r="I3572" s="775" t="s">
        <v>4891</v>
      </c>
    </row>
    <row r="3573" spans="1:9">
      <c r="A3573" s="775" t="str">
        <f>Table_wabobpsvr_AzureCalc_AzureCalcRateCard[[#This Row],[ServiceName]]&amp;Table_wabobpsvr_AzureCalc_AzureCalcRateCard[[#This Row],[Price_Level]]&amp;Table_wabobpsvr_AzureCalc_AzureCalcRateCard[[#This Row],[Region]]</f>
        <v>Zone Redundant Storage Standard IO - Block Blob - Tier 6D</v>
      </c>
      <c r="B3573" s="775"/>
      <c r="C3573" s="775" t="s">
        <v>764</v>
      </c>
      <c r="D3573" s="775" t="s">
        <v>176</v>
      </c>
      <c r="E3573" s="775">
        <v>2.8000000000000001E-2</v>
      </c>
      <c r="F3573" s="775" t="s">
        <v>984</v>
      </c>
      <c r="G3573" s="775" t="s">
        <v>2554</v>
      </c>
      <c r="H3573" s="775" t="s">
        <v>2555</v>
      </c>
      <c r="I3573" s="775" t="s">
        <v>4891</v>
      </c>
    </row>
    <row r="3574" spans="1:9">
      <c r="A3574" s="775" t="str">
        <f>Table_wabobpsvr_AzureCalc_AzureCalcRateCard[[#This Row],[ServiceName]]&amp;Table_wabobpsvr_AzureCalc_AzureCalcRateCard[[#This Row],[Price_Level]]&amp;Table_wabobpsvr_AzureCalc_AzureCalcRateCard[[#This Row],[Region]]</f>
        <v>Zone Redundant Storage Standard IO - Block BlobMOSP13</v>
      </c>
      <c r="B3574" s="775">
        <v>13</v>
      </c>
      <c r="C3574" s="775" t="s">
        <v>764</v>
      </c>
      <c r="D3574" s="775" t="s">
        <v>606</v>
      </c>
      <c r="E3574" s="775">
        <v>4.0800000000000003E-2</v>
      </c>
      <c r="F3574" s="775" t="s">
        <v>986</v>
      </c>
      <c r="G3574" s="775" t="s">
        <v>4235</v>
      </c>
      <c r="H3574" s="775" t="s">
        <v>4235</v>
      </c>
      <c r="I3574" s="775" t="s">
        <v>6233</v>
      </c>
    </row>
    <row r="3575" spans="1:9">
      <c r="A3575" s="775" t="str">
        <f>Table_wabobpsvr_AzureCalc_AzureCalcRateCard[[#This Row],[ServiceName]]&amp;Table_wabobpsvr_AzureCalc_AzureCalcRateCard[[#This Row],[Price_Level]]&amp;Table_wabobpsvr_AzureCalc_AzureCalcRateCard[[#This Row],[Region]]</f>
        <v>Zone Redundant Storage Standard IO - Block BlobA13</v>
      </c>
      <c r="B3575" s="775">
        <v>13</v>
      </c>
      <c r="C3575" s="775" t="s">
        <v>764</v>
      </c>
      <c r="D3575" s="775" t="s">
        <v>174</v>
      </c>
      <c r="E3575" s="775">
        <v>3.7999999999999999E-2</v>
      </c>
      <c r="F3575" s="775" t="s">
        <v>986</v>
      </c>
      <c r="G3575" s="775" t="s">
        <v>2769</v>
      </c>
      <c r="H3575" s="775" t="s">
        <v>2770</v>
      </c>
      <c r="I3575" s="775" t="s">
        <v>6233</v>
      </c>
    </row>
    <row r="3576" spans="1:9">
      <c r="A3576" s="775" t="str">
        <f>Table_wabobpsvr_AzureCalc_AzureCalcRateCard[[#This Row],[ServiceName]]&amp;Table_wabobpsvr_AzureCalc_AzureCalcRateCard[[#This Row],[Price_Level]]&amp;Table_wabobpsvr_AzureCalc_AzureCalcRateCard[[#This Row],[Region]]</f>
        <v>Zone Redundant Storage Standard IO - Block BlobB13</v>
      </c>
      <c r="B3576" s="775">
        <v>13</v>
      </c>
      <c r="C3576" s="775" t="s">
        <v>764</v>
      </c>
      <c r="D3576" s="775" t="s">
        <v>175</v>
      </c>
      <c r="E3576" s="775">
        <v>3.7999999999999999E-2</v>
      </c>
      <c r="F3576" s="775" t="s">
        <v>986</v>
      </c>
      <c r="G3576" s="775" t="s">
        <v>2769</v>
      </c>
      <c r="H3576" s="775" t="s">
        <v>2770</v>
      </c>
      <c r="I3576" s="775" t="s">
        <v>6233</v>
      </c>
    </row>
    <row r="3577" spans="1:9">
      <c r="A3577" s="775" t="str">
        <f>Table_wabobpsvr_AzureCalc_AzureCalcRateCard[[#This Row],[ServiceName]]&amp;Table_wabobpsvr_AzureCalc_AzureCalcRateCard[[#This Row],[Price_Level]]&amp;Table_wabobpsvr_AzureCalc_AzureCalcRateCard[[#This Row],[Region]]</f>
        <v>Zone Redundant Storage Standard IO - Block BlobC13</v>
      </c>
      <c r="B3577" s="775">
        <v>13</v>
      </c>
      <c r="C3577" s="775" t="s">
        <v>764</v>
      </c>
      <c r="D3577" s="775" t="s">
        <v>177</v>
      </c>
      <c r="E3577" s="775">
        <v>3.7999999999999999E-2</v>
      </c>
      <c r="F3577" s="775" t="s">
        <v>986</v>
      </c>
      <c r="G3577" s="775" t="s">
        <v>2769</v>
      </c>
      <c r="H3577" s="775" t="s">
        <v>2770</v>
      </c>
      <c r="I3577" s="775" t="s">
        <v>6233</v>
      </c>
    </row>
    <row r="3578" spans="1:9">
      <c r="A3578" s="775" t="str">
        <f>Table_wabobpsvr_AzureCalc_AzureCalcRateCard[[#This Row],[ServiceName]]&amp;Table_wabobpsvr_AzureCalc_AzureCalcRateCard[[#This Row],[Price_Level]]&amp;Table_wabobpsvr_AzureCalc_AzureCalcRateCard[[#This Row],[Region]]</f>
        <v>Zone Redundant Storage Standard IO - Block BlobD13</v>
      </c>
      <c r="B3578" s="775">
        <v>13</v>
      </c>
      <c r="C3578" s="775" t="s">
        <v>764</v>
      </c>
      <c r="D3578" s="775" t="s">
        <v>176</v>
      </c>
      <c r="E3578" s="775">
        <v>3.7999999999999999E-2</v>
      </c>
      <c r="F3578" s="775" t="s">
        <v>986</v>
      </c>
      <c r="G3578" s="775" t="s">
        <v>2769</v>
      </c>
      <c r="H3578" s="775" t="s">
        <v>2770</v>
      </c>
      <c r="I3578" s="775" t="s">
        <v>6233</v>
      </c>
    </row>
    <row r="3579" spans="1:9">
      <c r="A3579" s="775" t="str">
        <f>Table_wabobpsvr_AzureCalc_AzureCalcRateCard[[#This Row],[ServiceName]]&amp;Table_wabobpsvr_AzureCalc_AzureCalcRateCard[[#This Row],[Price_Level]]&amp;Table_wabobpsvr_AzureCalc_AzureCalcRateCard[[#This Row],[Region]]</f>
        <v>Zone Redundant Storage Standard IO - Block Blob - Tier 2MOSP13</v>
      </c>
      <c r="B3579" s="775">
        <v>13</v>
      </c>
      <c r="C3579" s="775" t="s">
        <v>764</v>
      </c>
      <c r="D3579" s="775" t="s">
        <v>606</v>
      </c>
      <c r="E3579" s="775">
        <v>4.0099999999999997E-2</v>
      </c>
      <c r="F3579" s="775" t="s">
        <v>985</v>
      </c>
      <c r="G3579" s="775" t="s">
        <v>4235</v>
      </c>
      <c r="H3579" s="775" t="s">
        <v>4235</v>
      </c>
      <c r="I3579" s="775" t="s">
        <v>6233</v>
      </c>
    </row>
    <row r="3580" spans="1:9">
      <c r="A3580" s="775" t="str">
        <f>Table_wabobpsvr_AzureCalc_AzureCalcRateCard[[#This Row],[ServiceName]]&amp;Table_wabobpsvr_AzureCalc_AzureCalcRateCard[[#This Row],[Price_Level]]&amp;Table_wabobpsvr_AzureCalc_AzureCalcRateCard[[#This Row],[Region]]</f>
        <v>Zone Redundant Storage Standard IO - Block Blob - Tier 2A13</v>
      </c>
      <c r="B3580" s="775">
        <v>13</v>
      </c>
      <c r="C3580" s="775" t="s">
        <v>764</v>
      </c>
      <c r="D3580" s="775" t="s">
        <v>174</v>
      </c>
      <c r="E3580" s="775">
        <v>3.7999999999999999E-2</v>
      </c>
      <c r="F3580" s="775" t="s">
        <v>985</v>
      </c>
      <c r="G3580" s="775" t="s">
        <v>2769</v>
      </c>
      <c r="H3580" s="775" t="s">
        <v>2770</v>
      </c>
      <c r="I3580" s="775" t="s">
        <v>6233</v>
      </c>
    </row>
    <row r="3581" spans="1:9">
      <c r="A3581" s="775" t="str">
        <f>Table_wabobpsvr_AzureCalc_AzureCalcRateCard[[#This Row],[ServiceName]]&amp;Table_wabobpsvr_AzureCalc_AzureCalcRateCard[[#This Row],[Price_Level]]&amp;Table_wabobpsvr_AzureCalc_AzureCalcRateCard[[#This Row],[Region]]</f>
        <v>Zone Redundant Storage Standard IO - Block Blob - Tier 2B13</v>
      </c>
      <c r="B3581" s="775">
        <v>13</v>
      </c>
      <c r="C3581" s="775" t="s">
        <v>764</v>
      </c>
      <c r="D3581" s="775" t="s">
        <v>175</v>
      </c>
      <c r="E3581" s="775">
        <v>3.7999999999999999E-2</v>
      </c>
      <c r="F3581" s="775" t="s">
        <v>985</v>
      </c>
      <c r="G3581" s="775" t="s">
        <v>2769</v>
      </c>
      <c r="H3581" s="775" t="s">
        <v>2770</v>
      </c>
      <c r="I3581" s="775" t="s">
        <v>6233</v>
      </c>
    </row>
    <row r="3582" spans="1:9">
      <c r="A3582" s="775" t="str">
        <f>Table_wabobpsvr_AzureCalc_AzureCalcRateCard[[#This Row],[ServiceName]]&amp;Table_wabobpsvr_AzureCalc_AzureCalcRateCard[[#This Row],[Price_Level]]&amp;Table_wabobpsvr_AzureCalc_AzureCalcRateCard[[#This Row],[Region]]</f>
        <v>Zone Redundant Storage Standard IO - Block Blob - Tier 2C13</v>
      </c>
      <c r="B3582" s="775">
        <v>13</v>
      </c>
      <c r="C3582" s="775" t="s">
        <v>764</v>
      </c>
      <c r="D3582" s="775" t="s">
        <v>177</v>
      </c>
      <c r="E3582" s="775">
        <v>3.7999999999999999E-2</v>
      </c>
      <c r="F3582" s="775" t="s">
        <v>985</v>
      </c>
      <c r="G3582" s="775" t="s">
        <v>2769</v>
      </c>
      <c r="H3582" s="775" t="s">
        <v>2770</v>
      </c>
      <c r="I3582" s="775" t="s">
        <v>6233</v>
      </c>
    </row>
    <row r="3583" spans="1:9">
      <c r="A3583" s="775" t="str">
        <f>Table_wabobpsvr_AzureCalc_AzureCalcRateCard[[#This Row],[ServiceName]]&amp;Table_wabobpsvr_AzureCalc_AzureCalcRateCard[[#This Row],[Price_Level]]&amp;Table_wabobpsvr_AzureCalc_AzureCalcRateCard[[#This Row],[Region]]</f>
        <v>Zone Redundant Storage Standard IO - Block Blob - Tier 2D13</v>
      </c>
      <c r="B3583" s="775">
        <v>13</v>
      </c>
      <c r="C3583" s="775" t="s">
        <v>764</v>
      </c>
      <c r="D3583" s="775" t="s">
        <v>176</v>
      </c>
      <c r="E3583" s="775">
        <v>3.7999999999999999E-2</v>
      </c>
      <c r="F3583" s="775" t="s">
        <v>985</v>
      </c>
      <c r="G3583" s="775" t="s">
        <v>2769</v>
      </c>
      <c r="H3583" s="775" t="s">
        <v>2770</v>
      </c>
      <c r="I3583" s="775" t="s">
        <v>6233</v>
      </c>
    </row>
    <row r="3584" spans="1:9">
      <c r="A3584" s="775" t="str">
        <f>Table_wabobpsvr_AzureCalc_AzureCalcRateCard[[#This Row],[ServiceName]]&amp;Table_wabobpsvr_AzureCalc_AzureCalcRateCard[[#This Row],[Price_Level]]&amp;Table_wabobpsvr_AzureCalc_AzureCalcRateCard[[#This Row],[Region]]</f>
        <v>Zone Redundant Storage Standard IO - Block Blob - Tier 3MOSP13</v>
      </c>
      <c r="B3584" s="775">
        <v>13</v>
      </c>
      <c r="C3584" s="775" t="s">
        <v>764</v>
      </c>
      <c r="D3584" s="775" t="s">
        <v>606</v>
      </c>
      <c r="E3584" s="775">
        <v>3.9399999999999998E-2</v>
      </c>
      <c r="F3584" s="775" t="s">
        <v>981</v>
      </c>
      <c r="G3584" s="775" t="s">
        <v>4235</v>
      </c>
      <c r="H3584" s="775" t="s">
        <v>4235</v>
      </c>
      <c r="I3584" s="775" t="s">
        <v>6233</v>
      </c>
    </row>
    <row r="3585" spans="1:9">
      <c r="A3585" s="775" t="str">
        <f>Table_wabobpsvr_AzureCalc_AzureCalcRateCard[[#This Row],[ServiceName]]&amp;Table_wabobpsvr_AzureCalc_AzureCalcRateCard[[#This Row],[Price_Level]]&amp;Table_wabobpsvr_AzureCalc_AzureCalcRateCard[[#This Row],[Region]]</f>
        <v>Zone Redundant Storage Standard IO - Block Blob - Tier 3A13</v>
      </c>
      <c r="B3585" s="775">
        <v>13</v>
      </c>
      <c r="C3585" s="775" t="s">
        <v>764</v>
      </c>
      <c r="D3585" s="775" t="s">
        <v>174</v>
      </c>
      <c r="E3585" s="775">
        <v>3.7999999999999999E-2</v>
      </c>
      <c r="F3585" s="775" t="s">
        <v>981</v>
      </c>
      <c r="G3585" s="775" t="s">
        <v>2769</v>
      </c>
      <c r="H3585" s="775" t="s">
        <v>2770</v>
      </c>
      <c r="I3585" s="775" t="s">
        <v>6233</v>
      </c>
    </row>
    <row r="3586" spans="1:9">
      <c r="A3586" s="1039" t="str">
        <f>Table_wabobpsvr_AzureCalc_AzureCalcRateCard[[#This Row],[ServiceName]]&amp;Table_wabobpsvr_AzureCalc_AzureCalcRateCard[[#This Row],[Price_Level]]&amp;Table_wabobpsvr_AzureCalc_AzureCalcRateCard[[#This Row],[Region]]</f>
        <v>Zone Redundant Storage Standard IO - Block Blob - Tier 3B13</v>
      </c>
      <c r="B3586" s="1039">
        <v>13</v>
      </c>
      <c r="C3586" s="1039" t="s">
        <v>764</v>
      </c>
      <c r="D3586" s="1039" t="s">
        <v>175</v>
      </c>
      <c r="E3586" s="1039">
        <v>3.7999999999999999E-2</v>
      </c>
      <c r="F3586" s="1039" t="s">
        <v>981</v>
      </c>
      <c r="G3586" s="775" t="s">
        <v>2769</v>
      </c>
      <c r="H3586" s="775" t="s">
        <v>2770</v>
      </c>
      <c r="I3586" s="775" t="s">
        <v>6233</v>
      </c>
    </row>
    <row r="3587" spans="1:9">
      <c r="A3587" s="775" t="str">
        <f>Table_wabobpsvr_AzureCalc_AzureCalcRateCard[[#This Row],[ServiceName]]&amp;Table_wabobpsvr_AzureCalc_AzureCalcRateCard[[#This Row],[Price_Level]]&amp;Table_wabobpsvr_AzureCalc_AzureCalcRateCard[[#This Row],[Region]]</f>
        <v>Zone Redundant Storage Standard IO - Block Blob - Tier 3C13</v>
      </c>
      <c r="B3587" s="775">
        <v>13</v>
      </c>
      <c r="C3587" s="775" t="s">
        <v>764</v>
      </c>
      <c r="D3587" s="775" t="s">
        <v>177</v>
      </c>
      <c r="E3587" s="775">
        <v>3.7999999999999999E-2</v>
      </c>
      <c r="F3587" s="775" t="s">
        <v>981</v>
      </c>
      <c r="G3587" s="775" t="s">
        <v>2769</v>
      </c>
      <c r="H3587" s="775" t="s">
        <v>2770</v>
      </c>
      <c r="I3587" s="775" t="s">
        <v>6233</v>
      </c>
    </row>
    <row r="3588" spans="1:9">
      <c r="A3588" s="775" t="str">
        <f>Table_wabobpsvr_AzureCalc_AzureCalcRateCard[[#This Row],[ServiceName]]&amp;Table_wabobpsvr_AzureCalc_AzureCalcRateCard[[#This Row],[Price_Level]]&amp;Table_wabobpsvr_AzureCalc_AzureCalcRateCard[[#This Row],[Region]]</f>
        <v>Zone Redundant Storage Standard IO - Block Blob - Tier 3D13</v>
      </c>
      <c r="B3588" s="775">
        <v>13</v>
      </c>
      <c r="C3588" s="775" t="s">
        <v>764</v>
      </c>
      <c r="D3588" s="775" t="s">
        <v>176</v>
      </c>
      <c r="E3588" s="775">
        <v>3.7999999999999999E-2</v>
      </c>
      <c r="F3588" s="775" t="s">
        <v>981</v>
      </c>
      <c r="G3588" s="775" t="s">
        <v>2769</v>
      </c>
      <c r="H3588" s="775" t="s">
        <v>2770</v>
      </c>
      <c r="I3588" s="775" t="s">
        <v>6233</v>
      </c>
    </row>
    <row r="3589" spans="1:9">
      <c r="A3589" s="775" t="str">
        <f>Table_wabobpsvr_AzureCalc_AzureCalcRateCard[[#This Row],[ServiceName]]&amp;Table_wabobpsvr_AzureCalc_AzureCalcRateCard[[#This Row],[Price_Level]]&amp;Table_wabobpsvr_AzureCalc_AzureCalcRateCard[[#This Row],[Region]]</f>
        <v>Zone Redundant Storage Standard IO - Block Blob - Tier 4MOSP13</v>
      </c>
      <c r="B3589" s="775">
        <v>13</v>
      </c>
      <c r="C3589" s="775" t="s">
        <v>764</v>
      </c>
      <c r="D3589" s="775" t="s">
        <v>606</v>
      </c>
      <c r="E3589" s="775">
        <v>3.8699999999999998E-2</v>
      </c>
      <c r="F3589" s="775" t="s">
        <v>982</v>
      </c>
      <c r="G3589" s="775" t="s">
        <v>4235</v>
      </c>
      <c r="H3589" s="775" t="s">
        <v>4235</v>
      </c>
      <c r="I3589" s="775" t="s">
        <v>6233</v>
      </c>
    </row>
    <row r="3590" spans="1:9">
      <c r="A3590" s="775" t="str">
        <f>Table_wabobpsvr_AzureCalc_AzureCalcRateCard[[#This Row],[ServiceName]]&amp;Table_wabobpsvr_AzureCalc_AzureCalcRateCard[[#This Row],[Price_Level]]&amp;Table_wabobpsvr_AzureCalc_AzureCalcRateCard[[#This Row],[Region]]</f>
        <v>Zone Redundant Storage Standard IO - Block Blob - Tier 4A13</v>
      </c>
      <c r="B3590" s="775">
        <v>13</v>
      </c>
      <c r="C3590" s="775" t="s">
        <v>764</v>
      </c>
      <c r="D3590" s="775" t="s">
        <v>174</v>
      </c>
      <c r="E3590" s="775">
        <v>3.7999999999999999E-2</v>
      </c>
      <c r="F3590" s="775" t="s">
        <v>982</v>
      </c>
      <c r="G3590" s="775" t="s">
        <v>2769</v>
      </c>
      <c r="H3590" s="775" t="s">
        <v>2770</v>
      </c>
      <c r="I3590" s="775" t="s">
        <v>6233</v>
      </c>
    </row>
    <row r="3591" spans="1:9">
      <c r="A3591" s="775" t="str">
        <f>Table_wabobpsvr_AzureCalc_AzureCalcRateCard[[#This Row],[ServiceName]]&amp;Table_wabobpsvr_AzureCalc_AzureCalcRateCard[[#This Row],[Price_Level]]&amp;Table_wabobpsvr_AzureCalc_AzureCalcRateCard[[#This Row],[Region]]</f>
        <v>Zone Redundant Storage Standard IO - Block Blob - Tier 4B13</v>
      </c>
      <c r="B3591" s="775">
        <v>13</v>
      </c>
      <c r="C3591" s="775" t="s">
        <v>764</v>
      </c>
      <c r="D3591" s="775" t="s">
        <v>175</v>
      </c>
      <c r="E3591" s="775">
        <v>3.7999999999999999E-2</v>
      </c>
      <c r="F3591" s="775" t="s">
        <v>982</v>
      </c>
      <c r="G3591" s="775" t="s">
        <v>2769</v>
      </c>
      <c r="H3591" s="775" t="s">
        <v>2770</v>
      </c>
      <c r="I3591" s="775" t="s">
        <v>6233</v>
      </c>
    </row>
    <row r="3592" spans="1:9">
      <c r="A3592" s="1039" t="str">
        <f>Table_wabobpsvr_AzureCalc_AzureCalcRateCard[[#This Row],[ServiceName]]&amp;Table_wabobpsvr_AzureCalc_AzureCalcRateCard[[#This Row],[Price_Level]]&amp;Table_wabobpsvr_AzureCalc_AzureCalcRateCard[[#This Row],[Region]]</f>
        <v>Zone Redundant Storage Standard IO - Block Blob - Tier 4C13</v>
      </c>
      <c r="B3592" s="1039">
        <v>13</v>
      </c>
      <c r="C3592" s="1039" t="s">
        <v>764</v>
      </c>
      <c r="D3592" s="1039" t="s">
        <v>177</v>
      </c>
      <c r="E3592" s="1039">
        <v>3.7999999999999999E-2</v>
      </c>
      <c r="F3592" s="1039" t="s">
        <v>982</v>
      </c>
      <c r="G3592" s="775" t="s">
        <v>2769</v>
      </c>
      <c r="H3592" s="775" t="s">
        <v>2770</v>
      </c>
      <c r="I3592" s="775" t="s">
        <v>6233</v>
      </c>
    </row>
    <row r="3593" spans="1:9">
      <c r="A3593" s="775" t="str">
        <f>Table_wabobpsvr_AzureCalc_AzureCalcRateCard[[#This Row],[ServiceName]]&amp;Table_wabobpsvr_AzureCalc_AzureCalcRateCard[[#This Row],[Price_Level]]&amp;Table_wabobpsvr_AzureCalc_AzureCalcRateCard[[#This Row],[Region]]</f>
        <v>Zone Redundant Storage Standard IO - Block Blob - Tier 4D13</v>
      </c>
      <c r="B3593" s="775">
        <v>13</v>
      </c>
      <c r="C3593" s="775" t="s">
        <v>764</v>
      </c>
      <c r="D3593" s="775" t="s">
        <v>176</v>
      </c>
      <c r="E3593" s="775">
        <v>3.7999999999999999E-2</v>
      </c>
      <c r="F3593" s="775" t="s">
        <v>982</v>
      </c>
      <c r="G3593" s="775" t="s">
        <v>2769</v>
      </c>
      <c r="H3593" s="775" t="s">
        <v>2770</v>
      </c>
      <c r="I3593" s="775" t="s">
        <v>6233</v>
      </c>
    </row>
    <row r="3594" spans="1:9">
      <c r="A3594" s="775" t="str">
        <f>Table_wabobpsvr_AzureCalc_AzureCalcRateCard[[#This Row],[ServiceName]]&amp;Table_wabobpsvr_AzureCalc_AzureCalcRateCard[[#This Row],[Price_Level]]&amp;Table_wabobpsvr_AzureCalc_AzureCalcRateCard[[#This Row],[Region]]</f>
        <v>Zone Redundant Storage Standard IO - Block Blob - Tier 5MOSP13</v>
      </c>
      <c r="B3594" s="775">
        <v>13</v>
      </c>
      <c r="C3594" s="775" t="s">
        <v>764</v>
      </c>
      <c r="D3594" s="775" t="s">
        <v>606</v>
      </c>
      <c r="E3594" s="775">
        <v>3.7999999999999999E-2</v>
      </c>
      <c r="F3594" s="775" t="s">
        <v>983</v>
      </c>
      <c r="G3594" s="775" t="s">
        <v>4235</v>
      </c>
      <c r="H3594" s="775" t="s">
        <v>4235</v>
      </c>
      <c r="I3594" s="775" t="s">
        <v>6233</v>
      </c>
    </row>
    <row r="3595" spans="1:9">
      <c r="A3595" s="775" t="str">
        <f>Table_wabobpsvr_AzureCalc_AzureCalcRateCard[[#This Row],[ServiceName]]&amp;Table_wabobpsvr_AzureCalc_AzureCalcRateCard[[#This Row],[Price_Level]]&amp;Table_wabobpsvr_AzureCalc_AzureCalcRateCard[[#This Row],[Region]]</f>
        <v>Zone Redundant Storage Standard IO - Block Blob - Tier 5A13</v>
      </c>
      <c r="B3595" s="775">
        <v>13</v>
      </c>
      <c r="C3595" s="775" t="s">
        <v>764</v>
      </c>
      <c r="D3595" s="775" t="s">
        <v>174</v>
      </c>
      <c r="E3595" s="775">
        <v>3.7999999999999999E-2</v>
      </c>
      <c r="F3595" s="775" t="s">
        <v>983</v>
      </c>
      <c r="G3595" s="775" t="s">
        <v>2769</v>
      </c>
      <c r="H3595" s="775" t="s">
        <v>2770</v>
      </c>
      <c r="I3595" s="775" t="s">
        <v>6233</v>
      </c>
    </row>
    <row r="3596" spans="1:9">
      <c r="A3596" s="775" t="str">
        <f>Table_wabobpsvr_AzureCalc_AzureCalcRateCard[[#This Row],[ServiceName]]&amp;Table_wabobpsvr_AzureCalc_AzureCalcRateCard[[#This Row],[Price_Level]]&amp;Table_wabobpsvr_AzureCalc_AzureCalcRateCard[[#This Row],[Region]]</f>
        <v>Zone Redundant Storage Standard IO - Block Blob - Tier 5B13</v>
      </c>
      <c r="B3596" s="775">
        <v>13</v>
      </c>
      <c r="C3596" s="775" t="s">
        <v>764</v>
      </c>
      <c r="D3596" s="775" t="s">
        <v>175</v>
      </c>
      <c r="E3596" s="775">
        <v>3.7999999999999999E-2</v>
      </c>
      <c r="F3596" s="775" t="s">
        <v>983</v>
      </c>
      <c r="G3596" s="775" t="s">
        <v>2769</v>
      </c>
      <c r="H3596" s="775" t="s">
        <v>2770</v>
      </c>
      <c r="I3596" s="775" t="s">
        <v>6233</v>
      </c>
    </row>
    <row r="3597" spans="1:9">
      <c r="A3597" s="775" t="str">
        <f>Table_wabobpsvr_AzureCalc_AzureCalcRateCard[[#This Row],[ServiceName]]&amp;Table_wabobpsvr_AzureCalc_AzureCalcRateCard[[#This Row],[Price_Level]]&amp;Table_wabobpsvr_AzureCalc_AzureCalcRateCard[[#This Row],[Region]]</f>
        <v>Zone Redundant Storage Standard IO - Block Blob - Tier 5C13</v>
      </c>
      <c r="B3597" s="775">
        <v>13</v>
      </c>
      <c r="C3597" s="775" t="s">
        <v>764</v>
      </c>
      <c r="D3597" s="775" t="s">
        <v>177</v>
      </c>
      <c r="E3597" s="775">
        <v>3.7999999999999999E-2</v>
      </c>
      <c r="F3597" s="775" t="s">
        <v>983</v>
      </c>
      <c r="G3597" s="775" t="s">
        <v>2769</v>
      </c>
      <c r="H3597" s="775" t="s">
        <v>2770</v>
      </c>
      <c r="I3597" s="775" t="s">
        <v>6233</v>
      </c>
    </row>
    <row r="3598" spans="1:9">
      <c r="A3598" s="775" t="str">
        <f>Table_wabobpsvr_AzureCalc_AzureCalcRateCard[[#This Row],[ServiceName]]&amp;Table_wabobpsvr_AzureCalc_AzureCalcRateCard[[#This Row],[Price_Level]]&amp;Table_wabobpsvr_AzureCalc_AzureCalcRateCard[[#This Row],[Region]]</f>
        <v>Zone Redundant Storage Standard IO - Block Blob - Tier 5D13</v>
      </c>
      <c r="B3598" s="775">
        <v>13</v>
      </c>
      <c r="C3598" s="775" t="s">
        <v>764</v>
      </c>
      <c r="D3598" s="775" t="s">
        <v>176</v>
      </c>
      <c r="E3598" s="775">
        <v>3.7999999999999999E-2</v>
      </c>
      <c r="F3598" s="775" t="s">
        <v>983</v>
      </c>
      <c r="G3598" s="775" t="s">
        <v>2769</v>
      </c>
      <c r="H3598" s="775" t="s">
        <v>2770</v>
      </c>
      <c r="I3598" s="775" t="s">
        <v>6233</v>
      </c>
    </row>
    <row r="3599" spans="1:9">
      <c r="A3599" s="775" t="str">
        <f>Table_wabobpsvr_AzureCalc_AzureCalcRateCard[[#This Row],[ServiceName]]&amp;Table_wabobpsvr_AzureCalc_AzureCalcRateCard[[#This Row],[Price_Level]]&amp;Table_wabobpsvr_AzureCalc_AzureCalcRateCard[[#This Row],[Region]]</f>
        <v>Zone Redundant Storage Standard IO - Block Blob - Tier 6MOSP13</v>
      </c>
      <c r="B3599" s="775">
        <v>13</v>
      </c>
      <c r="C3599" s="775" t="s">
        <v>764</v>
      </c>
      <c r="D3599" s="775" t="s">
        <v>606</v>
      </c>
      <c r="E3599" s="775">
        <v>3.7999999999999999E-2</v>
      </c>
      <c r="F3599" s="775" t="s">
        <v>984</v>
      </c>
      <c r="G3599" s="775" t="s">
        <v>4235</v>
      </c>
      <c r="H3599" s="775" t="s">
        <v>4235</v>
      </c>
      <c r="I3599" s="775" t="s">
        <v>6233</v>
      </c>
    </row>
    <row r="3600" spans="1:9">
      <c r="A3600" s="775" t="str">
        <f>Table_wabobpsvr_AzureCalc_AzureCalcRateCard[[#This Row],[ServiceName]]&amp;Table_wabobpsvr_AzureCalc_AzureCalcRateCard[[#This Row],[Price_Level]]&amp;Table_wabobpsvr_AzureCalc_AzureCalcRateCard[[#This Row],[Region]]</f>
        <v>Zone Redundant Storage Standard IO - Block Blob - Tier 6A13</v>
      </c>
      <c r="B3600" s="775">
        <v>13</v>
      </c>
      <c r="C3600" s="775" t="s">
        <v>764</v>
      </c>
      <c r="D3600" s="775" t="s">
        <v>174</v>
      </c>
      <c r="E3600" s="775">
        <v>3.7999999999999999E-2</v>
      </c>
      <c r="F3600" s="775" t="s">
        <v>984</v>
      </c>
      <c r="G3600" s="775" t="s">
        <v>2769</v>
      </c>
      <c r="H3600" s="775" t="s">
        <v>2770</v>
      </c>
      <c r="I3600" s="775" t="s">
        <v>6233</v>
      </c>
    </row>
    <row r="3601" spans="1:9">
      <c r="A3601" s="775" t="str">
        <f>Table_wabobpsvr_AzureCalc_AzureCalcRateCard[[#This Row],[ServiceName]]&amp;Table_wabobpsvr_AzureCalc_AzureCalcRateCard[[#This Row],[Price_Level]]&amp;Table_wabobpsvr_AzureCalc_AzureCalcRateCard[[#This Row],[Region]]</f>
        <v>Zone Redundant Storage Standard IO - Block Blob - Tier 6B13</v>
      </c>
      <c r="B3601" s="775">
        <v>13</v>
      </c>
      <c r="C3601" s="775" t="s">
        <v>764</v>
      </c>
      <c r="D3601" s="775" t="s">
        <v>175</v>
      </c>
      <c r="E3601" s="775">
        <v>3.7999999999999999E-2</v>
      </c>
      <c r="F3601" s="775" t="s">
        <v>984</v>
      </c>
      <c r="G3601" s="775" t="s">
        <v>2769</v>
      </c>
      <c r="H3601" s="775" t="s">
        <v>2770</v>
      </c>
      <c r="I3601" s="775" t="s">
        <v>6233</v>
      </c>
    </row>
    <row r="3602" spans="1:9">
      <c r="A3602" s="775" t="str">
        <f>Table_wabobpsvr_AzureCalc_AzureCalcRateCard[[#This Row],[ServiceName]]&amp;Table_wabobpsvr_AzureCalc_AzureCalcRateCard[[#This Row],[Price_Level]]&amp;Table_wabobpsvr_AzureCalc_AzureCalcRateCard[[#This Row],[Region]]</f>
        <v>Zone Redundant Storage Standard IO - Block Blob - Tier 6C13</v>
      </c>
      <c r="B3602" s="775">
        <v>13</v>
      </c>
      <c r="C3602" s="775" t="s">
        <v>764</v>
      </c>
      <c r="D3602" s="775" t="s">
        <v>177</v>
      </c>
      <c r="E3602" s="775">
        <v>3.7999999999999999E-2</v>
      </c>
      <c r="F3602" s="775" t="s">
        <v>984</v>
      </c>
      <c r="G3602" s="775" t="s">
        <v>2769</v>
      </c>
      <c r="H3602" s="775" t="s">
        <v>2770</v>
      </c>
      <c r="I3602" s="775" t="s">
        <v>6233</v>
      </c>
    </row>
    <row r="3603" spans="1:9">
      <c r="A3603" s="775" t="str">
        <f>Table_wabobpsvr_AzureCalc_AzureCalcRateCard[[#This Row],[ServiceName]]&amp;Table_wabobpsvr_AzureCalc_AzureCalcRateCard[[#This Row],[Price_Level]]&amp;Table_wabobpsvr_AzureCalc_AzureCalcRateCard[[#This Row],[Region]]</f>
        <v>Zone Redundant Storage Standard IO - Block Blob - Tier 6D13</v>
      </c>
      <c r="B3603" s="775">
        <v>13</v>
      </c>
      <c r="C3603" s="775" t="s">
        <v>764</v>
      </c>
      <c r="D3603" s="775" t="s">
        <v>176</v>
      </c>
      <c r="E3603" s="775">
        <v>3.7999999999999999E-2</v>
      </c>
      <c r="F3603" s="775" t="s">
        <v>984</v>
      </c>
      <c r="G3603" s="775" t="s">
        <v>2769</v>
      </c>
      <c r="H3603" s="775" t="s">
        <v>2770</v>
      </c>
      <c r="I3603" s="775" t="s">
        <v>6233</v>
      </c>
    </row>
    <row r="3604" spans="1:9">
      <c r="A3604" s="775" t="str">
        <f>Table_wabobpsvr_AzureCalc_AzureCalcRateCard[[#This Row],[ServiceName]]&amp;Table_wabobpsvr_AzureCalc_AzureCalcRateCard[[#This Row],[Price_Level]]&amp;Table_wabobpsvr_AzureCalc_AzureCalcRateCard[[#This Row],[Region]]</f>
        <v>Premium Scheduler UnitsMOSP</v>
      </c>
      <c r="B3604" s="775"/>
      <c r="C3604" s="775" t="s">
        <v>574</v>
      </c>
      <c r="D3604" s="775" t="s">
        <v>606</v>
      </c>
      <c r="E3604" s="775">
        <v>139.99</v>
      </c>
      <c r="F3604" s="775" t="s">
        <v>1003</v>
      </c>
      <c r="G3604" s="775" t="s">
        <v>4235</v>
      </c>
      <c r="H3604" s="775" t="s">
        <v>4235</v>
      </c>
      <c r="I3604" s="775" t="s">
        <v>5025</v>
      </c>
    </row>
    <row r="3605" spans="1:9">
      <c r="A3605" s="775" t="str">
        <f>Table_wabobpsvr_AzureCalc_AzureCalcRateCard[[#This Row],[ServiceName]]&amp;Table_wabobpsvr_AzureCalc_AzureCalcRateCard[[#This Row],[Price_Level]]&amp;Table_wabobpsvr_AzureCalc_AzureCalcRateCard[[#This Row],[Region]]</f>
        <v>Premium Scheduler UnitsA</v>
      </c>
      <c r="B3605" s="775"/>
      <c r="C3605" s="775" t="s">
        <v>574</v>
      </c>
      <c r="D3605" s="775" t="s">
        <v>174</v>
      </c>
      <c r="E3605" s="775">
        <v>135.7903</v>
      </c>
      <c r="F3605" s="775" t="s">
        <v>1003</v>
      </c>
      <c r="G3605" s="775" t="s">
        <v>1484</v>
      </c>
      <c r="H3605" s="775" t="s">
        <v>1485</v>
      </c>
      <c r="I3605" s="775" t="s">
        <v>5025</v>
      </c>
    </row>
    <row r="3606" spans="1:9">
      <c r="A3606" s="1039" t="str">
        <f>Table_wabobpsvr_AzureCalc_AzureCalcRateCard[[#This Row],[ServiceName]]&amp;Table_wabobpsvr_AzureCalc_AzureCalcRateCard[[#This Row],[Price_Level]]&amp;Table_wabobpsvr_AzureCalc_AzureCalcRateCard[[#This Row],[Region]]</f>
        <v>Premium Scheduler UnitsB</v>
      </c>
      <c r="B3606" s="1039"/>
      <c r="C3606" s="1039" t="s">
        <v>574</v>
      </c>
      <c r="D3606" s="1039" t="s">
        <v>175</v>
      </c>
      <c r="E3606" s="1039">
        <v>131.59059999999999</v>
      </c>
      <c r="F3606" s="1039" t="s">
        <v>1003</v>
      </c>
      <c r="G3606" s="775" t="s">
        <v>1484</v>
      </c>
      <c r="H3606" s="775" t="s">
        <v>1485</v>
      </c>
      <c r="I3606" s="775" t="s">
        <v>5025</v>
      </c>
    </row>
    <row r="3607" spans="1:9">
      <c r="A3607" s="1039" t="str">
        <f>Table_wabobpsvr_AzureCalc_AzureCalcRateCard[[#This Row],[ServiceName]]&amp;Table_wabobpsvr_AzureCalc_AzureCalcRateCard[[#This Row],[Price_Level]]&amp;Table_wabobpsvr_AzureCalc_AzureCalcRateCard[[#This Row],[Region]]</f>
        <v>Standard_D6 VM (Windows)MOSP7</v>
      </c>
      <c r="B3607" s="1039">
        <v>7</v>
      </c>
      <c r="C3607" s="1039" t="s">
        <v>680</v>
      </c>
      <c r="D3607" s="1039" t="s">
        <v>606</v>
      </c>
      <c r="E3607" s="1039">
        <v>4.4269999999999996</v>
      </c>
      <c r="F3607" s="1039" t="s">
        <v>1135</v>
      </c>
      <c r="G3607" s="775" t="s">
        <v>4235</v>
      </c>
      <c r="H3607" s="775" t="s">
        <v>4235</v>
      </c>
      <c r="I3607" s="775" t="s">
        <v>6234</v>
      </c>
    </row>
    <row r="3608" spans="1:9">
      <c r="A3608" s="775" t="str">
        <f>Table_wabobpsvr_AzureCalc_AzureCalcRateCard[[#This Row],[ServiceName]]&amp;Table_wabobpsvr_AzureCalc_AzureCalcRateCard[[#This Row],[Price_Level]]&amp;Table_wabobpsvr_AzureCalc_AzureCalcRateCard[[#This Row],[Region]]</f>
        <v>Standard_D6 VM (Windows)A7</v>
      </c>
      <c r="B3608" s="775">
        <v>7</v>
      </c>
      <c r="C3608" s="775" t="s">
        <v>680</v>
      </c>
      <c r="D3608" s="775" t="s">
        <v>174</v>
      </c>
      <c r="E3608" s="775">
        <v>4.2941900000000004</v>
      </c>
      <c r="F3608" s="775" t="s">
        <v>1135</v>
      </c>
      <c r="G3608" s="775" t="s">
        <v>4235</v>
      </c>
      <c r="H3608" s="775" t="s">
        <v>4235</v>
      </c>
      <c r="I3608" s="775" t="s">
        <v>6234</v>
      </c>
    </row>
    <row r="3609" spans="1:9">
      <c r="A3609" s="775" t="str">
        <f>Table_wabobpsvr_AzureCalc_AzureCalcRateCard[[#This Row],[ServiceName]]&amp;Table_wabobpsvr_AzureCalc_AzureCalcRateCard[[#This Row],[Price_Level]]&amp;Table_wabobpsvr_AzureCalc_AzureCalcRateCard[[#This Row],[Region]]</f>
        <v>Standard_D6 VM (Windows)B7</v>
      </c>
      <c r="B3609" s="775">
        <v>7</v>
      </c>
      <c r="C3609" s="775" t="s">
        <v>680</v>
      </c>
      <c r="D3609" s="775" t="s">
        <v>175</v>
      </c>
      <c r="E3609" s="775">
        <v>4.1613800000000003</v>
      </c>
      <c r="F3609" s="775" t="s">
        <v>1135</v>
      </c>
      <c r="G3609" s="775" t="s">
        <v>4235</v>
      </c>
      <c r="H3609" s="775" t="s">
        <v>4235</v>
      </c>
      <c r="I3609" s="775" t="s">
        <v>6234</v>
      </c>
    </row>
    <row r="3610" spans="1:9">
      <c r="A3610" s="775" t="str">
        <f>Table_wabobpsvr_AzureCalc_AzureCalcRateCard[[#This Row],[ServiceName]]&amp;Table_wabobpsvr_AzureCalc_AzureCalcRateCard[[#This Row],[Price_Level]]&amp;Table_wabobpsvr_AzureCalc_AzureCalcRateCard[[#This Row],[Region]]</f>
        <v>Standard_D6 VM (Windows)C7</v>
      </c>
      <c r="B3610" s="775">
        <v>7</v>
      </c>
      <c r="C3610" s="775" t="s">
        <v>680</v>
      </c>
      <c r="D3610" s="775" t="s">
        <v>177</v>
      </c>
      <c r="E3610" s="775">
        <v>4.0285700000000002</v>
      </c>
      <c r="F3610" s="775" t="s">
        <v>1135</v>
      </c>
      <c r="G3610" s="775" t="s">
        <v>4235</v>
      </c>
      <c r="H3610" s="775" t="s">
        <v>4235</v>
      </c>
      <c r="I3610" s="775" t="s">
        <v>6234</v>
      </c>
    </row>
    <row r="3611" spans="1:9">
      <c r="A3611" s="775" t="str">
        <f>Table_wabobpsvr_AzureCalc_AzureCalcRateCard[[#This Row],[ServiceName]]&amp;Table_wabobpsvr_AzureCalc_AzureCalcRateCard[[#This Row],[Price_Level]]&amp;Table_wabobpsvr_AzureCalc_AzureCalcRateCard[[#This Row],[Region]]</f>
        <v>Standard_D6 VM (Windows)D7</v>
      </c>
      <c r="B3611" s="775">
        <v>7</v>
      </c>
      <c r="C3611" s="775" t="s">
        <v>680</v>
      </c>
      <c r="D3611" s="775" t="s">
        <v>176</v>
      </c>
      <c r="E3611" s="775">
        <v>3.8957600000000001</v>
      </c>
      <c r="F3611" s="775" t="s">
        <v>1135</v>
      </c>
      <c r="G3611" s="775" t="s">
        <v>4235</v>
      </c>
      <c r="H3611" s="775" t="s">
        <v>4235</v>
      </c>
      <c r="I3611" s="775" t="s">
        <v>6234</v>
      </c>
    </row>
    <row r="3612" spans="1:9">
      <c r="A3612" s="775" t="str">
        <f>Table_wabobpsvr_AzureCalc_AzureCalcRateCard[[#This Row],[ServiceName]]&amp;Table_wabobpsvr_AzureCalc_AzureCalcRateCard[[#This Row],[Price_Level]]&amp;Table_wabobpsvr_AzureCalc_AzureCalcRateCard[[#This Row],[Region]]</f>
        <v>Standard_D6 VM (Windows)MOSP8</v>
      </c>
      <c r="B3612" s="775">
        <v>8</v>
      </c>
      <c r="C3612" s="775" t="s">
        <v>680</v>
      </c>
      <c r="D3612" s="775" t="s">
        <v>606</v>
      </c>
      <c r="E3612" s="775">
        <v>4.7430000000000003</v>
      </c>
      <c r="F3612" s="775" t="s">
        <v>1135</v>
      </c>
      <c r="G3612" s="775" t="s">
        <v>4235</v>
      </c>
      <c r="H3612" s="775" t="s">
        <v>4235</v>
      </c>
      <c r="I3612" s="775" t="s">
        <v>6235</v>
      </c>
    </row>
    <row r="3613" spans="1:9">
      <c r="A3613" s="775" t="str">
        <f>Table_wabobpsvr_AzureCalc_AzureCalcRateCard[[#This Row],[ServiceName]]&amp;Table_wabobpsvr_AzureCalc_AzureCalcRateCard[[#This Row],[Price_Level]]&amp;Table_wabobpsvr_AzureCalc_AzureCalcRateCard[[#This Row],[Region]]</f>
        <v>Standard_D6 VM (Windows)A8</v>
      </c>
      <c r="B3613" s="775">
        <v>8</v>
      </c>
      <c r="C3613" s="775" t="s">
        <v>680</v>
      </c>
      <c r="D3613" s="775" t="s">
        <v>174</v>
      </c>
      <c r="E3613" s="775">
        <v>4.6007100000000003</v>
      </c>
      <c r="F3613" s="775" t="s">
        <v>1135</v>
      </c>
      <c r="G3613" s="775" t="s">
        <v>4235</v>
      </c>
      <c r="H3613" s="775" t="s">
        <v>4235</v>
      </c>
      <c r="I3613" s="775" t="s">
        <v>6235</v>
      </c>
    </row>
    <row r="3614" spans="1:9">
      <c r="A3614" s="775" t="str">
        <f>Table_wabobpsvr_AzureCalc_AzureCalcRateCard[[#This Row],[ServiceName]]&amp;Table_wabobpsvr_AzureCalc_AzureCalcRateCard[[#This Row],[Price_Level]]&amp;Table_wabobpsvr_AzureCalc_AzureCalcRateCard[[#This Row],[Region]]</f>
        <v>Standard_D6 VM (Windows)B8</v>
      </c>
      <c r="B3614" s="775">
        <v>8</v>
      </c>
      <c r="C3614" s="775" t="s">
        <v>680</v>
      </c>
      <c r="D3614" s="775" t="s">
        <v>175</v>
      </c>
      <c r="E3614" s="775">
        <v>4.4584200000000003</v>
      </c>
      <c r="F3614" s="775" t="s">
        <v>1135</v>
      </c>
      <c r="G3614" s="775" t="s">
        <v>4235</v>
      </c>
      <c r="H3614" s="775" t="s">
        <v>4235</v>
      </c>
      <c r="I3614" s="775" t="s">
        <v>6235</v>
      </c>
    </row>
    <row r="3615" spans="1:9">
      <c r="A3615" s="775" t="str">
        <f>Table_wabobpsvr_AzureCalc_AzureCalcRateCard[[#This Row],[ServiceName]]&amp;Table_wabobpsvr_AzureCalc_AzureCalcRateCard[[#This Row],[Price_Level]]&amp;Table_wabobpsvr_AzureCalc_AzureCalcRateCard[[#This Row],[Region]]</f>
        <v>Standard_D6 VM (Windows)C8</v>
      </c>
      <c r="B3615" s="775">
        <v>8</v>
      </c>
      <c r="C3615" s="775" t="s">
        <v>680</v>
      </c>
      <c r="D3615" s="775" t="s">
        <v>177</v>
      </c>
      <c r="E3615" s="775">
        <v>4.3161300000000002</v>
      </c>
      <c r="F3615" s="775" t="s">
        <v>1135</v>
      </c>
      <c r="G3615" s="775" t="s">
        <v>4235</v>
      </c>
      <c r="H3615" s="775" t="s">
        <v>4235</v>
      </c>
      <c r="I3615" s="775" t="s">
        <v>6235</v>
      </c>
    </row>
    <row r="3616" spans="1:9">
      <c r="A3616" s="775" t="str">
        <f>Table_wabobpsvr_AzureCalc_AzureCalcRateCard[[#This Row],[ServiceName]]&amp;Table_wabobpsvr_AzureCalc_AzureCalcRateCard[[#This Row],[Price_Level]]&amp;Table_wabobpsvr_AzureCalc_AzureCalcRateCard[[#This Row],[Region]]</f>
        <v>Standard_D6 VM (Windows)D8</v>
      </c>
      <c r="B3616" s="775">
        <v>8</v>
      </c>
      <c r="C3616" s="775" t="s">
        <v>680</v>
      </c>
      <c r="D3616" s="775" t="s">
        <v>176</v>
      </c>
      <c r="E3616" s="775">
        <v>4.1738400000000002</v>
      </c>
      <c r="F3616" s="775" t="s">
        <v>1135</v>
      </c>
      <c r="G3616" s="775" t="s">
        <v>4235</v>
      </c>
      <c r="H3616" s="775" t="s">
        <v>4235</v>
      </c>
      <c r="I3616" s="775" t="s">
        <v>6235</v>
      </c>
    </row>
    <row r="3617" spans="1:9">
      <c r="A3617" s="775" t="str">
        <f>Table_wabobpsvr_AzureCalc_AzureCalcRateCard[[#This Row],[ServiceName]]&amp;Table_wabobpsvr_AzureCalc_AzureCalcRateCard[[#This Row],[Price_Level]]&amp;Table_wabobpsvr_AzureCalc_AzureCalcRateCard[[#This Row],[Region]]</f>
        <v>Standard_D6 VM (Windows)MOSP11</v>
      </c>
      <c r="B3617" s="775">
        <v>11</v>
      </c>
      <c r="C3617" s="775" t="s">
        <v>680</v>
      </c>
      <c r="D3617" s="775" t="s">
        <v>606</v>
      </c>
      <c r="E3617" s="775">
        <v>5.4710000000000001</v>
      </c>
      <c r="F3617" s="775" t="s">
        <v>1135</v>
      </c>
      <c r="G3617" s="775" t="s">
        <v>4235</v>
      </c>
      <c r="H3617" s="775" t="s">
        <v>4235</v>
      </c>
      <c r="I3617" s="775" t="s">
        <v>6236</v>
      </c>
    </row>
    <row r="3618" spans="1:9">
      <c r="A3618" s="775" t="str">
        <f>Table_wabobpsvr_AzureCalc_AzureCalcRateCard[[#This Row],[ServiceName]]&amp;Table_wabobpsvr_AzureCalc_AzureCalcRateCard[[#This Row],[Price_Level]]&amp;Table_wabobpsvr_AzureCalc_AzureCalcRateCard[[#This Row],[Region]]</f>
        <v>Standard_D6 VM (Windows)A11</v>
      </c>
      <c r="B3618" s="775">
        <v>11</v>
      </c>
      <c r="C3618" s="775" t="s">
        <v>680</v>
      </c>
      <c r="D3618" s="775" t="s">
        <v>174</v>
      </c>
      <c r="E3618" s="775">
        <v>5.30687</v>
      </c>
      <c r="F3618" s="775" t="s">
        <v>1135</v>
      </c>
      <c r="G3618" s="775" t="s">
        <v>4235</v>
      </c>
      <c r="H3618" s="775" t="s">
        <v>4235</v>
      </c>
      <c r="I3618" s="775" t="s">
        <v>6236</v>
      </c>
    </row>
    <row r="3619" spans="1:9">
      <c r="A3619" s="775" t="str">
        <f>Table_wabobpsvr_AzureCalc_AzureCalcRateCard[[#This Row],[ServiceName]]&amp;Table_wabobpsvr_AzureCalc_AzureCalcRateCard[[#This Row],[Price_Level]]&amp;Table_wabobpsvr_AzureCalc_AzureCalcRateCard[[#This Row],[Region]]</f>
        <v>Standard_D6 VM (Windows)B11</v>
      </c>
      <c r="B3619" s="775">
        <v>11</v>
      </c>
      <c r="C3619" s="775" t="s">
        <v>680</v>
      </c>
      <c r="D3619" s="775" t="s">
        <v>175</v>
      </c>
      <c r="E3619" s="775">
        <v>5.1427399999999999</v>
      </c>
      <c r="F3619" s="775" t="s">
        <v>1135</v>
      </c>
      <c r="G3619" s="775" t="s">
        <v>4235</v>
      </c>
      <c r="H3619" s="775" t="s">
        <v>4235</v>
      </c>
      <c r="I3619" s="775" t="s">
        <v>6236</v>
      </c>
    </row>
    <row r="3620" spans="1:9">
      <c r="A3620" s="775" t="str">
        <f>Table_wabobpsvr_AzureCalc_AzureCalcRateCard[[#This Row],[ServiceName]]&amp;Table_wabobpsvr_AzureCalc_AzureCalcRateCard[[#This Row],[Price_Level]]&amp;Table_wabobpsvr_AzureCalc_AzureCalcRateCard[[#This Row],[Region]]</f>
        <v>Standard_D6 VM (Windows)C11</v>
      </c>
      <c r="B3620" s="775">
        <v>11</v>
      </c>
      <c r="C3620" s="775" t="s">
        <v>680</v>
      </c>
      <c r="D3620" s="775" t="s">
        <v>177</v>
      </c>
      <c r="E3620" s="775">
        <v>4.9786099999999998</v>
      </c>
      <c r="F3620" s="775" t="s">
        <v>1135</v>
      </c>
      <c r="G3620" s="775" t="s">
        <v>4235</v>
      </c>
      <c r="H3620" s="775" t="s">
        <v>4235</v>
      </c>
      <c r="I3620" s="775" t="s">
        <v>6236</v>
      </c>
    </row>
    <row r="3621" spans="1:9">
      <c r="A3621" s="775" t="str">
        <f>Table_wabobpsvr_AzureCalc_AzureCalcRateCard[[#This Row],[ServiceName]]&amp;Table_wabobpsvr_AzureCalc_AzureCalcRateCard[[#This Row],[Price_Level]]&amp;Table_wabobpsvr_AzureCalc_AzureCalcRateCard[[#This Row],[Region]]</f>
        <v>Standard_D6 VM (Windows)D11</v>
      </c>
      <c r="B3621" s="775">
        <v>11</v>
      </c>
      <c r="C3621" s="775" t="s">
        <v>680</v>
      </c>
      <c r="D3621" s="775" t="s">
        <v>176</v>
      </c>
      <c r="E3621" s="775">
        <v>4.8144799999999996</v>
      </c>
      <c r="F3621" s="775" t="s">
        <v>1135</v>
      </c>
      <c r="G3621" s="775" t="s">
        <v>4235</v>
      </c>
      <c r="H3621" s="775" t="s">
        <v>4235</v>
      </c>
      <c r="I3621" s="775" t="s">
        <v>6236</v>
      </c>
    </row>
    <row r="3622" spans="1:9">
      <c r="A3622" s="775" t="str">
        <f>Table_wabobpsvr_AzureCalc_AzureCalcRateCard[[#This Row],[ServiceName]]&amp;Table_wabobpsvr_AzureCalc_AzureCalcRateCard[[#This Row],[Price_Level]]&amp;Table_wabobpsvr_AzureCalc_AzureCalcRateCard[[#This Row],[Region]]</f>
        <v>Standard_D6 VM (Windows)MOSP12</v>
      </c>
      <c r="B3622" s="775">
        <v>12</v>
      </c>
      <c r="C3622" s="775" t="s">
        <v>680</v>
      </c>
      <c r="D3622" s="775" t="s">
        <v>606</v>
      </c>
      <c r="E3622" s="775">
        <v>4.7430000000000003</v>
      </c>
      <c r="F3622" s="775" t="s">
        <v>1135</v>
      </c>
      <c r="G3622" s="775" t="s">
        <v>4235</v>
      </c>
      <c r="H3622" s="775" t="s">
        <v>4235</v>
      </c>
      <c r="I3622" s="775" t="s">
        <v>6237</v>
      </c>
    </row>
    <row r="3623" spans="1:9">
      <c r="A3623" s="775" t="str">
        <f>Table_wabobpsvr_AzureCalc_AzureCalcRateCard[[#This Row],[ServiceName]]&amp;Table_wabobpsvr_AzureCalc_AzureCalcRateCard[[#This Row],[Price_Level]]&amp;Table_wabobpsvr_AzureCalc_AzureCalcRateCard[[#This Row],[Region]]</f>
        <v>Standard_D6 VM (Windows)A12</v>
      </c>
      <c r="B3623" s="775">
        <v>12</v>
      </c>
      <c r="C3623" s="775" t="s">
        <v>680</v>
      </c>
      <c r="D3623" s="775" t="s">
        <v>174</v>
      </c>
      <c r="E3623" s="775">
        <v>4.6007100000000003</v>
      </c>
      <c r="F3623" s="775" t="s">
        <v>1135</v>
      </c>
      <c r="G3623" s="775" t="s">
        <v>4235</v>
      </c>
      <c r="H3623" s="775" t="s">
        <v>4235</v>
      </c>
      <c r="I3623" s="775" t="s">
        <v>6237</v>
      </c>
    </row>
    <row r="3624" spans="1:9">
      <c r="A3624" s="775" t="str">
        <f>Table_wabobpsvr_AzureCalc_AzureCalcRateCard[[#This Row],[ServiceName]]&amp;Table_wabobpsvr_AzureCalc_AzureCalcRateCard[[#This Row],[Price_Level]]&amp;Table_wabobpsvr_AzureCalc_AzureCalcRateCard[[#This Row],[Region]]</f>
        <v>Standard_D6 VM (Windows)B12</v>
      </c>
      <c r="B3624" s="775">
        <v>12</v>
      </c>
      <c r="C3624" s="775" t="s">
        <v>680</v>
      </c>
      <c r="D3624" s="775" t="s">
        <v>175</v>
      </c>
      <c r="E3624" s="775">
        <v>4.4584200000000003</v>
      </c>
      <c r="F3624" s="775" t="s">
        <v>1135</v>
      </c>
      <c r="G3624" s="775" t="s">
        <v>4235</v>
      </c>
      <c r="H3624" s="775" t="s">
        <v>4235</v>
      </c>
      <c r="I3624" s="775" t="s">
        <v>6237</v>
      </c>
    </row>
    <row r="3625" spans="1:9">
      <c r="A3625" s="775" t="str">
        <f>Table_wabobpsvr_AzureCalc_AzureCalcRateCard[[#This Row],[ServiceName]]&amp;Table_wabobpsvr_AzureCalc_AzureCalcRateCard[[#This Row],[Price_Level]]&amp;Table_wabobpsvr_AzureCalc_AzureCalcRateCard[[#This Row],[Region]]</f>
        <v>Standard_D6 VM (Windows)C12</v>
      </c>
      <c r="B3625" s="775">
        <v>12</v>
      </c>
      <c r="C3625" s="775" t="s">
        <v>680</v>
      </c>
      <c r="D3625" s="775" t="s">
        <v>177</v>
      </c>
      <c r="E3625" s="775">
        <v>4.3161300000000002</v>
      </c>
      <c r="F3625" s="775" t="s">
        <v>1135</v>
      </c>
      <c r="G3625" s="775" t="s">
        <v>4235</v>
      </c>
      <c r="H3625" s="775" t="s">
        <v>4235</v>
      </c>
      <c r="I3625" s="775" t="s">
        <v>6237</v>
      </c>
    </row>
    <row r="3626" spans="1:9">
      <c r="A3626" s="775" t="str">
        <f>Table_wabobpsvr_AzureCalc_AzureCalcRateCard[[#This Row],[ServiceName]]&amp;Table_wabobpsvr_AzureCalc_AzureCalcRateCard[[#This Row],[Price_Level]]&amp;Table_wabobpsvr_AzureCalc_AzureCalcRateCard[[#This Row],[Region]]</f>
        <v>Standard_D6 VM (Windows)D12</v>
      </c>
      <c r="B3626" s="775">
        <v>12</v>
      </c>
      <c r="C3626" s="775" t="s">
        <v>680</v>
      </c>
      <c r="D3626" s="775" t="s">
        <v>176</v>
      </c>
      <c r="E3626" s="775">
        <v>4.1738400000000002</v>
      </c>
      <c r="F3626" s="775" t="s">
        <v>1135</v>
      </c>
      <c r="G3626" s="775" t="s">
        <v>4235</v>
      </c>
      <c r="H3626" s="775" t="s">
        <v>4235</v>
      </c>
      <c r="I3626" s="775" t="s">
        <v>6237</v>
      </c>
    </row>
    <row r="3627" spans="1:9">
      <c r="A3627" s="775" t="str">
        <f>Table_wabobpsvr_AzureCalc_AzureCalcRateCard[[#This Row],[ServiceName]]&amp;Table_wabobpsvr_AzureCalc_AzureCalcRateCard[[#This Row],[Price_Level]]&amp;Table_wabobpsvr_AzureCalc_AzureCalcRateCard[[#This Row],[Region]]</f>
        <v>Standard_D6 VM (Windows)MOSP3</v>
      </c>
      <c r="B3627" s="775">
        <v>3</v>
      </c>
      <c r="C3627" s="775" t="s">
        <v>680</v>
      </c>
      <c r="D3627" s="775" t="s">
        <v>606</v>
      </c>
      <c r="E3627" s="775">
        <v>4.4269999999999996</v>
      </c>
      <c r="F3627" s="775" t="s">
        <v>1135</v>
      </c>
      <c r="G3627" s="775" t="s">
        <v>4235</v>
      </c>
      <c r="H3627" s="775" t="s">
        <v>4235</v>
      </c>
      <c r="I3627" s="775" t="s">
        <v>6238</v>
      </c>
    </row>
    <row r="3628" spans="1:9">
      <c r="A3628" s="775" t="str">
        <f>Table_wabobpsvr_AzureCalc_AzureCalcRateCard[[#This Row],[ServiceName]]&amp;Table_wabobpsvr_AzureCalc_AzureCalcRateCard[[#This Row],[Price_Level]]&amp;Table_wabobpsvr_AzureCalc_AzureCalcRateCard[[#This Row],[Region]]</f>
        <v>Standard_D6 VM (Windows)A3</v>
      </c>
      <c r="B3628" s="775">
        <v>3</v>
      </c>
      <c r="C3628" s="775" t="s">
        <v>680</v>
      </c>
      <c r="D3628" s="775" t="s">
        <v>174</v>
      </c>
      <c r="E3628" s="775">
        <v>4.2941900000000004</v>
      </c>
      <c r="F3628" s="775" t="s">
        <v>1135</v>
      </c>
      <c r="G3628" s="775" t="s">
        <v>4235</v>
      </c>
      <c r="H3628" s="775" t="s">
        <v>4235</v>
      </c>
      <c r="I3628" s="775" t="s">
        <v>6238</v>
      </c>
    </row>
    <row r="3629" spans="1:9">
      <c r="A3629" s="775" t="str">
        <f>Table_wabobpsvr_AzureCalc_AzureCalcRateCard[[#This Row],[ServiceName]]&amp;Table_wabobpsvr_AzureCalc_AzureCalcRateCard[[#This Row],[Price_Level]]&amp;Table_wabobpsvr_AzureCalc_AzureCalcRateCard[[#This Row],[Region]]</f>
        <v>Standard_D6 VM (Windows)B3</v>
      </c>
      <c r="B3629" s="775">
        <v>3</v>
      </c>
      <c r="C3629" s="775" t="s">
        <v>680</v>
      </c>
      <c r="D3629" s="775" t="s">
        <v>175</v>
      </c>
      <c r="E3629" s="775">
        <v>4.1613800000000003</v>
      </c>
      <c r="F3629" s="775" t="s">
        <v>1135</v>
      </c>
      <c r="G3629" s="775" t="s">
        <v>4235</v>
      </c>
      <c r="H3629" s="775" t="s">
        <v>4235</v>
      </c>
      <c r="I3629" s="775" t="s">
        <v>6238</v>
      </c>
    </row>
    <row r="3630" spans="1:9">
      <c r="A3630" s="775" t="str">
        <f>Table_wabobpsvr_AzureCalc_AzureCalcRateCard[[#This Row],[ServiceName]]&amp;Table_wabobpsvr_AzureCalc_AzureCalcRateCard[[#This Row],[Price_Level]]&amp;Table_wabobpsvr_AzureCalc_AzureCalcRateCard[[#This Row],[Region]]</f>
        <v>Standard_D6 VM (Windows)C3</v>
      </c>
      <c r="B3630" s="775">
        <v>3</v>
      </c>
      <c r="C3630" s="775" t="s">
        <v>680</v>
      </c>
      <c r="D3630" s="775" t="s">
        <v>177</v>
      </c>
      <c r="E3630" s="775">
        <v>4.0285700000000002</v>
      </c>
      <c r="F3630" s="775" t="s">
        <v>1135</v>
      </c>
      <c r="G3630" s="775" t="s">
        <v>4235</v>
      </c>
      <c r="H3630" s="775" t="s">
        <v>4235</v>
      </c>
      <c r="I3630" s="775" t="s">
        <v>6238</v>
      </c>
    </row>
    <row r="3631" spans="1:9">
      <c r="A3631" s="775" t="str">
        <f>Table_wabobpsvr_AzureCalc_AzureCalcRateCard[[#This Row],[ServiceName]]&amp;Table_wabobpsvr_AzureCalc_AzureCalcRateCard[[#This Row],[Price_Level]]&amp;Table_wabobpsvr_AzureCalc_AzureCalcRateCard[[#This Row],[Region]]</f>
        <v>Standard_D6 VM (Windows)D3</v>
      </c>
      <c r="B3631" s="775">
        <v>3</v>
      </c>
      <c r="C3631" s="775" t="s">
        <v>680</v>
      </c>
      <c r="D3631" s="775" t="s">
        <v>176</v>
      </c>
      <c r="E3631" s="775">
        <v>3.8957600000000001</v>
      </c>
      <c r="F3631" s="775" t="s">
        <v>1135</v>
      </c>
      <c r="G3631" s="775" t="s">
        <v>4235</v>
      </c>
      <c r="H3631" s="775" t="s">
        <v>4235</v>
      </c>
      <c r="I3631" s="775" t="s">
        <v>6238</v>
      </c>
    </row>
    <row r="3632" spans="1:9">
      <c r="A3632" s="775" t="str">
        <f>Table_wabobpsvr_AzureCalc_AzureCalcRateCard[[#This Row],[ServiceName]]&amp;Table_wabobpsvr_AzureCalc_AzureCalcRateCard[[#This Row],[Price_Level]]&amp;Table_wabobpsvr_AzureCalc_AzureCalcRateCard[[#This Row],[Region]]</f>
        <v>Standard_D6 VM (Windows)MOSP6</v>
      </c>
      <c r="B3632" s="775">
        <v>6</v>
      </c>
      <c r="C3632" s="775" t="s">
        <v>680</v>
      </c>
      <c r="D3632" s="775" t="s">
        <v>606</v>
      </c>
      <c r="E3632" s="775">
        <v>4.4269999999999996</v>
      </c>
      <c r="F3632" s="775" t="s">
        <v>1135</v>
      </c>
      <c r="G3632" s="775" t="s">
        <v>4235</v>
      </c>
      <c r="H3632" s="775" t="s">
        <v>4235</v>
      </c>
      <c r="I3632" s="775" t="s">
        <v>6239</v>
      </c>
    </row>
    <row r="3633" spans="1:9">
      <c r="A3633" s="775" t="str">
        <f>Table_wabobpsvr_AzureCalc_AzureCalcRateCard[[#This Row],[ServiceName]]&amp;Table_wabobpsvr_AzureCalc_AzureCalcRateCard[[#This Row],[Price_Level]]&amp;Table_wabobpsvr_AzureCalc_AzureCalcRateCard[[#This Row],[Region]]</f>
        <v>Standard_D6 VM (Windows)A6</v>
      </c>
      <c r="B3633" s="775">
        <v>6</v>
      </c>
      <c r="C3633" s="775" t="s">
        <v>680</v>
      </c>
      <c r="D3633" s="775" t="s">
        <v>174</v>
      </c>
      <c r="E3633" s="775">
        <v>4.2941900000000004</v>
      </c>
      <c r="F3633" s="775" t="s">
        <v>1135</v>
      </c>
      <c r="G3633" s="775" t="s">
        <v>4235</v>
      </c>
      <c r="H3633" s="775" t="s">
        <v>4235</v>
      </c>
      <c r="I3633" s="775" t="s">
        <v>6239</v>
      </c>
    </row>
    <row r="3634" spans="1:9">
      <c r="A3634" s="775" t="str">
        <f>Table_wabobpsvr_AzureCalc_AzureCalcRateCard[[#This Row],[ServiceName]]&amp;Table_wabobpsvr_AzureCalc_AzureCalcRateCard[[#This Row],[Price_Level]]&amp;Table_wabobpsvr_AzureCalc_AzureCalcRateCard[[#This Row],[Region]]</f>
        <v>Standard_D6 VM (Windows)B6</v>
      </c>
      <c r="B3634" s="775">
        <v>6</v>
      </c>
      <c r="C3634" s="775" t="s">
        <v>680</v>
      </c>
      <c r="D3634" s="775" t="s">
        <v>175</v>
      </c>
      <c r="E3634" s="775">
        <v>4.1613800000000003</v>
      </c>
      <c r="F3634" s="775" t="s">
        <v>1135</v>
      </c>
      <c r="G3634" s="775" t="s">
        <v>4235</v>
      </c>
      <c r="H3634" s="775" t="s">
        <v>4235</v>
      </c>
      <c r="I3634" s="775" t="s">
        <v>6239</v>
      </c>
    </row>
    <row r="3635" spans="1:9">
      <c r="A3635" s="775" t="str">
        <f>Table_wabobpsvr_AzureCalc_AzureCalcRateCard[[#This Row],[ServiceName]]&amp;Table_wabobpsvr_AzureCalc_AzureCalcRateCard[[#This Row],[Price_Level]]&amp;Table_wabobpsvr_AzureCalc_AzureCalcRateCard[[#This Row],[Region]]</f>
        <v>Standard_D6 VM (Windows)C6</v>
      </c>
      <c r="B3635" s="775">
        <v>6</v>
      </c>
      <c r="C3635" s="775" t="s">
        <v>680</v>
      </c>
      <c r="D3635" s="775" t="s">
        <v>177</v>
      </c>
      <c r="E3635" s="775">
        <v>4.0285700000000002</v>
      </c>
      <c r="F3635" s="775" t="s">
        <v>1135</v>
      </c>
      <c r="G3635" s="775" t="s">
        <v>4235</v>
      </c>
      <c r="H3635" s="775" t="s">
        <v>4235</v>
      </c>
      <c r="I3635" s="775" t="s">
        <v>6239</v>
      </c>
    </row>
    <row r="3636" spans="1:9">
      <c r="A3636" s="775" t="str">
        <f>Table_wabobpsvr_AzureCalc_AzureCalcRateCard[[#This Row],[ServiceName]]&amp;Table_wabobpsvr_AzureCalc_AzureCalcRateCard[[#This Row],[Price_Level]]&amp;Table_wabobpsvr_AzureCalc_AzureCalcRateCard[[#This Row],[Region]]</f>
        <v>Standard_D6 VM (Windows)D6</v>
      </c>
      <c r="B3636" s="775">
        <v>6</v>
      </c>
      <c r="C3636" s="775" t="s">
        <v>680</v>
      </c>
      <c r="D3636" s="775" t="s">
        <v>176</v>
      </c>
      <c r="E3636" s="775">
        <v>3.8957600000000001</v>
      </c>
      <c r="F3636" s="775" t="s">
        <v>1135</v>
      </c>
      <c r="G3636" s="775" t="s">
        <v>4235</v>
      </c>
      <c r="H3636" s="775" t="s">
        <v>4235</v>
      </c>
      <c r="I3636" s="775" t="s">
        <v>6239</v>
      </c>
    </row>
    <row r="3637" spans="1:9">
      <c r="A3637" s="775" t="str">
        <f>Table_wabobpsvr_AzureCalc_AzureCalcRateCard[[#This Row],[ServiceName]]&amp;Table_wabobpsvr_AzureCalc_AzureCalcRateCard[[#This Row],[Price_Level]]&amp;Table_wabobpsvr_AzureCalc_AzureCalcRateCard[[#This Row],[Region]]</f>
        <v>Standard_D6 VM (Windows)MOSP2</v>
      </c>
      <c r="B3637" s="775">
        <v>2</v>
      </c>
      <c r="C3637" s="775" t="s">
        <v>680</v>
      </c>
      <c r="D3637" s="775" t="s">
        <v>606</v>
      </c>
      <c r="E3637" s="775">
        <v>4.1100000000000003</v>
      </c>
      <c r="F3637" s="775" t="s">
        <v>1135</v>
      </c>
      <c r="G3637" s="775" t="s">
        <v>4235</v>
      </c>
      <c r="H3637" s="775" t="s">
        <v>4235</v>
      </c>
      <c r="I3637" s="775" t="s">
        <v>6240</v>
      </c>
    </row>
    <row r="3638" spans="1:9">
      <c r="A3638" s="775" t="str">
        <f>Table_wabobpsvr_AzureCalc_AzureCalcRateCard[[#This Row],[ServiceName]]&amp;Table_wabobpsvr_AzureCalc_AzureCalcRateCard[[#This Row],[Price_Level]]&amp;Table_wabobpsvr_AzureCalc_AzureCalcRateCard[[#This Row],[Region]]</f>
        <v>Standard_D6 VM (Windows)A2</v>
      </c>
      <c r="B3638" s="775">
        <v>2</v>
      </c>
      <c r="C3638" s="775" t="s">
        <v>680</v>
      </c>
      <c r="D3638" s="775" t="s">
        <v>174</v>
      </c>
      <c r="E3638" s="775">
        <v>3.9866999999999999</v>
      </c>
      <c r="F3638" s="775" t="s">
        <v>1135</v>
      </c>
      <c r="G3638" s="775" t="s">
        <v>4235</v>
      </c>
      <c r="H3638" s="775" t="s">
        <v>4235</v>
      </c>
      <c r="I3638" s="775" t="s">
        <v>6240</v>
      </c>
    </row>
    <row r="3639" spans="1:9">
      <c r="A3639" s="775" t="str">
        <f>Table_wabobpsvr_AzureCalc_AzureCalcRateCard[[#This Row],[ServiceName]]&amp;Table_wabobpsvr_AzureCalc_AzureCalcRateCard[[#This Row],[Price_Level]]&amp;Table_wabobpsvr_AzureCalc_AzureCalcRateCard[[#This Row],[Region]]</f>
        <v>Standard_D6 VM (Windows)B2</v>
      </c>
      <c r="B3639" s="775">
        <v>2</v>
      </c>
      <c r="C3639" s="775" t="s">
        <v>680</v>
      </c>
      <c r="D3639" s="775" t="s">
        <v>175</v>
      </c>
      <c r="E3639" s="775">
        <v>3.8633999999999999</v>
      </c>
      <c r="F3639" s="775" t="s">
        <v>1135</v>
      </c>
      <c r="G3639" s="775" t="s">
        <v>4235</v>
      </c>
      <c r="H3639" s="775" t="s">
        <v>4235</v>
      </c>
      <c r="I3639" s="775" t="s">
        <v>6240</v>
      </c>
    </row>
    <row r="3640" spans="1:9">
      <c r="A3640" s="775" t="str">
        <f>Table_wabobpsvr_AzureCalc_AzureCalcRateCard[[#This Row],[ServiceName]]&amp;Table_wabobpsvr_AzureCalc_AzureCalcRateCard[[#This Row],[Price_Level]]&amp;Table_wabobpsvr_AzureCalc_AzureCalcRateCard[[#This Row],[Region]]</f>
        <v>Standard_D6 VM (Windows)C2</v>
      </c>
      <c r="B3640" s="775">
        <v>2</v>
      </c>
      <c r="C3640" s="775" t="s">
        <v>680</v>
      </c>
      <c r="D3640" s="775" t="s">
        <v>177</v>
      </c>
      <c r="E3640" s="775">
        <v>3.7401</v>
      </c>
      <c r="F3640" s="775" t="s">
        <v>1135</v>
      </c>
      <c r="G3640" s="775" t="s">
        <v>4235</v>
      </c>
      <c r="H3640" s="775" t="s">
        <v>4235</v>
      </c>
      <c r="I3640" s="775" t="s">
        <v>6240</v>
      </c>
    </row>
    <row r="3641" spans="1:9">
      <c r="A3641" s="775" t="str">
        <f>Table_wabobpsvr_AzureCalc_AzureCalcRateCard[[#This Row],[ServiceName]]&amp;Table_wabobpsvr_AzureCalc_AzureCalcRateCard[[#This Row],[Price_Level]]&amp;Table_wabobpsvr_AzureCalc_AzureCalcRateCard[[#This Row],[Region]]</f>
        <v>Standard_D6 VM (Windows)D2</v>
      </c>
      <c r="B3641" s="775">
        <v>2</v>
      </c>
      <c r="C3641" s="775" t="s">
        <v>680</v>
      </c>
      <c r="D3641" s="775" t="s">
        <v>176</v>
      </c>
      <c r="E3641" s="775">
        <v>3.6168</v>
      </c>
      <c r="F3641" s="775" t="s">
        <v>1135</v>
      </c>
      <c r="G3641" s="775" t="s">
        <v>4235</v>
      </c>
      <c r="H3641" s="775" t="s">
        <v>4235</v>
      </c>
      <c r="I3641" s="775" t="s">
        <v>6240</v>
      </c>
    </row>
    <row r="3642" spans="1:9">
      <c r="A3642" s="775" t="str">
        <f>Table_wabobpsvr_AzureCalc_AzureCalcRateCard[[#This Row],[ServiceName]]&amp;Table_wabobpsvr_AzureCalc_AzureCalcRateCard[[#This Row],[Price_Level]]&amp;Table_wabobpsvr_AzureCalc_AzureCalcRateCard[[#This Row],[Region]]</f>
        <v>Standard_D6 VM (Windows)MOSP5</v>
      </c>
      <c r="B3642" s="775">
        <v>5</v>
      </c>
      <c r="C3642" s="775" t="s">
        <v>680</v>
      </c>
      <c r="D3642" s="775" t="s">
        <v>606</v>
      </c>
      <c r="E3642" s="775">
        <v>4.4269999999999996</v>
      </c>
      <c r="F3642" s="775" t="s">
        <v>1135</v>
      </c>
      <c r="G3642" s="775" t="s">
        <v>4235</v>
      </c>
      <c r="H3642" s="775" t="s">
        <v>4235</v>
      </c>
      <c r="I3642" s="775" t="s">
        <v>6241</v>
      </c>
    </row>
    <row r="3643" spans="1:9">
      <c r="A3643" s="775" t="str">
        <f>Table_wabobpsvr_AzureCalc_AzureCalcRateCard[[#This Row],[ServiceName]]&amp;Table_wabobpsvr_AzureCalc_AzureCalcRateCard[[#This Row],[Price_Level]]&amp;Table_wabobpsvr_AzureCalc_AzureCalcRateCard[[#This Row],[Region]]</f>
        <v>Standard_D6 VM (Windows)A5</v>
      </c>
      <c r="B3643" s="775">
        <v>5</v>
      </c>
      <c r="C3643" s="775" t="s">
        <v>680</v>
      </c>
      <c r="D3643" s="775" t="s">
        <v>174</v>
      </c>
      <c r="E3643" s="775">
        <v>4.2941900000000004</v>
      </c>
      <c r="F3643" s="775" t="s">
        <v>1135</v>
      </c>
      <c r="G3643" s="775" t="s">
        <v>4235</v>
      </c>
      <c r="H3643" s="775" t="s">
        <v>4235</v>
      </c>
      <c r="I3643" s="775" t="s">
        <v>6241</v>
      </c>
    </row>
    <row r="3644" spans="1:9">
      <c r="A3644" s="775" t="str">
        <f>Table_wabobpsvr_AzureCalc_AzureCalcRateCard[[#This Row],[ServiceName]]&amp;Table_wabobpsvr_AzureCalc_AzureCalcRateCard[[#This Row],[Price_Level]]&amp;Table_wabobpsvr_AzureCalc_AzureCalcRateCard[[#This Row],[Region]]</f>
        <v>Standard_D6 VM (Windows)B5</v>
      </c>
      <c r="B3644" s="775">
        <v>5</v>
      </c>
      <c r="C3644" s="775" t="s">
        <v>680</v>
      </c>
      <c r="D3644" s="775" t="s">
        <v>175</v>
      </c>
      <c r="E3644" s="775">
        <v>4.1613800000000003</v>
      </c>
      <c r="F3644" s="775" t="s">
        <v>1135</v>
      </c>
      <c r="G3644" s="775" t="s">
        <v>4235</v>
      </c>
      <c r="H3644" s="775" t="s">
        <v>4235</v>
      </c>
      <c r="I3644" s="775" t="s">
        <v>6241</v>
      </c>
    </row>
    <row r="3645" spans="1:9">
      <c r="A3645" s="775" t="str">
        <f>Table_wabobpsvr_AzureCalc_AzureCalcRateCard[[#This Row],[ServiceName]]&amp;Table_wabobpsvr_AzureCalc_AzureCalcRateCard[[#This Row],[Price_Level]]&amp;Table_wabobpsvr_AzureCalc_AzureCalcRateCard[[#This Row],[Region]]</f>
        <v>Standard_D6 VM (Windows)C5</v>
      </c>
      <c r="B3645" s="775">
        <v>5</v>
      </c>
      <c r="C3645" s="775" t="s">
        <v>680</v>
      </c>
      <c r="D3645" s="775" t="s">
        <v>177</v>
      </c>
      <c r="E3645" s="775">
        <v>4.0285700000000002</v>
      </c>
      <c r="F3645" s="775" t="s">
        <v>1135</v>
      </c>
      <c r="G3645" s="775" t="s">
        <v>4235</v>
      </c>
      <c r="H3645" s="775" t="s">
        <v>4235</v>
      </c>
      <c r="I3645" s="775" t="s">
        <v>6241</v>
      </c>
    </row>
    <row r="3646" spans="1:9">
      <c r="A3646" s="775" t="str">
        <f>Table_wabobpsvr_AzureCalc_AzureCalcRateCard[[#This Row],[ServiceName]]&amp;Table_wabobpsvr_AzureCalc_AzureCalcRateCard[[#This Row],[Price_Level]]&amp;Table_wabobpsvr_AzureCalc_AzureCalcRateCard[[#This Row],[Region]]</f>
        <v>Standard_D6 VM (Windows)D5</v>
      </c>
      <c r="B3646" s="775">
        <v>5</v>
      </c>
      <c r="C3646" s="775" t="s">
        <v>680</v>
      </c>
      <c r="D3646" s="775" t="s">
        <v>176</v>
      </c>
      <c r="E3646" s="775">
        <v>3.8957600000000001</v>
      </c>
      <c r="F3646" s="775" t="s">
        <v>1135</v>
      </c>
      <c r="G3646" s="775" t="s">
        <v>4235</v>
      </c>
      <c r="H3646" s="775" t="s">
        <v>4235</v>
      </c>
      <c r="I3646" s="775" t="s">
        <v>6241</v>
      </c>
    </row>
    <row r="3647" spans="1:9">
      <c r="A3647" s="775" t="str">
        <f>Table_wabobpsvr_AzureCalc_AzureCalcRateCard[[#This Row],[ServiceName]]&amp;Table_wabobpsvr_AzureCalc_AzureCalcRateCard[[#This Row],[Price_Level]]&amp;Table_wabobpsvr_AzureCalc_AzureCalcRateCard[[#This Row],[Region]]</f>
        <v>Standard_D6 VM (Windows)MOSP1</v>
      </c>
      <c r="B3647" s="775">
        <v>1</v>
      </c>
      <c r="C3647" s="775" t="s">
        <v>680</v>
      </c>
      <c r="D3647" s="775" t="s">
        <v>606</v>
      </c>
      <c r="E3647" s="775">
        <v>4.1109999999999998</v>
      </c>
      <c r="F3647" s="775" t="s">
        <v>1135</v>
      </c>
      <c r="G3647" s="775" t="s">
        <v>4235</v>
      </c>
      <c r="H3647" s="775" t="s">
        <v>4235</v>
      </c>
      <c r="I3647" s="775" t="s">
        <v>6242</v>
      </c>
    </row>
    <row r="3648" spans="1:9">
      <c r="A3648" s="775" t="str">
        <f>Table_wabobpsvr_AzureCalc_AzureCalcRateCard[[#This Row],[ServiceName]]&amp;Table_wabobpsvr_AzureCalc_AzureCalcRateCard[[#This Row],[Price_Level]]&amp;Table_wabobpsvr_AzureCalc_AzureCalcRateCard[[#This Row],[Region]]</f>
        <v>Standard_D6 VM (Windows)A1</v>
      </c>
      <c r="B3648" s="775">
        <v>1</v>
      </c>
      <c r="C3648" s="775" t="s">
        <v>680</v>
      </c>
      <c r="D3648" s="775" t="s">
        <v>174</v>
      </c>
      <c r="E3648" s="775">
        <v>3.98767</v>
      </c>
      <c r="F3648" s="775" t="s">
        <v>1135</v>
      </c>
      <c r="G3648" s="775" t="s">
        <v>4235</v>
      </c>
      <c r="H3648" s="775" t="s">
        <v>4235</v>
      </c>
      <c r="I3648" s="775" t="s">
        <v>6242</v>
      </c>
    </row>
    <row r="3649" spans="1:9">
      <c r="A3649" s="775" t="str">
        <f>Table_wabobpsvr_AzureCalc_AzureCalcRateCard[[#This Row],[ServiceName]]&amp;Table_wabobpsvr_AzureCalc_AzureCalcRateCard[[#This Row],[Price_Level]]&amp;Table_wabobpsvr_AzureCalc_AzureCalcRateCard[[#This Row],[Region]]</f>
        <v>Standard_D6 VM (Windows)B1</v>
      </c>
      <c r="B3649" s="775">
        <v>1</v>
      </c>
      <c r="C3649" s="775" t="s">
        <v>680</v>
      </c>
      <c r="D3649" s="775" t="s">
        <v>175</v>
      </c>
      <c r="E3649" s="775">
        <v>3.8643399999999999</v>
      </c>
      <c r="F3649" s="775" t="s">
        <v>1135</v>
      </c>
      <c r="G3649" s="775" t="s">
        <v>4235</v>
      </c>
      <c r="H3649" s="775" t="s">
        <v>4235</v>
      </c>
      <c r="I3649" s="775" t="s">
        <v>6242</v>
      </c>
    </row>
    <row r="3650" spans="1:9">
      <c r="A3650" s="1039" t="str">
        <f>Table_wabobpsvr_AzureCalc_AzureCalcRateCard[[#This Row],[ServiceName]]&amp;Table_wabobpsvr_AzureCalc_AzureCalcRateCard[[#This Row],[Price_Level]]&amp;Table_wabobpsvr_AzureCalc_AzureCalcRateCard[[#This Row],[Region]]</f>
        <v>Standard_D6 VM (Windows)C1</v>
      </c>
      <c r="B3650" s="1039">
        <v>1</v>
      </c>
      <c r="C3650" s="1039" t="s">
        <v>680</v>
      </c>
      <c r="D3650" s="1039" t="s">
        <v>177</v>
      </c>
      <c r="E3650" s="1039">
        <v>3.7410100000000002</v>
      </c>
      <c r="F3650" s="1039" t="s">
        <v>1135</v>
      </c>
      <c r="G3650" s="775" t="s">
        <v>4235</v>
      </c>
      <c r="H3650" s="775" t="s">
        <v>4235</v>
      </c>
      <c r="I3650" s="775" t="s">
        <v>6242</v>
      </c>
    </row>
    <row r="3651" spans="1:9">
      <c r="A3651" s="775" t="str">
        <f>Table_wabobpsvr_AzureCalc_AzureCalcRateCard[[#This Row],[ServiceName]]&amp;Table_wabobpsvr_AzureCalc_AzureCalcRateCard[[#This Row],[Price_Level]]&amp;Table_wabobpsvr_AzureCalc_AzureCalcRateCard[[#This Row],[Region]]</f>
        <v>Standard_D6 VM (Windows)D1</v>
      </c>
      <c r="B3651" s="775">
        <v>1</v>
      </c>
      <c r="C3651" s="775" t="s">
        <v>680</v>
      </c>
      <c r="D3651" s="775" t="s">
        <v>176</v>
      </c>
      <c r="E3651" s="775">
        <v>3.61768</v>
      </c>
      <c r="F3651" s="775" t="s">
        <v>1135</v>
      </c>
      <c r="G3651" s="775" t="s">
        <v>4235</v>
      </c>
      <c r="H3651" s="775" t="s">
        <v>4235</v>
      </c>
      <c r="I3651" s="775" t="s">
        <v>6242</v>
      </c>
    </row>
    <row r="3652" spans="1:9">
      <c r="A3652" s="775" t="str">
        <f>Table_wabobpsvr_AzureCalc_AzureCalcRateCard[[#This Row],[ServiceName]]&amp;Table_wabobpsvr_AzureCalc_AzureCalcRateCard[[#This Row],[Price_Level]]&amp;Table_wabobpsvr_AzureCalc_AzureCalcRateCard[[#This Row],[Region]]</f>
        <v>Standard_D6 VM (Windows)MOSP4</v>
      </c>
      <c r="B3652" s="775">
        <v>4</v>
      </c>
      <c r="C3652" s="775" t="s">
        <v>680</v>
      </c>
      <c r="D3652" s="775" t="s">
        <v>606</v>
      </c>
      <c r="E3652" s="775">
        <v>4.4269999999999996</v>
      </c>
      <c r="F3652" s="775" t="s">
        <v>1135</v>
      </c>
      <c r="G3652" s="775" t="s">
        <v>4235</v>
      </c>
      <c r="H3652" s="775" t="s">
        <v>4235</v>
      </c>
      <c r="I3652" s="775" t="s">
        <v>6243</v>
      </c>
    </row>
    <row r="3653" spans="1:9">
      <c r="A3653" s="1039" t="str">
        <f>Table_wabobpsvr_AzureCalc_AzureCalcRateCard[[#This Row],[ServiceName]]&amp;Table_wabobpsvr_AzureCalc_AzureCalcRateCard[[#This Row],[Price_Level]]&amp;Table_wabobpsvr_AzureCalc_AzureCalcRateCard[[#This Row],[Region]]</f>
        <v>Standard_D6 VM (Windows)A4</v>
      </c>
      <c r="B3653" s="1039">
        <v>4</v>
      </c>
      <c r="C3653" s="1039" t="s">
        <v>680</v>
      </c>
      <c r="D3653" s="1039" t="s">
        <v>174</v>
      </c>
      <c r="E3653" s="1039">
        <v>4.2941900000000004</v>
      </c>
      <c r="F3653" s="1039" t="s">
        <v>1135</v>
      </c>
      <c r="G3653" s="775" t="s">
        <v>4235</v>
      </c>
      <c r="H3653" s="775" t="s">
        <v>4235</v>
      </c>
      <c r="I3653" s="775" t="s">
        <v>6243</v>
      </c>
    </row>
    <row r="3654" spans="1:9">
      <c r="A3654" s="775" t="str">
        <f>Table_wabobpsvr_AzureCalc_AzureCalcRateCard[[#This Row],[ServiceName]]&amp;Table_wabobpsvr_AzureCalc_AzureCalcRateCard[[#This Row],[Price_Level]]&amp;Table_wabobpsvr_AzureCalc_AzureCalcRateCard[[#This Row],[Region]]</f>
        <v>Standard_D6 VM (Windows)B4</v>
      </c>
      <c r="B3654" s="775">
        <v>4</v>
      </c>
      <c r="C3654" s="775" t="s">
        <v>680</v>
      </c>
      <c r="D3654" s="775" t="s">
        <v>175</v>
      </c>
      <c r="E3654" s="775">
        <v>4.1613800000000003</v>
      </c>
      <c r="F3654" s="775" t="s">
        <v>1135</v>
      </c>
      <c r="G3654" s="775" t="s">
        <v>4235</v>
      </c>
      <c r="H3654" s="775" t="s">
        <v>4235</v>
      </c>
      <c r="I3654" s="775" t="s">
        <v>6243</v>
      </c>
    </row>
    <row r="3655" spans="1:9">
      <c r="A3655" s="775" t="str">
        <f>Table_wabobpsvr_AzureCalc_AzureCalcRateCard[[#This Row],[ServiceName]]&amp;Table_wabobpsvr_AzureCalc_AzureCalcRateCard[[#This Row],[Price_Level]]&amp;Table_wabobpsvr_AzureCalc_AzureCalcRateCard[[#This Row],[Region]]</f>
        <v>Standard_D6 VM (Windows)C4</v>
      </c>
      <c r="B3655" s="775">
        <v>4</v>
      </c>
      <c r="C3655" s="775" t="s">
        <v>680</v>
      </c>
      <c r="D3655" s="775" t="s">
        <v>177</v>
      </c>
      <c r="E3655" s="775">
        <v>4.0285700000000002</v>
      </c>
      <c r="F3655" s="775" t="s">
        <v>1135</v>
      </c>
      <c r="G3655" s="775" t="s">
        <v>4235</v>
      </c>
      <c r="H3655" s="775" t="s">
        <v>4235</v>
      </c>
      <c r="I3655" s="775" t="s">
        <v>6243</v>
      </c>
    </row>
    <row r="3656" spans="1:9">
      <c r="A3656" s="775" t="str">
        <f>Table_wabobpsvr_AzureCalc_AzureCalcRateCard[[#This Row],[ServiceName]]&amp;Table_wabobpsvr_AzureCalc_AzureCalcRateCard[[#This Row],[Price_Level]]&amp;Table_wabobpsvr_AzureCalc_AzureCalcRateCard[[#This Row],[Region]]</f>
        <v>Standard_D6 VM (Windows)D4</v>
      </c>
      <c r="B3656" s="775">
        <v>4</v>
      </c>
      <c r="C3656" s="775" t="s">
        <v>680</v>
      </c>
      <c r="D3656" s="775" t="s">
        <v>176</v>
      </c>
      <c r="E3656" s="775">
        <v>3.8957600000000001</v>
      </c>
      <c r="F3656" s="775" t="s">
        <v>1135</v>
      </c>
      <c r="G3656" s="775" t="s">
        <v>4235</v>
      </c>
      <c r="H3656" s="775" t="s">
        <v>4235</v>
      </c>
      <c r="I3656" s="775" t="s">
        <v>6243</v>
      </c>
    </row>
    <row r="3657" spans="1:9">
      <c r="A3657" s="1039" t="str">
        <f>Table_wabobpsvr_AzureCalc_AzureCalcRateCard[[#This Row],[ServiceName]]&amp;Table_wabobpsvr_AzureCalc_AzureCalcRateCard[[#This Row],[Price_Level]]&amp;Table_wabobpsvr_AzureCalc_AzureCalcRateCard[[#This Row],[Region]]</f>
        <v>Standard_D6 VM (Windows)MOSP14</v>
      </c>
      <c r="B3657" s="1039">
        <v>14</v>
      </c>
      <c r="C3657" s="1039" t="s">
        <v>680</v>
      </c>
      <c r="D3657" s="1039" t="s">
        <v>606</v>
      </c>
      <c r="E3657" s="1039">
        <v>999999</v>
      </c>
      <c r="F3657" s="1039" t="s">
        <v>1135</v>
      </c>
      <c r="G3657" s="775" t="s">
        <v>4235</v>
      </c>
      <c r="H3657" s="775" t="s">
        <v>4235</v>
      </c>
      <c r="I3657" s="775" t="s">
        <v>6244</v>
      </c>
    </row>
    <row r="3658" spans="1:9">
      <c r="A3658" s="775" t="str">
        <f>Table_wabobpsvr_AzureCalc_AzureCalcRateCard[[#This Row],[ServiceName]]&amp;Table_wabobpsvr_AzureCalc_AzureCalcRateCard[[#This Row],[Price_Level]]&amp;Table_wabobpsvr_AzureCalc_AzureCalcRateCard[[#This Row],[Region]]</f>
        <v>Standard_D6 VM (Windows)A14</v>
      </c>
      <c r="B3658" s="775">
        <v>14</v>
      </c>
      <c r="C3658" s="775" t="s">
        <v>680</v>
      </c>
      <c r="D3658" s="775" t="s">
        <v>174</v>
      </c>
      <c r="E3658" s="775">
        <v>6.1682300000000003</v>
      </c>
      <c r="F3658" s="775" t="s">
        <v>1135</v>
      </c>
      <c r="G3658" s="775" t="s">
        <v>4235</v>
      </c>
      <c r="H3658" s="775" t="s">
        <v>4235</v>
      </c>
      <c r="I3658" s="775" t="s">
        <v>6244</v>
      </c>
    </row>
    <row r="3659" spans="1:9">
      <c r="A3659" s="775" t="str">
        <f>Table_wabobpsvr_AzureCalc_AzureCalcRateCard[[#This Row],[ServiceName]]&amp;Table_wabobpsvr_AzureCalc_AzureCalcRateCard[[#This Row],[Price_Level]]&amp;Table_wabobpsvr_AzureCalc_AzureCalcRateCard[[#This Row],[Region]]</f>
        <v>Standard_D6 VM (Windows)B14</v>
      </c>
      <c r="B3659" s="775">
        <v>14</v>
      </c>
      <c r="C3659" s="775" t="s">
        <v>680</v>
      </c>
      <c r="D3659" s="775" t="s">
        <v>175</v>
      </c>
      <c r="E3659" s="775">
        <v>5.9774599999999998</v>
      </c>
      <c r="F3659" s="775" t="s">
        <v>1135</v>
      </c>
      <c r="G3659" s="775" t="s">
        <v>4235</v>
      </c>
      <c r="H3659" s="775" t="s">
        <v>4235</v>
      </c>
      <c r="I3659" s="775" t="s">
        <v>6244</v>
      </c>
    </row>
    <row r="3660" spans="1:9">
      <c r="A3660" s="775" t="str">
        <f>Table_wabobpsvr_AzureCalc_AzureCalcRateCard[[#This Row],[ServiceName]]&amp;Table_wabobpsvr_AzureCalc_AzureCalcRateCard[[#This Row],[Price_Level]]&amp;Table_wabobpsvr_AzureCalc_AzureCalcRateCard[[#This Row],[Region]]</f>
        <v>Standard_D6 VM (Windows)C14</v>
      </c>
      <c r="B3660" s="775">
        <v>14</v>
      </c>
      <c r="C3660" s="775" t="s">
        <v>680</v>
      </c>
      <c r="D3660" s="775" t="s">
        <v>177</v>
      </c>
      <c r="E3660" s="775">
        <v>5.7866900000000001</v>
      </c>
      <c r="F3660" s="775" t="s">
        <v>1135</v>
      </c>
      <c r="G3660" s="775" t="s">
        <v>4235</v>
      </c>
      <c r="H3660" s="775" t="s">
        <v>4235</v>
      </c>
      <c r="I3660" s="775" t="s">
        <v>6244</v>
      </c>
    </row>
    <row r="3661" spans="1:9">
      <c r="A3661" s="775" t="str">
        <f>Table_wabobpsvr_AzureCalc_AzureCalcRateCard[[#This Row],[ServiceName]]&amp;Table_wabobpsvr_AzureCalc_AzureCalcRateCard[[#This Row],[Price_Level]]&amp;Table_wabobpsvr_AzureCalc_AzureCalcRateCard[[#This Row],[Region]]</f>
        <v>Standard_D6 VM (Windows)D14</v>
      </c>
      <c r="B3661" s="775">
        <v>14</v>
      </c>
      <c r="C3661" s="775" t="s">
        <v>680</v>
      </c>
      <c r="D3661" s="775" t="s">
        <v>176</v>
      </c>
      <c r="E3661" s="775">
        <v>5.5959199999999996</v>
      </c>
      <c r="F3661" s="775" t="s">
        <v>1135</v>
      </c>
      <c r="G3661" s="775" t="s">
        <v>4235</v>
      </c>
      <c r="H3661" s="775" t="s">
        <v>4235</v>
      </c>
      <c r="I3661" s="775" t="s">
        <v>6244</v>
      </c>
    </row>
    <row r="3662" spans="1:9">
      <c r="A3662" s="775" t="str">
        <f>Table_wabobpsvr_AzureCalc_AzureCalcRateCard[[#This Row],[ServiceName]]&amp;Table_wabobpsvr_AzureCalc_AzureCalcRateCard[[#This Row],[Price_Level]]&amp;Table_wabobpsvr_AzureCalc_AzureCalcRateCard[[#This Row],[Region]]</f>
        <v>Standard_D6 VM (Windows)MOSP</v>
      </c>
      <c r="B3662" s="775"/>
      <c r="C3662" s="775" t="s">
        <v>680</v>
      </c>
      <c r="D3662" s="775" t="s">
        <v>606</v>
      </c>
      <c r="E3662" s="775">
        <v>4.1109999999999998</v>
      </c>
      <c r="F3662" s="775" t="s">
        <v>1135</v>
      </c>
      <c r="G3662" s="775" t="s">
        <v>4235</v>
      </c>
      <c r="H3662" s="775" t="s">
        <v>4235</v>
      </c>
      <c r="I3662" s="775" t="s">
        <v>6245</v>
      </c>
    </row>
    <row r="3663" spans="1:9">
      <c r="A3663" s="775" t="str">
        <f>Table_wabobpsvr_AzureCalc_AzureCalcRateCard[[#This Row],[ServiceName]]&amp;Table_wabobpsvr_AzureCalc_AzureCalcRateCard[[#This Row],[Price_Level]]&amp;Table_wabobpsvr_AzureCalc_AzureCalcRateCard[[#This Row],[Region]]</f>
        <v>Standard_D6 VM (Windows)A</v>
      </c>
      <c r="B3663" s="775"/>
      <c r="C3663" s="775" t="s">
        <v>680</v>
      </c>
      <c r="D3663" s="775" t="s">
        <v>174</v>
      </c>
      <c r="E3663" s="775">
        <v>3.98767</v>
      </c>
      <c r="F3663" s="775" t="s">
        <v>1135</v>
      </c>
      <c r="G3663" s="775" t="s">
        <v>3778</v>
      </c>
      <c r="H3663" s="775" t="s">
        <v>3779</v>
      </c>
      <c r="I3663" s="775" t="s">
        <v>6245</v>
      </c>
    </row>
    <row r="3664" spans="1:9">
      <c r="A3664" s="775" t="str">
        <f>Table_wabobpsvr_AzureCalc_AzureCalcRateCard[[#This Row],[ServiceName]]&amp;Table_wabobpsvr_AzureCalc_AzureCalcRateCard[[#This Row],[Price_Level]]&amp;Table_wabobpsvr_AzureCalc_AzureCalcRateCard[[#This Row],[Region]]</f>
        <v>Standard_D6 VM (Windows)B</v>
      </c>
      <c r="B3664" s="775"/>
      <c r="C3664" s="775" t="s">
        <v>680</v>
      </c>
      <c r="D3664" s="775" t="s">
        <v>175</v>
      </c>
      <c r="E3664" s="775">
        <v>3.8643399999999999</v>
      </c>
      <c r="F3664" s="775" t="s">
        <v>1135</v>
      </c>
      <c r="G3664" s="775" t="s">
        <v>3778</v>
      </c>
      <c r="H3664" s="775" t="s">
        <v>3779</v>
      </c>
      <c r="I3664" s="775" t="s">
        <v>6245</v>
      </c>
    </row>
    <row r="3665" spans="1:9">
      <c r="A3665" s="775" t="str">
        <f>Table_wabobpsvr_AzureCalc_AzureCalcRateCard[[#This Row],[ServiceName]]&amp;Table_wabobpsvr_AzureCalc_AzureCalcRateCard[[#This Row],[Price_Level]]&amp;Table_wabobpsvr_AzureCalc_AzureCalcRateCard[[#This Row],[Region]]</f>
        <v>Standard_D6 VM (Windows)C</v>
      </c>
      <c r="B3665" s="775"/>
      <c r="C3665" s="775" t="s">
        <v>680</v>
      </c>
      <c r="D3665" s="775" t="s">
        <v>177</v>
      </c>
      <c r="E3665" s="775">
        <v>3.7410100000000002</v>
      </c>
      <c r="F3665" s="775" t="s">
        <v>1135</v>
      </c>
      <c r="G3665" s="775" t="s">
        <v>3778</v>
      </c>
      <c r="H3665" s="775" t="s">
        <v>3779</v>
      </c>
      <c r="I3665" s="775" t="s">
        <v>6245</v>
      </c>
    </row>
    <row r="3666" spans="1:9">
      <c r="A3666" s="775" t="str">
        <f>Table_wabobpsvr_AzureCalc_AzureCalcRateCard[[#This Row],[ServiceName]]&amp;Table_wabobpsvr_AzureCalc_AzureCalcRateCard[[#This Row],[Price_Level]]&amp;Table_wabobpsvr_AzureCalc_AzureCalcRateCard[[#This Row],[Region]]</f>
        <v>Standard_D6 VM (Windows)D</v>
      </c>
      <c r="B3666" s="775"/>
      <c r="C3666" s="775" t="s">
        <v>680</v>
      </c>
      <c r="D3666" s="775" t="s">
        <v>176</v>
      </c>
      <c r="E3666" s="775">
        <v>3.61768</v>
      </c>
      <c r="F3666" s="775" t="s">
        <v>1135</v>
      </c>
      <c r="G3666" s="775" t="s">
        <v>3778</v>
      </c>
      <c r="H3666" s="775" t="s">
        <v>3779</v>
      </c>
      <c r="I3666" s="775" t="s">
        <v>6245</v>
      </c>
    </row>
    <row r="3667" spans="1:9">
      <c r="A3667" s="775" t="str">
        <f>Table_wabobpsvr_AzureCalc_AzureCalcRateCard[[#This Row],[ServiceName]]&amp;Table_wabobpsvr_AzureCalc_AzureCalcRateCard[[#This Row],[Price_Level]]&amp;Table_wabobpsvr_AzureCalc_AzureCalcRateCard[[#This Row],[Region]]</f>
        <v>Machine Learning API Service Prediction HoursC2</v>
      </c>
      <c r="B3667" s="775">
        <v>2</v>
      </c>
      <c r="C3667" s="775" t="s">
        <v>4235</v>
      </c>
      <c r="D3667" s="775" t="s">
        <v>177</v>
      </c>
      <c r="E3667" s="775">
        <v>999999</v>
      </c>
      <c r="F3667" s="775" t="s">
        <v>1082</v>
      </c>
      <c r="G3667" s="775" t="s">
        <v>4235</v>
      </c>
      <c r="H3667" s="775" t="s">
        <v>4235</v>
      </c>
      <c r="I3667" s="775" t="s">
        <v>4235</v>
      </c>
    </row>
    <row r="3668" spans="1:9">
      <c r="A3668" s="775" t="str">
        <f>Table_wabobpsvr_AzureCalc_AzureCalcRateCard[[#This Row],[ServiceName]]&amp;Table_wabobpsvr_AzureCalc_AzureCalcRateCard[[#This Row],[Price_Level]]&amp;Table_wabobpsvr_AzureCalc_AzureCalcRateCard[[#This Row],[Region]]</f>
        <v>Machine Learning API Service Prediction HoursD2</v>
      </c>
      <c r="B3668" s="775">
        <v>2</v>
      </c>
      <c r="C3668" s="775" t="s">
        <v>4235</v>
      </c>
      <c r="D3668" s="775" t="s">
        <v>176</v>
      </c>
      <c r="E3668" s="775">
        <v>999999</v>
      </c>
      <c r="F3668" s="775" t="s">
        <v>1082</v>
      </c>
      <c r="G3668" s="775" t="s">
        <v>4235</v>
      </c>
      <c r="H3668" s="775" t="s">
        <v>4235</v>
      </c>
      <c r="I3668" s="775" t="s">
        <v>4235</v>
      </c>
    </row>
    <row r="3669" spans="1:9">
      <c r="A3669" s="775" t="str">
        <f>Table_wabobpsvr_AzureCalc_AzureCalcRateCard[[#This Row],[ServiceName]]&amp;Table_wabobpsvr_AzureCalc_AzureCalcRateCard[[#This Row],[Price_Level]]&amp;Table_wabobpsvr_AzureCalc_AzureCalcRateCard[[#This Row],[Region]]</f>
        <v>Machine Learning API Service Prediction HoursMOSP3</v>
      </c>
      <c r="B3669" s="775">
        <v>3</v>
      </c>
      <c r="C3669" s="775" t="s">
        <v>4235</v>
      </c>
      <c r="D3669" s="775" t="s">
        <v>606</v>
      </c>
      <c r="E3669" s="775">
        <v>999999</v>
      </c>
      <c r="F3669" s="775" t="s">
        <v>1082</v>
      </c>
      <c r="G3669" s="775" t="s">
        <v>4235</v>
      </c>
      <c r="H3669" s="775" t="s">
        <v>4235</v>
      </c>
      <c r="I3669" s="775" t="s">
        <v>4235</v>
      </c>
    </row>
    <row r="3670" spans="1:9">
      <c r="A3670" s="775" t="str">
        <f>Table_wabobpsvr_AzureCalc_AzureCalcRateCard[[#This Row],[ServiceName]]&amp;Table_wabobpsvr_AzureCalc_AzureCalcRateCard[[#This Row],[Price_Level]]&amp;Table_wabobpsvr_AzureCalc_AzureCalcRateCard[[#This Row],[Region]]</f>
        <v>Machine Learning API Service Prediction HoursA3</v>
      </c>
      <c r="B3670" s="775">
        <v>3</v>
      </c>
      <c r="C3670" s="775" t="s">
        <v>4235</v>
      </c>
      <c r="D3670" s="775" t="s">
        <v>174</v>
      </c>
      <c r="E3670" s="775">
        <v>999999</v>
      </c>
      <c r="F3670" s="775" t="s">
        <v>1082</v>
      </c>
      <c r="G3670" s="775" t="s">
        <v>4235</v>
      </c>
      <c r="H3670" s="775" t="s">
        <v>4235</v>
      </c>
      <c r="I3670" s="775" t="s">
        <v>4235</v>
      </c>
    </row>
    <row r="3671" spans="1:9">
      <c r="A3671" s="775" t="str">
        <f>Table_wabobpsvr_AzureCalc_AzureCalcRateCard[[#This Row],[ServiceName]]&amp;Table_wabobpsvr_AzureCalc_AzureCalcRateCard[[#This Row],[Price_Level]]&amp;Table_wabobpsvr_AzureCalc_AzureCalcRateCard[[#This Row],[Region]]</f>
        <v>Machine Learning API Service Prediction HoursB3</v>
      </c>
      <c r="B3671" s="775">
        <v>3</v>
      </c>
      <c r="C3671" s="775" t="s">
        <v>4235</v>
      </c>
      <c r="D3671" s="775" t="s">
        <v>175</v>
      </c>
      <c r="E3671" s="775">
        <v>999999</v>
      </c>
      <c r="F3671" s="775" t="s">
        <v>1082</v>
      </c>
      <c r="G3671" s="775" t="s">
        <v>4235</v>
      </c>
      <c r="H3671" s="775" t="s">
        <v>4235</v>
      </c>
      <c r="I3671" s="775" t="s">
        <v>4235</v>
      </c>
    </row>
    <row r="3672" spans="1:9">
      <c r="A3672" s="775" t="str">
        <f>Table_wabobpsvr_AzureCalc_AzureCalcRateCard[[#This Row],[ServiceName]]&amp;Table_wabobpsvr_AzureCalc_AzureCalcRateCard[[#This Row],[Price_Level]]&amp;Table_wabobpsvr_AzureCalc_AzureCalcRateCard[[#This Row],[Region]]</f>
        <v>Machine Learning API Service Prediction HoursC3</v>
      </c>
      <c r="B3672" s="775">
        <v>3</v>
      </c>
      <c r="C3672" s="775" t="s">
        <v>4235</v>
      </c>
      <c r="D3672" s="775" t="s">
        <v>177</v>
      </c>
      <c r="E3672" s="775">
        <v>999999</v>
      </c>
      <c r="F3672" s="775" t="s">
        <v>1082</v>
      </c>
      <c r="G3672" s="775" t="s">
        <v>4235</v>
      </c>
      <c r="H3672" s="775" t="s">
        <v>4235</v>
      </c>
      <c r="I3672" s="775" t="s">
        <v>4235</v>
      </c>
    </row>
    <row r="3673" spans="1:9">
      <c r="A3673" s="775" t="str">
        <f>Table_wabobpsvr_AzureCalc_AzureCalcRateCard[[#This Row],[ServiceName]]&amp;Table_wabobpsvr_AzureCalc_AzureCalcRateCard[[#This Row],[Price_Level]]&amp;Table_wabobpsvr_AzureCalc_AzureCalcRateCard[[#This Row],[Region]]</f>
        <v>Machine Learning API Service Prediction HoursD3</v>
      </c>
      <c r="B3673" s="775">
        <v>3</v>
      </c>
      <c r="C3673" s="775" t="s">
        <v>4235</v>
      </c>
      <c r="D3673" s="775" t="s">
        <v>176</v>
      </c>
      <c r="E3673" s="775">
        <v>999999</v>
      </c>
      <c r="F3673" s="775" t="s">
        <v>1082</v>
      </c>
      <c r="G3673" s="775" t="s">
        <v>4235</v>
      </c>
      <c r="H3673" s="775" t="s">
        <v>4235</v>
      </c>
      <c r="I3673" s="775" t="s">
        <v>4235</v>
      </c>
    </row>
    <row r="3674" spans="1:9">
      <c r="A3674" s="775" t="str">
        <f>Table_wabobpsvr_AzureCalc_AzureCalcRateCard[[#This Row],[ServiceName]]&amp;Table_wabobpsvr_AzureCalc_AzureCalcRateCard[[#This Row],[Price_Level]]&amp;Table_wabobpsvr_AzureCalc_AzureCalcRateCard[[#This Row],[Region]]</f>
        <v>Machine Learning API Service Prediction HoursMOSP4</v>
      </c>
      <c r="B3674" s="775">
        <v>4</v>
      </c>
      <c r="C3674" s="775" t="s">
        <v>4235</v>
      </c>
      <c r="D3674" s="775" t="s">
        <v>606</v>
      </c>
      <c r="E3674" s="775">
        <v>999999</v>
      </c>
      <c r="F3674" s="775" t="s">
        <v>1082</v>
      </c>
      <c r="G3674" s="775" t="s">
        <v>4235</v>
      </c>
      <c r="H3674" s="775" t="s">
        <v>4235</v>
      </c>
      <c r="I3674" s="775" t="s">
        <v>4235</v>
      </c>
    </row>
    <row r="3675" spans="1:9">
      <c r="A3675" s="775" t="str">
        <f>Table_wabobpsvr_AzureCalc_AzureCalcRateCard[[#This Row],[ServiceName]]&amp;Table_wabobpsvr_AzureCalc_AzureCalcRateCard[[#This Row],[Price_Level]]&amp;Table_wabobpsvr_AzureCalc_AzureCalcRateCard[[#This Row],[Region]]</f>
        <v>Basic UsersD14</v>
      </c>
      <c r="B3675" s="775">
        <v>14</v>
      </c>
      <c r="C3675" s="775" t="s">
        <v>4235</v>
      </c>
      <c r="D3675" s="775" t="s">
        <v>176</v>
      </c>
      <c r="E3675" s="775">
        <v>999999</v>
      </c>
      <c r="F3675" s="775" t="s">
        <v>3149</v>
      </c>
      <c r="G3675" s="775" t="s">
        <v>4235</v>
      </c>
      <c r="H3675" s="775" t="s">
        <v>4235</v>
      </c>
      <c r="I3675" s="775" t="s">
        <v>4235</v>
      </c>
    </row>
    <row r="3676" spans="1:9">
      <c r="A3676" s="775" t="str">
        <f>Table_wabobpsvr_AzureCalc_AzureCalcRateCard[[#This Row],[ServiceName]]&amp;Table_wabobpsvr_AzureCalc_AzureCalcRateCard[[#This Row],[Price_Level]]&amp;Table_wabobpsvr_AzureCalc_AzureCalcRateCard[[#This Row],[Region]]</f>
        <v>Premium Storage - Snapshots (GB)D4</v>
      </c>
      <c r="B3676" s="775">
        <v>4</v>
      </c>
      <c r="C3676" s="775" t="s">
        <v>9</v>
      </c>
      <c r="D3676" s="775" t="s">
        <v>176</v>
      </c>
      <c r="E3676" s="775">
        <v>0.1162</v>
      </c>
      <c r="F3676" s="775" t="s">
        <v>3189</v>
      </c>
      <c r="G3676" s="775" t="s">
        <v>3258</v>
      </c>
      <c r="H3676" s="775" t="s">
        <v>3259</v>
      </c>
      <c r="I3676" s="775" t="s">
        <v>5272</v>
      </c>
    </row>
    <row r="3677" spans="1:9">
      <c r="A3677" s="775" t="str">
        <f>Table_wabobpsvr_AzureCalc_AzureCalcRateCard[[#This Row],[ServiceName]]&amp;Table_wabobpsvr_AzureCalc_AzureCalcRateCard[[#This Row],[Price_Level]]&amp;Table_wabobpsvr_AzureCalc_AzureCalcRateCard[[#This Row],[Region]]</f>
        <v>Basic Event Hubs Throughput UnitsMOSP</v>
      </c>
      <c r="B3677" s="775"/>
      <c r="C3677" s="775" t="s">
        <v>680</v>
      </c>
      <c r="D3677" s="775" t="s">
        <v>606</v>
      </c>
      <c r="E3677" s="775">
        <v>1.4999999999999999E-2</v>
      </c>
      <c r="F3677" s="775" t="s">
        <v>1158</v>
      </c>
      <c r="G3677" s="775" t="s">
        <v>4235</v>
      </c>
      <c r="H3677" s="775" t="s">
        <v>4235</v>
      </c>
      <c r="I3677" s="775" t="s">
        <v>6246</v>
      </c>
    </row>
    <row r="3678" spans="1:9">
      <c r="A3678" s="775" t="str">
        <f>Table_wabobpsvr_AzureCalc_AzureCalcRateCard[[#This Row],[ServiceName]]&amp;Table_wabobpsvr_AzureCalc_AzureCalcRateCard[[#This Row],[Price_Level]]&amp;Table_wabobpsvr_AzureCalc_AzureCalcRateCard[[#This Row],[Region]]</f>
        <v>Basic Event Hubs Throughput UnitsA</v>
      </c>
      <c r="B3678" s="775"/>
      <c r="C3678" s="775" t="s">
        <v>680</v>
      </c>
      <c r="D3678" s="775" t="s">
        <v>174</v>
      </c>
      <c r="E3678" s="775">
        <v>1.4500000000000001E-2</v>
      </c>
      <c r="F3678" s="775" t="s">
        <v>1158</v>
      </c>
      <c r="G3678" s="775" t="s">
        <v>2775</v>
      </c>
      <c r="H3678" s="775" t="s">
        <v>2776</v>
      </c>
      <c r="I3678" s="775" t="s">
        <v>6246</v>
      </c>
    </row>
    <row r="3679" spans="1:9">
      <c r="A3679" s="775" t="str">
        <f>Table_wabobpsvr_AzureCalc_AzureCalcRateCard[[#This Row],[ServiceName]]&amp;Table_wabobpsvr_AzureCalc_AzureCalcRateCard[[#This Row],[Price_Level]]&amp;Table_wabobpsvr_AzureCalc_AzureCalcRateCard[[#This Row],[Region]]</f>
        <v>Basic Event Hubs Throughput UnitsB</v>
      </c>
      <c r="B3679" s="775"/>
      <c r="C3679" s="775" t="s">
        <v>680</v>
      </c>
      <c r="D3679" s="775" t="s">
        <v>175</v>
      </c>
      <c r="E3679" s="775">
        <v>1.41E-2</v>
      </c>
      <c r="F3679" s="775" t="s">
        <v>1158</v>
      </c>
      <c r="G3679" s="775" t="s">
        <v>2775</v>
      </c>
      <c r="H3679" s="775" t="s">
        <v>2776</v>
      </c>
      <c r="I3679" s="775" t="s">
        <v>6246</v>
      </c>
    </row>
    <row r="3680" spans="1:9">
      <c r="A3680" s="775" t="str">
        <f>Table_wabobpsvr_AzureCalc_AzureCalcRateCard[[#This Row],[ServiceName]]&amp;Table_wabobpsvr_AzureCalc_AzureCalcRateCard[[#This Row],[Price_Level]]&amp;Table_wabobpsvr_AzureCalc_AzureCalcRateCard[[#This Row],[Region]]</f>
        <v>Basic Event Hubs Throughput UnitsC</v>
      </c>
      <c r="B3680" s="775"/>
      <c r="C3680" s="775" t="s">
        <v>680</v>
      </c>
      <c r="D3680" s="775" t="s">
        <v>177</v>
      </c>
      <c r="E3680" s="775">
        <v>1.3599999999999999E-2</v>
      </c>
      <c r="F3680" s="775" t="s">
        <v>1158</v>
      </c>
      <c r="G3680" s="775" t="s">
        <v>2775</v>
      </c>
      <c r="H3680" s="775" t="s">
        <v>2776</v>
      </c>
      <c r="I3680" s="775" t="s">
        <v>6246</v>
      </c>
    </row>
    <row r="3681" spans="1:9">
      <c r="A3681" s="775" t="str">
        <f>Table_wabobpsvr_AzureCalc_AzureCalcRateCard[[#This Row],[ServiceName]]&amp;Table_wabobpsvr_AzureCalc_AzureCalcRateCard[[#This Row],[Price_Level]]&amp;Table_wabobpsvr_AzureCalc_AzureCalcRateCard[[#This Row],[Region]]</f>
        <v>Basic Event Hubs Throughput UnitsD</v>
      </c>
      <c r="B3681" s="775"/>
      <c r="C3681" s="775" t="s">
        <v>680</v>
      </c>
      <c r="D3681" s="775" t="s">
        <v>176</v>
      </c>
      <c r="E3681" s="775">
        <v>1.32E-2</v>
      </c>
      <c r="F3681" s="775" t="s">
        <v>1158</v>
      </c>
      <c r="G3681" s="775" t="s">
        <v>2775</v>
      </c>
      <c r="H3681" s="775" t="s">
        <v>2776</v>
      </c>
      <c r="I3681" s="775" t="s">
        <v>6246</v>
      </c>
    </row>
    <row r="3682" spans="1:9">
      <c r="A3682" s="775" t="str">
        <f>Table_wabobpsvr_AzureCalc_AzureCalcRateCard[[#This Row],[ServiceName]]&amp;Table_wabobpsvr_AzureCalc_AzureCalcRateCard[[#This Row],[Price_Level]]&amp;Table_wabobpsvr_AzureCalc_AzureCalcRateCard[[#This Row],[Region]]</f>
        <v>Standard Event Hubs Ingress EventsMOSP</v>
      </c>
      <c r="B3682" s="775"/>
      <c r="C3682" s="775" t="s">
        <v>1157</v>
      </c>
      <c r="D3682" s="775" t="s">
        <v>606</v>
      </c>
      <c r="E3682" s="775">
        <v>2.8000000000000001E-2</v>
      </c>
      <c r="F3682" s="775" t="s">
        <v>1074</v>
      </c>
      <c r="G3682" s="775" t="s">
        <v>4235</v>
      </c>
      <c r="H3682" s="775" t="s">
        <v>4235</v>
      </c>
      <c r="I3682" s="775" t="s">
        <v>6247</v>
      </c>
    </row>
    <row r="3683" spans="1:9">
      <c r="A3683" s="775" t="str">
        <f>Table_wabobpsvr_AzureCalc_AzureCalcRateCard[[#This Row],[ServiceName]]&amp;Table_wabobpsvr_AzureCalc_AzureCalcRateCard[[#This Row],[Price_Level]]&amp;Table_wabobpsvr_AzureCalc_AzureCalcRateCard[[#This Row],[Region]]</f>
        <v>Standard Event Hubs Ingress EventsA</v>
      </c>
      <c r="B3683" s="775"/>
      <c r="C3683" s="775" t="s">
        <v>1157</v>
      </c>
      <c r="D3683" s="775" t="s">
        <v>174</v>
      </c>
      <c r="E3683" s="775">
        <v>2.7199999999999998E-2</v>
      </c>
      <c r="F3683" s="775" t="s">
        <v>1074</v>
      </c>
      <c r="G3683" s="775" t="s">
        <v>2777</v>
      </c>
      <c r="H3683" s="775" t="s">
        <v>2778</v>
      </c>
      <c r="I3683" s="775" t="s">
        <v>6247</v>
      </c>
    </row>
    <row r="3684" spans="1:9">
      <c r="A3684" s="775" t="str">
        <f>Table_wabobpsvr_AzureCalc_AzureCalcRateCard[[#This Row],[ServiceName]]&amp;Table_wabobpsvr_AzureCalc_AzureCalcRateCard[[#This Row],[Price_Level]]&amp;Table_wabobpsvr_AzureCalc_AzureCalcRateCard[[#This Row],[Region]]</f>
        <v>Standard Event Hubs Ingress EventsB</v>
      </c>
      <c r="B3684" s="775"/>
      <c r="C3684" s="775" t="s">
        <v>1157</v>
      </c>
      <c r="D3684" s="775" t="s">
        <v>175</v>
      </c>
      <c r="E3684" s="775">
        <v>2.63E-2</v>
      </c>
      <c r="F3684" s="775" t="s">
        <v>1074</v>
      </c>
      <c r="G3684" s="775" t="s">
        <v>2777</v>
      </c>
      <c r="H3684" s="775" t="s">
        <v>2778</v>
      </c>
      <c r="I3684" s="775" t="s">
        <v>6247</v>
      </c>
    </row>
    <row r="3685" spans="1:9">
      <c r="A3685" s="775" t="str">
        <f>Table_wabobpsvr_AzureCalc_AzureCalcRateCard[[#This Row],[ServiceName]]&amp;Table_wabobpsvr_AzureCalc_AzureCalcRateCard[[#This Row],[Price_Level]]&amp;Table_wabobpsvr_AzureCalc_AzureCalcRateCard[[#This Row],[Region]]</f>
        <v>Standard Event Hubs Ingress EventsC</v>
      </c>
      <c r="B3685" s="775"/>
      <c r="C3685" s="775" t="s">
        <v>1157</v>
      </c>
      <c r="D3685" s="775" t="s">
        <v>177</v>
      </c>
      <c r="E3685" s="775">
        <v>2.5499999999999998E-2</v>
      </c>
      <c r="F3685" s="775" t="s">
        <v>1074</v>
      </c>
      <c r="G3685" s="775" t="s">
        <v>2777</v>
      </c>
      <c r="H3685" s="775" t="s">
        <v>2778</v>
      </c>
      <c r="I3685" s="775" t="s">
        <v>6247</v>
      </c>
    </row>
    <row r="3686" spans="1:9">
      <c r="A3686" s="775" t="str">
        <f>Table_wabobpsvr_AzureCalc_AzureCalcRateCard[[#This Row],[ServiceName]]&amp;Table_wabobpsvr_AzureCalc_AzureCalcRateCard[[#This Row],[Price_Level]]&amp;Table_wabobpsvr_AzureCalc_AzureCalcRateCard[[#This Row],[Region]]</f>
        <v>Standard Event Hubs Ingress EventsD</v>
      </c>
      <c r="B3686" s="775"/>
      <c r="C3686" s="775" t="s">
        <v>1157</v>
      </c>
      <c r="D3686" s="775" t="s">
        <v>176</v>
      </c>
      <c r="E3686" s="775">
        <v>2.46E-2</v>
      </c>
      <c r="F3686" s="775" t="s">
        <v>1074</v>
      </c>
      <c r="G3686" s="775" t="s">
        <v>2777</v>
      </c>
      <c r="H3686" s="775" t="s">
        <v>2778</v>
      </c>
      <c r="I3686" s="775" t="s">
        <v>6247</v>
      </c>
    </row>
    <row r="3687" spans="1:9">
      <c r="A3687" s="775" t="str">
        <f>Table_wabobpsvr_AzureCalc_AzureCalcRateCard[[#This Row],[ServiceName]]&amp;Table_wabobpsvr_AzureCalc_AzureCalcRateCard[[#This Row],[Price_Level]]&amp;Table_wabobpsvr_AzureCalc_AzureCalcRateCard[[#This Row],[Region]]</f>
        <v>Standard Event Hubs Throughput UnitsMOSP</v>
      </c>
      <c r="B3687" s="775"/>
      <c r="C3687" s="775" t="s">
        <v>680</v>
      </c>
      <c r="D3687" s="775" t="s">
        <v>606</v>
      </c>
      <c r="E3687" s="775">
        <v>0.03</v>
      </c>
      <c r="F3687" s="775" t="s">
        <v>1159</v>
      </c>
      <c r="G3687" s="775" t="s">
        <v>4235</v>
      </c>
      <c r="H3687" s="775" t="s">
        <v>4235</v>
      </c>
      <c r="I3687" s="775" t="s">
        <v>6248</v>
      </c>
    </row>
    <row r="3688" spans="1:9">
      <c r="A3688" s="775" t="str">
        <f>Table_wabobpsvr_AzureCalc_AzureCalcRateCard[[#This Row],[ServiceName]]&amp;Table_wabobpsvr_AzureCalc_AzureCalcRateCard[[#This Row],[Price_Level]]&amp;Table_wabobpsvr_AzureCalc_AzureCalcRateCard[[#This Row],[Region]]</f>
        <v>Standard Event Hubs Throughput UnitsA</v>
      </c>
      <c r="B3688" s="775"/>
      <c r="C3688" s="775" t="s">
        <v>680</v>
      </c>
      <c r="D3688" s="775" t="s">
        <v>174</v>
      </c>
      <c r="E3688" s="775">
        <v>2.9100000000000001E-2</v>
      </c>
      <c r="F3688" s="775" t="s">
        <v>1159</v>
      </c>
      <c r="G3688" s="775" t="s">
        <v>2779</v>
      </c>
      <c r="H3688" s="775" t="s">
        <v>2780</v>
      </c>
      <c r="I3688" s="775" t="s">
        <v>6248</v>
      </c>
    </row>
    <row r="3689" spans="1:9">
      <c r="A3689" s="775" t="str">
        <f>Table_wabobpsvr_AzureCalc_AzureCalcRateCard[[#This Row],[ServiceName]]&amp;Table_wabobpsvr_AzureCalc_AzureCalcRateCard[[#This Row],[Price_Level]]&amp;Table_wabobpsvr_AzureCalc_AzureCalcRateCard[[#This Row],[Region]]</f>
        <v>Standard Event Hubs Throughput UnitsB</v>
      </c>
      <c r="B3689" s="775"/>
      <c r="C3689" s="775" t="s">
        <v>680</v>
      </c>
      <c r="D3689" s="775" t="s">
        <v>175</v>
      </c>
      <c r="E3689" s="775">
        <v>2.8199999999999999E-2</v>
      </c>
      <c r="F3689" s="775" t="s">
        <v>1159</v>
      </c>
      <c r="G3689" s="775" t="s">
        <v>2779</v>
      </c>
      <c r="H3689" s="775" t="s">
        <v>2780</v>
      </c>
      <c r="I3689" s="775" t="s">
        <v>6248</v>
      </c>
    </row>
    <row r="3690" spans="1:9">
      <c r="A3690" s="1039" t="str">
        <f>Table_wabobpsvr_AzureCalc_AzureCalcRateCard[[#This Row],[ServiceName]]&amp;Table_wabobpsvr_AzureCalc_AzureCalcRateCard[[#This Row],[Price_Level]]&amp;Table_wabobpsvr_AzureCalc_AzureCalcRateCard[[#This Row],[Region]]</f>
        <v>Standard Event Hubs Throughput UnitsC</v>
      </c>
      <c r="B3690" s="1039"/>
      <c r="C3690" s="1039" t="s">
        <v>680</v>
      </c>
      <c r="D3690" s="1039" t="s">
        <v>177</v>
      </c>
      <c r="E3690" s="1039">
        <v>2.7300000000000001E-2</v>
      </c>
      <c r="F3690" s="1039" t="s">
        <v>1159</v>
      </c>
      <c r="G3690" s="775" t="s">
        <v>2779</v>
      </c>
      <c r="H3690" s="775" t="s">
        <v>2780</v>
      </c>
      <c r="I3690" s="775" t="s">
        <v>6248</v>
      </c>
    </row>
    <row r="3691" spans="1:9">
      <c r="A3691" s="775" t="str">
        <f>Table_wabobpsvr_AzureCalc_AzureCalcRateCard[[#This Row],[ServiceName]]&amp;Table_wabobpsvr_AzureCalc_AzureCalcRateCard[[#This Row],[Price_Level]]&amp;Table_wabobpsvr_AzureCalc_AzureCalcRateCard[[#This Row],[Region]]</f>
        <v>Standard Event Hubs Throughput UnitsD</v>
      </c>
      <c r="B3691" s="775"/>
      <c r="C3691" s="775" t="s">
        <v>680</v>
      </c>
      <c r="D3691" s="775" t="s">
        <v>176</v>
      </c>
      <c r="E3691" s="775">
        <v>2.64E-2</v>
      </c>
      <c r="F3691" s="775" t="s">
        <v>1159</v>
      </c>
      <c r="G3691" s="775" t="s">
        <v>2779</v>
      </c>
      <c r="H3691" s="775" t="s">
        <v>2780</v>
      </c>
      <c r="I3691" s="775" t="s">
        <v>6248</v>
      </c>
    </row>
    <row r="3692" spans="1:9">
      <c r="A3692" s="775" t="str">
        <f>Table_wabobpsvr_AzureCalc_AzureCalcRateCard[[#This Row],[ServiceName]]&amp;Table_wabobpsvr_AzureCalc_AzureCalcRateCard[[#This Row],[Price_Level]]&amp;Table_wabobpsvr_AzureCalc_AzureCalcRateCard[[#This Row],[Region]]</f>
        <v>Machine Learning API Service Prediction HoursB4</v>
      </c>
      <c r="B3692" s="775">
        <v>4</v>
      </c>
      <c r="C3692" s="775" t="s">
        <v>4235</v>
      </c>
      <c r="D3692" s="775" t="s">
        <v>175</v>
      </c>
      <c r="E3692" s="775">
        <v>999999</v>
      </c>
      <c r="F3692" s="775" t="s">
        <v>1082</v>
      </c>
      <c r="G3692" s="775" t="s">
        <v>4235</v>
      </c>
      <c r="H3692" s="775" t="s">
        <v>4235</v>
      </c>
      <c r="I3692" s="775" t="s">
        <v>4235</v>
      </c>
    </row>
    <row r="3693" spans="1:9">
      <c r="A3693" s="775" t="str">
        <f>Table_wabobpsvr_AzureCalc_AzureCalcRateCard[[#This Row],[ServiceName]]&amp;Table_wabobpsvr_AzureCalc_AzureCalcRateCard[[#This Row],[Price_Level]]&amp;Table_wabobpsvr_AzureCalc_AzureCalcRateCard[[#This Row],[Region]]</f>
        <v>Machine Learning API Service Prediction HoursMOSP7</v>
      </c>
      <c r="B3693" s="775">
        <v>7</v>
      </c>
      <c r="C3693" s="775" t="s">
        <v>4235</v>
      </c>
      <c r="D3693" s="775" t="s">
        <v>606</v>
      </c>
      <c r="E3693" s="775">
        <v>999999</v>
      </c>
      <c r="F3693" s="775" t="s">
        <v>1082</v>
      </c>
      <c r="G3693" s="775" t="s">
        <v>4235</v>
      </c>
      <c r="H3693" s="775" t="s">
        <v>4235</v>
      </c>
      <c r="I3693" s="775" t="s">
        <v>4235</v>
      </c>
    </row>
    <row r="3694" spans="1:9">
      <c r="A3694" s="775" t="str">
        <f>Table_wabobpsvr_AzureCalc_AzureCalcRateCard[[#This Row],[ServiceName]]&amp;Table_wabobpsvr_AzureCalc_AzureCalcRateCard[[#This Row],[Price_Level]]&amp;Table_wabobpsvr_AzureCalc_AzureCalcRateCard[[#This Row],[Region]]</f>
        <v>Machine Learning API Service Prediction HoursA7</v>
      </c>
      <c r="B3694" s="775">
        <v>7</v>
      </c>
      <c r="C3694" s="775" t="s">
        <v>4235</v>
      </c>
      <c r="D3694" s="775" t="s">
        <v>174</v>
      </c>
      <c r="E3694" s="775">
        <v>999999</v>
      </c>
      <c r="F3694" s="775" t="s">
        <v>1082</v>
      </c>
      <c r="G3694" s="775" t="s">
        <v>4235</v>
      </c>
      <c r="H3694" s="775" t="s">
        <v>4235</v>
      </c>
      <c r="I3694" s="775" t="s">
        <v>4235</v>
      </c>
    </row>
    <row r="3695" spans="1:9">
      <c r="A3695" s="1039" t="str">
        <f>Table_wabobpsvr_AzureCalc_AzureCalcRateCard[[#This Row],[ServiceName]]&amp;Table_wabobpsvr_AzureCalc_AzureCalcRateCard[[#This Row],[Price_Level]]&amp;Table_wabobpsvr_AzureCalc_AzureCalcRateCard[[#This Row],[Region]]</f>
        <v>Machine Learning API Service Prediction HoursB7</v>
      </c>
      <c r="B3695" s="1039">
        <v>7</v>
      </c>
      <c r="C3695" s="1039" t="s">
        <v>4235</v>
      </c>
      <c r="D3695" s="1039" t="s">
        <v>175</v>
      </c>
      <c r="E3695" s="1039">
        <v>999999</v>
      </c>
      <c r="F3695" s="1039" t="s">
        <v>1082</v>
      </c>
      <c r="G3695" s="775" t="s">
        <v>4235</v>
      </c>
      <c r="H3695" s="775" t="s">
        <v>4235</v>
      </c>
      <c r="I3695" s="775" t="s">
        <v>4235</v>
      </c>
    </row>
    <row r="3696" spans="1:9">
      <c r="A3696" s="775" t="str">
        <f>Table_wabobpsvr_AzureCalc_AzureCalcRateCard[[#This Row],[ServiceName]]&amp;Table_wabobpsvr_AzureCalc_AzureCalcRateCard[[#This Row],[Price_Level]]&amp;Table_wabobpsvr_AzureCalc_AzureCalcRateCard[[#This Row],[Region]]</f>
        <v>Machine Learning API Service Prediction HoursC7</v>
      </c>
      <c r="B3696" s="775">
        <v>7</v>
      </c>
      <c r="C3696" s="775" t="s">
        <v>4235</v>
      </c>
      <c r="D3696" s="775" t="s">
        <v>177</v>
      </c>
      <c r="E3696" s="775">
        <v>999999</v>
      </c>
      <c r="F3696" s="775" t="s">
        <v>1082</v>
      </c>
      <c r="G3696" s="775" t="s">
        <v>4235</v>
      </c>
      <c r="H3696" s="775" t="s">
        <v>4235</v>
      </c>
      <c r="I3696" s="775" t="s">
        <v>4235</v>
      </c>
    </row>
    <row r="3697" spans="1:9">
      <c r="A3697" s="1039" t="str">
        <f>Table_wabobpsvr_AzureCalc_AzureCalcRateCard[[#This Row],[ServiceName]]&amp;Table_wabobpsvr_AzureCalc_AzureCalcRateCard[[#This Row],[Price_Level]]&amp;Table_wabobpsvr_AzureCalc_AzureCalcRateCard[[#This Row],[Region]]</f>
        <v>Machine Learning API Service Prediction HoursD7</v>
      </c>
      <c r="B3697" s="1039">
        <v>7</v>
      </c>
      <c r="C3697" s="1039" t="s">
        <v>4235</v>
      </c>
      <c r="D3697" s="1039" t="s">
        <v>176</v>
      </c>
      <c r="E3697" s="1039">
        <v>999999</v>
      </c>
      <c r="F3697" s="1039" t="s">
        <v>1082</v>
      </c>
      <c r="G3697" s="775" t="s">
        <v>4235</v>
      </c>
      <c r="H3697" s="775" t="s">
        <v>4235</v>
      </c>
      <c r="I3697" s="775" t="s">
        <v>4235</v>
      </c>
    </row>
    <row r="3698" spans="1:9">
      <c r="A3698" s="1039" t="str">
        <f>Table_wabobpsvr_AzureCalc_AzureCalcRateCard[[#This Row],[ServiceName]]&amp;Table_wabobpsvr_AzureCalc_AzureCalcRateCard[[#This Row],[Price_Level]]&amp;Table_wabobpsvr_AzureCalc_AzureCalcRateCard[[#This Row],[Region]]</f>
        <v>Standard Notification Hubs Pushes - Tier 2C</v>
      </c>
      <c r="B3698" s="1039"/>
      <c r="C3698" s="1039" t="s">
        <v>1154</v>
      </c>
      <c r="D3698" s="1039" t="s">
        <v>177</v>
      </c>
      <c r="E3698" s="1039">
        <v>9.1</v>
      </c>
      <c r="F3698" s="1039" t="s">
        <v>1156</v>
      </c>
      <c r="G3698" s="775" t="s">
        <v>2548</v>
      </c>
      <c r="H3698" s="775" t="s">
        <v>2549</v>
      </c>
      <c r="I3698" s="775" t="s">
        <v>4896</v>
      </c>
    </row>
    <row r="3699" spans="1:9">
      <c r="A3699" s="1039" t="str">
        <f>Table_wabobpsvr_AzureCalc_AzureCalcRateCard[[#This Row],[ServiceName]]&amp;Table_wabobpsvr_AzureCalc_AzureCalcRateCard[[#This Row],[Price_Level]]&amp;Table_wabobpsvr_AzureCalc_AzureCalcRateCard[[#This Row],[Region]]</f>
        <v>Standard Notification Hubs Pushes - Tier 2D</v>
      </c>
      <c r="B3699" s="1039"/>
      <c r="C3699" s="1039" t="s">
        <v>1154</v>
      </c>
      <c r="D3699" s="1039" t="s">
        <v>176</v>
      </c>
      <c r="E3699" s="1039">
        <v>8.8000000000000007</v>
      </c>
      <c r="F3699" s="1039" t="s">
        <v>1156</v>
      </c>
      <c r="G3699" s="775" t="s">
        <v>2548</v>
      </c>
      <c r="H3699" s="775" t="s">
        <v>2549</v>
      </c>
      <c r="I3699" s="775" t="s">
        <v>4896</v>
      </c>
    </row>
    <row r="3700" spans="1:9">
      <c r="A3700" s="775" t="str">
        <f>Table_wabobpsvr_AzureCalc_AzureCalcRateCard[[#This Row],[ServiceName]]&amp;Table_wabobpsvr_AzureCalc_AzureCalcRateCard[[#This Row],[Price_Level]]&amp;Table_wabobpsvr_AzureCalc_AzureCalcRateCard[[#This Row],[Region]]</f>
        <v>Basic Notification Hubs PushesMOSP</v>
      </c>
      <c r="B3700" s="775"/>
      <c r="C3700" s="775" t="s">
        <v>1154</v>
      </c>
      <c r="D3700" s="775" t="s">
        <v>606</v>
      </c>
      <c r="E3700" s="775">
        <v>1</v>
      </c>
      <c r="F3700" s="775" t="s">
        <v>1160</v>
      </c>
      <c r="G3700" s="775" t="s">
        <v>4235</v>
      </c>
      <c r="H3700" s="775" t="s">
        <v>4235</v>
      </c>
      <c r="I3700" s="775" t="s">
        <v>6249</v>
      </c>
    </row>
    <row r="3701" spans="1:9">
      <c r="A3701" s="1039" t="str">
        <f>Table_wabobpsvr_AzureCalc_AzureCalcRateCard[[#This Row],[ServiceName]]&amp;Table_wabobpsvr_AzureCalc_AzureCalcRateCard[[#This Row],[Price_Level]]&amp;Table_wabobpsvr_AzureCalc_AzureCalcRateCard[[#This Row],[Region]]</f>
        <v>Basic Notification Hubs PushesA</v>
      </c>
      <c r="B3701" s="1039"/>
      <c r="C3701" s="1039" t="s">
        <v>1154</v>
      </c>
      <c r="D3701" s="1039" t="s">
        <v>174</v>
      </c>
      <c r="E3701" s="1039">
        <v>0.97</v>
      </c>
      <c r="F3701" s="1039" t="s">
        <v>1160</v>
      </c>
      <c r="G3701" s="775" t="s">
        <v>2781</v>
      </c>
      <c r="H3701" s="775" t="s">
        <v>2782</v>
      </c>
      <c r="I3701" s="775" t="s">
        <v>6249</v>
      </c>
    </row>
    <row r="3702" spans="1:9">
      <c r="A3702" s="775" t="str">
        <f>Table_wabobpsvr_AzureCalc_AzureCalcRateCard[[#This Row],[ServiceName]]&amp;Table_wabobpsvr_AzureCalc_AzureCalcRateCard[[#This Row],[Price_Level]]&amp;Table_wabobpsvr_AzureCalc_AzureCalcRateCard[[#This Row],[Region]]</f>
        <v>Basic Notification Hubs PushesB</v>
      </c>
      <c r="B3702" s="775"/>
      <c r="C3702" s="775" t="s">
        <v>1154</v>
      </c>
      <c r="D3702" s="775" t="s">
        <v>175</v>
      </c>
      <c r="E3702" s="775">
        <v>0.94</v>
      </c>
      <c r="F3702" s="775" t="s">
        <v>1160</v>
      </c>
      <c r="G3702" s="775" t="s">
        <v>2781</v>
      </c>
      <c r="H3702" s="775" t="s">
        <v>2782</v>
      </c>
      <c r="I3702" s="775" t="s">
        <v>6249</v>
      </c>
    </row>
    <row r="3703" spans="1:9">
      <c r="A3703" s="1039" t="str">
        <f>Table_wabobpsvr_AzureCalc_AzureCalcRateCard[[#This Row],[ServiceName]]&amp;Table_wabobpsvr_AzureCalc_AzureCalcRateCard[[#This Row],[Price_Level]]&amp;Table_wabobpsvr_AzureCalc_AzureCalcRateCard[[#This Row],[Region]]</f>
        <v>Basic Notification Hubs PushesC</v>
      </c>
      <c r="B3703" s="1039"/>
      <c r="C3703" s="1039" t="s">
        <v>1154</v>
      </c>
      <c r="D3703" s="1039" t="s">
        <v>177</v>
      </c>
      <c r="E3703" s="1039">
        <v>0.91</v>
      </c>
      <c r="F3703" s="1039" t="s">
        <v>1160</v>
      </c>
      <c r="G3703" s="775" t="s">
        <v>2781</v>
      </c>
      <c r="H3703" s="775" t="s">
        <v>2782</v>
      </c>
      <c r="I3703" s="775" t="s">
        <v>6249</v>
      </c>
    </row>
    <row r="3704" spans="1:9">
      <c r="A3704" s="775" t="str">
        <f>Table_wabobpsvr_AzureCalc_AzureCalcRateCard[[#This Row],[ServiceName]]&amp;Table_wabobpsvr_AzureCalc_AzureCalcRateCard[[#This Row],[Price_Level]]&amp;Table_wabobpsvr_AzureCalc_AzureCalcRateCard[[#This Row],[Region]]</f>
        <v>Basic Notification Hubs PushesD</v>
      </c>
      <c r="B3704" s="775"/>
      <c r="C3704" s="775" t="s">
        <v>1154</v>
      </c>
      <c r="D3704" s="775" t="s">
        <v>176</v>
      </c>
      <c r="E3704" s="775">
        <v>0.88</v>
      </c>
      <c r="F3704" s="775" t="s">
        <v>1160</v>
      </c>
      <c r="G3704" s="775" t="s">
        <v>2781</v>
      </c>
      <c r="H3704" s="775" t="s">
        <v>2782</v>
      </c>
      <c r="I3704" s="775" t="s">
        <v>6249</v>
      </c>
    </row>
    <row r="3705" spans="1:9">
      <c r="A3705" s="775" t="str">
        <f>Table_wabobpsvr_AzureCalc_AzureCalcRateCard[[#This Row],[ServiceName]]&amp;Table_wabobpsvr_AzureCalc_AzureCalcRateCard[[#This Row],[Price_Level]]&amp;Table_wabobpsvr_AzureCalc_AzureCalcRateCard[[#This Row],[Region]]</f>
        <v>Standard Notification Hubs Base UnitMOSP</v>
      </c>
      <c r="B3705" s="775"/>
      <c r="C3705" s="775" t="s">
        <v>574</v>
      </c>
      <c r="D3705" s="775" t="s">
        <v>606</v>
      </c>
      <c r="E3705" s="775">
        <v>200</v>
      </c>
      <c r="F3705" s="775" t="s">
        <v>1161</v>
      </c>
      <c r="G3705" s="775" t="s">
        <v>4235</v>
      </c>
      <c r="H3705" s="775" t="s">
        <v>4235</v>
      </c>
      <c r="I3705" s="775" t="s">
        <v>6250</v>
      </c>
    </row>
    <row r="3706" spans="1:9">
      <c r="A3706" s="775" t="str">
        <f>Table_wabobpsvr_AzureCalc_AzureCalcRateCard[[#This Row],[ServiceName]]&amp;Table_wabobpsvr_AzureCalc_AzureCalcRateCard[[#This Row],[Price_Level]]&amp;Table_wabobpsvr_AzureCalc_AzureCalcRateCard[[#This Row],[Region]]</f>
        <v>Standard Notification Hubs Base UnitA</v>
      </c>
      <c r="B3706" s="775"/>
      <c r="C3706" s="775" t="s">
        <v>574</v>
      </c>
      <c r="D3706" s="775" t="s">
        <v>174</v>
      </c>
      <c r="E3706" s="775">
        <v>194</v>
      </c>
      <c r="F3706" s="775" t="s">
        <v>1161</v>
      </c>
      <c r="G3706" s="775" t="s">
        <v>2783</v>
      </c>
      <c r="H3706" s="775" t="s">
        <v>2784</v>
      </c>
      <c r="I3706" s="775" t="s">
        <v>6250</v>
      </c>
    </row>
    <row r="3707" spans="1:9">
      <c r="A3707" s="775" t="str">
        <f>Table_wabobpsvr_AzureCalc_AzureCalcRateCard[[#This Row],[ServiceName]]&amp;Table_wabobpsvr_AzureCalc_AzureCalcRateCard[[#This Row],[Price_Level]]&amp;Table_wabobpsvr_AzureCalc_AzureCalcRateCard[[#This Row],[Region]]</f>
        <v>Standard Notification Hubs Base UnitB</v>
      </c>
      <c r="B3707" s="775"/>
      <c r="C3707" s="775" t="s">
        <v>574</v>
      </c>
      <c r="D3707" s="775" t="s">
        <v>175</v>
      </c>
      <c r="E3707" s="775">
        <v>188</v>
      </c>
      <c r="F3707" s="775" t="s">
        <v>1161</v>
      </c>
      <c r="G3707" s="775" t="s">
        <v>2783</v>
      </c>
      <c r="H3707" s="775" t="s">
        <v>2784</v>
      </c>
      <c r="I3707" s="775" t="s">
        <v>6250</v>
      </c>
    </row>
    <row r="3708" spans="1:9">
      <c r="A3708" s="775" t="str">
        <f>Table_wabobpsvr_AzureCalc_AzureCalcRateCard[[#This Row],[ServiceName]]&amp;Table_wabobpsvr_AzureCalc_AzureCalcRateCard[[#This Row],[Price_Level]]&amp;Table_wabobpsvr_AzureCalc_AzureCalcRateCard[[#This Row],[Region]]</f>
        <v>Standard Notification Hubs Base UnitC</v>
      </c>
      <c r="B3708" s="775"/>
      <c r="C3708" s="775" t="s">
        <v>574</v>
      </c>
      <c r="D3708" s="775" t="s">
        <v>177</v>
      </c>
      <c r="E3708" s="775">
        <v>182</v>
      </c>
      <c r="F3708" s="775" t="s">
        <v>1161</v>
      </c>
      <c r="G3708" s="775" t="s">
        <v>2783</v>
      </c>
      <c r="H3708" s="775" t="s">
        <v>2784</v>
      </c>
      <c r="I3708" s="775" t="s">
        <v>6250</v>
      </c>
    </row>
    <row r="3709" spans="1:9">
      <c r="A3709" s="775" t="str">
        <f>Table_wabobpsvr_AzureCalc_AzureCalcRateCard[[#This Row],[ServiceName]]&amp;Table_wabobpsvr_AzureCalc_AzureCalcRateCard[[#This Row],[Price_Level]]&amp;Table_wabobpsvr_AzureCalc_AzureCalcRateCard[[#This Row],[Region]]</f>
        <v>Standard Notification Hubs Base UnitD</v>
      </c>
      <c r="B3709" s="775"/>
      <c r="C3709" s="775" t="s">
        <v>574</v>
      </c>
      <c r="D3709" s="775" t="s">
        <v>176</v>
      </c>
      <c r="E3709" s="775">
        <v>176</v>
      </c>
      <c r="F3709" s="775" t="s">
        <v>1161</v>
      </c>
      <c r="G3709" s="775" t="s">
        <v>2783</v>
      </c>
      <c r="H3709" s="775" t="s">
        <v>2784</v>
      </c>
      <c r="I3709" s="775" t="s">
        <v>6250</v>
      </c>
    </row>
    <row r="3710" spans="1:9">
      <c r="A3710" s="775" t="str">
        <f>Table_wabobpsvr_AzureCalc_AzureCalcRateCard[[#This Row],[ServiceName]]&amp;Table_wabobpsvr_AzureCalc_AzureCalcRateCard[[#This Row],[Price_Level]]&amp;Table_wabobpsvr_AzureCalc_AzureCalcRateCard[[#This Row],[Region]]</f>
        <v>Basic Notification Hubs Base UnitMOSP</v>
      </c>
      <c r="B3710" s="775"/>
      <c r="C3710" s="775" t="s">
        <v>574</v>
      </c>
      <c r="D3710" s="775" t="s">
        <v>606</v>
      </c>
      <c r="E3710" s="775">
        <v>10</v>
      </c>
      <c r="F3710" s="775" t="s">
        <v>1162</v>
      </c>
      <c r="G3710" s="775" t="s">
        <v>4235</v>
      </c>
      <c r="H3710" s="775" t="s">
        <v>4235</v>
      </c>
      <c r="I3710" s="775" t="s">
        <v>6251</v>
      </c>
    </row>
    <row r="3711" spans="1:9">
      <c r="A3711" s="775" t="str">
        <f>Table_wabobpsvr_AzureCalc_AzureCalcRateCard[[#This Row],[ServiceName]]&amp;Table_wabobpsvr_AzureCalc_AzureCalcRateCard[[#This Row],[Price_Level]]&amp;Table_wabobpsvr_AzureCalc_AzureCalcRateCard[[#This Row],[Region]]</f>
        <v>Basic Notification Hubs Base UnitA</v>
      </c>
      <c r="B3711" s="775"/>
      <c r="C3711" s="775" t="s">
        <v>574</v>
      </c>
      <c r="D3711" s="775" t="s">
        <v>174</v>
      </c>
      <c r="E3711" s="775">
        <v>9.6999999999999993</v>
      </c>
      <c r="F3711" s="775" t="s">
        <v>1162</v>
      </c>
      <c r="G3711" s="775" t="s">
        <v>2785</v>
      </c>
      <c r="H3711" s="775" t="s">
        <v>2786</v>
      </c>
      <c r="I3711" s="775" t="s">
        <v>6251</v>
      </c>
    </row>
    <row r="3712" spans="1:9">
      <c r="A3712" s="775" t="str">
        <f>Table_wabobpsvr_AzureCalc_AzureCalcRateCard[[#This Row],[ServiceName]]&amp;Table_wabobpsvr_AzureCalc_AzureCalcRateCard[[#This Row],[Price_Level]]&amp;Table_wabobpsvr_AzureCalc_AzureCalcRateCard[[#This Row],[Region]]</f>
        <v>Basic Notification Hubs Base UnitB</v>
      </c>
      <c r="B3712" s="775"/>
      <c r="C3712" s="775" t="s">
        <v>574</v>
      </c>
      <c r="D3712" s="775" t="s">
        <v>175</v>
      </c>
      <c r="E3712" s="775">
        <v>9.4</v>
      </c>
      <c r="F3712" s="775" t="s">
        <v>1162</v>
      </c>
      <c r="G3712" s="775" t="s">
        <v>2785</v>
      </c>
      <c r="H3712" s="775" t="s">
        <v>2786</v>
      </c>
      <c r="I3712" s="775" t="s">
        <v>6251</v>
      </c>
    </row>
    <row r="3713" spans="1:9">
      <c r="A3713" s="775" t="str">
        <f>Table_wabobpsvr_AzureCalc_AzureCalcRateCard[[#This Row],[ServiceName]]&amp;Table_wabobpsvr_AzureCalc_AzureCalcRateCard[[#This Row],[Price_Level]]&amp;Table_wabobpsvr_AzureCalc_AzureCalcRateCard[[#This Row],[Region]]</f>
        <v>Basic Notification Hubs Base UnitC</v>
      </c>
      <c r="B3713" s="775"/>
      <c r="C3713" s="775" t="s">
        <v>574</v>
      </c>
      <c r="D3713" s="775" t="s">
        <v>177</v>
      </c>
      <c r="E3713" s="775">
        <v>9.1</v>
      </c>
      <c r="F3713" s="775" t="s">
        <v>1162</v>
      </c>
      <c r="G3713" s="775" t="s">
        <v>2785</v>
      </c>
      <c r="H3713" s="775" t="s">
        <v>2786</v>
      </c>
      <c r="I3713" s="775" t="s">
        <v>6251</v>
      </c>
    </row>
    <row r="3714" spans="1:9">
      <c r="A3714" s="775" t="str">
        <f>Table_wabobpsvr_AzureCalc_AzureCalcRateCard[[#This Row],[ServiceName]]&amp;Table_wabobpsvr_AzureCalc_AzureCalcRateCard[[#This Row],[Price_Level]]&amp;Table_wabobpsvr_AzureCalc_AzureCalcRateCard[[#This Row],[Region]]</f>
        <v>Basic Notification Hubs Base UnitD</v>
      </c>
      <c r="B3714" s="775"/>
      <c r="C3714" s="775" t="s">
        <v>574</v>
      </c>
      <c r="D3714" s="775" t="s">
        <v>176</v>
      </c>
      <c r="E3714" s="775">
        <v>8.8000000000000007</v>
      </c>
      <c r="F3714" s="775" t="s">
        <v>1162</v>
      </c>
      <c r="G3714" s="775" t="s">
        <v>2785</v>
      </c>
      <c r="H3714" s="775" t="s">
        <v>2786</v>
      </c>
      <c r="I3714" s="775" t="s">
        <v>6251</v>
      </c>
    </row>
    <row r="3715" spans="1:9">
      <c r="A3715" s="775" t="str">
        <f>Table_wabobpsvr_AzureCalc_AzureCalcRateCard[[#This Row],[ServiceName]]&amp;Table_wabobpsvr_AzureCalc_AzureCalcRateCard[[#This Row],[Price_Level]]&amp;Table_wabobpsvr_AzureCalc_AzureCalcRateCard[[#This Row],[Region]]</f>
        <v>Machine Learning API Service Prediction HoursMOSP10</v>
      </c>
      <c r="B3715" s="775">
        <v>10</v>
      </c>
      <c r="C3715" s="775" t="s">
        <v>4235</v>
      </c>
      <c r="D3715" s="775" t="s">
        <v>606</v>
      </c>
      <c r="E3715" s="775">
        <v>999999</v>
      </c>
      <c r="F3715" s="775" t="s">
        <v>1082</v>
      </c>
      <c r="G3715" s="775" t="s">
        <v>4235</v>
      </c>
      <c r="H3715" s="775" t="s">
        <v>4235</v>
      </c>
      <c r="I3715" s="775" t="s">
        <v>4235</v>
      </c>
    </row>
    <row r="3716" spans="1:9">
      <c r="A3716" s="775" t="str">
        <f>Table_wabobpsvr_AzureCalc_AzureCalcRateCard[[#This Row],[ServiceName]]&amp;Table_wabobpsvr_AzureCalc_AzureCalcRateCard[[#This Row],[Price_Level]]&amp;Table_wabobpsvr_AzureCalc_AzureCalcRateCard[[#This Row],[Region]]</f>
        <v>A10 HDInsight (Non-Windows)D13</v>
      </c>
      <c r="B3716" s="775">
        <v>13</v>
      </c>
      <c r="C3716" s="775" t="s">
        <v>87</v>
      </c>
      <c r="D3716" s="775" t="s">
        <v>176</v>
      </c>
      <c r="E3716" s="775">
        <v>0.97199999999999998</v>
      </c>
      <c r="F3716" s="775" t="s">
        <v>3509</v>
      </c>
      <c r="G3716" s="775" t="s">
        <v>3774</v>
      </c>
      <c r="H3716" s="775" t="s">
        <v>3775</v>
      </c>
      <c r="I3716" s="775" t="s">
        <v>4738</v>
      </c>
    </row>
    <row r="3717" spans="1:9">
      <c r="A3717" s="775" t="str">
        <f>Table_wabobpsvr_AzureCalc_AzureCalcRateCard[[#This Row],[ServiceName]]&amp;Table_wabobpsvr_AzureCalc_AzureCalcRateCard[[#This Row],[Price_Level]]&amp;Table_wabobpsvr_AzureCalc_AzureCalcRateCard[[#This Row],[Region]]</f>
        <v>A1 Cloud ServicesC15</v>
      </c>
      <c r="B3717" s="775">
        <v>15</v>
      </c>
      <c r="C3717" s="775" t="s">
        <v>87</v>
      </c>
      <c r="D3717" s="775" t="s">
        <v>177</v>
      </c>
      <c r="E3717" s="775">
        <v>7.571E-2</v>
      </c>
      <c r="F3717" s="775" t="s">
        <v>681</v>
      </c>
      <c r="G3717" s="775" t="s">
        <v>2471</v>
      </c>
      <c r="H3717" s="775" t="s">
        <v>2472</v>
      </c>
      <c r="I3717" s="775" t="s">
        <v>6072</v>
      </c>
    </row>
    <row r="3718" spans="1:9">
      <c r="A3718" s="775" t="str">
        <f>Table_wabobpsvr_AzureCalc_AzureCalcRateCard[[#This Row],[ServiceName]]&amp;Table_wabobpsvr_AzureCalc_AzureCalcRateCard[[#This Row],[Price_Level]]&amp;Table_wabobpsvr_AzureCalc_AzureCalcRateCard[[#This Row],[Region]]</f>
        <v>A1 Cloud ServicesD15</v>
      </c>
      <c r="B3718" s="775">
        <v>15</v>
      </c>
      <c r="C3718" s="775" t="s">
        <v>87</v>
      </c>
      <c r="D3718" s="775" t="s">
        <v>176</v>
      </c>
      <c r="E3718" s="775">
        <v>7.2319999999999995E-2</v>
      </c>
      <c r="F3718" s="775" t="s">
        <v>681</v>
      </c>
      <c r="G3718" s="775" t="s">
        <v>2471</v>
      </c>
      <c r="H3718" s="775" t="s">
        <v>2472</v>
      </c>
      <c r="I3718" s="775" t="s">
        <v>6072</v>
      </c>
    </row>
    <row r="3719" spans="1:9">
      <c r="A3719" s="775" t="str">
        <f>Table_wabobpsvr_AzureCalc_AzureCalcRateCard[[#This Row],[ServiceName]]&amp;Table_wabobpsvr_AzureCalc_AzureCalcRateCard[[#This Row],[Price_Level]]&amp;Table_wabobpsvr_AzureCalc_AzureCalcRateCard[[#This Row],[Region]]</f>
        <v>A10 Cloud ServicesMOSP15</v>
      </c>
      <c r="B3719" s="775">
        <v>15</v>
      </c>
      <c r="C3719" s="775" t="s">
        <v>87</v>
      </c>
      <c r="D3719" s="775" t="s">
        <v>606</v>
      </c>
      <c r="E3719" s="775">
        <v>1.89</v>
      </c>
      <c r="F3719" s="775" t="s">
        <v>1221</v>
      </c>
      <c r="G3719" s="775" t="s">
        <v>4235</v>
      </c>
      <c r="H3719" s="775" t="s">
        <v>4235</v>
      </c>
      <c r="I3719" s="775" t="s">
        <v>6252</v>
      </c>
    </row>
    <row r="3720" spans="1:9">
      <c r="A3720" s="775" t="str">
        <f>Table_wabobpsvr_AzureCalc_AzureCalcRateCard[[#This Row],[ServiceName]]&amp;Table_wabobpsvr_AzureCalc_AzureCalcRateCard[[#This Row],[Price_Level]]&amp;Table_wabobpsvr_AzureCalc_AzureCalcRateCard[[#This Row],[Region]]</f>
        <v>A10 Cloud ServicesA15</v>
      </c>
      <c r="B3720" s="775">
        <v>15</v>
      </c>
      <c r="C3720" s="775" t="s">
        <v>87</v>
      </c>
      <c r="D3720" s="775" t="s">
        <v>174</v>
      </c>
      <c r="E3720" s="775">
        <v>1.8332999999999999</v>
      </c>
      <c r="F3720" s="775" t="s">
        <v>1221</v>
      </c>
      <c r="G3720" s="775" t="s">
        <v>3780</v>
      </c>
      <c r="H3720" s="775" t="s">
        <v>3781</v>
      </c>
      <c r="I3720" s="775" t="s">
        <v>6252</v>
      </c>
    </row>
    <row r="3721" spans="1:9">
      <c r="A3721" s="775" t="str">
        <f>Table_wabobpsvr_AzureCalc_AzureCalcRateCard[[#This Row],[ServiceName]]&amp;Table_wabobpsvr_AzureCalc_AzureCalcRateCard[[#This Row],[Price_Level]]&amp;Table_wabobpsvr_AzureCalc_AzureCalcRateCard[[#This Row],[Region]]</f>
        <v>A10 Cloud ServicesB15</v>
      </c>
      <c r="B3721" s="775">
        <v>15</v>
      </c>
      <c r="C3721" s="775" t="s">
        <v>87</v>
      </c>
      <c r="D3721" s="775" t="s">
        <v>175</v>
      </c>
      <c r="E3721" s="775">
        <v>1.7766</v>
      </c>
      <c r="F3721" s="775" t="s">
        <v>1221</v>
      </c>
      <c r="G3721" s="775" t="s">
        <v>3780</v>
      </c>
      <c r="H3721" s="775" t="s">
        <v>3781</v>
      </c>
      <c r="I3721" s="775" t="s">
        <v>6252</v>
      </c>
    </row>
    <row r="3722" spans="1:9">
      <c r="A3722" s="775" t="str">
        <f>Table_wabobpsvr_AzureCalc_AzureCalcRateCard[[#This Row],[ServiceName]]&amp;Table_wabobpsvr_AzureCalc_AzureCalcRateCard[[#This Row],[Price_Level]]&amp;Table_wabobpsvr_AzureCalc_AzureCalcRateCard[[#This Row],[Region]]</f>
        <v>A10 Cloud ServicesC15</v>
      </c>
      <c r="B3722" s="775">
        <v>15</v>
      </c>
      <c r="C3722" s="775" t="s">
        <v>87</v>
      </c>
      <c r="D3722" s="775" t="s">
        <v>177</v>
      </c>
      <c r="E3722" s="775">
        <v>1.7199</v>
      </c>
      <c r="F3722" s="775" t="s">
        <v>1221</v>
      </c>
      <c r="G3722" s="775" t="s">
        <v>3780</v>
      </c>
      <c r="H3722" s="775" t="s">
        <v>3781</v>
      </c>
      <c r="I3722" s="775" t="s">
        <v>6252</v>
      </c>
    </row>
    <row r="3723" spans="1:9">
      <c r="A3723" s="775" t="str">
        <f>Table_wabobpsvr_AzureCalc_AzureCalcRateCard[[#This Row],[ServiceName]]&amp;Table_wabobpsvr_AzureCalc_AzureCalcRateCard[[#This Row],[Price_Level]]&amp;Table_wabobpsvr_AzureCalc_AzureCalcRateCard[[#This Row],[Region]]</f>
        <v>A10 Cloud ServicesD15</v>
      </c>
      <c r="B3723" s="775">
        <v>15</v>
      </c>
      <c r="C3723" s="775" t="s">
        <v>87</v>
      </c>
      <c r="D3723" s="775" t="s">
        <v>176</v>
      </c>
      <c r="E3723" s="775">
        <v>1.6632</v>
      </c>
      <c r="F3723" s="775" t="s">
        <v>1221</v>
      </c>
      <c r="G3723" s="775" t="s">
        <v>3780</v>
      </c>
      <c r="H3723" s="775" t="s">
        <v>3781</v>
      </c>
      <c r="I3723" s="775" t="s">
        <v>6252</v>
      </c>
    </row>
    <row r="3724" spans="1:9">
      <c r="A3724" s="775" t="str">
        <f>Table_wabobpsvr_AzureCalc_AzureCalcRateCard[[#This Row],[ServiceName]]&amp;Table_wabobpsvr_AzureCalc_AzureCalcRateCard[[#This Row],[Price_Level]]&amp;Table_wabobpsvr_AzureCalc_AzureCalcRateCard[[#This Row],[Region]]</f>
        <v>A11 Cloud ServicesMOSP15</v>
      </c>
      <c r="B3724" s="775">
        <v>15</v>
      </c>
      <c r="C3724" s="775" t="s">
        <v>87</v>
      </c>
      <c r="D3724" s="775" t="s">
        <v>606</v>
      </c>
      <c r="E3724" s="775">
        <v>3.5</v>
      </c>
      <c r="F3724" s="775" t="s">
        <v>1214</v>
      </c>
      <c r="G3724" s="775" t="s">
        <v>4235</v>
      </c>
      <c r="H3724" s="775" t="s">
        <v>4235</v>
      </c>
      <c r="I3724" s="775" t="s">
        <v>5406</v>
      </c>
    </row>
    <row r="3725" spans="1:9">
      <c r="A3725" s="775" t="str">
        <f>Table_wabobpsvr_AzureCalc_AzureCalcRateCard[[#This Row],[ServiceName]]&amp;Table_wabobpsvr_AzureCalc_AzureCalcRateCard[[#This Row],[Price_Level]]&amp;Table_wabobpsvr_AzureCalc_AzureCalcRateCard[[#This Row],[Region]]</f>
        <v>A11 Cloud ServicesA15</v>
      </c>
      <c r="B3725" s="775">
        <v>15</v>
      </c>
      <c r="C3725" s="775" t="s">
        <v>87</v>
      </c>
      <c r="D3725" s="775" t="s">
        <v>174</v>
      </c>
      <c r="E3725" s="775">
        <v>3.395</v>
      </c>
      <c r="F3725" s="775" t="s">
        <v>1214</v>
      </c>
      <c r="G3725" s="775" t="s">
        <v>3782</v>
      </c>
      <c r="H3725" s="775" t="s">
        <v>3783</v>
      </c>
      <c r="I3725" s="775" t="s">
        <v>5406</v>
      </c>
    </row>
    <row r="3726" spans="1:9">
      <c r="A3726" s="775" t="str">
        <f>Table_wabobpsvr_AzureCalc_AzureCalcRateCard[[#This Row],[ServiceName]]&amp;Table_wabobpsvr_AzureCalc_AzureCalcRateCard[[#This Row],[Price_Level]]&amp;Table_wabobpsvr_AzureCalc_AzureCalcRateCard[[#This Row],[Region]]</f>
        <v>Standard_D4 Cloud ServicesA15</v>
      </c>
      <c r="B3726" s="775">
        <v>15</v>
      </c>
      <c r="C3726" s="775" t="s">
        <v>87</v>
      </c>
      <c r="D3726" s="775" t="s">
        <v>174</v>
      </c>
      <c r="E3726" s="775">
        <v>1.2105600000000001</v>
      </c>
      <c r="F3726" s="775" t="s">
        <v>1127</v>
      </c>
      <c r="G3726" s="775" t="s">
        <v>2787</v>
      </c>
      <c r="H3726" s="775" t="s">
        <v>2788</v>
      </c>
      <c r="I3726" s="775" t="s">
        <v>6253</v>
      </c>
    </row>
    <row r="3727" spans="1:9">
      <c r="A3727" s="775" t="str">
        <f>Table_wabobpsvr_AzureCalc_AzureCalcRateCard[[#This Row],[ServiceName]]&amp;Table_wabobpsvr_AzureCalc_AzureCalcRateCard[[#This Row],[Price_Level]]&amp;Table_wabobpsvr_AzureCalc_AzureCalcRateCard[[#This Row],[Region]]</f>
        <v>Standard_D4 Cloud ServicesB15</v>
      </c>
      <c r="B3727" s="775">
        <v>15</v>
      </c>
      <c r="C3727" s="775" t="s">
        <v>87</v>
      </c>
      <c r="D3727" s="775" t="s">
        <v>175</v>
      </c>
      <c r="E3727" s="775">
        <v>1.1731199999999999</v>
      </c>
      <c r="F3727" s="775" t="s">
        <v>1127</v>
      </c>
      <c r="G3727" s="775" t="s">
        <v>2787</v>
      </c>
      <c r="H3727" s="775" t="s">
        <v>2788</v>
      </c>
      <c r="I3727" s="775" t="s">
        <v>6253</v>
      </c>
    </row>
    <row r="3728" spans="1:9">
      <c r="A3728" s="775" t="str">
        <f>Table_wabobpsvr_AzureCalc_AzureCalcRateCard[[#This Row],[ServiceName]]&amp;Table_wabobpsvr_AzureCalc_AzureCalcRateCard[[#This Row],[Price_Level]]&amp;Table_wabobpsvr_AzureCalc_AzureCalcRateCard[[#This Row],[Region]]</f>
        <v>Standard_D4 Cloud ServicesC15</v>
      </c>
      <c r="B3728" s="775">
        <v>15</v>
      </c>
      <c r="C3728" s="775" t="s">
        <v>87</v>
      </c>
      <c r="D3728" s="775" t="s">
        <v>177</v>
      </c>
      <c r="E3728" s="775">
        <v>1.13568</v>
      </c>
      <c r="F3728" s="775" t="s">
        <v>1127</v>
      </c>
      <c r="G3728" s="775" t="s">
        <v>2787</v>
      </c>
      <c r="H3728" s="775" t="s">
        <v>2788</v>
      </c>
      <c r="I3728" s="775" t="s">
        <v>6253</v>
      </c>
    </row>
    <row r="3729" spans="1:9">
      <c r="A3729" s="775" t="str">
        <f>Table_wabobpsvr_AzureCalc_AzureCalcRateCard[[#This Row],[ServiceName]]&amp;Table_wabobpsvr_AzureCalc_AzureCalcRateCard[[#This Row],[Price_Level]]&amp;Table_wabobpsvr_AzureCalc_AzureCalcRateCard[[#This Row],[Region]]</f>
        <v>Standard_D4 Cloud ServicesD15</v>
      </c>
      <c r="B3729" s="775">
        <v>15</v>
      </c>
      <c r="C3729" s="775" t="s">
        <v>87</v>
      </c>
      <c r="D3729" s="775" t="s">
        <v>176</v>
      </c>
      <c r="E3729" s="775">
        <v>1.0982400000000001</v>
      </c>
      <c r="F3729" s="775" t="s">
        <v>1127</v>
      </c>
      <c r="G3729" s="775" t="s">
        <v>2787</v>
      </c>
      <c r="H3729" s="775" t="s">
        <v>2788</v>
      </c>
      <c r="I3729" s="775" t="s">
        <v>6253</v>
      </c>
    </row>
    <row r="3730" spans="1:9">
      <c r="A3730" s="775" t="str">
        <f>Table_wabobpsvr_AzureCalc_AzureCalcRateCard[[#This Row],[ServiceName]]&amp;Table_wabobpsvr_AzureCalc_AzureCalcRateCard[[#This Row],[Price_Level]]&amp;Table_wabobpsvr_AzureCalc_AzureCalcRateCard[[#This Row],[Region]]</f>
        <v>Standard_D5 Cloud ServicesA15</v>
      </c>
      <c r="B3730" s="775">
        <v>15</v>
      </c>
      <c r="C3730" s="775" t="s">
        <v>87</v>
      </c>
      <c r="D3730" s="775" t="s">
        <v>174</v>
      </c>
      <c r="E3730" s="775">
        <v>3.0487099999999998</v>
      </c>
      <c r="F3730" s="775" t="s">
        <v>1130</v>
      </c>
      <c r="G3730" s="775" t="s">
        <v>2789</v>
      </c>
      <c r="H3730" s="775" t="s">
        <v>2790</v>
      </c>
      <c r="I3730" s="775" t="s">
        <v>6254</v>
      </c>
    </row>
    <row r="3731" spans="1:9">
      <c r="A3731" s="775" t="str">
        <f>Table_wabobpsvr_AzureCalc_AzureCalcRateCard[[#This Row],[ServiceName]]&amp;Table_wabobpsvr_AzureCalc_AzureCalcRateCard[[#This Row],[Price_Level]]&amp;Table_wabobpsvr_AzureCalc_AzureCalcRateCard[[#This Row],[Region]]</f>
        <v>Standard_D5 Cloud ServicesB15</v>
      </c>
      <c r="B3731" s="775">
        <v>15</v>
      </c>
      <c r="C3731" s="775" t="s">
        <v>87</v>
      </c>
      <c r="D3731" s="775" t="s">
        <v>175</v>
      </c>
      <c r="E3731" s="775">
        <v>2.9544199999999998</v>
      </c>
      <c r="F3731" s="775" t="s">
        <v>1130</v>
      </c>
      <c r="G3731" s="775" t="s">
        <v>2789</v>
      </c>
      <c r="H3731" s="775" t="s">
        <v>2790</v>
      </c>
      <c r="I3731" s="775" t="s">
        <v>6254</v>
      </c>
    </row>
    <row r="3732" spans="1:9">
      <c r="A3732" s="775" t="str">
        <f>Table_wabobpsvr_AzureCalc_AzureCalcRateCard[[#This Row],[ServiceName]]&amp;Table_wabobpsvr_AzureCalc_AzureCalcRateCard[[#This Row],[Price_Level]]&amp;Table_wabobpsvr_AzureCalc_AzureCalcRateCard[[#This Row],[Region]]</f>
        <v>Standard_D5 Cloud ServicesC15</v>
      </c>
      <c r="B3732" s="775">
        <v>15</v>
      </c>
      <c r="C3732" s="775" t="s">
        <v>87</v>
      </c>
      <c r="D3732" s="775" t="s">
        <v>177</v>
      </c>
      <c r="E3732" s="775">
        <v>2.8601299999999998</v>
      </c>
      <c r="F3732" s="775" t="s">
        <v>1130</v>
      </c>
      <c r="G3732" s="775" t="s">
        <v>2789</v>
      </c>
      <c r="H3732" s="775" t="s">
        <v>2790</v>
      </c>
      <c r="I3732" s="775" t="s">
        <v>6254</v>
      </c>
    </row>
    <row r="3733" spans="1:9">
      <c r="A3733" s="775" t="str">
        <f>Table_wabobpsvr_AzureCalc_AzureCalcRateCard[[#This Row],[ServiceName]]&amp;Table_wabobpsvr_AzureCalc_AzureCalcRateCard[[#This Row],[Price_Level]]&amp;Table_wabobpsvr_AzureCalc_AzureCalcRateCard[[#This Row],[Region]]</f>
        <v>SQL DB Premium P3 Secondary Geo Database HoursA15</v>
      </c>
      <c r="B3733" s="775">
        <v>15</v>
      </c>
      <c r="C3733" s="775" t="s">
        <v>87</v>
      </c>
      <c r="D3733" s="775" t="s">
        <v>174</v>
      </c>
      <c r="E3733" s="775">
        <v>4.1349159999999996</v>
      </c>
      <c r="F3733" s="775" t="s">
        <v>1045</v>
      </c>
      <c r="G3733" s="775" t="s">
        <v>3784</v>
      </c>
      <c r="H3733" s="775" t="s">
        <v>3785</v>
      </c>
      <c r="I3733" s="775" t="s">
        <v>6255</v>
      </c>
    </row>
    <row r="3734" spans="1:9">
      <c r="A3734" s="775" t="str">
        <f>Table_wabobpsvr_AzureCalc_AzureCalcRateCard[[#This Row],[ServiceName]]&amp;Table_wabobpsvr_AzureCalc_AzureCalcRateCard[[#This Row],[Price_Level]]&amp;Table_wabobpsvr_AzureCalc_AzureCalcRateCard[[#This Row],[Region]]</f>
        <v>SQL DB Premium P3 Secondary Geo Database HoursB15</v>
      </c>
      <c r="B3734" s="775">
        <v>15</v>
      </c>
      <c r="C3734" s="775" t="s">
        <v>87</v>
      </c>
      <c r="D3734" s="775" t="s">
        <v>175</v>
      </c>
      <c r="E3734" s="775">
        <v>4.0070319999999997</v>
      </c>
      <c r="F3734" s="775" t="s">
        <v>1045</v>
      </c>
      <c r="G3734" s="775" t="s">
        <v>3784</v>
      </c>
      <c r="H3734" s="775" t="s">
        <v>3785</v>
      </c>
      <c r="I3734" s="775" t="s">
        <v>6255</v>
      </c>
    </row>
    <row r="3735" spans="1:9">
      <c r="A3735" s="775" t="str">
        <f>Table_wabobpsvr_AzureCalc_AzureCalcRateCard[[#This Row],[ServiceName]]&amp;Table_wabobpsvr_AzureCalc_AzureCalcRateCard[[#This Row],[Price_Level]]&amp;Table_wabobpsvr_AzureCalc_AzureCalcRateCard[[#This Row],[Region]]</f>
        <v>SQL DB Premium P3 Secondary Geo Database HoursC15</v>
      </c>
      <c r="B3735" s="775">
        <v>15</v>
      </c>
      <c r="C3735" s="775" t="s">
        <v>87</v>
      </c>
      <c r="D3735" s="775" t="s">
        <v>177</v>
      </c>
      <c r="E3735" s="775">
        <v>3.8791479999999998</v>
      </c>
      <c r="F3735" s="775" t="s">
        <v>1045</v>
      </c>
      <c r="G3735" s="775" t="s">
        <v>3784</v>
      </c>
      <c r="H3735" s="775" t="s">
        <v>3785</v>
      </c>
      <c r="I3735" s="775" t="s">
        <v>6255</v>
      </c>
    </row>
    <row r="3736" spans="1:9">
      <c r="A3736" s="775" t="str">
        <f>Table_wabobpsvr_AzureCalc_AzureCalcRateCard[[#This Row],[ServiceName]]&amp;Table_wabobpsvr_AzureCalc_AzureCalcRateCard[[#This Row],[Price_Level]]&amp;Table_wabobpsvr_AzureCalc_AzureCalcRateCard[[#This Row],[Region]]</f>
        <v>SQL DB Premium P3 Secondary Geo Database HoursD15</v>
      </c>
      <c r="B3736" s="775">
        <v>15</v>
      </c>
      <c r="C3736" s="775" t="s">
        <v>87</v>
      </c>
      <c r="D3736" s="775" t="s">
        <v>176</v>
      </c>
      <c r="E3736" s="775">
        <v>3.7512639999999999</v>
      </c>
      <c r="F3736" s="775" t="s">
        <v>1045</v>
      </c>
      <c r="G3736" s="775" t="s">
        <v>3784</v>
      </c>
      <c r="H3736" s="775" t="s">
        <v>3785</v>
      </c>
      <c r="I3736" s="775" t="s">
        <v>6255</v>
      </c>
    </row>
    <row r="3737" spans="1:9">
      <c r="A3737" s="1039" t="str">
        <f>Table_wabobpsvr_AzureCalc_AzureCalcRateCard[[#This Row],[ServiceName]]&amp;Table_wabobpsvr_AzureCalc_AzureCalcRateCard[[#This Row],[Price_Level]]&amp;Table_wabobpsvr_AzureCalc_AzureCalcRateCard[[#This Row],[Region]]</f>
        <v>SQL DB Standard S0 Database HoursMOSP15</v>
      </c>
      <c r="B3737" s="1039">
        <v>15</v>
      </c>
      <c r="C3737" s="1039" t="s">
        <v>87</v>
      </c>
      <c r="D3737" s="1039" t="s">
        <v>606</v>
      </c>
      <c r="E3737" s="1039">
        <v>2.29E-2</v>
      </c>
      <c r="F3737" s="1039" t="s">
        <v>1046</v>
      </c>
      <c r="G3737" s="775" t="s">
        <v>4235</v>
      </c>
      <c r="H3737" s="775" t="s">
        <v>4235</v>
      </c>
      <c r="I3737" s="775" t="s">
        <v>6256</v>
      </c>
    </row>
    <row r="3738" spans="1:9">
      <c r="A3738" s="775" t="str">
        <f>Table_wabobpsvr_AzureCalc_AzureCalcRateCard[[#This Row],[ServiceName]]&amp;Table_wabobpsvr_AzureCalc_AzureCalcRateCard[[#This Row],[Price_Level]]&amp;Table_wabobpsvr_AzureCalc_AzureCalcRateCard[[#This Row],[Region]]</f>
        <v>SQL DB Standard S0 Database HoursA15</v>
      </c>
      <c r="B3738" s="775">
        <v>15</v>
      </c>
      <c r="C3738" s="775" t="s">
        <v>87</v>
      </c>
      <c r="D3738" s="775" t="s">
        <v>174</v>
      </c>
      <c r="E3738" s="775">
        <v>2.2213E-2</v>
      </c>
      <c r="F3738" s="775" t="s">
        <v>1046</v>
      </c>
      <c r="G3738" s="775" t="s">
        <v>2488</v>
      </c>
      <c r="H3738" s="775" t="s">
        <v>2489</v>
      </c>
      <c r="I3738" s="775" t="s">
        <v>6256</v>
      </c>
    </row>
    <row r="3739" spans="1:9">
      <c r="A3739" s="775" t="str">
        <f>Table_wabobpsvr_AzureCalc_AzureCalcRateCard[[#This Row],[ServiceName]]&amp;Table_wabobpsvr_AzureCalc_AzureCalcRateCard[[#This Row],[Price_Level]]&amp;Table_wabobpsvr_AzureCalc_AzureCalcRateCard[[#This Row],[Region]]</f>
        <v>SQL DB Standard S0 Database HoursB15</v>
      </c>
      <c r="B3739" s="775">
        <v>15</v>
      </c>
      <c r="C3739" s="775" t="s">
        <v>87</v>
      </c>
      <c r="D3739" s="775" t="s">
        <v>175</v>
      </c>
      <c r="E3739" s="775">
        <v>2.1526E-2</v>
      </c>
      <c r="F3739" s="775" t="s">
        <v>1046</v>
      </c>
      <c r="G3739" s="775" t="s">
        <v>2488</v>
      </c>
      <c r="H3739" s="775" t="s">
        <v>2489</v>
      </c>
      <c r="I3739" s="775" t="s">
        <v>6256</v>
      </c>
    </row>
    <row r="3740" spans="1:9">
      <c r="A3740" s="775" t="str">
        <f>Table_wabobpsvr_AzureCalc_AzureCalcRateCard[[#This Row],[ServiceName]]&amp;Table_wabobpsvr_AzureCalc_AzureCalcRateCard[[#This Row],[Price_Level]]&amp;Table_wabobpsvr_AzureCalc_AzureCalcRateCard[[#This Row],[Region]]</f>
        <v>SQL DB Standard S0 Database HoursC15</v>
      </c>
      <c r="B3740" s="775">
        <v>15</v>
      </c>
      <c r="C3740" s="775" t="s">
        <v>87</v>
      </c>
      <c r="D3740" s="775" t="s">
        <v>177</v>
      </c>
      <c r="E3740" s="775">
        <v>2.0839E-2</v>
      </c>
      <c r="F3740" s="775" t="s">
        <v>1046</v>
      </c>
      <c r="G3740" s="775" t="s">
        <v>2488</v>
      </c>
      <c r="H3740" s="775" t="s">
        <v>2489</v>
      </c>
      <c r="I3740" s="775" t="s">
        <v>6256</v>
      </c>
    </row>
    <row r="3741" spans="1:9">
      <c r="A3741" s="775" t="str">
        <f>Table_wabobpsvr_AzureCalc_AzureCalcRateCard[[#This Row],[ServiceName]]&amp;Table_wabobpsvr_AzureCalc_AzureCalcRateCard[[#This Row],[Price_Level]]&amp;Table_wabobpsvr_AzureCalc_AzureCalcRateCard[[#This Row],[Region]]</f>
        <v>SQL DB Standard S0 Database HoursD15</v>
      </c>
      <c r="B3741" s="775">
        <v>15</v>
      </c>
      <c r="C3741" s="775" t="s">
        <v>87</v>
      </c>
      <c r="D3741" s="775" t="s">
        <v>176</v>
      </c>
      <c r="E3741" s="775">
        <v>2.0152E-2</v>
      </c>
      <c r="F3741" s="775" t="s">
        <v>1046</v>
      </c>
      <c r="G3741" s="775" t="s">
        <v>2488</v>
      </c>
      <c r="H3741" s="775" t="s">
        <v>2489</v>
      </c>
      <c r="I3741" s="775" t="s">
        <v>6256</v>
      </c>
    </row>
    <row r="3742" spans="1:9">
      <c r="A3742" s="775" t="str">
        <f>Table_wabobpsvr_AzureCalc_AzureCalcRateCard[[#This Row],[ServiceName]]&amp;Table_wabobpsvr_AzureCalc_AzureCalcRateCard[[#This Row],[Price_Level]]&amp;Table_wabobpsvr_AzureCalc_AzureCalcRateCard[[#This Row],[Region]]</f>
        <v>Locally Redundant Storage Standard IO - Block BlobB15</v>
      </c>
      <c r="B3742" s="775">
        <v>15</v>
      </c>
      <c r="C3742" s="775" t="s">
        <v>9</v>
      </c>
      <c r="D3742" s="775" t="s">
        <v>175</v>
      </c>
      <c r="E3742" s="775">
        <v>2.4816000000000001E-2</v>
      </c>
      <c r="F3742" s="775" t="s">
        <v>861</v>
      </c>
      <c r="G3742" s="775" t="s">
        <v>2791</v>
      </c>
      <c r="H3742" s="775" t="s">
        <v>2792</v>
      </c>
      <c r="I3742" s="775" t="s">
        <v>5528</v>
      </c>
    </row>
    <row r="3743" spans="1:9">
      <c r="A3743" s="775" t="str">
        <f>Table_wabobpsvr_AzureCalc_AzureCalcRateCard[[#This Row],[ServiceName]]&amp;Table_wabobpsvr_AzureCalc_AzureCalcRateCard[[#This Row],[Price_Level]]&amp;Table_wabobpsvr_AzureCalc_AzureCalcRateCard[[#This Row],[Region]]</f>
        <v>Locally Redundant Storage Standard IO - Block BlobC15</v>
      </c>
      <c r="B3743" s="775">
        <v>15</v>
      </c>
      <c r="C3743" s="775" t="s">
        <v>9</v>
      </c>
      <c r="D3743" s="775" t="s">
        <v>177</v>
      </c>
      <c r="E3743" s="775">
        <v>2.4024E-2</v>
      </c>
      <c r="F3743" s="775" t="s">
        <v>861</v>
      </c>
      <c r="G3743" s="775" t="s">
        <v>2791</v>
      </c>
      <c r="H3743" s="775" t="s">
        <v>2792</v>
      </c>
      <c r="I3743" s="775" t="s">
        <v>5528</v>
      </c>
    </row>
    <row r="3744" spans="1:9">
      <c r="A3744" s="775" t="str">
        <f>Table_wabobpsvr_AzureCalc_AzureCalcRateCard[[#This Row],[ServiceName]]&amp;Table_wabobpsvr_AzureCalc_AzureCalcRateCard[[#This Row],[Price_Level]]&amp;Table_wabobpsvr_AzureCalc_AzureCalcRateCard[[#This Row],[Region]]</f>
        <v>Locally Redundant Storage Standard IO - Block BlobD15</v>
      </c>
      <c r="B3744" s="775">
        <v>15</v>
      </c>
      <c r="C3744" s="775" t="s">
        <v>9</v>
      </c>
      <c r="D3744" s="775" t="s">
        <v>176</v>
      </c>
      <c r="E3744" s="775">
        <v>2.3231999999999999E-2</v>
      </c>
      <c r="F3744" s="775" t="s">
        <v>861</v>
      </c>
      <c r="G3744" s="775" t="s">
        <v>2791</v>
      </c>
      <c r="H3744" s="775" t="s">
        <v>2792</v>
      </c>
      <c r="I3744" s="775" t="s">
        <v>5528</v>
      </c>
    </row>
    <row r="3745" spans="1:9">
      <c r="A3745" s="1039" t="str">
        <f>Table_wabobpsvr_AzureCalc_AzureCalcRateCard[[#This Row],[ServiceName]]&amp;Table_wabobpsvr_AzureCalc_AzureCalcRateCard[[#This Row],[Price_Level]]&amp;Table_wabobpsvr_AzureCalc_AzureCalcRateCard[[#This Row],[Region]]</f>
        <v>Locally Redundant Storage Standard IO - FilesMOSP15</v>
      </c>
      <c r="B3745" s="1039">
        <v>15</v>
      </c>
      <c r="C3745" s="1039" t="s">
        <v>9</v>
      </c>
      <c r="D3745" s="1039" t="s">
        <v>606</v>
      </c>
      <c r="E3745" s="1039">
        <v>8.7999999999999995E-2</v>
      </c>
      <c r="F3745" s="1039" t="s">
        <v>1023</v>
      </c>
      <c r="G3745" s="775" t="s">
        <v>4235</v>
      </c>
      <c r="H3745" s="775" t="s">
        <v>4235</v>
      </c>
      <c r="I3745" s="775" t="s">
        <v>6257</v>
      </c>
    </row>
    <row r="3746" spans="1:9">
      <c r="A3746" s="1039" t="str">
        <f>Table_wabobpsvr_AzureCalc_AzureCalcRateCard[[#This Row],[ServiceName]]&amp;Table_wabobpsvr_AzureCalc_AzureCalcRateCard[[#This Row],[Price_Level]]&amp;Table_wabobpsvr_AzureCalc_AzureCalcRateCard[[#This Row],[Region]]</f>
        <v>Locally Redundant Storage Standard IO - FilesA15</v>
      </c>
      <c r="B3746" s="1039">
        <v>15</v>
      </c>
      <c r="C3746" s="1039" t="s">
        <v>9</v>
      </c>
      <c r="D3746" s="1039" t="s">
        <v>174</v>
      </c>
      <c r="E3746" s="1039">
        <v>8.5360000000000005E-2</v>
      </c>
      <c r="F3746" s="1039" t="s">
        <v>1023</v>
      </c>
      <c r="G3746" s="775" t="s">
        <v>2793</v>
      </c>
      <c r="H3746" s="775" t="s">
        <v>2794</v>
      </c>
      <c r="I3746" s="775" t="s">
        <v>6257</v>
      </c>
    </row>
    <row r="3747" spans="1:9">
      <c r="A3747" s="775" t="str">
        <f>Table_wabobpsvr_AzureCalc_AzureCalcRateCard[[#This Row],[ServiceName]]&amp;Table_wabobpsvr_AzureCalc_AzureCalcRateCard[[#This Row],[Price_Level]]&amp;Table_wabobpsvr_AzureCalc_AzureCalcRateCard[[#This Row],[Region]]</f>
        <v>Locally Redundant Storage Standard IO - FilesB15</v>
      </c>
      <c r="B3747" s="775">
        <v>15</v>
      </c>
      <c r="C3747" s="775" t="s">
        <v>9</v>
      </c>
      <c r="D3747" s="775" t="s">
        <v>175</v>
      </c>
      <c r="E3747" s="775">
        <v>8.2720000000000002E-2</v>
      </c>
      <c r="F3747" s="775" t="s">
        <v>1023</v>
      </c>
      <c r="G3747" s="775" t="s">
        <v>2793</v>
      </c>
      <c r="H3747" s="775" t="s">
        <v>2794</v>
      </c>
      <c r="I3747" s="775" t="s">
        <v>6257</v>
      </c>
    </row>
    <row r="3748" spans="1:9">
      <c r="A3748" s="775" t="str">
        <f>Table_wabobpsvr_AzureCalc_AzureCalcRateCard[[#This Row],[ServiceName]]&amp;Table_wabobpsvr_AzureCalc_AzureCalcRateCard[[#This Row],[Price_Level]]&amp;Table_wabobpsvr_AzureCalc_AzureCalcRateCard[[#This Row],[Region]]</f>
        <v>Locally Redundant Storage Standard IO - FilesC15</v>
      </c>
      <c r="B3748" s="775">
        <v>15</v>
      </c>
      <c r="C3748" s="775" t="s">
        <v>9</v>
      </c>
      <c r="D3748" s="775" t="s">
        <v>177</v>
      </c>
      <c r="E3748" s="775">
        <v>8.0079999999999998E-2</v>
      </c>
      <c r="F3748" s="775" t="s">
        <v>1023</v>
      </c>
      <c r="G3748" s="775" t="s">
        <v>2793</v>
      </c>
      <c r="H3748" s="775" t="s">
        <v>2794</v>
      </c>
      <c r="I3748" s="775" t="s">
        <v>6257</v>
      </c>
    </row>
    <row r="3749" spans="1:9">
      <c r="A3749" s="775" t="str">
        <f>Table_wabobpsvr_AzureCalc_AzureCalcRateCard[[#This Row],[ServiceName]]&amp;Table_wabobpsvr_AzureCalc_AzureCalcRateCard[[#This Row],[Price_Level]]&amp;Table_wabobpsvr_AzureCalc_AzureCalcRateCard[[#This Row],[Region]]</f>
        <v>Locally Redundant Storage Standard IO - FilesD15</v>
      </c>
      <c r="B3749" s="775">
        <v>15</v>
      </c>
      <c r="C3749" s="775" t="s">
        <v>9</v>
      </c>
      <c r="D3749" s="775" t="s">
        <v>176</v>
      </c>
      <c r="E3749" s="775">
        <v>7.7439999999999995E-2</v>
      </c>
      <c r="F3749" s="775" t="s">
        <v>1023</v>
      </c>
      <c r="G3749" s="775" t="s">
        <v>2793</v>
      </c>
      <c r="H3749" s="775" t="s">
        <v>2794</v>
      </c>
      <c r="I3749" s="775" t="s">
        <v>6257</v>
      </c>
    </row>
    <row r="3750" spans="1:9">
      <c r="A3750" s="775" t="str">
        <f>Table_wabobpsvr_AzureCalc_AzureCalcRateCard[[#This Row],[ServiceName]]&amp;Table_wabobpsvr_AzureCalc_AzureCalcRateCard[[#This Row],[Price_Level]]&amp;Table_wabobpsvr_AzureCalc_AzureCalcRateCard[[#This Row],[Region]]</f>
        <v>Locally Redundant Storage Standard IO - Page Blob/DiskMOSP15</v>
      </c>
      <c r="B3750" s="775">
        <v>15</v>
      </c>
      <c r="C3750" s="775" t="s">
        <v>9</v>
      </c>
      <c r="D3750" s="775" t="s">
        <v>606</v>
      </c>
      <c r="E3750" s="775">
        <v>0.08</v>
      </c>
      <c r="F3750" s="775" t="s">
        <v>935</v>
      </c>
      <c r="G3750" s="775" t="s">
        <v>4235</v>
      </c>
      <c r="H3750" s="775" t="s">
        <v>4235</v>
      </c>
      <c r="I3750" s="775" t="s">
        <v>5529</v>
      </c>
    </row>
    <row r="3751" spans="1:9">
      <c r="A3751" s="775" t="str">
        <f>Table_wabobpsvr_AzureCalc_AzureCalcRateCard[[#This Row],[ServiceName]]&amp;Table_wabobpsvr_AzureCalc_AzureCalcRateCard[[#This Row],[Price_Level]]&amp;Table_wabobpsvr_AzureCalc_AzureCalcRateCard[[#This Row],[Region]]</f>
        <v>A5 VM (Non-Windows)MOSP15</v>
      </c>
      <c r="B3751" s="775">
        <v>15</v>
      </c>
      <c r="C3751" s="775" t="s">
        <v>87</v>
      </c>
      <c r="D3751" s="775" t="s">
        <v>606</v>
      </c>
      <c r="E3751" s="775">
        <v>0.27800000000000002</v>
      </c>
      <c r="F3751" s="775" t="s">
        <v>689</v>
      </c>
      <c r="G3751" s="775" t="s">
        <v>4235</v>
      </c>
      <c r="H3751" s="775" t="s">
        <v>4235</v>
      </c>
      <c r="I3751" s="775" t="s">
        <v>6258</v>
      </c>
    </row>
    <row r="3752" spans="1:9">
      <c r="A3752" s="775" t="str">
        <f>Table_wabobpsvr_AzureCalc_AzureCalcRateCard[[#This Row],[ServiceName]]&amp;Table_wabobpsvr_AzureCalc_AzureCalcRateCard[[#This Row],[Price_Level]]&amp;Table_wabobpsvr_AzureCalc_AzureCalcRateCard[[#This Row],[Region]]</f>
        <v>A5 VM (Non-Windows)A15</v>
      </c>
      <c r="B3752" s="775">
        <v>15</v>
      </c>
      <c r="C3752" s="775" t="s">
        <v>87</v>
      </c>
      <c r="D3752" s="775" t="s">
        <v>174</v>
      </c>
      <c r="E3752" s="775">
        <v>0.20294000000000001</v>
      </c>
      <c r="F3752" s="775" t="s">
        <v>689</v>
      </c>
      <c r="G3752" s="775" t="s">
        <v>2795</v>
      </c>
      <c r="H3752" s="775" t="s">
        <v>2796</v>
      </c>
      <c r="I3752" s="775" t="s">
        <v>6258</v>
      </c>
    </row>
    <row r="3753" spans="1:9">
      <c r="A3753" s="775" t="str">
        <f>Table_wabobpsvr_AzureCalc_AzureCalcRateCard[[#This Row],[ServiceName]]&amp;Table_wabobpsvr_AzureCalc_AzureCalcRateCard[[#This Row],[Price_Level]]&amp;Table_wabobpsvr_AzureCalc_AzureCalcRateCard[[#This Row],[Region]]</f>
        <v>A5 VM (Non-Windows)B15</v>
      </c>
      <c r="B3753" s="775">
        <v>15</v>
      </c>
      <c r="C3753" s="775" t="s">
        <v>87</v>
      </c>
      <c r="D3753" s="775" t="s">
        <v>175</v>
      </c>
      <c r="E3753" s="775">
        <v>0.1946</v>
      </c>
      <c r="F3753" s="775" t="s">
        <v>689</v>
      </c>
      <c r="G3753" s="775" t="s">
        <v>2795</v>
      </c>
      <c r="H3753" s="775" t="s">
        <v>2796</v>
      </c>
      <c r="I3753" s="775" t="s">
        <v>6258</v>
      </c>
    </row>
    <row r="3754" spans="1:9">
      <c r="A3754" s="775" t="str">
        <f>Table_wabobpsvr_AzureCalc_AzureCalcRateCard[[#This Row],[ServiceName]]&amp;Table_wabobpsvr_AzureCalc_AzureCalcRateCard[[#This Row],[Price_Level]]&amp;Table_wabobpsvr_AzureCalc_AzureCalcRateCard[[#This Row],[Region]]</f>
        <v>A5 VM (Non-Windows)C15</v>
      </c>
      <c r="B3754" s="775">
        <v>15</v>
      </c>
      <c r="C3754" s="775" t="s">
        <v>87</v>
      </c>
      <c r="D3754" s="775" t="s">
        <v>177</v>
      </c>
      <c r="E3754" s="775">
        <v>0.18626000000000001</v>
      </c>
      <c r="F3754" s="775" t="s">
        <v>689</v>
      </c>
      <c r="G3754" s="775" t="s">
        <v>2795</v>
      </c>
      <c r="H3754" s="775" t="s">
        <v>2796</v>
      </c>
      <c r="I3754" s="775" t="s">
        <v>6258</v>
      </c>
    </row>
    <row r="3755" spans="1:9">
      <c r="A3755" s="775" t="str">
        <f>Table_wabobpsvr_AzureCalc_AzureCalcRateCard[[#This Row],[ServiceName]]&amp;Table_wabobpsvr_AzureCalc_AzureCalcRateCard[[#This Row],[Price_Level]]&amp;Table_wabobpsvr_AzureCalc_AzureCalcRateCard[[#This Row],[Region]]</f>
        <v>A5 VM (Non-Windows)D15</v>
      </c>
      <c r="B3755" s="775">
        <v>15</v>
      </c>
      <c r="C3755" s="775" t="s">
        <v>87</v>
      </c>
      <c r="D3755" s="775" t="s">
        <v>176</v>
      </c>
      <c r="E3755" s="775">
        <v>0.17791999999999999</v>
      </c>
      <c r="F3755" s="775" t="s">
        <v>689</v>
      </c>
      <c r="G3755" s="775" t="s">
        <v>2795</v>
      </c>
      <c r="H3755" s="775" t="s">
        <v>2796</v>
      </c>
      <c r="I3755" s="775" t="s">
        <v>6258</v>
      </c>
    </row>
    <row r="3756" spans="1:9">
      <c r="A3756" s="775" t="str">
        <f>Table_wabobpsvr_AzureCalc_AzureCalcRateCard[[#This Row],[ServiceName]]&amp;Table_wabobpsvr_AzureCalc_AzureCalcRateCard[[#This Row],[Price_Level]]&amp;Table_wabobpsvr_AzureCalc_AzureCalcRateCard[[#This Row],[Region]]</f>
        <v>A5 VM (Windows)MOSP15</v>
      </c>
      <c r="B3756" s="775">
        <v>15</v>
      </c>
      <c r="C3756" s="775" t="s">
        <v>87</v>
      </c>
      <c r="D3756" s="775" t="s">
        <v>606</v>
      </c>
      <c r="E3756" s="775">
        <v>0.34899999999999998</v>
      </c>
      <c r="F3756" s="775" t="s">
        <v>690</v>
      </c>
      <c r="G3756" s="775" t="s">
        <v>4235</v>
      </c>
      <c r="H3756" s="775" t="s">
        <v>4235</v>
      </c>
      <c r="I3756" s="775" t="s">
        <v>5540</v>
      </c>
    </row>
    <row r="3757" spans="1:9">
      <c r="A3757" s="775" t="str">
        <f>Table_wabobpsvr_AzureCalc_AzureCalcRateCard[[#This Row],[ServiceName]]&amp;Table_wabobpsvr_AzureCalc_AzureCalcRateCard[[#This Row],[Price_Level]]&amp;Table_wabobpsvr_AzureCalc_AzureCalcRateCard[[#This Row],[Region]]</f>
        <v>A5 VM (Windows)A15</v>
      </c>
      <c r="B3757" s="775">
        <v>15</v>
      </c>
      <c r="C3757" s="775" t="s">
        <v>87</v>
      </c>
      <c r="D3757" s="775" t="s">
        <v>174</v>
      </c>
      <c r="E3757" s="775">
        <v>0.25477</v>
      </c>
      <c r="F3757" s="775" t="s">
        <v>690</v>
      </c>
      <c r="G3757" s="775" t="s">
        <v>2797</v>
      </c>
      <c r="H3757" s="775" t="s">
        <v>2798</v>
      </c>
      <c r="I3757" s="775" t="s">
        <v>5540</v>
      </c>
    </row>
    <row r="3758" spans="1:9">
      <c r="A3758" s="775" t="str">
        <f>Table_wabobpsvr_AzureCalc_AzureCalcRateCard[[#This Row],[ServiceName]]&amp;Table_wabobpsvr_AzureCalc_AzureCalcRateCard[[#This Row],[Price_Level]]&amp;Table_wabobpsvr_AzureCalc_AzureCalcRateCard[[#This Row],[Region]]</f>
        <v>BASIC.A5 VM (Windows)D15</v>
      </c>
      <c r="B3758" s="775">
        <v>15</v>
      </c>
      <c r="C3758" s="775" t="s">
        <v>87</v>
      </c>
      <c r="D3758" s="775" t="s">
        <v>176</v>
      </c>
      <c r="E3758" s="775">
        <v>0.18304000000000001</v>
      </c>
      <c r="F3758" s="775" t="s">
        <v>1223</v>
      </c>
      <c r="G3758" s="775" t="s">
        <v>2799</v>
      </c>
      <c r="H3758" s="775" t="s">
        <v>2800</v>
      </c>
      <c r="I3758" s="775" t="s">
        <v>5553</v>
      </c>
    </row>
    <row r="3759" spans="1:9">
      <c r="A3759" s="775" t="str">
        <f>Table_wabobpsvr_AzureCalc_AzureCalcRateCard[[#This Row],[ServiceName]]&amp;Table_wabobpsvr_AzureCalc_AzureCalcRateCard[[#This Row],[Price_Level]]&amp;Table_wabobpsvr_AzureCalc_AzureCalcRateCard[[#This Row],[Region]]</f>
        <v>BASIC.A6 VM (Non-Windows)MOSP15</v>
      </c>
      <c r="B3759" s="775">
        <v>15</v>
      </c>
      <c r="C3759" s="775" t="s">
        <v>87</v>
      </c>
      <c r="D3759" s="775" t="s">
        <v>606</v>
      </c>
      <c r="E3759" s="775">
        <v>0.45600000000000002</v>
      </c>
      <c r="F3759" s="775" t="s">
        <v>1224</v>
      </c>
      <c r="G3759" s="775" t="s">
        <v>4235</v>
      </c>
      <c r="H3759" s="775" t="s">
        <v>4235</v>
      </c>
      <c r="I3759" s="775" t="s">
        <v>6259</v>
      </c>
    </row>
    <row r="3760" spans="1:9">
      <c r="A3760" s="775" t="str">
        <f>Table_wabobpsvr_AzureCalc_AzureCalcRateCard[[#This Row],[ServiceName]]&amp;Table_wabobpsvr_AzureCalc_AzureCalcRateCard[[#This Row],[Price_Level]]&amp;Table_wabobpsvr_AzureCalc_AzureCalcRateCard[[#This Row],[Region]]</f>
        <v>BASIC.A6 VM (Non-Windows)A15</v>
      </c>
      <c r="B3760" s="775">
        <v>15</v>
      </c>
      <c r="C3760" s="775" t="s">
        <v>87</v>
      </c>
      <c r="D3760" s="775" t="s">
        <v>174</v>
      </c>
      <c r="E3760" s="775">
        <v>0.33288000000000001</v>
      </c>
      <c r="F3760" s="775" t="s">
        <v>1224</v>
      </c>
      <c r="G3760" s="775" t="s">
        <v>2801</v>
      </c>
      <c r="H3760" s="775" t="s">
        <v>2802</v>
      </c>
      <c r="I3760" s="775" t="s">
        <v>6259</v>
      </c>
    </row>
    <row r="3761" spans="1:9">
      <c r="A3761" s="775" t="str">
        <f>Table_wabobpsvr_AzureCalc_AzureCalcRateCard[[#This Row],[ServiceName]]&amp;Table_wabobpsvr_AzureCalc_AzureCalcRateCard[[#This Row],[Price_Level]]&amp;Table_wabobpsvr_AzureCalc_AzureCalcRateCard[[#This Row],[Region]]</f>
        <v>BASIC.A6 VM (Non-Windows)B15</v>
      </c>
      <c r="B3761" s="775">
        <v>15</v>
      </c>
      <c r="C3761" s="775" t="s">
        <v>87</v>
      </c>
      <c r="D3761" s="775" t="s">
        <v>175</v>
      </c>
      <c r="E3761" s="775">
        <v>0.31919999999999998</v>
      </c>
      <c r="F3761" s="775" t="s">
        <v>1224</v>
      </c>
      <c r="G3761" s="775" t="s">
        <v>2801</v>
      </c>
      <c r="H3761" s="775" t="s">
        <v>2802</v>
      </c>
      <c r="I3761" s="775" t="s">
        <v>6259</v>
      </c>
    </row>
    <row r="3762" spans="1:9">
      <c r="A3762" s="775" t="str">
        <f>Table_wabobpsvr_AzureCalc_AzureCalcRateCard[[#This Row],[ServiceName]]&amp;Table_wabobpsvr_AzureCalc_AzureCalcRateCard[[#This Row],[Price_Level]]&amp;Table_wabobpsvr_AzureCalc_AzureCalcRateCard[[#This Row],[Region]]</f>
        <v>BASIC.A6 VM (Non-Windows)C15</v>
      </c>
      <c r="B3762" s="775">
        <v>15</v>
      </c>
      <c r="C3762" s="775" t="s">
        <v>87</v>
      </c>
      <c r="D3762" s="775" t="s">
        <v>177</v>
      </c>
      <c r="E3762" s="775">
        <v>0.30552000000000001</v>
      </c>
      <c r="F3762" s="775" t="s">
        <v>1224</v>
      </c>
      <c r="G3762" s="775" t="s">
        <v>2801</v>
      </c>
      <c r="H3762" s="775" t="s">
        <v>2802</v>
      </c>
      <c r="I3762" s="775" t="s">
        <v>6259</v>
      </c>
    </row>
    <row r="3763" spans="1:9">
      <c r="A3763" s="775" t="str">
        <f>Table_wabobpsvr_AzureCalc_AzureCalcRateCard[[#This Row],[ServiceName]]&amp;Table_wabobpsvr_AzureCalc_AzureCalcRateCard[[#This Row],[Price_Level]]&amp;Table_wabobpsvr_AzureCalc_AzureCalcRateCard[[#This Row],[Region]]</f>
        <v>BASIC.A6 VM (Non-Windows)D15</v>
      </c>
      <c r="B3763" s="775">
        <v>15</v>
      </c>
      <c r="C3763" s="775" t="s">
        <v>87</v>
      </c>
      <c r="D3763" s="775" t="s">
        <v>176</v>
      </c>
      <c r="E3763" s="775">
        <v>0.29183999999999999</v>
      </c>
      <c r="F3763" s="775" t="s">
        <v>1224</v>
      </c>
      <c r="G3763" s="775" t="s">
        <v>2801</v>
      </c>
      <c r="H3763" s="775" t="s">
        <v>2802</v>
      </c>
      <c r="I3763" s="775" t="s">
        <v>6259</v>
      </c>
    </row>
    <row r="3764" spans="1:9">
      <c r="A3764" s="775" t="str">
        <f>Table_wabobpsvr_AzureCalc_AzureCalcRateCard[[#This Row],[ServiceName]]&amp;Table_wabobpsvr_AzureCalc_AzureCalcRateCard[[#This Row],[Price_Level]]&amp;Table_wabobpsvr_AzureCalc_AzureCalcRateCard[[#This Row],[Region]]</f>
        <v>BASIC.A6 VM (Windows)MOSP15</v>
      </c>
      <c r="B3764" s="775">
        <v>15</v>
      </c>
      <c r="C3764" s="775" t="s">
        <v>87</v>
      </c>
      <c r="D3764" s="775" t="s">
        <v>606</v>
      </c>
      <c r="E3764" s="775">
        <v>0.57199999999999995</v>
      </c>
      <c r="F3764" s="775" t="s">
        <v>1225</v>
      </c>
      <c r="G3764" s="775" t="s">
        <v>4235</v>
      </c>
      <c r="H3764" s="775" t="s">
        <v>4235</v>
      </c>
      <c r="I3764" s="775" t="s">
        <v>5554</v>
      </c>
    </row>
    <row r="3765" spans="1:9">
      <c r="A3765" s="775" t="str">
        <f>Table_wabobpsvr_AzureCalc_AzureCalcRateCard[[#This Row],[ServiceName]]&amp;Table_wabobpsvr_AzureCalc_AzureCalcRateCard[[#This Row],[Price_Level]]&amp;Table_wabobpsvr_AzureCalc_AzureCalcRateCard[[#This Row],[Region]]</f>
        <v>BASIC.A6 VM (Windows)A15</v>
      </c>
      <c r="B3765" s="775">
        <v>15</v>
      </c>
      <c r="C3765" s="775" t="s">
        <v>87</v>
      </c>
      <c r="D3765" s="775" t="s">
        <v>174</v>
      </c>
      <c r="E3765" s="775">
        <v>0.41755999999999999</v>
      </c>
      <c r="F3765" s="775" t="s">
        <v>1225</v>
      </c>
      <c r="G3765" s="775" t="s">
        <v>2803</v>
      </c>
      <c r="H3765" s="775" t="s">
        <v>2804</v>
      </c>
      <c r="I3765" s="775" t="s">
        <v>5554</v>
      </c>
    </row>
    <row r="3766" spans="1:9">
      <c r="A3766" s="775" t="str">
        <f>Table_wabobpsvr_AzureCalc_AzureCalcRateCard[[#This Row],[ServiceName]]&amp;Table_wabobpsvr_AzureCalc_AzureCalcRateCard[[#This Row],[Price_Level]]&amp;Table_wabobpsvr_AzureCalc_AzureCalcRateCard[[#This Row],[Region]]</f>
        <v>BASIC.A6 VM (Windows)B15</v>
      </c>
      <c r="B3766" s="775">
        <v>15</v>
      </c>
      <c r="C3766" s="775" t="s">
        <v>87</v>
      </c>
      <c r="D3766" s="775" t="s">
        <v>175</v>
      </c>
      <c r="E3766" s="775">
        <v>0.40039999999999998</v>
      </c>
      <c r="F3766" s="775" t="s">
        <v>1225</v>
      </c>
      <c r="G3766" s="775" t="s">
        <v>2803</v>
      </c>
      <c r="H3766" s="775" t="s">
        <v>2804</v>
      </c>
      <c r="I3766" s="775" t="s">
        <v>5554</v>
      </c>
    </row>
    <row r="3767" spans="1:9">
      <c r="A3767" s="775" t="str">
        <f>Table_wabobpsvr_AzureCalc_AzureCalcRateCard[[#This Row],[ServiceName]]&amp;Table_wabobpsvr_AzureCalc_AzureCalcRateCard[[#This Row],[Price_Level]]&amp;Table_wabobpsvr_AzureCalc_AzureCalcRateCard[[#This Row],[Region]]</f>
        <v>Standard_D5 Cloud ServicesD15</v>
      </c>
      <c r="B3767" s="775">
        <v>15</v>
      </c>
      <c r="C3767" s="775" t="s">
        <v>87</v>
      </c>
      <c r="D3767" s="775" t="s">
        <v>176</v>
      </c>
      <c r="E3767" s="775">
        <v>2.7658399999999999</v>
      </c>
      <c r="F3767" s="775" t="s">
        <v>1130</v>
      </c>
      <c r="G3767" s="775" t="s">
        <v>2789</v>
      </c>
      <c r="H3767" s="775" t="s">
        <v>2790</v>
      </c>
      <c r="I3767" s="775" t="s">
        <v>6254</v>
      </c>
    </row>
    <row r="3768" spans="1:9">
      <c r="A3768" s="775" t="str">
        <f>Table_wabobpsvr_AzureCalc_AzureCalcRateCard[[#This Row],[ServiceName]]&amp;Table_wabobpsvr_AzureCalc_AzureCalcRateCard[[#This Row],[Price_Level]]&amp;Table_wabobpsvr_AzureCalc_AzureCalcRateCard[[#This Row],[Region]]</f>
        <v>Standard_D6 Cloud ServicesA15</v>
      </c>
      <c r="B3768" s="775">
        <v>15</v>
      </c>
      <c r="C3768" s="775" t="s">
        <v>87</v>
      </c>
      <c r="D3768" s="775" t="s">
        <v>174</v>
      </c>
      <c r="E3768" s="775">
        <v>6.0964499999999999</v>
      </c>
      <c r="F3768" s="775" t="s">
        <v>1133</v>
      </c>
      <c r="G3768" s="775" t="s">
        <v>2805</v>
      </c>
      <c r="H3768" s="775" t="s">
        <v>2806</v>
      </c>
      <c r="I3768" s="775" t="s">
        <v>6260</v>
      </c>
    </row>
    <row r="3769" spans="1:9">
      <c r="A3769" s="775" t="str">
        <f>Table_wabobpsvr_AzureCalc_AzureCalcRateCard[[#This Row],[ServiceName]]&amp;Table_wabobpsvr_AzureCalc_AzureCalcRateCard[[#This Row],[Price_Level]]&amp;Table_wabobpsvr_AzureCalc_AzureCalcRateCard[[#This Row],[Region]]</f>
        <v>Standard_D6 Cloud ServicesB15</v>
      </c>
      <c r="B3769" s="775">
        <v>15</v>
      </c>
      <c r="C3769" s="775" t="s">
        <v>87</v>
      </c>
      <c r="D3769" s="775" t="s">
        <v>175</v>
      </c>
      <c r="E3769" s="775">
        <v>5.9078999999999997</v>
      </c>
      <c r="F3769" s="775" t="s">
        <v>1133</v>
      </c>
      <c r="G3769" s="775" t="s">
        <v>2805</v>
      </c>
      <c r="H3769" s="775" t="s">
        <v>2806</v>
      </c>
      <c r="I3769" s="775" t="s">
        <v>6260</v>
      </c>
    </row>
    <row r="3770" spans="1:9">
      <c r="A3770" s="775" t="str">
        <f>Table_wabobpsvr_AzureCalc_AzureCalcRateCard[[#This Row],[ServiceName]]&amp;Table_wabobpsvr_AzureCalc_AzureCalcRateCard[[#This Row],[Price_Level]]&amp;Table_wabobpsvr_AzureCalc_AzureCalcRateCard[[#This Row],[Region]]</f>
        <v>Standard_D6 Cloud ServicesC15</v>
      </c>
      <c r="B3770" s="775">
        <v>15</v>
      </c>
      <c r="C3770" s="775" t="s">
        <v>87</v>
      </c>
      <c r="D3770" s="775" t="s">
        <v>177</v>
      </c>
      <c r="E3770" s="775">
        <v>5.7193500000000004</v>
      </c>
      <c r="F3770" s="775" t="s">
        <v>1133</v>
      </c>
      <c r="G3770" s="775" t="s">
        <v>2805</v>
      </c>
      <c r="H3770" s="775" t="s">
        <v>2806</v>
      </c>
      <c r="I3770" s="775" t="s">
        <v>6260</v>
      </c>
    </row>
    <row r="3771" spans="1:9">
      <c r="A3771" s="775" t="str">
        <f>Table_wabobpsvr_AzureCalc_AzureCalcRateCard[[#This Row],[ServiceName]]&amp;Table_wabobpsvr_AzureCalc_AzureCalcRateCard[[#This Row],[Price_Level]]&amp;Table_wabobpsvr_AzureCalc_AzureCalcRateCard[[#This Row],[Region]]</f>
        <v>Standard_D6 Cloud ServicesD15</v>
      </c>
      <c r="B3771" s="775">
        <v>15</v>
      </c>
      <c r="C3771" s="775" t="s">
        <v>87</v>
      </c>
      <c r="D3771" s="775" t="s">
        <v>176</v>
      </c>
      <c r="E3771" s="775">
        <v>5.5308000000000002</v>
      </c>
      <c r="F3771" s="775" t="s">
        <v>1133</v>
      </c>
      <c r="G3771" s="775" t="s">
        <v>2805</v>
      </c>
      <c r="H3771" s="775" t="s">
        <v>2806</v>
      </c>
      <c r="I3771" s="775" t="s">
        <v>6260</v>
      </c>
    </row>
    <row r="3772" spans="1:9">
      <c r="A3772" s="775" t="str">
        <f>Table_wabobpsvr_AzureCalc_AzureCalcRateCard[[#This Row],[ServiceName]]&amp;Table_wabobpsvr_AzureCalc_AzureCalcRateCard[[#This Row],[Price_Level]]&amp;Table_wabobpsvr_AzureCalc_AzureCalcRateCard[[#This Row],[Region]]</f>
        <v>SQL Basic Database DaysMOSP15</v>
      </c>
      <c r="B3772" s="775">
        <v>15</v>
      </c>
      <c r="C3772" s="775" t="s">
        <v>1071</v>
      </c>
      <c r="D3772" s="775" t="s">
        <v>606</v>
      </c>
      <c r="E3772" s="775">
        <v>0.17710000000000001</v>
      </c>
      <c r="F3772" s="775" t="s">
        <v>758</v>
      </c>
      <c r="G3772" s="775" t="s">
        <v>4235</v>
      </c>
      <c r="H3772" s="775" t="s">
        <v>4235</v>
      </c>
      <c r="I3772" s="775" t="s">
        <v>6261</v>
      </c>
    </row>
    <row r="3773" spans="1:9">
      <c r="A3773" s="775" t="str">
        <f>Table_wabobpsvr_AzureCalc_AzureCalcRateCard[[#This Row],[ServiceName]]&amp;Table_wabobpsvr_AzureCalc_AzureCalcRateCard[[#This Row],[Price_Level]]&amp;Table_wabobpsvr_AzureCalc_AzureCalcRateCard[[#This Row],[Region]]</f>
        <v>SQL Basic Database DaysA15</v>
      </c>
      <c r="B3773" s="775">
        <v>15</v>
      </c>
      <c r="C3773" s="775" t="s">
        <v>1071</v>
      </c>
      <c r="D3773" s="775" t="s">
        <v>174</v>
      </c>
      <c r="E3773" s="775">
        <v>0.171787</v>
      </c>
      <c r="F3773" s="775" t="s">
        <v>758</v>
      </c>
      <c r="G3773" s="775" t="s">
        <v>4235</v>
      </c>
      <c r="H3773" s="775" t="s">
        <v>2483</v>
      </c>
      <c r="I3773" s="775" t="s">
        <v>6261</v>
      </c>
    </row>
    <row r="3774" spans="1:9">
      <c r="A3774" s="775" t="str">
        <f>Table_wabobpsvr_AzureCalc_AzureCalcRateCard[[#This Row],[ServiceName]]&amp;Table_wabobpsvr_AzureCalc_AzureCalcRateCard[[#This Row],[Price_Level]]&amp;Table_wabobpsvr_AzureCalc_AzureCalcRateCard[[#This Row],[Region]]</f>
        <v>SQL Basic Database DaysB15</v>
      </c>
      <c r="B3774" s="775">
        <v>15</v>
      </c>
      <c r="C3774" s="775" t="s">
        <v>1071</v>
      </c>
      <c r="D3774" s="775" t="s">
        <v>175</v>
      </c>
      <c r="E3774" s="775">
        <v>0.16647400000000001</v>
      </c>
      <c r="F3774" s="775" t="s">
        <v>758</v>
      </c>
      <c r="G3774" s="775" t="s">
        <v>4235</v>
      </c>
      <c r="H3774" s="775" t="s">
        <v>2483</v>
      </c>
      <c r="I3774" s="775" t="s">
        <v>6261</v>
      </c>
    </row>
    <row r="3775" spans="1:9">
      <c r="A3775" s="775" t="str">
        <f>Table_wabobpsvr_AzureCalc_AzureCalcRateCard[[#This Row],[ServiceName]]&amp;Table_wabobpsvr_AzureCalc_AzureCalcRateCard[[#This Row],[Price_Level]]&amp;Table_wabobpsvr_AzureCalc_AzureCalcRateCard[[#This Row],[Region]]</f>
        <v>SQL Basic Database DaysC15</v>
      </c>
      <c r="B3775" s="775">
        <v>15</v>
      </c>
      <c r="C3775" s="775" t="s">
        <v>1071</v>
      </c>
      <c r="D3775" s="775" t="s">
        <v>177</v>
      </c>
      <c r="E3775" s="775">
        <v>0.161161</v>
      </c>
      <c r="F3775" s="775" t="s">
        <v>758</v>
      </c>
      <c r="G3775" s="775" t="s">
        <v>4235</v>
      </c>
      <c r="H3775" s="775" t="s">
        <v>2483</v>
      </c>
      <c r="I3775" s="775" t="s">
        <v>6261</v>
      </c>
    </row>
    <row r="3776" spans="1:9">
      <c r="A3776" s="775" t="str">
        <f>Table_wabobpsvr_AzureCalc_AzureCalcRateCard[[#This Row],[ServiceName]]&amp;Table_wabobpsvr_AzureCalc_AzureCalcRateCard[[#This Row],[Price_Level]]&amp;Table_wabobpsvr_AzureCalc_AzureCalcRateCard[[#This Row],[Region]]</f>
        <v>SQL Basic Database DaysD15</v>
      </c>
      <c r="B3776" s="775">
        <v>15</v>
      </c>
      <c r="C3776" s="775" t="s">
        <v>1071</v>
      </c>
      <c r="D3776" s="775" t="s">
        <v>176</v>
      </c>
      <c r="E3776" s="775">
        <v>0.15584799999999999</v>
      </c>
      <c r="F3776" s="775" t="s">
        <v>758</v>
      </c>
      <c r="G3776" s="775" t="s">
        <v>4235</v>
      </c>
      <c r="H3776" s="775" t="s">
        <v>2483</v>
      </c>
      <c r="I3776" s="775" t="s">
        <v>6261</v>
      </c>
    </row>
    <row r="3777" spans="1:9">
      <c r="A3777" s="775" t="str">
        <f>Table_wabobpsvr_AzureCalc_AzureCalcRateCard[[#This Row],[ServiceName]]&amp;Table_wabobpsvr_AzureCalc_AzureCalcRateCard[[#This Row],[Price_Level]]&amp;Table_wabobpsvr_AzureCalc_AzureCalcRateCard[[#This Row],[Region]]</f>
        <v>SQL DB Basic Database HoursMOSP15</v>
      </c>
      <c r="B3777" s="775">
        <v>15</v>
      </c>
      <c r="C3777" s="775" t="s">
        <v>87</v>
      </c>
      <c r="D3777" s="775" t="s">
        <v>606</v>
      </c>
      <c r="E3777" s="775">
        <v>7.6E-3</v>
      </c>
      <c r="F3777" s="775" t="s">
        <v>1031</v>
      </c>
      <c r="G3777" s="775" t="s">
        <v>4235</v>
      </c>
      <c r="H3777" s="775" t="s">
        <v>4235</v>
      </c>
      <c r="I3777" s="775" t="s">
        <v>6262</v>
      </c>
    </row>
    <row r="3778" spans="1:9">
      <c r="A3778" s="775" t="str">
        <f>Table_wabobpsvr_AzureCalc_AzureCalcRateCard[[#This Row],[ServiceName]]&amp;Table_wabobpsvr_AzureCalc_AzureCalcRateCard[[#This Row],[Price_Level]]&amp;Table_wabobpsvr_AzureCalc_AzureCalcRateCard[[#This Row],[Region]]</f>
        <v>SQL DB Basic Database HoursA15</v>
      </c>
      <c r="B3778" s="775">
        <v>15</v>
      </c>
      <c r="C3778" s="775" t="s">
        <v>87</v>
      </c>
      <c r="D3778" s="775" t="s">
        <v>174</v>
      </c>
      <c r="E3778" s="775">
        <v>7.3720000000000001E-3</v>
      </c>
      <c r="F3778" s="775" t="s">
        <v>1031</v>
      </c>
      <c r="G3778" s="775" t="s">
        <v>3158</v>
      </c>
      <c r="H3778" s="775" t="s">
        <v>3159</v>
      </c>
      <c r="I3778" s="775" t="s">
        <v>6262</v>
      </c>
    </row>
    <row r="3779" spans="1:9">
      <c r="A3779" s="775" t="str">
        <f>Table_wabobpsvr_AzureCalc_AzureCalcRateCard[[#This Row],[ServiceName]]&amp;Table_wabobpsvr_AzureCalc_AzureCalcRateCard[[#This Row],[Price_Level]]&amp;Table_wabobpsvr_AzureCalc_AzureCalcRateCard[[#This Row],[Region]]</f>
        <v>SQL DB Basic Database HoursB15</v>
      </c>
      <c r="B3779" s="775">
        <v>15</v>
      </c>
      <c r="C3779" s="775" t="s">
        <v>87</v>
      </c>
      <c r="D3779" s="775" t="s">
        <v>175</v>
      </c>
      <c r="E3779" s="775">
        <v>7.1440000000000002E-3</v>
      </c>
      <c r="F3779" s="775" t="s">
        <v>1031</v>
      </c>
      <c r="G3779" s="775" t="s">
        <v>3158</v>
      </c>
      <c r="H3779" s="775" t="s">
        <v>3159</v>
      </c>
      <c r="I3779" s="775" t="s">
        <v>6262</v>
      </c>
    </row>
    <row r="3780" spans="1:9">
      <c r="A3780" s="775" t="str">
        <f>Table_wabobpsvr_AzureCalc_AzureCalcRateCard[[#This Row],[ServiceName]]&amp;Table_wabobpsvr_AzureCalc_AzureCalcRateCard[[#This Row],[Price_Level]]&amp;Table_wabobpsvr_AzureCalc_AzureCalcRateCard[[#This Row],[Region]]</f>
        <v>SQL DB Basic Database HoursC15</v>
      </c>
      <c r="B3780" s="775">
        <v>15</v>
      </c>
      <c r="C3780" s="775" t="s">
        <v>87</v>
      </c>
      <c r="D3780" s="775" t="s">
        <v>177</v>
      </c>
      <c r="E3780" s="775">
        <v>6.9160000000000003E-3</v>
      </c>
      <c r="F3780" s="775" t="s">
        <v>1031</v>
      </c>
      <c r="G3780" s="775" t="s">
        <v>3158</v>
      </c>
      <c r="H3780" s="775" t="s">
        <v>3159</v>
      </c>
      <c r="I3780" s="775" t="s">
        <v>6262</v>
      </c>
    </row>
    <row r="3781" spans="1:9">
      <c r="A3781" s="775" t="str">
        <f>Table_wabobpsvr_AzureCalc_AzureCalcRateCard[[#This Row],[ServiceName]]&amp;Table_wabobpsvr_AzureCalc_AzureCalcRateCard[[#This Row],[Price_Level]]&amp;Table_wabobpsvr_AzureCalc_AzureCalcRateCard[[#This Row],[Region]]</f>
        <v>SQL DB Basic Database HoursD15</v>
      </c>
      <c r="B3781" s="775">
        <v>15</v>
      </c>
      <c r="C3781" s="775" t="s">
        <v>87</v>
      </c>
      <c r="D3781" s="775" t="s">
        <v>176</v>
      </c>
      <c r="E3781" s="775">
        <v>6.6880000000000004E-3</v>
      </c>
      <c r="F3781" s="775" t="s">
        <v>1031</v>
      </c>
      <c r="G3781" s="775" t="s">
        <v>3158</v>
      </c>
      <c r="H3781" s="775" t="s">
        <v>3159</v>
      </c>
      <c r="I3781" s="775" t="s">
        <v>6262</v>
      </c>
    </row>
    <row r="3782" spans="1:9">
      <c r="A3782" s="775" t="str">
        <f>Table_wabobpsvr_AzureCalc_AzureCalcRateCard[[#This Row],[ServiceName]]&amp;Table_wabobpsvr_AzureCalc_AzureCalcRateCard[[#This Row],[Price_Level]]&amp;Table_wabobpsvr_AzureCalc_AzureCalcRateCard[[#This Row],[Region]]</f>
        <v>Production API  Compute HoursMOSP16</v>
      </c>
      <c r="B3782" s="775">
        <v>16</v>
      </c>
      <c r="C3782" s="775" t="s">
        <v>4235</v>
      </c>
      <c r="D3782" s="775" t="s">
        <v>606</v>
      </c>
      <c r="E3782" s="775">
        <v>999999</v>
      </c>
      <c r="F3782" s="775" t="s">
        <v>3523</v>
      </c>
      <c r="G3782" s="775" t="s">
        <v>4235</v>
      </c>
      <c r="H3782" s="775" t="s">
        <v>4235</v>
      </c>
      <c r="I3782" s="775" t="s">
        <v>4235</v>
      </c>
    </row>
    <row r="3783" spans="1:9">
      <c r="A3783" s="775" t="str">
        <f>Table_wabobpsvr_AzureCalc_AzureCalcRateCard[[#This Row],[ServiceName]]&amp;Table_wabobpsvr_AzureCalc_AzureCalcRateCard[[#This Row],[Price_Level]]&amp;Table_wabobpsvr_AzureCalc_AzureCalcRateCard[[#This Row],[Region]]</f>
        <v>SQL DB Standard S2 Database HoursB16</v>
      </c>
      <c r="B3783" s="775">
        <v>16</v>
      </c>
      <c r="C3783" s="775" t="s">
        <v>87</v>
      </c>
      <c r="D3783" s="775" t="s">
        <v>175</v>
      </c>
      <c r="E3783" s="775">
        <v>0.107724</v>
      </c>
      <c r="F3783" s="775" t="s">
        <v>1039</v>
      </c>
      <c r="G3783" s="775" t="s">
        <v>3121</v>
      </c>
      <c r="H3783" s="775" t="s">
        <v>3122</v>
      </c>
      <c r="I3783" s="775" t="s">
        <v>4235</v>
      </c>
    </row>
    <row r="3784" spans="1:9">
      <c r="A3784" s="775" t="str">
        <f>Table_wabobpsvr_AzureCalc_AzureCalcRateCard[[#This Row],[ServiceName]]&amp;Table_wabobpsvr_AzureCalc_AzureCalcRateCard[[#This Row],[Price_Level]]&amp;Table_wabobpsvr_AzureCalc_AzureCalcRateCard[[#This Row],[Region]]</f>
        <v>SQL DB Standard S2 Database HoursC16</v>
      </c>
      <c r="B3784" s="775">
        <v>16</v>
      </c>
      <c r="C3784" s="775" t="s">
        <v>87</v>
      </c>
      <c r="D3784" s="775" t="s">
        <v>177</v>
      </c>
      <c r="E3784" s="775">
        <v>0.104286</v>
      </c>
      <c r="F3784" s="775" t="s">
        <v>1039</v>
      </c>
      <c r="G3784" s="775" t="s">
        <v>3121</v>
      </c>
      <c r="H3784" s="775" t="s">
        <v>3122</v>
      </c>
      <c r="I3784" s="775" t="s">
        <v>4235</v>
      </c>
    </row>
    <row r="3785" spans="1:9">
      <c r="A3785" s="775" t="str">
        <f>Table_wabobpsvr_AzureCalc_AzureCalcRateCard[[#This Row],[ServiceName]]&amp;Table_wabobpsvr_AzureCalc_AzureCalcRateCard[[#This Row],[Price_Level]]&amp;Table_wabobpsvr_AzureCalc_AzureCalcRateCard[[#This Row],[Region]]</f>
        <v>SQL DB Premium P1 Database HoursMOSP15</v>
      </c>
      <c r="B3785" s="775">
        <v>15</v>
      </c>
      <c r="C3785" s="775" t="s">
        <v>87</v>
      </c>
      <c r="D3785" s="775" t="s">
        <v>606</v>
      </c>
      <c r="E3785" s="775">
        <v>0.71040000000000003</v>
      </c>
      <c r="F3785" s="775" t="s">
        <v>1032</v>
      </c>
      <c r="G3785" s="775" t="s">
        <v>4235</v>
      </c>
      <c r="H3785" s="775" t="s">
        <v>4235</v>
      </c>
      <c r="I3785" s="775" t="s">
        <v>6263</v>
      </c>
    </row>
    <row r="3786" spans="1:9">
      <c r="A3786" s="775" t="str">
        <f>Table_wabobpsvr_AzureCalc_AzureCalcRateCard[[#This Row],[ServiceName]]&amp;Table_wabobpsvr_AzureCalc_AzureCalcRateCard[[#This Row],[Price_Level]]&amp;Table_wabobpsvr_AzureCalc_AzureCalcRateCard[[#This Row],[Region]]</f>
        <v>SQL DB Premium P1 Database HoursA15</v>
      </c>
      <c r="B3786" s="775">
        <v>15</v>
      </c>
      <c r="C3786" s="775" t="s">
        <v>87</v>
      </c>
      <c r="D3786" s="775" t="s">
        <v>174</v>
      </c>
      <c r="E3786" s="775">
        <v>0.68908800000000003</v>
      </c>
      <c r="F3786" s="775" t="s">
        <v>1032</v>
      </c>
      <c r="G3786" s="775" t="s">
        <v>3160</v>
      </c>
      <c r="H3786" s="775" t="s">
        <v>3161</v>
      </c>
      <c r="I3786" s="775" t="s">
        <v>6263</v>
      </c>
    </row>
    <row r="3787" spans="1:9">
      <c r="A3787" s="775" t="str">
        <f>Table_wabobpsvr_AzureCalc_AzureCalcRateCard[[#This Row],[ServiceName]]&amp;Table_wabobpsvr_AzureCalc_AzureCalcRateCard[[#This Row],[Price_Level]]&amp;Table_wabobpsvr_AzureCalc_AzureCalcRateCard[[#This Row],[Region]]</f>
        <v>SQL DB Premium P1 Database HoursB15</v>
      </c>
      <c r="B3787" s="775">
        <v>15</v>
      </c>
      <c r="C3787" s="775" t="s">
        <v>87</v>
      </c>
      <c r="D3787" s="775" t="s">
        <v>175</v>
      </c>
      <c r="E3787" s="775">
        <v>0.66777600000000004</v>
      </c>
      <c r="F3787" s="775" t="s">
        <v>1032</v>
      </c>
      <c r="G3787" s="775" t="s">
        <v>3160</v>
      </c>
      <c r="H3787" s="775" t="s">
        <v>3161</v>
      </c>
      <c r="I3787" s="775" t="s">
        <v>6263</v>
      </c>
    </row>
    <row r="3788" spans="1:9">
      <c r="A3788" s="775" t="str">
        <f>Table_wabobpsvr_AzureCalc_AzureCalcRateCard[[#This Row],[ServiceName]]&amp;Table_wabobpsvr_AzureCalc_AzureCalcRateCard[[#This Row],[Price_Level]]&amp;Table_wabobpsvr_AzureCalc_AzureCalcRateCard[[#This Row],[Region]]</f>
        <v>SQL DB Premium P1 Database HoursC15</v>
      </c>
      <c r="B3788" s="775">
        <v>15</v>
      </c>
      <c r="C3788" s="775" t="s">
        <v>87</v>
      </c>
      <c r="D3788" s="775" t="s">
        <v>177</v>
      </c>
      <c r="E3788" s="775">
        <v>0.64646400000000004</v>
      </c>
      <c r="F3788" s="775" t="s">
        <v>1032</v>
      </c>
      <c r="G3788" s="775" t="s">
        <v>3160</v>
      </c>
      <c r="H3788" s="775" t="s">
        <v>3161</v>
      </c>
      <c r="I3788" s="775" t="s">
        <v>6263</v>
      </c>
    </row>
    <row r="3789" spans="1:9">
      <c r="A3789" s="775" t="str">
        <f>Table_wabobpsvr_AzureCalc_AzureCalcRateCard[[#This Row],[ServiceName]]&amp;Table_wabobpsvr_AzureCalc_AzureCalcRateCard[[#This Row],[Price_Level]]&amp;Table_wabobpsvr_AzureCalc_AzureCalcRateCard[[#This Row],[Region]]</f>
        <v>SQL DB Premium P1 Database HoursD15</v>
      </c>
      <c r="B3789" s="775">
        <v>15</v>
      </c>
      <c r="C3789" s="775" t="s">
        <v>87</v>
      </c>
      <c r="D3789" s="775" t="s">
        <v>176</v>
      </c>
      <c r="E3789" s="775">
        <v>0.62515200000000004</v>
      </c>
      <c r="F3789" s="775" t="s">
        <v>1032</v>
      </c>
      <c r="G3789" s="775" t="s">
        <v>3160</v>
      </c>
      <c r="H3789" s="775" t="s">
        <v>3161</v>
      </c>
      <c r="I3789" s="775" t="s">
        <v>6263</v>
      </c>
    </row>
    <row r="3790" spans="1:9">
      <c r="A3790" s="775" t="str">
        <f>Table_wabobpsvr_AzureCalc_AzureCalcRateCard[[#This Row],[ServiceName]]&amp;Table_wabobpsvr_AzureCalc_AzureCalcRateCard[[#This Row],[Price_Level]]&amp;Table_wabobpsvr_AzureCalc_AzureCalcRateCard[[#This Row],[Region]]</f>
        <v>SQL DB Premium P1 Secondary Active Geo Database HoursMOSP15</v>
      </c>
      <c r="B3790" s="775">
        <v>15</v>
      </c>
      <c r="C3790" s="775" t="s">
        <v>87</v>
      </c>
      <c r="D3790" s="775" t="s">
        <v>606</v>
      </c>
      <c r="E3790" s="775">
        <v>0.71040000000000003</v>
      </c>
      <c r="F3790" s="775" t="s">
        <v>1035</v>
      </c>
      <c r="G3790" s="775" t="s">
        <v>4235</v>
      </c>
      <c r="H3790" s="775" t="s">
        <v>4235</v>
      </c>
      <c r="I3790" s="775" t="s">
        <v>6264</v>
      </c>
    </row>
    <row r="3791" spans="1:9">
      <c r="A3791" s="775" t="str">
        <f>Table_wabobpsvr_AzureCalc_AzureCalcRateCard[[#This Row],[ServiceName]]&amp;Table_wabobpsvr_AzureCalc_AzureCalcRateCard[[#This Row],[Price_Level]]&amp;Table_wabobpsvr_AzureCalc_AzureCalcRateCard[[#This Row],[Region]]</f>
        <v>SQL DB Premium P1 Secondary Active Geo Database HoursA15</v>
      </c>
      <c r="B3791" s="775">
        <v>15</v>
      </c>
      <c r="C3791" s="775" t="s">
        <v>87</v>
      </c>
      <c r="D3791" s="775" t="s">
        <v>174</v>
      </c>
      <c r="E3791" s="775">
        <v>0.68908800000000003</v>
      </c>
      <c r="F3791" s="775" t="s">
        <v>1035</v>
      </c>
      <c r="G3791" s="775" t="s">
        <v>3631</v>
      </c>
      <c r="H3791" s="775" t="s">
        <v>3459</v>
      </c>
      <c r="I3791" s="775" t="s">
        <v>6264</v>
      </c>
    </row>
    <row r="3792" spans="1:9">
      <c r="A3792" s="775" t="str">
        <f>Table_wabobpsvr_AzureCalc_AzureCalcRateCard[[#This Row],[ServiceName]]&amp;Table_wabobpsvr_AzureCalc_AzureCalcRateCard[[#This Row],[Price_Level]]&amp;Table_wabobpsvr_AzureCalc_AzureCalcRateCard[[#This Row],[Region]]</f>
        <v>SQL DB Premium P1 Secondary Active Geo Database HoursB15</v>
      </c>
      <c r="B3792" s="775">
        <v>15</v>
      </c>
      <c r="C3792" s="775" t="s">
        <v>87</v>
      </c>
      <c r="D3792" s="775" t="s">
        <v>175</v>
      </c>
      <c r="E3792" s="775">
        <v>0.66777600000000004</v>
      </c>
      <c r="F3792" s="775" t="s">
        <v>1035</v>
      </c>
      <c r="G3792" s="775" t="s">
        <v>3631</v>
      </c>
      <c r="H3792" s="775" t="s">
        <v>3459</v>
      </c>
      <c r="I3792" s="775" t="s">
        <v>6264</v>
      </c>
    </row>
    <row r="3793" spans="1:9">
      <c r="A3793" s="775" t="str">
        <f>Table_wabobpsvr_AzureCalc_AzureCalcRateCard[[#This Row],[ServiceName]]&amp;Table_wabobpsvr_AzureCalc_AzureCalcRateCard[[#This Row],[Price_Level]]&amp;Table_wabobpsvr_AzureCalc_AzureCalcRateCard[[#This Row],[Region]]</f>
        <v>SQL DB Premium P1 Secondary Active Geo Database HoursC15</v>
      </c>
      <c r="B3793" s="775">
        <v>15</v>
      </c>
      <c r="C3793" s="775" t="s">
        <v>87</v>
      </c>
      <c r="D3793" s="775" t="s">
        <v>177</v>
      </c>
      <c r="E3793" s="775">
        <v>0.64646400000000004</v>
      </c>
      <c r="F3793" s="775" t="s">
        <v>1035</v>
      </c>
      <c r="G3793" s="775" t="s">
        <v>3631</v>
      </c>
      <c r="H3793" s="775" t="s">
        <v>3459</v>
      </c>
      <c r="I3793" s="775" t="s">
        <v>6264</v>
      </c>
    </row>
    <row r="3794" spans="1:9">
      <c r="A3794" s="775" t="str">
        <f>Table_wabobpsvr_AzureCalc_AzureCalcRateCard[[#This Row],[ServiceName]]&amp;Table_wabobpsvr_AzureCalc_AzureCalcRateCard[[#This Row],[Price_Level]]&amp;Table_wabobpsvr_AzureCalc_AzureCalcRateCard[[#This Row],[Region]]</f>
        <v>SQL DB Premium P1 Secondary Active Geo Database HoursD15</v>
      </c>
      <c r="B3794" s="775">
        <v>15</v>
      </c>
      <c r="C3794" s="775" t="s">
        <v>87</v>
      </c>
      <c r="D3794" s="775" t="s">
        <v>176</v>
      </c>
      <c r="E3794" s="775">
        <v>0.62515200000000004</v>
      </c>
      <c r="F3794" s="775" t="s">
        <v>1035</v>
      </c>
      <c r="G3794" s="775" t="s">
        <v>3631</v>
      </c>
      <c r="H3794" s="775" t="s">
        <v>3459</v>
      </c>
      <c r="I3794" s="775" t="s">
        <v>6264</v>
      </c>
    </row>
    <row r="3795" spans="1:9">
      <c r="A3795" s="775" t="str">
        <f>Table_wabobpsvr_AzureCalc_AzureCalcRateCard[[#This Row],[ServiceName]]&amp;Table_wabobpsvr_AzureCalc_AzureCalcRateCard[[#This Row],[Price_Level]]&amp;Table_wabobpsvr_AzureCalc_AzureCalcRateCard[[#This Row],[Region]]</f>
        <v>SQL DB Premium P1 Secondary Geo Database HoursMOSP15</v>
      </c>
      <c r="B3795" s="775">
        <v>15</v>
      </c>
      <c r="C3795" s="775" t="s">
        <v>87</v>
      </c>
      <c r="D3795" s="775" t="s">
        <v>606</v>
      </c>
      <c r="E3795" s="775">
        <v>0.53280000000000005</v>
      </c>
      <c r="F3795" s="775" t="s">
        <v>1036</v>
      </c>
      <c r="G3795" s="775" t="s">
        <v>4235</v>
      </c>
      <c r="H3795" s="775" t="s">
        <v>4235</v>
      </c>
      <c r="I3795" s="775" t="s">
        <v>6265</v>
      </c>
    </row>
    <row r="3796" spans="1:9">
      <c r="A3796" s="775" t="str">
        <f>Table_wabobpsvr_AzureCalc_AzureCalcRateCard[[#This Row],[ServiceName]]&amp;Table_wabobpsvr_AzureCalc_AzureCalcRateCard[[#This Row],[Price_Level]]&amp;Table_wabobpsvr_AzureCalc_AzureCalcRateCard[[#This Row],[Region]]</f>
        <v>SQL DB Premium P1 Secondary Geo Database HoursA15</v>
      </c>
      <c r="B3796" s="775">
        <v>15</v>
      </c>
      <c r="C3796" s="775" t="s">
        <v>87</v>
      </c>
      <c r="D3796" s="775" t="s">
        <v>174</v>
      </c>
      <c r="E3796" s="775">
        <v>0.51681600000000005</v>
      </c>
      <c r="F3796" s="775" t="s">
        <v>1036</v>
      </c>
      <c r="G3796" s="775" t="s">
        <v>3786</v>
      </c>
      <c r="H3796" s="775" t="s">
        <v>3787</v>
      </c>
      <c r="I3796" s="775" t="s">
        <v>6265</v>
      </c>
    </row>
    <row r="3797" spans="1:9">
      <c r="A3797" s="775" t="str">
        <f>Table_wabobpsvr_AzureCalc_AzureCalcRateCard[[#This Row],[ServiceName]]&amp;Table_wabobpsvr_AzureCalc_AzureCalcRateCard[[#This Row],[Price_Level]]&amp;Table_wabobpsvr_AzureCalc_AzureCalcRateCard[[#This Row],[Region]]</f>
        <v>SQL DB Premium P1 Secondary Geo Database HoursB15</v>
      </c>
      <c r="B3797" s="775">
        <v>15</v>
      </c>
      <c r="C3797" s="775" t="s">
        <v>87</v>
      </c>
      <c r="D3797" s="775" t="s">
        <v>175</v>
      </c>
      <c r="E3797" s="775">
        <v>0.50083200000000005</v>
      </c>
      <c r="F3797" s="775" t="s">
        <v>1036</v>
      </c>
      <c r="G3797" s="775" t="s">
        <v>3786</v>
      </c>
      <c r="H3797" s="775" t="s">
        <v>3787</v>
      </c>
      <c r="I3797" s="775" t="s">
        <v>6265</v>
      </c>
    </row>
    <row r="3798" spans="1:9">
      <c r="A3798" s="775" t="str">
        <f>Table_wabobpsvr_AzureCalc_AzureCalcRateCard[[#This Row],[ServiceName]]&amp;Table_wabobpsvr_AzureCalc_AzureCalcRateCard[[#This Row],[Price_Level]]&amp;Table_wabobpsvr_AzureCalc_AzureCalcRateCard[[#This Row],[Region]]</f>
        <v>SQL DB Premium P1 Secondary Geo Database HoursC15</v>
      </c>
      <c r="B3798" s="775">
        <v>15</v>
      </c>
      <c r="C3798" s="775" t="s">
        <v>87</v>
      </c>
      <c r="D3798" s="775" t="s">
        <v>177</v>
      </c>
      <c r="E3798" s="775">
        <v>0.484848</v>
      </c>
      <c r="F3798" s="775" t="s">
        <v>1036</v>
      </c>
      <c r="G3798" s="775" t="s">
        <v>3786</v>
      </c>
      <c r="H3798" s="775" t="s">
        <v>3787</v>
      </c>
      <c r="I3798" s="775" t="s">
        <v>6265</v>
      </c>
    </row>
    <row r="3799" spans="1:9">
      <c r="A3799" s="775" t="str">
        <f>Table_wabobpsvr_AzureCalc_AzureCalcRateCard[[#This Row],[ServiceName]]&amp;Table_wabobpsvr_AzureCalc_AzureCalcRateCard[[#This Row],[Price_Level]]&amp;Table_wabobpsvr_AzureCalc_AzureCalcRateCard[[#This Row],[Region]]</f>
        <v>SQL DB Premium P1 Secondary Geo Database HoursD15</v>
      </c>
      <c r="B3799" s="775">
        <v>15</v>
      </c>
      <c r="C3799" s="775" t="s">
        <v>87</v>
      </c>
      <c r="D3799" s="775" t="s">
        <v>176</v>
      </c>
      <c r="E3799" s="775">
        <v>0.468864</v>
      </c>
      <c r="F3799" s="775" t="s">
        <v>1036</v>
      </c>
      <c r="G3799" s="775" t="s">
        <v>3786</v>
      </c>
      <c r="H3799" s="775" t="s">
        <v>3787</v>
      </c>
      <c r="I3799" s="775" t="s">
        <v>6265</v>
      </c>
    </row>
    <row r="3800" spans="1:9">
      <c r="A3800" s="775" t="str">
        <f>Table_wabobpsvr_AzureCalc_AzureCalcRateCard[[#This Row],[ServiceName]]&amp;Table_wabobpsvr_AzureCalc_AzureCalcRateCard[[#This Row],[Price_Level]]&amp;Table_wabobpsvr_AzureCalc_AzureCalcRateCard[[#This Row],[Region]]</f>
        <v>SQL DB Premium P2 Database HoursMOSP15</v>
      </c>
      <c r="B3800" s="775">
        <v>15</v>
      </c>
      <c r="C3800" s="775" t="s">
        <v>87</v>
      </c>
      <c r="D3800" s="775" t="s">
        <v>606</v>
      </c>
      <c r="E3800" s="775">
        <v>1.4212</v>
      </c>
      <c r="F3800" s="775" t="s">
        <v>1037</v>
      </c>
      <c r="G3800" s="775" t="s">
        <v>4235</v>
      </c>
      <c r="H3800" s="775" t="s">
        <v>4235</v>
      </c>
      <c r="I3800" s="775" t="s">
        <v>6266</v>
      </c>
    </row>
    <row r="3801" spans="1:9">
      <c r="A3801" s="775" t="str">
        <f>Table_wabobpsvr_AzureCalc_AzureCalcRateCard[[#This Row],[ServiceName]]&amp;Table_wabobpsvr_AzureCalc_AzureCalcRateCard[[#This Row],[Price_Level]]&amp;Table_wabobpsvr_AzureCalc_AzureCalcRateCard[[#This Row],[Region]]</f>
        <v>SQL DB Premium P2 Database HoursA15</v>
      </c>
      <c r="B3801" s="775">
        <v>15</v>
      </c>
      <c r="C3801" s="775" t="s">
        <v>87</v>
      </c>
      <c r="D3801" s="775" t="s">
        <v>174</v>
      </c>
      <c r="E3801" s="775">
        <v>1.3785639999999999</v>
      </c>
      <c r="F3801" s="775" t="s">
        <v>1037</v>
      </c>
      <c r="G3801" s="775" t="s">
        <v>3162</v>
      </c>
      <c r="H3801" s="775" t="s">
        <v>3163</v>
      </c>
      <c r="I3801" s="775" t="s">
        <v>6266</v>
      </c>
    </row>
    <row r="3802" spans="1:9">
      <c r="A3802" s="775" t="str">
        <f>Table_wabobpsvr_AzureCalc_AzureCalcRateCard[[#This Row],[ServiceName]]&amp;Table_wabobpsvr_AzureCalc_AzureCalcRateCard[[#This Row],[Price_Level]]&amp;Table_wabobpsvr_AzureCalc_AzureCalcRateCard[[#This Row],[Region]]</f>
        <v>SQL DB Premium P2 Database HoursB15</v>
      </c>
      <c r="B3802" s="775">
        <v>15</v>
      </c>
      <c r="C3802" s="775" t="s">
        <v>87</v>
      </c>
      <c r="D3802" s="775" t="s">
        <v>175</v>
      </c>
      <c r="E3802" s="775">
        <v>1.335928</v>
      </c>
      <c r="F3802" s="775" t="s">
        <v>1037</v>
      </c>
      <c r="G3802" s="775" t="s">
        <v>3162</v>
      </c>
      <c r="H3802" s="775" t="s">
        <v>3163</v>
      </c>
      <c r="I3802" s="775" t="s">
        <v>6266</v>
      </c>
    </row>
    <row r="3803" spans="1:9">
      <c r="A3803" s="775" t="str">
        <f>Table_wabobpsvr_AzureCalc_AzureCalcRateCard[[#This Row],[ServiceName]]&amp;Table_wabobpsvr_AzureCalc_AzureCalcRateCard[[#This Row],[Price_Level]]&amp;Table_wabobpsvr_AzureCalc_AzureCalcRateCard[[#This Row],[Region]]</f>
        <v>SQL DB Premium P2 Database HoursC15</v>
      </c>
      <c r="B3803" s="775">
        <v>15</v>
      </c>
      <c r="C3803" s="775" t="s">
        <v>87</v>
      </c>
      <c r="D3803" s="775" t="s">
        <v>177</v>
      </c>
      <c r="E3803" s="775">
        <v>1.2932920000000001</v>
      </c>
      <c r="F3803" s="775" t="s">
        <v>1037</v>
      </c>
      <c r="G3803" s="775" t="s">
        <v>3162</v>
      </c>
      <c r="H3803" s="775" t="s">
        <v>3163</v>
      </c>
      <c r="I3803" s="775" t="s">
        <v>6266</v>
      </c>
    </row>
    <row r="3804" spans="1:9">
      <c r="A3804" s="775" t="str">
        <f>Table_wabobpsvr_AzureCalc_AzureCalcRateCard[[#This Row],[ServiceName]]&amp;Table_wabobpsvr_AzureCalc_AzureCalcRateCard[[#This Row],[Price_Level]]&amp;Table_wabobpsvr_AzureCalc_AzureCalcRateCard[[#This Row],[Region]]</f>
        <v>SQL DB Premium P2 Database HoursD15</v>
      </c>
      <c r="B3804" s="775">
        <v>15</v>
      </c>
      <c r="C3804" s="775" t="s">
        <v>87</v>
      </c>
      <c r="D3804" s="775" t="s">
        <v>176</v>
      </c>
      <c r="E3804" s="775">
        <v>1.250656</v>
      </c>
      <c r="F3804" s="775" t="s">
        <v>1037</v>
      </c>
      <c r="G3804" s="775" t="s">
        <v>3162</v>
      </c>
      <c r="H3804" s="775" t="s">
        <v>3163</v>
      </c>
      <c r="I3804" s="775" t="s">
        <v>6266</v>
      </c>
    </row>
    <row r="3805" spans="1:9">
      <c r="A3805" s="775" t="str">
        <f>Table_wabobpsvr_AzureCalc_AzureCalcRateCard[[#This Row],[ServiceName]]&amp;Table_wabobpsvr_AzureCalc_AzureCalcRateCard[[#This Row],[Price_Level]]&amp;Table_wabobpsvr_AzureCalc_AzureCalcRateCard[[#This Row],[Region]]</f>
        <v>SQL DB Premium P2 Secondary Active Geo Database HoursMOSP15</v>
      </c>
      <c r="B3805" s="775">
        <v>15</v>
      </c>
      <c r="C3805" s="775" t="s">
        <v>87</v>
      </c>
      <c r="D3805" s="775" t="s">
        <v>606</v>
      </c>
      <c r="E3805" s="775">
        <v>1.4212</v>
      </c>
      <c r="F3805" s="775" t="s">
        <v>1038</v>
      </c>
      <c r="G3805" s="775" t="s">
        <v>4235</v>
      </c>
      <c r="H3805" s="775" t="s">
        <v>4235</v>
      </c>
      <c r="I3805" s="775" t="s">
        <v>6267</v>
      </c>
    </row>
    <row r="3806" spans="1:9">
      <c r="A3806" s="775" t="str">
        <f>Table_wabobpsvr_AzureCalc_AzureCalcRateCard[[#This Row],[ServiceName]]&amp;Table_wabobpsvr_AzureCalc_AzureCalcRateCard[[#This Row],[Price_Level]]&amp;Table_wabobpsvr_AzureCalc_AzureCalcRateCard[[#This Row],[Region]]</f>
        <v>SQL DB Premium P2 Secondary Active Geo Database HoursA15</v>
      </c>
      <c r="B3806" s="775">
        <v>15</v>
      </c>
      <c r="C3806" s="775" t="s">
        <v>87</v>
      </c>
      <c r="D3806" s="775" t="s">
        <v>174</v>
      </c>
      <c r="E3806" s="775">
        <v>1.3785639999999999</v>
      </c>
      <c r="F3806" s="775" t="s">
        <v>1038</v>
      </c>
      <c r="G3806" s="775" t="s">
        <v>3788</v>
      </c>
      <c r="H3806" s="775" t="s">
        <v>3789</v>
      </c>
      <c r="I3806" s="775" t="s">
        <v>6267</v>
      </c>
    </row>
    <row r="3807" spans="1:9">
      <c r="A3807" s="775" t="str">
        <f>Table_wabobpsvr_AzureCalc_AzureCalcRateCard[[#This Row],[ServiceName]]&amp;Table_wabobpsvr_AzureCalc_AzureCalcRateCard[[#This Row],[Price_Level]]&amp;Table_wabobpsvr_AzureCalc_AzureCalcRateCard[[#This Row],[Region]]</f>
        <v>SQL DB Premium P2 Secondary Active Geo Database HoursB15</v>
      </c>
      <c r="B3807" s="775">
        <v>15</v>
      </c>
      <c r="C3807" s="775" t="s">
        <v>87</v>
      </c>
      <c r="D3807" s="775" t="s">
        <v>175</v>
      </c>
      <c r="E3807" s="775">
        <v>1.335928</v>
      </c>
      <c r="F3807" s="775" t="s">
        <v>1038</v>
      </c>
      <c r="G3807" s="775" t="s">
        <v>3788</v>
      </c>
      <c r="H3807" s="775" t="s">
        <v>3789</v>
      </c>
      <c r="I3807" s="775" t="s">
        <v>6267</v>
      </c>
    </row>
    <row r="3808" spans="1:9">
      <c r="A3808" s="775" t="str">
        <f>Table_wabobpsvr_AzureCalc_AzureCalcRateCard[[#This Row],[ServiceName]]&amp;Table_wabobpsvr_AzureCalc_AzureCalcRateCard[[#This Row],[Price_Level]]&amp;Table_wabobpsvr_AzureCalc_AzureCalcRateCard[[#This Row],[Region]]</f>
        <v>SQL DB Premium P2 Secondary Active Geo Database HoursC15</v>
      </c>
      <c r="B3808" s="775">
        <v>15</v>
      </c>
      <c r="C3808" s="775" t="s">
        <v>87</v>
      </c>
      <c r="D3808" s="775" t="s">
        <v>177</v>
      </c>
      <c r="E3808" s="775">
        <v>1.2932920000000001</v>
      </c>
      <c r="F3808" s="775" t="s">
        <v>1038</v>
      </c>
      <c r="G3808" s="775" t="s">
        <v>3788</v>
      </c>
      <c r="H3808" s="775" t="s">
        <v>3789</v>
      </c>
      <c r="I3808" s="775" t="s">
        <v>6267</v>
      </c>
    </row>
    <row r="3809" spans="1:9">
      <c r="A3809" s="1039" t="str">
        <f>Table_wabobpsvr_AzureCalc_AzureCalcRateCard[[#This Row],[ServiceName]]&amp;Table_wabobpsvr_AzureCalc_AzureCalcRateCard[[#This Row],[Price_Level]]&amp;Table_wabobpsvr_AzureCalc_AzureCalcRateCard[[#This Row],[Region]]</f>
        <v>SQL DB Premium P2 Secondary Active Geo Database HoursD15</v>
      </c>
      <c r="B3809" s="1039">
        <v>15</v>
      </c>
      <c r="C3809" s="1039" t="s">
        <v>87</v>
      </c>
      <c r="D3809" s="1039" t="s">
        <v>176</v>
      </c>
      <c r="E3809" s="1039">
        <v>1.250656</v>
      </c>
      <c r="F3809" s="1039" t="s">
        <v>1038</v>
      </c>
      <c r="G3809" s="775" t="s">
        <v>3788</v>
      </c>
      <c r="H3809" s="775" t="s">
        <v>3789</v>
      </c>
      <c r="I3809" s="775" t="s">
        <v>6267</v>
      </c>
    </row>
    <row r="3810" spans="1:9">
      <c r="A3810" s="1039" t="str">
        <f>Table_wabobpsvr_AzureCalc_AzureCalcRateCard[[#This Row],[ServiceName]]&amp;Table_wabobpsvr_AzureCalc_AzureCalcRateCard[[#This Row],[Price_Level]]&amp;Table_wabobpsvr_AzureCalc_AzureCalcRateCard[[#This Row],[Region]]</f>
        <v>SQL DB Premium P2 Secondary Geo Database HoursMOSP15</v>
      </c>
      <c r="B3810" s="1039">
        <v>15</v>
      </c>
      <c r="C3810" s="1039" t="s">
        <v>87</v>
      </c>
      <c r="D3810" s="1039" t="s">
        <v>606</v>
      </c>
      <c r="E3810" s="1039">
        <v>1.0659000000000001</v>
      </c>
      <c r="F3810" s="1039" t="s">
        <v>1033</v>
      </c>
      <c r="G3810" s="775" t="s">
        <v>4235</v>
      </c>
      <c r="H3810" s="775" t="s">
        <v>4235</v>
      </c>
      <c r="I3810" s="775" t="s">
        <v>6268</v>
      </c>
    </row>
    <row r="3811" spans="1:9">
      <c r="A3811" s="1039" t="str">
        <f>Table_wabobpsvr_AzureCalc_AzureCalcRateCard[[#This Row],[ServiceName]]&amp;Table_wabobpsvr_AzureCalc_AzureCalcRateCard[[#This Row],[Price_Level]]&amp;Table_wabobpsvr_AzureCalc_AzureCalcRateCard[[#This Row],[Region]]</f>
        <v>SQL DB Premium P2 Secondary Geo Database HoursA15</v>
      </c>
      <c r="B3811" s="1039">
        <v>15</v>
      </c>
      <c r="C3811" s="1039" t="s">
        <v>87</v>
      </c>
      <c r="D3811" s="1039" t="s">
        <v>174</v>
      </c>
      <c r="E3811" s="1039">
        <v>1.0339229999999999</v>
      </c>
      <c r="F3811" s="1039" t="s">
        <v>1033</v>
      </c>
      <c r="G3811" s="775" t="s">
        <v>3493</v>
      </c>
      <c r="H3811" s="775" t="s">
        <v>3494</v>
      </c>
      <c r="I3811" s="775" t="s">
        <v>6268</v>
      </c>
    </row>
    <row r="3812" spans="1:9">
      <c r="A3812" s="1039" t="str">
        <f>Table_wabobpsvr_AzureCalc_AzureCalcRateCard[[#This Row],[ServiceName]]&amp;Table_wabobpsvr_AzureCalc_AzureCalcRateCard[[#This Row],[Price_Level]]&amp;Table_wabobpsvr_AzureCalc_AzureCalcRateCard[[#This Row],[Region]]</f>
        <v>A6 VM (Non-Windows)B8</v>
      </c>
      <c r="B3812" s="1039">
        <v>8</v>
      </c>
      <c r="C3812" s="1039" t="s">
        <v>680</v>
      </c>
      <c r="D3812" s="1039" t="s">
        <v>175</v>
      </c>
      <c r="E3812" s="1039">
        <v>0.378</v>
      </c>
      <c r="F3812" s="1039" t="s">
        <v>692</v>
      </c>
      <c r="G3812" s="775" t="s">
        <v>1850</v>
      </c>
      <c r="H3812" s="775" t="s">
        <v>1851</v>
      </c>
      <c r="I3812" s="775" t="s">
        <v>6455</v>
      </c>
    </row>
    <row r="3813" spans="1:9">
      <c r="A3813" s="775" t="str">
        <f>Table_wabobpsvr_AzureCalc_AzureCalcRateCard[[#This Row],[ServiceName]]&amp;Table_wabobpsvr_AzureCalc_AzureCalcRateCard[[#This Row],[Price_Level]]&amp;Table_wabobpsvr_AzureCalc_AzureCalcRateCard[[#This Row],[Region]]</f>
        <v>A6 VM (Non-Windows)C8</v>
      </c>
      <c r="B3813" s="775">
        <v>8</v>
      </c>
      <c r="C3813" s="775" t="s">
        <v>680</v>
      </c>
      <c r="D3813" s="775" t="s">
        <v>177</v>
      </c>
      <c r="E3813" s="775">
        <v>0.36180000000000001</v>
      </c>
      <c r="F3813" s="775" t="s">
        <v>692</v>
      </c>
      <c r="G3813" s="775" t="s">
        <v>1850</v>
      </c>
      <c r="H3813" s="775" t="s">
        <v>1851</v>
      </c>
      <c r="I3813" s="775" t="s">
        <v>6455</v>
      </c>
    </row>
    <row r="3814" spans="1:9">
      <c r="A3814" s="775" t="str">
        <f>Table_wabobpsvr_AzureCalc_AzureCalcRateCard[[#This Row],[ServiceName]]&amp;Table_wabobpsvr_AzureCalc_AzureCalcRateCard[[#This Row],[Price_Level]]&amp;Table_wabobpsvr_AzureCalc_AzureCalcRateCard[[#This Row],[Region]]</f>
        <v>A6 VM (Non-Windows)D8</v>
      </c>
      <c r="B3814" s="775">
        <v>8</v>
      </c>
      <c r="C3814" s="775" t="s">
        <v>680</v>
      </c>
      <c r="D3814" s="775" t="s">
        <v>176</v>
      </c>
      <c r="E3814" s="775">
        <v>0.34560000000000002</v>
      </c>
      <c r="F3814" s="775" t="s">
        <v>692</v>
      </c>
      <c r="G3814" s="775" t="s">
        <v>1850</v>
      </c>
      <c r="H3814" s="775" t="s">
        <v>1851</v>
      </c>
      <c r="I3814" s="775" t="s">
        <v>6455</v>
      </c>
    </row>
    <row r="3815" spans="1:9">
      <c r="A3815" s="775" t="str">
        <f>Table_wabobpsvr_AzureCalc_AzureCalcRateCard[[#This Row],[ServiceName]]&amp;Table_wabobpsvr_AzureCalc_AzureCalcRateCard[[#This Row],[Price_Level]]&amp;Table_wabobpsvr_AzureCalc_AzureCalcRateCard[[#This Row],[Region]]</f>
        <v>A6 VM (Non-Windows)MOSP9</v>
      </c>
      <c r="B3815" s="775">
        <v>9</v>
      </c>
      <c r="C3815" s="775" t="s">
        <v>680</v>
      </c>
      <c r="D3815" s="775" t="s">
        <v>606</v>
      </c>
      <c r="E3815" s="775">
        <v>0.54</v>
      </c>
      <c r="F3815" s="775" t="s">
        <v>692</v>
      </c>
      <c r="G3815" s="775" t="s">
        <v>4235</v>
      </c>
      <c r="H3815" s="775" t="s">
        <v>4235</v>
      </c>
      <c r="I3815" s="775" t="s">
        <v>6456</v>
      </c>
    </row>
    <row r="3816" spans="1:9">
      <c r="A3816" s="775" t="str">
        <f>Table_wabobpsvr_AzureCalc_AzureCalcRateCard[[#This Row],[ServiceName]]&amp;Table_wabobpsvr_AzureCalc_AzureCalcRateCard[[#This Row],[Price_Level]]&amp;Table_wabobpsvr_AzureCalc_AzureCalcRateCard[[#This Row],[Region]]</f>
        <v>A6 VM (Non-Windows)A9</v>
      </c>
      <c r="B3816" s="775">
        <v>9</v>
      </c>
      <c r="C3816" s="775" t="s">
        <v>680</v>
      </c>
      <c r="D3816" s="775" t="s">
        <v>174</v>
      </c>
      <c r="E3816" s="775">
        <v>0.39419999999999999</v>
      </c>
      <c r="F3816" s="775" t="s">
        <v>692</v>
      </c>
      <c r="G3816" s="775" t="s">
        <v>1852</v>
      </c>
      <c r="H3816" s="775" t="s">
        <v>1853</v>
      </c>
      <c r="I3816" s="775" t="s">
        <v>6456</v>
      </c>
    </row>
    <row r="3817" spans="1:9">
      <c r="A3817" s="775" t="str">
        <f>Table_wabobpsvr_AzureCalc_AzureCalcRateCard[[#This Row],[ServiceName]]&amp;Table_wabobpsvr_AzureCalc_AzureCalcRateCard[[#This Row],[Price_Level]]&amp;Table_wabobpsvr_AzureCalc_AzureCalcRateCard[[#This Row],[Region]]</f>
        <v>A6 VM (Non-Windows)B9</v>
      </c>
      <c r="B3817" s="775">
        <v>9</v>
      </c>
      <c r="C3817" s="775" t="s">
        <v>680</v>
      </c>
      <c r="D3817" s="775" t="s">
        <v>175</v>
      </c>
      <c r="E3817" s="775">
        <v>0.378</v>
      </c>
      <c r="F3817" s="775" t="s">
        <v>692</v>
      </c>
      <c r="G3817" s="775" t="s">
        <v>1852</v>
      </c>
      <c r="H3817" s="775" t="s">
        <v>1853</v>
      </c>
      <c r="I3817" s="775" t="s">
        <v>6456</v>
      </c>
    </row>
    <row r="3818" spans="1:9">
      <c r="A3818" s="775" t="str">
        <f>Table_wabobpsvr_AzureCalc_AzureCalcRateCard[[#This Row],[ServiceName]]&amp;Table_wabobpsvr_AzureCalc_AzureCalcRateCard[[#This Row],[Price_Level]]&amp;Table_wabobpsvr_AzureCalc_AzureCalcRateCard[[#This Row],[Region]]</f>
        <v>A6 VM (Non-Windows)C9</v>
      </c>
      <c r="B3818" s="775">
        <v>9</v>
      </c>
      <c r="C3818" s="775" t="s">
        <v>680</v>
      </c>
      <c r="D3818" s="775" t="s">
        <v>177</v>
      </c>
      <c r="E3818" s="775">
        <v>0.36180000000000001</v>
      </c>
      <c r="F3818" s="775" t="s">
        <v>692</v>
      </c>
      <c r="G3818" s="775" t="s">
        <v>1852</v>
      </c>
      <c r="H3818" s="775" t="s">
        <v>1853</v>
      </c>
      <c r="I3818" s="775" t="s">
        <v>6456</v>
      </c>
    </row>
    <row r="3819" spans="1:9">
      <c r="A3819" s="775" t="str">
        <f>Table_wabobpsvr_AzureCalc_AzureCalcRateCard[[#This Row],[ServiceName]]&amp;Table_wabobpsvr_AzureCalc_AzureCalcRateCard[[#This Row],[Price_Level]]&amp;Table_wabobpsvr_AzureCalc_AzureCalcRateCard[[#This Row],[Region]]</f>
        <v>A6 VM (Non-Windows)D9</v>
      </c>
      <c r="B3819" s="775">
        <v>9</v>
      </c>
      <c r="C3819" s="775" t="s">
        <v>680</v>
      </c>
      <c r="D3819" s="775" t="s">
        <v>176</v>
      </c>
      <c r="E3819" s="775">
        <v>0.34560000000000002</v>
      </c>
      <c r="F3819" s="775" t="s">
        <v>692</v>
      </c>
      <c r="G3819" s="775" t="s">
        <v>1852</v>
      </c>
      <c r="H3819" s="775" t="s">
        <v>1853</v>
      </c>
      <c r="I3819" s="775" t="s">
        <v>6456</v>
      </c>
    </row>
    <row r="3820" spans="1:9">
      <c r="A3820" s="775" t="str">
        <f>Table_wabobpsvr_AzureCalc_AzureCalcRateCard[[#This Row],[ServiceName]]&amp;Table_wabobpsvr_AzureCalc_AzureCalcRateCard[[#This Row],[Price_Level]]&amp;Table_wabobpsvr_AzureCalc_AzureCalcRateCard[[#This Row],[Region]]</f>
        <v>A6 VM (Non-Windows)MOSP10</v>
      </c>
      <c r="B3820" s="775">
        <v>10</v>
      </c>
      <c r="C3820" s="775" t="s">
        <v>680</v>
      </c>
      <c r="D3820" s="775" t="s">
        <v>606</v>
      </c>
      <c r="E3820" s="775">
        <v>0.58799999999999997</v>
      </c>
      <c r="F3820" s="775" t="s">
        <v>692</v>
      </c>
      <c r="G3820" s="775" t="s">
        <v>4235</v>
      </c>
      <c r="H3820" s="775" t="s">
        <v>4235</v>
      </c>
      <c r="I3820" s="775" t="s">
        <v>6457</v>
      </c>
    </row>
    <row r="3821" spans="1:9">
      <c r="A3821" s="775" t="str">
        <f>Table_wabobpsvr_AzureCalc_AzureCalcRateCard[[#This Row],[ServiceName]]&amp;Table_wabobpsvr_AzureCalc_AzureCalcRateCard[[#This Row],[Price_Level]]&amp;Table_wabobpsvr_AzureCalc_AzureCalcRateCard[[#This Row],[Region]]</f>
        <v>A5 Cloud ServicesB13</v>
      </c>
      <c r="B3821" s="775">
        <v>13</v>
      </c>
      <c r="C3821" s="775" t="s">
        <v>680</v>
      </c>
      <c r="D3821" s="775" t="s">
        <v>175</v>
      </c>
      <c r="E3821" s="775">
        <v>0.30449999999999999</v>
      </c>
      <c r="F3821" s="775" t="s">
        <v>688</v>
      </c>
      <c r="G3821" s="775" t="s">
        <v>1762</v>
      </c>
      <c r="H3821" s="775" t="s">
        <v>1763</v>
      </c>
      <c r="I3821" s="775" t="s">
        <v>6418</v>
      </c>
    </row>
    <row r="3822" spans="1:9">
      <c r="A3822" s="775" t="str">
        <f>Table_wabobpsvr_AzureCalc_AzureCalcRateCard[[#This Row],[ServiceName]]&amp;Table_wabobpsvr_AzureCalc_AzureCalcRateCard[[#This Row],[Price_Level]]&amp;Table_wabobpsvr_AzureCalc_AzureCalcRateCard[[#This Row],[Region]]</f>
        <v>A5 Cloud ServicesC13</v>
      </c>
      <c r="B3822" s="775">
        <v>13</v>
      </c>
      <c r="C3822" s="775" t="s">
        <v>680</v>
      </c>
      <c r="D3822" s="775" t="s">
        <v>177</v>
      </c>
      <c r="E3822" s="775">
        <v>0.29144999999999999</v>
      </c>
      <c r="F3822" s="775" t="s">
        <v>688</v>
      </c>
      <c r="G3822" s="775" t="s">
        <v>1762</v>
      </c>
      <c r="H3822" s="775" t="s">
        <v>1763</v>
      </c>
      <c r="I3822" s="775" t="s">
        <v>6418</v>
      </c>
    </row>
    <row r="3823" spans="1:9">
      <c r="A3823" s="775" t="str">
        <f>Table_wabobpsvr_AzureCalc_AzureCalcRateCard[[#This Row],[ServiceName]]&amp;Table_wabobpsvr_AzureCalc_AzureCalcRateCard[[#This Row],[Price_Level]]&amp;Table_wabobpsvr_AzureCalc_AzureCalcRateCard[[#This Row],[Region]]</f>
        <v>A5 Cloud ServicesD13</v>
      </c>
      <c r="B3823" s="775">
        <v>13</v>
      </c>
      <c r="C3823" s="775" t="s">
        <v>680</v>
      </c>
      <c r="D3823" s="775" t="s">
        <v>176</v>
      </c>
      <c r="E3823" s="775">
        <v>0.27839999999999998</v>
      </c>
      <c r="F3823" s="775" t="s">
        <v>688</v>
      </c>
      <c r="G3823" s="775" t="s">
        <v>1762</v>
      </c>
      <c r="H3823" s="775" t="s">
        <v>1763</v>
      </c>
      <c r="I3823" s="775" t="s">
        <v>6418</v>
      </c>
    </row>
    <row r="3824" spans="1:9">
      <c r="A3824" s="775" t="str">
        <f>Table_wabobpsvr_AzureCalc_AzureCalcRateCard[[#This Row],[ServiceName]]&amp;Table_wabobpsvr_AzureCalc_AzureCalcRateCard[[#This Row],[Price_Level]]&amp;Table_wabobpsvr_AzureCalc_AzureCalcRateCard[[#This Row],[Region]]</f>
        <v>A5 VM (Non-Windows)MOSP6</v>
      </c>
      <c r="B3824" s="775">
        <v>6</v>
      </c>
      <c r="C3824" s="775" t="s">
        <v>680</v>
      </c>
      <c r="D3824" s="775" t="s">
        <v>606</v>
      </c>
      <c r="E3824" s="775">
        <v>0.25</v>
      </c>
      <c r="F3824" s="775" t="s">
        <v>689</v>
      </c>
      <c r="G3824" s="775" t="s">
        <v>4235</v>
      </c>
      <c r="H3824" s="775" t="s">
        <v>4235</v>
      </c>
      <c r="I3824" s="775" t="s">
        <v>6458</v>
      </c>
    </row>
    <row r="3825" spans="1:9">
      <c r="A3825" s="775" t="str">
        <f>Table_wabobpsvr_AzureCalc_AzureCalcRateCard[[#This Row],[ServiceName]]&amp;Table_wabobpsvr_AzureCalc_AzureCalcRateCard[[#This Row],[Price_Level]]&amp;Table_wabobpsvr_AzureCalc_AzureCalcRateCard[[#This Row],[Region]]</f>
        <v>A5 VM (Non-Windows)A6</v>
      </c>
      <c r="B3825" s="775">
        <v>6</v>
      </c>
      <c r="C3825" s="775" t="s">
        <v>680</v>
      </c>
      <c r="D3825" s="775" t="s">
        <v>174</v>
      </c>
      <c r="E3825" s="775">
        <v>0.1825</v>
      </c>
      <c r="F3825" s="775" t="s">
        <v>689</v>
      </c>
      <c r="G3825" s="775" t="s">
        <v>1854</v>
      </c>
      <c r="H3825" s="775" t="s">
        <v>1855</v>
      </c>
      <c r="I3825" s="775" t="s">
        <v>6458</v>
      </c>
    </row>
    <row r="3826" spans="1:9">
      <c r="A3826" s="775" t="str">
        <f>Table_wabobpsvr_AzureCalc_AzureCalcRateCard[[#This Row],[ServiceName]]&amp;Table_wabobpsvr_AzureCalc_AzureCalcRateCard[[#This Row],[Price_Level]]&amp;Table_wabobpsvr_AzureCalc_AzureCalcRateCard[[#This Row],[Region]]</f>
        <v>A5 VM (Non-Windows)B6</v>
      </c>
      <c r="B3826" s="775">
        <v>6</v>
      </c>
      <c r="C3826" s="775" t="s">
        <v>680</v>
      </c>
      <c r="D3826" s="775" t="s">
        <v>175</v>
      </c>
      <c r="E3826" s="775">
        <v>0.17499999999999999</v>
      </c>
      <c r="F3826" s="775" t="s">
        <v>689</v>
      </c>
      <c r="G3826" s="775" t="s">
        <v>1854</v>
      </c>
      <c r="H3826" s="775" t="s">
        <v>1855</v>
      </c>
      <c r="I3826" s="775" t="s">
        <v>6458</v>
      </c>
    </row>
    <row r="3827" spans="1:9">
      <c r="A3827" s="775" t="str">
        <f>Table_wabobpsvr_AzureCalc_AzureCalcRateCard[[#This Row],[ServiceName]]&amp;Table_wabobpsvr_AzureCalc_AzureCalcRateCard[[#This Row],[Price_Level]]&amp;Table_wabobpsvr_AzureCalc_AzureCalcRateCard[[#This Row],[Region]]</f>
        <v>A5 VM (Non-Windows)C6</v>
      </c>
      <c r="B3827" s="775">
        <v>6</v>
      </c>
      <c r="C3827" s="775" t="s">
        <v>680</v>
      </c>
      <c r="D3827" s="775" t="s">
        <v>177</v>
      </c>
      <c r="E3827" s="775">
        <v>0.16750000000000001</v>
      </c>
      <c r="F3827" s="775" t="s">
        <v>689</v>
      </c>
      <c r="G3827" s="775" t="s">
        <v>1854</v>
      </c>
      <c r="H3827" s="775" t="s">
        <v>1855</v>
      </c>
      <c r="I3827" s="775" t="s">
        <v>6458</v>
      </c>
    </row>
    <row r="3828" spans="1:9">
      <c r="A3828" s="775" t="str">
        <f>Table_wabobpsvr_AzureCalc_AzureCalcRateCard[[#This Row],[ServiceName]]&amp;Table_wabobpsvr_AzureCalc_AzureCalcRateCard[[#This Row],[Price_Level]]&amp;Table_wabobpsvr_AzureCalc_AzureCalcRateCard[[#This Row],[Region]]</f>
        <v>A5 VM (Non-Windows)D6</v>
      </c>
      <c r="B3828" s="775">
        <v>6</v>
      </c>
      <c r="C3828" s="775" t="s">
        <v>680</v>
      </c>
      <c r="D3828" s="775" t="s">
        <v>176</v>
      </c>
      <c r="E3828" s="775">
        <v>0.16</v>
      </c>
      <c r="F3828" s="775" t="s">
        <v>689</v>
      </c>
      <c r="G3828" s="775" t="s">
        <v>1854</v>
      </c>
      <c r="H3828" s="775" t="s">
        <v>1855</v>
      </c>
      <c r="I3828" s="775" t="s">
        <v>6458</v>
      </c>
    </row>
    <row r="3829" spans="1:9">
      <c r="A3829" s="775" t="str">
        <f>Table_wabobpsvr_AzureCalc_AzureCalcRateCard[[#This Row],[ServiceName]]&amp;Table_wabobpsvr_AzureCalc_AzureCalcRateCard[[#This Row],[Price_Level]]&amp;Table_wabobpsvr_AzureCalc_AzureCalcRateCard[[#This Row],[Region]]</f>
        <v>A5 VM (Non-Windows)MOSP4</v>
      </c>
      <c r="B3829" s="775">
        <v>4</v>
      </c>
      <c r="C3829" s="775" t="s">
        <v>680</v>
      </c>
      <c r="D3829" s="775" t="s">
        <v>606</v>
      </c>
      <c r="E3829" s="775">
        <v>0.25</v>
      </c>
      <c r="F3829" s="775" t="s">
        <v>689</v>
      </c>
      <c r="G3829" s="775" t="s">
        <v>4235</v>
      </c>
      <c r="H3829" s="775" t="s">
        <v>4235</v>
      </c>
      <c r="I3829" s="775" t="s">
        <v>6459</v>
      </c>
    </row>
    <row r="3830" spans="1:9">
      <c r="A3830" s="775" t="str">
        <f>Table_wabobpsvr_AzureCalc_AzureCalcRateCard[[#This Row],[ServiceName]]&amp;Table_wabobpsvr_AzureCalc_AzureCalcRateCard[[#This Row],[Price_Level]]&amp;Table_wabobpsvr_AzureCalc_AzureCalcRateCard[[#This Row],[Region]]</f>
        <v>A5 VM (Non-Windows)A4</v>
      </c>
      <c r="B3830" s="775">
        <v>4</v>
      </c>
      <c r="C3830" s="775" t="s">
        <v>680</v>
      </c>
      <c r="D3830" s="775" t="s">
        <v>174</v>
      </c>
      <c r="E3830" s="775">
        <v>0.1825</v>
      </c>
      <c r="F3830" s="775" t="s">
        <v>689</v>
      </c>
      <c r="G3830" s="775" t="s">
        <v>1856</v>
      </c>
      <c r="H3830" s="775" t="s">
        <v>1857</v>
      </c>
      <c r="I3830" s="775" t="s">
        <v>6459</v>
      </c>
    </row>
    <row r="3831" spans="1:9">
      <c r="A3831" s="775" t="str">
        <f>Table_wabobpsvr_AzureCalc_AzureCalcRateCard[[#This Row],[ServiceName]]&amp;Table_wabobpsvr_AzureCalc_AzureCalcRateCard[[#This Row],[Price_Level]]&amp;Table_wabobpsvr_AzureCalc_AzureCalcRateCard[[#This Row],[Region]]</f>
        <v>A5 VM (Non-Windows)B4</v>
      </c>
      <c r="B3831" s="775">
        <v>4</v>
      </c>
      <c r="C3831" s="775" t="s">
        <v>680</v>
      </c>
      <c r="D3831" s="775" t="s">
        <v>175</v>
      </c>
      <c r="E3831" s="775">
        <v>0.17499999999999999</v>
      </c>
      <c r="F3831" s="775" t="s">
        <v>689</v>
      </c>
      <c r="G3831" s="775" t="s">
        <v>1856</v>
      </c>
      <c r="H3831" s="775" t="s">
        <v>1857</v>
      </c>
      <c r="I3831" s="775" t="s">
        <v>6459</v>
      </c>
    </row>
    <row r="3832" spans="1:9">
      <c r="A3832" s="775" t="str">
        <f>Table_wabobpsvr_AzureCalc_AzureCalcRateCard[[#This Row],[ServiceName]]&amp;Table_wabobpsvr_AzureCalc_AzureCalcRateCard[[#This Row],[Price_Level]]&amp;Table_wabobpsvr_AzureCalc_AzureCalcRateCard[[#This Row],[Region]]</f>
        <v>A5 VM (Non-Windows)C4</v>
      </c>
      <c r="B3832" s="775">
        <v>4</v>
      </c>
      <c r="C3832" s="775" t="s">
        <v>680</v>
      </c>
      <c r="D3832" s="775" t="s">
        <v>177</v>
      </c>
      <c r="E3832" s="775">
        <v>0.16750000000000001</v>
      </c>
      <c r="F3832" s="775" t="s">
        <v>689</v>
      </c>
      <c r="G3832" s="775" t="s">
        <v>1856</v>
      </c>
      <c r="H3832" s="775" t="s">
        <v>1857</v>
      </c>
      <c r="I3832" s="775" t="s">
        <v>6459</v>
      </c>
    </row>
    <row r="3833" spans="1:9">
      <c r="A3833" s="775" t="str">
        <f>Table_wabobpsvr_AzureCalc_AzureCalcRateCard[[#This Row],[ServiceName]]&amp;Table_wabobpsvr_AzureCalc_AzureCalcRateCard[[#This Row],[Price_Level]]&amp;Table_wabobpsvr_AzureCalc_AzureCalcRateCard[[#This Row],[Region]]</f>
        <v>A5 VM (Non-Windows)D4</v>
      </c>
      <c r="B3833" s="775">
        <v>4</v>
      </c>
      <c r="C3833" s="775" t="s">
        <v>680</v>
      </c>
      <c r="D3833" s="775" t="s">
        <v>176</v>
      </c>
      <c r="E3833" s="775">
        <v>0.16</v>
      </c>
      <c r="F3833" s="775" t="s">
        <v>689</v>
      </c>
      <c r="G3833" s="775" t="s">
        <v>1856</v>
      </c>
      <c r="H3833" s="775" t="s">
        <v>1857</v>
      </c>
      <c r="I3833" s="775" t="s">
        <v>6459</v>
      </c>
    </row>
    <row r="3834" spans="1:9">
      <c r="A3834" s="775" t="str">
        <f>Table_wabobpsvr_AzureCalc_AzureCalcRateCard[[#This Row],[ServiceName]]&amp;Table_wabobpsvr_AzureCalc_AzureCalcRateCard[[#This Row],[Price_Level]]&amp;Table_wabobpsvr_AzureCalc_AzureCalcRateCard[[#This Row],[Region]]</f>
        <v>A5 VM (Non-Windows)MOSP5</v>
      </c>
      <c r="B3834" s="775">
        <v>5</v>
      </c>
      <c r="C3834" s="775" t="s">
        <v>680</v>
      </c>
      <c r="D3834" s="775" t="s">
        <v>606</v>
      </c>
      <c r="E3834" s="775">
        <v>0.25</v>
      </c>
      <c r="F3834" s="775" t="s">
        <v>689</v>
      </c>
      <c r="G3834" s="775" t="s">
        <v>4235</v>
      </c>
      <c r="H3834" s="775" t="s">
        <v>4235</v>
      </c>
      <c r="I3834" s="775" t="s">
        <v>6460</v>
      </c>
    </row>
    <row r="3835" spans="1:9">
      <c r="A3835" s="775" t="str">
        <f>Table_wabobpsvr_AzureCalc_AzureCalcRateCard[[#This Row],[ServiceName]]&amp;Table_wabobpsvr_AzureCalc_AzureCalcRateCard[[#This Row],[Price_Level]]&amp;Table_wabobpsvr_AzureCalc_AzureCalcRateCard[[#This Row],[Region]]</f>
        <v>A5 VM (Non-Windows)A5</v>
      </c>
      <c r="B3835" s="775">
        <v>5</v>
      </c>
      <c r="C3835" s="775" t="s">
        <v>680</v>
      </c>
      <c r="D3835" s="775" t="s">
        <v>174</v>
      </c>
      <c r="E3835" s="775">
        <v>0.1825</v>
      </c>
      <c r="F3835" s="775" t="s">
        <v>689</v>
      </c>
      <c r="G3835" s="775" t="s">
        <v>1858</v>
      </c>
      <c r="H3835" s="775" t="s">
        <v>1859</v>
      </c>
      <c r="I3835" s="775" t="s">
        <v>6460</v>
      </c>
    </row>
    <row r="3836" spans="1:9">
      <c r="A3836" s="775" t="str">
        <f>Table_wabobpsvr_AzureCalc_AzureCalcRateCard[[#This Row],[ServiceName]]&amp;Table_wabobpsvr_AzureCalc_AzureCalcRateCard[[#This Row],[Price_Level]]&amp;Table_wabobpsvr_AzureCalc_AzureCalcRateCard[[#This Row],[Region]]</f>
        <v>A5 VM (Non-Windows)B5</v>
      </c>
      <c r="B3836" s="775">
        <v>5</v>
      </c>
      <c r="C3836" s="775" t="s">
        <v>680</v>
      </c>
      <c r="D3836" s="775" t="s">
        <v>175</v>
      </c>
      <c r="E3836" s="775">
        <v>0.17499999999999999</v>
      </c>
      <c r="F3836" s="775" t="s">
        <v>689</v>
      </c>
      <c r="G3836" s="775" t="s">
        <v>1858</v>
      </c>
      <c r="H3836" s="775" t="s">
        <v>1859</v>
      </c>
      <c r="I3836" s="775" t="s">
        <v>6460</v>
      </c>
    </row>
    <row r="3837" spans="1:9">
      <c r="A3837" s="775" t="str">
        <f>Table_wabobpsvr_AzureCalc_AzureCalcRateCard[[#This Row],[ServiceName]]&amp;Table_wabobpsvr_AzureCalc_AzureCalcRateCard[[#This Row],[Price_Level]]&amp;Table_wabobpsvr_AzureCalc_AzureCalcRateCard[[#This Row],[Region]]</f>
        <v>A5 VM (Non-Windows)C5</v>
      </c>
      <c r="B3837" s="775">
        <v>5</v>
      </c>
      <c r="C3837" s="775" t="s">
        <v>680</v>
      </c>
      <c r="D3837" s="775" t="s">
        <v>177</v>
      </c>
      <c r="E3837" s="775">
        <v>0.16750000000000001</v>
      </c>
      <c r="F3837" s="775" t="s">
        <v>689</v>
      </c>
      <c r="G3837" s="775" t="s">
        <v>1858</v>
      </c>
      <c r="H3837" s="775" t="s">
        <v>1859</v>
      </c>
      <c r="I3837" s="775" t="s">
        <v>6460</v>
      </c>
    </row>
    <row r="3838" spans="1:9">
      <c r="A3838" s="775" t="str">
        <f>Table_wabobpsvr_AzureCalc_AzureCalcRateCard[[#This Row],[ServiceName]]&amp;Table_wabobpsvr_AzureCalc_AzureCalcRateCard[[#This Row],[Price_Level]]&amp;Table_wabobpsvr_AzureCalc_AzureCalcRateCard[[#This Row],[Region]]</f>
        <v>A5 VM (Non-Windows)D5</v>
      </c>
      <c r="B3838" s="775">
        <v>5</v>
      </c>
      <c r="C3838" s="775" t="s">
        <v>680</v>
      </c>
      <c r="D3838" s="775" t="s">
        <v>176</v>
      </c>
      <c r="E3838" s="775">
        <v>0.16</v>
      </c>
      <c r="F3838" s="775" t="s">
        <v>689</v>
      </c>
      <c r="G3838" s="775" t="s">
        <v>1858</v>
      </c>
      <c r="H3838" s="775" t="s">
        <v>1859</v>
      </c>
      <c r="I3838" s="775" t="s">
        <v>6460</v>
      </c>
    </row>
    <row r="3839" spans="1:9">
      <c r="A3839" s="775" t="str">
        <f>Table_wabobpsvr_AzureCalc_AzureCalcRateCard[[#This Row],[ServiceName]]&amp;Table_wabobpsvr_AzureCalc_AzureCalcRateCard[[#This Row],[Price_Level]]&amp;Table_wabobpsvr_AzureCalc_AzureCalcRateCard[[#This Row],[Region]]</f>
        <v>A5 VM (Non-Windows)MOSP1</v>
      </c>
      <c r="B3839" s="775">
        <v>1</v>
      </c>
      <c r="C3839" s="775" t="s">
        <v>680</v>
      </c>
      <c r="D3839" s="775" t="s">
        <v>606</v>
      </c>
      <c r="E3839" s="775">
        <v>0.22</v>
      </c>
      <c r="F3839" s="775" t="s">
        <v>689</v>
      </c>
      <c r="G3839" s="775" t="s">
        <v>4235</v>
      </c>
      <c r="H3839" s="775" t="s">
        <v>4235</v>
      </c>
      <c r="I3839" s="775" t="s">
        <v>6461</v>
      </c>
    </row>
    <row r="3840" spans="1:9">
      <c r="A3840" s="775" t="str">
        <f>Table_wabobpsvr_AzureCalc_AzureCalcRateCard[[#This Row],[ServiceName]]&amp;Table_wabobpsvr_AzureCalc_AzureCalcRateCard[[#This Row],[Price_Level]]&amp;Table_wabobpsvr_AzureCalc_AzureCalcRateCard[[#This Row],[Region]]</f>
        <v>A5 VM (Non-Windows)A1</v>
      </c>
      <c r="B3840" s="775">
        <v>1</v>
      </c>
      <c r="C3840" s="775" t="s">
        <v>680</v>
      </c>
      <c r="D3840" s="775" t="s">
        <v>174</v>
      </c>
      <c r="E3840" s="775">
        <v>0.16059999999999999</v>
      </c>
      <c r="F3840" s="775" t="s">
        <v>689</v>
      </c>
      <c r="G3840" s="775" t="s">
        <v>1860</v>
      </c>
      <c r="H3840" s="775" t="s">
        <v>1861</v>
      </c>
      <c r="I3840" s="775" t="s">
        <v>6461</v>
      </c>
    </row>
    <row r="3841" spans="1:9">
      <c r="A3841" s="775" t="str">
        <f>Table_wabobpsvr_AzureCalc_AzureCalcRateCard[[#This Row],[ServiceName]]&amp;Table_wabobpsvr_AzureCalc_AzureCalcRateCard[[#This Row],[Price_Level]]&amp;Table_wabobpsvr_AzureCalc_AzureCalcRateCard[[#This Row],[Region]]</f>
        <v>A5 VM (Non-Windows)B1</v>
      </c>
      <c r="B3841" s="775">
        <v>1</v>
      </c>
      <c r="C3841" s="775" t="s">
        <v>680</v>
      </c>
      <c r="D3841" s="775" t="s">
        <v>175</v>
      </c>
      <c r="E3841" s="775">
        <v>0.154</v>
      </c>
      <c r="F3841" s="775" t="s">
        <v>689</v>
      </c>
      <c r="G3841" s="775" t="s">
        <v>1860</v>
      </c>
      <c r="H3841" s="775" t="s">
        <v>1861</v>
      </c>
      <c r="I3841" s="775" t="s">
        <v>6461</v>
      </c>
    </row>
    <row r="3842" spans="1:9">
      <c r="A3842" s="775" t="str">
        <f>Table_wabobpsvr_AzureCalc_AzureCalcRateCard[[#This Row],[ServiceName]]&amp;Table_wabobpsvr_AzureCalc_AzureCalcRateCard[[#This Row],[Price_Level]]&amp;Table_wabobpsvr_AzureCalc_AzureCalcRateCard[[#This Row],[Region]]</f>
        <v>A5 VM (Non-Windows)C1</v>
      </c>
      <c r="B3842" s="775">
        <v>1</v>
      </c>
      <c r="C3842" s="775" t="s">
        <v>680</v>
      </c>
      <c r="D3842" s="775" t="s">
        <v>177</v>
      </c>
      <c r="E3842" s="775">
        <v>0.1474</v>
      </c>
      <c r="F3842" s="775" t="s">
        <v>689</v>
      </c>
      <c r="G3842" s="775" t="s">
        <v>1860</v>
      </c>
      <c r="H3842" s="775" t="s">
        <v>1861</v>
      </c>
      <c r="I3842" s="775" t="s">
        <v>6461</v>
      </c>
    </row>
    <row r="3843" spans="1:9">
      <c r="A3843" s="775" t="str">
        <f>Table_wabobpsvr_AzureCalc_AzureCalcRateCard[[#This Row],[ServiceName]]&amp;Table_wabobpsvr_AzureCalc_AzureCalcRateCard[[#This Row],[Price_Level]]&amp;Table_wabobpsvr_AzureCalc_AzureCalcRateCard[[#This Row],[Region]]</f>
        <v>A5 VM (Non-Windows)D1</v>
      </c>
      <c r="B3843" s="775">
        <v>1</v>
      </c>
      <c r="C3843" s="775" t="s">
        <v>680</v>
      </c>
      <c r="D3843" s="775" t="s">
        <v>176</v>
      </c>
      <c r="E3843" s="775">
        <v>0.14080000000000001</v>
      </c>
      <c r="F3843" s="775" t="s">
        <v>689</v>
      </c>
      <c r="G3843" s="775" t="s">
        <v>1860</v>
      </c>
      <c r="H3843" s="775" t="s">
        <v>1861</v>
      </c>
      <c r="I3843" s="775" t="s">
        <v>6461</v>
      </c>
    </row>
    <row r="3844" spans="1:9">
      <c r="A3844" s="775" t="str">
        <f>Table_wabobpsvr_AzureCalc_AzureCalcRateCard[[#This Row],[ServiceName]]&amp;Table_wabobpsvr_AzureCalc_AzureCalcRateCard[[#This Row],[Price_Level]]&amp;Table_wabobpsvr_AzureCalc_AzureCalcRateCard[[#This Row],[Region]]</f>
        <v>A5 VM (Non-Windows)MOSP7</v>
      </c>
      <c r="B3844" s="775">
        <v>7</v>
      </c>
      <c r="C3844" s="775" t="s">
        <v>680</v>
      </c>
      <c r="D3844" s="775" t="s">
        <v>606</v>
      </c>
      <c r="E3844" s="775">
        <v>0.248</v>
      </c>
      <c r="F3844" s="775" t="s">
        <v>689</v>
      </c>
      <c r="G3844" s="775" t="s">
        <v>4235</v>
      </c>
      <c r="H3844" s="775" t="s">
        <v>4235</v>
      </c>
      <c r="I3844" s="775" t="s">
        <v>6462</v>
      </c>
    </row>
    <row r="3845" spans="1:9">
      <c r="A3845" s="1039" t="str">
        <f>Table_wabobpsvr_AzureCalc_AzureCalcRateCard[[#This Row],[ServiceName]]&amp;Table_wabobpsvr_AzureCalc_AzureCalcRateCard[[#This Row],[Price_Level]]&amp;Table_wabobpsvr_AzureCalc_AzureCalcRateCard[[#This Row],[Region]]</f>
        <v>A5 VM (Non-Windows)A7</v>
      </c>
      <c r="B3845" s="1039">
        <v>7</v>
      </c>
      <c r="C3845" s="1039" t="s">
        <v>680</v>
      </c>
      <c r="D3845" s="1039" t="s">
        <v>174</v>
      </c>
      <c r="E3845" s="1039">
        <v>0.18104000000000001</v>
      </c>
      <c r="F3845" s="1039" t="s">
        <v>689</v>
      </c>
      <c r="G3845" s="775" t="s">
        <v>1862</v>
      </c>
      <c r="H3845" s="775" t="s">
        <v>1863</v>
      </c>
      <c r="I3845" s="775" t="s">
        <v>6462</v>
      </c>
    </row>
    <row r="3846" spans="1:9">
      <c r="A3846" s="775" t="str">
        <f>Table_wabobpsvr_AzureCalc_AzureCalcRateCard[[#This Row],[ServiceName]]&amp;Table_wabobpsvr_AzureCalc_AzureCalcRateCard[[#This Row],[Price_Level]]&amp;Table_wabobpsvr_AzureCalc_AzureCalcRateCard[[#This Row],[Region]]</f>
        <v>A5 VM (Non-Windows)B7</v>
      </c>
      <c r="B3846" s="775">
        <v>7</v>
      </c>
      <c r="C3846" s="775" t="s">
        <v>680</v>
      </c>
      <c r="D3846" s="775" t="s">
        <v>175</v>
      </c>
      <c r="E3846" s="775">
        <v>0.1736</v>
      </c>
      <c r="F3846" s="775" t="s">
        <v>689</v>
      </c>
      <c r="G3846" s="775" t="s">
        <v>1862</v>
      </c>
      <c r="H3846" s="775" t="s">
        <v>1863</v>
      </c>
      <c r="I3846" s="775" t="s">
        <v>6462</v>
      </c>
    </row>
    <row r="3847" spans="1:9">
      <c r="A3847" s="775" t="str">
        <f>Table_wabobpsvr_AzureCalc_AzureCalcRateCard[[#This Row],[ServiceName]]&amp;Table_wabobpsvr_AzureCalc_AzureCalcRateCard[[#This Row],[Price_Level]]&amp;Table_wabobpsvr_AzureCalc_AzureCalcRateCard[[#This Row],[Region]]</f>
        <v>A5 VM (Non-Windows)C7</v>
      </c>
      <c r="B3847" s="775">
        <v>7</v>
      </c>
      <c r="C3847" s="775" t="s">
        <v>680</v>
      </c>
      <c r="D3847" s="775" t="s">
        <v>177</v>
      </c>
      <c r="E3847" s="775">
        <v>0.16616</v>
      </c>
      <c r="F3847" s="775" t="s">
        <v>689</v>
      </c>
      <c r="G3847" s="775" t="s">
        <v>1862</v>
      </c>
      <c r="H3847" s="775" t="s">
        <v>1863</v>
      </c>
      <c r="I3847" s="775" t="s">
        <v>6462</v>
      </c>
    </row>
    <row r="3848" spans="1:9">
      <c r="A3848" s="775" t="str">
        <f>Table_wabobpsvr_AzureCalc_AzureCalcRateCard[[#This Row],[ServiceName]]&amp;Table_wabobpsvr_AzureCalc_AzureCalcRateCard[[#This Row],[Price_Level]]&amp;Table_wabobpsvr_AzureCalc_AzureCalcRateCard[[#This Row],[Region]]</f>
        <v>A5 VM (Non-Windows)D7</v>
      </c>
      <c r="B3848" s="775">
        <v>7</v>
      </c>
      <c r="C3848" s="775" t="s">
        <v>680</v>
      </c>
      <c r="D3848" s="775" t="s">
        <v>176</v>
      </c>
      <c r="E3848" s="775">
        <v>0.15872</v>
      </c>
      <c r="F3848" s="775" t="s">
        <v>689</v>
      </c>
      <c r="G3848" s="775" t="s">
        <v>1862</v>
      </c>
      <c r="H3848" s="775" t="s">
        <v>1863</v>
      </c>
      <c r="I3848" s="775" t="s">
        <v>6462</v>
      </c>
    </row>
    <row r="3849" spans="1:9">
      <c r="A3849" s="775" t="str">
        <f>Table_wabobpsvr_AzureCalc_AzureCalcRateCard[[#This Row],[ServiceName]]&amp;Table_wabobpsvr_AzureCalc_AzureCalcRateCard[[#This Row],[Price_Level]]&amp;Table_wabobpsvr_AzureCalc_AzureCalcRateCard[[#This Row],[Region]]</f>
        <v>A5 VM (Non-Windows)MOSP8</v>
      </c>
      <c r="B3849" s="775">
        <v>8</v>
      </c>
      <c r="C3849" s="775" t="s">
        <v>680</v>
      </c>
      <c r="D3849" s="775" t="s">
        <v>606</v>
      </c>
      <c r="E3849" s="775">
        <v>0.27</v>
      </c>
      <c r="F3849" s="775" t="s">
        <v>689</v>
      </c>
      <c r="G3849" s="775" t="s">
        <v>4235</v>
      </c>
      <c r="H3849" s="775" t="s">
        <v>4235</v>
      </c>
      <c r="I3849" s="775" t="s">
        <v>6463</v>
      </c>
    </row>
    <row r="3850" spans="1:9">
      <c r="A3850" s="775" t="str">
        <f>Table_wabobpsvr_AzureCalc_AzureCalcRateCard[[#This Row],[ServiceName]]&amp;Table_wabobpsvr_AzureCalc_AzureCalcRateCard[[#This Row],[Price_Level]]&amp;Table_wabobpsvr_AzureCalc_AzureCalcRateCard[[#This Row],[Region]]</f>
        <v>A5 VM (Non-Windows)A8</v>
      </c>
      <c r="B3850" s="775">
        <v>8</v>
      </c>
      <c r="C3850" s="775" t="s">
        <v>680</v>
      </c>
      <c r="D3850" s="775" t="s">
        <v>174</v>
      </c>
      <c r="E3850" s="775">
        <v>0.1971</v>
      </c>
      <c r="F3850" s="775" t="s">
        <v>689</v>
      </c>
      <c r="G3850" s="775" t="s">
        <v>1864</v>
      </c>
      <c r="H3850" s="775" t="s">
        <v>1865</v>
      </c>
      <c r="I3850" s="775" t="s">
        <v>6463</v>
      </c>
    </row>
    <row r="3851" spans="1:9">
      <c r="A3851" s="775" t="str">
        <f>Table_wabobpsvr_AzureCalc_AzureCalcRateCard[[#This Row],[ServiceName]]&amp;Table_wabobpsvr_AzureCalc_AzureCalcRateCard[[#This Row],[Price_Level]]&amp;Table_wabobpsvr_AzureCalc_AzureCalcRateCard[[#This Row],[Region]]</f>
        <v>A9 Cloud ServicesC1</v>
      </c>
      <c r="B3851" s="775">
        <v>1</v>
      </c>
      <c r="C3851" s="775" t="s">
        <v>680</v>
      </c>
      <c r="D3851" s="775" t="s">
        <v>177</v>
      </c>
      <c r="E3851" s="775">
        <v>999999</v>
      </c>
      <c r="F3851" s="775" t="s">
        <v>697</v>
      </c>
      <c r="G3851" s="775" t="s">
        <v>2205</v>
      </c>
      <c r="H3851" s="775" t="s">
        <v>2206</v>
      </c>
      <c r="I3851" s="775" t="s">
        <v>5175</v>
      </c>
    </row>
    <row r="3852" spans="1:9">
      <c r="A3852" s="775" t="str">
        <f>Table_wabobpsvr_AzureCalc_AzureCalcRateCard[[#This Row],[ServiceName]]&amp;Table_wabobpsvr_AzureCalc_AzureCalcRateCard[[#This Row],[Price_Level]]&amp;Table_wabobpsvr_AzureCalc_AzureCalcRateCard[[#This Row],[Region]]</f>
        <v>A9 Cloud ServicesD1</v>
      </c>
      <c r="B3852" s="775">
        <v>1</v>
      </c>
      <c r="C3852" s="775" t="s">
        <v>680</v>
      </c>
      <c r="D3852" s="775" t="s">
        <v>176</v>
      </c>
      <c r="E3852" s="775">
        <v>999999</v>
      </c>
      <c r="F3852" s="775" t="s">
        <v>697</v>
      </c>
      <c r="G3852" s="775" t="s">
        <v>2205</v>
      </c>
      <c r="H3852" s="775" t="s">
        <v>2206</v>
      </c>
      <c r="I3852" s="775" t="s">
        <v>5175</v>
      </c>
    </row>
    <row r="3853" spans="1:9">
      <c r="A3853" s="775" t="str">
        <f>Table_wabobpsvr_AzureCalc_AzureCalcRateCard[[#This Row],[ServiceName]]&amp;Table_wabobpsvr_AzureCalc_AzureCalcRateCard[[#This Row],[Price_Level]]&amp;Table_wabobpsvr_AzureCalc_AzureCalcRateCard[[#This Row],[Region]]</f>
        <v>A9 Cloud ServicesMOSP7</v>
      </c>
      <c r="B3853" s="775">
        <v>7</v>
      </c>
      <c r="C3853" s="775" t="s">
        <v>680</v>
      </c>
      <c r="D3853" s="775" t="s">
        <v>606</v>
      </c>
      <c r="E3853" s="775">
        <v>2.7</v>
      </c>
      <c r="F3853" s="775" t="s">
        <v>697</v>
      </c>
      <c r="G3853" s="775" t="s">
        <v>4235</v>
      </c>
      <c r="H3853" s="775" t="s">
        <v>4235</v>
      </c>
      <c r="I3853" s="775" t="s">
        <v>5176</v>
      </c>
    </row>
    <row r="3854" spans="1:9">
      <c r="A3854" s="775" t="str">
        <f>Table_wabobpsvr_AzureCalc_AzureCalcRateCard[[#This Row],[ServiceName]]&amp;Table_wabobpsvr_AzureCalc_AzureCalcRateCard[[#This Row],[Price_Level]]&amp;Table_wabobpsvr_AzureCalc_AzureCalcRateCard[[#This Row],[Region]]</f>
        <v>A9 Cloud ServicesA7</v>
      </c>
      <c r="B3854" s="775">
        <v>7</v>
      </c>
      <c r="C3854" s="775" t="s">
        <v>680</v>
      </c>
      <c r="D3854" s="775" t="s">
        <v>174</v>
      </c>
      <c r="E3854" s="775">
        <v>1.9710000000000001</v>
      </c>
      <c r="F3854" s="775" t="s">
        <v>697</v>
      </c>
      <c r="G3854" s="775" t="s">
        <v>2207</v>
      </c>
      <c r="H3854" s="775" t="s">
        <v>2208</v>
      </c>
      <c r="I3854" s="775" t="s">
        <v>5176</v>
      </c>
    </row>
    <row r="3855" spans="1:9">
      <c r="A3855" s="1039" t="str">
        <f>Table_wabobpsvr_AzureCalc_AzureCalcRateCard[[#This Row],[ServiceName]]&amp;Table_wabobpsvr_AzureCalc_AzureCalcRateCard[[#This Row],[Price_Level]]&amp;Table_wabobpsvr_AzureCalc_AzureCalcRateCard[[#This Row],[Region]]</f>
        <v>A9 Cloud ServicesB7</v>
      </c>
      <c r="B3855" s="1039">
        <v>7</v>
      </c>
      <c r="C3855" s="1039" t="s">
        <v>680</v>
      </c>
      <c r="D3855" s="1039" t="s">
        <v>175</v>
      </c>
      <c r="E3855" s="1039">
        <v>1.89</v>
      </c>
      <c r="F3855" s="1039" t="s">
        <v>697</v>
      </c>
      <c r="G3855" s="775" t="s">
        <v>2207</v>
      </c>
      <c r="H3855" s="775" t="s">
        <v>2208</v>
      </c>
      <c r="I3855" s="775" t="s">
        <v>5176</v>
      </c>
    </row>
    <row r="3856" spans="1:9">
      <c r="A3856" s="1039" t="str">
        <f>Table_wabobpsvr_AzureCalc_AzureCalcRateCard[[#This Row],[ServiceName]]&amp;Table_wabobpsvr_AzureCalc_AzureCalcRateCard[[#This Row],[Price_Level]]&amp;Table_wabobpsvr_AzureCalc_AzureCalcRateCard[[#This Row],[Region]]</f>
        <v>A9 Cloud ServicesC7</v>
      </c>
      <c r="B3856" s="1039">
        <v>7</v>
      </c>
      <c r="C3856" s="1039" t="s">
        <v>680</v>
      </c>
      <c r="D3856" s="1039" t="s">
        <v>177</v>
      </c>
      <c r="E3856" s="1039">
        <v>1.8089999999999999</v>
      </c>
      <c r="F3856" s="1039" t="s">
        <v>697</v>
      </c>
      <c r="G3856" s="775" t="s">
        <v>2207</v>
      </c>
      <c r="H3856" s="775" t="s">
        <v>2208</v>
      </c>
      <c r="I3856" s="775" t="s">
        <v>5176</v>
      </c>
    </row>
    <row r="3857" spans="1:9">
      <c r="A3857" s="1039" t="str">
        <f>Table_wabobpsvr_AzureCalc_AzureCalcRateCard[[#This Row],[ServiceName]]&amp;Table_wabobpsvr_AzureCalc_AzureCalcRateCard[[#This Row],[Price_Level]]&amp;Table_wabobpsvr_AzureCalc_AzureCalcRateCard[[#This Row],[Region]]</f>
        <v>A9 Cloud ServicesD7</v>
      </c>
      <c r="B3857" s="1039">
        <v>7</v>
      </c>
      <c r="C3857" s="1039" t="s">
        <v>680</v>
      </c>
      <c r="D3857" s="1039" t="s">
        <v>176</v>
      </c>
      <c r="E3857" s="1039">
        <v>1.728</v>
      </c>
      <c r="F3857" s="1039" t="s">
        <v>697</v>
      </c>
      <c r="G3857" s="775" t="s">
        <v>2207</v>
      </c>
      <c r="H3857" s="775" t="s">
        <v>2208</v>
      </c>
      <c r="I3857" s="775" t="s">
        <v>5176</v>
      </c>
    </row>
    <row r="3858" spans="1:9">
      <c r="A3858" s="1039" t="str">
        <f>Table_wabobpsvr_AzureCalc_AzureCalcRateCard[[#This Row],[ServiceName]]&amp;Table_wabobpsvr_AzureCalc_AzureCalcRateCard[[#This Row],[Price_Level]]&amp;Table_wabobpsvr_AzureCalc_AzureCalcRateCard[[#This Row],[Region]]</f>
        <v>A9 Cloud ServicesMOSP8</v>
      </c>
      <c r="B3858" s="1039">
        <v>8</v>
      </c>
      <c r="C3858" s="1039" t="s">
        <v>680</v>
      </c>
      <c r="D3858" s="1039" t="s">
        <v>606</v>
      </c>
      <c r="E3858" s="1039">
        <v>4.9000000000000004</v>
      </c>
      <c r="F3858" s="1039" t="s">
        <v>697</v>
      </c>
      <c r="G3858" s="775" t="s">
        <v>4235</v>
      </c>
      <c r="H3858" s="775" t="s">
        <v>4235</v>
      </c>
      <c r="I3858" s="775" t="s">
        <v>5177</v>
      </c>
    </row>
    <row r="3859" spans="1:9">
      <c r="A3859" s="775" t="str">
        <f>Table_wabobpsvr_AzureCalc_AzureCalcRateCard[[#This Row],[ServiceName]]&amp;Table_wabobpsvr_AzureCalc_AzureCalcRateCard[[#This Row],[Price_Level]]&amp;Table_wabobpsvr_AzureCalc_AzureCalcRateCard[[#This Row],[Region]]</f>
        <v>A9 Cloud ServicesA8</v>
      </c>
      <c r="B3859" s="775">
        <v>8</v>
      </c>
      <c r="C3859" s="775" t="s">
        <v>680</v>
      </c>
      <c r="D3859" s="775" t="s">
        <v>174</v>
      </c>
      <c r="E3859" s="775">
        <v>3.577</v>
      </c>
      <c r="F3859" s="775" t="s">
        <v>697</v>
      </c>
      <c r="G3859" s="775" t="s">
        <v>2209</v>
      </c>
      <c r="H3859" s="775" t="s">
        <v>2210</v>
      </c>
      <c r="I3859" s="775" t="s">
        <v>5177</v>
      </c>
    </row>
    <row r="3860" spans="1:9">
      <c r="A3860" s="775" t="str">
        <f>Table_wabobpsvr_AzureCalc_AzureCalcRateCard[[#This Row],[ServiceName]]&amp;Table_wabobpsvr_AzureCalc_AzureCalcRateCard[[#This Row],[Price_Level]]&amp;Table_wabobpsvr_AzureCalc_AzureCalcRateCard[[#This Row],[Region]]</f>
        <v>A9 Cloud ServicesB8</v>
      </c>
      <c r="B3860" s="775">
        <v>8</v>
      </c>
      <c r="C3860" s="775" t="s">
        <v>680</v>
      </c>
      <c r="D3860" s="775" t="s">
        <v>175</v>
      </c>
      <c r="E3860" s="775">
        <v>3.43</v>
      </c>
      <c r="F3860" s="775" t="s">
        <v>697</v>
      </c>
      <c r="G3860" s="775" t="s">
        <v>2209</v>
      </c>
      <c r="H3860" s="775" t="s">
        <v>2210</v>
      </c>
      <c r="I3860" s="775" t="s">
        <v>5177</v>
      </c>
    </row>
    <row r="3861" spans="1:9">
      <c r="A3861" s="775" t="str">
        <f>Table_wabobpsvr_AzureCalc_AzureCalcRateCard[[#This Row],[ServiceName]]&amp;Table_wabobpsvr_AzureCalc_AzureCalcRateCard[[#This Row],[Price_Level]]&amp;Table_wabobpsvr_AzureCalc_AzureCalcRateCard[[#This Row],[Region]]</f>
        <v>A9 Cloud ServicesC8</v>
      </c>
      <c r="B3861" s="775">
        <v>8</v>
      </c>
      <c r="C3861" s="775" t="s">
        <v>680</v>
      </c>
      <c r="D3861" s="775" t="s">
        <v>177</v>
      </c>
      <c r="E3861" s="775">
        <v>3.2829999999999999</v>
      </c>
      <c r="F3861" s="775" t="s">
        <v>697</v>
      </c>
      <c r="G3861" s="775" t="s">
        <v>2209</v>
      </c>
      <c r="H3861" s="775" t="s">
        <v>2210</v>
      </c>
      <c r="I3861" s="775" t="s">
        <v>5177</v>
      </c>
    </row>
    <row r="3862" spans="1:9">
      <c r="A3862" s="775" t="str">
        <f>Table_wabobpsvr_AzureCalc_AzureCalcRateCard[[#This Row],[ServiceName]]&amp;Table_wabobpsvr_AzureCalc_AzureCalcRateCard[[#This Row],[Price_Level]]&amp;Table_wabobpsvr_AzureCalc_AzureCalcRateCard[[#This Row],[Region]]</f>
        <v>A9 Cloud ServicesD8</v>
      </c>
      <c r="B3862" s="775">
        <v>8</v>
      </c>
      <c r="C3862" s="775" t="s">
        <v>680</v>
      </c>
      <c r="D3862" s="775" t="s">
        <v>176</v>
      </c>
      <c r="E3862" s="775">
        <v>3.1360000000000001</v>
      </c>
      <c r="F3862" s="775" t="s">
        <v>697</v>
      </c>
      <c r="G3862" s="775" t="s">
        <v>2209</v>
      </c>
      <c r="H3862" s="775" t="s">
        <v>2210</v>
      </c>
      <c r="I3862" s="775" t="s">
        <v>5177</v>
      </c>
    </row>
    <row r="3863" spans="1:9">
      <c r="A3863" s="775" t="str">
        <f>Table_wabobpsvr_AzureCalc_AzureCalcRateCard[[#This Row],[ServiceName]]&amp;Table_wabobpsvr_AzureCalc_AzureCalcRateCard[[#This Row],[Price_Level]]&amp;Table_wabobpsvr_AzureCalc_AzureCalcRateCard[[#This Row],[Region]]</f>
        <v>A9 Cloud ServicesMOSP9</v>
      </c>
      <c r="B3863" s="775">
        <v>9</v>
      </c>
      <c r="C3863" s="775" t="s">
        <v>680</v>
      </c>
      <c r="D3863" s="775" t="s">
        <v>606</v>
      </c>
      <c r="E3863" s="775">
        <v>4.9000000000000004</v>
      </c>
      <c r="F3863" s="775" t="s">
        <v>697</v>
      </c>
      <c r="G3863" s="775" t="s">
        <v>4235</v>
      </c>
      <c r="H3863" s="775" t="s">
        <v>4235</v>
      </c>
      <c r="I3863" s="775" t="s">
        <v>5178</v>
      </c>
    </row>
    <row r="3864" spans="1:9">
      <c r="A3864" s="775" t="str">
        <f>Table_wabobpsvr_AzureCalc_AzureCalcRateCard[[#This Row],[ServiceName]]&amp;Table_wabobpsvr_AzureCalc_AzureCalcRateCard[[#This Row],[Price_Level]]&amp;Table_wabobpsvr_AzureCalc_AzureCalcRateCard[[#This Row],[Region]]</f>
        <v>A9 Cloud ServicesA9</v>
      </c>
      <c r="B3864" s="775">
        <v>9</v>
      </c>
      <c r="C3864" s="775" t="s">
        <v>680</v>
      </c>
      <c r="D3864" s="775" t="s">
        <v>174</v>
      </c>
      <c r="E3864" s="775">
        <v>3.577</v>
      </c>
      <c r="F3864" s="775" t="s">
        <v>697</v>
      </c>
      <c r="G3864" s="775" t="s">
        <v>2211</v>
      </c>
      <c r="H3864" s="775" t="s">
        <v>2212</v>
      </c>
      <c r="I3864" s="775" t="s">
        <v>5178</v>
      </c>
    </row>
    <row r="3865" spans="1:9">
      <c r="A3865" s="775" t="str">
        <f>Table_wabobpsvr_AzureCalc_AzureCalcRateCard[[#This Row],[ServiceName]]&amp;Table_wabobpsvr_AzureCalc_AzureCalcRateCard[[#This Row],[Price_Level]]&amp;Table_wabobpsvr_AzureCalc_AzureCalcRateCard[[#This Row],[Region]]</f>
        <v>A9 Cloud ServicesB9</v>
      </c>
      <c r="B3865" s="775">
        <v>9</v>
      </c>
      <c r="C3865" s="775" t="s">
        <v>680</v>
      </c>
      <c r="D3865" s="775" t="s">
        <v>175</v>
      </c>
      <c r="E3865" s="775">
        <v>3.43</v>
      </c>
      <c r="F3865" s="775" t="s">
        <v>697</v>
      </c>
      <c r="G3865" s="775" t="s">
        <v>2211</v>
      </c>
      <c r="H3865" s="775" t="s">
        <v>2212</v>
      </c>
      <c r="I3865" s="775" t="s">
        <v>5178</v>
      </c>
    </row>
    <row r="3866" spans="1:9">
      <c r="A3866" s="775" t="str">
        <f>Table_wabobpsvr_AzureCalc_AzureCalcRateCard[[#This Row],[ServiceName]]&amp;Table_wabobpsvr_AzureCalc_AzureCalcRateCard[[#This Row],[Price_Level]]&amp;Table_wabobpsvr_AzureCalc_AzureCalcRateCard[[#This Row],[Region]]</f>
        <v>Standard S0 Secondary Database DaysMOSP16</v>
      </c>
      <c r="B3866" s="775">
        <v>16</v>
      </c>
      <c r="C3866" s="775" t="s">
        <v>1071</v>
      </c>
      <c r="D3866" s="775" t="s">
        <v>606</v>
      </c>
      <c r="E3866" s="775">
        <v>0.4</v>
      </c>
      <c r="F3866" s="775" t="s">
        <v>1375</v>
      </c>
      <c r="G3866" s="775" t="s">
        <v>4235</v>
      </c>
      <c r="H3866" s="775" t="s">
        <v>4235</v>
      </c>
      <c r="I3866" s="775" t="s">
        <v>4235</v>
      </c>
    </row>
    <row r="3867" spans="1:9">
      <c r="A3867" s="775" t="str">
        <f>Table_wabobpsvr_AzureCalc_AzureCalcRateCard[[#This Row],[ServiceName]]&amp;Table_wabobpsvr_AzureCalc_AzureCalcRateCard[[#This Row],[Price_Level]]&amp;Table_wabobpsvr_AzureCalc_AzureCalcRateCard[[#This Row],[Region]]</f>
        <v>A9 VM (Non-Windows)B11</v>
      </c>
      <c r="B3867" s="775">
        <v>11</v>
      </c>
      <c r="C3867" s="775" t="s">
        <v>87</v>
      </c>
      <c r="D3867" s="775" t="s">
        <v>175</v>
      </c>
      <c r="E3867" s="775">
        <v>1.6904999999999999</v>
      </c>
      <c r="F3867" s="775" t="s">
        <v>700</v>
      </c>
      <c r="G3867" s="775" t="s">
        <v>1766</v>
      </c>
      <c r="H3867" s="775" t="s">
        <v>1767</v>
      </c>
      <c r="I3867" s="775" t="s">
        <v>6419</v>
      </c>
    </row>
    <row r="3868" spans="1:9">
      <c r="A3868" s="775" t="str">
        <f>Table_wabobpsvr_AzureCalc_AzureCalcRateCard[[#This Row],[ServiceName]]&amp;Table_wabobpsvr_AzureCalc_AzureCalcRateCard[[#This Row],[Price_Level]]&amp;Table_wabobpsvr_AzureCalc_AzureCalcRateCard[[#This Row],[Region]]</f>
        <v>High Frequency On Premises Activity - Tier 2D</v>
      </c>
      <c r="B3868" s="775"/>
      <c r="C3868" s="775" t="s">
        <v>4235</v>
      </c>
      <c r="D3868" s="775" t="s">
        <v>176</v>
      </c>
      <c r="E3868" s="775">
        <v>999999</v>
      </c>
      <c r="F3868" s="775" t="s">
        <v>1311</v>
      </c>
      <c r="G3868" s="775" t="s">
        <v>4235</v>
      </c>
      <c r="H3868" s="775" t="s">
        <v>4235</v>
      </c>
      <c r="I3868" s="775" t="s">
        <v>4235</v>
      </c>
    </row>
    <row r="3869" spans="1:9">
      <c r="A3869" s="775" t="str">
        <f>Table_wabobpsvr_AzureCalc_AzureCalcRateCard[[#This Row],[ServiceName]]&amp;Table_wabobpsvr_AzureCalc_AzureCalcRateCard[[#This Row],[Price_Level]]&amp;Table_wabobpsvr_AzureCalc_AzureCalcRateCard[[#This Row],[Region]]</f>
        <v>Low Frequency On Premise Activity - Tier 2B</v>
      </c>
      <c r="B3869" s="775"/>
      <c r="C3869" s="775" t="s">
        <v>4235</v>
      </c>
      <c r="D3869" s="775" t="s">
        <v>175</v>
      </c>
      <c r="E3869" s="775">
        <v>999999</v>
      </c>
      <c r="F3869" s="775" t="s">
        <v>1309</v>
      </c>
      <c r="G3869" s="775" t="s">
        <v>4235</v>
      </c>
      <c r="H3869" s="775" t="s">
        <v>4235</v>
      </c>
      <c r="I3869" s="775" t="s">
        <v>4235</v>
      </c>
    </row>
    <row r="3870" spans="1:9">
      <c r="A3870" s="775" t="str">
        <f>Table_wabobpsvr_AzureCalc_AzureCalcRateCard[[#This Row],[ServiceName]]&amp;Table_wabobpsvr_AzureCalc_AzureCalcRateCard[[#This Row],[Price_Level]]&amp;Table_wabobpsvr_AzureCalc_AzureCalcRateCard[[#This Row],[Region]]</f>
        <v>Low Frequency On Premise Activity - Tier 2C</v>
      </c>
      <c r="B3870" s="775"/>
      <c r="C3870" s="775" t="s">
        <v>4235</v>
      </c>
      <c r="D3870" s="775" t="s">
        <v>177</v>
      </c>
      <c r="E3870" s="775">
        <v>999999</v>
      </c>
      <c r="F3870" s="775" t="s">
        <v>1309</v>
      </c>
      <c r="G3870" s="775" t="s">
        <v>4235</v>
      </c>
      <c r="H3870" s="775" t="s">
        <v>4235</v>
      </c>
      <c r="I3870" s="775" t="s">
        <v>4235</v>
      </c>
    </row>
    <row r="3871" spans="1:9">
      <c r="A3871" s="775" t="str">
        <f>Table_wabobpsvr_AzureCalc_AzureCalcRateCard[[#This Row],[ServiceName]]&amp;Table_wabobpsvr_AzureCalc_AzureCalcRateCard[[#This Row],[Price_Level]]&amp;Table_wabobpsvr_AzureCalc_AzureCalcRateCard[[#This Row],[Region]]</f>
        <v>Low Frequency On Premise Activity - Tier 2D</v>
      </c>
      <c r="B3871" s="775"/>
      <c r="C3871" s="775" t="s">
        <v>4235</v>
      </c>
      <c r="D3871" s="775" t="s">
        <v>176</v>
      </c>
      <c r="E3871" s="775">
        <v>999999</v>
      </c>
      <c r="F3871" s="775" t="s">
        <v>1309</v>
      </c>
      <c r="G3871" s="775" t="s">
        <v>4235</v>
      </c>
      <c r="H3871" s="775" t="s">
        <v>4235</v>
      </c>
      <c r="I3871" s="775" t="s">
        <v>4235</v>
      </c>
    </row>
    <row r="3872" spans="1:9">
      <c r="A3872" s="1039" t="str">
        <f>Table_wabobpsvr_AzureCalc_AzureCalcRateCard[[#This Row],[ServiceName]]&amp;Table_wabobpsvr_AzureCalc_AzureCalcRateCard[[#This Row],[Price_Level]]&amp;Table_wabobpsvr_AzureCalc_AzureCalcRateCard[[#This Row],[Region]]</f>
        <v>Low Frequency On Premise Activity - Tier 2A</v>
      </c>
      <c r="B3872" s="1039"/>
      <c r="C3872" s="1039" t="s">
        <v>4235</v>
      </c>
      <c r="D3872" s="1039" t="s">
        <v>174</v>
      </c>
      <c r="E3872" s="1039">
        <v>999999</v>
      </c>
      <c r="F3872" s="1039" t="s">
        <v>1309</v>
      </c>
      <c r="G3872" s="775" t="s">
        <v>4235</v>
      </c>
      <c r="H3872" s="775" t="s">
        <v>4235</v>
      </c>
      <c r="I3872" s="775" t="s">
        <v>4235</v>
      </c>
    </row>
    <row r="3873" spans="1:9">
      <c r="A3873" s="1039" t="str">
        <f>Table_wabobpsvr_AzureCalc_AzureCalcRateCard[[#This Row],[ServiceName]]&amp;Table_wabobpsvr_AzureCalc_AzureCalcRateCard[[#This Row],[Price_Level]]&amp;Table_wabobpsvr_AzureCalc_AzureCalcRateCard[[#This Row],[Region]]</f>
        <v>Premium Storage - Page Blob/P20 (Units)MOSP</v>
      </c>
      <c r="B3873" s="1039"/>
      <c r="C3873" s="1039" t="s">
        <v>77</v>
      </c>
      <c r="D3873" s="1039" t="s">
        <v>606</v>
      </c>
      <c r="E3873" s="1039">
        <v>999999</v>
      </c>
      <c r="F3873" s="1039" t="s">
        <v>3179</v>
      </c>
      <c r="G3873" s="775" t="s">
        <v>4235</v>
      </c>
      <c r="H3873" s="775" t="s">
        <v>4235</v>
      </c>
      <c r="I3873" s="775" t="s">
        <v>4235</v>
      </c>
    </row>
    <row r="3874" spans="1:9">
      <c r="A3874" s="1039" t="str">
        <f>Table_wabobpsvr_AzureCalc_AzureCalcRateCard[[#This Row],[ServiceName]]&amp;Table_wabobpsvr_AzureCalc_AzureCalcRateCard[[#This Row],[Price_Level]]&amp;Table_wabobpsvr_AzureCalc_AzureCalcRateCard[[#This Row],[Region]]</f>
        <v>High Frequency On Premises ActivityD</v>
      </c>
      <c r="B3874" s="1039"/>
      <c r="C3874" s="1039" t="s">
        <v>4235</v>
      </c>
      <c r="D3874" s="1039" t="s">
        <v>176</v>
      </c>
      <c r="E3874" s="1039">
        <v>999999</v>
      </c>
      <c r="F3874" s="1039" t="s">
        <v>1303</v>
      </c>
      <c r="G3874" s="775" t="s">
        <v>4235</v>
      </c>
      <c r="H3874" s="775" t="s">
        <v>4235</v>
      </c>
      <c r="I3874" s="775" t="s">
        <v>4235</v>
      </c>
    </row>
    <row r="3875" spans="1:9">
      <c r="A3875" s="1039" t="str">
        <f>Table_wabobpsvr_AzureCalc_AzureCalcRateCard[[#This Row],[ServiceName]]&amp;Table_wabobpsvr_AzureCalc_AzureCalcRateCard[[#This Row],[Price_Level]]&amp;Table_wabobpsvr_AzureCalc_AzureCalcRateCard[[#This Row],[Region]]</f>
        <v>Inactive PipelinesMOSP</v>
      </c>
      <c r="B3875" s="1039"/>
      <c r="C3875" s="1039" t="s">
        <v>4235</v>
      </c>
      <c r="D3875" s="1039" t="s">
        <v>606</v>
      </c>
      <c r="E3875" s="1039">
        <v>999999</v>
      </c>
      <c r="F3875" s="1039" t="s">
        <v>1304</v>
      </c>
      <c r="G3875" s="775" t="s">
        <v>4235</v>
      </c>
      <c r="H3875" s="775" t="s">
        <v>4235</v>
      </c>
      <c r="I3875" s="775" t="s">
        <v>4235</v>
      </c>
    </row>
    <row r="3876" spans="1:9">
      <c r="A3876" s="1039" t="str">
        <f>Table_wabobpsvr_AzureCalc_AzureCalcRateCard[[#This Row],[ServiceName]]&amp;Table_wabobpsvr_AzureCalc_AzureCalcRateCard[[#This Row],[Price_Level]]&amp;Table_wabobpsvr_AzureCalc_AzureCalcRateCard[[#This Row],[Region]]</f>
        <v>Inactive PipelinesA</v>
      </c>
      <c r="B3876" s="1039"/>
      <c r="C3876" s="1039" t="s">
        <v>4235</v>
      </c>
      <c r="D3876" s="1039" t="s">
        <v>174</v>
      </c>
      <c r="E3876" s="1039">
        <v>999999</v>
      </c>
      <c r="F3876" s="1039" t="s">
        <v>1304</v>
      </c>
      <c r="G3876" s="775" t="s">
        <v>4235</v>
      </c>
      <c r="H3876" s="775" t="s">
        <v>4235</v>
      </c>
      <c r="I3876" s="775" t="s">
        <v>4235</v>
      </c>
    </row>
    <row r="3877" spans="1:9">
      <c r="A3877" s="1039" t="str">
        <f>Table_wabobpsvr_AzureCalc_AzureCalcRateCard[[#This Row],[ServiceName]]&amp;Table_wabobpsvr_AzureCalc_AzureCalcRateCard[[#This Row],[Price_Level]]&amp;Table_wabobpsvr_AzureCalc_AzureCalcRateCard[[#This Row],[Region]]</f>
        <v>Inactive PipelinesB</v>
      </c>
      <c r="B3877" s="1039"/>
      <c r="C3877" s="1039" t="s">
        <v>4235</v>
      </c>
      <c r="D3877" s="1039" t="s">
        <v>175</v>
      </c>
      <c r="E3877" s="1039">
        <v>999999</v>
      </c>
      <c r="F3877" s="1039" t="s">
        <v>1304</v>
      </c>
      <c r="G3877" s="775" t="s">
        <v>4235</v>
      </c>
      <c r="H3877" s="775" t="s">
        <v>4235</v>
      </c>
      <c r="I3877" s="775" t="s">
        <v>4235</v>
      </c>
    </row>
    <row r="3878" spans="1:9">
      <c r="A3878" s="775" t="str">
        <f>Table_wabobpsvr_AzureCalc_AzureCalcRateCard[[#This Row],[ServiceName]]&amp;Table_wabobpsvr_AzureCalc_AzureCalcRateCard[[#This Row],[Price_Level]]&amp;Table_wabobpsvr_AzureCalc_AzureCalcRateCard[[#This Row],[Region]]</f>
        <v>Inactive PipelinesC</v>
      </c>
      <c r="B3878" s="775"/>
      <c r="C3878" s="775" t="s">
        <v>4235</v>
      </c>
      <c r="D3878" s="775" t="s">
        <v>177</v>
      </c>
      <c r="E3878" s="775">
        <v>999999</v>
      </c>
      <c r="F3878" s="775" t="s">
        <v>1304</v>
      </c>
      <c r="G3878" s="775" t="s">
        <v>4235</v>
      </c>
      <c r="H3878" s="775" t="s">
        <v>4235</v>
      </c>
      <c r="I3878" s="775" t="s">
        <v>4235</v>
      </c>
    </row>
    <row r="3879" spans="1:9">
      <c r="A3879" s="775" t="str">
        <f>Table_wabobpsvr_AzureCalc_AzureCalcRateCard[[#This Row],[ServiceName]]&amp;Table_wabobpsvr_AzureCalc_AzureCalcRateCard[[#This Row],[Price_Level]]&amp;Table_wabobpsvr_AzureCalc_AzureCalcRateCard[[#This Row],[Region]]</f>
        <v>Inactive PipelinesD</v>
      </c>
      <c r="B3879" s="775"/>
      <c r="C3879" s="775" t="s">
        <v>4235</v>
      </c>
      <c r="D3879" s="775" t="s">
        <v>176</v>
      </c>
      <c r="E3879" s="775">
        <v>999999</v>
      </c>
      <c r="F3879" s="775" t="s">
        <v>1304</v>
      </c>
      <c r="G3879" s="775" t="s">
        <v>4235</v>
      </c>
      <c r="H3879" s="775" t="s">
        <v>4235</v>
      </c>
      <c r="I3879" s="775" t="s">
        <v>4235</v>
      </c>
    </row>
    <row r="3880" spans="1:9">
      <c r="A3880" s="775" t="str">
        <f>Table_wabobpsvr_AzureCalc_AzureCalcRateCard[[#This Row],[ServiceName]]&amp;Table_wabobpsvr_AzureCalc_AzureCalcRateCard[[#This Row],[Price_Level]]&amp;Table_wabobpsvr_AzureCalc_AzureCalcRateCard[[#This Row],[Region]]</f>
        <v>Low Frequency Cloud ActivityMOSP</v>
      </c>
      <c r="B3880" s="775"/>
      <c r="C3880" s="775" t="s">
        <v>4235</v>
      </c>
      <c r="D3880" s="775" t="s">
        <v>606</v>
      </c>
      <c r="E3880" s="775">
        <v>999999</v>
      </c>
      <c r="F3880" s="775" t="s">
        <v>1305</v>
      </c>
      <c r="G3880" s="775" t="s">
        <v>4235</v>
      </c>
      <c r="H3880" s="775" t="s">
        <v>4235</v>
      </c>
      <c r="I3880" s="775" t="s">
        <v>4235</v>
      </c>
    </row>
    <row r="3881" spans="1:9">
      <c r="A3881" s="775" t="str">
        <f>Table_wabobpsvr_AzureCalc_AzureCalcRateCard[[#This Row],[ServiceName]]&amp;Table_wabobpsvr_AzureCalc_AzureCalcRateCard[[#This Row],[Price_Level]]&amp;Table_wabobpsvr_AzureCalc_AzureCalcRateCard[[#This Row],[Region]]</f>
        <v>Low Frequency Cloud ActivityA</v>
      </c>
      <c r="B3881" s="775"/>
      <c r="C3881" s="775" t="s">
        <v>4235</v>
      </c>
      <c r="D3881" s="775" t="s">
        <v>174</v>
      </c>
      <c r="E3881" s="775">
        <v>999999</v>
      </c>
      <c r="F3881" s="775" t="s">
        <v>1305</v>
      </c>
      <c r="G3881" s="775" t="s">
        <v>4235</v>
      </c>
      <c r="H3881" s="775" t="s">
        <v>4235</v>
      </c>
      <c r="I3881" s="775" t="s">
        <v>4235</v>
      </c>
    </row>
    <row r="3882" spans="1:9">
      <c r="A3882" s="775" t="str">
        <f>Table_wabobpsvr_AzureCalc_AzureCalcRateCard[[#This Row],[ServiceName]]&amp;Table_wabobpsvr_AzureCalc_AzureCalcRateCard[[#This Row],[Price_Level]]&amp;Table_wabobpsvr_AzureCalc_AzureCalcRateCard[[#This Row],[Region]]</f>
        <v>Low Frequency Cloud ActivityB</v>
      </c>
      <c r="B3882" s="775"/>
      <c r="C3882" s="775" t="s">
        <v>4235</v>
      </c>
      <c r="D3882" s="775" t="s">
        <v>175</v>
      </c>
      <c r="E3882" s="775">
        <v>999999</v>
      </c>
      <c r="F3882" s="775" t="s">
        <v>1305</v>
      </c>
      <c r="G3882" s="775" t="s">
        <v>4235</v>
      </c>
      <c r="H3882" s="775" t="s">
        <v>4235</v>
      </c>
      <c r="I3882" s="775" t="s">
        <v>4235</v>
      </c>
    </row>
    <row r="3883" spans="1:9">
      <c r="A3883" s="1039" t="str">
        <f>Table_wabobpsvr_AzureCalc_AzureCalcRateCard[[#This Row],[ServiceName]]&amp;Table_wabobpsvr_AzureCalc_AzureCalcRateCard[[#This Row],[Price_Level]]&amp;Table_wabobpsvr_AzureCalc_AzureCalcRateCard[[#This Row],[Region]]</f>
        <v>Low Frequency Cloud ActivityC</v>
      </c>
      <c r="B3883" s="1039"/>
      <c r="C3883" s="1039" t="s">
        <v>4235</v>
      </c>
      <c r="D3883" s="1039" t="s">
        <v>177</v>
      </c>
      <c r="E3883" s="1039">
        <v>999999</v>
      </c>
      <c r="F3883" s="1039" t="s">
        <v>1305</v>
      </c>
      <c r="G3883" s="775" t="s">
        <v>4235</v>
      </c>
      <c r="H3883" s="775" t="s">
        <v>4235</v>
      </c>
      <c r="I3883" s="775" t="s">
        <v>4235</v>
      </c>
    </row>
    <row r="3884" spans="1:9">
      <c r="A3884" s="775" t="str">
        <f>Table_wabobpsvr_AzureCalc_AzureCalcRateCard[[#This Row],[ServiceName]]&amp;Table_wabobpsvr_AzureCalc_AzureCalcRateCard[[#This Row],[Price_Level]]&amp;Table_wabobpsvr_AzureCalc_AzureCalcRateCard[[#This Row],[Region]]</f>
        <v>Low Frequency Cloud ActivityD</v>
      </c>
      <c r="B3884" s="775"/>
      <c r="C3884" s="775" t="s">
        <v>4235</v>
      </c>
      <c r="D3884" s="775" t="s">
        <v>176</v>
      </c>
      <c r="E3884" s="775">
        <v>999999</v>
      </c>
      <c r="F3884" s="775" t="s">
        <v>1305</v>
      </c>
      <c r="G3884" s="775" t="s">
        <v>4235</v>
      </c>
      <c r="H3884" s="775" t="s">
        <v>4235</v>
      </c>
      <c r="I3884" s="775" t="s">
        <v>4235</v>
      </c>
    </row>
    <row r="3885" spans="1:9">
      <c r="A3885" s="775" t="str">
        <f>Table_wabobpsvr_AzureCalc_AzureCalcRateCard[[#This Row],[ServiceName]]&amp;Table_wabobpsvr_AzureCalc_AzureCalcRateCard[[#This Row],[Price_Level]]&amp;Table_wabobpsvr_AzureCalc_AzureCalcRateCard[[#This Row],[Region]]</f>
        <v>Low Frequency Cloud Activity - Tier 2MOSP</v>
      </c>
      <c r="B3885" s="775"/>
      <c r="C3885" s="775" t="s">
        <v>4235</v>
      </c>
      <c r="D3885" s="775" t="s">
        <v>606</v>
      </c>
      <c r="E3885" s="775">
        <v>999999</v>
      </c>
      <c r="F3885" s="775" t="s">
        <v>1312</v>
      </c>
      <c r="G3885" s="775" t="s">
        <v>4235</v>
      </c>
      <c r="H3885" s="775" t="s">
        <v>4235</v>
      </c>
      <c r="I3885" s="775" t="s">
        <v>4235</v>
      </c>
    </row>
    <row r="3886" spans="1:9">
      <c r="A3886" s="775" t="str">
        <f>Table_wabobpsvr_AzureCalc_AzureCalcRateCard[[#This Row],[ServiceName]]&amp;Table_wabobpsvr_AzureCalc_AzureCalcRateCard[[#This Row],[Price_Level]]&amp;Table_wabobpsvr_AzureCalc_AzureCalcRateCard[[#This Row],[Region]]</f>
        <v>Low Frequency Cloud Activity - Tier 2A</v>
      </c>
      <c r="B3886" s="775"/>
      <c r="C3886" s="775" t="s">
        <v>4235</v>
      </c>
      <c r="D3886" s="775" t="s">
        <v>174</v>
      </c>
      <c r="E3886" s="775">
        <v>999999</v>
      </c>
      <c r="F3886" s="775" t="s">
        <v>1312</v>
      </c>
      <c r="G3886" s="775" t="s">
        <v>4235</v>
      </c>
      <c r="H3886" s="775" t="s">
        <v>4235</v>
      </c>
      <c r="I3886" s="775" t="s">
        <v>4235</v>
      </c>
    </row>
    <row r="3887" spans="1:9">
      <c r="A3887" s="1039" t="str">
        <f>Table_wabobpsvr_AzureCalc_AzureCalcRateCard[[#This Row],[ServiceName]]&amp;Table_wabobpsvr_AzureCalc_AzureCalcRateCard[[#This Row],[Price_Level]]&amp;Table_wabobpsvr_AzureCalc_AzureCalcRateCard[[#This Row],[Region]]</f>
        <v>Low Frequency Cloud Activity - Tier 2B</v>
      </c>
      <c r="B3887" s="1039"/>
      <c r="C3887" s="1039" t="s">
        <v>4235</v>
      </c>
      <c r="D3887" s="1039" t="s">
        <v>175</v>
      </c>
      <c r="E3887" s="1039">
        <v>999999</v>
      </c>
      <c r="F3887" s="1039" t="s">
        <v>1312</v>
      </c>
      <c r="G3887" s="775" t="s">
        <v>4235</v>
      </c>
      <c r="H3887" s="775" t="s">
        <v>4235</v>
      </c>
      <c r="I3887" s="775" t="s">
        <v>4235</v>
      </c>
    </row>
    <row r="3888" spans="1:9">
      <c r="A3888" s="775" t="str">
        <f>Table_wabobpsvr_AzureCalc_AzureCalcRateCard[[#This Row],[ServiceName]]&amp;Table_wabobpsvr_AzureCalc_AzureCalcRateCard[[#This Row],[Price_Level]]&amp;Table_wabobpsvr_AzureCalc_AzureCalcRateCard[[#This Row],[Region]]</f>
        <v>Low Frequency Cloud Activity - Tier 2C</v>
      </c>
      <c r="B3888" s="775"/>
      <c r="C3888" s="775" t="s">
        <v>4235</v>
      </c>
      <c r="D3888" s="775" t="s">
        <v>177</v>
      </c>
      <c r="E3888" s="775">
        <v>999999</v>
      </c>
      <c r="F3888" s="775" t="s">
        <v>1312</v>
      </c>
      <c r="G3888" s="775" t="s">
        <v>4235</v>
      </c>
      <c r="H3888" s="775" t="s">
        <v>4235</v>
      </c>
      <c r="I3888" s="775" t="s">
        <v>4235</v>
      </c>
    </row>
    <row r="3889" spans="1:9">
      <c r="A3889" s="775" t="str">
        <f>Table_wabobpsvr_AzureCalc_AzureCalcRateCard[[#This Row],[ServiceName]]&amp;Table_wabobpsvr_AzureCalc_AzureCalcRateCard[[#This Row],[Price_Level]]&amp;Table_wabobpsvr_AzureCalc_AzureCalcRateCard[[#This Row],[Region]]</f>
        <v>Low Frequency Cloud Activity - Tier 2D</v>
      </c>
      <c r="B3889" s="775"/>
      <c r="C3889" s="775" t="s">
        <v>4235</v>
      </c>
      <c r="D3889" s="775" t="s">
        <v>176</v>
      </c>
      <c r="E3889" s="775">
        <v>999999</v>
      </c>
      <c r="F3889" s="775" t="s">
        <v>1312</v>
      </c>
      <c r="G3889" s="775" t="s">
        <v>4235</v>
      </c>
      <c r="H3889" s="775" t="s">
        <v>4235</v>
      </c>
      <c r="I3889" s="775" t="s">
        <v>4235</v>
      </c>
    </row>
    <row r="3890" spans="1:9">
      <c r="A3890" s="775" t="str">
        <f>Table_wabobpsvr_AzureCalc_AzureCalcRateCard[[#This Row],[ServiceName]]&amp;Table_wabobpsvr_AzureCalc_AzureCalcRateCard[[#This Row],[Price_Level]]&amp;Table_wabobpsvr_AzureCalc_AzureCalcRateCard[[#This Row],[Region]]</f>
        <v>Low Frequency On Premise Activity - Tier 2MOSP</v>
      </c>
      <c r="B3890" s="775"/>
      <c r="C3890" s="775" t="s">
        <v>4235</v>
      </c>
      <c r="D3890" s="775" t="s">
        <v>606</v>
      </c>
      <c r="E3890" s="775">
        <v>999999</v>
      </c>
      <c r="F3890" s="775" t="s">
        <v>1309</v>
      </c>
      <c r="G3890" s="775" t="s">
        <v>4235</v>
      </c>
      <c r="H3890" s="775" t="s">
        <v>4235</v>
      </c>
      <c r="I3890" s="775" t="s">
        <v>4235</v>
      </c>
    </row>
    <row r="3891" spans="1:9">
      <c r="A3891" s="775" t="str">
        <f>Table_wabobpsvr_AzureCalc_AzureCalcRateCard[[#This Row],[ServiceName]]&amp;Table_wabobpsvr_AzureCalc_AzureCalcRateCard[[#This Row],[Price_Level]]&amp;Table_wabobpsvr_AzureCalc_AzureCalcRateCard[[#This Row],[Region]]</f>
        <v>Low Frequency On Premise Activity - Tier 2A</v>
      </c>
      <c r="B3891" s="775"/>
      <c r="C3891" s="775" t="s">
        <v>4235</v>
      </c>
      <c r="D3891" s="775" t="s">
        <v>174</v>
      </c>
      <c r="E3891" s="775">
        <v>999999</v>
      </c>
      <c r="F3891" s="775" t="s">
        <v>1309</v>
      </c>
      <c r="G3891" s="775" t="s">
        <v>4235</v>
      </c>
      <c r="H3891" s="775" t="s">
        <v>4235</v>
      </c>
      <c r="I3891" s="775" t="s">
        <v>4235</v>
      </c>
    </row>
    <row r="3892" spans="1:9">
      <c r="A3892" s="775" t="str">
        <f>Table_wabobpsvr_AzureCalc_AzureCalcRateCard[[#This Row],[ServiceName]]&amp;Table_wabobpsvr_AzureCalc_AzureCalcRateCard[[#This Row],[Price_Level]]&amp;Table_wabobpsvr_AzureCalc_AzureCalcRateCard[[#This Row],[Region]]</f>
        <v>Low Frequency On Premise Activity - Tier 2B</v>
      </c>
      <c r="B3892" s="775"/>
      <c r="C3892" s="775" t="s">
        <v>4235</v>
      </c>
      <c r="D3892" s="775" t="s">
        <v>175</v>
      </c>
      <c r="E3892" s="775">
        <v>999999</v>
      </c>
      <c r="F3892" s="775" t="s">
        <v>1309</v>
      </c>
      <c r="G3892" s="775" t="s">
        <v>4235</v>
      </c>
      <c r="H3892" s="775" t="s">
        <v>4235</v>
      </c>
      <c r="I3892" s="775" t="s">
        <v>4235</v>
      </c>
    </row>
    <row r="3893" spans="1:9">
      <c r="A3893" s="775" t="str">
        <f>Table_wabobpsvr_AzureCalc_AzureCalcRateCard[[#This Row],[ServiceName]]&amp;Table_wabobpsvr_AzureCalc_AzureCalcRateCard[[#This Row],[Price_Level]]&amp;Table_wabobpsvr_AzureCalc_AzureCalcRateCard[[#This Row],[Region]]</f>
        <v>Low Frequency On Premise Activity - Tier 2C</v>
      </c>
      <c r="B3893" s="775"/>
      <c r="C3893" s="775" t="s">
        <v>4235</v>
      </c>
      <c r="D3893" s="775" t="s">
        <v>177</v>
      </c>
      <c r="E3893" s="775">
        <v>999999</v>
      </c>
      <c r="F3893" s="775" t="s">
        <v>1309</v>
      </c>
      <c r="G3893" s="775" t="s">
        <v>4235</v>
      </c>
      <c r="H3893" s="775" t="s">
        <v>4235</v>
      </c>
      <c r="I3893" s="775" t="s">
        <v>4235</v>
      </c>
    </row>
    <row r="3894" spans="1:9">
      <c r="A3894" s="775" t="str">
        <f>Table_wabobpsvr_AzureCalc_AzureCalcRateCard[[#This Row],[ServiceName]]&amp;Table_wabobpsvr_AzureCalc_AzureCalcRateCard[[#This Row],[Price_Level]]&amp;Table_wabobpsvr_AzureCalc_AzureCalcRateCard[[#This Row],[Region]]</f>
        <v>Low Frequency On Premise Activity - Tier 2D</v>
      </c>
      <c r="B3894" s="775"/>
      <c r="C3894" s="775" t="s">
        <v>4235</v>
      </c>
      <c r="D3894" s="775" t="s">
        <v>176</v>
      </c>
      <c r="E3894" s="775">
        <v>999999</v>
      </c>
      <c r="F3894" s="775" t="s">
        <v>1309</v>
      </c>
      <c r="G3894" s="775" t="s">
        <v>4235</v>
      </c>
      <c r="H3894" s="775" t="s">
        <v>4235</v>
      </c>
      <c r="I3894" s="775" t="s">
        <v>4235</v>
      </c>
    </row>
    <row r="3895" spans="1:9">
      <c r="A3895" s="1039" t="str">
        <f>Table_wabobpsvr_AzureCalc_AzureCalcRateCard[[#This Row],[ServiceName]]&amp;Table_wabobpsvr_AzureCalc_AzureCalcRateCard[[#This Row],[Price_Level]]&amp;Table_wabobpsvr_AzureCalc_AzureCalcRateCard[[#This Row],[Region]]</f>
        <v>Low Frequency On Premises ActivityMOSP</v>
      </c>
      <c r="B3895" s="1039"/>
      <c r="C3895" s="1039" t="s">
        <v>4235</v>
      </c>
      <c r="D3895" s="1039" t="s">
        <v>606</v>
      </c>
      <c r="E3895" s="1039">
        <v>999999</v>
      </c>
      <c r="F3895" s="1039" t="s">
        <v>1306</v>
      </c>
      <c r="G3895" s="775" t="s">
        <v>4235</v>
      </c>
      <c r="H3895" s="775" t="s">
        <v>4235</v>
      </c>
      <c r="I3895" s="775" t="s">
        <v>4235</v>
      </c>
    </row>
    <row r="3896" spans="1:9">
      <c r="A3896" s="1039" t="str">
        <f>Table_wabobpsvr_AzureCalc_AzureCalcRateCard[[#This Row],[ServiceName]]&amp;Table_wabobpsvr_AzureCalc_AzureCalcRateCard[[#This Row],[Price_Level]]&amp;Table_wabobpsvr_AzureCalc_AzureCalcRateCard[[#This Row],[Region]]</f>
        <v>Low Frequency On Premises ActivityA</v>
      </c>
      <c r="B3896" s="1039"/>
      <c r="C3896" s="1039" t="s">
        <v>4235</v>
      </c>
      <c r="D3896" s="1039" t="s">
        <v>174</v>
      </c>
      <c r="E3896" s="1039">
        <v>999999</v>
      </c>
      <c r="F3896" s="1039" t="s">
        <v>1306</v>
      </c>
      <c r="G3896" s="775" t="s">
        <v>4235</v>
      </c>
      <c r="H3896" s="775" t="s">
        <v>4235</v>
      </c>
      <c r="I3896" s="775" t="s">
        <v>4235</v>
      </c>
    </row>
    <row r="3897" spans="1:9">
      <c r="A3897" s="1039" t="str">
        <f>Table_wabobpsvr_AzureCalc_AzureCalcRateCard[[#This Row],[ServiceName]]&amp;Table_wabobpsvr_AzureCalc_AzureCalcRateCard[[#This Row],[Price_Level]]&amp;Table_wabobpsvr_AzureCalc_AzureCalcRateCard[[#This Row],[Region]]</f>
        <v>Low Frequency On Premises ActivityB</v>
      </c>
      <c r="B3897" s="1039"/>
      <c r="C3897" s="1039" t="s">
        <v>4235</v>
      </c>
      <c r="D3897" s="1039" t="s">
        <v>175</v>
      </c>
      <c r="E3897" s="1039">
        <v>999999</v>
      </c>
      <c r="F3897" s="1039" t="s">
        <v>1306</v>
      </c>
      <c r="G3897" s="775" t="s">
        <v>4235</v>
      </c>
      <c r="H3897" s="775" t="s">
        <v>4235</v>
      </c>
      <c r="I3897" s="775" t="s">
        <v>4235</v>
      </c>
    </row>
    <row r="3898" spans="1:9">
      <c r="A3898" s="775" t="str">
        <f>Table_wabobpsvr_AzureCalc_AzureCalcRateCard[[#This Row],[ServiceName]]&amp;Table_wabobpsvr_AzureCalc_AzureCalcRateCard[[#This Row],[Price_Level]]&amp;Table_wabobpsvr_AzureCalc_AzureCalcRateCard[[#This Row],[Region]]</f>
        <v>Low Frequency On Premises ActivityC</v>
      </c>
      <c r="B3898" s="775"/>
      <c r="C3898" s="775" t="s">
        <v>4235</v>
      </c>
      <c r="D3898" s="775" t="s">
        <v>177</v>
      </c>
      <c r="E3898" s="775">
        <v>999999</v>
      </c>
      <c r="F3898" s="775" t="s">
        <v>1306</v>
      </c>
      <c r="G3898" s="775" t="s">
        <v>4235</v>
      </c>
      <c r="H3898" s="775" t="s">
        <v>4235</v>
      </c>
      <c r="I3898" s="775" t="s">
        <v>4235</v>
      </c>
    </row>
    <row r="3899" spans="1:9">
      <c r="A3899" s="775" t="str">
        <f>Table_wabobpsvr_AzureCalc_AzureCalcRateCard[[#This Row],[ServiceName]]&amp;Table_wabobpsvr_AzureCalc_AzureCalcRateCard[[#This Row],[Price_Level]]&amp;Table_wabobpsvr_AzureCalc_AzureCalcRateCard[[#This Row],[Region]]</f>
        <v>Low Frequency On Premises ActivityD</v>
      </c>
      <c r="B3899" s="775"/>
      <c r="C3899" s="775" t="s">
        <v>4235</v>
      </c>
      <c r="D3899" s="775" t="s">
        <v>176</v>
      </c>
      <c r="E3899" s="775">
        <v>999999</v>
      </c>
      <c r="F3899" s="775" t="s">
        <v>1306</v>
      </c>
      <c r="G3899" s="775" t="s">
        <v>4235</v>
      </c>
      <c r="H3899" s="775" t="s">
        <v>4235</v>
      </c>
      <c r="I3899" s="775" t="s">
        <v>4235</v>
      </c>
    </row>
    <row r="3900" spans="1:9">
      <c r="A3900" s="775" t="str">
        <f>Table_wabobpsvr_AzureCalc_AzureCalcRateCard[[#This Row],[ServiceName]]&amp;Table_wabobpsvr_AzureCalc_AzureCalcRateCard[[#This Row],[Price_Level]]&amp;Table_wabobpsvr_AzureCalc_AzureCalcRateCard[[#This Row],[Region]]</f>
        <v>Standard_G2 VM (Non-Windows)A</v>
      </c>
      <c r="B3900" s="775"/>
      <c r="C3900" s="775" t="s">
        <v>4235</v>
      </c>
      <c r="D3900" s="775" t="s">
        <v>174</v>
      </c>
      <c r="E3900" s="775">
        <v>999999</v>
      </c>
      <c r="F3900" s="775" t="s">
        <v>3045</v>
      </c>
      <c r="G3900" s="775" t="s">
        <v>4235</v>
      </c>
      <c r="H3900" s="775" t="s">
        <v>4235</v>
      </c>
      <c r="I3900" s="775" t="s">
        <v>4235</v>
      </c>
    </row>
    <row r="3901" spans="1:9">
      <c r="A3901" s="775" t="str">
        <f>Table_wabobpsvr_AzureCalc_AzureCalcRateCard[[#This Row],[ServiceName]]&amp;Table_wabobpsvr_AzureCalc_AzureCalcRateCard[[#This Row],[Price_Level]]&amp;Table_wabobpsvr_AzureCalc_AzureCalcRateCard[[#This Row],[Region]]</f>
        <v>Standard_G2 VM (Windows)D</v>
      </c>
      <c r="B3901" s="775"/>
      <c r="C3901" s="775" t="s">
        <v>4235</v>
      </c>
      <c r="D3901" s="775" t="s">
        <v>176</v>
      </c>
      <c r="E3901" s="775">
        <v>999999</v>
      </c>
      <c r="F3901" s="775" t="s">
        <v>3060</v>
      </c>
      <c r="G3901" s="775" t="s">
        <v>4235</v>
      </c>
      <c r="H3901" s="775" t="s">
        <v>4235</v>
      </c>
      <c r="I3901" s="775" t="s">
        <v>4235</v>
      </c>
    </row>
    <row r="3902" spans="1:9">
      <c r="A3902" s="1039" t="str">
        <f>Table_wabobpsvr_AzureCalc_AzureCalcRateCard[[#This Row],[ServiceName]]&amp;Table_wabobpsvr_AzureCalc_AzureCalcRateCard[[#This Row],[Price_Level]]&amp;Table_wabobpsvr_AzureCalc_AzureCalcRateCard[[#This Row],[Region]]</f>
        <v>Standard_G3 VM (Windows)MOSP</v>
      </c>
      <c r="B3902" s="1039"/>
      <c r="C3902" s="1039" t="s">
        <v>4235</v>
      </c>
      <c r="D3902" s="1039" t="s">
        <v>606</v>
      </c>
      <c r="E3902" s="1039">
        <v>999999</v>
      </c>
      <c r="F3902" s="1039" t="s">
        <v>3069</v>
      </c>
      <c r="G3902" s="775" t="s">
        <v>4235</v>
      </c>
      <c r="H3902" s="775" t="s">
        <v>4235</v>
      </c>
      <c r="I3902" s="775" t="s">
        <v>4235</v>
      </c>
    </row>
    <row r="3903" spans="1:9">
      <c r="A3903" s="775" t="str">
        <f>Table_wabobpsvr_AzureCalc_AzureCalcRateCard[[#This Row],[ServiceName]]&amp;Table_wabobpsvr_AzureCalc_AzureCalcRateCard[[#This Row],[Price_Level]]&amp;Table_wabobpsvr_AzureCalc_AzureCalcRateCard[[#This Row],[Region]]</f>
        <v>Standard_G3 VM (Windows)A</v>
      </c>
      <c r="B3903" s="775"/>
      <c r="C3903" s="775" t="s">
        <v>4235</v>
      </c>
      <c r="D3903" s="775" t="s">
        <v>174</v>
      </c>
      <c r="E3903" s="775">
        <v>999999</v>
      </c>
      <c r="F3903" s="775" t="s">
        <v>3069</v>
      </c>
      <c r="G3903" s="775" t="s">
        <v>4235</v>
      </c>
      <c r="H3903" s="775" t="s">
        <v>4235</v>
      </c>
      <c r="I3903" s="775" t="s">
        <v>4235</v>
      </c>
    </row>
    <row r="3904" spans="1:9">
      <c r="A3904" s="775" t="str">
        <f>Table_wabobpsvr_AzureCalc_AzureCalcRateCard[[#This Row],[ServiceName]]&amp;Table_wabobpsvr_AzureCalc_AzureCalcRateCard[[#This Row],[Price_Level]]&amp;Table_wabobpsvr_AzureCalc_AzureCalcRateCard[[#This Row],[Region]]</f>
        <v>Standard_G3 VM (Windows)B</v>
      </c>
      <c r="B3904" s="775"/>
      <c r="C3904" s="775" t="s">
        <v>4235</v>
      </c>
      <c r="D3904" s="775" t="s">
        <v>175</v>
      </c>
      <c r="E3904" s="775">
        <v>999999</v>
      </c>
      <c r="F3904" s="775" t="s">
        <v>3069</v>
      </c>
      <c r="G3904" s="775" t="s">
        <v>4235</v>
      </c>
      <c r="H3904" s="775" t="s">
        <v>4235</v>
      </c>
      <c r="I3904" s="775" t="s">
        <v>4235</v>
      </c>
    </row>
    <row r="3905" spans="1:9">
      <c r="A3905" s="775" t="str">
        <f>Table_wabobpsvr_AzureCalc_AzureCalcRateCard[[#This Row],[ServiceName]]&amp;Table_wabobpsvr_AzureCalc_AzureCalcRateCard[[#This Row],[Price_Level]]&amp;Table_wabobpsvr_AzureCalc_AzureCalcRateCard[[#This Row],[Region]]</f>
        <v>Standard_G3 VM (Windows)C</v>
      </c>
      <c r="B3905" s="775"/>
      <c r="C3905" s="775" t="s">
        <v>4235</v>
      </c>
      <c r="D3905" s="775" t="s">
        <v>177</v>
      </c>
      <c r="E3905" s="775">
        <v>999999</v>
      </c>
      <c r="F3905" s="775" t="s">
        <v>3069</v>
      </c>
      <c r="G3905" s="775" t="s">
        <v>4235</v>
      </c>
      <c r="H3905" s="775" t="s">
        <v>4235</v>
      </c>
      <c r="I3905" s="775" t="s">
        <v>4235</v>
      </c>
    </row>
    <row r="3906" spans="1:9">
      <c r="A3906" s="775" t="str">
        <f>Table_wabobpsvr_AzureCalc_AzureCalcRateCard[[#This Row],[ServiceName]]&amp;Table_wabobpsvr_AzureCalc_AzureCalcRateCard[[#This Row],[Price_Level]]&amp;Table_wabobpsvr_AzureCalc_AzureCalcRateCard[[#This Row],[Region]]</f>
        <v>Standard_G3 VM (Windows)D</v>
      </c>
      <c r="B3906" s="775"/>
      <c r="C3906" s="775" t="s">
        <v>4235</v>
      </c>
      <c r="D3906" s="775" t="s">
        <v>176</v>
      </c>
      <c r="E3906" s="775">
        <v>999999</v>
      </c>
      <c r="F3906" s="775" t="s">
        <v>3069</v>
      </c>
      <c r="G3906" s="775" t="s">
        <v>4235</v>
      </c>
      <c r="H3906" s="775" t="s">
        <v>4235</v>
      </c>
      <c r="I3906" s="775" t="s">
        <v>4235</v>
      </c>
    </row>
    <row r="3907" spans="1:9">
      <c r="A3907" s="775" t="str">
        <f>Table_wabobpsvr_AzureCalc_AzureCalcRateCard[[#This Row],[ServiceName]]&amp;Table_wabobpsvr_AzureCalc_AzureCalcRateCard[[#This Row],[Price_Level]]&amp;Table_wabobpsvr_AzureCalc_AzureCalcRateCard[[#This Row],[Region]]</f>
        <v>Standard_G4 VM (Windows)MOSP</v>
      </c>
      <c r="B3907" s="775"/>
      <c r="C3907" s="775" t="s">
        <v>4235</v>
      </c>
      <c r="D3907" s="775" t="s">
        <v>606</v>
      </c>
      <c r="E3907" s="775">
        <v>999999</v>
      </c>
      <c r="F3907" s="775" t="s">
        <v>3072</v>
      </c>
      <c r="G3907" s="775" t="s">
        <v>4235</v>
      </c>
      <c r="H3907" s="775" t="s">
        <v>4235</v>
      </c>
      <c r="I3907" s="775" t="s">
        <v>4235</v>
      </c>
    </row>
    <row r="3908" spans="1:9">
      <c r="A3908" s="775" t="str">
        <f>Table_wabobpsvr_AzureCalc_AzureCalcRateCard[[#This Row],[ServiceName]]&amp;Table_wabobpsvr_AzureCalc_AzureCalcRateCard[[#This Row],[Price_Level]]&amp;Table_wabobpsvr_AzureCalc_AzureCalcRateCard[[#This Row],[Region]]</f>
        <v>Standard_G4 VM (Windows)A</v>
      </c>
      <c r="B3908" s="775"/>
      <c r="C3908" s="775" t="s">
        <v>4235</v>
      </c>
      <c r="D3908" s="775" t="s">
        <v>174</v>
      </c>
      <c r="E3908" s="775">
        <v>999999</v>
      </c>
      <c r="F3908" s="775" t="s">
        <v>3072</v>
      </c>
      <c r="G3908" s="775" t="s">
        <v>4235</v>
      </c>
      <c r="H3908" s="775" t="s">
        <v>4235</v>
      </c>
      <c r="I3908" s="775" t="s">
        <v>4235</v>
      </c>
    </row>
    <row r="3909" spans="1:9">
      <c r="A3909" s="775" t="str">
        <f>Table_wabobpsvr_AzureCalc_AzureCalcRateCard[[#This Row],[ServiceName]]&amp;Table_wabobpsvr_AzureCalc_AzureCalcRateCard[[#This Row],[Price_Level]]&amp;Table_wabobpsvr_AzureCalc_AzureCalcRateCard[[#This Row],[Region]]</f>
        <v>Standard_G4 VM (Windows)B</v>
      </c>
      <c r="B3909" s="775"/>
      <c r="C3909" s="775" t="s">
        <v>4235</v>
      </c>
      <c r="D3909" s="775" t="s">
        <v>175</v>
      </c>
      <c r="E3909" s="775">
        <v>999999</v>
      </c>
      <c r="F3909" s="775" t="s">
        <v>3072</v>
      </c>
      <c r="G3909" s="775" t="s">
        <v>4235</v>
      </c>
      <c r="H3909" s="775" t="s">
        <v>4235</v>
      </c>
      <c r="I3909" s="775" t="s">
        <v>4235</v>
      </c>
    </row>
    <row r="3910" spans="1:9">
      <c r="A3910" s="775" t="str">
        <f>Table_wabobpsvr_AzureCalc_AzureCalcRateCard[[#This Row],[ServiceName]]&amp;Table_wabobpsvr_AzureCalc_AzureCalcRateCard[[#This Row],[Price_Level]]&amp;Table_wabobpsvr_AzureCalc_AzureCalcRateCard[[#This Row],[Region]]</f>
        <v>Standard_G4 VM (Windows)C</v>
      </c>
      <c r="B3910" s="775"/>
      <c r="C3910" s="775" t="s">
        <v>4235</v>
      </c>
      <c r="D3910" s="775" t="s">
        <v>177</v>
      </c>
      <c r="E3910" s="775">
        <v>999999</v>
      </c>
      <c r="F3910" s="775" t="s">
        <v>3072</v>
      </c>
      <c r="G3910" s="775" t="s">
        <v>4235</v>
      </c>
      <c r="H3910" s="775" t="s">
        <v>4235</v>
      </c>
      <c r="I3910" s="775" t="s">
        <v>4235</v>
      </c>
    </row>
    <row r="3911" spans="1:9">
      <c r="A3911" s="775" t="str">
        <f>Table_wabobpsvr_AzureCalc_AzureCalcRateCard[[#This Row],[ServiceName]]&amp;Table_wabobpsvr_AzureCalc_AzureCalcRateCard[[#This Row],[Price_Level]]&amp;Table_wabobpsvr_AzureCalc_AzureCalcRateCard[[#This Row],[Region]]</f>
        <v>Basic Compute Intensive Batch InstancesMOSP</v>
      </c>
      <c r="B3911" s="775"/>
      <c r="C3911" s="775" t="s">
        <v>4235</v>
      </c>
      <c r="D3911" s="775" t="s">
        <v>606</v>
      </c>
      <c r="E3911" s="775">
        <v>999999</v>
      </c>
      <c r="F3911" s="775" t="s">
        <v>1296</v>
      </c>
      <c r="G3911" s="775" t="s">
        <v>4235</v>
      </c>
      <c r="H3911" s="775" t="s">
        <v>4235</v>
      </c>
      <c r="I3911" s="775" t="s">
        <v>4235</v>
      </c>
    </row>
    <row r="3912" spans="1:9">
      <c r="A3912" s="775" t="str">
        <f>Table_wabobpsvr_AzureCalc_AzureCalcRateCard[[#This Row],[ServiceName]]&amp;Table_wabobpsvr_AzureCalc_AzureCalcRateCard[[#This Row],[Price_Level]]&amp;Table_wabobpsvr_AzureCalc_AzureCalcRateCard[[#This Row],[Region]]</f>
        <v>Basic Compute Intensive Batch InstancesA</v>
      </c>
      <c r="B3912" s="775"/>
      <c r="C3912" s="775" t="s">
        <v>4235</v>
      </c>
      <c r="D3912" s="775" t="s">
        <v>174</v>
      </c>
      <c r="E3912" s="775">
        <v>999999</v>
      </c>
      <c r="F3912" s="775" t="s">
        <v>1296</v>
      </c>
      <c r="G3912" s="775" t="s">
        <v>4235</v>
      </c>
      <c r="H3912" s="775" t="s">
        <v>4235</v>
      </c>
      <c r="I3912" s="775" t="s">
        <v>4235</v>
      </c>
    </row>
    <row r="3913" spans="1:9">
      <c r="A3913" s="775" t="str">
        <f>Table_wabobpsvr_AzureCalc_AzureCalcRateCard[[#This Row],[ServiceName]]&amp;Table_wabobpsvr_AzureCalc_AzureCalcRateCard[[#This Row],[Price_Level]]&amp;Table_wabobpsvr_AzureCalc_AzureCalcRateCard[[#This Row],[Region]]</f>
        <v>Standard_G4 VM (Windows)D</v>
      </c>
      <c r="B3913" s="775"/>
      <c r="C3913" s="775" t="s">
        <v>4235</v>
      </c>
      <c r="D3913" s="775" t="s">
        <v>176</v>
      </c>
      <c r="E3913" s="775">
        <v>999999</v>
      </c>
      <c r="F3913" s="775" t="s">
        <v>3072</v>
      </c>
      <c r="G3913" s="775" t="s">
        <v>4235</v>
      </c>
      <c r="H3913" s="775" t="s">
        <v>4235</v>
      </c>
      <c r="I3913" s="775" t="s">
        <v>4235</v>
      </c>
    </row>
    <row r="3914" spans="1:9">
      <c r="A3914" s="775" t="str">
        <f>Table_wabobpsvr_AzureCalc_AzureCalcRateCard[[#This Row],[ServiceName]]&amp;Table_wabobpsvr_AzureCalc_AzureCalcRateCard[[#This Row],[Price_Level]]&amp;Table_wabobpsvr_AzureCalc_AzureCalcRateCard[[#This Row],[Region]]</f>
        <v>Standard_G5 VM (Windows)MOSP</v>
      </c>
      <c r="B3914" s="775"/>
      <c r="C3914" s="775" t="s">
        <v>4235</v>
      </c>
      <c r="D3914" s="775" t="s">
        <v>606</v>
      </c>
      <c r="E3914" s="775">
        <v>999999</v>
      </c>
      <c r="F3914" s="775" t="s">
        <v>3075</v>
      </c>
      <c r="G3914" s="775" t="s">
        <v>4235</v>
      </c>
      <c r="H3914" s="775" t="s">
        <v>4235</v>
      </c>
      <c r="I3914" s="775" t="s">
        <v>4235</v>
      </c>
    </row>
    <row r="3915" spans="1:9">
      <c r="A3915" s="775" t="str">
        <f>Table_wabobpsvr_AzureCalc_AzureCalcRateCard[[#This Row],[ServiceName]]&amp;Table_wabobpsvr_AzureCalc_AzureCalcRateCard[[#This Row],[Price_Level]]&amp;Table_wabobpsvr_AzureCalc_AzureCalcRateCard[[#This Row],[Region]]</f>
        <v>Standard_G5 VM (Windows)A</v>
      </c>
      <c r="B3915" s="775"/>
      <c r="C3915" s="775" t="s">
        <v>4235</v>
      </c>
      <c r="D3915" s="775" t="s">
        <v>174</v>
      </c>
      <c r="E3915" s="775">
        <v>999999</v>
      </c>
      <c r="F3915" s="775" t="s">
        <v>3075</v>
      </c>
      <c r="G3915" s="775" t="s">
        <v>4235</v>
      </c>
      <c r="H3915" s="775" t="s">
        <v>4235</v>
      </c>
      <c r="I3915" s="775" t="s">
        <v>4235</v>
      </c>
    </row>
    <row r="3916" spans="1:9">
      <c r="A3916" s="775" t="str">
        <f>Table_wabobpsvr_AzureCalc_AzureCalcRateCard[[#This Row],[ServiceName]]&amp;Table_wabobpsvr_AzureCalc_AzureCalcRateCard[[#This Row],[Price_Level]]&amp;Table_wabobpsvr_AzureCalc_AzureCalcRateCard[[#This Row],[Region]]</f>
        <v>Standard_G5 VM (Windows)B</v>
      </c>
      <c r="B3916" s="775"/>
      <c r="C3916" s="775" t="s">
        <v>4235</v>
      </c>
      <c r="D3916" s="775" t="s">
        <v>175</v>
      </c>
      <c r="E3916" s="775">
        <v>999999</v>
      </c>
      <c r="F3916" s="775" t="s">
        <v>3075</v>
      </c>
      <c r="G3916" s="775" t="s">
        <v>4235</v>
      </c>
      <c r="H3916" s="775" t="s">
        <v>4235</v>
      </c>
      <c r="I3916" s="775" t="s">
        <v>4235</v>
      </c>
    </row>
    <row r="3917" spans="1:9">
      <c r="A3917" s="775" t="str">
        <f>Table_wabobpsvr_AzureCalc_AzureCalcRateCard[[#This Row],[ServiceName]]&amp;Table_wabobpsvr_AzureCalc_AzureCalcRateCard[[#This Row],[Price_Level]]&amp;Table_wabobpsvr_AzureCalc_AzureCalcRateCard[[#This Row],[Region]]</f>
        <v>Standard_G5 VM (Windows)C</v>
      </c>
      <c r="B3917" s="775"/>
      <c r="C3917" s="775" t="s">
        <v>4235</v>
      </c>
      <c r="D3917" s="775" t="s">
        <v>177</v>
      </c>
      <c r="E3917" s="775">
        <v>999999</v>
      </c>
      <c r="F3917" s="775" t="s">
        <v>3075</v>
      </c>
      <c r="G3917" s="775" t="s">
        <v>4235</v>
      </c>
      <c r="H3917" s="775" t="s">
        <v>4235</v>
      </c>
      <c r="I3917" s="775" t="s">
        <v>4235</v>
      </c>
    </row>
    <row r="3918" spans="1:9">
      <c r="A3918" s="775" t="str">
        <f>Table_wabobpsvr_AzureCalc_AzureCalcRateCard[[#This Row],[ServiceName]]&amp;Table_wabobpsvr_AzureCalc_AzureCalcRateCard[[#This Row],[Price_Level]]&amp;Table_wabobpsvr_AzureCalc_AzureCalcRateCard[[#This Row],[Region]]</f>
        <v>Standard_G5 VM (Windows)D</v>
      </c>
      <c r="B3918" s="775"/>
      <c r="C3918" s="775" t="s">
        <v>4235</v>
      </c>
      <c r="D3918" s="775" t="s">
        <v>176</v>
      </c>
      <c r="E3918" s="775">
        <v>999999</v>
      </c>
      <c r="F3918" s="775" t="s">
        <v>3075</v>
      </c>
      <c r="G3918" s="775" t="s">
        <v>4235</v>
      </c>
      <c r="H3918" s="775" t="s">
        <v>4235</v>
      </c>
      <c r="I3918" s="775" t="s">
        <v>4235</v>
      </c>
    </row>
    <row r="3919" spans="1:9">
      <c r="A3919" s="775" t="str">
        <f>Table_wabobpsvr_AzureCalc_AzureCalcRateCard[[#This Row],[ServiceName]]&amp;Table_wabobpsvr_AzureCalc_AzureCalcRateCard[[#This Row],[Price_Level]]&amp;Table_wabobpsvr_AzureCalc_AzureCalcRateCard[[#This Row],[Region]]</f>
        <v>Basic Compute Intensive Batch InstancesB</v>
      </c>
      <c r="B3919" s="775"/>
      <c r="C3919" s="775" t="s">
        <v>4235</v>
      </c>
      <c r="D3919" s="775" t="s">
        <v>175</v>
      </c>
      <c r="E3919" s="775">
        <v>999999</v>
      </c>
      <c r="F3919" s="775" t="s">
        <v>1296</v>
      </c>
      <c r="G3919" s="775" t="s">
        <v>4235</v>
      </c>
      <c r="H3919" s="775" t="s">
        <v>4235</v>
      </c>
      <c r="I3919" s="775" t="s">
        <v>4235</v>
      </c>
    </row>
    <row r="3920" spans="1:9">
      <c r="A3920" s="775" t="str">
        <f>Table_wabobpsvr_AzureCalc_AzureCalcRateCard[[#This Row],[ServiceName]]&amp;Table_wabobpsvr_AzureCalc_AzureCalcRateCard[[#This Row],[Price_Level]]&amp;Table_wabobpsvr_AzureCalc_AzureCalcRateCard[[#This Row],[Region]]</f>
        <v>Premium Small App Service HoursMOSP14</v>
      </c>
      <c r="B3920" s="775">
        <v>14</v>
      </c>
      <c r="C3920" s="775" t="s">
        <v>87</v>
      </c>
      <c r="D3920" s="775" t="s">
        <v>606</v>
      </c>
      <c r="E3920" s="775">
        <v>999999</v>
      </c>
      <c r="F3920" s="775" t="s">
        <v>4416</v>
      </c>
      <c r="G3920" s="775" t="s">
        <v>4235</v>
      </c>
      <c r="H3920" s="775" t="s">
        <v>4235</v>
      </c>
      <c r="I3920" s="775" t="s">
        <v>4235</v>
      </c>
    </row>
    <row r="3921" spans="1:9">
      <c r="A3921" s="775" t="str">
        <f>Table_wabobpsvr_AzureCalc_AzureCalcRateCard[[#This Row],[ServiceName]]&amp;Table_wabobpsvr_AzureCalc_AzureCalcRateCard[[#This Row],[Price_Level]]&amp;Table_wabobpsvr_AzureCalc_AzureCalcRateCard[[#This Row],[Region]]</f>
        <v>Premium Small App Service HoursA14</v>
      </c>
      <c r="B3921" s="775">
        <v>14</v>
      </c>
      <c r="C3921" s="775" t="s">
        <v>87</v>
      </c>
      <c r="D3921" s="775" t="s">
        <v>174</v>
      </c>
      <c r="E3921" s="775">
        <v>999999</v>
      </c>
      <c r="F3921" s="775" t="s">
        <v>4416</v>
      </c>
      <c r="G3921" s="775" t="s">
        <v>4235</v>
      </c>
      <c r="H3921" s="775" t="s">
        <v>4235</v>
      </c>
      <c r="I3921" s="775" t="s">
        <v>4235</v>
      </c>
    </row>
    <row r="3922" spans="1:9">
      <c r="A3922" s="775" t="str">
        <f>Table_wabobpsvr_AzureCalc_AzureCalcRateCard[[#This Row],[ServiceName]]&amp;Table_wabobpsvr_AzureCalc_AzureCalcRateCard[[#This Row],[Price_Level]]&amp;Table_wabobpsvr_AzureCalc_AzureCalcRateCard[[#This Row],[Region]]</f>
        <v>Premium Small App Service HoursB14</v>
      </c>
      <c r="B3922" s="775">
        <v>14</v>
      </c>
      <c r="C3922" s="775" t="s">
        <v>87</v>
      </c>
      <c r="D3922" s="775" t="s">
        <v>175</v>
      </c>
      <c r="E3922" s="775">
        <v>999999</v>
      </c>
      <c r="F3922" s="775" t="s">
        <v>4416</v>
      </c>
      <c r="G3922" s="775" t="s">
        <v>4235</v>
      </c>
      <c r="H3922" s="775" t="s">
        <v>4235</v>
      </c>
      <c r="I3922" s="775" t="s">
        <v>4235</v>
      </c>
    </row>
    <row r="3923" spans="1:9">
      <c r="A3923" s="775" t="str">
        <f>Table_wabobpsvr_AzureCalc_AzureCalcRateCard[[#This Row],[ServiceName]]&amp;Table_wabobpsvr_AzureCalc_AzureCalcRateCard[[#This Row],[Price_Level]]&amp;Table_wabobpsvr_AzureCalc_AzureCalcRateCard[[#This Row],[Region]]</f>
        <v>High Frequency Cloud ActivityMOSP</v>
      </c>
      <c r="B3923" s="775"/>
      <c r="C3923" s="775" t="s">
        <v>4235</v>
      </c>
      <c r="D3923" s="775" t="s">
        <v>606</v>
      </c>
      <c r="E3923" s="775">
        <v>999999</v>
      </c>
      <c r="F3923" s="775" t="s">
        <v>1302</v>
      </c>
      <c r="G3923" s="775" t="s">
        <v>4235</v>
      </c>
      <c r="H3923" s="775" t="s">
        <v>4235</v>
      </c>
      <c r="I3923" s="775" t="s">
        <v>4235</v>
      </c>
    </row>
    <row r="3924" spans="1:9">
      <c r="A3924" s="775" t="str">
        <f>Table_wabobpsvr_AzureCalc_AzureCalcRateCard[[#This Row],[ServiceName]]&amp;Table_wabobpsvr_AzureCalc_AzureCalcRateCard[[#This Row],[Price_Level]]&amp;Table_wabobpsvr_AzureCalc_AzureCalcRateCard[[#This Row],[Region]]</f>
        <v>Standard_G2 Cloud ServicesMOSP</v>
      </c>
      <c r="B3924" s="775"/>
      <c r="C3924" s="775" t="s">
        <v>4235</v>
      </c>
      <c r="D3924" s="775" t="s">
        <v>606</v>
      </c>
      <c r="E3924" s="775">
        <v>999999</v>
      </c>
      <c r="F3924" s="775" t="s">
        <v>3024</v>
      </c>
      <c r="G3924" s="775" t="s">
        <v>4235</v>
      </c>
      <c r="H3924" s="775" t="s">
        <v>4235</v>
      </c>
      <c r="I3924" s="775" t="s">
        <v>4235</v>
      </c>
    </row>
    <row r="3925" spans="1:9">
      <c r="A3925" s="775" t="str">
        <f>Table_wabobpsvr_AzureCalc_AzureCalcRateCard[[#This Row],[ServiceName]]&amp;Table_wabobpsvr_AzureCalc_AzureCalcRateCard[[#This Row],[Price_Level]]&amp;Table_wabobpsvr_AzureCalc_AzureCalcRateCard[[#This Row],[Region]]</f>
        <v>Standard_G2 Cloud ServicesA</v>
      </c>
      <c r="B3925" s="775"/>
      <c r="C3925" s="775" t="s">
        <v>4235</v>
      </c>
      <c r="D3925" s="775" t="s">
        <v>174</v>
      </c>
      <c r="E3925" s="775">
        <v>999999</v>
      </c>
      <c r="F3925" s="775" t="s">
        <v>3024</v>
      </c>
      <c r="G3925" s="775" t="s">
        <v>4235</v>
      </c>
      <c r="H3925" s="775" t="s">
        <v>4235</v>
      </c>
      <c r="I3925" s="775" t="s">
        <v>4235</v>
      </c>
    </row>
    <row r="3926" spans="1:9">
      <c r="A3926" s="775" t="str">
        <f>Table_wabobpsvr_AzureCalc_AzureCalcRateCard[[#This Row],[ServiceName]]&amp;Table_wabobpsvr_AzureCalc_AzureCalcRateCard[[#This Row],[Price_Level]]&amp;Table_wabobpsvr_AzureCalc_AzureCalcRateCard[[#This Row],[Region]]</f>
        <v>Standard_G2 Cloud ServicesB</v>
      </c>
      <c r="B3926" s="775"/>
      <c r="C3926" s="775" t="s">
        <v>4235</v>
      </c>
      <c r="D3926" s="775" t="s">
        <v>175</v>
      </c>
      <c r="E3926" s="775">
        <v>999999</v>
      </c>
      <c r="F3926" s="775" t="s">
        <v>3024</v>
      </c>
      <c r="G3926" s="775" t="s">
        <v>4235</v>
      </c>
      <c r="H3926" s="775" t="s">
        <v>4235</v>
      </c>
      <c r="I3926" s="775" t="s">
        <v>4235</v>
      </c>
    </row>
    <row r="3927" spans="1:9">
      <c r="A3927" s="775" t="str">
        <f>Table_wabobpsvr_AzureCalc_AzureCalcRateCard[[#This Row],[ServiceName]]&amp;Table_wabobpsvr_AzureCalc_AzureCalcRateCard[[#This Row],[Price_Level]]&amp;Table_wabobpsvr_AzureCalc_AzureCalcRateCard[[#This Row],[Region]]</f>
        <v>Standard_G2 Cloud ServicesC</v>
      </c>
      <c r="B3927" s="775"/>
      <c r="C3927" s="775" t="s">
        <v>4235</v>
      </c>
      <c r="D3927" s="775" t="s">
        <v>177</v>
      </c>
      <c r="E3927" s="775">
        <v>999999</v>
      </c>
      <c r="F3927" s="775" t="s">
        <v>3024</v>
      </c>
      <c r="G3927" s="775" t="s">
        <v>4235</v>
      </c>
      <c r="H3927" s="775" t="s">
        <v>4235</v>
      </c>
      <c r="I3927" s="775" t="s">
        <v>4235</v>
      </c>
    </row>
    <row r="3928" spans="1:9">
      <c r="A3928" s="775" t="str">
        <f>Table_wabobpsvr_AzureCalc_AzureCalcRateCard[[#This Row],[ServiceName]]&amp;Table_wabobpsvr_AzureCalc_AzureCalcRateCard[[#This Row],[Price_Level]]&amp;Table_wabobpsvr_AzureCalc_AzureCalcRateCard[[#This Row],[Region]]</f>
        <v>Standard_G2 Cloud ServicesD</v>
      </c>
      <c r="B3928" s="775"/>
      <c r="C3928" s="775" t="s">
        <v>4235</v>
      </c>
      <c r="D3928" s="775" t="s">
        <v>176</v>
      </c>
      <c r="E3928" s="775">
        <v>999999</v>
      </c>
      <c r="F3928" s="775" t="s">
        <v>3024</v>
      </c>
      <c r="G3928" s="775" t="s">
        <v>4235</v>
      </c>
      <c r="H3928" s="775" t="s">
        <v>4235</v>
      </c>
      <c r="I3928" s="775" t="s">
        <v>4235</v>
      </c>
    </row>
    <row r="3929" spans="1:9">
      <c r="A3929" s="775" t="str">
        <f>Table_wabobpsvr_AzureCalc_AzureCalcRateCard[[#This Row],[ServiceName]]&amp;Table_wabobpsvr_AzureCalc_AzureCalcRateCard[[#This Row],[Price_Level]]&amp;Table_wabobpsvr_AzureCalc_AzureCalcRateCard[[#This Row],[Region]]</f>
        <v>Standard_G3 Cloud ServicesMOSP</v>
      </c>
      <c r="B3929" s="775"/>
      <c r="C3929" s="775" t="s">
        <v>4235</v>
      </c>
      <c r="D3929" s="775" t="s">
        <v>606</v>
      </c>
      <c r="E3929" s="775">
        <v>999999</v>
      </c>
      <c r="F3929" s="775" t="s">
        <v>3030</v>
      </c>
      <c r="G3929" s="775" t="s">
        <v>4235</v>
      </c>
      <c r="H3929" s="775" t="s">
        <v>4235</v>
      </c>
      <c r="I3929" s="775" t="s">
        <v>4235</v>
      </c>
    </row>
    <row r="3930" spans="1:9">
      <c r="A3930" s="775" t="str">
        <f>Table_wabobpsvr_AzureCalc_AzureCalcRateCard[[#This Row],[ServiceName]]&amp;Table_wabobpsvr_AzureCalc_AzureCalcRateCard[[#This Row],[Price_Level]]&amp;Table_wabobpsvr_AzureCalc_AzureCalcRateCard[[#This Row],[Region]]</f>
        <v>Standard_G3 Cloud ServicesA</v>
      </c>
      <c r="B3930" s="775"/>
      <c r="C3930" s="775" t="s">
        <v>4235</v>
      </c>
      <c r="D3930" s="775" t="s">
        <v>174</v>
      </c>
      <c r="E3930" s="775">
        <v>999999</v>
      </c>
      <c r="F3930" s="775" t="s">
        <v>3030</v>
      </c>
      <c r="G3930" s="775" t="s">
        <v>4235</v>
      </c>
      <c r="H3930" s="775" t="s">
        <v>4235</v>
      </c>
      <c r="I3930" s="775" t="s">
        <v>4235</v>
      </c>
    </row>
    <row r="3931" spans="1:9">
      <c r="A3931" s="775" t="str">
        <f>Table_wabobpsvr_AzureCalc_AzureCalcRateCard[[#This Row],[ServiceName]]&amp;Table_wabobpsvr_AzureCalc_AzureCalcRateCard[[#This Row],[Price_Level]]&amp;Table_wabobpsvr_AzureCalc_AzureCalcRateCard[[#This Row],[Region]]</f>
        <v>Standard_G3 Cloud ServicesB</v>
      </c>
      <c r="B3931" s="775"/>
      <c r="C3931" s="775" t="s">
        <v>4235</v>
      </c>
      <c r="D3931" s="775" t="s">
        <v>175</v>
      </c>
      <c r="E3931" s="775">
        <v>999999</v>
      </c>
      <c r="F3931" s="775" t="s">
        <v>3030</v>
      </c>
      <c r="G3931" s="775" t="s">
        <v>4235</v>
      </c>
      <c r="H3931" s="775" t="s">
        <v>4235</v>
      </c>
      <c r="I3931" s="775" t="s">
        <v>4235</v>
      </c>
    </row>
    <row r="3932" spans="1:9">
      <c r="A3932" s="775" t="str">
        <f>Table_wabobpsvr_AzureCalc_AzureCalcRateCard[[#This Row],[ServiceName]]&amp;Table_wabobpsvr_AzureCalc_AzureCalcRateCard[[#This Row],[Price_Level]]&amp;Table_wabobpsvr_AzureCalc_AzureCalcRateCard[[#This Row],[Region]]</f>
        <v>Standard_G3 Cloud ServicesC</v>
      </c>
      <c r="B3932" s="775"/>
      <c r="C3932" s="775" t="s">
        <v>4235</v>
      </c>
      <c r="D3932" s="775" t="s">
        <v>177</v>
      </c>
      <c r="E3932" s="775">
        <v>999999</v>
      </c>
      <c r="F3932" s="775" t="s">
        <v>3030</v>
      </c>
      <c r="G3932" s="775" t="s">
        <v>4235</v>
      </c>
      <c r="H3932" s="775" t="s">
        <v>4235</v>
      </c>
      <c r="I3932" s="775" t="s">
        <v>4235</v>
      </c>
    </row>
    <row r="3933" spans="1:9">
      <c r="A3933" s="775" t="str">
        <f>Table_wabobpsvr_AzureCalc_AzureCalcRateCard[[#This Row],[ServiceName]]&amp;Table_wabobpsvr_AzureCalc_AzureCalcRateCard[[#This Row],[Price_Level]]&amp;Table_wabobpsvr_AzureCalc_AzureCalcRateCard[[#This Row],[Region]]</f>
        <v>Standard_G3 Cloud ServicesD</v>
      </c>
      <c r="B3933" s="775"/>
      <c r="C3933" s="775" t="s">
        <v>4235</v>
      </c>
      <c r="D3933" s="775" t="s">
        <v>176</v>
      </c>
      <c r="E3933" s="775">
        <v>999999</v>
      </c>
      <c r="F3933" s="775" t="s">
        <v>3030</v>
      </c>
      <c r="G3933" s="775" t="s">
        <v>4235</v>
      </c>
      <c r="H3933" s="775" t="s">
        <v>4235</v>
      </c>
      <c r="I3933" s="775" t="s">
        <v>4235</v>
      </c>
    </row>
    <row r="3934" spans="1:9">
      <c r="A3934" s="775" t="str">
        <f>Table_wabobpsvr_AzureCalc_AzureCalcRateCard[[#This Row],[ServiceName]]&amp;Table_wabobpsvr_AzureCalc_AzureCalcRateCard[[#This Row],[Price_Level]]&amp;Table_wabobpsvr_AzureCalc_AzureCalcRateCard[[#This Row],[Region]]</f>
        <v>Standard_G4 Cloud ServicesMOSP</v>
      </c>
      <c r="B3934" s="775"/>
      <c r="C3934" s="775" t="s">
        <v>4235</v>
      </c>
      <c r="D3934" s="775" t="s">
        <v>606</v>
      </c>
      <c r="E3934" s="775">
        <v>999999</v>
      </c>
      <c r="F3934" s="775" t="s">
        <v>3033</v>
      </c>
      <c r="G3934" s="775" t="s">
        <v>4235</v>
      </c>
      <c r="H3934" s="775" t="s">
        <v>4235</v>
      </c>
      <c r="I3934" s="775" t="s">
        <v>4235</v>
      </c>
    </row>
    <row r="3935" spans="1:9">
      <c r="A3935" s="775" t="str">
        <f>Table_wabobpsvr_AzureCalc_AzureCalcRateCard[[#This Row],[ServiceName]]&amp;Table_wabobpsvr_AzureCalc_AzureCalcRateCard[[#This Row],[Price_Level]]&amp;Table_wabobpsvr_AzureCalc_AzureCalcRateCard[[#This Row],[Region]]</f>
        <v>Standard_G4 Cloud ServicesA</v>
      </c>
      <c r="B3935" s="775"/>
      <c r="C3935" s="775" t="s">
        <v>4235</v>
      </c>
      <c r="D3935" s="775" t="s">
        <v>174</v>
      </c>
      <c r="E3935" s="775">
        <v>999999</v>
      </c>
      <c r="F3935" s="775" t="s">
        <v>3033</v>
      </c>
      <c r="G3935" s="775" t="s">
        <v>4235</v>
      </c>
      <c r="H3935" s="775" t="s">
        <v>4235</v>
      </c>
      <c r="I3935" s="775" t="s">
        <v>4235</v>
      </c>
    </row>
    <row r="3936" spans="1:9">
      <c r="A3936" s="775" t="str">
        <f>Table_wabobpsvr_AzureCalc_AzureCalcRateCard[[#This Row],[ServiceName]]&amp;Table_wabobpsvr_AzureCalc_AzureCalcRateCard[[#This Row],[Price_Level]]&amp;Table_wabobpsvr_AzureCalc_AzureCalcRateCard[[#This Row],[Region]]</f>
        <v>Standard_G4 Cloud ServicesB</v>
      </c>
      <c r="B3936" s="775"/>
      <c r="C3936" s="775" t="s">
        <v>4235</v>
      </c>
      <c r="D3936" s="775" t="s">
        <v>175</v>
      </c>
      <c r="E3936" s="775">
        <v>999999</v>
      </c>
      <c r="F3936" s="775" t="s">
        <v>3033</v>
      </c>
      <c r="G3936" s="775" t="s">
        <v>4235</v>
      </c>
      <c r="H3936" s="775" t="s">
        <v>4235</v>
      </c>
      <c r="I3936" s="775" t="s">
        <v>4235</v>
      </c>
    </row>
    <row r="3937" spans="1:9">
      <c r="A3937" s="775" t="str">
        <f>Table_wabobpsvr_AzureCalc_AzureCalcRateCard[[#This Row],[ServiceName]]&amp;Table_wabobpsvr_AzureCalc_AzureCalcRateCard[[#This Row],[Price_Level]]&amp;Table_wabobpsvr_AzureCalc_AzureCalcRateCard[[#This Row],[Region]]</f>
        <v>Standard_G4 Cloud ServicesC</v>
      </c>
      <c r="B3937" s="775"/>
      <c r="C3937" s="775" t="s">
        <v>4235</v>
      </c>
      <c r="D3937" s="775" t="s">
        <v>177</v>
      </c>
      <c r="E3937" s="775">
        <v>999999</v>
      </c>
      <c r="F3937" s="775" t="s">
        <v>3033</v>
      </c>
      <c r="G3937" s="775" t="s">
        <v>4235</v>
      </c>
      <c r="H3937" s="775" t="s">
        <v>4235</v>
      </c>
      <c r="I3937" s="775" t="s">
        <v>4235</v>
      </c>
    </row>
    <row r="3938" spans="1:9">
      <c r="A3938" s="775" t="str">
        <f>Table_wabobpsvr_AzureCalc_AzureCalcRateCard[[#This Row],[ServiceName]]&amp;Table_wabobpsvr_AzureCalc_AzureCalcRateCard[[#This Row],[Price_Level]]&amp;Table_wabobpsvr_AzureCalc_AzureCalcRateCard[[#This Row],[Region]]</f>
        <v>Inter VNET Data Transfer Out (GB)B14</v>
      </c>
      <c r="B3938" s="775">
        <v>14</v>
      </c>
      <c r="C3938" s="775" t="s">
        <v>9</v>
      </c>
      <c r="D3938" s="775" t="s">
        <v>175</v>
      </c>
      <c r="E3938" s="775">
        <v>4.1399999999999999E-2</v>
      </c>
      <c r="F3938" s="775" t="s">
        <v>4461</v>
      </c>
      <c r="G3938" s="775" t="s">
        <v>4462</v>
      </c>
      <c r="H3938" s="775" t="s">
        <v>2448</v>
      </c>
      <c r="I3938" s="775" t="s">
        <v>4617</v>
      </c>
    </row>
    <row r="3939" spans="1:9">
      <c r="A3939" s="1039" t="str">
        <f>Table_wabobpsvr_AzureCalc_AzureCalcRateCard[[#This Row],[ServiceName]]&amp;Table_wabobpsvr_AzureCalc_AzureCalcRateCard[[#This Row],[Price_Level]]&amp;Table_wabobpsvr_AzureCalc_AzureCalcRateCard[[#This Row],[Region]]</f>
        <v>Inter VNET Data Transfer Out (GB)C14</v>
      </c>
      <c r="B3939" s="1039">
        <v>14</v>
      </c>
      <c r="C3939" s="1039" t="s">
        <v>9</v>
      </c>
      <c r="D3939" s="1039" t="s">
        <v>177</v>
      </c>
      <c r="E3939" s="1039">
        <v>0.04</v>
      </c>
      <c r="F3939" s="1039" t="s">
        <v>4461</v>
      </c>
      <c r="G3939" s="775" t="s">
        <v>4462</v>
      </c>
      <c r="H3939" s="775" t="s">
        <v>2448</v>
      </c>
      <c r="I3939" s="775" t="s">
        <v>4617</v>
      </c>
    </row>
    <row r="3940" spans="1:9">
      <c r="A3940" s="775" t="str">
        <f>Table_wabobpsvr_AzureCalc_AzureCalcRateCard[[#This Row],[ServiceName]]&amp;Table_wabobpsvr_AzureCalc_AzureCalcRateCard[[#This Row],[Price_Level]]&amp;Table_wabobpsvr_AzureCalc_AzureCalcRateCard[[#This Row],[Region]]</f>
        <v>Inter VNET Data Transfer Out (GB)D14</v>
      </c>
      <c r="B3940" s="775">
        <v>14</v>
      </c>
      <c r="C3940" s="775" t="s">
        <v>9</v>
      </c>
      <c r="D3940" s="775" t="s">
        <v>176</v>
      </c>
      <c r="E3940" s="775">
        <v>3.8699999999999998E-2</v>
      </c>
      <c r="F3940" s="775" t="s">
        <v>4461</v>
      </c>
      <c r="G3940" s="775" t="s">
        <v>4462</v>
      </c>
      <c r="H3940" s="775" t="s">
        <v>2448</v>
      </c>
      <c r="I3940" s="775" t="s">
        <v>4617</v>
      </c>
    </row>
    <row r="3941" spans="1:9">
      <c r="A3941" s="775" t="str">
        <f>Table_wabobpsvr_AzureCalc_AzureCalcRateCard[[#This Row],[ServiceName]]&amp;Table_wabobpsvr_AzureCalc_AzureCalcRateCard[[#This Row],[Price_Level]]&amp;Table_wabobpsvr_AzureCalc_AzureCalcRateCard[[#This Row],[Region]]</f>
        <v>Standard Gateway HoursMOSP14</v>
      </c>
      <c r="B3941" s="775">
        <v>14</v>
      </c>
      <c r="C3941" s="775" t="s">
        <v>87</v>
      </c>
      <c r="D3941" s="775" t="s">
        <v>606</v>
      </c>
      <c r="E3941" s="775">
        <v>999999</v>
      </c>
      <c r="F3941" s="775" t="s">
        <v>4463</v>
      </c>
      <c r="G3941" s="775" t="s">
        <v>4235</v>
      </c>
      <c r="H3941" s="775" t="s">
        <v>4235</v>
      </c>
      <c r="I3941" s="775" t="s">
        <v>4618</v>
      </c>
    </row>
    <row r="3942" spans="1:9">
      <c r="A3942" s="775" t="str">
        <f>Table_wabobpsvr_AzureCalc_AzureCalcRateCard[[#This Row],[ServiceName]]&amp;Table_wabobpsvr_AzureCalc_AzureCalcRateCard[[#This Row],[Price_Level]]&amp;Table_wabobpsvr_AzureCalc_AzureCalcRateCard[[#This Row],[Region]]</f>
        <v>Standard Gateway HoursA14</v>
      </c>
      <c r="B3942" s="775">
        <v>14</v>
      </c>
      <c r="C3942" s="775" t="s">
        <v>87</v>
      </c>
      <c r="D3942" s="775" t="s">
        <v>174</v>
      </c>
      <c r="E3942" s="775">
        <v>0.23280000000000001</v>
      </c>
      <c r="F3942" s="775" t="s">
        <v>4463</v>
      </c>
      <c r="G3942" s="775" t="s">
        <v>4464</v>
      </c>
      <c r="H3942" s="775" t="s">
        <v>4465</v>
      </c>
      <c r="I3942" s="775" t="s">
        <v>4618</v>
      </c>
    </row>
    <row r="3943" spans="1:9">
      <c r="A3943" s="775" t="str">
        <f>Table_wabobpsvr_AzureCalc_AzureCalcRateCard[[#This Row],[ServiceName]]&amp;Table_wabobpsvr_AzureCalc_AzureCalcRateCard[[#This Row],[Price_Level]]&amp;Table_wabobpsvr_AzureCalc_AzureCalcRateCard[[#This Row],[Region]]</f>
        <v>Standard Gateway HoursB14</v>
      </c>
      <c r="B3943" s="775">
        <v>14</v>
      </c>
      <c r="C3943" s="775" t="s">
        <v>87</v>
      </c>
      <c r="D3943" s="775" t="s">
        <v>175</v>
      </c>
      <c r="E3943" s="775">
        <v>0.22559999999999999</v>
      </c>
      <c r="F3943" s="775" t="s">
        <v>4463</v>
      </c>
      <c r="G3943" s="775" t="s">
        <v>4464</v>
      </c>
      <c r="H3943" s="775" t="s">
        <v>4465</v>
      </c>
      <c r="I3943" s="775" t="s">
        <v>4618</v>
      </c>
    </row>
    <row r="3944" spans="1:9">
      <c r="A3944" s="775" t="str">
        <f>Table_wabobpsvr_AzureCalc_AzureCalcRateCard[[#This Row],[ServiceName]]&amp;Table_wabobpsvr_AzureCalc_AzureCalcRateCard[[#This Row],[Price_Level]]&amp;Table_wabobpsvr_AzureCalc_AzureCalcRateCard[[#This Row],[Region]]</f>
        <v>Standard Gateway HoursC14</v>
      </c>
      <c r="B3944" s="775">
        <v>14</v>
      </c>
      <c r="C3944" s="775" t="s">
        <v>87</v>
      </c>
      <c r="D3944" s="775" t="s">
        <v>177</v>
      </c>
      <c r="E3944" s="775">
        <v>0.21840000000000001</v>
      </c>
      <c r="F3944" s="775" t="s">
        <v>4463</v>
      </c>
      <c r="G3944" s="775" t="s">
        <v>4464</v>
      </c>
      <c r="H3944" s="775" t="s">
        <v>4465</v>
      </c>
      <c r="I3944" s="775" t="s">
        <v>4618</v>
      </c>
    </row>
    <row r="3945" spans="1:9">
      <c r="A3945" s="775" t="str">
        <f>Table_wabobpsvr_AzureCalc_AzureCalcRateCard[[#This Row],[ServiceName]]&amp;Table_wabobpsvr_AzureCalc_AzureCalcRateCard[[#This Row],[Price_Level]]&amp;Table_wabobpsvr_AzureCalc_AzureCalcRateCard[[#This Row],[Region]]</f>
        <v>Standard Gateway HoursD14</v>
      </c>
      <c r="B3945" s="775">
        <v>14</v>
      </c>
      <c r="C3945" s="775" t="s">
        <v>87</v>
      </c>
      <c r="D3945" s="775" t="s">
        <v>176</v>
      </c>
      <c r="E3945" s="775">
        <v>0.2112</v>
      </c>
      <c r="F3945" s="775" t="s">
        <v>4463</v>
      </c>
      <c r="G3945" s="775" t="s">
        <v>4464</v>
      </c>
      <c r="H3945" s="775" t="s">
        <v>4465</v>
      </c>
      <c r="I3945" s="775" t="s">
        <v>4618</v>
      </c>
    </row>
    <row r="3946" spans="1:9">
      <c r="A3946" s="775" t="str">
        <f>Table_wabobpsvr_AzureCalc_AzureCalcRateCard[[#This Row],[ServiceName]]&amp;Table_wabobpsvr_AzureCalc_AzureCalcRateCard[[#This Row],[Price_Level]]&amp;Table_wabobpsvr_AzureCalc_AzureCalcRateCard[[#This Row],[Region]]</f>
        <v>Standard Gateway HoursMOSP</v>
      </c>
      <c r="B3946" s="775"/>
      <c r="C3946" s="775" t="s">
        <v>87</v>
      </c>
      <c r="D3946" s="775" t="s">
        <v>606</v>
      </c>
      <c r="E3946" s="775">
        <v>0.19</v>
      </c>
      <c r="F3946" s="775" t="s">
        <v>4463</v>
      </c>
      <c r="G3946" s="775" t="s">
        <v>4235</v>
      </c>
      <c r="H3946" s="775" t="s">
        <v>1393</v>
      </c>
      <c r="I3946" s="775" t="s">
        <v>4619</v>
      </c>
    </row>
    <row r="3947" spans="1:9">
      <c r="A3947" s="775" t="str">
        <f>Table_wabobpsvr_AzureCalc_AzureCalcRateCard[[#This Row],[ServiceName]]&amp;Table_wabobpsvr_AzureCalc_AzureCalcRateCard[[#This Row],[Price_Level]]&amp;Table_wabobpsvr_AzureCalc_AzureCalcRateCard[[#This Row],[Region]]</f>
        <v>Standard Gateway HoursA</v>
      </c>
      <c r="B3947" s="775"/>
      <c r="C3947" s="775" t="s">
        <v>87</v>
      </c>
      <c r="D3947" s="775" t="s">
        <v>174</v>
      </c>
      <c r="E3947" s="775">
        <v>0.18429999999999999</v>
      </c>
      <c r="F3947" s="775" t="s">
        <v>4463</v>
      </c>
      <c r="G3947" s="775" t="s">
        <v>4466</v>
      </c>
      <c r="H3947" s="775" t="s">
        <v>4467</v>
      </c>
      <c r="I3947" s="775" t="s">
        <v>4619</v>
      </c>
    </row>
    <row r="3948" spans="1:9">
      <c r="A3948" s="1039" t="str">
        <f>Table_wabobpsvr_AzureCalc_AzureCalcRateCard[[#This Row],[ServiceName]]&amp;Table_wabobpsvr_AzureCalc_AzureCalcRateCard[[#This Row],[Price_Level]]&amp;Table_wabobpsvr_AzureCalc_AzureCalcRateCard[[#This Row],[Region]]</f>
        <v>Standard Gateway HoursB</v>
      </c>
      <c r="B3948" s="1039"/>
      <c r="C3948" s="1039" t="s">
        <v>87</v>
      </c>
      <c r="D3948" s="1039" t="s">
        <v>175</v>
      </c>
      <c r="E3948" s="1039">
        <v>0.17860000000000001</v>
      </c>
      <c r="F3948" s="1039" t="s">
        <v>4463</v>
      </c>
      <c r="G3948" s="775" t="s">
        <v>4466</v>
      </c>
      <c r="H3948" s="775" t="s">
        <v>4467</v>
      </c>
      <c r="I3948" s="775" t="s">
        <v>4619</v>
      </c>
    </row>
    <row r="3949" spans="1:9">
      <c r="A3949" s="775" t="str">
        <f>Table_wabobpsvr_AzureCalc_AzureCalcRateCard[[#This Row],[ServiceName]]&amp;Table_wabobpsvr_AzureCalc_AzureCalcRateCard[[#This Row],[Price_Level]]&amp;Table_wabobpsvr_AzureCalc_AzureCalcRateCard[[#This Row],[Region]]</f>
        <v>A7 VM (Windows)D5</v>
      </c>
      <c r="B3949" s="775">
        <v>5</v>
      </c>
      <c r="C3949" s="775" t="s">
        <v>680</v>
      </c>
      <c r="D3949" s="775" t="s">
        <v>176</v>
      </c>
      <c r="E3949" s="775">
        <v>0.8448</v>
      </c>
      <c r="F3949" s="775" t="s">
        <v>694</v>
      </c>
      <c r="G3949" s="775" t="s">
        <v>2160</v>
      </c>
      <c r="H3949" s="775" t="s">
        <v>2161</v>
      </c>
      <c r="I3949" s="775" t="s">
        <v>5581</v>
      </c>
    </row>
    <row r="3950" spans="1:9">
      <c r="A3950" s="775" t="str">
        <f>Table_wabobpsvr_AzureCalc_AzureCalcRateCard[[#This Row],[ServiceName]]&amp;Table_wabobpsvr_AzureCalc_AzureCalcRateCard[[#This Row],[Price_Level]]&amp;Table_wabobpsvr_AzureCalc_AzureCalcRateCard[[#This Row],[Region]]</f>
        <v>A7 VM (Windows)MOSP1</v>
      </c>
      <c r="B3950" s="775">
        <v>1</v>
      </c>
      <c r="C3950" s="775" t="s">
        <v>680</v>
      </c>
      <c r="D3950" s="775" t="s">
        <v>606</v>
      </c>
      <c r="E3950" s="775">
        <v>1.2</v>
      </c>
      <c r="F3950" s="775" t="s">
        <v>694</v>
      </c>
      <c r="G3950" s="775" t="s">
        <v>4235</v>
      </c>
      <c r="H3950" s="775" t="s">
        <v>4235</v>
      </c>
      <c r="I3950" s="775" t="s">
        <v>6050</v>
      </c>
    </row>
    <row r="3951" spans="1:9">
      <c r="A3951" s="775" t="str">
        <f>Table_wabobpsvr_AzureCalc_AzureCalcRateCard[[#This Row],[ServiceName]]&amp;Table_wabobpsvr_AzureCalc_AzureCalcRateCard[[#This Row],[Price_Level]]&amp;Table_wabobpsvr_AzureCalc_AzureCalcRateCard[[#This Row],[Region]]</f>
        <v>A8 Cloud ServicesC6</v>
      </c>
      <c r="B3951" s="775">
        <v>6</v>
      </c>
      <c r="C3951" s="775" t="s">
        <v>680</v>
      </c>
      <c r="D3951" s="775" t="s">
        <v>177</v>
      </c>
      <c r="E3951" s="775">
        <v>0.98221999999999998</v>
      </c>
      <c r="F3951" s="775" t="s">
        <v>695</v>
      </c>
      <c r="G3951" s="775" t="s">
        <v>2162</v>
      </c>
      <c r="H3951" s="775" t="s">
        <v>2163</v>
      </c>
      <c r="I3951" s="775" t="s">
        <v>5166</v>
      </c>
    </row>
    <row r="3952" spans="1:9">
      <c r="A3952" s="775" t="str">
        <f>Table_wabobpsvr_AzureCalc_AzureCalcRateCard[[#This Row],[ServiceName]]&amp;Table_wabobpsvr_AzureCalc_AzureCalcRateCard[[#This Row],[Price_Level]]&amp;Table_wabobpsvr_AzureCalc_AzureCalcRateCard[[#This Row],[Region]]</f>
        <v>A8 Cloud ServicesD6</v>
      </c>
      <c r="B3952" s="775">
        <v>6</v>
      </c>
      <c r="C3952" s="775" t="s">
        <v>680</v>
      </c>
      <c r="D3952" s="775" t="s">
        <v>176</v>
      </c>
      <c r="E3952" s="775">
        <v>0.93823999999999996</v>
      </c>
      <c r="F3952" s="775" t="s">
        <v>695</v>
      </c>
      <c r="G3952" s="775" t="s">
        <v>2162</v>
      </c>
      <c r="H3952" s="775" t="s">
        <v>2163</v>
      </c>
      <c r="I3952" s="775" t="s">
        <v>5166</v>
      </c>
    </row>
    <row r="3953" spans="1:9">
      <c r="A3953" s="775" t="str">
        <f>Table_wabobpsvr_AzureCalc_AzureCalcRateCard[[#This Row],[ServiceName]]&amp;Table_wabobpsvr_AzureCalc_AzureCalcRateCard[[#This Row],[Price_Level]]&amp;Table_wabobpsvr_AzureCalc_AzureCalcRateCard[[#This Row],[Region]]</f>
        <v>A8 Cloud ServicesMOSP4</v>
      </c>
      <c r="B3953" s="775">
        <v>4</v>
      </c>
      <c r="C3953" s="775" t="s">
        <v>680</v>
      </c>
      <c r="D3953" s="775" t="s">
        <v>606</v>
      </c>
      <c r="E3953" s="775">
        <v>1.466</v>
      </c>
      <c r="F3953" s="775" t="s">
        <v>695</v>
      </c>
      <c r="G3953" s="775" t="s">
        <v>4235</v>
      </c>
      <c r="H3953" s="775" t="s">
        <v>4235</v>
      </c>
      <c r="I3953" s="775" t="s">
        <v>6051</v>
      </c>
    </row>
    <row r="3954" spans="1:9">
      <c r="A3954" s="775" t="str">
        <f>Table_wabobpsvr_AzureCalc_AzureCalcRateCard[[#This Row],[ServiceName]]&amp;Table_wabobpsvr_AzureCalc_AzureCalcRateCard[[#This Row],[Price_Level]]&amp;Table_wabobpsvr_AzureCalc_AzureCalcRateCard[[#This Row],[Region]]</f>
        <v>A8 Cloud ServicesA4</v>
      </c>
      <c r="B3954" s="775">
        <v>4</v>
      </c>
      <c r="C3954" s="775" t="s">
        <v>680</v>
      </c>
      <c r="D3954" s="775" t="s">
        <v>174</v>
      </c>
      <c r="E3954" s="775">
        <v>1.0701799999999999</v>
      </c>
      <c r="F3954" s="775" t="s">
        <v>695</v>
      </c>
      <c r="G3954" s="775" t="s">
        <v>2164</v>
      </c>
      <c r="H3954" s="775" t="s">
        <v>2165</v>
      </c>
      <c r="I3954" s="775" t="s">
        <v>6051</v>
      </c>
    </row>
    <row r="3955" spans="1:9">
      <c r="A3955" s="775" t="str">
        <f>Table_wabobpsvr_AzureCalc_AzureCalcRateCard[[#This Row],[ServiceName]]&amp;Table_wabobpsvr_AzureCalc_AzureCalcRateCard[[#This Row],[Price_Level]]&amp;Table_wabobpsvr_AzureCalc_AzureCalcRateCard[[#This Row],[Region]]</f>
        <v>A8 Cloud ServicesB4</v>
      </c>
      <c r="B3955" s="775">
        <v>4</v>
      </c>
      <c r="C3955" s="775" t="s">
        <v>680</v>
      </c>
      <c r="D3955" s="775" t="s">
        <v>175</v>
      </c>
      <c r="E3955" s="775">
        <v>1.0262</v>
      </c>
      <c r="F3955" s="775" t="s">
        <v>695</v>
      </c>
      <c r="G3955" s="775" t="s">
        <v>2164</v>
      </c>
      <c r="H3955" s="775" t="s">
        <v>2165</v>
      </c>
      <c r="I3955" s="775" t="s">
        <v>6051</v>
      </c>
    </row>
    <row r="3956" spans="1:9">
      <c r="A3956" s="775" t="str">
        <f>Table_wabobpsvr_AzureCalc_AzureCalcRateCard[[#This Row],[ServiceName]]&amp;Table_wabobpsvr_AzureCalc_AzureCalcRateCard[[#This Row],[Price_Level]]&amp;Table_wabobpsvr_AzureCalc_AzureCalcRateCard[[#This Row],[Region]]</f>
        <v>A8 Cloud ServicesC4</v>
      </c>
      <c r="B3956" s="775">
        <v>4</v>
      </c>
      <c r="C3956" s="775" t="s">
        <v>680</v>
      </c>
      <c r="D3956" s="775" t="s">
        <v>177</v>
      </c>
      <c r="E3956" s="775">
        <v>0.98221999999999998</v>
      </c>
      <c r="F3956" s="775" t="s">
        <v>695</v>
      </c>
      <c r="G3956" s="775" t="s">
        <v>2164</v>
      </c>
      <c r="H3956" s="775" t="s">
        <v>2165</v>
      </c>
      <c r="I3956" s="775" t="s">
        <v>6051</v>
      </c>
    </row>
    <row r="3957" spans="1:9">
      <c r="A3957" s="775" t="str">
        <f>Table_wabobpsvr_AzureCalc_AzureCalcRateCard[[#This Row],[ServiceName]]&amp;Table_wabobpsvr_AzureCalc_AzureCalcRateCard[[#This Row],[Price_Level]]&amp;Table_wabobpsvr_AzureCalc_AzureCalcRateCard[[#This Row],[Region]]</f>
        <v>A8 Cloud ServicesD4</v>
      </c>
      <c r="B3957" s="775">
        <v>4</v>
      </c>
      <c r="C3957" s="775" t="s">
        <v>680</v>
      </c>
      <c r="D3957" s="775" t="s">
        <v>176</v>
      </c>
      <c r="E3957" s="775">
        <v>0.93823999999999996</v>
      </c>
      <c r="F3957" s="775" t="s">
        <v>695</v>
      </c>
      <c r="G3957" s="775" t="s">
        <v>2164</v>
      </c>
      <c r="H3957" s="775" t="s">
        <v>2165</v>
      </c>
      <c r="I3957" s="775" t="s">
        <v>6051</v>
      </c>
    </row>
    <row r="3958" spans="1:9">
      <c r="A3958" s="775" t="str">
        <f>Table_wabobpsvr_AzureCalc_AzureCalcRateCard[[#This Row],[ServiceName]]&amp;Table_wabobpsvr_AzureCalc_AzureCalcRateCard[[#This Row],[Price_Level]]&amp;Table_wabobpsvr_AzureCalc_AzureCalcRateCard[[#This Row],[Region]]</f>
        <v>A8 Cloud ServicesMOSP5</v>
      </c>
      <c r="B3958" s="775">
        <v>5</v>
      </c>
      <c r="C3958" s="775" t="s">
        <v>680</v>
      </c>
      <c r="D3958" s="775" t="s">
        <v>606</v>
      </c>
      <c r="E3958" s="775">
        <v>2.4500000000000002</v>
      </c>
      <c r="F3958" s="775" t="s">
        <v>695</v>
      </c>
      <c r="G3958" s="775" t="s">
        <v>4235</v>
      </c>
      <c r="H3958" s="775" t="s">
        <v>4235</v>
      </c>
      <c r="I3958" s="775" t="s">
        <v>6052</v>
      </c>
    </row>
    <row r="3959" spans="1:9">
      <c r="A3959" s="775" t="str">
        <f>Table_wabobpsvr_AzureCalc_AzureCalcRateCard[[#This Row],[ServiceName]]&amp;Table_wabobpsvr_AzureCalc_AzureCalcRateCard[[#This Row],[Price_Level]]&amp;Table_wabobpsvr_AzureCalc_AzureCalcRateCard[[#This Row],[Region]]</f>
        <v>A8 Cloud ServicesA5</v>
      </c>
      <c r="B3959" s="775">
        <v>5</v>
      </c>
      <c r="C3959" s="775" t="s">
        <v>680</v>
      </c>
      <c r="D3959" s="775" t="s">
        <v>174</v>
      </c>
      <c r="E3959" s="775">
        <v>1.7885</v>
      </c>
      <c r="F3959" s="775" t="s">
        <v>695</v>
      </c>
      <c r="G3959" s="775" t="s">
        <v>2166</v>
      </c>
      <c r="H3959" s="775" t="s">
        <v>2167</v>
      </c>
      <c r="I3959" s="775" t="s">
        <v>6052</v>
      </c>
    </row>
    <row r="3960" spans="1:9">
      <c r="A3960" s="775" t="str">
        <f>Table_wabobpsvr_AzureCalc_AzureCalcRateCard[[#This Row],[ServiceName]]&amp;Table_wabobpsvr_AzureCalc_AzureCalcRateCard[[#This Row],[Price_Level]]&amp;Table_wabobpsvr_AzureCalc_AzureCalcRateCard[[#This Row],[Region]]</f>
        <v>A7 VM (Windows)A1</v>
      </c>
      <c r="B3960" s="775">
        <v>1</v>
      </c>
      <c r="C3960" s="775" t="s">
        <v>680</v>
      </c>
      <c r="D3960" s="775" t="s">
        <v>174</v>
      </c>
      <c r="E3960" s="775">
        <v>0.876</v>
      </c>
      <c r="F3960" s="775" t="s">
        <v>694</v>
      </c>
      <c r="G3960" s="775" t="s">
        <v>2168</v>
      </c>
      <c r="H3960" s="775" t="s">
        <v>2169</v>
      </c>
      <c r="I3960" s="775" t="s">
        <v>6050</v>
      </c>
    </row>
    <row r="3961" spans="1:9">
      <c r="A3961" s="775" t="str">
        <f>Table_wabobpsvr_AzureCalc_AzureCalcRateCard[[#This Row],[ServiceName]]&amp;Table_wabobpsvr_AzureCalc_AzureCalcRateCard[[#This Row],[Price_Level]]&amp;Table_wabobpsvr_AzureCalc_AzureCalcRateCard[[#This Row],[Region]]</f>
        <v>A8 Cloud ServicesB5</v>
      </c>
      <c r="B3961" s="775">
        <v>5</v>
      </c>
      <c r="C3961" s="775" t="s">
        <v>680</v>
      </c>
      <c r="D3961" s="775" t="s">
        <v>175</v>
      </c>
      <c r="E3961" s="775">
        <v>1.7150000000000001</v>
      </c>
      <c r="F3961" s="775" t="s">
        <v>695</v>
      </c>
      <c r="G3961" s="775" t="s">
        <v>2166</v>
      </c>
      <c r="H3961" s="775" t="s">
        <v>2167</v>
      </c>
      <c r="I3961" s="775" t="s">
        <v>6052</v>
      </c>
    </row>
    <row r="3962" spans="1:9">
      <c r="A3962" s="775" t="str">
        <f>Table_wabobpsvr_AzureCalc_AzureCalcRateCard[[#This Row],[ServiceName]]&amp;Table_wabobpsvr_AzureCalc_AzureCalcRateCard[[#This Row],[Price_Level]]&amp;Table_wabobpsvr_AzureCalc_AzureCalcRateCard[[#This Row],[Region]]</f>
        <v>A8 Cloud ServicesC5</v>
      </c>
      <c r="B3962" s="775">
        <v>5</v>
      </c>
      <c r="C3962" s="775" t="s">
        <v>680</v>
      </c>
      <c r="D3962" s="775" t="s">
        <v>177</v>
      </c>
      <c r="E3962" s="775">
        <v>1.6415</v>
      </c>
      <c r="F3962" s="775" t="s">
        <v>695</v>
      </c>
      <c r="G3962" s="775" t="s">
        <v>2166</v>
      </c>
      <c r="H3962" s="775" t="s">
        <v>2167</v>
      </c>
      <c r="I3962" s="775" t="s">
        <v>6052</v>
      </c>
    </row>
    <row r="3963" spans="1:9">
      <c r="A3963" s="775" t="str">
        <f>Table_wabobpsvr_AzureCalc_AzureCalcRateCard[[#This Row],[ServiceName]]&amp;Table_wabobpsvr_AzureCalc_AzureCalcRateCard[[#This Row],[Price_Level]]&amp;Table_wabobpsvr_AzureCalc_AzureCalcRateCard[[#This Row],[Region]]</f>
        <v>A8 Cloud ServicesD5</v>
      </c>
      <c r="B3963" s="775">
        <v>5</v>
      </c>
      <c r="C3963" s="775" t="s">
        <v>680</v>
      </c>
      <c r="D3963" s="775" t="s">
        <v>176</v>
      </c>
      <c r="E3963" s="775">
        <v>1.5680000000000001</v>
      </c>
      <c r="F3963" s="775" t="s">
        <v>695</v>
      </c>
      <c r="G3963" s="775" t="s">
        <v>2166</v>
      </c>
      <c r="H3963" s="775" t="s">
        <v>2167</v>
      </c>
      <c r="I3963" s="775" t="s">
        <v>6052</v>
      </c>
    </row>
    <row r="3964" spans="1:9">
      <c r="A3964" s="775" t="str">
        <f>Table_wabobpsvr_AzureCalc_AzureCalcRateCard[[#This Row],[ServiceName]]&amp;Table_wabobpsvr_AzureCalc_AzureCalcRateCard[[#This Row],[Price_Level]]&amp;Table_wabobpsvr_AzureCalc_AzureCalcRateCard[[#This Row],[Region]]</f>
        <v>A8 Cloud ServicesMOSP7</v>
      </c>
      <c r="B3964" s="775">
        <v>7</v>
      </c>
      <c r="C3964" s="775" t="s">
        <v>680</v>
      </c>
      <c r="D3964" s="775" t="s">
        <v>606</v>
      </c>
      <c r="E3964" s="775">
        <v>1.35</v>
      </c>
      <c r="F3964" s="775" t="s">
        <v>695</v>
      </c>
      <c r="G3964" s="775" t="s">
        <v>4235</v>
      </c>
      <c r="H3964" s="775" t="s">
        <v>4235</v>
      </c>
      <c r="I3964" s="775" t="s">
        <v>6053</v>
      </c>
    </row>
    <row r="3965" spans="1:9">
      <c r="A3965" s="775" t="str">
        <f>Table_wabobpsvr_AzureCalc_AzureCalcRateCard[[#This Row],[ServiceName]]&amp;Table_wabobpsvr_AzureCalc_AzureCalcRateCard[[#This Row],[Price_Level]]&amp;Table_wabobpsvr_AzureCalc_AzureCalcRateCard[[#This Row],[Region]]</f>
        <v>A7 VM (Windows)B1</v>
      </c>
      <c r="B3965" s="775">
        <v>1</v>
      </c>
      <c r="C3965" s="775" t="s">
        <v>680</v>
      </c>
      <c r="D3965" s="775" t="s">
        <v>175</v>
      </c>
      <c r="E3965" s="775">
        <v>0.84</v>
      </c>
      <c r="F3965" s="775" t="s">
        <v>694</v>
      </c>
      <c r="G3965" s="775" t="s">
        <v>2168</v>
      </c>
      <c r="H3965" s="775" t="s">
        <v>2169</v>
      </c>
      <c r="I3965" s="775" t="s">
        <v>6050</v>
      </c>
    </row>
    <row r="3966" spans="1:9">
      <c r="A3966" s="775" t="str">
        <f>Table_wabobpsvr_AzureCalc_AzureCalcRateCard[[#This Row],[ServiceName]]&amp;Table_wabobpsvr_AzureCalc_AzureCalcRateCard[[#This Row],[Price_Level]]&amp;Table_wabobpsvr_AzureCalc_AzureCalcRateCard[[#This Row],[Region]]</f>
        <v>A8 Cloud ServicesA7</v>
      </c>
      <c r="B3966" s="775">
        <v>7</v>
      </c>
      <c r="C3966" s="775" t="s">
        <v>680</v>
      </c>
      <c r="D3966" s="775" t="s">
        <v>174</v>
      </c>
      <c r="E3966" s="775">
        <v>0.98550000000000004</v>
      </c>
      <c r="F3966" s="775" t="s">
        <v>695</v>
      </c>
      <c r="G3966" s="775" t="s">
        <v>2170</v>
      </c>
      <c r="H3966" s="775" t="s">
        <v>2171</v>
      </c>
      <c r="I3966" s="775" t="s">
        <v>6053</v>
      </c>
    </row>
    <row r="3967" spans="1:9">
      <c r="A3967" s="1039" t="str">
        <f>Table_wabobpsvr_AzureCalc_AzureCalcRateCard[[#This Row],[ServiceName]]&amp;Table_wabobpsvr_AzureCalc_AzureCalcRateCard[[#This Row],[Price_Level]]&amp;Table_wabobpsvr_AzureCalc_AzureCalcRateCard[[#This Row],[Region]]</f>
        <v>A8 Cloud ServicesB7</v>
      </c>
      <c r="B3967" s="1039">
        <v>7</v>
      </c>
      <c r="C3967" s="1039" t="s">
        <v>680</v>
      </c>
      <c r="D3967" s="1039" t="s">
        <v>175</v>
      </c>
      <c r="E3967" s="1039">
        <v>0.94499999999999995</v>
      </c>
      <c r="F3967" s="1039" t="s">
        <v>695</v>
      </c>
      <c r="G3967" s="775" t="s">
        <v>2170</v>
      </c>
      <c r="H3967" s="775" t="s">
        <v>2171</v>
      </c>
      <c r="I3967" s="775" t="s">
        <v>6053</v>
      </c>
    </row>
    <row r="3968" spans="1:9">
      <c r="A3968" s="1039" t="str">
        <f>Table_wabobpsvr_AzureCalc_AzureCalcRateCard[[#This Row],[ServiceName]]&amp;Table_wabobpsvr_AzureCalc_AzureCalcRateCard[[#This Row],[Price_Level]]&amp;Table_wabobpsvr_AzureCalc_AzureCalcRateCard[[#This Row],[Region]]</f>
        <v>A8 Cloud ServicesC7</v>
      </c>
      <c r="B3968" s="1039">
        <v>7</v>
      </c>
      <c r="C3968" s="1039" t="s">
        <v>680</v>
      </c>
      <c r="D3968" s="1039" t="s">
        <v>177</v>
      </c>
      <c r="E3968" s="1039">
        <v>0.90449999999999997</v>
      </c>
      <c r="F3968" s="1039" t="s">
        <v>695</v>
      </c>
      <c r="G3968" s="775" t="s">
        <v>2170</v>
      </c>
      <c r="H3968" s="775" t="s">
        <v>2171</v>
      </c>
      <c r="I3968" s="775" t="s">
        <v>6053</v>
      </c>
    </row>
    <row r="3969" spans="1:9">
      <c r="A3969" s="1039" t="str">
        <f>Table_wabobpsvr_AzureCalc_AzureCalcRateCard[[#This Row],[ServiceName]]&amp;Table_wabobpsvr_AzureCalc_AzureCalcRateCard[[#This Row],[Price_Level]]&amp;Table_wabobpsvr_AzureCalc_AzureCalcRateCard[[#This Row],[Region]]</f>
        <v>A8 Cloud ServicesD7</v>
      </c>
      <c r="B3969" s="1039">
        <v>7</v>
      </c>
      <c r="C3969" s="1039" t="s">
        <v>680</v>
      </c>
      <c r="D3969" s="1039" t="s">
        <v>176</v>
      </c>
      <c r="E3969" s="1039">
        <v>0.86399999999999999</v>
      </c>
      <c r="F3969" s="1039" t="s">
        <v>695</v>
      </c>
      <c r="G3969" s="775" t="s">
        <v>2170</v>
      </c>
      <c r="H3969" s="775" t="s">
        <v>2171</v>
      </c>
      <c r="I3969" s="775" t="s">
        <v>6053</v>
      </c>
    </row>
    <row r="3970" spans="1:9">
      <c r="A3970" s="775" t="str">
        <f>Table_wabobpsvr_AzureCalc_AzureCalcRateCard[[#This Row],[ServiceName]]&amp;Table_wabobpsvr_AzureCalc_AzureCalcRateCard[[#This Row],[Price_Level]]&amp;Table_wabobpsvr_AzureCalc_AzureCalcRateCard[[#This Row],[Region]]</f>
        <v>A8 Cloud ServicesMOSP8</v>
      </c>
      <c r="B3970" s="775">
        <v>8</v>
      </c>
      <c r="C3970" s="775" t="s">
        <v>680</v>
      </c>
      <c r="D3970" s="775" t="s">
        <v>606</v>
      </c>
      <c r="E3970" s="775">
        <v>2.4500000000000002</v>
      </c>
      <c r="F3970" s="775" t="s">
        <v>695</v>
      </c>
      <c r="G3970" s="775" t="s">
        <v>4235</v>
      </c>
      <c r="H3970" s="775" t="s">
        <v>4235</v>
      </c>
      <c r="I3970" s="775" t="s">
        <v>6054</v>
      </c>
    </row>
    <row r="3971" spans="1:9">
      <c r="A3971" s="775" t="str">
        <f>Table_wabobpsvr_AzureCalc_AzureCalcRateCard[[#This Row],[ServiceName]]&amp;Table_wabobpsvr_AzureCalc_AzureCalcRateCard[[#This Row],[Price_Level]]&amp;Table_wabobpsvr_AzureCalc_AzureCalcRateCard[[#This Row],[Region]]</f>
        <v>A8 Cloud ServicesA8</v>
      </c>
      <c r="B3971" s="775">
        <v>8</v>
      </c>
      <c r="C3971" s="775" t="s">
        <v>680</v>
      </c>
      <c r="D3971" s="775" t="s">
        <v>174</v>
      </c>
      <c r="E3971" s="775">
        <v>1.7885</v>
      </c>
      <c r="F3971" s="775" t="s">
        <v>695</v>
      </c>
      <c r="G3971" s="775" t="s">
        <v>2172</v>
      </c>
      <c r="H3971" s="775" t="s">
        <v>2173</v>
      </c>
      <c r="I3971" s="775" t="s">
        <v>6054</v>
      </c>
    </row>
    <row r="3972" spans="1:9">
      <c r="A3972" s="775" t="str">
        <f>Table_wabobpsvr_AzureCalc_AzureCalcRateCard[[#This Row],[ServiceName]]&amp;Table_wabobpsvr_AzureCalc_AzureCalcRateCard[[#This Row],[Price_Level]]&amp;Table_wabobpsvr_AzureCalc_AzureCalcRateCard[[#This Row],[Region]]</f>
        <v>A8 Cloud ServicesB8</v>
      </c>
      <c r="B3972" s="775">
        <v>8</v>
      </c>
      <c r="C3972" s="775" t="s">
        <v>680</v>
      </c>
      <c r="D3972" s="775" t="s">
        <v>175</v>
      </c>
      <c r="E3972" s="775">
        <v>1.7150000000000001</v>
      </c>
      <c r="F3972" s="775" t="s">
        <v>695</v>
      </c>
      <c r="G3972" s="775" t="s">
        <v>2172</v>
      </c>
      <c r="H3972" s="775" t="s">
        <v>2173</v>
      </c>
      <c r="I3972" s="775" t="s">
        <v>6054</v>
      </c>
    </row>
    <row r="3973" spans="1:9">
      <c r="A3973" s="775" t="str">
        <f>Table_wabobpsvr_AzureCalc_AzureCalcRateCard[[#This Row],[ServiceName]]&amp;Table_wabobpsvr_AzureCalc_AzureCalcRateCard[[#This Row],[Price_Level]]&amp;Table_wabobpsvr_AzureCalc_AzureCalcRateCard[[#This Row],[Region]]</f>
        <v>A8 Cloud ServicesC8</v>
      </c>
      <c r="B3973" s="775">
        <v>8</v>
      </c>
      <c r="C3973" s="775" t="s">
        <v>680</v>
      </c>
      <c r="D3973" s="775" t="s">
        <v>177</v>
      </c>
      <c r="E3973" s="775">
        <v>1.6415</v>
      </c>
      <c r="F3973" s="775" t="s">
        <v>695</v>
      </c>
      <c r="G3973" s="775" t="s">
        <v>2172</v>
      </c>
      <c r="H3973" s="775" t="s">
        <v>2173</v>
      </c>
      <c r="I3973" s="775" t="s">
        <v>6054</v>
      </c>
    </row>
    <row r="3974" spans="1:9">
      <c r="A3974" s="775" t="str">
        <f>Table_wabobpsvr_AzureCalc_AzureCalcRateCard[[#This Row],[ServiceName]]&amp;Table_wabobpsvr_AzureCalc_AzureCalcRateCard[[#This Row],[Price_Level]]&amp;Table_wabobpsvr_AzureCalc_AzureCalcRateCard[[#This Row],[Region]]</f>
        <v>A8 Cloud ServicesD8</v>
      </c>
      <c r="B3974" s="775">
        <v>8</v>
      </c>
      <c r="C3974" s="775" t="s">
        <v>680</v>
      </c>
      <c r="D3974" s="775" t="s">
        <v>176</v>
      </c>
      <c r="E3974" s="775">
        <v>1.5680000000000001</v>
      </c>
      <c r="F3974" s="775" t="s">
        <v>695</v>
      </c>
      <c r="G3974" s="775" t="s">
        <v>2172</v>
      </c>
      <c r="H3974" s="775" t="s">
        <v>2173</v>
      </c>
      <c r="I3974" s="775" t="s">
        <v>6054</v>
      </c>
    </row>
    <row r="3975" spans="1:9">
      <c r="A3975" s="775" t="str">
        <f>Table_wabobpsvr_AzureCalc_AzureCalcRateCard[[#This Row],[ServiceName]]&amp;Table_wabobpsvr_AzureCalc_AzureCalcRateCard[[#This Row],[Price_Level]]&amp;Table_wabobpsvr_AzureCalc_AzureCalcRateCard[[#This Row],[Region]]</f>
        <v>A7 VM (Windows)C1</v>
      </c>
      <c r="B3975" s="775">
        <v>1</v>
      </c>
      <c r="C3975" s="775" t="s">
        <v>680</v>
      </c>
      <c r="D3975" s="775" t="s">
        <v>177</v>
      </c>
      <c r="E3975" s="775">
        <v>0.80400000000000005</v>
      </c>
      <c r="F3975" s="775" t="s">
        <v>694</v>
      </c>
      <c r="G3975" s="775" t="s">
        <v>2168</v>
      </c>
      <c r="H3975" s="775" t="s">
        <v>2169</v>
      </c>
      <c r="I3975" s="775" t="s">
        <v>6050</v>
      </c>
    </row>
    <row r="3976" spans="1:9">
      <c r="A3976" s="775" t="str">
        <f>Table_wabobpsvr_AzureCalc_AzureCalcRateCard[[#This Row],[ServiceName]]&amp;Table_wabobpsvr_AzureCalc_AzureCalcRateCard[[#This Row],[Price_Level]]&amp;Table_wabobpsvr_AzureCalc_AzureCalcRateCard[[#This Row],[Region]]</f>
        <v>A7 VM (Windows)D1</v>
      </c>
      <c r="B3976" s="775">
        <v>1</v>
      </c>
      <c r="C3976" s="775" t="s">
        <v>680</v>
      </c>
      <c r="D3976" s="775" t="s">
        <v>176</v>
      </c>
      <c r="E3976" s="775">
        <v>0.76800000000000002</v>
      </c>
      <c r="F3976" s="775" t="s">
        <v>694</v>
      </c>
      <c r="G3976" s="775" t="s">
        <v>2168</v>
      </c>
      <c r="H3976" s="775" t="s">
        <v>2169</v>
      </c>
      <c r="I3976" s="775" t="s">
        <v>6050</v>
      </c>
    </row>
    <row r="3977" spans="1:9">
      <c r="A3977" s="775" t="str">
        <f>Table_wabobpsvr_AzureCalc_AzureCalcRateCard[[#This Row],[ServiceName]]&amp;Table_wabobpsvr_AzureCalc_AzureCalcRateCard[[#This Row],[Price_Level]]&amp;Table_wabobpsvr_AzureCalc_AzureCalcRateCard[[#This Row],[Region]]</f>
        <v>A7 VM (Windows)MOSP7</v>
      </c>
      <c r="B3977" s="775">
        <v>7</v>
      </c>
      <c r="C3977" s="775" t="s">
        <v>680</v>
      </c>
      <c r="D3977" s="775" t="s">
        <v>606</v>
      </c>
      <c r="E3977" s="775">
        <v>1.2</v>
      </c>
      <c r="F3977" s="775" t="s">
        <v>694</v>
      </c>
      <c r="G3977" s="775" t="s">
        <v>4235</v>
      </c>
      <c r="H3977" s="775" t="s">
        <v>4235</v>
      </c>
      <c r="I3977" s="775" t="s">
        <v>6055</v>
      </c>
    </row>
    <row r="3978" spans="1:9">
      <c r="A3978" s="775" t="str">
        <f>Table_wabobpsvr_AzureCalc_AzureCalcRateCard[[#This Row],[ServiceName]]&amp;Table_wabobpsvr_AzureCalc_AzureCalcRateCard[[#This Row],[Price_Level]]&amp;Table_wabobpsvr_AzureCalc_AzureCalcRateCard[[#This Row],[Region]]</f>
        <v>A7 VM (Windows)A7</v>
      </c>
      <c r="B3978" s="775">
        <v>7</v>
      </c>
      <c r="C3978" s="775" t="s">
        <v>680</v>
      </c>
      <c r="D3978" s="775" t="s">
        <v>174</v>
      </c>
      <c r="E3978" s="775">
        <v>0.876</v>
      </c>
      <c r="F3978" s="775" t="s">
        <v>694</v>
      </c>
      <c r="G3978" s="775" t="s">
        <v>2174</v>
      </c>
      <c r="H3978" s="775" t="s">
        <v>2175</v>
      </c>
      <c r="I3978" s="775" t="s">
        <v>6055</v>
      </c>
    </row>
    <row r="3979" spans="1:9">
      <c r="A3979" s="775" t="str">
        <f>Table_wabobpsvr_AzureCalc_AzureCalcRateCard[[#This Row],[ServiceName]]&amp;Table_wabobpsvr_AzureCalc_AzureCalcRateCard[[#This Row],[Price_Level]]&amp;Table_wabobpsvr_AzureCalc_AzureCalcRateCard[[#This Row],[Region]]</f>
        <v>A7 VM (Windows)B7</v>
      </c>
      <c r="B3979" s="775">
        <v>7</v>
      </c>
      <c r="C3979" s="775" t="s">
        <v>680</v>
      </c>
      <c r="D3979" s="775" t="s">
        <v>175</v>
      </c>
      <c r="E3979" s="775">
        <v>0.84</v>
      </c>
      <c r="F3979" s="775" t="s">
        <v>694</v>
      </c>
      <c r="G3979" s="775" t="s">
        <v>2174</v>
      </c>
      <c r="H3979" s="775" t="s">
        <v>2175</v>
      </c>
      <c r="I3979" s="775" t="s">
        <v>6055</v>
      </c>
    </row>
    <row r="3980" spans="1:9">
      <c r="A3980" s="775" t="str">
        <f>Table_wabobpsvr_AzureCalc_AzureCalcRateCard[[#This Row],[ServiceName]]&amp;Table_wabobpsvr_AzureCalc_AzureCalcRateCard[[#This Row],[Price_Level]]&amp;Table_wabobpsvr_AzureCalc_AzureCalcRateCard[[#This Row],[Region]]</f>
        <v>A7 VM (Windows)C7</v>
      </c>
      <c r="B3980" s="775">
        <v>7</v>
      </c>
      <c r="C3980" s="775" t="s">
        <v>680</v>
      </c>
      <c r="D3980" s="775" t="s">
        <v>177</v>
      </c>
      <c r="E3980" s="775">
        <v>0.80400000000000005</v>
      </c>
      <c r="F3980" s="775" t="s">
        <v>694</v>
      </c>
      <c r="G3980" s="775" t="s">
        <v>2174</v>
      </c>
      <c r="H3980" s="775" t="s">
        <v>2175</v>
      </c>
      <c r="I3980" s="775" t="s">
        <v>6055</v>
      </c>
    </row>
    <row r="3981" spans="1:9">
      <c r="A3981" s="775" t="str">
        <f>Table_wabobpsvr_AzureCalc_AzureCalcRateCard[[#This Row],[ServiceName]]&amp;Table_wabobpsvr_AzureCalc_AzureCalcRateCard[[#This Row],[Price_Level]]&amp;Table_wabobpsvr_AzureCalc_AzureCalcRateCard[[#This Row],[Region]]</f>
        <v>A7 VM (Windows)D7</v>
      </c>
      <c r="B3981" s="775">
        <v>7</v>
      </c>
      <c r="C3981" s="775" t="s">
        <v>680</v>
      </c>
      <c r="D3981" s="775" t="s">
        <v>176</v>
      </c>
      <c r="E3981" s="775">
        <v>0.76800000000000002</v>
      </c>
      <c r="F3981" s="775" t="s">
        <v>694</v>
      </c>
      <c r="G3981" s="775" t="s">
        <v>2174</v>
      </c>
      <c r="H3981" s="775" t="s">
        <v>2175</v>
      </c>
      <c r="I3981" s="775" t="s">
        <v>6055</v>
      </c>
    </row>
    <row r="3982" spans="1:9">
      <c r="A3982" s="775" t="str">
        <f>Table_wabobpsvr_AzureCalc_AzureCalcRateCard[[#This Row],[ServiceName]]&amp;Table_wabobpsvr_AzureCalc_AzureCalcRateCard[[#This Row],[Price_Level]]&amp;Table_wabobpsvr_AzureCalc_AzureCalcRateCard[[#This Row],[Region]]</f>
        <v>A7 VM (Windows)MOSP8</v>
      </c>
      <c r="B3982" s="775">
        <v>8</v>
      </c>
      <c r="C3982" s="775" t="s">
        <v>680</v>
      </c>
      <c r="D3982" s="775" t="s">
        <v>606</v>
      </c>
      <c r="E3982" s="775">
        <v>1.36</v>
      </c>
      <c r="F3982" s="775" t="s">
        <v>694</v>
      </c>
      <c r="G3982" s="775" t="s">
        <v>4235</v>
      </c>
      <c r="H3982" s="775" t="s">
        <v>4235</v>
      </c>
      <c r="I3982" s="775" t="s">
        <v>6056</v>
      </c>
    </row>
    <row r="3983" spans="1:9">
      <c r="A3983" s="775" t="str">
        <f>Table_wabobpsvr_AzureCalc_AzureCalcRateCard[[#This Row],[ServiceName]]&amp;Table_wabobpsvr_AzureCalc_AzureCalcRateCard[[#This Row],[Price_Level]]&amp;Table_wabobpsvr_AzureCalc_AzureCalcRateCard[[#This Row],[Region]]</f>
        <v>A7 VM (Windows)A8</v>
      </c>
      <c r="B3983" s="775">
        <v>8</v>
      </c>
      <c r="C3983" s="775" t="s">
        <v>680</v>
      </c>
      <c r="D3983" s="775" t="s">
        <v>174</v>
      </c>
      <c r="E3983" s="775">
        <v>0.99280000000000002</v>
      </c>
      <c r="F3983" s="775" t="s">
        <v>694</v>
      </c>
      <c r="G3983" s="775" t="s">
        <v>2176</v>
      </c>
      <c r="H3983" s="775" t="s">
        <v>2177</v>
      </c>
      <c r="I3983" s="775" t="s">
        <v>6056</v>
      </c>
    </row>
    <row r="3984" spans="1:9">
      <c r="A3984" s="775" t="str">
        <f>Table_wabobpsvr_AzureCalc_AzureCalcRateCard[[#This Row],[ServiceName]]&amp;Table_wabobpsvr_AzureCalc_AzureCalcRateCard[[#This Row],[Price_Level]]&amp;Table_wabobpsvr_AzureCalc_AzureCalcRateCard[[#This Row],[Region]]</f>
        <v>A7 VM (Windows)B8</v>
      </c>
      <c r="B3984" s="775">
        <v>8</v>
      </c>
      <c r="C3984" s="775" t="s">
        <v>680</v>
      </c>
      <c r="D3984" s="775" t="s">
        <v>175</v>
      </c>
      <c r="E3984" s="775">
        <v>0.95199999999999996</v>
      </c>
      <c r="F3984" s="775" t="s">
        <v>694</v>
      </c>
      <c r="G3984" s="775" t="s">
        <v>2176</v>
      </c>
      <c r="H3984" s="775" t="s">
        <v>2177</v>
      </c>
      <c r="I3984" s="775" t="s">
        <v>6056</v>
      </c>
    </row>
    <row r="3985" spans="1:9">
      <c r="A3985" s="775" t="str">
        <f>Table_wabobpsvr_AzureCalc_AzureCalcRateCard[[#This Row],[ServiceName]]&amp;Table_wabobpsvr_AzureCalc_AzureCalcRateCard[[#This Row],[Price_Level]]&amp;Table_wabobpsvr_AzureCalc_AzureCalcRateCard[[#This Row],[Region]]</f>
        <v>A7 VM (Windows)C8</v>
      </c>
      <c r="B3985" s="775">
        <v>8</v>
      </c>
      <c r="C3985" s="775" t="s">
        <v>680</v>
      </c>
      <c r="D3985" s="775" t="s">
        <v>177</v>
      </c>
      <c r="E3985" s="775">
        <v>0.91120000000000001</v>
      </c>
      <c r="F3985" s="775" t="s">
        <v>694</v>
      </c>
      <c r="G3985" s="775" t="s">
        <v>2176</v>
      </c>
      <c r="H3985" s="775" t="s">
        <v>2177</v>
      </c>
      <c r="I3985" s="775" t="s">
        <v>6056</v>
      </c>
    </row>
    <row r="3986" spans="1:9">
      <c r="A3986" s="775" t="str">
        <f>Table_wabobpsvr_AzureCalc_AzureCalcRateCard[[#This Row],[ServiceName]]&amp;Table_wabobpsvr_AzureCalc_AzureCalcRateCard[[#This Row],[Price_Level]]&amp;Table_wabobpsvr_AzureCalc_AzureCalcRateCard[[#This Row],[Region]]</f>
        <v>A7 VM (Windows)D8</v>
      </c>
      <c r="B3986" s="775">
        <v>8</v>
      </c>
      <c r="C3986" s="775" t="s">
        <v>680</v>
      </c>
      <c r="D3986" s="775" t="s">
        <v>176</v>
      </c>
      <c r="E3986" s="775">
        <v>0.87039999999999995</v>
      </c>
      <c r="F3986" s="775" t="s">
        <v>694</v>
      </c>
      <c r="G3986" s="775" t="s">
        <v>2176</v>
      </c>
      <c r="H3986" s="775" t="s">
        <v>2177</v>
      </c>
      <c r="I3986" s="775" t="s">
        <v>6056</v>
      </c>
    </row>
    <row r="3987" spans="1:9">
      <c r="A3987" s="775" t="str">
        <f>Table_wabobpsvr_AzureCalc_AzureCalcRateCard[[#This Row],[ServiceName]]&amp;Table_wabobpsvr_AzureCalc_AzureCalcRateCard[[#This Row],[Price_Level]]&amp;Table_wabobpsvr_AzureCalc_AzureCalcRateCard[[#This Row],[Region]]</f>
        <v>A7 VM (Windows)MOSP9</v>
      </c>
      <c r="B3987" s="775">
        <v>9</v>
      </c>
      <c r="C3987" s="775" t="s">
        <v>680</v>
      </c>
      <c r="D3987" s="775" t="s">
        <v>606</v>
      </c>
      <c r="E3987" s="775">
        <v>1.28</v>
      </c>
      <c r="F3987" s="775" t="s">
        <v>694</v>
      </c>
      <c r="G3987" s="775" t="s">
        <v>4235</v>
      </c>
      <c r="H3987" s="775" t="s">
        <v>4235</v>
      </c>
      <c r="I3987" s="775" t="s">
        <v>6057</v>
      </c>
    </row>
    <row r="3988" spans="1:9">
      <c r="A3988" s="775" t="str">
        <f>Table_wabobpsvr_AzureCalc_AzureCalcRateCard[[#This Row],[ServiceName]]&amp;Table_wabobpsvr_AzureCalc_AzureCalcRateCard[[#This Row],[Price_Level]]&amp;Table_wabobpsvr_AzureCalc_AzureCalcRateCard[[#This Row],[Region]]</f>
        <v>A7 VM (Windows)A9</v>
      </c>
      <c r="B3988" s="775">
        <v>9</v>
      </c>
      <c r="C3988" s="775" t="s">
        <v>680</v>
      </c>
      <c r="D3988" s="775" t="s">
        <v>174</v>
      </c>
      <c r="E3988" s="775">
        <v>0.93440000000000001</v>
      </c>
      <c r="F3988" s="775" t="s">
        <v>694</v>
      </c>
      <c r="G3988" s="775" t="s">
        <v>2178</v>
      </c>
      <c r="H3988" s="775" t="s">
        <v>2179</v>
      </c>
      <c r="I3988" s="775" t="s">
        <v>6057</v>
      </c>
    </row>
    <row r="3989" spans="1:9">
      <c r="A3989" s="775" t="str">
        <f>Table_wabobpsvr_AzureCalc_AzureCalcRateCard[[#This Row],[ServiceName]]&amp;Table_wabobpsvr_AzureCalc_AzureCalcRateCard[[#This Row],[Price_Level]]&amp;Table_wabobpsvr_AzureCalc_AzureCalcRateCard[[#This Row],[Region]]</f>
        <v>A7 VM (Windows)B9</v>
      </c>
      <c r="B3989" s="775">
        <v>9</v>
      </c>
      <c r="C3989" s="775" t="s">
        <v>680</v>
      </c>
      <c r="D3989" s="775" t="s">
        <v>175</v>
      </c>
      <c r="E3989" s="775">
        <v>0.89600000000000002</v>
      </c>
      <c r="F3989" s="775" t="s">
        <v>694</v>
      </c>
      <c r="G3989" s="775" t="s">
        <v>2178</v>
      </c>
      <c r="H3989" s="775" t="s">
        <v>2179</v>
      </c>
      <c r="I3989" s="775" t="s">
        <v>6057</v>
      </c>
    </row>
    <row r="3990" spans="1:9">
      <c r="A3990" s="775" t="str">
        <f>Table_wabobpsvr_AzureCalc_AzureCalcRateCard[[#This Row],[ServiceName]]&amp;Table_wabobpsvr_AzureCalc_AzureCalcRateCard[[#This Row],[Price_Level]]&amp;Table_wabobpsvr_AzureCalc_AzureCalcRateCard[[#This Row],[Region]]</f>
        <v>A7 VM (Windows)C9</v>
      </c>
      <c r="B3990" s="775">
        <v>9</v>
      </c>
      <c r="C3990" s="775" t="s">
        <v>680</v>
      </c>
      <c r="D3990" s="775" t="s">
        <v>177</v>
      </c>
      <c r="E3990" s="775">
        <v>0.85760000000000003</v>
      </c>
      <c r="F3990" s="775" t="s">
        <v>694</v>
      </c>
      <c r="G3990" s="775" t="s">
        <v>2178</v>
      </c>
      <c r="H3990" s="775" t="s">
        <v>2179</v>
      </c>
      <c r="I3990" s="775" t="s">
        <v>6057</v>
      </c>
    </row>
    <row r="3991" spans="1:9">
      <c r="A3991" s="775" t="str">
        <f>Table_wabobpsvr_AzureCalc_AzureCalcRateCard[[#This Row],[ServiceName]]&amp;Table_wabobpsvr_AzureCalc_AzureCalcRateCard[[#This Row],[Price_Level]]&amp;Table_wabobpsvr_AzureCalc_AzureCalcRateCard[[#This Row],[Region]]</f>
        <v>A7 VM (Windows)D9</v>
      </c>
      <c r="B3991" s="775">
        <v>9</v>
      </c>
      <c r="C3991" s="775" t="s">
        <v>680</v>
      </c>
      <c r="D3991" s="775" t="s">
        <v>176</v>
      </c>
      <c r="E3991" s="775">
        <v>0.81920000000000004</v>
      </c>
      <c r="F3991" s="775" t="s">
        <v>694</v>
      </c>
      <c r="G3991" s="775" t="s">
        <v>2178</v>
      </c>
      <c r="H3991" s="775" t="s">
        <v>2179</v>
      </c>
      <c r="I3991" s="775" t="s">
        <v>6057</v>
      </c>
    </row>
    <row r="3992" spans="1:9">
      <c r="A3992" s="775" t="str">
        <f>Table_wabobpsvr_AzureCalc_AzureCalcRateCard[[#This Row],[ServiceName]]&amp;Table_wabobpsvr_AzureCalc_AzureCalcRateCard[[#This Row],[Price_Level]]&amp;Table_wabobpsvr_AzureCalc_AzureCalcRateCard[[#This Row],[Region]]</f>
        <v>A7 VM (Windows)MOSP10</v>
      </c>
      <c r="B3992" s="775">
        <v>10</v>
      </c>
      <c r="C3992" s="775" t="s">
        <v>680</v>
      </c>
      <c r="D3992" s="775" t="s">
        <v>606</v>
      </c>
      <c r="E3992" s="775">
        <v>1.44</v>
      </c>
      <c r="F3992" s="775" t="s">
        <v>694</v>
      </c>
      <c r="G3992" s="775" t="s">
        <v>4235</v>
      </c>
      <c r="H3992" s="775" t="s">
        <v>4235</v>
      </c>
      <c r="I3992" s="775" t="s">
        <v>6058</v>
      </c>
    </row>
    <row r="3993" spans="1:9">
      <c r="A3993" s="775" t="str">
        <f>Table_wabobpsvr_AzureCalc_AzureCalcRateCard[[#This Row],[ServiceName]]&amp;Table_wabobpsvr_AzureCalc_AzureCalcRateCard[[#This Row],[Price_Level]]&amp;Table_wabobpsvr_AzureCalc_AzureCalcRateCard[[#This Row],[Region]]</f>
        <v>A7 VM (Windows)A10</v>
      </c>
      <c r="B3993" s="775">
        <v>10</v>
      </c>
      <c r="C3993" s="775" t="s">
        <v>680</v>
      </c>
      <c r="D3993" s="775" t="s">
        <v>174</v>
      </c>
      <c r="E3993" s="775">
        <v>1.0511999999999999</v>
      </c>
      <c r="F3993" s="775" t="s">
        <v>694</v>
      </c>
      <c r="G3993" s="775" t="s">
        <v>2180</v>
      </c>
      <c r="H3993" s="775" t="s">
        <v>2181</v>
      </c>
      <c r="I3993" s="775" t="s">
        <v>6058</v>
      </c>
    </row>
    <row r="3994" spans="1:9">
      <c r="A3994" s="775" t="str">
        <f>Table_wabobpsvr_AzureCalc_AzureCalcRateCard[[#This Row],[ServiceName]]&amp;Table_wabobpsvr_AzureCalc_AzureCalcRateCard[[#This Row],[Price_Level]]&amp;Table_wabobpsvr_AzureCalc_AzureCalcRateCard[[#This Row],[Region]]</f>
        <v>A7 VM (Windows)B10</v>
      </c>
      <c r="B3994" s="775">
        <v>10</v>
      </c>
      <c r="C3994" s="775" t="s">
        <v>680</v>
      </c>
      <c r="D3994" s="775" t="s">
        <v>175</v>
      </c>
      <c r="E3994" s="775">
        <v>1.008</v>
      </c>
      <c r="F3994" s="775" t="s">
        <v>694</v>
      </c>
      <c r="G3994" s="775" t="s">
        <v>2180</v>
      </c>
      <c r="H3994" s="775" t="s">
        <v>2181</v>
      </c>
      <c r="I3994" s="775" t="s">
        <v>6058</v>
      </c>
    </row>
    <row r="3995" spans="1:9">
      <c r="A3995" s="775" t="str">
        <f>Table_wabobpsvr_AzureCalc_AzureCalcRateCard[[#This Row],[ServiceName]]&amp;Table_wabobpsvr_AzureCalc_AzureCalcRateCard[[#This Row],[Price_Level]]&amp;Table_wabobpsvr_AzureCalc_AzureCalcRateCard[[#This Row],[Region]]</f>
        <v>A7 VM (Windows)C10</v>
      </c>
      <c r="B3995" s="775">
        <v>10</v>
      </c>
      <c r="C3995" s="775" t="s">
        <v>680</v>
      </c>
      <c r="D3995" s="775" t="s">
        <v>177</v>
      </c>
      <c r="E3995" s="775">
        <v>0.96479999999999999</v>
      </c>
      <c r="F3995" s="775" t="s">
        <v>694</v>
      </c>
      <c r="G3995" s="775" t="s">
        <v>2180</v>
      </c>
      <c r="H3995" s="775" t="s">
        <v>2181</v>
      </c>
      <c r="I3995" s="775" t="s">
        <v>6058</v>
      </c>
    </row>
    <row r="3996" spans="1:9">
      <c r="A3996" s="775" t="str">
        <f>Table_wabobpsvr_AzureCalc_AzureCalcRateCard[[#This Row],[ServiceName]]&amp;Table_wabobpsvr_AzureCalc_AzureCalcRateCard[[#This Row],[Price_Level]]&amp;Table_wabobpsvr_AzureCalc_AzureCalcRateCard[[#This Row],[Region]]</f>
        <v>A7 VM (Windows)D10</v>
      </c>
      <c r="B3996" s="775">
        <v>10</v>
      </c>
      <c r="C3996" s="775" t="s">
        <v>680</v>
      </c>
      <c r="D3996" s="775" t="s">
        <v>176</v>
      </c>
      <c r="E3996" s="775">
        <v>0.92159999999999997</v>
      </c>
      <c r="F3996" s="775" t="s">
        <v>694</v>
      </c>
      <c r="G3996" s="775" t="s">
        <v>2180</v>
      </c>
      <c r="H3996" s="775" t="s">
        <v>2181</v>
      </c>
      <c r="I3996" s="775" t="s">
        <v>6058</v>
      </c>
    </row>
    <row r="3997" spans="1:9">
      <c r="A3997" s="775" t="str">
        <f>Table_wabobpsvr_AzureCalc_AzureCalcRateCard[[#This Row],[ServiceName]]&amp;Table_wabobpsvr_AzureCalc_AzureCalcRateCard[[#This Row],[Price_Level]]&amp;Table_wabobpsvr_AzureCalc_AzureCalcRateCard[[#This Row],[Region]]</f>
        <v>A7 VM (Windows)MOSP11</v>
      </c>
      <c r="B3997" s="775">
        <v>11</v>
      </c>
      <c r="C3997" s="775" t="s">
        <v>680</v>
      </c>
      <c r="D3997" s="775" t="s">
        <v>606</v>
      </c>
      <c r="E3997" s="775">
        <v>1.4</v>
      </c>
      <c r="F3997" s="775" t="s">
        <v>694</v>
      </c>
      <c r="G3997" s="775" t="s">
        <v>4235</v>
      </c>
      <c r="H3997" s="775" t="s">
        <v>4235</v>
      </c>
      <c r="I3997" s="775" t="s">
        <v>6059</v>
      </c>
    </row>
    <row r="3998" spans="1:9">
      <c r="A3998" s="775" t="str">
        <f>Table_wabobpsvr_AzureCalc_AzureCalcRateCard[[#This Row],[ServiceName]]&amp;Table_wabobpsvr_AzureCalc_AzureCalcRateCard[[#This Row],[Price_Level]]&amp;Table_wabobpsvr_AzureCalc_AzureCalcRateCard[[#This Row],[Region]]</f>
        <v>A7 VM (Windows)A11</v>
      </c>
      <c r="B3998" s="775">
        <v>11</v>
      </c>
      <c r="C3998" s="775" t="s">
        <v>680</v>
      </c>
      <c r="D3998" s="775" t="s">
        <v>174</v>
      </c>
      <c r="E3998" s="775">
        <v>1.022</v>
      </c>
      <c r="F3998" s="775" t="s">
        <v>694</v>
      </c>
      <c r="G3998" s="775" t="s">
        <v>2182</v>
      </c>
      <c r="H3998" s="775" t="s">
        <v>2183</v>
      </c>
      <c r="I3998" s="775" t="s">
        <v>6059</v>
      </c>
    </row>
    <row r="3999" spans="1:9">
      <c r="A3999" s="775" t="str">
        <f>Table_wabobpsvr_AzureCalc_AzureCalcRateCard[[#This Row],[ServiceName]]&amp;Table_wabobpsvr_AzureCalc_AzureCalcRateCard[[#This Row],[Price_Level]]&amp;Table_wabobpsvr_AzureCalc_AzureCalcRateCard[[#This Row],[Region]]</f>
        <v>A7 VM (Windows)B11</v>
      </c>
      <c r="B3999" s="775">
        <v>11</v>
      </c>
      <c r="C3999" s="775" t="s">
        <v>680</v>
      </c>
      <c r="D3999" s="775" t="s">
        <v>175</v>
      </c>
      <c r="E3999" s="775">
        <v>0.98</v>
      </c>
      <c r="F3999" s="775" t="s">
        <v>694</v>
      </c>
      <c r="G3999" s="775" t="s">
        <v>2182</v>
      </c>
      <c r="H3999" s="775" t="s">
        <v>2183</v>
      </c>
      <c r="I3999" s="775" t="s">
        <v>6059</v>
      </c>
    </row>
    <row r="4000" spans="1:9">
      <c r="A4000" s="775" t="str">
        <f>Table_wabobpsvr_AzureCalc_AzureCalcRateCard[[#This Row],[ServiceName]]&amp;Table_wabobpsvr_AzureCalc_AzureCalcRateCard[[#This Row],[Price_Level]]&amp;Table_wabobpsvr_AzureCalc_AzureCalcRateCard[[#This Row],[Region]]</f>
        <v>A7 VM (Windows)C11</v>
      </c>
      <c r="B4000" s="775">
        <v>11</v>
      </c>
      <c r="C4000" s="775" t="s">
        <v>680</v>
      </c>
      <c r="D4000" s="775" t="s">
        <v>177</v>
      </c>
      <c r="E4000" s="775">
        <v>0.93799999999999994</v>
      </c>
      <c r="F4000" s="775" t="s">
        <v>694</v>
      </c>
      <c r="G4000" s="775" t="s">
        <v>2182</v>
      </c>
      <c r="H4000" s="775" t="s">
        <v>2183</v>
      </c>
      <c r="I4000" s="775" t="s">
        <v>6059</v>
      </c>
    </row>
    <row r="4001" spans="1:9">
      <c r="A4001" s="775" t="str">
        <f>Table_wabobpsvr_AzureCalc_AzureCalcRateCard[[#This Row],[ServiceName]]&amp;Table_wabobpsvr_AzureCalc_AzureCalcRateCard[[#This Row],[Price_Level]]&amp;Table_wabobpsvr_AzureCalc_AzureCalcRateCard[[#This Row],[Region]]</f>
        <v>A7 VM (Windows)D11</v>
      </c>
      <c r="B4001" s="775">
        <v>11</v>
      </c>
      <c r="C4001" s="775" t="s">
        <v>680</v>
      </c>
      <c r="D4001" s="775" t="s">
        <v>176</v>
      </c>
      <c r="E4001" s="775">
        <v>0.89600000000000002</v>
      </c>
      <c r="F4001" s="775" t="s">
        <v>694</v>
      </c>
      <c r="G4001" s="775" t="s">
        <v>2182</v>
      </c>
      <c r="H4001" s="775" t="s">
        <v>2183</v>
      </c>
      <c r="I4001" s="775" t="s">
        <v>6059</v>
      </c>
    </row>
    <row r="4002" spans="1:9">
      <c r="A4002" s="775" t="str">
        <f>Table_wabobpsvr_AzureCalc_AzureCalcRateCard[[#This Row],[ServiceName]]&amp;Table_wabobpsvr_AzureCalc_AzureCalcRateCard[[#This Row],[Price_Level]]&amp;Table_wabobpsvr_AzureCalc_AzureCalcRateCard[[#This Row],[Region]]</f>
        <v>A7 VM (Windows)MOSP12</v>
      </c>
      <c r="B4002" s="775">
        <v>12</v>
      </c>
      <c r="C4002" s="775" t="s">
        <v>680</v>
      </c>
      <c r="D4002" s="775" t="s">
        <v>606</v>
      </c>
      <c r="E4002" s="775">
        <v>1.24</v>
      </c>
      <c r="F4002" s="775" t="s">
        <v>694</v>
      </c>
      <c r="G4002" s="775" t="s">
        <v>4235</v>
      </c>
      <c r="H4002" s="775" t="s">
        <v>4235</v>
      </c>
      <c r="I4002" s="775" t="s">
        <v>6060</v>
      </c>
    </row>
    <row r="4003" spans="1:9">
      <c r="A4003" s="775" t="str">
        <f>Table_wabobpsvr_AzureCalc_AzureCalcRateCard[[#This Row],[ServiceName]]&amp;Table_wabobpsvr_AzureCalc_AzureCalcRateCard[[#This Row],[Price_Level]]&amp;Table_wabobpsvr_AzureCalc_AzureCalcRateCard[[#This Row],[Region]]</f>
        <v>A7 VM (Windows)A12</v>
      </c>
      <c r="B4003" s="775">
        <v>12</v>
      </c>
      <c r="C4003" s="775" t="s">
        <v>680</v>
      </c>
      <c r="D4003" s="775" t="s">
        <v>174</v>
      </c>
      <c r="E4003" s="775">
        <v>0.9052</v>
      </c>
      <c r="F4003" s="775" t="s">
        <v>694</v>
      </c>
      <c r="G4003" s="775" t="s">
        <v>2184</v>
      </c>
      <c r="H4003" s="775" t="s">
        <v>2185</v>
      </c>
      <c r="I4003" s="775" t="s">
        <v>6060</v>
      </c>
    </row>
    <row r="4004" spans="1:9">
      <c r="A4004" s="775" t="str">
        <f>Table_wabobpsvr_AzureCalc_AzureCalcRateCard[[#This Row],[ServiceName]]&amp;Table_wabobpsvr_AzureCalc_AzureCalcRateCard[[#This Row],[Price_Level]]&amp;Table_wabobpsvr_AzureCalc_AzureCalcRateCard[[#This Row],[Region]]</f>
        <v>A7 VM (Windows)B12</v>
      </c>
      <c r="B4004" s="775">
        <v>12</v>
      </c>
      <c r="C4004" s="775" t="s">
        <v>680</v>
      </c>
      <c r="D4004" s="775" t="s">
        <v>175</v>
      </c>
      <c r="E4004" s="775">
        <v>0.86799999999999999</v>
      </c>
      <c r="F4004" s="775" t="s">
        <v>694</v>
      </c>
      <c r="G4004" s="775" t="s">
        <v>2184</v>
      </c>
      <c r="H4004" s="775" t="s">
        <v>2185</v>
      </c>
      <c r="I4004" s="775" t="s">
        <v>6060</v>
      </c>
    </row>
    <row r="4005" spans="1:9">
      <c r="A4005" s="775" t="str">
        <f>Table_wabobpsvr_AzureCalc_AzureCalcRateCard[[#This Row],[ServiceName]]&amp;Table_wabobpsvr_AzureCalc_AzureCalcRateCard[[#This Row],[Price_Level]]&amp;Table_wabobpsvr_AzureCalc_AzureCalcRateCard[[#This Row],[Region]]</f>
        <v>A7 VM (Windows)C12</v>
      </c>
      <c r="B4005" s="775">
        <v>12</v>
      </c>
      <c r="C4005" s="775" t="s">
        <v>680</v>
      </c>
      <c r="D4005" s="775" t="s">
        <v>177</v>
      </c>
      <c r="E4005" s="775">
        <v>0.83079999999999998</v>
      </c>
      <c r="F4005" s="775" t="s">
        <v>694</v>
      </c>
      <c r="G4005" s="775" t="s">
        <v>2184</v>
      </c>
      <c r="H4005" s="775" t="s">
        <v>2185</v>
      </c>
      <c r="I4005" s="775" t="s">
        <v>6060</v>
      </c>
    </row>
    <row r="4006" spans="1:9">
      <c r="A4006" s="775" t="str">
        <f>Table_wabobpsvr_AzureCalc_AzureCalcRateCard[[#This Row],[ServiceName]]&amp;Table_wabobpsvr_AzureCalc_AzureCalcRateCard[[#This Row],[Price_Level]]&amp;Table_wabobpsvr_AzureCalc_AzureCalcRateCard[[#This Row],[Region]]</f>
        <v>A7 VM (Windows)D12</v>
      </c>
      <c r="B4006" s="775">
        <v>12</v>
      </c>
      <c r="C4006" s="775" t="s">
        <v>680</v>
      </c>
      <c r="D4006" s="775" t="s">
        <v>176</v>
      </c>
      <c r="E4006" s="775">
        <v>0.79359999999999997</v>
      </c>
      <c r="F4006" s="775" t="s">
        <v>694</v>
      </c>
      <c r="G4006" s="775" t="s">
        <v>2184</v>
      </c>
      <c r="H4006" s="775" t="s">
        <v>2185</v>
      </c>
      <c r="I4006" s="775" t="s">
        <v>6060</v>
      </c>
    </row>
    <row r="4007" spans="1:9">
      <c r="A4007" s="775" t="str">
        <f>Table_wabobpsvr_AzureCalc_AzureCalcRateCard[[#This Row],[ServiceName]]&amp;Table_wabobpsvr_AzureCalc_AzureCalcRateCard[[#This Row],[Price_Level]]&amp;Table_wabobpsvr_AzureCalc_AzureCalcRateCard[[#This Row],[Region]]</f>
        <v>A7 VM (Windows)MOSP13</v>
      </c>
      <c r="B4007" s="775">
        <v>13</v>
      </c>
      <c r="C4007" s="775" t="s">
        <v>680</v>
      </c>
      <c r="D4007" s="775" t="s">
        <v>606</v>
      </c>
      <c r="E4007" s="775">
        <v>1.472</v>
      </c>
      <c r="F4007" s="775" t="s">
        <v>694</v>
      </c>
      <c r="G4007" s="775" t="s">
        <v>4235</v>
      </c>
      <c r="H4007" s="775" t="s">
        <v>4235</v>
      </c>
      <c r="I4007" s="775" t="s">
        <v>6061</v>
      </c>
    </row>
    <row r="4008" spans="1:9">
      <c r="A4008" s="775" t="str">
        <f>Table_wabobpsvr_AzureCalc_AzureCalcRateCard[[#This Row],[ServiceName]]&amp;Table_wabobpsvr_AzureCalc_AzureCalcRateCard[[#This Row],[Price_Level]]&amp;Table_wabobpsvr_AzureCalc_AzureCalcRateCard[[#This Row],[Region]]</f>
        <v>A7 VM (Windows)A13</v>
      </c>
      <c r="B4008" s="775">
        <v>13</v>
      </c>
      <c r="C4008" s="775" t="s">
        <v>680</v>
      </c>
      <c r="D4008" s="775" t="s">
        <v>174</v>
      </c>
      <c r="E4008" s="775">
        <v>1.07456</v>
      </c>
      <c r="F4008" s="775" t="s">
        <v>694</v>
      </c>
      <c r="G4008" s="775" t="s">
        <v>2186</v>
      </c>
      <c r="H4008" s="775" t="s">
        <v>2187</v>
      </c>
      <c r="I4008" s="775" t="s">
        <v>6061</v>
      </c>
    </row>
    <row r="4009" spans="1:9">
      <c r="A4009" s="1039" t="str">
        <f>Table_wabobpsvr_AzureCalc_AzureCalcRateCard[[#This Row],[ServiceName]]&amp;Table_wabobpsvr_AzureCalc_AzureCalcRateCard[[#This Row],[Price_Level]]&amp;Table_wabobpsvr_AzureCalc_AzureCalcRateCard[[#This Row],[Region]]</f>
        <v>A7 VM (Windows)B13</v>
      </c>
      <c r="B4009" s="1039">
        <v>13</v>
      </c>
      <c r="C4009" s="1039" t="s">
        <v>680</v>
      </c>
      <c r="D4009" s="1039" t="s">
        <v>175</v>
      </c>
      <c r="E4009" s="1039">
        <v>1.0304</v>
      </c>
      <c r="F4009" s="1039" t="s">
        <v>694</v>
      </c>
      <c r="G4009" s="775" t="s">
        <v>2186</v>
      </c>
      <c r="H4009" s="775" t="s">
        <v>2187</v>
      </c>
      <c r="I4009" s="775" t="s">
        <v>6061</v>
      </c>
    </row>
    <row r="4010" spans="1:9">
      <c r="A4010" s="775" t="str">
        <f>Table_wabobpsvr_AzureCalc_AzureCalcRateCard[[#This Row],[ServiceName]]&amp;Table_wabobpsvr_AzureCalc_AzureCalcRateCard[[#This Row],[Price_Level]]&amp;Table_wabobpsvr_AzureCalc_AzureCalcRateCard[[#This Row],[Region]]</f>
        <v>A7 VM (Windows)C13</v>
      </c>
      <c r="B4010" s="775">
        <v>13</v>
      </c>
      <c r="C4010" s="775" t="s">
        <v>680</v>
      </c>
      <c r="D4010" s="775" t="s">
        <v>177</v>
      </c>
      <c r="E4010" s="775">
        <v>0.98624000000000001</v>
      </c>
      <c r="F4010" s="775" t="s">
        <v>694</v>
      </c>
      <c r="G4010" s="775" t="s">
        <v>2186</v>
      </c>
      <c r="H4010" s="775" t="s">
        <v>2187</v>
      </c>
      <c r="I4010" s="775" t="s">
        <v>6061</v>
      </c>
    </row>
    <row r="4011" spans="1:9">
      <c r="A4011" s="775" t="str">
        <f>Table_wabobpsvr_AzureCalc_AzureCalcRateCard[[#This Row],[ServiceName]]&amp;Table_wabobpsvr_AzureCalc_AzureCalcRateCard[[#This Row],[Price_Level]]&amp;Table_wabobpsvr_AzureCalc_AzureCalcRateCard[[#This Row],[Region]]</f>
        <v>A7 VM (Windows)D13</v>
      </c>
      <c r="B4011" s="775">
        <v>13</v>
      </c>
      <c r="C4011" s="775" t="s">
        <v>680</v>
      </c>
      <c r="D4011" s="775" t="s">
        <v>176</v>
      </c>
      <c r="E4011" s="775">
        <v>0.94208000000000003</v>
      </c>
      <c r="F4011" s="775" t="s">
        <v>694</v>
      </c>
      <c r="G4011" s="775" t="s">
        <v>2186</v>
      </c>
      <c r="H4011" s="775" t="s">
        <v>2187</v>
      </c>
      <c r="I4011" s="775" t="s">
        <v>6061</v>
      </c>
    </row>
    <row r="4012" spans="1:9">
      <c r="A4012" s="775" t="str">
        <f>Table_wabobpsvr_AzureCalc_AzureCalcRateCard[[#This Row],[ServiceName]]&amp;Table_wabobpsvr_AzureCalc_AzureCalcRateCard[[#This Row],[Price_Level]]&amp;Table_wabobpsvr_AzureCalc_AzureCalcRateCard[[#This Row],[Region]]</f>
        <v>A8 Cloud ServicesMOSP6</v>
      </c>
      <c r="B4012" s="775">
        <v>6</v>
      </c>
      <c r="C4012" s="775" t="s">
        <v>680</v>
      </c>
      <c r="D4012" s="775" t="s">
        <v>606</v>
      </c>
      <c r="E4012" s="775">
        <v>1.466</v>
      </c>
      <c r="F4012" s="775" t="s">
        <v>695</v>
      </c>
      <c r="G4012" s="775" t="s">
        <v>4235</v>
      </c>
      <c r="H4012" s="775" t="s">
        <v>4235</v>
      </c>
      <c r="I4012" s="775" t="s">
        <v>5166</v>
      </c>
    </row>
    <row r="4013" spans="1:9">
      <c r="A4013" s="775" t="str">
        <f>Table_wabobpsvr_AzureCalc_AzureCalcRateCard[[#This Row],[ServiceName]]&amp;Table_wabobpsvr_AzureCalc_AzureCalcRateCard[[#This Row],[Price_Level]]&amp;Table_wabobpsvr_AzureCalc_AzureCalcRateCard[[#This Row],[Region]]</f>
        <v>A8 Cloud ServicesA6</v>
      </c>
      <c r="B4013" s="775">
        <v>6</v>
      </c>
      <c r="C4013" s="775" t="s">
        <v>680</v>
      </c>
      <c r="D4013" s="775" t="s">
        <v>174</v>
      </c>
      <c r="E4013" s="775">
        <v>1.0701799999999999</v>
      </c>
      <c r="F4013" s="775" t="s">
        <v>695</v>
      </c>
      <c r="G4013" s="775" t="s">
        <v>2162</v>
      </c>
      <c r="H4013" s="775" t="s">
        <v>2163</v>
      </c>
      <c r="I4013" s="775" t="s">
        <v>5166</v>
      </c>
    </row>
    <row r="4014" spans="1:9">
      <c r="A4014" s="775" t="str">
        <f>Table_wabobpsvr_AzureCalc_AzureCalcRateCard[[#This Row],[ServiceName]]&amp;Table_wabobpsvr_AzureCalc_AzureCalcRateCard[[#This Row],[Price_Level]]&amp;Table_wabobpsvr_AzureCalc_AzureCalcRateCard[[#This Row],[Region]]</f>
        <v>Read-Access Geo Redundant Storage Standard IO - Table/Queue - Tier 3A13</v>
      </c>
      <c r="B4014" s="775">
        <v>13</v>
      </c>
      <c r="C4014" s="775" t="s">
        <v>764</v>
      </c>
      <c r="D4014" s="775" t="s">
        <v>174</v>
      </c>
      <c r="E4014" s="775">
        <v>0.10199999999999999</v>
      </c>
      <c r="F4014" s="775" t="s">
        <v>883</v>
      </c>
      <c r="G4014" s="775" t="s">
        <v>1878</v>
      </c>
      <c r="H4014" s="775" t="s">
        <v>1879</v>
      </c>
      <c r="I4014" s="775" t="s">
        <v>5579</v>
      </c>
    </row>
    <row r="4015" spans="1:9">
      <c r="A4015" s="775" t="str">
        <f>Table_wabobpsvr_AzureCalc_AzureCalcRateCard[[#This Row],[ServiceName]]&amp;Table_wabobpsvr_AzureCalc_AzureCalcRateCard[[#This Row],[Price_Level]]&amp;Table_wabobpsvr_AzureCalc_AzureCalcRateCard[[#This Row],[Region]]</f>
        <v>Read-Access Geo Redundant Storage Standard IO - Table/Queue - Tier 3B13</v>
      </c>
      <c r="B4015" s="775">
        <v>13</v>
      </c>
      <c r="C4015" s="775" t="s">
        <v>764</v>
      </c>
      <c r="D4015" s="775" t="s">
        <v>175</v>
      </c>
      <c r="E4015" s="775">
        <v>0.10199999999999999</v>
      </c>
      <c r="F4015" s="775" t="s">
        <v>883</v>
      </c>
      <c r="G4015" s="775" t="s">
        <v>1878</v>
      </c>
      <c r="H4015" s="775" t="s">
        <v>1879</v>
      </c>
      <c r="I4015" s="775" t="s">
        <v>5579</v>
      </c>
    </row>
    <row r="4016" spans="1:9">
      <c r="A4016" s="775" t="str">
        <f>Table_wabobpsvr_AzureCalc_AzureCalcRateCard[[#This Row],[ServiceName]]&amp;Table_wabobpsvr_AzureCalc_AzureCalcRateCard[[#This Row],[Price_Level]]&amp;Table_wabobpsvr_AzureCalc_AzureCalcRateCard[[#This Row],[Region]]</f>
        <v>Read-Access Geo Redundant Storage Standard IO - Table/Queue - Tier 3C13</v>
      </c>
      <c r="B4016" s="775">
        <v>13</v>
      </c>
      <c r="C4016" s="775" t="s">
        <v>764</v>
      </c>
      <c r="D4016" s="775" t="s">
        <v>177</v>
      </c>
      <c r="E4016" s="775">
        <v>0.10199999999999999</v>
      </c>
      <c r="F4016" s="775" t="s">
        <v>883</v>
      </c>
      <c r="G4016" s="775" t="s">
        <v>1878</v>
      </c>
      <c r="H4016" s="775" t="s">
        <v>1879</v>
      </c>
      <c r="I4016" s="775" t="s">
        <v>5579</v>
      </c>
    </row>
    <row r="4017" spans="1:9">
      <c r="A4017" s="775" t="str">
        <f>Table_wabobpsvr_AzureCalc_AzureCalcRateCard[[#This Row],[ServiceName]]&amp;Table_wabobpsvr_AzureCalc_AzureCalcRateCard[[#This Row],[Price_Level]]&amp;Table_wabobpsvr_AzureCalc_AzureCalcRateCard[[#This Row],[Region]]</f>
        <v>Read-Access Geo Redundant Storage Standard IO - Table/Queue - Tier 3D13</v>
      </c>
      <c r="B4017" s="775">
        <v>13</v>
      </c>
      <c r="C4017" s="775" t="s">
        <v>764</v>
      </c>
      <c r="D4017" s="775" t="s">
        <v>176</v>
      </c>
      <c r="E4017" s="775">
        <v>0.10199999999999999</v>
      </c>
      <c r="F4017" s="775" t="s">
        <v>883</v>
      </c>
      <c r="G4017" s="775" t="s">
        <v>1878</v>
      </c>
      <c r="H4017" s="775" t="s">
        <v>1879</v>
      </c>
      <c r="I4017" s="775" t="s">
        <v>5579</v>
      </c>
    </row>
    <row r="4018" spans="1:9">
      <c r="A4018" s="775" t="str">
        <f>Table_wabobpsvr_AzureCalc_AzureCalcRateCard[[#This Row],[ServiceName]]&amp;Table_wabobpsvr_AzureCalc_AzureCalcRateCard[[#This Row],[Price_Level]]&amp;Table_wabobpsvr_AzureCalc_AzureCalcRateCard[[#This Row],[Region]]</f>
        <v>Read-Access Geo Redundant Storage Standard IO - Table/Queue - Tier 4MOSP13</v>
      </c>
      <c r="B4018" s="775">
        <v>13</v>
      </c>
      <c r="C4018" s="775" t="s">
        <v>764</v>
      </c>
      <c r="D4018" s="775" t="s">
        <v>606</v>
      </c>
      <c r="E4018" s="775">
        <v>0.109</v>
      </c>
      <c r="F4018" s="775" t="s">
        <v>884</v>
      </c>
      <c r="G4018" s="775" t="s">
        <v>4235</v>
      </c>
      <c r="H4018" s="775" t="s">
        <v>4235</v>
      </c>
      <c r="I4018" s="775" t="s">
        <v>5579</v>
      </c>
    </row>
    <row r="4019" spans="1:9">
      <c r="A4019" s="775" t="str">
        <f>Table_wabobpsvr_AzureCalc_AzureCalcRateCard[[#This Row],[ServiceName]]&amp;Table_wabobpsvr_AzureCalc_AzureCalcRateCard[[#This Row],[Price_Level]]&amp;Table_wabobpsvr_AzureCalc_AzureCalcRateCard[[#This Row],[Region]]</f>
        <v>Read-Access Geo Redundant Storage Standard IO - Table/Queue - Tier 4A13</v>
      </c>
      <c r="B4019" s="775">
        <v>13</v>
      </c>
      <c r="C4019" s="775" t="s">
        <v>764</v>
      </c>
      <c r="D4019" s="775" t="s">
        <v>174</v>
      </c>
      <c r="E4019" s="775">
        <v>0.10199999999999999</v>
      </c>
      <c r="F4019" s="775" t="s">
        <v>884</v>
      </c>
      <c r="G4019" s="775" t="s">
        <v>1878</v>
      </c>
      <c r="H4019" s="775" t="s">
        <v>1879</v>
      </c>
      <c r="I4019" s="775" t="s">
        <v>5579</v>
      </c>
    </row>
    <row r="4020" spans="1:9">
      <c r="A4020" s="775" t="str">
        <f>Table_wabobpsvr_AzureCalc_AzureCalcRateCard[[#This Row],[ServiceName]]&amp;Table_wabobpsvr_AzureCalc_AzureCalcRateCard[[#This Row],[Price_Level]]&amp;Table_wabobpsvr_AzureCalc_AzureCalcRateCard[[#This Row],[Region]]</f>
        <v>Read-Access Geo Redundant Storage Standard IO - Table/Queue - Tier 4B13</v>
      </c>
      <c r="B4020" s="775">
        <v>13</v>
      </c>
      <c r="C4020" s="775" t="s">
        <v>764</v>
      </c>
      <c r="D4020" s="775" t="s">
        <v>175</v>
      </c>
      <c r="E4020" s="775">
        <v>0.10199999999999999</v>
      </c>
      <c r="F4020" s="775" t="s">
        <v>884</v>
      </c>
      <c r="G4020" s="775" t="s">
        <v>1878</v>
      </c>
      <c r="H4020" s="775" t="s">
        <v>1879</v>
      </c>
      <c r="I4020" s="775" t="s">
        <v>5579</v>
      </c>
    </row>
    <row r="4021" spans="1:9">
      <c r="A4021" s="775" t="str">
        <f>Table_wabobpsvr_AzureCalc_AzureCalcRateCard[[#This Row],[ServiceName]]&amp;Table_wabobpsvr_AzureCalc_AzureCalcRateCard[[#This Row],[Price_Level]]&amp;Table_wabobpsvr_AzureCalc_AzureCalcRateCard[[#This Row],[Region]]</f>
        <v>Read-Access Geo Redundant Storage Standard IO - Table/Queue - Tier 4C13</v>
      </c>
      <c r="B4021" s="775">
        <v>13</v>
      </c>
      <c r="C4021" s="775" t="s">
        <v>764</v>
      </c>
      <c r="D4021" s="775" t="s">
        <v>177</v>
      </c>
      <c r="E4021" s="775">
        <v>0.10199999999999999</v>
      </c>
      <c r="F4021" s="775" t="s">
        <v>884</v>
      </c>
      <c r="G4021" s="775" t="s">
        <v>1878</v>
      </c>
      <c r="H4021" s="775" t="s">
        <v>1879</v>
      </c>
      <c r="I4021" s="775" t="s">
        <v>5579</v>
      </c>
    </row>
    <row r="4022" spans="1:9">
      <c r="A4022" s="775" t="str">
        <f>Table_wabobpsvr_AzureCalc_AzureCalcRateCard[[#This Row],[ServiceName]]&amp;Table_wabobpsvr_AzureCalc_AzureCalcRateCard[[#This Row],[Price_Level]]&amp;Table_wabobpsvr_AzureCalc_AzureCalcRateCard[[#This Row],[Region]]</f>
        <v>Read-Access Geo Redundant Storage Standard IO - Table/Queue - Tier 4D13</v>
      </c>
      <c r="B4022" s="775">
        <v>13</v>
      </c>
      <c r="C4022" s="775" t="s">
        <v>764</v>
      </c>
      <c r="D4022" s="775" t="s">
        <v>176</v>
      </c>
      <c r="E4022" s="775">
        <v>0.10199999999999999</v>
      </c>
      <c r="F4022" s="775" t="s">
        <v>884</v>
      </c>
      <c r="G4022" s="775" t="s">
        <v>1878</v>
      </c>
      <c r="H4022" s="775" t="s">
        <v>1879</v>
      </c>
      <c r="I4022" s="775" t="s">
        <v>5579</v>
      </c>
    </row>
    <row r="4023" spans="1:9">
      <c r="A4023" s="775" t="str">
        <f>Table_wabobpsvr_AzureCalc_AzureCalcRateCard[[#This Row],[ServiceName]]&amp;Table_wabobpsvr_AzureCalc_AzureCalcRateCard[[#This Row],[Price_Level]]&amp;Table_wabobpsvr_AzureCalc_AzureCalcRateCard[[#This Row],[Region]]</f>
        <v>Read-Access Geo Redundant Storage Standard IO - Table/Queue - Tier 5MOSP13</v>
      </c>
      <c r="B4023" s="775">
        <v>13</v>
      </c>
      <c r="C4023" s="775" t="s">
        <v>764</v>
      </c>
      <c r="D4023" s="775" t="s">
        <v>606</v>
      </c>
      <c r="E4023" s="775">
        <v>0.10199999999999999</v>
      </c>
      <c r="F4023" s="775" t="s">
        <v>885</v>
      </c>
      <c r="G4023" s="775" t="s">
        <v>4235</v>
      </c>
      <c r="H4023" s="775" t="s">
        <v>4235</v>
      </c>
      <c r="I4023" s="775" t="s">
        <v>5579</v>
      </c>
    </row>
    <row r="4024" spans="1:9">
      <c r="A4024" s="775" t="str">
        <f>Table_wabobpsvr_AzureCalc_AzureCalcRateCard[[#This Row],[ServiceName]]&amp;Table_wabobpsvr_AzureCalc_AzureCalcRateCard[[#This Row],[Price_Level]]&amp;Table_wabobpsvr_AzureCalc_AzureCalcRateCard[[#This Row],[Region]]</f>
        <v>Read-Access Geo Redundant Storage Standard IO - Table/Queue - Tier 5A13</v>
      </c>
      <c r="B4024" s="775">
        <v>13</v>
      </c>
      <c r="C4024" s="775" t="s">
        <v>764</v>
      </c>
      <c r="D4024" s="775" t="s">
        <v>174</v>
      </c>
      <c r="E4024" s="775">
        <v>0.10199999999999999</v>
      </c>
      <c r="F4024" s="775" t="s">
        <v>885</v>
      </c>
      <c r="G4024" s="775" t="s">
        <v>1878</v>
      </c>
      <c r="H4024" s="775" t="s">
        <v>1879</v>
      </c>
      <c r="I4024" s="775" t="s">
        <v>5579</v>
      </c>
    </row>
    <row r="4025" spans="1:9">
      <c r="A4025" s="775" t="str">
        <f>Table_wabobpsvr_AzureCalc_AzureCalcRateCard[[#This Row],[ServiceName]]&amp;Table_wabobpsvr_AzureCalc_AzureCalcRateCard[[#This Row],[Price_Level]]&amp;Table_wabobpsvr_AzureCalc_AzureCalcRateCard[[#This Row],[Region]]</f>
        <v>Read-Access Geo Redundant Storage Standard IO - Table/Queue - Tier 5B13</v>
      </c>
      <c r="B4025" s="775">
        <v>13</v>
      </c>
      <c r="C4025" s="775" t="s">
        <v>764</v>
      </c>
      <c r="D4025" s="775" t="s">
        <v>175</v>
      </c>
      <c r="E4025" s="775">
        <v>0.10199999999999999</v>
      </c>
      <c r="F4025" s="775" t="s">
        <v>885</v>
      </c>
      <c r="G4025" s="775" t="s">
        <v>1878</v>
      </c>
      <c r="H4025" s="775" t="s">
        <v>1879</v>
      </c>
      <c r="I4025" s="775" t="s">
        <v>5579</v>
      </c>
    </row>
    <row r="4026" spans="1:9">
      <c r="A4026" s="775" t="str">
        <f>Table_wabobpsvr_AzureCalc_AzureCalcRateCard[[#This Row],[ServiceName]]&amp;Table_wabobpsvr_AzureCalc_AzureCalcRateCard[[#This Row],[Price_Level]]&amp;Table_wabobpsvr_AzureCalc_AzureCalcRateCard[[#This Row],[Region]]</f>
        <v>Read-Access Geo Redundant Storage Standard IO - Table/Queue - Tier 5C13</v>
      </c>
      <c r="B4026" s="775">
        <v>13</v>
      </c>
      <c r="C4026" s="775" t="s">
        <v>764</v>
      </c>
      <c r="D4026" s="775" t="s">
        <v>177</v>
      </c>
      <c r="E4026" s="775">
        <v>0.10199999999999999</v>
      </c>
      <c r="F4026" s="775" t="s">
        <v>885</v>
      </c>
      <c r="G4026" s="775" t="s">
        <v>1878</v>
      </c>
      <c r="H4026" s="775" t="s">
        <v>1879</v>
      </c>
      <c r="I4026" s="775" t="s">
        <v>5579</v>
      </c>
    </row>
    <row r="4027" spans="1:9">
      <c r="A4027" s="775" t="str">
        <f>Table_wabobpsvr_AzureCalc_AzureCalcRateCard[[#This Row],[ServiceName]]&amp;Table_wabobpsvr_AzureCalc_AzureCalcRateCard[[#This Row],[Price_Level]]&amp;Table_wabobpsvr_AzureCalc_AzureCalcRateCard[[#This Row],[Region]]</f>
        <v>Read-Access Geo Redundant Storage Standard IO - Table/Queue - Tier 5D13</v>
      </c>
      <c r="B4027" s="775">
        <v>13</v>
      </c>
      <c r="C4027" s="775" t="s">
        <v>764</v>
      </c>
      <c r="D4027" s="775" t="s">
        <v>176</v>
      </c>
      <c r="E4027" s="775">
        <v>0.10199999999999999</v>
      </c>
      <c r="F4027" s="775" t="s">
        <v>885</v>
      </c>
      <c r="G4027" s="775" t="s">
        <v>1878</v>
      </c>
      <c r="H4027" s="775" t="s">
        <v>1879</v>
      </c>
      <c r="I4027" s="775" t="s">
        <v>5579</v>
      </c>
    </row>
    <row r="4028" spans="1:9">
      <c r="A4028" s="775" t="str">
        <f>Table_wabobpsvr_AzureCalc_AzureCalcRateCard[[#This Row],[ServiceName]]&amp;Table_wabobpsvr_AzureCalc_AzureCalcRateCard[[#This Row],[Price_Level]]&amp;Table_wabobpsvr_AzureCalc_AzureCalcRateCard[[#This Row],[Region]]</f>
        <v>Read-Access Geo Redundant Storage Standard IO - Table/Queue - Tier 6MOSP13</v>
      </c>
      <c r="B4028" s="775">
        <v>13</v>
      </c>
      <c r="C4028" s="775" t="s">
        <v>764</v>
      </c>
      <c r="D4028" s="775" t="s">
        <v>606</v>
      </c>
      <c r="E4028" s="775">
        <v>0.10199999999999999</v>
      </c>
      <c r="F4028" s="775" t="s">
        <v>886</v>
      </c>
      <c r="G4028" s="775" t="s">
        <v>4235</v>
      </c>
      <c r="H4028" s="775" t="s">
        <v>4235</v>
      </c>
      <c r="I4028" s="775" t="s">
        <v>5579</v>
      </c>
    </row>
    <row r="4029" spans="1:9">
      <c r="A4029" s="775" t="str">
        <f>Table_wabobpsvr_AzureCalc_AzureCalcRateCard[[#This Row],[ServiceName]]&amp;Table_wabobpsvr_AzureCalc_AzureCalcRateCard[[#This Row],[Price_Level]]&amp;Table_wabobpsvr_AzureCalc_AzureCalcRateCard[[#This Row],[Region]]</f>
        <v>Read-Access Geo Redundant Storage Standard IO - Table/Queue - Tier 6A13</v>
      </c>
      <c r="B4029" s="775">
        <v>13</v>
      </c>
      <c r="C4029" s="775" t="s">
        <v>764</v>
      </c>
      <c r="D4029" s="775" t="s">
        <v>174</v>
      </c>
      <c r="E4029" s="775">
        <v>0.10199999999999999</v>
      </c>
      <c r="F4029" s="775" t="s">
        <v>886</v>
      </c>
      <c r="G4029" s="775" t="s">
        <v>1878</v>
      </c>
      <c r="H4029" s="775" t="s">
        <v>1879</v>
      </c>
      <c r="I4029" s="775" t="s">
        <v>5579</v>
      </c>
    </row>
    <row r="4030" spans="1:9">
      <c r="A4030" s="775" t="str">
        <f>Table_wabobpsvr_AzureCalc_AzureCalcRateCard[[#This Row],[ServiceName]]&amp;Table_wabobpsvr_AzureCalc_AzureCalcRateCard[[#This Row],[Price_Level]]&amp;Table_wabobpsvr_AzureCalc_AzureCalcRateCard[[#This Row],[Region]]</f>
        <v>Read-Access Geo Redundant Storage Standard IO - Table/Queue - Tier 6B13</v>
      </c>
      <c r="B4030" s="775">
        <v>13</v>
      </c>
      <c r="C4030" s="775" t="s">
        <v>764</v>
      </c>
      <c r="D4030" s="775" t="s">
        <v>175</v>
      </c>
      <c r="E4030" s="775">
        <v>0.10199999999999999</v>
      </c>
      <c r="F4030" s="775" t="s">
        <v>886</v>
      </c>
      <c r="G4030" s="775" t="s">
        <v>1878</v>
      </c>
      <c r="H4030" s="775" t="s">
        <v>1879</v>
      </c>
      <c r="I4030" s="775" t="s">
        <v>5579</v>
      </c>
    </row>
    <row r="4031" spans="1:9">
      <c r="A4031" s="775" t="str">
        <f>Table_wabobpsvr_AzureCalc_AzureCalcRateCard[[#This Row],[ServiceName]]&amp;Table_wabobpsvr_AzureCalc_AzureCalcRateCard[[#This Row],[Price_Level]]&amp;Table_wabobpsvr_AzureCalc_AzureCalcRateCard[[#This Row],[Region]]</f>
        <v>Read-Access Geo Redundant Storage Standard IO - Table/Queue - Tier 6C13</v>
      </c>
      <c r="B4031" s="775">
        <v>13</v>
      </c>
      <c r="C4031" s="775" t="s">
        <v>764</v>
      </c>
      <c r="D4031" s="775" t="s">
        <v>177</v>
      </c>
      <c r="E4031" s="775">
        <v>0.10199999999999999</v>
      </c>
      <c r="F4031" s="775" t="s">
        <v>886</v>
      </c>
      <c r="G4031" s="775" t="s">
        <v>1878</v>
      </c>
      <c r="H4031" s="775" t="s">
        <v>1879</v>
      </c>
      <c r="I4031" s="775" t="s">
        <v>5579</v>
      </c>
    </row>
    <row r="4032" spans="1:9">
      <c r="A4032" s="775" t="str">
        <f>Table_wabobpsvr_AzureCalc_AzureCalcRateCard[[#This Row],[ServiceName]]&amp;Table_wabobpsvr_AzureCalc_AzureCalcRateCard[[#This Row],[Price_Level]]&amp;Table_wabobpsvr_AzureCalc_AzureCalcRateCard[[#This Row],[Region]]</f>
        <v>Read-Access Geo Redundant Storage Standard IO - Table/Queue - Tier 6D13</v>
      </c>
      <c r="B4032" s="775">
        <v>13</v>
      </c>
      <c r="C4032" s="775" t="s">
        <v>764</v>
      </c>
      <c r="D4032" s="775" t="s">
        <v>176</v>
      </c>
      <c r="E4032" s="775">
        <v>0.10199999999999999</v>
      </c>
      <c r="F4032" s="775" t="s">
        <v>886</v>
      </c>
      <c r="G4032" s="775" t="s">
        <v>1878</v>
      </c>
      <c r="H4032" s="775" t="s">
        <v>1879</v>
      </c>
      <c r="I4032" s="775" t="s">
        <v>5579</v>
      </c>
    </row>
    <row r="4033" spans="1:9">
      <c r="A4033" s="775" t="str">
        <f>Table_wabobpsvr_AzureCalc_AzureCalcRateCard[[#This Row],[ServiceName]]&amp;Table_wabobpsvr_AzureCalc_AzureCalcRateCard[[#This Row],[Price_Level]]&amp;Table_wabobpsvr_AzureCalc_AzureCalcRateCard[[#This Row],[Region]]</f>
        <v>SQL Database Web - Tier 0MOSP</v>
      </c>
      <c r="B4033" s="775"/>
      <c r="C4033" s="775" t="s">
        <v>574</v>
      </c>
      <c r="D4033" s="775" t="s">
        <v>606</v>
      </c>
      <c r="E4033" s="775">
        <v>4.9950000000000001</v>
      </c>
      <c r="F4033" s="775" t="s">
        <v>941</v>
      </c>
      <c r="G4033" s="775" t="s">
        <v>4235</v>
      </c>
      <c r="H4033" s="775" t="s">
        <v>4235</v>
      </c>
      <c r="I4033" s="775" t="s">
        <v>5161</v>
      </c>
    </row>
    <row r="4034" spans="1:9">
      <c r="A4034" s="775" t="str">
        <f>Table_wabobpsvr_AzureCalc_AzureCalcRateCard[[#This Row],[ServiceName]]&amp;Table_wabobpsvr_AzureCalc_AzureCalcRateCard[[#This Row],[Price_Level]]&amp;Table_wabobpsvr_AzureCalc_AzureCalcRateCard[[#This Row],[Region]]</f>
        <v>SQL Database Web - Tier 0A</v>
      </c>
      <c r="B4034" s="775"/>
      <c r="C4034" s="775" t="s">
        <v>574</v>
      </c>
      <c r="D4034" s="775" t="s">
        <v>174</v>
      </c>
      <c r="E4034" s="775">
        <v>3.64635</v>
      </c>
      <c r="F4034" s="775" t="s">
        <v>941</v>
      </c>
      <c r="G4034" s="775" t="s">
        <v>1802</v>
      </c>
      <c r="H4034" s="775" t="s">
        <v>1803</v>
      </c>
      <c r="I4034" s="775" t="s">
        <v>5161</v>
      </c>
    </row>
    <row r="4035" spans="1:9">
      <c r="A4035" s="775" t="str">
        <f>Table_wabobpsvr_AzureCalc_AzureCalcRateCard[[#This Row],[ServiceName]]&amp;Table_wabobpsvr_AzureCalc_AzureCalcRateCard[[#This Row],[Price_Level]]&amp;Table_wabobpsvr_AzureCalc_AzureCalcRateCard[[#This Row],[Region]]</f>
        <v>SQL Database Web - Tier 0B</v>
      </c>
      <c r="B4035" s="775"/>
      <c r="C4035" s="775" t="s">
        <v>574</v>
      </c>
      <c r="D4035" s="775" t="s">
        <v>175</v>
      </c>
      <c r="E4035" s="775">
        <v>3.4965000000000002</v>
      </c>
      <c r="F4035" s="775" t="s">
        <v>941</v>
      </c>
      <c r="G4035" s="775" t="s">
        <v>1802</v>
      </c>
      <c r="H4035" s="775" t="s">
        <v>1803</v>
      </c>
      <c r="I4035" s="775" t="s">
        <v>5161</v>
      </c>
    </row>
    <row r="4036" spans="1:9">
      <c r="A4036" s="775" t="str">
        <f>Table_wabobpsvr_AzureCalc_AzureCalcRateCard[[#This Row],[ServiceName]]&amp;Table_wabobpsvr_AzureCalc_AzureCalcRateCard[[#This Row],[Price_Level]]&amp;Table_wabobpsvr_AzureCalc_AzureCalcRateCard[[#This Row],[Region]]</f>
        <v>SQL Database Web - Tier 0C</v>
      </c>
      <c r="B4036" s="775"/>
      <c r="C4036" s="775" t="s">
        <v>574</v>
      </c>
      <c r="D4036" s="775" t="s">
        <v>177</v>
      </c>
      <c r="E4036" s="775">
        <v>3.3466499999999999</v>
      </c>
      <c r="F4036" s="775" t="s">
        <v>941</v>
      </c>
      <c r="G4036" s="775" t="s">
        <v>1802</v>
      </c>
      <c r="H4036" s="775" t="s">
        <v>1803</v>
      </c>
      <c r="I4036" s="775" t="s">
        <v>5161</v>
      </c>
    </row>
    <row r="4037" spans="1:9">
      <c r="A4037" s="775" t="str">
        <f>Table_wabobpsvr_AzureCalc_AzureCalcRateCard[[#This Row],[ServiceName]]&amp;Table_wabobpsvr_AzureCalc_AzureCalcRateCard[[#This Row],[Price_Level]]&amp;Table_wabobpsvr_AzureCalc_AzureCalcRateCard[[#This Row],[Region]]</f>
        <v>SQL Database Web - Tier 0D</v>
      </c>
      <c r="B4037" s="775"/>
      <c r="C4037" s="775" t="s">
        <v>574</v>
      </c>
      <c r="D4037" s="775" t="s">
        <v>176</v>
      </c>
      <c r="E4037" s="775">
        <v>3.1968000000000001</v>
      </c>
      <c r="F4037" s="775" t="s">
        <v>941</v>
      </c>
      <c r="G4037" s="775" t="s">
        <v>1802</v>
      </c>
      <c r="H4037" s="775" t="s">
        <v>1803</v>
      </c>
      <c r="I4037" s="775" t="s">
        <v>5161</v>
      </c>
    </row>
    <row r="4038" spans="1:9">
      <c r="A4038" s="775" t="str">
        <f>Table_wabobpsvr_AzureCalc_AzureCalcRateCard[[#This Row],[ServiceName]]&amp;Table_wabobpsvr_AzureCalc_AzureCalcRateCard[[#This Row],[Price_Level]]&amp;Table_wabobpsvr_AzureCalc_AzureCalcRateCard[[#This Row],[Region]]</f>
        <v>SQL Database Web - Tier 2MOSP</v>
      </c>
      <c r="B4038" s="775"/>
      <c r="C4038" s="775" t="s">
        <v>574</v>
      </c>
      <c r="D4038" s="775" t="s">
        <v>606</v>
      </c>
      <c r="E4038" s="775">
        <v>9.99</v>
      </c>
      <c r="F4038" s="775" t="s">
        <v>942</v>
      </c>
      <c r="G4038" s="775" t="s">
        <v>4235</v>
      </c>
      <c r="H4038" s="775" t="s">
        <v>4235</v>
      </c>
      <c r="I4038" s="775" t="s">
        <v>5161</v>
      </c>
    </row>
    <row r="4039" spans="1:9">
      <c r="A4039" s="775" t="str">
        <f>Table_wabobpsvr_AzureCalc_AzureCalcRateCard[[#This Row],[ServiceName]]&amp;Table_wabobpsvr_AzureCalc_AzureCalcRateCard[[#This Row],[Price_Level]]&amp;Table_wabobpsvr_AzureCalc_AzureCalcRateCard[[#This Row],[Region]]</f>
        <v>SQL Database Web - Tier 2A</v>
      </c>
      <c r="B4039" s="775"/>
      <c r="C4039" s="775" t="s">
        <v>574</v>
      </c>
      <c r="D4039" s="775" t="s">
        <v>174</v>
      </c>
      <c r="E4039" s="775">
        <v>7.2927</v>
      </c>
      <c r="F4039" s="775" t="s">
        <v>942</v>
      </c>
      <c r="G4039" s="775" t="s">
        <v>1802</v>
      </c>
      <c r="H4039" s="775" t="s">
        <v>1803</v>
      </c>
      <c r="I4039" s="775" t="s">
        <v>5161</v>
      </c>
    </row>
    <row r="4040" spans="1:9">
      <c r="A4040" s="775" t="str">
        <f>Table_wabobpsvr_AzureCalc_AzureCalcRateCard[[#This Row],[ServiceName]]&amp;Table_wabobpsvr_AzureCalc_AzureCalcRateCard[[#This Row],[Price_Level]]&amp;Table_wabobpsvr_AzureCalc_AzureCalcRateCard[[#This Row],[Region]]</f>
        <v>SQL Database Web - Tier 2B</v>
      </c>
      <c r="B4040" s="775"/>
      <c r="C4040" s="775" t="s">
        <v>574</v>
      </c>
      <c r="D4040" s="775" t="s">
        <v>175</v>
      </c>
      <c r="E4040" s="775">
        <v>6.9930000000000003</v>
      </c>
      <c r="F4040" s="775" t="s">
        <v>942</v>
      </c>
      <c r="G4040" s="775" t="s">
        <v>1802</v>
      </c>
      <c r="H4040" s="775" t="s">
        <v>1803</v>
      </c>
      <c r="I4040" s="775" t="s">
        <v>5161</v>
      </c>
    </row>
    <row r="4041" spans="1:9">
      <c r="A4041" s="775" t="str">
        <f>Table_wabobpsvr_AzureCalc_AzureCalcRateCard[[#This Row],[ServiceName]]&amp;Table_wabobpsvr_AzureCalc_AzureCalcRateCard[[#This Row],[Price_Level]]&amp;Table_wabobpsvr_AzureCalc_AzureCalcRateCard[[#This Row],[Region]]</f>
        <v>SQL Database Web - Tier 2C</v>
      </c>
      <c r="B4041" s="775"/>
      <c r="C4041" s="775" t="s">
        <v>574</v>
      </c>
      <c r="D4041" s="775" t="s">
        <v>177</v>
      </c>
      <c r="E4041" s="775">
        <v>6.6932999999999998</v>
      </c>
      <c r="F4041" s="775" t="s">
        <v>942</v>
      </c>
      <c r="G4041" s="775" t="s">
        <v>1802</v>
      </c>
      <c r="H4041" s="775" t="s">
        <v>1803</v>
      </c>
      <c r="I4041" s="775" t="s">
        <v>5161</v>
      </c>
    </row>
    <row r="4042" spans="1:9">
      <c r="A4042" s="775" t="str">
        <f>Table_wabobpsvr_AzureCalc_AzureCalcRateCard[[#This Row],[ServiceName]]&amp;Table_wabobpsvr_AzureCalc_AzureCalcRateCard[[#This Row],[Price_Level]]&amp;Table_wabobpsvr_AzureCalc_AzureCalcRateCard[[#This Row],[Region]]</f>
        <v>SQL Database Web - Tier 2D</v>
      </c>
      <c r="B4042" s="775"/>
      <c r="C4042" s="775" t="s">
        <v>574</v>
      </c>
      <c r="D4042" s="775" t="s">
        <v>176</v>
      </c>
      <c r="E4042" s="775">
        <v>6.3936000000000002</v>
      </c>
      <c r="F4042" s="775" t="s">
        <v>942</v>
      </c>
      <c r="G4042" s="775" t="s">
        <v>1802</v>
      </c>
      <c r="H4042" s="775" t="s">
        <v>1803</v>
      </c>
      <c r="I4042" s="775" t="s">
        <v>5161</v>
      </c>
    </row>
    <row r="4043" spans="1:9">
      <c r="A4043" s="775" t="str">
        <f>Table_wabobpsvr_AzureCalc_AzureCalcRateCard[[#This Row],[ServiceName]]&amp;Table_wabobpsvr_AzureCalc_AzureCalcRateCard[[#This Row],[Price_Level]]&amp;Table_wabobpsvr_AzureCalc_AzureCalcRateCard[[#This Row],[Region]]</f>
        <v>SQL Database Web - Tier 2 OverageMOSP</v>
      </c>
      <c r="B4043" s="775"/>
      <c r="C4043" s="775" t="s">
        <v>574</v>
      </c>
      <c r="D4043" s="775" t="s">
        <v>606</v>
      </c>
      <c r="E4043" s="775">
        <v>3.996</v>
      </c>
      <c r="F4043" s="775" t="s">
        <v>943</v>
      </c>
      <c r="G4043" s="775" t="s">
        <v>4235</v>
      </c>
      <c r="H4043" s="775" t="s">
        <v>4235</v>
      </c>
      <c r="I4043" s="775" t="s">
        <v>5161</v>
      </c>
    </row>
    <row r="4044" spans="1:9">
      <c r="A4044" s="775" t="str">
        <f>Table_wabobpsvr_AzureCalc_AzureCalcRateCard[[#This Row],[ServiceName]]&amp;Table_wabobpsvr_AzureCalc_AzureCalcRateCard[[#This Row],[Price_Level]]&amp;Table_wabobpsvr_AzureCalc_AzureCalcRateCard[[#This Row],[Region]]</f>
        <v>Basic_D11 VM (Non-Windows)A11</v>
      </c>
      <c r="B4044" s="775">
        <v>11</v>
      </c>
      <c r="C4044" s="775" t="s">
        <v>680</v>
      </c>
      <c r="D4044" s="775" t="s">
        <v>174</v>
      </c>
      <c r="E4044" s="775">
        <v>0.23474</v>
      </c>
      <c r="F4044" s="775" t="s">
        <v>1088</v>
      </c>
      <c r="G4044" s="775" t="s">
        <v>4235</v>
      </c>
      <c r="H4044" s="775" t="s">
        <v>4235</v>
      </c>
      <c r="I4044" s="775" t="s">
        <v>6062</v>
      </c>
    </row>
    <row r="4045" spans="1:9">
      <c r="A4045" s="775" t="str">
        <f>Table_wabobpsvr_AzureCalc_AzureCalcRateCard[[#This Row],[ServiceName]]&amp;Table_wabobpsvr_AzureCalc_AzureCalcRateCard[[#This Row],[Price_Level]]&amp;Table_wabobpsvr_AzureCalc_AzureCalcRateCard[[#This Row],[Region]]</f>
        <v>Basic_D11 VM (Non-Windows)B11</v>
      </c>
      <c r="B4045" s="775">
        <v>11</v>
      </c>
      <c r="C4045" s="775" t="s">
        <v>680</v>
      </c>
      <c r="D4045" s="775" t="s">
        <v>175</v>
      </c>
      <c r="E4045" s="775">
        <v>0.22747999999999999</v>
      </c>
      <c r="F4045" s="775" t="s">
        <v>1088</v>
      </c>
      <c r="G4045" s="775" t="s">
        <v>4235</v>
      </c>
      <c r="H4045" s="775" t="s">
        <v>4235</v>
      </c>
      <c r="I4045" s="775" t="s">
        <v>6062</v>
      </c>
    </row>
    <row r="4046" spans="1:9">
      <c r="A4046" s="775" t="str">
        <f>Table_wabobpsvr_AzureCalc_AzureCalcRateCard[[#This Row],[ServiceName]]&amp;Table_wabobpsvr_AzureCalc_AzureCalcRateCard[[#This Row],[Price_Level]]&amp;Table_wabobpsvr_AzureCalc_AzureCalcRateCard[[#This Row],[Region]]</f>
        <v>Basic_D11 VM (Non-Windows)C11</v>
      </c>
      <c r="B4046" s="775">
        <v>11</v>
      </c>
      <c r="C4046" s="775" t="s">
        <v>680</v>
      </c>
      <c r="D4046" s="775" t="s">
        <v>177</v>
      </c>
      <c r="E4046" s="775">
        <v>0.22022</v>
      </c>
      <c r="F4046" s="775" t="s">
        <v>1088</v>
      </c>
      <c r="G4046" s="775" t="s">
        <v>4235</v>
      </c>
      <c r="H4046" s="775" t="s">
        <v>4235</v>
      </c>
      <c r="I4046" s="775" t="s">
        <v>6062</v>
      </c>
    </row>
    <row r="4047" spans="1:9">
      <c r="A4047" s="775" t="str">
        <f>Table_wabobpsvr_AzureCalc_AzureCalcRateCard[[#This Row],[ServiceName]]&amp;Table_wabobpsvr_AzureCalc_AzureCalcRateCard[[#This Row],[Price_Level]]&amp;Table_wabobpsvr_AzureCalc_AzureCalcRateCard[[#This Row],[Region]]</f>
        <v>Basic_D11 VM (Non-Windows)D11</v>
      </c>
      <c r="B4047" s="775">
        <v>11</v>
      </c>
      <c r="C4047" s="775" t="s">
        <v>680</v>
      </c>
      <c r="D4047" s="775" t="s">
        <v>176</v>
      </c>
      <c r="E4047" s="775">
        <v>0.21296000000000001</v>
      </c>
      <c r="F4047" s="775" t="s">
        <v>1088</v>
      </c>
      <c r="G4047" s="775" t="s">
        <v>4235</v>
      </c>
      <c r="H4047" s="775" t="s">
        <v>4235</v>
      </c>
      <c r="I4047" s="775" t="s">
        <v>6062</v>
      </c>
    </row>
    <row r="4048" spans="1:9">
      <c r="A4048" s="775" t="str">
        <f>Table_wabobpsvr_AzureCalc_AzureCalcRateCard[[#This Row],[ServiceName]]&amp;Table_wabobpsvr_AzureCalc_AzureCalcRateCard[[#This Row],[Price_Level]]&amp;Table_wabobpsvr_AzureCalc_AzureCalcRateCard[[#This Row],[Region]]</f>
        <v>Basic_D11 VM (Non-Windows)MOSP12</v>
      </c>
      <c r="B4048" s="775">
        <v>12</v>
      </c>
      <c r="C4048" s="775" t="s">
        <v>680</v>
      </c>
      <c r="D4048" s="775" t="s">
        <v>606</v>
      </c>
      <c r="E4048" s="775">
        <v>0.21</v>
      </c>
      <c r="F4048" s="775" t="s">
        <v>1088</v>
      </c>
      <c r="G4048" s="775" t="s">
        <v>4235</v>
      </c>
      <c r="H4048" s="775" t="s">
        <v>4235</v>
      </c>
      <c r="I4048" s="775" t="s">
        <v>6063</v>
      </c>
    </row>
    <row r="4049" spans="1:9">
      <c r="A4049" s="775" t="str">
        <f>Table_wabobpsvr_AzureCalc_AzureCalcRateCard[[#This Row],[ServiceName]]&amp;Table_wabobpsvr_AzureCalc_AzureCalcRateCard[[#This Row],[Price_Level]]&amp;Table_wabobpsvr_AzureCalc_AzureCalcRateCard[[#This Row],[Region]]</f>
        <v>Basic_D11 VM (Non-Windows)A12</v>
      </c>
      <c r="B4049" s="775">
        <v>12</v>
      </c>
      <c r="C4049" s="775" t="s">
        <v>680</v>
      </c>
      <c r="D4049" s="775" t="s">
        <v>174</v>
      </c>
      <c r="E4049" s="775">
        <v>0.20369999999999999</v>
      </c>
      <c r="F4049" s="775" t="s">
        <v>1088</v>
      </c>
      <c r="G4049" s="775" t="s">
        <v>4235</v>
      </c>
      <c r="H4049" s="775" t="s">
        <v>4235</v>
      </c>
      <c r="I4049" s="775" t="s">
        <v>6063</v>
      </c>
    </row>
    <row r="4050" spans="1:9">
      <c r="A4050" s="775" t="str">
        <f>Table_wabobpsvr_AzureCalc_AzureCalcRateCard[[#This Row],[ServiceName]]&amp;Table_wabobpsvr_AzureCalc_AzureCalcRateCard[[#This Row],[Price_Level]]&amp;Table_wabobpsvr_AzureCalc_AzureCalcRateCard[[#This Row],[Region]]</f>
        <v>Basic_D11 VM (Non-Windows)B12</v>
      </c>
      <c r="B4050" s="775">
        <v>12</v>
      </c>
      <c r="C4050" s="775" t="s">
        <v>680</v>
      </c>
      <c r="D4050" s="775" t="s">
        <v>175</v>
      </c>
      <c r="E4050" s="775">
        <v>0.19739999999999999</v>
      </c>
      <c r="F4050" s="775" t="s">
        <v>1088</v>
      </c>
      <c r="G4050" s="775" t="s">
        <v>4235</v>
      </c>
      <c r="H4050" s="775" t="s">
        <v>4235</v>
      </c>
      <c r="I4050" s="775" t="s">
        <v>6063</v>
      </c>
    </row>
    <row r="4051" spans="1:9">
      <c r="A4051" s="775" t="str">
        <f>Table_wabobpsvr_AzureCalc_AzureCalcRateCard[[#This Row],[ServiceName]]&amp;Table_wabobpsvr_AzureCalc_AzureCalcRateCard[[#This Row],[Price_Level]]&amp;Table_wabobpsvr_AzureCalc_AzureCalcRateCard[[#This Row],[Region]]</f>
        <v>Basic_D11 VM (Non-Windows)C12</v>
      </c>
      <c r="B4051" s="775">
        <v>12</v>
      </c>
      <c r="C4051" s="775" t="s">
        <v>680</v>
      </c>
      <c r="D4051" s="775" t="s">
        <v>177</v>
      </c>
      <c r="E4051" s="775">
        <v>0.19109999999999999</v>
      </c>
      <c r="F4051" s="775" t="s">
        <v>1088</v>
      </c>
      <c r="G4051" s="775" t="s">
        <v>4235</v>
      </c>
      <c r="H4051" s="775" t="s">
        <v>4235</v>
      </c>
      <c r="I4051" s="775" t="s">
        <v>6063</v>
      </c>
    </row>
    <row r="4052" spans="1:9">
      <c r="A4052" s="775" t="str">
        <f>Table_wabobpsvr_AzureCalc_AzureCalcRateCard[[#This Row],[ServiceName]]&amp;Table_wabobpsvr_AzureCalc_AzureCalcRateCard[[#This Row],[Price_Level]]&amp;Table_wabobpsvr_AzureCalc_AzureCalcRateCard[[#This Row],[Region]]</f>
        <v>Basic_D11 VM (Non-Windows)D12</v>
      </c>
      <c r="B4052" s="775">
        <v>12</v>
      </c>
      <c r="C4052" s="775" t="s">
        <v>680</v>
      </c>
      <c r="D4052" s="775" t="s">
        <v>176</v>
      </c>
      <c r="E4052" s="775">
        <v>0.18479999999999999</v>
      </c>
      <c r="F4052" s="775" t="s">
        <v>1088</v>
      </c>
      <c r="G4052" s="775" t="s">
        <v>4235</v>
      </c>
      <c r="H4052" s="775" t="s">
        <v>4235</v>
      </c>
      <c r="I4052" s="775" t="s">
        <v>6063</v>
      </c>
    </row>
    <row r="4053" spans="1:9">
      <c r="A4053" s="775" t="str">
        <f>Table_wabobpsvr_AzureCalc_AzureCalcRateCard[[#This Row],[ServiceName]]&amp;Table_wabobpsvr_AzureCalc_AzureCalcRateCard[[#This Row],[Price_Level]]&amp;Table_wabobpsvr_AzureCalc_AzureCalcRateCard[[#This Row],[Region]]</f>
        <v>Basic_D11 VM (Non-Windows)MOSP3</v>
      </c>
      <c r="B4053" s="775">
        <v>3</v>
      </c>
      <c r="C4053" s="775" t="s">
        <v>680</v>
      </c>
      <c r="D4053" s="775" t="s">
        <v>606</v>
      </c>
      <c r="E4053" s="775">
        <v>0.19500000000000001</v>
      </c>
      <c r="F4053" s="775" t="s">
        <v>1088</v>
      </c>
      <c r="G4053" s="775" t="s">
        <v>4235</v>
      </c>
      <c r="H4053" s="775" t="s">
        <v>4235</v>
      </c>
      <c r="I4053" s="775" t="s">
        <v>4874</v>
      </c>
    </row>
    <row r="4054" spans="1:9">
      <c r="A4054" s="775" t="str">
        <f>Table_wabobpsvr_AzureCalc_AzureCalcRateCard[[#This Row],[ServiceName]]&amp;Table_wabobpsvr_AzureCalc_AzureCalcRateCard[[#This Row],[Price_Level]]&amp;Table_wabobpsvr_AzureCalc_AzureCalcRateCard[[#This Row],[Region]]</f>
        <v>S1 DocumentDB HoursA11</v>
      </c>
      <c r="B4054" s="775">
        <v>11</v>
      </c>
      <c r="C4054" s="775" t="s">
        <v>87</v>
      </c>
      <c r="D4054" s="775" t="s">
        <v>174</v>
      </c>
      <c r="E4054" s="775">
        <v>3.7830000000000003E-2</v>
      </c>
      <c r="F4054" s="775" t="s">
        <v>4314</v>
      </c>
      <c r="G4054" s="775" t="s">
        <v>8286</v>
      </c>
      <c r="H4054" s="775" t="s">
        <v>8287</v>
      </c>
      <c r="I4054" s="775" t="s">
        <v>8288</v>
      </c>
    </row>
    <row r="4055" spans="1:9">
      <c r="A4055" s="775" t="str">
        <f>Table_wabobpsvr_AzureCalc_AzureCalcRateCard[[#This Row],[ServiceName]]&amp;Table_wabobpsvr_AzureCalc_AzureCalcRateCard[[#This Row],[Price_Level]]&amp;Table_wabobpsvr_AzureCalc_AzureCalcRateCard[[#This Row],[Region]]</f>
        <v>S2 DocumentDB HoursA11</v>
      </c>
      <c r="B4055" s="775">
        <v>11</v>
      </c>
      <c r="C4055" s="775" t="s">
        <v>87</v>
      </c>
      <c r="D4055" s="775" t="s">
        <v>174</v>
      </c>
      <c r="E4055" s="775">
        <v>7.3719999999999994E-2</v>
      </c>
      <c r="F4055" s="775" t="s">
        <v>4321</v>
      </c>
      <c r="G4055" s="775" t="s">
        <v>8289</v>
      </c>
      <c r="H4055" s="775" t="s">
        <v>8290</v>
      </c>
      <c r="I4055" s="775" t="s">
        <v>8291</v>
      </c>
    </row>
    <row r="4056" spans="1:9">
      <c r="A4056" s="775" t="str">
        <f>Table_wabobpsvr_AzureCalc_AzureCalcRateCard[[#This Row],[ServiceName]]&amp;Table_wabobpsvr_AzureCalc_AzureCalcRateCard[[#This Row],[Price_Level]]&amp;Table_wabobpsvr_AzureCalc_AzureCalcRateCard[[#This Row],[Region]]</f>
        <v>S3 DocumentDB HoursA11</v>
      </c>
      <c r="B4056" s="775">
        <v>11</v>
      </c>
      <c r="C4056" s="775" t="s">
        <v>87</v>
      </c>
      <c r="D4056" s="775" t="s">
        <v>174</v>
      </c>
      <c r="E4056" s="775">
        <v>0.14840999999999999</v>
      </c>
      <c r="F4056" s="775" t="s">
        <v>4326</v>
      </c>
      <c r="G4056" s="775" t="s">
        <v>8292</v>
      </c>
      <c r="H4056" s="775" t="s">
        <v>8293</v>
      </c>
      <c r="I4056" s="775" t="s">
        <v>8294</v>
      </c>
    </row>
    <row r="4057" spans="1:9">
      <c r="A4057" s="775" t="str">
        <f>Table_wabobpsvr_AzureCalc_AzureCalcRateCard[[#This Row],[ServiceName]]&amp;Table_wabobpsvr_AzureCalc_AzureCalcRateCard[[#This Row],[Price_Level]]&amp;Table_wabobpsvr_AzureCalc_AzureCalcRateCard[[#This Row],[Region]]</f>
        <v>Basic DocumentDB HoursA12</v>
      </c>
      <c r="B4057" s="775">
        <v>12</v>
      </c>
      <c r="C4057" s="775" t="s">
        <v>87</v>
      </c>
      <c r="D4057" s="775" t="s">
        <v>174</v>
      </c>
      <c r="E4057" s="775">
        <v>7.7600000000000004E-3</v>
      </c>
      <c r="F4057" s="775" t="s">
        <v>8270</v>
      </c>
      <c r="G4057" s="775" t="s">
        <v>8271</v>
      </c>
      <c r="H4057" s="775" t="s">
        <v>8272</v>
      </c>
      <c r="I4057" s="775" t="s">
        <v>8273</v>
      </c>
    </row>
    <row r="4058" spans="1:9">
      <c r="A4058" s="775" t="str">
        <f>Table_wabobpsvr_AzureCalc_AzureCalcRateCard[[#This Row],[ServiceName]]&amp;Table_wabobpsvr_AzureCalc_AzureCalcRateCard[[#This Row],[Price_Level]]&amp;Table_wabobpsvr_AzureCalc_AzureCalcRateCard[[#This Row],[Region]]</f>
        <v>S1 DocumentDB HoursA12</v>
      </c>
      <c r="B4058" s="775">
        <v>12</v>
      </c>
      <c r="C4058" s="775" t="s">
        <v>87</v>
      </c>
      <c r="D4058" s="775" t="s">
        <v>174</v>
      </c>
      <c r="E4058" s="775">
        <v>3.7830000000000003E-2</v>
      </c>
      <c r="F4058" s="775" t="s">
        <v>4314</v>
      </c>
      <c r="G4058" s="775" t="s">
        <v>8274</v>
      </c>
      <c r="H4058" s="775" t="s">
        <v>8275</v>
      </c>
      <c r="I4058" s="775" t="s">
        <v>8276</v>
      </c>
    </row>
    <row r="4059" spans="1:9">
      <c r="A4059" s="775" t="str">
        <f>Table_wabobpsvr_AzureCalc_AzureCalcRateCard[[#This Row],[ServiceName]]&amp;Table_wabobpsvr_AzureCalc_AzureCalcRateCard[[#This Row],[Price_Level]]&amp;Table_wabobpsvr_AzureCalc_AzureCalcRateCard[[#This Row],[Region]]</f>
        <v>S2 DocumentDB HoursA12</v>
      </c>
      <c r="B4059" s="775">
        <v>12</v>
      </c>
      <c r="C4059" s="775" t="s">
        <v>87</v>
      </c>
      <c r="D4059" s="775" t="s">
        <v>174</v>
      </c>
      <c r="E4059" s="775">
        <v>7.3719999999999994E-2</v>
      </c>
      <c r="F4059" s="775" t="s">
        <v>4321</v>
      </c>
      <c r="G4059" s="775" t="s">
        <v>8277</v>
      </c>
      <c r="H4059" s="775" t="s">
        <v>8278</v>
      </c>
      <c r="I4059" s="775" t="s">
        <v>8279</v>
      </c>
    </row>
    <row r="4060" spans="1:9">
      <c r="A4060" s="775" t="str">
        <f>Table_wabobpsvr_AzureCalc_AzureCalcRateCard[[#This Row],[ServiceName]]&amp;Table_wabobpsvr_AzureCalc_AzureCalcRateCard[[#This Row],[Price_Level]]&amp;Table_wabobpsvr_AzureCalc_AzureCalcRateCard[[#This Row],[Region]]</f>
        <v>S3 DocumentDB HoursA12</v>
      </c>
      <c r="B4060" s="775">
        <v>12</v>
      </c>
      <c r="C4060" s="775" t="s">
        <v>87</v>
      </c>
      <c r="D4060" s="775" t="s">
        <v>174</v>
      </c>
      <c r="E4060" s="775">
        <v>0.14840999999999999</v>
      </c>
      <c r="F4060" s="775" t="s">
        <v>4326</v>
      </c>
      <c r="G4060" s="775" t="s">
        <v>8280</v>
      </c>
      <c r="H4060" s="775" t="s">
        <v>8281</v>
      </c>
      <c r="I4060" s="775" t="s">
        <v>8282</v>
      </c>
    </row>
    <row r="4061" spans="1:9">
      <c r="A4061" s="775" t="str">
        <f>Table_wabobpsvr_AzureCalc_AzureCalcRateCard[[#This Row],[ServiceName]]&amp;Table_wabobpsvr_AzureCalc_AzureCalcRateCard[[#This Row],[Price_Level]]&amp;Table_wabobpsvr_AzureCalc_AzureCalcRateCard[[#This Row],[Region]]</f>
        <v>Basic DocumentDB HoursB11</v>
      </c>
      <c r="B4061" s="775">
        <v>11</v>
      </c>
      <c r="C4061" s="775" t="s">
        <v>87</v>
      </c>
      <c r="D4061" s="775" t="s">
        <v>175</v>
      </c>
      <c r="E4061" s="775">
        <v>7.5199999999999998E-3</v>
      </c>
      <c r="F4061" s="775" t="s">
        <v>8270</v>
      </c>
      <c r="G4061" s="775" t="s">
        <v>8283</v>
      </c>
      <c r="H4061" s="775" t="s">
        <v>8284</v>
      </c>
      <c r="I4061" s="775" t="s">
        <v>8285</v>
      </c>
    </row>
    <row r="4062" spans="1:9">
      <c r="A4062" s="775" t="str">
        <f>Table_wabobpsvr_AzureCalc_AzureCalcRateCard[[#This Row],[ServiceName]]&amp;Table_wabobpsvr_AzureCalc_AzureCalcRateCard[[#This Row],[Price_Level]]&amp;Table_wabobpsvr_AzureCalc_AzureCalcRateCard[[#This Row],[Region]]</f>
        <v>S1 DocumentDB HoursB11</v>
      </c>
      <c r="B4062" s="775">
        <v>11</v>
      </c>
      <c r="C4062" s="775" t="s">
        <v>87</v>
      </c>
      <c r="D4062" s="775" t="s">
        <v>175</v>
      </c>
      <c r="E4062" s="775">
        <v>3.6659999999999998E-2</v>
      </c>
      <c r="F4062" s="775" t="s">
        <v>4314</v>
      </c>
      <c r="G4062" s="775" t="s">
        <v>8286</v>
      </c>
      <c r="H4062" s="775" t="s">
        <v>8287</v>
      </c>
      <c r="I4062" s="775" t="s">
        <v>8288</v>
      </c>
    </row>
    <row r="4063" spans="1:9">
      <c r="A4063" s="775" t="str">
        <f>Table_wabobpsvr_AzureCalc_AzureCalcRateCard[[#This Row],[ServiceName]]&amp;Table_wabobpsvr_AzureCalc_AzureCalcRateCard[[#This Row],[Price_Level]]&amp;Table_wabobpsvr_AzureCalc_AzureCalcRateCard[[#This Row],[Region]]</f>
        <v>S2 DocumentDB HoursB11</v>
      </c>
      <c r="B4063" s="775">
        <v>11</v>
      </c>
      <c r="C4063" s="775" t="s">
        <v>87</v>
      </c>
      <c r="D4063" s="775" t="s">
        <v>175</v>
      </c>
      <c r="E4063" s="775">
        <v>7.1440000000000003E-2</v>
      </c>
      <c r="F4063" s="775" t="s">
        <v>4321</v>
      </c>
      <c r="G4063" s="775" t="s">
        <v>8289</v>
      </c>
      <c r="H4063" s="775" t="s">
        <v>8290</v>
      </c>
      <c r="I4063" s="775" t="s">
        <v>8291</v>
      </c>
    </row>
    <row r="4064" spans="1:9">
      <c r="A4064" s="775" t="str">
        <f>Table_wabobpsvr_AzureCalc_AzureCalcRateCard[[#This Row],[ServiceName]]&amp;Table_wabobpsvr_AzureCalc_AzureCalcRateCard[[#This Row],[Price_Level]]&amp;Table_wabobpsvr_AzureCalc_AzureCalcRateCard[[#This Row],[Region]]</f>
        <v>Standard_D5_v2 Cloud ServicesMOSP7</v>
      </c>
      <c r="B4064" s="775">
        <v>7</v>
      </c>
      <c r="C4064" s="775" t="s">
        <v>87</v>
      </c>
      <c r="D4064" s="775" t="s">
        <v>606</v>
      </c>
      <c r="E4064" s="775">
        <v>2.0640000000000001</v>
      </c>
      <c r="F4064" s="775" t="s">
        <v>8233</v>
      </c>
      <c r="G4064" s="775"/>
      <c r="H4064" s="775"/>
      <c r="I4064" s="775" t="s">
        <v>8357</v>
      </c>
    </row>
    <row r="4065" spans="1:9">
      <c r="A4065" s="775" t="str">
        <f>Table_wabobpsvr_AzureCalc_AzureCalcRateCard[[#This Row],[ServiceName]]&amp;Table_wabobpsvr_AzureCalc_AzureCalcRateCard[[#This Row],[Price_Level]]&amp;Table_wabobpsvr_AzureCalc_AzureCalcRateCard[[#This Row],[Region]]</f>
        <v>Standard_D5_v2 Cloud ServicesA7</v>
      </c>
      <c r="B4065" s="775">
        <v>7</v>
      </c>
      <c r="C4065" s="775" t="s">
        <v>87</v>
      </c>
      <c r="D4065" s="775" t="s">
        <v>174</v>
      </c>
      <c r="E4065" s="775">
        <v>2.0020799999999999</v>
      </c>
      <c r="F4065" s="775" t="s">
        <v>8233</v>
      </c>
      <c r="G4065" s="775" t="s">
        <v>4235</v>
      </c>
      <c r="H4065" s="775" t="s">
        <v>4235</v>
      </c>
      <c r="I4065" s="775" t="s">
        <v>8357</v>
      </c>
    </row>
    <row r="4066" spans="1:9">
      <c r="A4066" s="775" t="str">
        <f>Table_wabobpsvr_AzureCalc_AzureCalcRateCard[[#This Row],[ServiceName]]&amp;Table_wabobpsvr_AzureCalc_AzureCalcRateCard[[#This Row],[Price_Level]]&amp;Table_wabobpsvr_AzureCalc_AzureCalcRateCard[[#This Row],[Region]]</f>
        <v>Standard_D5_v2 Cloud ServicesB7</v>
      </c>
      <c r="B4066" s="775">
        <v>7</v>
      </c>
      <c r="C4066" s="775" t="s">
        <v>87</v>
      </c>
      <c r="D4066" s="775" t="s">
        <v>175</v>
      </c>
      <c r="E4066" s="775">
        <v>1.9401600000000001</v>
      </c>
      <c r="F4066" s="775" t="s">
        <v>8233</v>
      </c>
      <c r="G4066" s="775" t="s">
        <v>4235</v>
      </c>
      <c r="H4066" s="775" t="s">
        <v>4235</v>
      </c>
      <c r="I4066" s="775" t="s">
        <v>8357</v>
      </c>
    </row>
    <row r="4067" spans="1:9">
      <c r="A4067" s="775" t="str">
        <f>Table_wabobpsvr_AzureCalc_AzureCalcRateCard[[#This Row],[ServiceName]]&amp;Table_wabobpsvr_AzureCalc_AzureCalcRateCard[[#This Row],[Price_Level]]&amp;Table_wabobpsvr_AzureCalc_AzureCalcRateCard[[#This Row],[Region]]</f>
        <v>Standard_D5_v2 Cloud ServicesC7</v>
      </c>
      <c r="B4067" s="775">
        <v>7</v>
      </c>
      <c r="C4067" s="775" t="s">
        <v>87</v>
      </c>
      <c r="D4067" s="775" t="s">
        <v>177</v>
      </c>
      <c r="E4067" s="775">
        <v>1.8782399999999999</v>
      </c>
      <c r="F4067" s="775" t="s">
        <v>8233</v>
      </c>
      <c r="G4067" s="775" t="s">
        <v>4235</v>
      </c>
      <c r="H4067" s="775" t="s">
        <v>4235</v>
      </c>
      <c r="I4067" s="775" t="s">
        <v>8357</v>
      </c>
    </row>
    <row r="4068" spans="1:9">
      <c r="A4068" s="775" t="str">
        <f>Table_wabobpsvr_AzureCalc_AzureCalcRateCard[[#This Row],[ServiceName]]&amp;Table_wabobpsvr_AzureCalc_AzureCalcRateCard[[#This Row],[Price_Level]]&amp;Table_wabobpsvr_AzureCalc_AzureCalcRateCard[[#This Row],[Region]]</f>
        <v>Standard_D1_v2 VM (Windows)C15</v>
      </c>
      <c r="B4068" s="775">
        <v>15</v>
      </c>
      <c r="C4068" s="775" t="s">
        <v>87</v>
      </c>
      <c r="D4068" s="775" t="s">
        <v>177</v>
      </c>
      <c r="E4068" s="775">
        <v>0.14196</v>
      </c>
      <c r="F4068" s="775" t="s">
        <v>8077</v>
      </c>
      <c r="G4068" s="775" t="s">
        <v>4235</v>
      </c>
      <c r="H4068" s="775" t="s">
        <v>4235</v>
      </c>
      <c r="I4068" s="775" t="s">
        <v>8356</v>
      </c>
    </row>
    <row r="4069" spans="1:9">
      <c r="A4069" s="775" t="str">
        <f>Table_wabobpsvr_AzureCalc_AzureCalcRateCard[[#This Row],[ServiceName]]&amp;Table_wabobpsvr_AzureCalc_AzureCalcRateCard[[#This Row],[Price_Level]]&amp;Table_wabobpsvr_AzureCalc_AzureCalcRateCard[[#This Row],[Region]]</f>
        <v>Standard_D1_v2 VM (Windows)D15</v>
      </c>
      <c r="B4069" s="775">
        <v>15</v>
      </c>
      <c r="C4069" s="775" t="s">
        <v>87</v>
      </c>
      <c r="D4069" s="775" t="s">
        <v>176</v>
      </c>
      <c r="E4069" s="775">
        <v>0.13728000000000001</v>
      </c>
      <c r="F4069" s="775" t="s">
        <v>8077</v>
      </c>
      <c r="G4069" s="775" t="s">
        <v>4235</v>
      </c>
      <c r="H4069" s="775" t="s">
        <v>4235</v>
      </c>
      <c r="I4069" s="775" t="s">
        <v>8356</v>
      </c>
    </row>
    <row r="4070" spans="1:9">
      <c r="A4070" s="775" t="str">
        <f>Table_wabobpsvr_AzureCalc_AzureCalcRateCard[[#This Row],[ServiceName]]&amp;Table_wabobpsvr_AzureCalc_AzureCalcRateCard[[#This Row],[Price_Level]]&amp;Table_wabobpsvr_AzureCalc_AzureCalcRateCard[[#This Row],[Region]]</f>
        <v>Standard_D11_v2 VM (Non-Windows)MOSP15</v>
      </c>
      <c r="B4070" s="775">
        <v>15</v>
      </c>
      <c r="C4070" s="775" t="s">
        <v>87</v>
      </c>
      <c r="D4070" s="775" t="s">
        <v>606</v>
      </c>
      <c r="E4070" s="775">
        <v>0.21</v>
      </c>
      <c r="F4070" s="775" t="s">
        <v>8091</v>
      </c>
      <c r="G4070" s="775"/>
      <c r="H4070" s="775"/>
      <c r="I4070" s="775" t="s">
        <v>8358</v>
      </c>
    </row>
    <row r="4071" spans="1:9">
      <c r="A4071" s="1039" t="str">
        <f>Table_wabobpsvr_AzureCalc_AzureCalcRateCard[[#This Row],[ServiceName]]&amp;Table_wabobpsvr_AzureCalc_AzureCalcRateCard[[#This Row],[Price_Level]]&amp;Table_wabobpsvr_AzureCalc_AzureCalcRateCard[[#This Row],[Region]]</f>
        <v>Standard_D11_v2 VM (Non-Windows)A15</v>
      </c>
      <c r="B4071" s="1039">
        <v>15</v>
      </c>
      <c r="C4071" s="1039" t="s">
        <v>87</v>
      </c>
      <c r="D4071" s="1039" t="s">
        <v>174</v>
      </c>
      <c r="E4071" s="1039">
        <v>0.20369999999999999</v>
      </c>
      <c r="F4071" s="1039" t="s">
        <v>8091</v>
      </c>
      <c r="G4071" s="775" t="s">
        <v>4235</v>
      </c>
      <c r="H4071" s="775" t="s">
        <v>4235</v>
      </c>
      <c r="I4071" s="775" t="s">
        <v>8358</v>
      </c>
    </row>
    <row r="4072" spans="1:9">
      <c r="A4072" s="775" t="str">
        <f>Table_wabobpsvr_AzureCalc_AzureCalcRateCard[[#This Row],[ServiceName]]&amp;Table_wabobpsvr_AzureCalc_AzureCalcRateCard[[#This Row],[Price_Level]]&amp;Table_wabobpsvr_AzureCalc_AzureCalcRateCard[[#This Row],[Region]]</f>
        <v>Standard_D11_v2 VM (Non-Windows)B15</v>
      </c>
      <c r="B4072" s="775">
        <v>15</v>
      </c>
      <c r="C4072" s="775" t="s">
        <v>87</v>
      </c>
      <c r="D4072" s="775" t="s">
        <v>175</v>
      </c>
      <c r="E4072" s="775">
        <v>0.19739999999999999</v>
      </c>
      <c r="F4072" s="775" t="s">
        <v>8091</v>
      </c>
      <c r="G4072" s="775" t="s">
        <v>4235</v>
      </c>
      <c r="H4072" s="775" t="s">
        <v>4235</v>
      </c>
      <c r="I4072" s="775" t="s">
        <v>8358</v>
      </c>
    </row>
    <row r="4073" spans="1:9">
      <c r="A4073" s="775" t="str">
        <f>Table_wabobpsvr_AzureCalc_AzureCalcRateCard[[#This Row],[ServiceName]]&amp;Table_wabobpsvr_AzureCalc_AzureCalcRateCard[[#This Row],[Price_Level]]&amp;Table_wabobpsvr_AzureCalc_AzureCalcRateCard[[#This Row],[Region]]</f>
        <v>Standard_D11_v2 VM (Non-Windows)C15</v>
      </c>
      <c r="B4073" s="775">
        <v>15</v>
      </c>
      <c r="C4073" s="775" t="s">
        <v>87</v>
      </c>
      <c r="D4073" s="775" t="s">
        <v>177</v>
      </c>
      <c r="E4073" s="775">
        <v>0.19109999999999999</v>
      </c>
      <c r="F4073" s="775" t="s">
        <v>8091</v>
      </c>
      <c r="G4073" s="775" t="s">
        <v>4235</v>
      </c>
      <c r="H4073" s="775" t="s">
        <v>4235</v>
      </c>
      <c r="I4073" s="775" t="s">
        <v>8358</v>
      </c>
    </row>
    <row r="4074" spans="1:9">
      <c r="A4074" s="775" t="str">
        <f>Table_wabobpsvr_AzureCalc_AzureCalcRateCard[[#This Row],[ServiceName]]&amp;Table_wabobpsvr_AzureCalc_AzureCalcRateCard[[#This Row],[Price_Level]]&amp;Table_wabobpsvr_AzureCalc_AzureCalcRateCard[[#This Row],[Region]]</f>
        <v>Standard_D11_v2 VM (Non-Windows)D15</v>
      </c>
      <c r="B4074" s="775">
        <v>15</v>
      </c>
      <c r="C4074" s="775" t="s">
        <v>87</v>
      </c>
      <c r="D4074" s="775" t="s">
        <v>176</v>
      </c>
      <c r="E4074" s="775">
        <v>0.18479999999999999</v>
      </c>
      <c r="F4074" s="775" t="s">
        <v>8091</v>
      </c>
      <c r="G4074" s="775" t="s">
        <v>4235</v>
      </c>
      <c r="H4074" s="775" t="s">
        <v>4235</v>
      </c>
      <c r="I4074" s="775" t="s">
        <v>8358</v>
      </c>
    </row>
    <row r="4075" spans="1:9">
      <c r="A4075" s="775" t="str">
        <f>Table_wabobpsvr_AzureCalc_AzureCalcRateCard[[#This Row],[ServiceName]]&amp;Table_wabobpsvr_AzureCalc_AzureCalcRateCard[[#This Row],[Price_Level]]&amp;Table_wabobpsvr_AzureCalc_AzureCalcRateCard[[#This Row],[Region]]</f>
        <v>Standard_D11_v2 VM (Windows)MOSP15</v>
      </c>
      <c r="B4075" s="775">
        <v>15</v>
      </c>
      <c r="C4075" s="775" t="s">
        <v>87</v>
      </c>
      <c r="D4075" s="775" t="s">
        <v>606</v>
      </c>
      <c r="E4075" s="775">
        <v>0.32300000000000001</v>
      </c>
      <c r="F4075" s="775" t="s">
        <v>8082</v>
      </c>
      <c r="G4075" s="775"/>
      <c r="H4075" s="775"/>
      <c r="I4075" s="775" t="s">
        <v>8359</v>
      </c>
    </row>
    <row r="4076" spans="1:9">
      <c r="A4076" s="775" t="str">
        <f>Table_wabobpsvr_AzureCalc_AzureCalcRateCard[[#This Row],[ServiceName]]&amp;Table_wabobpsvr_AzureCalc_AzureCalcRateCard[[#This Row],[Price_Level]]&amp;Table_wabobpsvr_AzureCalc_AzureCalcRateCard[[#This Row],[Region]]</f>
        <v>Standard_D11_v2 VM (Windows)A15</v>
      </c>
      <c r="B4076" s="775">
        <v>15</v>
      </c>
      <c r="C4076" s="775" t="s">
        <v>87</v>
      </c>
      <c r="D4076" s="775" t="s">
        <v>174</v>
      </c>
      <c r="E4076" s="775">
        <v>0.31330999999999998</v>
      </c>
      <c r="F4076" s="775" t="s">
        <v>8082</v>
      </c>
      <c r="G4076" s="775" t="s">
        <v>4235</v>
      </c>
      <c r="H4076" s="775" t="s">
        <v>4235</v>
      </c>
      <c r="I4076" s="775" t="s">
        <v>8359</v>
      </c>
    </row>
    <row r="4077" spans="1:9">
      <c r="A4077" s="775" t="str">
        <f>Table_wabobpsvr_AzureCalc_AzureCalcRateCard[[#This Row],[ServiceName]]&amp;Table_wabobpsvr_AzureCalc_AzureCalcRateCard[[#This Row],[Price_Level]]&amp;Table_wabobpsvr_AzureCalc_AzureCalcRateCard[[#This Row],[Region]]</f>
        <v>Standard_D11_v2 VM (Windows)B15</v>
      </c>
      <c r="B4077" s="775">
        <v>15</v>
      </c>
      <c r="C4077" s="775" t="s">
        <v>87</v>
      </c>
      <c r="D4077" s="775" t="s">
        <v>175</v>
      </c>
      <c r="E4077" s="775">
        <v>0.30362</v>
      </c>
      <c r="F4077" s="775" t="s">
        <v>8082</v>
      </c>
      <c r="G4077" s="775" t="s">
        <v>4235</v>
      </c>
      <c r="H4077" s="775" t="s">
        <v>4235</v>
      </c>
      <c r="I4077" s="775" t="s">
        <v>8359</v>
      </c>
    </row>
    <row r="4078" spans="1:9">
      <c r="A4078" s="775" t="str">
        <f>Table_wabobpsvr_AzureCalc_AzureCalcRateCard[[#This Row],[ServiceName]]&amp;Table_wabobpsvr_AzureCalc_AzureCalcRateCard[[#This Row],[Price_Level]]&amp;Table_wabobpsvr_AzureCalc_AzureCalcRateCard[[#This Row],[Region]]</f>
        <v>Standard_D5_v2 Cloud ServicesD7</v>
      </c>
      <c r="B4078" s="775">
        <v>7</v>
      </c>
      <c r="C4078" s="775" t="s">
        <v>87</v>
      </c>
      <c r="D4078" s="775" t="s">
        <v>176</v>
      </c>
      <c r="E4078" s="775">
        <v>1.8163199999999999</v>
      </c>
      <c r="F4078" s="775" t="s">
        <v>8233</v>
      </c>
      <c r="G4078" s="775" t="s">
        <v>4235</v>
      </c>
      <c r="H4078" s="775" t="s">
        <v>4235</v>
      </c>
      <c r="I4078" s="775" t="s">
        <v>8357</v>
      </c>
    </row>
    <row r="4079" spans="1:9">
      <c r="A4079" s="775" t="str">
        <f>Table_wabobpsvr_AzureCalc_AzureCalcRateCard[[#This Row],[ServiceName]]&amp;Table_wabobpsvr_AzureCalc_AzureCalcRateCard[[#This Row],[Price_Level]]&amp;Table_wabobpsvr_AzureCalc_AzureCalcRateCard[[#This Row],[Region]]</f>
        <v>Premium Storage - Files (GB)MOSP10</v>
      </c>
      <c r="B4079" s="775">
        <v>10</v>
      </c>
      <c r="C4079" s="775" t="s">
        <v>9</v>
      </c>
      <c r="D4079" s="775" t="s">
        <v>606</v>
      </c>
      <c r="E4079" s="775">
        <v>0.56140000000000001</v>
      </c>
      <c r="F4079" s="775" t="s">
        <v>4500</v>
      </c>
      <c r="G4079" s="775"/>
      <c r="H4079" s="775"/>
      <c r="I4079" s="775" t="s">
        <v>7704</v>
      </c>
    </row>
    <row r="4080" spans="1:9">
      <c r="A4080" s="775" t="str">
        <f>Table_wabobpsvr_AzureCalc_AzureCalcRateCard[[#This Row],[ServiceName]]&amp;Table_wabobpsvr_AzureCalc_AzureCalcRateCard[[#This Row],[Price_Level]]&amp;Table_wabobpsvr_AzureCalc_AzureCalcRateCard[[#This Row],[Region]]</f>
        <v>Premium Storage - Page Blob/P10 (Units)MOSP10</v>
      </c>
      <c r="B4080" s="775">
        <v>10</v>
      </c>
      <c r="C4080" s="775" t="s">
        <v>77</v>
      </c>
      <c r="D4080" s="775" t="s">
        <v>606</v>
      </c>
      <c r="E4080" s="775">
        <v>21.68</v>
      </c>
      <c r="F4080" s="775" t="s">
        <v>3176</v>
      </c>
      <c r="G4080" s="775"/>
      <c r="H4080" s="775"/>
      <c r="I4080" s="775" t="s">
        <v>7705</v>
      </c>
    </row>
    <row r="4081" spans="1:9">
      <c r="A4081" s="775" t="str">
        <f>Table_wabobpsvr_AzureCalc_AzureCalcRateCard[[#This Row],[ServiceName]]&amp;Table_wabobpsvr_AzureCalc_AzureCalcRateCard[[#This Row],[Price_Level]]&amp;Table_wabobpsvr_AzureCalc_AzureCalcRateCard[[#This Row],[Region]]</f>
        <v>Premium Storage - Page Blob/P20 (Units)MOSP10</v>
      </c>
      <c r="B4081" s="775">
        <v>10</v>
      </c>
      <c r="C4081" s="775" t="s">
        <v>77</v>
      </c>
      <c r="D4081" s="775" t="s">
        <v>606</v>
      </c>
      <c r="E4081" s="775">
        <v>80.540000000000006</v>
      </c>
      <c r="F4081" s="775" t="s">
        <v>3179</v>
      </c>
      <c r="G4081" s="775"/>
      <c r="H4081" s="775"/>
      <c r="I4081" s="775" t="s">
        <v>7706</v>
      </c>
    </row>
    <row r="4082" spans="1:9">
      <c r="A4082" s="775" t="str">
        <f>Table_wabobpsvr_AzureCalc_AzureCalcRateCard[[#This Row],[ServiceName]]&amp;Table_wabobpsvr_AzureCalc_AzureCalcRateCard[[#This Row],[Price_Level]]&amp;Table_wabobpsvr_AzureCalc_AzureCalcRateCard[[#This Row],[Region]]</f>
        <v>Premium Storage - Page Blob/P30 (Units)MOSP10</v>
      </c>
      <c r="B4082" s="775">
        <v>10</v>
      </c>
      <c r="C4082" s="775" t="s">
        <v>77</v>
      </c>
      <c r="D4082" s="775" t="s">
        <v>606</v>
      </c>
      <c r="E4082" s="775">
        <v>148.68</v>
      </c>
      <c r="F4082" s="775" t="s">
        <v>3184</v>
      </c>
      <c r="G4082" s="775"/>
      <c r="H4082" s="775"/>
      <c r="I4082" s="775" t="s">
        <v>7707</v>
      </c>
    </row>
    <row r="4083" spans="1:9">
      <c r="A4083" s="775" t="str">
        <f>Table_wabobpsvr_AzureCalc_AzureCalcRateCard[[#This Row],[ServiceName]]&amp;Table_wabobpsvr_AzureCalc_AzureCalcRateCard[[#This Row],[Price_Level]]&amp;Table_wabobpsvr_AzureCalc_AzureCalcRateCard[[#This Row],[Region]]</f>
        <v>Premium Storage - Snapshots (GB)MOSP10</v>
      </c>
      <c r="B4083" s="775">
        <v>10</v>
      </c>
      <c r="C4083" s="775" t="s">
        <v>9</v>
      </c>
      <c r="D4083" s="775" t="s">
        <v>606</v>
      </c>
      <c r="E4083" s="775">
        <v>0.14499999999999999</v>
      </c>
      <c r="F4083" s="775" t="s">
        <v>3189</v>
      </c>
      <c r="G4083" s="775"/>
      <c r="H4083" s="775"/>
      <c r="I4083" s="775" t="s">
        <v>7708</v>
      </c>
    </row>
    <row r="4084" spans="1:9">
      <c r="A4084" s="775" t="str">
        <f>Table_wabobpsvr_AzureCalc_AzureCalcRateCard[[#This Row],[ServiceName]]&amp;Table_wabobpsvr_AzureCalc_AzureCalcRateCard[[#This Row],[Price_Level]]&amp;Table_wabobpsvr_AzureCalc_AzureCalcRateCard[[#This Row],[Region]]</f>
        <v>Premium Storage - Files (GB)MOSP16</v>
      </c>
      <c r="B4084" s="775">
        <v>16</v>
      </c>
      <c r="C4084" s="775" t="s">
        <v>9</v>
      </c>
      <c r="D4084" s="775" t="s">
        <v>606</v>
      </c>
      <c r="E4084" s="775">
        <v>0.51039999999999996</v>
      </c>
      <c r="F4084" s="775" t="s">
        <v>4500</v>
      </c>
      <c r="G4084" s="775"/>
      <c r="H4084" s="775"/>
      <c r="I4084" s="775" t="s">
        <v>6026</v>
      </c>
    </row>
    <row r="4085" spans="1:9">
      <c r="A4085" s="775" t="str">
        <f>Table_wabobpsvr_AzureCalc_AzureCalcRateCard[[#This Row],[ServiceName]]&amp;Table_wabobpsvr_AzureCalc_AzureCalcRateCard[[#This Row],[Price_Level]]&amp;Table_wabobpsvr_AzureCalc_AzureCalcRateCard[[#This Row],[Region]]</f>
        <v>Premium Storage - Page Blob/P10 (Units)MOSP16</v>
      </c>
      <c r="B4085" s="775">
        <v>16</v>
      </c>
      <c r="C4085" s="775" t="s">
        <v>77</v>
      </c>
      <c r="D4085" s="775" t="s">
        <v>606</v>
      </c>
      <c r="E4085" s="775">
        <v>19.71</v>
      </c>
      <c r="F4085" s="775" t="s">
        <v>3176</v>
      </c>
      <c r="G4085" s="775"/>
      <c r="H4085" s="775"/>
      <c r="I4085" s="775" t="s">
        <v>8360</v>
      </c>
    </row>
    <row r="4086" spans="1:9">
      <c r="A4086" s="775" t="str">
        <f>Table_wabobpsvr_AzureCalc_AzureCalcRateCard[[#This Row],[ServiceName]]&amp;Table_wabobpsvr_AzureCalc_AzureCalcRateCard[[#This Row],[Price_Level]]&amp;Table_wabobpsvr_AzureCalc_AzureCalcRateCard[[#This Row],[Region]]</f>
        <v>Premium Storage - Page Blob/P20 (Units)MOSP16</v>
      </c>
      <c r="B4086" s="775">
        <v>16</v>
      </c>
      <c r="C4086" s="775" t="s">
        <v>77</v>
      </c>
      <c r="D4086" s="775" t="s">
        <v>606</v>
      </c>
      <c r="E4086" s="775">
        <v>73.22</v>
      </c>
      <c r="F4086" s="775" t="s">
        <v>3179</v>
      </c>
      <c r="G4086" s="775"/>
      <c r="H4086" s="775"/>
      <c r="I4086" s="775" t="s">
        <v>8361</v>
      </c>
    </row>
    <row r="4087" spans="1:9">
      <c r="A4087" s="775" t="str">
        <f>Table_wabobpsvr_AzureCalc_AzureCalcRateCard[[#This Row],[ServiceName]]&amp;Table_wabobpsvr_AzureCalc_AzureCalcRateCard[[#This Row],[Price_Level]]&amp;Table_wabobpsvr_AzureCalc_AzureCalcRateCard[[#This Row],[Region]]</f>
        <v>Premium Storage - Page Blob/P30 (Units)MOSP16</v>
      </c>
      <c r="B4087" s="775">
        <v>16</v>
      </c>
      <c r="C4087" s="775" t="s">
        <v>77</v>
      </c>
      <c r="D4087" s="775" t="s">
        <v>606</v>
      </c>
      <c r="E4087" s="775">
        <v>135.16999999999999</v>
      </c>
      <c r="F4087" s="775" t="s">
        <v>3184</v>
      </c>
      <c r="G4087" s="775"/>
      <c r="H4087" s="775"/>
      <c r="I4087" s="775" t="s">
        <v>8362</v>
      </c>
    </row>
    <row r="4088" spans="1:9">
      <c r="A4088" s="1039" t="str">
        <f>Table_wabobpsvr_AzureCalc_AzureCalcRateCard[[#This Row],[ServiceName]]&amp;Table_wabobpsvr_AzureCalc_AzureCalcRateCard[[#This Row],[Price_Level]]&amp;Table_wabobpsvr_AzureCalc_AzureCalcRateCard[[#This Row],[Region]]</f>
        <v>Standard_D14_v2 VM (Non-Windows)A8</v>
      </c>
      <c r="B4088" s="1039">
        <v>8</v>
      </c>
      <c r="C4088" s="1039" t="s">
        <v>87</v>
      </c>
      <c r="D4088" s="1039" t="s">
        <v>174</v>
      </c>
      <c r="E4088" s="1039">
        <v>1.71593</v>
      </c>
      <c r="F4088" s="1039" t="s">
        <v>8094</v>
      </c>
      <c r="G4088" s="775" t="s">
        <v>4235</v>
      </c>
      <c r="H4088" s="775" t="s">
        <v>4235</v>
      </c>
      <c r="I4088" s="775" t="s">
        <v>7840</v>
      </c>
    </row>
    <row r="4089" spans="1:9">
      <c r="A4089" s="1039" t="str">
        <f>Table_wabobpsvr_AzureCalc_AzureCalcRateCard[[#This Row],[ServiceName]]&amp;Table_wabobpsvr_AzureCalc_AzureCalcRateCard[[#This Row],[Price_Level]]&amp;Table_wabobpsvr_AzureCalc_AzureCalcRateCard[[#This Row],[Region]]</f>
        <v>Standard_D14_v2 VM (Non-Windows)A11</v>
      </c>
      <c r="B4089" s="1039">
        <v>11</v>
      </c>
      <c r="C4089" s="1039" t="s">
        <v>87</v>
      </c>
      <c r="D4089" s="1039" t="s">
        <v>174</v>
      </c>
      <c r="E4089" s="1039">
        <v>2.1553399999999998</v>
      </c>
      <c r="F4089" s="1039" t="s">
        <v>8094</v>
      </c>
      <c r="G4089" s="775" t="s">
        <v>4235</v>
      </c>
      <c r="H4089" s="775" t="s">
        <v>4235</v>
      </c>
      <c r="I4089" s="775" t="s">
        <v>8345</v>
      </c>
    </row>
    <row r="4090" spans="1:9">
      <c r="A4090" s="775" t="str">
        <f>Table_wabobpsvr_AzureCalc_AzureCalcRateCard[[#This Row],[ServiceName]]&amp;Table_wabobpsvr_AzureCalc_AzureCalcRateCard[[#This Row],[Price_Level]]&amp;Table_wabobpsvr_AzureCalc_AzureCalcRateCard[[#This Row],[Region]]</f>
        <v>Standard_D13_v2 VM (Non-Windows)A6</v>
      </c>
      <c r="B4090" s="775">
        <v>6</v>
      </c>
      <c r="C4090" s="775" t="s">
        <v>87</v>
      </c>
      <c r="D4090" s="775" t="s">
        <v>174</v>
      </c>
      <c r="E4090" s="775">
        <v>0.87009000000000003</v>
      </c>
      <c r="F4090" s="775" t="s">
        <v>8093</v>
      </c>
      <c r="G4090" s="775" t="s">
        <v>4235</v>
      </c>
      <c r="H4090" s="775" t="s">
        <v>4235</v>
      </c>
      <c r="I4090" s="775" t="s">
        <v>7856</v>
      </c>
    </row>
    <row r="4091" spans="1:9">
      <c r="A4091" s="775" t="str">
        <f>Table_wabobpsvr_AzureCalc_AzureCalcRateCard[[#This Row],[ServiceName]]&amp;Table_wabobpsvr_AzureCalc_AzureCalcRateCard[[#This Row],[Price_Level]]&amp;Table_wabobpsvr_AzureCalc_AzureCalcRateCard[[#This Row],[Region]]</f>
        <v>Standard_D5_v2 Cloud ServicesB1</v>
      </c>
      <c r="B4091" s="775">
        <v>1</v>
      </c>
      <c r="C4091" s="775" t="s">
        <v>87</v>
      </c>
      <c r="D4091" s="775" t="s">
        <v>175</v>
      </c>
      <c r="E4091" s="775">
        <v>2.1704599999999998</v>
      </c>
      <c r="F4091" s="775" t="s">
        <v>8233</v>
      </c>
      <c r="G4091" s="775" t="s">
        <v>4235</v>
      </c>
      <c r="H4091" s="775" t="s">
        <v>4235</v>
      </c>
      <c r="I4091" s="775" t="s">
        <v>8347</v>
      </c>
    </row>
    <row r="4092" spans="1:9">
      <c r="A4092" s="775" t="str">
        <f>Table_wabobpsvr_AzureCalc_AzureCalcRateCard[[#This Row],[ServiceName]]&amp;Table_wabobpsvr_AzureCalc_AzureCalcRateCard[[#This Row],[Price_Level]]&amp;Table_wabobpsvr_AzureCalc_AzureCalcRateCard[[#This Row],[Region]]</f>
        <v>Standard_D3_v2 VM (Non-Windows)A1</v>
      </c>
      <c r="B4092" s="775">
        <v>1</v>
      </c>
      <c r="C4092" s="775" t="s">
        <v>87</v>
      </c>
      <c r="D4092" s="775" t="s">
        <v>174</v>
      </c>
      <c r="E4092" s="775">
        <v>0.28809000000000001</v>
      </c>
      <c r="F4092" s="775" t="s">
        <v>8087</v>
      </c>
      <c r="G4092" s="775" t="s">
        <v>4235</v>
      </c>
      <c r="H4092" s="775" t="s">
        <v>4235</v>
      </c>
      <c r="I4092" s="775" t="s">
        <v>8349</v>
      </c>
    </row>
    <row r="4093" spans="1:9">
      <c r="A4093" s="775" t="str">
        <f>Table_wabobpsvr_AzureCalc_AzureCalcRateCard[[#This Row],[ServiceName]]&amp;Table_wabobpsvr_AzureCalc_AzureCalcRateCard[[#This Row],[Price_Level]]&amp;Table_wabobpsvr_AzureCalc_AzureCalcRateCard[[#This Row],[Region]]</f>
        <v>Premium Storage - Page Blob/P30 (Units)B1</v>
      </c>
      <c r="B4093" s="775">
        <v>1</v>
      </c>
      <c r="C4093" s="775" t="s">
        <v>77</v>
      </c>
      <c r="D4093" s="775" t="s">
        <v>175</v>
      </c>
      <c r="E4093" s="775">
        <v>115.5072</v>
      </c>
      <c r="F4093" s="775" t="s">
        <v>3184</v>
      </c>
      <c r="G4093" s="775" t="s">
        <v>8354</v>
      </c>
      <c r="H4093" s="775" t="s">
        <v>8355</v>
      </c>
      <c r="I4093" s="775" t="s">
        <v>8311</v>
      </c>
    </row>
    <row r="4094" spans="1:9">
      <c r="A4094" s="775" t="str">
        <f>Table_wabobpsvr_AzureCalc_AzureCalcRateCard[[#This Row],[ServiceName]]&amp;Table_wabobpsvr_AzureCalc_AzureCalcRateCard[[#This Row],[Price_Level]]&amp;Table_wabobpsvr_AzureCalc_AzureCalcRateCard[[#This Row],[Region]]</f>
        <v>CDN Data Transfer - Zone 3 - Tier 4MOSP</v>
      </c>
      <c r="B4094" s="775"/>
      <c r="C4094" s="775" t="s">
        <v>9</v>
      </c>
      <c r="D4094" s="775" t="s">
        <v>606</v>
      </c>
      <c r="E4094" s="775">
        <v>0.16</v>
      </c>
      <c r="F4094" s="775" t="s">
        <v>8429</v>
      </c>
      <c r="G4094" s="775"/>
      <c r="H4094" s="775"/>
      <c r="I4094" s="775" t="s">
        <v>8188</v>
      </c>
    </row>
    <row r="4095" spans="1:9">
      <c r="A4095" s="775" t="str">
        <f>Table_wabobpsvr_AzureCalc_AzureCalcRateCard[[#This Row],[ServiceName]]&amp;Table_wabobpsvr_AzureCalc_AzureCalcRateCard[[#This Row],[Price_Level]]&amp;Table_wabobpsvr_AzureCalc_AzureCalcRateCard[[#This Row],[Region]]</f>
        <v>S3 DocumentDB HoursB11</v>
      </c>
      <c r="B4095" s="775">
        <v>11</v>
      </c>
      <c r="C4095" s="775" t="s">
        <v>87</v>
      </c>
      <c r="D4095" s="775" t="s">
        <v>175</v>
      </c>
      <c r="E4095" s="775">
        <v>0.14382</v>
      </c>
      <c r="F4095" s="775" t="s">
        <v>4326</v>
      </c>
      <c r="G4095" s="775" t="s">
        <v>8292</v>
      </c>
      <c r="H4095" s="775" t="s">
        <v>8293</v>
      </c>
      <c r="I4095" s="775" t="s">
        <v>8294</v>
      </c>
    </row>
    <row r="4096" spans="1:9">
      <c r="A4096" s="775" t="str">
        <f>Table_wabobpsvr_AzureCalc_AzureCalcRateCard[[#This Row],[ServiceName]]&amp;Table_wabobpsvr_AzureCalc_AzureCalcRateCard[[#This Row],[Price_Level]]&amp;Table_wabobpsvr_AzureCalc_AzureCalcRateCard[[#This Row],[Region]]</f>
        <v>Premium Storage - Snapshots (GB)MOSP16</v>
      </c>
      <c r="B4096" s="775">
        <v>16</v>
      </c>
      <c r="C4096" s="775" t="s">
        <v>9</v>
      </c>
      <c r="D4096" s="775" t="s">
        <v>606</v>
      </c>
      <c r="E4096" s="775">
        <v>0.13200000000000001</v>
      </c>
      <c r="F4096" s="775" t="s">
        <v>3189</v>
      </c>
      <c r="G4096" s="775"/>
      <c r="H4096" s="775"/>
      <c r="I4096" s="775" t="s">
        <v>8363</v>
      </c>
    </row>
    <row r="4097" spans="1:9">
      <c r="A4097" s="775" t="str">
        <f>Table_wabobpsvr_AzureCalc_AzureCalcRateCard[[#This Row],[ServiceName]]&amp;Table_wabobpsvr_AzureCalc_AzureCalcRateCard[[#This Row],[Price_Level]]&amp;Table_wabobpsvr_AzureCalc_AzureCalcRateCard[[#This Row],[Region]]</f>
        <v>Developer API Management UnitsMOSP14</v>
      </c>
      <c r="B4097" s="775">
        <v>14</v>
      </c>
      <c r="C4097" s="775" t="s">
        <v>4235</v>
      </c>
      <c r="D4097" s="775" t="s">
        <v>606</v>
      </c>
      <c r="E4097" s="775">
        <v>999999</v>
      </c>
      <c r="F4097" s="775" t="s">
        <v>806</v>
      </c>
      <c r="G4097" s="775" t="s">
        <v>4235</v>
      </c>
      <c r="H4097" s="775" t="s">
        <v>4235</v>
      </c>
      <c r="I4097" s="775" t="s">
        <v>4235</v>
      </c>
    </row>
    <row r="4098" spans="1:9">
      <c r="A4098" s="775" t="str">
        <f>Table_wabobpsvr_AzureCalc_AzureCalcRateCard[[#This Row],[ServiceName]]&amp;Table_wabobpsvr_AzureCalc_AzureCalcRateCard[[#This Row],[Price_Level]]&amp;Table_wabobpsvr_AzureCalc_AzureCalcRateCard[[#This Row],[Region]]</f>
        <v>Developer API Management UnitsA14</v>
      </c>
      <c r="B4098" s="775">
        <v>14</v>
      </c>
      <c r="C4098" s="775" t="s">
        <v>4235</v>
      </c>
      <c r="D4098" s="775" t="s">
        <v>174</v>
      </c>
      <c r="E4098" s="775">
        <v>999999</v>
      </c>
      <c r="F4098" s="775" t="s">
        <v>806</v>
      </c>
      <c r="G4098" s="775" t="s">
        <v>4235</v>
      </c>
      <c r="H4098" s="775" t="s">
        <v>4235</v>
      </c>
      <c r="I4098" s="775" t="s">
        <v>4235</v>
      </c>
    </row>
    <row r="4099" spans="1:9">
      <c r="A4099" s="775" t="str">
        <f>Table_wabobpsvr_AzureCalc_AzureCalcRateCard[[#This Row],[ServiceName]]&amp;Table_wabobpsvr_AzureCalc_AzureCalcRateCard[[#This Row],[Price_Level]]&amp;Table_wabobpsvr_AzureCalc_AzureCalcRateCard[[#This Row],[Region]]</f>
        <v>Developer API Management UnitsB14</v>
      </c>
      <c r="B4099" s="775">
        <v>14</v>
      </c>
      <c r="C4099" s="775" t="s">
        <v>4235</v>
      </c>
      <c r="D4099" s="775" t="s">
        <v>175</v>
      </c>
      <c r="E4099" s="775">
        <v>999999</v>
      </c>
      <c r="F4099" s="775" t="s">
        <v>806</v>
      </c>
      <c r="G4099" s="775" t="s">
        <v>4235</v>
      </c>
      <c r="H4099" s="775" t="s">
        <v>4235</v>
      </c>
      <c r="I4099" s="775" t="s">
        <v>4235</v>
      </c>
    </row>
    <row r="4100" spans="1:9">
      <c r="A4100" s="775" t="str">
        <f>Table_wabobpsvr_AzureCalc_AzureCalcRateCard[[#This Row],[ServiceName]]&amp;Table_wabobpsvr_AzureCalc_AzureCalcRateCard[[#This Row],[Price_Level]]&amp;Table_wabobpsvr_AzureCalc_AzureCalcRateCard[[#This Row],[Region]]</f>
        <v>Developer API Management UnitsC14</v>
      </c>
      <c r="B4100" s="775">
        <v>14</v>
      </c>
      <c r="C4100" s="775" t="s">
        <v>4235</v>
      </c>
      <c r="D4100" s="775" t="s">
        <v>177</v>
      </c>
      <c r="E4100" s="775">
        <v>999999</v>
      </c>
      <c r="F4100" s="775" t="s">
        <v>806</v>
      </c>
      <c r="G4100" s="775" t="s">
        <v>4235</v>
      </c>
      <c r="H4100" s="775" t="s">
        <v>4235</v>
      </c>
      <c r="I4100" s="775" t="s">
        <v>4235</v>
      </c>
    </row>
    <row r="4101" spans="1:9">
      <c r="A4101" s="775" t="str">
        <f>Table_wabobpsvr_AzureCalc_AzureCalcRateCard[[#This Row],[ServiceName]]&amp;Table_wabobpsvr_AzureCalc_AzureCalcRateCard[[#This Row],[Price_Level]]&amp;Table_wabobpsvr_AzureCalc_AzureCalcRateCard[[#This Row],[Region]]</f>
        <v>Developer API Management UnitsD14</v>
      </c>
      <c r="B4101" s="775">
        <v>14</v>
      </c>
      <c r="C4101" s="775" t="s">
        <v>4235</v>
      </c>
      <c r="D4101" s="775" t="s">
        <v>176</v>
      </c>
      <c r="E4101" s="775">
        <v>999999</v>
      </c>
      <c r="F4101" s="775" t="s">
        <v>806</v>
      </c>
      <c r="G4101" s="775" t="s">
        <v>4235</v>
      </c>
      <c r="H4101" s="775" t="s">
        <v>4235</v>
      </c>
      <c r="I4101" s="775" t="s">
        <v>4235</v>
      </c>
    </row>
    <row r="4102" spans="1:9">
      <c r="A4102" s="775" t="str">
        <f>Table_wabobpsvr_AzureCalc_AzureCalcRateCard[[#This Row],[ServiceName]]&amp;Table_wabobpsvr_AzureCalc_AzureCalcRateCard[[#This Row],[Price_Level]]&amp;Table_wabobpsvr_AzureCalc_AzureCalcRateCard[[#This Row],[Region]]</f>
        <v>Standard API Management UnitsMOSP14</v>
      </c>
      <c r="B4102" s="775">
        <v>14</v>
      </c>
      <c r="C4102" s="775" t="s">
        <v>4235</v>
      </c>
      <c r="D4102" s="775" t="s">
        <v>606</v>
      </c>
      <c r="E4102" s="775">
        <v>999999</v>
      </c>
      <c r="F4102" s="775" t="s">
        <v>797</v>
      </c>
      <c r="G4102" s="775" t="s">
        <v>4235</v>
      </c>
      <c r="H4102" s="775" t="s">
        <v>4235</v>
      </c>
      <c r="I4102" s="775" t="s">
        <v>4235</v>
      </c>
    </row>
    <row r="4103" spans="1:9">
      <c r="A4103" s="775" t="str">
        <f>Table_wabobpsvr_AzureCalc_AzureCalcRateCard[[#This Row],[ServiceName]]&amp;Table_wabobpsvr_AzureCalc_AzureCalcRateCard[[#This Row],[Price_Level]]&amp;Table_wabobpsvr_AzureCalc_AzureCalcRateCard[[#This Row],[Region]]</f>
        <v>Standard API Management UnitsA14</v>
      </c>
      <c r="B4103" s="775">
        <v>14</v>
      </c>
      <c r="C4103" s="775" t="s">
        <v>4235</v>
      </c>
      <c r="D4103" s="775" t="s">
        <v>174</v>
      </c>
      <c r="E4103" s="775">
        <v>999999</v>
      </c>
      <c r="F4103" s="775" t="s">
        <v>797</v>
      </c>
      <c r="G4103" s="775" t="s">
        <v>4235</v>
      </c>
      <c r="H4103" s="775" t="s">
        <v>4235</v>
      </c>
      <c r="I4103" s="775" t="s">
        <v>4235</v>
      </c>
    </row>
    <row r="4104" spans="1:9">
      <c r="A4104" s="775" t="str">
        <f>Table_wabobpsvr_AzureCalc_AzureCalcRateCard[[#This Row],[ServiceName]]&amp;Table_wabobpsvr_AzureCalc_AzureCalcRateCard[[#This Row],[Price_Level]]&amp;Table_wabobpsvr_AzureCalc_AzureCalcRateCard[[#This Row],[Region]]</f>
        <v>Standard API Management UnitsB14</v>
      </c>
      <c r="B4104" s="775">
        <v>14</v>
      </c>
      <c r="C4104" s="775" t="s">
        <v>4235</v>
      </c>
      <c r="D4104" s="775" t="s">
        <v>175</v>
      </c>
      <c r="E4104" s="775">
        <v>999999</v>
      </c>
      <c r="F4104" s="775" t="s">
        <v>797</v>
      </c>
      <c r="G4104" s="775" t="s">
        <v>4235</v>
      </c>
      <c r="H4104" s="775" t="s">
        <v>4235</v>
      </c>
      <c r="I4104" s="775" t="s">
        <v>4235</v>
      </c>
    </row>
    <row r="4105" spans="1:9">
      <c r="A4105" s="775" t="str">
        <f>Table_wabobpsvr_AzureCalc_AzureCalcRateCard[[#This Row],[ServiceName]]&amp;Table_wabobpsvr_AzureCalc_AzureCalcRateCard[[#This Row],[Price_Level]]&amp;Table_wabobpsvr_AzureCalc_AzureCalcRateCard[[#This Row],[Region]]</f>
        <v>Standard API Management UnitsC14</v>
      </c>
      <c r="B4105" s="775">
        <v>14</v>
      </c>
      <c r="C4105" s="775" t="s">
        <v>4235</v>
      </c>
      <c r="D4105" s="775" t="s">
        <v>177</v>
      </c>
      <c r="E4105" s="775">
        <v>999999</v>
      </c>
      <c r="F4105" s="775" t="s">
        <v>797</v>
      </c>
      <c r="G4105" s="775" t="s">
        <v>4235</v>
      </c>
      <c r="H4105" s="775" t="s">
        <v>4235</v>
      </c>
      <c r="I4105" s="775" t="s">
        <v>4235</v>
      </c>
    </row>
    <row r="4106" spans="1:9">
      <c r="A4106" s="775" t="str">
        <f>Table_wabobpsvr_AzureCalc_AzureCalcRateCard[[#This Row],[ServiceName]]&amp;Table_wabobpsvr_AzureCalc_AzureCalcRateCard[[#This Row],[Price_Level]]&amp;Table_wabobpsvr_AzureCalc_AzureCalcRateCard[[#This Row],[Region]]</f>
        <v>Standard API Management UnitsD14</v>
      </c>
      <c r="B4106" s="775">
        <v>14</v>
      </c>
      <c r="C4106" s="775" t="s">
        <v>4235</v>
      </c>
      <c r="D4106" s="775" t="s">
        <v>176</v>
      </c>
      <c r="E4106" s="775">
        <v>999999</v>
      </c>
      <c r="F4106" s="775" t="s">
        <v>797</v>
      </c>
      <c r="G4106" s="775" t="s">
        <v>4235</v>
      </c>
      <c r="H4106" s="775" t="s">
        <v>4235</v>
      </c>
      <c r="I4106" s="775" t="s">
        <v>4235</v>
      </c>
    </row>
    <row r="4107" spans="1:9">
      <c r="A4107" s="775" t="str">
        <f>Table_wabobpsvr_AzureCalc_AzureCalcRateCard[[#This Row],[ServiceName]]&amp;Table_wabobpsvr_AzureCalc_AzureCalcRateCard[[#This Row],[Price_Level]]&amp;Table_wabobpsvr_AzureCalc_AzureCalcRateCard[[#This Row],[Region]]</f>
        <v>Standard_D3 Cloud ServicesC2</v>
      </c>
      <c r="B4107" s="775">
        <v>2</v>
      </c>
      <c r="C4107" s="775" t="s">
        <v>680</v>
      </c>
      <c r="D4107" s="775" t="s">
        <v>177</v>
      </c>
      <c r="E4107" s="775">
        <v>0.47320000000000001</v>
      </c>
      <c r="F4107" s="775" t="s">
        <v>1124</v>
      </c>
      <c r="G4107" s="775" t="s">
        <v>4235</v>
      </c>
      <c r="H4107" s="775" t="s">
        <v>4235</v>
      </c>
      <c r="I4107" s="775" t="s">
        <v>6064</v>
      </c>
    </row>
    <row r="4108" spans="1:9">
      <c r="A4108" s="775" t="str">
        <f>Table_wabobpsvr_AzureCalc_AzureCalcRateCard[[#This Row],[ServiceName]]&amp;Table_wabobpsvr_AzureCalc_AzureCalcRateCard[[#This Row],[Price_Level]]&amp;Table_wabobpsvr_AzureCalc_AzureCalcRateCard[[#This Row],[Region]]</f>
        <v>Standard_D3 Cloud ServicesD2</v>
      </c>
      <c r="B4108" s="775">
        <v>2</v>
      </c>
      <c r="C4108" s="775" t="s">
        <v>680</v>
      </c>
      <c r="D4108" s="775" t="s">
        <v>176</v>
      </c>
      <c r="E4108" s="775">
        <v>0.45760000000000001</v>
      </c>
      <c r="F4108" s="775" t="s">
        <v>1124</v>
      </c>
      <c r="G4108" s="775" t="s">
        <v>4235</v>
      </c>
      <c r="H4108" s="775" t="s">
        <v>4235</v>
      </c>
      <c r="I4108" s="775" t="s">
        <v>6064</v>
      </c>
    </row>
    <row r="4109" spans="1:9">
      <c r="A4109" s="1039" t="str">
        <f>Table_wabobpsvr_AzureCalc_AzureCalcRateCard[[#This Row],[ServiceName]]&amp;Table_wabobpsvr_AzureCalc_AzureCalcRateCard[[#This Row],[Price_Level]]&amp;Table_wabobpsvr_AzureCalc_AzureCalcRateCard[[#This Row],[Region]]</f>
        <v>Standard_D3 Cloud ServicesMOSP5</v>
      </c>
      <c r="B4109" s="1039">
        <v>5</v>
      </c>
      <c r="C4109" s="1039" t="s">
        <v>680</v>
      </c>
      <c r="D4109" s="1039" t="s">
        <v>606</v>
      </c>
      <c r="E4109" s="1039">
        <v>0.67200000000000004</v>
      </c>
      <c r="F4109" s="1039" t="s">
        <v>1124</v>
      </c>
      <c r="G4109" s="775" t="s">
        <v>4235</v>
      </c>
      <c r="H4109" s="775" t="s">
        <v>4235</v>
      </c>
      <c r="I4109" s="775" t="s">
        <v>6065</v>
      </c>
    </row>
    <row r="4110" spans="1:9">
      <c r="A4110" s="1039" t="str">
        <f>Table_wabobpsvr_AzureCalc_AzureCalcRateCard[[#This Row],[ServiceName]]&amp;Table_wabobpsvr_AzureCalc_AzureCalcRateCard[[#This Row],[Price_Level]]&amp;Table_wabobpsvr_AzureCalc_AzureCalcRateCard[[#This Row],[Region]]</f>
        <v>Standard_D3 Cloud ServicesA5</v>
      </c>
      <c r="B4110" s="1039">
        <v>5</v>
      </c>
      <c r="C4110" s="1039" t="s">
        <v>680</v>
      </c>
      <c r="D4110" s="1039" t="s">
        <v>174</v>
      </c>
      <c r="E4110" s="1039">
        <v>0.65183999999999997</v>
      </c>
      <c r="F4110" s="1039" t="s">
        <v>1124</v>
      </c>
      <c r="G4110" s="775" t="s">
        <v>4235</v>
      </c>
      <c r="H4110" s="775" t="s">
        <v>4235</v>
      </c>
      <c r="I4110" s="775" t="s">
        <v>6065</v>
      </c>
    </row>
    <row r="4111" spans="1:9">
      <c r="A4111" s="775" t="str">
        <f>Table_wabobpsvr_AzureCalc_AzureCalcRateCard[[#This Row],[ServiceName]]&amp;Table_wabobpsvr_AzureCalc_AzureCalcRateCard[[#This Row],[Price_Level]]&amp;Table_wabobpsvr_AzureCalc_AzureCalcRateCard[[#This Row],[Region]]</f>
        <v>Standard_D3 Cloud ServicesB5</v>
      </c>
      <c r="B4111" s="775">
        <v>5</v>
      </c>
      <c r="C4111" s="775" t="s">
        <v>680</v>
      </c>
      <c r="D4111" s="775" t="s">
        <v>175</v>
      </c>
      <c r="E4111" s="775">
        <v>0.63168000000000002</v>
      </c>
      <c r="F4111" s="775" t="s">
        <v>1124</v>
      </c>
      <c r="G4111" s="775" t="s">
        <v>4235</v>
      </c>
      <c r="H4111" s="775" t="s">
        <v>4235</v>
      </c>
      <c r="I4111" s="775" t="s">
        <v>6065</v>
      </c>
    </row>
    <row r="4112" spans="1:9">
      <c r="A4112" s="775" t="str">
        <f>Table_wabobpsvr_AzureCalc_AzureCalcRateCard[[#This Row],[ServiceName]]&amp;Table_wabobpsvr_AzureCalc_AzureCalcRateCard[[#This Row],[Price_Level]]&amp;Table_wabobpsvr_AzureCalc_AzureCalcRateCard[[#This Row],[Region]]</f>
        <v>Standard_D3 Cloud ServicesC5</v>
      </c>
      <c r="B4112" s="775">
        <v>5</v>
      </c>
      <c r="C4112" s="775" t="s">
        <v>680</v>
      </c>
      <c r="D4112" s="775" t="s">
        <v>177</v>
      </c>
      <c r="E4112" s="775">
        <v>0.61151999999999995</v>
      </c>
      <c r="F4112" s="775" t="s">
        <v>1124</v>
      </c>
      <c r="G4112" s="775" t="s">
        <v>4235</v>
      </c>
      <c r="H4112" s="775" t="s">
        <v>4235</v>
      </c>
      <c r="I4112" s="775" t="s">
        <v>6065</v>
      </c>
    </row>
    <row r="4113" spans="1:9">
      <c r="A4113" s="775" t="str">
        <f>Table_wabobpsvr_AzureCalc_AzureCalcRateCard[[#This Row],[ServiceName]]&amp;Table_wabobpsvr_AzureCalc_AzureCalcRateCard[[#This Row],[Price_Level]]&amp;Table_wabobpsvr_AzureCalc_AzureCalcRateCard[[#This Row],[Region]]</f>
        <v>Standard_D3 Cloud ServicesD5</v>
      </c>
      <c r="B4113" s="775">
        <v>5</v>
      </c>
      <c r="C4113" s="775" t="s">
        <v>680</v>
      </c>
      <c r="D4113" s="775" t="s">
        <v>176</v>
      </c>
      <c r="E4113" s="775">
        <v>0.59136</v>
      </c>
      <c r="F4113" s="775" t="s">
        <v>1124</v>
      </c>
      <c r="G4113" s="775" t="s">
        <v>4235</v>
      </c>
      <c r="H4113" s="775" t="s">
        <v>4235</v>
      </c>
      <c r="I4113" s="775" t="s">
        <v>6065</v>
      </c>
    </row>
    <row r="4114" spans="1:9">
      <c r="A4114" s="775" t="str">
        <f>Table_wabobpsvr_AzureCalc_AzureCalcRateCard[[#This Row],[ServiceName]]&amp;Table_wabobpsvr_AzureCalc_AzureCalcRateCard[[#This Row],[Price_Level]]&amp;Table_wabobpsvr_AzureCalc_AzureCalcRateCard[[#This Row],[Region]]</f>
        <v>Standard_D3 Cloud ServicesMOSP1</v>
      </c>
      <c r="B4114" s="775">
        <v>1</v>
      </c>
      <c r="C4114" s="775" t="s">
        <v>680</v>
      </c>
      <c r="D4114" s="775" t="s">
        <v>606</v>
      </c>
      <c r="E4114" s="775">
        <v>0.52</v>
      </c>
      <c r="F4114" s="775" t="s">
        <v>1124</v>
      </c>
      <c r="G4114" s="775" t="s">
        <v>4235</v>
      </c>
      <c r="H4114" s="775" t="s">
        <v>4235</v>
      </c>
      <c r="I4114" s="775" t="s">
        <v>6066</v>
      </c>
    </row>
    <row r="4115" spans="1:9">
      <c r="A4115" s="775" t="str">
        <f>Table_wabobpsvr_AzureCalc_AzureCalcRateCard[[#This Row],[ServiceName]]&amp;Table_wabobpsvr_AzureCalc_AzureCalcRateCard[[#This Row],[Price_Level]]&amp;Table_wabobpsvr_AzureCalc_AzureCalcRateCard[[#This Row],[Region]]</f>
        <v>Standard_D3 Cloud ServicesA1</v>
      </c>
      <c r="B4115" s="775">
        <v>1</v>
      </c>
      <c r="C4115" s="775" t="s">
        <v>680</v>
      </c>
      <c r="D4115" s="775" t="s">
        <v>174</v>
      </c>
      <c r="E4115" s="775">
        <v>0.50439999999999996</v>
      </c>
      <c r="F4115" s="775" t="s">
        <v>1124</v>
      </c>
      <c r="G4115" s="775" t="s">
        <v>4235</v>
      </c>
      <c r="H4115" s="775" t="s">
        <v>4235</v>
      </c>
      <c r="I4115" s="775" t="s">
        <v>6066</v>
      </c>
    </row>
    <row r="4116" spans="1:9">
      <c r="A4116" s="775" t="str">
        <f>Table_wabobpsvr_AzureCalc_AzureCalcRateCard[[#This Row],[ServiceName]]&amp;Table_wabobpsvr_AzureCalc_AzureCalcRateCard[[#This Row],[Price_Level]]&amp;Table_wabobpsvr_AzureCalc_AzureCalcRateCard[[#This Row],[Region]]</f>
        <v>Standard_D3 Cloud ServicesB1</v>
      </c>
      <c r="B4116" s="775">
        <v>1</v>
      </c>
      <c r="C4116" s="775" t="s">
        <v>680</v>
      </c>
      <c r="D4116" s="775" t="s">
        <v>175</v>
      </c>
      <c r="E4116" s="775">
        <v>0.48880000000000001</v>
      </c>
      <c r="F4116" s="775" t="s">
        <v>1124</v>
      </c>
      <c r="G4116" s="775" t="s">
        <v>4235</v>
      </c>
      <c r="H4116" s="775" t="s">
        <v>4235</v>
      </c>
      <c r="I4116" s="775" t="s">
        <v>6066</v>
      </c>
    </row>
    <row r="4117" spans="1:9">
      <c r="A4117" s="775" t="str">
        <f>Table_wabobpsvr_AzureCalc_AzureCalcRateCard[[#This Row],[ServiceName]]&amp;Table_wabobpsvr_AzureCalc_AzureCalcRateCard[[#This Row],[Price_Level]]&amp;Table_wabobpsvr_AzureCalc_AzureCalcRateCard[[#This Row],[Region]]</f>
        <v>Standard_D3 Cloud ServicesC1</v>
      </c>
      <c r="B4117" s="775">
        <v>1</v>
      </c>
      <c r="C4117" s="775" t="s">
        <v>680</v>
      </c>
      <c r="D4117" s="775" t="s">
        <v>177</v>
      </c>
      <c r="E4117" s="775">
        <v>0.47320000000000001</v>
      </c>
      <c r="F4117" s="775" t="s">
        <v>1124</v>
      </c>
      <c r="G4117" s="775" t="s">
        <v>4235</v>
      </c>
      <c r="H4117" s="775" t="s">
        <v>4235</v>
      </c>
      <c r="I4117" s="775" t="s">
        <v>6066</v>
      </c>
    </row>
    <row r="4118" spans="1:9">
      <c r="A4118" s="775" t="str">
        <f>Table_wabobpsvr_AzureCalc_AzureCalcRateCard[[#This Row],[ServiceName]]&amp;Table_wabobpsvr_AzureCalc_AzureCalcRateCard[[#This Row],[Price_Level]]&amp;Table_wabobpsvr_AzureCalc_AzureCalcRateCard[[#This Row],[Region]]</f>
        <v>Standard_D3 Cloud ServicesD1</v>
      </c>
      <c r="B4118" s="775">
        <v>1</v>
      </c>
      <c r="C4118" s="775" t="s">
        <v>680</v>
      </c>
      <c r="D4118" s="775" t="s">
        <v>176</v>
      </c>
      <c r="E4118" s="775">
        <v>0.45760000000000001</v>
      </c>
      <c r="F4118" s="775" t="s">
        <v>1124</v>
      </c>
      <c r="G4118" s="775" t="s">
        <v>4235</v>
      </c>
      <c r="H4118" s="775" t="s">
        <v>4235</v>
      </c>
      <c r="I4118" s="775" t="s">
        <v>6066</v>
      </c>
    </row>
    <row r="4119" spans="1:9">
      <c r="A4119" s="775" t="str">
        <f>Table_wabobpsvr_AzureCalc_AzureCalcRateCard[[#This Row],[ServiceName]]&amp;Table_wabobpsvr_AzureCalc_AzureCalcRateCard[[#This Row],[Price_Level]]&amp;Table_wabobpsvr_AzureCalc_AzureCalcRateCard[[#This Row],[Region]]</f>
        <v>Standard_D3 Cloud ServicesMOSP4</v>
      </c>
      <c r="B4119" s="775">
        <v>4</v>
      </c>
      <c r="C4119" s="775" t="s">
        <v>680</v>
      </c>
      <c r="D4119" s="775" t="s">
        <v>606</v>
      </c>
      <c r="E4119" s="775">
        <v>0.56000000000000005</v>
      </c>
      <c r="F4119" s="775" t="s">
        <v>1124</v>
      </c>
      <c r="G4119" s="775" t="s">
        <v>4235</v>
      </c>
      <c r="H4119" s="775" t="s">
        <v>4235</v>
      </c>
      <c r="I4119" s="775" t="s">
        <v>5750</v>
      </c>
    </row>
    <row r="4120" spans="1:9">
      <c r="A4120" s="775" t="str">
        <f>Table_wabobpsvr_AzureCalc_AzureCalcRateCard[[#This Row],[ServiceName]]&amp;Table_wabobpsvr_AzureCalc_AzureCalcRateCard[[#This Row],[Price_Level]]&amp;Table_wabobpsvr_AzureCalc_AzureCalcRateCard[[#This Row],[Region]]</f>
        <v>Standard_D3 Cloud ServicesA4</v>
      </c>
      <c r="B4120" s="775">
        <v>4</v>
      </c>
      <c r="C4120" s="775" t="s">
        <v>680</v>
      </c>
      <c r="D4120" s="775" t="s">
        <v>174</v>
      </c>
      <c r="E4120" s="775">
        <v>0.54320000000000002</v>
      </c>
      <c r="F4120" s="775" t="s">
        <v>1124</v>
      </c>
      <c r="G4120" s="775" t="s">
        <v>4235</v>
      </c>
      <c r="H4120" s="775" t="s">
        <v>4235</v>
      </c>
      <c r="I4120" s="775" t="s">
        <v>5750</v>
      </c>
    </row>
    <row r="4121" spans="1:9">
      <c r="A4121" s="775" t="str">
        <f>Table_wabobpsvr_AzureCalc_AzureCalcRateCard[[#This Row],[ServiceName]]&amp;Table_wabobpsvr_AzureCalc_AzureCalcRateCard[[#This Row],[Price_Level]]&amp;Table_wabobpsvr_AzureCalc_AzureCalcRateCard[[#This Row],[Region]]</f>
        <v>Standard_D3 Cloud ServicesB4</v>
      </c>
      <c r="B4121" s="775">
        <v>4</v>
      </c>
      <c r="C4121" s="775" t="s">
        <v>680</v>
      </c>
      <c r="D4121" s="775" t="s">
        <v>175</v>
      </c>
      <c r="E4121" s="775">
        <v>0.52639999999999998</v>
      </c>
      <c r="F4121" s="775" t="s">
        <v>1124</v>
      </c>
      <c r="G4121" s="775" t="s">
        <v>4235</v>
      </c>
      <c r="H4121" s="775" t="s">
        <v>4235</v>
      </c>
      <c r="I4121" s="775" t="s">
        <v>5750</v>
      </c>
    </row>
    <row r="4122" spans="1:9">
      <c r="A4122" s="775" t="str">
        <f>Table_wabobpsvr_AzureCalc_AzureCalcRateCard[[#This Row],[ServiceName]]&amp;Table_wabobpsvr_AzureCalc_AzureCalcRateCard[[#This Row],[Price_Level]]&amp;Table_wabobpsvr_AzureCalc_AzureCalcRateCard[[#This Row],[Region]]</f>
        <v>Standard_D3 Cloud ServicesC4</v>
      </c>
      <c r="B4122" s="775">
        <v>4</v>
      </c>
      <c r="C4122" s="775" t="s">
        <v>680</v>
      </c>
      <c r="D4122" s="775" t="s">
        <v>177</v>
      </c>
      <c r="E4122" s="775">
        <v>0.50960000000000005</v>
      </c>
      <c r="F4122" s="775" t="s">
        <v>1124</v>
      </c>
      <c r="G4122" s="775" t="s">
        <v>4235</v>
      </c>
      <c r="H4122" s="775" t="s">
        <v>4235</v>
      </c>
      <c r="I4122" s="775" t="s">
        <v>5750</v>
      </c>
    </row>
    <row r="4123" spans="1:9">
      <c r="A4123" s="775" t="str">
        <f>Table_wabobpsvr_AzureCalc_AzureCalcRateCard[[#This Row],[ServiceName]]&amp;Table_wabobpsvr_AzureCalc_AzureCalcRateCard[[#This Row],[Price_Level]]&amp;Table_wabobpsvr_AzureCalc_AzureCalcRateCard[[#This Row],[Region]]</f>
        <v>A7 HDInsightD9</v>
      </c>
      <c r="B4123" s="775">
        <v>9</v>
      </c>
      <c r="C4123" s="775" t="s">
        <v>87</v>
      </c>
      <c r="D4123" s="775" t="s">
        <v>176</v>
      </c>
      <c r="E4123" s="775">
        <v>0.81920000000000004</v>
      </c>
      <c r="F4123" s="775" t="s">
        <v>3683</v>
      </c>
      <c r="G4123" s="775" t="s">
        <v>3695</v>
      </c>
      <c r="H4123" s="775" t="s">
        <v>3696</v>
      </c>
      <c r="I4123" s="775" t="s">
        <v>5572</v>
      </c>
    </row>
    <row r="4124" spans="1:9">
      <c r="A4124" s="775" t="str">
        <f>Table_wabobpsvr_AzureCalc_AzureCalcRateCard[[#This Row],[ServiceName]]&amp;Table_wabobpsvr_AzureCalc_AzureCalcRateCard[[#This Row],[Price_Level]]&amp;Table_wabobpsvr_AzureCalc_AzureCalcRateCard[[#This Row],[Region]]</f>
        <v>A9 HDInsight (Non-Windows)B12</v>
      </c>
      <c r="B4124" s="775">
        <v>12</v>
      </c>
      <c r="C4124" s="775" t="s">
        <v>87</v>
      </c>
      <c r="D4124" s="775" t="s">
        <v>175</v>
      </c>
      <c r="E4124" s="775">
        <v>1.7150000000000001</v>
      </c>
      <c r="F4124" s="775" t="s">
        <v>3380</v>
      </c>
      <c r="G4124" s="775" t="s">
        <v>3688</v>
      </c>
      <c r="H4124" s="775" t="s">
        <v>3689</v>
      </c>
      <c r="I4124" s="775" t="s">
        <v>6067</v>
      </c>
    </row>
    <row r="4125" spans="1:9">
      <c r="A4125" s="775" t="str">
        <f>Table_wabobpsvr_AzureCalc_AzureCalcRateCard[[#This Row],[ServiceName]]&amp;Table_wabobpsvr_AzureCalc_AzureCalcRateCard[[#This Row],[Price_Level]]&amp;Table_wabobpsvr_AzureCalc_AzureCalcRateCard[[#This Row],[Region]]</f>
        <v>Standard Messaging Base UnitC</v>
      </c>
      <c r="B4125" s="775"/>
      <c r="C4125" s="775" t="s">
        <v>574</v>
      </c>
      <c r="D4125" s="775" t="s">
        <v>177</v>
      </c>
      <c r="E4125" s="775">
        <v>9.1</v>
      </c>
      <c r="F4125" s="775" t="s">
        <v>1213</v>
      </c>
      <c r="G4125" s="775" t="s">
        <v>1389</v>
      </c>
      <c r="H4125" s="775" t="s">
        <v>1390</v>
      </c>
      <c r="I4125" s="775" t="s">
        <v>4669</v>
      </c>
    </row>
    <row r="4126" spans="1:9">
      <c r="A4126" s="775" t="str">
        <f>Table_wabobpsvr_AzureCalc_AzureCalcRateCard[[#This Row],[ServiceName]]&amp;Table_wabobpsvr_AzureCalc_AzureCalcRateCard[[#This Row],[Price_Level]]&amp;Table_wabobpsvr_AzureCalc_AzureCalcRateCard[[#This Row],[Region]]</f>
        <v>Standard Messaging Base UnitD</v>
      </c>
      <c r="B4126" s="775"/>
      <c r="C4126" s="775" t="s">
        <v>574</v>
      </c>
      <c r="D4126" s="775" t="s">
        <v>176</v>
      </c>
      <c r="E4126" s="775">
        <v>8.8000000000000007</v>
      </c>
      <c r="F4126" s="775" t="s">
        <v>1213</v>
      </c>
      <c r="G4126" s="775" t="s">
        <v>1389</v>
      </c>
      <c r="H4126" s="775" t="s">
        <v>1390</v>
      </c>
      <c r="I4126" s="775" t="s">
        <v>4669</v>
      </c>
    </row>
    <row r="4127" spans="1:9">
      <c r="A4127" s="775" t="str">
        <f>Table_wabobpsvr_AzureCalc_AzureCalcRateCard[[#This Row],[ServiceName]]&amp;Table_wabobpsvr_AzureCalc_AzureCalcRateCard[[#This Row],[Price_Level]]&amp;Table_wabobpsvr_AzureCalc_AzureCalcRateCard[[#This Row],[Region]]</f>
        <v>Standard Messaging ConnectionsMOSP</v>
      </c>
      <c r="B4127" s="775"/>
      <c r="C4127" s="775" t="s">
        <v>1215</v>
      </c>
      <c r="D4127" s="775" t="s">
        <v>606</v>
      </c>
      <c r="E4127" s="775">
        <v>0.03</v>
      </c>
      <c r="F4127" s="775" t="s">
        <v>1216</v>
      </c>
      <c r="G4127" s="775" t="s">
        <v>4235</v>
      </c>
      <c r="H4127" s="775" t="s">
        <v>4235</v>
      </c>
      <c r="I4127" s="775" t="s">
        <v>6068</v>
      </c>
    </row>
    <row r="4128" spans="1:9">
      <c r="A4128" s="775" t="str">
        <f>Table_wabobpsvr_AzureCalc_AzureCalcRateCard[[#This Row],[ServiceName]]&amp;Table_wabobpsvr_AzureCalc_AzureCalcRateCard[[#This Row],[Price_Level]]&amp;Table_wabobpsvr_AzureCalc_AzureCalcRateCard[[#This Row],[Region]]</f>
        <v>Standard Messaging ConnectionsA</v>
      </c>
      <c r="B4128" s="775"/>
      <c r="C4128" s="775" t="s">
        <v>1215</v>
      </c>
      <c r="D4128" s="775" t="s">
        <v>174</v>
      </c>
      <c r="E4128" s="775">
        <v>2.9100000000000001E-2</v>
      </c>
      <c r="F4128" s="775" t="s">
        <v>1216</v>
      </c>
      <c r="G4128" s="775" t="s">
        <v>2465</v>
      </c>
      <c r="H4128" s="775" t="s">
        <v>2466</v>
      </c>
      <c r="I4128" s="775" t="s">
        <v>6068</v>
      </c>
    </row>
    <row r="4129" spans="1:9">
      <c r="A4129" s="775" t="str">
        <f>Table_wabobpsvr_AzureCalc_AzureCalcRateCard[[#This Row],[ServiceName]]&amp;Table_wabobpsvr_AzureCalc_AzureCalcRateCard[[#This Row],[Price_Level]]&amp;Table_wabobpsvr_AzureCalc_AzureCalcRateCard[[#This Row],[Region]]</f>
        <v>Standard Messaging ConnectionsB</v>
      </c>
      <c r="B4129" s="775"/>
      <c r="C4129" s="775" t="s">
        <v>1215</v>
      </c>
      <c r="D4129" s="775" t="s">
        <v>175</v>
      </c>
      <c r="E4129" s="775">
        <v>2.8199999999999999E-2</v>
      </c>
      <c r="F4129" s="775" t="s">
        <v>1216</v>
      </c>
      <c r="G4129" s="775" t="s">
        <v>2465</v>
      </c>
      <c r="H4129" s="775" t="s">
        <v>2466</v>
      </c>
      <c r="I4129" s="775" t="s">
        <v>6068</v>
      </c>
    </row>
    <row r="4130" spans="1:9">
      <c r="A4130" s="775" t="str">
        <f>Table_wabobpsvr_AzureCalc_AzureCalcRateCard[[#This Row],[ServiceName]]&amp;Table_wabobpsvr_AzureCalc_AzureCalcRateCard[[#This Row],[Price_Level]]&amp;Table_wabobpsvr_AzureCalc_AzureCalcRateCard[[#This Row],[Region]]</f>
        <v>Standard Messaging ConnectionsC</v>
      </c>
      <c r="B4130" s="775"/>
      <c r="C4130" s="775" t="s">
        <v>1215</v>
      </c>
      <c r="D4130" s="775" t="s">
        <v>177</v>
      </c>
      <c r="E4130" s="775">
        <v>2.7300000000000001E-2</v>
      </c>
      <c r="F4130" s="775" t="s">
        <v>1216</v>
      </c>
      <c r="G4130" s="775" t="s">
        <v>2465</v>
      </c>
      <c r="H4130" s="775" t="s">
        <v>2466</v>
      </c>
      <c r="I4130" s="775" t="s">
        <v>6068</v>
      </c>
    </row>
    <row r="4131" spans="1:9">
      <c r="A4131" s="775" t="str">
        <f>Table_wabobpsvr_AzureCalc_AzureCalcRateCard[[#This Row],[ServiceName]]&amp;Table_wabobpsvr_AzureCalc_AzureCalcRateCard[[#This Row],[Price_Level]]&amp;Table_wabobpsvr_AzureCalc_AzureCalcRateCard[[#This Row],[Region]]</f>
        <v>Standard Messaging ConnectionsD</v>
      </c>
      <c r="B4131" s="775"/>
      <c r="C4131" s="775" t="s">
        <v>1215</v>
      </c>
      <c r="D4131" s="775" t="s">
        <v>176</v>
      </c>
      <c r="E4131" s="775">
        <v>2.64E-2</v>
      </c>
      <c r="F4131" s="775" t="s">
        <v>1216</v>
      </c>
      <c r="G4131" s="775" t="s">
        <v>2465</v>
      </c>
      <c r="H4131" s="775" t="s">
        <v>2466</v>
      </c>
      <c r="I4131" s="775" t="s">
        <v>6068</v>
      </c>
    </row>
    <row r="4132" spans="1:9">
      <c r="A4132" s="775" t="str">
        <f>Table_wabobpsvr_AzureCalc_AzureCalcRateCard[[#This Row],[ServiceName]]&amp;Table_wabobpsvr_AzureCalc_AzureCalcRateCard[[#This Row],[Price_Level]]&amp;Table_wabobpsvr_AzureCalc_AzureCalcRateCard[[#This Row],[Region]]</f>
        <v>Standard Messaging Connections - FreeMOSP</v>
      </c>
      <c r="B4132" s="775"/>
      <c r="C4132" s="775" t="s">
        <v>1215</v>
      </c>
      <c r="D4132" s="775" t="s">
        <v>606</v>
      </c>
      <c r="E4132" s="775">
        <v>0</v>
      </c>
      <c r="F4132" s="775" t="s">
        <v>1217</v>
      </c>
      <c r="G4132" s="775" t="s">
        <v>4235</v>
      </c>
      <c r="H4132" s="775" t="s">
        <v>4235</v>
      </c>
      <c r="I4132" s="775" t="s">
        <v>6068</v>
      </c>
    </row>
    <row r="4133" spans="1:9">
      <c r="A4133" s="775" t="str">
        <f>Table_wabobpsvr_AzureCalc_AzureCalcRateCard[[#This Row],[ServiceName]]&amp;Table_wabobpsvr_AzureCalc_AzureCalcRateCard[[#This Row],[Price_Level]]&amp;Table_wabobpsvr_AzureCalc_AzureCalcRateCard[[#This Row],[Region]]</f>
        <v>Standard Messaging Connections - FreeA</v>
      </c>
      <c r="B4133" s="775"/>
      <c r="C4133" s="775" t="s">
        <v>1215</v>
      </c>
      <c r="D4133" s="775" t="s">
        <v>174</v>
      </c>
      <c r="E4133" s="775">
        <v>0</v>
      </c>
      <c r="F4133" s="775" t="s">
        <v>1217</v>
      </c>
      <c r="G4133" s="775" t="s">
        <v>2465</v>
      </c>
      <c r="H4133" s="775" t="s">
        <v>2466</v>
      </c>
      <c r="I4133" s="775" t="s">
        <v>6068</v>
      </c>
    </row>
    <row r="4134" spans="1:9">
      <c r="A4134" s="775" t="str">
        <f>Table_wabobpsvr_AzureCalc_AzureCalcRateCard[[#This Row],[ServiceName]]&amp;Table_wabobpsvr_AzureCalc_AzureCalcRateCard[[#This Row],[Price_Level]]&amp;Table_wabobpsvr_AzureCalc_AzureCalcRateCard[[#This Row],[Region]]</f>
        <v>Standard Messaging Connections - FreeB</v>
      </c>
      <c r="B4134" s="775"/>
      <c r="C4134" s="775" t="s">
        <v>1215</v>
      </c>
      <c r="D4134" s="775" t="s">
        <v>175</v>
      </c>
      <c r="E4134" s="775">
        <v>0</v>
      </c>
      <c r="F4134" s="775" t="s">
        <v>1217</v>
      </c>
      <c r="G4134" s="775" t="s">
        <v>2465</v>
      </c>
      <c r="H4134" s="775" t="s">
        <v>2466</v>
      </c>
      <c r="I4134" s="775" t="s">
        <v>6068</v>
      </c>
    </row>
    <row r="4135" spans="1:9">
      <c r="A4135" s="775" t="str">
        <f>Table_wabobpsvr_AzureCalc_AzureCalcRateCard[[#This Row],[ServiceName]]&amp;Table_wabobpsvr_AzureCalc_AzureCalcRateCard[[#This Row],[Price_Level]]&amp;Table_wabobpsvr_AzureCalc_AzureCalcRateCard[[#This Row],[Region]]</f>
        <v>Standard Messaging Connections - FreeC</v>
      </c>
      <c r="B4135" s="775"/>
      <c r="C4135" s="775" t="s">
        <v>1215</v>
      </c>
      <c r="D4135" s="775" t="s">
        <v>177</v>
      </c>
      <c r="E4135" s="775">
        <v>0</v>
      </c>
      <c r="F4135" s="775" t="s">
        <v>1217</v>
      </c>
      <c r="G4135" s="775" t="s">
        <v>2465</v>
      </c>
      <c r="H4135" s="775" t="s">
        <v>2466</v>
      </c>
      <c r="I4135" s="775" t="s">
        <v>6068</v>
      </c>
    </row>
    <row r="4136" spans="1:9">
      <c r="A4136" s="775" t="str">
        <f>Table_wabobpsvr_AzureCalc_AzureCalcRateCard[[#This Row],[ServiceName]]&amp;Table_wabobpsvr_AzureCalc_AzureCalcRateCard[[#This Row],[Price_Level]]&amp;Table_wabobpsvr_AzureCalc_AzureCalcRateCard[[#This Row],[Region]]</f>
        <v>Standard Messaging Connections - FreeD</v>
      </c>
      <c r="B4136" s="775"/>
      <c r="C4136" s="775" t="s">
        <v>1215</v>
      </c>
      <c r="D4136" s="775" t="s">
        <v>176</v>
      </c>
      <c r="E4136" s="775">
        <v>0</v>
      </c>
      <c r="F4136" s="775" t="s">
        <v>1217</v>
      </c>
      <c r="G4136" s="775" t="s">
        <v>2465</v>
      </c>
      <c r="H4136" s="775" t="s">
        <v>2466</v>
      </c>
      <c r="I4136" s="775" t="s">
        <v>6068</v>
      </c>
    </row>
    <row r="4137" spans="1:9">
      <c r="A4137" s="775" t="str">
        <f>Table_wabobpsvr_AzureCalc_AzureCalcRateCard[[#This Row],[ServiceName]]&amp;Table_wabobpsvr_AzureCalc_AzureCalcRateCard[[#This Row],[Price_Level]]&amp;Table_wabobpsvr_AzureCalc_AzureCalcRateCard[[#This Row],[Region]]</f>
        <v>Standard Messaging Connections - Tier 2MOSP</v>
      </c>
      <c r="B4137" s="775"/>
      <c r="C4137" s="775" t="s">
        <v>1215</v>
      </c>
      <c r="D4137" s="775" t="s">
        <v>606</v>
      </c>
      <c r="E4137" s="775">
        <v>2.5000000000000001E-2</v>
      </c>
      <c r="F4137" s="775" t="s">
        <v>1218</v>
      </c>
      <c r="G4137" s="775" t="s">
        <v>4235</v>
      </c>
      <c r="H4137" s="775" t="s">
        <v>4235</v>
      </c>
      <c r="I4137" s="775" t="s">
        <v>6068</v>
      </c>
    </row>
    <row r="4138" spans="1:9">
      <c r="A4138" s="775" t="str">
        <f>Table_wabobpsvr_AzureCalc_AzureCalcRateCard[[#This Row],[ServiceName]]&amp;Table_wabobpsvr_AzureCalc_AzureCalcRateCard[[#This Row],[Price_Level]]&amp;Table_wabobpsvr_AzureCalc_AzureCalcRateCard[[#This Row],[Region]]</f>
        <v>Standard Messaging Connections - Tier 2A</v>
      </c>
      <c r="B4138" s="775"/>
      <c r="C4138" s="775" t="s">
        <v>1215</v>
      </c>
      <c r="D4138" s="775" t="s">
        <v>174</v>
      </c>
      <c r="E4138" s="775">
        <v>2.9100000000000001E-2</v>
      </c>
      <c r="F4138" s="775" t="s">
        <v>1218</v>
      </c>
      <c r="G4138" s="775" t="s">
        <v>2465</v>
      </c>
      <c r="H4138" s="775" t="s">
        <v>2466</v>
      </c>
      <c r="I4138" s="775" t="s">
        <v>6068</v>
      </c>
    </row>
    <row r="4139" spans="1:9">
      <c r="A4139" s="775" t="str">
        <f>Table_wabobpsvr_AzureCalc_AzureCalcRateCard[[#This Row],[ServiceName]]&amp;Table_wabobpsvr_AzureCalc_AzureCalcRateCard[[#This Row],[Price_Level]]&amp;Table_wabobpsvr_AzureCalc_AzureCalcRateCard[[#This Row],[Region]]</f>
        <v>Standard Messaging Connections - Tier 2B</v>
      </c>
      <c r="B4139" s="775"/>
      <c r="C4139" s="775" t="s">
        <v>1215</v>
      </c>
      <c r="D4139" s="775" t="s">
        <v>175</v>
      </c>
      <c r="E4139" s="775">
        <v>2.8199999999999999E-2</v>
      </c>
      <c r="F4139" s="775" t="s">
        <v>1218</v>
      </c>
      <c r="G4139" s="775" t="s">
        <v>2465</v>
      </c>
      <c r="H4139" s="775" t="s">
        <v>2466</v>
      </c>
      <c r="I4139" s="775" t="s">
        <v>6068</v>
      </c>
    </row>
    <row r="4140" spans="1:9">
      <c r="A4140" s="775" t="str">
        <f>Table_wabobpsvr_AzureCalc_AzureCalcRateCard[[#This Row],[ServiceName]]&amp;Table_wabobpsvr_AzureCalc_AzureCalcRateCard[[#This Row],[Price_Level]]&amp;Table_wabobpsvr_AzureCalc_AzureCalcRateCard[[#This Row],[Region]]</f>
        <v>Standard Messaging Connections - Tier 2C</v>
      </c>
      <c r="B4140" s="775"/>
      <c r="C4140" s="775" t="s">
        <v>1215</v>
      </c>
      <c r="D4140" s="775" t="s">
        <v>177</v>
      </c>
      <c r="E4140" s="775">
        <v>2.7300000000000001E-2</v>
      </c>
      <c r="F4140" s="775" t="s">
        <v>1218</v>
      </c>
      <c r="G4140" s="775" t="s">
        <v>2465</v>
      </c>
      <c r="H4140" s="775" t="s">
        <v>2466</v>
      </c>
      <c r="I4140" s="775" t="s">
        <v>6068</v>
      </c>
    </row>
    <row r="4141" spans="1:9">
      <c r="A4141" s="775" t="str">
        <f>Table_wabobpsvr_AzureCalc_AzureCalcRateCard[[#This Row],[ServiceName]]&amp;Table_wabobpsvr_AzureCalc_AzureCalcRateCard[[#This Row],[Price_Level]]&amp;Table_wabobpsvr_AzureCalc_AzureCalcRateCard[[#This Row],[Region]]</f>
        <v>Standard Messaging Connections - Tier 2D</v>
      </c>
      <c r="B4141" s="775"/>
      <c r="C4141" s="775" t="s">
        <v>1215</v>
      </c>
      <c r="D4141" s="775" t="s">
        <v>176</v>
      </c>
      <c r="E4141" s="775">
        <v>2.64E-2</v>
      </c>
      <c r="F4141" s="775" t="s">
        <v>1218</v>
      </c>
      <c r="G4141" s="775" t="s">
        <v>2465</v>
      </c>
      <c r="H4141" s="775" t="s">
        <v>2466</v>
      </c>
      <c r="I4141" s="775" t="s">
        <v>6068</v>
      </c>
    </row>
    <row r="4142" spans="1:9">
      <c r="A4142" s="775" t="str">
        <f>Table_wabobpsvr_AzureCalc_AzureCalcRateCard[[#This Row],[ServiceName]]&amp;Table_wabobpsvr_AzureCalc_AzureCalcRateCard[[#This Row],[Price_Level]]&amp;Table_wabobpsvr_AzureCalc_AzureCalcRateCard[[#This Row],[Region]]</f>
        <v>Standard Messaging Connections - Tier 3MOSP</v>
      </c>
      <c r="B4142" s="775"/>
      <c r="C4142" s="775" t="s">
        <v>1215</v>
      </c>
      <c r="D4142" s="775" t="s">
        <v>606</v>
      </c>
      <c r="E4142" s="775">
        <v>1.4999999999999999E-2</v>
      </c>
      <c r="F4142" s="775" t="s">
        <v>1219</v>
      </c>
      <c r="G4142" s="775" t="s">
        <v>4235</v>
      </c>
      <c r="H4142" s="775" t="s">
        <v>4235</v>
      </c>
      <c r="I4142" s="775" t="s">
        <v>6068</v>
      </c>
    </row>
    <row r="4143" spans="1:9">
      <c r="A4143" s="775" t="str">
        <f>Table_wabobpsvr_AzureCalc_AzureCalcRateCard[[#This Row],[ServiceName]]&amp;Table_wabobpsvr_AzureCalc_AzureCalcRateCard[[#This Row],[Price_Level]]&amp;Table_wabobpsvr_AzureCalc_AzureCalcRateCard[[#This Row],[Region]]</f>
        <v>Standard Messaging Connections - Tier 3A</v>
      </c>
      <c r="B4143" s="775"/>
      <c r="C4143" s="775" t="s">
        <v>1215</v>
      </c>
      <c r="D4143" s="775" t="s">
        <v>174</v>
      </c>
      <c r="E4143" s="775">
        <v>2.9100000000000001E-2</v>
      </c>
      <c r="F4143" s="775" t="s">
        <v>1219</v>
      </c>
      <c r="G4143" s="775" t="s">
        <v>2465</v>
      </c>
      <c r="H4143" s="775" t="s">
        <v>2466</v>
      </c>
      <c r="I4143" s="775" t="s">
        <v>6068</v>
      </c>
    </row>
    <row r="4144" spans="1:9">
      <c r="A4144" s="775" t="str">
        <f>Table_wabobpsvr_AzureCalc_AzureCalcRateCard[[#This Row],[ServiceName]]&amp;Table_wabobpsvr_AzureCalc_AzureCalcRateCard[[#This Row],[Price_Level]]&amp;Table_wabobpsvr_AzureCalc_AzureCalcRateCard[[#This Row],[Region]]</f>
        <v>Standard Messaging Connections - Tier 3B</v>
      </c>
      <c r="B4144" s="775"/>
      <c r="C4144" s="775" t="s">
        <v>1215</v>
      </c>
      <c r="D4144" s="775" t="s">
        <v>175</v>
      </c>
      <c r="E4144" s="775">
        <v>2.8199999999999999E-2</v>
      </c>
      <c r="F4144" s="775" t="s">
        <v>1219</v>
      </c>
      <c r="G4144" s="775" t="s">
        <v>2465</v>
      </c>
      <c r="H4144" s="775" t="s">
        <v>2466</v>
      </c>
      <c r="I4144" s="775" t="s">
        <v>6068</v>
      </c>
    </row>
    <row r="4145" spans="1:9">
      <c r="A4145" s="775" t="str">
        <f>Table_wabobpsvr_AzureCalc_AzureCalcRateCard[[#This Row],[ServiceName]]&amp;Table_wabobpsvr_AzureCalc_AzureCalcRateCard[[#This Row],[Price_Level]]&amp;Table_wabobpsvr_AzureCalc_AzureCalcRateCard[[#This Row],[Region]]</f>
        <v>Standard Messaging Connections - Tier 3C</v>
      </c>
      <c r="B4145" s="775"/>
      <c r="C4145" s="775" t="s">
        <v>1215</v>
      </c>
      <c r="D4145" s="775" t="s">
        <v>177</v>
      </c>
      <c r="E4145" s="775">
        <v>2.7300000000000001E-2</v>
      </c>
      <c r="F4145" s="775" t="s">
        <v>1219</v>
      </c>
      <c r="G4145" s="775" t="s">
        <v>2465</v>
      </c>
      <c r="H4145" s="775" t="s">
        <v>2466</v>
      </c>
      <c r="I4145" s="775" t="s">
        <v>6068</v>
      </c>
    </row>
    <row r="4146" spans="1:9">
      <c r="A4146" s="775" t="str">
        <f>Table_wabobpsvr_AzureCalc_AzureCalcRateCard[[#This Row],[ServiceName]]&amp;Table_wabobpsvr_AzureCalc_AzureCalcRateCard[[#This Row],[Price_Level]]&amp;Table_wabobpsvr_AzureCalc_AzureCalcRateCard[[#This Row],[Region]]</f>
        <v>Standard Messaging Connections - Tier 3D</v>
      </c>
      <c r="B4146" s="775"/>
      <c r="C4146" s="775" t="s">
        <v>1215</v>
      </c>
      <c r="D4146" s="775" t="s">
        <v>176</v>
      </c>
      <c r="E4146" s="775">
        <v>2.64E-2</v>
      </c>
      <c r="F4146" s="775" t="s">
        <v>1219</v>
      </c>
      <c r="G4146" s="775" t="s">
        <v>2465</v>
      </c>
      <c r="H4146" s="775" t="s">
        <v>2466</v>
      </c>
      <c r="I4146" s="775" t="s">
        <v>6068</v>
      </c>
    </row>
    <row r="4147" spans="1:9">
      <c r="A4147" s="775" t="str">
        <f>Table_wabobpsvr_AzureCalc_AzureCalcRateCard[[#This Row],[ServiceName]]&amp;Table_wabobpsvr_AzureCalc_AzureCalcRateCard[[#This Row],[Price_Level]]&amp;Table_wabobpsvr_AzureCalc_AzureCalcRateCard[[#This Row],[Region]]</f>
        <v>Standard Messaging OperationsMOSP</v>
      </c>
      <c r="B4147" s="775"/>
      <c r="C4147" s="775" t="s">
        <v>1211</v>
      </c>
      <c r="D4147" s="775" t="s">
        <v>606</v>
      </c>
      <c r="E4147" s="775">
        <v>0.8</v>
      </c>
      <c r="F4147" s="775" t="s">
        <v>1220</v>
      </c>
      <c r="G4147" s="775" t="s">
        <v>4235</v>
      </c>
      <c r="H4147" s="775" t="s">
        <v>4235</v>
      </c>
      <c r="I4147" s="775" t="s">
        <v>6069</v>
      </c>
    </row>
    <row r="4148" spans="1:9">
      <c r="A4148" s="775" t="str">
        <f>Table_wabobpsvr_AzureCalc_AzureCalcRateCard[[#This Row],[ServiceName]]&amp;Table_wabobpsvr_AzureCalc_AzureCalcRateCard[[#This Row],[Price_Level]]&amp;Table_wabobpsvr_AzureCalc_AzureCalcRateCard[[#This Row],[Region]]</f>
        <v>Standard Messaging OperationsA</v>
      </c>
      <c r="B4148" s="775"/>
      <c r="C4148" s="775" t="s">
        <v>1211</v>
      </c>
      <c r="D4148" s="775" t="s">
        <v>174</v>
      </c>
      <c r="E4148" s="775">
        <v>0.77600000000000002</v>
      </c>
      <c r="F4148" s="775" t="s">
        <v>1220</v>
      </c>
      <c r="G4148" s="775" t="s">
        <v>2467</v>
      </c>
      <c r="H4148" s="775" t="s">
        <v>2468</v>
      </c>
      <c r="I4148" s="775" t="s">
        <v>6069</v>
      </c>
    </row>
    <row r="4149" spans="1:9">
      <c r="A4149" s="775" t="str">
        <f>Table_wabobpsvr_AzureCalc_AzureCalcRateCard[[#This Row],[ServiceName]]&amp;Table_wabobpsvr_AzureCalc_AzureCalcRateCard[[#This Row],[Price_Level]]&amp;Table_wabobpsvr_AzureCalc_AzureCalcRateCard[[#This Row],[Region]]</f>
        <v>A7 HDInsightMOSP15</v>
      </c>
      <c r="B4149" s="775">
        <v>15</v>
      </c>
      <c r="C4149" s="775" t="s">
        <v>87</v>
      </c>
      <c r="D4149" s="775" t="s">
        <v>606</v>
      </c>
      <c r="E4149" s="775">
        <v>1.875</v>
      </c>
      <c r="F4149" s="775" t="s">
        <v>3683</v>
      </c>
      <c r="G4149" s="775" t="s">
        <v>4235</v>
      </c>
      <c r="H4149" s="775" t="s">
        <v>4235</v>
      </c>
      <c r="I4149" s="775" t="s">
        <v>5572</v>
      </c>
    </row>
    <row r="4150" spans="1:9">
      <c r="A4150" s="775" t="str">
        <f>Table_wabobpsvr_AzureCalc_AzureCalcRateCard[[#This Row],[ServiceName]]&amp;Table_wabobpsvr_AzureCalc_AzureCalcRateCard[[#This Row],[Price_Level]]&amp;Table_wabobpsvr_AzureCalc_AzureCalcRateCard[[#This Row],[Region]]</f>
        <v>A7 HDInsightA15</v>
      </c>
      <c r="B4150" s="775">
        <v>15</v>
      </c>
      <c r="C4150" s="775" t="s">
        <v>87</v>
      </c>
      <c r="D4150" s="775" t="s">
        <v>174</v>
      </c>
      <c r="E4150" s="775">
        <v>1.3687</v>
      </c>
      <c r="F4150" s="775" t="s">
        <v>3683</v>
      </c>
      <c r="G4150" s="775" t="s">
        <v>3704</v>
      </c>
      <c r="H4150" s="775" t="s">
        <v>3705</v>
      </c>
      <c r="I4150" s="775" t="s">
        <v>5572</v>
      </c>
    </row>
    <row r="4151" spans="1:9">
      <c r="A4151" s="775" t="str">
        <f>Table_wabobpsvr_AzureCalc_AzureCalcRateCard[[#This Row],[ServiceName]]&amp;Table_wabobpsvr_AzureCalc_AzureCalcRateCard[[#This Row],[Price_Level]]&amp;Table_wabobpsvr_AzureCalc_AzureCalcRateCard[[#This Row],[Region]]</f>
        <v>A7 HDInsightB15</v>
      </c>
      <c r="B4151" s="775">
        <v>15</v>
      </c>
      <c r="C4151" s="775" t="s">
        <v>87</v>
      </c>
      <c r="D4151" s="775" t="s">
        <v>175</v>
      </c>
      <c r="E4151" s="775">
        <v>1.3125</v>
      </c>
      <c r="F4151" s="775" t="s">
        <v>3683</v>
      </c>
      <c r="G4151" s="775" t="s">
        <v>3704</v>
      </c>
      <c r="H4151" s="775" t="s">
        <v>3705</v>
      </c>
      <c r="I4151" s="775" t="s">
        <v>5572</v>
      </c>
    </row>
    <row r="4152" spans="1:9">
      <c r="A4152" s="775" t="str">
        <f>Table_wabobpsvr_AzureCalc_AzureCalcRateCard[[#This Row],[ServiceName]]&amp;Table_wabobpsvr_AzureCalc_AzureCalcRateCard[[#This Row],[Price_Level]]&amp;Table_wabobpsvr_AzureCalc_AzureCalcRateCard[[#This Row],[Region]]</f>
        <v>A7 HDInsightC15</v>
      </c>
      <c r="B4152" s="775">
        <v>15</v>
      </c>
      <c r="C4152" s="775" t="s">
        <v>87</v>
      </c>
      <c r="D4152" s="775" t="s">
        <v>177</v>
      </c>
      <c r="E4152" s="775">
        <v>1.2562</v>
      </c>
      <c r="F4152" s="775" t="s">
        <v>3683</v>
      </c>
      <c r="G4152" s="775" t="s">
        <v>3704</v>
      </c>
      <c r="H4152" s="775" t="s">
        <v>3705</v>
      </c>
      <c r="I4152" s="775" t="s">
        <v>5572</v>
      </c>
    </row>
    <row r="4153" spans="1:9">
      <c r="A4153" s="775" t="str">
        <f>Table_wabobpsvr_AzureCalc_AzureCalcRateCard[[#This Row],[ServiceName]]&amp;Table_wabobpsvr_AzureCalc_AzureCalcRateCard[[#This Row],[Price_Level]]&amp;Table_wabobpsvr_AzureCalc_AzureCalcRateCard[[#This Row],[Region]]</f>
        <v>A7 HDInsightD15</v>
      </c>
      <c r="B4153" s="775">
        <v>15</v>
      </c>
      <c r="C4153" s="775" t="s">
        <v>87</v>
      </c>
      <c r="D4153" s="775" t="s">
        <v>176</v>
      </c>
      <c r="E4153" s="775">
        <v>1.2</v>
      </c>
      <c r="F4153" s="775" t="s">
        <v>3683</v>
      </c>
      <c r="G4153" s="775" t="s">
        <v>3704</v>
      </c>
      <c r="H4153" s="775" t="s">
        <v>3705</v>
      </c>
      <c r="I4153" s="775" t="s">
        <v>5572</v>
      </c>
    </row>
    <row r="4154" spans="1:9">
      <c r="A4154" s="775" t="str">
        <f>Table_wabobpsvr_AzureCalc_AzureCalcRateCard[[#This Row],[ServiceName]]&amp;Table_wabobpsvr_AzureCalc_AzureCalcRateCard[[#This Row],[Price_Level]]&amp;Table_wabobpsvr_AzureCalc_AzureCalcRateCard[[#This Row],[Region]]</f>
        <v>A10 HDInsightB13</v>
      </c>
      <c r="B4154" s="775">
        <v>13</v>
      </c>
      <c r="C4154" s="775" t="s">
        <v>87</v>
      </c>
      <c r="D4154" s="775" t="s">
        <v>175</v>
      </c>
      <c r="E4154" s="775">
        <v>2.077</v>
      </c>
      <c r="F4154" s="775" t="s">
        <v>3660</v>
      </c>
      <c r="G4154" s="775" t="s">
        <v>3702</v>
      </c>
      <c r="H4154" s="775" t="s">
        <v>3703</v>
      </c>
      <c r="I4154" s="775" t="s">
        <v>5576</v>
      </c>
    </row>
    <row r="4155" spans="1:9">
      <c r="A4155" s="775" t="str">
        <f>Table_wabobpsvr_AzureCalc_AzureCalcRateCard[[#This Row],[ServiceName]]&amp;Table_wabobpsvr_AzureCalc_AzureCalcRateCard[[#This Row],[Price_Level]]&amp;Table_wabobpsvr_AzureCalc_AzureCalcRateCard[[#This Row],[Region]]</f>
        <v>A10 HDInsightC13</v>
      </c>
      <c r="B4155" s="775">
        <v>13</v>
      </c>
      <c r="C4155" s="775" t="s">
        <v>87</v>
      </c>
      <c r="D4155" s="775" t="s">
        <v>177</v>
      </c>
      <c r="E4155" s="775">
        <v>2.0110000000000001</v>
      </c>
      <c r="F4155" s="775" t="s">
        <v>3660</v>
      </c>
      <c r="G4155" s="775" t="s">
        <v>3702</v>
      </c>
      <c r="H4155" s="775" t="s">
        <v>3703</v>
      </c>
      <c r="I4155" s="775" t="s">
        <v>5576</v>
      </c>
    </row>
    <row r="4156" spans="1:9">
      <c r="A4156" s="775" t="str">
        <f>Table_wabobpsvr_AzureCalc_AzureCalcRateCard[[#This Row],[ServiceName]]&amp;Table_wabobpsvr_AzureCalc_AzureCalcRateCard[[#This Row],[Price_Level]]&amp;Table_wabobpsvr_AzureCalc_AzureCalcRateCard[[#This Row],[Region]]</f>
        <v>A10 HDInsightD13</v>
      </c>
      <c r="B4156" s="775">
        <v>13</v>
      </c>
      <c r="C4156" s="775" t="s">
        <v>87</v>
      </c>
      <c r="D4156" s="775" t="s">
        <v>176</v>
      </c>
      <c r="E4156" s="775">
        <v>1.9450000000000001</v>
      </c>
      <c r="F4156" s="775" t="s">
        <v>3660</v>
      </c>
      <c r="G4156" s="775" t="s">
        <v>3702</v>
      </c>
      <c r="H4156" s="775" t="s">
        <v>3703</v>
      </c>
      <c r="I4156" s="775" t="s">
        <v>5576</v>
      </c>
    </row>
    <row r="4157" spans="1:9">
      <c r="A4157" s="775" t="str">
        <f>Table_wabobpsvr_AzureCalc_AzureCalcRateCard[[#This Row],[ServiceName]]&amp;Table_wabobpsvr_AzureCalc_AzureCalcRateCard[[#This Row],[Price_Level]]&amp;Table_wabobpsvr_AzureCalc_AzureCalcRateCard[[#This Row],[Region]]</f>
        <v>A10 HDInsightMOSP11</v>
      </c>
      <c r="B4157" s="775">
        <v>11</v>
      </c>
      <c r="C4157" s="775" t="s">
        <v>87</v>
      </c>
      <c r="D4157" s="775" t="s">
        <v>606</v>
      </c>
      <c r="E4157" s="775">
        <v>2.13</v>
      </c>
      <c r="F4157" s="775" t="s">
        <v>3660</v>
      </c>
      <c r="G4157" s="775" t="s">
        <v>4235</v>
      </c>
      <c r="H4157" s="775" t="s">
        <v>4235</v>
      </c>
      <c r="I4157" s="775" t="s">
        <v>5576</v>
      </c>
    </row>
    <row r="4158" spans="1:9">
      <c r="A4158" s="775" t="str">
        <f>Table_wabobpsvr_AzureCalc_AzureCalcRateCard[[#This Row],[ServiceName]]&amp;Table_wabobpsvr_AzureCalc_AzureCalcRateCard[[#This Row],[Price_Level]]&amp;Table_wabobpsvr_AzureCalc_AzureCalcRateCard[[#This Row],[Region]]</f>
        <v>A10 HDInsightA11</v>
      </c>
      <c r="B4158" s="775">
        <v>11</v>
      </c>
      <c r="C4158" s="775" t="s">
        <v>87</v>
      </c>
      <c r="D4158" s="775" t="s">
        <v>174</v>
      </c>
      <c r="E4158" s="775">
        <v>2.0659999999999998</v>
      </c>
      <c r="F4158" s="775" t="s">
        <v>3660</v>
      </c>
      <c r="G4158" s="775" t="s">
        <v>3706</v>
      </c>
      <c r="H4158" s="775" t="s">
        <v>3707</v>
      </c>
      <c r="I4158" s="775" t="s">
        <v>6070</v>
      </c>
    </row>
    <row r="4159" spans="1:9">
      <c r="A4159" s="775" t="str">
        <f>Table_wabobpsvr_AzureCalc_AzureCalcRateCard[[#This Row],[ServiceName]]&amp;Table_wabobpsvr_AzureCalc_AzureCalcRateCard[[#This Row],[Price_Level]]&amp;Table_wabobpsvr_AzureCalc_AzureCalcRateCard[[#This Row],[Region]]</f>
        <v>A10 HDInsightB11</v>
      </c>
      <c r="B4159" s="775">
        <v>11</v>
      </c>
      <c r="C4159" s="775" t="s">
        <v>87</v>
      </c>
      <c r="D4159" s="775" t="s">
        <v>175</v>
      </c>
      <c r="E4159" s="775">
        <v>2.0019999999999998</v>
      </c>
      <c r="F4159" s="775" t="s">
        <v>3660</v>
      </c>
      <c r="G4159" s="775" t="s">
        <v>3706</v>
      </c>
      <c r="H4159" s="775" t="s">
        <v>3707</v>
      </c>
      <c r="I4159" s="775" t="s">
        <v>6070</v>
      </c>
    </row>
    <row r="4160" spans="1:9">
      <c r="A4160" s="775" t="str">
        <f>Table_wabobpsvr_AzureCalc_AzureCalcRateCard[[#This Row],[ServiceName]]&amp;Table_wabobpsvr_AzureCalc_AzureCalcRateCard[[#This Row],[Price_Level]]&amp;Table_wabobpsvr_AzureCalc_AzureCalcRateCard[[#This Row],[Region]]</f>
        <v>A10 HDInsightC11</v>
      </c>
      <c r="B4160" s="775">
        <v>11</v>
      </c>
      <c r="C4160" s="775" t="s">
        <v>87</v>
      </c>
      <c r="D4160" s="775" t="s">
        <v>177</v>
      </c>
      <c r="E4160" s="775">
        <v>1.9379999999999999</v>
      </c>
      <c r="F4160" s="775" t="s">
        <v>3660</v>
      </c>
      <c r="G4160" s="775" t="s">
        <v>3706</v>
      </c>
      <c r="H4160" s="775" t="s">
        <v>3707</v>
      </c>
      <c r="I4160" s="775" t="s">
        <v>6070</v>
      </c>
    </row>
    <row r="4161" spans="1:9">
      <c r="A4161" s="775" t="str">
        <f>Table_wabobpsvr_AzureCalc_AzureCalcRateCard[[#This Row],[ServiceName]]&amp;Table_wabobpsvr_AzureCalc_AzureCalcRateCard[[#This Row],[Price_Level]]&amp;Table_wabobpsvr_AzureCalc_AzureCalcRateCard[[#This Row],[Region]]</f>
        <v>A10 HDInsightD11</v>
      </c>
      <c r="B4161" s="775">
        <v>11</v>
      </c>
      <c r="C4161" s="775" t="s">
        <v>87</v>
      </c>
      <c r="D4161" s="775" t="s">
        <v>176</v>
      </c>
      <c r="E4161" s="775">
        <v>1.8740000000000001</v>
      </c>
      <c r="F4161" s="775" t="s">
        <v>3660</v>
      </c>
      <c r="G4161" s="775" t="s">
        <v>3706</v>
      </c>
      <c r="H4161" s="775" t="s">
        <v>3707</v>
      </c>
      <c r="I4161" s="775" t="s">
        <v>6070</v>
      </c>
    </row>
    <row r="4162" spans="1:9">
      <c r="A4162" s="1039" t="str">
        <f>Table_wabobpsvr_AzureCalc_AzureCalcRateCard[[#This Row],[ServiceName]]&amp;Table_wabobpsvr_AzureCalc_AzureCalcRateCard[[#This Row],[Price_Level]]&amp;Table_wabobpsvr_AzureCalc_AzureCalcRateCard[[#This Row],[Region]]</f>
        <v>A10 HDInsightMOSP12</v>
      </c>
      <c r="B4162" s="1039">
        <v>12</v>
      </c>
      <c r="C4162" s="1039" t="s">
        <v>87</v>
      </c>
      <c r="D4162" s="1039" t="s">
        <v>606</v>
      </c>
      <c r="E4162" s="1039">
        <v>1.89</v>
      </c>
      <c r="F4162" s="1039" t="s">
        <v>3660</v>
      </c>
      <c r="G4162" s="775" t="s">
        <v>4235</v>
      </c>
      <c r="H4162" s="775" t="s">
        <v>4235</v>
      </c>
      <c r="I4162" s="775" t="s">
        <v>4728</v>
      </c>
    </row>
    <row r="4163" spans="1:9">
      <c r="A4163" s="775" t="str">
        <f>Table_wabobpsvr_AzureCalc_AzureCalcRateCard[[#This Row],[ServiceName]]&amp;Table_wabobpsvr_AzureCalc_AzureCalcRateCard[[#This Row],[Price_Level]]&amp;Table_wabobpsvr_AzureCalc_AzureCalcRateCard[[#This Row],[Region]]</f>
        <v>A10 HDInsightA12</v>
      </c>
      <c r="B4163" s="775">
        <v>12</v>
      </c>
      <c r="C4163" s="775" t="s">
        <v>87</v>
      </c>
      <c r="D4163" s="775" t="s">
        <v>174</v>
      </c>
      <c r="E4163" s="775">
        <v>1.833</v>
      </c>
      <c r="F4163" s="775" t="s">
        <v>3660</v>
      </c>
      <c r="G4163" s="775" t="s">
        <v>3708</v>
      </c>
      <c r="H4163" s="775" t="s">
        <v>3709</v>
      </c>
      <c r="I4163" s="775" t="s">
        <v>4728</v>
      </c>
    </row>
    <row r="4164" spans="1:9">
      <c r="A4164" s="1039" t="str">
        <f>Table_wabobpsvr_AzureCalc_AzureCalcRateCard[[#This Row],[ServiceName]]&amp;Table_wabobpsvr_AzureCalc_AzureCalcRateCard[[#This Row],[Price_Level]]&amp;Table_wabobpsvr_AzureCalc_AzureCalcRateCard[[#This Row],[Region]]</f>
        <v>D1 HDInsightA16</v>
      </c>
      <c r="B4164" s="1039">
        <v>16</v>
      </c>
      <c r="C4164" s="1039" t="s">
        <v>87</v>
      </c>
      <c r="D4164" s="1039" t="s">
        <v>174</v>
      </c>
      <c r="E4164" s="1039">
        <v>0.2056</v>
      </c>
      <c r="F4164" s="1039" t="s">
        <v>3945</v>
      </c>
      <c r="G4164" s="775" t="s">
        <v>3973</v>
      </c>
      <c r="H4164" s="775" t="s">
        <v>4041</v>
      </c>
      <c r="I4164" s="775" t="s">
        <v>4235</v>
      </c>
    </row>
    <row r="4165" spans="1:9">
      <c r="A4165" s="1039" t="str">
        <f>Table_wabobpsvr_AzureCalc_AzureCalcRateCard[[#This Row],[ServiceName]]&amp;Table_wabobpsvr_AzureCalc_AzureCalcRateCard[[#This Row],[Price_Level]]&amp;Table_wabobpsvr_AzureCalc_AzureCalcRateCard[[#This Row],[Region]]</f>
        <v>A0 Cloud ServicesMOSP15</v>
      </c>
      <c r="B4165" s="1039">
        <v>15</v>
      </c>
      <c r="C4165" s="1039" t="s">
        <v>87</v>
      </c>
      <c r="D4165" s="1039" t="s">
        <v>606</v>
      </c>
      <c r="E4165" s="1039">
        <v>2.9000000000000001E-2</v>
      </c>
      <c r="F4165" s="1039" t="s">
        <v>699</v>
      </c>
      <c r="G4165" s="775" t="s">
        <v>4235</v>
      </c>
      <c r="H4165" s="775" t="s">
        <v>4235</v>
      </c>
      <c r="I4165" s="775" t="s">
        <v>6071</v>
      </c>
    </row>
    <row r="4166" spans="1:9">
      <c r="A4166" s="775" t="str">
        <f>Table_wabobpsvr_AzureCalc_AzureCalcRateCard[[#This Row],[ServiceName]]&amp;Table_wabobpsvr_AzureCalc_AzureCalcRateCard[[#This Row],[Price_Level]]&amp;Table_wabobpsvr_AzureCalc_AzureCalcRateCard[[#This Row],[Region]]</f>
        <v>A0 Cloud ServicesA15</v>
      </c>
      <c r="B4166" s="775">
        <v>15</v>
      </c>
      <c r="C4166" s="775" t="s">
        <v>87</v>
      </c>
      <c r="D4166" s="775" t="s">
        <v>174</v>
      </c>
      <c r="E4166" s="775">
        <v>2.1170000000000001E-2</v>
      </c>
      <c r="F4166" s="775" t="s">
        <v>699</v>
      </c>
      <c r="G4166" s="775" t="s">
        <v>2469</v>
      </c>
      <c r="H4166" s="775" t="s">
        <v>2470</v>
      </c>
      <c r="I4166" s="775" t="s">
        <v>6071</v>
      </c>
    </row>
    <row r="4167" spans="1:9">
      <c r="A4167" s="775" t="str">
        <f>Table_wabobpsvr_AzureCalc_AzureCalcRateCard[[#This Row],[ServiceName]]&amp;Table_wabobpsvr_AzureCalc_AzureCalcRateCard[[#This Row],[Price_Level]]&amp;Table_wabobpsvr_AzureCalc_AzureCalcRateCard[[#This Row],[Region]]</f>
        <v>A0 Cloud ServicesB15</v>
      </c>
      <c r="B4167" s="775">
        <v>15</v>
      </c>
      <c r="C4167" s="775" t="s">
        <v>87</v>
      </c>
      <c r="D4167" s="775" t="s">
        <v>175</v>
      </c>
      <c r="E4167" s="775">
        <v>2.0299999999999999E-2</v>
      </c>
      <c r="F4167" s="775" t="s">
        <v>699</v>
      </c>
      <c r="G4167" s="775" t="s">
        <v>2469</v>
      </c>
      <c r="H4167" s="775" t="s">
        <v>2470</v>
      </c>
      <c r="I4167" s="775" t="s">
        <v>6071</v>
      </c>
    </row>
    <row r="4168" spans="1:9">
      <c r="A4168" s="775" t="str">
        <f>Table_wabobpsvr_AzureCalc_AzureCalcRateCard[[#This Row],[ServiceName]]&amp;Table_wabobpsvr_AzureCalc_AzureCalcRateCard[[#This Row],[Price_Level]]&amp;Table_wabobpsvr_AzureCalc_AzureCalcRateCard[[#This Row],[Region]]</f>
        <v>A0 Cloud ServicesC15</v>
      </c>
      <c r="B4168" s="775">
        <v>15</v>
      </c>
      <c r="C4168" s="775" t="s">
        <v>87</v>
      </c>
      <c r="D4168" s="775" t="s">
        <v>177</v>
      </c>
      <c r="E4168" s="775">
        <v>1.9429999999999999E-2</v>
      </c>
      <c r="F4168" s="775" t="s">
        <v>699</v>
      </c>
      <c r="G4168" s="775" t="s">
        <v>2469</v>
      </c>
      <c r="H4168" s="775" t="s">
        <v>2470</v>
      </c>
      <c r="I4168" s="775" t="s">
        <v>6071</v>
      </c>
    </row>
    <row r="4169" spans="1:9">
      <c r="A4169" s="775" t="str">
        <f>Table_wabobpsvr_AzureCalc_AzureCalcRateCard[[#This Row],[ServiceName]]&amp;Table_wabobpsvr_AzureCalc_AzureCalcRateCard[[#This Row],[Price_Level]]&amp;Table_wabobpsvr_AzureCalc_AzureCalcRateCard[[#This Row],[Region]]</f>
        <v>A0 Cloud ServicesD15</v>
      </c>
      <c r="B4169" s="775">
        <v>15</v>
      </c>
      <c r="C4169" s="775" t="s">
        <v>87</v>
      </c>
      <c r="D4169" s="775" t="s">
        <v>176</v>
      </c>
      <c r="E4169" s="775">
        <v>1.856E-2</v>
      </c>
      <c r="F4169" s="775" t="s">
        <v>699</v>
      </c>
      <c r="G4169" s="775" t="s">
        <v>2469</v>
      </c>
      <c r="H4169" s="775" t="s">
        <v>2470</v>
      </c>
      <c r="I4169" s="775" t="s">
        <v>6071</v>
      </c>
    </row>
    <row r="4170" spans="1:9">
      <c r="A4170" s="775" t="str">
        <f>Table_wabobpsvr_AzureCalc_AzureCalcRateCard[[#This Row],[ServiceName]]&amp;Table_wabobpsvr_AzureCalc_AzureCalcRateCard[[#This Row],[Price_Level]]&amp;Table_wabobpsvr_AzureCalc_AzureCalcRateCard[[#This Row],[Region]]</f>
        <v>A1 Cloud ServicesMOSP15</v>
      </c>
      <c r="B4170" s="775">
        <v>15</v>
      </c>
      <c r="C4170" s="775" t="s">
        <v>87</v>
      </c>
      <c r="D4170" s="775" t="s">
        <v>606</v>
      </c>
      <c r="E4170" s="775">
        <v>0.113</v>
      </c>
      <c r="F4170" s="775" t="s">
        <v>681</v>
      </c>
      <c r="G4170" s="775" t="s">
        <v>4235</v>
      </c>
      <c r="H4170" s="775" t="s">
        <v>4235</v>
      </c>
      <c r="I4170" s="775" t="s">
        <v>6072</v>
      </c>
    </row>
    <row r="4171" spans="1:9">
      <c r="A4171" s="775" t="str">
        <f>Table_wabobpsvr_AzureCalc_AzureCalcRateCard[[#This Row],[ServiceName]]&amp;Table_wabobpsvr_AzureCalc_AzureCalcRateCard[[#This Row],[Price_Level]]&amp;Table_wabobpsvr_AzureCalc_AzureCalcRateCard[[#This Row],[Region]]</f>
        <v>A1 Cloud ServicesA15</v>
      </c>
      <c r="B4171" s="775">
        <v>15</v>
      </c>
      <c r="C4171" s="775" t="s">
        <v>87</v>
      </c>
      <c r="D4171" s="775" t="s">
        <v>174</v>
      </c>
      <c r="E4171" s="775">
        <v>8.2489999999999994E-2</v>
      </c>
      <c r="F4171" s="775" t="s">
        <v>681</v>
      </c>
      <c r="G4171" s="775" t="s">
        <v>2471</v>
      </c>
      <c r="H4171" s="775" t="s">
        <v>2472</v>
      </c>
      <c r="I4171" s="775" t="s">
        <v>6072</v>
      </c>
    </row>
    <row r="4172" spans="1:9">
      <c r="A4172" s="775" t="str">
        <f>Table_wabobpsvr_AzureCalc_AzureCalcRateCard[[#This Row],[ServiceName]]&amp;Table_wabobpsvr_AzureCalc_AzureCalcRateCard[[#This Row],[Price_Level]]&amp;Table_wabobpsvr_AzureCalc_AzureCalcRateCard[[#This Row],[Region]]</f>
        <v>A1 Cloud ServicesB15</v>
      </c>
      <c r="B4172" s="775">
        <v>15</v>
      </c>
      <c r="C4172" s="775" t="s">
        <v>87</v>
      </c>
      <c r="D4172" s="775" t="s">
        <v>175</v>
      </c>
      <c r="E4172" s="775">
        <v>7.9100000000000004E-2</v>
      </c>
      <c r="F4172" s="775" t="s">
        <v>681</v>
      </c>
      <c r="G4172" s="775" t="s">
        <v>2471</v>
      </c>
      <c r="H4172" s="775" t="s">
        <v>2472</v>
      </c>
      <c r="I4172" s="775" t="s">
        <v>6072</v>
      </c>
    </row>
    <row r="4173" spans="1:9">
      <c r="A4173" s="775" t="str">
        <f>Table_wabobpsvr_AzureCalc_AzureCalcRateCard[[#This Row],[ServiceName]]&amp;Table_wabobpsvr_AzureCalc_AzureCalcRateCard[[#This Row],[Price_Level]]&amp;Table_wabobpsvr_AzureCalc_AzureCalcRateCard[[#This Row],[Region]]</f>
        <v>Basic_D14 VM (Non-Windows)A8</v>
      </c>
      <c r="B4173" s="775">
        <v>8</v>
      </c>
      <c r="C4173" s="775" t="s">
        <v>680</v>
      </c>
      <c r="D4173" s="775" t="s">
        <v>174</v>
      </c>
      <c r="E4173" s="775">
        <v>1.4084399999999999</v>
      </c>
      <c r="F4173" s="775" t="s">
        <v>1094</v>
      </c>
      <c r="G4173" s="775" t="s">
        <v>4235</v>
      </c>
      <c r="H4173" s="775" t="s">
        <v>4235</v>
      </c>
      <c r="I4173" s="775" t="s">
        <v>6073</v>
      </c>
    </row>
    <row r="4174" spans="1:9">
      <c r="A4174" s="775" t="str">
        <f>Table_wabobpsvr_AzureCalc_AzureCalcRateCard[[#This Row],[ServiceName]]&amp;Table_wabobpsvr_AzureCalc_AzureCalcRateCard[[#This Row],[Price_Level]]&amp;Table_wabobpsvr_AzureCalc_AzureCalcRateCard[[#This Row],[Region]]</f>
        <v>Basic_D14 VM (Non-Windows)B8</v>
      </c>
      <c r="B4174" s="775">
        <v>8</v>
      </c>
      <c r="C4174" s="775" t="s">
        <v>680</v>
      </c>
      <c r="D4174" s="775" t="s">
        <v>175</v>
      </c>
      <c r="E4174" s="775">
        <v>1.3648800000000001</v>
      </c>
      <c r="F4174" s="775" t="s">
        <v>1094</v>
      </c>
      <c r="G4174" s="775" t="s">
        <v>4235</v>
      </c>
      <c r="H4174" s="775" t="s">
        <v>4235</v>
      </c>
      <c r="I4174" s="775" t="s">
        <v>6073</v>
      </c>
    </row>
    <row r="4175" spans="1:9">
      <c r="A4175" s="775" t="str">
        <f>Table_wabobpsvr_AzureCalc_AzureCalcRateCard[[#This Row],[ServiceName]]&amp;Table_wabobpsvr_AzureCalc_AzureCalcRateCard[[#This Row],[Price_Level]]&amp;Table_wabobpsvr_AzureCalc_AzureCalcRateCard[[#This Row],[Region]]</f>
        <v>Basic_D14 VM (Non-Windows)C8</v>
      </c>
      <c r="B4175" s="775">
        <v>8</v>
      </c>
      <c r="C4175" s="775" t="s">
        <v>680</v>
      </c>
      <c r="D4175" s="775" t="s">
        <v>177</v>
      </c>
      <c r="E4175" s="775">
        <v>1.3213200000000001</v>
      </c>
      <c r="F4175" s="775" t="s">
        <v>1094</v>
      </c>
      <c r="G4175" s="775" t="s">
        <v>4235</v>
      </c>
      <c r="H4175" s="775" t="s">
        <v>4235</v>
      </c>
      <c r="I4175" s="775" t="s">
        <v>6073</v>
      </c>
    </row>
    <row r="4176" spans="1:9">
      <c r="A4176" s="775" t="str">
        <f>Table_wabobpsvr_AzureCalc_AzureCalcRateCard[[#This Row],[ServiceName]]&amp;Table_wabobpsvr_AzureCalc_AzureCalcRateCard[[#This Row],[Price_Level]]&amp;Table_wabobpsvr_AzureCalc_AzureCalcRateCard[[#This Row],[Region]]</f>
        <v>Basic_D14 VM (Non-Windows)D8</v>
      </c>
      <c r="B4176" s="775">
        <v>8</v>
      </c>
      <c r="C4176" s="775" t="s">
        <v>680</v>
      </c>
      <c r="D4176" s="775" t="s">
        <v>176</v>
      </c>
      <c r="E4176" s="775">
        <v>1.27776</v>
      </c>
      <c r="F4176" s="775" t="s">
        <v>1094</v>
      </c>
      <c r="G4176" s="775" t="s">
        <v>4235</v>
      </c>
      <c r="H4176" s="775" t="s">
        <v>4235</v>
      </c>
      <c r="I4176" s="775" t="s">
        <v>6073</v>
      </c>
    </row>
    <row r="4177" spans="1:9">
      <c r="A4177" s="775" t="str">
        <f>Table_wabobpsvr_AzureCalc_AzureCalcRateCard[[#This Row],[ServiceName]]&amp;Table_wabobpsvr_AzureCalc_AzureCalcRateCard[[#This Row],[Price_Level]]&amp;Table_wabobpsvr_AzureCalc_AzureCalcRateCard[[#This Row],[Region]]</f>
        <v>Basic_D14 VM (Non-Windows)MOSP11</v>
      </c>
      <c r="B4177" s="775">
        <v>11</v>
      </c>
      <c r="C4177" s="775" t="s">
        <v>680</v>
      </c>
      <c r="D4177" s="775" t="s">
        <v>606</v>
      </c>
      <c r="E4177" s="775">
        <v>1.9319999999999999</v>
      </c>
      <c r="F4177" s="775" t="s">
        <v>1094</v>
      </c>
      <c r="G4177" s="775" t="s">
        <v>4235</v>
      </c>
      <c r="H4177" s="775" t="s">
        <v>4235</v>
      </c>
      <c r="I4177" s="775" t="s">
        <v>6074</v>
      </c>
    </row>
    <row r="4178" spans="1:9">
      <c r="A4178" s="775" t="str">
        <f>Table_wabobpsvr_AzureCalc_AzureCalcRateCard[[#This Row],[ServiceName]]&amp;Table_wabobpsvr_AzureCalc_AzureCalcRateCard[[#This Row],[Price_Level]]&amp;Table_wabobpsvr_AzureCalc_AzureCalcRateCard[[#This Row],[Region]]</f>
        <v>Basic_D14 VM (Non-Windows)A11</v>
      </c>
      <c r="B4178" s="775">
        <v>11</v>
      </c>
      <c r="C4178" s="775" t="s">
        <v>680</v>
      </c>
      <c r="D4178" s="775" t="s">
        <v>174</v>
      </c>
      <c r="E4178" s="775">
        <v>1.8740399999999999</v>
      </c>
      <c r="F4178" s="775" t="s">
        <v>1094</v>
      </c>
      <c r="G4178" s="775" t="s">
        <v>4235</v>
      </c>
      <c r="H4178" s="775" t="s">
        <v>4235</v>
      </c>
      <c r="I4178" s="775" t="s">
        <v>6074</v>
      </c>
    </row>
    <row r="4179" spans="1:9">
      <c r="A4179" s="775" t="str">
        <f>Table_wabobpsvr_AzureCalc_AzureCalcRateCard[[#This Row],[ServiceName]]&amp;Table_wabobpsvr_AzureCalc_AzureCalcRateCard[[#This Row],[Price_Level]]&amp;Table_wabobpsvr_AzureCalc_AzureCalcRateCard[[#This Row],[Region]]</f>
        <v>Basic_D14 VM (Non-Windows)B11</v>
      </c>
      <c r="B4179" s="775">
        <v>11</v>
      </c>
      <c r="C4179" s="775" t="s">
        <v>680</v>
      </c>
      <c r="D4179" s="775" t="s">
        <v>175</v>
      </c>
      <c r="E4179" s="775">
        <v>1.8160799999999999</v>
      </c>
      <c r="F4179" s="775" t="s">
        <v>1094</v>
      </c>
      <c r="G4179" s="775" t="s">
        <v>4235</v>
      </c>
      <c r="H4179" s="775" t="s">
        <v>4235</v>
      </c>
      <c r="I4179" s="775" t="s">
        <v>6074</v>
      </c>
    </row>
    <row r="4180" spans="1:9">
      <c r="A4180" s="775" t="str">
        <f>Table_wabobpsvr_AzureCalc_AzureCalcRateCard[[#This Row],[ServiceName]]&amp;Table_wabobpsvr_AzureCalc_AzureCalcRateCard[[#This Row],[Price_Level]]&amp;Table_wabobpsvr_AzureCalc_AzureCalcRateCard[[#This Row],[Region]]</f>
        <v>Basic_D14 VM (Non-Windows)C11</v>
      </c>
      <c r="B4180" s="775">
        <v>11</v>
      </c>
      <c r="C4180" s="775" t="s">
        <v>680</v>
      </c>
      <c r="D4180" s="775" t="s">
        <v>177</v>
      </c>
      <c r="E4180" s="775">
        <v>1.7581199999999999</v>
      </c>
      <c r="F4180" s="775" t="s">
        <v>1094</v>
      </c>
      <c r="G4180" s="775" t="s">
        <v>4235</v>
      </c>
      <c r="H4180" s="775" t="s">
        <v>4235</v>
      </c>
      <c r="I4180" s="775" t="s">
        <v>6074</v>
      </c>
    </row>
    <row r="4181" spans="1:9">
      <c r="A4181" s="775" t="str">
        <f>Table_wabobpsvr_AzureCalc_AzureCalcRateCard[[#This Row],[ServiceName]]&amp;Table_wabobpsvr_AzureCalc_AzureCalcRateCard[[#This Row],[Price_Level]]&amp;Table_wabobpsvr_AzureCalc_AzureCalcRateCard[[#This Row],[Region]]</f>
        <v>Basic_D14 VM (Non-Windows)D11</v>
      </c>
      <c r="B4181" s="775">
        <v>11</v>
      </c>
      <c r="C4181" s="775" t="s">
        <v>680</v>
      </c>
      <c r="D4181" s="775" t="s">
        <v>176</v>
      </c>
      <c r="E4181" s="775">
        <v>1.7001599999999999</v>
      </c>
      <c r="F4181" s="775" t="s">
        <v>1094</v>
      </c>
      <c r="G4181" s="775" t="s">
        <v>4235</v>
      </c>
      <c r="H4181" s="775" t="s">
        <v>4235</v>
      </c>
      <c r="I4181" s="775" t="s">
        <v>6074</v>
      </c>
    </row>
    <row r="4182" spans="1:9">
      <c r="A4182" s="775" t="str">
        <f>Table_wabobpsvr_AzureCalc_AzureCalcRateCard[[#This Row],[ServiceName]]&amp;Table_wabobpsvr_AzureCalc_AzureCalcRateCard[[#This Row],[Price_Level]]&amp;Table_wabobpsvr_AzureCalc_AzureCalcRateCard[[#This Row],[Region]]</f>
        <v>Basic_D14 VM (Non-Windows)MOSP12</v>
      </c>
      <c r="B4182" s="775">
        <v>12</v>
      </c>
      <c r="C4182" s="775" t="s">
        <v>680</v>
      </c>
      <c r="D4182" s="775" t="s">
        <v>606</v>
      </c>
      <c r="E4182" s="775">
        <v>1.68</v>
      </c>
      <c r="F4182" s="775" t="s">
        <v>1094</v>
      </c>
      <c r="G4182" s="775" t="s">
        <v>4235</v>
      </c>
      <c r="H4182" s="775" t="s">
        <v>4235</v>
      </c>
      <c r="I4182" s="775" t="s">
        <v>6075</v>
      </c>
    </row>
    <row r="4183" spans="1:9">
      <c r="A4183" s="775" t="str">
        <f>Table_wabobpsvr_AzureCalc_AzureCalcRateCard[[#This Row],[ServiceName]]&amp;Table_wabobpsvr_AzureCalc_AzureCalcRateCard[[#This Row],[Price_Level]]&amp;Table_wabobpsvr_AzureCalc_AzureCalcRateCard[[#This Row],[Region]]</f>
        <v>Basic_D14 VM (Non-Windows)A12</v>
      </c>
      <c r="B4183" s="775">
        <v>12</v>
      </c>
      <c r="C4183" s="775" t="s">
        <v>680</v>
      </c>
      <c r="D4183" s="775" t="s">
        <v>174</v>
      </c>
      <c r="E4183" s="775">
        <v>1.6295999999999999</v>
      </c>
      <c r="F4183" s="775" t="s">
        <v>1094</v>
      </c>
      <c r="G4183" s="775" t="s">
        <v>4235</v>
      </c>
      <c r="H4183" s="775" t="s">
        <v>4235</v>
      </c>
      <c r="I4183" s="775" t="s">
        <v>6075</v>
      </c>
    </row>
    <row r="4184" spans="1:9">
      <c r="A4184" s="775" t="str">
        <f>Table_wabobpsvr_AzureCalc_AzureCalcRateCard[[#This Row],[ServiceName]]&amp;Table_wabobpsvr_AzureCalc_AzureCalcRateCard[[#This Row],[Price_Level]]&amp;Table_wabobpsvr_AzureCalc_AzureCalcRateCard[[#This Row],[Region]]</f>
        <v>Basic_D14 VM (Non-Windows)B12</v>
      </c>
      <c r="B4184" s="775">
        <v>12</v>
      </c>
      <c r="C4184" s="775" t="s">
        <v>680</v>
      </c>
      <c r="D4184" s="775" t="s">
        <v>175</v>
      </c>
      <c r="E4184" s="775">
        <v>1.5791999999999999</v>
      </c>
      <c r="F4184" s="775" t="s">
        <v>1094</v>
      </c>
      <c r="G4184" s="775" t="s">
        <v>4235</v>
      </c>
      <c r="H4184" s="775" t="s">
        <v>4235</v>
      </c>
      <c r="I4184" s="775" t="s">
        <v>6075</v>
      </c>
    </row>
    <row r="4185" spans="1:9">
      <c r="A4185" s="775" t="str">
        <f>Table_wabobpsvr_AzureCalc_AzureCalcRateCard[[#This Row],[ServiceName]]&amp;Table_wabobpsvr_AzureCalc_AzureCalcRateCard[[#This Row],[Price_Level]]&amp;Table_wabobpsvr_AzureCalc_AzureCalcRateCard[[#This Row],[Region]]</f>
        <v>Basic_D14 VM (Non-Windows)C12</v>
      </c>
      <c r="B4185" s="775">
        <v>12</v>
      </c>
      <c r="C4185" s="775" t="s">
        <v>680</v>
      </c>
      <c r="D4185" s="775" t="s">
        <v>177</v>
      </c>
      <c r="E4185" s="775">
        <v>1.5287999999999999</v>
      </c>
      <c r="F4185" s="775" t="s">
        <v>1094</v>
      </c>
      <c r="G4185" s="775" t="s">
        <v>4235</v>
      </c>
      <c r="H4185" s="775" t="s">
        <v>4235</v>
      </c>
      <c r="I4185" s="775" t="s">
        <v>6075</v>
      </c>
    </row>
    <row r="4186" spans="1:9">
      <c r="A4186" s="775" t="str">
        <f>Table_wabobpsvr_AzureCalc_AzureCalcRateCard[[#This Row],[ServiceName]]&amp;Table_wabobpsvr_AzureCalc_AzureCalcRateCard[[#This Row],[Price_Level]]&amp;Table_wabobpsvr_AzureCalc_AzureCalcRateCard[[#This Row],[Region]]</f>
        <v>Basic_D14 VM (Non-Windows)D12</v>
      </c>
      <c r="B4186" s="775">
        <v>12</v>
      </c>
      <c r="C4186" s="775" t="s">
        <v>680</v>
      </c>
      <c r="D4186" s="775" t="s">
        <v>176</v>
      </c>
      <c r="E4186" s="775">
        <v>1.4783999999999999</v>
      </c>
      <c r="F4186" s="775" t="s">
        <v>1094</v>
      </c>
      <c r="G4186" s="775" t="s">
        <v>4235</v>
      </c>
      <c r="H4186" s="775" t="s">
        <v>4235</v>
      </c>
      <c r="I4186" s="775" t="s">
        <v>6075</v>
      </c>
    </row>
    <row r="4187" spans="1:9">
      <c r="A4187" s="775" t="str">
        <f>Table_wabobpsvr_AzureCalc_AzureCalcRateCard[[#This Row],[ServiceName]]&amp;Table_wabobpsvr_AzureCalc_AzureCalcRateCard[[#This Row],[Price_Level]]&amp;Table_wabobpsvr_AzureCalc_AzureCalcRateCard[[#This Row],[Region]]</f>
        <v>Basic_D14 VM (Non-Windows)MOSP3</v>
      </c>
      <c r="B4187" s="775">
        <v>3</v>
      </c>
      <c r="C4187" s="775" t="s">
        <v>680</v>
      </c>
      <c r="D4187" s="775" t="s">
        <v>606</v>
      </c>
      <c r="E4187" s="775">
        <v>1.264</v>
      </c>
      <c r="F4187" s="775" t="s">
        <v>1094</v>
      </c>
      <c r="G4187" s="775" t="s">
        <v>4235</v>
      </c>
      <c r="H4187" s="775" t="s">
        <v>4235</v>
      </c>
      <c r="I4187" s="775" t="s">
        <v>6076</v>
      </c>
    </row>
    <row r="4188" spans="1:9">
      <c r="A4188" s="775" t="str">
        <f>Table_wabobpsvr_AzureCalc_AzureCalcRateCard[[#This Row],[ServiceName]]&amp;Table_wabobpsvr_AzureCalc_AzureCalcRateCard[[#This Row],[Price_Level]]&amp;Table_wabobpsvr_AzureCalc_AzureCalcRateCard[[#This Row],[Region]]</f>
        <v>Basic_D14 VM (Non-Windows)A3</v>
      </c>
      <c r="B4188" s="775">
        <v>3</v>
      </c>
      <c r="C4188" s="775" t="s">
        <v>680</v>
      </c>
      <c r="D4188" s="775" t="s">
        <v>174</v>
      </c>
      <c r="E4188" s="775">
        <v>1.2260800000000001</v>
      </c>
      <c r="F4188" s="775" t="s">
        <v>1094</v>
      </c>
      <c r="G4188" s="775" t="s">
        <v>4235</v>
      </c>
      <c r="H4188" s="775" t="s">
        <v>4235</v>
      </c>
      <c r="I4188" s="775" t="s">
        <v>6076</v>
      </c>
    </row>
    <row r="4189" spans="1:9">
      <c r="A4189" s="775" t="str">
        <f>Table_wabobpsvr_AzureCalc_AzureCalcRateCard[[#This Row],[ServiceName]]&amp;Table_wabobpsvr_AzureCalc_AzureCalcRateCard[[#This Row],[Price_Level]]&amp;Table_wabobpsvr_AzureCalc_AzureCalcRateCard[[#This Row],[Region]]</f>
        <v>Basic_D14 VM (Non-Windows)B3</v>
      </c>
      <c r="B4189" s="775">
        <v>3</v>
      </c>
      <c r="C4189" s="775" t="s">
        <v>680</v>
      </c>
      <c r="D4189" s="775" t="s">
        <v>175</v>
      </c>
      <c r="E4189" s="775">
        <v>1.1881600000000001</v>
      </c>
      <c r="F4189" s="775" t="s">
        <v>1094</v>
      </c>
      <c r="G4189" s="775" t="s">
        <v>4235</v>
      </c>
      <c r="H4189" s="775" t="s">
        <v>4235</v>
      </c>
      <c r="I4189" s="775" t="s">
        <v>6076</v>
      </c>
    </row>
    <row r="4190" spans="1:9">
      <c r="A4190" s="775" t="str">
        <f>Table_wabobpsvr_AzureCalc_AzureCalcRateCard[[#This Row],[ServiceName]]&amp;Table_wabobpsvr_AzureCalc_AzureCalcRateCard[[#This Row],[Price_Level]]&amp;Table_wabobpsvr_AzureCalc_AzureCalcRateCard[[#This Row],[Region]]</f>
        <v>Basic_D14 VM (Non-Windows)C3</v>
      </c>
      <c r="B4190" s="775">
        <v>3</v>
      </c>
      <c r="C4190" s="775" t="s">
        <v>680</v>
      </c>
      <c r="D4190" s="775" t="s">
        <v>177</v>
      </c>
      <c r="E4190" s="775">
        <v>1.1502399999999999</v>
      </c>
      <c r="F4190" s="775" t="s">
        <v>1094</v>
      </c>
      <c r="G4190" s="775" t="s">
        <v>4235</v>
      </c>
      <c r="H4190" s="775" t="s">
        <v>4235</v>
      </c>
      <c r="I4190" s="775" t="s">
        <v>6076</v>
      </c>
    </row>
    <row r="4191" spans="1:9">
      <c r="A4191" s="775" t="str">
        <f>Table_wabobpsvr_AzureCalc_AzureCalcRateCard[[#This Row],[ServiceName]]&amp;Table_wabobpsvr_AzureCalc_AzureCalcRateCard[[#This Row],[Price_Level]]&amp;Table_wabobpsvr_AzureCalc_AzureCalcRateCard[[#This Row],[Region]]</f>
        <v>Basic_D14 VM (Non-Windows)D3</v>
      </c>
      <c r="B4191" s="775">
        <v>3</v>
      </c>
      <c r="C4191" s="775" t="s">
        <v>680</v>
      </c>
      <c r="D4191" s="775" t="s">
        <v>176</v>
      </c>
      <c r="E4191" s="775">
        <v>1.11232</v>
      </c>
      <c r="F4191" s="775" t="s">
        <v>1094</v>
      </c>
      <c r="G4191" s="775" t="s">
        <v>4235</v>
      </c>
      <c r="H4191" s="775" t="s">
        <v>4235</v>
      </c>
      <c r="I4191" s="775" t="s">
        <v>6076</v>
      </c>
    </row>
    <row r="4192" spans="1:9">
      <c r="A4192" s="1039" t="str">
        <f>Table_wabobpsvr_AzureCalc_AzureCalcRateCard[[#This Row],[ServiceName]]&amp;Table_wabobpsvr_AzureCalc_AzureCalcRateCard[[#This Row],[Price_Level]]&amp;Table_wabobpsvr_AzureCalc_AzureCalcRateCard[[#This Row],[Region]]</f>
        <v>Basic_D14 VM (Non-Windows)MOSP6</v>
      </c>
      <c r="B4192" s="1039">
        <v>6</v>
      </c>
      <c r="C4192" s="1039" t="s">
        <v>680</v>
      </c>
      <c r="D4192" s="1039" t="s">
        <v>606</v>
      </c>
      <c r="E4192" s="1039">
        <v>1.264</v>
      </c>
      <c r="F4192" s="1039" t="s">
        <v>1094</v>
      </c>
      <c r="G4192" s="775" t="s">
        <v>4235</v>
      </c>
      <c r="H4192" s="775" t="s">
        <v>4235</v>
      </c>
      <c r="I4192" s="775" t="s">
        <v>6077</v>
      </c>
    </row>
    <row r="4193" spans="1:9">
      <c r="A4193" s="1039" t="str">
        <f>Table_wabobpsvr_AzureCalc_AzureCalcRateCard[[#This Row],[ServiceName]]&amp;Table_wabobpsvr_AzureCalc_AzureCalcRateCard[[#This Row],[Price_Level]]&amp;Table_wabobpsvr_AzureCalc_AzureCalcRateCard[[#This Row],[Region]]</f>
        <v>Basic_D14 VM (Non-Windows)A6</v>
      </c>
      <c r="B4193" s="1039">
        <v>6</v>
      </c>
      <c r="C4193" s="1039" t="s">
        <v>680</v>
      </c>
      <c r="D4193" s="1039" t="s">
        <v>174</v>
      </c>
      <c r="E4193" s="1039">
        <v>1.2260800000000001</v>
      </c>
      <c r="F4193" s="1039" t="s">
        <v>1094</v>
      </c>
      <c r="G4193" s="775" t="s">
        <v>4235</v>
      </c>
      <c r="H4193" s="775" t="s">
        <v>4235</v>
      </c>
      <c r="I4193" s="775" t="s">
        <v>6077</v>
      </c>
    </row>
    <row r="4194" spans="1:9">
      <c r="A4194" s="1039" t="str">
        <f>Table_wabobpsvr_AzureCalc_AzureCalcRateCard[[#This Row],[ServiceName]]&amp;Table_wabobpsvr_AzureCalc_AzureCalcRateCard[[#This Row],[Price_Level]]&amp;Table_wabobpsvr_AzureCalc_AzureCalcRateCard[[#This Row],[Region]]</f>
        <v>Basic_D14 VM (Non-Windows)B6</v>
      </c>
      <c r="B4194" s="1039">
        <v>6</v>
      </c>
      <c r="C4194" s="1039" t="s">
        <v>680</v>
      </c>
      <c r="D4194" s="1039" t="s">
        <v>175</v>
      </c>
      <c r="E4194" s="1039">
        <v>1.1881600000000001</v>
      </c>
      <c r="F4194" s="1039" t="s">
        <v>1094</v>
      </c>
      <c r="G4194" s="775" t="s">
        <v>4235</v>
      </c>
      <c r="H4194" s="775" t="s">
        <v>4235</v>
      </c>
      <c r="I4194" s="775" t="s">
        <v>6077</v>
      </c>
    </row>
    <row r="4195" spans="1:9">
      <c r="A4195" s="1039" t="str">
        <f>Table_wabobpsvr_AzureCalc_AzureCalcRateCard[[#This Row],[ServiceName]]&amp;Table_wabobpsvr_AzureCalc_AzureCalcRateCard[[#This Row],[Price_Level]]&amp;Table_wabobpsvr_AzureCalc_AzureCalcRateCard[[#This Row],[Region]]</f>
        <v>Basic_D14 VM (Non-Windows)C6</v>
      </c>
      <c r="B4195" s="1039">
        <v>6</v>
      </c>
      <c r="C4195" s="1039" t="s">
        <v>680</v>
      </c>
      <c r="D4195" s="1039" t="s">
        <v>177</v>
      </c>
      <c r="E4195" s="1039">
        <v>1.1502399999999999</v>
      </c>
      <c r="F4195" s="1039" t="s">
        <v>1094</v>
      </c>
      <c r="G4195" s="775" t="s">
        <v>4235</v>
      </c>
      <c r="H4195" s="775" t="s">
        <v>4235</v>
      </c>
      <c r="I4195" s="775" t="s">
        <v>6077</v>
      </c>
    </row>
    <row r="4196" spans="1:9">
      <c r="A4196" s="1039" t="str">
        <f>Table_wabobpsvr_AzureCalc_AzureCalcRateCard[[#This Row],[ServiceName]]&amp;Table_wabobpsvr_AzureCalc_AzureCalcRateCard[[#This Row],[Price_Level]]&amp;Table_wabobpsvr_AzureCalc_AzureCalcRateCard[[#This Row],[Region]]</f>
        <v>Basic_D14 VM (Non-Windows)D6</v>
      </c>
      <c r="B4196" s="1039">
        <v>6</v>
      </c>
      <c r="C4196" s="1039" t="s">
        <v>680</v>
      </c>
      <c r="D4196" s="1039" t="s">
        <v>176</v>
      </c>
      <c r="E4196" s="1039">
        <v>1.11232</v>
      </c>
      <c r="F4196" s="1039" t="s">
        <v>1094</v>
      </c>
      <c r="G4196" s="775" t="s">
        <v>4235</v>
      </c>
      <c r="H4196" s="775" t="s">
        <v>4235</v>
      </c>
      <c r="I4196" s="775" t="s">
        <v>6077</v>
      </c>
    </row>
    <row r="4197" spans="1:9">
      <c r="A4197" s="1039" t="str">
        <f>Table_wabobpsvr_AzureCalc_AzureCalcRateCard[[#This Row],[ServiceName]]&amp;Table_wabobpsvr_AzureCalc_AzureCalcRateCard[[#This Row],[Price_Level]]&amp;Table_wabobpsvr_AzureCalc_AzureCalcRateCard[[#This Row],[Region]]</f>
        <v>Basic_D14 VM (Non-Windows)MOSP2</v>
      </c>
      <c r="B4197" s="1039">
        <v>2</v>
      </c>
      <c r="C4197" s="1039" t="s">
        <v>680</v>
      </c>
      <c r="D4197" s="1039" t="s">
        <v>606</v>
      </c>
      <c r="E4197" s="1039">
        <v>1.1339999999999999</v>
      </c>
      <c r="F4197" s="1039" t="s">
        <v>1094</v>
      </c>
      <c r="G4197" s="775" t="s">
        <v>4235</v>
      </c>
      <c r="H4197" s="775" t="s">
        <v>4235</v>
      </c>
      <c r="I4197" s="775" t="s">
        <v>6078</v>
      </c>
    </row>
    <row r="4198" spans="1:9">
      <c r="A4198" s="1039" t="str">
        <f>Table_wabobpsvr_AzureCalc_AzureCalcRateCard[[#This Row],[ServiceName]]&amp;Table_wabobpsvr_AzureCalc_AzureCalcRateCard[[#This Row],[Price_Level]]&amp;Table_wabobpsvr_AzureCalc_AzureCalcRateCard[[#This Row],[Region]]</f>
        <v>Basic_D14 VM (Non-Windows)A2</v>
      </c>
      <c r="B4198" s="1039">
        <v>2</v>
      </c>
      <c r="C4198" s="1039" t="s">
        <v>680</v>
      </c>
      <c r="D4198" s="1039" t="s">
        <v>174</v>
      </c>
      <c r="E4198" s="1039">
        <v>1.09998</v>
      </c>
      <c r="F4198" s="1039" t="s">
        <v>1094</v>
      </c>
      <c r="G4198" s="775" t="s">
        <v>4235</v>
      </c>
      <c r="H4198" s="775" t="s">
        <v>4235</v>
      </c>
      <c r="I4198" s="775" t="s">
        <v>6078</v>
      </c>
    </row>
    <row r="4199" spans="1:9">
      <c r="A4199" s="1039" t="str">
        <f>Table_wabobpsvr_AzureCalc_AzureCalcRateCard[[#This Row],[ServiceName]]&amp;Table_wabobpsvr_AzureCalc_AzureCalcRateCard[[#This Row],[Price_Level]]&amp;Table_wabobpsvr_AzureCalc_AzureCalcRateCard[[#This Row],[Region]]</f>
        <v>Basic_D14 VM (Non-Windows)B2</v>
      </c>
      <c r="B4199" s="1039">
        <v>2</v>
      </c>
      <c r="C4199" s="1039" t="s">
        <v>680</v>
      </c>
      <c r="D4199" s="1039" t="s">
        <v>175</v>
      </c>
      <c r="E4199" s="1039">
        <v>1.06596</v>
      </c>
      <c r="F4199" s="1039" t="s">
        <v>1094</v>
      </c>
      <c r="G4199" s="775" t="s">
        <v>4235</v>
      </c>
      <c r="H4199" s="775" t="s">
        <v>4235</v>
      </c>
      <c r="I4199" s="775" t="s">
        <v>6078</v>
      </c>
    </row>
    <row r="4200" spans="1:9">
      <c r="A4200" s="1039" t="str">
        <f>Table_wabobpsvr_AzureCalc_AzureCalcRateCard[[#This Row],[ServiceName]]&amp;Table_wabobpsvr_AzureCalc_AzureCalcRateCard[[#This Row],[Price_Level]]&amp;Table_wabobpsvr_AzureCalc_AzureCalcRateCard[[#This Row],[Region]]</f>
        <v>Basic_D14 VM (Non-Windows)C2</v>
      </c>
      <c r="B4200" s="1039">
        <v>2</v>
      </c>
      <c r="C4200" s="1039" t="s">
        <v>680</v>
      </c>
      <c r="D4200" s="1039" t="s">
        <v>177</v>
      </c>
      <c r="E4200" s="1039">
        <v>1.0319400000000001</v>
      </c>
      <c r="F4200" s="1039" t="s">
        <v>1094</v>
      </c>
      <c r="G4200" s="775" t="s">
        <v>4235</v>
      </c>
      <c r="H4200" s="775" t="s">
        <v>4235</v>
      </c>
      <c r="I4200" s="775" t="s">
        <v>6078</v>
      </c>
    </row>
    <row r="4201" spans="1:9">
      <c r="A4201" s="775" t="str">
        <f>Table_wabobpsvr_AzureCalc_AzureCalcRateCard[[#This Row],[ServiceName]]&amp;Table_wabobpsvr_AzureCalc_AzureCalcRateCard[[#This Row],[Price_Level]]&amp;Table_wabobpsvr_AzureCalc_AzureCalcRateCard[[#This Row],[Region]]</f>
        <v>Basic_D14 VM (Non-Windows)D2</v>
      </c>
      <c r="B4201" s="775">
        <v>2</v>
      </c>
      <c r="C4201" s="775" t="s">
        <v>680</v>
      </c>
      <c r="D4201" s="775" t="s">
        <v>176</v>
      </c>
      <c r="E4201" s="775">
        <v>0.99792000000000003</v>
      </c>
      <c r="F4201" s="775" t="s">
        <v>1094</v>
      </c>
      <c r="G4201" s="775" t="s">
        <v>4235</v>
      </c>
      <c r="H4201" s="775" t="s">
        <v>4235</v>
      </c>
      <c r="I4201" s="775" t="s">
        <v>6078</v>
      </c>
    </row>
    <row r="4202" spans="1:9">
      <c r="A4202" s="1039" t="str">
        <f>Table_wabobpsvr_AzureCalc_AzureCalcRateCard[[#This Row],[ServiceName]]&amp;Table_wabobpsvr_AzureCalc_AzureCalcRateCard[[#This Row],[Price_Level]]&amp;Table_wabobpsvr_AzureCalc_AzureCalcRateCard[[#This Row],[Region]]</f>
        <v>Basic_D14 VM (Non-Windows)MOSP5</v>
      </c>
      <c r="B4202" s="1039">
        <v>5</v>
      </c>
      <c r="C4202" s="1039" t="s">
        <v>680</v>
      </c>
      <c r="D4202" s="1039" t="s">
        <v>606</v>
      </c>
      <c r="E4202" s="1039">
        <v>1.264</v>
      </c>
      <c r="F4202" s="1039" t="s">
        <v>1094</v>
      </c>
      <c r="G4202" s="775" t="s">
        <v>4235</v>
      </c>
      <c r="H4202" s="775" t="s">
        <v>4235</v>
      </c>
      <c r="I4202" s="775" t="s">
        <v>6079</v>
      </c>
    </row>
    <row r="4203" spans="1:9">
      <c r="A4203" s="1039" t="str">
        <f>Table_wabobpsvr_AzureCalc_AzureCalcRateCard[[#This Row],[ServiceName]]&amp;Table_wabobpsvr_AzureCalc_AzureCalcRateCard[[#This Row],[Price_Level]]&amp;Table_wabobpsvr_AzureCalc_AzureCalcRateCard[[#This Row],[Region]]</f>
        <v>Basic_D14 VM (Non-Windows)A5</v>
      </c>
      <c r="B4203" s="1039">
        <v>5</v>
      </c>
      <c r="C4203" s="1039" t="s">
        <v>680</v>
      </c>
      <c r="D4203" s="1039" t="s">
        <v>174</v>
      </c>
      <c r="E4203" s="1039">
        <v>1.2260800000000001</v>
      </c>
      <c r="F4203" s="1039" t="s">
        <v>1094</v>
      </c>
      <c r="G4203" s="775" t="s">
        <v>4235</v>
      </c>
      <c r="H4203" s="775" t="s">
        <v>4235</v>
      </c>
      <c r="I4203" s="775" t="s">
        <v>6079</v>
      </c>
    </row>
    <row r="4204" spans="1:9">
      <c r="A4204" s="775" t="str">
        <f>Table_wabobpsvr_AzureCalc_AzureCalcRateCard[[#This Row],[ServiceName]]&amp;Table_wabobpsvr_AzureCalc_AzureCalcRateCard[[#This Row],[Price_Level]]&amp;Table_wabobpsvr_AzureCalc_AzureCalcRateCard[[#This Row],[Region]]</f>
        <v>Basic_D14 VM (Non-Windows)B5</v>
      </c>
      <c r="B4204" s="775">
        <v>5</v>
      </c>
      <c r="C4204" s="775" t="s">
        <v>680</v>
      </c>
      <c r="D4204" s="775" t="s">
        <v>175</v>
      </c>
      <c r="E4204" s="775">
        <v>1.1881600000000001</v>
      </c>
      <c r="F4204" s="775" t="s">
        <v>1094</v>
      </c>
      <c r="G4204" s="775" t="s">
        <v>4235</v>
      </c>
      <c r="H4204" s="775" t="s">
        <v>4235</v>
      </c>
      <c r="I4204" s="775" t="s">
        <v>6079</v>
      </c>
    </row>
    <row r="4205" spans="1:9">
      <c r="A4205" s="775" t="str">
        <f>Table_wabobpsvr_AzureCalc_AzureCalcRateCard[[#This Row],[ServiceName]]&amp;Table_wabobpsvr_AzureCalc_AzureCalcRateCard[[#This Row],[Price_Level]]&amp;Table_wabobpsvr_AzureCalc_AzureCalcRateCard[[#This Row],[Region]]</f>
        <v>Basic_D14 VM (Non-Windows)C5</v>
      </c>
      <c r="B4205" s="775">
        <v>5</v>
      </c>
      <c r="C4205" s="775" t="s">
        <v>680</v>
      </c>
      <c r="D4205" s="775" t="s">
        <v>177</v>
      </c>
      <c r="E4205" s="775">
        <v>1.1502399999999999</v>
      </c>
      <c r="F4205" s="775" t="s">
        <v>1094</v>
      </c>
      <c r="G4205" s="775" t="s">
        <v>4235</v>
      </c>
      <c r="H4205" s="775" t="s">
        <v>4235</v>
      </c>
      <c r="I4205" s="775" t="s">
        <v>6079</v>
      </c>
    </row>
    <row r="4206" spans="1:9">
      <c r="A4206" s="1039" t="str">
        <f>Table_wabobpsvr_AzureCalc_AzureCalcRateCard[[#This Row],[ServiceName]]&amp;Table_wabobpsvr_AzureCalc_AzureCalcRateCard[[#This Row],[Price_Level]]&amp;Table_wabobpsvr_AzureCalc_AzureCalcRateCard[[#This Row],[Region]]</f>
        <v>Basic_D14 VM (Non-Windows)D5</v>
      </c>
      <c r="B4206" s="1039">
        <v>5</v>
      </c>
      <c r="C4206" s="1039" t="s">
        <v>680</v>
      </c>
      <c r="D4206" s="1039" t="s">
        <v>176</v>
      </c>
      <c r="E4206" s="1039">
        <v>1.11232</v>
      </c>
      <c r="F4206" s="1039" t="s">
        <v>1094</v>
      </c>
      <c r="G4206" s="775" t="s">
        <v>4235</v>
      </c>
      <c r="H4206" s="775" t="s">
        <v>4235</v>
      </c>
      <c r="I4206" s="775" t="s">
        <v>6079</v>
      </c>
    </row>
    <row r="4207" spans="1:9">
      <c r="A4207" s="1039" t="str">
        <f>Table_wabobpsvr_AzureCalc_AzureCalcRateCard[[#This Row],[ServiceName]]&amp;Table_wabobpsvr_AzureCalc_AzureCalcRateCard[[#This Row],[Price_Level]]&amp;Table_wabobpsvr_AzureCalc_AzureCalcRateCard[[#This Row],[Region]]</f>
        <v>Basic_D14 VM (Non-Windows)MOSP1</v>
      </c>
      <c r="B4207" s="1039">
        <v>1</v>
      </c>
      <c r="C4207" s="1039" t="s">
        <v>680</v>
      </c>
      <c r="D4207" s="1039" t="s">
        <v>606</v>
      </c>
      <c r="E4207" s="1039">
        <v>1.1339999999999999</v>
      </c>
      <c r="F4207" s="1039" t="s">
        <v>1094</v>
      </c>
      <c r="G4207" s="775" t="s">
        <v>4235</v>
      </c>
      <c r="H4207" s="775" t="s">
        <v>4235</v>
      </c>
      <c r="I4207" s="775" t="s">
        <v>6080</v>
      </c>
    </row>
    <row r="4208" spans="1:9">
      <c r="A4208" s="1039" t="str">
        <f>Table_wabobpsvr_AzureCalc_AzureCalcRateCard[[#This Row],[ServiceName]]&amp;Table_wabobpsvr_AzureCalc_AzureCalcRateCard[[#This Row],[Price_Level]]&amp;Table_wabobpsvr_AzureCalc_AzureCalcRateCard[[#This Row],[Region]]</f>
        <v>Basic_D14 VM (Non-Windows)A1</v>
      </c>
      <c r="B4208" s="1039">
        <v>1</v>
      </c>
      <c r="C4208" s="1039" t="s">
        <v>680</v>
      </c>
      <c r="D4208" s="1039" t="s">
        <v>174</v>
      </c>
      <c r="E4208" s="1039">
        <v>1.09998</v>
      </c>
      <c r="F4208" s="1039" t="s">
        <v>1094</v>
      </c>
      <c r="G4208" s="775" t="s">
        <v>4235</v>
      </c>
      <c r="H4208" s="775" t="s">
        <v>4235</v>
      </c>
      <c r="I4208" s="775" t="s">
        <v>6080</v>
      </c>
    </row>
    <row r="4209" spans="1:9">
      <c r="A4209" s="1039" t="str">
        <f>Table_wabobpsvr_AzureCalc_AzureCalcRateCard[[#This Row],[ServiceName]]&amp;Table_wabobpsvr_AzureCalc_AzureCalcRateCard[[#This Row],[Price_Level]]&amp;Table_wabobpsvr_AzureCalc_AzureCalcRateCard[[#This Row],[Region]]</f>
        <v>Basic_D14 VM (Non-Windows)B1</v>
      </c>
      <c r="B4209" s="1039">
        <v>1</v>
      </c>
      <c r="C4209" s="1039" t="s">
        <v>680</v>
      </c>
      <c r="D4209" s="1039" t="s">
        <v>175</v>
      </c>
      <c r="E4209" s="1039">
        <v>1.06596</v>
      </c>
      <c r="F4209" s="1039" t="s">
        <v>1094</v>
      </c>
      <c r="G4209" s="775" t="s">
        <v>4235</v>
      </c>
      <c r="H4209" s="775" t="s">
        <v>4235</v>
      </c>
      <c r="I4209" s="775" t="s">
        <v>6080</v>
      </c>
    </row>
    <row r="4210" spans="1:9">
      <c r="A4210" s="1039" t="str">
        <f>Table_wabobpsvr_AzureCalc_AzureCalcRateCard[[#This Row],[ServiceName]]&amp;Table_wabobpsvr_AzureCalc_AzureCalcRateCard[[#This Row],[Price_Level]]&amp;Table_wabobpsvr_AzureCalc_AzureCalcRateCard[[#This Row],[Region]]</f>
        <v>Basic_D14 VM (Non-Windows)C1</v>
      </c>
      <c r="B4210" s="1039">
        <v>1</v>
      </c>
      <c r="C4210" s="1039" t="s">
        <v>680</v>
      </c>
      <c r="D4210" s="1039" t="s">
        <v>177</v>
      </c>
      <c r="E4210" s="1039">
        <v>1.0319400000000001</v>
      </c>
      <c r="F4210" s="1039" t="s">
        <v>1094</v>
      </c>
      <c r="G4210" s="775" t="s">
        <v>4235</v>
      </c>
      <c r="H4210" s="775" t="s">
        <v>4235</v>
      </c>
      <c r="I4210" s="775" t="s">
        <v>6080</v>
      </c>
    </row>
    <row r="4211" spans="1:9">
      <c r="A4211" s="1039" t="str">
        <f>Table_wabobpsvr_AzureCalc_AzureCalcRateCard[[#This Row],[ServiceName]]&amp;Table_wabobpsvr_AzureCalc_AzureCalcRateCard[[#This Row],[Price_Level]]&amp;Table_wabobpsvr_AzureCalc_AzureCalcRateCard[[#This Row],[Region]]</f>
        <v>Basic_D14 VM (Non-Windows)D1</v>
      </c>
      <c r="B4211" s="1039">
        <v>1</v>
      </c>
      <c r="C4211" s="1039" t="s">
        <v>680</v>
      </c>
      <c r="D4211" s="1039" t="s">
        <v>176</v>
      </c>
      <c r="E4211" s="1039">
        <v>0.99792000000000003</v>
      </c>
      <c r="F4211" s="1039" t="s">
        <v>1094</v>
      </c>
      <c r="G4211" s="775" t="s">
        <v>4235</v>
      </c>
      <c r="H4211" s="775" t="s">
        <v>4235</v>
      </c>
      <c r="I4211" s="775" t="s">
        <v>6080</v>
      </c>
    </row>
    <row r="4212" spans="1:9">
      <c r="A4212" s="1039" t="str">
        <f>Table_wabobpsvr_AzureCalc_AzureCalcRateCard[[#This Row],[ServiceName]]&amp;Table_wabobpsvr_AzureCalc_AzureCalcRateCard[[#This Row],[Price_Level]]&amp;Table_wabobpsvr_AzureCalc_AzureCalcRateCard[[#This Row],[Region]]</f>
        <v>Basic_D14 VM (Non-Windows)MOSP4</v>
      </c>
      <c r="B4212" s="1039">
        <v>4</v>
      </c>
      <c r="C4212" s="1039" t="s">
        <v>680</v>
      </c>
      <c r="D4212" s="1039" t="s">
        <v>606</v>
      </c>
      <c r="E4212" s="1039">
        <v>1.264</v>
      </c>
      <c r="F4212" s="1039" t="s">
        <v>1094</v>
      </c>
      <c r="G4212" s="775" t="s">
        <v>4235</v>
      </c>
      <c r="H4212" s="775" t="s">
        <v>4235</v>
      </c>
      <c r="I4212" s="775" t="s">
        <v>6081</v>
      </c>
    </row>
    <row r="4213" spans="1:9">
      <c r="A4213" s="1039" t="str">
        <f>Table_wabobpsvr_AzureCalc_AzureCalcRateCard[[#This Row],[ServiceName]]&amp;Table_wabobpsvr_AzureCalc_AzureCalcRateCard[[#This Row],[Price_Level]]&amp;Table_wabobpsvr_AzureCalc_AzureCalcRateCard[[#This Row],[Region]]</f>
        <v>Basic_D14 VM (Non-Windows)A4</v>
      </c>
      <c r="B4213" s="1039">
        <v>4</v>
      </c>
      <c r="C4213" s="1039" t="s">
        <v>680</v>
      </c>
      <c r="D4213" s="1039" t="s">
        <v>174</v>
      </c>
      <c r="E4213" s="1039">
        <v>1.2260800000000001</v>
      </c>
      <c r="F4213" s="1039" t="s">
        <v>1094</v>
      </c>
      <c r="G4213" s="775" t="s">
        <v>4235</v>
      </c>
      <c r="H4213" s="775" t="s">
        <v>4235</v>
      </c>
      <c r="I4213" s="775" t="s">
        <v>6081</v>
      </c>
    </row>
    <row r="4214" spans="1:9">
      <c r="A4214" s="1039" t="str">
        <f>Table_wabobpsvr_AzureCalc_AzureCalcRateCard[[#This Row],[ServiceName]]&amp;Table_wabobpsvr_AzureCalc_AzureCalcRateCard[[#This Row],[Price_Level]]&amp;Table_wabobpsvr_AzureCalc_AzureCalcRateCard[[#This Row],[Region]]</f>
        <v>Basic_D14 VM (Non-Windows)B4</v>
      </c>
      <c r="B4214" s="1039">
        <v>4</v>
      </c>
      <c r="C4214" s="1039" t="s">
        <v>680</v>
      </c>
      <c r="D4214" s="1039" t="s">
        <v>175</v>
      </c>
      <c r="E4214" s="1039">
        <v>1.1881600000000001</v>
      </c>
      <c r="F4214" s="1039" t="s">
        <v>1094</v>
      </c>
      <c r="G4214" s="775" t="s">
        <v>4235</v>
      </c>
      <c r="H4214" s="775" t="s">
        <v>4235</v>
      </c>
      <c r="I4214" s="775" t="s">
        <v>6081</v>
      </c>
    </row>
    <row r="4215" spans="1:9">
      <c r="A4215" s="775" t="str">
        <f>Table_wabobpsvr_AzureCalc_AzureCalcRateCard[[#This Row],[ServiceName]]&amp;Table_wabobpsvr_AzureCalc_AzureCalcRateCard[[#This Row],[Price_Level]]&amp;Table_wabobpsvr_AzureCalc_AzureCalcRateCard[[#This Row],[Region]]</f>
        <v>Basic_D14 VM (Non-Windows)C4</v>
      </c>
      <c r="B4215" s="775">
        <v>4</v>
      </c>
      <c r="C4215" s="775" t="s">
        <v>680</v>
      </c>
      <c r="D4215" s="775" t="s">
        <v>177</v>
      </c>
      <c r="E4215" s="775">
        <v>1.1502399999999999</v>
      </c>
      <c r="F4215" s="775" t="s">
        <v>1094</v>
      </c>
      <c r="G4215" s="775" t="s">
        <v>4235</v>
      </c>
      <c r="H4215" s="775" t="s">
        <v>4235</v>
      </c>
      <c r="I4215" s="775" t="s">
        <v>6081</v>
      </c>
    </row>
    <row r="4216" spans="1:9">
      <c r="A4216" s="775" t="str">
        <f>Table_wabobpsvr_AzureCalc_AzureCalcRateCard[[#This Row],[ServiceName]]&amp;Table_wabobpsvr_AzureCalc_AzureCalcRateCard[[#This Row],[Price_Level]]&amp;Table_wabobpsvr_AzureCalc_AzureCalcRateCard[[#This Row],[Region]]</f>
        <v>Basic_D14 VM (Non-Windows)D4</v>
      </c>
      <c r="B4216" s="775">
        <v>4</v>
      </c>
      <c r="C4216" s="775" t="s">
        <v>680</v>
      </c>
      <c r="D4216" s="775" t="s">
        <v>176</v>
      </c>
      <c r="E4216" s="775">
        <v>1.11232</v>
      </c>
      <c r="F4216" s="775" t="s">
        <v>1094</v>
      </c>
      <c r="G4216" s="775" t="s">
        <v>4235</v>
      </c>
      <c r="H4216" s="775" t="s">
        <v>4235</v>
      </c>
      <c r="I4216" s="775" t="s">
        <v>6081</v>
      </c>
    </row>
    <row r="4217" spans="1:9">
      <c r="A4217" s="775" t="str">
        <f>Table_wabobpsvr_AzureCalc_AzureCalcRateCard[[#This Row],[ServiceName]]&amp;Table_wabobpsvr_AzureCalc_AzureCalcRateCard[[#This Row],[Price_Level]]&amp;Table_wabobpsvr_AzureCalc_AzureCalcRateCard[[#This Row],[Region]]</f>
        <v>Basic_D14 VM (Non-Windows)MOSP14</v>
      </c>
      <c r="B4217" s="775">
        <v>14</v>
      </c>
      <c r="C4217" s="775" t="s">
        <v>680</v>
      </c>
      <c r="D4217" s="775" t="s">
        <v>606</v>
      </c>
      <c r="E4217" s="775">
        <v>999999</v>
      </c>
      <c r="F4217" s="775" t="s">
        <v>1094</v>
      </c>
      <c r="G4217" s="775" t="s">
        <v>4235</v>
      </c>
      <c r="H4217" s="775" t="s">
        <v>4235</v>
      </c>
      <c r="I4217" s="775" t="s">
        <v>6082</v>
      </c>
    </row>
    <row r="4218" spans="1:9">
      <c r="A4218" s="775" t="str">
        <f>Table_wabobpsvr_AzureCalc_AzureCalcRateCard[[#This Row],[ServiceName]]&amp;Table_wabobpsvr_AzureCalc_AzureCalcRateCard[[#This Row],[Price_Level]]&amp;Table_wabobpsvr_AzureCalc_AzureCalcRateCard[[#This Row],[Region]]</f>
        <v>Basic_D14 VM (Non-Windows)A14</v>
      </c>
      <c r="B4218" s="775">
        <v>14</v>
      </c>
      <c r="C4218" s="775" t="s">
        <v>680</v>
      </c>
      <c r="D4218" s="775" t="s">
        <v>174</v>
      </c>
      <c r="E4218" s="775">
        <v>1.3754599999999999</v>
      </c>
      <c r="F4218" s="775" t="s">
        <v>1094</v>
      </c>
      <c r="G4218" s="775" t="s">
        <v>4235</v>
      </c>
      <c r="H4218" s="775" t="s">
        <v>4235</v>
      </c>
      <c r="I4218" s="775" t="s">
        <v>6082</v>
      </c>
    </row>
    <row r="4219" spans="1:9">
      <c r="A4219" s="775" t="str">
        <f>Table_wabobpsvr_AzureCalc_AzureCalcRateCard[[#This Row],[ServiceName]]&amp;Table_wabobpsvr_AzureCalc_AzureCalcRateCard[[#This Row],[Price_Level]]&amp;Table_wabobpsvr_AzureCalc_AzureCalcRateCard[[#This Row],[Region]]</f>
        <v>Basic_D14 VM (Non-Windows)B14</v>
      </c>
      <c r="B4219" s="775">
        <v>14</v>
      </c>
      <c r="C4219" s="775" t="s">
        <v>680</v>
      </c>
      <c r="D4219" s="775" t="s">
        <v>175</v>
      </c>
      <c r="E4219" s="775">
        <v>1.3329200000000001</v>
      </c>
      <c r="F4219" s="775" t="s">
        <v>1094</v>
      </c>
      <c r="G4219" s="775" t="s">
        <v>4235</v>
      </c>
      <c r="H4219" s="775" t="s">
        <v>4235</v>
      </c>
      <c r="I4219" s="775" t="s">
        <v>6082</v>
      </c>
    </row>
    <row r="4220" spans="1:9">
      <c r="A4220" s="775" t="str">
        <f>Table_wabobpsvr_AzureCalc_AzureCalcRateCard[[#This Row],[ServiceName]]&amp;Table_wabobpsvr_AzureCalc_AzureCalcRateCard[[#This Row],[Price_Level]]&amp;Table_wabobpsvr_AzureCalc_AzureCalcRateCard[[#This Row],[Region]]</f>
        <v>Basic_D14 VM (Non-Windows)C14</v>
      </c>
      <c r="B4220" s="775">
        <v>14</v>
      </c>
      <c r="C4220" s="775" t="s">
        <v>680</v>
      </c>
      <c r="D4220" s="775" t="s">
        <v>177</v>
      </c>
      <c r="E4220" s="775">
        <v>1.2903800000000001</v>
      </c>
      <c r="F4220" s="775" t="s">
        <v>1094</v>
      </c>
      <c r="G4220" s="775" t="s">
        <v>4235</v>
      </c>
      <c r="H4220" s="775" t="s">
        <v>4235</v>
      </c>
      <c r="I4220" s="775" t="s">
        <v>6082</v>
      </c>
    </row>
    <row r="4221" spans="1:9">
      <c r="A4221" s="775" t="str">
        <f>Table_wabobpsvr_AzureCalc_AzureCalcRateCard[[#This Row],[ServiceName]]&amp;Table_wabobpsvr_AzureCalc_AzureCalcRateCard[[#This Row],[Price_Level]]&amp;Table_wabobpsvr_AzureCalc_AzureCalcRateCard[[#This Row],[Region]]</f>
        <v>Basic_D14 VM (Non-Windows)D14</v>
      </c>
      <c r="B4221" s="775">
        <v>14</v>
      </c>
      <c r="C4221" s="775" t="s">
        <v>680</v>
      </c>
      <c r="D4221" s="775" t="s">
        <v>176</v>
      </c>
      <c r="E4221" s="775">
        <v>1.2478400000000001</v>
      </c>
      <c r="F4221" s="775" t="s">
        <v>1094</v>
      </c>
      <c r="G4221" s="775" t="s">
        <v>4235</v>
      </c>
      <c r="H4221" s="775" t="s">
        <v>4235</v>
      </c>
      <c r="I4221" s="775" t="s">
        <v>6082</v>
      </c>
    </row>
    <row r="4222" spans="1:9">
      <c r="A4222" s="775" t="str">
        <f>Table_wabobpsvr_AzureCalc_AzureCalcRateCard[[#This Row],[ServiceName]]&amp;Table_wabobpsvr_AzureCalc_AzureCalcRateCard[[#This Row],[Price_Level]]&amp;Table_wabobpsvr_AzureCalc_AzureCalcRateCard[[#This Row],[Region]]</f>
        <v>Basic_D14 VM (Non-Windows)MOSP</v>
      </c>
      <c r="B4222" s="775"/>
      <c r="C4222" s="775" t="s">
        <v>680</v>
      </c>
      <c r="D4222" s="775" t="s">
        <v>606</v>
      </c>
      <c r="E4222" s="775">
        <v>1.1339999999999999</v>
      </c>
      <c r="F4222" s="775" t="s">
        <v>1094</v>
      </c>
      <c r="G4222" s="775" t="s">
        <v>4235</v>
      </c>
      <c r="H4222" s="775" t="s">
        <v>4235</v>
      </c>
      <c r="I4222" s="775" t="s">
        <v>6083</v>
      </c>
    </row>
    <row r="4223" spans="1:9">
      <c r="A4223" s="775" t="str">
        <f>Table_wabobpsvr_AzureCalc_AzureCalcRateCard[[#This Row],[ServiceName]]&amp;Table_wabobpsvr_AzureCalc_AzureCalcRateCard[[#This Row],[Price_Level]]&amp;Table_wabobpsvr_AzureCalc_AzureCalcRateCard[[#This Row],[Region]]</f>
        <v>Basic_D14 VM (Non-Windows)A</v>
      </c>
      <c r="B4223" s="775"/>
      <c r="C4223" s="775" t="s">
        <v>680</v>
      </c>
      <c r="D4223" s="775" t="s">
        <v>174</v>
      </c>
      <c r="E4223" s="775">
        <v>1.09998</v>
      </c>
      <c r="F4223" s="775" t="s">
        <v>1094</v>
      </c>
      <c r="G4223" s="775" t="s">
        <v>3710</v>
      </c>
      <c r="H4223" s="775" t="s">
        <v>3711</v>
      </c>
      <c r="I4223" s="775" t="s">
        <v>6083</v>
      </c>
    </row>
    <row r="4224" spans="1:9">
      <c r="A4224" s="775" t="str">
        <f>Table_wabobpsvr_AzureCalc_AzureCalcRateCard[[#This Row],[ServiceName]]&amp;Table_wabobpsvr_AzureCalc_AzureCalcRateCard[[#This Row],[Price_Level]]&amp;Table_wabobpsvr_AzureCalc_AzureCalcRateCard[[#This Row],[Region]]</f>
        <v>Basic_D14 VM (Non-Windows)B</v>
      </c>
      <c r="B4224" s="775"/>
      <c r="C4224" s="775" t="s">
        <v>680</v>
      </c>
      <c r="D4224" s="775" t="s">
        <v>175</v>
      </c>
      <c r="E4224" s="775">
        <v>1.06596</v>
      </c>
      <c r="F4224" s="775" t="s">
        <v>1094</v>
      </c>
      <c r="G4224" s="775" t="s">
        <v>3710</v>
      </c>
      <c r="H4224" s="775" t="s">
        <v>3711</v>
      </c>
      <c r="I4224" s="775" t="s">
        <v>6083</v>
      </c>
    </row>
    <row r="4225" spans="1:9">
      <c r="A4225" s="775" t="str">
        <f>Table_wabobpsvr_AzureCalc_AzureCalcRateCard[[#This Row],[ServiceName]]&amp;Table_wabobpsvr_AzureCalc_AzureCalcRateCard[[#This Row],[Price_Level]]&amp;Table_wabobpsvr_AzureCalc_AzureCalcRateCard[[#This Row],[Region]]</f>
        <v>Basic_D14 VM (Non-Windows)C</v>
      </c>
      <c r="B4225" s="775"/>
      <c r="C4225" s="775" t="s">
        <v>680</v>
      </c>
      <c r="D4225" s="775" t="s">
        <v>177</v>
      </c>
      <c r="E4225" s="775">
        <v>1.0319400000000001</v>
      </c>
      <c r="F4225" s="775" t="s">
        <v>1094</v>
      </c>
      <c r="G4225" s="775" t="s">
        <v>3710</v>
      </c>
      <c r="H4225" s="775" t="s">
        <v>3711</v>
      </c>
      <c r="I4225" s="775" t="s">
        <v>6083</v>
      </c>
    </row>
    <row r="4226" spans="1:9">
      <c r="A4226" s="775" t="str">
        <f>Table_wabobpsvr_AzureCalc_AzureCalcRateCard[[#This Row],[ServiceName]]&amp;Table_wabobpsvr_AzureCalc_AzureCalcRateCard[[#This Row],[Price_Level]]&amp;Table_wabobpsvr_AzureCalc_AzureCalcRateCard[[#This Row],[Region]]</f>
        <v>Basic_D14 VM (Non-Windows)D</v>
      </c>
      <c r="B4226" s="775"/>
      <c r="C4226" s="775" t="s">
        <v>680</v>
      </c>
      <c r="D4226" s="775" t="s">
        <v>176</v>
      </c>
      <c r="E4226" s="775">
        <v>0.99792000000000003</v>
      </c>
      <c r="F4226" s="775" t="s">
        <v>1094</v>
      </c>
      <c r="G4226" s="775" t="s">
        <v>3710</v>
      </c>
      <c r="H4226" s="775" t="s">
        <v>3711</v>
      </c>
      <c r="I4226" s="775" t="s">
        <v>6083</v>
      </c>
    </row>
    <row r="4227" spans="1:9">
      <c r="A4227" s="775" t="str">
        <f>Table_wabobpsvr_AzureCalc_AzureCalcRateCard[[#This Row],[ServiceName]]&amp;Table_wabobpsvr_AzureCalc_AzureCalcRateCard[[#This Row],[Price_Level]]&amp;Table_wabobpsvr_AzureCalc_AzureCalcRateCard[[#This Row],[Region]]</f>
        <v>Basic_D14 VM (Windows)MOSP10</v>
      </c>
      <c r="B4227" s="775">
        <v>10</v>
      </c>
      <c r="C4227" s="775" t="s">
        <v>680</v>
      </c>
      <c r="D4227" s="775" t="s">
        <v>606</v>
      </c>
      <c r="E4227" s="775">
        <v>2.968</v>
      </c>
      <c r="F4227" s="775" t="s">
        <v>1095</v>
      </c>
      <c r="G4227" s="775" t="s">
        <v>4235</v>
      </c>
      <c r="H4227" s="775" t="s">
        <v>4235</v>
      </c>
      <c r="I4227" s="775" t="s">
        <v>6084</v>
      </c>
    </row>
    <row r="4228" spans="1:9">
      <c r="A4228" s="775" t="str">
        <f>Table_wabobpsvr_AzureCalc_AzureCalcRateCard[[#This Row],[ServiceName]]&amp;Table_wabobpsvr_AzureCalc_AzureCalcRateCard[[#This Row],[Price_Level]]&amp;Table_wabobpsvr_AzureCalc_AzureCalcRateCard[[#This Row],[Region]]</f>
        <v>Basic_D14 VM (Windows)A10</v>
      </c>
      <c r="B4228" s="775">
        <v>10</v>
      </c>
      <c r="C4228" s="775" t="s">
        <v>680</v>
      </c>
      <c r="D4228" s="775" t="s">
        <v>174</v>
      </c>
      <c r="E4228" s="775">
        <v>2.8789600000000002</v>
      </c>
      <c r="F4228" s="775" t="s">
        <v>1095</v>
      </c>
      <c r="G4228" s="775" t="s">
        <v>4235</v>
      </c>
      <c r="H4228" s="775" t="s">
        <v>4235</v>
      </c>
      <c r="I4228" s="775" t="s">
        <v>6084</v>
      </c>
    </row>
    <row r="4229" spans="1:9">
      <c r="A4229" s="775" t="str">
        <f>Table_wabobpsvr_AzureCalc_AzureCalcRateCard[[#This Row],[ServiceName]]&amp;Table_wabobpsvr_AzureCalc_AzureCalcRateCard[[#This Row],[Price_Level]]&amp;Table_wabobpsvr_AzureCalc_AzureCalcRateCard[[#This Row],[Region]]</f>
        <v>Basic_D14 VM (Windows)B10</v>
      </c>
      <c r="B4229" s="775">
        <v>10</v>
      </c>
      <c r="C4229" s="775" t="s">
        <v>680</v>
      </c>
      <c r="D4229" s="775" t="s">
        <v>175</v>
      </c>
      <c r="E4229" s="775">
        <v>2.78992</v>
      </c>
      <c r="F4229" s="775" t="s">
        <v>1095</v>
      </c>
      <c r="G4229" s="775" t="s">
        <v>4235</v>
      </c>
      <c r="H4229" s="775" t="s">
        <v>4235</v>
      </c>
      <c r="I4229" s="775" t="s">
        <v>6084</v>
      </c>
    </row>
    <row r="4230" spans="1:9">
      <c r="A4230" s="775" t="str">
        <f>Table_wabobpsvr_AzureCalc_AzureCalcRateCard[[#This Row],[ServiceName]]&amp;Table_wabobpsvr_AzureCalc_AzureCalcRateCard[[#This Row],[Price_Level]]&amp;Table_wabobpsvr_AzureCalc_AzureCalcRateCard[[#This Row],[Region]]</f>
        <v>Basic_D14 VM (Windows)C10</v>
      </c>
      <c r="B4230" s="775">
        <v>10</v>
      </c>
      <c r="C4230" s="775" t="s">
        <v>680</v>
      </c>
      <c r="D4230" s="775" t="s">
        <v>177</v>
      </c>
      <c r="E4230" s="775">
        <v>2.7008800000000002</v>
      </c>
      <c r="F4230" s="775" t="s">
        <v>1095</v>
      </c>
      <c r="G4230" s="775" t="s">
        <v>4235</v>
      </c>
      <c r="H4230" s="775" t="s">
        <v>4235</v>
      </c>
      <c r="I4230" s="775" t="s">
        <v>6084</v>
      </c>
    </row>
    <row r="4231" spans="1:9">
      <c r="A4231" s="775" t="str">
        <f>Table_wabobpsvr_AzureCalc_AzureCalcRateCard[[#This Row],[ServiceName]]&amp;Table_wabobpsvr_AzureCalc_AzureCalcRateCard[[#This Row],[Price_Level]]&amp;Table_wabobpsvr_AzureCalc_AzureCalcRateCard[[#This Row],[Region]]</f>
        <v>Basic_D14 VM (Windows)D10</v>
      </c>
      <c r="B4231" s="775">
        <v>10</v>
      </c>
      <c r="C4231" s="775" t="s">
        <v>680</v>
      </c>
      <c r="D4231" s="775" t="s">
        <v>176</v>
      </c>
      <c r="E4231" s="775">
        <v>2.6118399999999999</v>
      </c>
      <c r="F4231" s="775" t="s">
        <v>1095</v>
      </c>
      <c r="G4231" s="775" t="s">
        <v>4235</v>
      </c>
      <c r="H4231" s="775" t="s">
        <v>4235</v>
      </c>
      <c r="I4231" s="775" t="s">
        <v>6084</v>
      </c>
    </row>
    <row r="4232" spans="1:9">
      <c r="A4232" s="775" t="str">
        <f>Table_wabobpsvr_AzureCalc_AzureCalcRateCard[[#This Row],[ServiceName]]&amp;Table_wabobpsvr_AzureCalc_AzureCalcRateCard[[#This Row],[Price_Level]]&amp;Table_wabobpsvr_AzureCalc_AzureCalcRateCard[[#This Row],[Region]]</f>
        <v>Basic_D14 VM (Windows)MOSP9</v>
      </c>
      <c r="B4232" s="775">
        <v>9</v>
      </c>
      <c r="C4232" s="775" t="s">
        <v>680</v>
      </c>
      <c r="D4232" s="775" t="s">
        <v>606</v>
      </c>
      <c r="E4232" s="775">
        <v>2.4470000000000001</v>
      </c>
      <c r="F4232" s="775" t="s">
        <v>1095</v>
      </c>
      <c r="G4232" s="775" t="s">
        <v>4235</v>
      </c>
      <c r="H4232" s="775" t="s">
        <v>4235</v>
      </c>
      <c r="I4232" s="775" t="s">
        <v>6085</v>
      </c>
    </row>
    <row r="4233" spans="1:9">
      <c r="A4233" s="775" t="str">
        <f>Table_wabobpsvr_AzureCalc_AzureCalcRateCard[[#This Row],[ServiceName]]&amp;Table_wabobpsvr_AzureCalc_AzureCalcRateCard[[#This Row],[Price_Level]]&amp;Table_wabobpsvr_AzureCalc_AzureCalcRateCard[[#This Row],[Region]]</f>
        <v>Basic_D14 VM (Windows)A9</v>
      </c>
      <c r="B4233" s="775">
        <v>9</v>
      </c>
      <c r="C4233" s="775" t="s">
        <v>680</v>
      </c>
      <c r="D4233" s="775" t="s">
        <v>174</v>
      </c>
      <c r="E4233" s="775">
        <v>2.3735900000000001</v>
      </c>
      <c r="F4233" s="775" t="s">
        <v>1095</v>
      </c>
      <c r="G4233" s="775" t="s">
        <v>4235</v>
      </c>
      <c r="H4233" s="775" t="s">
        <v>4235</v>
      </c>
      <c r="I4233" s="775" t="s">
        <v>6085</v>
      </c>
    </row>
    <row r="4234" spans="1:9">
      <c r="A4234" s="775" t="str">
        <f>Table_wabobpsvr_AzureCalc_AzureCalcRateCard[[#This Row],[ServiceName]]&amp;Table_wabobpsvr_AzureCalc_AzureCalcRateCard[[#This Row],[Price_Level]]&amp;Table_wabobpsvr_AzureCalc_AzureCalcRateCard[[#This Row],[Region]]</f>
        <v>Basic_D14 VM (Windows)B9</v>
      </c>
      <c r="B4234" s="775">
        <v>9</v>
      </c>
      <c r="C4234" s="775" t="s">
        <v>680</v>
      </c>
      <c r="D4234" s="775" t="s">
        <v>175</v>
      </c>
      <c r="E4234" s="775">
        <v>2.3001800000000001</v>
      </c>
      <c r="F4234" s="775" t="s">
        <v>1095</v>
      </c>
      <c r="G4234" s="775" t="s">
        <v>4235</v>
      </c>
      <c r="H4234" s="775" t="s">
        <v>4235</v>
      </c>
      <c r="I4234" s="775" t="s">
        <v>6085</v>
      </c>
    </row>
    <row r="4235" spans="1:9">
      <c r="A4235" s="775" t="str">
        <f>Table_wabobpsvr_AzureCalc_AzureCalcRateCard[[#This Row],[ServiceName]]&amp;Table_wabobpsvr_AzureCalc_AzureCalcRateCard[[#This Row],[Price_Level]]&amp;Table_wabobpsvr_AzureCalc_AzureCalcRateCard[[#This Row],[Region]]</f>
        <v>Basic_D14 VM (Windows)C9</v>
      </c>
      <c r="B4235" s="775">
        <v>9</v>
      </c>
      <c r="C4235" s="775" t="s">
        <v>680</v>
      </c>
      <c r="D4235" s="775" t="s">
        <v>177</v>
      </c>
      <c r="E4235" s="775">
        <v>2.2267700000000001</v>
      </c>
      <c r="F4235" s="775" t="s">
        <v>1095</v>
      </c>
      <c r="G4235" s="775" t="s">
        <v>4235</v>
      </c>
      <c r="H4235" s="775" t="s">
        <v>4235</v>
      </c>
      <c r="I4235" s="775" t="s">
        <v>6085</v>
      </c>
    </row>
    <row r="4236" spans="1:9">
      <c r="A4236" s="775" t="str">
        <f>Table_wabobpsvr_AzureCalc_AzureCalcRateCard[[#This Row],[ServiceName]]&amp;Table_wabobpsvr_AzureCalc_AzureCalcRateCard[[#This Row],[Price_Level]]&amp;Table_wabobpsvr_AzureCalc_AzureCalcRateCard[[#This Row],[Region]]</f>
        <v>Basic_D14 VM (Windows)D9</v>
      </c>
      <c r="B4236" s="775">
        <v>9</v>
      </c>
      <c r="C4236" s="775" t="s">
        <v>680</v>
      </c>
      <c r="D4236" s="775" t="s">
        <v>176</v>
      </c>
      <c r="E4236" s="775">
        <v>2.1533600000000002</v>
      </c>
      <c r="F4236" s="775" t="s">
        <v>1095</v>
      </c>
      <c r="G4236" s="775" t="s">
        <v>4235</v>
      </c>
      <c r="H4236" s="775" t="s">
        <v>4235</v>
      </c>
      <c r="I4236" s="775" t="s">
        <v>6085</v>
      </c>
    </row>
    <row r="4237" spans="1:9">
      <c r="A4237" s="775" t="str">
        <f>Table_wabobpsvr_AzureCalc_AzureCalcRateCard[[#This Row],[ServiceName]]&amp;Table_wabobpsvr_AzureCalc_AzureCalcRateCard[[#This Row],[Price_Level]]&amp;Table_wabobpsvr_AzureCalc_AzureCalcRateCard[[#This Row],[Region]]</f>
        <v>Standard_G2 VM (Non-Windows)D4</v>
      </c>
      <c r="B4237" s="775">
        <v>4</v>
      </c>
      <c r="C4237" s="775" t="s">
        <v>87</v>
      </c>
      <c r="D4237" s="775" t="s">
        <v>176</v>
      </c>
      <c r="E4237" s="775">
        <v>1.0740000000000001</v>
      </c>
      <c r="F4237" s="775" t="s">
        <v>3045</v>
      </c>
      <c r="G4237" s="775" t="s">
        <v>3046</v>
      </c>
      <c r="H4237" s="775" t="s">
        <v>3047</v>
      </c>
      <c r="I4237" s="775" t="s">
        <v>5445</v>
      </c>
    </row>
    <row r="4238" spans="1:9">
      <c r="A4238" s="775" t="str">
        <f>Table_wabobpsvr_AzureCalc_AzureCalcRateCard[[#This Row],[ServiceName]]&amp;Table_wabobpsvr_AzureCalc_AzureCalcRateCard[[#This Row],[Price_Level]]&amp;Table_wabobpsvr_AzureCalc_AzureCalcRateCard[[#This Row],[Region]]</f>
        <v>Standard_G3 VM (Non-Windows)MOSP4</v>
      </c>
      <c r="B4238" s="775">
        <v>4</v>
      </c>
      <c r="C4238" s="775" t="s">
        <v>87</v>
      </c>
      <c r="D4238" s="775" t="s">
        <v>606</v>
      </c>
      <c r="E4238" s="775">
        <v>2.44</v>
      </c>
      <c r="F4238" s="775" t="s">
        <v>3048</v>
      </c>
      <c r="G4238" s="775" t="s">
        <v>4235</v>
      </c>
      <c r="H4238" s="775" t="s">
        <v>4235</v>
      </c>
      <c r="I4238" s="775" t="s">
        <v>6086</v>
      </c>
    </row>
    <row r="4239" spans="1:9">
      <c r="A4239" s="775" t="str">
        <f>Table_wabobpsvr_AzureCalc_AzureCalcRateCard[[#This Row],[ServiceName]]&amp;Table_wabobpsvr_AzureCalc_AzureCalcRateCard[[#This Row],[Price_Level]]&amp;Table_wabobpsvr_AzureCalc_AzureCalcRateCard[[#This Row],[Region]]</f>
        <v>Standard_G3 VM (Non-Windows)A4</v>
      </c>
      <c r="B4239" s="775">
        <v>4</v>
      </c>
      <c r="C4239" s="775" t="s">
        <v>87</v>
      </c>
      <c r="D4239" s="775" t="s">
        <v>174</v>
      </c>
      <c r="E4239" s="775">
        <v>2.367</v>
      </c>
      <c r="F4239" s="775" t="s">
        <v>3048</v>
      </c>
      <c r="G4239" s="775" t="s">
        <v>3049</v>
      </c>
      <c r="H4239" s="775" t="s">
        <v>3050</v>
      </c>
      <c r="I4239" s="775" t="s">
        <v>6086</v>
      </c>
    </row>
    <row r="4240" spans="1:9">
      <c r="A4240" s="775" t="str">
        <f>Table_wabobpsvr_AzureCalc_AzureCalcRateCard[[#This Row],[ServiceName]]&amp;Table_wabobpsvr_AzureCalc_AzureCalcRateCard[[#This Row],[Price_Level]]&amp;Table_wabobpsvr_AzureCalc_AzureCalcRateCard[[#This Row],[Region]]</f>
        <v>Standard_G3 VM (Non-Windows)B4</v>
      </c>
      <c r="B4240" s="775">
        <v>4</v>
      </c>
      <c r="C4240" s="775" t="s">
        <v>87</v>
      </c>
      <c r="D4240" s="775" t="s">
        <v>175</v>
      </c>
      <c r="E4240" s="775">
        <v>2.294</v>
      </c>
      <c r="F4240" s="775" t="s">
        <v>3048</v>
      </c>
      <c r="G4240" s="775" t="s">
        <v>3049</v>
      </c>
      <c r="H4240" s="775" t="s">
        <v>3050</v>
      </c>
      <c r="I4240" s="775" t="s">
        <v>6086</v>
      </c>
    </row>
    <row r="4241" spans="1:9">
      <c r="A4241" s="775" t="str">
        <f>Table_wabobpsvr_AzureCalc_AzureCalcRateCard[[#This Row],[ServiceName]]&amp;Table_wabobpsvr_AzureCalc_AzureCalcRateCard[[#This Row],[Price_Level]]&amp;Table_wabobpsvr_AzureCalc_AzureCalcRateCard[[#This Row],[Region]]</f>
        <v>Standard_G3 VM (Non-Windows)C4</v>
      </c>
      <c r="B4241" s="775">
        <v>4</v>
      </c>
      <c r="C4241" s="775" t="s">
        <v>87</v>
      </c>
      <c r="D4241" s="775" t="s">
        <v>177</v>
      </c>
      <c r="E4241" s="775">
        <v>2.2200000000000002</v>
      </c>
      <c r="F4241" s="775" t="s">
        <v>3048</v>
      </c>
      <c r="G4241" s="775" t="s">
        <v>3049</v>
      </c>
      <c r="H4241" s="775" t="s">
        <v>3050</v>
      </c>
      <c r="I4241" s="775" t="s">
        <v>6086</v>
      </c>
    </row>
    <row r="4242" spans="1:9">
      <c r="A4242" s="775" t="str">
        <f>Table_wabobpsvr_AzureCalc_AzureCalcRateCard[[#This Row],[ServiceName]]&amp;Table_wabobpsvr_AzureCalc_AzureCalcRateCard[[#This Row],[Price_Level]]&amp;Table_wabobpsvr_AzureCalc_AzureCalcRateCard[[#This Row],[Region]]</f>
        <v>Standard_G3 VM (Non-Windows)D4</v>
      </c>
      <c r="B4242" s="775">
        <v>4</v>
      </c>
      <c r="C4242" s="775" t="s">
        <v>87</v>
      </c>
      <c r="D4242" s="775" t="s">
        <v>176</v>
      </c>
      <c r="E4242" s="775">
        <v>2.1469999999999998</v>
      </c>
      <c r="F4242" s="775" t="s">
        <v>3048</v>
      </c>
      <c r="G4242" s="775" t="s">
        <v>3049</v>
      </c>
      <c r="H4242" s="775" t="s">
        <v>3050</v>
      </c>
      <c r="I4242" s="775" t="s">
        <v>6086</v>
      </c>
    </row>
    <row r="4243" spans="1:9">
      <c r="A4243" s="775" t="str">
        <f>Table_wabobpsvr_AzureCalc_AzureCalcRateCard[[#This Row],[ServiceName]]&amp;Table_wabobpsvr_AzureCalc_AzureCalcRateCard[[#This Row],[Price_Level]]&amp;Table_wabobpsvr_AzureCalc_AzureCalcRateCard[[#This Row],[Region]]</f>
        <v>Standard_G4 VM (Non-Windows)MOSP4</v>
      </c>
      <c r="B4243" s="775">
        <v>4</v>
      </c>
      <c r="C4243" s="775" t="s">
        <v>87</v>
      </c>
      <c r="D4243" s="775" t="s">
        <v>606</v>
      </c>
      <c r="E4243" s="775">
        <v>4.88</v>
      </c>
      <c r="F4243" s="775" t="s">
        <v>3051</v>
      </c>
      <c r="G4243" s="775" t="s">
        <v>4235</v>
      </c>
      <c r="H4243" s="775" t="s">
        <v>4235</v>
      </c>
      <c r="I4243" s="775" t="s">
        <v>6087</v>
      </c>
    </row>
    <row r="4244" spans="1:9">
      <c r="A4244" s="775" t="str">
        <f>Table_wabobpsvr_AzureCalc_AzureCalcRateCard[[#This Row],[ServiceName]]&amp;Table_wabobpsvr_AzureCalc_AzureCalcRateCard[[#This Row],[Price_Level]]&amp;Table_wabobpsvr_AzureCalc_AzureCalcRateCard[[#This Row],[Region]]</f>
        <v>Basic_D14 VM (Windows)MOSP13</v>
      </c>
      <c r="B4244" s="775">
        <v>13</v>
      </c>
      <c r="C4244" s="775" t="s">
        <v>680</v>
      </c>
      <c r="D4244" s="775" t="s">
        <v>606</v>
      </c>
      <c r="E4244" s="775">
        <v>2.6440000000000001</v>
      </c>
      <c r="F4244" s="775" t="s">
        <v>1095</v>
      </c>
      <c r="G4244" s="775" t="s">
        <v>4235</v>
      </c>
      <c r="H4244" s="775" t="s">
        <v>4235</v>
      </c>
      <c r="I4244" s="775" t="s">
        <v>6088</v>
      </c>
    </row>
    <row r="4245" spans="1:9">
      <c r="A4245" s="775" t="str">
        <f>Table_wabobpsvr_AzureCalc_AzureCalcRateCard[[#This Row],[ServiceName]]&amp;Table_wabobpsvr_AzureCalc_AzureCalcRateCard[[#This Row],[Price_Level]]&amp;Table_wabobpsvr_AzureCalc_AzureCalcRateCard[[#This Row],[Region]]</f>
        <v>Basic_D14 VM (Windows)A13</v>
      </c>
      <c r="B4245" s="775">
        <v>13</v>
      </c>
      <c r="C4245" s="775" t="s">
        <v>680</v>
      </c>
      <c r="D4245" s="775" t="s">
        <v>174</v>
      </c>
      <c r="E4245" s="775">
        <v>2.5646800000000001</v>
      </c>
      <c r="F4245" s="775" t="s">
        <v>1095</v>
      </c>
      <c r="G4245" s="775" t="s">
        <v>4235</v>
      </c>
      <c r="H4245" s="775" t="s">
        <v>4235</v>
      </c>
      <c r="I4245" s="775" t="s">
        <v>6088</v>
      </c>
    </row>
    <row r="4246" spans="1:9">
      <c r="A4246" s="775" t="str">
        <f>Table_wabobpsvr_AzureCalc_AzureCalcRateCard[[#This Row],[ServiceName]]&amp;Table_wabobpsvr_AzureCalc_AzureCalcRateCard[[#This Row],[Price_Level]]&amp;Table_wabobpsvr_AzureCalc_AzureCalcRateCard[[#This Row],[Region]]</f>
        <v>Basic_D14 VM (Windows)B13</v>
      </c>
      <c r="B4246" s="775">
        <v>13</v>
      </c>
      <c r="C4246" s="775" t="s">
        <v>680</v>
      </c>
      <c r="D4246" s="775" t="s">
        <v>175</v>
      </c>
      <c r="E4246" s="775">
        <v>2.48536</v>
      </c>
      <c r="F4246" s="775" t="s">
        <v>1095</v>
      </c>
      <c r="G4246" s="775" t="s">
        <v>4235</v>
      </c>
      <c r="H4246" s="775" t="s">
        <v>4235</v>
      </c>
      <c r="I4246" s="775" t="s">
        <v>6088</v>
      </c>
    </row>
    <row r="4247" spans="1:9">
      <c r="A4247" s="775" t="str">
        <f>Table_wabobpsvr_AzureCalc_AzureCalcRateCard[[#This Row],[ServiceName]]&amp;Table_wabobpsvr_AzureCalc_AzureCalcRateCard[[#This Row],[Price_Level]]&amp;Table_wabobpsvr_AzureCalc_AzureCalcRateCard[[#This Row],[Region]]</f>
        <v>Basic_D14 VM (Windows)C13</v>
      </c>
      <c r="B4247" s="775">
        <v>13</v>
      </c>
      <c r="C4247" s="775" t="s">
        <v>680</v>
      </c>
      <c r="D4247" s="775" t="s">
        <v>177</v>
      </c>
      <c r="E4247" s="775">
        <v>2.40604</v>
      </c>
      <c r="F4247" s="775" t="s">
        <v>1095</v>
      </c>
      <c r="G4247" s="775" t="s">
        <v>4235</v>
      </c>
      <c r="H4247" s="775" t="s">
        <v>4235</v>
      </c>
      <c r="I4247" s="775" t="s">
        <v>6088</v>
      </c>
    </row>
    <row r="4248" spans="1:9">
      <c r="A4248" s="775" t="str">
        <f>Table_wabobpsvr_AzureCalc_AzureCalcRateCard[[#This Row],[ServiceName]]&amp;Table_wabobpsvr_AzureCalc_AzureCalcRateCard[[#This Row],[Price_Level]]&amp;Table_wabobpsvr_AzureCalc_AzureCalcRateCard[[#This Row],[Region]]</f>
        <v>Basic_D14 VM (Windows)D13</v>
      </c>
      <c r="B4248" s="775">
        <v>13</v>
      </c>
      <c r="C4248" s="775" t="s">
        <v>680</v>
      </c>
      <c r="D4248" s="775" t="s">
        <v>176</v>
      </c>
      <c r="E4248" s="775">
        <v>2.3267199999999999</v>
      </c>
      <c r="F4248" s="775" t="s">
        <v>1095</v>
      </c>
      <c r="G4248" s="775" t="s">
        <v>4235</v>
      </c>
      <c r="H4248" s="775" t="s">
        <v>4235</v>
      </c>
      <c r="I4248" s="775" t="s">
        <v>6088</v>
      </c>
    </row>
    <row r="4249" spans="1:9">
      <c r="A4249" s="775" t="str">
        <f>Table_wabobpsvr_AzureCalc_AzureCalcRateCard[[#This Row],[ServiceName]]&amp;Table_wabobpsvr_AzureCalc_AzureCalcRateCard[[#This Row],[Price_Level]]&amp;Table_wabobpsvr_AzureCalc_AzureCalcRateCard[[#This Row],[Region]]</f>
        <v>Basic_D14 VM (Windows)MOSP7</v>
      </c>
      <c r="B4249" s="775">
        <v>7</v>
      </c>
      <c r="C4249" s="775" t="s">
        <v>680</v>
      </c>
      <c r="D4249" s="775" t="s">
        <v>606</v>
      </c>
      <c r="E4249" s="775">
        <v>1.944</v>
      </c>
      <c r="F4249" s="775" t="s">
        <v>1095</v>
      </c>
      <c r="G4249" s="775" t="s">
        <v>4235</v>
      </c>
      <c r="H4249" s="775" t="s">
        <v>4235</v>
      </c>
      <c r="I4249" s="775" t="s">
        <v>6089</v>
      </c>
    </row>
    <row r="4250" spans="1:9">
      <c r="A4250" s="775" t="str">
        <f>Table_wabobpsvr_AzureCalc_AzureCalcRateCard[[#This Row],[ServiceName]]&amp;Table_wabobpsvr_AzureCalc_AzureCalcRateCard[[#This Row],[Price_Level]]&amp;Table_wabobpsvr_AzureCalc_AzureCalcRateCard[[#This Row],[Region]]</f>
        <v>Basic_D3 VM (Windows)B6</v>
      </c>
      <c r="B4250" s="775">
        <v>6</v>
      </c>
      <c r="C4250" s="775" t="s">
        <v>680</v>
      </c>
      <c r="D4250" s="775" t="s">
        <v>175</v>
      </c>
      <c r="E4250" s="775">
        <v>0.52639999999999998</v>
      </c>
      <c r="F4250" s="775" t="s">
        <v>1099</v>
      </c>
      <c r="G4250" s="775" t="s">
        <v>4235</v>
      </c>
      <c r="H4250" s="775" t="s">
        <v>4235</v>
      </c>
      <c r="I4250" s="775" t="s">
        <v>4965</v>
      </c>
    </row>
    <row r="4251" spans="1:9">
      <c r="A4251" s="775" t="str">
        <f>Table_wabobpsvr_AzureCalc_AzureCalcRateCard[[#This Row],[ServiceName]]&amp;Table_wabobpsvr_AzureCalc_AzureCalcRateCard[[#This Row],[Price_Level]]&amp;Table_wabobpsvr_AzureCalc_AzureCalcRateCard[[#This Row],[Region]]</f>
        <v>Basic_D3 VM (Windows)C6</v>
      </c>
      <c r="B4251" s="775">
        <v>6</v>
      </c>
      <c r="C4251" s="775" t="s">
        <v>680</v>
      </c>
      <c r="D4251" s="775" t="s">
        <v>177</v>
      </c>
      <c r="E4251" s="775">
        <v>0.50960000000000005</v>
      </c>
      <c r="F4251" s="775" t="s">
        <v>1099</v>
      </c>
      <c r="G4251" s="775" t="s">
        <v>4235</v>
      </c>
      <c r="H4251" s="775" t="s">
        <v>4235</v>
      </c>
      <c r="I4251" s="775" t="s">
        <v>4965</v>
      </c>
    </row>
    <row r="4252" spans="1:9">
      <c r="A4252" s="775" t="str">
        <f>Table_wabobpsvr_AzureCalc_AzureCalcRateCard[[#This Row],[ServiceName]]&amp;Table_wabobpsvr_AzureCalc_AzureCalcRateCard[[#This Row],[Price_Level]]&amp;Table_wabobpsvr_AzureCalc_AzureCalcRateCard[[#This Row],[Region]]</f>
        <v>Basic_D3 VM (Windows)D6</v>
      </c>
      <c r="B4252" s="775">
        <v>6</v>
      </c>
      <c r="C4252" s="775" t="s">
        <v>680</v>
      </c>
      <c r="D4252" s="775" t="s">
        <v>176</v>
      </c>
      <c r="E4252" s="775">
        <v>0.49280000000000002</v>
      </c>
      <c r="F4252" s="775" t="s">
        <v>1099</v>
      </c>
      <c r="G4252" s="775" t="s">
        <v>4235</v>
      </c>
      <c r="H4252" s="775" t="s">
        <v>4235</v>
      </c>
      <c r="I4252" s="775" t="s">
        <v>4965</v>
      </c>
    </row>
    <row r="4253" spans="1:9">
      <c r="A4253" s="775" t="str">
        <f>Table_wabobpsvr_AzureCalc_AzureCalcRateCard[[#This Row],[ServiceName]]&amp;Table_wabobpsvr_AzureCalc_AzureCalcRateCard[[#This Row],[Price_Level]]&amp;Table_wabobpsvr_AzureCalc_AzureCalcRateCard[[#This Row],[Region]]</f>
        <v>Basic_D3 VM (Windows)MOSP2</v>
      </c>
      <c r="B4253" s="775">
        <v>2</v>
      </c>
      <c r="C4253" s="775" t="s">
        <v>680</v>
      </c>
      <c r="D4253" s="775" t="s">
        <v>606</v>
      </c>
      <c r="E4253" s="775">
        <v>0.52</v>
      </c>
      <c r="F4253" s="775" t="s">
        <v>1099</v>
      </c>
      <c r="G4253" s="775" t="s">
        <v>4235</v>
      </c>
      <c r="H4253" s="775" t="s">
        <v>4235</v>
      </c>
      <c r="I4253" s="775" t="s">
        <v>6090</v>
      </c>
    </row>
    <row r="4254" spans="1:9">
      <c r="A4254" s="775" t="str">
        <f>Table_wabobpsvr_AzureCalc_AzureCalcRateCard[[#This Row],[ServiceName]]&amp;Table_wabobpsvr_AzureCalc_AzureCalcRateCard[[#This Row],[Price_Level]]&amp;Table_wabobpsvr_AzureCalc_AzureCalcRateCard[[#This Row],[Region]]</f>
        <v>Basic_D3 VM (Windows)A2</v>
      </c>
      <c r="B4254" s="775">
        <v>2</v>
      </c>
      <c r="C4254" s="775" t="s">
        <v>680</v>
      </c>
      <c r="D4254" s="775" t="s">
        <v>174</v>
      </c>
      <c r="E4254" s="775">
        <v>0.50439999999999996</v>
      </c>
      <c r="F4254" s="775" t="s">
        <v>1099</v>
      </c>
      <c r="G4254" s="775" t="s">
        <v>4235</v>
      </c>
      <c r="H4254" s="775" t="s">
        <v>4235</v>
      </c>
      <c r="I4254" s="775" t="s">
        <v>6090</v>
      </c>
    </row>
    <row r="4255" spans="1:9">
      <c r="A4255" s="775" t="str">
        <f>Table_wabobpsvr_AzureCalc_AzureCalcRateCard[[#This Row],[ServiceName]]&amp;Table_wabobpsvr_AzureCalc_AzureCalcRateCard[[#This Row],[Price_Level]]&amp;Table_wabobpsvr_AzureCalc_AzureCalcRateCard[[#This Row],[Region]]</f>
        <v>Basic_D3 VM (Windows)B2</v>
      </c>
      <c r="B4255" s="775">
        <v>2</v>
      </c>
      <c r="C4255" s="775" t="s">
        <v>680</v>
      </c>
      <c r="D4255" s="775" t="s">
        <v>175</v>
      </c>
      <c r="E4255" s="775">
        <v>0.48880000000000001</v>
      </c>
      <c r="F4255" s="775" t="s">
        <v>1099</v>
      </c>
      <c r="G4255" s="775" t="s">
        <v>4235</v>
      </c>
      <c r="H4255" s="775" t="s">
        <v>4235</v>
      </c>
      <c r="I4255" s="775" t="s">
        <v>6090</v>
      </c>
    </row>
    <row r="4256" spans="1:9">
      <c r="A4256" s="775" t="str">
        <f>Table_wabobpsvr_AzureCalc_AzureCalcRateCard[[#This Row],[ServiceName]]&amp;Table_wabobpsvr_AzureCalc_AzureCalcRateCard[[#This Row],[Price_Level]]&amp;Table_wabobpsvr_AzureCalc_AzureCalcRateCard[[#This Row],[Region]]</f>
        <v>Basic_D3 VM (Windows)C2</v>
      </c>
      <c r="B4256" s="775">
        <v>2</v>
      </c>
      <c r="C4256" s="775" t="s">
        <v>680</v>
      </c>
      <c r="D4256" s="775" t="s">
        <v>177</v>
      </c>
      <c r="E4256" s="775">
        <v>0.47320000000000001</v>
      </c>
      <c r="F4256" s="775" t="s">
        <v>1099</v>
      </c>
      <c r="G4256" s="775" t="s">
        <v>4235</v>
      </c>
      <c r="H4256" s="775" t="s">
        <v>4235</v>
      </c>
      <c r="I4256" s="775" t="s">
        <v>6090</v>
      </c>
    </row>
    <row r="4257" spans="1:9">
      <c r="A4257" s="775" t="str">
        <f>Table_wabobpsvr_AzureCalc_AzureCalcRateCard[[#This Row],[ServiceName]]&amp;Table_wabobpsvr_AzureCalc_AzureCalcRateCard[[#This Row],[Price_Level]]&amp;Table_wabobpsvr_AzureCalc_AzureCalcRateCard[[#This Row],[Region]]</f>
        <v>Basic_D3 VM (Windows)D2</v>
      </c>
      <c r="B4257" s="775">
        <v>2</v>
      </c>
      <c r="C4257" s="775" t="s">
        <v>680</v>
      </c>
      <c r="D4257" s="775" t="s">
        <v>176</v>
      </c>
      <c r="E4257" s="775">
        <v>0.45760000000000001</v>
      </c>
      <c r="F4257" s="775" t="s">
        <v>1099</v>
      </c>
      <c r="G4257" s="775" t="s">
        <v>4235</v>
      </c>
      <c r="H4257" s="775" t="s">
        <v>4235</v>
      </c>
      <c r="I4257" s="775" t="s">
        <v>6090</v>
      </c>
    </row>
    <row r="4258" spans="1:9">
      <c r="A4258" s="775" t="str">
        <f>Table_wabobpsvr_AzureCalc_AzureCalcRateCard[[#This Row],[ServiceName]]&amp;Table_wabobpsvr_AzureCalc_AzureCalcRateCard[[#This Row],[Price_Level]]&amp;Table_wabobpsvr_AzureCalc_AzureCalcRateCard[[#This Row],[Region]]</f>
        <v>Basic_D3 VM (Windows)MOSP5</v>
      </c>
      <c r="B4258" s="775">
        <v>5</v>
      </c>
      <c r="C4258" s="775" t="s">
        <v>680</v>
      </c>
      <c r="D4258" s="775" t="s">
        <v>606</v>
      </c>
      <c r="E4258" s="775">
        <v>0.56000000000000005</v>
      </c>
      <c r="F4258" s="775" t="s">
        <v>1099</v>
      </c>
      <c r="G4258" s="775" t="s">
        <v>4235</v>
      </c>
      <c r="H4258" s="775" t="s">
        <v>4235</v>
      </c>
      <c r="I4258" s="775" t="s">
        <v>6091</v>
      </c>
    </row>
    <row r="4259" spans="1:9">
      <c r="A4259" s="775" t="str">
        <f>Table_wabobpsvr_AzureCalc_AzureCalcRateCard[[#This Row],[ServiceName]]&amp;Table_wabobpsvr_AzureCalc_AzureCalcRateCard[[#This Row],[Price_Level]]&amp;Table_wabobpsvr_AzureCalc_AzureCalcRateCard[[#This Row],[Region]]</f>
        <v>Basic_D3 VM (Windows)A5</v>
      </c>
      <c r="B4259" s="775">
        <v>5</v>
      </c>
      <c r="C4259" s="775" t="s">
        <v>680</v>
      </c>
      <c r="D4259" s="775" t="s">
        <v>174</v>
      </c>
      <c r="E4259" s="775">
        <v>0.54320000000000002</v>
      </c>
      <c r="F4259" s="775" t="s">
        <v>1099</v>
      </c>
      <c r="G4259" s="775" t="s">
        <v>4235</v>
      </c>
      <c r="H4259" s="775" t="s">
        <v>4235</v>
      </c>
      <c r="I4259" s="775" t="s">
        <v>6091</v>
      </c>
    </row>
    <row r="4260" spans="1:9">
      <c r="A4260" s="1039" t="str">
        <f>Table_wabobpsvr_AzureCalc_AzureCalcRateCard[[#This Row],[ServiceName]]&amp;Table_wabobpsvr_AzureCalc_AzureCalcRateCard[[#This Row],[Price_Level]]&amp;Table_wabobpsvr_AzureCalc_AzureCalcRateCard[[#This Row],[Region]]</f>
        <v>Basic_D3 VM (Windows)B5</v>
      </c>
      <c r="B4260" s="1039">
        <v>5</v>
      </c>
      <c r="C4260" s="1039" t="s">
        <v>680</v>
      </c>
      <c r="D4260" s="1039" t="s">
        <v>175</v>
      </c>
      <c r="E4260" s="1039">
        <v>0.52639999999999998</v>
      </c>
      <c r="F4260" s="1039" t="s">
        <v>1099</v>
      </c>
      <c r="G4260" s="775" t="s">
        <v>4235</v>
      </c>
      <c r="H4260" s="775" t="s">
        <v>4235</v>
      </c>
      <c r="I4260" s="775" t="s">
        <v>6091</v>
      </c>
    </row>
    <row r="4261" spans="1:9">
      <c r="A4261" s="775" t="str">
        <f>Table_wabobpsvr_AzureCalc_AzureCalcRateCard[[#This Row],[ServiceName]]&amp;Table_wabobpsvr_AzureCalc_AzureCalcRateCard[[#This Row],[Price_Level]]&amp;Table_wabobpsvr_AzureCalc_AzureCalcRateCard[[#This Row],[Region]]</f>
        <v>Basic_D3 VM (Windows)C5</v>
      </c>
      <c r="B4261" s="775">
        <v>5</v>
      </c>
      <c r="C4261" s="775" t="s">
        <v>680</v>
      </c>
      <c r="D4261" s="775" t="s">
        <v>177</v>
      </c>
      <c r="E4261" s="775">
        <v>0.50960000000000005</v>
      </c>
      <c r="F4261" s="775" t="s">
        <v>1099</v>
      </c>
      <c r="G4261" s="775" t="s">
        <v>4235</v>
      </c>
      <c r="H4261" s="775" t="s">
        <v>4235</v>
      </c>
      <c r="I4261" s="775" t="s">
        <v>6091</v>
      </c>
    </row>
    <row r="4262" spans="1:9">
      <c r="A4262" s="775" t="str">
        <f>Table_wabobpsvr_AzureCalc_AzureCalcRateCard[[#This Row],[ServiceName]]&amp;Table_wabobpsvr_AzureCalc_AzureCalcRateCard[[#This Row],[Price_Level]]&amp;Table_wabobpsvr_AzureCalc_AzureCalcRateCard[[#This Row],[Region]]</f>
        <v>Basic_D3 VM (Windows)D5</v>
      </c>
      <c r="B4262" s="775">
        <v>5</v>
      </c>
      <c r="C4262" s="775" t="s">
        <v>680</v>
      </c>
      <c r="D4262" s="775" t="s">
        <v>176</v>
      </c>
      <c r="E4262" s="775">
        <v>0.49280000000000002</v>
      </c>
      <c r="F4262" s="775" t="s">
        <v>1099</v>
      </c>
      <c r="G4262" s="775" t="s">
        <v>4235</v>
      </c>
      <c r="H4262" s="775" t="s">
        <v>4235</v>
      </c>
      <c r="I4262" s="775" t="s">
        <v>6091</v>
      </c>
    </row>
    <row r="4263" spans="1:9">
      <c r="A4263" s="775" t="str">
        <f>Table_wabobpsvr_AzureCalc_AzureCalcRateCard[[#This Row],[ServiceName]]&amp;Table_wabobpsvr_AzureCalc_AzureCalcRateCard[[#This Row],[Price_Level]]&amp;Table_wabobpsvr_AzureCalc_AzureCalcRateCard[[#This Row],[Region]]</f>
        <v>Basic_D3 VM (Windows)MOSP1</v>
      </c>
      <c r="B4263" s="775">
        <v>1</v>
      </c>
      <c r="C4263" s="775" t="s">
        <v>680</v>
      </c>
      <c r="D4263" s="775" t="s">
        <v>606</v>
      </c>
      <c r="E4263" s="775">
        <v>0.52</v>
      </c>
      <c r="F4263" s="775" t="s">
        <v>1099</v>
      </c>
      <c r="G4263" s="775" t="s">
        <v>4235</v>
      </c>
      <c r="H4263" s="775" t="s">
        <v>4235</v>
      </c>
      <c r="I4263" s="775" t="s">
        <v>6092</v>
      </c>
    </row>
    <row r="4264" spans="1:9">
      <c r="A4264" s="1039" t="str">
        <f>Table_wabobpsvr_AzureCalc_AzureCalcRateCard[[#This Row],[ServiceName]]&amp;Table_wabobpsvr_AzureCalc_AzureCalcRateCard[[#This Row],[Price_Level]]&amp;Table_wabobpsvr_AzureCalc_AzureCalcRateCard[[#This Row],[Region]]</f>
        <v>Basic_D3 VM (Windows)A1</v>
      </c>
      <c r="B4264" s="1039">
        <v>1</v>
      </c>
      <c r="C4264" s="1039" t="s">
        <v>680</v>
      </c>
      <c r="D4264" s="1039" t="s">
        <v>174</v>
      </c>
      <c r="E4264" s="1039">
        <v>0.50439999999999996</v>
      </c>
      <c r="F4264" s="1039" t="s">
        <v>1099</v>
      </c>
      <c r="G4264" s="775" t="s">
        <v>4235</v>
      </c>
      <c r="H4264" s="775" t="s">
        <v>4235</v>
      </c>
      <c r="I4264" s="775" t="s">
        <v>6092</v>
      </c>
    </row>
    <row r="4265" spans="1:9">
      <c r="A4265" s="775" t="str">
        <f>Table_wabobpsvr_AzureCalc_AzureCalcRateCard[[#This Row],[ServiceName]]&amp;Table_wabobpsvr_AzureCalc_AzureCalcRateCard[[#This Row],[Price_Level]]&amp;Table_wabobpsvr_AzureCalc_AzureCalcRateCard[[#This Row],[Region]]</f>
        <v>Basic_D3 VM (Windows)B1</v>
      </c>
      <c r="B4265" s="775">
        <v>1</v>
      </c>
      <c r="C4265" s="775" t="s">
        <v>680</v>
      </c>
      <c r="D4265" s="775" t="s">
        <v>175</v>
      </c>
      <c r="E4265" s="775">
        <v>0.48880000000000001</v>
      </c>
      <c r="F4265" s="775" t="s">
        <v>1099</v>
      </c>
      <c r="G4265" s="775" t="s">
        <v>4235</v>
      </c>
      <c r="H4265" s="775" t="s">
        <v>4235</v>
      </c>
      <c r="I4265" s="775" t="s">
        <v>6092</v>
      </c>
    </row>
    <row r="4266" spans="1:9">
      <c r="A4266" s="775" t="str">
        <f>Table_wabobpsvr_AzureCalc_AzureCalcRateCard[[#This Row],[ServiceName]]&amp;Table_wabobpsvr_AzureCalc_AzureCalcRateCard[[#This Row],[Price_Level]]&amp;Table_wabobpsvr_AzureCalc_AzureCalcRateCard[[#This Row],[Region]]</f>
        <v>Basic_D3 VM (Windows)C1</v>
      </c>
      <c r="B4266" s="775">
        <v>1</v>
      </c>
      <c r="C4266" s="775" t="s">
        <v>680</v>
      </c>
      <c r="D4266" s="775" t="s">
        <v>177</v>
      </c>
      <c r="E4266" s="775">
        <v>0.47320000000000001</v>
      </c>
      <c r="F4266" s="775" t="s">
        <v>1099</v>
      </c>
      <c r="G4266" s="775" t="s">
        <v>4235</v>
      </c>
      <c r="H4266" s="775" t="s">
        <v>4235</v>
      </c>
      <c r="I4266" s="775" t="s">
        <v>6092</v>
      </c>
    </row>
    <row r="4267" spans="1:9">
      <c r="A4267" s="775" t="str">
        <f>Table_wabobpsvr_AzureCalc_AzureCalcRateCard[[#This Row],[ServiceName]]&amp;Table_wabobpsvr_AzureCalc_AzureCalcRateCard[[#This Row],[Price_Level]]&amp;Table_wabobpsvr_AzureCalc_AzureCalcRateCard[[#This Row],[Region]]</f>
        <v>Basic_D3 VM (Windows)D1</v>
      </c>
      <c r="B4267" s="775">
        <v>1</v>
      </c>
      <c r="C4267" s="775" t="s">
        <v>680</v>
      </c>
      <c r="D4267" s="775" t="s">
        <v>176</v>
      </c>
      <c r="E4267" s="775">
        <v>0.45760000000000001</v>
      </c>
      <c r="F4267" s="775" t="s">
        <v>1099</v>
      </c>
      <c r="G4267" s="775" t="s">
        <v>4235</v>
      </c>
      <c r="H4267" s="775" t="s">
        <v>4235</v>
      </c>
      <c r="I4267" s="775" t="s">
        <v>6092</v>
      </c>
    </row>
    <row r="4268" spans="1:9">
      <c r="A4268" s="775" t="str">
        <f>Table_wabobpsvr_AzureCalc_AzureCalcRateCard[[#This Row],[ServiceName]]&amp;Table_wabobpsvr_AzureCalc_AzureCalcRateCard[[#This Row],[Price_Level]]&amp;Table_wabobpsvr_AzureCalc_AzureCalcRateCard[[#This Row],[Region]]</f>
        <v>Basic_D3 VM (Windows)MOSP4</v>
      </c>
      <c r="B4268" s="775">
        <v>4</v>
      </c>
      <c r="C4268" s="775" t="s">
        <v>680</v>
      </c>
      <c r="D4268" s="775" t="s">
        <v>606</v>
      </c>
      <c r="E4268" s="775">
        <v>0.56000000000000005</v>
      </c>
      <c r="F4268" s="775" t="s">
        <v>1099</v>
      </c>
      <c r="G4268" s="775" t="s">
        <v>4235</v>
      </c>
      <c r="H4268" s="775" t="s">
        <v>4235</v>
      </c>
      <c r="I4268" s="775" t="s">
        <v>6093</v>
      </c>
    </row>
    <row r="4269" spans="1:9">
      <c r="A4269" s="775" t="str">
        <f>Table_wabobpsvr_AzureCalc_AzureCalcRateCard[[#This Row],[ServiceName]]&amp;Table_wabobpsvr_AzureCalc_AzureCalcRateCard[[#This Row],[Price_Level]]&amp;Table_wabobpsvr_AzureCalc_AzureCalcRateCard[[#This Row],[Region]]</f>
        <v>Basic_D3 VM (Windows)A4</v>
      </c>
      <c r="B4269" s="775">
        <v>4</v>
      </c>
      <c r="C4269" s="775" t="s">
        <v>680</v>
      </c>
      <c r="D4269" s="775" t="s">
        <v>174</v>
      </c>
      <c r="E4269" s="775">
        <v>0.54320000000000002</v>
      </c>
      <c r="F4269" s="775" t="s">
        <v>1099</v>
      </c>
      <c r="G4269" s="775" t="s">
        <v>4235</v>
      </c>
      <c r="H4269" s="775" t="s">
        <v>4235</v>
      </c>
      <c r="I4269" s="775" t="s">
        <v>6093</v>
      </c>
    </row>
    <row r="4270" spans="1:9">
      <c r="A4270" s="775" t="str">
        <f>Table_wabobpsvr_AzureCalc_AzureCalcRateCard[[#This Row],[ServiceName]]&amp;Table_wabobpsvr_AzureCalc_AzureCalcRateCard[[#This Row],[Price_Level]]&amp;Table_wabobpsvr_AzureCalc_AzureCalcRateCard[[#This Row],[Region]]</f>
        <v>Basic_D3 VM (Windows)B4</v>
      </c>
      <c r="B4270" s="775">
        <v>4</v>
      </c>
      <c r="C4270" s="775" t="s">
        <v>680</v>
      </c>
      <c r="D4270" s="775" t="s">
        <v>175</v>
      </c>
      <c r="E4270" s="775">
        <v>0.52639999999999998</v>
      </c>
      <c r="F4270" s="775" t="s">
        <v>1099</v>
      </c>
      <c r="G4270" s="775" t="s">
        <v>4235</v>
      </c>
      <c r="H4270" s="775" t="s">
        <v>4235</v>
      </c>
      <c r="I4270" s="775" t="s">
        <v>6093</v>
      </c>
    </row>
    <row r="4271" spans="1:9">
      <c r="A4271" s="775" t="str">
        <f>Table_wabobpsvr_AzureCalc_AzureCalcRateCard[[#This Row],[ServiceName]]&amp;Table_wabobpsvr_AzureCalc_AzureCalcRateCard[[#This Row],[Price_Level]]&amp;Table_wabobpsvr_AzureCalc_AzureCalcRateCard[[#This Row],[Region]]</f>
        <v>Basic_D3 VM (Windows)C4</v>
      </c>
      <c r="B4271" s="775">
        <v>4</v>
      </c>
      <c r="C4271" s="775" t="s">
        <v>680</v>
      </c>
      <c r="D4271" s="775" t="s">
        <v>177</v>
      </c>
      <c r="E4271" s="775">
        <v>0.50960000000000005</v>
      </c>
      <c r="F4271" s="775" t="s">
        <v>1099</v>
      </c>
      <c r="G4271" s="775" t="s">
        <v>4235</v>
      </c>
      <c r="H4271" s="775" t="s">
        <v>4235</v>
      </c>
      <c r="I4271" s="775" t="s">
        <v>6093</v>
      </c>
    </row>
    <row r="4272" spans="1:9">
      <c r="A4272" s="775" t="str">
        <f>Table_wabobpsvr_AzureCalc_AzureCalcRateCard[[#This Row],[ServiceName]]&amp;Table_wabobpsvr_AzureCalc_AzureCalcRateCard[[#This Row],[Price_Level]]&amp;Table_wabobpsvr_AzureCalc_AzureCalcRateCard[[#This Row],[Region]]</f>
        <v>Basic_D3 VM (Windows)D4</v>
      </c>
      <c r="B4272" s="775">
        <v>4</v>
      </c>
      <c r="C4272" s="775" t="s">
        <v>680</v>
      </c>
      <c r="D4272" s="775" t="s">
        <v>176</v>
      </c>
      <c r="E4272" s="775">
        <v>0.49280000000000002</v>
      </c>
      <c r="F4272" s="775" t="s">
        <v>1099</v>
      </c>
      <c r="G4272" s="775" t="s">
        <v>4235</v>
      </c>
      <c r="H4272" s="775" t="s">
        <v>4235</v>
      </c>
      <c r="I4272" s="775" t="s">
        <v>6093</v>
      </c>
    </row>
    <row r="4273" spans="1:9">
      <c r="A4273" s="775" t="str">
        <f>Table_wabobpsvr_AzureCalc_AzureCalcRateCard[[#This Row],[ServiceName]]&amp;Table_wabobpsvr_AzureCalc_AzureCalcRateCard[[#This Row],[Price_Level]]&amp;Table_wabobpsvr_AzureCalc_AzureCalcRateCard[[#This Row],[Region]]</f>
        <v>Basic_D3 VM (Windows)MOSP14</v>
      </c>
      <c r="B4273" s="775">
        <v>14</v>
      </c>
      <c r="C4273" s="775" t="s">
        <v>680</v>
      </c>
      <c r="D4273" s="775" t="s">
        <v>606</v>
      </c>
      <c r="E4273" s="775">
        <v>999999</v>
      </c>
      <c r="F4273" s="775" t="s">
        <v>1099</v>
      </c>
      <c r="G4273" s="775" t="s">
        <v>4235</v>
      </c>
      <c r="H4273" s="775" t="s">
        <v>4235</v>
      </c>
      <c r="I4273" s="775" t="s">
        <v>6094</v>
      </c>
    </row>
    <row r="4274" spans="1:9">
      <c r="A4274" s="775" t="str">
        <f>Table_wabobpsvr_AzureCalc_AzureCalcRateCard[[#This Row],[ServiceName]]&amp;Table_wabobpsvr_AzureCalc_AzureCalcRateCard[[#This Row],[Price_Level]]&amp;Table_wabobpsvr_AzureCalc_AzureCalcRateCard[[#This Row],[Region]]</f>
        <v>Basic_D3 VM (Windows)A14</v>
      </c>
      <c r="B4274" s="775">
        <v>14</v>
      </c>
      <c r="C4274" s="775" t="s">
        <v>680</v>
      </c>
      <c r="D4274" s="775" t="s">
        <v>174</v>
      </c>
      <c r="E4274" s="775">
        <v>0.63146999999999998</v>
      </c>
      <c r="F4274" s="775" t="s">
        <v>1099</v>
      </c>
      <c r="G4274" s="775" t="s">
        <v>4235</v>
      </c>
      <c r="H4274" s="775" t="s">
        <v>4235</v>
      </c>
      <c r="I4274" s="775" t="s">
        <v>6094</v>
      </c>
    </row>
    <row r="4275" spans="1:9">
      <c r="A4275" s="775" t="str">
        <f>Table_wabobpsvr_AzureCalc_AzureCalcRateCard[[#This Row],[ServiceName]]&amp;Table_wabobpsvr_AzureCalc_AzureCalcRateCard[[#This Row],[Price_Level]]&amp;Table_wabobpsvr_AzureCalc_AzureCalcRateCard[[#This Row],[Region]]</f>
        <v>Basic_D3 VM (Windows)B14</v>
      </c>
      <c r="B4275" s="775">
        <v>14</v>
      </c>
      <c r="C4275" s="775" t="s">
        <v>680</v>
      </c>
      <c r="D4275" s="775" t="s">
        <v>175</v>
      </c>
      <c r="E4275" s="775">
        <v>0.61194000000000004</v>
      </c>
      <c r="F4275" s="775" t="s">
        <v>1099</v>
      </c>
      <c r="G4275" s="775" t="s">
        <v>4235</v>
      </c>
      <c r="H4275" s="775" t="s">
        <v>4235</v>
      </c>
      <c r="I4275" s="775" t="s">
        <v>6094</v>
      </c>
    </row>
    <row r="4276" spans="1:9">
      <c r="A4276" s="775" t="str">
        <f>Table_wabobpsvr_AzureCalc_AzureCalcRateCard[[#This Row],[ServiceName]]&amp;Table_wabobpsvr_AzureCalc_AzureCalcRateCard[[#This Row],[Price_Level]]&amp;Table_wabobpsvr_AzureCalc_AzureCalcRateCard[[#This Row],[Region]]</f>
        <v>Basic_D3 VM (Windows)C14</v>
      </c>
      <c r="B4276" s="775">
        <v>14</v>
      </c>
      <c r="C4276" s="775" t="s">
        <v>680</v>
      </c>
      <c r="D4276" s="775" t="s">
        <v>177</v>
      </c>
      <c r="E4276" s="775">
        <v>0.59240999999999999</v>
      </c>
      <c r="F4276" s="775" t="s">
        <v>1099</v>
      </c>
      <c r="G4276" s="775" t="s">
        <v>4235</v>
      </c>
      <c r="H4276" s="775" t="s">
        <v>4235</v>
      </c>
      <c r="I4276" s="775" t="s">
        <v>6094</v>
      </c>
    </row>
    <row r="4277" spans="1:9">
      <c r="A4277" s="775" t="str">
        <f>Table_wabobpsvr_AzureCalc_AzureCalcRateCard[[#This Row],[ServiceName]]&amp;Table_wabobpsvr_AzureCalc_AzureCalcRateCard[[#This Row],[Price_Level]]&amp;Table_wabobpsvr_AzureCalc_AzureCalcRateCard[[#This Row],[Region]]</f>
        <v>Basic_D3 VM (Windows)D14</v>
      </c>
      <c r="B4277" s="775">
        <v>14</v>
      </c>
      <c r="C4277" s="775" t="s">
        <v>680</v>
      </c>
      <c r="D4277" s="775" t="s">
        <v>176</v>
      </c>
      <c r="E4277" s="775">
        <v>0.57287999999999994</v>
      </c>
      <c r="F4277" s="775" t="s">
        <v>1099</v>
      </c>
      <c r="G4277" s="775" t="s">
        <v>4235</v>
      </c>
      <c r="H4277" s="775" t="s">
        <v>4235</v>
      </c>
      <c r="I4277" s="775" t="s">
        <v>6094</v>
      </c>
    </row>
    <row r="4278" spans="1:9">
      <c r="A4278" s="775" t="str">
        <f>Table_wabobpsvr_AzureCalc_AzureCalcRateCard[[#This Row],[ServiceName]]&amp;Table_wabobpsvr_AzureCalc_AzureCalcRateCard[[#This Row],[Price_Level]]&amp;Table_wabobpsvr_AzureCalc_AzureCalcRateCard[[#This Row],[Region]]</f>
        <v>Basic_D3 VM (Windows)MOSP</v>
      </c>
      <c r="B4278" s="775"/>
      <c r="C4278" s="775" t="s">
        <v>680</v>
      </c>
      <c r="D4278" s="775" t="s">
        <v>606</v>
      </c>
      <c r="E4278" s="775">
        <v>0.52</v>
      </c>
      <c r="F4278" s="775" t="s">
        <v>1099</v>
      </c>
      <c r="G4278" s="775" t="s">
        <v>4235</v>
      </c>
      <c r="H4278" s="775" t="s">
        <v>4235</v>
      </c>
      <c r="I4278" s="775" t="s">
        <v>6095</v>
      </c>
    </row>
    <row r="4279" spans="1:9">
      <c r="A4279" s="775" t="str">
        <f>Table_wabobpsvr_AzureCalc_AzureCalcRateCard[[#This Row],[ServiceName]]&amp;Table_wabobpsvr_AzureCalc_AzureCalcRateCard[[#This Row],[Price_Level]]&amp;Table_wabobpsvr_AzureCalc_AzureCalcRateCard[[#This Row],[Region]]</f>
        <v>Basic_D3 VM (Windows)A</v>
      </c>
      <c r="B4279" s="775"/>
      <c r="C4279" s="775" t="s">
        <v>680</v>
      </c>
      <c r="D4279" s="775" t="s">
        <v>174</v>
      </c>
      <c r="E4279" s="775">
        <v>0.50439999999999996</v>
      </c>
      <c r="F4279" s="775" t="s">
        <v>1099</v>
      </c>
      <c r="G4279" s="775" t="s">
        <v>3712</v>
      </c>
      <c r="H4279" s="775" t="s">
        <v>3713</v>
      </c>
      <c r="I4279" s="775" t="s">
        <v>6095</v>
      </c>
    </row>
    <row r="4280" spans="1:9">
      <c r="A4280" s="775" t="str">
        <f>Table_wabobpsvr_AzureCalc_AzureCalcRateCard[[#This Row],[ServiceName]]&amp;Table_wabobpsvr_AzureCalc_AzureCalcRateCard[[#This Row],[Price_Level]]&amp;Table_wabobpsvr_AzureCalc_AzureCalcRateCard[[#This Row],[Region]]</f>
        <v>Basic_D3 VM (Windows)B</v>
      </c>
      <c r="B4280" s="775"/>
      <c r="C4280" s="775" t="s">
        <v>680</v>
      </c>
      <c r="D4280" s="775" t="s">
        <v>175</v>
      </c>
      <c r="E4280" s="775">
        <v>0.48880000000000001</v>
      </c>
      <c r="F4280" s="775" t="s">
        <v>1099</v>
      </c>
      <c r="G4280" s="775" t="s">
        <v>3712</v>
      </c>
      <c r="H4280" s="775" t="s">
        <v>3713</v>
      </c>
      <c r="I4280" s="775" t="s">
        <v>6095</v>
      </c>
    </row>
    <row r="4281" spans="1:9">
      <c r="A4281" s="775" t="str">
        <f>Table_wabobpsvr_AzureCalc_AzureCalcRateCard[[#This Row],[ServiceName]]&amp;Table_wabobpsvr_AzureCalc_AzureCalcRateCard[[#This Row],[Price_Level]]&amp;Table_wabobpsvr_AzureCalc_AzureCalcRateCard[[#This Row],[Region]]</f>
        <v>Basic_D3 VM (Windows)C</v>
      </c>
      <c r="B4281" s="775"/>
      <c r="C4281" s="775" t="s">
        <v>680</v>
      </c>
      <c r="D4281" s="775" t="s">
        <v>177</v>
      </c>
      <c r="E4281" s="775">
        <v>0.47320000000000001</v>
      </c>
      <c r="F4281" s="775" t="s">
        <v>1099</v>
      </c>
      <c r="G4281" s="775" t="s">
        <v>3712</v>
      </c>
      <c r="H4281" s="775" t="s">
        <v>3713</v>
      </c>
      <c r="I4281" s="775" t="s">
        <v>6095</v>
      </c>
    </row>
    <row r="4282" spans="1:9">
      <c r="A4282" s="775" t="str">
        <f>Table_wabobpsvr_AzureCalc_AzureCalcRateCard[[#This Row],[ServiceName]]&amp;Table_wabobpsvr_AzureCalc_AzureCalcRateCard[[#This Row],[Price_Level]]&amp;Table_wabobpsvr_AzureCalc_AzureCalcRateCard[[#This Row],[Region]]</f>
        <v>Basic_D3 VM (Windows)D</v>
      </c>
      <c r="B4282" s="775"/>
      <c r="C4282" s="775" t="s">
        <v>680</v>
      </c>
      <c r="D4282" s="775" t="s">
        <v>176</v>
      </c>
      <c r="E4282" s="775">
        <v>0.45760000000000001</v>
      </c>
      <c r="F4282" s="775" t="s">
        <v>1099</v>
      </c>
      <c r="G4282" s="775" t="s">
        <v>3712</v>
      </c>
      <c r="H4282" s="775" t="s">
        <v>3713</v>
      </c>
      <c r="I4282" s="775" t="s">
        <v>6095</v>
      </c>
    </row>
    <row r="4283" spans="1:9">
      <c r="A4283" s="775" t="str">
        <f>Table_wabobpsvr_AzureCalc_AzureCalcRateCard[[#This Row],[ServiceName]]&amp;Table_wabobpsvr_AzureCalc_AzureCalcRateCard[[#This Row],[Price_Level]]&amp;Table_wabobpsvr_AzureCalc_AzureCalcRateCard[[#This Row],[Region]]</f>
        <v>Basic_D4 VM (Non-Windows)MOSP10</v>
      </c>
      <c r="B4283" s="775">
        <v>10</v>
      </c>
      <c r="C4283" s="775" t="s">
        <v>680</v>
      </c>
      <c r="D4283" s="775" t="s">
        <v>606</v>
      </c>
      <c r="E4283" s="775">
        <v>0.90400000000000003</v>
      </c>
      <c r="F4283" s="775" t="s">
        <v>1100</v>
      </c>
      <c r="G4283" s="775" t="s">
        <v>4235</v>
      </c>
      <c r="H4283" s="775" t="s">
        <v>4235</v>
      </c>
      <c r="I4283" s="775" t="s">
        <v>6096</v>
      </c>
    </row>
    <row r="4284" spans="1:9">
      <c r="A4284" s="775" t="str">
        <f>Table_wabobpsvr_AzureCalc_AzureCalcRateCard[[#This Row],[ServiceName]]&amp;Table_wabobpsvr_AzureCalc_AzureCalcRateCard[[#This Row],[Price_Level]]&amp;Table_wabobpsvr_AzureCalc_AzureCalcRateCard[[#This Row],[Region]]</f>
        <v>Basic_D4 VM (Non-Windows)A10</v>
      </c>
      <c r="B4284" s="775">
        <v>10</v>
      </c>
      <c r="C4284" s="775" t="s">
        <v>680</v>
      </c>
      <c r="D4284" s="775" t="s">
        <v>174</v>
      </c>
      <c r="E4284" s="775">
        <v>0.87687999999999999</v>
      </c>
      <c r="F4284" s="775" t="s">
        <v>1100</v>
      </c>
      <c r="G4284" s="775" t="s">
        <v>4235</v>
      </c>
      <c r="H4284" s="775" t="s">
        <v>4235</v>
      </c>
      <c r="I4284" s="775" t="s">
        <v>6096</v>
      </c>
    </row>
    <row r="4285" spans="1:9">
      <c r="A4285" s="775" t="str">
        <f>Table_wabobpsvr_AzureCalc_AzureCalcRateCard[[#This Row],[ServiceName]]&amp;Table_wabobpsvr_AzureCalc_AzureCalcRateCard[[#This Row],[Price_Level]]&amp;Table_wabobpsvr_AzureCalc_AzureCalcRateCard[[#This Row],[Region]]</f>
        <v>Basic_D4 VM (Non-Windows)B10</v>
      </c>
      <c r="B4285" s="775">
        <v>10</v>
      </c>
      <c r="C4285" s="775" t="s">
        <v>680</v>
      </c>
      <c r="D4285" s="775" t="s">
        <v>175</v>
      </c>
      <c r="E4285" s="775">
        <v>0.84975999999999996</v>
      </c>
      <c r="F4285" s="775" t="s">
        <v>1100</v>
      </c>
      <c r="G4285" s="775" t="s">
        <v>4235</v>
      </c>
      <c r="H4285" s="775" t="s">
        <v>4235</v>
      </c>
      <c r="I4285" s="775" t="s">
        <v>6096</v>
      </c>
    </row>
    <row r="4286" spans="1:9">
      <c r="A4286" s="775" t="str">
        <f>Table_wabobpsvr_AzureCalc_AzureCalcRateCard[[#This Row],[ServiceName]]&amp;Table_wabobpsvr_AzureCalc_AzureCalcRateCard[[#This Row],[Price_Level]]&amp;Table_wabobpsvr_AzureCalc_AzureCalcRateCard[[#This Row],[Region]]</f>
        <v>Basic_D4 VM (Non-Windows)C10</v>
      </c>
      <c r="B4286" s="775">
        <v>10</v>
      </c>
      <c r="C4286" s="775" t="s">
        <v>680</v>
      </c>
      <c r="D4286" s="775" t="s">
        <v>177</v>
      </c>
      <c r="E4286" s="775">
        <v>0.82264000000000004</v>
      </c>
      <c r="F4286" s="775" t="s">
        <v>1100</v>
      </c>
      <c r="G4286" s="775" t="s">
        <v>4235</v>
      </c>
      <c r="H4286" s="775" t="s">
        <v>4235</v>
      </c>
      <c r="I4286" s="775" t="s">
        <v>6096</v>
      </c>
    </row>
    <row r="4287" spans="1:9">
      <c r="A4287" s="775" t="str">
        <f>Table_wabobpsvr_AzureCalc_AzureCalcRateCard[[#This Row],[ServiceName]]&amp;Table_wabobpsvr_AzureCalc_AzureCalcRateCard[[#This Row],[Price_Level]]&amp;Table_wabobpsvr_AzureCalc_AzureCalcRateCard[[#This Row],[Region]]</f>
        <v>Basic_D4 VM (Non-Windows)D10</v>
      </c>
      <c r="B4287" s="775">
        <v>10</v>
      </c>
      <c r="C4287" s="775" t="s">
        <v>680</v>
      </c>
      <c r="D4287" s="775" t="s">
        <v>176</v>
      </c>
      <c r="E4287" s="775">
        <v>0.79552</v>
      </c>
      <c r="F4287" s="775" t="s">
        <v>1100</v>
      </c>
      <c r="G4287" s="775" t="s">
        <v>4235</v>
      </c>
      <c r="H4287" s="775" t="s">
        <v>4235</v>
      </c>
      <c r="I4287" s="775" t="s">
        <v>6096</v>
      </c>
    </row>
    <row r="4288" spans="1:9">
      <c r="A4288" s="775" t="str">
        <f>Table_wabobpsvr_AzureCalc_AzureCalcRateCard[[#This Row],[ServiceName]]&amp;Table_wabobpsvr_AzureCalc_AzureCalcRateCard[[#This Row],[Price_Level]]&amp;Table_wabobpsvr_AzureCalc_AzureCalcRateCard[[#This Row],[Region]]</f>
        <v>Basic_D4 VM (Non-Windows)MOSP9</v>
      </c>
      <c r="B4288" s="775">
        <v>9</v>
      </c>
      <c r="C4288" s="775" t="s">
        <v>680</v>
      </c>
      <c r="D4288" s="775" t="s">
        <v>606</v>
      </c>
      <c r="E4288" s="775">
        <v>0.78400000000000003</v>
      </c>
      <c r="F4288" s="775" t="s">
        <v>1100</v>
      </c>
      <c r="G4288" s="775" t="s">
        <v>4235</v>
      </c>
      <c r="H4288" s="775" t="s">
        <v>4235</v>
      </c>
      <c r="I4288" s="775" t="s">
        <v>6097</v>
      </c>
    </row>
    <row r="4289" spans="1:9">
      <c r="A4289" s="775" t="str">
        <f>Table_wabobpsvr_AzureCalc_AzureCalcRateCard[[#This Row],[ServiceName]]&amp;Table_wabobpsvr_AzureCalc_AzureCalcRateCard[[#This Row],[Price_Level]]&amp;Table_wabobpsvr_AzureCalc_AzureCalcRateCard[[#This Row],[Region]]</f>
        <v>Basic_D4 VM (Non-Windows)A9</v>
      </c>
      <c r="B4289" s="775">
        <v>9</v>
      </c>
      <c r="C4289" s="775" t="s">
        <v>680</v>
      </c>
      <c r="D4289" s="775" t="s">
        <v>174</v>
      </c>
      <c r="E4289" s="775">
        <v>0.76048000000000004</v>
      </c>
      <c r="F4289" s="775" t="s">
        <v>1100</v>
      </c>
      <c r="G4289" s="775" t="s">
        <v>4235</v>
      </c>
      <c r="H4289" s="775" t="s">
        <v>4235</v>
      </c>
      <c r="I4289" s="775" t="s">
        <v>6097</v>
      </c>
    </row>
    <row r="4290" spans="1:9">
      <c r="A4290" s="775" t="str">
        <f>Table_wabobpsvr_AzureCalc_AzureCalcRateCard[[#This Row],[ServiceName]]&amp;Table_wabobpsvr_AzureCalc_AzureCalcRateCard[[#This Row],[Price_Level]]&amp;Table_wabobpsvr_AzureCalc_AzureCalcRateCard[[#This Row],[Region]]</f>
        <v>Basic_D4 VM (Non-Windows)B9</v>
      </c>
      <c r="B4290" s="775">
        <v>9</v>
      </c>
      <c r="C4290" s="775" t="s">
        <v>680</v>
      </c>
      <c r="D4290" s="775" t="s">
        <v>175</v>
      </c>
      <c r="E4290" s="775">
        <v>0.73695999999999995</v>
      </c>
      <c r="F4290" s="775" t="s">
        <v>1100</v>
      </c>
      <c r="G4290" s="775" t="s">
        <v>4235</v>
      </c>
      <c r="H4290" s="775" t="s">
        <v>4235</v>
      </c>
      <c r="I4290" s="775" t="s">
        <v>6097</v>
      </c>
    </row>
    <row r="4291" spans="1:9">
      <c r="A4291" s="775" t="str">
        <f>Table_wabobpsvr_AzureCalc_AzureCalcRateCard[[#This Row],[ServiceName]]&amp;Table_wabobpsvr_AzureCalc_AzureCalcRateCard[[#This Row],[Price_Level]]&amp;Table_wabobpsvr_AzureCalc_AzureCalcRateCard[[#This Row],[Region]]</f>
        <v>Basic_D4 VM (Non-Windows)C9</v>
      </c>
      <c r="B4291" s="775">
        <v>9</v>
      </c>
      <c r="C4291" s="775" t="s">
        <v>680</v>
      </c>
      <c r="D4291" s="775" t="s">
        <v>177</v>
      </c>
      <c r="E4291" s="775">
        <v>0.71343999999999996</v>
      </c>
      <c r="F4291" s="775" t="s">
        <v>1100</v>
      </c>
      <c r="G4291" s="775" t="s">
        <v>4235</v>
      </c>
      <c r="H4291" s="775" t="s">
        <v>4235</v>
      </c>
      <c r="I4291" s="775" t="s">
        <v>6097</v>
      </c>
    </row>
    <row r="4292" spans="1:9">
      <c r="A4292" s="775" t="str">
        <f>Table_wabobpsvr_AzureCalc_AzureCalcRateCard[[#This Row],[ServiceName]]&amp;Table_wabobpsvr_AzureCalc_AzureCalcRateCard[[#This Row],[Price_Level]]&amp;Table_wabobpsvr_AzureCalc_AzureCalcRateCard[[#This Row],[Region]]</f>
        <v>Basic_D4 VM (Non-Windows)D9</v>
      </c>
      <c r="B4292" s="775">
        <v>9</v>
      </c>
      <c r="C4292" s="775" t="s">
        <v>680</v>
      </c>
      <c r="D4292" s="775" t="s">
        <v>176</v>
      </c>
      <c r="E4292" s="775">
        <v>0.68991999999999998</v>
      </c>
      <c r="F4292" s="775" t="s">
        <v>1100</v>
      </c>
      <c r="G4292" s="775" t="s">
        <v>4235</v>
      </c>
      <c r="H4292" s="775" t="s">
        <v>4235</v>
      </c>
      <c r="I4292" s="775" t="s">
        <v>6097</v>
      </c>
    </row>
    <row r="4293" spans="1:9">
      <c r="A4293" s="775" t="str">
        <f>Table_wabobpsvr_AzureCalc_AzureCalcRateCard[[#This Row],[ServiceName]]&amp;Table_wabobpsvr_AzureCalc_AzureCalcRateCard[[#This Row],[Price_Level]]&amp;Table_wabobpsvr_AzureCalc_AzureCalcRateCard[[#This Row],[Region]]</f>
        <v>Standard_G4 VM (Non-Windows)A4</v>
      </c>
      <c r="B4293" s="775">
        <v>4</v>
      </c>
      <c r="C4293" s="775" t="s">
        <v>87</v>
      </c>
      <c r="D4293" s="775" t="s">
        <v>174</v>
      </c>
      <c r="E4293" s="775">
        <v>4.734</v>
      </c>
      <c r="F4293" s="775" t="s">
        <v>3051</v>
      </c>
      <c r="G4293" s="775" t="s">
        <v>3052</v>
      </c>
      <c r="H4293" s="775" t="s">
        <v>3053</v>
      </c>
      <c r="I4293" s="775" t="s">
        <v>6087</v>
      </c>
    </row>
    <row r="4294" spans="1:9">
      <c r="A4294" s="775" t="str">
        <f>Table_wabobpsvr_AzureCalc_AzureCalcRateCard[[#This Row],[ServiceName]]&amp;Table_wabobpsvr_AzureCalc_AzureCalcRateCard[[#This Row],[Price_Level]]&amp;Table_wabobpsvr_AzureCalc_AzureCalcRateCard[[#This Row],[Region]]</f>
        <v>Standard_G4 VM (Non-Windows)B4</v>
      </c>
      <c r="B4294" s="775">
        <v>4</v>
      </c>
      <c r="C4294" s="775" t="s">
        <v>87</v>
      </c>
      <c r="D4294" s="775" t="s">
        <v>175</v>
      </c>
      <c r="E4294" s="775">
        <v>4.5869999999999997</v>
      </c>
      <c r="F4294" s="775" t="s">
        <v>3051</v>
      </c>
      <c r="G4294" s="775" t="s">
        <v>3052</v>
      </c>
      <c r="H4294" s="775" t="s">
        <v>3053</v>
      </c>
      <c r="I4294" s="775" t="s">
        <v>6087</v>
      </c>
    </row>
    <row r="4295" spans="1:9">
      <c r="A4295" s="775" t="str">
        <f>Table_wabobpsvr_AzureCalc_AzureCalcRateCard[[#This Row],[ServiceName]]&amp;Table_wabobpsvr_AzureCalc_AzureCalcRateCard[[#This Row],[Price_Level]]&amp;Table_wabobpsvr_AzureCalc_AzureCalcRateCard[[#This Row],[Region]]</f>
        <v>Standard_G4 VM (Non-Windows)C4</v>
      </c>
      <c r="B4295" s="775">
        <v>4</v>
      </c>
      <c r="C4295" s="775" t="s">
        <v>87</v>
      </c>
      <c r="D4295" s="775" t="s">
        <v>177</v>
      </c>
      <c r="E4295" s="775">
        <v>4.4409999999999998</v>
      </c>
      <c r="F4295" s="775" t="s">
        <v>3051</v>
      </c>
      <c r="G4295" s="775" t="s">
        <v>3052</v>
      </c>
      <c r="H4295" s="775" t="s">
        <v>3053</v>
      </c>
      <c r="I4295" s="775" t="s">
        <v>6087</v>
      </c>
    </row>
    <row r="4296" spans="1:9">
      <c r="A4296" s="775" t="str">
        <f>Table_wabobpsvr_AzureCalc_AzureCalcRateCard[[#This Row],[ServiceName]]&amp;Table_wabobpsvr_AzureCalc_AzureCalcRateCard[[#This Row],[Price_Level]]&amp;Table_wabobpsvr_AzureCalc_AzureCalcRateCard[[#This Row],[Region]]</f>
        <v>Standard_G4 VM (Non-Windows)D4</v>
      </c>
      <c r="B4296" s="775">
        <v>4</v>
      </c>
      <c r="C4296" s="775" t="s">
        <v>87</v>
      </c>
      <c r="D4296" s="775" t="s">
        <v>176</v>
      </c>
      <c r="E4296" s="775">
        <v>4.2939999999999996</v>
      </c>
      <c r="F4296" s="775" t="s">
        <v>3051</v>
      </c>
      <c r="G4296" s="775" t="s">
        <v>3052</v>
      </c>
      <c r="H4296" s="775" t="s">
        <v>3053</v>
      </c>
      <c r="I4296" s="775" t="s">
        <v>6087</v>
      </c>
    </row>
    <row r="4297" spans="1:9">
      <c r="A4297" s="775" t="str">
        <f>Table_wabobpsvr_AzureCalc_AzureCalcRateCard[[#This Row],[ServiceName]]&amp;Table_wabobpsvr_AzureCalc_AzureCalcRateCard[[#This Row],[Price_Level]]&amp;Table_wabobpsvr_AzureCalc_AzureCalcRateCard[[#This Row],[Region]]</f>
        <v>Standard_G5 VM (Non-Windows)MOSP4</v>
      </c>
      <c r="B4297" s="775">
        <v>4</v>
      </c>
      <c r="C4297" s="775" t="s">
        <v>87</v>
      </c>
      <c r="D4297" s="775" t="s">
        <v>606</v>
      </c>
      <c r="E4297" s="775">
        <v>8.69</v>
      </c>
      <c r="F4297" s="775" t="s">
        <v>3054</v>
      </c>
      <c r="G4297" s="775" t="s">
        <v>4235</v>
      </c>
      <c r="H4297" s="775" t="s">
        <v>4235</v>
      </c>
      <c r="I4297" s="775" t="s">
        <v>6098</v>
      </c>
    </row>
    <row r="4298" spans="1:9">
      <c r="A4298" s="1039" t="str">
        <f>Table_wabobpsvr_AzureCalc_AzureCalcRateCard[[#This Row],[ServiceName]]&amp;Table_wabobpsvr_AzureCalc_AzureCalcRateCard[[#This Row],[Price_Level]]&amp;Table_wabobpsvr_AzureCalc_AzureCalcRateCard[[#This Row],[Region]]</f>
        <v>Standard_G5 VM (Non-Windows)A4</v>
      </c>
      <c r="B4298" s="1039">
        <v>4</v>
      </c>
      <c r="C4298" s="1039" t="s">
        <v>87</v>
      </c>
      <c r="D4298" s="1039" t="s">
        <v>174</v>
      </c>
      <c r="E4298" s="1039">
        <v>8.4290000000000003</v>
      </c>
      <c r="F4298" s="1039" t="s">
        <v>3054</v>
      </c>
      <c r="G4298" s="775" t="s">
        <v>3055</v>
      </c>
      <c r="H4298" s="775" t="s">
        <v>3056</v>
      </c>
      <c r="I4298" s="775" t="s">
        <v>6098</v>
      </c>
    </row>
    <row r="4299" spans="1:9">
      <c r="A4299" s="1039" t="str">
        <f>Table_wabobpsvr_AzureCalc_AzureCalcRateCard[[#This Row],[ServiceName]]&amp;Table_wabobpsvr_AzureCalc_AzureCalcRateCard[[#This Row],[Price_Level]]&amp;Table_wabobpsvr_AzureCalc_AzureCalcRateCard[[#This Row],[Region]]</f>
        <v>Basic_D4 VM (Non-Windows)MOSP13</v>
      </c>
      <c r="B4299" s="1039">
        <v>13</v>
      </c>
      <c r="C4299" s="1039" t="s">
        <v>680</v>
      </c>
      <c r="D4299" s="1039" t="s">
        <v>606</v>
      </c>
      <c r="E4299" s="1039">
        <v>0.76</v>
      </c>
      <c r="F4299" s="1039" t="s">
        <v>1100</v>
      </c>
      <c r="G4299" s="775" t="s">
        <v>4235</v>
      </c>
      <c r="H4299" s="775" t="s">
        <v>4235</v>
      </c>
      <c r="I4299" s="775" t="s">
        <v>6099</v>
      </c>
    </row>
    <row r="4300" spans="1:9">
      <c r="A4300" s="1039" t="str">
        <f>Table_wabobpsvr_AzureCalc_AzureCalcRateCard[[#This Row],[ServiceName]]&amp;Table_wabobpsvr_AzureCalc_AzureCalcRateCard[[#This Row],[Price_Level]]&amp;Table_wabobpsvr_AzureCalc_AzureCalcRateCard[[#This Row],[Region]]</f>
        <v>Basic_D4 VM (Non-Windows)A13</v>
      </c>
      <c r="B4300" s="1039">
        <v>13</v>
      </c>
      <c r="C4300" s="1039" t="s">
        <v>680</v>
      </c>
      <c r="D4300" s="1039" t="s">
        <v>174</v>
      </c>
      <c r="E4300" s="1039">
        <v>0.73719999999999997</v>
      </c>
      <c r="F4300" s="1039" t="s">
        <v>1100</v>
      </c>
      <c r="G4300" s="775" t="s">
        <v>4235</v>
      </c>
      <c r="H4300" s="775" t="s">
        <v>4235</v>
      </c>
      <c r="I4300" s="775" t="s">
        <v>6099</v>
      </c>
    </row>
    <row r="4301" spans="1:9">
      <c r="A4301" s="1039" t="str">
        <f>Table_wabobpsvr_AzureCalc_AzureCalcRateCard[[#This Row],[ServiceName]]&amp;Table_wabobpsvr_AzureCalc_AzureCalcRateCard[[#This Row],[Price_Level]]&amp;Table_wabobpsvr_AzureCalc_AzureCalcRateCard[[#This Row],[Region]]</f>
        <v>Basic_D4 VM (Non-Windows)B13</v>
      </c>
      <c r="B4301" s="1039">
        <v>13</v>
      </c>
      <c r="C4301" s="1039" t="s">
        <v>680</v>
      </c>
      <c r="D4301" s="1039" t="s">
        <v>175</v>
      </c>
      <c r="E4301" s="1039">
        <v>0.71440000000000003</v>
      </c>
      <c r="F4301" s="1039" t="s">
        <v>1100</v>
      </c>
      <c r="G4301" s="775" t="s">
        <v>4235</v>
      </c>
      <c r="H4301" s="775" t="s">
        <v>4235</v>
      </c>
      <c r="I4301" s="775" t="s">
        <v>6099</v>
      </c>
    </row>
    <row r="4302" spans="1:9">
      <c r="A4302" s="1039" t="str">
        <f>Table_wabobpsvr_AzureCalc_AzureCalcRateCard[[#This Row],[ServiceName]]&amp;Table_wabobpsvr_AzureCalc_AzureCalcRateCard[[#This Row],[Price_Level]]&amp;Table_wabobpsvr_AzureCalc_AzureCalcRateCard[[#This Row],[Region]]</f>
        <v>Basic_D4 VM (Non-Windows)C13</v>
      </c>
      <c r="B4302" s="1039">
        <v>13</v>
      </c>
      <c r="C4302" s="1039" t="s">
        <v>680</v>
      </c>
      <c r="D4302" s="1039" t="s">
        <v>177</v>
      </c>
      <c r="E4302" s="1039">
        <v>0.69159999999999999</v>
      </c>
      <c r="F4302" s="1039" t="s">
        <v>1100</v>
      </c>
      <c r="G4302" s="775" t="s">
        <v>4235</v>
      </c>
      <c r="H4302" s="775" t="s">
        <v>4235</v>
      </c>
      <c r="I4302" s="775" t="s">
        <v>6099</v>
      </c>
    </row>
    <row r="4303" spans="1:9">
      <c r="A4303" s="775" t="str">
        <f>Table_wabobpsvr_AzureCalc_AzureCalcRateCard[[#This Row],[ServiceName]]&amp;Table_wabobpsvr_AzureCalc_AzureCalcRateCard[[#This Row],[Price_Level]]&amp;Table_wabobpsvr_AzureCalc_AzureCalcRateCard[[#This Row],[Region]]</f>
        <v>Basic_D4 VM (Non-Windows)D13</v>
      </c>
      <c r="B4303" s="775">
        <v>13</v>
      </c>
      <c r="C4303" s="775" t="s">
        <v>680</v>
      </c>
      <c r="D4303" s="775" t="s">
        <v>176</v>
      </c>
      <c r="E4303" s="775">
        <v>0.66879999999999995</v>
      </c>
      <c r="F4303" s="775" t="s">
        <v>1100</v>
      </c>
      <c r="G4303" s="775" t="s">
        <v>4235</v>
      </c>
      <c r="H4303" s="775" t="s">
        <v>4235</v>
      </c>
      <c r="I4303" s="775" t="s">
        <v>6099</v>
      </c>
    </row>
    <row r="4304" spans="1:9">
      <c r="A4304" s="775" t="str">
        <f>Table_wabobpsvr_AzureCalc_AzureCalcRateCard[[#This Row],[ServiceName]]&amp;Table_wabobpsvr_AzureCalc_AzureCalcRateCard[[#This Row],[Price_Level]]&amp;Table_wabobpsvr_AzureCalc_AzureCalcRateCard[[#This Row],[Region]]</f>
        <v>Basic_D4 VM (Non-Windows)MOSP7</v>
      </c>
      <c r="B4304" s="775">
        <v>7</v>
      </c>
      <c r="C4304" s="775" t="s">
        <v>680</v>
      </c>
      <c r="D4304" s="775" t="s">
        <v>606</v>
      </c>
      <c r="E4304" s="775">
        <v>0.61599999999999999</v>
      </c>
      <c r="F4304" s="775" t="s">
        <v>1100</v>
      </c>
      <c r="G4304" s="775" t="s">
        <v>4235</v>
      </c>
      <c r="H4304" s="775" t="s">
        <v>4235</v>
      </c>
      <c r="I4304" s="775" t="s">
        <v>6100</v>
      </c>
    </row>
    <row r="4305" spans="1:9">
      <c r="A4305" s="775" t="str">
        <f>Table_wabobpsvr_AzureCalc_AzureCalcRateCard[[#This Row],[ServiceName]]&amp;Table_wabobpsvr_AzureCalc_AzureCalcRateCard[[#This Row],[Price_Level]]&amp;Table_wabobpsvr_AzureCalc_AzureCalcRateCard[[#This Row],[Region]]</f>
        <v>Basic_D4 VM (Non-Windows)A7</v>
      </c>
      <c r="B4305" s="775">
        <v>7</v>
      </c>
      <c r="C4305" s="775" t="s">
        <v>680</v>
      </c>
      <c r="D4305" s="775" t="s">
        <v>174</v>
      </c>
      <c r="E4305" s="775">
        <v>0.59752000000000005</v>
      </c>
      <c r="F4305" s="775" t="s">
        <v>1100</v>
      </c>
      <c r="G4305" s="775" t="s">
        <v>4235</v>
      </c>
      <c r="H4305" s="775" t="s">
        <v>4235</v>
      </c>
      <c r="I4305" s="775" t="s">
        <v>6100</v>
      </c>
    </row>
    <row r="4306" spans="1:9">
      <c r="A4306" s="775" t="str">
        <f>Table_wabobpsvr_AzureCalc_AzureCalcRateCard[[#This Row],[ServiceName]]&amp;Table_wabobpsvr_AzureCalc_AzureCalcRateCard[[#This Row],[Price_Level]]&amp;Table_wabobpsvr_AzureCalc_AzureCalcRateCard[[#This Row],[Region]]</f>
        <v>Basic_D4 VM (Non-Windows)B7</v>
      </c>
      <c r="B4306" s="775">
        <v>7</v>
      </c>
      <c r="C4306" s="775" t="s">
        <v>680</v>
      </c>
      <c r="D4306" s="775" t="s">
        <v>175</v>
      </c>
      <c r="E4306" s="775">
        <v>0.57904</v>
      </c>
      <c r="F4306" s="775" t="s">
        <v>1100</v>
      </c>
      <c r="G4306" s="775" t="s">
        <v>4235</v>
      </c>
      <c r="H4306" s="775" t="s">
        <v>4235</v>
      </c>
      <c r="I4306" s="775" t="s">
        <v>6100</v>
      </c>
    </row>
    <row r="4307" spans="1:9">
      <c r="A4307" s="775" t="str">
        <f>Table_wabobpsvr_AzureCalc_AzureCalcRateCard[[#This Row],[ServiceName]]&amp;Table_wabobpsvr_AzureCalc_AzureCalcRateCard[[#This Row],[Price_Level]]&amp;Table_wabobpsvr_AzureCalc_AzureCalcRateCard[[#This Row],[Region]]</f>
        <v>Basic_D4 VM (Non-Windows)C7</v>
      </c>
      <c r="B4307" s="775">
        <v>7</v>
      </c>
      <c r="C4307" s="775" t="s">
        <v>680</v>
      </c>
      <c r="D4307" s="775" t="s">
        <v>177</v>
      </c>
      <c r="E4307" s="775">
        <v>0.56055999999999995</v>
      </c>
      <c r="F4307" s="775" t="s">
        <v>1100</v>
      </c>
      <c r="G4307" s="775" t="s">
        <v>4235</v>
      </c>
      <c r="H4307" s="775" t="s">
        <v>4235</v>
      </c>
      <c r="I4307" s="775" t="s">
        <v>6100</v>
      </c>
    </row>
    <row r="4308" spans="1:9">
      <c r="A4308" s="775" t="str">
        <f>Table_wabobpsvr_AzureCalc_AzureCalcRateCard[[#This Row],[ServiceName]]&amp;Table_wabobpsvr_AzureCalc_AzureCalcRateCard[[#This Row],[Price_Level]]&amp;Table_wabobpsvr_AzureCalc_AzureCalcRateCard[[#This Row],[Region]]</f>
        <v>Basic_D4 VM (Non-Windows)D7</v>
      </c>
      <c r="B4308" s="775">
        <v>7</v>
      </c>
      <c r="C4308" s="775" t="s">
        <v>680</v>
      </c>
      <c r="D4308" s="775" t="s">
        <v>176</v>
      </c>
      <c r="E4308" s="775">
        <v>0.54208000000000001</v>
      </c>
      <c r="F4308" s="775" t="s">
        <v>1100</v>
      </c>
      <c r="G4308" s="775" t="s">
        <v>4235</v>
      </c>
      <c r="H4308" s="775" t="s">
        <v>4235</v>
      </c>
      <c r="I4308" s="775" t="s">
        <v>6100</v>
      </c>
    </row>
    <row r="4309" spans="1:9">
      <c r="A4309" s="775" t="str">
        <f>Table_wabobpsvr_AzureCalc_AzureCalcRateCard[[#This Row],[ServiceName]]&amp;Table_wabobpsvr_AzureCalc_AzureCalcRateCard[[#This Row],[Price_Level]]&amp;Table_wabobpsvr_AzureCalc_AzureCalcRateCard[[#This Row],[Region]]</f>
        <v>Basic_D4 VM (Non-Windows)MOSP8</v>
      </c>
      <c r="B4309" s="775">
        <v>8</v>
      </c>
      <c r="C4309" s="775" t="s">
        <v>680</v>
      </c>
      <c r="D4309" s="775" t="s">
        <v>606</v>
      </c>
      <c r="E4309" s="775">
        <v>0.752</v>
      </c>
      <c r="F4309" s="775" t="s">
        <v>1100</v>
      </c>
      <c r="G4309" s="775" t="s">
        <v>4235</v>
      </c>
      <c r="H4309" s="775" t="s">
        <v>4235</v>
      </c>
      <c r="I4309" s="775" t="s">
        <v>6101</v>
      </c>
    </row>
    <row r="4310" spans="1:9">
      <c r="A4310" s="775" t="str">
        <f>Table_wabobpsvr_AzureCalc_AzureCalcRateCard[[#This Row],[ServiceName]]&amp;Table_wabobpsvr_AzureCalc_AzureCalcRateCard[[#This Row],[Price_Level]]&amp;Table_wabobpsvr_AzureCalc_AzureCalcRateCard[[#This Row],[Region]]</f>
        <v>Basic_D4 VM (Non-Windows)A8</v>
      </c>
      <c r="B4310" s="775">
        <v>8</v>
      </c>
      <c r="C4310" s="775" t="s">
        <v>680</v>
      </c>
      <c r="D4310" s="775" t="s">
        <v>174</v>
      </c>
      <c r="E4310" s="775">
        <v>0.72943999999999998</v>
      </c>
      <c r="F4310" s="775" t="s">
        <v>1100</v>
      </c>
      <c r="G4310" s="775" t="s">
        <v>4235</v>
      </c>
      <c r="H4310" s="775" t="s">
        <v>4235</v>
      </c>
      <c r="I4310" s="775" t="s">
        <v>6101</v>
      </c>
    </row>
    <row r="4311" spans="1:9">
      <c r="A4311" s="1039" t="str">
        <f>Table_wabobpsvr_AzureCalc_AzureCalcRateCard[[#This Row],[ServiceName]]&amp;Table_wabobpsvr_AzureCalc_AzureCalcRateCard[[#This Row],[Price_Level]]&amp;Table_wabobpsvr_AzureCalc_AzureCalcRateCard[[#This Row],[Region]]</f>
        <v>Basic_D4 VM (Non-Windows)B8</v>
      </c>
      <c r="B4311" s="1039">
        <v>8</v>
      </c>
      <c r="C4311" s="1039" t="s">
        <v>680</v>
      </c>
      <c r="D4311" s="1039" t="s">
        <v>175</v>
      </c>
      <c r="E4311" s="1039">
        <v>0.70687999999999995</v>
      </c>
      <c r="F4311" s="1039" t="s">
        <v>1100</v>
      </c>
      <c r="G4311" s="775" t="s">
        <v>4235</v>
      </c>
      <c r="H4311" s="775" t="s">
        <v>4235</v>
      </c>
      <c r="I4311" s="775" t="s">
        <v>6101</v>
      </c>
    </row>
    <row r="4312" spans="1:9">
      <c r="A4312" s="775" t="str">
        <f>Table_wabobpsvr_AzureCalc_AzureCalcRateCard[[#This Row],[ServiceName]]&amp;Table_wabobpsvr_AzureCalc_AzureCalcRateCard[[#This Row],[Price_Level]]&amp;Table_wabobpsvr_AzureCalc_AzureCalcRateCard[[#This Row],[Region]]</f>
        <v>Basic_D4 VM (Non-Windows)C8</v>
      </c>
      <c r="B4312" s="775">
        <v>8</v>
      </c>
      <c r="C4312" s="775" t="s">
        <v>680</v>
      </c>
      <c r="D4312" s="775" t="s">
        <v>177</v>
      </c>
      <c r="E4312" s="775">
        <v>0.68432000000000004</v>
      </c>
      <c r="F4312" s="775" t="s">
        <v>1100</v>
      </c>
      <c r="G4312" s="775" t="s">
        <v>4235</v>
      </c>
      <c r="H4312" s="775" t="s">
        <v>4235</v>
      </c>
      <c r="I4312" s="775" t="s">
        <v>6101</v>
      </c>
    </row>
    <row r="4313" spans="1:9">
      <c r="A4313" s="775" t="str">
        <f>Table_wabobpsvr_AzureCalc_AzureCalcRateCard[[#This Row],[ServiceName]]&amp;Table_wabobpsvr_AzureCalc_AzureCalcRateCard[[#This Row],[Price_Level]]&amp;Table_wabobpsvr_AzureCalc_AzureCalcRateCard[[#This Row],[Region]]</f>
        <v>Basic_D4 VM (Non-Windows)D8</v>
      </c>
      <c r="B4313" s="775">
        <v>8</v>
      </c>
      <c r="C4313" s="775" t="s">
        <v>680</v>
      </c>
      <c r="D4313" s="775" t="s">
        <v>176</v>
      </c>
      <c r="E4313" s="775">
        <v>0.66176000000000001</v>
      </c>
      <c r="F4313" s="775" t="s">
        <v>1100</v>
      </c>
      <c r="G4313" s="775" t="s">
        <v>4235</v>
      </c>
      <c r="H4313" s="775" t="s">
        <v>4235</v>
      </c>
      <c r="I4313" s="775" t="s">
        <v>6101</v>
      </c>
    </row>
    <row r="4314" spans="1:9">
      <c r="A4314" s="775" t="str">
        <f>Table_wabobpsvr_AzureCalc_AzureCalcRateCard[[#This Row],[ServiceName]]&amp;Table_wabobpsvr_AzureCalc_AzureCalcRateCard[[#This Row],[Price_Level]]&amp;Table_wabobpsvr_AzureCalc_AzureCalcRateCard[[#This Row],[Region]]</f>
        <v>Basic_D4 VM (Non-Windows)MOSP11</v>
      </c>
      <c r="B4314" s="775">
        <v>11</v>
      </c>
      <c r="C4314" s="775" t="s">
        <v>680</v>
      </c>
      <c r="D4314" s="775" t="s">
        <v>606</v>
      </c>
      <c r="E4314" s="775">
        <v>0.92800000000000005</v>
      </c>
      <c r="F4314" s="775" t="s">
        <v>1100</v>
      </c>
      <c r="G4314" s="775" t="s">
        <v>4235</v>
      </c>
      <c r="H4314" s="775" t="s">
        <v>4235</v>
      </c>
      <c r="I4314" s="775" t="s">
        <v>6102</v>
      </c>
    </row>
    <row r="4315" spans="1:9">
      <c r="A4315" s="775" t="str">
        <f>Table_wabobpsvr_AzureCalc_AzureCalcRateCard[[#This Row],[ServiceName]]&amp;Table_wabobpsvr_AzureCalc_AzureCalcRateCard[[#This Row],[Price_Level]]&amp;Table_wabobpsvr_AzureCalc_AzureCalcRateCard[[#This Row],[Region]]</f>
        <v>Basic_D4 VM (Non-Windows)A11</v>
      </c>
      <c r="B4315" s="775">
        <v>11</v>
      </c>
      <c r="C4315" s="775" t="s">
        <v>680</v>
      </c>
      <c r="D4315" s="775" t="s">
        <v>174</v>
      </c>
      <c r="E4315" s="775">
        <v>0.90015999999999996</v>
      </c>
      <c r="F4315" s="775" t="s">
        <v>1100</v>
      </c>
      <c r="G4315" s="775" t="s">
        <v>4235</v>
      </c>
      <c r="H4315" s="775" t="s">
        <v>4235</v>
      </c>
      <c r="I4315" s="775" t="s">
        <v>6102</v>
      </c>
    </row>
    <row r="4316" spans="1:9">
      <c r="A4316" s="775" t="str">
        <f>Table_wabobpsvr_AzureCalc_AzureCalcRateCard[[#This Row],[ServiceName]]&amp;Table_wabobpsvr_AzureCalc_AzureCalcRateCard[[#This Row],[Price_Level]]&amp;Table_wabobpsvr_AzureCalc_AzureCalcRateCard[[#This Row],[Region]]</f>
        <v>Basic_D4 VM (Non-Windows)B11</v>
      </c>
      <c r="B4316" s="775">
        <v>11</v>
      </c>
      <c r="C4316" s="775" t="s">
        <v>680</v>
      </c>
      <c r="D4316" s="775" t="s">
        <v>175</v>
      </c>
      <c r="E4316" s="775">
        <v>0.87231999999999998</v>
      </c>
      <c r="F4316" s="775" t="s">
        <v>1100</v>
      </c>
      <c r="G4316" s="775" t="s">
        <v>4235</v>
      </c>
      <c r="H4316" s="775" t="s">
        <v>4235</v>
      </c>
      <c r="I4316" s="775" t="s">
        <v>6102</v>
      </c>
    </row>
    <row r="4317" spans="1:9">
      <c r="A4317" s="775" t="str">
        <f>Table_wabobpsvr_AzureCalc_AzureCalcRateCard[[#This Row],[ServiceName]]&amp;Table_wabobpsvr_AzureCalc_AzureCalcRateCard[[#This Row],[Price_Level]]&amp;Table_wabobpsvr_AzureCalc_AzureCalcRateCard[[#This Row],[Region]]</f>
        <v>Basic_D4 VM (Non-Windows)C11</v>
      </c>
      <c r="B4317" s="775">
        <v>11</v>
      </c>
      <c r="C4317" s="775" t="s">
        <v>680</v>
      </c>
      <c r="D4317" s="775" t="s">
        <v>177</v>
      </c>
      <c r="E4317" s="775">
        <v>0.84448000000000001</v>
      </c>
      <c r="F4317" s="775" t="s">
        <v>1100</v>
      </c>
      <c r="G4317" s="775" t="s">
        <v>4235</v>
      </c>
      <c r="H4317" s="775" t="s">
        <v>4235</v>
      </c>
      <c r="I4317" s="775" t="s">
        <v>6102</v>
      </c>
    </row>
    <row r="4318" spans="1:9">
      <c r="A4318" s="775" t="str">
        <f>Table_wabobpsvr_AzureCalc_AzureCalcRateCard[[#This Row],[ServiceName]]&amp;Table_wabobpsvr_AzureCalc_AzureCalcRateCard[[#This Row],[Price_Level]]&amp;Table_wabobpsvr_AzureCalc_AzureCalcRateCard[[#This Row],[Region]]</f>
        <v>Basic_D4 VM (Non-Windows)D11</v>
      </c>
      <c r="B4318" s="775">
        <v>11</v>
      </c>
      <c r="C4318" s="775" t="s">
        <v>680</v>
      </c>
      <c r="D4318" s="775" t="s">
        <v>176</v>
      </c>
      <c r="E4318" s="775">
        <v>0.81664000000000003</v>
      </c>
      <c r="F4318" s="775" t="s">
        <v>1100</v>
      </c>
      <c r="G4318" s="775" t="s">
        <v>4235</v>
      </c>
      <c r="H4318" s="775" t="s">
        <v>4235</v>
      </c>
      <c r="I4318" s="775" t="s">
        <v>6102</v>
      </c>
    </row>
    <row r="4319" spans="1:9">
      <c r="A4319" s="775" t="str">
        <f>Table_wabobpsvr_AzureCalc_AzureCalcRateCard[[#This Row],[ServiceName]]&amp;Table_wabobpsvr_AzureCalc_AzureCalcRateCard[[#This Row],[Price_Level]]&amp;Table_wabobpsvr_AzureCalc_AzureCalcRateCard[[#This Row],[Region]]</f>
        <v>Basic_D4 VM (Non-Windows)MOSP12</v>
      </c>
      <c r="B4319" s="775">
        <v>12</v>
      </c>
      <c r="C4319" s="775" t="s">
        <v>680</v>
      </c>
      <c r="D4319" s="775" t="s">
        <v>606</v>
      </c>
      <c r="E4319" s="775">
        <v>0.80800000000000005</v>
      </c>
      <c r="F4319" s="775" t="s">
        <v>1100</v>
      </c>
      <c r="G4319" s="775" t="s">
        <v>4235</v>
      </c>
      <c r="H4319" s="775" t="s">
        <v>4235</v>
      </c>
      <c r="I4319" s="775" t="s">
        <v>6103</v>
      </c>
    </row>
    <row r="4320" spans="1:9">
      <c r="A4320" s="775" t="str">
        <f>Table_wabobpsvr_AzureCalc_AzureCalcRateCard[[#This Row],[ServiceName]]&amp;Table_wabobpsvr_AzureCalc_AzureCalcRateCard[[#This Row],[Price_Level]]&amp;Table_wabobpsvr_AzureCalc_AzureCalcRateCard[[#This Row],[Region]]</f>
        <v>Basic_D4 VM (Non-Windows)A12</v>
      </c>
      <c r="B4320" s="775">
        <v>12</v>
      </c>
      <c r="C4320" s="775" t="s">
        <v>680</v>
      </c>
      <c r="D4320" s="775" t="s">
        <v>174</v>
      </c>
      <c r="E4320" s="775">
        <v>0.78376000000000001</v>
      </c>
      <c r="F4320" s="775" t="s">
        <v>1100</v>
      </c>
      <c r="G4320" s="775" t="s">
        <v>4235</v>
      </c>
      <c r="H4320" s="775" t="s">
        <v>4235</v>
      </c>
      <c r="I4320" s="775" t="s">
        <v>6103</v>
      </c>
    </row>
    <row r="4321" spans="1:9">
      <c r="A4321" s="1039" t="str">
        <f>Table_wabobpsvr_AzureCalc_AzureCalcRateCard[[#This Row],[ServiceName]]&amp;Table_wabobpsvr_AzureCalc_AzureCalcRateCard[[#This Row],[Price_Level]]&amp;Table_wabobpsvr_AzureCalc_AzureCalcRateCard[[#This Row],[Region]]</f>
        <v>Basic_D4 VM (Non-Windows)B12</v>
      </c>
      <c r="B4321" s="1039">
        <v>12</v>
      </c>
      <c r="C4321" s="1039" t="s">
        <v>680</v>
      </c>
      <c r="D4321" s="1039" t="s">
        <v>175</v>
      </c>
      <c r="E4321" s="1039">
        <v>0.75951999999999997</v>
      </c>
      <c r="F4321" s="1039" t="s">
        <v>1100</v>
      </c>
      <c r="G4321" s="775" t="s">
        <v>4235</v>
      </c>
      <c r="H4321" s="775" t="s">
        <v>4235</v>
      </c>
      <c r="I4321" s="775" t="s">
        <v>6103</v>
      </c>
    </row>
    <row r="4322" spans="1:9">
      <c r="A4322" s="1039" t="str">
        <f>Table_wabobpsvr_AzureCalc_AzureCalcRateCard[[#This Row],[ServiceName]]&amp;Table_wabobpsvr_AzureCalc_AzureCalcRateCard[[#This Row],[Price_Level]]&amp;Table_wabobpsvr_AzureCalc_AzureCalcRateCard[[#This Row],[Region]]</f>
        <v>Basic_D4 VM (Non-Windows)C12</v>
      </c>
      <c r="B4322" s="1039">
        <v>12</v>
      </c>
      <c r="C4322" s="1039" t="s">
        <v>680</v>
      </c>
      <c r="D4322" s="1039" t="s">
        <v>177</v>
      </c>
      <c r="E4322" s="1039">
        <v>0.73528000000000004</v>
      </c>
      <c r="F4322" s="1039" t="s">
        <v>1100</v>
      </c>
      <c r="G4322" s="775" t="s">
        <v>4235</v>
      </c>
      <c r="H4322" s="775" t="s">
        <v>4235</v>
      </c>
      <c r="I4322" s="775" t="s">
        <v>6103</v>
      </c>
    </row>
    <row r="4323" spans="1:9">
      <c r="A4323" s="775" t="str">
        <f>Table_wabobpsvr_AzureCalc_AzureCalcRateCard[[#This Row],[ServiceName]]&amp;Table_wabobpsvr_AzureCalc_AzureCalcRateCard[[#This Row],[Price_Level]]&amp;Table_wabobpsvr_AzureCalc_AzureCalcRateCard[[#This Row],[Region]]</f>
        <v>Basic_D4 VM (Non-Windows)D12</v>
      </c>
      <c r="B4323" s="775">
        <v>12</v>
      </c>
      <c r="C4323" s="775" t="s">
        <v>680</v>
      </c>
      <c r="D4323" s="775" t="s">
        <v>176</v>
      </c>
      <c r="E4323" s="775">
        <v>0.71104000000000001</v>
      </c>
      <c r="F4323" s="775" t="s">
        <v>1100</v>
      </c>
      <c r="G4323" s="775" t="s">
        <v>4235</v>
      </c>
      <c r="H4323" s="775" t="s">
        <v>4235</v>
      </c>
      <c r="I4323" s="775" t="s">
        <v>6103</v>
      </c>
    </row>
    <row r="4324" spans="1:9">
      <c r="A4324" s="775" t="str">
        <f>Table_wabobpsvr_AzureCalc_AzureCalcRateCard[[#This Row],[ServiceName]]&amp;Table_wabobpsvr_AzureCalc_AzureCalcRateCard[[#This Row],[Price_Level]]&amp;Table_wabobpsvr_AzureCalc_AzureCalcRateCard[[#This Row],[Region]]</f>
        <v>Basic_D4 VM (Non-Windows)MOSP3</v>
      </c>
      <c r="B4324" s="775">
        <v>3</v>
      </c>
      <c r="C4324" s="775" t="s">
        <v>680</v>
      </c>
      <c r="D4324" s="775" t="s">
        <v>606</v>
      </c>
      <c r="E4324" s="775">
        <v>0.61599999999999999</v>
      </c>
      <c r="F4324" s="775" t="s">
        <v>1100</v>
      </c>
      <c r="G4324" s="775" t="s">
        <v>4235</v>
      </c>
      <c r="H4324" s="775" t="s">
        <v>4235</v>
      </c>
      <c r="I4324" s="775" t="s">
        <v>6104</v>
      </c>
    </row>
    <row r="4325" spans="1:9">
      <c r="A4325" s="775" t="str">
        <f>Table_wabobpsvr_AzureCalc_AzureCalcRateCard[[#This Row],[ServiceName]]&amp;Table_wabobpsvr_AzureCalc_AzureCalcRateCard[[#This Row],[Price_Level]]&amp;Table_wabobpsvr_AzureCalc_AzureCalcRateCard[[#This Row],[Region]]</f>
        <v>Basic_D4 VM (Non-Windows)A3</v>
      </c>
      <c r="B4325" s="775">
        <v>3</v>
      </c>
      <c r="C4325" s="775" t="s">
        <v>680</v>
      </c>
      <c r="D4325" s="775" t="s">
        <v>174</v>
      </c>
      <c r="E4325" s="775">
        <v>0.59752000000000005</v>
      </c>
      <c r="F4325" s="775" t="s">
        <v>1100</v>
      </c>
      <c r="G4325" s="775" t="s">
        <v>4235</v>
      </c>
      <c r="H4325" s="775" t="s">
        <v>4235</v>
      </c>
      <c r="I4325" s="775" t="s">
        <v>6104</v>
      </c>
    </row>
    <row r="4326" spans="1:9">
      <c r="A4326" s="775" t="str">
        <f>Table_wabobpsvr_AzureCalc_AzureCalcRateCard[[#This Row],[ServiceName]]&amp;Table_wabobpsvr_AzureCalc_AzureCalcRateCard[[#This Row],[Price_Level]]&amp;Table_wabobpsvr_AzureCalc_AzureCalcRateCard[[#This Row],[Region]]</f>
        <v>Basic_D6 VM (Windows)A12</v>
      </c>
      <c r="B4326" s="775">
        <v>12</v>
      </c>
      <c r="C4326" s="775" t="s">
        <v>680</v>
      </c>
      <c r="D4326" s="775" t="s">
        <v>174</v>
      </c>
      <c r="E4326" s="775">
        <v>3.77136</v>
      </c>
      <c r="F4326" s="775" t="s">
        <v>1105</v>
      </c>
      <c r="G4326" s="775" t="s">
        <v>4235</v>
      </c>
      <c r="H4326" s="775" t="s">
        <v>4235</v>
      </c>
      <c r="I4326" s="775" t="s">
        <v>4980</v>
      </c>
    </row>
    <row r="4327" spans="1:9">
      <c r="A4327" s="775" t="str">
        <f>Table_wabobpsvr_AzureCalc_AzureCalcRateCard[[#This Row],[ServiceName]]&amp;Table_wabobpsvr_AzureCalc_AzureCalcRateCard[[#This Row],[Price_Level]]&amp;Table_wabobpsvr_AzureCalc_AzureCalcRateCard[[#This Row],[Region]]</f>
        <v>Basic_D6 VM (Windows)B12</v>
      </c>
      <c r="B4327" s="775">
        <v>12</v>
      </c>
      <c r="C4327" s="775" t="s">
        <v>680</v>
      </c>
      <c r="D4327" s="775" t="s">
        <v>175</v>
      </c>
      <c r="E4327" s="775">
        <v>3.6547200000000002</v>
      </c>
      <c r="F4327" s="775" t="s">
        <v>1105</v>
      </c>
      <c r="G4327" s="775" t="s">
        <v>4235</v>
      </c>
      <c r="H4327" s="775" t="s">
        <v>4235</v>
      </c>
      <c r="I4327" s="775" t="s">
        <v>4980</v>
      </c>
    </row>
    <row r="4328" spans="1:9">
      <c r="A4328" s="775" t="str">
        <f>Table_wabobpsvr_AzureCalc_AzureCalcRateCard[[#This Row],[ServiceName]]&amp;Table_wabobpsvr_AzureCalc_AzureCalcRateCard[[#This Row],[Price_Level]]&amp;Table_wabobpsvr_AzureCalc_AzureCalcRateCard[[#This Row],[Region]]</f>
        <v>Basic_D6 VM (Windows)C12</v>
      </c>
      <c r="B4328" s="775">
        <v>12</v>
      </c>
      <c r="C4328" s="775" t="s">
        <v>680</v>
      </c>
      <c r="D4328" s="775" t="s">
        <v>177</v>
      </c>
      <c r="E4328" s="775">
        <v>3.5380799999999999</v>
      </c>
      <c r="F4328" s="775" t="s">
        <v>1105</v>
      </c>
      <c r="G4328" s="775" t="s">
        <v>4235</v>
      </c>
      <c r="H4328" s="775" t="s">
        <v>4235</v>
      </c>
      <c r="I4328" s="775" t="s">
        <v>4980</v>
      </c>
    </row>
    <row r="4329" spans="1:9">
      <c r="A4329" s="775" t="str">
        <f>Table_wabobpsvr_AzureCalc_AzureCalcRateCard[[#This Row],[ServiceName]]&amp;Table_wabobpsvr_AzureCalc_AzureCalcRateCard[[#This Row],[Price_Level]]&amp;Table_wabobpsvr_AzureCalc_AzureCalcRateCard[[#This Row],[Region]]</f>
        <v>Basic_D6 VM (Windows)D12</v>
      </c>
      <c r="B4329" s="775">
        <v>12</v>
      </c>
      <c r="C4329" s="775" t="s">
        <v>680</v>
      </c>
      <c r="D4329" s="775" t="s">
        <v>176</v>
      </c>
      <c r="E4329" s="775">
        <v>3.42144</v>
      </c>
      <c r="F4329" s="775" t="s">
        <v>1105</v>
      </c>
      <c r="G4329" s="775" t="s">
        <v>4235</v>
      </c>
      <c r="H4329" s="775" t="s">
        <v>4235</v>
      </c>
      <c r="I4329" s="775" t="s">
        <v>4980</v>
      </c>
    </row>
    <row r="4330" spans="1:9">
      <c r="A4330" s="775" t="str">
        <f>Table_wabobpsvr_AzureCalc_AzureCalcRateCard[[#This Row],[ServiceName]]&amp;Table_wabobpsvr_AzureCalc_AzureCalcRateCard[[#This Row],[Price_Level]]&amp;Table_wabobpsvr_AzureCalc_AzureCalcRateCard[[#This Row],[Region]]</f>
        <v>Basic_D6 VM (Windows)MOSP3</v>
      </c>
      <c r="B4330" s="775">
        <v>3</v>
      </c>
      <c r="C4330" s="775" t="s">
        <v>680</v>
      </c>
      <c r="D4330" s="775" t="s">
        <v>606</v>
      </c>
      <c r="E4330" s="775">
        <v>3.629</v>
      </c>
      <c r="F4330" s="775" t="s">
        <v>1105</v>
      </c>
      <c r="G4330" s="775" t="s">
        <v>4235</v>
      </c>
      <c r="H4330" s="775" t="s">
        <v>4235</v>
      </c>
      <c r="I4330" s="775" t="s">
        <v>6105</v>
      </c>
    </row>
    <row r="4331" spans="1:9">
      <c r="A4331" s="775" t="str">
        <f>Table_wabobpsvr_AzureCalc_AzureCalcRateCard[[#This Row],[ServiceName]]&amp;Table_wabobpsvr_AzureCalc_AzureCalcRateCard[[#This Row],[Price_Level]]&amp;Table_wabobpsvr_AzureCalc_AzureCalcRateCard[[#This Row],[Region]]</f>
        <v>Basic_D6 VM (Windows)A3</v>
      </c>
      <c r="B4331" s="775">
        <v>3</v>
      </c>
      <c r="C4331" s="775" t="s">
        <v>680</v>
      </c>
      <c r="D4331" s="775" t="s">
        <v>174</v>
      </c>
      <c r="E4331" s="775">
        <v>3.52013</v>
      </c>
      <c r="F4331" s="775" t="s">
        <v>1105</v>
      </c>
      <c r="G4331" s="775" t="s">
        <v>4235</v>
      </c>
      <c r="H4331" s="775" t="s">
        <v>4235</v>
      </c>
      <c r="I4331" s="775" t="s">
        <v>6105</v>
      </c>
    </row>
    <row r="4332" spans="1:9">
      <c r="A4332" s="775" t="str">
        <f>Table_wabobpsvr_AzureCalc_AzureCalcRateCard[[#This Row],[ServiceName]]&amp;Table_wabobpsvr_AzureCalc_AzureCalcRateCard[[#This Row],[Price_Level]]&amp;Table_wabobpsvr_AzureCalc_AzureCalcRateCard[[#This Row],[Region]]</f>
        <v>Basic_D6 VM (Windows)B3</v>
      </c>
      <c r="B4332" s="775">
        <v>3</v>
      </c>
      <c r="C4332" s="775" t="s">
        <v>680</v>
      </c>
      <c r="D4332" s="775" t="s">
        <v>175</v>
      </c>
      <c r="E4332" s="775">
        <v>3.41126</v>
      </c>
      <c r="F4332" s="775" t="s">
        <v>1105</v>
      </c>
      <c r="G4332" s="775" t="s">
        <v>4235</v>
      </c>
      <c r="H4332" s="775" t="s">
        <v>4235</v>
      </c>
      <c r="I4332" s="775" t="s">
        <v>6105</v>
      </c>
    </row>
    <row r="4333" spans="1:9">
      <c r="A4333" s="775" t="str">
        <f>Table_wabobpsvr_AzureCalc_AzureCalcRateCard[[#This Row],[ServiceName]]&amp;Table_wabobpsvr_AzureCalc_AzureCalcRateCard[[#This Row],[Price_Level]]&amp;Table_wabobpsvr_AzureCalc_AzureCalcRateCard[[#This Row],[Region]]</f>
        <v>Basic_D6 VM (Windows)C3</v>
      </c>
      <c r="B4333" s="775">
        <v>3</v>
      </c>
      <c r="C4333" s="775" t="s">
        <v>680</v>
      </c>
      <c r="D4333" s="775" t="s">
        <v>177</v>
      </c>
      <c r="E4333" s="775">
        <v>3.3023899999999999</v>
      </c>
      <c r="F4333" s="775" t="s">
        <v>1105</v>
      </c>
      <c r="G4333" s="775" t="s">
        <v>4235</v>
      </c>
      <c r="H4333" s="775" t="s">
        <v>4235</v>
      </c>
      <c r="I4333" s="775" t="s">
        <v>6105</v>
      </c>
    </row>
    <row r="4334" spans="1:9">
      <c r="A4334" s="775" t="str">
        <f>Table_wabobpsvr_AzureCalc_AzureCalcRateCard[[#This Row],[ServiceName]]&amp;Table_wabobpsvr_AzureCalc_AzureCalcRateCard[[#This Row],[Price_Level]]&amp;Table_wabobpsvr_AzureCalc_AzureCalcRateCard[[#This Row],[Region]]</f>
        <v>Basic_D6 VM (Windows)D3</v>
      </c>
      <c r="B4334" s="775">
        <v>3</v>
      </c>
      <c r="C4334" s="775" t="s">
        <v>680</v>
      </c>
      <c r="D4334" s="775" t="s">
        <v>176</v>
      </c>
      <c r="E4334" s="775">
        <v>3.1935199999999999</v>
      </c>
      <c r="F4334" s="775" t="s">
        <v>1105</v>
      </c>
      <c r="G4334" s="775" t="s">
        <v>4235</v>
      </c>
      <c r="H4334" s="775" t="s">
        <v>4235</v>
      </c>
      <c r="I4334" s="775" t="s">
        <v>6105</v>
      </c>
    </row>
    <row r="4335" spans="1:9">
      <c r="A4335" s="775" t="str">
        <f>Table_wabobpsvr_AzureCalc_AzureCalcRateCard[[#This Row],[ServiceName]]&amp;Table_wabobpsvr_AzureCalc_AzureCalcRateCard[[#This Row],[Price_Level]]&amp;Table_wabobpsvr_AzureCalc_AzureCalcRateCard[[#This Row],[Region]]</f>
        <v>Basic_D6 VM (Windows)MOSP6</v>
      </c>
      <c r="B4335" s="775">
        <v>6</v>
      </c>
      <c r="C4335" s="775" t="s">
        <v>680</v>
      </c>
      <c r="D4335" s="775" t="s">
        <v>606</v>
      </c>
      <c r="E4335" s="775">
        <v>3.629</v>
      </c>
      <c r="F4335" s="775" t="s">
        <v>1105</v>
      </c>
      <c r="G4335" s="775" t="s">
        <v>4235</v>
      </c>
      <c r="H4335" s="775" t="s">
        <v>4235</v>
      </c>
      <c r="I4335" s="775" t="s">
        <v>6106</v>
      </c>
    </row>
    <row r="4336" spans="1:9">
      <c r="A4336" s="775" t="str">
        <f>Table_wabobpsvr_AzureCalc_AzureCalcRateCard[[#This Row],[ServiceName]]&amp;Table_wabobpsvr_AzureCalc_AzureCalcRateCard[[#This Row],[Price_Level]]&amp;Table_wabobpsvr_AzureCalc_AzureCalcRateCard[[#This Row],[Region]]</f>
        <v>Basic_D6 VM (Windows)A6</v>
      </c>
      <c r="B4336" s="775">
        <v>6</v>
      </c>
      <c r="C4336" s="775" t="s">
        <v>680</v>
      </c>
      <c r="D4336" s="775" t="s">
        <v>174</v>
      </c>
      <c r="E4336" s="775">
        <v>3.52013</v>
      </c>
      <c r="F4336" s="775" t="s">
        <v>1105</v>
      </c>
      <c r="G4336" s="775" t="s">
        <v>4235</v>
      </c>
      <c r="H4336" s="775" t="s">
        <v>4235</v>
      </c>
      <c r="I4336" s="775" t="s">
        <v>6106</v>
      </c>
    </row>
    <row r="4337" spans="1:9">
      <c r="A4337" s="775" t="str">
        <f>Table_wabobpsvr_AzureCalc_AzureCalcRateCard[[#This Row],[ServiceName]]&amp;Table_wabobpsvr_AzureCalc_AzureCalcRateCard[[#This Row],[Price_Level]]&amp;Table_wabobpsvr_AzureCalc_AzureCalcRateCard[[#This Row],[Region]]</f>
        <v>Basic_D6 VM (Windows)B6</v>
      </c>
      <c r="B4337" s="775">
        <v>6</v>
      </c>
      <c r="C4337" s="775" t="s">
        <v>680</v>
      </c>
      <c r="D4337" s="775" t="s">
        <v>175</v>
      </c>
      <c r="E4337" s="775">
        <v>3.41126</v>
      </c>
      <c r="F4337" s="775" t="s">
        <v>1105</v>
      </c>
      <c r="G4337" s="775" t="s">
        <v>4235</v>
      </c>
      <c r="H4337" s="775" t="s">
        <v>4235</v>
      </c>
      <c r="I4337" s="775" t="s">
        <v>6106</v>
      </c>
    </row>
    <row r="4338" spans="1:9">
      <c r="A4338" s="775" t="str">
        <f>Table_wabobpsvr_AzureCalc_AzureCalcRateCard[[#This Row],[ServiceName]]&amp;Table_wabobpsvr_AzureCalc_AzureCalcRateCard[[#This Row],[Price_Level]]&amp;Table_wabobpsvr_AzureCalc_AzureCalcRateCard[[#This Row],[Region]]</f>
        <v>Basic_D6 VM (Windows)C6</v>
      </c>
      <c r="B4338" s="775">
        <v>6</v>
      </c>
      <c r="C4338" s="775" t="s">
        <v>680</v>
      </c>
      <c r="D4338" s="775" t="s">
        <v>177</v>
      </c>
      <c r="E4338" s="775">
        <v>3.3023899999999999</v>
      </c>
      <c r="F4338" s="775" t="s">
        <v>1105</v>
      </c>
      <c r="G4338" s="775" t="s">
        <v>4235</v>
      </c>
      <c r="H4338" s="775" t="s">
        <v>4235</v>
      </c>
      <c r="I4338" s="775" t="s">
        <v>6106</v>
      </c>
    </row>
    <row r="4339" spans="1:9">
      <c r="A4339" s="775" t="str">
        <f>Table_wabobpsvr_AzureCalc_AzureCalcRateCard[[#This Row],[ServiceName]]&amp;Table_wabobpsvr_AzureCalc_AzureCalcRateCard[[#This Row],[Price_Level]]&amp;Table_wabobpsvr_AzureCalc_AzureCalcRateCard[[#This Row],[Region]]</f>
        <v>Basic_D6 VM (Windows)D6</v>
      </c>
      <c r="B4339" s="775">
        <v>6</v>
      </c>
      <c r="C4339" s="775" t="s">
        <v>680</v>
      </c>
      <c r="D4339" s="775" t="s">
        <v>176</v>
      </c>
      <c r="E4339" s="775">
        <v>3.1935199999999999</v>
      </c>
      <c r="F4339" s="775" t="s">
        <v>1105</v>
      </c>
      <c r="G4339" s="775" t="s">
        <v>4235</v>
      </c>
      <c r="H4339" s="775" t="s">
        <v>4235</v>
      </c>
      <c r="I4339" s="775" t="s">
        <v>6106</v>
      </c>
    </row>
    <row r="4340" spans="1:9">
      <c r="A4340" s="775" t="str">
        <f>Table_wabobpsvr_AzureCalc_AzureCalcRateCard[[#This Row],[ServiceName]]&amp;Table_wabobpsvr_AzureCalc_AzureCalcRateCard[[#This Row],[Price_Level]]&amp;Table_wabobpsvr_AzureCalc_AzureCalcRateCard[[#This Row],[Region]]</f>
        <v>Basic_D6 VM (Windows)MOSP2</v>
      </c>
      <c r="B4340" s="775">
        <v>2</v>
      </c>
      <c r="C4340" s="775" t="s">
        <v>680</v>
      </c>
      <c r="D4340" s="775" t="s">
        <v>606</v>
      </c>
      <c r="E4340" s="775">
        <v>3.3690000000000002</v>
      </c>
      <c r="F4340" s="775" t="s">
        <v>1105</v>
      </c>
      <c r="G4340" s="775" t="s">
        <v>4235</v>
      </c>
      <c r="H4340" s="775" t="s">
        <v>4235</v>
      </c>
      <c r="I4340" s="775" t="s">
        <v>6107</v>
      </c>
    </row>
    <row r="4341" spans="1:9">
      <c r="A4341" s="775" t="str">
        <f>Table_wabobpsvr_AzureCalc_AzureCalcRateCard[[#This Row],[ServiceName]]&amp;Table_wabobpsvr_AzureCalc_AzureCalcRateCard[[#This Row],[Price_Level]]&amp;Table_wabobpsvr_AzureCalc_AzureCalcRateCard[[#This Row],[Region]]</f>
        <v>Basic_D6 VM (Windows)A2</v>
      </c>
      <c r="B4341" s="775">
        <v>2</v>
      </c>
      <c r="C4341" s="775" t="s">
        <v>680</v>
      </c>
      <c r="D4341" s="775" t="s">
        <v>174</v>
      </c>
      <c r="E4341" s="775">
        <v>3.2679299999999998</v>
      </c>
      <c r="F4341" s="775" t="s">
        <v>1105</v>
      </c>
      <c r="G4341" s="775" t="s">
        <v>4235</v>
      </c>
      <c r="H4341" s="775" t="s">
        <v>4235</v>
      </c>
      <c r="I4341" s="775" t="s">
        <v>6107</v>
      </c>
    </row>
    <row r="4342" spans="1:9">
      <c r="A4342" s="775" t="str">
        <f>Table_wabobpsvr_AzureCalc_AzureCalcRateCard[[#This Row],[ServiceName]]&amp;Table_wabobpsvr_AzureCalc_AzureCalcRateCard[[#This Row],[Price_Level]]&amp;Table_wabobpsvr_AzureCalc_AzureCalcRateCard[[#This Row],[Region]]</f>
        <v>Basic_D6 VM (Windows)B2</v>
      </c>
      <c r="B4342" s="775">
        <v>2</v>
      </c>
      <c r="C4342" s="775" t="s">
        <v>680</v>
      </c>
      <c r="D4342" s="775" t="s">
        <v>175</v>
      </c>
      <c r="E4342" s="775">
        <v>3.1668599999999998</v>
      </c>
      <c r="F4342" s="775" t="s">
        <v>1105</v>
      </c>
      <c r="G4342" s="775" t="s">
        <v>4235</v>
      </c>
      <c r="H4342" s="775" t="s">
        <v>4235</v>
      </c>
      <c r="I4342" s="775" t="s">
        <v>6107</v>
      </c>
    </row>
    <row r="4343" spans="1:9">
      <c r="A4343" s="775" t="str">
        <f>Table_wabobpsvr_AzureCalc_AzureCalcRateCard[[#This Row],[ServiceName]]&amp;Table_wabobpsvr_AzureCalc_AzureCalcRateCard[[#This Row],[Price_Level]]&amp;Table_wabobpsvr_AzureCalc_AzureCalcRateCard[[#This Row],[Region]]</f>
        <v>Basic_D6 VM (Windows)C2</v>
      </c>
      <c r="B4343" s="775">
        <v>2</v>
      </c>
      <c r="C4343" s="775" t="s">
        <v>680</v>
      </c>
      <c r="D4343" s="775" t="s">
        <v>177</v>
      </c>
      <c r="E4343" s="775">
        <v>3.0657899999999998</v>
      </c>
      <c r="F4343" s="775" t="s">
        <v>1105</v>
      </c>
      <c r="G4343" s="775" t="s">
        <v>4235</v>
      </c>
      <c r="H4343" s="775" t="s">
        <v>4235</v>
      </c>
      <c r="I4343" s="775" t="s">
        <v>6107</v>
      </c>
    </row>
    <row r="4344" spans="1:9">
      <c r="A4344" s="775" t="str">
        <f>Table_wabobpsvr_AzureCalc_AzureCalcRateCard[[#This Row],[ServiceName]]&amp;Table_wabobpsvr_AzureCalc_AzureCalcRateCard[[#This Row],[Price_Level]]&amp;Table_wabobpsvr_AzureCalc_AzureCalcRateCard[[#This Row],[Region]]</f>
        <v>Basic_D6 VM (Windows)D2</v>
      </c>
      <c r="B4344" s="775">
        <v>2</v>
      </c>
      <c r="C4344" s="775" t="s">
        <v>680</v>
      </c>
      <c r="D4344" s="775" t="s">
        <v>176</v>
      </c>
      <c r="E4344" s="775">
        <v>2.9647199999999998</v>
      </c>
      <c r="F4344" s="775" t="s">
        <v>1105</v>
      </c>
      <c r="G4344" s="775" t="s">
        <v>4235</v>
      </c>
      <c r="H4344" s="775" t="s">
        <v>4235</v>
      </c>
      <c r="I4344" s="775" t="s">
        <v>6107</v>
      </c>
    </row>
    <row r="4345" spans="1:9">
      <c r="A4345" s="775" t="str">
        <f>Table_wabobpsvr_AzureCalc_AzureCalcRateCard[[#This Row],[ServiceName]]&amp;Table_wabobpsvr_AzureCalc_AzureCalcRateCard[[#This Row],[Price_Level]]&amp;Table_wabobpsvr_AzureCalc_AzureCalcRateCard[[#This Row],[Region]]</f>
        <v>Basic_D6 VM (Windows)MOSP5</v>
      </c>
      <c r="B4345" s="775">
        <v>5</v>
      </c>
      <c r="C4345" s="775" t="s">
        <v>680</v>
      </c>
      <c r="D4345" s="775" t="s">
        <v>606</v>
      </c>
      <c r="E4345" s="775">
        <v>3.629</v>
      </c>
      <c r="F4345" s="775" t="s">
        <v>1105</v>
      </c>
      <c r="G4345" s="775" t="s">
        <v>4235</v>
      </c>
      <c r="H4345" s="775" t="s">
        <v>4235</v>
      </c>
      <c r="I4345" s="775" t="s">
        <v>6108</v>
      </c>
    </row>
    <row r="4346" spans="1:9">
      <c r="A4346" s="775" t="str">
        <f>Table_wabobpsvr_AzureCalc_AzureCalcRateCard[[#This Row],[ServiceName]]&amp;Table_wabobpsvr_AzureCalc_AzureCalcRateCard[[#This Row],[Price_Level]]&amp;Table_wabobpsvr_AzureCalc_AzureCalcRateCard[[#This Row],[Region]]</f>
        <v>Basic_D6 VM (Windows)A5</v>
      </c>
      <c r="B4346" s="775">
        <v>5</v>
      </c>
      <c r="C4346" s="775" t="s">
        <v>680</v>
      </c>
      <c r="D4346" s="775" t="s">
        <v>174</v>
      </c>
      <c r="E4346" s="775">
        <v>3.52013</v>
      </c>
      <c r="F4346" s="775" t="s">
        <v>1105</v>
      </c>
      <c r="G4346" s="775" t="s">
        <v>4235</v>
      </c>
      <c r="H4346" s="775" t="s">
        <v>4235</v>
      </c>
      <c r="I4346" s="775" t="s">
        <v>6108</v>
      </c>
    </row>
    <row r="4347" spans="1:9">
      <c r="A4347" s="775" t="str">
        <f>Table_wabobpsvr_AzureCalc_AzureCalcRateCard[[#This Row],[ServiceName]]&amp;Table_wabobpsvr_AzureCalc_AzureCalcRateCard[[#This Row],[Price_Level]]&amp;Table_wabobpsvr_AzureCalc_AzureCalcRateCard[[#This Row],[Region]]</f>
        <v>Basic_D6 VM (Windows)B5</v>
      </c>
      <c r="B4347" s="775">
        <v>5</v>
      </c>
      <c r="C4347" s="775" t="s">
        <v>680</v>
      </c>
      <c r="D4347" s="775" t="s">
        <v>175</v>
      </c>
      <c r="E4347" s="775">
        <v>3.41126</v>
      </c>
      <c r="F4347" s="775" t="s">
        <v>1105</v>
      </c>
      <c r="G4347" s="775" t="s">
        <v>4235</v>
      </c>
      <c r="H4347" s="775" t="s">
        <v>4235</v>
      </c>
      <c r="I4347" s="775" t="s">
        <v>6108</v>
      </c>
    </row>
    <row r="4348" spans="1:9">
      <c r="A4348" s="775" t="str">
        <f>Table_wabobpsvr_AzureCalc_AzureCalcRateCard[[#This Row],[ServiceName]]&amp;Table_wabobpsvr_AzureCalc_AzureCalcRateCard[[#This Row],[Price_Level]]&amp;Table_wabobpsvr_AzureCalc_AzureCalcRateCard[[#This Row],[Region]]</f>
        <v>Basic_D6 VM (Windows)C5</v>
      </c>
      <c r="B4348" s="775">
        <v>5</v>
      </c>
      <c r="C4348" s="775" t="s">
        <v>680</v>
      </c>
      <c r="D4348" s="775" t="s">
        <v>177</v>
      </c>
      <c r="E4348" s="775">
        <v>3.3023899999999999</v>
      </c>
      <c r="F4348" s="775" t="s">
        <v>1105</v>
      </c>
      <c r="G4348" s="775" t="s">
        <v>4235</v>
      </c>
      <c r="H4348" s="775" t="s">
        <v>4235</v>
      </c>
      <c r="I4348" s="775" t="s">
        <v>6108</v>
      </c>
    </row>
    <row r="4349" spans="1:9">
      <c r="A4349" s="775" t="str">
        <f>Table_wabobpsvr_AzureCalc_AzureCalcRateCard[[#This Row],[ServiceName]]&amp;Table_wabobpsvr_AzureCalc_AzureCalcRateCard[[#This Row],[Price_Level]]&amp;Table_wabobpsvr_AzureCalc_AzureCalcRateCard[[#This Row],[Region]]</f>
        <v>Basic_D6 VM (Windows)D5</v>
      </c>
      <c r="B4349" s="775">
        <v>5</v>
      </c>
      <c r="C4349" s="775" t="s">
        <v>680</v>
      </c>
      <c r="D4349" s="775" t="s">
        <v>176</v>
      </c>
      <c r="E4349" s="775">
        <v>3.1935199999999999</v>
      </c>
      <c r="F4349" s="775" t="s">
        <v>1105</v>
      </c>
      <c r="G4349" s="775" t="s">
        <v>4235</v>
      </c>
      <c r="H4349" s="775" t="s">
        <v>4235</v>
      </c>
      <c r="I4349" s="775" t="s">
        <v>6108</v>
      </c>
    </row>
    <row r="4350" spans="1:9">
      <c r="A4350" s="775" t="str">
        <f>Table_wabobpsvr_AzureCalc_AzureCalcRateCard[[#This Row],[ServiceName]]&amp;Table_wabobpsvr_AzureCalc_AzureCalcRateCard[[#This Row],[Price_Level]]&amp;Table_wabobpsvr_AzureCalc_AzureCalcRateCard[[#This Row],[Region]]</f>
        <v>Basic_D6 VM (Windows)MOSP1</v>
      </c>
      <c r="B4350" s="775">
        <v>1</v>
      </c>
      <c r="C4350" s="775" t="s">
        <v>680</v>
      </c>
      <c r="D4350" s="775" t="s">
        <v>606</v>
      </c>
      <c r="E4350" s="775">
        <v>3.37</v>
      </c>
      <c r="F4350" s="775" t="s">
        <v>1105</v>
      </c>
      <c r="G4350" s="775" t="s">
        <v>4235</v>
      </c>
      <c r="H4350" s="775" t="s">
        <v>4235</v>
      </c>
      <c r="I4350" s="775" t="s">
        <v>6109</v>
      </c>
    </row>
    <row r="4351" spans="1:9">
      <c r="A4351" s="775" t="str">
        <f>Table_wabobpsvr_AzureCalc_AzureCalcRateCard[[#This Row],[ServiceName]]&amp;Table_wabobpsvr_AzureCalc_AzureCalcRateCard[[#This Row],[Price_Level]]&amp;Table_wabobpsvr_AzureCalc_AzureCalcRateCard[[#This Row],[Region]]</f>
        <v>Basic_D6 VM (Windows)A1</v>
      </c>
      <c r="B4351" s="775">
        <v>1</v>
      </c>
      <c r="C4351" s="775" t="s">
        <v>680</v>
      </c>
      <c r="D4351" s="775" t="s">
        <v>174</v>
      </c>
      <c r="E4351" s="775">
        <v>3.2688999999999999</v>
      </c>
      <c r="F4351" s="775" t="s">
        <v>1105</v>
      </c>
      <c r="G4351" s="775" t="s">
        <v>4235</v>
      </c>
      <c r="H4351" s="775" t="s">
        <v>4235</v>
      </c>
      <c r="I4351" s="775" t="s">
        <v>6109</v>
      </c>
    </row>
    <row r="4352" spans="1:9">
      <c r="A4352" s="775" t="str">
        <f>Table_wabobpsvr_AzureCalc_AzureCalcRateCard[[#This Row],[ServiceName]]&amp;Table_wabobpsvr_AzureCalc_AzureCalcRateCard[[#This Row],[Price_Level]]&amp;Table_wabobpsvr_AzureCalc_AzureCalcRateCard[[#This Row],[Region]]</f>
        <v>Basic_D6 VM (Windows)B1</v>
      </c>
      <c r="B4352" s="775">
        <v>1</v>
      </c>
      <c r="C4352" s="775" t="s">
        <v>680</v>
      </c>
      <c r="D4352" s="775" t="s">
        <v>175</v>
      </c>
      <c r="E4352" s="775">
        <v>3.1678000000000002</v>
      </c>
      <c r="F4352" s="775" t="s">
        <v>1105</v>
      </c>
      <c r="G4352" s="775" t="s">
        <v>4235</v>
      </c>
      <c r="H4352" s="775" t="s">
        <v>4235</v>
      </c>
      <c r="I4352" s="775" t="s">
        <v>6109</v>
      </c>
    </row>
    <row r="4353" spans="1:9">
      <c r="A4353" s="775" t="str">
        <f>Table_wabobpsvr_AzureCalc_AzureCalcRateCard[[#This Row],[ServiceName]]&amp;Table_wabobpsvr_AzureCalc_AzureCalcRateCard[[#This Row],[Price_Level]]&amp;Table_wabobpsvr_AzureCalc_AzureCalcRateCard[[#This Row],[Region]]</f>
        <v>Basic_D6 VM (Windows)C1</v>
      </c>
      <c r="B4353" s="775">
        <v>1</v>
      </c>
      <c r="C4353" s="775" t="s">
        <v>680</v>
      </c>
      <c r="D4353" s="775" t="s">
        <v>177</v>
      </c>
      <c r="E4353" s="775">
        <v>3.0667</v>
      </c>
      <c r="F4353" s="775" t="s">
        <v>1105</v>
      </c>
      <c r="G4353" s="775" t="s">
        <v>4235</v>
      </c>
      <c r="H4353" s="775" t="s">
        <v>4235</v>
      </c>
      <c r="I4353" s="775" t="s">
        <v>6109</v>
      </c>
    </row>
    <row r="4354" spans="1:9">
      <c r="A4354" s="775" t="str">
        <f>Table_wabobpsvr_AzureCalc_AzureCalcRateCard[[#This Row],[ServiceName]]&amp;Table_wabobpsvr_AzureCalc_AzureCalcRateCard[[#This Row],[Price_Level]]&amp;Table_wabobpsvr_AzureCalc_AzureCalcRateCard[[#This Row],[Region]]</f>
        <v>Basic_D6 VM (Windows)D1</v>
      </c>
      <c r="B4354" s="775">
        <v>1</v>
      </c>
      <c r="C4354" s="775" t="s">
        <v>680</v>
      </c>
      <c r="D4354" s="775" t="s">
        <v>176</v>
      </c>
      <c r="E4354" s="775">
        <v>2.9655999999999998</v>
      </c>
      <c r="F4354" s="775" t="s">
        <v>1105</v>
      </c>
      <c r="G4354" s="775" t="s">
        <v>4235</v>
      </c>
      <c r="H4354" s="775" t="s">
        <v>4235</v>
      </c>
      <c r="I4354" s="775" t="s">
        <v>6109</v>
      </c>
    </row>
    <row r="4355" spans="1:9">
      <c r="A4355" s="775" t="str">
        <f>Table_wabobpsvr_AzureCalc_AzureCalcRateCard[[#This Row],[ServiceName]]&amp;Table_wabobpsvr_AzureCalc_AzureCalcRateCard[[#This Row],[Price_Level]]&amp;Table_wabobpsvr_AzureCalc_AzureCalcRateCard[[#This Row],[Region]]</f>
        <v>Basic_D6 VM (Windows)MOSP4</v>
      </c>
      <c r="B4355" s="775">
        <v>4</v>
      </c>
      <c r="C4355" s="775" t="s">
        <v>680</v>
      </c>
      <c r="D4355" s="775" t="s">
        <v>606</v>
      </c>
      <c r="E4355" s="775">
        <v>3.629</v>
      </c>
      <c r="F4355" s="775" t="s">
        <v>1105</v>
      </c>
      <c r="G4355" s="775" t="s">
        <v>4235</v>
      </c>
      <c r="H4355" s="775" t="s">
        <v>4235</v>
      </c>
      <c r="I4355" s="775" t="s">
        <v>6110</v>
      </c>
    </row>
    <row r="4356" spans="1:9">
      <c r="A4356" s="775" t="str">
        <f>Table_wabobpsvr_AzureCalc_AzureCalcRateCard[[#This Row],[ServiceName]]&amp;Table_wabobpsvr_AzureCalc_AzureCalcRateCard[[#This Row],[Price_Level]]&amp;Table_wabobpsvr_AzureCalc_AzureCalcRateCard[[#This Row],[Region]]</f>
        <v>Basic_D6 VM (Windows)A4</v>
      </c>
      <c r="B4356" s="775">
        <v>4</v>
      </c>
      <c r="C4356" s="775" t="s">
        <v>680</v>
      </c>
      <c r="D4356" s="775" t="s">
        <v>174</v>
      </c>
      <c r="E4356" s="775">
        <v>3.52013</v>
      </c>
      <c r="F4356" s="775" t="s">
        <v>1105</v>
      </c>
      <c r="G4356" s="775" t="s">
        <v>4235</v>
      </c>
      <c r="H4356" s="775" t="s">
        <v>4235</v>
      </c>
      <c r="I4356" s="775" t="s">
        <v>6110</v>
      </c>
    </row>
    <row r="4357" spans="1:9">
      <c r="A4357" s="775" t="str">
        <f>Table_wabobpsvr_AzureCalc_AzureCalcRateCard[[#This Row],[ServiceName]]&amp;Table_wabobpsvr_AzureCalc_AzureCalcRateCard[[#This Row],[Price_Level]]&amp;Table_wabobpsvr_AzureCalc_AzureCalcRateCard[[#This Row],[Region]]</f>
        <v>Basic_D6 VM (Windows)B4</v>
      </c>
      <c r="B4357" s="775">
        <v>4</v>
      </c>
      <c r="C4357" s="775" t="s">
        <v>680</v>
      </c>
      <c r="D4357" s="775" t="s">
        <v>175</v>
      </c>
      <c r="E4357" s="775">
        <v>3.41126</v>
      </c>
      <c r="F4357" s="775" t="s">
        <v>1105</v>
      </c>
      <c r="G4357" s="775" t="s">
        <v>4235</v>
      </c>
      <c r="H4357" s="775" t="s">
        <v>4235</v>
      </c>
      <c r="I4357" s="775" t="s">
        <v>6110</v>
      </c>
    </row>
    <row r="4358" spans="1:9">
      <c r="A4358" s="775" t="str">
        <f>Table_wabobpsvr_AzureCalc_AzureCalcRateCard[[#This Row],[ServiceName]]&amp;Table_wabobpsvr_AzureCalc_AzureCalcRateCard[[#This Row],[Price_Level]]&amp;Table_wabobpsvr_AzureCalc_AzureCalcRateCard[[#This Row],[Region]]</f>
        <v>Basic_D6 VM (Windows)C4</v>
      </c>
      <c r="B4358" s="775">
        <v>4</v>
      </c>
      <c r="C4358" s="775" t="s">
        <v>680</v>
      </c>
      <c r="D4358" s="775" t="s">
        <v>177</v>
      </c>
      <c r="E4358" s="775">
        <v>3.3023899999999999</v>
      </c>
      <c r="F4358" s="775" t="s">
        <v>1105</v>
      </c>
      <c r="G4358" s="775" t="s">
        <v>4235</v>
      </c>
      <c r="H4358" s="775" t="s">
        <v>4235</v>
      </c>
      <c r="I4358" s="775" t="s">
        <v>6110</v>
      </c>
    </row>
    <row r="4359" spans="1:9">
      <c r="A4359" s="775" t="str">
        <f>Table_wabobpsvr_AzureCalc_AzureCalcRateCard[[#This Row],[ServiceName]]&amp;Table_wabobpsvr_AzureCalc_AzureCalcRateCard[[#This Row],[Price_Level]]&amp;Table_wabobpsvr_AzureCalc_AzureCalcRateCard[[#This Row],[Region]]</f>
        <v>Basic_D6 VM (Windows)D4</v>
      </c>
      <c r="B4359" s="775">
        <v>4</v>
      </c>
      <c r="C4359" s="775" t="s">
        <v>680</v>
      </c>
      <c r="D4359" s="775" t="s">
        <v>176</v>
      </c>
      <c r="E4359" s="775">
        <v>3.1935199999999999</v>
      </c>
      <c r="F4359" s="775" t="s">
        <v>1105</v>
      </c>
      <c r="G4359" s="775" t="s">
        <v>4235</v>
      </c>
      <c r="H4359" s="775" t="s">
        <v>4235</v>
      </c>
      <c r="I4359" s="775" t="s">
        <v>6110</v>
      </c>
    </row>
    <row r="4360" spans="1:9">
      <c r="A4360" s="775" t="str">
        <f>Table_wabobpsvr_AzureCalc_AzureCalcRateCard[[#This Row],[ServiceName]]&amp;Table_wabobpsvr_AzureCalc_AzureCalcRateCard[[#This Row],[Price_Level]]&amp;Table_wabobpsvr_AzureCalc_AzureCalcRateCard[[#This Row],[Region]]</f>
        <v>Basic_D6 VM (Windows)MOSP14</v>
      </c>
      <c r="B4360" s="775">
        <v>14</v>
      </c>
      <c r="C4360" s="775" t="s">
        <v>680</v>
      </c>
      <c r="D4360" s="775" t="s">
        <v>606</v>
      </c>
      <c r="E4360" s="775">
        <v>999999</v>
      </c>
      <c r="F4360" s="775" t="s">
        <v>1105</v>
      </c>
      <c r="G4360" s="775" t="s">
        <v>4235</v>
      </c>
      <c r="H4360" s="775" t="s">
        <v>4235</v>
      </c>
      <c r="I4360" s="775" t="s">
        <v>6111</v>
      </c>
    </row>
    <row r="4361" spans="1:9">
      <c r="A4361" s="1039" t="str">
        <f>Table_wabobpsvr_AzureCalc_AzureCalcRateCard[[#This Row],[ServiceName]]&amp;Table_wabobpsvr_AzureCalc_AzureCalcRateCard[[#This Row],[Price_Level]]&amp;Table_wabobpsvr_AzureCalc_AzureCalcRateCard[[#This Row],[Region]]</f>
        <v>Basic_D6 VM (Windows)A14</v>
      </c>
      <c r="B4361" s="1039">
        <v>14</v>
      </c>
      <c r="C4361" s="1039" t="s">
        <v>680</v>
      </c>
      <c r="D4361" s="1039" t="s">
        <v>174</v>
      </c>
      <c r="E4361" s="1039">
        <v>5.0439999999999996</v>
      </c>
      <c r="F4361" s="1039" t="s">
        <v>1105</v>
      </c>
      <c r="G4361" s="775" t="s">
        <v>4235</v>
      </c>
      <c r="H4361" s="775" t="s">
        <v>4235</v>
      </c>
      <c r="I4361" s="775" t="s">
        <v>6111</v>
      </c>
    </row>
    <row r="4362" spans="1:9">
      <c r="A4362" s="775" t="str">
        <f>Table_wabobpsvr_AzureCalc_AzureCalcRateCard[[#This Row],[ServiceName]]&amp;Table_wabobpsvr_AzureCalc_AzureCalcRateCard[[#This Row],[Price_Level]]&amp;Table_wabobpsvr_AzureCalc_AzureCalcRateCard[[#This Row],[Region]]</f>
        <v>Basic_D6 VM (Windows)B14</v>
      </c>
      <c r="B4362" s="775">
        <v>14</v>
      </c>
      <c r="C4362" s="775" t="s">
        <v>680</v>
      </c>
      <c r="D4362" s="775" t="s">
        <v>175</v>
      </c>
      <c r="E4362" s="775">
        <v>4.8879999999999999</v>
      </c>
      <c r="F4362" s="775" t="s">
        <v>1105</v>
      </c>
      <c r="G4362" s="775" t="s">
        <v>4235</v>
      </c>
      <c r="H4362" s="775" t="s">
        <v>4235</v>
      </c>
      <c r="I4362" s="775" t="s">
        <v>6111</v>
      </c>
    </row>
    <row r="4363" spans="1:9">
      <c r="A4363" s="775" t="str">
        <f>Table_wabobpsvr_AzureCalc_AzureCalcRateCard[[#This Row],[ServiceName]]&amp;Table_wabobpsvr_AzureCalc_AzureCalcRateCard[[#This Row],[Price_Level]]&amp;Table_wabobpsvr_AzureCalc_AzureCalcRateCard[[#This Row],[Region]]</f>
        <v>Basic_D6 VM (Windows)C14</v>
      </c>
      <c r="B4363" s="775">
        <v>14</v>
      </c>
      <c r="C4363" s="775" t="s">
        <v>680</v>
      </c>
      <c r="D4363" s="775" t="s">
        <v>177</v>
      </c>
      <c r="E4363" s="775">
        <v>4.7320000000000002</v>
      </c>
      <c r="F4363" s="775" t="s">
        <v>1105</v>
      </c>
      <c r="G4363" s="775" t="s">
        <v>4235</v>
      </c>
      <c r="H4363" s="775" t="s">
        <v>4235</v>
      </c>
      <c r="I4363" s="775" t="s">
        <v>6111</v>
      </c>
    </row>
    <row r="4364" spans="1:9">
      <c r="A4364" s="775" t="str">
        <f>Table_wabobpsvr_AzureCalc_AzureCalcRateCard[[#This Row],[ServiceName]]&amp;Table_wabobpsvr_AzureCalc_AzureCalcRateCard[[#This Row],[Price_Level]]&amp;Table_wabobpsvr_AzureCalc_AzureCalcRateCard[[#This Row],[Region]]</f>
        <v>Basic_D6 VM (Windows)D14</v>
      </c>
      <c r="B4364" s="775">
        <v>14</v>
      </c>
      <c r="C4364" s="775" t="s">
        <v>680</v>
      </c>
      <c r="D4364" s="775" t="s">
        <v>176</v>
      </c>
      <c r="E4364" s="775">
        <v>4.5759999999999996</v>
      </c>
      <c r="F4364" s="775" t="s">
        <v>1105</v>
      </c>
      <c r="G4364" s="775" t="s">
        <v>4235</v>
      </c>
      <c r="H4364" s="775" t="s">
        <v>4235</v>
      </c>
      <c r="I4364" s="775" t="s">
        <v>6111</v>
      </c>
    </row>
    <row r="4365" spans="1:9">
      <c r="A4365" s="775" t="str">
        <f>Table_wabobpsvr_AzureCalc_AzureCalcRateCard[[#This Row],[ServiceName]]&amp;Table_wabobpsvr_AzureCalc_AzureCalcRateCard[[#This Row],[Price_Level]]&amp;Table_wabobpsvr_AzureCalc_AzureCalcRateCard[[#This Row],[Region]]</f>
        <v>Basic_D6 VM (Windows)MOSP</v>
      </c>
      <c r="B4365" s="775"/>
      <c r="C4365" s="775" t="s">
        <v>680</v>
      </c>
      <c r="D4365" s="775" t="s">
        <v>606</v>
      </c>
      <c r="E4365" s="775">
        <v>3.37</v>
      </c>
      <c r="F4365" s="775" t="s">
        <v>1105</v>
      </c>
      <c r="G4365" s="775" t="s">
        <v>4235</v>
      </c>
      <c r="H4365" s="775" t="s">
        <v>4235</v>
      </c>
      <c r="I4365" s="775" t="s">
        <v>6112</v>
      </c>
    </row>
    <row r="4366" spans="1:9">
      <c r="A4366" s="775" t="str">
        <f>Table_wabobpsvr_AzureCalc_AzureCalcRateCard[[#This Row],[ServiceName]]&amp;Table_wabobpsvr_AzureCalc_AzureCalcRateCard[[#This Row],[Price_Level]]&amp;Table_wabobpsvr_AzureCalc_AzureCalcRateCard[[#This Row],[Region]]</f>
        <v>Basic_D6 VM (Windows)A</v>
      </c>
      <c r="B4366" s="775"/>
      <c r="C4366" s="775" t="s">
        <v>680</v>
      </c>
      <c r="D4366" s="775" t="s">
        <v>174</v>
      </c>
      <c r="E4366" s="775">
        <v>3.2688999999999999</v>
      </c>
      <c r="F4366" s="775" t="s">
        <v>1105</v>
      </c>
      <c r="G4366" s="775" t="s">
        <v>3714</v>
      </c>
      <c r="H4366" s="775" t="s">
        <v>3715</v>
      </c>
      <c r="I4366" s="775" t="s">
        <v>6112</v>
      </c>
    </row>
    <row r="4367" spans="1:9">
      <c r="A4367" s="775" t="str">
        <f>Table_wabobpsvr_AzureCalc_AzureCalcRateCard[[#This Row],[ServiceName]]&amp;Table_wabobpsvr_AzureCalc_AzureCalcRateCard[[#This Row],[Price_Level]]&amp;Table_wabobpsvr_AzureCalc_AzureCalcRateCard[[#This Row],[Region]]</f>
        <v>Basic_D6 VM (Windows)B</v>
      </c>
      <c r="B4367" s="775"/>
      <c r="C4367" s="775" t="s">
        <v>680</v>
      </c>
      <c r="D4367" s="775" t="s">
        <v>175</v>
      </c>
      <c r="E4367" s="775">
        <v>3.1678000000000002</v>
      </c>
      <c r="F4367" s="775" t="s">
        <v>1105</v>
      </c>
      <c r="G4367" s="775" t="s">
        <v>3714</v>
      </c>
      <c r="H4367" s="775" t="s">
        <v>3715</v>
      </c>
      <c r="I4367" s="775" t="s">
        <v>6112</v>
      </c>
    </row>
    <row r="4368" spans="1:9">
      <c r="A4368" s="775" t="str">
        <f>Table_wabobpsvr_AzureCalc_AzureCalcRateCard[[#This Row],[ServiceName]]&amp;Table_wabobpsvr_AzureCalc_AzureCalcRateCard[[#This Row],[Price_Level]]&amp;Table_wabobpsvr_AzureCalc_AzureCalcRateCard[[#This Row],[Region]]</f>
        <v>Basic_D6 VM (Windows)C</v>
      </c>
      <c r="B4368" s="775"/>
      <c r="C4368" s="775" t="s">
        <v>680</v>
      </c>
      <c r="D4368" s="775" t="s">
        <v>177</v>
      </c>
      <c r="E4368" s="775">
        <v>3.0667</v>
      </c>
      <c r="F4368" s="775" t="s">
        <v>1105</v>
      </c>
      <c r="G4368" s="775" t="s">
        <v>3714</v>
      </c>
      <c r="H4368" s="775" t="s">
        <v>3715</v>
      </c>
      <c r="I4368" s="775" t="s">
        <v>6112</v>
      </c>
    </row>
    <row r="4369" spans="1:9">
      <c r="A4369" s="775" t="str">
        <f>Table_wabobpsvr_AzureCalc_AzureCalcRateCard[[#This Row],[ServiceName]]&amp;Table_wabobpsvr_AzureCalc_AzureCalcRateCard[[#This Row],[Price_Level]]&amp;Table_wabobpsvr_AzureCalc_AzureCalcRateCard[[#This Row],[Region]]</f>
        <v>Basic_D6 VM (Windows)D</v>
      </c>
      <c r="B4369" s="775"/>
      <c r="C4369" s="775" t="s">
        <v>680</v>
      </c>
      <c r="D4369" s="775" t="s">
        <v>176</v>
      </c>
      <c r="E4369" s="775">
        <v>2.9655999999999998</v>
      </c>
      <c r="F4369" s="775" t="s">
        <v>1105</v>
      </c>
      <c r="G4369" s="775" t="s">
        <v>3714</v>
      </c>
      <c r="H4369" s="775" t="s">
        <v>3715</v>
      </c>
      <c r="I4369" s="775" t="s">
        <v>6112</v>
      </c>
    </row>
    <row r="4370" spans="1:9">
      <c r="A4370" s="775" t="str">
        <f>Table_wabobpsvr_AzureCalc_AzureCalcRateCard[[#This Row],[ServiceName]]&amp;Table_wabobpsvr_AzureCalc_AzureCalcRateCard[[#This Row],[Price_Level]]&amp;Table_wabobpsvr_AzureCalc_AzureCalcRateCard[[#This Row],[Region]]</f>
        <v>Standard_D1 Cloud ServicesMOSP10</v>
      </c>
      <c r="B4370" s="775">
        <v>10</v>
      </c>
      <c r="C4370" s="775" t="s">
        <v>680</v>
      </c>
      <c r="D4370" s="775" t="s">
        <v>606</v>
      </c>
      <c r="E4370" s="775">
        <v>0.185</v>
      </c>
      <c r="F4370" s="775" t="s">
        <v>1106</v>
      </c>
      <c r="G4370" s="775" t="s">
        <v>4235</v>
      </c>
      <c r="H4370" s="775" t="s">
        <v>4235</v>
      </c>
      <c r="I4370" s="775" t="s">
        <v>6113</v>
      </c>
    </row>
    <row r="4371" spans="1:9">
      <c r="A4371" s="775" t="str">
        <f>Table_wabobpsvr_AzureCalc_AzureCalcRateCard[[#This Row],[ServiceName]]&amp;Table_wabobpsvr_AzureCalc_AzureCalcRateCard[[#This Row],[Price_Level]]&amp;Table_wabobpsvr_AzureCalc_AzureCalcRateCard[[#This Row],[Region]]</f>
        <v>Standard_D1 Cloud ServicesA10</v>
      </c>
      <c r="B4371" s="775">
        <v>10</v>
      </c>
      <c r="C4371" s="775" t="s">
        <v>680</v>
      </c>
      <c r="D4371" s="775" t="s">
        <v>174</v>
      </c>
      <c r="E4371" s="775">
        <v>0.17945</v>
      </c>
      <c r="F4371" s="775" t="s">
        <v>1106</v>
      </c>
      <c r="G4371" s="775" t="s">
        <v>4235</v>
      </c>
      <c r="H4371" s="775" t="s">
        <v>4235</v>
      </c>
      <c r="I4371" s="775" t="s">
        <v>6113</v>
      </c>
    </row>
    <row r="4372" spans="1:9">
      <c r="A4372" s="775" t="str">
        <f>Table_wabobpsvr_AzureCalc_AzureCalcRateCard[[#This Row],[ServiceName]]&amp;Table_wabobpsvr_AzureCalc_AzureCalcRateCard[[#This Row],[Price_Level]]&amp;Table_wabobpsvr_AzureCalc_AzureCalcRateCard[[#This Row],[Region]]</f>
        <v>Standard_D1 Cloud ServicesB10</v>
      </c>
      <c r="B4372" s="775">
        <v>10</v>
      </c>
      <c r="C4372" s="775" t="s">
        <v>680</v>
      </c>
      <c r="D4372" s="775" t="s">
        <v>175</v>
      </c>
      <c r="E4372" s="775">
        <v>0.1739</v>
      </c>
      <c r="F4372" s="775" t="s">
        <v>1106</v>
      </c>
      <c r="G4372" s="775" t="s">
        <v>4235</v>
      </c>
      <c r="H4372" s="775" t="s">
        <v>4235</v>
      </c>
      <c r="I4372" s="775" t="s">
        <v>6113</v>
      </c>
    </row>
    <row r="4373" spans="1:9">
      <c r="A4373" s="1039" t="str">
        <f>Table_wabobpsvr_AzureCalc_AzureCalcRateCard[[#This Row],[ServiceName]]&amp;Table_wabobpsvr_AzureCalc_AzureCalcRateCard[[#This Row],[Price_Level]]&amp;Table_wabobpsvr_AzureCalc_AzureCalcRateCard[[#This Row],[Region]]</f>
        <v>Standard_D1 Cloud ServicesC10</v>
      </c>
      <c r="B4373" s="1039">
        <v>10</v>
      </c>
      <c r="C4373" s="1039" t="s">
        <v>680</v>
      </c>
      <c r="D4373" s="1039" t="s">
        <v>177</v>
      </c>
      <c r="E4373" s="1039">
        <v>0.16835</v>
      </c>
      <c r="F4373" s="1039" t="s">
        <v>1106</v>
      </c>
      <c r="G4373" s="775" t="s">
        <v>4235</v>
      </c>
      <c r="H4373" s="775" t="s">
        <v>4235</v>
      </c>
      <c r="I4373" s="775" t="s">
        <v>6113</v>
      </c>
    </row>
    <row r="4374" spans="1:9">
      <c r="A4374" s="775" t="str">
        <f>Table_wabobpsvr_AzureCalc_AzureCalcRateCard[[#This Row],[ServiceName]]&amp;Table_wabobpsvr_AzureCalc_AzureCalcRateCard[[#This Row],[Price_Level]]&amp;Table_wabobpsvr_AzureCalc_AzureCalcRateCard[[#This Row],[Region]]</f>
        <v>Standard_D1 Cloud ServicesD10</v>
      </c>
      <c r="B4374" s="775">
        <v>10</v>
      </c>
      <c r="C4374" s="775" t="s">
        <v>680</v>
      </c>
      <c r="D4374" s="775" t="s">
        <v>176</v>
      </c>
      <c r="E4374" s="775">
        <v>0.1628</v>
      </c>
      <c r="F4374" s="775" t="s">
        <v>1106</v>
      </c>
      <c r="G4374" s="775" t="s">
        <v>4235</v>
      </c>
      <c r="H4374" s="775" t="s">
        <v>4235</v>
      </c>
      <c r="I4374" s="775" t="s">
        <v>6113</v>
      </c>
    </row>
    <row r="4375" spans="1:9">
      <c r="A4375" s="1039" t="str">
        <f>Table_wabobpsvr_AzureCalc_AzureCalcRateCard[[#This Row],[ServiceName]]&amp;Table_wabobpsvr_AzureCalc_AzureCalcRateCard[[#This Row],[Price_Level]]&amp;Table_wabobpsvr_AzureCalc_AzureCalcRateCard[[#This Row],[Region]]</f>
        <v>Standard_D1 Cloud ServicesMOSP9</v>
      </c>
      <c r="B4375" s="1039">
        <v>9</v>
      </c>
      <c r="C4375" s="1039" t="s">
        <v>680</v>
      </c>
      <c r="D4375" s="1039" t="s">
        <v>606</v>
      </c>
      <c r="E4375" s="1039">
        <v>0.161</v>
      </c>
      <c r="F4375" s="1039" t="s">
        <v>1106</v>
      </c>
      <c r="G4375" s="775" t="s">
        <v>4235</v>
      </c>
      <c r="H4375" s="775" t="s">
        <v>4235</v>
      </c>
      <c r="I4375" s="775" t="s">
        <v>6114</v>
      </c>
    </row>
    <row r="4376" spans="1:9">
      <c r="A4376" s="1039" t="str">
        <f>Table_wabobpsvr_AzureCalc_AzureCalcRateCard[[#This Row],[ServiceName]]&amp;Table_wabobpsvr_AzureCalc_AzureCalcRateCard[[#This Row],[Price_Level]]&amp;Table_wabobpsvr_AzureCalc_AzureCalcRateCard[[#This Row],[Region]]</f>
        <v>Standard_D1 Cloud ServicesA9</v>
      </c>
      <c r="B4376" s="1039">
        <v>9</v>
      </c>
      <c r="C4376" s="1039" t="s">
        <v>680</v>
      </c>
      <c r="D4376" s="1039" t="s">
        <v>174</v>
      </c>
      <c r="E4376" s="1039">
        <v>0.15617</v>
      </c>
      <c r="F4376" s="1039" t="s">
        <v>1106</v>
      </c>
      <c r="G4376" s="775" t="s">
        <v>4235</v>
      </c>
      <c r="H4376" s="775" t="s">
        <v>4235</v>
      </c>
      <c r="I4376" s="775" t="s">
        <v>6114</v>
      </c>
    </row>
    <row r="4377" spans="1:9">
      <c r="A4377" s="775" t="str">
        <f>Table_wabobpsvr_AzureCalc_AzureCalcRateCard[[#This Row],[ServiceName]]&amp;Table_wabobpsvr_AzureCalc_AzureCalcRateCard[[#This Row],[Price_Level]]&amp;Table_wabobpsvr_AzureCalc_AzureCalcRateCard[[#This Row],[Region]]</f>
        <v>Standard_D1 Cloud ServicesB9</v>
      </c>
      <c r="B4377" s="775">
        <v>9</v>
      </c>
      <c r="C4377" s="775" t="s">
        <v>680</v>
      </c>
      <c r="D4377" s="775" t="s">
        <v>175</v>
      </c>
      <c r="E4377" s="775">
        <v>0.15134</v>
      </c>
      <c r="F4377" s="775" t="s">
        <v>1106</v>
      </c>
      <c r="G4377" s="775" t="s">
        <v>4235</v>
      </c>
      <c r="H4377" s="775" t="s">
        <v>4235</v>
      </c>
      <c r="I4377" s="775" t="s">
        <v>6114</v>
      </c>
    </row>
    <row r="4378" spans="1:9">
      <c r="A4378" s="775" t="str">
        <f>Table_wabobpsvr_AzureCalc_AzureCalcRateCard[[#This Row],[ServiceName]]&amp;Table_wabobpsvr_AzureCalc_AzureCalcRateCard[[#This Row],[Price_Level]]&amp;Table_wabobpsvr_AzureCalc_AzureCalcRateCard[[#This Row],[Region]]</f>
        <v>Standard_D1 Cloud ServicesC9</v>
      </c>
      <c r="B4378" s="775">
        <v>9</v>
      </c>
      <c r="C4378" s="775" t="s">
        <v>680</v>
      </c>
      <c r="D4378" s="775" t="s">
        <v>177</v>
      </c>
      <c r="E4378" s="775">
        <v>0.14651</v>
      </c>
      <c r="F4378" s="775" t="s">
        <v>1106</v>
      </c>
      <c r="G4378" s="775" t="s">
        <v>4235</v>
      </c>
      <c r="H4378" s="775" t="s">
        <v>4235</v>
      </c>
      <c r="I4378" s="775" t="s">
        <v>6114</v>
      </c>
    </row>
    <row r="4379" spans="1:9">
      <c r="A4379" s="775" t="str">
        <f>Table_wabobpsvr_AzureCalc_AzureCalcRateCard[[#This Row],[ServiceName]]&amp;Table_wabobpsvr_AzureCalc_AzureCalcRateCard[[#This Row],[Price_Level]]&amp;Table_wabobpsvr_AzureCalc_AzureCalcRateCard[[#This Row],[Region]]</f>
        <v>Standard_D1 Cloud ServicesD9</v>
      </c>
      <c r="B4379" s="775">
        <v>9</v>
      </c>
      <c r="C4379" s="775" t="s">
        <v>680</v>
      </c>
      <c r="D4379" s="775" t="s">
        <v>176</v>
      </c>
      <c r="E4379" s="775">
        <v>0.14168</v>
      </c>
      <c r="F4379" s="775" t="s">
        <v>1106</v>
      </c>
      <c r="G4379" s="775" t="s">
        <v>4235</v>
      </c>
      <c r="H4379" s="775" t="s">
        <v>4235</v>
      </c>
      <c r="I4379" s="775" t="s">
        <v>6114</v>
      </c>
    </row>
    <row r="4380" spans="1:9">
      <c r="A4380" s="775" t="str">
        <f>Table_wabobpsvr_AzureCalc_AzureCalcRateCard[[#This Row],[ServiceName]]&amp;Table_wabobpsvr_AzureCalc_AzureCalcRateCard[[#This Row],[Price_Level]]&amp;Table_wabobpsvr_AzureCalc_AzureCalcRateCard[[#This Row],[Region]]</f>
        <v>Standard_G5 VM (Non-Windows)B4</v>
      </c>
      <c r="B4380" s="775">
        <v>4</v>
      </c>
      <c r="C4380" s="775" t="s">
        <v>87</v>
      </c>
      <c r="D4380" s="775" t="s">
        <v>175</v>
      </c>
      <c r="E4380" s="775">
        <v>8.1690000000000005</v>
      </c>
      <c r="F4380" s="775" t="s">
        <v>3054</v>
      </c>
      <c r="G4380" s="775" t="s">
        <v>3055</v>
      </c>
      <c r="H4380" s="775" t="s">
        <v>3056</v>
      </c>
      <c r="I4380" s="775" t="s">
        <v>6098</v>
      </c>
    </row>
    <row r="4381" spans="1:9">
      <c r="A4381" s="775" t="str">
        <f>Table_wabobpsvr_AzureCalc_AzureCalcRateCard[[#This Row],[ServiceName]]&amp;Table_wabobpsvr_AzureCalc_AzureCalcRateCard[[#This Row],[Price_Level]]&amp;Table_wabobpsvr_AzureCalc_AzureCalcRateCard[[#This Row],[Region]]</f>
        <v>SQL Premium P1 Database DaysA</v>
      </c>
      <c r="B4381" s="775"/>
      <c r="C4381" s="775" t="s">
        <v>1071</v>
      </c>
      <c r="D4381" s="775" t="s">
        <v>174</v>
      </c>
      <c r="E4381" s="775">
        <v>16.004999999999999</v>
      </c>
      <c r="F4381" s="775" t="s">
        <v>760</v>
      </c>
      <c r="G4381" s="775" t="s">
        <v>3113</v>
      </c>
      <c r="H4381" s="775" t="s">
        <v>3114</v>
      </c>
      <c r="I4381" s="775" t="s">
        <v>4235</v>
      </c>
    </row>
    <row r="4382" spans="1:9">
      <c r="A4382" s="775" t="str">
        <f>Table_wabobpsvr_AzureCalc_AzureCalcRateCard[[#This Row],[ServiceName]]&amp;Table_wabobpsvr_AzureCalc_AzureCalcRateCard[[#This Row],[Price_Level]]&amp;Table_wabobpsvr_AzureCalc_AzureCalcRateCard[[#This Row],[Region]]</f>
        <v>SQL Premium P1 Database DaysB</v>
      </c>
      <c r="B4382" s="775"/>
      <c r="C4382" s="775" t="s">
        <v>1071</v>
      </c>
      <c r="D4382" s="775" t="s">
        <v>175</v>
      </c>
      <c r="E4382" s="775">
        <v>15.51</v>
      </c>
      <c r="F4382" s="775" t="s">
        <v>760</v>
      </c>
      <c r="G4382" s="775" t="s">
        <v>3113</v>
      </c>
      <c r="H4382" s="775" t="s">
        <v>3114</v>
      </c>
      <c r="I4382" s="775" t="s">
        <v>4235</v>
      </c>
    </row>
    <row r="4383" spans="1:9">
      <c r="A4383" s="775" t="str">
        <f>Table_wabobpsvr_AzureCalc_AzureCalcRateCard[[#This Row],[ServiceName]]&amp;Table_wabobpsvr_AzureCalc_AzureCalcRateCard[[#This Row],[Price_Level]]&amp;Table_wabobpsvr_AzureCalc_AzureCalcRateCard[[#This Row],[Region]]</f>
        <v>SQL Database BusinessMOSP16</v>
      </c>
      <c r="B4383" s="775">
        <v>16</v>
      </c>
      <c r="C4383" s="775" t="s">
        <v>1228</v>
      </c>
      <c r="D4383" s="775" t="s">
        <v>606</v>
      </c>
      <c r="E4383" s="775">
        <v>109.89</v>
      </c>
      <c r="F4383" s="775" t="s">
        <v>763</v>
      </c>
      <c r="G4383" s="775" t="s">
        <v>4235</v>
      </c>
      <c r="H4383" s="775" t="s">
        <v>4235</v>
      </c>
      <c r="I4383" s="775" t="s">
        <v>4235</v>
      </c>
    </row>
    <row r="4384" spans="1:9">
      <c r="A4384" s="775" t="str">
        <f>Table_wabobpsvr_AzureCalc_AzureCalcRateCard[[#This Row],[ServiceName]]&amp;Table_wabobpsvr_AzureCalc_AzureCalcRateCard[[#This Row],[Price_Level]]&amp;Table_wabobpsvr_AzureCalc_AzureCalcRateCard[[#This Row],[Region]]</f>
        <v>SQL Database WebMOSP16</v>
      </c>
      <c r="B4384" s="775">
        <v>16</v>
      </c>
      <c r="C4384" s="775" t="s">
        <v>1228</v>
      </c>
      <c r="D4384" s="775" t="s">
        <v>606</v>
      </c>
      <c r="E4384" s="775">
        <v>10.99</v>
      </c>
      <c r="F4384" s="775" t="s">
        <v>759</v>
      </c>
      <c r="G4384" s="775" t="s">
        <v>4235</v>
      </c>
      <c r="H4384" s="775" t="s">
        <v>4235</v>
      </c>
      <c r="I4384" s="775" t="s">
        <v>4235</v>
      </c>
    </row>
    <row r="4385" spans="1:9">
      <c r="A4385" s="775" t="str">
        <f>Table_wabobpsvr_AzureCalc_AzureCalcRateCard[[#This Row],[ServiceName]]&amp;Table_wabobpsvr_AzureCalc_AzureCalcRateCard[[#This Row],[Price_Level]]&amp;Table_wabobpsvr_AzureCalc_AzureCalcRateCard[[#This Row],[Region]]</f>
        <v>Standard_D1 Cloud ServicesMOSP13</v>
      </c>
      <c r="B4385" s="775">
        <v>13</v>
      </c>
      <c r="C4385" s="775" t="s">
        <v>680</v>
      </c>
      <c r="D4385" s="775" t="s">
        <v>606</v>
      </c>
      <c r="E4385" s="775">
        <v>0.158</v>
      </c>
      <c r="F4385" s="775" t="s">
        <v>1106</v>
      </c>
      <c r="G4385" s="775" t="s">
        <v>4235</v>
      </c>
      <c r="H4385" s="775" t="s">
        <v>4235</v>
      </c>
      <c r="I4385" s="775" t="s">
        <v>6115</v>
      </c>
    </row>
    <row r="4386" spans="1:9">
      <c r="A4386" s="775" t="str">
        <f>Table_wabobpsvr_AzureCalc_AzureCalcRateCard[[#This Row],[ServiceName]]&amp;Table_wabobpsvr_AzureCalc_AzureCalcRateCard[[#This Row],[Price_Level]]&amp;Table_wabobpsvr_AzureCalc_AzureCalcRateCard[[#This Row],[Region]]</f>
        <v>Standard_D1 Cloud ServicesA13</v>
      </c>
      <c r="B4386" s="775">
        <v>13</v>
      </c>
      <c r="C4386" s="775" t="s">
        <v>680</v>
      </c>
      <c r="D4386" s="775" t="s">
        <v>174</v>
      </c>
      <c r="E4386" s="775">
        <v>0.15326000000000001</v>
      </c>
      <c r="F4386" s="775" t="s">
        <v>1106</v>
      </c>
      <c r="G4386" s="775" t="s">
        <v>4235</v>
      </c>
      <c r="H4386" s="775" t="s">
        <v>4235</v>
      </c>
      <c r="I4386" s="775" t="s">
        <v>6115</v>
      </c>
    </row>
    <row r="4387" spans="1:9">
      <c r="A4387" s="775" t="str">
        <f>Table_wabobpsvr_AzureCalc_AzureCalcRateCard[[#This Row],[ServiceName]]&amp;Table_wabobpsvr_AzureCalc_AzureCalcRateCard[[#This Row],[Price_Level]]&amp;Table_wabobpsvr_AzureCalc_AzureCalcRateCard[[#This Row],[Region]]</f>
        <v>Standard_D1 Cloud ServicesB13</v>
      </c>
      <c r="B4387" s="775">
        <v>13</v>
      </c>
      <c r="C4387" s="775" t="s">
        <v>680</v>
      </c>
      <c r="D4387" s="775" t="s">
        <v>175</v>
      </c>
      <c r="E4387" s="775">
        <v>0.14852000000000001</v>
      </c>
      <c r="F4387" s="775" t="s">
        <v>1106</v>
      </c>
      <c r="G4387" s="775" t="s">
        <v>4235</v>
      </c>
      <c r="H4387" s="775" t="s">
        <v>4235</v>
      </c>
      <c r="I4387" s="775" t="s">
        <v>6115</v>
      </c>
    </row>
    <row r="4388" spans="1:9">
      <c r="A4388" s="775" t="str">
        <f>Table_wabobpsvr_AzureCalc_AzureCalcRateCard[[#This Row],[ServiceName]]&amp;Table_wabobpsvr_AzureCalc_AzureCalcRateCard[[#This Row],[Price_Level]]&amp;Table_wabobpsvr_AzureCalc_AzureCalcRateCard[[#This Row],[Region]]</f>
        <v>Standard_D1 Cloud ServicesC13</v>
      </c>
      <c r="B4388" s="775">
        <v>13</v>
      </c>
      <c r="C4388" s="775" t="s">
        <v>680</v>
      </c>
      <c r="D4388" s="775" t="s">
        <v>177</v>
      </c>
      <c r="E4388" s="775">
        <v>0.14377999999999999</v>
      </c>
      <c r="F4388" s="775" t="s">
        <v>1106</v>
      </c>
      <c r="G4388" s="775" t="s">
        <v>4235</v>
      </c>
      <c r="H4388" s="775" t="s">
        <v>4235</v>
      </c>
      <c r="I4388" s="775" t="s">
        <v>6115</v>
      </c>
    </row>
    <row r="4389" spans="1:9">
      <c r="A4389" s="775" t="str">
        <f>Table_wabobpsvr_AzureCalc_AzureCalcRateCard[[#This Row],[ServiceName]]&amp;Table_wabobpsvr_AzureCalc_AzureCalcRateCard[[#This Row],[Price_Level]]&amp;Table_wabobpsvr_AzureCalc_AzureCalcRateCard[[#This Row],[Region]]</f>
        <v>Standard_D1 Cloud ServicesD13</v>
      </c>
      <c r="B4389" s="775">
        <v>13</v>
      </c>
      <c r="C4389" s="775" t="s">
        <v>680</v>
      </c>
      <c r="D4389" s="775" t="s">
        <v>176</v>
      </c>
      <c r="E4389" s="775">
        <v>0.13904</v>
      </c>
      <c r="F4389" s="775" t="s">
        <v>1106</v>
      </c>
      <c r="G4389" s="775" t="s">
        <v>4235</v>
      </c>
      <c r="H4389" s="775" t="s">
        <v>4235</v>
      </c>
      <c r="I4389" s="775" t="s">
        <v>6115</v>
      </c>
    </row>
    <row r="4390" spans="1:9">
      <c r="A4390" s="775" t="str">
        <f>Table_wabobpsvr_AzureCalc_AzureCalcRateCard[[#This Row],[ServiceName]]&amp;Table_wabobpsvr_AzureCalc_AzureCalcRateCard[[#This Row],[Price_Level]]&amp;Table_wabobpsvr_AzureCalc_AzureCalcRateCard[[#This Row],[Region]]</f>
        <v>Standard_D1 Cloud ServicesMOSP7</v>
      </c>
      <c r="B4390" s="775">
        <v>7</v>
      </c>
      <c r="C4390" s="775" t="s">
        <v>680</v>
      </c>
      <c r="D4390" s="775" t="s">
        <v>606</v>
      </c>
      <c r="E4390" s="775">
        <v>0.129</v>
      </c>
      <c r="F4390" s="775" t="s">
        <v>1106</v>
      </c>
      <c r="G4390" s="775" t="s">
        <v>4235</v>
      </c>
      <c r="H4390" s="775" t="s">
        <v>4235</v>
      </c>
      <c r="I4390" s="775" t="s">
        <v>6116</v>
      </c>
    </row>
    <row r="4391" spans="1:9">
      <c r="A4391" s="775" t="str">
        <f>Table_wabobpsvr_AzureCalc_AzureCalcRateCard[[#This Row],[ServiceName]]&amp;Table_wabobpsvr_AzureCalc_AzureCalcRateCard[[#This Row],[Price_Level]]&amp;Table_wabobpsvr_AzureCalc_AzureCalcRateCard[[#This Row],[Region]]</f>
        <v>Standard_D1 Cloud ServicesA7</v>
      </c>
      <c r="B4391" s="775">
        <v>7</v>
      </c>
      <c r="C4391" s="775" t="s">
        <v>680</v>
      </c>
      <c r="D4391" s="775" t="s">
        <v>174</v>
      </c>
      <c r="E4391" s="775">
        <v>0.12512999999999999</v>
      </c>
      <c r="F4391" s="775" t="s">
        <v>1106</v>
      </c>
      <c r="G4391" s="775" t="s">
        <v>4235</v>
      </c>
      <c r="H4391" s="775" t="s">
        <v>4235</v>
      </c>
      <c r="I4391" s="775" t="s">
        <v>6116</v>
      </c>
    </row>
    <row r="4392" spans="1:9">
      <c r="A4392" s="775" t="str">
        <f>Table_wabobpsvr_AzureCalc_AzureCalcRateCard[[#This Row],[ServiceName]]&amp;Table_wabobpsvr_AzureCalc_AzureCalcRateCard[[#This Row],[Price_Level]]&amp;Table_wabobpsvr_AzureCalc_AzureCalcRateCard[[#This Row],[Region]]</f>
        <v>Standard_D1 Cloud ServicesB7</v>
      </c>
      <c r="B4392" s="775">
        <v>7</v>
      </c>
      <c r="C4392" s="775" t="s">
        <v>680</v>
      </c>
      <c r="D4392" s="775" t="s">
        <v>175</v>
      </c>
      <c r="E4392" s="775">
        <v>0.12126000000000001</v>
      </c>
      <c r="F4392" s="775" t="s">
        <v>1106</v>
      </c>
      <c r="G4392" s="775" t="s">
        <v>4235</v>
      </c>
      <c r="H4392" s="775" t="s">
        <v>4235</v>
      </c>
      <c r="I4392" s="775" t="s">
        <v>6116</v>
      </c>
    </row>
    <row r="4393" spans="1:9">
      <c r="A4393" s="775" t="str">
        <f>Table_wabobpsvr_AzureCalc_AzureCalcRateCard[[#This Row],[ServiceName]]&amp;Table_wabobpsvr_AzureCalc_AzureCalcRateCard[[#This Row],[Price_Level]]&amp;Table_wabobpsvr_AzureCalc_AzureCalcRateCard[[#This Row],[Region]]</f>
        <v>Standard_D1 Cloud ServicesC7</v>
      </c>
      <c r="B4393" s="775">
        <v>7</v>
      </c>
      <c r="C4393" s="775" t="s">
        <v>680</v>
      </c>
      <c r="D4393" s="775" t="s">
        <v>177</v>
      </c>
      <c r="E4393" s="775">
        <v>0.11738999999999999</v>
      </c>
      <c r="F4393" s="775" t="s">
        <v>1106</v>
      </c>
      <c r="G4393" s="775" t="s">
        <v>4235</v>
      </c>
      <c r="H4393" s="775" t="s">
        <v>4235</v>
      </c>
      <c r="I4393" s="775" t="s">
        <v>6116</v>
      </c>
    </row>
    <row r="4394" spans="1:9">
      <c r="A4394" s="775" t="str">
        <f>Table_wabobpsvr_AzureCalc_AzureCalcRateCard[[#This Row],[ServiceName]]&amp;Table_wabobpsvr_AzureCalc_AzureCalcRateCard[[#This Row],[Price_Level]]&amp;Table_wabobpsvr_AzureCalc_AzureCalcRateCard[[#This Row],[Region]]</f>
        <v>Standard_D1 Cloud ServicesD7</v>
      </c>
      <c r="B4394" s="775">
        <v>7</v>
      </c>
      <c r="C4394" s="775" t="s">
        <v>680</v>
      </c>
      <c r="D4394" s="775" t="s">
        <v>176</v>
      </c>
      <c r="E4394" s="775">
        <v>0.11352</v>
      </c>
      <c r="F4394" s="775" t="s">
        <v>1106</v>
      </c>
      <c r="G4394" s="775" t="s">
        <v>4235</v>
      </c>
      <c r="H4394" s="775" t="s">
        <v>4235</v>
      </c>
      <c r="I4394" s="775" t="s">
        <v>6116</v>
      </c>
    </row>
    <row r="4395" spans="1:9">
      <c r="A4395" s="775" t="str">
        <f>Table_wabobpsvr_AzureCalc_AzureCalcRateCard[[#This Row],[ServiceName]]&amp;Table_wabobpsvr_AzureCalc_AzureCalcRateCard[[#This Row],[Price_Level]]&amp;Table_wabobpsvr_AzureCalc_AzureCalcRateCard[[#This Row],[Region]]</f>
        <v>Standard_D1 Cloud ServicesMOSP8</v>
      </c>
      <c r="B4395" s="775">
        <v>8</v>
      </c>
      <c r="C4395" s="775" t="s">
        <v>680</v>
      </c>
      <c r="D4395" s="775" t="s">
        <v>606</v>
      </c>
      <c r="E4395" s="775">
        <v>0.14799999999999999</v>
      </c>
      <c r="F4395" s="775" t="s">
        <v>1106</v>
      </c>
      <c r="G4395" s="775" t="s">
        <v>4235</v>
      </c>
      <c r="H4395" s="775" t="s">
        <v>4235</v>
      </c>
      <c r="I4395" s="775" t="s">
        <v>6117</v>
      </c>
    </row>
    <row r="4396" spans="1:9">
      <c r="A4396" s="775" t="str">
        <f>Table_wabobpsvr_AzureCalc_AzureCalcRateCard[[#This Row],[ServiceName]]&amp;Table_wabobpsvr_AzureCalc_AzureCalcRateCard[[#This Row],[Price_Level]]&amp;Table_wabobpsvr_AzureCalc_AzureCalcRateCard[[#This Row],[Region]]</f>
        <v>Standard_D1 Cloud ServicesA8</v>
      </c>
      <c r="B4396" s="775">
        <v>8</v>
      </c>
      <c r="C4396" s="775" t="s">
        <v>680</v>
      </c>
      <c r="D4396" s="775" t="s">
        <v>174</v>
      </c>
      <c r="E4396" s="775">
        <v>0.14355999999999999</v>
      </c>
      <c r="F4396" s="775" t="s">
        <v>1106</v>
      </c>
      <c r="G4396" s="775" t="s">
        <v>4235</v>
      </c>
      <c r="H4396" s="775" t="s">
        <v>4235</v>
      </c>
      <c r="I4396" s="775" t="s">
        <v>6117</v>
      </c>
    </row>
    <row r="4397" spans="1:9">
      <c r="A4397" s="775" t="str">
        <f>Table_wabobpsvr_AzureCalc_AzureCalcRateCard[[#This Row],[ServiceName]]&amp;Table_wabobpsvr_AzureCalc_AzureCalcRateCard[[#This Row],[Price_Level]]&amp;Table_wabobpsvr_AzureCalc_AzureCalcRateCard[[#This Row],[Region]]</f>
        <v>Standard_D1 Cloud ServicesB8</v>
      </c>
      <c r="B4397" s="775">
        <v>8</v>
      </c>
      <c r="C4397" s="775" t="s">
        <v>680</v>
      </c>
      <c r="D4397" s="775" t="s">
        <v>175</v>
      </c>
      <c r="E4397" s="775">
        <v>0.13911999999999999</v>
      </c>
      <c r="F4397" s="775" t="s">
        <v>1106</v>
      </c>
      <c r="G4397" s="775" t="s">
        <v>4235</v>
      </c>
      <c r="H4397" s="775" t="s">
        <v>4235</v>
      </c>
      <c r="I4397" s="775" t="s">
        <v>6117</v>
      </c>
    </row>
    <row r="4398" spans="1:9">
      <c r="A4398" s="775" t="str">
        <f>Table_wabobpsvr_AzureCalc_AzureCalcRateCard[[#This Row],[ServiceName]]&amp;Table_wabobpsvr_AzureCalc_AzureCalcRateCard[[#This Row],[Price_Level]]&amp;Table_wabobpsvr_AzureCalc_AzureCalcRateCard[[#This Row],[Region]]</f>
        <v>Standard_D1 Cloud ServicesC8</v>
      </c>
      <c r="B4398" s="775">
        <v>8</v>
      </c>
      <c r="C4398" s="775" t="s">
        <v>680</v>
      </c>
      <c r="D4398" s="775" t="s">
        <v>177</v>
      </c>
      <c r="E4398" s="775">
        <v>0.13467999999999999</v>
      </c>
      <c r="F4398" s="775" t="s">
        <v>1106</v>
      </c>
      <c r="G4398" s="775" t="s">
        <v>4235</v>
      </c>
      <c r="H4398" s="775" t="s">
        <v>4235</v>
      </c>
      <c r="I4398" s="775" t="s">
        <v>6117</v>
      </c>
    </row>
    <row r="4399" spans="1:9">
      <c r="A4399" s="775" t="str">
        <f>Table_wabobpsvr_AzureCalc_AzureCalcRateCard[[#This Row],[ServiceName]]&amp;Table_wabobpsvr_AzureCalc_AzureCalcRateCard[[#This Row],[Price_Level]]&amp;Table_wabobpsvr_AzureCalc_AzureCalcRateCard[[#This Row],[Region]]</f>
        <v>Standard_D1 Cloud ServicesD8</v>
      </c>
      <c r="B4399" s="775">
        <v>8</v>
      </c>
      <c r="C4399" s="775" t="s">
        <v>680</v>
      </c>
      <c r="D4399" s="775" t="s">
        <v>176</v>
      </c>
      <c r="E4399" s="775">
        <v>0.13023999999999999</v>
      </c>
      <c r="F4399" s="775" t="s">
        <v>1106</v>
      </c>
      <c r="G4399" s="775" t="s">
        <v>4235</v>
      </c>
      <c r="H4399" s="775" t="s">
        <v>4235</v>
      </c>
      <c r="I4399" s="775" t="s">
        <v>6117</v>
      </c>
    </row>
    <row r="4400" spans="1:9">
      <c r="A4400" s="775" t="str">
        <f>Table_wabobpsvr_AzureCalc_AzureCalcRateCard[[#This Row],[ServiceName]]&amp;Table_wabobpsvr_AzureCalc_AzureCalcRateCard[[#This Row],[Price_Level]]&amp;Table_wabobpsvr_AzureCalc_AzureCalcRateCard[[#This Row],[Region]]</f>
        <v>Standard_D1 Cloud ServicesMOSP11</v>
      </c>
      <c r="B4400" s="775">
        <v>11</v>
      </c>
      <c r="C4400" s="775" t="s">
        <v>680</v>
      </c>
      <c r="D4400" s="775" t="s">
        <v>606</v>
      </c>
      <c r="E4400" s="775">
        <v>0.16800000000000001</v>
      </c>
      <c r="F4400" s="775" t="s">
        <v>1106</v>
      </c>
      <c r="G4400" s="775" t="s">
        <v>4235</v>
      </c>
      <c r="H4400" s="775" t="s">
        <v>4235</v>
      </c>
      <c r="I4400" s="775" t="s">
        <v>6118</v>
      </c>
    </row>
    <row r="4401" spans="1:9">
      <c r="A4401" s="775" t="str">
        <f>Table_wabobpsvr_AzureCalc_AzureCalcRateCard[[#This Row],[ServiceName]]&amp;Table_wabobpsvr_AzureCalc_AzureCalcRateCard[[#This Row],[Price_Level]]&amp;Table_wabobpsvr_AzureCalc_AzureCalcRateCard[[#This Row],[Region]]</f>
        <v>Basic SSD based InstancesB16</v>
      </c>
      <c r="B4401" s="775">
        <v>16</v>
      </c>
      <c r="C4401" s="775" t="s">
        <v>4235</v>
      </c>
      <c r="D4401" s="775" t="s">
        <v>175</v>
      </c>
      <c r="E4401" s="775">
        <v>999999</v>
      </c>
      <c r="F4401" s="775" t="s">
        <v>1300</v>
      </c>
      <c r="G4401" s="775" t="s">
        <v>4235</v>
      </c>
      <c r="H4401" s="775" t="s">
        <v>4235</v>
      </c>
      <c r="I4401" s="775" t="s">
        <v>4235</v>
      </c>
    </row>
    <row r="4402" spans="1:9">
      <c r="A4402" s="775" t="str">
        <f>Table_wabobpsvr_AzureCalc_AzureCalcRateCard[[#This Row],[ServiceName]]&amp;Table_wabobpsvr_AzureCalc_AzureCalcRateCard[[#This Row],[Price_Level]]&amp;Table_wabobpsvr_AzureCalc_AzureCalcRateCard[[#This Row],[Region]]</f>
        <v>Standard Overage Session HoursMOSP15</v>
      </c>
      <c r="B4402" s="775">
        <v>15</v>
      </c>
      <c r="C4402" s="775" t="s">
        <v>4235</v>
      </c>
      <c r="D4402" s="775" t="s">
        <v>606</v>
      </c>
      <c r="E4402" s="775">
        <v>999999</v>
      </c>
      <c r="F4402" s="775" t="s">
        <v>3134</v>
      </c>
      <c r="G4402" s="775" t="s">
        <v>4235</v>
      </c>
      <c r="H4402" s="775" t="s">
        <v>4235</v>
      </c>
      <c r="I4402" s="775" t="s">
        <v>4235</v>
      </c>
    </row>
    <row r="4403" spans="1:9">
      <c r="A4403" s="775" t="str">
        <f>Table_wabobpsvr_AzureCalc_AzureCalcRateCard[[#This Row],[ServiceName]]&amp;Table_wabobpsvr_AzureCalc_AzureCalcRateCard[[#This Row],[Price_Level]]&amp;Table_wabobpsvr_AzureCalc_AzureCalcRateCard[[#This Row],[Region]]</f>
        <v>BizTalk Services Basic BizTalk UnitsMOSP14</v>
      </c>
      <c r="B4403" s="775">
        <v>14</v>
      </c>
      <c r="C4403" s="775" t="s">
        <v>4235</v>
      </c>
      <c r="D4403" s="775" t="s">
        <v>606</v>
      </c>
      <c r="E4403" s="775">
        <v>999999</v>
      </c>
      <c r="F4403" s="775" t="s">
        <v>792</v>
      </c>
      <c r="G4403" s="775" t="s">
        <v>4235</v>
      </c>
      <c r="H4403" s="775" t="s">
        <v>4235</v>
      </c>
      <c r="I4403" s="775" t="s">
        <v>4235</v>
      </c>
    </row>
    <row r="4404" spans="1:9">
      <c r="A4404" s="775" t="str">
        <f>Table_wabobpsvr_AzureCalc_AzureCalcRateCard[[#This Row],[ServiceName]]&amp;Table_wabobpsvr_AzureCalc_AzureCalcRateCard[[#This Row],[Price_Level]]&amp;Table_wabobpsvr_AzureCalc_AzureCalcRateCard[[#This Row],[Region]]</f>
        <v>BizTalk Services Basic BizTalk UnitsA14</v>
      </c>
      <c r="B4404" s="775">
        <v>14</v>
      </c>
      <c r="C4404" s="775" t="s">
        <v>4235</v>
      </c>
      <c r="D4404" s="775" t="s">
        <v>174</v>
      </c>
      <c r="E4404" s="775">
        <v>999999</v>
      </c>
      <c r="F4404" s="775" t="s">
        <v>792</v>
      </c>
      <c r="G4404" s="775" t="s">
        <v>4235</v>
      </c>
      <c r="H4404" s="775" t="s">
        <v>4235</v>
      </c>
      <c r="I4404" s="775" t="s">
        <v>4235</v>
      </c>
    </row>
    <row r="4405" spans="1:9">
      <c r="A4405" s="1039" t="str">
        <f>Table_wabobpsvr_AzureCalc_AzureCalcRateCard[[#This Row],[ServiceName]]&amp;Table_wabobpsvr_AzureCalc_AzureCalcRateCard[[#This Row],[Price_Level]]&amp;Table_wabobpsvr_AzureCalc_AzureCalcRateCard[[#This Row],[Region]]</f>
        <v>BizTalk Services Basic BizTalk UnitsB14</v>
      </c>
      <c r="B4405" s="1039">
        <v>14</v>
      </c>
      <c r="C4405" s="1039" t="s">
        <v>4235</v>
      </c>
      <c r="D4405" s="1039" t="s">
        <v>175</v>
      </c>
      <c r="E4405" s="1039">
        <v>999999</v>
      </c>
      <c r="F4405" s="1039" t="s">
        <v>792</v>
      </c>
      <c r="G4405" s="775" t="s">
        <v>4235</v>
      </c>
      <c r="H4405" s="775" t="s">
        <v>4235</v>
      </c>
      <c r="I4405" s="775" t="s">
        <v>4235</v>
      </c>
    </row>
    <row r="4406" spans="1:9">
      <c r="A4406" s="775" t="str">
        <f>Table_wabobpsvr_AzureCalc_AzureCalcRateCard[[#This Row],[ServiceName]]&amp;Table_wabobpsvr_AzureCalc_AzureCalcRateCard[[#This Row],[Price_Level]]&amp;Table_wabobpsvr_AzureCalc_AzureCalcRateCard[[#This Row],[Region]]</f>
        <v>BizTalk Services Basic BizTalk UnitsC14</v>
      </c>
      <c r="B4406" s="775">
        <v>14</v>
      </c>
      <c r="C4406" s="775" t="s">
        <v>4235</v>
      </c>
      <c r="D4406" s="775" t="s">
        <v>177</v>
      </c>
      <c r="E4406" s="775">
        <v>999999</v>
      </c>
      <c r="F4406" s="775" t="s">
        <v>792</v>
      </c>
      <c r="G4406" s="775" t="s">
        <v>4235</v>
      </c>
      <c r="H4406" s="775" t="s">
        <v>4235</v>
      </c>
      <c r="I4406" s="775" t="s">
        <v>4235</v>
      </c>
    </row>
    <row r="4407" spans="1:9">
      <c r="A4407" s="775" t="str">
        <f>Table_wabobpsvr_AzureCalc_AzureCalcRateCard[[#This Row],[ServiceName]]&amp;Table_wabobpsvr_AzureCalc_AzureCalcRateCard[[#This Row],[Price_Level]]&amp;Table_wabobpsvr_AzureCalc_AzureCalcRateCard[[#This Row],[Region]]</f>
        <v>BizTalk Services Basic BizTalk UnitsD14</v>
      </c>
      <c r="B4407" s="775">
        <v>14</v>
      </c>
      <c r="C4407" s="775" t="s">
        <v>4235</v>
      </c>
      <c r="D4407" s="775" t="s">
        <v>176</v>
      </c>
      <c r="E4407" s="775">
        <v>999999</v>
      </c>
      <c r="F4407" s="775" t="s">
        <v>792</v>
      </c>
      <c r="G4407" s="775" t="s">
        <v>4235</v>
      </c>
      <c r="H4407" s="775" t="s">
        <v>4235</v>
      </c>
      <c r="I4407" s="775" t="s">
        <v>4235</v>
      </c>
    </row>
    <row r="4408" spans="1:9">
      <c r="A4408" s="775" t="str">
        <f>Table_wabobpsvr_AzureCalc_AzureCalcRateCard[[#This Row],[ServiceName]]&amp;Table_wabobpsvr_AzureCalc_AzureCalcRateCard[[#This Row],[Price_Level]]&amp;Table_wabobpsvr_AzureCalc_AzureCalcRateCard[[#This Row],[Region]]</f>
        <v>Basic_D6 VM (Non-Windows)B13</v>
      </c>
      <c r="B4408" s="775">
        <v>13</v>
      </c>
      <c r="C4408" s="775" t="s">
        <v>680</v>
      </c>
      <c r="D4408" s="775" t="s">
        <v>175</v>
      </c>
      <c r="E4408" s="775">
        <v>2.3142800000000001</v>
      </c>
      <c r="F4408" s="775" t="s">
        <v>1104</v>
      </c>
      <c r="G4408" s="775" t="s">
        <v>4235</v>
      </c>
      <c r="H4408" s="775" t="s">
        <v>4235</v>
      </c>
      <c r="I4408" s="775" t="s">
        <v>5249</v>
      </c>
    </row>
    <row r="4409" spans="1:9">
      <c r="A4409" s="775" t="str">
        <f>Table_wabobpsvr_AzureCalc_AzureCalcRateCard[[#This Row],[ServiceName]]&amp;Table_wabobpsvr_AzureCalc_AzureCalcRateCard[[#This Row],[Price_Level]]&amp;Table_wabobpsvr_AzureCalc_AzureCalcRateCard[[#This Row],[Region]]</f>
        <v>Basic_D6 VM (Non-Windows)C13</v>
      </c>
      <c r="B4409" s="775">
        <v>13</v>
      </c>
      <c r="C4409" s="775" t="s">
        <v>680</v>
      </c>
      <c r="D4409" s="775" t="s">
        <v>177</v>
      </c>
      <c r="E4409" s="775">
        <v>2.2404199999999999</v>
      </c>
      <c r="F4409" s="775" t="s">
        <v>1104</v>
      </c>
      <c r="G4409" s="775" t="s">
        <v>4235</v>
      </c>
      <c r="H4409" s="775" t="s">
        <v>4235</v>
      </c>
      <c r="I4409" s="775" t="s">
        <v>5249</v>
      </c>
    </row>
    <row r="4410" spans="1:9">
      <c r="A4410" s="775" t="str">
        <f>Table_wabobpsvr_AzureCalc_AzureCalcRateCard[[#This Row],[ServiceName]]&amp;Table_wabobpsvr_AzureCalc_AzureCalcRateCard[[#This Row],[Price_Level]]&amp;Table_wabobpsvr_AzureCalc_AzureCalcRateCard[[#This Row],[Region]]</f>
        <v>Basic_D6 VM (Non-Windows)D13</v>
      </c>
      <c r="B4410" s="775">
        <v>13</v>
      </c>
      <c r="C4410" s="775" t="s">
        <v>680</v>
      </c>
      <c r="D4410" s="775" t="s">
        <v>176</v>
      </c>
      <c r="E4410" s="775">
        <v>2.16656</v>
      </c>
      <c r="F4410" s="775" t="s">
        <v>1104</v>
      </c>
      <c r="G4410" s="775" t="s">
        <v>4235</v>
      </c>
      <c r="H4410" s="775" t="s">
        <v>4235</v>
      </c>
      <c r="I4410" s="775" t="s">
        <v>5249</v>
      </c>
    </row>
    <row r="4411" spans="1:9">
      <c r="A4411" s="775" t="str">
        <f>Table_wabobpsvr_AzureCalc_AzureCalcRateCard[[#This Row],[ServiceName]]&amp;Table_wabobpsvr_AzureCalc_AzureCalcRateCard[[#This Row],[Price_Level]]&amp;Table_wabobpsvr_AzureCalc_AzureCalcRateCard[[#This Row],[Region]]</f>
        <v>Basic_D6 VM (Non-Windows)MOSP7</v>
      </c>
      <c r="B4411" s="775">
        <v>7</v>
      </c>
      <c r="C4411" s="775" t="s">
        <v>680</v>
      </c>
      <c r="D4411" s="775" t="s">
        <v>606</v>
      </c>
      <c r="E4411" s="775">
        <v>1.996</v>
      </c>
      <c r="F4411" s="775" t="s">
        <v>1104</v>
      </c>
      <c r="G4411" s="775" t="s">
        <v>4235</v>
      </c>
      <c r="H4411" s="775" t="s">
        <v>4235</v>
      </c>
      <c r="I4411" s="775" t="s">
        <v>5250</v>
      </c>
    </row>
    <row r="4412" spans="1:9">
      <c r="A4412" s="1039" t="str">
        <f>Table_wabobpsvr_AzureCalc_AzureCalcRateCard[[#This Row],[ServiceName]]&amp;Table_wabobpsvr_AzureCalc_AzureCalcRateCard[[#This Row],[Price_Level]]&amp;Table_wabobpsvr_AzureCalc_AzureCalcRateCard[[#This Row],[Region]]</f>
        <v>Basic_D6 VM (Non-Windows)A7</v>
      </c>
      <c r="B4412" s="1039">
        <v>7</v>
      </c>
      <c r="C4412" s="1039" t="s">
        <v>680</v>
      </c>
      <c r="D4412" s="1039" t="s">
        <v>174</v>
      </c>
      <c r="E4412" s="1039">
        <v>1.9361200000000001</v>
      </c>
      <c r="F4412" s="1039" t="s">
        <v>1104</v>
      </c>
      <c r="G4412" s="775" t="s">
        <v>4235</v>
      </c>
      <c r="H4412" s="775" t="s">
        <v>4235</v>
      </c>
      <c r="I4412" s="775" t="s">
        <v>5250</v>
      </c>
    </row>
    <row r="4413" spans="1:9">
      <c r="A4413" s="1039" t="str">
        <f>Table_wabobpsvr_AzureCalc_AzureCalcRateCard[[#This Row],[ServiceName]]&amp;Table_wabobpsvr_AzureCalc_AzureCalcRateCard[[#This Row],[Price_Level]]&amp;Table_wabobpsvr_AzureCalc_AzureCalcRateCard[[#This Row],[Region]]</f>
        <v>Standard_D5 Cloud ServicesMOSP7</v>
      </c>
      <c r="B4413" s="1039">
        <v>7</v>
      </c>
      <c r="C4413" s="1039" t="s">
        <v>680</v>
      </c>
      <c r="D4413" s="1039" t="s">
        <v>606</v>
      </c>
      <c r="E4413" s="1039">
        <v>2.46</v>
      </c>
      <c r="F4413" s="1039" t="s">
        <v>1130</v>
      </c>
      <c r="G4413" s="775" t="s">
        <v>4235</v>
      </c>
      <c r="H4413" s="775" t="s">
        <v>4235</v>
      </c>
      <c r="I4413" s="775" t="s">
        <v>5251</v>
      </c>
    </row>
    <row r="4414" spans="1:9">
      <c r="A4414" s="1039" t="str">
        <f>Table_wabobpsvr_AzureCalc_AzureCalcRateCard[[#This Row],[ServiceName]]&amp;Table_wabobpsvr_AzureCalc_AzureCalcRateCard[[#This Row],[Price_Level]]&amp;Table_wabobpsvr_AzureCalc_AzureCalcRateCard[[#This Row],[Region]]</f>
        <v>Standard_D5 Cloud ServicesA7</v>
      </c>
      <c r="B4414" s="1039">
        <v>7</v>
      </c>
      <c r="C4414" s="1039" t="s">
        <v>680</v>
      </c>
      <c r="D4414" s="1039" t="s">
        <v>174</v>
      </c>
      <c r="E4414" s="1039">
        <v>2.3862000000000001</v>
      </c>
      <c r="F4414" s="1039" t="s">
        <v>1130</v>
      </c>
      <c r="G4414" s="775" t="s">
        <v>4235</v>
      </c>
      <c r="H4414" s="775" t="s">
        <v>4235</v>
      </c>
      <c r="I4414" s="775" t="s">
        <v>5251</v>
      </c>
    </row>
    <row r="4415" spans="1:9">
      <c r="A4415" s="1039" t="str">
        <f>Table_wabobpsvr_AzureCalc_AzureCalcRateCard[[#This Row],[ServiceName]]&amp;Table_wabobpsvr_AzureCalc_AzureCalcRateCard[[#This Row],[Price_Level]]&amp;Table_wabobpsvr_AzureCalc_AzureCalcRateCard[[#This Row],[Region]]</f>
        <v>Standard_D5 Cloud ServicesB7</v>
      </c>
      <c r="B4415" s="1039">
        <v>7</v>
      </c>
      <c r="C4415" s="1039" t="s">
        <v>680</v>
      </c>
      <c r="D4415" s="1039" t="s">
        <v>175</v>
      </c>
      <c r="E4415" s="1039">
        <v>2.3123999999999998</v>
      </c>
      <c r="F4415" s="1039" t="s">
        <v>1130</v>
      </c>
      <c r="G4415" s="775" t="s">
        <v>4235</v>
      </c>
      <c r="H4415" s="775" t="s">
        <v>4235</v>
      </c>
      <c r="I4415" s="775" t="s">
        <v>5251</v>
      </c>
    </row>
    <row r="4416" spans="1:9">
      <c r="A4416" s="775" t="str">
        <f>Table_wabobpsvr_AzureCalc_AzureCalcRateCard[[#This Row],[ServiceName]]&amp;Table_wabobpsvr_AzureCalc_AzureCalcRateCard[[#This Row],[Price_Level]]&amp;Table_wabobpsvr_AzureCalc_AzureCalcRateCard[[#This Row],[Region]]</f>
        <v>Standard_D5 Cloud ServicesC7</v>
      </c>
      <c r="B4416" s="775">
        <v>7</v>
      </c>
      <c r="C4416" s="775" t="s">
        <v>680</v>
      </c>
      <c r="D4416" s="775" t="s">
        <v>177</v>
      </c>
      <c r="E4416" s="775">
        <v>2.2385999999999999</v>
      </c>
      <c r="F4416" s="775" t="s">
        <v>1130</v>
      </c>
      <c r="G4416" s="775" t="s">
        <v>4235</v>
      </c>
      <c r="H4416" s="775" t="s">
        <v>4235</v>
      </c>
      <c r="I4416" s="775" t="s">
        <v>5251</v>
      </c>
    </row>
    <row r="4417" spans="1:9">
      <c r="A4417" s="775" t="str">
        <f>Table_wabobpsvr_AzureCalc_AzureCalcRateCard[[#This Row],[ServiceName]]&amp;Table_wabobpsvr_AzureCalc_AzureCalcRateCard[[#This Row],[Price_Level]]&amp;Table_wabobpsvr_AzureCalc_AzureCalcRateCard[[#This Row],[Region]]</f>
        <v>Standard_D5 Cloud ServicesD7</v>
      </c>
      <c r="B4417" s="775">
        <v>7</v>
      </c>
      <c r="C4417" s="775" t="s">
        <v>680</v>
      </c>
      <c r="D4417" s="775" t="s">
        <v>176</v>
      </c>
      <c r="E4417" s="775">
        <v>2.1648000000000001</v>
      </c>
      <c r="F4417" s="775" t="s">
        <v>1130</v>
      </c>
      <c r="G4417" s="775" t="s">
        <v>4235</v>
      </c>
      <c r="H4417" s="775" t="s">
        <v>4235</v>
      </c>
      <c r="I4417" s="775" t="s">
        <v>5251</v>
      </c>
    </row>
    <row r="4418" spans="1:9">
      <c r="A4418" s="775" t="str">
        <f>Table_wabobpsvr_AzureCalc_AzureCalcRateCard[[#This Row],[ServiceName]]&amp;Table_wabobpsvr_AzureCalc_AzureCalcRateCard[[#This Row],[Price_Level]]&amp;Table_wabobpsvr_AzureCalc_AzureCalcRateCard[[#This Row],[Region]]</f>
        <v>Standard_D5 Cloud ServicesMOSP8</v>
      </c>
      <c r="B4418" s="775">
        <v>8</v>
      </c>
      <c r="C4418" s="775" t="s">
        <v>680</v>
      </c>
      <c r="D4418" s="775" t="s">
        <v>606</v>
      </c>
      <c r="E4418" s="775">
        <v>2.6349999999999998</v>
      </c>
      <c r="F4418" s="775" t="s">
        <v>1130</v>
      </c>
      <c r="G4418" s="775" t="s">
        <v>4235</v>
      </c>
      <c r="H4418" s="775" t="s">
        <v>4235</v>
      </c>
      <c r="I4418" s="775" t="s">
        <v>5252</v>
      </c>
    </row>
    <row r="4419" spans="1:9">
      <c r="A4419" s="775" t="str">
        <f>Table_wabobpsvr_AzureCalc_AzureCalcRateCard[[#This Row],[ServiceName]]&amp;Table_wabobpsvr_AzureCalc_AzureCalcRateCard[[#This Row],[Price_Level]]&amp;Table_wabobpsvr_AzureCalc_AzureCalcRateCard[[#This Row],[Region]]</f>
        <v>Standard_D5 Cloud ServicesA8</v>
      </c>
      <c r="B4419" s="775">
        <v>8</v>
      </c>
      <c r="C4419" s="775" t="s">
        <v>680</v>
      </c>
      <c r="D4419" s="775" t="s">
        <v>174</v>
      </c>
      <c r="E4419" s="775">
        <v>2.5559500000000002</v>
      </c>
      <c r="F4419" s="775" t="s">
        <v>1130</v>
      </c>
      <c r="G4419" s="775" t="s">
        <v>4235</v>
      </c>
      <c r="H4419" s="775" t="s">
        <v>4235</v>
      </c>
      <c r="I4419" s="775" t="s">
        <v>5252</v>
      </c>
    </row>
    <row r="4420" spans="1:9">
      <c r="A4420" s="775" t="str">
        <f>Table_wabobpsvr_AzureCalc_AzureCalcRateCard[[#This Row],[ServiceName]]&amp;Table_wabobpsvr_AzureCalc_AzureCalcRateCard[[#This Row],[Price_Level]]&amp;Table_wabobpsvr_AzureCalc_AzureCalcRateCard[[#This Row],[Region]]</f>
        <v>Standard_D5 Cloud ServicesB8</v>
      </c>
      <c r="B4420" s="775">
        <v>8</v>
      </c>
      <c r="C4420" s="775" t="s">
        <v>680</v>
      </c>
      <c r="D4420" s="775" t="s">
        <v>175</v>
      </c>
      <c r="E4420" s="775">
        <v>2.4769000000000001</v>
      </c>
      <c r="F4420" s="775" t="s">
        <v>1130</v>
      </c>
      <c r="G4420" s="775" t="s">
        <v>4235</v>
      </c>
      <c r="H4420" s="775" t="s">
        <v>4235</v>
      </c>
      <c r="I4420" s="775" t="s">
        <v>5252</v>
      </c>
    </row>
    <row r="4421" spans="1:9">
      <c r="A4421" s="775" t="str">
        <f>Table_wabobpsvr_AzureCalc_AzureCalcRateCard[[#This Row],[ServiceName]]&amp;Table_wabobpsvr_AzureCalc_AzureCalcRateCard[[#This Row],[Price_Level]]&amp;Table_wabobpsvr_AzureCalc_AzureCalcRateCard[[#This Row],[Region]]</f>
        <v>Standard_D5 Cloud ServicesC8</v>
      </c>
      <c r="B4421" s="775">
        <v>8</v>
      </c>
      <c r="C4421" s="775" t="s">
        <v>680</v>
      </c>
      <c r="D4421" s="775" t="s">
        <v>177</v>
      </c>
      <c r="E4421" s="775">
        <v>2.39785</v>
      </c>
      <c r="F4421" s="775" t="s">
        <v>1130</v>
      </c>
      <c r="G4421" s="775" t="s">
        <v>4235</v>
      </c>
      <c r="H4421" s="775" t="s">
        <v>4235</v>
      </c>
      <c r="I4421" s="775" t="s">
        <v>5252</v>
      </c>
    </row>
    <row r="4422" spans="1:9">
      <c r="A4422" s="775" t="str">
        <f>Table_wabobpsvr_AzureCalc_AzureCalcRateCard[[#This Row],[ServiceName]]&amp;Table_wabobpsvr_AzureCalc_AzureCalcRateCard[[#This Row],[Price_Level]]&amp;Table_wabobpsvr_AzureCalc_AzureCalcRateCard[[#This Row],[Region]]</f>
        <v>Standard_D5 Cloud ServicesD8</v>
      </c>
      <c r="B4422" s="775">
        <v>8</v>
      </c>
      <c r="C4422" s="775" t="s">
        <v>680</v>
      </c>
      <c r="D4422" s="775" t="s">
        <v>176</v>
      </c>
      <c r="E4422" s="775">
        <v>2.3188</v>
      </c>
      <c r="F4422" s="775" t="s">
        <v>1130</v>
      </c>
      <c r="G4422" s="775" t="s">
        <v>4235</v>
      </c>
      <c r="H4422" s="775" t="s">
        <v>4235</v>
      </c>
      <c r="I4422" s="775" t="s">
        <v>5252</v>
      </c>
    </row>
    <row r="4423" spans="1:9">
      <c r="A4423" s="775" t="str">
        <f>Table_wabobpsvr_AzureCalc_AzureCalcRateCard[[#This Row],[ServiceName]]&amp;Table_wabobpsvr_AzureCalc_AzureCalcRateCard[[#This Row],[Price_Level]]&amp;Table_wabobpsvr_AzureCalc_AzureCalcRateCard[[#This Row],[Region]]</f>
        <v>Standard_D5 Cloud ServicesMOSP11</v>
      </c>
      <c r="B4423" s="775">
        <v>11</v>
      </c>
      <c r="C4423" s="775" t="s">
        <v>680</v>
      </c>
      <c r="D4423" s="775" t="s">
        <v>606</v>
      </c>
      <c r="E4423" s="775">
        <v>3.0390000000000001</v>
      </c>
      <c r="F4423" s="775" t="s">
        <v>1130</v>
      </c>
      <c r="G4423" s="775" t="s">
        <v>4235</v>
      </c>
      <c r="H4423" s="775" t="s">
        <v>4235</v>
      </c>
      <c r="I4423" s="775" t="s">
        <v>5253</v>
      </c>
    </row>
    <row r="4424" spans="1:9">
      <c r="A4424" s="775" t="str">
        <f>Table_wabobpsvr_AzureCalc_AzureCalcRateCard[[#This Row],[ServiceName]]&amp;Table_wabobpsvr_AzureCalc_AzureCalcRateCard[[#This Row],[Price_Level]]&amp;Table_wabobpsvr_AzureCalc_AzureCalcRateCard[[#This Row],[Region]]</f>
        <v>Standard_D5 Cloud ServicesA11</v>
      </c>
      <c r="B4424" s="775">
        <v>11</v>
      </c>
      <c r="C4424" s="775" t="s">
        <v>680</v>
      </c>
      <c r="D4424" s="775" t="s">
        <v>174</v>
      </c>
      <c r="E4424" s="775">
        <v>2.9478300000000002</v>
      </c>
      <c r="F4424" s="775" t="s">
        <v>1130</v>
      </c>
      <c r="G4424" s="775" t="s">
        <v>4235</v>
      </c>
      <c r="H4424" s="775" t="s">
        <v>4235</v>
      </c>
      <c r="I4424" s="775" t="s">
        <v>5253</v>
      </c>
    </row>
    <row r="4425" spans="1:9">
      <c r="A4425" s="775" t="str">
        <f>Table_wabobpsvr_AzureCalc_AzureCalcRateCard[[#This Row],[ServiceName]]&amp;Table_wabobpsvr_AzureCalc_AzureCalcRateCard[[#This Row],[Price_Level]]&amp;Table_wabobpsvr_AzureCalc_AzureCalcRateCard[[#This Row],[Region]]</f>
        <v>Standard_D5 Cloud ServicesB11</v>
      </c>
      <c r="B4425" s="775">
        <v>11</v>
      </c>
      <c r="C4425" s="775" t="s">
        <v>680</v>
      </c>
      <c r="D4425" s="775" t="s">
        <v>175</v>
      </c>
      <c r="E4425" s="775">
        <v>2.8566600000000002</v>
      </c>
      <c r="F4425" s="775" t="s">
        <v>1130</v>
      </c>
      <c r="G4425" s="775" t="s">
        <v>4235</v>
      </c>
      <c r="H4425" s="775" t="s">
        <v>4235</v>
      </c>
      <c r="I4425" s="775" t="s">
        <v>5253</v>
      </c>
    </row>
    <row r="4426" spans="1:9">
      <c r="A4426" s="775" t="str">
        <f>Table_wabobpsvr_AzureCalc_AzureCalcRateCard[[#This Row],[ServiceName]]&amp;Table_wabobpsvr_AzureCalc_AzureCalcRateCard[[#This Row],[Price_Level]]&amp;Table_wabobpsvr_AzureCalc_AzureCalcRateCard[[#This Row],[Region]]</f>
        <v>Standard_D5 Cloud ServicesC11</v>
      </c>
      <c r="B4426" s="775">
        <v>11</v>
      </c>
      <c r="C4426" s="775" t="s">
        <v>680</v>
      </c>
      <c r="D4426" s="775" t="s">
        <v>177</v>
      </c>
      <c r="E4426" s="775">
        <v>2.7654899999999998</v>
      </c>
      <c r="F4426" s="775" t="s">
        <v>1130</v>
      </c>
      <c r="G4426" s="775" t="s">
        <v>4235</v>
      </c>
      <c r="H4426" s="775" t="s">
        <v>4235</v>
      </c>
      <c r="I4426" s="775" t="s">
        <v>5253</v>
      </c>
    </row>
    <row r="4427" spans="1:9">
      <c r="A4427" s="775" t="str">
        <f>Table_wabobpsvr_AzureCalc_AzureCalcRateCard[[#This Row],[ServiceName]]&amp;Table_wabobpsvr_AzureCalc_AzureCalcRateCard[[#This Row],[Price_Level]]&amp;Table_wabobpsvr_AzureCalc_AzureCalcRateCard[[#This Row],[Region]]</f>
        <v>Standard_D5 Cloud ServicesD11</v>
      </c>
      <c r="B4427" s="775">
        <v>11</v>
      </c>
      <c r="C4427" s="775" t="s">
        <v>680</v>
      </c>
      <c r="D4427" s="775" t="s">
        <v>176</v>
      </c>
      <c r="E4427" s="775">
        <v>2.6743199999999998</v>
      </c>
      <c r="F4427" s="775" t="s">
        <v>1130</v>
      </c>
      <c r="G4427" s="775" t="s">
        <v>4235</v>
      </c>
      <c r="H4427" s="775" t="s">
        <v>4235</v>
      </c>
      <c r="I4427" s="775" t="s">
        <v>5253</v>
      </c>
    </row>
    <row r="4428" spans="1:9">
      <c r="A4428" s="775" t="str">
        <f>Table_wabobpsvr_AzureCalc_AzureCalcRateCard[[#This Row],[ServiceName]]&amp;Table_wabobpsvr_AzureCalc_AzureCalcRateCard[[#This Row],[Price_Level]]&amp;Table_wabobpsvr_AzureCalc_AzureCalcRateCard[[#This Row],[Region]]</f>
        <v>Standard_D5 Cloud ServicesMOSP12</v>
      </c>
      <c r="B4428" s="775">
        <v>12</v>
      </c>
      <c r="C4428" s="775" t="s">
        <v>680</v>
      </c>
      <c r="D4428" s="775" t="s">
        <v>606</v>
      </c>
      <c r="E4428" s="775">
        <v>2.6349999999999998</v>
      </c>
      <c r="F4428" s="775" t="s">
        <v>1130</v>
      </c>
      <c r="G4428" s="775" t="s">
        <v>4235</v>
      </c>
      <c r="H4428" s="775" t="s">
        <v>4235</v>
      </c>
      <c r="I4428" s="775" t="s">
        <v>5254</v>
      </c>
    </row>
    <row r="4429" spans="1:9">
      <c r="A4429" s="775" t="str">
        <f>Table_wabobpsvr_AzureCalc_AzureCalcRateCard[[#This Row],[ServiceName]]&amp;Table_wabobpsvr_AzureCalc_AzureCalcRateCard[[#This Row],[Price_Level]]&amp;Table_wabobpsvr_AzureCalc_AzureCalcRateCard[[#This Row],[Region]]</f>
        <v>Standard_D5 Cloud ServicesA12</v>
      </c>
      <c r="B4429" s="775">
        <v>12</v>
      </c>
      <c r="C4429" s="775" t="s">
        <v>680</v>
      </c>
      <c r="D4429" s="775" t="s">
        <v>174</v>
      </c>
      <c r="E4429" s="775">
        <v>2.5559500000000002</v>
      </c>
      <c r="F4429" s="775" t="s">
        <v>1130</v>
      </c>
      <c r="G4429" s="775" t="s">
        <v>4235</v>
      </c>
      <c r="H4429" s="775" t="s">
        <v>4235</v>
      </c>
      <c r="I4429" s="775" t="s">
        <v>5254</v>
      </c>
    </row>
    <row r="4430" spans="1:9">
      <c r="A4430" s="775" t="str">
        <f>Table_wabobpsvr_AzureCalc_AzureCalcRateCard[[#This Row],[ServiceName]]&amp;Table_wabobpsvr_AzureCalc_AzureCalcRateCard[[#This Row],[Price_Level]]&amp;Table_wabobpsvr_AzureCalc_AzureCalcRateCard[[#This Row],[Region]]</f>
        <v>Standard_D5 Cloud ServicesB12</v>
      </c>
      <c r="B4430" s="775">
        <v>12</v>
      </c>
      <c r="C4430" s="775" t="s">
        <v>680</v>
      </c>
      <c r="D4430" s="775" t="s">
        <v>175</v>
      </c>
      <c r="E4430" s="775">
        <v>2.4769000000000001</v>
      </c>
      <c r="F4430" s="775" t="s">
        <v>1130</v>
      </c>
      <c r="G4430" s="775" t="s">
        <v>4235</v>
      </c>
      <c r="H4430" s="775" t="s">
        <v>4235</v>
      </c>
      <c r="I4430" s="775" t="s">
        <v>5254</v>
      </c>
    </row>
    <row r="4431" spans="1:9">
      <c r="A4431" s="775" t="str">
        <f>Table_wabobpsvr_AzureCalc_AzureCalcRateCard[[#This Row],[ServiceName]]&amp;Table_wabobpsvr_AzureCalc_AzureCalcRateCard[[#This Row],[Price_Level]]&amp;Table_wabobpsvr_AzureCalc_AzureCalcRateCard[[#This Row],[Region]]</f>
        <v>Standard_D5 Cloud ServicesC12</v>
      </c>
      <c r="B4431" s="775">
        <v>12</v>
      </c>
      <c r="C4431" s="775" t="s">
        <v>680</v>
      </c>
      <c r="D4431" s="775" t="s">
        <v>177</v>
      </c>
      <c r="E4431" s="775">
        <v>2.39785</v>
      </c>
      <c r="F4431" s="775" t="s">
        <v>1130</v>
      </c>
      <c r="G4431" s="775" t="s">
        <v>4235</v>
      </c>
      <c r="H4431" s="775" t="s">
        <v>4235</v>
      </c>
      <c r="I4431" s="775" t="s">
        <v>5254</v>
      </c>
    </row>
    <row r="4432" spans="1:9">
      <c r="A4432" s="775" t="str">
        <f>Table_wabobpsvr_AzureCalc_AzureCalcRateCard[[#This Row],[ServiceName]]&amp;Table_wabobpsvr_AzureCalc_AzureCalcRateCard[[#This Row],[Price_Level]]&amp;Table_wabobpsvr_AzureCalc_AzureCalcRateCard[[#This Row],[Region]]</f>
        <v>Standard_D5 Cloud ServicesD12</v>
      </c>
      <c r="B4432" s="775">
        <v>12</v>
      </c>
      <c r="C4432" s="775" t="s">
        <v>680</v>
      </c>
      <c r="D4432" s="775" t="s">
        <v>176</v>
      </c>
      <c r="E4432" s="775">
        <v>2.3188</v>
      </c>
      <c r="F4432" s="775" t="s">
        <v>1130</v>
      </c>
      <c r="G4432" s="775" t="s">
        <v>4235</v>
      </c>
      <c r="H4432" s="775" t="s">
        <v>4235</v>
      </c>
      <c r="I4432" s="775" t="s">
        <v>5254</v>
      </c>
    </row>
    <row r="4433" spans="1:9">
      <c r="A4433" s="775" t="str">
        <f>Table_wabobpsvr_AzureCalc_AzureCalcRateCard[[#This Row],[ServiceName]]&amp;Table_wabobpsvr_AzureCalc_AzureCalcRateCard[[#This Row],[Price_Level]]&amp;Table_wabobpsvr_AzureCalc_AzureCalcRateCard[[#This Row],[Region]]</f>
        <v>Standard_D5 Cloud ServicesMOSP3</v>
      </c>
      <c r="B4433" s="775">
        <v>3</v>
      </c>
      <c r="C4433" s="775" t="s">
        <v>680</v>
      </c>
      <c r="D4433" s="775" t="s">
        <v>606</v>
      </c>
      <c r="E4433" s="775">
        <v>2.46</v>
      </c>
      <c r="F4433" s="775" t="s">
        <v>1130</v>
      </c>
      <c r="G4433" s="775" t="s">
        <v>4235</v>
      </c>
      <c r="H4433" s="775" t="s">
        <v>4235</v>
      </c>
      <c r="I4433" s="775" t="s">
        <v>5255</v>
      </c>
    </row>
    <row r="4434" spans="1:9">
      <c r="A4434" s="775" t="str">
        <f>Table_wabobpsvr_AzureCalc_AzureCalcRateCard[[#This Row],[ServiceName]]&amp;Table_wabobpsvr_AzureCalc_AzureCalcRateCard[[#This Row],[Price_Level]]&amp;Table_wabobpsvr_AzureCalc_AzureCalcRateCard[[#This Row],[Region]]</f>
        <v>Standard_D5 Cloud ServicesA3</v>
      </c>
      <c r="B4434" s="775">
        <v>3</v>
      </c>
      <c r="C4434" s="775" t="s">
        <v>680</v>
      </c>
      <c r="D4434" s="775" t="s">
        <v>174</v>
      </c>
      <c r="E4434" s="775">
        <v>2.3862000000000001</v>
      </c>
      <c r="F4434" s="775" t="s">
        <v>1130</v>
      </c>
      <c r="G4434" s="775" t="s">
        <v>4235</v>
      </c>
      <c r="H4434" s="775" t="s">
        <v>4235</v>
      </c>
      <c r="I4434" s="775" t="s">
        <v>5255</v>
      </c>
    </row>
    <row r="4435" spans="1:9">
      <c r="A4435" s="775" t="str">
        <f>Table_wabobpsvr_AzureCalc_AzureCalcRateCard[[#This Row],[ServiceName]]&amp;Table_wabobpsvr_AzureCalc_AzureCalcRateCard[[#This Row],[Price_Level]]&amp;Table_wabobpsvr_AzureCalc_AzureCalcRateCard[[#This Row],[Region]]</f>
        <v>Standard_D5 Cloud ServicesB3</v>
      </c>
      <c r="B4435" s="775">
        <v>3</v>
      </c>
      <c r="C4435" s="775" t="s">
        <v>680</v>
      </c>
      <c r="D4435" s="775" t="s">
        <v>175</v>
      </c>
      <c r="E4435" s="775">
        <v>2.3123999999999998</v>
      </c>
      <c r="F4435" s="775" t="s">
        <v>1130</v>
      </c>
      <c r="G4435" s="775" t="s">
        <v>4235</v>
      </c>
      <c r="H4435" s="775" t="s">
        <v>4235</v>
      </c>
      <c r="I4435" s="775" t="s">
        <v>5255</v>
      </c>
    </row>
    <row r="4436" spans="1:9">
      <c r="A4436" s="775" t="str">
        <f>Table_wabobpsvr_AzureCalc_AzureCalcRateCard[[#This Row],[ServiceName]]&amp;Table_wabobpsvr_AzureCalc_AzureCalcRateCard[[#This Row],[Price_Level]]&amp;Table_wabobpsvr_AzureCalc_AzureCalcRateCard[[#This Row],[Region]]</f>
        <v>Standard_D5 Cloud ServicesC3</v>
      </c>
      <c r="B4436" s="775">
        <v>3</v>
      </c>
      <c r="C4436" s="775" t="s">
        <v>680</v>
      </c>
      <c r="D4436" s="775" t="s">
        <v>177</v>
      </c>
      <c r="E4436" s="775">
        <v>2.2385999999999999</v>
      </c>
      <c r="F4436" s="775" t="s">
        <v>1130</v>
      </c>
      <c r="G4436" s="775" t="s">
        <v>4235</v>
      </c>
      <c r="H4436" s="775" t="s">
        <v>4235</v>
      </c>
      <c r="I4436" s="775" t="s">
        <v>5255</v>
      </c>
    </row>
    <row r="4437" spans="1:9">
      <c r="A4437" s="775" t="str">
        <f>Table_wabobpsvr_AzureCalc_AzureCalcRateCard[[#This Row],[ServiceName]]&amp;Table_wabobpsvr_AzureCalc_AzureCalcRateCard[[#This Row],[Price_Level]]&amp;Table_wabobpsvr_AzureCalc_AzureCalcRateCard[[#This Row],[Region]]</f>
        <v>Standard_D5 Cloud ServicesD3</v>
      </c>
      <c r="B4437" s="775">
        <v>3</v>
      </c>
      <c r="C4437" s="775" t="s">
        <v>680</v>
      </c>
      <c r="D4437" s="775" t="s">
        <v>176</v>
      </c>
      <c r="E4437" s="775">
        <v>2.1648000000000001</v>
      </c>
      <c r="F4437" s="775" t="s">
        <v>1130</v>
      </c>
      <c r="G4437" s="775" t="s">
        <v>4235</v>
      </c>
      <c r="H4437" s="775" t="s">
        <v>4235</v>
      </c>
      <c r="I4437" s="775" t="s">
        <v>5255</v>
      </c>
    </row>
    <row r="4438" spans="1:9">
      <c r="A4438" s="775" t="str">
        <f>Table_wabobpsvr_AzureCalc_AzureCalcRateCard[[#This Row],[ServiceName]]&amp;Table_wabobpsvr_AzureCalc_AzureCalcRateCard[[#This Row],[Price_Level]]&amp;Table_wabobpsvr_AzureCalc_AzureCalcRateCard[[#This Row],[Region]]</f>
        <v>Standard_D5 Cloud ServicesMOSP6</v>
      </c>
      <c r="B4438" s="775">
        <v>6</v>
      </c>
      <c r="C4438" s="775" t="s">
        <v>680</v>
      </c>
      <c r="D4438" s="775" t="s">
        <v>606</v>
      </c>
      <c r="E4438" s="775">
        <v>2.46</v>
      </c>
      <c r="F4438" s="775" t="s">
        <v>1130</v>
      </c>
      <c r="G4438" s="775" t="s">
        <v>4235</v>
      </c>
      <c r="H4438" s="775" t="s">
        <v>4235</v>
      </c>
      <c r="I4438" s="775" t="s">
        <v>5256</v>
      </c>
    </row>
    <row r="4439" spans="1:9">
      <c r="A4439" s="775" t="str">
        <f>Table_wabobpsvr_AzureCalc_AzureCalcRateCard[[#This Row],[ServiceName]]&amp;Table_wabobpsvr_AzureCalc_AzureCalcRateCard[[#This Row],[Price_Level]]&amp;Table_wabobpsvr_AzureCalc_AzureCalcRateCard[[#This Row],[Region]]</f>
        <v>Standard_D5 Cloud ServicesA6</v>
      </c>
      <c r="B4439" s="775">
        <v>6</v>
      </c>
      <c r="C4439" s="775" t="s">
        <v>680</v>
      </c>
      <c r="D4439" s="775" t="s">
        <v>174</v>
      </c>
      <c r="E4439" s="775">
        <v>2.3862000000000001</v>
      </c>
      <c r="F4439" s="775" t="s">
        <v>1130</v>
      </c>
      <c r="G4439" s="775" t="s">
        <v>4235</v>
      </c>
      <c r="H4439" s="775" t="s">
        <v>4235</v>
      </c>
      <c r="I4439" s="775" t="s">
        <v>5256</v>
      </c>
    </row>
    <row r="4440" spans="1:9">
      <c r="A4440" s="775" t="str">
        <f>Table_wabobpsvr_AzureCalc_AzureCalcRateCard[[#This Row],[ServiceName]]&amp;Table_wabobpsvr_AzureCalc_AzureCalcRateCard[[#This Row],[Price_Level]]&amp;Table_wabobpsvr_AzureCalc_AzureCalcRateCard[[#This Row],[Region]]</f>
        <v>Standard_D5 Cloud ServicesB6</v>
      </c>
      <c r="B4440" s="775">
        <v>6</v>
      </c>
      <c r="C4440" s="775" t="s">
        <v>680</v>
      </c>
      <c r="D4440" s="775" t="s">
        <v>175</v>
      </c>
      <c r="E4440" s="775">
        <v>2.3123999999999998</v>
      </c>
      <c r="F4440" s="775" t="s">
        <v>1130</v>
      </c>
      <c r="G4440" s="775" t="s">
        <v>4235</v>
      </c>
      <c r="H4440" s="775" t="s">
        <v>4235</v>
      </c>
      <c r="I4440" s="775" t="s">
        <v>5256</v>
      </c>
    </row>
    <row r="4441" spans="1:9">
      <c r="A4441" s="775" t="str">
        <f>Table_wabobpsvr_AzureCalc_AzureCalcRateCard[[#This Row],[ServiceName]]&amp;Table_wabobpsvr_AzureCalc_AzureCalcRateCard[[#This Row],[Price_Level]]&amp;Table_wabobpsvr_AzureCalc_AzureCalcRateCard[[#This Row],[Region]]</f>
        <v>Standard_D5 Cloud ServicesC6</v>
      </c>
      <c r="B4441" s="775">
        <v>6</v>
      </c>
      <c r="C4441" s="775" t="s">
        <v>680</v>
      </c>
      <c r="D4441" s="775" t="s">
        <v>177</v>
      </c>
      <c r="E4441" s="775">
        <v>2.2385999999999999</v>
      </c>
      <c r="F4441" s="775" t="s">
        <v>1130</v>
      </c>
      <c r="G4441" s="775" t="s">
        <v>4235</v>
      </c>
      <c r="H4441" s="775" t="s">
        <v>4235</v>
      </c>
      <c r="I4441" s="775" t="s">
        <v>5256</v>
      </c>
    </row>
    <row r="4442" spans="1:9">
      <c r="A4442" s="775" t="str">
        <f>Table_wabobpsvr_AzureCalc_AzureCalcRateCard[[#This Row],[ServiceName]]&amp;Table_wabobpsvr_AzureCalc_AzureCalcRateCard[[#This Row],[Price_Level]]&amp;Table_wabobpsvr_AzureCalc_AzureCalcRateCard[[#This Row],[Region]]</f>
        <v>Standard_D5 Cloud ServicesD6</v>
      </c>
      <c r="B4442" s="775">
        <v>6</v>
      </c>
      <c r="C4442" s="775" t="s">
        <v>680</v>
      </c>
      <c r="D4442" s="775" t="s">
        <v>176</v>
      </c>
      <c r="E4442" s="775">
        <v>2.1648000000000001</v>
      </c>
      <c r="F4442" s="775" t="s">
        <v>1130</v>
      </c>
      <c r="G4442" s="775" t="s">
        <v>4235</v>
      </c>
      <c r="H4442" s="775" t="s">
        <v>4235</v>
      </c>
      <c r="I4442" s="775" t="s">
        <v>5256</v>
      </c>
    </row>
    <row r="4443" spans="1:9">
      <c r="A4443" s="775" t="str">
        <f>Table_wabobpsvr_AzureCalc_AzureCalcRateCard[[#This Row],[ServiceName]]&amp;Table_wabobpsvr_AzureCalc_AzureCalcRateCard[[#This Row],[Price_Level]]&amp;Table_wabobpsvr_AzureCalc_AzureCalcRateCard[[#This Row],[Region]]</f>
        <v>Standard_D5 Cloud ServicesMOSP2</v>
      </c>
      <c r="B4443" s="775">
        <v>2</v>
      </c>
      <c r="C4443" s="775" t="s">
        <v>680</v>
      </c>
      <c r="D4443" s="775" t="s">
        <v>606</v>
      </c>
      <c r="E4443" s="775">
        <v>2.2839999999999998</v>
      </c>
      <c r="F4443" s="775" t="s">
        <v>1130</v>
      </c>
      <c r="G4443" s="775" t="s">
        <v>4235</v>
      </c>
      <c r="H4443" s="775" t="s">
        <v>4235</v>
      </c>
      <c r="I4443" s="775" t="s">
        <v>5257</v>
      </c>
    </row>
    <row r="4444" spans="1:9">
      <c r="A4444" s="775" t="str">
        <f>Table_wabobpsvr_AzureCalc_AzureCalcRateCard[[#This Row],[ServiceName]]&amp;Table_wabobpsvr_AzureCalc_AzureCalcRateCard[[#This Row],[Price_Level]]&amp;Table_wabobpsvr_AzureCalc_AzureCalcRateCard[[#This Row],[Region]]</f>
        <v>Standard_D5 Cloud ServicesA2</v>
      </c>
      <c r="B4444" s="775">
        <v>2</v>
      </c>
      <c r="C4444" s="775" t="s">
        <v>680</v>
      </c>
      <c r="D4444" s="775" t="s">
        <v>174</v>
      </c>
      <c r="E4444" s="775">
        <v>2.2154799999999999</v>
      </c>
      <c r="F4444" s="775" t="s">
        <v>1130</v>
      </c>
      <c r="G4444" s="775" t="s">
        <v>4235</v>
      </c>
      <c r="H4444" s="775" t="s">
        <v>4235</v>
      </c>
      <c r="I4444" s="775" t="s">
        <v>5257</v>
      </c>
    </row>
    <row r="4445" spans="1:9">
      <c r="A4445" s="775" t="str">
        <f>Table_wabobpsvr_AzureCalc_AzureCalcRateCard[[#This Row],[ServiceName]]&amp;Table_wabobpsvr_AzureCalc_AzureCalcRateCard[[#This Row],[Price_Level]]&amp;Table_wabobpsvr_AzureCalc_AzureCalcRateCard[[#This Row],[Region]]</f>
        <v>Standard_D5 Cloud ServicesB2</v>
      </c>
      <c r="B4445" s="775">
        <v>2</v>
      </c>
      <c r="C4445" s="775" t="s">
        <v>680</v>
      </c>
      <c r="D4445" s="775" t="s">
        <v>175</v>
      </c>
      <c r="E4445" s="775">
        <v>2.14696</v>
      </c>
      <c r="F4445" s="775" t="s">
        <v>1130</v>
      </c>
      <c r="G4445" s="775" t="s">
        <v>4235</v>
      </c>
      <c r="H4445" s="775" t="s">
        <v>4235</v>
      </c>
      <c r="I4445" s="775" t="s">
        <v>5257</v>
      </c>
    </row>
    <row r="4446" spans="1:9">
      <c r="A4446" s="775" t="str">
        <f>Table_wabobpsvr_AzureCalc_AzureCalcRateCard[[#This Row],[ServiceName]]&amp;Table_wabobpsvr_AzureCalc_AzureCalcRateCard[[#This Row],[Price_Level]]&amp;Table_wabobpsvr_AzureCalc_AzureCalcRateCard[[#This Row],[Region]]</f>
        <v>Standard_D5 Cloud ServicesC2</v>
      </c>
      <c r="B4446" s="775">
        <v>2</v>
      </c>
      <c r="C4446" s="775" t="s">
        <v>680</v>
      </c>
      <c r="D4446" s="775" t="s">
        <v>177</v>
      </c>
      <c r="E4446" s="775">
        <v>2.0784400000000001</v>
      </c>
      <c r="F4446" s="775" t="s">
        <v>1130</v>
      </c>
      <c r="G4446" s="775" t="s">
        <v>4235</v>
      </c>
      <c r="H4446" s="775" t="s">
        <v>4235</v>
      </c>
      <c r="I4446" s="775" t="s">
        <v>5257</v>
      </c>
    </row>
    <row r="4447" spans="1:9">
      <c r="A4447" s="775" t="str">
        <f>Table_wabobpsvr_AzureCalc_AzureCalcRateCard[[#This Row],[ServiceName]]&amp;Table_wabobpsvr_AzureCalc_AzureCalcRateCard[[#This Row],[Price_Level]]&amp;Table_wabobpsvr_AzureCalc_AzureCalcRateCard[[#This Row],[Region]]</f>
        <v>Standard_D5 Cloud ServicesD2</v>
      </c>
      <c r="B4447" s="775">
        <v>2</v>
      </c>
      <c r="C4447" s="775" t="s">
        <v>680</v>
      </c>
      <c r="D4447" s="775" t="s">
        <v>176</v>
      </c>
      <c r="E4447" s="775">
        <v>2.0099200000000002</v>
      </c>
      <c r="F4447" s="775" t="s">
        <v>1130</v>
      </c>
      <c r="G4447" s="775" t="s">
        <v>4235</v>
      </c>
      <c r="H4447" s="775" t="s">
        <v>4235</v>
      </c>
      <c r="I4447" s="775" t="s">
        <v>5257</v>
      </c>
    </row>
    <row r="4448" spans="1:9">
      <c r="A4448" s="775" t="str">
        <f>Table_wabobpsvr_AzureCalc_AzureCalcRateCard[[#This Row],[ServiceName]]&amp;Table_wabobpsvr_AzureCalc_AzureCalcRateCard[[#This Row],[Price_Level]]&amp;Table_wabobpsvr_AzureCalc_AzureCalcRateCard[[#This Row],[Region]]</f>
        <v>Standard_D5 Cloud ServicesMOSP5</v>
      </c>
      <c r="B4448" s="775">
        <v>5</v>
      </c>
      <c r="C4448" s="775" t="s">
        <v>680</v>
      </c>
      <c r="D4448" s="775" t="s">
        <v>606</v>
      </c>
      <c r="E4448" s="775">
        <v>2.46</v>
      </c>
      <c r="F4448" s="775" t="s">
        <v>1130</v>
      </c>
      <c r="G4448" s="775" t="s">
        <v>4235</v>
      </c>
      <c r="H4448" s="775" t="s">
        <v>4235</v>
      </c>
      <c r="I4448" s="775" t="s">
        <v>5258</v>
      </c>
    </row>
    <row r="4449" spans="1:9">
      <c r="A4449" s="775" t="str">
        <f>Table_wabobpsvr_AzureCalc_AzureCalcRateCard[[#This Row],[ServiceName]]&amp;Table_wabobpsvr_AzureCalc_AzureCalcRateCard[[#This Row],[Price_Level]]&amp;Table_wabobpsvr_AzureCalc_AzureCalcRateCard[[#This Row],[Region]]</f>
        <v>Standard_D5 Cloud ServicesA5</v>
      </c>
      <c r="B4449" s="775">
        <v>5</v>
      </c>
      <c r="C4449" s="775" t="s">
        <v>680</v>
      </c>
      <c r="D4449" s="775" t="s">
        <v>174</v>
      </c>
      <c r="E4449" s="775">
        <v>2.3862000000000001</v>
      </c>
      <c r="F4449" s="775" t="s">
        <v>1130</v>
      </c>
      <c r="G4449" s="775" t="s">
        <v>4235</v>
      </c>
      <c r="H4449" s="775" t="s">
        <v>4235</v>
      </c>
      <c r="I4449" s="775" t="s">
        <v>5258</v>
      </c>
    </row>
    <row r="4450" spans="1:9">
      <c r="A4450" s="775" t="str">
        <f>Table_wabobpsvr_AzureCalc_AzureCalcRateCard[[#This Row],[ServiceName]]&amp;Table_wabobpsvr_AzureCalc_AzureCalcRateCard[[#This Row],[Price_Level]]&amp;Table_wabobpsvr_AzureCalc_AzureCalcRateCard[[#This Row],[Region]]</f>
        <v>Standard_D5 Cloud ServicesB5</v>
      </c>
      <c r="B4450" s="775">
        <v>5</v>
      </c>
      <c r="C4450" s="775" t="s">
        <v>680</v>
      </c>
      <c r="D4450" s="775" t="s">
        <v>175</v>
      </c>
      <c r="E4450" s="775">
        <v>2.3123999999999998</v>
      </c>
      <c r="F4450" s="775" t="s">
        <v>1130</v>
      </c>
      <c r="G4450" s="775" t="s">
        <v>4235</v>
      </c>
      <c r="H4450" s="775" t="s">
        <v>4235</v>
      </c>
      <c r="I4450" s="775" t="s">
        <v>5258</v>
      </c>
    </row>
    <row r="4451" spans="1:9">
      <c r="A4451" s="775" t="str">
        <f>Table_wabobpsvr_AzureCalc_AzureCalcRateCard[[#This Row],[ServiceName]]&amp;Table_wabobpsvr_AzureCalc_AzureCalcRateCard[[#This Row],[Price_Level]]&amp;Table_wabobpsvr_AzureCalc_AzureCalcRateCard[[#This Row],[Region]]</f>
        <v>Standard_D5 Cloud ServicesC5</v>
      </c>
      <c r="B4451" s="775">
        <v>5</v>
      </c>
      <c r="C4451" s="775" t="s">
        <v>680</v>
      </c>
      <c r="D4451" s="775" t="s">
        <v>177</v>
      </c>
      <c r="E4451" s="775">
        <v>2.2385999999999999</v>
      </c>
      <c r="F4451" s="775" t="s">
        <v>1130</v>
      </c>
      <c r="G4451" s="775" t="s">
        <v>4235</v>
      </c>
      <c r="H4451" s="775" t="s">
        <v>4235</v>
      </c>
      <c r="I4451" s="775" t="s">
        <v>5258</v>
      </c>
    </row>
    <row r="4452" spans="1:9">
      <c r="A4452" s="775" t="str">
        <f>Table_wabobpsvr_AzureCalc_AzureCalcRateCard[[#This Row],[ServiceName]]&amp;Table_wabobpsvr_AzureCalc_AzureCalcRateCard[[#This Row],[Price_Level]]&amp;Table_wabobpsvr_AzureCalc_AzureCalcRateCard[[#This Row],[Region]]</f>
        <v>Standard_D5 Cloud ServicesD5</v>
      </c>
      <c r="B4452" s="775">
        <v>5</v>
      </c>
      <c r="C4452" s="775" t="s">
        <v>680</v>
      </c>
      <c r="D4452" s="775" t="s">
        <v>176</v>
      </c>
      <c r="E4452" s="775">
        <v>2.1648000000000001</v>
      </c>
      <c r="F4452" s="775" t="s">
        <v>1130</v>
      </c>
      <c r="G4452" s="775" t="s">
        <v>4235</v>
      </c>
      <c r="H4452" s="775" t="s">
        <v>4235</v>
      </c>
      <c r="I4452" s="775" t="s">
        <v>5258</v>
      </c>
    </row>
    <row r="4453" spans="1:9">
      <c r="A4453" s="775" t="str">
        <f>Table_wabobpsvr_AzureCalc_AzureCalcRateCard[[#This Row],[ServiceName]]&amp;Table_wabobpsvr_AzureCalc_AzureCalcRateCard[[#This Row],[Price_Level]]&amp;Table_wabobpsvr_AzureCalc_AzureCalcRateCard[[#This Row],[Region]]</f>
        <v>Standard_D5 Cloud ServicesMOSP1</v>
      </c>
      <c r="B4453" s="775">
        <v>1</v>
      </c>
      <c r="C4453" s="775" t="s">
        <v>680</v>
      </c>
      <c r="D4453" s="775" t="s">
        <v>606</v>
      </c>
      <c r="E4453" s="775">
        <v>2.2839999999999998</v>
      </c>
      <c r="F4453" s="775" t="s">
        <v>1130</v>
      </c>
      <c r="G4453" s="775" t="s">
        <v>4235</v>
      </c>
      <c r="H4453" s="775" t="s">
        <v>4235</v>
      </c>
      <c r="I4453" s="775" t="s">
        <v>5259</v>
      </c>
    </row>
    <row r="4454" spans="1:9">
      <c r="A4454" s="775" t="str">
        <f>Table_wabobpsvr_AzureCalc_AzureCalcRateCard[[#This Row],[ServiceName]]&amp;Table_wabobpsvr_AzureCalc_AzureCalcRateCard[[#This Row],[Price_Level]]&amp;Table_wabobpsvr_AzureCalc_AzureCalcRateCard[[#This Row],[Region]]</f>
        <v>Standard_D5 Cloud ServicesA1</v>
      </c>
      <c r="B4454" s="775">
        <v>1</v>
      </c>
      <c r="C4454" s="775" t="s">
        <v>680</v>
      </c>
      <c r="D4454" s="775" t="s">
        <v>174</v>
      </c>
      <c r="E4454" s="775">
        <v>2.2154799999999999</v>
      </c>
      <c r="F4454" s="775" t="s">
        <v>1130</v>
      </c>
      <c r="G4454" s="775" t="s">
        <v>4235</v>
      </c>
      <c r="H4454" s="775" t="s">
        <v>4235</v>
      </c>
      <c r="I4454" s="775" t="s">
        <v>5259</v>
      </c>
    </row>
    <row r="4455" spans="1:9">
      <c r="A4455" s="775" t="str">
        <f>Table_wabobpsvr_AzureCalc_AzureCalcRateCard[[#This Row],[ServiceName]]&amp;Table_wabobpsvr_AzureCalc_AzureCalcRateCard[[#This Row],[Price_Level]]&amp;Table_wabobpsvr_AzureCalc_AzureCalcRateCard[[#This Row],[Region]]</f>
        <v>Standard_D5 Cloud ServicesB1</v>
      </c>
      <c r="B4455" s="775">
        <v>1</v>
      </c>
      <c r="C4455" s="775" t="s">
        <v>680</v>
      </c>
      <c r="D4455" s="775" t="s">
        <v>175</v>
      </c>
      <c r="E4455" s="775">
        <v>2.14696</v>
      </c>
      <c r="F4455" s="775" t="s">
        <v>1130</v>
      </c>
      <c r="G4455" s="775" t="s">
        <v>4235</v>
      </c>
      <c r="H4455" s="775" t="s">
        <v>4235</v>
      </c>
      <c r="I4455" s="775" t="s">
        <v>5259</v>
      </c>
    </row>
    <row r="4456" spans="1:9">
      <c r="A4456" s="775" t="str">
        <f>Table_wabobpsvr_AzureCalc_AzureCalcRateCard[[#This Row],[ServiceName]]&amp;Table_wabobpsvr_AzureCalc_AzureCalcRateCard[[#This Row],[Price_Level]]&amp;Table_wabobpsvr_AzureCalc_AzureCalcRateCard[[#This Row],[Region]]</f>
        <v>Standard_D5 Cloud ServicesC1</v>
      </c>
      <c r="B4456" s="775">
        <v>1</v>
      </c>
      <c r="C4456" s="775" t="s">
        <v>680</v>
      </c>
      <c r="D4456" s="775" t="s">
        <v>177</v>
      </c>
      <c r="E4456" s="775">
        <v>2.0784400000000001</v>
      </c>
      <c r="F4456" s="775" t="s">
        <v>1130</v>
      </c>
      <c r="G4456" s="775" t="s">
        <v>4235</v>
      </c>
      <c r="H4456" s="775" t="s">
        <v>4235</v>
      </c>
      <c r="I4456" s="775" t="s">
        <v>5259</v>
      </c>
    </row>
    <row r="4457" spans="1:9">
      <c r="A4457" s="775" t="str">
        <f>Table_wabobpsvr_AzureCalc_AzureCalcRateCard[[#This Row],[ServiceName]]&amp;Table_wabobpsvr_AzureCalc_AzureCalcRateCard[[#This Row],[Price_Level]]&amp;Table_wabobpsvr_AzureCalc_AzureCalcRateCard[[#This Row],[Region]]</f>
        <v>Standard_D5 Cloud ServicesD1</v>
      </c>
      <c r="B4457" s="775">
        <v>1</v>
      </c>
      <c r="C4457" s="775" t="s">
        <v>680</v>
      </c>
      <c r="D4457" s="775" t="s">
        <v>176</v>
      </c>
      <c r="E4457" s="775">
        <v>2.0099200000000002</v>
      </c>
      <c r="F4457" s="775" t="s">
        <v>1130</v>
      </c>
      <c r="G4457" s="775" t="s">
        <v>4235</v>
      </c>
      <c r="H4457" s="775" t="s">
        <v>4235</v>
      </c>
      <c r="I4457" s="775" t="s">
        <v>5259</v>
      </c>
    </row>
    <row r="4458" spans="1:9">
      <c r="A4458" s="775" t="str">
        <f>Table_wabobpsvr_AzureCalc_AzureCalcRateCard[[#This Row],[ServiceName]]&amp;Table_wabobpsvr_AzureCalc_AzureCalcRateCard[[#This Row],[Price_Level]]&amp;Table_wabobpsvr_AzureCalc_AzureCalcRateCard[[#This Row],[Region]]</f>
        <v>Standard_D5 Cloud ServicesMOSP4</v>
      </c>
      <c r="B4458" s="775">
        <v>4</v>
      </c>
      <c r="C4458" s="775" t="s">
        <v>680</v>
      </c>
      <c r="D4458" s="775" t="s">
        <v>606</v>
      </c>
      <c r="E4458" s="775">
        <v>2.46</v>
      </c>
      <c r="F4458" s="775" t="s">
        <v>1130</v>
      </c>
      <c r="G4458" s="775" t="s">
        <v>4235</v>
      </c>
      <c r="H4458" s="775" t="s">
        <v>4235</v>
      </c>
      <c r="I4458" s="775" t="s">
        <v>5260</v>
      </c>
    </row>
    <row r="4459" spans="1:9">
      <c r="A4459" s="775" t="str">
        <f>Table_wabobpsvr_AzureCalc_AzureCalcRateCard[[#This Row],[ServiceName]]&amp;Table_wabobpsvr_AzureCalc_AzureCalcRateCard[[#This Row],[Price_Level]]&amp;Table_wabobpsvr_AzureCalc_AzureCalcRateCard[[#This Row],[Region]]</f>
        <v>Standard_D5 Cloud ServicesA4</v>
      </c>
      <c r="B4459" s="775">
        <v>4</v>
      </c>
      <c r="C4459" s="775" t="s">
        <v>680</v>
      </c>
      <c r="D4459" s="775" t="s">
        <v>174</v>
      </c>
      <c r="E4459" s="775">
        <v>2.3862000000000001</v>
      </c>
      <c r="F4459" s="775" t="s">
        <v>1130</v>
      </c>
      <c r="G4459" s="775" t="s">
        <v>4235</v>
      </c>
      <c r="H4459" s="775" t="s">
        <v>4235</v>
      </c>
      <c r="I4459" s="775" t="s">
        <v>5260</v>
      </c>
    </row>
    <row r="4460" spans="1:9">
      <c r="A4460" s="775" t="str">
        <f>Table_wabobpsvr_AzureCalc_AzureCalcRateCard[[#This Row],[ServiceName]]&amp;Table_wabobpsvr_AzureCalc_AzureCalcRateCard[[#This Row],[Price_Level]]&amp;Table_wabobpsvr_AzureCalc_AzureCalcRateCard[[#This Row],[Region]]</f>
        <v>Standard_D5 Cloud ServicesB4</v>
      </c>
      <c r="B4460" s="775">
        <v>4</v>
      </c>
      <c r="C4460" s="775" t="s">
        <v>680</v>
      </c>
      <c r="D4460" s="775" t="s">
        <v>175</v>
      </c>
      <c r="E4460" s="775">
        <v>2.3123999999999998</v>
      </c>
      <c r="F4460" s="775" t="s">
        <v>1130</v>
      </c>
      <c r="G4460" s="775" t="s">
        <v>4235</v>
      </c>
      <c r="H4460" s="775" t="s">
        <v>4235</v>
      </c>
      <c r="I4460" s="775" t="s">
        <v>5260</v>
      </c>
    </row>
    <row r="4461" spans="1:9">
      <c r="A4461" s="775" t="str">
        <f>Table_wabobpsvr_AzureCalc_AzureCalcRateCard[[#This Row],[ServiceName]]&amp;Table_wabobpsvr_AzureCalc_AzureCalcRateCard[[#This Row],[Price_Level]]&amp;Table_wabobpsvr_AzureCalc_AzureCalcRateCard[[#This Row],[Region]]</f>
        <v>Standard_D5 Cloud ServicesC4</v>
      </c>
      <c r="B4461" s="775">
        <v>4</v>
      </c>
      <c r="C4461" s="775" t="s">
        <v>680</v>
      </c>
      <c r="D4461" s="775" t="s">
        <v>177</v>
      </c>
      <c r="E4461" s="775">
        <v>2.2385999999999999</v>
      </c>
      <c r="F4461" s="775" t="s">
        <v>1130</v>
      </c>
      <c r="G4461" s="775" t="s">
        <v>4235</v>
      </c>
      <c r="H4461" s="775" t="s">
        <v>4235</v>
      </c>
      <c r="I4461" s="775" t="s">
        <v>5260</v>
      </c>
    </row>
    <row r="4462" spans="1:9">
      <c r="A4462" s="775" t="str">
        <f>Table_wabobpsvr_AzureCalc_AzureCalcRateCard[[#This Row],[ServiceName]]&amp;Table_wabobpsvr_AzureCalc_AzureCalcRateCard[[#This Row],[Price_Level]]&amp;Table_wabobpsvr_AzureCalc_AzureCalcRateCard[[#This Row],[Region]]</f>
        <v>Standard_D5 Cloud ServicesD4</v>
      </c>
      <c r="B4462" s="775">
        <v>4</v>
      </c>
      <c r="C4462" s="775" t="s">
        <v>680</v>
      </c>
      <c r="D4462" s="775" t="s">
        <v>176</v>
      </c>
      <c r="E4462" s="775">
        <v>2.1648000000000001</v>
      </c>
      <c r="F4462" s="775" t="s">
        <v>1130</v>
      </c>
      <c r="G4462" s="775" t="s">
        <v>4235</v>
      </c>
      <c r="H4462" s="775" t="s">
        <v>4235</v>
      </c>
      <c r="I4462" s="775" t="s">
        <v>5260</v>
      </c>
    </row>
    <row r="4463" spans="1:9">
      <c r="A4463" s="775" t="str">
        <f>Table_wabobpsvr_AzureCalc_AzureCalcRateCard[[#This Row],[ServiceName]]&amp;Table_wabobpsvr_AzureCalc_AzureCalcRateCard[[#This Row],[Price_Level]]&amp;Table_wabobpsvr_AzureCalc_AzureCalcRateCard[[#This Row],[Region]]</f>
        <v>Standard_D5 Cloud ServicesMOSP14</v>
      </c>
      <c r="B4463" s="775">
        <v>14</v>
      </c>
      <c r="C4463" s="775" t="s">
        <v>680</v>
      </c>
      <c r="D4463" s="775" t="s">
        <v>606</v>
      </c>
      <c r="E4463" s="775">
        <v>3.181</v>
      </c>
      <c r="F4463" s="775" t="s">
        <v>1130</v>
      </c>
      <c r="G4463" s="775" t="s">
        <v>4235</v>
      </c>
      <c r="H4463" s="775" t="s">
        <v>4235</v>
      </c>
      <c r="I4463" s="775" t="s">
        <v>5261</v>
      </c>
    </row>
    <row r="4464" spans="1:9">
      <c r="A4464" s="775" t="str">
        <f>Table_wabobpsvr_AzureCalc_AzureCalcRateCard[[#This Row],[ServiceName]]&amp;Table_wabobpsvr_AzureCalc_AzureCalcRateCard[[#This Row],[Price_Level]]&amp;Table_wabobpsvr_AzureCalc_AzureCalcRateCard[[#This Row],[Region]]</f>
        <v>Standard_D5 Cloud ServicesA14</v>
      </c>
      <c r="B4464" s="775">
        <v>14</v>
      </c>
      <c r="C4464" s="775" t="s">
        <v>680</v>
      </c>
      <c r="D4464" s="775" t="s">
        <v>174</v>
      </c>
      <c r="E4464" s="775">
        <v>3.0855700000000001</v>
      </c>
      <c r="F4464" s="775" t="s">
        <v>1130</v>
      </c>
      <c r="G4464" s="775" t="s">
        <v>4235</v>
      </c>
      <c r="H4464" s="775" t="s">
        <v>4235</v>
      </c>
      <c r="I4464" s="775" t="s">
        <v>5261</v>
      </c>
    </row>
    <row r="4465" spans="1:9">
      <c r="A4465" s="775" t="str">
        <f>Table_wabobpsvr_AzureCalc_AzureCalcRateCard[[#This Row],[ServiceName]]&amp;Table_wabobpsvr_AzureCalc_AzureCalcRateCard[[#This Row],[Price_Level]]&amp;Table_wabobpsvr_AzureCalc_AzureCalcRateCard[[#This Row],[Region]]</f>
        <v>Standard_D5 Cloud ServicesB14</v>
      </c>
      <c r="B4465" s="775">
        <v>14</v>
      </c>
      <c r="C4465" s="775" t="s">
        <v>680</v>
      </c>
      <c r="D4465" s="775" t="s">
        <v>175</v>
      </c>
      <c r="E4465" s="775">
        <v>2.9901399999999998</v>
      </c>
      <c r="F4465" s="775" t="s">
        <v>1130</v>
      </c>
      <c r="G4465" s="775" t="s">
        <v>4235</v>
      </c>
      <c r="H4465" s="775" t="s">
        <v>4235</v>
      </c>
      <c r="I4465" s="775" t="s">
        <v>5261</v>
      </c>
    </row>
    <row r="4466" spans="1:9">
      <c r="A4466" s="775" t="str">
        <f>Table_wabobpsvr_AzureCalc_AzureCalcRateCard[[#This Row],[ServiceName]]&amp;Table_wabobpsvr_AzureCalc_AzureCalcRateCard[[#This Row],[Price_Level]]&amp;Table_wabobpsvr_AzureCalc_AzureCalcRateCard[[#This Row],[Region]]</f>
        <v>Standard_D5 Cloud ServicesC14</v>
      </c>
      <c r="B4466" s="775">
        <v>14</v>
      </c>
      <c r="C4466" s="775" t="s">
        <v>680</v>
      </c>
      <c r="D4466" s="775" t="s">
        <v>177</v>
      </c>
      <c r="E4466" s="775">
        <v>2.8947099999999999</v>
      </c>
      <c r="F4466" s="775" t="s">
        <v>1130</v>
      </c>
      <c r="G4466" s="775" t="s">
        <v>4235</v>
      </c>
      <c r="H4466" s="775" t="s">
        <v>4235</v>
      </c>
      <c r="I4466" s="775" t="s">
        <v>5261</v>
      </c>
    </row>
    <row r="4467" spans="1:9">
      <c r="A4467" s="775" t="str">
        <f>Table_wabobpsvr_AzureCalc_AzureCalcRateCard[[#This Row],[ServiceName]]&amp;Table_wabobpsvr_AzureCalc_AzureCalcRateCard[[#This Row],[Price_Level]]&amp;Table_wabobpsvr_AzureCalc_AzureCalcRateCard[[#This Row],[Region]]</f>
        <v>Standard_D5 Cloud ServicesD14</v>
      </c>
      <c r="B4467" s="775">
        <v>14</v>
      </c>
      <c r="C4467" s="775" t="s">
        <v>680</v>
      </c>
      <c r="D4467" s="775" t="s">
        <v>176</v>
      </c>
      <c r="E4467" s="775">
        <v>2.79928</v>
      </c>
      <c r="F4467" s="775" t="s">
        <v>1130</v>
      </c>
      <c r="G4467" s="775" t="s">
        <v>4235</v>
      </c>
      <c r="H4467" s="775" t="s">
        <v>4235</v>
      </c>
      <c r="I4467" s="775" t="s">
        <v>5261</v>
      </c>
    </row>
    <row r="4468" spans="1:9">
      <c r="A4468" s="775" t="str">
        <f>Table_wabobpsvr_AzureCalc_AzureCalcRateCard[[#This Row],[ServiceName]]&amp;Table_wabobpsvr_AzureCalc_AzureCalcRateCard[[#This Row],[Price_Level]]&amp;Table_wabobpsvr_AzureCalc_AzureCalcRateCard[[#This Row],[Region]]</f>
        <v>Standard_D5 Cloud ServicesMOSP</v>
      </c>
      <c r="B4468" s="775"/>
      <c r="C4468" s="775" t="s">
        <v>680</v>
      </c>
      <c r="D4468" s="775" t="s">
        <v>606</v>
      </c>
      <c r="E4468" s="775">
        <v>2.2839999999999998</v>
      </c>
      <c r="F4468" s="775" t="s">
        <v>1130</v>
      </c>
      <c r="G4468" s="775" t="s">
        <v>4235</v>
      </c>
      <c r="H4468" s="775" t="s">
        <v>4235</v>
      </c>
      <c r="I4468" s="775" t="s">
        <v>5262</v>
      </c>
    </row>
    <row r="4469" spans="1:9">
      <c r="A4469" s="775" t="str">
        <f>Table_wabobpsvr_AzureCalc_AzureCalcRateCard[[#This Row],[ServiceName]]&amp;Table_wabobpsvr_AzureCalc_AzureCalcRateCard[[#This Row],[Price_Level]]&amp;Table_wabobpsvr_AzureCalc_AzureCalcRateCard[[#This Row],[Region]]</f>
        <v>Standard_D5 Cloud ServicesA</v>
      </c>
      <c r="B4469" s="775"/>
      <c r="C4469" s="775" t="s">
        <v>680</v>
      </c>
      <c r="D4469" s="775" t="s">
        <v>174</v>
      </c>
      <c r="E4469" s="775">
        <v>2.2154799999999999</v>
      </c>
      <c r="F4469" s="775" t="s">
        <v>1130</v>
      </c>
      <c r="G4469" s="775" t="s">
        <v>3925</v>
      </c>
      <c r="H4469" s="775" t="s">
        <v>3926</v>
      </c>
      <c r="I4469" s="775" t="s">
        <v>5262</v>
      </c>
    </row>
    <row r="4470" spans="1:9">
      <c r="A4470" s="775" t="str">
        <f>Table_wabobpsvr_AzureCalc_AzureCalcRateCard[[#This Row],[ServiceName]]&amp;Table_wabobpsvr_AzureCalc_AzureCalcRateCard[[#This Row],[Price_Level]]&amp;Table_wabobpsvr_AzureCalc_AzureCalcRateCard[[#This Row],[Region]]</f>
        <v>Standard_D5 Cloud ServicesB</v>
      </c>
      <c r="B4470" s="775"/>
      <c r="C4470" s="775" t="s">
        <v>680</v>
      </c>
      <c r="D4470" s="775" t="s">
        <v>175</v>
      </c>
      <c r="E4470" s="775">
        <v>2.14696</v>
      </c>
      <c r="F4470" s="775" t="s">
        <v>1130</v>
      </c>
      <c r="G4470" s="775" t="s">
        <v>3925</v>
      </c>
      <c r="H4470" s="775" t="s">
        <v>3926</v>
      </c>
      <c r="I4470" s="775" t="s">
        <v>5262</v>
      </c>
    </row>
    <row r="4471" spans="1:9">
      <c r="A4471" s="775" t="str">
        <f>Table_wabobpsvr_AzureCalc_AzureCalcRateCard[[#This Row],[ServiceName]]&amp;Table_wabobpsvr_AzureCalc_AzureCalcRateCard[[#This Row],[Price_Level]]&amp;Table_wabobpsvr_AzureCalc_AzureCalcRateCard[[#This Row],[Region]]</f>
        <v>Standard_D5 Cloud ServicesC</v>
      </c>
      <c r="B4471" s="775"/>
      <c r="C4471" s="775" t="s">
        <v>680</v>
      </c>
      <c r="D4471" s="775" t="s">
        <v>177</v>
      </c>
      <c r="E4471" s="775">
        <v>2.0784400000000001</v>
      </c>
      <c r="F4471" s="775" t="s">
        <v>1130</v>
      </c>
      <c r="G4471" s="775" t="s">
        <v>3925</v>
      </c>
      <c r="H4471" s="775" t="s">
        <v>3926</v>
      </c>
      <c r="I4471" s="775" t="s">
        <v>5262</v>
      </c>
    </row>
    <row r="4472" spans="1:9">
      <c r="A4472" s="775" t="str">
        <f>Table_wabobpsvr_AzureCalc_AzureCalcRateCard[[#This Row],[ServiceName]]&amp;Table_wabobpsvr_AzureCalc_AzureCalcRateCard[[#This Row],[Price_Level]]&amp;Table_wabobpsvr_AzureCalc_AzureCalcRateCard[[#This Row],[Region]]</f>
        <v>Standard_D5 Cloud ServicesD</v>
      </c>
      <c r="B4472" s="775"/>
      <c r="C4472" s="775" t="s">
        <v>680</v>
      </c>
      <c r="D4472" s="775" t="s">
        <v>176</v>
      </c>
      <c r="E4472" s="775">
        <v>2.0099200000000002</v>
      </c>
      <c r="F4472" s="775" t="s">
        <v>1130</v>
      </c>
      <c r="G4472" s="775" t="s">
        <v>3925</v>
      </c>
      <c r="H4472" s="775" t="s">
        <v>3926</v>
      </c>
      <c r="I4472" s="775" t="s">
        <v>5262</v>
      </c>
    </row>
    <row r="4473" spans="1:9">
      <c r="A4473" s="775" t="str">
        <f>Table_wabobpsvr_AzureCalc_AzureCalcRateCard[[#This Row],[ServiceName]]&amp;Table_wabobpsvr_AzureCalc_AzureCalcRateCard[[#This Row],[Price_Level]]&amp;Table_wabobpsvr_AzureCalc_AzureCalcRateCard[[#This Row],[Region]]</f>
        <v>Standard_D5 VM (Non-Windows)MOSP10</v>
      </c>
      <c r="B4473" s="775">
        <v>10</v>
      </c>
      <c r="C4473" s="775" t="s">
        <v>680</v>
      </c>
      <c r="D4473" s="775" t="s">
        <v>606</v>
      </c>
      <c r="E4473" s="775">
        <v>1.9850000000000001</v>
      </c>
      <c r="F4473" s="775" t="s">
        <v>1131</v>
      </c>
      <c r="G4473" s="775" t="s">
        <v>4235</v>
      </c>
      <c r="H4473" s="775" t="s">
        <v>4235</v>
      </c>
      <c r="I4473" s="775" t="s">
        <v>5263</v>
      </c>
    </row>
    <row r="4474" spans="1:9">
      <c r="A4474" s="775" t="str">
        <f>Table_wabobpsvr_AzureCalc_AzureCalcRateCard[[#This Row],[ServiceName]]&amp;Table_wabobpsvr_AzureCalc_AzureCalcRateCard[[#This Row],[Price_Level]]&amp;Table_wabobpsvr_AzureCalc_AzureCalcRateCard[[#This Row],[Region]]</f>
        <v>Standard_D5 VM (Non-Windows)A10</v>
      </c>
      <c r="B4474" s="775">
        <v>10</v>
      </c>
      <c r="C4474" s="775" t="s">
        <v>680</v>
      </c>
      <c r="D4474" s="775" t="s">
        <v>174</v>
      </c>
      <c r="E4474" s="775">
        <v>1.9254500000000001</v>
      </c>
      <c r="F4474" s="775" t="s">
        <v>1131</v>
      </c>
      <c r="G4474" s="775" t="s">
        <v>4235</v>
      </c>
      <c r="H4474" s="775" t="s">
        <v>4235</v>
      </c>
      <c r="I4474" s="775" t="s">
        <v>5263</v>
      </c>
    </row>
    <row r="4475" spans="1:9">
      <c r="A4475" s="775" t="str">
        <f>Table_wabobpsvr_AzureCalc_AzureCalcRateCard[[#This Row],[ServiceName]]&amp;Table_wabobpsvr_AzureCalc_AzureCalcRateCard[[#This Row],[Price_Level]]&amp;Table_wabobpsvr_AzureCalc_AzureCalcRateCard[[#This Row],[Region]]</f>
        <v>Standard_D5 VM (Non-Windows)B10</v>
      </c>
      <c r="B4475" s="775">
        <v>10</v>
      </c>
      <c r="C4475" s="775" t="s">
        <v>680</v>
      </c>
      <c r="D4475" s="775" t="s">
        <v>175</v>
      </c>
      <c r="E4475" s="775">
        <v>1.8658999999999999</v>
      </c>
      <c r="F4475" s="775" t="s">
        <v>1131</v>
      </c>
      <c r="G4475" s="775" t="s">
        <v>4235</v>
      </c>
      <c r="H4475" s="775" t="s">
        <v>4235</v>
      </c>
      <c r="I4475" s="775" t="s">
        <v>5263</v>
      </c>
    </row>
    <row r="4476" spans="1:9">
      <c r="A4476" s="775" t="str">
        <f>Table_wabobpsvr_AzureCalc_AzureCalcRateCard[[#This Row],[ServiceName]]&amp;Table_wabobpsvr_AzureCalc_AzureCalcRateCard[[#This Row],[Price_Level]]&amp;Table_wabobpsvr_AzureCalc_AzureCalcRateCard[[#This Row],[Region]]</f>
        <v>Standard_D5 VM (Non-Windows)C10</v>
      </c>
      <c r="B4476" s="775">
        <v>10</v>
      </c>
      <c r="C4476" s="775" t="s">
        <v>680</v>
      </c>
      <c r="D4476" s="775" t="s">
        <v>177</v>
      </c>
      <c r="E4476" s="775">
        <v>1.8063499999999999</v>
      </c>
      <c r="F4476" s="775" t="s">
        <v>1131</v>
      </c>
      <c r="G4476" s="775" t="s">
        <v>4235</v>
      </c>
      <c r="H4476" s="775" t="s">
        <v>4235</v>
      </c>
      <c r="I4476" s="775" t="s">
        <v>5263</v>
      </c>
    </row>
    <row r="4477" spans="1:9">
      <c r="A4477" s="775" t="str">
        <f>Table_wabobpsvr_AzureCalc_AzureCalcRateCard[[#This Row],[ServiceName]]&amp;Table_wabobpsvr_AzureCalc_AzureCalcRateCard[[#This Row],[Price_Level]]&amp;Table_wabobpsvr_AzureCalc_AzureCalcRateCard[[#This Row],[Region]]</f>
        <v>Standard_D5 VM (Non-Windows)D10</v>
      </c>
      <c r="B4477" s="775">
        <v>10</v>
      </c>
      <c r="C4477" s="775" t="s">
        <v>680</v>
      </c>
      <c r="D4477" s="775" t="s">
        <v>176</v>
      </c>
      <c r="E4477" s="775">
        <v>1.7467999999999999</v>
      </c>
      <c r="F4477" s="775" t="s">
        <v>1131</v>
      </c>
      <c r="G4477" s="775" t="s">
        <v>4235</v>
      </c>
      <c r="H4477" s="775" t="s">
        <v>4235</v>
      </c>
      <c r="I4477" s="775" t="s">
        <v>5263</v>
      </c>
    </row>
    <row r="4478" spans="1:9">
      <c r="A4478" s="775" t="str">
        <f>Table_wabobpsvr_AzureCalc_AzureCalcRateCard[[#This Row],[ServiceName]]&amp;Table_wabobpsvr_AzureCalc_AzureCalcRateCard[[#This Row],[Price_Level]]&amp;Table_wabobpsvr_AzureCalc_AzureCalcRateCard[[#This Row],[Region]]</f>
        <v>Automation DSC - PaidMOSP7</v>
      </c>
      <c r="B4478" s="775">
        <v>7</v>
      </c>
      <c r="C4478" s="775" t="s">
        <v>77</v>
      </c>
      <c r="D4478" s="775" t="s">
        <v>606</v>
      </c>
      <c r="E4478" s="775">
        <v>999999</v>
      </c>
      <c r="F4478" s="775" t="s">
        <v>7305</v>
      </c>
      <c r="G4478" s="775"/>
      <c r="H4478" s="775"/>
      <c r="I4478" s="775"/>
    </row>
    <row r="4479" spans="1:9">
      <c r="A4479" s="775" t="str">
        <f>Table_wabobpsvr_AzureCalc_AzureCalcRateCard[[#This Row],[ServiceName]]&amp;Table_wabobpsvr_AzureCalc_AzureCalcRateCard[[#This Row],[Price_Level]]&amp;Table_wabobpsvr_AzureCalc_AzureCalcRateCard[[#This Row],[Region]]</f>
        <v>Automation DSC - PaidA7</v>
      </c>
      <c r="B4479" s="775">
        <v>7</v>
      </c>
      <c r="C4479" s="775" t="s">
        <v>77</v>
      </c>
      <c r="D4479" s="775" t="s">
        <v>174</v>
      </c>
      <c r="E4479" s="775">
        <v>999999</v>
      </c>
      <c r="F4479" s="775" t="s">
        <v>7305</v>
      </c>
      <c r="G4479" s="775"/>
      <c r="H4479" s="775"/>
      <c r="I4479" s="775"/>
    </row>
    <row r="4480" spans="1:9">
      <c r="A4480" s="775" t="str">
        <f>Table_wabobpsvr_AzureCalc_AzureCalcRateCard[[#This Row],[ServiceName]]&amp;Table_wabobpsvr_AzureCalc_AzureCalcRateCard[[#This Row],[Price_Level]]&amp;Table_wabobpsvr_AzureCalc_AzureCalcRateCard[[#This Row],[Region]]</f>
        <v>Automation DSC - PaidB7</v>
      </c>
      <c r="B4480" s="775">
        <v>7</v>
      </c>
      <c r="C4480" s="775" t="s">
        <v>77</v>
      </c>
      <c r="D4480" s="775" t="s">
        <v>175</v>
      </c>
      <c r="E4480" s="775">
        <v>999999</v>
      </c>
      <c r="F4480" s="775" t="s">
        <v>7305</v>
      </c>
      <c r="G4480" s="775"/>
      <c r="H4480" s="775"/>
      <c r="I4480" s="775"/>
    </row>
    <row r="4481" spans="1:9">
      <c r="A4481" s="775" t="str">
        <f>Table_wabobpsvr_AzureCalc_AzureCalcRateCard[[#This Row],[ServiceName]]&amp;Table_wabobpsvr_AzureCalc_AzureCalcRateCard[[#This Row],[Price_Level]]&amp;Table_wabobpsvr_AzureCalc_AzureCalcRateCard[[#This Row],[Region]]</f>
        <v>Automation DSC - PaidC7</v>
      </c>
      <c r="B4481" s="775">
        <v>7</v>
      </c>
      <c r="C4481" s="775" t="s">
        <v>77</v>
      </c>
      <c r="D4481" s="775" t="s">
        <v>177</v>
      </c>
      <c r="E4481" s="775">
        <v>999999</v>
      </c>
      <c r="F4481" s="775" t="s">
        <v>7305</v>
      </c>
      <c r="G4481" s="775"/>
      <c r="H4481" s="775"/>
      <c r="I4481" s="775"/>
    </row>
    <row r="4482" spans="1:9">
      <c r="A4482" s="775" t="str">
        <f>Table_wabobpsvr_AzureCalc_AzureCalcRateCard[[#This Row],[ServiceName]]&amp;Table_wabobpsvr_AzureCalc_AzureCalcRateCard[[#This Row],[Price_Level]]&amp;Table_wabobpsvr_AzureCalc_AzureCalcRateCard[[#This Row],[Region]]</f>
        <v>Automation DSC - PaidD7</v>
      </c>
      <c r="B4482" s="775">
        <v>7</v>
      </c>
      <c r="C4482" s="775" t="s">
        <v>77</v>
      </c>
      <c r="D4482" s="775" t="s">
        <v>176</v>
      </c>
      <c r="E4482" s="775">
        <v>999999</v>
      </c>
      <c r="F4482" s="775" t="s">
        <v>7305</v>
      </c>
      <c r="G4482" s="775"/>
      <c r="H4482" s="775"/>
      <c r="I4482" s="775"/>
    </row>
    <row r="4483" spans="1:9">
      <c r="A4483" s="775" t="str">
        <f>Table_wabobpsvr_AzureCalc_AzureCalcRateCard[[#This Row],[ServiceName]]&amp;Table_wabobpsvr_AzureCalc_AzureCalcRateCard[[#This Row],[Price_Level]]&amp;Table_wabobpsvr_AzureCalc_AzureCalcRateCard[[#This Row],[Region]]</f>
        <v>Automation DSC - PaidMOSP10</v>
      </c>
      <c r="B4483" s="775">
        <v>10</v>
      </c>
      <c r="C4483" s="775" t="s">
        <v>77</v>
      </c>
      <c r="D4483" s="775" t="s">
        <v>606</v>
      </c>
      <c r="E4483" s="775">
        <v>999999</v>
      </c>
      <c r="F4483" s="775" t="s">
        <v>7305</v>
      </c>
      <c r="G4483" s="775"/>
      <c r="H4483" s="775"/>
      <c r="I4483" s="775"/>
    </row>
    <row r="4484" spans="1:9">
      <c r="A4484" s="775" t="str">
        <f>Table_wabobpsvr_AzureCalc_AzureCalcRateCard[[#This Row],[ServiceName]]&amp;Table_wabobpsvr_AzureCalc_AzureCalcRateCard[[#This Row],[Price_Level]]&amp;Table_wabobpsvr_AzureCalc_AzureCalcRateCard[[#This Row],[Region]]</f>
        <v>Active Directory B2C - Users - EAB</v>
      </c>
      <c r="B4484" s="775"/>
      <c r="C4484" s="775" t="s">
        <v>378</v>
      </c>
      <c r="D4484" s="775" t="s">
        <v>175</v>
      </c>
      <c r="E4484" s="775">
        <v>1.029E-3</v>
      </c>
      <c r="F4484" s="775" t="s">
        <v>7326</v>
      </c>
      <c r="G4484" s="775" t="s">
        <v>7361</v>
      </c>
      <c r="H4484" s="775" t="s">
        <v>7362</v>
      </c>
      <c r="I4484" s="775" t="s">
        <v>7322</v>
      </c>
    </row>
    <row r="4485" spans="1:9">
      <c r="A4485" s="775" t="str">
        <f>Table_wabobpsvr_AzureCalc_AzureCalcRateCard[[#This Row],[ServiceName]]&amp;Table_wabobpsvr_AzureCalc_AzureCalcRateCard[[#This Row],[Price_Level]]&amp;Table_wabobpsvr_AzureCalc_AzureCalcRateCard[[#This Row],[Region]]</f>
        <v>Active Directory B2C - Auth - EAC</v>
      </c>
      <c r="B4485" s="775"/>
      <c r="C4485" s="775" t="s">
        <v>7312</v>
      </c>
      <c r="D4485" s="775" t="s">
        <v>177</v>
      </c>
      <c r="E4485" s="775">
        <v>2.5479999999999999E-3</v>
      </c>
      <c r="F4485" s="775" t="s">
        <v>7324</v>
      </c>
      <c r="G4485" s="775" t="s">
        <v>7359</v>
      </c>
      <c r="H4485" s="775" t="s">
        <v>7360</v>
      </c>
      <c r="I4485" s="775" t="s">
        <v>7325</v>
      </c>
    </row>
    <row r="4486" spans="1:9">
      <c r="A4486" s="1039" t="str">
        <f>Table_wabobpsvr_AzureCalc_AzureCalcRateCard[[#This Row],[ServiceName]]&amp;Table_wabobpsvr_AzureCalc_AzureCalcRateCard[[#This Row],[Price_Level]]&amp;Table_wabobpsvr_AzureCalc_AzureCalcRateCard[[#This Row],[Region]]</f>
        <v>Active Directory B2C - Users - EAC</v>
      </c>
      <c r="B4486" s="1039"/>
      <c r="C4486" s="1039" t="s">
        <v>378</v>
      </c>
      <c r="D4486" s="1039" t="s">
        <v>177</v>
      </c>
      <c r="E4486" s="1039">
        <v>9.9599999999999992E-4</v>
      </c>
      <c r="F4486" s="1039" t="s">
        <v>7326</v>
      </c>
      <c r="G4486" s="775" t="s">
        <v>7361</v>
      </c>
      <c r="H4486" s="775" t="s">
        <v>7362</v>
      </c>
      <c r="I4486" s="775" t="s">
        <v>7322</v>
      </c>
    </row>
    <row r="4487" spans="1:9">
      <c r="A4487" s="1039" t="str">
        <f>Table_wabobpsvr_AzureCalc_AzureCalcRateCard[[#This Row],[ServiceName]]&amp;Table_wabobpsvr_AzureCalc_AzureCalcRateCard[[#This Row],[Price_Level]]&amp;Table_wabobpsvr_AzureCalc_AzureCalcRateCard[[#This Row],[Region]]</f>
        <v>Active Directory B2C - Auth - EAD</v>
      </c>
      <c r="B4487" s="1039"/>
      <c r="C4487" s="1039" t="s">
        <v>7312</v>
      </c>
      <c r="D4487" s="1039" t="s">
        <v>176</v>
      </c>
      <c r="E4487" s="1039">
        <v>2.464E-3</v>
      </c>
      <c r="F4487" s="1039" t="s">
        <v>7324</v>
      </c>
      <c r="G4487" s="775" t="s">
        <v>7359</v>
      </c>
      <c r="H4487" s="775" t="s">
        <v>7360</v>
      </c>
      <c r="I4487" s="775" t="s">
        <v>7325</v>
      </c>
    </row>
    <row r="4488" spans="1:9">
      <c r="A4488" s="1039" t="str">
        <f>Table_wabobpsvr_AzureCalc_AzureCalcRateCard[[#This Row],[ServiceName]]&amp;Table_wabobpsvr_AzureCalc_AzureCalcRateCard[[#This Row],[Price_Level]]&amp;Table_wabobpsvr_AzureCalc_AzureCalcRateCard[[#This Row],[Region]]</f>
        <v>Active Directory B2C - Users - EAD</v>
      </c>
      <c r="B4488" s="1039"/>
      <c r="C4488" s="1039" t="s">
        <v>378</v>
      </c>
      <c r="D4488" s="1039" t="s">
        <v>176</v>
      </c>
      <c r="E4488" s="1039">
        <v>9.6400000000000001E-4</v>
      </c>
      <c r="F4488" s="1039" t="s">
        <v>7326</v>
      </c>
      <c r="G4488" s="775" t="s">
        <v>7361</v>
      </c>
      <c r="H4488" s="775" t="s">
        <v>7362</v>
      </c>
      <c r="I4488" s="775" t="s">
        <v>7322</v>
      </c>
    </row>
    <row r="4489" spans="1:9">
      <c r="A4489" s="1039" t="str">
        <f>Table_wabobpsvr_AzureCalc_AzureCalcRateCard[[#This Row],[ServiceName]]&amp;Table_wabobpsvr_AzureCalc_AzureCalcRateCard[[#This Row],[Price_Level]]&amp;Table_wabobpsvr_AzureCalc_AzureCalcRateCard[[#This Row],[Region]]</f>
        <v>Active Directory B2C - Auth - 50,000 to 1,000,000MOSP</v>
      </c>
      <c r="B4489" s="1039"/>
      <c r="C4489" s="1039" t="s">
        <v>7312</v>
      </c>
      <c r="D4489" s="1039" t="s">
        <v>606</v>
      </c>
      <c r="E4489" s="1039">
        <v>1.4E-3</v>
      </c>
      <c r="F4489" s="1039" t="s">
        <v>7317</v>
      </c>
      <c r="G4489" s="775"/>
      <c r="H4489" s="775"/>
      <c r="I4489" s="775" t="s">
        <v>7325</v>
      </c>
    </row>
    <row r="4490" spans="1:9">
      <c r="A4490" s="1039" t="str">
        <f>Table_wabobpsvr_AzureCalc_AzureCalcRateCard[[#This Row],[ServiceName]]&amp;Table_wabobpsvr_AzureCalc_AzureCalcRateCard[[#This Row],[Price_Level]]&amp;Table_wabobpsvr_AzureCalc_AzureCalcRateCard[[#This Row],[Region]]</f>
        <v>Active Directory B2C - Auth - 1,000,001 to 10,000,000MOSP</v>
      </c>
      <c r="B4490" s="1039"/>
      <c r="C4490" s="1039" t="s">
        <v>7312</v>
      </c>
      <c r="D4490" s="1039" t="s">
        <v>606</v>
      </c>
      <c r="E4490" s="1039">
        <v>1.0499999999999999E-3</v>
      </c>
      <c r="F4490" s="1039" t="s">
        <v>7327</v>
      </c>
      <c r="G4490" s="775"/>
      <c r="H4490" s="775"/>
      <c r="I4490" s="775" t="s">
        <v>7325</v>
      </c>
    </row>
    <row r="4491" spans="1:9">
      <c r="A4491" s="1039" t="str">
        <f>Table_wabobpsvr_AzureCalc_AzureCalcRateCard[[#This Row],[ServiceName]]&amp;Table_wabobpsvr_AzureCalc_AzureCalcRateCard[[#This Row],[Price_Level]]&amp;Table_wabobpsvr_AzureCalc_AzureCalcRateCard[[#This Row],[Region]]</f>
        <v>Active Directory B2C - Auth - More than 10,000,000MOSP</v>
      </c>
      <c r="B4491" s="1039"/>
      <c r="C4491" s="1039" t="s">
        <v>7312</v>
      </c>
      <c r="D4491" s="1039" t="s">
        <v>606</v>
      </c>
      <c r="E4491" s="1039">
        <v>6.9999999999999999E-4</v>
      </c>
      <c r="F4491" s="1039" t="s">
        <v>7318</v>
      </c>
      <c r="G4491" s="775"/>
      <c r="H4491" s="775"/>
      <c r="I4491" s="775" t="s">
        <v>7325</v>
      </c>
    </row>
    <row r="4492" spans="1:9">
      <c r="A4492" s="1039" t="str">
        <f>Table_wabobpsvr_AzureCalc_AzureCalcRateCard[[#This Row],[ServiceName]]&amp;Table_wabobpsvr_AzureCalc_AzureCalcRateCard[[#This Row],[Price_Level]]&amp;Table_wabobpsvr_AzureCalc_AzureCalcRateCard[[#This Row],[Region]]</f>
        <v>Active Directory B2C - Users - 50,000 to 1,000,000MOSP</v>
      </c>
      <c r="B4492" s="1039"/>
      <c r="C4492" s="1039" t="s">
        <v>378</v>
      </c>
      <c r="D4492" s="1039" t="s">
        <v>606</v>
      </c>
      <c r="E4492" s="1039">
        <v>5.5000000000000003E-4</v>
      </c>
      <c r="F4492" s="1039" t="s">
        <v>7328</v>
      </c>
      <c r="G4492" s="775"/>
      <c r="H4492" s="775"/>
      <c r="I4492" s="775" t="s">
        <v>7322</v>
      </c>
    </row>
    <row r="4493" spans="1:9">
      <c r="A4493" s="1039" t="str">
        <f>Table_wabobpsvr_AzureCalc_AzureCalcRateCard[[#This Row],[ServiceName]]&amp;Table_wabobpsvr_AzureCalc_AzureCalcRateCard[[#This Row],[Price_Level]]&amp;Table_wabobpsvr_AzureCalc_AzureCalcRateCard[[#This Row],[Region]]</f>
        <v>ExpressRoute (Unlimited) 200 Mbps Connections - Zone 2B0</v>
      </c>
      <c r="B4493" s="1039">
        <v>0</v>
      </c>
      <c r="C4493" s="1039" t="s">
        <v>7427</v>
      </c>
      <c r="D4493" s="1039" t="s">
        <v>175</v>
      </c>
      <c r="E4493" s="1039">
        <v>69.738600000000005</v>
      </c>
      <c r="F4493" s="1039" t="s">
        <v>7504</v>
      </c>
      <c r="G4493" s="775"/>
      <c r="H4493" s="775"/>
      <c r="I4493" s="775" t="s">
        <v>7505</v>
      </c>
    </row>
    <row r="4494" spans="1:9">
      <c r="A4494" s="1039" t="str">
        <f>Table_wabobpsvr_AzureCalc_AzureCalcRateCard[[#This Row],[ServiceName]]&amp;Table_wabobpsvr_AzureCalc_AzureCalcRateCard[[#This Row],[Price_Level]]&amp;Table_wabobpsvr_AzureCalc_AzureCalcRateCard[[#This Row],[Region]]</f>
        <v>ExpressRoute (Unlimited) 5 Gbps Connections - Zone 2B0</v>
      </c>
      <c r="B4494" s="1039">
        <v>0</v>
      </c>
      <c r="C4494" s="1039" t="s">
        <v>7427</v>
      </c>
      <c r="D4494" s="1039" t="s">
        <v>175</v>
      </c>
      <c r="E4494" s="1039">
        <v>1243.2252000000001</v>
      </c>
      <c r="F4494" s="1039" t="s">
        <v>7506</v>
      </c>
      <c r="G4494" s="775"/>
      <c r="H4494" s="775"/>
      <c r="I4494" s="775" t="s">
        <v>7507</v>
      </c>
    </row>
    <row r="4495" spans="1:9">
      <c r="A4495" s="1039" t="str">
        <f>Table_wabobpsvr_AzureCalc_AzureCalcRateCard[[#This Row],[ServiceName]]&amp;Table_wabobpsvr_AzureCalc_AzureCalcRateCard[[#This Row],[Price_Level]]&amp;Table_wabobpsvr_AzureCalc_AzureCalcRateCard[[#This Row],[Region]]</f>
        <v>ExpressRoute (Unlimited) 50 Mbps Connections - Zone 2B0</v>
      </c>
      <c r="B4495" s="1039">
        <v>0</v>
      </c>
      <c r="C4495" s="1039" t="s">
        <v>7427</v>
      </c>
      <c r="D4495" s="1039" t="s">
        <v>175</v>
      </c>
      <c r="E4495" s="1039">
        <v>18.499199999999998</v>
      </c>
      <c r="F4495" s="1039" t="s">
        <v>7508</v>
      </c>
      <c r="G4495" s="775"/>
      <c r="H4495" s="775"/>
      <c r="I4495" s="775" t="s">
        <v>7509</v>
      </c>
    </row>
    <row r="4496" spans="1:9">
      <c r="A4496" s="1039" t="str">
        <f>Table_wabobpsvr_AzureCalc_AzureCalcRateCard[[#This Row],[ServiceName]]&amp;Table_wabobpsvr_AzureCalc_AzureCalcRateCard[[#This Row],[Price_Level]]&amp;Table_wabobpsvr_AzureCalc_AzureCalcRateCard[[#This Row],[Region]]</f>
        <v>ExpressRoute (Unlimited) 500 Mbps Connections - Zone 2B0</v>
      </c>
      <c r="B4496" s="1039">
        <v>0</v>
      </c>
      <c r="C4496" s="1039" t="s">
        <v>7427</v>
      </c>
      <c r="D4496" s="1039" t="s">
        <v>175</v>
      </c>
      <c r="E4496" s="1039">
        <v>157.6756</v>
      </c>
      <c r="F4496" s="1039" t="s">
        <v>7510</v>
      </c>
      <c r="G4496" s="775"/>
      <c r="H4496" s="775"/>
      <c r="I4496" s="775" t="s">
        <v>7511</v>
      </c>
    </row>
    <row r="4497" spans="1:9">
      <c r="A4497" s="1039" t="str">
        <f>Table_wabobpsvr_AzureCalc_AzureCalcRateCard[[#This Row],[ServiceName]]&amp;Table_wabobpsvr_AzureCalc_AzureCalcRateCard[[#This Row],[Price_Level]]&amp;Table_wabobpsvr_AzureCalc_AzureCalcRateCard[[#This Row],[Region]]</f>
        <v>ExpressRoute (Metered) Data Transfer Out at 1 Gbps (GB) - Zone 3B</v>
      </c>
      <c r="B4497" s="1039"/>
      <c r="C4497" s="1039" t="s">
        <v>9</v>
      </c>
      <c r="D4497" s="1039" t="s">
        <v>175</v>
      </c>
      <c r="E4497" s="1039">
        <v>0.13159999999999999</v>
      </c>
      <c r="F4497" s="1039" t="s">
        <v>7398</v>
      </c>
      <c r="G4497" s="775" t="s">
        <v>7595</v>
      </c>
      <c r="H4497" s="775" t="s">
        <v>7596</v>
      </c>
      <c r="I4497" s="775" t="s">
        <v>7512</v>
      </c>
    </row>
    <row r="4498" spans="1:9">
      <c r="A4498" s="775" t="str">
        <f>Table_wabobpsvr_AzureCalc_AzureCalcRateCard[[#This Row],[ServiceName]]&amp;Table_wabobpsvr_AzureCalc_AzureCalcRateCard[[#This Row],[Price_Level]]&amp;Table_wabobpsvr_AzureCalc_AzureCalcRateCard[[#This Row],[Region]]</f>
        <v>ExpressRoute (Metered) 1 Gbps Connections - Zone 3B0</v>
      </c>
      <c r="B4498" s="775">
        <v>0</v>
      </c>
      <c r="C4498" s="775" t="s">
        <v>7427</v>
      </c>
      <c r="D4498" s="775" t="s">
        <v>175</v>
      </c>
      <c r="E4498" s="775">
        <v>13.2164</v>
      </c>
      <c r="F4498" s="775" t="s">
        <v>7430</v>
      </c>
      <c r="G4498" s="775"/>
      <c r="H4498" s="775"/>
      <c r="I4498" s="775" t="s">
        <v>7513</v>
      </c>
    </row>
    <row r="4499" spans="1:9">
      <c r="A4499" s="775" t="str">
        <f>Table_wabobpsvr_AzureCalc_AzureCalcRateCard[[#This Row],[ServiceName]]&amp;Table_wabobpsvr_AzureCalc_AzureCalcRateCard[[#This Row],[Price_Level]]&amp;Table_wabobpsvr_AzureCalc_AzureCalcRateCard[[#This Row],[Region]]</f>
        <v>ExpressRoute (Metered) 10 Gbps Connections - Zone 3B0</v>
      </c>
      <c r="B4499" s="775">
        <v>0</v>
      </c>
      <c r="C4499" s="775" t="s">
        <v>7427</v>
      </c>
      <c r="D4499" s="775" t="s">
        <v>175</v>
      </c>
      <c r="E4499" s="775">
        <v>131.9008</v>
      </c>
      <c r="F4499" s="775" t="s">
        <v>7431</v>
      </c>
      <c r="G4499" s="775"/>
      <c r="H4499" s="775"/>
      <c r="I4499" s="775" t="s">
        <v>7514</v>
      </c>
    </row>
    <row r="4500" spans="1:9">
      <c r="A4500" s="775" t="str">
        <f>Table_wabobpsvr_AzureCalc_AzureCalcRateCard[[#This Row],[ServiceName]]&amp;Table_wabobpsvr_AzureCalc_AzureCalcRateCard[[#This Row],[Price_Level]]&amp;Table_wabobpsvr_AzureCalc_AzureCalcRateCard[[#This Row],[Region]]</f>
        <v>ExpressRoute (Metered) 100 Mbps Connections - Zone 3B0</v>
      </c>
      <c r="B4500" s="775">
        <v>0</v>
      </c>
      <c r="C4500" s="775" t="s">
        <v>7427</v>
      </c>
      <c r="D4500" s="775" t="s">
        <v>175</v>
      </c>
      <c r="E4500" s="775">
        <v>3.0362</v>
      </c>
      <c r="F4500" s="775" t="s">
        <v>7432</v>
      </c>
      <c r="G4500" s="775"/>
      <c r="H4500" s="775"/>
      <c r="I4500" s="775" t="s">
        <v>7515</v>
      </c>
    </row>
    <row r="4501" spans="1:9">
      <c r="A4501" s="775" t="str">
        <f>Table_wabobpsvr_AzureCalc_AzureCalcRateCard[[#This Row],[ServiceName]]&amp;Table_wabobpsvr_AzureCalc_AzureCalcRateCard[[#This Row],[Price_Level]]&amp;Table_wabobpsvr_AzureCalc_AzureCalcRateCard[[#This Row],[Region]]</f>
        <v>ExpressRoute (Metered) 2 Gbps Connections - Zone 3B0</v>
      </c>
      <c r="B4501" s="775">
        <v>0</v>
      </c>
      <c r="C4501" s="775" t="s">
        <v>7427</v>
      </c>
      <c r="D4501" s="775" t="s">
        <v>175</v>
      </c>
      <c r="E4501" s="775">
        <v>26.4422</v>
      </c>
      <c r="F4501" s="775" t="s">
        <v>7433</v>
      </c>
      <c r="G4501" s="775"/>
      <c r="H4501" s="775"/>
      <c r="I4501" s="775" t="s">
        <v>7516</v>
      </c>
    </row>
    <row r="4502" spans="1:9">
      <c r="A4502" s="775" t="str">
        <f>Table_wabobpsvr_AzureCalc_AzureCalcRateCard[[#This Row],[ServiceName]]&amp;Table_wabobpsvr_AzureCalc_AzureCalcRateCard[[#This Row],[Price_Level]]&amp;Table_wabobpsvr_AzureCalc_AzureCalcRateCard[[#This Row],[Region]]</f>
        <v>ExpressRoute (Unlimited) 50 Mbps Connections - Zone 1d14</v>
      </c>
      <c r="B4502" s="775">
        <v>14</v>
      </c>
      <c r="C4502" s="775" t="s">
        <v>4235</v>
      </c>
      <c r="D4502" s="775" t="s">
        <v>4193</v>
      </c>
      <c r="E4502" s="775">
        <v>999999</v>
      </c>
      <c r="F4502" s="775" t="s">
        <v>7475</v>
      </c>
      <c r="G4502" s="775"/>
      <c r="H4502" s="775"/>
      <c r="I4502" s="775" t="s">
        <v>4235</v>
      </c>
    </row>
    <row r="4503" spans="1:9">
      <c r="A4503" s="775" t="str">
        <f>Table_wabobpsvr_AzureCalc_AzureCalcRateCard[[#This Row],[ServiceName]]&amp;Table_wabobpsvr_AzureCalc_AzureCalcRateCard[[#This Row],[Price_Level]]&amp;Table_wabobpsvr_AzureCalc_AzureCalcRateCard[[#This Row],[Region]]</f>
        <v>ExpressRoute (Unlimited) 500 Mbps Connections - Zone 1d14</v>
      </c>
      <c r="B4503" s="775">
        <v>14</v>
      </c>
      <c r="C4503" s="775" t="s">
        <v>4235</v>
      </c>
      <c r="D4503" s="775" t="s">
        <v>4193</v>
      </c>
      <c r="E4503" s="775">
        <v>999999</v>
      </c>
      <c r="F4503" s="775" t="s">
        <v>7477</v>
      </c>
      <c r="G4503" s="775"/>
      <c r="H4503" s="775"/>
      <c r="I4503" s="775" t="s">
        <v>4235</v>
      </c>
    </row>
    <row r="4504" spans="1:9">
      <c r="A4504" s="775" t="str">
        <f>Table_wabobpsvr_AzureCalc_AzureCalcRateCard[[#This Row],[ServiceName]]&amp;Table_wabobpsvr_AzureCalc_AzureCalcRateCard[[#This Row],[Price_Level]]&amp;Table_wabobpsvr_AzureCalc_AzureCalcRateCard[[#This Row],[Region]]</f>
        <v>ExpressRoute (Metered) Data Transfer Out at 1 Gbps (GB) - Zone 2d14</v>
      </c>
      <c r="B4504" s="775">
        <v>14</v>
      </c>
      <c r="C4504" s="775" t="s">
        <v>4235</v>
      </c>
      <c r="D4504" s="775" t="s">
        <v>4193</v>
      </c>
      <c r="E4504" s="775">
        <v>999999</v>
      </c>
      <c r="F4504" s="775" t="s">
        <v>7393</v>
      </c>
      <c r="G4504" s="775"/>
      <c r="H4504" s="775"/>
      <c r="I4504" s="775" t="s">
        <v>4235</v>
      </c>
    </row>
    <row r="4505" spans="1:9">
      <c r="A4505" s="775" t="str">
        <f>Table_wabobpsvr_AzureCalc_AzureCalcRateCard[[#This Row],[ServiceName]]&amp;Table_wabobpsvr_AzureCalc_AzureCalcRateCard[[#This Row],[Price_Level]]&amp;Table_wabobpsvr_AzureCalc_AzureCalcRateCard[[#This Row],[Region]]</f>
        <v>ExpressRoute (Metered) 1 Gbps Connections - Zone 2d14</v>
      </c>
      <c r="B4505" s="775">
        <v>14</v>
      </c>
      <c r="C4505" s="775" t="s">
        <v>4235</v>
      </c>
      <c r="D4505" s="775" t="s">
        <v>4193</v>
      </c>
      <c r="E4505" s="775">
        <v>999999</v>
      </c>
      <c r="F4505" s="775" t="s">
        <v>7480</v>
      </c>
      <c r="G4505" s="775"/>
      <c r="H4505" s="775"/>
      <c r="I4505" s="775" t="s">
        <v>4235</v>
      </c>
    </row>
    <row r="4506" spans="1:9">
      <c r="A4506" s="775" t="str">
        <f>Table_wabobpsvr_AzureCalc_AzureCalcRateCard[[#This Row],[ServiceName]]&amp;Table_wabobpsvr_AzureCalc_AzureCalcRateCard[[#This Row],[Price_Level]]&amp;Table_wabobpsvr_AzureCalc_AzureCalcRateCard[[#This Row],[Region]]</f>
        <v>ExpressRoute (Metered) 10 Gbps Connections - Zone 2d14</v>
      </c>
      <c r="B4506" s="775">
        <v>14</v>
      </c>
      <c r="C4506" s="775" t="s">
        <v>4235</v>
      </c>
      <c r="D4506" s="775" t="s">
        <v>4193</v>
      </c>
      <c r="E4506" s="775">
        <v>999999</v>
      </c>
      <c r="F4506" s="775" t="s">
        <v>7482</v>
      </c>
      <c r="G4506" s="775"/>
      <c r="H4506" s="775"/>
      <c r="I4506" s="775" t="s">
        <v>4235</v>
      </c>
    </row>
    <row r="4507" spans="1:9">
      <c r="A4507" s="775" t="str">
        <f>Table_wabobpsvr_AzureCalc_AzureCalcRateCard[[#This Row],[ServiceName]]&amp;Table_wabobpsvr_AzureCalc_AzureCalcRateCard[[#This Row],[Price_Level]]&amp;Table_wabobpsvr_AzureCalc_AzureCalcRateCard[[#This Row],[Region]]</f>
        <v>ExpressRoute (Metered) 100 Mbps Connections - Zone 2d14</v>
      </c>
      <c r="B4507" s="775">
        <v>14</v>
      </c>
      <c r="C4507" s="775" t="s">
        <v>4235</v>
      </c>
      <c r="D4507" s="775" t="s">
        <v>4193</v>
      </c>
      <c r="E4507" s="775">
        <v>999999</v>
      </c>
      <c r="F4507" s="775" t="s">
        <v>7484</v>
      </c>
      <c r="G4507" s="775"/>
      <c r="H4507" s="775"/>
      <c r="I4507" s="775" t="s">
        <v>4235</v>
      </c>
    </row>
    <row r="4508" spans="1:9">
      <c r="A4508" s="775" t="str">
        <f>Table_wabobpsvr_AzureCalc_AzureCalcRateCard[[#This Row],[ServiceName]]&amp;Table_wabobpsvr_AzureCalc_AzureCalcRateCard[[#This Row],[Price_Level]]&amp;Table_wabobpsvr_AzureCalc_AzureCalcRateCard[[#This Row],[Region]]</f>
        <v>ExpressRoute (Metered) 2 Gbps Connections - Zone 2d14</v>
      </c>
      <c r="B4508" s="775">
        <v>14</v>
      </c>
      <c r="C4508" s="775" t="s">
        <v>4235</v>
      </c>
      <c r="D4508" s="775" t="s">
        <v>4193</v>
      </c>
      <c r="E4508" s="775">
        <v>999999</v>
      </c>
      <c r="F4508" s="775" t="s">
        <v>7486</v>
      </c>
      <c r="G4508" s="775"/>
      <c r="H4508" s="775"/>
      <c r="I4508" s="775" t="s">
        <v>4235</v>
      </c>
    </row>
    <row r="4509" spans="1:9">
      <c r="A4509" s="775" t="str">
        <f>Table_wabobpsvr_AzureCalc_AzureCalcRateCard[[#This Row],[ServiceName]]&amp;Table_wabobpsvr_AzureCalc_AzureCalcRateCard[[#This Row],[Price_Level]]&amp;Table_wabobpsvr_AzureCalc_AzureCalcRateCard[[#This Row],[Region]]</f>
        <v>ExpressRoute (Metered) 200 Mbps Connections - Zone 2d14</v>
      </c>
      <c r="B4509" s="775">
        <v>14</v>
      </c>
      <c r="C4509" s="775" t="s">
        <v>4235</v>
      </c>
      <c r="D4509" s="775" t="s">
        <v>4193</v>
      </c>
      <c r="E4509" s="775">
        <v>999999</v>
      </c>
      <c r="F4509" s="775" t="s">
        <v>7488</v>
      </c>
      <c r="G4509" s="775"/>
      <c r="H4509" s="775"/>
      <c r="I4509" s="775" t="s">
        <v>4235</v>
      </c>
    </row>
    <row r="4510" spans="1:9">
      <c r="A4510" s="775" t="str">
        <f>Table_wabobpsvr_AzureCalc_AzureCalcRateCard[[#This Row],[ServiceName]]&amp;Table_wabobpsvr_AzureCalc_AzureCalcRateCard[[#This Row],[Price_Level]]&amp;Table_wabobpsvr_AzureCalc_AzureCalcRateCard[[#This Row],[Region]]</f>
        <v>ExpressRoute (Metered) 5 Gbps Connections - Zone 2d14</v>
      </c>
      <c r="B4510" s="775">
        <v>14</v>
      </c>
      <c r="C4510" s="775" t="s">
        <v>4235</v>
      </c>
      <c r="D4510" s="775" t="s">
        <v>4193</v>
      </c>
      <c r="E4510" s="775">
        <v>999999</v>
      </c>
      <c r="F4510" s="775" t="s">
        <v>7490</v>
      </c>
      <c r="G4510" s="775"/>
      <c r="H4510" s="775"/>
      <c r="I4510" s="775" t="s">
        <v>4235</v>
      </c>
    </row>
    <row r="4511" spans="1:9">
      <c r="A4511" s="775" t="str">
        <f>Table_wabobpsvr_AzureCalc_AzureCalcRateCard[[#This Row],[ServiceName]]&amp;Table_wabobpsvr_AzureCalc_AzureCalcRateCard[[#This Row],[Price_Level]]&amp;Table_wabobpsvr_AzureCalc_AzureCalcRateCard[[#This Row],[Region]]</f>
        <v>ExpressRoute (Metered) Data Transfer Out at 1 Gbps (GB) - Zone 2MOSP9</v>
      </c>
      <c r="B4511" s="775">
        <v>9</v>
      </c>
      <c r="C4511" s="775" t="s">
        <v>9</v>
      </c>
      <c r="D4511" s="775" t="s">
        <v>606</v>
      </c>
      <c r="E4511" s="775">
        <v>0.05</v>
      </c>
      <c r="F4511" s="775" t="s">
        <v>7393</v>
      </c>
      <c r="G4511" s="775"/>
      <c r="H4511" s="775"/>
      <c r="I4511" s="775" t="s">
        <v>7479</v>
      </c>
    </row>
    <row r="4512" spans="1:9">
      <c r="A4512" s="775" t="str">
        <f>Table_wabobpsvr_AzureCalc_AzureCalcRateCard[[#This Row],[ServiceName]]&amp;Table_wabobpsvr_AzureCalc_AzureCalcRateCard[[#This Row],[Price_Level]]&amp;Table_wabobpsvr_AzureCalc_AzureCalcRateCard[[#This Row],[Region]]</f>
        <v>ExpressRoute (Metered) 1 Gbps ConnectionsMOSP9</v>
      </c>
      <c r="B4512" s="775">
        <v>9</v>
      </c>
      <c r="C4512" s="775" t="s">
        <v>7427</v>
      </c>
      <c r="D4512" s="775" t="s">
        <v>606</v>
      </c>
      <c r="E4512" s="775">
        <v>436</v>
      </c>
      <c r="F4512" s="775" t="s">
        <v>7390</v>
      </c>
      <c r="G4512" s="775"/>
      <c r="H4512" s="775"/>
      <c r="I4512" s="775" t="s">
        <v>7481</v>
      </c>
    </row>
    <row r="4513" spans="1:9">
      <c r="A4513" s="775" t="str">
        <f>Table_wabobpsvr_AzureCalc_AzureCalcRateCard[[#This Row],[ServiceName]]&amp;Table_wabobpsvr_AzureCalc_AzureCalcRateCard[[#This Row],[Price_Level]]&amp;Table_wabobpsvr_AzureCalc_AzureCalcRateCard[[#This Row],[Region]]</f>
        <v>ExpressRoute (Metered) 10 Gbps ConnectionsMOSP9</v>
      </c>
      <c r="B4513" s="775">
        <v>9</v>
      </c>
      <c r="C4513" s="775" t="s">
        <v>7427</v>
      </c>
      <c r="D4513" s="775" t="s">
        <v>606</v>
      </c>
      <c r="E4513" s="775">
        <v>5000</v>
      </c>
      <c r="F4513" s="775" t="s">
        <v>7391</v>
      </c>
      <c r="G4513" s="775"/>
      <c r="H4513" s="775"/>
      <c r="I4513" s="775" t="s">
        <v>7483</v>
      </c>
    </row>
    <row r="4514" spans="1:9">
      <c r="A4514" s="775" t="str">
        <f>Table_wabobpsvr_AzureCalc_AzureCalcRateCard[[#This Row],[ServiceName]]&amp;Table_wabobpsvr_AzureCalc_AzureCalcRateCard[[#This Row],[Price_Level]]&amp;Table_wabobpsvr_AzureCalc_AzureCalcRateCard[[#This Row],[Region]]</f>
        <v>ExpressRoute (Metered) 100 Mbps ConnectionsMOSP9</v>
      </c>
      <c r="B4514" s="775">
        <v>9</v>
      </c>
      <c r="C4514" s="775" t="s">
        <v>7427</v>
      </c>
      <c r="D4514" s="775" t="s">
        <v>606</v>
      </c>
      <c r="E4514" s="775">
        <v>100</v>
      </c>
      <c r="F4514" s="775" t="s">
        <v>7395</v>
      </c>
      <c r="G4514" s="775"/>
      <c r="H4514" s="775"/>
      <c r="I4514" s="775" t="s">
        <v>7485</v>
      </c>
    </row>
    <row r="4515" spans="1:9">
      <c r="A4515" s="775" t="str">
        <f>Table_wabobpsvr_AzureCalc_AzureCalcRateCard[[#This Row],[ServiceName]]&amp;Table_wabobpsvr_AzureCalc_AzureCalcRateCard[[#This Row],[Price_Level]]&amp;Table_wabobpsvr_AzureCalc_AzureCalcRateCard[[#This Row],[Region]]</f>
        <v>ExpressRoute (Metered) 2 Gbps ConnectionsMOSP9</v>
      </c>
      <c r="B4515" s="775">
        <v>9</v>
      </c>
      <c r="C4515" s="775" t="s">
        <v>7427</v>
      </c>
      <c r="D4515" s="775" t="s">
        <v>606</v>
      </c>
      <c r="E4515" s="775">
        <v>872</v>
      </c>
      <c r="F4515" s="775" t="s">
        <v>7396</v>
      </c>
      <c r="G4515" s="775"/>
      <c r="H4515" s="775"/>
      <c r="I4515" s="775" t="s">
        <v>7487</v>
      </c>
    </row>
    <row r="4516" spans="1:9">
      <c r="A4516" s="775" t="str">
        <f>Table_wabobpsvr_AzureCalc_AzureCalcRateCard[[#This Row],[ServiceName]]&amp;Table_wabobpsvr_AzureCalc_AzureCalcRateCard[[#This Row],[Price_Level]]&amp;Table_wabobpsvr_AzureCalc_AzureCalcRateCard[[#This Row],[Region]]</f>
        <v>ExpressRoute (Metered) 200 Mbps ConnectionsMOSP9</v>
      </c>
      <c r="B4516" s="775">
        <v>9</v>
      </c>
      <c r="C4516" s="775" t="s">
        <v>7427</v>
      </c>
      <c r="D4516" s="775" t="s">
        <v>606</v>
      </c>
      <c r="E4516" s="775">
        <v>145</v>
      </c>
      <c r="F4516" s="775" t="s">
        <v>7388</v>
      </c>
      <c r="G4516" s="775"/>
      <c r="H4516" s="775"/>
      <c r="I4516" s="775" t="s">
        <v>7489</v>
      </c>
    </row>
    <row r="4517" spans="1:9">
      <c r="A4517" s="775" t="str">
        <f>Table_wabobpsvr_AzureCalc_AzureCalcRateCard[[#This Row],[ServiceName]]&amp;Table_wabobpsvr_AzureCalc_AzureCalcRateCard[[#This Row],[Price_Level]]&amp;Table_wabobpsvr_AzureCalc_AzureCalcRateCard[[#This Row],[Region]]</f>
        <v>ExpressRoute (Metered) 5 Gbps ConnectionsMOSP9</v>
      </c>
      <c r="B4517" s="775">
        <v>9</v>
      </c>
      <c r="C4517" s="775" t="s">
        <v>7427</v>
      </c>
      <c r="D4517" s="775" t="s">
        <v>606</v>
      </c>
      <c r="E4517" s="775">
        <v>2180</v>
      </c>
      <c r="F4517" s="775" t="s">
        <v>7397</v>
      </c>
      <c r="G4517" s="775"/>
      <c r="H4517" s="775"/>
      <c r="I4517" s="775" t="s">
        <v>7491</v>
      </c>
    </row>
    <row r="4518" spans="1:9">
      <c r="A4518" s="775" t="str">
        <f>Table_wabobpsvr_AzureCalc_AzureCalcRateCard[[#This Row],[ServiceName]]&amp;Table_wabobpsvr_AzureCalc_AzureCalcRateCard[[#This Row],[Price_Level]]&amp;Table_wabobpsvr_AzureCalc_AzureCalcRateCard[[#This Row],[Region]]</f>
        <v>ExpressRoute (Metered) 50 Mbps ConnectionsMOSP9</v>
      </c>
      <c r="B4518" s="775">
        <v>9</v>
      </c>
      <c r="C4518" s="775" t="s">
        <v>7427</v>
      </c>
      <c r="D4518" s="775" t="s">
        <v>606</v>
      </c>
      <c r="E4518" s="775">
        <v>55</v>
      </c>
      <c r="F4518" s="775" t="s">
        <v>7394</v>
      </c>
      <c r="G4518" s="775"/>
      <c r="H4518" s="775"/>
      <c r="I4518" s="775" t="s">
        <v>7493</v>
      </c>
    </row>
    <row r="4519" spans="1:9">
      <c r="A4519" s="1039" t="str">
        <f>Table_wabobpsvr_AzureCalc_AzureCalcRateCard[[#This Row],[ServiceName]]&amp;Table_wabobpsvr_AzureCalc_AzureCalcRateCard[[#This Row],[Price_Level]]&amp;Table_wabobpsvr_AzureCalc_AzureCalcRateCard[[#This Row],[Region]]</f>
        <v>ExpressRoute (Metered) 500 Mbps ConnectionsMOSP9</v>
      </c>
      <c r="B4519" s="1039">
        <v>9</v>
      </c>
      <c r="C4519" s="1039" t="s">
        <v>7427</v>
      </c>
      <c r="D4519" s="1039" t="s">
        <v>606</v>
      </c>
      <c r="E4519" s="1039">
        <v>290</v>
      </c>
      <c r="F4519" s="1039" t="s">
        <v>7389</v>
      </c>
      <c r="G4519" s="775"/>
      <c r="H4519" s="775"/>
      <c r="I4519" s="775" t="s">
        <v>7495</v>
      </c>
    </row>
    <row r="4520" spans="1:9">
      <c r="A4520" s="1039" t="str">
        <f>Table_wabobpsvr_AzureCalc_AzureCalcRateCard[[#This Row],[ServiceName]]&amp;Table_wabobpsvr_AzureCalc_AzureCalcRateCard[[#This Row],[Price_Level]]&amp;Table_wabobpsvr_AzureCalc_AzureCalcRateCard[[#This Row],[Region]]</f>
        <v>ExpressRoute (Unlimited) 1 Gbps ConnectionsMOSP9</v>
      </c>
      <c r="B4520" s="1039">
        <v>9</v>
      </c>
      <c r="C4520" s="1039" t="s">
        <v>7427</v>
      </c>
      <c r="D4520" s="1039" t="s">
        <v>606</v>
      </c>
      <c r="E4520" s="1039">
        <v>8700</v>
      </c>
      <c r="F4520" s="1039" t="s">
        <v>7405</v>
      </c>
      <c r="G4520" s="775"/>
      <c r="H4520" s="775"/>
      <c r="I4520" s="775" t="s">
        <v>7497</v>
      </c>
    </row>
    <row r="4521" spans="1:9">
      <c r="A4521" s="775" t="str">
        <f>Table_wabobpsvr_AzureCalc_AzureCalcRateCard[[#This Row],[ServiceName]]&amp;Table_wabobpsvr_AzureCalc_AzureCalcRateCard[[#This Row],[Price_Level]]&amp;Table_wabobpsvr_AzureCalc_AzureCalcRateCard[[#This Row],[Region]]</f>
        <v>ExpressRoute (Unlimited) 10 Gbps ConnectionsMOSP9</v>
      </c>
      <c r="B4521" s="775">
        <v>9</v>
      </c>
      <c r="C4521" s="775" t="s">
        <v>7427</v>
      </c>
      <c r="D4521" s="775" t="s">
        <v>606</v>
      </c>
      <c r="E4521" s="775">
        <v>82000</v>
      </c>
      <c r="F4521" s="775" t="s">
        <v>7408</v>
      </c>
      <c r="G4521" s="775"/>
      <c r="H4521" s="775"/>
      <c r="I4521" s="775" t="s">
        <v>7499</v>
      </c>
    </row>
    <row r="4522" spans="1:9">
      <c r="A4522" s="775" t="str">
        <f>Table_wabobpsvr_AzureCalc_AzureCalcRateCard[[#This Row],[ServiceName]]&amp;Table_wabobpsvr_AzureCalc_AzureCalcRateCard[[#This Row],[Price_Level]]&amp;Table_wabobpsvr_AzureCalc_AzureCalcRateCard[[#This Row],[Region]]</f>
        <v>ExpressRoute (Unlimited) 100 Mbps ConnectionsMOSP9</v>
      </c>
      <c r="B4522" s="775">
        <v>9</v>
      </c>
      <c r="C4522" s="775" t="s">
        <v>7427</v>
      </c>
      <c r="D4522" s="775" t="s">
        <v>606</v>
      </c>
      <c r="E4522" s="775">
        <v>1230</v>
      </c>
      <c r="F4522" s="775" t="s">
        <v>7402</v>
      </c>
      <c r="G4522" s="775"/>
      <c r="H4522" s="775"/>
      <c r="I4522" s="775" t="s">
        <v>7501</v>
      </c>
    </row>
    <row r="4523" spans="1:9">
      <c r="A4523" s="775" t="str">
        <f>Table_wabobpsvr_AzureCalc_AzureCalcRateCard[[#This Row],[ServiceName]]&amp;Table_wabobpsvr_AzureCalc_AzureCalcRateCard[[#This Row],[Price_Level]]&amp;Table_wabobpsvr_AzureCalc_AzureCalcRateCard[[#This Row],[Region]]</f>
        <v>ExpressRoute (Unlimited) 2 Gbps ConnectionsMOSP9</v>
      </c>
      <c r="B4523" s="775">
        <v>9</v>
      </c>
      <c r="C4523" s="775" t="s">
        <v>7427</v>
      </c>
      <c r="D4523" s="775" t="s">
        <v>606</v>
      </c>
      <c r="E4523" s="775">
        <v>17400</v>
      </c>
      <c r="F4523" s="775" t="s">
        <v>7406</v>
      </c>
      <c r="G4523" s="775"/>
      <c r="H4523" s="775"/>
      <c r="I4523" s="775" t="s">
        <v>7503</v>
      </c>
    </row>
    <row r="4524" spans="1:9">
      <c r="A4524" s="775" t="str">
        <f>Table_wabobpsvr_AzureCalc_AzureCalcRateCard[[#This Row],[ServiceName]]&amp;Table_wabobpsvr_AzureCalc_AzureCalcRateCard[[#This Row],[Price_Level]]&amp;Table_wabobpsvr_AzureCalc_AzureCalcRateCard[[#This Row],[Region]]</f>
        <v>ExpressRoute (Unlimited) 200 Mbps ConnectionsMOSP9</v>
      </c>
      <c r="B4524" s="775">
        <v>9</v>
      </c>
      <c r="C4524" s="775" t="s">
        <v>7427</v>
      </c>
      <c r="D4524" s="775" t="s">
        <v>606</v>
      </c>
      <c r="E4524" s="775">
        <v>2300</v>
      </c>
      <c r="F4524" s="775" t="s">
        <v>7403</v>
      </c>
      <c r="G4524" s="775"/>
      <c r="H4524" s="775"/>
      <c r="I4524" s="775" t="s">
        <v>7505</v>
      </c>
    </row>
    <row r="4525" spans="1:9">
      <c r="A4525" s="775" t="str">
        <f>Table_wabobpsvr_AzureCalc_AzureCalcRateCard[[#This Row],[ServiceName]]&amp;Table_wabobpsvr_AzureCalc_AzureCalcRateCard[[#This Row],[Price_Level]]&amp;Table_wabobpsvr_AzureCalc_AzureCalcRateCard[[#This Row],[Region]]</f>
        <v>ExpressRoute (Unlimited) 5 Gbps ConnectionsMOSP9</v>
      </c>
      <c r="B4525" s="775">
        <v>9</v>
      </c>
      <c r="C4525" s="775" t="s">
        <v>7427</v>
      </c>
      <c r="D4525" s="775" t="s">
        <v>606</v>
      </c>
      <c r="E4525" s="775">
        <v>41000</v>
      </c>
      <c r="F4525" s="775" t="s">
        <v>7407</v>
      </c>
      <c r="G4525" s="775"/>
      <c r="H4525" s="775"/>
      <c r="I4525" s="775" t="s">
        <v>7507</v>
      </c>
    </row>
    <row r="4526" spans="1:9">
      <c r="A4526" s="775" t="str">
        <f>Table_wabobpsvr_AzureCalc_AzureCalcRateCard[[#This Row],[ServiceName]]&amp;Table_wabobpsvr_AzureCalc_AzureCalcRateCard[[#This Row],[Price_Level]]&amp;Table_wabobpsvr_AzureCalc_AzureCalcRateCard[[#This Row],[Region]]</f>
        <v>ExpressRoute (Unlimited) 50 Mbps ConnectionsMOSP9</v>
      </c>
      <c r="B4526" s="775">
        <v>9</v>
      </c>
      <c r="C4526" s="775" t="s">
        <v>7427</v>
      </c>
      <c r="D4526" s="775" t="s">
        <v>606</v>
      </c>
      <c r="E4526" s="775">
        <v>610</v>
      </c>
      <c r="F4526" s="775" t="s">
        <v>7401</v>
      </c>
      <c r="G4526" s="775"/>
      <c r="H4526" s="775"/>
      <c r="I4526" s="775" t="s">
        <v>7509</v>
      </c>
    </row>
    <row r="4527" spans="1:9">
      <c r="A4527" s="775" t="str">
        <f>Table_wabobpsvr_AzureCalc_AzureCalcRateCard[[#This Row],[ServiceName]]&amp;Table_wabobpsvr_AzureCalc_AzureCalcRateCard[[#This Row],[Price_Level]]&amp;Table_wabobpsvr_AzureCalc_AzureCalcRateCard[[#This Row],[Region]]</f>
        <v>ExpressRoute (Unlimited) 500 Mbps ConnectionsMOSP9</v>
      </c>
      <c r="B4527" s="775">
        <v>9</v>
      </c>
      <c r="C4527" s="775" t="s">
        <v>7427</v>
      </c>
      <c r="D4527" s="775" t="s">
        <v>606</v>
      </c>
      <c r="E4527" s="775">
        <v>5200</v>
      </c>
      <c r="F4527" s="775" t="s">
        <v>7404</v>
      </c>
      <c r="G4527" s="775"/>
      <c r="H4527" s="775"/>
      <c r="I4527" s="775" t="s">
        <v>7511</v>
      </c>
    </row>
    <row r="4528" spans="1:9">
      <c r="A4528" s="775" t="str">
        <f>Table_wabobpsvr_AzureCalc_AzureCalcRateCard[[#This Row],[ServiceName]]&amp;Table_wabobpsvr_AzureCalc_AzureCalcRateCard[[#This Row],[Price_Level]]&amp;Table_wabobpsvr_AzureCalc_AzureCalcRateCard[[#This Row],[Region]]</f>
        <v>ExpressRoute (Metered) Data Transfer Out at 1 Gbps (GB) - Zone 2MOSP10</v>
      </c>
      <c r="B4528" s="775">
        <v>10</v>
      </c>
      <c r="C4528" s="775" t="s">
        <v>9</v>
      </c>
      <c r="D4528" s="775" t="s">
        <v>606</v>
      </c>
      <c r="E4528" s="775">
        <v>0.05</v>
      </c>
      <c r="F4528" s="775" t="s">
        <v>7393</v>
      </c>
      <c r="G4528" s="775"/>
      <c r="H4528" s="775"/>
      <c r="I4528" s="775" t="s">
        <v>7479</v>
      </c>
    </row>
    <row r="4529" spans="1:9">
      <c r="A4529" s="775" t="str">
        <f>Table_wabobpsvr_AzureCalc_AzureCalcRateCard[[#This Row],[ServiceName]]&amp;Table_wabobpsvr_AzureCalc_AzureCalcRateCard[[#This Row],[Price_Level]]&amp;Table_wabobpsvr_AzureCalc_AzureCalcRateCard[[#This Row],[Region]]</f>
        <v>ExpressRoute (Metered) 500 Mbps ConnectionsA5</v>
      </c>
      <c r="B4529" s="775">
        <v>5</v>
      </c>
      <c r="C4529" s="775" t="s">
        <v>7427</v>
      </c>
      <c r="D4529" s="775" t="s">
        <v>174</v>
      </c>
      <c r="E4529" s="775">
        <v>281.3</v>
      </c>
      <c r="F4529" s="775" t="s">
        <v>7389</v>
      </c>
      <c r="G4529" s="775" t="s">
        <v>7537</v>
      </c>
      <c r="H4529" s="775" t="s">
        <v>7538</v>
      </c>
      <c r="I4529" s="775" t="s">
        <v>7458</v>
      </c>
    </row>
    <row r="4530" spans="1:9">
      <c r="A4530" s="775" t="str">
        <f>Table_wabobpsvr_AzureCalc_AzureCalcRateCard[[#This Row],[ServiceName]]&amp;Table_wabobpsvr_AzureCalc_AzureCalcRateCard[[#This Row],[Price_Level]]&amp;Table_wabobpsvr_AzureCalc_AzureCalcRateCard[[#This Row],[Region]]</f>
        <v>ExpressRoute (Unlimited) 1 Gbps ConnectionsA5</v>
      </c>
      <c r="B4530" s="775">
        <v>5</v>
      </c>
      <c r="C4530" s="775" t="s">
        <v>7427</v>
      </c>
      <c r="D4530" s="775" t="s">
        <v>174</v>
      </c>
      <c r="E4530" s="775">
        <v>5529</v>
      </c>
      <c r="F4530" s="775" t="s">
        <v>7405</v>
      </c>
      <c r="G4530" s="775" t="s">
        <v>7539</v>
      </c>
      <c r="H4530" s="775" t="s">
        <v>7540</v>
      </c>
      <c r="I4530" s="775" t="s">
        <v>7460</v>
      </c>
    </row>
    <row r="4531" spans="1:9">
      <c r="A4531" s="1039" t="str">
        <f>Table_wabobpsvr_AzureCalc_AzureCalcRateCard[[#This Row],[ServiceName]]&amp;Table_wabobpsvr_AzureCalc_AzureCalcRateCard[[#This Row],[Price_Level]]&amp;Table_wabobpsvr_AzureCalc_AzureCalcRateCard[[#This Row],[Region]]</f>
        <v>ExpressRoute (Unlimited) 10 Gbps ConnectionsA5</v>
      </c>
      <c r="B4531" s="1039">
        <v>5</v>
      </c>
      <c r="C4531" s="1039" t="s">
        <v>7427</v>
      </c>
      <c r="D4531" s="1039" t="s">
        <v>174</v>
      </c>
      <c r="E4531" s="1039">
        <v>49761</v>
      </c>
      <c r="F4531" s="1039" t="s">
        <v>7408</v>
      </c>
      <c r="G4531" s="775" t="s">
        <v>7541</v>
      </c>
      <c r="H4531" s="775" t="s">
        <v>7542</v>
      </c>
      <c r="I4531" s="775" t="s">
        <v>7462</v>
      </c>
    </row>
    <row r="4532" spans="1:9">
      <c r="A4532" s="775" t="str">
        <f>Table_wabobpsvr_AzureCalc_AzureCalcRateCard[[#This Row],[ServiceName]]&amp;Table_wabobpsvr_AzureCalc_AzureCalcRateCard[[#This Row],[Price_Level]]&amp;Table_wabobpsvr_AzureCalc_AzureCalcRateCard[[#This Row],[Region]]</f>
        <v>ExpressRoute (Unlimited) 100 Mbps ConnectionsA5</v>
      </c>
      <c r="B4532" s="775">
        <v>5</v>
      </c>
      <c r="C4532" s="775" t="s">
        <v>7427</v>
      </c>
      <c r="D4532" s="775" t="s">
        <v>174</v>
      </c>
      <c r="E4532" s="775">
        <v>557.75</v>
      </c>
      <c r="F4532" s="775" t="s">
        <v>7402</v>
      </c>
      <c r="G4532" s="775" t="s">
        <v>7543</v>
      </c>
      <c r="H4532" s="775" t="s">
        <v>7544</v>
      </c>
      <c r="I4532" s="775" t="s">
        <v>7464</v>
      </c>
    </row>
    <row r="4533" spans="1:9">
      <c r="A4533" s="775" t="str">
        <f>Table_wabobpsvr_AzureCalc_AzureCalcRateCard[[#This Row],[ServiceName]]&amp;Table_wabobpsvr_AzureCalc_AzureCalcRateCard[[#This Row],[Price_Level]]&amp;Table_wabobpsvr_AzureCalc_AzureCalcRateCard[[#This Row],[Region]]</f>
        <v>ExpressRoute (Unlimited) 2 Gbps ConnectionsA5</v>
      </c>
      <c r="B4533" s="775">
        <v>5</v>
      </c>
      <c r="C4533" s="775" t="s">
        <v>7427</v>
      </c>
      <c r="D4533" s="775" t="s">
        <v>174</v>
      </c>
      <c r="E4533" s="775">
        <v>11058</v>
      </c>
      <c r="F4533" s="775" t="s">
        <v>7406</v>
      </c>
      <c r="G4533" s="775" t="s">
        <v>7545</v>
      </c>
      <c r="H4533" s="775" t="s">
        <v>7546</v>
      </c>
      <c r="I4533" s="775" t="s">
        <v>7466</v>
      </c>
    </row>
    <row r="4534" spans="1:9">
      <c r="A4534" s="775" t="str">
        <f>Table_wabobpsvr_AzureCalc_AzureCalcRateCard[[#This Row],[ServiceName]]&amp;Table_wabobpsvr_AzureCalc_AzureCalcRateCard[[#This Row],[Price_Level]]&amp;Table_wabobpsvr_AzureCalc_AzureCalcRateCard[[#This Row],[Region]]</f>
        <v>ExpressRoute (Unlimited) 200 Mbps ConnectionsA5</v>
      </c>
      <c r="B4534" s="775">
        <v>5</v>
      </c>
      <c r="C4534" s="775" t="s">
        <v>7427</v>
      </c>
      <c r="D4534" s="775" t="s">
        <v>174</v>
      </c>
      <c r="E4534" s="775">
        <v>1115.5</v>
      </c>
      <c r="F4534" s="775" t="s">
        <v>7403</v>
      </c>
      <c r="G4534" s="775" t="s">
        <v>7547</v>
      </c>
      <c r="H4534" s="775" t="s">
        <v>7548</v>
      </c>
      <c r="I4534" s="775" t="s">
        <v>7468</v>
      </c>
    </row>
    <row r="4535" spans="1:9">
      <c r="A4535" s="775" t="str">
        <f>Table_wabobpsvr_AzureCalc_AzureCalcRateCard[[#This Row],[ServiceName]]&amp;Table_wabobpsvr_AzureCalc_AzureCalcRateCard[[#This Row],[Price_Level]]&amp;Table_wabobpsvr_AzureCalc_AzureCalcRateCard[[#This Row],[Region]]</f>
        <v>ExpressRoute (Unlimited) 5 Gbps ConnectionsA5</v>
      </c>
      <c r="B4535" s="775">
        <v>5</v>
      </c>
      <c r="C4535" s="775" t="s">
        <v>7427</v>
      </c>
      <c r="D4535" s="775" t="s">
        <v>174</v>
      </c>
      <c r="E4535" s="775">
        <v>24880.5</v>
      </c>
      <c r="F4535" s="775" t="s">
        <v>7407</v>
      </c>
      <c r="G4535" s="775" t="s">
        <v>7549</v>
      </c>
      <c r="H4535" s="775" t="s">
        <v>7550</v>
      </c>
      <c r="I4535" s="775" t="s">
        <v>7474</v>
      </c>
    </row>
    <row r="4536" spans="1:9">
      <c r="A4536" s="775" t="str">
        <f>Table_wabobpsvr_AzureCalc_AzureCalcRateCard[[#This Row],[ServiceName]]&amp;Table_wabobpsvr_AzureCalc_AzureCalcRateCard[[#This Row],[Price_Level]]&amp;Table_wabobpsvr_AzureCalc_AzureCalcRateCard[[#This Row],[Region]]</f>
        <v>ExpressRoute (Unlimited) 50 Mbps ConnectionsA5</v>
      </c>
      <c r="B4536" s="775">
        <v>5</v>
      </c>
      <c r="C4536" s="775" t="s">
        <v>7427</v>
      </c>
      <c r="D4536" s="775" t="s">
        <v>174</v>
      </c>
      <c r="E4536" s="775">
        <v>291</v>
      </c>
      <c r="F4536" s="775" t="s">
        <v>7401</v>
      </c>
      <c r="G4536" s="775" t="s">
        <v>7551</v>
      </c>
      <c r="H4536" s="775" t="s">
        <v>7552</v>
      </c>
      <c r="I4536" s="775" t="s">
        <v>7476</v>
      </c>
    </row>
    <row r="4537" spans="1:9">
      <c r="A4537" s="775" t="str">
        <f>Table_wabobpsvr_AzureCalc_AzureCalcRateCard[[#This Row],[ServiceName]]&amp;Table_wabobpsvr_AzureCalc_AzureCalcRateCard[[#This Row],[Price_Level]]&amp;Table_wabobpsvr_AzureCalc_AzureCalcRateCard[[#This Row],[Region]]</f>
        <v>ExpressRoute (Unlimited) 500 Mbps ConnectionsA5</v>
      </c>
      <c r="B4537" s="775">
        <v>5</v>
      </c>
      <c r="C4537" s="775" t="s">
        <v>7427</v>
      </c>
      <c r="D4537" s="775" t="s">
        <v>174</v>
      </c>
      <c r="E4537" s="775">
        <v>2667.5</v>
      </c>
      <c r="F4537" s="775" t="s">
        <v>7404</v>
      </c>
      <c r="G4537" s="775" t="s">
        <v>7553</v>
      </c>
      <c r="H4537" s="775" t="s">
        <v>7554</v>
      </c>
      <c r="I4537" s="775" t="s">
        <v>7478</v>
      </c>
    </row>
    <row r="4538" spans="1:9">
      <c r="A4538" s="775" t="str">
        <f>Table_wabobpsvr_AzureCalc_AzureCalcRateCard[[#This Row],[ServiceName]]&amp;Table_wabobpsvr_AzureCalc_AzureCalcRateCard[[#This Row],[Price_Level]]&amp;Table_wabobpsvr_AzureCalc_AzureCalcRateCard[[#This Row],[Region]]</f>
        <v>ExpressRoute (Unlimited) 100 Mbps ConnectionsA8</v>
      </c>
      <c r="B4538" s="775">
        <v>8</v>
      </c>
      <c r="C4538" s="775" t="s">
        <v>7427</v>
      </c>
      <c r="D4538" s="775" t="s">
        <v>174</v>
      </c>
      <c r="E4538" s="775">
        <v>557.75</v>
      </c>
      <c r="F4538" s="775" t="s">
        <v>7402</v>
      </c>
      <c r="G4538" s="775" t="s">
        <v>7543</v>
      </c>
      <c r="H4538" s="775" t="s">
        <v>7544</v>
      </c>
      <c r="I4538" s="775" t="s">
        <v>7464</v>
      </c>
    </row>
    <row r="4539" spans="1:9">
      <c r="A4539" s="775" t="str">
        <f>Table_wabobpsvr_AzureCalc_AzureCalcRateCard[[#This Row],[ServiceName]]&amp;Table_wabobpsvr_AzureCalc_AzureCalcRateCard[[#This Row],[Price_Level]]&amp;Table_wabobpsvr_AzureCalc_AzureCalcRateCard[[#This Row],[Region]]</f>
        <v>ExpressRoute (Unlimited) 2 Gbps ConnectionsA8</v>
      </c>
      <c r="B4539" s="775">
        <v>8</v>
      </c>
      <c r="C4539" s="775" t="s">
        <v>7427</v>
      </c>
      <c r="D4539" s="775" t="s">
        <v>174</v>
      </c>
      <c r="E4539" s="775">
        <v>11058</v>
      </c>
      <c r="F4539" s="775" t="s">
        <v>7406</v>
      </c>
      <c r="G4539" s="775" t="s">
        <v>7545</v>
      </c>
      <c r="H4539" s="775" t="s">
        <v>7546</v>
      </c>
      <c r="I4539" s="775" t="s">
        <v>7466</v>
      </c>
    </row>
    <row r="4540" spans="1:9">
      <c r="A4540" s="775" t="str">
        <f>Table_wabobpsvr_AzureCalc_AzureCalcRateCard[[#This Row],[ServiceName]]&amp;Table_wabobpsvr_AzureCalc_AzureCalcRateCard[[#This Row],[Price_Level]]&amp;Table_wabobpsvr_AzureCalc_AzureCalcRateCard[[#This Row],[Region]]</f>
        <v>ExpressRoute (Unlimited) 200 Mbps ConnectionsA8</v>
      </c>
      <c r="B4540" s="775">
        <v>8</v>
      </c>
      <c r="C4540" s="775" t="s">
        <v>7427</v>
      </c>
      <c r="D4540" s="775" t="s">
        <v>174</v>
      </c>
      <c r="E4540" s="775">
        <v>1115.5</v>
      </c>
      <c r="F4540" s="775" t="s">
        <v>7403</v>
      </c>
      <c r="G4540" s="775" t="s">
        <v>7547</v>
      </c>
      <c r="H4540" s="775" t="s">
        <v>7548</v>
      </c>
      <c r="I4540" s="775" t="s">
        <v>7468</v>
      </c>
    </row>
    <row r="4541" spans="1:9">
      <c r="A4541" s="775" t="str">
        <f>Table_wabobpsvr_AzureCalc_AzureCalcRateCard[[#This Row],[ServiceName]]&amp;Table_wabobpsvr_AzureCalc_AzureCalcRateCard[[#This Row],[Price_Level]]&amp;Table_wabobpsvr_AzureCalc_AzureCalcRateCard[[#This Row],[Region]]</f>
        <v>ExpressRoute (Unlimited) 5 Gbps ConnectionsA8</v>
      </c>
      <c r="B4541" s="775">
        <v>8</v>
      </c>
      <c r="C4541" s="775" t="s">
        <v>7427</v>
      </c>
      <c r="D4541" s="775" t="s">
        <v>174</v>
      </c>
      <c r="E4541" s="775">
        <v>24880.5</v>
      </c>
      <c r="F4541" s="775" t="s">
        <v>7407</v>
      </c>
      <c r="G4541" s="775" t="s">
        <v>7549</v>
      </c>
      <c r="H4541" s="775" t="s">
        <v>7550</v>
      </c>
      <c r="I4541" s="775" t="s">
        <v>7474</v>
      </c>
    </row>
    <row r="4542" spans="1:9">
      <c r="A4542" s="775" t="str">
        <f>Table_wabobpsvr_AzureCalc_AzureCalcRateCard[[#This Row],[ServiceName]]&amp;Table_wabobpsvr_AzureCalc_AzureCalcRateCard[[#This Row],[Price_Level]]&amp;Table_wabobpsvr_AzureCalc_AzureCalcRateCard[[#This Row],[Region]]</f>
        <v>ExpressRoute (Unlimited) 50 Mbps ConnectionsA8</v>
      </c>
      <c r="B4542" s="775">
        <v>8</v>
      </c>
      <c r="C4542" s="775" t="s">
        <v>7427</v>
      </c>
      <c r="D4542" s="775" t="s">
        <v>174</v>
      </c>
      <c r="E4542" s="775">
        <v>291</v>
      </c>
      <c r="F4542" s="775" t="s">
        <v>7401</v>
      </c>
      <c r="G4542" s="775" t="s">
        <v>7551</v>
      </c>
      <c r="H4542" s="775" t="s">
        <v>7552</v>
      </c>
      <c r="I4542" s="775" t="s">
        <v>7476</v>
      </c>
    </row>
    <row r="4543" spans="1:9">
      <c r="A4543" s="775" t="str">
        <f>Table_wabobpsvr_AzureCalc_AzureCalcRateCard[[#This Row],[ServiceName]]&amp;Table_wabobpsvr_AzureCalc_AzureCalcRateCard[[#This Row],[Price_Level]]&amp;Table_wabobpsvr_AzureCalc_AzureCalcRateCard[[#This Row],[Region]]</f>
        <v>ExpressRoute (Unlimited) 500 Mbps ConnectionsA8</v>
      </c>
      <c r="B4543" s="775">
        <v>8</v>
      </c>
      <c r="C4543" s="775" t="s">
        <v>7427</v>
      </c>
      <c r="D4543" s="775" t="s">
        <v>174</v>
      </c>
      <c r="E4543" s="775">
        <v>2667.5</v>
      </c>
      <c r="F4543" s="775" t="s">
        <v>7404</v>
      </c>
      <c r="G4543" s="775" t="s">
        <v>7553</v>
      </c>
      <c r="H4543" s="775" t="s">
        <v>7554</v>
      </c>
      <c r="I4543" s="775" t="s">
        <v>7478</v>
      </c>
    </row>
    <row r="4544" spans="1:9">
      <c r="A4544" s="775" t="str">
        <f>Table_wabobpsvr_AzureCalc_AzureCalcRateCard[[#This Row],[ServiceName]]&amp;Table_wabobpsvr_AzureCalc_AzureCalcRateCard[[#This Row],[Price_Level]]&amp;Table_wabobpsvr_AzureCalc_AzureCalcRateCard[[#This Row],[Region]]</f>
        <v>ExpressRoute (Metered) Data Transfer Out at 1 Gbps (GB) - Zone 1B1</v>
      </c>
      <c r="B4544" s="775">
        <v>1</v>
      </c>
      <c r="C4544" s="775" t="s">
        <v>9</v>
      </c>
      <c r="D4544" s="775" t="s">
        <v>175</v>
      </c>
      <c r="E4544" s="775">
        <v>2.35E-2</v>
      </c>
      <c r="F4544" s="775" t="s">
        <v>7392</v>
      </c>
      <c r="G4544" s="775" t="s">
        <v>7527</v>
      </c>
      <c r="H4544" s="775" t="s">
        <v>7528</v>
      </c>
      <c r="I4544" s="775" t="s">
        <v>7442</v>
      </c>
    </row>
    <row r="4545" spans="1:9">
      <c r="A4545" s="775" t="str">
        <f>Table_wabobpsvr_AzureCalc_AzureCalcRateCard[[#This Row],[ServiceName]]&amp;Table_wabobpsvr_AzureCalc_AzureCalcRateCard[[#This Row],[Price_Level]]&amp;Table_wabobpsvr_AzureCalc_AzureCalcRateCard[[#This Row],[Region]]</f>
        <v>Throughput Unit HoursA4</v>
      </c>
      <c r="B4545" s="775">
        <v>4</v>
      </c>
      <c r="C4545" s="775" t="s">
        <v>87</v>
      </c>
      <c r="D4545" s="775" t="s">
        <v>174</v>
      </c>
      <c r="E4545" s="775">
        <v>999999</v>
      </c>
      <c r="F4545" s="775" t="s">
        <v>1067</v>
      </c>
      <c r="G4545" s="775"/>
      <c r="H4545" s="775"/>
      <c r="I4545" s="775"/>
    </row>
    <row r="4546" spans="1:9">
      <c r="A4546" s="775" t="str">
        <f>Table_wabobpsvr_AzureCalc_AzureCalcRateCard[[#This Row],[ServiceName]]&amp;Table_wabobpsvr_AzureCalc_AzureCalcRateCard[[#This Row],[Price_Level]]&amp;Table_wabobpsvr_AzureCalc_AzureCalcRateCard[[#This Row],[Region]]</f>
        <v>Throughput Unit HoursB4</v>
      </c>
      <c r="B4546" s="775">
        <v>4</v>
      </c>
      <c r="C4546" s="775" t="s">
        <v>87</v>
      </c>
      <c r="D4546" s="775" t="s">
        <v>175</v>
      </c>
      <c r="E4546" s="775">
        <v>999999</v>
      </c>
      <c r="F4546" s="775" t="s">
        <v>1067</v>
      </c>
      <c r="G4546" s="775"/>
      <c r="H4546" s="775"/>
      <c r="I4546" s="775"/>
    </row>
    <row r="4547" spans="1:9">
      <c r="A4547" s="775" t="str">
        <f>Table_wabobpsvr_AzureCalc_AzureCalcRateCard[[#This Row],[ServiceName]]&amp;Table_wabobpsvr_AzureCalc_AzureCalcRateCard[[#This Row],[Price_Level]]&amp;Table_wabobpsvr_AzureCalc_AzureCalcRateCard[[#This Row],[Region]]</f>
        <v>Throughput Unit HoursC4</v>
      </c>
      <c r="B4547" s="775">
        <v>4</v>
      </c>
      <c r="C4547" s="775" t="s">
        <v>87</v>
      </c>
      <c r="D4547" s="775" t="s">
        <v>177</v>
      </c>
      <c r="E4547" s="775">
        <v>999999</v>
      </c>
      <c r="F4547" s="775" t="s">
        <v>1067</v>
      </c>
      <c r="G4547" s="775"/>
      <c r="H4547" s="775"/>
      <c r="I4547" s="775"/>
    </row>
    <row r="4548" spans="1:9">
      <c r="A4548" s="775" t="str">
        <f>Table_wabobpsvr_AzureCalc_AzureCalcRateCard[[#This Row],[ServiceName]]&amp;Table_wabobpsvr_AzureCalc_AzureCalcRateCard[[#This Row],[Price_Level]]&amp;Table_wabobpsvr_AzureCalc_AzureCalcRateCard[[#This Row],[Region]]</f>
        <v>Throughput Unit HoursD4</v>
      </c>
      <c r="B4548" s="775">
        <v>4</v>
      </c>
      <c r="C4548" s="775" t="s">
        <v>87</v>
      </c>
      <c r="D4548" s="775" t="s">
        <v>176</v>
      </c>
      <c r="E4548" s="775">
        <v>999999</v>
      </c>
      <c r="F4548" s="775" t="s">
        <v>1067</v>
      </c>
      <c r="G4548" s="775"/>
      <c r="H4548" s="775"/>
      <c r="I4548" s="775"/>
    </row>
    <row r="4549" spans="1:9">
      <c r="A4549" s="775" t="str">
        <f>Table_wabobpsvr_AzureCalc_AzureCalcRateCard[[#This Row],[ServiceName]]&amp;Table_wabobpsvr_AzureCalc_AzureCalcRateCard[[#This Row],[Price_Level]]&amp;Table_wabobpsvr_AzureCalc_AzureCalcRateCard[[#This Row],[Region]]</f>
        <v>Throughput Unit HoursMOSP4</v>
      </c>
      <c r="B4549" s="775">
        <v>4</v>
      </c>
      <c r="C4549" s="775" t="s">
        <v>87</v>
      </c>
      <c r="D4549" s="775" t="s">
        <v>606</v>
      </c>
      <c r="E4549" s="775">
        <v>999999</v>
      </c>
      <c r="F4549" s="775" t="s">
        <v>1067</v>
      </c>
      <c r="G4549" s="775"/>
      <c r="H4549" s="775"/>
      <c r="I4549" s="775"/>
    </row>
    <row r="4550" spans="1:9">
      <c r="A4550" s="775" t="str">
        <f>Table_wabobpsvr_AzureCalc_AzureCalcRateCard[[#This Row],[ServiceName]]&amp;Table_wabobpsvr_AzureCalc_AzureCalcRateCard[[#This Row],[Price_Level]]&amp;Table_wabobpsvr_AzureCalc_AzureCalcRateCard[[#This Row],[Region]]</f>
        <v>Transactions (in 1,000,000s)A4</v>
      </c>
      <c r="B4550" s="775">
        <v>4</v>
      </c>
      <c r="C4550" s="775" t="s">
        <v>6981</v>
      </c>
      <c r="D4550" s="775" t="s">
        <v>174</v>
      </c>
      <c r="E4550" s="775">
        <v>999999</v>
      </c>
      <c r="F4550" s="775" t="s">
        <v>7696</v>
      </c>
      <c r="G4550" s="775"/>
      <c r="H4550" s="775"/>
      <c r="I4550" s="775"/>
    </row>
    <row r="4551" spans="1:9">
      <c r="A4551" s="775" t="str">
        <f>Table_wabobpsvr_AzureCalc_AzureCalcRateCard[[#This Row],[ServiceName]]&amp;Table_wabobpsvr_AzureCalc_AzureCalcRateCard[[#This Row],[Price_Level]]&amp;Table_wabobpsvr_AzureCalc_AzureCalcRateCard[[#This Row],[Region]]</f>
        <v>Transactions (in 1,000,000s)B4</v>
      </c>
      <c r="B4551" s="775">
        <v>4</v>
      </c>
      <c r="C4551" s="775" t="s">
        <v>6981</v>
      </c>
      <c r="D4551" s="775" t="s">
        <v>175</v>
      </c>
      <c r="E4551" s="775">
        <v>999999</v>
      </c>
      <c r="F4551" s="775" t="s">
        <v>7696</v>
      </c>
      <c r="G4551" s="775"/>
      <c r="H4551" s="775"/>
      <c r="I4551" s="775"/>
    </row>
    <row r="4552" spans="1:9">
      <c r="A4552" s="775" t="str">
        <f>Table_wabobpsvr_AzureCalc_AzureCalcRateCard[[#This Row],[ServiceName]]&amp;Table_wabobpsvr_AzureCalc_AzureCalcRateCard[[#This Row],[Price_Level]]&amp;Table_wabobpsvr_AzureCalc_AzureCalcRateCard[[#This Row],[Region]]</f>
        <v>Transactions (in 1,000,000s)C4</v>
      </c>
      <c r="B4552" s="775">
        <v>4</v>
      </c>
      <c r="C4552" s="775" t="s">
        <v>6981</v>
      </c>
      <c r="D4552" s="775" t="s">
        <v>177</v>
      </c>
      <c r="E4552" s="775">
        <v>999999</v>
      </c>
      <c r="F4552" s="775" t="s">
        <v>7696</v>
      </c>
      <c r="G4552" s="775"/>
      <c r="H4552" s="775"/>
      <c r="I4552" s="775"/>
    </row>
    <row r="4553" spans="1:9">
      <c r="A4553" s="775" t="str">
        <f>Table_wabobpsvr_AzureCalc_AzureCalcRateCard[[#This Row],[ServiceName]]&amp;Table_wabobpsvr_AzureCalc_AzureCalcRateCard[[#This Row],[Price_Level]]&amp;Table_wabobpsvr_AzureCalc_AzureCalcRateCard[[#This Row],[Region]]</f>
        <v>Transactions (in 1,000,000s)D4</v>
      </c>
      <c r="B4553" s="775">
        <v>4</v>
      </c>
      <c r="C4553" s="775" t="s">
        <v>6981</v>
      </c>
      <c r="D4553" s="775" t="s">
        <v>176</v>
      </c>
      <c r="E4553" s="775">
        <v>999999</v>
      </c>
      <c r="F4553" s="775" t="s">
        <v>7696</v>
      </c>
      <c r="G4553" s="775"/>
      <c r="H4553" s="775"/>
      <c r="I4553" s="775"/>
    </row>
    <row r="4554" spans="1:9">
      <c r="A4554" s="775" t="str">
        <f>Table_wabobpsvr_AzureCalc_AzureCalcRateCard[[#This Row],[ServiceName]]&amp;Table_wabobpsvr_AzureCalc_AzureCalcRateCard[[#This Row],[Price_Level]]&amp;Table_wabobpsvr_AzureCalc_AzureCalcRateCard[[#This Row],[Region]]</f>
        <v>Developer SupportB14</v>
      </c>
      <c r="B4554" s="775">
        <v>14</v>
      </c>
      <c r="C4554" s="775" t="s">
        <v>798</v>
      </c>
      <c r="D4554" s="775" t="s">
        <v>175</v>
      </c>
      <c r="E4554" s="775">
        <v>999999</v>
      </c>
      <c r="F4554" s="775" t="s">
        <v>819</v>
      </c>
      <c r="G4554" s="775"/>
      <c r="H4554" s="775"/>
      <c r="I4554" s="775"/>
    </row>
    <row r="4555" spans="1:9">
      <c r="A4555" s="775" t="str">
        <f>Table_wabobpsvr_AzureCalc_AzureCalcRateCard[[#This Row],[ServiceName]]&amp;Table_wabobpsvr_AzureCalc_AzureCalcRateCard[[#This Row],[Price_Level]]&amp;Table_wabobpsvr_AzureCalc_AzureCalcRateCard[[#This Row],[Region]]</f>
        <v>Developer SupportC14</v>
      </c>
      <c r="B4555" s="775">
        <v>14</v>
      </c>
      <c r="C4555" s="775" t="s">
        <v>798</v>
      </c>
      <c r="D4555" s="775" t="s">
        <v>177</v>
      </c>
      <c r="E4555" s="775">
        <v>999999</v>
      </c>
      <c r="F4555" s="775" t="s">
        <v>819</v>
      </c>
      <c r="G4555" s="775"/>
      <c r="H4555" s="775"/>
      <c r="I4555" s="775"/>
    </row>
    <row r="4556" spans="1:9">
      <c r="A4556" s="775" t="str">
        <f>Table_wabobpsvr_AzureCalc_AzureCalcRateCard[[#This Row],[ServiceName]]&amp;Table_wabobpsvr_AzureCalc_AzureCalcRateCard[[#This Row],[Price_Level]]&amp;Table_wabobpsvr_AzureCalc_AzureCalcRateCard[[#This Row],[Region]]</f>
        <v>Developer SupportD14</v>
      </c>
      <c r="B4556" s="775">
        <v>14</v>
      </c>
      <c r="C4556" s="775" t="s">
        <v>798</v>
      </c>
      <c r="D4556" s="775" t="s">
        <v>176</v>
      </c>
      <c r="E4556" s="775">
        <v>999999</v>
      </c>
      <c r="F4556" s="775" t="s">
        <v>819</v>
      </c>
      <c r="G4556" s="775"/>
      <c r="H4556" s="775"/>
      <c r="I4556" s="775"/>
    </row>
    <row r="4557" spans="1:9">
      <c r="A4557" s="775" t="str">
        <f>Table_wabobpsvr_AzureCalc_AzureCalcRateCard[[#This Row],[ServiceName]]&amp;Table_wabobpsvr_AzureCalc_AzureCalcRateCard[[#This Row],[Price_Level]]&amp;Table_wabobpsvr_AzureCalc_AzureCalcRateCard[[#This Row],[Region]]</f>
        <v>Pro-Direct SupportMOSP14</v>
      </c>
      <c r="B4557" s="775">
        <v>14</v>
      </c>
      <c r="C4557" s="775" t="s">
        <v>798</v>
      </c>
      <c r="D4557" s="775" t="s">
        <v>606</v>
      </c>
      <c r="E4557" s="775">
        <v>999999</v>
      </c>
      <c r="F4557" s="775" t="s">
        <v>799</v>
      </c>
      <c r="G4557" s="775"/>
      <c r="H4557" s="775"/>
      <c r="I4557" s="775"/>
    </row>
    <row r="4558" spans="1:9">
      <c r="A4558" s="775" t="str">
        <f>Table_wabobpsvr_AzureCalc_AzureCalcRateCard[[#This Row],[ServiceName]]&amp;Table_wabobpsvr_AzureCalc_AzureCalcRateCard[[#This Row],[Price_Level]]&amp;Table_wabobpsvr_AzureCalc_AzureCalcRateCard[[#This Row],[Region]]</f>
        <v>Pro-Direct SupportA14</v>
      </c>
      <c r="B4558" s="775">
        <v>14</v>
      </c>
      <c r="C4558" s="775" t="s">
        <v>798</v>
      </c>
      <c r="D4558" s="775" t="s">
        <v>174</v>
      </c>
      <c r="E4558" s="775">
        <v>999999</v>
      </c>
      <c r="F4558" s="775" t="s">
        <v>799</v>
      </c>
      <c r="G4558" s="775"/>
      <c r="H4558" s="775"/>
      <c r="I4558" s="775"/>
    </row>
    <row r="4559" spans="1:9">
      <c r="A4559" s="775" t="str">
        <f>Table_wabobpsvr_AzureCalc_AzureCalcRateCard[[#This Row],[ServiceName]]&amp;Table_wabobpsvr_AzureCalc_AzureCalcRateCard[[#This Row],[Price_Level]]&amp;Table_wabobpsvr_AzureCalc_AzureCalcRateCard[[#This Row],[Region]]</f>
        <v>Pro-Direct SupportB14</v>
      </c>
      <c r="B4559" s="775">
        <v>14</v>
      </c>
      <c r="C4559" s="775" t="s">
        <v>798</v>
      </c>
      <c r="D4559" s="775" t="s">
        <v>175</v>
      </c>
      <c r="E4559" s="775">
        <v>999999</v>
      </c>
      <c r="F4559" s="775" t="s">
        <v>799</v>
      </c>
      <c r="G4559" s="775"/>
      <c r="H4559" s="775"/>
      <c r="I4559" s="775"/>
    </row>
    <row r="4560" spans="1:9">
      <c r="A4560" s="775" t="str">
        <f>Table_wabobpsvr_AzureCalc_AzureCalcRateCard[[#This Row],[ServiceName]]&amp;Table_wabobpsvr_AzureCalc_AzureCalcRateCard[[#This Row],[Price_Level]]&amp;Table_wabobpsvr_AzureCalc_AzureCalcRateCard[[#This Row],[Region]]</f>
        <v>Pro-Direct SupportC14</v>
      </c>
      <c r="B4560" s="775">
        <v>14</v>
      </c>
      <c r="C4560" s="775" t="s">
        <v>798</v>
      </c>
      <c r="D4560" s="775" t="s">
        <v>177</v>
      </c>
      <c r="E4560" s="775">
        <v>999999</v>
      </c>
      <c r="F4560" s="775" t="s">
        <v>799</v>
      </c>
      <c r="G4560" s="775"/>
      <c r="H4560" s="775"/>
      <c r="I4560" s="775"/>
    </row>
    <row r="4561" spans="1:9">
      <c r="A4561" s="775" t="str">
        <f>Table_wabobpsvr_AzureCalc_AzureCalcRateCard[[#This Row],[ServiceName]]&amp;Table_wabobpsvr_AzureCalc_AzureCalcRateCard[[#This Row],[Price_Level]]&amp;Table_wabobpsvr_AzureCalc_AzureCalcRateCard[[#This Row],[Region]]</f>
        <v>Transactions (in 1,000,000s)B3</v>
      </c>
      <c r="B4561" s="775">
        <v>3</v>
      </c>
      <c r="C4561" s="775" t="s">
        <v>6981</v>
      </c>
      <c r="D4561" s="775" t="s">
        <v>175</v>
      </c>
      <c r="E4561" s="775">
        <v>999999</v>
      </c>
      <c r="F4561" s="775" t="s">
        <v>7696</v>
      </c>
      <c r="G4561" s="775"/>
      <c r="H4561" s="775"/>
      <c r="I4561" s="775"/>
    </row>
    <row r="4562" spans="1:9">
      <c r="A4562" s="775" t="str">
        <f>Table_wabobpsvr_AzureCalc_AzureCalcRateCard[[#This Row],[ServiceName]]&amp;Table_wabobpsvr_AzureCalc_AzureCalcRateCard[[#This Row],[Price_Level]]&amp;Table_wabobpsvr_AzureCalc_AzureCalcRateCard[[#This Row],[Region]]</f>
        <v>Transactions (in 1,000,000s)C3</v>
      </c>
      <c r="B4562" s="775">
        <v>3</v>
      </c>
      <c r="C4562" s="775" t="s">
        <v>6981</v>
      </c>
      <c r="D4562" s="775" t="s">
        <v>177</v>
      </c>
      <c r="E4562" s="775">
        <v>999999</v>
      </c>
      <c r="F4562" s="775" t="s">
        <v>7696</v>
      </c>
      <c r="G4562" s="775"/>
      <c r="H4562" s="775"/>
      <c r="I4562" s="775"/>
    </row>
    <row r="4563" spans="1:9">
      <c r="A4563" s="775" t="str">
        <f>Table_wabobpsvr_AzureCalc_AzureCalcRateCard[[#This Row],[ServiceName]]&amp;Table_wabobpsvr_AzureCalc_AzureCalcRateCard[[#This Row],[Price_Level]]&amp;Table_wabobpsvr_AzureCalc_AzureCalcRateCard[[#This Row],[Region]]</f>
        <v>Standard_D1_v2 VM (Non-Windows)A1</v>
      </c>
      <c r="B4563" s="775">
        <v>1</v>
      </c>
      <c r="C4563" s="775" t="s">
        <v>87</v>
      </c>
      <c r="D4563" s="775" t="s">
        <v>174</v>
      </c>
      <c r="E4563" s="775">
        <v>999999</v>
      </c>
      <c r="F4563" s="775" t="s">
        <v>8086</v>
      </c>
      <c r="G4563" s="775"/>
      <c r="H4563" s="775"/>
      <c r="I4563" s="775"/>
    </row>
    <row r="4564" spans="1:9">
      <c r="A4564" s="775" t="str">
        <f>Table_wabobpsvr_AzureCalc_AzureCalcRateCard[[#This Row],[ServiceName]]&amp;Table_wabobpsvr_AzureCalc_AzureCalcRateCard[[#This Row],[Price_Level]]&amp;Table_wabobpsvr_AzureCalc_AzureCalcRateCard[[#This Row],[Region]]</f>
        <v>Standard_D1_v2 VM (Non-Windows)B1</v>
      </c>
      <c r="B4564" s="775">
        <v>1</v>
      </c>
      <c r="C4564" s="775" t="s">
        <v>87</v>
      </c>
      <c r="D4564" s="775" t="s">
        <v>175</v>
      </c>
      <c r="E4564" s="775">
        <v>999999</v>
      </c>
      <c r="F4564" s="775" t="s">
        <v>8086</v>
      </c>
      <c r="G4564" s="775"/>
      <c r="H4564" s="775"/>
      <c r="I4564" s="775"/>
    </row>
    <row r="4565" spans="1:9">
      <c r="A4565" s="775" t="str">
        <f>Table_wabobpsvr_AzureCalc_AzureCalcRateCard[[#This Row],[ServiceName]]&amp;Table_wabobpsvr_AzureCalc_AzureCalcRateCard[[#This Row],[Price_Level]]&amp;Table_wabobpsvr_AzureCalc_AzureCalcRateCard[[#This Row],[Region]]</f>
        <v>Standard_D1_v2 VM (Non-Windows)C1</v>
      </c>
      <c r="B4565" s="775">
        <v>1</v>
      </c>
      <c r="C4565" s="775" t="s">
        <v>87</v>
      </c>
      <c r="D4565" s="775" t="s">
        <v>177</v>
      </c>
      <c r="E4565" s="775">
        <v>999999</v>
      </c>
      <c r="F4565" s="775" t="s">
        <v>8086</v>
      </c>
      <c r="G4565" s="775"/>
      <c r="H4565" s="775"/>
      <c r="I4565" s="775"/>
    </row>
    <row r="4566" spans="1:9">
      <c r="A4566" s="775" t="str">
        <f>Table_wabobpsvr_AzureCalc_AzureCalcRateCard[[#This Row],[ServiceName]]&amp;Table_wabobpsvr_AzureCalc_AzureCalcRateCard[[#This Row],[Price_Level]]&amp;Table_wabobpsvr_AzureCalc_AzureCalcRateCard[[#This Row],[Region]]</f>
        <v>Standard_D1_v2 VM (Non-Windows)D1</v>
      </c>
      <c r="B4566" s="775">
        <v>1</v>
      </c>
      <c r="C4566" s="775" t="s">
        <v>87</v>
      </c>
      <c r="D4566" s="775" t="s">
        <v>176</v>
      </c>
      <c r="E4566" s="775">
        <v>999999</v>
      </c>
      <c r="F4566" s="775" t="s">
        <v>8086</v>
      </c>
      <c r="G4566" s="775"/>
      <c r="H4566" s="775"/>
      <c r="I4566" s="775"/>
    </row>
    <row r="4567" spans="1:9">
      <c r="A4567" s="775" t="str">
        <f>Table_wabobpsvr_AzureCalc_AzureCalcRateCard[[#This Row],[ServiceName]]&amp;Table_wabobpsvr_AzureCalc_AzureCalcRateCard[[#This Row],[Price_Level]]&amp;Table_wabobpsvr_AzureCalc_AzureCalcRateCard[[#This Row],[Region]]</f>
        <v>Standard_D1_v2 VM (Non-Windows)MOSP1</v>
      </c>
      <c r="B4567" s="775">
        <v>1</v>
      </c>
      <c r="C4567" s="775" t="s">
        <v>87</v>
      </c>
      <c r="D4567" s="775" t="s">
        <v>606</v>
      </c>
      <c r="E4567" s="775">
        <v>999999</v>
      </c>
      <c r="F4567" s="775" t="s">
        <v>8086</v>
      </c>
      <c r="G4567" s="775"/>
      <c r="H4567" s="775"/>
      <c r="I4567" s="775"/>
    </row>
    <row r="4568" spans="1:9">
      <c r="A4568" s="775" t="str">
        <f>Table_wabobpsvr_AzureCalc_AzureCalcRateCard[[#This Row],[ServiceName]]&amp;Table_wabobpsvr_AzureCalc_AzureCalcRateCard[[#This Row],[Price_Level]]&amp;Table_wabobpsvr_AzureCalc_AzureCalcRateCard[[#This Row],[Region]]</f>
        <v>Standard_D1_v2 VM (Windows)B1</v>
      </c>
      <c r="B4568" s="775">
        <v>1</v>
      </c>
      <c r="C4568" s="775" t="s">
        <v>87</v>
      </c>
      <c r="D4568" s="775" t="s">
        <v>175</v>
      </c>
      <c r="E4568" s="775">
        <v>0.13536000000000001</v>
      </c>
      <c r="F4568" s="775" t="s">
        <v>8077</v>
      </c>
      <c r="G4568" s="775" t="s">
        <v>4235</v>
      </c>
      <c r="H4568" s="775" t="s">
        <v>4235</v>
      </c>
      <c r="I4568" s="775" t="s">
        <v>8372</v>
      </c>
    </row>
    <row r="4569" spans="1:9">
      <c r="A4569" s="775" t="str">
        <f>Table_wabobpsvr_AzureCalc_AzureCalcRateCard[[#This Row],[ServiceName]]&amp;Table_wabobpsvr_AzureCalc_AzureCalcRateCard[[#This Row],[Price_Level]]&amp;Table_wabobpsvr_AzureCalc_AzureCalcRateCard[[#This Row],[Region]]</f>
        <v>Standard_D4_v2 VM (Non-Windows)A1</v>
      </c>
      <c r="B4569" s="775">
        <v>1</v>
      </c>
      <c r="C4569" s="775" t="s">
        <v>87</v>
      </c>
      <c r="D4569" s="775" t="s">
        <v>174</v>
      </c>
      <c r="E4569" s="775">
        <v>0.57715000000000005</v>
      </c>
      <c r="F4569" s="775" t="s">
        <v>8089</v>
      </c>
      <c r="G4569" s="775" t="s">
        <v>4235</v>
      </c>
      <c r="H4569" s="775" t="s">
        <v>4235</v>
      </c>
      <c r="I4569" s="775" t="s">
        <v>8378</v>
      </c>
    </row>
    <row r="4570" spans="1:9">
      <c r="A4570" s="775" t="str">
        <f>Table_wabobpsvr_AzureCalc_AzureCalcRateCard[[#This Row],[ServiceName]]&amp;Table_wabobpsvr_AzureCalc_AzureCalcRateCard[[#This Row],[Price_Level]]&amp;Table_wabobpsvr_AzureCalc_AzureCalcRateCard[[#This Row],[Region]]</f>
        <v>Premium CDN Data Transfer - Zone 2 - Tier 4MOSP</v>
      </c>
      <c r="B4570" s="775"/>
      <c r="C4570" s="775" t="s">
        <v>9</v>
      </c>
      <c r="D4570" s="775" t="s">
        <v>606</v>
      </c>
      <c r="E4570" s="775">
        <v>0.16</v>
      </c>
      <c r="F4570" s="775" t="s">
        <v>8413</v>
      </c>
      <c r="G4570" s="775"/>
      <c r="H4570" s="775"/>
      <c r="I4570" s="775" t="s">
        <v>8179</v>
      </c>
    </row>
    <row r="4571" spans="1:9">
      <c r="A4571" s="775" t="str">
        <f>Table_wabobpsvr_AzureCalc_AzureCalcRateCard[[#This Row],[ServiceName]]&amp;Table_wabobpsvr_AzureCalc_AzureCalcRateCard[[#This Row],[Price_Level]]&amp;Table_wabobpsvr_AzureCalc_AzureCalcRateCard[[#This Row],[Region]]</f>
        <v>Transactions (in 1,000,000s)D3</v>
      </c>
      <c r="B4571" s="775">
        <v>3</v>
      </c>
      <c r="C4571" s="775" t="s">
        <v>6981</v>
      </c>
      <c r="D4571" s="775" t="s">
        <v>176</v>
      </c>
      <c r="E4571" s="775">
        <v>999999</v>
      </c>
      <c r="F4571" s="775" t="s">
        <v>7696</v>
      </c>
      <c r="G4571" s="775"/>
      <c r="H4571" s="775"/>
      <c r="I4571" s="775"/>
    </row>
    <row r="4572" spans="1:9">
      <c r="A4572" s="775" t="str">
        <f>Table_wabobpsvr_AzureCalc_AzureCalcRateCard[[#This Row],[ServiceName]]&amp;Table_wabobpsvr_AzureCalc_AzureCalcRateCard[[#This Row],[Price_Level]]&amp;Table_wabobpsvr_AzureCalc_AzureCalcRateCard[[#This Row],[Region]]</f>
        <v>Premium CDN Data Transfer - Zone 2 - Tier 4A</v>
      </c>
      <c r="B4572" s="775"/>
      <c r="C4572" s="775" t="s">
        <v>9</v>
      </c>
      <c r="D4572" s="775" t="s">
        <v>174</v>
      </c>
      <c r="E4572" s="775">
        <v>0.24249999999999999</v>
      </c>
      <c r="F4572" s="775" t="s">
        <v>8413</v>
      </c>
      <c r="G4572" s="775" t="s">
        <v>8177</v>
      </c>
      <c r="H4572" s="775" t="s">
        <v>8178</v>
      </c>
      <c r="I4572" s="775" t="s">
        <v>8179</v>
      </c>
    </row>
    <row r="4573" spans="1:9">
      <c r="A4573" s="775" t="str">
        <f>Table_wabobpsvr_AzureCalc_AzureCalcRateCard[[#This Row],[ServiceName]]&amp;Table_wabobpsvr_AzureCalc_AzureCalcRateCard[[#This Row],[Price_Level]]&amp;Table_wabobpsvr_AzureCalc_AzureCalcRateCard[[#This Row],[Region]]</f>
        <v>Premium CDN Data Transfer - Zone 2 - Tier 4B</v>
      </c>
      <c r="B4573" s="775"/>
      <c r="C4573" s="775" t="s">
        <v>9</v>
      </c>
      <c r="D4573" s="775" t="s">
        <v>175</v>
      </c>
      <c r="E4573" s="775">
        <v>0.23499999999999999</v>
      </c>
      <c r="F4573" s="775" t="s">
        <v>8413</v>
      </c>
      <c r="G4573" s="775" t="s">
        <v>8177</v>
      </c>
      <c r="H4573" s="775" t="s">
        <v>8178</v>
      </c>
      <c r="I4573" s="775" t="s">
        <v>8179</v>
      </c>
    </row>
    <row r="4574" spans="1:9">
      <c r="A4574" s="775" t="str">
        <f>Table_wabobpsvr_AzureCalc_AzureCalcRateCard[[#This Row],[ServiceName]]&amp;Table_wabobpsvr_AzureCalc_AzureCalcRateCard[[#This Row],[Price_Level]]&amp;Table_wabobpsvr_AzureCalc_AzureCalcRateCard[[#This Row],[Region]]</f>
        <v>Premium CDN Data Transfer - Zone 2 - Tier 4C</v>
      </c>
      <c r="B4574" s="775"/>
      <c r="C4574" s="775" t="s">
        <v>9</v>
      </c>
      <c r="D4574" s="775" t="s">
        <v>177</v>
      </c>
      <c r="E4574" s="775">
        <v>0.22750000000000001</v>
      </c>
      <c r="F4574" s="775" t="s">
        <v>8413</v>
      </c>
      <c r="G4574" s="775" t="s">
        <v>8177</v>
      </c>
      <c r="H4574" s="775" t="s">
        <v>8178</v>
      </c>
      <c r="I4574" s="775" t="s">
        <v>8179</v>
      </c>
    </row>
    <row r="4575" spans="1:9">
      <c r="A4575" s="775" t="str">
        <f>Table_wabobpsvr_AzureCalc_AzureCalcRateCard[[#This Row],[ServiceName]]&amp;Table_wabobpsvr_AzureCalc_AzureCalcRateCard[[#This Row],[Price_Level]]&amp;Table_wabobpsvr_AzureCalc_AzureCalcRateCard[[#This Row],[Region]]</f>
        <v>Premium CDN Data Transfer - Zone 2 - Tier 4D</v>
      </c>
      <c r="B4575" s="775"/>
      <c r="C4575" s="775" t="s">
        <v>9</v>
      </c>
      <c r="D4575" s="775" t="s">
        <v>176</v>
      </c>
      <c r="E4575" s="775">
        <v>0.22</v>
      </c>
      <c r="F4575" s="775" t="s">
        <v>8413</v>
      </c>
      <c r="G4575" s="775" t="s">
        <v>8177</v>
      </c>
      <c r="H4575" s="775" t="s">
        <v>8178</v>
      </c>
      <c r="I4575" s="775" t="s">
        <v>8179</v>
      </c>
    </row>
    <row r="4576" spans="1:9">
      <c r="A4576" s="775" t="str">
        <f>Table_wabobpsvr_AzureCalc_AzureCalcRateCard[[#This Row],[ServiceName]]&amp;Table_wabobpsvr_AzureCalc_AzureCalcRateCard[[#This Row],[Price_Level]]&amp;Table_wabobpsvr_AzureCalc_AzureCalcRateCard[[#This Row],[Region]]</f>
        <v>Standard_D4_v2 VM (Non-Windows)A1</v>
      </c>
      <c r="B4576" s="775">
        <v>1</v>
      </c>
      <c r="C4576" s="775" t="s">
        <v>87</v>
      </c>
      <c r="D4576" s="775" t="s">
        <v>174</v>
      </c>
      <c r="E4576" s="775">
        <v>999999</v>
      </c>
      <c r="F4576" s="775" t="s">
        <v>8089</v>
      </c>
      <c r="G4576" s="775"/>
      <c r="H4576" s="775"/>
      <c r="I4576" s="775"/>
    </row>
    <row r="4577" spans="1:9">
      <c r="A4577" s="775" t="str">
        <f>Table_wabobpsvr_AzureCalc_AzureCalcRateCard[[#This Row],[ServiceName]]&amp;Table_wabobpsvr_AzureCalc_AzureCalcRateCard[[#This Row],[Price_Level]]&amp;Table_wabobpsvr_AzureCalc_AzureCalcRateCard[[#This Row],[Region]]</f>
        <v>Transactions (in 1,000,000s)MOSP3</v>
      </c>
      <c r="B4577" s="775">
        <v>3</v>
      </c>
      <c r="C4577" s="775" t="s">
        <v>6981</v>
      </c>
      <c r="D4577" s="775" t="s">
        <v>606</v>
      </c>
      <c r="E4577" s="775">
        <v>999999</v>
      </c>
      <c r="F4577" s="775" t="s">
        <v>7696</v>
      </c>
      <c r="G4577" s="775"/>
      <c r="H4577" s="775"/>
      <c r="I4577" s="775"/>
    </row>
    <row r="4578" spans="1:9">
      <c r="A4578" s="775" t="str">
        <f>Table_wabobpsvr_AzureCalc_AzureCalcRateCard[[#This Row],[ServiceName]]&amp;Table_wabobpsvr_AzureCalc_AzureCalcRateCard[[#This Row],[Price_Level]]&amp;Table_wabobpsvr_AzureCalc_AzureCalcRateCard[[#This Row],[Region]]</f>
        <v>Standard_D4_v2 VM (Non-Windows)B1</v>
      </c>
      <c r="B4578" s="775">
        <v>1</v>
      </c>
      <c r="C4578" s="775" t="s">
        <v>87</v>
      </c>
      <c r="D4578" s="775" t="s">
        <v>175</v>
      </c>
      <c r="E4578" s="775">
        <v>999999</v>
      </c>
      <c r="F4578" s="775" t="s">
        <v>8089</v>
      </c>
      <c r="G4578" s="775"/>
      <c r="H4578" s="775"/>
      <c r="I4578" s="775"/>
    </row>
    <row r="4579" spans="1:9">
      <c r="A4579" s="775" t="str">
        <f>Table_wabobpsvr_AzureCalc_AzureCalcRateCard[[#This Row],[ServiceName]]&amp;Table_wabobpsvr_AzureCalc_AzureCalcRateCard[[#This Row],[Price_Level]]&amp;Table_wabobpsvr_AzureCalc_AzureCalcRateCard[[#This Row],[Region]]</f>
        <v>Standard_D4_v2 VM (Non-Windows)C1</v>
      </c>
      <c r="B4579" s="775">
        <v>1</v>
      </c>
      <c r="C4579" s="775" t="s">
        <v>87</v>
      </c>
      <c r="D4579" s="775" t="s">
        <v>177</v>
      </c>
      <c r="E4579" s="775">
        <v>999999</v>
      </c>
      <c r="F4579" s="775" t="s">
        <v>8089</v>
      </c>
      <c r="G4579" s="775"/>
      <c r="H4579" s="775"/>
      <c r="I4579" s="775"/>
    </row>
    <row r="4580" spans="1:9">
      <c r="A4580" s="775" t="str">
        <f>Table_wabobpsvr_AzureCalc_AzureCalcRateCard[[#This Row],[ServiceName]]&amp;Table_wabobpsvr_AzureCalc_AzureCalcRateCard[[#This Row],[Price_Level]]&amp;Table_wabobpsvr_AzureCalc_AzureCalcRateCard[[#This Row],[Region]]</f>
        <v>Standard_D4_v2 VM (Non-Windows)D1</v>
      </c>
      <c r="B4580" s="775">
        <v>1</v>
      </c>
      <c r="C4580" s="775" t="s">
        <v>87</v>
      </c>
      <c r="D4580" s="775" t="s">
        <v>176</v>
      </c>
      <c r="E4580" s="775">
        <v>999999</v>
      </c>
      <c r="F4580" s="775" t="s">
        <v>8089</v>
      </c>
      <c r="G4580" s="775"/>
      <c r="H4580" s="775"/>
      <c r="I4580" s="775"/>
    </row>
    <row r="4581" spans="1:9">
      <c r="A4581" s="775" t="str">
        <f>Table_wabobpsvr_AzureCalc_AzureCalcRateCard[[#This Row],[ServiceName]]&amp;Table_wabobpsvr_AzureCalc_AzureCalcRateCard[[#This Row],[Price_Level]]&amp;Table_wabobpsvr_AzureCalc_AzureCalcRateCard[[#This Row],[Region]]</f>
        <v>Standard_D4_v2 VM (Non-Windows)MOSP1</v>
      </c>
      <c r="B4581" s="775">
        <v>1</v>
      </c>
      <c r="C4581" s="775" t="s">
        <v>87</v>
      </c>
      <c r="D4581" s="775" t="s">
        <v>606</v>
      </c>
      <c r="E4581" s="775">
        <v>999999</v>
      </c>
      <c r="F4581" s="775" t="s">
        <v>8089</v>
      </c>
      <c r="G4581" s="775"/>
      <c r="H4581" s="775"/>
      <c r="I4581" s="775"/>
    </row>
    <row r="4582" spans="1:9">
      <c r="A4582" s="775" t="str">
        <f>Table_wabobpsvr_AzureCalc_AzureCalcRateCard[[#This Row],[ServiceName]]&amp;Table_wabobpsvr_AzureCalc_AzureCalcRateCard[[#This Row],[Price_Level]]&amp;Table_wabobpsvr_AzureCalc_AzureCalcRateCard[[#This Row],[Region]]</f>
        <v>Standard_D5_v2 VM (Non-Windows)A1</v>
      </c>
      <c r="B4582" s="775">
        <v>1</v>
      </c>
      <c r="C4582" s="775" t="s">
        <v>87</v>
      </c>
      <c r="D4582" s="775" t="s">
        <v>174</v>
      </c>
      <c r="E4582" s="775">
        <v>999999</v>
      </c>
      <c r="F4582" s="775" t="s">
        <v>8090</v>
      </c>
      <c r="G4582" s="775"/>
      <c r="H4582" s="775"/>
      <c r="I4582" s="775"/>
    </row>
    <row r="4583" spans="1:9">
      <c r="A4583" s="775" t="str">
        <f>Table_wabobpsvr_AzureCalc_AzureCalcRateCard[[#This Row],[ServiceName]]&amp;Table_wabobpsvr_AzureCalc_AzureCalcRateCard[[#This Row],[Price_Level]]&amp;Table_wabobpsvr_AzureCalc_AzureCalcRateCard[[#This Row],[Region]]</f>
        <v>Standard_D5_v2 VM (Non-Windows)B1</v>
      </c>
      <c r="B4583" s="775">
        <v>1</v>
      </c>
      <c r="C4583" s="775" t="s">
        <v>87</v>
      </c>
      <c r="D4583" s="775" t="s">
        <v>175</v>
      </c>
      <c r="E4583" s="775">
        <v>999999</v>
      </c>
      <c r="F4583" s="775" t="s">
        <v>8090</v>
      </c>
      <c r="G4583" s="775"/>
      <c r="H4583" s="775"/>
      <c r="I4583" s="775"/>
    </row>
    <row r="4584" spans="1:9">
      <c r="A4584" s="775" t="str">
        <f>Table_wabobpsvr_AzureCalc_AzureCalcRateCard[[#This Row],[ServiceName]]&amp;Table_wabobpsvr_AzureCalc_AzureCalcRateCard[[#This Row],[Price_Level]]&amp;Table_wabobpsvr_AzureCalc_AzureCalcRateCard[[#This Row],[Region]]</f>
        <v>Standard_D5_v2 VM (Non-Windows)C1</v>
      </c>
      <c r="B4584" s="775">
        <v>1</v>
      </c>
      <c r="C4584" s="775" t="s">
        <v>87</v>
      </c>
      <c r="D4584" s="775" t="s">
        <v>177</v>
      </c>
      <c r="E4584" s="775">
        <v>999999</v>
      </c>
      <c r="F4584" s="775" t="s">
        <v>8090</v>
      </c>
      <c r="G4584" s="775"/>
      <c r="H4584" s="775"/>
      <c r="I4584" s="775"/>
    </row>
    <row r="4585" spans="1:9">
      <c r="A4585" s="775" t="str">
        <f>Table_wabobpsvr_AzureCalc_AzureCalcRateCard[[#This Row],[ServiceName]]&amp;Table_wabobpsvr_AzureCalc_AzureCalcRateCard[[#This Row],[Price_Level]]&amp;Table_wabobpsvr_AzureCalc_AzureCalcRateCard[[#This Row],[Region]]</f>
        <v>Standard_D5_v2 VM (Non-Windows)D1</v>
      </c>
      <c r="B4585" s="775">
        <v>1</v>
      </c>
      <c r="C4585" s="775" t="s">
        <v>87</v>
      </c>
      <c r="D4585" s="775" t="s">
        <v>176</v>
      </c>
      <c r="E4585" s="775">
        <v>999999</v>
      </c>
      <c r="F4585" s="775" t="s">
        <v>8090</v>
      </c>
      <c r="G4585" s="775"/>
      <c r="H4585" s="775"/>
      <c r="I4585" s="775"/>
    </row>
    <row r="4586" spans="1:9">
      <c r="A4586" s="1039" t="str">
        <f>Table_wabobpsvr_AzureCalc_AzureCalcRateCard[[#This Row],[ServiceName]]&amp;Table_wabobpsvr_AzureCalc_AzureCalcRateCard[[#This Row],[Price_Level]]&amp;Table_wabobpsvr_AzureCalc_AzureCalcRateCard[[#This Row],[Region]]</f>
        <v>Unit HoursA4</v>
      </c>
      <c r="B4586" s="1039">
        <v>4</v>
      </c>
      <c r="C4586" s="1039" t="s">
        <v>7700</v>
      </c>
      <c r="D4586" s="1039" t="s">
        <v>174</v>
      </c>
      <c r="E4586" s="1039">
        <v>999999</v>
      </c>
      <c r="F4586" s="1039" t="s">
        <v>7700</v>
      </c>
      <c r="G4586" s="775"/>
      <c r="H4586" s="775"/>
      <c r="I4586" s="775"/>
    </row>
    <row r="4587" spans="1:9">
      <c r="A4587" s="775" t="str">
        <f>Table_wabobpsvr_AzureCalc_AzureCalcRateCard[[#This Row],[ServiceName]]&amp;Table_wabobpsvr_AzureCalc_AzureCalcRateCard[[#This Row],[Price_Level]]&amp;Table_wabobpsvr_AzureCalc_AzureCalcRateCard[[#This Row],[Region]]</f>
        <v>Standard_D5_v2 VM (Non-Windows)MOSP1</v>
      </c>
      <c r="B4587" s="775">
        <v>1</v>
      </c>
      <c r="C4587" s="775" t="s">
        <v>87</v>
      </c>
      <c r="D4587" s="775" t="s">
        <v>606</v>
      </c>
      <c r="E4587" s="775">
        <v>999999</v>
      </c>
      <c r="F4587" s="775" t="s">
        <v>8090</v>
      </c>
      <c r="G4587" s="775"/>
      <c r="H4587" s="775"/>
      <c r="I4587" s="775"/>
    </row>
    <row r="4588" spans="1:9">
      <c r="A4588" s="775" t="str">
        <f>Table_wabobpsvr_AzureCalc_AzureCalcRateCard[[#This Row],[ServiceName]]&amp;Table_wabobpsvr_AzureCalc_AzureCalcRateCard[[#This Row],[Price_Level]]&amp;Table_wabobpsvr_AzureCalc_AzureCalcRateCard[[#This Row],[Region]]</f>
        <v>Standard_D11_v2 VM (Non-Windows)A1</v>
      </c>
      <c r="B4588" s="775">
        <v>1</v>
      </c>
      <c r="C4588" s="775" t="s">
        <v>87</v>
      </c>
      <c r="D4588" s="775" t="s">
        <v>174</v>
      </c>
      <c r="E4588" s="775">
        <v>999999</v>
      </c>
      <c r="F4588" s="775" t="s">
        <v>8091</v>
      </c>
      <c r="G4588" s="775"/>
      <c r="H4588" s="775"/>
      <c r="I4588" s="775"/>
    </row>
    <row r="4589" spans="1:9">
      <c r="A4589" s="775" t="str">
        <f>Table_wabobpsvr_AzureCalc_AzureCalcRateCard[[#This Row],[ServiceName]]&amp;Table_wabobpsvr_AzureCalc_AzureCalcRateCard[[#This Row],[Price_Level]]&amp;Table_wabobpsvr_AzureCalc_AzureCalcRateCard[[#This Row],[Region]]</f>
        <v>Standard_D11_v2 VM (Non-Windows)B1</v>
      </c>
      <c r="B4589" s="775">
        <v>1</v>
      </c>
      <c r="C4589" s="775" t="s">
        <v>87</v>
      </c>
      <c r="D4589" s="775" t="s">
        <v>175</v>
      </c>
      <c r="E4589" s="775">
        <v>999999</v>
      </c>
      <c r="F4589" s="775" t="s">
        <v>8091</v>
      </c>
      <c r="G4589" s="775"/>
      <c r="H4589" s="775"/>
      <c r="I4589" s="775"/>
    </row>
    <row r="4590" spans="1:9">
      <c r="A4590" s="775" t="str">
        <f>Table_wabobpsvr_AzureCalc_AzureCalcRateCard[[#This Row],[ServiceName]]&amp;Table_wabobpsvr_AzureCalc_AzureCalcRateCard[[#This Row],[Price_Level]]&amp;Table_wabobpsvr_AzureCalc_AzureCalcRateCard[[#This Row],[Region]]</f>
        <v>Standard_D11_v2 VM (Non-Windows)C1</v>
      </c>
      <c r="B4590" s="775">
        <v>1</v>
      </c>
      <c r="C4590" s="775" t="s">
        <v>87</v>
      </c>
      <c r="D4590" s="775" t="s">
        <v>177</v>
      </c>
      <c r="E4590" s="775">
        <v>999999</v>
      </c>
      <c r="F4590" s="775" t="s">
        <v>8091</v>
      </c>
      <c r="G4590" s="775"/>
      <c r="H4590" s="775"/>
      <c r="I4590" s="775"/>
    </row>
    <row r="4591" spans="1:9">
      <c r="A4591" s="775" t="str">
        <f>Table_wabobpsvr_AzureCalc_AzureCalcRateCard[[#This Row],[ServiceName]]&amp;Table_wabobpsvr_AzureCalc_AzureCalcRateCard[[#This Row],[Price_Level]]&amp;Table_wabobpsvr_AzureCalc_AzureCalcRateCard[[#This Row],[Region]]</f>
        <v>Standard_D11_v2 VM (Non-Windows)D1</v>
      </c>
      <c r="B4591" s="775">
        <v>1</v>
      </c>
      <c r="C4591" s="775" t="s">
        <v>87</v>
      </c>
      <c r="D4591" s="775" t="s">
        <v>176</v>
      </c>
      <c r="E4591" s="775">
        <v>999999</v>
      </c>
      <c r="F4591" s="775" t="s">
        <v>8091</v>
      </c>
      <c r="G4591" s="775"/>
      <c r="H4591" s="775"/>
      <c r="I4591" s="775"/>
    </row>
    <row r="4592" spans="1:9">
      <c r="A4592" s="775" t="str">
        <f>Table_wabobpsvr_AzureCalc_AzureCalcRateCard[[#This Row],[ServiceName]]&amp;Table_wabobpsvr_AzureCalc_AzureCalcRateCard[[#This Row],[Price_Level]]&amp;Table_wabobpsvr_AzureCalc_AzureCalcRateCard[[#This Row],[Region]]</f>
        <v>Standard_D11_v2 VM (Non-Windows)MOSP1</v>
      </c>
      <c r="B4592" s="775">
        <v>1</v>
      </c>
      <c r="C4592" s="775" t="s">
        <v>87</v>
      </c>
      <c r="D4592" s="775" t="s">
        <v>606</v>
      </c>
      <c r="E4592" s="775">
        <v>999999</v>
      </c>
      <c r="F4592" s="775" t="s">
        <v>8091</v>
      </c>
      <c r="G4592" s="775"/>
      <c r="H4592" s="775"/>
      <c r="I4592" s="775"/>
    </row>
    <row r="4593" spans="1:9">
      <c r="A4593" s="775" t="str">
        <f>Table_wabobpsvr_AzureCalc_AzureCalcRateCard[[#This Row],[ServiceName]]&amp;Table_wabobpsvr_AzureCalc_AzureCalcRateCard[[#This Row],[Price_Level]]&amp;Table_wabobpsvr_AzureCalc_AzureCalcRateCard[[#This Row],[Region]]</f>
        <v>Standard_D12_v2 VM (Non-Windows)A1</v>
      </c>
      <c r="B4593" s="775">
        <v>1</v>
      </c>
      <c r="C4593" s="775" t="s">
        <v>87</v>
      </c>
      <c r="D4593" s="775" t="s">
        <v>174</v>
      </c>
      <c r="E4593" s="775">
        <v>999999</v>
      </c>
      <c r="F4593" s="775" t="s">
        <v>8092</v>
      </c>
      <c r="G4593" s="775"/>
      <c r="H4593" s="775"/>
      <c r="I4593" s="775"/>
    </row>
    <row r="4594" spans="1:9">
      <c r="A4594" s="775" t="str">
        <f>Table_wabobpsvr_AzureCalc_AzureCalcRateCard[[#This Row],[ServiceName]]&amp;Table_wabobpsvr_AzureCalc_AzureCalcRateCard[[#This Row],[Price_Level]]&amp;Table_wabobpsvr_AzureCalc_AzureCalcRateCard[[#This Row],[Region]]</f>
        <v>Standard_D12_v2 VM (Non-Windows)B1</v>
      </c>
      <c r="B4594" s="775">
        <v>1</v>
      </c>
      <c r="C4594" s="775" t="s">
        <v>87</v>
      </c>
      <c r="D4594" s="775" t="s">
        <v>175</v>
      </c>
      <c r="E4594" s="775">
        <v>999999</v>
      </c>
      <c r="F4594" s="775" t="s">
        <v>8092</v>
      </c>
      <c r="G4594" s="775"/>
      <c r="H4594" s="775"/>
      <c r="I4594" s="775"/>
    </row>
    <row r="4595" spans="1:9">
      <c r="A4595" s="775" t="str">
        <f>Table_wabobpsvr_AzureCalc_AzureCalcRateCard[[#This Row],[ServiceName]]&amp;Table_wabobpsvr_AzureCalc_AzureCalcRateCard[[#This Row],[Price_Level]]&amp;Table_wabobpsvr_AzureCalc_AzureCalcRateCard[[#This Row],[Region]]</f>
        <v>Unit HoursB4</v>
      </c>
      <c r="B4595" s="775">
        <v>4</v>
      </c>
      <c r="C4595" s="775" t="s">
        <v>7700</v>
      </c>
      <c r="D4595" s="775" t="s">
        <v>175</v>
      </c>
      <c r="E4595" s="775">
        <v>999999</v>
      </c>
      <c r="F4595" s="775" t="s">
        <v>7700</v>
      </c>
      <c r="G4595" s="775"/>
      <c r="H4595" s="775"/>
      <c r="I4595" s="775"/>
    </row>
    <row r="4596" spans="1:9">
      <c r="A4596" s="775" t="str">
        <f>Table_wabobpsvr_AzureCalc_AzureCalcRateCard[[#This Row],[ServiceName]]&amp;Table_wabobpsvr_AzureCalc_AzureCalcRateCard[[#This Row],[Price_Level]]&amp;Table_wabobpsvr_AzureCalc_AzureCalcRateCard[[#This Row],[Region]]</f>
        <v>Unit HoursC4</v>
      </c>
      <c r="B4596" s="775">
        <v>4</v>
      </c>
      <c r="C4596" s="775" t="s">
        <v>7700</v>
      </c>
      <c r="D4596" s="775" t="s">
        <v>177</v>
      </c>
      <c r="E4596" s="775">
        <v>999999</v>
      </c>
      <c r="F4596" s="775" t="s">
        <v>7700</v>
      </c>
      <c r="G4596" s="775"/>
      <c r="H4596" s="775"/>
      <c r="I4596" s="775"/>
    </row>
    <row r="4597" spans="1:9">
      <c r="A4597" s="1039" t="str">
        <f>Table_wabobpsvr_AzureCalc_AzureCalcRateCard[[#This Row],[ServiceName]]&amp;Table_wabobpsvr_AzureCalc_AzureCalcRateCard[[#This Row],[Price_Level]]&amp;Table_wabobpsvr_AzureCalc_AzureCalcRateCard[[#This Row],[Region]]</f>
        <v>Unit HoursD4</v>
      </c>
      <c r="B4597" s="1039">
        <v>4</v>
      </c>
      <c r="C4597" s="1039" t="s">
        <v>7700</v>
      </c>
      <c r="D4597" s="1039" t="s">
        <v>176</v>
      </c>
      <c r="E4597" s="1039">
        <v>999999</v>
      </c>
      <c r="F4597" s="1039" t="s">
        <v>7700</v>
      </c>
      <c r="G4597" s="775"/>
      <c r="H4597" s="775"/>
      <c r="I4597" s="775"/>
    </row>
    <row r="4598" spans="1:9">
      <c r="A4598" s="775" t="str">
        <f>Table_wabobpsvr_AzureCalc_AzureCalcRateCard[[#This Row],[ServiceName]]&amp;Table_wabobpsvr_AzureCalc_AzureCalcRateCard[[#This Row],[Price_Level]]&amp;Table_wabobpsvr_AzureCalc_AzureCalcRateCard[[#This Row],[Region]]</f>
        <v>Unit HoursMOSP4</v>
      </c>
      <c r="B4598" s="775">
        <v>4</v>
      </c>
      <c r="C4598" s="775" t="s">
        <v>7700</v>
      </c>
      <c r="D4598" s="775" t="s">
        <v>606</v>
      </c>
      <c r="E4598" s="775">
        <v>999999</v>
      </c>
      <c r="F4598" s="775" t="s">
        <v>7700</v>
      </c>
      <c r="G4598" s="775"/>
      <c r="H4598" s="775"/>
      <c r="I4598" s="775"/>
    </row>
    <row r="4599" spans="1:9">
      <c r="A4599" s="775" t="str">
        <f>Table_wabobpsvr_AzureCalc_AzureCalcRateCard[[#This Row],[ServiceName]]&amp;Table_wabobpsvr_AzureCalc_AzureCalcRateCard[[#This Row],[Price_Level]]&amp;Table_wabobpsvr_AzureCalc_AzureCalcRateCard[[#This Row],[Region]]</f>
        <v>Job UnitsA4</v>
      </c>
      <c r="B4599" s="775">
        <v>4</v>
      </c>
      <c r="C4599" s="775" t="s">
        <v>77</v>
      </c>
      <c r="D4599" s="775" t="s">
        <v>174</v>
      </c>
      <c r="E4599" s="775">
        <v>999999</v>
      </c>
      <c r="F4599" s="775" t="s">
        <v>7681</v>
      </c>
      <c r="G4599" s="775"/>
      <c r="H4599" s="775"/>
      <c r="I4599" s="775"/>
    </row>
    <row r="4600" spans="1:9">
      <c r="A4600" s="775" t="str">
        <f>Table_wabobpsvr_AzureCalc_AzureCalcRateCard[[#This Row],[ServiceName]]&amp;Table_wabobpsvr_AzureCalc_AzureCalcRateCard[[#This Row],[Price_Level]]&amp;Table_wabobpsvr_AzureCalc_AzureCalcRateCard[[#This Row],[Region]]</f>
        <v>Job UnitsB4</v>
      </c>
      <c r="B4600" s="775">
        <v>4</v>
      </c>
      <c r="C4600" s="775" t="s">
        <v>77</v>
      </c>
      <c r="D4600" s="775" t="s">
        <v>175</v>
      </c>
      <c r="E4600" s="775">
        <v>999999</v>
      </c>
      <c r="F4600" s="775" t="s">
        <v>7681</v>
      </c>
      <c r="G4600" s="775"/>
      <c r="H4600" s="775"/>
      <c r="I4600" s="775"/>
    </row>
    <row r="4601" spans="1:9">
      <c r="A4601" s="775" t="str">
        <f>Table_wabobpsvr_AzureCalc_AzureCalcRateCard[[#This Row],[ServiceName]]&amp;Table_wabobpsvr_AzureCalc_AzureCalcRateCard[[#This Row],[Price_Level]]&amp;Table_wabobpsvr_AzureCalc_AzureCalcRateCard[[#This Row],[Region]]</f>
        <v>Job UnitsC4</v>
      </c>
      <c r="B4601" s="775">
        <v>4</v>
      </c>
      <c r="C4601" s="775" t="s">
        <v>77</v>
      </c>
      <c r="D4601" s="775" t="s">
        <v>177</v>
      </c>
      <c r="E4601" s="775">
        <v>999999</v>
      </c>
      <c r="F4601" s="775" t="s">
        <v>7681</v>
      </c>
      <c r="G4601" s="775"/>
      <c r="H4601" s="775"/>
      <c r="I4601" s="775"/>
    </row>
    <row r="4602" spans="1:9">
      <c r="A4602" s="775" t="str">
        <f>Table_wabobpsvr_AzureCalc_AzureCalcRateCard[[#This Row],[ServiceName]]&amp;Table_wabobpsvr_AzureCalc_AzureCalcRateCard[[#This Row],[Price_Level]]&amp;Table_wabobpsvr_AzureCalc_AzureCalcRateCard[[#This Row],[Region]]</f>
        <v>Job UnitsD4</v>
      </c>
      <c r="B4602" s="775">
        <v>4</v>
      </c>
      <c r="C4602" s="775" t="s">
        <v>77</v>
      </c>
      <c r="D4602" s="775" t="s">
        <v>176</v>
      </c>
      <c r="E4602" s="775">
        <v>999999</v>
      </c>
      <c r="F4602" s="775" t="s">
        <v>7681</v>
      </c>
      <c r="G4602" s="775"/>
      <c r="H4602" s="775"/>
      <c r="I4602" s="775"/>
    </row>
    <row r="4603" spans="1:9">
      <c r="A4603" s="775" t="str">
        <f>Table_wabobpsvr_AzureCalc_AzureCalcRateCard[[#This Row],[ServiceName]]&amp;Table_wabobpsvr_AzureCalc_AzureCalcRateCard[[#This Row],[Price_Level]]&amp;Table_wabobpsvr_AzureCalc_AzureCalcRateCard[[#This Row],[Region]]</f>
        <v>Job UnitsMOSP4</v>
      </c>
      <c r="B4603" s="775">
        <v>4</v>
      </c>
      <c r="C4603" s="775" t="s">
        <v>77</v>
      </c>
      <c r="D4603" s="775" t="s">
        <v>606</v>
      </c>
      <c r="E4603" s="775">
        <v>999999</v>
      </c>
      <c r="F4603" s="775" t="s">
        <v>7681</v>
      </c>
      <c r="G4603" s="775"/>
      <c r="H4603" s="775"/>
      <c r="I4603" s="775"/>
    </row>
    <row r="4604" spans="1:9">
      <c r="A4604" s="775" t="str">
        <f>Table_wabobpsvr_AzureCalc_AzureCalcRateCard[[#This Row],[ServiceName]]&amp;Table_wabobpsvr_AzureCalc_AzureCalcRateCard[[#This Row],[Price_Level]]&amp;Table_wabobpsvr_AzureCalc_AzureCalcRateCard[[#This Row],[Region]]</f>
        <v>Data at Rest (GB)A4</v>
      </c>
      <c r="B4604" s="775">
        <v>4</v>
      </c>
      <c r="C4604" s="775" t="s">
        <v>9</v>
      </c>
      <c r="D4604" s="775" t="s">
        <v>174</v>
      </c>
      <c r="E4604" s="775">
        <v>999999</v>
      </c>
      <c r="F4604" s="775" t="s">
        <v>7685</v>
      </c>
      <c r="G4604" s="775"/>
      <c r="H4604" s="775"/>
      <c r="I4604" s="775"/>
    </row>
    <row r="4605" spans="1:9">
      <c r="A4605" s="775" t="str">
        <f>Table_wabobpsvr_AzureCalc_AzureCalcRateCard[[#This Row],[ServiceName]]&amp;Table_wabobpsvr_AzureCalc_AzureCalcRateCard[[#This Row],[Price_Level]]&amp;Table_wabobpsvr_AzureCalc_AzureCalcRateCard[[#This Row],[Region]]</f>
        <v>Job UnitsD5</v>
      </c>
      <c r="B4605" s="775">
        <v>5</v>
      </c>
      <c r="C4605" s="775" t="s">
        <v>77</v>
      </c>
      <c r="D4605" s="775" t="s">
        <v>176</v>
      </c>
      <c r="E4605" s="775">
        <v>999999</v>
      </c>
      <c r="F4605" s="775" t="s">
        <v>7681</v>
      </c>
      <c r="G4605" s="775"/>
      <c r="H4605" s="775"/>
      <c r="I4605" s="775"/>
    </row>
    <row r="4606" spans="1:9">
      <c r="A4606" s="775" t="str">
        <f>Table_wabobpsvr_AzureCalc_AzureCalcRateCard[[#This Row],[ServiceName]]&amp;Table_wabobpsvr_AzureCalc_AzureCalcRateCard[[#This Row],[Price_Level]]&amp;Table_wabobpsvr_AzureCalc_AzureCalcRateCard[[#This Row],[Region]]</f>
        <v>Job UnitsMOSP5</v>
      </c>
      <c r="B4606" s="775">
        <v>5</v>
      </c>
      <c r="C4606" s="775" t="s">
        <v>77</v>
      </c>
      <c r="D4606" s="775" t="s">
        <v>606</v>
      </c>
      <c r="E4606" s="775">
        <v>999999</v>
      </c>
      <c r="F4606" s="775" t="s">
        <v>7681</v>
      </c>
      <c r="G4606" s="775"/>
      <c r="H4606" s="775"/>
      <c r="I4606" s="775"/>
    </row>
    <row r="4607" spans="1:9">
      <c r="A4607" s="775" t="str">
        <f>Table_wabobpsvr_AzureCalc_AzureCalcRateCard[[#This Row],[ServiceName]]&amp;Table_wabobpsvr_AzureCalc_AzureCalcRateCard[[#This Row],[Price_Level]]&amp;Table_wabobpsvr_AzureCalc_AzureCalcRateCard[[#This Row],[Region]]</f>
        <v>Data at Rest (GB)A5</v>
      </c>
      <c r="B4607" s="775">
        <v>5</v>
      </c>
      <c r="C4607" s="775" t="s">
        <v>9</v>
      </c>
      <c r="D4607" s="775" t="s">
        <v>174</v>
      </c>
      <c r="E4607" s="775">
        <v>999999</v>
      </c>
      <c r="F4607" s="775" t="s">
        <v>7685</v>
      </c>
      <c r="G4607" s="775"/>
      <c r="H4607" s="775"/>
      <c r="I4607" s="775"/>
    </row>
    <row r="4608" spans="1:9">
      <c r="A4608" s="775" t="str">
        <f>Table_wabobpsvr_AzureCalc_AzureCalcRateCard[[#This Row],[ServiceName]]&amp;Table_wabobpsvr_AzureCalc_AzureCalcRateCard[[#This Row],[Price_Level]]&amp;Table_wabobpsvr_AzureCalc_AzureCalcRateCard[[#This Row],[Region]]</f>
        <v>Data at Rest (GB)B5</v>
      </c>
      <c r="B4608" s="775">
        <v>5</v>
      </c>
      <c r="C4608" s="775" t="s">
        <v>9</v>
      </c>
      <c r="D4608" s="775" t="s">
        <v>175</v>
      </c>
      <c r="E4608" s="775">
        <v>999999</v>
      </c>
      <c r="F4608" s="775" t="s">
        <v>7685</v>
      </c>
      <c r="G4608" s="775"/>
      <c r="H4608" s="775"/>
      <c r="I4608" s="775"/>
    </row>
    <row r="4609" spans="1:9">
      <c r="A4609" s="775" t="str">
        <f>Table_wabobpsvr_AzureCalc_AzureCalcRateCard[[#This Row],[ServiceName]]&amp;Table_wabobpsvr_AzureCalc_AzureCalcRateCard[[#This Row],[Price_Level]]&amp;Table_wabobpsvr_AzureCalc_AzureCalcRateCard[[#This Row],[Region]]</f>
        <v>Data at Rest (GB)C5</v>
      </c>
      <c r="B4609" s="775">
        <v>5</v>
      </c>
      <c r="C4609" s="775" t="s">
        <v>9</v>
      </c>
      <c r="D4609" s="775" t="s">
        <v>177</v>
      </c>
      <c r="E4609" s="775">
        <v>999999</v>
      </c>
      <c r="F4609" s="775" t="s">
        <v>7685</v>
      </c>
      <c r="G4609" s="775"/>
      <c r="H4609" s="775"/>
      <c r="I4609" s="775"/>
    </row>
    <row r="4610" spans="1:9">
      <c r="A4610" s="775" t="str">
        <f>Table_wabobpsvr_AzureCalc_AzureCalcRateCard[[#This Row],[ServiceName]]&amp;Table_wabobpsvr_AzureCalc_AzureCalcRateCard[[#This Row],[Price_Level]]&amp;Table_wabobpsvr_AzureCalc_AzureCalcRateCard[[#This Row],[Region]]</f>
        <v>Data at Rest (GB)D5</v>
      </c>
      <c r="B4610" s="775">
        <v>5</v>
      </c>
      <c r="C4610" s="775" t="s">
        <v>9</v>
      </c>
      <c r="D4610" s="775" t="s">
        <v>176</v>
      </c>
      <c r="E4610" s="775">
        <v>999999</v>
      </c>
      <c r="F4610" s="775" t="s">
        <v>7685</v>
      </c>
      <c r="G4610" s="775"/>
      <c r="H4610" s="775"/>
      <c r="I4610" s="775"/>
    </row>
    <row r="4611" spans="1:9">
      <c r="A4611" s="775" t="str">
        <f>Table_wabobpsvr_AzureCalc_AzureCalcRateCard[[#This Row],[ServiceName]]&amp;Table_wabobpsvr_AzureCalc_AzureCalcRateCard[[#This Row],[Price_Level]]&amp;Table_wabobpsvr_AzureCalc_AzureCalcRateCard[[#This Row],[Region]]</f>
        <v>Data at Rest (GB)MOSP5</v>
      </c>
      <c r="B4611" s="775">
        <v>5</v>
      </c>
      <c r="C4611" s="775" t="s">
        <v>9</v>
      </c>
      <c r="D4611" s="775" t="s">
        <v>606</v>
      </c>
      <c r="E4611" s="775">
        <v>999999</v>
      </c>
      <c r="F4611" s="775" t="s">
        <v>7685</v>
      </c>
      <c r="G4611" s="775"/>
      <c r="H4611" s="775"/>
      <c r="I4611" s="775"/>
    </row>
    <row r="4612" spans="1:9">
      <c r="A4612" s="775" t="str">
        <f>Table_wabobpsvr_AzureCalc_AzureCalcRateCard[[#This Row],[ServiceName]]&amp;Table_wabobpsvr_AzureCalc_AzureCalcRateCard[[#This Row],[Price_Level]]&amp;Table_wabobpsvr_AzureCalc_AzureCalcRateCard[[#This Row],[Region]]</f>
        <v>IO Unit HoursA5</v>
      </c>
      <c r="B4612" s="775">
        <v>5</v>
      </c>
      <c r="C4612" s="775" t="s">
        <v>87</v>
      </c>
      <c r="D4612" s="775" t="s">
        <v>174</v>
      </c>
      <c r="E4612" s="775">
        <v>999999</v>
      </c>
      <c r="F4612" s="775" t="s">
        <v>7689</v>
      </c>
      <c r="G4612" s="775"/>
      <c r="H4612" s="775"/>
      <c r="I4612" s="775"/>
    </row>
    <row r="4613" spans="1:9">
      <c r="A4613" s="775" t="str">
        <f>Table_wabobpsvr_AzureCalc_AzureCalcRateCard[[#This Row],[ServiceName]]&amp;Table_wabobpsvr_AzureCalc_AzureCalcRateCard[[#This Row],[Price_Level]]&amp;Table_wabobpsvr_AzureCalc_AzureCalcRateCard[[#This Row],[Region]]</f>
        <v>IO Unit HoursB5</v>
      </c>
      <c r="B4613" s="775">
        <v>5</v>
      </c>
      <c r="C4613" s="775" t="s">
        <v>87</v>
      </c>
      <c r="D4613" s="775" t="s">
        <v>175</v>
      </c>
      <c r="E4613" s="775">
        <v>999999</v>
      </c>
      <c r="F4613" s="775" t="s">
        <v>7689</v>
      </c>
      <c r="G4613" s="775"/>
      <c r="H4613" s="775"/>
      <c r="I4613" s="775"/>
    </row>
    <row r="4614" spans="1:9">
      <c r="A4614" s="775" t="str">
        <f>Table_wabobpsvr_AzureCalc_AzureCalcRateCard[[#This Row],[ServiceName]]&amp;Table_wabobpsvr_AzureCalc_AzureCalcRateCard[[#This Row],[Price_Level]]&amp;Table_wabobpsvr_AzureCalc_AzureCalcRateCard[[#This Row],[Region]]</f>
        <v>IO Unit HoursC5</v>
      </c>
      <c r="B4614" s="775">
        <v>5</v>
      </c>
      <c r="C4614" s="775" t="s">
        <v>87</v>
      </c>
      <c r="D4614" s="775" t="s">
        <v>177</v>
      </c>
      <c r="E4614" s="775">
        <v>999999</v>
      </c>
      <c r="F4614" s="775" t="s">
        <v>7689</v>
      </c>
      <c r="G4614" s="775"/>
      <c r="H4614" s="775"/>
      <c r="I4614" s="775"/>
    </row>
    <row r="4615" spans="1:9">
      <c r="A4615" s="775" t="str">
        <f>Table_wabobpsvr_AzureCalc_AzureCalcRateCard[[#This Row],[ServiceName]]&amp;Table_wabobpsvr_AzureCalc_AzureCalcRateCard[[#This Row],[Price_Level]]&amp;Table_wabobpsvr_AzureCalc_AzureCalcRateCard[[#This Row],[Region]]</f>
        <v>IO Unit HoursD5</v>
      </c>
      <c r="B4615" s="775">
        <v>5</v>
      </c>
      <c r="C4615" s="775" t="s">
        <v>87</v>
      </c>
      <c r="D4615" s="775" t="s">
        <v>176</v>
      </c>
      <c r="E4615" s="775">
        <v>999999</v>
      </c>
      <c r="F4615" s="775" t="s">
        <v>7689</v>
      </c>
      <c r="G4615" s="775"/>
      <c r="H4615" s="775"/>
      <c r="I4615" s="775"/>
    </row>
    <row r="4616" spans="1:9">
      <c r="A4616" s="775" t="str">
        <f>Table_wabobpsvr_AzureCalc_AzureCalcRateCard[[#This Row],[ServiceName]]&amp;Table_wabobpsvr_AzureCalc_AzureCalcRateCard[[#This Row],[Price_Level]]&amp;Table_wabobpsvr_AzureCalc_AzureCalcRateCard[[#This Row],[Region]]</f>
        <v>IO Unit HoursMOSP5</v>
      </c>
      <c r="B4616" s="775">
        <v>5</v>
      </c>
      <c r="C4616" s="775" t="s">
        <v>87</v>
      </c>
      <c r="D4616" s="775" t="s">
        <v>606</v>
      </c>
      <c r="E4616" s="775">
        <v>999999</v>
      </c>
      <c r="F4616" s="775" t="s">
        <v>7689</v>
      </c>
      <c r="G4616" s="775"/>
      <c r="H4616" s="775"/>
      <c r="I4616" s="775"/>
    </row>
    <row r="4617" spans="1:9">
      <c r="A4617" s="1039" t="str">
        <f>Table_wabobpsvr_AzureCalc_AzureCalcRateCard[[#This Row],[ServiceName]]&amp;Table_wabobpsvr_AzureCalc_AzureCalcRateCard[[#This Row],[Price_Level]]&amp;Table_wabobpsvr_AzureCalc_AzureCalcRateCard[[#This Row],[Region]]</f>
        <v>Throughput Unit HoursA5</v>
      </c>
      <c r="B4617" s="1039">
        <v>5</v>
      </c>
      <c r="C4617" s="1039" t="s">
        <v>87</v>
      </c>
      <c r="D4617" s="1039" t="s">
        <v>174</v>
      </c>
      <c r="E4617" s="1039">
        <v>999999</v>
      </c>
      <c r="F4617" s="1039" t="s">
        <v>1067</v>
      </c>
      <c r="G4617" s="775"/>
      <c r="H4617" s="775"/>
      <c r="I4617" s="775"/>
    </row>
    <row r="4618" spans="1:9">
      <c r="A4618" s="1039" t="str">
        <f>Table_wabobpsvr_AzureCalc_AzureCalcRateCard[[#This Row],[ServiceName]]&amp;Table_wabobpsvr_AzureCalc_AzureCalcRateCard[[#This Row],[Price_Level]]&amp;Table_wabobpsvr_AzureCalc_AzureCalcRateCard[[#This Row],[Region]]</f>
        <v>Throughput Unit HoursB5</v>
      </c>
      <c r="B4618" s="1039">
        <v>5</v>
      </c>
      <c r="C4618" s="1039" t="s">
        <v>87</v>
      </c>
      <c r="D4618" s="1039" t="s">
        <v>175</v>
      </c>
      <c r="E4618" s="1039">
        <v>999999</v>
      </c>
      <c r="F4618" s="1039" t="s">
        <v>1067</v>
      </c>
      <c r="G4618" s="775"/>
      <c r="H4618" s="775"/>
      <c r="I4618" s="775"/>
    </row>
    <row r="4619" spans="1:9">
      <c r="A4619" s="1039" t="str">
        <f>Table_wabobpsvr_AzureCalc_AzureCalcRateCard[[#This Row],[ServiceName]]&amp;Table_wabobpsvr_AzureCalc_AzureCalcRateCard[[#This Row],[Price_Level]]&amp;Table_wabobpsvr_AzureCalc_AzureCalcRateCard[[#This Row],[Region]]</f>
        <v>Throughput Unit HoursC5</v>
      </c>
      <c r="B4619" s="1039">
        <v>5</v>
      </c>
      <c r="C4619" s="1039" t="s">
        <v>87</v>
      </c>
      <c r="D4619" s="1039" t="s">
        <v>177</v>
      </c>
      <c r="E4619" s="1039">
        <v>999999</v>
      </c>
      <c r="F4619" s="1039" t="s">
        <v>1067</v>
      </c>
      <c r="G4619" s="775"/>
      <c r="H4619" s="775"/>
      <c r="I4619" s="775"/>
    </row>
    <row r="4620" spans="1:9">
      <c r="A4620" s="1039" t="str">
        <f>Table_wabobpsvr_AzureCalc_AzureCalcRateCard[[#This Row],[ServiceName]]&amp;Table_wabobpsvr_AzureCalc_AzureCalcRateCard[[#This Row],[Price_Level]]&amp;Table_wabobpsvr_AzureCalc_AzureCalcRateCard[[#This Row],[Region]]</f>
        <v>Throughput Unit HoursD5</v>
      </c>
      <c r="B4620" s="1039">
        <v>5</v>
      </c>
      <c r="C4620" s="1039" t="s">
        <v>87</v>
      </c>
      <c r="D4620" s="1039" t="s">
        <v>176</v>
      </c>
      <c r="E4620" s="1039">
        <v>999999</v>
      </c>
      <c r="F4620" s="1039" t="s">
        <v>1067</v>
      </c>
      <c r="G4620" s="775"/>
      <c r="H4620" s="775"/>
      <c r="I4620" s="775"/>
    </row>
    <row r="4621" spans="1:9">
      <c r="A4621" s="1039" t="str">
        <f>Table_wabobpsvr_AzureCalc_AzureCalcRateCard[[#This Row],[ServiceName]]&amp;Table_wabobpsvr_AzureCalc_AzureCalcRateCard[[#This Row],[Price_Level]]&amp;Table_wabobpsvr_AzureCalc_AzureCalcRateCard[[#This Row],[Region]]</f>
        <v>Throughput Unit HoursMOSP5</v>
      </c>
      <c r="B4621" s="1039">
        <v>5</v>
      </c>
      <c r="C4621" s="1039" t="s">
        <v>87</v>
      </c>
      <c r="D4621" s="1039" t="s">
        <v>606</v>
      </c>
      <c r="E4621" s="1039">
        <v>999999</v>
      </c>
      <c r="F4621" s="1039" t="s">
        <v>1067</v>
      </c>
      <c r="G4621" s="775"/>
      <c r="H4621" s="775"/>
      <c r="I4621" s="775"/>
    </row>
    <row r="4622" spans="1:9">
      <c r="A4622" s="775" t="str">
        <f>Table_wabobpsvr_AzureCalc_AzureCalcRateCard[[#This Row],[ServiceName]]&amp;Table_wabobpsvr_AzureCalc_AzureCalcRateCard[[#This Row],[Price_Level]]&amp;Table_wabobpsvr_AzureCalc_AzureCalcRateCard[[#This Row],[Region]]</f>
        <v>Transactions (in 1,000,000s)A5</v>
      </c>
      <c r="B4622" s="775">
        <v>5</v>
      </c>
      <c r="C4622" s="775" t="s">
        <v>6981</v>
      </c>
      <c r="D4622" s="775" t="s">
        <v>174</v>
      </c>
      <c r="E4622" s="775">
        <v>999999</v>
      </c>
      <c r="F4622" s="775" t="s">
        <v>7696</v>
      </c>
      <c r="G4622" s="775"/>
      <c r="H4622" s="775"/>
      <c r="I4622" s="775"/>
    </row>
    <row r="4623" spans="1:9">
      <c r="A4623" s="775" t="str">
        <f>Table_wabobpsvr_AzureCalc_AzureCalcRateCard[[#This Row],[ServiceName]]&amp;Table_wabobpsvr_AzureCalc_AzureCalcRateCard[[#This Row],[Price_Level]]&amp;Table_wabobpsvr_AzureCalc_AzureCalcRateCard[[#This Row],[Region]]</f>
        <v>Transactions (in 1,000,000s)B5</v>
      </c>
      <c r="B4623" s="775">
        <v>5</v>
      </c>
      <c r="C4623" s="775" t="s">
        <v>6981</v>
      </c>
      <c r="D4623" s="775" t="s">
        <v>175</v>
      </c>
      <c r="E4623" s="775">
        <v>999999</v>
      </c>
      <c r="F4623" s="775" t="s">
        <v>7696</v>
      </c>
      <c r="G4623" s="775"/>
      <c r="H4623" s="775"/>
      <c r="I4623" s="775"/>
    </row>
    <row r="4624" spans="1:9">
      <c r="A4624" s="775" t="str">
        <f>Table_wabobpsvr_AzureCalc_AzureCalcRateCard[[#This Row],[ServiceName]]&amp;Table_wabobpsvr_AzureCalc_AzureCalcRateCard[[#This Row],[Price_Level]]&amp;Table_wabobpsvr_AzureCalc_AzureCalcRateCard[[#This Row],[Region]]</f>
        <v>Transactions (in 1,000,000s)C5</v>
      </c>
      <c r="B4624" s="775">
        <v>5</v>
      </c>
      <c r="C4624" s="775" t="s">
        <v>6981</v>
      </c>
      <c r="D4624" s="775" t="s">
        <v>177</v>
      </c>
      <c r="E4624" s="775">
        <v>999999</v>
      </c>
      <c r="F4624" s="775" t="s">
        <v>7696</v>
      </c>
      <c r="G4624" s="775"/>
      <c r="H4624" s="775"/>
      <c r="I4624" s="775"/>
    </row>
    <row r="4625" spans="1:9">
      <c r="A4625" s="775" t="str">
        <f>Table_wabobpsvr_AzureCalc_AzureCalcRateCard[[#This Row],[ServiceName]]&amp;Table_wabobpsvr_AzureCalc_AzureCalcRateCard[[#This Row],[Price_Level]]&amp;Table_wabobpsvr_AzureCalc_AzureCalcRateCard[[#This Row],[Region]]</f>
        <v>Transactions (in 1,000,000s)D5</v>
      </c>
      <c r="B4625" s="775">
        <v>5</v>
      </c>
      <c r="C4625" s="775" t="s">
        <v>6981</v>
      </c>
      <c r="D4625" s="775" t="s">
        <v>176</v>
      </c>
      <c r="E4625" s="775">
        <v>999999</v>
      </c>
      <c r="F4625" s="775" t="s">
        <v>7696</v>
      </c>
      <c r="G4625" s="775"/>
      <c r="H4625" s="775"/>
      <c r="I4625" s="775"/>
    </row>
    <row r="4626" spans="1:9">
      <c r="A4626" s="775" t="str">
        <f>Table_wabobpsvr_AzureCalc_AzureCalcRateCard[[#This Row],[ServiceName]]&amp;Table_wabobpsvr_AzureCalc_AzureCalcRateCard[[#This Row],[Price_Level]]&amp;Table_wabobpsvr_AzureCalc_AzureCalcRateCard[[#This Row],[Region]]</f>
        <v>Transactions (in 1,000,000s)MOSP5</v>
      </c>
      <c r="B4626" s="775">
        <v>5</v>
      </c>
      <c r="C4626" s="775" t="s">
        <v>6981</v>
      </c>
      <c r="D4626" s="775" t="s">
        <v>606</v>
      </c>
      <c r="E4626" s="775">
        <v>999999</v>
      </c>
      <c r="F4626" s="775" t="s">
        <v>7696</v>
      </c>
      <c r="G4626" s="775"/>
      <c r="H4626" s="775"/>
      <c r="I4626" s="775"/>
    </row>
    <row r="4627" spans="1:9">
      <c r="A4627" s="775" t="str">
        <f>Table_wabobpsvr_AzureCalc_AzureCalcRateCard[[#This Row],[ServiceName]]&amp;Table_wabobpsvr_AzureCalc_AzureCalcRateCard[[#This Row],[Price_Level]]&amp;Table_wabobpsvr_AzureCalc_AzureCalcRateCard[[#This Row],[Region]]</f>
        <v>Unit HoursA6</v>
      </c>
      <c r="B4627" s="775">
        <v>6</v>
      </c>
      <c r="C4627" s="775" t="s">
        <v>7700</v>
      </c>
      <c r="D4627" s="775" t="s">
        <v>174</v>
      </c>
      <c r="E4627" s="775">
        <v>999999</v>
      </c>
      <c r="F4627" s="775" t="s">
        <v>7700</v>
      </c>
      <c r="G4627" s="775"/>
      <c r="H4627" s="775"/>
      <c r="I4627" s="775"/>
    </row>
    <row r="4628" spans="1:9">
      <c r="A4628" s="775" t="str">
        <f>Table_wabobpsvr_AzureCalc_AzureCalcRateCard[[#This Row],[ServiceName]]&amp;Table_wabobpsvr_AzureCalc_AzureCalcRateCard[[#This Row],[Price_Level]]&amp;Table_wabobpsvr_AzureCalc_AzureCalcRateCard[[#This Row],[Region]]</f>
        <v>Unit HoursB6</v>
      </c>
      <c r="B4628" s="775">
        <v>6</v>
      </c>
      <c r="C4628" s="775" t="s">
        <v>7700</v>
      </c>
      <c r="D4628" s="775" t="s">
        <v>175</v>
      </c>
      <c r="E4628" s="775">
        <v>999999</v>
      </c>
      <c r="F4628" s="775" t="s">
        <v>7700</v>
      </c>
      <c r="G4628" s="775"/>
      <c r="H4628" s="775"/>
      <c r="I4628" s="775"/>
    </row>
    <row r="4629" spans="1:9">
      <c r="A4629" s="775" t="str">
        <f>Table_wabobpsvr_AzureCalc_AzureCalcRateCard[[#This Row],[ServiceName]]&amp;Table_wabobpsvr_AzureCalc_AzureCalcRateCard[[#This Row],[Price_Level]]&amp;Table_wabobpsvr_AzureCalc_AzureCalcRateCard[[#This Row],[Region]]</f>
        <v>Unit HoursC6</v>
      </c>
      <c r="B4629" s="775">
        <v>6</v>
      </c>
      <c r="C4629" s="775" t="s">
        <v>7700</v>
      </c>
      <c r="D4629" s="775" t="s">
        <v>177</v>
      </c>
      <c r="E4629" s="775">
        <v>999999</v>
      </c>
      <c r="F4629" s="775" t="s">
        <v>7700</v>
      </c>
      <c r="G4629" s="775"/>
      <c r="H4629" s="775"/>
      <c r="I4629" s="775"/>
    </row>
    <row r="4630" spans="1:9">
      <c r="A4630" s="775" t="str">
        <f>Table_wabobpsvr_AzureCalc_AzureCalcRateCard[[#This Row],[ServiceName]]&amp;Table_wabobpsvr_AzureCalc_AzureCalcRateCard[[#This Row],[Price_Level]]&amp;Table_wabobpsvr_AzureCalc_AzureCalcRateCard[[#This Row],[Region]]</f>
        <v>Unit HoursD6</v>
      </c>
      <c r="B4630" s="775">
        <v>6</v>
      </c>
      <c r="C4630" s="775" t="s">
        <v>7700</v>
      </c>
      <c r="D4630" s="775" t="s">
        <v>176</v>
      </c>
      <c r="E4630" s="775">
        <v>999999</v>
      </c>
      <c r="F4630" s="775" t="s">
        <v>7700</v>
      </c>
      <c r="G4630" s="775"/>
      <c r="H4630" s="775"/>
      <c r="I4630" s="775"/>
    </row>
    <row r="4631" spans="1:9">
      <c r="A4631" s="775" t="str">
        <f>Table_wabobpsvr_AzureCalc_AzureCalcRateCard[[#This Row],[ServiceName]]&amp;Table_wabobpsvr_AzureCalc_AzureCalcRateCard[[#This Row],[Price_Level]]&amp;Table_wabobpsvr_AzureCalc_AzureCalcRateCard[[#This Row],[Region]]</f>
        <v>Unit HoursMOSP6</v>
      </c>
      <c r="B4631" s="775">
        <v>6</v>
      </c>
      <c r="C4631" s="775" t="s">
        <v>7700</v>
      </c>
      <c r="D4631" s="775" t="s">
        <v>606</v>
      </c>
      <c r="E4631" s="775">
        <v>999999</v>
      </c>
      <c r="F4631" s="775" t="s">
        <v>7700</v>
      </c>
      <c r="G4631" s="775"/>
      <c r="H4631" s="775"/>
      <c r="I4631" s="775"/>
    </row>
    <row r="4632" spans="1:9">
      <c r="A4632" s="775" t="str">
        <f>Table_wabobpsvr_AzureCalc_AzureCalcRateCard[[#This Row],[ServiceName]]&amp;Table_wabobpsvr_AzureCalc_AzureCalcRateCard[[#This Row],[Price_Level]]&amp;Table_wabobpsvr_AzureCalc_AzureCalcRateCard[[#This Row],[Region]]</f>
        <v>Job UnitsA6</v>
      </c>
      <c r="B4632" s="775">
        <v>6</v>
      </c>
      <c r="C4632" s="775" t="s">
        <v>77</v>
      </c>
      <c r="D4632" s="775" t="s">
        <v>174</v>
      </c>
      <c r="E4632" s="775">
        <v>999999</v>
      </c>
      <c r="F4632" s="775" t="s">
        <v>7681</v>
      </c>
      <c r="G4632" s="775"/>
      <c r="H4632" s="775"/>
      <c r="I4632" s="775"/>
    </row>
    <row r="4633" spans="1:9">
      <c r="A4633" s="775" t="str">
        <f>Table_wabobpsvr_AzureCalc_AzureCalcRateCard[[#This Row],[ServiceName]]&amp;Table_wabobpsvr_AzureCalc_AzureCalcRateCard[[#This Row],[Price_Level]]&amp;Table_wabobpsvr_AzureCalc_AzureCalcRateCard[[#This Row],[Region]]</f>
        <v>Job UnitsB6</v>
      </c>
      <c r="B4633" s="775">
        <v>6</v>
      </c>
      <c r="C4633" s="775" t="s">
        <v>77</v>
      </c>
      <c r="D4633" s="775" t="s">
        <v>175</v>
      </c>
      <c r="E4633" s="775">
        <v>999999</v>
      </c>
      <c r="F4633" s="775" t="s">
        <v>7681</v>
      </c>
      <c r="G4633" s="775"/>
      <c r="H4633" s="775"/>
      <c r="I4633" s="775"/>
    </row>
    <row r="4634" spans="1:9">
      <c r="A4634" s="775" t="str">
        <f>Table_wabobpsvr_AzureCalc_AzureCalcRateCard[[#This Row],[ServiceName]]&amp;Table_wabobpsvr_AzureCalc_AzureCalcRateCard[[#This Row],[Price_Level]]&amp;Table_wabobpsvr_AzureCalc_AzureCalcRateCard[[#This Row],[Region]]</f>
        <v>Job UnitsC6</v>
      </c>
      <c r="B4634" s="775">
        <v>6</v>
      </c>
      <c r="C4634" s="775" t="s">
        <v>77</v>
      </c>
      <c r="D4634" s="775" t="s">
        <v>177</v>
      </c>
      <c r="E4634" s="775">
        <v>999999</v>
      </c>
      <c r="F4634" s="775" t="s">
        <v>7681</v>
      </c>
      <c r="G4634" s="775"/>
      <c r="H4634" s="775"/>
      <c r="I4634" s="775"/>
    </row>
    <row r="4635" spans="1:9">
      <c r="A4635" s="775" t="str">
        <f>Table_wabobpsvr_AzureCalc_AzureCalcRateCard[[#This Row],[ServiceName]]&amp;Table_wabobpsvr_AzureCalc_AzureCalcRateCard[[#This Row],[Price_Level]]&amp;Table_wabobpsvr_AzureCalc_AzureCalcRateCard[[#This Row],[Region]]</f>
        <v>Job UnitsD6</v>
      </c>
      <c r="B4635" s="775">
        <v>6</v>
      </c>
      <c r="C4635" s="775" t="s">
        <v>77</v>
      </c>
      <c r="D4635" s="775" t="s">
        <v>176</v>
      </c>
      <c r="E4635" s="775">
        <v>999999</v>
      </c>
      <c r="F4635" s="775" t="s">
        <v>7681</v>
      </c>
      <c r="G4635" s="775"/>
      <c r="H4635" s="775"/>
      <c r="I4635" s="775"/>
    </row>
    <row r="4636" spans="1:9">
      <c r="A4636" s="775" t="str">
        <f>Table_wabobpsvr_AzureCalc_AzureCalcRateCard[[#This Row],[ServiceName]]&amp;Table_wabobpsvr_AzureCalc_AzureCalcRateCard[[#This Row],[Price_Level]]&amp;Table_wabobpsvr_AzureCalc_AzureCalcRateCard[[#This Row],[Region]]</f>
        <v>Job UnitsMOSP6</v>
      </c>
      <c r="B4636" s="775">
        <v>6</v>
      </c>
      <c r="C4636" s="775" t="s">
        <v>77</v>
      </c>
      <c r="D4636" s="775" t="s">
        <v>606</v>
      </c>
      <c r="E4636" s="775">
        <v>999999</v>
      </c>
      <c r="F4636" s="775" t="s">
        <v>7681</v>
      </c>
      <c r="G4636" s="775"/>
      <c r="H4636" s="775"/>
      <c r="I4636" s="775"/>
    </row>
    <row r="4637" spans="1:9">
      <c r="A4637" s="775" t="str">
        <f>Table_wabobpsvr_AzureCalc_AzureCalcRateCard[[#This Row],[ServiceName]]&amp;Table_wabobpsvr_AzureCalc_AzureCalcRateCard[[#This Row],[Price_Level]]&amp;Table_wabobpsvr_AzureCalc_AzureCalcRateCard[[#This Row],[Region]]</f>
        <v>Data at Rest (GB)A6</v>
      </c>
      <c r="B4637" s="775">
        <v>6</v>
      </c>
      <c r="C4637" s="775" t="s">
        <v>9</v>
      </c>
      <c r="D4637" s="775" t="s">
        <v>174</v>
      </c>
      <c r="E4637" s="775">
        <v>999999</v>
      </c>
      <c r="F4637" s="775" t="s">
        <v>7685</v>
      </c>
      <c r="G4637" s="775"/>
      <c r="H4637" s="775"/>
      <c r="I4637" s="775"/>
    </row>
    <row r="4638" spans="1:9">
      <c r="A4638" s="775" t="str">
        <f>Table_wabobpsvr_AzureCalc_AzureCalcRateCard[[#This Row],[ServiceName]]&amp;Table_wabobpsvr_AzureCalc_AzureCalcRateCard[[#This Row],[Price_Level]]&amp;Table_wabobpsvr_AzureCalc_AzureCalcRateCard[[#This Row],[Region]]</f>
        <v>Data at Rest (GB)B6</v>
      </c>
      <c r="B4638" s="775">
        <v>6</v>
      </c>
      <c r="C4638" s="775" t="s">
        <v>9</v>
      </c>
      <c r="D4638" s="775" t="s">
        <v>175</v>
      </c>
      <c r="E4638" s="775">
        <v>999999</v>
      </c>
      <c r="F4638" s="775" t="s">
        <v>7685</v>
      </c>
      <c r="G4638" s="775"/>
      <c r="H4638" s="775"/>
      <c r="I4638" s="775"/>
    </row>
    <row r="4639" spans="1:9">
      <c r="A4639" s="775" t="str">
        <f>Table_wabobpsvr_AzureCalc_AzureCalcRateCard[[#This Row],[ServiceName]]&amp;Table_wabobpsvr_AzureCalc_AzureCalcRateCard[[#This Row],[Price_Level]]&amp;Table_wabobpsvr_AzureCalc_AzureCalcRateCard[[#This Row],[Region]]</f>
        <v>Data at Rest (GB)C6</v>
      </c>
      <c r="B4639" s="775">
        <v>6</v>
      </c>
      <c r="C4639" s="775" t="s">
        <v>9</v>
      </c>
      <c r="D4639" s="775" t="s">
        <v>177</v>
      </c>
      <c r="E4639" s="775">
        <v>999999</v>
      </c>
      <c r="F4639" s="775" t="s">
        <v>7685</v>
      </c>
      <c r="G4639" s="775"/>
      <c r="H4639" s="775"/>
      <c r="I4639" s="775"/>
    </row>
    <row r="4640" spans="1:9">
      <c r="A4640" s="1039" t="str">
        <f>Table_wabobpsvr_AzureCalc_AzureCalcRateCard[[#This Row],[ServiceName]]&amp;Table_wabobpsvr_AzureCalc_AzureCalcRateCard[[#This Row],[Price_Level]]&amp;Table_wabobpsvr_AzureCalc_AzureCalcRateCard[[#This Row],[Region]]</f>
        <v>Data at Rest (GB)D6</v>
      </c>
      <c r="B4640" s="1039">
        <v>6</v>
      </c>
      <c r="C4640" s="1039" t="s">
        <v>9</v>
      </c>
      <c r="D4640" s="1039" t="s">
        <v>176</v>
      </c>
      <c r="E4640" s="1039">
        <v>999999</v>
      </c>
      <c r="F4640" s="1039" t="s">
        <v>7685</v>
      </c>
      <c r="G4640" s="775"/>
      <c r="H4640" s="775"/>
      <c r="I4640" s="775"/>
    </row>
    <row r="4641" spans="1:9">
      <c r="A4641" s="1039" t="str">
        <f>Table_wabobpsvr_AzureCalc_AzureCalcRateCard[[#This Row],[ServiceName]]&amp;Table_wabobpsvr_AzureCalc_AzureCalcRateCard[[#This Row],[Price_Level]]&amp;Table_wabobpsvr_AzureCalc_AzureCalcRateCard[[#This Row],[Region]]</f>
        <v>Data at Rest (GB)MOSP6</v>
      </c>
      <c r="B4641" s="1039">
        <v>6</v>
      </c>
      <c r="C4641" s="1039" t="s">
        <v>9</v>
      </c>
      <c r="D4641" s="1039" t="s">
        <v>606</v>
      </c>
      <c r="E4641" s="1039">
        <v>999999</v>
      </c>
      <c r="F4641" s="1039" t="s">
        <v>7685</v>
      </c>
      <c r="G4641" s="775"/>
      <c r="H4641" s="775"/>
      <c r="I4641" s="775"/>
    </row>
    <row r="4642" spans="1:9">
      <c r="A4642" s="775" t="str">
        <f>Table_wabobpsvr_AzureCalc_AzureCalcRateCard[[#This Row],[ServiceName]]&amp;Table_wabobpsvr_AzureCalc_AzureCalcRateCard[[#This Row],[Price_Level]]&amp;Table_wabobpsvr_AzureCalc_AzureCalcRateCard[[#This Row],[Region]]</f>
        <v>IO Unit HoursA6</v>
      </c>
      <c r="B4642" s="775">
        <v>6</v>
      </c>
      <c r="C4642" s="775" t="s">
        <v>87</v>
      </c>
      <c r="D4642" s="775" t="s">
        <v>174</v>
      </c>
      <c r="E4642" s="775">
        <v>999999</v>
      </c>
      <c r="F4642" s="775" t="s">
        <v>7689</v>
      </c>
      <c r="G4642" s="775"/>
      <c r="H4642" s="775"/>
      <c r="I4642" s="775"/>
    </row>
    <row r="4643" spans="1:9">
      <c r="A4643" s="775" t="str">
        <f>Table_wabobpsvr_AzureCalc_AzureCalcRateCard[[#This Row],[ServiceName]]&amp;Table_wabobpsvr_AzureCalc_AzureCalcRateCard[[#This Row],[Price_Level]]&amp;Table_wabobpsvr_AzureCalc_AzureCalcRateCard[[#This Row],[Region]]</f>
        <v>IO Unit HoursB6</v>
      </c>
      <c r="B4643" s="775">
        <v>6</v>
      </c>
      <c r="C4643" s="775" t="s">
        <v>87</v>
      </c>
      <c r="D4643" s="775" t="s">
        <v>175</v>
      </c>
      <c r="E4643" s="775">
        <v>999999</v>
      </c>
      <c r="F4643" s="775" t="s">
        <v>7689</v>
      </c>
      <c r="G4643" s="775"/>
      <c r="H4643" s="775"/>
      <c r="I4643" s="775"/>
    </row>
    <row r="4644" spans="1:9">
      <c r="A4644" s="775" t="str">
        <f>Table_wabobpsvr_AzureCalc_AzureCalcRateCard[[#This Row],[ServiceName]]&amp;Table_wabobpsvr_AzureCalc_AzureCalcRateCard[[#This Row],[Price_Level]]&amp;Table_wabobpsvr_AzureCalc_AzureCalcRateCard[[#This Row],[Region]]</f>
        <v>IO Unit HoursC6</v>
      </c>
      <c r="B4644" s="775">
        <v>6</v>
      </c>
      <c r="C4644" s="775" t="s">
        <v>87</v>
      </c>
      <c r="D4644" s="775" t="s">
        <v>177</v>
      </c>
      <c r="E4644" s="775">
        <v>999999</v>
      </c>
      <c r="F4644" s="775" t="s">
        <v>7689</v>
      </c>
      <c r="G4644" s="775"/>
      <c r="H4644" s="775"/>
      <c r="I4644" s="775"/>
    </row>
    <row r="4645" spans="1:9">
      <c r="A4645" s="775" t="str">
        <f>Table_wabobpsvr_AzureCalc_AzureCalcRateCard[[#This Row],[ServiceName]]&amp;Table_wabobpsvr_AzureCalc_AzureCalcRateCard[[#This Row],[Price_Level]]&amp;Table_wabobpsvr_AzureCalc_AzureCalcRateCard[[#This Row],[Region]]</f>
        <v>IO Unit HoursD6</v>
      </c>
      <c r="B4645" s="775">
        <v>6</v>
      </c>
      <c r="C4645" s="775" t="s">
        <v>87</v>
      </c>
      <c r="D4645" s="775" t="s">
        <v>176</v>
      </c>
      <c r="E4645" s="775">
        <v>999999</v>
      </c>
      <c r="F4645" s="775" t="s">
        <v>7689</v>
      </c>
      <c r="G4645" s="775"/>
      <c r="H4645" s="775"/>
      <c r="I4645" s="775"/>
    </row>
    <row r="4646" spans="1:9">
      <c r="A4646" s="775" t="str">
        <f>Table_wabobpsvr_AzureCalc_AzureCalcRateCard[[#This Row],[ServiceName]]&amp;Table_wabobpsvr_AzureCalc_AzureCalcRateCard[[#This Row],[Price_Level]]&amp;Table_wabobpsvr_AzureCalc_AzureCalcRateCard[[#This Row],[Region]]</f>
        <v>IO Unit HoursMOSP6</v>
      </c>
      <c r="B4646" s="775">
        <v>6</v>
      </c>
      <c r="C4646" s="775" t="s">
        <v>87</v>
      </c>
      <c r="D4646" s="775" t="s">
        <v>606</v>
      </c>
      <c r="E4646" s="775">
        <v>999999</v>
      </c>
      <c r="F4646" s="775" t="s">
        <v>7689</v>
      </c>
      <c r="G4646" s="775"/>
      <c r="H4646" s="775"/>
      <c r="I4646" s="775"/>
    </row>
    <row r="4647" spans="1:9">
      <c r="A4647" s="775" t="str">
        <f>Table_wabobpsvr_AzureCalc_AzureCalcRateCard[[#This Row],[ServiceName]]&amp;Table_wabobpsvr_AzureCalc_AzureCalcRateCard[[#This Row],[Price_Level]]&amp;Table_wabobpsvr_AzureCalc_AzureCalcRateCard[[#This Row],[Region]]</f>
        <v>Throughput Unit HoursA6</v>
      </c>
      <c r="B4647" s="775">
        <v>6</v>
      </c>
      <c r="C4647" s="775" t="s">
        <v>87</v>
      </c>
      <c r="D4647" s="775" t="s">
        <v>174</v>
      </c>
      <c r="E4647" s="775">
        <v>999999</v>
      </c>
      <c r="F4647" s="775" t="s">
        <v>1067</v>
      </c>
      <c r="G4647" s="775"/>
      <c r="H4647" s="775"/>
      <c r="I4647" s="775"/>
    </row>
    <row r="4648" spans="1:9">
      <c r="A4648" s="775" t="str">
        <f>Table_wabobpsvr_AzureCalc_AzureCalcRateCard[[#This Row],[ServiceName]]&amp;Table_wabobpsvr_AzureCalc_AzureCalcRateCard[[#This Row],[Price_Level]]&amp;Table_wabobpsvr_AzureCalc_AzureCalcRateCard[[#This Row],[Region]]</f>
        <v>Throughput Unit HoursB6</v>
      </c>
      <c r="B4648" s="775">
        <v>6</v>
      </c>
      <c r="C4648" s="775" t="s">
        <v>87</v>
      </c>
      <c r="D4648" s="775" t="s">
        <v>175</v>
      </c>
      <c r="E4648" s="775">
        <v>999999</v>
      </c>
      <c r="F4648" s="775" t="s">
        <v>1067</v>
      </c>
      <c r="G4648" s="775"/>
      <c r="H4648" s="775"/>
      <c r="I4648" s="775"/>
    </row>
    <row r="4649" spans="1:9">
      <c r="A4649" s="775" t="str">
        <f>Table_wabobpsvr_AzureCalc_AzureCalcRateCard[[#This Row],[ServiceName]]&amp;Table_wabobpsvr_AzureCalc_AzureCalcRateCard[[#This Row],[Price_Level]]&amp;Table_wabobpsvr_AzureCalc_AzureCalcRateCard[[#This Row],[Region]]</f>
        <v>Throughput Unit HoursC6</v>
      </c>
      <c r="B4649" s="775">
        <v>6</v>
      </c>
      <c r="C4649" s="775" t="s">
        <v>87</v>
      </c>
      <c r="D4649" s="775" t="s">
        <v>177</v>
      </c>
      <c r="E4649" s="775">
        <v>999999</v>
      </c>
      <c r="F4649" s="775" t="s">
        <v>1067</v>
      </c>
      <c r="G4649" s="775"/>
      <c r="H4649" s="775"/>
      <c r="I4649" s="775"/>
    </row>
    <row r="4650" spans="1:9">
      <c r="A4650" s="775" t="str">
        <f>Table_wabobpsvr_AzureCalc_AzureCalcRateCard[[#This Row],[ServiceName]]&amp;Table_wabobpsvr_AzureCalc_AzureCalcRateCard[[#This Row],[Price_Level]]&amp;Table_wabobpsvr_AzureCalc_AzureCalcRateCard[[#This Row],[Region]]</f>
        <v>Throughput Unit HoursD6</v>
      </c>
      <c r="B4650" s="775">
        <v>6</v>
      </c>
      <c r="C4650" s="775" t="s">
        <v>87</v>
      </c>
      <c r="D4650" s="775" t="s">
        <v>176</v>
      </c>
      <c r="E4650" s="775">
        <v>999999</v>
      </c>
      <c r="F4650" s="775" t="s">
        <v>1067</v>
      </c>
      <c r="G4650" s="775"/>
      <c r="H4650" s="775"/>
      <c r="I4650" s="775"/>
    </row>
    <row r="4651" spans="1:9">
      <c r="A4651" s="775" t="str">
        <f>Table_wabobpsvr_AzureCalc_AzureCalcRateCard[[#This Row],[ServiceName]]&amp;Table_wabobpsvr_AzureCalc_AzureCalcRateCard[[#This Row],[Price_Level]]&amp;Table_wabobpsvr_AzureCalc_AzureCalcRateCard[[#This Row],[Region]]</f>
        <v>Throughput Unit HoursMOSP6</v>
      </c>
      <c r="B4651" s="775">
        <v>6</v>
      </c>
      <c r="C4651" s="775" t="s">
        <v>87</v>
      </c>
      <c r="D4651" s="775" t="s">
        <v>606</v>
      </c>
      <c r="E4651" s="775">
        <v>999999</v>
      </c>
      <c r="F4651" s="775" t="s">
        <v>1067</v>
      </c>
      <c r="G4651" s="775"/>
      <c r="H4651" s="775"/>
      <c r="I4651" s="775"/>
    </row>
    <row r="4652" spans="1:9">
      <c r="A4652" s="775" t="str">
        <f>Table_wabobpsvr_AzureCalc_AzureCalcRateCard[[#This Row],[ServiceName]]&amp;Table_wabobpsvr_AzureCalc_AzureCalcRateCard[[#This Row],[Price_Level]]&amp;Table_wabobpsvr_AzureCalc_AzureCalcRateCard[[#This Row],[Region]]</f>
        <v>Transactions (in 1,000,000s)A6</v>
      </c>
      <c r="B4652" s="775">
        <v>6</v>
      </c>
      <c r="C4652" s="775" t="s">
        <v>6981</v>
      </c>
      <c r="D4652" s="775" t="s">
        <v>174</v>
      </c>
      <c r="E4652" s="775">
        <v>999999</v>
      </c>
      <c r="F4652" s="775" t="s">
        <v>7696</v>
      </c>
      <c r="G4652" s="775"/>
      <c r="H4652" s="775"/>
      <c r="I4652" s="775"/>
    </row>
    <row r="4653" spans="1:9">
      <c r="A4653" s="775" t="str">
        <f>Table_wabobpsvr_AzureCalc_AzureCalcRateCard[[#This Row],[ServiceName]]&amp;Table_wabobpsvr_AzureCalc_AzureCalcRateCard[[#This Row],[Price_Level]]&amp;Table_wabobpsvr_AzureCalc_AzureCalcRateCard[[#This Row],[Region]]</f>
        <v>Transactions (in 1,000,000s)B6</v>
      </c>
      <c r="B4653" s="775">
        <v>6</v>
      </c>
      <c r="C4653" s="775" t="s">
        <v>6981</v>
      </c>
      <c r="D4653" s="775" t="s">
        <v>175</v>
      </c>
      <c r="E4653" s="775">
        <v>999999</v>
      </c>
      <c r="F4653" s="775" t="s">
        <v>7696</v>
      </c>
      <c r="G4653" s="775"/>
      <c r="H4653" s="775"/>
      <c r="I4653" s="775"/>
    </row>
    <row r="4654" spans="1:9">
      <c r="A4654" s="775" t="str">
        <f>Table_wabobpsvr_AzureCalc_AzureCalcRateCard[[#This Row],[ServiceName]]&amp;Table_wabobpsvr_AzureCalc_AzureCalcRateCard[[#This Row],[Price_Level]]&amp;Table_wabobpsvr_AzureCalc_AzureCalcRateCard[[#This Row],[Region]]</f>
        <v>Transactions (in 1,000,000s)C6</v>
      </c>
      <c r="B4654" s="775">
        <v>6</v>
      </c>
      <c r="C4654" s="775" t="s">
        <v>6981</v>
      </c>
      <c r="D4654" s="775" t="s">
        <v>177</v>
      </c>
      <c r="E4654" s="775">
        <v>999999</v>
      </c>
      <c r="F4654" s="775" t="s">
        <v>7696</v>
      </c>
      <c r="G4654" s="775"/>
      <c r="H4654" s="775"/>
      <c r="I4654" s="775"/>
    </row>
    <row r="4655" spans="1:9">
      <c r="A4655" s="775" t="str">
        <f>Table_wabobpsvr_AzureCalc_AzureCalcRateCard[[#This Row],[ServiceName]]&amp;Table_wabobpsvr_AzureCalc_AzureCalcRateCard[[#This Row],[Price_Level]]&amp;Table_wabobpsvr_AzureCalc_AzureCalcRateCard[[#This Row],[Region]]</f>
        <v>Transactions (in 1,000,000s)D6</v>
      </c>
      <c r="B4655" s="775">
        <v>6</v>
      </c>
      <c r="C4655" s="775" t="s">
        <v>6981</v>
      </c>
      <c r="D4655" s="775" t="s">
        <v>176</v>
      </c>
      <c r="E4655" s="775">
        <v>999999</v>
      </c>
      <c r="F4655" s="775" t="s">
        <v>7696</v>
      </c>
      <c r="G4655" s="775"/>
      <c r="H4655" s="775"/>
      <c r="I4655" s="775"/>
    </row>
    <row r="4656" spans="1:9">
      <c r="A4656" s="775" t="str">
        <f>Table_wabobpsvr_AzureCalc_AzureCalcRateCard[[#This Row],[ServiceName]]&amp;Table_wabobpsvr_AzureCalc_AzureCalcRateCard[[#This Row],[Price_Level]]&amp;Table_wabobpsvr_AzureCalc_AzureCalcRateCard[[#This Row],[Region]]</f>
        <v>Transactions (in 1,000,000s)MOSP6</v>
      </c>
      <c r="B4656" s="775">
        <v>6</v>
      </c>
      <c r="C4656" s="775" t="s">
        <v>6981</v>
      </c>
      <c r="D4656" s="775" t="s">
        <v>606</v>
      </c>
      <c r="E4656" s="775">
        <v>999999</v>
      </c>
      <c r="F4656" s="775" t="s">
        <v>7696</v>
      </c>
      <c r="G4656" s="775"/>
      <c r="H4656" s="775"/>
      <c r="I4656" s="775"/>
    </row>
    <row r="4657" spans="1:9">
      <c r="A4657" s="775" t="str">
        <f>Table_wabobpsvr_AzureCalc_AzureCalcRateCard[[#This Row],[ServiceName]]&amp;Table_wabobpsvr_AzureCalc_AzureCalcRateCard[[#This Row],[Price_Level]]&amp;Table_wabobpsvr_AzureCalc_AzureCalcRateCard[[#This Row],[Region]]</f>
        <v>Unit HoursA7</v>
      </c>
      <c r="B4657" s="775">
        <v>7</v>
      </c>
      <c r="C4657" s="775" t="s">
        <v>7700</v>
      </c>
      <c r="D4657" s="775" t="s">
        <v>174</v>
      </c>
      <c r="E4657" s="775">
        <v>999999</v>
      </c>
      <c r="F4657" s="775" t="s">
        <v>7700</v>
      </c>
      <c r="G4657" s="775"/>
      <c r="H4657" s="775"/>
      <c r="I4657" s="775"/>
    </row>
    <row r="4658" spans="1:9">
      <c r="A4658" s="775" t="str">
        <f>Table_wabobpsvr_AzureCalc_AzureCalcRateCard[[#This Row],[ServiceName]]&amp;Table_wabobpsvr_AzureCalc_AzureCalcRateCard[[#This Row],[Price_Level]]&amp;Table_wabobpsvr_AzureCalc_AzureCalcRateCard[[#This Row],[Region]]</f>
        <v>Unit HoursB7</v>
      </c>
      <c r="B4658" s="775">
        <v>7</v>
      </c>
      <c r="C4658" s="775" t="s">
        <v>7700</v>
      </c>
      <c r="D4658" s="775" t="s">
        <v>175</v>
      </c>
      <c r="E4658" s="775">
        <v>999999</v>
      </c>
      <c r="F4658" s="775" t="s">
        <v>7700</v>
      </c>
      <c r="G4658" s="775"/>
      <c r="H4658" s="775"/>
      <c r="I4658" s="775"/>
    </row>
    <row r="4659" spans="1:9">
      <c r="A4659" s="775" t="str">
        <f>Table_wabobpsvr_AzureCalc_AzureCalcRateCard[[#This Row],[ServiceName]]&amp;Table_wabobpsvr_AzureCalc_AzureCalcRateCard[[#This Row],[Price_Level]]&amp;Table_wabobpsvr_AzureCalc_AzureCalcRateCard[[#This Row],[Region]]</f>
        <v>Unit HoursC7</v>
      </c>
      <c r="B4659" s="775">
        <v>7</v>
      </c>
      <c r="C4659" s="775" t="s">
        <v>7700</v>
      </c>
      <c r="D4659" s="775" t="s">
        <v>177</v>
      </c>
      <c r="E4659" s="775">
        <v>999999</v>
      </c>
      <c r="F4659" s="775" t="s">
        <v>7700</v>
      </c>
      <c r="G4659" s="775"/>
      <c r="H4659" s="775"/>
      <c r="I4659" s="775"/>
    </row>
    <row r="4660" spans="1:9">
      <c r="A4660" s="775" t="str">
        <f>Table_wabobpsvr_AzureCalc_AzureCalcRateCard[[#This Row],[ServiceName]]&amp;Table_wabobpsvr_AzureCalc_AzureCalcRateCard[[#This Row],[Price_Level]]&amp;Table_wabobpsvr_AzureCalc_AzureCalcRateCard[[#This Row],[Region]]</f>
        <v>Unit HoursD7</v>
      </c>
      <c r="B4660" s="775">
        <v>7</v>
      </c>
      <c r="C4660" s="775" t="s">
        <v>7700</v>
      </c>
      <c r="D4660" s="775" t="s">
        <v>176</v>
      </c>
      <c r="E4660" s="775">
        <v>999999</v>
      </c>
      <c r="F4660" s="775" t="s">
        <v>7700</v>
      </c>
      <c r="G4660" s="775"/>
      <c r="H4660" s="775"/>
      <c r="I4660" s="775"/>
    </row>
    <row r="4661" spans="1:9">
      <c r="A4661" s="775" t="str">
        <f>Table_wabobpsvr_AzureCalc_AzureCalcRateCard[[#This Row],[ServiceName]]&amp;Table_wabobpsvr_AzureCalc_AzureCalcRateCard[[#This Row],[Price_Level]]&amp;Table_wabobpsvr_AzureCalc_AzureCalcRateCard[[#This Row],[Region]]</f>
        <v>Unit HoursMOSP7</v>
      </c>
      <c r="B4661" s="775">
        <v>7</v>
      </c>
      <c r="C4661" s="775" t="s">
        <v>7700</v>
      </c>
      <c r="D4661" s="775" t="s">
        <v>606</v>
      </c>
      <c r="E4661" s="775">
        <v>999999</v>
      </c>
      <c r="F4661" s="775" t="s">
        <v>7700</v>
      </c>
      <c r="G4661" s="775"/>
      <c r="H4661" s="775"/>
      <c r="I4661" s="775"/>
    </row>
    <row r="4662" spans="1:9">
      <c r="A4662" s="775" t="str">
        <f>Table_wabobpsvr_AzureCalc_AzureCalcRateCard[[#This Row],[ServiceName]]&amp;Table_wabobpsvr_AzureCalc_AzureCalcRateCard[[#This Row],[Price_Level]]&amp;Table_wabobpsvr_AzureCalc_AzureCalcRateCard[[#This Row],[Region]]</f>
        <v>Job UnitsA7</v>
      </c>
      <c r="B4662" s="775">
        <v>7</v>
      </c>
      <c r="C4662" s="775" t="s">
        <v>77</v>
      </c>
      <c r="D4662" s="775" t="s">
        <v>174</v>
      </c>
      <c r="E4662" s="775">
        <v>999999</v>
      </c>
      <c r="F4662" s="775" t="s">
        <v>7681</v>
      </c>
      <c r="G4662" s="775"/>
      <c r="H4662" s="775"/>
      <c r="I4662" s="775"/>
    </row>
    <row r="4663" spans="1:9">
      <c r="A4663" s="775" t="str">
        <f>Table_wabobpsvr_AzureCalc_AzureCalcRateCard[[#This Row],[ServiceName]]&amp;Table_wabobpsvr_AzureCalc_AzureCalcRateCard[[#This Row],[Price_Level]]&amp;Table_wabobpsvr_AzureCalc_AzureCalcRateCard[[#This Row],[Region]]</f>
        <v>Job UnitsB7</v>
      </c>
      <c r="B4663" s="775">
        <v>7</v>
      </c>
      <c r="C4663" s="775" t="s">
        <v>77</v>
      </c>
      <c r="D4663" s="775" t="s">
        <v>175</v>
      </c>
      <c r="E4663" s="775">
        <v>999999</v>
      </c>
      <c r="F4663" s="775" t="s">
        <v>7681</v>
      </c>
      <c r="G4663" s="775"/>
      <c r="H4663" s="775"/>
      <c r="I4663" s="775"/>
    </row>
    <row r="4664" spans="1:9">
      <c r="A4664" s="775" t="str">
        <f>Table_wabobpsvr_AzureCalc_AzureCalcRateCard[[#This Row],[ServiceName]]&amp;Table_wabobpsvr_AzureCalc_AzureCalcRateCard[[#This Row],[Price_Level]]&amp;Table_wabobpsvr_AzureCalc_AzureCalcRateCard[[#This Row],[Region]]</f>
        <v>Job UnitsC7</v>
      </c>
      <c r="B4664" s="775">
        <v>7</v>
      </c>
      <c r="C4664" s="775" t="s">
        <v>77</v>
      </c>
      <c r="D4664" s="775" t="s">
        <v>177</v>
      </c>
      <c r="E4664" s="775">
        <v>999999</v>
      </c>
      <c r="F4664" s="775" t="s">
        <v>7681</v>
      </c>
      <c r="G4664" s="775"/>
      <c r="H4664" s="775"/>
      <c r="I4664" s="775"/>
    </row>
    <row r="4665" spans="1:9">
      <c r="A4665" s="775" t="str">
        <f>Table_wabobpsvr_AzureCalc_AzureCalcRateCard[[#This Row],[ServiceName]]&amp;Table_wabobpsvr_AzureCalc_AzureCalcRateCard[[#This Row],[Price_Level]]&amp;Table_wabobpsvr_AzureCalc_AzureCalcRateCard[[#This Row],[Region]]</f>
        <v>Job UnitsD7</v>
      </c>
      <c r="B4665" s="775">
        <v>7</v>
      </c>
      <c r="C4665" s="775" t="s">
        <v>77</v>
      </c>
      <c r="D4665" s="775" t="s">
        <v>176</v>
      </c>
      <c r="E4665" s="775">
        <v>999999</v>
      </c>
      <c r="F4665" s="775" t="s">
        <v>7681</v>
      </c>
      <c r="G4665" s="775"/>
      <c r="H4665" s="775"/>
      <c r="I4665" s="775"/>
    </row>
    <row r="4666" spans="1:9">
      <c r="A4666" s="775" t="str">
        <f>Table_wabobpsvr_AzureCalc_AzureCalcRateCard[[#This Row],[ServiceName]]&amp;Table_wabobpsvr_AzureCalc_AzureCalcRateCard[[#This Row],[Price_Level]]&amp;Table_wabobpsvr_AzureCalc_AzureCalcRateCard[[#This Row],[Region]]</f>
        <v>Job UnitsMOSP7</v>
      </c>
      <c r="B4666" s="775">
        <v>7</v>
      </c>
      <c r="C4666" s="775" t="s">
        <v>77</v>
      </c>
      <c r="D4666" s="775" t="s">
        <v>606</v>
      </c>
      <c r="E4666" s="775">
        <v>999999</v>
      </c>
      <c r="F4666" s="775" t="s">
        <v>7681</v>
      </c>
      <c r="G4666" s="775"/>
      <c r="H4666" s="775"/>
      <c r="I4666" s="775"/>
    </row>
    <row r="4667" spans="1:9">
      <c r="A4667" s="775" t="str">
        <f>Table_wabobpsvr_AzureCalc_AzureCalcRateCard[[#This Row],[ServiceName]]&amp;Table_wabobpsvr_AzureCalc_AzureCalcRateCard[[#This Row],[Price_Level]]&amp;Table_wabobpsvr_AzureCalc_AzureCalcRateCard[[#This Row],[Region]]</f>
        <v>Data at Rest (GB)A7</v>
      </c>
      <c r="B4667" s="775">
        <v>7</v>
      </c>
      <c r="C4667" s="775" t="s">
        <v>9</v>
      </c>
      <c r="D4667" s="775" t="s">
        <v>174</v>
      </c>
      <c r="E4667" s="775">
        <v>999999</v>
      </c>
      <c r="F4667" s="775" t="s">
        <v>7685</v>
      </c>
      <c r="G4667" s="775"/>
      <c r="H4667" s="775"/>
      <c r="I4667" s="775"/>
    </row>
    <row r="4668" spans="1:9">
      <c r="A4668" s="775" t="str">
        <f>Table_wabobpsvr_AzureCalc_AzureCalcRateCard[[#This Row],[ServiceName]]&amp;Table_wabobpsvr_AzureCalc_AzureCalcRateCard[[#This Row],[Price_Level]]&amp;Table_wabobpsvr_AzureCalc_AzureCalcRateCard[[#This Row],[Region]]</f>
        <v>Data at Rest (GB)B7</v>
      </c>
      <c r="B4668" s="775">
        <v>7</v>
      </c>
      <c r="C4668" s="775" t="s">
        <v>9</v>
      </c>
      <c r="D4668" s="775" t="s">
        <v>175</v>
      </c>
      <c r="E4668" s="775">
        <v>999999</v>
      </c>
      <c r="F4668" s="775" t="s">
        <v>7685</v>
      </c>
      <c r="G4668" s="775"/>
      <c r="H4668" s="775"/>
      <c r="I4668" s="775"/>
    </row>
    <row r="4669" spans="1:9">
      <c r="A4669" s="775" t="str">
        <f>Table_wabobpsvr_AzureCalc_AzureCalcRateCard[[#This Row],[ServiceName]]&amp;Table_wabobpsvr_AzureCalc_AzureCalcRateCard[[#This Row],[Price_Level]]&amp;Table_wabobpsvr_AzureCalc_AzureCalcRateCard[[#This Row],[Region]]</f>
        <v>Data at Rest (GB)C7</v>
      </c>
      <c r="B4669" s="775">
        <v>7</v>
      </c>
      <c r="C4669" s="775" t="s">
        <v>9</v>
      </c>
      <c r="D4669" s="775" t="s">
        <v>177</v>
      </c>
      <c r="E4669" s="775">
        <v>999999</v>
      </c>
      <c r="F4669" s="775" t="s">
        <v>7685</v>
      </c>
      <c r="G4669" s="775"/>
      <c r="H4669" s="775"/>
      <c r="I4669" s="775"/>
    </row>
    <row r="4670" spans="1:9">
      <c r="A4670" s="775" t="str">
        <f>Table_wabobpsvr_AzureCalc_AzureCalcRateCard[[#This Row],[ServiceName]]&amp;Table_wabobpsvr_AzureCalc_AzureCalcRateCard[[#This Row],[Price_Level]]&amp;Table_wabobpsvr_AzureCalc_AzureCalcRateCard[[#This Row],[Region]]</f>
        <v>Data at Rest (GB)D7</v>
      </c>
      <c r="B4670" s="775">
        <v>7</v>
      </c>
      <c r="C4670" s="775" t="s">
        <v>9</v>
      </c>
      <c r="D4670" s="775" t="s">
        <v>176</v>
      </c>
      <c r="E4670" s="775">
        <v>999999</v>
      </c>
      <c r="F4670" s="775" t="s">
        <v>7685</v>
      </c>
      <c r="G4670" s="775"/>
      <c r="H4670" s="775"/>
      <c r="I4670" s="775"/>
    </row>
    <row r="4671" spans="1:9">
      <c r="A4671" s="775" t="str">
        <f>Table_wabobpsvr_AzureCalc_AzureCalcRateCard[[#This Row],[ServiceName]]&amp;Table_wabobpsvr_AzureCalc_AzureCalcRateCard[[#This Row],[Price_Level]]&amp;Table_wabobpsvr_AzureCalc_AzureCalcRateCard[[#This Row],[Region]]</f>
        <v>Data at Rest (GB)MOSP7</v>
      </c>
      <c r="B4671" s="775">
        <v>7</v>
      </c>
      <c r="C4671" s="775" t="s">
        <v>9</v>
      </c>
      <c r="D4671" s="775" t="s">
        <v>606</v>
      </c>
      <c r="E4671" s="775">
        <v>999999</v>
      </c>
      <c r="F4671" s="775" t="s">
        <v>7685</v>
      </c>
      <c r="G4671" s="775"/>
      <c r="H4671" s="775"/>
      <c r="I4671" s="775"/>
    </row>
    <row r="4672" spans="1:9">
      <c r="A4672" s="775" t="str">
        <f>Table_wabobpsvr_AzureCalc_AzureCalcRateCard[[#This Row],[ServiceName]]&amp;Table_wabobpsvr_AzureCalc_AzureCalcRateCard[[#This Row],[Price_Level]]&amp;Table_wabobpsvr_AzureCalc_AzureCalcRateCard[[#This Row],[Region]]</f>
        <v>IO Unit HoursA7</v>
      </c>
      <c r="B4672" s="775">
        <v>7</v>
      </c>
      <c r="C4672" s="775" t="s">
        <v>87</v>
      </c>
      <c r="D4672" s="775" t="s">
        <v>174</v>
      </c>
      <c r="E4672" s="775">
        <v>999999</v>
      </c>
      <c r="F4672" s="775" t="s">
        <v>7689</v>
      </c>
      <c r="G4672" s="775"/>
      <c r="H4672" s="775"/>
      <c r="I4672" s="775"/>
    </row>
    <row r="4673" spans="1:9">
      <c r="A4673" s="775" t="str">
        <f>Table_wabobpsvr_AzureCalc_AzureCalcRateCard[[#This Row],[ServiceName]]&amp;Table_wabobpsvr_AzureCalc_AzureCalcRateCard[[#This Row],[Price_Level]]&amp;Table_wabobpsvr_AzureCalc_AzureCalcRateCard[[#This Row],[Region]]</f>
        <v>IO Unit HoursB7</v>
      </c>
      <c r="B4673" s="775">
        <v>7</v>
      </c>
      <c r="C4673" s="775" t="s">
        <v>87</v>
      </c>
      <c r="D4673" s="775" t="s">
        <v>175</v>
      </c>
      <c r="E4673" s="775">
        <v>999999</v>
      </c>
      <c r="F4673" s="775" t="s">
        <v>7689</v>
      </c>
      <c r="G4673" s="775"/>
      <c r="H4673" s="775"/>
      <c r="I4673" s="775"/>
    </row>
    <row r="4674" spans="1:9">
      <c r="A4674" s="775" t="str">
        <f>Table_wabobpsvr_AzureCalc_AzureCalcRateCard[[#This Row],[ServiceName]]&amp;Table_wabobpsvr_AzureCalc_AzureCalcRateCard[[#This Row],[Price_Level]]&amp;Table_wabobpsvr_AzureCalc_AzureCalcRateCard[[#This Row],[Region]]</f>
        <v>IO Unit HoursC7</v>
      </c>
      <c r="B4674" s="775">
        <v>7</v>
      </c>
      <c r="C4674" s="775" t="s">
        <v>87</v>
      </c>
      <c r="D4674" s="775" t="s">
        <v>177</v>
      </c>
      <c r="E4674" s="775">
        <v>999999</v>
      </c>
      <c r="F4674" s="775" t="s">
        <v>7689</v>
      </c>
      <c r="G4674" s="775"/>
      <c r="H4674" s="775"/>
      <c r="I4674" s="775"/>
    </row>
    <row r="4675" spans="1:9">
      <c r="A4675" s="775" t="str">
        <f>Table_wabobpsvr_AzureCalc_AzureCalcRateCard[[#This Row],[ServiceName]]&amp;Table_wabobpsvr_AzureCalc_AzureCalcRateCard[[#This Row],[Price_Level]]&amp;Table_wabobpsvr_AzureCalc_AzureCalcRateCard[[#This Row],[Region]]</f>
        <v>IO Unit HoursD7</v>
      </c>
      <c r="B4675" s="775">
        <v>7</v>
      </c>
      <c r="C4675" s="775" t="s">
        <v>87</v>
      </c>
      <c r="D4675" s="775" t="s">
        <v>176</v>
      </c>
      <c r="E4675" s="775">
        <v>999999</v>
      </c>
      <c r="F4675" s="775" t="s">
        <v>7689</v>
      </c>
      <c r="G4675" s="775"/>
      <c r="H4675" s="775"/>
      <c r="I4675" s="775"/>
    </row>
    <row r="4676" spans="1:9">
      <c r="A4676" s="775" t="str">
        <f>Table_wabobpsvr_AzureCalc_AzureCalcRateCard[[#This Row],[ServiceName]]&amp;Table_wabobpsvr_AzureCalc_AzureCalcRateCard[[#This Row],[Price_Level]]&amp;Table_wabobpsvr_AzureCalc_AzureCalcRateCard[[#This Row],[Region]]</f>
        <v>IO Unit HoursMOSP7</v>
      </c>
      <c r="B4676" s="775">
        <v>7</v>
      </c>
      <c r="C4676" s="775" t="s">
        <v>87</v>
      </c>
      <c r="D4676" s="775" t="s">
        <v>606</v>
      </c>
      <c r="E4676" s="775">
        <v>999999</v>
      </c>
      <c r="F4676" s="775" t="s">
        <v>7689</v>
      </c>
      <c r="G4676" s="775"/>
      <c r="H4676" s="775"/>
      <c r="I4676" s="775"/>
    </row>
    <row r="4677" spans="1:9">
      <c r="A4677" s="775" t="str">
        <f>Table_wabobpsvr_AzureCalc_AzureCalcRateCard[[#This Row],[ServiceName]]&amp;Table_wabobpsvr_AzureCalc_AzureCalcRateCard[[#This Row],[Price_Level]]&amp;Table_wabobpsvr_AzureCalc_AzureCalcRateCard[[#This Row],[Region]]</f>
        <v>Transactions (in 1,000,000s)MOSP7</v>
      </c>
      <c r="B4677" s="775">
        <v>7</v>
      </c>
      <c r="C4677" s="775" t="s">
        <v>6981</v>
      </c>
      <c r="D4677" s="775" t="s">
        <v>606</v>
      </c>
      <c r="E4677" s="775">
        <v>999999</v>
      </c>
      <c r="F4677" s="775" t="s">
        <v>7696</v>
      </c>
      <c r="G4677" s="775"/>
      <c r="H4677" s="775"/>
      <c r="I4677" s="775"/>
    </row>
    <row r="4678" spans="1:9">
      <c r="A4678" s="775" t="str">
        <f>Table_wabobpsvr_AzureCalc_AzureCalcRateCard[[#This Row],[ServiceName]]&amp;Table_wabobpsvr_AzureCalc_AzureCalcRateCard[[#This Row],[Price_Level]]&amp;Table_wabobpsvr_AzureCalc_AzureCalcRateCard[[#This Row],[Region]]</f>
        <v>Unit HoursA8</v>
      </c>
      <c r="B4678" s="775">
        <v>8</v>
      </c>
      <c r="C4678" s="775" t="s">
        <v>7700</v>
      </c>
      <c r="D4678" s="775" t="s">
        <v>174</v>
      </c>
      <c r="E4678" s="775">
        <v>999999</v>
      </c>
      <c r="F4678" s="775" t="s">
        <v>7700</v>
      </c>
      <c r="G4678" s="775"/>
      <c r="H4678" s="775"/>
      <c r="I4678" s="775"/>
    </row>
    <row r="4679" spans="1:9">
      <c r="A4679" s="775" t="str">
        <f>Table_wabobpsvr_AzureCalc_AzureCalcRateCard[[#This Row],[ServiceName]]&amp;Table_wabobpsvr_AzureCalc_AzureCalcRateCard[[#This Row],[Price_Level]]&amp;Table_wabobpsvr_AzureCalc_AzureCalcRateCard[[#This Row],[Region]]</f>
        <v>Unit HoursB8</v>
      </c>
      <c r="B4679" s="775">
        <v>8</v>
      </c>
      <c r="C4679" s="775" t="s">
        <v>7700</v>
      </c>
      <c r="D4679" s="775" t="s">
        <v>175</v>
      </c>
      <c r="E4679" s="775">
        <v>999999</v>
      </c>
      <c r="F4679" s="775" t="s">
        <v>7700</v>
      </c>
      <c r="G4679" s="775"/>
      <c r="H4679" s="775"/>
      <c r="I4679" s="775"/>
    </row>
    <row r="4680" spans="1:9">
      <c r="A4680" s="775" t="str">
        <f>Table_wabobpsvr_AzureCalc_AzureCalcRateCard[[#This Row],[ServiceName]]&amp;Table_wabobpsvr_AzureCalc_AzureCalcRateCard[[#This Row],[Price_Level]]&amp;Table_wabobpsvr_AzureCalc_AzureCalcRateCard[[#This Row],[Region]]</f>
        <v>Unit HoursC8</v>
      </c>
      <c r="B4680" s="775">
        <v>8</v>
      </c>
      <c r="C4680" s="775" t="s">
        <v>7700</v>
      </c>
      <c r="D4680" s="775" t="s">
        <v>177</v>
      </c>
      <c r="E4680" s="775">
        <v>999999</v>
      </c>
      <c r="F4680" s="775" t="s">
        <v>7700</v>
      </c>
      <c r="G4680" s="775"/>
      <c r="H4680" s="775"/>
      <c r="I4680" s="775"/>
    </row>
    <row r="4681" spans="1:9">
      <c r="A4681" s="775" t="str">
        <f>Table_wabobpsvr_AzureCalc_AzureCalcRateCard[[#This Row],[ServiceName]]&amp;Table_wabobpsvr_AzureCalc_AzureCalcRateCard[[#This Row],[Price_Level]]&amp;Table_wabobpsvr_AzureCalc_AzureCalcRateCard[[#This Row],[Region]]</f>
        <v>Unit HoursD8</v>
      </c>
      <c r="B4681" s="775">
        <v>8</v>
      </c>
      <c r="C4681" s="775" t="s">
        <v>7700</v>
      </c>
      <c r="D4681" s="775" t="s">
        <v>176</v>
      </c>
      <c r="E4681" s="775">
        <v>999999</v>
      </c>
      <c r="F4681" s="775" t="s">
        <v>7700</v>
      </c>
      <c r="G4681" s="775"/>
      <c r="H4681" s="775"/>
      <c r="I4681" s="775"/>
    </row>
    <row r="4682" spans="1:9">
      <c r="A4682" s="775" t="str">
        <f>Table_wabobpsvr_AzureCalc_AzureCalcRateCard[[#This Row],[ServiceName]]&amp;Table_wabobpsvr_AzureCalc_AzureCalcRateCard[[#This Row],[Price_Level]]&amp;Table_wabobpsvr_AzureCalc_AzureCalcRateCard[[#This Row],[Region]]</f>
        <v>Unit HoursMOSP8</v>
      </c>
      <c r="B4682" s="775">
        <v>8</v>
      </c>
      <c r="C4682" s="775" t="s">
        <v>7700</v>
      </c>
      <c r="D4682" s="775" t="s">
        <v>606</v>
      </c>
      <c r="E4682" s="775">
        <v>999999</v>
      </c>
      <c r="F4682" s="775" t="s">
        <v>7700</v>
      </c>
      <c r="G4682" s="775"/>
      <c r="H4682" s="775"/>
      <c r="I4682" s="775"/>
    </row>
    <row r="4683" spans="1:9">
      <c r="A4683" s="775" t="str">
        <f>Table_wabobpsvr_AzureCalc_AzureCalcRateCard[[#This Row],[ServiceName]]&amp;Table_wabobpsvr_AzureCalc_AzureCalcRateCard[[#This Row],[Price_Level]]&amp;Table_wabobpsvr_AzureCalc_AzureCalcRateCard[[#This Row],[Region]]</f>
        <v>Job UnitsA8</v>
      </c>
      <c r="B4683" s="775">
        <v>8</v>
      </c>
      <c r="C4683" s="775" t="s">
        <v>77</v>
      </c>
      <c r="D4683" s="775" t="s">
        <v>174</v>
      </c>
      <c r="E4683" s="775">
        <v>999999</v>
      </c>
      <c r="F4683" s="775" t="s">
        <v>7681</v>
      </c>
      <c r="G4683" s="775"/>
      <c r="H4683" s="775"/>
      <c r="I4683" s="775"/>
    </row>
    <row r="4684" spans="1:9">
      <c r="A4684" s="775" t="str">
        <f>Table_wabobpsvr_AzureCalc_AzureCalcRateCard[[#This Row],[ServiceName]]&amp;Table_wabobpsvr_AzureCalc_AzureCalcRateCard[[#This Row],[Price_Level]]&amp;Table_wabobpsvr_AzureCalc_AzureCalcRateCard[[#This Row],[Region]]</f>
        <v>Job UnitsB8</v>
      </c>
      <c r="B4684" s="775">
        <v>8</v>
      </c>
      <c r="C4684" s="775" t="s">
        <v>77</v>
      </c>
      <c r="D4684" s="775" t="s">
        <v>175</v>
      </c>
      <c r="E4684" s="775">
        <v>999999</v>
      </c>
      <c r="F4684" s="775" t="s">
        <v>7681</v>
      </c>
      <c r="G4684" s="775"/>
      <c r="H4684" s="775"/>
      <c r="I4684" s="775"/>
    </row>
    <row r="4685" spans="1:9">
      <c r="A4685" s="775" t="str">
        <f>Table_wabobpsvr_AzureCalc_AzureCalcRateCard[[#This Row],[ServiceName]]&amp;Table_wabobpsvr_AzureCalc_AzureCalcRateCard[[#This Row],[Price_Level]]&amp;Table_wabobpsvr_AzureCalc_AzureCalcRateCard[[#This Row],[Region]]</f>
        <v>Job UnitsC8</v>
      </c>
      <c r="B4685" s="775">
        <v>8</v>
      </c>
      <c r="C4685" s="775" t="s">
        <v>77</v>
      </c>
      <c r="D4685" s="775" t="s">
        <v>177</v>
      </c>
      <c r="E4685" s="775">
        <v>999999</v>
      </c>
      <c r="F4685" s="775" t="s">
        <v>7681</v>
      </c>
      <c r="G4685" s="775"/>
      <c r="H4685" s="775"/>
      <c r="I4685" s="775"/>
    </row>
    <row r="4686" spans="1:9">
      <c r="A4686" s="775" t="str">
        <f>Table_wabobpsvr_AzureCalc_AzureCalcRateCard[[#This Row],[ServiceName]]&amp;Table_wabobpsvr_AzureCalc_AzureCalcRateCard[[#This Row],[Price_Level]]&amp;Table_wabobpsvr_AzureCalc_AzureCalcRateCard[[#This Row],[Region]]</f>
        <v>Job UnitsD8</v>
      </c>
      <c r="B4686" s="775">
        <v>8</v>
      </c>
      <c r="C4686" s="775" t="s">
        <v>77</v>
      </c>
      <c r="D4686" s="775" t="s">
        <v>176</v>
      </c>
      <c r="E4686" s="775">
        <v>999999</v>
      </c>
      <c r="F4686" s="775" t="s">
        <v>7681</v>
      </c>
      <c r="G4686" s="775"/>
      <c r="H4686" s="775"/>
      <c r="I4686" s="775"/>
    </row>
    <row r="4687" spans="1:9">
      <c r="A4687" s="775" t="str">
        <f>Table_wabobpsvr_AzureCalc_AzureCalcRateCard[[#This Row],[ServiceName]]&amp;Table_wabobpsvr_AzureCalc_AzureCalcRateCard[[#This Row],[Price_Level]]&amp;Table_wabobpsvr_AzureCalc_AzureCalcRateCard[[#This Row],[Region]]</f>
        <v>Job UnitsMOSP8</v>
      </c>
      <c r="B4687" s="775">
        <v>8</v>
      </c>
      <c r="C4687" s="775" t="s">
        <v>77</v>
      </c>
      <c r="D4687" s="775" t="s">
        <v>606</v>
      </c>
      <c r="E4687" s="775">
        <v>999999</v>
      </c>
      <c r="F4687" s="775" t="s">
        <v>7681</v>
      </c>
      <c r="G4687" s="775"/>
      <c r="H4687" s="775"/>
      <c r="I4687" s="775"/>
    </row>
    <row r="4688" spans="1:9">
      <c r="A4688" s="775" t="str">
        <f>Table_wabobpsvr_AzureCalc_AzureCalcRateCard[[#This Row],[ServiceName]]&amp;Table_wabobpsvr_AzureCalc_AzureCalcRateCard[[#This Row],[Price_Level]]&amp;Table_wabobpsvr_AzureCalc_AzureCalcRateCard[[#This Row],[Region]]</f>
        <v>Data at Rest (GB)A8</v>
      </c>
      <c r="B4688" s="775">
        <v>8</v>
      </c>
      <c r="C4688" s="775" t="s">
        <v>9</v>
      </c>
      <c r="D4688" s="775" t="s">
        <v>174</v>
      </c>
      <c r="E4688" s="775">
        <v>999999</v>
      </c>
      <c r="F4688" s="775" t="s">
        <v>7685</v>
      </c>
      <c r="G4688" s="775"/>
      <c r="H4688" s="775"/>
      <c r="I4688" s="775"/>
    </row>
    <row r="4689" spans="1:9">
      <c r="A4689" s="775" t="str">
        <f>Table_wabobpsvr_AzureCalc_AzureCalcRateCard[[#This Row],[ServiceName]]&amp;Table_wabobpsvr_AzureCalc_AzureCalcRateCard[[#This Row],[Price_Level]]&amp;Table_wabobpsvr_AzureCalc_AzureCalcRateCard[[#This Row],[Region]]</f>
        <v>Data at Rest (GB)B8</v>
      </c>
      <c r="B4689" s="775">
        <v>8</v>
      </c>
      <c r="C4689" s="775" t="s">
        <v>9</v>
      </c>
      <c r="D4689" s="775" t="s">
        <v>175</v>
      </c>
      <c r="E4689" s="775">
        <v>999999</v>
      </c>
      <c r="F4689" s="775" t="s">
        <v>7685</v>
      </c>
      <c r="G4689" s="775"/>
      <c r="H4689" s="775"/>
      <c r="I4689" s="775"/>
    </row>
    <row r="4690" spans="1:9">
      <c r="A4690" s="775" t="str">
        <f>Table_wabobpsvr_AzureCalc_AzureCalcRateCard[[#This Row],[ServiceName]]&amp;Table_wabobpsvr_AzureCalc_AzureCalcRateCard[[#This Row],[Price_Level]]&amp;Table_wabobpsvr_AzureCalc_AzureCalcRateCard[[#This Row],[Region]]</f>
        <v>Data at Rest (GB)C8</v>
      </c>
      <c r="B4690" s="775">
        <v>8</v>
      </c>
      <c r="C4690" s="775" t="s">
        <v>9</v>
      </c>
      <c r="D4690" s="775" t="s">
        <v>177</v>
      </c>
      <c r="E4690" s="775">
        <v>999999</v>
      </c>
      <c r="F4690" s="775" t="s">
        <v>7685</v>
      </c>
      <c r="G4690" s="775"/>
      <c r="H4690" s="775"/>
      <c r="I4690" s="775"/>
    </row>
    <row r="4691" spans="1:9">
      <c r="A4691" s="775" t="str">
        <f>Table_wabobpsvr_AzureCalc_AzureCalcRateCard[[#This Row],[ServiceName]]&amp;Table_wabobpsvr_AzureCalc_AzureCalcRateCard[[#This Row],[Price_Level]]&amp;Table_wabobpsvr_AzureCalc_AzureCalcRateCard[[#This Row],[Region]]</f>
        <v>Data at Rest (GB)D8</v>
      </c>
      <c r="B4691" s="775">
        <v>8</v>
      </c>
      <c r="C4691" s="775" t="s">
        <v>9</v>
      </c>
      <c r="D4691" s="775" t="s">
        <v>176</v>
      </c>
      <c r="E4691" s="775">
        <v>999999</v>
      </c>
      <c r="F4691" s="775" t="s">
        <v>7685</v>
      </c>
      <c r="G4691" s="775"/>
      <c r="H4691" s="775"/>
      <c r="I4691" s="775"/>
    </row>
    <row r="4692" spans="1:9">
      <c r="A4692" s="775" t="str">
        <f>Table_wabobpsvr_AzureCalc_AzureCalcRateCard[[#This Row],[ServiceName]]&amp;Table_wabobpsvr_AzureCalc_AzureCalcRateCard[[#This Row],[Price_Level]]&amp;Table_wabobpsvr_AzureCalc_AzureCalcRateCard[[#This Row],[Region]]</f>
        <v>Data at Rest (GB)MOSP8</v>
      </c>
      <c r="B4692" s="775">
        <v>8</v>
      </c>
      <c r="C4692" s="775" t="s">
        <v>9</v>
      </c>
      <c r="D4692" s="775" t="s">
        <v>606</v>
      </c>
      <c r="E4692" s="775">
        <v>999999</v>
      </c>
      <c r="F4692" s="775" t="s">
        <v>7685</v>
      </c>
      <c r="G4692" s="775"/>
      <c r="H4692" s="775"/>
      <c r="I4692" s="775"/>
    </row>
    <row r="4693" spans="1:9">
      <c r="A4693" s="775" t="str">
        <f>Table_wabobpsvr_AzureCalc_AzureCalcRateCard[[#This Row],[ServiceName]]&amp;Table_wabobpsvr_AzureCalc_AzureCalcRateCard[[#This Row],[Price_Level]]&amp;Table_wabobpsvr_AzureCalc_AzureCalcRateCard[[#This Row],[Region]]</f>
        <v>IO Unit HoursA8</v>
      </c>
      <c r="B4693" s="775">
        <v>8</v>
      </c>
      <c r="C4693" s="775" t="s">
        <v>87</v>
      </c>
      <c r="D4693" s="775" t="s">
        <v>174</v>
      </c>
      <c r="E4693" s="775">
        <v>999999</v>
      </c>
      <c r="F4693" s="775" t="s">
        <v>7689</v>
      </c>
      <c r="G4693" s="775"/>
      <c r="H4693" s="775"/>
      <c r="I4693" s="775"/>
    </row>
    <row r="4694" spans="1:9">
      <c r="A4694" s="775" t="str">
        <f>Table_wabobpsvr_AzureCalc_AzureCalcRateCard[[#This Row],[ServiceName]]&amp;Table_wabobpsvr_AzureCalc_AzureCalcRateCard[[#This Row],[Price_Level]]&amp;Table_wabobpsvr_AzureCalc_AzureCalcRateCard[[#This Row],[Region]]</f>
        <v>IO Unit HoursB8</v>
      </c>
      <c r="B4694" s="775">
        <v>8</v>
      </c>
      <c r="C4694" s="775" t="s">
        <v>87</v>
      </c>
      <c r="D4694" s="775" t="s">
        <v>175</v>
      </c>
      <c r="E4694" s="775">
        <v>999999</v>
      </c>
      <c r="F4694" s="775" t="s">
        <v>7689</v>
      </c>
      <c r="G4694" s="775"/>
      <c r="H4694" s="775"/>
      <c r="I4694" s="775"/>
    </row>
    <row r="4695" spans="1:9">
      <c r="A4695" s="775" t="str">
        <f>Table_wabobpsvr_AzureCalc_AzureCalcRateCard[[#This Row],[ServiceName]]&amp;Table_wabobpsvr_AzureCalc_AzureCalcRateCard[[#This Row],[Price_Level]]&amp;Table_wabobpsvr_AzureCalc_AzureCalcRateCard[[#This Row],[Region]]</f>
        <v>IO Unit HoursC8</v>
      </c>
      <c r="B4695" s="775">
        <v>8</v>
      </c>
      <c r="C4695" s="775" t="s">
        <v>87</v>
      </c>
      <c r="D4695" s="775" t="s">
        <v>177</v>
      </c>
      <c r="E4695" s="775">
        <v>999999</v>
      </c>
      <c r="F4695" s="775" t="s">
        <v>7689</v>
      </c>
      <c r="G4695" s="775"/>
      <c r="H4695" s="775"/>
      <c r="I4695" s="775"/>
    </row>
    <row r="4696" spans="1:9">
      <c r="A4696" s="1039" t="str">
        <f>Table_wabobpsvr_AzureCalc_AzureCalcRateCard[[#This Row],[ServiceName]]&amp;Table_wabobpsvr_AzureCalc_AzureCalcRateCard[[#This Row],[Price_Level]]&amp;Table_wabobpsvr_AzureCalc_AzureCalcRateCard[[#This Row],[Region]]</f>
        <v>IO Unit HoursD8</v>
      </c>
      <c r="B4696" s="1039">
        <v>8</v>
      </c>
      <c r="C4696" s="1039" t="s">
        <v>87</v>
      </c>
      <c r="D4696" s="1039" t="s">
        <v>176</v>
      </c>
      <c r="E4696" s="1039">
        <v>999999</v>
      </c>
      <c r="F4696" s="1039" t="s">
        <v>7689</v>
      </c>
      <c r="G4696" s="775"/>
      <c r="H4696" s="775"/>
      <c r="I4696" s="775"/>
    </row>
    <row r="4697" spans="1:9">
      <c r="A4697" s="1039" t="str">
        <f>Table_wabobpsvr_AzureCalc_AzureCalcRateCard[[#This Row],[ServiceName]]&amp;Table_wabobpsvr_AzureCalc_AzureCalcRateCard[[#This Row],[Price_Level]]&amp;Table_wabobpsvr_AzureCalc_AzureCalcRateCard[[#This Row],[Region]]</f>
        <v>IO Unit HoursMOSP8</v>
      </c>
      <c r="B4697" s="1039">
        <v>8</v>
      </c>
      <c r="C4697" s="1039" t="s">
        <v>87</v>
      </c>
      <c r="D4697" s="1039" t="s">
        <v>606</v>
      </c>
      <c r="E4697" s="1039">
        <v>999999</v>
      </c>
      <c r="F4697" s="1039" t="s">
        <v>7689</v>
      </c>
      <c r="G4697" s="775"/>
      <c r="H4697" s="775"/>
      <c r="I4697" s="775"/>
    </row>
    <row r="4698" spans="1:9">
      <c r="A4698" s="1039" t="str">
        <f>Table_wabobpsvr_AzureCalc_AzureCalcRateCard[[#This Row],[ServiceName]]&amp;Table_wabobpsvr_AzureCalc_AzureCalcRateCard[[#This Row],[Price_Level]]&amp;Table_wabobpsvr_AzureCalc_AzureCalcRateCard[[#This Row],[Region]]</f>
        <v>Throughput Unit HoursA8</v>
      </c>
      <c r="B4698" s="1039">
        <v>8</v>
      </c>
      <c r="C4698" s="1039" t="s">
        <v>87</v>
      </c>
      <c r="D4698" s="1039" t="s">
        <v>174</v>
      </c>
      <c r="E4698" s="1039">
        <v>999999</v>
      </c>
      <c r="F4698" s="1039" t="s">
        <v>1067</v>
      </c>
      <c r="G4698" s="775"/>
      <c r="H4698" s="775"/>
      <c r="I4698" s="775"/>
    </row>
    <row r="4699" spans="1:9">
      <c r="A4699" s="1039" t="str">
        <f>Table_wabobpsvr_AzureCalc_AzureCalcRateCard[[#This Row],[ServiceName]]&amp;Table_wabobpsvr_AzureCalc_AzureCalcRateCard[[#This Row],[Price_Level]]&amp;Table_wabobpsvr_AzureCalc_AzureCalcRateCard[[#This Row],[Region]]</f>
        <v>Throughput Unit HoursB8</v>
      </c>
      <c r="B4699" s="1039">
        <v>8</v>
      </c>
      <c r="C4699" s="1039" t="s">
        <v>87</v>
      </c>
      <c r="D4699" s="1039" t="s">
        <v>175</v>
      </c>
      <c r="E4699" s="1039">
        <v>999999</v>
      </c>
      <c r="F4699" s="1039" t="s">
        <v>1067</v>
      </c>
      <c r="G4699" s="775"/>
      <c r="H4699" s="775"/>
      <c r="I4699" s="775"/>
    </row>
    <row r="4700" spans="1:9">
      <c r="A4700" s="1039" t="str">
        <f>Table_wabobpsvr_AzureCalc_AzureCalcRateCard[[#This Row],[ServiceName]]&amp;Table_wabobpsvr_AzureCalc_AzureCalcRateCard[[#This Row],[Price_Level]]&amp;Table_wabobpsvr_AzureCalc_AzureCalcRateCard[[#This Row],[Region]]</f>
        <v>Throughput Unit HoursC8</v>
      </c>
      <c r="B4700" s="1039">
        <v>8</v>
      </c>
      <c r="C4700" s="1039" t="s">
        <v>87</v>
      </c>
      <c r="D4700" s="1039" t="s">
        <v>177</v>
      </c>
      <c r="E4700" s="1039">
        <v>999999</v>
      </c>
      <c r="F4700" s="1039" t="s">
        <v>1067</v>
      </c>
      <c r="G4700" s="775"/>
      <c r="H4700" s="775"/>
      <c r="I4700" s="775"/>
    </row>
    <row r="4701" spans="1:9">
      <c r="A4701" s="1039" t="str">
        <f>Table_wabobpsvr_AzureCalc_AzureCalcRateCard[[#This Row],[ServiceName]]&amp;Table_wabobpsvr_AzureCalc_AzureCalcRateCard[[#This Row],[Price_Level]]&amp;Table_wabobpsvr_AzureCalc_AzureCalcRateCard[[#This Row],[Region]]</f>
        <v>Throughput Unit HoursD8</v>
      </c>
      <c r="B4701" s="1039">
        <v>8</v>
      </c>
      <c r="C4701" s="1039" t="s">
        <v>87</v>
      </c>
      <c r="D4701" s="1039" t="s">
        <v>176</v>
      </c>
      <c r="E4701" s="1039">
        <v>999999</v>
      </c>
      <c r="F4701" s="1039" t="s">
        <v>1067</v>
      </c>
      <c r="G4701" s="775"/>
      <c r="H4701" s="775"/>
      <c r="I4701" s="775"/>
    </row>
    <row r="4702" spans="1:9">
      <c r="A4702" s="1039" t="str">
        <f>Table_wabobpsvr_AzureCalc_AzureCalcRateCard[[#This Row],[ServiceName]]&amp;Table_wabobpsvr_AzureCalc_AzureCalcRateCard[[#This Row],[Price_Level]]&amp;Table_wabobpsvr_AzureCalc_AzureCalcRateCard[[#This Row],[Region]]</f>
        <v>Throughput Unit HoursMOSP8</v>
      </c>
      <c r="B4702" s="1039">
        <v>8</v>
      </c>
      <c r="C4702" s="1039" t="s">
        <v>87</v>
      </c>
      <c r="D4702" s="1039" t="s">
        <v>606</v>
      </c>
      <c r="E4702" s="1039">
        <v>999999</v>
      </c>
      <c r="F4702" s="1039" t="s">
        <v>1067</v>
      </c>
      <c r="G4702" s="775"/>
      <c r="H4702" s="775"/>
      <c r="I4702" s="775"/>
    </row>
    <row r="4703" spans="1:9">
      <c r="A4703" s="1039" t="str">
        <f>Table_wabobpsvr_AzureCalc_AzureCalcRateCard[[#This Row],[ServiceName]]&amp;Table_wabobpsvr_AzureCalc_AzureCalcRateCard[[#This Row],[Price_Level]]&amp;Table_wabobpsvr_AzureCalc_AzureCalcRateCard[[#This Row],[Region]]</f>
        <v>Transactions (in 1,000,000s)A8</v>
      </c>
      <c r="B4703" s="1039">
        <v>8</v>
      </c>
      <c r="C4703" s="1039" t="s">
        <v>6981</v>
      </c>
      <c r="D4703" s="1039" t="s">
        <v>174</v>
      </c>
      <c r="E4703" s="1039">
        <v>999999</v>
      </c>
      <c r="F4703" s="1039" t="s">
        <v>7696</v>
      </c>
      <c r="G4703" s="775"/>
      <c r="H4703" s="775"/>
      <c r="I4703" s="775"/>
    </row>
    <row r="4704" spans="1:9">
      <c r="A4704" s="1039" t="str">
        <f>Table_wabobpsvr_AzureCalc_AzureCalcRateCard[[#This Row],[ServiceName]]&amp;Table_wabobpsvr_AzureCalc_AzureCalcRateCard[[#This Row],[Price_Level]]&amp;Table_wabobpsvr_AzureCalc_AzureCalcRateCard[[#This Row],[Region]]</f>
        <v>Transactions (in 1,000,000s)B8</v>
      </c>
      <c r="B4704" s="1039">
        <v>8</v>
      </c>
      <c r="C4704" s="1039" t="s">
        <v>6981</v>
      </c>
      <c r="D4704" s="1039" t="s">
        <v>175</v>
      </c>
      <c r="E4704" s="1039">
        <v>999999</v>
      </c>
      <c r="F4704" s="1039" t="s">
        <v>7696</v>
      </c>
      <c r="G4704" s="775"/>
      <c r="H4704" s="775"/>
      <c r="I4704" s="775"/>
    </row>
    <row r="4705" spans="1:9">
      <c r="A4705" s="1039" t="str">
        <f>Table_wabobpsvr_AzureCalc_AzureCalcRateCard[[#This Row],[ServiceName]]&amp;Table_wabobpsvr_AzureCalc_AzureCalcRateCard[[#This Row],[Price_Level]]&amp;Table_wabobpsvr_AzureCalc_AzureCalcRateCard[[#This Row],[Region]]</f>
        <v>Transactions (in 1,000,000s)C8</v>
      </c>
      <c r="B4705" s="1039">
        <v>8</v>
      </c>
      <c r="C4705" s="1039" t="s">
        <v>6981</v>
      </c>
      <c r="D4705" s="1039" t="s">
        <v>177</v>
      </c>
      <c r="E4705" s="1039">
        <v>999999</v>
      </c>
      <c r="F4705" s="1039" t="s">
        <v>7696</v>
      </c>
      <c r="G4705" s="775"/>
      <c r="H4705" s="775"/>
      <c r="I4705" s="775"/>
    </row>
    <row r="4706" spans="1:9">
      <c r="A4706" s="1039" t="str">
        <f>Table_wabobpsvr_AzureCalc_AzureCalcRateCard[[#This Row],[ServiceName]]&amp;Table_wabobpsvr_AzureCalc_AzureCalcRateCard[[#This Row],[Price_Level]]&amp;Table_wabobpsvr_AzureCalc_AzureCalcRateCard[[#This Row],[Region]]</f>
        <v>Transactions (in 1,000,000s)D8</v>
      </c>
      <c r="B4706" s="1039">
        <v>8</v>
      </c>
      <c r="C4706" s="1039" t="s">
        <v>6981</v>
      </c>
      <c r="D4706" s="1039" t="s">
        <v>176</v>
      </c>
      <c r="E4706" s="1039">
        <v>999999</v>
      </c>
      <c r="F4706" s="1039" t="s">
        <v>7696</v>
      </c>
      <c r="G4706" s="775"/>
      <c r="H4706" s="775"/>
      <c r="I4706" s="775"/>
    </row>
    <row r="4707" spans="1:9">
      <c r="A4707" s="1039" t="str">
        <f>Table_wabobpsvr_AzureCalc_AzureCalcRateCard[[#This Row],[ServiceName]]&amp;Table_wabobpsvr_AzureCalc_AzureCalcRateCard[[#This Row],[Price_Level]]&amp;Table_wabobpsvr_AzureCalc_AzureCalcRateCard[[#This Row],[Region]]</f>
        <v>Transactions (in 1,000,000s)MOSP8</v>
      </c>
      <c r="B4707" s="1039">
        <v>8</v>
      </c>
      <c r="C4707" s="1039" t="s">
        <v>6981</v>
      </c>
      <c r="D4707" s="1039" t="s">
        <v>606</v>
      </c>
      <c r="E4707" s="1039">
        <v>999999</v>
      </c>
      <c r="F4707" s="1039" t="s">
        <v>7696</v>
      </c>
      <c r="G4707" s="775"/>
      <c r="H4707" s="775"/>
      <c r="I4707" s="775"/>
    </row>
    <row r="4708" spans="1:9">
      <c r="A4708" s="775" t="str">
        <f>Table_wabobpsvr_AzureCalc_AzureCalcRateCard[[#This Row],[ServiceName]]&amp;Table_wabobpsvr_AzureCalc_AzureCalcRateCard[[#This Row],[Price_Level]]&amp;Table_wabobpsvr_AzureCalc_AzureCalcRateCard[[#This Row],[Region]]</f>
        <v>Unit HoursA9</v>
      </c>
      <c r="B4708" s="775">
        <v>9</v>
      </c>
      <c r="C4708" s="775" t="s">
        <v>7700</v>
      </c>
      <c r="D4708" s="775" t="s">
        <v>174</v>
      </c>
      <c r="E4708" s="775">
        <v>999999</v>
      </c>
      <c r="F4708" s="775" t="s">
        <v>7700</v>
      </c>
      <c r="G4708" s="775"/>
      <c r="H4708" s="775"/>
      <c r="I4708" s="775"/>
    </row>
    <row r="4709" spans="1:9">
      <c r="A4709" s="775" t="str">
        <f>Table_wabobpsvr_AzureCalc_AzureCalcRateCard[[#This Row],[ServiceName]]&amp;Table_wabobpsvr_AzureCalc_AzureCalcRateCard[[#This Row],[Price_Level]]&amp;Table_wabobpsvr_AzureCalc_AzureCalcRateCard[[#This Row],[Region]]</f>
        <v>Unit HoursB9</v>
      </c>
      <c r="B4709" s="775">
        <v>9</v>
      </c>
      <c r="C4709" s="775" t="s">
        <v>7700</v>
      </c>
      <c r="D4709" s="775" t="s">
        <v>175</v>
      </c>
      <c r="E4709" s="775">
        <v>999999</v>
      </c>
      <c r="F4709" s="775" t="s">
        <v>7700</v>
      </c>
      <c r="G4709" s="775"/>
      <c r="H4709" s="775"/>
      <c r="I4709" s="775"/>
    </row>
    <row r="4710" spans="1:9">
      <c r="A4710" s="775" t="str">
        <f>Table_wabobpsvr_AzureCalc_AzureCalcRateCard[[#This Row],[ServiceName]]&amp;Table_wabobpsvr_AzureCalc_AzureCalcRateCard[[#This Row],[Price_Level]]&amp;Table_wabobpsvr_AzureCalc_AzureCalcRateCard[[#This Row],[Region]]</f>
        <v>Unit HoursC9</v>
      </c>
      <c r="B4710" s="775">
        <v>9</v>
      </c>
      <c r="C4710" s="775" t="s">
        <v>7700</v>
      </c>
      <c r="D4710" s="775" t="s">
        <v>177</v>
      </c>
      <c r="E4710" s="775">
        <v>999999</v>
      </c>
      <c r="F4710" s="775" t="s">
        <v>7700</v>
      </c>
      <c r="G4710" s="775"/>
      <c r="H4710" s="775"/>
      <c r="I4710" s="775"/>
    </row>
    <row r="4711" spans="1:9">
      <c r="A4711" s="775" t="str">
        <f>Table_wabobpsvr_AzureCalc_AzureCalcRateCard[[#This Row],[ServiceName]]&amp;Table_wabobpsvr_AzureCalc_AzureCalcRateCard[[#This Row],[Price_Level]]&amp;Table_wabobpsvr_AzureCalc_AzureCalcRateCard[[#This Row],[Region]]</f>
        <v>Unit HoursD9</v>
      </c>
      <c r="B4711" s="775">
        <v>9</v>
      </c>
      <c r="C4711" s="775" t="s">
        <v>7700</v>
      </c>
      <c r="D4711" s="775" t="s">
        <v>176</v>
      </c>
      <c r="E4711" s="775">
        <v>999999</v>
      </c>
      <c r="F4711" s="775" t="s">
        <v>7700</v>
      </c>
      <c r="G4711" s="775"/>
      <c r="H4711" s="775"/>
      <c r="I4711" s="775"/>
    </row>
    <row r="4712" spans="1:9">
      <c r="A4712" s="775" t="str">
        <f>Table_wabobpsvr_AzureCalc_AzureCalcRateCard[[#This Row],[ServiceName]]&amp;Table_wabobpsvr_AzureCalc_AzureCalcRateCard[[#This Row],[Price_Level]]&amp;Table_wabobpsvr_AzureCalc_AzureCalcRateCard[[#This Row],[Region]]</f>
        <v>Unit HoursMOSP9</v>
      </c>
      <c r="B4712" s="775">
        <v>9</v>
      </c>
      <c r="C4712" s="775" t="s">
        <v>7700</v>
      </c>
      <c r="D4712" s="775" t="s">
        <v>606</v>
      </c>
      <c r="E4712" s="775">
        <v>999999</v>
      </c>
      <c r="F4712" s="775" t="s">
        <v>7700</v>
      </c>
      <c r="G4712" s="775"/>
      <c r="H4712" s="775"/>
      <c r="I4712" s="775"/>
    </row>
    <row r="4713" spans="1:9">
      <c r="A4713" s="775" t="str">
        <f>Table_wabobpsvr_AzureCalc_AzureCalcRateCard[[#This Row],[ServiceName]]&amp;Table_wabobpsvr_AzureCalc_AzureCalcRateCard[[#This Row],[Price_Level]]&amp;Table_wabobpsvr_AzureCalc_AzureCalcRateCard[[#This Row],[Region]]</f>
        <v>Job UnitsA9</v>
      </c>
      <c r="B4713" s="775">
        <v>9</v>
      </c>
      <c r="C4713" s="775" t="s">
        <v>77</v>
      </c>
      <c r="D4713" s="775" t="s">
        <v>174</v>
      </c>
      <c r="E4713" s="775">
        <v>999999</v>
      </c>
      <c r="F4713" s="775" t="s">
        <v>7681</v>
      </c>
      <c r="G4713" s="775"/>
      <c r="H4713" s="775"/>
      <c r="I4713" s="775"/>
    </row>
    <row r="4714" spans="1:9">
      <c r="A4714" s="775" t="str">
        <f>Table_wabobpsvr_AzureCalc_AzureCalcRateCard[[#This Row],[ServiceName]]&amp;Table_wabobpsvr_AzureCalc_AzureCalcRateCard[[#This Row],[Price_Level]]&amp;Table_wabobpsvr_AzureCalc_AzureCalcRateCard[[#This Row],[Region]]</f>
        <v>Job UnitsB9</v>
      </c>
      <c r="B4714" s="775">
        <v>9</v>
      </c>
      <c r="C4714" s="775" t="s">
        <v>77</v>
      </c>
      <c r="D4714" s="775" t="s">
        <v>175</v>
      </c>
      <c r="E4714" s="775">
        <v>999999</v>
      </c>
      <c r="F4714" s="775" t="s">
        <v>7681</v>
      </c>
      <c r="G4714" s="775"/>
      <c r="H4714" s="775"/>
      <c r="I4714" s="775"/>
    </row>
    <row r="4715" spans="1:9">
      <c r="A4715" s="775" t="str">
        <f>Table_wabobpsvr_AzureCalc_AzureCalcRateCard[[#This Row],[ServiceName]]&amp;Table_wabobpsvr_AzureCalc_AzureCalcRateCard[[#This Row],[Price_Level]]&amp;Table_wabobpsvr_AzureCalc_AzureCalcRateCard[[#This Row],[Region]]</f>
        <v>Job UnitsC9</v>
      </c>
      <c r="B4715" s="775">
        <v>9</v>
      </c>
      <c r="C4715" s="775" t="s">
        <v>77</v>
      </c>
      <c r="D4715" s="775" t="s">
        <v>177</v>
      </c>
      <c r="E4715" s="775">
        <v>999999</v>
      </c>
      <c r="F4715" s="775" t="s">
        <v>7681</v>
      </c>
      <c r="G4715" s="775"/>
      <c r="H4715" s="775"/>
      <c r="I4715" s="775"/>
    </row>
    <row r="4716" spans="1:9">
      <c r="A4716" s="775" t="str">
        <f>Table_wabobpsvr_AzureCalc_AzureCalcRateCard[[#This Row],[ServiceName]]&amp;Table_wabobpsvr_AzureCalc_AzureCalcRateCard[[#This Row],[Price_Level]]&amp;Table_wabobpsvr_AzureCalc_AzureCalcRateCard[[#This Row],[Region]]</f>
        <v>Job UnitsD9</v>
      </c>
      <c r="B4716" s="775">
        <v>9</v>
      </c>
      <c r="C4716" s="775" t="s">
        <v>77</v>
      </c>
      <c r="D4716" s="775" t="s">
        <v>176</v>
      </c>
      <c r="E4716" s="775">
        <v>999999</v>
      </c>
      <c r="F4716" s="775" t="s">
        <v>7681</v>
      </c>
      <c r="G4716" s="775"/>
      <c r="H4716" s="775"/>
      <c r="I4716" s="775"/>
    </row>
    <row r="4717" spans="1:9">
      <c r="A4717" s="775" t="str">
        <f>Table_wabobpsvr_AzureCalc_AzureCalcRateCard[[#This Row],[ServiceName]]&amp;Table_wabobpsvr_AzureCalc_AzureCalcRateCard[[#This Row],[Price_Level]]&amp;Table_wabobpsvr_AzureCalc_AzureCalcRateCard[[#This Row],[Region]]</f>
        <v>Job UnitsMOSP9</v>
      </c>
      <c r="B4717" s="775">
        <v>9</v>
      </c>
      <c r="C4717" s="775" t="s">
        <v>77</v>
      </c>
      <c r="D4717" s="775" t="s">
        <v>606</v>
      </c>
      <c r="E4717" s="775">
        <v>999999</v>
      </c>
      <c r="F4717" s="775" t="s">
        <v>7681</v>
      </c>
      <c r="G4717" s="775"/>
      <c r="H4717" s="775"/>
      <c r="I4717" s="775"/>
    </row>
    <row r="4718" spans="1:9">
      <c r="A4718" s="775" t="str">
        <f>Table_wabobpsvr_AzureCalc_AzureCalcRateCard[[#This Row],[ServiceName]]&amp;Table_wabobpsvr_AzureCalc_AzureCalcRateCard[[#This Row],[Price_Level]]&amp;Table_wabobpsvr_AzureCalc_AzureCalcRateCard[[#This Row],[Region]]</f>
        <v>Data at Rest (GB)A9</v>
      </c>
      <c r="B4718" s="775">
        <v>9</v>
      </c>
      <c r="C4718" s="775" t="s">
        <v>9</v>
      </c>
      <c r="D4718" s="775" t="s">
        <v>174</v>
      </c>
      <c r="E4718" s="775">
        <v>999999</v>
      </c>
      <c r="F4718" s="775" t="s">
        <v>7685</v>
      </c>
      <c r="G4718" s="775"/>
      <c r="H4718" s="775"/>
      <c r="I4718" s="775"/>
    </row>
    <row r="4719" spans="1:9">
      <c r="A4719" s="775" t="str">
        <f>Table_wabobpsvr_AzureCalc_AzureCalcRateCard[[#This Row],[ServiceName]]&amp;Table_wabobpsvr_AzureCalc_AzureCalcRateCard[[#This Row],[Price_Level]]&amp;Table_wabobpsvr_AzureCalc_AzureCalcRateCard[[#This Row],[Region]]</f>
        <v>Data at Rest (GB)B9</v>
      </c>
      <c r="B4719" s="775">
        <v>9</v>
      </c>
      <c r="C4719" s="775" t="s">
        <v>9</v>
      </c>
      <c r="D4719" s="775" t="s">
        <v>175</v>
      </c>
      <c r="E4719" s="775">
        <v>999999</v>
      </c>
      <c r="F4719" s="775" t="s">
        <v>7685</v>
      </c>
      <c r="G4719" s="775"/>
      <c r="H4719" s="775"/>
      <c r="I4719" s="775"/>
    </row>
    <row r="4720" spans="1:9">
      <c r="A4720" s="775" t="str">
        <f>Table_wabobpsvr_AzureCalc_AzureCalcRateCard[[#This Row],[ServiceName]]&amp;Table_wabobpsvr_AzureCalc_AzureCalcRateCard[[#This Row],[Price_Level]]&amp;Table_wabobpsvr_AzureCalc_AzureCalcRateCard[[#This Row],[Region]]</f>
        <v>Data at Rest (GB)C9</v>
      </c>
      <c r="B4720" s="775">
        <v>9</v>
      </c>
      <c r="C4720" s="775" t="s">
        <v>9</v>
      </c>
      <c r="D4720" s="775" t="s">
        <v>177</v>
      </c>
      <c r="E4720" s="775">
        <v>999999</v>
      </c>
      <c r="F4720" s="775" t="s">
        <v>7685</v>
      </c>
      <c r="G4720" s="775"/>
      <c r="H4720" s="775"/>
      <c r="I4720" s="775"/>
    </row>
    <row r="4721" spans="1:9">
      <c r="A4721" s="775" t="str">
        <f>Table_wabobpsvr_AzureCalc_AzureCalcRateCard[[#This Row],[ServiceName]]&amp;Table_wabobpsvr_AzureCalc_AzureCalcRateCard[[#This Row],[Price_Level]]&amp;Table_wabobpsvr_AzureCalc_AzureCalcRateCard[[#This Row],[Region]]</f>
        <v>Data at Rest (GB)D9</v>
      </c>
      <c r="B4721" s="775">
        <v>9</v>
      </c>
      <c r="C4721" s="775" t="s">
        <v>9</v>
      </c>
      <c r="D4721" s="775" t="s">
        <v>176</v>
      </c>
      <c r="E4721" s="775">
        <v>999999</v>
      </c>
      <c r="F4721" s="775" t="s">
        <v>7685</v>
      </c>
      <c r="G4721" s="775"/>
      <c r="H4721" s="775"/>
      <c r="I4721" s="775"/>
    </row>
    <row r="4722" spans="1:9">
      <c r="A4722" s="775" t="str">
        <f>Table_wabobpsvr_AzureCalc_AzureCalcRateCard[[#This Row],[ServiceName]]&amp;Table_wabobpsvr_AzureCalc_AzureCalcRateCard[[#This Row],[Price_Level]]&amp;Table_wabobpsvr_AzureCalc_AzureCalcRateCard[[#This Row],[Region]]</f>
        <v>Data at Rest (GB)MOSP9</v>
      </c>
      <c r="B4722" s="775">
        <v>9</v>
      </c>
      <c r="C4722" s="775" t="s">
        <v>9</v>
      </c>
      <c r="D4722" s="775" t="s">
        <v>606</v>
      </c>
      <c r="E4722" s="775">
        <v>999999</v>
      </c>
      <c r="F4722" s="775" t="s">
        <v>7685</v>
      </c>
      <c r="G4722" s="775"/>
      <c r="H4722" s="775"/>
      <c r="I4722" s="775"/>
    </row>
    <row r="4723" spans="1:9">
      <c r="A4723" s="775" t="str">
        <f>Table_wabobpsvr_AzureCalc_AzureCalcRateCard[[#This Row],[ServiceName]]&amp;Table_wabobpsvr_AzureCalc_AzureCalcRateCard[[#This Row],[Price_Level]]&amp;Table_wabobpsvr_AzureCalc_AzureCalcRateCard[[#This Row],[Region]]</f>
        <v>IO Unit HoursA9</v>
      </c>
      <c r="B4723" s="775">
        <v>9</v>
      </c>
      <c r="C4723" s="775" t="s">
        <v>87</v>
      </c>
      <c r="D4723" s="775" t="s">
        <v>174</v>
      </c>
      <c r="E4723" s="775">
        <v>999999</v>
      </c>
      <c r="F4723" s="775" t="s">
        <v>7689</v>
      </c>
      <c r="G4723" s="775"/>
      <c r="H4723" s="775"/>
      <c r="I4723" s="775"/>
    </row>
    <row r="4724" spans="1:9">
      <c r="A4724" s="775" t="str">
        <f>Table_wabobpsvr_AzureCalc_AzureCalcRateCard[[#This Row],[ServiceName]]&amp;Table_wabobpsvr_AzureCalc_AzureCalcRateCard[[#This Row],[Price_Level]]&amp;Table_wabobpsvr_AzureCalc_AzureCalcRateCard[[#This Row],[Region]]</f>
        <v>IO Unit HoursB9</v>
      </c>
      <c r="B4724" s="775">
        <v>9</v>
      </c>
      <c r="C4724" s="775" t="s">
        <v>87</v>
      </c>
      <c r="D4724" s="775" t="s">
        <v>175</v>
      </c>
      <c r="E4724" s="775">
        <v>999999</v>
      </c>
      <c r="F4724" s="775" t="s">
        <v>7689</v>
      </c>
      <c r="G4724" s="775"/>
      <c r="H4724" s="775"/>
      <c r="I4724" s="775"/>
    </row>
    <row r="4725" spans="1:9">
      <c r="A4725" s="775" t="str">
        <f>Table_wabobpsvr_AzureCalc_AzureCalcRateCard[[#This Row],[ServiceName]]&amp;Table_wabobpsvr_AzureCalc_AzureCalcRateCard[[#This Row],[Price_Level]]&amp;Table_wabobpsvr_AzureCalc_AzureCalcRateCard[[#This Row],[Region]]</f>
        <v>IO Unit HoursC9</v>
      </c>
      <c r="B4725" s="775">
        <v>9</v>
      </c>
      <c r="C4725" s="775" t="s">
        <v>87</v>
      </c>
      <c r="D4725" s="775" t="s">
        <v>177</v>
      </c>
      <c r="E4725" s="775">
        <v>999999</v>
      </c>
      <c r="F4725" s="775" t="s">
        <v>7689</v>
      </c>
      <c r="G4725" s="775"/>
      <c r="H4725" s="775"/>
      <c r="I4725" s="775"/>
    </row>
    <row r="4726" spans="1:9">
      <c r="A4726" s="775" t="str">
        <f>Table_wabobpsvr_AzureCalc_AzureCalcRateCard[[#This Row],[ServiceName]]&amp;Table_wabobpsvr_AzureCalc_AzureCalcRateCard[[#This Row],[Price_Level]]&amp;Table_wabobpsvr_AzureCalc_AzureCalcRateCard[[#This Row],[Region]]</f>
        <v>IO Unit HoursD9</v>
      </c>
      <c r="B4726" s="775">
        <v>9</v>
      </c>
      <c r="C4726" s="775" t="s">
        <v>87</v>
      </c>
      <c r="D4726" s="775" t="s">
        <v>176</v>
      </c>
      <c r="E4726" s="775">
        <v>999999</v>
      </c>
      <c r="F4726" s="775" t="s">
        <v>7689</v>
      </c>
      <c r="G4726" s="775"/>
      <c r="H4726" s="775"/>
      <c r="I4726" s="775"/>
    </row>
    <row r="4727" spans="1:9">
      <c r="A4727" s="775" t="str">
        <f>Table_wabobpsvr_AzureCalc_AzureCalcRateCard[[#This Row],[ServiceName]]&amp;Table_wabobpsvr_AzureCalc_AzureCalcRateCard[[#This Row],[Price_Level]]&amp;Table_wabobpsvr_AzureCalc_AzureCalcRateCard[[#This Row],[Region]]</f>
        <v>IO Unit HoursMOSP9</v>
      </c>
      <c r="B4727" s="775">
        <v>9</v>
      </c>
      <c r="C4727" s="775" t="s">
        <v>87</v>
      </c>
      <c r="D4727" s="775" t="s">
        <v>606</v>
      </c>
      <c r="E4727" s="775">
        <v>999999</v>
      </c>
      <c r="F4727" s="775" t="s">
        <v>7689</v>
      </c>
      <c r="G4727" s="775"/>
      <c r="H4727" s="775"/>
      <c r="I4727" s="775"/>
    </row>
    <row r="4728" spans="1:9">
      <c r="A4728" s="775" t="str">
        <f>Table_wabobpsvr_AzureCalc_AzureCalcRateCard[[#This Row],[ServiceName]]&amp;Table_wabobpsvr_AzureCalc_AzureCalcRateCard[[#This Row],[Price_Level]]&amp;Table_wabobpsvr_AzureCalc_AzureCalcRateCard[[#This Row],[Region]]</f>
        <v>Throughput Unit HoursA9</v>
      </c>
      <c r="B4728" s="775">
        <v>9</v>
      </c>
      <c r="C4728" s="775" t="s">
        <v>87</v>
      </c>
      <c r="D4728" s="775" t="s">
        <v>174</v>
      </c>
      <c r="E4728" s="775">
        <v>999999</v>
      </c>
      <c r="F4728" s="775" t="s">
        <v>1067</v>
      </c>
      <c r="G4728" s="775"/>
      <c r="H4728" s="775"/>
      <c r="I4728" s="775"/>
    </row>
    <row r="4729" spans="1:9">
      <c r="A4729" s="775" t="str">
        <f>Table_wabobpsvr_AzureCalc_AzureCalcRateCard[[#This Row],[ServiceName]]&amp;Table_wabobpsvr_AzureCalc_AzureCalcRateCard[[#This Row],[Price_Level]]&amp;Table_wabobpsvr_AzureCalc_AzureCalcRateCard[[#This Row],[Region]]</f>
        <v>Throughput Unit HoursB9</v>
      </c>
      <c r="B4729" s="775">
        <v>9</v>
      </c>
      <c r="C4729" s="775" t="s">
        <v>87</v>
      </c>
      <c r="D4729" s="775" t="s">
        <v>175</v>
      </c>
      <c r="E4729" s="775">
        <v>999999</v>
      </c>
      <c r="F4729" s="775" t="s">
        <v>1067</v>
      </c>
      <c r="G4729" s="775"/>
      <c r="H4729" s="775"/>
      <c r="I4729" s="775"/>
    </row>
    <row r="4730" spans="1:9">
      <c r="A4730" s="775" t="str">
        <f>Table_wabobpsvr_AzureCalc_AzureCalcRateCard[[#This Row],[ServiceName]]&amp;Table_wabobpsvr_AzureCalc_AzureCalcRateCard[[#This Row],[Price_Level]]&amp;Table_wabobpsvr_AzureCalc_AzureCalcRateCard[[#This Row],[Region]]</f>
        <v>Throughput Unit HoursC9</v>
      </c>
      <c r="B4730" s="775">
        <v>9</v>
      </c>
      <c r="C4730" s="775" t="s">
        <v>87</v>
      </c>
      <c r="D4730" s="775" t="s">
        <v>177</v>
      </c>
      <c r="E4730" s="775">
        <v>999999</v>
      </c>
      <c r="F4730" s="775" t="s">
        <v>1067</v>
      </c>
      <c r="G4730" s="775"/>
      <c r="H4730" s="775"/>
      <c r="I4730" s="775"/>
    </row>
    <row r="4731" spans="1:9">
      <c r="A4731" s="775" t="str">
        <f>Table_wabobpsvr_AzureCalc_AzureCalcRateCard[[#This Row],[ServiceName]]&amp;Table_wabobpsvr_AzureCalc_AzureCalcRateCard[[#This Row],[Price_Level]]&amp;Table_wabobpsvr_AzureCalc_AzureCalcRateCard[[#This Row],[Region]]</f>
        <v>Throughput Unit HoursD9</v>
      </c>
      <c r="B4731" s="775">
        <v>9</v>
      </c>
      <c r="C4731" s="775" t="s">
        <v>87</v>
      </c>
      <c r="D4731" s="775" t="s">
        <v>176</v>
      </c>
      <c r="E4731" s="775">
        <v>999999</v>
      </c>
      <c r="F4731" s="775" t="s">
        <v>1067</v>
      </c>
      <c r="G4731" s="775"/>
      <c r="H4731" s="775"/>
      <c r="I4731" s="775"/>
    </row>
    <row r="4732" spans="1:9">
      <c r="A4732" s="775" t="str">
        <f>Table_wabobpsvr_AzureCalc_AzureCalcRateCard[[#This Row],[ServiceName]]&amp;Table_wabobpsvr_AzureCalc_AzureCalcRateCard[[#This Row],[Price_Level]]&amp;Table_wabobpsvr_AzureCalc_AzureCalcRateCard[[#This Row],[Region]]</f>
        <v>Throughput Unit HoursMOSP9</v>
      </c>
      <c r="B4732" s="775">
        <v>9</v>
      </c>
      <c r="C4732" s="775" t="s">
        <v>87</v>
      </c>
      <c r="D4732" s="775" t="s">
        <v>606</v>
      </c>
      <c r="E4732" s="775">
        <v>999999</v>
      </c>
      <c r="F4732" s="775" t="s">
        <v>1067</v>
      </c>
      <c r="G4732" s="775"/>
      <c r="H4732" s="775"/>
      <c r="I4732" s="775"/>
    </row>
    <row r="4733" spans="1:9">
      <c r="A4733" s="775" t="str">
        <f>Table_wabobpsvr_AzureCalc_AzureCalcRateCard[[#This Row],[ServiceName]]&amp;Table_wabobpsvr_AzureCalc_AzureCalcRateCard[[#This Row],[Price_Level]]&amp;Table_wabobpsvr_AzureCalc_AzureCalcRateCard[[#This Row],[Region]]</f>
        <v>Transactions (in 1,000,000s)A9</v>
      </c>
      <c r="B4733" s="775">
        <v>9</v>
      </c>
      <c r="C4733" s="775" t="s">
        <v>6981</v>
      </c>
      <c r="D4733" s="775" t="s">
        <v>174</v>
      </c>
      <c r="E4733" s="775">
        <v>999999</v>
      </c>
      <c r="F4733" s="775" t="s">
        <v>7696</v>
      </c>
      <c r="G4733" s="775"/>
      <c r="H4733" s="775"/>
      <c r="I4733" s="775"/>
    </row>
    <row r="4734" spans="1:9">
      <c r="A4734" s="775" t="str">
        <f>Table_wabobpsvr_AzureCalc_AzureCalcRateCard[[#This Row],[ServiceName]]&amp;Table_wabobpsvr_AzureCalc_AzureCalcRateCard[[#This Row],[Price_Level]]&amp;Table_wabobpsvr_AzureCalc_AzureCalcRateCard[[#This Row],[Region]]</f>
        <v>Transactions (in 1,000,000s)B9</v>
      </c>
      <c r="B4734" s="775">
        <v>9</v>
      </c>
      <c r="C4734" s="775" t="s">
        <v>6981</v>
      </c>
      <c r="D4734" s="775" t="s">
        <v>175</v>
      </c>
      <c r="E4734" s="775">
        <v>999999</v>
      </c>
      <c r="F4734" s="775" t="s">
        <v>7696</v>
      </c>
      <c r="G4734" s="775"/>
      <c r="H4734" s="775"/>
      <c r="I4734" s="775"/>
    </row>
    <row r="4735" spans="1:9">
      <c r="A4735" s="775" t="str">
        <f>Table_wabobpsvr_AzureCalc_AzureCalcRateCard[[#This Row],[ServiceName]]&amp;Table_wabobpsvr_AzureCalc_AzureCalcRateCard[[#This Row],[Price_Level]]&amp;Table_wabobpsvr_AzureCalc_AzureCalcRateCard[[#This Row],[Region]]</f>
        <v>Transactions (in 1,000,000s)C9</v>
      </c>
      <c r="B4735" s="775">
        <v>9</v>
      </c>
      <c r="C4735" s="775" t="s">
        <v>6981</v>
      </c>
      <c r="D4735" s="775" t="s">
        <v>177</v>
      </c>
      <c r="E4735" s="775">
        <v>999999</v>
      </c>
      <c r="F4735" s="775" t="s">
        <v>7696</v>
      </c>
      <c r="G4735" s="775"/>
      <c r="H4735" s="775"/>
      <c r="I4735" s="775"/>
    </row>
    <row r="4736" spans="1:9">
      <c r="A4736" s="775" t="str">
        <f>Table_wabobpsvr_AzureCalc_AzureCalcRateCard[[#This Row],[ServiceName]]&amp;Table_wabobpsvr_AzureCalc_AzureCalcRateCard[[#This Row],[Price_Level]]&amp;Table_wabobpsvr_AzureCalc_AzureCalcRateCard[[#This Row],[Region]]</f>
        <v>Transactions (in 1,000,000s)D9</v>
      </c>
      <c r="B4736" s="775">
        <v>9</v>
      </c>
      <c r="C4736" s="775" t="s">
        <v>6981</v>
      </c>
      <c r="D4736" s="775" t="s">
        <v>176</v>
      </c>
      <c r="E4736" s="775">
        <v>999999</v>
      </c>
      <c r="F4736" s="775" t="s">
        <v>7696</v>
      </c>
      <c r="G4736" s="775"/>
      <c r="H4736" s="775"/>
      <c r="I4736" s="775"/>
    </row>
    <row r="4737" spans="1:9">
      <c r="A4737" s="775" t="str">
        <f>Table_wabobpsvr_AzureCalc_AzureCalcRateCard[[#This Row],[ServiceName]]&amp;Table_wabobpsvr_AzureCalc_AzureCalcRateCard[[#This Row],[Price_Level]]&amp;Table_wabobpsvr_AzureCalc_AzureCalcRateCard[[#This Row],[Region]]</f>
        <v>Transactions (in 1,000,000s)MOSP9</v>
      </c>
      <c r="B4737" s="775">
        <v>9</v>
      </c>
      <c r="C4737" s="775" t="s">
        <v>6981</v>
      </c>
      <c r="D4737" s="775" t="s">
        <v>606</v>
      </c>
      <c r="E4737" s="775">
        <v>999999</v>
      </c>
      <c r="F4737" s="775" t="s">
        <v>7696</v>
      </c>
      <c r="G4737" s="775"/>
      <c r="H4737" s="775"/>
      <c r="I4737" s="775"/>
    </row>
    <row r="4738" spans="1:9">
      <c r="A4738" s="775" t="str">
        <f>Table_wabobpsvr_AzureCalc_AzureCalcRateCard[[#This Row],[ServiceName]]&amp;Table_wabobpsvr_AzureCalc_AzureCalcRateCard[[#This Row],[Price_Level]]&amp;Table_wabobpsvr_AzureCalc_AzureCalcRateCard[[#This Row],[Region]]</f>
        <v>Unit HoursA10</v>
      </c>
      <c r="B4738" s="775">
        <v>10</v>
      </c>
      <c r="C4738" s="775" t="s">
        <v>7700</v>
      </c>
      <c r="D4738" s="775" t="s">
        <v>174</v>
      </c>
      <c r="E4738" s="775">
        <v>999999</v>
      </c>
      <c r="F4738" s="775" t="s">
        <v>7700</v>
      </c>
      <c r="G4738" s="775"/>
      <c r="H4738" s="775"/>
      <c r="I4738" s="775"/>
    </row>
    <row r="4739" spans="1:9">
      <c r="A4739" s="775" t="str">
        <f>Table_wabobpsvr_AzureCalc_AzureCalcRateCard[[#This Row],[ServiceName]]&amp;Table_wabobpsvr_AzureCalc_AzureCalcRateCard[[#This Row],[Price_Level]]&amp;Table_wabobpsvr_AzureCalc_AzureCalcRateCard[[#This Row],[Region]]</f>
        <v>Unit HoursB10</v>
      </c>
      <c r="B4739" s="775">
        <v>10</v>
      </c>
      <c r="C4739" s="775" t="s">
        <v>7700</v>
      </c>
      <c r="D4739" s="775" t="s">
        <v>175</v>
      </c>
      <c r="E4739" s="775">
        <v>999999</v>
      </c>
      <c r="F4739" s="775" t="s">
        <v>7700</v>
      </c>
      <c r="G4739" s="775"/>
      <c r="H4739" s="775"/>
      <c r="I4739" s="775"/>
    </row>
    <row r="4740" spans="1:9">
      <c r="A4740" s="775" t="str">
        <f>Table_wabobpsvr_AzureCalc_AzureCalcRateCard[[#This Row],[ServiceName]]&amp;Table_wabobpsvr_AzureCalc_AzureCalcRateCard[[#This Row],[Price_Level]]&amp;Table_wabobpsvr_AzureCalc_AzureCalcRateCard[[#This Row],[Region]]</f>
        <v>Unit HoursC10</v>
      </c>
      <c r="B4740" s="775">
        <v>10</v>
      </c>
      <c r="C4740" s="775" t="s">
        <v>7700</v>
      </c>
      <c r="D4740" s="775" t="s">
        <v>177</v>
      </c>
      <c r="E4740" s="775">
        <v>999999</v>
      </c>
      <c r="F4740" s="775" t="s">
        <v>7700</v>
      </c>
      <c r="G4740" s="775"/>
      <c r="H4740" s="775"/>
      <c r="I4740" s="775"/>
    </row>
    <row r="4741" spans="1:9">
      <c r="A4741" s="775" t="str">
        <f>Table_wabobpsvr_AzureCalc_AzureCalcRateCard[[#This Row],[ServiceName]]&amp;Table_wabobpsvr_AzureCalc_AzureCalcRateCard[[#This Row],[Price_Level]]&amp;Table_wabobpsvr_AzureCalc_AzureCalcRateCard[[#This Row],[Region]]</f>
        <v>Unit HoursD10</v>
      </c>
      <c r="B4741" s="775">
        <v>10</v>
      </c>
      <c r="C4741" s="775" t="s">
        <v>7700</v>
      </c>
      <c r="D4741" s="775" t="s">
        <v>176</v>
      </c>
      <c r="E4741" s="775">
        <v>999999</v>
      </c>
      <c r="F4741" s="775" t="s">
        <v>7700</v>
      </c>
      <c r="G4741" s="775"/>
      <c r="H4741" s="775"/>
      <c r="I4741" s="775"/>
    </row>
    <row r="4742" spans="1:9">
      <c r="A4742" s="775" t="str">
        <f>Table_wabobpsvr_AzureCalc_AzureCalcRateCard[[#This Row],[ServiceName]]&amp;Table_wabobpsvr_AzureCalc_AzureCalcRateCard[[#This Row],[Price_Level]]&amp;Table_wabobpsvr_AzureCalc_AzureCalcRateCard[[#This Row],[Region]]</f>
        <v>Unit HoursMOSP10</v>
      </c>
      <c r="B4742" s="775">
        <v>10</v>
      </c>
      <c r="C4742" s="775" t="s">
        <v>7700</v>
      </c>
      <c r="D4742" s="775" t="s">
        <v>606</v>
      </c>
      <c r="E4742" s="775">
        <v>999999</v>
      </c>
      <c r="F4742" s="775" t="s">
        <v>7700</v>
      </c>
      <c r="G4742" s="775"/>
      <c r="H4742" s="775"/>
      <c r="I4742" s="775"/>
    </row>
    <row r="4743" spans="1:9">
      <c r="A4743" s="775" t="str">
        <f>Table_wabobpsvr_AzureCalc_AzureCalcRateCard[[#This Row],[ServiceName]]&amp;Table_wabobpsvr_AzureCalc_AzureCalcRateCard[[#This Row],[Price_Level]]&amp;Table_wabobpsvr_AzureCalc_AzureCalcRateCard[[#This Row],[Region]]</f>
        <v>Job UnitsA10</v>
      </c>
      <c r="B4743" s="775">
        <v>10</v>
      </c>
      <c r="C4743" s="775" t="s">
        <v>77</v>
      </c>
      <c r="D4743" s="775" t="s">
        <v>174</v>
      </c>
      <c r="E4743" s="775">
        <v>999999</v>
      </c>
      <c r="F4743" s="775" t="s">
        <v>7681</v>
      </c>
      <c r="G4743" s="775"/>
      <c r="H4743" s="775"/>
      <c r="I4743" s="775"/>
    </row>
    <row r="4744" spans="1:9">
      <c r="A4744" s="775" t="str">
        <f>Table_wabobpsvr_AzureCalc_AzureCalcRateCard[[#This Row],[ServiceName]]&amp;Table_wabobpsvr_AzureCalc_AzureCalcRateCard[[#This Row],[Price_Level]]&amp;Table_wabobpsvr_AzureCalc_AzureCalcRateCard[[#This Row],[Region]]</f>
        <v>Job UnitsB10</v>
      </c>
      <c r="B4744" s="775">
        <v>10</v>
      </c>
      <c r="C4744" s="775" t="s">
        <v>77</v>
      </c>
      <c r="D4744" s="775" t="s">
        <v>175</v>
      </c>
      <c r="E4744" s="775">
        <v>999999</v>
      </c>
      <c r="F4744" s="775" t="s">
        <v>7681</v>
      </c>
      <c r="G4744" s="775"/>
      <c r="H4744" s="775"/>
      <c r="I4744" s="775"/>
    </row>
    <row r="4745" spans="1:9">
      <c r="A4745" s="775" t="str">
        <f>Table_wabobpsvr_AzureCalc_AzureCalcRateCard[[#This Row],[ServiceName]]&amp;Table_wabobpsvr_AzureCalc_AzureCalcRateCard[[#This Row],[Price_Level]]&amp;Table_wabobpsvr_AzureCalc_AzureCalcRateCard[[#This Row],[Region]]</f>
        <v>Job UnitsC10</v>
      </c>
      <c r="B4745" s="775">
        <v>10</v>
      </c>
      <c r="C4745" s="775" t="s">
        <v>77</v>
      </c>
      <c r="D4745" s="775" t="s">
        <v>177</v>
      </c>
      <c r="E4745" s="775">
        <v>999999</v>
      </c>
      <c r="F4745" s="775" t="s">
        <v>7681</v>
      </c>
      <c r="G4745" s="775"/>
      <c r="H4745" s="775"/>
      <c r="I4745" s="775"/>
    </row>
    <row r="4746" spans="1:9">
      <c r="A4746" s="775" t="str">
        <f>Table_wabobpsvr_AzureCalc_AzureCalcRateCard[[#This Row],[ServiceName]]&amp;Table_wabobpsvr_AzureCalc_AzureCalcRateCard[[#This Row],[Price_Level]]&amp;Table_wabobpsvr_AzureCalc_AzureCalcRateCard[[#This Row],[Region]]</f>
        <v>Job UnitsD10</v>
      </c>
      <c r="B4746" s="775">
        <v>10</v>
      </c>
      <c r="C4746" s="775" t="s">
        <v>77</v>
      </c>
      <c r="D4746" s="775" t="s">
        <v>176</v>
      </c>
      <c r="E4746" s="775">
        <v>999999</v>
      </c>
      <c r="F4746" s="775" t="s">
        <v>7681</v>
      </c>
      <c r="G4746" s="775"/>
      <c r="H4746" s="775"/>
      <c r="I4746" s="775"/>
    </row>
    <row r="4747" spans="1:9">
      <c r="A4747" s="775" t="str">
        <f>Table_wabobpsvr_AzureCalc_AzureCalcRateCard[[#This Row],[ServiceName]]&amp;Table_wabobpsvr_AzureCalc_AzureCalcRateCard[[#This Row],[Price_Level]]&amp;Table_wabobpsvr_AzureCalc_AzureCalcRateCard[[#This Row],[Region]]</f>
        <v>Job UnitsMOSP10</v>
      </c>
      <c r="B4747" s="775">
        <v>10</v>
      </c>
      <c r="C4747" s="775" t="s">
        <v>77</v>
      </c>
      <c r="D4747" s="775" t="s">
        <v>606</v>
      </c>
      <c r="E4747" s="775">
        <v>999999</v>
      </c>
      <c r="F4747" s="775" t="s">
        <v>7681</v>
      </c>
      <c r="G4747" s="775"/>
      <c r="H4747" s="775"/>
      <c r="I4747" s="775"/>
    </row>
    <row r="4748" spans="1:9">
      <c r="A4748" s="775" t="str">
        <f>Table_wabobpsvr_AzureCalc_AzureCalcRateCard[[#This Row],[ServiceName]]&amp;Table_wabobpsvr_AzureCalc_AzureCalcRateCard[[#This Row],[Price_Level]]&amp;Table_wabobpsvr_AzureCalc_AzureCalcRateCard[[#This Row],[Region]]</f>
        <v>Data at Rest (GB)A10</v>
      </c>
      <c r="B4748" s="775">
        <v>10</v>
      </c>
      <c r="C4748" s="775" t="s">
        <v>9</v>
      </c>
      <c r="D4748" s="775" t="s">
        <v>174</v>
      </c>
      <c r="E4748" s="775">
        <v>999999</v>
      </c>
      <c r="F4748" s="775" t="s">
        <v>7685</v>
      </c>
      <c r="G4748" s="775"/>
      <c r="H4748" s="775"/>
      <c r="I4748" s="775"/>
    </row>
    <row r="4749" spans="1:9">
      <c r="A4749" s="775" t="str">
        <f>Table_wabobpsvr_AzureCalc_AzureCalcRateCard[[#This Row],[ServiceName]]&amp;Table_wabobpsvr_AzureCalc_AzureCalcRateCard[[#This Row],[Price_Level]]&amp;Table_wabobpsvr_AzureCalc_AzureCalcRateCard[[#This Row],[Region]]</f>
        <v>Throughput Unit HoursA10</v>
      </c>
      <c r="B4749" s="775">
        <v>10</v>
      </c>
      <c r="C4749" s="775" t="s">
        <v>87</v>
      </c>
      <c r="D4749" s="775" t="s">
        <v>174</v>
      </c>
      <c r="E4749" s="775">
        <v>999999</v>
      </c>
      <c r="F4749" s="775" t="s">
        <v>1067</v>
      </c>
      <c r="G4749" s="775"/>
      <c r="H4749" s="775"/>
      <c r="I4749" s="775"/>
    </row>
    <row r="4750" spans="1:9">
      <c r="A4750" s="775" t="str">
        <f>Table_wabobpsvr_AzureCalc_AzureCalcRateCard[[#This Row],[ServiceName]]&amp;Table_wabobpsvr_AzureCalc_AzureCalcRateCard[[#This Row],[Price_Level]]&amp;Table_wabobpsvr_AzureCalc_AzureCalcRateCard[[#This Row],[Region]]</f>
        <v>Throughput Unit HoursB10</v>
      </c>
      <c r="B4750" s="775">
        <v>10</v>
      </c>
      <c r="C4750" s="775" t="s">
        <v>87</v>
      </c>
      <c r="D4750" s="775" t="s">
        <v>175</v>
      </c>
      <c r="E4750" s="775">
        <v>999999</v>
      </c>
      <c r="F4750" s="775" t="s">
        <v>1067</v>
      </c>
      <c r="G4750" s="775"/>
      <c r="H4750" s="775"/>
      <c r="I4750" s="775"/>
    </row>
    <row r="4751" spans="1:9">
      <c r="A4751" s="775" t="str">
        <f>Table_wabobpsvr_AzureCalc_AzureCalcRateCard[[#This Row],[ServiceName]]&amp;Table_wabobpsvr_AzureCalc_AzureCalcRateCard[[#This Row],[Price_Level]]&amp;Table_wabobpsvr_AzureCalc_AzureCalcRateCard[[#This Row],[Region]]</f>
        <v>Throughput Unit HoursC10</v>
      </c>
      <c r="B4751" s="775">
        <v>10</v>
      </c>
      <c r="C4751" s="775" t="s">
        <v>87</v>
      </c>
      <c r="D4751" s="775" t="s">
        <v>177</v>
      </c>
      <c r="E4751" s="775">
        <v>999999</v>
      </c>
      <c r="F4751" s="775" t="s">
        <v>1067</v>
      </c>
      <c r="G4751" s="775"/>
      <c r="H4751" s="775"/>
      <c r="I4751" s="775"/>
    </row>
    <row r="4752" spans="1:9">
      <c r="A4752" s="775" t="str">
        <f>Table_wabobpsvr_AzureCalc_AzureCalcRateCard[[#This Row],[ServiceName]]&amp;Table_wabobpsvr_AzureCalc_AzureCalcRateCard[[#This Row],[Price_Level]]&amp;Table_wabobpsvr_AzureCalc_AzureCalcRateCard[[#This Row],[Region]]</f>
        <v>Throughput Unit HoursD10</v>
      </c>
      <c r="B4752" s="775">
        <v>10</v>
      </c>
      <c r="C4752" s="775" t="s">
        <v>87</v>
      </c>
      <c r="D4752" s="775" t="s">
        <v>176</v>
      </c>
      <c r="E4752" s="775">
        <v>999999</v>
      </c>
      <c r="F4752" s="775" t="s">
        <v>1067</v>
      </c>
      <c r="G4752" s="775"/>
      <c r="H4752" s="775"/>
      <c r="I4752" s="775"/>
    </row>
    <row r="4753" spans="1:9">
      <c r="A4753" s="775" t="str">
        <f>Table_wabobpsvr_AzureCalc_AzureCalcRateCard[[#This Row],[ServiceName]]&amp;Table_wabobpsvr_AzureCalc_AzureCalcRateCard[[#This Row],[Price_Level]]&amp;Table_wabobpsvr_AzureCalc_AzureCalcRateCard[[#This Row],[Region]]</f>
        <v>Throughput Unit HoursMOSP10</v>
      </c>
      <c r="B4753" s="775">
        <v>10</v>
      </c>
      <c r="C4753" s="775" t="s">
        <v>87</v>
      </c>
      <c r="D4753" s="775" t="s">
        <v>606</v>
      </c>
      <c r="E4753" s="775">
        <v>999999</v>
      </c>
      <c r="F4753" s="775" t="s">
        <v>1067</v>
      </c>
      <c r="G4753" s="775"/>
      <c r="H4753" s="775"/>
      <c r="I4753" s="775"/>
    </row>
    <row r="4754" spans="1:9">
      <c r="A4754" s="775" t="str">
        <f>Table_wabobpsvr_AzureCalc_AzureCalcRateCard[[#This Row],[ServiceName]]&amp;Table_wabobpsvr_AzureCalc_AzureCalcRateCard[[#This Row],[Price_Level]]&amp;Table_wabobpsvr_AzureCalc_AzureCalcRateCard[[#This Row],[Region]]</f>
        <v>Transactions (in 1,000,000s)A10</v>
      </c>
      <c r="B4754" s="775">
        <v>10</v>
      </c>
      <c r="C4754" s="775" t="s">
        <v>6981</v>
      </c>
      <c r="D4754" s="775" t="s">
        <v>174</v>
      </c>
      <c r="E4754" s="775">
        <v>999999</v>
      </c>
      <c r="F4754" s="775" t="s">
        <v>7696</v>
      </c>
      <c r="G4754" s="775"/>
      <c r="H4754" s="775"/>
      <c r="I4754" s="775"/>
    </row>
    <row r="4755" spans="1:9">
      <c r="A4755" s="775" t="str">
        <f>Table_wabobpsvr_AzureCalc_AzureCalcRateCard[[#This Row],[ServiceName]]&amp;Table_wabobpsvr_AzureCalc_AzureCalcRateCard[[#This Row],[Price_Level]]&amp;Table_wabobpsvr_AzureCalc_AzureCalcRateCard[[#This Row],[Region]]</f>
        <v>Transactions (in 1,000,000s)B10</v>
      </c>
      <c r="B4755" s="775">
        <v>10</v>
      </c>
      <c r="C4755" s="775" t="s">
        <v>6981</v>
      </c>
      <c r="D4755" s="775" t="s">
        <v>175</v>
      </c>
      <c r="E4755" s="775">
        <v>999999</v>
      </c>
      <c r="F4755" s="775" t="s">
        <v>7696</v>
      </c>
      <c r="G4755" s="775"/>
      <c r="H4755" s="775"/>
      <c r="I4755" s="775"/>
    </row>
    <row r="4756" spans="1:9">
      <c r="A4756" s="775" t="str">
        <f>Table_wabobpsvr_AzureCalc_AzureCalcRateCard[[#This Row],[ServiceName]]&amp;Table_wabobpsvr_AzureCalc_AzureCalcRateCard[[#This Row],[Price_Level]]&amp;Table_wabobpsvr_AzureCalc_AzureCalcRateCard[[#This Row],[Region]]</f>
        <v>Transactions (in 1,000,000s)C10</v>
      </c>
      <c r="B4756" s="775">
        <v>10</v>
      </c>
      <c r="C4756" s="775" t="s">
        <v>6981</v>
      </c>
      <c r="D4756" s="775" t="s">
        <v>177</v>
      </c>
      <c r="E4756" s="775">
        <v>999999</v>
      </c>
      <c r="F4756" s="775" t="s">
        <v>7696</v>
      </c>
      <c r="G4756" s="775"/>
      <c r="H4756" s="775"/>
      <c r="I4756" s="775"/>
    </row>
    <row r="4757" spans="1:9">
      <c r="A4757" s="775" t="str">
        <f>Table_wabobpsvr_AzureCalc_AzureCalcRateCard[[#This Row],[ServiceName]]&amp;Table_wabobpsvr_AzureCalc_AzureCalcRateCard[[#This Row],[Price_Level]]&amp;Table_wabobpsvr_AzureCalc_AzureCalcRateCard[[#This Row],[Region]]</f>
        <v>Transactions (in 1,000,000s)D10</v>
      </c>
      <c r="B4757" s="775">
        <v>10</v>
      </c>
      <c r="C4757" s="775" t="s">
        <v>6981</v>
      </c>
      <c r="D4757" s="775" t="s">
        <v>176</v>
      </c>
      <c r="E4757" s="775">
        <v>999999</v>
      </c>
      <c r="F4757" s="775" t="s">
        <v>7696</v>
      </c>
      <c r="G4757" s="775"/>
      <c r="H4757" s="775"/>
      <c r="I4757" s="775"/>
    </row>
    <row r="4758" spans="1:9">
      <c r="A4758" s="775" t="str">
        <f>Table_wabobpsvr_AzureCalc_AzureCalcRateCard[[#This Row],[ServiceName]]&amp;Table_wabobpsvr_AzureCalc_AzureCalcRateCard[[#This Row],[Price_Level]]&amp;Table_wabobpsvr_AzureCalc_AzureCalcRateCard[[#This Row],[Region]]</f>
        <v>Transactions (in 1,000,000s)MOSP10</v>
      </c>
      <c r="B4758" s="775">
        <v>10</v>
      </c>
      <c r="C4758" s="775" t="s">
        <v>6981</v>
      </c>
      <c r="D4758" s="775" t="s">
        <v>606</v>
      </c>
      <c r="E4758" s="775">
        <v>999999</v>
      </c>
      <c r="F4758" s="775" t="s">
        <v>7696</v>
      </c>
      <c r="G4758" s="775"/>
      <c r="H4758" s="775"/>
      <c r="I4758" s="775"/>
    </row>
    <row r="4759" spans="1:9">
      <c r="A4759" s="775" t="str">
        <f>Table_wabobpsvr_AzureCalc_AzureCalcRateCard[[#This Row],[ServiceName]]&amp;Table_wabobpsvr_AzureCalc_AzureCalcRateCard[[#This Row],[Price_Level]]&amp;Table_wabobpsvr_AzureCalc_AzureCalcRateCard[[#This Row],[Region]]</f>
        <v>Unit HoursA11</v>
      </c>
      <c r="B4759" s="775">
        <v>11</v>
      </c>
      <c r="C4759" s="775" t="s">
        <v>7700</v>
      </c>
      <c r="D4759" s="775" t="s">
        <v>174</v>
      </c>
      <c r="E4759" s="775">
        <v>999999</v>
      </c>
      <c r="F4759" s="775" t="s">
        <v>7700</v>
      </c>
      <c r="G4759" s="775"/>
      <c r="H4759" s="775"/>
      <c r="I4759" s="775"/>
    </row>
    <row r="4760" spans="1:9">
      <c r="A4760" s="775" t="str">
        <f>Table_wabobpsvr_AzureCalc_AzureCalcRateCard[[#This Row],[ServiceName]]&amp;Table_wabobpsvr_AzureCalc_AzureCalcRateCard[[#This Row],[Price_Level]]&amp;Table_wabobpsvr_AzureCalc_AzureCalcRateCard[[#This Row],[Region]]</f>
        <v>Unit HoursB11</v>
      </c>
      <c r="B4760" s="775">
        <v>11</v>
      </c>
      <c r="C4760" s="775" t="s">
        <v>7700</v>
      </c>
      <c r="D4760" s="775" t="s">
        <v>175</v>
      </c>
      <c r="E4760" s="775">
        <v>999999</v>
      </c>
      <c r="F4760" s="775" t="s">
        <v>7700</v>
      </c>
      <c r="G4760" s="775"/>
      <c r="H4760" s="775"/>
      <c r="I4760" s="775"/>
    </row>
    <row r="4761" spans="1:9">
      <c r="A4761" s="775" t="str">
        <f>Table_wabobpsvr_AzureCalc_AzureCalcRateCard[[#This Row],[ServiceName]]&amp;Table_wabobpsvr_AzureCalc_AzureCalcRateCard[[#This Row],[Price_Level]]&amp;Table_wabobpsvr_AzureCalc_AzureCalcRateCard[[#This Row],[Region]]</f>
        <v>Unit HoursC11</v>
      </c>
      <c r="B4761" s="775">
        <v>11</v>
      </c>
      <c r="C4761" s="775" t="s">
        <v>7700</v>
      </c>
      <c r="D4761" s="775" t="s">
        <v>177</v>
      </c>
      <c r="E4761" s="775">
        <v>999999</v>
      </c>
      <c r="F4761" s="775" t="s">
        <v>7700</v>
      </c>
      <c r="G4761" s="775"/>
      <c r="H4761" s="775"/>
      <c r="I4761" s="775"/>
    </row>
    <row r="4762" spans="1:9">
      <c r="A4762" s="775" t="str">
        <f>Table_wabobpsvr_AzureCalc_AzureCalcRateCard[[#This Row],[ServiceName]]&amp;Table_wabobpsvr_AzureCalc_AzureCalcRateCard[[#This Row],[Price_Level]]&amp;Table_wabobpsvr_AzureCalc_AzureCalcRateCard[[#This Row],[Region]]</f>
        <v>Unit HoursD11</v>
      </c>
      <c r="B4762" s="775">
        <v>11</v>
      </c>
      <c r="C4762" s="775" t="s">
        <v>7700</v>
      </c>
      <c r="D4762" s="775" t="s">
        <v>176</v>
      </c>
      <c r="E4762" s="775">
        <v>999999</v>
      </c>
      <c r="F4762" s="775" t="s">
        <v>7700</v>
      </c>
      <c r="G4762" s="775"/>
      <c r="H4762" s="775"/>
      <c r="I4762" s="775"/>
    </row>
    <row r="4763" spans="1:9">
      <c r="A4763" s="775" t="str">
        <f>Table_wabobpsvr_AzureCalc_AzureCalcRateCard[[#This Row],[ServiceName]]&amp;Table_wabobpsvr_AzureCalc_AzureCalcRateCard[[#This Row],[Price_Level]]&amp;Table_wabobpsvr_AzureCalc_AzureCalcRateCard[[#This Row],[Region]]</f>
        <v>Unit HoursMOSP11</v>
      </c>
      <c r="B4763" s="775">
        <v>11</v>
      </c>
      <c r="C4763" s="775" t="s">
        <v>7700</v>
      </c>
      <c r="D4763" s="775" t="s">
        <v>606</v>
      </c>
      <c r="E4763" s="775">
        <v>999999</v>
      </c>
      <c r="F4763" s="775" t="s">
        <v>7700</v>
      </c>
      <c r="G4763" s="775"/>
      <c r="H4763" s="775"/>
      <c r="I4763" s="775"/>
    </row>
    <row r="4764" spans="1:9">
      <c r="A4764" s="775" t="str">
        <f>Table_wabobpsvr_AzureCalc_AzureCalcRateCard[[#This Row],[ServiceName]]&amp;Table_wabobpsvr_AzureCalc_AzureCalcRateCard[[#This Row],[Price_Level]]&amp;Table_wabobpsvr_AzureCalc_AzureCalcRateCard[[#This Row],[Region]]</f>
        <v>Job UnitsA11</v>
      </c>
      <c r="B4764" s="775">
        <v>11</v>
      </c>
      <c r="C4764" s="775" t="s">
        <v>77</v>
      </c>
      <c r="D4764" s="775" t="s">
        <v>174</v>
      </c>
      <c r="E4764" s="775">
        <v>999999</v>
      </c>
      <c r="F4764" s="775" t="s">
        <v>7681</v>
      </c>
      <c r="G4764" s="775"/>
      <c r="H4764" s="775"/>
      <c r="I4764" s="775"/>
    </row>
    <row r="4765" spans="1:9">
      <c r="A4765" s="775" t="str">
        <f>Table_wabobpsvr_AzureCalc_AzureCalcRateCard[[#This Row],[ServiceName]]&amp;Table_wabobpsvr_AzureCalc_AzureCalcRateCard[[#This Row],[Price_Level]]&amp;Table_wabobpsvr_AzureCalc_AzureCalcRateCard[[#This Row],[Region]]</f>
        <v>Job UnitsB11</v>
      </c>
      <c r="B4765" s="775">
        <v>11</v>
      </c>
      <c r="C4765" s="775" t="s">
        <v>77</v>
      </c>
      <c r="D4765" s="775" t="s">
        <v>175</v>
      </c>
      <c r="E4765" s="775">
        <v>999999</v>
      </c>
      <c r="F4765" s="775" t="s">
        <v>7681</v>
      </c>
      <c r="G4765" s="775"/>
      <c r="H4765" s="775"/>
      <c r="I4765" s="775"/>
    </row>
    <row r="4766" spans="1:9">
      <c r="A4766" s="775" t="str">
        <f>Table_wabobpsvr_AzureCalc_AzureCalcRateCard[[#This Row],[ServiceName]]&amp;Table_wabobpsvr_AzureCalc_AzureCalcRateCard[[#This Row],[Price_Level]]&amp;Table_wabobpsvr_AzureCalc_AzureCalcRateCard[[#This Row],[Region]]</f>
        <v>Job UnitsC11</v>
      </c>
      <c r="B4766" s="775">
        <v>11</v>
      </c>
      <c r="C4766" s="775" t="s">
        <v>77</v>
      </c>
      <c r="D4766" s="775" t="s">
        <v>177</v>
      </c>
      <c r="E4766" s="775">
        <v>999999</v>
      </c>
      <c r="F4766" s="775" t="s">
        <v>7681</v>
      </c>
      <c r="G4766" s="775"/>
      <c r="H4766" s="775"/>
      <c r="I4766" s="775"/>
    </row>
    <row r="4767" spans="1:9">
      <c r="A4767" s="775" t="str">
        <f>Table_wabobpsvr_AzureCalc_AzureCalcRateCard[[#This Row],[ServiceName]]&amp;Table_wabobpsvr_AzureCalc_AzureCalcRateCard[[#This Row],[Price_Level]]&amp;Table_wabobpsvr_AzureCalc_AzureCalcRateCard[[#This Row],[Region]]</f>
        <v>Job UnitsD11</v>
      </c>
      <c r="B4767" s="775">
        <v>11</v>
      </c>
      <c r="C4767" s="775" t="s">
        <v>77</v>
      </c>
      <c r="D4767" s="775" t="s">
        <v>176</v>
      </c>
      <c r="E4767" s="775">
        <v>999999</v>
      </c>
      <c r="F4767" s="775" t="s">
        <v>7681</v>
      </c>
      <c r="G4767" s="775"/>
      <c r="H4767" s="775"/>
      <c r="I4767" s="775"/>
    </row>
    <row r="4768" spans="1:9">
      <c r="A4768" s="775" t="str">
        <f>Table_wabobpsvr_AzureCalc_AzureCalcRateCard[[#This Row],[ServiceName]]&amp;Table_wabobpsvr_AzureCalc_AzureCalcRateCard[[#This Row],[Price_Level]]&amp;Table_wabobpsvr_AzureCalc_AzureCalcRateCard[[#This Row],[Region]]</f>
        <v>Job UnitsMOSP11</v>
      </c>
      <c r="B4768" s="775">
        <v>11</v>
      </c>
      <c r="C4768" s="775" t="s">
        <v>77</v>
      </c>
      <c r="D4768" s="775" t="s">
        <v>606</v>
      </c>
      <c r="E4768" s="775">
        <v>999999</v>
      </c>
      <c r="F4768" s="775" t="s">
        <v>7681</v>
      </c>
      <c r="G4768" s="775"/>
      <c r="H4768" s="775"/>
      <c r="I4768" s="775"/>
    </row>
    <row r="4769" spans="1:9">
      <c r="A4769" s="775" t="str">
        <f>Table_wabobpsvr_AzureCalc_AzureCalcRateCard[[#This Row],[ServiceName]]&amp;Table_wabobpsvr_AzureCalc_AzureCalcRateCard[[#This Row],[Price_Level]]&amp;Table_wabobpsvr_AzureCalc_AzureCalcRateCard[[#This Row],[Region]]</f>
        <v>Data at Rest (GB)A11</v>
      </c>
      <c r="B4769" s="775">
        <v>11</v>
      </c>
      <c r="C4769" s="775" t="s">
        <v>9</v>
      </c>
      <c r="D4769" s="775" t="s">
        <v>174</v>
      </c>
      <c r="E4769" s="775">
        <v>999999</v>
      </c>
      <c r="F4769" s="775" t="s">
        <v>7685</v>
      </c>
      <c r="G4769" s="775"/>
      <c r="H4769" s="775"/>
      <c r="I4769" s="775"/>
    </row>
    <row r="4770" spans="1:9">
      <c r="A4770" s="775" t="str">
        <f>Table_wabobpsvr_AzureCalc_AzureCalcRateCard[[#This Row],[ServiceName]]&amp;Table_wabobpsvr_AzureCalc_AzureCalcRateCard[[#This Row],[Price_Level]]&amp;Table_wabobpsvr_AzureCalc_AzureCalcRateCard[[#This Row],[Region]]</f>
        <v>Data at Rest (GB)B11</v>
      </c>
      <c r="B4770" s="775">
        <v>11</v>
      </c>
      <c r="C4770" s="775" t="s">
        <v>9</v>
      </c>
      <c r="D4770" s="775" t="s">
        <v>175</v>
      </c>
      <c r="E4770" s="775">
        <v>999999</v>
      </c>
      <c r="F4770" s="775" t="s">
        <v>7685</v>
      </c>
      <c r="G4770" s="775"/>
      <c r="H4770" s="775"/>
      <c r="I4770" s="775"/>
    </row>
    <row r="4771" spans="1:9">
      <c r="A4771" s="775" t="str">
        <f>Table_wabobpsvr_AzureCalc_AzureCalcRateCard[[#This Row],[ServiceName]]&amp;Table_wabobpsvr_AzureCalc_AzureCalcRateCard[[#This Row],[Price_Level]]&amp;Table_wabobpsvr_AzureCalc_AzureCalcRateCard[[#This Row],[Region]]</f>
        <v>Data at Rest (GB)C11</v>
      </c>
      <c r="B4771" s="775">
        <v>11</v>
      </c>
      <c r="C4771" s="775" t="s">
        <v>9</v>
      </c>
      <c r="D4771" s="775" t="s">
        <v>177</v>
      </c>
      <c r="E4771" s="775">
        <v>999999</v>
      </c>
      <c r="F4771" s="775" t="s">
        <v>7685</v>
      </c>
      <c r="G4771" s="775"/>
      <c r="H4771" s="775"/>
      <c r="I4771" s="775"/>
    </row>
    <row r="4772" spans="1:9">
      <c r="A4772" s="775" t="str">
        <f>Table_wabobpsvr_AzureCalc_AzureCalcRateCard[[#This Row],[ServiceName]]&amp;Table_wabobpsvr_AzureCalc_AzureCalcRateCard[[#This Row],[Price_Level]]&amp;Table_wabobpsvr_AzureCalc_AzureCalcRateCard[[#This Row],[Region]]</f>
        <v>Data at Rest (GB)D11</v>
      </c>
      <c r="B4772" s="775">
        <v>11</v>
      </c>
      <c r="C4772" s="775" t="s">
        <v>9</v>
      </c>
      <c r="D4772" s="775" t="s">
        <v>176</v>
      </c>
      <c r="E4772" s="775">
        <v>999999</v>
      </c>
      <c r="F4772" s="775" t="s">
        <v>7685</v>
      </c>
      <c r="G4772" s="775"/>
      <c r="H4772" s="775"/>
      <c r="I4772" s="775"/>
    </row>
    <row r="4773" spans="1:9">
      <c r="A4773" s="1039" t="str">
        <f>Table_wabobpsvr_AzureCalc_AzureCalcRateCard[[#This Row],[ServiceName]]&amp;Table_wabobpsvr_AzureCalc_AzureCalcRateCard[[#This Row],[Price_Level]]&amp;Table_wabobpsvr_AzureCalc_AzureCalcRateCard[[#This Row],[Region]]</f>
        <v>Data at Rest (GB)MOSP11</v>
      </c>
      <c r="B4773" s="1039">
        <v>11</v>
      </c>
      <c r="C4773" s="1039" t="s">
        <v>9</v>
      </c>
      <c r="D4773" s="1039" t="s">
        <v>606</v>
      </c>
      <c r="E4773" s="1039">
        <v>999999</v>
      </c>
      <c r="F4773" s="1039" t="s">
        <v>7685</v>
      </c>
      <c r="G4773" s="775"/>
      <c r="H4773" s="775"/>
      <c r="I4773" s="775"/>
    </row>
    <row r="4774" spans="1:9">
      <c r="A4774" s="1039" t="str">
        <f>Table_wabobpsvr_AzureCalc_AzureCalcRateCard[[#This Row],[ServiceName]]&amp;Table_wabobpsvr_AzureCalc_AzureCalcRateCard[[#This Row],[Price_Level]]&amp;Table_wabobpsvr_AzureCalc_AzureCalcRateCard[[#This Row],[Region]]</f>
        <v>IO Unit HoursA11</v>
      </c>
      <c r="B4774" s="1039">
        <v>11</v>
      </c>
      <c r="C4774" s="1039" t="s">
        <v>87</v>
      </c>
      <c r="D4774" s="1039" t="s">
        <v>174</v>
      </c>
      <c r="E4774" s="1039">
        <v>999999</v>
      </c>
      <c r="F4774" s="1039" t="s">
        <v>7689</v>
      </c>
      <c r="G4774" s="775"/>
      <c r="H4774" s="775"/>
      <c r="I4774" s="775"/>
    </row>
    <row r="4775" spans="1:9">
      <c r="A4775" s="1039" t="str">
        <f>Table_wabobpsvr_AzureCalc_AzureCalcRateCard[[#This Row],[ServiceName]]&amp;Table_wabobpsvr_AzureCalc_AzureCalcRateCard[[#This Row],[Price_Level]]&amp;Table_wabobpsvr_AzureCalc_AzureCalcRateCard[[#This Row],[Region]]</f>
        <v>IO Unit HoursB11</v>
      </c>
      <c r="B4775" s="1039">
        <v>11</v>
      </c>
      <c r="C4775" s="1039" t="s">
        <v>87</v>
      </c>
      <c r="D4775" s="1039" t="s">
        <v>175</v>
      </c>
      <c r="E4775" s="1039">
        <v>999999</v>
      </c>
      <c r="F4775" s="1039" t="s">
        <v>7689</v>
      </c>
      <c r="G4775" s="775"/>
      <c r="H4775" s="775"/>
      <c r="I4775" s="775"/>
    </row>
    <row r="4776" spans="1:9">
      <c r="A4776" s="1039" t="str">
        <f>Table_wabobpsvr_AzureCalc_AzureCalcRateCard[[#This Row],[ServiceName]]&amp;Table_wabobpsvr_AzureCalc_AzureCalcRateCard[[#This Row],[Price_Level]]&amp;Table_wabobpsvr_AzureCalc_AzureCalcRateCard[[#This Row],[Region]]</f>
        <v>IO Unit HoursC11</v>
      </c>
      <c r="B4776" s="1039">
        <v>11</v>
      </c>
      <c r="C4776" s="1039" t="s">
        <v>87</v>
      </c>
      <c r="D4776" s="1039" t="s">
        <v>177</v>
      </c>
      <c r="E4776" s="1039">
        <v>999999</v>
      </c>
      <c r="F4776" s="1039" t="s">
        <v>7689</v>
      </c>
      <c r="G4776" s="775"/>
      <c r="H4776" s="775"/>
      <c r="I4776" s="775"/>
    </row>
    <row r="4777" spans="1:9">
      <c r="A4777" s="1039" t="str">
        <f>Table_wabobpsvr_AzureCalc_AzureCalcRateCard[[#This Row],[ServiceName]]&amp;Table_wabobpsvr_AzureCalc_AzureCalcRateCard[[#This Row],[Price_Level]]&amp;Table_wabobpsvr_AzureCalc_AzureCalcRateCard[[#This Row],[Region]]</f>
        <v>IO Unit HoursD11</v>
      </c>
      <c r="B4777" s="1039">
        <v>11</v>
      </c>
      <c r="C4777" s="1039" t="s">
        <v>87</v>
      </c>
      <c r="D4777" s="1039" t="s">
        <v>176</v>
      </c>
      <c r="E4777" s="1039">
        <v>999999</v>
      </c>
      <c r="F4777" s="1039" t="s">
        <v>7689</v>
      </c>
      <c r="G4777" s="775"/>
      <c r="H4777" s="775"/>
      <c r="I4777" s="775"/>
    </row>
    <row r="4778" spans="1:9">
      <c r="A4778" s="1039" t="str">
        <f>Table_wabobpsvr_AzureCalc_AzureCalcRateCard[[#This Row],[ServiceName]]&amp;Table_wabobpsvr_AzureCalc_AzureCalcRateCard[[#This Row],[Price_Level]]&amp;Table_wabobpsvr_AzureCalc_AzureCalcRateCard[[#This Row],[Region]]</f>
        <v>IO Unit HoursMOSP11</v>
      </c>
      <c r="B4778" s="1039">
        <v>11</v>
      </c>
      <c r="C4778" s="1039" t="s">
        <v>87</v>
      </c>
      <c r="D4778" s="1039" t="s">
        <v>606</v>
      </c>
      <c r="E4778" s="1039">
        <v>999999</v>
      </c>
      <c r="F4778" s="1039" t="s">
        <v>7689</v>
      </c>
      <c r="G4778" s="775"/>
      <c r="H4778" s="775"/>
      <c r="I4778" s="775"/>
    </row>
    <row r="4779" spans="1:9">
      <c r="A4779" s="1039" t="str">
        <f>Table_wabobpsvr_AzureCalc_AzureCalcRateCard[[#This Row],[ServiceName]]&amp;Table_wabobpsvr_AzureCalc_AzureCalcRateCard[[#This Row],[Price_Level]]&amp;Table_wabobpsvr_AzureCalc_AzureCalcRateCard[[#This Row],[Region]]</f>
        <v>Throughput Unit HoursA11</v>
      </c>
      <c r="B4779" s="1039">
        <v>11</v>
      </c>
      <c r="C4779" s="1039" t="s">
        <v>87</v>
      </c>
      <c r="D4779" s="1039" t="s">
        <v>174</v>
      </c>
      <c r="E4779" s="1039">
        <v>999999</v>
      </c>
      <c r="F4779" s="1039" t="s">
        <v>1067</v>
      </c>
      <c r="G4779" s="775"/>
      <c r="H4779" s="775"/>
      <c r="I4779" s="775"/>
    </row>
    <row r="4780" spans="1:9">
      <c r="A4780" s="1039" t="str">
        <f>Table_wabobpsvr_AzureCalc_AzureCalcRateCard[[#This Row],[ServiceName]]&amp;Table_wabobpsvr_AzureCalc_AzureCalcRateCard[[#This Row],[Price_Level]]&amp;Table_wabobpsvr_AzureCalc_AzureCalcRateCard[[#This Row],[Region]]</f>
        <v>Throughput Unit HoursB11</v>
      </c>
      <c r="B4780" s="1039">
        <v>11</v>
      </c>
      <c r="C4780" s="1039" t="s">
        <v>87</v>
      </c>
      <c r="D4780" s="1039" t="s">
        <v>175</v>
      </c>
      <c r="E4780" s="1039">
        <v>999999</v>
      </c>
      <c r="F4780" s="1039" t="s">
        <v>1067</v>
      </c>
      <c r="G4780" s="775"/>
      <c r="H4780" s="775"/>
      <c r="I4780" s="775"/>
    </row>
    <row r="4781" spans="1:9">
      <c r="A4781" s="1039" t="str">
        <f>Table_wabobpsvr_AzureCalc_AzureCalcRateCard[[#This Row],[ServiceName]]&amp;Table_wabobpsvr_AzureCalc_AzureCalcRateCard[[#This Row],[Price_Level]]&amp;Table_wabobpsvr_AzureCalc_AzureCalcRateCard[[#This Row],[Region]]</f>
        <v>Throughput Unit HoursC11</v>
      </c>
      <c r="B4781" s="1039">
        <v>11</v>
      </c>
      <c r="C4781" s="1039" t="s">
        <v>87</v>
      </c>
      <c r="D4781" s="1039" t="s">
        <v>177</v>
      </c>
      <c r="E4781" s="1039">
        <v>999999</v>
      </c>
      <c r="F4781" s="1039" t="s">
        <v>1067</v>
      </c>
      <c r="G4781" s="775"/>
      <c r="H4781" s="775"/>
      <c r="I4781" s="775"/>
    </row>
    <row r="4782" spans="1:9">
      <c r="A4782" s="1039" t="str">
        <f>Table_wabobpsvr_AzureCalc_AzureCalcRateCard[[#This Row],[ServiceName]]&amp;Table_wabobpsvr_AzureCalc_AzureCalcRateCard[[#This Row],[Price_Level]]&amp;Table_wabobpsvr_AzureCalc_AzureCalcRateCard[[#This Row],[Region]]</f>
        <v>Throughput Unit HoursD11</v>
      </c>
      <c r="B4782" s="1039">
        <v>11</v>
      </c>
      <c r="C4782" s="1039" t="s">
        <v>87</v>
      </c>
      <c r="D4782" s="1039" t="s">
        <v>176</v>
      </c>
      <c r="E4782" s="1039">
        <v>999999</v>
      </c>
      <c r="F4782" s="1039" t="s">
        <v>1067</v>
      </c>
      <c r="G4782" s="775"/>
      <c r="H4782" s="775"/>
      <c r="I4782" s="775"/>
    </row>
    <row r="4783" spans="1:9">
      <c r="A4783" s="1039" t="str">
        <f>Table_wabobpsvr_AzureCalc_AzureCalcRateCard[[#This Row],[ServiceName]]&amp;Table_wabobpsvr_AzureCalc_AzureCalcRateCard[[#This Row],[Price_Level]]&amp;Table_wabobpsvr_AzureCalc_AzureCalcRateCard[[#This Row],[Region]]</f>
        <v>Throughput Unit HoursMOSP11</v>
      </c>
      <c r="B4783" s="1039">
        <v>11</v>
      </c>
      <c r="C4783" s="1039" t="s">
        <v>87</v>
      </c>
      <c r="D4783" s="1039" t="s">
        <v>606</v>
      </c>
      <c r="E4783" s="1039">
        <v>999999</v>
      </c>
      <c r="F4783" s="1039" t="s">
        <v>1067</v>
      </c>
      <c r="G4783" s="775"/>
      <c r="H4783" s="775"/>
      <c r="I4783" s="775"/>
    </row>
    <row r="4784" spans="1:9">
      <c r="A4784" s="1039" t="str">
        <f>Table_wabobpsvr_AzureCalc_AzureCalcRateCard[[#This Row],[ServiceName]]&amp;Table_wabobpsvr_AzureCalc_AzureCalcRateCard[[#This Row],[Price_Level]]&amp;Table_wabobpsvr_AzureCalc_AzureCalcRateCard[[#This Row],[Region]]</f>
        <v>Transactions (in 1,000,000s)A11</v>
      </c>
      <c r="B4784" s="1039">
        <v>11</v>
      </c>
      <c r="C4784" s="1039" t="s">
        <v>6981</v>
      </c>
      <c r="D4784" s="1039" t="s">
        <v>174</v>
      </c>
      <c r="E4784" s="1039">
        <v>999999</v>
      </c>
      <c r="F4784" s="1039" t="s">
        <v>7696</v>
      </c>
      <c r="G4784" s="775"/>
      <c r="H4784" s="775"/>
      <c r="I4784" s="775"/>
    </row>
    <row r="4785" spans="1:9">
      <c r="A4785" s="1039" t="str">
        <f>Table_wabobpsvr_AzureCalc_AzureCalcRateCard[[#This Row],[ServiceName]]&amp;Table_wabobpsvr_AzureCalc_AzureCalcRateCard[[#This Row],[Price_Level]]&amp;Table_wabobpsvr_AzureCalc_AzureCalcRateCard[[#This Row],[Region]]</f>
        <v>Transactions (in 1,000,000s)B11</v>
      </c>
      <c r="B4785" s="1039">
        <v>11</v>
      </c>
      <c r="C4785" s="1039" t="s">
        <v>6981</v>
      </c>
      <c r="D4785" s="1039" t="s">
        <v>175</v>
      </c>
      <c r="E4785" s="1039">
        <v>999999</v>
      </c>
      <c r="F4785" s="1039" t="s">
        <v>7696</v>
      </c>
      <c r="G4785" s="775"/>
      <c r="H4785" s="775"/>
      <c r="I4785" s="775"/>
    </row>
    <row r="4786" spans="1:9">
      <c r="A4786" s="1039" t="str">
        <f>Table_wabobpsvr_AzureCalc_AzureCalcRateCard[[#This Row],[ServiceName]]&amp;Table_wabobpsvr_AzureCalc_AzureCalcRateCard[[#This Row],[Price_Level]]&amp;Table_wabobpsvr_AzureCalc_AzureCalcRateCard[[#This Row],[Region]]</f>
        <v>Transactions (in 1,000,000s)C11</v>
      </c>
      <c r="B4786" s="1039">
        <v>11</v>
      </c>
      <c r="C4786" s="1039" t="s">
        <v>6981</v>
      </c>
      <c r="D4786" s="1039" t="s">
        <v>177</v>
      </c>
      <c r="E4786" s="1039">
        <v>999999</v>
      </c>
      <c r="F4786" s="1039" t="s">
        <v>7696</v>
      </c>
      <c r="G4786" s="775"/>
      <c r="H4786" s="775"/>
      <c r="I4786" s="775"/>
    </row>
    <row r="4787" spans="1:9">
      <c r="A4787" s="1039" t="str">
        <f>Table_wabobpsvr_AzureCalc_AzureCalcRateCard[[#This Row],[ServiceName]]&amp;Table_wabobpsvr_AzureCalc_AzureCalcRateCard[[#This Row],[Price_Level]]&amp;Table_wabobpsvr_AzureCalc_AzureCalcRateCard[[#This Row],[Region]]</f>
        <v>Transactions (in 1,000,000s)D11</v>
      </c>
      <c r="B4787" s="1039">
        <v>11</v>
      </c>
      <c r="C4787" s="1039" t="s">
        <v>6981</v>
      </c>
      <c r="D4787" s="1039" t="s">
        <v>176</v>
      </c>
      <c r="E4787" s="1039">
        <v>999999</v>
      </c>
      <c r="F4787" s="1039" t="s">
        <v>7696</v>
      </c>
      <c r="G4787" s="775"/>
      <c r="H4787" s="775"/>
      <c r="I4787" s="775"/>
    </row>
    <row r="4788" spans="1:9">
      <c r="A4788" s="1039" t="str">
        <f>Table_wabobpsvr_AzureCalc_AzureCalcRateCard[[#This Row],[ServiceName]]&amp;Table_wabobpsvr_AzureCalc_AzureCalcRateCard[[#This Row],[Price_Level]]&amp;Table_wabobpsvr_AzureCalc_AzureCalcRateCard[[#This Row],[Region]]</f>
        <v>Transactions (in 1,000,000s)MOSP11</v>
      </c>
      <c r="B4788" s="1039">
        <v>11</v>
      </c>
      <c r="C4788" s="1039" t="s">
        <v>6981</v>
      </c>
      <c r="D4788" s="1039" t="s">
        <v>606</v>
      </c>
      <c r="E4788" s="1039">
        <v>999999</v>
      </c>
      <c r="F4788" s="1039" t="s">
        <v>7696</v>
      </c>
      <c r="G4788" s="775"/>
      <c r="H4788" s="775"/>
      <c r="I4788" s="775"/>
    </row>
    <row r="4789" spans="1:9">
      <c r="A4789" s="1039" t="str">
        <f>Table_wabobpsvr_AzureCalc_AzureCalcRateCard[[#This Row],[ServiceName]]&amp;Table_wabobpsvr_AzureCalc_AzureCalcRateCard[[#This Row],[Price_Level]]&amp;Table_wabobpsvr_AzureCalc_AzureCalcRateCard[[#This Row],[Region]]</f>
        <v>Unit HoursA12</v>
      </c>
      <c r="B4789" s="1039">
        <v>12</v>
      </c>
      <c r="C4789" s="1039" t="s">
        <v>7700</v>
      </c>
      <c r="D4789" s="1039" t="s">
        <v>174</v>
      </c>
      <c r="E4789" s="1039">
        <v>999999</v>
      </c>
      <c r="F4789" s="1039" t="s">
        <v>7700</v>
      </c>
      <c r="G4789" s="775"/>
      <c r="H4789" s="775"/>
      <c r="I4789" s="775"/>
    </row>
    <row r="4790" spans="1:9">
      <c r="A4790" s="1039" t="str">
        <f>Table_wabobpsvr_AzureCalc_AzureCalcRateCard[[#This Row],[ServiceName]]&amp;Table_wabobpsvr_AzureCalc_AzureCalcRateCard[[#This Row],[Price_Level]]&amp;Table_wabobpsvr_AzureCalc_AzureCalcRateCard[[#This Row],[Region]]</f>
        <v>Unit HoursB12</v>
      </c>
      <c r="B4790" s="1039">
        <v>12</v>
      </c>
      <c r="C4790" s="1039" t="s">
        <v>7700</v>
      </c>
      <c r="D4790" s="1039" t="s">
        <v>175</v>
      </c>
      <c r="E4790" s="1039">
        <v>999999</v>
      </c>
      <c r="F4790" s="1039" t="s">
        <v>7700</v>
      </c>
      <c r="G4790" s="775"/>
      <c r="H4790" s="775"/>
      <c r="I4790" s="775"/>
    </row>
    <row r="4791" spans="1:9">
      <c r="A4791" s="775" t="str">
        <f>Table_wabobpsvr_AzureCalc_AzureCalcRateCard[[#This Row],[ServiceName]]&amp;Table_wabobpsvr_AzureCalc_AzureCalcRateCard[[#This Row],[Price_Level]]&amp;Table_wabobpsvr_AzureCalc_AzureCalcRateCard[[#This Row],[Region]]</f>
        <v>Unit HoursC12</v>
      </c>
      <c r="B4791" s="775">
        <v>12</v>
      </c>
      <c r="C4791" s="775" t="s">
        <v>7700</v>
      </c>
      <c r="D4791" s="775" t="s">
        <v>177</v>
      </c>
      <c r="E4791" s="775">
        <v>999999</v>
      </c>
      <c r="F4791" s="775" t="s">
        <v>7700</v>
      </c>
      <c r="G4791" s="775"/>
      <c r="H4791" s="775"/>
      <c r="I4791" s="775"/>
    </row>
    <row r="4792" spans="1:9">
      <c r="A4792" s="775" t="str">
        <f>Table_wabobpsvr_AzureCalc_AzureCalcRateCard[[#This Row],[ServiceName]]&amp;Table_wabobpsvr_AzureCalc_AzureCalcRateCard[[#This Row],[Price_Level]]&amp;Table_wabobpsvr_AzureCalc_AzureCalcRateCard[[#This Row],[Region]]</f>
        <v>Unit HoursD12</v>
      </c>
      <c r="B4792" s="775">
        <v>12</v>
      </c>
      <c r="C4792" s="775" t="s">
        <v>7700</v>
      </c>
      <c r="D4792" s="775" t="s">
        <v>176</v>
      </c>
      <c r="E4792" s="775">
        <v>999999</v>
      </c>
      <c r="F4792" s="775" t="s">
        <v>7700</v>
      </c>
      <c r="G4792" s="775"/>
      <c r="H4792" s="775"/>
      <c r="I4792" s="775"/>
    </row>
    <row r="4793" spans="1:9">
      <c r="A4793" s="775" t="str">
        <f>Table_wabobpsvr_AzureCalc_AzureCalcRateCard[[#This Row],[ServiceName]]&amp;Table_wabobpsvr_AzureCalc_AzureCalcRateCard[[#This Row],[Price_Level]]&amp;Table_wabobpsvr_AzureCalc_AzureCalcRateCard[[#This Row],[Region]]</f>
        <v>Unit HoursMOSP12</v>
      </c>
      <c r="B4793" s="775">
        <v>12</v>
      </c>
      <c r="C4793" s="775" t="s">
        <v>7700</v>
      </c>
      <c r="D4793" s="775" t="s">
        <v>606</v>
      </c>
      <c r="E4793" s="775">
        <v>999999</v>
      </c>
      <c r="F4793" s="775" t="s">
        <v>7700</v>
      </c>
      <c r="G4793" s="775"/>
      <c r="H4793" s="775"/>
      <c r="I4793" s="775"/>
    </row>
    <row r="4794" spans="1:9">
      <c r="A4794" s="775" t="str">
        <f>Table_wabobpsvr_AzureCalc_AzureCalcRateCard[[#This Row],[ServiceName]]&amp;Table_wabobpsvr_AzureCalc_AzureCalcRateCard[[#This Row],[Price_Level]]&amp;Table_wabobpsvr_AzureCalc_AzureCalcRateCard[[#This Row],[Region]]</f>
        <v>Job UnitsA12</v>
      </c>
      <c r="B4794" s="775">
        <v>12</v>
      </c>
      <c r="C4794" s="775" t="s">
        <v>77</v>
      </c>
      <c r="D4794" s="775" t="s">
        <v>174</v>
      </c>
      <c r="E4794" s="775">
        <v>999999</v>
      </c>
      <c r="F4794" s="775" t="s">
        <v>7681</v>
      </c>
      <c r="G4794" s="775"/>
      <c r="H4794" s="775"/>
      <c r="I4794" s="775"/>
    </row>
    <row r="4795" spans="1:9">
      <c r="A4795" s="775" t="str">
        <f>Table_wabobpsvr_AzureCalc_AzureCalcRateCard[[#This Row],[ServiceName]]&amp;Table_wabobpsvr_AzureCalc_AzureCalcRateCard[[#This Row],[Price_Level]]&amp;Table_wabobpsvr_AzureCalc_AzureCalcRateCard[[#This Row],[Region]]</f>
        <v>Job UnitsB12</v>
      </c>
      <c r="B4795" s="775">
        <v>12</v>
      </c>
      <c r="C4795" s="775" t="s">
        <v>77</v>
      </c>
      <c r="D4795" s="775" t="s">
        <v>175</v>
      </c>
      <c r="E4795" s="775">
        <v>999999</v>
      </c>
      <c r="F4795" s="775" t="s">
        <v>7681</v>
      </c>
      <c r="G4795" s="775"/>
      <c r="H4795" s="775"/>
      <c r="I4795" s="775"/>
    </row>
    <row r="4796" spans="1:9">
      <c r="A4796" s="775" t="str">
        <f>Table_wabobpsvr_AzureCalc_AzureCalcRateCard[[#This Row],[ServiceName]]&amp;Table_wabobpsvr_AzureCalc_AzureCalcRateCard[[#This Row],[Price_Level]]&amp;Table_wabobpsvr_AzureCalc_AzureCalcRateCard[[#This Row],[Region]]</f>
        <v>Job UnitsC12</v>
      </c>
      <c r="B4796" s="775">
        <v>12</v>
      </c>
      <c r="C4796" s="775" t="s">
        <v>77</v>
      </c>
      <c r="D4796" s="775" t="s">
        <v>177</v>
      </c>
      <c r="E4796" s="775">
        <v>999999</v>
      </c>
      <c r="F4796" s="775" t="s">
        <v>7681</v>
      </c>
      <c r="G4796" s="775"/>
      <c r="H4796" s="775"/>
      <c r="I4796" s="775"/>
    </row>
    <row r="4797" spans="1:9">
      <c r="A4797" s="775" t="str">
        <f>Table_wabobpsvr_AzureCalc_AzureCalcRateCard[[#This Row],[ServiceName]]&amp;Table_wabobpsvr_AzureCalc_AzureCalcRateCard[[#This Row],[Price_Level]]&amp;Table_wabobpsvr_AzureCalc_AzureCalcRateCard[[#This Row],[Region]]</f>
        <v>Job UnitsD12</v>
      </c>
      <c r="B4797" s="775">
        <v>12</v>
      </c>
      <c r="C4797" s="775" t="s">
        <v>77</v>
      </c>
      <c r="D4797" s="775" t="s">
        <v>176</v>
      </c>
      <c r="E4797" s="775">
        <v>999999</v>
      </c>
      <c r="F4797" s="775" t="s">
        <v>7681</v>
      </c>
      <c r="G4797" s="775"/>
      <c r="H4797" s="775"/>
      <c r="I4797" s="775"/>
    </row>
    <row r="4798" spans="1:9">
      <c r="A4798" s="775" t="str">
        <f>Table_wabobpsvr_AzureCalc_AzureCalcRateCard[[#This Row],[ServiceName]]&amp;Table_wabobpsvr_AzureCalc_AzureCalcRateCard[[#This Row],[Price_Level]]&amp;Table_wabobpsvr_AzureCalc_AzureCalcRateCard[[#This Row],[Region]]</f>
        <v>Job UnitsMOSP12</v>
      </c>
      <c r="B4798" s="775">
        <v>12</v>
      </c>
      <c r="C4798" s="775" t="s">
        <v>77</v>
      </c>
      <c r="D4798" s="775" t="s">
        <v>606</v>
      </c>
      <c r="E4798" s="775">
        <v>999999</v>
      </c>
      <c r="F4798" s="775" t="s">
        <v>7681</v>
      </c>
      <c r="G4798" s="775"/>
      <c r="H4798" s="775"/>
      <c r="I4798" s="775"/>
    </row>
    <row r="4799" spans="1:9">
      <c r="A4799" s="775" t="str">
        <f>Table_wabobpsvr_AzureCalc_AzureCalcRateCard[[#This Row],[ServiceName]]&amp;Table_wabobpsvr_AzureCalc_AzureCalcRateCard[[#This Row],[Price_Level]]&amp;Table_wabobpsvr_AzureCalc_AzureCalcRateCard[[#This Row],[Region]]</f>
        <v>Data at Rest (GB)A12</v>
      </c>
      <c r="B4799" s="775">
        <v>12</v>
      </c>
      <c r="C4799" s="775" t="s">
        <v>9</v>
      </c>
      <c r="D4799" s="775" t="s">
        <v>174</v>
      </c>
      <c r="E4799" s="775">
        <v>999999</v>
      </c>
      <c r="F4799" s="775" t="s">
        <v>7685</v>
      </c>
      <c r="G4799" s="775"/>
      <c r="H4799" s="775"/>
      <c r="I4799" s="775"/>
    </row>
    <row r="4800" spans="1:9">
      <c r="A4800" s="775" t="str">
        <f>Table_wabobpsvr_AzureCalc_AzureCalcRateCard[[#This Row],[ServiceName]]&amp;Table_wabobpsvr_AzureCalc_AzureCalcRateCard[[#This Row],[Price_Level]]&amp;Table_wabobpsvr_AzureCalc_AzureCalcRateCard[[#This Row],[Region]]</f>
        <v>Data at Rest (GB)B12</v>
      </c>
      <c r="B4800" s="775">
        <v>12</v>
      </c>
      <c r="C4800" s="775" t="s">
        <v>9</v>
      </c>
      <c r="D4800" s="775" t="s">
        <v>175</v>
      </c>
      <c r="E4800" s="775">
        <v>999999</v>
      </c>
      <c r="F4800" s="775" t="s">
        <v>7685</v>
      </c>
      <c r="G4800" s="775"/>
      <c r="H4800" s="775"/>
      <c r="I4800" s="775"/>
    </row>
    <row r="4801" spans="1:9">
      <c r="A4801" s="775" t="str">
        <f>Table_wabobpsvr_AzureCalc_AzureCalcRateCard[[#This Row],[ServiceName]]&amp;Table_wabobpsvr_AzureCalc_AzureCalcRateCard[[#This Row],[Price_Level]]&amp;Table_wabobpsvr_AzureCalc_AzureCalcRateCard[[#This Row],[Region]]</f>
        <v>Data at Rest (GB)C12</v>
      </c>
      <c r="B4801" s="775">
        <v>12</v>
      </c>
      <c r="C4801" s="775" t="s">
        <v>9</v>
      </c>
      <c r="D4801" s="775" t="s">
        <v>177</v>
      </c>
      <c r="E4801" s="775">
        <v>999999</v>
      </c>
      <c r="F4801" s="775" t="s">
        <v>7685</v>
      </c>
      <c r="G4801" s="775"/>
      <c r="H4801" s="775"/>
      <c r="I4801" s="775"/>
    </row>
    <row r="4802" spans="1:9">
      <c r="A4802" s="775" t="str">
        <f>Table_wabobpsvr_AzureCalc_AzureCalcRateCard[[#This Row],[ServiceName]]&amp;Table_wabobpsvr_AzureCalc_AzureCalcRateCard[[#This Row],[Price_Level]]&amp;Table_wabobpsvr_AzureCalc_AzureCalcRateCard[[#This Row],[Region]]</f>
        <v>Data at Rest (GB)D12</v>
      </c>
      <c r="B4802" s="775">
        <v>12</v>
      </c>
      <c r="C4802" s="775" t="s">
        <v>9</v>
      </c>
      <c r="D4802" s="775" t="s">
        <v>176</v>
      </c>
      <c r="E4802" s="775">
        <v>999999</v>
      </c>
      <c r="F4802" s="775" t="s">
        <v>7685</v>
      </c>
      <c r="G4802" s="775"/>
      <c r="H4802" s="775"/>
      <c r="I4802" s="775"/>
    </row>
    <row r="4803" spans="1:9">
      <c r="A4803" s="775" t="str">
        <f>Table_wabobpsvr_AzureCalc_AzureCalcRateCard[[#This Row],[ServiceName]]&amp;Table_wabobpsvr_AzureCalc_AzureCalcRateCard[[#This Row],[Price_Level]]&amp;Table_wabobpsvr_AzureCalc_AzureCalcRateCard[[#This Row],[Region]]</f>
        <v>Data at Rest (GB)MOSP12</v>
      </c>
      <c r="B4803" s="775">
        <v>12</v>
      </c>
      <c r="C4803" s="775" t="s">
        <v>9</v>
      </c>
      <c r="D4803" s="775" t="s">
        <v>606</v>
      </c>
      <c r="E4803" s="775">
        <v>999999</v>
      </c>
      <c r="F4803" s="775" t="s">
        <v>7685</v>
      </c>
      <c r="G4803" s="775"/>
      <c r="H4803" s="775"/>
      <c r="I4803" s="775"/>
    </row>
    <row r="4804" spans="1:9">
      <c r="A4804" s="1039" t="str">
        <f>Table_wabobpsvr_AzureCalc_AzureCalcRateCard[[#This Row],[ServiceName]]&amp;Table_wabobpsvr_AzureCalc_AzureCalcRateCard[[#This Row],[Price_Level]]&amp;Table_wabobpsvr_AzureCalc_AzureCalcRateCard[[#This Row],[Region]]</f>
        <v>IO Unit HoursA12</v>
      </c>
      <c r="B4804" s="1039">
        <v>12</v>
      </c>
      <c r="C4804" s="1039" t="s">
        <v>87</v>
      </c>
      <c r="D4804" s="1039" t="s">
        <v>174</v>
      </c>
      <c r="E4804" s="1039">
        <v>999999</v>
      </c>
      <c r="F4804" s="1039" t="s">
        <v>7689</v>
      </c>
      <c r="G4804" s="775"/>
      <c r="H4804" s="775"/>
      <c r="I4804" s="775"/>
    </row>
    <row r="4805" spans="1:9">
      <c r="A4805" s="775" t="str">
        <f>Table_wabobpsvr_AzureCalc_AzureCalcRateCard[[#This Row],[ServiceName]]&amp;Table_wabobpsvr_AzureCalc_AzureCalcRateCard[[#This Row],[Price_Level]]&amp;Table_wabobpsvr_AzureCalc_AzureCalcRateCard[[#This Row],[Region]]</f>
        <v>IO Unit HoursB12</v>
      </c>
      <c r="B4805" s="775">
        <v>12</v>
      </c>
      <c r="C4805" s="775" t="s">
        <v>87</v>
      </c>
      <c r="D4805" s="775" t="s">
        <v>175</v>
      </c>
      <c r="E4805" s="775">
        <v>999999</v>
      </c>
      <c r="F4805" s="775" t="s">
        <v>7689</v>
      </c>
      <c r="G4805" s="775"/>
      <c r="H4805" s="775"/>
      <c r="I4805" s="775"/>
    </row>
    <row r="4806" spans="1:9">
      <c r="A4806" s="775" t="str">
        <f>Table_wabobpsvr_AzureCalc_AzureCalcRateCard[[#This Row],[ServiceName]]&amp;Table_wabobpsvr_AzureCalc_AzureCalcRateCard[[#This Row],[Price_Level]]&amp;Table_wabobpsvr_AzureCalc_AzureCalcRateCard[[#This Row],[Region]]</f>
        <v>IO Unit HoursC12</v>
      </c>
      <c r="B4806" s="775">
        <v>12</v>
      </c>
      <c r="C4806" s="775" t="s">
        <v>87</v>
      </c>
      <c r="D4806" s="775" t="s">
        <v>177</v>
      </c>
      <c r="E4806" s="775">
        <v>999999</v>
      </c>
      <c r="F4806" s="775" t="s">
        <v>7689</v>
      </c>
      <c r="G4806" s="775"/>
      <c r="H4806" s="775"/>
      <c r="I4806" s="775"/>
    </row>
    <row r="4807" spans="1:9">
      <c r="A4807" s="775" t="str">
        <f>Table_wabobpsvr_AzureCalc_AzureCalcRateCard[[#This Row],[ServiceName]]&amp;Table_wabobpsvr_AzureCalc_AzureCalcRateCard[[#This Row],[Price_Level]]&amp;Table_wabobpsvr_AzureCalc_AzureCalcRateCard[[#This Row],[Region]]</f>
        <v>IO Unit HoursD12</v>
      </c>
      <c r="B4807" s="775">
        <v>12</v>
      </c>
      <c r="C4807" s="775" t="s">
        <v>87</v>
      </c>
      <c r="D4807" s="775" t="s">
        <v>176</v>
      </c>
      <c r="E4807" s="775">
        <v>999999</v>
      </c>
      <c r="F4807" s="775" t="s">
        <v>7689</v>
      </c>
      <c r="G4807" s="775"/>
      <c r="H4807" s="775"/>
      <c r="I4807" s="775"/>
    </row>
    <row r="4808" spans="1:9">
      <c r="A4808" s="775" t="str">
        <f>Table_wabobpsvr_AzureCalc_AzureCalcRateCard[[#This Row],[ServiceName]]&amp;Table_wabobpsvr_AzureCalc_AzureCalcRateCard[[#This Row],[Price_Level]]&amp;Table_wabobpsvr_AzureCalc_AzureCalcRateCard[[#This Row],[Region]]</f>
        <v>IO Unit HoursMOSP12</v>
      </c>
      <c r="B4808" s="775">
        <v>12</v>
      </c>
      <c r="C4808" s="775" t="s">
        <v>87</v>
      </c>
      <c r="D4808" s="775" t="s">
        <v>606</v>
      </c>
      <c r="E4808" s="775">
        <v>999999</v>
      </c>
      <c r="F4808" s="775" t="s">
        <v>7689</v>
      </c>
      <c r="G4808" s="775"/>
      <c r="H4808" s="775"/>
      <c r="I4808" s="775"/>
    </row>
    <row r="4809" spans="1:9">
      <c r="A4809" s="775" t="str">
        <f>Table_wabobpsvr_AzureCalc_AzureCalcRateCard[[#This Row],[ServiceName]]&amp;Table_wabobpsvr_AzureCalc_AzureCalcRateCard[[#This Row],[Price_Level]]&amp;Table_wabobpsvr_AzureCalc_AzureCalcRateCard[[#This Row],[Region]]</f>
        <v>Throughput Unit HoursA12</v>
      </c>
      <c r="B4809" s="775">
        <v>12</v>
      </c>
      <c r="C4809" s="775" t="s">
        <v>87</v>
      </c>
      <c r="D4809" s="775" t="s">
        <v>174</v>
      </c>
      <c r="E4809" s="775">
        <v>999999</v>
      </c>
      <c r="F4809" s="775" t="s">
        <v>1067</v>
      </c>
      <c r="G4809" s="775"/>
      <c r="H4809" s="775"/>
      <c r="I4809" s="775"/>
    </row>
    <row r="4810" spans="1:9">
      <c r="A4810" s="775" t="str">
        <f>Table_wabobpsvr_AzureCalc_AzureCalcRateCard[[#This Row],[ServiceName]]&amp;Table_wabobpsvr_AzureCalc_AzureCalcRateCard[[#This Row],[Price_Level]]&amp;Table_wabobpsvr_AzureCalc_AzureCalcRateCard[[#This Row],[Region]]</f>
        <v>Throughput Unit HoursB12</v>
      </c>
      <c r="B4810" s="775">
        <v>12</v>
      </c>
      <c r="C4810" s="775" t="s">
        <v>87</v>
      </c>
      <c r="D4810" s="775" t="s">
        <v>175</v>
      </c>
      <c r="E4810" s="775">
        <v>999999</v>
      </c>
      <c r="F4810" s="775" t="s">
        <v>1067</v>
      </c>
      <c r="G4810" s="775"/>
      <c r="H4810" s="775"/>
      <c r="I4810" s="775"/>
    </row>
    <row r="4811" spans="1:9">
      <c r="A4811" s="775" t="str">
        <f>Table_wabobpsvr_AzureCalc_AzureCalcRateCard[[#This Row],[ServiceName]]&amp;Table_wabobpsvr_AzureCalc_AzureCalcRateCard[[#This Row],[Price_Level]]&amp;Table_wabobpsvr_AzureCalc_AzureCalcRateCard[[#This Row],[Region]]</f>
        <v>Throughput Unit HoursC12</v>
      </c>
      <c r="B4811" s="775">
        <v>12</v>
      </c>
      <c r="C4811" s="775" t="s">
        <v>87</v>
      </c>
      <c r="D4811" s="775" t="s">
        <v>177</v>
      </c>
      <c r="E4811" s="775">
        <v>999999</v>
      </c>
      <c r="F4811" s="775" t="s">
        <v>1067</v>
      </c>
      <c r="G4811" s="775"/>
      <c r="H4811" s="775"/>
      <c r="I4811" s="775"/>
    </row>
    <row r="4812" spans="1:9">
      <c r="A4812" s="775" t="str">
        <f>Table_wabobpsvr_AzureCalc_AzureCalcRateCard[[#This Row],[ServiceName]]&amp;Table_wabobpsvr_AzureCalc_AzureCalcRateCard[[#This Row],[Price_Level]]&amp;Table_wabobpsvr_AzureCalc_AzureCalcRateCard[[#This Row],[Region]]</f>
        <v>Throughput Unit HoursD12</v>
      </c>
      <c r="B4812" s="775">
        <v>12</v>
      </c>
      <c r="C4812" s="775" t="s">
        <v>87</v>
      </c>
      <c r="D4812" s="775" t="s">
        <v>176</v>
      </c>
      <c r="E4812" s="775">
        <v>999999</v>
      </c>
      <c r="F4812" s="775" t="s">
        <v>1067</v>
      </c>
      <c r="G4812" s="775"/>
      <c r="H4812" s="775"/>
      <c r="I4812" s="775"/>
    </row>
    <row r="4813" spans="1:9">
      <c r="A4813" s="775" t="str">
        <f>Table_wabobpsvr_AzureCalc_AzureCalcRateCard[[#This Row],[ServiceName]]&amp;Table_wabobpsvr_AzureCalc_AzureCalcRateCard[[#This Row],[Price_Level]]&amp;Table_wabobpsvr_AzureCalc_AzureCalcRateCard[[#This Row],[Region]]</f>
        <v>Throughput Unit HoursMOSP12</v>
      </c>
      <c r="B4813" s="775">
        <v>12</v>
      </c>
      <c r="C4813" s="775" t="s">
        <v>87</v>
      </c>
      <c r="D4813" s="775" t="s">
        <v>606</v>
      </c>
      <c r="E4813" s="775">
        <v>999999</v>
      </c>
      <c r="F4813" s="775" t="s">
        <v>1067</v>
      </c>
      <c r="G4813" s="775"/>
      <c r="H4813" s="775"/>
      <c r="I4813" s="775"/>
    </row>
    <row r="4814" spans="1:9">
      <c r="A4814" s="775" t="str">
        <f>Table_wabobpsvr_AzureCalc_AzureCalcRateCard[[#This Row],[ServiceName]]&amp;Table_wabobpsvr_AzureCalc_AzureCalcRateCard[[#This Row],[Price_Level]]&amp;Table_wabobpsvr_AzureCalc_AzureCalcRateCard[[#This Row],[Region]]</f>
        <v>Transactions (in 1,000,000s)A12</v>
      </c>
      <c r="B4814" s="775">
        <v>12</v>
      </c>
      <c r="C4814" s="775" t="s">
        <v>6981</v>
      </c>
      <c r="D4814" s="775" t="s">
        <v>174</v>
      </c>
      <c r="E4814" s="775">
        <v>999999</v>
      </c>
      <c r="F4814" s="775" t="s">
        <v>7696</v>
      </c>
      <c r="G4814" s="775"/>
      <c r="H4814" s="775"/>
      <c r="I4814" s="775"/>
    </row>
    <row r="4815" spans="1:9">
      <c r="A4815" s="775" t="str">
        <f>Table_wabobpsvr_AzureCalc_AzureCalcRateCard[[#This Row],[ServiceName]]&amp;Table_wabobpsvr_AzureCalc_AzureCalcRateCard[[#This Row],[Price_Level]]&amp;Table_wabobpsvr_AzureCalc_AzureCalcRateCard[[#This Row],[Region]]</f>
        <v>Transactions (in 1,000,000s)B12</v>
      </c>
      <c r="B4815" s="775">
        <v>12</v>
      </c>
      <c r="C4815" s="775" t="s">
        <v>6981</v>
      </c>
      <c r="D4815" s="775" t="s">
        <v>175</v>
      </c>
      <c r="E4815" s="775">
        <v>999999</v>
      </c>
      <c r="F4815" s="775" t="s">
        <v>7696</v>
      </c>
      <c r="G4815" s="775"/>
      <c r="H4815" s="775"/>
      <c r="I4815" s="775"/>
    </row>
    <row r="4816" spans="1:9">
      <c r="A4816" s="775" t="str">
        <f>Table_wabobpsvr_AzureCalc_AzureCalcRateCard[[#This Row],[ServiceName]]&amp;Table_wabobpsvr_AzureCalc_AzureCalcRateCard[[#This Row],[Price_Level]]&amp;Table_wabobpsvr_AzureCalc_AzureCalcRateCard[[#This Row],[Region]]</f>
        <v>Transactions (in 1,000,000s)C12</v>
      </c>
      <c r="B4816" s="775">
        <v>12</v>
      </c>
      <c r="C4816" s="775" t="s">
        <v>6981</v>
      </c>
      <c r="D4816" s="775" t="s">
        <v>177</v>
      </c>
      <c r="E4816" s="775">
        <v>999999</v>
      </c>
      <c r="F4816" s="775" t="s">
        <v>7696</v>
      </c>
      <c r="G4816" s="775"/>
      <c r="H4816" s="775"/>
      <c r="I4816" s="775"/>
    </row>
    <row r="4817" spans="1:9">
      <c r="A4817" s="775" t="str">
        <f>Table_wabobpsvr_AzureCalc_AzureCalcRateCard[[#This Row],[ServiceName]]&amp;Table_wabobpsvr_AzureCalc_AzureCalcRateCard[[#This Row],[Price_Level]]&amp;Table_wabobpsvr_AzureCalc_AzureCalcRateCard[[#This Row],[Region]]</f>
        <v>Transactions (in 1,000,000s)D12</v>
      </c>
      <c r="B4817" s="775">
        <v>12</v>
      </c>
      <c r="C4817" s="775" t="s">
        <v>6981</v>
      </c>
      <c r="D4817" s="775" t="s">
        <v>176</v>
      </c>
      <c r="E4817" s="775">
        <v>999999</v>
      </c>
      <c r="F4817" s="775" t="s">
        <v>7696</v>
      </c>
      <c r="G4817" s="775"/>
      <c r="H4817" s="775"/>
      <c r="I4817" s="775"/>
    </row>
    <row r="4818" spans="1:9">
      <c r="A4818" s="775" t="str">
        <f>Table_wabobpsvr_AzureCalc_AzureCalcRateCard[[#This Row],[ServiceName]]&amp;Table_wabobpsvr_AzureCalc_AzureCalcRateCard[[#This Row],[Price_Level]]&amp;Table_wabobpsvr_AzureCalc_AzureCalcRateCard[[#This Row],[Region]]</f>
        <v>Transactions (in 1,000,000s)MOSP12</v>
      </c>
      <c r="B4818" s="775">
        <v>12</v>
      </c>
      <c r="C4818" s="775" t="s">
        <v>6981</v>
      </c>
      <c r="D4818" s="775" t="s">
        <v>606</v>
      </c>
      <c r="E4818" s="775">
        <v>999999</v>
      </c>
      <c r="F4818" s="775" t="s">
        <v>7696</v>
      </c>
      <c r="G4818" s="775"/>
      <c r="H4818" s="775"/>
      <c r="I4818" s="775"/>
    </row>
    <row r="4819" spans="1:9">
      <c r="A4819" s="775" t="str">
        <f>Table_wabobpsvr_AzureCalc_AzureCalcRateCard[[#This Row],[ServiceName]]&amp;Table_wabobpsvr_AzureCalc_AzureCalcRateCard[[#This Row],[Price_Level]]&amp;Table_wabobpsvr_AzureCalc_AzureCalcRateCard[[#This Row],[Region]]</f>
        <v>Unit HoursA13</v>
      </c>
      <c r="B4819" s="775">
        <v>13</v>
      </c>
      <c r="C4819" s="775" t="s">
        <v>7700</v>
      </c>
      <c r="D4819" s="775" t="s">
        <v>174</v>
      </c>
      <c r="E4819" s="775">
        <v>999999</v>
      </c>
      <c r="F4819" s="775" t="s">
        <v>7700</v>
      </c>
      <c r="G4819" s="775"/>
      <c r="H4819" s="775"/>
      <c r="I4819" s="775"/>
    </row>
    <row r="4820" spans="1:9">
      <c r="A4820" s="775" t="str">
        <f>Table_wabobpsvr_AzureCalc_AzureCalcRateCard[[#This Row],[ServiceName]]&amp;Table_wabobpsvr_AzureCalc_AzureCalcRateCard[[#This Row],[Price_Level]]&amp;Table_wabobpsvr_AzureCalc_AzureCalcRateCard[[#This Row],[Region]]</f>
        <v>Unit HoursB13</v>
      </c>
      <c r="B4820" s="775">
        <v>13</v>
      </c>
      <c r="C4820" s="775" t="s">
        <v>7700</v>
      </c>
      <c r="D4820" s="775" t="s">
        <v>175</v>
      </c>
      <c r="E4820" s="775">
        <v>999999</v>
      </c>
      <c r="F4820" s="775" t="s">
        <v>7700</v>
      </c>
      <c r="G4820" s="775"/>
      <c r="H4820" s="775"/>
      <c r="I4820" s="775"/>
    </row>
    <row r="4821" spans="1:9">
      <c r="A4821" s="775" t="str">
        <f>Table_wabobpsvr_AzureCalc_AzureCalcRateCard[[#This Row],[ServiceName]]&amp;Table_wabobpsvr_AzureCalc_AzureCalcRateCard[[#This Row],[Price_Level]]&amp;Table_wabobpsvr_AzureCalc_AzureCalcRateCard[[#This Row],[Region]]</f>
        <v>Data at Rest (GB)B13</v>
      </c>
      <c r="B4821" s="775">
        <v>13</v>
      </c>
      <c r="C4821" s="775" t="s">
        <v>9</v>
      </c>
      <c r="D4821" s="775" t="s">
        <v>175</v>
      </c>
      <c r="E4821" s="775">
        <v>999999</v>
      </c>
      <c r="F4821" s="775" t="s">
        <v>7685</v>
      </c>
      <c r="G4821" s="775"/>
      <c r="H4821" s="775"/>
      <c r="I4821" s="775"/>
    </row>
    <row r="4822" spans="1:9">
      <c r="A4822" s="775" t="str">
        <f>Table_wabobpsvr_AzureCalc_AzureCalcRateCard[[#This Row],[ServiceName]]&amp;Table_wabobpsvr_AzureCalc_AzureCalcRateCard[[#This Row],[Price_Level]]&amp;Table_wabobpsvr_AzureCalc_AzureCalcRateCard[[#This Row],[Region]]</f>
        <v>Data at Rest (GB)C13</v>
      </c>
      <c r="B4822" s="775">
        <v>13</v>
      </c>
      <c r="C4822" s="775" t="s">
        <v>9</v>
      </c>
      <c r="D4822" s="775" t="s">
        <v>177</v>
      </c>
      <c r="E4822" s="775">
        <v>999999</v>
      </c>
      <c r="F4822" s="775" t="s">
        <v>7685</v>
      </c>
      <c r="G4822" s="775"/>
      <c r="H4822" s="775"/>
      <c r="I4822" s="775"/>
    </row>
    <row r="4823" spans="1:9">
      <c r="A4823" s="775" t="str">
        <f>Table_wabobpsvr_AzureCalc_AzureCalcRateCard[[#This Row],[ServiceName]]&amp;Table_wabobpsvr_AzureCalc_AzureCalcRateCard[[#This Row],[Price_Level]]&amp;Table_wabobpsvr_AzureCalc_AzureCalcRateCard[[#This Row],[Region]]</f>
        <v>Data at Rest (GB)D13</v>
      </c>
      <c r="B4823" s="775">
        <v>13</v>
      </c>
      <c r="C4823" s="775" t="s">
        <v>9</v>
      </c>
      <c r="D4823" s="775" t="s">
        <v>176</v>
      </c>
      <c r="E4823" s="775">
        <v>999999</v>
      </c>
      <c r="F4823" s="775" t="s">
        <v>7685</v>
      </c>
      <c r="G4823" s="775"/>
      <c r="H4823" s="775"/>
      <c r="I4823" s="775"/>
    </row>
    <row r="4824" spans="1:9">
      <c r="A4824" s="775" t="str">
        <f>Table_wabobpsvr_AzureCalc_AzureCalcRateCard[[#This Row],[ServiceName]]&amp;Table_wabobpsvr_AzureCalc_AzureCalcRateCard[[#This Row],[Price_Level]]&amp;Table_wabobpsvr_AzureCalc_AzureCalcRateCard[[#This Row],[Region]]</f>
        <v>Data at Rest (GB)MOSP13</v>
      </c>
      <c r="B4824" s="775">
        <v>13</v>
      </c>
      <c r="C4824" s="775" t="s">
        <v>9</v>
      </c>
      <c r="D4824" s="775" t="s">
        <v>606</v>
      </c>
      <c r="E4824" s="775">
        <v>999999</v>
      </c>
      <c r="F4824" s="775" t="s">
        <v>7685</v>
      </c>
      <c r="G4824" s="775"/>
      <c r="H4824" s="775"/>
      <c r="I4824" s="775"/>
    </row>
    <row r="4825" spans="1:9">
      <c r="A4825" s="775" t="str">
        <f>Table_wabobpsvr_AzureCalc_AzureCalcRateCard[[#This Row],[ServiceName]]&amp;Table_wabobpsvr_AzureCalc_AzureCalcRateCard[[#This Row],[Price_Level]]&amp;Table_wabobpsvr_AzureCalc_AzureCalcRateCard[[#This Row],[Region]]</f>
        <v>IO Unit HoursA13</v>
      </c>
      <c r="B4825" s="775">
        <v>13</v>
      </c>
      <c r="C4825" s="775" t="s">
        <v>87</v>
      </c>
      <c r="D4825" s="775" t="s">
        <v>174</v>
      </c>
      <c r="E4825" s="775">
        <v>999999</v>
      </c>
      <c r="F4825" s="775" t="s">
        <v>7689</v>
      </c>
      <c r="G4825" s="775"/>
      <c r="H4825" s="775"/>
      <c r="I4825" s="775"/>
    </row>
    <row r="4826" spans="1:9">
      <c r="A4826" s="775" t="str">
        <f>Table_wabobpsvr_AzureCalc_AzureCalcRateCard[[#This Row],[ServiceName]]&amp;Table_wabobpsvr_AzureCalc_AzureCalcRateCard[[#This Row],[Price_Level]]&amp;Table_wabobpsvr_AzureCalc_AzureCalcRateCard[[#This Row],[Region]]</f>
        <v>IO Unit HoursB13</v>
      </c>
      <c r="B4826" s="775">
        <v>13</v>
      </c>
      <c r="C4826" s="775" t="s">
        <v>87</v>
      </c>
      <c r="D4826" s="775" t="s">
        <v>175</v>
      </c>
      <c r="E4826" s="775">
        <v>999999</v>
      </c>
      <c r="F4826" s="775" t="s">
        <v>7689</v>
      </c>
      <c r="G4826" s="775"/>
      <c r="H4826" s="775"/>
      <c r="I4826" s="775"/>
    </row>
    <row r="4827" spans="1:9">
      <c r="A4827" s="775" t="str">
        <f>Table_wabobpsvr_AzureCalc_AzureCalcRateCard[[#This Row],[ServiceName]]&amp;Table_wabobpsvr_AzureCalc_AzureCalcRateCard[[#This Row],[Price_Level]]&amp;Table_wabobpsvr_AzureCalc_AzureCalcRateCard[[#This Row],[Region]]</f>
        <v>IO Unit HoursC13</v>
      </c>
      <c r="B4827" s="775">
        <v>13</v>
      </c>
      <c r="C4827" s="775" t="s">
        <v>87</v>
      </c>
      <c r="D4827" s="775" t="s">
        <v>177</v>
      </c>
      <c r="E4827" s="775">
        <v>999999</v>
      </c>
      <c r="F4827" s="775" t="s">
        <v>7689</v>
      </c>
      <c r="G4827" s="775"/>
      <c r="H4827" s="775"/>
      <c r="I4827" s="775"/>
    </row>
    <row r="4828" spans="1:9">
      <c r="A4828" s="775" t="str">
        <f>Table_wabobpsvr_AzureCalc_AzureCalcRateCard[[#This Row],[ServiceName]]&amp;Table_wabobpsvr_AzureCalc_AzureCalcRateCard[[#This Row],[Price_Level]]&amp;Table_wabobpsvr_AzureCalc_AzureCalcRateCard[[#This Row],[Region]]</f>
        <v>IO Unit HoursD13</v>
      </c>
      <c r="B4828" s="775">
        <v>13</v>
      </c>
      <c r="C4828" s="775" t="s">
        <v>87</v>
      </c>
      <c r="D4828" s="775" t="s">
        <v>176</v>
      </c>
      <c r="E4828" s="775">
        <v>999999</v>
      </c>
      <c r="F4828" s="775" t="s">
        <v>7689</v>
      </c>
      <c r="G4828" s="775"/>
      <c r="H4828" s="775"/>
      <c r="I4828" s="775"/>
    </row>
    <row r="4829" spans="1:9">
      <c r="A4829" s="775" t="str">
        <f>Table_wabobpsvr_AzureCalc_AzureCalcRateCard[[#This Row],[ServiceName]]&amp;Table_wabobpsvr_AzureCalc_AzureCalcRateCard[[#This Row],[Price_Level]]&amp;Table_wabobpsvr_AzureCalc_AzureCalcRateCard[[#This Row],[Region]]</f>
        <v>IO Unit HoursMOSP13</v>
      </c>
      <c r="B4829" s="775">
        <v>13</v>
      </c>
      <c r="C4829" s="775" t="s">
        <v>87</v>
      </c>
      <c r="D4829" s="775" t="s">
        <v>606</v>
      </c>
      <c r="E4829" s="775">
        <v>999999</v>
      </c>
      <c r="F4829" s="775" t="s">
        <v>7689</v>
      </c>
      <c r="G4829" s="775"/>
      <c r="H4829" s="775"/>
      <c r="I4829" s="775"/>
    </row>
    <row r="4830" spans="1:9">
      <c r="A4830" s="775" t="str">
        <f>Table_wabobpsvr_AzureCalc_AzureCalcRateCard[[#This Row],[ServiceName]]&amp;Table_wabobpsvr_AzureCalc_AzureCalcRateCard[[#This Row],[Price_Level]]&amp;Table_wabobpsvr_AzureCalc_AzureCalcRateCard[[#This Row],[Region]]</f>
        <v>Throughput Unit HoursA13</v>
      </c>
      <c r="B4830" s="775">
        <v>13</v>
      </c>
      <c r="C4830" s="775" t="s">
        <v>87</v>
      </c>
      <c r="D4830" s="775" t="s">
        <v>174</v>
      </c>
      <c r="E4830" s="775">
        <v>999999</v>
      </c>
      <c r="F4830" s="775" t="s">
        <v>1067</v>
      </c>
      <c r="G4830" s="775"/>
      <c r="H4830" s="775"/>
      <c r="I4830" s="775"/>
    </row>
    <row r="4831" spans="1:9">
      <c r="A4831" s="775" t="str">
        <f>Table_wabobpsvr_AzureCalc_AzureCalcRateCard[[#This Row],[ServiceName]]&amp;Table_wabobpsvr_AzureCalc_AzureCalcRateCard[[#This Row],[Price_Level]]&amp;Table_wabobpsvr_AzureCalc_AzureCalcRateCard[[#This Row],[Region]]</f>
        <v>Throughput Unit HoursB13</v>
      </c>
      <c r="B4831" s="775">
        <v>13</v>
      </c>
      <c r="C4831" s="775" t="s">
        <v>87</v>
      </c>
      <c r="D4831" s="775" t="s">
        <v>175</v>
      </c>
      <c r="E4831" s="775">
        <v>999999</v>
      </c>
      <c r="F4831" s="775" t="s">
        <v>1067</v>
      </c>
      <c r="G4831" s="775"/>
      <c r="H4831" s="775"/>
      <c r="I4831" s="775"/>
    </row>
    <row r="4832" spans="1:9">
      <c r="A4832" s="775" t="str">
        <f>Table_wabobpsvr_AzureCalc_AzureCalcRateCard[[#This Row],[ServiceName]]&amp;Table_wabobpsvr_AzureCalc_AzureCalcRateCard[[#This Row],[Price_Level]]&amp;Table_wabobpsvr_AzureCalc_AzureCalcRateCard[[#This Row],[Region]]</f>
        <v>Throughput Unit HoursC13</v>
      </c>
      <c r="B4832" s="775">
        <v>13</v>
      </c>
      <c r="C4832" s="775" t="s">
        <v>87</v>
      </c>
      <c r="D4832" s="775" t="s">
        <v>177</v>
      </c>
      <c r="E4832" s="775">
        <v>999999</v>
      </c>
      <c r="F4832" s="775" t="s">
        <v>1067</v>
      </c>
      <c r="G4832" s="775"/>
      <c r="H4832" s="775"/>
      <c r="I4832" s="775"/>
    </row>
    <row r="4833" spans="1:9">
      <c r="A4833" s="775" t="str">
        <f>Table_wabobpsvr_AzureCalc_AzureCalcRateCard[[#This Row],[ServiceName]]&amp;Table_wabobpsvr_AzureCalc_AzureCalcRateCard[[#This Row],[Price_Level]]&amp;Table_wabobpsvr_AzureCalc_AzureCalcRateCard[[#This Row],[Region]]</f>
        <v>Throughput Unit HoursD13</v>
      </c>
      <c r="B4833" s="775">
        <v>13</v>
      </c>
      <c r="C4833" s="775" t="s">
        <v>87</v>
      </c>
      <c r="D4833" s="775" t="s">
        <v>176</v>
      </c>
      <c r="E4833" s="775">
        <v>999999</v>
      </c>
      <c r="F4833" s="775" t="s">
        <v>1067</v>
      </c>
      <c r="G4833" s="775"/>
      <c r="H4833" s="775"/>
      <c r="I4833" s="775"/>
    </row>
    <row r="4834" spans="1:9">
      <c r="A4834" s="775" t="str">
        <f>Table_wabobpsvr_AzureCalc_AzureCalcRateCard[[#This Row],[ServiceName]]&amp;Table_wabobpsvr_AzureCalc_AzureCalcRateCard[[#This Row],[Price_Level]]&amp;Table_wabobpsvr_AzureCalc_AzureCalcRateCard[[#This Row],[Region]]</f>
        <v>Throughput Unit HoursMOSP13</v>
      </c>
      <c r="B4834" s="775">
        <v>13</v>
      </c>
      <c r="C4834" s="775" t="s">
        <v>87</v>
      </c>
      <c r="D4834" s="775" t="s">
        <v>606</v>
      </c>
      <c r="E4834" s="775">
        <v>999999</v>
      </c>
      <c r="F4834" s="775" t="s">
        <v>1067</v>
      </c>
      <c r="G4834" s="775"/>
      <c r="H4834" s="775"/>
      <c r="I4834" s="775"/>
    </row>
    <row r="4835" spans="1:9">
      <c r="A4835" s="775" t="str">
        <f>Table_wabobpsvr_AzureCalc_AzureCalcRateCard[[#This Row],[ServiceName]]&amp;Table_wabobpsvr_AzureCalc_AzureCalcRateCard[[#This Row],[Price_Level]]&amp;Table_wabobpsvr_AzureCalc_AzureCalcRateCard[[#This Row],[Region]]</f>
        <v>Transactions (in 1,000,000s)A13</v>
      </c>
      <c r="B4835" s="775">
        <v>13</v>
      </c>
      <c r="C4835" s="775" t="s">
        <v>6981</v>
      </c>
      <c r="D4835" s="775" t="s">
        <v>174</v>
      </c>
      <c r="E4835" s="775">
        <v>999999</v>
      </c>
      <c r="F4835" s="775" t="s">
        <v>7696</v>
      </c>
      <c r="G4835" s="775"/>
      <c r="H4835" s="775"/>
      <c r="I4835" s="775"/>
    </row>
    <row r="4836" spans="1:9">
      <c r="A4836" s="775" t="str">
        <f>Table_wabobpsvr_AzureCalc_AzureCalcRateCard[[#This Row],[ServiceName]]&amp;Table_wabobpsvr_AzureCalc_AzureCalcRateCard[[#This Row],[Price_Level]]&amp;Table_wabobpsvr_AzureCalc_AzureCalcRateCard[[#This Row],[Region]]</f>
        <v>Transactions (in 1,000,000s)B13</v>
      </c>
      <c r="B4836" s="775">
        <v>13</v>
      </c>
      <c r="C4836" s="775" t="s">
        <v>6981</v>
      </c>
      <c r="D4836" s="775" t="s">
        <v>175</v>
      </c>
      <c r="E4836" s="775">
        <v>999999</v>
      </c>
      <c r="F4836" s="775" t="s">
        <v>7696</v>
      </c>
      <c r="G4836" s="775"/>
      <c r="H4836" s="775"/>
      <c r="I4836" s="775"/>
    </row>
    <row r="4837" spans="1:9">
      <c r="A4837" s="775" t="str">
        <f>Table_wabobpsvr_AzureCalc_AzureCalcRateCard[[#This Row],[ServiceName]]&amp;Table_wabobpsvr_AzureCalc_AzureCalcRateCard[[#This Row],[Price_Level]]&amp;Table_wabobpsvr_AzureCalc_AzureCalcRateCard[[#This Row],[Region]]</f>
        <v>Transactions (in 1,000,000s)C13</v>
      </c>
      <c r="B4837" s="775">
        <v>13</v>
      </c>
      <c r="C4837" s="775" t="s">
        <v>6981</v>
      </c>
      <c r="D4837" s="775" t="s">
        <v>177</v>
      </c>
      <c r="E4837" s="775">
        <v>999999</v>
      </c>
      <c r="F4837" s="775" t="s">
        <v>7696</v>
      </c>
      <c r="G4837" s="775"/>
      <c r="H4837" s="775"/>
      <c r="I4837" s="775"/>
    </row>
    <row r="4838" spans="1:9">
      <c r="A4838" s="775" t="str">
        <f>Table_wabobpsvr_AzureCalc_AzureCalcRateCard[[#This Row],[ServiceName]]&amp;Table_wabobpsvr_AzureCalc_AzureCalcRateCard[[#This Row],[Price_Level]]&amp;Table_wabobpsvr_AzureCalc_AzureCalcRateCard[[#This Row],[Region]]</f>
        <v>Transactions (in 1,000,000s)D13</v>
      </c>
      <c r="B4838" s="775">
        <v>13</v>
      </c>
      <c r="C4838" s="775" t="s">
        <v>6981</v>
      </c>
      <c r="D4838" s="775" t="s">
        <v>176</v>
      </c>
      <c r="E4838" s="775">
        <v>999999</v>
      </c>
      <c r="F4838" s="775" t="s">
        <v>7696</v>
      </c>
      <c r="G4838" s="775"/>
      <c r="H4838" s="775"/>
      <c r="I4838" s="775"/>
    </row>
    <row r="4839" spans="1:9">
      <c r="A4839" s="775" t="str">
        <f>Table_wabobpsvr_AzureCalc_AzureCalcRateCard[[#This Row],[ServiceName]]&amp;Table_wabobpsvr_AzureCalc_AzureCalcRateCard[[#This Row],[Price_Level]]&amp;Table_wabobpsvr_AzureCalc_AzureCalcRateCard[[#This Row],[Region]]</f>
        <v>Transactions (in 1,000,000s)MOSP13</v>
      </c>
      <c r="B4839" s="775">
        <v>13</v>
      </c>
      <c r="C4839" s="775" t="s">
        <v>6981</v>
      </c>
      <c r="D4839" s="775" t="s">
        <v>606</v>
      </c>
      <c r="E4839" s="775">
        <v>999999</v>
      </c>
      <c r="F4839" s="775" t="s">
        <v>7696</v>
      </c>
      <c r="G4839" s="775"/>
      <c r="H4839" s="775"/>
      <c r="I4839" s="775"/>
    </row>
    <row r="4840" spans="1:9">
      <c r="A4840" s="775" t="str">
        <f>Table_wabobpsvr_AzureCalc_AzureCalcRateCard[[#This Row],[ServiceName]]&amp;Table_wabobpsvr_AzureCalc_AzureCalcRateCard[[#This Row],[Price_Level]]&amp;Table_wabobpsvr_AzureCalc_AzureCalcRateCard[[#This Row],[Region]]</f>
        <v>Unit HoursA14</v>
      </c>
      <c r="B4840" s="775">
        <v>14</v>
      </c>
      <c r="C4840" s="775" t="s">
        <v>7700</v>
      </c>
      <c r="D4840" s="775" t="s">
        <v>174</v>
      </c>
      <c r="E4840" s="775">
        <v>999999</v>
      </c>
      <c r="F4840" s="775" t="s">
        <v>7700</v>
      </c>
      <c r="G4840" s="775"/>
      <c r="H4840" s="775"/>
      <c r="I4840" s="775"/>
    </row>
    <row r="4841" spans="1:9">
      <c r="A4841" s="775" t="str">
        <f>Table_wabobpsvr_AzureCalc_AzureCalcRateCard[[#This Row],[ServiceName]]&amp;Table_wabobpsvr_AzureCalc_AzureCalcRateCard[[#This Row],[Price_Level]]&amp;Table_wabobpsvr_AzureCalc_AzureCalcRateCard[[#This Row],[Region]]</f>
        <v>Unit HoursB14</v>
      </c>
      <c r="B4841" s="775">
        <v>14</v>
      </c>
      <c r="C4841" s="775" t="s">
        <v>7700</v>
      </c>
      <c r="D4841" s="775" t="s">
        <v>175</v>
      </c>
      <c r="E4841" s="775">
        <v>999999</v>
      </c>
      <c r="F4841" s="775" t="s">
        <v>7700</v>
      </c>
      <c r="G4841" s="775"/>
      <c r="H4841" s="775"/>
      <c r="I4841" s="775"/>
    </row>
    <row r="4842" spans="1:9">
      <c r="A4842" s="775" t="str">
        <f>Table_wabobpsvr_AzureCalc_AzureCalcRateCard[[#This Row],[ServiceName]]&amp;Table_wabobpsvr_AzureCalc_AzureCalcRateCard[[#This Row],[Price_Level]]&amp;Table_wabobpsvr_AzureCalc_AzureCalcRateCard[[#This Row],[Region]]</f>
        <v>Unit HoursC14</v>
      </c>
      <c r="B4842" s="775">
        <v>14</v>
      </c>
      <c r="C4842" s="775" t="s">
        <v>7700</v>
      </c>
      <c r="D4842" s="775" t="s">
        <v>177</v>
      </c>
      <c r="E4842" s="775">
        <v>999999</v>
      </c>
      <c r="F4842" s="775" t="s">
        <v>7700</v>
      </c>
      <c r="G4842" s="775"/>
      <c r="H4842" s="775"/>
      <c r="I4842" s="775"/>
    </row>
    <row r="4843" spans="1:9">
      <c r="A4843" s="775" t="str">
        <f>Table_wabobpsvr_AzureCalc_AzureCalcRateCard[[#This Row],[ServiceName]]&amp;Table_wabobpsvr_AzureCalc_AzureCalcRateCard[[#This Row],[Price_Level]]&amp;Table_wabobpsvr_AzureCalc_AzureCalcRateCard[[#This Row],[Region]]</f>
        <v>Unit HoursD14</v>
      </c>
      <c r="B4843" s="775">
        <v>14</v>
      </c>
      <c r="C4843" s="775" t="s">
        <v>7700</v>
      </c>
      <c r="D4843" s="775" t="s">
        <v>176</v>
      </c>
      <c r="E4843" s="775">
        <v>999999</v>
      </c>
      <c r="F4843" s="775" t="s">
        <v>7700</v>
      </c>
      <c r="G4843" s="775"/>
      <c r="H4843" s="775"/>
      <c r="I4843" s="775"/>
    </row>
    <row r="4844" spans="1:9">
      <c r="A4844" s="775" t="str">
        <f>Table_wabobpsvr_AzureCalc_AzureCalcRateCard[[#This Row],[ServiceName]]&amp;Table_wabobpsvr_AzureCalc_AzureCalcRateCard[[#This Row],[Price_Level]]&amp;Table_wabobpsvr_AzureCalc_AzureCalcRateCard[[#This Row],[Region]]</f>
        <v>Unit HoursMOSP14</v>
      </c>
      <c r="B4844" s="775">
        <v>14</v>
      </c>
      <c r="C4844" s="775" t="s">
        <v>7700</v>
      </c>
      <c r="D4844" s="775" t="s">
        <v>606</v>
      </c>
      <c r="E4844" s="775">
        <v>999999</v>
      </c>
      <c r="F4844" s="775" t="s">
        <v>7700</v>
      </c>
      <c r="G4844" s="775"/>
      <c r="H4844" s="775"/>
      <c r="I4844" s="775"/>
    </row>
    <row r="4845" spans="1:9">
      <c r="A4845" s="775" t="str">
        <f>Table_wabobpsvr_AzureCalc_AzureCalcRateCard[[#This Row],[ServiceName]]&amp;Table_wabobpsvr_AzureCalc_AzureCalcRateCard[[#This Row],[Price_Level]]&amp;Table_wabobpsvr_AzureCalc_AzureCalcRateCard[[#This Row],[Region]]</f>
        <v>Job UnitsA14</v>
      </c>
      <c r="B4845" s="775">
        <v>14</v>
      </c>
      <c r="C4845" s="775" t="s">
        <v>77</v>
      </c>
      <c r="D4845" s="775" t="s">
        <v>174</v>
      </c>
      <c r="E4845" s="775">
        <v>999999</v>
      </c>
      <c r="F4845" s="775" t="s">
        <v>7681</v>
      </c>
      <c r="G4845" s="775"/>
      <c r="H4845" s="775"/>
      <c r="I4845" s="775"/>
    </row>
    <row r="4846" spans="1:9">
      <c r="A4846" s="775" t="str">
        <f>Table_wabobpsvr_AzureCalc_AzureCalcRateCard[[#This Row],[ServiceName]]&amp;Table_wabobpsvr_AzureCalc_AzureCalcRateCard[[#This Row],[Price_Level]]&amp;Table_wabobpsvr_AzureCalc_AzureCalcRateCard[[#This Row],[Region]]</f>
        <v>Job UnitsB14</v>
      </c>
      <c r="B4846" s="775">
        <v>14</v>
      </c>
      <c r="C4846" s="775" t="s">
        <v>77</v>
      </c>
      <c r="D4846" s="775" t="s">
        <v>175</v>
      </c>
      <c r="E4846" s="775">
        <v>999999</v>
      </c>
      <c r="F4846" s="775" t="s">
        <v>7681</v>
      </c>
      <c r="G4846" s="775"/>
      <c r="H4846" s="775"/>
      <c r="I4846" s="775"/>
    </row>
    <row r="4847" spans="1:9">
      <c r="A4847" s="775" t="str">
        <f>Table_wabobpsvr_AzureCalc_AzureCalcRateCard[[#This Row],[ServiceName]]&amp;Table_wabobpsvr_AzureCalc_AzureCalcRateCard[[#This Row],[Price_Level]]&amp;Table_wabobpsvr_AzureCalc_AzureCalcRateCard[[#This Row],[Region]]</f>
        <v>Job UnitsC14</v>
      </c>
      <c r="B4847" s="775">
        <v>14</v>
      </c>
      <c r="C4847" s="775" t="s">
        <v>77</v>
      </c>
      <c r="D4847" s="775" t="s">
        <v>177</v>
      </c>
      <c r="E4847" s="775">
        <v>999999</v>
      </c>
      <c r="F4847" s="775" t="s">
        <v>7681</v>
      </c>
      <c r="G4847" s="775"/>
      <c r="H4847" s="775"/>
      <c r="I4847" s="775"/>
    </row>
    <row r="4848" spans="1:9">
      <c r="A4848" s="775" t="str">
        <f>Table_wabobpsvr_AzureCalc_AzureCalcRateCard[[#This Row],[ServiceName]]&amp;Table_wabobpsvr_AzureCalc_AzureCalcRateCard[[#This Row],[Price_Level]]&amp;Table_wabobpsvr_AzureCalc_AzureCalcRateCard[[#This Row],[Region]]</f>
        <v>Job UnitsD14</v>
      </c>
      <c r="B4848" s="775">
        <v>14</v>
      </c>
      <c r="C4848" s="775" t="s">
        <v>77</v>
      </c>
      <c r="D4848" s="775" t="s">
        <v>176</v>
      </c>
      <c r="E4848" s="775">
        <v>999999</v>
      </c>
      <c r="F4848" s="775" t="s">
        <v>7681</v>
      </c>
      <c r="G4848" s="775"/>
      <c r="H4848" s="775"/>
      <c r="I4848" s="775"/>
    </row>
    <row r="4849" spans="1:9">
      <c r="A4849" s="775" t="str">
        <f>Table_wabobpsvr_AzureCalc_AzureCalcRateCard[[#This Row],[ServiceName]]&amp;Table_wabobpsvr_AzureCalc_AzureCalcRateCard[[#This Row],[Price_Level]]&amp;Table_wabobpsvr_AzureCalc_AzureCalcRateCard[[#This Row],[Region]]</f>
        <v>Job UnitsMOSP14</v>
      </c>
      <c r="B4849" s="775">
        <v>14</v>
      </c>
      <c r="C4849" s="775" t="s">
        <v>77</v>
      </c>
      <c r="D4849" s="775" t="s">
        <v>606</v>
      </c>
      <c r="E4849" s="775">
        <v>999999</v>
      </c>
      <c r="F4849" s="775" t="s">
        <v>7681</v>
      </c>
      <c r="G4849" s="775"/>
      <c r="H4849" s="775"/>
      <c r="I4849" s="775"/>
    </row>
    <row r="4850" spans="1:9">
      <c r="A4850" s="775" t="str">
        <f>Table_wabobpsvr_AzureCalc_AzureCalcRateCard[[#This Row],[ServiceName]]&amp;Table_wabobpsvr_AzureCalc_AzureCalcRateCard[[#This Row],[Price_Level]]&amp;Table_wabobpsvr_AzureCalc_AzureCalcRateCard[[#This Row],[Region]]</f>
        <v>Data at Rest (GB)A14</v>
      </c>
      <c r="B4850" s="775">
        <v>14</v>
      </c>
      <c r="C4850" s="775" t="s">
        <v>9</v>
      </c>
      <c r="D4850" s="775" t="s">
        <v>174</v>
      </c>
      <c r="E4850" s="775">
        <v>999999</v>
      </c>
      <c r="F4850" s="775" t="s">
        <v>7685</v>
      </c>
      <c r="G4850" s="775"/>
      <c r="H4850" s="775"/>
      <c r="I4850" s="775"/>
    </row>
    <row r="4851" spans="1:9">
      <c r="A4851" s="775" t="str">
        <f>Table_wabobpsvr_AzureCalc_AzureCalcRateCard[[#This Row],[ServiceName]]&amp;Table_wabobpsvr_AzureCalc_AzureCalcRateCard[[#This Row],[Price_Level]]&amp;Table_wabobpsvr_AzureCalc_AzureCalcRateCard[[#This Row],[Region]]</f>
        <v>Data at Rest (GB)B14</v>
      </c>
      <c r="B4851" s="775">
        <v>14</v>
      </c>
      <c r="C4851" s="775" t="s">
        <v>9</v>
      </c>
      <c r="D4851" s="775" t="s">
        <v>175</v>
      </c>
      <c r="E4851" s="775">
        <v>999999</v>
      </c>
      <c r="F4851" s="775" t="s">
        <v>7685</v>
      </c>
      <c r="G4851" s="775"/>
      <c r="H4851" s="775"/>
      <c r="I4851" s="775"/>
    </row>
    <row r="4852" spans="1:9">
      <c r="A4852" s="775" t="str">
        <f>Table_wabobpsvr_AzureCalc_AzureCalcRateCard[[#This Row],[ServiceName]]&amp;Table_wabobpsvr_AzureCalc_AzureCalcRateCard[[#This Row],[Price_Level]]&amp;Table_wabobpsvr_AzureCalc_AzureCalcRateCard[[#This Row],[Region]]</f>
        <v>Data at Rest (GB)C14</v>
      </c>
      <c r="B4852" s="775">
        <v>14</v>
      </c>
      <c r="C4852" s="775" t="s">
        <v>9</v>
      </c>
      <c r="D4852" s="775" t="s">
        <v>177</v>
      </c>
      <c r="E4852" s="775">
        <v>999999</v>
      </c>
      <c r="F4852" s="775" t="s">
        <v>7685</v>
      </c>
      <c r="G4852" s="775"/>
      <c r="H4852" s="775"/>
      <c r="I4852" s="775"/>
    </row>
    <row r="4853" spans="1:9">
      <c r="A4853" s="775" t="str">
        <f>Table_wabobpsvr_AzureCalc_AzureCalcRateCard[[#This Row],[ServiceName]]&amp;Table_wabobpsvr_AzureCalc_AzureCalcRateCard[[#This Row],[Price_Level]]&amp;Table_wabobpsvr_AzureCalc_AzureCalcRateCard[[#This Row],[Region]]</f>
        <v>Data at Rest (GB)D14</v>
      </c>
      <c r="B4853" s="775">
        <v>14</v>
      </c>
      <c r="C4853" s="775" t="s">
        <v>9</v>
      </c>
      <c r="D4853" s="775" t="s">
        <v>176</v>
      </c>
      <c r="E4853" s="775">
        <v>999999</v>
      </c>
      <c r="F4853" s="775" t="s">
        <v>7685</v>
      </c>
      <c r="G4853" s="775"/>
      <c r="H4853" s="775"/>
      <c r="I4853" s="775"/>
    </row>
    <row r="4854" spans="1:9">
      <c r="A4854" s="1039" t="str">
        <f>Table_wabobpsvr_AzureCalc_AzureCalcRateCard[[#This Row],[ServiceName]]&amp;Table_wabobpsvr_AzureCalc_AzureCalcRateCard[[#This Row],[Price_Level]]&amp;Table_wabobpsvr_AzureCalc_AzureCalcRateCard[[#This Row],[Region]]</f>
        <v>Data at Rest (GB)MOSP14</v>
      </c>
      <c r="B4854" s="1039">
        <v>14</v>
      </c>
      <c r="C4854" s="1039" t="s">
        <v>9</v>
      </c>
      <c r="D4854" s="1039" t="s">
        <v>606</v>
      </c>
      <c r="E4854" s="1039">
        <v>999999</v>
      </c>
      <c r="F4854" s="1039" t="s">
        <v>7685</v>
      </c>
      <c r="G4854" s="775"/>
      <c r="H4854" s="775"/>
      <c r="I4854" s="775"/>
    </row>
    <row r="4855" spans="1:9">
      <c r="A4855" s="1039" t="str">
        <f>Table_wabobpsvr_AzureCalc_AzureCalcRateCard[[#This Row],[ServiceName]]&amp;Table_wabobpsvr_AzureCalc_AzureCalcRateCard[[#This Row],[Price_Level]]&amp;Table_wabobpsvr_AzureCalc_AzureCalcRateCard[[#This Row],[Region]]</f>
        <v>IO Unit HoursA14</v>
      </c>
      <c r="B4855" s="1039">
        <v>14</v>
      </c>
      <c r="C4855" s="1039" t="s">
        <v>87</v>
      </c>
      <c r="D4855" s="1039" t="s">
        <v>174</v>
      </c>
      <c r="E4855" s="1039">
        <v>999999</v>
      </c>
      <c r="F4855" s="1039" t="s">
        <v>7689</v>
      </c>
      <c r="G4855" s="775"/>
      <c r="H4855" s="775"/>
      <c r="I4855" s="775"/>
    </row>
    <row r="4856" spans="1:9">
      <c r="A4856" s="1039" t="str">
        <f>Table_wabobpsvr_AzureCalc_AzureCalcRateCard[[#This Row],[ServiceName]]&amp;Table_wabobpsvr_AzureCalc_AzureCalcRateCard[[#This Row],[Price_Level]]&amp;Table_wabobpsvr_AzureCalc_AzureCalcRateCard[[#This Row],[Region]]</f>
        <v>IO Unit HoursB14</v>
      </c>
      <c r="B4856" s="1039">
        <v>14</v>
      </c>
      <c r="C4856" s="1039" t="s">
        <v>87</v>
      </c>
      <c r="D4856" s="1039" t="s">
        <v>175</v>
      </c>
      <c r="E4856" s="1039">
        <v>999999</v>
      </c>
      <c r="F4856" s="1039" t="s">
        <v>7689</v>
      </c>
      <c r="G4856" s="775"/>
      <c r="H4856" s="775"/>
      <c r="I4856" s="775"/>
    </row>
    <row r="4857" spans="1:9">
      <c r="A4857" s="1039" t="str">
        <f>Table_wabobpsvr_AzureCalc_AzureCalcRateCard[[#This Row],[ServiceName]]&amp;Table_wabobpsvr_AzureCalc_AzureCalcRateCard[[#This Row],[Price_Level]]&amp;Table_wabobpsvr_AzureCalc_AzureCalcRateCard[[#This Row],[Region]]</f>
        <v>IO Unit HoursC14</v>
      </c>
      <c r="B4857" s="1039">
        <v>14</v>
      </c>
      <c r="C4857" s="1039" t="s">
        <v>87</v>
      </c>
      <c r="D4857" s="1039" t="s">
        <v>177</v>
      </c>
      <c r="E4857" s="1039">
        <v>999999</v>
      </c>
      <c r="F4857" s="1039" t="s">
        <v>7689</v>
      </c>
      <c r="G4857" s="775"/>
      <c r="H4857" s="775"/>
      <c r="I4857" s="775"/>
    </row>
    <row r="4858" spans="1:9">
      <c r="A4858" s="1039" t="str">
        <f>Table_wabobpsvr_AzureCalc_AzureCalcRateCard[[#This Row],[ServiceName]]&amp;Table_wabobpsvr_AzureCalc_AzureCalcRateCard[[#This Row],[Price_Level]]&amp;Table_wabobpsvr_AzureCalc_AzureCalcRateCard[[#This Row],[Region]]</f>
        <v>IO Unit HoursD14</v>
      </c>
      <c r="B4858" s="1039">
        <v>14</v>
      </c>
      <c r="C4858" s="1039" t="s">
        <v>87</v>
      </c>
      <c r="D4858" s="1039" t="s">
        <v>176</v>
      </c>
      <c r="E4858" s="1039">
        <v>999999</v>
      </c>
      <c r="F4858" s="1039" t="s">
        <v>7689</v>
      </c>
      <c r="G4858" s="775"/>
      <c r="H4858" s="775"/>
      <c r="I4858" s="775"/>
    </row>
    <row r="4859" spans="1:9">
      <c r="A4859" s="1039" t="str">
        <f>Table_wabobpsvr_AzureCalc_AzureCalcRateCard[[#This Row],[ServiceName]]&amp;Table_wabobpsvr_AzureCalc_AzureCalcRateCard[[#This Row],[Price_Level]]&amp;Table_wabobpsvr_AzureCalc_AzureCalcRateCard[[#This Row],[Region]]</f>
        <v>IO Unit HoursMOSP14</v>
      </c>
      <c r="B4859" s="1039">
        <v>14</v>
      </c>
      <c r="C4859" s="1039" t="s">
        <v>87</v>
      </c>
      <c r="D4859" s="1039" t="s">
        <v>606</v>
      </c>
      <c r="E4859" s="1039">
        <v>999999</v>
      </c>
      <c r="F4859" s="1039" t="s">
        <v>7689</v>
      </c>
      <c r="G4859" s="775"/>
      <c r="H4859" s="775"/>
      <c r="I4859" s="775"/>
    </row>
    <row r="4860" spans="1:9">
      <c r="A4860" s="775" t="str">
        <f>Table_wabobpsvr_AzureCalc_AzureCalcRateCard[[#This Row],[ServiceName]]&amp;Table_wabobpsvr_AzureCalc_AzureCalcRateCard[[#This Row],[Price_Level]]&amp;Table_wabobpsvr_AzureCalc_AzureCalcRateCard[[#This Row],[Region]]</f>
        <v>Throughput Unit HoursA14</v>
      </c>
      <c r="B4860" s="775">
        <v>14</v>
      </c>
      <c r="C4860" s="775" t="s">
        <v>87</v>
      </c>
      <c r="D4860" s="775" t="s">
        <v>174</v>
      </c>
      <c r="E4860" s="775">
        <v>999999</v>
      </c>
      <c r="F4860" s="775" t="s">
        <v>1067</v>
      </c>
      <c r="G4860" s="775"/>
      <c r="H4860" s="775"/>
      <c r="I4860" s="775"/>
    </row>
    <row r="4861" spans="1:9">
      <c r="A4861" s="775" t="str">
        <f>Table_wabobpsvr_AzureCalc_AzureCalcRateCard[[#This Row],[ServiceName]]&amp;Table_wabobpsvr_AzureCalc_AzureCalcRateCard[[#This Row],[Price_Level]]&amp;Table_wabobpsvr_AzureCalc_AzureCalcRateCard[[#This Row],[Region]]</f>
        <v>Throughput Unit HoursB14</v>
      </c>
      <c r="B4861" s="775">
        <v>14</v>
      </c>
      <c r="C4861" s="775" t="s">
        <v>87</v>
      </c>
      <c r="D4861" s="775" t="s">
        <v>175</v>
      </c>
      <c r="E4861" s="775">
        <v>999999</v>
      </c>
      <c r="F4861" s="775" t="s">
        <v>1067</v>
      </c>
      <c r="G4861" s="775"/>
      <c r="H4861" s="775"/>
      <c r="I4861" s="775"/>
    </row>
    <row r="4862" spans="1:9">
      <c r="A4862" s="775" t="str">
        <f>Table_wabobpsvr_AzureCalc_AzureCalcRateCard[[#This Row],[ServiceName]]&amp;Table_wabobpsvr_AzureCalc_AzureCalcRateCard[[#This Row],[Price_Level]]&amp;Table_wabobpsvr_AzureCalc_AzureCalcRateCard[[#This Row],[Region]]</f>
        <v>Throughput Unit HoursC14</v>
      </c>
      <c r="B4862" s="775">
        <v>14</v>
      </c>
      <c r="C4862" s="775" t="s">
        <v>87</v>
      </c>
      <c r="D4862" s="775" t="s">
        <v>177</v>
      </c>
      <c r="E4862" s="775">
        <v>999999</v>
      </c>
      <c r="F4862" s="775" t="s">
        <v>1067</v>
      </c>
      <c r="G4862" s="775"/>
      <c r="H4862" s="775"/>
      <c r="I4862" s="775"/>
    </row>
    <row r="4863" spans="1:9">
      <c r="A4863" s="775" t="str">
        <f>Table_wabobpsvr_AzureCalc_AzureCalcRateCard[[#This Row],[ServiceName]]&amp;Table_wabobpsvr_AzureCalc_AzureCalcRateCard[[#This Row],[Price_Level]]&amp;Table_wabobpsvr_AzureCalc_AzureCalcRateCard[[#This Row],[Region]]</f>
        <v>Throughput Unit HoursD14</v>
      </c>
      <c r="B4863" s="775">
        <v>14</v>
      </c>
      <c r="C4863" s="775" t="s">
        <v>87</v>
      </c>
      <c r="D4863" s="775" t="s">
        <v>176</v>
      </c>
      <c r="E4863" s="775">
        <v>999999</v>
      </c>
      <c r="F4863" s="775" t="s">
        <v>1067</v>
      </c>
      <c r="G4863" s="775"/>
      <c r="H4863" s="775"/>
      <c r="I4863" s="775"/>
    </row>
    <row r="4864" spans="1:9">
      <c r="A4864" s="775" t="str">
        <f>Table_wabobpsvr_AzureCalc_AzureCalcRateCard[[#This Row],[ServiceName]]&amp;Table_wabobpsvr_AzureCalc_AzureCalcRateCard[[#This Row],[Price_Level]]&amp;Table_wabobpsvr_AzureCalc_AzureCalcRateCard[[#This Row],[Region]]</f>
        <v>Throughput Unit HoursMOSP14</v>
      </c>
      <c r="B4864" s="775">
        <v>14</v>
      </c>
      <c r="C4864" s="775" t="s">
        <v>87</v>
      </c>
      <c r="D4864" s="775" t="s">
        <v>606</v>
      </c>
      <c r="E4864" s="775">
        <v>999999</v>
      </c>
      <c r="F4864" s="775" t="s">
        <v>1067</v>
      </c>
      <c r="G4864" s="775"/>
      <c r="H4864" s="775"/>
      <c r="I4864" s="775"/>
    </row>
    <row r="4865" spans="1:9">
      <c r="A4865" s="775" t="str">
        <f>Table_wabobpsvr_AzureCalc_AzureCalcRateCard[[#This Row],[ServiceName]]&amp;Table_wabobpsvr_AzureCalc_AzureCalcRateCard[[#This Row],[Price_Level]]&amp;Table_wabobpsvr_AzureCalc_AzureCalcRateCard[[#This Row],[Region]]</f>
        <v>Transactions (in 1,000,000s)A14</v>
      </c>
      <c r="B4865" s="775">
        <v>14</v>
      </c>
      <c r="C4865" s="775" t="s">
        <v>6981</v>
      </c>
      <c r="D4865" s="775" t="s">
        <v>174</v>
      </c>
      <c r="E4865" s="775">
        <v>999999</v>
      </c>
      <c r="F4865" s="775" t="s">
        <v>7696</v>
      </c>
      <c r="G4865" s="775"/>
      <c r="H4865" s="775"/>
      <c r="I4865" s="775"/>
    </row>
    <row r="4866" spans="1:9">
      <c r="A4866" s="775" t="str">
        <f>Table_wabobpsvr_AzureCalc_AzureCalcRateCard[[#This Row],[ServiceName]]&amp;Table_wabobpsvr_AzureCalc_AzureCalcRateCard[[#This Row],[Price_Level]]&amp;Table_wabobpsvr_AzureCalc_AzureCalcRateCard[[#This Row],[Region]]</f>
        <v>Transactions (in 1,000,000s)B14</v>
      </c>
      <c r="B4866" s="775">
        <v>14</v>
      </c>
      <c r="C4866" s="775" t="s">
        <v>6981</v>
      </c>
      <c r="D4866" s="775" t="s">
        <v>175</v>
      </c>
      <c r="E4866" s="775">
        <v>999999</v>
      </c>
      <c r="F4866" s="775" t="s">
        <v>7696</v>
      </c>
      <c r="G4866" s="775"/>
      <c r="H4866" s="775"/>
      <c r="I4866" s="775"/>
    </row>
    <row r="4867" spans="1:9">
      <c r="A4867" s="775" t="str">
        <f>Table_wabobpsvr_AzureCalc_AzureCalcRateCard[[#This Row],[ServiceName]]&amp;Table_wabobpsvr_AzureCalc_AzureCalcRateCard[[#This Row],[Price_Level]]&amp;Table_wabobpsvr_AzureCalc_AzureCalcRateCard[[#This Row],[Region]]</f>
        <v>Transactions (in 1,000,000s)C14</v>
      </c>
      <c r="B4867" s="775">
        <v>14</v>
      </c>
      <c r="C4867" s="775" t="s">
        <v>6981</v>
      </c>
      <c r="D4867" s="775" t="s">
        <v>177</v>
      </c>
      <c r="E4867" s="775">
        <v>999999</v>
      </c>
      <c r="F4867" s="775" t="s">
        <v>7696</v>
      </c>
      <c r="G4867" s="775"/>
      <c r="H4867" s="775"/>
      <c r="I4867" s="775"/>
    </row>
    <row r="4868" spans="1:9">
      <c r="A4868" s="775" t="str">
        <f>Table_wabobpsvr_AzureCalc_AzureCalcRateCard[[#This Row],[ServiceName]]&amp;Table_wabobpsvr_AzureCalc_AzureCalcRateCard[[#This Row],[Price_Level]]&amp;Table_wabobpsvr_AzureCalc_AzureCalcRateCard[[#This Row],[Region]]</f>
        <v>Transactions (in 1,000,000s)D14</v>
      </c>
      <c r="B4868" s="775">
        <v>14</v>
      </c>
      <c r="C4868" s="775" t="s">
        <v>6981</v>
      </c>
      <c r="D4868" s="775" t="s">
        <v>176</v>
      </c>
      <c r="E4868" s="775">
        <v>999999</v>
      </c>
      <c r="F4868" s="775" t="s">
        <v>7696</v>
      </c>
      <c r="G4868" s="775"/>
      <c r="H4868" s="775"/>
      <c r="I4868" s="775"/>
    </row>
    <row r="4869" spans="1:9">
      <c r="A4869" s="775" t="str">
        <f>Table_wabobpsvr_AzureCalc_AzureCalcRateCard[[#This Row],[ServiceName]]&amp;Table_wabobpsvr_AzureCalc_AzureCalcRateCard[[#This Row],[Price_Level]]&amp;Table_wabobpsvr_AzureCalc_AzureCalcRateCard[[#This Row],[Region]]</f>
        <v>Transactions (in 1,000,000s)MOSP14</v>
      </c>
      <c r="B4869" s="775">
        <v>14</v>
      </c>
      <c r="C4869" s="775" t="s">
        <v>6981</v>
      </c>
      <c r="D4869" s="775" t="s">
        <v>606</v>
      </c>
      <c r="E4869" s="775">
        <v>999999</v>
      </c>
      <c r="F4869" s="775" t="s">
        <v>7696</v>
      </c>
      <c r="G4869" s="775"/>
      <c r="H4869" s="775"/>
      <c r="I4869" s="775"/>
    </row>
    <row r="4870" spans="1:9">
      <c r="A4870" s="775" t="str">
        <f>Table_wabobpsvr_AzureCalc_AzureCalcRateCard[[#This Row],[ServiceName]]&amp;Table_wabobpsvr_AzureCalc_AzureCalcRateCard[[#This Row],[Price_Level]]&amp;Table_wabobpsvr_AzureCalc_AzureCalcRateCard[[#This Row],[Region]]</f>
        <v>A6 HDInsight (Non-Windows)MOSP14</v>
      </c>
      <c r="B4870" s="775">
        <v>14</v>
      </c>
      <c r="C4870" s="775" t="s">
        <v>87</v>
      </c>
      <c r="D4870" s="775" t="s">
        <v>606</v>
      </c>
      <c r="E4870" s="775">
        <v>999999</v>
      </c>
      <c r="F4870" s="775" t="s">
        <v>3526</v>
      </c>
      <c r="G4870" s="775"/>
      <c r="H4870" s="775"/>
      <c r="I4870" s="775"/>
    </row>
    <row r="4871" spans="1:9">
      <c r="A4871" s="775" t="str">
        <f>Table_wabobpsvr_AzureCalc_AzureCalcRateCard[[#This Row],[ServiceName]]&amp;Table_wabobpsvr_AzureCalc_AzureCalcRateCard[[#This Row],[Price_Level]]&amp;Table_wabobpsvr_AzureCalc_AzureCalcRateCard[[#This Row],[Region]]</f>
        <v>A6 HDInsight (Non-Windows)A14</v>
      </c>
      <c r="B4871" s="775">
        <v>14</v>
      </c>
      <c r="C4871" s="775" t="s">
        <v>87</v>
      </c>
      <c r="D4871" s="775" t="s">
        <v>174</v>
      </c>
      <c r="E4871" s="775">
        <v>999999</v>
      </c>
      <c r="F4871" s="775" t="s">
        <v>3526</v>
      </c>
      <c r="G4871" s="775"/>
      <c r="H4871" s="775"/>
      <c r="I4871" s="775"/>
    </row>
    <row r="4872" spans="1:9">
      <c r="A4872" s="775" t="str">
        <f>Table_wabobpsvr_AzureCalc_AzureCalcRateCard[[#This Row],[ServiceName]]&amp;Table_wabobpsvr_AzureCalc_AzureCalcRateCard[[#This Row],[Price_Level]]&amp;Table_wabobpsvr_AzureCalc_AzureCalcRateCard[[#This Row],[Region]]</f>
        <v>A6 HDInsight (Non-Windows)B14</v>
      </c>
      <c r="B4872" s="775">
        <v>14</v>
      </c>
      <c r="C4872" s="775" t="s">
        <v>87</v>
      </c>
      <c r="D4872" s="775" t="s">
        <v>175</v>
      </c>
      <c r="E4872" s="775">
        <v>999999</v>
      </c>
      <c r="F4872" s="775" t="s">
        <v>3526</v>
      </c>
      <c r="G4872" s="775"/>
      <c r="H4872" s="775"/>
      <c r="I4872" s="775"/>
    </row>
    <row r="4873" spans="1:9">
      <c r="A4873" s="775" t="str">
        <f>Table_wabobpsvr_AzureCalc_AzureCalcRateCard[[#This Row],[ServiceName]]&amp;Table_wabobpsvr_AzureCalc_AzureCalcRateCard[[#This Row],[Price_Level]]&amp;Table_wabobpsvr_AzureCalc_AzureCalcRateCard[[#This Row],[Region]]</f>
        <v>A6 HDInsight (Non-Windows)C14</v>
      </c>
      <c r="B4873" s="775">
        <v>14</v>
      </c>
      <c r="C4873" s="775" t="s">
        <v>87</v>
      </c>
      <c r="D4873" s="775" t="s">
        <v>177</v>
      </c>
      <c r="E4873" s="775">
        <v>999999</v>
      </c>
      <c r="F4873" s="775" t="s">
        <v>3526</v>
      </c>
      <c r="G4873" s="775"/>
      <c r="H4873" s="775"/>
      <c r="I4873" s="775"/>
    </row>
    <row r="4874" spans="1:9">
      <c r="A4874" s="775" t="str">
        <f>Table_wabobpsvr_AzureCalc_AzureCalcRateCard[[#This Row],[ServiceName]]&amp;Table_wabobpsvr_AzureCalc_AzureCalcRateCard[[#This Row],[Price_Level]]&amp;Table_wabobpsvr_AzureCalc_AzureCalcRateCard[[#This Row],[Region]]</f>
        <v>D4 HDInsightMOSP14</v>
      </c>
      <c r="B4874" s="775">
        <v>14</v>
      </c>
      <c r="C4874" s="775" t="s">
        <v>87</v>
      </c>
      <c r="D4874" s="775" t="s">
        <v>606</v>
      </c>
      <c r="E4874" s="775">
        <v>999999</v>
      </c>
      <c r="F4874" s="775" t="s">
        <v>4078</v>
      </c>
      <c r="G4874" s="775"/>
      <c r="H4874" s="775"/>
      <c r="I4874" s="775"/>
    </row>
    <row r="4875" spans="1:9">
      <c r="A4875" s="775" t="str">
        <f>Table_wabobpsvr_AzureCalc_AzureCalcRateCard[[#This Row],[ServiceName]]&amp;Table_wabobpsvr_AzureCalc_AzureCalcRateCard[[#This Row],[Price_Level]]&amp;Table_wabobpsvr_AzureCalc_AzureCalcRateCard[[#This Row],[Region]]</f>
        <v>D3 HDInsightMOSP14</v>
      </c>
      <c r="B4875" s="775">
        <v>14</v>
      </c>
      <c r="C4875" s="775" t="s">
        <v>87</v>
      </c>
      <c r="D4875" s="775" t="s">
        <v>606</v>
      </c>
      <c r="E4875" s="775">
        <v>999999</v>
      </c>
      <c r="F4875" s="775" t="s">
        <v>4076</v>
      </c>
      <c r="G4875" s="775"/>
      <c r="H4875" s="775"/>
      <c r="I4875" s="775"/>
    </row>
    <row r="4876" spans="1:9">
      <c r="A4876" s="775" t="str">
        <f>Table_wabobpsvr_AzureCalc_AzureCalcRateCard[[#This Row],[ServiceName]]&amp;Table_wabobpsvr_AzureCalc_AzureCalcRateCard[[#This Row],[Price_Level]]&amp;Table_wabobpsvr_AzureCalc_AzureCalcRateCard[[#This Row],[Region]]</f>
        <v>A7 HDInsightMOSP14</v>
      </c>
      <c r="B4876" s="775">
        <v>14</v>
      </c>
      <c r="C4876" s="775" t="s">
        <v>87</v>
      </c>
      <c r="D4876" s="775" t="s">
        <v>606</v>
      </c>
      <c r="E4876" s="775">
        <v>999999</v>
      </c>
      <c r="F4876" s="775" t="s">
        <v>3683</v>
      </c>
      <c r="G4876" s="775"/>
      <c r="H4876" s="775"/>
      <c r="I4876" s="775"/>
    </row>
    <row r="4877" spans="1:9">
      <c r="A4877" s="775" t="str">
        <f>Table_wabobpsvr_AzureCalc_AzureCalcRateCard[[#This Row],[ServiceName]]&amp;Table_wabobpsvr_AzureCalc_AzureCalcRateCard[[#This Row],[Price_Level]]&amp;Table_wabobpsvr_AzureCalc_AzureCalcRateCard[[#This Row],[Region]]</f>
        <v>A7 HDInsightA14</v>
      </c>
      <c r="B4877" s="775">
        <v>14</v>
      </c>
      <c r="C4877" s="775" t="s">
        <v>87</v>
      </c>
      <c r="D4877" s="775" t="s">
        <v>174</v>
      </c>
      <c r="E4877" s="775">
        <v>999999</v>
      </c>
      <c r="F4877" s="775" t="s">
        <v>3683</v>
      </c>
      <c r="G4877" s="775"/>
      <c r="H4877" s="775"/>
      <c r="I4877" s="775"/>
    </row>
    <row r="4878" spans="1:9">
      <c r="A4878" s="1039" t="str">
        <f>Table_wabobpsvr_AzureCalc_AzureCalcRateCard[[#This Row],[ServiceName]]&amp;Table_wabobpsvr_AzureCalc_AzureCalcRateCard[[#This Row],[Price_Level]]&amp;Table_wabobpsvr_AzureCalc_AzureCalcRateCard[[#This Row],[Region]]</f>
        <v>A7 HDInsightB14</v>
      </c>
      <c r="B4878" s="1039">
        <v>14</v>
      </c>
      <c r="C4878" s="1039" t="s">
        <v>87</v>
      </c>
      <c r="D4878" s="1039" t="s">
        <v>175</v>
      </c>
      <c r="E4878" s="1039">
        <v>999999</v>
      </c>
      <c r="F4878" s="1039" t="s">
        <v>3683</v>
      </c>
      <c r="G4878" s="775"/>
      <c r="H4878" s="775"/>
      <c r="I4878" s="775"/>
    </row>
    <row r="4879" spans="1:9">
      <c r="A4879" s="775" t="str">
        <f>Table_wabobpsvr_AzureCalc_AzureCalcRateCard[[#This Row],[ServiceName]]&amp;Table_wabobpsvr_AzureCalc_AzureCalcRateCard[[#This Row],[Price_Level]]&amp;Table_wabobpsvr_AzureCalc_AzureCalcRateCard[[#This Row],[Region]]</f>
        <v>A7 HDInsightC14</v>
      </c>
      <c r="B4879" s="775">
        <v>14</v>
      </c>
      <c r="C4879" s="775" t="s">
        <v>87</v>
      </c>
      <c r="D4879" s="775" t="s">
        <v>177</v>
      </c>
      <c r="E4879" s="775">
        <v>999999</v>
      </c>
      <c r="F4879" s="775" t="s">
        <v>3683</v>
      </c>
      <c r="G4879" s="775"/>
      <c r="H4879" s="775"/>
      <c r="I4879" s="775"/>
    </row>
    <row r="4880" spans="1:9">
      <c r="A4880" s="775" t="str">
        <f>Table_wabobpsvr_AzureCalc_AzureCalcRateCard[[#This Row],[ServiceName]]&amp;Table_wabobpsvr_AzureCalc_AzureCalcRateCard[[#This Row],[Price_Level]]&amp;Table_wabobpsvr_AzureCalc_AzureCalcRateCard[[#This Row],[Region]]</f>
        <v>A7 HDInsightD14</v>
      </c>
      <c r="B4880" s="775">
        <v>14</v>
      </c>
      <c r="C4880" s="775" t="s">
        <v>87</v>
      </c>
      <c r="D4880" s="775" t="s">
        <v>176</v>
      </c>
      <c r="E4880" s="775">
        <v>999999</v>
      </c>
      <c r="F4880" s="775" t="s">
        <v>3683</v>
      </c>
      <c r="G4880" s="775"/>
      <c r="H4880" s="775"/>
      <c r="I4880" s="775"/>
    </row>
    <row r="4881" spans="1:9">
      <c r="A4881" s="775" t="str">
        <f>Table_wabobpsvr_AzureCalc_AzureCalcRateCard[[#This Row],[ServiceName]]&amp;Table_wabobpsvr_AzureCalc_AzureCalcRateCard[[#This Row],[Price_Level]]&amp;Table_wabobpsvr_AzureCalc_AzureCalcRateCard[[#This Row],[Region]]</f>
        <v>A7 HDInsight (Non-Windows)MOSP14</v>
      </c>
      <c r="B4881" s="775">
        <v>14</v>
      </c>
      <c r="C4881" s="775" t="s">
        <v>87</v>
      </c>
      <c r="D4881" s="775" t="s">
        <v>606</v>
      </c>
      <c r="E4881" s="775">
        <v>999999</v>
      </c>
      <c r="F4881" s="775" t="s">
        <v>3763</v>
      </c>
      <c r="G4881" s="775"/>
      <c r="H4881" s="775"/>
      <c r="I4881" s="775"/>
    </row>
    <row r="4882" spans="1:9">
      <c r="A4882" s="775" t="str">
        <f>Table_wabobpsvr_AzureCalc_AzureCalcRateCard[[#This Row],[ServiceName]]&amp;Table_wabobpsvr_AzureCalc_AzureCalcRateCard[[#This Row],[Price_Level]]&amp;Table_wabobpsvr_AzureCalc_AzureCalcRateCard[[#This Row],[Region]]</f>
        <v>D3 HDInsightA14</v>
      </c>
      <c r="B4882" s="775">
        <v>14</v>
      </c>
      <c r="C4882" s="775" t="s">
        <v>87</v>
      </c>
      <c r="D4882" s="775" t="s">
        <v>174</v>
      </c>
      <c r="E4882" s="775">
        <v>999999</v>
      </c>
      <c r="F4882" s="775" t="s">
        <v>4076</v>
      </c>
      <c r="G4882" s="775"/>
      <c r="H4882" s="775"/>
      <c r="I4882" s="775"/>
    </row>
    <row r="4883" spans="1:9">
      <c r="A4883" s="775" t="str">
        <f>Table_wabobpsvr_AzureCalc_AzureCalcRateCard[[#This Row],[ServiceName]]&amp;Table_wabobpsvr_AzureCalc_AzureCalcRateCard[[#This Row],[Price_Level]]&amp;Table_wabobpsvr_AzureCalc_AzureCalcRateCard[[#This Row],[Region]]</f>
        <v>A7 HDInsight (Non-Windows)A14</v>
      </c>
      <c r="B4883" s="775">
        <v>14</v>
      </c>
      <c r="C4883" s="775" t="s">
        <v>87</v>
      </c>
      <c r="D4883" s="775" t="s">
        <v>174</v>
      </c>
      <c r="E4883" s="775">
        <v>999999</v>
      </c>
      <c r="F4883" s="775" t="s">
        <v>3763</v>
      </c>
      <c r="G4883" s="775"/>
      <c r="H4883" s="775"/>
      <c r="I4883" s="775"/>
    </row>
    <row r="4884" spans="1:9">
      <c r="A4884" s="775" t="str">
        <f>Table_wabobpsvr_AzureCalc_AzureCalcRateCard[[#This Row],[ServiceName]]&amp;Table_wabobpsvr_AzureCalc_AzureCalcRateCard[[#This Row],[Price_Level]]&amp;Table_wabobpsvr_AzureCalc_AzureCalcRateCard[[#This Row],[Region]]</f>
        <v>A7 HDInsight (Non-Windows)B14</v>
      </c>
      <c r="B4884" s="775">
        <v>14</v>
      </c>
      <c r="C4884" s="775" t="s">
        <v>87</v>
      </c>
      <c r="D4884" s="775" t="s">
        <v>175</v>
      </c>
      <c r="E4884" s="775">
        <v>999999</v>
      </c>
      <c r="F4884" s="775" t="s">
        <v>3763</v>
      </c>
      <c r="G4884" s="775"/>
      <c r="H4884" s="775"/>
      <c r="I4884" s="775"/>
    </row>
    <row r="4885" spans="1:9">
      <c r="A4885" s="775" t="str">
        <f>Table_wabobpsvr_AzureCalc_AzureCalcRateCard[[#This Row],[ServiceName]]&amp;Table_wabobpsvr_AzureCalc_AzureCalcRateCard[[#This Row],[Price_Level]]&amp;Table_wabobpsvr_AzureCalc_AzureCalcRateCard[[#This Row],[Region]]</f>
        <v>A7 HDInsight (Non-Windows)C14</v>
      </c>
      <c r="B4885" s="775">
        <v>14</v>
      </c>
      <c r="C4885" s="775" t="s">
        <v>87</v>
      </c>
      <c r="D4885" s="775" t="s">
        <v>177</v>
      </c>
      <c r="E4885" s="775">
        <v>999999</v>
      </c>
      <c r="F4885" s="775" t="s">
        <v>3763</v>
      </c>
      <c r="G4885" s="775"/>
      <c r="H4885" s="775"/>
      <c r="I4885" s="775"/>
    </row>
    <row r="4886" spans="1:9">
      <c r="A4886" s="775" t="str">
        <f>Table_wabobpsvr_AzureCalc_AzureCalcRateCard[[#This Row],[ServiceName]]&amp;Table_wabobpsvr_AzureCalc_AzureCalcRateCard[[#This Row],[Price_Level]]&amp;Table_wabobpsvr_AzureCalc_AzureCalcRateCard[[#This Row],[Region]]</f>
        <v>D1 HDInsightB14</v>
      </c>
      <c r="B4886" s="775">
        <v>14</v>
      </c>
      <c r="C4886" s="775" t="s">
        <v>87</v>
      </c>
      <c r="D4886" s="775" t="s">
        <v>175</v>
      </c>
      <c r="E4886" s="775">
        <v>999999</v>
      </c>
      <c r="F4886" s="775" t="s">
        <v>3945</v>
      </c>
      <c r="G4886" s="775"/>
      <c r="H4886" s="775"/>
      <c r="I4886" s="775"/>
    </row>
    <row r="4887" spans="1:9">
      <c r="A4887" s="1039" t="str">
        <f>Table_wabobpsvr_AzureCalc_AzureCalcRateCard[[#This Row],[ServiceName]]&amp;Table_wabobpsvr_AzureCalc_AzureCalcRateCard[[#This Row],[Price_Level]]&amp;Table_wabobpsvr_AzureCalc_AzureCalcRateCard[[#This Row],[Region]]</f>
        <v>D1 HDInsightC14</v>
      </c>
      <c r="B4887" s="1039">
        <v>14</v>
      </c>
      <c r="C4887" s="1039" t="s">
        <v>87</v>
      </c>
      <c r="D4887" s="1039" t="s">
        <v>177</v>
      </c>
      <c r="E4887" s="1039">
        <v>999999</v>
      </c>
      <c r="F4887" s="1039" t="s">
        <v>3945</v>
      </c>
      <c r="G4887" s="775"/>
      <c r="H4887" s="775"/>
      <c r="I4887" s="775"/>
    </row>
    <row r="4888" spans="1:9">
      <c r="A4888" s="775" t="str">
        <f>Table_wabobpsvr_AzureCalc_AzureCalcRateCard[[#This Row],[ServiceName]]&amp;Table_wabobpsvr_AzureCalc_AzureCalcRateCard[[#This Row],[Price_Level]]&amp;Table_wabobpsvr_AzureCalc_AzureCalcRateCard[[#This Row],[Region]]</f>
        <v>D1 HDInsightD14</v>
      </c>
      <c r="B4888" s="775">
        <v>14</v>
      </c>
      <c r="C4888" s="775" t="s">
        <v>87</v>
      </c>
      <c r="D4888" s="775" t="s">
        <v>176</v>
      </c>
      <c r="E4888" s="775">
        <v>999999</v>
      </c>
      <c r="F4888" s="775" t="s">
        <v>3945</v>
      </c>
      <c r="G4888" s="775"/>
      <c r="H4888" s="775"/>
      <c r="I4888" s="775"/>
    </row>
    <row r="4889" spans="1:9">
      <c r="A4889" s="775" t="str">
        <f>Table_wabobpsvr_AzureCalc_AzureCalcRateCard[[#This Row],[ServiceName]]&amp;Table_wabobpsvr_AzureCalc_AzureCalcRateCard[[#This Row],[Price_Level]]&amp;Table_wabobpsvr_AzureCalc_AzureCalcRateCard[[#This Row],[Region]]</f>
        <v>D11 HDInsightB14</v>
      </c>
      <c r="B4889" s="775">
        <v>14</v>
      </c>
      <c r="C4889" s="775" t="s">
        <v>87</v>
      </c>
      <c r="D4889" s="775" t="s">
        <v>175</v>
      </c>
      <c r="E4889" s="775">
        <v>999999</v>
      </c>
      <c r="F4889" s="775" t="s">
        <v>3962</v>
      </c>
      <c r="G4889" s="775"/>
      <c r="H4889" s="775"/>
      <c r="I4889" s="775"/>
    </row>
    <row r="4890" spans="1:9">
      <c r="A4890" s="775" t="str">
        <f>Table_wabobpsvr_AzureCalc_AzureCalcRateCard[[#This Row],[ServiceName]]&amp;Table_wabobpsvr_AzureCalc_AzureCalcRateCard[[#This Row],[Price_Level]]&amp;Table_wabobpsvr_AzureCalc_AzureCalcRateCard[[#This Row],[Region]]</f>
        <v>D11 HDInsightC14</v>
      </c>
      <c r="B4890" s="775">
        <v>14</v>
      </c>
      <c r="C4890" s="775" t="s">
        <v>87</v>
      </c>
      <c r="D4890" s="775" t="s">
        <v>177</v>
      </c>
      <c r="E4890" s="775">
        <v>999999</v>
      </c>
      <c r="F4890" s="775" t="s">
        <v>3962</v>
      </c>
      <c r="G4890" s="775"/>
      <c r="H4890" s="775"/>
      <c r="I4890" s="775"/>
    </row>
    <row r="4891" spans="1:9">
      <c r="A4891" s="775" t="str">
        <f>Table_wabobpsvr_AzureCalc_AzureCalcRateCard[[#This Row],[ServiceName]]&amp;Table_wabobpsvr_AzureCalc_AzureCalcRateCard[[#This Row],[Price_Level]]&amp;Table_wabobpsvr_AzureCalc_AzureCalcRateCard[[#This Row],[Region]]</f>
        <v>D11 HDInsightD14</v>
      </c>
      <c r="B4891" s="775">
        <v>14</v>
      </c>
      <c r="C4891" s="775" t="s">
        <v>87</v>
      </c>
      <c r="D4891" s="775" t="s">
        <v>176</v>
      </c>
      <c r="E4891" s="775">
        <v>999999</v>
      </c>
      <c r="F4891" s="775" t="s">
        <v>3962</v>
      </c>
      <c r="G4891" s="775"/>
      <c r="H4891" s="775"/>
      <c r="I4891" s="775"/>
    </row>
    <row r="4892" spans="1:9">
      <c r="A4892" s="1039" t="str">
        <f>Table_wabobpsvr_AzureCalc_AzureCalcRateCard[[#This Row],[ServiceName]]&amp;Table_wabobpsvr_AzureCalc_AzureCalcRateCard[[#This Row],[Price_Level]]&amp;Table_wabobpsvr_AzureCalc_AzureCalcRateCard[[#This Row],[Region]]</f>
        <v>D14 HDInsight (Non-Windows)D14</v>
      </c>
      <c r="B4892" s="1039">
        <v>14</v>
      </c>
      <c r="C4892" s="1039" t="s">
        <v>87</v>
      </c>
      <c r="D4892" s="1039" t="s">
        <v>176</v>
      </c>
      <c r="E4892" s="1039">
        <v>999999</v>
      </c>
      <c r="F4892" s="1039" t="s">
        <v>4080</v>
      </c>
      <c r="G4892" s="775"/>
      <c r="H4892" s="775"/>
      <c r="I4892" s="775"/>
    </row>
    <row r="4893" spans="1:9">
      <c r="A4893" s="775" t="str">
        <f>Table_wabobpsvr_AzureCalc_AzureCalcRateCard[[#This Row],[ServiceName]]&amp;Table_wabobpsvr_AzureCalc_AzureCalcRateCard[[#This Row],[Price_Level]]&amp;Table_wabobpsvr_AzureCalc_AzureCalcRateCard[[#This Row],[Region]]</f>
        <v>A7 HDInsightA14</v>
      </c>
      <c r="B4893" s="775">
        <v>14</v>
      </c>
      <c r="C4893" s="775" t="s">
        <v>87</v>
      </c>
      <c r="D4893" s="775" t="s">
        <v>174</v>
      </c>
      <c r="E4893" s="775">
        <v>999999</v>
      </c>
      <c r="F4893" s="775" t="s">
        <v>3683</v>
      </c>
      <c r="G4893" s="775"/>
      <c r="H4893" s="775"/>
      <c r="I4893" s="775"/>
    </row>
    <row r="4894" spans="1:9">
      <c r="A4894" s="775" t="str">
        <f>Table_wabobpsvr_AzureCalc_AzureCalcRateCard[[#This Row],[ServiceName]]&amp;Table_wabobpsvr_AzureCalc_AzureCalcRateCard[[#This Row],[Price_Level]]&amp;Table_wabobpsvr_AzureCalc_AzureCalcRateCard[[#This Row],[Region]]</f>
        <v>A7 HDInsightB14</v>
      </c>
      <c r="B4894" s="775">
        <v>14</v>
      </c>
      <c r="C4894" s="775" t="s">
        <v>87</v>
      </c>
      <c r="D4894" s="775" t="s">
        <v>175</v>
      </c>
      <c r="E4894" s="775">
        <v>999999</v>
      </c>
      <c r="F4894" s="775" t="s">
        <v>3683</v>
      </c>
      <c r="G4894" s="775"/>
      <c r="H4894" s="775"/>
      <c r="I4894" s="775"/>
    </row>
    <row r="4895" spans="1:9">
      <c r="A4895" s="775" t="str">
        <f>Table_wabobpsvr_AzureCalc_AzureCalcRateCard[[#This Row],[ServiceName]]&amp;Table_wabobpsvr_AzureCalc_AzureCalcRateCard[[#This Row],[Price_Level]]&amp;Table_wabobpsvr_AzureCalc_AzureCalcRateCard[[#This Row],[Region]]</f>
        <v>A7 HDInsightC14</v>
      </c>
      <c r="B4895" s="775">
        <v>14</v>
      </c>
      <c r="C4895" s="775" t="s">
        <v>87</v>
      </c>
      <c r="D4895" s="775" t="s">
        <v>177</v>
      </c>
      <c r="E4895" s="775">
        <v>999999</v>
      </c>
      <c r="F4895" s="775" t="s">
        <v>3683</v>
      </c>
      <c r="G4895" s="775"/>
      <c r="H4895" s="775"/>
      <c r="I4895" s="775"/>
    </row>
    <row r="4896" spans="1:9">
      <c r="A4896" s="775" t="str">
        <f>Table_wabobpsvr_AzureCalc_AzureCalcRateCard[[#This Row],[ServiceName]]&amp;Table_wabobpsvr_AzureCalc_AzureCalcRateCard[[#This Row],[Price_Level]]&amp;Table_wabobpsvr_AzureCalc_AzureCalcRateCard[[#This Row],[Region]]</f>
        <v>A7 HDInsightD14</v>
      </c>
      <c r="B4896" s="775">
        <v>14</v>
      </c>
      <c r="C4896" s="775" t="s">
        <v>87</v>
      </c>
      <c r="D4896" s="775" t="s">
        <v>176</v>
      </c>
      <c r="E4896" s="775">
        <v>999999</v>
      </c>
      <c r="F4896" s="775" t="s">
        <v>3683</v>
      </c>
      <c r="G4896" s="775"/>
      <c r="H4896" s="775"/>
      <c r="I4896" s="775"/>
    </row>
    <row r="4897" spans="1:9">
      <c r="A4897" s="775" t="str">
        <f>Table_wabobpsvr_AzureCalc_AzureCalcRateCard[[#This Row],[ServiceName]]&amp;Table_wabobpsvr_AzureCalc_AzureCalcRateCard[[#This Row],[Price_Level]]&amp;Table_wabobpsvr_AzureCalc_AzureCalcRateCard[[#This Row],[Region]]</f>
        <v>D4 HDInsight (Non-Windows)MOSP14</v>
      </c>
      <c r="B4897" s="775">
        <v>14</v>
      </c>
      <c r="C4897" s="775" t="s">
        <v>87</v>
      </c>
      <c r="D4897" s="775" t="s">
        <v>606</v>
      </c>
      <c r="E4897" s="775">
        <v>999999</v>
      </c>
      <c r="F4897" s="775" t="s">
        <v>4079</v>
      </c>
      <c r="G4897" s="775"/>
      <c r="H4897" s="775"/>
      <c r="I4897" s="775"/>
    </row>
    <row r="4898" spans="1:9">
      <c r="A4898" s="775" t="str">
        <f>Table_wabobpsvr_AzureCalc_AzureCalcRateCard[[#This Row],[ServiceName]]&amp;Table_wabobpsvr_AzureCalc_AzureCalcRateCard[[#This Row],[Price_Level]]&amp;Table_wabobpsvr_AzureCalc_AzureCalcRateCard[[#This Row],[Region]]</f>
        <v>D4 HDInsight (Non-Windows)A14</v>
      </c>
      <c r="B4898" s="775">
        <v>14</v>
      </c>
      <c r="C4898" s="775" t="s">
        <v>87</v>
      </c>
      <c r="D4898" s="775" t="s">
        <v>174</v>
      </c>
      <c r="E4898" s="775">
        <v>999999</v>
      </c>
      <c r="F4898" s="775" t="s">
        <v>4079</v>
      </c>
      <c r="G4898" s="775"/>
      <c r="H4898" s="775"/>
      <c r="I4898" s="775"/>
    </row>
    <row r="4899" spans="1:9">
      <c r="A4899" s="775" t="str">
        <f>Table_wabobpsvr_AzureCalc_AzureCalcRateCard[[#This Row],[ServiceName]]&amp;Table_wabobpsvr_AzureCalc_AzureCalcRateCard[[#This Row],[Price_Level]]&amp;Table_wabobpsvr_AzureCalc_AzureCalcRateCard[[#This Row],[Region]]</f>
        <v>D4 HDInsight (Non-Windows)B14</v>
      </c>
      <c r="B4899" s="775">
        <v>14</v>
      </c>
      <c r="C4899" s="775" t="s">
        <v>87</v>
      </c>
      <c r="D4899" s="775" t="s">
        <v>175</v>
      </c>
      <c r="E4899" s="775">
        <v>999999</v>
      </c>
      <c r="F4899" s="775" t="s">
        <v>4079</v>
      </c>
      <c r="G4899" s="775"/>
      <c r="H4899" s="775"/>
      <c r="I4899" s="775"/>
    </row>
    <row r="4900" spans="1:9">
      <c r="A4900" s="775" t="str">
        <f>Table_wabobpsvr_AzureCalc_AzureCalcRateCard[[#This Row],[ServiceName]]&amp;Table_wabobpsvr_AzureCalc_AzureCalcRateCard[[#This Row],[Price_Level]]&amp;Table_wabobpsvr_AzureCalc_AzureCalcRateCard[[#This Row],[Region]]</f>
        <v>D4 HDInsight (Non-Windows)C14</v>
      </c>
      <c r="B4900" s="775">
        <v>14</v>
      </c>
      <c r="C4900" s="775" t="s">
        <v>87</v>
      </c>
      <c r="D4900" s="775" t="s">
        <v>177</v>
      </c>
      <c r="E4900" s="775">
        <v>999999</v>
      </c>
      <c r="F4900" s="775" t="s">
        <v>4079</v>
      </c>
      <c r="G4900" s="775"/>
      <c r="H4900" s="775"/>
      <c r="I4900" s="775"/>
    </row>
    <row r="4901" spans="1:9">
      <c r="A4901" s="775" t="str">
        <f>Table_wabobpsvr_AzureCalc_AzureCalcRateCard[[#This Row],[ServiceName]]&amp;Table_wabobpsvr_AzureCalc_AzureCalcRateCard[[#This Row],[Price_Level]]&amp;Table_wabobpsvr_AzureCalc_AzureCalcRateCard[[#This Row],[Region]]</f>
        <v>D4 HDInsight (Non-Windows)D14</v>
      </c>
      <c r="B4901" s="775">
        <v>14</v>
      </c>
      <c r="C4901" s="775" t="s">
        <v>87</v>
      </c>
      <c r="D4901" s="775" t="s">
        <v>176</v>
      </c>
      <c r="E4901" s="775">
        <v>999999</v>
      </c>
      <c r="F4901" s="775" t="s">
        <v>4079</v>
      </c>
      <c r="G4901" s="775"/>
      <c r="H4901" s="775"/>
      <c r="I4901" s="775"/>
    </row>
    <row r="4902" spans="1:9">
      <c r="A4902" s="775" t="str">
        <f>Table_wabobpsvr_AzureCalc_AzureCalcRateCard[[#This Row],[ServiceName]]&amp;Table_wabobpsvr_AzureCalc_AzureCalcRateCard[[#This Row],[Price_Level]]&amp;Table_wabobpsvr_AzureCalc_AzureCalcRateCard[[#This Row],[Region]]</f>
        <v>A8 HDInsight (Non-Windows)A14</v>
      </c>
      <c r="B4902" s="775">
        <v>14</v>
      </c>
      <c r="C4902" s="775" t="s">
        <v>87</v>
      </c>
      <c r="D4902" s="775" t="s">
        <v>174</v>
      </c>
      <c r="E4902" s="775">
        <v>999999</v>
      </c>
      <c r="F4902" s="775" t="s">
        <v>3379</v>
      </c>
      <c r="G4902" s="775"/>
      <c r="H4902" s="775"/>
      <c r="I4902" s="775"/>
    </row>
    <row r="4903" spans="1:9">
      <c r="A4903" s="775" t="str">
        <f>Table_wabobpsvr_AzureCalc_AzureCalcRateCard[[#This Row],[ServiceName]]&amp;Table_wabobpsvr_AzureCalc_AzureCalcRateCard[[#This Row],[Price_Level]]&amp;Table_wabobpsvr_AzureCalc_AzureCalcRateCard[[#This Row],[Region]]</f>
        <v>A8 HDInsight (Non-Windows)B14</v>
      </c>
      <c r="B4903" s="775">
        <v>14</v>
      </c>
      <c r="C4903" s="775" t="s">
        <v>87</v>
      </c>
      <c r="D4903" s="775" t="s">
        <v>175</v>
      </c>
      <c r="E4903" s="775">
        <v>999999</v>
      </c>
      <c r="F4903" s="775" t="s">
        <v>3379</v>
      </c>
      <c r="G4903" s="775"/>
      <c r="H4903" s="775"/>
      <c r="I4903" s="775"/>
    </row>
    <row r="4904" spans="1:9">
      <c r="A4904" s="775" t="str">
        <f>Table_wabobpsvr_AzureCalc_AzureCalcRateCard[[#This Row],[ServiceName]]&amp;Table_wabobpsvr_AzureCalc_AzureCalcRateCard[[#This Row],[Price_Level]]&amp;Table_wabobpsvr_AzureCalc_AzureCalcRateCard[[#This Row],[Region]]</f>
        <v>A8 HDInsight (Non-Windows)C14</v>
      </c>
      <c r="B4904" s="775">
        <v>14</v>
      </c>
      <c r="C4904" s="775" t="s">
        <v>87</v>
      </c>
      <c r="D4904" s="775" t="s">
        <v>177</v>
      </c>
      <c r="E4904" s="775">
        <v>999999</v>
      </c>
      <c r="F4904" s="775" t="s">
        <v>3379</v>
      </c>
      <c r="G4904" s="775"/>
      <c r="H4904" s="775"/>
      <c r="I4904" s="775"/>
    </row>
    <row r="4905" spans="1:9">
      <c r="A4905" s="1039" t="str">
        <f>Table_wabobpsvr_AzureCalc_AzureCalcRateCard[[#This Row],[ServiceName]]&amp;Table_wabobpsvr_AzureCalc_AzureCalcRateCard[[#This Row],[Price_Level]]&amp;Table_wabobpsvr_AzureCalc_AzureCalcRateCard[[#This Row],[Region]]</f>
        <v>A8 HDInsight (Non-Windows)D14</v>
      </c>
      <c r="B4905" s="1039">
        <v>14</v>
      </c>
      <c r="C4905" s="1039" t="s">
        <v>87</v>
      </c>
      <c r="D4905" s="1039" t="s">
        <v>176</v>
      </c>
      <c r="E4905" s="1039">
        <v>999999</v>
      </c>
      <c r="F4905" s="1039" t="s">
        <v>3379</v>
      </c>
      <c r="G4905" s="775"/>
      <c r="H4905" s="775"/>
      <c r="I4905" s="775"/>
    </row>
    <row r="4906" spans="1:9">
      <c r="A4906" s="775" t="str">
        <f>Table_wabobpsvr_AzureCalc_AzureCalcRateCard[[#This Row],[ServiceName]]&amp;Table_wabobpsvr_AzureCalc_AzureCalcRateCard[[#This Row],[Price_Level]]&amp;Table_wabobpsvr_AzureCalc_AzureCalcRateCard[[#This Row],[Region]]</f>
        <v>D13 HDInsight (Non-Windows)MOSP14</v>
      </c>
      <c r="B4906" s="775">
        <v>14</v>
      </c>
      <c r="C4906" s="775" t="s">
        <v>87</v>
      </c>
      <c r="D4906" s="775" t="s">
        <v>606</v>
      </c>
      <c r="E4906" s="775">
        <v>999999</v>
      </c>
      <c r="F4906" s="775" t="s">
        <v>3981</v>
      </c>
      <c r="G4906" s="775"/>
      <c r="H4906" s="775"/>
      <c r="I4906" s="775"/>
    </row>
    <row r="4907" spans="1:9">
      <c r="A4907" s="775" t="str">
        <f>Table_wabobpsvr_AzureCalc_AzureCalcRateCard[[#This Row],[ServiceName]]&amp;Table_wabobpsvr_AzureCalc_AzureCalcRateCard[[#This Row],[Price_Level]]&amp;Table_wabobpsvr_AzureCalc_AzureCalcRateCard[[#This Row],[Region]]</f>
        <v>D13 HDInsight (Non-Windows)A14</v>
      </c>
      <c r="B4907" s="775">
        <v>14</v>
      </c>
      <c r="C4907" s="775" t="s">
        <v>87</v>
      </c>
      <c r="D4907" s="775" t="s">
        <v>174</v>
      </c>
      <c r="E4907" s="775">
        <v>999999</v>
      </c>
      <c r="F4907" s="775" t="s">
        <v>3981</v>
      </c>
      <c r="G4907" s="775"/>
      <c r="H4907" s="775"/>
      <c r="I4907" s="775"/>
    </row>
    <row r="4908" spans="1:9">
      <c r="A4908" s="775" t="str">
        <f>Table_wabobpsvr_AzureCalc_AzureCalcRateCard[[#This Row],[ServiceName]]&amp;Table_wabobpsvr_AzureCalc_AzureCalcRateCard[[#This Row],[Price_Level]]&amp;Table_wabobpsvr_AzureCalc_AzureCalcRateCard[[#This Row],[Region]]</f>
        <v>D13 HDInsight (Non-Windows)B14</v>
      </c>
      <c r="B4908" s="775">
        <v>14</v>
      </c>
      <c r="C4908" s="775" t="s">
        <v>87</v>
      </c>
      <c r="D4908" s="775" t="s">
        <v>175</v>
      </c>
      <c r="E4908" s="775">
        <v>999999</v>
      </c>
      <c r="F4908" s="775" t="s">
        <v>3981</v>
      </c>
      <c r="G4908" s="775"/>
      <c r="H4908" s="775"/>
      <c r="I4908" s="775"/>
    </row>
    <row r="4909" spans="1:9">
      <c r="A4909" s="775" t="str">
        <f>Table_wabobpsvr_AzureCalc_AzureCalcRateCard[[#This Row],[ServiceName]]&amp;Table_wabobpsvr_AzureCalc_AzureCalcRateCard[[#This Row],[Price_Level]]&amp;Table_wabobpsvr_AzureCalc_AzureCalcRateCard[[#This Row],[Region]]</f>
        <v>D13 HDInsight (Non-Windows)C14</v>
      </c>
      <c r="B4909" s="775">
        <v>14</v>
      </c>
      <c r="C4909" s="775" t="s">
        <v>87</v>
      </c>
      <c r="D4909" s="775" t="s">
        <v>177</v>
      </c>
      <c r="E4909" s="775">
        <v>999999</v>
      </c>
      <c r="F4909" s="775" t="s">
        <v>3981</v>
      </c>
      <c r="G4909" s="775"/>
      <c r="H4909" s="775"/>
      <c r="I4909" s="775"/>
    </row>
    <row r="4910" spans="1:9">
      <c r="A4910" s="775" t="str">
        <f>Table_wabobpsvr_AzureCalc_AzureCalcRateCard[[#This Row],[ServiceName]]&amp;Table_wabobpsvr_AzureCalc_AzureCalcRateCard[[#This Row],[Price_Level]]&amp;Table_wabobpsvr_AzureCalc_AzureCalcRateCard[[#This Row],[Region]]</f>
        <v>D13 HDInsight (Non-Windows)D14</v>
      </c>
      <c r="B4910" s="775">
        <v>14</v>
      </c>
      <c r="C4910" s="775" t="s">
        <v>87</v>
      </c>
      <c r="D4910" s="775" t="s">
        <v>176</v>
      </c>
      <c r="E4910" s="775">
        <v>999999</v>
      </c>
      <c r="F4910" s="775" t="s">
        <v>3981</v>
      </c>
      <c r="G4910" s="775"/>
      <c r="H4910" s="775"/>
      <c r="I4910" s="775"/>
    </row>
    <row r="4911" spans="1:9">
      <c r="A4911" s="775" t="str">
        <f>Table_wabobpsvr_AzureCalc_AzureCalcRateCard[[#This Row],[ServiceName]]&amp;Table_wabobpsvr_AzureCalc_AzureCalcRateCard[[#This Row],[Price_Level]]&amp;Table_wabobpsvr_AzureCalc_AzureCalcRateCard[[#This Row],[Region]]</f>
        <v>A9 HDInsightMOSP14</v>
      </c>
      <c r="B4911" s="775">
        <v>14</v>
      </c>
      <c r="C4911" s="775" t="s">
        <v>87</v>
      </c>
      <c r="D4911" s="775" t="s">
        <v>606</v>
      </c>
      <c r="E4911" s="775">
        <v>999999</v>
      </c>
      <c r="F4911" s="775" t="s">
        <v>3414</v>
      </c>
      <c r="G4911" s="775"/>
      <c r="H4911" s="775"/>
      <c r="I4911" s="775"/>
    </row>
    <row r="4912" spans="1:9">
      <c r="A4912" s="775" t="str">
        <f>Table_wabobpsvr_AzureCalc_AzureCalcRateCard[[#This Row],[ServiceName]]&amp;Table_wabobpsvr_AzureCalc_AzureCalcRateCard[[#This Row],[Price_Level]]&amp;Table_wabobpsvr_AzureCalc_AzureCalcRateCard[[#This Row],[Region]]</f>
        <v>A9 HDInsightA14</v>
      </c>
      <c r="B4912" s="775">
        <v>14</v>
      </c>
      <c r="C4912" s="775" t="s">
        <v>87</v>
      </c>
      <c r="D4912" s="775" t="s">
        <v>174</v>
      </c>
      <c r="E4912" s="775">
        <v>999999</v>
      </c>
      <c r="F4912" s="775" t="s">
        <v>3414</v>
      </c>
      <c r="G4912" s="775"/>
      <c r="H4912" s="775"/>
      <c r="I4912" s="775"/>
    </row>
    <row r="4913" spans="1:9">
      <c r="A4913" s="775" t="str">
        <f>Table_wabobpsvr_AzureCalc_AzureCalcRateCard[[#This Row],[ServiceName]]&amp;Table_wabobpsvr_AzureCalc_AzureCalcRateCard[[#This Row],[Price_Level]]&amp;Table_wabobpsvr_AzureCalc_AzureCalcRateCard[[#This Row],[Region]]</f>
        <v>A9 HDInsightB14</v>
      </c>
      <c r="B4913" s="775">
        <v>14</v>
      </c>
      <c r="C4913" s="775" t="s">
        <v>87</v>
      </c>
      <c r="D4913" s="775" t="s">
        <v>175</v>
      </c>
      <c r="E4913" s="775">
        <v>999999</v>
      </c>
      <c r="F4913" s="775" t="s">
        <v>3414</v>
      </c>
      <c r="G4913" s="775"/>
      <c r="H4913" s="775"/>
      <c r="I4913" s="775"/>
    </row>
    <row r="4914" spans="1:9">
      <c r="A4914" s="775" t="str">
        <f>Table_wabobpsvr_AzureCalc_AzureCalcRateCard[[#This Row],[ServiceName]]&amp;Table_wabobpsvr_AzureCalc_AzureCalcRateCard[[#This Row],[Price_Level]]&amp;Table_wabobpsvr_AzureCalc_AzureCalcRateCard[[#This Row],[Region]]</f>
        <v>A9 HDInsightC14</v>
      </c>
      <c r="B4914" s="775">
        <v>14</v>
      </c>
      <c r="C4914" s="775" t="s">
        <v>87</v>
      </c>
      <c r="D4914" s="775" t="s">
        <v>177</v>
      </c>
      <c r="E4914" s="775">
        <v>999999</v>
      </c>
      <c r="F4914" s="775" t="s">
        <v>3414</v>
      </c>
      <c r="G4914" s="775"/>
      <c r="H4914" s="775"/>
      <c r="I4914" s="775"/>
    </row>
    <row r="4915" spans="1:9">
      <c r="A4915" s="775" t="str">
        <f>Table_wabobpsvr_AzureCalc_AzureCalcRateCard[[#This Row],[ServiceName]]&amp;Table_wabobpsvr_AzureCalc_AzureCalcRateCard[[#This Row],[Price_Level]]&amp;Table_wabobpsvr_AzureCalc_AzureCalcRateCard[[#This Row],[Region]]</f>
        <v>A9 HDInsightD14</v>
      </c>
      <c r="B4915" s="775">
        <v>14</v>
      </c>
      <c r="C4915" s="775" t="s">
        <v>87</v>
      </c>
      <c r="D4915" s="775" t="s">
        <v>176</v>
      </c>
      <c r="E4915" s="775">
        <v>999999</v>
      </c>
      <c r="F4915" s="775" t="s">
        <v>3414</v>
      </c>
      <c r="G4915" s="775"/>
      <c r="H4915" s="775"/>
      <c r="I4915" s="775"/>
    </row>
    <row r="4916" spans="1:9">
      <c r="A4916" s="775" t="str">
        <f>Table_wabobpsvr_AzureCalc_AzureCalcRateCard[[#This Row],[ServiceName]]&amp;Table_wabobpsvr_AzureCalc_AzureCalcRateCard[[#This Row],[Price_Level]]&amp;Table_wabobpsvr_AzureCalc_AzureCalcRateCard[[#This Row],[Region]]</f>
        <v>A6 HDInsightB14</v>
      </c>
      <c r="B4916" s="775">
        <v>14</v>
      </c>
      <c r="C4916" s="775" t="s">
        <v>87</v>
      </c>
      <c r="D4916" s="775" t="s">
        <v>175</v>
      </c>
      <c r="E4916" s="775">
        <v>999999</v>
      </c>
      <c r="F4916" s="775" t="s">
        <v>3413</v>
      </c>
      <c r="G4916" s="775"/>
      <c r="H4916" s="775"/>
      <c r="I4916" s="775"/>
    </row>
    <row r="4917" spans="1:9">
      <c r="A4917" s="775" t="str">
        <f>Table_wabobpsvr_AzureCalc_AzureCalcRateCard[[#This Row],[ServiceName]]&amp;Table_wabobpsvr_AzureCalc_AzureCalcRateCard[[#This Row],[Price_Level]]&amp;Table_wabobpsvr_AzureCalc_AzureCalcRateCard[[#This Row],[Region]]</f>
        <v>A6 HDInsightC14</v>
      </c>
      <c r="B4917" s="775">
        <v>14</v>
      </c>
      <c r="C4917" s="775" t="s">
        <v>87</v>
      </c>
      <c r="D4917" s="775" t="s">
        <v>177</v>
      </c>
      <c r="E4917" s="775">
        <v>999999</v>
      </c>
      <c r="F4917" s="775" t="s">
        <v>3413</v>
      </c>
      <c r="G4917" s="775"/>
      <c r="H4917" s="775"/>
      <c r="I4917" s="775"/>
    </row>
    <row r="4918" spans="1:9">
      <c r="A4918" s="775" t="str">
        <f>Table_wabobpsvr_AzureCalc_AzureCalcRateCard[[#This Row],[ServiceName]]&amp;Table_wabobpsvr_AzureCalc_AzureCalcRateCard[[#This Row],[Price_Level]]&amp;Table_wabobpsvr_AzureCalc_AzureCalcRateCard[[#This Row],[Region]]</f>
        <v>A6 HDInsightD14</v>
      </c>
      <c r="B4918" s="775">
        <v>14</v>
      </c>
      <c r="C4918" s="775" t="s">
        <v>87</v>
      </c>
      <c r="D4918" s="775" t="s">
        <v>176</v>
      </c>
      <c r="E4918" s="775">
        <v>999999</v>
      </c>
      <c r="F4918" s="775" t="s">
        <v>3413</v>
      </c>
      <c r="G4918" s="775"/>
      <c r="H4918" s="775"/>
      <c r="I4918" s="775"/>
    </row>
    <row r="4919" spans="1:9">
      <c r="A4919" s="775" t="str">
        <f>Table_wabobpsvr_AzureCalc_AzureCalcRateCard[[#This Row],[ServiceName]]&amp;Table_wabobpsvr_AzureCalc_AzureCalcRateCard[[#This Row],[Price_Level]]&amp;Table_wabobpsvr_AzureCalc_AzureCalcRateCard[[#This Row],[Region]]</f>
        <v>A6 HDInsightMOSP14</v>
      </c>
      <c r="B4919" s="775">
        <v>14</v>
      </c>
      <c r="C4919" s="775" t="s">
        <v>87</v>
      </c>
      <c r="D4919" s="775" t="s">
        <v>606</v>
      </c>
      <c r="E4919" s="775">
        <v>999999</v>
      </c>
      <c r="F4919" s="775" t="s">
        <v>3413</v>
      </c>
      <c r="G4919" s="775"/>
      <c r="H4919" s="775"/>
      <c r="I4919" s="775"/>
    </row>
    <row r="4920" spans="1:9">
      <c r="A4920" s="775" t="str">
        <f>Table_wabobpsvr_AzureCalc_AzureCalcRateCard[[#This Row],[ServiceName]]&amp;Table_wabobpsvr_AzureCalc_AzureCalcRateCard[[#This Row],[Price_Level]]&amp;Table_wabobpsvr_AzureCalc_AzureCalcRateCard[[#This Row],[Region]]</f>
        <v>A6 HDInsightA14</v>
      </c>
      <c r="B4920" s="775">
        <v>14</v>
      </c>
      <c r="C4920" s="775" t="s">
        <v>87</v>
      </c>
      <c r="D4920" s="775" t="s">
        <v>174</v>
      </c>
      <c r="E4920" s="775">
        <v>999999</v>
      </c>
      <c r="F4920" s="775" t="s">
        <v>3413</v>
      </c>
      <c r="G4920" s="775"/>
      <c r="H4920" s="775"/>
      <c r="I4920" s="775"/>
    </row>
    <row r="4921" spans="1:9">
      <c r="A4921" s="775" t="str">
        <f>Table_wabobpsvr_AzureCalc_AzureCalcRateCard[[#This Row],[ServiceName]]&amp;Table_wabobpsvr_AzureCalc_AzureCalcRateCard[[#This Row],[Price_Level]]&amp;Table_wabobpsvr_AzureCalc_AzureCalcRateCard[[#This Row],[Region]]</f>
        <v>D12 HDInsightMOSP14</v>
      </c>
      <c r="B4921" s="775">
        <v>14</v>
      </c>
      <c r="C4921" s="775" t="s">
        <v>87</v>
      </c>
      <c r="D4921" s="775" t="s">
        <v>606</v>
      </c>
      <c r="E4921" s="775">
        <v>999999</v>
      </c>
      <c r="F4921" s="775" t="s">
        <v>4003</v>
      </c>
      <c r="G4921" s="775"/>
      <c r="H4921" s="775"/>
      <c r="I4921" s="775"/>
    </row>
    <row r="4922" spans="1:9">
      <c r="A4922" s="775" t="str">
        <f>Table_wabobpsvr_AzureCalc_AzureCalcRateCard[[#This Row],[ServiceName]]&amp;Table_wabobpsvr_AzureCalc_AzureCalcRateCard[[#This Row],[Price_Level]]&amp;Table_wabobpsvr_AzureCalc_AzureCalcRateCard[[#This Row],[Region]]</f>
        <v>D12 HDInsightA14</v>
      </c>
      <c r="B4922" s="775">
        <v>14</v>
      </c>
      <c r="C4922" s="775" t="s">
        <v>87</v>
      </c>
      <c r="D4922" s="775" t="s">
        <v>174</v>
      </c>
      <c r="E4922" s="775">
        <v>999999</v>
      </c>
      <c r="F4922" s="775" t="s">
        <v>4003</v>
      </c>
      <c r="G4922" s="775"/>
      <c r="H4922" s="775"/>
      <c r="I4922" s="775"/>
    </row>
    <row r="4923" spans="1:9">
      <c r="A4923" s="775" t="str">
        <f>Table_wabobpsvr_AzureCalc_AzureCalcRateCard[[#This Row],[ServiceName]]&amp;Table_wabobpsvr_AzureCalc_AzureCalcRateCard[[#This Row],[Price_Level]]&amp;Table_wabobpsvr_AzureCalc_AzureCalcRateCard[[#This Row],[Region]]</f>
        <v>D12 HDInsightB14</v>
      </c>
      <c r="B4923" s="775">
        <v>14</v>
      </c>
      <c r="C4923" s="775" t="s">
        <v>87</v>
      </c>
      <c r="D4923" s="775" t="s">
        <v>175</v>
      </c>
      <c r="E4923" s="775">
        <v>999999</v>
      </c>
      <c r="F4923" s="775" t="s">
        <v>4003</v>
      </c>
      <c r="G4923" s="775"/>
      <c r="H4923" s="775"/>
      <c r="I4923" s="775"/>
    </row>
    <row r="4924" spans="1:9">
      <c r="A4924" s="775" t="str">
        <f>Table_wabobpsvr_AzureCalc_AzureCalcRateCard[[#This Row],[ServiceName]]&amp;Table_wabobpsvr_AzureCalc_AzureCalcRateCard[[#This Row],[Price_Level]]&amp;Table_wabobpsvr_AzureCalc_AzureCalcRateCard[[#This Row],[Region]]</f>
        <v>D12 HDInsightC14</v>
      </c>
      <c r="B4924" s="775">
        <v>14</v>
      </c>
      <c r="C4924" s="775" t="s">
        <v>87</v>
      </c>
      <c r="D4924" s="775" t="s">
        <v>177</v>
      </c>
      <c r="E4924" s="775">
        <v>999999</v>
      </c>
      <c r="F4924" s="775" t="s">
        <v>4003</v>
      </c>
      <c r="G4924" s="775"/>
      <c r="H4924" s="775"/>
      <c r="I4924" s="775"/>
    </row>
    <row r="4925" spans="1:9">
      <c r="A4925" s="775" t="str">
        <f>Table_wabobpsvr_AzureCalc_AzureCalcRateCard[[#This Row],[ServiceName]]&amp;Table_wabobpsvr_AzureCalc_AzureCalcRateCard[[#This Row],[Price_Level]]&amp;Table_wabobpsvr_AzureCalc_AzureCalcRateCard[[#This Row],[Region]]</f>
        <v>D12 HDInsightD14</v>
      </c>
      <c r="B4925" s="775">
        <v>14</v>
      </c>
      <c r="C4925" s="775" t="s">
        <v>87</v>
      </c>
      <c r="D4925" s="775" t="s">
        <v>176</v>
      </c>
      <c r="E4925" s="775">
        <v>999999</v>
      </c>
      <c r="F4925" s="775" t="s">
        <v>4003</v>
      </c>
      <c r="G4925" s="775"/>
      <c r="H4925" s="775"/>
      <c r="I4925" s="775"/>
    </row>
    <row r="4926" spans="1:9">
      <c r="A4926" s="775" t="str">
        <f>Table_wabobpsvr_AzureCalc_AzureCalcRateCard[[#This Row],[ServiceName]]&amp;Table_wabobpsvr_AzureCalc_AzureCalcRateCard[[#This Row],[Price_Level]]&amp;Table_wabobpsvr_AzureCalc_AzureCalcRateCard[[#This Row],[Region]]</f>
        <v>A9 HDInsight (Non-Windows)A14</v>
      </c>
      <c r="B4926" s="775">
        <v>14</v>
      </c>
      <c r="C4926" s="775" t="s">
        <v>87</v>
      </c>
      <c r="D4926" s="775" t="s">
        <v>174</v>
      </c>
      <c r="E4926" s="775">
        <v>999999</v>
      </c>
      <c r="F4926" s="775" t="s">
        <v>3380</v>
      </c>
      <c r="G4926" s="775"/>
      <c r="H4926" s="775"/>
      <c r="I4926" s="775"/>
    </row>
    <row r="4927" spans="1:9">
      <c r="A4927" s="775" t="str">
        <f>Table_wabobpsvr_AzureCalc_AzureCalcRateCard[[#This Row],[ServiceName]]&amp;Table_wabobpsvr_AzureCalc_AzureCalcRateCard[[#This Row],[Price_Level]]&amp;Table_wabobpsvr_AzureCalc_AzureCalcRateCard[[#This Row],[Region]]</f>
        <v>A9 HDInsight (Non-Windows)B14</v>
      </c>
      <c r="B4927" s="775">
        <v>14</v>
      </c>
      <c r="C4927" s="775" t="s">
        <v>87</v>
      </c>
      <c r="D4927" s="775" t="s">
        <v>175</v>
      </c>
      <c r="E4927" s="775">
        <v>999999</v>
      </c>
      <c r="F4927" s="775" t="s">
        <v>3380</v>
      </c>
      <c r="G4927" s="775"/>
      <c r="H4927" s="775"/>
      <c r="I4927" s="775"/>
    </row>
    <row r="4928" spans="1:9">
      <c r="A4928" s="775" t="str">
        <f>Table_wabobpsvr_AzureCalc_AzureCalcRateCard[[#This Row],[ServiceName]]&amp;Table_wabobpsvr_AzureCalc_AzureCalcRateCard[[#This Row],[Price_Level]]&amp;Table_wabobpsvr_AzureCalc_AzureCalcRateCard[[#This Row],[Region]]</f>
        <v>A9 HDInsight (Non-Windows)C14</v>
      </c>
      <c r="B4928" s="775">
        <v>14</v>
      </c>
      <c r="C4928" s="775" t="s">
        <v>87</v>
      </c>
      <c r="D4928" s="775" t="s">
        <v>177</v>
      </c>
      <c r="E4928" s="775">
        <v>999999</v>
      </c>
      <c r="F4928" s="775" t="s">
        <v>3380</v>
      </c>
      <c r="G4928" s="775"/>
      <c r="H4928" s="775"/>
      <c r="I4928" s="775"/>
    </row>
    <row r="4929" spans="1:9">
      <c r="A4929" s="775" t="str">
        <f>Table_wabobpsvr_AzureCalc_AzureCalcRateCard[[#This Row],[ServiceName]]&amp;Table_wabobpsvr_AzureCalc_AzureCalcRateCard[[#This Row],[Price_Level]]&amp;Table_wabobpsvr_AzureCalc_AzureCalcRateCard[[#This Row],[Region]]</f>
        <v>A9 HDInsight (Non-Windows)D14</v>
      </c>
      <c r="B4929" s="775">
        <v>14</v>
      </c>
      <c r="C4929" s="775" t="s">
        <v>87</v>
      </c>
      <c r="D4929" s="775" t="s">
        <v>176</v>
      </c>
      <c r="E4929" s="775">
        <v>999999</v>
      </c>
      <c r="F4929" s="775" t="s">
        <v>3380</v>
      </c>
      <c r="G4929" s="775"/>
      <c r="H4929" s="775"/>
      <c r="I4929" s="775"/>
    </row>
    <row r="4930" spans="1:9">
      <c r="A4930" s="775" t="str">
        <f>Table_wabobpsvr_AzureCalc_AzureCalcRateCard[[#This Row],[ServiceName]]&amp;Table_wabobpsvr_AzureCalc_AzureCalcRateCard[[#This Row],[Price_Level]]&amp;Table_wabobpsvr_AzureCalc_AzureCalcRateCard[[#This Row],[Region]]</f>
        <v>A9 HDInsight (Non-Windows)MOSP14</v>
      </c>
      <c r="B4930" s="775">
        <v>14</v>
      </c>
      <c r="C4930" s="775" t="s">
        <v>87</v>
      </c>
      <c r="D4930" s="775" t="s">
        <v>606</v>
      </c>
      <c r="E4930" s="775">
        <v>999999</v>
      </c>
      <c r="F4930" s="775" t="s">
        <v>3380</v>
      </c>
      <c r="G4930" s="775"/>
      <c r="H4930" s="775"/>
      <c r="I4930" s="775"/>
    </row>
    <row r="4931" spans="1:9">
      <c r="A4931" s="775" t="str">
        <f>Table_wabobpsvr_AzureCalc_AzureCalcRateCard[[#This Row],[ServiceName]]&amp;Table_wabobpsvr_AzureCalc_AzureCalcRateCard[[#This Row],[Price_Level]]&amp;Table_wabobpsvr_AzureCalc_AzureCalcRateCard[[#This Row],[Region]]</f>
        <v>D14 HDInsightMOSP14</v>
      </c>
      <c r="B4931" s="775">
        <v>14</v>
      </c>
      <c r="C4931" s="775" t="s">
        <v>87</v>
      </c>
      <c r="D4931" s="775" t="s">
        <v>606</v>
      </c>
      <c r="E4931" s="775">
        <v>999999</v>
      </c>
      <c r="F4931" s="775" t="s">
        <v>4058</v>
      </c>
      <c r="G4931" s="775"/>
      <c r="H4931" s="775"/>
      <c r="I4931" s="775"/>
    </row>
    <row r="4932" spans="1:9">
      <c r="A4932" s="775" t="str">
        <f>Table_wabobpsvr_AzureCalc_AzureCalcRateCard[[#This Row],[ServiceName]]&amp;Table_wabobpsvr_AzureCalc_AzureCalcRateCard[[#This Row],[Price_Level]]&amp;Table_wabobpsvr_AzureCalc_AzureCalcRateCard[[#This Row],[Region]]</f>
        <v>D14 HDInsightA14</v>
      </c>
      <c r="B4932" s="775">
        <v>14</v>
      </c>
      <c r="C4932" s="775" t="s">
        <v>87</v>
      </c>
      <c r="D4932" s="775" t="s">
        <v>174</v>
      </c>
      <c r="E4932" s="775">
        <v>999999</v>
      </c>
      <c r="F4932" s="775" t="s">
        <v>4058</v>
      </c>
      <c r="G4932" s="775"/>
      <c r="H4932" s="775"/>
      <c r="I4932" s="775"/>
    </row>
    <row r="4933" spans="1:9">
      <c r="A4933" s="775" t="str">
        <f>Table_wabobpsvr_AzureCalc_AzureCalcRateCard[[#This Row],[ServiceName]]&amp;Table_wabobpsvr_AzureCalc_AzureCalcRateCard[[#This Row],[Price_Level]]&amp;Table_wabobpsvr_AzureCalc_AzureCalcRateCard[[#This Row],[Region]]</f>
        <v>D14 HDInsightB14</v>
      </c>
      <c r="B4933" s="775">
        <v>14</v>
      </c>
      <c r="C4933" s="775" t="s">
        <v>87</v>
      </c>
      <c r="D4933" s="775" t="s">
        <v>175</v>
      </c>
      <c r="E4933" s="775">
        <v>999999</v>
      </c>
      <c r="F4933" s="775" t="s">
        <v>4058</v>
      </c>
      <c r="G4933" s="775"/>
      <c r="H4933" s="775"/>
      <c r="I4933" s="775"/>
    </row>
    <row r="4934" spans="1:9">
      <c r="A4934" s="775" t="str">
        <f>Table_wabobpsvr_AzureCalc_AzureCalcRateCard[[#This Row],[ServiceName]]&amp;Table_wabobpsvr_AzureCalc_AzureCalcRateCard[[#This Row],[Price_Level]]&amp;Table_wabobpsvr_AzureCalc_AzureCalcRateCard[[#This Row],[Region]]</f>
        <v>D14 HDInsightC14</v>
      </c>
      <c r="B4934" s="775">
        <v>14</v>
      </c>
      <c r="C4934" s="775" t="s">
        <v>87</v>
      </c>
      <c r="D4934" s="775" t="s">
        <v>177</v>
      </c>
      <c r="E4934" s="775">
        <v>999999</v>
      </c>
      <c r="F4934" s="775" t="s">
        <v>4058</v>
      </c>
      <c r="G4934" s="775"/>
      <c r="H4934" s="775"/>
      <c r="I4934" s="775"/>
    </row>
    <row r="4935" spans="1:9">
      <c r="A4935" s="775" t="str">
        <f>Table_wabobpsvr_AzureCalc_AzureCalcRateCard[[#This Row],[ServiceName]]&amp;Table_wabobpsvr_AzureCalc_AzureCalcRateCard[[#This Row],[Price_Level]]&amp;Table_wabobpsvr_AzureCalc_AzureCalcRateCard[[#This Row],[Region]]</f>
        <v>D14 HDInsightD14</v>
      </c>
      <c r="B4935" s="775">
        <v>14</v>
      </c>
      <c r="C4935" s="775" t="s">
        <v>87</v>
      </c>
      <c r="D4935" s="775" t="s">
        <v>176</v>
      </c>
      <c r="E4935" s="775">
        <v>999999</v>
      </c>
      <c r="F4935" s="775" t="s">
        <v>4058</v>
      </c>
      <c r="G4935" s="775"/>
      <c r="H4935" s="775"/>
      <c r="I4935" s="775"/>
    </row>
    <row r="4936" spans="1:9">
      <c r="A4936" s="775" t="str">
        <f>Table_wabobpsvr_AzureCalc_AzureCalcRateCard[[#This Row],[ServiceName]]&amp;Table_wabobpsvr_AzureCalc_AzureCalcRateCard[[#This Row],[Price_Level]]&amp;Table_wabobpsvr_AzureCalc_AzureCalcRateCard[[#This Row],[Region]]</f>
        <v>A7 HDInsight (Non-Windows)MOSP14</v>
      </c>
      <c r="B4936" s="775">
        <v>14</v>
      </c>
      <c r="C4936" s="775" t="s">
        <v>87</v>
      </c>
      <c r="D4936" s="775" t="s">
        <v>606</v>
      </c>
      <c r="E4936" s="775">
        <v>999999</v>
      </c>
      <c r="F4936" s="775" t="s">
        <v>3763</v>
      </c>
      <c r="G4936" s="775"/>
      <c r="H4936" s="775"/>
      <c r="I4936" s="775"/>
    </row>
    <row r="4937" spans="1:9">
      <c r="A4937" s="775" t="str">
        <f>Table_wabobpsvr_AzureCalc_AzureCalcRateCard[[#This Row],[ServiceName]]&amp;Table_wabobpsvr_AzureCalc_AzureCalcRateCard[[#This Row],[Price_Level]]&amp;Table_wabobpsvr_AzureCalc_AzureCalcRateCard[[#This Row],[Region]]</f>
        <v>A7 HDInsight (Non-Windows)A14</v>
      </c>
      <c r="B4937" s="775">
        <v>14</v>
      </c>
      <c r="C4937" s="775" t="s">
        <v>87</v>
      </c>
      <c r="D4937" s="775" t="s">
        <v>174</v>
      </c>
      <c r="E4937" s="775">
        <v>999999</v>
      </c>
      <c r="F4937" s="775" t="s">
        <v>3763</v>
      </c>
      <c r="G4937" s="775"/>
      <c r="H4937" s="775"/>
      <c r="I4937" s="775"/>
    </row>
    <row r="4938" spans="1:9">
      <c r="A4938" s="775" t="str">
        <f>Table_wabobpsvr_AzureCalc_AzureCalcRateCard[[#This Row],[ServiceName]]&amp;Table_wabobpsvr_AzureCalc_AzureCalcRateCard[[#This Row],[Price_Level]]&amp;Table_wabobpsvr_AzureCalc_AzureCalcRateCard[[#This Row],[Region]]</f>
        <v>A7 HDInsight (Non-Windows)B14</v>
      </c>
      <c r="B4938" s="775">
        <v>14</v>
      </c>
      <c r="C4938" s="775" t="s">
        <v>87</v>
      </c>
      <c r="D4938" s="775" t="s">
        <v>175</v>
      </c>
      <c r="E4938" s="775">
        <v>999999</v>
      </c>
      <c r="F4938" s="775" t="s">
        <v>3763</v>
      </c>
      <c r="G4938" s="775"/>
      <c r="H4938" s="775"/>
      <c r="I4938" s="775"/>
    </row>
    <row r="4939" spans="1:9">
      <c r="A4939" s="775" t="str">
        <f>Table_wabobpsvr_AzureCalc_AzureCalcRateCard[[#This Row],[ServiceName]]&amp;Table_wabobpsvr_AzureCalc_AzureCalcRateCard[[#This Row],[Price_Level]]&amp;Table_wabobpsvr_AzureCalc_AzureCalcRateCard[[#This Row],[Region]]</f>
        <v>A7 HDInsight (Non-Windows)C14</v>
      </c>
      <c r="B4939" s="775">
        <v>14</v>
      </c>
      <c r="C4939" s="775" t="s">
        <v>87</v>
      </c>
      <c r="D4939" s="775" t="s">
        <v>177</v>
      </c>
      <c r="E4939" s="775">
        <v>999999</v>
      </c>
      <c r="F4939" s="775" t="s">
        <v>3763</v>
      </c>
      <c r="G4939" s="775"/>
      <c r="H4939" s="775"/>
      <c r="I4939" s="775"/>
    </row>
    <row r="4940" spans="1:9">
      <c r="A4940" s="775" t="str">
        <f>Table_wabobpsvr_AzureCalc_AzureCalcRateCard[[#This Row],[ServiceName]]&amp;Table_wabobpsvr_AzureCalc_AzureCalcRateCard[[#This Row],[Price_Level]]&amp;Table_wabobpsvr_AzureCalc_AzureCalcRateCard[[#This Row],[Region]]</f>
        <v>A7 HDInsight (Non-Windows)D14</v>
      </c>
      <c r="B4940" s="775">
        <v>14</v>
      </c>
      <c r="C4940" s="775" t="s">
        <v>87</v>
      </c>
      <c r="D4940" s="775" t="s">
        <v>176</v>
      </c>
      <c r="E4940" s="775">
        <v>999999</v>
      </c>
      <c r="F4940" s="775" t="s">
        <v>3763</v>
      </c>
      <c r="G4940" s="775"/>
      <c r="H4940" s="775"/>
      <c r="I4940" s="775"/>
    </row>
    <row r="4941" spans="1:9">
      <c r="A4941" s="775" t="str">
        <f>Table_wabobpsvr_AzureCalc_AzureCalcRateCard[[#This Row],[ServiceName]]&amp;Table_wabobpsvr_AzureCalc_AzureCalcRateCard[[#This Row],[Price_Level]]&amp;Table_wabobpsvr_AzureCalc_AzureCalcRateCard[[#This Row],[Region]]</f>
        <v>D13 HDInsightMOSP14</v>
      </c>
      <c r="B4941" s="775">
        <v>14</v>
      </c>
      <c r="C4941" s="775" t="s">
        <v>87</v>
      </c>
      <c r="D4941" s="775" t="s">
        <v>606</v>
      </c>
      <c r="E4941" s="775">
        <v>999999</v>
      </c>
      <c r="F4941" s="775" t="s">
        <v>3948</v>
      </c>
      <c r="G4941" s="775"/>
      <c r="H4941" s="775"/>
      <c r="I4941" s="775"/>
    </row>
    <row r="4942" spans="1:9">
      <c r="A4942" s="775" t="str">
        <f>Table_wabobpsvr_AzureCalc_AzureCalcRateCard[[#This Row],[ServiceName]]&amp;Table_wabobpsvr_AzureCalc_AzureCalcRateCard[[#This Row],[Price_Level]]&amp;Table_wabobpsvr_AzureCalc_AzureCalcRateCard[[#This Row],[Region]]</f>
        <v>D13 HDInsightA14</v>
      </c>
      <c r="B4942" s="775">
        <v>14</v>
      </c>
      <c r="C4942" s="775" t="s">
        <v>87</v>
      </c>
      <c r="D4942" s="775" t="s">
        <v>174</v>
      </c>
      <c r="E4942" s="775">
        <v>999999</v>
      </c>
      <c r="F4942" s="775" t="s">
        <v>3948</v>
      </c>
      <c r="G4942" s="775"/>
      <c r="H4942" s="775"/>
      <c r="I4942" s="775"/>
    </row>
    <row r="4943" spans="1:9">
      <c r="A4943" s="775" t="str">
        <f>Table_wabobpsvr_AzureCalc_AzureCalcRateCard[[#This Row],[ServiceName]]&amp;Table_wabobpsvr_AzureCalc_AzureCalcRateCard[[#This Row],[Price_Level]]&amp;Table_wabobpsvr_AzureCalc_AzureCalcRateCard[[#This Row],[Region]]</f>
        <v>D13 HDInsightB14</v>
      </c>
      <c r="B4943" s="775">
        <v>14</v>
      </c>
      <c r="C4943" s="775" t="s">
        <v>87</v>
      </c>
      <c r="D4943" s="775" t="s">
        <v>175</v>
      </c>
      <c r="E4943" s="775">
        <v>999999</v>
      </c>
      <c r="F4943" s="775" t="s">
        <v>3948</v>
      </c>
      <c r="G4943" s="775"/>
      <c r="H4943" s="775"/>
      <c r="I4943" s="775"/>
    </row>
    <row r="4944" spans="1:9">
      <c r="A4944" s="775" t="str">
        <f>Table_wabobpsvr_AzureCalc_AzureCalcRateCard[[#This Row],[ServiceName]]&amp;Table_wabobpsvr_AzureCalc_AzureCalcRateCard[[#This Row],[Price_Level]]&amp;Table_wabobpsvr_AzureCalc_AzureCalcRateCard[[#This Row],[Region]]</f>
        <v>D13 HDInsightC14</v>
      </c>
      <c r="B4944" s="775">
        <v>14</v>
      </c>
      <c r="C4944" s="775" t="s">
        <v>87</v>
      </c>
      <c r="D4944" s="775" t="s">
        <v>177</v>
      </c>
      <c r="E4944" s="775">
        <v>999999</v>
      </c>
      <c r="F4944" s="775" t="s">
        <v>3948</v>
      </c>
      <c r="G4944" s="775"/>
      <c r="H4944" s="775"/>
      <c r="I4944" s="775"/>
    </row>
    <row r="4945" spans="1:9">
      <c r="A4945" s="775" t="str">
        <f>Table_wabobpsvr_AzureCalc_AzureCalcRateCard[[#This Row],[ServiceName]]&amp;Table_wabobpsvr_AzureCalc_AzureCalcRateCard[[#This Row],[Price_Level]]&amp;Table_wabobpsvr_AzureCalc_AzureCalcRateCard[[#This Row],[Region]]</f>
        <v>D13 HDInsightD14</v>
      </c>
      <c r="B4945" s="775">
        <v>14</v>
      </c>
      <c r="C4945" s="775" t="s">
        <v>87</v>
      </c>
      <c r="D4945" s="775" t="s">
        <v>176</v>
      </c>
      <c r="E4945" s="775">
        <v>999999</v>
      </c>
      <c r="F4945" s="775" t="s">
        <v>3948</v>
      </c>
      <c r="G4945" s="775"/>
      <c r="H4945" s="775"/>
      <c r="I4945" s="775"/>
    </row>
    <row r="4946" spans="1:9">
      <c r="A4946" s="775" t="str">
        <f>Table_wabobpsvr_AzureCalc_AzureCalcRateCard[[#This Row],[ServiceName]]&amp;Table_wabobpsvr_AzureCalc_AzureCalcRateCard[[#This Row],[Price_Level]]&amp;Table_wabobpsvr_AzureCalc_AzureCalcRateCard[[#This Row],[Region]]</f>
        <v>A6 HDInsight (Non-Windows)MOSP14</v>
      </c>
      <c r="B4946" s="775">
        <v>14</v>
      </c>
      <c r="C4946" s="775" t="s">
        <v>87</v>
      </c>
      <c r="D4946" s="775" t="s">
        <v>606</v>
      </c>
      <c r="E4946" s="775">
        <v>999999</v>
      </c>
      <c r="F4946" s="775" t="s">
        <v>3526</v>
      </c>
      <c r="G4946" s="775"/>
      <c r="H4946" s="775"/>
      <c r="I4946" s="775"/>
    </row>
    <row r="4947" spans="1:9">
      <c r="A4947" s="775" t="str">
        <f>Table_wabobpsvr_AzureCalc_AzureCalcRateCard[[#This Row],[ServiceName]]&amp;Table_wabobpsvr_AzureCalc_AzureCalcRateCard[[#This Row],[Price_Level]]&amp;Table_wabobpsvr_AzureCalc_AzureCalcRateCard[[#This Row],[Region]]</f>
        <v>A6 HDInsight (Non-Windows)A14</v>
      </c>
      <c r="B4947" s="775">
        <v>14</v>
      </c>
      <c r="C4947" s="775" t="s">
        <v>87</v>
      </c>
      <c r="D4947" s="775" t="s">
        <v>174</v>
      </c>
      <c r="E4947" s="775">
        <v>999999</v>
      </c>
      <c r="F4947" s="775" t="s">
        <v>3526</v>
      </c>
      <c r="G4947" s="775"/>
      <c r="H4947" s="775"/>
      <c r="I4947" s="775"/>
    </row>
    <row r="4948" spans="1:9">
      <c r="A4948" s="775" t="str">
        <f>Table_wabobpsvr_AzureCalc_AzureCalcRateCard[[#This Row],[ServiceName]]&amp;Table_wabobpsvr_AzureCalc_AzureCalcRateCard[[#This Row],[Price_Level]]&amp;Table_wabobpsvr_AzureCalc_AzureCalcRateCard[[#This Row],[Region]]</f>
        <v>A6 HDInsight (Non-Windows)B14</v>
      </c>
      <c r="B4948" s="775">
        <v>14</v>
      </c>
      <c r="C4948" s="775" t="s">
        <v>87</v>
      </c>
      <c r="D4948" s="775" t="s">
        <v>175</v>
      </c>
      <c r="E4948" s="775">
        <v>999999</v>
      </c>
      <c r="F4948" s="775" t="s">
        <v>3526</v>
      </c>
      <c r="G4948" s="775"/>
      <c r="H4948" s="775"/>
      <c r="I4948" s="775"/>
    </row>
    <row r="4949" spans="1:9">
      <c r="A4949" s="775" t="str">
        <f>Table_wabobpsvr_AzureCalc_AzureCalcRateCard[[#This Row],[ServiceName]]&amp;Table_wabobpsvr_AzureCalc_AzureCalcRateCard[[#This Row],[Price_Level]]&amp;Table_wabobpsvr_AzureCalc_AzureCalcRateCard[[#This Row],[Region]]</f>
        <v>A6 HDInsight (Non-Windows)C14</v>
      </c>
      <c r="B4949" s="775">
        <v>14</v>
      </c>
      <c r="C4949" s="775" t="s">
        <v>87</v>
      </c>
      <c r="D4949" s="775" t="s">
        <v>177</v>
      </c>
      <c r="E4949" s="775">
        <v>999999</v>
      </c>
      <c r="F4949" s="775" t="s">
        <v>3526</v>
      </c>
      <c r="G4949" s="775"/>
      <c r="H4949" s="775"/>
      <c r="I4949" s="775"/>
    </row>
    <row r="4950" spans="1:9">
      <c r="A4950" s="775" t="str">
        <f>Table_wabobpsvr_AzureCalc_AzureCalcRateCard[[#This Row],[ServiceName]]&amp;Table_wabobpsvr_AzureCalc_AzureCalcRateCard[[#This Row],[Price_Level]]&amp;Table_wabobpsvr_AzureCalc_AzureCalcRateCard[[#This Row],[Region]]</f>
        <v>A6 HDInsight (Non-Windows)D14</v>
      </c>
      <c r="B4950" s="775">
        <v>14</v>
      </c>
      <c r="C4950" s="775" t="s">
        <v>87</v>
      </c>
      <c r="D4950" s="775" t="s">
        <v>176</v>
      </c>
      <c r="E4950" s="775">
        <v>999999</v>
      </c>
      <c r="F4950" s="775" t="s">
        <v>3526</v>
      </c>
      <c r="G4950" s="775"/>
      <c r="H4950" s="775"/>
      <c r="I4950" s="775"/>
    </row>
    <row r="4951" spans="1:9">
      <c r="A4951" s="775" t="str">
        <f>Table_wabobpsvr_AzureCalc_AzureCalcRateCard[[#This Row],[ServiceName]]&amp;Table_wabobpsvr_AzureCalc_AzureCalcRateCard[[#This Row],[Price_Level]]&amp;Table_wabobpsvr_AzureCalc_AzureCalcRateCard[[#This Row],[Region]]</f>
        <v>D12 HDInsight (Non-Windows)MOSP14</v>
      </c>
      <c r="B4951" s="775">
        <v>14</v>
      </c>
      <c r="C4951" s="775" t="s">
        <v>87</v>
      </c>
      <c r="D4951" s="775" t="s">
        <v>606</v>
      </c>
      <c r="E4951" s="775">
        <v>999999</v>
      </c>
      <c r="F4951" s="775" t="s">
        <v>4015</v>
      </c>
      <c r="G4951" s="775"/>
      <c r="H4951" s="775"/>
      <c r="I4951" s="775"/>
    </row>
    <row r="4952" spans="1:9">
      <c r="A4952" s="775" t="str">
        <f>Table_wabobpsvr_AzureCalc_AzureCalcRateCard[[#This Row],[ServiceName]]&amp;Table_wabobpsvr_AzureCalc_AzureCalcRateCard[[#This Row],[Price_Level]]&amp;Table_wabobpsvr_AzureCalc_AzureCalcRateCard[[#This Row],[Region]]</f>
        <v>D12 HDInsight (Non-Windows)A14</v>
      </c>
      <c r="B4952" s="775">
        <v>14</v>
      </c>
      <c r="C4952" s="775" t="s">
        <v>87</v>
      </c>
      <c r="D4952" s="775" t="s">
        <v>174</v>
      </c>
      <c r="E4952" s="775">
        <v>999999</v>
      </c>
      <c r="F4952" s="775" t="s">
        <v>4015</v>
      </c>
      <c r="G4952" s="775"/>
      <c r="H4952" s="775"/>
      <c r="I4952" s="775"/>
    </row>
    <row r="4953" spans="1:9">
      <c r="A4953" s="775" t="str">
        <f>Table_wabobpsvr_AzureCalc_AzureCalcRateCard[[#This Row],[ServiceName]]&amp;Table_wabobpsvr_AzureCalc_AzureCalcRateCard[[#This Row],[Price_Level]]&amp;Table_wabobpsvr_AzureCalc_AzureCalcRateCard[[#This Row],[Region]]</f>
        <v>D12 HDInsight (Non-Windows)B14</v>
      </c>
      <c r="B4953" s="775">
        <v>14</v>
      </c>
      <c r="C4953" s="775" t="s">
        <v>87</v>
      </c>
      <c r="D4953" s="775" t="s">
        <v>175</v>
      </c>
      <c r="E4953" s="775">
        <v>999999</v>
      </c>
      <c r="F4953" s="775" t="s">
        <v>4015</v>
      </c>
      <c r="G4953" s="775"/>
      <c r="H4953" s="775"/>
      <c r="I4953" s="775"/>
    </row>
    <row r="4954" spans="1:9">
      <c r="A4954" s="775" t="str">
        <f>Table_wabobpsvr_AzureCalc_AzureCalcRateCard[[#This Row],[ServiceName]]&amp;Table_wabobpsvr_AzureCalc_AzureCalcRateCard[[#This Row],[Price_Level]]&amp;Table_wabobpsvr_AzureCalc_AzureCalcRateCard[[#This Row],[Region]]</f>
        <v>D12 HDInsight (Non-Windows)C14</v>
      </c>
      <c r="B4954" s="775">
        <v>14</v>
      </c>
      <c r="C4954" s="775" t="s">
        <v>87</v>
      </c>
      <c r="D4954" s="775" t="s">
        <v>177</v>
      </c>
      <c r="E4954" s="775">
        <v>999999</v>
      </c>
      <c r="F4954" s="775" t="s">
        <v>4015</v>
      </c>
      <c r="G4954" s="775"/>
      <c r="H4954" s="775"/>
      <c r="I4954" s="775"/>
    </row>
    <row r="4955" spans="1:9">
      <c r="A4955" s="775" t="str">
        <f>Table_wabobpsvr_AzureCalc_AzureCalcRateCard[[#This Row],[ServiceName]]&amp;Table_wabobpsvr_AzureCalc_AzureCalcRateCard[[#This Row],[Price_Level]]&amp;Table_wabobpsvr_AzureCalc_AzureCalcRateCard[[#This Row],[Region]]</f>
        <v>D12 HDInsight (Non-Windows)D14</v>
      </c>
      <c r="B4955" s="775">
        <v>14</v>
      </c>
      <c r="C4955" s="775" t="s">
        <v>87</v>
      </c>
      <c r="D4955" s="775" t="s">
        <v>176</v>
      </c>
      <c r="E4955" s="775">
        <v>999999</v>
      </c>
      <c r="F4955" s="775" t="s">
        <v>4015</v>
      </c>
      <c r="G4955" s="775"/>
      <c r="H4955" s="775"/>
      <c r="I4955" s="775"/>
    </row>
    <row r="4956" spans="1:9">
      <c r="A4956" s="775" t="str">
        <f>Table_wabobpsvr_AzureCalc_AzureCalcRateCard[[#This Row],[ServiceName]]&amp;Table_wabobpsvr_AzureCalc_AzureCalcRateCard[[#This Row],[Price_Level]]&amp;Table_wabobpsvr_AzureCalc_AzureCalcRateCard[[#This Row],[Region]]</f>
        <v>D1 HDInsightMOSP14</v>
      </c>
      <c r="B4956" s="775">
        <v>14</v>
      </c>
      <c r="C4956" s="775" t="s">
        <v>87</v>
      </c>
      <c r="D4956" s="775" t="s">
        <v>606</v>
      </c>
      <c r="E4956" s="775">
        <v>999999</v>
      </c>
      <c r="F4956" s="775" t="s">
        <v>3945</v>
      </c>
      <c r="G4956" s="775"/>
      <c r="H4956" s="775"/>
      <c r="I4956" s="775"/>
    </row>
    <row r="4957" spans="1:9">
      <c r="A4957" s="775" t="str">
        <f>Table_wabobpsvr_AzureCalc_AzureCalcRateCard[[#This Row],[ServiceName]]&amp;Table_wabobpsvr_AzureCalc_AzureCalcRateCard[[#This Row],[Price_Level]]&amp;Table_wabobpsvr_AzureCalc_AzureCalcRateCard[[#This Row],[Region]]</f>
        <v>D1 HDInsightA14</v>
      </c>
      <c r="B4957" s="775">
        <v>14</v>
      </c>
      <c r="C4957" s="775" t="s">
        <v>87</v>
      </c>
      <c r="D4957" s="775" t="s">
        <v>174</v>
      </c>
      <c r="E4957" s="775">
        <v>999999</v>
      </c>
      <c r="F4957" s="775" t="s">
        <v>3945</v>
      </c>
      <c r="G4957" s="775"/>
      <c r="H4957" s="775"/>
      <c r="I4957" s="775"/>
    </row>
    <row r="4958" spans="1:9">
      <c r="A4958" s="775" t="str">
        <f>Table_wabobpsvr_AzureCalc_AzureCalcRateCard[[#This Row],[ServiceName]]&amp;Table_wabobpsvr_AzureCalc_AzureCalcRateCard[[#This Row],[Price_Level]]&amp;Table_wabobpsvr_AzureCalc_AzureCalcRateCard[[#This Row],[Region]]</f>
        <v>D1 HDInsightB14</v>
      </c>
      <c r="B4958" s="775">
        <v>14</v>
      </c>
      <c r="C4958" s="775" t="s">
        <v>87</v>
      </c>
      <c r="D4958" s="775" t="s">
        <v>175</v>
      </c>
      <c r="E4958" s="775">
        <v>999999</v>
      </c>
      <c r="F4958" s="775" t="s">
        <v>3945</v>
      </c>
      <c r="G4958" s="775"/>
      <c r="H4958" s="775"/>
      <c r="I4958" s="775"/>
    </row>
    <row r="4959" spans="1:9">
      <c r="A4959" s="775" t="str">
        <f>Table_wabobpsvr_AzureCalc_AzureCalcRateCard[[#This Row],[ServiceName]]&amp;Table_wabobpsvr_AzureCalc_AzureCalcRateCard[[#This Row],[Price_Level]]&amp;Table_wabobpsvr_AzureCalc_AzureCalcRateCard[[#This Row],[Region]]</f>
        <v>D1 HDInsightC14</v>
      </c>
      <c r="B4959" s="775">
        <v>14</v>
      </c>
      <c r="C4959" s="775" t="s">
        <v>87</v>
      </c>
      <c r="D4959" s="775" t="s">
        <v>177</v>
      </c>
      <c r="E4959" s="775">
        <v>999999</v>
      </c>
      <c r="F4959" s="775" t="s">
        <v>3945</v>
      </c>
      <c r="G4959" s="775"/>
      <c r="H4959" s="775"/>
      <c r="I4959" s="775"/>
    </row>
    <row r="4960" spans="1:9">
      <c r="A4960" s="775" t="str">
        <f>Table_wabobpsvr_AzureCalc_AzureCalcRateCard[[#This Row],[ServiceName]]&amp;Table_wabobpsvr_AzureCalc_AzureCalcRateCard[[#This Row],[Price_Level]]&amp;Table_wabobpsvr_AzureCalc_AzureCalcRateCard[[#This Row],[Region]]</f>
        <v>D1 HDInsightD14</v>
      </c>
      <c r="B4960" s="775">
        <v>14</v>
      </c>
      <c r="C4960" s="775" t="s">
        <v>87</v>
      </c>
      <c r="D4960" s="775" t="s">
        <v>176</v>
      </c>
      <c r="E4960" s="775">
        <v>999999</v>
      </c>
      <c r="F4960" s="775" t="s">
        <v>3945</v>
      </c>
      <c r="G4960" s="775"/>
      <c r="H4960" s="775"/>
      <c r="I4960" s="775"/>
    </row>
    <row r="4961" spans="1:9">
      <c r="A4961" s="775" t="str">
        <f>Table_wabobpsvr_AzureCalc_AzureCalcRateCard[[#This Row],[ServiceName]]&amp;Table_wabobpsvr_AzureCalc_AzureCalcRateCard[[#This Row],[Price_Level]]&amp;Table_wabobpsvr_AzureCalc_AzureCalcRateCard[[#This Row],[Region]]</f>
        <v>D3 HDInsight (Non-Windows)MOSP14</v>
      </c>
      <c r="B4961" s="775">
        <v>14</v>
      </c>
      <c r="C4961" s="775" t="s">
        <v>87</v>
      </c>
      <c r="D4961" s="775" t="s">
        <v>606</v>
      </c>
      <c r="E4961" s="775">
        <v>999999</v>
      </c>
      <c r="F4961" s="775" t="s">
        <v>4077</v>
      </c>
      <c r="G4961" s="775"/>
      <c r="H4961" s="775"/>
      <c r="I4961" s="775"/>
    </row>
    <row r="4962" spans="1:9">
      <c r="A4962" s="775" t="str">
        <f>Table_wabobpsvr_AzureCalc_AzureCalcRateCard[[#This Row],[ServiceName]]&amp;Table_wabobpsvr_AzureCalc_AzureCalcRateCard[[#This Row],[Price_Level]]&amp;Table_wabobpsvr_AzureCalc_AzureCalcRateCard[[#This Row],[Region]]</f>
        <v>D3 HDInsight (Non-Windows)A14</v>
      </c>
      <c r="B4962" s="775">
        <v>14</v>
      </c>
      <c r="C4962" s="775" t="s">
        <v>87</v>
      </c>
      <c r="D4962" s="775" t="s">
        <v>174</v>
      </c>
      <c r="E4962" s="775">
        <v>999999</v>
      </c>
      <c r="F4962" s="775" t="s">
        <v>4077</v>
      </c>
      <c r="G4962" s="775"/>
      <c r="H4962" s="775"/>
      <c r="I4962" s="775"/>
    </row>
    <row r="4963" spans="1:9">
      <c r="A4963" s="775" t="str">
        <f>Table_wabobpsvr_AzureCalc_AzureCalcRateCard[[#This Row],[ServiceName]]&amp;Table_wabobpsvr_AzureCalc_AzureCalcRateCard[[#This Row],[Price_Level]]&amp;Table_wabobpsvr_AzureCalc_AzureCalcRateCard[[#This Row],[Region]]</f>
        <v>D3 HDInsight (Non-Windows)B14</v>
      </c>
      <c r="B4963" s="775">
        <v>14</v>
      </c>
      <c r="C4963" s="775" t="s">
        <v>87</v>
      </c>
      <c r="D4963" s="775" t="s">
        <v>175</v>
      </c>
      <c r="E4963" s="775">
        <v>999999</v>
      </c>
      <c r="F4963" s="775" t="s">
        <v>4077</v>
      </c>
      <c r="G4963" s="775"/>
      <c r="H4963" s="775"/>
      <c r="I4963" s="775"/>
    </row>
    <row r="4964" spans="1:9">
      <c r="A4964" s="775" t="str">
        <f>Table_wabobpsvr_AzureCalc_AzureCalcRateCard[[#This Row],[ServiceName]]&amp;Table_wabobpsvr_AzureCalc_AzureCalcRateCard[[#This Row],[Price_Level]]&amp;Table_wabobpsvr_AzureCalc_AzureCalcRateCard[[#This Row],[Region]]</f>
        <v>D3 HDInsight (Non-Windows)C14</v>
      </c>
      <c r="B4964" s="775">
        <v>14</v>
      </c>
      <c r="C4964" s="775" t="s">
        <v>87</v>
      </c>
      <c r="D4964" s="775" t="s">
        <v>177</v>
      </c>
      <c r="E4964" s="775">
        <v>999999</v>
      </c>
      <c r="F4964" s="775" t="s">
        <v>4077</v>
      </c>
      <c r="G4964" s="775"/>
      <c r="H4964" s="775"/>
      <c r="I4964" s="775"/>
    </row>
    <row r="4965" spans="1:9">
      <c r="A4965" s="775" t="str">
        <f>Table_wabobpsvr_AzureCalc_AzureCalcRateCard[[#This Row],[ServiceName]]&amp;Table_wabobpsvr_AzureCalc_AzureCalcRateCard[[#This Row],[Price_Level]]&amp;Table_wabobpsvr_AzureCalc_AzureCalcRateCard[[#This Row],[Region]]</f>
        <v>Premium Plus Overage Session HoursA</v>
      </c>
      <c r="B4965" s="775"/>
      <c r="C4965" s="775" t="s">
        <v>87</v>
      </c>
      <c r="D4965" s="775" t="s">
        <v>174</v>
      </c>
      <c r="E4965" s="775">
        <v>0.4365</v>
      </c>
      <c r="F4965" s="775" t="s">
        <v>8162</v>
      </c>
      <c r="G4965" s="775" t="s">
        <v>8163</v>
      </c>
      <c r="H4965" s="775" t="s">
        <v>8164</v>
      </c>
      <c r="I4965" s="775" t="s">
        <v>8165</v>
      </c>
    </row>
    <row r="4966" spans="1:9">
      <c r="A4966" s="775" t="str">
        <f>Table_wabobpsvr_AzureCalc_AzureCalcRateCard[[#This Row],[ServiceName]]&amp;Table_wabobpsvr_AzureCalc_AzureCalcRateCard[[#This Row],[Price_Level]]&amp;Table_wabobpsvr_AzureCalc_AzureCalcRateCard[[#This Row],[Region]]</f>
        <v>Premium Plus UsersA</v>
      </c>
      <c r="B4966" s="775"/>
      <c r="C4966" s="775" t="s">
        <v>378</v>
      </c>
      <c r="D4966" s="775" t="s">
        <v>174</v>
      </c>
      <c r="E4966" s="775">
        <v>24.25</v>
      </c>
      <c r="F4966" s="775" t="s">
        <v>8166</v>
      </c>
      <c r="G4966" s="775" t="s">
        <v>8167</v>
      </c>
      <c r="H4966" s="775" t="s">
        <v>8168</v>
      </c>
      <c r="I4966" s="775" t="s">
        <v>8169</v>
      </c>
    </row>
    <row r="4967" spans="1:9">
      <c r="A4967" s="775" t="str">
        <f>Table_wabobpsvr_AzureCalc_AzureCalcRateCard[[#This Row],[ServiceName]]&amp;Table_wabobpsvr_AzureCalc_AzureCalcRateCard[[#This Row],[Price_Level]]&amp;Table_wabobpsvr_AzureCalc_AzureCalcRateCard[[#This Row],[Region]]</f>
        <v>Premium UsersA</v>
      </c>
      <c r="B4967" s="775"/>
      <c r="C4967" s="775" t="s">
        <v>378</v>
      </c>
      <c r="D4967" s="775" t="s">
        <v>174</v>
      </c>
      <c r="E4967" s="775">
        <v>19.399999999999999</v>
      </c>
      <c r="F4967" s="775" t="s">
        <v>8170</v>
      </c>
      <c r="G4967" s="775" t="s">
        <v>8171</v>
      </c>
      <c r="H4967" s="775" t="s">
        <v>8172</v>
      </c>
      <c r="I4967" s="775" t="s">
        <v>8173</v>
      </c>
    </row>
    <row r="4968" spans="1:9">
      <c r="A4968" s="775" t="str">
        <f>Table_wabobpsvr_AzureCalc_AzureCalcRateCard[[#This Row],[ServiceName]]&amp;Table_wabobpsvr_AzureCalc_AzureCalcRateCard[[#This Row],[Price_Level]]&amp;Table_wabobpsvr_AzureCalc_AzureCalcRateCard[[#This Row],[Region]]</f>
        <v>Premium CDN Data Transfer - Zone 1B</v>
      </c>
      <c r="B4968" s="775"/>
      <c r="C4968" s="775" t="s">
        <v>9</v>
      </c>
      <c r="D4968" s="775" t="s">
        <v>175</v>
      </c>
      <c r="E4968" s="775">
        <v>0.1598</v>
      </c>
      <c r="F4968" s="775" t="s">
        <v>8400</v>
      </c>
      <c r="G4968" s="775" t="s">
        <v>8174</v>
      </c>
      <c r="H4968" s="775" t="s">
        <v>8175</v>
      </c>
      <c r="I4968" s="775" t="s">
        <v>8176</v>
      </c>
    </row>
    <row r="4969" spans="1:9">
      <c r="A4969" s="775" t="str">
        <f>Table_wabobpsvr_AzureCalc_AzureCalcRateCard[[#This Row],[ServiceName]]&amp;Table_wabobpsvr_AzureCalc_AzureCalcRateCard[[#This Row],[Price_Level]]&amp;Table_wabobpsvr_AzureCalc_AzureCalcRateCard[[#This Row],[Region]]</f>
        <v>Premium CDN Data Transfer - Zone 1 - Tier 2MOSP</v>
      </c>
      <c r="B4969" s="775"/>
      <c r="C4969" s="775" t="s">
        <v>9</v>
      </c>
      <c r="D4969" s="775" t="s">
        <v>606</v>
      </c>
      <c r="E4969" s="775">
        <v>0.15</v>
      </c>
      <c r="F4969" s="775" t="s">
        <v>8405</v>
      </c>
      <c r="G4969" s="775"/>
      <c r="H4969" s="775"/>
      <c r="I4969" s="775" t="s">
        <v>8176</v>
      </c>
    </row>
    <row r="4970" spans="1:9">
      <c r="A4970" s="775" t="str">
        <f>Table_wabobpsvr_AzureCalc_AzureCalcRateCard[[#This Row],[ServiceName]]&amp;Table_wabobpsvr_AzureCalc_AzureCalcRateCard[[#This Row],[Price_Level]]&amp;Table_wabobpsvr_AzureCalc_AzureCalcRateCard[[#This Row],[Region]]</f>
        <v>Standard_D4_v2 VM (Non-Windows)B1</v>
      </c>
      <c r="B4970" s="775">
        <v>1</v>
      </c>
      <c r="C4970" s="775" t="s">
        <v>87</v>
      </c>
      <c r="D4970" s="775" t="s">
        <v>175</v>
      </c>
      <c r="E4970" s="775">
        <v>0.55930000000000002</v>
      </c>
      <c r="F4970" s="775" t="s">
        <v>8089</v>
      </c>
      <c r="G4970" s="775" t="s">
        <v>4235</v>
      </c>
      <c r="H4970" s="775" t="s">
        <v>4235</v>
      </c>
      <c r="I4970" s="775" t="s">
        <v>8378</v>
      </c>
    </row>
    <row r="4971" spans="1:9">
      <c r="A4971" s="775" t="str">
        <f>Table_wabobpsvr_AzureCalc_AzureCalcRateCard[[#This Row],[ServiceName]]&amp;Table_wabobpsvr_AzureCalc_AzureCalcRateCard[[#This Row],[Price_Level]]&amp;Table_wabobpsvr_AzureCalc_AzureCalcRateCard[[#This Row],[Region]]</f>
        <v>Standard_D4_v2 VM (Non-Windows)C1</v>
      </c>
      <c r="B4971" s="775">
        <v>1</v>
      </c>
      <c r="C4971" s="775" t="s">
        <v>87</v>
      </c>
      <c r="D4971" s="775" t="s">
        <v>177</v>
      </c>
      <c r="E4971" s="775">
        <v>0.54144999999999999</v>
      </c>
      <c r="F4971" s="775" t="s">
        <v>8089</v>
      </c>
      <c r="G4971" s="775" t="s">
        <v>4235</v>
      </c>
      <c r="H4971" s="775" t="s">
        <v>4235</v>
      </c>
      <c r="I4971" s="775" t="s">
        <v>8378</v>
      </c>
    </row>
    <row r="4972" spans="1:9">
      <c r="A4972" s="775" t="str">
        <f>Table_wabobpsvr_AzureCalc_AzureCalcRateCard[[#This Row],[ServiceName]]&amp;Table_wabobpsvr_AzureCalc_AzureCalcRateCard[[#This Row],[Price_Level]]&amp;Table_wabobpsvr_AzureCalc_AzureCalcRateCard[[#This Row],[Region]]</f>
        <v>Standard_D4_v2 VM (Non-Windows)D1</v>
      </c>
      <c r="B4972" s="775">
        <v>1</v>
      </c>
      <c r="C4972" s="775" t="s">
        <v>87</v>
      </c>
      <c r="D4972" s="775" t="s">
        <v>176</v>
      </c>
      <c r="E4972" s="775">
        <v>0.52359999999999995</v>
      </c>
      <c r="F4972" s="775" t="s">
        <v>8089</v>
      </c>
      <c r="G4972" s="775" t="s">
        <v>4235</v>
      </c>
      <c r="H4972" s="775" t="s">
        <v>4235</v>
      </c>
      <c r="I4972" s="775" t="s">
        <v>8378</v>
      </c>
    </row>
    <row r="4973" spans="1:9">
      <c r="A4973" s="775" t="str">
        <f>Table_wabobpsvr_AzureCalc_AzureCalcRateCard[[#This Row],[ServiceName]]&amp;Table_wabobpsvr_AzureCalc_AzureCalcRateCard[[#This Row],[Price_Level]]&amp;Table_wabobpsvr_AzureCalc_AzureCalcRateCard[[#This Row],[Region]]</f>
        <v>Standard_D4_v2 VM (Windows)MOSP1</v>
      </c>
      <c r="B4973" s="775">
        <v>1</v>
      </c>
      <c r="C4973" s="775" t="s">
        <v>87</v>
      </c>
      <c r="D4973" s="775" t="s">
        <v>606</v>
      </c>
      <c r="E4973" s="775">
        <v>1.1539999999999999</v>
      </c>
      <c r="F4973" s="775" t="s">
        <v>8080</v>
      </c>
      <c r="G4973" s="775"/>
      <c r="H4973" s="775"/>
      <c r="I4973" s="775" t="s">
        <v>8379</v>
      </c>
    </row>
    <row r="4974" spans="1:9">
      <c r="A4974" s="775" t="str">
        <f>Table_wabobpsvr_AzureCalc_AzureCalcRateCard[[#This Row],[ServiceName]]&amp;Table_wabobpsvr_AzureCalc_AzureCalcRateCard[[#This Row],[Price_Level]]&amp;Table_wabobpsvr_AzureCalc_AzureCalcRateCard[[#This Row],[Region]]</f>
        <v>Standard_D4_v2 VM (Windows)A1</v>
      </c>
      <c r="B4974" s="775">
        <v>1</v>
      </c>
      <c r="C4974" s="775" t="s">
        <v>87</v>
      </c>
      <c r="D4974" s="775" t="s">
        <v>174</v>
      </c>
      <c r="E4974" s="775">
        <v>1.11938</v>
      </c>
      <c r="F4974" s="775" t="s">
        <v>8080</v>
      </c>
      <c r="G4974" s="775" t="s">
        <v>4235</v>
      </c>
      <c r="H4974" s="775" t="s">
        <v>4235</v>
      </c>
      <c r="I4974" s="775" t="s">
        <v>8379</v>
      </c>
    </row>
    <row r="4975" spans="1:9">
      <c r="A4975" s="775" t="str">
        <f>Table_wabobpsvr_AzureCalc_AzureCalcRateCard[[#This Row],[ServiceName]]&amp;Table_wabobpsvr_AzureCalc_AzureCalcRateCard[[#This Row],[Price_Level]]&amp;Table_wabobpsvr_AzureCalc_AzureCalcRateCard[[#This Row],[Region]]</f>
        <v>Standard_D4_v2 VM (Windows)B1</v>
      </c>
      <c r="B4975" s="775">
        <v>1</v>
      </c>
      <c r="C4975" s="775" t="s">
        <v>87</v>
      </c>
      <c r="D4975" s="775" t="s">
        <v>175</v>
      </c>
      <c r="E4975" s="775">
        <v>1.0847599999999999</v>
      </c>
      <c r="F4975" s="775" t="s">
        <v>8080</v>
      </c>
      <c r="G4975" s="775" t="s">
        <v>4235</v>
      </c>
      <c r="H4975" s="775" t="s">
        <v>4235</v>
      </c>
      <c r="I4975" s="775" t="s">
        <v>8379</v>
      </c>
    </row>
    <row r="4976" spans="1:9">
      <c r="A4976" s="775" t="str">
        <f>Table_wabobpsvr_AzureCalc_AzureCalcRateCard[[#This Row],[ServiceName]]&amp;Table_wabobpsvr_AzureCalc_AzureCalcRateCard[[#This Row],[Price_Level]]&amp;Table_wabobpsvr_AzureCalc_AzureCalcRateCard[[#This Row],[Region]]</f>
        <v>Standard_D4_v2 VM (Windows)C1</v>
      </c>
      <c r="B4976" s="775">
        <v>1</v>
      </c>
      <c r="C4976" s="775" t="s">
        <v>87</v>
      </c>
      <c r="D4976" s="775" t="s">
        <v>177</v>
      </c>
      <c r="E4976" s="775">
        <v>1.0501400000000001</v>
      </c>
      <c r="F4976" s="775" t="s">
        <v>8080</v>
      </c>
      <c r="G4976" s="775" t="s">
        <v>4235</v>
      </c>
      <c r="H4976" s="775" t="s">
        <v>4235</v>
      </c>
      <c r="I4976" s="775" t="s">
        <v>8379</v>
      </c>
    </row>
    <row r="4977" spans="1:9">
      <c r="A4977" s="775" t="str">
        <f>Table_wabobpsvr_AzureCalc_AzureCalcRateCard[[#This Row],[ServiceName]]&amp;Table_wabobpsvr_AzureCalc_AzureCalcRateCard[[#This Row],[Price_Level]]&amp;Table_wabobpsvr_AzureCalc_AzureCalcRateCard[[#This Row],[Region]]</f>
        <v>Standard_D4_v2 VM (Windows)D1</v>
      </c>
      <c r="B4977" s="775">
        <v>1</v>
      </c>
      <c r="C4977" s="775" t="s">
        <v>87</v>
      </c>
      <c r="D4977" s="775" t="s">
        <v>176</v>
      </c>
      <c r="E4977" s="775">
        <v>1.01552</v>
      </c>
      <c r="F4977" s="775" t="s">
        <v>8080</v>
      </c>
      <c r="G4977" s="775" t="s">
        <v>4235</v>
      </c>
      <c r="H4977" s="775" t="s">
        <v>4235</v>
      </c>
      <c r="I4977" s="775" t="s">
        <v>8379</v>
      </c>
    </row>
    <row r="4978" spans="1:9">
      <c r="A4978" s="775" t="str">
        <f>Table_wabobpsvr_AzureCalc_AzureCalcRateCard[[#This Row],[ServiceName]]&amp;Table_wabobpsvr_AzureCalc_AzureCalcRateCard[[#This Row],[Price_Level]]&amp;Table_wabobpsvr_AzureCalc_AzureCalcRateCard[[#This Row],[Region]]</f>
        <v>Standard_D5_v2 VM (Non-Windows)MOSP1</v>
      </c>
      <c r="B4978" s="775">
        <v>1</v>
      </c>
      <c r="C4978" s="775" t="s">
        <v>87</v>
      </c>
      <c r="D4978" s="775" t="s">
        <v>606</v>
      </c>
      <c r="E4978" s="775">
        <v>1.19</v>
      </c>
      <c r="F4978" s="775" t="s">
        <v>8090</v>
      </c>
      <c r="G4978" s="775"/>
      <c r="H4978" s="775"/>
      <c r="I4978" s="775" t="s">
        <v>8380</v>
      </c>
    </row>
    <row r="4979" spans="1:9">
      <c r="A4979" s="775" t="str">
        <f>Table_wabobpsvr_AzureCalc_AzureCalcRateCard[[#This Row],[ServiceName]]&amp;Table_wabobpsvr_AzureCalc_AzureCalcRateCard[[#This Row],[Price_Level]]&amp;Table_wabobpsvr_AzureCalc_AzureCalcRateCard[[#This Row],[Region]]</f>
        <v>Premium Storage - Page Blob/P30 (Units)C1</v>
      </c>
      <c r="B4979" s="775">
        <v>1</v>
      </c>
      <c r="C4979" s="775" t="s">
        <v>77</v>
      </c>
      <c r="D4979" s="775" t="s">
        <v>177</v>
      </c>
      <c r="E4979" s="775">
        <v>111.82080000000001</v>
      </c>
      <c r="F4979" s="775" t="s">
        <v>3184</v>
      </c>
      <c r="G4979" s="775" t="s">
        <v>8354</v>
      </c>
      <c r="H4979" s="775" t="s">
        <v>8355</v>
      </c>
      <c r="I4979" s="775" t="s">
        <v>8311</v>
      </c>
    </row>
    <row r="4980" spans="1:9">
      <c r="A4980" s="775" t="str">
        <f>Table_wabobpsvr_AzureCalc_AzureCalcRateCard[[#This Row],[ServiceName]]&amp;Table_wabobpsvr_AzureCalc_AzureCalcRateCard[[#This Row],[Price_Level]]&amp;Table_wabobpsvr_AzureCalc_AzureCalcRateCard[[#This Row],[Region]]</f>
        <v>Premium Storage - Page Blob/P30 (Units)D1</v>
      </c>
      <c r="B4980" s="775">
        <v>1</v>
      </c>
      <c r="C4980" s="775" t="s">
        <v>77</v>
      </c>
      <c r="D4980" s="775" t="s">
        <v>176</v>
      </c>
      <c r="E4980" s="775">
        <v>108.1344</v>
      </c>
      <c r="F4980" s="775" t="s">
        <v>3184</v>
      </c>
      <c r="G4980" s="775" t="s">
        <v>8354</v>
      </c>
      <c r="H4980" s="775" t="s">
        <v>8355</v>
      </c>
      <c r="I4980" s="775" t="s">
        <v>8311</v>
      </c>
    </row>
    <row r="4981" spans="1:9">
      <c r="A4981" s="775" t="str">
        <f>Table_wabobpsvr_AzureCalc_AzureCalcRateCard[[#This Row],[ServiceName]]&amp;Table_wabobpsvr_AzureCalc_AzureCalcRateCard[[#This Row],[Price_Level]]&amp;Table_wabobpsvr_AzureCalc_AzureCalcRateCard[[#This Row],[Region]]</f>
        <v>Premium Storage - Snapshots (GB)A1</v>
      </c>
      <c r="B4981" s="775">
        <v>1</v>
      </c>
      <c r="C4981" s="775" t="s">
        <v>9</v>
      </c>
      <c r="D4981" s="775" t="s">
        <v>174</v>
      </c>
      <c r="E4981" s="775">
        <v>0.1164</v>
      </c>
      <c r="F4981" s="775" t="s">
        <v>3189</v>
      </c>
      <c r="G4981" s="775" t="s">
        <v>8381</v>
      </c>
      <c r="H4981" s="775" t="s">
        <v>8382</v>
      </c>
      <c r="I4981" s="775" t="s">
        <v>8312</v>
      </c>
    </row>
    <row r="4982" spans="1:9">
      <c r="A4982" s="775" t="str">
        <f>Table_wabobpsvr_AzureCalc_AzureCalcRateCard[[#This Row],[ServiceName]]&amp;Table_wabobpsvr_AzureCalc_AzureCalcRateCard[[#This Row],[Price_Level]]&amp;Table_wabobpsvr_AzureCalc_AzureCalcRateCard[[#This Row],[Region]]</f>
        <v>Premium Storage - Snapshots (GB)B1</v>
      </c>
      <c r="B4982" s="775">
        <v>1</v>
      </c>
      <c r="C4982" s="775" t="s">
        <v>9</v>
      </c>
      <c r="D4982" s="775" t="s">
        <v>175</v>
      </c>
      <c r="E4982" s="775">
        <v>0.1128</v>
      </c>
      <c r="F4982" s="775" t="s">
        <v>3189</v>
      </c>
      <c r="G4982" s="775" t="s">
        <v>8381</v>
      </c>
      <c r="H4982" s="775" t="s">
        <v>8382</v>
      </c>
      <c r="I4982" s="775" t="s">
        <v>8312</v>
      </c>
    </row>
    <row r="4983" spans="1:9">
      <c r="A4983" s="775" t="str">
        <f>Table_wabobpsvr_AzureCalc_AzureCalcRateCard[[#This Row],[ServiceName]]&amp;Table_wabobpsvr_AzureCalc_AzureCalcRateCard[[#This Row],[Price_Level]]&amp;Table_wabobpsvr_AzureCalc_AzureCalcRateCard[[#This Row],[Region]]</f>
        <v>Premium Storage - Snapshots (GB)C1</v>
      </c>
      <c r="B4983" s="775">
        <v>1</v>
      </c>
      <c r="C4983" s="775" t="s">
        <v>9</v>
      </c>
      <c r="D4983" s="775" t="s">
        <v>177</v>
      </c>
      <c r="E4983" s="775">
        <v>0.10920000000000001</v>
      </c>
      <c r="F4983" s="775" t="s">
        <v>3189</v>
      </c>
      <c r="G4983" s="775" t="s">
        <v>8381</v>
      </c>
      <c r="H4983" s="775" t="s">
        <v>8382</v>
      </c>
      <c r="I4983" s="775" t="s">
        <v>8312</v>
      </c>
    </row>
    <row r="4984" spans="1:9">
      <c r="A4984" s="775" t="str">
        <f>Table_wabobpsvr_AzureCalc_AzureCalcRateCard[[#This Row],[ServiceName]]&amp;Table_wabobpsvr_AzureCalc_AzureCalcRateCard[[#This Row],[Price_Level]]&amp;Table_wabobpsvr_AzureCalc_AzureCalcRateCard[[#This Row],[Region]]</f>
        <v>Premium Storage - Snapshots (GB)D1</v>
      </c>
      <c r="B4984" s="775">
        <v>1</v>
      </c>
      <c r="C4984" s="775" t="s">
        <v>9</v>
      </c>
      <c r="D4984" s="775" t="s">
        <v>176</v>
      </c>
      <c r="E4984" s="775">
        <v>0.1056</v>
      </c>
      <c r="F4984" s="775" t="s">
        <v>3189</v>
      </c>
      <c r="G4984" s="775" t="s">
        <v>8381</v>
      </c>
      <c r="H4984" s="775" t="s">
        <v>8382</v>
      </c>
      <c r="I4984" s="775" t="s">
        <v>8312</v>
      </c>
    </row>
    <row r="4985" spans="1:9">
      <c r="A4985" s="775" t="str">
        <f>Table_wabobpsvr_AzureCalc_AzureCalcRateCard[[#This Row],[ServiceName]]&amp;Table_wabobpsvr_AzureCalc_AzureCalcRateCard[[#This Row],[Price_Level]]&amp;Table_wabobpsvr_AzureCalc_AzureCalcRateCard[[#This Row],[Region]]</f>
        <v>Premium CDN Data Transfer - Zone 1 - Tier 2A</v>
      </c>
      <c r="B4985" s="775"/>
      <c r="C4985" s="775" t="s">
        <v>9</v>
      </c>
      <c r="D4985" s="775" t="s">
        <v>174</v>
      </c>
      <c r="E4985" s="775">
        <v>0.16489999999999999</v>
      </c>
      <c r="F4985" s="775" t="s">
        <v>8405</v>
      </c>
      <c r="G4985" s="775" t="s">
        <v>8174</v>
      </c>
      <c r="H4985" s="775" t="s">
        <v>8175</v>
      </c>
      <c r="I4985" s="775" t="s">
        <v>8176</v>
      </c>
    </row>
    <row r="4986" spans="1:9">
      <c r="A4986" s="775" t="str">
        <f>Table_wabobpsvr_AzureCalc_AzureCalcRateCard[[#This Row],[ServiceName]]&amp;Table_wabobpsvr_AzureCalc_AzureCalcRateCard[[#This Row],[Price_Level]]&amp;Table_wabobpsvr_AzureCalc_AzureCalcRateCard[[#This Row],[Region]]</f>
        <v>Premium CDN Data Transfer - Zone 2 - Tier 5MOSP</v>
      </c>
      <c r="B4986" s="775"/>
      <c r="C4986" s="775" t="s">
        <v>9</v>
      </c>
      <c r="D4986" s="775" t="s">
        <v>606</v>
      </c>
      <c r="E4986" s="775">
        <v>0.14000000000000001</v>
      </c>
      <c r="F4986" s="775" t="s">
        <v>8414</v>
      </c>
      <c r="G4986" s="775"/>
      <c r="H4986" s="775"/>
      <c r="I4986" s="775" t="s">
        <v>8179</v>
      </c>
    </row>
    <row r="4987" spans="1:9">
      <c r="A4987" s="775" t="str">
        <f>Table_wabobpsvr_AzureCalc_AzureCalcRateCard[[#This Row],[ServiceName]]&amp;Table_wabobpsvr_AzureCalc_AzureCalcRateCard[[#This Row],[Price_Level]]&amp;Table_wabobpsvr_AzureCalc_AzureCalcRateCard[[#This Row],[Region]]</f>
        <v>Premium CDN Data Transfer - Zone 4 - Tier 2MOSP</v>
      </c>
      <c r="B4987" s="775"/>
      <c r="C4987" s="775" t="s">
        <v>9</v>
      </c>
      <c r="D4987" s="775" t="s">
        <v>606</v>
      </c>
      <c r="E4987" s="775">
        <v>0.24</v>
      </c>
      <c r="F4987" s="775" t="s">
        <v>8422</v>
      </c>
      <c r="G4987" s="775"/>
      <c r="H4987" s="775"/>
      <c r="I4987" s="775" t="s">
        <v>8185</v>
      </c>
    </row>
    <row r="4988" spans="1:9">
      <c r="A4988" s="775" t="str">
        <f>Table_wabobpsvr_AzureCalc_AzureCalcRateCard[[#This Row],[ServiceName]]&amp;Table_wabobpsvr_AzureCalc_AzureCalcRateCard[[#This Row],[Price_Level]]&amp;Table_wabobpsvr_AzureCalc_AzureCalcRateCard[[#This Row],[Region]]</f>
        <v>Premium CDN Data Transfer - Zone 1 - Tier 2B</v>
      </c>
      <c r="B4988" s="775"/>
      <c r="C4988" s="775" t="s">
        <v>9</v>
      </c>
      <c r="D4988" s="775" t="s">
        <v>175</v>
      </c>
      <c r="E4988" s="775">
        <v>0.1598</v>
      </c>
      <c r="F4988" s="775" t="s">
        <v>8405</v>
      </c>
      <c r="G4988" s="775" t="s">
        <v>8174</v>
      </c>
      <c r="H4988" s="775" t="s">
        <v>8175</v>
      </c>
      <c r="I4988" s="775" t="s">
        <v>8176</v>
      </c>
    </row>
    <row r="4989" spans="1:9">
      <c r="A4989" s="775" t="str">
        <f>Table_wabobpsvr_AzureCalc_AzureCalcRateCard[[#This Row],[ServiceName]]&amp;Table_wabobpsvr_AzureCalc_AzureCalcRateCard[[#This Row],[Price_Level]]&amp;Table_wabobpsvr_AzureCalc_AzureCalcRateCard[[#This Row],[Region]]</f>
        <v>Premium CDN Data Transfer - Zone 1 - Tier 2C</v>
      </c>
      <c r="B4989" s="775"/>
      <c r="C4989" s="775" t="s">
        <v>9</v>
      </c>
      <c r="D4989" s="775" t="s">
        <v>177</v>
      </c>
      <c r="E4989" s="775">
        <v>0.1547</v>
      </c>
      <c r="F4989" s="775" t="s">
        <v>8405</v>
      </c>
      <c r="G4989" s="775" t="s">
        <v>8174</v>
      </c>
      <c r="H4989" s="775" t="s">
        <v>8175</v>
      </c>
      <c r="I4989" s="775" t="s">
        <v>8176</v>
      </c>
    </row>
    <row r="4990" spans="1:9">
      <c r="A4990" s="775" t="str">
        <f>Table_wabobpsvr_AzureCalc_AzureCalcRateCard[[#This Row],[ServiceName]]&amp;Table_wabobpsvr_AzureCalc_AzureCalcRateCard[[#This Row],[Price_Level]]&amp;Table_wabobpsvr_AzureCalc_AzureCalcRateCard[[#This Row],[Region]]</f>
        <v>Premium CDN Data Transfer - Zone 1 - Tier 2D</v>
      </c>
      <c r="B4990" s="775"/>
      <c r="C4990" s="775" t="s">
        <v>9</v>
      </c>
      <c r="D4990" s="775" t="s">
        <v>176</v>
      </c>
      <c r="E4990" s="775">
        <v>0.14960000000000001</v>
      </c>
      <c r="F4990" s="775" t="s">
        <v>8405</v>
      </c>
      <c r="G4990" s="775" t="s">
        <v>8174</v>
      </c>
      <c r="H4990" s="775" t="s">
        <v>8175</v>
      </c>
      <c r="I4990" s="775" t="s">
        <v>8176</v>
      </c>
    </row>
    <row r="4991" spans="1:9">
      <c r="A4991" s="775" t="str">
        <f>Table_wabobpsvr_AzureCalc_AzureCalcRateCard[[#This Row],[ServiceName]]&amp;Table_wabobpsvr_AzureCalc_AzureCalcRateCard[[#This Row],[Price_Level]]&amp;Table_wabobpsvr_AzureCalc_AzureCalcRateCard[[#This Row],[Region]]</f>
        <v>Premium CDN Data Transfer - Zone 1 - Tier 3MOSP</v>
      </c>
      <c r="B4991" s="775"/>
      <c r="C4991" s="775" t="s">
        <v>9</v>
      </c>
      <c r="D4991" s="775" t="s">
        <v>606</v>
      </c>
      <c r="E4991" s="775">
        <v>0.13</v>
      </c>
      <c r="F4991" s="775" t="s">
        <v>8406</v>
      </c>
      <c r="G4991" s="775"/>
      <c r="H4991" s="775"/>
      <c r="I4991" s="775" t="s">
        <v>8176</v>
      </c>
    </row>
    <row r="4992" spans="1:9">
      <c r="A4992" s="775" t="str">
        <f>Table_wabobpsvr_AzureCalc_AzureCalcRateCard[[#This Row],[ServiceName]]&amp;Table_wabobpsvr_AzureCalc_AzureCalcRateCard[[#This Row],[Price_Level]]&amp;Table_wabobpsvr_AzureCalc_AzureCalcRateCard[[#This Row],[Region]]</f>
        <v>Premium CDN Data Transfer - Zone 1 - Tier 3A</v>
      </c>
      <c r="B4992" s="775"/>
      <c r="C4992" s="775" t="s">
        <v>9</v>
      </c>
      <c r="D4992" s="775" t="s">
        <v>174</v>
      </c>
      <c r="E4992" s="775">
        <v>0.16489999999999999</v>
      </c>
      <c r="F4992" s="775" t="s">
        <v>8406</v>
      </c>
      <c r="G4992" s="775" t="s">
        <v>8174</v>
      </c>
      <c r="H4992" s="775" t="s">
        <v>8175</v>
      </c>
      <c r="I4992" s="775" t="s">
        <v>8176</v>
      </c>
    </row>
    <row r="4993" spans="1:9">
      <c r="A4993" s="775" t="str">
        <f>Table_wabobpsvr_AzureCalc_AzureCalcRateCard[[#This Row],[ServiceName]]&amp;Table_wabobpsvr_AzureCalc_AzureCalcRateCard[[#This Row],[Price_Level]]&amp;Table_wabobpsvr_AzureCalc_AzureCalcRateCard[[#This Row],[Region]]</f>
        <v>Premium CDN Data Transfer - Zone 1 - Tier 3B</v>
      </c>
      <c r="B4993" s="775"/>
      <c r="C4993" s="775" t="s">
        <v>9</v>
      </c>
      <c r="D4993" s="775" t="s">
        <v>175</v>
      </c>
      <c r="E4993" s="775">
        <v>0.1598</v>
      </c>
      <c r="F4993" s="775" t="s">
        <v>8406</v>
      </c>
      <c r="G4993" s="775" t="s">
        <v>8174</v>
      </c>
      <c r="H4993" s="775" t="s">
        <v>8175</v>
      </c>
      <c r="I4993" s="775" t="s">
        <v>8176</v>
      </c>
    </row>
    <row r="4994" spans="1:9">
      <c r="A4994" s="775" t="str">
        <f>Table_wabobpsvr_AzureCalc_AzureCalcRateCard[[#This Row],[ServiceName]]&amp;Table_wabobpsvr_AzureCalc_AzureCalcRateCard[[#This Row],[Price_Level]]&amp;Table_wabobpsvr_AzureCalc_AzureCalcRateCard[[#This Row],[Region]]</f>
        <v>Premium CDN Data Transfer - Zone 1 - Tier 3C</v>
      </c>
      <c r="B4994" s="775"/>
      <c r="C4994" s="775" t="s">
        <v>9</v>
      </c>
      <c r="D4994" s="775" t="s">
        <v>177</v>
      </c>
      <c r="E4994" s="775">
        <v>0.1547</v>
      </c>
      <c r="F4994" s="775" t="s">
        <v>8406</v>
      </c>
      <c r="G4994" s="775" t="s">
        <v>8174</v>
      </c>
      <c r="H4994" s="775" t="s">
        <v>8175</v>
      </c>
      <c r="I4994" s="775" t="s">
        <v>8176</v>
      </c>
    </row>
    <row r="4995" spans="1:9">
      <c r="A4995" s="775" t="str">
        <f>Table_wabobpsvr_AzureCalc_AzureCalcRateCard[[#This Row],[ServiceName]]&amp;Table_wabobpsvr_AzureCalc_AzureCalcRateCard[[#This Row],[Price_Level]]&amp;Table_wabobpsvr_AzureCalc_AzureCalcRateCard[[#This Row],[Region]]</f>
        <v>Premium CDN Data Transfer - Zone 1 - Tier 3D</v>
      </c>
      <c r="B4995" s="775"/>
      <c r="C4995" s="775" t="s">
        <v>9</v>
      </c>
      <c r="D4995" s="775" t="s">
        <v>176</v>
      </c>
      <c r="E4995" s="775">
        <v>0.14960000000000001</v>
      </c>
      <c r="F4995" s="775" t="s">
        <v>8406</v>
      </c>
      <c r="G4995" s="775" t="s">
        <v>8174</v>
      </c>
      <c r="H4995" s="775" t="s">
        <v>8175</v>
      </c>
      <c r="I4995" s="775" t="s">
        <v>8176</v>
      </c>
    </row>
    <row r="4996" spans="1:9">
      <c r="A4996" s="775" t="str">
        <f>Table_wabobpsvr_AzureCalc_AzureCalcRateCard[[#This Row],[ServiceName]]&amp;Table_wabobpsvr_AzureCalc_AzureCalcRateCard[[#This Row],[Price_Level]]&amp;Table_wabobpsvr_AzureCalc_AzureCalcRateCard[[#This Row],[Region]]</f>
        <v>Premium CDN Data Transfer - Zone 1 - Tier 4MOSP</v>
      </c>
      <c r="B4996" s="775"/>
      <c r="C4996" s="775" t="s">
        <v>9</v>
      </c>
      <c r="D4996" s="775" t="s">
        <v>606</v>
      </c>
      <c r="E4996" s="775">
        <v>0.11</v>
      </c>
      <c r="F4996" s="775" t="s">
        <v>8407</v>
      </c>
      <c r="G4996" s="775"/>
      <c r="H4996" s="775"/>
      <c r="I4996" s="775" t="s">
        <v>8176</v>
      </c>
    </row>
    <row r="4997" spans="1:9">
      <c r="A4997" s="775" t="str">
        <f>Table_wabobpsvr_AzureCalc_AzureCalcRateCard[[#This Row],[ServiceName]]&amp;Table_wabobpsvr_AzureCalc_AzureCalcRateCard[[#This Row],[Price_Level]]&amp;Table_wabobpsvr_AzureCalc_AzureCalcRateCard[[#This Row],[Region]]</f>
        <v>Premium CDN Data Transfer - Zone 2 - Tier 5A</v>
      </c>
      <c r="B4997" s="775"/>
      <c r="C4997" s="775" t="s">
        <v>9</v>
      </c>
      <c r="D4997" s="775" t="s">
        <v>174</v>
      </c>
      <c r="E4997" s="775">
        <v>0.24249999999999999</v>
      </c>
      <c r="F4997" s="775" t="s">
        <v>8414</v>
      </c>
      <c r="G4997" s="775" t="s">
        <v>8177</v>
      </c>
      <c r="H4997" s="775" t="s">
        <v>8178</v>
      </c>
      <c r="I4997" s="775" t="s">
        <v>8179</v>
      </c>
    </row>
    <row r="4998" spans="1:9">
      <c r="A4998" s="775" t="str">
        <f>Table_wabobpsvr_AzureCalc_AzureCalcRateCard[[#This Row],[ServiceName]]&amp;Table_wabobpsvr_AzureCalc_AzureCalcRateCard[[#This Row],[Price_Level]]&amp;Table_wabobpsvr_AzureCalc_AzureCalcRateCard[[#This Row],[Region]]</f>
        <v>Premium CDN Data Transfer - Zone 2 - Tier 5B</v>
      </c>
      <c r="B4998" s="775"/>
      <c r="C4998" s="775" t="s">
        <v>9</v>
      </c>
      <c r="D4998" s="775" t="s">
        <v>175</v>
      </c>
      <c r="E4998" s="775">
        <v>0.23499999999999999</v>
      </c>
      <c r="F4998" s="775" t="s">
        <v>8414</v>
      </c>
      <c r="G4998" s="775" t="s">
        <v>8177</v>
      </c>
      <c r="H4998" s="775" t="s">
        <v>8178</v>
      </c>
      <c r="I4998" s="775" t="s">
        <v>8179</v>
      </c>
    </row>
    <row r="4999" spans="1:9">
      <c r="A4999" s="775" t="str">
        <f>Table_wabobpsvr_AzureCalc_AzureCalcRateCard[[#This Row],[ServiceName]]&amp;Table_wabobpsvr_AzureCalc_AzureCalcRateCard[[#This Row],[Price_Level]]&amp;Table_wabobpsvr_AzureCalc_AzureCalcRateCard[[#This Row],[Region]]</f>
        <v>Premium CDN Data Transfer - Zone 2 - Tier 5C</v>
      </c>
      <c r="B4999" s="775"/>
      <c r="C4999" s="775" t="s">
        <v>9</v>
      </c>
      <c r="D4999" s="775" t="s">
        <v>177</v>
      </c>
      <c r="E4999" s="775">
        <v>0.22750000000000001</v>
      </c>
      <c r="F4999" s="775" t="s">
        <v>8414</v>
      </c>
      <c r="G4999" s="775" t="s">
        <v>8177</v>
      </c>
      <c r="H4999" s="775" t="s">
        <v>8178</v>
      </c>
      <c r="I4999" s="775" t="s">
        <v>8179</v>
      </c>
    </row>
    <row r="5000" spans="1:9">
      <c r="A5000" s="775" t="str">
        <f>Table_wabobpsvr_AzureCalc_AzureCalcRateCard[[#This Row],[ServiceName]]&amp;Table_wabobpsvr_AzureCalc_AzureCalcRateCard[[#This Row],[Price_Level]]&amp;Table_wabobpsvr_AzureCalc_AzureCalcRateCard[[#This Row],[Region]]</f>
        <v>Premium CDN Data Transfer - Zone 2 - Tier 5D</v>
      </c>
      <c r="B5000" s="775"/>
      <c r="C5000" s="775" t="s">
        <v>9</v>
      </c>
      <c r="D5000" s="775" t="s">
        <v>176</v>
      </c>
      <c r="E5000" s="775">
        <v>0.22</v>
      </c>
      <c r="F5000" s="775" t="s">
        <v>8414</v>
      </c>
      <c r="G5000" s="775" t="s">
        <v>8177</v>
      </c>
      <c r="H5000" s="775" t="s">
        <v>8178</v>
      </c>
      <c r="I5000" s="775" t="s">
        <v>8179</v>
      </c>
    </row>
    <row r="5001" spans="1:9">
      <c r="A5001" s="775" t="str">
        <f>Table_wabobpsvr_AzureCalc_AzureCalcRateCard[[#This Row],[ServiceName]]&amp;Table_wabobpsvr_AzureCalc_AzureCalcRateCard[[#This Row],[Price_Level]]&amp;Table_wabobpsvr_AzureCalc_AzureCalcRateCard[[#This Row],[Region]]</f>
        <v>Premium CDN Data Transfer - Zone 2 - Tier 6MOSP</v>
      </c>
      <c r="B5001" s="775"/>
      <c r="C5001" s="775" t="s">
        <v>9</v>
      </c>
      <c r="D5001" s="775" t="s">
        <v>606</v>
      </c>
      <c r="E5001" s="775">
        <v>0.12</v>
      </c>
      <c r="F5001" s="775" t="s">
        <v>8415</v>
      </c>
      <c r="G5001" s="775"/>
      <c r="H5001" s="775"/>
      <c r="I5001" s="775" t="s">
        <v>8179</v>
      </c>
    </row>
    <row r="5002" spans="1:9">
      <c r="A5002" s="775" t="str">
        <f>Table_wabobpsvr_AzureCalc_AzureCalcRateCard[[#This Row],[ServiceName]]&amp;Table_wabobpsvr_AzureCalc_AzureCalcRateCard[[#This Row],[Price_Level]]&amp;Table_wabobpsvr_AzureCalc_AzureCalcRateCard[[#This Row],[Region]]</f>
        <v>Premium CDN Data Transfer - Zone 2 - Tier 6A</v>
      </c>
      <c r="B5002" s="775"/>
      <c r="C5002" s="775" t="s">
        <v>9</v>
      </c>
      <c r="D5002" s="775" t="s">
        <v>174</v>
      </c>
      <c r="E5002" s="775">
        <v>0.24249999999999999</v>
      </c>
      <c r="F5002" s="775" t="s">
        <v>8415</v>
      </c>
      <c r="G5002" s="775" t="s">
        <v>8177</v>
      </c>
      <c r="H5002" s="775" t="s">
        <v>8178</v>
      </c>
      <c r="I5002" s="775" t="s">
        <v>8179</v>
      </c>
    </row>
    <row r="5003" spans="1:9">
      <c r="A5003" s="775" t="str">
        <f>Table_wabobpsvr_AzureCalc_AzureCalcRateCard[[#This Row],[ServiceName]]&amp;Table_wabobpsvr_AzureCalc_AzureCalcRateCard[[#This Row],[Price_Level]]&amp;Table_wabobpsvr_AzureCalc_AzureCalcRateCard[[#This Row],[Region]]</f>
        <v>Premium CDN Data Transfer - Zone 2 - Tier 6B</v>
      </c>
      <c r="B5003" s="775"/>
      <c r="C5003" s="775" t="s">
        <v>9</v>
      </c>
      <c r="D5003" s="775" t="s">
        <v>175</v>
      </c>
      <c r="E5003" s="775">
        <v>0.23499999999999999</v>
      </c>
      <c r="F5003" s="775" t="s">
        <v>8415</v>
      </c>
      <c r="G5003" s="775" t="s">
        <v>8177</v>
      </c>
      <c r="H5003" s="775" t="s">
        <v>8178</v>
      </c>
      <c r="I5003" s="775" t="s">
        <v>8179</v>
      </c>
    </row>
    <row r="5004" spans="1:9">
      <c r="A5004" s="775" t="str">
        <f>Table_wabobpsvr_AzureCalc_AzureCalcRateCard[[#This Row],[ServiceName]]&amp;Table_wabobpsvr_AzureCalc_AzureCalcRateCard[[#This Row],[Price_Level]]&amp;Table_wabobpsvr_AzureCalc_AzureCalcRateCard[[#This Row],[Region]]</f>
        <v>Premium CDN Data Transfer - Zone 2 - Tier 6C</v>
      </c>
      <c r="B5004" s="775"/>
      <c r="C5004" s="775" t="s">
        <v>9</v>
      </c>
      <c r="D5004" s="775" t="s">
        <v>177</v>
      </c>
      <c r="E5004" s="775">
        <v>0.22750000000000001</v>
      </c>
      <c r="F5004" s="775" t="s">
        <v>8415</v>
      </c>
      <c r="G5004" s="775" t="s">
        <v>8177</v>
      </c>
      <c r="H5004" s="775" t="s">
        <v>8178</v>
      </c>
      <c r="I5004" s="775" t="s">
        <v>8179</v>
      </c>
    </row>
    <row r="5005" spans="1:9">
      <c r="A5005" s="775" t="str">
        <f>Table_wabobpsvr_AzureCalc_AzureCalcRateCard[[#This Row],[ServiceName]]&amp;Table_wabobpsvr_AzureCalc_AzureCalcRateCard[[#This Row],[Price_Level]]&amp;Table_wabobpsvr_AzureCalc_AzureCalcRateCard[[#This Row],[Region]]</f>
        <v>Premium CDN Data Transfer - Zone 2 - Tier 6D</v>
      </c>
      <c r="B5005" s="775"/>
      <c r="C5005" s="775" t="s">
        <v>9</v>
      </c>
      <c r="D5005" s="775" t="s">
        <v>176</v>
      </c>
      <c r="E5005" s="775">
        <v>0.22</v>
      </c>
      <c r="F5005" s="775" t="s">
        <v>8415</v>
      </c>
      <c r="G5005" s="775" t="s">
        <v>8177</v>
      </c>
      <c r="H5005" s="775" t="s">
        <v>8178</v>
      </c>
      <c r="I5005" s="775" t="s">
        <v>8179</v>
      </c>
    </row>
    <row r="5006" spans="1:9">
      <c r="A5006" s="775" t="str">
        <f>Table_wabobpsvr_AzureCalc_AzureCalcRateCard[[#This Row],[ServiceName]]&amp;Table_wabobpsvr_AzureCalc_AzureCalcRateCard[[#This Row],[Price_Level]]&amp;Table_wabobpsvr_AzureCalc_AzureCalcRateCard[[#This Row],[Region]]</f>
        <v>Premium CDN Data Transfer - Zone 4 - Tier 2A</v>
      </c>
      <c r="B5006" s="775"/>
      <c r="C5006" s="775" t="s">
        <v>9</v>
      </c>
      <c r="D5006" s="775" t="s">
        <v>174</v>
      </c>
      <c r="E5006" s="775">
        <v>0.27160000000000001</v>
      </c>
      <c r="F5006" s="775" t="s">
        <v>8422</v>
      </c>
      <c r="G5006" s="775" t="s">
        <v>8183</v>
      </c>
      <c r="H5006" s="775" t="s">
        <v>8184</v>
      </c>
      <c r="I5006" s="775" t="s">
        <v>8185</v>
      </c>
    </row>
    <row r="5007" spans="1:9">
      <c r="A5007" s="775" t="str">
        <f>Table_wabobpsvr_AzureCalc_AzureCalcRateCard[[#This Row],[ServiceName]]&amp;Table_wabobpsvr_AzureCalc_AzureCalcRateCard[[#This Row],[Price_Level]]&amp;Table_wabobpsvr_AzureCalc_AzureCalcRateCard[[#This Row],[Region]]</f>
        <v>Premium CDN Data Transfer - Zone 4 - Tier 2B</v>
      </c>
      <c r="B5007" s="775"/>
      <c r="C5007" s="775" t="s">
        <v>9</v>
      </c>
      <c r="D5007" s="775" t="s">
        <v>175</v>
      </c>
      <c r="E5007" s="775">
        <v>0.26319999999999999</v>
      </c>
      <c r="F5007" s="775" t="s">
        <v>8422</v>
      </c>
      <c r="G5007" s="775" t="s">
        <v>8183</v>
      </c>
      <c r="H5007" s="775" t="s">
        <v>8184</v>
      </c>
      <c r="I5007" s="775" t="s">
        <v>8185</v>
      </c>
    </row>
    <row r="5008" spans="1:9">
      <c r="A5008" s="775" t="str">
        <f>Table_wabobpsvr_AzureCalc_AzureCalcRateCard[[#This Row],[ServiceName]]&amp;Table_wabobpsvr_AzureCalc_AzureCalcRateCard[[#This Row],[Price_Level]]&amp;Table_wabobpsvr_AzureCalc_AzureCalcRateCard[[#This Row],[Region]]</f>
        <v>Premium CDN Data Transfer - Zone 4 - Tier 2C</v>
      </c>
      <c r="B5008" s="775"/>
      <c r="C5008" s="775" t="s">
        <v>9</v>
      </c>
      <c r="D5008" s="775" t="s">
        <v>177</v>
      </c>
      <c r="E5008" s="775">
        <v>0.25480000000000003</v>
      </c>
      <c r="F5008" s="775" t="s">
        <v>8422</v>
      </c>
      <c r="G5008" s="775" t="s">
        <v>8183</v>
      </c>
      <c r="H5008" s="775" t="s">
        <v>8184</v>
      </c>
      <c r="I5008" s="775" t="s">
        <v>8185</v>
      </c>
    </row>
    <row r="5009" spans="1:9">
      <c r="A5009" s="775" t="str">
        <f>Table_wabobpsvr_AzureCalc_AzureCalcRateCard[[#This Row],[ServiceName]]&amp;Table_wabobpsvr_AzureCalc_AzureCalcRateCard[[#This Row],[Price_Level]]&amp;Table_wabobpsvr_AzureCalc_AzureCalcRateCard[[#This Row],[Region]]</f>
        <v>Premium CDN Data Transfer - Zone 4 - Tier 2D</v>
      </c>
      <c r="B5009" s="775"/>
      <c r="C5009" s="775" t="s">
        <v>9</v>
      </c>
      <c r="D5009" s="775" t="s">
        <v>176</v>
      </c>
      <c r="E5009" s="775">
        <v>0.24640000000000001</v>
      </c>
      <c r="F5009" s="775" t="s">
        <v>8422</v>
      </c>
      <c r="G5009" s="775" t="s">
        <v>8183</v>
      </c>
      <c r="H5009" s="775" t="s">
        <v>8184</v>
      </c>
      <c r="I5009" s="775" t="s">
        <v>8185</v>
      </c>
    </row>
    <row r="5010" spans="1:9">
      <c r="A5010" s="775" t="str">
        <f>Table_wabobpsvr_AzureCalc_AzureCalcRateCard[[#This Row],[ServiceName]]&amp;Table_wabobpsvr_AzureCalc_AzureCalcRateCard[[#This Row],[Price_Level]]&amp;Table_wabobpsvr_AzureCalc_AzureCalcRateCard[[#This Row],[Region]]</f>
        <v>Premium CDN Data Transfer - Zone 4 - Tier 3MOSP</v>
      </c>
      <c r="B5010" s="775"/>
      <c r="C5010" s="775" t="s">
        <v>9</v>
      </c>
      <c r="D5010" s="775" t="s">
        <v>606</v>
      </c>
      <c r="E5010" s="775">
        <v>0.2</v>
      </c>
      <c r="F5010" s="775" t="s">
        <v>8423</v>
      </c>
      <c r="G5010" s="775"/>
      <c r="H5010" s="775"/>
      <c r="I5010" s="775" t="s">
        <v>8185</v>
      </c>
    </row>
    <row r="5011" spans="1:9">
      <c r="A5011" s="775" t="str">
        <f>Table_wabobpsvr_AzureCalc_AzureCalcRateCard[[#This Row],[ServiceName]]&amp;Table_wabobpsvr_AzureCalc_AzureCalcRateCard[[#This Row],[Price_Level]]&amp;Table_wabobpsvr_AzureCalc_AzureCalcRateCard[[#This Row],[Region]]</f>
        <v>Premium CDN Data Transfer - Zone 4 - Tier 3A</v>
      </c>
      <c r="B5011" s="775"/>
      <c r="C5011" s="775" t="s">
        <v>9</v>
      </c>
      <c r="D5011" s="775" t="s">
        <v>174</v>
      </c>
      <c r="E5011" s="775">
        <v>0.27160000000000001</v>
      </c>
      <c r="F5011" s="775" t="s">
        <v>8423</v>
      </c>
      <c r="G5011" s="775" t="s">
        <v>8183</v>
      </c>
      <c r="H5011" s="775" t="s">
        <v>8184</v>
      </c>
      <c r="I5011" s="775" t="s">
        <v>8185</v>
      </c>
    </row>
    <row r="5012" spans="1:9">
      <c r="A5012" s="775" t="str">
        <f>Table_wabobpsvr_AzureCalc_AzureCalcRateCard[[#This Row],[ServiceName]]&amp;Table_wabobpsvr_AzureCalc_AzureCalcRateCard[[#This Row],[Price_Level]]&amp;Table_wabobpsvr_AzureCalc_AzureCalcRateCard[[#This Row],[Region]]</f>
        <v>Premium CDN Data Transfer - Zone 4 - Tier 3B</v>
      </c>
      <c r="B5012" s="775"/>
      <c r="C5012" s="775" t="s">
        <v>9</v>
      </c>
      <c r="D5012" s="775" t="s">
        <v>175</v>
      </c>
      <c r="E5012" s="775">
        <v>0.26319999999999999</v>
      </c>
      <c r="F5012" s="775" t="s">
        <v>8423</v>
      </c>
      <c r="G5012" s="775" t="s">
        <v>8183</v>
      </c>
      <c r="H5012" s="775" t="s">
        <v>8184</v>
      </c>
      <c r="I5012" s="775" t="s">
        <v>8185</v>
      </c>
    </row>
    <row r="5013" spans="1:9">
      <c r="A5013" s="775" t="str">
        <f>Table_wabobpsvr_AzureCalc_AzureCalcRateCard[[#This Row],[ServiceName]]&amp;Table_wabobpsvr_AzureCalc_AzureCalcRateCard[[#This Row],[Price_Level]]&amp;Table_wabobpsvr_AzureCalc_AzureCalcRateCard[[#This Row],[Region]]</f>
        <v>Premium CDN Data Transfer - Zone 4 - Tier 3C</v>
      </c>
      <c r="B5013" s="775"/>
      <c r="C5013" s="775" t="s">
        <v>9</v>
      </c>
      <c r="D5013" s="775" t="s">
        <v>177</v>
      </c>
      <c r="E5013" s="775">
        <v>0.25480000000000003</v>
      </c>
      <c r="F5013" s="775" t="s">
        <v>8423</v>
      </c>
      <c r="G5013" s="775" t="s">
        <v>8183</v>
      </c>
      <c r="H5013" s="775" t="s">
        <v>8184</v>
      </c>
      <c r="I5013" s="775" t="s">
        <v>8185</v>
      </c>
    </row>
    <row r="5014" spans="1:9">
      <c r="A5014" s="775" t="str">
        <f>Table_wabobpsvr_AzureCalc_AzureCalcRateCard[[#This Row],[ServiceName]]&amp;Table_wabobpsvr_AzureCalc_AzureCalcRateCard[[#This Row],[Price_Level]]&amp;Table_wabobpsvr_AzureCalc_AzureCalcRateCard[[#This Row],[Region]]</f>
        <v>Premium CDN Data Transfer - Zone 4 - Tier 3D</v>
      </c>
      <c r="B5014" s="775"/>
      <c r="C5014" s="775" t="s">
        <v>9</v>
      </c>
      <c r="D5014" s="775" t="s">
        <v>176</v>
      </c>
      <c r="E5014" s="775">
        <v>0.24640000000000001</v>
      </c>
      <c r="F5014" s="775" t="s">
        <v>8423</v>
      </c>
      <c r="G5014" s="775" t="s">
        <v>8183</v>
      </c>
      <c r="H5014" s="775" t="s">
        <v>8184</v>
      </c>
      <c r="I5014" s="775" t="s">
        <v>8185</v>
      </c>
    </row>
    <row r="5015" spans="1:9">
      <c r="A5015" s="775" t="str">
        <f>Table_wabobpsvr_AzureCalc_AzureCalcRateCard[[#This Row],[ServiceName]]&amp;Table_wabobpsvr_AzureCalc_AzureCalcRateCard[[#This Row],[Price_Level]]&amp;Table_wabobpsvr_AzureCalc_AzureCalcRateCard[[#This Row],[Region]]</f>
        <v>CDN Data Transfer - Zone 3 - Tier 4A</v>
      </c>
      <c r="B5015" s="775"/>
      <c r="C5015" s="775" t="s">
        <v>9</v>
      </c>
      <c r="D5015" s="775" t="s">
        <v>174</v>
      </c>
      <c r="E5015" s="775">
        <v>0.24249999999999999</v>
      </c>
      <c r="F5015" s="775" t="s">
        <v>8429</v>
      </c>
      <c r="G5015" s="775" t="s">
        <v>8186</v>
      </c>
      <c r="H5015" s="775" t="s">
        <v>8187</v>
      </c>
      <c r="I5015" s="775" t="s">
        <v>8188</v>
      </c>
    </row>
    <row r="5016" spans="1:9">
      <c r="A5016" s="775" t="str">
        <f>Table_wabobpsvr_AzureCalc_AzureCalcRateCard[[#This Row],[ServiceName]]&amp;Table_wabobpsvr_AzureCalc_AzureCalcRateCard[[#This Row],[Price_Level]]&amp;Table_wabobpsvr_AzureCalc_AzureCalcRateCard[[#This Row],[Region]]</f>
        <v>CDN Data Transfer - Zone 3 - Tier 4B</v>
      </c>
      <c r="B5016" s="775"/>
      <c r="C5016" s="775" t="s">
        <v>9</v>
      </c>
      <c r="D5016" s="775" t="s">
        <v>175</v>
      </c>
      <c r="E5016" s="775">
        <v>0.23499999999999999</v>
      </c>
      <c r="F5016" s="775" t="s">
        <v>8429</v>
      </c>
      <c r="G5016" s="775" t="s">
        <v>8186</v>
      </c>
      <c r="H5016" s="775" t="s">
        <v>8187</v>
      </c>
      <c r="I5016" s="775" t="s">
        <v>8188</v>
      </c>
    </row>
    <row r="5017" spans="1:9">
      <c r="A5017" s="775" t="str">
        <f>Table_wabobpsvr_AzureCalc_AzureCalcRateCard[[#This Row],[ServiceName]]&amp;Table_wabobpsvr_AzureCalc_AzureCalcRateCard[[#This Row],[Price_Level]]&amp;Table_wabobpsvr_AzureCalc_AzureCalcRateCard[[#This Row],[Region]]</f>
        <v>CDN Data Transfer - Zone 3 - Tier 4C</v>
      </c>
      <c r="B5017" s="775"/>
      <c r="C5017" s="775" t="s">
        <v>9</v>
      </c>
      <c r="D5017" s="775" t="s">
        <v>177</v>
      </c>
      <c r="E5017" s="775">
        <v>0.22750000000000001</v>
      </c>
      <c r="F5017" s="775" t="s">
        <v>8429</v>
      </c>
      <c r="G5017" s="775" t="s">
        <v>8186</v>
      </c>
      <c r="H5017" s="775" t="s">
        <v>8187</v>
      </c>
      <c r="I5017" s="775" t="s">
        <v>8188</v>
      </c>
    </row>
    <row r="5018" spans="1:9">
      <c r="A5018" s="775" t="str">
        <f>Table_wabobpsvr_AzureCalc_AzureCalcRateCard[[#This Row],[ServiceName]]&amp;Table_wabobpsvr_AzureCalc_AzureCalcRateCard[[#This Row],[Price_Level]]&amp;Table_wabobpsvr_AzureCalc_AzureCalcRateCard[[#This Row],[Region]]</f>
        <v>CDN Data Transfer - Zone 3 - Tier 4D</v>
      </c>
      <c r="B5018" s="775"/>
      <c r="C5018" s="775" t="s">
        <v>9</v>
      </c>
      <c r="D5018" s="775" t="s">
        <v>176</v>
      </c>
      <c r="E5018" s="775">
        <v>0.22</v>
      </c>
      <c r="F5018" s="775" t="s">
        <v>8429</v>
      </c>
      <c r="G5018" s="775" t="s">
        <v>8186</v>
      </c>
      <c r="H5018" s="775" t="s">
        <v>8187</v>
      </c>
      <c r="I5018" s="775" t="s">
        <v>8188</v>
      </c>
    </row>
    <row r="5019" spans="1:9">
      <c r="A5019" s="775" t="str">
        <f>Table_wabobpsvr_AzureCalc_AzureCalcRateCard[[#This Row],[ServiceName]]&amp;Table_wabobpsvr_AzureCalc_AzureCalcRateCard[[#This Row],[Price_Level]]&amp;Table_wabobpsvr_AzureCalc_AzureCalcRateCard[[#This Row],[Region]]</f>
        <v>CDN Data Transfer - Zone 3 - Tier 5MOSP</v>
      </c>
      <c r="B5019" s="775"/>
      <c r="C5019" s="775" t="s">
        <v>9</v>
      </c>
      <c r="D5019" s="775" t="s">
        <v>606</v>
      </c>
      <c r="E5019" s="775">
        <v>0.14000000000000001</v>
      </c>
      <c r="F5019" s="775" t="s">
        <v>8430</v>
      </c>
      <c r="G5019" s="775"/>
      <c r="H5019" s="775"/>
      <c r="I5019" s="775" t="s">
        <v>8188</v>
      </c>
    </row>
    <row r="5020" spans="1:9">
      <c r="A5020" s="775" t="str">
        <f>Table_wabobpsvr_AzureCalc_AzureCalcRateCard[[#This Row],[ServiceName]]&amp;Table_wabobpsvr_AzureCalc_AzureCalcRateCard[[#This Row],[Price_Level]]&amp;Table_wabobpsvr_AzureCalc_AzureCalcRateCard[[#This Row],[Region]]</f>
        <v>CDN Data Transfer - Zone 3 - Tier 5A</v>
      </c>
      <c r="B5020" s="775"/>
      <c r="C5020" s="775" t="s">
        <v>9</v>
      </c>
      <c r="D5020" s="775" t="s">
        <v>174</v>
      </c>
      <c r="E5020" s="775">
        <v>0.24249999999999999</v>
      </c>
      <c r="F5020" s="775" t="s">
        <v>8430</v>
      </c>
      <c r="G5020" s="775" t="s">
        <v>8186</v>
      </c>
      <c r="H5020" s="775" t="s">
        <v>8187</v>
      </c>
      <c r="I5020" s="775" t="s">
        <v>8188</v>
      </c>
    </row>
    <row r="5021" spans="1:9">
      <c r="A5021" s="775" t="str">
        <f>Table_wabobpsvr_AzureCalc_AzureCalcRateCard[[#This Row],[ServiceName]]&amp;Table_wabobpsvr_AzureCalc_AzureCalcRateCard[[#This Row],[Price_Level]]&amp;Table_wabobpsvr_AzureCalc_AzureCalcRateCard[[#This Row],[Region]]</f>
        <v>CDN Data Transfer - Zone 3 - Tier 5B</v>
      </c>
      <c r="B5021" s="775"/>
      <c r="C5021" s="775" t="s">
        <v>9</v>
      </c>
      <c r="D5021" s="775" t="s">
        <v>175</v>
      </c>
      <c r="E5021" s="775">
        <v>0.23499999999999999</v>
      </c>
      <c r="F5021" s="775" t="s">
        <v>8430</v>
      </c>
      <c r="G5021" s="775" t="s">
        <v>8186</v>
      </c>
      <c r="H5021" s="775" t="s">
        <v>8187</v>
      </c>
      <c r="I5021" s="775" t="s">
        <v>8188</v>
      </c>
    </row>
    <row r="5022" spans="1:9">
      <c r="A5022" s="775" t="str">
        <f>Table_wabobpsvr_AzureCalc_AzureCalcRateCard[[#This Row],[ServiceName]]&amp;Table_wabobpsvr_AzureCalc_AzureCalcRateCard[[#This Row],[Price_Level]]&amp;Table_wabobpsvr_AzureCalc_AzureCalcRateCard[[#This Row],[Region]]</f>
        <v>CDN Data Transfer - Zone 3 - Tier 5C</v>
      </c>
      <c r="B5022" s="775"/>
      <c r="C5022" s="775" t="s">
        <v>9</v>
      </c>
      <c r="D5022" s="775" t="s">
        <v>177</v>
      </c>
      <c r="E5022" s="775">
        <v>0.22750000000000001</v>
      </c>
      <c r="F5022" s="775" t="s">
        <v>8430</v>
      </c>
      <c r="G5022" s="775" t="s">
        <v>8186</v>
      </c>
      <c r="H5022" s="775" t="s">
        <v>8187</v>
      </c>
      <c r="I5022" s="775" t="s">
        <v>8188</v>
      </c>
    </row>
    <row r="5023" spans="1:9">
      <c r="A5023" s="775" t="str">
        <f>Table_wabobpsvr_AzureCalc_AzureCalcRateCard[[#This Row],[ServiceName]]&amp;Table_wabobpsvr_AzureCalc_AzureCalcRateCard[[#This Row],[Price_Level]]&amp;Table_wabobpsvr_AzureCalc_AzureCalcRateCard[[#This Row],[Region]]</f>
        <v>CDN Data Transfer - Zone 3 - Tier 5D</v>
      </c>
      <c r="B5023" s="775"/>
      <c r="C5023" s="775" t="s">
        <v>9</v>
      </c>
      <c r="D5023" s="775" t="s">
        <v>176</v>
      </c>
      <c r="E5023" s="775">
        <v>0.22</v>
      </c>
      <c r="F5023" s="775" t="s">
        <v>8430</v>
      </c>
      <c r="G5023" s="775" t="s">
        <v>8186</v>
      </c>
      <c r="H5023" s="775" t="s">
        <v>8187</v>
      </c>
      <c r="I5023" s="775" t="s">
        <v>8188</v>
      </c>
    </row>
    <row r="5024" spans="1:9">
      <c r="A5024" s="775" t="str">
        <f>Table_wabobpsvr_AzureCalc_AzureCalcRateCard[[#This Row],[ServiceName]]&amp;Table_wabobpsvr_AzureCalc_AzureCalcRateCard[[#This Row],[Price_Level]]&amp;Table_wabobpsvr_AzureCalc_AzureCalcRateCard[[#This Row],[Region]]</f>
        <v>Standard_G2 VM (Non-Windows)C9</v>
      </c>
      <c r="B5024" s="775">
        <v>9</v>
      </c>
      <c r="C5024" s="775" t="s">
        <v>87</v>
      </c>
      <c r="D5024" s="775" t="s">
        <v>177</v>
      </c>
      <c r="E5024" s="775">
        <v>1.2012</v>
      </c>
      <c r="F5024" s="775" t="s">
        <v>3045</v>
      </c>
      <c r="G5024" s="775" t="s">
        <v>8496</v>
      </c>
      <c r="H5024" s="775" t="s">
        <v>8497</v>
      </c>
      <c r="I5024" s="775" t="s">
        <v>8485</v>
      </c>
    </row>
    <row r="5025" spans="1:9">
      <c r="A5025" s="775" t="str">
        <f>Table_wabobpsvr_AzureCalc_AzureCalcRateCard[[#This Row],[ServiceName]]&amp;Table_wabobpsvr_AzureCalc_AzureCalcRateCard[[#This Row],[Price_Level]]&amp;Table_wabobpsvr_AzureCalc_AzureCalcRateCard[[#This Row],[Region]]</f>
        <v>Standard_G2 VM (Non-Windows)D9</v>
      </c>
      <c r="B5025" s="775">
        <v>9</v>
      </c>
      <c r="C5025" s="775" t="s">
        <v>87</v>
      </c>
      <c r="D5025" s="775" t="s">
        <v>176</v>
      </c>
      <c r="E5025" s="775">
        <v>1.1616</v>
      </c>
      <c r="F5025" s="775" t="s">
        <v>3045</v>
      </c>
      <c r="G5025" s="775" t="s">
        <v>8496</v>
      </c>
      <c r="H5025" s="775" t="s">
        <v>8497</v>
      </c>
      <c r="I5025" s="775" t="s">
        <v>8485</v>
      </c>
    </row>
    <row r="5026" spans="1:9">
      <c r="A5026" s="775" t="str">
        <f>Table_wabobpsvr_AzureCalc_AzureCalcRateCard[[#This Row],[ServiceName]]&amp;Table_wabobpsvr_AzureCalc_AzureCalcRateCard[[#This Row],[Price_Level]]&amp;Table_wabobpsvr_AzureCalc_AzureCalcRateCard[[#This Row],[Region]]</f>
        <v>Live Encoder Input Hours - Tier 2A2</v>
      </c>
      <c r="B5026" s="775">
        <v>2</v>
      </c>
      <c r="C5026" s="775" t="s">
        <v>87</v>
      </c>
      <c r="D5026" s="775" t="s">
        <v>174</v>
      </c>
      <c r="E5026" s="775">
        <v>999999</v>
      </c>
      <c r="F5026" s="775" t="s">
        <v>8522</v>
      </c>
      <c r="G5026" s="775"/>
      <c r="H5026" s="775"/>
      <c r="I5026" s="775"/>
    </row>
    <row r="5027" spans="1:9">
      <c r="A5027" s="775" t="str">
        <f>Table_wabobpsvr_AzureCalc_AzureCalcRateCard[[#This Row],[ServiceName]]&amp;Table_wabobpsvr_AzureCalc_AzureCalcRateCard[[#This Row],[Price_Level]]&amp;Table_wabobpsvr_AzureCalc_AzureCalcRateCard[[#This Row],[Region]]</f>
        <v>SQL Database Web - Tier 4D14</v>
      </c>
      <c r="B5027" s="775">
        <v>14</v>
      </c>
      <c r="C5027" s="775" t="s">
        <v>4235</v>
      </c>
      <c r="D5027" s="775" t="s">
        <v>176</v>
      </c>
      <c r="E5027" s="775">
        <v>999999</v>
      </c>
      <c r="F5027" s="775" t="s">
        <v>946</v>
      </c>
      <c r="G5027" s="775" t="s">
        <v>4235</v>
      </c>
      <c r="H5027" s="775" t="s">
        <v>4235</v>
      </c>
      <c r="I5027" s="775" t="s">
        <v>4235</v>
      </c>
    </row>
    <row r="5028" spans="1:9">
      <c r="A5028" s="775" t="str">
        <f>Table_wabobpsvr_AzureCalc_AzureCalcRateCard[[#This Row],[ServiceName]]&amp;Table_wabobpsvr_AzureCalc_AzureCalcRateCard[[#This Row],[Price_Level]]&amp;Table_wabobpsvr_AzureCalc_AzureCalcRateCard[[#This Row],[Region]]</f>
        <v>SQL Database Web - Tier 4 OverageMOSP14</v>
      </c>
      <c r="B5028" s="775">
        <v>14</v>
      </c>
      <c r="C5028" s="775" t="s">
        <v>4235</v>
      </c>
      <c r="D5028" s="775" t="s">
        <v>606</v>
      </c>
      <c r="E5028" s="775">
        <v>999999</v>
      </c>
      <c r="F5028" s="775" t="s">
        <v>947</v>
      </c>
      <c r="G5028" s="775" t="s">
        <v>4235</v>
      </c>
      <c r="H5028" s="775" t="s">
        <v>4235</v>
      </c>
      <c r="I5028" s="775" t="s">
        <v>4235</v>
      </c>
    </row>
    <row r="5029" spans="1:9">
      <c r="A5029" s="775" t="str">
        <f>Table_wabobpsvr_AzureCalc_AzureCalcRateCard[[#This Row],[ServiceName]]&amp;Table_wabobpsvr_AzureCalc_AzureCalcRateCard[[#This Row],[Price_Level]]&amp;Table_wabobpsvr_AzureCalc_AzureCalcRateCard[[#This Row],[Region]]</f>
        <v>SQL Database Web - Tier 4 OverageA14</v>
      </c>
      <c r="B5029" s="775">
        <v>14</v>
      </c>
      <c r="C5029" s="775" t="s">
        <v>4235</v>
      </c>
      <c r="D5029" s="775" t="s">
        <v>174</v>
      </c>
      <c r="E5029" s="775">
        <v>999999</v>
      </c>
      <c r="F5029" s="775" t="s">
        <v>947</v>
      </c>
      <c r="G5029" s="775" t="s">
        <v>4235</v>
      </c>
      <c r="H5029" s="775" t="s">
        <v>4235</v>
      </c>
      <c r="I5029" s="775" t="s">
        <v>4235</v>
      </c>
    </row>
    <row r="5030" spans="1:9">
      <c r="A5030" s="775" t="str">
        <f>Table_wabobpsvr_AzureCalc_AzureCalcRateCard[[#This Row],[ServiceName]]&amp;Table_wabobpsvr_AzureCalc_AzureCalcRateCard[[#This Row],[Price_Level]]&amp;Table_wabobpsvr_AzureCalc_AzureCalcRateCard[[#This Row],[Region]]</f>
        <v>SQL Database Web - Tier 4 OverageB14</v>
      </c>
      <c r="B5030" s="775">
        <v>14</v>
      </c>
      <c r="C5030" s="775" t="s">
        <v>4235</v>
      </c>
      <c r="D5030" s="775" t="s">
        <v>175</v>
      </c>
      <c r="E5030" s="775">
        <v>999999</v>
      </c>
      <c r="F5030" s="775" t="s">
        <v>947</v>
      </c>
      <c r="G5030" s="775" t="s">
        <v>4235</v>
      </c>
      <c r="H5030" s="775" t="s">
        <v>4235</v>
      </c>
      <c r="I5030" s="775" t="s">
        <v>4235</v>
      </c>
    </row>
    <row r="5031" spans="1:9">
      <c r="A5031" s="775" t="str">
        <f>Table_wabobpsvr_AzureCalc_AzureCalcRateCard[[#This Row],[ServiceName]]&amp;Table_wabobpsvr_AzureCalc_AzureCalcRateCard[[#This Row],[Price_Level]]&amp;Table_wabobpsvr_AzureCalc_AzureCalcRateCard[[#This Row],[Region]]</f>
        <v>SQL Database Web - Tier 4 OverageC14</v>
      </c>
      <c r="B5031" s="775">
        <v>14</v>
      </c>
      <c r="C5031" s="775" t="s">
        <v>4235</v>
      </c>
      <c r="D5031" s="775" t="s">
        <v>177</v>
      </c>
      <c r="E5031" s="775">
        <v>999999</v>
      </c>
      <c r="F5031" s="775" t="s">
        <v>947</v>
      </c>
      <c r="G5031" s="775" t="s">
        <v>4235</v>
      </c>
      <c r="H5031" s="775" t="s">
        <v>4235</v>
      </c>
      <c r="I5031" s="775" t="s">
        <v>4235</v>
      </c>
    </row>
    <row r="5032" spans="1:9">
      <c r="A5032" s="775" t="str">
        <f>Table_wabobpsvr_AzureCalc_AzureCalcRateCard[[#This Row],[ServiceName]]&amp;Table_wabobpsvr_AzureCalc_AzureCalcRateCard[[#This Row],[Price_Level]]&amp;Table_wabobpsvr_AzureCalc_AzureCalcRateCard[[#This Row],[Region]]</f>
        <v>SQL Database Web - Tier 4 OverageD14</v>
      </c>
      <c r="B5032" s="775">
        <v>14</v>
      </c>
      <c r="C5032" s="775" t="s">
        <v>4235</v>
      </c>
      <c r="D5032" s="775" t="s">
        <v>176</v>
      </c>
      <c r="E5032" s="775">
        <v>999999</v>
      </c>
      <c r="F5032" s="775" t="s">
        <v>947</v>
      </c>
      <c r="G5032" s="775" t="s">
        <v>4235</v>
      </c>
      <c r="H5032" s="775" t="s">
        <v>4235</v>
      </c>
      <c r="I5032" s="775" t="s">
        <v>4235</v>
      </c>
    </row>
    <row r="5033" spans="1:9">
      <c r="A5033" s="775" t="str">
        <f>Table_wabobpsvr_AzureCalc_AzureCalcRateCard[[#This Row],[ServiceName]]&amp;Table_wabobpsvr_AzureCalc_AzureCalcRateCard[[#This Row],[Price_Level]]&amp;Table_wabobpsvr_AzureCalc_AzureCalcRateCard[[#This Row],[Region]]</f>
        <v>SQL ReportingMOSP14</v>
      </c>
      <c r="B5033" s="775">
        <v>14</v>
      </c>
      <c r="C5033" s="775" t="s">
        <v>4235</v>
      </c>
      <c r="D5033" s="775" t="s">
        <v>606</v>
      </c>
      <c r="E5033" s="775">
        <v>999999</v>
      </c>
      <c r="F5033" s="775" t="s">
        <v>68</v>
      </c>
      <c r="G5033" s="775" t="s">
        <v>4235</v>
      </c>
      <c r="H5033" s="775" t="s">
        <v>4235</v>
      </c>
      <c r="I5033" s="775" t="s">
        <v>4235</v>
      </c>
    </row>
    <row r="5034" spans="1:9">
      <c r="A5034" s="775" t="str">
        <f>Table_wabobpsvr_AzureCalc_AzureCalcRateCard[[#This Row],[ServiceName]]&amp;Table_wabobpsvr_AzureCalc_AzureCalcRateCard[[#This Row],[Price_Level]]&amp;Table_wabobpsvr_AzureCalc_AzureCalcRateCard[[#This Row],[Region]]</f>
        <v>SQL ReportingA14</v>
      </c>
      <c r="B5034" s="775">
        <v>14</v>
      </c>
      <c r="C5034" s="775" t="s">
        <v>4235</v>
      </c>
      <c r="D5034" s="775" t="s">
        <v>174</v>
      </c>
      <c r="E5034" s="775">
        <v>999999</v>
      </c>
      <c r="F5034" s="775" t="s">
        <v>68</v>
      </c>
      <c r="G5034" s="775" t="s">
        <v>4235</v>
      </c>
      <c r="H5034" s="775" t="s">
        <v>4235</v>
      </c>
      <c r="I5034" s="775" t="s">
        <v>4235</v>
      </c>
    </row>
    <row r="5035" spans="1:9">
      <c r="A5035" s="775" t="str">
        <f>Table_wabobpsvr_AzureCalc_AzureCalcRateCard[[#This Row],[ServiceName]]&amp;Table_wabobpsvr_AzureCalc_AzureCalcRateCard[[#This Row],[Price_Level]]&amp;Table_wabobpsvr_AzureCalc_AzureCalcRateCard[[#This Row],[Region]]</f>
        <v>SQL ReportingB14</v>
      </c>
      <c r="B5035" s="775">
        <v>14</v>
      </c>
      <c r="C5035" s="775" t="s">
        <v>4235</v>
      </c>
      <c r="D5035" s="775" t="s">
        <v>175</v>
      </c>
      <c r="E5035" s="775">
        <v>999999</v>
      </c>
      <c r="F5035" s="775" t="s">
        <v>68</v>
      </c>
      <c r="G5035" s="775" t="s">
        <v>4235</v>
      </c>
      <c r="H5035" s="775" t="s">
        <v>4235</v>
      </c>
      <c r="I5035" s="775" t="s">
        <v>4235</v>
      </c>
    </row>
    <row r="5036" spans="1:9">
      <c r="A5036" s="775" t="str">
        <f>Table_wabobpsvr_AzureCalc_AzureCalcRateCard[[#This Row],[ServiceName]]&amp;Table_wabobpsvr_AzureCalc_AzureCalcRateCard[[#This Row],[Price_Level]]&amp;Table_wabobpsvr_AzureCalc_AzureCalcRateCard[[#This Row],[Region]]</f>
        <v>SQL ReportingC14</v>
      </c>
      <c r="B5036" s="775">
        <v>14</v>
      </c>
      <c r="C5036" s="775" t="s">
        <v>4235</v>
      </c>
      <c r="D5036" s="775" t="s">
        <v>177</v>
      </c>
      <c r="E5036" s="775">
        <v>999999</v>
      </c>
      <c r="F5036" s="775" t="s">
        <v>68</v>
      </c>
      <c r="G5036" s="775" t="s">
        <v>4235</v>
      </c>
      <c r="H5036" s="775" t="s">
        <v>4235</v>
      </c>
      <c r="I5036" s="775" t="s">
        <v>4235</v>
      </c>
    </row>
    <row r="5037" spans="1:9">
      <c r="A5037" s="775" t="str">
        <f>Table_wabobpsvr_AzureCalc_AzureCalcRateCard[[#This Row],[ServiceName]]&amp;Table_wabobpsvr_AzureCalc_AzureCalcRateCard[[#This Row],[Price_Level]]&amp;Table_wabobpsvr_AzureCalc_AzureCalcRateCard[[#This Row],[Region]]</f>
        <v>SQL ReportingD14</v>
      </c>
      <c r="B5037" s="775">
        <v>14</v>
      </c>
      <c r="C5037" s="775" t="s">
        <v>4235</v>
      </c>
      <c r="D5037" s="775" t="s">
        <v>176</v>
      </c>
      <c r="E5037" s="775">
        <v>999999</v>
      </c>
      <c r="F5037" s="775" t="s">
        <v>68</v>
      </c>
      <c r="G5037" s="775" t="s">
        <v>4235</v>
      </c>
      <c r="H5037" s="775" t="s">
        <v>4235</v>
      </c>
      <c r="I5037" s="775" t="s">
        <v>4235</v>
      </c>
    </row>
    <row r="5038" spans="1:9">
      <c r="A5038" s="775" t="str">
        <f>Table_wabobpsvr_AzureCalc_AzureCalcRateCard[[#This Row],[ServiceName]]&amp;Table_wabobpsvr_AzureCalc_AzureCalcRateCard[[#This Row],[Price_Level]]&amp;Table_wabobpsvr_AzureCalc_AzureCalcRateCard[[#This Row],[Region]]</f>
        <v>Import/ExportMOSP14</v>
      </c>
      <c r="B5038" s="775">
        <v>14</v>
      </c>
      <c r="C5038" s="775" t="s">
        <v>4235</v>
      </c>
      <c r="D5038" s="775" t="s">
        <v>606</v>
      </c>
      <c r="E5038" s="775">
        <v>999999</v>
      </c>
      <c r="F5038" s="775" t="s">
        <v>602</v>
      </c>
      <c r="G5038" s="775" t="s">
        <v>4235</v>
      </c>
      <c r="H5038" s="775" t="s">
        <v>4235</v>
      </c>
      <c r="I5038" s="775" t="s">
        <v>4235</v>
      </c>
    </row>
    <row r="5039" spans="1:9">
      <c r="A5039" s="775" t="str">
        <f>Table_wabobpsvr_AzureCalc_AzureCalcRateCard[[#This Row],[ServiceName]]&amp;Table_wabobpsvr_AzureCalc_AzureCalcRateCard[[#This Row],[Price_Level]]&amp;Table_wabobpsvr_AzureCalc_AzureCalcRateCard[[#This Row],[Region]]</f>
        <v>Import/ExportA14</v>
      </c>
      <c r="B5039" s="775">
        <v>14</v>
      </c>
      <c r="C5039" s="775" t="s">
        <v>4235</v>
      </c>
      <c r="D5039" s="775" t="s">
        <v>174</v>
      </c>
      <c r="E5039" s="775">
        <v>999999</v>
      </c>
      <c r="F5039" s="775" t="s">
        <v>602</v>
      </c>
      <c r="G5039" s="775" t="s">
        <v>4235</v>
      </c>
      <c r="H5039" s="775" t="s">
        <v>4235</v>
      </c>
      <c r="I5039" s="775" t="s">
        <v>4235</v>
      </c>
    </row>
    <row r="5040" spans="1:9">
      <c r="A5040" s="775" t="str">
        <f>Table_wabobpsvr_AzureCalc_AzureCalcRateCard[[#This Row],[ServiceName]]&amp;Table_wabobpsvr_AzureCalc_AzureCalcRateCard[[#This Row],[Price_Level]]&amp;Table_wabobpsvr_AzureCalc_AzureCalcRateCard[[#This Row],[Region]]</f>
        <v>Import/ExportB14</v>
      </c>
      <c r="B5040" s="775">
        <v>14</v>
      </c>
      <c r="C5040" s="775" t="s">
        <v>4235</v>
      </c>
      <c r="D5040" s="775" t="s">
        <v>175</v>
      </c>
      <c r="E5040" s="775">
        <v>999999</v>
      </c>
      <c r="F5040" s="775" t="s">
        <v>602</v>
      </c>
      <c r="G5040" s="775" t="s">
        <v>4235</v>
      </c>
      <c r="H5040" s="775" t="s">
        <v>4235</v>
      </c>
      <c r="I5040" s="775" t="s">
        <v>4235</v>
      </c>
    </row>
    <row r="5041" spans="1:9">
      <c r="A5041" s="775" t="str">
        <f>Table_wabobpsvr_AzureCalc_AzureCalcRateCard[[#This Row],[ServiceName]]&amp;Table_wabobpsvr_AzureCalc_AzureCalcRateCard[[#This Row],[Price_Level]]&amp;Table_wabobpsvr_AzureCalc_AzureCalcRateCard[[#This Row],[Region]]</f>
        <v>Import/ExportC14</v>
      </c>
      <c r="B5041" s="775">
        <v>14</v>
      </c>
      <c r="C5041" s="775" t="s">
        <v>4235</v>
      </c>
      <c r="D5041" s="775" t="s">
        <v>177</v>
      </c>
      <c r="E5041" s="775">
        <v>999999</v>
      </c>
      <c r="F5041" s="775" t="s">
        <v>602</v>
      </c>
      <c r="G5041" s="775" t="s">
        <v>4235</v>
      </c>
      <c r="H5041" s="775" t="s">
        <v>4235</v>
      </c>
      <c r="I5041" s="775" t="s">
        <v>4235</v>
      </c>
    </row>
    <row r="5042" spans="1:9">
      <c r="A5042" s="775" t="str">
        <f>Table_wabobpsvr_AzureCalc_AzureCalcRateCard[[#This Row],[ServiceName]]&amp;Table_wabobpsvr_AzureCalc_AzureCalcRateCard[[#This Row],[Price_Level]]&amp;Table_wabobpsvr_AzureCalc_AzureCalcRateCard[[#This Row],[Region]]</f>
        <v>Import/ExportD14</v>
      </c>
      <c r="B5042" s="775">
        <v>14</v>
      </c>
      <c r="C5042" s="775" t="s">
        <v>4235</v>
      </c>
      <c r="D5042" s="775" t="s">
        <v>176</v>
      </c>
      <c r="E5042" s="775">
        <v>999999</v>
      </c>
      <c r="F5042" s="775" t="s">
        <v>602</v>
      </c>
      <c r="G5042" s="775" t="s">
        <v>4235</v>
      </c>
      <c r="H5042" s="775" t="s">
        <v>4235</v>
      </c>
      <c r="I5042" s="775" t="s">
        <v>4235</v>
      </c>
    </row>
    <row r="5043" spans="1:9">
      <c r="A5043" s="775" t="str">
        <f>Table_wabobpsvr_AzureCalc_AzureCalcRateCard[[#This Row],[ServiceName]]&amp;Table_wabobpsvr_AzureCalc_AzureCalcRateCard[[#This Row],[Price_Level]]&amp;Table_wabobpsvr_AzureCalc_AzureCalcRateCard[[#This Row],[Region]]</f>
        <v>BackupMOSP14</v>
      </c>
      <c r="B5043" s="775">
        <v>14</v>
      </c>
      <c r="C5043" s="775" t="s">
        <v>4235</v>
      </c>
      <c r="D5043" s="775" t="s">
        <v>606</v>
      </c>
      <c r="E5043" s="775">
        <v>999999</v>
      </c>
      <c r="F5043" s="775" t="s">
        <v>140</v>
      </c>
      <c r="G5043" s="775" t="s">
        <v>4235</v>
      </c>
      <c r="H5043" s="775" t="s">
        <v>4235</v>
      </c>
      <c r="I5043" s="775" t="s">
        <v>4235</v>
      </c>
    </row>
    <row r="5044" spans="1:9">
      <c r="A5044" s="775" t="str">
        <f>Table_wabobpsvr_AzureCalc_AzureCalcRateCard[[#This Row],[ServiceName]]&amp;Table_wabobpsvr_AzureCalc_AzureCalcRateCard[[#This Row],[Price_Level]]&amp;Table_wabobpsvr_AzureCalc_AzureCalcRateCard[[#This Row],[Region]]</f>
        <v>BackupA14</v>
      </c>
      <c r="B5044" s="775">
        <v>14</v>
      </c>
      <c r="C5044" s="775" t="s">
        <v>4235</v>
      </c>
      <c r="D5044" s="775" t="s">
        <v>174</v>
      </c>
      <c r="E5044" s="775">
        <v>999999</v>
      </c>
      <c r="F5044" s="775" t="s">
        <v>140</v>
      </c>
      <c r="G5044" s="775" t="s">
        <v>4235</v>
      </c>
      <c r="H5044" s="775" t="s">
        <v>4235</v>
      </c>
      <c r="I5044" s="775" t="s">
        <v>4235</v>
      </c>
    </row>
    <row r="5045" spans="1:9">
      <c r="A5045" s="775" t="str">
        <f>Table_wabobpsvr_AzureCalc_AzureCalcRateCard[[#This Row],[ServiceName]]&amp;Table_wabobpsvr_AzureCalc_AzureCalcRateCard[[#This Row],[Price_Level]]&amp;Table_wabobpsvr_AzureCalc_AzureCalcRateCard[[#This Row],[Region]]</f>
        <v>BackupB14</v>
      </c>
      <c r="B5045" s="775">
        <v>14</v>
      </c>
      <c r="C5045" s="775" t="s">
        <v>4235</v>
      </c>
      <c r="D5045" s="775" t="s">
        <v>175</v>
      </c>
      <c r="E5045" s="775">
        <v>999999</v>
      </c>
      <c r="F5045" s="775" t="s">
        <v>140</v>
      </c>
      <c r="G5045" s="775" t="s">
        <v>4235</v>
      </c>
      <c r="H5045" s="775" t="s">
        <v>4235</v>
      </c>
      <c r="I5045" s="775" t="s">
        <v>4235</v>
      </c>
    </row>
    <row r="5046" spans="1:9">
      <c r="A5046" s="775" t="str">
        <f>Table_wabobpsvr_AzureCalc_AzureCalcRateCard[[#This Row],[ServiceName]]&amp;Table_wabobpsvr_AzureCalc_AzureCalcRateCard[[#This Row],[Price_Level]]&amp;Table_wabobpsvr_AzureCalc_AzureCalcRateCard[[#This Row],[Region]]</f>
        <v>BackupC14</v>
      </c>
      <c r="B5046" s="775">
        <v>14</v>
      </c>
      <c r="C5046" s="775" t="s">
        <v>4235</v>
      </c>
      <c r="D5046" s="775" t="s">
        <v>177</v>
      </c>
      <c r="E5046" s="775">
        <v>999999</v>
      </c>
      <c r="F5046" s="775" t="s">
        <v>140</v>
      </c>
      <c r="G5046" s="775" t="s">
        <v>4235</v>
      </c>
      <c r="H5046" s="775" t="s">
        <v>4235</v>
      </c>
      <c r="I5046" s="775" t="s">
        <v>4235</v>
      </c>
    </row>
    <row r="5047" spans="1:9">
      <c r="A5047" s="775" t="str">
        <f>Table_wabobpsvr_AzureCalc_AzureCalcRateCard[[#This Row],[ServiceName]]&amp;Table_wabobpsvr_AzureCalc_AzureCalcRateCard[[#This Row],[Price_Level]]&amp;Table_wabobpsvr_AzureCalc_AzureCalcRateCard[[#This Row],[Region]]</f>
        <v>BackupD14</v>
      </c>
      <c r="B5047" s="775">
        <v>14</v>
      </c>
      <c r="C5047" s="775" t="s">
        <v>4235</v>
      </c>
      <c r="D5047" s="775" t="s">
        <v>176</v>
      </c>
      <c r="E5047" s="775">
        <v>999999</v>
      </c>
      <c r="F5047" s="775" t="s">
        <v>140</v>
      </c>
      <c r="G5047" s="775" t="s">
        <v>4235</v>
      </c>
      <c r="H5047" s="775" t="s">
        <v>4235</v>
      </c>
      <c r="I5047" s="775" t="s">
        <v>4235</v>
      </c>
    </row>
    <row r="5048" spans="1:9">
      <c r="A5048" s="775" t="str">
        <f>Table_wabobpsvr_AzureCalc_AzureCalcRateCard[[#This Row],[ServiceName]]&amp;Table_wabobpsvr_AzureCalc_AzureCalcRateCard[[#This Row],[Price_Level]]&amp;Table_wabobpsvr_AzureCalc_AzureCalcRateCard[[#This Row],[Region]]</f>
        <v>Standard_G3 VM (Windows)A4</v>
      </c>
      <c r="B5048" s="775">
        <v>4</v>
      </c>
      <c r="C5048" s="775" t="s">
        <v>87</v>
      </c>
      <c r="D5048" s="775" t="s">
        <v>174</v>
      </c>
      <c r="E5048" s="775">
        <v>2.6</v>
      </c>
      <c r="F5048" s="775" t="s">
        <v>3069</v>
      </c>
      <c r="G5048" s="775" t="s">
        <v>3070</v>
      </c>
      <c r="H5048" s="775" t="s">
        <v>3071</v>
      </c>
      <c r="I5048" s="775" t="s">
        <v>4938</v>
      </c>
    </row>
    <row r="5049" spans="1:9">
      <c r="A5049" s="775" t="str">
        <f>Table_wabobpsvr_AzureCalc_AzureCalcRateCard[[#This Row],[ServiceName]]&amp;Table_wabobpsvr_AzureCalc_AzureCalcRateCard[[#This Row],[Price_Level]]&amp;Table_wabobpsvr_AzureCalc_AzureCalcRateCard[[#This Row],[Region]]</f>
        <v>Standard_G3 VM (Windows)B4</v>
      </c>
      <c r="B5049" s="775">
        <v>4</v>
      </c>
      <c r="C5049" s="775" t="s">
        <v>87</v>
      </c>
      <c r="D5049" s="775" t="s">
        <v>175</v>
      </c>
      <c r="E5049" s="775">
        <v>2.5190000000000001</v>
      </c>
      <c r="F5049" s="775" t="s">
        <v>3069</v>
      </c>
      <c r="G5049" s="775" t="s">
        <v>3070</v>
      </c>
      <c r="H5049" s="775" t="s">
        <v>3071</v>
      </c>
      <c r="I5049" s="775" t="s">
        <v>4938</v>
      </c>
    </row>
    <row r="5050" spans="1:9">
      <c r="A5050" s="775" t="str">
        <f>Table_wabobpsvr_AzureCalc_AzureCalcRateCard[[#This Row],[ServiceName]]&amp;Table_wabobpsvr_AzureCalc_AzureCalcRateCard[[#This Row],[Price_Level]]&amp;Table_wabobpsvr_AzureCalc_AzureCalcRateCard[[#This Row],[Region]]</f>
        <v>Standard_G3 VM (Windows)C4</v>
      </c>
      <c r="B5050" s="775">
        <v>4</v>
      </c>
      <c r="C5050" s="775" t="s">
        <v>87</v>
      </c>
      <c r="D5050" s="775" t="s">
        <v>177</v>
      </c>
      <c r="E5050" s="775">
        <v>2.4390000000000001</v>
      </c>
      <c r="F5050" s="775" t="s">
        <v>3069</v>
      </c>
      <c r="G5050" s="775" t="s">
        <v>3070</v>
      </c>
      <c r="H5050" s="775" t="s">
        <v>3071</v>
      </c>
      <c r="I5050" s="775" t="s">
        <v>4938</v>
      </c>
    </row>
    <row r="5051" spans="1:9">
      <c r="A5051" s="775" t="str">
        <f>Table_wabobpsvr_AzureCalc_AzureCalcRateCard[[#This Row],[ServiceName]]&amp;Table_wabobpsvr_AzureCalc_AzureCalcRateCard[[#This Row],[Price_Level]]&amp;Table_wabobpsvr_AzureCalc_AzureCalcRateCard[[#This Row],[Region]]</f>
        <v>Standard_G3 VM (Windows)D4</v>
      </c>
      <c r="B5051" s="775">
        <v>4</v>
      </c>
      <c r="C5051" s="775" t="s">
        <v>87</v>
      </c>
      <c r="D5051" s="775" t="s">
        <v>176</v>
      </c>
      <c r="E5051" s="775">
        <v>2.3580000000000001</v>
      </c>
      <c r="F5051" s="775" t="s">
        <v>3069</v>
      </c>
      <c r="G5051" s="775" t="s">
        <v>3070</v>
      </c>
      <c r="H5051" s="775" t="s">
        <v>3071</v>
      </c>
      <c r="I5051" s="775" t="s">
        <v>4938</v>
      </c>
    </row>
    <row r="5052" spans="1:9">
      <c r="A5052" s="775" t="str">
        <f>Table_wabobpsvr_AzureCalc_AzureCalcRateCard[[#This Row],[ServiceName]]&amp;Table_wabobpsvr_AzureCalc_AzureCalcRateCard[[#This Row],[Price_Level]]&amp;Table_wabobpsvr_AzureCalc_AzureCalcRateCard[[#This Row],[Region]]</f>
        <v>Standard_G4 VM (Windows)MOSP4</v>
      </c>
      <c r="B5052" s="775">
        <v>4</v>
      </c>
      <c r="C5052" s="775" t="s">
        <v>87</v>
      </c>
      <c r="D5052" s="775" t="s">
        <v>606</v>
      </c>
      <c r="E5052" s="775">
        <v>5.36</v>
      </c>
      <c r="F5052" s="775" t="s">
        <v>3072</v>
      </c>
      <c r="G5052" s="775" t="s">
        <v>4235</v>
      </c>
      <c r="H5052" s="775" t="s">
        <v>4235</v>
      </c>
      <c r="I5052" s="775" t="s">
        <v>5713</v>
      </c>
    </row>
    <row r="5053" spans="1:9">
      <c r="A5053" s="775" t="str">
        <f>Table_wabobpsvr_AzureCalc_AzureCalcRateCard[[#This Row],[ServiceName]]&amp;Table_wabobpsvr_AzureCalc_AzureCalcRateCard[[#This Row],[Price_Level]]&amp;Table_wabobpsvr_AzureCalc_AzureCalcRateCard[[#This Row],[Region]]</f>
        <v>Standard_G4 VM (Windows)A4</v>
      </c>
      <c r="B5053" s="775">
        <v>4</v>
      </c>
      <c r="C5053" s="775" t="s">
        <v>87</v>
      </c>
      <c r="D5053" s="775" t="s">
        <v>174</v>
      </c>
      <c r="E5053" s="775">
        <v>5.1989999999999998</v>
      </c>
      <c r="F5053" s="775" t="s">
        <v>3072</v>
      </c>
      <c r="G5053" s="775" t="s">
        <v>3073</v>
      </c>
      <c r="H5053" s="775" t="s">
        <v>3074</v>
      </c>
      <c r="I5053" s="775" t="s">
        <v>5713</v>
      </c>
    </row>
    <row r="5054" spans="1:9">
      <c r="A5054" s="775" t="str">
        <f>Table_wabobpsvr_AzureCalc_AzureCalcRateCard[[#This Row],[ServiceName]]&amp;Table_wabobpsvr_AzureCalc_AzureCalcRateCard[[#This Row],[Price_Level]]&amp;Table_wabobpsvr_AzureCalc_AzureCalcRateCard[[#This Row],[Region]]</f>
        <v>Standard_G4 VM (Windows)B4</v>
      </c>
      <c r="B5054" s="775">
        <v>4</v>
      </c>
      <c r="C5054" s="775" t="s">
        <v>87</v>
      </c>
      <c r="D5054" s="775" t="s">
        <v>175</v>
      </c>
      <c r="E5054" s="775">
        <v>5.0380000000000003</v>
      </c>
      <c r="F5054" s="775" t="s">
        <v>3072</v>
      </c>
      <c r="G5054" s="775" t="s">
        <v>3073</v>
      </c>
      <c r="H5054" s="775" t="s">
        <v>3074</v>
      </c>
      <c r="I5054" s="775" t="s">
        <v>5713</v>
      </c>
    </row>
    <row r="5055" spans="1:9">
      <c r="A5055" s="775" t="str">
        <f>Table_wabobpsvr_AzureCalc_AzureCalcRateCard[[#This Row],[ServiceName]]&amp;Table_wabobpsvr_AzureCalc_AzureCalcRateCard[[#This Row],[Price_Level]]&amp;Table_wabobpsvr_AzureCalc_AzureCalcRateCard[[#This Row],[Region]]</f>
        <v>Standard_G4 VM (Windows)C4</v>
      </c>
      <c r="B5055" s="775">
        <v>4</v>
      </c>
      <c r="C5055" s="775" t="s">
        <v>87</v>
      </c>
      <c r="D5055" s="775" t="s">
        <v>177</v>
      </c>
      <c r="E5055" s="775">
        <v>4.8780000000000001</v>
      </c>
      <c r="F5055" s="775" t="s">
        <v>3072</v>
      </c>
      <c r="G5055" s="775" t="s">
        <v>3073</v>
      </c>
      <c r="H5055" s="775" t="s">
        <v>3074</v>
      </c>
      <c r="I5055" s="775" t="s">
        <v>5713</v>
      </c>
    </row>
    <row r="5056" spans="1:9">
      <c r="A5056" s="775" t="str">
        <f>Table_wabobpsvr_AzureCalc_AzureCalcRateCard[[#This Row],[ServiceName]]&amp;Table_wabobpsvr_AzureCalc_AzureCalcRateCard[[#This Row],[Price_Level]]&amp;Table_wabobpsvr_AzureCalc_AzureCalcRateCard[[#This Row],[Region]]</f>
        <v>Standard API Management UnitsMOSP2</v>
      </c>
      <c r="B5056" s="775">
        <v>2</v>
      </c>
      <c r="C5056" s="775" t="s">
        <v>4235</v>
      </c>
      <c r="D5056" s="775" t="s">
        <v>606</v>
      </c>
      <c r="E5056" s="775">
        <v>999999</v>
      </c>
      <c r="F5056" s="775" t="s">
        <v>797</v>
      </c>
      <c r="G5056" s="775" t="s">
        <v>4235</v>
      </c>
      <c r="H5056" s="775" t="s">
        <v>4235</v>
      </c>
      <c r="I5056" s="775" t="s">
        <v>4235</v>
      </c>
    </row>
    <row r="5057" spans="1:9">
      <c r="A5057" s="775" t="str">
        <f>Table_wabobpsvr_AzureCalc_AzureCalcRateCard[[#This Row],[ServiceName]]&amp;Table_wabobpsvr_AzureCalc_AzureCalcRateCard[[#This Row],[Price_Level]]&amp;Table_wabobpsvr_AzureCalc_AzureCalcRateCard[[#This Row],[Region]]</f>
        <v>Standard API Management UnitsA2</v>
      </c>
      <c r="B5057" s="775">
        <v>2</v>
      </c>
      <c r="C5057" s="775" t="s">
        <v>4235</v>
      </c>
      <c r="D5057" s="775" t="s">
        <v>174</v>
      </c>
      <c r="E5057" s="775">
        <v>999999</v>
      </c>
      <c r="F5057" s="775" t="s">
        <v>797</v>
      </c>
      <c r="G5057" s="775" t="s">
        <v>4235</v>
      </c>
      <c r="H5057" s="775" t="s">
        <v>4235</v>
      </c>
      <c r="I5057" s="775" t="s">
        <v>4235</v>
      </c>
    </row>
    <row r="5058" spans="1:9">
      <c r="A5058" s="775" t="str">
        <f>Table_wabobpsvr_AzureCalc_AzureCalcRateCard[[#This Row],[ServiceName]]&amp;Table_wabobpsvr_AzureCalc_AzureCalcRateCard[[#This Row],[Price_Level]]&amp;Table_wabobpsvr_AzureCalc_AzureCalcRateCard[[#This Row],[Region]]</f>
        <v>Standard API Management UnitsB2</v>
      </c>
      <c r="B5058" s="775">
        <v>2</v>
      </c>
      <c r="C5058" s="775" t="s">
        <v>4235</v>
      </c>
      <c r="D5058" s="775" t="s">
        <v>175</v>
      </c>
      <c r="E5058" s="775">
        <v>999999</v>
      </c>
      <c r="F5058" s="775" t="s">
        <v>797</v>
      </c>
      <c r="G5058" s="775" t="s">
        <v>4235</v>
      </c>
      <c r="H5058" s="775" t="s">
        <v>4235</v>
      </c>
      <c r="I5058" s="775" t="s">
        <v>4235</v>
      </c>
    </row>
    <row r="5059" spans="1:9">
      <c r="A5059" s="775" t="str">
        <f>Table_wabobpsvr_AzureCalc_AzureCalcRateCard[[#This Row],[ServiceName]]&amp;Table_wabobpsvr_AzureCalc_AzureCalcRateCard[[#This Row],[Price_Level]]&amp;Table_wabobpsvr_AzureCalc_AzureCalcRateCard[[#This Row],[Region]]</f>
        <v>Standard API Management UnitsC2</v>
      </c>
      <c r="B5059" s="775">
        <v>2</v>
      </c>
      <c r="C5059" s="775" t="s">
        <v>4235</v>
      </c>
      <c r="D5059" s="775" t="s">
        <v>177</v>
      </c>
      <c r="E5059" s="775">
        <v>999999</v>
      </c>
      <c r="F5059" s="775" t="s">
        <v>797</v>
      </c>
      <c r="G5059" s="775" t="s">
        <v>4235</v>
      </c>
      <c r="H5059" s="775" t="s">
        <v>4235</v>
      </c>
      <c r="I5059" s="775" t="s">
        <v>4235</v>
      </c>
    </row>
    <row r="5060" spans="1:9">
      <c r="A5060" s="775" t="str">
        <f>Table_wabobpsvr_AzureCalc_AzureCalcRateCard[[#This Row],[ServiceName]]&amp;Table_wabobpsvr_AzureCalc_AzureCalcRateCard[[#This Row],[Price_Level]]&amp;Table_wabobpsvr_AzureCalc_AzureCalcRateCard[[#This Row],[Region]]</f>
        <v>Standard API Management UnitsD2</v>
      </c>
      <c r="B5060" s="775">
        <v>2</v>
      </c>
      <c r="C5060" s="775" t="s">
        <v>4235</v>
      </c>
      <c r="D5060" s="775" t="s">
        <v>176</v>
      </c>
      <c r="E5060" s="775">
        <v>999999</v>
      </c>
      <c r="F5060" s="775" t="s">
        <v>797</v>
      </c>
      <c r="G5060" s="775" t="s">
        <v>4235</v>
      </c>
      <c r="H5060" s="775" t="s">
        <v>4235</v>
      </c>
      <c r="I5060" s="775" t="s">
        <v>4235</v>
      </c>
    </row>
    <row r="5061" spans="1:9">
      <c r="A5061" s="775" t="str">
        <f>Table_wabobpsvr_AzureCalc_AzureCalcRateCard[[#This Row],[ServiceName]]&amp;Table_wabobpsvr_AzureCalc_AzureCalcRateCard[[#This Row],[Price_Level]]&amp;Table_wabobpsvr_AzureCalc_AzureCalcRateCard[[#This Row],[Region]]</f>
        <v>Standard API Management UnitsMOSP3</v>
      </c>
      <c r="B5061" s="775">
        <v>3</v>
      </c>
      <c r="C5061" s="775" t="s">
        <v>4235</v>
      </c>
      <c r="D5061" s="775" t="s">
        <v>606</v>
      </c>
      <c r="E5061" s="775">
        <v>999999</v>
      </c>
      <c r="F5061" s="775" t="s">
        <v>797</v>
      </c>
      <c r="G5061" s="775" t="s">
        <v>4235</v>
      </c>
      <c r="H5061" s="775" t="s">
        <v>4235</v>
      </c>
      <c r="I5061" s="775" t="s">
        <v>4235</v>
      </c>
    </row>
    <row r="5062" spans="1:9">
      <c r="A5062" s="1039" t="str">
        <f>Table_wabobpsvr_AzureCalc_AzureCalcRateCard[[#This Row],[ServiceName]]&amp;Table_wabobpsvr_AzureCalc_AzureCalcRateCard[[#This Row],[Price_Level]]&amp;Table_wabobpsvr_AzureCalc_AzureCalcRateCard[[#This Row],[Region]]</f>
        <v>Standard API Management UnitsA3</v>
      </c>
      <c r="B5062" s="1039">
        <v>3</v>
      </c>
      <c r="C5062" s="1039" t="s">
        <v>4235</v>
      </c>
      <c r="D5062" s="1039" t="s">
        <v>174</v>
      </c>
      <c r="E5062" s="1039">
        <v>999999</v>
      </c>
      <c r="F5062" s="1039" t="s">
        <v>797</v>
      </c>
      <c r="G5062" s="775" t="s">
        <v>4235</v>
      </c>
      <c r="H5062" s="775" t="s">
        <v>4235</v>
      </c>
      <c r="I5062" s="775" t="s">
        <v>4235</v>
      </c>
    </row>
    <row r="5063" spans="1:9">
      <c r="A5063" s="1039" t="str">
        <f>Table_wabobpsvr_AzureCalc_AzureCalcRateCard[[#This Row],[ServiceName]]&amp;Table_wabobpsvr_AzureCalc_AzureCalcRateCard[[#This Row],[Price_Level]]&amp;Table_wabobpsvr_AzureCalc_AzureCalcRateCard[[#This Row],[Region]]</f>
        <v>Standard API Management UnitsB3</v>
      </c>
      <c r="B5063" s="1039">
        <v>3</v>
      </c>
      <c r="C5063" s="1039" t="s">
        <v>4235</v>
      </c>
      <c r="D5063" s="1039" t="s">
        <v>175</v>
      </c>
      <c r="E5063" s="1039">
        <v>999999</v>
      </c>
      <c r="F5063" s="1039" t="s">
        <v>797</v>
      </c>
      <c r="G5063" s="775" t="s">
        <v>4235</v>
      </c>
      <c r="H5063" s="775" t="s">
        <v>4235</v>
      </c>
      <c r="I5063" s="775" t="s">
        <v>4235</v>
      </c>
    </row>
    <row r="5064" spans="1:9">
      <c r="A5064" s="775" t="str">
        <f>Table_wabobpsvr_AzureCalc_AzureCalcRateCard[[#This Row],[ServiceName]]&amp;Table_wabobpsvr_AzureCalc_AzureCalcRateCard[[#This Row],[Price_Level]]&amp;Table_wabobpsvr_AzureCalc_AzureCalcRateCard[[#This Row],[Region]]</f>
        <v>Standard API Management UnitsC3</v>
      </c>
      <c r="B5064" s="775">
        <v>3</v>
      </c>
      <c r="C5064" s="775" t="s">
        <v>4235</v>
      </c>
      <c r="D5064" s="775" t="s">
        <v>177</v>
      </c>
      <c r="E5064" s="775">
        <v>999999</v>
      </c>
      <c r="F5064" s="775" t="s">
        <v>797</v>
      </c>
      <c r="G5064" s="775" t="s">
        <v>4235</v>
      </c>
      <c r="H5064" s="775" t="s">
        <v>4235</v>
      </c>
      <c r="I5064" s="775" t="s">
        <v>4235</v>
      </c>
    </row>
    <row r="5065" spans="1:9">
      <c r="A5065" s="775" t="str">
        <f>Table_wabobpsvr_AzureCalc_AzureCalcRateCard[[#This Row],[ServiceName]]&amp;Table_wabobpsvr_AzureCalc_AzureCalcRateCard[[#This Row],[Price_Level]]&amp;Table_wabobpsvr_AzureCalc_AzureCalcRateCard[[#This Row],[Region]]</f>
        <v>Standard API Management UnitsD3</v>
      </c>
      <c r="B5065" s="775">
        <v>3</v>
      </c>
      <c r="C5065" s="775" t="s">
        <v>4235</v>
      </c>
      <c r="D5065" s="775" t="s">
        <v>176</v>
      </c>
      <c r="E5065" s="775">
        <v>999999</v>
      </c>
      <c r="F5065" s="775" t="s">
        <v>797</v>
      </c>
      <c r="G5065" s="775" t="s">
        <v>4235</v>
      </c>
      <c r="H5065" s="775" t="s">
        <v>4235</v>
      </c>
      <c r="I5065" s="775" t="s">
        <v>4235</v>
      </c>
    </row>
    <row r="5066" spans="1:9">
      <c r="A5066" s="775" t="str">
        <f>Table_wabobpsvr_AzureCalc_AzureCalcRateCard[[#This Row],[ServiceName]]&amp;Table_wabobpsvr_AzureCalc_AzureCalcRateCard[[#This Row],[Price_Level]]&amp;Table_wabobpsvr_AzureCalc_AzureCalcRateCard[[#This Row],[Region]]</f>
        <v>Standard_G4 VM (Windows)D4</v>
      </c>
      <c r="B5066" s="775">
        <v>4</v>
      </c>
      <c r="C5066" s="775" t="s">
        <v>87</v>
      </c>
      <c r="D5066" s="775" t="s">
        <v>176</v>
      </c>
      <c r="E5066" s="775">
        <v>4.7169999999999996</v>
      </c>
      <c r="F5066" s="775" t="s">
        <v>3072</v>
      </c>
      <c r="G5066" s="775" t="s">
        <v>3073</v>
      </c>
      <c r="H5066" s="775" t="s">
        <v>3074</v>
      </c>
      <c r="I5066" s="775" t="s">
        <v>5713</v>
      </c>
    </row>
    <row r="5067" spans="1:9">
      <c r="A5067" s="775" t="str">
        <f>Table_wabobpsvr_AzureCalc_AzureCalcRateCard[[#This Row],[ServiceName]]&amp;Table_wabobpsvr_AzureCalc_AzureCalcRateCard[[#This Row],[Price_Level]]&amp;Table_wabobpsvr_AzureCalc_AzureCalcRateCard[[#This Row],[Region]]</f>
        <v>Traffic Manager Azure EndpointsMOSP2</v>
      </c>
      <c r="B5067" s="775">
        <v>2</v>
      </c>
      <c r="C5067" s="775" t="s">
        <v>4235</v>
      </c>
      <c r="D5067" s="775" t="s">
        <v>606</v>
      </c>
      <c r="E5067" s="775">
        <v>999999</v>
      </c>
      <c r="F5067" s="775" t="s">
        <v>820</v>
      </c>
      <c r="G5067" s="775" t="s">
        <v>4235</v>
      </c>
      <c r="H5067" s="775" t="s">
        <v>4235</v>
      </c>
      <c r="I5067" s="775" t="s">
        <v>4235</v>
      </c>
    </row>
    <row r="5068" spans="1:9">
      <c r="A5068" s="775" t="str">
        <f>Table_wabobpsvr_AzureCalc_AzureCalcRateCard[[#This Row],[ServiceName]]&amp;Table_wabobpsvr_AzureCalc_AzureCalcRateCard[[#This Row],[Price_Level]]&amp;Table_wabobpsvr_AzureCalc_AzureCalcRateCard[[#This Row],[Region]]</f>
        <v>Traffic Manager Azure EndpointsA2</v>
      </c>
      <c r="B5068" s="775">
        <v>2</v>
      </c>
      <c r="C5068" s="775" t="s">
        <v>4235</v>
      </c>
      <c r="D5068" s="775" t="s">
        <v>174</v>
      </c>
      <c r="E5068" s="775">
        <v>999999</v>
      </c>
      <c r="F5068" s="775" t="s">
        <v>820</v>
      </c>
      <c r="G5068" s="775" t="s">
        <v>4235</v>
      </c>
      <c r="H5068" s="775" t="s">
        <v>4235</v>
      </c>
      <c r="I5068" s="775" t="s">
        <v>4235</v>
      </c>
    </row>
    <row r="5069" spans="1:9">
      <c r="A5069" s="775" t="str">
        <f>Table_wabobpsvr_AzureCalc_AzureCalcRateCard[[#This Row],[ServiceName]]&amp;Table_wabobpsvr_AzureCalc_AzureCalcRateCard[[#This Row],[Price_Level]]&amp;Table_wabobpsvr_AzureCalc_AzureCalcRateCard[[#This Row],[Region]]</f>
        <v>Traffic Manager Azure EndpointsB2</v>
      </c>
      <c r="B5069" s="775">
        <v>2</v>
      </c>
      <c r="C5069" s="775" t="s">
        <v>4235</v>
      </c>
      <c r="D5069" s="775" t="s">
        <v>175</v>
      </c>
      <c r="E5069" s="775">
        <v>999999</v>
      </c>
      <c r="F5069" s="775" t="s">
        <v>820</v>
      </c>
      <c r="G5069" s="775" t="s">
        <v>4235</v>
      </c>
      <c r="H5069" s="775" t="s">
        <v>4235</v>
      </c>
      <c r="I5069" s="775" t="s">
        <v>4235</v>
      </c>
    </row>
    <row r="5070" spans="1:9">
      <c r="A5070" s="775" t="str">
        <f>Table_wabobpsvr_AzureCalc_AzureCalcRateCard[[#This Row],[ServiceName]]&amp;Table_wabobpsvr_AzureCalc_AzureCalcRateCard[[#This Row],[Price_Level]]&amp;Table_wabobpsvr_AzureCalc_AzureCalcRateCard[[#This Row],[Region]]</f>
        <v>Traffic Manager Azure EndpointsC2</v>
      </c>
      <c r="B5070" s="775">
        <v>2</v>
      </c>
      <c r="C5070" s="775" t="s">
        <v>4235</v>
      </c>
      <c r="D5070" s="775" t="s">
        <v>177</v>
      </c>
      <c r="E5070" s="775">
        <v>999999</v>
      </c>
      <c r="F5070" s="775" t="s">
        <v>820</v>
      </c>
      <c r="G5070" s="775" t="s">
        <v>4235</v>
      </c>
      <c r="H5070" s="775" t="s">
        <v>4235</v>
      </c>
      <c r="I5070" s="775" t="s">
        <v>4235</v>
      </c>
    </row>
    <row r="5071" spans="1:9">
      <c r="A5071" s="775" t="str">
        <f>Table_wabobpsvr_AzureCalc_AzureCalcRateCard[[#This Row],[ServiceName]]&amp;Table_wabobpsvr_AzureCalc_AzureCalcRateCard[[#This Row],[Price_Level]]&amp;Table_wabobpsvr_AzureCalc_AzureCalcRateCard[[#This Row],[Region]]</f>
        <v>Traffic Manager Azure EndpointsD2</v>
      </c>
      <c r="B5071" s="775">
        <v>2</v>
      </c>
      <c r="C5071" s="775" t="s">
        <v>4235</v>
      </c>
      <c r="D5071" s="775" t="s">
        <v>176</v>
      </c>
      <c r="E5071" s="775">
        <v>999999</v>
      </c>
      <c r="F5071" s="775" t="s">
        <v>820</v>
      </c>
      <c r="G5071" s="775" t="s">
        <v>4235</v>
      </c>
      <c r="H5071" s="775" t="s">
        <v>4235</v>
      </c>
      <c r="I5071" s="775" t="s">
        <v>4235</v>
      </c>
    </row>
    <row r="5072" spans="1:9">
      <c r="A5072" s="775" t="str">
        <f>Table_wabobpsvr_AzureCalc_AzureCalcRateCard[[#This Row],[ServiceName]]&amp;Table_wabobpsvr_AzureCalc_AzureCalcRateCard[[#This Row],[Price_Level]]&amp;Table_wabobpsvr_AzureCalc_AzureCalcRateCard[[#This Row],[Region]]</f>
        <v>Traffic Manager Azure EndpointsMOSP3</v>
      </c>
      <c r="B5072" s="775">
        <v>3</v>
      </c>
      <c r="C5072" s="775" t="s">
        <v>4235</v>
      </c>
      <c r="D5072" s="775" t="s">
        <v>606</v>
      </c>
      <c r="E5072" s="775">
        <v>999999</v>
      </c>
      <c r="F5072" s="775" t="s">
        <v>820</v>
      </c>
      <c r="G5072" s="775" t="s">
        <v>4235</v>
      </c>
      <c r="H5072" s="775" t="s">
        <v>4235</v>
      </c>
      <c r="I5072" s="775" t="s">
        <v>4235</v>
      </c>
    </row>
    <row r="5073" spans="1:9">
      <c r="A5073" s="775" t="str">
        <f>Table_wabobpsvr_AzureCalc_AzureCalcRateCard[[#This Row],[ServiceName]]&amp;Table_wabobpsvr_AzureCalc_AzureCalcRateCard[[#This Row],[Price_Level]]&amp;Table_wabobpsvr_AzureCalc_AzureCalcRateCard[[#This Row],[Region]]</f>
        <v>Traffic Manager Azure EndpointsA3</v>
      </c>
      <c r="B5073" s="775">
        <v>3</v>
      </c>
      <c r="C5073" s="775" t="s">
        <v>4235</v>
      </c>
      <c r="D5073" s="775" t="s">
        <v>174</v>
      </c>
      <c r="E5073" s="775">
        <v>999999</v>
      </c>
      <c r="F5073" s="775" t="s">
        <v>820</v>
      </c>
      <c r="G5073" s="775" t="s">
        <v>4235</v>
      </c>
      <c r="H5073" s="775" t="s">
        <v>4235</v>
      </c>
      <c r="I5073" s="775" t="s">
        <v>4235</v>
      </c>
    </row>
    <row r="5074" spans="1:9">
      <c r="A5074" s="775" t="str">
        <f>Table_wabobpsvr_AzureCalc_AzureCalcRateCard[[#This Row],[ServiceName]]&amp;Table_wabobpsvr_AzureCalc_AzureCalcRateCard[[#This Row],[Price_Level]]&amp;Table_wabobpsvr_AzureCalc_AzureCalcRateCard[[#This Row],[Region]]</f>
        <v>Traffic Manager Azure EndpointsB3</v>
      </c>
      <c r="B5074" s="775">
        <v>3</v>
      </c>
      <c r="C5074" s="775" t="s">
        <v>4235</v>
      </c>
      <c r="D5074" s="775" t="s">
        <v>175</v>
      </c>
      <c r="E5074" s="775">
        <v>999999</v>
      </c>
      <c r="F5074" s="775" t="s">
        <v>820</v>
      </c>
      <c r="G5074" s="775" t="s">
        <v>4235</v>
      </c>
      <c r="H5074" s="775" t="s">
        <v>4235</v>
      </c>
      <c r="I5074" s="775" t="s">
        <v>4235</v>
      </c>
    </row>
    <row r="5075" spans="1:9">
      <c r="A5075" s="775" t="str">
        <f>Table_wabobpsvr_AzureCalc_AzureCalcRateCard[[#This Row],[ServiceName]]&amp;Table_wabobpsvr_AzureCalc_AzureCalcRateCard[[#This Row],[Price_Level]]&amp;Table_wabobpsvr_AzureCalc_AzureCalcRateCard[[#This Row],[Region]]</f>
        <v>Traffic Manager Azure EndpointsC3</v>
      </c>
      <c r="B5075" s="775">
        <v>3</v>
      </c>
      <c r="C5075" s="775" t="s">
        <v>4235</v>
      </c>
      <c r="D5075" s="775" t="s">
        <v>177</v>
      </c>
      <c r="E5075" s="775">
        <v>999999</v>
      </c>
      <c r="F5075" s="775" t="s">
        <v>820</v>
      </c>
      <c r="G5075" s="775" t="s">
        <v>4235</v>
      </c>
      <c r="H5075" s="775" t="s">
        <v>4235</v>
      </c>
      <c r="I5075" s="775" t="s">
        <v>4235</v>
      </c>
    </row>
    <row r="5076" spans="1:9">
      <c r="A5076" s="775" t="str">
        <f>Table_wabobpsvr_AzureCalc_AzureCalcRateCard[[#This Row],[ServiceName]]&amp;Table_wabobpsvr_AzureCalc_AzureCalcRateCard[[#This Row],[Price_Level]]&amp;Table_wabobpsvr_AzureCalc_AzureCalcRateCard[[#This Row],[Region]]</f>
        <v>Traffic Manager Azure EndpointsD3</v>
      </c>
      <c r="B5076" s="775">
        <v>3</v>
      </c>
      <c r="C5076" s="775" t="s">
        <v>4235</v>
      </c>
      <c r="D5076" s="775" t="s">
        <v>176</v>
      </c>
      <c r="E5076" s="775">
        <v>999999</v>
      </c>
      <c r="F5076" s="775" t="s">
        <v>820</v>
      </c>
      <c r="G5076" s="775" t="s">
        <v>4235</v>
      </c>
      <c r="H5076" s="775" t="s">
        <v>4235</v>
      </c>
      <c r="I5076" s="775" t="s">
        <v>4235</v>
      </c>
    </row>
    <row r="5077" spans="1:9">
      <c r="A5077" s="775" t="str">
        <f>Table_wabobpsvr_AzureCalc_AzureCalcRateCard[[#This Row],[ServiceName]]&amp;Table_wabobpsvr_AzureCalc_AzureCalcRateCard[[#This Row],[Price_Level]]&amp;Table_wabobpsvr_AzureCalc_AzureCalcRateCard[[#This Row],[Region]]</f>
        <v>Traffic Manager DNS QueriesMOSP3</v>
      </c>
      <c r="B5077" s="775">
        <v>3</v>
      </c>
      <c r="C5077" s="775" t="s">
        <v>4235</v>
      </c>
      <c r="D5077" s="775" t="s">
        <v>606</v>
      </c>
      <c r="E5077" s="775">
        <v>999999</v>
      </c>
      <c r="F5077" s="775" t="s">
        <v>823</v>
      </c>
      <c r="G5077" s="775" t="s">
        <v>4235</v>
      </c>
      <c r="H5077" s="775" t="s">
        <v>4235</v>
      </c>
      <c r="I5077" s="775" t="s">
        <v>4235</v>
      </c>
    </row>
    <row r="5078" spans="1:9">
      <c r="A5078" s="775" t="str">
        <f>Table_wabobpsvr_AzureCalc_AzureCalcRateCard[[#This Row],[ServiceName]]&amp;Table_wabobpsvr_AzureCalc_AzureCalcRateCard[[#This Row],[Price_Level]]&amp;Table_wabobpsvr_AzureCalc_AzureCalcRateCard[[#This Row],[Region]]</f>
        <v>Traffic Manager DNS QueriesA3</v>
      </c>
      <c r="B5078" s="775">
        <v>3</v>
      </c>
      <c r="C5078" s="775" t="s">
        <v>4235</v>
      </c>
      <c r="D5078" s="775" t="s">
        <v>174</v>
      </c>
      <c r="E5078" s="775">
        <v>999999</v>
      </c>
      <c r="F5078" s="775" t="s">
        <v>823</v>
      </c>
      <c r="G5078" s="775" t="s">
        <v>4235</v>
      </c>
      <c r="H5078" s="775" t="s">
        <v>4235</v>
      </c>
      <c r="I5078" s="775" t="s">
        <v>4235</v>
      </c>
    </row>
    <row r="5079" spans="1:9">
      <c r="A5079" s="775" t="str">
        <f>Table_wabobpsvr_AzureCalc_AzureCalcRateCard[[#This Row],[ServiceName]]&amp;Table_wabobpsvr_AzureCalc_AzureCalcRateCard[[#This Row],[Price_Level]]&amp;Table_wabobpsvr_AzureCalc_AzureCalcRateCard[[#This Row],[Region]]</f>
        <v>Traffic Manager DNS QueriesB3</v>
      </c>
      <c r="B5079" s="775">
        <v>3</v>
      </c>
      <c r="C5079" s="775" t="s">
        <v>4235</v>
      </c>
      <c r="D5079" s="775" t="s">
        <v>175</v>
      </c>
      <c r="E5079" s="775">
        <v>999999</v>
      </c>
      <c r="F5079" s="775" t="s">
        <v>823</v>
      </c>
      <c r="G5079" s="775" t="s">
        <v>4235</v>
      </c>
      <c r="H5079" s="775" t="s">
        <v>4235</v>
      </c>
      <c r="I5079" s="775" t="s">
        <v>4235</v>
      </c>
    </row>
    <row r="5080" spans="1:9">
      <c r="A5080" s="775" t="str">
        <f>Table_wabobpsvr_AzureCalc_AzureCalcRateCard[[#This Row],[ServiceName]]&amp;Table_wabobpsvr_AzureCalc_AzureCalcRateCard[[#This Row],[Price_Level]]&amp;Table_wabobpsvr_AzureCalc_AzureCalcRateCard[[#This Row],[Region]]</f>
        <v>Traffic Manager DNS QueriesC3</v>
      </c>
      <c r="B5080" s="775">
        <v>3</v>
      </c>
      <c r="C5080" s="775" t="s">
        <v>4235</v>
      </c>
      <c r="D5080" s="775" t="s">
        <v>177</v>
      </c>
      <c r="E5080" s="775">
        <v>999999</v>
      </c>
      <c r="F5080" s="775" t="s">
        <v>823</v>
      </c>
      <c r="G5080" s="775" t="s">
        <v>4235</v>
      </c>
      <c r="H5080" s="775" t="s">
        <v>4235</v>
      </c>
      <c r="I5080" s="775" t="s">
        <v>4235</v>
      </c>
    </row>
    <row r="5081" spans="1:9">
      <c r="A5081" s="775" t="str">
        <f>Table_wabobpsvr_AzureCalc_AzureCalcRateCard[[#This Row],[ServiceName]]&amp;Table_wabobpsvr_AzureCalc_AzureCalcRateCard[[#This Row],[Price_Level]]&amp;Table_wabobpsvr_AzureCalc_AzureCalcRateCard[[#This Row],[Region]]</f>
        <v>Traffic Manager DNS QueriesD3</v>
      </c>
      <c r="B5081" s="775">
        <v>3</v>
      </c>
      <c r="C5081" s="775" t="s">
        <v>4235</v>
      </c>
      <c r="D5081" s="775" t="s">
        <v>176</v>
      </c>
      <c r="E5081" s="775">
        <v>999999</v>
      </c>
      <c r="F5081" s="775" t="s">
        <v>823</v>
      </c>
      <c r="G5081" s="775" t="s">
        <v>4235</v>
      </c>
      <c r="H5081" s="775" t="s">
        <v>4235</v>
      </c>
      <c r="I5081" s="775" t="s">
        <v>4235</v>
      </c>
    </row>
    <row r="5082" spans="1:9">
      <c r="A5082" s="775" t="str">
        <f>Table_wabobpsvr_AzureCalc_AzureCalcRateCard[[#This Row],[ServiceName]]&amp;Table_wabobpsvr_AzureCalc_AzureCalcRateCard[[#This Row],[Price_Level]]&amp;Table_wabobpsvr_AzureCalc_AzureCalcRateCard[[#This Row],[Region]]</f>
        <v>Traffic Manager DNS QueriesMOSP2</v>
      </c>
      <c r="B5082" s="775">
        <v>2</v>
      </c>
      <c r="C5082" s="775" t="s">
        <v>4235</v>
      </c>
      <c r="D5082" s="775" t="s">
        <v>606</v>
      </c>
      <c r="E5082" s="775">
        <v>999999</v>
      </c>
      <c r="F5082" s="775" t="s">
        <v>823</v>
      </c>
      <c r="G5082" s="775" t="s">
        <v>4235</v>
      </c>
      <c r="H5082" s="775" t="s">
        <v>4235</v>
      </c>
      <c r="I5082" s="775" t="s">
        <v>4235</v>
      </c>
    </row>
    <row r="5083" spans="1:9">
      <c r="A5083" s="775" t="str">
        <f>Table_wabobpsvr_AzureCalc_AzureCalcRateCard[[#This Row],[ServiceName]]&amp;Table_wabobpsvr_AzureCalc_AzureCalcRateCard[[#This Row],[Price_Level]]&amp;Table_wabobpsvr_AzureCalc_AzureCalcRateCard[[#This Row],[Region]]</f>
        <v>Traffic Manager DNS QueriesA2</v>
      </c>
      <c r="B5083" s="775">
        <v>2</v>
      </c>
      <c r="C5083" s="775" t="s">
        <v>4235</v>
      </c>
      <c r="D5083" s="775" t="s">
        <v>174</v>
      </c>
      <c r="E5083" s="775">
        <v>999999</v>
      </c>
      <c r="F5083" s="775" t="s">
        <v>823</v>
      </c>
      <c r="G5083" s="775" t="s">
        <v>4235</v>
      </c>
      <c r="H5083" s="775" t="s">
        <v>4235</v>
      </c>
      <c r="I5083" s="775" t="s">
        <v>4235</v>
      </c>
    </row>
    <row r="5084" spans="1:9">
      <c r="A5084" s="775" t="str">
        <f>Table_wabobpsvr_AzureCalc_AzureCalcRateCard[[#This Row],[ServiceName]]&amp;Table_wabobpsvr_AzureCalc_AzureCalcRateCard[[#This Row],[Price_Level]]&amp;Table_wabobpsvr_AzureCalc_AzureCalcRateCard[[#This Row],[Region]]</f>
        <v>Traffic Manager DNS QueriesB2</v>
      </c>
      <c r="B5084" s="775">
        <v>2</v>
      </c>
      <c r="C5084" s="775" t="s">
        <v>4235</v>
      </c>
      <c r="D5084" s="775" t="s">
        <v>175</v>
      </c>
      <c r="E5084" s="775">
        <v>999999</v>
      </c>
      <c r="F5084" s="775" t="s">
        <v>823</v>
      </c>
      <c r="G5084" s="775" t="s">
        <v>4235</v>
      </c>
      <c r="H5084" s="775" t="s">
        <v>4235</v>
      </c>
      <c r="I5084" s="775" t="s">
        <v>4235</v>
      </c>
    </row>
    <row r="5085" spans="1:9">
      <c r="A5085" s="775" t="str">
        <f>Table_wabobpsvr_AzureCalc_AzureCalcRateCard[[#This Row],[ServiceName]]&amp;Table_wabobpsvr_AzureCalc_AzureCalcRateCard[[#This Row],[Price_Level]]&amp;Table_wabobpsvr_AzureCalc_AzureCalcRateCard[[#This Row],[Region]]</f>
        <v>Traffic Manager DNS QueriesC2</v>
      </c>
      <c r="B5085" s="775">
        <v>2</v>
      </c>
      <c r="C5085" s="775" t="s">
        <v>4235</v>
      </c>
      <c r="D5085" s="775" t="s">
        <v>177</v>
      </c>
      <c r="E5085" s="775">
        <v>999999</v>
      </c>
      <c r="F5085" s="775" t="s">
        <v>823</v>
      </c>
      <c r="G5085" s="775" t="s">
        <v>4235</v>
      </c>
      <c r="H5085" s="775" t="s">
        <v>4235</v>
      </c>
      <c r="I5085" s="775" t="s">
        <v>4235</v>
      </c>
    </row>
    <row r="5086" spans="1:9">
      <c r="A5086" s="775" t="str">
        <f>Table_wabobpsvr_AzureCalc_AzureCalcRateCard[[#This Row],[ServiceName]]&amp;Table_wabobpsvr_AzureCalc_AzureCalcRateCard[[#This Row],[Price_Level]]&amp;Table_wabobpsvr_AzureCalc_AzureCalcRateCard[[#This Row],[Region]]</f>
        <v>Traffic Manager DNS QueriesD2</v>
      </c>
      <c r="B5086" s="775">
        <v>2</v>
      </c>
      <c r="C5086" s="775" t="s">
        <v>4235</v>
      </c>
      <c r="D5086" s="775" t="s">
        <v>176</v>
      </c>
      <c r="E5086" s="775">
        <v>999999</v>
      </c>
      <c r="F5086" s="775" t="s">
        <v>823</v>
      </c>
      <c r="G5086" s="775" t="s">
        <v>4235</v>
      </c>
      <c r="H5086" s="775" t="s">
        <v>4235</v>
      </c>
      <c r="I5086" s="775" t="s">
        <v>4235</v>
      </c>
    </row>
    <row r="5087" spans="1:9">
      <c r="A5087" s="775" t="str">
        <f>Table_wabobpsvr_AzureCalc_AzureCalcRateCard[[#This Row],[ServiceName]]&amp;Table_wabobpsvr_AzureCalc_AzureCalcRateCard[[#This Row],[Price_Level]]&amp;Table_wabobpsvr_AzureCalc_AzureCalcRateCard[[#This Row],[Region]]</f>
        <v>Traffic Manager DNS Queries - Tier 2MOSP2</v>
      </c>
      <c r="B5087" s="775">
        <v>2</v>
      </c>
      <c r="C5087" s="775" t="s">
        <v>4235</v>
      </c>
      <c r="D5087" s="775" t="s">
        <v>606</v>
      </c>
      <c r="E5087" s="775">
        <v>999999</v>
      </c>
      <c r="F5087" s="775" t="s">
        <v>924</v>
      </c>
      <c r="G5087" s="775" t="s">
        <v>4235</v>
      </c>
      <c r="H5087" s="775" t="s">
        <v>4235</v>
      </c>
      <c r="I5087" s="775" t="s">
        <v>4235</v>
      </c>
    </row>
    <row r="5088" spans="1:9">
      <c r="A5088" s="775" t="str">
        <f>Table_wabobpsvr_AzureCalc_AzureCalcRateCard[[#This Row],[ServiceName]]&amp;Table_wabobpsvr_AzureCalc_AzureCalcRateCard[[#This Row],[Price_Level]]&amp;Table_wabobpsvr_AzureCalc_AzureCalcRateCard[[#This Row],[Region]]</f>
        <v>Traffic Manager DNS Queries - Tier 2A2</v>
      </c>
      <c r="B5088" s="775">
        <v>2</v>
      </c>
      <c r="C5088" s="775" t="s">
        <v>4235</v>
      </c>
      <c r="D5088" s="775" t="s">
        <v>174</v>
      </c>
      <c r="E5088" s="775">
        <v>999999</v>
      </c>
      <c r="F5088" s="775" t="s">
        <v>924</v>
      </c>
      <c r="G5088" s="775" t="s">
        <v>4235</v>
      </c>
      <c r="H5088" s="775" t="s">
        <v>4235</v>
      </c>
      <c r="I5088" s="775" t="s">
        <v>4235</v>
      </c>
    </row>
    <row r="5089" spans="1:9">
      <c r="A5089" s="775" t="str">
        <f>Table_wabobpsvr_AzureCalc_AzureCalcRateCard[[#This Row],[ServiceName]]&amp;Table_wabobpsvr_AzureCalc_AzureCalcRateCard[[#This Row],[Price_Level]]&amp;Table_wabobpsvr_AzureCalc_AzureCalcRateCard[[#This Row],[Region]]</f>
        <v>Traffic Manager DNS Queries - Tier 2B2</v>
      </c>
      <c r="B5089" s="775">
        <v>2</v>
      </c>
      <c r="C5089" s="775" t="s">
        <v>4235</v>
      </c>
      <c r="D5089" s="775" t="s">
        <v>175</v>
      </c>
      <c r="E5089" s="775">
        <v>999999</v>
      </c>
      <c r="F5089" s="775" t="s">
        <v>924</v>
      </c>
      <c r="G5089" s="775" t="s">
        <v>4235</v>
      </c>
      <c r="H5089" s="775" t="s">
        <v>4235</v>
      </c>
      <c r="I5089" s="775" t="s">
        <v>4235</v>
      </c>
    </row>
    <row r="5090" spans="1:9">
      <c r="A5090" s="775" t="str">
        <f>Table_wabobpsvr_AzureCalc_AzureCalcRateCard[[#This Row],[ServiceName]]&amp;Table_wabobpsvr_AzureCalc_AzureCalcRateCard[[#This Row],[Price_Level]]&amp;Table_wabobpsvr_AzureCalc_AzureCalcRateCard[[#This Row],[Region]]</f>
        <v>Traffic Manager DNS Queries - Tier 2C2</v>
      </c>
      <c r="B5090" s="775">
        <v>2</v>
      </c>
      <c r="C5090" s="775" t="s">
        <v>4235</v>
      </c>
      <c r="D5090" s="775" t="s">
        <v>177</v>
      </c>
      <c r="E5090" s="775">
        <v>999999</v>
      </c>
      <c r="F5090" s="775" t="s">
        <v>924</v>
      </c>
      <c r="G5090" s="775" t="s">
        <v>4235</v>
      </c>
      <c r="H5090" s="775" t="s">
        <v>4235</v>
      </c>
      <c r="I5090" s="775" t="s">
        <v>4235</v>
      </c>
    </row>
    <row r="5091" spans="1:9">
      <c r="A5091" s="775" t="str">
        <f>Table_wabobpsvr_AzureCalc_AzureCalcRateCard[[#This Row],[ServiceName]]&amp;Table_wabobpsvr_AzureCalc_AzureCalcRateCard[[#This Row],[Price_Level]]&amp;Table_wabobpsvr_AzureCalc_AzureCalcRateCard[[#This Row],[Region]]</f>
        <v>Traffic Manager DNS Queries - Tier 2D2</v>
      </c>
      <c r="B5091" s="775">
        <v>2</v>
      </c>
      <c r="C5091" s="775" t="s">
        <v>4235</v>
      </c>
      <c r="D5091" s="775" t="s">
        <v>176</v>
      </c>
      <c r="E5091" s="775">
        <v>999999</v>
      </c>
      <c r="F5091" s="775" t="s">
        <v>924</v>
      </c>
      <c r="G5091" s="775" t="s">
        <v>4235</v>
      </c>
      <c r="H5091" s="775" t="s">
        <v>4235</v>
      </c>
      <c r="I5091" s="775" t="s">
        <v>4235</v>
      </c>
    </row>
    <row r="5092" spans="1:9">
      <c r="A5092" s="775" t="str">
        <f>Table_wabobpsvr_AzureCalc_AzureCalcRateCard[[#This Row],[ServiceName]]&amp;Table_wabobpsvr_AzureCalc_AzureCalcRateCard[[#This Row],[Price_Level]]&amp;Table_wabobpsvr_AzureCalc_AzureCalcRateCard[[#This Row],[Region]]</f>
        <v>Standard_D14 Cloud ServicesC9</v>
      </c>
      <c r="B5092" s="775">
        <v>9</v>
      </c>
      <c r="C5092" s="775" t="s">
        <v>680</v>
      </c>
      <c r="D5092" s="775" t="s">
        <v>177</v>
      </c>
      <c r="E5092" s="775">
        <v>2.2267700000000001</v>
      </c>
      <c r="F5092" s="775" t="s">
        <v>1118</v>
      </c>
      <c r="G5092" s="775" t="s">
        <v>4235</v>
      </c>
      <c r="H5092" s="775" t="s">
        <v>4235</v>
      </c>
      <c r="I5092" s="775" t="s">
        <v>5714</v>
      </c>
    </row>
    <row r="5093" spans="1:9">
      <c r="A5093" s="775" t="str">
        <f>Table_wabobpsvr_AzureCalc_AzureCalcRateCard[[#This Row],[ServiceName]]&amp;Table_wabobpsvr_AzureCalc_AzureCalcRateCard[[#This Row],[Price_Level]]&amp;Table_wabobpsvr_AzureCalc_AzureCalcRateCard[[#This Row],[Region]]</f>
        <v>Standard_D14 Cloud ServicesD9</v>
      </c>
      <c r="B5093" s="775">
        <v>9</v>
      </c>
      <c r="C5093" s="775" t="s">
        <v>680</v>
      </c>
      <c r="D5093" s="775" t="s">
        <v>176</v>
      </c>
      <c r="E5093" s="775">
        <v>2.1533600000000002</v>
      </c>
      <c r="F5093" s="775" t="s">
        <v>1118</v>
      </c>
      <c r="G5093" s="775" t="s">
        <v>4235</v>
      </c>
      <c r="H5093" s="775" t="s">
        <v>4235</v>
      </c>
      <c r="I5093" s="775" t="s">
        <v>5714</v>
      </c>
    </row>
    <row r="5094" spans="1:9">
      <c r="A5094" s="775" t="str">
        <f>Table_wabobpsvr_AzureCalc_AzureCalcRateCard[[#This Row],[ServiceName]]&amp;Table_wabobpsvr_AzureCalc_AzureCalcRateCard[[#This Row],[Price_Level]]&amp;Table_wabobpsvr_AzureCalc_AzureCalcRateCard[[#This Row],[Region]]</f>
        <v>Standard_G5 VM (Windows)MOSP4</v>
      </c>
      <c r="B5094" s="775">
        <v>4</v>
      </c>
      <c r="C5094" s="775" t="s">
        <v>87</v>
      </c>
      <c r="D5094" s="775" t="s">
        <v>606</v>
      </c>
      <c r="E5094" s="775">
        <v>9.65</v>
      </c>
      <c r="F5094" s="775" t="s">
        <v>3075</v>
      </c>
      <c r="G5094" s="775" t="s">
        <v>4235</v>
      </c>
      <c r="H5094" s="775" t="s">
        <v>4235</v>
      </c>
      <c r="I5094" s="775" t="s">
        <v>5715</v>
      </c>
    </row>
    <row r="5095" spans="1:9">
      <c r="A5095" s="775" t="str">
        <f>Table_wabobpsvr_AzureCalc_AzureCalcRateCard[[#This Row],[ServiceName]]&amp;Table_wabobpsvr_AzureCalc_AzureCalcRateCard[[#This Row],[Price_Level]]&amp;Table_wabobpsvr_AzureCalc_AzureCalcRateCard[[#This Row],[Region]]</f>
        <v>Standard_G5 VM (Windows)A4</v>
      </c>
      <c r="B5095" s="775">
        <v>4</v>
      </c>
      <c r="C5095" s="775" t="s">
        <v>87</v>
      </c>
      <c r="D5095" s="775" t="s">
        <v>174</v>
      </c>
      <c r="E5095" s="775">
        <v>9.36</v>
      </c>
      <c r="F5095" s="775" t="s">
        <v>3075</v>
      </c>
      <c r="G5095" s="775" t="s">
        <v>3076</v>
      </c>
      <c r="H5095" s="775" t="s">
        <v>3077</v>
      </c>
      <c r="I5095" s="775" t="s">
        <v>5715</v>
      </c>
    </row>
    <row r="5096" spans="1:9">
      <c r="A5096" s="775" t="str">
        <f>Table_wabobpsvr_AzureCalc_AzureCalcRateCard[[#This Row],[ServiceName]]&amp;Table_wabobpsvr_AzureCalc_AzureCalcRateCard[[#This Row],[Price_Level]]&amp;Table_wabobpsvr_AzureCalc_AzureCalcRateCard[[#This Row],[Region]]</f>
        <v>Standard_G5 VM (Windows)B4</v>
      </c>
      <c r="B5096" s="775">
        <v>4</v>
      </c>
      <c r="C5096" s="775" t="s">
        <v>87</v>
      </c>
      <c r="D5096" s="775" t="s">
        <v>175</v>
      </c>
      <c r="E5096" s="775">
        <v>9.0709999999999997</v>
      </c>
      <c r="F5096" s="775" t="s">
        <v>3075</v>
      </c>
      <c r="G5096" s="775" t="s">
        <v>3076</v>
      </c>
      <c r="H5096" s="775" t="s">
        <v>3077</v>
      </c>
      <c r="I5096" s="775" t="s">
        <v>5715</v>
      </c>
    </row>
    <row r="5097" spans="1:9">
      <c r="A5097" s="775" t="str">
        <f>Table_wabobpsvr_AzureCalc_AzureCalcRateCard[[#This Row],[ServiceName]]&amp;Table_wabobpsvr_AzureCalc_AzureCalcRateCard[[#This Row],[Price_Level]]&amp;Table_wabobpsvr_AzureCalc_AzureCalcRateCard[[#This Row],[Region]]</f>
        <v>Standard_G5 VM (Windows)C4</v>
      </c>
      <c r="B5097" s="775">
        <v>4</v>
      </c>
      <c r="C5097" s="775" t="s">
        <v>87</v>
      </c>
      <c r="D5097" s="775" t="s">
        <v>177</v>
      </c>
      <c r="E5097" s="775">
        <v>8.7810000000000006</v>
      </c>
      <c r="F5097" s="775" t="s">
        <v>3075</v>
      </c>
      <c r="G5097" s="775" t="s">
        <v>3076</v>
      </c>
      <c r="H5097" s="775" t="s">
        <v>3077</v>
      </c>
      <c r="I5097" s="775" t="s">
        <v>5715</v>
      </c>
    </row>
    <row r="5098" spans="1:9">
      <c r="A5098" s="775" t="str">
        <f>Table_wabobpsvr_AzureCalc_AzureCalcRateCard[[#This Row],[ServiceName]]&amp;Table_wabobpsvr_AzureCalc_AzureCalcRateCard[[#This Row],[Price_Level]]&amp;Table_wabobpsvr_AzureCalc_AzureCalcRateCard[[#This Row],[Region]]</f>
        <v>Standard_G5 VM (Windows)D4</v>
      </c>
      <c r="B5098" s="775">
        <v>4</v>
      </c>
      <c r="C5098" s="775" t="s">
        <v>87</v>
      </c>
      <c r="D5098" s="775" t="s">
        <v>176</v>
      </c>
      <c r="E5098" s="775">
        <v>8.4920000000000009</v>
      </c>
      <c r="F5098" s="775" t="s">
        <v>3075</v>
      </c>
      <c r="G5098" s="775" t="s">
        <v>3076</v>
      </c>
      <c r="H5098" s="775" t="s">
        <v>3077</v>
      </c>
      <c r="I5098" s="775" t="s">
        <v>5715</v>
      </c>
    </row>
    <row r="5099" spans="1:9">
      <c r="A5099" s="775" t="str">
        <f>Table_wabobpsvr_AzureCalc_AzureCalcRateCard[[#This Row],[ServiceName]]&amp;Table_wabobpsvr_AzureCalc_AzureCalcRateCard[[#This Row],[Price_Level]]&amp;Table_wabobpsvr_AzureCalc_AzureCalcRateCard[[#This Row],[Region]]</f>
        <v>ExpressRoute (Unlimited) 10 Gbps Connections - Zone 3MOSP0</v>
      </c>
      <c r="B5099" s="775">
        <v>0</v>
      </c>
      <c r="C5099" s="775" t="s">
        <v>7427</v>
      </c>
      <c r="D5099" s="775" t="s">
        <v>606</v>
      </c>
      <c r="E5099" s="775">
        <v>82000</v>
      </c>
      <c r="F5099" s="775" t="s">
        <v>7439</v>
      </c>
      <c r="G5099" s="775"/>
      <c r="H5099" s="775"/>
      <c r="I5099" s="775" t="s">
        <v>7522</v>
      </c>
    </row>
    <row r="5100" spans="1:9">
      <c r="A5100" s="775" t="str">
        <f>Table_wabobpsvr_AzureCalc_AzureCalcRateCard[[#This Row],[ServiceName]]&amp;Table_wabobpsvr_AzureCalc_AzureCalcRateCard[[#This Row],[Price_Level]]&amp;Table_wabobpsvr_AzureCalc_AzureCalcRateCard[[#This Row],[Region]]</f>
        <v>A10 Cloud ServicesC3</v>
      </c>
      <c r="B5100" s="775">
        <v>3</v>
      </c>
      <c r="C5100" s="775" t="s">
        <v>680</v>
      </c>
      <c r="D5100" s="775" t="s">
        <v>177</v>
      </c>
      <c r="E5100" s="775">
        <v>1.492</v>
      </c>
      <c r="F5100" s="775" t="s">
        <v>1221</v>
      </c>
      <c r="G5100" s="775" t="s">
        <v>4324</v>
      </c>
      <c r="H5100" s="775" t="s">
        <v>4325</v>
      </c>
      <c r="I5100" s="775" t="s">
        <v>5461</v>
      </c>
    </row>
    <row r="5101" spans="1:9">
      <c r="A5101" s="775" t="str">
        <f>Table_wabobpsvr_AzureCalc_AzureCalcRateCard[[#This Row],[ServiceName]]&amp;Table_wabobpsvr_AzureCalc_AzureCalcRateCard[[#This Row],[Price_Level]]&amp;Table_wabobpsvr_AzureCalc_AzureCalcRateCard[[#This Row],[Region]]</f>
        <v>Premium P1 Secondary Active Geo Database DaysA16</v>
      </c>
      <c r="B5101" s="775">
        <v>16</v>
      </c>
      <c r="C5101" s="775" t="s">
        <v>1071</v>
      </c>
      <c r="D5101" s="775" t="s">
        <v>174</v>
      </c>
      <c r="E5101" s="775">
        <v>16.0244</v>
      </c>
      <c r="F5101" s="775" t="s">
        <v>1227</v>
      </c>
      <c r="G5101" s="775" t="s">
        <v>3458</v>
      </c>
      <c r="H5101" s="775" t="s">
        <v>3459</v>
      </c>
      <c r="I5101" s="775" t="s">
        <v>4235</v>
      </c>
    </row>
    <row r="5102" spans="1:9">
      <c r="A5102" s="775" t="str">
        <f>Table_wabobpsvr_AzureCalc_AzureCalcRateCard[[#This Row],[ServiceName]]&amp;Table_wabobpsvr_AzureCalc_AzureCalcRateCard[[#This Row],[Price_Level]]&amp;Table_wabobpsvr_AzureCalc_AzureCalcRateCard[[#This Row],[Region]]</f>
        <v>Premium P1 Secondary Active Geo Database DaysB16</v>
      </c>
      <c r="B5102" s="775">
        <v>16</v>
      </c>
      <c r="C5102" s="775" t="s">
        <v>1071</v>
      </c>
      <c r="D5102" s="775" t="s">
        <v>175</v>
      </c>
      <c r="E5102" s="775">
        <v>15.5288</v>
      </c>
      <c r="F5102" s="775" t="s">
        <v>1227</v>
      </c>
      <c r="G5102" s="775" t="s">
        <v>3458</v>
      </c>
      <c r="H5102" s="775" t="s">
        <v>3459</v>
      </c>
      <c r="I5102" s="775" t="s">
        <v>4235</v>
      </c>
    </row>
    <row r="5103" spans="1:9">
      <c r="A5103" s="775" t="str">
        <f>Table_wabobpsvr_AzureCalc_AzureCalcRateCard[[#This Row],[ServiceName]]&amp;Table_wabobpsvr_AzureCalc_AzureCalcRateCard[[#This Row],[Price_Level]]&amp;Table_wabobpsvr_AzureCalc_AzureCalcRateCard[[#This Row],[Region]]</f>
        <v>Premium P1 Secondary Active Geo Database DaysC16</v>
      </c>
      <c r="B5103" s="775">
        <v>16</v>
      </c>
      <c r="C5103" s="775" t="s">
        <v>1071</v>
      </c>
      <c r="D5103" s="775" t="s">
        <v>177</v>
      </c>
      <c r="E5103" s="775">
        <v>15.033200000000001</v>
      </c>
      <c r="F5103" s="775" t="s">
        <v>1227</v>
      </c>
      <c r="G5103" s="775" t="s">
        <v>3458</v>
      </c>
      <c r="H5103" s="775" t="s">
        <v>3459</v>
      </c>
      <c r="I5103" s="775" t="s">
        <v>4235</v>
      </c>
    </row>
    <row r="5104" spans="1:9">
      <c r="A5104" s="775" t="str">
        <f>Table_wabobpsvr_AzureCalc_AzureCalcRateCard[[#This Row],[ServiceName]]&amp;Table_wabobpsvr_AzureCalc_AzureCalcRateCard[[#This Row],[Price_Level]]&amp;Table_wabobpsvr_AzureCalc_AzureCalcRateCard[[#This Row],[Region]]</f>
        <v>A1 VM (Windows)C</v>
      </c>
      <c r="B5104" s="775"/>
      <c r="C5104" s="775" t="s">
        <v>87</v>
      </c>
      <c r="D5104" s="775" t="s">
        <v>177</v>
      </c>
      <c r="E5104" s="775">
        <v>7.571E-2</v>
      </c>
      <c r="F5104" s="775" t="s">
        <v>687</v>
      </c>
      <c r="G5104" s="775" t="s">
        <v>2626</v>
      </c>
      <c r="H5104" s="775" t="s">
        <v>2627</v>
      </c>
      <c r="I5104" s="775" t="s">
        <v>4235</v>
      </c>
    </row>
    <row r="5105" spans="1:9">
      <c r="A5105" s="775" t="str">
        <f>Table_wabobpsvr_AzureCalc_AzureCalcRateCard[[#This Row],[ServiceName]]&amp;Table_wabobpsvr_AzureCalc_AzureCalcRateCard[[#This Row],[Price_Level]]&amp;Table_wabobpsvr_AzureCalc_AzureCalcRateCard[[#This Row],[Region]]</f>
        <v>A1 VM (Windows)D</v>
      </c>
      <c r="B5105" s="775"/>
      <c r="C5105" s="775" t="s">
        <v>87</v>
      </c>
      <c r="D5105" s="775" t="s">
        <v>176</v>
      </c>
      <c r="E5105" s="775">
        <v>7.2319999999999995E-2</v>
      </c>
      <c r="F5105" s="775" t="s">
        <v>687</v>
      </c>
      <c r="G5105" s="775" t="s">
        <v>2626</v>
      </c>
      <c r="H5105" s="775" t="s">
        <v>2627</v>
      </c>
      <c r="I5105" s="775" t="s">
        <v>4235</v>
      </c>
    </row>
    <row r="5106" spans="1:9">
      <c r="A5106" s="775" t="str">
        <f>Table_wabobpsvr_AzureCalc_AzureCalcRateCard[[#This Row],[ServiceName]]&amp;Table_wabobpsvr_AzureCalc_AzureCalcRateCard[[#This Row],[Price_Level]]&amp;Table_wabobpsvr_AzureCalc_AzureCalcRateCard[[#This Row],[Region]]</f>
        <v>D3 HDInsightMOSP16</v>
      </c>
      <c r="B5106" s="775">
        <v>16</v>
      </c>
      <c r="C5106" s="775" t="s">
        <v>87</v>
      </c>
      <c r="D5106" s="775" t="s">
        <v>606</v>
      </c>
      <c r="E5106" s="775">
        <v>0.84799999999999998</v>
      </c>
      <c r="F5106" s="775" t="s">
        <v>4076</v>
      </c>
      <c r="G5106" s="775" t="s">
        <v>4235</v>
      </c>
      <c r="H5106" s="775" t="s">
        <v>4235</v>
      </c>
      <c r="I5106" s="775" t="s">
        <v>4235</v>
      </c>
    </row>
    <row r="5107" spans="1:9">
      <c r="A5107" s="775" t="str">
        <f>Table_wabobpsvr_AzureCalc_AzureCalcRateCard[[#This Row],[ServiceName]]&amp;Table_wabobpsvr_AzureCalc_AzureCalcRateCard[[#This Row],[Price_Level]]&amp;Table_wabobpsvr_AzureCalc_AzureCalcRateCard[[#This Row],[Region]]</f>
        <v>A10 Cloud ServicesA16</v>
      </c>
      <c r="B5107" s="775">
        <v>16</v>
      </c>
      <c r="C5107" s="775" t="s">
        <v>87</v>
      </c>
      <c r="D5107" s="775" t="s">
        <v>174</v>
      </c>
      <c r="E5107" s="775">
        <v>1.8332999999999999</v>
      </c>
      <c r="F5107" s="775" t="s">
        <v>1221</v>
      </c>
      <c r="G5107" s="775" t="s">
        <v>3514</v>
      </c>
      <c r="H5107" s="775" t="s">
        <v>3515</v>
      </c>
      <c r="I5107" s="775" t="s">
        <v>4235</v>
      </c>
    </row>
    <row r="5108" spans="1:9">
      <c r="A5108" s="1039" t="str">
        <f>Table_wabobpsvr_AzureCalc_AzureCalcRateCard[[#This Row],[ServiceName]]&amp;Table_wabobpsvr_AzureCalc_AzureCalcRateCard[[#This Row],[Price_Level]]&amp;Table_wabobpsvr_AzureCalc_AzureCalcRateCard[[#This Row],[Region]]</f>
        <v>A10 Cloud ServicesB16</v>
      </c>
      <c r="B5108" s="1039">
        <v>16</v>
      </c>
      <c r="C5108" s="1039" t="s">
        <v>87</v>
      </c>
      <c r="D5108" s="1039" t="s">
        <v>175</v>
      </c>
      <c r="E5108" s="1039">
        <v>1.7766</v>
      </c>
      <c r="F5108" s="1039" t="s">
        <v>1221</v>
      </c>
      <c r="G5108" s="775" t="s">
        <v>3514</v>
      </c>
      <c r="H5108" s="775" t="s">
        <v>3515</v>
      </c>
      <c r="I5108" s="775" t="s">
        <v>4235</v>
      </c>
    </row>
    <row r="5109" spans="1:9">
      <c r="A5109" s="1039" t="str">
        <f>Table_wabobpsvr_AzureCalc_AzureCalcRateCard[[#This Row],[ServiceName]]&amp;Table_wabobpsvr_AzureCalc_AzureCalcRateCard[[#This Row],[Price_Level]]&amp;Table_wabobpsvr_AzureCalc_AzureCalcRateCard[[#This Row],[Region]]</f>
        <v>A10 Cloud ServicesC16</v>
      </c>
      <c r="B5109" s="1039">
        <v>16</v>
      </c>
      <c r="C5109" s="1039" t="s">
        <v>87</v>
      </c>
      <c r="D5109" s="1039" t="s">
        <v>177</v>
      </c>
      <c r="E5109" s="1039">
        <v>1.7199</v>
      </c>
      <c r="F5109" s="1039" t="s">
        <v>1221</v>
      </c>
      <c r="G5109" s="775" t="s">
        <v>3514</v>
      </c>
      <c r="H5109" s="775" t="s">
        <v>3515</v>
      </c>
      <c r="I5109" s="775" t="s">
        <v>4235</v>
      </c>
    </row>
    <row r="5110" spans="1:9">
      <c r="A5110" s="775" t="str">
        <f>Table_wabobpsvr_AzureCalc_AzureCalcRateCard[[#This Row],[ServiceName]]&amp;Table_wabobpsvr_AzureCalc_AzureCalcRateCard[[#This Row],[Price_Level]]&amp;Table_wabobpsvr_AzureCalc_AzureCalcRateCard[[#This Row],[Region]]</f>
        <v>A10 Cloud ServicesD16</v>
      </c>
      <c r="B5110" s="775">
        <v>16</v>
      </c>
      <c r="C5110" s="775" t="s">
        <v>87</v>
      </c>
      <c r="D5110" s="775" t="s">
        <v>176</v>
      </c>
      <c r="E5110" s="775">
        <v>1.6632</v>
      </c>
      <c r="F5110" s="775" t="s">
        <v>1221</v>
      </c>
      <c r="G5110" s="775" t="s">
        <v>3514</v>
      </c>
      <c r="H5110" s="775" t="s">
        <v>3515</v>
      </c>
      <c r="I5110" s="775" t="s">
        <v>4235</v>
      </c>
    </row>
    <row r="5111" spans="1:9">
      <c r="A5111" s="775" t="str">
        <f>Table_wabobpsvr_AzureCalc_AzureCalcRateCard[[#This Row],[ServiceName]]&amp;Table_wabobpsvr_AzureCalc_AzureCalcRateCard[[#This Row],[Price_Level]]&amp;Table_wabobpsvr_AzureCalc_AzureCalcRateCard[[#This Row],[Region]]</f>
        <v>D3 HDInsight (Non-Windows)MOSP16</v>
      </c>
      <c r="B5111" s="775">
        <v>16</v>
      </c>
      <c r="C5111" s="775" t="s">
        <v>87</v>
      </c>
      <c r="D5111" s="775" t="s">
        <v>606</v>
      </c>
      <c r="E5111" s="775">
        <v>0.42399999999999999</v>
      </c>
      <c r="F5111" s="775" t="s">
        <v>4077</v>
      </c>
      <c r="G5111" s="775" t="s">
        <v>4235</v>
      </c>
      <c r="H5111" s="775" t="s">
        <v>4235</v>
      </c>
      <c r="I5111" s="775" t="s">
        <v>4235</v>
      </c>
    </row>
    <row r="5112" spans="1:9">
      <c r="A5112" s="775" t="str">
        <f>Table_wabobpsvr_AzureCalc_AzureCalcRateCard[[#This Row],[ServiceName]]&amp;Table_wabobpsvr_AzureCalc_AzureCalcRateCard[[#This Row],[Price_Level]]&amp;Table_wabobpsvr_AzureCalc_AzureCalcRateCard[[#This Row],[Region]]</f>
        <v>A10 HDInsightA16</v>
      </c>
      <c r="B5112" s="775">
        <v>16</v>
      </c>
      <c r="C5112" s="775" t="s">
        <v>87</v>
      </c>
      <c r="D5112" s="775" t="s">
        <v>174</v>
      </c>
      <c r="E5112" s="775">
        <v>1.833</v>
      </c>
      <c r="F5112" s="775" t="s">
        <v>3660</v>
      </c>
      <c r="G5112" s="775" t="s">
        <v>3690</v>
      </c>
      <c r="H5112" s="775" t="s">
        <v>3691</v>
      </c>
      <c r="I5112" s="775" t="s">
        <v>4235</v>
      </c>
    </row>
    <row r="5113" spans="1:9">
      <c r="A5113" s="775" t="str">
        <f>Table_wabobpsvr_AzureCalc_AzureCalcRateCard[[#This Row],[ServiceName]]&amp;Table_wabobpsvr_AzureCalc_AzureCalcRateCard[[#This Row],[Price_Level]]&amp;Table_wabobpsvr_AzureCalc_AzureCalcRateCard[[#This Row],[Region]]</f>
        <v>BASIC.A1 VM (Windows)D16</v>
      </c>
      <c r="B5113" s="775">
        <v>16</v>
      </c>
      <c r="C5113" s="775" t="s">
        <v>87</v>
      </c>
      <c r="D5113" s="775" t="s">
        <v>176</v>
      </c>
      <c r="E5113" s="775">
        <v>5.9520000000000003E-2</v>
      </c>
      <c r="F5113" s="775" t="s">
        <v>1237</v>
      </c>
      <c r="G5113" s="775" t="s">
        <v>2647</v>
      </c>
      <c r="H5113" s="775" t="s">
        <v>2648</v>
      </c>
      <c r="I5113" s="775" t="s">
        <v>4235</v>
      </c>
    </row>
    <row r="5114" spans="1:9">
      <c r="A5114" s="775" t="str">
        <f>Table_wabobpsvr_AzureCalc_AzureCalcRateCard[[#This Row],[ServiceName]]&amp;Table_wabobpsvr_AzureCalc_AzureCalcRateCard[[#This Row],[Price_Level]]&amp;Table_wabobpsvr_AzureCalc_AzureCalcRateCard[[#This Row],[Region]]</f>
        <v>BASIC.A5 VM (Non-Windows)MOSP</v>
      </c>
      <c r="B5114" s="775"/>
      <c r="C5114" s="775" t="s">
        <v>87</v>
      </c>
      <c r="D5114" s="775" t="s">
        <v>606</v>
      </c>
      <c r="E5114" s="775">
        <v>0.22800000000000001</v>
      </c>
      <c r="F5114" s="775" t="s">
        <v>1238</v>
      </c>
      <c r="G5114" s="775" t="s">
        <v>4235</v>
      </c>
      <c r="H5114" s="775" t="s">
        <v>4235</v>
      </c>
      <c r="I5114" s="775" t="s">
        <v>4235</v>
      </c>
    </row>
    <row r="5115" spans="1:9">
      <c r="A5115" s="775" t="str">
        <f>Table_wabobpsvr_AzureCalc_AzureCalcRateCard[[#This Row],[ServiceName]]&amp;Table_wabobpsvr_AzureCalc_AzureCalcRateCard[[#This Row],[Price_Level]]&amp;Table_wabobpsvr_AzureCalc_AzureCalcRateCard[[#This Row],[Region]]</f>
        <v>BASIC.A5 VM (Non-Windows)A</v>
      </c>
      <c r="B5115" s="775"/>
      <c r="C5115" s="775" t="s">
        <v>87</v>
      </c>
      <c r="D5115" s="775" t="s">
        <v>174</v>
      </c>
      <c r="E5115" s="775">
        <v>0.16644</v>
      </c>
      <c r="F5115" s="775" t="s">
        <v>1238</v>
      </c>
      <c r="G5115" s="775" t="s">
        <v>2649</v>
      </c>
      <c r="H5115" s="775" t="s">
        <v>2650</v>
      </c>
      <c r="I5115" s="775" t="s">
        <v>4235</v>
      </c>
    </row>
    <row r="5116" spans="1:9">
      <c r="A5116" s="775" t="str">
        <f>Table_wabobpsvr_AzureCalc_AzureCalcRateCard[[#This Row],[ServiceName]]&amp;Table_wabobpsvr_AzureCalc_AzureCalcRateCard[[#This Row],[Price_Level]]&amp;Table_wabobpsvr_AzureCalc_AzureCalcRateCard[[#This Row],[Region]]</f>
        <v>BASIC.A5 VM (Non-Windows)B16</v>
      </c>
      <c r="B5116" s="775">
        <v>16</v>
      </c>
      <c r="C5116" s="775" t="s">
        <v>87</v>
      </c>
      <c r="D5116" s="775" t="s">
        <v>175</v>
      </c>
      <c r="E5116" s="775">
        <v>0.15959999999999999</v>
      </c>
      <c r="F5116" s="775" t="s">
        <v>1238</v>
      </c>
      <c r="G5116" s="775" t="s">
        <v>2649</v>
      </c>
      <c r="H5116" s="775" t="s">
        <v>2650</v>
      </c>
      <c r="I5116" s="775" t="s">
        <v>4235</v>
      </c>
    </row>
    <row r="5117" spans="1:9">
      <c r="A5117" s="775" t="str">
        <f>Table_wabobpsvr_AzureCalc_AzureCalcRateCard[[#This Row],[ServiceName]]&amp;Table_wabobpsvr_AzureCalc_AzureCalcRateCard[[#This Row],[Price_Level]]&amp;Table_wabobpsvr_AzureCalc_AzureCalcRateCard[[#This Row],[Region]]</f>
        <v>BASIC.A5 VM (Non-Windows)C16</v>
      </c>
      <c r="B5117" s="775">
        <v>16</v>
      </c>
      <c r="C5117" s="775" t="s">
        <v>87</v>
      </c>
      <c r="D5117" s="775" t="s">
        <v>177</v>
      </c>
      <c r="E5117" s="775">
        <v>0.15276000000000001</v>
      </c>
      <c r="F5117" s="775" t="s">
        <v>1238</v>
      </c>
      <c r="G5117" s="775" t="s">
        <v>2649</v>
      </c>
      <c r="H5117" s="775" t="s">
        <v>2650</v>
      </c>
      <c r="I5117" s="775" t="s">
        <v>4235</v>
      </c>
    </row>
    <row r="5118" spans="1:9">
      <c r="A5118" s="775" t="str">
        <f>Table_wabobpsvr_AzureCalc_AzureCalcRateCard[[#This Row],[ServiceName]]&amp;Table_wabobpsvr_AzureCalc_AzureCalcRateCard[[#This Row],[Price_Level]]&amp;Table_wabobpsvr_AzureCalc_AzureCalcRateCard[[#This Row],[Region]]</f>
        <v>BASIC.A5 VM (Non-Windows)D16</v>
      </c>
      <c r="B5118" s="775">
        <v>16</v>
      </c>
      <c r="C5118" s="775" t="s">
        <v>87</v>
      </c>
      <c r="D5118" s="775" t="s">
        <v>176</v>
      </c>
      <c r="E5118" s="775">
        <v>0.14591999999999999</v>
      </c>
      <c r="F5118" s="775" t="s">
        <v>1238</v>
      </c>
      <c r="G5118" s="775" t="s">
        <v>2649</v>
      </c>
      <c r="H5118" s="775" t="s">
        <v>2650</v>
      </c>
      <c r="I5118" s="775" t="s">
        <v>4235</v>
      </c>
    </row>
    <row r="5119" spans="1:9">
      <c r="A5119" s="775" t="str">
        <f>Table_wabobpsvr_AzureCalc_AzureCalcRateCard[[#This Row],[ServiceName]]&amp;Table_wabobpsvr_AzureCalc_AzureCalcRateCard[[#This Row],[Price_Level]]&amp;Table_wabobpsvr_AzureCalc_AzureCalcRateCard[[#This Row],[Region]]</f>
        <v>BASIC.A5 VM (Windows)MOSP</v>
      </c>
      <c r="B5119" s="775"/>
      <c r="C5119" s="775" t="s">
        <v>87</v>
      </c>
      <c r="D5119" s="775" t="s">
        <v>606</v>
      </c>
      <c r="E5119" s="775">
        <v>0.28599999999999998</v>
      </c>
      <c r="F5119" s="775" t="s">
        <v>1223</v>
      </c>
      <c r="G5119" s="775" t="s">
        <v>4235</v>
      </c>
      <c r="H5119" s="775" t="s">
        <v>4235</v>
      </c>
      <c r="I5119" s="775" t="s">
        <v>4235</v>
      </c>
    </row>
    <row r="5120" spans="1:9">
      <c r="A5120" s="775" t="str">
        <f>Table_wabobpsvr_AzureCalc_AzureCalcRateCard[[#This Row],[ServiceName]]&amp;Table_wabobpsvr_AzureCalc_AzureCalcRateCard[[#This Row],[Price_Level]]&amp;Table_wabobpsvr_AzureCalc_AzureCalcRateCard[[#This Row],[Region]]</f>
        <v>BASIC.A5 VM (Windows)A</v>
      </c>
      <c r="B5120" s="775"/>
      <c r="C5120" s="775" t="s">
        <v>87</v>
      </c>
      <c r="D5120" s="775" t="s">
        <v>174</v>
      </c>
      <c r="E5120" s="775">
        <v>0.20877999999999999</v>
      </c>
      <c r="F5120" s="775" t="s">
        <v>1223</v>
      </c>
      <c r="G5120" s="775" t="s">
        <v>2651</v>
      </c>
      <c r="H5120" s="775" t="s">
        <v>2652</v>
      </c>
      <c r="I5120" s="775" t="s">
        <v>4235</v>
      </c>
    </row>
    <row r="5121" spans="1:9">
      <c r="A5121" s="775" t="str">
        <f>Table_wabobpsvr_AzureCalc_AzureCalcRateCard[[#This Row],[ServiceName]]&amp;Table_wabobpsvr_AzureCalc_AzureCalcRateCard[[#This Row],[Price_Level]]&amp;Table_wabobpsvr_AzureCalc_AzureCalcRateCard[[#This Row],[Region]]</f>
        <v>BASIC.A5 VM (Windows)B</v>
      </c>
      <c r="B5121" s="775"/>
      <c r="C5121" s="775" t="s">
        <v>87</v>
      </c>
      <c r="D5121" s="775" t="s">
        <v>175</v>
      </c>
      <c r="E5121" s="775">
        <v>0.20019999999999999</v>
      </c>
      <c r="F5121" s="775" t="s">
        <v>1223</v>
      </c>
      <c r="G5121" s="775" t="s">
        <v>2651</v>
      </c>
      <c r="H5121" s="775" t="s">
        <v>2652</v>
      </c>
      <c r="I5121" s="775" t="s">
        <v>4235</v>
      </c>
    </row>
    <row r="5122" spans="1:9">
      <c r="A5122" s="775" t="str">
        <f>Table_wabobpsvr_AzureCalc_AzureCalcRateCard[[#This Row],[ServiceName]]&amp;Table_wabobpsvr_AzureCalc_AzureCalcRateCard[[#This Row],[Price_Level]]&amp;Table_wabobpsvr_AzureCalc_AzureCalcRateCard[[#This Row],[Region]]</f>
        <v>D12 HDInsightB16</v>
      </c>
      <c r="B5122" s="775">
        <v>16</v>
      </c>
      <c r="C5122" s="775" t="s">
        <v>87</v>
      </c>
      <c r="D5122" s="775" t="s">
        <v>175</v>
      </c>
      <c r="E5122" s="775">
        <v>0.81799999999999995</v>
      </c>
      <c r="F5122" s="775" t="s">
        <v>4003</v>
      </c>
      <c r="G5122" s="775" t="s">
        <v>4010</v>
      </c>
      <c r="H5122" s="775" t="s">
        <v>4011</v>
      </c>
      <c r="I5122" s="775" t="s">
        <v>4235</v>
      </c>
    </row>
    <row r="5123" spans="1:9">
      <c r="A5123" s="775" t="str">
        <f>Table_wabobpsvr_AzureCalc_AzureCalcRateCard[[#This Row],[ServiceName]]&amp;Table_wabobpsvr_AzureCalc_AzureCalcRateCard[[#This Row],[Price_Level]]&amp;Table_wabobpsvr_AzureCalc_AzureCalcRateCard[[#This Row],[Region]]</f>
        <v>S2 DocumentDB HoursA</v>
      </c>
      <c r="B5123" s="775"/>
      <c r="C5123" s="775" t="s">
        <v>87</v>
      </c>
      <c r="D5123" s="775" t="s">
        <v>174</v>
      </c>
      <c r="E5123" s="775">
        <v>6.5000000000000002E-2</v>
      </c>
      <c r="F5123" s="775" t="s">
        <v>4321</v>
      </c>
      <c r="G5123" s="775" t="s">
        <v>4329</v>
      </c>
      <c r="H5123" s="775" t="s">
        <v>4330</v>
      </c>
      <c r="I5123" s="775" t="s">
        <v>5716</v>
      </c>
    </row>
    <row r="5124" spans="1:9">
      <c r="A5124" s="775" t="str">
        <f>Table_wabobpsvr_AzureCalc_AzureCalcRateCard[[#This Row],[ServiceName]]&amp;Table_wabobpsvr_AzureCalc_AzureCalcRateCard[[#This Row],[Price_Level]]&amp;Table_wabobpsvr_AzureCalc_AzureCalcRateCard[[#This Row],[Region]]</f>
        <v>D12 HDInsightD16</v>
      </c>
      <c r="B5124" s="775">
        <v>16</v>
      </c>
      <c r="C5124" s="775" t="s">
        <v>87</v>
      </c>
      <c r="D5124" s="775" t="s">
        <v>176</v>
      </c>
      <c r="E5124" s="775">
        <v>0.76600000000000001</v>
      </c>
      <c r="F5124" s="775" t="s">
        <v>4003</v>
      </c>
      <c r="G5124" s="775" t="s">
        <v>4010</v>
      </c>
      <c r="H5124" s="775" t="s">
        <v>4011</v>
      </c>
      <c r="I5124" s="775" t="s">
        <v>4235</v>
      </c>
    </row>
    <row r="5125" spans="1:9">
      <c r="A5125" s="775" t="str">
        <f>Table_wabobpsvr_AzureCalc_AzureCalcRateCard[[#This Row],[ServiceName]]&amp;Table_wabobpsvr_AzureCalc_AzureCalcRateCard[[#This Row],[Price_Level]]&amp;Table_wabobpsvr_AzureCalc_AzureCalcRateCard[[#This Row],[Region]]</f>
        <v>S2 DocumentDB HoursB</v>
      </c>
      <c r="B5125" s="775"/>
      <c r="C5125" s="775" t="s">
        <v>87</v>
      </c>
      <c r="D5125" s="775" t="s">
        <v>175</v>
      </c>
      <c r="E5125" s="775">
        <v>6.3E-2</v>
      </c>
      <c r="F5125" s="775" t="s">
        <v>4321</v>
      </c>
      <c r="G5125" s="775" t="s">
        <v>4329</v>
      </c>
      <c r="H5125" s="775" t="s">
        <v>4330</v>
      </c>
      <c r="I5125" s="775" t="s">
        <v>5716</v>
      </c>
    </row>
    <row r="5126" spans="1:9">
      <c r="A5126" s="775" t="str">
        <f>Table_wabobpsvr_AzureCalc_AzureCalcRateCard[[#This Row],[ServiceName]]&amp;Table_wabobpsvr_AzureCalc_AzureCalcRateCard[[#This Row],[Price_Level]]&amp;Table_wabobpsvr_AzureCalc_AzureCalcRateCard[[#This Row],[Region]]</f>
        <v>S2 DocumentDB HoursC</v>
      </c>
      <c r="B5126" s="775"/>
      <c r="C5126" s="775" t="s">
        <v>87</v>
      </c>
      <c r="D5126" s="775" t="s">
        <v>177</v>
      </c>
      <c r="E5126" s="775">
        <v>6.0999999999999999E-2</v>
      </c>
      <c r="F5126" s="775" t="s">
        <v>4321</v>
      </c>
      <c r="G5126" s="775" t="s">
        <v>4329</v>
      </c>
      <c r="H5126" s="775" t="s">
        <v>4330</v>
      </c>
      <c r="I5126" s="775" t="s">
        <v>5716</v>
      </c>
    </row>
    <row r="5127" spans="1:9">
      <c r="A5127" s="775" t="str">
        <f>Table_wabobpsvr_AzureCalc_AzureCalcRateCard[[#This Row],[ServiceName]]&amp;Table_wabobpsvr_AzureCalc_AzureCalcRateCard[[#This Row],[Price_Level]]&amp;Table_wabobpsvr_AzureCalc_AzureCalcRateCard[[#This Row],[Region]]</f>
        <v>S2 DocumentDB HoursD</v>
      </c>
      <c r="B5127" s="775"/>
      <c r="C5127" s="775" t="s">
        <v>87</v>
      </c>
      <c r="D5127" s="775" t="s">
        <v>176</v>
      </c>
      <c r="E5127" s="775">
        <v>5.8999999999999997E-2</v>
      </c>
      <c r="F5127" s="775" t="s">
        <v>4321</v>
      </c>
      <c r="G5127" s="775" t="s">
        <v>4329</v>
      </c>
      <c r="H5127" s="775" t="s">
        <v>4330</v>
      </c>
      <c r="I5127" s="775" t="s">
        <v>5716</v>
      </c>
    </row>
    <row r="5128" spans="1:9">
      <c r="A5128" s="775" t="str">
        <f>Table_wabobpsvr_AzureCalc_AzureCalcRateCard[[#This Row],[ServiceName]]&amp;Table_wabobpsvr_AzureCalc_AzureCalcRateCard[[#This Row],[Price_Level]]&amp;Table_wabobpsvr_AzureCalc_AzureCalcRateCard[[#This Row],[Region]]</f>
        <v>S3 DocumentDB HoursMOSP</v>
      </c>
      <c r="B5128" s="775"/>
      <c r="C5128" s="775" t="s">
        <v>87</v>
      </c>
      <c r="D5128" s="775" t="s">
        <v>606</v>
      </c>
      <c r="E5128" s="775">
        <v>0.13400000000000001</v>
      </c>
      <c r="F5128" s="775" t="s">
        <v>4326</v>
      </c>
      <c r="G5128" s="775" t="s">
        <v>4235</v>
      </c>
      <c r="H5128" s="775" t="s">
        <v>4235</v>
      </c>
      <c r="I5128" s="775" t="s">
        <v>5717</v>
      </c>
    </row>
    <row r="5129" spans="1:9">
      <c r="A5129" s="775" t="str">
        <f>Table_wabobpsvr_AzureCalc_AzureCalcRateCard[[#This Row],[ServiceName]]&amp;Table_wabobpsvr_AzureCalc_AzureCalcRateCard[[#This Row],[Price_Level]]&amp;Table_wabobpsvr_AzureCalc_AzureCalcRateCard[[#This Row],[Region]]</f>
        <v>S3 DocumentDB HoursA</v>
      </c>
      <c r="B5129" s="775"/>
      <c r="C5129" s="775" t="s">
        <v>87</v>
      </c>
      <c r="D5129" s="775" t="s">
        <v>174</v>
      </c>
      <c r="E5129" s="775">
        <v>0.13</v>
      </c>
      <c r="F5129" s="775" t="s">
        <v>4326</v>
      </c>
      <c r="G5129" s="775" t="s">
        <v>4327</v>
      </c>
      <c r="H5129" s="775" t="s">
        <v>4328</v>
      </c>
      <c r="I5129" s="775" t="s">
        <v>5717</v>
      </c>
    </row>
    <row r="5130" spans="1:9">
      <c r="A5130" s="775" t="str">
        <f>Table_wabobpsvr_AzureCalc_AzureCalcRateCard[[#This Row],[ServiceName]]&amp;Table_wabobpsvr_AzureCalc_AzureCalcRateCard[[#This Row],[Price_Level]]&amp;Table_wabobpsvr_AzureCalc_AzureCalcRateCard[[#This Row],[Region]]</f>
        <v>D13 HDInsightC16</v>
      </c>
      <c r="B5130" s="775">
        <v>16</v>
      </c>
      <c r="C5130" s="775" t="s">
        <v>87</v>
      </c>
      <c r="D5130" s="775" t="s">
        <v>177</v>
      </c>
      <c r="E5130" s="775">
        <v>1.4259999999999999</v>
      </c>
      <c r="F5130" s="775" t="s">
        <v>3948</v>
      </c>
      <c r="G5130" s="775" t="s">
        <v>3949</v>
      </c>
      <c r="H5130" s="775" t="s">
        <v>3950</v>
      </c>
      <c r="I5130" s="775" t="s">
        <v>4235</v>
      </c>
    </row>
    <row r="5131" spans="1:9">
      <c r="A5131" s="775" t="str">
        <f>Table_wabobpsvr_AzureCalc_AzureCalcRateCard[[#This Row],[ServiceName]]&amp;Table_wabobpsvr_AzureCalc_AzureCalcRateCard[[#This Row],[Price_Level]]&amp;Table_wabobpsvr_AzureCalc_AzureCalcRateCard[[#This Row],[Region]]</f>
        <v>ExpressRoute (Unlimited) 100 Mbps Connections - Zone 3MOSP0</v>
      </c>
      <c r="B5131" s="775">
        <v>0</v>
      </c>
      <c r="C5131" s="775" t="s">
        <v>7427</v>
      </c>
      <c r="D5131" s="775" t="s">
        <v>606</v>
      </c>
      <c r="E5131" s="775">
        <v>1300</v>
      </c>
      <c r="F5131" s="775" t="s">
        <v>7469</v>
      </c>
      <c r="G5131" s="775"/>
      <c r="H5131" s="775"/>
      <c r="I5131" s="775" t="s">
        <v>7523</v>
      </c>
    </row>
    <row r="5132" spans="1:9">
      <c r="A5132" s="775" t="str">
        <f>Table_wabobpsvr_AzureCalc_AzureCalcRateCard[[#This Row],[ServiceName]]&amp;Table_wabobpsvr_AzureCalc_AzureCalcRateCard[[#This Row],[Price_Level]]&amp;Table_wabobpsvr_AzureCalc_AzureCalcRateCard[[#This Row],[Region]]</f>
        <v>ExpressRoute (Unlimited) 2 Gbps Connections - Zone 3MOSP0</v>
      </c>
      <c r="B5132" s="775">
        <v>0</v>
      </c>
      <c r="C5132" s="775" t="s">
        <v>7427</v>
      </c>
      <c r="D5132" s="775" t="s">
        <v>606</v>
      </c>
      <c r="E5132" s="775">
        <v>17400</v>
      </c>
      <c r="F5132" s="775" t="s">
        <v>7470</v>
      </c>
      <c r="G5132" s="775"/>
      <c r="H5132" s="775"/>
      <c r="I5132" s="775" t="s">
        <v>7524</v>
      </c>
    </row>
    <row r="5133" spans="1:9">
      <c r="A5133" s="775" t="str">
        <f>Table_wabobpsvr_AzureCalc_AzureCalcRateCard[[#This Row],[ServiceName]]&amp;Table_wabobpsvr_AzureCalc_AzureCalcRateCard[[#This Row],[Price_Level]]&amp;Table_wabobpsvr_AzureCalc_AzureCalcRateCard[[#This Row],[Region]]</f>
        <v>D14 HDInsight (Non-Windows)MOSP16</v>
      </c>
      <c r="B5133" s="775">
        <v>16</v>
      </c>
      <c r="C5133" s="775" t="s">
        <v>87</v>
      </c>
      <c r="D5133" s="775" t="s">
        <v>606</v>
      </c>
      <c r="E5133" s="775">
        <v>1.41</v>
      </c>
      <c r="F5133" s="775" t="s">
        <v>4080</v>
      </c>
      <c r="G5133" s="775" t="s">
        <v>4235</v>
      </c>
      <c r="H5133" s="775" t="s">
        <v>4235</v>
      </c>
      <c r="I5133" s="775" t="s">
        <v>4235</v>
      </c>
    </row>
    <row r="5134" spans="1:9">
      <c r="A5134" s="775" t="str">
        <f>Table_wabobpsvr_AzureCalc_AzureCalcRateCard[[#This Row],[ServiceName]]&amp;Table_wabobpsvr_AzureCalc_AzureCalcRateCard[[#This Row],[Price_Level]]&amp;Table_wabobpsvr_AzureCalc_AzureCalcRateCard[[#This Row],[Region]]</f>
        <v>ExpressRoute (Unlimited) 200 Mbps Connections - Zone 3MOSP0</v>
      </c>
      <c r="B5134" s="775">
        <v>0</v>
      </c>
      <c r="C5134" s="775" t="s">
        <v>7427</v>
      </c>
      <c r="D5134" s="775" t="s">
        <v>606</v>
      </c>
      <c r="E5134" s="775">
        <v>3220</v>
      </c>
      <c r="F5134" s="775" t="s">
        <v>7471</v>
      </c>
      <c r="G5134" s="775"/>
      <c r="H5134" s="775"/>
      <c r="I5134" s="775" t="s">
        <v>7525</v>
      </c>
    </row>
    <row r="5135" spans="1:9">
      <c r="A5135" s="775" t="str">
        <f>Table_wabobpsvr_AzureCalc_AzureCalcRateCard[[#This Row],[ServiceName]]&amp;Table_wabobpsvr_AzureCalc_AzureCalcRateCard[[#This Row],[Price_Level]]&amp;Table_wabobpsvr_AzureCalc_AzureCalcRateCard[[#This Row],[Region]]</f>
        <v>ExpressRoute (Unlimited) 5 Gbps Connections - Zone 3MOSP0</v>
      </c>
      <c r="B5135" s="775">
        <v>0</v>
      </c>
      <c r="C5135" s="775" t="s">
        <v>7427</v>
      </c>
      <c r="D5135" s="775" t="s">
        <v>606</v>
      </c>
      <c r="E5135" s="775">
        <v>41000</v>
      </c>
      <c r="F5135" s="775" t="s">
        <v>7472</v>
      </c>
      <c r="G5135" s="775"/>
      <c r="H5135" s="775"/>
      <c r="I5135" s="775" t="s">
        <v>7526</v>
      </c>
    </row>
    <row r="5136" spans="1:9">
      <c r="A5136" s="775" t="str">
        <f>Table_wabobpsvr_AzureCalc_AzureCalcRateCard[[#This Row],[ServiceName]]&amp;Table_wabobpsvr_AzureCalc_AzureCalcRateCard[[#This Row],[Price_Level]]&amp;Table_wabobpsvr_AzureCalc_AzureCalcRateCard[[#This Row],[Region]]</f>
        <v>ExpressRoute (Unlimited) 50 Mbps Connections - Zone 3MOSP0</v>
      </c>
      <c r="B5136" s="775">
        <v>0</v>
      </c>
      <c r="C5136" s="775" t="s">
        <v>7427</v>
      </c>
      <c r="D5136" s="775" t="s">
        <v>606</v>
      </c>
      <c r="E5136" s="775">
        <v>872</v>
      </c>
      <c r="F5136" s="775" t="s">
        <v>7428</v>
      </c>
      <c r="G5136" s="775"/>
      <c r="H5136" s="775"/>
      <c r="I5136" s="775" t="s">
        <v>7429</v>
      </c>
    </row>
    <row r="5137" spans="1:9">
      <c r="A5137" s="775" t="str">
        <f>Table_wabobpsvr_AzureCalc_AzureCalcRateCard[[#This Row],[ServiceName]]&amp;Table_wabobpsvr_AzureCalc_AzureCalcRateCard[[#This Row],[Price_Level]]&amp;Table_wabobpsvr_AzureCalc_AzureCalcRateCard[[#This Row],[Region]]</f>
        <v>ExpressRoute (Unlimited) 500 Mbps Connections - Zone 3MOSP0</v>
      </c>
      <c r="B5137" s="775">
        <v>0</v>
      </c>
      <c r="C5137" s="775" t="s">
        <v>7427</v>
      </c>
      <c r="D5137" s="775" t="s">
        <v>606</v>
      </c>
      <c r="E5137" s="775">
        <v>5200</v>
      </c>
      <c r="F5137" s="775" t="s">
        <v>7440</v>
      </c>
      <c r="G5137" s="775"/>
      <c r="H5137" s="775"/>
      <c r="I5137" s="775" t="s">
        <v>7441</v>
      </c>
    </row>
    <row r="5138" spans="1:9">
      <c r="A5138" s="775" t="str">
        <f>Table_wabobpsvr_AzureCalc_AzureCalcRateCard[[#This Row],[ServiceName]]&amp;Table_wabobpsvr_AzureCalc_AzureCalcRateCard[[#This Row],[Price_Level]]&amp;Table_wabobpsvr_AzureCalc_AzureCalcRateCard[[#This Row],[Region]]</f>
        <v>D2 HDInsightMOSP16</v>
      </c>
      <c r="B5138" s="775">
        <v>16</v>
      </c>
      <c r="C5138" s="775" t="s">
        <v>87</v>
      </c>
      <c r="D5138" s="775" t="s">
        <v>606</v>
      </c>
      <c r="E5138" s="775">
        <v>0.42399999999999999</v>
      </c>
      <c r="F5138" s="775" t="s">
        <v>4028</v>
      </c>
      <c r="G5138" s="775" t="s">
        <v>4235</v>
      </c>
      <c r="H5138" s="775" t="s">
        <v>4235</v>
      </c>
      <c r="I5138" s="775" t="s">
        <v>4235</v>
      </c>
    </row>
    <row r="5139" spans="1:9">
      <c r="A5139" s="775" t="str">
        <f>Table_wabobpsvr_AzureCalc_AzureCalcRateCard[[#This Row],[ServiceName]]&amp;Table_wabobpsvr_AzureCalc_AzureCalcRateCard[[#This Row],[Price_Level]]&amp;Table_wabobpsvr_AzureCalc_AzureCalcRateCard[[#This Row],[Region]]</f>
        <v>D11 HDInsight (Non-Windows)MOSP16</v>
      </c>
      <c r="B5139" s="775">
        <v>16</v>
      </c>
      <c r="C5139" s="775" t="s">
        <v>87</v>
      </c>
      <c r="D5139" s="775" t="s">
        <v>606</v>
      </c>
      <c r="E5139" s="775">
        <v>0.218</v>
      </c>
      <c r="F5139" s="775" t="s">
        <v>3988</v>
      </c>
      <c r="G5139" s="775" t="s">
        <v>4235</v>
      </c>
      <c r="H5139" s="775" t="s">
        <v>4235</v>
      </c>
      <c r="I5139" s="775" t="s">
        <v>4235</v>
      </c>
    </row>
    <row r="5140" spans="1:9">
      <c r="A5140" s="1039" t="str">
        <f>Table_wabobpsvr_AzureCalc_AzureCalcRateCard[[#This Row],[ServiceName]]&amp;Table_wabobpsvr_AzureCalc_AzureCalcRateCard[[#This Row],[Price_Level]]&amp;Table_wabobpsvr_AzureCalc_AzureCalcRateCard[[#This Row],[Region]]</f>
        <v>Machine Learning API Service PredictionsA16</v>
      </c>
      <c r="B5140" s="1039">
        <v>16</v>
      </c>
      <c r="C5140" s="1039" t="s">
        <v>4235</v>
      </c>
      <c r="D5140" s="1039" t="s">
        <v>174</v>
      </c>
      <c r="E5140" s="1039">
        <v>999999</v>
      </c>
      <c r="F5140" s="1039" t="s">
        <v>1083</v>
      </c>
      <c r="G5140" s="775" t="s">
        <v>4235</v>
      </c>
      <c r="H5140" s="775" t="s">
        <v>4235</v>
      </c>
      <c r="I5140" s="775" t="s">
        <v>4235</v>
      </c>
    </row>
    <row r="5141" spans="1:9">
      <c r="A5141" s="775" t="str">
        <f>Table_wabobpsvr_AzureCalc_AzureCalcRateCard[[#This Row],[ServiceName]]&amp;Table_wabobpsvr_AzureCalc_AzureCalcRateCard[[#This Row],[Price_Level]]&amp;Table_wabobpsvr_AzureCalc_AzureCalcRateCard[[#This Row],[Region]]</f>
        <v>Machine Learning API Service PredictionsB16</v>
      </c>
      <c r="B5141" s="775">
        <v>16</v>
      </c>
      <c r="C5141" s="775" t="s">
        <v>4235</v>
      </c>
      <c r="D5141" s="775" t="s">
        <v>175</v>
      </c>
      <c r="E5141" s="775">
        <v>999999</v>
      </c>
      <c r="F5141" s="775" t="s">
        <v>1083</v>
      </c>
      <c r="G5141" s="775" t="s">
        <v>4235</v>
      </c>
      <c r="H5141" s="775" t="s">
        <v>4235</v>
      </c>
      <c r="I5141" s="775" t="s">
        <v>4235</v>
      </c>
    </row>
    <row r="5142" spans="1:9">
      <c r="A5142" s="775" t="str">
        <f>Table_wabobpsvr_AzureCalc_AzureCalcRateCard[[#This Row],[ServiceName]]&amp;Table_wabobpsvr_AzureCalc_AzureCalcRateCard[[#This Row],[Price_Level]]&amp;Table_wabobpsvr_AzureCalc_AzureCalcRateCard[[#This Row],[Region]]</f>
        <v>Machine Learning API Service PredictionsC16</v>
      </c>
      <c r="B5142" s="775">
        <v>16</v>
      </c>
      <c r="C5142" s="775" t="s">
        <v>4235</v>
      </c>
      <c r="D5142" s="775" t="s">
        <v>177</v>
      </c>
      <c r="E5142" s="775">
        <v>999999</v>
      </c>
      <c r="F5142" s="775" t="s">
        <v>1083</v>
      </c>
      <c r="G5142" s="775" t="s">
        <v>4235</v>
      </c>
      <c r="H5142" s="775" t="s">
        <v>4235</v>
      </c>
      <c r="I5142" s="775" t="s">
        <v>4235</v>
      </c>
    </row>
    <row r="5143" spans="1:9">
      <c r="A5143" s="775" t="str">
        <f>Table_wabobpsvr_AzureCalc_AzureCalcRateCard[[#This Row],[ServiceName]]&amp;Table_wabobpsvr_AzureCalc_AzureCalcRateCard[[#This Row],[Price_Level]]&amp;Table_wabobpsvr_AzureCalc_AzureCalcRateCard[[#This Row],[Region]]</f>
        <v>D12 HDInsightMOSP16</v>
      </c>
      <c r="B5143" s="775">
        <v>16</v>
      </c>
      <c r="C5143" s="775" t="s">
        <v>87</v>
      </c>
      <c r="D5143" s="775" t="s">
        <v>606</v>
      </c>
      <c r="E5143" s="775">
        <v>0.87</v>
      </c>
      <c r="F5143" s="775" t="s">
        <v>4003</v>
      </c>
      <c r="G5143" s="775" t="s">
        <v>4235</v>
      </c>
      <c r="H5143" s="775" t="s">
        <v>4235</v>
      </c>
      <c r="I5143" s="775" t="s">
        <v>4235</v>
      </c>
    </row>
    <row r="5144" spans="1:9">
      <c r="A5144" s="775" t="str">
        <f>Table_wabobpsvr_AzureCalc_AzureCalcRateCard[[#This Row],[ServiceName]]&amp;Table_wabobpsvr_AzureCalc_AzureCalcRateCard[[#This Row],[Price_Level]]&amp;Table_wabobpsvr_AzureCalc_AzureCalcRateCard[[#This Row],[Region]]</f>
        <v>Machine Learning Studio Experiment HoursA16</v>
      </c>
      <c r="B5144" s="775">
        <v>16</v>
      </c>
      <c r="C5144" s="775" t="s">
        <v>4235</v>
      </c>
      <c r="D5144" s="775" t="s">
        <v>174</v>
      </c>
      <c r="E5144" s="775">
        <v>999999</v>
      </c>
      <c r="F5144" s="775" t="s">
        <v>1084</v>
      </c>
      <c r="G5144" s="775" t="s">
        <v>4235</v>
      </c>
      <c r="H5144" s="775" t="s">
        <v>4235</v>
      </c>
      <c r="I5144" s="775" t="s">
        <v>4235</v>
      </c>
    </row>
    <row r="5145" spans="1:9">
      <c r="A5145" s="775" t="str">
        <f>Table_wabobpsvr_AzureCalc_AzureCalcRateCard[[#This Row],[ServiceName]]&amp;Table_wabobpsvr_AzureCalc_AzureCalcRateCard[[#This Row],[Price_Level]]&amp;Table_wabobpsvr_AzureCalc_AzureCalcRateCard[[#This Row],[Region]]</f>
        <v>ExpressRoute (Unlimited) 2 Gbps Connections - Zone 1D0</v>
      </c>
      <c r="B5145" s="775">
        <v>0</v>
      </c>
      <c r="C5145" s="775" t="s">
        <v>7427</v>
      </c>
      <c r="D5145" s="775" t="s">
        <v>176</v>
      </c>
      <c r="E5145" s="775">
        <v>323.6112</v>
      </c>
      <c r="F5145" s="775" t="s">
        <v>7465</v>
      </c>
      <c r="G5145" s="775"/>
      <c r="H5145" s="775"/>
      <c r="I5145" s="775" t="s">
        <v>7466</v>
      </c>
    </row>
    <row r="5146" spans="1:9">
      <c r="A5146" s="1039" t="str">
        <f>Table_wabobpsvr_AzureCalc_AzureCalcRateCard[[#This Row],[ServiceName]]&amp;Table_wabobpsvr_AzureCalc_AzureCalcRateCard[[#This Row],[Price_Level]]&amp;Table_wabobpsvr_AzureCalc_AzureCalcRateCard[[#This Row],[Region]]</f>
        <v>Basic Elastic Database ExistenceC12</v>
      </c>
      <c r="B5146" s="1039">
        <v>12</v>
      </c>
      <c r="C5146" s="1039" t="s">
        <v>7258</v>
      </c>
      <c r="D5146" s="1039" t="s">
        <v>177</v>
      </c>
      <c r="E5146" s="1039">
        <v>8.0000000000000002E-3</v>
      </c>
      <c r="F5146" s="1039" t="s">
        <v>7103</v>
      </c>
      <c r="G5146" s="775" t="s">
        <v>7226</v>
      </c>
      <c r="H5146" s="775" t="s">
        <v>7286</v>
      </c>
      <c r="I5146" s="775" t="s">
        <v>7112</v>
      </c>
    </row>
    <row r="5147" spans="1:9">
      <c r="A5147" s="1039" t="str">
        <f>Table_wabobpsvr_AzureCalc_AzureCalcRateCard[[#This Row],[ServiceName]]&amp;Table_wabobpsvr_AzureCalc_AzureCalcRateCard[[#This Row],[Price_Level]]&amp;Table_wabobpsvr_AzureCalc_AzureCalcRateCard[[#This Row],[Region]]</f>
        <v>Premium Elastic DTU PackC12</v>
      </c>
      <c r="B5147" s="1039">
        <v>12</v>
      </c>
      <c r="C5147" s="1039" t="s">
        <v>7258</v>
      </c>
      <c r="D5147" s="1039" t="s">
        <v>177</v>
      </c>
      <c r="E5147" s="1039">
        <v>0.185</v>
      </c>
      <c r="F5147" s="1039" t="s">
        <v>7204</v>
      </c>
      <c r="G5147" s="775" t="s">
        <v>7233</v>
      </c>
      <c r="H5147" s="775" t="s">
        <v>7287</v>
      </c>
      <c r="I5147" s="775" t="s">
        <v>7209</v>
      </c>
    </row>
    <row r="5148" spans="1:9">
      <c r="A5148" s="775" t="str">
        <f>Table_wabobpsvr_AzureCalc_AzureCalcRateCard[[#This Row],[ServiceName]]&amp;Table_wabobpsvr_AzureCalc_AzureCalcRateCard[[#This Row],[Price_Level]]&amp;Table_wabobpsvr_AzureCalc_AzureCalcRateCard[[#This Row],[Region]]</f>
        <v>D4 HDInsight (Non-Windows)MOSP16</v>
      </c>
      <c r="B5148" s="775">
        <v>16</v>
      </c>
      <c r="C5148" s="775" t="s">
        <v>87</v>
      </c>
      <c r="D5148" s="775" t="s">
        <v>606</v>
      </c>
      <c r="E5148" s="775">
        <v>0.84799999999999998</v>
      </c>
      <c r="F5148" s="775" t="s">
        <v>4079</v>
      </c>
      <c r="G5148" s="775" t="s">
        <v>4235</v>
      </c>
      <c r="H5148" s="775" t="s">
        <v>4235</v>
      </c>
      <c r="I5148" s="775" t="s">
        <v>4235</v>
      </c>
    </row>
    <row r="5149" spans="1:9">
      <c r="A5149" s="775" t="str">
        <f>Table_wabobpsvr_AzureCalc_AzureCalcRateCard[[#This Row],[ServiceName]]&amp;Table_wabobpsvr_AzureCalc_AzureCalcRateCard[[#This Row],[Price_Level]]&amp;Table_wabobpsvr_AzureCalc_AzureCalcRateCard[[#This Row],[Region]]</f>
        <v>Premium Elastic Database ExistenceC12</v>
      </c>
      <c r="B5149" s="775">
        <v>12</v>
      </c>
      <c r="C5149" s="775" t="s">
        <v>7258</v>
      </c>
      <c r="D5149" s="775" t="s">
        <v>177</v>
      </c>
      <c r="E5149" s="775">
        <v>0.20799999999999999</v>
      </c>
      <c r="F5149" s="775" t="s">
        <v>7212</v>
      </c>
      <c r="G5149" s="775" t="s">
        <v>7240</v>
      </c>
      <c r="H5149" s="775" t="s">
        <v>7288</v>
      </c>
      <c r="I5149" s="775" t="s">
        <v>7217</v>
      </c>
    </row>
    <row r="5150" spans="1:9">
      <c r="A5150" s="775" t="str">
        <f>Table_wabobpsvr_AzureCalc_AzureCalcRateCard[[#This Row],[ServiceName]]&amp;Table_wabobpsvr_AzureCalc_AzureCalcRateCard[[#This Row],[Price_Level]]&amp;Table_wabobpsvr_AzureCalc_AzureCalcRateCard[[#This Row],[Region]]</f>
        <v>Standard Elastic DTU PackC14</v>
      </c>
      <c r="B5150" s="775">
        <v>14</v>
      </c>
      <c r="C5150" s="775" t="s">
        <v>7258</v>
      </c>
      <c r="D5150" s="775" t="s">
        <v>177</v>
      </c>
      <c r="E5150" s="775">
        <v>8.2000000000000003E-2</v>
      </c>
      <c r="F5150" s="775" t="s">
        <v>4472</v>
      </c>
      <c r="G5150" s="775" t="s">
        <v>4477</v>
      </c>
      <c r="H5150" s="775" t="s">
        <v>7289</v>
      </c>
      <c r="I5150" s="775" t="s">
        <v>4630</v>
      </c>
    </row>
    <row r="5151" spans="1:9">
      <c r="A5151" s="775" t="str">
        <f>Table_wabobpsvr_AzureCalc_AzureCalcRateCard[[#This Row],[ServiceName]]&amp;Table_wabobpsvr_AzureCalc_AzureCalcRateCard[[#This Row],[Price_Level]]&amp;Table_wabobpsvr_AzureCalc_AzureCalcRateCard[[#This Row],[Region]]</f>
        <v>Standard Elastic Database ExistenceC14</v>
      </c>
      <c r="B5151" s="775">
        <v>14</v>
      </c>
      <c r="C5151" s="775" t="s">
        <v>7258</v>
      </c>
      <c r="D5151" s="775" t="s">
        <v>177</v>
      </c>
      <c r="E5151" s="775">
        <v>4.5999999999999999E-2</v>
      </c>
      <c r="F5151" s="775" t="s">
        <v>4511</v>
      </c>
      <c r="G5151" s="775" t="s">
        <v>4535</v>
      </c>
      <c r="H5151" s="775" t="s">
        <v>7290</v>
      </c>
      <c r="I5151" s="775" t="s">
        <v>5618</v>
      </c>
    </row>
    <row r="5152" spans="1:9">
      <c r="A5152" s="775" t="str">
        <f>Table_wabobpsvr_AzureCalc_AzureCalcRateCard[[#This Row],[ServiceName]]&amp;Table_wabobpsvr_AzureCalc_AzureCalcRateCard[[#This Row],[Price_Level]]&amp;Table_wabobpsvr_AzureCalc_AzureCalcRateCard[[#This Row],[Region]]</f>
        <v>Basic Elastic DTU PackC14</v>
      </c>
      <c r="B5152" s="775">
        <v>14</v>
      </c>
      <c r="C5152" s="775" t="s">
        <v>7258</v>
      </c>
      <c r="D5152" s="775" t="s">
        <v>177</v>
      </c>
      <c r="E5152" s="775">
        <v>5.5E-2</v>
      </c>
      <c r="F5152" s="775" t="s">
        <v>7098</v>
      </c>
      <c r="G5152" s="775" t="s">
        <v>7220</v>
      </c>
      <c r="H5152" s="775" t="s">
        <v>7291</v>
      </c>
      <c r="I5152" s="775" t="s">
        <v>7200</v>
      </c>
    </row>
    <row r="5153" spans="1:9">
      <c r="A5153" s="775" t="str">
        <f>Table_wabobpsvr_AzureCalc_AzureCalcRateCard[[#This Row],[ServiceName]]&amp;Table_wabobpsvr_AzureCalc_AzureCalcRateCard[[#This Row],[Price_Level]]&amp;Table_wabobpsvr_AzureCalc_AzureCalcRateCard[[#This Row],[Region]]</f>
        <v>Basic Elastic Database ExistenceC14</v>
      </c>
      <c r="B5153" s="775">
        <v>14</v>
      </c>
      <c r="C5153" s="775" t="s">
        <v>7258</v>
      </c>
      <c r="D5153" s="775" t="s">
        <v>177</v>
      </c>
      <c r="E5153" s="775">
        <v>8.9999999999999993E-3</v>
      </c>
      <c r="F5153" s="775" t="s">
        <v>7103</v>
      </c>
      <c r="G5153" s="775" t="s">
        <v>7227</v>
      </c>
      <c r="H5153" s="775" t="s">
        <v>7292</v>
      </c>
      <c r="I5153" s="775" t="s">
        <v>7113</v>
      </c>
    </row>
    <row r="5154" spans="1:9">
      <c r="A5154" s="775" t="str">
        <f>Table_wabobpsvr_AzureCalc_AzureCalcRateCard[[#This Row],[ServiceName]]&amp;Table_wabobpsvr_AzureCalc_AzureCalcRateCard[[#This Row],[Price_Level]]&amp;Table_wabobpsvr_AzureCalc_AzureCalcRateCard[[#This Row],[Region]]</f>
        <v>Premium Elastic DTU PackC14</v>
      </c>
      <c r="B5154" s="775">
        <v>14</v>
      </c>
      <c r="C5154" s="775" t="s">
        <v>7258</v>
      </c>
      <c r="D5154" s="775" t="s">
        <v>177</v>
      </c>
      <c r="E5154" s="775">
        <v>0.20399999999999999</v>
      </c>
      <c r="F5154" s="775" t="s">
        <v>7204</v>
      </c>
      <c r="G5154" s="775" t="s">
        <v>7234</v>
      </c>
      <c r="H5154" s="775" t="s">
        <v>7293</v>
      </c>
      <c r="I5154" s="775" t="s">
        <v>7210</v>
      </c>
    </row>
    <row r="5155" spans="1:9">
      <c r="A5155" s="775" t="str">
        <f>Table_wabobpsvr_AzureCalc_AzureCalcRateCard[[#This Row],[ServiceName]]&amp;Table_wabobpsvr_AzureCalc_AzureCalcRateCard[[#This Row],[Price_Level]]&amp;Table_wabobpsvr_AzureCalc_AzureCalcRateCard[[#This Row],[Region]]</f>
        <v>Basic.A7 VM (Windows)B4</v>
      </c>
      <c r="B5155" s="775">
        <v>4</v>
      </c>
      <c r="C5155" s="775" t="s">
        <v>680</v>
      </c>
      <c r="D5155" s="775" t="s">
        <v>175</v>
      </c>
      <c r="E5155" s="775">
        <v>0.78400000000000003</v>
      </c>
      <c r="F5155" s="775" t="s">
        <v>709</v>
      </c>
      <c r="G5155" s="775" t="s">
        <v>2261</v>
      </c>
      <c r="H5155" s="775" t="s">
        <v>2262</v>
      </c>
      <c r="I5155" s="775" t="s">
        <v>5668</v>
      </c>
    </row>
    <row r="5156" spans="1:9">
      <c r="A5156" s="1039" t="str">
        <f>Table_wabobpsvr_AzureCalc_AzureCalcRateCard[[#This Row],[ServiceName]]&amp;Table_wabobpsvr_AzureCalc_AzureCalcRateCard[[#This Row],[Price_Level]]&amp;Table_wabobpsvr_AzureCalc_AzureCalcRateCard[[#This Row],[Region]]</f>
        <v>A6 VM (Non-Windows)C2</v>
      </c>
      <c r="B5156" s="1039">
        <v>2</v>
      </c>
      <c r="C5156" s="1039" t="s">
        <v>680</v>
      </c>
      <c r="D5156" s="1039" t="s">
        <v>177</v>
      </c>
      <c r="E5156" s="1039">
        <v>0.29480000000000001</v>
      </c>
      <c r="F5156" s="1039" t="s">
        <v>692</v>
      </c>
      <c r="G5156" s="775" t="s">
        <v>2225</v>
      </c>
      <c r="H5156" s="775" t="s">
        <v>2226</v>
      </c>
      <c r="I5156" s="775" t="s">
        <v>5190</v>
      </c>
    </row>
    <row r="5157" spans="1:9">
      <c r="A5157" s="775" t="str">
        <f>Table_wabobpsvr_AzureCalc_AzureCalcRateCard[[#This Row],[ServiceName]]&amp;Table_wabobpsvr_AzureCalc_AzureCalcRateCard[[#This Row],[Price_Level]]&amp;Table_wabobpsvr_AzureCalc_AzureCalcRateCard[[#This Row],[Region]]</f>
        <v>A6 VM (Non-Windows)D2</v>
      </c>
      <c r="B5157" s="775">
        <v>2</v>
      </c>
      <c r="C5157" s="775" t="s">
        <v>680</v>
      </c>
      <c r="D5157" s="775" t="s">
        <v>176</v>
      </c>
      <c r="E5157" s="775">
        <v>0.28160000000000002</v>
      </c>
      <c r="F5157" s="775" t="s">
        <v>692</v>
      </c>
      <c r="G5157" s="775" t="s">
        <v>2225</v>
      </c>
      <c r="H5157" s="775" t="s">
        <v>2226</v>
      </c>
      <c r="I5157" s="775" t="s">
        <v>5190</v>
      </c>
    </row>
    <row r="5158" spans="1:9">
      <c r="A5158" s="775" t="str">
        <f>Table_wabobpsvr_AzureCalc_AzureCalcRateCard[[#This Row],[ServiceName]]&amp;Table_wabobpsvr_AzureCalc_AzureCalcRateCard[[#This Row],[Price_Level]]&amp;Table_wabobpsvr_AzureCalc_AzureCalcRateCard[[#This Row],[Region]]</f>
        <v>A6 VM (Windows)MOSP2</v>
      </c>
      <c r="B5158" s="775">
        <v>2</v>
      </c>
      <c r="C5158" s="775" t="s">
        <v>680</v>
      </c>
      <c r="D5158" s="775" t="s">
        <v>606</v>
      </c>
      <c r="E5158" s="775">
        <v>0.6</v>
      </c>
      <c r="F5158" s="775" t="s">
        <v>693</v>
      </c>
      <c r="G5158" s="775" t="s">
        <v>4235</v>
      </c>
      <c r="H5158" s="775" t="s">
        <v>4235</v>
      </c>
      <c r="I5158" s="775" t="s">
        <v>5910</v>
      </c>
    </row>
    <row r="5159" spans="1:9">
      <c r="A5159" s="775" t="str">
        <f>Table_wabobpsvr_AzureCalc_AzureCalcRateCard[[#This Row],[ServiceName]]&amp;Table_wabobpsvr_AzureCalc_AzureCalcRateCard[[#This Row],[Price_Level]]&amp;Table_wabobpsvr_AzureCalc_AzureCalcRateCard[[#This Row],[Region]]</f>
        <v>A6 VM (Windows)A2</v>
      </c>
      <c r="B5159" s="775">
        <v>2</v>
      </c>
      <c r="C5159" s="775" t="s">
        <v>680</v>
      </c>
      <c r="D5159" s="775" t="s">
        <v>174</v>
      </c>
      <c r="E5159" s="775">
        <v>0.438</v>
      </c>
      <c r="F5159" s="775" t="s">
        <v>693</v>
      </c>
      <c r="G5159" s="775" t="s">
        <v>2263</v>
      </c>
      <c r="H5159" s="775" t="s">
        <v>2264</v>
      </c>
      <c r="I5159" s="775" t="s">
        <v>5910</v>
      </c>
    </row>
    <row r="5160" spans="1:9">
      <c r="A5160" s="775" t="str">
        <f>Table_wabobpsvr_AzureCalc_AzureCalcRateCard[[#This Row],[ServiceName]]&amp;Table_wabobpsvr_AzureCalc_AzureCalcRateCard[[#This Row],[Price_Level]]&amp;Table_wabobpsvr_AzureCalc_AzureCalcRateCard[[#This Row],[Region]]</f>
        <v>A6 VM (Windows)B2</v>
      </c>
      <c r="B5160" s="775">
        <v>2</v>
      </c>
      <c r="C5160" s="775" t="s">
        <v>680</v>
      </c>
      <c r="D5160" s="775" t="s">
        <v>175</v>
      </c>
      <c r="E5160" s="775">
        <v>0.42</v>
      </c>
      <c r="F5160" s="775" t="s">
        <v>693</v>
      </c>
      <c r="G5160" s="775" t="s">
        <v>2263</v>
      </c>
      <c r="H5160" s="775" t="s">
        <v>2264</v>
      </c>
      <c r="I5160" s="775" t="s">
        <v>5910</v>
      </c>
    </row>
    <row r="5161" spans="1:9">
      <c r="A5161" s="775" t="str">
        <f>Table_wabobpsvr_AzureCalc_AzureCalcRateCard[[#This Row],[ServiceName]]&amp;Table_wabobpsvr_AzureCalc_AzureCalcRateCard[[#This Row],[Price_Level]]&amp;Table_wabobpsvr_AzureCalc_AzureCalcRateCard[[#This Row],[Region]]</f>
        <v>A6 VM (Windows)C2</v>
      </c>
      <c r="B5161" s="775">
        <v>2</v>
      </c>
      <c r="C5161" s="775" t="s">
        <v>680</v>
      </c>
      <c r="D5161" s="775" t="s">
        <v>177</v>
      </c>
      <c r="E5161" s="775">
        <v>0.40200000000000002</v>
      </c>
      <c r="F5161" s="775" t="s">
        <v>693</v>
      </c>
      <c r="G5161" s="775" t="s">
        <v>2263</v>
      </c>
      <c r="H5161" s="775" t="s">
        <v>2264</v>
      </c>
      <c r="I5161" s="775" t="s">
        <v>5910</v>
      </c>
    </row>
    <row r="5162" spans="1:9">
      <c r="A5162" s="775" t="str">
        <f>Table_wabobpsvr_AzureCalc_AzureCalcRateCard[[#This Row],[ServiceName]]&amp;Table_wabobpsvr_AzureCalc_AzureCalcRateCard[[#This Row],[Price_Level]]&amp;Table_wabobpsvr_AzureCalc_AzureCalcRateCard[[#This Row],[Region]]</f>
        <v>A6 VM (Windows)D2</v>
      </c>
      <c r="B5162" s="775">
        <v>2</v>
      </c>
      <c r="C5162" s="775" t="s">
        <v>680</v>
      </c>
      <c r="D5162" s="775" t="s">
        <v>176</v>
      </c>
      <c r="E5162" s="775">
        <v>0.38400000000000001</v>
      </c>
      <c r="F5162" s="775" t="s">
        <v>693</v>
      </c>
      <c r="G5162" s="775" t="s">
        <v>2263</v>
      </c>
      <c r="H5162" s="775" t="s">
        <v>2264</v>
      </c>
      <c r="I5162" s="775" t="s">
        <v>5910</v>
      </c>
    </row>
    <row r="5163" spans="1:9">
      <c r="A5163" s="775" t="str">
        <f>Table_wabobpsvr_AzureCalc_AzureCalcRateCard[[#This Row],[ServiceName]]&amp;Table_wabobpsvr_AzureCalc_AzureCalcRateCard[[#This Row],[Price_Level]]&amp;Table_wabobpsvr_AzureCalc_AzureCalcRateCard[[#This Row],[Region]]</f>
        <v>A7 VM (Non-Windows)MOSP2</v>
      </c>
      <c r="B5163" s="775">
        <v>2</v>
      </c>
      <c r="C5163" s="775" t="s">
        <v>680</v>
      </c>
      <c r="D5163" s="775" t="s">
        <v>606</v>
      </c>
      <c r="E5163" s="775">
        <v>0.88</v>
      </c>
      <c r="F5163" s="775" t="s">
        <v>691</v>
      </c>
      <c r="G5163" s="775" t="s">
        <v>4235</v>
      </c>
      <c r="H5163" s="775" t="s">
        <v>4235</v>
      </c>
      <c r="I5163" s="775" t="s">
        <v>5911</v>
      </c>
    </row>
    <row r="5164" spans="1:9">
      <c r="A5164" s="775" t="str">
        <f>Table_wabobpsvr_AzureCalc_AzureCalcRateCard[[#This Row],[ServiceName]]&amp;Table_wabobpsvr_AzureCalc_AzureCalcRateCard[[#This Row],[Price_Level]]&amp;Table_wabobpsvr_AzureCalc_AzureCalcRateCard[[#This Row],[Region]]</f>
        <v>A7 VM (Non-Windows)A2</v>
      </c>
      <c r="B5164" s="775">
        <v>2</v>
      </c>
      <c r="C5164" s="775" t="s">
        <v>680</v>
      </c>
      <c r="D5164" s="775" t="s">
        <v>174</v>
      </c>
      <c r="E5164" s="775">
        <v>0.64239999999999997</v>
      </c>
      <c r="F5164" s="775" t="s">
        <v>691</v>
      </c>
      <c r="G5164" s="775" t="s">
        <v>2265</v>
      </c>
      <c r="H5164" s="775" t="s">
        <v>2266</v>
      </c>
      <c r="I5164" s="775" t="s">
        <v>5911</v>
      </c>
    </row>
    <row r="5165" spans="1:9">
      <c r="A5165" s="775" t="str">
        <f>Table_wabobpsvr_AzureCalc_AzureCalcRateCard[[#This Row],[ServiceName]]&amp;Table_wabobpsvr_AzureCalc_AzureCalcRateCard[[#This Row],[Price_Level]]&amp;Table_wabobpsvr_AzureCalc_AzureCalcRateCard[[#This Row],[Region]]</f>
        <v>Encoder (Output GB)D2</v>
      </c>
      <c r="B5165" s="775">
        <v>2</v>
      </c>
      <c r="C5165" s="775" t="s">
        <v>4235</v>
      </c>
      <c r="D5165" s="775" t="s">
        <v>176</v>
      </c>
      <c r="E5165" s="775">
        <v>999999</v>
      </c>
      <c r="F5165" s="775" t="s">
        <v>1317</v>
      </c>
      <c r="G5165" s="775" t="s">
        <v>4235</v>
      </c>
      <c r="H5165" s="775" t="s">
        <v>4235</v>
      </c>
      <c r="I5165" s="775" t="s">
        <v>4235</v>
      </c>
    </row>
    <row r="5166" spans="1:9">
      <c r="A5166" s="775" t="str">
        <f>Table_wabobpsvr_AzureCalc_AzureCalcRateCard[[#This Row],[ServiceName]]&amp;Table_wabobpsvr_AzureCalc_AzureCalcRateCard[[#This Row],[Price_Level]]&amp;Table_wabobpsvr_AzureCalc_AzureCalcRateCard[[#This Row],[Region]]</f>
        <v>Encoder (Output GB)MOSP3</v>
      </c>
      <c r="B5166" s="775">
        <v>3</v>
      </c>
      <c r="C5166" s="775" t="s">
        <v>4235</v>
      </c>
      <c r="D5166" s="775" t="s">
        <v>606</v>
      </c>
      <c r="E5166" s="775">
        <v>999999</v>
      </c>
      <c r="F5166" s="775" t="s">
        <v>1317</v>
      </c>
      <c r="G5166" s="775" t="s">
        <v>4235</v>
      </c>
      <c r="H5166" s="775" t="s">
        <v>4235</v>
      </c>
      <c r="I5166" s="775" t="s">
        <v>4235</v>
      </c>
    </row>
    <row r="5167" spans="1:9">
      <c r="A5167" s="775" t="str">
        <f>Table_wabobpsvr_AzureCalc_AzureCalcRateCard[[#This Row],[ServiceName]]&amp;Table_wabobpsvr_AzureCalc_AzureCalcRateCard[[#This Row],[Price_Level]]&amp;Table_wabobpsvr_AzureCalc_AzureCalcRateCard[[#This Row],[Region]]</f>
        <v>Encoder (Output GB)A3</v>
      </c>
      <c r="B5167" s="775">
        <v>3</v>
      </c>
      <c r="C5167" s="775" t="s">
        <v>4235</v>
      </c>
      <c r="D5167" s="775" t="s">
        <v>174</v>
      </c>
      <c r="E5167" s="775">
        <v>999999</v>
      </c>
      <c r="F5167" s="775" t="s">
        <v>1317</v>
      </c>
      <c r="G5167" s="775" t="s">
        <v>4235</v>
      </c>
      <c r="H5167" s="775" t="s">
        <v>4235</v>
      </c>
      <c r="I5167" s="775" t="s">
        <v>4235</v>
      </c>
    </row>
    <row r="5168" spans="1:9">
      <c r="A5168" s="775" t="str">
        <f>Table_wabobpsvr_AzureCalc_AzureCalcRateCard[[#This Row],[ServiceName]]&amp;Table_wabobpsvr_AzureCalc_AzureCalcRateCard[[#This Row],[Price_Level]]&amp;Table_wabobpsvr_AzureCalc_AzureCalcRateCard[[#This Row],[Region]]</f>
        <v>Encoder (Output GB)B3</v>
      </c>
      <c r="B5168" s="775">
        <v>3</v>
      </c>
      <c r="C5168" s="775" t="s">
        <v>4235</v>
      </c>
      <c r="D5168" s="775" t="s">
        <v>175</v>
      </c>
      <c r="E5168" s="775">
        <v>999999</v>
      </c>
      <c r="F5168" s="775" t="s">
        <v>1317</v>
      </c>
      <c r="G5168" s="775" t="s">
        <v>4235</v>
      </c>
      <c r="H5168" s="775" t="s">
        <v>4235</v>
      </c>
      <c r="I5168" s="775" t="s">
        <v>4235</v>
      </c>
    </row>
    <row r="5169" spans="1:9">
      <c r="A5169" s="775" t="str">
        <f>Table_wabobpsvr_AzureCalc_AzureCalcRateCard[[#This Row],[ServiceName]]&amp;Table_wabobpsvr_AzureCalc_AzureCalcRateCard[[#This Row],[Price_Level]]&amp;Table_wabobpsvr_AzureCalc_AzureCalcRateCard[[#This Row],[Region]]</f>
        <v>Encoder (Output GB)C3</v>
      </c>
      <c r="B5169" s="775">
        <v>3</v>
      </c>
      <c r="C5169" s="775" t="s">
        <v>4235</v>
      </c>
      <c r="D5169" s="775" t="s">
        <v>177</v>
      </c>
      <c r="E5169" s="775">
        <v>999999</v>
      </c>
      <c r="F5169" s="775" t="s">
        <v>1317</v>
      </c>
      <c r="G5169" s="775" t="s">
        <v>4235</v>
      </c>
      <c r="H5169" s="775" t="s">
        <v>4235</v>
      </c>
      <c r="I5169" s="775" t="s">
        <v>4235</v>
      </c>
    </row>
    <row r="5170" spans="1:9">
      <c r="A5170" s="775" t="str">
        <f>Table_wabobpsvr_AzureCalc_AzureCalcRateCard[[#This Row],[ServiceName]]&amp;Table_wabobpsvr_AzureCalc_AzureCalcRateCard[[#This Row],[Price_Level]]&amp;Table_wabobpsvr_AzureCalc_AzureCalcRateCard[[#This Row],[Region]]</f>
        <v>Encoder (Output GB)D3</v>
      </c>
      <c r="B5170" s="775">
        <v>3</v>
      </c>
      <c r="C5170" s="775" t="s">
        <v>4235</v>
      </c>
      <c r="D5170" s="775" t="s">
        <v>176</v>
      </c>
      <c r="E5170" s="775">
        <v>999999</v>
      </c>
      <c r="F5170" s="775" t="s">
        <v>1317</v>
      </c>
      <c r="G5170" s="775" t="s">
        <v>4235</v>
      </c>
      <c r="H5170" s="775" t="s">
        <v>4235</v>
      </c>
      <c r="I5170" s="775" t="s">
        <v>4235</v>
      </c>
    </row>
    <row r="5171" spans="1:9">
      <c r="A5171" s="775" t="str">
        <f>Table_wabobpsvr_AzureCalc_AzureCalcRateCard[[#This Row],[ServiceName]]&amp;Table_wabobpsvr_AzureCalc_AzureCalcRateCard[[#This Row],[Price_Level]]&amp;Table_wabobpsvr_AzureCalc_AzureCalcRateCard[[#This Row],[Region]]</f>
        <v>Encoder (Output GB)MOSP13</v>
      </c>
      <c r="B5171" s="775">
        <v>13</v>
      </c>
      <c r="C5171" s="775" t="s">
        <v>4235</v>
      </c>
      <c r="D5171" s="775" t="s">
        <v>606</v>
      </c>
      <c r="E5171" s="775">
        <v>999999</v>
      </c>
      <c r="F5171" s="775" t="s">
        <v>1317</v>
      </c>
      <c r="G5171" s="775" t="s">
        <v>4235</v>
      </c>
      <c r="H5171" s="775" t="s">
        <v>4235</v>
      </c>
      <c r="I5171" s="775" t="s">
        <v>4235</v>
      </c>
    </row>
    <row r="5172" spans="1:9">
      <c r="A5172" s="775" t="str">
        <f>Table_wabobpsvr_AzureCalc_AzureCalcRateCard[[#This Row],[ServiceName]]&amp;Table_wabobpsvr_AzureCalc_AzureCalcRateCard[[#This Row],[Price_Level]]&amp;Table_wabobpsvr_AzureCalc_AzureCalcRateCard[[#This Row],[Region]]</f>
        <v>Encoder (Output GB)A13</v>
      </c>
      <c r="B5172" s="775">
        <v>13</v>
      </c>
      <c r="C5172" s="775" t="s">
        <v>4235</v>
      </c>
      <c r="D5172" s="775" t="s">
        <v>174</v>
      </c>
      <c r="E5172" s="775">
        <v>999999</v>
      </c>
      <c r="F5172" s="775" t="s">
        <v>1317</v>
      </c>
      <c r="G5172" s="775" t="s">
        <v>4235</v>
      </c>
      <c r="H5172" s="775" t="s">
        <v>4235</v>
      </c>
      <c r="I5172" s="775" t="s">
        <v>4235</v>
      </c>
    </row>
    <row r="5173" spans="1:9">
      <c r="A5173" s="775" t="str">
        <f>Table_wabobpsvr_AzureCalc_AzureCalcRateCard[[#This Row],[ServiceName]]&amp;Table_wabobpsvr_AzureCalc_AzureCalcRateCard[[#This Row],[Price_Level]]&amp;Table_wabobpsvr_AzureCalc_AzureCalcRateCard[[#This Row],[Region]]</f>
        <v>Encoder (Output GB)B13</v>
      </c>
      <c r="B5173" s="775">
        <v>13</v>
      </c>
      <c r="C5173" s="775" t="s">
        <v>4235</v>
      </c>
      <c r="D5173" s="775" t="s">
        <v>175</v>
      </c>
      <c r="E5173" s="775">
        <v>999999</v>
      </c>
      <c r="F5173" s="775" t="s">
        <v>1317</v>
      </c>
      <c r="G5173" s="775" t="s">
        <v>4235</v>
      </c>
      <c r="H5173" s="775" t="s">
        <v>4235</v>
      </c>
      <c r="I5173" s="775" t="s">
        <v>4235</v>
      </c>
    </row>
    <row r="5174" spans="1:9">
      <c r="A5174" s="775" t="str">
        <f>Table_wabobpsvr_AzureCalc_AzureCalcRateCard[[#This Row],[ServiceName]]&amp;Table_wabobpsvr_AzureCalc_AzureCalcRateCard[[#This Row],[Price_Level]]&amp;Table_wabobpsvr_AzureCalc_AzureCalcRateCard[[#This Row],[Region]]</f>
        <v>Encoder (Output GB)C13</v>
      </c>
      <c r="B5174" s="775">
        <v>13</v>
      </c>
      <c r="C5174" s="775" t="s">
        <v>4235</v>
      </c>
      <c r="D5174" s="775" t="s">
        <v>177</v>
      </c>
      <c r="E5174" s="775">
        <v>999999</v>
      </c>
      <c r="F5174" s="775" t="s">
        <v>1317</v>
      </c>
      <c r="G5174" s="775" t="s">
        <v>4235</v>
      </c>
      <c r="H5174" s="775" t="s">
        <v>4235</v>
      </c>
      <c r="I5174" s="775" t="s">
        <v>4235</v>
      </c>
    </row>
    <row r="5175" spans="1:9">
      <c r="A5175" s="775" t="str">
        <f>Table_wabobpsvr_AzureCalc_AzureCalcRateCard[[#This Row],[ServiceName]]&amp;Table_wabobpsvr_AzureCalc_AzureCalcRateCard[[#This Row],[Price_Level]]&amp;Table_wabobpsvr_AzureCalc_AzureCalcRateCard[[#This Row],[Region]]</f>
        <v>Encoder (Output GB)D13</v>
      </c>
      <c r="B5175" s="775">
        <v>13</v>
      </c>
      <c r="C5175" s="775" t="s">
        <v>4235</v>
      </c>
      <c r="D5175" s="775" t="s">
        <v>176</v>
      </c>
      <c r="E5175" s="775">
        <v>999999</v>
      </c>
      <c r="F5175" s="775" t="s">
        <v>1317</v>
      </c>
      <c r="G5175" s="775" t="s">
        <v>4235</v>
      </c>
      <c r="H5175" s="775" t="s">
        <v>4235</v>
      </c>
      <c r="I5175" s="775" t="s">
        <v>4235</v>
      </c>
    </row>
    <row r="5176" spans="1:9">
      <c r="A5176" s="775" t="str">
        <f>Table_wabobpsvr_AzureCalc_AzureCalcRateCard[[#This Row],[ServiceName]]&amp;Table_wabobpsvr_AzureCalc_AzureCalcRateCard[[#This Row],[Price_Level]]&amp;Table_wabobpsvr_AzureCalc_AzureCalcRateCard[[#This Row],[Region]]</f>
        <v>Premium Small App Service HoursC14</v>
      </c>
      <c r="B5176" s="775">
        <v>14</v>
      </c>
      <c r="C5176" s="775" t="s">
        <v>87</v>
      </c>
      <c r="D5176" s="775" t="s">
        <v>177</v>
      </c>
      <c r="E5176" s="775">
        <v>999999</v>
      </c>
      <c r="F5176" s="775" t="s">
        <v>4416</v>
      </c>
      <c r="G5176" s="775" t="s">
        <v>4235</v>
      </c>
      <c r="H5176" s="775" t="s">
        <v>4235</v>
      </c>
      <c r="I5176" s="775" t="s">
        <v>4235</v>
      </c>
    </row>
    <row r="5177" spans="1:9">
      <c r="A5177" s="775" t="str">
        <f>Table_wabobpsvr_AzureCalc_AzureCalcRateCard[[#This Row],[ServiceName]]&amp;Table_wabobpsvr_AzureCalc_AzureCalcRateCard[[#This Row],[Price_Level]]&amp;Table_wabobpsvr_AzureCalc_AzureCalcRateCard[[#This Row],[Region]]</f>
        <v>Premium Medium App Service HoursB14</v>
      </c>
      <c r="B5177" s="775">
        <v>14</v>
      </c>
      <c r="C5177" s="775" t="s">
        <v>87</v>
      </c>
      <c r="D5177" s="775" t="s">
        <v>175</v>
      </c>
      <c r="E5177" s="775">
        <v>999999</v>
      </c>
      <c r="F5177" s="775" t="s">
        <v>4417</v>
      </c>
      <c r="G5177" s="775" t="s">
        <v>4235</v>
      </c>
      <c r="H5177" s="775" t="s">
        <v>4235</v>
      </c>
      <c r="I5177" s="775" t="s">
        <v>4235</v>
      </c>
    </row>
    <row r="5178" spans="1:9">
      <c r="A5178" s="775" t="str">
        <f>Table_wabobpsvr_AzureCalc_AzureCalcRateCard[[#This Row],[ServiceName]]&amp;Table_wabobpsvr_AzureCalc_AzureCalcRateCard[[#This Row],[Price_Level]]&amp;Table_wabobpsvr_AzureCalc_AzureCalcRateCard[[#This Row],[Region]]</f>
        <v>Basic Application Gateway Hours (Medium)D14</v>
      </c>
      <c r="B5178" s="775">
        <v>14</v>
      </c>
      <c r="C5178" s="775" t="s">
        <v>4235</v>
      </c>
      <c r="D5178" s="775" t="s">
        <v>176</v>
      </c>
      <c r="E5178" s="775">
        <v>999999</v>
      </c>
      <c r="F5178" s="775" t="s">
        <v>7042</v>
      </c>
      <c r="G5178" s="775" t="s">
        <v>4235</v>
      </c>
      <c r="H5178" s="775" t="s">
        <v>4235</v>
      </c>
      <c r="I5178" s="775" t="s">
        <v>4235</v>
      </c>
    </row>
    <row r="5179" spans="1:9">
      <c r="A5179" s="775" t="str">
        <f>Table_wabobpsvr_AzureCalc_AzureCalcRateCard[[#This Row],[ServiceName]]&amp;Table_wabobpsvr_AzureCalc_AzureCalcRateCard[[#This Row],[Price_Level]]&amp;Table_wabobpsvr_AzureCalc_AzureCalcRateCard[[#This Row],[Region]]</f>
        <v>Standard_G2 VM (Windows)D9</v>
      </c>
      <c r="B5179" s="775">
        <v>9</v>
      </c>
      <c r="C5179" s="775" t="s">
        <v>87</v>
      </c>
      <c r="D5179" s="775" t="s">
        <v>176</v>
      </c>
      <c r="E5179" s="775">
        <v>1.2847999999999999</v>
      </c>
      <c r="F5179" s="775" t="s">
        <v>3060</v>
      </c>
      <c r="G5179" s="775" t="s">
        <v>8498</v>
      </c>
      <c r="H5179" s="775" t="s">
        <v>8499</v>
      </c>
      <c r="I5179" s="775" t="s">
        <v>8500</v>
      </c>
    </row>
    <row r="5180" spans="1:9">
      <c r="A5180" s="775" t="str">
        <f>Table_wabobpsvr_AzureCalc_AzureCalcRateCard[[#This Row],[ServiceName]]&amp;Table_wabobpsvr_AzureCalc_AzureCalcRateCard[[#This Row],[Price_Level]]&amp;Table_wabobpsvr_AzureCalc_AzureCalcRateCard[[#This Row],[Region]]</f>
        <v>Standard_G3 VM (Non-Windows)MOSP9</v>
      </c>
      <c r="B5180" s="775">
        <v>9</v>
      </c>
      <c r="C5180" s="775" t="s">
        <v>87</v>
      </c>
      <c r="D5180" s="775" t="s">
        <v>606</v>
      </c>
      <c r="E5180" s="775">
        <v>2.64</v>
      </c>
      <c r="F5180" s="775" t="s">
        <v>3048</v>
      </c>
      <c r="G5180" s="775"/>
      <c r="H5180" s="775"/>
      <c r="I5180" s="775" t="s">
        <v>8492</v>
      </c>
    </row>
    <row r="5181" spans="1:9">
      <c r="A5181" s="775" t="str">
        <f>Table_wabobpsvr_AzureCalc_AzureCalcRateCard[[#This Row],[ServiceName]]&amp;Table_wabobpsvr_AzureCalc_AzureCalcRateCard[[#This Row],[Price_Level]]&amp;Table_wabobpsvr_AzureCalc_AzureCalcRateCard[[#This Row],[Region]]</f>
        <v>Standard_G3 VM (Non-Windows)A9</v>
      </c>
      <c r="B5181" s="775">
        <v>9</v>
      </c>
      <c r="C5181" s="775" t="s">
        <v>87</v>
      </c>
      <c r="D5181" s="775" t="s">
        <v>174</v>
      </c>
      <c r="E5181" s="775">
        <v>2.5608</v>
      </c>
      <c r="F5181" s="775" t="s">
        <v>3048</v>
      </c>
      <c r="G5181" s="775" t="s">
        <v>8490</v>
      </c>
      <c r="H5181" s="775" t="s">
        <v>8491</v>
      </c>
      <c r="I5181" s="775" t="s">
        <v>8492</v>
      </c>
    </row>
    <row r="5182" spans="1:9">
      <c r="A5182" s="775" t="str">
        <f>Table_wabobpsvr_AzureCalc_AzureCalcRateCard[[#This Row],[ServiceName]]&amp;Table_wabobpsvr_AzureCalc_AzureCalcRateCard[[#This Row],[Price_Level]]&amp;Table_wabobpsvr_AzureCalc_AzureCalcRateCard[[#This Row],[Region]]</f>
        <v>Automation Standard UnitsD10</v>
      </c>
      <c r="B5182" s="775">
        <v>10</v>
      </c>
      <c r="C5182" s="775" t="s">
        <v>4235</v>
      </c>
      <c r="D5182" s="775" t="s">
        <v>176</v>
      </c>
      <c r="E5182" s="775">
        <v>17.600000000000001</v>
      </c>
      <c r="F5182" s="775" t="s">
        <v>1153</v>
      </c>
      <c r="G5182" s="775" t="s">
        <v>3389</v>
      </c>
      <c r="H5182" s="775" t="s">
        <v>3390</v>
      </c>
      <c r="I5182" s="775" t="s">
        <v>4235</v>
      </c>
    </row>
    <row r="5183" spans="1:9">
      <c r="A5183" s="775" t="str">
        <f>Table_wabobpsvr_AzureCalc_AzureCalcRateCard[[#This Row],[ServiceName]]&amp;Table_wabobpsvr_AzureCalc_AzureCalcRateCard[[#This Row],[Price_Level]]&amp;Table_wabobpsvr_AzureCalc_AzureCalcRateCard[[#This Row],[Region]]</f>
        <v>Basic.A7 VM (Windows)MOSP10</v>
      </c>
      <c r="B5183" s="775">
        <v>10</v>
      </c>
      <c r="C5183" s="775" t="s">
        <v>680</v>
      </c>
      <c r="D5183" s="775" t="s">
        <v>606</v>
      </c>
      <c r="E5183" s="775">
        <v>1.24</v>
      </c>
      <c r="F5183" s="775" t="s">
        <v>709</v>
      </c>
      <c r="G5183" s="775" t="s">
        <v>4235</v>
      </c>
      <c r="H5183" s="775" t="s">
        <v>4235</v>
      </c>
      <c r="I5183" s="775" t="s">
        <v>6695</v>
      </c>
    </row>
    <row r="5184" spans="1:9">
      <c r="A5184" s="775" t="str">
        <f>Table_wabobpsvr_AzureCalc_AzureCalcRateCard[[#This Row],[ServiceName]]&amp;Table_wabobpsvr_AzureCalc_AzureCalcRateCard[[#This Row],[Price_Level]]&amp;Table_wabobpsvr_AzureCalc_AzureCalcRateCard[[#This Row],[Region]]</f>
        <v>Basic.A6 VM (Non-Windows)D4</v>
      </c>
      <c r="B5184" s="775">
        <v>4</v>
      </c>
      <c r="C5184" s="775" t="s">
        <v>680</v>
      </c>
      <c r="D5184" s="775" t="s">
        <v>176</v>
      </c>
      <c r="E5184" s="775">
        <v>0.26879999999999998</v>
      </c>
      <c r="F5184" s="775" t="s">
        <v>703</v>
      </c>
      <c r="G5184" s="775" t="s">
        <v>2422</v>
      </c>
      <c r="H5184" s="775" t="s">
        <v>2423</v>
      </c>
      <c r="I5184" s="775" t="s">
        <v>6169</v>
      </c>
    </row>
    <row r="5185" spans="1:9">
      <c r="A5185" s="775" t="str">
        <f>Table_wabobpsvr_AzureCalc_AzureCalcRateCard[[#This Row],[ServiceName]]&amp;Table_wabobpsvr_AzureCalc_AzureCalcRateCard[[#This Row],[Price_Level]]&amp;Table_wabobpsvr_AzureCalc_AzureCalcRateCard[[#This Row],[Region]]</f>
        <v>Basic.A7 VM (Windows)A10</v>
      </c>
      <c r="B5185" s="775">
        <v>10</v>
      </c>
      <c r="C5185" s="775" t="s">
        <v>680</v>
      </c>
      <c r="D5185" s="775" t="s">
        <v>174</v>
      </c>
      <c r="E5185" s="775">
        <v>0.9052</v>
      </c>
      <c r="F5185" s="775" t="s">
        <v>709</v>
      </c>
      <c r="G5185" s="775" t="s">
        <v>2496</v>
      </c>
      <c r="H5185" s="775" t="s">
        <v>2497</v>
      </c>
      <c r="I5185" s="775" t="s">
        <v>6695</v>
      </c>
    </row>
    <row r="5186" spans="1:9">
      <c r="A5186" s="775" t="str">
        <f>Table_wabobpsvr_AzureCalc_AzureCalcRateCard[[#This Row],[ServiceName]]&amp;Table_wabobpsvr_AzureCalc_AzureCalcRateCard[[#This Row],[Price_Level]]&amp;Table_wabobpsvr_AzureCalc_AzureCalcRateCard[[#This Row],[Region]]</f>
        <v>Basic.A7 VM (Windows)B10</v>
      </c>
      <c r="B5186" s="775">
        <v>10</v>
      </c>
      <c r="C5186" s="775" t="s">
        <v>680</v>
      </c>
      <c r="D5186" s="775" t="s">
        <v>175</v>
      </c>
      <c r="E5186" s="775">
        <v>0.86799999999999999</v>
      </c>
      <c r="F5186" s="775" t="s">
        <v>709</v>
      </c>
      <c r="G5186" s="775" t="s">
        <v>2496</v>
      </c>
      <c r="H5186" s="775" t="s">
        <v>2497</v>
      </c>
      <c r="I5186" s="775" t="s">
        <v>6695</v>
      </c>
    </row>
    <row r="5187" spans="1:9">
      <c r="A5187" s="775" t="str">
        <f>Table_wabobpsvr_AzureCalc_AzureCalcRateCard[[#This Row],[ServiceName]]&amp;Table_wabobpsvr_AzureCalc_AzureCalcRateCard[[#This Row],[Price_Level]]&amp;Table_wabobpsvr_AzureCalc_AzureCalcRateCard[[#This Row],[Region]]</f>
        <v>Basic.A7 VM (Windows)C10</v>
      </c>
      <c r="B5187" s="775">
        <v>10</v>
      </c>
      <c r="C5187" s="775" t="s">
        <v>680</v>
      </c>
      <c r="D5187" s="775" t="s">
        <v>177</v>
      </c>
      <c r="E5187" s="775">
        <v>0.83079999999999998</v>
      </c>
      <c r="F5187" s="775" t="s">
        <v>709</v>
      </c>
      <c r="G5187" s="775" t="s">
        <v>2496</v>
      </c>
      <c r="H5187" s="775" t="s">
        <v>2497</v>
      </c>
      <c r="I5187" s="775" t="s">
        <v>6695</v>
      </c>
    </row>
    <row r="5188" spans="1:9">
      <c r="A5188" s="775" t="str">
        <f>Table_wabobpsvr_AzureCalc_AzureCalcRateCard[[#This Row],[ServiceName]]&amp;Table_wabobpsvr_AzureCalc_AzureCalcRateCard[[#This Row],[Price_Level]]&amp;Table_wabobpsvr_AzureCalc_AzureCalcRateCard[[#This Row],[Region]]</f>
        <v>Basic.A7 VM (Windows)D10</v>
      </c>
      <c r="B5188" s="775">
        <v>10</v>
      </c>
      <c r="C5188" s="775" t="s">
        <v>680</v>
      </c>
      <c r="D5188" s="775" t="s">
        <v>176</v>
      </c>
      <c r="E5188" s="775">
        <v>0.79359999999999997</v>
      </c>
      <c r="F5188" s="775" t="s">
        <v>709</v>
      </c>
      <c r="G5188" s="775" t="s">
        <v>2496</v>
      </c>
      <c r="H5188" s="775" t="s">
        <v>2497</v>
      </c>
      <c r="I5188" s="775" t="s">
        <v>6695</v>
      </c>
    </row>
    <row r="5189" spans="1:9">
      <c r="A5189" s="775" t="str">
        <f>Table_wabobpsvr_AzureCalc_AzureCalcRateCard[[#This Row],[ServiceName]]&amp;Table_wabobpsvr_AzureCalc_AzureCalcRateCard[[#This Row],[Price_Level]]&amp;Table_wabobpsvr_AzureCalc_AzureCalcRateCard[[#This Row],[Region]]</f>
        <v>Basic.A7 VM (Windows)MOSP11</v>
      </c>
      <c r="B5189" s="775">
        <v>11</v>
      </c>
      <c r="C5189" s="775" t="s">
        <v>680</v>
      </c>
      <c r="D5189" s="775" t="s">
        <v>606</v>
      </c>
      <c r="E5189" s="775">
        <v>1.2</v>
      </c>
      <c r="F5189" s="775" t="s">
        <v>709</v>
      </c>
      <c r="G5189" s="775" t="s">
        <v>4235</v>
      </c>
      <c r="H5189" s="775" t="s">
        <v>4235</v>
      </c>
      <c r="I5189" s="775" t="s">
        <v>6696</v>
      </c>
    </row>
    <row r="5190" spans="1:9">
      <c r="A5190" s="775" t="str">
        <f>Table_wabobpsvr_AzureCalc_AzureCalcRateCard[[#This Row],[ServiceName]]&amp;Table_wabobpsvr_AzureCalc_AzureCalcRateCard[[#This Row],[Price_Level]]&amp;Table_wabobpsvr_AzureCalc_AzureCalcRateCard[[#This Row],[Region]]</f>
        <v>Basic.A7 VM (Windows)A11</v>
      </c>
      <c r="B5190" s="775">
        <v>11</v>
      </c>
      <c r="C5190" s="775" t="s">
        <v>680</v>
      </c>
      <c r="D5190" s="775" t="s">
        <v>174</v>
      </c>
      <c r="E5190" s="775">
        <v>0.876</v>
      </c>
      <c r="F5190" s="775" t="s">
        <v>709</v>
      </c>
      <c r="G5190" s="775" t="s">
        <v>2498</v>
      </c>
      <c r="H5190" s="775" t="s">
        <v>2499</v>
      </c>
      <c r="I5190" s="775" t="s">
        <v>6696</v>
      </c>
    </row>
    <row r="5191" spans="1:9">
      <c r="A5191" s="775" t="str">
        <f>Table_wabobpsvr_AzureCalc_AzureCalcRateCard[[#This Row],[ServiceName]]&amp;Table_wabobpsvr_AzureCalc_AzureCalcRateCard[[#This Row],[Price_Level]]&amp;Table_wabobpsvr_AzureCalc_AzureCalcRateCard[[#This Row],[Region]]</f>
        <v>Basic.A7 VM (Windows)B11</v>
      </c>
      <c r="B5191" s="775">
        <v>11</v>
      </c>
      <c r="C5191" s="775" t="s">
        <v>680</v>
      </c>
      <c r="D5191" s="775" t="s">
        <v>175</v>
      </c>
      <c r="E5191" s="775">
        <v>0.84</v>
      </c>
      <c r="F5191" s="775" t="s">
        <v>709</v>
      </c>
      <c r="G5191" s="775" t="s">
        <v>2498</v>
      </c>
      <c r="H5191" s="775" t="s">
        <v>2499</v>
      </c>
      <c r="I5191" s="775" t="s">
        <v>6696</v>
      </c>
    </row>
    <row r="5192" spans="1:9">
      <c r="A5192" s="775" t="str">
        <f>Table_wabobpsvr_AzureCalc_AzureCalcRateCard[[#This Row],[ServiceName]]&amp;Table_wabobpsvr_AzureCalc_AzureCalcRateCard[[#This Row],[Price_Level]]&amp;Table_wabobpsvr_AzureCalc_AzureCalcRateCard[[#This Row],[Region]]</f>
        <v>Basic.A7 VM (Windows)C11</v>
      </c>
      <c r="B5192" s="775">
        <v>11</v>
      </c>
      <c r="C5192" s="775" t="s">
        <v>680</v>
      </c>
      <c r="D5192" s="775" t="s">
        <v>177</v>
      </c>
      <c r="E5192" s="775">
        <v>0.80400000000000005</v>
      </c>
      <c r="F5192" s="775" t="s">
        <v>709</v>
      </c>
      <c r="G5192" s="775" t="s">
        <v>2498</v>
      </c>
      <c r="H5192" s="775" t="s">
        <v>2499</v>
      </c>
      <c r="I5192" s="775" t="s">
        <v>6696</v>
      </c>
    </row>
    <row r="5193" spans="1:9">
      <c r="A5193" s="775" t="str">
        <f>Table_wabobpsvr_AzureCalc_AzureCalcRateCard[[#This Row],[ServiceName]]&amp;Table_wabobpsvr_AzureCalc_AzureCalcRateCard[[#This Row],[Price_Level]]&amp;Table_wabobpsvr_AzureCalc_AzureCalcRateCard[[#This Row],[Region]]</f>
        <v>Basic.A7 VM (Windows)D11</v>
      </c>
      <c r="B5193" s="775">
        <v>11</v>
      </c>
      <c r="C5193" s="775" t="s">
        <v>680</v>
      </c>
      <c r="D5193" s="775" t="s">
        <v>176</v>
      </c>
      <c r="E5193" s="775">
        <v>0.76800000000000002</v>
      </c>
      <c r="F5193" s="775" t="s">
        <v>709</v>
      </c>
      <c r="G5193" s="775" t="s">
        <v>2498</v>
      </c>
      <c r="H5193" s="775" t="s">
        <v>2499</v>
      </c>
      <c r="I5193" s="775" t="s">
        <v>6696</v>
      </c>
    </row>
    <row r="5194" spans="1:9">
      <c r="A5194" s="775" t="str">
        <f>Table_wabobpsvr_AzureCalc_AzureCalcRateCard[[#This Row],[ServiceName]]&amp;Table_wabobpsvr_AzureCalc_AzureCalcRateCard[[#This Row],[Price_Level]]&amp;Table_wabobpsvr_AzureCalc_AzureCalcRateCard[[#This Row],[Region]]</f>
        <v>Basic.A6 VM (Non-Windows)MOSP5</v>
      </c>
      <c r="B5194" s="775">
        <v>5</v>
      </c>
      <c r="C5194" s="775" t="s">
        <v>680</v>
      </c>
      <c r="D5194" s="775" t="s">
        <v>606</v>
      </c>
      <c r="E5194" s="775">
        <v>0.42</v>
      </c>
      <c r="F5194" s="775" t="s">
        <v>703</v>
      </c>
      <c r="G5194" s="775" t="s">
        <v>4235</v>
      </c>
      <c r="H5194" s="775" t="s">
        <v>4235</v>
      </c>
      <c r="I5194" s="775" t="s">
        <v>6697</v>
      </c>
    </row>
    <row r="5195" spans="1:9">
      <c r="A5195" s="775" t="str">
        <f>Table_wabobpsvr_AzureCalc_AzureCalcRateCard[[#This Row],[ServiceName]]&amp;Table_wabobpsvr_AzureCalc_AzureCalcRateCard[[#This Row],[Price_Level]]&amp;Table_wabobpsvr_AzureCalc_AzureCalcRateCard[[#This Row],[Region]]</f>
        <v>Basic.A7 VM (Windows)MOSP12</v>
      </c>
      <c r="B5195" s="775">
        <v>12</v>
      </c>
      <c r="C5195" s="775" t="s">
        <v>680</v>
      </c>
      <c r="D5195" s="775" t="s">
        <v>606</v>
      </c>
      <c r="E5195" s="775">
        <v>1.04</v>
      </c>
      <c r="F5195" s="775" t="s">
        <v>709</v>
      </c>
      <c r="G5195" s="775" t="s">
        <v>4235</v>
      </c>
      <c r="H5195" s="775" t="s">
        <v>4235</v>
      </c>
      <c r="I5195" s="775" t="s">
        <v>6698</v>
      </c>
    </row>
    <row r="5196" spans="1:9">
      <c r="A5196" s="775" t="str">
        <f>Table_wabobpsvr_AzureCalc_AzureCalcRateCard[[#This Row],[ServiceName]]&amp;Table_wabobpsvr_AzureCalc_AzureCalcRateCard[[#This Row],[Price_Level]]&amp;Table_wabobpsvr_AzureCalc_AzureCalcRateCard[[#This Row],[Region]]</f>
        <v>Basic.A7 VM (Windows)A12</v>
      </c>
      <c r="B5196" s="775">
        <v>12</v>
      </c>
      <c r="C5196" s="775" t="s">
        <v>680</v>
      </c>
      <c r="D5196" s="775" t="s">
        <v>174</v>
      </c>
      <c r="E5196" s="775">
        <v>0.75919999999999999</v>
      </c>
      <c r="F5196" s="775" t="s">
        <v>709</v>
      </c>
      <c r="G5196" s="775" t="s">
        <v>2500</v>
      </c>
      <c r="H5196" s="775" t="s">
        <v>2501</v>
      </c>
      <c r="I5196" s="775" t="s">
        <v>6698</v>
      </c>
    </row>
    <row r="5197" spans="1:9">
      <c r="A5197" s="775" t="str">
        <f>Table_wabobpsvr_AzureCalc_AzureCalcRateCard[[#This Row],[ServiceName]]&amp;Table_wabobpsvr_AzureCalc_AzureCalcRateCard[[#This Row],[Price_Level]]&amp;Table_wabobpsvr_AzureCalc_AzureCalcRateCard[[#This Row],[Region]]</f>
        <v>Basic.A7 VM (Windows)B12</v>
      </c>
      <c r="B5197" s="775">
        <v>12</v>
      </c>
      <c r="C5197" s="775" t="s">
        <v>680</v>
      </c>
      <c r="D5197" s="775" t="s">
        <v>175</v>
      </c>
      <c r="E5197" s="775">
        <v>0.72799999999999998</v>
      </c>
      <c r="F5197" s="775" t="s">
        <v>709</v>
      </c>
      <c r="G5197" s="775" t="s">
        <v>2500</v>
      </c>
      <c r="H5197" s="775" t="s">
        <v>2501</v>
      </c>
      <c r="I5197" s="775" t="s">
        <v>6698</v>
      </c>
    </row>
    <row r="5198" spans="1:9">
      <c r="A5198" s="775" t="str">
        <f>Table_wabobpsvr_AzureCalc_AzureCalcRateCard[[#This Row],[ServiceName]]&amp;Table_wabobpsvr_AzureCalc_AzureCalcRateCard[[#This Row],[Price_Level]]&amp;Table_wabobpsvr_AzureCalc_AzureCalcRateCard[[#This Row],[Region]]</f>
        <v>Basic.A7 VM (Windows)C12</v>
      </c>
      <c r="B5198" s="775">
        <v>12</v>
      </c>
      <c r="C5198" s="775" t="s">
        <v>680</v>
      </c>
      <c r="D5198" s="775" t="s">
        <v>177</v>
      </c>
      <c r="E5198" s="775">
        <v>0.69679999999999997</v>
      </c>
      <c r="F5198" s="775" t="s">
        <v>709</v>
      </c>
      <c r="G5198" s="775" t="s">
        <v>2500</v>
      </c>
      <c r="H5198" s="775" t="s">
        <v>2501</v>
      </c>
      <c r="I5198" s="775" t="s">
        <v>6698</v>
      </c>
    </row>
    <row r="5199" spans="1:9">
      <c r="A5199" s="775" t="str">
        <f>Table_wabobpsvr_AzureCalc_AzureCalcRateCard[[#This Row],[ServiceName]]&amp;Table_wabobpsvr_AzureCalc_AzureCalcRateCard[[#This Row],[Price_Level]]&amp;Table_wabobpsvr_AzureCalc_AzureCalcRateCard[[#This Row],[Region]]</f>
        <v>Basic.A7 VM (Windows)D12</v>
      </c>
      <c r="B5199" s="775">
        <v>12</v>
      </c>
      <c r="C5199" s="775" t="s">
        <v>680</v>
      </c>
      <c r="D5199" s="775" t="s">
        <v>176</v>
      </c>
      <c r="E5199" s="775">
        <v>0.66559999999999997</v>
      </c>
      <c r="F5199" s="775" t="s">
        <v>709</v>
      </c>
      <c r="G5199" s="775" t="s">
        <v>2500</v>
      </c>
      <c r="H5199" s="775" t="s">
        <v>2501</v>
      </c>
      <c r="I5199" s="775" t="s">
        <v>6698</v>
      </c>
    </row>
    <row r="5200" spans="1:9">
      <c r="A5200" s="775" t="str">
        <f>Table_wabobpsvr_AzureCalc_AzureCalcRateCard[[#This Row],[ServiceName]]&amp;Table_wabobpsvr_AzureCalc_AzureCalcRateCard[[#This Row],[Price_Level]]&amp;Table_wabobpsvr_AzureCalc_AzureCalcRateCard[[#This Row],[Region]]</f>
        <v>Basic.A7 VM (Windows)MOSP13</v>
      </c>
      <c r="B5200" s="775">
        <v>13</v>
      </c>
      <c r="C5200" s="775" t="s">
        <v>680</v>
      </c>
      <c r="D5200" s="775" t="s">
        <v>606</v>
      </c>
      <c r="E5200" s="775">
        <v>1.1200000000000001</v>
      </c>
      <c r="F5200" s="775" t="s">
        <v>709</v>
      </c>
      <c r="G5200" s="775" t="s">
        <v>4235</v>
      </c>
      <c r="H5200" s="775" t="s">
        <v>4235</v>
      </c>
      <c r="I5200" s="775" t="s">
        <v>6699</v>
      </c>
    </row>
    <row r="5201" spans="1:9">
      <c r="A5201" s="775" t="str">
        <f>Table_wabobpsvr_AzureCalc_AzureCalcRateCard[[#This Row],[ServiceName]]&amp;Table_wabobpsvr_AzureCalc_AzureCalcRateCard[[#This Row],[Price_Level]]&amp;Table_wabobpsvr_AzureCalc_AzureCalcRateCard[[#This Row],[Region]]</f>
        <v>Basic.A7 VM (Windows)A13</v>
      </c>
      <c r="B5201" s="775">
        <v>13</v>
      </c>
      <c r="C5201" s="775" t="s">
        <v>680</v>
      </c>
      <c r="D5201" s="775" t="s">
        <v>174</v>
      </c>
      <c r="E5201" s="775">
        <v>0.81759999999999999</v>
      </c>
      <c r="F5201" s="775" t="s">
        <v>709</v>
      </c>
      <c r="G5201" s="775" t="s">
        <v>2502</v>
      </c>
      <c r="H5201" s="775" t="s">
        <v>2503</v>
      </c>
      <c r="I5201" s="775" t="s">
        <v>6699</v>
      </c>
    </row>
    <row r="5202" spans="1:9">
      <c r="A5202" s="775" t="str">
        <f>Table_wabobpsvr_AzureCalc_AzureCalcRateCard[[#This Row],[ServiceName]]&amp;Table_wabobpsvr_AzureCalc_AzureCalcRateCard[[#This Row],[Price_Level]]&amp;Table_wabobpsvr_AzureCalc_AzureCalcRateCard[[#This Row],[Region]]</f>
        <v>Basic.A7 VM (Windows)B13</v>
      </c>
      <c r="B5202" s="775">
        <v>13</v>
      </c>
      <c r="C5202" s="775" t="s">
        <v>680</v>
      </c>
      <c r="D5202" s="775" t="s">
        <v>175</v>
      </c>
      <c r="E5202" s="775">
        <v>0.78400000000000003</v>
      </c>
      <c r="F5202" s="775" t="s">
        <v>709</v>
      </c>
      <c r="G5202" s="775" t="s">
        <v>2502</v>
      </c>
      <c r="H5202" s="775" t="s">
        <v>2503</v>
      </c>
      <c r="I5202" s="775" t="s">
        <v>6699</v>
      </c>
    </row>
    <row r="5203" spans="1:9">
      <c r="A5203" s="775" t="str">
        <f>Table_wabobpsvr_AzureCalc_AzureCalcRateCard[[#This Row],[ServiceName]]&amp;Table_wabobpsvr_AzureCalc_AzureCalcRateCard[[#This Row],[Price_Level]]&amp;Table_wabobpsvr_AzureCalc_AzureCalcRateCard[[#This Row],[Region]]</f>
        <v>Basic.A7 VM (Windows)C13</v>
      </c>
      <c r="B5203" s="775">
        <v>13</v>
      </c>
      <c r="C5203" s="775" t="s">
        <v>680</v>
      </c>
      <c r="D5203" s="775" t="s">
        <v>177</v>
      </c>
      <c r="E5203" s="775">
        <v>0.75039999999999996</v>
      </c>
      <c r="F5203" s="775" t="s">
        <v>709</v>
      </c>
      <c r="G5203" s="775" t="s">
        <v>2502</v>
      </c>
      <c r="H5203" s="775" t="s">
        <v>2503</v>
      </c>
      <c r="I5203" s="775" t="s">
        <v>6699</v>
      </c>
    </row>
    <row r="5204" spans="1:9">
      <c r="A5204" s="775" t="str">
        <f>Table_wabobpsvr_AzureCalc_AzureCalcRateCard[[#This Row],[ServiceName]]&amp;Table_wabobpsvr_AzureCalc_AzureCalcRateCard[[#This Row],[Price_Level]]&amp;Table_wabobpsvr_AzureCalc_AzureCalcRateCard[[#This Row],[Region]]</f>
        <v>Basic.A6 VM (Non-Windows)A5</v>
      </c>
      <c r="B5204" s="775">
        <v>5</v>
      </c>
      <c r="C5204" s="775" t="s">
        <v>680</v>
      </c>
      <c r="D5204" s="775" t="s">
        <v>174</v>
      </c>
      <c r="E5204" s="775">
        <v>0.30659999999999998</v>
      </c>
      <c r="F5204" s="775" t="s">
        <v>703</v>
      </c>
      <c r="G5204" s="775" t="s">
        <v>2504</v>
      </c>
      <c r="H5204" s="775" t="s">
        <v>2505</v>
      </c>
      <c r="I5204" s="775" t="s">
        <v>6697</v>
      </c>
    </row>
    <row r="5205" spans="1:9">
      <c r="A5205" s="775" t="str">
        <f>Table_wabobpsvr_AzureCalc_AzureCalcRateCard[[#This Row],[ServiceName]]&amp;Table_wabobpsvr_AzureCalc_AzureCalcRateCard[[#This Row],[Price_Level]]&amp;Table_wabobpsvr_AzureCalc_AzureCalcRateCard[[#This Row],[Region]]</f>
        <v>Basic.A7 VM (Windows)D13</v>
      </c>
      <c r="B5205" s="775">
        <v>13</v>
      </c>
      <c r="C5205" s="775" t="s">
        <v>680</v>
      </c>
      <c r="D5205" s="775" t="s">
        <v>176</v>
      </c>
      <c r="E5205" s="775">
        <v>0.71679999999999999</v>
      </c>
      <c r="F5205" s="775" t="s">
        <v>709</v>
      </c>
      <c r="G5205" s="775" t="s">
        <v>2502</v>
      </c>
      <c r="H5205" s="775" t="s">
        <v>2503</v>
      </c>
      <c r="I5205" s="775" t="s">
        <v>6699</v>
      </c>
    </row>
    <row r="5206" spans="1:9">
      <c r="A5206" s="775" t="str">
        <f>Table_wabobpsvr_AzureCalc_AzureCalcRateCard[[#This Row],[ServiceName]]&amp;Table_wabobpsvr_AzureCalc_AzureCalcRateCard[[#This Row],[Price_Level]]&amp;Table_wabobpsvr_AzureCalc_AzureCalcRateCard[[#This Row],[Region]]</f>
        <v>BizTalk Server EnterpriseMOSP</v>
      </c>
      <c r="B5206" s="775"/>
      <c r="C5206" s="775" t="s">
        <v>680</v>
      </c>
      <c r="D5206" s="775" t="s">
        <v>606</v>
      </c>
      <c r="E5206" s="775">
        <v>2.1</v>
      </c>
      <c r="F5206" s="775" t="s">
        <v>710</v>
      </c>
      <c r="G5206" s="775" t="s">
        <v>4235</v>
      </c>
      <c r="H5206" s="775" t="s">
        <v>4235</v>
      </c>
      <c r="I5206" s="775" t="s">
        <v>6700</v>
      </c>
    </row>
    <row r="5207" spans="1:9">
      <c r="A5207" s="775" t="str">
        <f>Table_wabobpsvr_AzureCalc_AzureCalcRateCard[[#This Row],[ServiceName]]&amp;Table_wabobpsvr_AzureCalc_AzureCalcRateCard[[#This Row],[Price_Level]]&amp;Table_wabobpsvr_AzureCalc_AzureCalcRateCard[[#This Row],[Region]]</f>
        <v>BizTalk Server EnterpriseA</v>
      </c>
      <c r="B5207" s="775"/>
      <c r="C5207" s="775" t="s">
        <v>680</v>
      </c>
      <c r="D5207" s="775" t="s">
        <v>174</v>
      </c>
      <c r="E5207" s="775">
        <v>2.0369999999999999</v>
      </c>
      <c r="F5207" s="775" t="s">
        <v>710</v>
      </c>
      <c r="G5207" s="775" t="s">
        <v>2506</v>
      </c>
      <c r="H5207" s="775" t="s">
        <v>2507</v>
      </c>
      <c r="I5207" s="775" t="s">
        <v>6700</v>
      </c>
    </row>
    <row r="5208" spans="1:9">
      <c r="A5208" s="775" t="str">
        <f>Table_wabobpsvr_AzureCalc_AzureCalcRateCard[[#This Row],[ServiceName]]&amp;Table_wabobpsvr_AzureCalc_AzureCalcRateCard[[#This Row],[Price_Level]]&amp;Table_wabobpsvr_AzureCalc_AzureCalcRateCard[[#This Row],[Region]]</f>
        <v>BizTalk Server EnterpriseB</v>
      </c>
      <c r="B5208" s="775"/>
      <c r="C5208" s="775" t="s">
        <v>680</v>
      </c>
      <c r="D5208" s="775" t="s">
        <v>175</v>
      </c>
      <c r="E5208" s="775">
        <v>1.974</v>
      </c>
      <c r="F5208" s="775" t="s">
        <v>710</v>
      </c>
      <c r="G5208" s="775" t="s">
        <v>2506</v>
      </c>
      <c r="H5208" s="775" t="s">
        <v>2507</v>
      </c>
      <c r="I5208" s="775" t="s">
        <v>6700</v>
      </c>
    </row>
    <row r="5209" spans="1:9">
      <c r="A5209" s="775" t="str">
        <f>Table_wabobpsvr_AzureCalc_AzureCalcRateCard[[#This Row],[ServiceName]]&amp;Table_wabobpsvr_AzureCalc_AzureCalcRateCard[[#This Row],[Price_Level]]&amp;Table_wabobpsvr_AzureCalc_AzureCalcRateCard[[#This Row],[Region]]</f>
        <v>BizTalk Server EnterpriseC</v>
      </c>
      <c r="B5209" s="775"/>
      <c r="C5209" s="775" t="s">
        <v>680</v>
      </c>
      <c r="D5209" s="775" t="s">
        <v>177</v>
      </c>
      <c r="E5209" s="775">
        <v>1.911</v>
      </c>
      <c r="F5209" s="775" t="s">
        <v>710</v>
      </c>
      <c r="G5209" s="775" t="s">
        <v>2506</v>
      </c>
      <c r="H5209" s="775" t="s">
        <v>2507</v>
      </c>
      <c r="I5209" s="775" t="s">
        <v>6700</v>
      </c>
    </row>
    <row r="5210" spans="1:9">
      <c r="A5210" s="775" t="str">
        <f>Table_wabobpsvr_AzureCalc_AzureCalcRateCard[[#This Row],[ServiceName]]&amp;Table_wabobpsvr_AzureCalc_AzureCalcRateCard[[#This Row],[Price_Level]]&amp;Table_wabobpsvr_AzureCalc_AzureCalcRateCard[[#This Row],[Region]]</f>
        <v>BizTalk Server EnterpriseD</v>
      </c>
      <c r="B5210" s="775"/>
      <c r="C5210" s="775" t="s">
        <v>680</v>
      </c>
      <c r="D5210" s="775" t="s">
        <v>176</v>
      </c>
      <c r="E5210" s="775">
        <v>1.8480000000000001</v>
      </c>
      <c r="F5210" s="775" t="s">
        <v>710</v>
      </c>
      <c r="G5210" s="775" t="s">
        <v>2506</v>
      </c>
      <c r="H5210" s="775" t="s">
        <v>2507</v>
      </c>
      <c r="I5210" s="775" t="s">
        <v>6700</v>
      </c>
    </row>
    <row r="5211" spans="1:9">
      <c r="A5211" s="775" t="str">
        <f>Table_wabobpsvr_AzureCalc_AzureCalcRateCard[[#This Row],[ServiceName]]&amp;Table_wabobpsvr_AzureCalc_AzureCalcRateCard[[#This Row],[Price_Level]]&amp;Table_wabobpsvr_AzureCalc_AzureCalcRateCard[[#This Row],[Region]]</f>
        <v>BizTalk Server StandardMOSP</v>
      </c>
      <c r="B5211" s="775"/>
      <c r="C5211" s="775" t="s">
        <v>680</v>
      </c>
      <c r="D5211" s="775" t="s">
        <v>606</v>
      </c>
      <c r="E5211" s="775">
        <v>0.48</v>
      </c>
      <c r="F5211" s="775" t="s">
        <v>711</v>
      </c>
      <c r="G5211" s="775" t="s">
        <v>4235</v>
      </c>
      <c r="H5211" s="775" t="s">
        <v>4235</v>
      </c>
      <c r="I5211" s="775" t="s">
        <v>6701</v>
      </c>
    </row>
    <row r="5212" spans="1:9">
      <c r="A5212" s="775" t="str">
        <f>Table_wabobpsvr_AzureCalc_AzureCalcRateCard[[#This Row],[ServiceName]]&amp;Table_wabobpsvr_AzureCalc_AzureCalcRateCard[[#This Row],[Price_Level]]&amp;Table_wabobpsvr_AzureCalc_AzureCalcRateCard[[#This Row],[Region]]</f>
        <v>BizTalk Server StandardA</v>
      </c>
      <c r="B5212" s="775"/>
      <c r="C5212" s="775" t="s">
        <v>680</v>
      </c>
      <c r="D5212" s="775" t="s">
        <v>174</v>
      </c>
      <c r="E5212" s="775">
        <v>0.46560000000000001</v>
      </c>
      <c r="F5212" s="775" t="s">
        <v>711</v>
      </c>
      <c r="G5212" s="775" t="s">
        <v>2508</v>
      </c>
      <c r="H5212" s="775" t="s">
        <v>2509</v>
      </c>
      <c r="I5212" s="775" t="s">
        <v>6701</v>
      </c>
    </row>
    <row r="5213" spans="1:9">
      <c r="A5213" s="775" t="str">
        <f>Table_wabobpsvr_AzureCalc_AzureCalcRateCard[[#This Row],[ServiceName]]&amp;Table_wabobpsvr_AzureCalc_AzureCalcRateCard[[#This Row],[Price_Level]]&amp;Table_wabobpsvr_AzureCalc_AzureCalcRateCard[[#This Row],[Region]]</f>
        <v>BizTalk Server StandardB</v>
      </c>
      <c r="B5213" s="775"/>
      <c r="C5213" s="775" t="s">
        <v>680</v>
      </c>
      <c r="D5213" s="775" t="s">
        <v>175</v>
      </c>
      <c r="E5213" s="775">
        <v>0.45119999999999999</v>
      </c>
      <c r="F5213" s="775" t="s">
        <v>711</v>
      </c>
      <c r="G5213" s="775" t="s">
        <v>2508</v>
      </c>
      <c r="H5213" s="775" t="s">
        <v>2509</v>
      </c>
      <c r="I5213" s="775" t="s">
        <v>6701</v>
      </c>
    </row>
    <row r="5214" spans="1:9">
      <c r="A5214" s="775" t="str">
        <f>Table_wabobpsvr_AzureCalc_AzureCalcRateCard[[#This Row],[ServiceName]]&amp;Table_wabobpsvr_AzureCalc_AzureCalcRateCard[[#This Row],[Price_Level]]&amp;Table_wabobpsvr_AzureCalc_AzureCalcRateCard[[#This Row],[Region]]</f>
        <v>Basic.A6 VM (Non-Windows)B5</v>
      </c>
      <c r="B5214" s="775">
        <v>5</v>
      </c>
      <c r="C5214" s="775" t="s">
        <v>680</v>
      </c>
      <c r="D5214" s="775" t="s">
        <v>175</v>
      </c>
      <c r="E5214" s="775">
        <v>0.29399999999999998</v>
      </c>
      <c r="F5214" s="775" t="s">
        <v>703</v>
      </c>
      <c r="G5214" s="775" t="s">
        <v>2504</v>
      </c>
      <c r="H5214" s="775" t="s">
        <v>2505</v>
      </c>
      <c r="I5214" s="775" t="s">
        <v>6697</v>
      </c>
    </row>
    <row r="5215" spans="1:9">
      <c r="A5215" s="775" t="str">
        <f>Table_wabobpsvr_AzureCalc_AzureCalcRateCard[[#This Row],[ServiceName]]&amp;Table_wabobpsvr_AzureCalc_AzureCalcRateCard[[#This Row],[Price_Level]]&amp;Table_wabobpsvr_AzureCalc_AzureCalcRateCard[[#This Row],[Region]]</f>
        <v>BizTalk Server StandardC</v>
      </c>
      <c r="B5215" s="775"/>
      <c r="C5215" s="775" t="s">
        <v>680</v>
      </c>
      <c r="D5215" s="775" t="s">
        <v>177</v>
      </c>
      <c r="E5215" s="775">
        <v>0.43680000000000002</v>
      </c>
      <c r="F5215" s="775" t="s">
        <v>711</v>
      </c>
      <c r="G5215" s="775" t="s">
        <v>2508</v>
      </c>
      <c r="H5215" s="775" t="s">
        <v>2509</v>
      </c>
      <c r="I5215" s="775" t="s">
        <v>6701</v>
      </c>
    </row>
    <row r="5216" spans="1:9">
      <c r="A5216" s="775" t="str">
        <f>Table_wabobpsvr_AzureCalc_AzureCalcRateCard[[#This Row],[ServiceName]]&amp;Table_wabobpsvr_AzureCalc_AzureCalcRateCard[[#This Row],[Price_Level]]&amp;Table_wabobpsvr_AzureCalc_AzureCalcRateCard[[#This Row],[Region]]</f>
        <v>BizTalk Server StandardD</v>
      </c>
      <c r="B5216" s="775"/>
      <c r="C5216" s="775" t="s">
        <v>680</v>
      </c>
      <c r="D5216" s="775" t="s">
        <v>176</v>
      </c>
      <c r="E5216" s="775">
        <v>0.4224</v>
      </c>
      <c r="F5216" s="775" t="s">
        <v>711</v>
      </c>
      <c r="G5216" s="775" t="s">
        <v>2508</v>
      </c>
      <c r="H5216" s="775" t="s">
        <v>2509</v>
      </c>
      <c r="I5216" s="775" t="s">
        <v>6701</v>
      </c>
    </row>
    <row r="5217" spans="1:9">
      <c r="A5217" s="775" t="str">
        <f>Table_wabobpsvr_AzureCalc_AzureCalcRateCard[[#This Row],[ServiceName]]&amp;Table_wabobpsvr_AzureCalc_AzureCalcRateCard[[#This Row],[Price_Level]]&amp;Table_wabobpsvr_AzureCalc_AzureCalcRateCard[[#This Row],[Region]]</f>
        <v>SQL Server EnterpriseMOSP</v>
      </c>
      <c r="B5217" s="775"/>
      <c r="C5217" s="775" t="s">
        <v>680</v>
      </c>
      <c r="D5217" s="775" t="s">
        <v>606</v>
      </c>
      <c r="E5217" s="775">
        <v>1.5</v>
      </c>
      <c r="F5217" s="775" t="s">
        <v>712</v>
      </c>
      <c r="G5217" s="775" t="s">
        <v>4235</v>
      </c>
      <c r="H5217" s="775" t="s">
        <v>4235</v>
      </c>
      <c r="I5217" s="775" t="s">
        <v>6702</v>
      </c>
    </row>
    <row r="5218" spans="1:9">
      <c r="A5218" s="1039" t="str">
        <f>Table_wabobpsvr_AzureCalc_AzureCalcRateCard[[#This Row],[ServiceName]]&amp;Table_wabobpsvr_AzureCalc_AzureCalcRateCard[[#This Row],[Price_Level]]&amp;Table_wabobpsvr_AzureCalc_AzureCalcRateCard[[#This Row],[Region]]</f>
        <v>SQL Server EnterpriseA</v>
      </c>
      <c r="B5218" s="1039"/>
      <c r="C5218" s="1039" t="s">
        <v>680</v>
      </c>
      <c r="D5218" s="1039" t="s">
        <v>174</v>
      </c>
      <c r="E5218" s="1039">
        <v>1.4550000000000001</v>
      </c>
      <c r="F5218" s="1039" t="s">
        <v>712</v>
      </c>
      <c r="G5218" s="775" t="s">
        <v>2510</v>
      </c>
      <c r="H5218" s="775" t="s">
        <v>2511</v>
      </c>
      <c r="I5218" s="775" t="s">
        <v>6702</v>
      </c>
    </row>
    <row r="5219" spans="1:9">
      <c r="A5219" s="1039" t="str">
        <f>Table_wabobpsvr_AzureCalc_AzureCalcRateCard[[#This Row],[ServiceName]]&amp;Table_wabobpsvr_AzureCalc_AzureCalcRateCard[[#This Row],[Price_Level]]&amp;Table_wabobpsvr_AzureCalc_AzureCalcRateCard[[#This Row],[Region]]</f>
        <v>SQL Server EnterpriseB</v>
      </c>
      <c r="B5219" s="1039"/>
      <c r="C5219" s="1039" t="s">
        <v>680</v>
      </c>
      <c r="D5219" s="1039" t="s">
        <v>175</v>
      </c>
      <c r="E5219" s="1039">
        <v>1.41</v>
      </c>
      <c r="F5219" s="1039" t="s">
        <v>712</v>
      </c>
      <c r="G5219" s="775" t="s">
        <v>2510</v>
      </c>
      <c r="H5219" s="775" t="s">
        <v>2511</v>
      </c>
      <c r="I5219" s="775" t="s">
        <v>6702</v>
      </c>
    </row>
    <row r="5220" spans="1:9">
      <c r="A5220" s="775" t="str">
        <f>Table_wabobpsvr_AzureCalc_AzureCalcRateCard[[#This Row],[ServiceName]]&amp;Table_wabobpsvr_AzureCalc_AzureCalcRateCard[[#This Row],[Price_Level]]&amp;Table_wabobpsvr_AzureCalc_AzureCalcRateCard[[#This Row],[Region]]</f>
        <v>SQL Server EnterpriseC</v>
      </c>
      <c r="B5220" s="775"/>
      <c r="C5220" s="775" t="s">
        <v>680</v>
      </c>
      <c r="D5220" s="775" t="s">
        <v>177</v>
      </c>
      <c r="E5220" s="775">
        <v>1.365</v>
      </c>
      <c r="F5220" s="775" t="s">
        <v>712</v>
      </c>
      <c r="G5220" s="775" t="s">
        <v>2510</v>
      </c>
      <c r="H5220" s="775" t="s">
        <v>2511</v>
      </c>
      <c r="I5220" s="775" t="s">
        <v>6702</v>
      </c>
    </row>
    <row r="5221" spans="1:9">
      <c r="A5221" s="775" t="str">
        <f>Table_wabobpsvr_AzureCalc_AzureCalcRateCard[[#This Row],[ServiceName]]&amp;Table_wabobpsvr_AzureCalc_AzureCalcRateCard[[#This Row],[Price_Level]]&amp;Table_wabobpsvr_AzureCalc_AzureCalcRateCard[[#This Row],[Region]]</f>
        <v>SQL Server EnterpriseD</v>
      </c>
      <c r="B5221" s="775"/>
      <c r="C5221" s="775" t="s">
        <v>680</v>
      </c>
      <c r="D5221" s="775" t="s">
        <v>176</v>
      </c>
      <c r="E5221" s="775">
        <v>1.32</v>
      </c>
      <c r="F5221" s="775" t="s">
        <v>712</v>
      </c>
      <c r="G5221" s="775" t="s">
        <v>2510</v>
      </c>
      <c r="H5221" s="775" t="s">
        <v>2511</v>
      </c>
      <c r="I5221" s="775" t="s">
        <v>6702</v>
      </c>
    </row>
    <row r="5222" spans="1:9">
      <c r="A5222" s="1039" t="str">
        <f>Table_wabobpsvr_AzureCalc_AzureCalcRateCard[[#This Row],[ServiceName]]&amp;Table_wabobpsvr_AzureCalc_AzureCalcRateCard[[#This Row],[Price_Level]]&amp;Table_wabobpsvr_AzureCalc_AzureCalcRateCard[[#This Row],[Region]]</f>
        <v>SQL Server StandardMOSP</v>
      </c>
      <c r="B5222" s="1039"/>
      <c r="C5222" s="1039" t="s">
        <v>680</v>
      </c>
      <c r="D5222" s="1039" t="s">
        <v>606</v>
      </c>
      <c r="E5222" s="1039">
        <v>0.4</v>
      </c>
      <c r="F5222" s="1039" t="s">
        <v>713</v>
      </c>
      <c r="G5222" s="775" t="s">
        <v>4235</v>
      </c>
      <c r="H5222" s="775" t="s">
        <v>4235</v>
      </c>
      <c r="I5222" s="775" t="s">
        <v>5034</v>
      </c>
    </row>
    <row r="5223" spans="1:9">
      <c r="A5223" s="775" t="str">
        <f>Table_wabobpsvr_AzureCalc_AzureCalcRateCard[[#This Row],[ServiceName]]&amp;Table_wabobpsvr_AzureCalc_AzureCalcRateCard[[#This Row],[Price_Level]]&amp;Table_wabobpsvr_AzureCalc_AzureCalcRateCard[[#This Row],[Region]]</f>
        <v>SQL Server StandardA</v>
      </c>
      <c r="B5223" s="775"/>
      <c r="C5223" s="775" t="s">
        <v>680</v>
      </c>
      <c r="D5223" s="775" t="s">
        <v>174</v>
      </c>
      <c r="E5223" s="775">
        <v>0.38800000000000001</v>
      </c>
      <c r="F5223" s="775" t="s">
        <v>713</v>
      </c>
      <c r="G5223" s="775" t="s">
        <v>1490</v>
      </c>
      <c r="H5223" s="775" t="s">
        <v>1491</v>
      </c>
      <c r="I5223" s="775" t="s">
        <v>5034</v>
      </c>
    </row>
    <row r="5224" spans="1:9">
      <c r="A5224" s="775" t="str">
        <f>Table_wabobpsvr_AzureCalc_AzureCalcRateCard[[#This Row],[ServiceName]]&amp;Table_wabobpsvr_AzureCalc_AzureCalcRateCard[[#This Row],[Price_Level]]&amp;Table_wabobpsvr_AzureCalc_AzureCalcRateCard[[#This Row],[Region]]</f>
        <v>Basic.A6 VM (Non-Windows)C5</v>
      </c>
      <c r="B5224" s="775">
        <v>5</v>
      </c>
      <c r="C5224" s="775" t="s">
        <v>680</v>
      </c>
      <c r="D5224" s="775" t="s">
        <v>177</v>
      </c>
      <c r="E5224" s="775">
        <v>0.28139999999999998</v>
      </c>
      <c r="F5224" s="775" t="s">
        <v>703</v>
      </c>
      <c r="G5224" s="775" t="s">
        <v>2504</v>
      </c>
      <c r="H5224" s="775" t="s">
        <v>2505</v>
      </c>
      <c r="I5224" s="775" t="s">
        <v>6697</v>
      </c>
    </row>
    <row r="5225" spans="1:9">
      <c r="A5225" s="1039" t="str">
        <f>Table_wabobpsvr_AzureCalc_AzureCalcRateCard[[#This Row],[ServiceName]]&amp;Table_wabobpsvr_AzureCalc_AzureCalcRateCard[[#This Row],[Price_Level]]&amp;Table_wabobpsvr_AzureCalc_AzureCalcRateCard[[#This Row],[Region]]</f>
        <v>Basic.A6 VM (Non-Windows)D5</v>
      </c>
      <c r="B5225" s="1039">
        <v>5</v>
      </c>
      <c r="C5225" s="1039" t="s">
        <v>680</v>
      </c>
      <c r="D5225" s="1039" t="s">
        <v>176</v>
      </c>
      <c r="E5225" s="1039">
        <v>0.26879999999999998</v>
      </c>
      <c r="F5225" s="1039" t="s">
        <v>703</v>
      </c>
      <c r="G5225" s="775" t="s">
        <v>2504</v>
      </c>
      <c r="H5225" s="775" t="s">
        <v>2505</v>
      </c>
      <c r="I5225" s="775" t="s">
        <v>6697</v>
      </c>
    </row>
    <row r="5226" spans="1:9">
      <c r="A5226" s="1039" t="str">
        <f>Table_wabobpsvr_AzureCalc_AzureCalcRateCard[[#This Row],[ServiceName]]&amp;Table_wabobpsvr_AzureCalc_AzureCalcRateCard[[#This Row],[Price_Level]]&amp;Table_wabobpsvr_AzureCalc_AzureCalcRateCard[[#This Row],[Region]]</f>
        <v>Basic.A6 VM (Non-Windows)MOSP1</v>
      </c>
      <c r="B5226" s="1039">
        <v>1</v>
      </c>
      <c r="C5226" s="1039" t="s">
        <v>680</v>
      </c>
      <c r="D5226" s="1039" t="s">
        <v>606</v>
      </c>
      <c r="E5226" s="1039">
        <v>0.38</v>
      </c>
      <c r="F5226" s="1039" t="s">
        <v>703</v>
      </c>
      <c r="G5226" s="775" t="s">
        <v>4235</v>
      </c>
      <c r="H5226" s="775" t="s">
        <v>4235</v>
      </c>
      <c r="I5226" s="775" t="s">
        <v>6703</v>
      </c>
    </row>
    <row r="5227" spans="1:9">
      <c r="A5227" s="1039" t="str">
        <f>Table_wabobpsvr_AzureCalc_AzureCalcRateCard[[#This Row],[ServiceName]]&amp;Table_wabobpsvr_AzureCalc_AzureCalcRateCard[[#This Row],[Price_Level]]&amp;Table_wabobpsvr_AzureCalc_AzureCalcRateCard[[#This Row],[Region]]</f>
        <v>Basic.A6 VM (Non-Windows)A1</v>
      </c>
      <c r="B5227" s="1039">
        <v>1</v>
      </c>
      <c r="C5227" s="1039" t="s">
        <v>680</v>
      </c>
      <c r="D5227" s="1039" t="s">
        <v>174</v>
      </c>
      <c r="E5227" s="1039">
        <v>0.27739999999999998</v>
      </c>
      <c r="F5227" s="1039" t="s">
        <v>703</v>
      </c>
      <c r="G5227" s="775" t="s">
        <v>2512</v>
      </c>
      <c r="H5227" s="775" t="s">
        <v>2513</v>
      </c>
      <c r="I5227" s="775" t="s">
        <v>6703</v>
      </c>
    </row>
    <row r="5228" spans="1:9">
      <c r="A5228" s="1039" t="str">
        <f>Table_wabobpsvr_AzureCalc_AzureCalcRateCard[[#This Row],[ServiceName]]&amp;Table_wabobpsvr_AzureCalc_AzureCalcRateCard[[#This Row],[Price_Level]]&amp;Table_wabobpsvr_AzureCalc_AzureCalcRateCard[[#This Row],[Region]]</f>
        <v>Basic.A6 VM (Non-Windows)B1</v>
      </c>
      <c r="B5228" s="1039">
        <v>1</v>
      </c>
      <c r="C5228" s="1039" t="s">
        <v>680</v>
      </c>
      <c r="D5228" s="1039" t="s">
        <v>175</v>
      </c>
      <c r="E5228" s="1039">
        <v>0.26600000000000001</v>
      </c>
      <c r="F5228" s="1039" t="s">
        <v>703</v>
      </c>
      <c r="G5228" s="775" t="s">
        <v>2512</v>
      </c>
      <c r="H5228" s="775" t="s">
        <v>2513</v>
      </c>
      <c r="I5228" s="775" t="s">
        <v>6703</v>
      </c>
    </row>
    <row r="5229" spans="1:9">
      <c r="A5229" s="1039" t="str">
        <f>Table_wabobpsvr_AzureCalc_AzureCalcRateCard[[#This Row],[ServiceName]]&amp;Table_wabobpsvr_AzureCalc_AzureCalcRateCard[[#This Row],[Price_Level]]&amp;Table_wabobpsvr_AzureCalc_AzureCalcRateCard[[#This Row],[Region]]</f>
        <v>Basic.A6 VM (Non-Windows)C1</v>
      </c>
      <c r="B5229" s="1039">
        <v>1</v>
      </c>
      <c r="C5229" s="1039" t="s">
        <v>680</v>
      </c>
      <c r="D5229" s="1039" t="s">
        <v>177</v>
      </c>
      <c r="E5229" s="1039">
        <v>0.25459999999999999</v>
      </c>
      <c r="F5229" s="1039" t="s">
        <v>703</v>
      </c>
      <c r="G5229" s="775" t="s">
        <v>2512</v>
      </c>
      <c r="H5229" s="775" t="s">
        <v>2513</v>
      </c>
      <c r="I5229" s="775" t="s">
        <v>6703</v>
      </c>
    </row>
    <row r="5230" spans="1:9">
      <c r="A5230" s="1039" t="str">
        <f>Table_wabobpsvr_AzureCalc_AzureCalcRateCard[[#This Row],[ServiceName]]&amp;Table_wabobpsvr_AzureCalc_AzureCalcRateCard[[#This Row],[Price_Level]]&amp;Table_wabobpsvr_AzureCalc_AzureCalcRateCard[[#This Row],[Region]]</f>
        <v>Basic.A6 VM (Non-Windows)D1</v>
      </c>
      <c r="B5230" s="1039">
        <v>1</v>
      </c>
      <c r="C5230" s="1039" t="s">
        <v>680</v>
      </c>
      <c r="D5230" s="1039" t="s">
        <v>176</v>
      </c>
      <c r="E5230" s="1039">
        <v>0.2432</v>
      </c>
      <c r="F5230" s="1039" t="s">
        <v>703</v>
      </c>
      <c r="G5230" s="775" t="s">
        <v>2512</v>
      </c>
      <c r="H5230" s="775" t="s">
        <v>2513</v>
      </c>
      <c r="I5230" s="775" t="s">
        <v>6703</v>
      </c>
    </row>
    <row r="5231" spans="1:9">
      <c r="A5231" s="1039" t="str">
        <f>Table_wabobpsvr_AzureCalc_AzureCalcRateCard[[#This Row],[ServiceName]]&amp;Table_wabobpsvr_AzureCalc_AzureCalcRateCard[[#This Row],[Price_Level]]&amp;Table_wabobpsvr_AzureCalc_AzureCalcRateCard[[#This Row],[Region]]</f>
        <v>Basic.A6 VM (Non-Windows)MOSP7</v>
      </c>
      <c r="B5231" s="1039">
        <v>7</v>
      </c>
      <c r="C5231" s="1039" t="s">
        <v>680</v>
      </c>
      <c r="D5231" s="1039" t="s">
        <v>606</v>
      </c>
      <c r="E5231" s="1039">
        <v>0.42</v>
      </c>
      <c r="F5231" s="1039" t="s">
        <v>703</v>
      </c>
      <c r="G5231" s="775" t="s">
        <v>4235</v>
      </c>
      <c r="H5231" s="775" t="s">
        <v>4235</v>
      </c>
      <c r="I5231" s="775" t="s">
        <v>6704</v>
      </c>
    </row>
    <row r="5232" spans="1:9">
      <c r="A5232" s="1039" t="str">
        <f>Table_wabobpsvr_AzureCalc_AzureCalcRateCard[[#This Row],[ServiceName]]&amp;Table_wabobpsvr_AzureCalc_AzureCalcRateCard[[#This Row],[Price_Level]]&amp;Table_wabobpsvr_AzureCalc_AzureCalcRateCard[[#This Row],[Region]]</f>
        <v>Basic.A6 VM (Non-Windows)A7</v>
      </c>
      <c r="B5232" s="1039">
        <v>7</v>
      </c>
      <c r="C5232" s="1039" t="s">
        <v>680</v>
      </c>
      <c r="D5232" s="1039" t="s">
        <v>174</v>
      </c>
      <c r="E5232" s="1039">
        <v>0.30659999999999998</v>
      </c>
      <c r="F5232" s="1039" t="s">
        <v>703</v>
      </c>
      <c r="G5232" s="775" t="s">
        <v>2514</v>
      </c>
      <c r="H5232" s="775" t="s">
        <v>2515</v>
      </c>
      <c r="I5232" s="775" t="s">
        <v>6704</v>
      </c>
    </row>
    <row r="5233" spans="1:9">
      <c r="A5233" s="1039" t="str">
        <f>Table_wabobpsvr_AzureCalc_AzureCalcRateCard[[#This Row],[ServiceName]]&amp;Table_wabobpsvr_AzureCalc_AzureCalcRateCard[[#This Row],[Price_Level]]&amp;Table_wabobpsvr_AzureCalc_AzureCalcRateCard[[#This Row],[Region]]</f>
        <v>Basic.A6 VM (Non-Windows)B7</v>
      </c>
      <c r="B5233" s="1039">
        <v>7</v>
      </c>
      <c r="C5233" s="1039" t="s">
        <v>680</v>
      </c>
      <c r="D5233" s="1039" t="s">
        <v>175</v>
      </c>
      <c r="E5233" s="1039">
        <v>0.29399999999999998</v>
      </c>
      <c r="F5233" s="1039" t="s">
        <v>703</v>
      </c>
      <c r="G5233" s="775" t="s">
        <v>2514</v>
      </c>
      <c r="H5233" s="775" t="s">
        <v>2515</v>
      </c>
      <c r="I5233" s="775" t="s">
        <v>6704</v>
      </c>
    </row>
    <row r="5234" spans="1:9">
      <c r="A5234" s="1039" t="str">
        <f>Table_wabobpsvr_AzureCalc_AzureCalcRateCard[[#This Row],[ServiceName]]&amp;Table_wabobpsvr_AzureCalc_AzureCalcRateCard[[#This Row],[Price_Level]]&amp;Table_wabobpsvr_AzureCalc_AzureCalcRateCard[[#This Row],[Region]]</f>
        <v>Basic.A6 VM (Non-Windows)C7</v>
      </c>
      <c r="B5234" s="1039">
        <v>7</v>
      </c>
      <c r="C5234" s="1039" t="s">
        <v>680</v>
      </c>
      <c r="D5234" s="1039" t="s">
        <v>177</v>
      </c>
      <c r="E5234" s="1039">
        <v>0.28139999999999998</v>
      </c>
      <c r="F5234" s="1039" t="s">
        <v>703</v>
      </c>
      <c r="G5234" s="775" t="s">
        <v>2514</v>
      </c>
      <c r="H5234" s="775" t="s">
        <v>2515</v>
      </c>
      <c r="I5234" s="775" t="s">
        <v>6704</v>
      </c>
    </row>
    <row r="5235" spans="1:9">
      <c r="A5235" s="775" t="str">
        <f>Table_wabobpsvr_AzureCalc_AzureCalcRateCard[[#This Row],[ServiceName]]&amp;Table_wabobpsvr_AzureCalc_AzureCalcRateCard[[#This Row],[Price_Level]]&amp;Table_wabobpsvr_AzureCalc_AzureCalcRateCard[[#This Row],[Region]]</f>
        <v>Basic.A6 VM (Non-Windows)D7</v>
      </c>
      <c r="B5235" s="775">
        <v>7</v>
      </c>
      <c r="C5235" s="775" t="s">
        <v>680</v>
      </c>
      <c r="D5235" s="775" t="s">
        <v>176</v>
      </c>
      <c r="E5235" s="775">
        <v>0.26879999999999998</v>
      </c>
      <c r="F5235" s="775" t="s">
        <v>703</v>
      </c>
      <c r="G5235" s="775" t="s">
        <v>2514</v>
      </c>
      <c r="H5235" s="775" t="s">
        <v>2515</v>
      </c>
      <c r="I5235" s="775" t="s">
        <v>6704</v>
      </c>
    </row>
    <row r="5236" spans="1:9">
      <c r="A5236" s="775" t="str">
        <f>Table_wabobpsvr_AzureCalc_AzureCalcRateCard[[#This Row],[ServiceName]]&amp;Table_wabobpsvr_AzureCalc_AzureCalcRateCard[[#This Row],[Price_Level]]&amp;Table_wabobpsvr_AzureCalc_AzureCalcRateCard[[#This Row],[Region]]</f>
        <v>Basic.A6 VM (Non-Windows)MOSP8</v>
      </c>
      <c r="B5236" s="775">
        <v>8</v>
      </c>
      <c r="C5236" s="775" t="s">
        <v>680</v>
      </c>
      <c r="D5236" s="775" t="s">
        <v>606</v>
      </c>
      <c r="E5236" s="775">
        <v>0.46</v>
      </c>
      <c r="F5236" s="775" t="s">
        <v>703</v>
      </c>
      <c r="G5236" s="775" t="s">
        <v>4235</v>
      </c>
      <c r="H5236" s="775" t="s">
        <v>4235</v>
      </c>
      <c r="I5236" s="775" t="s">
        <v>6705</v>
      </c>
    </row>
    <row r="5237" spans="1:9">
      <c r="A5237" s="775" t="str">
        <f>Table_wabobpsvr_AzureCalc_AzureCalcRateCard[[#This Row],[ServiceName]]&amp;Table_wabobpsvr_AzureCalc_AzureCalcRateCard[[#This Row],[Price_Level]]&amp;Table_wabobpsvr_AzureCalc_AzureCalcRateCard[[#This Row],[Region]]</f>
        <v>Basic.A6 VM (Non-Windows)A8</v>
      </c>
      <c r="B5237" s="775">
        <v>8</v>
      </c>
      <c r="C5237" s="775" t="s">
        <v>680</v>
      </c>
      <c r="D5237" s="775" t="s">
        <v>174</v>
      </c>
      <c r="E5237" s="775">
        <v>0.33579999999999999</v>
      </c>
      <c r="F5237" s="775" t="s">
        <v>703</v>
      </c>
      <c r="G5237" s="775" t="s">
        <v>2516</v>
      </c>
      <c r="H5237" s="775" t="s">
        <v>2517</v>
      </c>
      <c r="I5237" s="775" t="s">
        <v>6705</v>
      </c>
    </row>
    <row r="5238" spans="1:9">
      <c r="A5238" s="775" t="str">
        <f>Table_wabobpsvr_AzureCalc_AzureCalcRateCard[[#This Row],[ServiceName]]&amp;Table_wabobpsvr_AzureCalc_AzureCalcRateCard[[#This Row],[Price_Level]]&amp;Table_wabobpsvr_AzureCalc_AzureCalcRateCard[[#This Row],[Region]]</f>
        <v>Basic.A6 VM (Non-Windows)B8</v>
      </c>
      <c r="B5238" s="775">
        <v>8</v>
      </c>
      <c r="C5238" s="775" t="s">
        <v>680</v>
      </c>
      <c r="D5238" s="775" t="s">
        <v>175</v>
      </c>
      <c r="E5238" s="775">
        <v>0.32200000000000001</v>
      </c>
      <c r="F5238" s="775" t="s">
        <v>703</v>
      </c>
      <c r="G5238" s="775" t="s">
        <v>2516</v>
      </c>
      <c r="H5238" s="775" t="s">
        <v>2517</v>
      </c>
      <c r="I5238" s="775" t="s">
        <v>6705</v>
      </c>
    </row>
    <row r="5239" spans="1:9">
      <c r="A5239" s="775" t="str">
        <f>Table_wabobpsvr_AzureCalc_AzureCalcRateCard[[#This Row],[ServiceName]]&amp;Table_wabobpsvr_AzureCalc_AzureCalcRateCard[[#This Row],[Price_Level]]&amp;Table_wabobpsvr_AzureCalc_AzureCalcRateCard[[#This Row],[Region]]</f>
        <v>Basic.A6 VM (Non-Windows)C8</v>
      </c>
      <c r="B5239" s="775">
        <v>8</v>
      </c>
      <c r="C5239" s="775" t="s">
        <v>680</v>
      </c>
      <c r="D5239" s="775" t="s">
        <v>177</v>
      </c>
      <c r="E5239" s="775">
        <v>0.30819999999999997</v>
      </c>
      <c r="F5239" s="775" t="s">
        <v>703</v>
      </c>
      <c r="G5239" s="775" t="s">
        <v>2516</v>
      </c>
      <c r="H5239" s="775" t="s">
        <v>2517</v>
      </c>
      <c r="I5239" s="775" t="s">
        <v>6705</v>
      </c>
    </row>
    <row r="5240" spans="1:9">
      <c r="A5240" s="775" t="str">
        <f>Table_wabobpsvr_AzureCalc_AzureCalcRateCard[[#This Row],[ServiceName]]&amp;Table_wabobpsvr_AzureCalc_AzureCalcRateCard[[#This Row],[Price_Level]]&amp;Table_wabobpsvr_AzureCalc_AzureCalcRateCard[[#This Row],[Region]]</f>
        <v>Basic.A6 VM (Non-Windows)D8</v>
      </c>
      <c r="B5240" s="775">
        <v>8</v>
      </c>
      <c r="C5240" s="775" t="s">
        <v>680</v>
      </c>
      <c r="D5240" s="775" t="s">
        <v>176</v>
      </c>
      <c r="E5240" s="775">
        <v>0.2944</v>
      </c>
      <c r="F5240" s="775" t="s">
        <v>703</v>
      </c>
      <c r="G5240" s="775" t="s">
        <v>2516</v>
      </c>
      <c r="H5240" s="775" t="s">
        <v>2517</v>
      </c>
      <c r="I5240" s="775" t="s">
        <v>6705</v>
      </c>
    </row>
    <row r="5241" spans="1:9">
      <c r="A5241" s="775" t="str">
        <f>Table_wabobpsvr_AzureCalc_AzureCalcRateCard[[#This Row],[ServiceName]]&amp;Table_wabobpsvr_AzureCalc_AzureCalcRateCard[[#This Row],[Price_Level]]&amp;Table_wabobpsvr_AzureCalc_AzureCalcRateCard[[#This Row],[Region]]</f>
        <v>Basic.A6 VM (Non-Windows)MOSP9</v>
      </c>
      <c r="B5241" s="775">
        <v>9</v>
      </c>
      <c r="C5241" s="775" t="s">
        <v>680</v>
      </c>
      <c r="D5241" s="775" t="s">
        <v>606</v>
      </c>
      <c r="E5241" s="775">
        <v>0.46</v>
      </c>
      <c r="F5241" s="775" t="s">
        <v>703</v>
      </c>
      <c r="G5241" s="775" t="s">
        <v>4235</v>
      </c>
      <c r="H5241" s="775" t="s">
        <v>4235</v>
      </c>
      <c r="I5241" s="775" t="s">
        <v>6706</v>
      </c>
    </row>
    <row r="5242" spans="1:9">
      <c r="A5242" s="775" t="str">
        <f>Table_wabobpsvr_AzureCalc_AzureCalcRateCard[[#This Row],[ServiceName]]&amp;Table_wabobpsvr_AzureCalc_AzureCalcRateCard[[#This Row],[Price_Level]]&amp;Table_wabobpsvr_AzureCalc_AzureCalcRateCard[[#This Row],[Region]]</f>
        <v>Basic.A6 VM (Non-Windows)A9</v>
      </c>
      <c r="B5242" s="775">
        <v>9</v>
      </c>
      <c r="C5242" s="775" t="s">
        <v>680</v>
      </c>
      <c r="D5242" s="775" t="s">
        <v>174</v>
      </c>
      <c r="E5242" s="775">
        <v>0.33579999999999999</v>
      </c>
      <c r="F5242" s="775" t="s">
        <v>703</v>
      </c>
      <c r="G5242" s="775" t="s">
        <v>2518</v>
      </c>
      <c r="H5242" s="775" t="s">
        <v>2519</v>
      </c>
      <c r="I5242" s="775" t="s">
        <v>6706</v>
      </c>
    </row>
    <row r="5243" spans="1:9">
      <c r="A5243" s="775" t="str">
        <f>Table_wabobpsvr_AzureCalc_AzureCalcRateCard[[#This Row],[ServiceName]]&amp;Table_wabobpsvr_AzureCalc_AzureCalcRateCard[[#This Row],[Price_Level]]&amp;Table_wabobpsvr_AzureCalc_AzureCalcRateCard[[#This Row],[Region]]</f>
        <v>Basic.A6 VM (Non-Windows)B9</v>
      </c>
      <c r="B5243" s="775">
        <v>9</v>
      </c>
      <c r="C5243" s="775" t="s">
        <v>680</v>
      </c>
      <c r="D5243" s="775" t="s">
        <v>175</v>
      </c>
      <c r="E5243" s="775">
        <v>0.32200000000000001</v>
      </c>
      <c r="F5243" s="775" t="s">
        <v>703</v>
      </c>
      <c r="G5243" s="775" t="s">
        <v>2518</v>
      </c>
      <c r="H5243" s="775" t="s">
        <v>2519</v>
      </c>
      <c r="I5243" s="775" t="s">
        <v>6706</v>
      </c>
    </row>
    <row r="5244" spans="1:9">
      <c r="A5244" s="775" t="str">
        <f>Table_wabobpsvr_AzureCalc_AzureCalcRateCard[[#This Row],[ServiceName]]&amp;Table_wabobpsvr_AzureCalc_AzureCalcRateCard[[#This Row],[Price_Level]]&amp;Table_wabobpsvr_AzureCalc_AzureCalcRateCard[[#This Row],[Region]]</f>
        <v>Basic.A6 VM (Non-Windows)C9</v>
      </c>
      <c r="B5244" s="775">
        <v>9</v>
      </c>
      <c r="C5244" s="775" t="s">
        <v>680</v>
      </c>
      <c r="D5244" s="775" t="s">
        <v>177</v>
      </c>
      <c r="E5244" s="775">
        <v>0.30819999999999997</v>
      </c>
      <c r="F5244" s="775" t="s">
        <v>703</v>
      </c>
      <c r="G5244" s="775" t="s">
        <v>2518</v>
      </c>
      <c r="H5244" s="775" t="s">
        <v>2519</v>
      </c>
      <c r="I5244" s="775" t="s">
        <v>6706</v>
      </c>
    </row>
    <row r="5245" spans="1:9">
      <c r="A5245" s="775" t="str">
        <f>Table_wabobpsvr_AzureCalc_AzureCalcRateCard[[#This Row],[ServiceName]]&amp;Table_wabobpsvr_AzureCalc_AzureCalcRateCard[[#This Row],[Price_Level]]&amp;Table_wabobpsvr_AzureCalc_AzureCalcRateCard[[#This Row],[Region]]</f>
        <v>Basic.A6 VM (Non-Windows)D9</v>
      </c>
      <c r="B5245" s="775">
        <v>9</v>
      </c>
      <c r="C5245" s="775" t="s">
        <v>680</v>
      </c>
      <c r="D5245" s="775" t="s">
        <v>176</v>
      </c>
      <c r="E5245" s="775">
        <v>0.2944</v>
      </c>
      <c r="F5245" s="775" t="s">
        <v>703</v>
      </c>
      <c r="G5245" s="775" t="s">
        <v>2518</v>
      </c>
      <c r="H5245" s="775" t="s">
        <v>2519</v>
      </c>
      <c r="I5245" s="775" t="s">
        <v>6706</v>
      </c>
    </row>
    <row r="5246" spans="1:9">
      <c r="A5246" s="775" t="str">
        <f>Table_wabobpsvr_AzureCalc_AzureCalcRateCard[[#This Row],[ServiceName]]&amp;Table_wabobpsvr_AzureCalc_AzureCalcRateCard[[#This Row],[Price_Level]]&amp;Table_wabobpsvr_AzureCalc_AzureCalcRateCard[[#This Row],[Region]]</f>
        <v>Basic.A6 VM (Non-Windows)MOSP10</v>
      </c>
      <c r="B5246" s="775">
        <v>10</v>
      </c>
      <c r="C5246" s="775" t="s">
        <v>680</v>
      </c>
      <c r="D5246" s="775" t="s">
        <v>606</v>
      </c>
      <c r="E5246" s="775">
        <v>0.5</v>
      </c>
      <c r="F5246" s="775" t="s">
        <v>703</v>
      </c>
      <c r="G5246" s="775" t="s">
        <v>4235</v>
      </c>
      <c r="H5246" s="775" t="s">
        <v>4235</v>
      </c>
      <c r="I5246" s="775" t="s">
        <v>6707</v>
      </c>
    </row>
    <row r="5247" spans="1:9">
      <c r="A5247" s="775" t="str">
        <f>Table_wabobpsvr_AzureCalc_AzureCalcRateCard[[#This Row],[ServiceName]]&amp;Table_wabobpsvr_AzureCalc_AzureCalcRateCard[[#This Row],[Price_Level]]&amp;Table_wabobpsvr_AzureCalc_AzureCalcRateCard[[#This Row],[Region]]</f>
        <v>Basic.A6 VM (Non-Windows)A10</v>
      </c>
      <c r="B5247" s="775">
        <v>10</v>
      </c>
      <c r="C5247" s="775" t="s">
        <v>680</v>
      </c>
      <c r="D5247" s="775" t="s">
        <v>174</v>
      </c>
      <c r="E5247" s="775">
        <v>0.36499999999999999</v>
      </c>
      <c r="F5247" s="775" t="s">
        <v>703</v>
      </c>
      <c r="G5247" s="775" t="s">
        <v>2520</v>
      </c>
      <c r="H5247" s="775" t="s">
        <v>2521</v>
      </c>
      <c r="I5247" s="775" t="s">
        <v>6707</v>
      </c>
    </row>
    <row r="5248" spans="1:9">
      <c r="A5248" s="775" t="str">
        <f>Table_wabobpsvr_AzureCalc_AzureCalcRateCard[[#This Row],[ServiceName]]&amp;Table_wabobpsvr_AzureCalc_AzureCalcRateCard[[#This Row],[Price_Level]]&amp;Table_wabobpsvr_AzureCalc_AzureCalcRateCard[[#This Row],[Region]]</f>
        <v>Basic.A6 VM (Non-Windows)B10</v>
      </c>
      <c r="B5248" s="775">
        <v>10</v>
      </c>
      <c r="C5248" s="775" t="s">
        <v>680</v>
      </c>
      <c r="D5248" s="775" t="s">
        <v>175</v>
      </c>
      <c r="E5248" s="775">
        <v>0.35</v>
      </c>
      <c r="F5248" s="775" t="s">
        <v>703</v>
      </c>
      <c r="G5248" s="775" t="s">
        <v>2520</v>
      </c>
      <c r="H5248" s="775" t="s">
        <v>2521</v>
      </c>
      <c r="I5248" s="775" t="s">
        <v>6707</v>
      </c>
    </row>
    <row r="5249" spans="1:9">
      <c r="A5249" s="775" t="str">
        <f>Table_wabobpsvr_AzureCalc_AzureCalcRateCard[[#This Row],[ServiceName]]&amp;Table_wabobpsvr_AzureCalc_AzureCalcRateCard[[#This Row],[Price_Level]]&amp;Table_wabobpsvr_AzureCalc_AzureCalcRateCard[[#This Row],[Region]]</f>
        <v>Basic.A6 VM (Non-Windows)C10</v>
      </c>
      <c r="B5249" s="775">
        <v>10</v>
      </c>
      <c r="C5249" s="775" t="s">
        <v>680</v>
      </c>
      <c r="D5249" s="775" t="s">
        <v>177</v>
      </c>
      <c r="E5249" s="775">
        <v>0.33500000000000002</v>
      </c>
      <c r="F5249" s="775" t="s">
        <v>703</v>
      </c>
      <c r="G5249" s="775" t="s">
        <v>2520</v>
      </c>
      <c r="H5249" s="775" t="s">
        <v>2521</v>
      </c>
      <c r="I5249" s="775" t="s">
        <v>6707</v>
      </c>
    </row>
    <row r="5250" spans="1:9">
      <c r="A5250" s="775" t="str">
        <f>Table_wabobpsvr_AzureCalc_AzureCalcRateCard[[#This Row],[ServiceName]]&amp;Table_wabobpsvr_AzureCalc_AzureCalcRateCard[[#This Row],[Price_Level]]&amp;Table_wabobpsvr_AzureCalc_AzureCalcRateCard[[#This Row],[Region]]</f>
        <v>Basic.A6 VM (Non-Windows)D10</v>
      </c>
      <c r="B5250" s="775">
        <v>10</v>
      </c>
      <c r="C5250" s="775" t="s">
        <v>680</v>
      </c>
      <c r="D5250" s="775" t="s">
        <v>176</v>
      </c>
      <c r="E5250" s="775">
        <v>0.32</v>
      </c>
      <c r="F5250" s="775" t="s">
        <v>703</v>
      </c>
      <c r="G5250" s="775" t="s">
        <v>2520</v>
      </c>
      <c r="H5250" s="775" t="s">
        <v>2521</v>
      </c>
      <c r="I5250" s="775" t="s">
        <v>6707</v>
      </c>
    </row>
    <row r="5251" spans="1:9">
      <c r="A5251" s="775" t="str">
        <f>Table_wabobpsvr_AzureCalc_AzureCalcRateCard[[#This Row],[ServiceName]]&amp;Table_wabobpsvr_AzureCalc_AzureCalcRateCard[[#This Row],[Price_Level]]&amp;Table_wabobpsvr_AzureCalc_AzureCalcRateCard[[#This Row],[Region]]</f>
        <v>Basic.A6 VM (Non-Windows)MOSP11</v>
      </c>
      <c r="B5251" s="775">
        <v>11</v>
      </c>
      <c r="C5251" s="775" t="s">
        <v>680</v>
      </c>
      <c r="D5251" s="775" t="s">
        <v>606</v>
      </c>
      <c r="E5251" s="775">
        <v>0.48</v>
      </c>
      <c r="F5251" s="775" t="s">
        <v>703</v>
      </c>
      <c r="G5251" s="775" t="s">
        <v>4235</v>
      </c>
      <c r="H5251" s="775" t="s">
        <v>4235</v>
      </c>
      <c r="I5251" s="775" t="s">
        <v>6708</v>
      </c>
    </row>
    <row r="5252" spans="1:9">
      <c r="A5252" s="775" t="str">
        <f>Table_wabobpsvr_AzureCalc_AzureCalcRateCard[[#This Row],[ServiceName]]&amp;Table_wabobpsvr_AzureCalc_AzureCalcRateCard[[#This Row],[Price_Level]]&amp;Table_wabobpsvr_AzureCalc_AzureCalcRateCard[[#This Row],[Region]]</f>
        <v>Basic.A6 VM (Non-Windows)A11</v>
      </c>
      <c r="B5252" s="775">
        <v>11</v>
      </c>
      <c r="C5252" s="775" t="s">
        <v>680</v>
      </c>
      <c r="D5252" s="775" t="s">
        <v>174</v>
      </c>
      <c r="E5252" s="775">
        <v>0.35039999999999999</v>
      </c>
      <c r="F5252" s="775" t="s">
        <v>703</v>
      </c>
      <c r="G5252" s="775" t="s">
        <v>2522</v>
      </c>
      <c r="H5252" s="775" t="s">
        <v>2523</v>
      </c>
      <c r="I5252" s="775" t="s">
        <v>6708</v>
      </c>
    </row>
    <row r="5253" spans="1:9">
      <c r="A5253" s="775" t="str">
        <f>Table_wabobpsvr_AzureCalc_AzureCalcRateCard[[#This Row],[ServiceName]]&amp;Table_wabobpsvr_AzureCalc_AzureCalcRateCard[[#This Row],[Price_Level]]&amp;Table_wabobpsvr_AzureCalc_AzureCalcRateCard[[#This Row],[Region]]</f>
        <v>Basic.A6 VM (Non-Windows)B11</v>
      </c>
      <c r="B5253" s="775">
        <v>11</v>
      </c>
      <c r="C5253" s="775" t="s">
        <v>680</v>
      </c>
      <c r="D5253" s="775" t="s">
        <v>175</v>
      </c>
      <c r="E5253" s="775">
        <v>0.33600000000000002</v>
      </c>
      <c r="F5253" s="775" t="s">
        <v>703</v>
      </c>
      <c r="G5253" s="775" t="s">
        <v>2522</v>
      </c>
      <c r="H5253" s="775" t="s">
        <v>2523</v>
      </c>
      <c r="I5253" s="775" t="s">
        <v>6708</v>
      </c>
    </row>
    <row r="5254" spans="1:9">
      <c r="A5254" s="775" t="str">
        <f>Table_wabobpsvr_AzureCalc_AzureCalcRateCard[[#This Row],[ServiceName]]&amp;Table_wabobpsvr_AzureCalc_AzureCalcRateCard[[#This Row],[Price_Level]]&amp;Table_wabobpsvr_AzureCalc_AzureCalcRateCard[[#This Row],[Region]]</f>
        <v>Basic.A6 VM (Non-Windows)C11</v>
      </c>
      <c r="B5254" s="775">
        <v>11</v>
      </c>
      <c r="C5254" s="775" t="s">
        <v>680</v>
      </c>
      <c r="D5254" s="775" t="s">
        <v>177</v>
      </c>
      <c r="E5254" s="775">
        <v>0.3216</v>
      </c>
      <c r="F5254" s="775" t="s">
        <v>703</v>
      </c>
      <c r="G5254" s="775" t="s">
        <v>2522</v>
      </c>
      <c r="H5254" s="775" t="s">
        <v>2523</v>
      </c>
      <c r="I5254" s="775" t="s">
        <v>6708</v>
      </c>
    </row>
    <row r="5255" spans="1:9">
      <c r="A5255" s="775" t="str">
        <f>Table_wabobpsvr_AzureCalc_AzureCalcRateCard[[#This Row],[ServiceName]]&amp;Table_wabobpsvr_AzureCalc_AzureCalcRateCard[[#This Row],[Price_Level]]&amp;Table_wabobpsvr_AzureCalc_AzureCalcRateCard[[#This Row],[Region]]</f>
        <v>Basic.A6 VM (Non-Windows)D11</v>
      </c>
      <c r="B5255" s="775">
        <v>11</v>
      </c>
      <c r="C5255" s="775" t="s">
        <v>680</v>
      </c>
      <c r="D5255" s="775" t="s">
        <v>176</v>
      </c>
      <c r="E5255" s="775">
        <v>0.30719999999999997</v>
      </c>
      <c r="F5255" s="775" t="s">
        <v>703</v>
      </c>
      <c r="G5255" s="775" t="s">
        <v>2522</v>
      </c>
      <c r="H5255" s="775" t="s">
        <v>2523</v>
      </c>
      <c r="I5255" s="775" t="s">
        <v>6708</v>
      </c>
    </row>
    <row r="5256" spans="1:9">
      <c r="A5256" s="775" t="str">
        <f>Table_wabobpsvr_AzureCalc_AzureCalcRateCard[[#This Row],[ServiceName]]&amp;Table_wabobpsvr_AzureCalc_AzureCalcRateCard[[#This Row],[Price_Level]]&amp;Table_wabobpsvr_AzureCalc_AzureCalcRateCard[[#This Row],[Region]]</f>
        <v>Basic.A6 VM (Non-Windows)MOSP12</v>
      </c>
      <c r="B5256" s="775">
        <v>12</v>
      </c>
      <c r="C5256" s="775" t="s">
        <v>680</v>
      </c>
      <c r="D5256" s="775" t="s">
        <v>606</v>
      </c>
      <c r="E5256" s="775">
        <v>0.44</v>
      </c>
      <c r="F5256" s="775" t="s">
        <v>703</v>
      </c>
      <c r="G5256" s="775" t="s">
        <v>4235</v>
      </c>
      <c r="H5256" s="775" t="s">
        <v>4235</v>
      </c>
      <c r="I5256" s="775" t="s">
        <v>6709</v>
      </c>
    </row>
    <row r="5257" spans="1:9">
      <c r="A5257" s="775" t="str">
        <f>Table_wabobpsvr_AzureCalc_AzureCalcRateCard[[#This Row],[ServiceName]]&amp;Table_wabobpsvr_AzureCalc_AzureCalcRateCard[[#This Row],[Price_Level]]&amp;Table_wabobpsvr_AzureCalc_AzureCalcRateCard[[#This Row],[Region]]</f>
        <v>Basic.A6 VM (Non-Windows)A12</v>
      </c>
      <c r="B5257" s="775">
        <v>12</v>
      </c>
      <c r="C5257" s="775" t="s">
        <v>680</v>
      </c>
      <c r="D5257" s="775" t="s">
        <v>174</v>
      </c>
      <c r="E5257" s="775">
        <v>0.32119999999999999</v>
      </c>
      <c r="F5257" s="775" t="s">
        <v>703</v>
      </c>
      <c r="G5257" s="775" t="s">
        <v>2524</v>
      </c>
      <c r="H5257" s="775" t="s">
        <v>2525</v>
      </c>
      <c r="I5257" s="775" t="s">
        <v>6709</v>
      </c>
    </row>
    <row r="5258" spans="1:9">
      <c r="A5258" s="775" t="str">
        <f>Table_wabobpsvr_AzureCalc_AzureCalcRateCard[[#This Row],[ServiceName]]&amp;Table_wabobpsvr_AzureCalc_AzureCalcRateCard[[#This Row],[Price_Level]]&amp;Table_wabobpsvr_AzureCalc_AzureCalcRateCard[[#This Row],[Region]]</f>
        <v>Basic.A6 VM (Non-Windows)B12</v>
      </c>
      <c r="B5258" s="775">
        <v>12</v>
      </c>
      <c r="C5258" s="775" t="s">
        <v>680</v>
      </c>
      <c r="D5258" s="775" t="s">
        <v>175</v>
      </c>
      <c r="E5258" s="775">
        <v>0.308</v>
      </c>
      <c r="F5258" s="775" t="s">
        <v>703</v>
      </c>
      <c r="G5258" s="775" t="s">
        <v>2524</v>
      </c>
      <c r="H5258" s="775" t="s">
        <v>2525</v>
      </c>
      <c r="I5258" s="775" t="s">
        <v>6709</v>
      </c>
    </row>
    <row r="5259" spans="1:9">
      <c r="A5259" s="775" t="str">
        <f>Table_wabobpsvr_AzureCalc_AzureCalcRateCard[[#This Row],[ServiceName]]&amp;Table_wabobpsvr_AzureCalc_AzureCalcRateCard[[#This Row],[Price_Level]]&amp;Table_wabobpsvr_AzureCalc_AzureCalcRateCard[[#This Row],[Region]]</f>
        <v>Basic.A6 VM (Non-Windows)C12</v>
      </c>
      <c r="B5259" s="775">
        <v>12</v>
      </c>
      <c r="C5259" s="775" t="s">
        <v>680</v>
      </c>
      <c r="D5259" s="775" t="s">
        <v>177</v>
      </c>
      <c r="E5259" s="775">
        <v>0.29480000000000001</v>
      </c>
      <c r="F5259" s="775" t="s">
        <v>703</v>
      </c>
      <c r="G5259" s="775" t="s">
        <v>2524</v>
      </c>
      <c r="H5259" s="775" t="s">
        <v>2525</v>
      </c>
      <c r="I5259" s="775" t="s">
        <v>6709</v>
      </c>
    </row>
    <row r="5260" spans="1:9">
      <c r="A5260" s="1039" t="str">
        <f>Table_wabobpsvr_AzureCalc_AzureCalcRateCard[[#This Row],[ServiceName]]&amp;Table_wabobpsvr_AzureCalc_AzureCalcRateCard[[#This Row],[Price_Level]]&amp;Table_wabobpsvr_AzureCalc_AzureCalcRateCard[[#This Row],[Region]]</f>
        <v>Basic.A6 VM (Non-Windows)D12</v>
      </c>
      <c r="B5260" s="1039">
        <v>12</v>
      </c>
      <c r="C5260" s="1039" t="s">
        <v>680</v>
      </c>
      <c r="D5260" s="1039" t="s">
        <v>176</v>
      </c>
      <c r="E5260" s="1039">
        <v>0.28160000000000002</v>
      </c>
      <c r="F5260" s="1039" t="s">
        <v>703</v>
      </c>
      <c r="G5260" s="775" t="s">
        <v>2524</v>
      </c>
      <c r="H5260" s="775" t="s">
        <v>2525</v>
      </c>
      <c r="I5260" s="775" t="s">
        <v>6709</v>
      </c>
    </row>
    <row r="5261" spans="1:9">
      <c r="A5261" s="1039" t="str">
        <f>Table_wabobpsvr_AzureCalc_AzureCalcRateCard[[#This Row],[ServiceName]]&amp;Table_wabobpsvr_AzureCalc_AzureCalcRateCard[[#This Row],[Price_Level]]&amp;Table_wabobpsvr_AzureCalc_AzureCalcRateCard[[#This Row],[Region]]</f>
        <v>Basic.A6 VM (Non-Windows)MOSP13</v>
      </c>
      <c r="B5261" s="1039">
        <v>13</v>
      </c>
      <c r="C5261" s="1039" t="s">
        <v>680</v>
      </c>
      <c r="D5261" s="1039" t="s">
        <v>606</v>
      </c>
      <c r="E5261" s="1039">
        <v>0.5</v>
      </c>
      <c r="F5261" s="1039" t="s">
        <v>703</v>
      </c>
      <c r="G5261" s="775" t="s">
        <v>4235</v>
      </c>
      <c r="H5261" s="775" t="s">
        <v>4235</v>
      </c>
      <c r="I5261" s="775" t="s">
        <v>6401</v>
      </c>
    </row>
    <row r="5262" spans="1:9">
      <c r="A5262" s="1039" t="str">
        <f>Table_wabobpsvr_AzureCalc_AzureCalcRateCard[[#This Row],[ServiceName]]&amp;Table_wabobpsvr_AzureCalc_AzureCalcRateCard[[#This Row],[Price_Level]]&amp;Table_wabobpsvr_AzureCalc_AzureCalcRateCard[[#This Row],[Region]]</f>
        <v>Basic.A6 VM (Non-Windows)A13</v>
      </c>
      <c r="B5262" s="1039">
        <v>13</v>
      </c>
      <c r="C5262" s="1039" t="s">
        <v>680</v>
      </c>
      <c r="D5262" s="1039" t="s">
        <v>174</v>
      </c>
      <c r="E5262" s="1039">
        <v>0.36499999999999999</v>
      </c>
      <c r="F5262" s="1039" t="s">
        <v>703</v>
      </c>
      <c r="G5262" s="775" t="s">
        <v>1438</v>
      </c>
      <c r="H5262" s="775" t="s">
        <v>1439</v>
      </c>
      <c r="I5262" s="775" t="s">
        <v>6401</v>
      </c>
    </row>
    <row r="5263" spans="1:9">
      <c r="A5263" s="775" t="str">
        <f>Table_wabobpsvr_AzureCalc_AzureCalcRateCard[[#This Row],[ServiceName]]&amp;Table_wabobpsvr_AzureCalc_AzureCalcRateCard[[#This Row],[Price_Level]]&amp;Table_wabobpsvr_AzureCalc_AzureCalcRateCard[[#This Row],[Region]]</f>
        <v>Basic.A0 VM (Windows)A3</v>
      </c>
      <c r="B5263" s="775">
        <v>3</v>
      </c>
      <c r="C5263" s="775" t="s">
        <v>680</v>
      </c>
      <c r="D5263" s="775" t="s">
        <v>174</v>
      </c>
      <c r="E5263" s="775">
        <v>1.3140000000000001E-2</v>
      </c>
      <c r="F5263" s="775" t="s">
        <v>706</v>
      </c>
      <c r="G5263" s="775" t="s">
        <v>2526</v>
      </c>
      <c r="H5263" s="775" t="s">
        <v>2527</v>
      </c>
      <c r="I5263" s="775" t="s">
        <v>5083</v>
      </c>
    </row>
    <row r="5264" spans="1:9">
      <c r="A5264" s="775" t="str">
        <f>Table_wabobpsvr_AzureCalc_AzureCalcRateCard[[#This Row],[ServiceName]]&amp;Table_wabobpsvr_AzureCalc_AzureCalcRateCard[[#This Row],[Price_Level]]&amp;Table_wabobpsvr_AzureCalc_AzureCalcRateCard[[#This Row],[Region]]</f>
        <v>Basic.A0 VM (Windows)B3</v>
      </c>
      <c r="B5264" s="775">
        <v>3</v>
      </c>
      <c r="C5264" s="775" t="s">
        <v>680</v>
      </c>
      <c r="D5264" s="775" t="s">
        <v>175</v>
      </c>
      <c r="E5264" s="775">
        <v>1.26E-2</v>
      </c>
      <c r="F5264" s="775" t="s">
        <v>706</v>
      </c>
      <c r="G5264" s="775" t="s">
        <v>2526</v>
      </c>
      <c r="H5264" s="775" t="s">
        <v>2527</v>
      </c>
      <c r="I5264" s="775" t="s">
        <v>5083</v>
      </c>
    </row>
    <row r="5265" spans="1:9">
      <c r="A5265" s="775" t="str">
        <f>Table_wabobpsvr_AzureCalc_AzureCalcRateCard[[#This Row],[ServiceName]]&amp;Table_wabobpsvr_AzureCalc_AzureCalcRateCard[[#This Row],[Price_Level]]&amp;Table_wabobpsvr_AzureCalc_AzureCalcRateCard[[#This Row],[Region]]</f>
        <v>Basic_D13 VM (Non-Windows)A4</v>
      </c>
      <c r="B5265" s="775">
        <v>4</v>
      </c>
      <c r="C5265" s="775" t="s">
        <v>680</v>
      </c>
      <c r="D5265" s="775" t="s">
        <v>174</v>
      </c>
      <c r="E5265" s="775">
        <v>0.68093999999999999</v>
      </c>
      <c r="F5265" s="775" t="s">
        <v>1092</v>
      </c>
      <c r="G5265" s="775" t="s">
        <v>4235</v>
      </c>
      <c r="H5265" s="775" t="s">
        <v>4235</v>
      </c>
      <c r="I5265" s="775" t="s">
        <v>6361</v>
      </c>
    </row>
    <row r="5266" spans="1:9">
      <c r="A5266" s="775" t="str">
        <f>Table_wabobpsvr_AzureCalc_AzureCalcRateCard[[#This Row],[ServiceName]]&amp;Table_wabobpsvr_AzureCalc_AzureCalcRateCard[[#This Row],[Price_Level]]&amp;Table_wabobpsvr_AzureCalc_AzureCalcRateCard[[#This Row],[Region]]</f>
        <v>Basic_D13 VM (Non-Windows)B4</v>
      </c>
      <c r="B5266" s="775">
        <v>4</v>
      </c>
      <c r="C5266" s="775" t="s">
        <v>680</v>
      </c>
      <c r="D5266" s="775" t="s">
        <v>175</v>
      </c>
      <c r="E5266" s="775">
        <v>0.65988000000000002</v>
      </c>
      <c r="F5266" s="775" t="s">
        <v>1092</v>
      </c>
      <c r="G5266" s="775" t="s">
        <v>4235</v>
      </c>
      <c r="H5266" s="775" t="s">
        <v>4235</v>
      </c>
      <c r="I5266" s="775" t="s">
        <v>6361</v>
      </c>
    </row>
    <row r="5267" spans="1:9">
      <c r="A5267" s="775" t="str">
        <f>Table_wabobpsvr_AzureCalc_AzureCalcRateCard[[#This Row],[ServiceName]]&amp;Table_wabobpsvr_AzureCalc_AzureCalcRateCard[[#This Row],[Price_Level]]&amp;Table_wabobpsvr_AzureCalc_AzureCalcRateCard[[#This Row],[Region]]</f>
        <v>Basic_D13 VM (Non-Windows)C4</v>
      </c>
      <c r="B5267" s="775">
        <v>4</v>
      </c>
      <c r="C5267" s="775" t="s">
        <v>680</v>
      </c>
      <c r="D5267" s="775" t="s">
        <v>177</v>
      </c>
      <c r="E5267" s="775">
        <v>0.63882000000000005</v>
      </c>
      <c r="F5267" s="775" t="s">
        <v>1092</v>
      </c>
      <c r="G5267" s="775" t="s">
        <v>4235</v>
      </c>
      <c r="H5267" s="775" t="s">
        <v>4235</v>
      </c>
      <c r="I5267" s="775" t="s">
        <v>6361</v>
      </c>
    </row>
    <row r="5268" spans="1:9">
      <c r="A5268" s="775" t="str">
        <f>Table_wabobpsvr_AzureCalc_AzureCalcRateCard[[#This Row],[ServiceName]]&amp;Table_wabobpsvr_AzureCalc_AzureCalcRateCard[[#This Row],[Price_Level]]&amp;Table_wabobpsvr_AzureCalc_AzureCalcRateCard[[#This Row],[Region]]</f>
        <v>Basic_D13 VM (Non-Windows)D4</v>
      </c>
      <c r="B5268" s="775">
        <v>4</v>
      </c>
      <c r="C5268" s="775" t="s">
        <v>680</v>
      </c>
      <c r="D5268" s="775" t="s">
        <v>176</v>
      </c>
      <c r="E5268" s="775">
        <v>0.61775999999999998</v>
      </c>
      <c r="F5268" s="775" t="s">
        <v>1092</v>
      </c>
      <c r="G5268" s="775" t="s">
        <v>4235</v>
      </c>
      <c r="H5268" s="775" t="s">
        <v>4235</v>
      </c>
      <c r="I5268" s="775" t="s">
        <v>6361</v>
      </c>
    </row>
    <row r="5269" spans="1:9">
      <c r="A5269" s="775" t="str">
        <f>Table_wabobpsvr_AzureCalc_AzureCalcRateCard[[#This Row],[ServiceName]]&amp;Table_wabobpsvr_AzureCalc_AzureCalcRateCard[[#This Row],[Price_Level]]&amp;Table_wabobpsvr_AzureCalc_AzureCalcRateCard[[#This Row],[Region]]</f>
        <v>Basic_D13 VM (Non-Windows)MOSP14</v>
      </c>
      <c r="B5269" s="775">
        <v>14</v>
      </c>
      <c r="C5269" s="775" t="s">
        <v>680</v>
      </c>
      <c r="D5269" s="775" t="s">
        <v>606</v>
      </c>
      <c r="E5269" s="775">
        <v>999999</v>
      </c>
      <c r="F5269" s="775" t="s">
        <v>1092</v>
      </c>
      <c r="G5269" s="775" t="s">
        <v>4235</v>
      </c>
      <c r="H5269" s="775" t="s">
        <v>4235</v>
      </c>
      <c r="I5269" s="775" t="s">
        <v>6710</v>
      </c>
    </row>
    <row r="5270" spans="1:9">
      <c r="A5270" s="775" t="str">
        <f>Table_wabobpsvr_AzureCalc_AzureCalcRateCard[[#This Row],[ServiceName]]&amp;Table_wabobpsvr_AzureCalc_AzureCalcRateCard[[#This Row],[Price_Level]]&amp;Table_wabobpsvr_AzureCalc_AzureCalcRateCard[[#This Row],[Region]]</f>
        <v>Basic_D13 VM (Non-Windows)A14</v>
      </c>
      <c r="B5270" s="775">
        <v>14</v>
      </c>
      <c r="C5270" s="775" t="s">
        <v>680</v>
      </c>
      <c r="D5270" s="775" t="s">
        <v>174</v>
      </c>
      <c r="E5270" s="775">
        <v>0.76436000000000004</v>
      </c>
      <c r="F5270" s="775" t="s">
        <v>1092</v>
      </c>
      <c r="G5270" s="775" t="s">
        <v>4235</v>
      </c>
      <c r="H5270" s="775" t="s">
        <v>4235</v>
      </c>
      <c r="I5270" s="775" t="s">
        <v>6710</v>
      </c>
    </row>
    <row r="5271" spans="1:9">
      <c r="A5271" s="775" t="str">
        <f>Table_wabobpsvr_AzureCalc_AzureCalcRateCard[[#This Row],[ServiceName]]&amp;Table_wabobpsvr_AzureCalc_AzureCalcRateCard[[#This Row],[Price_Level]]&amp;Table_wabobpsvr_AzureCalc_AzureCalcRateCard[[#This Row],[Region]]</f>
        <v>Basic_D13 VM (Non-Windows)B14</v>
      </c>
      <c r="B5271" s="775">
        <v>14</v>
      </c>
      <c r="C5271" s="775" t="s">
        <v>680</v>
      </c>
      <c r="D5271" s="775" t="s">
        <v>175</v>
      </c>
      <c r="E5271" s="775">
        <v>0.74072000000000005</v>
      </c>
      <c r="F5271" s="775" t="s">
        <v>1092</v>
      </c>
      <c r="G5271" s="775" t="s">
        <v>4235</v>
      </c>
      <c r="H5271" s="775" t="s">
        <v>4235</v>
      </c>
      <c r="I5271" s="775" t="s">
        <v>6710</v>
      </c>
    </row>
    <row r="5272" spans="1:9">
      <c r="A5272" s="775" t="str">
        <f>Table_wabobpsvr_AzureCalc_AzureCalcRateCard[[#This Row],[ServiceName]]&amp;Table_wabobpsvr_AzureCalc_AzureCalcRateCard[[#This Row],[Price_Level]]&amp;Table_wabobpsvr_AzureCalc_AzureCalcRateCard[[#This Row],[Region]]</f>
        <v>Basic_D13 VM (Non-Windows)C14</v>
      </c>
      <c r="B5272" s="775">
        <v>14</v>
      </c>
      <c r="C5272" s="775" t="s">
        <v>680</v>
      </c>
      <c r="D5272" s="775" t="s">
        <v>177</v>
      </c>
      <c r="E5272" s="775">
        <v>0.71708000000000005</v>
      </c>
      <c r="F5272" s="775" t="s">
        <v>1092</v>
      </c>
      <c r="G5272" s="775" t="s">
        <v>4235</v>
      </c>
      <c r="H5272" s="775" t="s">
        <v>4235</v>
      </c>
      <c r="I5272" s="775" t="s">
        <v>6710</v>
      </c>
    </row>
    <row r="5273" spans="1:9">
      <c r="A5273" s="775" t="str">
        <f>Table_wabobpsvr_AzureCalc_AzureCalcRateCard[[#This Row],[ServiceName]]&amp;Table_wabobpsvr_AzureCalc_AzureCalcRateCard[[#This Row],[Price_Level]]&amp;Table_wabobpsvr_AzureCalc_AzureCalcRateCard[[#This Row],[Region]]</f>
        <v>Basic_D13 VM (Non-Windows)D14</v>
      </c>
      <c r="B5273" s="775">
        <v>14</v>
      </c>
      <c r="C5273" s="775" t="s">
        <v>680</v>
      </c>
      <c r="D5273" s="775" t="s">
        <v>176</v>
      </c>
      <c r="E5273" s="775">
        <v>0.69343999999999995</v>
      </c>
      <c r="F5273" s="775" t="s">
        <v>1092</v>
      </c>
      <c r="G5273" s="775" t="s">
        <v>4235</v>
      </c>
      <c r="H5273" s="775" t="s">
        <v>4235</v>
      </c>
      <c r="I5273" s="775" t="s">
        <v>6710</v>
      </c>
    </row>
    <row r="5274" spans="1:9">
      <c r="A5274" s="775" t="str">
        <f>Table_wabobpsvr_AzureCalc_AzureCalcRateCard[[#This Row],[ServiceName]]&amp;Table_wabobpsvr_AzureCalc_AzureCalcRateCard[[#This Row],[Price_Level]]&amp;Table_wabobpsvr_AzureCalc_AzureCalcRateCard[[#This Row],[Region]]</f>
        <v>Basic_D13 VM (Non-Windows)MOSP</v>
      </c>
      <c r="B5274" s="775"/>
      <c r="C5274" s="775" t="s">
        <v>680</v>
      </c>
      <c r="D5274" s="775" t="s">
        <v>606</v>
      </c>
      <c r="E5274" s="775">
        <v>0.63</v>
      </c>
      <c r="F5274" s="775" t="s">
        <v>1092</v>
      </c>
      <c r="G5274" s="775" t="s">
        <v>4235</v>
      </c>
      <c r="H5274" s="775" t="s">
        <v>4235</v>
      </c>
      <c r="I5274" s="775" t="s">
        <v>6711</v>
      </c>
    </row>
    <row r="5275" spans="1:9">
      <c r="A5275" s="775" t="str">
        <f>Table_wabobpsvr_AzureCalc_AzureCalcRateCard[[#This Row],[ServiceName]]&amp;Table_wabobpsvr_AzureCalc_AzureCalcRateCard[[#This Row],[Price_Level]]&amp;Table_wabobpsvr_AzureCalc_AzureCalcRateCard[[#This Row],[Region]]</f>
        <v>Basic_D13 VM (Non-Windows)A</v>
      </c>
      <c r="B5275" s="775"/>
      <c r="C5275" s="775" t="s">
        <v>680</v>
      </c>
      <c r="D5275" s="775" t="s">
        <v>174</v>
      </c>
      <c r="E5275" s="775">
        <v>0.61109999999999998</v>
      </c>
      <c r="F5275" s="775" t="s">
        <v>1092</v>
      </c>
      <c r="G5275" s="775" t="s">
        <v>3738</v>
      </c>
      <c r="H5275" s="775" t="s">
        <v>3739</v>
      </c>
      <c r="I5275" s="775" t="s">
        <v>6711</v>
      </c>
    </row>
    <row r="5276" spans="1:9">
      <c r="A5276" s="775" t="str">
        <f>Table_wabobpsvr_AzureCalc_AzureCalcRateCard[[#This Row],[ServiceName]]&amp;Table_wabobpsvr_AzureCalc_AzureCalcRateCard[[#This Row],[Price_Level]]&amp;Table_wabobpsvr_AzureCalc_AzureCalcRateCard[[#This Row],[Region]]</f>
        <v>Basic_D13 VM (Non-Windows)B</v>
      </c>
      <c r="B5276" s="775"/>
      <c r="C5276" s="775" t="s">
        <v>680</v>
      </c>
      <c r="D5276" s="775" t="s">
        <v>175</v>
      </c>
      <c r="E5276" s="775">
        <v>0.59219999999999995</v>
      </c>
      <c r="F5276" s="775" t="s">
        <v>1092</v>
      </c>
      <c r="G5276" s="775" t="s">
        <v>3738</v>
      </c>
      <c r="H5276" s="775" t="s">
        <v>3739</v>
      </c>
      <c r="I5276" s="775" t="s">
        <v>6711</v>
      </c>
    </row>
    <row r="5277" spans="1:9">
      <c r="A5277" s="775" t="str">
        <f>Table_wabobpsvr_AzureCalc_AzureCalcRateCard[[#This Row],[ServiceName]]&amp;Table_wabobpsvr_AzureCalc_AzureCalcRateCard[[#This Row],[Price_Level]]&amp;Table_wabobpsvr_AzureCalc_AzureCalcRateCard[[#This Row],[Region]]</f>
        <v>Basic_D13 VM (Non-Windows)C</v>
      </c>
      <c r="B5277" s="775"/>
      <c r="C5277" s="775" t="s">
        <v>680</v>
      </c>
      <c r="D5277" s="775" t="s">
        <v>177</v>
      </c>
      <c r="E5277" s="775">
        <v>0.57330000000000003</v>
      </c>
      <c r="F5277" s="775" t="s">
        <v>1092</v>
      </c>
      <c r="G5277" s="775" t="s">
        <v>3738</v>
      </c>
      <c r="H5277" s="775" t="s">
        <v>3739</v>
      </c>
      <c r="I5277" s="775" t="s">
        <v>6711</v>
      </c>
    </row>
    <row r="5278" spans="1:9">
      <c r="A5278" s="775" t="str">
        <f>Table_wabobpsvr_AzureCalc_AzureCalcRateCard[[#This Row],[ServiceName]]&amp;Table_wabobpsvr_AzureCalc_AzureCalcRateCard[[#This Row],[Price_Level]]&amp;Table_wabobpsvr_AzureCalc_AzureCalcRateCard[[#This Row],[Region]]</f>
        <v>Basic_D13 VM (Non-Windows)D</v>
      </c>
      <c r="B5278" s="775"/>
      <c r="C5278" s="775" t="s">
        <v>680</v>
      </c>
      <c r="D5278" s="775" t="s">
        <v>176</v>
      </c>
      <c r="E5278" s="775">
        <v>0.5544</v>
      </c>
      <c r="F5278" s="775" t="s">
        <v>1092</v>
      </c>
      <c r="G5278" s="775" t="s">
        <v>3738</v>
      </c>
      <c r="H5278" s="775" t="s">
        <v>3739</v>
      </c>
      <c r="I5278" s="775" t="s">
        <v>6711</v>
      </c>
    </row>
    <row r="5279" spans="1:9">
      <c r="A5279" s="775" t="str">
        <f>Table_wabobpsvr_AzureCalc_AzureCalcRateCard[[#This Row],[ServiceName]]&amp;Table_wabobpsvr_AzureCalc_AzureCalcRateCard[[#This Row],[Price_Level]]&amp;Table_wabobpsvr_AzureCalc_AzureCalcRateCard[[#This Row],[Region]]</f>
        <v>Basic_D13 VM (Windows)MOSP10</v>
      </c>
      <c r="B5279" s="775">
        <v>10</v>
      </c>
      <c r="C5279" s="775" t="s">
        <v>680</v>
      </c>
      <c r="D5279" s="775" t="s">
        <v>606</v>
      </c>
      <c r="E5279" s="775">
        <v>1.484</v>
      </c>
      <c r="F5279" s="775" t="s">
        <v>1093</v>
      </c>
      <c r="G5279" s="775" t="s">
        <v>4235</v>
      </c>
      <c r="H5279" s="775" t="s">
        <v>4235</v>
      </c>
      <c r="I5279" s="775" t="s">
        <v>6712</v>
      </c>
    </row>
    <row r="5280" spans="1:9">
      <c r="A5280" s="775" t="str">
        <f>Table_wabobpsvr_AzureCalc_AzureCalcRateCard[[#This Row],[ServiceName]]&amp;Table_wabobpsvr_AzureCalc_AzureCalcRateCard[[#This Row],[Price_Level]]&amp;Table_wabobpsvr_AzureCalc_AzureCalcRateCard[[#This Row],[Region]]</f>
        <v>Basic_D13 VM (Windows)A10</v>
      </c>
      <c r="B5280" s="775">
        <v>10</v>
      </c>
      <c r="C5280" s="775" t="s">
        <v>680</v>
      </c>
      <c r="D5280" s="775" t="s">
        <v>174</v>
      </c>
      <c r="E5280" s="775">
        <v>1.4394800000000001</v>
      </c>
      <c r="F5280" s="775" t="s">
        <v>1093</v>
      </c>
      <c r="G5280" s="775" t="s">
        <v>4235</v>
      </c>
      <c r="H5280" s="775" t="s">
        <v>4235</v>
      </c>
      <c r="I5280" s="775" t="s">
        <v>6712</v>
      </c>
    </row>
    <row r="5281" spans="1:9">
      <c r="A5281" s="775" t="str">
        <f>Table_wabobpsvr_AzureCalc_AzureCalcRateCard[[#This Row],[ServiceName]]&amp;Table_wabobpsvr_AzureCalc_AzureCalcRateCard[[#This Row],[Price_Level]]&amp;Table_wabobpsvr_AzureCalc_AzureCalcRateCard[[#This Row],[Region]]</f>
        <v>Basic_D13 VM (Windows)B10</v>
      </c>
      <c r="B5281" s="775">
        <v>10</v>
      </c>
      <c r="C5281" s="775" t="s">
        <v>680</v>
      </c>
      <c r="D5281" s="775" t="s">
        <v>175</v>
      </c>
      <c r="E5281" s="775">
        <v>1.39496</v>
      </c>
      <c r="F5281" s="775" t="s">
        <v>1093</v>
      </c>
      <c r="G5281" s="775" t="s">
        <v>4235</v>
      </c>
      <c r="H5281" s="775" t="s">
        <v>4235</v>
      </c>
      <c r="I5281" s="775" t="s">
        <v>6712</v>
      </c>
    </row>
    <row r="5282" spans="1:9">
      <c r="A5282" s="1039" t="str">
        <f>Table_wabobpsvr_AzureCalc_AzureCalcRateCard[[#This Row],[ServiceName]]&amp;Table_wabobpsvr_AzureCalc_AzureCalcRateCard[[#This Row],[Price_Level]]&amp;Table_wabobpsvr_AzureCalc_AzureCalcRateCard[[#This Row],[Region]]</f>
        <v>Basic_D13 VM (Windows)C10</v>
      </c>
      <c r="B5282" s="1039">
        <v>10</v>
      </c>
      <c r="C5282" s="1039" t="s">
        <v>680</v>
      </c>
      <c r="D5282" s="1039" t="s">
        <v>177</v>
      </c>
      <c r="E5282" s="1039">
        <v>1.3504400000000001</v>
      </c>
      <c r="F5282" s="1039" t="s">
        <v>1093</v>
      </c>
      <c r="G5282" s="775" t="s">
        <v>4235</v>
      </c>
      <c r="H5282" s="775" t="s">
        <v>4235</v>
      </c>
      <c r="I5282" s="775" t="s">
        <v>6712</v>
      </c>
    </row>
    <row r="5283" spans="1:9">
      <c r="A5283" s="1039" t="str">
        <f>Table_wabobpsvr_AzureCalc_AzureCalcRateCard[[#This Row],[ServiceName]]&amp;Table_wabobpsvr_AzureCalc_AzureCalcRateCard[[#This Row],[Price_Level]]&amp;Table_wabobpsvr_AzureCalc_AzureCalcRateCard[[#This Row],[Region]]</f>
        <v>Basic_D13 VM (Windows)D10</v>
      </c>
      <c r="B5283" s="1039">
        <v>10</v>
      </c>
      <c r="C5283" s="1039" t="s">
        <v>680</v>
      </c>
      <c r="D5283" s="1039" t="s">
        <v>176</v>
      </c>
      <c r="E5283" s="1039">
        <v>1.30592</v>
      </c>
      <c r="F5283" s="1039" t="s">
        <v>1093</v>
      </c>
      <c r="G5283" s="775" t="s">
        <v>4235</v>
      </c>
      <c r="H5283" s="775" t="s">
        <v>4235</v>
      </c>
      <c r="I5283" s="775" t="s">
        <v>6712</v>
      </c>
    </row>
    <row r="5284" spans="1:9">
      <c r="A5284" s="1039" t="str">
        <f>Table_wabobpsvr_AzureCalc_AzureCalcRateCard[[#This Row],[ServiceName]]&amp;Table_wabobpsvr_AzureCalc_AzureCalcRateCard[[#This Row],[Price_Level]]&amp;Table_wabobpsvr_AzureCalc_AzureCalcRateCard[[#This Row],[Region]]</f>
        <v>Basic_D13 VM (Windows)MOSP9</v>
      </c>
      <c r="B5284" s="1039">
        <v>9</v>
      </c>
      <c r="C5284" s="1039" t="s">
        <v>680</v>
      </c>
      <c r="D5284" s="1039" t="s">
        <v>606</v>
      </c>
      <c r="E5284" s="1039">
        <v>1.292</v>
      </c>
      <c r="F5284" s="1039" t="s">
        <v>1093</v>
      </c>
      <c r="G5284" s="775" t="s">
        <v>4235</v>
      </c>
      <c r="H5284" s="775" t="s">
        <v>4235</v>
      </c>
      <c r="I5284" s="775" t="s">
        <v>6713</v>
      </c>
    </row>
    <row r="5285" spans="1:9">
      <c r="A5285" s="1039" t="str">
        <f>Table_wabobpsvr_AzureCalc_AzureCalcRateCard[[#This Row],[ServiceName]]&amp;Table_wabobpsvr_AzureCalc_AzureCalcRateCard[[#This Row],[Price_Level]]&amp;Table_wabobpsvr_AzureCalc_AzureCalcRateCard[[#This Row],[Region]]</f>
        <v>Basic_D13 VM (Windows)A9</v>
      </c>
      <c r="B5285" s="1039">
        <v>9</v>
      </c>
      <c r="C5285" s="1039" t="s">
        <v>680</v>
      </c>
      <c r="D5285" s="1039" t="s">
        <v>174</v>
      </c>
      <c r="E5285" s="1039">
        <v>1.2532399999999999</v>
      </c>
      <c r="F5285" s="1039" t="s">
        <v>1093</v>
      </c>
      <c r="G5285" s="775" t="s">
        <v>4235</v>
      </c>
      <c r="H5285" s="775" t="s">
        <v>4235</v>
      </c>
      <c r="I5285" s="775" t="s">
        <v>6713</v>
      </c>
    </row>
    <row r="5286" spans="1:9">
      <c r="A5286" s="1039" t="str">
        <f>Table_wabobpsvr_AzureCalc_AzureCalcRateCard[[#This Row],[ServiceName]]&amp;Table_wabobpsvr_AzureCalc_AzureCalcRateCard[[#This Row],[Price_Level]]&amp;Table_wabobpsvr_AzureCalc_AzureCalcRateCard[[#This Row],[Region]]</f>
        <v>Basic_D13 VM (Windows)B9</v>
      </c>
      <c r="B5286" s="1039">
        <v>9</v>
      </c>
      <c r="C5286" s="1039" t="s">
        <v>680</v>
      </c>
      <c r="D5286" s="1039" t="s">
        <v>175</v>
      </c>
      <c r="E5286" s="1039">
        <v>1.21448</v>
      </c>
      <c r="F5286" s="1039" t="s">
        <v>1093</v>
      </c>
      <c r="G5286" s="775" t="s">
        <v>4235</v>
      </c>
      <c r="H5286" s="775" t="s">
        <v>4235</v>
      </c>
      <c r="I5286" s="775" t="s">
        <v>6713</v>
      </c>
    </row>
    <row r="5287" spans="1:9">
      <c r="A5287" s="1039" t="str">
        <f>Table_wabobpsvr_AzureCalc_AzureCalcRateCard[[#This Row],[ServiceName]]&amp;Table_wabobpsvr_AzureCalc_AzureCalcRateCard[[#This Row],[Price_Level]]&amp;Table_wabobpsvr_AzureCalc_AzureCalcRateCard[[#This Row],[Region]]</f>
        <v>Basic_D13 VM (Windows)C9</v>
      </c>
      <c r="B5287" s="1039">
        <v>9</v>
      </c>
      <c r="C5287" s="1039" t="s">
        <v>680</v>
      </c>
      <c r="D5287" s="1039" t="s">
        <v>177</v>
      </c>
      <c r="E5287" s="1039">
        <v>1.1757200000000001</v>
      </c>
      <c r="F5287" s="1039" t="s">
        <v>1093</v>
      </c>
      <c r="G5287" s="775" t="s">
        <v>4235</v>
      </c>
      <c r="H5287" s="775" t="s">
        <v>4235</v>
      </c>
      <c r="I5287" s="775" t="s">
        <v>6713</v>
      </c>
    </row>
    <row r="5288" spans="1:9">
      <c r="A5288" s="1039" t="str">
        <f>Table_wabobpsvr_AzureCalc_AzureCalcRateCard[[#This Row],[ServiceName]]&amp;Table_wabobpsvr_AzureCalc_AzureCalcRateCard[[#This Row],[Price_Level]]&amp;Table_wabobpsvr_AzureCalc_AzureCalcRateCard[[#This Row],[Region]]</f>
        <v>Basic_D13 VM (Windows)D9</v>
      </c>
      <c r="B5288" s="1039">
        <v>9</v>
      </c>
      <c r="C5288" s="1039" t="s">
        <v>680</v>
      </c>
      <c r="D5288" s="1039" t="s">
        <v>176</v>
      </c>
      <c r="E5288" s="1039">
        <v>1.13696</v>
      </c>
      <c r="F5288" s="1039" t="s">
        <v>1093</v>
      </c>
      <c r="G5288" s="775" t="s">
        <v>4235</v>
      </c>
      <c r="H5288" s="775" t="s">
        <v>4235</v>
      </c>
      <c r="I5288" s="775" t="s">
        <v>6713</v>
      </c>
    </row>
    <row r="5289" spans="1:9">
      <c r="A5289" s="775" t="str">
        <f>Table_wabobpsvr_AzureCalc_AzureCalcRateCard[[#This Row],[ServiceName]]&amp;Table_wabobpsvr_AzureCalc_AzureCalcRateCard[[#This Row],[Price_Level]]&amp;Table_wabobpsvr_AzureCalc_AzureCalcRateCard[[#This Row],[Region]]</f>
        <v>Streaming UnitsD6</v>
      </c>
      <c r="B5289" s="775">
        <v>6</v>
      </c>
      <c r="C5289" s="775" t="s">
        <v>4235</v>
      </c>
      <c r="D5289" s="775" t="s">
        <v>176</v>
      </c>
      <c r="E5289" s="775">
        <v>999999</v>
      </c>
      <c r="F5289" s="775" t="s">
        <v>1307</v>
      </c>
      <c r="G5289" s="775" t="s">
        <v>4235</v>
      </c>
      <c r="H5289" s="775" t="s">
        <v>4235</v>
      </c>
      <c r="I5289" s="775" t="s">
        <v>4235</v>
      </c>
    </row>
    <row r="5290" spans="1:9">
      <c r="A5290" s="775" t="str">
        <f>Table_wabobpsvr_AzureCalc_AzureCalcRateCard[[#This Row],[ServiceName]]&amp;Table_wabobpsvr_AzureCalc_AzureCalcRateCard[[#This Row],[Price_Level]]&amp;Table_wabobpsvr_AzureCalc_AzureCalcRateCard[[#This Row],[Region]]</f>
        <v>Basic_D13 VM (Windows)MOSP13</v>
      </c>
      <c r="B5290" s="775">
        <v>13</v>
      </c>
      <c r="C5290" s="775" t="s">
        <v>680</v>
      </c>
      <c r="D5290" s="775" t="s">
        <v>606</v>
      </c>
      <c r="E5290" s="775">
        <v>1.4690000000000001</v>
      </c>
      <c r="F5290" s="775" t="s">
        <v>1093</v>
      </c>
      <c r="G5290" s="775" t="s">
        <v>4235</v>
      </c>
      <c r="H5290" s="775" t="s">
        <v>4235</v>
      </c>
      <c r="I5290" s="775" t="s">
        <v>6714</v>
      </c>
    </row>
    <row r="5291" spans="1:9">
      <c r="A5291" s="775" t="str">
        <f>Table_wabobpsvr_AzureCalc_AzureCalcRateCard[[#This Row],[ServiceName]]&amp;Table_wabobpsvr_AzureCalc_AzureCalcRateCard[[#This Row],[Price_Level]]&amp;Table_wabobpsvr_AzureCalc_AzureCalcRateCard[[#This Row],[Region]]</f>
        <v>Basic_D13 VM (Windows)A13</v>
      </c>
      <c r="B5291" s="775">
        <v>13</v>
      </c>
      <c r="C5291" s="775" t="s">
        <v>680</v>
      </c>
      <c r="D5291" s="775" t="s">
        <v>174</v>
      </c>
      <c r="E5291" s="775">
        <v>1.42493</v>
      </c>
      <c r="F5291" s="775" t="s">
        <v>1093</v>
      </c>
      <c r="G5291" s="775" t="s">
        <v>4235</v>
      </c>
      <c r="H5291" s="775" t="s">
        <v>4235</v>
      </c>
      <c r="I5291" s="775" t="s">
        <v>6714</v>
      </c>
    </row>
    <row r="5292" spans="1:9">
      <c r="A5292" s="1039" t="str">
        <f>Table_wabobpsvr_AzureCalc_AzureCalcRateCard[[#This Row],[ServiceName]]&amp;Table_wabobpsvr_AzureCalc_AzureCalcRateCard[[#This Row],[Price_Level]]&amp;Table_wabobpsvr_AzureCalc_AzureCalcRateCard[[#This Row],[Region]]</f>
        <v>Basic_D13 VM (Windows)B13</v>
      </c>
      <c r="B5292" s="1039">
        <v>13</v>
      </c>
      <c r="C5292" s="1039" t="s">
        <v>680</v>
      </c>
      <c r="D5292" s="1039" t="s">
        <v>175</v>
      </c>
      <c r="E5292" s="1039">
        <v>1.38086</v>
      </c>
      <c r="F5292" s="1039" t="s">
        <v>1093</v>
      </c>
      <c r="G5292" s="775" t="s">
        <v>4235</v>
      </c>
      <c r="H5292" s="775" t="s">
        <v>4235</v>
      </c>
      <c r="I5292" s="775" t="s">
        <v>6714</v>
      </c>
    </row>
    <row r="5293" spans="1:9">
      <c r="A5293" s="1039" t="str">
        <f>Table_wabobpsvr_AzureCalc_AzureCalcRateCard[[#This Row],[ServiceName]]&amp;Table_wabobpsvr_AzureCalc_AzureCalcRateCard[[#This Row],[Price_Level]]&amp;Table_wabobpsvr_AzureCalc_AzureCalcRateCard[[#This Row],[Region]]</f>
        <v>Basic_D13 VM (Windows)C13</v>
      </c>
      <c r="B5293" s="1039">
        <v>13</v>
      </c>
      <c r="C5293" s="1039" t="s">
        <v>680</v>
      </c>
      <c r="D5293" s="1039" t="s">
        <v>177</v>
      </c>
      <c r="E5293" s="1039">
        <v>1.3367899999999999</v>
      </c>
      <c r="F5293" s="1039" t="s">
        <v>1093</v>
      </c>
      <c r="G5293" s="775" t="s">
        <v>4235</v>
      </c>
      <c r="H5293" s="775" t="s">
        <v>4235</v>
      </c>
      <c r="I5293" s="775" t="s">
        <v>6714</v>
      </c>
    </row>
    <row r="5294" spans="1:9">
      <c r="A5294" s="1039" t="str">
        <f>Table_wabobpsvr_AzureCalc_AzureCalcRateCard[[#This Row],[ServiceName]]&amp;Table_wabobpsvr_AzureCalc_AzureCalcRateCard[[#This Row],[Price_Level]]&amp;Table_wabobpsvr_AzureCalc_AzureCalcRateCard[[#This Row],[Region]]</f>
        <v>Basic_D13 VM (Windows)D13</v>
      </c>
      <c r="B5294" s="1039">
        <v>13</v>
      </c>
      <c r="C5294" s="1039" t="s">
        <v>680</v>
      </c>
      <c r="D5294" s="1039" t="s">
        <v>176</v>
      </c>
      <c r="E5294" s="1039">
        <v>1.2927200000000001</v>
      </c>
      <c r="F5294" s="1039" t="s">
        <v>1093</v>
      </c>
      <c r="G5294" s="775" t="s">
        <v>4235</v>
      </c>
      <c r="H5294" s="775" t="s">
        <v>4235</v>
      </c>
      <c r="I5294" s="775" t="s">
        <v>6714</v>
      </c>
    </row>
    <row r="5295" spans="1:9">
      <c r="A5295" s="1039" t="str">
        <f>Table_wabobpsvr_AzureCalc_AzureCalcRateCard[[#This Row],[ServiceName]]&amp;Table_wabobpsvr_AzureCalc_AzureCalcRateCard[[#This Row],[Price_Level]]&amp;Table_wabobpsvr_AzureCalc_AzureCalcRateCard[[#This Row],[Region]]</f>
        <v>Basic_D13 VM (Windows)MOSP7</v>
      </c>
      <c r="B5295" s="1039">
        <v>7</v>
      </c>
      <c r="C5295" s="1039" t="s">
        <v>680</v>
      </c>
      <c r="D5295" s="1039" t="s">
        <v>606</v>
      </c>
      <c r="E5295" s="1039">
        <v>1.08</v>
      </c>
      <c r="F5295" s="1039" t="s">
        <v>1093</v>
      </c>
      <c r="G5295" s="775" t="s">
        <v>4235</v>
      </c>
      <c r="H5295" s="775" t="s">
        <v>4235</v>
      </c>
      <c r="I5295" s="775" t="s">
        <v>6715</v>
      </c>
    </row>
    <row r="5296" spans="1:9">
      <c r="A5296" s="775" t="str">
        <f>Table_wabobpsvr_AzureCalc_AzureCalcRateCard[[#This Row],[ServiceName]]&amp;Table_wabobpsvr_AzureCalc_AzureCalcRateCard[[#This Row],[Price_Level]]&amp;Table_wabobpsvr_AzureCalc_AzureCalcRateCard[[#This Row],[Region]]</f>
        <v>Standard_D11 VM (Non-Windows)MOSP5</v>
      </c>
      <c r="B5296" s="775">
        <v>5</v>
      </c>
      <c r="C5296" s="775" t="s">
        <v>680</v>
      </c>
      <c r="D5296" s="775" t="s">
        <v>606</v>
      </c>
      <c r="E5296" s="775">
        <v>0.19500000000000001</v>
      </c>
      <c r="F5296" s="775" t="s">
        <v>1110</v>
      </c>
      <c r="G5296" s="775" t="s">
        <v>4235</v>
      </c>
      <c r="H5296" s="775" t="s">
        <v>4235</v>
      </c>
      <c r="I5296" s="775" t="s">
        <v>5771</v>
      </c>
    </row>
    <row r="5297" spans="1:9">
      <c r="A5297" s="775" t="str">
        <f>Table_wabobpsvr_AzureCalc_AzureCalcRateCard[[#This Row],[ServiceName]]&amp;Table_wabobpsvr_AzureCalc_AzureCalcRateCard[[#This Row],[Price_Level]]&amp;Table_wabobpsvr_AzureCalc_AzureCalcRateCard[[#This Row],[Region]]</f>
        <v>Standard_D11 VM (Non-Windows)A5</v>
      </c>
      <c r="B5297" s="775">
        <v>5</v>
      </c>
      <c r="C5297" s="775" t="s">
        <v>680</v>
      </c>
      <c r="D5297" s="775" t="s">
        <v>174</v>
      </c>
      <c r="E5297" s="775">
        <v>0.18915000000000001</v>
      </c>
      <c r="F5297" s="775" t="s">
        <v>1110</v>
      </c>
      <c r="G5297" s="775" t="s">
        <v>4235</v>
      </c>
      <c r="H5297" s="775" t="s">
        <v>4235</v>
      </c>
      <c r="I5297" s="775" t="s">
        <v>5771</v>
      </c>
    </row>
    <row r="5298" spans="1:9">
      <c r="A5298" s="775" t="str">
        <f>Table_wabobpsvr_AzureCalc_AzureCalcRateCard[[#This Row],[ServiceName]]&amp;Table_wabobpsvr_AzureCalc_AzureCalcRateCard[[#This Row],[Price_Level]]&amp;Table_wabobpsvr_AzureCalc_AzureCalcRateCard[[#This Row],[Region]]</f>
        <v>Standard_D11 VM (Non-Windows)B5</v>
      </c>
      <c r="B5298" s="775">
        <v>5</v>
      </c>
      <c r="C5298" s="775" t="s">
        <v>680</v>
      </c>
      <c r="D5298" s="775" t="s">
        <v>175</v>
      </c>
      <c r="E5298" s="775">
        <v>0.18329999999999999</v>
      </c>
      <c r="F5298" s="775" t="s">
        <v>1110</v>
      </c>
      <c r="G5298" s="775" t="s">
        <v>4235</v>
      </c>
      <c r="H5298" s="775" t="s">
        <v>4235</v>
      </c>
      <c r="I5298" s="775" t="s">
        <v>5771</v>
      </c>
    </row>
    <row r="5299" spans="1:9">
      <c r="A5299" s="775" t="str">
        <f>Table_wabobpsvr_AzureCalc_AzureCalcRateCard[[#This Row],[ServiceName]]&amp;Table_wabobpsvr_AzureCalc_AzureCalcRateCard[[#This Row],[Price_Level]]&amp;Table_wabobpsvr_AzureCalc_AzureCalcRateCard[[#This Row],[Region]]</f>
        <v>Standard_D11 VM (Non-Windows)C5</v>
      </c>
      <c r="B5299" s="775">
        <v>5</v>
      </c>
      <c r="C5299" s="775" t="s">
        <v>680</v>
      </c>
      <c r="D5299" s="775" t="s">
        <v>177</v>
      </c>
      <c r="E5299" s="775">
        <v>0.17745</v>
      </c>
      <c r="F5299" s="775" t="s">
        <v>1110</v>
      </c>
      <c r="G5299" s="775" t="s">
        <v>4235</v>
      </c>
      <c r="H5299" s="775" t="s">
        <v>4235</v>
      </c>
      <c r="I5299" s="775" t="s">
        <v>5771</v>
      </c>
    </row>
    <row r="5300" spans="1:9">
      <c r="A5300" s="775" t="str">
        <f>Table_wabobpsvr_AzureCalc_AzureCalcRateCard[[#This Row],[ServiceName]]&amp;Table_wabobpsvr_AzureCalc_AzureCalcRateCard[[#This Row],[Price_Level]]&amp;Table_wabobpsvr_AzureCalc_AzureCalcRateCard[[#This Row],[Region]]</f>
        <v>Standard_D11 VM (Non-Windows)D5</v>
      </c>
      <c r="B5300" s="775">
        <v>5</v>
      </c>
      <c r="C5300" s="775" t="s">
        <v>680</v>
      </c>
      <c r="D5300" s="775" t="s">
        <v>176</v>
      </c>
      <c r="E5300" s="775">
        <v>0.1716</v>
      </c>
      <c r="F5300" s="775" t="s">
        <v>1110</v>
      </c>
      <c r="G5300" s="775" t="s">
        <v>4235</v>
      </c>
      <c r="H5300" s="775" t="s">
        <v>4235</v>
      </c>
      <c r="I5300" s="775" t="s">
        <v>5771</v>
      </c>
    </row>
    <row r="5301" spans="1:9">
      <c r="A5301" s="775" t="str">
        <f>Table_wabobpsvr_AzureCalc_AzureCalcRateCard[[#This Row],[ServiceName]]&amp;Table_wabobpsvr_AzureCalc_AzureCalcRateCard[[#This Row],[Price_Level]]&amp;Table_wabobpsvr_AzureCalc_AzureCalcRateCard[[#This Row],[Region]]</f>
        <v>Standard_D11 VM (Non-Windows)MOSP1</v>
      </c>
      <c r="B5301" s="775">
        <v>1</v>
      </c>
      <c r="C5301" s="775" t="s">
        <v>680</v>
      </c>
      <c r="D5301" s="775" t="s">
        <v>606</v>
      </c>
      <c r="E5301" s="775">
        <v>0.17499999999999999</v>
      </c>
      <c r="F5301" s="775" t="s">
        <v>1110</v>
      </c>
      <c r="G5301" s="775" t="s">
        <v>4235</v>
      </c>
      <c r="H5301" s="775" t="s">
        <v>4235</v>
      </c>
      <c r="I5301" s="775" t="s">
        <v>5772</v>
      </c>
    </row>
    <row r="5302" spans="1:9">
      <c r="A5302" s="1039" t="str">
        <f>Table_wabobpsvr_AzureCalc_AzureCalcRateCard[[#This Row],[ServiceName]]&amp;Table_wabobpsvr_AzureCalc_AzureCalcRateCard[[#This Row],[Price_Level]]&amp;Table_wabobpsvr_AzureCalc_AzureCalcRateCard[[#This Row],[Region]]</f>
        <v>Standard_D11 VM (Non-Windows)A1</v>
      </c>
      <c r="B5302" s="1039">
        <v>1</v>
      </c>
      <c r="C5302" s="1039" t="s">
        <v>680</v>
      </c>
      <c r="D5302" s="1039" t="s">
        <v>174</v>
      </c>
      <c r="E5302" s="1039">
        <v>0.16975000000000001</v>
      </c>
      <c r="F5302" s="1039" t="s">
        <v>1110</v>
      </c>
      <c r="G5302" s="775" t="s">
        <v>4235</v>
      </c>
      <c r="H5302" s="775" t="s">
        <v>4235</v>
      </c>
      <c r="I5302" s="775" t="s">
        <v>5772</v>
      </c>
    </row>
    <row r="5303" spans="1:9">
      <c r="A5303" s="775" t="str">
        <f>Table_wabobpsvr_AzureCalc_AzureCalcRateCard[[#This Row],[ServiceName]]&amp;Table_wabobpsvr_AzureCalc_AzureCalcRateCard[[#This Row],[Price_Level]]&amp;Table_wabobpsvr_AzureCalc_AzureCalcRateCard[[#This Row],[Region]]</f>
        <v>Standard_D11 VM (Non-Windows)B1</v>
      </c>
      <c r="B5303" s="775">
        <v>1</v>
      </c>
      <c r="C5303" s="775" t="s">
        <v>680</v>
      </c>
      <c r="D5303" s="775" t="s">
        <v>175</v>
      </c>
      <c r="E5303" s="775">
        <v>0.16450000000000001</v>
      </c>
      <c r="F5303" s="775" t="s">
        <v>1110</v>
      </c>
      <c r="G5303" s="775" t="s">
        <v>4235</v>
      </c>
      <c r="H5303" s="775" t="s">
        <v>4235</v>
      </c>
      <c r="I5303" s="775" t="s">
        <v>5772</v>
      </c>
    </row>
    <row r="5304" spans="1:9">
      <c r="A5304" s="775" t="str">
        <f>Table_wabobpsvr_AzureCalc_AzureCalcRateCard[[#This Row],[ServiceName]]&amp;Table_wabobpsvr_AzureCalc_AzureCalcRateCard[[#This Row],[Price_Level]]&amp;Table_wabobpsvr_AzureCalc_AzureCalcRateCard[[#This Row],[Region]]</f>
        <v>Standard_D11 VM (Non-Windows)C1</v>
      </c>
      <c r="B5304" s="775">
        <v>1</v>
      </c>
      <c r="C5304" s="775" t="s">
        <v>680</v>
      </c>
      <c r="D5304" s="775" t="s">
        <v>177</v>
      </c>
      <c r="E5304" s="775">
        <v>0.15925</v>
      </c>
      <c r="F5304" s="775" t="s">
        <v>1110</v>
      </c>
      <c r="G5304" s="775" t="s">
        <v>4235</v>
      </c>
      <c r="H5304" s="775" t="s">
        <v>4235</v>
      </c>
      <c r="I5304" s="775" t="s">
        <v>5772</v>
      </c>
    </row>
    <row r="5305" spans="1:9">
      <c r="A5305" s="775" t="str">
        <f>Table_wabobpsvr_AzureCalc_AzureCalcRateCard[[#This Row],[ServiceName]]&amp;Table_wabobpsvr_AzureCalc_AzureCalcRateCard[[#This Row],[Price_Level]]&amp;Table_wabobpsvr_AzureCalc_AzureCalcRateCard[[#This Row],[Region]]</f>
        <v>Standard_D11 VM (Non-Windows)D1</v>
      </c>
      <c r="B5305" s="775">
        <v>1</v>
      </c>
      <c r="C5305" s="775" t="s">
        <v>680</v>
      </c>
      <c r="D5305" s="775" t="s">
        <v>176</v>
      </c>
      <c r="E5305" s="775">
        <v>0.154</v>
      </c>
      <c r="F5305" s="775" t="s">
        <v>1110</v>
      </c>
      <c r="G5305" s="775" t="s">
        <v>4235</v>
      </c>
      <c r="H5305" s="775" t="s">
        <v>4235</v>
      </c>
      <c r="I5305" s="775" t="s">
        <v>5772</v>
      </c>
    </row>
    <row r="5306" spans="1:9">
      <c r="A5306" s="775" t="str">
        <f>Table_wabobpsvr_AzureCalc_AzureCalcRateCard[[#This Row],[ServiceName]]&amp;Table_wabobpsvr_AzureCalc_AzureCalcRateCard[[#This Row],[Price_Level]]&amp;Table_wabobpsvr_AzureCalc_AzureCalcRateCard[[#This Row],[Region]]</f>
        <v>Standard_D11 VM (Non-Windows)MOSP4</v>
      </c>
      <c r="B5306" s="775">
        <v>4</v>
      </c>
      <c r="C5306" s="775" t="s">
        <v>680</v>
      </c>
      <c r="D5306" s="775" t="s">
        <v>606</v>
      </c>
      <c r="E5306" s="775">
        <v>0.19500000000000001</v>
      </c>
      <c r="F5306" s="775" t="s">
        <v>1110</v>
      </c>
      <c r="G5306" s="775" t="s">
        <v>4235</v>
      </c>
      <c r="H5306" s="775" t="s">
        <v>4235</v>
      </c>
      <c r="I5306" s="775" t="s">
        <v>5773</v>
      </c>
    </row>
    <row r="5307" spans="1:9">
      <c r="A5307" s="775" t="str">
        <f>Table_wabobpsvr_AzureCalc_AzureCalcRateCard[[#This Row],[ServiceName]]&amp;Table_wabobpsvr_AzureCalc_AzureCalcRateCard[[#This Row],[Price_Level]]&amp;Table_wabobpsvr_AzureCalc_AzureCalcRateCard[[#This Row],[Region]]</f>
        <v>Standard_D11 VM (Non-Windows)A4</v>
      </c>
      <c r="B5307" s="775">
        <v>4</v>
      </c>
      <c r="C5307" s="775" t="s">
        <v>680</v>
      </c>
      <c r="D5307" s="775" t="s">
        <v>174</v>
      </c>
      <c r="E5307" s="775">
        <v>0.18915000000000001</v>
      </c>
      <c r="F5307" s="775" t="s">
        <v>1110</v>
      </c>
      <c r="G5307" s="775" t="s">
        <v>4235</v>
      </c>
      <c r="H5307" s="775" t="s">
        <v>4235</v>
      </c>
      <c r="I5307" s="775" t="s">
        <v>5773</v>
      </c>
    </row>
    <row r="5308" spans="1:9">
      <c r="A5308" s="775" t="str">
        <f>Table_wabobpsvr_AzureCalc_AzureCalcRateCard[[#This Row],[ServiceName]]&amp;Table_wabobpsvr_AzureCalc_AzureCalcRateCard[[#This Row],[Price_Level]]&amp;Table_wabobpsvr_AzureCalc_AzureCalcRateCard[[#This Row],[Region]]</f>
        <v>Standard_D11 VM (Non-Windows)B4</v>
      </c>
      <c r="B5308" s="775">
        <v>4</v>
      </c>
      <c r="C5308" s="775" t="s">
        <v>680</v>
      </c>
      <c r="D5308" s="775" t="s">
        <v>175</v>
      </c>
      <c r="E5308" s="775">
        <v>0.18329999999999999</v>
      </c>
      <c r="F5308" s="775" t="s">
        <v>1110</v>
      </c>
      <c r="G5308" s="775" t="s">
        <v>4235</v>
      </c>
      <c r="H5308" s="775" t="s">
        <v>4235</v>
      </c>
      <c r="I5308" s="775" t="s">
        <v>5773</v>
      </c>
    </row>
    <row r="5309" spans="1:9">
      <c r="A5309" s="775" t="str">
        <f>Table_wabobpsvr_AzureCalc_AzureCalcRateCard[[#This Row],[ServiceName]]&amp;Table_wabobpsvr_AzureCalc_AzureCalcRateCard[[#This Row],[Price_Level]]&amp;Table_wabobpsvr_AzureCalc_AzureCalcRateCard[[#This Row],[Region]]</f>
        <v>Standard_D11 VM (Non-Windows)C4</v>
      </c>
      <c r="B5309" s="775">
        <v>4</v>
      </c>
      <c r="C5309" s="775" t="s">
        <v>680</v>
      </c>
      <c r="D5309" s="775" t="s">
        <v>177</v>
      </c>
      <c r="E5309" s="775">
        <v>0.17745</v>
      </c>
      <c r="F5309" s="775" t="s">
        <v>1110</v>
      </c>
      <c r="G5309" s="775" t="s">
        <v>4235</v>
      </c>
      <c r="H5309" s="775" t="s">
        <v>4235</v>
      </c>
      <c r="I5309" s="775" t="s">
        <v>5773</v>
      </c>
    </row>
    <row r="5310" spans="1:9">
      <c r="A5310" s="775" t="str">
        <f>Table_wabobpsvr_AzureCalc_AzureCalcRateCard[[#This Row],[ServiceName]]&amp;Table_wabobpsvr_AzureCalc_AzureCalcRateCard[[#This Row],[Price_Level]]&amp;Table_wabobpsvr_AzureCalc_AzureCalcRateCard[[#This Row],[Region]]</f>
        <v>Standard_D11 VM (Non-Windows)D4</v>
      </c>
      <c r="B5310" s="775">
        <v>4</v>
      </c>
      <c r="C5310" s="775" t="s">
        <v>680</v>
      </c>
      <c r="D5310" s="775" t="s">
        <v>176</v>
      </c>
      <c r="E5310" s="775">
        <v>0.1716</v>
      </c>
      <c r="F5310" s="775" t="s">
        <v>1110</v>
      </c>
      <c r="G5310" s="775" t="s">
        <v>4235</v>
      </c>
      <c r="H5310" s="775" t="s">
        <v>4235</v>
      </c>
      <c r="I5310" s="775" t="s">
        <v>5773</v>
      </c>
    </row>
    <row r="5311" spans="1:9">
      <c r="A5311" s="775" t="str">
        <f>Table_wabobpsvr_AzureCalc_AzureCalcRateCard[[#This Row],[ServiceName]]&amp;Table_wabobpsvr_AzureCalc_AzureCalcRateCard[[#This Row],[Price_Level]]&amp;Table_wabobpsvr_AzureCalc_AzureCalcRateCard[[#This Row],[Region]]</f>
        <v>Standard_D11 VM (Non-Windows)MOSP14</v>
      </c>
      <c r="B5311" s="775">
        <v>14</v>
      </c>
      <c r="C5311" s="775" t="s">
        <v>680</v>
      </c>
      <c r="D5311" s="775" t="s">
        <v>606</v>
      </c>
      <c r="E5311" s="775">
        <v>0.219</v>
      </c>
      <c r="F5311" s="775" t="s">
        <v>1110</v>
      </c>
      <c r="G5311" s="775" t="s">
        <v>4235</v>
      </c>
      <c r="H5311" s="775" t="s">
        <v>4235</v>
      </c>
      <c r="I5311" s="775" t="s">
        <v>5774</v>
      </c>
    </row>
    <row r="5312" spans="1:9">
      <c r="A5312" s="775" t="str">
        <f>Table_wabobpsvr_AzureCalc_AzureCalcRateCard[[#This Row],[ServiceName]]&amp;Table_wabobpsvr_AzureCalc_AzureCalcRateCard[[#This Row],[Price_Level]]&amp;Table_wabobpsvr_AzureCalc_AzureCalcRateCard[[#This Row],[Region]]</f>
        <v>Standard_D11 VM (Non-Windows)A14</v>
      </c>
      <c r="B5312" s="775">
        <v>14</v>
      </c>
      <c r="C5312" s="775" t="s">
        <v>680</v>
      </c>
      <c r="D5312" s="775" t="s">
        <v>174</v>
      </c>
      <c r="E5312" s="775">
        <v>0.21243000000000001</v>
      </c>
      <c r="F5312" s="775" t="s">
        <v>1110</v>
      </c>
      <c r="G5312" s="775" t="s">
        <v>4235</v>
      </c>
      <c r="H5312" s="775" t="s">
        <v>4235</v>
      </c>
      <c r="I5312" s="775" t="s">
        <v>5774</v>
      </c>
    </row>
    <row r="5313" spans="1:9">
      <c r="A5313" s="775" t="str">
        <f>Table_wabobpsvr_AzureCalc_AzureCalcRateCard[[#This Row],[ServiceName]]&amp;Table_wabobpsvr_AzureCalc_AzureCalcRateCard[[#This Row],[Price_Level]]&amp;Table_wabobpsvr_AzureCalc_AzureCalcRateCard[[#This Row],[Region]]</f>
        <v>Standard_D11 VM (Non-Windows)B14</v>
      </c>
      <c r="B5313" s="775">
        <v>14</v>
      </c>
      <c r="C5313" s="775" t="s">
        <v>680</v>
      </c>
      <c r="D5313" s="775" t="s">
        <v>175</v>
      </c>
      <c r="E5313" s="775">
        <v>0.20585999999999999</v>
      </c>
      <c r="F5313" s="775" t="s">
        <v>1110</v>
      </c>
      <c r="G5313" s="775" t="s">
        <v>4235</v>
      </c>
      <c r="H5313" s="775" t="s">
        <v>4235</v>
      </c>
      <c r="I5313" s="775" t="s">
        <v>5774</v>
      </c>
    </row>
    <row r="5314" spans="1:9">
      <c r="A5314" s="775" t="str">
        <f>Table_wabobpsvr_AzureCalc_AzureCalcRateCard[[#This Row],[ServiceName]]&amp;Table_wabobpsvr_AzureCalc_AzureCalcRateCard[[#This Row],[Price_Level]]&amp;Table_wabobpsvr_AzureCalc_AzureCalcRateCard[[#This Row],[Region]]</f>
        <v>Standard_D11 VM (Non-Windows)C14</v>
      </c>
      <c r="B5314" s="775">
        <v>14</v>
      </c>
      <c r="C5314" s="775" t="s">
        <v>680</v>
      </c>
      <c r="D5314" s="775" t="s">
        <v>177</v>
      </c>
      <c r="E5314" s="775">
        <v>0.19928999999999999</v>
      </c>
      <c r="F5314" s="775" t="s">
        <v>1110</v>
      </c>
      <c r="G5314" s="775" t="s">
        <v>4235</v>
      </c>
      <c r="H5314" s="775" t="s">
        <v>4235</v>
      </c>
      <c r="I5314" s="775" t="s">
        <v>5774</v>
      </c>
    </row>
    <row r="5315" spans="1:9">
      <c r="A5315" s="775" t="str">
        <f>Table_wabobpsvr_AzureCalc_AzureCalcRateCard[[#This Row],[ServiceName]]&amp;Table_wabobpsvr_AzureCalc_AzureCalcRateCard[[#This Row],[Price_Level]]&amp;Table_wabobpsvr_AzureCalc_AzureCalcRateCard[[#This Row],[Region]]</f>
        <v>Standard_D11 VM (Non-Windows)D14</v>
      </c>
      <c r="B5315" s="775">
        <v>14</v>
      </c>
      <c r="C5315" s="775" t="s">
        <v>680</v>
      </c>
      <c r="D5315" s="775" t="s">
        <v>176</v>
      </c>
      <c r="E5315" s="775">
        <v>0.19272</v>
      </c>
      <c r="F5315" s="775" t="s">
        <v>1110</v>
      </c>
      <c r="G5315" s="775" t="s">
        <v>4235</v>
      </c>
      <c r="H5315" s="775" t="s">
        <v>4235</v>
      </c>
      <c r="I5315" s="775" t="s">
        <v>5774</v>
      </c>
    </row>
    <row r="5316" spans="1:9">
      <c r="A5316" s="775" t="str">
        <f>Table_wabobpsvr_AzureCalc_AzureCalcRateCard[[#This Row],[ServiceName]]&amp;Table_wabobpsvr_AzureCalc_AzureCalcRateCard[[#This Row],[Price_Level]]&amp;Table_wabobpsvr_AzureCalc_AzureCalcRateCard[[#This Row],[Region]]</f>
        <v>Standard_D11 VM (Non-Windows)MOSP</v>
      </c>
      <c r="B5316" s="775"/>
      <c r="C5316" s="775" t="s">
        <v>680</v>
      </c>
      <c r="D5316" s="775" t="s">
        <v>606</v>
      </c>
      <c r="E5316" s="775">
        <v>0.17499999999999999</v>
      </c>
      <c r="F5316" s="775" t="s">
        <v>1110</v>
      </c>
      <c r="G5316" s="775" t="s">
        <v>4235</v>
      </c>
      <c r="H5316" s="775" t="s">
        <v>4235</v>
      </c>
      <c r="I5316" s="775" t="s">
        <v>5775</v>
      </c>
    </row>
    <row r="5317" spans="1:9">
      <c r="A5317" s="775" t="str">
        <f>Table_wabobpsvr_AzureCalc_AzureCalcRateCard[[#This Row],[ServiceName]]&amp;Table_wabobpsvr_AzureCalc_AzureCalcRateCard[[#This Row],[Price_Level]]&amp;Table_wabobpsvr_AzureCalc_AzureCalcRateCard[[#This Row],[Region]]</f>
        <v>Standard_D11 VM (Non-Windows)A</v>
      </c>
      <c r="B5317" s="775"/>
      <c r="C5317" s="775" t="s">
        <v>680</v>
      </c>
      <c r="D5317" s="775" t="s">
        <v>174</v>
      </c>
      <c r="E5317" s="775">
        <v>0.16975000000000001</v>
      </c>
      <c r="F5317" s="775" t="s">
        <v>1110</v>
      </c>
      <c r="G5317" s="775" t="s">
        <v>3587</v>
      </c>
      <c r="H5317" s="775" t="s">
        <v>3588</v>
      </c>
      <c r="I5317" s="775" t="s">
        <v>5775</v>
      </c>
    </row>
    <row r="5318" spans="1:9">
      <c r="A5318" s="775" t="str">
        <f>Table_wabobpsvr_AzureCalc_AzureCalcRateCard[[#This Row],[ServiceName]]&amp;Table_wabobpsvr_AzureCalc_AzureCalcRateCard[[#This Row],[Price_Level]]&amp;Table_wabobpsvr_AzureCalc_AzureCalcRateCard[[#This Row],[Region]]</f>
        <v>Standard_D11 VM (Non-Windows)B</v>
      </c>
      <c r="B5318" s="775"/>
      <c r="C5318" s="775" t="s">
        <v>680</v>
      </c>
      <c r="D5318" s="775" t="s">
        <v>175</v>
      </c>
      <c r="E5318" s="775">
        <v>0.16450000000000001</v>
      </c>
      <c r="F5318" s="775" t="s">
        <v>1110</v>
      </c>
      <c r="G5318" s="775" t="s">
        <v>3587</v>
      </c>
      <c r="H5318" s="775" t="s">
        <v>3588</v>
      </c>
      <c r="I5318" s="775" t="s">
        <v>5775</v>
      </c>
    </row>
    <row r="5319" spans="1:9">
      <c r="A5319" s="775" t="str">
        <f>Table_wabobpsvr_AzureCalc_AzureCalcRateCard[[#This Row],[ServiceName]]&amp;Table_wabobpsvr_AzureCalc_AzureCalcRateCard[[#This Row],[Price_Level]]&amp;Table_wabobpsvr_AzureCalc_AzureCalcRateCard[[#This Row],[Region]]</f>
        <v>Standard_D11 VM (Non-Windows)C</v>
      </c>
      <c r="B5319" s="775"/>
      <c r="C5319" s="775" t="s">
        <v>680</v>
      </c>
      <c r="D5319" s="775" t="s">
        <v>177</v>
      </c>
      <c r="E5319" s="775">
        <v>0.15925</v>
      </c>
      <c r="F5319" s="775" t="s">
        <v>1110</v>
      </c>
      <c r="G5319" s="775" t="s">
        <v>3587</v>
      </c>
      <c r="H5319" s="775" t="s">
        <v>3588</v>
      </c>
      <c r="I5319" s="775" t="s">
        <v>5775</v>
      </c>
    </row>
    <row r="5320" spans="1:9">
      <c r="A5320" s="775" t="str">
        <f>Table_wabobpsvr_AzureCalc_AzureCalcRateCard[[#This Row],[ServiceName]]&amp;Table_wabobpsvr_AzureCalc_AzureCalcRateCard[[#This Row],[Price_Level]]&amp;Table_wabobpsvr_AzureCalc_AzureCalcRateCard[[#This Row],[Region]]</f>
        <v>Standard_D11 VM (Non-Windows)D</v>
      </c>
      <c r="B5320" s="775"/>
      <c r="C5320" s="775" t="s">
        <v>680</v>
      </c>
      <c r="D5320" s="775" t="s">
        <v>176</v>
      </c>
      <c r="E5320" s="775">
        <v>0.154</v>
      </c>
      <c r="F5320" s="775" t="s">
        <v>1110</v>
      </c>
      <c r="G5320" s="775" t="s">
        <v>3587</v>
      </c>
      <c r="H5320" s="775" t="s">
        <v>3588</v>
      </c>
      <c r="I5320" s="775" t="s">
        <v>5775</v>
      </c>
    </row>
    <row r="5321" spans="1:9">
      <c r="A5321" s="775" t="str">
        <f>Table_wabobpsvr_AzureCalc_AzureCalcRateCard[[#This Row],[ServiceName]]&amp;Table_wabobpsvr_AzureCalc_AzureCalcRateCard[[#This Row],[Price_Level]]&amp;Table_wabobpsvr_AzureCalc_AzureCalcRateCard[[#This Row],[Region]]</f>
        <v>Standard_D11 VM (Windows)MOSP10</v>
      </c>
      <c r="B5321" s="775">
        <v>10</v>
      </c>
      <c r="C5321" s="775" t="s">
        <v>680</v>
      </c>
      <c r="D5321" s="775" t="s">
        <v>606</v>
      </c>
      <c r="E5321" s="775">
        <v>0.371</v>
      </c>
      <c r="F5321" s="775" t="s">
        <v>1111</v>
      </c>
      <c r="G5321" s="775" t="s">
        <v>4235</v>
      </c>
      <c r="H5321" s="775" t="s">
        <v>4235</v>
      </c>
      <c r="I5321" s="775" t="s">
        <v>5776</v>
      </c>
    </row>
    <row r="5322" spans="1:9">
      <c r="A5322" s="775" t="str">
        <f>Table_wabobpsvr_AzureCalc_AzureCalcRateCard[[#This Row],[ServiceName]]&amp;Table_wabobpsvr_AzureCalc_AzureCalcRateCard[[#This Row],[Price_Level]]&amp;Table_wabobpsvr_AzureCalc_AzureCalcRateCard[[#This Row],[Region]]</f>
        <v>Standard_D11 VM (Windows)A10</v>
      </c>
      <c r="B5322" s="775">
        <v>10</v>
      </c>
      <c r="C5322" s="775" t="s">
        <v>680</v>
      </c>
      <c r="D5322" s="775" t="s">
        <v>174</v>
      </c>
      <c r="E5322" s="775">
        <v>0.35987000000000002</v>
      </c>
      <c r="F5322" s="775" t="s">
        <v>1111</v>
      </c>
      <c r="G5322" s="775" t="s">
        <v>4235</v>
      </c>
      <c r="H5322" s="775" t="s">
        <v>4235</v>
      </c>
      <c r="I5322" s="775" t="s">
        <v>5776</v>
      </c>
    </row>
    <row r="5323" spans="1:9">
      <c r="A5323" s="775" t="str">
        <f>Table_wabobpsvr_AzureCalc_AzureCalcRateCard[[#This Row],[ServiceName]]&amp;Table_wabobpsvr_AzureCalc_AzureCalcRateCard[[#This Row],[Price_Level]]&amp;Table_wabobpsvr_AzureCalc_AzureCalcRateCard[[#This Row],[Region]]</f>
        <v>Standard_D11 VM (Windows)B10</v>
      </c>
      <c r="B5323" s="775">
        <v>10</v>
      </c>
      <c r="C5323" s="775" t="s">
        <v>680</v>
      </c>
      <c r="D5323" s="775" t="s">
        <v>175</v>
      </c>
      <c r="E5323" s="775">
        <v>0.34873999999999999</v>
      </c>
      <c r="F5323" s="775" t="s">
        <v>1111</v>
      </c>
      <c r="G5323" s="775" t="s">
        <v>4235</v>
      </c>
      <c r="H5323" s="775" t="s">
        <v>4235</v>
      </c>
      <c r="I5323" s="775" t="s">
        <v>5776</v>
      </c>
    </row>
    <row r="5324" spans="1:9">
      <c r="A5324" s="775" t="str">
        <f>Table_wabobpsvr_AzureCalc_AzureCalcRateCard[[#This Row],[ServiceName]]&amp;Table_wabobpsvr_AzureCalc_AzureCalcRateCard[[#This Row],[Price_Level]]&amp;Table_wabobpsvr_AzureCalc_AzureCalcRateCard[[#This Row],[Region]]</f>
        <v>Standard_D11 VM (Windows)C10</v>
      </c>
      <c r="B5324" s="775">
        <v>10</v>
      </c>
      <c r="C5324" s="775" t="s">
        <v>680</v>
      </c>
      <c r="D5324" s="775" t="s">
        <v>177</v>
      </c>
      <c r="E5324" s="775">
        <v>0.33761000000000002</v>
      </c>
      <c r="F5324" s="775" t="s">
        <v>1111</v>
      </c>
      <c r="G5324" s="775" t="s">
        <v>4235</v>
      </c>
      <c r="H5324" s="775" t="s">
        <v>4235</v>
      </c>
      <c r="I5324" s="775" t="s">
        <v>5776</v>
      </c>
    </row>
    <row r="5325" spans="1:9">
      <c r="A5325" s="775" t="str">
        <f>Table_wabobpsvr_AzureCalc_AzureCalcRateCard[[#This Row],[ServiceName]]&amp;Table_wabobpsvr_AzureCalc_AzureCalcRateCard[[#This Row],[Price_Level]]&amp;Table_wabobpsvr_AzureCalc_AzureCalcRateCard[[#This Row],[Region]]</f>
        <v>Standard_D11 VM (Windows)D10</v>
      </c>
      <c r="B5325" s="775">
        <v>10</v>
      </c>
      <c r="C5325" s="775" t="s">
        <v>680</v>
      </c>
      <c r="D5325" s="775" t="s">
        <v>176</v>
      </c>
      <c r="E5325" s="775">
        <v>0.32647999999999999</v>
      </c>
      <c r="F5325" s="775" t="s">
        <v>1111</v>
      </c>
      <c r="G5325" s="775" t="s">
        <v>4235</v>
      </c>
      <c r="H5325" s="775" t="s">
        <v>4235</v>
      </c>
      <c r="I5325" s="775" t="s">
        <v>5776</v>
      </c>
    </row>
    <row r="5326" spans="1:9">
      <c r="A5326" s="775" t="str">
        <f>Table_wabobpsvr_AzureCalc_AzureCalcRateCard[[#This Row],[ServiceName]]&amp;Table_wabobpsvr_AzureCalc_AzureCalcRateCard[[#This Row],[Price_Level]]&amp;Table_wabobpsvr_AzureCalc_AzureCalcRateCard[[#This Row],[Region]]</f>
        <v>Standard_D11 VM (Windows)MOSP9</v>
      </c>
      <c r="B5326" s="775">
        <v>9</v>
      </c>
      <c r="C5326" s="775" t="s">
        <v>680</v>
      </c>
      <c r="D5326" s="775" t="s">
        <v>606</v>
      </c>
      <c r="E5326" s="775">
        <v>0.32300000000000001</v>
      </c>
      <c r="F5326" s="775" t="s">
        <v>1111</v>
      </c>
      <c r="G5326" s="775" t="s">
        <v>4235</v>
      </c>
      <c r="H5326" s="775" t="s">
        <v>4235</v>
      </c>
      <c r="I5326" s="775" t="s">
        <v>5777</v>
      </c>
    </row>
    <row r="5327" spans="1:9">
      <c r="A5327" s="775" t="str">
        <f>Table_wabobpsvr_AzureCalc_AzureCalcRateCard[[#This Row],[ServiceName]]&amp;Table_wabobpsvr_AzureCalc_AzureCalcRateCard[[#This Row],[Price_Level]]&amp;Table_wabobpsvr_AzureCalc_AzureCalcRateCard[[#This Row],[Region]]</f>
        <v>Standard_D11 VM (Windows)A9</v>
      </c>
      <c r="B5327" s="775">
        <v>9</v>
      </c>
      <c r="C5327" s="775" t="s">
        <v>680</v>
      </c>
      <c r="D5327" s="775" t="s">
        <v>174</v>
      </c>
      <c r="E5327" s="775">
        <v>0.31330999999999998</v>
      </c>
      <c r="F5327" s="775" t="s">
        <v>1111</v>
      </c>
      <c r="G5327" s="775" t="s">
        <v>4235</v>
      </c>
      <c r="H5327" s="775" t="s">
        <v>4235</v>
      </c>
      <c r="I5327" s="775" t="s">
        <v>5777</v>
      </c>
    </row>
    <row r="5328" spans="1:9">
      <c r="A5328" s="775" t="str">
        <f>Table_wabobpsvr_AzureCalc_AzureCalcRateCard[[#This Row],[ServiceName]]&amp;Table_wabobpsvr_AzureCalc_AzureCalcRateCard[[#This Row],[Price_Level]]&amp;Table_wabobpsvr_AzureCalc_AzureCalcRateCard[[#This Row],[Region]]</f>
        <v>Standard_D11 VM (Windows)B9</v>
      </c>
      <c r="B5328" s="775">
        <v>9</v>
      </c>
      <c r="C5328" s="775" t="s">
        <v>680</v>
      </c>
      <c r="D5328" s="775" t="s">
        <v>175</v>
      </c>
      <c r="E5328" s="775">
        <v>0.30362</v>
      </c>
      <c r="F5328" s="775" t="s">
        <v>1111</v>
      </c>
      <c r="G5328" s="775" t="s">
        <v>4235</v>
      </c>
      <c r="H5328" s="775" t="s">
        <v>4235</v>
      </c>
      <c r="I5328" s="775" t="s">
        <v>5777</v>
      </c>
    </row>
    <row r="5329" spans="1:9">
      <c r="A5329" s="775" t="str">
        <f>Table_wabobpsvr_AzureCalc_AzureCalcRateCard[[#This Row],[ServiceName]]&amp;Table_wabobpsvr_AzureCalc_AzureCalcRateCard[[#This Row],[Price_Level]]&amp;Table_wabobpsvr_AzureCalc_AzureCalcRateCard[[#This Row],[Region]]</f>
        <v>Standard_D11 VM (Windows)C9</v>
      </c>
      <c r="B5329" s="775">
        <v>9</v>
      </c>
      <c r="C5329" s="775" t="s">
        <v>680</v>
      </c>
      <c r="D5329" s="775" t="s">
        <v>177</v>
      </c>
      <c r="E5329" s="775">
        <v>0.29393000000000002</v>
      </c>
      <c r="F5329" s="775" t="s">
        <v>1111</v>
      </c>
      <c r="G5329" s="775" t="s">
        <v>4235</v>
      </c>
      <c r="H5329" s="775" t="s">
        <v>4235</v>
      </c>
      <c r="I5329" s="775" t="s">
        <v>5777</v>
      </c>
    </row>
    <row r="5330" spans="1:9">
      <c r="A5330" s="775" t="str">
        <f>Table_wabobpsvr_AzureCalc_AzureCalcRateCard[[#This Row],[ServiceName]]&amp;Table_wabobpsvr_AzureCalc_AzureCalcRateCard[[#This Row],[Price_Level]]&amp;Table_wabobpsvr_AzureCalc_AzureCalcRateCard[[#This Row],[Region]]</f>
        <v>Standard_D11 VM (Windows)D9</v>
      </c>
      <c r="B5330" s="775">
        <v>9</v>
      </c>
      <c r="C5330" s="775" t="s">
        <v>680</v>
      </c>
      <c r="D5330" s="775" t="s">
        <v>176</v>
      </c>
      <c r="E5330" s="775">
        <v>0.28423999999999999</v>
      </c>
      <c r="F5330" s="775" t="s">
        <v>1111</v>
      </c>
      <c r="G5330" s="775" t="s">
        <v>4235</v>
      </c>
      <c r="H5330" s="775" t="s">
        <v>4235</v>
      </c>
      <c r="I5330" s="775" t="s">
        <v>5777</v>
      </c>
    </row>
    <row r="5331" spans="1:9">
      <c r="A5331" s="775" t="str">
        <f>Table_wabobpsvr_AzureCalc_AzureCalcRateCard[[#This Row],[ServiceName]]&amp;Table_wabobpsvr_AzureCalc_AzureCalcRateCard[[#This Row],[Price_Level]]&amp;Table_wabobpsvr_AzureCalc_AzureCalcRateCard[[#This Row],[Region]]</f>
        <v>Standard_D12 VM (Non-Windows)C3</v>
      </c>
      <c r="B5331" s="775">
        <v>3</v>
      </c>
      <c r="C5331" s="775" t="s">
        <v>680</v>
      </c>
      <c r="D5331" s="775" t="s">
        <v>177</v>
      </c>
      <c r="E5331" s="775">
        <v>0.35489999999999999</v>
      </c>
      <c r="F5331" s="775" t="s">
        <v>1113</v>
      </c>
      <c r="G5331" s="775" t="s">
        <v>4235</v>
      </c>
      <c r="H5331" s="775" t="s">
        <v>4235</v>
      </c>
      <c r="I5331" s="775" t="s">
        <v>5746</v>
      </c>
    </row>
    <row r="5332" spans="1:9">
      <c r="A5332" s="775" t="str">
        <f>Table_wabobpsvr_AzureCalc_AzureCalcRateCard[[#This Row],[ServiceName]]&amp;Table_wabobpsvr_AzureCalc_AzureCalcRateCard[[#This Row],[Price_Level]]&amp;Table_wabobpsvr_AzureCalc_AzureCalcRateCard[[#This Row],[Region]]</f>
        <v>Standard_D12 VM (Non-Windows)D3</v>
      </c>
      <c r="B5332" s="775">
        <v>3</v>
      </c>
      <c r="C5332" s="775" t="s">
        <v>680</v>
      </c>
      <c r="D5332" s="775" t="s">
        <v>176</v>
      </c>
      <c r="E5332" s="775">
        <v>0.34320000000000001</v>
      </c>
      <c r="F5332" s="775" t="s">
        <v>1113</v>
      </c>
      <c r="G5332" s="775" t="s">
        <v>4235</v>
      </c>
      <c r="H5332" s="775" t="s">
        <v>4235</v>
      </c>
      <c r="I5332" s="775" t="s">
        <v>5746</v>
      </c>
    </row>
    <row r="5333" spans="1:9">
      <c r="A5333" s="775" t="str">
        <f>Table_wabobpsvr_AzureCalc_AzureCalcRateCard[[#This Row],[ServiceName]]&amp;Table_wabobpsvr_AzureCalc_AzureCalcRateCard[[#This Row],[Price_Level]]&amp;Table_wabobpsvr_AzureCalc_AzureCalcRateCard[[#This Row],[Region]]</f>
        <v>Standard_D12 VM (Non-Windows)MOSP6</v>
      </c>
      <c r="B5333" s="775">
        <v>6</v>
      </c>
      <c r="C5333" s="775" t="s">
        <v>680</v>
      </c>
      <c r="D5333" s="775" t="s">
        <v>606</v>
      </c>
      <c r="E5333" s="775">
        <v>0.39</v>
      </c>
      <c r="F5333" s="775" t="s">
        <v>1113</v>
      </c>
      <c r="G5333" s="775" t="s">
        <v>4235</v>
      </c>
      <c r="H5333" s="775" t="s">
        <v>4235</v>
      </c>
      <c r="I5333" s="775" t="s">
        <v>5778</v>
      </c>
    </row>
    <row r="5334" spans="1:9">
      <c r="A5334" s="775" t="str">
        <f>Table_wabobpsvr_AzureCalc_AzureCalcRateCard[[#This Row],[ServiceName]]&amp;Table_wabobpsvr_AzureCalc_AzureCalcRateCard[[#This Row],[Price_Level]]&amp;Table_wabobpsvr_AzureCalc_AzureCalcRateCard[[#This Row],[Region]]</f>
        <v>Standard_D12 VM (Non-Windows)A6</v>
      </c>
      <c r="B5334" s="775">
        <v>6</v>
      </c>
      <c r="C5334" s="775" t="s">
        <v>680</v>
      </c>
      <c r="D5334" s="775" t="s">
        <v>174</v>
      </c>
      <c r="E5334" s="775">
        <v>0.37830000000000003</v>
      </c>
      <c r="F5334" s="775" t="s">
        <v>1113</v>
      </c>
      <c r="G5334" s="775" t="s">
        <v>4235</v>
      </c>
      <c r="H5334" s="775" t="s">
        <v>4235</v>
      </c>
      <c r="I5334" s="775" t="s">
        <v>5778</v>
      </c>
    </row>
    <row r="5335" spans="1:9">
      <c r="A5335" s="775" t="str">
        <f>Table_wabobpsvr_AzureCalc_AzureCalcRateCard[[#This Row],[ServiceName]]&amp;Table_wabobpsvr_AzureCalc_AzureCalcRateCard[[#This Row],[Price_Level]]&amp;Table_wabobpsvr_AzureCalc_AzureCalcRateCard[[#This Row],[Region]]</f>
        <v>Standard_D12 VM (Non-Windows)B6</v>
      </c>
      <c r="B5335" s="775">
        <v>6</v>
      </c>
      <c r="C5335" s="775" t="s">
        <v>680</v>
      </c>
      <c r="D5335" s="775" t="s">
        <v>175</v>
      </c>
      <c r="E5335" s="775">
        <v>0.36659999999999998</v>
      </c>
      <c r="F5335" s="775" t="s">
        <v>1113</v>
      </c>
      <c r="G5335" s="775" t="s">
        <v>4235</v>
      </c>
      <c r="H5335" s="775" t="s">
        <v>4235</v>
      </c>
      <c r="I5335" s="775" t="s">
        <v>5778</v>
      </c>
    </row>
    <row r="5336" spans="1:9">
      <c r="A5336" s="775" t="str">
        <f>Table_wabobpsvr_AzureCalc_AzureCalcRateCard[[#This Row],[ServiceName]]&amp;Table_wabobpsvr_AzureCalc_AzureCalcRateCard[[#This Row],[Price_Level]]&amp;Table_wabobpsvr_AzureCalc_AzureCalcRateCard[[#This Row],[Region]]</f>
        <v>Standard_D12 VM (Non-Windows)C6</v>
      </c>
      <c r="B5336" s="775">
        <v>6</v>
      </c>
      <c r="C5336" s="775" t="s">
        <v>680</v>
      </c>
      <c r="D5336" s="775" t="s">
        <v>177</v>
      </c>
      <c r="E5336" s="775">
        <v>0.35489999999999999</v>
      </c>
      <c r="F5336" s="775" t="s">
        <v>1113</v>
      </c>
      <c r="G5336" s="775" t="s">
        <v>4235</v>
      </c>
      <c r="H5336" s="775" t="s">
        <v>4235</v>
      </c>
      <c r="I5336" s="775" t="s">
        <v>5778</v>
      </c>
    </row>
    <row r="5337" spans="1:9">
      <c r="A5337" s="775" t="str">
        <f>Table_wabobpsvr_AzureCalc_AzureCalcRateCard[[#This Row],[ServiceName]]&amp;Table_wabobpsvr_AzureCalc_AzureCalcRateCard[[#This Row],[Price_Level]]&amp;Table_wabobpsvr_AzureCalc_AzureCalcRateCard[[#This Row],[Region]]</f>
        <v>Standard_D12 VM (Non-Windows)D6</v>
      </c>
      <c r="B5337" s="775">
        <v>6</v>
      </c>
      <c r="C5337" s="775" t="s">
        <v>680</v>
      </c>
      <c r="D5337" s="775" t="s">
        <v>176</v>
      </c>
      <c r="E5337" s="775">
        <v>0.34320000000000001</v>
      </c>
      <c r="F5337" s="775" t="s">
        <v>1113</v>
      </c>
      <c r="G5337" s="775" t="s">
        <v>4235</v>
      </c>
      <c r="H5337" s="775" t="s">
        <v>4235</v>
      </c>
      <c r="I5337" s="775" t="s">
        <v>5778</v>
      </c>
    </row>
    <row r="5338" spans="1:9">
      <c r="A5338" s="775" t="str">
        <f>Table_wabobpsvr_AzureCalc_AzureCalcRateCard[[#This Row],[ServiceName]]&amp;Table_wabobpsvr_AzureCalc_AzureCalcRateCard[[#This Row],[Price_Level]]&amp;Table_wabobpsvr_AzureCalc_AzureCalcRateCard[[#This Row],[Region]]</f>
        <v>Standard_D12 VM (Non-Windows)MOSP2</v>
      </c>
      <c r="B5338" s="775">
        <v>2</v>
      </c>
      <c r="C5338" s="775" t="s">
        <v>680</v>
      </c>
      <c r="D5338" s="775" t="s">
        <v>606</v>
      </c>
      <c r="E5338" s="775">
        <v>0.35</v>
      </c>
      <c r="F5338" s="775" t="s">
        <v>1113</v>
      </c>
      <c r="G5338" s="775" t="s">
        <v>4235</v>
      </c>
      <c r="H5338" s="775" t="s">
        <v>4235</v>
      </c>
      <c r="I5338" s="775" t="s">
        <v>5344</v>
      </c>
    </row>
    <row r="5339" spans="1:9">
      <c r="A5339" s="775" t="str">
        <f>Table_wabobpsvr_AzureCalc_AzureCalcRateCard[[#This Row],[ServiceName]]&amp;Table_wabobpsvr_AzureCalc_AzureCalcRateCard[[#This Row],[Price_Level]]&amp;Table_wabobpsvr_AzureCalc_AzureCalcRateCard[[#This Row],[Region]]</f>
        <v>Standard_D12 VM (Non-Windows)A2</v>
      </c>
      <c r="B5339" s="775">
        <v>2</v>
      </c>
      <c r="C5339" s="775" t="s">
        <v>680</v>
      </c>
      <c r="D5339" s="775" t="s">
        <v>174</v>
      </c>
      <c r="E5339" s="775">
        <v>0.33950000000000002</v>
      </c>
      <c r="F5339" s="775" t="s">
        <v>1113</v>
      </c>
      <c r="G5339" s="775" t="s">
        <v>4235</v>
      </c>
      <c r="H5339" s="775" t="s">
        <v>4235</v>
      </c>
      <c r="I5339" s="775" t="s">
        <v>5344</v>
      </c>
    </row>
    <row r="5340" spans="1:9">
      <c r="A5340" s="775" t="str">
        <f>Table_wabobpsvr_AzureCalc_AzureCalcRateCard[[#This Row],[ServiceName]]&amp;Table_wabobpsvr_AzureCalc_AzureCalcRateCard[[#This Row],[Price_Level]]&amp;Table_wabobpsvr_AzureCalc_AzureCalcRateCard[[#This Row],[Region]]</f>
        <v>Standard_D12 VM (Non-Windows)B2</v>
      </c>
      <c r="B5340" s="775">
        <v>2</v>
      </c>
      <c r="C5340" s="775" t="s">
        <v>680</v>
      </c>
      <c r="D5340" s="775" t="s">
        <v>175</v>
      </c>
      <c r="E5340" s="775">
        <v>0.32900000000000001</v>
      </c>
      <c r="F5340" s="775" t="s">
        <v>1113</v>
      </c>
      <c r="G5340" s="775" t="s">
        <v>4235</v>
      </c>
      <c r="H5340" s="775" t="s">
        <v>4235</v>
      </c>
      <c r="I5340" s="775" t="s">
        <v>5344</v>
      </c>
    </row>
    <row r="5341" spans="1:9">
      <c r="A5341" s="775" t="str">
        <f>Table_wabobpsvr_AzureCalc_AzureCalcRateCard[[#This Row],[ServiceName]]&amp;Table_wabobpsvr_AzureCalc_AzureCalcRateCard[[#This Row],[Price_Level]]&amp;Table_wabobpsvr_AzureCalc_AzureCalcRateCard[[#This Row],[Region]]</f>
        <v>A1 HDInsightA12</v>
      </c>
      <c r="B5341" s="775">
        <v>12</v>
      </c>
      <c r="C5341" s="775" t="s">
        <v>87</v>
      </c>
      <c r="D5341" s="775" t="s">
        <v>174</v>
      </c>
      <c r="E5341" s="775">
        <v>6.2E-2</v>
      </c>
      <c r="F5341" s="775" t="s">
        <v>3375</v>
      </c>
      <c r="G5341" s="775" t="s">
        <v>3589</v>
      </c>
      <c r="H5341" s="775" t="s">
        <v>3590</v>
      </c>
      <c r="I5341" s="775" t="s">
        <v>5779</v>
      </c>
    </row>
    <row r="5342" spans="1:9">
      <c r="A5342" s="775" t="str">
        <f>Table_wabobpsvr_AzureCalc_AzureCalcRateCard[[#This Row],[ServiceName]]&amp;Table_wabobpsvr_AzureCalc_AzureCalcRateCard[[#This Row],[Price_Level]]&amp;Table_wabobpsvr_AzureCalc_AzureCalcRateCard[[#This Row],[Region]]</f>
        <v>A1 HDInsightB12</v>
      </c>
      <c r="B5342" s="775">
        <v>12</v>
      </c>
      <c r="C5342" s="775" t="s">
        <v>87</v>
      </c>
      <c r="D5342" s="775" t="s">
        <v>175</v>
      </c>
      <c r="E5342" s="775">
        <v>5.9499999999999997E-2</v>
      </c>
      <c r="F5342" s="775" t="s">
        <v>3375</v>
      </c>
      <c r="G5342" s="775" t="s">
        <v>3589</v>
      </c>
      <c r="H5342" s="775" t="s">
        <v>3590</v>
      </c>
      <c r="I5342" s="775" t="s">
        <v>5779</v>
      </c>
    </row>
    <row r="5343" spans="1:9">
      <c r="A5343" s="775" t="str">
        <f>Table_wabobpsvr_AzureCalc_AzureCalcRateCard[[#This Row],[ServiceName]]&amp;Table_wabobpsvr_AzureCalc_AzureCalcRateCard[[#This Row],[Price_Level]]&amp;Table_wabobpsvr_AzureCalc_AzureCalcRateCard[[#This Row],[Region]]</f>
        <v>A1 HDInsightC12</v>
      </c>
      <c r="B5343" s="775">
        <v>12</v>
      </c>
      <c r="C5343" s="775" t="s">
        <v>87</v>
      </c>
      <c r="D5343" s="775" t="s">
        <v>177</v>
      </c>
      <c r="E5343" s="775">
        <v>5.6899999999999999E-2</v>
      </c>
      <c r="F5343" s="775" t="s">
        <v>3375</v>
      </c>
      <c r="G5343" s="775" t="s">
        <v>3589</v>
      </c>
      <c r="H5343" s="775" t="s">
        <v>3590</v>
      </c>
      <c r="I5343" s="775" t="s">
        <v>5779</v>
      </c>
    </row>
    <row r="5344" spans="1:9">
      <c r="A5344" s="775" t="str">
        <f>Table_wabobpsvr_AzureCalc_AzureCalcRateCard[[#This Row],[ServiceName]]&amp;Table_wabobpsvr_AzureCalc_AzureCalcRateCard[[#This Row],[Price_Level]]&amp;Table_wabobpsvr_AzureCalc_AzureCalcRateCard[[#This Row],[Region]]</f>
        <v>A1 HDInsightD12</v>
      </c>
      <c r="B5344" s="775">
        <v>12</v>
      </c>
      <c r="C5344" s="775" t="s">
        <v>87</v>
      </c>
      <c r="D5344" s="775" t="s">
        <v>176</v>
      </c>
      <c r="E5344" s="775">
        <v>5.4399999999999997E-2</v>
      </c>
      <c r="F5344" s="775" t="s">
        <v>3375</v>
      </c>
      <c r="G5344" s="775" t="s">
        <v>3589</v>
      </c>
      <c r="H5344" s="775" t="s">
        <v>3590</v>
      </c>
      <c r="I5344" s="775" t="s">
        <v>5779</v>
      </c>
    </row>
    <row r="5345" spans="1:9">
      <c r="A5345" s="775" t="str">
        <f>Table_wabobpsvr_AzureCalc_AzureCalcRateCard[[#This Row],[ServiceName]]&amp;Table_wabobpsvr_AzureCalc_AzureCalcRateCard[[#This Row],[Price_Level]]&amp;Table_wabobpsvr_AzureCalc_AzureCalcRateCard[[#This Row],[Region]]</f>
        <v>A6 HDInsightC13</v>
      </c>
      <c r="B5345" s="775">
        <v>13</v>
      </c>
      <c r="C5345" s="775" t="s">
        <v>87</v>
      </c>
      <c r="D5345" s="775" t="s">
        <v>177</v>
      </c>
      <c r="E5345" s="775">
        <v>0.58289999999999997</v>
      </c>
      <c r="F5345" s="775" t="s">
        <v>3413</v>
      </c>
      <c r="G5345" s="775" t="s">
        <v>3545</v>
      </c>
      <c r="H5345" s="775" t="s">
        <v>3546</v>
      </c>
      <c r="I5345" s="775" t="s">
        <v>5508</v>
      </c>
    </row>
    <row r="5346" spans="1:9">
      <c r="A5346" s="775" t="str">
        <f>Table_wabobpsvr_AzureCalc_AzureCalcRateCard[[#This Row],[ServiceName]]&amp;Table_wabobpsvr_AzureCalc_AzureCalcRateCard[[#This Row],[Price_Level]]&amp;Table_wabobpsvr_AzureCalc_AzureCalcRateCard[[#This Row],[Region]]</f>
        <v>A8 HDInsight (Non-Windows)B13</v>
      </c>
      <c r="B5346" s="775">
        <v>13</v>
      </c>
      <c r="C5346" s="775" t="s">
        <v>87</v>
      </c>
      <c r="D5346" s="775" t="s">
        <v>175</v>
      </c>
      <c r="E5346" s="775">
        <v>4.1859999999999999</v>
      </c>
      <c r="F5346" s="775" t="s">
        <v>3379</v>
      </c>
      <c r="G5346" s="775" t="s">
        <v>3537</v>
      </c>
      <c r="H5346" s="775" t="s">
        <v>3538</v>
      </c>
      <c r="I5346" s="775" t="s">
        <v>5183</v>
      </c>
    </row>
    <row r="5347" spans="1:9">
      <c r="A5347" s="775" t="str">
        <f>Table_wabobpsvr_AzureCalc_AzureCalcRateCard[[#This Row],[ServiceName]]&amp;Table_wabobpsvr_AzureCalc_AzureCalcRateCard[[#This Row],[Price_Level]]&amp;Table_wabobpsvr_AzureCalc_AzureCalcRateCard[[#This Row],[Region]]</f>
        <v>A9 HDInsight (Non-Windows)MOSP11</v>
      </c>
      <c r="B5347" s="775">
        <v>11</v>
      </c>
      <c r="C5347" s="775" t="s">
        <v>87</v>
      </c>
      <c r="D5347" s="775" t="s">
        <v>606</v>
      </c>
      <c r="E5347" s="775">
        <v>2.4500000000000002</v>
      </c>
      <c r="F5347" s="775" t="s">
        <v>3380</v>
      </c>
      <c r="G5347" s="775" t="s">
        <v>4235</v>
      </c>
      <c r="H5347" s="775" t="s">
        <v>4235</v>
      </c>
      <c r="I5347" s="775" t="s">
        <v>5780</v>
      </c>
    </row>
    <row r="5348" spans="1:9">
      <c r="A5348" s="775" t="str">
        <f>Table_wabobpsvr_AzureCalc_AzureCalcRateCard[[#This Row],[ServiceName]]&amp;Table_wabobpsvr_AzureCalc_AzureCalcRateCard[[#This Row],[Price_Level]]&amp;Table_wabobpsvr_AzureCalc_AzureCalcRateCard[[#This Row],[Region]]</f>
        <v>Premium Storage - Files (GB)A7</v>
      </c>
      <c r="B5348" s="775">
        <v>7</v>
      </c>
      <c r="C5348" s="775" t="s">
        <v>9</v>
      </c>
      <c r="D5348" s="775" t="s">
        <v>174</v>
      </c>
      <c r="E5348" s="775">
        <v>0.49509999999999998</v>
      </c>
      <c r="F5348" s="775" t="s">
        <v>4500</v>
      </c>
      <c r="G5348" s="775" t="s">
        <v>4542</v>
      </c>
      <c r="H5348" s="775" t="s">
        <v>4543</v>
      </c>
      <c r="I5348" s="775" t="s">
        <v>5781</v>
      </c>
    </row>
    <row r="5349" spans="1:9">
      <c r="A5349" s="775" t="str">
        <f>Table_wabobpsvr_AzureCalc_AzureCalcRateCard[[#This Row],[ServiceName]]&amp;Table_wabobpsvr_AzureCalc_AzureCalcRateCard[[#This Row],[Price_Level]]&amp;Table_wabobpsvr_AzureCalc_AzureCalcRateCard[[#This Row],[Region]]</f>
        <v>Premium Storage - Files (GB)B7</v>
      </c>
      <c r="B5349" s="775">
        <v>7</v>
      </c>
      <c r="C5349" s="775" t="s">
        <v>9</v>
      </c>
      <c r="D5349" s="775" t="s">
        <v>175</v>
      </c>
      <c r="E5349" s="775">
        <v>0.4798</v>
      </c>
      <c r="F5349" s="775" t="s">
        <v>4500</v>
      </c>
      <c r="G5349" s="775" t="s">
        <v>4542</v>
      </c>
      <c r="H5349" s="775" t="s">
        <v>4543</v>
      </c>
      <c r="I5349" s="775" t="s">
        <v>5781</v>
      </c>
    </row>
    <row r="5350" spans="1:9">
      <c r="A5350" s="775" t="str">
        <f>Table_wabobpsvr_AzureCalc_AzureCalcRateCard[[#This Row],[ServiceName]]&amp;Table_wabobpsvr_AzureCalc_AzureCalcRateCard[[#This Row],[Price_Level]]&amp;Table_wabobpsvr_AzureCalc_AzureCalcRateCard[[#This Row],[Region]]</f>
        <v>Premium Storage - Files (GB)C7</v>
      </c>
      <c r="B5350" s="775">
        <v>7</v>
      </c>
      <c r="C5350" s="775" t="s">
        <v>9</v>
      </c>
      <c r="D5350" s="775" t="s">
        <v>177</v>
      </c>
      <c r="E5350" s="775">
        <v>0.46450000000000002</v>
      </c>
      <c r="F5350" s="775" t="s">
        <v>4500</v>
      </c>
      <c r="G5350" s="775" t="s">
        <v>4542</v>
      </c>
      <c r="H5350" s="775" t="s">
        <v>4543</v>
      </c>
      <c r="I5350" s="775" t="s">
        <v>5781</v>
      </c>
    </row>
    <row r="5351" spans="1:9">
      <c r="A5351" s="775" t="str">
        <f>Table_wabobpsvr_AzureCalc_AzureCalcRateCard[[#This Row],[ServiceName]]&amp;Table_wabobpsvr_AzureCalc_AzureCalcRateCard[[#This Row],[Price_Level]]&amp;Table_wabobpsvr_AzureCalc_AzureCalcRateCard[[#This Row],[Region]]</f>
        <v>Premium Storage - Files (GB)D7</v>
      </c>
      <c r="B5351" s="775">
        <v>7</v>
      </c>
      <c r="C5351" s="775" t="s">
        <v>9</v>
      </c>
      <c r="D5351" s="775" t="s">
        <v>176</v>
      </c>
      <c r="E5351" s="775">
        <v>0.44919999999999999</v>
      </c>
      <c r="F5351" s="775" t="s">
        <v>4500</v>
      </c>
      <c r="G5351" s="775" t="s">
        <v>4542</v>
      </c>
      <c r="H5351" s="775" t="s">
        <v>4543</v>
      </c>
      <c r="I5351" s="775" t="s">
        <v>5781</v>
      </c>
    </row>
    <row r="5352" spans="1:9">
      <c r="A5352" s="775" t="str">
        <f>Table_wabobpsvr_AzureCalc_AzureCalcRateCard[[#This Row],[ServiceName]]&amp;Table_wabobpsvr_AzureCalc_AzureCalcRateCard[[#This Row],[Price_Level]]&amp;Table_wabobpsvr_AzureCalc_AzureCalcRateCard[[#This Row],[Region]]</f>
        <v>A0 Cloud ServicesMOSP14</v>
      </c>
      <c r="B5352" s="775">
        <v>14</v>
      </c>
      <c r="C5352" s="775" t="s">
        <v>680</v>
      </c>
      <c r="D5352" s="775" t="s">
        <v>606</v>
      </c>
      <c r="E5352" s="775">
        <v>999999</v>
      </c>
      <c r="F5352" s="775" t="s">
        <v>699</v>
      </c>
      <c r="G5352" s="775" t="s">
        <v>4235</v>
      </c>
      <c r="H5352" s="775" t="s">
        <v>4235</v>
      </c>
      <c r="I5352" s="775" t="s">
        <v>4914</v>
      </c>
    </row>
    <row r="5353" spans="1:9">
      <c r="A5353" s="775" t="str">
        <f>Table_wabobpsvr_AzureCalc_AzureCalcRateCard[[#This Row],[ServiceName]]&amp;Table_wabobpsvr_AzureCalc_AzureCalcRateCard[[#This Row],[Price_Level]]&amp;Table_wabobpsvr_AzureCalc_AzureCalcRateCard[[#This Row],[Region]]</f>
        <v>A0 Cloud ServicesA14</v>
      </c>
      <c r="B5353" s="775">
        <v>14</v>
      </c>
      <c r="C5353" s="775" t="s">
        <v>680</v>
      </c>
      <c r="D5353" s="775" t="s">
        <v>174</v>
      </c>
      <c r="E5353" s="775">
        <v>1.746E-2</v>
      </c>
      <c r="F5353" s="775" t="s">
        <v>699</v>
      </c>
      <c r="G5353" s="775" t="s">
        <v>2570</v>
      </c>
      <c r="H5353" s="775" t="s">
        <v>2571</v>
      </c>
      <c r="I5353" s="775" t="s">
        <v>4914</v>
      </c>
    </row>
    <row r="5354" spans="1:9">
      <c r="A5354" s="775" t="str">
        <f>Table_wabobpsvr_AzureCalc_AzureCalcRateCard[[#This Row],[ServiceName]]&amp;Table_wabobpsvr_AzureCalc_AzureCalcRateCard[[#This Row],[Price_Level]]&amp;Table_wabobpsvr_AzureCalc_AzureCalcRateCard[[#This Row],[Region]]</f>
        <v>ExpressRoute (Metered) 500 Mbps ConnectionsMOSP2</v>
      </c>
      <c r="B5354" s="775">
        <v>2</v>
      </c>
      <c r="C5354" s="775" t="s">
        <v>7427</v>
      </c>
      <c r="D5354" s="775" t="s">
        <v>606</v>
      </c>
      <c r="E5354" s="775">
        <v>290</v>
      </c>
      <c r="F5354" s="775" t="s">
        <v>7389</v>
      </c>
      <c r="G5354" s="775"/>
      <c r="H5354" s="775"/>
      <c r="I5354" s="775" t="s">
        <v>7458</v>
      </c>
    </row>
    <row r="5355" spans="1:9">
      <c r="A5355" s="775" t="str">
        <f>Table_wabobpsvr_AzureCalc_AzureCalcRateCard[[#This Row],[ServiceName]]&amp;Table_wabobpsvr_AzureCalc_AzureCalcRateCard[[#This Row],[Price_Level]]&amp;Table_wabobpsvr_AzureCalc_AzureCalcRateCard[[#This Row],[Region]]</f>
        <v>ExpressRoute (Unlimited) 1 Gbps ConnectionsMOSP2</v>
      </c>
      <c r="B5355" s="775">
        <v>2</v>
      </c>
      <c r="C5355" s="775" t="s">
        <v>7427</v>
      </c>
      <c r="D5355" s="775" t="s">
        <v>606</v>
      </c>
      <c r="E5355" s="775">
        <v>5700</v>
      </c>
      <c r="F5355" s="775" t="s">
        <v>7405</v>
      </c>
      <c r="G5355" s="775"/>
      <c r="H5355" s="775"/>
      <c r="I5355" s="775" t="s">
        <v>7460</v>
      </c>
    </row>
    <row r="5356" spans="1:9">
      <c r="A5356" s="775" t="str">
        <f>Table_wabobpsvr_AzureCalc_AzureCalcRateCard[[#This Row],[ServiceName]]&amp;Table_wabobpsvr_AzureCalc_AzureCalcRateCard[[#This Row],[Price_Level]]&amp;Table_wabobpsvr_AzureCalc_AzureCalcRateCard[[#This Row],[Region]]</f>
        <v>ExpressRoute (Unlimited) 10 Gbps ConnectionsMOSP2</v>
      </c>
      <c r="B5356" s="775">
        <v>2</v>
      </c>
      <c r="C5356" s="775" t="s">
        <v>7427</v>
      </c>
      <c r="D5356" s="775" t="s">
        <v>606</v>
      </c>
      <c r="E5356" s="775">
        <v>51300</v>
      </c>
      <c r="F5356" s="775" t="s">
        <v>7408</v>
      </c>
      <c r="G5356" s="775"/>
      <c r="H5356" s="775"/>
      <c r="I5356" s="775" t="s">
        <v>7462</v>
      </c>
    </row>
    <row r="5357" spans="1:9">
      <c r="A5357" s="775" t="str">
        <f>Table_wabobpsvr_AzureCalc_AzureCalcRateCard[[#This Row],[ServiceName]]&amp;Table_wabobpsvr_AzureCalc_AzureCalcRateCard[[#This Row],[Price_Level]]&amp;Table_wabobpsvr_AzureCalc_AzureCalcRateCard[[#This Row],[Region]]</f>
        <v>ExpressRoute (Unlimited) 100 Mbps ConnectionsMOSP2</v>
      </c>
      <c r="B5357" s="775">
        <v>2</v>
      </c>
      <c r="C5357" s="775" t="s">
        <v>7427</v>
      </c>
      <c r="D5357" s="775" t="s">
        <v>606</v>
      </c>
      <c r="E5357" s="775">
        <v>575</v>
      </c>
      <c r="F5357" s="775" t="s">
        <v>7402</v>
      </c>
      <c r="G5357" s="775"/>
      <c r="H5357" s="775"/>
      <c r="I5357" s="775" t="s">
        <v>7464</v>
      </c>
    </row>
    <row r="5358" spans="1:9">
      <c r="A5358" s="775" t="str">
        <f>Table_wabobpsvr_AzureCalc_AzureCalcRateCard[[#This Row],[ServiceName]]&amp;Table_wabobpsvr_AzureCalc_AzureCalcRateCard[[#This Row],[Price_Level]]&amp;Table_wabobpsvr_AzureCalc_AzureCalcRateCard[[#This Row],[Region]]</f>
        <v>ExpressRoute (Unlimited) 2 Gbps ConnectionsMOSP2</v>
      </c>
      <c r="B5358" s="775">
        <v>2</v>
      </c>
      <c r="C5358" s="775" t="s">
        <v>7427</v>
      </c>
      <c r="D5358" s="775" t="s">
        <v>606</v>
      </c>
      <c r="E5358" s="775">
        <v>11400</v>
      </c>
      <c r="F5358" s="775" t="s">
        <v>7406</v>
      </c>
      <c r="G5358" s="775"/>
      <c r="H5358" s="775"/>
      <c r="I5358" s="775" t="s">
        <v>7466</v>
      </c>
    </row>
    <row r="5359" spans="1:9">
      <c r="A5359" s="775" t="str">
        <f>Table_wabobpsvr_AzureCalc_AzureCalcRateCard[[#This Row],[ServiceName]]&amp;Table_wabobpsvr_AzureCalc_AzureCalcRateCard[[#This Row],[Price_Level]]&amp;Table_wabobpsvr_AzureCalc_AzureCalcRateCard[[#This Row],[Region]]</f>
        <v>ExpressRoute (Unlimited) 200 Mbps ConnectionsMOSP2</v>
      </c>
      <c r="B5359" s="775">
        <v>2</v>
      </c>
      <c r="C5359" s="775" t="s">
        <v>7427</v>
      </c>
      <c r="D5359" s="775" t="s">
        <v>606</v>
      </c>
      <c r="E5359" s="775">
        <v>1150</v>
      </c>
      <c r="F5359" s="775" t="s">
        <v>7403</v>
      </c>
      <c r="G5359" s="775"/>
      <c r="H5359" s="775"/>
      <c r="I5359" s="775" t="s">
        <v>7468</v>
      </c>
    </row>
    <row r="5360" spans="1:9">
      <c r="A5360" s="775" t="str">
        <f>Table_wabobpsvr_AzureCalc_AzureCalcRateCard[[#This Row],[ServiceName]]&amp;Table_wabobpsvr_AzureCalc_AzureCalcRateCard[[#This Row],[Price_Level]]&amp;Table_wabobpsvr_AzureCalc_AzureCalcRateCard[[#This Row],[Region]]</f>
        <v>ExpressRoute (Unlimited) 5 Gbps ConnectionsMOSP2</v>
      </c>
      <c r="B5360" s="775">
        <v>2</v>
      </c>
      <c r="C5360" s="775" t="s">
        <v>7427</v>
      </c>
      <c r="D5360" s="775" t="s">
        <v>606</v>
      </c>
      <c r="E5360" s="775">
        <v>25650</v>
      </c>
      <c r="F5360" s="775" t="s">
        <v>7407</v>
      </c>
      <c r="G5360" s="775"/>
      <c r="H5360" s="775"/>
      <c r="I5360" s="775" t="s">
        <v>7474</v>
      </c>
    </row>
    <row r="5361" spans="1:9">
      <c r="A5361" s="775" t="str">
        <f>Table_wabobpsvr_AzureCalc_AzureCalcRateCard[[#This Row],[ServiceName]]&amp;Table_wabobpsvr_AzureCalc_AzureCalcRateCard[[#This Row],[Price_Level]]&amp;Table_wabobpsvr_AzureCalc_AzureCalcRateCard[[#This Row],[Region]]</f>
        <v>ExpressRoute (Metered) Data Transfer Out at 1 Gbps (GB) - Zone 1A</v>
      </c>
      <c r="B5361" s="775"/>
      <c r="C5361" s="775" t="s">
        <v>9</v>
      </c>
      <c r="D5361" s="775" t="s">
        <v>174</v>
      </c>
      <c r="E5361" s="775">
        <v>2.4199999999999999E-2</v>
      </c>
      <c r="F5361" s="775" t="s">
        <v>7392</v>
      </c>
      <c r="G5361" s="775" t="s">
        <v>7527</v>
      </c>
      <c r="H5361" s="775" t="s">
        <v>7528</v>
      </c>
      <c r="I5361" s="775" t="s">
        <v>7442</v>
      </c>
    </row>
    <row r="5362" spans="1:9">
      <c r="A5362" s="775" t="str">
        <f>Table_wabobpsvr_AzureCalc_AzureCalcRateCard[[#This Row],[ServiceName]]&amp;Table_wabobpsvr_AzureCalc_AzureCalcRateCard[[#This Row],[Price_Level]]&amp;Table_wabobpsvr_AzureCalc_AzureCalcRateCard[[#This Row],[Region]]</f>
        <v>A0 Cloud ServicesB14</v>
      </c>
      <c r="B5362" s="775">
        <v>14</v>
      </c>
      <c r="C5362" s="775" t="s">
        <v>680</v>
      </c>
      <c r="D5362" s="775" t="s">
        <v>175</v>
      </c>
      <c r="E5362" s="775">
        <v>1.6920000000000001E-2</v>
      </c>
      <c r="F5362" s="775" t="s">
        <v>699</v>
      </c>
      <c r="G5362" s="775" t="s">
        <v>2570</v>
      </c>
      <c r="H5362" s="775" t="s">
        <v>2571</v>
      </c>
      <c r="I5362" s="775" t="s">
        <v>4914</v>
      </c>
    </row>
    <row r="5363" spans="1:9">
      <c r="A5363" s="775" t="str">
        <f>Table_wabobpsvr_AzureCalc_AzureCalcRateCard[[#This Row],[ServiceName]]&amp;Table_wabobpsvr_AzureCalc_AzureCalcRateCard[[#This Row],[Price_Level]]&amp;Table_wabobpsvr_AzureCalc_AzureCalcRateCard[[#This Row],[Region]]</f>
        <v>ExpressRoute (Metered) 1 Gbps Connections - Zone 1A0</v>
      </c>
      <c r="B5363" s="775">
        <v>0</v>
      </c>
      <c r="C5363" s="775" t="s">
        <v>7427</v>
      </c>
      <c r="D5363" s="775" t="s">
        <v>174</v>
      </c>
      <c r="E5363" s="775">
        <v>13.638199999999999</v>
      </c>
      <c r="F5363" s="775" t="s">
        <v>7443</v>
      </c>
      <c r="G5363" s="775"/>
      <c r="H5363" s="775"/>
      <c r="I5363" s="775" t="s">
        <v>7444</v>
      </c>
    </row>
    <row r="5364" spans="1:9">
      <c r="A5364" s="775" t="str">
        <f>Table_wabobpsvr_AzureCalc_AzureCalcRateCard[[#This Row],[ServiceName]]&amp;Table_wabobpsvr_AzureCalc_AzureCalcRateCard[[#This Row],[Price_Level]]&amp;Table_wabobpsvr_AzureCalc_AzureCalcRateCard[[#This Row],[Region]]</f>
        <v>ExpressRoute (Metered) 10 Gbps Connections - Zone 1A0</v>
      </c>
      <c r="B5364" s="775">
        <v>0</v>
      </c>
      <c r="C5364" s="775" t="s">
        <v>7427</v>
      </c>
      <c r="D5364" s="775" t="s">
        <v>174</v>
      </c>
      <c r="E5364" s="775">
        <v>156.4513</v>
      </c>
      <c r="F5364" s="775" t="s">
        <v>7445</v>
      </c>
      <c r="G5364" s="775"/>
      <c r="H5364" s="775"/>
      <c r="I5364" s="775" t="s">
        <v>7446</v>
      </c>
    </row>
    <row r="5365" spans="1:9">
      <c r="A5365" s="775" t="str">
        <f>Table_wabobpsvr_AzureCalc_AzureCalcRateCard[[#This Row],[ServiceName]]&amp;Table_wabobpsvr_AzureCalc_AzureCalcRateCard[[#This Row],[Price_Level]]&amp;Table_wabobpsvr_AzureCalc_AzureCalcRateCard[[#This Row],[Region]]</f>
        <v>ExpressRoute (Metered) 100 Mbps Connections - Zone 1A0</v>
      </c>
      <c r="B5365" s="775">
        <v>0</v>
      </c>
      <c r="C5365" s="775" t="s">
        <v>7427</v>
      </c>
      <c r="D5365" s="775" t="s">
        <v>174</v>
      </c>
      <c r="E5365" s="775">
        <v>3.4434999999999998</v>
      </c>
      <c r="F5365" s="775" t="s">
        <v>7447</v>
      </c>
      <c r="G5365" s="775"/>
      <c r="H5365" s="775"/>
      <c r="I5365" s="775" t="s">
        <v>7448</v>
      </c>
    </row>
    <row r="5366" spans="1:9">
      <c r="A5366" s="775" t="str">
        <f>Table_wabobpsvr_AzureCalc_AzureCalcRateCard[[#This Row],[ServiceName]]&amp;Table_wabobpsvr_AzureCalc_AzureCalcRateCard[[#This Row],[Price_Level]]&amp;Table_wabobpsvr_AzureCalc_AzureCalcRateCard[[#This Row],[Region]]</f>
        <v>Basic_D11 VM (Non-Windows)C1</v>
      </c>
      <c r="B5366" s="775">
        <v>1</v>
      </c>
      <c r="C5366" s="775" t="s">
        <v>680</v>
      </c>
      <c r="D5366" s="775" t="s">
        <v>177</v>
      </c>
      <c r="E5366" s="775">
        <v>0.15925</v>
      </c>
      <c r="F5366" s="775" t="s">
        <v>1088</v>
      </c>
      <c r="G5366" s="775" t="s">
        <v>4235</v>
      </c>
      <c r="H5366" s="775" t="s">
        <v>4235</v>
      </c>
      <c r="I5366" s="775" t="s">
        <v>4748</v>
      </c>
    </row>
    <row r="5367" spans="1:9">
      <c r="A5367" s="775" t="str">
        <f>Table_wabobpsvr_AzureCalc_AzureCalcRateCard[[#This Row],[ServiceName]]&amp;Table_wabobpsvr_AzureCalc_AzureCalcRateCard[[#This Row],[Price_Level]]&amp;Table_wabobpsvr_AzureCalc_AzureCalcRateCard[[#This Row],[Region]]</f>
        <v>Basic_D11 VM (Non-Windows)D1</v>
      </c>
      <c r="B5367" s="775">
        <v>1</v>
      </c>
      <c r="C5367" s="775" t="s">
        <v>680</v>
      </c>
      <c r="D5367" s="775" t="s">
        <v>176</v>
      </c>
      <c r="E5367" s="775">
        <v>0.154</v>
      </c>
      <c r="F5367" s="775" t="s">
        <v>1088</v>
      </c>
      <c r="G5367" s="775" t="s">
        <v>4235</v>
      </c>
      <c r="H5367" s="775" t="s">
        <v>4235</v>
      </c>
      <c r="I5367" s="775" t="s">
        <v>4748</v>
      </c>
    </row>
    <row r="5368" spans="1:9">
      <c r="A5368" s="775" t="str">
        <f>Table_wabobpsvr_AzureCalc_AzureCalcRateCard[[#This Row],[ServiceName]]&amp;Table_wabobpsvr_AzureCalc_AzureCalcRateCard[[#This Row],[Price_Level]]&amp;Table_wabobpsvr_AzureCalc_AzureCalcRateCard[[#This Row],[Region]]</f>
        <v>Basic_D11 VM (Non-Windows)MOSP4</v>
      </c>
      <c r="B5368" s="775">
        <v>4</v>
      </c>
      <c r="C5368" s="775" t="s">
        <v>680</v>
      </c>
      <c r="D5368" s="775" t="s">
        <v>606</v>
      </c>
      <c r="E5368" s="775">
        <v>0.19500000000000001</v>
      </c>
      <c r="F5368" s="775" t="s">
        <v>1088</v>
      </c>
      <c r="G5368" s="775" t="s">
        <v>4235</v>
      </c>
      <c r="H5368" s="775" t="s">
        <v>4235</v>
      </c>
      <c r="I5368" s="775" t="s">
        <v>4878</v>
      </c>
    </row>
    <row r="5369" spans="1:9">
      <c r="A5369" s="775" t="str">
        <f>Table_wabobpsvr_AzureCalc_AzureCalcRateCard[[#This Row],[ServiceName]]&amp;Table_wabobpsvr_AzureCalc_AzureCalcRateCard[[#This Row],[Price_Level]]&amp;Table_wabobpsvr_AzureCalc_AzureCalcRateCard[[#This Row],[Region]]</f>
        <v>Basic_D11 VM (Non-Windows)A4</v>
      </c>
      <c r="B5369" s="775">
        <v>4</v>
      </c>
      <c r="C5369" s="775" t="s">
        <v>680</v>
      </c>
      <c r="D5369" s="775" t="s">
        <v>174</v>
      </c>
      <c r="E5369" s="775">
        <v>0.18915000000000001</v>
      </c>
      <c r="F5369" s="775" t="s">
        <v>1088</v>
      </c>
      <c r="G5369" s="775" t="s">
        <v>4235</v>
      </c>
      <c r="H5369" s="775" t="s">
        <v>4235</v>
      </c>
      <c r="I5369" s="775" t="s">
        <v>4878</v>
      </c>
    </row>
    <row r="5370" spans="1:9">
      <c r="A5370" s="775" t="str">
        <f>Table_wabobpsvr_AzureCalc_AzureCalcRateCard[[#This Row],[ServiceName]]&amp;Table_wabobpsvr_AzureCalc_AzureCalcRateCard[[#This Row],[Price_Level]]&amp;Table_wabobpsvr_AzureCalc_AzureCalcRateCard[[#This Row],[Region]]</f>
        <v>Basic_D11 VM (Non-Windows)B4</v>
      </c>
      <c r="B5370" s="775">
        <v>4</v>
      </c>
      <c r="C5370" s="775" t="s">
        <v>680</v>
      </c>
      <c r="D5370" s="775" t="s">
        <v>175</v>
      </c>
      <c r="E5370" s="775">
        <v>0.18329999999999999</v>
      </c>
      <c r="F5370" s="775" t="s">
        <v>1088</v>
      </c>
      <c r="G5370" s="775" t="s">
        <v>4235</v>
      </c>
      <c r="H5370" s="775" t="s">
        <v>4235</v>
      </c>
      <c r="I5370" s="775" t="s">
        <v>4878</v>
      </c>
    </row>
    <row r="5371" spans="1:9">
      <c r="A5371" s="775" t="str">
        <f>Table_wabobpsvr_AzureCalc_AzureCalcRateCard[[#This Row],[ServiceName]]&amp;Table_wabobpsvr_AzureCalc_AzureCalcRateCard[[#This Row],[Price_Level]]&amp;Table_wabobpsvr_AzureCalc_AzureCalcRateCard[[#This Row],[Region]]</f>
        <v>Basic_D11 VM (Non-Windows)C4</v>
      </c>
      <c r="B5371" s="775">
        <v>4</v>
      </c>
      <c r="C5371" s="775" t="s">
        <v>680</v>
      </c>
      <c r="D5371" s="775" t="s">
        <v>177</v>
      </c>
      <c r="E5371" s="775">
        <v>0.17745</v>
      </c>
      <c r="F5371" s="775" t="s">
        <v>1088</v>
      </c>
      <c r="G5371" s="775" t="s">
        <v>4235</v>
      </c>
      <c r="H5371" s="775" t="s">
        <v>4235</v>
      </c>
      <c r="I5371" s="775" t="s">
        <v>4878</v>
      </c>
    </row>
    <row r="5372" spans="1:9">
      <c r="A5372" s="775" t="str">
        <f>Table_wabobpsvr_AzureCalc_AzureCalcRateCard[[#This Row],[ServiceName]]&amp;Table_wabobpsvr_AzureCalc_AzureCalcRateCard[[#This Row],[Price_Level]]&amp;Table_wabobpsvr_AzureCalc_AzureCalcRateCard[[#This Row],[Region]]</f>
        <v>Basic_D11 VM (Windows)A5</v>
      </c>
      <c r="B5372" s="775">
        <v>5</v>
      </c>
      <c r="C5372" s="775" t="s">
        <v>680</v>
      </c>
      <c r="D5372" s="775" t="s">
        <v>174</v>
      </c>
      <c r="E5372" s="775">
        <v>0.3201</v>
      </c>
      <c r="F5372" s="775" t="s">
        <v>1089</v>
      </c>
      <c r="G5372" s="775" t="s">
        <v>4235</v>
      </c>
      <c r="H5372" s="775" t="s">
        <v>4235</v>
      </c>
      <c r="I5372" s="775" t="s">
        <v>4788</v>
      </c>
    </row>
    <row r="5373" spans="1:9">
      <c r="A5373" s="775" t="str">
        <f>Table_wabobpsvr_AzureCalc_AzureCalcRateCard[[#This Row],[ServiceName]]&amp;Table_wabobpsvr_AzureCalc_AzureCalcRateCard[[#This Row],[Price_Level]]&amp;Table_wabobpsvr_AzureCalc_AzureCalcRateCard[[#This Row],[Region]]</f>
        <v>Basic_D11 VM (Windows)B5</v>
      </c>
      <c r="B5373" s="775">
        <v>5</v>
      </c>
      <c r="C5373" s="775" t="s">
        <v>680</v>
      </c>
      <c r="D5373" s="775" t="s">
        <v>175</v>
      </c>
      <c r="E5373" s="775">
        <v>0.31019999999999998</v>
      </c>
      <c r="F5373" s="775" t="s">
        <v>1089</v>
      </c>
      <c r="G5373" s="775" t="s">
        <v>4235</v>
      </c>
      <c r="H5373" s="775" t="s">
        <v>4235</v>
      </c>
      <c r="I5373" s="775" t="s">
        <v>4788</v>
      </c>
    </row>
    <row r="5374" spans="1:9">
      <c r="A5374" s="775" t="str">
        <f>Table_wabobpsvr_AzureCalc_AzureCalcRateCard[[#This Row],[ServiceName]]&amp;Table_wabobpsvr_AzureCalc_AzureCalcRateCard[[#This Row],[Price_Level]]&amp;Table_wabobpsvr_AzureCalc_AzureCalcRateCard[[#This Row],[Region]]</f>
        <v>Basic_D11 VM (Windows)C5</v>
      </c>
      <c r="B5374" s="775">
        <v>5</v>
      </c>
      <c r="C5374" s="775" t="s">
        <v>680</v>
      </c>
      <c r="D5374" s="775" t="s">
        <v>177</v>
      </c>
      <c r="E5374" s="775">
        <v>0.30030000000000001</v>
      </c>
      <c r="F5374" s="775" t="s">
        <v>1089</v>
      </c>
      <c r="G5374" s="775" t="s">
        <v>4235</v>
      </c>
      <c r="H5374" s="775" t="s">
        <v>4235</v>
      </c>
      <c r="I5374" s="775" t="s">
        <v>4788</v>
      </c>
    </row>
    <row r="5375" spans="1:9">
      <c r="A5375" s="775" t="str">
        <f>Table_wabobpsvr_AzureCalc_AzureCalcRateCard[[#This Row],[ServiceName]]&amp;Table_wabobpsvr_AzureCalc_AzureCalcRateCard[[#This Row],[Price_Level]]&amp;Table_wabobpsvr_AzureCalc_AzureCalcRateCard[[#This Row],[Region]]</f>
        <v>Basic_D11 VM (Windows)D5</v>
      </c>
      <c r="B5375" s="775">
        <v>5</v>
      </c>
      <c r="C5375" s="775" t="s">
        <v>680</v>
      </c>
      <c r="D5375" s="775" t="s">
        <v>176</v>
      </c>
      <c r="E5375" s="775">
        <v>0.29039999999999999</v>
      </c>
      <c r="F5375" s="775" t="s">
        <v>1089</v>
      </c>
      <c r="G5375" s="775" t="s">
        <v>4235</v>
      </c>
      <c r="H5375" s="775" t="s">
        <v>4235</v>
      </c>
      <c r="I5375" s="775" t="s">
        <v>4788</v>
      </c>
    </row>
    <row r="5376" spans="1:9">
      <c r="A5376" s="775" t="str">
        <f>Table_wabobpsvr_AzureCalc_AzureCalcRateCard[[#This Row],[ServiceName]]&amp;Table_wabobpsvr_AzureCalc_AzureCalcRateCard[[#This Row],[Price_Level]]&amp;Table_wabobpsvr_AzureCalc_AzureCalcRateCard[[#This Row],[Region]]</f>
        <v>Basic_D11 VM (Windows)MOSP1</v>
      </c>
      <c r="B5376" s="775">
        <v>1</v>
      </c>
      <c r="C5376" s="775" t="s">
        <v>680</v>
      </c>
      <c r="D5376" s="775" t="s">
        <v>606</v>
      </c>
      <c r="E5376" s="775">
        <v>0.3</v>
      </c>
      <c r="F5376" s="775" t="s">
        <v>1089</v>
      </c>
      <c r="G5376" s="775" t="s">
        <v>4235</v>
      </c>
      <c r="H5376" s="775" t="s">
        <v>4235</v>
      </c>
      <c r="I5376" s="775" t="s">
        <v>5782</v>
      </c>
    </row>
    <row r="5377" spans="1:9">
      <c r="A5377" s="775" t="str">
        <f>Table_wabobpsvr_AzureCalc_AzureCalcRateCard[[#This Row],[ServiceName]]&amp;Table_wabobpsvr_AzureCalc_AzureCalcRateCard[[#This Row],[Price_Level]]&amp;Table_wabobpsvr_AzureCalc_AzureCalcRateCard[[#This Row],[Region]]</f>
        <v>Basic_D11 VM (Windows)A1</v>
      </c>
      <c r="B5377" s="775">
        <v>1</v>
      </c>
      <c r="C5377" s="775" t="s">
        <v>680</v>
      </c>
      <c r="D5377" s="775" t="s">
        <v>174</v>
      </c>
      <c r="E5377" s="775">
        <v>0.29099999999999998</v>
      </c>
      <c r="F5377" s="775" t="s">
        <v>1089</v>
      </c>
      <c r="G5377" s="775" t="s">
        <v>4235</v>
      </c>
      <c r="H5377" s="775" t="s">
        <v>4235</v>
      </c>
      <c r="I5377" s="775" t="s">
        <v>5782</v>
      </c>
    </row>
    <row r="5378" spans="1:9">
      <c r="A5378" s="775" t="str">
        <f>Table_wabobpsvr_AzureCalc_AzureCalcRateCard[[#This Row],[ServiceName]]&amp;Table_wabobpsvr_AzureCalc_AzureCalcRateCard[[#This Row],[Price_Level]]&amp;Table_wabobpsvr_AzureCalc_AzureCalcRateCard[[#This Row],[Region]]</f>
        <v>Basic_D11 VM (Windows)B1</v>
      </c>
      <c r="B5378" s="775">
        <v>1</v>
      </c>
      <c r="C5378" s="775" t="s">
        <v>680</v>
      </c>
      <c r="D5378" s="775" t="s">
        <v>175</v>
      </c>
      <c r="E5378" s="775">
        <v>0.28199999999999997</v>
      </c>
      <c r="F5378" s="775" t="s">
        <v>1089</v>
      </c>
      <c r="G5378" s="775" t="s">
        <v>4235</v>
      </c>
      <c r="H5378" s="775" t="s">
        <v>4235</v>
      </c>
      <c r="I5378" s="775" t="s">
        <v>5782</v>
      </c>
    </row>
    <row r="5379" spans="1:9">
      <c r="A5379" s="775" t="str">
        <f>Table_wabobpsvr_AzureCalc_AzureCalcRateCard[[#This Row],[ServiceName]]&amp;Table_wabobpsvr_AzureCalc_AzureCalcRateCard[[#This Row],[Price_Level]]&amp;Table_wabobpsvr_AzureCalc_AzureCalcRateCard[[#This Row],[Region]]</f>
        <v>Basic_D11 VM (Windows)C1</v>
      </c>
      <c r="B5379" s="775">
        <v>1</v>
      </c>
      <c r="C5379" s="775" t="s">
        <v>680</v>
      </c>
      <c r="D5379" s="775" t="s">
        <v>177</v>
      </c>
      <c r="E5379" s="775">
        <v>0.27300000000000002</v>
      </c>
      <c r="F5379" s="775" t="s">
        <v>1089</v>
      </c>
      <c r="G5379" s="775" t="s">
        <v>4235</v>
      </c>
      <c r="H5379" s="775" t="s">
        <v>4235</v>
      </c>
      <c r="I5379" s="775" t="s">
        <v>5782</v>
      </c>
    </row>
    <row r="5380" spans="1:9">
      <c r="A5380" s="775" t="str">
        <f>Table_wabobpsvr_AzureCalc_AzureCalcRateCard[[#This Row],[ServiceName]]&amp;Table_wabobpsvr_AzureCalc_AzureCalcRateCard[[#This Row],[Price_Level]]&amp;Table_wabobpsvr_AzureCalc_AzureCalcRateCard[[#This Row],[Region]]</f>
        <v>Basic_D11 VM (Windows)D1</v>
      </c>
      <c r="B5380" s="775">
        <v>1</v>
      </c>
      <c r="C5380" s="775" t="s">
        <v>680</v>
      </c>
      <c r="D5380" s="775" t="s">
        <v>176</v>
      </c>
      <c r="E5380" s="775">
        <v>0.26400000000000001</v>
      </c>
      <c r="F5380" s="775" t="s">
        <v>1089</v>
      </c>
      <c r="G5380" s="775" t="s">
        <v>4235</v>
      </c>
      <c r="H5380" s="775" t="s">
        <v>4235</v>
      </c>
      <c r="I5380" s="775" t="s">
        <v>5782</v>
      </c>
    </row>
    <row r="5381" spans="1:9">
      <c r="A5381" s="775" t="str">
        <f>Table_wabobpsvr_AzureCalc_AzureCalcRateCard[[#This Row],[ServiceName]]&amp;Table_wabobpsvr_AzureCalc_AzureCalcRateCard[[#This Row],[Price_Level]]&amp;Table_wabobpsvr_AzureCalc_AzureCalcRateCard[[#This Row],[Region]]</f>
        <v>Basic_D12 VM (Non-Windows)B2</v>
      </c>
      <c r="B5381" s="775">
        <v>2</v>
      </c>
      <c r="C5381" s="775" t="s">
        <v>680</v>
      </c>
      <c r="D5381" s="775" t="s">
        <v>175</v>
      </c>
      <c r="E5381" s="775">
        <v>0.32900000000000001</v>
      </c>
      <c r="F5381" s="775" t="s">
        <v>1090</v>
      </c>
      <c r="G5381" s="775" t="s">
        <v>4235</v>
      </c>
      <c r="H5381" s="775" t="s">
        <v>4235</v>
      </c>
      <c r="I5381" s="775" t="s">
        <v>5783</v>
      </c>
    </row>
    <row r="5382" spans="1:9">
      <c r="A5382" s="775" t="str">
        <f>Table_wabobpsvr_AzureCalc_AzureCalcRateCard[[#This Row],[ServiceName]]&amp;Table_wabobpsvr_AzureCalc_AzureCalcRateCard[[#This Row],[Price_Level]]&amp;Table_wabobpsvr_AzureCalc_AzureCalcRateCard[[#This Row],[Region]]</f>
        <v>Basic_D12 VM (Non-Windows)C2</v>
      </c>
      <c r="B5382" s="775">
        <v>2</v>
      </c>
      <c r="C5382" s="775" t="s">
        <v>680</v>
      </c>
      <c r="D5382" s="775" t="s">
        <v>177</v>
      </c>
      <c r="E5382" s="775">
        <v>0.31850000000000001</v>
      </c>
      <c r="F5382" s="775" t="s">
        <v>1090</v>
      </c>
      <c r="G5382" s="775" t="s">
        <v>4235</v>
      </c>
      <c r="H5382" s="775" t="s">
        <v>4235</v>
      </c>
      <c r="I5382" s="775" t="s">
        <v>5783</v>
      </c>
    </row>
    <row r="5383" spans="1:9">
      <c r="A5383" s="775" t="str">
        <f>Table_wabobpsvr_AzureCalc_AzureCalcRateCard[[#This Row],[ServiceName]]&amp;Table_wabobpsvr_AzureCalc_AzureCalcRateCard[[#This Row],[Price_Level]]&amp;Table_wabobpsvr_AzureCalc_AzureCalcRateCard[[#This Row],[Region]]</f>
        <v>Basic_D12 VM (Non-Windows)D2</v>
      </c>
      <c r="B5383" s="775">
        <v>2</v>
      </c>
      <c r="C5383" s="775" t="s">
        <v>680</v>
      </c>
      <c r="D5383" s="775" t="s">
        <v>176</v>
      </c>
      <c r="E5383" s="775">
        <v>0.308</v>
      </c>
      <c r="F5383" s="775" t="s">
        <v>1090</v>
      </c>
      <c r="G5383" s="775" t="s">
        <v>4235</v>
      </c>
      <c r="H5383" s="775" t="s">
        <v>4235</v>
      </c>
      <c r="I5383" s="775" t="s">
        <v>5783</v>
      </c>
    </row>
    <row r="5384" spans="1:9">
      <c r="A5384" s="775" t="str">
        <f>Table_wabobpsvr_AzureCalc_AzureCalcRateCard[[#This Row],[ServiceName]]&amp;Table_wabobpsvr_AzureCalc_AzureCalcRateCard[[#This Row],[Price_Level]]&amp;Table_wabobpsvr_AzureCalc_AzureCalcRateCard[[#This Row],[Region]]</f>
        <v>Basic_D12 VM (Non-Windows)MOSP5</v>
      </c>
      <c r="B5384" s="775">
        <v>5</v>
      </c>
      <c r="C5384" s="775" t="s">
        <v>680</v>
      </c>
      <c r="D5384" s="775" t="s">
        <v>606</v>
      </c>
      <c r="E5384" s="775">
        <v>0.39</v>
      </c>
      <c r="F5384" s="775" t="s">
        <v>1090</v>
      </c>
      <c r="G5384" s="775" t="s">
        <v>4235</v>
      </c>
      <c r="H5384" s="775" t="s">
        <v>4235</v>
      </c>
      <c r="I5384" s="775" t="s">
        <v>5784</v>
      </c>
    </row>
    <row r="5385" spans="1:9">
      <c r="A5385" s="775" t="str">
        <f>Table_wabobpsvr_AzureCalc_AzureCalcRateCard[[#This Row],[ServiceName]]&amp;Table_wabobpsvr_AzureCalc_AzureCalcRateCard[[#This Row],[Price_Level]]&amp;Table_wabobpsvr_AzureCalc_AzureCalcRateCard[[#This Row],[Region]]</f>
        <v>Basic_D12 VM (Non-Windows)A5</v>
      </c>
      <c r="B5385" s="775">
        <v>5</v>
      </c>
      <c r="C5385" s="775" t="s">
        <v>680</v>
      </c>
      <c r="D5385" s="775" t="s">
        <v>174</v>
      </c>
      <c r="E5385" s="775">
        <v>0.37830000000000003</v>
      </c>
      <c r="F5385" s="775" t="s">
        <v>1090</v>
      </c>
      <c r="G5385" s="775" t="s">
        <v>4235</v>
      </c>
      <c r="H5385" s="775" t="s">
        <v>4235</v>
      </c>
      <c r="I5385" s="775" t="s">
        <v>5784</v>
      </c>
    </row>
    <row r="5386" spans="1:9">
      <c r="A5386" s="775" t="str">
        <f>Table_wabobpsvr_AzureCalc_AzureCalcRateCard[[#This Row],[ServiceName]]&amp;Table_wabobpsvr_AzureCalc_AzureCalcRateCard[[#This Row],[Price_Level]]&amp;Table_wabobpsvr_AzureCalc_AzureCalcRateCard[[#This Row],[Region]]</f>
        <v>Basic_D12 VM (Non-Windows)B5</v>
      </c>
      <c r="B5386" s="775">
        <v>5</v>
      </c>
      <c r="C5386" s="775" t="s">
        <v>680</v>
      </c>
      <c r="D5386" s="775" t="s">
        <v>175</v>
      </c>
      <c r="E5386" s="775">
        <v>0.36659999999999998</v>
      </c>
      <c r="F5386" s="775" t="s">
        <v>1090</v>
      </c>
      <c r="G5386" s="775" t="s">
        <v>4235</v>
      </c>
      <c r="H5386" s="775" t="s">
        <v>4235</v>
      </c>
      <c r="I5386" s="775" t="s">
        <v>5784</v>
      </c>
    </row>
    <row r="5387" spans="1:9">
      <c r="A5387" s="775" t="str">
        <f>Table_wabobpsvr_AzureCalc_AzureCalcRateCard[[#This Row],[ServiceName]]&amp;Table_wabobpsvr_AzureCalc_AzureCalcRateCard[[#This Row],[Price_Level]]&amp;Table_wabobpsvr_AzureCalc_AzureCalcRateCard[[#This Row],[Region]]</f>
        <v>Basic_D12 VM (Non-Windows)C5</v>
      </c>
      <c r="B5387" s="775">
        <v>5</v>
      </c>
      <c r="C5387" s="775" t="s">
        <v>680</v>
      </c>
      <c r="D5387" s="775" t="s">
        <v>177</v>
      </c>
      <c r="E5387" s="775">
        <v>0.35489999999999999</v>
      </c>
      <c r="F5387" s="775" t="s">
        <v>1090</v>
      </c>
      <c r="G5387" s="775" t="s">
        <v>4235</v>
      </c>
      <c r="H5387" s="775" t="s">
        <v>4235</v>
      </c>
      <c r="I5387" s="775" t="s">
        <v>5784</v>
      </c>
    </row>
    <row r="5388" spans="1:9">
      <c r="A5388" s="775" t="str">
        <f>Table_wabobpsvr_AzureCalc_AzureCalcRateCard[[#This Row],[ServiceName]]&amp;Table_wabobpsvr_AzureCalc_AzureCalcRateCard[[#This Row],[Price_Level]]&amp;Table_wabobpsvr_AzureCalc_AzureCalcRateCard[[#This Row],[Region]]</f>
        <v>Basic_D12 VM (Non-Windows)D5</v>
      </c>
      <c r="B5388" s="775">
        <v>5</v>
      </c>
      <c r="C5388" s="775" t="s">
        <v>680</v>
      </c>
      <c r="D5388" s="775" t="s">
        <v>176</v>
      </c>
      <c r="E5388" s="775">
        <v>0.34320000000000001</v>
      </c>
      <c r="F5388" s="775" t="s">
        <v>1090</v>
      </c>
      <c r="G5388" s="775" t="s">
        <v>4235</v>
      </c>
      <c r="H5388" s="775" t="s">
        <v>4235</v>
      </c>
      <c r="I5388" s="775" t="s">
        <v>5784</v>
      </c>
    </row>
    <row r="5389" spans="1:9">
      <c r="A5389" s="775" t="str">
        <f>Table_wabobpsvr_AzureCalc_AzureCalcRateCard[[#This Row],[ServiceName]]&amp;Table_wabobpsvr_AzureCalc_AzureCalcRateCard[[#This Row],[Price_Level]]&amp;Table_wabobpsvr_AzureCalc_AzureCalcRateCard[[#This Row],[Region]]</f>
        <v>Basic_D12 VM (Non-Windows)MOSP1</v>
      </c>
      <c r="B5389" s="775">
        <v>1</v>
      </c>
      <c r="C5389" s="775" t="s">
        <v>680</v>
      </c>
      <c r="D5389" s="775" t="s">
        <v>606</v>
      </c>
      <c r="E5389" s="775">
        <v>0.35</v>
      </c>
      <c r="F5389" s="775" t="s">
        <v>1090</v>
      </c>
      <c r="G5389" s="775" t="s">
        <v>4235</v>
      </c>
      <c r="H5389" s="775" t="s">
        <v>4235</v>
      </c>
      <c r="I5389" s="775" t="s">
        <v>5785</v>
      </c>
    </row>
    <row r="5390" spans="1:9">
      <c r="A5390" s="775" t="str">
        <f>Table_wabobpsvr_AzureCalc_AzureCalcRateCard[[#This Row],[ServiceName]]&amp;Table_wabobpsvr_AzureCalc_AzureCalcRateCard[[#This Row],[Price_Level]]&amp;Table_wabobpsvr_AzureCalc_AzureCalcRateCard[[#This Row],[Region]]</f>
        <v>Basic_D12 VM (Windows)C6</v>
      </c>
      <c r="B5390" s="775">
        <v>6</v>
      </c>
      <c r="C5390" s="775" t="s">
        <v>680</v>
      </c>
      <c r="D5390" s="775" t="s">
        <v>177</v>
      </c>
      <c r="E5390" s="775">
        <v>0.60060000000000002</v>
      </c>
      <c r="F5390" s="775" t="s">
        <v>1091</v>
      </c>
      <c r="G5390" s="775" t="s">
        <v>4235</v>
      </c>
      <c r="H5390" s="775" t="s">
        <v>4235</v>
      </c>
      <c r="I5390" s="775" t="s">
        <v>4775</v>
      </c>
    </row>
    <row r="5391" spans="1:9">
      <c r="A5391" s="775" t="str">
        <f>Table_wabobpsvr_AzureCalc_AzureCalcRateCard[[#This Row],[ServiceName]]&amp;Table_wabobpsvr_AzureCalc_AzureCalcRateCard[[#This Row],[Price_Level]]&amp;Table_wabobpsvr_AzureCalc_AzureCalcRateCard[[#This Row],[Region]]</f>
        <v>Basic_D12 VM (Windows)D6</v>
      </c>
      <c r="B5391" s="775">
        <v>6</v>
      </c>
      <c r="C5391" s="775" t="s">
        <v>680</v>
      </c>
      <c r="D5391" s="775" t="s">
        <v>176</v>
      </c>
      <c r="E5391" s="775">
        <v>0.58079999999999998</v>
      </c>
      <c r="F5391" s="775" t="s">
        <v>1091</v>
      </c>
      <c r="G5391" s="775" t="s">
        <v>4235</v>
      </c>
      <c r="H5391" s="775" t="s">
        <v>4235</v>
      </c>
      <c r="I5391" s="775" t="s">
        <v>4775</v>
      </c>
    </row>
    <row r="5392" spans="1:9">
      <c r="A5392" s="775" t="str">
        <f>Table_wabobpsvr_AzureCalc_AzureCalcRateCard[[#This Row],[ServiceName]]&amp;Table_wabobpsvr_AzureCalc_AzureCalcRateCard[[#This Row],[Price_Level]]&amp;Table_wabobpsvr_AzureCalc_AzureCalcRateCard[[#This Row],[Region]]</f>
        <v>Basic_D12 VM (Windows)MOSP2</v>
      </c>
      <c r="B5392" s="775">
        <v>2</v>
      </c>
      <c r="C5392" s="775" t="s">
        <v>680</v>
      </c>
      <c r="D5392" s="775" t="s">
        <v>606</v>
      </c>
      <c r="E5392" s="775">
        <v>0.6</v>
      </c>
      <c r="F5392" s="775" t="s">
        <v>1091</v>
      </c>
      <c r="G5392" s="775" t="s">
        <v>4235</v>
      </c>
      <c r="H5392" s="775" t="s">
        <v>4235</v>
      </c>
      <c r="I5392" s="775" t="s">
        <v>5786</v>
      </c>
    </row>
    <row r="5393" spans="1:9">
      <c r="A5393" s="775" t="str">
        <f>Table_wabobpsvr_AzureCalc_AzureCalcRateCard[[#This Row],[ServiceName]]&amp;Table_wabobpsvr_AzureCalc_AzureCalcRateCard[[#This Row],[Price_Level]]&amp;Table_wabobpsvr_AzureCalc_AzureCalcRateCard[[#This Row],[Region]]</f>
        <v>Basic_D12 VM (Windows)A2</v>
      </c>
      <c r="B5393" s="775">
        <v>2</v>
      </c>
      <c r="C5393" s="775" t="s">
        <v>680</v>
      </c>
      <c r="D5393" s="775" t="s">
        <v>174</v>
      </c>
      <c r="E5393" s="775">
        <v>0.58199999999999996</v>
      </c>
      <c r="F5393" s="775" t="s">
        <v>1091</v>
      </c>
      <c r="G5393" s="775" t="s">
        <v>4235</v>
      </c>
      <c r="H5393" s="775" t="s">
        <v>4235</v>
      </c>
      <c r="I5393" s="775" t="s">
        <v>5786</v>
      </c>
    </row>
    <row r="5394" spans="1:9">
      <c r="A5394" s="775" t="str">
        <f>Table_wabobpsvr_AzureCalc_AzureCalcRateCard[[#This Row],[ServiceName]]&amp;Table_wabobpsvr_AzureCalc_AzureCalcRateCard[[#This Row],[Price_Level]]&amp;Table_wabobpsvr_AzureCalc_AzureCalcRateCard[[#This Row],[Region]]</f>
        <v>Basic_D12 VM (Windows)B2</v>
      </c>
      <c r="B5394" s="775">
        <v>2</v>
      </c>
      <c r="C5394" s="775" t="s">
        <v>680</v>
      </c>
      <c r="D5394" s="775" t="s">
        <v>175</v>
      </c>
      <c r="E5394" s="775">
        <v>0.56399999999999995</v>
      </c>
      <c r="F5394" s="775" t="s">
        <v>1091</v>
      </c>
      <c r="G5394" s="775" t="s">
        <v>4235</v>
      </c>
      <c r="H5394" s="775" t="s">
        <v>4235</v>
      </c>
      <c r="I5394" s="775" t="s">
        <v>5786</v>
      </c>
    </row>
    <row r="5395" spans="1:9">
      <c r="A5395" s="775" t="str">
        <f>Table_wabobpsvr_AzureCalc_AzureCalcRateCard[[#This Row],[ServiceName]]&amp;Table_wabobpsvr_AzureCalc_AzureCalcRateCard[[#This Row],[Price_Level]]&amp;Table_wabobpsvr_AzureCalc_AzureCalcRateCard[[#This Row],[Region]]</f>
        <v>Basic_D12 VM (Windows)C2</v>
      </c>
      <c r="B5395" s="775">
        <v>2</v>
      </c>
      <c r="C5395" s="775" t="s">
        <v>680</v>
      </c>
      <c r="D5395" s="775" t="s">
        <v>177</v>
      </c>
      <c r="E5395" s="775">
        <v>0.54600000000000004</v>
      </c>
      <c r="F5395" s="775" t="s">
        <v>1091</v>
      </c>
      <c r="G5395" s="775" t="s">
        <v>4235</v>
      </c>
      <c r="H5395" s="775" t="s">
        <v>4235</v>
      </c>
      <c r="I5395" s="775" t="s">
        <v>5786</v>
      </c>
    </row>
    <row r="5396" spans="1:9">
      <c r="A5396" s="775" t="str">
        <f>Table_wabobpsvr_AzureCalc_AzureCalcRateCard[[#This Row],[ServiceName]]&amp;Table_wabobpsvr_AzureCalc_AzureCalcRateCard[[#This Row],[Price_Level]]&amp;Table_wabobpsvr_AzureCalc_AzureCalcRateCard[[#This Row],[Region]]</f>
        <v>Basic_D12 VM (Windows)D2</v>
      </c>
      <c r="B5396" s="775">
        <v>2</v>
      </c>
      <c r="C5396" s="775" t="s">
        <v>680</v>
      </c>
      <c r="D5396" s="775" t="s">
        <v>176</v>
      </c>
      <c r="E5396" s="775">
        <v>0.52800000000000002</v>
      </c>
      <c r="F5396" s="775" t="s">
        <v>1091</v>
      </c>
      <c r="G5396" s="775" t="s">
        <v>4235</v>
      </c>
      <c r="H5396" s="775" t="s">
        <v>4235</v>
      </c>
      <c r="I5396" s="775" t="s">
        <v>5786</v>
      </c>
    </row>
    <row r="5397" spans="1:9">
      <c r="A5397" s="775" t="str">
        <f>Table_wabobpsvr_AzureCalc_AzureCalcRateCard[[#This Row],[ServiceName]]&amp;Table_wabobpsvr_AzureCalc_AzureCalcRateCard[[#This Row],[Price_Level]]&amp;Table_wabobpsvr_AzureCalc_AzureCalcRateCard[[#This Row],[Region]]</f>
        <v>Basic_D12 VM (Windows)MOSP5</v>
      </c>
      <c r="B5397" s="775">
        <v>5</v>
      </c>
      <c r="C5397" s="775" t="s">
        <v>680</v>
      </c>
      <c r="D5397" s="775" t="s">
        <v>606</v>
      </c>
      <c r="E5397" s="775">
        <v>0.66</v>
      </c>
      <c r="F5397" s="775" t="s">
        <v>1091</v>
      </c>
      <c r="G5397" s="775" t="s">
        <v>4235</v>
      </c>
      <c r="H5397" s="775" t="s">
        <v>4235</v>
      </c>
      <c r="I5397" s="775" t="s">
        <v>4776</v>
      </c>
    </row>
    <row r="5398" spans="1:9">
      <c r="A5398" s="775" t="str">
        <f>Table_wabobpsvr_AzureCalc_AzureCalcRateCard[[#This Row],[ServiceName]]&amp;Table_wabobpsvr_AzureCalc_AzureCalcRateCard[[#This Row],[Price_Level]]&amp;Table_wabobpsvr_AzureCalc_AzureCalcRateCard[[#This Row],[Region]]</f>
        <v>Basic_D12 VM (Windows)A5</v>
      </c>
      <c r="B5398" s="775">
        <v>5</v>
      </c>
      <c r="C5398" s="775" t="s">
        <v>680</v>
      </c>
      <c r="D5398" s="775" t="s">
        <v>174</v>
      </c>
      <c r="E5398" s="775">
        <v>0.64019999999999999</v>
      </c>
      <c r="F5398" s="775" t="s">
        <v>1091</v>
      </c>
      <c r="G5398" s="775" t="s">
        <v>4235</v>
      </c>
      <c r="H5398" s="775" t="s">
        <v>4235</v>
      </c>
      <c r="I5398" s="775" t="s">
        <v>4776</v>
      </c>
    </row>
    <row r="5399" spans="1:9">
      <c r="A5399" s="775" t="str">
        <f>Table_wabobpsvr_AzureCalc_AzureCalcRateCard[[#This Row],[ServiceName]]&amp;Table_wabobpsvr_AzureCalc_AzureCalcRateCard[[#This Row],[Price_Level]]&amp;Table_wabobpsvr_AzureCalc_AzureCalcRateCard[[#This Row],[Region]]</f>
        <v>Basic Overage Session HoursMOSP</v>
      </c>
      <c r="B5399" s="775"/>
      <c r="C5399" s="775" t="s">
        <v>87</v>
      </c>
      <c r="D5399" s="775" t="s">
        <v>606</v>
      </c>
      <c r="E5399" s="775">
        <v>0.17499999999999999</v>
      </c>
      <c r="F5399" s="775" t="s">
        <v>3131</v>
      </c>
      <c r="G5399" s="775" t="s">
        <v>4235</v>
      </c>
      <c r="H5399" s="775" t="s">
        <v>4235</v>
      </c>
      <c r="I5399" s="775" t="s">
        <v>5787</v>
      </c>
    </row>
    <row r="5400" spans="1:9">
      <c r="A5400" s="775" t="str">
        <f>Table_wabobpsvr_AzureCalc_AzureCalcRateCard[[#This Row],[ServiceName]]&amp;Table_wabobpsvr_AzureCalc_AzureCalcRateCard[[#This Row],[Price_Level]]&amp;Table_wabobpsvr_AzureCalc_AzureCalcRateCard[[#This Row],[Region]]</f>
        <v>Basic Overage Session HoursA</v>
      </c>
      <c r="B5400" s="775"/>
      <c r="C5400" s="775" t="s">
        <v>87</v>
      </c>
      <c r="D5400" s="775" t="s">
        <v>174</v>
      </c>
      <c r="E5400" s="775">
        <v>0.17</v>
      </c>
      <c r="F5400" s="775" t="s">
        <v>3131</v>
      </c>
      <c r="G5400" s="775" t="s">
        <v>3132</v>
      </c>
      <c r="H5400" s="775" t="s">
        <v>3133</v>
      </c>
      <c r="I5400" s="775" t="s">
        <v>5787</v>
      </c>
    </row>
    <row r="5401" spans="1:9">
      <c r="A5401" s="775" t="str">
        <f>Table_wabobpsvr_AzureCalc_AzureCalcRateCard[[#This Row],[ServiceName]]&amp;Table_wabobpsvr_AzureCalc_AzureCalcRateCard[[#This Row],[Price_Level]]&amp;Table_wabobpsvr_AzureCalc_AzureCalcRateCard[[#This Row],[Region]]</f>
        <v>Basic Overage Session HoursB</v>
      </c>
      <c r="B5401" s="775"/>
      <c r="C5401" s="775" t="s">
        <v>87</v>
      </c>
      <c r="D5401" s="775" t="s">
        <v>175</v>
      </c>
      <c r="E5401" s="775">
        <v>0.16500000000000001</v>
      </c>
      <c r="F5401" s="775" t="s">
        <v>3131</v>
      </c>
      <c r="G5401" s="775" t="s">
        <v>3132</v>
      </c>
      <c r="H5401" s="775" t="s">
        <v>3133</v>
      </c>
      <c r="I5401" s="775" t="s">
        <v>5787</v>
      </c>
    </row>
    <row r="5402" spans="1:9">
      <c r="A5402" s="775" t="str">
        <f>Table_wabobpsvr_AzureCalc_AzureCalcRateCard[[#This Row],[ServiceName]]&amp;Table_wabobpsvr_AzureCalc_AzureCalcRateCard[[#This Row],[Price_Level]]&amp;Table_wabobpsvr_AzureCalc_AzureCalcRateCard[[#This Row],[Region]]</f>
        <v>Basic Overage Session HoursC</v>
      </c>
      <c r="B5402" s="775"/>
      <c r="C5402" s="775" t="s">
        <v>87</v>
      </c>
      <c r="D5402" s="775" t="s">
        <v>177</v>
      </c>
      <c r="E5402" s="775">
        <v>0.159</v>
      </c>
      <c r="F5402" s="775" t="s">
        <v>3131</v>
      </c>
      <c r="G5402" s="775" t="s">
        <v>3132</v>
      </c>
      <c r="H5402" s="775" t="s">
        <v>3133</v>
      </c>
      <c r="I5402" s="775" t="s">
        <v>5787</v>
      </c>
    </row>
    <row r="5403" spans="1:9">
      <c r="A5403" s="775" t="str">
        <f>Table_wabobpsvr_AzureCalc_AzureCalcRateCard[[#This Row],[ServiceName]]&amp;Table_wabobpsvr_AzureCalc_AzureCalcRateCard[[#This Row],[Price_Level]]&amp;Table_wabobpsvr_AzureCalc_AzureCalcRateCard[[#This Row],[Region]]</f>
        <v>Basic Overage Session HoursD</v>
      </c>
      <c r="B5403" s="775"/>
      <c r="C5403" s="775" t="s">
        <v>87</v>
      </c>
      <c r="D5403" s="775" t="s">
        <v>176</v>
      </c>
      <c r="E5403" s="775">
        <v>0.154</v>
      </c>
      <c r="F5403" s="775" t="s">
        <v>3131</v>
      </c>
      <c r="G5403" s="775" t="s">
        <v>3132</v>
      </c>
      <c r="H5403" s="775" t="s">
        <v>3133</v>
      </c>
      <c r="I5403" s="775" t="s">
        <v>5787</v>
      </c>
    </row>
    <row r="5404" spans="1:9">
      <c r="A5404" s="775" t="str">
        <f>Table_wabobpsvr_AzureCalc_AzureCalcRateCard[[#This Row],[ServiceName]]&amp;Table_wabobpsvr_AzureCalc_AzureCalcRateCard[[#This Row],[Price_Level]]&amp;Table_wabobpsvr_AzureCalc_AzureCalcRateCard[[#This Row],[Region]]</f>
        <v>Standard Overage Session HoursMOSP</v>
      </c>
      <c r="B5404" s="775"/>
      <c r="C5404" s="775" t="s">
        <v>87</v>
      </c>
      <c r="D5404" s="775" t="s">
        <v>606</v>
      </c>
      <c r="E5404" s="775">
        <v>0.2</v>
      </c>
      <c r="F5404" s="775" t="s">
        <v>3134</v>
      </c>
      <c r="G5404" s="775" t="s">
        <v>4235</v>
      </c>
      <c r="H5404" s="775" t="s">
        <v>4235</v>
      </c>
      <c r="I5404" s="775" t="s">
        <v>4859</v>
      </c>
    </row>
    <row r="5405" spans="1:9">
      <c r="A5405" s="775" t="str">
        <f>Table_wabobpsvr_AzureCalc_AzureCalcRateCard[[#This Row],[ServiceName]]&amp;Table_wabobpsvr_AzureCalc_AzureCalcRateCard[[#This Row],[Price_Level]]&amp;Table_wabobpsvr_AzureCalc_AzureCalcRateCard[[#This Row],[Region]]</f>
        <v>Standard Overage Session HoursA</v>
      </c>
      <c r="B5405" s="775"/>
      <c r="C5405" s="775" t="s">
        <v>87</v>
      </c>
      <c r="D5405" s="775" t="s">
        <v>174</v>
      </c>
      <c r="E5405" s="775">
        <v>0.19400000000000001</v>
      </c>
      <c r="F5405" s="775" t="s">
        <v>3134</v>
      </c>
      <c r="G5405" s="775" t="s">
        <v>3135</v>
      </c>
      <c r="H5405" s="775" t="s">
        <v>3136</v>
      </c>
      <c r="I5405" s="775" t="s">
        <v>4859</v>
      </c>
    </row>
    <row r="5406" spans="1:9">
      <c r="A5406" s="775" t="str">
        <f>Table_wabobpsvr_AzureCalc_AzureCalcRateCard[[#This Row],[ServiceName]]&amp;Table_wabobpsvr_AzureCalc_AzureCalcRateCard[[#This Row],[Price_Level]]&amp;Table_wabobpsvr_AzureCalc_AzureCalcRateCard[[#This Row],[Region]]</f>
        <v>Standard Overage Session HoursB</v>
      </c>
      <c r="B5406" s="775"/>
      <c r="C5406" s="775" t="s">
        <v>87</v>
      </c>
      <c r="D5406" s="775" t="s">
        <v>175</v>
      </c>
      <c r="E5406" s="775">
        <v>0.188</v>
      </c>
      <c r="F5406" s="775" t="s">
        <v>3134</v>
      </c>
      <c r="G5406" s="775" t="s">
        <v>3135</v>
      </c>
      <c r="H5406" s="775" t="s">
        <v>3136</v>
      </c>
      <c r="I5406" s="775" t="s">
        <v>4859</v>
      </c>
    </row>
    <row r="5407" spans="1:9">
      <c r="A5407" s="775" t="str">
        <f>Table_wabobpsvr_AzureCalc_AzureCalcRateCard[[#This Row],[ServiceName]]&amp;Table_wabobpsvr_AzureCalc_AzureCalcRateCard[[#This Row],[Price_Level]]&amp;Table_wabobpsvr_AzureCalc_AzureCalcRateCard[[#This Row],[Region]]</f>
        <v>Standard Overage Session HoursC</v>
      </c>
      <c r="B5407" s="775"/>
      <c r="C5407" s="775" t="s">
        <v>87</v>
      </c>
      <c r="D5407" s="775" t="s">
        <v>177</v>
      </c>
      <c r="E5407" s="775">
        <v>0.182</v>
      </c>
      <c r="F5407" s="775" t="s">
        <v>3134</v>
      </c>
      <c r="G5407" s="775" t="s">
        <v>3135</v>
      </c>
      <c r="H5407" s="775" t="s">
        <v>3136</v>
      </c>
      <c r="I5407" s="775" t="s">
        <v>4859</v>
      </c>
    </row>
    <row r="5408" spans="1:9">
      <c r="A5408" s="775" t="str">
        <f>Table_wabobpsvr_AzureCalc_AzureCalcRateCard[[#This Row],[ServiceName]]&amp;Table_wabobpsvr_AzureCalc_AzureCalcRateCard[[#This Row],[Price_Level]]&amp;Table_wabobpsvr_AzureCalc_AzureCalcRateCard[[#This Row],[Region]]</f>
        <v>Premium Encoder (Output GB)MOSP2</v>
      </c>
      <c r="B5408" s="775">
        <v>2</v>
      </c>
      <c r="C5408" s="775" t="s">
        <v>4235</v>
      </c>
      <c r="D5408" s="775" t="s">
        <v>606</v>
      </c>
      <c r="E5408" s="775">
        <v>999999</v>
      </c>
      <c r="F5408" s="775" t="s">
        <v>3078</v>
      </c>
      <c r="G5408" s="775" t="s">
        <v>4235</v>
      </c>
      <c r="H5408" s="775" t="s">
        <v>4235</v>
      </c>
      <c r="I5408" s="775" t="s">
        <v>4235</v>
      </c>
    </row>
    <row r="5409" spans="1:9">
      <c r="A5409" s="775" t="str">
        <f>Table_wabobpsvr_AzureCalc_AzureCalcRateCard[[#This Row],[ServiceName]]&amp;Table_wabobpsvr_AzureCalc_AzureCalcRateCard[[#This Row],[Price_Level]]&amp;Table_wabobpsvr_AzureCalc_AzureCalcRateCard[[#This Row],[Region]]</f>
        <v>Premium Encoder (Output GB)A2</v>
      </c>
      <c r="B5409" s="775">
        <v>2</v>
      </c>
      <c r="C5409" s="775" t="s">
        <v>4235</v>
      </c>
      <c r="D5409" s="775" t="s">
        <v>174</v>
      </c>
      <c r="E5409" s="775">
        <v>999999</v>
      </c>
      <c r="F5409" s="775" t="s">
        <v>3078</v>
      </c>
      <c r="G5409" s="775" t="s">
        <v>4235</v>
      </c>
      <c r="H5409" s="775" t="s">
        <v>4235</v>
      </c>
      <c r="I5409" s="775" t="s">
        <v>4235</v>
      </c>
    </row>
    <row r="5410" spans="1:9">
      <c r="A5410" s="775" t="str">
        <f>Table_wabobpsvr_AzureCalc_AzureCalcRateCard[[#This Row],[ServiceName]]&amp;Table_wabobpsvr_AzureCalc_AzureCalcRateCard[[#This Row],[Price_Level]]&amp;Table_wabobpsvr_AzureCalc_AzureCalcRateCard[[#This Row],[Region]]</f>
        <v>Premium Encoder (Output GB)B2</v>
      </c>
      <c r="B5410" s="775">
        <v>2</v>
      </c>
      <c r="C5410" s="775" t="s">
        <v>4235</v>
      </c>
      <c r="D5410" s="775" t="s">
        <v>175</v>
      </c>
      <c r="E5410" s="775">
        <v>999999</v>
      </c>
      <c r="F5410" s="775" t="s">
        <v>3078</v>
      </c>
      <c r="G5410" s="775" t="s">
        <v>4235</v>
      </c>
      <c r="H5410" s="775" t="s">
        <v>4235</v>
      </c>
      <c r="I5410" s="775" t="s">
        <v>4235</v>
      </c>
    </row>
    <row r="5411" spans="1:9">
      <c r="A5411" s="775" t="str">
        <f>Table_wabobpsvr_AzureCalc_AzureCalcRateCard[[#This Row],[ServiceName]]&amp;Table_wabobpsvr_AzureCalc_AzureCalcRateCard[[#This Row],[Price_Level]]&amp;Table_wabobpsvr_AzureCalc_AzureCalcRateCard[[#This Row],[Region]]</f>
        <v>Premium Encoder (Output GB)C2</v>
      </c>
      <c r="B5411" s="775">
        <v>2</v>
      </c>
      <c r="C5411" s="775" t="s">
        <v>4235</v>
      </c>
      <c r="D5411" s="775" t="s">
        <v>177</v>
      </c>
      <c r="E5411" s="775">
        <v>999999</v>
      </c>
      <c r="F5411" s="775" t="s">
        <v>3078</v>
      </c>
      <c r="G5411" s="775" t="s">
        <v>4235</v>
      </c>
      <c r="H5411" s="775" t="s">
        <v>4235</v>
      </c>
      <c r="I5411" s="775" t="s">
        <v>4235</v>
      </c>
    </row>
    <row r="5412" spans="1:9">
      <c r="A5412" s="775" t="str">
        <f>Table_wabobpsvr_AzureCalc_AzureCalcRateCard[[#This Row],[ServiceName]]&amp;Table_wabobpsvr_AzureCalc_AzureCalcRateCard[[#This Row],[Price_Level]]&amp;Table_wabobpsvr_AzureCalc_AzureCalcRateCard[[#This Row],[Region]]</f>
        <v>Cache BasicD3</v>
      </c>
      <c r="B5412" s="775">
        <v>3</v>
      </c>
      <c r="C5412" s="775" t="s">
        <v>4235</v>
      </c>
      <c r="D5412" s="775" t="s">
        <v>176</v>
      </c>
      <c r="E5412" s="775">
        <v>999999</v>
      </c>
      <c r="F5412" s="775" t="s">
        <v>753</v>
      </c>
      <c r="G5412" s="775" t="s">
        <v>4235</v>
      </c>
      <c r="H5412" s="775" t="s">
        <v>4235</v>
      </c>
      <c r="I5412" s="775" t="s">
        <v>4235</v>
      </c>
    </row>
    <row r="5413" spans="1:9">
      <c r="A5413" s="775" t="str">
        <f>Table_wabobpsvr_AzureCalc_AzureCalcRateCard[[#This Row],[ServiceName]]&amp;Table_wabobpsvr_AzureCalc_AzureCalcRateCard[[#This Row],[Price_Level]]&amp;Table_wabobpsvr_AzureCalc_AzureCalcRateCard[[#This Row],[Region]]</f>
        <v>Cache PremiumMOSP3</v>
      </c>
      <c r="B5413" s="775">
        <v>3</v>
      </c>
      <c r="C5413" s="775" t="s">
        <v>4235</v>
      </c>
      <c r="D5413" s="775" t="s">
        <v>606</v>
      </c>
      <c r="E5413" s="775">
        <v>999999</v>
      </c>
      <c r="F5413" s="775" t="s">
        <v>789</v>
      </c>
      <c r="G5413" s="775" t="s">
        <v>4235</v>
      </c>
      <c r="H5413" s="775" t="s">
        <v>4235</v>
      </c>
      <c r="I5413" s="775" t="s">
        <v>4235</v>
      </c>
    </row>
    <row r="5414" spans="1:9">
      <c r="A5414" s="775" t="str">
        <f>Table_wabobpsvr_AzureCalc_AzureCalcRateCard[[#This Row],[ServiceName]]&amp;Table_wabobpsvr_AzureCalc_AzureCalcRateCard[[#This Row],[Price_Level]]&amp;Table_wabobpsvr_AzureCalc_AzureCalcRateCard[[#This Row],[Region]]</f>
        <v>Cache PremiumA3</v>
      </c>
      <c r="B5414" s="775">
        <v>3</v>
      </c>
      <c r="C5414" s="775" t="s">
        <v>4235</v>
      </c>
      <c r="D5414" s="775" t="s">
        <v>174</v>
      </c>
      <c r="E5414" s="775">
        <v>999999</v>
      </c>
      <c r="F5414" s="775" t="s">
        <v>789</v>
      </c>
      <c r="G5414" s="775" t="s">
        <v>4235</v>
      </c>
      <c r="H5414" s="775" t="s">
        <v>4235</v>
      </c>
      <c r="I5414" s="775" t="s">
        <v>4235</v>
      </c>
    </row>
    <row r="5415" spans="1:9">
      <c r="A5415" s="775" t="str">
        <f>Table_wabobpsvr_AzureCalc_AzureCalcRateCard[[#This Row],[ServiceName]]&amp;Table_wabobpsvr_AzureCalc_AzureCalcRateCard[[#This Row],[Price_Level]]&amp;Table_wabobpsvr_AzureCalc_AzureCalcRateCard[[#This Row],[Region]]</f>
        <v>Cache PremiumB3</v>
      </c>
      <c r="B5415" s="775">
        <v>3</v>
      </c>
      <c r="C5415" s="775" t="s">
        <v>4235</v>
      </c>
      <c r="D5415" s="775" t="s">
        <v>175</v>
      </c>
      <c r="E5415" s="775">
        <v>999999</v>
      </c>
      <c r="F5415" s="775" t="s">
        <v>789</v>
      </c>
      <c r="G5415" s="775" t="s">
        <v>4235</v>
      </c>
      <c r="H5415" s="775" t="s">
        <v>4235</v>
      </c>
      <c r="I5415" s="775" t="s">
        <v>4235</v>
      </c>
    </row>
    <row r="5416" spans="1:9">
      <c r="A5416" s="775" t="str">
        <f>Table_wabobpsvr_AzureCalc_AzureCalcRateCard[[#This Row],[ServiceName]]&amp;Table_wabobpsvr_AzureCalc_AzureCalcRateCard[[#This Row],[Price_Level]]&amp;Table_wabobpsvr_AzureCalc_AzureCalcRateCard[[#This Row],[Region]]</f>
        <v>Cache PremiumC3</v>
      </c>
      <c r="B5416" s="775">
        <v>3</v>
      </c>
      <c r="C5416" s="775" t="s">
        <v>4235</v>
      </c>
      <c r="D5416" s="775" t="s">
        <v>177</v>
      </c>
      <c r="E5416" s="775">
        <v>999999</v>
      </c>
      <c r="F5416" s="775" t="s">
        <v>789</v>
      </c>
      <c r="G5416" s="775" t="s">
        <v>4235</v>
      </c>
      <c r="H5416" s="775" t="s">
        <v>4235</v>
      </c>
      <c r="I5416" s="775" t="s">
        <v>4235</v>
      </c>
    </row>
    <row r="5417" spans="1:9">
      <c r="A5417" s="775" t="str">
        <f>Table_wabobpsvr_AzureCalc_AzureCalcRateCard[[#This Row],[ServiceName]]&amp;Table_wabobpsvr_AzureCalc_AzureCalcRateCard[[#This Row],[Price_Level]]&amp;Table_wabobpsvr_AzureCalc_AzureCalcRateCard[[#This Row],[Region]]</f>
        <v>Cache PremiumD3</v>
      </c>
      <c r="B5417" s="775">
        <v>3</v>
      </c>
      <c r="C5417" s="775" t="s">
        <v>4235</v>
      </c>
      <c r="D5417" s="775" t="s">
        <v>176</v>
      </c>
      <c r="E5417" s="775">
        <v>999999</v>
      </c>
      <c r="F5417" s="775" t="s">
        <v>789</v>
      </c>
      <c r="G5417" s="775" t="s">
        <v>4235</v>
      </c>
      <c r="H5417" s="775" t="s">
        <v>4235</v>
      </c>
      <c r="I5417" s="775" t="s">
        <v>4235</v>
      </c>
    </row>
    <row r="5418" spans="1:9">
      <c r="A5418" s="775" t="str">
        <f>Table_wabobpsvr_AzureCalc_AzureCalcRateCard[[#This Row],[ServiceName]]&amp;Table_wabobpsvr_AzureCalc_AzureCalcRateCard[[#This Row],[Price_Level]]&amp;Table_wabobpsvr_AzureCalc_AzureCalcRateCard[[#This Row],[Region]]</f>
        <v>Cache StandardMOSP3</v>
      </c>
      <c r="B5418" s="775">
        <v>3</v>
      </c>
      <c r="C5418" s="775" t="s">
        <v>4235</v>
      </c>
      <c r="D5418" s="775" t="s">
        <v>606</v>
      </c>
      <c r="E5418" s="775">
        <v>999999</v>
      </c>
      <c r="F5418" s="775" t="s">
        <v>769</v>
      </c>
      <c r="G5418" s="775" t="s">
        <v>4235</v>
      </c>
      <c r="H5418" s="775" t="s">
        <v>4235</v>
      </c>
      <c r="I5418" s="775" t="s">
        <v>4235</v>
      </c>
    </row>
    <row r="5419" spans="1:9">
      <c r="A5419" s="1039" t="str">
        <f>Table_wabobpsvr_AzureCalc_AzureCalcRateCard[[#This Row],[ServiceName]]&amp;Table_wabobpsvr_AzureCalc_AzureCalcRateCard[[#This Row],[Price_Level]]&amp;Table_wabobpsvr_AzureCalc_AzureCalcRateCard[[#This Row],[Region]]</f>
        <v>Cache StandardA3</v>
      </c>
      <c r="B5419" s="1039">
        <v>3</v>
      </c>
      <c r="C5419" s="1039" t="s">
        <v>4235</v>
      </c>
      <c r="D5419" s="1039" t="s">
        <v>174</v>
      </c>
      <c r="E5419" s="1039">
        <v>999999</v>
      </c>
      <c r="F5419" s="1039" t="s">
        <v>769</v>
      </c>
      <c r="G5419" s="775" t="s">
        <v>4235</v>
      </c>
      <c r="H5419" s="775" t="s">
        <v>4235</v>
      </c>
      <c r="I5419" s="775" t="s">
        <v>4235</v>
      </c>
    </row>
    <row r="5420" spans="1:9">
      <c r="A5420" s="1039" t="str">
        <f>Table_wabobpsvr_AzureCalc_AzureCalcRateCard[[#This Row],[ServiceName]]&amp;Table_wabobpsvr_AzureCalc_AzureCalcRateCard[[#This Row],[Price_Level]]&amp;Table_wabobpsvr_AzureCalc_AzureCalcRateCard[[#This Row],[Region]]</f>
        <v>Cache StandardB3</v>
      </c>
      <c r="B5420" s="1039">
        <v>3</v>
      </c>
      <c r="C5420" s="1039" t="s">
        <v>4235</v>
      </c>
      <c r="D5420" s="1039" t="s">
        <v>175</v>
      </c>
      <c r="E5420" s="1039">
        <v>999999</v>
      </c>
      <c r="F5420" s="1039" t="s">
        <v>769</v>
      </c>
      <c r="G5420" s="775" t="s">
        <v>4235</v>
      </c>
      <c r="H5420" s="775" t="s">
        <v>4235</v>
      </c>
      <c r="I5420" s="775" t="s">
        <v>4235</v>
      </c>
    </row>
    <row r="5421" spans="1:9">
      <c r="A5421" s="1039" t="str">
        <f>Table_wabobpsvr_AzureCalc_AzureCalcRateCard[[#This Row],[ServiceName]]&amp;Table_wabobpsvr_AzureCalc_AzureCalcRateCard[[#This Row],[Price_Level]]&amp;Table_wabobpsvr_AzureCalc_AzureCalcRateCard[[#This Row],[Region]]</f>
        <v>Media Services Indexer - Tier 2B</v>
      </c>
      <c r="B5421" s="1039"/>
      <c r="C5421" s="1039" t="s">
        <v>680</v>
      </c>
      <c r="D5421" s="1039" t="s">
        <v>175</v>
      </c>
      <c r="E5421" s="1039">
        <v>9.4</v>
      </c>
      <c r="F5421" s="1039" t="s">
        <v>1043</v>
      </c>
      <c r="G5421" s="775" t="s">
        <v>2461</v>
      </c>
      <c r="H5421" s="775" t="s">
        <v>2462</v>
      </c>
      <c r="I5421" s="775" t="s">
        <v>4760</v>
      </c>
    </row>
    <row r="5422" spans="1:9">
      <c r="A5422" s="1039" t="str">
        <f>Table_wabobpsvr_AzureCalc_AzureCalcRateCard[[#This Row],[ServiceName]]&amp;Table_wabobpsvr_AzureCalc_AzureCalcRateCard[[#This Row],[Price_Level]]&amp;Table_wabobpsvr_AzureCalc_AzureCalcRateCard[[#This Row],[Region]]</f>
        <v>Media Services Indexer - Tier 2C</v>
      </c>
      <c r="B5422" s="1039"/>
      <c r="C5422" s="1039" t="s">
        <v>680</v>
      </c>
      <c r="D5422" s="1039" t="s">
        <v>177</v>
      </c>
      <c r="E5422" s="1039">
        <v>9.1</v>
      </c>
      <c r="F5422" s="1039" t="s">
        <v>1043</v>
      </c>
      <c r="G5422" s="775" t="s">
        <v>2461</v>
      </c>
      <c r="H5422" s="775" t="s">
        <v>2462</v>
      </c>
      <c r="I5422" s="775" t="s">
        <v>4760</v>
      </c>
    </row>
    <row r="5423" spans="1:9">
      <c r="A5423" s="775" t="str">
        <f>Table_wabobpsvr_AzureCalc_AzureCalcRateCard[[#This Row],[ServiceName]]&amp;Table_wabobpsvr_AzureCalc_AzureCalcRateCard[[#This Row],[Price_Level]]&amp;Table_wabobpsvr_AzureCalc_AzureCalcRateCard[[#This Row],[Region]]</f>
        <v>SQL DB Premium P3 Database HoursMOSP11</v>
      </c>
      <c r="B5423" s="775">
        <v>11</v>
      </c>
      <c r="C5423" s="775" t="s">
        <v>680</v>
      </c>
      <c r="D5423" s="775" t="s">
        <v>606</v>
      </c>
      <c r="E5423" s="775">
        <v>5.65</v>
      </c>
      <c r="F5423" s="775" t="s">
        <v>1034</v>
      </c>
      <c r="G5423" s="775" t="s">
        <v>4235</v>
      </c>
      <c r="H5423" s="775" t="s">
        <v>4235</v>
      </c>
      <c r="I5423" s="775" t="s">
        <v>5788</v>
      </c>
    </row>
    <row r="5424" spans="1:9">
      <c r="A5424" s="775" t="str">
        <f>Table_wabobpsvr_AzureCalc_AzureCalcRateCard[[#This Row],[ServiceName]]&amp;Table_wabobpsvr_AzureCalc_AzureCalcRateCard[[#This Row],[Price_Level]]&amp;Table_wabobpsvr_AzureCalc_AzureCalcRateCard[[#This Row],[Region]]</f>
        <v>SQL DB Premium P3 Database HoursA11</v>
      </c>
      <c r="B5424" s="775">
        <v>11</v>
      </c>
      <c r="C5424" s="775" t="s">
        <v>680</v>
      </c>
      <c r="D5424" s="775" t="s">
        <v>174</v>
      </c>
      <c r="E5424" s="775">
        <v>5.4809999999999999</v>
      </c>
      <c r="F5424" s="775" t="s">
        <v>1034</v>
      </c>
      <c r="G5424" s="775" t="s">
        <v>1955</v>
      </c>
      <c r="H5424" s="775" t="s">
        <v>3137</v>
      </c>
      <c r="I5424" s="775" t="s">
        <v>5788</v>
      </c>
    </row>
    <row r="5425" spans="1:9">
      <c r="A5425" s="775" t="str">
        <f>Table_wabobpsvr_AzureCalc_AzureCalcRateCard[[#This Row],[ServiceName]]&amp;Table_wabobpsvr_AzureCalc_AzureCalcRateCard[[#This Row],[Price_Level]]&amp;Table_wabobpsvr_AzureCalc_AzureCalcRateCard[[#This Row],[Region]]</f>
        <v>SQL DB Premium P3 Database HoursB11</v>
      </c>
      <c r="B5425" s="775">
        <v>11</v>
      </c>
      <c r="C5425" s="775" t="s">
        <v>680</v>
      </c>
      <c r="D5425" s="775" t="s">
        <v>175</v>
      </c>
      <c r="E5425" s="775">
        <v>5.3109999999999999</v>
      </c>
      <c r="F5425" s="775" t="s">
        <v>1034</v>
      </c>
      <c r="G5425" s="775" t="s">
        <v>1955</v>
      </c>
      <c r="H5425" s="775" t="s">
        <v>3137</v>
      </c>
      <c r="I5425" s="775" t="s">
        <v>5788</v>
      </c>
    </row>
    <row r="5426" spans="1:9">
      <c r="A5426" s="775" t="str">
        <f>Table_wabobpsvr_AzureCalc_AzureCalcRateCard[[#This Row],[ServiceName]]&amp;Table_wabobpsvr_AzureCalc_AzureCalcRateCard[[#This Row],[Price_Level]]&amp;Table_wabobpsvr_AzureCalc_AzureCalcRateCard[[#This Row],[Region]]</f>
        <v>SQL DB Premium P3 Database HoursC11</v>
      </c>
      <c r="B5426" s="775">
        <v>11</v>
      </c>
      <c r="C5426" s="775" t="s">
        <v>680</v>
      </c>
      <c r="D5426" s="775" t="s">
        <v>177</v>
      </c>
      <c r="E5426" s="775">
        <v>5.1420000000000003</v>
      </c>
      <c r="F5426" s="775" t="s">
        <v>1034</v>
      </c>
      <c r="G5426" s="775" t="s">
        <v>1955</v>
      </c>
      <c r="H5426" s="775" t="s">
        <v>3137</v>
      </c>
      <c r="I5426" s="775" t="s">
        <v>5788</v>
      </c>
    </row>
    <row r="5427" spans="1:9">
      <c r="A5427" s="775" t="str">
        <f>Table_wabobpsvr_AzureCalc_AzureCalcRateCard[[#This Row],[ServiceName]]&amp;Table_wabobpsvr_AzureCalc_AzureCalcRateCard[[#This Row],[Price_Level]]&amp;Table_wabobpsvr_AzureCalc_AzureCalcRateCard[[#This Row],[Region]]</f>
        <v>SQL DB Premium P3 Database HoursD11</v>
      </c>
      <c r="B5427" s="775">
        <v>11</v>
      </c>
      <c r="C5427" s="775" t="s">
        <v>680</v>
      </c>
      <c r="D5427" s="775" t="s">
        <v>176</v>
      </c>
      <c r="E5427" s="775">
        <v>4.9720000000000004</v>
      </c>
      <c r="F5427" s="775" t="s">
        <v>1034</v>
      </c>
      <c r="G5427" s="775" t="s">
        <v>1955</v>
      </c>
      <c r="H5427" s="775" t="s">
        <v>3137</v>
      </c>
      <c r="I5427" s="775" t="s">
        <v>5788</v>
      </c>
    </row>
    <row r="5428" spans="1:9">
      <c r="A5428" s="775" t="str">
        <f>Table_wabobpsvr_AzureCalc_AzureCalcRateCard[[#This Row],[ServiceName]]&amp;Table_wabobpsvr_AzureCalc_AzureCalcRateCard[[#This Row],[Price_Level]]&amp;Table_wabobpsvr_AzureCalc_AzureCalcRateCard[[#This Row],[Region]]</f>
        <v>SQL DB Premium P3 Database HoursMOSP12</v>
      </c>
      <c r="B5428" s="775">
        <v>12</v>
      </c>
      <c r="C5428" s="775" t="s">
        <v>680</v>
      </c>
      <c r="D5428" s="775" t="s">
        <v>606</v>
      </c>
      <c r="E5428" s="775">
        <v>5.65</v>
      </c>
      <c r="F5428" s="775" t="s">
        <v>1034</v>
      </c>
      <c r="G5428" s="775" t="s">
        <v>4235</v>
      </c>
      <c r="H5428" s="775" t="s">
        <v>4235</v>
      </c>
      <c r="I5428" s="775" t="s">
        <v>5788</v>
      </c>
    </row>
    <row r="5429" spans="1:9">
      <c r="A5429" s="775" t="str">
        <f>Table_wabobpsvr_AzureCalc_AzureCalcRateCard[[#This Row],[ServiceName]]&amp;Table_wabobpsvr_AzureCalc_AzureCalcRateCard[[#This Row],[Price_Level]]&amp;Table_wabobpsvr_AzureCalc_AzureCalcRateCard[[#This Row],[Region]]</f>
        <v>SQL DB Premium P3 Database HoursA12</v>
      </c>
      <c r="B5429" s="775">
        <v>12</v>
      </c>
      <c r="C5429" s="775" t="s">
        <v>680</v>
      </c>
      <c r="D5429" s="775" t="s">
        <v>174</v>
      </c>
      <c r="E5429" s="775">
        <v>5.4809999999999999</v>
      </c>
      <c r="F5429" s="775" t="s">
        <v>1034</v>
      </c>
      <c r="G5429" s="775" t="s">
        <v>1956</v>
      </c>
      <c r="H5429" s="775" t="s">
        <v>3138</v>
      </c>
      <c r="I5429" s="775" t="s">
        <v>5788</v>
      </c>
    </row>
    <row r="5430" spans="1:9">
      <c r="A5430" s="775" t="str">
        <f>Table_wabobpsvr_AzureCalc_AzureCalcRateCard[[#This Row],[ServiceName]]&amp;Table_wabobpsvr_AzureCalc_AzureCalcRateCard[[#This Row],[Price_Level]]&amp;Table_wabobpsvr_AzureCalc_AzureCalcRateCard[[#This Row],[Region]]</f>
        <v>SQL DB Premium P3 Database HoursB12</v>
      </c>
      <c r="B5430" s="775">
        <v>12</v>
      </c>
      <c r="C5430" s="775" t="s">
        <v>680</v>
      </c>
      <c r="D5430" s="775" t="s">
        <v>175</v>
      </c>
      <c r="E5430" s="775">
        <v>5.3109999999999999</v>
      </c>
      <c r="F5430" s="775" t="s">
        <v>1034</v>
      </c>
      <c r="G5430" s="775" t="s">
        <v>1956</v>
      </c>
      <c r="H5430" s="775" t="s">
        <v>3138</v>
      </c>
      <c r="I5430" s="775" t="s">
        <v>5788</v>
      </c>
    </row>
    <row r="5431" spans="1:9">
      <c r="A5431" s="775" t="str">
        <f>Table_wabobpsvr_AzureCalc_AzureCalcRateCard[[#This Row],[ServiceName]]&amp;Table_wabobpsvr_AzureCalc_AzureCalcRateCard[[#This Row],[Price_Level]]&amp;Table_wabobpsvr_AzureCalc_AzureCalcRateCard[[#This Row],[Region]]</f>
        <v>SQL DB Premium P3 Database HoursC12</v>
      </c>
      <c r="B5431" s="775">
        <v>12</v>
      </c>
      <c r="C5431" s="775" t="s">
        <v>680</v>
      </c>
      <c r="D5431" s="775" t="s">
        <v>177</v>
      </c>
      <c r="E5431" s="775">
        <v>5.1420000000000003</v>
      </c>
      <c r="F5431" s="775" t="s">
        <v>1034</v>
      </c>
      <c r="G5431" s="775" t="s">
        <v>1956</v>
      </c>
      <c r="H5431" s="775" t="s">
        <v>3138</v>
      </c>
      <c r="I5431" s="775" t="s">
        <v>5788</v>
      </c>
    </row>
    <row r="5432" spans="1:9">
      <c r="A5432" s="775" t="str">
        <f>Table_wabobpsvr_AzureCalc_AzureCalcRateCard[[#This Row],[ServiceName]]&amp;Table_wabobpsvr_AzureCalc_AzureCalcRateCard[[#This Row],[Price_Level]]&amp;Table_wabobpsvr_AzureCalc_AzureCalcRateCard[[#This Row],[Region]]</f>
        <v>SQL DB Premium P3 Database HoursD12</v>
      </c>
      <c r="B5432" s="775">
        <v>12</v>
      </c>
      <c r="C5432" s="775" t="s">
        <v>680</v>
      </c>
      <c r="D5432" s="775" t="s">
        <v>176</v>
      </c>
      <c r="E5432" s="775">
        <v>4.9720000000000004</v>
      </c>
      <c r="F5432" s="775" t="s">
        <v>1034</v>
      </c>
      <c r="G5432" s="775" t="s">
        <v>1956</v>
      </c>
      <c r="H5432" s="775" t="s">
        <v>3138</v>
      </c>
      <c r="I5432" s="775" t="s">
        <v>5788</v>
      </c>
    </row>
    <row r="5433" spans="1:9">
      <c r="A5433" s="775" t="str">
        <f>Table_wabobpsvr_AzureCalc_AzureCalcRateCard[[#This Row],[ServiceName]]&amp;Table_wabobpsvr_AzureCalc_AzureCalcRateCard[[#This Row],[Price_Level]]&amp;Table_wabobpsvr_AzureCalc_AzureCalcRateCard[[#This Row],[Region]]</f>
        <v>SQL DB Premium P3 Database HoursMOSP14</v>
      </c>
      <c r="B5433" s="775">
        <v>14</v>
      </c>
      <c r="C5433" s="775" t="s">
        <v>680</v>
      </c>
      <c r="D5433" s="775" t="s">
        <v>606</v>
      </c>
      <c r="E5433" s="775">
        <v>6.25</v>
      </c>
      <c r="F5433" s="775" t="s">
        <v>1034</v>
      </c>
      <c r="G5433" s="775" t="s">
        <v>4235</v>
      </c>
      <c r="H5433" s="775" t="s">
        <v>4235</v>
      </c>
      <c r="I5433" s="775" t="s">
        <v>5789</v>
      </c>
    </row>
    <row r="5434" spans="1:9">
      <c r="A5434" s="775" t="str">
        <f>Table_wabobpsvr_AzureCalc_AzureCalcRateCard[[#This Row],[ServiceName]]&amp;Table_wabobpsvr_AzureCalc_AzureCalcRateCard[[#This Row],[Price_Level]]&amp;Table_wabobpsvr_AzureCalc_AzureCalcRateCard[[#This Row],[Region]]</f>
        <v>SQL DB Premium P3 Database HoursA14</v>
      </c>
      <c r="B5434" s="775">
        <v>14</v>
      </c>
      <c r="C5434" s="775" t="s">
        <v>680</v>
      </c>
      <c r="D5434" s="775" t="s">
        <v>174</v>
      </c>
      <c r="E5434" s="775">
        <v>6.0629999999999997</v>
      </c>
      <c r="F5434" s="775" t="s">
        <v>1034</v>
      </c>
      <c r="G5434" s="775" t="s">
        <v>3139</v>
      </c>
      <c r="H5434" s="775" t="s">
        <v>3140</v>
      </c>
      <c r="I5434" s="775" t="s">
        <v>5789</v>
      </c>
    </row>
    <row r="5435" spans="1:9">
      <c r="A5435" s="775" t="str">
        <f>Table_wabobpsvr_AzureCalc_AzureCalcRateCard[[#This Row],[ServiceName]]&amp;Table_wabobpsvr_AzureCalc_AzureCalcRateCard[[#This Row],[Price_Level]]&amp;Table_wabobpsvr_AzureCalc_AzureCalcRateCard[[#This Row],[Region]]</f>
        <v>SQL DB Premium P3 Database HoursB14</v>
      </c>
      <c r="B5435" s="775">
        <v>14</v>
      </c>
      <c r="C5435" s="775" t="s">
        <v>680</v>
      </c>
      <c r="D5435" s="775" t="s">
        <v>175</v>
      </c>
      <c r="E5435" s="775">
        <v>5.875</v>
      </c>
      <c r="F5435" s="775" t="s">
        <v>1034</v>
      </c>
      <c r="G5435" s="775" t="s">
        <v>3139</v>
      </c>
      <c r="H5435" s="775" t="s">
        <v>3140</v>
      </c>
      <c r="I5435" s="775" t="s">
        <v>5789</v>
      </c>
    </row>
    <row r="5436" spans="1:9">
      <c r="A5436" s="775" t="str">
        <f>Table_wabobpsvr_AzureCalc_AzureCalcRateCard[[#This Row],[ServiceName]]&amp;Table_wabobpsvr_AzureCalc_AzureCalcRateCard[[#This Row],[Price_Level]]&amp;Table_wabobpsvr_AzureCalc_AzureCalcRateCard[[#This Row],[Region]]</f>
        <v>SQL DB Premium P3 Database HoursC14</v>
      </c>
      <c r="B5436" s="775">
        <v>14</v>
      </c>
      <c r="C5436" s="775" t="s">
        <v>680</v>
      </c>
      <c r="D5436" s="775" t="s">
        <v>177</v>
      </c>
      <c r="E5436" s="775">
        <v>5.6879999999999997</v>
      </c>
      <c r="F5436" s="775" t="s">
        <v>1034</v>
      </c>
      <c r="G5436" s="775" t="s">
        <v>3139</v>
      </c>
      <c r="H5436" s="775" t="s">
        <v>3140</v>
      </c>
      <c r="I5436" s="775" t="s">
        <v>5789</v>
      </c>
    </row>
    <row r="5437" spans="1:9">
      <c r="A5437" s="775" t="str">
        <f>Table_wabobpsvr_AzureCalc_AzureCalcRateCard[[#This Row],[ServiceName]]&amp;Table_wabobpsvr_AzureCalc_AzureCalcRateCard[[#This Row],[Price_Level]]&amp;Table_wabobpsvr_AzureCalc_AzureCalcRateCard[[#This Row],[Region]]</f>
        <v>SQL DB Premium P3 Database HoursD14</v>
      </c>
      <c r="B5437" s="775">
        <v>14</v>
      </c>
      <c r="C5437" s="775" t="s">
        <v>680</v>
      </c>
      <c r="D5437" s="775" t="s">
        <v>176</v>
      </c>
      <c r="E5437" s="775">
        <v>5.5</v>
      </c>
      <c r="F5437" s="775" t="s">
        <v>1034</v>
      </c>
      <c r="G5437" s="775" t="s">
        <v>3139</v>
      </c>
      <c r="H5437" s="775" t="s">
        <v>3140</v>
      </c>
      <c r="I5437" s="775" t="s">
        <v>5789</v>
      </c>
    </row>
    <row r="5438" spans="1:9">
      <c r="A5438" s="775" t="str">
        <f>Table_wabobpsvr_AzureCalc_AzureCalcRateCard[[#This Row],[ServiceName]]&amp;Table_wabobpsvr_AzureCalc_AzureCalcRateCard[[#This Row],[Price_Level]]&amp;Table_wabobpsvr_AzureCalc_AzureCalcRateCard[[#This Row],[Region]]</f>
        <v>SQL DB Premium P3 Secondary Active Geo Database HoursMOSP</v>
      </c>
      <c r="B5438" s="775"/>
      <c r="C5438" s="775" t="s">
        <v>680</v>
      </c>
      <c r="D5438" s="775" t="s">
        <v>606</v>
      </c>
      <c r="E5438" s="775">
        <v>5.1669999999999998</v>
      </c>
      <c r="F5438" s="775" t="s">
        <v>1044</v>
      </c>
      <c r="G5438" s="775" t="s">
        <v>4235</v>
      </c>
      <c r="H5438" s="775" t="s">
        <v>4235</v>
      </c>
      <c r="I5438" s="775" t="s">
        <v>5790</v>
      </c>
    </row>
    <row r="5439" spans="1:9">
      <c r="A5439" s="775" t="str">
        <f>Table_wabobpsvr_AzureCalc_AzureCalcRateCard[[#This Row],[ServiceName]]&amp;Table_wabobpsvr_AzureCalc_AzureCalcRateCard[[#This Row],[Price_Level]]&amp;Table_wabobpsvr_AzureCalc_AzureCalcRateCard[[#This Row],[Region]]</f>
        <v>SQL DB Premium P3 Secondary Active Geo Database HoursA</v>
      </c>
      <c r="B5439" s="775"/>
      <c r="C5439" s="775" t="s">
        <v>680</v>
      </c>
      <c r="D5439" s="775" t="s">
        <v>174</v>
      </c>
      <c r="E5439" s="775">
        <v>5.0119899999999999</v>
      </c>
      <c r="F5439" s="775" t="s">
        <v>1044</v>
      </c>
      <c r="G5439" s="775" t="s">
        <v>3591</v>
      </c>
      <c r="H5439" s="775" t="s">
        <v>3592</v>
      </c>
      <c r="I5439" s="775" t="s">
        <v>5790</v>
      </c>
    </row>
    <row r="5440" spans="1:9">
      <c r="A5440" s="775" t="str">
        <f>Table_wabobpsvr_AzureCalc_AzureCalcRateCard[[#This Row],[ServiceName]]&amp;Table_wabobpsvr_AzureCalc_AzureCalcRateCard[[#This Row],[Price_Level]]&amp;Table_wabobpsvr_AzureCalc_AzureCalcRateCard[[#This Row],[Region]]</f>
        <v>SQL DB Premium P3 Secondary Active Geo Database HoursB</v>
      </c>
      <c r="B5440" s="775"/>
      <c r="C5440" s="775" t="s">
        <v>680</v>
      </c>
      <c r="D5440" s="775" t="s">
        <v>175</v>
      </c>
      <c r="E5440" s="775">
        <v>4.8569800000000001</v>
      </c>
      <c r="F5440" s="775" t="s">
        <v>1044</v>
      </c>
      <c r="G5440" s="775" t="s">
        <v>3591</v>
      </c>
      <c r="H5440" s="775" t="s">
        <v>3592</v>
      </c>
      <c r="I5440" s="775" t="s">
        <v>5790</v>
      </c>
    </row>
    <row r="5441" spans="1:9">
      <c r="A5441" s="775" t="str">
        <f>Table_wabobpsvr_AzureCalc_AzureCalcRateCard[[#This Row],[ServiceName]]&amp;Table_wabobpsvr_AzureCalc_AzureCalcRateCard[[#This Row],[Price_Level]]&amp;Table_wabobpsvr_AzureCalc_AzureCalcRateCard[[#This Row],[Region]]</f>
        <v>SQL DB Premium P3 Secondary Active Geo Database HoursC</v>
      </c>
      <c r="B5441" s="775"/>
      <c r="C5441" s="775" t="s">
        <v>680</v>
      </c>
      <c r="D5441" s="775" t="s">
        <v>177</v>
      </c>
      <c r="E5441" s="775">
        <v>4.7019700000000002</v>
      </c>
      <c r="F5441" s="775" t="s">
        <v>1044</v>
      </c>
      <c r="G5441" s="775" t="s">
        <v>3591</v>
      </c>
      <c r="H5441" s="775" t="s">
        <v>3592</v>
      </c>
      <c r="I5441" s="775" t="s">
        <v>5790</v>
      </c>
    </row>
    <row r="5442" spans="1:9">
      <c r="A5442" s="775" t="str">
        <f>Table_wabobpsvr_AzureCalc_AzureCalcRateCard[[#This Row],[ServiceName]]&amp;Table_wabobpsvr_AzureCalc_AzureCalcRateCard[[#This Row],[Price_Level]]&amp;Table_wabobpsvr_AzureCalc_AzureCalcRateCard[[#This Row],[Region]]</f>
        <v>SQL DB Premium P3 Secondary Active Geo Database HoursD</v>
      </c>
      <c r="B5442" s="775"/>
      <c r="C5442" s="775" t="s">
        <v>680</v>
      </c>
      <c r="D5442" s="775" t="s">
        <v>176</v>
      </c>
      <c r="E5442" s="775">
        <v>4.5469600000000003</v>
      </c>
      <c r="F5442" s="775" t="s">
        <v>1044</v>
      </c>
      <c r="G5442" s="775" t="s">
        <v>3591</v>
      </c>
      <c r="H5442" s="775" t="s">
        <v>3592</v>
      </c>
      <c r="I5442" s="775" t="s">
        <v>5790</v>
      </c>
    </row>
    <row r="5443" spans="1:9">
      <c r="A5443" s="775" t="str">
        <f>Table_wabobpsvr_AzureCalc_AzureCalcRateCard[[#This Row],[ServiceName]]&amp;Table_wabobpsvr_AzureCalc_AzureCalcRateCard[[#This Row],[Price_Level]]&amp;Table_wabobpsvr_AzureCalc_AzureCalcRateCard[[#This Row],[Region]]</f>
        <v>SQL DB Premium P3 Secondary Active Geo Database HoursMOSP13</v>
      </c>
      <c r="B5443" s="775">
        <v>13</v>
      </c>
      <c r="C5443" s="775" t="s">
        <v>680</v>
      </c>
      <c r="D5443" s="775" t="s">
        <v>606</v>
      </c>
      <c r="E5443" s="775">
        <v>6.2521000000000004</v>
      </c>
      <c r="F5443" s="775" t="s">
        <v>1044</v>
      </c>
      <c r="G5443" s="775" t="s">
        <v>4235</v>
      </c>
      <c r="H5443" s="775" t="s">
        <v>4235</v>
      </c>
      <c r="I5443" s="775" t="s">
        <v>5791</v>
      </c>
    </row>
    <row r="5444" spans="1:9">
      <c r="A5444" s="775" t="str">
        <f>Table_wabobpsvr_AzureCalc_AzureCalcRateCard[[#This Row],[ServiceName]]&amp;Table_wabobpsvr_AzureCalc_AzureCalcRateCard[[#This Row],[Price_Level]]&amp;Table_wabobpsvr_AzureCalc_AzureCalcRateCard[[#This Row],[Region]]</f>
        <v>SQL DB Premium P3 Secondary Active Geo Database HoursA13</v>
      </c>
      <c r="B5444" s="775">
        <v>13</v>
      </c>
      <c r="C5444" s="775" t="s">
        <v>680</v>
      </c>
      <c r="D5444" s="775" t="s">
        <v>174</v>
      </c>
      <c r="E5444" s="775">
        <v>6.0645369999999996</v>
      </c>
      <c r="F5444" s="775" t="s">
        <v>1044</v>
      </c>
      <c r="G5444" s="775" t="s">
        <v>3593</v>
      </c>
      <c r="H5444" s="775" t="s">
        <v>3594</v>
      </c>
      <c r="I5444" s="775" t="s">
        <v>5791</v>
      </c>
    </row>
    <row r="5445" spans="1:9">
      <c r="A5445" s="775" t="str">
        <f>Table_wabobpsvr_AzureCalc_AzureCalcRateCard[[#This Row],[ServiceName]]&amp;Table_wabobpsvr_AzureCalc_AzureCalcRateCard[[#This Row],[Price_Level]]&amp;Table_wabobpsvr_AzureCalc_AzureCalcRateCard[[#This Row],[Region]]</f>
        <v>SQL DB Premium P3 Secondary Active Geo Database HoursB13</v>
      </c>
      <c r="B5445" s="775">
        <v>13</v>
      </c>
      <c r="C5445" s="775" t="s">
        <v>680</v>
      </c>
      <c r="D5445" s="775" t="s">
        <v>175</v>
      </c>
      <c r="E5445" s="775">
        <v>5.8769739999999997</v>
      </c>
      <c r="F5445" s="775" t="s">
        <v>1044</v>
      </c>
      <c r="G5445" s="775" t="s">
        <v>3593</v>
      </c>
      <c r="H5445" s="775" t="s">
        <v>3594</v>
      </c>
      <c r="I5445" s="775" t="s">
        <v>5791</v>
      </c>
    </row>
    <row r="5446" spans="1:9">
      <c r="A5446" s="775" t="str">
        <f>Table_wabobpsvr_AzureCalc_AzureCalcRateCard[[#This Row],[ServiceName]]&amp;Table_wabobpsvr_AzureCalc_AzureCalcRateCard[[#This Row],[Price_Level]]&amp;Table_wabobpsvr_AzureCalc_AzureCalcRateCard[[#This Row],[Region]]</f>
        <v>SQL DB Premium P3 Secondary Active Geo Database HoursC13</v>
      </c>
      <c r="B5446" s="775">
        <v>13</v>
      </c>
      <c r="C5446" s="775" t="s">
        <v>680</v>
      </c>
      <c r="D5446" s="775" t="s">
        <v>177</v>
      </c>
      <c r="E5446" s="775">
        <v>5.6894109999999998</v>
      </c>
      <c r="F5446" s="775" t="s">
        <v>1044</v>
      </c>
      <c r="G5446" s="775" t="s">
        <v>3593</v>
      </c>
      <c r="H5446" s="775" t="s">
        <v>3594</v>
      </c>
      <c r="I5446" s="775" t="s">
        <v>5791</v>
      </c>
    </row>
    <row r="5447" spans="1:9">
      <c r="A5447" s="775" t="str">
        <f>Table_wabobpsvr_AzureCalc_AzureCalcRateCard[[#This Row],[ServiceName]]&amp;Table_wabobpsvr_AzureCalc_AzureCalcRateCard[[#This Row],[Price_Level]]&amp;Table_wabobpsvr_AzureCalc_AzureCalcRateCard[[#This Row],[Region]]</f>
        <v>SQL DB Premium P3 Secondary Active Geo Database HoursD13</v>
      </c>
      <c r="B5447" s="775">
        <v>13</v>
      </c>
      <c r="C5447" s="775" t="s">
        <v>680</v>
      </c>
      <c r="D5447" s="775" t="s">
        <v>176</v>
      </c>
      <c r="E5447" s="775">
        <v>5.5018479999999998</v>
      </c>
      <c r="F5447" s="775" t="s">
        <v>1044</v>
      </c>
      <c r="G5447" s="775" t="s">
        <v>3593</v>
      </c>
      <c r="H5447" s="775" t="s">
        <v>3594</v>
      </c>
      <c r="I5447" s="775" t="s">
        <v>5791</v>
      </c>
    </row>
    <row r="5448" spans="1:9">
      <c r="A5448" s="1039" t="str">
        <f>Table_wabobpsvr_AzureCalc_AzureCalcRateCard[[#This Row],[ServiceName]]&amp;Table_wabobpsvr_AzureCalc_AzureCalcRateCard[[#This Row],[Price_Level]]&amp;Table_wabobpsvr_AzureCalc_AzureCalcRateCard[[#This Row],[Region]]</f>
        <v>SQL DB Premium P3 Secondary Active Geo Database HoursMOSP11</v>
      </c>
      <c r="B5448" s="1039">
        <v>11</v>
      </c>
      <c r="C5448" s="1039" t="s">
        <v>680</v>
      </c>
      <c r="D5448" s="1039" t="s">
        <v>606</v>
      </c>
      <c r="E5448" s="1039">
        <v>5.8387000000000002</v>
      </c>
      <c r="F5448" s="1039" t="s">
        <v>1044</v>
      </c>
      <c r="G5448" s="775" t="s">
        <v>4235</v>
      </c>
      <c r="H5448" s="775" t="s">
        <v>4235</v>
      </c>
      <c r="I5448" s="775" t="s">
        <v>5792</v>
      </c>
    </row>
    <row r="5449" spans="1:9">
      <c r="A5449" s="1039" t="str">
        <f>Table_wabobpsvr_AzureCalc_AzureCalcRateCard[[#This Row],[ServiceName]]&amp;Table_wabobpsvr_AzureCalc_AzureCalcRateCard[[#This Row],[Price_Level]]&amp;Table_wabobpsvr_AzureCalc_AzureCalcRateCard[[#This Row],[Region]]</f>
        <v>SQL DB Premium P3 Secondary Active Geo Database HoursA11</v>
      </c>
      <c r="B5449" s="1039">
        <v>11</v>
      </c>
      <c r="C5449" s="1039" t="s">
        <v>680</v>
      </c>
      <c r="D5449" s="1039" t="s">
        <v>174</v>
      </c>
      <c r="E5449" s="1039">
        <v>5.6635390000000001</v>
      </c>
      <c r="F5449" s="1039" t="s">
        <v>1044</v>
      </c>
      <c r="G5449" s="775" t="s">
        <v>3595</v>
      </c>
      <c r="H5449" s="775" t="s">
        <v>3596</v>
      </c>
      <c r="I5449" s="775" t="s">
        <v>5792</v>
      </c>
    </row>
    <row r="5450" spans="1:9">
      <c r="A5450" s="1039" t="str">
        <f>Table_wabobpsvr_AzureCalc_AzureCalcRateCard[[#This Row],[ServiceName]]&amp;Table_wabobpsvr_AzureCalc_AzureCalcRateCard[[#This Row],[Price_Level]]&amp;Table_wabobpsvr_AzureCalc_AzureCalcRateCard[[#This Row],[Region]]</f>
        <v>SQL DB Premium P3 Secondary Active Geo Database HoursB11</v>
      </c>
      <c r="B5450" s="1039">
        <v>11</v>
      </c>
      <c r="C5450" s="1039" t="s">
        <v>680</v>
      </c>
      <c r="D5450" s="1039" t="s">
        <v>175</v>
      </c>
      <c r="E5450" s="1039">
        <v>5.488378</v>
      </c>
      <c r="F5450" s="1039" t="s">
        <v>1044</v>
      </c>
      <c r="G5450" s="775" t="s">
        <v>3595</v>
      </c>
      <c r="H5450" s="775" t="s">
        <v>3596</v>
      </c>
      <c r="I5450" s="775" t="s">
        <v>5792</v>
      </c>
    </row>
    <row r="5451" spans="1:9">
      <c r="A5451" s="1039" t="str">
        <f>Table_wabobpsvr_AzureCalc_AzureCalcRateCard[[#This Row],[ServiceName]]&amp;Table_wabobpsvr_AzureCalc_AzureCalcRateCard[[#This Row],[Price_Level]]&amp;Table_wabobpsvr_AzureCalc_AzureCalcRateCard[[#This Row],[Region]]</f>
        <v>SQL DB Premium P3 Secondary Active Geo Database HoursC11</v>
      </c>
      <c r="B5451" s="1039">
        <v>11</v>
      </c>
      <c r="C5451" s="1039" t="s">
        <v>680</v>
      </c>
      <c r="D5451" s="1039" t="s">
        <v>177</v>
      </c>
      <c r="E5451" s="1039">
        <v>5.3132169999999999</v>
      </c>
      <c r="F5451" s="1039" t="s">
        <v>1044</v>
      </c>
      <c r="G5451" s="775" t="s">
        <v>3595</v>
      </c>
      <c r="H5451" s="775" t="s">
        <v>3596</v>
      </c>
      <c r="I5451" s="775" t="s">
        <v>5792</v>
      </c>
    </row>
    <row r="5452" spans="1:9">
      <c r="A5452" s="1039" t="str">
        <f>Table_wabobpsvr_AzureCalc_AzureCalcRateCard[[#This Row],[ServiceName]]&amp;Table_wabobpsvr_AzureCalc_AzureCalcRateCard[[#This Row],[Price_Level]]&amp;Table_wabobpsvr_AzureCalc_AzureCalcRateCard[[#This Row],[Region]]</f>
        <v>SQL DB Premium P3 Secondary Active Geo Database HoursD11</v>
      </c>
      <c r="B5452" s="1039">
        <v>11</v>
      </c>
      <c r="C5452" s="1039" t="s">
        <v>680</v>
      </c>
      <c r="D5452" s="1039" t="s">
        <v>176</v>
      </c>
      <c r="E5452" s="1039">
        <v>5.1380559999999997</v>
      </c>
      <c r="F5452" s="1039" t="s">
        <v>1044</v>
      </c>
      <c r="G5452" s="775" t="s">
        <v>3595</v>
      </c>
      <c r="H5452" s="775" t="s">
        <v>3596</v>
      </c>
      <c r="I5452" s="775" t="s">
        <v>5792</v>
      </c>
    </row>
    <row r="5453" spans="1:9">
      <c r="A5453" s="775" t="str">
        <f>Table_wabobpsvr_AzureCalc_AzureCalcRateCard[[#This Row],[ServiceName]]&amp;Table_wabobpsvr_AzureCalc_AzureCalcRateCard[[#This Row],[Price_Level]]&amp;Table_wabobpsvr_AzureCalc_AzureCalcRateCard[[#This Row],[Region]]</f>
        <v>SQL DB Premium P3 Secondary Active Geo Database HoursMOSP12</v>
      </c>
      <c r="B5453" s="775">
        <v>12</v>
      </c>
      <c r="C5453" s="775" t="s">
        <v>680</v>
      </c>
      <c r="D5453" s="775" t="s">
        <v>606</v>
      </c>
      <c r="E5453" s="775">
        <v>5.8387000000000002</v>
      </c>
      <c r="F5453" s="775" t="s">
        <v>1044</v>
      </c>
      <c r="G5453" s="775" t="s">
        <v>4235</v>
      </c>
      <c r="H5453" s="775" t="s">
        <v>4235</v>
      </c>
      <c r="I5453" s="775" t="s">
        <v>5793</v>
      </c>
    </row>
    <row r="5454" spans="1:9">
      <c r="A5454" s="775" t="str">
        <f>Table_wabobpsvr_AzureCalc_AzureCalcRateCard[[#This Row],[ServiceName]]&amp;Table_wabobpsvr_AzureCalc_AzureCalcRateCard[[#This Row],[Price_Level]]&amp;Table_wabobpsvr_AzureCalc_AzureCalcRateCard[[#This Row],[Region]]</f>
        <v>SQL DB Premium P3 Secondary Active Geo Database HoursA12</v>
      </c>
      <c r="B5454" s="775">
        <v>12</v>
      </c>
      <c r="C5454" s="775" t="s">
        <v>680</v>
      </c>
      <c r="D5454" s="775" t="s">
        <v>174</v>
      </c>
      <c r="E5454" s="775">
        <v>5.6635390000000001</v>
      </c>
      <c r="F5454" s="775" t="s">
        <v>1044</v>
      </c>
      <c r="G5454" s="775" t="s">
        <v>3597</v>
      </c>
      <c r="H5454" s="775" t="s">
        <v>3598</v>
      </c>
      <c r="I5454" s="775" t="s">
        <v>5793</v>
      </c>
    </row>
    <row r="5455" spans="1:9">
      <c r="A5455" s="775" t="str">
        <f>Table_wabobpsvr_AzureCalc_AzureCalcRateCard[[#This Row],[ServiceName]]&amp;Table_wabobpsvr_AzureCalc_AzureCalcRateCard[[#This Row],[Price_Level]]&amp;Table_wabobpsvr_AzureCalc_AzureCalcRateCard[[#This Row],[Region]]</f>
        <v>SQL DB Premium P3 Secondary Active Geo Database HoursB12</v>
      </c>
      <c r="B5455" s="775">
        <v>12</v>
      </c>
      <c r="C5455" s="775" t="s">
        <v>680</v>
      </c>
      <c r="D5455" s="775" t="s">
        <v>175</v>
      </c>
      <c r="E5455" s="775">
        <v>5.488378</v>
      </c>
      <c r="F5455" s="775" t="s">
        <v>1044</v>
      </c>
      <c r="G5455" s="775" t="s">
        <v>3597</v>
      </c>
      <c r="H5455" s="775" t="s">
        <v>3598</v>
      </c>
      <c r="I5455" s="775" t="s">
        <v>5793</v>
      </c>
    </row>
    <row r="5456" spans="1:9">
      <c r="A5456" s="775" t="str">
        <f>Table_wabobpsvr_AzureCalc_AzureCalcRateCard[[#This Row],[ServiceName]]&amp;Table_wabobpsvr_AzureCalc_AzureCalcRateCard[[#This Row],[Price_Level]]&amp;Table_wabobpsvr_AzureCalc_AzureCalcRateCard[[#This Row],[Region]]</f>
        <v>SQL DB Premium P3 Secondary Active Geo Database HoursC12</v>
      </c>
      <c r="B5456" s="775">
        <v>12</v>
      </c>
      <c r="C5456" s="775" t="s">
        <v>680</v>
      </c>
      <c r="D5456" s="775" t="s">
        <v>177</v>
      </c>
      <c r="E5456" s="775">
        <v>5.3132169999999999</v>
      </c>
      <c r="F5456" s="775" t="s">
        <v>1044</v>
      </c>
      <c r="G5456" s="775" t="s">
        <v>3597</v>
      </c>
      <c r="H5456" s="775" t="s">
        <v>3598</v>
      </c>
      <c r="I5456" s="775" t="s">
        <v>5793</v>
      </c>
    </row>
    <row r="5457" spans="1:9">
      <c r="A5457" s="775" t="str">
        <f>Table_wabobpsvr_AzureCalc_AzureCalcRateCard[[#This Row],[ServiceName]]&amp;Table_wabobpsvr_AzureCalc_AzureCalcRateCard[[#This Row],[Price_Level]]&amp;Table_wabobpsvr_AzureCalc_AzureCalcRateCard[[#This Row],[Region]]</f>
        <v>SQL DB Premium P3 Secondary Active Geo Database HoursD12</v>
      </c>
      <c r="B5457" s="775">
        <v>12</v>
      </c>
      <c r="C5457" s="775" t="s">
        <v>680</v>
      </c>
      <c r="D5457" s="775" t="s">
        <v>176</v>
      </c>
      <c r="E5457" s="775">
        <v>5.1380559999999997</v>
      </c>
      <c r="F5457" s="775" t="s">
        <v>1044</v>
      </c>
      <c r="G5457" s="775" t="s">
        <v>3597</v>
      </c>
      <c r="H5457" s="775" t="s">
        <v>3598</v>
      </c>
      <c r="I5457" s="775" t="s">
        <v>5793</v>
      </c>
    </row>
    <row r="5458" spans="1:9">
      <c r="A5458" s="775" t="str">
        <f>Table_wabobpsvr_AzureCalc_AzureCalcRateCard[[#This Row],[ServiceName]]&amp;Table_wabobpsvr_AzureCalc_AzureCalcRateCard[[#This Row],[Price_Level]]&amp;Table_wabobpsvr_AzureCalc_AzureCalcRateCard[[#This Row],[Region]]</f>
        <v>SQL DB Premium P3 Secondary Active Geo Database HoursMOSP14</v>
      </c>
      <c r="B5458" s="775">
        <v>14</v>
      </c>
      <c r="C5458" s="775" t="s">
        <v>680</v>
      </c>
      <c r="D5458" s="775" t="s">
        <v>606</v>
      </c>
      <c r="E5458" s="775">
        <v>999999</v>
      </c>
      <c r="F5458" s="775" t="s">
        <v>1044</v>
      </c>
      <c r="G5458" s="775" t="s">
        <v>4235</v>
      </c>
      <c r="H5458" s="775" t="s">
        <v>4235</v>
      </c>
      <c r="I5458" s="775" t="s">
        <v>5794</v>
      </c>
    </row>
    <row r="5459" spans="1:9">
      <c r="A5459" s="775" t="str">
        <f>Table_wabobpsvr_AzureCalc_AzureCalcRateCard[[#This Row],[ServiceName]]&amp;Table_wabobpsvr_AzureCalc_AzureCalcRateCard[[#This Row],[Price_Level]]&amp;Table_wabobpsvr_AzureCalc_AzureCalcRateCard[[#This Row],[Region]]</f>
        <v>SQL DB Premium P3 Secondary Active Geo Database HoursA14</v>
      </c>
      <c r="B5459" s="775">
        <v>14</v>
      </c>
      <c r="C5459" s="775" t="s">
        <v>680</v>
      </c>
      <c r="D5459" s="775" t="s">
        <v>174</v>
      </c>
      <c r="E5459" s="775">
        <v>6.0625</v>
      </c>
      <c r="F5459" s="775" t="s">
        <v>1044</v>
      </c>
      <c r="G5459" s="775" t="s">
        <v>3599</v>
      </c>
      <c r="H5459" s="775" t="s">
        <v>3600</v>
      </c>
      <c r="I5459" s="775" t="s">
        <v>5794</v>
      </c>
    </row>
    <row r="5460" spans="1:9">
      <c r="A5460" s="775" t="str">
        <f>Table_wabobpsvr_AzureCalc_AzureCalcRateCard[[#This Row],[ServiceName]]&amp;Table_wabobpsvr_AzureCalc_AzureCalcRateCard[[#This Row],[Price_Level]]&amp;Table_wabobpsvr_AzureCalc_AzureCalcRateCard[[#This Row],[Region]]</f>
        <v>SQL DB Premium P3 Secondary Active Geo Database HoursB14</v>
      </c>
      <c r="B5460" s="775">
        <v>14</v>
      </c>
      <c r="C5460" s="775" t="s">
        <v>680</v>
      </c>
      <c r="D5460" s="775" t="s">
        <v>175</v>
      </c>
      <c r="E5460" s="775">
        <v>5.875</v>
      </c>
      <c r="F5460" s="775" t="s">
        <v>1044</v>
      </c>
      <c r="G5460" s="775" t="s">
        <v>3599</v>
      </c>
      <c r="H5460" s="775" t="s">
        <v>3600</v>
      </c>
      <c r="I5460" s="775" t="s">
        <v>5794</v>
      </c>
    </row>
    <row r="5461" spans="1:9">
      <c r="A5461" s="775" t="str">
        <f>Table_wabobpsvr_AzureCalc_AzureCalcRateCard[[#This Row],[ServiceName]]&amp;Table_wabobpsvr_AzureCalc_AzureCalcRateCard[[#This Row],[Price_Level]]&amp;Table_wabobpsvr_AzureCalc_AzureCalcRateCard[[#This Row],[Region]]</f>
        <v>SQL DB Premium P3 Secondary Active Geo Database HoursC14</v>
      </c>
      <c r="B5461" s="775">
        <v>14</v>
      </c>
      <c r="C5461" s="775" t="s">
        <v>680</v>
      </c>
      <c r="D5461" s="775" t="s">
        <v>177</v>
      </c>
      <c r="E5461" s="775">
        <v>5.6875</v>
      </c>
      <c r="F5461" s="775" t="s">
        <v>1044</v>
      </c>
      <c r="G5461" s="775" t="s">
        <v>3599</v>
      </c>
      <c r="H5461" s="775" t="s">
        <v>3600</v>
      </c>
      <c r="I5461" s="775" t="s">
        <v>5794</v>
      </c>
    </row>
    <row r="5462" spans="1:9">
      <c r="A5462" s="775" t="str">
        <f>Table_wabobpsvr_AzureCalc_AzureCalcRateCard[[#This Row],[ServiceName]]&amp;Table_wabobpsvr_AzureCalc_AzureCalcRateCard[[#This Row],[Price_Level]]&amp;Table_wabobpsvr_AzureCalc_AzureCalcRateCard[[#This Row],[Region]]</f>
        <v>SQL DB Premium P3 Secondary Active Geo Database HoursD14</v>
      </c>
      <c r="B5462" s="775">
        <v>14</v>
      </c>
      <c r="C5462" s="775" t="s">
        <v>680</v>
      </c>
      <c r="D5462" s="775" t="s">
        <v>176</v>
      </c>
      <c r="E5462" s="775">
        <v>5.5</v>
      </c>
      <c r="F5462" s="775" t="s">
        <v>1044</v>
      </c>
      <c r="G5462" s="775" t="s">
        <v>3599</v>
      </c>
      <c r="H5462" s="775" t="s">
        <v>3600</v>
      </c>
      <c r="I5462" s="775" t="s">
        <v>5794</v>
      </c>
    </row>
    <row r="5463" spans="1:9">
      <c r="A5463" s="775" t="str">
        <f>Table_wabobpsvr_AzureCalc_AzureCalcRateCard[[#This Row],[ServiceName]]&amp;Table_wabobpsvr_AzureCalc_AzureCalcRateCard[[#This Row],[Price_Level]]&amp;Table_wabobpsvr_AzureCalc_AzureCalcRateCard[[#This Row],[Region]]</f>
        <v>SQL DB Premium P3 Secondary Geo Database HoursMOSP</v>
      </c>
      <c r="B5463" s="775"/>
      <c r="C5463" s="775" t="s">
        <v>680</v>
      </c>
      <c r="D5463" s="775" t="s">
        <v>606</v>
      </c>
      <c r="E5463" s="775">
        <v>3.8753000000000002</v>
      </c>
      <c r="F5463" s="775" t="s">
        <v>1045</v>
      </c>
      <c r="G5463" s="775" t="s">
        <v>4235</v>
      </c>
      <c r="H5463" s="775" t="s">
        <v>4235</v>
      </c>
      <c r="I5463" s="775" t="s">
        <v>5795</v>
      </c>
    </row>
    <row r="5464" spans="1:9">
      <c r="A5464" s="775" t="str">
        <f>Table_wabobpsvr_AzureCalc_AzureCalcRateCard[[#This Row],[ServiceName]]&amp;Table_wabobpsvr_AzureCalc_AzureCalcRateCard[[#This Row],[Price_Level]]&amp;Table_wabobpsvr_AzureCalc_AzureCalcRateCard[[#This Row],[Region]]</f>
        <v>SQL DB Premium P3 Secondary Geo Database HoursA</v>
      </c>
      <c r="B5464" s="775"/>
      <c r="C5464" s="775" t="s">
        <v>680</v>
      </c>
      <c r="D5464" s="775" t="s">
        <v>174</v>
      </c>
      <c r="E5464" s="775">
        <v>3.7590409999999999</v>
      </c>
      <c r="F5464" s="775" t="s">
        <v>1045</v>
      </c>
      <c r="G5464" s="775" t="s">
        <v>3601</v>
      </c>
      <c r="H5464" s="775" t="s">
        <v>3602</v>
      </c>
      <c r="I5464" s="775" t="s">
        <v>5795</v>
      </c>
    </row>
    <row r="5465" spans="1:9">
      <c r="A5465" s="775" t="str">
        <f>Table_wabobpsvr_AzureCalc_AzureCalcRateCard[[#This Row],[ServiceName]]&amp;Table_wabobpsvr_AzureCalc_AzureCalcRateCard[[#This Row],[Price_Level]]&amp;Table_wabobpsvr_AzureCalc_AzureCalcRateCard[[#This Row],[Region]]</f>
        <v>SQL DB Premium P3 Secondary Geo Database HoursB</v>
      </c>
      <c r="B5465" s="775"/>
      <c r="C5465" s="775" t="s">
        <v>680</v>
      </c>
      <c r="D5465" s="775" t="s">
        <v>175</v>
      </c>
      <c r="E5465" s="775">
        <v>3.642782</v>
      </c>
      <c r="F5465" s="775" t="s">
        <v>1045</v>
      </c>
      <c r="G5465" s="775" t="s">
        <v>3601</v>
      </c>
      <c r="H5465" s="775" t="s">
        <v>3602</v>
      </c>
      <c r="I5465" s="775" t="s">
        <v>5795</v>
      </c>
    </row>
    <row r="5466" spans="1:9">
      <c r="A5466" s="775" t="str">
        <f>Table_wabobpsvr_AzureCalc_AzureCalcRateCard[[#This Row],[ServiceName]]&amp;Table_wabobpsvr_AzureCalc_AzureCalcRateCard[[#This Row],[Price_Level]]&amp;Table_wabobpsvr_AzureCalc_AzureCalcRateCard[[#This Row],[Region]]</f>
        <v>SQL DB Premium P3 Secondary Geo Database HoursC</v>
      </c>
      <c r="B5466" s="775"/>
      <c r="C5466" s="775" t="s">
        <v>680</v>
      </c>
      <c r="D5466" s="775" t="s">
        <v>177</v>
      </c>
      <c r="E5466" s="775">
        <v>3.5265230000000001</v>
      </c>
      <c r="F5466" s="775" t="s">
        <v>1045</v>
      </c>
      <c r="G5466" s="775" t="s">
        <v>3601</v>
      </c>
      <c r="H5466" s="775" t="s">
        <v>3602</v>
      </c>
      <c r="I5466" s="775" t="s">
        <v>5795</v>
      </c>
    </row>
    <row r="5467" spans="1:9">
      <c r="A5467" s="775" t="str">
        <f>Table_wabobpsvr_AzureCalc_AzureCalcRateCard[[#This Row],[ServiceName]]&amp;Table_wabobpsvr_AzureCalc_AzureCalcRateCard[[#This Row],[Price_Level]]&amp;Table_wabobpsvr_AzureCalc_AzureCalcRateCard[[#This Row],[Region]]</f>
        <v>SQL DB Premium P3 Secondary Geo Database HoursD</v>
      </c>
      <c r="B5467" s="775"/>
      <c r="C5467" s="775" t="s">
        <v>680</v>
      </c>
      <c r="D5467" s="775" t="s">
        <v>176</v>
      </c>
      <c r="E5467" s="775">
        <v>3.4102640000000002</v>
      </c>
      <c r="F5467" s="775" t="s">
        <v>1045</v>
      </c>
      <c r="G5467" s="775" t="s">
        <v>3601</v>
      </c>
      <c r="H5467" s="775" t="s">
        <v>3602</v>
      </c>
      <c r="I5467" s="775" t="s">
        <v>5795</v>
      </c>
    </row>
    <row r="5468" spans="1:9">
      <c r="A5468" s="775" t="str">
        <f>Table_wabobpsvr_AzureCalc_AzureCalcRateCard[[#This Row],[ServiceName]]&amp;Table_wabobpsvr_AzureCalc_AzureCalcRateCard[[#This Row],[Price_Level]]&amp;Table_wabobpsvr_AzureCalc_AzureCalcRateCard[[#This Row],[Region]]</f>
        <v>SQL DB Premium P3 Secondary Geo Database HoursMOSP13</v>
      </c>
      <c r="B5468" s="775">
        <v>13</v>
      </c>
      <c r="C5468" s="775" t="s">
        <v>680</v>
      </c>
      <c r="D5468" s="775" t="s">
        <v>606</v>
      </c>
      <c r="E5468" s="775">
        <v>4.6890999999999998</v>
      </c>
      <c r="F5468" s="775" t="s">
        <v>1045</v>
      </c>
      <c r="G5468" s="775" t="s">
        <v>4235</v>
      </c>
      <c r="H5468" s="775" t="s">
        <v>4235</v>
      </c>
      <c r="I5468" s="775" t="s">
        <v>5796</v>
      </c>
    </row>
    <row r="5469" spans="1:9">
      <c r="A5469" s="775" t="str">
        <f>Table_wabobpsvr_AzureCalc_AzureCalcRateCard[[#This Row],[ServiceName]]&amp;Table_wabobpsvr_AzureCalc_AzureCalcRateCard[[#This Row],[Price_Level]]&amp;Table_wabobpsvr_AzureCalc_AzureCalcRateCard[[#This Row],[Region]]</f>
        <v>SQL DB Premium P3 Secondary Geo Database HoursA13</v>
      </c>
      <c r="B5469" s="775">
        <v>13</v>
      </c>
      <c r="C5469" s="775" t="s">
        <v>680</v>
      </c>
      <c r="D5469" s="775" t="s">
        <v>174</v>
      </c>
      <c r="E5469" s="775">
        <v>4.5484270000000002</v>
      </c>
      <c r="F5469" s="775" t="s">
        <v>1045</v>
      </c>
      <c r="G5469" s="775" t="s">
        <v>3603</v>
      </c>
      <c r="H5469" s="775" t="s">
        <v>3604</v>
      </c>
      <c r="I5469" s="775" t="s">
        <v>5796</v>
      </c>
    </row>
    <row r="5470" spans="1:9">
      <c r="A5470" s="775" t="str">
        <f>Table_wabobpsvr_AzureCalc_AzureCalcRateCard[[#This Row],[ServiceName]]&amp;Table_wabobpsvr_AzureCalc_AzureCalcRateCard[[#This Row],[Price_Level]]&amp;Table_wabobpsvr_AzureCalc_AzureCalcRateCard[[#This Row],[Region]]</f>
        <v>SQL DB Premium P3 Secondary Geo Database HoursB13</v>
      </c>
      <c r="B5470" s="775">
        <v>13</v>
      </c>
      <c r="C5470" s="775" t="s">
        <v>680</v>
      </c>
      <c r="D5470" s="775" t="s">
        <v>175</v>
      </c>
      <c r="E5470" s="775">
        <v>4.4077539999999997</v>
      </c>
      <c r="F5470" s="775" t="s">
        <v>1045</v>
      </c>
      <c r="G5470" s="775" t="s">
        <v>3603</v>
      </c>
      <c r="H5470" s="775" t="s">
        <v>3604</v>
      </c>
      <c r="I5470" s="775" t="s">
        <v>5796</v>
      </c>
    </row>
    <row r="5471" spans="1:9">
      <c r="A5471" s="775" t="str">
        <f>Table_wabobpsvr_AzureCalc_AzureCalcRateCard[[#This Row],[ServiceName]]&amp;Table_wabobpsvr_AzureCalc_AzureCalcRateCard[[#This Row],[Price_Level]]&amp;Table_wabobpsvr_AzureCalc_AzureCalcRateCard[[#This Row],[Region]]</f>
        <v>SQL DB Premium P3 Secondary Geo Database HoursC13</v>
      </c>
      <c r="B5471" s="775">
        <v>13</v>
      </c>
      <c r="C5471" s="775" t="s">
        <v>680</v>
      </c>
      <c r="D5471" s="775" t="s">
        <v>177</v>
      </c>
      <c r="E5471" s="775">
        <v>4.2670810000000001</v>
      </c>
      <c r="F5471" s="775" t="s">
        <v>1045</v>
      </c>
      <c r="G5471" s="775" t="s">
        <v>3603</v>
      </c>
      <c r="H5471" s="775" t="s">
        <v>3604</v>
      </c>
      <c r="I5471" s="775" t="s">
        <v>5796</v>
      </c>
    </row>
    <row r="5472" spans="1:9">
      <c r="A5472" s="775" t="str">
        <f>Table_wabobpsvr_AzureCalc_AzureCalcRateCard[[#This Row],[ServiceName]]&amp;Table_wabobpsvr_AzureCalc_AzureCalcRateCard[[#This Row],[Price_Level]]&amp;Table_wabobpsvr_AzureCalc_AzureCalcRateCard[[#This Row],[Region]]</f>
        <v>SQL DB Premium P3 Secondary Geo Database HoursD13</v>
      </c>
      <c r="B5472" s="775">
        <v>13</v>
      </c>
      <c r="C5472" s="775" t="s">
        <v>680</v>
      </c>
      <c r="D5472" s="775" t="s">
        <v>176</v>
      </c>
      <c r="E5472" s="775">
        <v>4.1264079999999996</v>
      </c>
      <c r="F5472" s="775" t="s">
        <v>1045</v>
      </c>
      <c r="G5472" s="775" t="s">
        <v>3603</v>
      </c>
      <c r="H5472" s="775" t="s">
        <v>3604</v>
      </c>
      <c r="I5472" s="775" t="s">
        <v>5796</v>
      </c>
    </row>
    <row r="5473" spans="1:9">
      <c r="A5473" s="1039" t="str">
        <f>Table_wabobpsvr_AzureCalc_AzureCalcRateCard[[#This Row],[ServiceName]]&amp;Table_wabobpsvr_AzureCalc_AzureCalcRateCard[[#This Row],[Price_Level]]&amp;Table_wabobpsvr_AzureCalc_AzureCalcRateCard[[#This Row],[Region]]</f>
        <v>SQL DB Premium P3 Secondary Geo Database HoursMOSP11</v>
      </c>
      <c r="B5473" s="1039">
        <v>11</v>
      </c>
      <c r="C5473" s="1039" t="s">
        <v>680</v>
      </c>
      <c r="D5473" s="1039" t="s">
        <v>606</v>
      </c>
      <c r="E5473" s="1039">
        <v>4.3791000000000002</v>
      </c>
      <c r="F5473" s="1039" t="s">
        <v>1045</v>
      </c>
      <c r="G5473" s="775" t="s">
        <v>4235</v>
      </c>
      <c r="H5473" s="775" t="s">
        <v>4235</v>
      </c>
      <c r="I5473" s="775" t="s">
        <v>5797</v>
      </c>
    </row>
    <row r="5474" spans="1:9">
      <c r="A5474" s="1039" t="str">
        <f>Table_wabobpsvr_AzureCalc_AzureCalcRateCard[[#This Row],[ServiceName]]&amp;Table_wabobpsvr_AzureCalc_AzureCalcRateCard[[#This Row],[Price_Level]]&amp;Table_wabobpsvr_AzureCalc_AzureCalcRateCard[[#This Row],[Region]]</f>
        <v>SQL DB Premium P3 Secondary Geo Database HoursA11</v>
      </c>
      <c r="B5474" s="1039">
        <v>11</v>
      </c>
      <c r="C5474" s="1039" t="s">
        <v>680</v>
      </c>
      <c r="D5474" s="1039" t="s">
        <v>174</v>
      </c>
      <c r="E5474" s="1039">
        <v>4.2477270000000003</v>
      </c>
      <c r="F5474" s="1039" t="s">
        <v>1045</v>
      </c>
      <c r="G5474" s="775" t="s">
        <v>3605</v>
      </c>
      <c r="H5474" s="775" t="s">
        <v>3606</v>
      </c>
      <c r="I5474" s="775" t="s">
        <v>5797</v>
      </c>
    </row>
    <row r="5475" spans="1:9">
      <c r="A5475" s="1039" t="str">
        <f>Table_wabobpsvr_AzureCalc_AzureCalcRateCard[[#This Row],[ServiceName]]&amp;Table_wabobpsvr_AzureCalc_AzureCalcRateCard[[#This Row],[Price_Level]]&amp;Table_wabobpsvr_AzureCalc_AzureCalcRateCard[[#This Row],[Region]]</f>
        <v>SQL DB Premium P3 Secondary Geo Database HoursB11</v>
      </c>
      <c r="B5475" s="1039">
        <v>11</v>
      </c>
      <c r="C5475" s="1039" t="s">
        <v>680</v>
      </c>
      <c r="D5475" s="1039" t="s">
        <v>175</v>
      </c>
      <c r="E5475" s="1039">
        <v>4.1163540000000003</v>
      </c>
      <c r="F5475" s="1039" t="s">
        <v>1045</v>
      </c>
      <c r="G5475" s="775" t="s">
        <v>3605</v>
      </c>
      <c r="H5475" s="775" t="s">
        <v>3606</v>
      </c>
      <c r="I5475" s="775" t="s">
        <v>5797</v>
      </c>
    </row>
    <row r="5476" spans="1:9">
      <c r="A5476" s="1039" t="str">
        <f>Table_wabobpsvr_AzureCalc_AzureCalcRateCard[[#This Row],[ServiceName]]&amp;Table_wabobpsvr_AzureCalc_AzureCalcRateCard[[#This Row],[Price_Level]]&amp;Table_wabobpsvr_AzureCalc_AzureCalcRateCard[[#This Row],[Region]]</f>
        <v>SQL DB Premium P3 Secondary Geo Database HoursC11</v>
      </c>
      <c r="B5476" s="1039">
        <v>11</v>
      </c>
      <c r="C5476" s="1039" t="s">
        <v>680</v>
      </c>
      <c r="D5476" s="1039" t="s">
        <v>177</v>
      </c>
      <c r="E5476" s="1039">
        <v>3.9849809999999999</v>
      </c>
      <c r="F5476" s="1039" t="s">
        <v>1045</v>
      </c>
      <c r="G5476" s="775" t="s">
        <v>3605</v>
      </c>
      <c r="H5476" s="775" t="s">
        <v>3606</v>
      </c>
      <c r="I5476" s="775" t="s">
        <v>5797</v>
      </c>
    </row>
    <row r="5477" spans="1:9">
      <c r="A5477" s="1039" t="str">
        <f>Table_wabobpsvr_AzureCalc_AzureCalcRateCard[[#This Row],[ServiceName]]&amp;Table_wabobpsvr_AzureCalc_AzureCalcRateCard[[#This Row],[Price_Level]]&amp;Table_wabobpsvr_AzureCalc_AzureCalcRateCard[[#This Row],[Region]]</f>
        <v>SQL DB Premium P3 Secondary Geo Database HoursD11</v>
      </c>
      <c r="B5477" s="1039">
        <v>11</v>
      </c>
      <c r="C5477" s="1039" t="s">
        <v>680</v>
      </c>
      <c r="D5477" s="1039" t="s">
        <v>176</v>
      </c>
      <c r="E5477" s="1039">
        <v>3.8536079999999999</v>
      </c>
      <c r="F5477" s="1039" t="s">
        <v>1045</v>
      </c>
      <c r="G5477" s="775" t="s">
        <v>3605</v>
      </c>
      <c r="H5477" s="775" t="s">
        <v>3606</v>
      </c>
      <c r="I5477" s="775" t="s">
        <v>5797</v>
      </c>
    </row>
    <row r="5478" spans="1:9">
      <c r="A5478" s="1039" t="str">
        <f>Table_wabobpsvr_AzureCalc_AzureCalcRateCard[[#This Row],[ServiceName]]&amp;Table_wabobpsvr_AzureCalc_AzureCalcRateCard[[#This Row],[Price_Level]]&amp;Table_wabobpsvr_AzureCalc_AzureCalcRateCard[[#This Row],[Region]]</f>
        <v>SQL DB Premium P3 Secondary Geo Database HoursMOSP12</v>
      </c>
      <c r="B5478" s="1039">
        <v>12</v>
      </c>
      <c r="C5478" s="1039" t="s">
        <v>680</v>
      </c>
      <c r="D5478" s="1039" t="s">
        <v>606</v>
      </c>
      <c r="E5478" s="1039">
        <v>4.3791000000000002</v>
      </c>
      <c r="F5478" s="1039" t="s">
        <v>1045</v>
      </c>
      <c r="G5478" s="775" t="s">
        <v>4235</v>
      </c>
      <c r="H5478" s="775" t="s">
        <v>4235</v>
      </c>
      <c r="I5478" s="775" t="s">
        <v>5798</v>
      </c>
    </row>
    <row r="5479" spans="1:9">
      <c r="A5479" s="1039" t="str">
        <f>Table_wabobpsvr_AzureCalc_AzureCalcRateCard[[#This Row],[ServiceName]]&amp;Table_wabobpsvr_AzureCalc_AzureCalcRateCard[[#This Row],[Price_Level]]&amp;Table_wabobpsvr_AzureCalc_AzureCalcRateCard[[#This Row],[Region]]</f>
        <v>SQL DB Premium P3 Secondary Geo Database HoursA12</v>
      </c>
      <c r="B5479" s="1039">
        <v>12</v>
      </c>
      <c r="C5479" s="1039" t="s">
        <v>680</v>
      </c>
      <c r="D5479" s="1039" t="s">
        <v>174</v>
      </c>
      <c r="E5479" s="1039">
        <v>4.2477270000000003</v>
      </c>
      <c r="F5479" s="1039" t="s">
        <v>1045</v>
      </c>
      <c r="G5479" s="775" t="s">
        <v>3607</v>
      </c>
      <c r="H5479" s="775" t="s">
        <v>3608</v>
      </c>
      <c r="I5479" s="775" t="s">
        <v>5798</v>
      </c>
    </row>
    <row r="5480" spans="1:9">
      <c r="A5480" s="1039" t="str">
        <f>Table_wabobpsvr_AzureCalc_AzureCalcRateCard[[#This Row],[ServiceName]]&amp;Table_wabobpsvr_AzureCalc_AzureCalcRateCard[[#This Row],[Price_Level]]&amp;Table_wabobpsvr_AzureCalc_AzureCalcRateCard[[#This Row],[Region]]</f>
        <v>SQL DB Premium P3 Secondary Geo Database HoursB12</v>
      </c>
      <c r="B5480" s="1039">
        <v>12</v>
      </c>
      <c r="C5480" s="1039" t="s">
        <v>680</v>
      </c>
      <c r="D5480" s="1039" t="s">
        <v>175</v>
      </c>
      <c r="E5480" s="1039">
        <v>4.1163540000000003</v>
      </c>
      <c r="F5480" s="1039" t="s">
        <v>1045</v>
      </c>
      <c r="G5480" s="775" t="s">
        <v>3607</v>
      </c>
      <c r="H5480" s="775" t="s">
        <v>3608</v>
      </c>
      <c r="I5480" s="775" t="s">
        <v>5798</v>
      </c>
    </row>
    <row r="5481" spans="1:9">
      <c r="A5481" s="1039" t="str">
        <f>Table_wabobpsvr_AzureCalc_AzureCalcRateCard[[#This Row],[ServiceName]]&amp;Table_wabobpsvr_AzureCalc_AzureCalcRateCard[[#This Row],[Price_Level]]&amp;Table_wabobpsvr_AzureCalc_AzureCalcRateCard[[#This Row],[Region]]</f>
        <v>SQL DB Premium P3 Secondary Geo Database HoursC12</v>
      </c>
      <c r="B5481" s="1039">
        <v>12</v>
      </c>
      <c r="C5481" s="1039" t="s">
        <v>680</v>
      </c>
      <c r="D5481" s="1039" t="s">
        <v>177</v>
      </c>
      <c r="E5481" s="1039">
        <v>3.9849809999999999</v>
      </c>
      <c r="F5481" s="1039" t="s">
        <v>1045</v>
      </c>
      <c r="G5481" s="775" t="s">
        <v>3607</v>
      </c>
      <c r="H5481" s="775" t="s">
        <v>3608</v>
      </c>
      <c r="I5481" s="775" t="s">
        <v>5798</v>
      </c>
    </row>
    <row r="5482" spans="1:9">
      <c r="A5482" s="1039" t="str">
        <f>Table_wabobpsvr_AzureCalc_AzureCalcRateCard[[#This Row],[ServiceName]]&amp;Table_wabobpsvr_AzureCalc_AzureCalcRateCard[[#This Row],[Price_Level]]&amp;Table_wabobpsvr_AzureCalc_AzureCalcRateCard[[#This Row],[Region]]</f>
        <v>SQL DB Premium P3 Secondary Geo Database HoursD12</v>
      </c>
      <c r="B5482" s="1039">
        <v>12</v>
      </c>
      <c r="C5482" s="1039" t="s">
        <v>680</v>
      </c>
      <c r="D5482" s="1039" t="s">
        <v>176</v>
      </c>
      <c r="E5482" s="1039">
        <v>3.8536079999999999</v>
      </c>
      <c r="F5482" s="1039" t="s">
        <v>1045</v>
      </c>
      <c r="G5482" s="775" t="s">
        <v>3607</v>
      </c>
      <c r="H5482" s="775" t="s">
        <v>3608</v>
      </c>
      <c r="I5482" s="775" t="s">
        <v>5798</v>
      </c>
    </row>
    <row r="5483" spans="1:9">
      <c r="A5483" s="1039" t="str">
        <f>Table_wabobpsvr_AzureCalc_AzureCalcRateCard[[#This Row],[ServiceName]]&amp;Table_wabobpsvr_AzureCalc_AzureCalcRateCard[[#This Row],[Price_Level]]&amp;Table_wabobpsvr_AzureCalc_AzureCalcRateCard[[#This Row],[Region]]</f>
        <v>SQL DB Premium P3 Secondary Geo Database HoursMOSP14</v>
      </c>
      <c r="B5483" s="1039">
        <v>14</v>
      </c>
      <c r="C5483" s="1039" t="s">
        <v>680</v>
      </c>
      <c r="D5483" s="1039" t="s">
        <v>606</v>
      </c>
      <c r="E5483" s="1039">
        <v>999999</v>
      </c>
      <c r="F5483" s="1039" t="s">
        <v>1045</v>
      </c>
      <c r="G5483" s="775" t="s">
        <v>4235</v>
      </c>
      <c r="H5483" s="775" t="s">
        <v>4235</v>
      </c>
      <c r="I5483" s="775" t="s">
        <v>5799</v>
      </c>
    </row>
    <row r="5484" spans="1:9">
      <c r="A5484" s="775" t="str">
        <f>Table_wabobpsvr_AzureCalc_AzureCalcRateCard[[#This Row],[ServiceName]]&amp;Table_wabobpsvr_AzureCalc_AzureCalcRateCard[[#This Row],[Price_Level]]&amp;Table_wabobpsvr_AzureCalc_AzureCalcRateCard[[#This Row],[Region]]</f>
        <v>SQL DB Premium P3 Secondary Geo Database HoursA14</v>
      </c>
      <c r="B5484" s="775">
        <v>14</v>
      </c>
      <c r="C5484" s="775" t="s">
        <v>680</v>
      </c>
      <c r="D5484" s="775" t="s">
        <v>174</v>
      </c>
      <c r="E5484" s="775">
        <v>4.546875</v>
      </c>
      <c r="F5484" s="775" t="s">
        <v>1045</v>
      </c>
      <c r="G5484" s="775" t="s">
        <v>3609</v>
      </c>
      <c r="H5484" s="775" t="s">
        <v>3610</v>
      </c>
      <c r="I5484" s="775" t="s">
        <v>5799</v>
      </c>
    </row>
    <row r="5485" spans="1:9">
      <c r="A5485" s="775" t="str">
        <f>Table_wabobpsvr_AzureCalc_AzureCalcRateCard[[#This Row],[ServiceName]]&amp;Table_wabobpsvr_AzureCalc_AzureCalcRateCard[[#This Row],[Price_Level]]&amp;Table_wabobpsvr_AzureCalc_AzureCalcRateCard[[#This Row],[Region]]</f>
        <v>SQL DB Premium P3 Secondary Geo Database HoursB14</v>
      </c>
      <c r="B5485" s="775">
        <v>14</v>
      </c>
      <c r="C5485" s="775" t="s">
        <v>680</v>
      </c>
      <c r="D5485" s="775" t="s">
        <v>175</v>
      </c>
      <c r="E5485" s="775">
        <v>4.40625</v>
      </c>
      <c r="F5485" s="775" t="s">
        <v>1045</v>
      </c>
      <c r="G5485" s="775" t="s">
        <v>3609</v>
      </c>
      <c r="H5485" s="775" t="s">
        <v>3610</v>
      </c>
      <c r="I5485" s="775" t="s">
        <v>5799</v>
      </c>
    </row>
    <row r="5486" spans="1:9">
      <c r="A5486" s="775" t="str">
        <f>Table_wabobpsvr_AzureCalc_AzureCalcRateCard[[#This Row],[ServiceName]]&amp;Table_wabobpsvr_AzureCalc_AzureCalcRateCard[[#This Row],[Price_Level]]&amp;Table_wabobpsvr_AzureCalc_AzureCalcRateCard[[#This Row],[Region]]</f>
        <v>SQL DB Premium P3 Secondary Geo Database HoursC14</v>
      </c>
      <c r="B5486" s="775">
        <v>14</v>
      </c>
      <c r="C5486" s="775" t="s">
        <v>680</v>
      </c>
      <c r="D5486" s="775" t="s">
        <v>177</v>
      </c>
      <c r="E5486" s="775">
        <v>4.265625</v>
      </c>
      <c r="F5486" s="775" t="s">
        <v>1045</v>
      </c>
      <c r="G5486" s="775" t="s">
        <v>3609</v>
      </c>
      <c r="H5486" s="775" t="s">
        <v>3610</v>
      </c>
      <c r="I5486" s="775" t="s">
        <v>5799</v>
      </c>
    </row>
    <row r="5487" spans="1:9">
      <c r="A5487" s="775" t="str">
        <f>Table_wabobpsvr_AzureCalc_AzureCalcRateCard[[#This Row],[ServiceName]]&amp;Table_wabobpsvr_AzureCalc_AzureCalcRateCard[[#This Row],[Price_Level]]&amp;Table_wabobpsvr_AzureCalc_AzureCalcRateCard[[#This Row],[Region]]</f>
        <v>SQL DB Premium P3 Secondary Geo Database HoursD14</v>
      </c>
      <c r="B5487" s="775">
        <v>14</v>
      </c>
      <c r="C5487" s="775" t="s">
        <v>680</v>
      </c>
      <c r="D5487" s="775" t="s">
        <v>176</v>
      </c>
      <c r="E5487" s="775">
        <v>4.125</v>
      </c>
      <c r="F5487" s="775" t="s">
        <v>1045</v>
      </c>
      <c r="G5487" s="775" t="s">
        <v>3609</v>
      </c>
      <c r="H5487" s="775" t="s">
        <v>3610</v>
      </c>
      <c r="I5487" s="775" t="s">
        <v>5799</v>
      </c>
    </row>
    <row r="5488" spans="1:9">
      <c r="A5488" s="775" t="str">
        <f>Table_wabobpsvr_AzureCalc_AzureCalcRateCard[[#This Row],[ServiceName]]&amp;Table_wabobpsvr_AzureCalc_AzureCalcRateCard[[#This Row],[Price_Level]]&amp;Table_wabobpsvr_AzureCalc_AzureCalcRateCard[[#This Row],[Region]]</f>
        <v>SQL DB Standard S0 Database HoursMOSP</v>
      </c>
      <c r="B5488" s="775"/>
      <c r="C5488" s="775" t="s">
        <v>680</v>
      </c>
      <c r="D5488" s="775" t="s">
        <v>606</v>
      </c>
      <c r="E5488" s="775">
        <v>2.0799999999999999E-2</v>
      </c>
      <c r="F5488" s="775" t="s">
        <v>1046</v>
      </c>
      <c r="G5488" s="775" t="s">
        <v>4235</v>
      </c>
      <c r="H5488" s="775" t="s">
        <v>4235</v>
      </c>
      <c r="I5488" s="775" t="s">
        <v>5800</v>
      </c>
    </row>
    <row r="5489" spans="1:9">
      <c r="A5489" s="1039" t="str">
        <f>Table_wabobpsvr_AzureCalc_AzureCalcRateCard[[#This Row],[ServiceName]]&amp;Table_wabobpsvr_AzureCalc_AzureCalcRateCard[[#This Row],[Price_Level]]&amp;Table_wabobpsvr_AzureCalc_AzureCalcRateCard[[#This Row],[Region]]</f>
        <v>SQL DB Standard S0 Database HoursA</v>
      </c>
      <c r="B5489" s="1039"/>
      <c r="C5489" s="1039" t="s">
        <v>680</v>
      </c>
      <c r="D5489" s="1039" t="s">
        <v>174</v>
      </c>
      <c r="E5489" s="1039">
        <v>2.0175999999999999E-2</v>
      </c>
      <c r="F5489" s="1039" t="s">
        <v>1046</v>
      </c>
      <c r="G5489" s="775" t="s">
        <v>3611</v>
      </c>
      <c r="H5489" s="775" t="s">
        <v>3612</v>
      </c>
      <c r="I5489" s="775" t="s">
        <v>5800</v>
      </c>
    </row>
    <row r="5490" spans="1:9">
      <c r="A5490" s="1039" t="str">
        <f>Table_wabobpsvr_AzureCalc_AzureCalcRateCard[[#This Row],[ServiceName]]&amp;Table_wabobpsvr_AzureCalc_AzureCalcRateCard[[#This Row],[Price_Level]]&amp;Table_wabobpsvr_AzureCalc_AzureCalcRateCard[[#This Row],[Region]]</f>
        <v>SQL DB Standard S0 Database HoursB</v>
      </c>
      <c r="B5490" s="1039"/>
      <c r="C5490" s="1039" t="s">
        <v>680</v>
      </c>
      <c r="D5490" s="1039" t="s">
        <v>175</v>
      </c>
      <c r="E5490" s="1039">
        <v>1.9552E-2</v>
      </c>
      <c r="F5490" s="1039" t="s">
        <v>1046</v>
      </c>
      <c r="G5490" s="775" t="s">
        <v>3611</v>
      </c>
      <c r="H5490" s="775" t="s">
        <v>3612</v>
      </c>
      <c r="I5490" s="775" t="s">
        <v>5800</v>
      </c>
    </row>
    <row r="5491" spans="1:9">
      <c r="A5491" s="1039" t="str">
        <f>Table_wabobpsvr_AzureCalc_AzureCalcRateCard[[#This Row],[ServiceName]]&amp;Table_wabobpsvr_AzureCalc_AzureCalcRateCard[[#This Row],[Price_Level]]&amp;Table_wabobpsvr_AzureCalc_AzureCalcRateCard[[#This Row],[Region]]</f>
        <v>SQL DB Standard S0 Database HoursC</v>
      </c>
      <c r="B5491" s="1039"/>
      <c r="C5491" s="1039" t="s">
        <v>680</v>
      </c>
      <c r="D5491" s="1039" t="s">
        <v>177</v>
      </c>
      <c r="E5491" s="1039">
        <v>1.8928E-2</v>
      </c>
      <c r="F5491" s="1039" t="s">
        <v>1046</v>
      </c>
      <c r="G5491" s="775" t="s">
        <v>3611</v>
      </c>
      <c r="H5491" s="775" t="s">
        <v>3612</v>
      </c>
      <c r="I5491" s="775" t="s">
        <v>5800</v>
      </c>
    </row>
    <row r="5492" spans="1:9">
      <c r="A5492" s="1039" t="str">
        <f>Table_wabobpsvr_AzureCalc_AzureCalcRateCard[[#This Row],[ServiceName]]&amp;Table_wabobpsvr_AzureCalc_AzureCalcRateCard[[#This Row],[Price_Level]]&amp;Table_wabobpsvr_AzureCalc_AzureCalcRateCard[[#This Row],[Region]]</f>
        <v>SQL DB Standard S0 Database HoursD</v>
      </c>
      <c r="B5492" s="1039"/>
      <c r="C5492" s="1039" t="s">
        <v>680</v>
      </c>
      <c r="D5492" s="1039" t="s">
        <v>176</v>
      </c>
      <c r="E5492" s="1039">
        <v>1.8304000000000001E-2</v>
      </c>
      <c r="F5492" s="1039" t="s">
        <v>1046</v>
      </c>
      <c r="G5492" s="775" t="s">
        <v>3611</v>
      </c>
      <c r="H5492" s="775" t="s">
        <v>3612</v>
      </c>
      <c r="I5492" s="775" t="s">
        <v>5800</v>
      </c>
    </row>
    <row r="5493" spans="1:9">
      <c r="A5493" s="1039" t="str">
        <f>Table_wabobpsvr_AzureCalc_AzureCalcRateCard[[#This Row],[ServiceName]]&amp;Table_wabobpsvr_AzureCalc_AzureCalcRateCard[[#This Row],[Price_Level]]&amp;Table_wabobpsvr_AzureCalc_AzureCalcRateCard[[#This Row],[Region]]</f>
        <v>SQL DB Standard S0 Database HoursMOSP13</v>
      </c>
      <c r="B5493" s="1039">
        <v>13</v>
      </c>
      <c r="C5493" s="1039" t="s">
        <v>680</v>
      </c>
      <c r="D5493" s="1039" t="s">
        <v>606</v>
      </c>
      <c r="E5493" s="1039">
        <v>2.52E-2</v>
      </c>
      <c r="F5493" s="1039" t="s">
        <v>1046</v>
      </c>
      <c r="G5493" s="775" t="s">
        <v>4235</v>
      </c>
      <c r="H5493" s="775" t="s">
        <v>4235</v>
      </c>
      <c r="I5493" s="775" t="s">
        <v>5801</v>
      </c>
    </row>
    <row r="5494" spans="1:9">
      <c r="A5494" s="775" t="str">
        <f>Table_wabobpsvr_AzureCalc_AzureCalcRateCard[[#This Row],[ServiceName]]&amp;Table_wabobpsvr_AzureCalc_AzureCalcRateCard[[#This Row],[Price_Level]]&amp;Table_wabobpsvr_AzureCalc_AzureCalcRateCard[[#This Row],[Region]]</f>
        <v>SQL DB Standard S0 Database HoursA13</v>
      </c>
      <c r="B5494" s="775">
        <v>13</v>
      </c>
      <c r="C5494" s="775" t="s">
        <v>680</v>
      </c>
      <c r="D5494" s="775" t="s">
        <v>174</v>
      </c>
      <c r="E5494" s="775">
        <v>2.4444E-2</v>
      </c>
      <c r="F5494" s="775" t="s">
        <v>1046</v>
      </c>
      <c r="G5494" s="775" t="s">
        <v>3613</v>
      </c>
      <c r="H5494" s="775" t="s">
        <v>3614</v>
      </c>
      <c r="I5494" s="775" t="s">
        <v>5801</v>
      </c>
    </row>
    <row r="5495" spans="1:9">
      <c r="A5495" s="775" t="str">
        <f>Table_wabobpsvr_AzureCalc_AzureCalcRateCard[[#This Row],[ServiceName]]&amp;Table_wabobpsvr_AzureCalc_AzureCalcRateCard[[#This Row],[Price_Level]]&amp;Table_wabobpsvr_AzureCalc_AzureCalcRateCard[[#This Row],[Region]]</f>
        <v>SQL DB Standard S0 Database HoursB13</v>
      </c>
      <c r="B5495" s="775">
        <v>13</v>
      </c>
      <c r="C5495" s="775" t="s">
        <v>680</v>
      </c>
      <c r="D5495" s="775" t="s">
        <v>175</v>
      </c>
      <c r="E5495" s="775">
        <v>2.3688000000000001E-2</v>
      </c>
      <c r="F5495" s="775" t="s">
        <v>1046</v>
      </c>
      <c r="G5495" s="775" t="s">
        <v>3613</v>
      </c>
      <c r="H5495" s="775" t="s">
        <v>3614</v>
      </c>
      <c r="I5495" s="775" t="s">
        <v>5801</v>
      </c>
    </row>
    <row r="5496" spans="1:9">
      <c r="A5496" s="775" t="str">
        <f>Table_wabobpsvr_AzureCalc_AzureCalcRateCard[[#This Row],[ServiceName]]&amp;Table_wabobpsvr_AzureCalc_AzureCalcRateCard[[#This Row],[Price_Level]]&amp;Table_wabobpsvr_AzureCalc_AzureCalcRateCard[[#This Row],[Region]]</f>
        <v>SQL DB Standard S0 Database HoursC13</v>
      </c>
      <c r="B5496" s="775">
        <v>13</v>
      </c>
      <c r="C5496" s="775" t="s">
        <v>680</v>
      </c>
      <c r="D5496" s="775" t="s">
        <v>177</v>
      </c>
      <c r="E5496" s="775">
        <v>2.2932000000000001E-2</v>
      </c>
      <c r="F5496" s="775" t="s">
        <v>1046</v>
      </c>
      <c r="G5496" s="775" t="s">
        <v>3613</v>
      </c>
      <c r="H5496" s="775" t="s">
        <v>3614</v>
      </c>
      <c r="I5496" s="775" t="s">
        <v>5801</v>
      </c>
    </row>
    <row r="5497" spans="1:9">
      <c r="A5497" s="775" t="str">
        <f>Table_wabobpsvr_AzureCalc_AzureCalcRateCard[[#This Row],[ServiceName]]&amp;Table_wabobpsvr_AzureCalc_AzureCalcRateCard[[#This Row],[Price_Level]]&amp;Table_wabobpsvr_AzureCalc_AzureCalcRateCard[[#This Row],[Region]]</f>
        <v>SQL DB Standard S0 Database HoursD13</v>
      </c>
      <c r="B5497" s="775">
        <v>13</v>
      </c>
      <c r="C5497" s="775" t="s">
        <v>680</v>
      </c>
      <c r="D5497" s="775" t="s">
        <v>176</v>
      </c>
      <c r="E5497" s="775">
        <v>2.2176000000000001E-2</v>
      </c>
      <c r="F5497" s="775" t="s">
        <v>1046</v>
      </c>
      <c r="G5497" s="775" t="s">
        <v>3613</v>
      </c>
      <c r="H5497" s="775" t="s">
        <v>3614</v>
      </c>
      <c r="I5497" s="775" t="s">
        <v>5801</v>
      </c>
    </row>
    <row r="5498" spans="1:9">
      <c r="A5498" s="1039" t="str">
        <f>Table_wabobpsvr_AzureCalc_AzureCalcRateCard[[#This Row],[ServiceName]]&amp;Table_wabobpsvr_AzureCalc_AzureCalcRateCard[[#This Row],[Price_Level]]&amp;Table_wabobpsvr_AzureCalc_AzureCalcRateCard[[#This Row],[Region]]</f>
        <v>SQL DB Standard S0 Database HoursMOSP11</v>
      </c>
      <c r="B5498" s="1039">
        <v>11</v>
      </c>
      <c r="C5498" s="1039" t="s">
        <v>680</v>
      </c>
      <c r="D5498" s="1039" t="s">
        <v>606</v>
      </c>
      <c r="E5498" s="1039">
        <v>2.35E-2</v>
      </c>
      <c r="F5498" s="1039" t="s">
        <v>1046</v>
      </c>
      <c r="G5498" s="775" t="s">
        <v>4235</v>
      </c>
      <c r="H5498" s="775" t="s">
        <v>4235</v>
      </c>
      <c r="I5498" s="775" t="s">
        <v>4924</v>
      </c>
    </row>
    <row r="5499" spans="1:9">
      <c r="A5499" s="775" t="str">
        <f>Table_wabobpsvr_AzureCalc_AzureCalcRateCard[[#This Row],[ServiceName]]&amp;Table_wabobpsvr_AzureCalc_AzureCalcRateCard[[#This Row],[Price_Level]]&amp;Table_wabobpsvr_AzureCalc_AzureCalcRateCard[[#This Row],[Region]]</f>
        <v>SQL DB Standard S0 Database HoursA11</v>
      </c>
      <c r="B5499" s="775">
        <v>11</v>
      </c>
      <c r="C5499" s="775" t="s">
        <v>680</v>
      </c>
      <c r="D5499" s="775" t="s">
        <v>174</v>
      </c>
      <c r="E5499" s="775">
        <v>2.2794999999999999E-2</v>
      </c>
      <c r="F5499" s="775" t="s">
        <v>1046</v>
      </c>
      <c r="G5499" s="775" t="s">
        <v>3615</v>
      </c>
      <c r="H5499" s="775" t="s">
        <v>3616</v>
      </c>
      <c r="I5499" s="775" t="s">
        <v>4924</v>
      </c>
    </row>
    <row r="5500" spans="1:9">
      <c r="A5500" s="775" t="str">
        <f>Table_wabobpsvr_AzureCalc_AzureCalcRateCard[[#This Row],[ServiceName]]&amp;Table_wabobpsvr_AzureCalc_AzureCalcRateCard[[#This Row],[Price_Level]]&amp;Table_wabobpsvr_AzureCalc_AzureCalcRateCard[[#This Row],[Region]]</f>
        <v>SQL DB Standard S0 Database HoursB11</v>
      </c>
      <c r="B5500" s="775">
        <v>11</v>
      </c>
      <c r="C5500" s="775" t="s">
        <v>680</v>
      </c>
      <c r="D5500" s="775" t="s">
        <v>175</v>
      </c>
      <c r="E5500" s="775">
        <v>2.2089999999999999E-2</v>
      </c>
      <c r="F5500" s="775" t="s">
        <v>1046</v>
      </c>
      <c r="G5500" s="775" t="s">
        <v>3615</v>
      </c>
      <c r="H5500" s="775" t="s">
        <v>3616</v>
      </c>
      <c r="I5500" s="775" t="s">
        <v>4924</v>
      </c>
    </row>
    <row r="5501" spans="1:9">
      <c r="A5501" s="775" t="str">
        <f>Table_wabobpsvr_AzureCalc_AzureCalcRateCard[[#This Row],[ServiceName]]&amp;Table_wabobpsvr_AzureCalc_AzureCalcRateCard[[#This Row],[Price_Level]]&amp;Table_wabobpsvr_AzureCalc_AzureCalcRateCard[[#This Row],[Region]]</f>
        <v>Premium Extra Large App Service HoursC</v>
      </c>
      <c r="B5501" s="775"/>
      <c r="C5501" s="775" t="s">
        <v>87</v>
      </c>
      <c r="D5501" s="775" t="s">
        <v>177</v>
      </c>
      <c r="E5501" s="775">
        <v>2.3150400000000002</v>
      </c>
      <c r="F5501" s="775" t="s">
        <v>4606</v>
      </c>
      <c r="G5501" s="775" t="s">
        <v>8213</v>
      </c>
      <c r="H5501" s="775" t="s">
        <v>8214</v>
      </c>
      <c r="I5501" s="775" t="s">
        <v>8215</v>
      </c>
    </row>
    <row r="5502" spans="1:9">
      <c r="A5502" s="775" t="str">
        <f>Table_wabobpsvr_AzureCalc_AzureCalcRateCard[[#This Row],[ServiceName]]&amp;Table_wabobpsvr_AzureCalc_AzureCalcRateCard[[#This Row],[Price_Level]]&amp;Table_wabobpsvr_AzureCalc_AzureCalcRateCard[[#This Row],[Region]]</f>
        <v>Premium Extra Large App Service HoursC</v>
      </c>
      <c r="B5502" s="775"/>
      <c r="C5502" s="775" t="s">
        <v>87</v>
      </c>
      <c r="D5502" s="775" t="s">
        <v>177</v>
      </c>
      <c r="E5502" s="775">
        <v>2.5771199999999999</v>
      </c>
      <c r="F5502" s="775" t="s">
        <v>4606</v>
      </c>
      <c r="G5502" s="775" t="s">
        <v>8216</v>
      </c>
      <c r="H5502" s="775" t="s">
        <v>8217</v>
      </c>
      <c r="I5502" s="775" t="s">
        <v>8218</v>
      </c>
    </row>
    <row r="5503" spans="1:9">
      <c r="A5503" s="775" t="str">
        <f>Table_wabobpsvr_AzureCalc_AzureCalcRateCard[[#This Row],[ServiceName]]&amp;Table_wabobpsvr_AzureCalc_AzureCalcRateCard[[#This Row],[Price_Level]]&amp;Table_wabobpsvr_AzureCalc_AzureCalcRateCard[[#This Row],[Region]]</f>
        <v>Premium Extra Large App Service HoursC</v>
      </c>
      <c r="B5503" s="775"/>
      <c r="C5503" s="775" t="s">
        <v>87</v>
      </c>
      <c r="D5503" s="775" t="s">
        <v>177</v>
      </c>
      <c r="E5503" s="775">
        <v>2.6644800000000002</v>
      </c>
      <c r="F5503" s="775" t="s">
        <v>4606</v>
      </c>
      <c r="G5503" s="775" t="s">
        <v>8219</v>
      </c>
      <c r="H5503" s="775" t="s">
        <v>8220</v>
      </c>
      <c r="I5503" s="775" t="s">
        <v>8221</v>
      </c>
    </row>
    <row r="5504" spans="1:9">
      <c r="A5504" s="775" t="str">
        <f>Table_wabobpsvr_AzureCalc_AzureCalcRateCard[[#This Row],[ServiceName]]&amp;Table_wabobpsvr_AzureCalc_AzureCalcRateCard[[#This Row],[Price_Level]]&amp;Table_wabobpsvr_AzureCalc_AzureCalcRateCard[[#This Row],[Region]]</f>
        <v>Premium Extra Large App Service HoursC</v>
      </c>
      <c r="B5504" s="775"/>
      <c r="C5504" s="775" t="s">
        <v>87</v>
      </c>
      <c r="D5504" s="775" t="s">
        <v>177</v>
      </c>
      <c r="E5504" s="775">
        <v>2.7518400000000001</v>
      </c>
      <c r="F5504" s="775" t="s">
        <v>4606</v>
      </c>
      <c r="G5504" s="775" t="s">
        <v>8222</v>
      </c>
      <c r="H5504" s="775" t="s">
        <v>8223</v>
      </c>
      <c r="I5504" s="775" t="s">
        <v>8224</v>
      </c>
    </row>
    <row r="5505" spans="1:9">
      <c r="A5505" s="775" t="str">
        <f>Table_wabobpsvr_AzureCalc_AzureCalcRateCard[[#This Row],[ServiceName]]&amp;Table_wabobpsvr_AzureCalc_AzureCalcRateCard[[#This Row],[Price_Level]]&amp;Table_wabobpsvr_AzureCalc_AzureCalcRateCard[[#This Row],[Region]]</f>
        <v>Premium Extra Large App Service HoursC</v>
      </c>
      <c r="B5505" s="775"/>
      <c r="C5505" s="775" t="s">
        <v>87</v>
      </c>
      <c r="D5505" s="775" t="s">
        <v>177</v>
      </c>
      <c r="E5505" s="775">
        <v>2.7518400000000001</v>
      </c>
      <c r="F5505" s="775" t="s">
        <v>4606</v>
      </c>
      <c r="G5505" s="775" t="s">
        <v>8189</v>
      </c>
      <c r="H5505" s="775" t="s">
        <v>8190</v>
      </c>
      <c r="I5505" s="775" t="s">
        <v>8191</v>
      </c>
    </row>
    <row r="5506" spans="1:9">
      <c r="A5506" s="775" t="str">
        <f>Table_wabobpsvr_AzureCalc_AzureCalcRateCard[[#This Row],[ServiceName]]&amp;Table_wabobpsvr_AzureCalc_AzureCalcRateCard[[#This Row],[Price_Level]]&amp;Table_wabobpsvr_AzureCalc_AzureCalcRateCard[[#This Row],[Region]]</f>
        <v>Premium Extra Large App Service HoursD</v>
      </c>
      <c r="B5506" s="775"/>
      <c r="C5506" s="775" t="s">
        <v>87</v>
      </c>
      <c r="D5506" s="775" t="s">
        <v>176</v>
      </c>
      <c r="E5506" s="775">
        <v>2.2387199999999998</v>
      </c>
      <c r="F5506" s="775" t="s">
        <v>4606</v>
      </c>
      <c r="G5506" s="775" t="s">
        <v>8213</v>
      </c>
      <c r="H5506" s="775" t="s">
        <v>8214</v>
      </c>
      <c r="I5506" s="775" t="s">
        <v>8215</v>
      </c>
    </row>
    <row r="5507" spans="1:9">
      <c r="A5507" s="775" t="str">
        <f>Table_wabobpsvr_AzureCalc_AzureCalcRateCard[[#This Row],[ServiceName]]&amp;Table_wabobpsvr_AzureCalc_AzureCalcRateCard[[#This Row],[Price_Level]]&amp;Table_wabobpsvr_AzureCalc_AzureCalcRateCard[[#This Row],[Region]]</f>
        <v>Premium Extra Large App Service HoursD</v>
      </c>
      <c r="B5507" s="775"/>
      <c r="C5507" s="775" t="s">
        <v>87</v>
      </c>
      <c r="D5507" s="775" t="s">
        <v>176</v>
      </c>
      <c r="E5507" s="775">
        <v>2.4921600000000002</v>
      </c>
      <c r="F5507" s="775" t="s">
        <v>4606</v>
      </c>
      <c r="G5507" s="775" t="s">
        <v>8216</v>
      </c>
      <c r="H5507" s="775" t="s">
        <v>8217</v>
      </c>
      <c r="I5507" s="775" t="s">
        <v>8218</v>
      </c>
    </row>
    <row r="5508" spans="1:9">
      <c r="A5508" s="775" t="str">
        <f>Table_wabobpsvr_AzureCalc_AzureCalcRateCard[[#This Row],[ServiceName]]&amp;Table_wabobpsvr_AzureCalc_AzureCalcRateCard[[#This Row],[Price_Level]]&amp;Table_wabobpsvr_AzureCalc_AzureCalcRateCard[[#This Row],[Region]]</f>
        <v>Premium Extra Large App Service HoursD</v>
      </c>
      <c r="B5508" s="775"/>
      <c r="C5508" s="775" t="s">
        <v>87</v>
      </c>
      <c r="D5508" s="775" t="s">
        <v>176</v>
      </c>
      <c r="E5508" s="775">
        <v>2.5766399999999998</v>
      </c>
      <c r="F5508" s="775" t="s">
        <v>4606</v>
      </c>
      <c r="G5508" s="775" t="s">
        <v>8219</v>
      </c>
      <c r="H5508" s="775" t="s">
        <v>8220</v>
      </c>
      <c r="I5508" s="775" t="s">
        <v>8221</v>
      </c>
    </row>
    <row r="5509" spans="1:9">
      <c r="A5509" s="775" t="str">
        <f>Table_wabobpsvr_AzureCalc_AzureCalcRateCard[[#This Row],[ServiceName]]&amp;Table_wabobpsvr_AzureCalc_AzureCalcRateCard[[#This Row],[Price_Level]]&amp;Table_wabobpsvr_AzureCalc_AzureCalcRateCard[[#This Row],[Region]]</f>
        <v>Premium Extra Large App Service HoursD</v>
      </c>
      <c r="B5509" s="775"/>
      <c r="C5509" s="775" t="s">
        <v>87</v>
      </c>
      <c r="D5509" s="775" t="s">
        <v>176</v>
      </c>
      <c r="E5509" s="775">
        <v>2.6611199999999999</v>
      </c>
      <c r="F5509" s="775" t="s">
        <v>4606</v>
      </c>
      <c r="G5509" s="775" t="s">
        <v>8222</v>
      </c>
      <c r="H5509" s="775" t="s">
        <v>8223</v>
      </c>
      <c r="I5509" s="775" t="s">
        <v>8224</v>
      </c>
    </row>
    <row r="5510" spans="1:9">
      <c r="A5510" s="775" t="str">
        <f>Table_wabobpsvr_AzureCalc_AzureCalcRateCard[[#This Row],[ServiceName]]&amp;Table_wabobpsvr_AzureCalc_AzureCalcRateCard[[#This Row],[Price_Level]]&amp;Table_wabobpsvr_AzureCalc_AzureCalcRateCard[[#This Row],[Region]]</f>
        <v>Premium Extra Large App Service HoursMOSP</v>
      </c>
      <c r="B5510" s="775"/>
      <c r="C5510" s="775" t="s">
        <v>87</v>
      </c>
      <c r="D5510" s="775" t="s">
        <v>606</v>
      </c>
      <c r="E5510" s="775">
        <v>2.544</v>
      </c>
      <c r="F5510" s="775" t="s">
        <v>4606</v>
      </c>
      <c r="G5510" s="775"/>
      <c r="H5510" s="775"/>
      <c r="I5510" s="775" t="s">
        <v>8215</v>
      </c>
    </row>
    <row r="5511" spans="1:9">
      <c r="A5511" s="775" t="str">
        <f>Table_wabobpsvr_AzureCalc_AzureCalcRateCard[[#This Row],[ServiceName]]&amp;Table_wabobpsvr_AzureCalc_AzureCalcRateCard[[#This Row],[Price_Level]]&amp;Table_wabobpsvr_AzureCalc_AzureCalcRateCard[[#This Row],[Region]]</f>
        <v>Premium Extra Large App Service HoursMOSP</v>
      </c>
      <c r="B5511" s="775"/>
      <c r="C5511" s="775" t="s">
        <v>87</v>
      </c>
      <c r="D5511" s="775" t="s">
        <v>606</v>
      </c>
      <c r="E5511" s="775">
        <v>2.8319999999999999</v>
      </c>
      <c r="F5511" s="775" t="s">
        <v>4606</v>
      </c>
      <c r="G5511" s="775"/>
      <c r="H5511" s="775"/>
      <c r="I5511" s="775" t="s">
        <v>8218</v>
      </c>
    </row>
    <row r="5512" spans="1:9">
      <c r="A5512" s="775" t="str">
        <f>Table_wabobpsvr_AzureCalc_AzureCalcRateCard[[#This Row],[ServiceName]]&amp;Table_wabobpsvr_AzureCalc_AzureCalcRateCard[[#This Row],[Price_Level]]&amp;Table_wabobpsvr_AzureCalc_AzureCalcRateCard[[#This Row],[Region]]</f>
        <v>Premium Extra Large App Service HoursMOSP</v>
      </c>
      <c r="B5512" s="775"/>
      <c r="C5512" s="775" t="s">
        <v>87</v>
      </c>
      <c r="D5512" s="775" t="s">
        <v>606</v>
      </c>
      <c r="E5512" s="775">
        <v>2.9279999999999999</v>
      </c>
      <c r="F5512" s="775" t="s">
        <v>4606</v>
      </c>
      <c r="G5512" s="775"/>
      <c r="H5512" s="775"/>
      <c r="I5512" s="775" t="s">
        <v>8221</v>
      </c>
    </row>
    <row r="5513" spans="1:9">
      <c r="A5513" s="775" t="str">
        <f>Table_wabobpsvr_AzureCalc_AzureCalcRateCard[[#This Row],[ServiceName]]&amp;Table_wabobpsvr_AzureCalc_AzureCalcRateCard[[#This Row],[Price_Level]]&amp;Table_wabobpsvr_AzureCalc_AzureCalcRateCard[[#This Row],[Region]]</f>
        <v>Premium Extra Large App Service HoursMOSP</v>
      </c>
      <c r="B5513" s="775"/>
      <c r="C5513" s="775" t="s">
        <v>87</v>
      </c>
      <c r="D5513" s="775" t="s">
        <v>606</v>
      </c>
      <c r="E5513" s="775">
        <v>3.024</v>
      </c>
      <c r="F5513" s="775" t="s">
        <v>4606</v>
      </c>
      <c r="G5513" s="775"/>
      <c r="H5513" s="775"/>
      <c r="I5513" s="775" t="s">
        <v>8224</v>
      </c>
    </row>
    <row r="5514" spans="1:9">
      <c r="A5514" s="775" t="str">
        <f>Table_wabobpsvr_AzureCalc_AzureCalcRateCard[[#This Row],[ServiceName]]&amp;Table_wabobpsvr_AzureCalc_AzureCalcRateCard[[#This Row],[Price_Level]]&amp;Table_wabobpsvr_AzureCalc_AzureCalcRateCard[[#This Row],[Region]]</f>
        <v>Premium Extra Large App Service HoursMOSP</v>
      </c>
      <c r="B5514" s="775"/>
      <c r="C5514" s="775" t="s">
        <v>87</v>
      </c>
      <c r="D5514" s="775" t="s">
        <v>606</v>
      </c>
      <c r="E5514" s="775">
        <v>3.024</v>
      </c>
      <c r="F5514" s="775" t="s">
        <v>4606</v>
      </c>
      <c r="G5514" s="775"/>
      <c r="H5514" s="775"/>
      <c r="I5514" s="775" t="s">
        <v>8191</v>
      </c>
    </row>
    <row r="5515" spans="1:9">
      <c r="A5515" s="775" t="str">
        <f>Table_wabobpsvr_AzureCalc_AzureCalcRateCard[[#This Row],[ServiceName]]&amp;Table_wabobpsvr_AzureCalc_AzureCalcRateCard[[#This Row],[Price_Level]]&amp;Table_wabobpsvr_AzureCalc_AzureCalcRateCard[[#This Row],[Region]]</f>
        <v>Premium Extra Large App Service HoursA</v>
      </c>
      <c r="B5515" s="775"/>
      <c r="C5515" s="775" t="s">
        <v>87</v>
      </c>
      <c r="D5515" s="775" t="s">
        <v>174</v>
      </c>
      <c r="E5515" s="775">
        <v>2.4676800000000001</v>
      </c>
      <c r="F5515" s="775" t="s">
        <v>4606</v>
      </c>
      <c r="G5515" s="775" t="s">
        <v>8213</v>
      </c>
      <c r="H5515" s="775" t="s">
        <v>8214</v>
      </c>
      <c r="I5515" s="775" t="s">
        <v>8215</v>
      </c>
    </row>
    <row r="5516" spans="1:9">
      <c r="A5516" s="775" t="str">
        <f>Table_wabobpsvr_AzureCalc_AzureCalcRateCard[[#This Row],[ServiceName]]&amp;Table_wabobpsvr_AzureCalc_AzureCalcRateCard[[#This Row],[Price_Level]]&amp;Table_wabobpsvr_AzureCalc_AzureCalcRateCard[[#This Row],[Region]]</f>
        <v>Premium Extra Large App Service HoursA</v>
      </c>
      <c r="B5516" s="775"/>
      <c r="C5516" s="775" t="s">
        <v>87</v>
      </c>
      <c r="D5516" s="775" t="s">
        <v>174</v>
      </c>
      <c r="E5516" s="775">
        <v>2.7470400000000001</v>
      </c>
      <c r="F5516" s="775" t="s">
        <v>4606</v>
      </c>
      <c r="G5516" s="775" t="s">
        <v>8216</v>
      </c>
      <c r="H5516" s="775" t="s">
        <v>8217</v>
      </c>
      <c r="I5516" s="775" t="s">
        <v>8218</v>
      </c>
    </row>
    <row r="5517" spans="1:9">
      <c r="A5517" s="775" t="str">
        <f>Table_wabobpsvr_AzureCalc_AzureCalcRateCard[[#This Row],[ServiceName]]&amp;Table_wabobpsvr_AzureCalc_AzureCalcRateCard[[#This Row],[Price_Level]]&amp;Table_wabobpsvr_AzureCalc_AzureCalcRateCard[[#This Row],[Region]]</f>
        <v>Premium Extra Large App Service HoursA</v>
      </c>
      <c r="B5517" s="775"/>
      <c r="C5517" s="775" t="s">
        <v>87</v>
      </c>
      <c r="D5517" s="775" t="s">
        <v>174</v>
      </c>
      <c r="E5517" s="775">
        <v>2.84016</v>
      </c>
      <c r="F5517" s="775" t="s">
        <v>4606</v>
      </c>
      <c r="G5517" s="775" t="s">
        <v>8219</v>
      </c>
      <c r="H5517" s="775" t="s">
        <v>8220</v>
      </c>
      <c r="I5517" s="775" t="s">
        <v>8221</v>
      </c>
    </row>
    <row r="5518" spans="1:9">
      <c r="A5518" s="775" t="str">
        <f>Table_wabobpsvr_AzureCalc_AzureCalcRateCard[[#This Row],[ServiceName]]&amp;Table_wabobpsvr_AzureCalc_AzureCalcRateCard[[#This Row],[Price_Level]]&amp;Table_wabobpsvr_AzureCalc_AzureCalcRateCard[[#This Row],[Region]]</f>
        <v>Premium Extra Large App Service HoursA</v>
      </c>
      <c r="B5518" s="775"/>
      <c r="C5518" s="775" t="s">
        <v>87</v>
      </c>
      <c r="D5518" s="775" t="s">
        <v>174</v>
      </c>
      <c r="E5518" s="775">
        <v>2.9332799999999999</v>
      </c>
      <c r="F5518" s="775" t="s">
        <v>4606</v>
      </c>
      <c r="G5518" s="775" t="s">
        <v>8222</v>
      </c>
      <c r="H5518" s="775" t="s">
        <v>8223</v>
      </c>
      <c r="I5518" s="775" t="s">
        <v>8224</v>
      </c>
    </row>
    <row r="5519" spans="1:9">
      <c r="A5519" s="775" t="str">
        <f>Table_wabobpsvr_AzureCalc_AzureCalcRateCard[[#This Row],[ServiceName]]&amp;Table_wabobpsvr_AzureCalc_AzureCalcRateCard[[#This Row],[Price_Level]]&amp;Table_wabobpsvr_AzureCalc_AzureCalcRateCard[[#This Row],[Region]]</f>
        <v>Standard_D12_v2 Cloud ServicesMOSP6</v>
      </c>
      <c r="B5519" s="775">
        <v>6</v>
      </c>
      <c r="C5519" s="775" t="s">
        <v>87</v>
      </c>
      <c r="D5519" s="775" t="s">
        <v>606</v>
      </c>
      <c r="E5519" s="775">
        <v>0.75</v>
      </c>
      <c r="F5519" s="775" t="s">
        <v>8196</v>
      </c>
      <c r="G5519" s="775"/>
      <c r="H5519" s="775"/>
      <c r="I5519" s="775" t="s">
        <v>8225</v>
      </c>
    </row>
    <row r="5520" spans="1:9">
      <c r="A5520" s="775" t="str">
        <f>Table_wabobpsvr_AzureCalc_AzureCalcRateCard[[#This Row],[ServiceName]]&amp;Table_wabobpsvr_AzureCalc_AzureCalcRateCard[[#This Row],[Price_Level]]&amp;Table_wabobpsvr_AzureCalc_AzureCalcRateCard[[#This Row],[Region]]</f>
        <v>Standard_D5_v2 VM (Non-Windows)A6</v>
      </c>
      <c r="B5520" s="775">
        <v>6</v>
      </c>
      <c r="C5520" s="775" t="s">
        <v>87</v>
      </c>
      <c r="D5520" s="775" t="s">
        <v>174</v>
      </c>
      <c r="E5520" s="775">
        <v>1.3269599999999999</v>
      </c>
      <c r="F5520" s="775" t="s">
        <v>8090</v>
      </c>
      <c r="G5520" s="775" t="s">
        <v>4235</v>
      </c>
      <c r="H5520" s="775" t="s">
        <v>4235</v>
      </c>
      <c r="I5520" s="775" t="s">
        <v>7866</v>
      </c>
    </row>
    <row r="5521" spans="1:9">
      <c r="A5521" s="775" t="str">
        <f>Table_wabobpsvr_AzureCalc_AzureCalcRateCard[[#This Row],[ServiceName]]&amp;Table_wabobpsvr_AzureCalc_AzureCalcRateCard[[#This Row],[Price_Level]]&amp;Table_wabobpsvr_AzureCalc_AzureCalcRateCard[[#This Row],[Region]]</f>
        <v>Standard_D12_v2 VM (Windows)C1</v>
      </c>
      <c r="B5521" s="775">
        <v>1</v>
      </c>
      <c r="C5521" s="775" t="s">
        <v>87</v>
      </c>
      <c r="D5521" s="775" t="s">
        <v>177</v>
      </c>
      <c r="E5521" s="775">
        <v>0.62790000000000001</v>
      </c>
      <c r="F5521" s="775" t="s">
        <v>8083</v>
      </c>
      <c r="G5521" s="775" t="s">
        <v>4235</v>
      </c>
      <c r="H5521" s="775" t="s">
        <v>4235</v>
      </c>
      <c r="I5521" s="775" t="s">
        <v>8202</v>
      </c>
    </row>
    <row r="5522" spans="1:9">
      <c r="A5522" s="775" t="str">
        <f>Table_wabobpsvr_AzureCalc_AzureCalcRateCard[[#This Row],[ServiceName]]&amp;Table_wabobpsvr_AzureCalc_AzureCalcRateCard[[#This Row],[Price_Level]]&amp;Table_wabobpsvr_AzureCalc_AzureCalcRateCard[[#This Row],[Region]]</f>
        <v>Standard_D12_v2 VM (Windows)D1</v>
      </c>
      <c r="B5522" s="775">
        <v>1</v>
      </c>
      <c r="C5522" s="775" t="s">
        <v>87</v>
      </c>
      <c r="D5522" s="775" t="s">
        <v>176</v>
      </c>
      <c r="E5522" s="775">
        <v>0.60719999999999996</v>
      </c>
      <c r="F5522" s="775" t="s">
        <v>8083</v>
      </c>
      <c r="G5522" s="775" t="s">
        <v>4235</v>
      </c>
      <c r="H5522" s="775" t="s">
        <v>4235</v>
      </c>
      <c r="I5522" s="775" t="s">
        <v>8202</v>
      </c>
    </row>
    <row r="5523" spans="1:9">
      <c r="A5523" s="775" t="str">
        <f>Table_wabobpsvr_AzureCalc_AzureCalcRateCard[[#This Row],[ServiceName]]&amp;Table_wabobpsvr_AzureCalc_AzureCalcRateCard[[#This Row],[Price_Level]]&amp;Table_wabobpsvr_AzureCalc_AzureCalcRateCard[[#This Row],[Region]]</f>
        <v>Standard_D13_v2 VM (Non-Windows)MOSP1</v>
      </c>
      <c r="B5523" s="775">
        <v>1</v>
      </c>
      <c r="C5523" s="775" t="s">
        <v>87</v>
      </c>
      <c r="D5523" s="775" t="s">
        <v>606</v>
      </c>
      <c r="E5523" s="775">
        <v>0.80500000000000005</v>
      </c>
      <c r="F5523" s="775" t="s">
        <v>8093</v>
      </c>
      <c r="G5523" s="775"/>
      <c r="H5523" s="775"/>
      <c r="I5523" s="775" t="s">
        <v>8226</v>
      </c>
    </row>
    <row r="5524" spans="1:9">
      <c r="A5524" s="775" t="str">
        <f>Table_wabobpsvr_AzureCalc_AzureCalcRateCard[[#This Row],[ServiceName]]&amp;Table_wabobpsvr_AzureCalc_AzureCalcRateCard[[#This Row],[Price_Level]]&amp;Table_wabobpsvr_AzureCalc_AzureCalcRateCard[[#This Row],[Region]]</f>
        <v>Standard_D13_v2 VM (Non-Windows)A1</v>
      </c>
      <c r="B5524" s="775">
        <v>1</v>
      </c>
      <c r="C5524" s="775" t="s">
        <v>87</v>
      </c>
      <c r="D5524" s="775" t="s">
        <v>174</v>
      </c>
      <c r="E5524" s="775">
        <v>0.78085000000000004</v>
      </c>
      <c r="F5524" s="775" t="s">
        <v>8093</v>
      </c>
      <c r="G5524" s="775" t="s">
        <v>4235</v>
      </c>
      <c r="H5524" s="775" t="s">
        <v>4235</v>
      </c>
      <c r="I5524" s="775" t="s">
        <v>8226</v>
      </c>
    </row>
    <row r="5525" spans="1:9">
      <c r="A5525" s="775" t="str">
        <f>Table_wabobpsvr_AzureCalc_AzureCalcRateCard[[#This Row],[ServiceName]]&amp;Table_wabobpsvr_AzureCalc_AzureCalcRateCard[[#This Row],[Price_Level]]&amp;Table_wabobpsvr_AzureCalc_AzureCalcRateCard[[#This Row],[Region]]</f>
        <v>Standard_D13_v2 VM (Non-Windows)B1</v>
      </c>
      <c r="B5525" s="775">
        <v>1</v>
      </c>
      <c r="C5525" s="775" t="s">
        <v>87</v>
      </c>
      <c r="D5525" s="775" t="s">
        <v>175</v>
      </c>
      <c r="E5525" s="775">
        <v>0.75670000000000004</v>
      </c>
      <c r="F5525" s="775" t="s">
        <v>8093</v>
      </c>
      <c r="G5525" s="775" t="s">
        <v>4235</v>
      </c>
      <c r="H5525" s="775" t="s">
        <v>4235</v>
      </c>
      <c r="I5525" s="775" t="s">
        <v>8226</v>
      </c>
    </row>
    <row r="5526" spans="1:9">
      <c r="A5526" s="775" t="str">
        <f>Table_wabobpsvr_AzureCalc_AzureCalcRateCard[[#This Row],[ServiceName]]&amp;Table_wabobpsvr_AzureCalc_AzureCalcRateCard[[#This Row],[Price_Level]]&amp;Table_wabobpsvr_AzureCalc_AzureCalcRateCard[[#This Row],[Region]]</f>
        <v>Standard_D13_v2 VM (Non-Windows)C1</v>
      </c>
      <c r="B5526" s="775">
        <v>1</v>
      </c>
      <c r="C5526" s="775" t="s">
        <v>87</v>
      </c>
      <c r="D5526" s="775" t="s">
        <v>177</v>
      </c>
      <c r="E5526" s="775">
        <v>0.73255000000000003</v>
      </c>
      <c r="F5526" s="775" t="s">
        <v>8093</v>
      </c>
      <c r="G5526" s="775" t="s">
        <v>4235</v>
      </c>
      <c r="H5526" s="775" t="s">
        <v>4235</v>
      </c>
      <c r="I5526" s="775" t="s">
        <v>8226</v>
      </c>
    </row>
    <row r="5527" spans="1:9">
      <c r="A5527" s="775" t="str">
        <f>Table_wabobpsvr_AzureCalc_AzureCalcRateCard[[#This Row],[ServiceName]]&amp;Table_wabobpsvr_AzureCalc_AzureCalcRateCard[[#This Row],[Price_Level]]&amp;Table_wabobpsvr_AzureCalc_AzureCalcRateCard[[#This Row],[Region]]</f>
        <v>Standard_D14_v2 Cloud ServicesA16</v>
      </c>
      <c r="B5527" s="775">
        <v>16</v>
      </c>
      <c r="C5527" s="775" t="s">
        <v>87</v>
      </c>
      <c r="D5527" s="775" t="s">
        <v>174</v>
      </c>
      <c r="E5527" s="775">
        <v>2.3735900000000001</v>
      </c>
      <c r="F5527" s="775" t="s">
        <v>8209</v>
      </c>
      <c r="G5527" s="775" t="s">
        <v>4235</v>
      </c>
      <c r="H5527" s="775" t="s">
        <v>4235</v>
      </c>
      <c r="I5527" s="775" t="s">
        <v>8212</v>
      </c>
    </row>
    <row r="5528" spans="1:9">
      <c r="A5528" s="775" t="str">
        <f>Table_wabobpsvr_AzureCalc_AzureCalcRateCard[[#This Row],[ServiceName]]&amp;Table_wabobpsvr_AzureCalc_AzureCalcRateCard[[#This Row],[Price_Level]]&amp;Table_wabobpsvr_AzureCalc_AzureCalcRateCard[[#This Row],[Region]]</f>
        <v>Standard_D14_v2 Cloud ServicesB16</v>
      </c>
      <c r="B5528" s="775">
        <v>16</v>
      </c>
      <c r="C5528" s="775" t="s">
        <v>87</v>
      </c>
      <c r="D5528" s="775" t="s">
        <v>175</v>
      </c>
      <c r="E5528" s="775">
        <v>2.3001800000000001</v>
      </c>
      <c r="F5528" s="775" t="s">
        <v>8209</v>
      </c>
      <c r="G5528" s="775" t="s">
        <v>4235</v>
      </c>
      <c r="H5528" s="775" t="s">
        <v>4235</v>
      </c>
      <c r="I5528" s="775" t="s">
        <v>8212</v>
      </c>
    </row>
    <row r="5529" spans="1:9">
      <c r="A5529" s="775" t="str">
        <f>Table_wabobpsvr_AzureCalc_AzureCalcRateCard[[#This Row],[ServiceName]]&amp;Table_wabobpsvr_AzureCalc_AzureCalcRateCard[[#This Row],[Price_Level]]&amp;Table_wabobpsvr_AzureCalc_AzureCalcRateCard[[#This Row],[Region]]</f>
        <v>Standard_D14_v2 Cloud ServicesC16</v>
      </c>
      <c r="B5529" s="775">
        <v>16</v>
      </c>
      <c r="C5529" s="775" t="s">
        <v>87</v>
      </c>
      <c r="D5529" s="775" t="s">
        <v>177</v>
      </c>
      <c r="E5529" s="775">
        <v>2.2267700000000001</v>
      </c>
      <c r="F5529" s="775" t="s">
        <v>8209</v>
      </c>
      <c r="G5529" s="775" t="s">
        <v>4235</v>
      </c>
      <c r="H5529" s="775" t="s">
        <v>4235</v>
      </c>
      <c r="I5529" s="775" t="s">
        <v>8212</v>
      </c>
    </row>
    <row r="5530" spans="1:9">
      <c r="A5530" s="775" t="str">
        <f>Table_wabobpsvr_AzureCalc_AzureCalcRateCard[[#This Row],[ServiceName]]&amp;Table_wabobpsvr_AzureCalc_AzureCalcRateCard[[#This Row],[Price_Level]]&amp;Table_wabobpsvr_AzureCalc_AzureCalcRateCard[[#This Row],[Region]]</f>
        <v>Standard_D14_v2 Cloud ServicesD16</v>
      </c>
      <c r="B5530" s="775">
        <v>16</v>
      </c>
      <c r="C5530" s="775" t="s">
        <v>87</v>
      </c>
      <c r="D5530" s="775" t="s">
        <v>176</v>
      </c>
      <c r="E5530" s="775">
        <v>2.1533600000000002</v>
      </c>
      <c r="F5530" s="775" t="s">
        <v>8209</v>
      </c>
      <c r="G5530" s="775" t="s">
        <v>4235</v>
      </c>
      <c r="H5530" s="775" t="s">
        <v>4235</v>
      </c>
      <c r="I5530" s="775" t="s">
        <v>8212</v>
      </c>
    </row>
    <row r="5531" spans="1:9">
      <c r="A5531" s="775" t="str">
        <f>Table_wabobpsvr_AzureCalc_AzureCalcRateCard[[#This Row],[ServiceName]]&amp;Table_wabobpsvr_AzureCalc_AzureCalcRateCard[[#This Row],[Price_Level]]&amp;Table_wabobpsvr_AzureCalc_AzureCalcRateCard[[#This Row],[Region]]</f>
        <v>Standard_D2_v2 Cloud ServicesMOSP16</v>
      </c>
      <c r="B5531" s="775">
        <v>16</v>
      </c>
      <c r="C5531" s="775" t="s">
        <v>87</v>
      </c>
      <c r="D5531" s="775" t="s">
        <v>606</v>
      </c>
      <c r="E5531" s="775">
        <v>0.312</v>
      </c>
      <c r="F5531" s="775" t="s">
        <v>8227</v>
      </c>
      <c r="G5531" s="775"/>
      <c r="H5531" s="775"/>
      <c r="I5531" s="775" t="s">
        <v>8228</v>
      </c>
    </row>
    <row r="5532" spans="1:9">
      <c r="A5532" s="1039" t="str">
        <f>Table_wabobpsvr_AzureCalc_AzureCalcRateCard[[#This Row],[ServiceName]]&amp;Table_wabobpsvr_AzureCalc_AzureCalcRateCard[[#This Row],[Price_Level]]&amp;Table_wabobpsvr_AzureCalc_AzureCalcRateCard[[#This Row],[Region]]</f>
        <v>Standard_D2_v2 Cloud ServicesA16</v>
      </c>
      <c r="B5532" s="1039">
        <v>16</v>
      </c>
      <c r="C5532" s="1039" t="s">
        <v>87</v>
      </c>
      <c r="D5532" s="1039" t="s">
        <v>174</v>
      </c>
      <c r="E5532" s="1039">
        <v>0.30264000000000002</v>
      </c>
      <c r="F5532" s="1039" t="s">
        <v>8227</v>
      </c>
      <c r="G5532" s="775" t="s">
        <v>4235</v>
      </c>
      <c r="H5532" s="775" t="s">
        <v>4235</v>
      </c>
      <c r="I5532" s="775" t="s">
        <v>8228</v>
      </c>
    </row>
    <row r="5533" spans="1:9">
      <c r="A5533" s="1039" t="str">
        <f>Table_wabobpsvr_AzureCalc_AzureCalcRateCard[[#This Row],[ServiceName]]&amp;Table_wabobpsvr_AzureCalc_AzureCalcRateCard[[#This Row],[Price_Level]]&amp;Table_wabobpsvr_AzureCalc_AzureCalcRateCard[[#This Row],[Region]]</f>
        <v>Standard_D2_v2 Cloud ServicesB16</v>
      </c>
      <c r="B5533" s="1039">
        <v>16</v>
      </c>
      <c r="C5533" s="1039" t="s">
        <v>87</v>
      </c>
      <c r="D5533" s="1039" t="s">
        <v>175</v>
      </c>
      <c r="E5533" s="1039">
        <v>0.29327999999999999</v>
      </c>
      <c r="F5533" s="1039" t="s">
        <v>8227</v>
      </c>
      <c r="G5533" s="775" t="s">
        <v>4235</v>
      </c>
      <c r="H5533" s="775" t="s">
        <v>4235</v>
      </c>
      <c r="I5533" s="775" t="s">
        <v>8228</v>
      </c>
    </row>
    <row r="5534" spans="1:9">
      <c r="A5534" s="1039" t="str">
        <f>Table_wabobpsvr_AzureCalc_AzureCalcRateCard[[#This Row],[ServiceName]]&amp;Table_wabobpsvr_AzureCalc_AzureCalcRateCard[[#This Row],[Price_Level]]&amp;Table_wabobpsvr_AzureCalc_AzureCalcRateCard[[#This Row],[Region]]</f>
        <v>Standard_D2_v2 Cloud ServicesC16</v>
      </c>
      <c r="B5534" s="1039">
        <v>16</v>
      </c>
      <c r="C5534" s="1039" t="s">
        <v>87</v>
      </c>
      <c r="D5534" s="1039" t="s">
        <v>177</v>
      </c>
      <c r="E5534" s="1039">
        <v>0.28392000000000001</v>
      </c>
      <c r="F5534" s="1039" t="s">
        <v>8227</v>
      </c>
      <c r="G5534" s="775" t="s">
        <v>4235</v>
      </c>
      <c r="H5534" s="775" t="s">
        <v>4235</v>
      </c>
      <c r="I5534" s="775" t="s">
        <v>8228</v>
      </c>
    </row>
    <row r="5535" spans="1:9">
      <c r="A5535" s="1039" t="str">
        <f>Table_wabobpsvr_AzureCalc_AzureCalcRateCard[[#This Row],[ServiceName]]&amp;Table_wabobpsvr_AzureCalc_AzureCalcRateCard[[#This Row],[Price_Level]]&amp;Table_wabobpsvr_AzureCalc_AzureCalcRateCard[[#This Row],[Region]]</f>
        <v>Standard_D2_v2 Cloud ServicesD16</v>
      </c>
      <c r="B5535" s="1039">
        <v>16</v>
      </c>
      <c r="C5535" s="1039" t="s">
        <v>87</v>
      </c>
      <c r="D5535" s="1039" t="s">
        <v>176</v>
      </c>
      <c r="E5535" s="1039">
        <v>0.27456000000000003</v>
      </c>
      <c r="F5535" s="1039" t="s">
        <v>8227</v>
      </c>
      <c r="G5535" s="775" t="s">
        <v>4235</v>
      </c>
      <c r="H5535" s="775" t="s">
        <v>4235</v>
      </c>
      <c r="I5535" s="775" t="s">
        <v>8228</v>
      </c>
    </row>
    <row r="5536" spans="1:9">
      <c r="A5536" s="1039" t="str">
        <f>Table_wabobpsvr_AzureCalc_AzureCalcRateCard[[#This Row],[ServiceName]]&amp;Table_wabobpsvr_AzureCalc_AzureCalcRateCard[[#This Row],[Price_Level]]&amp;Table_wabobpsvr_AzureCalc_AzureCalcRateCard[[#This Row],[Region]]</f>
        <v>Standard_D4_v2 VM (Non-Windows)MOSP7</v>
      </c>
      <c r="B5536" s="1039">
        <v>7</v>
      </c>
      <c r="C5536" s="1039" t="s">
        <v>87</v>
      </c>
      <c r="D5536" s="1039" t="s">
        <v>606</v>
      </c>
      <c r="E5536" s="1039">
        <v>0.58399999999999996</v>
      </c>
      <c r="F5536" s="1039" t="s">
        <v>8089</v>
      </c>
      <c r="G5536" s="775"/>
      <c r="H5536" s="775"/>
      <c r="I5536" s="775" t="s">
        <v>7828</v>
      </c>
    </row>
    <row r="5537" spans="1:9">
      <c r="A5537" s="775" t="str">
        <f>Table_wabobpsvr_AzureCalc_AzureCalcRateCard[[#This Row],[ServiceName]]&amp;Table_wabobpsvr_AzureCalc_AzureCalcRateCard[[#This Row],[Price_Level]]&amp;Table_wabobpsvr_AzureCalc_AzureCalcRateCard[[#This Row],[Region]]</f>
        <v>Standard_D4_v2 VM (Non-Windows)A7</v>
      </c>
      <c r="B5537" s="775">
        <v>7</v>
      </c>
      <c r="C5537" s="775" t="s">
        <v>87</v>
      </c>
      <c r="D5537" s="775" t="s">
        <v>174</v>
      </c>
      <c r="E5537" s="775">
        <v>0.56647999999999998</v>
      </c>
      <c r="F5537" s="775" t="s">
        <v>8089</v>
      </c>
      <c r="G5537" s="775" t="s">
        <v>4235</v>
      </c>
      <c r="H5537" s="775" t="s">
        <v>4235</v>
      </c>
      <c r="I5537" s="775" t="s">
        <v>7828</v>
      </c>
    </row>
    <row r="5538" spans="1:9">
      <c r="A5538" s="775" t="str">
        <f>Table_wabobpsvr_AzureCalc_AzureCalcRateCard[[#This Row],[ServiceName]]&amp;Table_wabobpsvr_AzureCalc_AzureCalcRateCard[[#This Row],[Price_Level]]&amp;Table_wabobpsvr_AzureCalc_AzureCalcRateCard[[#This Row],[Region]]</f>
        <v>Standard_D4_v2 VM (Non-Windows)B7</v>
      </c>
      <c r="B5538" s="775">
        <v>7</v>
      </c>
      <c r="C5538" s="775" t="s">
        <v>87</v>
      </c>
      <c r="D5538" s="775" t="s">
        <v>175</v>
      </c>
      <c r="E5538" s="775">
        <v>0.54896</v>
      </c>
      <c r="F5538" s="775" t="s">
        <v>8089</v>
      </c>
      <c r="G5538" s="775" t="s">
        <v>4235</v>
      </c>
      <c r="H5538" s="775" t="s">
        <v>4235</v>
      </c>
      <c r="I5538" s="775" t="s">
        <v>7828</v>
      </c>
    </row>
    <row r="5539" spans="1:9">
      <c r="A5539" s="775" t="str">
        <f>Table_wabobpsvr_AzureCalc_AzureCalcRateCard[[#This Row],[ServiceName]]&amp;Table_wabobpsvr_AzureCalc_AzureCalcRateCard[[#This Row],[Price_Level]]&amp;Table_wabobpsvr_AzureCalc_AzureCalcRateCard[[#This Row],[Region]]</f>
        <v>Standard_D4_v2 VM (Non-Windows)C7</v>
      </c>
      <c r="B5539" s="775">
        <v>7</v>
      </c>
      <c r="C5539" s="775" t="s">
        <v>87</v>
      </c>
      <c r="D5539" s="775" t="s">
        <v>177</v>
      </c>
      <c r="E5539" s="775">
        <v>0.53144000000000002</v>
      </c>
      <c r="F5539" s="775" t="s">
        <v>8089</v>
      </c>
      <c r="G5539" s="775" t="s">
        <v>4235</v>
      </c>
      <c r="H5539" s="775" t="s">
        <v>4235</v>
      </c>
      <c r="I5539" s="775" t="s">
        <v>7828</v>
      </c>
    </row>
    <row r="5540" spans="1:9">
      <c r="A5540" s="775" t="str">
        <f>Table_wabobpsvr_AzureCalc_AzureCalcRateCard[[#This Row],[ServiceName]]&amp;Table_wabobpsvr_AzureCalc_AzureCalcRateCard[[#This Row],[Price_Level]]&amp;Table_wabobpsvr_AzureCalc_AzureCalcRateCard[[#This Row],[Region]]</f>
        <v>Standard_D4_v2 VM (Non-Windows)D7</v>
      </c>
      <c r="B5540" s="775">
        <v>7</v>
      </c>
      <c r="C5540" s="775" t="s">
        <v>87</v>
      </c>
      <c r="D5540" s="775" t="s">
        <v>176</v>
      </c>
      <c r="E5540" s="775">
        <v>0.51392000000000004</v>
      </c>
      <c r="F5540" s="775" t="s">
        <v>8089</v>
      </c>
      <c r="G5540" s="775" t="s">
        <v>4235</v>
      </c>
      <c r="H5540" s="775" t="s">
        <v>4235</v>
      </c>
      <c r="I5540" s="775" t="s">
        <v>7828</v>
      </c>
    </row>
    <row r="5541" spans="1:9">
      <c r="A5541" s="775" t="str">
        <f>Table_wabobpsvr_AzureCalc_AzureCalcRateCard[[#This Row],[ServiceName]]&amp;Table_wabobpsvr_AzureCalc_AzureCalcRateCard[[#This Row],[Price_Level]]&amp;Table_wabobpsvr_AzureCalc_AzureCalcRateCard[[#This Row],[Region]]</f>
        <v>Standard_D4_v2 VM (Windows)MOSP7</v>
      </c>
      <c r="B5541" s="775">
        <v>7</v>
      </c>
      <c r="C5541" s="775" t="s">
        <v>87</v>
      </c>
      <c r="D5541" s="775" t="s">
        <v>606</v>
      </c>
      <c r="E5541" s="775">
        <v>1.032</v>
      </c>
      <c r="F5541" s="775" t="s">
        <v>8080</v>
      </c>
      <c r="G5541" s="775"/>
      <c r="H5541" s="775"/>
      <c r="I5541" s="775" t="s">
        <v>7829</v>
      </c>
    </row>
    <row r="5542" spans="1:9">
      <c r="A5542" s="775" t="str">
        <f>Table_wabobpsvr_AzureCalc_AzureCalcRateCard[[#This Row],[ServiceName]]&amp;Table_wabobpsvr_AzureCalc_AzureCalcRateCard[[#This Row],[Price_Level]]&amp;Table_wabobpsvr_AzureCalc_AzureCalcRateCard[[#This Row],[Region]]</f>
        <v>Standard_D4_v2 VM (Windows)A7</v>
      </c>
      <c r="B5542" s="775">
        <v>7</v>
      </c>
      <c r="C5542" s="775" t="s">
        <v>87</v>
      </c>
      <c r="D5542" s="775" t="s">
        <v>174</v>
      </c>
      <c r="E5542" s="775">
        <v>1.0010399999999999</v>
      </c>
      <c r="F5542" s="775" t="s">
        <v>8080</v>
      </c>
      <c r="G5542" s="775" t="s">
        <v>4235</v>
      </c>
      <c r="H5542" s="775" t="s">
        <v>4235</v>
      </c>
      <c r="I5542" s="775" t="s">
        <v>7829</v>
      </c>
    </row>
    <row r="5543" spans="1:9">
      <c r="A5543" s="775" t="str">
        <f>Table_wabobpsvr_AzureCalc_AzureCalcRateCard[[#This Row],[ServiceName]]&amp;Table_wabobpsvr_AzureCalc_AzureCalcRateCard[[#This Row],[Price_Level]]&amp;Table_wabobpsvr_AzureCalc_AzureCalcRateCard[[#This Row],[Region]]</f>
        <v>Standard_D4_v2 VM (Windows)B7</v>
      </c>
      <c r="B5543" s="775">
        <v>7</v>
      </c>
      <c r="C5543" s="775" t="s">
        <v>87</v>
      </c>
      <c r="D5543" s="775" t="s">
        <v>175</v>
      </c>
      <c r="E5543" s="775">
        <v>0.97008000000000005</v>
      </c>
      <c r="F5543" s="775" t="s">
        <v>8080</v>
      </c>
      <c r="G5543" s="775" t="s">
        <v>4235</v>
      </c>
      <c r="H5543" s="775" t="s">
        <v>4235</v>
      </c>
      <c r="I5543" s="775" t="s">
        <v>7829</v>
      </c>
    </row>
    <row r="5544" spans="1:9">
      <c r="A5544" s="775" t="str">
        <f>Table_wabobpsvr_AzureCalc_AzureCalcRateCard[[#This Row],[ServiceName]]&amp;Table_wabobpsvr_AzureCalc_AzureCalcRateCard[[#This Row],[Price_Level]]&amp;Table_wabobpsvr_AzureCalc_AzureCalcRateCard[[#This Row],[Region]]</f>
        <v>Standard_D4_v2 VM (Windows)C7</v>
      </c>
      <c r="B5544" s="775">
        <v>7</v>
      </c>
      <c r="C5544" s="775" t="s">
        <v>87</v>
      </c>
      <c r="D5544" s="775" t="s">
        <v>177</v>
      </c>
      <c r="E5544" s="775">
        <v>0.93911999999999995</v>
      </c>
      <c r="F5544" s="775" t="s">
        <v>8080</v>
      </c>
      <c r="G5544" s="775" t="s">
        <v>4235</v>
      </c>
      <c r="H5544" s="775" t="s">
        <v>4235</v>
      </c>
      <c r="I5544" s="775" t="s">
        <v>7829</v>
      </c>
    </row>
    <row r="5545" spans="1:9">
      <c r="A5545" s="775" t="str">
        <f>Table_wabobpsvr_AzureCalc_AzureCalcRateCard[[#This Row],[ServiceName]]&amp;Table_wabobpsvr_AzureCalc_AzureCalcRateCard[[#This Row],[Price_Level]]&amp;Table_wabobpsvr_AzureCalc_AzureCalcRateCard[[#This Row],[Region]]</f>
        <v>Standard_D3_v2 Cloud ServicesMOSP16</v>
      </c>
      <c r="B5545" s="775">
        <v>16</v>
      </c>
      <c r="C5545" s="775" t="s">
        <v>87</v>
      </c>
      <c r="D5545" s="775" t="s">
        <v>606</v>
      </c>
      <c r="E5545" s="775">
        <v>0.624</v>
      </c>
      <c r="F5545" s="775" t="s">
        <v>8229</v>
      </c>
      <c r="G5545" s="775"/>
      <c r="H5545" s="775"/>
      <c r="I5545" s="775" t="s">
        <v>8230</v>
      </c>
    </row>
    <row r="5546" spans="1:9">
      <c r="A5546" s="775" t="str">
        <f>Table_wabobpsvr_AzureCalc_AzureCalcRateCard[[#This Row],[ServiceName]]&amp;Table_wabobpsvr_AzureCalc_AzureCalcRateCard[[#This Row],[Price_Level]]&amp;Table_wabobpsvr_AzureCalc_AzureCalcRateCard[[#This Row],[Region]]</f>
        <v>Standard_D3_v2 Cloud ServicesA16</v>
      </c>
      <c r="B5546" s="775">
        <v>16</v>
      </c>
      <c r="C5546" s="775" t="s">
        <v>87</v>
      </c>
      <c r="D5546" s="775" t="s">
        <v>174</v>
      </c>
      <c r="E5546" s="775">
        <v>0.60528000000000004</v>
      </c>
      <c r="F5546" s="775" t="s">
        <v>8229</v>
      </c>
      <c r="G5546" s="775" t="s">
        <v>4235</v>
      </c>
      <c r="H5546" s="775" t="s">
        <v>4235</v>
      </c>
      <c r="I5546" s="775" t="s">
        <v>8230</v>
      </c>
    </row>
    <row r="5547" spans="1:9">
      <c r="A5547" s="775" t="str">
        <f>Table_wabobpsvr_AzureCalc_AzureCalcRateCard[[#This Row],[ServiceName]]&amp;Table_wabobpsvr_AzureCalc_AzureCalcRateCard[[#This Row],[Price_Level]]&amp;Table_wabobpsvr_AzureCalc_AzureCalcRateCard[[#This Row],[Region]]</f>
        <v>Standard_D3_v2 Cloud ServicesB16</v>
      </c>
      <c r="B5547" s="775">
        <v>16</v>
      </c>
      <c r="C5547" s="775" t="s">
        <v>87</v>
      </c>
      <c r="D5547" s="775" t="s">
        <v>175</v>
      </c>
      <c r="E5547" s="775">
        <v>0.58655999999999997</v>
      </c>
      <c r="F5547" s="775" t="s">
        <v>8229</v>
      </c>
      <c r="G5547" s="775" t="s">
        <v>4235</v>
      </c>
      <c r="H5547" s="775" t="s">
        <v>4235</v>
      </c>
      <c r="I5547" s="775" t="s">
        <v>8230</v>
      </c>
    </row>
    <row r="5548" spans="1:9">
      <c r="A5548" s="775" t="str">
        <f>Table_wabobpsvr_AzureCalc_AzureCalcRateCard[[#This Row],[ServiceName]]&amp;Table_wabobpsvr_AzureCalc_AzureCalcRateCard[[#This Row],[Price_Level]]&amp;Table_wabobpsvr_AzureCalc_AzureCalcRateCard[[#This Row],[Region]]</f>
        <v>Standard_D3_v2 Cloud ServicesC16</v>
      </c>
      <c r="B5548" s="775">
        <v>16</v>
      </c>
      <c r="C5548" s="775" t="s">
        <v>87</v>
      </c>
      <c r="D5548" s="775" t="s">
        <v>177</v>
      </c>
      <c r="E5548" s="775">
        <v>0.56784000000000001</v>
      </c>
      <c r="F5548" s="775" t="s">
        <v>8229</v>
      </c>
      <c r="G5548" s="775" t="s">
        <v>4235</v>
      </c>
      <c r="H5548" s="775" t="s">
        <v>4235</v>
      </c>
      <c r="I5548" s="775" t="s">
        <v>8230</v>
      </c>
    </row>
    <row r="5549" spans="1:9">
      <c r="A5549" s="775" t="str">
        <f>Table_wabobpsvr_AzureCalc_AzureCalcRateCard[[#This Row],[ServiceName]]&amp;Table_wabobpsvr_AzureCalc_AzureCalcRateCard[[#This Row],[Price_Level]]&amp;Table_wabobpsvr_AzureCalc_AzureCalcRateCard[[#This Row],[Region]]</f>
        <v>Standard_D3_v2 Cloud ServicesD16</v>
      </c>
      <c r="B5549" s="775">
        <v>16</v>
      </c>
      <c r="C5549" s="775" t="s">
        <v>87</v>
      </c>
      <c r="D5549" s="775" t="s">
        <v>176</v>
      </c>
      <c r="E5549" s="775">
        <v>0.54912000000000005</v>
      </c>
      <c r="F5549" s="775" t="s">
        <v>8229</v>
      </c>
      <c r="G5549" s="775" t="s">
        <v>4235</v>
      </c>
      <c r="H5549" s="775" t="s">
        <v>4235</v>
      </c>
      <c r="I5549" s="775" t="s">
        <v>8230</v>
      </c>
    </row>
    <row r="5550" spans="1:9">
      <c r="A5550" s="775" t="str">
        <f>Table_wabobpsvr_AzureCalc_AzureCalcRateCard[[#This Row],[ServiceName]]&amp;Table_wabobpsvr_AzureCalc_AzureCalcRateCard[[#This Row],[Price_Level]]&amp;Table_wabobpsvr_AzureCalc_AzureCalcRateCard[[#This Row],[Region]]</f>
        <v>Standard_D4_v2 Cloud ServicesMOSP16</v>
      </c>
      <c r="B5550" s="775">
        <v>16</v>
      </c>
      <c r="C5550" s="775" t="s">
        <v>87</v>
      </c>
      <c r="D5550" s="775" t="s">
        <v>606</v>
      </c>
      <c r="E5550" s="775">
        <v>1.248</v>
      </c>
      <c r="F5550" s="775" t="s">
        <v>8231</v>
      </c>
      <c r="G5550" s="775"/>
      <c r="H5550" s="775"/>
      <c r="I5550" s="775" t="s">
        <v>8232</v>
      </c>
    </row>
    <row r="5551" spans="1:9">
      <c r="A5551" s="775" t="str">
        <f>Table_wabobpsvr_AzureCalc_AzureCalcRateCard[[#This Row],[ServiceName]]&amp;Table_wabobpsvr_AzureCalc_AzureCalcRateCard[[#This Row],[Price_Level]]&amp;Table_wabobpsvr_AzureCalc_AzureCalcRateCard[[#This Row],[Region]]</f>
        <v>Standard_D4_v2 Cloud ServicesA16</v>
      </c>
      <c r="B5551" s="775">
        <v>16</v>
      </c>
      <c r="C5551" s="775" t="s">
        <v>87</v>
      </c>
      <c r="D5551" s="775" t="s">
        <v>174</v>
      </c>
      <c r="E5551" s="775">
        <v>1.2105600000000001</v>
      </c>
      <c r="F5551" s="775" t="s">
        <v>8231</v>
      </c>
      <c r="G5551" s="775" t="s">
        <v>4235</v>
      </c>
      <c r="H5551" s="775" t="s">
        <v>4235</v>
      </c>
      <c r="I5551" s="775" t="s">
        <v>8232</v>
      </c>
    </row>
    <row r="5552" spans="1:9">
      <c r="A5552" s="775" t="str">
        <f>Table_wabobpsvr_AzureCalc_AzureCalcRateCard[[#This Row],[ServiceName]]&amp;Table_wabobpsvr_AzureCalc_AzureCalcRateCard[[#This Row],[Price_Level]]&amp;Table_wabobpsvr_AzureCalc_AzureCalcRateCard[[#This Row],[Region]]</f>
        <v>Premium Extra Large App Service HoursD</v>
      </c>
      <c r="B5552" s="775"/>
      <c r="C5552" s="775" t="s">
        <v>87</v>
      </c>
      <c r="D5552" s="775" t="s">
        <v>176</v>
      </c>
      <c r="E5552" s="775">
        <v>2.6611199999999999</v>
      </c>
      <c r="F5552" s="775" t="s">
        <v>4606</v>
      </c>
      <c r="G5552" s="775" t="s">
        <v>8189</v>
      </c>
      <c r="H5552" s="775" t="s">
        <v>8190</v>
      </c>
      <c r="I5552" s="775" t="s">
        <v>8191</v>
      </c>
    </row>
    <row r="5553" spans="1:9">
      <c r="A5553" s="775" t="str">
        <f>Table_wabobpsvr_AzureCalc_AzureCalcRateCard[[#This Row],[ServiceName]]&amp;Table_wabobpsvr_AzureCalc_AzureCalcRateCard[[#This Row],[Price_Level]]&amp;Table_wabobpsvr_AzureCalc_AzureCalcRateCard[[#This Row],[Region]]</f>
        <v>Standard_D4_v2 Cloud ServicesB16</v>
      </c>
      <c r="B5553" s="775">
        <v>16</v>
      </c>
      <c r="C5553" s="775" t="s">
        <v>87</v>
      </c>
      <c r="D5553" s="775" t="s">
        <v>175</v>
      </c>
      <c r="E5553" s="775">
        <v>1.1731199999999999</v>
      </c>
      <c r="F5553" s="775" t="s">
        <v>8231</v>
      </c>
      <c r="G5553" s="775" t="s">
        <v>4235</v>
      </c>
      <c r="H5553" s="775" t="s">
        <v>4235</v>
      </c>
      <c r="I5553" s="775" t="s">
        <v>8232</v>
      </c>
    </row>
    <row r="5554" spans="1:9">
      <c r="A5554" s="775" t="str">
        <f>Table_wabobpsvr_AzureCalc_AzureCalcRateCard[[#This Row],[ServiceName]]&amp;Table_wabobpsvr_AzureCalc_AzureCalcRateCard[[#This Row],[Price_Level]]&amp;Table_wabobpsvr_AzureCalc_AzureCalcRateCard[[#This Row],[Region]]</f>
        <v>Developer API Management UnitsMOSP2</v>
      </c>
      <c r="B5554" s="775">
        <v>2</v>
      </c>
      <c r="C5554" s="775" t="s">
        <v>4235</v>
      </c>
      <c r="D5554" s="775" t="s">
        <v>606</v>
      </c>
      <c r="E5554" s="775">
        <v>999999</v>
      </c>
      <c r="F5554" s="775" t="s">
        <v>806</v>
      </c>
      <c r="G5554" s="775" t="s">
        <v>4235</v>
      </c>
      <c r="H5554" s="775" t="s">
        <v>4235</v>
      </c>
      <c r="I5554" s="775" t="s">
        <v>4235</v>
      </c>
    </row>
    <row r="5555" spans="1:9">
      <c r="A5555" s="775" t="str">
        <f>Table_wabobpsvr_AzureCalc_AzureCalcRateCard[[#This Row],[ServiceName]]&amp;Table_wabobpsvr_AzureCalc_AzureCalcRateCard[[#This Row],[Price_Level]]&amp;Table_wabobpsvr_AzureCalc_AzureCalcRateCard[[#This Row],[Region]]</f>
        <v>Developer API Management UnitsA2</v>
      </c>
      <c r="B5555" s="775">
        <v>2</v>
      </c>
      <c r="C5555" s="775" t="s">
        <v>4235</v>
      </c>
      <c r="D5555" s="775" t="s">
        <v>174</v>
      </c>
      <c r="E5555" s="775">
        <v>999999</v>
      </c>
      <c r="F5555" s="775" t="s">
        <v>806</v>
      </c>
      <c r="G5555" s="775" t="s">
        <v>4235</v>
      </c>
      <c r="H5555" s="775" t="s">
        <v>4235</v>
      </c>
      <c r="I5555" s="775" t="s">
        <v>4235</v>
      </c>
    </row>
    <row r="5556" spans="1:9">
      <c r="A5556" s="775" t="str">
        <f>Table_wabobpsvr_AzureCalc_AzureCalcRateCard[[#This Row],[ServiceName]]&amp;Table_wabobpsvr_AzureCalc_AzureCalcRateCard[[#This Row],[Price_Level]]&amp;Table_wabobpsvr_AzureCalc_AzureCalcRateCard[[#This Row],[Region]]</f>
        <v>Developer API Management UnitsB2</v>
      </c>
      <c r="B5556" s="775">
        <v>2</v>
      </c>
      <c r="C5556" s="775" t="s">
        <v>4235</v>
      </c>
      <c r="D5556" s="775" t="s">
        <v>175</v>
      </c>
      <c r="E5556" s="775">
        <v>999999</v>
      </c>
      <c r="F5556" s="775" t="s">
        <v>806</v>
      </c>
      <c r="G5556" s="775" t="s">
        <v>4235</v>
      </c>
      <c r="H5556" s="775" t="s">
        <v>4235</v>
      </c>
      <c r="I5556" s="775" t="s">
        <v>4235</v>
      </c>
    </row>
    <row r="5557" spans="1:9">
      <c r="A5557" s="775" t="str">
        <f>Table_wabobpsvr_AzureCalc_AzureCalcRateCard[[#This Row],[ServiceName]]&amp;Table_wabobpsvr_AzureCalc_AzureCalcRateCard[[#This Row],[Price_Level]]&amp;Table_wabobpsvr_AzureCalc_AzureCalcRateCard[[#This Row],[Region]]</f>
        <v>Developer API Management UnitsC2</v>
      </c>
      <c r="B5557" s="775">
        <v>2</v>
      </c>
      <c r="C5557" s="775" t="s">
        <v>4235</v>
      </c>
      <c r="D5557" s="775" t="s">
        <v>177</v>
      </c>
      <c r="E5557" s="775">
        <v>999999</v>
      </c>
      <c r="F5557" s="775" t="s">
        <v>806</v>
      </c>
      <c r="G5557" s="775" t="s">
        <v>4235</v>
      </c>
      <c r="H5557" s="775" t="s">
        <v>4235</v>
      </c>
      <c r="I5557" s="775" t="s">
        <v>4235</v>
      </c>
    </row>
    <row r="5558" spans="1:9">
      <c r="A5558" s="775" t="str">
        <f>Table_wabobpsvr_AzureCalc_AzureCalcRateCard[[#This Row],[ServiceName]]&amp;Table_wabobpsvr_AzureCalc_AzureCalcRateCard[[#This Row],[Price_Level]]&amp;Table_wabobpsvr_AzureCalc_AzureCalcRateCard[[#This Row],[Region]]</f>
        <v>Developer API Management UnitsD2</v>
      </c>
      <c r="B5558" s="775">
        <v>2</v>
      </c>
      <c r="C5558" s="775" t="s">
        <v>4235</v>
      </c>
      <c r="D5558" s="775" t="s">
        <v>176</v>
      </c>
      <c r="E5558" s="775">
        <v>999999</v>
      </c>
      <c r="F5558" s="775" t="s">
        <v>806</v>
      </c>
      <c r="G5558" s="775" t="s">
        <v>4235</v>
      </c>
      <c r="H5558" s="775" t="s">
        <v>4235</v>
      </c>
      <c r="I5558" s="775" t="s">
        <v>4235</v>
      </c>
    </row>
    <row r="5559" spans="1:9">
      <c r="A5559" s="775" t="str">
        <f>Table_wabobpsvr_AzureCalc_AzureCalcRateCard[[#This Row],[ServiceName]]&amp;Table_wabobpsvr_AzureCalc_AzureCalcRateCard[[#This Row],[Price_Level]]&amp;Table_wabobpsvr_AzureCalc_AzureCalcRateCard[[#This Row],[Region]]</f>
        <v>Developer API Management UnitsMOSP3</v>
      </c>
      <c r="B5559" s="775">
        <v>3</v>
      </c>
      <c r="C5559" s="775" t="s">
        <v>4235</v>
      </c>
      <c r="D5559" s="775" t="s">
        <v>606</v>
      </c>
      <c r="E5559" s="775">
        <v>999999</v>
      </c>
      <c r="F5559" s="775" t="s">
        <v>806</v>
      </c>
      <c r="G5559" s="775" t="s">
        <v>4235</v>
      </c>
      <c r="H5559" s="775" t="s">
        <v>4235</v>
      </c>
      <c r="I5559" s="775" t="s">
        <v>4235</v>
      </c>
    </row>
    <row r="5560" spans="1:9">
      <c r="A5560" s="775" t="str">
        <f>Table_wabobpsvr_AzureCalc_AzureCalcRateCard[[#This Row],[ServiceName]]&amp;Table_wabobpsvr_AzureCalc_AzureCalcRateCard[[#This Row],[Price_Level]]&amp;Table_wabobpsvr_AzureCalc_AzureCalcRateCard[[#This Row],[Region]]</f>
        <v>Developer API Management UnitsA3</v>
      </c>
      <c r="B5560" s="775">
        <v>3</v>
      </c>
      <c r="C5560" s="775" t="s">
        <v>4235</v>
      </c>
      <c r="D5560" s="775" t="s">
        <v>174</v>
      </c>
      <c r="E5560" s="775">
        <v>999999</v>
      </c>
      <c r="F5560" s="775" t="s">
        <v>806</v>
      </c>
      <c r="G5560" s="775" t="s">
        <v>4235</v>
      </c>
      <c r="H5560" s="775" t="s">
        <v>4235</v>
      </c>
      <c r="I5560" s="775" t="s">
        <v>4235</v>
      </c>
    </row>
    <row r="5561" spans="1:9">
      <c r="A5561" s="775" t="str">
        <f>Table_wabobpsvr_AzureCalc_AzureCalcRateCard[[#This Row],[ServiceName]]&amp;Table_wabobpsvr_AzureCalc_AzureCalcRateCard[[#This Row],[Price_Level]]&amp;Table_wabobpsvr_AzureCalc_AzureCalcRateCard[[#This Row],[Region]]</f>
        <v>Developer API Management UnitsB3</v>
      </c>
      <c r="B5561" s="775">
        <v>3</v>
      </c>
      <c r="C5561" s="775" t="s">
        <v>4235</v>
      </c>
      <c r="D5561" s="775" t="s">
        <v>175</v>
      </c>
      <c r="E5561" s="775">
        <v>999999</v>
      </c>
      <c r="F5561" s="775" t="s">
        <v>806</v>
      </c>
      <c r="G5561" s="775" t="s">
        <v>4235</v>
      </c>
      <c r="H5561" s="775" t="s">
        <v>4235</v>
      </c>
      <c r="I5561" s="775" t="s">
        <v>4235</v>
      </c>
    </row>
    <row r="5562" spans="1:9">
      <c r="A5562" s="775" t="str">
        <f>Table_wabobpsvr_AzureCalc_AzureCalcRateCard[[#This Row],[ServiceName]]&amp;Table_wabobpsvr_AzureCalc_AzureCalcRateCard[[#This Row],[Price_Level]]&amp;Table_wabobpsvr_AzureCalc_AzureCalcRateCard[[#This Row],[Region]]</f>
        <v>Developer API Management UnitsC3</v>
      </c>
      <c r="B5562" s="775">
        <v>3</v>
      </c>
      <c r="C5562" s="775" t="s">
        <v>4235</v>
      </c>
      <c r="D5562" s="775" t="s">
        <v>177</v>
      </c>
      <c r="E5562" s="775">
        <v>999999</v>
      </c>
      <c r="F5562" s="775" t="s">
        <v>806</v>
      </c>
      <c r="G5562" s="775" t="s">
        <v>4235</v>
      </c>
      <c r="H5562" s="775" t="s">
        <v>4235</v>
      </c>
      <c r="I5562" s="775" t="s">
        <v>4235</v>
      </c>
    </row>
    <row r="5563" spans="1:9">
      <c r="A5563" s="775" t="str">
        <f>Table_wabobpsvr_AzureCalc_AzureCalcRateCard[[#This Row],[ServiceName]]&amp;Table_wabobpsvr_AzureCalc_AzureCalcRateCard[[#This Row],[Price_Level]]&amp;Table_wabobpsvr_AzureCalc_AzureCalcRateCard[[#This Row],[Region]]</f>
        <v>Developer API Management UnitsD3</v>
      </c>
      <c r="B5563" s="775">
        <v>3</v>
      </c>
      <c r="C5563" s="775" t="s">
        <v>4235</v>
      </c>
      <c r="D5563" s="775" t="s">
        <v>176</v>
      </c>
      <c r="E5563" s="775">
        <v>999999</v>
      </c>
      <c r="F5563" s="775" t="s">
        <v>806</v>
      </c>
      <c r="G5563" s="775" t="s">
        <v>4235</v>
      </c>
      <c r="H5563" s="775" t="s">
        <v>4235</v>
      </c>
      <c r="I5563" s="775" t="s">
        <v>4235</v>
      </c>
    </row>
    <row r="5564" spans="1:9">
      <c r="A5564" s="775" t="str">
        <f>Table_wabobpsvr_AzureCalc_AzureCalcRateCard[[#This Row],[ServiceName]]&amp;Table_wabobpsvr_AzureCalc_AzureCalcRateCard[[#This Row],[Price_Level]]&amp;Table_wabobpsvr_AzureCalc_AzureCalcRateCard[[#This Row],[Region]]</f>
        <v>Premium Encoder (Output GB)D2</v>
      </c>
      <c r="B5564" s="775">
        <v>2</v>
      </c>
      <c r="C5564" s="775" t="s">
        <v>4235</v>
      </c>
      <c r="D5564" s="775" t="s">
        <v>176</v>
      </c>
      <c r="E5564" s="775">
        <v>999999</v>
      </c>
      <c r="F5564" s="775" t="s">
        <v>3078</v>
      </c>
      <c r="G5564" s="775" t="s">
        <v>4235</v>
      </c>
      <c r="H5564" s="775" t="s">
        <v>4235</v>
      </c>
      <c r="I5564" s="775" t="s">
        <v>4235</v>
      </c>
    </row>
    <row r="5565" spans="1:9">
      <c r="A5565" s="775" t="str">
        <f>Table_wabobpsvr_AzureCalc_AzureCalcRateCard[[#This Row],[ServiceName]]&amp;Table_wabobpsvr_AzureCalc_AzureCalcRateCard[[#This Row],[Price_Level]]&amp;Table_wabobpsvr_AzureCalc_AzureCalcRateCard[[#This Row],[Region]]</f>
        <v>Premium Encoder (Output GB)MOSP3</v>
      </c>
      <c r="B5565" s="775">
        <v>3</v>
      </c>
      <c r="C5565" s="775" t="s">
        <v>4235</v>
      </c>
      <c r="D5565" s="775" t="s">
        <v>606</v>
      </c>
      <c r="E5565" s="775">
        <v>999999</v>
      </c>
      <c r="F5565" s="775" t="s">
        <v>3078</v>
      </c>
      <c r="G5565" s="775" t="s">
        <v>4235</v>
      </c>
      <c r="H5565" s="775" t="s">
        <v>4235</v>
      </c>
      <c r="I5565" s="775" t="s">
        <v>4235</v>
      </c>
    </row>
    <row r="5566" spans="1:9">
      <c r="A5566" s="1039" t="str">
        <f>Table_wabobpsvr_AzureCalc_AzureCalcRateCard[[#This Row],[ServiceName]]&amp;Table_wabobpsvr_AzureCalc_AzureCalcRateCard[[#This Row],[Price_Level]]&amp;Table_wabobpsvr_AzureCalc_AzureCalcRateCard[[#This Row],[Region]]</f>
        <v>Premium Encoder (Output GB)A3</v>
      </c>
      <c r="B5566" s="1039">
        <v>3</v>
      </c>
      <c r="C5566" s="1039" t="s">
        <v>4235</v>
      </c>
      <c r="D5566" s="1039" t="s">
        <v>174</v>
      </c>
      <c r="E5566" s="1039">
        <v>999999</v>
      </c>
      <c r="F5566" s="1039" t="s">
        <v>3078</v>
      </c>
      <c r="G5566" s="775" t="s">
        <v>4235</v>
      </c>
      <c r="H5566" s="775" t="s">
        <v>4235</v>
      </c>
      <c r="I5566" s="775" t="s">
        <v>4235</v>
      </c>
    </row>
    <row r="5567" spans="1:9">
      <c r="A5567" s="1039" t="str">
        <f>Table_wabobpsvr_AzureCalc_AzureCalcRateCard[[#This Row],[ServiceName]]&amp;Table_wabobpsvr_AzureCalc_AzureCalcRateCard[[#This Row],[Price_Level]]&amp;Table_wabobpsvr_AzureCalc_AzureCalcRateCard[[#This Row],[Region]]</f>
        <v>Premium Encoder (Output GB)B3</v>
      </c>
      <c r="B5567" s="1039">
        <v>3</v>
      </c>
      <c r="C5567" s="1039" t="s">
        <v>4235</v>
      </c>
      <c r="D5567" s="1039" t="s">
        <v>175</v>
      </c>
      <c r="E5567" s="1039">
        <v>999999</v>
      </c>
      <c r="F5567" s="1039" t="s">
        <v>3078</v>
      </c>
      <c r="G5567" s="775" t="s">
        <v>4235</v>
      </c>
      <c r="H5567" s="775" t="s">
        <v>4235</v>
      </c>
      <c r="I5567" s="775" t="s">
        <v>4235</v>
      </c>
    </row>
    <row r="5568" spans="1:9">
      <c r="A5568" s="775" t="str">
        <f>Table_wabobpsvr_AzureCalc_AzureCalcRateCard[[#This Row],[ServiceName]]&amp;Table_wabobpsvr_AzureCalc_AzureCalcRateCard[[#This Row],[Price_Level]]&amp;Table_wabobpsvr_AzureCalc_AzureCalcRateCard[[#This Row],[Region]]</f>
        <v>Standard_D14 VM (Windows)C14</v>
      </c>
      <c r="B5568" s="775">
        <v>14</v>
      </c>
      <c r="C5568" s="775" t="s">
        <v>680</v>
      </c>
      <c r="D5568" s="775" t="s">
        <v>177</v>
      </c>
      <c r="E5568" s="775">
        <v>2.2113</v>
      </c>
      <c r="F5568" s="775" t="s">
        <v>1120</v>
      </c>
      <c r="G5568" s="775" t="s">
        <v>4235</v>
      </c>
      <c r="H5568" s="775" t="s">
        <v>4235</v>
      </c>
      <c r="I5568" s="775" t="s">
        <v>5476</v>
      </c>
    </row>
    <row r="5569" spans="1:9">
      <c r="A5569" s="775" t="str">
        <f>Table_wabobpsvr_AzureCalc_AzureCalcRateCard[[#This Row],[ServiceName]]&amp;Table_wabobpsvr_AzureCalc_AzureCalcRateCard[[#This Row],[Price_Level]]&amp;Table_wabobpsvr_AzureCalc_AzureCalcRateCard[[#This Row],[Region]]</f>
        <v>Standard_D14 VM (Windows)D14</v>
      </c>
      <c r="B5569" s="775">
        <v>14</v>
      </c>
      <c r="C5569" s="775" t="s">
        <v>680</v>
      </c>
      <c r="D5569" s="775" t="s">
        <v>176</v>
      </c>
      <c r="E5569" s="775">
        <v>2.1383999999999999</v>
      </c>
      <c r="F5569" s="775" t="s">
        <v>1120</v>
      </c>
      <c r="G5569" s="775" t="s">
        <v>4235</v>
      </c>
      <c r="H5569" s="775" t="s">
        <v>4235</v>
      </c>
      <c r="I5569" s="775" t="s">
        <v>5476</v>
      </c>
    </row>
    <row r="5570" spans="1:9">
      <c r="A5570" s="775" t="str">
        <f>Table_wabobpsvr_AzureCalc_AzureCalcRateCard[[#This Row],[ServiceName]]&amp;Table_wabobpsvr_AzureCalc_AzureCalcRateCard[[#This Row],[Price_Level]]&amp;Table_wabobpsvr_AzureCalc_AzureCalcRateCard[[#This Row],[Region]]</f>
        <v>Standard_D14 VM (Windows)MOSP</v>
      </c>
      <c r="B5570" s="775"/>
      <c r="C5570" s="775" t="s">
        <v>680</v>
      </c>
      <c r="D5570" s="775" t="s">
        <v>606</v>
      </c>
      <c r="E5570" s="775">
        <v>1.944</v>
      </c>
      <c r="F5570" s="775" t="s">
        <v>1120</v>
      </c>
      <c r="G5570" s="775" t="s">
        <v>4235</v>
      </c>
      <c r="H5570" s="775" t="s">
        <v>4235</v>
      </c>
      <c r="I5570" s="775" t="s">
        <v>5802</v>
      </c>
    </row>
    <row r="5571" spans="1:9">
      <c r="A5571" s="775" t="str">
        <f>Table_wabobpsvr_AzureCalc_AzureCalcRateCard[[#This Row],[ServiceName]]&amp;Table_wabobpsvr_AzureCalc_AzureCalcRateCard[[#This Row],[Price_Level]]&amp;Table_wabobpsvr_AzureCalc_AzureCalcRateCard[[#This Row],[Region]]</f>
        <v>Standard_D14 VM (Windows)A</v>
      </c>
      <c r="B5571" s="775"/>
      <c r="C5571" s="775" t="s">
        <v>680</v>
      </c>
      <c r="D5571" s="775" t="s">
        <v>174</v>
      </c>
      <c r="E5571" s="775">
        <v>1.88568</v>
      </c>
      <c r="F5571" s="775" t="s">
        <v>1120</v>
      </c>
      <c r="G5571" s="775" t="s">
        <v>3617</v>
      </c>
      <c r="H5571" s="775" t="s">
        <v>3618</v>
      </c>
      <c r="I5571" s="775" t="s">
        <v>5802</v>
      </c>
    </row>
    <row r="5572" spans="1:9">
      <c r="A5572" s="775" t="str">
        <f>Table_wabobpsvr_AzureCalc_AzureCalcRateCard[[#This Row],[ServiceName]]&amp;Table_wabobpsvr_AzureCalc_AzureCalcRateCard[[#This Row],[Price_Level]]&amp;Table_wabobpsvr_AzureCalc_AzureCalcRateCard[[#This Row],[Region]]</f>
        <v>Standard_D14 VM (Windows)B</v>
      </c>
      <c r="B5572" s="775"/>
      <c r="C5572" s="775" t="s">
        <v>680</v>
      </c>
      <c r="D5572" s="775" t="s">
        <v>175</v>
      </c>
      <c r="E5572" s="775">
        <v>1.8273600000000001</v>
      </c>
      <c r="F5572" s="775" t="s">
        <v>1120</v>
      </c>
      <c r="G5572" s="775" t="s">
        <v>3617</v>
      </c>
      <c r="H5572" s="775" t="s">
        <v>3618</v>
      </c>
      <c r="I5572" s="775" t="s">
        <v>5802</v>
      </c>
    </row>
    <row r="5573" spans="1:9">
      <c r="A5573" s="775" t="str">
        <f>Table_wabobpsvr_AzureCalc_AzureCalcRateCard[[#This Row],[ServiceName]]&amp;Table_wabobpsvr_AzureCalc_AzureCalcRateCard[[#This Row],[Price_Level]]&amp;Table_wabobpsvr_AzureCalc_AzureCalcRateCard[[#This Row],[Region]]</f>
        <v>Standard_D14 VM (Windows)C</v>
      </c>
      <c r="B5573" s="775"/>
      <c r="C5573" s="775" t="s">
        <v>680</v>
      </c>
      <c r="D5573" s="775" t="s">
        <v>177</v>
      </c>
      <c r="E5573" s="775">
        <v>1.7690399999999999</v>
      </c>
      <c r="F5573" s="775" t="s">
        <v>1120</v>
      </c>
      <c r="G5573" s="775" t="s">
        <v>3617</v>
      </c>
      <c r="H5573" s="775" t="s">
        <v>3618</v>
      </c>
      <c r="I5573" s="775" t="s">
        <v>5802</v>
      </c>
    </row>
    <row r="5574" spans="1:9">
      <c r="A5574" s="775" t="str">
        <f>Table_wabobpsvr_AzureCalc_AzureCalcRateCard[[#This Row],[ServiceName]]&amp;Table_wabobpsvr_AzureCalc_AzureCalcRateCard[[#This Row],[Price_Level]]&amp;Table_wabobpsvr_AzureCalc_AzureCalcRateCard[[#This Row],[Region]]</f>
        <v>Standard_D14 VM (Windows)D</v>
      </c>
      <c r="B5574" s="775"/>
      <c r="C5574" s="775" t="s">
        <v>680</v>
      </c>
      <c r="D5574" s="775" t="s">
        <v>176</v>
      </c>
      <c r="E5574" s="775">
        <v>1.71072</v>
      </c>
      <c r="F5574" s="775" t="s">
        <v>1120</v>
      </c>
      <c r="G5574" s="775" t="s">
        <v>3617</v>
      </c>
      <c r="H5574" s="775" t="s">
        <v>3618</v>
      </c>
      <c r="I5574" s="775" t="s">
        <v>5802</v>
      </c>
    </row>
    <row r="5575" spans="1:9">
      <c r="A5575" s="775" t="str">
        <f>Table_wabobpsvr_AzureCalc_AzureCalcRateCard[[#This Row],[ServiceName]]&amp;Table_wabobpsvr_AzureCalc_AzureCalcRateCard[[#This Row],[Price_Level]]&amp;Table_wabobpsvr_AzureCalc_AzureCalcRateCard[[#This Row],[Region]]</f>
        <v>Standard_D2 Cloud ServicesMOSP10</v>
      </c>
      <c r="B5575" s="775">
        <v>10</v>
      </c>
      <c r="C5575" s="775" t="s">
        <v>680</v>
      </c>
      <c r="D5575" s="775" t="s">
        <v>606</v>
      </c>
      <c r="E5575" s="775">
        <v>0.37</v>
      </c>
      <c r="F5575" s="775" t="s">
        <v>1121</v>
      </c>
      <c r="G5575" s="775" t="s">
        <v>4235</v>
      </c>
      <c r="H5575" s="775" t="s">
        <v>4235</v>
      </c>
      <c r="I5575" s="775" t="s">
        <v>5803</v>
      </c>
    </row>
    <row r="5576" spans="1:9">
      <c r="A5576" s="775" t="str">
        <f>Table_wabobpsvr_AzureCalc_AzureCalcRateCard[[#This Row],[ServiceName]]&amp;Table_wabobpsvr_AzureCalc_AzureCalcRateCard[[#This Row],[Price_Level]]&amp;Table_wabobpsvr_AzureCalc_AzureCalcRateCard[[#This Row],[Region]]</f>
        <v>Standard_D2 Cloud ServicesA10</v>
      </c>
      <c r="B5576" s="775">
        <v>10</v>
      </c>
      <c r="C5576" s="775" t="s">
        <v>680</v>
      </c>
      <c r="D5576" s="775" t="s">
        <v>174</v>
      </c>
      <c r="E5576" s="775">
        <v>0.3589</v>
      </c>
      <c r="F5576" s="775" t="s">
        <v>1121</v>
      </c>
      <c r="G5576" s="775" t="s">
        <v>4235</v>
      </c>
      <c r="H5576" s="775" t="s">
        <v>4235</v>
      </c>
      <c r="I5576" s="775" t="s">
        <v>5803</v>
      </c>
    </row>
    <row r="5577" spans="1:9">
      <c r="A5577" s="775" t="str">
        <f>Table_wabobpsvr_AzureCalc_AzureCalcRateCard[[#This Row],[ServiceName]]&amp;Table_wabobpsvr_AzureCalc_AzureCalcRateCard[[#This Row],[Price_Level]]&amp;Table_wabobpsvr_AzureCalc_AzureCalcRateCard[[#This Row],[Region]]</f>
        <v>Standard_D2 Cloud ServicesB10</v>
      </c>
      <c r="B5577" s="775">
        <v>10</v>
      </c>
      <c r="C5577" s="775" t="s">
        <v>680</v>
      </c>
      <c r="D5577" s="775" t="s">
        <v>175</v>
      </c>
      <c r="E5577" s="775">
        <v>0.3478</v>
      </c>
      <c r="F5577" s="775" t="s">
        <v>1121</v>
      </c>
      <c r="G5577" s="775" t="s">
        <v>4235</v>
      </c>
      <c r="H5577" s="775" t="s">
        <v>4235</v>
      </c>
      <c r="I5577" s="775" t="s">
        <v>5803</v>
      </c>
    </row>
    <row r="5578" spans="1:9">
      <c r="A5578" s="1039" t="str">
        <f>Table_wabobpsvr_AzureCalc_AzureCalcRateCard[[#This Row],[ServiceName]]&amp;Table_wabobpsvr_AzureCalc_AzureCalcRateCard[[#This Row],[Price_Level]]&amp;Table_wabobpsvr_AzureCalc_AzureCalcRateCard[[#This Row],[Region]]</f>
        <v>Standard_D2 Cloud ServicesC10</v>
      </c>
      <c r="B5578" s="1039">
        <v>10</v>
      </c>
      <c r="C5578" s="1039" t="s">
        <v>680</v>
      </c>
      <c r="D5578" s="1039" t="s">
        <v>177</v>
      </c>
      <c r="E5578" s="1039">
        <v>0.3367</v>
      </c>
      <c r="F5578" s="1039" t="s">
        <v>1121</v>
      </c>
      <c r="G5578" s="775" t="s">
        <v>4235</v>
      </c>
      <c r="H5578" s="775" t="s">
        <v>4235</v>
      </c>
      <c r="I5578" s="775" t="s">
        <v>5803</v>
      </c>
    </row>
    <row r="5579" spans="1:9">
      <c r="A5579" s="1039" t="str">
        <f>Table_wabobpsvr_AzureCalc_AzureCalcRateCard[[#This Row],[ServiceName]]&amp;Table_wabobpsvr_AzureCalc_AzureCalcRateCard[[#This Row],[Price_Level]]&amp;Table_wabobpsvr_AzureCalc_AzureCalcRateCard[[#This Row],[Region]]</f>
        <v>Standard_D2 Cloud ServicesD10</v>
      </c>
      <c r="B5579" s="1039">
        <v>10</v>
      </c>
      <c r="C5579" s="1039" t="s">
        <v>680</v>
      </c>
      <c r="D5579" s="1039" t="s">
        <v>176</v>
      </c>
      <c r="E5579" s="1039">
        <v>0.3256</v>
      </c>
      <c r="F5579" s="1039" t="s">
        <v>1121</v>
      </c>
      <c r="G5579" s="775" t="s">
        <v>4235</v>
      </c>
      <c r="H5579" s="775" t="s">
        <v>4235</v>
      </c>
      <c r="I5579" s="775" t="s">
        <v>5803</v>
      </c>
    </row>
    <row r="5580" spans="1:9">
      <c r="A5580" s="775" t="str">
        <f>Table_wabobpsvr_AzureCalc_AzureCalcRateCard[[#This Row],[ServiceName]]&amp;Table_wabobpsvr_AzureCalc_AzureCalcRateCard[[#This Row],[Price_Level]]&amp;Table_wabobpsvr_AzureCalc_AzureCalcRateCard[[#This Row],[Region]]</f>
        <v>Standard_D2 Cloud ServicesMOSP9</v>
      </c>
      <c r="B5580" s="775">
        <v>9</v>
      </c>
      <c r="C5580" s="775" t="s">
        <v>680</v>
      </c>
      <c r="D5580" s="775" t="s">
        <v>606</v>
      </c>
      <c r="E5580" s="775">
        <v>0.32200000000000001</v>
      </c>
      <c r="F5580" s="775" t="s">
        <v>1121</v>
      </c>
      <c r="G5580" s="775" t="s">
        <v>4235</v>
      </c>
      <c r="H5580" s="775" t="s">
        <v>4235</v>
      </c>
      <c r="I5580" s="775" t="s">
        <v>5804</v>
      </c>
    </row>
    <row r="5581" spans="1:9">
      <c r="A5581" s="775" t="str">
        <f>Table_wabobpsvr_AzureCalc_AzureCalcRateCard[[#This Row],[ServiceName]]&amp;Table_wabobpsvr_AzureCalc_AzureCalcRateCard[[#This Row],[Price_Level]]&amp;Table_wabobpsvr_AzureCalc_AzureCalcRateCard[[#This Row],[Region]]</f>
        <v>Standard_D2 Cloud ServicesA9</v>
      </c>
      <c r="B5581" s="775">
        <v>9</v>
      </c>
      <c r="C5581" s="775" t="s">
        <v>680</v>
      </c>
      <c r="D5581" s="775" t="s">
        <v>174</v>
      </c>
      <c r="E5581" s="775">
        <v>0.31234000000000001</v>
      </c>
      <c r="F5581" s="775" t="s">
        <v>1121</v>
      </c>
      <c r="G5581" s="775" t="s">
        <v>4235</v>
      </c>
      <c r="H5581" s="775" t="s">
        <v>4235</v>
      </c>
      <c r="I5581" s="775" t="s">
        <v>5804</v>
      </c>
    </row>
    <row r="5582" spans="1:9">
      <c r="A5582" s="775" t="str">
        <f>Table_wabobpsvr_AzureCalc_AzureCalcRateCard[[#This Row],[ServiceName]]&amp;Table_wabobpsvr_AzureCalc_AzureCalcRateCard[[#This Row],[Price_Level]]&amp;Table_wabobpsvr_AzureCalc_AzureCalcRateCard[[#This Row],[Region]]</f>
        <v>Standard_D2 Cloud ServicesB9</v>
      </c>
      <c r="B5582" s="775">
        <v>9</v>
      </c>
      <c r="C5582" s="775" t="s">
        <v>680</v>
      </c>
      <c r="D5582" s="775" t="s">
        <v>175</v>
      </c>
      <c r="E5582" s="775">
        <v>0.30268</v>
      </c>
      <c r="F5582" s="775" t="s">
        <v>1121</v>
      </c>
      <c r="G5582" s="775" t="s">
        <v>4235</v>
      </c>
      <c r="H5582" s="775" t="s">
        <v>4235</v>
      </c>
      <c r="I5582" s="775" t="s">
        <v>5804</v>
      </c>
    </row>
    <row r="5583" spans="1:9">
      <c r="A5583" s="775" t="str">
        <f>Table_wabobpsvr_AzureCalc_AzureCalcRateCard[[#This Row],[ServiceName]]&amp;Table_wabobpsvr_AzureCalc_AzureCalcRateCard[[#This Row],[Price_Level]]&amp;Table_wabobpsvr_AzureCalc_AzureCalcRateCard[[#This Row],[Region]]</f>
        <v>Standard_D2 Cloud ServicesC9</v>
      </c>
      <c r="B5583" s="775">
        <v>9</v>
      </c>
      <c r="C5583" s="775" t="s">
        <v>680</v>
      </c>
      <c r="D5583" s="775" t="s">
        <v>177</v>
      </c>
      <c r="E5583" s="775">
        <v>0.29302</v>
      </c>
      <c r="F5583" s="775" t="s">
        <v>1121</v>
      </c>
      <c r="G5583" s="775" t="s">
        <v>4235</v>
      </c>
      <c r="H5583" s="775" t="s">
        <v>4235</v>
      </c>
      <c r="I5583" s="775" t="s">
        <v>5804</v>
      </c>
    </row>
    <row r="5584" spans="1:9">
      <c r="A5584" s="775" t="str">
        <f>Table_wabobpsvr_AzureCalc_AzureCalcRateCard[[#This Row],[ServiceName]]&amp;Table_wabobpsvr_AzureCalc_AzureCalcRateCard[[#This Row],[Price_Level]]&amp;Table_wabobpsvr_AzureCalc_AzureCalcRateCard[[#This Row],[Region]]</f>
        <v>Standard_D2 Cloud ServicesD9</v>
      </c>
      <c r="B5584" s="775">
        <v>9</v>
      </c>
      <c r="C5584" s="775" t="s">
        <v>680</v>
      </c>
      <c r="D5584" s="775" t="s">
        <v>176</v>
      </c>
      <c r="E5584" s="775">
        <v>0.28336</v>
      </c>
      <c r="F5584" s="775" t="s">
        <v>1121</v>
      </c>
      <c r="G5584" s="775" t="s">
        <v>4235</v>
      </c>
      <c r="H5584" s="775" t="s">
        <v>4235</v>
      </c>
      <c r="I5584" s="775" t="s">
        <v>5804</v>
      </c>
    </row>
    <row r="5585" spans="1:9">
      <c r="A5585" s="775" t="str">
        <f>Table_wabobpsvr_AzureCalc_AzureCalcRateCard[[#This Row],[ServiceName]]&amp;Table_wabobpsvr_AzureCalc_AzureCalcRateCard[[#This Row],[Price_Level]]&amp;Table_wabobpsvr_AzureCalc_AzureCalcRateCard[[#This Row],[Region]]</f>
        <v>Premium Encoder (Output GB)C3</v>
      </c>
      <c r="B5585" s="775">
        <v>3</v>
      </c>
      <c r="C5585" s="775" t="s">
        <v>4235</v>
      </c>
      <c r="D5585" s="775" t="s">
        <v>177</v>
      </c>
      <c r="E5585" s="775">
        <v>999999</v>
      </c>
      <c r="F5585" s="775" t="s">
        <v>3078</v>
      </c>
      <c r="G5585" s="775" t="s">
        <v>4235</v>
      </c>
      <c r="H5585" s="775" t="s">
        <v>4235</v>
      </c>
      <c r="I5585" s="775" t="s">
        <v>4235</v>
      </c>
    </row>
    <row r="5586" spans="1:9">
      <c r="A5586" s="775" t="str">
        <f>Table_wabobpsvr_AzureCalc_AzureCalcRateCard[[#This Row],[ServiceName]]&amp;Table_wabobpsvr_AzureCalc_AzureCalcRateCard[[#This Row],[Price_Level]]&amp;Table_wabobpsvr_AzureCalc_AzureCalcRateCard[[#This Row],[Region]]</f>
        <v>Cache StandardC3</v>
      </c>
      <c r="B5586" s="775">
        <v>3</v>
      </c>
      <c r="C5586" s="775" t="s">
        <v>4235</v>
      </c>
      <c r="D5586" s="775" t="s">
        <v>177</v>
      </c>
      <c r="E5586" s="775">
        <v>999999</v>
      </c>
      <c r="F5586" s="775" t="s">
        <v>769</v>
      </c>
      <c r="G5586" s="775" t="s">
        <v>4235</v>
      </c>
      <c r="H5586" s="775" t="s">
        <v>4235</v>
      </c>
      <c r="I5586" s="775" t="s">
        <v>4235</v>
      </c>
    </row>
    <row r="5587" spans="1:9">
      <c r="A5587" s="775" t="str">
        <f>Table_wabobpsvr_AzureCalc_AzureCalcRateCard[[#This Row],[ServiceName]]&amp;Table_wabobpsvr_AzureCalc_AzureCalcRateCard[[#This Row],[Price_Level]]&amp;Table_wabobpsvr_AzureCalc_AzureCalcRateCard[[#This Row],[Region]]</f>
        <v>Premium Encoder (Output GB)D3</v>
      </c>
      <c r="B5587" s="775">
        <v>3</v>
      </c>
      <c r="C5587" s="775" t="s">
        <v>4235</v>
      </c>
      <c r="D5587" s="775" t="s">
        <v>176</v>
      </c>
      <c r="E5587" s="775">
        <v>999999</v>
      </c>
      <c r="F5587" s="775" t="s">
        <v>3078</v>
      </c>
      <c r="G5587" s="775" t="s">
        <v>4235</v>
      </c>
      <c r="H5587" s="775" t="s">
        <v>4235</v>
      </c>
      <c r="I5587" s="775" t="s">
        <v>4235</v>
      </c>
    </row>
    <row r="5588" spans="1:9">
      <c r="A5588" s="775" t="str">
        <f>Table_wabobpsvr_AzureCalc_AzureCalcRateCard[[#This Row],[ServiceName]]&amp;Table_wabobpsvr_AzureCalc_AzureCalcRateCard[[#This Row],[Price_Level]]&amp;Table_wabobpsvr_AzureCalc_AzureCalcRateCard[[#This Row],[Region]]</f>
        <v>Standard_D2 Cloud ServicesMOSP13</v>
      </c>
      <c r="B5588" s="775">
        <v>13</v>
      </c>
      <c r="C5588" s="775" t="s">
        <v>680</v>
      </c>
      <c r="D5588" s="775" t="s">
        <v>606</v>
      </c>
      <c r="E5588" s="775">
        <v>0.316</v>
      </c>
      <c r="F5588" s="775" t="s">
        <v>1121</v>
      </c>
      <c r="G5588" s="775" t="s">
        <v>4235</v>
      </c>
      <c r="H5588" s="775" t="s">
        <v>4235</v>
      </c>
      <c r="I5588" s="775" t="s">
        <v>5805</v>
      </c>
    </row>
    <row r="5589" spans="1:9">
      <c r="A5589" s="775" t="str">
        <f>Table_wabobpsvr_AzureCalc_AzureCalcRateCard[[#This Row],[ServiceName]]&amp;Table_wabobpsvr_AzureCalc_AzureCalcRateCard[[#This Row],[Price_Level]]&amp;Table_wabobpsvr_AzureCalc_AzureCalcRateCard[[#This Row],[Region]]</f>
        <v>Standard_D2 Cloud ServicesA13</v>
      </c>
      <c r="B5589" s="775">
        <v>13</v>
      </c>
      <c r="C5589" s="775" t="s">
        <v>680</v>
      </c>
      <c r="D5589" s="775" t="s">
        <v>174</v>
      </c>
      <c r="E5589" s="775">
        <v>0.30652000000000001</v>
      </c>
      <c r="F5589" s="775" t="s">
        <v>1121</v>
      </c>
      <c r="G5589" s="775" t="s">
        <v>4235</v>
      </c>
      <c r="H5589" s="775" t="s">
        <v>4235</v>
      </c>
      <c r="I5589" s="775" t="s">
        <v>5805</v>
      </c>
    </row>
    <row r="5590" spans="1:9">
      <c r="A5590" s="775" t="str">
        <f>Table_wabobpsvr_AzureCalc_AzureCalcRateCard[[#This Row],[ServiceName]]&amp;Table_wabobpsvr_AzureCalc_AzureCalcRateCard[[#This Row],[Price_Level]]&amp;Table_wabobpsvr_AzureCalc_AzureCalcRateCard[[#This Row],[Region]]</f>
        <v>Standard_D2 Cloud ServicesB13</v>
      </c>
      <c r="B5590" s="775">
        <v>13</v>
      </c>
      <c r="C5590" s="775" t="s">
        <v>680</v>
      </c>
      <c r="D5590" s="775" t="s">
        <v>175</v>
      </c>
      <c r="E5590" s="775">
        <v>0.29704000000000003</v>
      </c>
      <c r="F5590" s="775" t="s">
        <v>1121</v>
      </c>
      <c r="G5590" s="775" t="s">
        <v>4235</v>
      </c>
      <c r="H5590" s="775" t="s">
        <v>4235</v>
      </c>
      <c r="I5590" s="775" t="s">
        <v>5805</v>
      </c>
    </row>
    <row r="5591" spans="1:9">
      <c r="A5591" s="775" t="str">
        <f>Table_wabobpsvr_AzureCalc_AzureCalcRateCard[[#This Row],[ServiceName]]&amp;Table_wabobpsvr_AzureCalc_AzureCalcRateCard[[#This Row],[Price_Level]]&amp;Table_wabobpsvr_AzureCalc_AzureCalcRateCard[[#This Row],[Region]]</f>
        <v>Standard_D2 Cloud ServicesC13</v>
      </c>
      <c r="B5591" s="775">
        <v>13</v>
      </c>
      <c r="C5591" s="775" t="s">
        <v>680</v>
      </c>
      <c r="D5591" s="775" t="s">
        <v>177</v>
      </c>
      <c r="E5591" s="775">
        <v>0.28755999999999998</v>
      </c>
      <c r="F5591" s="775" t="s">
        <v>1121</v>
      </c>
      <c r="G5591" s="775" t="s">
        <v>4235</v>
      </c>
      <c r="H5591" s="775" t="s">
        <v>4235</v>
      </c>
      <c r="I5591" s="775" t="s">
        <v>5805</v>
      </c>
    </row>
    <row r="5592" spans="1:9">
      <c r="A5592" s="775" t="str">
        <f>Table_wabobpsvr_AzureCalc_AzureCalcRateCard[[#This Row],[ServiceName]]&amp;Table_wabobpsvr_AzureCalc_AzureCalcRateCard[[#This Row],[Price_Level]]&amp;Table_wabobpsvr_AzureCalc_AzureCalcRateCard[[#This Row],[Region]]</f>
        <v>Standard_D2 Cloud ServicesD13</v>
      </c>
      <c r="B5592" s="775">
        <v>13</v>
      </c>
      <c r="C5592" s="775" t="s">
        <v>680</v>
      </c>
      <c r="D5592" s="775" t="s">
        <v>176</v>
      </c>
      <c r="E5592" s="775">
        <v>0.27807999999999999</v>
      </c>
      <c r="F5592" s="775" t="s">
        <v>1121</v>
      </c>
      <c r="G5592" s="775" t="s">
        <v>4235</v>
      </c>
      <c r="H5592" s="775" t="s">
        <v>4235</v>
      </c>
      <c r="I5592" s="775" t="s">
        <v>5805</v>
      </c>
    </row>
    <row r="5593" spans="1:9">
      <c r="A5593" s="775" t="str">
        <f>Table_wabobpsvr_AzureCalc_AzureCalcRateCard[[#This Row],[ServiceName]]&amp;Table_wabobpsvr_AzureCalc_AzureCalcRateCard[[#This Row],[Price_Level]]&amp;Table_wabobpsvr_AzureCalc_AzureCalcRateCard[[#This Row],[Region]]</f>
        <v>Standard_D2 Cloud ServicesMOSP7</v>
      </c>
      <c r="B5593" s="775">
        <v>7</v>
      </c>
      <c r="C5593" s="775" t="s">
        <v>680</v>
      </c>
      <c r="D5593" s="775" t="s">
        <v>606</v>
      </c>
      <c r="E5593" s="775">
        <v>0.25800000000000001</v>
      </c>
      <c r="F5593" s="775" t="s">
        <v>1121</v>
      </c>
      <c r="G5593" s="775" t="s">
        <v>4235</v>
      </c>
      <c r="H5593" s="775" t="s">
        <v>4235</v>
      </c>
      <c r="I5593" s="775" t="s">
        <v>5806</v>
      </c>
    </row>
    <row r="5594" spans="1:9">
      <c r="A5594" s="775" t="str">
        <f>Table_wabobpsvr_AzureCalc_AzureCalcRateCard[[#This Row],[ServiceName]]&amp;Table_wabobpsvr_AzureCalc_AzureCalcRateCard[[#This Row],[Price_Level]]&amp;Table_wabobpsvr_AzureCalc_AzureCalcRateCard[[#This Row],[Region]]</f>
        <v>Standard_D2 Cloud ServicesA7</v>
      </c>
      <c r="B5594" s="775">
        <v>7</v>
      </c>
      <c r="C5594" s="775" t="s">
        <v>680</v>
      </c>
      <c r="D5594" s="775" t="s">
        <v>174</v>
      </c>
      <c r="E5594" s="775">
        <v>0.25025999999999998</v>
      </c>
      <c r="F5594" s="775" t="s">
        <v>1121</v>
      </c>
      <c r="G5594" s="775" t="s">
        <v>4235</v>
      </c>
      <c r="H5594" s="775" t="s">
        <v>4235</v>
      </c>
      <c r="I5594" s="775" t="s">
        <v>5806</v>
      </c>
    </row>
    <row r="5595" spans="1:9">
      <c r="A5595" s="775" t="str">
        <f>Table_wabobpsvr_AzureCalc_AzureCalcRateCard[[#This Row],[ServiceName]]&amp;Table_wabobpsvr_AzureCalc_AzureCalcRateCard[[#This Row],[Price_Level]]&amp;Table_wabobpsvr_AzureCalc_AzureCalcRateCard[[#This Row],[Region]]</f>
        <v>Standard_D2 Cloud ServicesB7</v>
      </c>
      <c r="B5595" s="775">
        <v>7</v>
      </c>
      <c r="C5595" s="775" t="s">
        <v>680</v>
      </c>
      <c r="D5595" s="775" t="s">
        <v>175</v>
      </c>
      <c r="E5595" s="775">
        <v>0.24252000000000001</v>
      </c>
      <c r="F5595" s="775" t="s">
        <v>1121</v>
      </c>
      <c r="G5595" s="775" t="s">
        <v>4235</v>
      </c>
      <c r="H5595" s="775" t="s">
        <v>4235</v>
      </c>
      <c r="I5595" s="775" t="s">
        <v>5806</v>
      </c>
    </row>
    <row r="5596" spans="1:9">
      <c r="A5596" s="775" t="str">
        <f>Table_wabobpsvr_AzureCalc_AzureCalcRateCard[[#This Row],[ServiceName]]&amp;Table_wabobpsvr_AzureCalc_AzureCalcRateCard[[#This Row],[Price_Level]]&amp;Table_wabobpsvr_AzureCalc_AzureCalcRateCard[[#This Row],[Region]]</f>
        <v>Standard_D2 Cloud ServicesC7</v>
      </c>
      <c r="B5596" s="775">
        <v>7</v>
      </c>
      <c r="C5596" s="775" t="s">
        <v>680</v>
      </c>
      <c r="D5596" s="775" t="s">
        <v>177</v>
      </c>
      <c r="E5596" s="775">
        <v>0.23477999999999999</v>
      </c>
      <c r="F5596" s="775" t="s">
        <v>1121</v>
      </c>
      <c r="G5596" s="775" t="s">
        <v>4235</v>
      </c>
      <c r="H5596" s="775" t="s">
        <v>4235</v>
      </c>
      <c r="I5596" s="775" t="s">
        <v>5806</v>
      </c>
    </row>
    <row r="5597" spans="1:9">
      <c r="A5597" s="775" t="str">
        <f>Table_wabobpsvr_AzureCalc_AzureCalcRateCard[[#This Row],[ServiceName]]&amp;Table_wabobpsvr_AzureCalc_AzureCalcRateCard[[#This Row],[Price_Level]]&amp;Table_wabobpsvr_AzureCalc_AzureCalcRateCard[[#This Row],[Region]]</f>
        <v>Standard_D2 Cloud ServicesD7</v>
      </c>
      <c r="B5597" s="775">
        <v>7</v>
      </c>
      <c r="C5597" s="775" t="s">
        <v>680</v>
      </c>
      <c r="D5597" s="775" t="s">
        <v>176</v>
      </c>
      <c r="E5597" s="775">
        <v>0.22703999999999999</v>
      </c>
      <c r="F5597" s="775" t="s">
        <v>1121</v>
      </c>
      <c r="G5597" s="775" t="s">
        <v>4235</v>
      </c>
      <c r="H5597" s="775" t="s">
        <v>4235</v>
      </c>
      <c r="I5597" s="775" t="s">
        <v>5806</v>
      </c>
    </row>
    <row r="5598" spans="1:9">
      <c r="A5598" s="775" t="str">
        <f>Table_wabobpsvr_AzureCalc_AzureCalcRateCard[[#This Row],[ServiceName]]&amp;Table_wabobpsvr_AzureCalc_AzureCalcRateCard[[#This Row],[Price_Level]]&amp;Table_wabobpsvr_AzureCalc_AzureCalcRateCard[[#This Row],[Region]]</f>
        <v>Standard_D2 Cloud ServicesMOSP8</v>
      </c>
      <c r="B5598" s="775">
        <v>8</v>
      </c>
      <c r="C5598" s="775" t="s">
        <v>680</v>
      </c>
      <c r="D5598" s="775" t="s">
        <v>606</v>
      </c>
      <c r="E5598" s="775">
        <v>0.29699999999999999</v>
      </c>
      <c r="F5598" s="775" t="s">
        <v>1121</v>
      </c>
      <c r="G5598" s="775" t="s">
        <v>4235</v>
      </c>
      <c r="H5598" s="775" t="s">
        <v>4235</v>
      </c>
      <c r="I5598" s="775" t="s">
        <v>5807</v>
      </c>
    </row>
    <row r="5599" spans="1:9">
      <c r="A5599" s="775" t="str">
        <f>Table_wabobpsvr_AzureCalc_AzureCalcRateCard[[#This Row],[ServiceName]]&amp;Table_wabobpsvr_AzureCalc_AzureCalcRateCard[[#This Row],[Price_Level]]&amp;Table_wabobpsvr_AzureCalc_AzureCalcRateCard[[#This Row],[Region]]</f>
        <v>Standard_D2 Cloud ServicesA8</v>
      </c>
      <c r="B5599" s="775">
        <v>8</v>
      </c>
      <c r="C5599" s="775" t="s">
        <v>680</v>
      </c>
      <c r="D5599" s="775" t="s">
        <v>174</v>
      </c>
      <c r="E5599" s="775">
        <v>0.28809000000000001</v>
      </c>
      <c r="F5599" s="775" t="s">
        <v>1121</v>
      </c>
      <c r="G5599" s="775" t="s">
        <v>4235</v>
      </c>
      <c r="H5599" s="775" t="s">
        <v>4235</v>
      </c>
      <c r="I5599" s="775" t="s">
        <v>5807</v>
      </c>
    </row>
    <row r="5600" spans="1:9">
      <c r="A5600" s="775" t="str">
        <f>Table_wabobpsvr_AzureCalc_AzureCalcRateCard[[#This Row],[ServiceName]]&amp;Table_wabobpsvr_AzureCalc_AzureCalcRateCard[[#This Row],[Price_Level]]&amp;Table_wabobpsvr_AzureCalc_AzureCalcRateCard[[#This Row],[Region]]</f>
        <v>Standard_D2 Cloud ServicesB8</v>
      </c>
      <c r="B5600" s="775">
        <v>8</v>
      </c>
      <c r="C5600" s="775" t="s">
        <v>680</v>
      </c>
      <c r="D5600" s="775" t="s">
        <v>175</v>
      </c>
      <c r="E5600" s="775">
        <v>0.27917999999999998</v>
      </c>
      <c r="F5600" s="775" t="s">
        <v>1121</v>
      </c>
      <c r="G5600" s="775" t="s">
        <v>4235</v>
      </c>
      <c r="H5600" s="775" t="s">
        <v>4235</v>
      </c>
      <c r="I5600" s="775" t="s">
        <v>5807</v>
      </c>
    </row>
    <row r="5601" spans="1:9">
      <c r="A5601" s="775" t="str">
        <f>Table_wabobpsvr_AzureCalc_AzureCalcRateCard[[#This Row],[ServiceName]]&amp;Table_wabobpsvr_AzureCalc_AzureCalcRateCard[[#This Row],[Price_Level]]&amp;Table_wabobpsvr_AzureCalc_AzureCalcRateCard[[#This Row],[Region]]</f>
        <v>Standard_D2 Cloud ServicesC8</v>
      </c>
      <c r="B5601" s="775">
        <v>8</v>
      </c>
      <c r="C5601" s="775" t="s">
        <v>680</v>
      </c>
      <c r="D5601" s="775" t="s">
        <v>177</v>
      </c>
      <c r="E5601" s="775">
        <v>0.27027000000000001</v>
      </c>
      <c r="F5601" s="775" t="s">
        <v>1121</v>
      </c>
      <c r="G5601" s="775" t="s">
        <v>4235</v>
      </c>
      <c r="H5601" s="775" t="s">
        <v>4235</v>
      </c>
      <c r="I5601" s="775" t="s">
        <v>5807</v>
      </c>
    </row>
    <row r="5602" spans="1:9">
      <c r="A5602" s="775" t="str">
        <f>Table_wabobpsvr_AzureCalc_AzureCalcRateCard[[#This Row],[ServiceName]]&amp;Table_wabobpsvr_AzureCalc_AzureCalcRateCard[[#This Row],[Price_Level]]&amp;Table_wabobpsvr_AzureCalc_AzureCalcRateCard[[#This Row],[Region]]</f>
        <v>Standard_D2 Cloud ServicesD8</v>
      </c>
      <c r="B5602" s="775">
        <v>8</v>
      </c>
      <c r="C5602" s="775" t="s">
        <v>680</v>
      </c>
      <c r="D5602" s="775" t="s">
        <v>176</v>
      </c>
      <c r="E5602" s="775">
        <v>0.26135999999999998</v>
      </c>
      <c r="F5602" s="775" t="s">
        <v>1121</v>
      </c>
      <c r="G5602" s="775" t="s">
        <v>4235</v>
      </c>
      <c r="H5602" s="775" t="s">
        <v>4235</v>
      </c>
      <c r="I5602" s="775" t="s">
        <v>5807</v>
      </c>
    </row>
    <row r="5603" spans="1:9">
      <c r="A5603" s="775" t="str">
        <f>Table_wabobpsvr_AzureCalc_AzureCalcRateCard[[#This Row],[ServiceName]]&amp;Table_wabobpsvr_AzureCalc_AzureCalcRateCard[[#This Row],[Price_Level]]&amp;Table_wabobpsvr_AzureCalc_AzureCalcRateCard[[#This Row],[Region]]</f>
        <v>Standard_D2 Cloud ServicesMOSP11</v>
      </c>
      <c r="B5603" s="775">
        <v>11</v>
      </c>
      <c r="C5603" s="775" t="s">
        <v>680</v>
      </c>
      <c r="D5603" s="775" t="s">
        <v>606</v>
      </c>
      <c r="E5603" s="775">
        <v>0.33600000000000002</v>
      </c>
      <c r="F5603" s="775" t="s">
        <v>1121</v>
      </c>
      <c r="G5603" s="775" t="s">
        <v>4235</v>
      </c>
      <c r="H5603" s="775" t="s">
        <v>4235</v>
      </c>
      <c r="I5603" s="775" t="s">
        <v>5808</v>
      </c>
    </row>
    <row r="5604" spans="1:9">
      <c r="A5604" s="775" t="str">
        <f>Table_wabobpsvr_AzureCalc_AzureCalcRateCard[[#This Row],[ServiceName]]&amp;Table_wabobpsvr_AzureCalc_AzureCalcRateCard[[#This Row],[Price_Level]]&amp;Table_wabobpsvr_AzureCalc_AzureCalcRateCard[[#This Row],[Region]]</f>
        <v>Standard_D2 Cloud ServicesA11</v>
      </c>
      <c r="B5604" s="775">
        <v>11</v>
      </c>
      <c r="C5604" s="775" t="s">
        <v>680</v>
      </c>
      <c r="D5604" s="775" t="s">
        <v>174</v>
      </c>
      <c r="E5604" s="775">
        <v>0.32591999999999999</v>
      </c>
      <c r="F5604" s="775" t="s">
        <v>1121</v>
      </c>
      <c r="G5604" s="775" t="s">
        <v>4235</v>
      </c>
      <c r="H5604" s="775" t="s">
        <v>4235</v>
      </c>
      <c r="I5604" s="775" t="s">
        <v>5808</v>
      </c>
    </row>
    <row r="5605" spans="1:9">
      <c r="A5605" s="775" t="str">
        <f>Table_wabobpsvr_AzureCalc_AzureCalcRateCard[[#This Row],[ServiceName]]&amp;Table_wabobpsvr_AzureCalc_AzureCalcRateCard[[#This Row],[Price_Level]]&amp;Table_wabobpsvr_AzureCalc_AzureCalcRateCard[[#This Row],[Region]]</f>
        <v>Standard_D2 Cloud ServicesB11</v>
      </c>
      <c r="B5605" s="775">
        <v>11</v>
      </c>
      <c r="C5605" s="775" t="s">
        <v>680</v>
      </c>
      <c r="D5605" s="775" t="s">
        <v>175</v>
      </c>
      <c r="E5605" s="775">
        <v>0.31584000000000001</v>
      </c>
      <c r="F5605" s="775" t="s">
        <v>1121</v>
      </c>
      <c r="G5605" s="775" t="s">
        <v>4235</v>
      </c>
      <c r="H5605" s="775" t="s">
        <v>4235</v>
      </c>
      <c r="I5605" s="775" t="s">
        <v>5808</v>
      </c>
    </row>
    <row r="5606" spans="1:9">
      <c r="A5606" s="775" t="str">
        <f>Table_wabobpsvr_AzureCalc_AzureCalcRateCard[[#This Row],[ServiceName]]&amp;Table_wabobpsvr_AzureCalc_AzureCalcRateCard[[#This Row],[Price_Level]]&amp;Table_wabobpsvr_AzureCalc_AzureCalcRateCard[[#This Row],[Region]]</f>
        <v>Standard_D2 Cloud ServicesC11</v>
      </c>
      <c r="B5606" s="775">
        <v>11</v>
      </c>
      <c r="C5606" s="775" t="s">
        <v>680</v>
      </c>
      <c r="D5606" s="775" t="s">
        <v>177</v>
      </c>
      <c r="E5606" s="775">
        <v>0.30575999999999998</v>
      </c>
      <c r="F5606" s="775" t="s">
        <v>1121</v>
      </c>
      <c r="G5606" s="775" t="s">
        <v>4235</v>
      </c>
      <c r="H5606" s="775" t="s">
        <v>4235</v>
      </c>
      <c r="I5606" s="775" t="s">
        <v>5808</v>
      </c>
    </row>
    <row r="5607" spans="1:9">
      <c r="A5607" s="775" t="str">
        <f>Table_wabobpsvr_AzureCalc_AzureCalcRateCard[[#This Row],[ServiceName]]&amp;Table_wabobpsvr_AzureCalc_AzureCalcRateCard[[#This Row],[Price_Level]]&amp;Table_wabobpsvr_AzureCalc_AzureCalcRateCard[[#This Row],[Region]]</f>
        <v>Standard_D2 Cloud ServicesD11</v>
      </c>
      <c r="B5607" s="775">
        <v>11</v>
      </c>
      <c r="C5607" s="775" t="s">
        <v>680</v>
      </c>
      <c r="D5607" s="775" t="s">
        <v>176</v>
      </c>
      <c r="E5607" s="775">
        <v>0.29568</v>
      </c>
      <c r="F5607" s="775" t="s">
        <v>1121</v>
      </c>
      <c r="G5607" s="775" t="s">
        <v>4235</v>
      </c>
      <c r="H5607" s="775" t="s">
        <v>4235</v>
      </c>
      <c r="I5607" s="775" t="s">
        <v>5808</v>
      </c>
    </row>
    <row r="5608" spans="1:9">
      <c r="A5608" s="775" t="str">
        <f>Table_wabobpsvr_AzureCalc_AzureCalcRateCard[[#This Row],[ServiceName]]&amp;Table_wabobpsvr_AzureCalc_AzureCalcRateCard[[#This Row],[Price_Level]]&amp;Table_wabobpsvr_AzureCalc_AzureCalcRateCard[[#This Row],[Region]]</f>
        <v>Standard_D2 Cloud ServicesMOSP12</v>
      </c>
      <c r="B5608" s="775">
        <v>12</v>
      </c>
      <c r="C5608" s="775" t="s">
        <v>680</v>
      </c>
      <c r="D5608" s="775" t="s">
        <v>606</v>
      </c>
      <c r="E5608" s="775">
        <v>0.29199999999999998</v>
      </c>
      <c r="F5608" s="775" t="s">
        <v>1121</v>
      </c>
      <c r="G5608" s="775" t="s">
        <v>4235</v>
      </c>
      <c r="H5608" s="775" t="s">
        <v>4235</v>
      </c>
      <c r="I5608" s="775" t="s">
        <v>5809</v>
      </c>
    </row>
    <row r="5609" spans="1:9">
      <c r="A5609" s="775" t="str">
        <f>Table_wabobpsvr_AzureCalc_AzureCalcRateCard[[#This Row],[ServiceName]]&amp;Table_wabobpsvr_AzureCalc_AzureCalcRateCard[[#This Row],[Price_Level]]&amp;Table_wabobpsvr_AzureCalc_AzureCalcRateCard[[#This Row],[Region]]</f>
        <v>Standard_D2 Cloud ServicesA12</v>
      </c>
      <c r="B5609" s="775">
        <v>12</v>
      </c>
      <c r="C5609" s="775" t="s">
        <v>680</v>
      </c>
      <c r="D5609" s="775" t="s">
        <v>174</v>
      </c>
      <c r="E5609" s="775">
        <v>0.28323999999999999</v>
      </c>
      <c r="F5609" s="775" t="s">
        <v>1121</v>
      </c>
      <c r="G5609" s="775" t="s">
        <v>4235</v>
      </c>
      <c r="H5609" s="775" t="s">
        <v>4235</v>
      </c>
      <c r="I5609" s="775" t="s">
        <v>5809</v>
      </c>
    </row>
    <row r="5610" spans="1:9">
      <c r="A5610" s="775" t="str">
        <f>Table_wabobpsvr_AzureCalc_AzureCalcRateCard[[#This Row],[ServiceName]]&amp;Table_wabobpsvr_AzureCalc_AzureCalcRateCard[[#This Row],[Price_Level]]&amp;Table_wabobpsvr_AzureCalc_AzureCalcRateCard[[#This Row],[Region]]</f>
        <v>Standard_D2 Cloud ServicesB12</v>
      </c>
      <c r="B5610" s="775">
        <v>12</v>
      </c>
      <c r="C5610" s="775" t="s">
        <v>680</v>
      </c>
      <c r="D5610" s="775" t="s">
        <v>175</v>
      </c>
      <c r="E5610" s="775">
        <v>0.27448</v>
      </c>
      <c r="F5610" s="775" t="s">
        <v>1121</v>
      </c>
      <c r="G5610" s="775" t="s">
        <v>4235</v>
      </c>
      <c r="H5610" s="775" t="s">
        <v>4235</v>
      </c>
      <c r="I5610" s="775" t="s">
        <v>5809</v>
      </c>
    </row>
    <row r="5611" spans="1:9">
      <c r="A5611" s="775" t="str">
        <f>Table_wabobpsvr_AzureCalc_AzureCalcRateCard[[#This Row],[ServiceName]]&amp;Table_wabobpsvr_AzureCalc_AzureCalcRateCard[[#This Row],[Price_Level]]&amp;Table_wabobpsvr_AzureCalc_AzureCalcRateCard[[#This Row],[Region]]</f>
        <v>Standard_D2 Cloud ServicesC12</v>
      </c>
      <c r="B5611" s="775">
        <v>12</v>
      </c>
      <c r="C5611" s="775" t="s">
        <v>680</v>
      </c>
      <c r="D5611" s="775" t="s">
        <v>177</v>
      </c>
      <c r="E5611" s="775">
        <v>0.26572000000000001</v>
      </c>
      <c r="F5611" s="775" t="s">
        <v>1121</v>
      </c>
      <c r="G5611" s="775" t="s">
        <v>4235</v>
      </c>
      <c r="H5611" s="775" t="s">
        <v>4235</v>
      </c>
      <c r="I5611" s="775" t="s">
        <v>5809</v>
      </c>
    </row>
    <row r="5612" spans="1:9">
      <c r="A5612" s="775" t="str">
        <f>Table_wabobpsvr_AzureCalc_AzureCalcRateCard[[#This Row],[ServiceName]]&amp;Table_wabobpsvr_AzureCalc_AzureCalcRateCard[[#This Row],[Price_Level]]&amp;Table_wabobpsvr_AzureCalc_AzureCalcRateCard[[#This Row],[Region]]</f>
        <v>Production API Transactions (in 1000s)B10</v>
      </c>
      <c r="B5612" s="775">
        <v>10</v>
      </c>
      <c r="C5612" s="775" t="s">
        <v>4235</v>
      </c>
      <c r="D5612" s="775" t="s">
        <v>175</v>
      </c>
      <c r="E5612" s="775">
        <v>999999</v>
      </c>
      <c r="F5612" s="775" t="s">
        <v>3386</v>
      </c>
      <c r="G5612" s="775" t="s">
        <v>4235</v>
      </c>
      <c r="H5612" s="775" t="s">
        <v>4235</v>
      </c>
      <c r="I5612" s="775" t="s">
        <v>4235</v>
      </c>
    </row>
    <row r="5613" spans="1:9">
      <c r="A5613" s="775" t="str">
        <f>Table_wabobpsvr_AzureCalc_AzureCalcRateCard[[#This Row],[ServiceName]]&amp;Table_wabobpsvr_AzureCalc_AzureCalcRateCard[[#This Row],[Price_Level]]&amp;Table_wabobpsvr_AzureCalc_AzureCalcRateCard[[#This Row],[Region]]</f>
        <v>Production API Transactions (in 1000s)C10</v>
      </c>
      <c r="B5613" s="775">
        <v>10</v>
      </c>
      <c r="C5613" s="775" t="s">
        <v>4235</v>
      </c>
      <c r="D5613" s="775" t="s">
        <v>177</v>
      </c>
      <c r="E5613" s="775">
        <v>999999</v>
      </c>
      <c r="F5613" s="775" t="s">
        <v>3386</v>
      </c>
      <c r="G5613" s="775" t="s">
        <v>4235</v>
      </c>
      <c r="H5613" s="775" t="s">
        <v>4235</v>
      </c>
      <c r="I5613" s="775" t="s">
        <v>4235</v>
      </c>
    </row>
    <row r="5614" spans="1:9">
      <c r="A5614" s="775" t="str">
        <f>Table_wabobpsvr_AzureCalc_AzureCalcRateCard[[#This Row],[ServiceName]]&amp;Table_wabobpsvr_AzureCalc_AzureCalcRateCard[[#This Row],[Price_Level]]&amp;Table_wabobpsvr_AzureCalc_AzureCalcRateCard[[#This Row],[Region]]</f>
        <v>Production API Transactions (in 1000s)D10</v>
      </c>
      <c r="B5614" s="775">
        <v>10</v>
      </c>
      <c r="C5614" s="775" t="s">
        <v>4235</v>
      </c>
      <c r="D5614" s="775" t="s">
        <v>176</v>
      </c>
      <c r="E5614" s="775">
        <v>999999</v>
      </c>
      <c r="F5614" s="775" t="s">
        <v>3386</v>
      </c>
      <c r="G5614" s="775" t="s">
        <v>4235</v>
      </c>
      <c r="H5614" s="775" t="s">
        <v>4235</v>
      </c>
      <c r="I5614" s="775" t="s">
        <v>4235</v>
      </c>
    </row>
    <row r="5615" spans="1:9">
      <c r="A5615" s="775" t="str">
        <f>Table_wabobpsvr_AzureCalc_AzureCalcRateCard[[#This Row],[ServiceName]]&amp;Table_wabobpsvr_AzureCalc_AzureCalcRateCard[[#This Row],[Price_Level]]&amp;Table_wabobpsvr_AzureCalc_AzureCalcRateCard[[#This Row],[Region]]</f>
        <v>SQL DB Premium P6 Database HoursA13</v>
      </c>
      <c r="B5615" s="775">
        <v>13</v>
      </c>
      <c r="C5615" s="775" t="s">
        <v>87</v>
      </c>
      <c r="D5615" s="775" t="s">
        <v>174</v>
      </c>
      <c r="E5615" s="775">
        <v>5.8685</v>
      </c>
      <c r="F5615" s="775" t="s">
        <v>7033</v>
      </c>
      <c r="G5615" s="775" t="s">
        <v>1957</v>
      </c>
      <c r="H5615" s="775" t="s">
        <v>5325</v>
      </c>
      <c r="I5615" s="775" t="s">
        <v>5326</v>
      </c>
    </row>
    <row r="5616" spans="1:9">
      <c r="A5616" s="775" t="str">
        <f>Table_wabobpsvr_AzureCalc_AzureCalcRateCard[[#This Row],[ServiceName]]&amp;Table_wabobpsvr_AzureCalc_AzureCalcRateCard[[#This Row],[Price_Level]]&amp;Table_wabobpsvr_AzureCalc_AzureCalcRateCard[[#This Row],[Region]]</f>
        <v>SQL DB Premium P6 Database HoursA11</v>
      </c>
      <c r="B5616" s="775">
        <v>11</v>
      </c>
      <c r="C5616" s="775" t="s">
        <v>87</v>
      </c>
      <c r="D5616" s="775" t="s">
        <v>174</v>
      </c>
      <c r="E5616" s="775">
        <v>5.4805000000000001</v>
      </c>
      <c r="F5616" s="775" t="s">
        <v>7033</v>
      </c>
      <c r="G5616" s="775" t="s">
        <v>1955</v>
      </c>
      <c r="H5616" s="775" t="s">
        <v>5327</v>
      </c>
      <c r="I5616" s="775" t="s">
        <v>5328</v>
      </c>
    </row>
    <row r="5617" spans="1:9">
      <c r="A5617" s="775" t="str">
        <f>Table_wabobpsvr_AzureCalc_AzureCalcRateCard[[#This Row],[ServiceName]]&amp;Table_wabobpsvr_AzureCalc_AzureCalcRateCard[[#This Row],[Price_Level]]&amp;Table_wabobpsvr_AzureCalc_AzureCalcRateCard[[#This Row],[Region]]</f>
        <v>Standard DocumentDB DaysB</v>
      </c>
      <c r="B5617" s="775"/>
      <c r="C5617" s="775" t="s">
        <v>4235</v>
      </c>
      <c r="D5617" s="775" t="s">
        <v>175</v>
      </c>
      <c r="E5617" s="775">
        <v>999999</v>
      </c>
      <c r="F5617" s="775" t="s">
        <v>1085</v>
      </c>
      <c r="G5617" s="775" t="s">
        <v>4235</v>
      </c>
      <c r="H5617" s="775" t="s">
        <v>4235</v>
      </c>
      <c r="I5617" s="775" t="s">
        <v>4235</v>
      </c>
    </row>
    <row r="5618" spans="1:9">
      <c r="A5618" s="775" t="str">
        <f>Table_wabobpsvr_AzureCalc_AzureCalcRateCard[[#This Row],[ServiceName]]&amp;Table_wabobpsvr_AzureCalc_AzureCalcRateCard[[#This Row],[Price_Level]]&amp;Table_wabobpsvr_AzureCalc_AzureCalcRateCard[[#This Row],[Region]]</f>
        <v>Standard DocumentDB DaysC</v>
      </c>
      <c r="B5618" s="775"/>
      <c r="C5618" s="775" t="s">
        <v>4235</v>
      </c>
      <c r="D5618" s="775" t="s">
        <v>177</v>
      </c>
      <c r="E5618" s="775">
        <v>999999</v>
      </c>
      <c r="F5618" s="775" t="s">
        <v>1085</v>
      </c>
      <c r="G5618" s="775" t="s">
        <v>4235</v>
      </c>
      <c r="H5618" s="775" t="s">
        <v>4235</v>
      </c>
      <c r="I5618" s="775" t="s">
        <v>4235</v>
      </c>
    </row>
    <row r="5619" spans="1:9">
      <c r="A5619" s="775" t="str">
        <f>Table_wabobpsvr_AzureCalc_AzureCalcRateCard[[#This Row],[ServiceName]]&amp;Table_wabobpsvr_AzureCalc_AzureCalcRateCard[[#This Row],[Price_Level]]&amp;Table_wabobpsvr_AzureCalc_AzureCalcRateCard[[#This Row],[Region]]</f>
        <v>Standard DocumentDB DaysD</v>
      </c>
      <c r="B5619" s="775"/>
      <c r="C5619" s="775" t="s">
        <v>4235</v>
      </c>
      <c r="D5619" s="775" t="s">
        <v>176</v>
      </c>
      <c r="E5619" s="775">
        <v>999999</v>
      </c>
      <c r="F5619" s="775" t="s">
        <v>1085</v>
      </c>
      <c r="G5619" s="775" t="s">
        <v>4235</v>
      </c>
      <c r="H5619" s="775" t="s">
        <v>4235</v>
      </c>
      <c r="I5619" s="775" t="s">
        <v>4235</v>
      </c>
    </row>
    <row r="5620" spans="1:9">
      <c r="A5620" s="775" t="str">
        <f>Table_wabobpsvr_AzureCalc_AzureCalcRateCard[[#This Row],[ServiceName]]&amp;Table_wabobpsvr_AzureCalc_AzureCalcRateCard[[#This Row],[Price_Level]]&amp;Table_wabobpsvr_AzureCalc_AzureCalcRateCard[[#This Row],[Region]]</f>
        <v>SQL DB Premium P6 Database HoursA12</v>
      </c>
      <c r="B5620" s="775">
        <v>12</v>
      </c>
      <c r="C5620" s="775" t="s">
        <v>87</v>
      </c>
      <c r="D5620" s="775" t="s">
        <v>174</v>
      </c>
      <c r="E5620" s="775">
        <v>5.4805000000000001</v>
      </c>
      <c r="F5620" s="775" t="s">
        <v>7033</v>
      </c>
      <c r="G5620" s="775" t="s">
        <v>1956</v>
      </c>
      <c r="H5620" s="775" t="s">
        <v>5329</v>
      </c>
      <c r="I5620" s="775" t="s">
        <v>5330</v>
      </c>
    </row>
    <row r="5621" spans="1:9">
      <c r="A5621" s="775" t="str">
        <f>Table_wabobpsvr_AzureCalc_AzureCalcRateCard[[#This Row],[ServiceName]]&amp;Table_wabobpsvr_AzureCalc_AzureCalcRateCard[[#This Row],[Price_Level]]&amp;Table_wabobpsvr_AzureCalc_AzureCalcRateCard[[#This Row],[Region]]</f>
        <v>SQL DB Premium P6 Database HoursA14</v>
      </c>
      <c r="B5621" s="775">
        <v>14</v>
      </c>
      <c r="C5621" s="775" t="s">
        <v>87</v>
      </c>
      <c r="D5621" s="775" t="s">
        <v>174</v>
      </c>
      <c r="E5621" s="775">
        <v>6.0625</v>
      </c>
      <c r="F5621" s="775" t="s">
        <v>7033</v>
      </c>
      <c r="G5621" s="775" t="s">
        <v>3139</v>
      </c>
      <c r="H5621" s="775" t="s">
        <v>7005</v>
      </c>
      <c r="I5621" s="775" t="s">
        <v>7004</v>
      </c>
    </row>
    <row r="5622" spans="1:9">
      <c r="A5622" s="775" t="str">
        <f>Table_wabobpsvr_AzureCalc_AzureCalcRateCard[[#This Row],[ServiceName]]&amp;Table_wabobpsvr_AzureCalc_AzureCalcRateCard[[#This Row],[Price_Level]]&amp;Table_wabobpsvr_AzureCalc_AzureCalcRateCard[[#This Row],[Region]]</f>
        <v>Premium P6 Secondary Geo Database HoursC</v>
      </c>
      <c r="B5622" s="775"/>
      <c r="C5622" s="775" t="s">
        <v>87</v>
      </c>
      <c r="D5622" s="775" t="s">
        <v>177</v>
      </c>
      <c r="E5622" s="775">
        <v>3.4125000000000001</v>
      </c>
      <c r="F5622" s="775" t="s">
        <v>7030</v>
      </c>
      <c r="G5622" s="775" t="s">
        <v>3601</v>
      </c>
      <c r="H5622" s="775" t="s">
        <v>5619</v>
      </c>
      <c r="I5622" s="775" t="s">
        <v>5620</v>
      </c>
    </row>
    <row r="5623" spans="1:9">
      <c r="A5623" s="775" t="str">
        <f>Table_wabobpsvr_AzureCalc_AzureCalcRateCard[[#This Row],[ServiceName]]&amp;Table_wabobpsvr_AzureCalc_AzureCalcRateCard[[#This Row],[Price_Level]]&amp;Table_wabobpsvr_AzureCalc_AzureCalcRateCard[[#This Row],[Region]]</f>
        <v>Premium P4 Secondary Active Geo Database HoursA13</v>
      </c>
      <c r="B5623" s="775">
        <v>13</v>
      </c>
      <c r="C5623" s="775" t="s">
        <v>87</v>
      </c>
      <c r="D5623" s="775" t="s">
        <v>174</v>
      </c>
      <c r="E5623" s="775">
        <v>2.9471833333333302</v>
      </c>
      <c r="F5623" s="775" t="s">
        <v>7032</v>
      </c>
      <c r="G5623" s="775" t="s">
        <v>6966</v>
      </c>
      <c r="H5623" s="775" t="s">
        <v>6967</v>
      </c>
      <c r="I5623" s="775" t="s">
        <v>6939</v>
      </c>
    </row>
    <row r="5624" spans="1:9">
      <c r="A5624" s="775" t="str">
        <f>Table_wabobpsvr_AzureCalc_AzureCalcRateCard[[#This Row],[ServiceName]]&amp;Table_wabobpsvr_AzureCalc_AzureCalcRateCard[[#This Row],[Price_Level]]&amp;Table_wabobpsvr_AzureCalc_AzureCalcRateCard[[#This Row],[Region]]</f>
        <v>SQL DB Premium P4 Database HoursA11</v>
      </c>
      <c r="B5624" s="775">
        <v>11</v>
      </c>
      <c r="C5624" s="775" t="s">
        <v>87</v>
      </c>
      <c r="D5624" s="775" t="s">
        <v>174</v>
      </c>
      <c r="E5624" s="775">
        <v>2.74469583333333</v>
      </c>
      <c r="F5624" s="775" t="s">
        <v>7034</v>
      </c>
      <c r="G5624" s="775" t="s">
        <v>6968</v>
      </c>
      <c r="H5624" s="775" t="s">
        <v>6969</v>
      </c>
      <c r="I5624" s="775" t="s">
        <v>6940</v>
      </c>
    </row>
    <row r="5625" spans="1:9">
      <c r="A5625" s="775" t="str">
        <f>Table_wabobpsvr_AzureCalc_AzureCalcRateCard[[#This Row],[ServiceName]]&amp;Table_wabobpsvr_AzureCalc_AzureCalcRateCard[[#This Row],[Price_Level]]&amp;Table_wabobpsvr_AzureCalc_AzureCalcRateCard[[#This Row],[Region]]</f>
        <v>ExpressRoute (Metered) 500 Mbps ConnectionsA4</v>
      </c>
      <c r="B5625" s="775">
        <v>4</v>
      </c>
      <c r="C5625" s="775" t="s">
        <v>7427</v>
      </c>
      <c r="D5625" s="775" t="s">
        <v>174</v>
      </c>
      <c r="E5625" s="775">
        <v>281.3</v>
      </c>
      <c r="F5625" s="775" t="s">
        <v>7389</v>
      </c>
      <c r="G5625" s="775" t="s">
        <v>7537</v>
      </c>
      <c r="H5625" s="775" t="s">
        <v>7538</v>
      </c>
      <c r="I5625" s="775" t="s">
        <v>7458</v>
      </c>
    </row>
    <row r="5626" spans="1:9">
      <c r="A5626" s="775" t="str">
        <f>Table_wabobpsvr_AzureCalc_AzureCalcRateCard[[#This Row],[ServiceName]]&amp;Table_wabobpsvr_AzureCalc_AzureCalcRateCard[[#This Row],[Price_Level]]&amp;Table_wabobpsvr_AzureCalc_AzureCalcRateCard[[#This Row],[Region]]</f>
        <v>Machine Learning API Service PredictionsB6</v>
      </c>
      <c r="B5626" s="775">
        <v>6</v>
      </c>
      <c r="C5626" s="775" t="s">
        <v>4235</v>
      </c>
      <c r="D5626" s="775" t="s">
        <v>175</v>
      </c>
      <c r="E5626" s="775">
        <v>999999</v>
      </c>
      <c r="F5626" s="775" t="s">
        <v>1083</v>
      </c>
      <c r="G5626" s="775" t="s">
        <v>4235</v>
      </c>
      <c r="H5626" s="775" t="s">
        <v>4235</v>
      </c>
      <c r="I5626" s="775" t="s">
        <v>4235</v>
      </c>
    </row>
    <row r="5627" spans="1:9">
      <c r="A5627" s="775" t="str">
        <f>Table_wabobpsvr_AzureCalc_AzureCalcRateCard[[#This Row],[ServiceName]]&amp;Table_wabobpsvr_AzureCalc_AzureCalcRateCard[[#This Row],[Price_Level]]&amp;Table_wabobpsvr_AzureCalc_AzureCalcRateCard[[#This Row],[Region]]</f>
        <v>Machine Learning API Service PredictionsC6</v>
      </c>
      <c r="B5627" s="775">
        <v>6</v>
      </c>
      <c r="C5627" s="775" t="s">
        <v>4235</v>
      </c>
      <c r="D5627" s="775" t="s">
        <v>177</v>
      </c>
      <c r="E5627" s="775">
        <v>999999</v>
      </c>
      <c r="F5627" s="775" t="s">
        <v>1083</v>
      </c>
      <c r="G5627" s="775" t="s">
        <v>4235</v>
      </c>
      <c r="H5627" s="775" t="s">
        <v>4235</v>
      </c>
      <c r="I5627" s="775" t="s">
        <v>4235</v>
      </c>
    </row>
    <row r="5628" spans="1:9">
      <c r="A5628" s="775" t="str">
        <f>Table_wabobpsvr_AzureCalc_AzureCalcRateCard[[#This Row],[ServiceName]]&amp;Table_wabobpsvr_AzureCalc_AzureCalcRateCard[[#This Row],[Price_Level]]&amp;Table_wabobpsvr_AzureCalc_AzureCalcRateCard[[#This Row],[Region]]</f>
        <v>Machine Learning API Service PredictionsD6</v>
      </c>
      <c r="B5628" s="775">
        <v>6</v>
      </c>
      <c r="C5628" s="775" t="s">
        <v>4235</v>
      </c>
      <c r="D5628" s="775" t="s">
        <v>176</v>
      </c>
      <c r="E5628" s="775">
        <v>999999</v>
      </c>
      <c r="F5628" s="775" t="s">
        <v>1083</v>
      </c>
      <c r="G5628" s="775" t="s">
        <v>4235</v>
      </c>
      <c r="H5628" s="775" t="s">
        <v>4235</v>
      </c>
      <c r="I5628" s="775" t="s">
        <v>4235</v>
      </c>
    </row>
    <row r="5629" spans="1:9">
      <c r="A5629" s="775" t="str">
        <f>Table_wabobpsvr_AzureCalc_AzureCalcRateCard[[#This Row],[ServiceName]]&amp;Table_wabobpsvr_AzureCalc_AzureCalcRateCard[[#This Row],[Price_Level]]&amp;Table_wabobpsvr_AzureCalc_AzureCalcRateCard[[#This Row],[Region]]</f>
        <v>Media Services AES KeysMOSP</v>
      </c>
      <c r="B5629" s="775"/>
      <c r="C5629" s="775" t="s">
        <v>1204</v>
      </c>
      <c r="D5629" s="775" t="s">
        <v>606</v>
      </c>
      <c r="E5629" s="775">
        <v>0.1</v>
      </c>
      <c r="F5629" s="775" t="s">
        <v>1201</v>
      </c>
      <c r="G5629" s="775" t="s">
        <v>4235</v>
      </c>
      <c r="H5629" s="775" t="s">
        <v>4235</v>
      </c>
      <c r="I5629" s="775" t="s">
        <v>6334</v>
      </c>
    </row>
    <row r="5630" spans="1:9">
      <c r="A5630" s="775" t="str">
        <f>Table_wabobpsvr_AzureCalc_AzureCalcRateCard[[#This Row],[ServiceName]]&amp;Table_wabobpsvr_AzureCalc_AzureCalcRateCard[[#This Row],[Price_Level]]&amp;Table_wabobpsvr_AzureCalc_AzureCalcRateCard[[#This Row],[Region]]</f>
        <v>Media Services AES KeysA</v>
      </c>
      <c r="B5630" s="775"/>
      <c r="C5630" s="775" t="s">
        <v>1204</v>
      </c>
      <c r="D5630" s="775" t="s">
        <v>174</v>
      </c>
      <c r="E5630" s="775">
        <v>9.7000000000000003E-2</v>
      </c>
      <c r="F5630" s="775" t="s">
        <v>1201</v>
      </c>
      <c r="G5630" s="775" t="s">
        <v>2586</v>
      </c>
      <c r="H5630" s="775" t="s">
        <v>2587</v>
      </c>
      <c r="I5630" s="775" t="s">
        <v>6334</v>
      </c>
    </row>
    <row r="5631" spans="1:9">
      <c r="A5631" s="775" t="str">
        <f>Table_wabobpsvr_AzureCalc_AzureCalcRateCard[[#This Row],[ServiceName]]&amp;Table_wabobpsvr_AzureCalc_AzureCalcRateCard[[#This Row],[Price_Level]]&amp;Table_wabobpsvr_AzureCalc_AzureCalcRateCard[[#This Row],[Region]]</f>
        <v>Media Services AES KeysB</v>
      </c>
      <c r="B5631" s="775"/>
      <c r="C5631" s="775" t="s">
        <v>1204</v>
      </c>
      <c r="D5631" s="775" t="s">
        <v>175</v>
      </c>
      <c r="E5631" s="775">
        <v>9.4E-2</v>
      </c>
      <c r="F5631" s="775" t="s">
        <v>1201</v>
      </c>
      <c r="G5631" s="775" t="s">
        <v>2586</v>
      </c>
      <c r="H5631" s="775" t="s">
        <v>2587</v>
      </c>
      <c r="I5631" s="775" t="s">
        <v>6334</v>
      </c>
    </row>
    <row r="5632" spans="1:9">
      <c r="A5632" s="775" t="str">
        <f>Table_wabobpsvr_AzureCalc_AzureCalcRateCard[[#This Row],[ServiceName]]&amp;Table_wabobpsvr_AzureCalc_AzureCalcRateCard[[#This Row],[Price_Level]]&amp;Table_wabobpsvr_AzureCalc_AzureCalcRateCard[[#This Row],[Region]]</f>
        <v>Media Services AES KeysC</v>
      </c>
      <c r="B5632" s="775"/>
      <c r="C5632" s="775" t="s">
        <v>1204</v>
      </c>
      <c r="D5632" s="775" t="s">
        <v>177</v>
      </c>
      <c r="E5632" s="775">
        <v>9.0999999999999998E-2</v>
      </c>
      <c r="F5632" s="775" t="s">
        <v>1201</v>
      </c>
      <c r="G5632" s="775" t="s">
        <v>2586</v>
      </c>
      <c r="H5632" s="775" t="s">
        <v>2587</v>
      </c>
      <c r="I5632" s="775" t="s">
        <v>6334</v>
      </c>
    </row>
    <row r="5633" spans="1:9">
      <c r="A5633" s="775" t="str">
        <f>Table_wabobpsvr_AzureCalc_AzureCalcRateCard[[#This Row],[ServiceName]]&amp;Table_wabobpsvr_AzureCalc_AzureCalcRateCard[[#This Row],[Price_Level]]&amp;Table_wabobpsvr_AzureCalc_AzureCalcRateCard[[#This Row],[Region]]</f>
        <v>Media Services AES KeysD</v>
      </c>
      <c r="B5633" s="775"/>
      <c r="C5633" s="775" t="s">
        <v>1204</v>
      </c>
      <c r="D5633" s="775" t="s">
        <v>176</v>
      </c>
      <c r="E5633" s="775">
        <v>8.7999999999999995E-2</v>
      </c>
      <c r="F5633" s="775" t="s">
        <v>1201</v>
      </c>
      <c r="G5633" s="775" t="s">
        <v>2586</v>
      </c>
      <c r="H5633" s="775" t="s">
        <v>2587</v>
      </c>
      <c r="I5633" s="775" t="s">
        <v>6334</v>
      </c>
    </row>
    <row r="5634" spans="1:9">
      <c r="A5634" s="775" t="str">
        <f>Table_wabobpsvr_AzureCalc_AzureCalcRateCard[[#This Row],[ServiceName]]&amp;Table_wabobpsvr_AzureCalc_AzureCalcRateCard[[#This Row],[Price_Level]]&amp;Table_wabobpsvr_AzureCalc_AzureCalcRateCard[[#This Row],[Region]]</f>
        <v>Media Services Live Channel HoursMOSP2</v>
      </c>
      <c r="B5634" s="775">
        <v>2</v>
      </c>
      <c r="C5634" s="775" t="s">
        <v>4235</v>
      </c>
      <c r="D5634" s="775" t="s">
        <v>606</v>
      </c>
      <c r="E5634" s="775">
        <v>999999</v>
      </c>
      <c r="F5634" s="775" t="s">
        <v>1054</v>
      </c>
      <c r="G5634" s="775" t="s">
        <v>4235</v>
      </c>
      <c r="H5634" s="775" t="s">
        <v>4235</v>
      </c>
      <c r="I5634" s="775" t="s">
        <v>4235</v>
      </c>
    </row>
    <row r="5635" spans="1:9">
      <c r="A5635" s="775" t="str">
        <f>Table_wabobpsvr_AzureCalc_AzureCalcRateCard[[#This Row],[ServiceName]]&amp;Table_wabobpsvr_AzureCalc_AzureCalcRateCard[[#This Row],[Price_Level]]&amp;Table_wabobpsvr_AzureCalc_AzureCalcRateCard[[#This Row],[Region]]</f>
        <v>Media Services Live Channel HoursA2</v>
      </c>
      <c r="B5635" s="775">
        <v>2</v>
      </c>
      <c r="C5635" s="775" t="s">
        <v>4235</v>
      </c>
      <c r="D5635" s="775" t="s">
        <v>174</v>
      </c>
      <c r="E5635" s="775">
        <v>999999</v>
      </c>
      <c r="F5635" s="775" t="s">
        <v>1054</v>
      </c>
      <c r="G5635" s="775" t="s">
        <v>4235</v>
      </c>
      <c r="H5635" s="775" t="s">
        <v>4235</v>
      </c>
      <c r="I5635" s="775" t="s">
        <v>4235</v>
      </c>
    </row>
    <row r="5636" spans="1:9">
      <c r="A5636" s="775" t="str">
        <f>Table_wabobpsvr_AzureCalc_AzureCalcRateCard[[#This Row],[ServiceName]]&amp;Table_wabobpsvr_AzureCalc_AzureCalcRateCard[[#This Row],[Price_Level]]&amp;Table_wabobpsvr_AzureCalc_AzureCalcRateCard[[#This Row],[Region]]</f>
        <v>Media Services Live Channel HoursB2</v>
      </c>
      <c r="B5636" s="775">
        <v>2</v>
      </c>
      <c r="C5636" s="775" t="s">
        <v>4235</v>
      </c>
      <c r="D5636" s="775" t="s">
        <v>175</v>
      </c>
      <c r="E5636" s="775">
        <v>999999</v>
      </c>
      <c r="F5636" s="775" t="s">
        <v>1054</v>
      </c>
      <c r="G5636" s="775" t="s">
        <v>4235</v>
      </c>
      <c r="H5636" s="775" t="s">
        <v>4235</v>
      </c>
      <c r="I5636" s="775" t="s">
        <v>4235</v>
      </c>
    </row>
    <row r="5637" spans="1:9">
      <c r="A5637" s="775" t="str">
        <f>Table_wabobpsvr_AzureCalc_AzureCalcRateCard[[#This Row],[ServiceName]]&amp;Table_wabobpsvr_AzureCalc_AzureCalcRateCard[[#This Row],[Price_Level]]&amp;Table_wabobpsvr_AzureCalc_AzureCalcRateCard[[#This Row],[Region]]</f>
        <v>Machine Learning API Service PredictionsMOSP2</v>
      </c>
      <c r="B5637" s="775">
        <v>2</v>
      </c>
      <c r="C5637" s="775" t="s">
        <v>4235</v>
      </c>
      <c r="D5637" s="775" t="s">
        <v>606</v>
      </c>
      <c r="E5637" s="775">
        <v>999999</v>
      </c>
      <c r="F5637" s="775" t="s">
        <v>1083</v>
      </c>
      <c r="G5637" s="775" t="s">
        <v>4235</v>
      </c>
      <c r="H5637" s="775" t="s">
        <v>4235</v>
      </c>
      <c r="I5637" s="775" t="s">
        <v>4235</v>
      </c>
    </row>
    <row r="5638" spans="1:9">
      <c r="A5638" s="775" t="str">
        <f>Table_wabobpsvr_AzureCalc_AzureCalcRateCard[[#This Row],[ServiceName]]&amp;Table_wabobpsvr_AzureCalc_AzureCalcRateCard[[#This Row],[Price_Level]]&amp;Table_wabobpsvr_AzureCalc_AzureCalcRateCard[[#This Row],[Region]]</f>
        <v>Media Services Live Channel HoursC2</v>
      </c>
      <c r="B5638" s="775">
        <v>2</v>
      </c>
      <c r="C5638" s="775" t="s">
        <v>4235</v>
      </c>
      <c r="D5638" s="775" t="s">
        <v>177</v>
      </c>
      <c r="E5638" s="775">
        <v>999999</v>
      </c>
      <c r="F5638" s="775" t="s">
        <v>1054</v>
      </c>
      <c r="G5638" s="775" t="s">
        <v>4235</v>
      </c>
      <c r="H5638" s="775" t="s">
        <v>4235</v>
      </c>
      <c r="I5638" s="775" t="s">
        <v>4235</v>
      </c>
    </row>
    <row r="5639" spans="1:9">
      <c r="A5639" s="1039" t="str">
        <f>Table_wabobpsvr_AzureCalc_AzureCalcRateCard[[#This Row],[ServiceName]]&amp;Table_wabobpsvr_AzureCalc_AzureCalcRateCard[[#This Row],[Price_Level]]&amp;Table_wabobpsvr_AzureCalc_AzureCalcRateCard[[#This Row],[Region]]</f>
        <v>Media Services Live Channel HoursD2</v>
      </c>
      <c r="B5639" s="1039">
        <v>2</v>
      </c>
      <c r="C5639" s="1039" t="s">
        <v>4235</v>
      </c>
      <c r="D5639" s="1039" t="s">
        <v>176</v>
      </c>
      <c r="E5639" s="1039">
        <v>999999</v>
      </c>
      <c r="F5639" s="1039" t="s">
        <v>1054</v>
      </c>
      <c r="G5639" s="775" t="s">
        <v>4235</v>
      </c>
      <c r="H5639" s="775" t="s">
        <v>4235</v>
      </c>
      <c r="I5639" s="775" t="s">
        <v>4235</v>
      </c>
    </row>
    <row r="5640" spans="1:9">
      <c r="A5640" s="1039" t="str">
        <f>Table_wabobpsvr_AzureCalc_AzureCalcRateCard[[#This Row],[ServiceName]]&amp;Table_wabobpsvr_AzureCalc_AzureCalcRateCard[[#This Row],[Price_Level]]&amp;Table_wabobpsvr_AzureCalc_AzureCalcRateCard[[#This Row],[Region]]</f>
        <v>Media Services Live Channel HoursMOSP3</v>
      </c>
      <c r="B5640" s="1039">
        <v>3</v>
      </c>
      <c r="C5640" s="1039" t="s">
        <v>4235</v>
      </c>
      <c r="D5640" s="1039" t="s">
        <v>606</v>
      </c>
      <c r="E5640" s="1039">
        <v>999999</v>
      </c>
      <c r="F5640" s="1039" t="s">
        <v>1054</v>
      </c>
      <c r="G5640" s="775" t="s">
        <v>4235</v>
      </c>
      <c r="H5640" s="775" t="s">
        <v>4235</v>
      </c>
      <c r="I5640" s="775" t="s">
        <v>4235</v>
      </c>
    </row>
    <row r="5641" spans="1:9">
      <c r="A5641" s="775" t="str">
        <f>Table_wabobpsvr_AzureCalc_AzureCalcRateCard[[#This Row],[ServiceName]]&amp;Table_wabobpsvr_AzureCalc_AzureCalcRateCard[[#This Row],[Price_Level]]&amp;Table_wabobpsvr_AzureCalc_AzureCalcRateCard[[#This Row],[Region]]</f>
        <v>Media Services Live Channel HoursA3</v>
      </c>
      <c r="B5641" s="775">
        <v>3</v>
      </c>
      <c r="C5641" s="775" t="s">
        <v>4235</v>
      </c>
      <c r="D5641" s="775" t="s">
        <v>174</v>
      </c>
      <c r="E5641" s="775">
        <v>999999</v>
      </c>
      <c r="F5641" s="775" t="s">
        <v>1054</v>
      </c>
      <c r="G5641" s="775" t="s">
        <v>4235</v>
      </c>
      <c r="H5641" s="775" t="s">
        <v>4235</v>
      </c>
      <c r="I5641" s="775" t="s">
        <v>4235</v>
      </c>
    </row>
    <row r="5642" spans="1:9">
      <c r="A5642" s="775" t="str">
        <f>Table_wabobpsvr_AzureCalc_AzureCalcRateCard[[#This Row],[ServiceName]]&amp;Table_wabobpsvr_AzureCalc_AzureCalcRateCard[[#This Row],[Price_Level]]&amp;Table_wabobpsvr_AzureCalc_AzureCalcRateCard[[#This Row],[Region]]</f>
        <v>Media Services Live Channel HoursB3</v>
      </c>
      <c r="B5642" s="775">
        <v>3</v>
      </c>
      <c r="C5642" s="775" t="s">
        <v>4235</v>
      </c>
      <c r="D5642" s="775" t="s">
        <v>175</v>
      </c>
      <c r="E5642" s="775">
        <v>999999</v>
      </c>
      <c r="F5642" s="775" t="s">
        <v>1054</v>
      </c>
      <c r="G5642" s="775" t="s">
        <v>4235</v>
      </c>
      <c r="H5642" s="775" t="s">
        <v>4235</v>
      </c>
      <c r="I5642" s="775" t="s">
        <v>4235</v>
      </c>
    </row>
    <row r="5643" spans="1:9">
      <c r="A5643" s="775" t="str">
        <f>Table_wabobpsvr_AzureCalc_AzureCalcRateCard[[#This Row],[ServiceName]]&amp;Table_wabobpsvr_AzureCalc_AzureCalcRateCard[[#This Row],[Price_Level]]&amp;Table_wabobpsvr_AzureCalc_AzureCalcRateCard[[#This Row],[Region]]</f>
        <v>Media Services Live Channel HoursC3</v>
      </c>
      <c r="B5643" s="775">
        <v>3</v>
      </c>
      <c r="C5643" s="775" t="s">
        <v>4235</v>
      </c>
      <c r="D5643" s="775" t="s">
        <v>177</v>
      </c>
      <c r="E5643" s="775">
        <v>999999</v>
      </c>
      <c r="F5643" s="775" t="s">
        <v>1054</v>
      </c>
      <c r="G5643" s="775" t="s">
        <v>4235</v>
      </c>
      <c r="H5643" s="775" t="s">
        <v>4235</v>
      </c>
      <c r="I5643" s="775" t="s">
        <v>4235</v>
      </c>
    </row>
    <row r="5644" spans="1:9">
      <c r="A5644" s="775" t="str">
        <f>Table_wabobpsvr_AzureCalc_AzureCalcRateCard[[#This Row],[ServiceName]]&amp;Table_wabobpsvr_AzureCalc_AzureCalcRateCard[[#This Row],[Price_Level]]&amp;Table_wabobpsvr_AzureCalc_AzureCalcRateCard[[#This Row],[Region]]</f>
        <v>Media Services Live Channel HoursD3</v>
      </c>
      <c r="B5644" s="775">
        <v>3</v>
      </c>
      <c r="C5644" s="775" t="s">
        <v>4235</v>
      </c>
      <c r="D5644" s="775" t="s">
        <v>176</v>
      </c>
      <c r="E5644" s="775">
        <v>999999</v>
      </c>
      <c r="F5644" s="775" t="s">
        <v>1054</v>
      </c>
      <c r="G5644" s="775" t="s">
        <v>4235</v>
      </c>
      <c r="H5644" s="775" t="s">
        <v>4235</v>
      </c>
      <c r="I5644" s="775" t="s">
        <v>4235</v>
      </c>
    </row>
    <row r="5645" spans="1:9">
      <c r="A5645" s="775" t="str">
        <f>Table_wabobpsvr_AzureCalc_AzureCalcRateCard[[#This Row],[ServiceName]]&amp;Table_wabobpsvr_AzureCalc_AzureCalcRateCard[[#This Row],[Price_Level]]&amp;Table_wabobpsvr_AzureCalc_AzureCalcRateCard[[#This Row],[Region]]</f>
        <v>SQL DB Standard S1 Secondary Database HoursMOSP13</v>
      </c>
      <c r="B5645" s="775">
        <v>13</v>
      </c>
      <c r="C5645" s="775" t="s">
        <v>680</v>
      </c>
      <c r="D5645" s="775" t="s">
        <v>606</v>
      </c>
      <c r="E5645" s="775">
        <v>3.7900000000000003E-2</v>
      </c>
      <c r="F5645" s="775" t="s">
        <v>1049</v>
      </c>
      <c r="G5645" s="775" t="s">
        <v>4235</v>
      </c>
      <c r="H5645" s="775" t="s">
        <v>4235</v>
      </c>
      <c r="I5645" s="775" t="s">
        <v>6335</v>
      </c>
    </row>
    <row r="5646" spans="1:9">
      <c r="A5646" s="775" t="str">
        <f>Table_wabobpsvr_AzureCalc_AzureCalcRateCard[[#This Row],[ServiceName]]&amp;Table_wabobpsvr_AzureCalc_AzureCalcRateCard[[#This Row],[Price_Level]]&amp;Table_wabobpsvr_AzureCalc_AzureCalcRateCard[[#This Row],[Region]]</f>
        <v>SQL DB Standard S1 Secondary Database HoursA13</v>
      </c>
      <c r="B5646" s="775">
        <v>13</v>
      </c>
      <c r="C5646" s="775" t="s">
        <v>680</v>
      </c>
      <c r="D5646" s="775" t="s">
        <v>174</v>
      </c>
      <c r="E5646" s="775">
        <v>3.6762999999999997E-2</v>
      </c>
      <c r="F5646" s="775" t="s">
        <v>1049</v>
      </c>
      <c r="G5646" s="775" t="s">
        <v>3722</v>
      </c>
      <c r="H5646" s="775" t="s">
        <v>3723</v>
      </c>
      <c r="I5646" s="775" t="s">
        <v>6335</v>
      </c>
    </row>
    <row r="5647" spans="1:9">
      <c r="A5647" s="775" t="str">
        <f>Table_wabobpsvr_AzureCalc_AzureCalcRateCard[[#This Row],[ServiceName]]&amp;Table_wabobpsvr_AzureCalc_AzureCalcRateCard[[#This Row],[Price_Level]]&amp;Table_wabobpsvr_AzureCalc_AzureCalcRateCard[[#This Row],[Region]]</f>
        <v>SQL DB Standard S1 Secondary Database HoursB13</v>
      </c>
      <c r="B5647" s="775">
        <v>13</v>
      </c>
      <c r="C5647" s="775" t="s">
        <v>680</v>
      </c>
      <c r="D5647" s="775" t="s">
        <v>175</v>
      </c>
      <c r="E5647" s="775">
        <v>3.5625999999999998E-2</v>
      </c>
      <c r="F5647" s="775" t="s">
        <v>1049</v>
      </c>
      <c r="G5647" s="775" t="s">
        <v>3722</v>
      </c>
      <c r="H5647" s="775" t="s">
        <v>3723</v>
      </c>
      <c r="I5647" s="775" t="s">
        <v>6335</v>
      </c>
    </row>
    <row r="5648" spans="1:9">
      <c r="A5648" s="775" t="str">
        <f>Table_wabobpsvr_AzureCalc_AzureCalcRateCard[[#This Row],[ServiceName]]&amp;Table_wabobpsvr_AzureCalc_AzureCalcRateCard[[#This Row],[Price_Level]]&amp;Table_wabobpsvr_AzureCalc_AzureCalcRateCard[[#This Row],[Region]]</f>
        <v>SQL DB Standard S1 Secondary Database HoursC13</v>
      </c>
      <c r="B5648" s="775">
        <v>13</v>
      </c>
      <c r="C5648" s="775" t="s">
        <v>680</v>
      </c>
      <c r="D5648" s="775" t="s">
        <v>177</v>
      </c>
      <c r="E5648" s="775">
        <v>3.4488999999999999E-2</v>
      </c>
      <c r="F5648" s="775" t="s">
        <v>1049</v>
      </c>
      <c r="G5648" s="775" t="s">
        <v>3722</v>
      </c>
      <c r="H5648" s="775" t="s">
        <v>3723</v>
      </c>
      <c r="I5648" s="775" t="s">
        <v>6335</v>
      </c>
    </row>
    <row r="5649" spans="1:9">
      <c r="A5649" s="775" t="str">
        <f>Table_wabobpsvr_AzureCalc_AzureCalcRateCard[[#This Row],[ServiceName]]&amp;Table_wabobpsvr_AzureCalc_AzureCalcRateCard[[#This Row],[Price_Level]]&amp;Table_wabobpsvr_AzureCalc_AzureCalcRateCard[[#This Row],[Region]]</f>
        <v>SQL DB Standard S1 Secondary Database HoursD13</v>
      </c>
      <c r="B5649" s="775">
        <v>13</v>
      </c>
      <c r="C5649" s="775" t="s">
        <v>680</v>
      </c>
      <c r="D5649" s="775" t="s">
        <v>176</v>
      </c>
      <c r="E5649" s="775">
        <v>3.3352E-2</v>
      </c>
      <c r="F5649" s="775" t="s">
        <v>1049</v>
      </c>
      <c r="G5649" s="775" t="s">
        <v>3722</v>
      </c>
      <c r="H5649" s="775" t="s">
        <v>3723</v>
      </c>
      <c r="I5649" s="775" t="s">
        <v>6335</v>
      </c>
    </row>
    <row r="5650" spans="1:9">
      <c r="A5650" s="775" t="str">
        <f>Table_wabobpsvr_AzureCalc_AzureCalcRateCard[[#This Row],[ServiceName]]&amp;Table_wabobpsvr_AzureCalc_AzureCalcRateCard[[#This Row],[Price_Level]]&amp;Table_wabobpsvr_AzureCalc_AzureCalcRateCard[[#This Row],[Region]]</f>
        <v>SQL DB Standard S1 Secondary Database HoursMOSP11</v>
      </c>
      <c r="B5650" s="775">
        <v>11</v>
      </c>
      <c r="C5650" s="775" t="s">
        <v>680</v>
      </c>
      <c r="D5650" s="775" t="s">
        <v>606</v>
      </c>
      <c r="E5650" s="775">
        <v>3.5400000000000001E-2</v>
      </c>
      <c r="F5650" s="775" t="s">
        <v>1049</v>
      </c>
      <c r="G5650" s="775" t="s">
        <v>4235</v>
      </c>
      <c r="H5650" s="775" t="s">
        <v>4235</v>
      </c>
      <c r="I5650" s="775" t="s">
        <v>6336</v>
      </c>
    </row>
    <row r="5651" spans="1:9">
      <c r="A5651" s="775" t="str">
        <f>Table_wabobpsvr_AzureCalc_AzureCalcRateCard[[#This Row],[ServiceName]]&amp;Table_wabobpsvr_AzureCalc_AzureCalcRateCard[[#This Row],[Price_Level]]&amp;Table_wabobpsvr_AzureCalc_AzureCalcRateCard[[#This Row],[Region]]</f>
        <v>SQL DB Standard S1 Secondary Database HoursA11</v>
      </c>
      <c r="B5651" s="775">
        <v>11</v>
      </c>
      <c r="C5651" s="775" t="s">
        <v>680</v>
      </c>
      <c r="D5651" s="775" t="s">
        <v>174</v>
      </c>
      <c r="E5651" s="775">
        <v>3.4338E-2</v>
      </c>
      <c r="F5651" s="775" t="s">
        <v>1049</v>
      </c>
      <c r="G5651" s="775" t="s">
        <v>3724</v>
      </c>
      <c r="H5651" s="775" t="s">
        <v>3725</v>
      </c>
      <c r="I5651" s="775" t="s">
        <v>6336</v>
      </c>
    </row>
    <row r="5652" spans="1:9">
      <c r="A5652" s="775" t="str">
        <f>Table_wabobpsvr_AzureCalc_AzureCalcRateCard[[#This Row],[ServiceName]]&amp;Table_wabobpsvr_AzureCalc_AzureCalcRateCard[[#This Row],[Price_Level]]&amp;Table_wabobpsvr_AzureCalc_AzureCalcRateCard[[#This Row],[Region]]</f>
        <v>SQL DB Standard S1 Secondary Database HoursB11</v>
      </c>
      <c r="B5652" s="775">
        <v>11</v>
      </c>
      <c r="C5652" s="775" t="s">
        <v>680</v>
      </c>
      <c r="D5652" s="775" t="s">
        <v>175</v>
      </c>
      <c r="E5652" s="775">
        <v>3.3276E-2</v>
      </c>
      <c r="F5652" s="775" t="s">
        <v>1049</v>
      </c>
      <c r="G5652" s="775" t="s">
        <v>3724</v>
      </c>
      <c r="H5652" s="775" t="s">
        <v>3725</v>
      </c>
      <c r="I5652" s="775" t="s">
        <v>6336</v>
      </c>
    </row>
    <row r="5653" spans="1:9">
      <c r="A5653" s="775" t="str">
        <f>Table_wabobpsvr_AzureCalc_AzureCalcRateCard[[#This Row],[ServiceName]]&amp;Table_wabobpsvr_AzureCalc_AzureCalcRateCard[[#This Row],[Price_Level]]&amp;Table_wabobpsvr_AzureCalc_AzureCalcRateCard[[#This Row],[Region]]</f>
        <v>SQL DB Standard S1 Secondary Database HoursC11</v>
      </c>
      <c r="B5653" s="775">
        <v>11</v>
      </c>
      <c r="C5653" s="775" t="s">
        <v>680</v>
      </c>
      <c r="D5653" s="775" t="s">
        <v>177</v>
      </c>
      <c r="E5653" s="775">
        <v>3.2214E-2</v>
      </c>
      <c r="F5653" s="775" t="s">
        <v>1049</v>
      </c>
      <c r="G5653" s="775" t="s">
        <v>3724</v>
      </c>
      <c r="H5653" s="775" t="s">
        <v>3725</v>
      </c>
      <c r="I5653" s="775" t="s">
        <v>6336</v>
      </c>
    </row>
    <row r="5654" spans="1:9">
      <c r="A5654" s="775" t="str">
        <f>Table_wabobpsvr_AzureCalc_AzureCalcRateCard[[#This Row],[ServiceName]]&amp;Table_wabobpsvr_AzureCalc_AzureCalcRateCard[[#This Row],[Price_Level]]&amp;Table_wabobpsvr_AzureCalc_AzureCalcRateCard[[#This Row],[Region]]</f>
        <v>SQL DB Standard S1 Secondary Database HoursD11</v>
      </c>
      <c r="B5654" s="775">
        <v>11</v>
      </c>
      <c r="C5654" s="775" t="s">
        <v>680</v>
      </c>
      <c r="D5654" s="775" t="s">
        <v>176</v>
      </c>
      <c r="E5654" s="775">
        <v>3.1151999999999999E-2</v>
      </c>
      <c r="F5654" s="775" t="s">
        <v>1049</v>
      </c>
      <c r="G5654" s="775" t="s">
        <v>3724</v>
      </c>
      <c r="H5654" s="775" t="s">
        <v>3725</v>
      </c>
      <c r="I5654" s="775" t="s">
        <v>6336</v>
      </c>
    </row>
    <row r="5655" spans="1:9">
      <c r="A5655" s="775" t="str">
        <f>Table_wabobpsvr_AzureCalc_AzureCalcRateCard[[#This Row],[ServiceName]]&amp;Table_wabobpsvr_AzureCalc_AzureCalcRateCard[[#This Row],[Price_Level]]&amp;Table_wabobpsvr_AzureCalc_AzureCalcRateCard[[#This Row],[Region]]</f>
        <v>SQL DB Standard S1 Secondary Database HoursMOSP12</v>
      </c>
      <c r="B5655" s="775">
        <v>12</v>
      </c>
      <c r="C5655" s="775" t="s">
        <v>680</v>
      </c>
      <c r="D5655" s="775" t="s">
        <v>606</v>
      </c>
      <c r="E5655" s="775">
        <v>3.5400000000000001E-2</v>
      </c>
      <c r="F5655" s="775" t="s">
        <v>1049</v>
      </c>
      <c r="G5655" s="775" t="s">
        <v>4235</v>
      </c>
      <c r="H5655" s="775" t="s">
        <v>4235</v>
      </c>
      <c r="I5655" s="775" t="s">
        <v>6337</v>
      </c>
    </row>
    <row r="5656" spans="1:9">
      <c r="A5656" s="1039" t="str">
        <f>Table_wabobpsvr_AzureCalc_AzureCalcRateCard[[#This Row],[ServiceName]]&amp;Table_wabobpsvr_AzureCalc_AzureCalcRateCard[[#This Row],[Price_Level]]&amp;Table_wabobpsvr_AzureCalc_AzureCalcRateCard[[#This Row],[Region]]</f>
        <v>SQL DB Standard S1 Secondary Database HoursA12</v>
      </c>
      <c r="B5656" s="1039">
        <v>12</v>
      </c>
      <c r="C5656" s="1039" t="s">
        <v>680</v>
      </c>
      <c r="D5656" s="1039" t="s">
        <v>174</v>
      </c>
      <c r="E5656" s="1039">
        <v>3.4338E-2</v>
      </c>
      <c r="F5656" s="1039" t="s">
        <v>1049</v>
      </c>
      <c r="G5656" s="775" t="s">
        <v>3726</v>
      </c>
      <c r="H5656" s="775" t="s">
        <v>3727</v>
      </c>
      <c r="I5656" s="775" t="s">
        <v>6337</v>
      </c>
    </row>
    <row r="5657" spans="1:9">
      <c r="A5657" s="1039" t="str">
        <f>Table_wabobpsvr_AzureCalc_AzureCalcRateCard[[#This Row],[ServiceName]]&amp;Table_wabobpsvr_AzureCalc_AzureCalcRateCard[[#This Row],[Price_Level]]&amp;Table_wabobpsvr_AzureCalc_AzureCalcRateCard[[#This Row],[Region]]</f>
        <v>SQL DB Standard S1 Secondary Database HoursB12</v>
      </c>
      <c r="B5657" s="1039">
        <v>12</v>
      </c>
      <c r="C5657" s="1039" t="s">
        <v>680</v>
      </c>
      <c r="D5657" s="1039" t="s">
        <v>175</v>
      </c>
      <c r="E5657" s="1039">
        <v>3.3276E-2</v>
      </c>
      <c r="F5657" s="1039" t="s">
        <v>1049</v>
      </c>
      <c r="G5657" s="775" t="s">
        <v>3726</v>
      </c>
      <c r="H5657" s="775" t="s">
        <v>3727</v>
      </c>
      <c r="I5657" s="775" t="s">
        <v>6337</v>
      </c>
    </row>
    <row r="5658" spans="1:9">
      <c r="A5658" s="1039" t="str">
        <f>Table_wabobpsvr_AzureCalc_AzureCalcRateCard[[#This Row],[ServiceName]]&amp;Table_wabobpsvr_AzureCalc_AzureCalcRateCard[[#This Row],[Price_Level]]&amp;Table_wabobpsvr_AzureCalc_AzureCalcRateCard[[#This Row],[Region]]</f>
        <v>SQL DB Standard S1 Secondary Database HoursC12</v>
      </c>
      <c r="B5658" s="1039">
        <v>12</v>
      </c>
      <c r="C5658" s="1039" t="s">
        <v>680</v>
      </c>
      <c r="D5658" s="1039" t="s">
        <v>177</v>
      </c>
      <c r="E5658" s="1039">
        <v>3.2214E-2</v>
      </c>
      <c r="F5658" s="1039" t="s">
        <v>1049</v>
      </c>
      <c r="G5658" s="775" t="s">
        <v>3726</v>
      </c>
      <c r="H5658" s="775" t="s">
        <v>3727</v>
      </c>
      <c r="I5658" s="775" t="s">
        <v>6337</v>
      </c>
    </row>
    <row r="5659" spans="1:9">
      <c r="A5659" s="1039" t="str">
        <f>Table_wabobpsvr_AzureCalc_AzureCalcRateCard[[#This Row],[ServiceName]]&amp;Table_wabobpsvr_AzureCalc_AzureCalcRateCard[[#This Row],[Price_Level]]&amp;Table_wabobpsvr_AzureCalc_AzureCalcRateCard[[#This Row],[Region]]</f>
        <v>SQL DB Standard S1 Secondary Database HoursD12</v>
      </c>
      <c r="B5659" s="1039">
        <v>12</v>
      </c>
      <c r="C5659" s="1039" t="s">
        <v>680</v>
      </c>
      <c r="D5659" s="1039" t="s">
        <v>176</v>
      </c>
      <c r="E5659" s="1039">
        <v>3.1151999999999999E-2</v>
      </c>
      <c r="F5659" s="1039" t="s">
        <v>1049</v>
      </c>
      <c r="G5659" s="775" t="s">
        <v>3726</v>
      </c>
      <c r="H5659" s="775" t="s">
        <v>3727</v>
      </c>
      <c r="I5659" s="775" t="s">
        <v>6337</v>
      </c>
    </row>
    <row r="5660" spans="1:9">
      <c r="A5660" s="775" t="str">
        <f>Table_wabobpsvr_AzureCalc_AzureCalcRateCard[[#This Row],[ServiceName]]&amp;Table_wabobpsvr_AzureCalc_AzureCalcRateCard[[#This Row],[Price_Level]]&amp;Table_wabobpsvr_AzureCalc_AzureCalcRateCard[[#This Row],[Region]]</f>
        <v>SQL DB Standard S1 Secondary Database HoursMOSP14</v>
      </c>
      <c r="B5660" s="775">
        <v>14</v>
      </c>
      <c r="C5660" s="775" t="s">
        <v>680</v>
      </c>
      <c r="D5660" s="775" t="s">
        <v>606</v>
      </c>
      <c r="E5660" s="775">
        <v>999999</v>
      </c>
      <c r="F5660" s="775" t="s">
        <v>1049</v>
      </c>
      <c r="G5660" s="775" t="s">
        <v>4235</v>
      </c>
      <c r="H5660" s="775" t="s">
        <v>4235</v>
      </c>
      <c r="I5660" s="775" t="s">
        <v>6338</v>
      </c>
    </row>
    <row r="5661" spans="1:9">
      <c r="A5661" s="1039" t="str">
        <f>Table_wabobpsvr_AzureCalc_AzureCalcRateCard[[#This Row],[ServiceName]]&amp;Table_wabobpsvr_AzureCalc_AzureCalcRateCard[[#This Row],[Price_Level]]&amp;Table_wabobpsvr_AzureCalc_AzureCalcRateCard[[#This Row],[Region]]</f>
        <v>SQL DB Standard S1 Secondary Database HoursA14</v>
      </c>
      <c r="B5661" s="1039">
        <v>14</v>
      </c>
      <c r="C5661" s="1039" t="s">
        <v>680</v>
      </c>
      <c r="D5661" s="1039" t="s">
        <v>174</v>
      </c>
      <c r="E5661" s="1039">
        <v>3.6779167000000001E-2</v>
      </c>
      <c r="F5661" s="1039" t="s">
        <v>1049</v>
      </c>
      <c r="G5661" s="775" t="s">
        <v>3728</v>
      </c>
      <c r="H5661" s="775" t="s">
        <v>3729</v>
      </c>
      <c r="I5661" s="775" t="s">
        <v>6338</v>
      </c>
    </row>
    <row r="5662" spans="1:9">
      <c r="A5662" s="1039" t="str">
        <f>Table_wabobpsvr_AzureCalc_AzureCalcRateCard[[#This Row],[ServiceName]]&amp;Table_wabobpsvr_AzureCalc_AzureCalcRateCard[[#This Row],[Price_Level]]&amp;Table_wabobpsvr_AzureCalc_AzureCalcRateCard[[#This Row],[Region]]</f>
        <v>SQL DB Standard S1 Secondary Database HoursB14</v>
      </c>
      <c r="B5662" s="1039">
        <v>14</v>
      </c>
      <c r="C5662" s="1039" t="s">
        <v>680</v>
      </c>
      <c r="D5662" s="1039" t="s">
        <v>175</v>
      </c>
      <c r="E5662" s="1039">
        <v>3.5641667000000002E-2</v>
      </c>
      <c r="F5662" s="1039" t="s">
        <v>1049</v>
      </c>
      <c r="G5662" s="775" t="s">
        <v>3728</v>
      </c>
      <c r="H5662" s="775" t="s">
        <v>3729</v>
      </c>
      <c r="I5662" s="775" t="s">
        <v>6338</v>
      </c>
    </row>
    <row r="5663" spans="1:9">
      <c r="A5663" s="775" t="str">
        <f>Table_wabobpsvr_AzureCalc_AzureCalcRateCard[[#This Row],[ServiceName]]&amp;Table_wabobpsvr_AzureCalc_AzureCalcRateCard[[#This Row],[Price_Level]]&amp;Table_wabobpsvr_AzureCalc_AzureCalcRateCard[[#This Row],[Region]]</f>
        <v>SQL DB Standard S1 Secondary Database HoursC14</v>
      </c>
      <c r="B5663" s="775">
        <v>14</v>
      </c>
      <c r="C5663" s="775" t="s">
        <v>680</v>
      </c>
      <c r="D5663" s="775" t="s">
        <v>177</v>
      </c>
      <c r="E5663" s="775">
        <v>3.4504167000000002E-2</v>
      </c>
      <c r="F5663" s="775" t="s">
        <v>1049</v>
      </c>
      <c r="G5663" s="775" t="s">
        <v>3728</v>
      </c>
      <c r="H5663" s="775" t="s">
        <v>3729</v>
      </c>
      <c r="I5663" s="775" t="s">
        <v>6338</v>
      </c>
    </row>
    <row r="5664" spans="1:9">
      <c r="A5664" s="1039" t="str">
        <f>Table_wabobpsvr_AzureCalc_AzureCalcRateCard[[#This Row],[ServiceName]]&amp;Table_wabobpsvr_AzureCalc_AzureCalcRateCard[[#This Row],[Price_Level]]&amp;Table_wabobpsvr_AzureCalc_AzureCalcRateCard[[#This Row],[Region]]</f>
        <v>SQL DB Standard S1 Secondary Database HoursD14</v>
      </c>
      <c r="B5664" s="1039">
        <v>14</v>
      </c>
      <c r="C5664" s="1039" t="s">
        <v>680</v>
      </c>
      <c r="D5664" s="1039" t="s">
        <v>176</v>
      </c>
      <c r="E5664" s="1039">
        <v>3.3366667000000003E-2</v>
      </c>
      <c r="F5664" s="1039" t="s">
        <v>1049</v>
      </c>
      <c r="G5664" s="775" t="s">
        <v>3728</v>
      </c>
      <c r="H5664" s="775" t="s">
        <v>3729</v>
      </c>
      <c r="I5664" s="775" t="s">
        <v>6338</v>
      </c>
    </row>
    <row r="5665" spans="1:9">
      <c r="A5665" s="1039" t="str">
        <f>Table_wabobpsvr_AzureCalc_AzureCalcRateCard[[#This Row],[ServiceName]]&amp;Table_wabobpsvr_AzureCalc_AzureCalcRateCard[[#This Row],[Price_Level]]&amp;Table_wabobpsvr_AzureCalc_AzureCalcRateCard[[#This Row],[Region]]</f>
        <v>SQL DB Standard S2 Database HoursMOSP</v>
      </c>
      <c r="B5665" s="1039"/>
      <c r="C5665" s="1039" t="s">
        <v>680</v>
      </c>
      <c r="D5665" s="1039" t="s">
        <v>606</v>
      </c>
      <c r="E5665" s="1039">
        <v>0.1042</v>
      </c>
      <c r="F5665" s="1039" t="s">
        <v>1039</v>
      </c>
      <c r="G5665" s="775" t="s">
        <v>4235</v>
      </c>
      <c r="H5665" s="775" t="s">
        <v>4235</v>
      </c>
      <c r="I5665" s="775" t="s">
        <v>6339</v>
      </c>
    </row>
    <row r="5666" spans="1:9">
      <c r="A5666" s="1039" t="str">
        <f>Table_wabobpsvr_AzureCalc_AzureCalcRateCard[[#This Row],[ServiceName]]&amp;Table_wabobpsvr_AzureCalc_AzureCalcRateCard[[#This Row],[Price_Level]]&amp;Table_wabobpsvr_AzureCalc_AzureCalcRateCard[[#This Row],[Region]]</f>
        <v>SQL DB Standard S2 Database HoursA</v>
      </c>
      <c r="B5666" s="1039"/>
      <c r="C5666" s="1039" t="s">
        <v>680</v>
      </c>
      <c r="D5666" s="1039" t="s">
        <v>174</v>
      </c>
      <c r="E5666" s="1039">
        <v>0.101074</v>
      </c>
      <c r="F5666" s="1039" t="s">
        <v>1039</v>
      </c>
      <c r="G5666" s="775" t="s">
        <v>1706</v>
      </c>
      <c r="H5666" s="775" t="s">
        <v>3086</v>
      </c>
      <c r="I5666" s="775" t="s">
        <v>6339</v>
      </c>
    </row>
    <row r="5667" spans="1:9">
      <c r="A5667" s="1039" t="str">
        <f>Table_wabobpsvr_AzureCalc_AzureCalcRateCard[[#This Row],[ServiceName]]&amp;Table_wabobpsvr_AzureCalc_AzureCalcRateCard[[#This Row],[Price_Level]]&amp;Table_wabobpsvr_AzureCalc_AzureCalcRateCard[[#This Row],[Region]]</f>
        <v>SQL DB Standard S2 Database HoursB</v>
      </c>
      <c r="B5667" s="1039"/>
      <c r="C5667" s="1039" t="s">
        <v>680</v>
      </c>
      <c r="D5667" s="1039" t="s">
        <v>175</v>
      </c>
      <c r="E5667" s="1039">
        <v>9.7947999999999993E-2</v>
      </c>
      <c r="F5667" s="1039" t="s">
        <v>1039</v>
      </c>
      <c r="G5667" s="775" t="s">
        <v>1706</v>
      </c>
      <c r="H5667" s="775" t="s">
        <v>3086</v>
      </c>
      <c r="I5667" s="775" t="s">
        <v>6339</v>
      </c>
    </row>
    <row r="5668" spans="1:9">
      <c r="A5668" s="1039" t="str">
        <f>Table_wabobpsvr_AzureCalc_AzureCalcRateCard[[#This Row],[ServiceName]]&amp;Table_wabobpsvr_AzureCalc_AzureCalcRateCard[[#This Row],[Price_Level]]&amp;Table_wabobpsvr_AzureCalc_AzureCalcRateCard[[#This Row],[Region]]</f>
        <v>SQL DB Standard S2 Database HoursC</v>
      </c>
      <c r="B5668" s="1039"/>
      <c r="C5668" s="1039" t="s">
        <v>680</v>
      </c>
      <c r="D5668" s="1039" t="s">
        <v>177</v>
      </c>
      <c r="E5668" s="1039">
        <v>9.4822000000000004E-2</v>
      </c>
      <c r="F5668" s="1039" t="s">
        <v>1039</v>
      </c>
      <c r="G5668" s="775" t="s">
        <v>1706</v>
      </c>
      <c r="H5668" s="775" t="s">
        <v>3086</v>
      </c>
      <c r="I5668" s="775" t="s">
        <v>6339</v>
      </c>
    </row>
    <row r="5669" spans="1:9">
      <c r="A5669" s="1039" t="str">
        <f>Table_wabobpsvr_AzureCalc_AzureCalcRateCard[[#This Row],[ServiceName]]&amp;Table_wabobpsvr_AzureCalc_AzureCalcRateCard[[#This Row],[Price_Level]]&amp;Table_wabobpsvr_AzureCalc_AzureCalcRateCard[[#This Row],[Region]]</f>
        <v>SQL DB Standard S2 Database HoursD</v>
      </c>
      <c r="B5669" s="1039"/>
      <c r="C5669" s="1039" t="s">
        <v>680</v>
      </c>
      <c r="D5669" s="1039" t="s">
        <v>176</v>
      </c>
      <c r="E5669" s="1039">
        <v>9.1696E-2</v>
      </c>
      <c r="F5669" s="1039" t="s">
        <v>1039</v>
      </c>
      <c r="G5669" s="775" t="s">
        <v>1706</v>
      </c>
      <c r="H5669" s="775" t="s">
        <v>3086</v>
      </c>
      <c r="I5669" s="775" t="s">
        <v>6339</v>
      </c>
    </row>
    <row r="5670" spans="1:9">
      <c r="A5670" s="1039" t="str">
        <f>Table_wabobpsvr_AzureCalc_AzureCalcRateCard[[#This Row],[ServiceName]]&amp;Table_wabobpsvr_AzureCalc_AzureCalcRateCard[[#This Row],[Price_Level]]&amp;Table_wabobpsvr_AzureCalc_AzureCalcRateCard[[#This Row],[Region]]</f>
        <v>SQL DB Standard S2 Database HoursMOSP13</v>
      </c>
      <c r="B5670" s="1039">
        <v>13</v>
      </c>
      <c r="C5670" s="1039" t="s">
        <v>680</v>
      </c>
      <c r="D5670" s="1039" t="s">
        <v>606</v>
      </c>
      <c r="E5670" s="1039">
        <v>0.12609999999999999</v>
      </c>
      <c r="F5670" s="1039" t="s">
        <v>1039</v>
      </c>
      <c r="G5670" s="775" t="s">
        <v>4235</v>
      </c>
      <c r="H5670" s="775" t="s">
        <v>4235</v>
      </c>
      <c r="I5670" s="775" t="s">
        <v>4754</v>
      </c>
    </row>
    <row r="5671" spans="1:9">
      <c r="A5671" s="1039" t="str">
        <f>Table_wabobpsvr_AzureCalc_AzureCalcRateCard[[#This Row],[ServiceName]]&amp;Table_wabobpsvr_AzureCalc_AzureCalcRateCard[[#This Row],[Price_Level]]&amp;Table_wabobpsvr_AzureCalc_AzureCalcRateCard[[#This Row],[Region]]</f>
        <v>Basic Memory Intensive Batch InstancesA15</v>
      </c>
      <c r="B5671" s="1039">
        <v>15</v>
      </c>
      <c r="C5671" s="1039" t="s">
        <v>4235</v>
      </c>
      <c r="D5671" s="1039" t="s">
        <v>174</v>
      </c>
      <c r="E5671" s="1039">
        <v>999999</v>
      </c>
      <c r="F5671" s="1039" t="s">
        <v>1297</v>
      </c>
      <c r="G5671" s="775" t="s">
        <v>4235</v>
      </c>
      <c r="H5671" s="775" t="s">
        <v>4235</v>
      </c>
      <c r="I5671" s="775" t="s">
        <v>4235</v>
      </c>
    </row>
    <row r="5672" spans="1:9">
      <c r="A5672" s="1039" t="str">
        <f>Table_wabobpsvr_AzureCalc_AzureCalcRateCard[[#This Row],[ServiceName]]&amp;Table_wabobpsvr_AzureCalc_AzureCalcRateCard[[#This Row],[Price_Level]]&amp;Table_wabobpsvr_AzureCalc_AzureCalcRateCard[[#This Row],[Region]]</f>
        <v>Basic Memory Intensive Batch InstancesB15</v>
      </c>
      <c r="B5672" s="1039">
        <v>15</v>
      </c>
      <c r="C5672" s="1039" t="s">
        <v>4235</v>
      </c>
      <c r="D5672" s="1039" t="s">
        <v>175</v>
      </c>
      <c r="E5672" s="1039">
        <v>999999</v>
      </c>
      <c r="F5672" s="1039" t="s">
        <v>1297</v>
      </c>
      <c r="G5672" s="775" t="s">
        <v>4235</v>
      </c>
      <c r="H5672" s="775" t="s">
        <v>4235</v>
      </c>
      <c r="I5672" s="775" t="s">
        <v>4235</v>
      </c>
    </row>
    <row r="5673" spans="1:9">
      <c r="A5673" s="1039" t="str">
        <f>Table_wabobpsvr_AzureCalc_AzureCalcRateCard[[#This Row],[ServiceName]]&amp;Table_wabobpsvr_AzureCalc_AzureCalcRateCard[[#This Row],[Price_Level]]&amp;Table_wabobpsvr_AzureCalc_AzureCalcRateCard[[#This Row],[Region]]</f>
        <v>Basic Memory Intensive Batch InstancesC15</v>
      </c>
      <c r="B5673" s="1039">
        <v>15</v>
      </c>
      <c r="C5673" s="1039" t="s">
        <v>4235</v>
      </c>
      <c r="D5673" s="1039" t="s">
        <v>177</v>
      </c>
      <c r="E5673" s="1039">
        <v>999999</v>
      </c>
      <c r="F5673" s="1039" t="s">
        <v>1297</v>
      </c>
      <c r="G5673" s="775" t="s">
        <v>4235</v>
      </c>
      <c r="H5673" s="775" t="s">
        <v>4235</v>
      </c>
      <c r="I5673" s="775" t="s">
        <v>4235</v>
      </c>
    </row>
    <row r="5674" spans="1:9">
      <c r="A5674" s="775" t="str">
        <f>Table_wabobpsvr_AzureCalc_AzureCalcRateCard[[#This Row],[ServiceName]]&amp;Table_wabobpsvr_AzureCalc_AzureCalcRateCard[[#This Row],[Price_Level]]&amp;Table_wabobpsvr_AzureCalc_AzureCalcRateCard[[#This Row],[Region]]</f>
        <v>A5 VM (Non-Windows)D8</v>
      </c>
      <c r="B5674" s="775">
        <v>8</v>
      </c>
      <c r="C5674" s="775" t="s">
        <v>680</v>
      </c>
      <c r="D5674" s="775" t="s">
        <v>176</v>
      </c>
      <c r="E5674" s="775">
        <v>0.17280000000000001</v>
      </c>
      <c r="F5674" s="775" t="s">
        <v>689</v>
      </c>
      <c r="G5674" s="775" t="s">
        <v>1864</v>
      </c>
      <c r="H5674" s="775" t="s">
        <v>1865</v>
      </c>
      <c r="I5674" s="775" t="s">
        <v>6463</v>
      </c>
    </row>
    <row r="5675" spans="1:9">
      <c r="A5675" s="1039" t="str">
        <f>Table_wabobpsvr_AzureCalc_AzureCalcRateCard[[#This Row],[ServiceName]]&amp;Table_wabobpsvr_AzureCalc_AzureCalcRateCard[[#This Row],[Price_Level]]&amp;Table_wabobpsvr_AzureCalc_AzureCalcRateCard[[#This Row],[Region]]</f>
        <v>A5 VM (Non-Windows)MOSP9</v>
      </c>
      <c r="B5675" s="1039">
        <v>9</v>
      </c>
      <c r="C5675" s="1039" t="s">
        <v>680</v>
      </c>
      <c r="D5675" s="1039" t="s">
        <v>606</v>
      </c>
      <c r="E5675" s="1039">
        <v>0.27</v>
      </c>
      <c r="F5675" s="1039" t="s">
        <v>689</v>
      </c>
      <c r="G5675" s="775" t="s">
        <v>4235</v>
      </c>
      <c r="H5675" s="775" t="s">
        <v>4235</v>
      </c>
      <c r="I5675" s="775" t="s">
        <v>6464</v>
      </c>
    </row>
    <row r="5676" spans="1:9">
      <c r="A5676" s="1039" t="str">
        <f>Table_wabobpsvr_AzureCalc_AzureCalcRateCard[[#This Row],[ServiceName]]&amp;Table_wabobpsvr_AzureCalc_AzureCalcRateCard[[#This Row],[Price_Level]]&amp;Table_wabobpsvr_AzureCalc_AzureCalcRateCard[[#This Row],[Region]]</f>
        <v>A5 VM (Non-Windows)A9</v>
      </c>
      <c r="B5676" s="1039">
        <v>9</v>
      </c>
      <c r="C5676" s="1039" t="s">
        <v>680</v>
      </c>
      <c r="D5676" s="1039" t="s">
        <v>174</v>
      </c>
      <c r="E5676" s="1039">
        <v>0.1971</v>
      </c>
      <c r="F5676" s="1039" t="s">
        <v>689</v>
      </c>
      <c r="G5676" s="775" t="s">
        <v>1866</v>
      </c>
      <c r="H5676" s="775" t="s">
        <v>1867</v>
      </c>
      <c r="I5676" s="775" t="s">
        <v>6464</v>
      </c>
    </row>
    <row r="5677" spans="1:9">
      <c r="A5677" s="1039" t="str">
        <f>Table_wabobpsvr_AzureCalc_AzureCalcRateCard[[#This Row],[ServiceName]]&amp;Table_wabobpsvr_AzureCalc_AzureCalcRateCard[[#This Row],[Price_Level]]&amp;Table_wabobpsvr_AzureCalc_AzureCalcRateCard[[#This Row],[Region]]</f>
        <v>A5 VM (Non-Windows)B9</v>
      </c>
      <c r="B5677" s="1039">
        <v>9</v>
      </c>
      <c r="C5677" s="1039" t="s">
        <v>680</v>
      </c>
      <c r="D5677" s="1039" t="s">
        <v>175</v>
      </c>
      <c r="E5677" s="1039">
        <v>0.189</v>
      </c>
      <c r="F5677" s="1039" t="s">
        <v>689</v>
      </c>
      <c r="G5677" s="775" t="s">
        <v>1866</v>
      </c>
      <c r="H5677" s="775" t="s">
        <v>1867</v>
      </c>
      <c r="I5677" s="775" t="s">
        <v>6464</v>
      </c>
    </row>
    <row r="5678" spans="1:9">
      <c r="A5678" s="775" t="str">
        <f>Table_wabobpsvr_AzureCalc_AzureCalcRateCard[[#This Row],[ServiceName]]&amp;Table_wabobpsvr_AzureCalc_AzureCalcRateCard[[#This Row],[Price_Level]]&amp;Table_wabobpsvr_AzureCalc_AzureCalcRateCard[[#This Row],[Region]]</f>
        <v>A5 VM (Non-Windows)C9</v>
      </c>
      <c r="B5678" s="775">
        <v>9</v>
      </c>
      <c r="C5678" s="775" t="s">
        <v>680</v>
      </c>
      <c r="D5678" s="775" t="s">
        <v>177</v>
      </c>
      <c r="E5678" s="775">
        <v>0.18090000000000001</v>
      </c>
      <c r="F5678" s="775" t="s">
        <v>689</v>
      </c>
      <c r="G5678" s="775" t="s">
        <v>1866</v>
      </c>
      <c r="H5678" s="775" t="s">
        <v>1867</v>
      </c>
      <c r="I5678" s="775" t="s">
        <v>6464</v>
      </c>
    </row>
    <row r="5679" spans="1:9">
      <c r="A5679" s="775" t="str">
        <f>Table_wabobpsvr_AzureCalc_AzureCalcRateCard[[#This Row],[ServiceName]]&amp;Table_wabobpsvr_AzureCalc_AzureCalcRateCard[[#This Row],[Price_Level]]&amp;Table_wabobpsvr_AzureCalc_AzureCalcRateCard[[#This Row],[Region]]</f>
        <v>A5 VM (Non-Windows)D9</v>
      </c>
      <c r="B5679" s="775">
        <v>9</v>
      </c>
      <c r="C5679" s="775" t="s">
        <v>680</v>
      </c>
      <c r="D5679" s="775" t="s">
        <v>176</v>
      </c>
      <c r="E5679" s="775">
        <v>0.17280000000000001</v>
      </c>
      <c r="F5679" s="775" t="s">
        <v>689</v>
      </c>
      <c r="G5679" s="775" t="s">
        <v>1866</v>
      </c>
      <c r="H5679" s="775" t="s">
        <v>1867</v>
      </c>
      <c r="I5679" s="775" t="s">
        <v>6464</v>
      </c>
    </row>
    <row r="5680" spans="1:9">
      <c r="A5680" s="775" t="str">
        <f>Table_wabobpsvr_AzureCalc_AzureCalcRateCard[[#This Row],[ServiceName]]&amp;Table_wabobpsvr_AzureCalc_AzureCalcRateCard[[#This Row],[Price_Level]]&amp;Table_wabobpsvr_AzureCalc_AzureCalcRateCard[[#This Row],[Region]]</f>
        <v>A5 VM (Non-Windows)MOSP10</v>
      </c>
      <c r="B5680" s="775">
        <v>10</v>
      </c>
      <c r="C5680" s="775" t="s">
        <v>680</v>
      </c>
      <c r="D5680" s="775" t="s">
        <v>606</v>
      </c>
      <c r="E5680" s="775">
        <v>0.29399999999999998</v>
      </c>
      <c r="F5680" s="775" t="s">
        <v>689</v>
      </c>
      <c r="G5680" s="775" t="s">
        <v>4235</v>
      </c>
      <c r="H5680" s="775" t="s">
        <v>4235</v>
      </c>
      <c r="I5680" s="775" t="s">
        <v>5105</v>
      </c>
    </row>
    <row r="5681" spans="1:9">
      <c r="A5681" s="775" t="str">
        <f>Table_wabobpsvr_AzureCalc_AzureCalcRateCard[[#This Row],[ServiceName]]&amp;Table_wabobpsvr_AzureCalc_AzureCalcRateCard[[#This Row],[Price_Level]]&amp;Table_wabobpsvr_AzureCalc_AzureCalcRateCard[[#This Row],[Region]]</f>
        <v>A5 VM (Non-Windows)A10</v>
      </c>
      <c r="B5681" s="775">
        <v>10</v>
      </c>
      <c r="C5681" s="775" t="s">
        <v>680</v>
      </c>
      <c r="D5681" s="775" t="s">
        <v>174</v>
      </c>
      <c r="E5681" s="775">
        <v>0.21462000000000001</v>
      </c>
      <c r="F5681" s="775" t="s">
        <v>689</v>
      </c>
      <c r="G5681" s="775" t="s">
        <v>1634</v>
      </c>
      <c r="H5681" s="775" t="s">
        <v>1635</v>
      </c>
      <c r="I5681" s="775" t="s">
        <v>5105</v>
      </c>
    </row>
    <row r="5682" spans="1:9">
      <c r="A5682" s="775" t="str">
        <f>Table_wabobpsvr_AzureCalc_AzureCalcRateCard[[#This Row],[ServiceName]]&amp;Table_wabobpsvr_AzureCalc_AzureCalcRateCard[[#This Row],[Price_Level]]&amp;Table_wabobpsvr_AzureCalc_AzureCalcRateCard[[#This Row],[Region]]</f>
        <v>Read-Access Geo Redundant Storage Standard IO - Block BlobA</v>
      </c>
      <c r="B5682" s="775"/>
      <c r="C5682" s="775" t="s">
        <v>764</v>
      </c>
      <c r="D5682" s="775" t="s">
        <v>174</v>
      </c>
      <c r="E5682" s="775">
        <v>5.6899999999999999E-2</v>
      </c>
      <c r="F5682" s="775" t="s">
        <v>771</v>
      </c>
      <c r="G5682" s="775" t="s">
        <v>1868</v>
      </c>
      <c r="H5682" s="775" t="s">
        <v>1869</v>
      </c>
      <c r="I5682" s="775" t="s">
        <v>4763</v>
      </c>
    </row>
    <row r="5683" spans="1:9">
      <c r="A5683" s="775" t="str">
        <f>Table_wabobpsvr_AzureCalc_AzureCalcRateCard[[#This Row],[ServiceName]]&amp;Table_wabobpsvr_AzureCalc_AzureCalcRateCard[[#This Row],[Price_Level]]&amp;Table_wabobpsvr_AzureCalc_AzureCalcRateCard[[#This Row],[Region]]</f>
        <v>Read-Access Geo Redundant Storage Standard IO - Block BlobB</v>
      </c>
      <c r="B5683" s="775"/>
      <c r="C5683" s="775" t="s">
        <v>764</v>
      </c>
      <c r="D5683" s="775" t="s">
        <v>175</v>
      </c>
      <c r="E5683" s="775">
        <v>5.6899999999999999E-2</v>
      </c>
      <c r="F5683" s="775" t="s">
        <v>771</v>
      </c>
      <c r="G5683" s="775" t="s">
        <v>1868</v>
      </c>
      <c r="H5683" s="775" t="s">
        <v>1869</v>
      </c>
      <c r="I5683" s="775" t="s">
        <v>4763</v>
      </c>
    </row>
    <row r="5684" spans="1:9">
      <c r="A5684" s="775" t="str">
        <f>Table_wabobpsvr_AzureCalc_AzureCalcRateCard[[#This Row],[ServiceName]]&amp;Table_wabobpsvr_AzureCalc_AzureCalcRateCard[[#This Row],[Price_Level]]&amp;Table_wabobpsvr_AzureCalc_AzureCalcRateCard[[#This Row],[Region]]</f>
        <v>Read-Access Geo Redundant Storage Standard IO - Block BlobC</v>
      </c>
      <c r="B5684" s="775"/>
      <c r="C5684" s="775" t="s">
        <v>764</v>
      </c>
      <c r="D5684" s="775" t="s">
        <v>177</v>
      </c>
      <c r="E5684" s="775">
        <v>5.6899999999999999E-2</v>
      </c>
      <c r="F5684" s="775" t="s">
        <v>771</v>
      </c>
      <c r="G5684" s="775" t="s">
        <v>1868</v>
      </c>
      <c r="H5684" s="775" t="s">
        <v>1869</v>
      </c>
      <c r="I5684" s="775" t="s">
        <v>4763</v>
      </c>
    </row>
    <row r="5685" spans="1:9">
      <c r="A5685" s="775" t="str">
        <f>Table_wabobpsvr_AzureCalc_AzureCalcRateCard[[#This Row],[ServiceName]]&amp;Table_wabobpsvr_AzureCalc_AzureCalcRateCard[[#This Row],[Price_Level]]&amp;Table_wabobpsvr_AzureCalc_AzureCalcRateCard[[#This Row],[Region]]</f>
        <v>Read-Access Geo Redundant Storage Standard IO - Block BlobD</v>
      </c>
      <c r="B5685" s="775"/>
      <c r="C5685" s="775" t="s">
        <v>764</v>
      </c>
      <c r="D5685" s="775" t="s">
        <v>176</v>
      </c>
      <c r="E5685" s="775">
        <v>5.6899999999999999E-2</v>
      </c>
      <c r="F5685" s="775" t="s">
        <v>771</v>
      </c>
      <c r="G5685" s="775" t="s">
        <v>1868</v>
      </c>
      <c r="H5685" s="775" t="s">
        <v>1869</v>
      </c>
      <c r="I5685" s="775" t="s">
        <v>4763</v>
      </c>
    </row>
    <row r="5686" spans="1:9">
      <c r="A5686" s="775" t="str">
        <f>Table_wabobpsvr_AzureCalc_AzureCalcRateCard[[#This Row],[ServiceName]]&amp;Table_wabobpsvr_AzureCalc_AzureCalcRateCard[[#This Row],[Price_Level]]&amp;Table_wabobpsvr_AzureCalc_AzureCalcRateCard[[#This Row],[Region]]</f>
        <v>Read-Access Geo Redundant Storage Standard IO - Block BlobMOSP13</v>
      </c>
      <c r="B5686" s="775">
        <v>13</v>
      </c>
      <c r="C5686" s="775" t="s">
        <v>764</v>
      </c>
      <c r="D5686" s="775" t="s">
        <v>606</v>
      </c>
      <c r="E5686" s="775">
        <v>8.3199999999999996E-2</v>
      </c>
      <c r="F5686" s="775" t="s">
        <v>771</v>
      </c>
      <c r="G5686" s="775" t="s">
        <v>4235</v>
      </c>
      <c r="H5686" s="775" t="s">
        <v>4235</v>
      </c>
      <c r="I5686" s="775" t="s">
        <v>5082</v>
      </c>
    </row>
    <row r="5687" spans="1:9">
      <c r="A5687" s="775" t="str">
        <f>Table_wabobpsvr_AzureCalc_AzureCalcRateCard[[#This Row],[ServiceName]]&amp;Table_wabobpsvr_AzureCalc_AzureCalcRateCard[[#This Row],[Price_Level]]&amp;Table_wabobpsvr_AzureCalc_AzureCalcRateCard[[#This Row],[Region]]</f>
        <v>Read-Access Geo Redundant Storage Standard IO - Block BlobA13</v>
      </c>
      <c r="B5687" s="775">
        <v>13</v>
      </c>
      <c r="C5687" s="775" t="s">
        <v>764</v>
      </c>
      <c r="D5687" s="775" t="s">
        <v>174</v>
      </c>
      <c r="E5687" s="775">
        <v>7.7499999999999999E-2</v>
      </c>
      <c r="F5687" s="775" t="s">
        <v>771</v>
      </c>
      <c r="G5687" s="775" t="s">
        <v>1870</v>
      </c>
      <c r="H5687" s="775" t="s">
        <v>1871</v>
      </c>
      <c r="I5687" s="775" t="s">
        <v>5082</v>
      </c>
    </row>
    <row r="5688" spans="1:9">
      <c r="A5688" s="775" t="str">
        <f>Table_wabobpsvr_AzureCalc_AzureCalcRateCard[[#This Row],[ServiceName]]&amp;Table_wabobpsvr_AzureCalc_AzureCalcRateCard[[#This Row],[Price_Level]]&amp;Table_wabobpsvr_AzureCalc_AzureCalcRateCard[[#This Row],[Region]]</f>
        <v>Read-Access Geo Redundant Storage Standard IO - Block BlobB13</v>
      </c>
      <c r="B5688" s="775">
        <v>13</v>
      </c>
      <c r="C5688" s="775" t="s">
        <v>764</v>
      </c>
      <c r="D5688" s="775" t="s">
        <v>175</v>
      </c>
      <c r="E5688" s="775">
        <v>7.7499999999999999E-2</v>
      </c>
      <c r="F5688" s="775" t="s">
        <v>771</v>
      </c>
      <c r="G5688" s="775" t="s">
        <v>1870</v>
      </c>
      <c r="H5688" s="775" t="s">
        <v>1871</v>
      </c>
      <c r="I5688" s="775" t="s">
        <v>5082</v>
      </c>
    </row>
    <row r="5689" spans="1:9">
      <c r="A5689" s="775" t="str">
        <f>Table_wabobpsvr_AzureCalc_AzureCalcRateCard[[#This Row],[ServiceName]]&amp;Table_wabobpsvr_AzureCalc_AzureCalcRateCard[[#This Row],[Price_Level]]&amp;Table_wabobpsvr_AzureCalc_AzureCalcRateCard[[#This Row],[Region]]</f>
        <v>Read-Access Geo Redundant Storage Standard IO - Block BlobC13</v>
      </c>
      <c r="B5689" s="775">
        <v>13</v>
      </c>
      <c r="C5689" s="775" t="s">
        <v>764</v>
      </c>
      <c r="D5689" s="775" t="s">
        <v>177</v>
      </c>
      <c r="E5689" s="775">
        <v>7.7499999999999999E-2</v>
      </c>
      <c r="F5689" s="775" t="s">
        <v>771</v>
      </c>
      <c r="G5689" s="775" t="s">
        <v>1870</v>
      </c>
      <c r="H5689" s="775" t="s">
        <v>1871</v>
      </c>
      <c r="I5689" s="775" t="s">
        <v>5082</v>
      </c>
    </row>
    <row r="5690" spans="1:9">
      <c r="A5690" s="775" t="str">
        <f>Table_wabobpsvr_AzureCalc_AzureCalcRateCard[[#This Row],[ServiceName]]&amp;Table_wabobpsvr_AzureCalc_AzureCalcRateCard[[#This Row],[Price_Level]]&amp;Table_wabobpsvr_AzureCalc_AzureCalcRateCard[[#This Row],[Region]]</f>
        <v>Read-Access Geo Redundant Storage Standard IO - Block BlobD13</v>
      </c>
      <c r="B5690" s="775">
        <v>13</v>
      </c>
      <c r="C5690" s="775" t="s">
        <v>764</v>
      </c>
      <c r="D5690" s="775" t="s">
        <v>176</v>
      </c>
      <c r="E5690" s="775">
        <v>7.7499999999999999E-2</v>
      </c>
      <c r="F5690" s="775" t="s">
        <v>771</v>
      </c>
      <c r="G5690" s="775" t="s">
        <v>1870</v>
      </c>
      <c r="H5690" s="775" t="s">
        <v>1871</v>
      </c>
      <c r="I5690" s="775" t="s">
        <v>5082</v>
      </c>
    </row>
    <row r="5691" spans="1:9">
      <c r="A5691" s="775" t="str">
        <f>Table_wabobpsvr_AzureCalc_AzureCalcRateCard[[#This Row],[ServiceName]]&amp;Table_wabobpsvr_AzureCalc_AzureCalcRateCard[[#This Row],[Price_Level]]&amp;Table_wabobpsvr_AzureCalc_AzureCalcRateCard[[#This Row],[Region]]</f>
        <v>Read-Access Geo Redundant Storage Standard IO - FileMOSP</v>
      </c>
      <c r="B5691" s="775"/>
      <c r="C5691" s="775" t="s">
        <v>764</v>
      </c>
      <c r="D5691" s="775" t="s">
        <v>606</v>
      </c>
      <c r="E5691" s="775">
        <v>6.5000000000000002E-2</v>
      </c>
      <c r="F5691" s="775" t="s">
        <v>772</v>
      </c>
      <c r="G5691" s="775" t="s">
        <v>4235</v>
      </c>
      <c r="H5691" s="775" t="s">
        <v>4235</v>
      </c>
      <c r="I5691" s="775" t="s">
        <v>6465</v>
      </c>
    </row>
    <row r="5692" spans="1:9">
      <c r="A5692" s="775" t="str">
        <f>Table_wabobpsvr_AzureCalc_AzureCalcRateCard[[#This Row],[ServiceName]]&amp;Table_wabobpsvr_AzureCalc_AzureCalcRateCard[[#This Row],[Price_Level]]&amp;Table_wabobpsvr_AzureCalc_AzureCalcRateCard[[#This Row],[Region]]</f>
        <v>Read-Access Geo Redundant Storage Standard IO - FileA</v>
      </c>
      <c r="B5692" s="775"/>
      <c r="C5692" s="775" t="s">
        <v>764</v>
      </c>
      <c r="D5692" s="775" t="s">
        <v>174</v>
      </c>
      <c r="E5692" s="775">
        <v>6.3049999999999995E-2</v>
      </c>
      <c r="F5692" s="775" t="s">
        <v>772</v>
      </c>
      <c r="G5692" s="775" t="s">
        <v>1872</v>
      </c>
      <c r="H5692" s="775" t="s">
        <v>1873</v>
      </c>
      <c r="I5692" s="775" t="s">
        <v>6465</v>
      </c>
    </row>
    <row r="5693" spans="1:9">
      <c r="A5693" s="775" t="str">
        <f>Table_wabobpsvr_AzureCalc_AzureCalcRateCard[[#This Row],[ServiceName]]&amp;Table_wabobpsvr_AzureCalc_AzureCalcRateCard[[#This Row],[Price_Level]]&amp;Table_wabobpsvr_AzureCalc_AzureCalcRateCard[[#This Row],[Region]]</f>
        <v>Read-Access Geo Redundant Storage Standard IO - FileB</v>
      </c>
      <c r="B5693" s="775"/>
      <c r="C5693" s="775" t="s">
        <v>764</v>
      </c>
      <c r="D5693" s="775" t="s">
        <v>175</v>
      </c>
      <c r="E5693" s="775">
        <v>6.1100000000000002E-2</v>
      </c>
      <c r="F5693" s="775" t="s">
        <v>772</v>
      </c>
      <c r="G5693" s="775" t="s">
        <v>1872</v>
      </c>
      <c r="H5693" s="775" t="s">
        <v>1873</v>
      </c>
      <c r="I5693" s="775" t="s">
        <v>6465</v>
      </c>
    </row>
    <row r="5694" spans="1:9">
      <c r="A5694" s="775" t="str">
        <f>Table_wabobpsvr_AzureCalc_AzureCalcRateCard[[#This Row],[ServiceName]]&amp;Table_wabobpsvr_AzureCalc_AzureCalcRateCard[[#This Row],[Price_Level]]&amp;Table_wabobpsvr_AzureCalc_AzureCalcRateCard[[#This Row],[Region]]</f>
        <v>Read-Access Geo Redundant Storage Standard IO - FileC</v>
      </c>
      <c r="B5694" s="775"/>
      <c r="C5694" s="775" t="s">
        <v>764</v>
      </c>
      <c r="D5694" s="775" t="s">
        <v>177</v>
      </c>
      <c r="E5694" s="775">
        <v>5.9150000000000001E-2</v>
      </c>
      <c r="F5694" s="775" t="s">
        <v>772</v>
      </c>
      <c r="G5694" s="775" t="s">
        <v>1872</v>
      </c>
      <c r="H5694" s="775" t="s">
        <v>1873</v>
      </c>
      <c r="I5694" s="775" t="s">
        <v>6465</v>
      </c>
    </row>
    <row r="5695" spans="1:9">
      <c r="A5695" s="775" t="str">
        <f>Table_wabobpsvr_AzureCalc_AzureCalcRateCard[[#This Row],[ServiceName]]&amp;Table_wabobpsvr_AzureCalc_AzureCalcRateCard[[#This Row],[Price_Level]]&amp;Table_wabobpsvr_AzureCalc_AzureCalcRateCard[[#This Row],[Region]]</f>
        <v>Read-Access Geo Redundant Storage Standard IO - FileD</v>
      </c>
      <c r="B5695" s="775"/>
      <c r="C5695" s="775" t="s">
        <v>764</v>
      </c>
      <c r="D5695" s="775" t="s">
        <v>176</v>
      </c>
      <c r="E5695" s="775">
        <v>5.7200000000000001E-2</v>
      </c>
      <c r="F5695" s="775" t="s">
        <v>772</v>
      </c>
      <c r="G5695" s="775" t="s">
        <v>1872</v>
      </c>
      <c r="H5695" s="775" t="s">
        <v>1873</v>
      </c>
      <c r="I5695" s="775" t="s">
        <v>6465</v>
      </c>
    </row>
    <row r="5696" spans="1:9">
      <c r="A5696" s="775" t="str">
        <f>Table_wabobpsvr_AzureCalc_AzureCalcRateCard[[#This Row],[ServiceName]]&amp;Table_wabobpsvr_AzureCalc_AzureCalcRateCard[[#This Row],[Price_Level]]&amp;Table_wabobpsvr_AzureCalc_AzureCalcRateCard[[#This Row],[Region]]</f>
        <v>Read-Access Geo Redundant Storage Standard IO - Page Blob/DiskMOSP</v>
      </c>
      <c r="B5696" s="775"/>
      <c r="C5696" s="775" t="s">
        <v>764</v>
      </c>
      <c r="D5696" s="775" t="s">
        <v>606</v>
      </c>
      <c r="E5696" s="775">
        <v>0.12</v>
      </c>
      <c r="F5696" s="775" t="s">
        <v>773</v>
      </c>
      <c r="G5696" s="775" t="s">
        <v>4235</v>
      </c>
      <c r="H5696" s="775" t="s">
        <v>4235</v>
      </c>
      <c r="I5696" s="775" t="s">
        <v>6466</v>
      </c>
    </row>
    <row r="5697" spans="1:9">
      <c r="A5697" s="775" t="str">
        <f>Table_wabobpsvr_AzureCalc_AzureCalcRateCard[[#This Row],[ServiceName]]&amp;Table_wabobpsvr_AzureCalc_AzureCalcRateCard[[#This Row],[Price_Level]]&amp;Table_wabobpsvr_AzureCalc_AzureCalcRateCard[[#This Row],[Region]]</f>
        <v>Read-Access Geo Redundant Storage Standard IO - Page Blob/DiskA</v>
      </c>
      <c r="B5697" s="775"/>
      <c r="C5697" s="775" t="s">
        <v>764</v>
      </c>
      <c r="D5697" s="775" t="s">
        <v>174</v>
      </c>
      <c r="E5697" s="775">
        <v>7.4999999999999997E-2</v>
      </c>
      <c r="F5697" s="775" t="s">
        <v>773</v>
      </c>
      <c r="G5697" s="775" t="s">
        <v>1874</v>
      </c>
      <c r="H5697" s="775" t="s">
        <v>1875</v>
      </c>
      <c r="I5697" s="775" t="s">
        <v>6466</v>
      </c>
    </row>
    <row r="5698" spans="1:9">
      <c r="A5698" s="775" t="str">
        <f>Table_wabobpsvr_AzureCalc_AzureCalcRateCard[[#This Row],[ServiceName]]&amp;Table_wabobpsvr_AzureCalc_AzureCalcRateCard[[#This Row],[Price_Level]]&amp;Table_wabobpsvr_AzureCalc_AzureCalcRateCard[[#This Row],[Region]]</f>
        <v>Read-Access Geo Redundant Storage Standard IO - Page Blob/DiskB</v>
      </c>
      <c r="B5698" s="775"/>
      <c r="C5698" s="775" t="s">
        <v>764</v>
      </c>
      <c r="D5698" s="775" t="s">
        <v>175</v>
      </c>
      <c r="E5698" s="775">
        <v>7.4999999999999997E-2</v>
      </c>
      <c r="F5698" s="775" t="s">
        <v>773</v>
      </c>
      <c r="G5698" s="775" t="s">
        <v>1874</v>
      </c>
      <c r="H5698" s="775" t="s">
        <v>1875</v>
      </c>
      <c r="I5698" s="775" t="s">
        <v>6466</v>
      </c>
    </row>
    <row r="5699" spans="1:9">
      <c r="A5699" s="775" t="str">
        <f>Table_wabobpsvr_AzureCalc_AzureCalcRateCard[[#This Row],[ServiceName]]&amp;Table_wabobpsvr_AzureCalc_AzureCalcRateCard[[#This Row],[Price_Level]]&amp;Table_wabobpsvr_AzureCalc_AzureCalcRateCard[[#This Row],[Region]]</f>
        <v>Read-Access Geo Redundant Storage Standard IO - Page Blob/DiskC</v>
      </c>
      <c r="B5699" s="775"/>
      <c r="C5699" s="775" t="s">
        <v>764</v>
      </c>
      <c r="D5699" s="775" t="s">
        <v>177</v>
      </c>
      <c r="E5699" s="775">
        <v>7.4999999999999997E-2</v>
      </c>
      <c r="F5699" s="775" t="s">
        <v>773</v>
      </c>
      <c r="G5699" s="775" t="s">
        <v>1874</v>
      </c>
      <c r="H5699" s="775" t="s">
        <v>1875</v>
      </c>
      <c r="I5699" s="775" t="s">
        <v>6466</v>
      </c>
    </row>
    <row r="5700" spans="1:9">
      <c r="A5700" s="775" t="str">
        <f>Table_wabobpsvr_AzureCalc_AzureCalcRateCard[[#This Row],[ServiceName]]&amp;Table_wabobpsvr_AzureCalc_AzureCalcRateCard[[#This Row],[Price_Level]]&amp;Table_wabobpsvr_AzureCalc_AzureCalcRateCard[[#This Row],[Region]]</f>
        <v>Read-Access Geo Redundant Storage Standard IO - Page Blob/DiskD</v>
      </c>
      <c r="B5700" s="775"/>
      <c r="C5700" s="775" t="s">
        <v>764</v>
      </c>
      <c r="D5700" s="775" t="s">
        <v>176</v>
      </c>
      <c r="E5700" s="775">
        <v>7.4999999999999997E-2</v>
      </c>
      <c r="F5700" s="775" t="s">
        <v>773</v>
      </c>
      <c r="G5700" s="775" t="s">
        <v>1874</v>
      </c>
      <c r="H5700" s="775" t="s">
        <v>1875</v>
      </c>
      <c r="I5700" s="775" t="s">
        <v>6466</v>
      </c>
    </row>
    <row r="5701" spans="1:9">
      <c r="A5701" s="775" t="str">
        <f>Table_wabobpsvr_AzureCalc_AzureCalcRateCard[[#This Row],[ServiceName]]&amp;Table_wabobpsvr_AzureCalc_AzureCalcRateCard[[#This Row],[Price_Level]]&amp;Table_wabobpsvr_AzureCalc_AzureCalcRateCard[[#This Row],[Region]]</f>
        <v>Read-Access Geo Redundant Storage Standard IO - Page Blob/DiskMOSP13</v>
      </c>
      <c r="B5701" s="775">
        <v>13</v>
      </c>
      <c r="C5701" s="775" t="s">
        <v>764</v>
      </c>
      <c r="D5701" s="775" t="s">
        <v>606</v>
      </c>
      <c r="E5701" s="775">
        <v>0.22</v>
      </c>
      <c r="F5701" s="775" t="s">
        <v>773</v>
      </c>
      <c r="G5701" s="775" t="s">
        <v>4235</v>
      </c>
      <c r="H5701" s="775" t="s">
        <v>4235</v>
      </c>
      <c r="I5701" s="775" t="s">
        <v>5577</v>
      </c>
    </row>
    <row r="5702" spans="1:9">
      <c r="A5702" s="775" t="str">
        <f>Table_wabobpsvr_AzureCalc_AzureCalcRateCard[[#This Row],[ServiceName]]&amp;Table_wabobpsvr_AzureCalc_AzureCalcRateCard[[#This Row],[Price_Level]]&amp;Table_wabobpsvr_AzureCalc_AzureCalcRateCard[[#This Row],[Region]]</f>
        <v>Read-Access Geo Redundant Storage Standard IO - Page Blob/DiskA13</v>
      </c>
      <c r="B5702" s="775">
        <v>13</v>
      </c>
      <c r="C5702" s="775" t="s">
        <v>764</v>
      </c>
      <c r="D5702" s="775" t="s">
        <v>174</v>
      </c>
      <c r="E5702" s="775">
        <v>0.21</v>
      </c>
      <c r="F5702" s="775" t="s">
        <v>773</v>
      </c>
      <c r="G5702" s="775" t="s">
        <v>1876</v>
      </c>
      <c r="H5702" s="775" t="s">
        <v>1877</v>
      </c>
      <c r="I5702" s="775" t="s">
        <v>5577</v>
      </c>
    </row>
    <row r="5703" spans="1:9">
      <c r="A5703" s="775" t="str">
        <f>Table_wabobpsvr_AzureCalc_AzureCalcRateCard[[#This Row],[ServiceName]]&amp;Table_wabobpsvr_AzureCalc_AzureCalcRateCard[[#This Row],[Price_Level]]&amp;Table_wabobpsvr_AzureCalc_AzureCalcRateCard[[#This Row],[Region]]</f>
        <v>Read-Access Geo Redundant Storage Standard IO - Page Blob/DiskB13</v>
      </c>
      <c r="B5703" s="775">
        <v>13</v>
      </c>
      <c r="C5703" s="775" t="s">
        <v>764</v>
      </c>
      <c r="D5703" s="775" t="s">
        <v>175</v>
      </c>
      <c r="E5703" s="775">
        <v>0.21</v>
      </c>
      <c r="F5703" s="775" t="s">
        <v>773</v>
      </c>
      <c r="G5703" s="775" t="s">
        <v>1876</v>
      </c>
      <c r="H5703" s="775" t="s">
        <v>1877</v>
      </c>
      <c r="I5703" s="775" t="s">
        <v>5577</v>
      </c>
    </row>
    <row r="5704" spans="1:9">
      <c r="A5704" s="775" t="str">
        <f>Table_wabobpsvr_AzureCalc_AzureCalcRateCard[[#This Row],[ServiceName]]&amp;Table_wabobpsvr_AzureCalc_AzureCalcRateCard[[#This Row],[Price_Level]]&amp;Table_wabobpsvr_AzureCalc_AzureCalcRateCard[[#This Row],[Region]]</f>
        <v>Read-Access Geo Redundant Storage Standard IO - Page Blob/DiskC13</v>
      </c>
      <c r="B5704" s="775">
        <v>13</v>
      </c>
      <c r="C5704" s="775" t="s">
        <v>764</v>
      </c>
      <c r="D5704" s="775" t="s">
        <v>177</v>
      </c>
      <c r="E5704" s="775">
        <v>0.21</v>
      </c>
      <c r="F5704" s="775" t="s">
        <v>773</v>
      </c>
      <c r="G5704" s="775" t="s">
        <v>1876</v>
      </c>
      <c r="H5704" s="775" t="s">
        <v>1877</v>
      </c>
      <c r="I5704" s="775" t="s">
        <v>5577</v>
      </c>
    </row>
    <row r="5705" spans="1:9">
      <c r="A5705" s="775" t="str">
        <f>Table_wabobpsvr_AzureCalc_AzureCalcRateCard[[#This Row],[ServiceName]]&amp;Table_wabobpsvr_AzureCalc_AzureCalcRateCard[[#This Row],[Price_Level]]&amp;Table_wabobpsvr_AzureCalc_AzureCalcRateCard[[#This Row],[Region]]</f>
        <v>Read-Access Geo Redundant Storage Standard IO - Page Blob/DiskD13</v>
      </c>
      <c r="B5705" s="775">
        <v>13</v>
      </c>
      <c r="C5705" s="775" t="s">
        <v>764</v>
      </c>
      <c r="D5705" s="775" t="s">
        <v>176</v>
      </c>
      <c r="E5705" s="775">
        <v>0.21</v>
      </c>
      <c r="F5705" s="775" t="s">
        <v>773</v>
      </c>
      <c r="G5705" s="775" t="s">
        <v>1876</v>
      </c>
      <c r="H5705" s="775" t="s">
        <v>1877</v>
      </c>
      <c r="I5705" s="775" t="s">
        <v>5577</v>
      </c>
    </row>
    <row r="5706" spans="1:9">
      <c r="A5706" s="775" t="str">
        <f>Table_wabobpsvr_AzureCalc_AzureCalcRateCard[[#This Row],[ServiceName]]&amp;Table_wabobpsvr_AzureCalc_AzureCalcRateCard[[#This Row],[Price_Level]]&amp;Table_wabobpsvr_AzureCalc_AzureCalcRateCard[[#This Row],[Region]]</f>
        <v>Read-Access Geo Redundant Storage Standard IO - Table/QueueMOSP13</v>
      </c>
      <c r="B5706" s="775">
        <v>13</v>
      </c>
      <c r="C5706" s="775" t="s">
        <v>764</v>
      </c>
      <c r="D5706" s="775" t="s">
        <v>606</v>
      </c>
      <c r="E5706" s="775">
        <v>0.16300000000000001</v>
      </c>
      <c r="F5706" s="775" t="s">
        <v>774</v>
      </c>
      <c r="G5706" s="775" t="s">
        <v>4235</v>
      </c>
      <c r="H5706" s="775" t="s">
        <v>4235</v>
      </c>
      <c r="I5706" s="775" t="s">
        <v>5579</v>
      </c>
    </row>
    <row r="5707" spans="1:9">
      <c r="A5707" s="775" t="str">
        <f>Table_wabobpsvr_AzureCalc_AzureCalcRateCard[[#This Row],[ServiceName]]&amp;Table_wabobpsvr_AzureCalc_AzureCalcRateCard[[#This Row],[Price_Level]]&amp;Table_wabobpsvr_AzureCalc_AzureCalcRateCard[[#This Row],[Region]]</f>
        <v>Read-Access Geo Redundant Storage Standard IO - Table/QueueA13</v>
      </c>
      <c r="B5707" s="775">
        <v>13</v>
      </c>
      <c r="C5707" s="775" t="s">
        <v>764</v>
      </c>
      <c r="D5707" s="775" t="s">
        <v>174</v>
      </c>
      <c r="E5707" s="775">
        <v>0.10199999999999999</v>
      </c>
      <c r="F5707" s="775" t="s">
        <v>774</v>
      </c>
      <c r="G5707" s="775" t="s">
        <v>1878</v>
      </c>
      <c r="H5707" s="775" t="s">
        <v>1879</v>
      </c>
      <c r="I5707" s="775" t="s">
        <v>5579</v>
      </c>
    </row>
    <row r="5708" spans="1:9">
      <c r="A5708" s="775" t="str">
        <f>Table_wabobpsvr_AzureCalc_AzureCalcRateCard[[#This Row],[ServiceName]]&amp;Table_wabobpsvr_AzureCalc_AzureCalcRateCard[[#This Row],[Price_Level]]&amp;Table_wabobpsvr_AzureCalc_AzureCalcRateCard[[#This Row],[Region]]</f>
        <v>Read-Access Geo Redundant Storage Standard IO - Table/QueueB13</v>
      </c>
      <c r="B5708" s="775">
        <v>13</v>
      </c>
      <c r="C5708" s="775" t="s">
        <v>764</v>
      </c>
      <c r="D5708" s="775" t="s">
        <v>175</v>
      </c>
      <c r="E5708" s="775">
        <v>0.10199999999999999</v>
      </c>
      <c r="F5708" s="775" t="s">
        <v>774</v>
      </c>
      <c r="G5708" s="775" t="s">
        <v>1878</v>
      </c>
      <c r="H5708" s="775" t="s">
        <v>1879</v>
      </c>
      <c r="I5708" s="775" t="s">
        <v>5579</v>
      </c>
    </row>
    <row r="5709" spans="1:9">
      <c r="A5709" s="775" t="str">
        <f>Table_wabobpsvr_AzureCalc_AzureCalcRateCard[[#This Row],[ServiceName]]&amp;Table_wabobpsvr_AzureCalc_AzureCalcRateCard[[#This Row],[Price_Level]]&amp;Table_wabobpsvr_AzureCalc_AzureCalcRateCard[[#This Row],[Region]]</f>
        <v>Read-Access Geo Redundant Storage Standard IO - Table/QueueC13</v>
      </c>
      <c r="B5709" s="775">
        <v>13</v>
      </c>
      <c r="C5709" s="775" t="s">
        <v>764</v>
      </c>
      <c r="D5709" s="775" t="s">
        <v>177</v>
      </c>
      <c r="E5709" s="775">
        <v>0.10199999999999999</v>
      </c>
      <c r="F5709" s="775" t="s">
        <v>774</v>
      </c>
      <c r="G5709" s="775" t="s">
        <v>1878</v>
      </c>
      <c r="H5709" s="775" t="s">
        <v>1879</v>
      </c>
      <c r="I5709" s="775" t="s">
        <v>5579</v>
      </c>
    </row>
    <row r="5710" spans="1:9">
      <c r="A5710" s="775" t="str">
        <f>Table_wabobpsvr_AzureCalc_AzureCalcRateCard[[#This Row],[ServiceName]]&amp;Table_wabobpsvr_AzureCalc_AzureCalcRateCard[[#This Row],[Price_Level]]&amp;Table_wabobpsvr_AzureCalc_AzureCalcRateCard[[#This Row],[Region]]</f>
        <v>Read-Access Geo Redundant Storage Standard IO - Table/QueueD13</v>
      </c>
      <c r="B5710" s="775">
        <v>13</v>
      </c>
      <c r="C5710" s="775" t="s">
        <v>764</v>
      </c>
      <c r="D5710" s="775" t="s">
        <v>176</v>
      </c>
      <c r="E5710" s="775">
        <v>0.10199999999999999</v>
      </c>
      <c r="F5710" s="775" t="s">
        <v>774</v>
      </c>
      <c r="G5710" s="775" t="s">
        <v>1878</v>
      </c>
      <c r="H5710" s="775" t="s">
        <v>1879</v>
      </c>
      <c r="I5710" s="775" t="s">
        <v>5579</v>
      </c>
    </row>
    <row r="5711" spans="1:9">
      <c r="A5711" s="775" t="str">
        <f>Table_wabobpsvr_AzureCalc_AzureCalcRateCard[[#This Row],[ServiceName]]&amp;Table_wabobpsvr_AzureCalc_AzureCalcRateCard[[#This Row],[Price_Level]]&amp;Table_wabobpsvr_AzureCalc_AzureCalcRateCard[[#This Row],[Region]]</f>
        <v>Read-Access Geo Redundant Storage Standard IO - Table/QueueMOSP</v>
      </c>
      <c r="B5711" s="775"/>
      <c r="C5711" s="775" t="s">
        <v>764</v>
      </c>
      <c r="D5711" s="775" t="s">
        <v>606</v>
      </c>
      <c r="E5711" s="775">
        <v>0.12</v>
      </c>
      <c r="F5711" s="775" t="s">
        <v>774</v>
      </c>
      <c r="G5711" s="775" t="s">
        <v>4235</v>
      </c>
      <c r="H5711" s="775" t="s">
        <v>4235</v>
      </c>
      <c r="I5711" s="775" t="s">
        <v>5414</v>
      </c>
    </row>
    <row r="5712" spans="1:9">
      <c r="A5712" s="775" t="str">
        <f>Table_wabobpsvr_AzureCalc_AzureCalcRateCard[[#This Row],[ServiceName]]&amp;Table_wabobpsvr_AzureCalc_AzureCalcRateCard[[#This Row],[Price_Level]]&amp;Table_wabobpsvr_AzureCalc_AzureCalcRateCard[[#This Row],[Region]]</f>
        <v>Read-Access Geo Redundant Storage Standard IO - Table/QueueA</v>
      </c>
      <c r="B5712" s="775"/>
      <c r="C5712" s="775" t="s">
        <v>764</v>
      </c>
      <c r="D5712" s="775" t="s">
        <v>174</v>
      </c>
      <c r="E5712" s="775">
        <v>7.4999999999999997E-2</v>
      </c>
      <c r="F5712" s="775" t="s">
        <v>774</v>
      </c>
      <c r="G5712" s="775" t="s">
        <v>1880</v>
      </c>
      <c r="H5712" s="775" t="s">
        <v>1881</v>
      </c>
      <c r="I5712" s="775" t="s">
        <v>5414</v>
      </c>
    </row>
    <row r="5713" spans="1:9">
      <c r="A5713" s="775" t="str">
        <f>Table_wabobpsvr_AzureCalc_AzureCalcRateCard[[#This Row],[ServiceName]]&amp;Table_wabobpsvr_AzureCalc_AzureCalcRateCard[[#This Row],[Price_Level]]&amp;Table_wabobpsvr_AzureCalc_AzureCalcRateCard[[#This Row],[Region]]</f>
        <v>Read-Access Geo Redundant Storage Standard IO - Table/QueueB</v>
      </c>
      <c r="B5713" s="775"/>
      <c r="C5713" s="775" t="s">
        <v>764</v>
      </c>
      <c r="D5713" s="775" t="s">
        <v>175</v>
      </c>
      <c r="E5713" s="775">
        <v>7.4999999999999997E-2</v>
      </c>
      <c r="F5713" s="775" t="s">
        <v>774</v>
      </c>
      <c r="G5713" s="775" t="s">
        <v>1880</v>
      </c>
      <c r="H5713" s="775" t="s">
        <v>1881</v>
      </c>
      <c r="I5713" s="775" t="s">
        <v>5414</v>
      </c>
    </row>
    <row r="5714" spans="1:9">
      <c r="A5714" s="775" t="str">
        <f>Table_wabobpsvr_AzureCalc_AzureCalcRateCard[[#This Row],[ServiceName]]&amp;Table_wabobpsvr_AzureCalc_AzureCalcRateCard[[#This Row],[Price_Level]]&amp;Table_wabobpsvr_AzureCalc_AzureCalcRateCard[[#This Row],[Region]]</f>
        <v>Read-Access Geo Redundant Storage Standard IO - Table/QueueC</v>
      </c>
      <c r="B5714" s="775"/>
      <c r="C5714" s="775" t="s">
        <v>764</v>
      </c>
      <c r="D5714" s="775" t="s">
        <v>177</v>
      </c>
      <c r="E5714" s="775">
        <v>7.4999999999999997E-2</v>
      </c>
      <c r="F5714" s="775" t="s">
        <v>774</v>
      </c>
      <c r="G5714" s="775" t="s">
        <v>1880</v>
      </c>
      <c r="H5714" s="775" t="s">
        <v>1881</v>
      </c>
      <c r="I5714" s="775" t="s">
        <v>5414</v>
      </c>
    </row>
    <row r="5715" spans="1:9">
      <c r="A5715" s="775" t="str">
        <f>Table_wabobpsvr_AzureCalc_AzureCalcRateCard[[#This Row],[ServiceName]]&amp;Table_wabobpsvr_AzureCalc_AzureCalcRateCard[[#This Row],[Price_Level]]&amp;Table_wabobpsvr_AzureCalc_AzureCalcRateCard[[#This Row],[Region]]</f>
        <v>Read-Access Geo Redundant Storage Standard IO - Table/QueueD</v>
      </c>
      <c r="B5715" s="775"/>
      <c r="C5715" s="775" t="s">
        <v>764</v>
      </c>
      <c r="D5715" s="775" t="s">
        <v>176</v>
      </c>
      <c r="E5715" s="775">
        <v>7.4999999999999997E-2</v>
      </c>
      <c r="F5715" s="775" t="s">
        <v>774</v>
      </c>
      <c r="G5715" s="775" t="s">
        <v>1880</v>
      </c>
      <c r="H5715" s="775" t="s">
        <v>1881</v>
      </c>
      <c r="I5715" s="775" t="s">
        <v>5414</v>
      </c>
    </row>
    <row r="5716" spans="1:9">
      <c r="A5716" s="1039" t="str">
        <f>Table_wabobpsvr_AzureCalc_AzureCalcRateCard[[#This Row],[ServiceName]]&amp;Table_wabobpsvr_AzureCalc_AzureCalcRateCard[[#This Row],[Price_Level]]&amp;Table_wabobpsvr_AzureCalc_AzureCalcRateCard[[#This Row],[Region]]</f>
        <v>Import/ExportMOSP</v>
      </c>
      <c r="B5716" s="1039"/>
      <c r="C5716" s="1039" t="s">
        <v>604</v>
      </c>
      <c r="D5716" s="1039" t="s">
        <v>606</v>
      </c>
      <c r="E5716" s="1039">
        <v>80</v>
      </c>
      <c r="F5716" s="1039" t="s">
        <v>602</v>
      </c>
      <c r="G5716" s="775" t="s">
        <v>4235</v>
      </c>
      <c r="H5716" s="775" t="s">
        <v>4235</v>
      </c>
      <c r="I5716" s="775" t="s">
        <v>6467</v>
      </c>
    </row>
    <row r="5717" spans="1:9">
      <c r="A5717" s="775" t="str">
        <f>Table_wabobpsvr_AzureCalc_AzureCalcRateCard[[#This Row],[ServiceName]]&amp;Table_wabobpsvr_AzureCalc_AzureCalcRateCard[[#This Row],[Price_Level]]&amp;Table_wabobpsvr_AzureCalc_AzureCalcRateCard[[#This Row],[Region]]</f>
        <v>Import/ExportA</v>
      </c>
      <c r="B5717" s="775"/>
      <c r="C5717" s="775" t="s">
        <v>604</v>
      </c>
      <c r="D5717" s="775" t="s">
        <v>174</v>
      </c>
      <c r="E5717" s="775">
        <v>58.4</v>
      </c>
      <c r="F5717" s="775" t="s">
        <v>602</v>
      </c>
      <c r="G5717" s="775" t="s">
        <v>1882</v>
      </c>
      <c r="H5717" s="775" t="s">
        <v>1883</v>
      </c>
      <c r="I5717" s="775" t="s">
        <v>6467</v>
      </c>
    </row>
    <row r="5718" spans="1:9">
      <c r="A5718" s="775" t="str">
        <f>Table_wabobpsvr_AzureCalc_AzureCalcRateCard[[#This Row],[ServiceName]]&amp;Table_wabobpsvr_AzureCalc_AzureCalcRateCard[[#This Row],[Price_Level]]&amp;Table_wabobpsvr_AzureCalc_AzureCalcRateCard[[#This Row],[Region]]</f>
        <v>Import/ExportB</v>
      </c>
      <c r="B5718" s="775"/>
      <c r="C5718" s="775" t="s">
        <v>604</v>
      </c>
      <c r="D5718" s="775" t="s">
        <v>175</v>
      </c>
      <c r="E5718" s="775">
        <v>56</v>
      </c>
      <c r="F5718" s="775" t="s">
        <v>602</v>
      </c>
      <c r="G5718" s="775" t="s">
        <v>1882</v>
      </c>
      <c r="H5718" s="775" t="s">
        <v>1883</v>
      </c>
      <c r="I5718" s="775" t="s">
        <v>6467</v>
      </c>
    </row>
    <row r="5719" spans="1:9">
      <c r="A5719" s="775" t="str">
        <f>Table_wabobpsvr_AzureCalc_AzureCalcRateCard[[#This Row],[ServiceName]]&amp;Table_wabobpsvr_AzureCalc_AzureCalcRateCard[[#This Row],[Price_Level]]&amp;Table_wabobpsvr_AzureCalc_AzureCalcRateCard[[#This Row],[Region]]</f>
        <v>Import/ExportC</v>
      </c>
      <c r="B5719" s="775"/>
      <c r="C5719" s="775" t="s">
        <v>604</v>
      </c>
      <c r="D5719" s="775" t="s">
        <v>177</v>
      </c>
      <c r="E5719" s="775">
        <v>53.6</v>
      </c>
      <c r="F5719" s="775" t="s">
        <v>602</v>
      </c>
      <c r="G5719" s="775" t="s">
        <v>1882</v>
      </c>
      <c r="H5719" s="775" t="s">
        <v>1883</v>
      </c>
      <c r="I5719" s="775" t="s">
        <v>6467</v>
      </c>
    </row>
    <row r="5720" spans="1:9">
      <c r="A5720" s="775" t="str">
        <f>Table_wabobpsvr_AzureCalc_AzureCalcRateCard[[#This Row],[ServiceName]]&amp;Table_wabobpsvr_AzureCalc_AzureCalcRateCard[[#This Row],[Price_Level]]&amp;Table_wabobpsvr_AzureCalc_AzureCalcRateCard[[#This Row],[Region]]</f>
        <v>Import/ExportD</v>
      </c>
      <c r="B5720" s="775"/>
      <c r="C5720" s="775" t="s">
        <v>604</v>
      </c>
      <c r="D5720" s="775" t="s">
        <v>176</v>
      </c>
      <c r="E5720" s="775">
        <v>51.2</v>
      </c>
      <c r="F5720" s="775" t="s">
        <v>602</v>
      </c>
      <c r="G5720" s="775" t="s">
        <v>1882</v>
      </c>
      <c r="H5720" s="775" t="s">
        <v>1883</v>
      </c>
      <c r="I5720" s="775" t="s">
        <v>6467</v>
      </c>
    </row>
    <row r="5721" spans="1:9">
      <c r="A5721" s="775" t="str">
        <f>Table_wabobpsvr_AzureCalc_AzureCalcRateCard[[#This Row],[ServiceName]]&amp;Table_wabobpsvr_AzureCalc_AzureCalcRateCard[[#This Row],[Price_Level]]&amp;Table_wabobpsvr_AzureCalc_AzureCalcRateCard[[#This Row],[Region]]</f>
        <v>Storage TransactionsMOSP</v>
      </c>
      <c r="B5721" s="775"/>
      <c r="C5721" s="775" t="s">
        <v>775</v>
      </c>
      <c r="D5721" s="775" t="s">
        <v>606</v>
      </c>
      <c r="E5721" s="775">
        <v>3.5999999999999999E-3</v>
      </c>
      <c r="F5721" s="775" t="s">
        <v>46</v>
      </c>
      <c r="G5721" s="775" t="s">
        <v>4235</v>
      </c>
      <c r="H5721" s="775" t="s">
        <v>4235</v>
      </c>
      <c r="I5721" s="775" t="s">
        <v>6468</v>
      </c>
    </row>
    <row r="5722" spans="1:9">
      <c r="A5722" s="775" t="str">
        <f>Table_wabobpsvr_AzureCalc_AzureCalcRateCard[[#This Row],[ServiceName]]&amp;Table_wabobpsvr_AzureCalc_AzureCalcRateCard[[#This Row],[Price_Level]]&amp;Table_wabobpsvr_AzureCalc_AzureCalcRateCard[[#This Row],[Region]]</f>
        <v>A0 Cloud ServicesC1</v>
      </c>
      <c r="B5722" s="775">
        <v>1</v>
      </c>
      <c r="C5722" s="775" t="s">
        <v>680</v>
      </c>
      <c r="D5722" s="775" t="s">
        <v>177</v>
      </c>
      <c r="E5722" s="775">
        <v>1.34E-2</v>
      </c>
      <c r="F5722" s="775" t="s">
        <v>699</v>
      </c>
      <c r="G5722" s="775" t="s">
        <v>1786</v>
      </c>
      <c r="H5722" s="775" t="s">
        <v>1787</v>
      </c>
      <c r="I5722" s="775" t="s">
        <v>6429</v>
      </c>
    </row>
    <row r="5723" spans="1:9">
      <c r="A5723" s="775" t="str">
        <f>Table_wabobpsvr_AzureCalc_AzureCalcRateCard[[#This Row],[ServiceName]]&amp;Table_wabobpsvr_AzureCalc_AzureCalcRateCard[[#This Row],[Price_Level]]&amp;Table_wabobpsvr_AzureCalc_AzureCalcRateCard[[#This Row],[Region]]</f>
        <v>Basic.A1 VM (Non-Windows)B7</v>
      </c>
      <c r="B5723" s="775">
        <v>7</v>
      </c>
      <c r="C5723" s="775" t="s">
        <v>680</v>
      </c>
      <c r="D5723" s="775" t="s">
        <v>175</v>
      </c>
      <c r="E5723" s="775">
        <v>3.2899999999999999E-2</v>
      </c>
      <c r="F5723" s="775" t="s">
        <v>686</v>
      </c>
      <c r="G5723" s="775" t="s">
        <v>1782</v>
      </c>
      <c r="H5723" s="775" t="s">
        <v>1783</v>
      </c>
      <c r="I5723" s="775" t="s">
        <v>6426</v>
      </c>
    </row>
    <row r="5724" spans="1:9">
      <c r="A5724" s="775" t="str">
        <f>Table_wabobpsvr_AzureCalc_AzureCalcRateCard[[#This Row],[ServiceName]]&amp;Table_wabobpsvr_AzureCalc_AzureCalcRateCard[[#This Row],[Price_Level]]&amp;Table_wabobpsvr_AzureCalc_AzureCalcRateCard[[#This Row],[Region]]</f>
        <v>A0 Cloud ServicesA10</v>
      </c>
      <c r="B5724" s="775">
        <v>10</v>
      </c>
      <c r="C5724" s="775" t="s">
        <v>680</v>
      </c>
      <c r="D5724" s="775" t="s">
        <v>174</v>
      </c>
      <c r="E5724" s="775">
        <v>1.46E-2</v>
      </c>
      <c r="F5724" s="775" t="s">
        <v>699</v>
      </c>
      <c r="G5724" s="775" t="s">
        <v>1884</v>
      </c>
      <c r="H5724" s="775" t="s">
        <v>1885</v>
      </c>
      <c r="I5724" s="775" t="s">
        <v>6423</v>
      </c>
    </row>
    <row r="5725" spans="1:9">
      <c r="A5725" s="775" t="str">
        <f>Table_wabobpsvr_AzureCalc_AzureCalcRateCard[[#This Row],[ServiceName]]&amp;Table_wabobpsvr_AzureCalc_AzureCalcRateCard[[#This Row],[Price_Level]]&amp;Table_wabobpsvr_AzureCalc_AzureCalcRateCard[[#This Row],[Region]]</f>
        <v>A0 Cloud ServicesB10</v>
      </c>
      <c r="B5725" s="775">
        <v>10</v>
      </c>
      <c r="C5725" s="775" t="s">
        <v>680</v>
      </c>
      <c r="D5725" s="775" t="s">
        <v>175</v>
      </c>
      <c r="E5725" s="775">
        <v>1.4E-2</v>
      </c>
      <c r="F5725" s="775" t="s">
        <v>699</v>
      </c>
      <c r="G5725" s="775" t="s">
        <v>1884</v>
      </c>
      <c r="H5725" s="775" t="s">
        <v>1885</v>
      </c>
      <c r="I5725" s="775" t="s">
        <v>6423</v>
      </c>
    </row>
    <row r="5726" spans="1:9">
      <c r="A5726" s="775" t="str">
        <f>Table_wabobpsvr_AzureCalc_AzureCalcRateCard[[#This Row],[ServiceName]]&amp;Table_wabobpsvr_AzureCalc_AzureCalcRateCard[[#This Row],[Price_Level]]&amp;Table_wabobpsvr_AzureCalc_AzureCalcRateCard[[#This Row],[Region]]</f>
        <v>A0 Cloud ServicesC10</v>
      </c>
      <c r="B5726" s="775">
        <v>10</v>
      </c>
      <c r="C5726" s="775" t="s">
        <v>680</v>
      </c>
      <c r="D5726" s="775" t="s">
        <v>177</v>
      </c>
      <c r="E5726" s="775">
        <v>1.34E-2</v>
      </c>
      <c r="F5726" s="775" t="s">
        <v>699</v>
      </c>
      <c r="G5726" s="775" t="s">
        <v>1884</v>
      </c>
      <c r="H5726" s="775" t="s">
        <v>1885</v>
      </c>
      <c r="I5726" s="775" t="s">
        <v>6423</v>
      </c>
    </row>
    <row r="5727" spans="1:9">
      <c r="A5727" s="775" t="str">
        <f>Table_wabobpsvr_AzureCalc_AzureCalcRateCard[[#This Row],[ServiceName]]&amp;Table_wabobpsvr_AzureCalc_AzureCalcRateCard[[#This Row],[Price_Level]]&amp;Table_wabobpsvr_AzureCalc_AzureCalcRateCard[[#This Row],[Region]]</f>
        <v>A0 Cloud ServicesD10</v>
      </c>
      <c r="B5727" s="775">
        <v>10</v>
      </c>
      <c r="C5727" s="775" t="s">
        <v>680</v>
      </c>
      <c r="D5727" s="775" t="s">
        <v>176</v>
      </c>
      <c r="E5727" s="775">
        <v>1.2800000000000001E-2</v>
      </c>
      <c r="F5727" s="775" t="s">
        <v>699</v>
      </c>
      <c r="G5727" s="775" t="s">
        <v>1884</v>
      </c>
      <c r="H5727" s="775" t="s">
        <v>1885</v>
      </c>
      <c r="I5727" s="775" t="s">
        <v>6423</v>
      </c>
    </row>
    <row r="5728" spans="1:9">
      <c r="A5728" s="775" t="str">
        <f>Table_wabobpsvr_AzureCalc_AzureCalcRateCard[[#This Row],[ServiceName]]&amp;Table_wabobpsvr_AzureCalc_AzureCalcRateCard[[#This Row],[Price_Level]]&amp;Table_wabobpsvr_AzureCalc_AzureCalcRateCard[[#This Row],[Region]]</f>
        <v>A0 Cloud ServicesMOSP11</v>
      </c>
      <c r="B5728" s="775">
        <v>11</v>
      </c>
      <c r="C5728" s="775" t="s">
        <v>680</v>
      </c>
      <c r="D5728" s="775" t="s">
        <v>606</v>
      </c>
      <c r="E5728" s="775">
        <v>2.4E-2</v>
      </c>
      <c r="F5728" s="775" t="s">
        <v>699</v>
      </c>
      <c r="G5728" s="775" t="s">
        <v>4235</v>
      </c>
      <c r="H5728" s="775" t="s">
        <v>4235</v>
      </c>
      <c r="I5728" s="775" t="s">
        <v>6469</v>
      </c>
    </row>
    <row r="5729" spans="1:9">
      <c r="A5729" s="775" t="str">
        <f>Table_wabobpsvr_AzureCalc_AzureCalcRateCard[[#This Row],[ServiceName]]&amp;Table_wabobpsvr_AzureCalc_AzureCalcRateCard[[#This Row],[Price_Level]]&amp;Table_wabobpsvr_AzureCalc_AzureCalcRateCard[[#This Row],[Region]]</f>
        <v>A0 Cloud ServicesA11</v>
      </c>
      <c r="B5729" s="775">
        <v>11</v>
      </c>
      <c r="C5729" s="775" t="s">
        <v>680</v>
      </c>
      <c r="D5729" s="775" t="s">
        <v>174</v>
      </c>
      <c r="E5729" s="775">
        <v>1.7520000000000001E-2</v>
      </c>
      <c r="F5729" s="775" t="s">
        <v>699</v>
      </c>
      <c r="G5729" s="775" t="s">
        <v>1886</v>
      </c>
      <c r="H5729" s="775" t="s">
        <v>1887</v>
      </c>
      <c r="I5729" s="775" t="s">
        <v>6469</v>
      </c>
    </row>
    <row r="5730" spans="1:9">
      <c r="A5730" s="775" t="str">
        <f>Table_wabobpsvr_AzureCalc_AzureCalcRateCard[[#This Row],[ServiceName]]&amp;Table_wabobpsvr_AzureCalc_AzureCalcRateCard[[#This Row],[Price_Level]]&amp;Table_wabobpsvr_AzureCalc_AzureCalcRateCard[[#This Row],[Region]]</f>
        <v>A0 Cloud ServicesB11</v>
      </c>
      <c r="B5730" s="775">
        <v>11</v>
      </c>
      <c r="C5730" s="775" t="s">
        <v>680</v>
      </c>
      <c r="D5730" s="775" t="s">
        <v>175</v>
      </c>
      <c r="E5730" s="775">
        <v>1.6799999999999999E-2</v>
      </c>
      <c r="F5730" s="775" t="s">
        <v>699</v>
      </c>
      <c r="G5730" s="775" t="s">
        <v>1886</v>
      </c>
      <c r="H5730" s="775" t="s">
        <v>1887</v>
      </c>
      <c r="I5730" s="775" t="s">
        <v>6469</v>
      </c>
    </row>
    <row r="5731" spans="1:9">
      <c r="A5731" s="775" t="str">
        <f>Table_wabobpsvr_AzureCalc_AzureCalcRateCard[[#This Row],[ServiceName]]&amp;Table_wabobpsvr_AzureCalc_AzureCalcRateCard[[#This Row],[Price_Level]]&amp;Table_wabobpsvr_AzureCalc_AzureCalcRateCard[[#This Row],[Region]]</f>
        <v>A0 Cloud ServicesC11</v>
      </c>
      <c r="B5731" s="775">
        <v>11</v>
      </c>
      <c r="C5731" s="775" t="s">
        <v>680</v>
      </c>
      <c r="D5731" s="775" t="s">
        <v>177</v>
      </c>
      <c r="E5731" s="775">
        <v>1.6080000000000001E-2</v>
      </c>
      <c r="F5731" s="775" t="s">
        <v>699</v>
      </c>
      <c r="G5731" s="775" t="s">
        <v>1886</v>
      </c>
      <c r="H5731" s="775" t="s">
        <v>1887</v>
      </c>
      <c r="I5731" s="775" t="s">
        <v>6469</v>
      </c>
    </row>
    <row r="5732" spans="1:9">
      <c r="A5732" s="775" t="str">
        <f>Table_wabobpsvr_AzureCalc_AzureCalcRateCard[[#This Row],[ServiceName]]&amp;Table_wabobpsvr_AzureCalc_AzureCalcRateCard[[#This Row],[Price_Level]]&amp;Table_wabobpsvr_AzureCalc_AzureCalcRateCard[[#This Row],[Region]]</f>
        <v>A0 Cloud ServicesD11</v>
      </c>
      <c r="B5732" s="775">
        <v>11</v>
      </c>
      <c r="C5732" s="775" t="s">
        <v>680</v>
      </c>
      <c r="D5732" s="775" t="s">
        <v>176</v>
      </c>
      <c r="E5732" s="775">
        <v>1.536E-2</v>
      </c>
      <c r="F5732" s="775" t="s">
        <v>699</v>
      </c>
      <c r="G5732" s="775" t="s">
        <v>1886</v>
      </c>
      <c r="H5732" s="775" t="s">
        <v>1887</v>
      </c>
      <c r="I5732" s="775" t="s">
        <v>6469</v>
      </c>
    </row>
    <row r="5733" spans="1:9">
      <c r="A5733" s="775" t="str">
        <f>Table_wabobpsvr_AzureCalc_AzureCalcRateCard[[#This Row],[ServiceName]]&amp;Table_wabobpsvr_AzureCalc_AzureCalcRateCard[[#This Row],[Price_Level]]&amp;Table_wabobpsvr_AzureCalc_AzureCalcRateCard[[#This Row],[Region]]</f>
        <v>Basic.A1 VM (Non-Windows)C7</v>
      </c>
      <c r="B5733" s="775">
        <v>7</v>
      </c>
      <c r="C5733" s="775" t="s">
        <v>680</v>
      </c>
      <c r="D5733" s="775" t="s">
        <v>177</v>
      </c>
      <c r="E5733" s="775">
        <v>3.1489999999999997E-2</v>
      </c>
      <c r="F5733" s="775" t="s">
        <v>686</v>
      </c>
      <c r="G5733" s="775" t="s">
        <v>1782</v>
      </c>
      <c r="H5733" s="775" t="s">
        <v>1783</v>
      </c>
      <c r="I5733" s="775" t="s">
        <v>6426</v>
      </c>
    </row>
    <row r="5734" spans="1:9">
      <c r="A5734" s="775" t="str">
        <f>Table_wabobpsvr_AzureCalc_AzureCalcRateCard[[#This Row],[ServiceName]]&amp;Table_wabobpsvr_AzureCalc_AzureCalcRateCard[[#This Row],[Price_Level]]&amp;Table_wabobpsvr_AzureCalc_AzureCalcRateCard[[#This Row],[Region]]</f>
        <v>Basic.A1 VM (Non-Windows)D7</v>
      </c>
      <c r="B5734" s="775">
        <v>7</v>
      </c>
      <c r="C5734" s="775" t="s">
        <v>680</v>
      </c>
      <c r="D5734" s="775" t="s">
        <v>176</v>
      </c>
      <c r="E5734" s="775">
        <v>3.0079999999999999E-2</v>
      </c>
      <c r="F5734" s="775" t="s">
        <v>686</v>
      </c>
      <c r="G5734" s="775" t="s">
        <v>1782</v>
      </c>
      <c r="H5734" s="775" t="s">
        <v>1783</v>
      </c>
      <c r="I5734" s="775" t="s">
        <v>6426</v>
      </c>
    </row>
    <row r="5735" spans="1:9">
      <c r="A5735" s="775" t="str">
        <f>Table_wabobpsvr_AzureCalc_AzureCalcRateCard[[#This Row],[ServiceName]]&amp;Table_wabobpsvr_AzureCalc_AzureCalcRateCard[[#This Row],[Price_Level]]&amp;Table_wabobpsvr_AzureCalc_AzureCalcRateCard[[#This Row],[Region]]</f>
        <v>Basic.A1 VM (Non-Windows)MOSP8</v>
      </c>
      <c r="B5735" s="775">
        <v>8</v>
      </c>
      <c r="C5735" s="775" t="s">
        <v>680</v>
      </c>
      <c r="D5735" s="775" t="s">
        <v>606</v>
      </c>
      <c r="E5735" s="775">
        <v>5.0999999999999997E-2</v>
      </c>
      <c r="F5735" s="775" t="s">
        <v>686</v>
      </c>
      <c r="G5735" s="775" t="s">
        <v>4235</v>
      </c>
      <c r="H5735" s="775" t="s">
        <v>4235</v>
      </c>
      <c r="I5735" s="775" t="s">
        <v>6470</v>
      </c>
    </row>
    <row r="5736" spans="1:9">
      <c r="A5736" s="1039" t="str">
        <f>Table_wabobpsvr_AzureCalc_AzureCalcRateCard[[#This Row],[ServiceName]]&amp;Table_wabobpsvr_AzureCalc_AzureCalcRateCard[[#This Row],[Price_Level]]&amp;Table_wabobpsvr_AzureCalc_AzureCalcRateCard[[#This Row],[Region]]</f>
        <v>Basic.A1 VM (Non-Windows)A8</v>
      </c>
      <c r="B5736" s="1039">
        <v>8</v>
      </c>
      <c r="C5736" s="1039" t="s">
        <v>680</v>
      </c>
      <c r="D5736" s="1039" t="s">
        <v>174</v>
      </c>
      <c r="E5736" s="1039">
        <v>3.7229999999999999E-2</v>
      </c>
      <c r="F5736" s="1039" t="s">
        <v>686</v>
      </c>
      <c r="G5736" s="775" t="s">
        <v>1888</v>
      </c>
      <c r="H5736" s="775" t="s">
        <v>1889</v>
      </c>
      <c r="I5736" s="775" t="s">
        <v>6470</v>
      </c>
    </row>
    <row r="5737" spans="1:9">
      <c r="A5737" s="775" t="str">
        <f>Table_wabobpsvr_AzureCalc_AzureCalcRateCard[[#This Row],[ServiceName]]&amp;Table_wabobpsvr_AzureCalc_AzureCalcRateCard[[#This Row],[Price_Level]]&amp;Table_wabobpsvr_AzureCalc_AzureCalcRateCard[[#This Row],[Region]]</f>
        <v>Basic.A1 VM (Non-Windows)B8</v>
      </c>
      <c r="B5737" s="775">
        <v>8</v>
      </c>
      <c r="C5737" s="775" t="s">
        <v>680</v>
      </c>
      <c r="D5737" s="775" t="s">
        <v>175</v>
      </c>
      <c r="E5737" s="775">
        <v>3.5700000000000003E-2</v>
      </c>
      <c r="F5737" s="775" t="s">
        <v>686</v>
      </c>
      <c r="G5737" s="775" t="s">
        <v>1888</v>
      </c>
      <c r="H5737" s="775" t="s">
        <v>1889</v>
      </c>
      <c r="I5737" s="775" t="s">
        <v>6470</v>
      </c>
    </row>
    <row r="5738" spans="1:9">
      <c r="A5738" s="775" t="str">
        <f>Table_wabobpsvr_AzureCalc_AzureCalcRateCard[[#This Row],[ServiceName]]&amp;Table_wabobpsvr_AzureCalc_AzureCalcRateCard[[#This Row],[Price_Level]]&amp;Table_wabobpsvr_AzureCalc_AzureCalcRateCard[[#This Row],[Region]]</f>
        <v>Basic.A1 VM (Non-Windows)C8</v>
      </c>
      <c r="B5738" s="775">
        <v>8</v>
      </c>
      <c r="C5738" s="775" t="s">
        <v>680</v>
      </c>
      <c r="D5738" s="775" t="s">
        <v>177</v>
      </c>
      <c r="E5738" s="775">
        <v>3.4169999999999999E-2</v>
      </c>
      <c r="F5738" s="775" t="s">
        <v>686</v>
      </c>
      <c r="G5738" s="775" t="s">
        <v>1888</v>
      </c>
      <c r="H5738" s="775" t="s">
        <v>1889</v>
      </c>
      <c r="I5738" s="775" t="s">
        <v>6470</v>
      </c>
    </row>
    <row r="5739" spans="1:9">
      <c r="A5739" s="775" t="str">
        <f>Table_wabobpsvr_AzureCalc_AzureCalcRateCard[[#This Row],[ServiceName]]&amp;Table_wabobpsvr_AzureCalc_AzureCalcRateCard[[#This Row],[Price_Level]]&amp;Table_wabobpsvr_AzureCalc_AzureCalcRateCard[[#This Row],[Region]]</f>
        <v>Basic.A1 VM (Non-Windows)D8</v>
      </c>
      <c r="B5739" s="775">
        <v>8</v>
      </c>
      <c r="C5739" s="775" t="s">
        <v>680</v>
      </c>
      <c r="D5739" s="775" t="s">
        <v>176</v>
      </c>
      <c r="E5739" s="775">
        <v>3.2640000000000002E-2</v>
      </c>
      <c r="F5739" s="775" t="s">
        <v>686</v>
      </c>
      <c r="G5739" s="775" t="s">
        <v>1888</v>
      </c>
      <c r="H5739" s="775" t="s">
        <v>1889</v>
      </c>
      <c r="I5739" s="775" t="s">
        <v>6470</v>
      </c>
    </row>
    <row r="5740" spans="1:9">
      <c r="A5740" s="775" t="str">
        <f>Table_wabobpsvr_AzureCalc_AzureCalcRateCard[[#This Row],[ServiceName]]&amp;Table_wabobpsvr_AzureCalc_AzureCalcRateCard[[#This Row],[Price_Level]]&amp;Table_wabobpsvr_AzureCalc_AzureCalcRateCard[[#This Row],[Region]]</f>
        <v>Basic.A1 VM (Non-Windows)MOSP9</v>
      </c>
      <c r="B5740" s="775">
        <v>9</v>
      </c>
      <c r="C5740" s="775" t="s">
        <v>680</v>
      </c>
      <c r="D5740" s="775" t="s">
        <v>606</v>
      </c>
      <c r="E5740" s="775">
        <v>5.8000000000000003E-2</v>
      </c>
      <c r="F5740" s="775" t="s">
        <v>686</v>
      </c>
      <c r="G5740" s="775" t="s">
        <v>4235</v>
      </c>
      <c r="H5740" s="775" t="s">
        <v>4235</v>
      </c>
      <c r="I5740" s="775" t="s">
        <v>6471</v>
      </c>
    </row>
    <row r="5741" spans="1:9">
      <c r="A5741" s="775" t="str">
        <f>Table_wabobpsvr_AzureCalc_AzureCalcRateCard[[#This Row],[ServiceName]]&amp;Table_wabobpsvr_AzureCalc_AzureCalcRateCard[[#This Row],[Price_Level]]&amp;Table_wabobpsvr_AzureCalc_AzureCalcRateCard[[#This Row],[Region]]</f>
        <v>Basic.A1 VM (Non-Windows)A9</v>
      </c>
      <c r="B5741" s="775">
        <v>9</v>
      </c>
      <c r="C5741" s="775" t="s">
        <v>680</v>
      </c>
      <c r="D5741" s="775" t="s">
        <v>174</v>
      </c>
      <c r="E5741" s="775">
        <v>4.2340000000000003E-2</v>
      </c>
      <c r="F5741" s="775" t="s">
        <v>686</v>
      </c>
      <c r="G5741" s="775" t="s">
        <v>1890</v>
      </c>
      <c r="H5741" s="775" t="s">
        <v>1891</v>
      </c>
      <c r="I5741" s="775" t="s">
        <v>6471</v>
      </c>
    </row>
    <row r="5742" spans="1:9">
      <c r="A5742" s="775" t="str">
        <f>Table_wabobpsvr_AzureCalc_AzureCalcRateCard[[#This Row],[ServiceName]]&amp;Table_wabobpsvr_AzureCalc_AzureCalcRateCard[[#This Row],[Price_Level]]&amp;Table_wabobpsvr_AzureCalc_AzureCalcRateCard[[#This Row],[Region]]</f>
        <v>Basic.A1 VM (Non-Windows)B9</v>
      </c>
      <c r="B5742" s="775">
        <v>9</v>
      </c>
      <c r="C5742" s="775" t="s">
        <v>680</v>
      </c>
      <c r="D5742" s="775" t="s">
        <v>175</v>
      </c>
      <c r="E5742" s="775">
        <v>4.0599999999999997E-2</v>
      </c>
      <c r="F5742" s="775" t="s">
        <v>686</v>
      </c>
      <c r="G5742" s="775" t="s">
        <v>1890</v>
      </c>
      <c r="H5742" s="775" t="s">
        <v>1891</v>
      </c>
      <c r="I5742" s="775" t="s">
        <v>6471</v>
      </c>
    </row>
    <row r="5743" spans="1:9">
      <c r="A5743" s="775" t="str">
        <f>Table_wabobpsvr_AzureCalc_AzureCalcRateCard[[#This Row],[ServiceName]]&amp;Table_wabobpsvr_AzureCalc_AzureCalcRateCard[[#This Row],[Price_Level]]&amp;Table_wabobpsvr_AzureCalc_AzureCalcRateCard[[#This Row],[Region]]</f>
        <v>Basic.A1 VM (Non-Windows)C9</v>
      </c>
      <c r="B5743" s="775">
        <v>9</v>
      </c>
      <c r="C5743" s="775" t="s">
        <v>680</v>
      </c>
      <c r="D5743" s="775" t="s">
        <v>177</v>
      </c>
      <c r="E5743" s="775">
        <v>3.8859999999999999E-2</v>
      </c>
      <c r="F5743" s="775" t="s">
        <v>686</v>
      </c>
      <c r="G5743" s="775" t="s">
        <v>1890</v>
      </c>
      <c r="H5743" s="775" t="s">
        <v>1891</v>
      </c>
      <c r="I5743" s="775" t="s">
        <v>6471</v>
      </c>
    </row>
    <row r="5744" spans="1:9">
      <c r="A5744" s="775" t="str">
        <f>Table_wabobpsvr_AzureCalc_AzureCalcRateCard[[#This Row],[ServiceName]]&amp;Table_wabobpsvr_AzureCalc_AzureCalcRateCard[[#This Row],[Price_Level]]&amp;Table_wabobpsvr_AzureCalc_AzureCalcRateCard[[#This Row],[Region]]</f>
        <v>Basic.A5 VM (Windows)B13</v>
      </c>
      <c r="B5744" s="775">
        <v>13</v>
      </c>
      <c r="C5744" s="775" t="s">
        <v>680</v>
      </c>
      <c r="D5744" s="775" t="s">
        <v>175</v>
      </c>
      <c r="E5744" s="775">
        <v>0.2576</v>
      </c>
      <c r="F5744" s="775" t="s">
        <v>702</v>
      </c>
      <c r="G5744" s="775" t="s">
        <v>1892</v>
      </c>
      <c r="H5744" s="775" t="s">
        <v>1893</v>
      </c>
      <c r="I5744" s="775" t="s">
        <v>5903</v>
      </c>
    </row>
    <row r="5745" spans="1:9">
      <c r="A5745" s="775" t="str">
        <f>Table_wabobpsvr_AzureCalc_AzureCalcRateCard[[#This Row],[ServiceName]]&amp;Table_wabobpsvr_AzureCalc_AzureCalcRateCard[[#This Row],[Price_Level]]&amp;Table_wabobpsvr_AzureCalc_AzureCalcRateCard[[#This Row],[Region]]</f>
        <v>Basic.A5 VM (Windows)C13</v>
      </c>
      <c r="B5745" s="775">
        <v>13</v>
      </c>
      <c r="C5745" s="775" t="s">
        <v>680</v>
      </c>
      <c r="D5745" s="775" t="s">
        <v>177</v>
      </c>
      <c r="E5745" s="775">
        <v>0.24656</v>
      </c>
      <c r="F5745" s="775" t="s">
        <v>702</v>
      </c>
      <c r="G5745" s="775" t="s">
        <v>1892</v>
      </c>
      <c r="H5745" s="775" t="s">
        <v>1893</v>
      </c>
      <c r="I5745" s="775" t="s">
        <v>5903</v>
      </c>
    </row>
    <row r="5746" spans="1:9">
      <c r="A5746" s="775" t="str">
        <f>Table_wabobpsvr_AzureCalc_AzureCalcRateCard[[#This Row],[ServiceName]]&amp;Table_wabobpsvr_AzureCalc_AzureCalcRateCard[[#This Row],[Price_Level]]&amp;Table_wabobpsvr_AzureCalc_AzureCalcRateCard[[#This Row],[Region]]</f>
        <v>Basic.A5 VM (Windows)D13</v>
      </c>
      <c r="B5746" s="775">
        <v>13</v>
      </c>
      <c r="C5746" s="775" t="s">
        <v>680</v>
      </c>
      <c r="D5746" s="775" t="s">
        <v>176</v>
      </c>
      <c r="E5746" s="775">
        <v>0.23552000000000001</v>
      </c>
      <c r="F5746" s="775" t="s">
        <v>702</v>
      </c>
      <c r="G5746" s="775" t="s">
        <v>1892</v>
      </c>
      <c r="H5746" s="775" t="s">
        <v>1893</v>
      </c>
      <c r="I5746" s="775" t="s">
        <v>5903</v>
      </c>
    </row>
    <row r="5747" spans="1:9">
      <c r="A5747" s="775" t="str">
        <f>Table_wabobpsvr_AzureCalc_AzureCalcRateCard[[#This Row],[ServiceName]]&amp;Table_wabobpsvr_AzureCalc_AzureCalcRateCard[[#This Row],[Price_Level]]&amp;Table_wabobpsvr_AzureCalc_AzureCalcRateCard[[#This Row],[Region]]</f>
        <v>Basic.A6 VM (Non-Windows)MOSP6</v>
      </c>
      <c r="B5747" s="775">
        <v>6</v>
      </c>
      <c r="C5747" s="775" t="s">
        <v>680</v>
      </c>
      <c r="D5747" s="775" t="s">
        <v>606</v>
      </c>
      <c r="E5747" s="775">
        <v>0.42</v>
      </c>
      <c r="F5747" s="775" t="s">
        <v>703</v>
      </c>
      <c r="G5747" s="775" t="s">
        <v>4235</v>
      </c>
      <c r="H5747" s="775" t="s">
        <v>4235</v>
      </c>
      <c r="I5747" s="775" t="s">
        <v>6472</v>
      </c>
    </row>
    <row r="5748" spans="1:9">
      <c r="A5748" s="775" t="str">
        <f>Table_wabobpsvr_AzureCalc_AzureCalcRateCard[[#This Row],[ServiceName]]&amp;Table_wabobpsvr_AzureCalc_AzureCalcRateCard[[#This Row],[Price_Level]]&amp;Table_wabobpsvr_AzureCalc_AzureCalcRateCard[[#This Row],[Region]]</f>
        <v>Basic.A6 VM (Non-Windows)A6</v>
      </c>
      <c r="B5748" s="775">
        <v>6</v>
      </c>
      <c r="C5748" s="775" t="s">
        <v>680</v>
      </c>
      <c r="D5748" s="775" t="s">
        <v>174</v>
      </c>
      <c r="E5748" s="775">
        <v>0.30659999999999998</v>
      </c>
      <c r="F5748" s="775" t="s">
        <v>703</v>
      </c>
      <c r="G5748" s="775" t="s">
        <v>1894</v>
      </c>
      <c r="H5748" s="775" t="s">
        <v>1895</v>
      </c>
      <c r="I5748" s="775" t="s">
        <v>6472</v>
      </c>
    </row>
    <row r="5749" spans="1:9">
      <c r="A5749" s="775" t="str">
        <f>Table_wabobpsvr_AzureCalc_AzureCalcRateCard[[#This Row],[ServiceName]]&amp;Table_wabobpsvr_AzureCalc_AzureCalcRateCard[[#This Row],[Price_Level]]&amp;Table_wabobpsvr_AzureCalc_AzureCalcRateCard[[#This Row],[Region]]</f>
        <v>Basic.A6 VM (Non-Windows)B6</v>
      </c>
      <c r="B5749" s="775">
        <v>6</v>
      </c>
      <c r="C5749" s="775" t="s">
        <v>680</v>
      </c>
      <c r="D5749" s="775" t="s">
        <v>175</v>
      </c>
      <c r="E5749" s="775">
        <v>0.29399999999999998</v>
      </c>
      <c r="F5749" s="775" t="s">
        <v>703</v>
      </c>
      <c r="G5749" s="775" t="s">
        <v>1894</v>
      </c>
      <c r="H5749" s="775" t="s">
        <v>1895</v>
      </c>
      <c r="I5749" s="775" t="s">
        <v>6472</v>
      </c>
    </row>
    <row r="5750" spans="1:9">
      <c r="A5750" s="775" t="str">
        <f>Table_wabobpsvr_AzureCalc_AzureCalcRateCard[[#This Row],[ServiceName]]&amp;Table_wabobpsvr_AzureCalc_AzureCalcRateCard[[#This Row],[Price_Level]]&amp;Table_wabobpsvr_AzureCalc_AzureCalcRateCard[[#This Row],[Region]]</f>
        <v>Basic.A6 VM (Non-Windows)C6</v>
      </c>
      <c r="B5750" s="775">
        <v>6</v>
      </c>
      <c r="C5750" s="775" t="s">
        <v>680</v>
      </c>
      <c r="D5750" s="775" t="s">
        <v>177</v>
      </c>
      <c r="E5750" s="775">
        <v>0.28139999999999998</v>
      </c>
      <c r="F5750" s="775" t="s">
        <v>703</v>
      </c>
      <c r="G5750" s="775" t="s">
        <v>1894</v>
      </c>
      <c r="H5750" s="775" t="s">
        <v>1895</v>
      </c>
      <c r="I5750" s="775" t="s">
        <v>6472</v>
      </c>
    </row>
    <row r="5751" spans="1:9">
      <c r="A5751" s="775" t="str">
        <f>Table_wabobpsvr_AzureCalc_AzureCalcRateCard[[#This Row],[ServiceName]]&amp;Table_wabobpsvr_AzureCalc_AzureCalcRateCard[[#This Row],[Price_Level]]&amp;Table_wabobpsvr_AzureCalc_AzureCalcRateCard[[#This Row],[Region]]</f>
        <v>Basic.A6 VM (Non-Windows)D6</v>
      </c>
      <c r="B5751" s="775">
        <v>6</v>
      </c>
      <c r="C5751" s="775" t="s">
        <v>680</v>
      </c>
      <c r="D5751" s="775" t="s">
        <v>176</v>
      </c>
      <c r="E5751" s="775">
        <v>0.26879999999999998</v>
      </c>
      <c r="F5751" s="775" t="s">
        <v>703</v>
      </c>
      <c r="G5751" s="775" t="s">
        <v>1894</v>
      </c>
      <c r="H5751" s="775" t="s">
        <v>1895</v>
      </c>
      <c r="I5751" s="775" t="s">
        <v>6472</v>
      </c>
    </row>
    <row r="5752" spans="1:9">
      <c r="A5752" s="775" t="str">
        <f>Table_wabobpsvr_AzureCalc_AzureCalcRateCard[[#This Row],[ServiceName]]&amp;Table_wabobpsvr_AzureCalc_AzureCalcRateCard[[#This Row],[Price_Level]]&amp;Table_wabobpsvr_AzureCalc_AzureCalcRateCard[[#This Row],[Region]]</f>
        <v>Basic.A6 VM (Non-Windows)MOSP4</v>
      </c>
      <c r="B5752" s="775">
        <v>4</v>
      </c>
      <c r="C5752" s="775" t="s">
        <v>680</v>
      </c>
      <c r="D5752" s="775" t="s">
        <v>606</v>
      </c>
      <c r="E5752" s="775">
        <v>0.42</v>
      </c>
      <c r="F5752" s="775" t="s">
        <v>703</v>
      </c>
      <c r="G5752" s="775" t="s">
        <v>4235</v>
      </c>
      <c r="H5752" s="775" t="s">
        <v>4235</v>
      </c>
      <c r="I5752" s="775" t="s">
        <v>6169</v>
      </c>
    </row>
    <row r="5753" spans="1:9">
      <c r="A5753" s="775" t="str">
        <f>Table_wabobpsvr_AzureCalc_AzureCalcRateCard[[#This Row],[ServiceName]]&amp;Table_wabobpsvr_AzureCalc_AzureCalcRateCard[[#This Row],[Price_Level]]&amp;Table_wabobpsvr_AzureCalc_AzureCalcRateCard[[#This Row],[Region]]</f>
        <v>Basic.A1 VM (Non-Windows)D9</v>
      </c>
      <c r="B5753" s="775">
        <v>9</v>
      </c>
      <c r="C5753" s="775" t="s">
        <v>680</v>
      </c>
      <c r="D5753" s="775" t="s">
        <v>176</v>
      </c>
      <c r="E5753" s="775">
        <v>3.712E-2</v>
      </c>
      <c r="F5753" s="775" t="s">
        <v>686</v>
      </c>
      <c r="G5753" s="775" t="s">
        <v>1890</v>
      </c>
      <c r="H5753" s="775" t="s">
        <v>1891</v>
      </c>
      <c r="I5753" s="775" t="s">
        <v>6471</v>
      </c>
    </row>
    <row r="5754" spans="1:9">
      <c r="A5754" s="775" t="str">
        <f>Table_wabobpsvr_AzureCalc_AzureCalcRateCard[[#This Row],[ServiceName]]&amp;Table_wabobpsvr_AzureCalc_AzureCalcRateCard[[#This Row],[Price_Level]]&amp;Table_wabobpsvr_AzureCalc_AzureCalcRateCard[[#This Row],[Region]]</f>
        <v>A0 Cloud ServicesD1</v>
      </c>
      <c r="B5754" s="775">
        <v>1</v>
      </c>
      <c r="C5754" s="775" t="s">
        <v>680</v>
      </c>
      <c r="D5754" s="775" t="s">
        <v>176</v>
      </c>
      <c r="E5754" s="775">
        <v>1.2800000000000001E-2</v>
      </c>
      <c r="F5754" s="775" t="s">
        <v>699</v>
      </c>
      <c r="G5754" s="775" t="s">
        <v>1786</v>
      </c>
      <c r="H5754" s="775" t="s">
        <v>1787</v>
      </c>
      <c r="I5754" s="775" t="s">
        <v>6429</v>
      </c>
    </row>
    <row r="5755" spans="1:9">
      <c r="A5755" s="775" t="str">
        <f>Table_wabobpsvr_AzureCalc_AzureCalcRateCard[[#This Row],[ServiceName]]&amp;Table_wabobpsvr_AzureCalc_AzureCalcRateCard[[#This Row],[Price_Level]]&amp;Table_wabobpsvr_AzureCalc_AzureCalcRateCard[[#This Row],[Region]]</f>
        <v>A0 Cloud ServicesMOSP7</v>
      </c>
      <c r="B5755" s="775">
        <v>7</v>
      </c>
      <c r="C5755" s="775" t="s">
        <v>680</v>
      </c>
      <c r="D5755" s="775" t="s">
        <v>606</v>
      </c>
      <c r="E5755" s="775">
        <v>0.02</v>
      </c>
      <c r="F5755" s="775" t="s">
        <v>699</v>
      </c>
      <c r="G5755" s="775" t="s">
        <v>4235</v>
      </c>
      <c r="H5755" s="775" t="s">
        <v>4235</v>
      </c>
      <c r="I5755" s="775" t="s">
        <v>6473</v>
      </c>
    </row>
    <row r="5756" spans="1:9">
      <c r="A5756" s="775" t="str">
        <f>Table_wabobpsvr_AzureCalc_AzureCalcRateCard[[#This Row],[ServiceName]]&amp;Table_wabobpsvr_AzureCalc_AzureCalcRateCard[[#This Row],[Price_Level]]&amp;Table_wabobpsvr_AzureCalc_AzureCalcRateCard[[#This Row],[Region]]</f>
        <v>A0 Cloud ServicesA7</v>
      </c>
      <c r="B5756" s="775">
        <v>7</v>
      </c>
      <c r="C5756" s="775" t="s">
        <v>680</v>
      </c>
      <c r="D5756" s="775" t="s">
        <v>174</v>
      </c>
      <c r="E5756" s="775">
        <v>1.46E-2</v>
      </c>
      <c r="F5756" s="775" t="s">
        <v>699</v>
      </c>
      <c r="G5756" s="775" t="s">
        <v>1896</v>
      </c>
      <c r="H5756" s="775" t="s">
        <v>1897</v>
      </c>
      <c r="I5756" s="775" t="s">
        <v>6473</v>
      </c>
    </row>
    <row r="5757" spans="1:9">
      <c r="A5757" s="775" t="str">
        <f>Table_wabobpsvr_AzureCalc_AzureCalcRateCard[[#This Row],[ServiceName]]&amp;Table_wabobpsvr_AzureCalc_AzureCalcRateCard[[#This Row],[Price_Level]]&amp;Table_wabobpsvr_AzureCalc_AzureCalcRateCard[[#This Row],[Region]]</f>
        <v>A0 Cloud ServicesB7</v>
      </c>
      <c r="B5757" s="775">
        <v>7</v>
      </c>
      <c r="C5757" s="775" t="s">
        <v>680</v>
      </c>
      <c r="D5757" s="775" t="s">
        <v>175</v>
      </c>
      <c r="E5757" s="775">
        <v>1.4E-2</v>
      </c>
      <c r="F5757" s="775" t="s">
        <v>699</v>
      </c>
      <c r="G5757" s="775" t="s">
        <v>1896</v>
      </c>
      <c r="H5757" s="775" t="s">
        <v>1897</v>
      </c>
      <c r="I5757" s="775" t="s">
        <v>6473</v>
      </c>
    </row>
    <row r="5758" spans="1:9">
      <c r="A5758" s="775" t="str">
        <f>Table_wabobpsvr_AzureCalc_AzureCalcRateCard[[#This Row],[ServiceName]]&amp;Table_wabobpsvr_AzureCalc_AzureCalcRateCard[[#This Row],[Price_Level]]&amp;Table_wabobpsvr_AzureCalc_AzureCalcRateCard[[#This Row],[Region]]</f>
        <v>A0 Cloud ServicesC7</v>
      </c>
      <c r="B5758" s="775">
        <v>7</v>
      </c>
      <c r="C5758" s="775" t="s">
        <v>680</v>
      </c>
      <c r="D5758" s="775" t="s">
        <v>177</v>
      </c>
      <c r="E5758" s="775">
        <v>1.34E-2</v>
      </c>
      <c r="F5758" s="775" t="s">
        <v>699</v>
      </c>
      <c r="G5758" s="775" t="s">
        <v>1896</v>
      </c>
      <c r="H5758" s="775" t="s">
        <v>1897</v>
      </c>
      <c r="I5758" s="775" t="s">
        <v>6473</v>
      </c>
    </row>
    <row r="5759" spans="1:9">
      <c r="A5759" s="775" t="str">
        <f>Table_wabobpsvr_AzureCalc_AzureCalcRateCard[[#This Row],[ServiceName]]&amp;Table_wabobpsvr_AzureCalc_AzureCalcRateCard[[#This Row],[Price_Level]]&amp;Table_wabobpsvr_AzureCalc_AzureCalcRateCard[[#This Row],[Region]]</f>
        <v>A0 Cloud ServicesD7</v>
      </c>
      <c r="B5759" s="775">
        <v>7</v>
      </c>
      <c r="C5759" s="775" t="s">
        <v>680</v>
      </c>
      <c r="D5759" s="775" t="s">
        <v>176</v>
      </c>
      <c r="E5759" s="775">
        <v>1.2800000000000001E-2</v>
      </c>
      <c r="F5759" s="775" t="s">
        <v>699</v>
      </c>
      <c r="G5759" s="775" t="s">
        <v>1896</v>
      </c>
      <c r="H5759" s="775" t="s">
        <v>1897</v>
      </c>
      <c r="I5759" s="775" t="s">
        <v>6473</v>
      </c>
    </row>
    <row r="5760" spans="1:9">
      <c r="A5760" s="775" t="str">
        <f>Table_wabobpsvr_AzureCalc_AzureCalcRateCard[[#This Row],[ServiceName]]&amp;Table_wabobpsvr_AzureCalc_AzureCalcRateCard[[#This Row],[Price_Level]]&amp;Table_wabobpsvr_AzureCalc_AzureCalcRateCard[[#This Row],[Region]]</f>
        <v>A0 Cloud ServicesMOSP8</v>
      </c>
      <c r="B5760" s="775">
        <v>8</v>
      </c>
      <c r="C5760" s="775" t="s">
        <v>680</v>
      </c>
      <c r="D5760" s="775" t="s">
        <v>606</v>
      </c>
      <c r="E5760" s="775">
        <v>0.02</v>
      </c>
      <c r="F5760" s="775" t="s">
        <v>699</v>
      </c>
      <c r="G5760" s="775" t="s">
        <v>4235</v>
      </c>
      <c r="H5760" s="775" t="s">
        <v>4235</v>
      </c>
      <c r="I5760" s="775" t="s">
        <v>6421</v>
      </c>
    </row>
    <row r="5761" spans="1:9">
      <c r="A5761" s="775" t="str">
        <f>Table_wabobpsvr_AzureCalc_AzureCalcRateCard[[#This Row],[ServiceName]]&amp;Table_wabobpsvr_AzureCalc_AzureCalcRateCard[[#This Row],[Price_Level]]&amp;Table_wabobpsvr_AzureCalc_AzureCalcRateCard[[#This Row],[Region]]</f>
        <v>A0 Cloud ServicesA8</v>
      </c>
      <c r="B5761" s="775">
        <v>8</v>
      </c>
      <c r="C5761" s="775" t="s">
        <v>680</v>
      </c>
      <c r="D5761" s="775" t="s">
        <v>174</v>
      </c>
      <c r="E5761" s="775">
        <v>1.46E-2</v>
      </c>
      <c r="F5761" s="775" t="s">
        <v>699</v>
      </c>
      <c r="G5761" s="775" t="s">
        <v>1770</v>
      </c>
      <c r="H5761" s="775" t="s">
        <v>1771</v>
      </c>
      <c r="I5761" s="775" t="s">
        <v>6421</v>
      </c>
    </row>
    <row r="5762" spans="1:9">
      <c r="A5762" s="1039" t="str">
        <f>Table_wabobpsvr_AzureCalc_AzureCalcRateCard[[#This Row],[ServiceName]]&amp;Table_wabobpsvr_AzureCalc_AzureCalcRateCard[[#This Row],[Price_Level]]&amp;Table_wabobpsvr_AzureCalc_AzureCalcRateCard[[#This Row],[Region]]</f>
        <v>A0 Cloud ServicesB8</v>
      </c>
      <c r="B5762" s="1039">
        <v>8</v>
      </c>
      <c r="C5762" s="1039" t="s">
        <v>680</v>
      </c>
      <c r="D5762" s="1039" t="s">
        <v>175</v>
      </c>
      <c r="E5762" s="1039">
        <v>1.4E-2</v>
      </c>
      <c r="F5762" s="1039" t="s">
        <v>699</v>
      </c>
      <c r="G5762" s="775" t="s">
        <v>1770</v>
      </c>
      <c r="H5762" s="775" t="s">
        <v>1771</v>
      </c>
      <c r="I5762" s="775" t="s">
        <v>6421</v>
      </c>
    </row>
    <row r="5763" spans="1:9">
      <c r="A5763" s="775" t="str">
        <f>Table_wabobpsvr_AzureCalc_AzureCalcRateCard[[#This Row],[ServiceName]]&amp;Table_wabobpsvr_AzureCalc_AzureCalcRateCard[[#This Row],[Price_Level]]&amp;Table_wabobpsvr_AzureCalc_AzureCalcRateCard[[#This Row],[Region]]</f>
        <v>Basic.A1 VM (Non-Windows)MOSP10</v>
      </c>
      <c r="B5763" s="775">
        <v>10</v>
      </c>
      <c r="C5763" s="775" t="s">
        <v>680</v>
      </c>
      <c r="D5763" s="775" t="s">
        <v>606</v>
      </c>
      <c r="E5763" s="775">
        <v>5.8000000000000003E-2</v>
      </c>
      <c r="F5763" s="775" t="s">
        <v>686</v>
      </c>
      <c r="G5763" s="775" t="s">
        <v>4235</v>
      </c>
      <c r="H5763" s="775" t="s">
        <v>4235</v>
      </c>
      <c r="I5763" s="775" t="s">
        <v>6474</v>
      </c>
    </row>
    <row r="5764" spans="1:9">
      <c r="A5764" s="1039" t="str">
        <f>Table_wabobpsvr_AzureCalc_AzureCalcRateCard[[#This Row],[ServiceName]]&amp;Table_wabobpsvr_AzureCalc_AzureCalcRateCard[[#This Row],[Price_Level]]&amp;Table_wabobpsvr_AzureCalc_AzureCalcRateCard[[#This Row],[Region]]</f>
        <v>Basic.A1 VM (Non-Windows)A10</v>
      </c>
      <c r="B5764" s="1039">
        <v>10</v>
      </c>
      <c r="C5764" s="1039" t="s">
        <v>680</v>
      </c>
      <c r="D5764" s="1039" t="s">
        <v>174</v>
      </c>
      <c r="E5764" s="1039">
        <v>4.2340000000000003E-2</v>
      </c>
      <c r="F5764" s="1039" t="s">
        <v>686</v>
      </c>
      <c r="G5764" s="775" t="s">
        <v>1898</v>
      </c>
      <c r="H5764" s="775" t="s">
        <v>1899</v>
      </c>
      <c r="I5764" s="775" t="s">
        <v>6474</v>
      </c>
    </row>
    <row r="5765" spans="1:9">
      <c r="A5765" s="1039" t="str">
        <f>Table_wabobpsvr_AzureCalc_AzureCalcRateCard[[#This Row],[ServiceName]]&amp;Table_wabobpsvr_AzureCalc_AzureCalcRateCard[[#This Row],[Price_Level]]&amp;Table_wabobpsvr_AzureCalc_AzureCalcRateCard[[#This Row],[Region]]</f>
        <v>Basic.A1 VM (Non-Windows)B10</v>
      </c>
      <c r="B5765" s="1039">
        <v>10</v>
      </c>
      <c r="C5765" s="1039" t="s">
        <v>680</v>
      </c>
      <c r="D5765" s="1039" t="s">
        <v>175</v>
      </c>
      <c r="E5765" s="1039">
        <v>4.0599999999999997E-2</v>
      </c>
      <c r="F5765" s="1039" t="s">
        <v>686</v>
      </c>
      <c r="G5765" s="775" t="s">
        <v>1898</v>
      </c>
      <c r="H5765" s="775" t="s">
        <v>1899</v>
      </c>
      <c r="I5765" s="775" t="s">
        <v>6474</v>
      </c>
    </row>
    <row r="5766" spans="1:9">
      <c r="A5766" s="1039" t="str">
        <f>Table_wabobpsvr_AzureCalc_AzureCalcRateCard[[#This Row],[ServiceName]]&amp;Table_wabobpsvr_AzureCalc_AzureCalcRateCard[[#This Row],[Price_Level]]&amp;Table_wabobpsvr_AzureCalc_AzureCalcRateCard[[#This Row],[Region]]</f>
        <v>Basic.A1 VM (Non-Windows)C10</v>
      </c>
      <c r="B5766" s="1039">
        <v>10</v>
      </c>
      <c r="C5766" s="1039" t="s">
        <v>680</v>
      </c>
      <c r="D5766" s="1039" t="s">
        <v>177</v>
      </c>
      <c r="E5766" s="1039">
        <v>3.8859999999999999E-2</v>
      </c>
      <c r="F5766" s="1039" t="s">
        <v>686</v>
      </c>
      <c r="G5766" s="775" t="s">
        <v>1898</v>
      </c>
      <c r="H5766" s="775" t="s">
        <v>1899</v>
      </c>
      <c r="I5766" s="775" t="s">
        <v>6474</v>
      </c>
    </row>
    <row r="5767" spans="1:9">
      <c r="A5767" s="1039" t="str">
        <f>Table_wabobpsvr_AzureCalc_AzureCalcRateCard[[#This Row],[ServiceName]]&amp;Table_wabobpsvr_AzureCalc_AzureCalcRateCard[[#This Row],[Price_Level]]&amp;Table_wabobpsvr_AzureCalc_AzureCalcRateCard[[#This Row],[Region]]</f>
        <v>Basic.A1 VM (Non-Windows)D10</v>
      </c>
      <c r="B5767" s="1039">
        <v>10</v>
      </c>
      <c r="C5767" s="1039" t="s">
        <v>680</v>
      </c>
      <c r="D5767" s="1039" t="s">
        <v>176</v>
      </c>
      <c r="E5767" s="1039">
        <v>3.712E-2</v>
      </c>
      <c r="F5767" s="1039" t="s">
        <v>686</v>
      </c>
      <c r="G5767" s="775" t="s">
        <v>1898</v>
      </c>
      <c r="H5767" s="775" t="s">
        <v>1899</v>
      </c>
      <c r="I5767" s="775" t="s">
        <v>6474</v>
      </c>
    </row>
    <row r="5768" spans="1:9">
      <c r="A5768" s="1039" t="str">
        <f>Table_wabobpsvr_AzureCalc_AzureCalcRateCard[[#This Row],[ServiceName]]&amp;Table_wabobpsvr_AzureCalc_AzureCalcRateCard[[#This Row],[Price_Level]]&amp;Table_wabobpsvr_AzureCalc_AzureCalcRateCard[[#This Row],[Region]]</f>
        <v>Basic.A1 VM (Non-Windows)MOSP11</v>
      </c>
      <c r="B5768" s="1039">
        <v>11</v>
      </c>
      <c r="C5768" s="1039" t="s">
        <v>680</v>
      </c>
      <c r="D5768" s="1039" t="s">
        <v>606</v>
      </c>
      <c r="E5768" s="1039">
        <v>6.9000000000000006E-2</v>
      </c>
      <c r="F5768" s="1039" t="s">
        <v>686</v>
      </c>
      <c r="G5768" s="775" t="s">
        <v>4235</v>
      </c>
      <c r="H5768" s="775" t="s">
        <v>4235</v>
      </c>
      <c r="I5768" s="775" t="s">
        <v>6475</v>
      </c>
    </row>
    <row r="5769" spans="1:9">
      <c r="A5769" s="775" t="str">
        <f>Table_wabobpsvr_AzureCalc_AzureCalcRateCard[[#This Row],[ServiceName]]&amp;Table_wabobpsvr_AzureCalc_AzureCalcRateCard[[#This Row],[Price_Level]]&amp;Table_wabobpsvr_AzureCalc_AzureCalcRateCard[[#This Row],[Region]]</f>
        <v>Basic.A1 VM (Non-Windows)A11</v>
      </c>
      <c r="B5769" s="775">
        <v>11</v>
      </c>
      <c r="C5769" s="775" t="s">
        <v>680</v>
      </c>
      <c r="D5769" s="775" t="s">
        <v>174</v>
      </c>
      <c r="E5769" s="775">
        <v>5.0369999999999998E-2</v>
      </c>
      <c r="F5769" s="775" t="s">
        <v>686</v>
      </c>
      <c r="G5769" s="775" t="s">
        <v>1900</v>
      </c>
      <c r="H5769" s="775" t="s">
        <v>1901</v>
      </c>
      <c r="I5769" s="775" t="s">
        <v>6475</v>
      </c>
    </row>
    <row r="5770" spans="1:9">
      <c r="A5770" s="775" t="str">
        <f>Table_wabobpsvr_AzureCalc_AzureCalcRateCard[[#This Row],[ServiceName]]&amp;Table_wabobpsvr_AzureCalc_AzureCalcRateCard[[#This Row],[Price_Level]]&amp;Table_wabobpsvr_AzureCalc_AzureCalcRateCard[[#This Row],[Region]]</f>
        <v>Basic.A1 VM (Non-Windows)B11</v>
      </c>
      <c r="B5770" s="775">
        <v>11</v>
      </c>
      <c r="C5770" s="775" t="s">
        <v>680</v>
      </c>
      <c r="D5770" s="775" t="s">
        <v>175</v>
      </c>
      <c r="E5770" s="775">
        <v>4.8300000000000003E-2</v>
      </c>
      <c r="F5770" s="775" t="s">
        <v>686</v>
      </c>
      <c r="G5770" s="775" t="s">
        <v>1900</v>
      </c>
      <c r="H5770" s="775" t="s">
        <v>1901</v>
      </c>
      <c r="I5770" s="775" t="s">
        <v>6475</v>
      </c>
    </row>
    <row r="5771" spans="1:9">
      <c r="A5771" s="775" t="str">
        <f>Table_wabobpsvr_AzureCalc_AzureCalcRateCard[[#This Row],[ServiceName]]&amp;Table_wabobpsvr_AzureCalc_AzureCalcRateCard[[#This Row],[Price_Level]]&amp;Table_wabobpsvr_AzureCalc_AzureCalcRateCard[[#This Row],[Region]]</f>
        <v>Basic.A1 VM (Non-Windows)C11</v>
      </c>
      <c r="B5771" s="775">
        <v>11</v>
      </c>
      <c r="C5771" s="775" t="s">
        <v>680</v>
      </c>
      <c r="D5771" s="775" t="s">
        <v>177</v>
      </c>
      <c r="E5771" s="775">
        <v>4.623E-2</v>
      </c>
      <c r="F5771" s="775" t="s">
        <v>686</v>
      </c>
      <c r="G5771" s="775" t="s">
        <v>1900</v>
      </c>
      <c r="H5771" s="775" t="s">
        <v>1901</v>
      </c>
      <c r="I5771" s="775" t="s">
        <v>6475</v>
      </c>
    </row>
    <row r="5772" spans="1:9">
      <c r="A5772" s="775" t="str">
        <f>Table_wabobpsvr_AzureCalc_AzureCalcRateCard[[#This Row],[ServiceName]]&amp;Table_wabobpsvr_AzureCalc_AzureCalcRateCard[[#This Row],[Price_Level]]&amp;Table_wabobpsvr_AzureCalc_AzureCalcRateCard[[#This Row],[Region]]</f>
        <v>Basic.A1 VM (Non-Windows)D11</v>
      </c>
      <c r="B5772" s="775">
        <v>11</v>
      </c>
      <c r="C5772" s="775" t="s">
        <v>680</v>
      </c>
      <c r="D5772" s="775" t="s">
        <v>176</v>
      </c>
      <c r="E5772" s="775">
        <v>4.4159999999999998E-2</v>
      </c>
      <c r="F5772" s="775" t="s">
        <v>686</v>
      </c>
      <c r="G5772" s="775" t="s">
        <v>1900</v>
      </c>
      <c r="H5772" s="775" t="s">
        <v>1901</v>
      </c>
      <c r="I5772" s="775" t="s">
        <v>6475</v>
      </c>
    </row>
    <row r="5773" spans="1:9">
      <c r="A5773" s="775" t="str">
        <f>Table_wabobpsvr_AzureCalc_AzureCalcRateCard[[#This Row],[ServiceName]]&amp;Table_wabobpsvr_AzureCalc_AzureCalcRateCard[[#This Row],[Price_Level]]&amp;Table_wabobpsvr_AzureCalc_AzureCalcRateCard[[#This Row],[Region]]</f>
        <v>Basic.A1 VM (Non-Windows)MOSP12</v>
      </c>
      <c r="B5773" s="775">
        <v>12</v>
      </c>
      <c r="C5773" s="775" t="s">
        <v>680</v>
      </c>
      <c r="D5773" s="775" t="s">
        <v>606</v>
      </c>
      <c r="E5773" s="775">
        <v>5.4899999999999997E-2</v>
      </c>
      <c r="F5773" s="775" t="s">
        <v>686</v>
      </c>
      <c r="G5773" s="775" t="s">
        <v>4235</v>
      </c>
      <c r="H5773" s="775" t="s">
        <v>4235</v>
      </c>
      <c r="I5773" s="775" t="s">
        <v>6476</v>
      </c>
    </row>
    <row r="5774" spans="1:9">
      <c r="A5774" s="775" t="str">
        <f>Table_wabobpsvr_AzureCalc_AzureCalcRateCard[[#This Row],[ServiceName]]&amp;Table_wabobpsvr_AzureCalc_AzureCalcRateCard[[#This Row],[Price_Level]]&amp;Table_wabobpsvr_AzureCalc_AzureCalcRateCard[[#This Row],[Region]]</f>
        <v>Basic.A1 VM (Non-Windows)A12</v>
      </c>
      <c r="B5774" s="775">
        <v>12</v>
      </c>
      <c r="C5774" s="775" t="s">
        <v>680</v>
      </c>
      <c r="D5774" s="775" t="s">
        <v>174</v>
      </c>
      <c r="E5774" s="775">
        <v>4.453E-2</v>
      </c>
      <c r="F5774" s="775" t="s">
        <v>686</v>
      </c>
      <c r="G5774" s="775" t="s">
        <v>1902</v>
      </c>
      <c r="H5774" s="775" t="s">
        <v>1903</v>
      </c>
      <c r="I5774" s="775" t="s">
        <v>6476</v>
      </c>
    </row>
    <row r="5775" spans="1:9">
      <c r="A5775" s="775" t="str">
        <f>Table_wabobpsvr_AzureCalc_AzureCalcRateCard[[#This Row],[ServiceName]]&amp;Table_wabobpsvr_AzureCalc_AzureCalcRateCard[[#This Row],[Price_Level]]&amp;Table_wabobpsvr_AzureCalc_AzureCalcRateCard[[#This Row],[Region]]</f>
        <v>Basic.A1 VM (Non-Windows)B12</v>
      </c>
      <c r="B5775" s="775">
        <v>12</v>
      </c>
      <c r="C5775" s="775" t="s">
        <v>680</v>
      </c>
      <c r="D5775" s="775" t="s">
        <v>175</v>
      </c>
      <c r="E5775" s="775">
        <v>4.2700000000000002E-2</v>
      </c>
      <c r="F5775" s="775" t="s">
        <v>686</v>
      </c>
      <c r="G5775" s="775" t="s">
        <v>1902</v>
      </c>
      <c r="H5775" s="775" t="s">
        <v>1903</v>
      </c>
      <c r="I5775" s="775" t="s">
        <v>6476</v>
      </c>
    </row>
    <row r="5776" spans="1:9">
      <c r="A5776" s="775" t="str">
        <f>Table_wabobpsvr_AzureCalc_AzureCalcRateCard[[#This Row],[ServiceName]]&amp;Table_wabobpsvr_AzureCalc_AzureCalcRateCard[[#This Row],[Price_Level]]&amp;Table_wabobpsvr_AzureCalc_AzureCalcRateCard[[#This Row],[Region]]</f>
        <v>Basic.A1 VM (Non-Windows)C12</v>
      </c>
      <c r="B5776" s="775">
        <v>12</v>
      </c>
      <c r="C5776" s="775" t="s">
        <v>680</v>
      </c>
      <c r="D5776" s="775" t="s">
        <v>177</v>
      </c>
      <c r="E5776" s="775">
        <v>4.0869999999999997E-2</v>
      </c>
      <c r="F5776" s="775" t="s">
        <v>686</v>
      </c>
      <c r="G5776" s="775" t="s">
        <v>1902</v>
      </c>
      <c r="H5776" s="775" t="s">
        <v>1903</v>
      </c>
      <c r="I5776" s="775" t="s">
        <v>6476</v>
      </c>
    </row>
    <row r="5777" spans="1:9">
      <c r="A5777" s="775" t="str">
        <f>Table_wabobpsvr_AzureCalc_AzureCalcRateCard[[#This Row],[ServiceName]]&amp;Table_wabobpsvr_AzureCalc_AzureCalcRateCard[[#This Row],[Price_Level]]&amp;Table_wabobpsvr_AzureCalc_AzureCalcRateCard[[#This Row],[Region]]</f>
        <v>Basic.A1 VM (Non-Windows)D12</v>
      </c>
      <c r="B5777" s="775">
        <v>12</v>
      </c>
      <c r="C5777" s="775" t="s">
        <v>680</v>
      </c>
      <c r="D5777" s="775" t="s">
        <v>176</v>
      </c>
      <c r="E5777" s="775">
        <v>3.9039999999999998E-2</v>
      </c>
      <c r="F5777" s="775" t="s">
        <v>686</v>
      </c>
      <c r="G5777" s="775" t="s">
        <v>1902</v>
      </c>
      <c r="H5777" s="775" t="s">
        <v>1903</v>
      </c>
      <c r="I5777" s="775" t="s">
        <v>6476</v>
      </c>
    </row>
    <row r="5778" spans="1:9">
      <c r="A5778" s="775" t="str">
        <f>Table_wabobpsvr_AzureCalc_AzureCalcRateCard[[#This Row],[ServiceName]]&amp;Table_wabobpsvr_AzureCalc_AzureCalcRateCard[[#This Row],[Price_Level]]&amp;Table_wabobpsvr_AzureCalc_AzureCalcRateCard[[#This Row],[Region]]</f>
        <v>Basic.A1 VM (Non-Windows)MOSP13</v>
      </c>
      <c r="B5778" s="775">
        <v>13</v>
      </c>
      <c r="C5778" s="775" t="s">
        <v>680</v>
      </c>
      <c r="D5778" s="775" t="s">
        <v>606</v>
      </c>
      <c r="E5778" s="775">
        <v>5.8000000000000003E-2</v>
      </c>
      <c r="F5778" s="775" t="s">
        <v>686</v>
      </c>
      <c r="G5778" s="775" t="s">
        <v>4235</v>
      </c>
      <c r="H5778" s="775" t="s">
        <v>4235</v>
      </c>
      <c r="I5778" s="775" t="s">
        <v>6477</v>
      </c>
    </row>
    <row r="5779" spans="1:9">
      <c r="A5779" s="775" t="str">
        <f>Table_wabobpsvr_AzureCalc_AzureCalcRateCard[[#This Row],[ServiceName]]&amp;Table_wabobpsvr_AzureCalc_AzureCalcRateCard[[#This Row],[Price_Level]]&amp;Table_wabobpsvr_AzureCalc_AzureCalcRateCard[[#This Row],[Region]]</f>
        <v>Basic.A1 VM (Non-Windows)A13</v>
      </c>
      <c r="B5779" s="775">
        <v>13</v>
      </c>
      <c r="C5779" s="775" t="s">
        <v>680</v>
      </c>
      <c r="D5779" s="775" t="s">
        <v>174</v>
      </c>
      <c r="E5779" s="775">
        <v>4.2340000000000003E-2</v>
      </c>
      <c r="F5779" s="775" t="s">
        <v>686</v>
      </c>
      <c r="G5779" s="775" t="s">
        <v>1904</v>
      </c>
      <c r="H5779" s="775" t="s">
        <v>1905</v>
      </c>
      <c r="I5779" s="775" t="s">
        <v>6477</v>
      </c>
    </row>
    <row r="5780" spans="1:9">
      <c r="A5780" s="775" t="str">
        <f>Table_wabobpsvr_AzureCalc_AzureCalcRateCard[[#This Row],[ServiceName]]&amp;Table_wabobpsvr_AzureCalc_AzureCalcRateCard[[#This Row],[Price_Level]]&amp;Table_wabobpsvr_AzureCalc_AzureCalcRateCard[[#This Row],[Region]]</f>
        <v>Basic.A1 VM (Non-Windows)B13</v>
      </c>
      <c r="B5780" s="775">
        <v>13</v>
      </c>
      <c r="C5780" s="775" t="s">
        <v>680</v>
      </c>
      <c r="D5780" s="775" t="s">
        <v>175</v>
      </c>
      <c r="E5780" s="775">
        <v>4.0599999999999997E-2</v>
      </c>
      <c r="F5780" s="775" t="s">
        <v>686</v>
      </c>
      <c r="G5780" s="775" t="s">
        <v>1904</v>
      </c>
      <c r="H5780" s="775" t="s">
        <v>1905</v>
      </c>
      <c r="I5780" s="775" t="s">
        <v>6477</v>
      </c>
    </row>
    <row r="5781" spans="1:9">
      <c r="A5781" s="775" t="str">
        <f>Table_wabobpsvr_AzureCalc_AzureCalcRateCard[[#This Row],[ServiceName]]&amp;Table_wabobpsvr_AzureCalc_AzureCalcRateCard[[#This Row],[Price_Level]]&amp;Table_wabobpsvr_AzureCalc_AzureCalcRateCard[[#This Row],[Region]]</f>
        <v>Basic.A1 VM (Non-Windows)C13</v>
      </c>
      <c r="B5781" s="775">
        <v>13</v>
      </c>
      <c r="C5781" s="775" t="s">
        <v>680</v>
      </c>
      <c r="D5781" s="775" t="s">
        <v>177</v>
      </c>
      <c r="E5781" s="775">
        <v>3.8859999999999999E-2</v>
      </c>
      <c r="F5781" s="775" t="s">
        <v>686</v>
      </c>
      <c r="G5781" s="775" t="s">
        <v>1904</v>
      </c>
      <c r="H5781" s="775" t="s">
        <v>1905</v>
      </c>
      <c r="I5781" s="775" t="s">
        <v>6477</v>
      </c>
    </row>
    <row r="5782" spans="1:9">
      <c r="A5782" s="775" t="str">
        <f>Table_wabobpsvr_AzureCalc_AzureCalcRateCard[[#This Row],[ServiceName]]&amp;Table_wabobpsvr_AzureCalc_AzureCalcRateCard[[#This Row],[Price_Level]]&amp;Table_wabobpsvr_AzureCalc_AzureCalcRateCard[[#This Row],[Region]]</f>
        <v>Basic.A1 VM (Non-Windows)D13</v>
      </c>
      <c r="B5782" s="775">
        <v>13</v>
      </c>
      <c r="C5782" s="775" t="s">
        <v>680</v>
      </c>
      <c r="D5782" s="775" t="s">
        <v>176</v>
      </c>
      <c r="E5782" s="775">
        <v>3.712E-2</v>
      </c>
      <c r="F5782" s="775" t="s">
        <v>686</v>
      </c>
      <c r="G5782" s="775" t="s">
        <v>1904</v>
      </c>
      <c r="H5782" s="775" t="s">
        <v>1905</v>
      </c>
      <c r="I5782" s="775" t="s">
        <v>6477</v>
      </c>
    </row>
    <row r="5783" spans="1:9">
      <c r="A5783" s="775" t="str">
        <f>Table_wabobpsvr_AzureCalc_AzureCalcRateCard[[#This Row],[ServiceName]]&amp;Table_wabobpsvr_AzureCalc_AzureCalcRateCard[[#This Row],[Price_Level]]&amp;Table_wabobpsvr_AzureCalc_AzureCalcRateCard[[#This Row],[Region]]</f>
        <v>A0 Cloud ServicesMOSP6</v>
      </c>
      <c r="B5783" s="775">
        <v>6</v>
      </c>
      <c r="C5783" s="775" t="s">
        <v>680</v>
      </c>
      <c r="D5783" s="775" t="s">
        <v>606</v>
      </c>
      <c r="E5783" s="775">
        <v>0.02</v>
      </c>
      <c r="F5783" s="775" t="s">
        <v>699</v>
      </c>
      <c r="G5783" s="775" t="s">
        <v>4235</v>
      </c>
      <c r="H5783" s="775" t="s">
        <v>4235</v>
      </c>
      <c r="I5783" s="775" t="s">
        <v>6478</v>
      </c>
    </row>
    <row r="5784" spans="1:9">
      <c r="A5784" s="775" t="str">
        <f>Table_wabobpsvr_AzureCalc_AzureCalcRateCard[[#This Row],[ServiceName]]&amp;Table_wabobpsvr_AzureCalc_AzureCalcRateCard[[#This Row],[Price_Level]]&amp;Table_wabobpsvr_AzureCalc_AzureCalcRateCard[[#This Row],[Region]]</f>
        <v>A0 Cloud ServicesA6</v>
      </c>
      <c r="B5784" s="775">
        <v>6</v>
      </c>
      <c r="C5784" s="775" t="s">
        <v>680</v>
      </c>
      <c r="D5784" s="775" t="s">
        <v>174</v>
      </c>
      <c r="E5784" s="775">
        <v>1.46E-2</v>
      </c>
      <c r="F5784" s="775" t="s">
        <v>699</v>
      </c>
      <c r="G5784" s="775" t="s">
        <v>1906</v>
      </c>
      <c r="H5784" s="775" t="s">
        <v>1907</v>
      </c>
      <c r="I5784" s="775" t="s">
        <v>6478</v>
      </c>
    </row>
    <row r="5785" spans="1:9">
      <c r="A5785" s="775" t="str">
        <f>Table_wabobpsvr_AzureCalc_AzureCalcRateCard[[#This Row],[ServiceName]]&amp;Table_wabobpsvr_AzureCalc_AzureCalcRateCard[[#This Row],[Price_Level]]&amp;Table_wabobpsvr_AzureCalc_AzureCalcRateCard[[#This Row],[Region]]</f>
        <v>A0 Cloud ServicesB6</v>
      </c>
      <c r="B5785" s="775">
        <v>6</v>
      </c>
      <c r="C5785" s="775" t="s">
        <v>680</v>
      </c>
      <c r="D5785" s="775" t="s">
        <v>175</v>
      </c>
      <c r="E5785" s="775">
        <v>1.4E-2</v>
      </c>
      <c r="F5785" s="775" t="s">
        <v>699</v>
      </c>
      <c r="G5785" s="775" t="s">
        <v>1906</v>
      </c>
      <c r="H5785" s="775" t="s">
        <v>1907</v>
      </c>
      <c r="I5785" s="775" t="s">
        <v>6478</v>
      </c>
    </row>
    <row r="5786" spans="1:9">
      <c r="A5786" s="775" t="str">
        <f>Table_wabobpsvr_AzureCalc_AzureCalcRateCard[[#This Row],[ServiceName]]&amp;Table_wabobpsvr_AzureCalc_AzureCalcRateCard[[#This Row],[Price_Level]]&amp;Table_wabobpsvr_AzureCalc_AzureCalcRateCard[[#This Row],[Region]]</f>
        <v>A0 Cloud ServicesC6</v>
      </c>
      <c r="B5786" s="775">
        <v>6</v>
      </c>
      <c r="C5786" s="775" t="s">
        <v>680</v>
      </c>
      <c r="D5786" s="775" t="s">
        <v>177</v>
      </c>
      <c r="E5786" s="775">
        <v>1.34E-2</v>
      </c>
      <c r="F5786" s="775" t="s">
        <v>699</v>
      </c>
      <c r="G5786" s="775" t="s">
        <v>1906</v>
      </c>
      <c r="H5786" s="775" t="s">
        <v>1907</v>
      </c>
      <c r="I5786" s="775" t="s">
        <v>6478</v>
      </c>
    </row>
    <row r="5787" spans="1:9">
      <c r="A5787" s="775" t="str">
        <f>Table_wabobpsvr_AzureCalc_AzureCalcRateCard[[#This Row],[ServiceName]]&amp;Table_wabobpsvr_AzureCalc_AzureCalcRateCard[[#This Row],[Price_Level]]&amp;Table_wabobpsvr_AzureCalc_AzureCalcRateCard[[#This Row],[Region]]</f>
        <v>A0 Cloud ServicesD6</v>
      </c>
      <c r="B5787" s="775">
        <v>6</v>
      </c>
      <c r="C5787" s="775" t="s">
        <v>680</v>
      </c>
      <c r="D5787" s="775" t="s">
        <v>176</v>
      </c>
      <c r="E5787" s="775">
        <v>1.2800000000000001E-2</v>
      </c>
      <c r="F5787" s="775" t="s">
        <v>699</v>
      </c>
      <c r="G5787" s="775" t="s">
        <v>1906</v>
      </c>
      <c r="H5787" s="775" t="s">
        <v>1907</v>
      </c>
      <c r="I5787" s="775" t="s">
        <v>6478</v>
      </c>
    </row>
    <row r="5788" spans="1:9">
      <c r="A5788" s="1039" t="str">
        <f>Table_wabobpsvr_AzureCalc_AzureCalcRateCard[[#This Row],[ServiceName]]&amp;Table_wabobpsvr_AzureCalc_AzureCalcRateCard[[#This Row],[Price_Level]]&amp;Table_wabobpsvr_AzureCalc_AzureCalcRateCard[[#This Row],[Region]]</f>
        <v>A0 Cloud ServicesMOSP4</v>
      </c>
      <c r="B5788" s="1039">
        <v>4</v>
      </c>
      <c r="C5788" s="1039" t="s">
        <v>680</v>
      </c>
      <c r="D5788" s="1039" t="s">
        <v>606</v>
      </c>
      <c r="E5788" s="1039">
        <v>0.02</v>
      </c>
      <c r="F5788" s="1039" t="s">
        <v>699</v>
      </c>
      <c r="G5788" s="775" t="s">
        <v>4235</v>
      </c>
      <c r="H5788" s="775" t="s">
        <v>4235</v>
      </c>
      <c r="I5788" s="775" t="s">
        <v>6479</v>
      </c>
    </row>
    <row r="5789" spans="1:9">
      <c r="A5789" s="775" t="str">
        <f>Table_wabobpsvr_AzureCalc_AzureCalcRateCard[[#This Row],[ServiceName]]&amp;Table_wabobpsvr_AzureCalc_AzureCalcRateCard[[#This Row],[Price_Level]]&amp;Table_wabobpsvr_AzureCalc_AzureCalcRateCard[[#This Row],[Region]]</f>
        <v>A0 Cloud ServicesA4</v>
      </c>
      <c r="B5789" s="775">
        <v>4</v>
      </c>
      <c r="C5789" s="775" t="s">
        <v>680</v>
      </c>
      <c r="D5789" s="775" t="s">
        <v>174</v>
      </c>
      <c r="E5789" s="775">
        <v>1.46E-2</v>
      </c>
      <c r="F5789" s="775" t="s">
        <v>699</v>
      </c>
      <c r="G5789" s="775" t="s">
        <v>1908</v>
      </c>
      <c r="H5789" s="775" t="s">
        <v>1909</v>
      </c>
      <c r="I5789" s="775" t="s">
        <v>6479</v>
      </c>
    </row>
    <row r="5790" spans="1:9">
      <c r="A5790" s="775" t="str">
        <f>Table_wabobpsvr_AzureCalc_AzureCalcRateCard[[#This Row],[ServiceName]]&amp;Table_wabobpsvr_AzureCalc_AzureCalcRateCard[[#This Row],[Price_Level]]&amp;Table_wabobpsvr_AzureCalc_AzureCalcRateCard[[#This Row],[Region]]</f>
        <v>A0 Cloud ServicesB4</v>
      </c>
      <c r="B5790" s="775">
        <v>4</v>
      </c>
      <c r="C5790" s="775" t="s">
        <v>680</v>
      </c>
      <c r="D5790" s="775" t="s">
        <v>175</v>
      </c>
      <c r="E5790" s="775">
        <v>1.4E-2</v>
      </c>
      <c r="F5790" s="775" t="s">
        <v>699</v>
      </c>
      <c r="G5790" s="775" t="s">
        <v>1908</v>
      </c>
      <c r="H5790" s="775" t="s">
        <v>1909</v>
      </c>
      <c r="I5790" s="775" t="s">
        <v>6479</v>
      </c>
    </row>
    <row r="5791" spans="1:9">
      <c r="A5791" s="775" t="str">
        <f>Table_wabobpsvr_AzureCalc_AzureCalcRateCard[[#This Row],[ServiceName]]&amp;Table_wabobpsvr_AzureCalc_AzureCalcRateCard[[#This Row],[Price_Level]]&amp;Table_wabobpsvr_AzureCalc_AzureCalcRateCard[[#This Row],[Region]]</f>
        <v>A0 Cloud ServicesC4</v>
      </c>
      <c r="B5791" s="775">
        <v>4</v>
      </c>
      <c r="C5791" s="775" t="s">
        <v>680</v>
      </c>
      <c r="D5791" s="775" t="s">
        <v>177</v>
      </c>
      <c r="E5791" s="775">
        <v>1.34E-2</v>
      </c>
      <c r="F5791" s="775" t="s">
        <v>699</v>
      </c>
      <c r="G5791" s="775" t="s">
        <v>1908</v>
      </c>
      <c r="H5791" s="775" t="s">
        <v>1909</v>
      </c>
      <c r="I5791" s="775" t="s">
        <v>6479</v>
      </c>
    </row>
    <row r="5792" spans="1:9">
      <c r="A5792" s="775" t="str">
        <f>Table_wabobpsvr_AzureCalc_AzureCalcRateCard[[#This Row],[ServiceName]]&amp;Table_wabobpsvr_AzureCalc_AzureCalcRateCard[[#This Row],[Price_Level]]&amp;Table_wabobpsvr_AzureCalc_AzureCalcRateCard[[#This Row],[Region]]</f>
        <v>A0 Cloud ServicesD4</v>
      </c>
      <c r="B5792" s="775">
        <v>4</v>
      </c>
      <c r="C5792" s="775" t="s">
        <v>680</v>
      </c>
      <c r="D5792" s="775" t="s">
        <v>176</v>
      </c>
      <c r="E5792" s="775">
        <v>1.2800000000000001E-2</v>
      </c>
      <c r="F5792" s="775" t="s">
        <v>699</v>
      </c>
      <c r="G5792" s="775" t="s">
        <v>1908</v>
      </c>
      <c r="H5792" s="775" t="s">
        <v>1909</v>
      </c>
      <c r="I5792" s="775" t="s">
        <v>6479</v>
      </c>
    </row>
    <row r="5793" spans="1:9">
      <c r="A5793" s="775" t="str">
        <f>Table_wabobpsvr_AzureCalc_AzureCalcRateCard[[#This Row],[ServiceName]]&amp;Table_wabobpsvr_AzureCalc_AzureCalcRateCard[[#This Row],[Price_Level]]&amp;Table_wabobpsvr_AzureCalc_AzureCalcRateCard[[#This Row],[Region]]</f>
        <v>A0 Cloud ServicesC12</v>
      </c>
      <c r="B5793" s="775">
        <v>12</v>
      </c>
      <c r="C5793" s="775" t="s">
        <v>680</v>
      </c>
      <c r="D5793" s="775" t="s">
        <v>177</v>
      </c>
      <c r="E5793" s="775">
        <v>1.4069999999999999E-2</v>
      </c>
      <c r="F5793" s="775" t="s">
        <v>699</v>
      </c>
      <c r="G5793" s="775" t="s">
        <v>1910</v>
      </c>
      <c r="H5793" s="775" t="s">
        <v>1911</v>
      </c>
      <c r="I5793" s="775" t="s">
        <v>6144</v>
      </c>
    </row>
    <row r="5794" spans="1:9">
      <c r="A5794" s="775" t="str">
        <f>Table_wabobpsvr_AzureCalc_AzureCalcRateCard[[#This Row],[ServiceName]]&amp;Table_wabobpsvr_AzureCalc_AzureCalcRateCard[[#This Row],[Price_Level]]&amp;Table_wabobpsvr_AzureCalc_AzureCalcRateCard[[#This Row],[Region]]</f>
        <v>A0 Cloud ServicesD12</v>
      </c>
      <c r="B5794" s="775">
        <v>12</v>
      </c>
      <c r="C5794" s="775" t="s">
        <v>680</v>
      </c>
      <c r="D5794" s="775" t="s">
        <v>176</v>
      </c>
      <c r="E5794" s="775">
        <v>1.3440000000000001E-2</v>
      </c>
      <c r="F5794" s="775" t="s">
        <v>699</v>
      </c>
      <c r="G5794" s="775" t="s">
        <v>1910</v>
      </c>
      <c r="H5794" s="775" t="s">
        <v>1911</v>
      </c>
      <c r="I5794" s="775" t="s">
        <v>6144</v>
      </c>
    </row>
    <row r="5795" spans="1:9">
      <c r="A5795" s="775" t="str">
        <f>Table_wabobpsvr_AzureCalc_AzureCalcRateCard[[#This Row],[ServiceName]]&amp;Table_wabobpsvr_AzureCalc_AzureCalcRateCard[[#This Row],[Price_Level]]&amp;Table_wabobpsvr_AzureCalc_AzureCalcRateCard[[#This Row],[Region]]</f>
        <v>A0 Cloud ServicesMOSP13</v>
      </c>
      <c r="B5795" s="775">
        <v>13</v>
      </c>
      <c r="C5795" s="775" t="s">
        <v>680</v>
      </c>
      <c r="D5795" s="775" t="s">
        <v>606</v>
      </c>
      <c r="E5795" s="775">
        <v>0.03</v>
      </c>
      <c r="F5795" s="775" t="s">
        <v>699</v>
      </c>
      <c r="G5795" s="775" t="s">
        <v>4235</v>
      </c>
      <c r="H5795" s="775" t="s">
        <v>4235</v>
      </c>
      <c r="I5795" s="775" t="s">
        <v>6480</v>
      </c>
    </row>
    <row r="5796" spans="1:9">
      <c r="A5796" s="775" t="str">
        <f>Table_wabobpsvr_AzureCalc_AzureCalcRateCard[[#This Row],[ServiceName]]&amp;Table_wabobpsvr_AzureCalc_AzureCalcRateCard[[#This Row],[Price_Level]]&amp;Table_wabobpsvr_AzureCalc_AzureCalcRateCard[[#This Row],[Region]]</f>
        <v>A0 Cloud ServicesA13</v>
      </c>
      <c r="B5796" s="775">
        <v>13</v>
      </c>
      <c r="C5796" s="775" t="s">
        <v>680</v>
      </c>
      <c r="D5796" s="775" t="s">
        <v>174</v>
      </c>
      <c r="E5796" s="775">
        <v>2.1899999999999999E-2</v>
      </c>
      <c r="F5796" s="775" t="s">
        <v>699</v>
      </c>
      <c r="G5796" s="775" t="s">
        <v>1912</v>
      </c>
      <c r="H5796" s="775" t="s">
        <v>1913</v>
      </c>
      <c r="I5796" s="775" t="s">
        <v>6480</v>
      </c>
    </row>
    <row r="5797" spans="1:9">
      <c r="A5797" s="775" t="str">
        <f>Table_wabobpsvr_AzureCalc_AzureCalcRateCard[[#This Row],[ServiceName]]&amp;Table_wabobpsvr_AzureCalc_AzureCalcRateCard[[#This Row],[Price_Level]]&amp;Table_wabobpsvr_AzureCalc_AzureCalcRateCard[[#This Row],[Region]]</f>
        <v>A0 Cloud ServicesB13</v>
      </c>
      <c r="B5797" s="775">
        <v>13</v>
      </c>
      <c r="C5797" s="775" t="s">
        <v>680</v>
      </c>
      <c r="D5797" s="775" t="s">
        <v>175</v>
      </c>
      <c r="E5797" s="775">
        <v>2.1000000000000001E-2</v>
      </c>
      <c r="F5797" s="775" t="s">
        <v>699</v>
      </c>
      <c r="G5797" s="775" t="s">
        <v>1912</v>
      </c>
      <c r="H5797" s="775" t="s">
        <v>1913</v>
      </c>
      <c r="I5797" s="775" t="s">
        <v>6480</v>
      </c>
    </row>
    <row r="5798" spans="1:9">
      <c r="A5798" s="775" t="str">
        <f>Table_wabobpsvr_AzureCalc_AzureCalcRateCard[[#This Row],[ServiceName]]&amp;Table_wabobpsvr_AzureCalc_AzureCalcRateCard[[#This Row],[Price_Level]]&amp;Table_wabobpsvr_AzureCalc_AzureCalcRateCard[[#This Row],[Region]]</f>
        <v>A0 Cloud ServicesC13</v>
      </c>
      <c r="B5798" s="775">
        <v>13</v>
      </c>
      <c r="C5798" s="775" t="s">
        <v>680</v>
      </c>
      <c r="D5798" s="775" t="s">
        <v>177</v>
      </c>
      <c r="E5798" s="775">
        <v>2.01E-2</v>
      </c>
      <c r="F5798" s="775" t="s">
        <v>699</v>
      </c>
      <c r="G5798" s="775" t="s">
        <v>1912</v>
      </c>
      <c r="H5798" s="775" t="s">
        <v>1913</v>
      </c>
      <c r="I5798" s="775" t="s">
        <v>6480</v>
      </c>
    </row>
    <row r="5799" spans="1:9">
      <c r="A5799" s="775" t="str">
        <f>Table_wabobpsvr_AzureCalc_AzureCalcRateCard[[#This Row],[ServiceName]]&amp;Table_wabobpsvr_AzureCalc_AzureCalcRateCard[[#This Row],[Price_Level]]&amp;Table_wabobpsvr_AzureCalc_AzureCalcRateCard[[#This Row],[Region]]</f>
        <v>A0 Cloud ServicesD13</v>
      </c>
      <c r="B5799" s="775">
        <v>13</v>
      </c>
      <c r="C5799" s="775" t="s">
        <v>680</v>
      </c>
      <c r="D5799" s="775" t="s">
        <v>176</v>
      </c>
      <c r="E5799" s="775">
        <v>1.9199999999999998E-2</v>
      </c>
      <c r="F5799" s="775" t="s">
        <v>699</v>
      </c>
      <c r="G5799" s="775" t="s">
        <v>1912</v>
      </c>
      <c r="H5799" s="775" t="s">
        <v>1913</v>
      </c>
      <c r="I5799" s="775" t="s">
        <v>6480</v>
      </c>
    </row>
    <row r="5800" spans="1:9">
      <c r="A5800" s="775" t="str">
        <f>Table_wabobpsvr_AzureCalc_AzureCalcRateCard[[#This Row],[ServiceName]]&amp;Table_wabobpsvr_AzureCalc_AzureCalcRateCard[[#This Row],[Price_Level]]&amp;Table_wabobpsvr_AzureCalc_AzureCalcRateCard[[#This Row],[Region]]</f>
        <v>A0 VM (Non-Windows)MOSP6</v>
      </c>
      <c r="B5800" s="775">
        <v>6</v>
      </c>
      <c r="C5800" s="775" t="s">
        <v>680</v>
      </c>
      <c r="D5800" s="775" t="s">
        <v>606</v>
      </c>
      <c r="E5800" s="775">
        <v>0.02</v>
      </c>
      <c r="F5800" s="775" t="s">
        <v>704</v>
      </c>
      <c r="G5800" s="775" t="s">
        <v>4235</v>
      </c>
      <c r="H5800" s="775" t="s">
        <v>4235</v>
      </c>
      <c r="I5800" s="775" t="s">
        <v>5415</v>
      </c>
    </row>
    <row r="5801" spans="1:9">
      <c r="A5801" s="775" t="str">
        <f>Table_wabobpsvr_AzureCalc_AzureCalcRateCard[[#This Row],[ServiceName]]&amp;Table_wabobpsvr_AzureCalc_AzureCalcRateCard[[#This Row],[Price_Level]]&amp;Table_wabobpsvr_AzureCalc_AzureCalcRateCard[[#This Row],[Region]]</f>
        <v>A0 VM (Non-Windows)A6</v>
      </c>
      <c r="B5801" s="775">
        <v>6</v>
      </c>
      <c r="C5801" s="775" t="s">
        <v>680</v>
      </c>
      <c r="D5801" s="775" t="s">
        <v>174</v>
      </c>
      <c r="E5801" s="775">
        <v>1.46E-2</v>
      </c>
      <c r="F5801" s="775" t="s">
        <v>704</v>
      </c>
      <c r="G5801" s="775" t="s">
        <v>1914</v>
      </c>
      <c r="H5801" s="775" t="s">
        <v>1915</v>
      </c>
      <c r="I5801" s="775" t="s">
        <v>5415</v>
      </c>
    </row>
    <row r="5802" spans="1:9">
      <c r="A5802" s="775" t="str">
        <f>Table_wabobpsvr_AzureCalc_AzureCalcRateCard[[#This Row],[ServiceName]]&amp;Table_wabobpsvr_AzureCalc_AzureCalcRateCard[[#This Row],[Price_Level]]&amp;Table_wabobpsvr_AzureCalc_AzureCalcRateCard[[#This Row],[Region]]</f>
        <v>Storage TransactionsA</v>
      </c>
      <c r="B5802" s="775"/>
      <c r="C5802" s="775" t="s">
        <v>775</v>
      </c>
      <c r="D5802" s="775" t="s">
        <v>174</v>
      </c>
      <c r="E5802" s="775">
        <v>3.4919999999999999E-3</v>
      </c>
      <c r="F5802" s="775" t="s">
        <v>46</v>
      </c>
      <c r="G5802" s="775" t="s">
        <v>1916</v>
      </c>
      <c r="H5802" s="775" t="s">
        <v>1917</v>
      </c>
      <c r="I5802" s="775" t="s">
        <v>6468</v>
      </c>
    </row>
    <row r="5803" spans="1:9">
      <c r="A5803" s="775" t="str">
        <f>Table_wabobpsvr_AzureCalc_AzureCalcRateCard[[#This Row],[ServiceName]]&amp;Table_wabobpsvr_AzureCalc_AzureCalcRateCard[[#This Row],[Price_Level]]&amp;Table_wabobpsvr_AzureCalc_AzureCalcRateCard[[#This Row],[Region]]</f>
        <v>Storage TransactionsB</v>
      </c>
      <c r="B5803" s="775"/>
      <c r="C5803" s="775" t="s">
        <v>775</v>
      </c>
      <c r="D5803" s="775" t="s">
        <v>175</v>
      </c>
      <c r="E5803" s="775">
        <v>3.3839999999999999E-3</v>
      </c>
      <c r="F5803" s="775" t="s">
        <v>46</v>
      </c>
      <c r="G5803" s="775" t="s">
        <v>1916</v>
      </c>
      <c r="H5803" s="775" t="s">
        <v>1917</v>
      </c>
      <c r="I5803" s="775" t="s">
        <v>6468</v>
      </c>
    </row>
    <row r="5804" spans="1:9">
      <c r="A5804" s="775" t="str">
        <f>Table_wabobpsvr_AzureCalc_AzureCalcRateCard[[#This Row],[ServiceName]]&amp;Table_wabobpsvr_AzureCalc_AzureCalcRateCard[[#This Row],[Price_Level]]&amp;Table_wabobpsvr_AzureCalc_AzureCalcRateCard[[#This Row],[Region]]</f>
        <v>Storage TransactionsC</v>
      </c>
      <c r="B5804" s="775"/>
      <c r="C5804" s="775" t="s">
        <v>775</v>
      </c>
      <c r="D5804" s="775" t="s">
        <v>177</v>
      </c>
      <c r="E5804" s="775">
        <v>3.2699999999999999E-3</v>
      </c>
      <c r="F5804" s="775" t="s">
        <v>46</v>
      </c>
      <c r="G5804" s="775" t="s">
        <v>1916</v>
      </c>
      <c r="H5804" s="775" t="s">
        <v>1917</v>
      </c>
      <c r="I5804" s="775" t="s">
        <v>6468</v>
      </c>
    </row>
    <row r="5805" spans="1:9">
      <c r="A5805" s="775" t="str">
        <f>Table_wabobpsvr_AzureCalc_AzureCalcRateCard[[#This Row],[ServiceName]]&amp;Table_wabobpsvr_AzureCalc_AzureCalcRateCard[[#This Row],[Price_Level]]&amp;Table_wabobpsvr_AzureCalc_AzureCalcRateCard[[#This Row],[Region]]</f>
        <v>BackupMOSP</v>
      </c>
      <c r="B5805" s="775"/>
      <c r="C5805" s="775" t="s">
        <v>764</v>
      </c>
      <c r="D5805" s="775" t="s">
        <v>606</v>
      </c>
      <c r="E5805" s="775">
        <v>0.2</v>
      </c>
      <c r="F5805" s="775" t="s">
        <v>140</v>
      </c>
      <c r="G5805" s="775" t="s">
        <v>4235</v>
      </c>
      <c r="H5805" s="775" t="s">
        <v>4235</v>
      </c>
      <c r="I5805" s="775" t="s">
        <v>6481</v>
      </c>
    </row>
    <row r="5806" spans="1:9">
      <c r="A5806" s="775" t="str">
        <f>Table_wabobpsvr_AzureCalc_AzureCalcRateCard[[#This Row],[ServiceName]]&amp;Table_wabobpsvr_AzureCalc_AzureCalcRateCard[[#This Row],[Price_Level]]&amp;Table_wabobpsvr_AzureCalc_AzureCalcRateCard[[#This Row],[Region]]</f>
        <v>BackupA</v>
      </c>
      <c r="B5806" s="775"/>
      <c r="C5806" s="775" t="s">
        <v>764</v>
      </c>
      <c r="D5806" s="775" t="s">
        <v>174</v>
      </c>
      <c r="E5806" s="775">
        <v>0.19400000000000001</v>
      </c>
      <c r="F5806" s="775" t="s">
        <v>140</v>
      </c>
      <c r="G5806" s="775" t="s">
        <v>1918</v>
      </c>
      <c r="H5806" s="775" t="s">
        <v>1919</v>
      </c>
      <c r="I5806" s="775" t="s">
        <v>6481</v>
      </c>
    </row>
    <row r="5807" spans="1:9">
      <c r="A5807" s="775" t="str">
        <f>Table_wabobpsvr_AzureCalc_AzureCalcRateCard[[#This Row],[ServiceName]]&amp;Table_wabobpsvr_AzureCalc_AzureCalcRateCard[[#This Row],[Price_Level]]&amp;Table_wabobpsvr_AzureCalc_AzureCalcRateCard[[#This Row],[Region]]</f>
        <v>BackupB</v>
      </c>
      <c r="B5807" s="775"/>
      <c r="C5807" s="775" t="s">
        <v>764</v>
      </c>
      <c r="D5807" s="775" t="s">
        <v>175</v>
      </c>
      <c r="E5807" s="775">
        <v>0.188</v>
      </c>
      <c r="F5807" s="775" t="s">
        <v>140</v>
      </c>
      <c r="G5807" s="775" t="s">
        <v>1918</v>
      </c>
      <c r="H5807" s="775" t="s">
        <v>1919</v>
      </c>
      <c r="I5807" s="775" t="s">
        <v>6481</v>
      </c>
    </row>
    <row r="5808" spans="1:9">
      <c r="A5808" s="775" t="str">
        <f>Table_wabobpsvr_AzureCalc_AzureCalcRateCard[[#This Row],[ServiceName]]&amp;Table_wabobpsvr_AzureCalc_AzureCalcRateCard[[#This Row],[Price_Level]]&amp;Table_wabobpsvr_AzureCalc_AzureCalcRateCard[[#This Row],[Region]]</f>
        <v>BackupC</v>
      </c>
      <c r="B5808" s="775"/>
      <c r="C5808" s="775" t="s">
        <v>764</v>
      </c>
      <c r="D5808" s="775" t="s">
        <v>177</v>
      </c>
      <c r="E5808" s="775">
        <v>0.182</v>
      </c>
      <c r="F5808" s="775" t="s">
        <v>140</v>
      </c>
      <c r="G5808" s="775" t="s">
        <v>1918</v>
      </c>
      <c r="H5808" s="775" t="s">
        <v>1919</v>
      </c>
      <c r="I5808" s="775" t="s">
        <v>6481</v>
      </c>
    </row>
    <row r="5809" spans="1:9">
      <c r="A5809" s="775" t="str">
        <f>Table_wabobpsvr_AzureCalc_AzureCalcRateCard[[#This Row],[ServiceName]]&amp;Table_wabobpsvr_AzureCalc_AzureCalcRateCard[[#This Row],[Price_Level]]&amp;Table_wabobpsvr_AzureCalc_AzureCalcRateCard[[#This Row],[Region]]</f>
        <v>BackupD</v>
      </c>
      <c r="B5809" s="775"/>
      <c r="C5809" s="775" t="s">
        <v>764</v>
      </c>
      <c r="D5809" s="775" t="s">
        <v>176</v>
      </c>
      <c r="E5809" s="775">
        <v>0.17599999999999999</v>
      </c>
      <c r="F5809" s="775" t="s">
        <v>140</v>
      </c>
      <c r="G5809" s="775" t="s">
        <v>1918</v>
      </c>
      <c r="H5809" s="775" t="s">
        <v>1919</v>
      </c>
      <c r="I5809" s="775" t="s">
        <v>6481</v>
      </c>
    </row>
    <row r="5810" spans="1:9">
      <c r="A5810" s="775" t="str">
        <f>Table_wabobpsvr_AzureCalc_AzureCalcRateCard[[#This Row],[ServiceName]]&amp;Table_wabobpsvr_AzureCalc_AzureCalcRateCard[[#This Row],[Price_Level]]&amp;Table_wabobpsvr_AzureCalc_AzureCalcRateCard[[#This Row],[Region]]</f>
        <v>CDN TransactionsMOSP</v>
      </c>
      <c r="B5810" s="775"/>
      <c r="C5810" s="775" t="s">
        <v>776</v>
      </c>
      <c r="D5810" s="775" t="s">
        <v>606</v>
      </c>
      <c r="E5810" s="775">
        <v>1E-3</v>
      </c>
      <c r="F5810" s="775" t="s">
        <v>777</v>
      </c>
      <c r="G5810" s="775" t="s">
        <v>4235</v>
      </c>
      <c r="H5810" s="775" t="s">
        <v>4235</v>
      </c>
      <c r="I5810" s="775" t="s">
        <v>6482</v>
      </c>
    </row>
    <row r="5811" spans="1:9">
      <c r="A5811" s="775" t="str">
        <f>Table_wabobpsvr_AzureCalc_AzureCalcRateCard[[#This Row],[ServiceName]]&amp;Table_wabobpsvr_AzureCalc_AzureCalcRateCard[[#This Row],[Price_Level]]&amp;Table_wabobpsvr_AzureCalc_AzureCalcRateCard[[#This Row],[Region]]</f>
        <v>CDN TransactionsA</v>
      </c>
      <c r="B5811" s="775"/>
      <c r="C5811" s="775" t="s">
        <v>776</v>
      </c>
      <c r="D5811" s="775" t="s">
        <v>174</v>
      </c>
      <c r="E5811" s="775">
        <v>7.2999999999999996E-4</v>
      </c>
      <c r="F5811" s="775" t="s">
        <v>777</v>
      </c>
      <c r="G5811" s="775" t="s">
        <v>1920</v>
      </c>
      <c r="H5811" s="775" t="s">
        <v>1921</v>
      </c>
      <c r="I5811" s="775" t="s">
        <v>6482</v>
      </c>
    </row>
    <row r="5812" spans="1:9">
      <c r="A5812" s="775" t="str">
        <f>Table_wabobpsvr_AzureCalc_AzureCalcRateCard[[#This Row],[ServiceName]]&amp;Table_wabobpsvr_AzureCalc_AzureCalcRateCard[[#This Row],[Price_Level]]&amp;Table_wabobpsvr_AzureCalc_AzureCalcRateCard[[#This Row],[Region]]</f>
        <v>Storage TransactionsD</v>
      </c>
      <c r="B5812" s="775"/>
      <c r="C5812" s="775" t="s">
        <v>775</v>
      </c>
      <c r="D5812" s="775" t="s">
        <v>176</v>
      </c>
      <c r="E5812" s="775">
        <v>3.1679999999999998E-3</v>
      </c>
      <c r="F5812" s="775" t="s">
        <v>46</v>
      </c>
      <c r="G5812" s="775" t="s">
        <v>1916</v>
      </c>
      <c r="H5812" s="775" t="s">
        <v>1917</v>
      </c>
      <c r="I5812" s="775" t="s">
        <v>6468</v>
      </c>
    </row>
    <row r="5813" spans="1:9">
      <c r="A5813" s="775" t="str">
        <f>Table_wabobpsvr_AzureCalc_AzureCalcRateCard[[#This Row],[ServiceName]]&amp;Table_wabobpsvr_AzureCalc_AzureCalcRateCard[[#This Row],[Price_Level]]&amp;Table_wabobpsvr_AzureCalc_AzureCalcRateCard[[#This Row],[Region]]</f>
        <v>CDN TransactionsB</v>
      </c>
      <c r="B5813" s="775"/>
      <c r="C5813" s="775" t="s">
        <v>776</v>
      </c>
      <c r="D5813" s="775" t="s">
        <v>175</v>
      </c>
      <c r="E5813" s="775">
        <v>6.9999999999999999E-4</v>
      </c>
      <c r="F5813" s="775" t="s">
        <v>777</v>
      </c>
      <c r="G5813" s="775" t="s">
        <v>1920</v>
      </c>
      <c r="H5813" s="775" t="s">
        <v>1921</v>
      </c>
      <c r="I5813" s="775" t="s">
        <v>6482</v>
      </c>
    </row>
    <row r="5814" spans="1:9">
      <c r="A5814" s="775" t="str">
        <f>Table_wabobpsvr_AzureCalc_AzureCalcRateCard[[#This Row],[ServiceName]]&amp;Table_wabobpsvr_AzureCalc_AzureCalcRateCard[[#This Row],[Price_Level]]&amp;Table_wabobpsvr_AzureCalc_AzureCalcRateCard[[#This Row],[Region]]</f>
        <v>S3 DocumentDB HoursMOSP3</v>
      </c>
      <c r="B5814" s="775">
        <v>3</v>
      </c>
      <c r="C5814" s="775" t="s">
        <v>87</v>
      </c>
      <c r="D5814" s="775" t="s">
        <v>606</v>
      </c>
      <c r="E5814" s="775">
        <v>999999</v>
      </c>
      <c r="F5814" s="775" t="s">
        <v>4326</v>
      </c>
      <c r="G5814" s="775"/>
      <c r="H5814" s="775"/>
      <c r="I5814" s="775"/>
    </row>
    <row r="5815" spans="1:9">
      <c r="A5815" s="775" t="str">
        <f>Table_wabobpsvr_AzureCalc_AzureCalcRateCard[[#This Row],[ServiceName]]&amp;Table_wabobpsvr_AzureCalc_AzureCalcRateCard[[#This Row],[Price_Level]]&amp;Table_wabobpsvr_AzureCalc_AzureCalcRateCard[[#This Row],[Region]]</f>
        <v>S3 DocumentDB HoursA3</v>
      </c>
      <c r="B5815" s="775">
        <v>3</v>
      </c>
      <c r="C5815" s="775" t="s">
        <v>87</v>
      </c>
      <c r="D5815" s="775" t="s">
        <v>174</v>
      </c>
      <c r="E5815" s="775">
        <v>999999</v>
      </c>
      <c r="F5815" s="775" t="s">
        <v>4326</v>
      </c>
      <c r="G5815" s="775"/>
      <c r="H5815" s="775"/>
      <c r="I5815" s="775"/>
    </row>
    <row r="5816" spans="1:9">
      <c r="A5816" s="775" t="str">
        <f>Table_wabobpsvr_AzureCalc_AzureCalcRateCard[[#This Row],[ServiceName]]&amp;Table_wabobpsvr_AzureCalc_AzureCalcRateCard[[#This Row],[Price_Level]]&amp;Table_wabobpsvr_AzureCalc_AzureCalcRateCard[[#This Row],[Region]]</f>
        <v>S3 DocumentDB HoursB3</v>
      </c>
      <c r="B5816" s="775">
        <v>3</v>
      </c>
      <c r="C5816" s="775" t="s">
        <v>87</v>
      </c>
      <c r="D5816" s="775" t="s">
        <v>175</v>
      </c>
      <c r="E5816" s="775">
        <v>999999</v>
      </c>
      <c r="F5816" s="775" t="s">
        <v>4326</v>
      </c>
      <c r="G5816" s="775"/>
      <c r="H5816" s="775"/>
      <c r="I5816" s="775"/>
    </row>
    <row r="5817" spans="1:9">
      <c r="A5817" s="775" t="str">
        <f>Table_wabobpsvr_AzureCalc_AzureCalcRateCard[[#This Row],[ServiceName]]&amp;Table_wabobpsvr_AzureCalc_AzureCalcRateCard[[#This Row],[Price_Level]]&amp;Table_wabobpsvr_AzureCalc_AzureCalcRateCard[[#This Row],[Region]]</f>
        <v>S3 DocumentDB HoursC3</v>
      </c>
      <c r="B5817" s="775">
        <v>3</v>
      </c>
      <c r="C5817" s="775" t="s">
        <v>87</v>
      </c>
      <c r="D5817" s="775" t="s">
        <v>177</v>
      </c>
      <c r="E5817" s="775">
        <v>999999</v>
      </c>
      <c r="F5817" s="775" t="s">
        <v>4326</v>
      </c>
      <c r="G5817" s="775"/>
      <c r="H5817" s="775"/>
      <c r="I5817" s="775"/>
    </row>
    <row r="5818" spans="1:9">
      <c r="A5818" s="775" t="str">
        <f>Table_wabobpsvr_AzureCalc_AzureCalcRateCard[[#This Row],[ServiceName]]&amp;Table_wabobpsvr_AzureCalc_AzureCalcRateCard[[#This Row],[Price_Level]]&amp;Table_wabobpsvr_AzureCalc_AzureCalcRateCard[[#This Row],[Region]]</f>
        <v>S3 DocumentDB HoursD3</v>
      </c>
      <c r="B5818" s="775">
        <v>3</v>
      </c>
      <c r="C5818" s="775" t="s">
        <v>87</v>
      </c>
      <c r="D5818" s="775" t="s">
        <v>176</v>
      </c>
      <c r="E5818" s="775">
        <v>999999</v>
      </c>
      <c r="F5818" s="775" t="s">
        <v>4326</v>
      </c>
      <c r="G5818" s="775"/>
      <c r="H5818" s="775"/>
      <c r="I5818" s="775"/>
    </row>
    <row r="5819" spans="1:9">
      <c r="A5819" s="775" t="str">
        <f>Table_wabobpsvr_AzureCalc_AzureCalcRateCard[[#This Row],[ServiceName]]&amp;Table_wabobpsvr_AzureCalc_AzureCalcRateCard[[#This Row],[Price_Level]]&amp;Table_wabobpsvr_AzureCalc_AzureCalcRateCard[[#This Row],[Region]]</f>
        <v>S3 DocumentDB HoursMOSP5</v>
      </c>
      <c r="B5819" s="775">
        <v>5</v>
      </c>
      <c r="C5819" s="775" t="s">
        <v>87</v>
      </c>
      <c r="D5819" s="775" t="s">
        <v>606</v>
      </c>
      <c r="E5819" s="775">
        <v>999999</v>
      </c>
      <c r="F5819" s="775" t="s">
        <v>4326</v>
      </c>
      <c r="G5819" s="775"/>
      <c r="H5819" s="775"/>
      <c r="I5819" s="775"/>
    </row>
    <row r="5820" spans="1:9">
      <c r="A5820" s="775" t="str">
        <f>Table_wabobpsvr_AzureCalc_AzureCalcRateCard[[#This Row],[ServiceName]]&amp;Table_wabobpsvr_AzureCalc_AzureCalcRateCard[[#This Row],[Price_Level]]&amp;Table_wabobpsvr_AzureCalc_AzureCalcRateCard[[#This Row],[Region]]</f>
        <v>S3 DocumentDB HoursA5</v>
      </c>
      <c r="B5820" s="775">
        <v>5</v>
      </c>
      <c r="C5820" s="775" t="s">
        <v>87</v>
      </c>
      <c r="D5820" s="775" t="s">
        <v>174</v>
      </c>
      <c r="E5820" s="775">
        <v>999999</v>
      </c>
      <c r="F5820" s="775" t="s">
        <v>4326</v>
      </c>
      <c r="G5820" s="775"/>
      <c r="H5820" s="775"/>
      <c r="I5820" s="775"/>
    </row>
    <row r="5821" spans="1:9">
      <c r="A5821" s="775" t="str">
        <f>Table_wabobpsvr_AzureCalc_AzureCalcRateCard[[#This Row],[ServiceName]]&amp;Table_wabobpsvr_AzureCalc_AzureCalcRateCard[[#This Row],[Price_Level]]&amp;Table_wabobpsvr_AzureCalc_AzureCalcRateCard[[#This Row],[Region]]</f>
        <v>S3 DocumentDB HoursB5</v>
      </c>
      <c r="B5821" s="775">
        <v>5</v>
      </c>
      <c r="C5821" s="775" t="s">
        <v>87</v>
      </c>
      <c r="D5821" s="775" t="s">
        <v>175</v>
      </c>
      <c r="E5821" s="775">
        <v>999999</v>
      </c>
      <c r="F5821" s="775" t="s">
        <v>4326</v>
      </c>
      <c r="G5821" s="775"/>
      <c r="H5821" s="775"/>
      <c r="I5821" s="775"/>
    </row>
    <row r="5822" spans="1:9">
      <c r="A5822" s="775" t="str">
        <f>Table_wabobpsvr_AzureCalc_AzureCalcRateCard[[#This Row],[ServiceName]]&amp;Table_wabobpsvr_AzureCalc_AzureCalcRateCard[[#This Row],[Price_Level]]&amp;Table_wabobpsvr_AzureCalc_AzureCalcRateCard[[#This Row],[Region]]</f>
        <v>S3 DocumentDB HoursC5</v>
      </c>
      <c r="B5822" s="775">
        <v>5</v>
      </c>
      <c r="C5822" s="775" t="s">
        <v>87</v>
      </c>
      <c r="D5822" s="775" t="s">
        <v>177</v>
      </c>
      <c r="E5822" s="775">
        <v>999999</v>
      </c>
      <c r="F5822" s="775" t="s">
        <v>4326</v>
      </c>
      <c r="G5822" s="775"/>
      <c r="H5822" s="775"/>
      <c r="I5822" s="775"/>
    </row>
    <row r="5823" spans="1:9">
      <c r="A5823" s="775" t="str">
        <f>Table_wabobpsvr_AzureCalc_AzureCalcRateCard[[#This Row],[ServiceName]]&amp;Table_wabobpsvr_AzureCalc_AzureCalcRateCard[[#This Row],[Price_Level]]&amp;Table_wabobpsvr_AzureCalc_AzureCalcRateCard[[#This Row],[Region]]</f>
        <v>A10 VM (Non-Windows)B8</v>
      </c>
      <c r="B5823" s="775">
        <v>8</v>
      </c>
      <c r="C5823" s="775" t="s">
        <v>87</v>
      </c>
      <c r="D5823" s="775" t="s">
        <v>175</v>
      </c>
      <c r="E5823" s="775">
        <v>0.73319999999999996</v>
      </c>
      <c r="F5823" s="775" t="s">
        <v>1231</v>
      </c>
      <c r="G5823" s="775" t="s">
        <v>4283</v>
      </c>
      <c r="H5823" s="775" t="s">
        <v>4284</v>
      </c>
      <c r="I5823" s="775" t="s">
        <v>6048</v>
      </c>
    </row>
    <row r="5824" spans="1:9">
      <c r="A5824" s="775" t="str">
        <f>Table_wabobpsvr_AzureCalc_AzureCalcRateCard[[#This Row],[ServiceName]]&amp;Table_wabobpsvr_AzureCalc_AzureCalcRateCard[[#This Row],[Price_Level]]&amp;Table_wabobpsvr_AzureCalc_AzureCalcRateCard[[#This Row],[Region]]</f>
        <v>S3 DocumentDB HoursD5</v>
      </c>
      <c r="B5824" s="775">
        <v>5</v>
      </c>
      <c r="C5824" s="775" t="s">
        <v>87</v>
      </c>
      <c r="D5824" s="775" t="s">
        <v>176</v>
      </c>
      <c r="E5824" s="775">
        <v>999999</v>
      </c>
      <c r="F5824" s="775" t="s">
        <v>4326</v>
      </c>
      <c r="G5824" s="775"/>
      <c r="H5824" s="775"/>
      <c r="I5824" s="775"/>
    </row>
    <row r="5825" spans="1:9">
      <c r="A5825" s="775" t="str">
        <f>Table_wabobpsvr_AzureCalc_AzureCalcRateCard[[#This Row],[ServiceName]]&amp;Table_wabobpsvr_AzureCalc_AzureCalcRateCard[[#This Row],[Price_Level]]&amp;Table_wabobpsvr_AzureCalc_AzureCalcRateCard[[#This Row],[Region]]</f>
        <v>Basic_D3 VM (Non-Windows)D</v>
      </c>
      <c r="B5825" s="775"/>
      <c r="C5825" s="775" t="s">
        <v>680</v>
      </c>
      <c r="D5825" s="775" t="s">
        <v>176</v>
      </c>
      <c r="E5825" s="775">
        <v>0.24640000000000001</v>
      </c>
      <c r="F5825" s="775" t="s">
        <v>1098</v>
      </c>
      <c r="G5825" s="775" t="s">
        <v>3577</v>
      </c>
      <c r="H5825" s="775" t="s">
        <v>3578</v>
      </c>
      <c r="I5825" s="775" t="s">
        <v>4955</v>
      </c>
    </row>
    <row r="5826" spans="1:9">
      <c r="A5826" s="775" t="str">
        <f>Table_wabobpsvr_AzureCalc_AzureCalcRateCard[[#This Row],[ServiceName]]&amp;Table_wabobpsvr_AzureCalc_AzureCalcRateCard[[#This Row],[Price_Level]]&amp;Table_wabobpsvr_AzureCalc_AzureCalcRateCard[[#This Row],[Region]]</f>
        <v>Basic_D3 VM (Windows)MOSP10</v>
      </c>
      <c r="B5826" s="775">
        <v>10</v>
      </c>
      <c r="C5826" s="775" t="s">
        <v>680</v>
      </c>
      <c r="D5826" s="775" t="s">
        <v>606</v>
      </c>
      <c r="E5826" s="775">
        <v>0.73599999999999999</v>
      </c>
      <c r="F5826" s="775" t="s">
        <v>1099</v>
      </c>
      <c r="G5826" s="775" t="s">
        <v>4235</v>
      </c>
      <c r="H5826" s="775" t="s">
        <v>4235</v>
      </c>
      <c r="I5826" s="775" t="s">
        <v>4956</v>
      </c>
    </row>
    <row r="5827" spans="1:9">
      <c r="A5827" s="775" t="str">
        <f>Table_wabobpsvr_AzureCalc_AzureCalcRateCard[[#This Row],[ServiceName]]&amp;Table_wabobpsvr_AzureCalc_AzureCalcRateCard[[#This Row],[Price_Level]]&amp;Table_wabobpsvr_AzureCalc_AzureCalcRateCard[[#This Row],[Region]]</f>
        <v>Basic_D3 VM (Windows)A10</v>
      </c>
      <c r="B5827" s="775">
        <v>10</v>
      </c>
      <c r="C5827" s="775" t="s">
        <v>680</v>
      </c>
      <c r="D5827" s="775" t="s">
        <v>174</v>
      </c>
      <c r="E5827" s="775">
        <v>0.71392</v>
      </c>
      <c r="F5827" s="775" t="s">
        <v>1099</v>
      </c>
      <c r="G5827" s="775" t="s">
        <v>4235</v>
      </c>
      <c r="H5827" s="775" t="s">
        <v>4235</v>
      </c>
      <c r="I5827" s="775" t="s">
        <v>4956</v>
      </c>
    </row>
    <row r="5828" spans="1:9">
      <c r="A5828" s="775" t="str">
        <f>Table_wabobpsvr_AzureCalc_AzureCalcRateCard[[#This Row],[ServiceName]]&amp;Table_wabobpsvr_AzureCalc_AzureCalcRateCard[[#This Row],[Price_Level]]&amp;Table_wabobpsvr_AzureCalc_AzureCalcRateCard[[#This Row],[Region]]</f>
        <v>Basic_D3 VM (Windows)B10</v>
      </c>
      <c r="B5828" s="775">
        <v>10</v>
      </c>
      <c r="C5828" s="775" t="s">
        <v>680</v>
      </c>
      <c r="D5828" s="775" t="s">
        <v>175</v>
      </c>
      <c r="E5828" s="775">
        <v>0.69184000000000001</v>
      </c>
      <c r="F5828" s="775" t="s">
        <v>1099</v>
      </c>
      <c r="G5828" s="775" t="s">
        <v>4235</v>
      </c>
      <c r="H5828" s="775" t="s">
        <v>4235</v>
      </c>
      <c r="I5828" s="775" t="s">
        <v>4956</v>
      </c>
    </row>
    <row r="5829" spans="1:9">
      <c r="A5829" s="775" t="str">
        <f>Table_wabobpsvr_AzureCalc_AzureCalcRateCard[[#This Row],[ServiceName]]&amp;Table_wabobpsvr_AzureCalc_AzureCalcRateCard[[#This Row],[Price_Level]]&amp;Table_wabobpsvr_AzureCalc_AzureCalcRateCard[[#This Row],[Region]]</f>
        <v>Basic_D3 VM (Windows)C10</v>
      </c>
      <c r="B5829" s="775">
        <v>10</v>
      </c>
      <c r="C5829" s="775" t="s">
        <v>680</v>
      </c>
      <c r="D5829" s="775" t="s">
        <v>177</v>
      </c>
      <c r="E5829" s="775">
        <v>0.66976000000000002</v>
      </c>
      <c r="F5829" s="775" t="s">
        <v>1099</v>
      </c>
      <c r="G5829" s="775" t="s">
        <v>4235</v>
      </c>
      <c r="H5829" s="775" t="s">
        <v>4235</v>
      </c>
      <c r="I5829" s="775" t="s">
        <v>4956</v>
      </c>
    </row>
    <row r="5830" spans="1:9">
      <c r="A5830" s="775" t="str">
        <f>Table_wabobpsvr_AzureCalc_AzureCalcRateCard[[#This Row],[ServiceName]]&amp;Table_wabobpsvr_AzureCalc_AzureCalcRateCard[[#This Row],[Price_Level]]&amp;Table_wabobpsvr_AzureCalc_AzureCalcRateCard[[#This Row],[Region]]</f>
        <v>Basic_D3 VM (Windows)D10</v>
      </c>
      <c r="B5830" s="775">
        <v>10</v>
      </c>
      <c r="C5830" s="775" t="s">
        <v>680</v>
      </c>
      <c r="D5830" s="775" t="s">
        <v>176</v>
      </c>
      <c r="E5830" s="775">
        <v>0.64768000000000003</v>
      </c>
      <c r="F5830" s="775" t="s">
        <v>1099</v>
      </c>
      <c r="G5830" s="775" t="s">
        <v>4235</v>
      </c>
      <c r="H5830" s="775" t="s">
        <v>4235</v>
      </c>
      <c r="I5830" s="775" t="s">
        <v>4956</v>
      </c>
    </row>
    <row r="5831" spans="1:9">
      <c r="A5831" s="775" t="str">
        <f>Table_wabobpsvr_AzureCalc_AzureCalcRateCard[[#This Row],[ServiceName]]&amp;Table_wabobpsvr_AzureCalc_AzureCalcRateCard[[#This Row],[Price_Level]]&amp;Table_wabobpsvr_AzureCalc_AzureCalcRateCard[[#This Row],[Region]]</f>
        <v>Basic_D3 VM (Windows)MOSP9</v>
      </c>
      <c r="B5831" s="775">
        <v>9</v>
      </c>
      <c r="C5831" s="775" t="s">
        <v>680</v>
      </c>
      <c r="D5831" s="775" t="s">
        <v>606</v>
      </c>
      <c r="E5831" s="775">
        <v>0.64</v>
      </c>
      <c r="F5831" s="775" t="s">
        <v>1099</v>
      </c>
      <c r="G5831" s="775" t="s">
        <v>4235</v>
      </c>
      <c r="H5831" s="775" t="s">
        <v>4235</v>
      </c>
      <c r="I5831" s="775" t="s">
        <v>4957</v>
      </c>
    </row>
    <row r="5832" spans="1:9">
      <c r="A5832" s="775" t="str">
        <f>Table_wabobpsvr_AzureCalc_AzureCalcRateCard[[#This Row],[ServiceName]]&amp;Table_wabobpsvr_AzureCalc_AzureCalcRateCard[[#This Row],[Price_Level]]&amp;Table_wabobpsvr_AzureCalc_AzureCalcRateCard[[#This Row],[Region]]</f>
        <v>Basic_D3 VM (Windows)A9</v>
      </c>
      <c r="B5832" s="775">
        <v>9</v>
      </c>
      <c r="C5832" s="775" t="s">
        <v>680</v>
      </c>
      <c r="D5832" s="775" t="s">
        <v>174</v>
      </c>
      <c r="E5832" s="775">
        <v>0.62080000000000002</v>
      </c>
      <c r="F5832" s="775" t="s">
        <v>1099</v>
      </c>
      <c r="G5832" s="775" t="s">
        <v>4235</v>
      </c>
      <c r="H5832" s="775" t="s">
        <v>4235</v>
      </c>
      <c r="I5832" s="775" t="s">
        <v>4957</v>
      </c>
    </row>
    <row r="5833" spans="1:9">
      <c r="A5833" s="775" t="str">
        <f>Table_wabobpsvr_AzureCalc_AzureCalcRateCard[[#This Row],[ServiceName]]&amp;Table_wabobpsvr_AzureCalc_AzureCalcRateCard[[#This Row],[Price_Level]]&amp;Table_wabobpsvr_AzureCalc_AzureCalcRateCard[[#This Row],[Region]]</f>
        <v>Basic_D3 VM (Windows)B9</v>
      </c>
      <c r="B5833" s="775">
        <v>9</v>
      </c>
      <c r="C5833" s="775" t="s">
        <v>680</v>
      </c>
      <c r="D5833" s="775" t="s">
        <v>175</v>
      </c>
      <c r="E5833" s="775">
        <v>0.60160000000000002</v>
      </c>
      <c r="F5833" s="775" t="s">
        <v>1099</v>
      </c>
      <c r="G5833" s="775" t="s">
        <v>4235</v>
      </c>
      <c r="H5833" s="775" t="s">
        <v>4235</v>
      </c>
      <c r="I5833" s="775" t="s">
        <v>4957</v>
      </c>
    </row>
    <row r="5834" spans="1:9">
      <c r="A5834" s="775" t="str">
        <f>Table_wabobpsvr_AzureCalc_AzureCalcRateCard[[#This Row],[ServiceName]]&amp;Table_wabobpsvr_AzureCalc_AzureCalcRateCard[[#This Row],[Price_Level]]&amp;Table_wabobpsvr_AzureCalc_AzureCalcRateCard[[#This Row],[Region]]</f>
        <v>Basic_D3 VM (Windows)C9</v>
      </c>
      <c r="B5834" s="775">
        <v>9</v>
      </c>
      <c r="C5834" s="775" t="s">
        <v>680</v>
      </c>
      <c r="D5834" s="775" t="s">
        <v>177</v>
      </c>
      <c r="E5834" s="775">
        <v>0.58240000000000003</v>
      </c>
      <c r="F5834" s="775" t="s">
        <v>1099</v>
      </c>
      <c r="G5834" s="775" t="s">
        <v>4235</v>
      </c>
      <c r="H5834" s="775" t="s">
        <v>4235</v>
      </c>
      <c r="I5834" s="775" t="s">
        <v>4957</v>
      </c>
    </row>
    <row r="5835" spans="1:9">
      <c r="A5835" s="775" t="str">
        <f>Table_wabobpsvr_AzureCalc_AzureCalcRateCard[[#This Row],[ServiceName]]&amp;Table_wabobpsvr_AzureCalc_AzureCalcRateCard[[#This Row],[Price_Level]]&amp;Table_wabobpsvr_AzureCalc_AzureCalcRateCard[[#This Row],[Region]]</f>
        <v>Basic_D3 VM (Windows)D9</v>
      </c>
      <c r="B5835" s="775">
        <v>9</v>
      </c>
      <c r="C5835" s="775" t="s">
        <v>680</v>
      </c>
      <c r="D5835" s="775" t="s">
        <v>176</v>
      </c>
      <c r="E5835" s="775">
        <v>0.56320000000000003</v>
      </c>
      <c r="F5835" s="775" t="s">
        <v>1099</v>
      </c>
      <c r="G5835" s="775" t="s">
        <v>4235</v>
      </c>
      <c r="H5835" s="775" t="s">
        <v>4235</v>
      </c>
      <c r="I5835" s="775" t="s">
        <v>4957</v>
      </c>
    </row>
    <row r="5836" spans="1:9">
      <c r="A5836" s="775" t="str">
        <f>Table_wabobpsvr_AzureCalc_AzureCalcRateCard[[#This Row],[ServiceName]]&amp;Table_wabobpsvr_AzureCalc_AzureCalcRateCard[[#This Row],[Price_Level]]&amp;Table_wabobpsvr_AzureCalc_AzureCalcRateCard[[#This Row],[Region]]</f>
        <v>Standard S3 Database DaysA12</v>
      </c>
      <c r="B5836" s="775">
        <v>12</v>
      </c>
      <c r="C5836" s="775" t="s">
        <v>87</v>
      </c>
      <c r="D5836" s="775" t="s">
        <v>174</v>
      </c>
      <c r="E5836" s="775">
        <v>0.2215</v>
      </c>
      <c r="F5836" s="775" t="s">
        <v>3081</v>
      </c>
      <c r="G5836" s="775" t="s">
        <v>3102</v>
      </c>
      <c r="H5836" s="775" t="s">
        <v>3103</v>
      </c>
      <c r="I5836" s="775" t="s">
        <v>4958</v>
      </c>
    </row>
    <row r="5837" spans="1:9">
      <c r="A5837" s="775" t="str">
        <f>Table_wabobpsvr_AzureCalc_AzureCalcRateCard[[#This Row],[ServiceName]]&amp;Table_wabobpsvr_AzureCalc_AzureCalcRateCard[[#This Row],[Price_Level]]&amp;Table_wabobpsvr_AzureCalc_AzureCalcRateCard[[#This Row],[Region]]</f>
        <v>Basic_D3 VM (Windows)MOSP13</v>
      </c>
      <c r="B5837" s="775">
        <v>13</v>
      </c>
      <c r="C5837" s="775" t="s">
        <v>680</v>
      </c>
      <c r="D5837" s="775" t="s">
        <v>606</v>
      </c>
      <c r="E5837" s="775">
        <v>0.63200000000000001</v>
      </c>
      <c r="F5837" s="775" t="s">
        <v>1099</v>
      </c>
      <c r="G5837" s="775" t="s">
        <v>4235</v>
      </c>
      <c r="H5837" s="775" t="s">
        <v>4235</v>
      </c>
      <c r="I5837" s="775" t="s">
        <v>4959</v>
      </c>
    </row>
    <row r="5838" spans="1:9">
      <c r="A5838" s="775" t="str">
        <f>Table_wabobpsvr_AzureCalc_AzureCalcRateCard[[#This Row],[ServiceName]]&amp;Table_wabobpsvr_AzureCalc_AzureCalcRateCard[[#This Row],[Price_Level]]&amp;Table_wabobpsvr_AzureCalc_AzureCalcRateCard[[#This Row],[Region]]</f>
        <v>Basic_D3 VM (Windows)A13</v>
      </c>
      <c r="B5838" s="775">
        <v>13</v>
      </c>
      <c r="C5838" s="775" t="s">
        <v>680</v>
      </c>
      <c r="D5838" s="775" t="s">
        <v>174</v>
      </c>
      <c r="E5838" s="775">
        <v>0.61304000000000003</v>
      </c>
      <c r="F5838" s="775" t="s">
        <v>1099</v>
      </c>
      <c r="G5838" s="775" t="s">
        <v>4235</v>
      </c>
      <c r="H5838" s="775" t="s">
        <v>4235</v>
      </c>
      <c r="I5838" s="775" t="s">
        <v>4959</v>
      </c>
    </row>
    <row r="5839" spans="1:9">
      <c r="A5839" s="775" t="str">
        <f>Table_wabobpsvr_AzureCalc_AzureCalcRateCard[[#This Row],[ServiceName]]&amp;Table_wabobpsvr_AzureCalc_AzureCalcRateCard[[#This Row],[Price_Level]]&amp;Table_wabobpsvr_AzureCalc_AzureCalcRateCard[[#This Row],[Region]]</f>
        <v>Basic_D3 VM (Windows)B13</v>
      </c>
      <c r="B5839" s="775">
        <v>13</v>
      </c>
      <c r="C5839" s="775" t="s">
        <v>680</v>
      </c>
      <c r="D5839" s="775" t="s">
        <v>175</v>
      </c>
      <c r="E5839" s="775">
        <v>0.59408000000000005</v>
      </c>
      <c r="F5839" s="775" t="s">
        <v>1099</v>
      </c>
      <c r="G5839" s="775" t="s">
        <v>4235</v>
      </c>
      <c r="H5839" s="775" t="s">
        <v>4235</v>
      </c>
      <c r="I5839" s="775" t="s">
        <v>4959</v>
      </c>
    </row>
    <row r="5840" spans="1:9">
      <c r="A5840" s="775" t="str">
        <f>Table_wabobpsvr_AzureCalc_AzureCalcRateCard[[#This Row],[ServiceName]]&amp;Table_wabobpsvr_AzureCalc_AzureCalcRateCard[[#This Row],[Price_Level]]&amp;Table_wabobpsvr_AzureCalc_AzureCalcRateCard[[#This Row],[Region]]</f>
        <v>Basic_D3 VM (Windows)C13</v>
      </c>
      <c r="B5840" s="775">
        <v>13</v>
      </c>
      <c r="C5840" s="775" t="s">
        <v>680</v>
      </c>
      <c r="D5840" s="775" t="s">
        <v>177</v>
      </c>
      <c r="E5840" s="775">
        <v>0.57511999999999996</v>
      </c>
      <c r="F5840" s="775" t="s">
        <v>1099</v>
      </c>
      <c r="G5840" s="775" t="s">
        <v>4235</v>
      </c>
      <c r="H5840" s="775" t="s">
        <v>4235</v>
      </c>
      <c r="I5840" s="775" t="s">
        <v>4959</v>
      </c>
    </row>
    <row r="5841" spans="1:9">
      <c r="A5841" s="775" t="str">
        <f>Table_wabobpsvr_AzureCalc_AzureCalcRateCard[[#This Row],[ServiceName]]&amp;Table_wabobpsvr_AzureCalc_AzureCalcRateCard[[#This Row],[Price_Level]]&amp;Table_wabobpsvr_AzureCalc_AzureCalcRateCard[[#This Row],[Region]]</f>
        <v>Basic_D3 VM (Windows)D13</v>
      </c>
      <c r="B5841" s="775">
        <v>13</v>
      </c>
      <c r="C5841" s="775" t="s">
        <v>680</v>
      </c>
      <c r="D5841" s="775" t="s">
        <v>176</v>
      </c>
      <c r="E5841" s="775">
        <v>0.55615999999999999</v>
      </c>
      <c r="F5841" s="775" t="s">
        <v>1099</v>
      </c>
      <c r="G5841" s="775" t="s">
        <v>4235</v>
      </c>
      <c r="H5841" s="775" t="s">
        <v>4235</v>
      </c>
      <c r="I5841" s="775" t="s">
        <v>4959</v>
      </c>
    </row>
    <row r="5842" spans="1:9">
      <c r="A5842" s="775" t="str">
        <f>Table_wabobpsvr_AzureCalc_AzureCalcRateCard[[#This Row],[ServiceName]]&amp;Table_wabobpsvr_AzureCalc_AzureCalcRateCard[[#This Row],[Price_Level]]&amp;Table_wabobpsvr_AzureCalc_AzureCalcRateCard[[#This Row],[Region]]</f>
        <v>Basic_D3 VM (Windows)MOSP7</v>
      </c>
      <c r="B5842" s="775">
        <v>7</v>
      </c>
      <c r="C5842" s="775" t="s">
        <v>680</v>
      </c>
      <c r="D5842" s="775" t="s">
        <v>606</v>
      </c>
      <c r="E5842" s="775">
        <v>0.52</v>
      </c>
      <c r="F5842" s="775" t="s">
        <v>1099</v>
      </c>
      <c r="G5842" s="775" t="s">
        <v>4235</v>
      </c>
      <c r="H5842" s="775" t="s">
        <v>4235</v>
      </c>
      <c r="I5842" s="775" t="s">
        <v>4960</v>
      </c>
    </row>
    <row r="5843" spans="1:9">
      <c r="A5843" s="775" t="str">
        <f>Table_wabobpsvr_AzureCalc_AzureCalcRateCard[[#This Row],[ServiceName]]&amp;Table_wabobpsvr_AzureCalc_AzureCalcRateCard[[#This Row],[Price_Level]]&amp;Table_wabobpsvr_AzureCalc_AzureCalcRateCard[[#This Row],[Region]]</f>
        <v>Basic_D3 VM (Windows)A7</v>
      </c>
      <c r="B5843" s="775">
        <v>7</v>
      </c>
      <c r="C5843" s="775" t="s">
        <v>680</v>
      </c>
      <c r="D5843" s="775" t="s">
        <v>174</v>
      </c>
      <c r="E5843" s="775">
        <v>0.50439999999999996</v>
      </c>
      <c r="F5843" s="775" t="s">
        <v>1099</v>
      </c>
      <c r="G5843" s="775" t="s">
        <v>4235</v>
      </c>
      <c r="H5843" s="775" t="s">
        <v>4235</v>
      </c>
      <c r="I5843" s="775" t="s">
        <v>4960</v>
      </c>
    </row>
    <row r="5844" spans="1:9">
      <c r="A5844" s="775" t="str">
        <f>Table_wabobpsvr_AzureCalc_AzureCalcRateCard[[#This Row],[ServiceName]]&amp;Table_wabobpsvr_AzureCalc_AzureCalcRateCard[[#This Row],[Price_Level]]&amp;Table_wabobpsvr_AzureCalc_AzureCalcRateCard[[#This Row],[Region]]</f>
        <v>Basic_D3 VM (Windows)B7</v>
      </c>
      <c r="B5844" s="775">
        <v>7</v>
      </c>
      <c r="C5844" s="775" t="s">
        <v>680</v>
      </c>
      <c r="D5844" s="775" t="s">
        <v>175</v>
      </c>
      <c r="E5844" s="775">
        <v>0.48880000000000001</v>
      </c>
      <c r="F5844" s="775" t="s">
        <v>1099</v>
      </c>
      <c r="G5844" s="775" t="s">
        <v>4235</v>
      </c>
      <c r="H5844" s="775" t="s">
        <v>4235</v>
      </c>
      <c r="I5844" s="775" t="s">
        <v>4960</v>
      </c>
    </row>
    <row r="5845" spans="1:9">
      <c r="A5845" s="775" t="str">
        <f>Table_wabobpsvr_AzureCalc_AzureCalcRateCard[[#This Row],[ServiceName]]&amp;Table_wabobpsvr_AzureCalc_AzureCalcRateCard[[#This Row],[Price_Level]]&amp;Table_wabobpsvr_AzureCalc_AzureCalcRateCard[[#This Row],[Region]]</f>
        <v>Basic_D3 VM (Windows)C7</v>
      </c>
      <c r="B5845" s="775">
        <v>7</v>
      </c>
      <c r="C5845" s="775" t="s">
        <v>680</v>
      </c>
      <c r="D5845" s="775" t="s">
        <v>177</v>
      </c>
      <c r="E5845" s="775">
        <v>0.47320000000000001</v>
      </c>
      <c r="F5845" s="775" t="s">
        <v>1099</v>
      </c>
      <c r="G5845" s="775" t="s">
        <v>4235</v>
      </c>
      <c r="H5845" s="775" t="s">
        <v>4235</v>
      </c>
      <c r="I5845" s="775" t="s">
        <v>4960</v>
      </c>
    </row>
    <row r="5846" spans="1:9">
      <c r="A5846" s="775" t="str">
        <f>Table_wabobpsvr_AzureCalc_AzureCalcRateCard[[#This Row],[ServiceName]]&amp;Table_wabobpsvr_AzureCalc_AzureCalcRateCard[[#This Row],[Price_Level]]&amp;Table_wabobpsvr_AzureCalc_AzureCalcRateCard[[#This Row],[Region]]</f>
        <v>Basic_D3 VM (Windows)D7</v>
      </c>
      <c r="B5846" s="775">
        <v>7</v>
      </c>
      <c r="C5846" s="775" t="s">
        <v>680</v>
      </c>
      <c r="D5846" s="775" t="s">
        <v>176</v>
      </c>
      <c r="E5846" s="775">
        <v>0.45760000000000001</v>
      </c>
      <c r="F5846" s="775" t="s">
        <v>1099</v>
      </c>
      <c r="G5846" s="775" t="s">
        <v>4235</v>
      </c>
      <c r="H5846" s="775" t="s">
        <v>4235</v>
      </c>
      <c r="I5846" s="775" t="s">
        <v>4960</v>
      </c>
    </row>
    <row r="5847" spans="1:9">
      <c r="A5847" s="775" t="str">
        <f>Table_wabobpsvr_AzureCalc_AzureCalcRateCard[[#This Row],[ServiceName]]&amp;Table_wabobpsvr_AzureCalc_AzureCalcRateCard[[#This Row],[Price_Level]]&amp;Table_wabobpsvr_AzureCalc_AzureCalcRateCard[[#This Row],[Region]]</f>
        <v>Basic_D3 VM (Windows)MOSP8</v>
      </c>
      <c r="B5847" s="775">
        <v>8</v>
      </c>
      <c r="C5847" s="775" t="s">
        <v>680</v>
      </c>
      <c r="D5847" s="775" t="s">
        <v>606</v>
      </c>
      <c r="E5847" s="775">
        <v>0.6</v>
      </c>
      <c r="F5847" s="775" t="s">
        <v>1099</v>
      </c>
      <c r="G5847" s="775" t="s">
        <v>4235</v>
      </c>
      <c r="H5847" s="775" t="s">
        <v>4235</v>
      </c>
      <c r="I5847" s="775" t="s">
        <v>4961</v>
      </c>
    </row>
    <row r="5848" spans="1:9">
      <c r="A5848" s="775" t="str">
        <f>Table_wabobpsvr_AzureCalc_AzureCalcRateCard[[#This Row],[ServiceName]]&amp;Table_wabobpsvr_AzureCalc_AzureCalcRateCard[[#This Row],[Price_Level]]&amp;Table_wabobpsvr_AzureCalc_AzureCalcRateCard[[#This Row],[Region]]</f>
        <v>Basic_D3 VM (Windows)A8</v>
      </c>
      <c r="B5848" s="775">
        <v>8</v>
      </c>
      <c r="C5848" s="775" t="s">
        <v>680</v>
      </c>
      <c r="D5848" s="775" t="s">
        <v>174</v>
      </c>
      <c r="E5848" s="775">
        <v>0.58199999999999996</v>
      </c>
      <c r="F5848" s="775" t="s">
        <v>1099</v>
      </c>
      <c r="G5848" s="775" t="s">
        <v>4235</v>
      </c>
      <c r="H5848" s="775" t="s">
        <v>4235</v>
      </c>
      <c r="I5848" s="775" t="s">
        <v>4961</v>
      </c>
    </row>
    <row r="5849" spans="1:9">
      <c r="A5849" s="775" t="str">
        <f>Table_wabobpsvr_AzureCalc_AzureCalcRateCard[[#This Row],[ServiceName]]&amp;Table_wabobpsvr_AzureCalc_AzureCalcRateCard[[#This Row],[Price_Level]]&amp;Table_wabobpsvr_AzureCalc_AzureCalcRateCard[[#This Row],[Region]]</f>
        <v>Basic_D3 VM (Windows)B8</v>
      </c>
      <c r="B5849" s="775">
        <v>8</v>
      </c>
      <c r="C5849" s="775" t="s">
        <v>680</v>
      </c>
      <c r="D5849" s="775" t="s">
        <v>175</v>
      </c>
      <c r="E5849" s="775">
        <v>0.56399999999999995</v>
      </c>
      <c r="F5849" s="775" t="s">
        <v>1099</v>
      </c>
      <c r="G5849" s="775" t="s">
        <v>4235</v>
      </c>
      <c r="H5849" s="775" t="s">
        <v>4235</v>
      </c>
      <c r="I5849" s="775" t="s">
        <v>4961</v>
      </c>
    </row>
    <row r="5850" spans="1:9">
      <c r="A5850" s="775" t="str">
        <f>Table_wabobpsvr_AzureCalc_AzureCalcRateCard[[#This Row],[ServiceName]]&amp;Table_wabobpsvr_AzureCalc_AzureCalcRateCard[[#This Row],[Price_Level]]&amp;Table_wabobpsvr_AzureCalc_AzureCalcRateCard[[#This Row],[Region]]</f>
        <v>Basic_D3 VM (Windows)C8</v>
      </c>
      <c r="B5850" s="775">
        <v>8</v>
      </c>
      <c r="C5850" s="775" t="s">
        <v>680</v>
      </c>
      <c r="D5850" s="775" t="s">
        <v>177</v>
      </c>
      <c r="E5850" s="775">
        <v>0.54600000000000004</v>
      </c>
      <c r="F5850" s="775" t="s">
        <v>1099</v>
      </c>
      <c r="G5850" s="775" t="s">
        <v>4235</v>
      </c>
      <c r="H5850" s="775" t="s">
        <v>4235</v>
      </c>
      <c r="I5850" s="775" t="s">
        <v>4961</v>
      </c>
    </row>
    <row r="5851" spans="1:9">
      <c r="A5851" s="775" t="str">
        <f>Table_wabobpsvr_AzureCalc_AzureCalcRateCard[[#This Row],[ServiceName]]&amp;Table_wabobpsvr_AzureCalc_AzureCalcRateCard[[#This Row],[Price_Level]]&amp;Table_wabobpsvr_AzureCalc_AzureCalcRateCard[[#This Row],[Region]]</f>
        <v>Basic_D3 VM (Windows)D8</v>
      </c>
      <c r="B5851" s="775">
        <v>8</v>
      </c>
      <c r="C5851" s="775" t="s">
        <v>680</v>
      </c>
      <c r="D5851" s="775" t="s">
        <v>176</v>
      </c>
      <c r="E5851" s="775">
        <v>0.52800000000000002</v>
      </c>
      <c r="F5851" s="775" t="s">
        <v>1099</v>
      </c>
      <c r="G5851" s="775" t="s">
        <v>4235</v>
      </c>
      <c r="H5851" s="775" t="s">
        <v>4235</v>
      </c>
      <c r="I5851" s="775" t="s">
        <v>4961</v>
      </c>
    </row>
    <row r="5852" spans="1:9">
      <c r="A5852" s="775" t="str">
        <f>Table_wabobpsvr_AzureCalc_AzureCalcRateCard[[#This Row],[ServiceName]]&amp;Table_wabobpsvr_AzureCalc_AzureCalcRateCard[[#This Row],[Price_Level]]&amp;Table_wabobpsvr_AzureCalc_AzureCalcRateCard[[#This Row],[Region]]</f>
        <v>Basic_D3 VM (Windows)MOSP11</v>
      </c>
      <c r="B5852" s="775">
        <v>11</v>
      </c>
      <c r="C5852" s="775" t="s">
        <v>680</v>
      </c>
      <c r="D5852" s="775" t="s">
        <v>606</v>
      </c>
      <c r="E5852" s="775">
        <v>0.69199999999999995</v>
      </c>
      <c r="F5852" s="775" t="s">
        <v>1099</v>
      </c>
      <c r="G5852" s="775" t="s">
        <v>4235</v>
      </c>
      <c r="H5852" s="775" t="s">
        <v>4235</v>
      </c>
      <c r="I5852" s="775" t="s">
        <v>4962</v>
      </c>
    </row>
    <row r="5853" spans="1:9">
      <c r="A5853" s="775" t="str">
        <f>Table_wabobpsvr_AzureCalc_AzureCalcRateCard[[#This Row],[ServiceName]]&amp;Table_wabobpsvr_AzureCalc_AzureCalcRateCard[[#This Row],[Price_Level]]&amp;Table_wabobpsvr_AzureCalc_AzureCalcRateCard[[#This Row],[Region]]</f>
        <v>Basic_D3 VM (Windows)A11</v>
      </c>
      <c r="B5853" s="775">
        <v>11</v>
      </c>
      <c r="C5853" s="775" t="s">
        <v>680</v>
      </c>
      <c r="D5853" s="775" t="s">
        <v>174</v>
      </c>
      <c r="E5853" s="775">
        <v>0.67123999999999995</v>
      </c>
      <c r="F5853" s="775" t="s">
        <v>1099</v>
      </c>
      <c r="G5853" s="775" t="s">
        <v>4235</v>
      </c>
      <c r="H5853" s="775" t="s">
        <v>4235</v>
      </c>
      <c r="I5853" s="775" t="s">
        <v>4962</v>
      </c>
    </row>
    <row r="5854" spans="1:9">
      <c r="A5854" s="775" t="str">
        <f>Table_wabobpsvr_AzureCalc_AzureCalcRateCard[[#This Row],[ServiceName]]&amp;Table_wabobpsvr_AzureCalc_AzureCalcRateCard[[#This Row],[Price_Level]]&amp;Table_wabobpsvr_AzureCalc_AzureCalcRateCard[[#This Row],[Region]]</f>
        <v>Basic_D3 VM (Windows)B11</v>
      </c>
      <c r="B5854" s="775">
        <v>11</v>
      </c>
      <c r="C5854" s="775" t="s">
        <v>680</v>
      </c>
      <c r="D5854" s="775" t="s">
        <v>175</v>
      </c>
      <c r="E5854" s="775">
        <v>0.65047999999999995</v>
      </c>
      <c r="F5854" s="775" t="s">
        <v>1099</v>
      </c>
      <c r="G5854" s="775" t="s">
        <v>4235</v>
      </c>
      <c r="H5854" s="775" t="s">
        <v>4235</v>
      </c>
      <c r="I5854" s="775" t="s">
        <v>4962</v>
      </c>
    </row>
    <row r="5855" spans="1:9">
      <c r="A5855" s="775" t="str">
        <f>Table_wabobpsvr_AzureCalc_AzureCalcRateCard[[#This Row],[ServiceName]]&amp;Table_wabobpsvr_AzureCalc_AzureCalcRateCard[[#This Row],[Price_Level]]&amp;Table_wabobpsvr_AzureCalc_AzureCalcRateCard[[#This Row],[Region]]</f>
        <v>Basic_D3 VM (Windows)C11</v>
      </c>
      <c r="B5855" s="775">
        <v>11</v>
      </c>
      <c r="C5855" s="775" t="s">
        <v>680</v>
      </c>
      <c r="D5855" s="775" t="s">
        <v>177</v>
      </c>
      <c r="E5855" s="775">
        <v>0.62971999999999995</v>
      </c>
      <c r="F5855" s="775" t="s">
        <v>1099</v>
      </c>
      <c r="G5855" s="775" t="s">
        <v>4235</v>
      </c>
      <c r="H5855" s="775" t="s">
        <v>4235</v>
      </c>
      <c r="I5855" s="775" t="s">
        <v>4962</v>
      </c>
    </row>
    <row r="5856" spans="1:9">
      <c r="A5856" s="1039" t="str">
        <f>Table_wabobpsvr_AzureCalc_AzureCalcRateCard[[#This Row],[ServiceName]]&amp;Table_wabobpsvr_AzureCalc_AzureCalcRateCard[[#This Row],[Price_Level]]&amp;Table_wabobpsvr_AzureCalc_AzureCalcRateCard[[#This Row],[Region]]</f>
        <v>Basic_D3 VM (Windows)D11</v>
      </c>
      <c r="B5856" s="1039">
        <v>11</v>
      </c>
      <c r="C5856" s="1039" t="s">
        <v>680</v>
      </c>
      <c r="D5856" s="1039" t="s">
        <v>176</v>
      </c>
      <c r="E5856" s="1039">
        <v>0.60895999999999995</v>
      </c>
      <c r="F5856" s="1039" t="s">
        <v>1099</v>
      </c>
      <c r="G5856" s="775" t="s">
        <v>4235</v>
      </c>
      <c r="H5856" s="775" t="s">
        <v>4235</v>
      </c>
      <c r="I5856" s="775" t="s">
        <v>4962</v>
      </c>
    </row>
    <row r="5857" spans="1:9">
      <c r="A5857" s="1039" t="str">
        <f>Table_wabobpsvr_AzureCalc_AzureCalcRateCard[[#This Row],[ServiceName]]&amp;Table_wabobpsvr_AzureCalc_AzureCalcRateCard[[#This Row],[Price_Level]]&amp;Table_wabobpsvr_AzureCalc_AzureCalcRateCard[[#This Row],[Region]]</f>
        <v>Basic_D3 VM (Windows)MOSP12</v>
      </c>
      <c r="B5857" s="1039">
        <v>12</v>
      </c>
      <c r="C5857" s="1039" t="s">
        <v>680</v>
      </c>
      <c r="D5857" s="1039" t="s">
        <v>606</v>
      </c>
      <c r="E5857" s="1039">
        <v>0.6</v>
      </c>
      <c r="F5857" s="1039" t="s">
        <v>1099</v>
      </c>
      <c r="G5857" s="775" t="s">
        <v>4235</v>
      </c>
      <c r="H5857" s="775" t="s">
        <v>4235</v>
      </c>
      <c r="I5857" s="775" t="s">
        <v>4963</v>
      </c>
    </row>
    <row r="5858" spans="1:9">
      <c r="A5858" s="1039" t="str">
        <f>Table_wabobpsvr_AzureCalc_AzureCalcRateCard[[#This Row],[ServiceName]]&amp;Table_wabobpsvr_AzureCalc_AzureCalcRateCard[[#This Row],[Price_Level]]&amp;Table_wabobpsvr_AzureCalc_AzureCalcRateCard[[#This Row],[Region]]</f>
        <v>Basic_D3 VM (Windows)A12</v>
      </c>
      <c r="B5858" s="1039">
        <v>12</v>
      </c>
      <c r="C5858" s="1039" t="s">
        <v>680</v>
      </c>
      <c r="D5858" s="1039" t="s">
        <v>174</v>
      </c>
      <c r="E5858" s="1039">
        <v>0.58199999999999996</v>
      </c>
      <c r="F5858" s="1039" t="s">
        <v>1099</v>
      </c>
      <c r="G5858" s="775" t="s">
        <v>4235</v>
      </c>
      <c r="H5858" s="775" t="s">
        <v>4235</v>
      </c>
      <c r="I5858" s="775" t="s">
        <v>4963</v>
      </c>
    </row>
    <row r="5859" spans="1:9">
      <c r="A5859" s="1039" t="str">
        <f>Table_wabobpsvr_AzureCalc_AzureCalcRateCard[[#This Row],[ServiceName]]&amp;Table_wabobpsvr_AzureCalc_AzureCalcRateCard[[#This Row],[Price_Level]]&amp;Table_wabobpsvr_AzureCalc_AzureCalcRateCard[[#This Row],[Region]]</f>
        <v>Basic_D3 VM (Windows)B12</v>
      </c>
      <c r="B5859" s="1039">
        <v>12</v>
      </c>
      <c r="C5859" s="1039" t="s">
        <v>680</v>
      </c>
      <c r="D5859" s="1039" t="s">
        <v>175</v>
      </c>
      <c r="E5859" s="1039">
        <v>0.56399999999999995</v>
      </c>
      <c r="F5859" s="1039" t="s">
        <v>1099</v>
      </c>
      <c r="G5859" s="775" t="s">
        <v>4235</v>
      </c>
      <c r="H5859" s="775" t="s">
        <v>4235</v>
      </c>
      <c r="I5859" s="775" t="s">
        <v>4963</v>
      </c>
    </row>
    <row r="5860" spans="1:9">
      <c r="A5860" s="1039" t="str">
        <f>Table_wabobpsvr_AzureCalc_AzureCalcRateCard[[#This Row],[ServiceName]]&amp;Table_wabobpsvr_AzureCalc_AzureCalcRateCard[[#This Row],[Price_Level]]&amp;Table_wabobpsvr_AzureCalc_AzureCalcRateCard[[#This Row],[Region]]</f>
        <v>Basic_D3 VM (Windows)C12</v>
      </c>
      <c r="B5860" s="1039">
        <v>12</v>
      </c>
      <c r="C5860" s="1039" t="s">
        <v>680</v>
      </c>
      <c r="D5860" s="1039" t="s">
        <v>177</v>
      </c>
      <c r="E5860" s="1039">
        <v>0.54600000000000004</v>
      </c>
      <c r="F5860" s="1039" t="s">
        <v>1099</v>
      </c>
      <c r="G5860" s="775" t="s">
        <v>4235</v>
      </c>
      <c r="H5860" s="775" t="s">
        <v>4235</v>
      </c>
      <c r="I5860" s="775" t="s">
        <v>4963</v>
      </c>
    </row>
    <row r="5861" spans="1:9">
      <c r="A5861" s="775" t="str">
        <f>Table_wabobpsvr_AzureCalc_AzureCalcRateCard[[#This Row],[ServiceName]]&amp;Table_wabobpsvr_AzureCalc_AzureCalcRateCard[[#This Row],[Price_Level]]&amp;Table_wabobpsvr_AzureCalc_AzureCalcRateCard[[#This Row],[Region]]</f>
        <v>Basic_D3 VM (Windows)D12</v>
      </c>
      <c r="B5861" s="775">
        <v>12</v>
      </c>
      <c r="C5861" s="775" t="s">
        <v>680</v>
      </c>
      <c r="D5861" s="775" t="s">
        <v>176</v>
      </c>
      <c r="E5861" s="775">
        <v>0.52800000000000002</v>
      </c>
      <c r="F5861" s="775" t="s">
        <v>1099</v>
      </c>
      <c r="G5861" s="775" t="s">
        <v>4235</v>
      </c>
      <c r="H5861" s="775" t="s">
        <v>4235</v>
      </c>
      <c r="I5861" s="775" t="s">
        <v>4963</v>
      </c>
    </row>
    <row r="5862" spans="1:9">
      <c r="A5862" s="775" t="str">
        <f>Table_wabobpsvr_AzureCalc_AzureCalcRateCard[[#This Row],[ServiceName]]&amp;Table_wabobpsvr_AzureCalc_AzureCalcRateCard[[#This Row],[Price_Level]]&amp;Table_wabobpsvr_AzureCalc_AzureCalcRateCard[[#This Row],[Region]]</f>
        <v>Basic_D3 VM (Windows)MOSP3</v>
      </c>
      <c r="B5862" s="775">
        <v>3</v>
      </c>
      <c r="C5862" s="775" t="s">
        <v>680</v>
      </c>
      <c r="D5862" s="775" t="s">
        <v>606</v>
      </c>
      <c r="E5862" s="775">
        <v>0.56000000000000005</v>
      </c>
      <c r="F5862" s="775" t="s">
        <v>1099</v>
      </c>
      <c r="G5862" s="775" t="s">
        <v>4235</v>
      </c>
      <c r="H5862" s="775" t="s">
        <v>4235</v>
      </c>
      <c r="I5862" s="775" t="s">
        <v>4964</v>
      </c>
    </row>
    <row r="5863" spans="1:9">
      <c r="A5863" s="775" t="str">
        <f>Table_wabobpsvr_AzureCalc_AzureCalcRateCard[[#This Row],[ServiceName]]&amp;Table_wabobpsvr_AzureCalc_AzureCalcRateCard[[#This Row],[Price_Level]]&amp;Table_wabobpsvr_AzureCalc_AzureCalcRateCard[[#This Row],[Region]]</f>
        <v>Basic_D3 VM (Windows)A3</v>
      </c>
      <c r="B5863" s="775">
        <v>3</v>
      </c>
      <c r="C5863" s="775" t="s">
        <v>680</v>
      </c>
      <c r="D5863" s="775" t="s">
        <v>174</v>
      </c>
      <c r="E5863" s="775">
        <v>0.54320000000000002</v>
      </c>
      <c r="F5863" s="775" t="s">
        <v>1099</v>
      </c>
      <c r="G5863" s="775" t="s">
        <v>4235</v>
      </c>
      <c r="H5863" s="775" t="s">
        <v>4235</v>
      </c>
      <c r="I5863" s="775" t="s">
        <v>4964</v>
      </c>
    </row>
    <row r="5864" spans="1:9">
      <c r="A5864" s="775" t="str">
        <f>Table_wabobpsvr_AzureCalc_AzureCalcRateCard[[#This Row],[ServiceName]]&amp;Table_wabobpsvr_AzureCalc_AzureCalcRateCard[[#This Row],[Price_Level]]&amp;Table_wabobpsvr_AzureCalc_AzureCalcRateCard[[#This Row],[Region]]</f>
        <v>Basic_D3 VM (Windows)B3</v>
      </c>
      <c r="B5864" s="775">
        <v>3</v>
      </c>
      <c r="C5864" s="775" t="s">
        <v>680</v>
      </c>
      <c r="D5864" s="775" t="s">
        <v>175</v>
      </c>
      <c r="E5864" s="775">
        <v>0.52639999999999998</v>
      </c>
      <c r="F5864" s="775" t="s">
        <v>1099</v>
      </c>
      <c r="G5864" s="775" t="s">
        <v>4235</v>
      </c>
      <c r="H5864" s="775" t="s">
        <v>4235</v>
      </c>
      <c r="I5864" s="775" t="s">
        <v>4964</v>
      </c>
    </row>
    <row r="5865" spans="1:9">
      <c r="A5865" s="775" t="str">
        <f>Table_wabobpsvr_AzureCalc_AzureCalcRateCard[[#This Row],[ServiceName]]&amp;Table_wabobpsvr_AzureCalc_AzureCalcRateCard[[#This Row],[Price_Level]]&amp;Table_wabobpsvr_AzureCalc_AzureCalcRateCard[[#This Row],[Region]]</f>
        <v>Basic_D3 VM (Windows)C3</v>
      </c>
      <c r="B5865" s="775">
        <v>3</v>
      </c>
      <c r="C5865" s="775" t="s">
        <v>680</v>
      </c>
      <c r="D5865" s="775" t="s">
        <v>177</v>
      </c>
      <c r="E5865" s="775">
        <v>0.50960000000000005</v>
      </c>
      <c r="F5865" s="775" t="s">
        <v>1099</v>
      </c>
      <c r="G5865" s="775" t="s">
        <v>4235</v>
      </c>
      <c r="H5865" s="775" t="s">
        <v>4235</v>
      </c>
      <c r="I5865" s="775" t="s">
        <v>4964</v>
      </c>
    </row>
    <row r="5866" spans="1:9">
      <c r="A5866" s="775" t="str">
        <f>Table_wabobpsvr_AzureCalc_AzureCalcRateCard[[#This Row],[ServiceName]]&amp;Table_wabobpsvr_AzureCalc_AzureCalcRateCard[[#This Row],[Price_Level]]&amp;Table_wabobpsvr_AzureCalc_AzureCalcRateCard[[#This Row],[Region]]</f>
        <v>Basic_D3 VM (Windows)D3</v>
      </c>
      <c r="B5866" s="775">
        <v>3</v>
      </c>
      <c r="C5866" s="775" t="s">
        <v>680</v>
      </c>
      <c r="D5866" s="775" t="s">
        <v>176</v>
      </c>
      <c r="E5866" s="775">
        <v>0.49280000000000002</v>
      </c>
      <c r="F5866" s="775" t="s">
        <v>1099</v>
      </c>
      <c r="G5866" s="775" t="s">
        <v>4235</v>
      </c>
      <c r="H5866" s="775" t="s">
        <v>4235</v>
      </c>
      <c r="I5866" s="775" t="s">
        <v>4964</v>
      </c>
    </row>
    <row r="5867" spans="1:9">
      <c r="A5867" s="1039" t="str">
        <f>Table_wabobpsvr_AzureCalc_AzureCalcRateCard[[#This Row],[ServiceName]]&amp;Table_wabobpsvr_AzureCalc_AzureCalcRateCard[[#This Row],[Price_Level]]&amp;Table_wabobpsvr_AzureCalc_AzureCalcRateCard[[#This Row],[Region]]</f>
        <v>Basic_D3 VM (Windows)MOSP6</v>
      </c>
      <c r="B5867" s="1039">
        <v>6</v>
      </c>
      <c r="C5867" s="1039" t="s">
        <v>680</v>
      </c>
      <c r="D5867" s="1039" t="s">
        <v>606</v>
      </c>
      <c r="E5867" s="1039">
        <v>0.56000000000000005</v>
      </c>
      <c r="F5867" s="1039" t="s">
        <v>1099</v>
      </c>
      <c r="G5867" s="775" t="s">
        <v>4235</v>
      </c>
      <c r="H5867" s="775" t="s">
        <v>4235</v>
      </c>
      <c r="I5867" s="775" t="s">
        <v>4965</v>
      </c>
    </row>
    <row r="5868" spans="1:9">
      <c r="A5868" s="775" t="str">
        <f>Table_wabobpsvr_AzureCalc_AzureCalcRateCard[[#This Row],[ServiceName]]&amp;Table_wabobpsvr_AzureCalc_AzureCalcRateCard[[#This Row],[Price_Level]]&amp;Table_wabobpsvr_AzureCalc_AzureCalcRateCard[[#This Row],[Region]]</f>
        <v>Basic_D3 VM (Windows)A6</v>
      </c>
      <c r="B5868" s="775">
        <v>6</v>
      </c>
      <c r="C5868" s="775" t="s">
        <v>680</v>
      </c>
      <c r="D5868" s="775" t="s">
        <v>174</v>
      </c>
      <c r="E5868" s="775">
        <v>0.54320000000000002</v>
      </c>
      <c r="F5868" s="775" t="s">
        <v>1099</v>
      </c>
      <c r="G5868" s="775" t="s">
        <v>4235</v>
      </c>
      <c r="H5868" s="775" t="s">
        <v>4235</v>
      </c>
      <c r="I5868" s="775" t="s">
        <v>4965</v>
      </c>
    </row>
    <row r="5869" spans="1:9">
      <c r="A5869" s="775" t="str">
        <f>Table_wabobpsvr_AzureCalc_AzureCalcRateCard[[#This Row],[ServiceName]]&amp;Table_wabobpsvr_AzureCalc_AzureCalcRateCard[[#This Row],[Price_Level]]&amp;Table_wabobpsvr_AzureCalc_AzureCalcRateCard[[#This Row],[Region]]</f>
        <v>Basic_D6 VM (Non-Windows)A3</v>
      </c>
      <c r="B5869" s="775">
        <v>3</v>
      </c>
      <c r="C5869" s="775" t="s">
        <v>680</v>
      </c>
      <c r="D5869" s="775" t="s">
        <v>174</v>
      </c>
      <c r="E5869" s="775">
        <v>1.9361200000000001</v>
      </c>
      <c r="F5869" s="775" t="s">
        <v>1104</v>
      </c>
      <c r="G5869" s="775" t="s">
        <v>4235</v>
      </c>
      <c r="H5869" s="775" t="s">
        <v>4235</v>
      </c>
      <c r="I5869" s="775" t="s">
        <v>4966</v>
      </c>
    </row>
    <row r="5870" spans="1:9">
      <c r="A5870" s="775" t="str">
        <f>Table_wabobpsvr_AzureCalc_AzureCalcRateCard[[#This Row],[ServiceName]]&amp;Table_wabobpsvr_AzureCalc_AzureCalcRateCard[[#This Row],[Price_Level]]&amp;Table_wabobpsvr_AzureCalc_AzureCalcRateCard[[#This Row],[Region]]</f>
        <v>Basic_D6 VM (Non-Windows)B3</v>
      </c>
      <c r="B5870" s="775">
        <v>3</v>
      </c>
      <c r="C5870" s="775" t="s">
        <v>680</v>
      </c>
      <c r="D5870" s="775" t="s">
        <v>175</v>
      </c>
      <c r="E5870" s="775">
        <v>1.8762399999999999</v>
      </c>
      <c r="F5870" s="775" t="s">
        <v>1104</v>
      </c>
      <c r="G5870" s="775" t="s">
        <v>4235</v>
      </c>
      <c r="H5870" s="775" t="s">
        <v>4235</v>
      </c>
      <c r="I5870" s="775" t="s">
        <v>4966</v>
      </c>
    </row>
    <row r="5871" spans="1:9">
      <c r="A5871" s="775" t="str">
        <f>Table_wabobpsvr_AzureCalc_AzureCalcRateCard[[#This Row],[ServiceName]]&amp;Table_wabobpsvr_AzureCalc_AzureCalcRateCard[[#This Row],[Price_Level]]&amp;Table_wabobpsvr_AzureCalc_AzureCalcRateCard[[#This Row],[Region]]</f>
        <v>Basic_D6 VM (Non-Windows)C3</v>
      </c>
      <c r="B5871" s="775">
        <v>3</v>
      </c>
      <c r="C5871" s="775" t="s">
        <v>680</v>
      </c>
      <c r="D5871" s="775" t="s">
        <v>177</v>
      </c>
      <c r="E5871" s="775">
        <v>1.81636</v>
      </c>
      <c r="F5871" s="775" t="s">
        <v>1104</v>
      </c>
      <c r="G5871" s="775" t="s">
        <v>4235</v>
      </c>
      <c r="H5871" s="775" t="s">
        <v>4235</v>
      </c>
      <c r="I5871" s="775" t="s">
        <v>4966</v>
      </c>
    </row>
    <row r="5872" spans="1:9">
      <c r="A5872" s="775" t="str">
        <f>Table_wabobpsvr_AzureCalc_AzureCalcRateCard[[#This Row],[ServiceName]]&amp;Table_wabobpsvr_AzureCalc_AzureCalcRateCard[[#This Row],[Price_Level]]&amp;Table_wabobpsvr_AzureCalc_AzureCalcRateCard[[#This Row],[Region]]</f>
        <v>Basic_D6 VM (Non-Windows)D3</v>
      </c>
      <c r="B5872" s="775">
        <v>3</v>
      </c>
      <c r="C5872" s="775" t="s">
        <v>680</v>
      </c>
      <c r="D5872" s="775" t="s">
        <v>176</v>
      </c>
      <c r="E5872" s="775">
        <v>1.75648</v>
      </c>
      <c r="F5872" s="775" t="s">
        <v>1104</v>
      </c>
      <c r="G5872" s="775" t="s">
        <v>4235</v>
      </c>
      <c r="H5872" s="775" t="s">
        <v>4235</v>
      </c>
      <c r="I5872" s="775" t="s">
        <v>4966</v>
      </c>
    </row>
    <row r="5873" spans="1:9">
      <c r="A5873" s="775" t="str">
        <f>Table_wabobpsvr_AzureCalc_AzureCalcRateCard[[#This Row],[ServiceName]]&amp;Table_wabobpsvr_AzureCalc_AzureCalcRateCard[[#This Row],[Price_Level]]&amp;Table_wabobpsvr_AzureCalc_AzureCalcRateCard[[#This Row],[Region]]</f>
        <v>Basic_D6 VM (Non-Windows)MOSP6</v>
      </c>
      <c r="B5873" s="775">
        <v>6</v>
      </c>
      <c r="C5873" s="775" t="s">
        <v>680</v>
      </c>
      <c r="D5873" s="775" t="s">
        <v>606</v>
      </c>
      <c r="E5873" s="775">
        <v>1.996</v>
      </c>
      <c r="F5873" s="775" t="s">
        <v>1104</v>
      </c>
      <c r="G5873" s="775" t="s">
        <v>4235</v>
      </c>
      <c r="H5873" s="775" t="s">
        <v>4235</v>
      </c>
      <c r="I5873" s="775" t="s">
        <v>4967</v>
      </c>
    </row>
    <row r="5874" spans="1:9">
      <c r="A5874" s="775" t="str">
        <f>Table_wabobpsvr_AzureCalc_AzureCalcRateCard[[#This Row],[ServiceName]]&amp;Table_wabobpsvr_AzureCalc_AzureCalcRateCard[[#This Row],[Price_Level]]&amp;Table_wabobpsvr_AzureCalc_AzureCalcRateCard[[#This Row],[Region]]</f>
        <v>Basic_D6 VM (Non-Windows)A6</v>
      </c>
      <c r="B5874" s="775">
        <v>6</v>
      </c>
      <c r="C5874" s="775" t="s">
        <v>680</v>
      </c>
      <c r="D5874" s="775" t="s">
        <v>174</v>
      </c>
      <c r="E5874" s="775">
        <v>1.9361200000000001</v>
      </c>
      <c r="F5874" s="775" t="s">
        <v>1104</v>
      </c>
      <c r="G5874" s="775" t="s">
        <v>4235</v>
      </c>
      <c r="H5874" s="775" t="s">
        <v>4235</v>
      </c>
      <c r="I5874" s="775" t="s">
        <v>4967</v>
      </c>
    </row>
    <row r="5875" spans="1:9">
      <c r="A5875" s="1039" t="str">
        <f>Table_wabobpsvr_AzureCalc_AzureCalcRateCard[[#This Row],[ServiceName]]&amp;Table_wabobpsvr_AzureCalc_AzureCalcRateCard[[#This Row],[Price_Level]]&amp;Table_wabobpsvr_AzureCalc_AzureCalcRateCard[[#This Row],[Region]]</f>
        <v>Basic_D6 VM (Non-Windows)B6</v>
      </c>
      <c r="B5875" s="1039">
        <v>6</v>
      </c>
      <c r="C5875" s="1039" t="s">
        <v>680</v>
      </c>
      <c r="D5875" s="1039" t="s">
        <v>175</v>
      </c>
      <c r="E5875" s="1039">
        <v>1.8762399999999999</v>
      </c>
      <c r="F5875" s="1039" t="s">
        <v>1104</v>
      </c>
      <c r="G5875" s="775" t="s">
        <v>4235</v>
      </c>
      <c r="H5875" s="775" t="s">
        <v>4235</v>
      </c>
      <c r="I5875" s="775" t="s">
        <v>4967</v>
      </c>
    </row>
    <row r="5876" spans="1:9">
      <c r="A5876" s="1039" t="str">
        <f>Table_wabobpsvr_AzureCalc_AzureCalcRateCard[[#This Row],[ServiceName]]&amp;Table_wabobpsvr_AzureCalc_AzureCalcRateCard[[#This Row],[Price_Level]]&amp;Table_wabobpsvr_AzureCalc_AzureCalcRateCard[[#This Row],[Region]]</f>
        <v>Basic_D6 VM (Non-Windows)C6</v>
      </c>
      <c r="B5876" s="1039">
        <v>6</v>
      </c>
      <c r="C5876" s="1039" t="s">
        <v>680</v>
      </c>
      <c r="D5876" s="1039" t="s">
        <v>177</v>
      </c>
      <c r="E5876" s="1039">
        <v>1.81636</v>
      </c>
      <c r="F5876" s="1039" t="s">
        <v>1104</v>
      </c>
      <c r="G5876" s="775" t="s">
        <v>4235</v>
      </c>
      <c r="H5876" s="775" t="s">
        <v>4235</v>
      </c>
      <c r="I5876" s="775" t="s">
        <v>4967</v>
      </c>
    </row>
    <row r="5877" spans="1:9">
      <c r="A5877" s="1039" t="str">
        <f>Table_wabobpsvr_AzureCalc_AzureCalcRateCard[[#This Row],[ServiceName]]&amp;Table_wabobpsvr_AzureCalc_AzureCalcRateCard[[#This Row],[Price_Level]]&amp;Table_wabobpsvr_AzureCalc_AzureCalcRateCard[[#This Row],[Region]]</f>
        <v>Basic_D6 VM (Non-Windows)D6</v>
      </c>
      <c r="B5877" s="1039">
        <v>6</v>
      </c>
      <c r="C5877" s="1039" t="s">
        <v>680</v>
      </c>
      <c r="D5877" s="1039" t="s">
        <v>176</v>
      </c>
      <c r="E5877" s="1039">
        <v>1.75648</v>
      </c>
      <c r="F5877" s="1039" t="s">
        <v>1104</v>
      </c>
      <c r="G5877" s="775" t="s">
        <v>4235</v>
      </c>
      <c r="H5877" s="775" t="s">
        <v>4235</v>
      </c>
      <c r="I5877" s="775" t="s">
        <v>4967</v>
      </c>
    </row>
    <row r="5878" spans="1:9">
      <c r="A5878" s="1039" t="str">
        <f>Table_wabobpsvr_AzureCalc_AzureCalcRateCard[[#This Row],[ServiceName]]&amp;Table_wabobpsvr_AzureCalc_AzureCalcRateCard[[#This Row],[Price_Level]]&amp;Table_wabobpsvr_AzureCalc_AzureCalcRateCard[[#This Row],[Region]]</f>
        <v>Basic_D6 VM (Non-Windows)MOSP2</v>
      </c>
      <c r="B5878" s="1039">
        <v>2</v>
      </c>
      <c r="C5878" s="1039" t="s">
        <v>680</v>
      </c>
      <c r="D5878" s="1039" t="s">
        <v>606</v>
      </c>
      <c r="E5878" s="1039">
        <v>1.8</v>
      </c>
      <c r="F5878" s="1039" t="s">
        <v>1104</v>
      </c>
      <c r="G5878" s="775" t="s">
        <v>4235</v>
      </c>
      <c r="H5878" s="775" t="s">
        <v>4235</v>
      </c>
      <c r="I5878" s="775" t="s">
        <v>4968</v>
      </c>
    </row>
    <row r="5879" spans="1:9">
      <c r="A5879" s="1039" t="str">
        <f>Table_wabobpsvr_AzureCalc_AzureCalcRateCard[[#This Row],[ServiceName]]&amp;Table_wabobpsvr_AzureCalc_AzureCalcRateCard[[#This Row],[Price_Level]]&amp;Table_wabobpsvr_AzureCalc_AzureCalcRateCard[[#This Row],[Region]]</f>
        <v>Basic_D6 VM (Non-Windows)A2</v>
      </c>
      <c r="B5879" s="1039">
        <v>2</v>
      </c>
      <c r="C5879" s="1039" t="s">
        <v>680</v>
      </c>
      <c r="D5879" s="1039" t="s">
        <v>174</v>
      </c>
      <c r="E5879" s="1039">
        <v>1.746</v>
      </c>
      <c r="F5879" s="1039" t="s">
        <v>1104</v>
      </c>
      <c r="G5879" s="775" t="s">
        <v>4235</v>
      </c>
      <c r="H5879" s="775" t="s">
        <v>4235</v>
      </c>
      <c r="I5879" s="775" t="s">
        <v>4968</v>
      </c>
    </row>
    <row r="5880" spans="1:9">
      <c r="A5880" s="775" t="str">
        <f>Table_wabobpsvr_AzureCalc_AzureCalcRateCard[[#This Row],[ServiceName]]&amp;Table_wabobpsvr_AzureCalc_AzureCalcRateCard[[#This Row],[Price_Level]]&amp;Table_wabobpsvr_AzureCalc_AzureCalcRateCard[[#This Row],[Region]]</f>
        <v>Basic_D6 VM (Non-Windows)B2</v>
      </c>
      <c r="B5880" s="775">
        <v>2</v>
      </c>
      <c r="C5880" s="775" t="s">
        <v>680</v>
      </c>
      <c r="D5880" s="775" t="s">
        <v>175</v>
      </c>
      <c r="E5880" s="775">
        <v>1.6919999999999999</v>
      </c>
      <c r="F5880" s="775" t="s">
        <v>1104</v>
      </c>
      <c r="G5880" s="775" t="s">
        <v>4235</v>
      </c>
      <c r="H5880" s="775" t="s">
        <v>4235</v>
      </c>
      <c r="I5880" s="775" t="s">
        <v>4968</v>
      </c>
    </row>
    <row r="5881" spans="1:9">
      <c r="A5881" s="1039" t="str">
        <f>Table_wabobpsvr_AzureCalc_AzureCalcRateCard[[#This Row],[ServiceName]]&amp;Table_wabobpsvr_AzureCalc_AzureCalcRateCard[[#This Row],[Price_Level]]&amp;Table_wabobpsvr_AzureCalc_AzureCalcRateCard[[#This Row],[Region]]</f>
        <v>Basic_D6 VM (Non-Windows)C2</v>
      </c>
      <c r="B5881" s="1039">
        <v>2</v>
      </c>
      <c r="C5881" s="1039" t="s">
        <v>680</v>
      </c>
      <c r="D5881" s="1039" t="s">
        <v>177</v>
      </c>
      <c r="E5881" s="1039">
        <v>1.6379999999999999</v>
      </c>
      <c r="F5881" s="1039" t="s">
        <v>1104</v>
      </c>
      <c r="G5881" s="775" t="s">
        <v>4235</v>
      </c>
      <c r="H5881" s="775" t="s">
        <v>4235</v>
      </c>
      <c r="I5881" s="775" t="s">
        <v>4968</v>
      </c>
    </row>
    <row r="5882" spans="1:9">
      <c r="A5882" s="775" t="str">
        <f>Table_wabobpsvr_AzureCalc_AzureCalcRateCard[[#This Row],[ServiceName]]&amp;Table_wabobpsvr_AzureCalc_AzureCalcRateCard[[#This Row],[Price_Level]]&amp;Table_wabobpsvr_AzureCalc_AzureCalcRateCard[[#This Row],[Region]]</f>
        <v>Basic_D6 VM (Non-Windows)D2</v>
      </c>
      <c r="B5882" s="775">
        <v>2</v>
      </c>
      <c r="C5882" s="775" t="s">
        <v>680</v>
      </c>
      <c r="D5882" s="775" t="s">
        <v>176</v>
      </c>
      <c r="E5882" s="775">
        <v>1.5840000000000001</v>
      </c>
      <c r="F5882" s="775" t="s">
        <v>1104</v>
      </c>
      <c r="G5882" s="775" t="s">
        <v>4235</v>
      </c>
      <c r="H5882" s="775" t="s">
        <v>4235</v>
      </c>
      <c r="I5882" s="775" t="s">
        <v>4968</v>
      </c>
    </row>
    <row r="5883" spans="1:9">
      <c r="A5883" s="775" t="str">
        <f>Table_wabobpsvr_AzureCalc_AzureCalcRateCard[[#This Row],[ServiceName]]&amp;Table_wabobpsvr_AzureCalc_AzureCalcRateCard[[#This Row],[Price_Level]]&amp;Table_wabobpsvr_AzureCalc_AzureCalcRateCard[[#This Row],[Region]]</f>
        <v>Basic_D6 VM (Non-Windows)MOSP5</v>
      </c>
      <c r="B5883" s="775">
        <v>5</v>
      </c>
      <c r="C5883" s="775" t="s">
        <v>680</v>
      </c>
      <c r="D5883" s="775" t="s">
        <v>606</v>
      </c>
      <c r="E5883" s="775">
        <v>1.996</v>
      </c>
      <c r="F5883" s="775" t="s">
        <v>1104</v>
      </c>
      <c r="G5883" s="775" t="s">
        <v>4235</v>
      </c>
      <c r="H5883" s="775" t="s">
        <v>4235</v>
      </c>
      <c r="I5883" s="775" t="s">
        <v>4969</v>
      </c>
    </row>
    <row r="5884" spans="1:9">
      <c r="A5884" s="775" t="str">
        <f>Table_wabobpsvr_AzureCalc_AzureCalcRateCard[[#This Row],[ServiceName]]&amp;Table_wabobpsvr_AzureCalc_AzureCalcRateCard[[#This Row],[Price_Level]]&amp;Table_wabobpsvr_AzureCalc_AzureCalcRateCard[[#This Row],[Region]]</f>
        <v>Basic_D6 VM (Non-Windows)A5</v>
      </c>
      <c r="B5884" s="775">
        <v>5</v>
      </c>
      <c r="C5884" s="775" t="s">
        <v>680</v>
      </c>
      <c r="D5884" s="775" t="s">
        <v>174</v>
      </c>
      <c r="E5884" s="775">
        <v>1.9361200000000001</v>
      </c>
      <c r="F5884" s="775" t="s">
        <v>1104</v>
      </c>
      <c r="G5884" s="775" t="s">
        <v>4235</v>
      </c>
      <c r="H5884" s="775" t="s">
        <v>4235</v>
      </c>
      <c r="I5884" s="775" t="s">
        <v>4969</v>
      </c>
    </row>
    <row r="5885" spans="1:9">
      <c r="A5885" s="775" t="str">
        <f>Table_wabobpsvr_AzureCalc_AzureCalcRateCard[[#This Row],[ServiceName]]&amp;Table_wabobpsvr_AzureCalc_AzureCalcRateCard[[#This Row],[Price_Level]]&amp;Table_wabobpsvr_AzureCalc_AzureCalcRateCard[[#This Row],[Region]]</f>
        <v>Basic_D6 VM (Non-Windows)B5</v>
      </c>
      <c r="B5885" s="775">
        <v>5</v>
      </c>
      <c r="C5885" s="775" t="s">
        <v>680</v>
      </c>
      <c r="D5885" s="775" t="s">
        <v>175</v>
      </c>
      <c r="E5885" s="775">
        <v>1.8762399999999999</v>
      </c>
      <c r="F5885" s="775" t="s">
        <v>1104</v>
      </c>
      <c r="G5885" s="775" t="s">
        <v>4235</v>
      </c>
      <c r="H5885" s="775" t="s">
        <v>4235</v>
      </c>
      <c r="I5885" s="775" t="s">
        <v>4969</v>
      </c>
    </row>
    <row r="5886" spans="1:9">
      <c r="A5886" s="775" t="str">
        <f>Table_wabobpsvr_AzureCalc_AzureCalcRateCard[[#This Row],[ServiceName]]&amp;Table_wabobpsvr_AzureCalc_AzureCalcRateCard[[#This Row],[Price_Level]]&amp;Table_wabobpsvr_AzureCalc_AzureCalcRateCard[[#This Row],[Region]]</f>
        <v>Basic_D6 VM (Non-Windows)C5</v>
      </c>
      <c r="B5886" s="775">
        <v>5</v>
      </c>
      <c r="C5886" s="775" t="s">
        <v>680</v>
      </c>
      <c r="D5886" s="775" t="s">
        <v>177</v>
      </c>
      <c r="E5886" s="775">
        <v>1.81636</v>
      </c>
      <c r="F5886" s="775" t="s">
        <v>1104</v>
      </c>
      <c r="G5886" s="775" t="s">
        <v>4235</v>
      </c>
      <c r="H5886" s="775" t="s">
        <v>4235</v>
      </c>
      <c r="I5886" s="775" t="s">
        <v>4969</v>
      </c>
    </row>
    <row r="5887" spans="1:9">
      <c r="A5887" s="775" t="str">
        <f>Table_wabobpsvr_AzureCalc_AzureCalcRateCard[[#This Row],[ServiceName]]&amp;Table_wabobpsvr_AzureCalc_AzureCalcRateCard[[#This Row],[Price_Level]]&amp;Table_wabobpsvr_AzureCalc_AzureCalcRateCard[[#This Row],[Region]]</f>
        <v>Basic_D6 VM (Non-Windows)D5</v>
      </c>
      <c r="B5887" s="775">
        <v>5</v>
      </c>
      <c r="C5887" s="775" t="s">
        <v>680</v>
      </c>
      <c r="D5887" s="775" t="s">
        <v>176</v>
      </c>
      <c r="E5887" s="775">
        <v>1.75648</v>
      </c>
      <c r="F5887" s="775" t="s">
        <v>1104</v>
      </c>
      <c r="G5887" s="775" t="s">
        <v>4235</v>
      </c>
      <c r="H5887" s="775" t="s">
        <v>4235</v>
      </c>
      <c r="I5887" s="775" t="s">
        <v>4969</v>
      </c>
    </row>
    <row r="5888" spans="1:9">
      <c r="A5888" s="775" t="str">
        <f>Table_wabobpsvr_AzureCalc_AzureCalcRateCard[[#This Row],[ServiceName]]&amp;Table_wabobpsvr_AzureCalc_AzureCalcRateCard[[#This Row],[Price_Level]]&amp;Table_wabobpsvr_AzureCalc_AzureCalcRateCard[[#This Row],[Region]]</f>
        <v>Basic_D6 VM (Non-Windows)MOSP1</v>
      </c>
      <c r="B5888" s="775">
        <v>1</v>
      </c>
      <c r="C5888" s="775" t="s">
        <v>680</v>
      </c>
      <c r="D5888" s="775" t="s">
        <v>606</v>
      </c>
      <c r="E5888" s="775">
        <v>1.8140000000000001</v>
      </c>
      <c r="F5888" s="775" t="s">
        <v>1104</v>
      </c>
      <c r="G5888" s="775" t="s">
        <v>4235</v>
      </c>
      <c r="H5888" s="775" t="s">
        <v>4235</v>
      </c>
      <c r="I5888" s="775" t="s">
        <v>4970</v>
      </c>
    </row>
    <row r="5889" spans="1:9">
      <c r="A5889" s="775" t="str">
        <f>Table_wabobpsvr_AzureCalc_AzureCalcRateCard[[#This Row],[ServiceName]]&amp;Table_wabobpsvr_AzureCalc_AzureCalcRateCard[[#This Row],[Price_Level]]&amp;Table_wabobpsvr_AzureCalc_AzureCalcRateCard[[#This Row],[Region]]</f>
        <v>Basic_D6 VM (Non-Windows)A1</v>
      </c>
      <c r="B5889" s="775">
        <v>1</v>
      </c>
      <c r="C5889" s="775" t="s">
        <v>680</v>
      </c>
      <c r="D5889" s="775" t="s">
        <v>174</v>
      </c>
      <c r="E5889" s="775">
        <v>1.7595799999999999</v>
      </c>
      <c r="F5889" s="775" t="s">
        <v>1104</v>
      </c>
      <c r="G5889" s="775" t="s">
        <v>4235</v>
      </c>
      <c r="H5889" s="775" t="s">
        <v>4235</v>
      </c>
      <c r="I5889" s="775" t="s">
        <v>4970</v>
      </c>
    </row>
    <row r="5890" spans="1:9">
      <c r="A5890" s="775" t="str">
        <f>Table_wabobpsvr_AzureCalc_AzureCalcRateCard[[#This Row],[ServiceName]]&amp;Table_wabobpsvr_AzureCalc_AzureCalcRateCard[[#This Row],[Price_Level]]&amp;Table_wabobpsvr_AzureCalc_AzureCalcRateCard[[#This Row],[Region]]</f>
        <v>Basic_D6 VM (Non-Windows)B1</v>
      </c>
      <c r="B5890" s="775">
        <v>1</v>
      </c>
      <c r="C5890" s="775" t="s">
        <v>680</v>
      </c>
      <c r="D5890" s="775" t="s">
        <v>175</v>
      </c>
      <c r="E5890" s="775">
        <v>1.70516</v>
      </c>
      <c r="F5890" s="775" t="s">
        <v>1104</v>
      </c>
      <c r="G5890" s="775" t="s">
        <v>4235</v>
      </c>
      <c r="H5890" s="775" t="s">
        <v>4235</v>
      </c>
      <c r="I5890" s="775" t="s">
        <v>4970</v>
      </c>
    </row>
    <row r="5891" spans="1:9">
      <c r="A5891" s="775" t="str">
        <f>Table_wabobpsvr_AzureCalc_AzureCalcRateCard[[#This Row],[ServiceName]]&amp;Table_wabobpsvr_AzureCalc_AzureCalcRateCard[[#This Row],[Price_Level]]&amp;Table_wabobpsvr_AzureCalc_AzureCalcRateCard[[#This Row],[Region]]</f>
        <v>Basic_D6 VM (Non-Windows)C1</v>
      </c>
      <c r="B5891" s="775">
        <v>1</v>
      </c>
      <c r="C5891" s="775" t="s">
        <v>680</v>
      </c>
      <c r="D5891" s="775" t="s">
        <v>177</v>
      </c>
      <c r="E5891" s="775">
        <v>1.6507400000000001</v>
      </c>
      <c r="F5891" s="775" t="s">
        <v>1104</v>
      </c>
      <c r="G5891" s="775" t="s">
        <v>4235</v>
      </c>
      <c r="H5891" s="775" t="s">
        <v>4235</v>
      </c>
      <c r="I5891" s="775" t="s">
        <v>4970</v>
      </c>
    </row>
    <row r="5892" spans="1:9">
      <c r="A5892" s="775" t="str">
        <f>Table_wabobpsvr_AzureCalc_AzureCalcRateCard[[#This Row],[ServiceName]]&amp;Table_wabobpsvr_AzureCalc_AzureCalcRateCard[[#This Row],[Price_Level]]&amp;Table_wabobpsvr_AzureCalc_AzureCalcRateCard[[#This Row],[Region]]</f>
        <v>Basic_D6 VM (Non-Windows)D1</v>
      </c>
      <c r="B5892" s="775">
        <v>1</v>
      </c>
      <c r="C5892" s="775" t="s">
        <v>680</v>
      </c>
      <c r="D5892" s="775" t="s">
        <v>176</v>
      </c>
      <c r="E5892" s="775">
        <v>1.59632</v>
      </c>
      <c r="F5892" s="775" t="s">
        <v>1104</v>
      </c>
      <c r="G5892" s="775" t="s">
        <v>4235</v>
      </c>
      <c r="H5892" s="775" t="s">
        <v>4235</v>
      </c>
      <c r="I5892" s="775" t="s">
        <v>4970</v>
      </c>
    </row>
    <row r="5893" spans="1:9">
      <c r="A5893" s="775" t="str">
        <f>Table_wabobpsvr_AzureCalc_AzureCalcRateCard[[#This Row],[ServiceName]]&amp;Table_wabobpsvr_AzureCalc_AzureCalcRateCard[[#This Row],[Price_Level]]&amp;Table_wabobpsvr_AzureCalc_AzureCalcRateCard[[#This Row],[Region]]</f>
        <v>Basic_D6 VM (Non-Windows)MOSP4</v>
      </c>
      <c r="B5893" s="775">
        <v>4</v>
      </c>
      <c r="C5893" s="775" t="s">
        <v>680</v>
      </c>
      <c r="D5893" s="775" t="s">
        <v>606</v>
      </c>
      <c r="E5893" s="775">
        <v>1.996</v>
      </c>
      <c r="F5893" s="775" t="s">
        <v>1104</v>
      </c>
      <c r="G5893" s="775" t="s">
        <v>4235</v>
      </c>
      <c r="H5893" s="775" t="s">
        <v>4235</v>
      </c>
      <c r="I5893" s="775" t="s">
        <v>4971</v>
      </c>
    </row>
    <row r="5894" spans="1:9">
      <c r="A5894" s="775" t="str">
        <f>Table_wabobpsvr_AzureCalc_AzureCalcRateCard[[#This Row],[ServiceName]]&amp;Table_wabobpsvr_AzureCalc_AzureCalcRateCard[[#This Row],[Price_Level]]&amp;Table_wabobpsvr_AzureCalc_AzureCalcRateCard[[#This Row],[Region]]</f>
        <v>Basic_D6 VM (Non-Windows)A4</v>
      </c>
      <c r="B5894" s="775">
        <v>4</v>
      </c>
      <c r="C5894" s="775" t="s">
        <v>680</v>
      </c>
      <c r="D5894" s="775" t="s">
        <v>174</v>
      </c>
      <c r="E5894" s="775">
        <v>1.9361200000000001</v>
      </c>
      <c r="F5894" s="775" t="s">
        <v>1104</v>
      </c>
      <c r="G5894" s="775" t="s">
        <v>4235</v>
      </c>
      <c r="H5894" s="775" t="s">
        <v>4235</v>
      </c>
      <c r="I5894" s="775" t="s">
        <v>4971</v>
      </c>
    </row>
    <row r="5895" spans="1:9">
      <c r="A5895" s="775" t="str">
        <f>Table_wabobpsvr_AzureCalc_AzureCalcRateCard[[#This Row],[ServiceName]]&amp;Table_wabobpsvr_AzureCalc_AzureCalcRateCard[[#This Row],[Price_Level]]&amp;Table_wabobpsvr_AzureCalc_AzureCalcRateCard[[#This Row],[Region]]</f>
        <v>Basic_D6 VM (Non-Windows)B4</v>
      </c>
      <c r="B5895" s="775">
        <v>4</v>
      </c>
      <c r="C5895" s="775" t="s">
        <v>680</v>
      </c>
      <c r="D5895" s="775" t="s">
        <v>175</v>
      </c>
      <c r="E5895" s="775">
        <v>1.8762399999999999</v>
      </c>
      <c r="F5895" s="775" t="s">
        <v>1104</v>
      </c>
      <c r="G5895" s="775" t="s">
        <v>4235</v>
      </c>
      <c r="H5895" s="775" t="s">
        <v>4235</v>
      </c>
      <c r="I5895" s="775" t="s">
        <v>4971</v>
      </c>
    </row>
    <row r="5896" spans="1:9">
      <c r="A5896" s="775" t="str">
        <f>Table_wabobpsvr_AzureCalc_AzureCalcRateCard[[#This Row],[ServiceName]]&amp;Table_wabobpsvr_AzureCalc_AzureCalcRateCard[[#This Row],[Price_Level]]&amp;Table_wabobpsvr_AzureCalc_AzureCalcRateCard[[#This Row],[Region]]</f>
        <v>Basic_D6 VM (Non-Windows)C4</v>
      </c>
      <c r="B5896" s="775">
        <v>4</v>
      </c>
      <c r="C5896" s="775" t="s">
        <v>680</v>
      </c>
      <c r="D5896" s="775" t="s">
        <v>177</v>
      </c>
      <c r="E5896" s="775">
        <v>1.81636</v>
      </c>
      <c r="F5896" s="775" t="s">
        <v>1104</v>
      </c>
      <c r="G5896" s="775" t="s">
        <v>4235</v>
      </c>
      <c r="H5896" s="775" t="s">
        <v>4235</v>
      </c>
      <c r="I5896" s="775" t="s">
        <v>4971</v>
      </c>
    </row>
    <row r="5897" spans="1:9">
      <c r="A5897" s="775" t="str">
        <f>Table_wabobpsvr_AzureCalc_AzureCalcRateCard[[#This Row],[ServiceName]]&amp;Table_wabobpsvr_AzureCalc_AzureCalcRateCard[[#This Row],[Price_Level]]&amp;Table_wabobpsvr_AzureCalc_AzureCalcRateCard[[#This Row],[Region]]</f>
        <v>Basic_D6 VM (Non-Windows)D4</v>
      </c>
      <c r="B5897" s="775">
        <v>4</v>
      </c>
      <c r="C5897" s="775" t="s">
        <v>680</v>
      </c>
      <c r="D5897" s="775" t="s">
        <v>176</v>
      </c>
      <c r="E5897" s="775">
        <v>1.75648</v>
      </c>
      <c r="F5897" s="775" t="s">
        <v>1104</v>
      </c>
      <c r="G5897" s="775" t="s">
        <v>4235</v>
      </c>
      <c r="H5897" s="775" t="s">
        <v>4235</v>
      </c>
      <c r="I5897" s="775" t="s">
        <v>4971</v>
      </c>
    </row>
    <row r="5898" spans="1:9">
      <c r="A5898" s="775" t="str">
        <f>Table_wabobpsvr_AzureCalc_AzureCalcRateCard[[#This Row],[ServiceName]]&amp;Table_wabobpsvr_AzureCalc_AzureCalcRateCard[[#This Row],[Price_Level]]&amp;Table_wabobpsvr_AzureCalc_AzureCalcRateCard[[#This Row],[Region]]</f>
        <v>Basic_D6 VM (Non-Windows)MOSP14</v>
      </c>
      <c r="B5898" s="775">
        <v>14</v>
      </c>
      <c r="C5898" s="775" t="s">
        <v>680</v>
      </c>
      <c r="D5898" s="775" t="s">
        <v>606</v>
      </c>
      <c r="E5898" s="775">
        <v>999999</v>
      </c>
      <c r="F5898" s="775" t="s">
        <v>1104</v>
      </c>
      <c r="G5898" s="775" t="s">
        <v>4235</v>
      </c>
      <c r="H5898" s="775" t="s">
        <v>4235</v>
      </c>
      <c r="I5898" s="775" t="s">
        <v>4972</v>
      </c>
    </row>
    <row r="5899" spans="1:9">
      <c r="A5899" s="775" t="str">
        <f>Table_wabobpsvr_AzureCalc_AzureCalcRateCard[[#This Row],[ServiceName]]&amp;Table_wabobpsvr_AzureCalc_AzureCalcRateCard[[#This Row],[Price_Level]]&amp;Table_wabobpsvr_AzureCalc_AzureCalcRateCard[[#This Row],[Region]]</f>
        <v>Basic_D6 VM (Non-Windows)A14</v>
      </c>
      <c r="B5899" s="775">
        <v>14</v>
      </c>
      <c r="C5899" s="775" t="s">
        <v>680</v>
      </c>
      <c r="D5899" s="775" t="s">
        <v>174</v>
      </c>
      <c r="E5899" s="775">
        <v>2.7160000000000002</v>
      </c>
      <c r="F5899" s="775" t="s">
        <v>1104</v>
      </c>
      <c r="G5899" s="775" t="s">
        <v>4235</v>
      </c>
      <c r="H5899" s="775" t="s">
        <v>4235</v>
      </c>
      <c r="I5899" s="775" t="s">
        <v>4972</v>
      </c>
    </row>
    <row r="5900" spans="1:9">
      <c r="A5900" s="775" t="str">
        <f>Table_wabobpsvr_AzureCalc_AzureCalcRateCard[[#This Row],[ServiceName]]&amp;Table_wabobpsvr_AzureCalc_AzureCalcRateCard[[#This Row],[Price_Level]]&amp;Table_wabobpsvr_AzureCalc_AzureCalcRateCard[[#This Row],[Region]]</f>
        <v>Basic_D6 VM (Non-Windows)B14</v>
      </c>
      <c r="B5900" s="775">
        <v>14</v>
      </c>
      <c r="C5900" s="775" t="s">
        <v>680</v>
      </c>
      <c r="D5900" s="775" t="s">
        <v>175</v>
      </c>
      <c r="E5900" s="775">
        <v>2.6320000000000001</v>
      </c>
      <c r="F5900" s="775" t="s">
        <v>1104</v>
      </c>
      <c r="G5900" s="775" t="s">
        <v>4235</v>
      </c>
      <c r="H5900" s="775" t="s">
        <v>4235</v>
      </c>
      <c r="I5900" s="775" t="s">
        <v>4972</v>
      </c>
    </row>
    <row r="5901" spans="1:9">
      <c r="A5901" s="775" t="str">
        <f>Table_wabobpsvr_AzureCalc_AzureCalcRateCard[[#This Row],[ServiceName]]&amp;Table_wabobpsvr_AzureCalc_AzureCalcRateCard[[#This Row],[Price_Level]]&amp;Table_wabobpsvr_AzureCalc_AzureCalcRateCard[[#This Row],[Region]]</f>
        <v>Basic_D6 VM (Non-Windows)C14</v>
      </c>
      <c r="B5901" s="775">
        <v>14</v>
      </c>
      <c r="C5901" s="775" t="s">
        <v>680</v>
      </c>
      <c r="D5901" s="775" t="s">
        <v>177</v>
      </c>
      <c r="E5901" s="775">
        <v>2.548</v>
      </c>
      <c r="F5901" s="775" t="s">
        <v>1104</v>
      </c>
      <c r="G5901" s="775" t="s">
        <v>4235</v>
      </c>
      <c r="H5901" s="775" t="s">
        <v>4235</v>
      </c>
      <c r="I5901" s="775" t="s">
        <v>4972</v>
      </c>
    </row>
    <row r="5902" spans="1:9">
      <c r="A5902" s="775" t="str">
        <f>Table_wabobpsvr_AzureCalc_AzureCalcRateCard[[#This Row],[ServiceName]]&amp;Table_wabobpsvr_AzureCalc_AzureCalcRateCard[[#This Row],[Price_Level]]&amp;Table_wabobpsvr_AzureCalc_AzureCalcRateCard[[#This Row],[Region]]</f>
        <v>Basic_D6 VM (Non-Windows)D14</v>
      </c>
      <c r="B5902" s="775">
        <v>14</v>
      </c>
      <c r="C5902" s="775" t="s">
        <v>680</v>
      </c>
      <c r="D5902" s="775" t="s">
        <v>176</v>
      </c>
      <c r="E5902" s="775">
        <v>2.464</v>
      </c>
      <c r="F5902" s="775" t="s">
        <v>1104</v>
      </c>
      <c r="G5902" s="775" t="s">
        <v>4235</v>
      </c>
      <c r="H5902" s="775" t="s">
        <v>4235</v>
      </c>
      <c r="I5902" s="775" t="s">
        <v>4972</v>
      </c>
    </row>
    <row r="5903" spans="1:9">
      <c r="A5903" s="775" t="str">
        <f>Table_wabobpsvr_AzureCalc_AzureCalcRateCard[[#This Row],[ServiceName]]&amp;Table_wabobpsvr_AzureCalc_AzureCalcRateCard[[#This Row],[Price_Level]]&amp;Table_wabobpsvr_AzureCalc_AzureCalcRateCard[[#This Row],[Region]]</f>
        <v>Basic_D6 VM (Non-Windows)MOSP</v>
      </c>
      <c r="B5903" s="775"/>
      <c r="C5903" s="775" t="s">
        <v>680</v>
      </c>
      <c r="D5903" s="775" t="s">
        <v>606</v>
      </c>
      <c r="E5903" s="775">
        <v>1.8140000000000001</v>
      </c>
      <c r="F5903" s="775" t="s">
        <v>1104</v>
      </c>
      <c r="G5903" s="775" t="s">
        <v>4235</v>
      </c>
      <c r="H5903" s="775" t="s">
        <v>4235</v>
      </c>
      <c r="I5903" s="775" t="s">
        <v>4973</v>
      </c>
    </row>
    <row r="5904" spans="1:9">
      <c r="A5904" s="775" t="str">
        <f>Table_wabobpsvr_AzureCalc_AzureCalcRateCard[[#This Row],[ServiceName]]&amp;Table_wabobpsvr_AzureCalc_AzureCalcRateCard[[#This Row],[Price_Level]]&amp;Table_wabobpsvr_AzureCalc_AzureCalcRateCard[[#This Row],[Region]]</f>
        <v>Basic_D6 VM (Non-Windows)A</v>
      </c>
      <c r="B5904" s="775"/>
      <c r="C5904" s="775" t="s">
        <v>680</v>
      </c>
      <c r="D5904" s="775" t="s">
        <v>174</v>
      </c>
      <c r="E5904" s="775">
        <v>1.7595799999999999</v>
      </c>
      <c r="F5904" s="775" t="s">
        <v>1104</v>
      </c>
      <c r="G5904" s="775" t="s">
        <v>3579</v>
      </c>
      <c r="H5904" s="775" t="s">
        <v>3580</v>
      </c>
      <c r="I5904" s="775" t="s">
        <v>4973</v>
      </c>
    </row>
    <row r="5905" spans="1:9">
      <c r="A5905" s="775" t="str">
        <f>Table_wabobpsvr_AzureCalc_AzureCalcRateCard[[#This Row],[ServiceName]]&amp;Table_wabobpsvr_AzureCalc_AzureCalcRateCard[[#This Row],[Price_Level]]&amp;Table_wabobpsvr_AzureCalc_AzureCalcRateCard[[#This Row],[Region]]</f>
        <v>Basic_D6 VM (Non-Windows)B</v>
      </c>
      <c r="B5905" s="775"/>
      <c r="C5905" s="775" t="s">
        <v>680</v>
      </c>
      <c r="D5905" s="775" t="s">
        <v>175</v>
      </c>
      <c r="E5905" s="775">
        <v>1.70516</v>
      </c>
      <c r="F5905" s="775" t="s">
        <v>1104</v>
      </c>
      <c r="G5905" s="775" t="s">
        <v>3579</v>
      </c>
      <c r="H5905" s="775" t="s">
        <v>3580</v>
      </c>
      <c r="I5905" s="775" t="s">
        <v>4973</v>
      </c>
    </row>
    <row r="5906" spans="1:9">
      <c r="A5906" s="775" t="str">
        <f>Table_wabobpsvr_AzureCalc_AzureCalcRateCard[[#This Row],[ServiceName]]&amp;Table_wabobpsvr_AzureCalc_AzureCalcRateCard[[#This Row],[Price_Level]]&amp;Table_wabobpsvr_AzureCalc_AzureCalcRateCard[[#This Row],[Region]]</f>
        <v>Basic_D6 VM (Non-Windows)C</v>
      </c>
      <c r="B5906" s="775"/>
      <c r="C5906" s="775" t="s">
        <v>680</v>
      </c>
      <c r="D5906" s="775" t="s">
        <v>177</v>
      </c>
      <c r="E5906" s="775">
        <v>1.6507400000000001</v>
      </c>
      <c r="F5906" s="775" t="s">
        <v>1104</v>
      </c>
      <c r="G5906" s="775" t="s">
        <v>3579</v>
      </c>
      <c r="H5906" s="775" t="s">
        <v>3580</v>
      </c>
      <c r="I5906" s="775" t="s">
        <v>4973</v>
      </c>
    </row>
    <row r="5907" spans="1:9">
      <c r="A5907" s="775" t="str">
        <f>Table_wabobpsvr_AzureCalc_AzureCalcRateCard[[#This Row],[ServiceName]]&amp;Table_wabobpsvr_AzureCalc_AzureCalcRateCard[[#This Row],[Price_Level]]&amp;Table_wabobpsvr_AzureCalc_AzureCalcRateCard[[#This Row],[Region]]</f>
        <v>Basic_D6 VM (Non-Windows)D</v>
      </c>
      <c r="B5907" s="775"/>
      <c r="C5907" s="775" t="s">
        <v>680</v>
      </c>
      <c r="D5907" s="775" t="s">
        <v>176</v>
      </c>
      <c r="E5907" s="775">
        <v>1.59632</v>
      </c>
      <c r="F5907" s="775" t="s">
        <v>1104</v>
      </c>
      <c r="G5907" s="775" t="s">
        <v>3579</v>
      </c>
      <c r="H5907" s="775" t="s">
        <v>3580</v>
      </c>
      <c r="I5907" s="775" t="s">
        <v>4973</v>
      </c>
    </row>
    <row r="5908" spans="1:9">
      <c r="A5908" s="775" t="str">
        <f>Table_wabobpsvr_AzureCalc_AzureCalcRateCard[[#This Row],[ServiceName]]&amp;Table_wabobpsvr_AzureCalc_AzureCalcRateCard[[#This Row],[Price_Level]]&amp;Table_wabobpsvr_AzureCalc_AzureCalcRateCard[[#This Row],[Region]]</f>
        <v>Basic_D6 VM (Windows)MOSP10</v>
      </c>
      <c r="B5908" s="775">
        <v>10</v>
      </c>
      <c r="C5908" s="775" t="s">
        <v>680</v>
      </c>
      <c r="D5908" s="775" t="s">
        <v>606</v>
      </c>
      <c r="E5908" s="775">
        <v>4.7690000000000001</v>
      </c>
      <c r="F5908" s="775" t="s">
        <v>1105</v>
      </c>
      <c r="G5908" s="775" t="s">
        <v>4235</v>
      </c>
      <c r="H5908" s="775" t="s">
        <v>4235</v>
      </c>
      <c r="I5908" s="775" t="s">
        <v>4974</v>
      </c>
    </row>
    <row r="5909" spans="1:9">
      <c r="A5909" s="775" t="str">
        <f>Table_wabobpsvr_AzureCalc_AzureCalcRateCard[[#This Row],[ServiceName]]&amp;Table_wabobpsvr_AzureCalc_AzureCalcRateCard[[#This Row],[Price_Level]]&amp;Table_wabobpsvr_AzureCalc_AzureCalcRateCard[[#This Row],[Region]]</f>
        <v>Basic_D6 VM (Windows)A10</v>
      </c>
      <c r="B5909" s="775">
        <v>10</v>
      </c>
      <c r="C5909" s="775" t="s">
        <v>680</v>
      </c>
      <c r="D5909" s="775" t="s">
        <v>174</v>
      </c>
      <c r="E5909" s="775">
        <v>4.6259300000000003</v>
      </c>
      <c r="F5909" s="775" t="s">
        <v>1105</v>
      </c>
      <c r="G5909" s="775" t="s">
        <v>4235</v>
      </c>
      <c r="H5909" s="775" t="s">
        <v>4235</v>
      </c>
      <c r="I5909" s="775" t="s">
        <v>4974</v>
      </c>
    </row>
    <row r="5910" spans="1:9">
      <c r="A5910" s="775" t="str">
        <f>Table_wabobpsvr_AzureCalc_AzureCalcRateCard[[#This Row],[ServiceName]]&amp;Table_wabobpsvr_AzureCalc_AzureCalcRateCard[[#This Row],[Price_Level]]&amp;Table_wabobpsvr_AzureCalc_AzureCalcRateCard[[#This Row],[Region]]</f>
        <v>Basic_D6 VM (Windows)B10</v>
      </c>
      <c r="B5910" s="775">
        <v>10</v>
      </c>
      <c r="C5910" s="775" t="s">
        <v>680</v>
      </c>
      <c r="D5910" s="775" t="s">
        <v>175</v>
      </c>
      <c r="E5910" s="775">
        <v>4.4828599999999996</v>
      </c>
      <c r="F5910" s="775" t="s">
        <v>1105</v>
      </c>
      <c r="G5910" s="775" t="s">
        <v>4235</v>
      </c>
      <c r="H5910" s="775" t="s">
        <v>4235</v>
      </c>
      <c r="I5910" s="775" t="s">
        <v>4974</v>
      </c>
    </row>
    <row r="5911" spans="1:9">
      <c r="A5911" s="775" t="str">
        <f>Table_wabobpsvr_AzureCalc_AzureCalcRateCard[[#This Row],[ServiceName]]&amp;Table_wabobpsvr_AzureCalc_AzureCalcRateCard[[#This Row],[Price_Level]]&amp;Table_wabobpsvr_AzureCalc_AzureCalcRateCard[[#This Row],[Region]]</f>
        <v>Basic_D6 VM (Windows)C10</v>
      </c>
      <c r="B5911" s="775">
        <v>10</v>
      </c>
      <c r="C5911" s="775" t="s">
        <v>680</v>
      </c>
      <c r="D5911" s="775" t="s">
        <v>177</v>
      </c>
      <c r="E5911" s="775">
        <v>4.3397899999999998</v>
      </c>
      <c r="F5911" s="775" t="s">
        <v>1105</v>
      </c>
      <c r="G5911" s="775" t="s">
        <v>4235</v>
      </c>
      <c r="H5911" s="775" t="s">
        <v>4235</v>
      </c>
      <c r="I5911" s="775" t="s">
        <v>4974</v>
      </c>
    </row>
    <row r="5912" spans="1:9">
      <c r="A5912" s="775" t="str">
        <f>Table_wabobpsvr_AzureCalc_AzureCalcRateCard[[#This Row],[ServiceName]]&amp;Table_wabobpsvr_AzureCalc_AzureCalcRateCard[[#This Row],[Price_Level]]&amp;Table_wabobpsvr_AzureCalc_AzureCalcRateCard[[#This Row],[Region]]</f>
        <v>Basic_D6 VM (Windows)D10</v>
      </c>
      <c r="B5912" s="775">
        <v>10</v>
      </c>
      <c r="C5912" s="775" t="s">
        <v>680</v>
      </c>
      <c r="D5912" s="775" t="s">
        <v>176</v>
      </c>
      <c r="E5912" s="775">
        <v>4.19672</v>
      </c>
      <c r="F5912" s="775" t="s">
        <v>1105</v>
      </c>
      <c r="G5912" s="775" t="s">
        <v>4235</v>
      </c>
      <c r="H5912" s="775" t="s">
        <v>4235</v>
      </c>
      <c r="I5912" s="775" t="s">
        <v>4974</v>
      </c>
    </row>
    <row r="5913" spans="1:9">
      <c r="A5913" s="775" t="str">
        <f>Table_wabobpsvr_AzureCalc_AzureCalcRateCard[[#This Row],[ServiceName]]&amp;Table_wabobpsvr_AzureCalc_AzureCalcRateCard[[#This Row],[Price_Level]]&amp;Table_wabobpsvr_AzureCalc_AzureCalcRateCard[[#This Row],[Region]]</f>
        <v>Basic_D6 VM (Windows)MOSP9</v>
      </c>
      <c r="B5913" s="775">
        <v>9</v>
      </c>
      <c r="C5913" s="775" t="s">
        <v>680</v>
      </c>
      <c r="D5913" s="775" t="s">
        <v>606</v>
      </c>
      <c r="E5913" s="775">
        <v>4.1470000000000002</v>
      </c>
      <c r="F5913" s="775" t="s">
        <v>1105</v>
      </c>
      <c r="G5913" s="775" t="s">
        <v>4235</v>
      </c>
      <c r="H5913" s="775" t="s">
        <v>4235</v>
      </c>
      <c r="I5913" s="775" t="s">
        <v>4975</v>
      </c>
    </row>
    <row r="5914" spans="1:9">
      <c r="A5914" s="775" t="str">
        <f>Table_wabobpsvr_AzureCalc_AzureCalcRateCard[[#This Row],[ServiceName]]&amp;Table_wabobpsvr_AzureCalc_AzureCalcRateCard[[#This Row],[Price_Level]]&amp;Table_wabobpsvr_AzureCalc_AzureCalcRateCard[[#This Row],[Region]]</f>
        <v>Basic_D6 VM (Windows)A9</v>
      </c>
      <c r="B5914" s="775">
        <v>9</v>
      </c>
      <c r="C5914" s="775" t="s">
        <v>680</v>
      </c>
      <c r="D5914" s="775" t="s">
        <v>174</v>
      </c>
      <c r="E5914" s="775">
        <v>4.0225900000000001</v>
      </c>
      <c r="F5914" s="775" t="s">
        <v>1105</v>
      </c>
      <c r="G5914" s="775" t="s">
        <v>4235</v>
      </c>
      <c r="H5914" s="775" t="s">
        <v>4235</v>
      </c>
      <c r="I5914" s="775" t="s">
        <v>4975</v>
      </c>
    </row>
    <row r="5915" spans="1:9">
      <c r="A5915" s="775" t="str">
        <f>Table_wabobpsvr_AzureCalc_AzureCalcRateCard[[#This Row],[ServiceName]]&amp;Table_wabobpsvr_AzureCalc_AzureCalcRateCard[[#This Row],[Price_Level]]&amp;Table_wabobpsvr_AzureCalc_AzureCalcRateCard[[#This Row],[Region]]</f>
        <v>Basic_D6 VM (Windows)B9</v>
      </c>
      <c r="B5915" s="775">
        <v>9</v>
      </c>
      <c r="C5915" s="775" t="s">
        <v>680</v>
      </c>
      <c r="D5915" s="775" t="s">
        <v>175</v>
      </c>
      <c r="E5915" s="775">
        <v>3.89818</v>
      </c>
      <c r="F5915" s="775" t="s">
        <v>1105</v>
      </c>
      <c r="G5915" s="775" t="s">
        <v>4235</v>
      </c>
      <c r="H5915" s="775" t="s">
        <v>4235</v>
      </c>
      <c r="I5915" s="775" t="s">
        <v>4975</v>
      </c>
    </row>
    <row r="5916" spans="1:9">
      <c r="A5916" s="775" t="str">
        <f>Table_wabobpsvr_AzureCalc_AzureCalcRateCard[[#This Row],[ServiceName]]&amp;Table_wabobpsvr_AzureCalc_AzureCalcRateCard[[#This Row],[Price_Level]]&amp;Table_wabobpsvr_AzureCalc_AzureCalcRateCard[[#This Row],[Region]]</f>
        <v>Basic_D6 VM (Windows)C9</v>
      </c>
      <c r="B5916" s="775">
        <v>9</v>
      </c>
      <c r="C5916" s="775" t="s">
        <v>680</v>
      </c>
      <c r="D5916" s="775" t="s">
        <v>177</v>
      </c>
      <c r="E5916" s="775">
        <v>3.7737699999999998</v>
      </c>
      <c r="F5916" s="775" t="s">
        <v>1105</v>
      </c>
      <c r="G5916" s="775" t="s">
        <v>4235</v>
      </c>
      <c r="H5916" s="775" t="s">
        <v>4235</v>
      </c>
      <c r="I5916" s="775" t="s">
        <v>4975</v>
      </c>
    </row>
    <row r="5917" spans="1:9">
      <c r="A5917" s="775" t="str">
        <f>Table_wabobpsvr_AzureCalc_AzureCalcRateCard[[#This Row],[ServiceName]]&amp;Table_wabobpsvr_AzureCalc_AzureCalcRateCard[[#This Row],[Price_Level]]&amp;Table_wabobpsvr_AzureCalc_AzureCalcRateCard[[#This Row],[Region]]</f>
        <v>Basic_D6 VM (Windows)D9</v>
      </c>
      <c r="B5917" s="775">
        <v>9</v>
      </c>
      <c r="C5917" s="775" t="s">
        <v>680</v>
      </c>
      <c r="D5917" s="775" t="s">
        <v>176</v>
      </c>
      <c r="E5917" s="775">
        <v>3.6493600000000002</v>
      </c>
      <c r="F5917" s="775" t="s">
        <v>1105</v>
      </c>
      <c r="G5917" s="775" t="s">
        <v>4235</v>
      </c>
      <c r="H5917" s="775" t="s">
        <v>4235</v>
      </c>
      <c r="I5917" s="775" t="s">
        <v>4975</v>
      </c>
    </row>
    <row r="5918" spans="1:9">
      <c r="A5918" s="775" t="str">
        <f>Table_wabobpsvr_AzureCalc_AzureCalcRateCard[[#This Row],[ServiceName]]&amp;Table_wabobpsvr_AzureCalc_AzureCalcRateCard[[#This Row],[Price_Level]]&amp;Table_wabobpsvr_AzureCalc_AzureCalcRateCard[[#This Row],[Region]]</f>
        <v>Basic_D6 VM (Windows)MOSP13</v>
      </c>
      <c r="B5918" s="775">
        <v>13</v>
      </c>
      <c r="C5918" s="775" t="s">
        <v>680</v>
      </c>
      <c r="D5918" s="775" t="s">
        <v>606</v>
      </c>
      <c r="E5918" s="775">
        <v>4.0949999999999998</v>
      </c>
      <c r="F5918" s="775" t="s">
        <v>1105</v>
      </c>
      <c r="G5918" s="775" t="s">
        <v>4235</v>
      </c>
      <c r="H5918" s="775" t="s">
        <v>4235</v>
      </c>
      <c r="I5918" s="775" t="s">
        <v>4976</v>
      </c>
    </row>
    <row r="5919" spans="1:9">
      <c r="A5919" s="775" t="str">
        <f>Table_wabobpsvr_AzureCalc_AzureCalcRateCard[[#This Row],[ServiceName]]&amp;Table_wabobpsvr_AzureCalc_AzureCalcRateCard[[#This Row],[Price_Level]]&amp;Table_wabobpsvr_AzureCalc_AzureCalcRateCard[[#This Row],[Region]]</f>
        <v>Basic_D6 VM (Windows)A13</v>
      </c>
      <c r="B5919" s="775">
        <v>13</v>
      </c>
      <c r="C5919" s="775" t="s">
        <v>680</v>
      </c>
      <c r="D5919" s="775" t="s">
        <v>174</v>
      </c>
      <c r="E5919" s="775">
        <v>3.9721500000000001</v>
      </c>
      <c r="F5919" s="775" t="s">
        <v>1105</v>
      </c>
      <c r="G5919" s="775" t="s">
        <v>4235</v>
      </c>
      <c r="H5919" s="775" t="s">
        <v>4235</v>
      </c>
      <c r="I5919" s="775" t="s">
        <v>4976</v>
      </c>
    </row>
    <row r="5920" spans="1:9">
      <c r="A5920" s="775" t="str">
        <f>Table_wabobpsvr_AzureCalc_AzureCalcRateCard[[#This Row],[ServiceName]]&amp;Table_wabobpsvr_AzureCalc_AzureCalcRateCard[[#This Row],[Price_Level]]&amp;Table_wabobpsvr_AzureCalc_AzureCalcRateCard[[#This Row],[Region]]</f>
        <v>Basic_D6 VM (Windows)B13</v>
      </c>
      <c r="B5920" s="775">
        <v>13</v>
      </c>
      <c r="C5920" s="775" t="s">
        <v>680</v>
      </c>
      <c r="D5920" s="775" t="s">
        <v>175</v>
      </c>
      <c r="E5920" s="775">
        <v>3.8492999999999999</v>
      </c>
      <c r="F5920" s="775" t="s">
        <v>1105</v>
      </c>
      <c r="G5920" s="775" t="s">
        <v>4235</v>
      </c>
      <c r="H5920" s="775" t="s">
        <v>4235</v>
      </c>
      <c r="I5920" s="775" t="s">
        <v>4976</v>
      </c>
    </row>
    <row r="5921" spans="1:9">
      <c r="A5921" s="775" t="str">
        <f>Table_wabobpsvr_AzureCalc_AzureCalcRateCard[[#This Row],[ServiceName]]&amp;Table_wabobpsvr_AzureCalc_AzureCalcRateCard[[#This Row],[Price_Level]]&amp;Table_wabobpsvr_AzureCalc_AzureCalcRateCard[[#This Row],[Region]]</f>
        <v>A5 VM (Windows)MOSP2</v>
      </c>
      <c r="B5921" s="775">
        <v>2</v>
      </c>
      <c r="C5921" s="775" t="s">
        <v>680</v>
      </c>
      <c r="D5921" s="775" t="s">
        <v>606</v>
      </c>
      <c r="E5921" s="775">
        <v>0.3</v>
      </c>
      <c r="F5921" s="775" t="s">
        <v>690</v>
      </c>
      <c r="G5921" s="775" t="s">
        <v>4235</v>
      </c>
      <c r="H5921" s="775" t="s">
        <v>4235</v>
      </c>
      <c r="I5921" s="775" t="s">
        <v>5189</v>
      </c>
    </row>
    <row r="5922" spans="1:9">
      <c r="A5922" s="775" t="str">
        <f>Table_wabobpsvr_AzureCalc_AzureCalcRateCard[[#This Row],[ServiceName]]&amp;Table_wabobpsvr_AzureCalc_AzureCalcRateCard[[#This Row],[Price_Level]]&amp;Table_wabobpsvr_AzureCalc_AzureCalcRateCard[[#This Row],[Region]]</f>
        <v>A5 VM (Windows)A2</v>
      </c>
      <c r="B5922" s="775">
        <v>2</v>
      </c>
      <c r="C5922" s="775" t="s">
        <v>680</v>
      </c>
      <c r="D5922" s="775" t="s">
        <v>174</v>
      </c>
      <c r="E5922" s="775">
        <v>0.219</v>
      </c>
      <c r="F5922" s="775" t="s">
        <v>690</v>
      </c>
      <c r="G5922" s="775" t="s">
        <v>2223</v>
      </c>
      <c r="H5922" s="775" t="s">
        <v>2224</v>
      </c>
      <c r="I5922" s="775" t="s">
        <v>5189</v>
      </c>
    </row>
    <row r="5923" spans="1:9">
      <c r="A5923" s="775" t="str">
        <f>Table_wabobpsvr_AzureCalc_AzureCalcRateCard[[#This Row],[ServiceName]]&amp;Table_wabobpsvr_AzureCalc_AzureCalcRateCard[[#This Row],[Price_Level]]&amp;Table_wabobpsvr_AzureCalc_AzureCalcRateCard[[#This Row],[Region]]</f>
        <v>A5 VM (Windows)B2</v>
      </c>
      <c r="B5923" s="775">
        <v>2</v>
      </c>
      <c r="C5923" s="775" t="s">
        <v>680</v>
      </c>
      <c r="D5923" s="775" t="s">
        <v>175</v>
      </c>
      <c r="E5923" s="775">
        <v>0.21</v>
      </c>
      <c r="F5923" s="775" t="s">
        <v>690</v>
      </c>
      <c r="G5923" s="775" t="s">
        <v>2223</v>
      </c>
      <c r="H5923" s="775" t="s">
        <v>2224</v>
      </c>
      <c r="I5923" s="775" t="s">
        <v>5189</v>
      </c>
    </row>
    <row r="5924" spans="1:9">
      <c r="A5924" s="775" t="str">
        <f>Table_wabobpsvr_AzureCalc_AzureCalcRateCard[[#This Row],[ServiceName]]&amp;Table_wabobpsvr_AzureCalc_AzureCalcRateCard[[#This Row],[Price_Level]]&amp;Table_wabobpsvr_AzureCalc_AzureCalcRateCard[[#This Row],[Region]]</f>
        <v>A5 VM (Windows)C2</v>
      </c>
      <c r="B5924" s="775">
        <v>2</v>
      </c>
      <c r="C5924" s="775" t="s">
        <v>680</v>
      </c>
      <c r="D5924" s="775" t="s">
        <v>177</v>
      </c>
      <c r="E5924" s="775">
        <v>0.20100000000000001</v>
      </c>
      <c r="F5924" s="775" t="s">
        <v>690</v>
      </c>
      <c r="G5924" s="775" t="s">
        <v>2223</v>
      </c>
      <c r="H5924" s="775" t="s">
        <v>2224</v>
      </c>
      <c r="I5924" s="775" t="s">
        <v>5189</v>
      </c>
    </row>
    <row r="5925" spans="1:9">
      <c r="A5925" s="775" t="str">
        <f>Table_wabobpsvr_AzureCalc_AzureCalcRateCard[[#This Row],[ServiceName]]&amp;Table_wabobpsvr_AzureCalc_AzureCalcRateCard[[#This Row],[Price_Level]]&amp;Table_wabobpsvr_AzureCalc_AzureCalcRateCard[[#This Row],[Region]]</f>
        <v>A5 VM (Windows)D2</v>
      </c>
      <c r="B5925" s="775">
        <v>2</v>
      </c>
      <c r="C5925" s="775" t="s">
        <v>680</v>
      </c>
      <c r="D5925" s="775" t="s">
        <v>176</v>
      </c>
      <c r="E5925" s="775">
        <v>0.192</v>
      </c>
      <c r="F5925" s="775" t="s">
        <v>690</v>
      </c>
      <c r="G5925" s="775" t="s">
        <v>2223</v>
      </c>
      <c r="H5925" s="775" t="s">
        <v>2224</v>
      </c>
      <c r="I5925" s="775" t="s">
        <v>5189</v>
      </c>
    </row>
    <row r="5926" spans="1:9">
      <c r="A5926" s="775" t="str">
        <f>Table_wabobpsvr_AzureCalc_AzureCalcRateCard[[#This Row],[ServiceName]]&amp;Table_wabobpsvr_AzureCalc_AzureCalcRateCard[[#This Row],[Price_Level]]&amp;Table_wabobpsvr_AzureCalc_AzureCalcRateCard[[#This Row],[Region]]</f>
        <v>A6 VM (Non-Windows)MOSP2</v>
      </c>
      <c r="B5926" s="775">
        <v>2</v>
      </c>
      <c r="C5926" s="775" t="s">
        <v>680</v>
      </c>
      <c r="D5926" s="775" t="s">
        <v>606</v>
      </c>
      <c r="E5926" s="775">
        <v>0.44</v>
      </c>
      <c r="F5926" s="775" t="s">
        <v>692</v>
      </c>
      <c r="G5926" s="775" t="s">
        <v>4235</v>
      </c>
      <c r="H5926" s="775" t="s">
        <v>4235</v>
      </c>
      <c r="I5926" s="775" t="s">
        <v>5190</v>
      </c>
    </row>
    <row r="5927" spans="1:9">
      <c r="A5927" s="775" t="str">
        <f>Table_wabobpsvr_AzureCalc_AzureCalcRateCard[[#This Row],[ServiceName]]&amp;Table_wabobpsvr_AzureCalc_AzureCalcRateCard[[#This Row],[Price_Level]]&amp;Table_wabobpsvr_AzureCalc_AzureCalcRateCard[[#This Row],[Region]]</f>
        <v>A6 VM (Non-Windows)A2</v>
      </c>
      <c r="B5927" s="775">
        <v>2</v>
      </c>
      <c r="C5927" s="775" t="s">
        <v>680</v>
      </c>
      <c r="D5927" s="775" t="s">
        <v>174</v>
      </c>
      <c r="E5927" s="775">
        <v>0.32119999999999999</v>
      </c>
      <c r="F5927" s="775" t="s">
        <v>692</v>
      </c>
      <c r="G5927" s="775" t="s">
        <v>2225</v>
      </c>
      <c r="H5927" s="775" t="s">
        <v>2226</v>
      </c>
      <c r="I5927" s="775" t="s">
        <v>5190</v>
      </c>
    </row>
    <row r="5928" spans="1:9">
      <c r="A5928" s="775" t="str">
        <f>Table_wabobpsvr_AzureCalc_AzureCalcRateCard[[#This Row],[ServiceName]]&amp;Table_wabobpsvr_AzureCalc_AzureCalcRateCard[[#This Row],[Price_Level]]&amp;Table_wabobpsvr_AzureCalc_AzureCalcRateCard[[#This Row],[Region]]</f>
        <v>A6 VM (Non-Windows)B2</v>
      </c>
      <c r="B5928" s="775">
        <v>2</v>
      </c>
      <c r="C5928" s="775" t="s">
        <v>680</v>
      </c>
      <c r="D5928" s="775" t="s">
        <v>175</v>
      </c>
      <c r="E5928" s="775">
        <v>0.308</v>
      </c>
      <c r="F5928" s="775" t="s">
        <v>692</v>
      </c>
      <c r="G5928" s="775" t="s">
        <v>2225</v>
      </c>
      <c r="H5928" s="775" t="s">
        <v>2226</v>
      </c>
      <c r="I5928" s="775" t="s">
        <v>5190</v>
      </c>
    </row>
    <row r="5929" spans="1:9">
      <c r="A5929" s="775" t="str">
        <f>Table_wabobpsvr_AzureCalc_AzureCalcRateCard[[#This Row],[ServiceName]]&amp;Table_wabobpsvr_AzureCalc_AzureCalcRateCard[[#This Row],[Price_Level]]&amp;Table_wabobpsvr_AzureCalc_AzureCalcRateCard[[#This Row],[Region]]</f>
        <v>Standard_G3 VM (Windows)A2</v>
      </c>
      <c r="B5929" s="775">
        <v>2</v>
      </c>
      <c r="C5929" s="775" t="s">
        <v>87</v>
      </c>
      <c r="D5929" s="775" t="s">
        <v>174</v>
      </c>
      <c r="E5929" s="775">
        <v>2.37</v>
      </c>
      <c r="F5929" s="775" t="s">
        <v>3069</v>
      </c>
      <c r="G5929" s="775" t="s">
        <v>3541</v>
      </c>
      <c r="H5929" s="775" t="s">
        <v>3542</v>
      </c>
      <c r="I5929" s="775" t="s">
        <v>5185</v>
      </c>
    </row>
    <row r="5930" spans="1:9">
      <c r="A5930" s="775" t="str">
        <f>Table_wabobpsvr_AzureCalc_AzureCalcRateCard[[#This Row],[ServiceName]]&amp;Table_wabobpsvr_AzureCalc_AzureCalcRateCard[[#This Row],[Price_Level]]&amp;Table_wabobpsvr_AzureCalc_AzureCalcRateCard[[#This Row],[Region]]</f>
        <v>Data Transfer Out - Zone 3 - Tier 4B</v>
      </c>
      <c r="B5930" s="775"/>
      <c r="C5930" s="775" t="s">
        <v>764</v>
      </c>
      <c r="D5930" s="775" t="s">
        <v>175</v>
      </c>
      <c r="E5930" s="775">
        <v>0.17014000000000001</v>
      </c>
      <c r="F5930" s="775" t="s">
        <v>904</v>
      </c>
      <c r="G5930" s="775" t="s">
        <v>2018</v>
      </c>
      <c r="H5930" s="775" t="s">
        <v>2019</v>
      </c>
      <c r="I5930" s="775" t="s">
        <v>5162</v>
      </c>
    </row>
    <row r="5931" spans="1:9">
      <c r="A5931" s="775" t="str">
        <f>Table_wabobpsvr_AzureCalc_AzureCalcRateCard[[#This Row],[ServiceName]]&amp;Table_wabobpsvr_AzureCalc_AzureCalcRateCard[[#This Row],[Price_Level]]&amp;Table_wabobpsvr_AzureCalc_AzureCalcRateCard[[#This Row],[Region]]</f>
        <v>Data Transfer Out - Zone 3 - Tier 4C</v>
      </c>
      <c r="B5931" s="775"/>
      <c r="C5931" s="775" t="s">
        <v>764</v>
      </c>
      <c r="D5931" s="775" t="s">
        <v>177</v>
      </c>
      <c r="E5931" s="775">
        <v>0.16471</v>
      </c>
      <c r="F5931" s="775" t="s">
        <v>904</v>
      </c>
      <c r="G5931" s="775" t="s">
        <v>2018</v>
      </c>
      <c r="H5931" s="775" t="s">
        <v>2019</v>
      </c>
      <c r="I5931" s="775" t="s">
        <v>5162</v>
      </c>
    </row>
    <row r="5932" spans="1:9">
      <c r="A5932" s="775" t="str">
        <f>Table_wabobpsvr_AzureCalc_AzureCalcRateCard[[#This Row],[ServiceName]]&amp;Table_wabobpsvr_AzureCalc_AzureCalcRateCard[[#This Row],[Price_Level]]&amp;Table_wabobpsvr_AzureCalc_AzureCalcRateCard[[#This Row],[Region]]</f>
        <v>Data Transfer Out - Zone 3 - Tier 4D</v>
      </c>
      <c r="B5932" s="775"/>
      <c r="C5932" s="775" t="s">
        <v>764</v>
      </c>
      <c r="D5932" s="775" t="s">
        <v>176</v>
      </c>
      <c r="E5932" s="775">
        <v>0.15928</v>
      </c>
      <c r="F5932" s="775" t="s">
        <v>904</v>
      </c>
      <c r="G5932" s="775" t="s">
        <v>2018</v>
      </c>
      <c r="H5932" s="775" t="s">
        <v>2019</v>
      </c>
      <c r="I5932" s="775" t="s">
        <v>5162</v>
      </c>
    </row>
    <row r="5933" spans="1:9">
      <c r="A5933" s="775" t="str">
        <f>Table_wabobpsvr_AzureCalc_AzureCalcRateCard[[#This Row],[ServiceName]]&amp;Table_wabobpsvr_AzureCalc_AzureCalcRateCard[[#This Row],[Price_Level]]&amp;Table_wabobpsvr_AzureCalc_AzureCalcRateCard[[#This Row],[Region]]</f>
        <v>Data Transfer Out - Zone 3 - Tier 5MOSP</v>
      </c>
      <c r="B5933" s="775"/>
      <c r="C5933" s="775" t="s">
        <v>764</v>
      </c>
      <c r="D5933" s="775" t="s">
        <v>606</v>
      </c>
      <c r="E5933" s="775">
        <v>0.16</v>
      </c>
      <c r="F5933" s="775" t="s">
        <v>905</v>
      </c>
      <c r="G5933" s="775" t="s">
        <v>4235</v>
      </c>
      <c r="H5933" s="775" t="s">
        <v>4235</v>
      </c>
      <c r="I5933" s="775" t="s">
        <v>5162</v>
      </c>
    </row>
    <row r="5934" spans="1:9">
      <c r="A5934" s="775" t="str">
        <f>Table_wabobpsvr_AzureCalc_AzureCalcRateCard[[#This Row],[ServiceName]]&amp;Table_wabobpsvr_AzureCalc_AzureCalcRateCard[[#This Row],[Price_Level]]&amp;Table_wabobpsvr_AzureCalc_AzureCalcRateCard[[#This Row],[Region]]</f>
        <v>Data Transfer Out - Zone 3 - Tier 5A</v>
      </c>
      <c r="B5934" s="775"/>
      <c r="C5934" s="775" t="s">
        <v>764</v>
      </c>
      <c r="D5934" s="775" t="s">
        <v>174</v>
      </c>
      <c r="E5934" s="775">
        <v>0.1552</v>
      </c>
      <c r="F5934" s="775" t="s">
        <v>905</v>
      </c>
      <c r="G5934" s="775" t="s">
        <v>2018</v>
      </c>
      <c r="H5934" s="775" t="s">
        <v>2019</v>
      </c>
      <c r="I5934" s="775" t="s">
        <v>5162</v>
      </c>
    </row>
    <row r="5935" spans="1:9">
      <c r="A5935" s="775" t="str">
        <f>Table_wabobpsvr_AzureCalc_AzureCalcRateCard[[#This Row],[ServiceName]]&amp;Table_wabobpsvr_AzureCalc_AzureCalcRateCard[[#This Row],[Price_Level]]&amp;Table_wabobpsvr_AzureCalc_AzureCalcRateCard[[#This Row],[Region]]</f>
        <v>Data Transfer Out - Zone 3 - Tier 5B</v>
      </c>
      <c r="B5935" s="775"/>
      <c r="C5935" s="775" t="s">
        <v>764</v>
      </c>
      <c r="D5935" s="775" t="s">
        <v>175</v>
      </c>
      <c r="E5935" s="775">
        <v>0.15040000000000001</v>
      </c>
      <c r="F5935" s="775" t="s">
        <v>905</v>
      </c>
      <c r="G5935" s="775" t="s">
        <v>2018</v>
      </c>
      <c r="H5935" s="775" t="s">
        <v>2019</v>
      </c>
      <c r="I5935" s="775" t="s">
        <v>5162</v>
      </c>
    </row>
    <row r="5936" spans="1:9">
      <c r="A5936" s="775" t="str">
        <f>Table_wabobpsvr_AzureCalc_AzureCalcRateCard[[#This Row],[ServiceName]]&amp;Table_wabobpsvr_AzureCalc_AzureCalcRateCard[[#This Row],[Price_Level]]&amp;Table_wabobpsvr_AzureCalc_AzureCalcRateCard[[#This Row],[Region]]</f>
        <v>Data Transfer Out - Zone 3 - Tier 5C</v>
      </c>
      <c r="B5936" s="775"/>
      <c r="C5936" s="775" t="s">
        <v>764</v>
      </c>
      <c r="D5936" s="775" t="s">
        <v>177</v>
      </c>
      <c r="E5936" s="775">
        <v>0.14560000000000001</v>
      </c>
      <c r="F5936" s="775" t="s">
        <v>905</v>
      </c>
      <c r="G5936" s="775" t="s">
        <v>2018</v>
      </c>
      <c r="H5936" s="775" t="s">
        <v>2019</v>
      </c>
      <c r="I5936" s="775" t="s">
        <v>5162</v>
      </c>
    </row>
    <row r="5937" spans="1:9">
      <c r="A5937" s="775" t="str">
        <f>Table_wabobpsvr_AzureCalc_AzureCalcRateCard[[#This Row],[ServiceName]]&amp;Table_wabobpsvr_AzureCalc_AzureCalcRateCard[[#This Row],[Price_Level]]&amp;Table_wabobpsvr_AzureCalc_AzureCalcRateCard[[#This Row],[Region]]</f>
        <v>Data Transfer Out - Zone 3 - Tier 5D</v>
      </c>
      <c r="B5937" s="775"/>
      <c r="C5937" s="775" t="s">
        <v>764</v>
      </c>
      <c r="D5937" s="775" t="s">
        <v>176</v>
      </c>
      <c r="E5937" s="775">
        <v>0.14080000000000001</v>
      </c>
      <c r="F5937" s="775" t="s">
        <v>905</v>
      </c>
      <c r="G5937" s="775" t="s">
        <v>2018</v>
      </c>
      <c r="H5937" s="775" t="s">
        <v>2019</v>
      </c>
      <c r="I5937" s="775" t="s">
        <v>5162</v>
      </c>
    </row>
    <row r="5938" spans="1:9">
      <c r="A5938" s="775" t="str">
        <f>Table_wabobpsvr_AzureCalc_AzureCalcRateCard[[#This Row],[ServiceName]]&amp;Table_wabobpsvr_AzureCalc_AzureCalcRateCard[[#This Row],[Price_Level]]&amp;Table_wabobpsvr_AzureCalc_AzureCalcRateCard[[#This Row],[Region]]</f>
        <v>Media Services Encoding Data Processed - Tier 2MOSP</v>
      </c>
      <c r="B5938" s="775"/>
      <c r="C5938" s="775" t="s">
        <v>764</v>
      </c>
      <c r="D5938" s="775" t="s">
        <v>606</v>
      </c>
      <c r="E5938" s="775">
        <v>1.19</v>
      </c>
      <c r="F5938" s="775" t="s">
        <v>908</v>
      </c>
      <c r="G5938" s="775" t="s">
        <v>4235</v>
      </c>
      <c r="H5938" s="775" t="s">
        <v>4235</v>
      </c>
      <c r="I5938" s="775" t="s">
        <v>5191</v>
      </c>
    </row>
    <row r="5939" spans="1:9">
      <c r="A5939" s="775" t="str">
        <f>Table_wabobpsvr_AzureCalc_AzureCalcRateCard[[#This Row],[ServiceName]]&amp;Table_wabobpsvr_AzureCalc_AzureCalcRateCard[[#This Row],[Price_Level]]&amp;Table_wabobpsvr_AzureCalc_AzureCalcRateCard[[#This Row],[Region]]</f>
        <v>A9 VM (Windows)C11</v>
      </c>
      <c r="B5939" s="775">
        <v>11</v>
      </c>
      <c r="C5939" s="775" t="s">
        <v>87</v>
      </c>
      <c r="D5939" s="775" t="s">
        <v>177</v>
      </c>
      <c r="E5939" s="775">
        <v>2.3483499999999999</v>
      </c>
      <c r="F5939" s="775" t="s">
        <v>685</v>
      </c>
      <c r="G5939" s="775" t="s">
        <v>1668</v>
      </c>
      <c r="H5939" s="775" t="s">
        <v>1669</v>
      </c>
      <c r="I5939" s="775" t="s">
        <v>5063</v>
      </c>
    </row>
    <row r="5940" spans="1:9">
      <c r="A5940" s="775" t="str">
        <f>Table_wabobpsvr_AzureCalc_AzureCalcRateCard[[#This Row],[ServiceName]]&amp;Table_wabobpsvr_AzureCalc_AzureCalcRateCard[[#This Row],[Price_Level]]&amp;Table_wabobpsvr_AzureCalc_AzureCalcRateCard[[#This Row],[Region]]</f>
        <v>A9 VM (Windows)D11</v>
      </c>
      <c r="B5940" s="775">
        <v>11</v>
      </c>
      <c r="C5940" s="775" t="s">
        <v>87</v>
      </c>
      <c r="D5940" s="775" t="s">
        <v>176</v>
      </c>
      <c r="E5940" s="775">
        <v>2.2431999999999999</v>
      </c>
      <c r="F5940" s="775" t="s">
        <v>685</v>
      </c>
      <c r="G5940" s="775" t="s">
        <v>1668</v>
      </c>
      <c r="H5940" s="775" t="s">
        <v>1669</v>
      </c>
      <c r="I5940" s="775" t="s">
        <v>5063</v>
      </c>
    </row>
    <row r="5941" spans="1:9">
      <c r="A5941" s="775" t="str">
        <f>Table_wabobpsvr_AzureCalc_AzureCalcRateCard[[#This Row],[ServiceName]]&amp;Table_wabobpsvr_AzureCalc_AzureCalcRateCard[[#This Row],[Price_Level]]&amp;Table_wabobpsvr_AzureCalc_AzureCalcRateCard[[#This Row],[Region]]</f>
        <v>BizTalk Services Premium BizTalk UnitsA16</v>
      </c>
      <c r="B5941" s="775">
        <v>16</v>
      </c>
      <c r="C5941" s="775" t="s">
        <v>4235</v>
      </c>
      <c r="D5941" s="775" t="s">
        <v>174</v>
      </c>
      <c r="E5941" s="775">
        <v>999999</v>
      </c>
      <c r="F5941" s="775" t="s">
        <v>794</v>
      </c>
      <c r="G5941" s="775" t="s">
        <v>4235</v>
      </c>
      <c r="H5941" s="775" t="s">
        <v>4235</v>
      </c>
      <c r="I5941" s="775" t="s">
        <v>4235</v>
      </c>
    </row>
    <row r="5942" spans="1:9">
      <c r="A5942" s="775" t="str">
        <f>Table_wabobpsvr_AzureCalc_AzureCalcRateCard[[#This Row],[ServiceName]]&amp;Table_wabobpsvr_AzureCalc_AzureCalcRateCard[[#This Row],[Price_Level]]&amp;Table_wabobpsvr_AzureCalc_AzureCalcRateCard[[#This Row],[Region]]</f>
        <v>Media Services Encoding Data Processed - Tier 2A</v>
      </c>
      <c r="B5942" s="775"/>
      <c r="C5942" s="775" t="s">
        <v>764</v>
      </c>
      <c r="D5942" s="775" t="s">
        <v>174</v>
      </c>
      <c r="E5942" s="775">
        <v>1.3483000000000001</v>
      </c>
      <c r="F5942" s="775" t="s">
        <v>908</v>
      </c>
      <c r="G5942" s="775" t="s">
        <v>1936</v>
      </c>
      <c r="H5942" s="775" t="s">
        <v>1937</v>
      </c>
      <c r="I5942" s="775" t="s">
        <v>5191</v>
      </c>
    </row>
    <row r="5943" spans="1:9">
      <c r="A5943" s="775" t="str">
        <f>Table_wabobpsvr_AzureCalc_AzureCalcRateCard[[#This Row],[ServiceName]]&amp;Table_wabobpsvr_AzureCalc_AzureCalcRateCard[[#This Row],[Price_Level]]&amp;Table_wabobpsvr_AzureCalc_AzureCalcRateCard[[#This Row],[Region]]</f>
        <v>A10 VM (Non-Windows)MOSP11</v>
      </c>
      <c r="B5943" s="775">
        <v>11</v>
      </c>
      <c r="C5943" s="775" t="s">
        <v>87</v>
      </c>
      <c r="D5943" s="775" t="s">
        <v>606</v>
      </c>
      <c r="E5943" s="775">
        <v>0.96599999999999997</v>
      </c>
      <c r="F5943" s="775" t="s">
        <v>1231</v>
      </c>
      <c r="G5943" s="775"/>
      <c r="H5943" s="775"/>
      <c r="I5943" s="775" t="s">
        <v>6049</v>
      </c>
    </row>
    <row r="5944" spans="1:9">
      <c r="A5944" s="775" t="str">
        <f>Table_wabobpsvr_AzureCalc_AzureCalcRateCard[[#This Row],[ServiceName]]&amp;Table_wabobpsvr_AzureCalc_AzureCalcRateCard[[#This Row],[Price_Level]]&amp;Table_wabobpsvr_AzureCalc_AzureCalcRateCard[[#This Row],[Region]]</f>
        <v>A10 VM (Non-Windows)A11</v>
      </c>
      <c r="B5944" s="775">
        <v>11</v>
      </c>
      <c r="C5944" s="775" t="s">
        <v>87</v>
      </c>
      <c r="D5944" s="775" t="s">
        <v>174</v>
      </c>
      <c r="E5944" s="775">
        <v>0.93701999999999996</v>
      </c>
      <c r="F5944" s="775" t="s">
        <v>1231</v>
      </c>
      <c r="G5944" s="775" t="s">
        <v>4285</v>
      </c>
      <c r="H5944" s="775" t="s">
        <v>4286</v>
      </c>
      <c r="I5944" s="775" t="s">
        <v>6049</v>
      </c>
    </row>
    <row r="5945" spans="1:9">
      <c r="A5945" s="775" t="str">
        <f>Table_wabobpsvr_AzureCalc_AzureCalcRateCard[[#This Row],[ServiceName]]&amp;Table_wabobpsvr_AzureCalc_AzureCalcRateCard[[#This Row],[Price_Level]]&amp;Table_wabobpsvr_AzureCalc_AzureCalcRateCard[[#This Row],[Region]]</f>
        <v>A10 VM (Non-Windows)B11</v>
      </c>
      <c r="B5945" s="775">
        <v>11</v>
      </c>
      <c r="C5945" s="775" t="s">
        <v>87</v>
      </c>
      <c r="D5945" s="775" t="s">
        <v>175</v>
      </c>
      <c r="E5945" s="775">
        <v>0.90803999999999996</v>
      </c>
      <c r="F5945" s="775" t="s">
        <v>1231</v>
      </c>
      <c r="G5945" s="775" t="s">
        <v>4285</v>
      </c>
      <c r="H5945" s="775" t="s">
        <v>4286</v>
      </c>
      <c r="I5945" s="775" t="s">
        <v>6049</v>
      </c>
    </row>
    <row r="5946" spans="1:9">
      <c r="A5946" s="775" t="str">
        <f>Table_wabobpsvr_AzureCalc_AzureCalcRateCard[[#This Row],[ServiceName]]&amp;Table_wabobpsvr_AzureCalc_AzureCalcRateCard[[#This Row],[Price_Level]]&amp;Table_wabobpsvr_AzureCalc_AzureCalcRateCard[[#This Row],[Region]]</f>
        <v>A10 VM (Non-Windows)C11</v>
      </c>
      <c r="B5946" s="775">
        <v>11</v>
      </c>
      <c r="C5946" s="775" t="s">
        <v>87</v>
      </c>
      <c r="D5946" s="775" t="s">
        <v>177</v>
      </c>
      <c r="E5946" s="775">
        <v>0.87905999999999995</v>
      </c>
      <c r="F5946" s="775" t="s">
        <v>1231</v>
      </c>
      <c r="G5946" s="775" t="s">
        <v>4285</v>
      </c>
      <c r="H5946" s="775" t="s">
        <v>4286</v>
      </c>
      <c r="I5946" s="775" t="s">
        <v>6049</v>
      </c>
    </row>
    <row r="5947" spans="1:9">
      <c r="A5947" s="775" t="str">
        <f>Table_wabobpsvr_AzureCalc_AzureCalcRateCard[[#This Row],[ServiceName]]&amp;Table_wabobpsvr_AzureCalc_AzureCalcRateCard[[#This Row],[Price_Level]]&amp;Table_wabobpsvr_AzureCalc_AzureCalcRateCard[[#This Row],[Region]]</f>
        <v>A10 VM (Non-Windows)D11</v>
      </c>
      <c r="B5947" s="775">
        <v>11</v>
      </c>
      <c r="C5947" s="775" t="s">
        <v>87</v>
      </c>
      <c r="D5947" s="775" t="s">
        <v>176</v>
      </c>
      <c r="E5947" s="775">
        <v>0.85007999999999995</v>
      </c>
      <c r="F5947" s="775" t="s">
        <v>1231</v>
      </c>
      <c r="G5947" s="775" t="s">
        <v>4285</v>
      </c>
      <c r="H5947" s="775" t="s">
        <v>4286</v>
      </c>
      <c r="I5947" s="775" t="s">
        <v>6049</v>
      </c>
    </row>
    <row r="5948" spans="1:9">
      <c r="A5948" s="775" t="str">
        <f>Table_wabobpsvr_AzureCalc_AzureCalcRateCard[[#This Row],[ServiceName]]&amp;Table_wabobpsvr_AzureCalc_AzureCalcRateCard[[#This Row],[Price_Level]]&amp;Table_wabobpsvr_AzureCalc_AzureCalcRateCard[[#This Row],[Region]]</f>
        <v>A6 VM (Windows)A7</v>
      </c>
      <c r="B5948" s="775">
        <v>7</v>
      </c>
      <c r="C5948" s="775" t="s">
        <v>680</v>
      </c>
      <c r="D5948" s="775" t="s">
        <v>174</v>
      </c>
      <c r="E5948" s="775">
        <v>0.438</v>
      </c>
      <c r="F5948" s="775" t="s">
        <v>693</v>
      </c>
      <c r="G5948" s="775" t="s">
        <v>2038</v>
      </c>
      <c r="H5948" s="775" t="s">
        <v>2039</v>
      </c>
      <c r="I5948" s="775" t="s">
        <v>5192</v>
      </c>
    </row>
    <row r="5949" spans="1:9">
      <c r="A5949" s="775" t="str">
        <f>Table_wabobpsvr_AzureCalc_AzureCalcRateCard[[#This Row],[ServiceName]]&amp;Table_wabobpsvr_AzureCalc_AzureCalcRateCard[[#This Row],[Price_Level]]&amp;Table_wabobpsvr_AzureCalc_AzureCalcRateCard[[#This Row],[Region]]</f>
        <v>A6 VM (Windows)B7</v>
      </c>
      <c r="B5949" s="775">
        <v>7</v>
      </c>
      <c r="C5949" s="775" t="s">
        <v>680</v>
      </c>
      <c r="D5949" s="775" t="s">
        <v>175</v>
      </c>
      <c r="E5949" s="775">
        <v>0.42</v>
      </c>
      <c r="F5949" s="775" t="s">
        <v>693</v>
      </c>
      <c r="G5949" s="775" t="s">
        <v>2038</v>
      </c>
      <c r="H5949" s="775" t="s">
        <v>2039</v>
      </c>
      <c r="I5949" s="775" t="s">
        <v>5192</v>
      </c>
    </row>
    <row r="5950" spans="1:9">
      <c r="A5950" s="775" t="str">
        <f>Table_wabobpsvr_AzureCalc_AzureCalcRateCard[[#This Row],[ServiceName]]&amp;Table_wabobpsvr_AzureCalc_AzureCalcRateCard[[#This Row],[Price_Level]]&amp;Table_wabobpsvr_AzureCalc_AzureCalcRateCard[[#This Row],[Region]]</f>
        <v>A6 VM (Windows)C7</v>
      </c>
      <c r="B5950" s="775">
        <v>7</v>
      </c>
      <c r="C5950" s="775" t="s">
        <v>680</v>
      </c>
      <c r="D5950" s="775" t="s">
        <v>177</v>
      </c>
      <c r="E5950" s="775">
        <v>0.40200000000000002</v>
      </c>
      <c r="F5950" s="775" t="s">
        <v>693</v>
      </c>
      <c r="G5950" s="775" t="s">
        <v>2038</v>
      </c>
      <c r="H5950" s="775" t="s">
        <v>2039</v>
      </c>
      <c r="I5950" s="775" t="s">
        <v>5192</v>
      </c>
    </row>
    <row r="5951" spans="1:9">
      <c r="A5951" s="775" t="str">
        <f>Table_wabobpsvr_AzureCalc_AzureCalcRateCard[[#This Row],[ServiceName]]&amp;Table_wabobpsvr_AzureCalc_AzureCalcRateCard[[#This Row],[Price_Level]]&amp;Table_wabobpsvr_AzureCalc_AzureCalcRateCard[[#This Row],[Region]]</f>
        <v>A6 VM (Windows)D7</v>
      </c>
      <c r="B5951" s="775">
        <v>7</v>
      </c>
      <c r="C5951" s="775" t="s">
        <v>680</v>
      </c>
      <c r="D5951" s="775" t="s">
        <v>176</v>
      </c>
      <c r="E5951" s="775">
        <v>0.38400000000000001</v>
      </c>
      <c r="F5951" s="775" t="s">
        <v>693</v>
      </c>
      <c r="G5951" s="775" t="s">
        <v>2038</v>
      </c>
      <c r="H5951" s="775" t="s">
        <v>2039</v>
      </c>
      <c r="I5951" s="775" t="s">
        <v>5192</v>
      </c>
    </row>
    <row r="5952" spans="1:9">
      <c r="A5952" s="1039" t="str">
        <f>Table_wabobpsvr_AzureCalc_AzureCalcRateCard[[#This Row],[ServiceName]]&amp;Table_wabobpsvr_AzureCalc_AzureCalcRateCard[[#This Row],[Price_Level]]&amp;Table_wabobpsvr_AzureCalc_AzureCalcRateCard[[#This Row],[Region]]</f>
        <v>A6 VM (Windows)MOSP8</v>
      </c>
      <c r="B5952" s="1039">
        <v>8</v>
      </c>
      <c r="C5952" s="1039" t="s">
        <v>680</v>
      </c>
      <c r="D5952" s="1039" t="s">
        <v>606</v>
      </c>
      <c r="E5952" s="1039">
        <v>0.68</v>
      </c>
      <c r="F5952" s="1039" t="s">
        <v>693</v>
      </c>
      <c r="G5952" s="775" t="s">
        <v>4235</v>
      </c>
      <c r="H5952" s="775" t="s">
        <v>4235</v>
      </c>
      <c r="I5952" s="775" t="s">
        <v>5193</v>
      </c>
    </row>
    <row r="5953" spans="1:9">
      <c r="A5953" s="1039" t="str">
        <f>Table_wabobpsvr_AzureCalc_AzureCalcRateCard[[#This Row],[ServiceName]]&amp;Table_wabobpsvr_AzureCalc_AzureCalcRateCard[[#This Row],[Price_Level]]&amp;Table_wabobpsvr_AzureCalc_AzureCalcRateCard[[#This Row],[Region]]</f>
        <v>A6 VM (Windows)A8</v>
      </c>
      <c r="B5953" s="1039">
        <v>8</v>
      </c>
      <c r="C5953" s="1039" t="s">
        <v>680</v>
      </c>
      <c r="D5953" s="1039" t="s">
        <v>174</v>
      </c>
      <c r="E5953" s="1039">
        <v>0.49640000000000001</v>
      </c>
      <c r="F5953" s="1039" t="s">
        <v>693</v>
      </c>
      <c r="G5953" s="775" t="s">
        <v>2040</v>
      </c>
      <c r="H5953" s="775" t="s">
        <v>2041</v>
      </c>
      <c r="I5953" s="775" t="s">
        <v>5193</v>
      </c>
    </row>
    <row r="5954" spans="1:9">
      <c r="A5954" s="1039" t="str">
        <f>Table_wabobpsvr_AzureCalc_AzureCalcRateCard[[#This Row],[ServiceName]]&amp;Table_wabobpsvr_AzureCalc_AzureCalcRateCard[[#This Row],[Price_Level]]&amp;Table_wabobpsvr_AzureCalc_AzureCalcRateCard[[#This Row],[Region]]</f>
        <v>A6 VM (Windows)B8</v>
      </c>
      <c r="B5954" s="1039">
        <v>8</v>
      </c>
      <c r="C5954" s="1039" t="s">
        <v>680</v>
      </c>
      <c r="D5954" s="1039" t="s">
        <v>175</v>
      </c>
      <c r="E5954" s="1039">
        <v>0.47599999999999998</v>
      </c>
      <c r="F5954" s="1039" t="s">
        <v>693</v>
      </c>
      <c r="G5954" s="775" t="s">
        <v>2040</v>
      </c>
      <c r="H5954" s="775" t="s">
        <v>2041</v>
      </c>
      <c r="I5954" s="775" t="s">
        <v>5193</v>
      </c>
    </row>
    <row r="5955" spans="1:9">
      <c r="A5955" s="775" t="str">
        <f>Table_wabobpsvr_AzureCalc_AzureCalcRateCard[[#This Row],[ServiceName]]&amp;Table_wabobpsvr_AzureCalc_AzureCalcRateCard[[#This Row],[Price_Level]]&amp;Table_wabobpsvr_AzureCalc_AzureCalcRateCard[[#This Row],[Region]]</f>
        <v>A6 VM (Windows)C8</v>
      </c>
      <c r="B5955" s="775">
        <v>8</v>
      </c>
      <c r="C5955" s="775" t="s">
        <v>680</v>
      </c>
      <c r="D5955" s="775" t="s">
        <v>177</v>
      </c>
      <c r="E5955" s="775">
        <v>0.4556</v>
      </c>
      <c r="F5955" s="775" t="s">
        <v>693</v>
      </c>
      <c r="G5955" s="775" t="s">
        <v>2040</v>
      </c>
      <c r="H5955" s="775" t="s">
        <v>2041</v>
      </c>
      <c r="I5955" s="775" t="s">
        <v>5193</v>
      </c>
    </row>
    <row r="5956" spans="1:9">
      <c r="A5956" s="775" t="str">
        <f>Table_wabobpsvr_AzureCalc_AzureCalcRateCard[[#This Row],[ServiceName]]&amp;Table_wabobpsvr_AzureCalc_AzureCalcRateCard[[#This Row],[Price_Level]]&amp;Table_wabobpsvr_AzureCalc_AzureCalcRateCard[[#This Row],[Region]]</f>
        <v>A6 VM (Windows)D8</v>
      </c>
      <c r="B5956" s="775">
        <v>8</v>
      </c>
      <c r="C5956" s="775" t="s">
        <v>680</v>
      </c>
      <c r="D5956" s="775" t="s">
        <v>176</v>
      </c>
      <c r="E5956" s="775">
        <v>0.43519999999999998</v>
      </c>
      <c r="F5956" s="775" t="s">
        <v>693</v>
      </c>
      <c r="G5956" s="775" t="s">
        <v>2040</v>
      </c>
      <c r="H5956" s="775" t="s">
        <v>2041</v>
      </c>
      <c r="I5956" s="775" t="s">
        <v>5193</v>
      </c>
    </row>
    <row r="5957" spans="1:9">
      <c r="A5957" s="775" t="str">
        <f>Table_wabobpsvr_AzureCalc_AzureCalcRateCard[[#This Row],[ServiceName]]&amp;Table_wabobpsvr_AzureCalc_AzureCalcRateCard[[#This Row],[Price_Level]]&amp;Table_wabobpsvr_AzureCalc_AzureCalcRateCard[[#This Row],[Region]]</f>
        <v>A6 VM (Windows)MOSP9</v>
      </c>
      <c r="B5957" s="775">
        <v>9</v>
      </c>
      <c r="C5957" s="775" t="s">
        <v>680</v>
      </c>
      <c r="D5957" s="775" t="s">
        <v>606</v>
      </c>
      <c r="E5957" s="775">
        <v>0.64</v>
      </c>
      <c r="F5957" s="775" t="s">
        <v>693</v>
      </c>
      <c r="G5957" s="775" t="s">
        <v>4235</v>
      </c>
      <c r="H5957" s="775" t="s">
        <v>4235</v>
      </c>
      <c r="I5957" s="775" t="s">
        <v>5194</v>
      </c>
    </row>
    <row r="5958" spans="1:9">
      <c r="A5958" s="775" t="str">
        <f>Table_wabobpsvr_AzureCalc_AzureCalcRateCard[[#This Row],[ServiceName]]&amp;Table_wabobpsvr_AzureCalc_AzureCalcRateCard[[#This Row],[Price_Level]]&amp;Table_wabobpsvr_AzureCalc_AzureCalcRateCard[[#This Row],[Region]]</f>
        <v>A6 VM (Windows)A9</v>
      </c>
      <c r="B5958" s="775">
        <v>9</v>
      </c>
      <c r="C5958" s="775" t="s">
        <v>680</v>
      </c>
      <c r="D5958" s="775" t="s">
        <v>174</v>
      </c>
      <c r="E5958" s="775">
        <v>0.4672</v>
      </c>
      <c r="F5958" s="775" t="s">
        <v>693</v>
      </c>
      <c r="G5958" s="775" t="s">
        <v>2042</v>
      </c>
      <c r="H5958" s="775" t="s">
        <v>2043</v>
      </c>
      <c r="I5958" s="775" t="s">
        <v>5194</v>
      </c>
    </row>
    <row r="5959" spans="1:9">
      <c r="A5959" s="775" t="str">
        <f>Table_wabobpsvr_AzureCalc_AzureCalcRateCard[[#This Row],[ServiceName]]&amp;Table_wabobpsvr_AzureCalc_AzureCalcRateCard[[#This Row],[Price_Level]]&amp;Table_wabobpsvr_AzureCalc_AzureCalcRateCard[[#This Row],[Region]]</f>
        <v>A6 VM (Windows)B9</v>
      </c>
      <c r="B5959" s="775">
        <v>9</v>
      </c>
      <c r="C5959" s="775" t="s">
        <v>680</v>
      </c>
      <c r="D5959" s="775" t="s">
        <v>175</v>
      </c>
      <c r="E5959" s="775">
        <v>0.44800000000000001</v>
      </c>
      <c r="F5959" s="775" t="s">
        <v>693</v>
      </c>
      <c r="G5959" s="775" t="s">
        <v>2042</v>
      </c>
      <c r="H5959" s="775" t="s">
        <v>2043</v>
      </c>
      <c r="I5959" s="775" t="s">
        <v>5194</v>
      </c>
    </row>
    <row r="5960" spans="1:9">
      <c r="A5960" s="775" t="str">
        <f>Table_wabobpsvr_AzureCalc_AzureCalcRateCard[[#This Row],[ServiceName]]&amp;Table_wabobpsvr_AzureCalc_AzureCalcRateCard[[#This Row],[Price_Level]]&amp;Table_wabobpsvr_AzureCalc_AzureCalcRateCard[[#This Row],[Region]]</f>
        <v>A6 VM (Windows)C9</v>
      </c>
      <c r="B5960" s="775">
        <v>9</v>
      </c>
      <c r="C5960" s="775" t="s">
        <v>680</v>
      </c>
      <c r="D5960" s="775" t="s">
        <v>177</v>
      </c>
      <c r="E5960" s="775">
        <v>0.42880000000000001</v>
      </c>
      <c r="F5960" s="775" t="s">
        <v>693</v>
      </c>
      <c r="G5960" s="775" t="s">
        <v>2042</v>
      </c>
      <c r="H5960" s="775" t="s">
        <v>2043</v>
      </c>
      <c r="I5960" s="775" t="s">
        <v>5194</v>
      </c>
    </row>
    <row r="5961" spans="1:9">
      <c r="A5961" s="775" t="str">
        <f>Table_wabobpsvr_AzureCalc_AzureCalcRateCard[[#This Row],[ServiceName]]&amp;Table_wabobpsvr_AzureCalc_AzureCalcRateCard[[#This Row],[Price_Level]]&amp;Table_wabobpsvr_AzureCalc_AzureCalcRateCard[[#This Row],[Region]]</f>
        <v>A6 VM (Windows)D9</v>
      </c>
      <c r="B5961" s="775">
        <v>9</v>
      </c>
      <c r="C5961" s="775" t="s">
        <v>680</v>
      </c>
      <c r="D5961" s="775" t="s">
        <v>176</v>
      </c>
      <c r="E5961" s="775">
        <v>0.40960000000000002</v>
      </c>
      <c r="F5961" s="775" t="s">
        <v>693</v>
      </c>
      <c r="G5961" s="775" t="s">
        <v>2042</v>
      </c>
      <c r="H5961" s="775" t="s">
        <v>2043</v>
      </c>
      <c r="I5961" s="775" t="s">
        <v>5194</v>
      </c>
    </row>
    <row r="5962" spans="1:9">
      <c r="A5962" s="775" t="str">
        <f>Table_wabobpsvr_AzureCalc_AzureCalcRateCard[[#This Row],[ServiceName]]&amp;Table_wabobpsvr_AzureCalc_AzureCalcRateCard[[#This Row],[Price_Level]]&amp;Table_wabobpsvr_AzureCalc_AzureCalcRateCard[[#This Row],[Region]]</f>
        <v>A6 VM (Windows)MOSP10</v>
      </c>
      <c r="B5962" s="775">
        <v>10</v>
      </c>
      <c r="C5962" s="775" t="s">
        <v>680</v>
      </c>
      <c r="D5962" s="775" t="s">
        <v>606</v>
      </c>
      <c r="E5962" s="775">
        <v>0.72</v>
      </c>
      <c r="F5962" s="775" t="s">
        <v>693</v>
      </c>
      <c r="G5962" s="775" t="s">
        <v>4235</v>
      </c>
      <c r="H5962" s="775" t="s">
        <v>4235</v>
      </c>
      <c r="I5962" s="775" t="s">
        <v>5195</v>
      </c>
    </row>
    <row r="5963" spans="1:9">
      <c r="A5963" s="775" t="str">
        <f>Table_wabobpsvr_AzureCalc_AzureCalcRateCard[[#This Row],[ServiceName]]&amp;Table_wabobpsvr_AzureCalc_AzureCalcRateCard[[#This Row],[Price_Level]]&amp;Table_wabobpsvr_AzureCalc_AzureCalcRateCard[[#This Row],[Region]]</f>
        <v>A6 VM (Windows)A10</v>
      </c>
      <c r="B5963" s="775">
        <v>10</v>
      </c>
      <c r="C5963" s="775" t="s">
        <v>680</v>
      </c>
      <c r="D5963" s="775" t="s">
        <v>174</v>
      </c>
      <c r="E5963" s="775">
        <v>0.52559999999999996</v>
      </c>
      <c r="F5963" s="775" t="s">
        <v>693</v>
      </c>
      <c r="G5963" s="775" t="s">
        <v>2044</v>
      </c>
      <c r="H5963" s="775" t="s">
        <v>2045</v>
      </c>
      <c r="I5963" s="775" t="s">
        <v>5195</v>
      </c>
    </row>
    <row r="5964" spans="1:9">
      <c r="A5964" s="775" t="str">
        <f>Table_wabobpsvr_AzureCalc_AzureCalcRateCard[[#This Row],[ServiceName]]&amp;Table_wabobpsvr_AzureCalc_AzureCalcRateCard[[#This Row],[Price_Level]]&amp;Table_wabobpsvr_AzureCalc_AzureCalcRateCard[[#This Row],[Region]]</f>
        <v>A6 VM (Windows)B10</v>
      </c>
      <c r="B5964" s="775">
        <v>10</v>
      </c>
      <c r="C5964" s="775" t="s">
        <v>680</v>
      </c>
      <c r="D5964" s="775" t="s">
        <v>175</v>
      </c>
      <c r="E5964" s="775">
        <v>0.504</v>
      </c>
      <c r="F5964" s="775" t="s">
        <v>693</v>
      </c>
      <c r="G5964" s="775" t="s">
        <v>2044</v>
      </c>
      <c r="H5964" s="775" t="s">
        <v>2045</v>
      </c>
      <c r="I5964" s="775" t="s">
        <v>5195</v>
      </c>
    </row>
    <row r="5965" spans="1:9">
      <c r="A5965" s="775" t="str">
        <f>Table_wabobpsvr_AzureCalc_AzureCalcRateCard[[#This Row],[ServiceName]]&amp;Table_wabobpsvr_AzureCalc_AzureCalcRateCard[[#This Row],[Price_Level]]&amp;Table_wabobpsvr_AzureCalc_AzureCalcRateCard[[#This Row],[Region]]</f>
        <v>A6 VM (Windows)C10</v>
      </c>
      <c r="B5965" s="775">
        <v>10</v>
      </c>
      <c r="C5965" s="775" t="s">
        <v>680</v>
      </c>
      <c r="D5965" s="775" t="s">
        <v>177</v>
      </c>
      <c r="E5965" s="775">
        <v>0.4824</v>
      </c>
      <c r="F5965" s="775" t="s">
        <v>693</v>
      </c>
      <c r="G5965" s="775" t="s">
        <v>2044</v>
      </c>
      <c r="H5965" s="775" t="s">
        <v>2045</v>
      </c>
      <c r="I5965" s="775" t="s">
        <v>5195</v>
      </c>
    </row>
    <row r="5966" spans="1:9">
      <c r="A5966" s="775" t="str">
        <f>Table_wabobpsvr_AzureCalc_AzureCalcRateCard[[#This Row],[ServiceName]]&amp;Table_wabobpsvr_AzureCalc_AzureCalcRateCard[[#This Row],[Price_Level]]&amp;Table_wabobpsvr_AzureCalc_AzureCalcRateCard[[#This Row],[Region]]</f>
        <v>A6 VM (Windows)D10</v>
      </c>
      <c r="B5966" s="775">
        <v>10</v>
      </c>
      <c r="C5966" s="775" t="s">
        <v>680</v>
      </c>
      <c r="D5966" s="775" t="s">
        <v>176</v>
      </c>
      <c r="E5966" s="775">
        <v>0.46079999999999999</v>
      </c>
      <c r="F5966" s="775" t="s">
        <v>693</v>
      </c>
      <c r="G5966" s="775" t="s">
        <v>2044</v>
      </c>
      <c r="H5966" s="775" t="s">
        <v>2045</v>
      </c>
      <c r="I5966" s="775" t="s">
        <v>5195</v>
      </c>
    </row>
    <row r="5967" spans="1:9">
      <c r="A5967" s="775" t="str">
        <f>Table_wabobpsvr_AzureCalc_AzureCalcRateCard[[#This Row],[ServiceName]]&amp;Table_wabobpsvr_AzureCalc_AzureCalcRateCard[[#This Row],[Price_Level]]&amp;Table_wabobpsvr_AzureCalc_AzureCalcRateCard[[#This Row],[Region]]</f>
        <v>A6 VM (Windows)MOSP11</v>
      </c>
      <c r="B5967" s="775">
        <v>11</v>
      </c>
      <c r="C5967" s="775" t="s">
        <v>680</v>
      </c>
      <c r="D5967" s="775" t="s">
        <v>606</v>
      </c>
      <c r="E5967" s="775">
        <v>0.7</v>
      </c>
      <c r="F5967" s="775" t="s">
        <v>693</v>
      </c>
      <c r="G5967" s="775" t="s">
        <v>4235</v>
      </c>
      <c r="H5967" s="775" t="s">
        <v>4235</v>
      </c>
      <c r="I5967" s="775" t="s">
        <v>5196</v>
      </c>
    </row>
    <row r="5968" spans="1:9">
      <c r="A5968" s="775" t="str">
        <f>Table_wabobpsvr_AzureCalc_AzureCalcRateCard[[#This Row],[ServiceName]]&amp;Table_wabobpsvr_AzureCalc_AzureCalcRateCard[[#This Row],[Price_Level]]&amp;Table_wabobpsvr_AzureCalc_AzureCalcRateCard[[#This Row],[Region]]</f>
        <v>A6 VM (Windows)A11</v>
      </c>
      <c r="B5968" s="775">
        <v>11</v>
      </c>
      <c r="C5968" s="775" t="s">
        <v>680</v>
      </c>
      <c r="D5968" s="775" t="s">
        <v>174</v>
      </c>
      <c r="E5968" s="775">
        <v>0.51100000000000001</v>
      </c>
      <c r="F5968" s="775" t="s">
        <v>693</v>
      </c>
      <c r="G5968" s="775" t="s">
        <v>2046</v>
      </c>
      <c r="H5968" s="775" t="s">
        <v>2047</v>
      </c>
      <c r="I5968" s="775" t="s">
        <v>5196</v>
      </c>
    </row>
    <row r="5969" spans="1:9">
      <c r="A5969" s="775" t="str">
        <f>Table_wabobpsvr_AzureCalc_AzureCalcRateCard[[#This Row],[ServiceName]]&amp;Table_wabobpsvr_AzureCalc_AzureCalcRateCard[[#This Row],[Price_Level]]&amp;Table_wabobpsvr_AzureCalc_AzureCalcRateCard[[#This Row],[Region]]</f>
        <v>A6 VM (Windows)B11</v>
      </c>
      <c r="B5969" s="775">
        <v>11</v>
      </c>
      <c r="C5969" s="775" t="s">
        <v>680</v>
      </c>
      <c r="D5969" s="775" t="s">
        <v>175</v>
      </c>
      <c r="E5969" s="775">
        <v>0.49</v>
      </c>
      <c r="F5969" s="775" t="s">
        <v>693</v>
      </c>
      <c r="G5969" s="775" t="s">
        <v>2046</v>
      </c>
      <c r="H5969" s="775" t="s">
        <v>2047</v>
      </c>
      <c r="I5969" s="775" t="s">
        <v>5196</v>
      </c>
    </row>
    <row r="5970" spans="1:9">
      <c r="A5970" s="775" t="str">
        <f>Table_wabobpsvr_AzureCalc_AzureCalcRateCard[[#This Row],[ServiceName]]&amp;Table_wabobpsvr_AzureCalc_AzureCalcRateCard[[#This Row],[Price_Level]]&amp;Table_wabobpsvr_AzureCalc_AzureCalcRateCard[[#This Row],[Region]]</f>
        <v>A6 VM (Windows)C11</v>
      </c>
      <c r="B5970" s="775">
        <v>11</v>
      </c>
      <c r="C5970" s="775" t="s">
        <v>680</v>
      </c>
      <c r="D5970" s="775" t="s">
        <v>177</v>
      </c>
      <c r="E5970" s="775">
        <v>0.46899999999999997</v>
      </c>
      <c r="F5970" s="775" t="s">
        <v>693</v>
      </c>
      <c r="G5970" s="775" t="s">
        <v>2046</v>
      </c>
      <c r="H5970" s="775" t="s">
        <v>2047</v>
      </c>
      <c r="I5970" s="775" t="s">
        <v>5196</v>
      </c>
    </row>
    <row r="5971" spans="1:9">
      <c r="A5971" s="1039" t="str">
        <f>Table_wabobpsvr_AzureCalc_AzureCalcRateCard[[#This Row],[ServiceName]]&amp;Table_wabobpsvr_AzureCalc_AzureCalcRateCard[[#This Row],[Price_Level]]&amp;Table_wabobpsvr_AzureCalc_AzureCalcRateCard[[#This Row],[Region]]</f>
        <v>A6 VM (Windows)D11</v>
      </c>
      <c r="B5971" s="1039">
        <v>11</v>
      </c>
      <c r="C5971" s="1039" t="s">
        <v>680</v>
      </c>
      <c r="D5971" s="1039" t="s">
        <v>176</v>
      </c>
      <c r="E5971" s="1039">
        <v>0.44800000000000001</v>
      </c>
      <c r="F5971" s="1039" t="s">
        <v>693</v>
      </c>
      <c r="G5971" s="775" t="s">
        <v>2046</v>
      </c>
      <c r="H5971" s="775" t="s">
        <v>2047</v>
      </c>
      <c r="I5971" s="775" t="s">
        <v>5196</v>
      </c>
    </row>
    <row r="5972" spans="1:9">
      <c r="A5972" s="1039" t="str">
        <f>Table_wabobpsvr_AzureCalc_AzureCalcRateCard[[#This Row],[ServiceName]]&amp;Table_wabobpsvr_AzureCalc_AzureCalcRateCard[[#This Row],[Price_Level]]&amp;Table_wabobpsvr_AzureCalc_AzureCalcRateCard[[#This Row],[Region]]</f>
        <v>A6 VM (Windows)MOSP12</v>
      </c>
      <c r="B5972" s="1039">
        <v>12</v>
      </c>
      <c r="C5972" s="1039" t="s">
        <v>680</v>
      </c>
      <c r="D5972" s="1039" t="s">
        <v>606</v>
      </c>
      <c r="E5972" s="1039">
        <v>0.62</v>
      </c>
      <c r="F5972" s="1039" t="s">
        <v>693</v>
      </c>
      <c r="G5972" s="775" t="s">
        <v>4235</v>
      </c>
      <c r="H5972" s="775" t="s">
        <v>4235</v>
      </c>
      <c r="I5972" s="775" t="s">
        <v>5197</v>
      </c>
    </row>
    <row r="5973" spans="1:9">
      <c r="A5973" s="1039" t="str">
        <f>Table_wabobpsvr_AzureCalc_AzureCalcRateCard[[#This Row],[ServiceName]]&amp;Table_wabobpsvr_AzureCalc_AzureCalcRateCard[[#This Row],[Price_Level]]&amp;Table_wabobpsvr_AzureCalc_AzureCalcRateCard[[#This Row],[Region]]</f>
        <v>A6 VM (Windows)A12</v>
      </c>
      <c r="B5973" s="1039">
        <v>12</v>
      </c>
      <c r="C5973" s="1039" t="s">
        <v>680</v>
      </c>
      <c r="D5973" s="1039" t="s">
        <v>174</v>
      </c>
      <c r="E5973" s="1039">
        <v>0.4526</v>
      </c>
      <c r="F5973" s="1039" t="s">
        <v>693</v>
      </c>
      <c r="G5973" s="775" t="s">
        <v>2048</v>
      </c>
      <c r="H5973" s="775" t="s">
        <v>2049</v>
      </c>
      <c r="I5973" s="775" t="s">
        <v>5197</v>
      </c>
    </row>
    <row r="5974" spans="1:9">
      <c r="A5974" s="1039" t="str">
        <f>Table_wabobpsvr_AzureCalc_AzureCalcRateCard[[#This Row],[ServiceName]]&amp;Table_wabobpsvr_AzureCalc_AzureCalcRateCard[[#This Row],[Price_Level]]&amp;Table_wabobpsvr_AzureCalc_AzureCalcRateCard[[#This Row],[Region]]</f>
        <v>A6 VM (Windows)B12</v>
      </c>
      <c r="B5974" s="1039">
        <v>12</v>
      </c>
      <c r="C5974" s="1039" t="s">
        <v>680</v>
      </c>
      <c r="D5974" s="1039" t="s">
        <v>175</v>
      </c>
      <c r="E5974" s="1039">
        <v>0.434</v>
      </c>
      <c r="F5974" s="1039" t="s">
        <v>693</v>
      </c>
      <c r="G5974" s="775" t="s">
        <v>2048</v>
      </c>
      <c r="H5974" s="775" t="s">
        <v>2049</v>
      </c>
      <c r="I5974" s="775" t="s">
        <v>5197</v>
      </c>
    </row>
    <row r="5975" spans="1:9">
      <c r="A5975" s="775" t="str">
        <f>Table_wabobpsvr_AzureCalc_AzureCalcRateCard[[#This Row],[ServiceName]]&amp;Table_wabobpsvr_AzureCalc_AzureCalcRateCard[[#This Row],[Price_Level]]&amp;Table_wabobpsvr_AzureCalc_AzureCalcRateCard[[#This Row],[Region]]</f>
        <v>A6 VM (Windows)C12</v>
      </c>
      <c r="B5975" s="775">
        <v>12</v>
      </c>
      <c r="C5975" s="775" t="s">
        <v>680</v>
      </c>
      <c r="D5975" s="775" t="s">
        <v>177</v>
      </c>
      <c r="E5975" s="775">
        <v>0.41539999999999999</v>
      </c>
      <c r="F5975" s="775" t="s">
        <v>693</v>
      </c>
      <c r="G5975" s="775" t="s">
        <v>2048</v>
      </c>
      <c r="H5975" s="775" t="s">
        <v>2049</v>
      </c>
      <c r="I5975" s="775" t="s">
        <v>5197</v>
      </c>
    </row>
    <row r="5976" spans="1:9">
      <c r="A5976" s="775" t="str">
        <f>Table_wabobpsvr_AzureCalc_AzureCalcRateCard[[#This Row],[ServiceName]]&amp;Table_wabobpsvr_AzureCalc_AzureCalcRateCard[[#This Row],[Price_Level]]&amp;Table_wabobpsvr_AzureCalc_AzureCalcRateCard[[#This Row],[Region]]</f>
        <v>A6 VM (Windows)D12</v>
      </c>
      <c r="B5976" s="775">
        <v>12</v>
      </c>
      <c r="C5976" s="775" t="s">
        <v>680</v>
      </c>
      <c r="D5976" s="775" t="s">
        <v>176</v>
      </c>
      <c r="E5976" s="775">
        <v>0.39679999999999999</v>
      </c>
      <c r="F5976" s="775" t="s">
        <v>693</v>
      </c>
      <c r="G5976" s="775" t="s">
        <v>2048</v>
      </c>
      <c r="H5976" s="775" t="s">
        <v>2049</v>
      </c>
      <c r="I5976" s="775" t="s">
        <v>5197</v>
      </c>
    </row>
    <row r="5977" spans="1:9">
      <c r="A5977" s="775" t="str">
        <f>Table_wabobpsvr_AzureCalc_AzureCalcRateCard[[#This Row],[ServiceName]]&amp;Table_wabobpsvr_AzureCalc_AzureCalcRateCard[[#This Row],[Price_Level]]&amp;Table_wabobpsvr_AzureCalc_AzureCalcRateCard[[#This Row],[Region]]</f>
        <v>A6 VM (Windows)MOSP13</v>
      </c>
      <c r="B5977" s="775">
        <v>13</v>
      </c>
      <c r="C5977" s="775" t="s">
        <v>680</v>
      </c>
      <c r="D5977" s="775" t="s">
        <v>606</v>
      </c>
      <c r="E5977" s="775">
        <v>0.73599999999999999</v>
      </c>
      <c r="F5977" s="775" t="s">
        <v>693</v>
      </c>
      <c r="G5977" s="775" t="s">
        <v>4235</v>
      </c>
      <c r="H5977" s="775" t="s">
        <v>4235</v>
      </c>
      <c r="I5977" s="775" t="s">
        <v>5198</v>
      </c>
    </row>
    <row r="5978" spans="1:9">
      <c r="A5978" s="775" t="str">
        <f>Table_wabobpsvr_AzureCalc_AzureCalcRateCard[[#This Row],[ServiceName]]&amp;Table_wabobpsvr_AzureCalc_AzureCalcRateCard[[#This Row],[Price_Level]]&amp;Table_wabobpsvr_AzureCalc_AzureCalcRateCard[[#This Row],[Region]]</f>
        <v>A6 VM (Windows)A13</v>
      </c>
      <c r="B5978" s="775">
        <v>13</v>
      </c>
      <c r="C5978" s="775" t="s">
        <v>680</v>
      </c>
      <c r="D5978" s="775" t="s">
        <v>174</v>
      </c>
      <c r="E5978" s="775">
        <v>0.53727999999999998</v>
      </c>
      <c r="F5978" s="775" t="s">
        <v>693</v>
      </c>
      <c r="G5978" s="775" t="s">
        <v>2050</v>
      </c>
      <c r="H5978" s="775" t="s">
        <v>2051</v>
      </c>
      <c r="I5978" s="775" t="s">
        <v>5198</v>
      </c>
    </row>
    <row r="5979" spans="1:9">
      <c r="A5979" s="775" t="str">
        <f>Table_wabobpsvr_AzureCalc_AzureCalcRateCard[[#This Row],[ServiceName]]&amp;Table_wabobpsvr_AzureCalc_AzureCalcRateCard[[#This Row],[Price_Level]]&amp;Table_wabobpsvr_AzureCalc_AzureCalcRateCard[[#This Row],[Region]]</f>
        <v>A6 VM (Windows)B13</v>
      </c>
      <c r="B5979" s="775">
        <v>13</v>
      </c>
      <c r="C5979" s="775" t="s">
        <v>680</v>
      </c>
      <c r="D5979" s="775" t="s">
        <v>175</v>
      </c>
      <c r="E5979" s="775">
        <v>0.51519999999999999</v>
      </c>
      <c r="F5979" s="775" t="s">
        <v>693</v>
      </c>
      <c r="G5979" s="775" t="s">
        <v>2050</v>
      </c>
      <c r="H5979" s="775" t="s">
        <v>2051</v>
      </c>
      <c r="I5979" s="775" t="s">
        <v>5198</v>
      </c>
    </row>
    <row r="5980" spans="1:9">
      <c r="A5980" s="775" t="str">
        <f>Table_wabobpsvr_AzureCalc_AzureCalcRateCard[[#This Row],[ServiceName]]&amp;Table_wabobpsvr_AzureCalc_AzureCalcRateCard[[#This Row],[Price_Level]]&amp;Table_wabobpsvr_AzureCalc_AzureCalcRateCard[[#This Row],[Region]]</f>
        <v>A6 VM (Windows)C13</v>
      </c>
      <c r="B5980" s="775">
        <v>13</v>
      </c>
      <c r="C5980" s="775" t="s">
        <v>680</v>
      </c>
      <c r="D5980" s="775" t="s">
        <v>177</v>
      </c>
      <c r="E5980" s="775">
        <v>0.49312</v>
      </c>
      <c r="F5980" s="775" t="s">
        <v>693</v>
      </c>
      <c r="G5980" s="775" t="s">
        <v>2050</v>
      </c>
      <c r="H5980" s="775" t="s">
        <v>2051</v>
      </c>
      <c r="I5980" s="775" t="s">
        <v>5198</v>
      </c>
    </row>
    <row r="5981" spans="1:9">
      <c r="A5981" s="775" t="str">
        <f>Table_wabobpsvr_AzureCalc_AzureCalcRateCard[[#This Row],[ServiceName]]&amp;Table_wabobpsvr_AzureCalc_AzureCalcRateCard[[#This Row],[Price_Level]]&amp;Table_wabobpsvr_AzureCalc_AzureCalcRateCard[[#This Row],[Region]]</f>
        <v>A6 VM (Windows)D13</v>
      </c>
      <c r="B5981" s="775">
        <v>13</v>
      </c>
      <c r="C5981" s="775" t="s">
        <v>680</v>
      </c>
      <c r="D5981" s="775" t="s">
        <v>176</v>
      </c>
      <c r="E5981" s="775">
        <v>0.47104000000000001</v>
      </c>
      <c r="F5981" s="775" t="s">
        <v>693</v>
      </c>
      <c r="G5981" s="775" t="s">
        <v>2050</v>
      </c>
      <c r="H5981" s="775" t="s">
        <v>2051</v>
      </c>
      <c r="I5981" s="775" t="s">
        <v>5198</v>
      </c>
    </row>
    <row r="5982" spans="1:9">
      <c r="A5982" s="775" t="str">
        <f>Table_wabobpsvr_AzureCalc_AzureCalcRateCard[[#This Row],[ServiceName]]&amp;Table_wabobpsvr_AzureCalc_AzureCalcRateCard[[#This Row],[Price_Level]]&amp;Table_wabobpsvr_AzureCalc_AzureCalcRateCard[[#This Row],[Region]]</f>
        <v>A7 Cloud ServicesC7</v>
      </c>
      <c r="B5982" s="775">
        <v>7</v>
      </c>
      <c r="C5982" s="775" t="s">
        <v>680</v>
      </c>
      <c r="D5982" s="775" t="s">
        <v>177</v>
      </c>
      <c r="E5982" s="775">
        <v>0.94469999999999998</v>
      </c>
      <c r="F5982" s="775" t="s">
        <v>684</v>
      </c>
      <c r="G5982" s="775" t="s">
        <v>1838</v>
      </c>
      <c r="H5982" s="775" t="s">
        <v>1839</v>
      </c>
      <c r="I5982" s="775" t="s">
        <v>5199</v>
      </c>
    </row>
    <row r="5983" spans="1:9">
      <c r="A5983" s="775" t="str">
        <f>Table_wabobpsvr_AzureCalc_AzureCalcRateCard[[#This Row],[ServiceName]]&amp;Table_wabobpsvr_AzureCalc_AzureCalcRateCard[[#This Row],[Price_Level]]&amp;Table_wabobpsvr_AzureCalc_AzureCalcRateCard[[#This Row],[Region]]</f>
        <v>A7 Cloud ServicesD7</v>
      </c>
      <c r="B5983" s="775">
        <v>7</v>
      </c>
      <c r="C5983" s="775" t="s">
        <v>680</v>
      </c>
      <c r="D5983" s="775" t="s">
        <v>176</v>
      </c>
      <c r="E5983" s="775">
        <v>0.90239999999999998</v>
      </c>
      <c r="F5983" s="775" t="s">
        <v>684</v>
      </c>
      <c r="G5983" s="775" t="s">
        <v>1838</v>
      </c>
      <c r="H5983" s="775" t="s">
        <v>1839</v>
      </c>
      <c r="I5983" s="775" t="s">
        <v>5199</v>
      </c>
    </row>
    <row r="5984" spans="1:9">
      <c r="A5984" s="775" t="str">
        <f>Table_wabobpsvr_AzureCalc_AzureCalcRateCard[[#This Row],[ServiceName]]&amp;Table_wabobpsvr_AzureCalc_AzureCalcRateCard[[#This Row],[Price_Level]]&amp;Table_wabobpsvr_AzureCalc_AzureCalcRateCard[[#This Row],[Region]]</f>
        <v>A7 Cloud ServicesMOSP8</v>
      </c>
      <c r="B5984" s="775">
        <v>8</v>
      </c>
      <c r="C5984" s="775" t="s">
        <v>680</v>
      </c>
      <c r="D5984" s="775" t="s">
        <v>606</v>
      </c>
      <c r="E5984" s="775">
        <v>1.41</v>
      </c>
      <c r="F5984" s="775" t="s">
        <v>684</v>
      </c>
      <c r="G5984" s="775" t="s">
        <v>4235</v>
      </c>
      <c r="H5984" s="775" t="s">
        <v>4235</v>
      </c>
      <c r="I5984" s="775" t="s">
        <v>5054</v>
      </c>
    </row>
    <row r="5985" spans="1:9">
      <c r="A5985" s="1039" t="str">
        <f>Table_wabobpsvr_AzureCalc_AzureCalcRateCard[[#This Row],[ServiceName]]&amp;Table_wabobpsvr_AzureCalc_AzureCalcRateCard[[#This Row],[Price_Level]]&amp;Table_wabobpsvr_AzureCalc_AzureCalcRateCard[[#This Row],[Region]]</f>
        <v>A7 Cloud ServicesA8</v>
      </c>
      <c r="B5985" s="1039">
        <v>8</v>
      </c>
      <c r="C5985" s="1039" t="s">
        <v>680</v>
      </c>
      <c r="D5985" s="1039" t="s">
        <v>174</v>
      </c>
      <c r="E5985" s="1039">
        <v>1.0293000000000001</v>
      </c>
      <c r="F5985" s="1039" t="s">
        <v>684</v>
      </c>
      <c r="G5985" s="775" t="s">
        <v>2052</v>
      </c>
      <c r="H5985" s="775" t="s">
        <v>2053</v>
      </c>
      <c r="I5985" s="775" t="s">
        <v>5054</v>
      </c>
    </row>
    <row r="5986" spans="1:9">
      <c r="A5986" s="1039" t="str">
        <f>Table_wabobpsvr_AzureCalc_AzureCalcRateCard[[#This Row],[ServiceName]]&amp;Table_wabobpsvr_AzureCalc_AzureCalcRateCard[[#This Row],[Price_Level]]&amp;Table_wabobpsvr_AzureCalc_AzureCalcRateCard[[#This Row],[Region]]</f>
        <v>A7 Cloud ServicesB8</v>
      </c>
      <c r="B5986" s="1039">
        <v>8</v>
      </c>
      <c r="C5986" s="1039" t="s">
        <v>680</v>
      </c>
      <c r="D5986" s="1039" t="s">
        <v>175</v>
      </c>
      <c r="E5986" s="1039">
        <v>0.98699999999999999</v>
      </c>
      <c r="F5986" s="1039" t="s">
        <v>684</v>
      </c>
      <c r="G5986" s="775" t="s">
        <v>2052</v>
      </c>
      <c r="H5986" s="775" t="s">
        <v>2053</v>
      </c>
      <c r="I5986" s="775" t="s">
        <v>5054</v>
      </c>
    </row>
    <row r="5987" spans="1:9">
      <c r="A5987" s="775" t="str">
        <f>Table_wabobpsvr_AzureCalc_AzureCalcRateCard[[#This Row],[ServiceName]]&amp;Table_wabobpsvr_AzureCalc_AzureCalcRateCard[[#This Row],[Price_Level]]&amp;Table_wabobpsvr_AzureCalc_AzureCalcRateCard[[#This Row],[Region]]</f>
        <v>A7 Cloud ServicesC8</v>
      </c>
      <c r="B5987" s="775">
        <v>8</v>
      </c>
      <c r="C5987" s="775" t="s">
        <v>680</v>
      </c>
      <c r="D5987" s="775" t="s">
        <v>177</v>
      </c>
      <c r="E5987" s="775">
        <v>0.94469999999999998</v>
      </c>
      <c r="F5987" s="775" t="s">
        <v>684</v>
      </c>
      <c r="G5987" s="775" t="s">
        <v>2052</v>
      </c>
      <c r="H5987" s="775" t="s">
        <v>2053</v>
      </c>
      <c r="I5987" s="775" t="s">
        <v>5054</v>
      </c>
    </row>
    <row r="5988" spans="1:9">
      <c r="A5988" s="775" t="str">
        <f>Table_wabobpsvr_AzureCalc_AzureCalcRateCard[[#This Row],[ServiceName]]&amp;Table_wabobpsvr_AzureCalc_AzureCalcRateCard[[#This Row],[Price_Level]]&amp;Table_wabobpsvr_AzureCalc_AzureCalcRateCard[[#This Row],[Region]]</f>
        <v>A9 HDInsightA12</v>
      </c>
      <c r="B5988" s="775">
        <v>12</v>
      </c>
      <c r="C5988" s="775" t="s">
        <v>87</v>
      </c>
      <c r="D5988" s="775" t="s">
        <v>174</v>
      </c>
      <c r="E5988" s="775">
        <v>3.577</v>
      </c>
      <c r="F5988" s="775" t="s">
        <v>3414</v>
      </c>
      <c r="G5988" s="775" t="s">
        <v>3654</v>
      </c>
      <c r="H5988" s="775" t="s">
        <v>3655</v>
      </c>
      <c r="I5988" s="775" t="s">
        <v>5200</v>
      </c>
    </row>
    <row r="5989" spans="1:9">
      <c r="A5989" s="775" t="str">
        <f>Table_wabobpsvr_AzureCalc_AzureCalcRateCard[[#This Row],[ServiceName]]&amp;Table_wabobpsvr_AzureCalc_AzureCalcRateCard[[#This Row],[Price_Level]]&amp;Table_wabobpsvr_AzureCalc_AzureCalcRateCard[[#This Row],[Region]]</f>
        <v>A9 HDInsightB12</v>
      </c>
      <c r="B5989" s="775">
        <v>12</v>
      </c>
      <c r="C5989" s="775" t="s">
        <v>87</v>
      </c>
      <c r="D5989" s="775" t="s">
        <v>175</v>
      </c>
      <c r="E5989" s="775">
        <v>3.43</v>
      </c>
      <c r="F5989" s="775" t="s">
        <v>3414</v>
      </c>
      <c r="G5989" s="775" t="s">
        <v>3654</v>
      </c>
      <c r="H5989" s="775" t="s">
        <v>3655</v>
      </c>
      <c r="I5989" s="775" t="s">
        <v>5200</v>
      </c>
    </row>
    <row r="5990" spans="1:9">
      <c r="A5990" s="775" t="str">
        <f>Table_wabobpsvr_AzureCalc_AzureCalcRateCard[[#This Row],[ServiceName]]&amp;Table_wabobpsvr_AzureCalc_AzureCalcRateCard[[#This Row],[Price_Level]]&amp;Table_wabobpsvr_AzureCalc_AzureCalcRateCard[[#This Row],[Region]]</f>
        <v>A9 HDInsightC12</v>
      </c>
      <c r="B5990" s="775">
        <v>12</v>
      </c>
      <c r="C5990" s="775" t="s">
        <v>87</v>
      </c>
      <c r="D5990" s="775" t="s">
        <v>177</v>
      </c>
      <c r="E5990" s="775">
        <v>3.2829999999999999</v>
      </c>
      <c r="F5990" s="775" t="s">
        <v>3414</v>
      </c>
      <c r="G5990" s="775" t="s">
        <v>3654</v>
      </c>
      <c r="H5990" s="775" t="s">
        <v>3655</v>
      </c>
      <c r="I5990" s="775" t="s">
        <v>5200</v>
      </c>
    </row>
    <row r="5991" spans="1:9">
      <c r="A5991" s="775" t="str">
        <f>Table_wabobpsvr_AzureCalc_AzureCalcRateCard[[#This Row],[ServiceName]]&amp;Table_wabobpsvr_AzureCalc_AzureCalcRateCard[[#This Row],[Price_Level]]&amp;Table_wabobpsvr_AzureCalc_AzureCalcRateCard[[#This Row],[Region]]</f>
        <v>A9 HDInsightD12</v>
      </c>
      <c r="B5991" s="775">
        <v>12</v>
      </c>
      <c r="C5991" s="775" t="s">
        <v>87</v>
      </c>
      <c r="D5991" s="775" t="s">
        <v>176</v>
      </c>
      <c r="E5991" s="775">
        <v>3.1360000000000001</v>
      </c>
      <c r="F5991" s="775" t="s">
        <v>3414</v>
      </c>
      <c r="G5991" s="775" t="s">
        <v>3654</v>
      </c>
      <c r="H5991" s="775" t="s">
        <v>3655</v>
      </c>
      <c r="I5991" s="775" t="s">
        <v>5200</v>
      </c>
    </row>
    <row r="5992" spans="1:9">
      <c r="A5992" s="775" t="str">
        <f>Table_wabobpsvr_AzureCalc_AzureCalcRateCard[[#This Row],[ServiceName]]&amp;Table_wabobpsvr_AzureCalc_AzureCalcRateCard[[#This Row],[Price_Level]]&amp;Table_wabobpsvr_AzureCalc_AzureCalcRateCard[[#This Row],[Region]]</f>
        <v>A11 HDInsightMOSP12</v>
      </c>
      <c r="B5992" s="775">
        <v>12</v>
      </c>
      <c r="C5992" s="775" t="s">
        <v>87</v>
      </c>
      <c r="D5992" s="775" t="s">
        <v>606</v>
      </c>
      <c r="E5992" s="775">
        <v>3.5</v>
      </c>
      <c r="F5992" s="775" t="s">
        <v>3697</v>
      </c>
      <c r="G5992" s="775" t="s">
        <v>4235</v>
      </c>
      <c r="H5992" s="775" t="s">
        <v>4235</v>
      </c>
      <c r="I5992" s="775" t="s">
        <v>5201</v>
      </c>
    </row>
    <row r="5993" spans="1:9">
      <c r="A5993" s="775" t="str">
        <f>Table_wabobpsvr_AzureCalc_AzureCalcRateCard[[#This Row],[ServiceName]]&amp;Table_wabobpsvr_AzureCalc_AzureCalcRateCard[[#This Row],[Price_Level]]&amp;Table_wabobpsvr_AzureCalc_AzureCalcRateCard[[#This Row],[Region]]</f>
        <v>A11 HDInsightA12</v>
      </c>
      <c r="B5993" s="775">
        <v>12</v>
      </c>
      <c r="C5993" s="775" t="s">
        <v>87</v>
      </c>
      <c r="D5993" s="775" t="s">
        <v>174</v>
      </c>
      <c r="E5993" s="775">
        <v>3.395</v>
      </c>
      <c r="F5993" s="775" t="s">
        <v>3697</v>
      </c>
      <c r="G5993" s="775" t="s">
        <v>3833</v>
      </c>
      <c r="H5993" s="775" t="s">
        <v>3834</v>
      </c>
      <c r="I5993" s="775" t="s">
        <v>5201</v>
      </c>
    </row>
    <row r="5994" spans="1:9">
      <c r="A5994" s="775" t="str">
        <f>Table_wabobpsvr_AzureCalc_AzureCalcRateCard[[#This Row],[ServiceName]]&amp;Table_wabobpsvr_AzureCalc_AzureCalcRateCard[[#This Row],[Price_Level]]&amp;Table_wabobpsvr_AzureCalc_AzureCalcRateCard[[#This Row],[Region]]</f>
        <v>A11 HDInsightB12</v>
      </c>
      <c r="B5994" s="775">
        <v>12</v>
      </c>
      <c r="C5994" s="775" t="s">
        <v>87</v>
      </c>
      <c r="D5994" s="775" t="s">
        <v>175</v>
      </c>
      <c r="E5994" s="775">
        <v>3.29</v>
      </c>
      <c r="F5994" s="775" t="s">
        <v>3697</v>
      </c>
      <c r="G5994" s="775" t="s">
        <v>3833</v>
      </c>
      <c r="H5994" s="775" t="s">
        <v>3834</v>
      </c>
      <c r="I5994" s="775" t="s">
        <v>5201</v>
      </c>
    </row>
    <row r="5995" spans="1:9">
      <c r="A5995" s="775" t="str">
        <f>Table_wabobpsvr_AzureCalc_AzureCalcRateCard[[#This Row],[ServiceName]]&amp;Table_wabobpsvr_AzureCalc_AzureCalcRateCard[[#This Row],[Price_Level]]&amp;Table_wabobpsvr_AzureCalc_AzureCalcRateCard[[#This Row],[Region]]</f>
        <v>A11 HDInsightC12</v>
      </c>
      <c r="B5995" s="775">
        <v>12</v>
      </c>
      <c r="C5995" s="775" t="s">
        <v>87</v>
      </c>
      <c r="D5995" s="775" t="s">
        <v>177</v>
      </c>
      <c r="E5995" s="775">
        <v>3.1850000000000001</v>
      </c>
      <c r="F5995" s="775" t="s">
        <v>3697</v>
      </c>
      <c r="G5995" s="775" t="s">
        <v>3833</v>
      </c>
      <c r="H5995" s="775" t="s">
        <v>3834</v>
      </c>
      <c r="I5995" s="775" t="s">
        <v>5201</v>
      </c>
    </row>
    <row r="5996" spans="1:9">
      <c r="A5996" s="775" t="str">
        <f>Table_wabobpsvr_AzureCalc_AzureCalcRateCard[[#This Row],[ServiceName]]&amp;Table_wabobpsvr_AzureCalc_AzureCalcRateCard[[#This Row],[Price_Level]]&amp;Table_wabobpsvr_AzureCalc_AzureCalcRateCard[[#This Row],[Region]]</f>
        <v>A11 HDInsightD12</v>
      </c>
      <c r="B5996" s="775">
        <v>12</v>
      </c>
      <c r="C5996" s="775" t="s">
        <v>87</v>
      </c>
      <c r="D5996" s="775" t="s">
        <v>176</v>
      </c>
      <c r="E5996" s="775">
        <v>3.08</v>
      </c>
      <c r="F5996" s="775" t="s">
        <v>3697</v>
      </c>
      <c r="G5996" s="775" t="s">
        <v>3833</v>
      </c>
      <c r="H5996" s="775" t="s">
        <v>3834</v>
      </c>
      <c r="I5996" s="775" t="s">
        <v>5201</v>
      </c>
    </row>
    <row r="5997" spans="1:9">
      <c r="A5997" s="775" t="str">
        <f>Table_wabobpsvr_AzureCalc_AzureCalcRateCard[[#This Row],[ServiceName]]&amp;Table_wabobpsvr_AzureCalc_AzureCalcRateCard[[#This Row],[Price_Level]]&amp;Table_wabobpsvr_AzureCalc_AzureCalcRateCard[[#This Row],[Region]]</f>
        <v>A11 HDInsight (Non-Windows)MOSP10</v>
      </c>
      <c r="B5997" s="775">
        <v>10</v>
      </c>
      <c r="C5997" s="775" t="s">
        <v>87</v>
      </c>
      <c r="D5997" s="775" t="s">
        <v>606</v>
      </c>
      <c r="E5997" s="775">
        <v>1.9750000000000001</v>
      </c>
      <c r="F5997" s="775" t="s">
        <v>3835</v>
      </c>
      <c r="G5997" s="775" t="s">
        <v>4235</v>
      </c>
      <c r="H5997" s="775" t="s">
        <v>4235</v>
      </c>
      <c r="I5997" s="775" t="s">
        <v>5202</v>
      </c>
    </row>
    <row r="5998" spans="1:9">
      <c r="A5998" s="775" t="str">
        <f>Table_wabobpsvr_AzureCalc_AzureCalcRateCard[[#This Row],[ServiceName]]&amp;Table_wabobpsvr_AzureCalc_AzureCalcRateCard[[#This Row],[Price_Level]]&amp;Table_wabobpsvr_AzureCalc_AzureCalcRateCard[[#This Row],[Region]]</f>
        <v>A11 HDInsight (Non-Windows)A10</v>
      </c>
      <c r="B5998" s="775">
        <v>10</v>
      </c>
      <c r="C5998" s="775" t="s">
        <v>87</v>
      </c>
      <c r="D5998" s="775" t="s">
        <v>174</v>
      </c>
      <c r="E5998" s="775">
        <v>1.9159999999999999</v>
      </c>
      <c r="F5998" s="775" t="s">
        <v>3835</v>
      </c>
      <c r="G5998" s="775" t="s">
        <v>3836</v>
      </c>
      <c r="H5998" s="775" t="s">
        <v>3837</v>
      </c>
      <c r="I5998" s="775" t="s">
        <v>5202</v>
      </c>
    </row>
    <row r="5999" spans="1:9">
      <c r="A5999" s="775" t="str">
        <f>Table_wabobpsvr_AzureCalc_AzureCalcRateCard[[#This Row],[ServiceName]]&amp;Table_wabobpsvr_AzureCalc_AzureCalcRateCard[[#This Row],[Price_Level]]&amp;Table_wabobpsvr_AzureCalc_AzureCalcRateCard[[#This Row],[Region]]</f>
        <v>A11 HDInsight (Non-Windows)B10</v>
      </c>
      <c r="B5999" s="775">
        <v>10</v>
      </c>
      <c r="C5999" s="775" t="s">
        <v>87</v>
      </c>
      <c r="D5999" s="775" t="s">
        <v>175</v>
      </c>
      <c r="E5999" s="775">
        <v>1.8560000000000001</v>
      </c>
      <c r="F5999" s="775" t="s">
        <v>3835</v>
      </c>
      <c r="G5999" s="775" t="s">
        <v>3836</v>
      </c>
      <c r="H5999" s="775" t="s">
        <v>3837</v>
      </c>
      <c r="I5999" s="775" t="s">
        <v>5202</v>
      </c>
    </row>
    <row r="6000" spans="1:9">
      <c r="A6000" s="775" t="str">
        <f>Table_wabobpsvr_AzureCalc_AzureCalcRateCard[[#This Row],[ServiceName]]&amp;Table_wabobpsvr_AzureCalc_AzureCalcRateCard[[#This Row],[Price_Level]]&amp;Table_wabobpsvr_AzureCalc_AzureCalcRateCard[[#This Row],[Region]]</f>
        <v>A11 HDInsight (Non-Windows)C10</v>
      </c>
      <c r="B6000" s="775">
        <v>10</v>
      </c>
      <c r="C6000" s="775" t="s">
        <v>87</v>
      </c>
      <c r="D6000" s="775" t="s">
        <v>177</v>
      </c>
      <c r="E6000" s="775">
        <v>1.7969999999999999</v>
      </c>
      <c r="F6000" s="775" t="s">
        <v>3835</v>
      </c>
      <c r="G6000" s="775" t="s">
        <v>3836</v>
      </c>
      <c r="H6000" s="775" t="s">
        <v>3837</v>
      </c>
      <c r="I6000" s="775" t="s">
        <v>5202</v>
      </c>
    </row>
    <row r="6001" spans="1:9">
      <c r="A6001" s="775" t="str">
        <f>Table_wabobpsvr_AzureCalc_AzureCalcRateCard[[#This Row],[ServiceName]]&amp;Table_wabobpsvr_AzureCalc_AzureCalcRateCard[[#This Row],[Price_Level]]&amp;Table_wabobpsvr_AzureCalc_AzureCalcRateCard[[#This Row],[Region]]</f>
        <v>Basic_D5 VM (Windows)MOSP13</v>
      </c>
      <c r="B6001" s="775">
        <v>13</v>
      </c>
      <c r="C6001" s="775" t="s">
        <v>680</v>
      </c>
      <c r="D6001" s="775" t="s">
        <v>606</v>
      </c>
      <c r="E6001" s="775">
        <v>2.2749999999999999</v>
      </c>
      <c r="F6001" s="775" t="s">
        <v>1103</v>
      </c>
      <c r="G6001" s="775" t="s">
        <v>4235</v>
      </c>
      <c r="H6001" s="775" t="s">
        <v>4235</v>
      </c>
      <c r="I6001" s="775" t="s">
        <v>5203</v>
      </c>
    </row>
    <row r="6002" spans="1:9">
      <c r="A6002" s="775" t="str">
        <f>Table_wabobpsvr_AzureCalc_AzureCalcRateCard[[#This Row],[ServiceName]]&amp;Table_wabobpsvr_AzureCalc_AzureCalcRateCard[[#This Row],[Price_Level]]&amp;Table_wabobpsvr_AzureCalc_AzureCalcRateCard[[#This Row],[Region]]</f>
        <v>Basic_D5 VM (Windows)A13</v>
      </c>
      <c r="B6002" s="775">
        <v>13</v>
      </c>
      <c r="C6002" s="775" t="s">
        <v>680</v>
      </c>
      <c r="D6002" s="775" t="s">
        <v>174</v>
      </c>
      <c r="E6002" s="775">
        <v>2.20675</v>
      </c>
      <c r="F6002" s="775" t="s">
        <v>1103</v>
      </c>
      <c r="G6002" s="775" t="s">
        <v>4235</v>
      </c>
      <c r="H6002" s="775" t="s">
        <v>4235</v>
      </c>
      <c r="I6002" s="775" t="s">
        <v>5203</v>
      </c>
    </row>
    <row r="6003" spans="1:9">
      <c r="A6003" s="775" t="str">
        <f>Table_wabobpsvr_AzureCalc_AzureCalcRateCard[[#This Row],[ServiceName]]&amp;Table_wabobpsvr_AzureCalc_AzureCalcRateCard[[#This Row],[Price_Level]]&amp;Table_wabobpsvr_AzureCalc_AzureCalcRateCard[[#This Row],[Region]]</f>
        <v>Basic_D5 VM (Windows)B13</v>
      </c>
      <c r="B6003" s="775">
        <v>13</v>
      </c>
      <c r="C6003" s="775" t="s">
        <v>680</v>
      </c>
      <c r="D6003" s="775" t="s">
        <v>175</v>
      </c>
      <c r="E6003" s="775">
        <v>2.1379999999999999</v>
      </c>
      <c r="F6003" s="775" t="s">
        <v>1103</v>
      </c>
      <c r="G6003" s="775" t="s">
        <v>4235</v>
      </c>
      <c r="H6003" s="775" t="s">
        <v>4235</v>
      </c>
      <c r="I6003" s="775" t="s">
        <v>5203</v>
      </c>
    </row>
    <row r="6004" spans="1:9">
      <c r="A6004" s="775" t="str">
        <f>Table_wabobpsvr_AzureCalc_AzureCalcRateCard[[#This Row],[ServiceName]]&amp;Table_wabobpsvr_AzureCalc_AzureCalcRateCard[[#This Row],[Price_Level]]&amp;Table_wabobpsvr_AzureCalc_AzureCalcRateCard[[#This Row],[Region]]</f>
        <v>Basic_D5 VM (Windows)C13</v>
      </c>
      <c r="B6004" s="775">
        <v>13</v>
      </c>
      <c r="C6004" s="775" t="s">
        <v>680</v>
      </c>
      <c r="D6004" s="775" t="s">
        <v>177</v>
      </c>
      <c r="E6004" s="775">
        <v>2.0702500000000001</v>
      </c>
      <c r="F6004" s="775" t="s">
        <v>1103</v>
      </c>
      <c r="G6004" s="775" t="s">
        <v>4235</v>
      </c>
      <c r="H6004" s="775" t="s">
        <v>4235</v>
      </c>
      <c r="I6004" s="775" t="s">
        <v>5203</v>
      </c>
    </row>
    <row r="6005" spans="1:9">
      <c r="A6005" s="775" t="str">
        <f>Table_wabobpsvr_AzureCalc_AzureCalcRateCard[[#This Row],[ServiceName]]&amp;Table_wabobpsvr_AzureCalc_AzureCalcRateCard[[#This Row],[Price_Level]]&amp;Table_wabobpsvr_AzureCalc_AzureCalcRateCard[[#This Row],[Region]]</f>
        <v>Basic_D5 VM (Windows)D13</v>
      </c>
      <c r="B6005" s="775">
        <v>13</v>
      </c>
      <c r="C6005" s="775" t="s">
        <v>680</v>
      </c>
      <c r="D6005" s="775" t="s">
        <v>176</v>
      </c>
      <c r="E6005" s="775">
        <v>2.0019999999999998</v>
      </c>
      <c r="F6005" s="775" t="s">
        <v>1103</v>
      </c>
      <c r="G6005" s="775" t="s">
        <v>4235</v>
      </c>
      <c r="H6005" s="775" t="s">
        <v>4235</v>
      </c>
      <c r="I6005" s="775" t="s">
        <v>5203</v>
      </c>
    </row>
    <row r="6006" spans="1:9">
      <c r="A6006" s="775" t="str">
        <f>Table_wabobpsvr_AzureCalc_AzureCalcRateCard[[#This Row],[ServiceName]]&amp;Table_wabobpsvr_AzureCalc_AzureCalcRateCard[[#This Row],[Price_Level]]&amp;Table_wabobpsvr_AzureCalc_AzureCalcRateCard[[#This Row],[Region]]</f>
        <v>Basic_D5 VM (Windows)MOSP7</v>
      </c>
      <c r="B6006" s="775">
        <v>7</v>
      </c>
      <c r="C6006" s="775" t="s">
        <v>680</v>
      </c>
      <c r="D6006" s="775" t="s">
        <v>606</v>
      </c>
      <c r="E6006" s="775">
        <v>2.016</v>
      </c>
      <c r="F6006" s="775" t="s">
        <v>1103</v>
      </c>
      <c r="G6006" s="775" t="s">
        <v>4235</v>
      </c>
      <c r="H6006" s="775" t="s">
        <v>4235</v>
      </c>
      <c r="I6006" s="775" t="s">
        <v>5204</v>
      </c>
    </row>
    <row r="6007" spans="1:9">
      <c r="A6007" s="775" t="str">
        <f>Table_wabobpsvr_AzureCalc_AzureCalcRateCard[[#This Row],[ServiceName]]&amp;Table_wabobpsvr_AzureCalc_AzureCalcRateCard[[#This Row],[Price_Level]]&amp;Table_wabobpsvr_AzureCalc_AzureCalcRateCard[[#This Row],[Region]]</f>
        <v>Basic_D5 VM (Windows)A7</v>
      </c>
      <c r="B6007" s="775">
        <v>7</v>
      </c>
      <c r="C6007" s="775" t="s">
        <v>680</v>
      </c>
      <c r="D6007" s="775" t="s">
        <v>174</v>
      </c>
      <c r="E6007" s="775">
        <v>1.9555199999999999</v>
      </c>
      <c r="F6007" s="775" t="s">
        <v>1103</v>
      </c>
      <c r="G6007" s="775" t="s">
        <v>4235</v>
      </c>
      <c r="H6007" s="775" t="s">
        <v>4235</v>
      </c>
      <c r="I6007" s="775" t="s">
        <v>5204</v>
      </c>
    </row>
    <row r="6008" spans="1:9">
      <c r="A6008" s="775" t="str">
        <f>Table_wabobpsvr_AzureCalc_AzureCalcRateCard[[#This Row],[ServiceName]]&amp;Table_wabobpsvr_AzureCalc_AzureCalcRateCard[[#This Row],[Price_Level]]&amp;Table_wabobpsvr_AzureCalc_AzureCalcRateCard[[#This Row],[Region]]</f>
        <v>Basic_D5 VM (Windows)B7</v>
      </c>
      <c r="B6008" s="775">
        <v>7</v>
      </c>
      <c r="C6008" s="775" t="s">
        <v>680</v>
      </c>
      <c r="D6008" s="775" t="s">
        <v>175</v>
      </c>
      <c r="E6008" s="775">
        <v>1.8950400000000001</v>
      </c>
      <c r="F6008" s="775" t="s">
        <v>1103</v>
      </c>
      <c r="G6008" s="775" t="s">
        <v>4235</v>
      </c>
      <c r="H6008" s="775" t="s">
        <v>4235</v>
      </c>
      <c r="I6008" s="775" t="s">
        <v>5204</v>
      </c>
    </row>
    <row r="6009" spans="1:9">
      <c r="A6009" s="775" t="str">
        <f>Table_wabobpsvr_AzureCalc_AzureCalcRateCard[[#This Row],[ServiceName]]&amp;Table_wabobpsvr_AzureCalc_AzureCalcRateCard[[#This Row],[Price_Level]]&amp;Table_wabobpsvr_AzureCalc_AzureCalcRateCard[[#This Row],[Region]]</f>
        <v>Basic_D5 VM (Windows)C7</v>
      </c>
      <c r="B6009" s="775">
        <v>7</v>
      </c>
      <c r="C6009" s="775" t="s">
        <v>680</v>
      </c>
      <c r="D6009" s="775" t="s">
        <v>177</v>
      </c>
      <c r="E6009" s="775">
        <v>1.83456</v>
      </c>
      <c r="F6009" s="775" t="s">
        <v>1103</v>
      </c>
      <c r="G6009" s="775" t="s">
        <v>4235</v>
      </c>
      <c r="H6009" s="775" t="s">
        <v>4235</v>
      </c>
      <c r="I6009" s="775" t="s">
        <v>5204</v>
      </c>
    </row>
    <row r="6010" spans="1:9">
      <c r="A6010" s="775" t="str">
        <f>Table_wabobpsvr_AzureCalc_AzureCalcRateCard[[#This Row],[ServiceName]]&amp;Table_wabobpsvr_AzureCalc_AzureCalcRateCard[[#This Row],[Price_Level]]&amp;Table_wabobpsvr_AzureCalc_AzureCalcRateCard[[#This Row],[Region]]</f>
        <v>Basic_D5 VM (Windows)D7</v>
      </c>
      <c r="B6010" s="775">
        <v>7</v>
      </c>
      <c r="C6010" s="775" t="s">
        <v>680</v>
      </c>
      <c r="D6010" s="775" t="s">
        <v>176</v>
      </c>
      <c r="E6010" s="775">
        <v>1.7740800000000001</v>
      </c>
      <c r="F6010" s="775" t="s">
        <v>1103</v>
      </c>
      <c r="G6010" s="775" t="s">
        <v>4235</v>
      </c>
      <c r="H6010" s="775" t="s">
        <v>4235</v>
      </c>
      <c r="I6010" s="775" t="s">
        <v>5204</v>
      </c>
    </row>
    <row r="6011" spans="1:9">
      <c r="A6011" s="775" t="str">
        <f>Table_wabobpsvr_AzureCalc_AzureCalcRateCard[[#This Row],[ServiceName]]&amp;Table_wabobpsvr_AzureCalc_AzureCalcRateCard[[#This Row],[Price_Level]]&amp;Table_wabobpsvr_AzureCalc_AzureCalcRateCard[[#This Row],[Region]]</f>
        <v>Basic_D5 VM (Windows)MOSP8</v>
      </c>
      <c r="B6011" s="775">
        <v>8</v>
      </c>
      <c r="C6011" s="775" t="s">
        <v>680</v>
      </c>
      <c r="D6011" s="775" t="s">
        <v>606</v>
      </c>
      <c r="E6011" s="775">
        <v>2.16</v>
      </c>
      <c r="F6011" s="775" t="s">
        <v>1103</v>
      </c>
      <c r="G6011" s="775" t="s">
        <v>4235</v>
      </c>
      <c r="H6011" s="775" t="s">
        <v>4235</v>
      </c>
      <c r="I6011" s="775" t="s">
        <v>5205</v>
      </c>
    </row>
    <row r="6012" spans="1:9">
      <c r="A6012" s="775" t="str">
        <f>Table_wabobpsvr_AzureCalc_AzureCalcRateCard[[#This Row],[ServiceName]]&amp;Table_wabobpsvr_AzureCalc_AzureCalcRateCard[[#This Row],[Price_Level]]&amp;Table_wabobpsvr_AzureCalc_AzureCalcRateCard[[#This Row],[Region]]</f>
        <v>Basic_D5 VM (Windows)A8</v>
      </c>
      <c r="B6012" s="775">
        <v>8</v>
      </c>
      <c r="C6012" s="775" t="s">
        <v>680</v>
      </c>
      <c r="D6012" s="775" t="s">
        <v>174</v>
      </c>
      <c r="E6012" s="775">
        <v>2.0952000000000002</v>
      </c>
      <c r="F6012" s="775" t="s">
        <v>1103</v>
      </c>
      <c r="G6012" s="775" t="s">
        <v>4235</v>
      </c>
      <c r="H6012" s="775" t="s">
        <v>4235</v>
      </c>
      <c r="I6012" s="775" t="s">
        <v>5205</v>
      </c>
    </row>
    <row r="6013" spans="1:9">
      <c r="A6013" s="775" t="str">
        <f>Table_wabobpsvr_AzureCalc_AzureCalcRateCard[[#This Row],[ServiceName]]&amp;Table_wabobpsvr_AzureCalc_AzureCalcRateCard[[#This Row],[Price_Level]]&amp;Table_wabobpsvr_AzureCalc_AzureCalcRateCard[[#This Row],[Region]]</f>
        <v>Standard_D1 VM (Windows)A7</v>
      </c>
      <c r="B6013" s="775">
        <v>7</v>
      </c>
      <c r="C6013" s="775" t="s">
        <v>680</v>
      </c>
      <c r="D6013" s="775" t="s">
        <v>174</v>
      </c>
      <c r="E6013" s="775">
        <v>0.12512999999999999</v>
      </c>
      <c r="F6013" s="775" t="s">
        <v>1108</v>
      </c>
      <c r="G6013" s="775" t="s">
        <v>4235</v>
      </c>
      <c r="H6013" s="775" t="s">
        <v>4235</v>
      </c>
      <c r="I6013" s="775" t="s">
        <v>4861</v>
      </c>
    </row>
    <row r="6014" spans="1:9">
      <c r="A6014" s="775" t="str">
        <f>Table_wabobpsvr_AzureCalc_AzureCalcRateCard[[#This Row],[ServiceName]]&amp;Table_wabobpsvr_AzureCalc_AzureCalcRateCard[[#This Row],[Price_Level]]&amp;Table_wabobpsvr_AzureCalc_AzureCalcRateCard[[#This Row],[Region]]</f>
        <v>Standard_D1 VM (Windows)B7</v>
      </c>
      <c r="B6014" s="775">
        <v>7</v>
      </c>
      <c r="C6014" s="775" t="s">
        <v>680</v>
      </c>
      <c r="D6014" s="775" t="s">
        <v>175</v>
      </c>
      <c r="E6014" s="775">
        <v>0.12126000000000001</v>
      </c>
      <c r="F6014" s="775" t="s">
        <v>1108</v>
      </c>
      <c r="G6014" s="775" t="s">
        <v>4235</v>
      </c>
      <c r="H6014" s="775" t="s">
        <v>4235</v>
      </c>
      <c r="I6014" s="775" t="s">
        <v>4861</v>
      </c>
    </row>
    <row r="6015" spans="1:9">
      <c r="A6015" s="775" t="str">
        <f>Table_wabobpsvr_AzureCalc_AzureCalcRateCard[[#This Row],[ServiceName]]&amp;Table_wabobpsvr_AzureCalc_AzureCalcRateCard[[#This Row],[Price_Level]]&amp;Table_wabobpsvr_AzureCalc_AzureCalcRateCard[[#This Row],[Region]]</f>
        <v>Standard_D1 VM (Windows)C7</v>
      </c>
      <c r="B6015" s="775">
        <v>7</v>
      </c>
      <c r="C6015" s="775" t="s">
        <v>680</v>
      </c>
      <c r="D6015" s="775" t="s">
        <v>177</v>
      </c>
      <c r="E6015" s="775">
        <v>0.11738999999999999</v>
      </c>
      <c r="F6015" s="775" t="s">
        <v>1108</v>
      </c>
      <c r="G6015" s="775" t="s">
        <v>4235</v>
      </c>
      <c r="H6015" s="775" t="s">
        <v>4235</v>
      </c>
      <c r="I6015" s="775" t="s">
        <v>4861</v>
      </c>
    </row>
    <row r="6016" spans="1:9">
      <c r="A6016" s="775" t="str">
        <f>Table_wabobpsvr_AzureCalc_AzureCalcRateCard[[#This Row],[ServiceName]]&amp;Table_wabobpsvr_AzureCalc_AzureCalcRateCard[[#This Row],[Price_Level]]&amp;Table_wabobpsvr_AzureCalc_AzureCalcRateCard[[#This Row],[Region]]</f>
        <v>Standard_D1 VM (Windows)D7</v>
      </c>
      <c r="B6016" s="775">
        <v>7</v>
      </c>
      <c r="C6016" s="775" t="s">
        <v>680</v>
      </c>
      <c r="D6016" s="775" t="s">
        <v>176</v>
      </c>
      <c r="E6016" s="775">
        <v>0.11352</v>
      </c>
      <c r="F6016" s="775" t="s">
        <v>1108</v>
      </c>
      <c r="G6016" s="775" t="s">
        <v>4235</v>
      </c>
      <c r="H6016" s="775" t="s">
        <v>4235</v>
      </c>
      <c r="I6016" s="775" t="s">
        <v>4861</v>
      </c>
    </row>
    <row r="6017" spans="1:9">
      <c r="A6017" s="775" t="str">
        <f>Table_wabobpsvr_AzureCalc_AzureCalcRateCard[[#This Row],[ServiceName]]&amp;Table_wabobpsvr_AzureCalc_AzureCalcRateCard[[#This Row],[Price_Level]]&amp;Table_wabobpsvr_AzureCalc_AzureCalcRateCard[[#This Row],[Region]]</f>
        <v>Standard_D1 VM (Windows)MOSP8</v>
      </c>
      <c r="B6017" s="775">
        <v>8</v>
      </c>
      <c r="C6017" s="775" t="s">
        <v>680</v>
      </c>
      <c r="D6017" s="775" t="s">
        <v>606</v>
      </c>
      <c r="E6017" s="775">
        <v>0.14799999999999999</v>
      </c>
      <c r="F6017" s="775" t="s">
        <v>1108</v>
      </c>
      <c r="G6017" s="775" t="s">
        <v>4235</v>
      </c>
      <c r="H6017" s="775" t="s">
        <v>4235</v>
      </c>
      <c r="I6017" s="775" t="s">
        <v>5206</v>
      </c>
    </row>
    <row r="6018" spans="1:9">
      <c r="A6018" s="775" t="str">
        <f>Table_wabobpsvr_AzureCalc_AzureCalcRateCard[[#This Row],[ServiceName]]&amp;Table_wabobpsvr_AzureCalc_AzureCalcRateCard[[#This Row],[Price_Level]]&amp;Table_wabobpsvr_AzureCalc_AzureCalcRateCard[[#This Row],[Region]]</f>
        <v>Standard_D1 VM (Windows)A8</v>
      </c>
      <c r="B6018" s="775">
        <v>8</v>
      </c>
      <c r="C6018" s="775" t="s">
        <v>680</v>
      </c>
      <c r="D6018" s="775" t="s">
        <v>174</v>
      </c>
      <c r="E6018" s="775">
        <v>0.14355999999999999</v>
      </c>
      <c r="F6018" s="775" t="s">
        <v>1108</v>
      </c>
      <c r="G6018" s="775" t="s">
        <v>4235</v>
      </c>
      <c r="H6018" s="775" t="s">
        <v>4235</v>
      </c>
      <c r="I6018" s="775" t="s">
        <v>5206</v>
      </c>
    </row>
    <row r="6019" spans="1:9">
      <c r="A6019" s="1039" t="str">
        <f>Table_wabobpsvr_AzureCalc_AzureCalcRateCard[[#This Row],[ServiceName]]&amp;Table_wabobpsvr_AzureCalc_AzureCalcRateCard[[#This Row],[Price_Level]]&amp;Table_wabobpsvr_AzureCalc_AzureCalcRateCard[[#This Row],[Region]]</f>
        <v>Standard_D1 VM (Windows)B8</v>
      </c>
      <c r="B6019" s="1039">
        <v>8</v>
      </c>
      <c r="C6019" s="1039" t="s">
        <v>680</v>
      </c>
      <c r="D6019" s="1039" t="s">
        <v>175</v>
      </c>
      <c r="E6019" s="1039">
        <v>0.13911999999999999</v>
      </c>
      <c r="F6019" s="1039" t="s">
        <v>1108</v>
      </c>
      <c r="G6019" s="775" t="s">
        <v>4235</v>
      </c>
      <c r="H6019" s="775" t="s">
        <v>4235</v>
      </c>
      <c r="I6019" s="775" t="s">
        <v>5206</v>
      </c>
    </row>
    <row r="6020" spans="1:9">
      <c r="A6020" s="775" t="str">
        <f>Table_wabobpsvr_AzureCalc_AzureCalcRateCard[[#This Row],[ServiceName]]&amp;Table_wabobpsvr_AzureCalc_AzureCalcRateCard[[#This Row],[Price_Level]]&amp;Table_wabobpsvr_AzureCalc_AzureCalcRateCard[[#This Row],[Region]]</f>
        <v>Standard_D1 VM (Windows)C8</v>
      </c>
      <c r="B6020" s="775">
        <v>8</v>
      </c>
      <c r="C6020" s="775" t="s">
        <v>680</v>
      </c>
      <c r="D6020" s="775" t="s">
        <v>177</v>
      </c>
      <c r="E6020" s="775">
        <v>0.13467999999999999</v>
      </c>
      <c r="F6020" s="775" t="s">
        <v>1108</v>
      </c>
      <c r="G6020" s="775" t="s">
        <v>4235</v>
      </c>
      <c r="H6020" s="775" t="s">
        <v>4235</v>
      </c>
      <c r="I6020" s="775" t="s">
        <v>5206</v>
      </c>
    </row>
    <row r="6021" spans="1:9">
      <c r="A6021" s="1039" t="str">
        <f>Table_wabobpsvr_AzureCalc_AzureCalcRateCard[[#This Row],[ServiceName]]&amp;Table_wabobpsvr_AzureCalc_AzureCalcRateCard[[#This Row],[Price_Level]]&amp;Table_wabobpsvr_AzureCalc_AzureCalcRateCard[[#This Row],[Region]]</f>
        <v>Standard_D1 VM (Windows)D8</v>
      </c>
      <c r="B6021" s="1039">
        <v>8</v>
      </c>
      <c r="C6021" s="1039" t="s">
        <v>680</v>
      </c>
      <c r="D6021" s="1039" t="s">
        <v>176</v>
      </c>
      <c r="E6021" s="1039">
        <v>0.13023999999999999</v>
      </c>
      <c r="F6021" s="1039" t="s">
        <v>1108</v>
      </c>
      <c r="G6021" s="775" t="s">
        <v>4235</v>
      </c>
      <c r="H6021" s="775" t="s">
        <v>4235</v>
      </c>
      <c r="I6021" s="775" t="s">
        <v>5206</v>
      </c>
    </row>
    <row r="6022" spans="1:9">
      <c r="A6022" s="775" t="str">
        <f>Table_wabobpsvr_AzureCalc_AzureCalcRateCard[[#This Row],[ServiceName]]&amp;Table_wabobpsvr_AzureCalc_AzureCalcRateCard[[#This Row],[Price_Level]]&amp;Table_wabobpsvr_AzureCalc_AzureCalcRateCard[[#This Row],[Region]]</f>
        <v>Standard_D1 VM (Windows)MOSP11</v>
      </c>
      <c r="B6022" s="775">
        <v>11</v>
      </c>
      <c r="C6022" s="775" t="s">
        <v>680</v>
      </c>
      <c r="D6022" s="775" t="s">
        <v>606</v>
      </c>
      <c r="E6022" s="775">
        <v>0.16800000000000001</v>
      </c>
      <c r="F6022" s="775" t="s">
        <v>1108</v>
      </c>
      <c r="G6022" s="775" t="s">
        <v>4235</v>
      </c>
      <c r="H6022" s="775" t="s">
        <v>4235</v>
      </c>
      <c r="I6022" s="775" t="s">
        <v>5207</v>
      </c>
    </row>
    <row r="6023" spans="1:9">
      <c r="A6023" s="775" t="str">
        <f>Table_wabobpsvr_AzureCalc_AzureCalcRateCard[[#This Row],[ServiceName]]&amp;Table_wabobpsvr_AzureCalc_AzureCalcRateCard[[#This Row],[Price_Level]]&amp;Table_wabobpsvr_AzureCalc_AzureCalcRateCard[[#This Row],[Region]]</f>
        <v>Standard_D1 VM (Windows)A11</v>
      </c>
      <c r="B6023" s="775">
        <v>11</v>
      </c>
      <c r="C6023" s="775" t="s">
        <v>680</v>
      </c>
      <c r="D6023" s="775" t="s">
        <v>174</v>
      </c>
      <c r="E6023" s="775">
        <v>0.16295999999999999</v>
      </c>
      <c r="F6023" s="775" t="s">
        <v>1108</v>
      </c>
      <c r="G6023" s="775" t="s">
        <v>4235</v>
      </c>
      <c r="H6023" s="775" t="s">
        <v>4235</v>
      </c>
      <c r="I6023" s="775" t="s">
        <v>5207</v>
      </c>
    </row>
    <row r="6024" spans="1:9">
      <c r="A6024" s="775" t="str">
        <f>Table_wabobpsvr_AzureCalc_AzureCalcRateCard[[#This Row],[ServiceName]]&amp;Table_wabobpsvr_AzureCalc_AzureCalcRateCard[[#This Row],[Price_Level]]&amp;Table_wabobpsvr_AzureCalc_AzureCalcRateCard[[#This Row],[Region]]</f>
        <v>Standard_D1 VM (Windows)B11</v>
      </c>
      <c r="B6024" s="775">
        <v>11</v>
      </c>
      <c r="C6024" s="775" t="s">
        <v>680</v>
      </c>
      <c r="D6024" s="775" t="s">
        <v>175</v>
      </c>
      <c r="E6024" s="775">
        <v>0.15792</v>
      </c>
      <c r="F6024" s="775" t="s">
        <v>1108</v>
      </c>
      <c r="G6024" s="775" t="s">
        <v>4235</v>
      </c>
      <c r="H6024" s="775" t="s">
        <v>4235</v>
      </c>
      <c r="I6024" s="775" t="s">
        <v>5207</v>
      </c>
    </row>
    <row r="6025" spans="1:9">
      <c r="A6025" s="775" t="str">
        <f>Table_wabobpsvr_AzureCalc_AzureCalcRateCard[[#This Row],[ServiceName]]&amp;Table_wabobpsvr_AzureCalc_AzureCalcRateCard[[#This Row],[Price_Level]]&amp;Table_wabobpsvr_AzureCalc_AzureCalcRateCard[[#This Row],[Region]]</f>
        <v>Standard_D1 VM (Windows)C11</v>
      </c>
      <c r="B6025" s="775">
        <v>11</v>
      </c>
      <c r="C6025" s="775" t="s">
        <v>680</v>
      </c>
      <c r="D6025" s="775" t="s">
        <v>177</v>
      </c>
      <c r="E6025" s="775">
        <v>0.15287999999999999</v>
      </c>
      <c r="F6025" s="775" t="s">
        <v>1108</v>
      </c>
      <c r="G6025" s="775" t="s">
        <v>4235</v>
      </c>
      <c r="H6025" s="775" t="s">
        <v>4235</v>
      </c>
      <c r="I6025" s="775" t="s">
        <v>5207</v>
      </c>
    </row>
    <row r="6026" spans="1:9">
      <c r="A6026" s="775" t="str">
        <f>Table_wabobpsvr_AzureCalc_AzureCalcRateCard[[#This Row],[ServiceName]]&amp;Table_wabobpsvr_AzureCalc_AzureCalcRateCard[[#This Row],[Price_Level]]&amp;Table_wabobpsvr_AzureCalc_AzureCalcRateCard[[#This Row],[Region]]</f>
        <v>Standard_D1 VM (Windows)D11</v>
      </c>
      <c r="B6026" s="775">
        <v>11</v>
      </c>
      <c r="C6026" s="775" t="s">
        <v>680</v>
      </c>
      <c r="D6026" s="775" t="s">
        <v>176</v>
      </c>
      <c r="E6026" s="775">
        <v>0.14784</v>
      </c>
      <c r="F6026" s="775" t="s">
        <v>1108</v>
      </c>
      <c r="G6026" s="775" t="s">
        <v>4235</v>
      </c>
      <c r="H6026" s="775" t="s">
        <v>4235</v>
      </c>
      <c r="I6026" s="775" t="s">
        <v>5207</v>
      </c>
    </row>
    <row r="6027" spans="1:9">
      <c r="A6027" s="775" t="str">
        <f>Table_wabobpsvr_AzureCalc_AzureCalcRateCard[[#This Row],[ServiceName]]&amp;Table_wabobpsvr_AzureCalc_AzureCalcRateCard[[#This Row],[Price_Level]]&amp;Table_wabobpsvr_AzureCalc_AzureCalcRateCard[[#This Row],[Region]]</f>
        <v>Standard_D1 VM (Windows)MOSP12</v>
      </c>
      <c r="B6027" s="775">
        <v>12</v>
      </c>
      <c r="C6027" s="775" t="s">
        <v>680</v>
      </c>
      <c r="D6027" s="775" t="s">
        <v>606</v>
      </c>
      <c r="E6027" s="775">
        <v>0.14599999999999999</v>
      </c>
      <c r="F6027" s="775" t="s">
        <v>1108</v>
      </c>
      <c r="G6027" s="775" t="s">
        <v>4235</v>
      </c>
      <c r="H6027" s="775" t="s">
        <v>4235</v>
      </c>
      <c r="I6027" s="775" t="s">
        <v>5208</v>
      </c>
    </row>
    <row r="6028" spans="1:9">
      <c r="A6028" s="775" t="str">
        <f>Table_wabobpsvr_AzureCalc_AzureCalcRateCard[[#This Row],[ServiceName]]&amp;Table_wabobpsvr_AzureCalc_AzureCalcRateCard[[#This Row],[Price_Level]]&amp;Table_wabobpsvr_AzureCalc_AzureCalcRateCard[[#This Row],[Region]]</f>
        <v>Standard_D1 VM (Windows)A12</v>
      </c>
      <c r="B6028" s="775">
        <v>12</v>
      </c>
      <c r="C6028" s="775" t="s">
        <v>680</v>
      </c>
      <c r="D6028" s="775" t="s">
        <v>174</v>
      </c>
      <c r="E6028" s="775">
        <v>0.14162</v>
      </c>
      <c r="F6028" s="775" t="s">
        <v>1108</v>
      </c>
      <c r="G6028" s="775" t="s">
        <v>4235</v>
      </c>
      <c r="H6028" s="775" t="s">
        <v>4235</v>
      </c>
      <c r="I6028" s="775" t="s">
        <v>5208</v>
      </c>
    </row>
    <row r="6029" spans="1:9">
      <c r="A6029" s="775" t="str">
        <f>Table_wabobpsvr_AzureCalc_AzureCalcRateCard[[#This Row],[ServiceName]]&amp;Table_wabobpsvr_AzureCalc_AzureCalcRateCard[[#This Row],[Price_Level]]&amp;Table_wabobpsvr_AzureCalc_AzureCalcRateCard[[#This Row],[Region]]</f>
        <v>Standard_D1 VM (Windows)B12</v>
      </c>
      <c r="B6029" s="775">
        <v>12</v>
      </c>
      <c r="C6029" s="775" t="s">
        <v>680</v>
      </c>
      <c r="D6029" s="775" t="s">
        <v>175</v>
      </c>
      <c r="E6029" s="775">
        <v>0.13724</v>
      </c>
      <c r="F6029" s="775" t="s">
        <v>1108</v>
      </c>
      <c r="G6029" s="775" t="s">
        <v>4235</v>
      </c>
      <c r="H6029" s="775" t="s">
        <v>4235</v>
      </c>
      <c r="I6029" s="775" t="s">
        <v>5208</v>
      </c>
    </row>
    <row r="6030" spans="1:9">
      <c r="A6030" s="775" t="str">
        <f>Table_wabobpsvr_AzureCalc_AzureCalcRateCard[[#This Row],[ServiceName]]&amp;Table_wabobpsvr_AzureCalc_AzureCalcRateCard[[#This Row],[Price_Level]]&amp;Table_wabobpsvr_AzureCalc_AzureCalcRateCard[[#This Row],[Region]]</f>
        <v>Standard_D1 VM (Windows)C12</v>
      </c>
      <c r="B6030" s="775">
        <v>12</v>
      </c>
      <c r="C6030" s="775" t="s">
        <v>680</v>
      </c>
      <c r="D6030" s="775" t="s">
        <v>177</v>
      </c>
      <c r="E6030" s="775">
        <v>0.13286000000000001</v>
      </c>
      <c r="F6030" s="775" t="s">
        <v>1108</v>
      </c>
      <c r="G6030" s="775" t="s">
        <v>4235</v>
      </c>
      <c r="H6030" s="775" t="s">
        <v>4235</v>
      </c>
      <c r="I6030" s="775" t="s">
        <v>5208</v>
      </c>
    </row>
    <row r="6031" spans="1:9">
      <c r="A6031" s="775" t="str">
        <f>Table_wabobpsvr_AzureCalc_AzureCalcRateCard[[#This Row],[ServiceName]]&amp;Table_wabobpsvr_AzureCalc_AzureCalcRateCard[[#This Row],[Price_Level]]&amp;Table_wabobpsvr_AzureCalc_AzureCalcRateCard[[#This Row],[Region]]</f>
        <v>Standard_D1 VM (Windows)D12</v>
      </c>
      <c r="B6031" s="775">
        <v>12</v>
      </c>
      <c r="C6031" s="775" t="s">
        <v>680</v>
      </c>
      <c r="D6031" s="775" t="s">
        <v>176</v>
      </c>
      <c r="E6031" s="775">
        <v>0.12848000000000001</v>
      </c>
      <c r="F6031" s="775" t="s">
        <v>1108</v>
      </c>
      <c r="G6031" s="775" t="s">
        <v>4235</v>
      </c>
      <c r="H6031" s="775" t="s">
        <v>4235</v>
      </c>
      <c r="I6031" s="775" t="s">
        <v>5208</v>
      </c>
    </row>
    <row r="6032" spans="1:9">
      <c r="A6032" s="775" t="str">
        <f>Table_wabobpsvr_AzureCalc_AzureCalcRateCard[[#This Row],[ServiceName]]&amp;Table_wabobpsvr_AzureCalc_AzureCalcRateCard[[#This Row],[Price_Level]]&amp;Table_wabobpsvr_AzureCalc_AzureCalcRateCard[[#This Row],[Region]]</f>
        <v>Standard_D1 VM (Windows)MOSP3</v>
      </c>
      <c r="B6032" s="775">
        <v>3</v>
      </c>
      <c r="C6032" s="775" t="s">
        <v>680</v>
      </c>
      <c r="D6032" s="775" t="s">
        <v>606</v>
      </c>
      <c r="E6032" s="775">
        <v>0.14000000000000001</v>
      </c>
      <c r="F6032" s="775" t="s">
        <v>1108</v>
      </c>
      <c r="G6032" s="775" t="s">
        <v>4235</v>
      </c>
      <c r="H6032" s="775" t="s">
        <v>4235</v>
      </c>
      <c r="I6032" s="775" t="s">
        <v>5209</v>
      </c>
    </row>
    <row r="6033" spans="1:9">
      <c r="A6033" s="775" t="str">
        <f>Table_wabobpsvr_AzureCalc_AzureCalcRateCard[[#This Row],[ServiceName]]&amp;Table_wabobpsvr_AzureCalc_AzureCalcRateCard[[#This Row],[Price_Level]]&amp;Table_wabobpsvr_AzureCalc_AzureCalcRateCard[[#This Row],[Region]]</f>
        <v>Standard_D1 VM (Windows)A3</v>
      </c>
      <c r="B6033" s="775">
        <v>3</v>
      </c>
      <c r="C6033" s="775" t="s">
        <v>680</v>
      </c>
      <c r="D6033" s="775" t="s">
        <v>174</v>
      </c>
      <c r="E6033" s="775">
        <v>0.1358</v>
      </c>
      <c r="F6033" s="775" t="s">
        <v>1108</v>
      </c>
      <c r="G6033" s="775" t="s">
        <v>4235</v>
      </c>
      <c r="H6033" s="775" t="s">
        <v>4235</v>
      </c>
      <c r="I6033" s="775" t="s">
        <v>5209</v>
      </c>
    </row>
    <row r="6034" spans="1:9">
      <c r="A6034" s="1039" t="str">
        <f>Table_wabobpsvr_AzureCalc_AzureCalcRateCard[[#This Row],[ServiceName]]&amp;Table_wabobpsvr_AzureCalc_AzureCalcRateCard[[#This Row],[Price_Level]]&amp;Table_wabobpsvr_AzureCalc_AzureCalcRateCard[[#This Row],[Region]]</f>
        <v>Standard_D1 VM (Windows)B3</v>
      </c>
      <c r="B6034" s="1039">
        <v>3</v>
      </c>
      <c r="C6034" s="1039" t="s">
        <v>680</v>
      </c>
      <c r="D6034" s="1039" t="s">
        <v>175</v>
      </c>
      <c r="E6034" s="1039">
        <v>0.13159999999999999</v>
      </c>
      <c r="F6034" s="1039" t="s">
        <v>1108</v>
      </c>
      <c r="G6034" s="775" t="s">
        <v>4235</v>
      </c>
      <c r="H6034" s="775" t="s">
        <v>4235</v>
      </c>
      <c r="I6034" s="775" t="s">
        <v>5209</v>
      </c>
    </row>
    <row r="6035" spans="1:9">
      <c r="A6035" s="775" t="str">
        <f>Table_wabobpsvr_AzureCalc_AzureCalcRateCard[[#This Row],[ServiceName]]&amp;Table_wabobpsvr_AzureCalc_AzureCalcRateCard[[#This Row],[Price_Level]]&amp;Table_wabobpsvr_AzureCalc_AzureCalcRateCard[[#This Row],[Region]]</f>
        <v>Standard_D1 VM (Windows)C3</v>
      </c>
      <c r="B6035" s="775">
        <v>3</v>
      </c>
      <c r="C6035" s="775" t="s">
        <v>680</v>
      </c>
      <c r="D6035" s="775" t="s">
        <v>177</v>
      </c>
      <c r="E6035" s="775">
        <v>0.12740000000000001</v>
      </c>
      <c r="F6035" s="775" t="s">
        <v>1108</v>
      </c>
      <c r="G6035" s="775" t="s">
        <v>4235</v>
      </c>
      <c r="H6035" s="775" t="s">
        <v>4235</v>
      </c>
      <c r="I6035" s="775" t="s">
        <v>5209</v>
      </c>
    </row>
    <row r="6036" spans="1:9">
      <c r="A6036" s="775" t="str">
        <f>Table_wabobpsvr_AzureCalc_AzureCalcRateCard[[#This Row],[ServiceName]]&amp;Table_wabobpsvr_AzureCalc_AzureCalcRateCard[[#This Row],[Price_Level]]&amp;Table_wabobpsvr_AzureCalc_AzureCalcRateCard[[#This Row],[Region]]</f>
        <v>Standard_D1 VM (Windows)D3</v>
      </c>
      <c r="B6036" s="775">
        <v>3</v>
      </c>
      <c r="C6036" s="775" t="s">
        <v>680</v>
      </c>
      <c r="D6036" s="775" t="s">
        <v>176</v>
      </c>
      <c r="E6036" s="775">
        <v>0.1232</v>
      </c>
      <c r="F6036" s="775" t="s">
        <v>1108</v>
      </c>
      <c r="G6036" s="775" t="s">
        <v>4235</v>
      </c>
      <c r="H6036" s="775" t="s">
        <v>4235</v>
      </c>
      <c r="I6036" s="775" t="s">
        <v>5209</v>
      </c>
    </row>
    <row r="6037" spans="1:9">
      <c r="A6037" s="775" t="str">
        <f>Table_wabobpsvr_AzureCalc_AzureCalcRateCard[[#This Row],[ServiceName]]&amp;Table_wabobpsvr_AzureCalc_AzureCalcRateCard[[#This Row],[Price_Level]]&amp;Table_wabobpsvr_AzureCalc_AzureCalcRateCard[[#This Row],[Region]]</f>
        <v>Standard_D1 VM (Windows)MOSP6</v>
      </c>
      <c r="B6037" s="775">
        <v>6</v>
      </c>
      <c r="C6037" s="775" t="s">
        <v>680</v>
      </c>
      <c r="D6037" s="775" t="s">
        <v>606</v>
      </c>
      <c r="E6037" s="1292">
        <v>0.14000000000000001</v>
      </c>
      <c r="F6037" s="775" t="s">
        <v>1108</v>
      </c>
      <c r="G6037" s="775" t="s">
        <v>4235</v>
      </c>
      <c r="H6037" s="775" t="s">
        <v>4235</v>
      </c>
      <c r="I6037" s="775" t="s">
        <v>5210</v>
      </c>
    </row>
    <row r="6038" spans="1:9">
      <c r="A6038" s="775" t="str">
        <f>Table_wabobpsvr_AzureCalc_AzureCalcRateCard[[#This Row],[ServiceName]]&amp;Table_wabobpsvr_AzureCalc_AzureCalcRateCard[[#This Row],[Price_Level]]&amp;Table_wabobpsvr_AzureCalc_AzureCalcRateCard[[#This Row],[Region]]</f>
        <v>Standard_D1 VM (Windows)A6</v>
      </c>
      <c r="B6038" s="775">
        <v>6</v>
      </c>
      <c r="C6038" s="775" t="s">
        <v>680</v>
      </c>
      <c r="D6038" s="775" t="s">
        <v>174</v>
      </c>
      <c r="E6038" s="775">
        <v>0.1358</v>
      </c>
      <c r="F6038" s="775" t="s">
        <v>1108</v>
      </c>
      <c r="G6038" s="775" t="s">
        <v>4235</v>
      </c>
      <c r="H6038" s="775" t="s">
        <v>4235</v>
      </c>
      <c r="I6038" s="775" t="s">
        <v>5210</v>
      </c>
    </row>
    <row r="6039" spans="1:9">
      <c r="A6039" s="775" t="str">
        <f>Table_wabobpsvr_AzureCalc_AzureCalcRateCard[[#This Row],[ServiceName]]&amp;Table_wabobpsvr_AzureCalc_AzureCalcRateCard[[#This Row],[Price_Level]]&amp;Table_wabobpsvr_AzureCalc_AzureCalcRateCard[[#This Row],[Region]]</f>
        <v>Standard_D1 VM (Windows)B6</v>
      </c>
      <c r="B6039" s="775">
        <v>6</v>
      </c>
      <c r="C6039" s="775" t="s">
        <v>680</v>
      </c>
      <c r="D6039" s="775" t="s">
        <v>175</v>
      </c>
      <c r="E6039" s="775">
        <v>0.13159999999999999</v>
      </c>
      <c r="F6039" s="775" t="s">
        <v>1108</v>
      </c>
      <c r="G6039" s="775" t="s">
        <v>4235</v>
      </c>
      <c r="H6039" s="775" t="s">
        <v>4235</v>
      </c>
      <c r="I6039" s="775" t="s">
        <v>5210</v>
      </c>
    </row>
    <row r="6040" spans="1:9">
      <c r="A6040" s="775" t="str">
        <f>Table_wabobpsvr_AzureCalc_AzureCalcRateCard[[#This Row],[ServiceName]]&amp;Table_wabobpsvr_AzureCalc_AzureCalcRateCard[[#This Row],[Price_Level]]&amp;Table_wabobpsvr_AzureCalc_AzureCalcRateCard[[#This Row],[Region]]</f>
        <v>Standard_D1 VM (Windows)C6</v>
      </c>
      <c r="B6040" s="775">
        <v>6</v>
      </c>
      <c r="C6040" s="775" t="s">
        <v>680</v>
      </c>
      <c r="D6040" s="775" t="s">
        <v>177</v>
      </c>
      <c r="E6040" s="775">
        <v>0.12740000000000001</v>
      </c>
      <c r="F6040" s="775" t="s">
        <v>1108</v>
      </c>
      <c r="G6040" s="775" t="s">
        <v>4235</v>
      </c>
      <c r="H6040" s="775" t="s">
        <v>4235</v>
      </c>
      <c r="I6040" s="775" t="s">
        <v>5210</v>
      </c>
    </row>
    <row r="6041" spans="1:9">
      <c r="A6041" s="775" t="str">
        <f>Table_wabobpsvr_AzureCalc_AzureCalcRateCard[[#This Row],[ServiceName]]&amp;Table_wabobpsvr_AzureCalc_AzureCalcRateCard[[#This Row],[Price_Level]]&amp;Table_wabobpsvr_AzureCalc_AzureCalcRateCard[[#This Row],[Region]]</f>
        <v>Standard_D1 VM (Windows)D6</v>
      </c>
      <c r="B6041" s="775">
        <v>6</v>
      </c>
      <c r="C6041" s="775" t="s">
        <v>680</v>
      </c>
      <c r="D6041" s="775" t="s">
        <v>176</v>
      </c>
      <c r="E6041" s="775">
        <v>0.1232</v>
      </c>
      <c r="F6041" s="775" t="s">
        <v>1108</v>
      </c>
      <c r="G6041" s="775" t="s">
        <v>4235</v>
      </c>
      <c r="H6041" s="775" t="s">
        <v>4235</v>
      </c>
      <c r="I6041" s="775" t="s">
        <v>5210</v>
      </c>
    </row>
    <row r="6042" spans="1:9">
      <c r="A6042" s="775" t="str">
        <f>Table_wabobpsvr_AzureCalc_AzureCalcRateCard[[#This Row],[ServiceName]]&amp;Table_wabobpsvr_AzureCalc_AzureCalcRateCard[[#This Row],[Price_Level]]&amp;Table_wabobpsvr_AzureCalc_AzureCalcRateCard[[#This Row],[Region]]</f>
        <v>Standard_D1 VM (Windows)MOSP2</v>
      </c>
      <c r="B6042" s="775">
        <v>2</v>
      </c>
      <c r="C6042" s="775" t="s">
        <v>680</v>
      </c>
      <c r="D6042" s="775" t="s">
        <v>606</v>
      </c>
      <c r="E6042" s="775">
        <v>0.13</v>
      </c>
      <c r="F6042" s="775" t="s">
        <v>1108</v>
      </c>
      <c r="G6042" s="775" t="s">
        <v>4235</v>
      </c>
      <c r="H6042" s="775" t="s">
        <v>4235</v>
      </c>
      <c r="I6042" s="775" t="s">
        <v>5211</v>
      </c>
    </row>
    <row r="6043" spans="1:9">
      <c r="A6043" s="775" t="str">
        <f>Table_wabobpsvr_AzureCalc_AzureCalcRateCard[[#This Row],[ServiceName]]&amp;Table_wabobpsvr_AzureCalc_AzureCalcRateCard[[#This Row],[Price_Level]]&amp;Table_wabobpsvr_AzureCalc_AzureCalcRateCard[[#This Row],[Region]]</f>
        <v>Standard_D1 VM (Windows)A2</v>
      </c>
      <c r="B6043" s="775">
        <v>2</v>
      </c>
      <c r="C6043" s="775" t="s">
        <v>680</v>
      </c>
      <c r="D6043" s="775" t="s">
        <v>174</v>
      </c>
      <c r="E6043" s="775">
        <v>0.12609999999999999</v>
      </c>
      <c r="F6043" s="775" t="s">
        <v>1108</v>
      </c>
      <c r="G6043" s="775" t="s">
        <v>4235</v>
      </c>
      <c r="H6043" s="775" t="s">
        <v>4235</v>
      </c>
      <c r="I6043" s="775" t="s">
        <v>5211</v>
      </c>
    </row>
    <row r="6044" spans="1:9">
      <c r="A6044" s="775" t="str">
        <f>Table_wabobpsvr_AzureCalc_AzureCalcRateCard[[#This Row],[ServiceName]]&amp;Table_wabobpsvr_AzureCalc_AzureCalcRateCard[[#This Row],[Price_Level]]&amp;Table_wabobpsvr_AzureCalc_AzureCalcRateCard[[#This Row],[Region]]</f>
        <v>Standard_D1 VM (Windows)B2</v>
      </c>
      <c r="B6044" s="775">
        <v>2</v>
      </c>
      <c r="C6044" s="775" t="s">
        <v>680</v>
      </c>
      <c r="D6044" s="775" t="s">
        <v>175</v>
      </c>
      <c r="E6044" s="775">
        <v>0.1222</v>
      </c>
      <c r="F6044" s="775" t="s">
        <v>1108</v>
      </c>
      <c r="G6044" s="775" t="s">
        <v>4235</v>
      </c>
      <c r="H6044" s="775" t="s">
        <v>4235</v>
      </c>
      <c r="I6044" s="775" t="s">
        <v>5211</v>
      </c>
    </row>
    <row r="6045" spans="1:9">
      <c r="A6045" s="775" t="str">
        <f>Table_wabobpsvr_AzureCalc_AzureCalcRateCard[[#This Row],[ServiceName]]&amp;Table_wabobpsvr_AzureCalc_AzureCalcRateCard[[#This Row],[Price_Level]]&amp;Table_wabobpsvr_AzureCalc_AzureCalcRateCard[[#This Row],[Region]]</f>
        <v>Standard_D1 VM (Windows)C2</v>
      </c>
      <c r="B6045" s="775">
        <v>2</v>
      </c>
      <c r="C6045" s="775" t="s">
        <v>680</v>
      </c>
      <c r="D6045" s="775" t="s">
        <v>177</v>
      </c>
      <c r="E6045" s="775">
        <v>0.1183</v>
      </c>
      <c r="F6045" s="775" t="s">
        <v>1108</v>
      </c>
      <c r="G6045" s="775" t="s">
        <v>4235</v>
      </c>
      <c r="H6045" s="775" t="s">
        <v>4235</v>
      </c>
      <c r="I6045" s="775" t="s">
        <v>5211</v>
      </c>
    </row>
    <row r="6046" spans="1:9">
      <c r="A6046" s="775" t="str">
        <f>Table_wabobpsvr_AzureCalc_AzureCalcRateCard[[#This Row],[ServiceName]]&amp;Table_wabobpsvr_AzureCalc_AzureCalcRateCard[[#This Row],[Price_Level]]&amp;Table_wabobpsvr_AzureCalc_AzureCalcRateCard[[#This Row],[Region]]</f>
        <v>Standard_D1 VM (Windows)D2</v>
      </c>
      <c r="B6046" s="775">
        <v>2</v>
      </c>
      <c r="C6046" s="775" t="s">
        <v>680</v>
      </c>
      <c r="D6046" s="775" t="s">
        <v>176</v>
      </c>
      <c r="E6046" s="775">
        <v>0.1144</v>
      </c>
      <c r="F6046" s="775" t="s">
        <v>1108</v>
      </c>
      <c r="G6046" s="775" t="s">
        <v>4235</v>
      </c>
      <c r="H6046" s="775" t="s">
        <v>4235</v>
      </c>
      <c r="I6046" s="775" t="s">
        <v>5211</v>
      </c>
    </row>
    <row r="6047" spans="1:9">
      <c r="A6047" s="775" t="str">
        <f>Table_wabobpsvr_AzureCalc_AzureCalcRateCard[[#This Row],[ServiceName]]&amp;Table_wabobpsvr_AzureCalc_AzureCalcRateCard[[#This Row],[Price_Level]]&amp;Table_wabobpsvr_AzureCalc_AzureCalcRateCard[[#This Row],[Region]]</f>
        <v>Standard_D1 VM (Windows)MOSP5</v>
      </c>
      <c r="B6047" s="775">
        <v>5</v>
      </c>
      <c r="C6047" s="775" t="s">
        <v>680</v>
      </c>
      <c r="D6047" s="775" t="s">
        <v>606</v>
      </c>
      <c r="E6047" s="775">
        <v>0.14000000000000001</v>
      </c>
      <c r="F6047" s="775" t="s">
        <v>1108</v>
      </c>
      <c r="G6047" s="775" t="s">
        <v>4235</v>
      </c>
      <c r="H6047" s="775" t="s">
        <v>4235</v>
      </c>
      <c r="I6047" s="775" t="s">
        <v>5212</v>
      </c>
    </row>
    <row r="6048" spans="1:9">
      <c r="A6048" s="1039" t="str">
        <f>Table_wabobpsvr_AzureCalc_AzureCalcRateCard[[#This Row],[ServiceName]]&amp;Table_wabobpsvr_AzureCalc_AzureCalcRateCard[[#This Row],[Price_Level]]&amp;Table_wabobpsvr_AzureCalc_AzureCalcRateCard[[#This Row],[Region]]</f>
        <v>Standard_D1 VM (Windows)A5</v>
      </c>
      <c r="B6048" s="1039">
        <v>5</v>
      </c>
      <c r="C6048" s="1039" t="s">
        <v>680</v>
      </c>
      <c r="D6048" s="1039" t="s">
        <v>174</v>
      </c>
      <c r="E6048" s="1039">
        <v>0.1358</v>
      </c>
      <c r="F6048" s="1039" t="s">
        <v>1108</v>
      </c>
      <c r="G6048" s="775" t="s">
        <v>4235</v>
      </c>
      <c r="H6048" s="775" t="s">
        <v>4235</v>
      </c>
      <c r="I6048" s="775" t="s">
        <v>5212</v>
      </c>
    </row>
    <row r="6049" spans="1:9">
      <c r="A6049" s="1039" t="str">
        <f>Table_wabobpsvr_AzureCalc_AzureCalcRateCard[[#This Row],[ServiceName]]&amp;Table_wabobpsvr_AzureCalc_AzureCalcRateCard[[#This Row],[Price_Level]]&amp;Table_wabobpsvr_AzureCalc_AzureCalcRateCard[[#This Row],[Region]]</f>
        <v>Standard_D1 VM (Windows)B5</v>
      </c>
      <c r="B6049" s="1039">
        <v>5</v>
      </c>
      <c r="C6049" s="1039" t="s">
        <v>680</v>
      </c>
      <c r="D6049" s="1039" t="s">
        <v>175</v>
      </c>
      <c r="E6049" s="1039">
        <v>0.13159999999999999</v>
      </c>
      <c r="F6049" s="1039" t="s">
        <v>1108</v>
      </c>
      <c r="G6049" s="775" t="s">
        <v>4235</v>
      </c>
      <c r="H6049" s="775" t="s">
        <v>4235</v>
      </c>
      <c r="I6049" s="775" t="s">
        <v>5212</v>
      </c>
    </row>
    <row r="6050" spans="1:9">
      <c r="A6050" s="1039" t="str">
        <f>Table_wabobpsvr_AzureCalc_AzureCalcRateCard[[#This Row],[ServiceName]]&amp;Table_wabobpsvr_AzureCalc_AzureCalcRateCard[[#This Row],[Price_Level]]&amp;Table_wabobpsvr_AzureCalc_AzureCalcRateCard[[#This Row],[Region]]</f>
        <v>Standard_D1 VM (Windows)C5</v>
      </c>
      <c r="B6050" s="1039">
        <v>5</v>
      </c>
      <c r="C6050" s="1039" t="s">
        <v>680</v>
      </c>
      <c r="D6050" s="1039" t="s">
        <v>177</v>
      </c>
      <c r="E6050" s="1039">
        <v>0.12740000000000001</v>
      </c>
      <c r="F6050" s="1039" t="s">
        <v>1108</v>
      </c>
      <c r="G6050" s="775" t="s">
        <v>4235</v>
      </c>
      <c r="H6050" s="775" t="s">
        <v>4235</v>
      </c>
      <c r="I6050" s="775" t="s">
        <v>5212</v>
      </c>
    </row>
    <row r="6051" spans="1:9">
      <c r="A6051" s="1039" t="str">
        <f>Table_wabobpsvr_AzureCalc_AzureCalcRateCard[[#This Row],[ServiceName]]&amp;Table_wabobpsvr_AzureCalc_AzureCalcRateCard[[#This Row],[Price_Level]]&amp;Table_wabobpsvr_AzureCalc_AzureCalcRateCard[[#This Row],[Region]]</f>
        <v>Standard_D1 VM (Windows)D5</v>
      </c>
      <c r="B6051" s="1039">
        <v>5</v>
      </c>
      <c r="C6051" s="1039" t="s">
        <v>680</v>
      </c>
      <c r="D6051" s="1039" t="s">
        <v>176</v>
      </c>
      <c r="E6051" s="1039">
        <v>0.1232</v>
      </c>
      <c r="F6051" s="1039" t="s">
        <v>1108</v>
      </c>
      <c r="G6051" s="775" t="s">
        <v>4235</v>
      </c>
      <c r="H6051" s="775" t="s">
        <v>4235</v>
      </c>
      <c r="I6051" s="775" t="s">
        <v>5212</v>
      </c>
    </row>
    <row r="6052" spans="1:9">
      <c r="A6052" s="1039" t="str">
        <f>Table_wabobpsvr_AzureCalc_AzureCalcRateCard[[#This Row],[ServiceName]]&amp;Table_wabobpsvr_AzureCalc_AzureCalcRateCard[[#This Row],[Price_Level]]&amp;Table_wabobpsvr_AzureCalc_AzureCalcRateCard[[#This Row],[Region]]</f>
        <v>Standard_D1 VM (Windows)MOSP1</v>
      </c>
      <c r="B6052" s="1039">
        <v>1</v>
      </c>
      <c r="C6052" s="1039" t="s">
        <v>680</v>
      </c>
      <c r="D6052" s="1039" t="s">
        <v>606</v>
      </c>
      <c r="E6052" s="1039">
        <v>0.13</v>
      </c>
      <c r="F6052" s="1039" t="s">
        <v>1108</v>
      </c>
      <c r="G6052" s="775" t="s">
        <v>4235</v>
      </c>
      <c r="H6052" s="775" t="s">
        <v>4235</v>
      </c>
      <c r="I6052" s="775" t="s">
        <v>5213</v>
      </c>
    </row>
    <row r="6053" spans="1:9">
      <c r="A6053" s="775" t="str">
        <f>Table_wabobpsvr_AzureCalc_AzureCalcRateCard[[#This Row],[ServiceName]]&amp;Table_wabobpsvr_AzureCalc_AzureCalcRateCard[[#This Row],[Price_Level]]&amp;Table_wabobpsvr_AzureCalc_AzureCalcRateCard[[#This Row],[Region]]</f>
        <v>Standard_D1 VM (Windows)A1</v>
      </c>
      <c r="B6053" s="775">
        <v>1</v>
      </c>
      <c r="C6053" s="775" t="s">
        <v>680</v>
      </c>
      <c r="D6053" s="775" t="s">
        <v>174</v>
      </c>
      <c r="E6053" s="775">
        <v>0.12609999999999999</v>
      </c>
      <c r="F6053" s="775" t="s">
        <v>1108</v>
      </c>
      <c r="G6053" s="775" t="s">
        <v>4235</v>
      </c>
      <c r="H6053" s="775" t="s">
        <v>4235</v>
      </c>
      <c r="I6053" s="775" t="s">
        <v>5213</v>
      </c>
    </row>
    <row r="6054" spans="1:9">
      <c r="A6054" s="775" t="str">
        <f>Table_wabobpsvr_AzureCalc_AzureCalcRateCard[[#This Row],[ServiceName]]&amp;Table_wabobpsvr_AzureCalc_AzureCalcRateCard[[#This Row],[Price_Level]]&amp;Table_wabobpsvr_AzureCalc_AzureCalcRateCard[[#This Row],[Region]]</f>
        <v>Standard_D1 VM (Windows)B1</v>
      </c>
      <c r="B6054" s="775">
        <v>1</v>
      </c>
      <c r="C6054" s="775" t="s">
        <v>680</v>
      </c>
      <c r="D6054" s="775" t="s">
        <v>175</v>
      </c>
      <c r="E6054" s="775">
        <v>0.1222</v>
      </c>
      <c r="F6054" s="775" t="s">
        <v>1108</v>
      </c>
      <c r="G6054" s="775" t="s">
        <v>4235</v>
      </c>
      <c r="H6054" s="775" t="s">
        <v>4235</v>
      </c>
      <c r="I6054" s="775" t="s">
        <v>5213</v>
      </c>
    </row>
    <row r="6055" spans="1:9">
      <c r="A6055" s="775" t="str">
        <f>Table_wabobpsvr_AzureCalc_AzureCalcRateCard[[#This Row],[ServiceName]]&amp;Table_wabobpsvr_AzureCalc_AzureCalcRateCard[[#This Row],[Price_Level]]&amp;Table_wabobpsvr_AzureCalc_AzureCalcRateCard[[#This Row],[Region]]</f>
        <v>Standard_D1 VM (Windows)C1</v>
      </c>
      <c r="B6055" s="775">
        <v>1</v>
      </c>
      <c r="C6055" s="775" t="s">
        <v>680</v>
      </c>
      <c r="D6055" s="775" t="s">
        <v>177</v>
      </c>
      <c r="E6055" s="775">
        <v>0.1183</v>
      </c>
      <c r="F6055" s="775" t="s">
        <v>1108</v>
      </c>
      <c r="G6055" s="775" t="s">
        <v>4235</v>
      </c>
      <c r="H6055" s="775" t="s">
        <v>4235</v>
      </c>
      <c r="I6055" s="775" t="s">
        <v>5213</v>
      </c>
    </row>
    <row r="6056" spans="1:9">
      <c r="A6056" s="775" t="str">
        <f>Table_wabobpsvr_AzureCalc_AzureCalcRateCard[[#This Row],[ServiceName]]&amp;Table_wabobpsvr_AzureCalc_AzureCalcRateCard[[#This Row],[Price_Level]]&amp;Table_wabobpsvr_AzureCalc_AzureCalcRateCard[[#This Row],[Region]]</f>
        <v>Standard_D1 VM (Windows)D1</v>
      </c>
      <c r="B6056" s="775">
        <v>1</v>
      </c>
      <c r="C6056" s="775" t="s">
        <v>680</v>
      </c>
      <c r="D6056" s="775" t="s">
        <v>176</v>
      </c>
      <c r="E6056" s="775">
        <v>0.1144</v>
      </c>
      <c r="F6056" s="775" t="s">
        <v>1108</v>
      </c>
      <c r="G6056" s="775" t="s">
        <v>4235</v>
      </c>
      <c r="H6056" s="775" t="s">
        <v>4235</v>
      </c>
      <c r="I6056" s="775" t="s">
        <v>5213</v>
      </c>
    </row>
    <row r="6057" spans="1:9">
      <c r="A6057" s="775" t="str">
        <f>Table_wabobpsvr_AzureCalc_AzureCalcRateCard[[#This Row],[ServiceName]]&amp;Table_wabobpsvr_AzureCalc_AzureCalcRateCard[[#This Row],[Price_Level]]&amp;Table_wabobpsvr_AzureCalc_AzureCalcRateCard[[#This Row],[Region]]</f>
        <v>Standard_D1 VM (Windows)MOSP4</v>
      </c>
      <c r="B6057" s="775">
        <v>4</v>
      </c>
      <c r="C6057" s="775" t="s">
        <v>680</v>
      </c>
      <c r="D6057" s="775" t="s">
        <v>606</v>
      </c>
      <c r="E6057" s="775">
        <v>0.14000000000000001</v>
      </c>
      <c r="F6057" s="775" t="s">
        <v>1108</v>
      </c>
      <c r="G6057" s="775" t="s">
        <v>4235</v>
      </c>
      <c r="H6057" s="775" t="s">
        <v>4235</v>
      </c>
      <c r="I6057" s="775" t="s">
        <v>5214</v>
      </c>
    </row>
    <row r="6058" spans="1:9">
      <c r="A6058" s="775" t="str">
        <f>Table_wabobpsvr_AzureCalc_AzureCalcRateCard[[#This Row],[ServiceName]]&amp;Table_wabobpsvr_AzureCalc_AzureCalcRateCard[[#This Row],[Price_Level]]&amp;Table_wabobpsvr_AzureCalc_AzureCalcRateCard[[#This Row],[Region]]</f>
        <v>Standard_D1 VM (Windows)A4</v>
      </c>
      <c r="B6058" s="775">
        <v>4</v>
      </c>
      <c r="C6058" s="775" t="s">
        <v>680</v>
      </c>
      <c r="D6058" s="775" t="s">
        <v>174</v>
      </c>
      <c r="E6058" s="775">
        <v>0.1358</v>
      </c>
      <c r="F6058" s="775" t="s">
        <v>1108</v>
      </c>
      <c r="G6058" s="775" t="s">
        <v>4235</v>
      </c>
      <c r="H6058" s="775" t="s">
        <v>4235</v>
      </c>
      <c r="I6058" s="775" t="s">
        <v>5214</v>
      </c>
    </row>
    <row r="6059" spans="1:9">
      <c r="A6059" s="775" t="str">
        <f>Table_wabobpsvr_AzureCalc_AzureCalcRateCard[[#This Row],[ServiceName]]&amp;Table_wabobpsvr_AzureCalc_AzureCalcRateCard[[#This Row],[Price_Level]]&amp;Table_wabobpsvr_AzureCalc_AzureCalcRateCard[[#This Row],[Region]]</f>
        <v>Standard_D1 VM (Windows)B4</v>
      </c>
      <c r="B6059" s="775">
        <v>4</v>
      </c>
      <c r="C6059" s="775" t="s">
        <v>680</v>
      </c>
      <c r="D6059" s="775" t="s">
        <v>175</v>
      </c>
      <c r="E6059" s="775">
        <v>0.13159999999999999</v>
      </c>
      <c r="F6059" s="775" t="s">
        <v>1108</v>
      </c>
      <c r="G6059" s="775" t="s">
        <v>4235</v>
      </c>
      <c r="H6059" s="775" t="s">
        <v>4235</v>
      </c>
      <c r="I6059" s="775" t="s">
        <v>5214</v>
      </c>
    </row>
    <row r="6060" spans="1:9">
      <c r="A6060" s="775" t="str">
        <f>Table_wabobpsvr_AzureCalc_AzureCalcRateCard[[#This Row],[ServiceName]]&amp;Table_wabobpsvr_AzureCalc_AzureCalcRateCard[[#This Row],[Price_Level]]&amp;Table_wabobpsvr_AzureCalc_AzureCalcRateCard[[#This Row],[Region]]</f>
        <v>Standard_D1 VM (Windows)C4</v>
      </c>
      <c r="B6060" s="775">
        <v>4</v>
      </c>
      <c r="C6060" s="775" t="s">
        <v>680</v>
      </c>
      <c r="D6060" s="775" t="s">
        <v>177</v>
      </c>
      <c r="E6060" s="775">
        <v>0.12740000000000001</v>
      </c>
      <c r="F6060" s="775" t="s">
        <v>1108</v>
      </c>
      <c r="G6060" s="775" t="s">
        <v>4235</v>
      </c>
      <c r="H6060" s="775" t="s">
        <v>4235</v>
      </c>
      <c r="I6060" s="775" t="s">
        <v>5214</v>
      </c>
    </row>
    <row r="6061" spans="1:9">
      <c r="A6061" s="775" t="str">
        <f>Table_wabobpsvr_AzureCalc_AzureCalcRateCard[[#This Row],[ServiceName]]&amp;Table_wabobpsvr_AzureCalc_AzureCalcRateCard[[#This Row],[Price_Level]]&amp;Table_wabobpsvr_AzureCalc_AzureCalcRateCard[[#This Row],[Region]]</f>
        <v>Standard_D1 VM (Windows)D4</v>
      </c>
      <c r="B6061" s="775">
        <v>4</v>
      </c>
      <c r="C6061" s="775" t="s">
        <v>680</v>
      </c>
      <c r="D6061" s="775" t="s">
        <v>176</v>
      </c>
      <c r="E6061" s="775">
        <v>0.1232</v>
      </c>
      <c r="F6061" s="775" t="s">
        <v>1108</v>
      </c>
      <c r="G6061" s="775" t="s">
        <v>4235</v>
      </c>
      <c r="H6061" s="775" t="s">
        <v>4235</v>
      </c>
      <c r="I6061" s="775" t="s">
        <v>5214</v>
      </c>
    </row>
    <row r="6062" spans="1:9">
      <c r="A6062" s="775" t="str">
        <f>Table_wabobpsvr_AzureCalc_AzureCalcRateCard[[#This Row],[ServiceName]]&amp;Table_wabobpsvr_AzureCalc_AzureCalcRateCard[[#This Row],[Price_Level]]&amp;Table_wabobpsvr_AzureCalc_AzureCalcRateCard[[#This Row],[Region]]</f>
        <v>Standard_D1 VM (Windows)MOSP14</v>
      </c>
      <c r="B6062" s="775">
        <v>14</v>
      </c>
      <c r="C6062" s="775" t="s">
        <v>680</v>
      </c>
      <c r="D6062" s="775" t="s">
        <v>606</v>
      </c>
      <c r="E6062" s="775">
        <v>0.16300000000000001</v>
      </c>
      <c r="F6062" s="775" t="s">
        <v>1108</v>
      </c>
      <c r="G6062" s="775" t="s">
        <v>4235</v>
      </c>
      <c r="H6062" s="775" t="s">
        <v>4235</v>
      </c>
      <c r="I6062" s="775" t="s">
        <v>5215</v>
      </c>
    </row>
    <row r="6063" spans="1:9">
      <c r="A6063" s="775" t="str">
        <f>Table_wabobpsvr_AzureCalc_AzureCalcRateCard[[#This Row],[ServiceName]]&amp;Table_wabobpsvr_AzureCalc_AzureCalcRateCard[[#This Row],[Price_Level]]&amp;Table_wabobpsvr_AzureCalc_AzureCalcRateCard[[#This Row],[Region]]</f>
        <v>Standard_D1 VM (Windows)A14</v>
      </c>
      <c r="B6063" s="775">
        <v>14</v>
      </c>
      <c r="C6063" s="775" t="s">
        <v>680</v>
      </c>
      <c r="D6063" s="775" t="s">
        <v>174</v>
      </c>
      <c r="E6063" s="775">
        <v>0.15811</v>
      </c>
      <c r="F6063" s="775" t="s">
        <v>1108</v>
      </c>
      <c r="G6063" s="775" t="s">
        <v>4235</v>
      </c>
      <c r="H6063" s="775" t="s">
        <v>4235</v>
      </c>
      <c r="I6063" s="775" t="s">
        <v>5215</v>
      </c>
    </row>
    <row r="6064" spans="1:9">
      <c r="A6064" s="775" t="str">
        <f>Table_wabobpsvr_AzureCalc_AzureCalcRateCard[[#This Row],[ServiceName]]&amp;Table_wabobpsvr_AzureCalc_AzureCalcRateCard[[#This Row],[Price_Level]]&amp;Table_wabobpsvr_AzureCalc_AzureCalcRateCard[[#This Row],[Region]]</f>
        <v>Standard_D1 VM (Windows)B14</v>
      </c>
      <c r="B6064" s="775">
        <v>14</v>
      </c>
      <c r="C6064" s="775" t="s">
        <v>680</v>
      </c>
      <c r="D6064" s="775" t="s">
        <v>175</v>
      </c>
      <c r="E6064" s="1292">
        <v>0.15322</v>
      </c>
      <c r="F6064" s="775" t="s">
        <v>1108</v>
      </c>
      <c r="G6064" s="775" t="s">
        <v>4235</v>
      </c>
      <c r="H6064" s="775" t="s">
        <v>4235</v>
      </c>
      <c r="I6064" s="775" t="s">
        <v>5215</v>
      </c>
    </row>
    <row r="6065" spans="1:9">
      <c r="A6065" s="775" t="str">
        <f>Table_wabobpsvr_AzureCalc_AzureCalcRateCard[[#This Row],[ServiceName]]&amp;Table_wabobpsvr_AzureCalc_AzureCalcRateCard[[#This Row],[Price_Level]]&amp;Table_wabobpsvr_AzureCalc_AzureCalcRateCard[[#This Row],[Region]]</f>
        <v>Standard_D1 VM (Windows)C14</v>
      </c>
      <c r="B6065" s="775">
        <v>14</v>
      </c>
      <c r="C6065" s="775" t="s">
        <v>680</v>
      </c>
      <c r="D6065" s="775" t="s">
        <v>177</v>
      </c>
      <c r="E6065" s="775">
        <v>0.14832999999999999</v>
      </c>
      <c r="F6065" s="775" t="s">
        <v>1108</v>
      </c>
      <c r="G6065" s="775" t="s">
        <v>4235</v>
      </c>
      <c r="H6065" s="775" t="s">
        <v>4235</v>
      </c>
      <c r="I6065" s="775" t="s">
        <v>5215</v>
      </c>
    </row>
    <row r="6066" spans="1:9">
      <c r="A6066" s="775" t="str">
        <f>Table_wabobpsvr_AzureCalc_AzureCalcRateCard[[#This Row],[ServiceName]]&amp;Table_wabobpsvr_AzureCalc_AzureCalcRateCard[[#This Row],[Price_Level]]&amp;Table_wabobpsvr_AzureCalc_AzureCalcRateCard[[#This Row],[Region]]</f>
        <v>Standard_D1 VM (Windows)D14</v>
      </c>
      <c r="B6066" s="775">
        <v>14</v>
      </c>
      <c r="C6066" s="775" t="s">
        <v>680</v>
      </c>
      <c r="D6066" s="775" t="s">
        <v>176</v>
      </c>
      <c r="E6066" s="775">
        <v>0.14344000000000001</v>
      </c>
      <c r="F6066" s="775" t="s">
        <v>1108</v>
      </c>
      <c r="G6066" s="775" t="s">
        <v>4235</v>
      </c>
      <c r="H6066" s="775" t="s">
        <v>4235</v>
      </c>
      <c r="I6066" s="775" t="s">
        <v>5215</v>
      </c>
    </row>
    <row r="6067" spans="1:9">
      <c r="A6067" s="775" t="str">
        <f>Table_wabobpsvr_AzureCalc_AzureCalcRateCard[[#This Row],[ServiceName]]&amp;Table_wabobpsvr_AzureCalc_AzureCalcRateCard[[#This Row],[Price_Level]]&amp;Table_wabobpsvr_AzureCalc_AzureCalcRateCard[[#This Row],[Region]]</f>
        <v>Standard_D1 VM (Windows)MOSP</v>
      </c>
      <c r="B6067" s="775"/>
      <c r="C6067" s="775" t="s">
        <v>680</v>
      </c>
      <c r="D6067" s="775" t="s">
        <v>606</v>
      </c>
      <c r="E6067" s="775">
        <v>0.13</v>
      </c>
      <c r="F6067" s="775" t="s">
        <v>1108</v>
      </c>
      <c r="G6067" s="775" t="s">
        <v>4235</v>
      </c>
      <c r="H6067" s="775" t="s">
        <v>4235</v>
      </c>
      <c r="I6067" s="775" t="s">
        <v>5216</v>
      </c>
    </row>
    <row r="6068" spans="1:9">
      <c r="A6068" s="775" t="str">
        <f>Table_wabobpsvr_AzureCalc_AzureCalcRateCard[[#This Row],[ServiceName]]&amp;Table_wabobpsvr_AzureCalc_AzureCalcRateCard[[#This Row],[Price_Level]]&amp;Table_wabobpsvr_AzureCalc_AzureCalcRateCard[[#This Row],[Region]]</f>
        <v>Standard_D1 VM (Windows)A</v>
      </c>
      <c r="B6068" s="775"/>
      <c r="C6068" s="775" t="s">
        <v>680</v>
      </c>
      <c r="D6068" s="775" t="s">
        <v>174</v>
      </c>
      <c r="E6068" s="775">
        <v>0.12609999999999999</v>
      </c>
      <c r="F6068" s="775" t="s">
        <v>1108</v>
      </c>
      <c r="G6068" s="775" t="s">
        <v>3919</v>
      </c>
      <c r="H6068" s="775" t="s">
        <v>3920</v>
      </c>
      <c r="I6068" s="775" t="s">
        <v>5216</v>
      </c>
    </row>
    <row r="6069" spans="1:9">
      <c r="A6069" s="775" t="str">
        <f>Table_wabobpsvr_AzureCalc_AzureCalcRateCard[[#This Row],[ServiceName]]&amp;Table_wabobpsvr_AzureCalc_AzureCalcRateCard[[#This Row],[Price_Level]]&amp;Table_wabobpsvr_AzureCalc_AzureCalcRateCard[[#This Row],[Region]]</f>
        <v>Standard_D1 VM (Windows)B</v>
      </c>
      <c r="B6069" s="775"/>
      <c r="C6069" s="775" t="s">
        <v>680</v>
      </c>
      <c r="D6069" s="775" t="s">
        <v>175</v>
      </c>
      <c r="E6069" s="1292">
        <v>0.1222</v>
      </c>
      <c r="F6069" s="775" t="s">
        <v>1108</v>
      </c>
      <c r="G6069" s="775" t="s">
        <v>3919</v>
      </c>
      <c r="H6069" s="775" t="s">
        <v>3920</v>
      </c>
      <c r="I6069" s="775" t="s">
        <v>5216</v>
      </c>
    </row>
    <row r="6070" spans="1:9">
      <c r="A6070" s="775" t="str">
        <f>Table_wabobpsvr_AzureCalc_AzureCalcRateCard[[#This Row],[ServiceName]]&amp;Table_wabobpsvr_AzureCalc_AzureCalcRateCard[[#This Row],[Price_Level]]&amp;Table_wabobpsvr_AzureCalc_AzureCalcRateCard[[#This Row],[Region]]</f>
        <v>Standard_D1 VM (Windows)C</v>
      </c>
      <c r="B6070" s="775"/>
      <c r="C6070" s="775" t="s">
        <v>680</v>
      </c>
      <c r="D6070" s="775" t="s">
        <v>177</v>
      </c>
      <c r="E6070" s="775">
        <v>0.1183</v>
      </c>
      <c r="F6070" s="775" t="s">
        <v>1108</v>
      </c>
      <c r="G6070" s="775" t="s">
        <v>3919</v>
      </c>
      <c r="H6070" s="775" t="s">
        <v>3920</v>
      </c>
      <c r="I6070" s="775" t="s">
        <v>5216</v>
      </c>
    </row>
    <row r="6071" spans="1:9">
      <c r="A6071" s="775" t="str">
        <f>Table_wabobpsvr_AzureCalc_AzureCalcRateCard[[#This Row],[ServiceName]]&amp;Table_wabobpsvr_AzureCalc_AzureCalcRateCard[[#This Row],[Price_Level]]&amp;Table_wabobpsvr_AzureCalc_AzureCalcRateCard[[#This Row],[Region]]</f>
        <v>Standard_D1 VM (Windows)D</v>
      </c>
      <c r="B6071" s="775"/>
      <c r="C6071" s="775" t="s">
        <v>680</v>
      </c>
      <c r="D6071" s="775" t="s">
        <v>176</v>
      </c>
      <c r="E6071" s="775">
        <v>0.1144</v>
      </c>
      <c r="F6071" s="775" t="s">
        <v>1108</v>
      </c>
      <c r="G6071" s="775" t="s">
        <v>3919</v>
      </c>
      <c r="H6071" s="775" t="s">
        <v>3920</v>
      </c>
      <c r="I6071" s="775" t="s">
        <v>5216</v>
      </c>
    </row>
    <row r="6072" spans="1:9">
      <c r="A6072" s="775" t="str">
        <f>Table_wabobpsvr_AzureCalc_AzureCalcRateCard[[#This Row],[ServiceName]]&amp;Table_wabobpsvr_AzureCalc_AzureCalcRateCard[[#This Row],[Price_Level]]&amp;Table_wabobpsvr_AzureCalc_AzureCalcRateCard[[#This Row],[Region]]</f>
        <v>Standard_D11 Cloud ServicesMOSP10</v>
      </c>
      <c r="B6072" s="775">
        <v>10</v>
      </c>
      <c r="C6072" s="775" t="s">
        <v>680</v>
      </c>
      <c r="D6072" s="775" t="s">
        <v>606</v>
      </c>
      <c r="E6072" s="775">
        <v>0.371</v>
      </c>
      <c r="F6072" s="775" t="s">
        <v>1109</v>
      </c>
      <c r="G6072" s="775" t="s">
        <v>4235</v>
      </c>
      <c r="H6072" s="775" t="s">
        <v>4235</v>
      </c>
      <c r="I6072" s="775" t="s">
        <v>5217</v>
      </c>
    </row>
    <row r="6073" spans="1:9">
      <c r="A6073" s="775" t="str">
        <f>Table_wabobpsvr_AzureCalc_AzureCalcRateCard[[#This Row],[ServiceName]]&amp;Table_wabobpsvr_AzureCalc_AzureCalcRateCard[[#This Row],[Price_Level]]&amp;Table_wabobpsvr_AzureCalc_AzureCalcRateCard[[#This Row],[Region]]</f>
        <v>Standard_D11 Cloud ServicesA10</v>
      </c>
      <c r="B6073" s="775">
        <v>10</v>
      </c>
      <c r="C6073" s="775" t="s">
        <v>680</v>
      </c>
      <c r="D6073" s="775" t="s">
        <v>174</v>
      </c>
      <c r="E6073" s="775">
        <v>0.35987000000000002</v>
      </c>
      <c r="F6073" s="775" t="s">
        <v>1109</v>
      </c>
      <c r="G6073" s="775" t="s">
        <v>4235</v>
      </c>
      <c r="H6073" s="775" t="s">
        <v>4235</v>
      </c>
      <c r="I6073" s="775" t="s">
        <v>5217</v>
      </c>
    </row>
    <row r="6074" spans="1:9">
      <c r="A6074" s="775" t="str">
        <f>Table_wabobpsvr_AzureCalc_AzureCalcRateCard[[#This Row],[ServiceName]]&amp;Table_wabobpsvr_AzureCalc_AzureCalcRateCard[[#This Row],[Price_Level]]&amp;Table_wabobpsvr_AzureCalc_AzureCalcRateCard[[#This Row],[Region]]</f>
        <v>Standard_D11 Cloud ServicesB10</v>
      </c>
      <c r="B6074" s="775">
        <v>10</v>
      </c>
      <c r="C6074" s="775" t="s">
        <v>680</v>
      </c>
      <c r="D6074" s="775" t="s">
        <v>175</v>
      </c>
      <c r="E6074" s="775">
        <v>0.34873999999999999</v>
      </c>
      <c r="F6074" s="775" t="s">
        <v>1109</v>
      </c>
      <c r="G6074" s="775" t="s">
        <v>4235</v>
      </c>
      <c r="H6074" s="775" t="s">
        <v>4235</v>
      </c>
      <c r="I6074" s="775" t="s">
        <v>5217</v>
      </c>
    </row>
    <row r="6075" spans="1:9">
      <c r="A6075" s="775" t="str">
        <f>Table_wabobpsvr_AzureCalc_AzureCalcRateCard[[#This Row],[ServiceName]]&amp;Table_wabobpsvr_AzureCalc_AzureCalcRateCard[[#This Row],[Price_Level]]&amp;Table_wabobpsvr_AzureCalc_AzureCalcRateCard[[#This Row],[Region]]</f>
        <v>Standard_D11 Cloud ServicesC10</v>
      </c>
      <c r="B6075" s="775">
        <v>10</v>
      </c>
      <c r="C6075" s="775" t="s">
        <v>680</v>
      </c>
      <c r="D6075" s="775" t="s">
        <v>177</v>
      </c>
      <c r="E6075" s="775">
        <v>0.33761000000000002</v>
      </c>
      <c r="F6075" s="775" t="s">
        <v>1109</v>
      </c>
      <c r="G6075" s="775" t="s">
        <v>4235</v>
      </c>
      <c r="H6075" s="775" t="s">
        <v>4235</v>
      </c>
      <c r="I6075" s="775" t="s">
        <v>5217</v>
      </c>
    </row>
    <row r="6076" spans="1:9">
      <c r="A6076" s="775" t="str">
        <f>Table_wabobpsvr_AzureCalc_AzureCalcRateCard[[#This Row],[ServiceName]]&amp;Table_wabobpsvr_AzureCalc_AzureCalcRateCard[[#This Row],[Price_Level]]&amp;Table_wabobpsvr_AzureCalc_AzureCalcRateCard[[#This Row],[Region]]</f>
        <v>Standard_D11 Cloud ServicesD10</v>
      </c>
      <c r="B6076" s="775">
        <v>10</v>
      </c>
      <c r="C6076" s="775" t="s">
        <v>680</v>
      </c>
      <c r="D6076" s="775" t="s">
        <v>176</v>
      </c>
      <c r="E6076" s="775">
        <v>0.32647999999999999</v>
      </c>
      <c r="F6076" s="775" t="s">
        <v>1109</v>
      </c>
      <c r="G6076" s="775" t="s">
        <v>4235</v>
      </c>
      <c r="H6076" s="775" t="s">
        <v>4235</v>
      </c>
      <c r="I6076" s="775" t="s">
        <v>5217</v>
      </c>
    </row>
    <row r="6077" spans="1:9">
      <c r="A6077" s="775" t="str">
        <f>Table_wabobpsvr_AzureCalc_AzureCalcRateCard[[#This Row],[ServiceName]]&amp;Table_wabobpsvr_AzureCalc_AzureCalcRateCard[[#This Row],[Price_Level]]&amp;Table_wabobpsvr_AzureCalc_AzureCalcRateCard[[#This Row],[Region]]</f>
        <v>Standard_D11 Cloud ServicesMOSP9</v>
      </c>
      <c r="B6077" s="775">
        <v>9</v>
      </c>
      <c r="C6077" s="775" t="s">
        <v>680</v>
      </c>
      <c r="D6077" s="775" t="s">
        <v>606</v>
      </c>
      <c r="E6077" s="775">
        <v>0.32300000000000001</v>
      </c>
      <c r="F6077" s="775" t="s">
        <v>1109</v>
      </c>
      <c r="G6077" s="775" t="s">
        <v>4235</v>
      </c>
      <c r="H6077" s="775" t="s">
        <v>4235</v>
      </c>
      <c r="I6077" s="775" t="s">
        <v>5218</v>
      </c>
    </row>
    <row r="6078" spans="1:9">
      <c r="A6078" s="775" t="str">
        <f>Table_wabobpsvr_AzureCalc_AzureCalcRateCard[[#This Row],[ServiceName]]&amp;Table_wabobpsvr_AzureCalc_AzureCalcRateCard[[#This Row],[Price_Level]]&amp;Table_wabobpsvr_AzureCalc_AzureCalcRateCard[[#This Row],[Region]]</f>
        <v>Standard_D11 Cloud ServicesA9</v>
      </c>
      <c r="B6078" s="775">
        <v>9</v>
      </c>
      <c r="C6078" s="775" t="s">
        <v>680</v>
      </c>
      <c r="D6078" s="775" t="s">
        <v>174</v>
      </c>
      <c r="E6078" s="775">
        <v>0.31330999999999998</v>
      </c>
      <c r="F6078" s="775" t="s">
        <v>1109</v>
      </c>
      <c r="G6078" s="775" t="s">
        <v>4235</v>
      </c>
      <c r="H6078" s="775" t="s">
        <v>4235</v>
      </c>
      <c r="I6078" s="775" t="s">
        <v>5218</v>
      </c>
    </row>
    <row r="6079" spans="1:9">
      <c r="A6079" s="1039" t="str">
        <f>Table_wabobpsvr_AzureCalc_AzureCalcRateCard[[#This Row],[ServiceName]]&amp;Table_wabobpsvr_AzureCalc_AzureCalcRateCard[[#This Row],[Price_Level]]&amp;Table_wabobpsvr_AzureCalc_AzureCalcRateCard[[#This Row],[Region]]</f>
        <v>Standard_D11 Cloud ServicesB9</v>
      </c>
      <c r="B6079" s="1039">
        <v>9</v>
      </c>
      <c r="C6079" s="1039" t="s">
        <v>680</v>
      </c>
      <c r="D6079" s="1039" t="s">
        <v>175</v>
      </c>
      <c r="E6079" s="1039">
        <v>0.30362</v>
      </c>
      <c r="F6079" s="1039" t="s">
        <v>1109</v>
      </c>
      <c r="G6079" s="775" t="s">
        <v>4235</v>
      </c>
      <c r="H6079" s="775" t="s">
        <v>4235</v>
      </c>
      <c r="I6079" s="775" t="s">
        <v>5218</v>
      </c>
    </row>
    <row r="6080" spans="1:9">
      <c r="A6080" s="775" t="str">
        <f>Table_wabobpsvr_AzureCalc_AzureCalcRateCard[[#This Row],[ServiceName]]&amp;Table_wabobpsvr_AzureCalc_AzureCalcRateCard[[#This Row],[Price_Level]]&amp;Table_wabobpsvr_AzureCalc_AzureCalcRateCard[[#This Row],[Region]]</f>
        <v>Standard_D11 Cloud ServicesC9</v>
      </c>
      <c r="B6080" s="775">
        <v>9</v>
      </c>
      <c r="C6080" s="775" t="s">
        <v>680</v>
      </c>
      <c r="D6080" s="775" t="s">
        <v>177</v>
      </c>
      <c r="E6080" s="775">
        <v>0.29393000000000002</v>
      </c>
      <c r="F6080" s="775" t="s">
        <v>1109</v>
      </c>
      <c r="G6080" s="775" t="s">
        <v>4235</v>
      </c>
      <c r="H6080" s="775" t="s">
        <v>4235</v>
      </c>
      <c r="I6080" s="775" t="s">
        <v>5218</v>
      </c>
    </row>
    <row r="6081" spans="1:9">
      <c r="A6081" s="775" t="str">
        <f>Table_wabobpsvr_AzureCalc_AzureCalcRateCard[[#This Row],[ServiceName]]&amp;Table_wabobpsvr_AzureCalc_AzureCalcRateCard[[#This Row],[Price_Level]]&amp;Table_wabobpsvr_AzureCalc_AzureCalcRateCard[[#This Row],[Region]]</f>
        <v>Standard_D11 Cloud ServicesD9</v>
      </c>
      <c r="B6081" s="775">
        <v>9</v>
      </c>
      <c r="C6081" s="775" t="s">
        <v>680</v>
      </c>
      <c r="D6081" s="775" t="s">
        <v>176</v>
      </c>
      <c r="E6081" s="775">
        <v>0.28423999999999999</v>
      </c>
      <c r="F6081" s="775" t="s">
        <v>1109</v>
      </c>
      <c r="G6081" s="775" t="s">
        <v>4235</v>
      </c>
      <c r="H6081" s="775" t="s">
        <v>4235</v>
      </c>
      <c r="I6081" s="775" t="s">
        <v>5218</v>
      </c>
    </row>
    <row r="6082" spans="1:9">
      <c r="A6082" s="775" t="str">
        <f>Table_wabobpsvr_AzureCalc_AzureCalcRateCard[[#This Row],[ServiceName]]&amp;Table_wabobpsvr_AzureCalc_AzureCalcRateCard[[#This Row],[Price_Level]]&amp;Table_wabobpsvr_AzureCalc_AzureCalcRateCard[[#This Row],[Region]]</f>
        <v>Basic UsersMOSP</v>
      </c>
      <c r="B6082" s="775"/>
      <c r="C6082" s="775" t="s">
        <v>378</v>
      </c>
      <c r="D6082" s="775" t="s">
        <v>606</v>
      </c>
      <c r="E6082" s="775">
        <v>10</v>
      </c>
      <c r="F6082" s="775" t="s">
        <v>3149</v>
      </c>
      <c r="G6082" s="775" t="s">
        <v>4235</v>
      </c>
      <c r="H6082" s="775" t="s">
        <v>4235</v>
      </c>
      <c r="I6082" s="775" t="s">
        <v>5219</v>
      </c>
    </row>
    <row r="6083" spans="1:9">
      <c r="A6083" s="775" t="str">
        <f>Table_wabobpsvr_AzureCalc_AzureCalcRateCard[[#This Row],[ServiceName]]&amp;Table_wabobpsvr_AzureCalc_AzureCalcRateCard[[#This Row],[Price_Level]]&amp;Table_wabobpsvr_AzureCalc_AzureCalcRateCard[[#This Row],[Region]]</f>
        <v>Basic UsersA</v>
      </c>
      <c r="B6083" s="775"/>
      <c r="C6083" s="775" t="s">
        <v>378</v>
      </c>
      <c r="D6083" s="775" t="s">
        <v>174</v>
      </c>
      <c r="E6083" s="775">
        <v>9.6999999999999993</v>
      </c>
      <c r="F6083" s="775" t="s">
        <v>3149</v>
      </c>
      <c r="G6083" s="775" t="s">
        <v>3150</v>
      </c>
      <c r="H6083" s="775" t="s">
        <v>3151</v>
      </c>
      <c r="I6083" s="775" t="s">
        <v>5219</v>
      </c>
    </row>
    <row r="6084" spans="1:9">
      <c r="A6084" s="775" t="str">
        <f>Table_wabobpsvr_AzureCalc_AzureCalcRateCard[[#This Row],[ServiceName]]&amp;Table_wabobpsvr_AzureCalc_AzureCalcRateCard[[#This Row],[Price_Level]]&amp;Table_wabobpsvr_AzureCalc_AzureCalcRateCard[[#This Row],[Region]]</f>
        <v>Basic UsersB</v>
      </c>
      <c r="B6084" s="775"/>
      <c r="C6084" s="775" t="s">
        <v>378</v>
      </c>
      <c r="D6084" s="775" t="s">
        <v>175</v>
      </c>
      <c r="E6084" s="775">
        <v>9.4</v>
      </c>
      <c r="F6084" s="775" t="s">
        <v>3149</v>
      </c>
      <c r="G6084" s="775" t="s">
        <v>3150</v>
      </c>
      <c r="H6084" s="775" t="s">
        <v>3151</v>
      </c>
      <c r="I6084" s="775" t="s">
        <v>5219</v>
      </c>
    </row>
    <row r="6085" spans="1:9">
      <c r="A6085" s="775" t="str">
        <f>Table_wabobpsvr_AzureCalc_AzureCalcRateCard[[#This Row],[ServiceName]]&amp;Table_wabobpsvr_AzureCalc_AzureCalcRateCard[[#This Row],[Price_Level]]&amp;Table_wabobpsvr_AzureCalc_AzureCalcRateCard[[#This Row],[Region]]</f>
        <v>Basic UsersC</v>
      </c>
      <c r="B6085" s="775"/>
      <c r="C6085" s="775" t="s">
        <v>378</v>
      </c>
      <c r="D6085" s="775" t="s">
        <v>177</v>
      </c>
      <c r="E6085" s="775">
        <v>9.1</v>
      </c>
      <c r="F6085" s="775" t="s">
        <v>3149</v>
      </c>
      <c r="G6085" s="775" t="s">
        <v>3150</v>
      </c>
      <c r="H6085" s="775" t="s">
        <v>3151</v>
      </c>
      <c r="I6085" s="775" t="s">
        <v>5219</v>
      </c>
    </row>
    <row r="6086" spans="1:9">
      <c r="A6086" s="775" t="str">
        <f>Table_wabobpsvr_AzureCalc_AzureCalcRateCard[[#This Row],[ServiceName]]&amp;Table_wabobpsvr_AzureCalc_AzureCalcRateCard[[#This Row],[Price_Level]]&amp;Table_wabobpsvr_AzureCalc_AzureCalcRateCard[[#This Row],[Region]]</f>
        <v>Basic UsersD</v>
      </c>
      <c r="B6086" s="775"/>
      <c r="C6086" s="775" t="s">
        <v>378</v>
      </c>
      <c r="D6086" s="775" t="s">
        <v>176</v>
      </c>
      <c r="E6086" s="775">
        <v>8.8000000000000007</v>
      </c>
      <c r="F6086" s="775" t="s">
        <v>3149</v>
      </c>
      <c r="G6086" s="775" t="s">
        <v>3150</v>
      </c>
      <c r="H6086" s="775" t="s">
        <v>3151</v>
      </c>
      <c r="I6086" s="775" t="s">
        <v>5219</v>
      </c>
    </row>
    <row r="6087" spans="1:9">
      <c r="A6087" s="775" t="str">
        <f>Table_wabobpsvr_AzureCalc_AzureCalcRateCard[[#This Row],[ServiceName]]&amp;Table_wabobpsvr_AzureCalc_AzureCalcRateCard[[#This Row],[Price_Level]]&amp;Table_wabobpsvr_AzureCalc_AzureCalcRateCard[[#This Row],[Region]]</f>
        <v>Standard UsersMOSP</v>
      </c>
      <c r="B6087" s="775"/>
      <c r="C6087" s="775" t="s">
        <v>378</v>
      </c>
      <c r="D6087" s="775" t="s">
        <v>606</v>
      </c>
      <c r="E6087" s="775">
        <v>15</v>
      </c>
      <c r="F6087" s="775" t="s">
        <v>3126</v>
      </c>
      <c r="G6087" s="775" t="s">
        <v>4235</v>
      </c>
      <c r="H6087" s="775" t="s">
        <v>4235</v>
      </c>
      <c r="I6087" s="775" t="s">
        <v>5220</v>
      </c>
    </row>
    <row r="6088" spans="1:9">
      <c r="A6088" s="775" t="str">
        <f>Table_wabobpsvr_AzureCalc_AzureCalcRateCard[[#This Row],[ServiceName]]&amp;Table_wabobpsvr_AzureCalc_AzureCalcRateCard[[#This Row],[Price_Level]]&amp;Table_wabobpsvr_AzureCalc_AzureCalcRateCard[[#This Row],[Region]]</f>
        <v>Standard UsersA</v>
      </c>
      <c r="B6088" s="775"/>
      <c r="C6088" s="775" t="s">
        <v>378</v>
      </c>
      <c r="D6088" s="775" t="s">
        <v>174</v>
      </c>
      <c r="E6088" s="775">
        <v>14.55</v>
      </c>
      <c r="F6088" s="775" t="s">
        <v>3126</v>
      </c>
      <c r="G6088" s="775" t="s">
        <v>3152</v>
      </c>
      <c r="H6088" s="775" t="s">
        <v>3153</v>
      </c>
      <c r="I6088" s="775" t="s">
        <v>5220</v>
      </c>
    </row>
    <row r="6089" spans="1:9">
      <c r="A6089" s="775" t="str">
        <f>Table_wabobpsvr_AzureCalc_AzureCalcRateCard[[#This Row],[ServiceName]]&amp;Table_wabobpsvr_AzureCalc_AzureCalcRateCard[[#This Row],[Price_Level]]&amp;Table_wabobpsvr_AzureCalc_AzureCalcRateCard[[#This Row],[Region]]</f>
        <v>Standard UsersB</v>
      </c>
      <c r="B6089" s="775"/>
      <c r="C6089" s="775" t="s">
        <v>378</v>
      </c>
      <c r="D6089" s="775" t="s">
        <v>175</v>
      </c>
      <c r="E6089" s="775">
        <v>14.1</v>
      </c>
      <c r="F6089" s="775" t="s">
        <v>3126</v>
      </c>
      <c r="G6089" s="775" t="s">
        <v>3152</v>
      </c>
      <c r="H6089" s="775" t="s">
        <v>3153</v>
      </c>
      <c r="I6089" s="775" t="s">
        <v>5220</v>
      </c>
    </row>
    <row r="6090" spans="1:9">
      <c r="A6090" s="775" t="str">
        <f>Table_wabobpsvr_AzureCalc_AzureCalcRateCard[[#This Row],[ServiceName]]&amp;Table_wabobpsvr_AzureCalc_AzureCalcRateCard[[#This Row],[Price_Level]]&amp;Table_wabobpsvr_AzureCalc_AzureCalcRateCard[[#This Row],[Region]]</f>
        <v>Standard_D11 Cloud ServicesMOSP13</v>
      </c>
      <c r="B6090" s="775">
        <v>13</v>
      </c>
      <c r="C6090" s="775" t="s">
        <v>680</v>
      </c>
      <c r="D6090" s="775" t="s">
        <v>606</v>
      </c>
      <c r="E6090" s="775">
        <v>0.498</v>
      </c>
      <c r="F6090" s="775" t="s">
        <v>1109</v>
      </c>
      <c r="G6090" s="775" t="s">
        <v>4235</v>
      </c>
      <c r="H6090" s="775" t="s">
        <v>4235</v>
      </c>
      <c r="I6090" s="775" t="s">
        <v>4981</v>
      </c>
    </row>
    <row r="6091" spans="1:9">
      <c r="A6091" s="775" t="str">
        <f>Table_wabobpsvr_AzureCalc_AzureCalcRateCard[[#This Row],[ServiceName]]&amp;Table_wabobpsvr_AzureCalc_AzureCalcRateCard[[#This Row],[Price_Level]]&amp;Table_wabobpsvr_AzureCalc_AzureCalcRateCard[[#This Row],[Region]]</f>
        <v>Standard_D11 VM (Windows)C2</v>
      </c>
      <c r="B6091" s="775">
        <v>2</v>
      </c>
      <c r="C6091" s="775" t="s">
        <v>680</v>
      </c>
      <c r="D6091" s="775" t="s">
        <v>177</v>
      </c>
      <c r="E6091" s="775">
        <v>0.27300000000000002</v>
      </c>
      <c r="F6091" s="775" t="s">
        <v>1111</v>
      </c>
      <c r="G6091" s="775" t="s">
        <v>4235</v>
      </c>
      <c r="H6091" s="775" t="s">
        <v>4235</v>
      </c>
      <c r="I6091" s="775" t="s">
        <v>5221</v>
      </c>
    </row>
    <row r="6092" spans="1:9">
      <c r="A6092" s="775" t="str">
        <f>Table_wabobpsvr_AzureCalc_AzureCalcRateCard[[#This Row],[ServiceName]]&amp;Table_wabobpsvr_AzureCalc_AzureCalcRateCard[[#This Row],[Price_Level]]&amp;Table_wabobpsvr_AzureCalc_AzureCalcRateCard[[#This Row],[Region]]</f>
        <v>Standard_D11 VM (Windows)D2</v>
      </c>
      <c r="B6092" s="775">
        <v>2</v>
      </c>
      <c r="C6092" s="775" t="s">
        <v>680</v>
      </c>
      <c r="D6092" s="775" t="s">
        <v>176</v>
      </c>
      <c r="E6092" s="775">
        <v>0.26400000000000001</v>
      </c>
      <c r="F6092" s="775" t="s">
        <v>1111</v>
      </c>
      <c r="G6092" s="775" t="s">
        <v>4235</v>
      </c>
      <c r="H6092" s="775" t="s">
        <v>4235</v>
      </c>
      <c r="I6092" s="775" t="s">
        <v>5221</v>
      </c>
    </row>
    <row r="6093" spans="1:9">
      <c r="A6093" s="775" t="str">
        <f>Table_wabobpsvr_AzureCalc_AzureCalcRateCard[[#This Row],[ServiceName]]&amp;Table_wabobpsvr_AzureCalc_AzureCalcRateCard[[#This Row],[Price_Level]]&amp;Table_wabobpsvr_AzureCalc_AzureCalcRateCard[[#This Row],[Region]]</f>
        <v>Standard_D11 VM (Windows)MOSP5</v>
      </c>
      <c r="B6093" s="775">
        <v>5</v>
      </c>
      <c r="C6093" s="775" t="s">
        <v>680</v>
      </c>
      <c r="D6093" s="775" t="s">
        <v>606</v>
      </c>
      <c r="E6093" s="775">
        <v>0.33</v>
      </c>
      <c r="F6093" s="775" t="s">
        <v>1111</v>
      </c>
      <c r="G6093" s="775" t="s">
        <v>4235</v>
      </c>
      <c r="H6093" s="775" t="s">
        <v>4235</v>
      </c>
      <c r="I6093" s="775" t="s">
        <v>5222</v>
      </c>
    </row>
    <row r="6094" spans="1:9">
      <c r="A6094" s="1039" t="str">
        <f>Table_wabobpsvr_AzureCalc_AzureCalcRateCard[[#This Row],[ServiceName]]&amp;Table_wabobpsvr_AzureCalc_AzureCalcRateCard[[#This Row],[Price_Level]]&amp;Table_wabobpsvr_AzureCalc_AzureCalcRateCard[[#This Row],[Region]]</f>
        <v>Standard_D11 VM (Windows)A5</v>
      </c>
      <c r="B6094" s="1039">
        <v>5</v>
      </c>
      <c r="C6094" s="1039" t="s">
        <v>680</v>
      </c>
      <c r="D6094" s="1039" t="s">
        <v>174</v>
      </c>
      <c r="E6094" s="1039">
        <v>0.3201</v>
      </c>
      <c r="F6094" s="1039" t="s">
        <v>1111</v>
      </c>
      <c r="G6094" s="775" t="s">
        <v>4235</v>
      </c>
      <c r="H6094" s="775" t="s">
        <v>4235</v>
      </c>
      <c r="I6094" s="775" t="s">
        <v>5222</v>
      </c>
    </row>
    <row r="6095" spans="1:9">
      <c r="A6095" s="1039" t="str">
        <f>Table_wabobpsvr_AzureCalc_AzureCalcRateCard[[#This Row],[ServiceName]]&amp;Table_wabobpsvr_AzureCalc_AzureCalcRateCard[[#This Row],[Price_Level]]&amp;Table_wabobpsvr_AzureCalc_AzureCalcRateCard[[#This Row],[Region]]</f>
        <v>Standard_D11 VM (Windows)B5</v>
      </c>
      <c r="B6095" s="1039">
        <v>5</v>
      </c>
      <c r="C6095" s="1039" t="s">
        <v>680</v>
      </c>
      <c r="D6095" s="1039" t="s">
        <v>175</v>
      </c>
      <c r="E6095" s="1039">
        <v>0.31019999999999998</v>
      </c>
      <c r="F6095" s="1039" t="s">
        <v>1111</v>
      </c>
      <c r="G6095" s="775" t="s">
        <v>4235</v>
      </c>
      <c r="H6095" s="775" t="s">
        <v>4235</v>
      </c>
      <c r="I6095" s="775" t="s">
        <v>5222</v>
      </c>
    </row>
    <row r="6096" spans="1:9">
      <c r="A6096" s="1039" t="str">
        <f>Table_wabobpsvr_AzureCalc_AzureCalcRateCard[[#This Row],[ServiceName]]&amp;Table_wabobpsvr_AzureCalc_AzureCalcRateCard[[#This Row],[Price_Level]]&amp;Table_wabobpsvr_AzureCalc_AzureCalcRateCard[[#This Row],[Region]]</f>
        <v>Standard_D11 VM (Windows)C5</v>
      </c>
      <c r="B6096" s="1039">
        <v>5</v>
      </c>
      <c r="C6096" s="1039" t="s">
        <v>680</v>
      </c>
      <c r="D6096" s="1039" t="s">
        <v>177</v>
      </c>
      <c r="E6096" s="1039">
        <v>0.30030000000000001</v>
      </c>
      <c r="F6096" s="1039" t="s">
        <v>1111</v>
      </c>
      <c r="G6096" s="775" t="s">
        <v>4235</v>
      </c>
      <c r="H6096" s="775" t="s">
        <v>4235</v>
      </c>
      <c r="I6096" s="775" t="s">
        <v>5222</v>
      </c>
    </row>
    <row r="6097" spans="1:9">
      <c r="A6097" s="775" t="str">
        <f>Table_wabobpsvr_AzureCalc_AzureCalcRateCard[[#This Row],[ServiceName]]&amp;Table_wabobpsvr_AzureCalc_AzureCalcRateCard[[#This Row],[Price_Level]]&amp;Table_wabobpsvr_AzureCalc_AzureCalcRateCard[[#This Row],[Region]]</f>
        <v>Standard_D11 VM (Windows)D5</v>
      </c>
      <c r="B6097" s="775">
        <v>5</v>
      </c>
      <c r="C6097" s="775" t="s">
        <v>680</v>
      </c>
      <c r="D6097" s="775" t="s">
        <v>176</v>
      </c>
      <c r="E6097" s="775">
        <v>0.29039999999999999</v>
      </c>
      <c r="F6097" s="775" t="s">
        <v>1111</v>
      </c>
      <c r="G6097" s="775" t="s">
        <v>4235</v>
      </c>
      <c r="H6097" s="775" t="s">
        <v>4235</v>
      </c>
      <c r="I6097" s="775" t="s">
        <v>5222</v>
      </c>
    </row>
    <row r="6098" spans="1:9">
      <c r="A6098" s="775" t="str">
        <f>Table_wabobpsvr_AzureCalc_AzureCalcRateCard[[#This Row],[ServiceName]]&amp;Table_wabobpsvr_AzureCalc_AzureCalcRateCard[[#This Row],[Price_Level]]&amp;Table_wabobpsvr_AzureCalc_AzureCalcRateCard[[#This Row],[Region]]</f>
        <v>Standard_D11 VM (Windows)MOSP1</v>
      </c>
      <c r="B6098" s="775">
        <v>1</v>
      </c>
      <c r="C6098" s="775" t="s">
        <v>680</v>
      </c>
      <c r="D6098" s="775" t="s">
        <v>606</v>
      </c>
      <c r="E6098" s="775">
        <v>0.3</v>
      </c>
      <c r="F6098" s="775" t="s">
        <v>1111</v>
      </c>
      <c r="G6098" s="775" t="s">
        <v>4235</v>
      </c>
      <c r="H6098" s="775" t="s">
        <v>4235</v>
      </c>
      <c r="I6098" s="775" t="s">
        <v>5223</v>
      </c>
    </row>
    <row r="6099" spans="1:9">
      <c r="A6099" s="775" t="str">
        <f>Table_wabobpsvr_AzureCalc_AzureCalcRateCard[[#This Row],[ServiceName]]&amp;Table_wabobpsvr_AzureCalc_AzureCalcRateCard[[#This Row],[Price_Level]]&amp;Table_wabobpsvr_AzureCalc_AzureCalcRateCard[[#This Row],[Region]]</f>
        <v>Standard_D11 VM (Windows)A1</v>
      </c>
      <c r="B6099" s="775">
        <v>1</v>
      </c>
      <c r="C6099" s="775" t="s">
        <v>680</v>
      </c>
      <c r="D6099" s="775" t="s">
        <v>174</v>
      </c>
      <c r="E6099" s="1292">
        <v>0.29099999999999998</v>
      </c>
      <c r="F6099" s="775" t="s">
        <v>1111</v>
      </c>
      <c r="G6099" s="775" t="s">
        <v>4235</v>
      </c>
      <c r="H6099" s="775" t="s">
        <v>4235</v>
      </c>
      <c r="I6099" s="775" t="s">
        <v>5223</v>
      </c>
    </row>
    <row r="6100" spans="1:9">
      <c r="A6100" s="775" t="str">
        <f>Table_wabobpsvr_AzureCalc_AzureCalcRateCard[[#This Row],[ServiceName]]&amp;Table_wabobpsvr_AzureCalc_AzureCalcRateCard[[#This Row],[Price_Level]]&amp;Table_wabobpsvr_AzureCalc_AzureCalcRateCard[[#This Row],[Region]]</f>
        <v>Standard_D11 VM (Windows)B1</v>
      </c>
      <c r="B6100" s="775">
        <v>1</v>
      </c>
      <c r="C6100" s="775" t="s">
        <v>680</v>
      </c>
      <c r="D6100" s="775" t="s">
        <v>175</v>
      </c>
      <c r="E6100" s="775">
        <v>0.28199999999999997</v>
      </c>
      <c r="F6100" s="775" t="s">
        <v>1111</v>
      </c>
      <c r="G6100" s="775" t="s">
        <v>4235</v>
      </c>
      <c r="H6100" s="775" t="s">
        <v>4235</v>
      </c>
      <c r="I6100" s="775" t="s">
        <v>5223</v>
      </c>
    </row>
    <row r="6101" spans="1:9">
      <c r="A6101" s="775" t="str">
        <f>Table_wabobpsvr_AzureCalc_AzureCalcRateCard[[#This Row],[ServiceName]]&amp;Table_wabobpsvr_AzureCalc_AzureCalcRateCard[[#This Row],[Price_Level]]&amp;Table_wabobpsvr_AzureCalc_AzureCalcRateCard[[#This Row],[Region]]</f>
        <v>Standard_D11 VM (Windows)C1</v>
      </c>
      <c r="B6101" s="775">
        <v>1</v>
      </c>
      <c r="C6101" s="775" t="s">
        <v>680</v>
      </c>
      <c r="D6101" s="775" t="s">
        <v>177</v>
      </c>
      <c r="E6101" s="775">
        <v>0.27300000000000002</v>
      </c>
      <c r="F6101" s="775" t="s">
        <v>1111</v>
      </c>
      <c r="G6101" s="775" t="s">
        <v>4235</v>
      </c>
      <c r="H6101" s="775" t="s">
        <v>4235</v>
      </c>
      <c r="I6101" s="775" t="s">
        <v>5223</v>
      </c>
    </row>
    <row r="6102" spans="1:9">
      <c r="A6102" s="775" t="str">
        <f>Table_wabobpsvr_AzureCalc_AzureCalcRateCard[[#This Row],[ServiceName]]&amp;Table_wabobpsvr_AzureCalc_AzureCalcRateCard[[#This Row],[Price_Level]]&amp;Table_wabobpsvr_AzureCalc_AzureCalcRateCard[[#This Row],[Region]]</f>
        <v>Standard_D11 VM (Windows)D1</v>
      </c>
      <c r="B6102" s="775">
        <v>1</v>
      </c>
      <c r="C6102" s="775" t="s">
        <v>680</v>
      </c>
      <c r="D6102" s="775" t="s">
        <v>176</v>
      </c>
      <c r="E6102" s="775">
        <v>0.26400000000000001</v>
      </c>
      <c r="F6102" s="775" t="s">
        <v>1111</v>
      </c>
      <c r="G6102" s="775" t="s">
        <v>4235</v>
      </c>
      <c r="H6102" s="775" t="s">
        <v>4235</v>
      </c>
      <c r="I6102" s="775" t="s">
        <v>5223</v>
      </c>
    </row>
    <row r="6103" spans="1:9">
      <c r="A6103" s="1039" t="str">
        <f>Table_wabobpsvr_AzureCalc_AzureCalcRateCard[[#This Row],[ServiceName]]&amp;Table_wabobpsvr_AzureCalc_AzureCalcRateCard[[#This Row],[Price_Level]]&amp;Table_wabobpsvr_AzureCalc_AzureCalcRateCard[[#This Row],[Region]]</f>
        <v>Standard_D11 VM (Windows)MOSP4</v>
      </c>
      <c r="B6103" s="1039">
        <v>4</v>
      </c>
      <c r="C6103" s="1039" t="s">
        <v>680</v>
      </c>
      <c r="D6103" s="1039" t="s">
        <v>606</v>
      </c>
      <c r="E6103" s="1039">
        <v>0.33</v>
      </c>
      <c r="F6103" s="1039" t="s">
        <v>1111</v>
      </c>
      <c r="G6103" s="775" t="s">
        <v>4235</v>
      </c>
      <c r="H6103" s="775" t="s">
        <v>4235</v>
      </c>
      <c r="I6103" s="775" t="s">
        <v>5224</v>
      </c>
    </row>
    <row r="6104" spans="1:9">
      <c r="A6104" s="1039" t="str">
        <f>Table_wabobpsvr_AzureCalc_AzureCalcRateCard[[#This Row],[ServiceName]]&amp;Table_wabobpsvr_AzureCalc_AzureCalcRateCard[[#This Row],[Price_Level]]&amp;Table_wabobpsvr_AzureCalc_AzureCalcRateCard[[#This Row],[Region]]</f>
        <v>Standard_D11 VM (Windows)A4</v>
      </c>
      <c r="B6104" s="1039">
        <v>4</v>
      </c>
      <c r="C6104" s="1039" t="s">
        <v>680</v>
      </c>
      <c r="D6104" s="1039" t="s">
        <v>174</v>
      </c>
      <c r="E6104" s="1039">
        <v>0.3201</v>
      </c>
      <c r="F6104" s="1039" t="s">
        <v>1111</v>
      </c>
      <c r="G6104" s="775" t="s">
        <v>4235</v>
      </c>
      <c r="H6104" s="775" t="s">
        <v>4235</v>
      </c>
      <c r="I6104" s="775" t="s">
        <v>5224</v>
      </c>
    </row>
    <row r="6105" spans="1:9">
      <c r="A6105" s="1039" t="str">
        <f>Table_wabobpsvr_AzureCalc_AzureCalcRateCard[[#This Row],[ServiceName]]&amp;Table_wabobpsvr_AzureCalc_AzureCalcRateCard[[#This Row],[Price_Level]]&amp;Table_wabobpsvr_AzureCalc_AzureCalcRateCard[[#This Row],[Region]]</f>
        <v>Standard_D11 VM (Windows)B4</v>
      </c>
      <c r="B6105" s="1039">
        <v>4</v>
      </c>
      <c r="C6105" s="1039" t="s">
        <v>680</v>
      </c>
      <c r="D6105" s="1039" t="s">
        <v>175</v>
      </c>
      <c r="E6105" s="1039">
        <v>0.31019999999999998</v>
      </c>
      <c r="F6105" s="1039" t="s">
        <v>1111</v>
      </c>
      <c r="G6105" s="775" t="s">
        <v>4235</v>
      </c>
      <c r="H6105" s="775" t="s">
        <v>4235</v>
      </c>
      <c r="I6105" s="775" t="s">
        <v>5224</v>
      </c>
    </row>
    <row r="6106" spans="1:9">
      <c r="A6106" s="1039" t="str">
        <f>Table_wabobpsvr_AzureCalc_AzureCalcRateCard[[#This Row],[ServiceName]]&amp;Table_wabobpsvr_AzureCalc_AzureCalcRateCard[[#This Row],[Price_Level]]&amp;Table_wabobpsvr_AzureCalc_AzureCalcRateCard[[#This Row],[Region]]</f>
        <v>Standard_D11 VM (Windows)C4</v>
      </c>
      <c r="B6106" s="1039">
        <v>4</v>
      </c>
      <c r="C6106" s="1039" t="s">
        <v>680</v>
      </c>
      <c r="D6106" s="1039" t="s">
        <v>177</v>
      </c>
      <c r="E6106" s="1039">
        <v>0.30030000000000001</v>
      </c>
      <c r="F6106" s="1039" t="s">
        <v>1111</v>
      </c>
      <c r="G6106" s="775" t="s">
        <v>4235</v>
      </c>
      <c r="H6106" s="775" t="s">
        <v>4235</v>
      </c>
      <c r="I6106" s="775" t="s">
        <v>5224</v>
      </c>
    </row>
    <row r="6107" spans="1:9">
      <c r="A6107" s="1039" t="str">
        <f>Table_wabobpsvr_AzureCalc_AzureCalcRateCard[[#This Row],[ServiceName]]&amp;Table_wabobpsvr_AzureCalc_AzureCalcRateCard[[#This Row],[Price_Level]]&amp;Table_wabobpsvr_AzureCalc_AzureCalcRateCard[[#This Row],[Region]]</f>
        <v>Standard_D11 VM (Windows)D4</v>
      </c>
      <c r="B6107" s="1039">
        <v>4</v>
      </c>
      <c r="C6107" s="1039" t="s">
        <v>680</v>
      </c>
      <c r="D6107" s="1039" t="s">
        <v>176</v>
      </c>
      <c r="E6107" s="1039">
        <v>0.29039999999999999</v>
      </c>
      <c r="F6107" s="1039" t="s">
        <v>1111</v>
      </c>
      <c r="G6107" s="775" t="s">
        <v>4235</v>
      </c>
      <c r="H6107" s="775" t="s">
        <v>4235</v>
      </c>
      <c r="I6107" s="775" t="s">
        <v>5224</v>
      </c>
    </row>
    <row r="6108" spans="1:9">
      <c r="A6108" s="775" t="str">
        <f>Table_wabobpsvr_AzureCalc_AzureCalcRateCard[[#This Row],[ServiceName]]&amp;Table_wabobpsvr_AzureCalc_AzureCalcRateCard[[#This Row],[Price_Level]]&amp;Table_wabobpsvr_AzureCalc_AzureCalcRateCard[[#This Row],[Region]]</f>
        <v>Standard_D11 VM (Windows)MOSP14</v>
      </c>
      <c r="B6108" s="775">
        <v>14</v>
      </c>
      <c r="C6108" s="775" t="s">
        <v>680</v>
      </c>
      <c r="D6108" s="775" t="s">
        <v>606</v>
      </c>
      <c r="E6108" s="775">
        <v>0.375</v>
      </c>
      <c r="F6108" s="775" t="s">
        <v>1111</v>
      </c>
      <c r="G6108" s="775" t="s">
        <v>4235</v>
      </c>
      <c r="H6108" s="775" t="s">
        <v>4235</v>
      </c>
      <c r="I6108" s="775" t="s">
        <v>5225</v>
      </c>
    </row>
    <row r="6109" spans="1:9">
      <c r="A6109" s="775" t="str">
        <f>Table_wabobpsvr_AzureCalc_AzureCalcRateCard[[#This Row],[ServiceName]]&amp;Table_wabobpsvr_AzureCalc_AzureCalcRateCard[[#This Row],[Price_Level]]&amp;Table_wabobpsvr_AzureCalc_AzureCalcRateCard[[#This Row],[Region]]</f>
        <v>Standard_D11 VM (Windows)A14</v>
      </c>
      <c r="B6109" s="775">
        <v>14</v>
      </c>
      <c r="C6109" s="775" t="s">
        <v>680</v>
      </c>
      <c r="D6109" s="775" t="s">
        <v>174</v>
      </c>
      <c r="E6109" s="775">
        <v>0.36375000000000002</v>
      </c>
      <c r="F6109" s="775" t="s">
        <v>1111</v>
      </c>
      <c r="G6109" s="775" t="s">
        <v>4235</v>
      </c>
      <c r="H6109" s="775" t="s">
        <v>4235</v>
      </c>
      <c r="I6109" s="775" t="s">
        <v>5225</v>
      </c>
    </row>
    <row r="6110" spans="1:9">
      <c r="A6110" s="775" t="str">
        <f>Table_wabobpsvr_AzureCalc_AzureCalcRateCard[[#This Row],[ServiceName]]&amp;Table_wabobpsvr_AzureCalc_AzureCalcRateCard[[#This Row],[Price_Level]]&amp;Table_wabobpsvr_AzureCalc_AzureCalcRateCard[[#This Row],[Region]]</f>
        <v>Standard_D11 VM (Windows)B14</v>
      </c>
      <c r="B6110" s="775">
        <v>14</v>
      </c>
      <c r="C6110" s="775" t="s">
        <v>680</v>
      </c>
      <c r="D6110" s="775" t="s">
        <v>175</v>
      </c>
      <c r="E6110" s="775">
        <v>0.35249999999999998</v>
      </c>
      <c r="F6110" s="775" t="s">
        <v>1111</v>
      </c>
      <c r="G6110" s="775" t="s">
        <v>4235</v>
      </c>
      <c r="H6110" s="775" t="s">
        <v>4235</v>
      </c>
      <c r="I6110" s="775" t="s">
        <v>5225</v>
      </c>
    </row>
    <row r="6111" spans="1:9">
      <c r="A6111" s="775" t="str">
        <f>Table_wabobpsvr_AzureCalc_AzureCalcRateCard[[#This Row],[ServiceName]]&amp;Table_wabobpsvr_AzureCalc_AzureCalcRateCard[[#This Row],[Price_Level]]&amp;Table_wabobpsvr_AzureCalc_AzureCalcRateCard[[#This Row],[Region]]</f>
        <v>Standard_D11 VM (Windows)C14</v>
      </c>
      <c r="B6111" s="775">
        <v>14</v>
      </c>
      <c r="C6111" s="775" t="s">
        <v>680</v>
      </c>
      <c r="D6111" s="775" t="s">
        <v>177</v>
      </c>
      <c r="E6111" s="775">
        <v>0.34125</v>
      </c>
      <c r="F6111" s="775" t="s">
        <v>1111</v>
      </c>
      <c r="G6111" s="775" t="s">
        <v>4235</v>
      </c>
      <c r="H6111" s="775" t="s">
        <v>4235</v>
      </c>
      <c r="I6111" s="775" t="s">
        <v>5225</v>
      </c>
    </row>
    <row r="6112" spans="1:9">
      <c r="A6112" s="775" t="str">
        <f>Table_wabobpsvr_AzureCalc_AzureCalcRateCard[[#This Row],[ServiceName]]&amp;Table_wabobpsvr_AzureCalc_AzureCalcRateCard[[#This Row],[Price_Level]]&amp;Table_wabobpsvr_AzureCalc_AzureCalcRateCard[[#This Row],[Region]]</f>
        <v>Standard_D11 VM (Windows)D14</v>
      </c>
      <c r="B6112" s="775">
        <v>14</v>
      </c>
      <c r="C6112" s="775" t="s">
        <v>680</v>
      </c>
      <c r="D6112" s="775" t="s">
        <v>176</v>
      </c>
      <c r="E6112" s="775">
        <v>0.33</v>
      </c>
      <c r="F6112" s="775" t="s">
        <v>1111</v>
      </c>
      <c r="G6112" s="775" t="s">
        <v>4235</v>
      </c>
      <c r="H6112" s="775" t="s">
        <v>4235</v>
      </c>
      <c r="I6112" s="775" t="s">
        <v>5225</v>
      </c>
    </row>
    <row r="6113" spans="1:9">
      <c r="A6113" s="775" t="str">
        <f>Table_wabobpsvr_AzureCalc_AzureCalcRateCard[[#This Row],[ServiceName]]&amp;Table_wabobpsvr_AzureCalc_AzureCalcRateCard[[#This Row],[Price_Level]]&amp;Table_wabobpsvr_AzureCalc_AzureCalcRateCard[[#This Row],[Region]]</f>
        <v>Standard_D11 VM (Windows)MOSP</v>
      </c>
      <c r="B6113" s="775"/>
      <c r="C6113" s="775" t="s">
        <v>680</v>
      </c>
      <c r="D6113" s="775" t="s">
        <v>606</v>
      </c>
      <c r="E6113" s="775">
        <v>0.3</v>
      </c>
      <c r="F6113" s="775" t="s">
        <v>1111</v>
      </c>
      <c r="G6113" s="775" t="s">
        <v>4235</v>
      </c>
      <c r="H6113" s="775" t="s">
        <v>4235</v>
      </c>
      <c r="I6113" s="775" t="s">
        <v>5226</v>
      </c>
    </row>
    <row r="6114" spans="1:9">
      <c r="A6114" s="775" t="str">
        <f>Table_wabobpsvr_AzureCalc_AzureCalcRateCard[[#This Row],[ServiceName]]&amp;Table_wabobpsvr_AzureCalc_AzureCalcRateCard[[#This Row],[Price_Level]]&amp;Table_wabobpsvr_AzureCalc_AzureCalcRateCard[[#This Row],[Region]]</f>
        <v>Standard_D11 VM (Windows)A</v>
      </c>
      <c r="B6114" s="775"/>
      <c r="C6114" s="775" t="s">
        <v>680</v>
      </c>
      <c r="D6114" s="775" t="s">
        <v>174</v>
      </c>
      <c r="E6114" s="775">
        <v>0.29099999999999998</v>
      </c>
      <c r="F6114" s="775" t="s">
        <v>1111</v>
      </c>
      <c r="G6114" s="775" t="s">
        <v>3921</v>
      </c>
      <c r="H6114" s="775" t="s">
        <v>3922</v>
      </c>
      <c r="I6114" s="775" t="s">
        <v>5226</v>
      </c>
    </row>
    <row r="6115" spans="1:9">
      <c r="A6115" s="775" t="str">
        <f>Table_wabobpsvr_AzureCalc_AzureCalcRateCard[[#This Row],[ServiceName]]&amp;Table_wabobpsvr_AzureCalc_AzureCalcRateCard[[#This Row],[Price_Level]]&amp;Table_wabobpsvr_AzureCalc_AzureCalcRateCard[[#This Row],[Region]]</f>
        <v>Standard_D11 VM (Windows)B</v>
      </c>
      <c r="B6115" s="775"/>
      <c r="C6115" s="775" t="s">
        <v>680</v>
      </c>
      <c r="D6115" s="775" t="s">
        <v>175</v>
      </c>
      <c r="E6115" s="775">
        <v>0.28199999999999997</v>
      </c>
      <c r="F6115" s="775" t="s">
        <v>1111</v>
      </c>
      <c r="G6115" s="775" t="s">
        <v>3921</v>
      </c>
      <c r="H6115" s="775" t="s">
        <v>3922</v>
      </c>
      <c r="I6115" s="775" t="s">
        <v>5226</v>
      </c>
    </row>
    <row r="6116" spans="1:9">
      <c r="A6116" s="775" t="str">
        <f>Table_wabobpsvr_AzureCalc_AzureCalcRateCard[[#This Row],[ServiceName]]&amp;Table_wabobpsvr_AzureCalc_AzureCalcRateCard[[#This Row],[Price_Level]]&amp;Table_wabobpsvr_AzureCalc_AzureCalcRateCard[[#This Row],[Region]]</f>
        <v>Standard_D11 VM (Windows)C</v>
      </c>
      <c r="B6116" s="775"/>
      <c r="C6116" s="775" t="s">
        <v>680</v>
      </c>
      <c r="D6116" s="775" t="s">
        <v>177</v>
      </c>
      <c r="E6116" s="775">
        <v>0.27300000000000002</v>
      </c>
      <c r="F6116" s="775" t="s">
        <v>1111</v>
      </c>
      <c r="G6116" s="775" t="s">
        <v>3921</v>
      </c>
      <c r="H6116" s="775" t="s">
        <v>3922</v>
      </c>
      <c r="I6116" s="775" t="s">
        <v>5226</v>
      </c>
    </row>
    <row r="6117" spans="1:9">
      <c r="A6117" s="775" t="str">
        <f>Table_wabobpsvr_AzureCalc_AzureCalcRateCard[[#This Row],[ServiceName]]&amp;Table_wabobpsvr_AzureCalc_AzureCalcRateCard[[#This Row],[Price_Level]]&amp;Table_wabobpsvr_AzureCalc_AzureCalcRateCard[[#This Row],[Region]]</f>
        <v>Standard_D11 VM (Windows)D</v>
      </c>
      <c r="B6117" s="775"/>
      <c r="C6117" s="775" t="s">
        <v>680</v>
      </c>
      <c r="D6117" s="775" t="s">
        <v>176</v>
      </c>
      <c r="E6117" s="775">
        <v>0.26400000000000001</v>
      </c>
      <c r="F6117" s="775" t="s">
        <v>1111</v>
      </c>
      <c r="G6117" s="775" t="s">
        <v>3921</v>
      </c>
      <c r="H6117" s="775" t="s">
        <v>3922</v>
      </c>
      <c r="I6117" s="775" t="s">
        <v>5226</v>
      </c>
    </row>
    <row r="6118" spans="1:9">
      <c r="A6118" s="775" t="str">
        <f>Table_wabobpsvr_AzureCalc_AzureCalcRateCard[[#This Row],[ServiceName]]&amp;Table_wabobpsvr_AzureCalc_AzureCalcRateCard[[#This Row],[Price_Level]]&amp;Table_wabobpsvr_AzureCalc_AzureCalcRateCard[[#This Row],[Region]]</f>
        <v>Standard_D12 Cloud ServicesMOSP10</v>
      </c>
      <c r="B6118" s="775">
        <v>10</v>
      </c>
      <c r="C6118" s="775" t="s">
        <v>680</v>
      </c>
      <c r="D6118" s="775" t="s">
        <v>606</v>
      </c>
      <c r="E6118" s="775">
        <v>0.74299999999999999</v>
      </c>
      <c r="F6118" s="775" t="s">
        <v>1112</v>
      </c>
      <c r="G6118" s="775" t="s">
        <v>4235</v>
      </c>
      <c r="H6118" s="775" t="s">
        <v>4235</v>
      </c>
      <c r="I6118" s="775" t="s">
        <v>5227</v>
      </c>
    </row>
    <row r="6119" spans="1:9">
      <c r="A6119" s="775" t="str">
        <f>Table_wabobpsvr_AzureCalc_AzureCalcRateCard[[#This Row],[ServiceName]]&amp;Table_wabobpsvr_AzureCalc_AzureCalcRateCard[[#This Row],[Price_Level]]&amp;Table_wabobpsvr_AzureCalc_AzureCalcRateCard[[#This Row],[Region]]</f>
        <v>Standard_D12 Cloud ServicesA10</v>
      </c>
      <c r="B6119" s="775">
        <v>10</v>
      </c>
      <c r="C6119" s="775" t="s">
        <v>680</v>
      </c>
      <c r="D6119" s="775" t="s">
        <v>174</v>
      </c>
      <c r="E6119" s="775">
        <v>0.72070999999999996</v>
      </c>
      <c r="F6119" s="775" t="s">
        <v>1112</v>
      </c>
      <c r="G6119" s="775" t="s">
        <v>4235</v>
      </c>
      <c r="H6119" s="775" t="s">
        <v>4235</v>
      </c>
      <c r="I6119" s="775" t="s">
        <v>5227</v>
      </c>
    </row>
    <row r="6120" spans="1:9">
      <c r="A6120" s="775" t="str">
        <f>Table_wabobpsvr_AzureCalc_AzureCalcRateCard[[#This Row],[ServiceName]]&amp;Table_wabobpsvr_AzureCalc_AzureCalcRateCard[[#This Row],[Price_Level]]&amp;Table_wabobpsvr_AzureCalc_AzureCalcRateCard[[#This Row],[Region]]</f>
        <v>Standard_D12 Cloud ServicesB10</v>
      </c>
      <c r="B6120" s="775">
        <v>10</v>
      </c>
      <c r="C6120" s="775" t="s">
        <v>680</v>
      </c>
      <c r="D6120" s="775" t="s">
        <v>175</v>
      </c>
      <c r="E6120" s="775">
        <v>0.69842000000000004</v>
      </c>
      <c r="F6120" s="775" t="s">
        <v>1112</v>
      </c>
      <c r="G6120" s="775" t="s">
        <v>4235</v>
      </c>
      <c r="H6120" s="775" t="s">
        <v>4235</v>
      </c>
      <c r="I6120" s="775" t="s">
        <v>5227</v>
      </c>
    </row>
    <row r="6121" spans="1:9">
      <c r="A6121" s="775" t="str">
        <f>Table_wabobpsvr_AzureCalc_AzureCalcRateCard[[#This Row],[ServiceName]]&amp;Table_wabobpsvr_AzureCalc_AzureCalcRateCard[[#This Row],[Price_Level]]&amp;Table_wabobpsvr_AzureCalc_AzureCalcRateCard[[#This Row],[Region]]</f>
        <v>Standard_D12 Cloud ServicesC10</v>
      </c>
      <c r="B6121" s="775">
        <v>10</v>
      </c>
      <c r="C6121" s="775" t="s">
        <v>680</v>
      </c>
      <c r="D6121" s="775" t="s">
        <v>177</v>
      </c>
      <c r="E6121" s="775">
        <v>0.67613000000000001</v>
      </c>
      <c r="F6121" s="775" t="s">
        <v>1112</v>
      </c>
      <c r="G6121" s="775" t="s">
        <v>4235</v>
      </c>
      <c r="H6121" s="775" t="s">
        <v>4235</v>
      </c>
      <c r="I6121" s="775" t="s">
        <v>5227</v>
      </c>
    </row>
    <row r="6122" spans="1:9">
      <c r="A6122" s="775" t="str">
        <f>Table_wabobpsvr_AzureCalc_AzureCalcRateCard[[#This Row],[ServiceName]]&amp;Table_wabobpsvr_AzureCalc_AzureCalcRateCard[[#This Row],[Price_Level]]&amp;Table_wabobpsvr_AzureCalc_AzureCalcRateCard[[#This Row],[Region]]</f>
        <v>Standard_D12 Cloud ServicesD10</v>
      </c>
      <c r="B6122" s="775">
        <v>10</v>
      </c>
      <c r="C6122" s="775" t="s">
        <v>680</v>
      </c>
      <c r="D6122" s="775" t="s">
        <v>176</v>
      </c>
      <c r="E6122" s="775">
        <v>0.65383999999999998</v>
      </c>
      <c r="F6122" s="775" t="s">
        <v>1112</v>
      </c>
      <c r="G6122" s="775" t="s">
        <v>4235</v>
      </c>
      <c r="H6122" s="775" t="s">
        <v>4235</v>
      </c>
      <c r="I6122" s="775" t="s">
        <v>5227</v>
      </c>
    </row>
    <row r="6123" spans="1:9">
      <c r="A6123" s="775" t="str">
        <f>Table_wabobpsvr_AzureCalc_AzureCalcRateCard[[#This Row],[ServiceName]]&amp;Table_wabobpsvr_AzureCalc_AzureCalcRateCard[[#This Row],[Price_Level]]&amp;Table_wabobpsvr_AzureCalc_AzureCalcRateCard[[#This Row],[Region]]</f>
        <v>Standard_D12 Cloud ServicesMOSP9</v>
      </c>
      <c r="B6123" s="775">
        <v>9</v>
      </c>
      <c r="C6123" s="775" t="s">
        <v>680</v>
      </c>
      <c r="D6123" s="775" t="s">
        <v>606</v>
      </c>
      <c r="E6123" s="775">
        <v>0.64600000000000002</v>
      </c>
      <c r="F6123" s="775" t="s">
        <v>1112</v>
      </c>
      <c r="G6123" s="775" t="s">
        <v>4235</v>
      </c>
      <c r="H6123" s="775" t="s">
        <v>4235</v>
      </c>
      <c r="I6123" s="775" t="s">
        <v>5228</v>
      </c>
    </row>
    <row r="6124" spans="1:9">
      <c r="A6124" s="775" t="str">
        <f>Table_wabobpsvr_AzureCalc_AzureCalcRateCard[[#This Row],[ServiceName]]&amp;Table_wabobpsvr_AzureCalc_AzureCalcRateCard[[#This Row],[Price_Level]]&amp;Table_wabobpsvr_AzureCalc_AzureCalcRateCard[[#This Row],[Region]]</f>
        <v>Standard_D12 Cloud ServicesA9</v>
      </c>
      <c r="B6124" s="775">
        <v>9</v>
      </c>
      <c r="C6124" s="775" t="s">
        <v>680</v>
      </c>
      <c r="D6124" s="775" t="s">
        <v>174</v>
      </c>
      <c r="E6124" s="775">
        <v>0.62661999999999995</v>
      </c>
      <c r="F6124" s="775" t="s">
        <v>1112</v>
      </c>
      <c r="G6124" s="775" t="s">
        <v>4235</v>
      </c>
      <c r="H6124" s="775" t="s">
        <v>4235</v>
      </c>
      <c r="I6124" s="775" t="s">
        <v>5228</v>
      </c>
    </row>
    <row r="6125" spans="1:9">
      <c r="A6125" s="775" t="str">
        <f>Table_wabobpsvr_AzureCalc_AzureCalcRateCard[[#This Row],[ServiceName]]&amp;Table_wabobpsvr_AzureCalc_AzureCalcRateCard[[#This Row],[Price_Level]]&amp;Table_wabobpsvr_AzureCalc_AzureCalcRateCard[[#This Row],[Region]]</f>
        <v>Standard_D12 Cloud ServicesB9</v>
      </c>
      <c r="B6125" s="775">
        <v>9</v>
      </c>
      <c r="C6125" s="775" t="s">
        <v>680</v>
      </c>
      <c r="D6125" s="775" t="s">
        <v>175</v>
      </c>
      <c r="E6125" s="775">
        <v>0.60724</v>
      </c>
      <c r="F6125" s="775" t="s">
        <v>1112</v>
      </c>
      <c r="G6125" s="775" t="s">
        <v>4235</v>
      </c>
      <c r="H6125" s="775" t="s">
        <v>4235</v>
      </c>
      <c r="I6125" s="775" t="s">
        <v>5228</v>
      </c>
    </row>
    <row r="6126" spans="1:9">
      <c r="A6126" s="775" t="str">
        <f>Table_wabobpsvr_AzureCalc_AzureCalcRateCard[[#This Row],[ServiceName]]&amp;Table_wabobpsvr_AzureCalc_AzureCalcRateCard[[#This Row],[Price_Level]]&amp;Table_wabobpsvr_AzureCalc_AzureCalcRateCard[[#This Row],[Region]]</f>
        <v>Standard_D12 Cloud ServicesC9</v>
      </c>
      <c r="B6126" s="775">
        <v>9</v>
      </c>
      <c r="C6126" s="775" t="s">
        <v>680</v>
      </c>
      <c r="D6126" s="775" t="s">
        <v>177</v>
      </c>
      <c r="E6126" s="775">
        <v>0.58786000000000005</v>
      </c>
      <c r="F6126" s="775" t="s">
        <v>1112</v>
      </c>
      <c r="G6126" s="775" t="s">
        <v>4235</v>
      </c>
      <c r="H6126" s="775" t="s">
        <v>4235</v>
      </c>
      <c r="I6126" s="775" t="s">
        <v>5228</v>
      </c>
    </row>
    <row r="6127" spans="1:9">
      <c r="A6127" s="775" t="str">
        <f>Table_wabobpsvr_AzureCalc_AzureCalcRateCard[[#This Row],[ServiceName]]&amp;Table_wabobpsvr_AzureCalc_AzureCalcRateCard[[#This Row],[Price_Level]]&amp;Table_wabobpsvr_AzureCalc_AzureCalcRateCard[[#This Row],[Region]]</f>
        <v>Standard_D12 Cloud ServicesD9</v>
      </c>
      <c r="B6127" s="775">
        <v>9</v>
      </c>
      <c r="C6127" s="775" t="s">
        <v>680</v>
      </c>
      <c r="D6127" s="775" t="s">
        <v>176</v>
      </c>
      <c r="E6127" s="775">
        <v>0.56847999999999999</v>
      </c>
      <c r="F6127" s="775" t="s">
        <v>1112</v>
      </c>
      <c r="G6127" s="775" t="s">
        <v>4235</v>
      </c>
      <c r="H6127" s="775" t="s">
        <v>4235</v>
      </c>
      <c r="I6127" s="775" t="s">
        <v>5228</v>
      </c>
    </row>
    <row r="6128" spans="1:9">
      <c r="A6128" s="775" t="str">
        <f>Table_wabobpsvr_AzureCalc_AzureCalcRateCard[[#This Row],[ServiceName]]&amp;Table_wabobpsvr_AzureCalc_AzureCalcRateCard[[#This Row],[Price_Level]]&amp;Table_wabobpsvr_AzureCalc_AzureCalcRateCard[[#This Row],[Region]]</f>
        <v>Standard UsersC</v>
      </c>
      <c r="B6128" s="775"/>
      <c r="C6128" s="775" t="s">
        <v>378</v>
      </c>
      <c r="D6128" s="775" t="s">
        <v>177</v>
      </c>
      <c r="E6128" s="775">
        <v>13.65</v>
      </c>
      <c r="F6128" s="775" t="s">
        <v>3126</v>
      </c>
      <c r="G6128" s="775" t="s">
        <v>3152</v>
      </c>
      <c r="H6128" s="775" t="s">
        <v>3153</v>
      </c>
      <c r="I6128" s="775" t="s">
        <v>5220</v>
      </c>
    </row>
    <row r="6129" spans="1:9">
      <c r="A6129" s="1039" t="str">
        <f>Table_wabobpsvr_AzureCalc_AzureCalcRateCard[[#This Row],[ServiceName]]&amp;Table_wabobpsvr_AzureCalc_AzureCalcRateCard[[#This Row],[Price_Level]]&amp;Table_wabobpsvr_AzureCalc_AzureCalcRateCard[[#This Row],[Region]]</f>
        <v>Premium Storage - Page Blob/P20 (Units)MOSP4</v>
      </c>
      <c r="B6129" s="1039">
        <v>4</v>
      </c>
      <c r="C6129" s="1039" t="s">
        <v>77</v>
      </c>
      <c r="D6129" s="1039" t="s">
        <v>606</v>
      </c>
      <c r="E6129" s="1039">
        <v>73.22</v>
      </c>
      <c r="F6129" s="1039" t="s">
        <v>3179</v>
      </c>
      <c r="G6129" s="775" t="s">
        <v>4235</v>
      </c>
      <c r="H6129" s="775" t="s">
        <v>4235</v>
      </c>
      <c r="I6129" s="775" t="s">
        <v>5229</v>
      </c>
    </row>
    <row r="6130" spans="1:9">
      <c r="A6130" s="1039" t="str">
        <f>Table_wabobpsvr_AzureCalc_AzureCalcRateCard[[#This Row],[ServiceName]]&amp;Table_wabobpsvr_AzureCalc_AzureCalcRateCard[[#This Row],[Price_Level]]&amp;Table_wabobpsvr_AzureCalc_AzureCalcRateCard[[#This Row],[Region]]</f>
        <v>Standard UsersD</v>
      </c>
      <c r="B6130" s="1039"/>
      <c r="C6130" s="1039" t="s">
        <v>378</v>
      </c>
      <c r="D6130" s="1039" t="s">
        <v>176</v>
      </c>
      <c r="E6130" s="1039">
        <v>13.2</v>
      </c>
      <c r="F6130" s="1039" t="s">
        <v>3126</v>
      </c>
      <c r="G6130" s="775" t="s">
        <v>3152</v>
      </c>
      <c r="H6130" s="775" t="s">
        <v>3153</v>
      </c>
      <c r="I6130" s="775" t="s">
        <v>5220</v>
      </c>
    </row>
    <row r="6131" spans="1:9">
      <c r="A6131" s="1039" t="str">
        <f>Table_wabobpsvr_AzureCalc_AzureCalcRateCard[[#This Row],[ServiceName]]&amp;Table_wabobpsvr_AzureCalc_AzureCalcRateCard[[#This Row],[Price_Level]]&amp;Table_wabobpsvr_AzureCalc_AzureCalcRateCard[[#This Row],[Region]]</f>
        <v>Premium Storage - Page Blob/P20 (Units)A4</v>
      </c>
      <c r="B6131" s="1039">
        <v>4</v>
      </c>
      <c r="C6131" s="1039" t="s">
        <v>77</v>
      </c>
      <c r="D6131" s="1039" t="s">
        <v>174</v>
      </c>
      <c r="E6131" s="1039">
        <v>71.02</v>
      </c>
      <c r="F6131" s="1039" t="s">
        <v>3179</v>
      </c>
      <c r="G6131" s="775" t="s">
        <v>3254</v>
      </c>
      <c r="H6131" s="775" t="s">
        <v>3255</v>
      </c>
      <c r="I6131" s="775" t="s">
        <v>5229</v>
      </c>
    </row>
    <row r="6132" spans="1:9">
      <c r="A6132" s="1039" t="str">
        <f>Table_wabobpsvr_AzureCalc_AzureCalcRateCard[[#This Row],[ServiceName]]&amp;Table_wabobpsvr_AzureCalc_AzureCalcRateCard[[#This Row],[Price_Level]]&amp;Table_wabobpsvr_AzureCalc_AzureCalcRateCard[[#This Row],[Region]]</f>
        <v>Premium Storage - Page Blob/P20 (Units)B4</v>
      </c>
      <c r="B6132" s="1039">
        <v>4</v>
      </c>
      <c r="C6132" s="1039" t="s">
        <v>77</v>
      </c>
      <c r="D6132" s="1039" t="s">
        <v>175</v>
      </c>
      <c r="E6132" s="1039">
        <v>68.83</v>
      </c>
      <c r="F6132" s="1039" t="s">
        <v>3179</v>
      </c>
      <c r="G6132" s="775" t="s">
        <v>3254</v>
      </c>
      <c r="H6132" s="775" t="s">
        <v>3255</v>
      </c>
      <c r="I6132" s="775" t="s">
        <v>5229</v>
      </c>
    </row>
    <row r="6133" spans="1:9">
      <c r="A6133" s="1039" t="str">
        <f>Table_wabobpsvr_AzureCalc_AzureCalcRateCard[[#This Row],[ServiceName]]&amp;Table_wabobpsvr_AzureCalc_AzureCalcRateCard[[#This Row],[Price_Level]]&amp;Table_wabobpsvr_AzureCalc_AzureCalcRateCard[[#This Row],[Region]]</f>
        <v>Premium Storage - Page Blob/P20 (Units)C4</v>
      </c>
      <c r="B6133" s="1039">
        <v>4</v>
      </c>
      <c r="C6133" s="1039" t="s">
        <v>77</v>
      </c>
      <c r="D6133" s="1039" t="s">
        <v>177</v>
      </c>
      <c r="E6133" s="1039">
        <v>66.63</v>
      </c>
      <c r="F6133" s="1039" t="s">
        <v>3179</v>
      </c>
      <c r="G6133" s="775" t="s">
        <v>3254</v>
      </c>
      <c r="H6133" s="775" t="s">
        <v>3255</v>
      </c>
      <c r="I6133" s="775" t="s">
        <v>5229</v>
      </c>
    </row>
    <row r="6134" spans="1:9">
      <c r="A6134" s="775" t="str">
        <f>Table_wabobpsvr_AzureCalc_AzureCalcRateCard[[#This Row],[ServiceName]]&amp;Table_wabobpsvr_AzureCalc_AzureCalcRateCard[[#This Row],[Price_Level]]&amp;Table_wabobpsvr_AzureCalc_AzureCalcRateCard[[#This Row],[Region]]</f>
        <v>Premium Storage - Page Blob/P20 (Units)D4</v>
      </c>
      <c r="B6134" s="775">
        <v>4</v>
      </c>
      <c r="C6134" s="775" t="s">
        <v>77</v>
      </c>
      <c r="D6134" s="775" t="s">
        <v>176</v>
      </c>
      <c r="E6134" s="775">
        <v>64.430000000000007</v>
      </c>
      <c r="F6134" s="775" t="s">
        <v>3179</v>
      </c>
      <c r="G6134" s="775" t="s">
        <v>3254</v>
      </c>
      <c r="H6134" s="775" t="s">
        <v>3255</v>
      </c>
      <c r="I6134" s="775" t="s">
        <v>5229</v>
      </c>
    </row>
    <row r="6135" spans="1:9">
      <c r="A6135" s="775" t="str">
        <f>Table_wabobpsvr_AzureCalc_AzureCalcRateCard[[#This Row],[ServiceName]]&amp;Table_wabobpsvr_AzureCalc_AzureCalcRateCard[[#This Row],[Price_Level]]&amp;Table_wabobpsvr_AzureCalc_AzureCalcRateCard[[#This Row],[Region]]</f>
        <v>Standard_D12 Cloud ServicesMOSP13</v>
      </c>
      <c r="B6135" s="775">
        <v>13</v>
      </c>
      <c r="C6135" s="775" t="s">
        <v>680</v>
      </c>
      <c r="D6135" s="775" t="s">
        <v>606</v>
      </c>
      <c r="E6135" s="775">
        <v>0.996</v>
      </c>
      <c r="F6135" s="775" t="s">
        <v>1112</v>
      </c>
      <c r="G6135" s="775" t="s">
        <v>4235</v>
      </c>
      <c r="H6135" s="775" t="s">
        <v>4235</v>
      </c>
      <c r="I6135" s="775" t="s">
        <v>5230</v>
      </c>
    </row>
    <row r="6136" spans="1:9">
      <c r="A6136" s="775" t="str">
        <f>Table_wabobpsvr_AzureCalc_AzureCalcRateCard[[#This Row],[ServiceName]]&amp;Table_wabobpsvr_AzureCalc_AzureCalcRateCard[[#This Row],[Price_Level]]&amp;Table_wabobpsvr_AzureCalc_AzureCalcRateCard[[#This Row],[Region]]</f>
        <v>Standard_D12 Cloud ServicesA13</v>
      </c>
      <c r="B6136" s="775">
        <v>13</v>
      </c>
      <c r="C6136" s="775" t="s">
        <v>680</v>
      </c>
      <c r="D6136" s="775" t="s">
        <v>174</v>
      </c>
      <c r="E6136" s="775">
        <v>0.96611999999999998</v>
      </c>
      <c r="F6136" s="775" t="s">
        <v>1112</v>
      </c>
      <c r="G6136" s="775" t="s">
        <v>4235</v>
      </c>
      <c r="H6136" s="775" t="s">
        <v>4235</v>
      </c>
      <c r="I6136" s="775" t="s">
        <v>5230</v>
      </c>
    </row>
    <row r="6137" spans="1:9">
      <c r="A6137" s="775" t="str">
        <f>Table_wabobpsvr_AzureCalc_AzureCalcRateCard[[#This Row],[ServiceName]]&amp;Table_wabobpsvr_AzureCalc_AzureCalcRateCard[[#This Row],[Price_Level]]&amp;Table_wabobpsvr_AzureCalc_AzureCalcRateCard[[#This Row],[Region]]</f>
        <v>Standard_D12 Cloud ServicesB13</v>
      </c>
      <c r="B6137" s="775">
        <v>13</v>
      </c>
      <c r="C6137" s="775" t="s">
        <v>680</v>
      </c>
      <c r="D6137" s="775" t="s">
        <v>175</v>
      </c>
      <c r="E6137" s="775">
        <v>0.93623999999999996</v>
      </c>
      <c r="F6137" s="775" t="s">
        <v>1112</v>
      </c>
      <c r="G6137" s="775" t="s">
        <v>4235</v>
      </c>
      <c r="H6137" s="775" t="s">
        <v>4235</v>
      </c>
      <c r="I6137" s="775" t="s">
        <v>5230</v>
      </c>
    </row>
    <row r="6138" spans="1:9">
      <c r="A6138" s="775" t="str">
        <f>Table_wabobpsvr_AzureCalc_AzureCalcRateCard[[#This Row],[ServiceName]]&amp;Table_wabobpsvr_AzureCalc_AzureCalcRateCard[[#This Row],[Price_Level]]&amp;Table_wabobpsvr_AzureCalc_AzureCalcRateCard[[#This Row],[Region]]</f>
        <v>Standard_D12 Cloud ServicesC13</v>
      </c>
      <c r="B6138" s="775">
        <v>13</v>
      </c>
      <c r="C6138" s="775" t="s">
        <v>680</v>
      </c>
      <c r="D6138" s="775" t="s">
        <v>177</v>
      </c>
      <c r="E6138" s="775">
        <v>0.90636000000000005</v>
      </c>
      <c r="F6138" s="775" t="s">
        <v>1112</v>
      </c>
      <c r="G6138" s="775" t="s">
        <v>4235</v>
      </c>
      <c r="H6138" s="775" t="s">
        <v>4235</v>
      </c>
      <c r="I6138" s="775" t="s">
        <v>5230</v>
      </c>
    </row>
    <row r="6139" spans="1:9">
      <c r="A6139" s="775" t="str">
        <f>Table_wabobpsvr_AzureCalc_AzureCalcRateCard[[#This Row],[ServiceName]]&amp;Table_wabobpsvr_AzureCalc_AzureCalcRateCard[[#This Row],[Price_Level]]&amp;Table_wabobpsvr_AzureCalc_AzureCalcRateCard[[#This Row],[Region]]</f>
        <v>Standard_D12 Cloud ServicesD13</v>
      </c>
      <c r="B6139" s="775">
        <v>13</v>
      </c>
      <c r="C6139" s="775" t="s">
        <v>680</v>
      </c>
      <c r="D6139" s="775" t="s">
        <v>176</v>
      </c>
      <c r="E6139" s="775">
        <v>0.87648000000000004</v>
      </c>
      <c r="F6139" s="775" t="s">
        <v>1112</v>
      </c>
      <c r="G6139" s="775" t="s">
        <v>4235</v>
      </c>
      <c r="H6139" s="775" t="s">
        <v>4235</v>
      </c>
      <c r="I6139" s="775" t="s">
        <v>5230</v>
      </c>
    </row>
    <row r="6140" spans="1:9">
      <c r="A6140" s="775" t="str">
        <f>Table_wabobpsvr_AzureCalc_AzureCalcRateCard[[#This Row],[ServiceName]]&amp;Table_wabobpsvr_AzureCalc_AzureCalcRateCard[[#This Row],[Price_Level]]&amp;Table_wabobpsvr_AzureCalc_AzureCalcRateCard[[#This Row],[Region]]</f>
        <v>Standard_D12 Cloud ServicesMOSP7</v>
      </c>
      <c r="B6140" s="775">
        <v>7</v>
      </c>
      <c r="C6140" s="775" t="s">
        <v>680</v>
      </c>
      <c r="D6140" s="775" t="s">
        <v>606</v>
      </c>
      <c r="E6140" s="775">
        <v>0.6</v>
      </c>
      <c r="F6140" s="775" t="s">
        <v>1112</v>
      </c>
      <c r="G6140" s="775" t="s">
        <v>4235</v>
      </c>
      <c r="H6140" s="775" t="s">
        <v>4235</v>
      </c>
      <c r="I6140" s="775" t="s">
        <v>5231</v>
      </c>
    </row>
    <row r="6141" spans="1:9">
      <c r="A6141" s="775" t="str">
        <f>Table_wabobpsvr_AzureCalc_AzureCalcRateCard[[#This Row],[ServiceName]]&amp;Table_wabobpsvr_AzureCalc_AzureCalcRateCard[[#This Row],[Price_Level]]&amp;Table_wabobpsvr_AzureCalc_AzureCalcRateCard[[#This Row],[Region]]</f>
        <v>Standard_D12 Cloud ServicesA7</v>
      </c>
      <c r="B6141" s="775">
        <v>7</v>
      </c>
      <c r="C6141" s="775" t="s">
        <v>680</v>
      </c>
      <c r="D6141" s="775" t="s">
        <v>174</v>
      </c>
      <c r="E6141" s="775">
        <v>0.58199999999999996</v>
      </c>
      <c r="F6141" s="775" t="s">
        <v>1112</v>
      </c>
      <c r="G6141" s="775" t="s">
        <v>4235</v>
      </c>
      <c r="H6141" s="775" t="s">
        <v>4235</v>
      </c>
      <c r="I6141" s="775" t="s">
        <v>5231</v>
      </c>
    </row>
    <row r="6142" spans="1:9">
      <c r="A6142" s="775" t="str">
        <f>Table_wabobpsvr_AzureCalc_AzureCalcRateCard[[#This Row],[ServiceName]]&amp;Table_wabobpsvr_AzureCalc_AzureCalcRateCard[[#This Row],[Price_Level]]&amp;Table_wabobpsvr_AzureCalc_AzureCalcRateCard[[#This Row],[Region]]</f>
        <v>Standard_D12 Cloud ServicesB7</v>
      </c>
      <c r="B6142" s="775">
        <v>7</v>
      </c>
      <c r="C6142" s="775" t="s">
        <v>680</v>
      </c>
      <c r="D6142" s="775" t="s">
        <v>175</v>
      </c>
      <c r="E6142" s="775">
        <v>0.56399999999999995</v>
      </c>
      <c r="F6142" s="775" t="s">
        <v>1112</v>
      </c>
      <c r="G6142" s="775" t="s">
        <v>4235</v>
      </c>
      <c r="H6142" s="775" t="s">
        <v>4235</v>
      </c>
      <c r="I6142" s="775" t="s">
        <v>5231</v>
      </c>
    </row>
    <row r="6143" spans="1:9">
      <c r="A6143" s="775" t="str">
        <f>Table_wabobpsvr_AzureCalc_AzureCalcRateCard[[#This Row],[ServiceName]]&amp;Table_wabobpsvr_AzureCalc_AzureCalcRateCard[[#This Row],[Price_Level]]&amp;Table_wabobpsvr_AzureCalc_AzureCalcRateCard[[#This Row],[Region]]</f>
        <v>Standard_D12 Cloud ServicesC7</v>
      </c>
      <c r="B6143" s="775">
        <v>7</v>
      </c>
      <c r="C6143" s="775" t="s">
        <v>680</v>
      </c>
      <c r="D6143" s="775" t="s">
        <v>177</v>
      </c>
      <c r="E6143" s="775">
        <v>0.54600000000000004</v>
      </c>
      <c r="F6143" s="775" t="s">
        <v>1112</v>
      </c>
      <c r="G6143" s="775" t="s">
        <v>4235</v>
      </c>
      <c r="H6143" s="775" t="s">
        <v>4235</v>
      </c>
      <c r="I6143" s="775" t="s">
        <v>5231</v>
      </c>
    </row>
    <row r="6144" spans="1:9">
      <c r="A6144" s="775" t="str">
        <f>Table_wabobpsvr_AzureCalc_AzureCalcRateCard[[#This Row],[ServiceName]]&amp;Table_wabobpsvr_AzureCalc_AzureCalcRateCard[[#This Row],[Price_Level]]&amp;Table_wabobpsvr_AzureCalc_AzureCalcRateCard[[#This Row],[Region]]</f>
        <v>Standard_D12 Cloud ServicesD7</v>
      </c>
      <c r="B6144" s="775">
        <v>7</v>
      </c>
      <c r="C6144" s="775" t="s">
        <v>680</v>
      </c>
      <c r="D6144" s="775" t="s">
        <v>176</v>
      </c>
      <c r="E6144" s="775">
        <v>0.52800000000000002</v>
      </c>
      <c r="F6144" s="775" t="s">
        <v>1112</v>
      </c>
      <c r="G6144" s="775" t="s">
        <v>4235</v>
      </c>
      <c r="H6144" s="775" t="s">
        <v>4235</v>
      </c>
      <c r="I6144" s="775" t="s">
        <v>5231</v>
      </c>
    </row>
    <row r="6145" spans="1:9">
      <c r="A6145" s="775" t="str">
        <f>Table_wabobpsvr_AzureCalc_AzureCalcRateCard[[#This Row],[ServiceName]]&amp;Table_wabobpsvr_AzureCalc_AzureCalcRateCard[[#This Row],[Price_Level]]&amp;Table_wabobpsvr_AzureCalc_AzureCalcRateCard[[#This Row],[Region]]</f>
        <v>Standard_D12 Cloud ServicesMOSP8</v>
      </c>
      <c r="B6145" s="775">
        <v>8</v>
      </c>
      <c r="C6145" s="775" t="s">
        <v>680</v>
      </c>
      <c r="D6145" s="775" t="s">
        <v>606</v>
      </c>
      <c r="E6145" s="775">
        <v>0.69</v>
      </c>
      <c r="F6145" s="775" t="s">
        <v>1112</v>
      </c>
      <c r="G6145" s="775" t="s">
        <v>4235</v>
      </c>
      <c r="H6145" s="775" t="s">
        <v>4235</v>
      </c>
      <c r="I6145" s="775" t="s">
        <v>5232</v>
      </c>
    </row>
    <row r="6146" spans="1:9">
      <c r="A6146" s="775" t="str">
        <f>Table_wabobpsvr_AzureCalc_AzureCalcRateCard[[#This Row],[ServiceName]]&amp;Table_wabobpsvr_AzureCalc_AzureCalcRateCard[[#This Row],[Price_Level]]&amp;Table_wabobpsvr_AzureCalc_AzureCalcRateCard[[#This Row],[Region]]</f>
        <v>Standard_D12 Cloud ServicesA8</v>
      </c>
      <c r="B6146" s="775">
        <v>8</v>
      </c>
      <c r="C6146" s="775" t="s">
        <v>680</v>
      </c>
      <c r="D6146" s="775" t="s">
        <v>174</v>
      </c>
      <c r="E6146" s="775">
        <v>0.66930000000000001</v>
      </c>
      <c r="F6146" s="775" t="s">
        <v>1112</v>
      </c>
      <c r="G6146" s="775" t="s">
        <v>4235</v>
      </c>
      <c r="H6146" s="775" t="s">
        <v>4235</v>
      </c>
      <c r="I6146" s="775" t="s">
        <v>5232</v>
      </c>
    </row>
    <row r="6147" spans="1:9">
      <c r="A6147" s="775" t="str">
        <f>Table_wabobpsvr_AzureCalc_AzureCalcRateCard[[#This Row],[ServiceName]]&amp;Table_wabobpsvr_AzureCalc_AzureCalcRateCard[[#This Row],[Price_Level]]&amp;Table_wabobpsvr_AzureCalc_AzureCalcRateCard[[#This Row],[Region]]</f>
        <v>Standard_D12 Cloud ServicesB8</v>
      </c>
      <c r="B6147" s="775">
        <v>8</v>
      </c>
      <c r="C6147" s="775" t="s">
        <v>680</v>
      </c>
      <c r="D6147" s="775" t="s">
        <v>175</v>
      </c>
      <c r="E6147" s="775">
        <v>0.64859999999999995</v>
      </c>
      <c r="F6147" s="775" t="s">
        <v>1112</v>
      </c>
      <c r="G6147" s="775" t="s">
        <v>4235</v>
      </c>
      <c r="H6147" s="775" t="s">
        <v>4235</v>
      </c>
      <c r="I6147" s="775" t="s">
        <v>5232</v>
      </c>
    </row>
    <row r="6148" spans="1:9">
      <c r="A6148" s="775" t="str">
        <f>Table_wabobpsvr_AzureCalc_AzureCalcRateCard[[#This Row],[ServiceName]]&amp;Table_wabobpsvr_AzureCalc_AzureCalcRateCard[[#This Row],[Price_Level]]&amp;Table_wabobpsvr_AzureCalc_AzureCalcRateCard[[#This Row],[Region]]</f>
        <v>Standard_D12 Cloud ServicesC8</v>
      </c>
      <c r="B6148" s="775">
        <v>8</v>
      </c>
      <c r="C6148" s="775" t="s">
        <v>680</v>
      </c>
      <c r="D6148" s="775" t="s">
        <v>177</v>
      </c>
      <c r="E6148" s="775">
        <v>0.62790000000000001</v>
      </c>
      <c r="F6148" s="775" t="s">
        <v>1112</v>
      </c>
      <c r="G6148" s="775" t="s">
        <v>4235</v>
      </c>
      <c r="H6148" s="775" t="s">
        <v>4235</v>
      </c>
      <c r="I6148" s="775" t="s">
        <v>5232</v>
      </c>
    </row>
    <row r="6149" spans="1:9">
      <c r="A6149" s="775" t="str">
        <f>Table_wabobpsvr_AzureCalc_AzureCalcRateCard[[#This Row],[ServiceName]]&amp;Table_wabobpsvr_AzureCalc_AzureCalcRateCard[[#This Row],[Price_Level]]&amp;Table_wabobpsvr_AzureCalc_AzureCalcRateCard[[#This Row],[Region]]</f>
        <v>Standard_D12 Cloud ServicesD8</v>
      </c>
      <c r="B6149" s="775">
        <v>8</v>
      </c>
      <c r="C6149" s="775" t="s">
        <v>680</v>
      </c>
      <c r="D6149" s="775" t="s">
        <v>176</v>
      </c>
      <c r="E6149" s="775">
        <v>0.60719999999999996</v>
      </c>
      <c r="F6149" s="775" t="s">
        <v>1112</v>
      </c>
      <c r="G6149" s="775" t="s">
        <v>4235</v>
      </c>
      <c r="H6149" s="775" t="s">
        <v>4235</v>
      </c>
      <c r="I6149" s="775" t="s">
        <v>5232</v>
      </c>
    </row>
    <row r="6150" spans="1:9">
      <c r="A6150" s="775" t="str">
        <f>Table_wabobpsvr_AzureCalc_AzureCalcRateCard[[#This Row],[ServiceName]]&amp;Table_wabobpsvr_AzureCalc_AzureCalcRateCard[[#This Row],[Price_Level]]&amp;Table_wabobpsvr_AzureCalc_AzureCalcRateCard[[#This Row],[Region]]</f>
        <v>Standard_D12 Cloud ServicesMOSP11</v>
      </c>
      <c r="B6150" s="775">
        <v>11</v>
      </c>
      <c r="C6150" s="775" t="s">
        <v>680</v>
      </c>
      <c r="D6150" s="775" t="s">
        <v>606</v>
      </c>
      <c r="E6150" s="775">
        <v>0.71299999999999997</v>
      </c>
      <c r="F6150" s="775" t="s">
        <v>1112</v>
      </c>
      <c r="G6150" s="775" t="s">
        <v>4235</v>
      </c>
      <c r="H6150" s="775" t="s">
        <v>4235</v>
      </c>
      <c r="I6150" s="775" t="s">
        <v>5233</v>
      </c>
    </row>
    <row r="6151" spans="1:9">
      <c r="A6151" s="775" t="str">
        <f>Table_wabobpsvr_AzureCalc_AzureCalcRateCard[[#This Row],[ServiceName]]&amp;Table_wabobpsvr_AzureCalc_AzureCalcRateCard[[#This Row],[Price_Level]]&amp;Table_wabobpsvr_AzureCalc_AzureCalcRateCard[[#This Row],[Region]]</f>
        <v>Standard_D12 Cloud ServicesA11</v>
      </c>
      <c r="B6151" s="775">
        <v>11</v>
      </c>
      <c r="C6151" s="775" t="s">
        <v>680</v>
      </c>
      <c r="D6151" s="775" t="s">
        <v>174</v>
      </c>
      <c r="E6151" s="775">
        <v>0.69160999999999995</v>
      </c>
      <c r="F6151" s="775" t="s">
        <v>1112</v>
      </c>
      <c r="G6151" s="775" t="s">
        <v>4235</v>
      </c>
      <c r="H6151" s="775" t="s">
        <v>4235</v>
      </c>
      <c r="I6151" s="775" t="s">
        <v>5233</v>
      </c>
    </row>
    <row r="6152" spans="1:9">
      <c r="A6152" s="775" t="str">
        <f>Table_wabobpsvr_AzureCalc_AzureCalcRateCard[[#This Row],[ServiceName]]&amp;Table_wabobpsvr_AzureCalc_AzureCalcRateCard[[#This Row],[Price_Level]]&amp;Table_wabobpsvr_AzureCalc_AzureCalcRateCard[[#This Row],[Region]]</f>
        <v>Standard_D12 Cloud ServicesB11</v>
      </c>
      <c r="B6152" s="775">
        <v>11</v>
      </c>
      <c r="C6152" s="775" t="s">
        <v>680</v>
      </c>
      <c r="D6152" s="775" t="s">
        <v>175</v>
      </c>
      <c r="E6152" s="775">
        <v>0.67022000000000004</v>
      </c>
      <c r="F6152" s="775" t="s">
        <v>1112</v>
      </c>
      <c r="G6152" s="775" t="s">
        <v>4235</v>
      </c>
      <c r="H6152" s="775" t="s">
        <v>4235</v>
      </c>
      <c r="I6152" s="775" t="s">
        <v>5233</v>
      </c>
    </row>
    <row r="6153" spans="1:9">
      <c r="A6153" s="775" t="str">
        <f>Table_wabobpsvr_AzureCalc_AzureCalcRateCard[[#This Row],[ServiceName]]&amp;Table_wabobpsvr_AzureCalc_AzureCalcRateCard[[#This Row],[Price_Level]]&amp;Table_wabobpsvr_AzureCalc_AzureCalcRateCard[[#This Row],[Region]]</f>
        <v>Standard_D12 Cloud ServicesC11</v>
      </c>
      <c r="B6153" s="775">
        <v>11</v>
      </c>
      <c r="C6153" s="775" t="s">
        <v>680</v>
      </c>
      <c r="D6153" s="775" t="s">
        <v>177</v>
      </c>
      <c r="E6153" s="775">
        <v>0.64883000000000002</v>
      </c>
      <c r="F6153" s="775" t="s">
        <v>1112</v>
      </c>
      <c r="G6153" s="775" t="s">
        <v>4235</v>
      </c>
      <c r="H6153" s="775" t="s">
        <v>4235</v>
      </c>
      <c r="I6153" s="775" t="s">
        <v>5233</v>
      </c>
    </row>
    <row r="6154" spans="1:9">
      <c r="A6154" s="775" t="str">
        <f>Table_wabobpsvr_AzureCalc_AzureCalcRateCard[[#This Row],[ServiceName]]&amp;Table_wabobpsvr_AzureCalc_AzureCalcRateCard[[#This Row],[Price_Level]]&amp;Table_wabobpsvr_AzureCalc_AzureCalcRateCard[[#This Row],[Region]]</f>
        <v>Standard_D12 Cloud ServicesD11</v>
      </c>
      <c r="B6154" s="775">
        <v>11</v>
      </c>
      <c r="C6154" s="775" t="s">
        <v>680</v>
      </c>
      <c r="D6154" s="775" t="s">
        <v>176</v>
      </c>
      <c r="E6154" s="775">
        <v>0.62744</v>
      </c>
      <c r="F6154" s="775" t="s">
        <v>1112</v>
      </c>
      <c r="G6154" s="775" t="s">
        <v>4235</v>
      </c>
      <c r="H6154" s="775" t="s">
        <v>4235</v>
      </c>
      <c r="I6154" s="775" t="s">
        <v>5233</v>
      </c>
    </row>
    <row r="6155" spans="1:9">
      <c r="A6155" s="775" t="str">
        <f>Table_wabobpsvr_AzureCalc_AzureCalcRateCard[[#This Row],[ServiceName]]&amp;Table_wabobpsvr_AzureCalc_AzureCalcRateCard[[#This Row],[Price_Level]]&amp;Table_wabobpsvr_AzureCalc_AzureCalcRateCard[[#This Row],[Region]]</f>
        <v>Standard_D12 Cloud ServicesMOSP12</v>
      </c>
      <c r="B6155" s="775">
        <v>12</v>
      </c>
      <c r="C6155" s="775" t="s">
        <v>680</v>
      </c>
      <c r="D6155" s="775" t="s">
        <v>606</v>
      </c>
      <c r="E6155" s="775">
        <v>0.62</v>
      </c>
      <c r="F6155" s="775" t="s">
        <v>1112</v>
      </c>
      <c r="G6155" s="775" t="s">
        <v>4235</v>
      </c>
      <c r="H6155" s="775" t="s">
        <v>4235</v>
      </c>
      <c r="I6155" s="775" t="s">
        <v>5234</v>
      </c>
    </row>
    <row r="6156" spans="1:9">
      <c r="A6156" s="775" t="str">
        <f>Table_wabobpsvr_AzureCalc_AzureCalcRateCard[[#This Row],[ServiceName]]&amp;Table_wabobpsvr_AzureCalc_AzureCalcRateCard[[#This Row],[Price_Level]]&amp;Table_wabobpsvr_AzureCalc_AzureCalcRateCard[[#This Row],[Region]]</f>
        <v>Standard_D12 Cloud ServicesA12</v>
      </c>
      <c r="B6156" s="775">
        <v>12</v>
      </c>
      <c r="C6156" s="775" t="s">
        <v>680</v>
      </c>
      <c r="D6156" s="775" t="s">
        <v>174</v>
      </c>
      <c r="E6156" s="775">
        <v>0.60140000000000005</v>
      </c>
      <c r="F6156" s="775" t="s">
        <v>1112</v>
      </c>
      <c r="G6156" s="775" t="s">
        <v>4235</v>
      </c>
      <c r="H6156" s="775" t="s">
        <v>4235</v>
      </c>
      <c r="I6156" s="775" t="s">
        <v>5234</v>
      </c>
    </row>
    <row r="6157" spans="1:9">
      <c r="A6157" s="775" t="str">
        <f>Table_wabobpsvr_AzureCalc_AzureCalcRateCard[[#This Row],[ServiceName]]&amp;Table_wabobpsvr_AzureCalc_AzureCalcRateCard[[#This Row],[Price_Level]]&amp;Table_wabobpsvr_AzureCalc_AzureCalcRateCard[[#This Row],[Region]]</f>
        <v>Standard_D12 Cloud ServicesB12</v>
      </c>
      <c r="B6157" s="775">
        <v>12</v>
      </c>
      <c r="C6157" s="775" t="s">
        <v>680</v>
      </c>
      <c r="D6157" s="775" t="s">
        <v>175</v>
      </c>
      <c r="E6157" s="775">
        <v>0.58279999999999998</v>
      </c>
      <c r="F6157" s="775" t="s">
        <v>1112</v>
      </c>
      <c r="G6157" s="775" t="s">
        <v>4235</v>
      </c>
      <c r="H6157" s="775" t="s">
        <v>4235</v>
      </c>
      <c r="I6157" s="775" t="s">
        <v>5234</v>
      </c>
    </row>
    <row r="6158" spans="1:9">
      <c r="A6158" s="775" t="str">
        <f>Table_wabobpsvr_AzureCalc_AzureCalcRateCard[[#This Row],[ServiceName]]&amp;Table_wabobpsvr_AzureCalc_AzureCalcRateCard[[#This Row],[Price_Level]]&amp;Table_wabobpsvr_AzureCalc_AzureCalcRateCard[[#This Row],[Region]]</f>
        <v>Standard_D12 Cloud ServicesC12</v>
      </c>
      <c r="B6158" s="775">
        <v>12</v>
      </c>
      <c r="C6158" s="775" t="s">
        <v>680</v>
      </c>
      <c r="D6158" s="775" t="s">
        <v>177</v>
      </c>
      <c r="E6158" s="775">
        <v>0.56420000000000003</v>
      </c>
      <c r="F6158" s="775" t="s">
        <v>1112</v>
      </c>
      <c r="G6158" s="775" t="s">
        <v>4235</v>
      </c>
      <c r="H6158" s="775" t="s">
        <v>4235</v>
      </c>
      <c r="I6158" s="775" t="s">
        <v>5234</v>
      </c>
    </row>
    <row r="6159" spans="1:9">
      <c r="A6159" s="775" t="str">
        <f>Table_wabobpsvr_AzureCalc_AzureCalcRateCard[[#This Row],[ServiceName]]&amp;Table_wabobpsvr_AzureCalc_AzureCalcRateCard[[#This Row],[Price_Level]]&amp;Table_wabobpsvr_AzureCalc_AzureCalcRateCard[[#This Row],[Region]]</f>
        <v>Standard_D12 Cloud ServicesD12</v>
      </c>
      <c r="B6159" s="775">
        <v>12</v>
      </c>
      <c r="C6159" s="775" t="s">
        <v>680</v>
      </c>
      <c r="D6159" s="775" t="s">
        <v>176</v>
      </c>
      <c r="E6159" s="775">
        <v>0.54559999999999997</v>
      </c>
      <c r="F6159" s="775" t="s">
        <v>1112</v>
      </c>
      <c r="G6159" s="775" t="s">
        <v>4235</v>
      </c>
      <c r="H6159" s="775" t="s">
        <v>4235</v>
      </c>
      <c r="I6159" s="775" t="s">
        <v>5234</v>
      </c>
    </row>
    <row r="6160" spans="1:9">
      <c r="A6160" s="775" t="str">
        <f>Table_wabobpsvr_AzureCalc_AzureCalcRateCard[[#This Row],[ServiceName]]&amp;Table_wabobpsvr_AzureCalc_AzureCalcRateCard[[#This Row],[Price_Level]]&amp;Table_wabobpsvr_AzureCalc_AzureCalcRateCard[[#This Row],[Region]]</f>
        <v>Standard_D12 Cloud ServicesMOSP3</v>
      </c>
      <c r="B6160" s="775">
        <v>3</v>
      </c>
      <c r="C6160" s="775" t="s">
        <v>680</v>
      </c>
      <c r="D6160" s="775" t="s">
        <v>606</v>
      </c>
      <c r="E6160" s="775">
        <v>0.65200000000000002</v>
      </c>
      <c r="F6160" s="775" t="s">
        <v>1112</v>
      </c>
      <c r="G6160" s="775" t="s">
        <v>4235</v>
      </c>
      <c r="H6160" s="775" t="s">
        <v>4235</v>
      </c>
      <c r="I6160" s="775" t="s">
        <v>5235</v>
      </c>
    </row>
    <row r="6161" spans="1:9">
      <c r="A6161" s="775" t="str">
        <f>Table_wabobpsvr_AzureCalc_AzureCalcRateCard[[#This Row],[ServiceName]]&amp;Table_wabobpsvr_AzureCalc_AzureCalcRateCard[[#This Row],[Price_Level]]&amp;Table_wabobpsvr_AzureCalc_AzureCalcRateCard[[#This Row],[Region]]</f>
        <v>Standard_D12 Cloud ServicesA3</v>
      </c>
      <c r="B6161" s="775">
        <v>3</v>
      </c>
      <c r="C6161" s="775" t="s">
        <v>680</v>
      </c>
      <c r="D6161" s="775" t="s">
        <v>174</v>
      </c>
      <c r="E6161" s="775">
        <v>0.63244</v>
      </c>
      <c r="F6161" s="775" t="s">
        <v>1112</v>
      </c>
      <c r="G6161" s="775" t="s">
        <v>4235</v>
      </c>
      <c r="H6161" s="775" t="s">
        <v>4235</v>
      </c>
      <c r="I6161" s="775" t="s">
        <v>5235</v>
      </c>
    </row>
    <row r="6162" spans="1:9">
      <c r="A6162" s="775" t="str">
        <f>Table_wabobpsvr_AzureCalc_AzureCalcRateCard[[#This Row],[ServiceName]]&amp;Table_wabobpsvr_AzureCalc_AzureCalcRateCard[[#This Row],[Price_Level]]&amp;Table_wabobpsvr_AzureCalc_AzureCalcRateCard[[#This Row],[Region]]</f>
        <v>Standard_D12 Cloud ServicesB3</v>
      </c>
      <c r="B6162" s="775">
        <v>3</v>
      </c>
      <c r="C6162" s="775" t="s">
        <v>680</v>
      </c>
      <c r="D6162" s="775" t="s">
        <v>175</v>
      </c>
      <c r="E6162" s="775">
        <v>0.61287999999999998</v>
      </c>
      <c r="F6162" s="775" t="s">
        <v>1112</v>
      </c>
      <c r="G6162" s="775" t="s">
        <v>4235</v>
      </c>
      <c r="H6162" s="775" t="s">
        <v>4235</v>
      </c>
      <c r="I6162" s="775" t="s">
        <v>5235</v>
      </c>
    </row>
    <row r="6163" spans="1:9">
      <c r="A6163" s="775" t="str">
        <f>Table_wabobpsvr_AzureCalc_AzureCalcRateCard[[#This Row],[ServiceName]]&amp;Table_wabobpsvr_AzureCalc_AzureCalcRateCard[[#This Row],[Price_Level]]&amp;Table_wabobpsvr_AzureCalc_AzureCalcRateCard[[#This Row],[Region]]</f>
        <v>Standard_D12 Cloud ServicesC3</v>
      </c>
      <c r="B6163" s="775">
        <v>3</v>
      </c>
      <c r="C6163" s="775" t="s">
        <v>680</v>
      </c>
      <c r="D6163" s="775" t="s">
        <v>177</v>
      </c>
      <c r="E6163" s="775">
        <v>0.59331999999999996</v>
      </c>
      <c r="F6163" s="775" t="s">
        <v>1112</v>
      </c>
      <c r="G6163" s="775" t="s">
        <v>4235</v>
      </c>
      <c r="H6163" s="775" t="s">
        <v>4235</v>
      </c>
      <c r="I6163" s="775" t="s">
        <v>5235</v>
      </c>
    </row>
    <row r="6164" spans="1:9">
      <c r="A6164" s="775" t="str">
        <f>Table_wabobpsvr_AzureCalc_AzureCalcRateCard[[#This Row],[ServiceName]]&amp;Table_wabobpsvr_AzureCalc_AzureCalcRateCard[[#This Row],[Price_Level]]&amp;Table_wabobpsvr_AzureCalc_AzureCalcRateCard[[#This Row],[Region]]</f>
        <v>Standard_D12 Cloud ServicesD3</v>
      </c>
      <c r="B6164" s="775">
        <v>3</v>
      </c>
      <c r="C6164" s="775" t="s">
        <v>680</v>
      </c>
      <c r="D6164" s="775" t="s">
        <v>176</v>
      </c>
      <c r="E6164" s="775">
        <v>0.57376000000000005</v>
      </c>
      <c r="F6164" s="775" t="s">
        <v>1112</v>
      </c>
      <c r="G6164" s="775" t="s">
        <v>4235</v>
      </c>
      <c r="H6164" s="775" t="s">
        <v>4235</v>
      </c>
      <c r="I6164" s="775" t="s">
        <v>5235</v>
      </c>
    </row>
    <row r="6165" spans="1:9">
      <c r="A6165" s="775" t="str">
        <f>Table_wabobpsvr_AzureCalc_AzureCalcRateCard[[#This Row],[ServiceName]]&amp;Table_wabobpsvr_AzureCalc_AzureCalcRateCard[[#This Row],[Price_Level]]&amp;Table_wabobpsvr_AzureCalc_AzureCalcRateCard[[#This Row],[Region]]</f>
        <v>Standard_D12 Cloud ServicesMOSP6</v>
      </c>
      <c r="B6165" s="775">
        <v>6</v>
      </c>
      <c r="C6165" s="775" t="s">
        <v>680</v>
      </c>
      <c r="D6165" s="775" t="s">
        <v>606</v>
      </c>
      <c r="E6165" s="775">
        <v>0.65200000000000002</v>
      </c>
      <c r="F6165" s="775" t="s">
        <v>1112</v>
      </c>
      <c r="G6165" s="775" t="s">
        <v>4235</v>
      </c>
      <c r="H6165" s="775" t="s">
        <v>4235</v>
      </c>
      <c r="I6165" s="775" t="s">
        <v>5236</v>
      </c>
    </row>
    <row r="6166" spans="1:9">
      <c r="A6166" s="775" t="str">
        <f>Table_wabobpsvr_AzureCalc_AzureCalcRateCard[[#This Row],[ServiceName]]&amp;Table_wabobpsvr_AzureCalc_AzureCalcRateCard[[#This Row],[Price_Level]]&amp;Table_wabobpsvr_AzureCalc_AzureCalcRateCard[[#This Row],[Region]]</f>
        <v>Standard_D12 Cloud ServicesA6</v>
      </c>
      <c r="B6166" s="775">
        <v>6</v>
      </c>
      <c r="C6166" s="775" t="s">
        <v>680</v>
      </c>
      <c r="D6166" s="775" t="s">
        <v>174</v>
      </c>
      <c r="E6166" s="775">
        <v>0.63244</v>
      </c>
      <c r="F6166" s="775" t="s">
        <v>1112</v>
      </c>
      <c r="G6166" s="775" t="s">
        <v>4235</v>
      </c>
      <c r="H6166" s="775" t="s">
        <v>4235</v>
      </c>
      <c r="I6166" s="775" t="s">
        <v>5236</v>
      </c>
    </row>
    <row r="6167" spans="1:9">
      <c r="A6167" s="775" t="str">
        <f>Table_wabobpsvr_AzureCalc_AzureCalcRateCard[[#This Row],[ServiceName]]&amp;Table_wabobpsvr_AzureCalc_AzureCalcRateCard[[#This Row],[Price_Level]]&amp;Table_wabobpsvr_AzureCalc_AzureCalcRateCard[[#This Row],[Region]]</f>
        <v>Standard_D12 Cloud ServicesB6</v>
      </c>
      <c r="B6167" s="775">
        <v>6</v>
      </c>
      <c r="C6167" s="775" t="s">
        <v>680</v>
      </c>
      <c r="D6167" s="775" t="s">
        <v>175</v>
      </c>
      <c r="E6167" s="775">
        <v>0.61287999999999998</v>
      </c>
      <c r="F6167" s="775" t="s">
        <v>1112</v>
      </c>
      <c r="G6167" s="775" t="s">
        <v>4235</v>
      </c>
      <c r="H6167" s="775" t="s">
        <v>4235</v>
      </c>
      <c r="I6167" s="775" t="s">
        <v>5236</v>
      </c>
    </row>
    <row r="6168" spans="1:9">
      <c r="A6168" s="775" t="str">
        <f>Table_wabobpsvr_AzureCalc_AzureCalcRateCard[[#This Row],[ServiceName]]&amp;Table_wabobpsvr_AzureCalc_AzureCalcRateCard[[#This Row],[Price_Level]]&amp;Table_wabobpsvr_AzureCalc_AzureCalcRateCard[[#This Row],[Region]]</f>
        <v>Basic_D5 VM (Windows)B8</v>
      </c>
      <c r="B6168" s="775">
        <v>8</v>
      </c>
      <c r="C6168" s="775" t="s">
        <v>680</v>
      </c>
      <c r="D6168" s="775" t="s">
        <v>175</v>
      </c>
      <c r="E6168" s="775">
        <v>2.0304000000000002</v>
      </c>
      <c r="F6168" s="775" t="s">
        <v>1103</v>
      </c>
      <c r="G6168" s="775" t="s">
        <v>4235</v>
      </c>
      <c r="H6168" s="775" t="s">
        <v>4235</v>
      </c>
      <c r="I6168" s="775" t="s">
        <v>5205</v>
      </c>
    </row>
    <row r="6169" spans="1:9">
      <c r="A6169" s="775" t="str">
        <f>Table_wabobpsvr_AzureCalc_AzureCalcRateCard[[#This Row],[ServiceName]]&amp;Table_wabobpsvr_AzureCalc_AzureCalcRateCard[[#This Row],[Price_Level]]&amp;Table_wabobpsvr_AzureCalc_AzureCalcRateCard[[#This Row],[Region]]</f>
        <v>Basic_D5 VM (Windows)C8</v>
      </c>
      <c r="B6169" s="775">
        <v>8</v>
      </c>
      <c r="C6169" s="775" t="s">
        <v>680</v>
      </c>
      <c r="D6169" s="775" t="s">
        <v>177</v>
      </c>
      <c r="E6169" s="775">
        <v>1.9656</v>
      </c>
      <c r="F6169" s="775" t="s">
        <v>1103</v>
      </c>
      <c r="G6169" s="775" t="s">
        <v>4235</v>
      </c>
      <c r="H6169" s="775" t="s">
        <v>4235</v>
      </c>
      <c r="I6169" s="775" t="s">
        <v>5205</v>
      </c>
    </row>
    <row r="6170" spans="1:9">
      <c r="A6170" s="775" t="str">
        <f>Table_wabobpsvr_AzureCalc_AzureCalcRateCard[[#This Row],[ServiceName]]&amp;Table_wabobpsvr_AzureCalc_AzureCalcRateCard[[#This Row],[Price_Level]]&amp;Table_wabobpsvr_AzureCalc_AzureCalcRateCard[[#This Row],[Region]]</f>
        <v>Basic_D5 VM (Windows)D8</v>
      </c>
      <c r="B6170" s="775">
        <v>8</v>
      </c>
      <c r="C6170" s="775" t="s">
        <v>680</v>
      </c>
      <c r="D6170" s="775" t="s">
        <v>176</v>
      </c>
      <c r="E6170" s="775">
        <v>1.9008</v>
      </c>
      <c r="F6170" s="775" t="s">
        <v>1103</v>
      </c>
      <c r="G6170" s="775" t="s">
        <v>4235</v>
      </c>
      <c r="H6170" s="775" t="s">
        <v>4235</v>
      </c>
      <c r="I6170" s="775" t="s">
        <v>5205</v>
      </c>
    </row>
    <row r="6171" spans="1:9">
      <c r="A6171" s="775" t="str">
        <f>Table_wabobpsvr_AzureCalc_AzureCalcRateCard[[#This Row],[ServiceName]]&amp;Table_wabobpsvr_AzureCalc_AzureCalcRateCard[[#This Row],[Price_Level]]&amp;Table_wabobpsvr_AzureCalc_AzureCalcRateCard[[#This Row],[Region]]</f>
        <v>Basic_D5 VM (Windows)MOSP11</v>
      </c>
      <c r="B6171" s="775">
        <v>11</v>
      </c>
      <c r="C6171" s="775" t="s">
        <v>680</v>
      </c>
      <c r="D6171" s="775" t="s">
        <v>606</v>
      </c>
      <c r="E6171" s="775">
        <v>2.4910000000000001</v>
      </c>
      <c r="F6171" s="775" t="s">
        <v>1103</v>
      </c>
      <c r="G6171" s="775" t="s">
        <v>4235</v>
      </c>
      <c r="H6171" s="775" t="s">
        <v>4235</v>
      </c>
      <c r="I6171" s="775" t="s">
        <v>5237</v>
      </c>
    </row>
    <row r="6172" spans="1:9">
      <c r="A6172" s="775" t="str">
        <f>Table_wabobpsvr_AzureCalc_AzureCalcRateCard[[#This Row],[ServiceName]]&amp;Table_wabobpsvr_AzureCalc_AzureCalcRateCard[[#This Row],[Price_Level]]&amp;Table_wabobpsvr_AzureCalc_AzureCalcRateCard[[#This Row],[Region]]</f>
        <v>Basic_D5 VM (Windows)A11</v>
      </c>
      <c r="B6172" s="775">
        <v>11</v>
      </c>
      <c r="C6172" s="775" t="s">
        <v>680</v>
      </c>
      <c r="D6172" s="775" t="s">
        <v>174</v>
      </c>
      <c r="E6172" s="775">
        <v>2.4162699999999999</v>
      </c>
      <c r="F6172" s="775" t="s">
        <v>1103</v>
      </c>
      <c r="G6172" s="775" t="s">
        <v>4235</v>
      </c>
      <c r="H6172" s="775" t="s">
        <v>4235</v>
      </c>
      <c r="I6172" s="775" t="s">
        <v>5237</v>
      </c>
    </row>
    <row r="6173" spans="1:9">
      <c r="A6173" s="775" t="str">
        <f>Table_wabobpsvr_AzureCalc_AzureCalcRateCard[[#This Row],[ServiceName]]&amp;Table_wabobpsvr_AzureCalc_AzureCalcRateCard[[#This Row],[Price_Level]]&amp;Table_wabobpsvr_AzureCalc_AzureCalcRateCard[[#This Row],[Region]]</f>
        <v>Basic_D5 VM (Windows)B11</v>
      </c>
      <c r="B6173" s="775">
        <v>11</v>
      </c>
      <c r="C6173" s="775" t="s">
        <v>680</v>
      </c>
      <c r="D6173" s="775" t="s">
        <v>175</v>
      </c>
      <c r="E6173" s="775">
        <v>2.3415400000000002</v>
      </c>
      <c r="F6173" s="775" t="s">
        <v>1103</v>
      </c>
      <c r="G6173" s="775" t="s">
        <v>4235</v>
      </c>
      <c r="H6173" s="775" t="s">
        <v>4235</v>
      </c>
      <c r="I6173" s="775" t="s">
        <v>5237</v>
      </c>
    </row>
    <row r="6174" spans="1:9">
      <c r="A6174" s="775" t="str">
        <f>Table_wabobpsvr_AzureCalc_AzureCalcRateCard[[#This Row],[ServiceName]]&amp;Table_wabobpsvr_AzureCalc_AzureCalcRateCard[[#This Row],[Price_Level]]&amp;Table_wabobpsvr_AzureCalc_AzureCalcRateCard[[#This Row],[Region]]</f>
        <v>Basic_D5 VM (Windows)C11</v>
      </c>
      <c r="B6174" s="775">
        <v>11</v>
      </c>
      <c r="C6174" s="775" t="s">
        <v>680</v>
      </c>
      <c r="D6174" s="775" t="s">
        <v>177</v>
      </c>
      <c r="E6174" s="775">
        <v>2.26681</v>
      </c>
      <c r="F6174" s="775" t="s">
        <v>1103</v>
      </c>
      <c r="G6174" s="775" t="s">
        <v>4235</v>
      </c>
      <c r="H6174" s="775" t="s">
        <v>4235</v>
      </c>
      <c r="I6174" s="775" t="s">
        <v>5237</v>
      </c>
    </row>
    <row r="6175" spans="1:9">
      <c r="A6175" s="775" t="str">
        <f>Table_wabobpsvr_AzureCalc_AzureCalcRateCard[[#This Row],[ServiceName]]&amp;Table_wabobpsvr_AzureCalc_AzureCalcRateCard[[#This Row],[Price_Level]]&amp;Table_wabobpsvr_AzureCalc_AzureCalcRateCard[[#This Row],[Region]]</f>
        <v>Basic_D5 VM (Windows)D11</v>
      </c>
      <c r="B6175" s="775">
        <v>11</v>
      </c>
      <c r="C6175" s="775" t="s">
        <v>680</v>
      </c>
      <c r="D6175" s="775" t="s">
        <v>176</v>
      </c>
      <c r="E6175" s="775">
        <v>2.1920799999999998</v>
      </c>
      <c r="F6175" s="775" t="s">
        <v>1103</v>
      </c>
      <c r="G6175" s="775" t="s">
        <v>4235</v>
      </c>
      <c r="H6175" s="775" t="s">
        <v>4235</v>
      </c>
      <c r="I6175" s="775" t="s">
        <v>5237</v>
      </c>
    </row>
    <row r="6176" spans="1:9">
      <c r="A6176" s="775" t="str">
        <f>Table_wabobpsvr_AzureCalc_AzureCalcRateCard[[#This Row],[ServiceName]]&amp;Table_wabobpsvr_AzureCalc_AzureCalcRateCard[[#This Row],[Price_Level]]&amp;Table_wabobpsvr_AzureCalc_AzureCalcRateCard[[#This Row],[Region]]</f>
        <v>Basic_D5 VM (Windows)MOSP12</v>
      </c>
      <c r="B6176" s="775">
        <v>12</v>
      </c>
      <c r="C6176" s="775" t="s">
        <v>680</v>
      </c>
      <c r="D6176" s="775" t="s">
        <v>606</v>
      </c>
      <c r="E6176" s="775">
        <v>2.16</v>
      </c>
      <c r="F6176" s="775" t="s">
        <v>1103</v>
      </c>
      <c r="G6176" s="775" t="s">
        <v>4235</v>
      </c>
      <c r="H6176" s="775" t="s">
        <v>4235</v>
      </c>
      <c r="I6176" s="775" t="s">
        <v>5238</v>
      </c>
    </row>
    <row r="6177" spans="1:9">
      <c r="A6177" s="775" t="str">
        <f>Table_wabobpsvr_AzureCalc_AzureCalcRateCard[[#This Row],[ServiceName]]&amp;Table_wabobpsvr_AzureCalc_AzureCalcRateCard[[#This Row],[Price_Level]]&amp;Table_wabobpsvr_AzureCalc_AzureCalcRateCard[[#This Row],[Region]]</f>
        <v>Basic_D5 VM (Windows)A12</v>
      </c>
      <c r="B6177" s="775">
        <v>12</v>
      </c>
      <c r="C6177" s="775" t="s">
        <v>680</v>
      </c>
      <c r="D6177" s="775" t="s">
        <v>174</v>
      </c>
      <c r="E6177" s="775">
        <v>2.0952000000000002</v>
      </c>
      <c r="F6177" s="775" t="s">
        <v>1103</v>
      </c>
      <c r="G6177" s="775" t="s">
        <v>4235</v>
      </c>
      <c r="H6177" s="775" t="s">
        <v>4235</v>
      </c>
      <c r="I6177" s="775" t="s">
        <v>5238</v>
      </c>
    </row>
    <row r="6178" spans="1:9">
      <c r="A6178" s="775" t="str">
        <f>Table_wabobpsvr_AzureCalc_AzureCalcRateCard[[#This Row],[ServiceName]]&amp;Table_wabobpsvr_AzureCalc_AzureCalcRateCard[[#This Row],[Price_Level]]&amp;Table_wabobpsvr_AzureCalc_AzureCalcRateCard[[#This Row],[Region]]</f>
        <v>Basic_D5 VM (Windows)B12</v>
      </c>
      <c r="B6178" s="775">
        <v>12</v>
      </c>
      <c r="C6178" s="775" t="s">
        <v>680</v>
      </c>
      <c r="D6178" s="775" t="s">
        <v>175</v>
      </c>
      <c r="E6178" s="775">
        <v>2.0304000000000002</v>
      </c>
      <c r="F6178" s="775" t="s">
        <v>1103</v>
      </c>
      <c r="G6178" s="775" t="s">
        <v>4235</v>
      </c>
      <c r="H6178" s="775" t="s">
        <v>4235</v>
      </c>
      <c r="I6178" s="775" t="s">
        <v>5238</v>
      </c>
    </row>
    <row r="6179" spans="1:9">
      <c r="A6179" s="775" t="str">
        <f>Table_wabobpsvr_AzureCalc_AzureCalcRateCard[[#This Row],[ServiceName]]&amp;Table_wabobpsvr_AzureCalc_AzureCalcRateCard[[#This Row],[Price_Level]]&amp;Table_wabobpsvr_AzureCalc_AzureCalcRateCard[[#This Row],[Region]]</f>
        <v>Basic_D5 VM (Windows)C12</v>
      </c>
      <c r="B6179" s="775">
        <v>12</v>
      </c>
      <c r="C6179" s="775" t="s">
        <v>680</v>
      </c>
      <c r="D6179" s="775" t="s">
        <v>177</v>
      </c>
      <c r="E6179" s="775">
        <v>1.9656</v>
      </c>
      <c r="F6179" s="775" t="s">
        <v>1103</v>
      </c>
      <c r="G6179" s="775" t="s">
        <v>4235</v>
      </c>
      <c r="H6179" s="775" t="s">
        <v>4235</v>
      </c>
      <c r="I6179" s="775" t="s">
        <v>5238</v>
      </c>
    </row>
    <row r="6180" spans="1:9">
      <c r="A6180" s="775" t="str">
        <f>Table_wabobpsvr_AzureCalc_AzureCalcRateCard[[#This Row],[ServiceName]]&amp;Table_wabobpsvr_AzureCalc_AzureCalcRateCard[[#This Row],[Price_Level]]&amp;Table_wabobpsvr_AzureCalc_AzureCalcRateCard[[#This Row],[Region]]</f>
        <v>Basic_D5 VM (Windows)D12</v>
      </c>
      <c r="B6180" s="775">
        <v>12</v>
      </c>
      <c r="C6180" s="775" t="s">
        <v>680</v>
      </c>
      <c r="D6180" s="775" t="s">
        <v>176</v>
      </c>
      <c r="E6180" s="775">
        <v>1.9008</v>
      </c>
      <c r="F6180" s="775" t="s">
        <v>1103</v>
      </c>
      <c r="G6180" s="775" t="s">
        <v>4235</v>
      </c>
      <c r="H6180" s="775" t="s">
        <v>4235</v>
      </c>
      <c r="I6180" s="775" t="s">
        <v>5238</v>
      </c>
    </row>
    <row r="6181" spans="1:9">
      <c r="A6181" s="775" t="str">
        <f>Table_wabobpsvr_AzureCalc_AzureCalcRateCard[[#This Row],[ServiceName]]&amp;Table_wabobpsvr_AzureCalc_AzureCalcRateCard[[#This Row],[Price_Level]]&amp;Table_wabobpsvr_AzureCalc_AzureCalcRateCard[[#This Row],[Region]]</f>
        <v>Basic_D5 VM (Windows)MOSP3</v>
      </c>
      <c r="B6181" s="775">
        <v>3</v>
      </c>
      <c r="C6181" s="775" t="s">
        <v>680</v>
      </c>
      <c r="D6181" s="775" t="s">
        <v>606</v>
      </c>
      <c r="E6181" s="775">
        <v>2.016</v>
      </c>
      <c r="F6181" s="775" t="s">
        <v>1103</v>
      </c>
      <c r="G6181" s="775" t="s">
        <v>4235</v>
      </c>
      <c r="H6181" s="775" t="s">
        <v>4235</v>
      </c>
      <c r="I6181" s="775" t="s">
        <v>5239</v>
      </c>
    </row>
    <row r="6182" spans="1:9">
      <c r="A6182" s="775" t="str">
        <f>Table_wabobpsvr_AzureCalc_AzureCalcRateCard[[#This Row],[ServiceName]]&amp;Table_wabobpsvr_AzureCalc_AzureCalcRateCard[[#This Row],[Price_Level]]&amp;Table_wabobpsvr_AzureCalc_AzureCalcRateCard[[#This Row],[Region]]</f>
        <v>Basic_D5 VM (Windows)A3</v>
      </c>
      <c r="B6182" s="775">
        <v>3</v>
      </c>
      <c r="C6182" s="775" t="s">
        <v>680</v>
      </c>
      <c r="D6182" s="775" t="s">
        <v>174</v>
      </c>
      <c r="E6182" s="775">
        <v>1.9555199999999999</v>
      </c>
      <c r="F6182" s="775" t="s">
        <v>1103</v>
      </c>
      <c r="G6182" s="775" t="s">
        <v>4235</v>
      </c>
      <c r="H6182" s="775" t="s">
        <v>4235</v>
      </c>
      <c r="I6182" s="775" t="s">
        <v>5239</v>
      </c>
    </row>
    <row r="6183" spans="1:9">
      <c r="A6183" s="775" t="str">
        <f>Table_wabobpsvr_AzureCalc_AzureCalcRateCard[[#This Row],[ServiceName]]&amp;Table_wabobpsvr_AzureCalc_AzureCalcRateCard[[#This Row],[Price_Level]]&amp;Table_wabobpsvr_AzureCalc_AzureCalcRateCard[[#This Row],[Region]]</f>
        <v>Basic_D5 VM (Windows)B3</v>
      </c>
      <c r="B6183" s="775">
        <v>3</v>
      </c>
      <c r="C6183" s="775" t="s">
        <v>680</v>
      </c>
      <c r="D6183" s="775" t="s">
        <v>175</v>
      </c>
      <c r="E6183" s="775">
        <v>1.8950400000000001</v>
      </c>
      <c r="F6183" s="775" t="s">
        <v>1103</v>
      </c>
      <c r="G6183" s="775" t="s">
        <v>4235</v>
      </c>
      <c r="H6183" s="775" t="s">
        <v>4235</v>
      </c>
      <c r="I6183" s="775" t="s">
        <v>5239</v>
      </c>
    </row>
    <row r="6184" spans="1:9">
      <c r="A6184" s="775" t="str">
        <f>Table_wabobpsvr_AzureCalc_AzureCalcRateCard[[#This Row],[ServiceName]]&amp;Table_wabobpsvr_AzureCalc_AzureCalcRateCard[[#This Row],[Price_Level]]&amp;Table_wabobpsvr_AzureCalc_AzureCalcRateCard[[#This Row],[Region]]</f>
        <v>Basic_D5 VM (Windows)C3</v>
      </c>
      <c r="B6184" s="775">
        <v>3</v>
      </c>
      <c r="C6184" s="775" t="s">
        <v>680</v>
      </c>
      <c r="D6184" s="775" t="s">
        <v>177</v>
      </c>
      <c r="E6184" s="775">
        <v>1.83456</v>
      </c>
      <c r="F6184" s="775" t="s">
        <v>1103</v>
      </c>
      <c r="G6184" s="775" t="s">
        <v>4235</v>
      </c>
      <c r="H6184" s="775" t="s">
        <v>4235</v>
      </c>
      <c r="I6184" s="775" t="s">
        <v>5239</v>
      </c>
    </row>
    <row r="6185" spans="1:9">
      <c r="A6185" s="775" t="str">
        <f>Table_wabobpsvr_AzureCalc_AzureCalcRateCard[[#This Row],[ServiceName]]&amp;Table_wabobpsvr_AzureCalc_AzureCalcRateCard[[#This Row],[Price_Level]]&amp;Table_wabobpsvr_AzureCalc_AzureCalcRateCard[[#This Row],[Region]]</f>
        <v>Basic_D5 VM (Windows)D3</v>
      </c>
      <c r="B6185" s="775">
        <v>3</v>
      </c>
      <c r="C6185" s="775" t="s">
        <v>680</v>
      </c>
      <c r="D6185" s="775" t="s">
        <v>176</v>
      </c>
      <c r="E6185" s="775">
        <v>1.7740800000000001</v>
      </c>
      <c r="F6185" s="775" t="s">
        <v>1103</v>
      </c>
      <c r="G6185" s="775" t="s">
        <v>4235</v>
      </c>
      <c r="H6185" s="775" t="s">
        <v>4235</v>
      </c>
      <c r="I6185" s="775" t="s">
        <v>5239</v>
      </c>
    </row>
    <row r="6186" spans="1:9">
      <c r="A6186" s="775" t="str">
        <f>Table_wabobpsvr_AzureCalc_AzureCalcRateCard[[#This Row],[ServiceName]]&amp;Table_wabobpsvr_AzureCalc_AzureCalcRateCard[[#This Row],[Price_Level]]&amp;Table_wabobpsvr_AzureCalc_AzureCalcRateCard[[#This Row],[Region]]</f>
        <v>Basic_D5 VM (Windows)MOSP6</v>
      </c>
      <c r="B6186" s="775">
        <v>6</v>
      </c>
      <c r="C6186" s="775" t="s">
        <v>680</v>
      </c>
      <c r="D6186" s="775" t="s">
        <v>606</v>
      </c>
      <c r="E6186" s="775">
        <v>2.016</v>
      </c>
      <c r="F6186" s="775" t="s">
        <v>1103</v>
      </c>
      <c r="G6186" s="775" t="s">
        <v>4235</v>
      </c>
      <c r="H6186" s="775" t="s">
        <v>4235</v>
      </c>
      <c r="I6186" s="775" t="s">
        <v>5240</v>
      </c>
    </row>
    <row r="6187" spans="1:9">
      <c r="A6187" s="775" t="str">
        <f>Table_wabobpsvr_AzureCalc_AzureCalcRateCard[[#This Row],[ServiceName]]&amp;Table_wabobpsvr_AzureCalc_AzureCalcRateCard[[#This Row],[Price_Level]]&amp;Table_wabobpsvr_AzureCalc_AzureCalcRateCard[[#This Row],[Region]]</f>
        <v>Basic_D5 VM (Windows)A6</v>
      </c>
      <c r="B6187" s="775">
        <v>6</v>
      </c>
      <c r="C6187" s="775" t="s">
        <v>680</v>
      </c>
      <c r="D6187" s="775" t="s">
        <v>174</v>
      </c>
      <c r="E6187" s="775">
        <v>1.9555199999999999</v>
      </c>
      <c r="F6187" s="775" t="s">
        <v>1103</v>
      </c>
      <c r="G6187" s="775" t="s">
        <v>4235</v>
      </c>
      <c r="H6187" s="775" t="s">
        <v>4235</v>
      </c>
      <c r="I6187" s="775" t="s">
        <v>5240</v>
      </c>
    </row>
    <row r="6188" spans="1:9">
      <c r="A6188" s="775" t="str">
        <f>Table_wabobpsvr_AzureCalc_AzureCalcRateCard[[#This Row],[ServiceName]]&amp;Table_wabobpsvr_AzureCalc_AzureCalcRateCard[[#This Row],[Price_Level]]&amp;Table_wabobpsvr_AzureCalc_AzureCalcRateCard[[#This Row],[Region]]</f>
        <v>Basic_D5 VM (Windows)B6</v>
      </c>
      <c r="B6188" s="775">
        <v>6</v>
      </c>
      <c r="C6188" s="775" t="s">
        <v>680</v>
      </c>
      <c r="D6188" s="775" t="s">
        <v>175</v>
      </c>
      <c r="E6188" s="775">
        <v>1.8950400000000001</v>
      </c>
      <c r="F6188" s="775" t="s">
        <v>1103</v>
      </c>
      <c r="G6188" s="775" t="s">
        <v>4235</v>
      </c>
      <c r="H6188" s="775" t="s">
        <v>4235</v>
      </c>
      <c r="I6188" s="775" t="s">
        <v>5240</v>
      </c>
    </row>
    <row r="6189" spans="1:9">
      <c r="A6189" s="775" t="str">
        <f>Table_wabobpsvr_AzureCalc_AzureCalcRateCard[[#This Row],[ServiceName]]&amp;Table_wabobpsvr_AzureCalc_AzureCalcRateCard[[#This Row],[Price_Level]]&amp;Table_wabobpsvr_AzureCalc_AzureCalcRateCard[[#This Row],[Region]]</f>
        <v>Basic_D5 VM (Windows)C6</v>
      </c>
      <c r="B6189" s="775">
        <v>6</v>
      </c>
      <c r="C6189" s="775" t="s">
        <v>680</v>
      </c>
      <c r="D6189" s="775" t="s">
        <v>177</v>
      </c>
      <c r="E6189" s="775">
        <v>1.83456</v>
      </c>
      <c r="F6189" s="775" t="s">
        <v>1103</v>
      </c>
      <c r="G6189" s="775" t="s">
        <v>4235</v>
      </c>
      <c r="H6189" s="775" t="s">
        <v>4235</v>
      </c>
      <c r="I6189" s="775" t="s">
        <v>5240</v>
      </c>
    </row>
    <row r="6190" spans="1:9">
      <c r="A6190" s="775" t="str">
        <f>Table_wabobpsvr_AzureCalc_AzureCalcRateCard[[#This Row],[ServiceName]]&amp;Table_wabobpsvr_AzureCalc_AzureCalcRateCard[[#This Row],[Price_Level]]&amp;Table_wabobpsvr_AzureCalc_AzureCalcRateCard[[#This Row],[Region]]</f>
        <v>Basic_D5 VM (Windows)D6</v>
      </c>
      <c r="B6190" s="775">
        <v>6</v>
      </c>
      <c r="C6190" s="775" t="s">
        <v>680</v>
      </c>
      <c r="D6190" s="775" t="s">
        <v>176</v>
      </c>
      <c r="E6190" s="775">
        <v>1.7740800000000001</v>
      </c>
      <c r="F6190" s="775" t="s">
        <v>1103</v>
      </c>
      <c r="G6190" s="775" t="s">
        <v>4235</v>
      </c>
      <c r="H6190" s="775" t="s">
        <v>4235</v>
      </c>
      <c r="I6190" s="775" t="s">
        <v>5240</v>
      </c>
    </row>
    <row r="6191" spans="1:9">
      <c r="A6191" s="775" t="str">
        <f>Table_wabobpsvr_AzureCalc_AzureCalcRateCard[[#This Row],[ServiceName]]&amp;Table_wabobpsvr_AzureCalc_AzureCalcRateCard[[#This Row],[Price_Level]]&amp;Table_wabobpsvr_AzureCalc_AzureCalcRateCard[[#This Row],[Region]]</f>
        <v>Basic_D5 VM (Windows)MOSP2</v>
      </c>
      <c r="B6191" s="775">
        <v>2</v>
      </c>
      <c r="C6191" s="775" t="s">
        <v>680</v>
      </c>
      <c r="D6191" s="775" t="s">
        <v>606</v>
      </c>
      <c r="E6191" s="775">
        <v>1.8720000000000001</v>
      </c>
      <c r="F6191" s="775" t="s">
        <v>1103</v>
      </c>
      <c r="G6191" s="775" t="s">
        <v>4235</v>
      </c>
      <c r="H6191" s="775" t="s">
        <v>4235</v>
      </c>
      <c r="I6191" s="775" t="s">
        <v>5241</v>
      </c>
    </row>
    <row r="6192" spans="1:9">
      <c r="A6192" s="775" t="str">
        <f>Table_wabobpsvr_AzureCalc_AzureCalcRateCard[[#This Row],[ServiceName]]&amp;Table_wabobpsvr_AzureCalc_AzureCalcRateCard[[#This Row],[Price_Level]]&amp;Table_wabobpsvr_AzureCalc_AzureCalcRateCard[[#This Row],[Region]]</f>
        <v>Basic_D5 VM (Windows)A2</v>
      </c>
      <c r="B6192" s="775">
        <v>2</v>
      </c>
      <c r="C6192" s="775" t="s">
        <v>680</v>
      </c>
      <c r="D6192" s="775" t="s">
        <v>174</v>
      </c>
      <c r="E6192" s="775">
        <v>1.8158399999999999</v>
      </c>
      <c r="F6192" s="775" t="s">
        <v>1103</v>
      </c>
      <c r="G6192" s="775" t="s">
        <v>4235</v>
      </c>
      <c r="H6192" s="775" t="s">
        <v>4235</v>
      </c>
      <c r="I6192" s="775" t="s">
        <v>5241</v>
      </c>
    </row>
    <row r="6193" spans="1:9">
      <c r="A6193" s="775" t="str">
        <f>Table_wabobpsvr_AzureCalc_AzureCalcRateCard[[#This Row],[ServiceName]]&amp;Table_wabobpsvr_AzureCalc_AzureCalcRateCard[[#This Row],[Price_Level]]&amp;Table_wabobpsvr_AzureCalc_AzureCalcRateCard[[#This Row],[Region]]</f>
        <v>Basic_D5 VM (Windows)B2</v>
      </c>
      <c r="B6193" s="775">
        <v>2</v>
      </c>
      <c r="C6193" s="775" t="s">
        <v>680</v>
      </c>
      <c r="D6193" s="775" t="s">
        <v>175</v>
      </c>
      <c r="E6193" s="775">
        <v>1.7596799999999999</v>
      </c>
      <c r="F6193" s="775" t="s">
        <v>1103</v>
      </c>
      <c r="G6193" s="775" t="s">
        <v>4235</v>
      </c>
      <c r="H6193" s="775" t="s">
        <v>4235</v>
      </c>
      <c r="I6193" s="775" t="s">
        <v>5241</v>
      </c>
    </row>
    <row r="6194" spans="1:9">
      <c r="A6194" s="1039" t="str">
        <f>Table_wabobpsvr_AzureCalc_AzureCalcRateCard[[#This Row],[ServiceName]]&amp;Table_wabobpsvr_AzureCalc_AzureCalcRateCard[[#This Row],[Price_Level]]&amp;Table_wabobpsvr_AzureCalc_AzureCalcRateCard[[#This Row],[Region]]</f>
        <v>Basic_D5 VM (Windows)C2</v>
      </c>
      <c r="B6194" s="1039">
        <v>2</v>
      </c>
      <c r="C6194" s="1039" t="s">
        <v>680</v>
      </c>
      <c r="D6194" s="1039" t="s">
        <v>177</v>
      </c>
      <c r="E6194" s="1039">
        <v>1.7035199999999999</v>
      </c>
      <c r="F6194" s="1039" t="s">
        <v>1103</v>
      </c>
      <c r="G6194" s="775" t="s">
        <v>4235</v>
      </c>
      <c r="H6194" s="775" t="s">
        <v>4235</v>
      </c>
      <c r="I6194" s="775" t="s">
        <v>5241</v>
      </c>
    </row>
    <row r="6195" spans="1:9">
      <c r="A6195" s="1039" t="str">
        <f>Table_wabobpsvr_AzureCalc_AzureCalcRateCard[[#This Row],[ServiceName]]&amp;Table_wabobpsvr_AzureCalc_AzureCalcRateCard[[#This Row],[Price_Level]]&amp;Table_wabobpsvr_AzureCalc_AzureCalcRateCard[[#This Row],[Region]]</f>
        <v>Basic_D5 VM (Windows)D2</v>
      </c>
      <c r="B6195" s="1039">
        <v>2</v>
      </c>
      <c r="C6195" s="1039" t="s">
        <v>680</v>
      </c>
      <c r="D6195" s="1039" t="s">
        <v>176</v>
      </c>
      <c r="E6195" s="1039">
        <v>1.6473599999999999</v>
      </c>
      <c r="F6195" s="1039" t="s">
        <v>1103</v>
      </c>
      <c r="G6195" s="775" t="s">
        <v>4235</v>
      </c>
      <c r="H6195" s="775" t="s">
        <v>4235</v>
      </c>
      <c r="I6195" s="775" t="s">
        <v>5241</v>
      </c>
    </row>
    <row r="6196" spans="1:9">
      <c r="A6196" s="1039" t="str">
        <f>Table_wabobpsvr_AzureCalc_AzureCalcRateCard[[#This Row],[ServiceName]]&amp;Table_wabobpsvr_AzureCalc_AzureCalcRateCard[[#This Row],[Price_Level]]&amp;Table_wabobpsvr_AzureCalc_AzureCalcRateCard[[#This Row],[Region]]</f>
        <v>Basic_D5 VM (Windows)MOSP5</v>
      </c>
      <c r="B6196" s="1039">
        <v>5</v>
      </c>
      <c r="C6196" s="1039" t="s">
        <v>680</v>
      </c>
      <c r="D6196" s="1039" t="s">
        <v>606</v>
      </c>
      <c r="E6196" s="1039">
        <v>2.016</v>
      </c>
      <c r="F6196" s="1039" t="s">
        <v>1103</v>
      </c>
      <c r="G6196" s="775" t="s">
        <v>4235</v>
      </c>
      <c r="H6196" s="775" t="s">
        <v>4235</v>
      </c>
      <c r="I6196" s="775" t="s">
        <v>5242</v>
      </c>
    </row>
    <row r="6197" spans="1:9">
      <c r="A6197" s="1039" t="str">
        <f>Table_wabobpsvr_AzureCalc_AzureCalcRateCard[[#This Row],[ServiceName]]&amp;Table_wabobpsvr_AzureCalc_AzureCalcRateCard[[#This Row],[Price_Level]]&amp;Table_wabobpsvr_AzureCalc_AzureCalcRateCard[[#This Row],[Region]]</f>
        <v>Basic_D5 VM (Windows)A5</v>
      </c>
      <c r="B6197" s="1039">
        <v>5</v>
      </c>
      <c r="C6197" s="1039" t="s">
        <v>680</v>
      </c>
      <c r="D6197" s="1039" t="s">
        <v>174</v>
      </c>
      <c r="E6197" s="1039">
        <v>1.9555199999999999</v>
      </c>
      <c r="F6197" s="1039" t="s">
        <v>1103</v>
      </c>
      <c r="G6197" s="775" t="s">
        <v>4235</v>
      </c>
      <c r="H6197" s="775" t="s">
        <v>4235</v>
      </c>
      <c r="I6197" s="775" t="s">
        <v>5242</v>
      </c>
    </row>
    <row r="6198" spans="1:9">
      <c r="A6198" s="1039" t="str">
        <f>Table_wabobpsvr_AzureCalc_AzureCalcRateCard[[#This Row],[ServiceName]]&amp;Table_wabobpsvr_AzureCalc_AzureCalcRateCard[[#This Row],[Price_Level]]&amp;Table_wabobpsvr_AzureCalc_AzureCalcRateCard[[#This Row],[Region]]</f>
        <v>Basic_D5 VM (Windows)B5</v>
      </c>
      <c r="B6198" s="1039">
        <v>5</v>
      </c>
      <c r="C6198" s="1039" t="s">
        <v>680</v>
      </c>
      <c r="D6198" s="1039" t="s">
        <v>175</v>
      </c>
      <c r="E6198" s="1039">
        <v>1.8950400000000001</v>
      </c>
      <c r="F6198" s="1039" t="s">
        <v>1103</v>
      </c>
      <c r="G6198" s="775" t="s">
        <v>4235</v>
      </c>
      <c r="H6198" s="775" t="s">
        <v>4235</v>
      </c>
      <c r="I6198" s="775" t="s">
        <v>5242</v>
      </c>
    </row>
    <row r="6199" spans="1:9">
      <c r="A6199" s="1039" t="str">
        <f>Table_wabobpsvr_AzureCalc_AzureCalcRateCard[[#This Row],[ServiceName]]&amp;Table_wabobpsvr_AzureCalc_AzureCalcRateCard[[#This Row],[Price_Level]]&amp;Table_wabobpsvr_AzureCalc_AzureCalcRateCard[[#This Row],[Region]]</f>
        <v>Basic_D5 VM (Windows)C5</v>
      </c>
      <c r="B6199" s="1039">
        <v>5</v>
      </c>
      <c r="C6199" s="1039" t="s">
        <v>680</v>
      </c>
      <c r="D6199" s="1039" t="s">
        <v>177</v>
      </c>
      <c r="E6199" s="1039">
        <v>1.83456</v>
      </c>
      <c r="F6199" s="1039" t="s">
        <v>1103</v>
      </c>
      <c r="G6199" s="775" t="s">
        <v>4235</v>
      </c>
      <c r="H6199" s="775" t="s">
        <v>4235</v>
      </c>
      <c r="I6199" s="775" t="s">
        <v>5242</v>
      </c>
    </row>
    <row r="6200" spans="1:9">
      <c r="A6200" s="1039" t="str">
        <f>Table_wabobpsvr_AzureCalc_AzureCalcRateCard[[#This Row],[ServiceName]]&amp;Table_wabobpsvr_AzureCalc_AzureCalcRateCard[[#This Row],[Price_Level]]&amp;Table_wabobpsvr_AzureCalc_AzureCalcRateCard[[#This Row],[Region]]</f>
        <v>Basic_D5 VM (Windows)D5</v>
      </c>
      <c r="B6200" s="1039">
        <v>5</v>
      </c>
      <c r="C6200" s="1039" t="s">
        <v>680</v>
      </c>
      <c r="D6200" s="1039" t="s">
        <v>176</v>
      </c>
      <c r="E6200" s="1039">
        <v>1.7740800000000001</v>
      </c>
      <c r="F6200" s="1039" t="s">
        <v>1103</v>
      </c>
      <c r="G6200" s="775" t="s">
        <v>4235</v>
      </c>
      <c r="H6200" s="775" t="s">
        <v>4235</v>
      </c>
      <c r="I6200" s="775" t="s">
        <v>5242</v>
      </c>
    </row>
    <row r="6201" spans="1:9">
      <c r="A6201" s="1039" t="str">
        <f>Table_wabobpsvr_AzureCalc_AzureCalcRateCard[[#This Row],[ServiceName]]&amp;Table_wabobpsvr_AzureCalc_AzureCalcRateCard[[#This Row],[Price_Level]]&amp;Table_wabobpsvr_AzureCalc_AzureCalcRateCard[[#This Row],[Region]]</f>
        <v>Basic_D5 VM (Windows)MOSP1</v>
      </c>
      <c r="B6201" s="1039">
        <v>1</v>
      </c>
      <c r="C6201" s="1039" t="s">
        <v>680</v>
      </c>
      <c r="D6201" s="1039" t="s">
        <v>606</v>
      </c>
      <c r="E6201" s="1039">
        <v>1.8720000000000001</v>
      </c>
      <c r="F6201" s="1039" t="s">
        <v>1103</v>
      </c>
      <c r="G6201" s="775" t="s">
        <v>4235</v>
      </c>
      <c r="H6201" s="775" t="s">
        <v>4235</v>
      </c>
      <c r="I6201" s="775" t="s">
        <v>5243</v>
      </c>
    </row>
    <row r="6202" spans="1:9">
      <c r="A6202" s="1039" t="str">
        <f>Table_wabobpsvr_AzureCalc_AzureCalcRateCard[[#This Row],[ServiceName]]&amp;Table_wabobpsvr_AzureCalc_AzureCalcRateCard[[#This Row],[Price_Level]]&amp;Table_wabobpsvr_AzureCalc_AzureCalcRateCard[[#This Row],[Region]]</f>
        <v>Basic_D5 VM (Windows)A1</v>
      </c>
      <c r="B6202" s="1039">
        <v>1</v>
      </c>
      <c r="C6202" s="1039" t="s">
        <v>680</v>
      </c>
      <c r="D6202" s="1039" t="s">
        <v>174</v>
      </c>
      <c r="E6202" s="1039">
        <v>1.8158399999999999</v>
      </c>
      <c r="F6202" s="1039" t="s">
        <v>1103</v>
      </c>
      <c r="G6202" s="775" t="s">
        <v>4235</v>
      </c>
      <c r="H6202" s="775" t="s">
        <v>4235</v>
      </c>
      <c r="I6202" s="775" t="s">
        <v>5243</v>
      </c>
    </row>
    <row r="6203" spans="1:9">
      <c r="A6203" s="1039" t="str">
        <f>Table_wabobpsvr_AzureCalc_AzureCalcRateCard[[#This Row],[ServiceName]]&amp;Table_wabobpsvr_AzureCalc_AzureCalcRateCard[[#This Row],[Price_Level]]&amp;Table_wabobpsvr_AzureCalc_AzureCalcRateCard[[#This Row],[Region]]</f>
        <v>Basic_D5 VM (Windows)B1</v>
      </c>
      <c r="B6203" s="1039">
        <v>1</v>
      </c>
      <c r="C6203" s="1039" t="s">
        <v>680</v>
      </c>
      <c r="D6203" s="1039" t="s">
        <v>175</v>
      </c>
      <c r="E6203" s="1039">
        <v>1.7596799999999999</v>
      </c>
      <c r="F6203" s="1039" t="s">
        <v>1103</v>
      </c>
      <c r="G6203" s="775" t="s">
        <v>4235</v>
      </c>
      <c r="H6203" s="775" t="s">
        <v>4235</v>
      </c>
      <c r="I6203" s="775" t="s">
        <v>5243</v>
      </c>
    </row>
    <row r="6204" spans="1:9">
      <c r="A6204" s="1039" t="str">
        <f>Table_wabobpsvr_AzureCalc_AzureCalcRateCard[[#This Row],[ServiceName]]&amp;Table_wabobpsvr_AzureCalc_AzureCalcRateCard[[#This Row],[Price_Level]]&amp;Table_wabobpsvr_AzureCalc_AzureCalcRateCard[[#This Row],[Region]]</f>
        <v>Basic_D5 VM (Windows)C1</v>
      </c>
      <c r="B6204" s="1039">
        <v>1</v>
      </c>
      <c r="C6204" s="1039" t="s">
        <v>680</v>
      </c>
      <c r="D6204" s="1039" t="s">
        <v>177</v>
      </c>
      <c r="E6204" s="1039">
        <v>1.7035199999999999</v>
      </c>
      <c r="F6204" s="1039" t="s">
        <v>1103</v>
      </c>
      <c r="G6204" s="775" t="s">
        <v>4235</v>
      </c>
      <c r="H6204" s="775" t="s">
        <v>4235</v>
      </c>
      <c r="I6204" s="775" t="s">
        <v>5243</v>
      </c>
    </row>
    <row r="6205" spans="1:9">
      <c r="A6205" s="1039" t="str">
        <f>Table_wabobpsvr_AzureCalc_AzureCalcRateCard[[#This Row],[ServiceName]]&amp;Table_wabobpsvr_AzureCalc_AzureCalcRateCard[[#This Row],[Price_Level]]&amp;Table_wabobpsvr_AzureCalc_AzureCalcRateCard[[#This Row],[Region]]</f>
        <v>Basic_D5 VM (Windows)D1</v>
      </c>
      <c r="B6205" s="1039">
        <v>1</v>
      </c>
      <c r="C6205" s="1039" t="s">
        <v>680</v>
      </c>
      <c r="D6205" s="1039" t="s">
        <v>176</v>
      </c>
      <c r="E6205" s="1039">
        <v>1.6473599999999999</v>
      </c>
      <c r="F6205" s="1039" t="s">
        <v>1103</v>
      </c>
      <c r="G6205" s="775" t="s">
        <v>4235</v>
      </c>
      <c r="H6205" s="775" t="s">
        <v>4235</v>
      </c>
      <c r="I6205" s="775" t="s">
        <v>5243</v>
      </c>
    </row>
    <row r="6206" spans="1:9">
      <c r="A6206" s="1039" t="str">
        <f>Table_wabobpsvr_AzureCalc_AzureCalcRateCard[[#This Row],[ServiceName]]&amp;Table_wabobpsvr_AzureCalc_AzureCalcRateCard[[#This Row],[Price_Level]]&amp;Table_wabobpsvr_AzureCalc_AzureCalcRateCard[[#This Row],[Region]]</f>
        <v>Basic_D5 VM (Windows)MOSP4</v>
      </c>
      <c r="B6206" s="1039">
        <v>4</v>
      </c>
      <c r="C6206" s="1039" t="s">
        <v>680</v>
      </c>
      <c r="D6206" s="1039" t="s">
        <v>606</v>
      </c>
      <c r="E6206" s="1039">
        <v>2.016</v>
      </c>
      <c r="F6206" s="1039" t="s">
        <v>1103</v>
      </c>
      <c r="G6206" s="775" t="s">
        <v>4235</v>
      </c>
      <c r="H6206" s="775" t="s">
        <v>4235</v>
      </c>
      <c r="I6206" s="775" t="s">
        <v>5244</v>
      </c>
    </row>
    <row r="6207" spans="1:9">
      <c r="A6207" s="1039" t="str">
        <f>Table_wabobpsvr_AzureCalc_AzureCalcRateCard[[#This Row],[ServiceName]]&amp;Table_wabobpsvr_AzureCalc_AzureCalcRateCard[[#This Row],[Price_Level]]&amp;Table_wabobpsvr_AzureCalc_AzureCalcRateCard[[#This Row],[Region]]</f>
        <v>Basic_D5 VM (Windows)A4</v>
      </c>
      <c r="B6207" s="1039">
        <v>4</v>
      </c>
      <c r="C6207" s="1039" t="s">
        <v>680</v>
      </c>
      <c r="D6207" s="1039" t="s">
        <v>174</v>
      </c>
      <c r="E6207" s="1039">
        <v>1.9555199999999999</v>
      </c>
      <c r="F6207" s="1039" t="s">
        <v>1103</v>
      </c>
      <c r="G6207" s="775" t="s">
        <v>4235</v>
      </c>
      <c r="H6207" s="775" t="s">
        <v>4235</v>
      </c>
      <c r="I6207" s="775" t="s">
        <v>5244</v>
      </c>
    </row>
    <row r="6208" spans="1:9">
      <c r="A6208" s="1039" t="str">
        <f>Table_wabobpsvr_AzureCalc_AzureCalcRateCard[[#This Row],[ServiceName]]&amp;Table_wabobpsvr_AzureCalc_AzureCalcRateCard[[#This Row],[Price_Level]]&amp;Table_wabobpsvr_AzureCalc_AzureCalcRateCard[[#This Row],[Region]]</f>
        <v>Basic_D5 VM (Windows)B4</v>
      </c>
      <c r="B6208" s="1039">
        <v>4</v>
      </c>
      <c r="C6208" s="1039" t="s">
        <v>680</v>
      </c>
      <c r="D6208" s="1039" t="s">
        <v>175</v>
      </c>
      <c r="E6208" s="1039">
        <v>1.8950400000000001</v>
      </c>
      <c r="F6208" s="1039" t="s">
        <v>1103</v>
      </c>
      <c r="G6208" s="775" t="s">
        <v>4235</v>
      </c>
      <c r="H6208" s="775" t="s">
        <v>4235</v>
      </c>
      <c r="I6208" s="775" t="s">
        <v>5244</v>
      </c>
    </row>
    <row r="6209" spans="1:9">
      <c r="A6209" s="1039" t="str">
        <f>Table_wabobpsvr_AzureCalc_AzureCalcRateCard[[#This Row],[ServiceName]]&amp;Table_wabobpsvr_AzureCalc_AzureCalcRateCard[[#This Row],[Price_Level]]&amp;Table_wabobpsvr_AzureCalc_AzureCalcRateCard[[#This Row],[Region]]</f>
        <v>Basic_D5 VM (Windows)C4</v>
      </c>
      <c r="B6209" s="1039">
        <v>4</v>
      </c>
      <c r="C6209" s="1039" t="s">
        <v>680</v>
      </c>
      <c r="D6209" s="1039" t="s">
        <v>177</v>
      </c>
      <c r="E6209" s="1039">
        <v>1.83456</v>
      </c>
      <c r="F6209" s="1039" t="s">
        <v>1103</v>
      </c>
      <c r="G6209" s="775" t="s">
        <v>4235</v>
      </c>
      <c r="H6209" s="775" t="s">
        <v>4235</v>
      </c>
      <c r="I6209" s="775" t="s">
        <v>5244</v>
      </c>
    </row>
    <row r="6210" spans="1:9">
      <c r="A6210" s="1039" t="str">
        <f>Table_wabobpsvr_AzureCalc_AzureCalcRateCard[[#This Row],[ServiceName]]&amp;Table_wabobpsvr_AzureCalc_AzureCalcRateCard[[#This Row],[Price_Level]]&amp;Table_wabobpsvr_AzureCalc_AzureCalcRateCard[[#This Row],[Region]]</f>
        <v>Basic_D5 VM (Windows)D4</v>
      </c>
      <c r="B6210" s="1039">
        <v>4</v>
      </c>
      <c r="C6210" s="1039" t="s">
        <v>680</v>
      </c>
      <c r="D6210" s="1039" t="s">
        <v>176</v>
      </c>
      <c r="E6210" s="1039">
        <v>1.7740800000000001</v>
      </c>
      <c r="F6210" s="1039" t="s">
        <v>1103</v>
      </c>
      <c r="G6210" s="775" t="s">
        <v>4235</v>
      </c>
      <c r="H6210" s="775" t="s">
        <v>4235</v>
      </c>
      <c r="I6210" s="775" t="s">
        <v>5244</v>
      </c>
    </row>
    <row r="6211" spans="1:9">
      <c r="A6211" s="775" t="str">
        <f>Table_wabobpsvr_AzureCalc_AzureCalcRateCard[[#This Row],[ServiceName]]&amp;Table_wabobpsvr_AzureCalc_AzureCalcRateCard[[#This Row],[Price_Level]]&amp;Table_wabobpsvr_AzureCalc_AzureCalcRateCard[[#This Row],[Region]]</f>
        <v>Basic_D5 VM (Windows)MOSP14</v>
      </c>
      <c r="B6211" s="775">
        <v>14</v>
      </c>
      <c r="C6211" s="775" t="s">
        <v>680</v>
      </c>
      <c r="D6211" s="775" t="s">
        <v>606</v>
      </c>
      <c r="E6211" s="775">
        <v>999999</v>
      </c>
      <c r="F6211" s="775" t="s">
        <v>1103</v>
      </c>
      <c r="G6211" s="775" t="s">
        <v>4235</v>
      </c>
      <c r="H6211" s="775" t="s">
        <v>4235</v>
      </c>
      <c r="I6211" s="775" t="s">
        <v>5245</v>
      </c>
    </row>
    <row r="6212" spans="1:9">
      <c r="A6212" s="775" t="str">
        <f>Table_wabobpsvr_AzureCalc_AzureCalcRateCard[[#This Row],[ServiceName]]&amp;Table_wabobpsvr_AzureCalc_AzureCalcRateCard[[#This Row],[Price_Level]]&amp;Table_wabobpsvr_AzureCalc_AzureCalcRateCard[[#This Row],[Region]]</f>
        <v>Basic_D5 VM (Windows)A14</v>
      </c>
      <c r="B6212" s="775">
        <v>14</v>
      </c>
      <c r="C6212" s="775" t="s">
        <v>680</v>
      </c>
      <c r="D6212" s="775" t="s">
        <v>174</v>
      </c>
      <c r="E6212" s="775">
        <v>2.5219999999999998</v>
      </c>
      <c r="F6212" s="775" t="s">
        <v>1103</v>
      </c>
      <c r="G6212" s="775" t="s">
        <v>4235</v>
      </c>
      <c r="H6212" s="775" t="s">
        <v>4235</v>
      </c>
      <c r="I6212" s="775" t="s">
        <v>5245</v>
      </c>
    </row>
    <row r="6213" spans="1:9">
      <c r="A6213" s="775" t="str">
        <f>Table_wabobpsvr_AzureCalc_AzureCalcRateCard[[#This Row],[ServiceName]]&amp;Table_wabobpsvr_AzureCalc_AzureCalcRateCard[[#This Row],[Price_Level]]&amp;Table_wabobpsvr_AzureCalc_AzureCalcRateCard[[#This Row],[Region]]</f>
        <v>Basic_D5 VM (Windows)B14</v>
      </c>
      <c r="B6213" s="775">
        <v>14</v>
      </c>
      <c r="C6213" s="775" t="s">
        <v>680</v>
      </c>
      <c r="D6213" s="775" t="s">
        <v>175</v>
      </c>
      <c r="E6213" s="775">
        <v>2.444</v>
      </c>
      <c r="F6213" s="775" t="s">
        <v>1103</v>
      </c>
      <c r="G6213" s="775" t="s">
        <v>4235</v>
      </c>
      <c r="H6213" s="775" t="s">
        <v>4235</v>
      </c>
      <c r="I6213" s="775" t="s">
        <v>5245</v>
      </c>
    </row>
    <row r="6214" spans="1:9">
      <c r="A6214" s="775" t="str">
        <f>Table_wabobpsvr_AzureCalc_AzureCalcRateCard[[#This Row],[ServiceName]]&amp;Table_wabobpsvr_AzureCalc_AzureCalcRateCard[[#This Row],[Price_Level]]&amp;Table_wabobpsvr_AzureCalc_AzureCalcRateCard[[#This Row],[Region]]</f>
        <v>Basic_D5 VM (Windows)C14</v>
      </c>
      <c r="B6214" s="775">
        <v>14</v>
      </c>
      <c r="C6214" s="775" t="s">
        <v>680</v>
      </c>
      <c r="D6214" s="775" t="s">
        <v>177</v>
      </c>
      <c r="E6214" s="775">
        <v>2.3660000000000001</v>
      </c>
      <c r="F6214" s="775" t="s">
        <v>1103</v>
      </c>
      <c r="G6214" s="775" t="s">
        <v>4235</v>
      </c>
      <c r="H6214" s="775" t="s">
        <v>4235</v>
      </c>
      <c r="I6214" s="775" t="s">
        <v>5245</v>
      </c>
    </row>
    <row r="6215" spans="1:9">
      <c r="A6215" s="775" t="str">
        <f>Table_wabobpsvr_AzureCalc_AzureCalcRateCard[[#This Row],[ServiceName]]&amp;Table_wabobpsvr_AzureCalc_AzureCalcRateCard[[#This Row],[Price_Level]]&amp;Table_wabobpsvr_AzureCalc_AzureCalcRateCard[[#This Row],[Region]]</f>
        <v>Basic_D5 VM (Windows)D14</v>
      </c>
      <c r="B6215" s="775">
        <v>14</v>
      </c>
      <c r="C6215" s="775" t="s">
        <v>680</v>
      </c>
      <c r="D6215" s="775" t="s">
        <v>176</v>
      </c>
      <c r="E6215" s="775">
        <v>2.2879999999999998</v>
      </c>
      <c r="F6215" s="775" t="s">
        <v>1103</v>
      </c>
      <c r="G6215" s="775" t="s">
        <v>4235</v>
      </c>
      <c r="H6215" s="775" t="s">
        <v>4235</v>
      </c>
      <c r="I6215" s="775" t="s">
        <v>5245</v>
      </c>
    </row>
    <row r="6216" spans="1:9">
      <c r="A6216" s="775" t="str">
        <f>Table_wabobpsvr_AzureCalc_AzureCalcRateCard[[#This Row],[ServiceName]]&amp;Table_wabobpsvr_AzureCalc_AzureCalcRateCard[[#This Row],[Price_Level]]&amp;Table_wabobpsvr_AzureCalc_AzureCalcRateCard[[#This Row],[Region]]</f>
        <v>Basic_D5 VM (Windows)MOSP</v>
      </c>
      <c r="B6216" s="775"/>
      <c r="C6216" s="775" t="s">
        <v>680</v>
      </c>
      <c r="D6216" s="775" t="s">
        <v>606</v>
      </c>
      <c r="E6216" s="775">
        <v>1.8720000000000001</v>
      </c>
      <c r="F6216" s="775" t="s">
        <v>1103</v>
      </c>
      <c r="G6216" s="775" t="s">
        <v>4235</v>
      </c>
      <c r="H6216" s="775" t="s">
        <v>4235</v>
      </c>
      <c r="I6216" s="775" t="s">
        <v>5246</v>
      </c>
    </row>
    <row r="6217" spans="1:9">
      <c r="A6217" s="775" t="str">
        <f>Table_wabobpsvr_AzureCalc_AzureCalcRateCard[[#This Row],[ServiceName]]&amp;Table_wabobpsvr_AzureCalc_AzureCalcRateCard[[#This Row],[Price_Level]]&amp;Table_wabobpsvr_AzureCalc_AzureCalcRateCard[[#This Row],[Region]]</f>
        <v>Basic_D5 VM (Windows)A</v>
      </c>
      <c r="B6217" s="775"/>
      <c r="C6217" s="775" t="s">
        <v>680</v>
      </c>
      <c r="D6217" s="775" t="s">
        <v>174</v>
      </c>
      <c r="E6217" s="775">
        <v>1.8158399999999999</v>
      </c>
      <c r="F6217" s="775" t="s">
        <v>1103</v>
      </c>
      <c r="G6217" s="775" t="s">
        <v>3923</v>
      </c>
      <c r="H6217" s="775" t="s">
        <v>3924</v>
      </c>
      <c r="I6217" s="775" t="s">
        <v>5246</v>
      </c>
    </row>
    <row r="6218" spans="1:9">
      <c r="A6218" s="1039" t="str">
        <f>Table_wabobpsvr_AzureCalc_AzureCalcRateCard[[#This Row],[ServiceName]]&amp;Table_wabobpsvr_AzureCalc_AzureCalcRateCard[[#This Row],[Price_Level]]&amp;Table_wabobpsvr_AzureCalc_AzureCalcRateCard[[#This Row],[Region]]</f>
        <v>Basic_D5 VM (Windows)B</v>
      </c>
      <c r="B6218" s="1039"/>
      <c r="C6218" s="1039" t="s">
        <v>680</v>
      </c>
      <c r="D6218" s="1039" t="s">
        <v>175</v>
      </c>
      <c r="E6218" s="1039">
        <v>1.7596799999999999</v>
      </c>
      <c r="F6218" s="1039" t="s">
        <v>1103</v>
      </c>
      <c r="G6218" s="775" t="s">
        <v>3923</v>
      </c>
      <c r="H6218" s="775" t="s">
        <v>3924</v>
      </c>
      <c r="I6218" s="775" t="s">
        <v>5246</v>
      </c>
    </row>
    <row r="6219" spans="1:9">
      <c r="A6219" s="775" t="str">
        <f>Table_wabobpsvr_AzureCalc_AzureCalcRateCard[[#This Row],[ServiceName]]&amp;Table_wabobpsvr_AzureCalc_AzureCalcRateCard[[#This Row],[Price_Level]]&amp;Table_wabobpsvr_AzureCalc_AzureCalcRateCard[[#This Row],[Region]]</f>
        <v>Basic_D5 VM (Windows)C</v>
      </c>
      <c r="B6219" s="775"/>
      <c r="C6219" s="775" t="s">
        <v>680</v>
      </c>
      <c r="D6219" s="775" t="s">
        <v>177</v>
      </c>
      <c r="E6219" s="775">
        <v>1.7035199999999999</v>
      </c>
      <c r="F6219" s="775" t="s">
        <v>1103</v>
      </c>
      <c r="G6219" s="775" t="s">
        <v>3923</v>
      </c>
      <c r="H6219" s="775" t="s">
        <v>3924</v>
      </c>
      <c r="I6219" s="775" t="s">
        <v>5246</v>
      </c>
    </row>
    <row r="6220" spans="1:9">
      <c r="A6220" s="775" t="str">
        <f>Table_wabobpsvr_AzureCalc_AzureCalcRateCard[[#This Row],[ServiceName]]&amp;Table_wabobpsvr_AzureCalc_AzureCalcRateCard[[#This Row],[Price_Level]]&amp;Table_wabobpsvr_AzureCalc_AzureCalcRateCard[[#This Row],[Region]]</f>
        <v>Basic_D5 VM (Windows)D</v>
      </c>
      <c r="B6220" s="775"/>
      <c r="C6220" s="775" t="s">
        <v>680</v>
      </c>
      <c r="D6220" s="775" t="s">
        <v>176</v>
      </c>
      <c r="E6220" s="775">
        <v>1.6473599999999999</v>
      </c>
      <c r="F6220" s="775" t="s">
        <v>1103</v>
      </c>
      <c r="G6220" s="775" t="s">
        <v>3923</v>
      </c>
      <c r="H6220" s="775" t="s">
        <v>3924</v>
      </c>
      <c r="I6220" s="775" t="s">
        <v>5246</v>
      </c>
    </row>
    <row r="6221" spans="1:9">
      <c r="A6221" s="775" t="str">
        <f>Table_wabobpsvr_AzureCalc_AzureCalcRateCard[[#This Row],[ServiceName]]&amp;Table_wabobpsvr_AzureCalc_AzureCalcRateCard[[#This Row],[Price_Level]]&amp;Table_wabobpsvr_AzureCalc_AzureCalcRateCard[[#This Row],[Region]]</f>
        <v>Basic_D6 VM (Non-Windows)MOSP10</v>
      </c>
      <c r="B6221" s="775">
        <v>10</v>
      </c>
      <c r="C6221" s="775" t="s">
        <v>680</v>
      </c>
      <c r="D6221" s="775" t="s">
        <v>606</v>
      </c>
      <c r="E6221" s="775">
        <v>2.9289999999999998</v>
      </c>
      <c r="F6221" s="775" t="s">
        <v>1104</v>
      </c>
      <c r="G6221" s="775" t="s">
        <v>4235</v>
      </c>
      <c r="H6221" s="775" t="s">
        <v>4235</v>
      </c>
      <c r="I6221" s="775" t="s">
        <v>5247</v>
      </c>
    </row>
    <row r="6222" spans="1:9">
      <c r="A6222" s="775" t="str">
        <f>Table_wabobpsvr_AzureCalc_AzureCalcRateCard[[#This Row],[ServiceName]]&amp;Table_wabobpsvr_AzureCalc_AzureCalcRateCard[[#This Row],[Price_Level]]&amp;Table_wabobpsvr_AzureCalc_AzureCalcRateCard[[#This Row],[Region]]</f>
        <v>Basic_D6 VM (Non-Windows)A10</v>
      </c>
      <c r="B6222" s="775">
        <v>10</v>
      </c>
      <c r="C6222" s="775" t="s">
        <v>680</v>
      </c>
      <c r="D6222" s="775" t="s">
        <v>174</v>
      </c>
      <c r="E6222" s="775">
        <v>2.8411300000000002</v>
      </c>
      <c r="F6222" s="775" t="s">
        <v>1104</v>
      </c>
      <c r="G6222" s="775" t="s">
        <v>4235</v>
      </c>
      <c r="H6222" s="775" t="s">
        <v>4235</v>
      </c>
      <c r="I6222" s="775" t="s">
        <v>5247</v>
      </c>
    </row>
    <row r="6223" spans="1:9">
      <c r="A6223" s="775" t="str">
        <f>Table_wabobpsvr_AzureCalc_AzureCalcRateCard[[#This Row],[ServiceName]]&amp;Table_wabobpsvr_AzureCalc_AzureCalcRateCard[[#This Row],[Price_Level]]&amp;Table_wabobpsvr_AzureCalc_AzureCalcRateCard[[#This Row],[Region]]</f>
        <v>Basic_D6 VM (Non-Windows)B10</v>
      </c>
      <c r="B6223" s="775">
        <v>10</v>
      </c>
      <c r="C6223" s="775" t="s">
        <v>680</v>
      </c>
      <c r="D6223" s="775" t="s">
        <v>175</v>
      </c>
      <c r="E6223" s="775">
        <v>2.75326</v>
      </c>
      <c r="F6223" s="775" t="s">
        <v>1104</v>
      </c>
      <c r="G6223" s="775" t="s">
        <v>4235</v>
      </c>
      <c r="H6223" s="775" t="s">
        <v>4235</v>
      </c>
      <c r="I6223" s="775" t="s">
        <v>5247</v>
      </c>
    </row>
    <row r="6224" spans="1:9">
      <c r="A6224" s="775" t="str">
        <f>Table_wabobpsvr_AzureCalc_AzureCalcRateCard[[#This Row],[ServiceName]]&amp;Table_wabobpsvr_AzureCalc_AzureCalcRateCard[[#This Row],[Price_Level]]&amp;Table_wabobpsvr_AzureCalc_AzureCalcRateCard[[#This Row],[Region]]</f>
        <v>Basic_D6 VM (Non-Windows)C10</v>
      </c>
      <c r="B6224" s="775">
        <v>10</v>
      </c>
      <c r="C6224" s="775" t="s">
        <v>680</v>
      </c>
      <c r="D6224" s="775" t="s">
        <v>177</v>
      </c>
      <c r="E6224" s="775">
        <v>2.6653899999999999</v>
      </c>
      <c r="F6224" s="775" t="s">
        <v>1104</v>
      </c>
      <c r="G6224" s="775" t="s">
        <v>4235</v>
      </c>
      <c r="H6224" s="775" t="s">
        <v>4235</v>
      </c>
      <c r="I6224" s="775" t="s">
        <v>5247</v>
      </c>
    </row>
    <row r="6225" spans="1:9">
      <c r="A6225" s="775" t="str">
        <f>Table_wabobpsvr_AzureCalc_AzureCalcRateCard[[#This Row],[ServiceName]]&amp;Table_wabobpsvr_AzureCalc_AzureCalcRateCard[[#This Row],[Price_Level]]&amp;Table_wabobpsvr_AzureCalc_AzureCalcRateCard[[#This Row],[Region]]</f>
        <v>Basic_D6 VM (Non-Windows)D10</v>
      </c>
      <c r="B6225" s="775">
        <v>10</v>
      </c>
      <c r="C6225" s="775" t="s">
        <v>680</v>
      </c>
      <c r="D6225" s="775" t="s">
        <v>176</v>
      </c>
      <c r="E6225" s="775">
        <v>2.5775199999999998</v>
      </c>
      <c r="F6225" s="775" t="s">
        <v>1104</v>
      </c>
      <c r="G6225" s="775" t="s">
        <v>4235</v>
      </c>
      <c r="H6225" s="775" t="s">
        <v>4235</v>
      </c>
      <c r="I6225" s="775" t="s">
        <v>5247</v>
      </c>
    </row>
    <row r="6226" spans="1:9">
      <c r="A6226" s="775" t="str">
        <f>Table_wabobpsvr_AzureCalc_AzureCalcRateCard[[#This Row],[ServiceName]]&amp;Table_wabobpsvr_AzureCalc_AzureCalcRateCard[[#This Row],[Price_Level]]&amp;Table_wabobpsvr_AzureCalc_AzureCalcRateCard[[#This Row],[Region]]</f>
        <v>Basic_D6 VM (Non-Windows)MOSP9</v>
      </c>
      <c r="B6226" s="775">
        <v>9</v>
      </c>
      <c r="C6226" s="775" t="s">
        <v>680</v>
      </c>
      <c r="D6226" s="775" t="s">
        <v>606</v>
      </c>
      <c r="E6226" s="775">
        <v>2.54</v>
      </c>
      <c r="F6226" s="775" t="s">
        <v>1104</v>
      </c>
      <c r="G6226" s="775" t="s">
        <v>4235</v>
      </c>
      <c r="H6226" s="775" t="s">
        <v>4235</v>
      </c>
      <c r="I6226" s="775" t="s">
        <v>5248</v>
      </c>
    </row>
    <row r="6227" spans="1:9">
      <c r="A6227" s="775" t="str">
        <f>Table_wabobpsvr_AzureCalc_AzureCalcRateCard[[#This Row],[ServiceName]]&amp;Table_wabobpsvr_AzureCalc_AzureCalcRateCard[[#This Row],[Price_Level]]&amp;Table_wabobpsvr_AzureCalc_AzureCalcRateCard[[#This Row],[Region]]</f>
        <v>Basic_D6 VM (Non-Windows)A9</v>
      </c>
      <c r="B6227" s="775">
        <v>9</v>
      </c>
      <c r="C6227" s="775" t="s">
        <v>680</v>
      </c>
      <c r="D6227" s="775" t="s">
        <v>174</v>
      </c>
      <c r="E6227" s="775">
        <v>2.4638</v>
      </c>
      <c r="F6227" s="775" t="s">
        <v>1104</v>
      </c>
      <c r="G6227" s="775" t="s">
        <v>4235</v>
      </c>
      <c r="H6227" s="775" t="s">
        <v>4235</v>
      </c>
      <c r="I6227" s="775" t="s">
        <v>5248</v>
      </c>
    </row>
    <row r="6228" spans="1:9">
      <c r="A6228" s="775" t="str">
        <f>Table_wabobpsvr_AzureCalc_AzureCalcRateCard[[#This Row],[ServiceName]]&amp;Table_wabobpsvr_AzureCalc_AzureCalcRateCard[[#This Row],[Price_Level]]&amp;Table_wabobpsvr_AzureCalc_AzureCalcRateCard[[#This Row],[Region]]</f>
        <v>Basic_D6 VM (Non-Windows)B9</v>
      </c>
      <c r="B6228" s="775">
        <v>9</v>
      </c>
      <c r="C6228" s="775" t="s">
        <v>680</v>
      </c>
      <c r="D6228" s="775" t="s">
        <v>175</v>
      </c>
      <c r="E6228" s="775">
        <v>2.3875999999999999</v>
      </c>
      <c r="F6228" s="775" t="s">
        <v>1104</v>
      </c>
      <c r="G6228" s="775" t="s">
        <v>4235</v>
      </c>
      <c r="H6228" s="775" t="s">
        <v>4235</v>
      </c>
      <c r="I6228" s="775" t="s">
        <v>5248</v>
      </c>
    </row>
    <row r="6229" spans="1:9">
      <c r="A6229" s="775" t="str">
        <f>Table_wabobpsvr_AzureCalc_AzureCalcRateCard[[#This Row],[ServiceName]]&amp;Table_wabobpsvr_AzureCalc_AzureCalcRateCard[[#This Row],[Price_Level]]&amp;Table_wabobpsvr_AzureCalc_AzureCalcRateCard[[#This Row],[Region]]</f>
        <v>Basic_D6 VM (Non-Windows)C9</v>
      </c>
      <c r="B6229" s="775">
        <v>9</v>
      </c>
      <c r="C6229" s="775" t="s">
        <v>680</v>
      </c>
      <c r="D6229" s="775" t="s">
        <v>177</v>
      </c>
      <c r="E6229" s="775">
        <v>2.3113999999999999</v>
      </c>
      <c r="F6229" s="775" t="s">
        <v>1104</v>
      </c>
      <c r="G6229" s="775" t="s">
        <v>4235</v>
      </c>
      <c r="H6229" s="775" t="s">
        <v>4235</v>
      </c>
      <c r="I6229" s="775" t="s">
        <v>5248</v>
      </c>
    </row>
    <row r="6230" spans="1:9">
      <c r="A6230" s="775" t="str">
        <f>Table_wabobpsvr_AzureCalc_AzureCalcRateCard[[#This Row],[ServiceName]]&amp;Table_wabobpsvr_AzureCalc_AzureCalcRateCard[[#This Row],[Price_Level]]&amp;Table_wabobpsvr_AzureCalc_AzureCalcRateCard[[#This Row],[Region]]</f>
        <v>Basic_D6 VM (Non-Windows)D9</v>
      </c>
      <c r="B6230" s="775">
        <v>9</v>
      </c>
      <c r="C6230" s="775" t="s">
        <v>680</v>
      </c>
      <c r="D6230" s="775" t="s">
        <v>176</v>
      </c>
      <c r="E6230" s="775">
        <v>2.2351999999999999</v>
      </c>
      <c r="F6230" s="775" t="s">
        <v>1104</v>
      </c>
      <c r="G6230" s="775" t="s">
        <v>4235</v>
      </c>
      <c r="H6230" s="775" t="s">
        <v>4235</v>
      </c>
      <c r="I6230" s="775" t="s">
        <v>5248</v>
      </c>
    </row>
    <row r="6231" spans="1:9">
      <c r="A6231" s="775" t="str">
        <f>Table_wabobpsvr_AzureCalc_AzureCalcRateCard[[#This Row],[ServiceName]]&amp;Table_wabobpsvr_AzureCalc_AzureCalcRateCard[[#This Row],[Price_Level]]&amp;Table_wabobpsvr_AzureCalc_AzureCalcRateCard[[#This Row],[Region]]</f>
        <v>IoT Hub - High FrequencyB13</v>
      </c>
      <c r="B6231" s="775">
        <v>13</v>
      </c>
      <c r="C6231" s="775"/>
      <c r="D6231" s="775" t="s">
        <v>175</v>
      </c>
      <c r="E6231" s="775">
        <v>999999</v>
      </c>
      <c r="F6231" s="775" t="s">
        <v>7355</v>
      </c>
      <c r="G6231" s="775"/>
      <c r="H6231" s="775"/>
      <c r="I6231" s="775"/>
    </row>
    <row r="6232" spans="1:9">
      <c r="A6232" s="775" t="str">
        <f>Table_wabobpsvr_AzureCalc_AzureCalcRateCard[[#This Row],[ServiceName]]&amp;Table_wabobpsvr_AzureCalc_AzureCalcRateCard[[#This Row],[Price_Level]]&amp;Table_wabobpsvr_AzureCalc_AzureCalcRateCard[[#This Row],[Region]]</f>
        <v>Basic_D6 VM (Non-Windows)MOSP13</v>
      </c>
      <c r="B6232" s="775">
        <v>13</v>
      </c>
      <c r="C6232" s="775" t="s">
        <v>680</v>
      </c>
      <c r="D6232" s="775" t="s">
        <v>606</v>
      </c>
      <c r="E6232" s="775">
        <v>2.4620000000000002</v>
      </c>
      <c r="F6232" s="775" t="s">
        <v>1104</v>
      </c>
      <c r="G6232" s="775" t="s">
        <v>4235</v>
      </c>
      <c r="H6232" s="775" t="s">
        <v>4235</v>
      </c>
      <c r="I6232" s="775" t="s">
        <v>5249</v>
      </c>
    </row>
    <row r="6233" spans="1:9">
      <c r="A6233" s="775" t="str">
        <f>Table_wabobpsvr_AzureCalc_AzureCalcRateCard[[#This Row],[ServiceName]]&amp;Table_wabobpsvr_AzureCalc_AzureCalcRateCard[[#This Row],[Price_Level]]&amp;Table_wabobpsvr_AzureCalc_AzureCalcRateCard[[#This Row],[Region]]</f>
        <v>Basic_D6 VM (Non-Windows)A13</v>
      </c>
      <c r="B6233" s="775">
        <v>13</v>
      </c>
      <c r="C6233" s="775" t="s">
        <v>680</v>
      </c>
      <c r="D6233" s="775" t="s">
        <v>174</v>
      </c>
      <c r="E6233" s="775">
        <v>2.3881399999999999</v>
      </c>
      <c r="F6233" s="775" t="s">
        <v>1104</v>
      </c>
      <c r="G6233" s="775" t="s">
        <v>4235</v>
      </c>
      <c r="H6233" s="775" t="s">
        <v>4235</v>
      </c>
      <c r="I6233" s="775" t="s">
        <v>5249</v>
      </c>
    </row>
    <row r="6234" spans="1:9">
      <c r="A6234" s="775" t="str">
        <f>Table_wabobpsvr_AzureCalc_AzureCalcRateCard[[#This Row],[ServiceName]]&amp;Table_wabobpsvr_AzureCalc_AzureCalcRateCard[[#This Row],[Price_Level]]&amp;Table_wabobpsvr_AzureCalc_AzureCalcRateCard[[#This Row],[Region]]</f>
        <v>A9 VM (Non-Windows)C11</v>
      </c>
      <c r="B6234" s="775">
        <v>11</v>
      </c>
      <c r="C6234" s="775" t="s">
        <v>87</v>
      </c>
      <c r="D6234" s="775" t="s">
        <v>177</v>
      </c>
      <c r="E6234" s="775">
        <v>1.61805</v>
      </c>
      <c r="F6234" s="775" t="s">
        <v>700</v>
      </c>
      <c r="G6234" s="775" t="s">
        <v>1766</v>
      </c>
      <c r="H6234" s="775" t="s">
        <v>1767</v>
      </c>
      <c r="I6234" s="775" t="s">
        <v>6419</v>
      </c>
    </row>
    <row r="6235" spans="1:9">
      <c r="A6235" s="775" t="str">
        <f>Table_wabobpsvr_AzureCalc_AzureCalcRateCard[[#This Row],[ServiceName]]&amp;Table_wabobpsvr_AzureCalc_AzureCalcRateCard[[#This Row],[Price_Level]]&amp;Table_wabobpsvr_AzureCalc_AzureCalcRateCard[[#This Row],[Region]]</f>
        <v>A9 VM (Non-Windows)D11</v>
      </c>
      <c r="B6235" s="775">
        <v>11</v>
      </c>
      <c r="C6235" s="775" t="s">
        <v>87</v>
      </c>
      <c r="D6235" s="775" t="s">
        <v>176</v>
      </c>
      <c r="E6235" s="775">
        <v>1.5456000000000001</v>
      </c>
      <c r="F6235" s="775" t="s">
        <v>700</v>
      </c>
      <c r="G6235" s="775" t="s">
        <v>1766</v>
      </c>
      <c r="H6235" s="775" t="s">
        <v>1767</v>
      </c>
      <c r="I6235" s="775" t="s">
        <v>6419</v>
      </c>
    </row>
    <row r="6236" spans="1:9">
      <c r="A6236" s="775" t="str">
        <f>Table_wabobpsvr_AzureCalc_AzureCalcRateCard[[#This Row],[ServiceName]]&amp;Table_wabobpsvr_AzureCalc_AzureCalcRateCard[[#This Row],[Price_Level]]&amp;Table_wabobpsvr_AzureCalc_AzureCalcRateCard[[#This Row],[Region]]</f>
        <v>A9 VM (Windows)MOSP11</v>
      </c>
      <c r="B6236" s="775">
        <v>11</v>
      </c>
      <c r="C6236" s="775" t="s">
        <v>87</v>
      </c>
      <c r="D6236" s="775" t="s">
        <v>606</v>
      </c>
      <c r="E6236" s="775">
        <v>3.5049999999999999</v>
      </c>
      <c r="F6236" s="775" t="s">
        <v>685</v>
      </c>
      <c r="G6236" s="775"/>
      <c r="H6236" s="775"/>
      <c r="I6236" s="775" t="s">
        <v>5063</v>
      </c>
    </row>
    <row r="6237" spans="1:9">
      <c r="A6237" s="775" t="str">
        <f>Table_wabobpsvr_AzureCalc_AzureCalcRateCard[[#This Row],[ServiceName]]&amp;Table_wabobpsvr_AzureCalc_AzureCalcRateCard[[#This Row],[Price_Level]]&amp;Table_wabobpsvr_AzureCalc_AzureCalcRateCard[[#This Row],[Region]]</f>
        <v>A9 VM (Windows)A11</v>
      </c>
      <c r="B6237" s="775">
        <v>11</v>
      </c>
      <c r="C6237" s="775" t="s">
        <v>87</v>
      </c>
      <c r="D6237" s="775" t="s">
        <v>174</v>
      </c>
      <c r="E6237" s="775">
        <v>2.5586500000000001</v>
      </c>
      <c r="F6237" s="775" t="s">
        <v>685</v>
      </c>
      <c r="G6237" s="775" t="s">
        <v>1668</v>
      </c>
      <c r="H6237" s="775" t="s">
        <v>1669</v>
      </c>
      <c r="I6237" s="775" t="s">
        <v>5063</v>
      </c>
    </row>
    <row r="6238" spans="1:9">
      <c r="A6238" s="775" t="str">
        <f>Table_wabobpsvr_AzureCalc_AzureCalcRateCard[[#This Row],[ServiceName]]&amp;Table_wabobpsvr_AzureCalc_AzureCalcRateCard[[#This Row],[Price_Level]]&amp;Table_wabobpsvr_AzureCalc_AzureCalcRateCard[[#This Row],[Region]]</f>
        <v>ExpressRoute (Unlimited) 10 Gbps Connections - Zone 2C0</v>
      </c>
      <c r="B6238" s="775">
        <v>0</v>
      </c>
      <c r="C6238" s="775" t="s">
        <v>7427</v>
      </c>
      <c r="D6238" s="775" t="s">
        <v>177</v>
      </c>
      <c r="E6238" s="775">
        <v>2407.0956000000001</v>
      </c>
      <c r="F6238" s="775" t="s">
        <v>7498</v>
      </c>
      <c r="G6238" s="775"/>
      <c r="H6238" s="775"/>
      <c r="I6238" s="775" t="s">
        <v>7499</v>
      </c>
    </row>
    <row r="6239" spans="1:9">
      <c r="A6239" s="775" t="str">
        <f>Table_wabobpsvr_AzureCalc_AzureCalcRateCard[[#This Row],[ServiceName]]&amp;Table_wabobpsvr_AzureCalc_AzureCalcRateCard[[#This Row],[Price_Level]]&amp;Table_wabobpsvr_AzureCalc_AzureCalcRateCard[[#This Row],[Region]]</f>
        <v>ExpressRoute (Metered) 50 Mbps ConnectionsA3</v>
      </c>
      <c r="B6239" s="775">
        <v>3</v>
      </c>
      <c r="C6239" s="775" t="s">
        <v>7427</v>
      </c>
      <c r="D6239" s="775" t="s">
        <v>174</v>
      </c>
      <c r="E6239" s="775">
        <v>53.35</v>
      </c>
      <c r="F6239" s="775" t="s">
        <v>7394</v>
      </c>
      <c r="G6239" s="775" t="s">
        <v>7535</v>
      </c>
      <c r="H6239" s="775" t="s">
        <v>7536</v>
      </c>
      <c r="I6239" s="775" t="s">
        <v>7456</v>
      </c>
    </row>
    <row r="6240" spans="1:9">
      <c r="A6240" s="775" t="str">
        <f>Table_wabobpsvr_AzureCalc_AzureCalcRateCard[[#This Row],[ServiceName]]&amp;Table_wabobpsvr_AzureCalc_AzureCalcRateCard[[#This Row],[Price_Level]]&amp;Table_wabobpsvr_AzureCalc_AzureCalcRateCard[[#This Row],[Region]]</f>
        <v>ExpressRoute (Unlimited) 1 Gbps ConnectionsA3</v>
      </c>
      <c r="B6240" s="775">
        <v>3</v>
      </c>
      <c r="C6240" s="775" t="s">
        <v>7427</v>
      </c>
      <c r="D6240" s="775" t="s">
        <v>174</v>
      </c>
      <c r="E6240" s="775">
        <v>5529</v>
      </c>
      <c r="F6240" s="775" t="s">
        <v>7405</v>
      </c>
      <c r="G6240" s="775" t="s">
        <v>7539</v>
      </c>
      <c r="H6240" s="775" t="s">
        <v>7540</v>
      </c>
      <c r="I6240" s="775" t="s">
        <v>7460</v>
      </c>
    </row>
    <row r="6241" spans="1:9">
      <c r="A6241" s="775" t="str">
        <f>Table_wabobpsvr_AzureCalc_AzureCalcRateCard[[#This Row],[ServiceName]]&amp;Table_wabobpsvr_AzureCalc_AzureCalcRateCard[[#This Row],[Price_Level]]&amp;Table_wabobpsvr_AzureCalc_AzureCalcRateCard[[#This Row],[Region]]</f>
        <v>Geo Redundant Storage Standard IO - FilesA</v>
      </c>
      <c r="B6241" s="775"/>
      <c r="C6241" s="775" t="s">
        <v>9</v>
      </c>
      <c r="D6241" s="775" t="s">
        <v>174</v>
      </c>
      <c r="E6241" s="775">
        <v>0.1067</v>
      </c>
      <c r="F6241" s="775" t="s">
        <v>1024</v>
      </c>
      <c r="G6241" s="775" t="s">
        <v>2610</v>
      </c>
      <c r="H6241" s="775" t="s">
        <v>2611</v>
      </c>
      <c r="I6241" s="775" t="s">
        <v>4235</v>
      </c>
    </row>
    <row r="6242" spans="1:9">
      <c r="A6242" s="775" t="str">
        <f>Table_wabobpsvr_AzureCalc_AzureCalcRateCard[[#This Row],[ServiceName]]&amp;Table_wabobpsvr_AzureCalc_AzureCalcRateCard[[#This Row],[Price_Level]]&amp;Table_wabobpsvr_AzureCalc_AzureCalcRateCard[[#This Row],[Region]]</f>
        <v>Geo Redundant Storage Standard IO - FilesB</v>
      </c>
      <c r="B6242" s="775"/>
      <c r="C6242" s="775" t="s">
        <v>9</v>
      </c>
      <c r="D6242" s="775" t="s">
        <v>175</v>
      </c>
      <c r="E6242" s="775">
        <v>0.10340000000000001</v>
      </c>
      <c r="F6242" s="775" t="s">
        <v>1024</v>
      </c>
      <c r="G6242" s="775" t="s">
        <v>2610</v>
      </c>
      <c r="H6242" s="775" t="s">
        <v>2611</v>
      </c>
      <c r="I6242" s="775" t="s">
        <v>4235</v>
      </c>
    </row>
    <row r="6243" spans="1:9">
      <c r="A6243" s="775" t="str">
        <f>Table_wabobpsvr_AzureCalc_AzureCalcRateCard[[#This Row],[ServiceName]]&amp;Table_wabobpsvr_AzureCalc_AzureCalcRateCard[[#This Row],[Price_Level]]&amp;Table_wabobpsvr_AzureCalc_AzureCalcRateCard[[#This Row],[Region]]</f>
        <v>Geo Redundant Storage Standard IO - FilesC</v>
      </c>
      <c r="B6243" s="775"/>
      <c r="C6243" s="775" t="s">
        <v>9</v>
      </c>
      <c r="D6243" s="775" t="s">
        <v>177</v>
      </c>
      <c r="E6243" s="775">
        <v>0.10009999999999999</v>
      </c>
      <c r="F6243" s="775" t="s">
        <v>1024</v>
      </c>
      <c r="G6243" s="775" t="s">
        <v>2610</v>
      </c>
      <c r="H6243" s="775" t="s">
        <v>2611</v>
      </c>
      <c r="I6243" s="775" t="s">
        <v>4235</v>
      </c>
    </row>
    <row r="6244" spans="1:9">
      <c r="A6244" s="775" t="str">
        <f>Table_wabobpsvr_AzureCalc_AzureCalcRateCard[[#This Row],[ServiceName]]&amp;Table_wabobpsvr_AzureCalc_AzureCalcRateCard[[#This Row],[Price_Level]]&amp;Table_wabobpsvr_AzureCalc_AzureCalcRateCard[[#This Row],[Region]]</f>
        <v>Geo Redundant Storage Standard IO - FilesD</v>
      </c>
      <c r="B6244" s="775"/>
      <c r="C6244" s="775" t="s">
        <v>9</v>
      </c>
      <c r="D6244" s="775" t="s">
        <v>176</v>
      </c>
      <c r="E6244" s="775">
        <v>9.6799999999999997E-2</v>
      </c>
      <c r="F6244" s="775" t="s">
        <v>1024</v>
      </c>
      <c r="G6244" s="775" t="s">
        <v>2610</v>
      </c>
      <c r="H6244" s="775" t="s">
        <v>2611</v>
      </c>
      <c r="I6244" s="775" t="s">
        <v>4235</v>
      </c>
    </row>
    <row r="6245" spans="1:9">
      <c r="A6245" s="775" t="str">
        <f>Table_wabobpsvr_AzureCalc_AzureCalcRateCard[[#This Row],[ServiceName]]&amp;Table_wabobpsvr_AzureCalc_AzureCalcRateCard[[#This Row],[Price_Level]]&amp;Table_wabobpsvr_AzureCalc_AzureCalcRateCard[[#This Row],[Region]]</f>
        <v>A9 VM (Windows)B11</v>
      </c>
      <c r="B6245" s="775">
        <v>11</v>
      </c>
      <c r="C6245" s="775" t="s">
        <v>87</v>
      </c>
      <c r="D6245" s="775" t="s">
        <v>175</v>
      </c>
      <c r="E6245" s="775">
        <v>2.4535</v>
      </c>
      <c r="F6245" s="775" t="s">
        <v>685</v>
      </c>
      <c r="G6245" s="775" t="s">
        <v>1668</v>
      </c>
      <c r="H6245" s="775" t="s">
        <v>1669</v>
      </c>
      <c r="I6245" s="775" t="s">
        <v>5063</v>
      </c>
    </row>
    <row r="6246" spans="1:9">
      <c r="A6246" s="775" t="str">
        <f>Table_wabobpsvr_AzureCalc_AzureCalcRateCard[[#This Row],[ServiceName]]&amp;Table_wabobpsvr_AzureCalc_AzureCalcRateCard[[#This Row],[Price_Level]]&amp;Table_wabobpsvr_AzureCalc_AzureCalcRateCard[[#This Row],[Region]]</f>
        <v>Standard_G2 VM (Non-Windows)MOSP2</v>
      </c>
      <c r="B6246" s="775">
        <v>2</v>
      </c>
      <c r="C6246" s="775" t="s">
        <v>87</v>
      </c>
      <c r="D6246" s="775" t="s">
        <v>606</v>
      </c>
      <c r="E6246" s="775">
        <v>1.1000000000000001</v>
      </c>
      <c r="F6246" s="775" t="s">
        <v>3045</v>
      </c>
      <c r="G6246" s="775" t="s">
        <v>4235</v>
      </c>
      <c r="H6246" s="775" t="s">
        <v>4235</v>
      </c>
      <c r="I6246" s="775" t="s">
        <v>5181</v>
      </c>
    </row>
    <row r="6247" spans="1:9">
      <c r="A6247" s="1039" t="str">
        <f>Table_wabobpsvr_AzureCalc_AzureCalcRateCard[[#This Row],[ServiceName]]&amp;Table_wabobpsvr_AzureCalc_AzureCalcRateCard[[#This Row],[Price_Level]]&amp;Table_wabobpsvr_AzureCalc_AzureCalcRateCard[[#This Row],[Region]]</f>
        <v>Standard_G2 VM (Non-Windows)A2</v>
      </c>
      <c r="B6247" s="1039">
        <v>2</v>
      </c>
      <c r="C6247" s="1039" t="s">
        <v>87</v>
      </c>
      <c r="D6247" s="1039" t="s">
        <v>174</v>
      </c>
      <c r="E6247" s="1039">
        <v>1.07</v>
      </c>
      <c r="F6247" s="1039" t="s">
        <v>3045</v>
      </c>
      <c r="G6247" s="775" t="s">
        <v>3531</v>
      </c>
      <c r="H6247" s="775" t="s">
        <v>3532</v>
      </c>
      <c r="I6247" s="775" t="s">
        <v>5181</v>
      </c>
    </row>
    <row r="6248" spans="1:9">
      <c r="A6248" s="775" t="str">
        <f>Table_wabobpsvr_AzureCalc_AzureCalcRateCard[[#This Row],[ServiceName]]&amp;Table_wabobpsvr_AzureCalc_AzureCalcRateCard[[#This Row],[Price_Level]]&amp;Table_wabobpsvr_AzureCalc_AzureCalcRateCard[[#This Row],[Region]]</f>
        <v>Standard_G2 VM (Non-Windows)B2</v>
      </c>
      <c r="B6248" s="775">
        <v>2</v>
      </c>
      <c r="C6248" s="775" t="s">
        <v>87</v>
      </c>
      <c r="D6248" s="775" t="s">
        <v>175</v>
      </c>
      <c r="E6248" s="775">
        <v>1.03</v>
      </c>
      <c r="F6248" s="775" t="s">
        <v>3045</v>
      </c>
      <c r="G6248" s="775" t="s">
        <v>3531</v>
      </c>
      <c r="H6248" s="775" t="s">
        <v>3532</v>
      </c>
      <c r="I6248" s="775" t="s">
        <v>5181</v>
      </c>
    </row>
    <row r="6249" spans="1:9">
      <c r="A6249" s="775" t="str">
        <f>Table_wabobpsvr_AzureCalc_AzureCalcRateCard[[#This Row],[ServiceName]]&amp;Table_wabobpsvr_AzureCalc_AzureCalcRateCard[[#This Row],[Price_Level]]&amp;Table_wabobpsvr_AzureCalc_AzureCalcRateCard[[#This Row],[Region]]</f>
        <v>Standard_G2 VM (Non-Windows)C2</v>
      </c>
      <c r="B6249" s="775">
        <v>2</v>
      </c>
      <c r="C6249" s="775" t="s">
        <v>87</v>
      </c>
      <c r="D6249" s="775" t="s">
        <v>177</v>
      </c>
      <c r="E6249" s="775">
        <v>1</v>
      </c>
      <c r="F6249" s="775" t="s">
        <v>3045</v>
      </c>
      <c r="G6249" s="775" t="s">
        <v>3531</v>
      </c>
      <c r="H6249" s="775" t="s">
        <v>3532</v>
      </c>
      <c r="I6249" s="775" t="s">
        <v>5181</v>
      </c>
    </row>
    <row r="6250" spans="1:9">
      <c r="A6250" s="775" t="str">
        <f>Table_wabobpsvr_AzureCalc_AzureCalcRateCard[[#This Row],[ServiceName]]&amp;Table_wabobpsvr_AzureCalc_AzureCalcRateCard[[#This Row],[Price_Level]]&amp;Table_wabobpsvr_AzureCalc_AzureCalcRateCard[[#This Row],[Region]]</f>
        <v>Standard_G2 VM (Non-Windows)D2</v>
      </c>
      <c r="B6250" s="775">
        <v>2</v>
      </c>
      <c r="C6250" s="775" t="s">
        <v>87</v>
      </c>
      <c r="D6250" s="775" t="s">
        <v>176</v>
      </c>
      <c r="E6250" s="775">
        <v>0.97</v>
      </c>
      <c r="F6250" s="775" t="s">
        <v>3045</v>
      </c>
      <c r="G6250" s="775" t="s">
        <v>3531</v>
      </c>
      <c r="H6250" s="775" t="s">
        <v>3532</v>
      </c>
      <c r="I6250" s="775" t="s">
        <v>5181</v>
      </c>
    </row>
    <row r="6251" spans="1:9">
      <c r="A6251" s="775" t="str">
        <f>Table_wabobpsvr_AzureCalc_AzureCalcRateCard[[#This Row],[ServiceName]]&amp;Table_wabobpsvr_AzureCalc_AzureCalcRateCard[[#This Row],[Price_Level]]&amp;Table_wabobpsvr_AzureCalc_AzureCalcRateCard[[#This Row],[Region]]</f>
        <v>Standard_G2 VM (Windows)MOSP2</v>
      </c>
      <c r="B6251" s="775">
        <v>2</v>
      </c>
      <c r="C6251" s="775" t="s">
        <v>87</v>
      </c>
      <c r="D6251" s="775" t="s">
        <v>606</v>
      </c>
      <c r="E6251" s="775">
        <v>1.22</v>
      </c>
      <c r="F6251" s="775" t="s">
        <v>3060</v>
      </c>
      <c r="G6251" s="775" t="s">
        <v>4235</v>
      </c>
      <c r="H6251" s="775" t="s">
        <v>4235</v>
      </c>
      <c r="I6251" s="775" t="s">
        <v>5182</v>
      </c>
    </row>
    <row r="6252" spans="1:9">
      <c r="A6252" s="775" t="str">
        <f>Table_wabobpsvr_AzureCalc_AzureCalcRateCard[[#This Row],[ServiceName]]&amp;Table_wabobpsvr_AzureCalc_AzureCalcRateCard[[#This Row],[Price_Level]]&amp;Table_wabobpsvr_AzureCalc_AzureCalcRateCard[[#This Row],[Region]]</f>
        <v>Standard_G2 VM (Windows)A2</v>
      </c>
      <c r="B6252" s="775">
        <v>2</v>
      </c>
      <c r="C6252" s="775" t="s">
        <v>87</v>
      </c>
      <c r="D6252" s="775" t="s">
        <v>174</v>
      </c>
      <c r="E6252" s="775">
        <v>1.18</v>
      </c>
      <c r="F6252" s="775" t="s">
        <v>3060</v>
      </c>
      <c r="G6252" s="775" t="s">
        <v>3533</v>
      </c>
      <c r="H6252" s="775" t="s">
        <v>3534</v>
      </c>
      <c r="I6252" s="775" t="s">
        <v>5182</v>
      </c>
    </row>
    <row r="6253" spans="1:9">
      <c r="A6253" s="775" t="str">
        <f>Table_wabobpsvr_AzureCalc_AzureCalcRateCard[[#This Row],[ServiceName]]&amp;Table_wabobpsvr_AzureCalc_AzureCalcRateCard[[#This Row],[Price_Level]]&amp;Table_wabobpsvr_AzureCalc_AzureCalcRateCard[[#This Row],[Region]]</f>
        <v>Standard_G2 VM (Windows)B2</v>
      </c>
      <c r="B6253" s="775">
        <v>2</v>
      </c>
      <c r="C6253" s="775" t="s">
        <v>87</v>
      </c>
      <c r="D6253" s="775" t="s">
        <v>175</v>
      </c>
      <c r="E6253" s="775">
        <v>1.1499999999999999</v>
      </c>
      <c r="F6253" s="775" t="s">
        <v>3060</v>
      </c>
      <c r="G6253" s="775" t="s">
        <v>3533</v>
      </c>
      <c r="H6253" s="775" t="s">
        <v>3534</v>
      </c>
      <c r="I6253" s="775" t="s">
        <v>5182</v>
      </c>
    </row>
    <row r="6254" spans="1:9">
      <c r="A6254" s="775" t="str">
        <f>Table_wabobpsvr_AzureCalc_AzureCalcRateCard[[#This Row],[ServiceName]]&amp;Table_wabobpsvr_AzureCalc_AzureCalcRateCard[[#This Row],[Price_Level]]&amp;Table_wabobpsvr_AzureCalc_AzureCalcRateCard[[#This Row],[Region]]</f>
        <v>Standard_G2 VM (Windows)C2</v>
      </c>
      <c r="B6254" s="775">
        <v>2</v>
      </c>
      <c r="C6254" s="775" t="s">
        <v>87</v>
      </c>
      <c r="D6254" s="775" t="s">
        <v>177</v>
      </c>
      <c r="E6254" s="775">
        <v>1.1100000000000001</v>
      </c>
      <c r="F6254" s="775" t="s">
        <v>3060</v>
      </c>
      <c r="G6254" s="775" t="s">
        <v>3533</v>
      </c>
      <c r="H6254" s="775" t="s">
        <v>3534</v>
      </c>
      <c r="I6254" s="775" t="s">
        <v>5182</v>
      </c>
    </row>
    <row r="6255" spans="1:9">
      <c r="A6255" s="775" t="str">
        <f>Table_wabobpsvr_AzureCalc_AzureCalcRateCard[[#This Row],[ServiceName]]&amp;Table_wabobpsvr_AzureCalc_AzureCalcRateCard[[#This Row],[Price_Level]]&amp;Table_wabobpsvr_AzureCalc_AzureCalcRateCard[[#This Row],[Region]]</f>
        <v>Standard_G2 VM (Windows)D2</v>
      </c>
      <c r="B6255" s="775">
        <v>2</v>
      </c>
      <c r="C6255" s="775" t="s">
        <v>87</v>
      </c>
      <c r="D6255" s="775" t="s">
        <v>176</v>
      </c>
      <c r="E6255" s="775">
        <v>1.07</v>
      </c>
      <c r="F6255" s="775" t="s">
        <v>3060</v>
      </c>
      <c r="G6255" s="775" t="s">
        <v>3533</v>
      </c>
      <c r="H6255" s="775" t="s">
        <v>3534</v>
      </c>
      <c r="I6255" s="775" t="s">
        <v>5182</v>
      </c>
    </row>
    <row r="6256" spans="1:9">
      <c r="A6256" s="775" t="str">
        <f>Table_wabobpsvr_AzureCalc_AzureCalcRateCard[[#This Row],[ServiceName]]&amp;Table_wabobpsvr_AzureCalc_AzureCalcRateCard[[#This Row],[Price_Level]]&amp;Table_wabobpsvr_AzureCalc_AzureCalcRateCard[[#This Row],[Region]]</f>
        <v>ExpressRoute (Unlimited) 100 Mbps ConnectionsA3</v>
      </c>
      <c r="B6256" s="775">
        <v>3</v>
      </c>
      <c r="C6256" s="775" t="s">
        <v>7427</v>
      </c>
      <c r="D6256" s="775" t="s">
        <v>174</v>
      </c>
      <c r="E6256" s="775">
        <v>557.75</v>
      </c>
      <c r="F6256" s="775" t="s">
        <v>7402</v>
      </c>
      <c r="G6256" s="775" t="s">
        <v>7543</v>
      </c>
      <c r="H6256" s="775" t="s">
        <v>7544</v>
      </c>
      <c r="I6256" s="775" t="s">
        <v>7464</v>
      </c>
    </row>
    <row r="6257" spans="1:9">
      <c r="A6257" s="775" t="str">
        <f>Table_wabobpsvr_AzureCalc_AzureCalcRateCard[[#This Row],[ServiceName]]&amp;Table_wabobpsvr_AzureCalc_AzureCalcRateCard[[#This Row],[Price_Level]]&amp;Table_wabobpsvr_AzureCalc_AzureCalcRateCard[[#This Row],[Region]]</f>
        <v>ExpressRoute (Unlimited) 5 Gbps ConnectionsA3</v>
      </c>
      <c r="B6257" s="775">
        <v>3</v>
      </c>
      <c r="C6257" s="775" t="s">
        <v>7427</v>
      </c>
      <c r="D6257" s="775" t="s">
        <v>174</v>
      </c>
      <c r="E6257" s="775">
        <v>24880.5</v>
      </c>
      <c r="F6257" s="775" t="s">
        <v>7407</v>
      </c>
      <c r="G6257" s="775" t="s">
        <v>7549</v>
      </c>
      <c r="H6257" s="775" t="s">
        <v>7550</v>
      </c>
      <c r="I6257" s="775" t="s">
        <v>7474</v>
      </c>
    </row>
    <row r="6258" spans="1:9">
      <c r="A6258" s="775" t="str">
        <f>Table_wabobpsvr_AzureCalc_AzureCalcRateCard[[#This Row],[ServiceName]]&amp;Table_wabobpsvr_AzureCalc_AzureCalcRateCard[[#This Row],[Price_Level]]&amp;Table_wabobpsvr_AzureCalc_AzureCalcRateCard[[#This Row],[Region]]</f>
        <v>ExpressRoute (Metered) Data Transfer Out at 1 Gbps (GB) - Zone 1A4</v>
      </c>
      <c r="B6258" s="775">
        <v>4</v>
      </c>
      <c r="C6258" s="775" t="s">
        <v>9</v>
      </c>
      <c r="D6258" s="775" t="s">
        <v>174</v>
      </c>
      <c r="E6258" s="775">
        <v>2.4250000000000001E-2</v>
      </c>
      <c r="F6258" s="775" t="s">
        <v>7392</v>
      </c>
      <c r="G6258" s="775" t="s">
        <v>7527</v>
      </c>
      <c r="H6258" s="775" t="s">
        <v>7528</v>
      </c>
      <c r="I6258" s="775" t="s">
        <v>7442</v>
      </c>
    </row>
    <row r="6259" spans="1:9">
      <c r="A6259" s="775" t="str">
        <f>Table_wabobpsvr_AzureCalc_AzureCalcRateCard[[#This Row],[ServiceName]]&amp;Table_wabobpsvr_AzureCalc_AzureCalcRateCard[[#This Row],[Price_Level]]&amp;Table_wabobpsvr_AzureCalc_AzureCalcRateCard[[#This Row],[Region]]</f>
        <v>SQL DB Standard S1 Database HoursMOSP16</v>
      </c>
      <c r="B6259" s="775">
        <v>16</v>
      </c>
      <c r="C6259" s="775" t="s">
        <v>87</v>
      </c>
      <c r="D6259" s="775" t="s">
        <v>606</v>
      </c>
      <c r="E6259" s="775">
        <v>4.5900000000000003E-2</v>
      </c>
      <c r="F6259" s="775" t="s">
        <v>1048</v>
      </c>
      <c r="G6259" s="775" t="s">
        <v>4235</v>
      </c>
      <c r="H6259" s="775" t="s">
        <v>4235</v>
      </c>
      <c r="I6259" s="775" t="s">
        <v>4235</v>
      </c>
    </row>
    <row r="6260" spans="1:9">
      <c r="A6260" s="775" t="str">
        <f>Table_wabobpsvr_AzureCalc_AzureCalcRateCard[[#This Row],[ServiceName]]&amp;Table_wabobpsvr_AzureCalc_AzureCalcRateCard[[#This Row],[Price_Level]]&amp;Table_wabobpsvr_AzureCalc_AzureCalcRateCard[[#This Row],[Region]]</f>
        <v>A8 HDInsight (Non-Windows)MOSP13</v>
      </c>
      <c r="B6260" s="775">
        <v>13</v>
      </c>
      <c r="C6260" s="775" t="s">
        <v>87</v>
      </c>
      <c r="D6260" s="775" t="s">
        <v>606</v>
      </c>
      <c r="E6260" s="775">
        <v>5.98</v>
      </c>
      <c r="F6260" s="775" t="s">
        <v>3379</v>
      </c>
      <c r="G6260" s="775" t="s">
        <v>4235</v>
      </c>
      <c r="H6260" s="775" t="s">
        <v>4235</v>
      </c>
      <c r="I6260" s="775" t="s">
        <v>5183</v>
      </c>
    </row>
    <row r="6261" spans="1:9">
      <c r="A6261" s="775" t="str">
        <f>Table_wabobpsvr_AzureCalc_AzureCalcRateCard[[#This Row],[ServiceName]]&amp;Table_wabobpsvr_AzureCalc_AzureCalcRateCard[[#This Row],[Price_Level]]&amp;Table_wabobpsvr_AzureCalc_AzureCalcRateCard[[#This Row],[Region]]</f>
        <v>A8 HDInsight (Non-Windows)A13</v>
      </c>
      <c r="B6261" s="775">
        <v>13</v>
      </c>
      <c r="C6261" s="775" t="s">
        <v>87</v>
      </c>
      <c r="D6261" s="775" t="s">
        <v>174</v>
      </c>
      <c r="E6261" s="775">
        <v>4.3650000000000002</v>
      </c>
      <c r="F6261" s="775" t="s">
        <v>3379</v>
      </c>
      <c r="G6261" s="775" t="s">
        <v>3537</v>
      </c>
      <c r="H6261" s="775" t="s">
        <v>3538</v>
      </c>
      <c r="I6261" s="775" t="s">
        <v>5183</v>
      </c>
    </row>
    <row r="6262" spans="1:9">
      <c r="A6262" s="775" t="str">
        <f>Table_wabobpsvr_AzureCalc_AzureCalcRateCard[[#This Row],[ServiceName]]&amp;Table_wabobpsvr_AzureCalc_AzureCalcRateCard[[#This Row],[Price_Level]]&amp;Table_wabobpsvr_AzureCalc_AzureCalcRateCard[[#This Row],[Region]]</f>
        <v>IoT Hub - High FrequencyB12</v>
      </c>
      <c r="B6262" s="775">
        <v>12</v>
      </c>
      <c r="C6262" s="775"/>
      <c r="D6262" s="775" t="s">
        <v>175</v>
      </c>
      <c r="E6262" s="775">
        <v>999999</v>
      </c>
      <c r="F6262" s="775" t="s">
        <v>7355</v>
      </c>
      <c r="G6262" s="775"/>
      <c r="H6262" s="775"/>
      <c r="I6262" s="775"/>
    </row>
    <row r="6263" spans="1:9">
      <c r="A6263" s="775" t="str">
        <f>Table_wabobpsvr_AzureCalc_AzureCalcRateCard[[#This Row],[ServiceName]]&amp;Table_wabobpsvr_AzureCalc_AzureCalcRateCard[[#This Row],[Price_Level]]&amp;Table_wabobpsvr_AzureCalc_AzureCalcRateCard[[#This Row],[Region]]</f>
        <v>IoT Hub - High FrequencyC12</v>
      </c>
      <c r="B6263" s="775">
        <v>12</v>
      </c>
      <c r="C6263" s="775"/>
      <c r="D6263" s="775" t="s">
        <v>177</v>
      </c>
      <c r="E6263" s="775">
        <v>999999</v>
      </c>
      <c r="F6263" s="775" t="s">
        <v>7355</v>
      </c>
      <c r="G6263" s="775"/>
      <c r="H6263" s="775"/>
      <c r="I6263" s="775"/>
    </row>
    <row r="6264" spans="1:9">
      <c r="A6264" s="775" t="str">
        <f>Table_wabobpsvr_AzureCalc_AzureCalcRateCard[[#This Row],[ServiceName]]&amp;Table_wabobpsvr_AzureCalc_AzureCalcRateCard[[#This Row],[Price_Level]]&amp;Table_wabobpsvr_AzureCalc_AzureCalcRateCard[[#This Row],[Region]]</f>
        <v>IoT Hub - High FrequencyD12</v>
      </c>
      <c r="B6264" s="775">
        <v>12</v>
      </c>
      <c r="C6264" s="775"/>
      <c r="D6264" s="775" t="s">
        <v>176</v>
      </c>
      <c r="E6264" s="775">
        <v>999999</v>
      </c>
      <c r="F6264" s="775" t="s">
        <v>7355</v>
      </c>
      <c r="G6264" s="775"/>
      <c r="H6264" s="775"/>
      <c r="I6264" s="775"/>
    </row>
    <row r="6265" spans="1:9">
      <c r="A6265" s="775" t="str">
        <f>Table_wabobpsvr_AzureCalc_AzureCalcRateCard[[#This Row],[ServiceName]]&amp;Table_wabobpsvr_AzureCalc_AzureCalcRateCard[[#This Row],[Price_Level]]&amp;Table_wabobpsvr_AzureCalc_AzureCalcRateCard[[#This Row],[Region]]</f>
        <v>ExpressRoute (Unlimited) 10 Gbps ConnectionsA13</v>
      </c>
      <c r="B6265" s="775">
        <v>13</v>
      </c>
      <c r="C6265" s="775" t="s">
        <v>7427</v>
      </c>
      <c r="D6265" s="775" t="s">
        <v>174</v>
      </c>
      <c r="E6265" s="775">
        <v>79540</v>
      </c>
      <c r="F6265" s="775" t="s">
        <v>7408</v>
      </c>
      <c r="G6265" s="775" t="s">
        <v>7615</v>
      </c>
      <c r="H6265" s="775" t="s">
        <v>7616</v>
      </c>
      <c r="I6265" s="775" t="s">
        <v>7522</v>
      </c>
    </row>
    <row r="6266" spans="1:9">
      <c r="A6266" s="775" t="str">
        <f>Table_wabobpsvr_AzureCalc_AzureCalcRateCard[[#This Row],[ServiceName]]&amp;Table_wabobpsvr_AzureCalc_AzureCalcRateCard[[#This Row],[Price_Level]]&amp;Table_wabobpsvr_AzureCalc_AzureCalcRateCard[[#This Row],[Region]]</f>
        <v>ExpressRoute (Unlimited) 100 Mbps ConnectionsA13</v>
      </c>
      <c r="B6266" s="775">
        <v>13</v>
      </c>
      <c r="C6266" s="775" t="s">
        <v>7427</v>
      </c>
      <c r="D6266" s="775" t="s">
        <v>174</v>
      </c>
      <c r="E6266" s="775">
        <v>1261</v>
      </c>
      <c r="F6266" s="775" t="s">
        <v>7402</v>
      </c>
      <c r="G6266" s="775" t="s">
        <v>7617</v>
      </c>
      <c r="H6266" s="775" t="s">
        <v>7618</v>
      </c>
      <c r="I6266" s="775" t="s">
        <v>7523</v>
      </c>
    </row>
    <row r="6267" spans="1:9">
      <c r="A6267" s="775" t="str">
        <f>Table_wabobpsvr_AzureCalc_AzureCalcRateCard[[#This Row],[ServiceName]]&amp;Table_wabobpsvr_AzureCalc_AzureCalcRateCard[[#This Row],[Price_Level]]&amp;Table_wabobpsvr_AzureCalc_AzureCalcRateCard[[#This Row],[Region]]</f>
        <v>ExpressRoute (Unlimited) 2 Gbps ConnectionsA13</v>
      </c>
      <c r="B6267" s="775">
        <v>13</v>
      </c>
      <c r="C6267" s="775" t="s">
        <v>7427</v>
      </c>
      <c r="D6267" s="775" t="s">
        <v>174</v>
      </c>
      <c r="E6267" s="775">
        <v>16878</v>
      </c>
      <c r="F6267" s="775" t="s">
        <v>7406</v>
      </c>
      <c r="G6267" s="775" t="s">
        <v>7619</v>
      </c>
      <c r="H6267" s="775" t="s">
        <v>7620</v>
      </c>
      <c r="I6267" s="775" t="s">
        <v>7524</v>
      </c>
    </row>
    <row r="6268" spans="1:9">
      <c r="A6268" s="775" t="str">
        <f>Table_wabobpsvr_AzureCalc_AzureCalcRateCard[[#This Row],[ServiceName]]&amp;Table_wabobpsvr_AzureCalc_AzureCalcRateCard[[#This Row],[Price_Level]]&amp;Table_wabobpsvr_AzureCalc_AzureCalcRateCard[[#This Row],[Region]]</f>
        <v>ExpressRoute (Unlimited) 200 Mbps ConnectionsA13</v>
      </c>
      <c r="B6268" s="775">
        <v>13</v>
      </c>
      <c r="C6268" s="775" t="s">
        <v>7427</v>
      </c>
      <c r="D6268" s="775" t="s">
        <v>174</v>
      </c>
      <c r="E6268" s="775">
        <v>3123.4</v>
      </c>
      <c r="F6268" s="775" t="s">
        <v>7403</v>
      </c>
      <c r="G6268" s="775" t="s">
        <v>7621</v>
      </c>
      <c r="H6268" s="775" t="s">
        <v>7622</v>
      </c>
      <c r="I6268" s="775" t="s">
        <v>7525</v>
      </c>
    </row>
    <row r="6269" spans="1:9">
      <c r="A6269" s="775" t="str">
        <f>Table_wabobpsvr_AzureCalc_AzureCalcRateCard[[#This Row],[ServiceName]]&amp;Table_wabobpsvr_AzureCalc_AzureCalcRateCard[[#This Row],[Price_Level]]&amp;Table_wabobpsvr_AzureCalc_AzureCalcRateCard[[#This Row],[Region]]</f>
        <v>ExpressRoute (Unlimited) 5 Gbps ConnectionsA13</v>
      </c>
      <c r="B6269" s="775">
        <v>13</v>
      </c>
      <c r="C6269" s="775" t="s">
        <v>7427</v>
      </c>
      <c r="D6269" s="775" t="s">
        <v>174</v>
      </c>
      <c r="E6269" s="775">
        <v>39770</v>
      </c>
      <c r="F6269" s="775" t="s">
        <v>7407</v>
      </c>
      <c r="G6269" s="775" t="s">
        <v>7623</v>
      </c>
      <c r="H6269" s="775" t="s">
        <v>7624</v>
      </c>
      <c r="I6269" s="775" t="s">
        <v>7526</v>
      </c>
    </row>
    <row r="6270" spans="1:9">
      <c r="A6270" s="775" t="str">
        <f>Table_wabobpsvr_AzureCalc_AzureCalcRateCard[[#This Row],[ServiceName]]&amp;Table_wabobpsvr_AzureCalc_AzureCalcRateCard[[#This Row],[Price_Level]]&amp;Table_wabobpsvr_AzureCalc_AzureCalcRateCard[[#This Row],[Region]]</f>
        <v>ExpressRoute (Unlimited) 50 Mbps ConnectionsA13</v>
      </c>
      <c r="B6270" s="775">
        <v>13</v>
      </c>
      <c r="C6270" s="775" t="s">
        <v>7427</v>
      </c>
      <c r="D6270" s="775" t="s">
        <v>174</v>
      </c>
      <c r="E6270" s="775">
        <v>845.84</v>
      </c>
      <c r="F6270" s="775" t="s">
        <v>7401</v>
      </c>
      <c r="G6270" s="775" t="s">
        <v>7625</v>
      </c>
      <c r="H6270" s="775" t="s">
        <v>7626</v>
      </c>
      <c r="I6270" s="775" t="s">
        <v>7429</v>
      </c>
    </row>
    <row r="6271" spans="1:9">
      <c r="A6271" s="775" t="str">
        <f>Table_wabobpsvr_AzureCalc_AzureCalcRateCard[[#This Row],[ServiceName]]&amp;Table_wabobpsvr_AzureCalc_AzureCalcRateCard[[#This Row],[Price_Level]]&amp;Table_wabobpsvr_AzureCalc_AzureCalcRateCard[[#This Row],[Region]]</f>
        <v>ExpressRoute (Unlimited) 500 Mbps ConnectionsA13</v>
      </c>
      <c r="B6271" s="775">
        <v>13</v>
      </c>
      <c r="C6271" s="775" t="s">
        <v>7427</v>
      </c>
      <c r="D6271" s="775" t="s">
        <v>174</v>
      </c>
      <c r="E6271" s="775">
        <v>5044</v>
      </c>
      <c r="F6271" s="775" t="s">
        <v>7404</v>
      </c>
      <c r="G6271" s="775" t="s">
        <v>7627</v>
      </c>
      <c r="H6271" s="775" t="s">
        <v>7628</v>
      </c>
      <c r="I6271" s="775" t="s">
        <v>7441</v>
      </c>
    </row>
    <row r="6272" spans="1:9">
      <c r="A6272" s="775" t="str">
        <f>Table_wabobpsvr_AzureCalc_AzureCalcRateCard[[#This Row],[ServiceName]]&amp;Table_wabobpsvr_AzureCalc_AzureCalcRateCard[[#This Row],[Price_Level]]&amp;Table_wabobpsvr_AzureCalc_AzureCalcRateCard[[#This Row],[Region]]</f>
        <v>ExpressRoute (Metered) Data Transfer Out at 1 Gbps (GB) - Zone 3B13</v>
      </c>
      <c r="B6272" s="775">
        <v>13</v>
      </c>
      <c r="C6272" s="775" t="s">
        <v>9</v>
      </c>
      <c r="D6272" s="775" t="s">
        <v>175</v>
      </c>
      <c r="E6272" s="775">
        <v>0.13159999999999999</v>
      </c>
      <c r="F6272" s="775" t="s">
        <v>7398</v>
      </c>
      <c r="G6272" s="775" t="s">
        <v>7595</v>
      </c>
      <c r="H6272" s="775" t="s">
        <v>7596</v>
      </c>
      <c r="I6272" s="775" t="s">
        <v>7512</v>
      </c>
    </row>
    <row r="6273" spans="1:9">
      <c r="A6273" s="775" t="str">
        <f>Table_wabobpsvr_AzureCalc_AzureCalcRateCard[[#This Row],[ServiceName]]&amp;Table_wabobpsvr_AzureCalc_AzureCalcRateCard[[#This Row],[Price_Level]]&amp;Table_wabobpsvr_AzureCalc_AzureCalcRateCard[[#This Row],[Region]]</f>
        <v>ExpressRoute (Metered) 1 Gbps ConnectionsB13</v>
      </c>
      <c r="B6273" s="775">
        <v>13</v>
      </c>
      <c r="C6273" s="775" t="s">
        <v>7427</v>
      </c>
      <c r="D6273" s="775" t="s">
        <v>175</v>
      </c>
      <c r="E6273" s="775">
        <v>409.84</v>
      </c>
      <c r="F6273" s="775" t="s">
        <v>7390</v>
      </c>
      <c r="G6273" s="775" t="s">
        <v>7597</v>
      </c>
      <c r="H6273" s="775" t="s">
        <v>7598</v>
      </c>
      <c r="I6273" s="775" t="s">
        <v>7513</v>
      </c>
    </row>
    <row r="6274" spans="1:9">
      <c r="A6274" s="775" t="str">
        <f>Table_wabobpsvr_AzureCalc_AzureCalcRateCard[[#This Row],[ServiceName]]&amp;Table_wabobpsvr_AzureCalc_AzureCalcRateCard[[#This Row],[Price_Level]]&amp;Table_wabobpsvr_AzureCalc_AzureCalcRateCard[[#This Row],[Region]]</f>
        <v>ExpressRoute (Metered) 10 Gbps ConnectionsB13</v>
      </c>
      <c r="B6274" s="775">
        <v>13</v>
      </c>
      <c r="C6274" s="775" t="s">
        <v>7427</v>
      </c>
      <c r="D6274" s="775" t="s">
        <v>175</v>
      </c>
      <c r="E6274" s="775">
        <v>4089</v>
      </c>
      <c r="F6274" s="775" t="s">
        <v>7391</v>
      </c>
      <c r="G6274" s="775" t="s">
        <v>7599</v>
      </c>
      <c r="H6274" s="775" t="s">
        <v>7600</v>
      </c>
      <c r="I6274" s="775" t="s">
        <v>7514</v>
      </c>
    </row>
    <row r="6275" spans="1:9">
      <c r="A6275" s="775" t="str">
        <f>Table_wabobpsvr_AzureCalc_AzureCalcRateCard[[#This Row],[ServiceName]]&amp;Table_wabobpsvr_AzureCalc_AzureCalcRateCard[[#This Row],[Price_Level]]&amp;Table_wabobpsvr_AzureCalc_AzureCalcRateCard[[#This Row],[Region]]</f>
        <v>ExpressRoute (Metered) 100 Mbps ConnectionsB13</v>
      </c>
      <c r="B6275" s="775">
        <v>13</v>
      </c>
      <c r="C6275" s="775" t="s">
        <v>7427</v>
      </c>
      <c r="D6275" s="775" t="s">
        <v>175</v>
      </c>
      <c r="E6275" s="775">
        <v>94</v>
      </c>
      <c r="F6275" s="775" t="s">
        <v>7395</v>
      </c>
      <c r="G6275" s="775" t="s">
        <v>7601</v>
      </c>
      <c r="H6275" s="775" t="s">
        <v>7602</v>
      </c>
      <c r="I6275" s="775" t="s">
        <v>7515</v>
      </c>
    </row>
    <row r="6276" spans="1:9">
      <c r="A6276" s="775" t="str">
        <f>Table_wabobpsvr_AzureCalc_AzureCalcRateCard[[#This Row],[ServiceName]]&amp;Table_wabobpsvr_AzureCalc_AzureCalcRateCard[[#This Row],[Price_Level]]&amp;Table_wabobpsvr_AzureCalc_AzureCalcRateCard[[#This Row],[Region]]</f>
        <v>ExpressRoute (Metered) 2 Gbps ConnectionsB13</v>
      </c>
      <c r="B6276" s="775">
        <v>13</v>
      </c>
      <c r="C6276" s="775" t="s">
        <v>7427</v>
      </c>
      <c r="D6276" s="775" t="s">
        <v>175</v>
      </c>
      <c r="E6276" s="775">
        <v>819.68</v>
      </c>
      <c r="F6276" s="775" t="s">
        <v>7396</v>
      </c>
      <c r="G6276" s="775" t="s">
        <v>7603</v>
      </c>
      <c r="H6276" s="775" t="s">
        <v>7604</v>
      </c>
      <c r="I6276" s="775" t="s">
        <v>7516</v>
      </c>
    </row>
    <row r="6277" spans="1:9">
      <c r="A6277" s="775" t="str">
        <f>Table_wabobpsvr_AzureCalc_AzureCalcRateCard[[#This Row],[ServiceName]]&amp;Table_wabobpsvr_AzureCalc_AzureCalcRateCard[[#This Row],[Price_Level]]&amp;Table_wabobpsvr_AzureCalc_AzureCalcRateCard[[#This Row],[Region]]</f>
        <v>ExpressRoute (Metered) 200 Mbps ConnectionsB13</v>
      </c>
      <c r="B6277" s="775">
        <v>13</v>
      </c>
      <c r="C6277" s="775" t="s">
        <v>7427</v>
      </c>
      <c r="D6277" s="775" t="s">
        <v>175</v>
      </c>
      <c r="E6277" s="775">
        <v>136.30000000000001</v>
      </c>
      <c r="F6277" s="775" t="s">
        <v>7388</v>
      </c>
      <c r="G6277" s="775" t="s">
        <v>7605</v>
      </c>
      <c r="H6277" s="775" t="s">
        <v>7606</v>
      </c>
      <c r="I6277" s="775" t="s">
        <v>7517</v>
      </c>
    </row>
    <row r="6278" spans="1:9">
      <c r="A6278" s="775" t="str">
        <f>Table_wabobpsvr_AzureCalc_AzureCalcRateCard[[#This Row],[ServiceName]]&amp;Table_wabobpsvr_AzureCalc_AzureCalcRateCard[[#This Row],[Price_Level]]&amp;Table_wabobpsvr_AzureCalc_AzureCalcRateCard[[#This Row],[Region]]</f>
        <v>ExpressRoute (Metered) 5 Gbps ConnectionsB13</v>
      </c>
      <c r="B6278" s="775">
        <v>13</v>
      </c>
      <c r="C6278" s="775" t="s">
        <v>7427</v>
      </c>
      <c r="D6278" s="775" t="s">
        <v>175</v>
      </c>
      <c r="E6278" s="775">
        <v>2049.1999999999998</v>
      </c>
      <c r="F6278" s="775" t="s">
        <v>7397</v>
      </c>
      <c r="G6278" s="775" t="s">
        <v>7607</v>
      </c>
      <c r="H6278" s="775" t="s">
        <v>7608</v>
      </c>
      <c r="I6278" s="775" t="s">
        <v>7518</v>
      </c>
    </row>
    <row r="6279" spans="1:9">
      <c r="A6279" s="775" t="str">
        <f>Table_wabobpsvr_AzureCalc_AzureCalcRateCard[[#This Row],[ServiceName]]&amp;Table_wabobpsvr_AzureCalc_AzureCalcRateCard[[#This Row],[Price_Level]]&amp;Table_wabobpsvr_AzureCalc_AzureCalcRateCard[[#This Row],[Region]]</f>
        <v>ExpressRoute (Metered) 50 Mbps ConnectionsB13</v>
      </c>
      <c r="B6279" s="775">
        <v>13</v>
      </c>
      <c r="C6279" s="775" t="s">
        <v>7427</v>
      </c>
      <c r="D6279" s="775" t="s">
        <v>175</v>
      </c>
      <c r="E6279" s="775">
        <v>51.7</v>
      </c>
      <c r="F6279" s="775" t="s">
        <v>7394</v>
      </c>
      <c r="G6279" s="775" t="s">
        <v>7609</v>
      </c>
      <c r="H6279" s="775" t="s">
        <v>7610</v>
      </c>
      <c r="I6279" s="775" t="s">
        <v>7519</v>
      </c>
    </row>
    <row r="6280" spans="1:9">
      <c r="A6280" s="775" t="str">
        <f>Table_wabobpsvr_AzureCalc_AzureCalcRateCard[[#This Row],[ServiceName]]&amp;Table_wabobpsvr_AzureCalc_AzureCalcRateCard[[#This Row],[Price_Level]]&amp;Table_wabobpsvr_AzureCalc_AzureCalcRateCard[[#This Row],[Region]]</f>
        <v>ExpressRoute (Metered) 500 Mbps ConnectionsB13</v>
      </c>
      <c r="B6280" s="775">
        <v>13</v>
      </c>
      <c r="C6280" s="775" t="s">
        <v>7427</v>
      </c>
      <c r="D6280" s="775" t="s">
        <v>175</v>
      </c>
      <c r="E6280" s="775">
        <v>272.60000000000002</v>
      </c>
      <c r="F6280" s="775" t="s">
        <v>7389</v>
      </c>
      <c r="G6280" s="775" t="s">
        <v>7611</v>
      </c>
      <c r="H6280" s="775" t="s">
        <v>7612</v>
      </c>
      <c r="I6280" s="775" t="s">
        <v>7520</v>
      </c>
    </row>
    <row r="6281" spans="1:9">
      <c r="A6281" s="775" t="str">
        <f>Table_wabobpsvr_AzureCalc_AzureCalcRateCard[[#This Row],[ServiceName]]&amp;Table_wabobpsvr_AzureCalc_AzureCalcRateCard[[#This Row],[Price_Level]]&amp;Table_wabobpsvr_AzureCalc_AzureCalcRateCard[[#This Row],[Region]]</f>
        <v>ExpressRoute (Unlimited) 1 Gbps ConnectionsB13</v>
      </c>
      <c r="B6281" s="775">
        <v>13</v>
      </c>
      <c r="C6281" s="775" t="s">
        <v>7427</v>
      </c>
      <c r="D6281" s="775" t="s">
        <v>175</v>
      </c>
      <c r="E6281" s="775">
        <v>8178</v>
      </c>
      <c r="F6281" s="775" t="s">
        <v>7405</v>
      </c>
      <c r="G6281" s="775" t="s">
        <v>7613</v>
      </c>
      <c r="H6281" s="775" t="s">
        <v>7614</v>
      </c>
      <c r="I6281" s="775" t="s">
        <v>7521</v>
      </c>
    </row>
    <row r="6282" spans="1:9">
      <c r="A6282" s="775" t="str">
        <f>Table_wabobpsvr_AzureCalc_AzureCalcRateCard[[#This Row],[ServiceName]]&amp;Table_wabobpsvr_AzureCalc_AzureCalcRateCard[[#This Row],[Price_Level]]&amp;Table_wabobpsvr_AzureCalc_AzureCalcRateCard[[#This Row],[Region]]</f>
        <v>ExpressRoute (Unlimited) 10 Gbps ConnectionsB13</v>
      </c>
      <c r="B6282" s="775">
        <v>13</v>
      </c>
      <c r="C6282" s="775" t="s">
        <v>7427</v>
      </c>
      <c r="D6282" s="775" t="s">
        <v>175</v>
      </c>
      <c r="E6282" s="775">
        <v>77080</v>
      </c>
      <c r="F6282" s="775" t="s">
        <v>7408</v>
      </c>
      <c r="G6282" s="775" t="s">
        <v>7615</v>
      </c>
      <c r="H6282" s="775" t="s">
        <v>7616</v>
      </c>
      <c r="I6282" s="775" t="s">
        <v>7522</v>
      </c>
    </row>
    <row r="6283" spans="1:9">
      <c r="A6283" s="775" t="str">
        <f>Table_wabobpsvr_AzureCalc_AzureCalcRateCard[[#This Row],[ServiceName]]&amp;Table_wabobpsvr_AzureCalc_AzureCalcRateCard[[#This Row],[Price_Level]]&amp;Table_wabobpsvr_AzureCalc_AzureCalcRateCard[[#This Row],[Region]]</f>
        <v>ExpressRoute (Unlimited) 100 Mbps ConnectionsB13</v>
      </c>
      <c r="B6283" s="775">
        <v>13</v>
      </c>
      <c r="C6283" s="775" t="s">
        <v>7427</v>
      </c>
      <c r="D6283" s="775" t="s">
        <v>175</v>
      </c>
      <c r="E6283" s="775">
        <v>1222</v>
      </c>
      <c r="F6283" s="775" t="s">
        <v>7402</v>
      </c>
      <c r="G6283" s="775" t="s">
        <v>7617</v>
      </c>
      <c r="H6283" s="775" t="s">
        <v>7618</v>
      </c>
      <c r="I6283" s="775" t="s">
        <v>7523</v>
      </c>
    </row>
    <row r="6284" spans="1:9">
      <c r="A6284" s="775" t="str">
        <f>Table_wabobpsvr_AzureCalc_AzureCalcRateCard[[#This Row],[ServiceName]]&amp;Table_wabobpsvr_AzureCalc_AzureCalcRateCard[[#This Row],[Price_Level]]&amp;Table_wabobpsvr_AzureCalc_AzureCalcRateCard[[#This Row],[Region]]</f>
        <v>ExpressRoute (Unlimited) 2 Gbps ConnectionsB13</v>
      </c>
      <c r="B6284" s="775">
        <v>13</v>
      </c>
      <c r="C6284" s="775" t="s">
        <v>7427</v>
      </c>
      <c r="D6284" s="775" t="s">
        <v>175</v>
      </c>
      <c r="E6284" s="775">
        <v>16356</v>
      </c>
      <c r="F6284" s="775" t="s">
        <v>7406</v>
      </c>
      <c r="G6284" s="775" t="s">
        <v>7619</v>
      </c>
      <c r="H6284" s="775" t="s">
        <v>7620</v>
      </c>
      <c r="I6284" s="775" t="s">
        <v>7524</v>
      </c>
    </row>
    <row r="6285" spans="1:9">
      <c r="A6285" s="775" t="str">
        <f>Table_wabobpsvr_AzureCalc_AzureCalcRateCard[[#This Row],[ServiceName]]&amp;Table_wabobpsvr_AzureCalc_AzureCalcRateCard[[#This Row],[Price_Level]]&amp;Table_wabobpsvr_AzureCalc_AzureCalcRateCard[[#This Row],[Region]]</f>
        <v>ExpressRoute (Unlimited) 200 Mbps ConnectionsB13</v>
      </c>
      <c r="B6285" s="775">
        <v>13</v>
      </c>
      <c r="C6285" s="775" t="s">
        <v>7427</v>
      </c>
      <c r="D6285" s="775" t="s">
        <v>175</v>
      </c>
      <c r="E6285" s="775">
        <v>3026.8</v>
      </c>
      <c r="F6285" s="775" t="s">
        <v>7403</v>
      </c>
      <c r="G6285" s="775" t="s">
        <v>7621</v>
      </c>
      <c r="H6285" s="775" t="s">
        <v>7622</v>
      </c>
      <c r="I6285" s="775" t="s">
        <v>7525</v>
      </c>
    </row>
    <row r="6286" spans="1:9">
      <c r="A6286" s="775" t="str">
        <f>Table_wabobpsvr_AzureCalc_AzureCalcRateCard[[#This Row],[ServiceName]]&amp;Table_wabobpsvr_AzureCalc_AzureCalcRateCard[[#This Row],[Price_Level]]&amp;Table_wabobpsvr_AzureCalc_AzureCalcRateCard[[#This Row],[Region]]</f>
        <v>ExpressRoute (Unlimited) 5 Gbps ConnectionsB13</v>
      </c>
      <c r="B6286" s="775">
        <v>13</v>
      </c>
      <c r="C6286" s="775" t="s">
        <v>7427</v>
      </c>
      <c r="D6286" s="775" t="s">
        <v>175</v>
      </c>
      <c r="E6286" s="775">
        <v>38540</v>
      </c>
      <c r="F6286" s="775" t="s">
        <v>7407</v>
      </c>
      <c r="G6286" s="775" t="s">
        <v>7623</v>
      </c>
      <c r="H6286" s="775" t="s">
        <v>7624</v>
      </c>
      <c r="I6286" s="775" t="s">
        <v>7526</v>
      </c>
    </row>
    <row r="6287" spans="1:9">
      <c r="A6287" s="775" t="str">
        <f>Table_wabobpsvr_AzureCalc_AzureCalcRateCard[[#This Row],[ServiceName]]&amp;Table_wabobpsvr_AzureCalc_AzureCalcRateCard[[#This Row],[Price_Level]]&amp;Table_wabobpsvr_AzureCalc_AzureCalcRateCard[[#This Row],[Region]]</f>
        <v>ExpressRoute (Unlimited) 50 Mbps ConnectionsB13</v>
      </c>
      <c r="B6287" s="775">
        <v>13</v>
      </c>
      <c r="C6287" s="775" t="s">
        <v>7427</v>
      </c>
      <c r="D6287" s="775" t="s">
        <v>175</v>
      </c>
      <c r="E6287" s="775">
        <v>819.68</v>
      </c>
      <c r="F6287" s="775" t="s">
        <v>7401</v>
      </c>
      <c r="G6287" s="775" t="s">
        <v>7625</v>
      </c>
      <c r="H6287" s="775" t="s">
        <v>7626</v>
      </c>
      <c r="I6287" s="775" t="s">
        <v>7429</v>
      </c>
    </row>
    <row r="6288" spans="1:9">
      <c r="A6288" s="775" t="str">
        <f>Table_wabobpsvr_AzureCalc_AzureCalcRateCard[[#This Row],[ServiceName]]&amp;Table_wabobpsvr_AzureCalc_AzureCalcRateCard[[#This Row],[Price_Level]]&amp;Table_wabobpsvr_AzureCalc_AzureCalcRateCard[[#This Row],[Region]]</f>
        <v>ExpressRoute (Unlimited) 500 Mbps ConnectionsB13</v>
      </c>
      <c r="B6288" s="775">
        <v>13</v>
      </c>
      <c r="C6288" s="775" t="s">
        <v>7427</v>
      </c>
      <c r="D6288" s="775" t="s">
        <v>175</v>
      </c>
      <c r="E6288" s="775">
        <v>4888</v>
      </c>
      <c r="F6288" s="775" t="s">
        <v>7404</v>
      </c>
      <c r="G6288" s="775" t="s">
        <v>7627</v>
      </c>
      <c r="H6288" s="775" t="s">
        <v>7628</v>
      </c>
      <c r="I6288" s="775" t="s">
        <v>7441</v>
      </c>
    </row>
    <row r="6289" spans="1:9">
      <c r="A6289" s="775" t="str">
        <f>Table_wabobpsvr_AzureCalc_AzureCalcRateCard[[#This Row],[ServiceName]]&amp;Table_wabobpsvr_AzureCalc_AzureCalcRateCard[[#This Row],[Price_Level]]&amp;Table_wabobpsvr_AzureCalc_AzureCalcRateCard[[#This Row],[Region]]</f>
        <v>ExpressRoute (Metered) Data Transfer Out at 1 Gbps (GB) - Zone 3C13</v>
      </c>
      <c r="B6289" s="775">
        <v>13</v>
      </c>
      <c r="C6289" s="775" t="s">
        <v>9</v>
      </c>
      <c r="D6289" s="775" t="s">
        <v>177</v>
      </c>
      <c r="E6289" s="775">
        <v>0.12740000000000001</v>
      </c>
      <c r="F6289" s="775" t="s">
        <v>7398</v>
      </c>
      <c r="G6289" s="775" t="s">
        <v>7595</v>
      </c>
      <c r="H6289" s="775" t="s">
        <v>7596</v>
      </c>
      <c r="I6289" s="775" t="s">
        <v>7512</v>
      </c>
    </row>
    <row r="6290" spans="1:9">
      <c r="A6290" s="775" t="str">
        <f>Table_wabobpsvr_AzureCalc_AzureCalcRateCard[[#This Row],[ServiceName]]&amp;Table_wabobpsvr_AzureCalc_AzureCalcRateCard[[#This Row],[Price_Level]]&amp;Table_wabobpsvr_AzureCalc_AzureCalcRateCard[[#This Row],[Region]]</f>
        <v>ExpressRoute (Metered) 1 Gbps ConnectionsC13</v>
      </c>
      <c r="B6290" s="775">
        <v>13</v>
      </c>
      <c r="C6290" s="775" t="s">
        <v>7427</v>
      </c>
      <c r="D6290" s="775" t="s">
        <v>177</v>
      </c>
      <c r="E6290" s="775">
        <v>396.76</v>
      </c>
      <c r="F6290" s="775" t="s">
        <v>7390</v>
      </c>
      <c r="G6290" s="775" t="s">
        <v>7597</v>
      </c>
      <c r="H6290" s="775" t="s">
        <v>7598</v>
      </c>
      <c r="I6290" s="775" t="s">
        <v>7513</v>
      </c>
    </row>
    <row r="6291" spans="1:9">
      <c r="A6291" s="775" t="str">
        <f>Table_wabobpsvr_AzureCalc_AzureCalcRateCard[[#This Row],[ServiceName]]&amp;Table_wabobpsvr_AzureCalc_AzureCalcRateCard[[#This Row],[Price_Level]]&amp;Table_wabobpsvr_AzureCalc_AzureCalcRateCard[[#This Row],[Region]]</f>
        <v>ExpressRoute (Metered) 10 Gbps ConnectionsC13</v>
      </c>
      <c r="B6291" s="775">
        <v>13</v>
      </c>
      <c r="C6291" s="775" t="s">
        <v>7427</v>
      </c>
      <c r="D6291" s="775" t="s">
        <v>177</v>
      </c>
      <c r="E6291" s="775">
        <v>3958.5</v>
      </c>
      <c r="F6291" s="775" t="s">
        <v>7391</v>
      </c>
      <c r="G6291" s="775" t="s">
        <v>7599</v>
      </c>
      <c r="H6291" s="775" t="s">
        <v>7600</v>
      </c>
      <c r="I6291" s="775" t="s">
        <v>7514</v>
      </c>
    </row>
    <row r="6292" spans="1:9">
      <c r="A6292" s="775" t="str">
        <f>Table_wabobpsvr_AzureCalc_AzureCalcRateCard[[#This Row],[ServiceName]]&amp;Table_wabobpsvr_AzureCalc_AzureCalcRateCard[[#This Row],[Price_Level]]&amp;Table_wabobpsvr_AzureCalc_AzureCalcRateCard[[#This Row],[Region]]</f>
        <v>ExpressRoute (Metered) 100 Mbps ConnectionsC13</v>
      </c>
      <c r="B6292" s="775">
        <v>13</v>
      </c>
      <c r="C6292" s="775" t="s">
        <v>7427</v>
      </c>
      <c r="D6292" s="775" t="s">
        <v>177</v>
      </c>
      <c r="E6292" s="775">
        <v>91</v>
      </c>
      <c r="F6292" s="775" t="s">
        <v>7395</v>
      </c>
      <c r="G6292" s="775" t="s">
        <v>7601</v>
      </c>
      <c r="H6292" s="775" t="s">
        <v>7602</v>
      </c>
      <c r="I6292" s="775" t="s">
        <v>7515</v>
      </c>
    </row>
    <row r="6293" spans="1:9">
      <c r="A6293" s="775" t="str">
        <f>Table_wabobpsvr_AzureCalc_AzureCalcRateCard[[#This Row],[ServiceName]]&amp;Table_wabobpsvr_AzureCalc_AzureCalcRateCard[[#This Row],[Price_Level]]&amp;Table_wabobpsvr_AzureCalc_AzureCalcRateCard[[#This Row],[Region]]</f>
        <v>ExpressRoute (Metered) 2 Gbps ConnectionsC13</v>
      </c>
      <c r="B6293" s="775">
        <v>13</v>
      </c>
      <c r="C6293" s="775" t="s">
        <v>7427</v>
      </c>
      <c r="D6293" s="775" t="s">
        <v>177</v>
      </c>
      <c r="E6293" s="775">
        <v>793.52</v>
      </c>
      <c r="F6293" s="775" t="s">
        <v>7396</v>
      </c>
      <c r="G6293" s="775" t="s">
        <v>7603</v>
      </c>
      <c r="H6293" s="775" t="s">
        <v>7604</v>
      </c>
      <c r="I6293" s="775" t="s">
        <v>7516</v>
      </c>
    </row>
    <row r="6294" spans="1:9">
      <c r="A6294" s="775" t="str">
        <f>Table_wabobpsvr_AzureCalc_AzureCalcRateCard[[#This Row],[ServiceName]]&amp;Table_wabobpsvr_AzureCalc_AzureCalcRateCard[[#This Row],[Price_Level]]&amp;Table_wabobpsvr_AzureCalc_AzureCalcRateCard[[#This Row],[Region]]</f>
        <v>ExpressRoute (Metered) 200 Mbps ConnectionsC13</v>
      </c>
      <c r="B6294" s="775">
        <v>13</v>
      </c>
      <c r="C6294" s="775" t="s">
        <v>7427</v>
      </c>
      <c r="D6294" s="775" t="s">
        <v>177</v>
      </c>
      <c r="E6294" s="775">
        <v>131.94999999999999</v>
      </c>
      <c r="F6294" s="775" t="s">
        <v>7388</v>
      </c>
      <c r="G6294" s="775" t="s">
        <v>7605</v>
      </c>
      <c r="H6294" s="775" t="s">
        <v>7606</v>
      </c>
      <c r="I6294" s="775" t="s">
        <v>7517</v>
      </c>
    </row>
    <row r="6295" spans="1:9">
      <c r="A6295" s="775" t="str">
        <f>Table_wabobpsvr_AzureCalc_AzureCalcRateCard[[#This Row],[ServiceName]]&amp;Table_wabobpsvr_AzureCalc_AzureCalcRateCard[[#This Row],[Price_Level]]&amp;Table_wabobpsvr_AzureCalc_AzureCalcRateCard[[#This Row],[Region]]</f>
        <v>ExpressRoute (Metered) 5 Gbps ConnectionsC13</v>
      </c>
      <c r="B6295" s="775">
        <v>13</v>
      </c>
      <c r="C6295" s="775" t="s">
        <v>7427</v>
      </c>
      <c r="D6295" s="775" t="s">
        <v>177</v>
      </c>
      <c r="E6295" s="775">
        <v>1983.8</v>
      </c>
      <c r="F6295" s="775" t="s">
        <v>7397</v>
      </c>
      <c r="G6295" s="775" t="s">
        <v>7607</v>
      </c>
      <c r="H6295" s="775" t="s">
        <v>7608</v>
      </c>
      <c r="I6295" s="775" t="s">
        <v>7518</v>
      </c>
    </row>
    <row r="6296" spans="1:9">
      <c r="A6296" s="775" t="str">
        <f>Table_wabobpsvr_AzureCalc_AzureCalcRateCard[[#This Row],[ServiceName]]&amp;Table_wabobpsvr_AzureCalc_AzureCalcRateCard[[#This Row],[Price_Level]]&amp;Table_wabobpsvr_AzureCalc_AzureCalcRateCard[[#This Row],[Region]]</f>
        <v>ExpressRoute (Metered) 50 Mbps ConnectionsC13</v>
      </c>
      <c r="B6296" s="775">
        <v>13</v>
      </c>
      <c r="C6296" s="775" t="s">
        <v>7427</v>
      </c>
      <c r="D6296" s="775" t="s">
        <v>177</v>
      </c>
      <c r="E6296" s="775">
        <v>50.05</v>
      </c>
      <c r="F6296" s="775" t="s">
        <v>7394</v>
      </c>
      <c r="G6296" s="775" t="s">
        <v>7609</v>
      </c>
      <c r="H6296" s="775" t="s">
        <v>7610</v>
      </c>
      <c r="I6296" s="775" t="s">
        <v>7519</v>
      </c>
    </row>
    <row r="6297" spans="1:9">
      <c r="A6297" s="775" t="str">
        <f>Table_wabobpsvr_AzureCalc_AzureCalcRateCard[[#This Row],[ServiceName]]&amp;Table_wabobpsvr_AzureCalc_AzureCalcRateCard[[#This Row],[Price_Level]]&amp;Table_wabobpsvr_AzureCalc_AzureCalcRateCard[[#This Row],[Region]]</f>
        <v>ExpressRoute (Metered) 500 Mbps ConnectionsC13</v>
      </c>
      <c r="B6297" s="775">
        <v>13</v>
      </c>
      <c r="C6297" s="775" t="s">
        <v>7427</v>
      </c>
      <c r="D6297" s="775" t="s">
        <v>177</v>
      </c>
      <c r="E6297" s="775">
        <v>263.89999999999998</v>
      </c>
      <c r="F6297" s="775" t="s">
        <v>7389</v>
      </c>
      <c r="G6297" s="775" t="s">
        <v>7611</v>
      </c>
      <c r="H6297" s="775" t="s">
        <v>7612</v>
      </c>
      <c r="I6297" s="775" t="s">
        <v>7520</v>
      </c>
    </row>
    <row r="6298" spans="1:9">
      <c r="A6298" s="775" t="str">
        <f>Table_wabobpsvr_AzureCalc_AzureCalcRateCard[[#This Row],[ServiceName]]&amp;Table_wabobpsvr_AzureCalc_AzureCalcRateCard[[#This Row],[Price_Level]]&amp;Table_wabobpsvr_AzureCalc_AzureCalcRateCard[[#This Row],[Region]]</f>
        <v>ExpressRoute (Unlimited) 1 Gbps ConnectionsC13</v>
      </c>
      <c r="B6298" s="775">
        <v>13</v>
      </c>
      <c r="C6298" s="775" t="s">
        <v>7427</v>
      </c>
      <c r="D6298" s="775" t="s">
        <v>177</v>
      </c>
      <c r="E6298" s="775">
        <v>7917</v>
      </c>
      <c r="F6298" s="775" t="s">
        <v>7405</v>
      </c>
      <c r="G6298" s="775" t="s">
        <v>7613</v>
      </c>
      <c r="H6298" s="775" t="s">
        <v>7614</v>
      </c>
      <c r="I6298" s="775" t="s">
        <v>7521</v>
      </c>
    </row>
    <row r="6299" spans="1:9">
      <c r="A6299" s="775" t="str">
        <f>Table_wabobpsvr_AzureCalc_AzureCalcRateCard[[#This Row],[ServiceName]]&amp;Table_wabobpsvr_AzureCalc_AzureCalcRateCard[[#This Row],[Price_Level]]&amp;Table_wabobpsvr_AzureCalc_AzureCalcRateCard[[#This Row],[Region]]</f>
        <v>ExpressRoute (Unlimited) 10 Gbps ConnectionsC13</v>
      </c>
      <c r="B6299" s="775">
        <v>13</v>
      </c>
      <c r="C6299" s="775" t="s">
        <v>7427</v>
      </c>
      <c r="D6299" s="775" t="s">
        <v>177</v>
      </c>
      <c r="E6299" s="775">
        <v>74620</v>
      </c>
      <c r="F6299" s="775" t="s">
        <v>7408</v>
      </c>
      <c r="G6299" s="775" t="s">
        <v>7615</v>
      </c>
      <c r="H6299" s="775" t="s">
        <v>7616</v>
      </c>
      <c r="I6299" s="775" t="s">
        <v>7522</v>
      </c>
    </row>
    <row r="6300" spans="1:9">
      <c r="A6300" s="775" t="str">
        <f>Table_wabobpsvr_AzureCalc_AzureCalcRateCard[[#This Row],[ServiceName]]&amp;Table_wabobpsvr_AzureCalc_AzureCalcRateCard[[#This Row],[Price_Level]]&amp;Table_wabobpsvr_AzureCalc_AzureCalcRateCard[[#This Row],[Region]]</f>
        <v>ExpressRoute (Unlimited) 100 Mbps ConnectionsC13</v>
      </c>
      <c r="B6300" s="775">
        <v>13</v>
      </c>
      <c r="C6300" s="775" t="s">
        <v>7427</v>
      </c>
      <c r="D6300" s="775" t="s">
        <v>177</v>
      </c>
      <c r="E6300" s="775">
        <v>1183</v>
      </c>
      <c r="F6300" s="775" t="s">
        <v>7402</v>
      </c>
      <c r="G6300" s="775" t="s">
        <v>7617</v>
      </c>
      <c r="H6300" s="775" t="s">
        <v>7618</v>
      </c>
      <c r="I6300" s="775" t="s">
        <v>7523</v>
      </c>
    </row>
    <row r="6301" spans="1:9">
      <c r="A6301" s="775" t="str">
        <f>Table_wabobpsvr_AzureCalc_AzureCalcRateCard[[#This Row],[ServiceName]]&amp;Table_wabobpsvr_AzureCalc_AzureCalcRateCard[[#This Row],[Price_Level]]&amp;Table_wabobpsvr_AzureCalc_AzureCalcRateCard[[#This Row],[Region]]</f>
        <v>ExpressRoute (Unlimited) 2 Gbps ConnectionsC13</v>
      </c>
      <c r="B6301" s="775">
        <v>13</v>
      </c>
      <c r="C6301" s="775" t="s">
        <v>7427</v>
      </c>
      <c r="D6301" s="775" t="s">
        <v>177</v>
      </c>
      <c r="E6301" s="775">
        <v>15834</v>
      </c>
      <c r="F6301" s="775" t="s">
        <v>7406</v>
      </c>
      <c r="G6301" s="775" t="s">
        <v>7619</v>
      </c>
      <c r="H6301" s="775" t="s">
        <v>7620</v>
      </c>
      <c r="I6301" s="775" t="s">
        <v>7524</v>
      </c>
    </row>
    <row r="6302" spans="1:9">
      <c r="A6302" s="775" t="str">
        <f>Table_wabobpsvr_AzureCalc_AzureCalcRateCard[[#This Row],[ServiceName]]&amp;Table_wabobpsvr_AzureCalc_AzureCalcRateCard[[#This Row],[Price_Level]]&amp;Table_wabobpsvr_AzureCalc_AzureCalcRateCard[[#This Row],[Region]]</f>
        <v>ExpressRoute (Unlimited) 200 Mbps ConnectionsC13</v>
      </c>
      <c r="B6302" s="775">
        <v>13</v>
      </c>
      <c r="C6302" s="775" t="s">
        <v>7427</v>
      </c>
      <c r="D6302" s="775" t="s">
        <v>177</v>
      </c>
      <c r="E6302" s="775">
        <v>2930.2</v>
      </c>
      <c r="F6302" s="775" t="s">
        <v>7403</v>
      </c>
      <c r="G6302" s="775" t="s">
        <v>7621</v>
      </c>
      <c r="H6302" s="775" t="s">
        <v>7622</v>
      </c>
      <c r="I6302" s="775" t="s">
        <v>7525</v>
      </c>
    </row>
    <row r="6303" spans="1:9">
      <c r="A6303" s="775" t="str">
        <f>Table_wabobpsvr_AzureCalc_AzureCalcRateCard[[#This Row],[ServiceName]]&amp;Table_wabobpsvr_AzureCalc_AzureCalcRateCard[[#This Row],[Price_Level]]&amp;Table_wabobpsvr_AzureCalc_AzureCalcRateCard[[#This Row],[Region]]</f>
        <v>ExpressRoute (Unlimited) 5 Gbps ConnectionsC13</v>
      </c>
      <c r="B6303" s="775">
        <v>13</v>
      </c>
      <c r="C6303" s="775" t="s">
        <v>7427</v>
      </c>
      <c r="D6303" s="775" t="s">
        <v>177</v>
      </c>
      <c r="E6303" s="775">
        <v>37310</v>
      </c>
      <c r="F6303" s="775" t="s">
        <v>7407</v>
      </c>
      <c r="G6303" s="775" t="s">
        <v>7623</v>
      </c>
      <c r="H6303" s="775" t="s">
        <v>7624</v>
      </c>
      <c r="I6303" s="775" t="s">
        <v>7526</v>
      </c>
    </row>
    <row r="6304" spans="1:9">
      <c r="A6304" s="775" t="str">
        <f>Table_wabobpsvr_AzureCalc_AzureCalcRateCard[[#This Row],[ServiceName]]&amp;Table_wabobpsvr_AzureCalc_AzureCalcRateCard[[#This Row],[Price_Level]]&amp;Table_wabobpsvr_AzureCalc_AzureCalcRateCard[[#This Row],[Region]]</f>
        <v>ExpressRoute (Unlimited) 50 Mbps ConnectionsC13</v>
      </c>
      <c r="B6304" s="775">
        <v>13</v>
      </c>
      <c r="C6304" s="775" t="s">
        <v>7427</v>
      </c>
      <c r="D6304" s="775" t="s">
        <v>177</v>
      </c>
      <c r="E6304" s="775">
        <v>793.52</v>
      </c>
      <c r="F6304" s="775" t="s">
        <v>7401</v>
      </c>
      <c r="G6304" s="775" t="s">
        <v>7625</v>
      </c>
      <c r="H6304" s="775" t="s">
        <v>7626</v>
      </c>
      <c r="I6304" s="775" t="s">
        <v>7429</v>
      </c>
    </row>
    <row r="6305" spans="1:9">
      <c r="A6305" s="775" t="str">
        <f>Table_wabobpsvr_AzureCalc_AzureCalcRateCard[[#This Row],[ServiceName]]&amp;Table_wabobpsvr_AzureCalc_AzureCalcRateCard[[#This Row],[Price_Level]]&amp;Table_wabobpsvr_AzureCalc_AzureCalcRateCard[[#This Row],[Region]]</f>
        <v>ExpressRoute (Unlimited) 500 Mbps ConnectionsC13</v>
      </c>
      <c r="B6305" s="775">
        <v>13</v>
      </c>
      <c r="C6305" s="775" t="s">
        <v>7427</v>
      </c>
      <c r="D6305" s="775" t="s">
        <v>177</v>
      </c>
      <c r="E6305" s="775">
        <v>4732</v>
      </c>
      <c r="F6305" s="775" t="s">
        <v>7404</v>
      </c>
      <c r="G6305" s="775" t="s">
        <v>7627</v>
      </c>
      <c r="H6305" s="775" t="s">
        <v>7628</v>
      </c>
      <c r="I6305" s="775" t="s">
        <v>7441</v>
      </c>
    </row>
    <row r="6306" spans="1:9">
      <c r="A6306" s="775" t="str">
        <f>Table_wabobpsvr_AzureCalc_AzureCalcRateCard[[#This Row],[ServiceName]]&amp;Table_wabobpsvr_AzureCalc_AzureCalcRateCard[[#This Row],[Price_Level]]&amp;Table_wabobpsvr_AzureCalc_AzureCalcRateCard[[#This Row],[Region]]</f>
        <v>ExpressRoute (Metered) Data Transfer Out at 1 Gbps (GB) - Zone 2MOSP1</v>
      </c>
      <c r="B6306" s="775">
        <v>1</v>
      </c>
      <c r="C6306" s="775" t="s">
        <v>9</v>
      </c>
      <c r="D6306" s="775" t="s">
        <v>606</v>
      </c>
      <c r="E6306" s="775">
        <v>999999</v>
      </c>
      <c r="F6306" s="775" t="s">
        <v>7393</v>
      </c>
      <c r="G6306" s="775"/>
      <c r="H6306" s="775"/>
      <c r="I6306" s="775" t="s">
        <v>7479</v>
      </c>
    </row>
    <row r="6307" spans="1:9">
      <c r="A6307" s="775" t="str">
        <f>Table_wabobpsvr_AzureCalc_AzureCalcRateCard[[#This Row],[ServiceName]]&amp;Table_wabobpsvr_AzureCalc_AzureCalcRateCard[[#This Row],[Price_Level]]&amp;Table_wabobpsvr_AzureCalc_AzureCalcRateCard[[#This Row],[Region]]</f>
        <v>ExpressRoute (Metered) Data Transfer Out at 1 Gbps (GB) - Zone 2MOSP2</v>
      </c>
      <c r="B6307" s="775">
        <v>2</v>
      </c>
      <c r="C6307" s="775" t="s">
        <v>9</v>
      </c>
      <c r="D6307" s="775" t="s">
        <v>606</v>
      </c>
      <c r="E6307" s="775">
        <v>999999</v>
      </c>
      <c r="F6307" s="775" t="s">
        <v>7393</v>
      </c>
      <c r="G6307" s="775"/>
      <c r="H6307" s="775"/>
      <c r="I6307" s="775" t="s">
        <v>7479</v>
      </c>
    </row>
    <row r="6308" spans="1:9">
      <c r="A6308" s="775" t="str">
        <f>Table_wabobpsvr_AzureCalc_AzureCalcRateCard[[#This Row],[ServiceName]]&amp;Table_wabobpsvr_AzureCalc_AzureCalcRateCard[[#This Row],[Price_Level]]&amp;Table_wabobpsvr_AzureCalc_AzureCalcRateCard[[#This Row],[Region]]</f>
        <v>ExpressRoute (Metered) Data Transfer Out at 1 Gbps (GB) - Zone 2MOSP3</v>
      </c>
      <c r="B6308" s="775">
        <v>3</v>
      </c>
      <c r="C6308" s="775" t="s">
        <v>9</v>
      </c>
      <c r="D6308" s="775" t="s">
        <v>606</v>
      </c>
      <c r="E6308" s="775">
        <v>999999</v>
      </c>
      <c r="F6308" s="775" t="s">
        <v>7393</v>
      </c>
      <c r="G6308" s="775"/>
      <c r="H6308" s="775"/>
      <c r="I6308" s="775" t="s">
        <v>7479</v>
      </c>
    </row>
    <row r="6309" spans="1:9">
      <c r="A6309" s="775" t="str">
        <f>Table_wabobpsvr_AzureCalc_AzureCalcRateCard[[#This Row],[ServiceName]]&amp;Table_wabobpsvr_AzureCalc_AzureCalcRateCard[[#This Row],[Price_Level]]&amp;Table_wabobpsvr_AzureCalc_AzureCalcRateCard[[#This Row],[Region]]</f>
        <v>ExpressRoute (Metered) Data Transfer Out at 1 Gbps (GB) - Zone 2MOSP4</v>
      </c>
      <c r="B6309" s="775">
        <v>4</v>
      </c>
      <c r="C6309" s="775" t="s">
        <v>9</v>
      </c>
      <c r="D6309" s="775" t="s">
        <v>606</v>
      </c>
      <c r="E6309" s="775">
        <v>999999</v>
      </c>
      <c r="F6309" s="775" t="s">
        <v>7393</v>
      </c>
      <c r="G6309" s="775"/>
      <c r="H6309" s="775"/>
      <c r="I6309" s="775" t="s">
        <v>7479</v>
      </c>
    </row>
    <row r="6310" spans="1:9">
      <c r="A6310" s="775" t="str">
        <f>Table_wabobpsvr_AzureCalc_AzureCalcRateCard[[#This Row],[ServiceName]]&amp;Table_wabobpsvr_AzureCalc_AzureCalcRateCard[[#This Row],[Price_Level]]&amp;Table_wabobpsvr_AzureCalc_AzureCalcRateCard[[#This Row],[Region]]</f>
        <v>ExpressRoute (Metered) Data Transfer Out at 1 Gbps (GB) - Zone 2MOSP5</v>
      </c>
      <c r="B6310" s="775">
        <v>5</v>
      </c>
      <c r="C6310" s="775" t="s">
        <v>9</v>
      </c>
      <c r="D6310" s="775" t="s">
        <v>606</v>
      </c>
      <c r="E6310" s="775">
        <v>999999</v>
      </c>
      <c r="F6310" s="775" t="s">
        <v>7393</v>
      </c>
      <c r="G6310" s="775"/>
      <c r="H6310" s="775"/>
      <c r="I6310" s="775" t="s">
        <v>7479</v>
      </c>
    </row>
    <row r="6311" spans="1:9">
      <c r="A6311" s="775" t="str">
        <f>Table_wabobpsvr_AzureCalc_AzureCalcRateCard[[#This Row],[ServiceName]]&amp;Table_wabobpsvr_AzureCalc_AzureCalcRateCard[[#This Row],[Price_Level]]&amp;Table_wabobpsvr_AzureCalc_AzureCalcRateCard[[#This Row],[Region]]</f>
        <v>ExpressRoute (Metered) Data Transfer Out at 1 Gbps (GB) - Zone 2MOSP6</v>
      </c>
      <c r="B6311" s="775">
        <v>6</v>
      </c>
      <c r="C6311" s="775" t="s">
        <v>9</v>
      </c>
      <c r="D6311" s="775" t="s">
        <v>606</v>
      </c>
      <c r="E6311" s="775">
        <v>999999</v>
      </c>
      <c r="F6311" s="775" t="s">
        <v>7393</v>
      </c>
      <c r="G6311" s="775"/>
      <c r="H6311" s="775"/>
      <c r="I6311" s="775" t="s">
        <v>7479</v>
      </c>
    </row>
    <row r="6312" spans="1:9">
      <c r="A6312" s="775" t="str">
        <f>Table_wabobpsvr_AzureCalc_AzureCalcRateCard[[#This Row],[ServiceName]]&amp;Table_wabobpsvr_AzureCalc_AzureCalcRateCard[[#This Row],[Price_Level]]&amp;Table_wabobpsvr_AzureCalc_AzureCalcRateCard[[#This Row],[Region]]</f>
        <v>ExpressRoute (Metered) Data Transfer Out at 1 Gbps (GB) - Zone 2MOSP7</v>
      </c>
      <c r="B6312" s="775">
        <v>7</v>
      </c>
      <c r="C6312" s="775" t="s">
        <v>9</v>
      </c>
      <c r="D6312" s="775" t="s">
        <v>606</v>
      </c>
      <c r="E6312" s="775">
        <v>999999</v>
      </c>
      <c r="F6312" s="775" t="s">
        <v>7393</v>
      </c>
      <c r="G6312" s="775"/>
      <c r="H6312" s="775"/>
      <c r="I6312" s="775" t="s">
        <v>7479</v>
      </c>
    </row>
    <row r="6313" spans="1:9">
      <c r="A6313" s="775" t="str">
        <f>Table_wabobpsvr_AzureCalc_AzureCalcRateCard[[#This Row],[ServiceName]]&amp;Table_wabobpsvr_AzureCalc_AzureCalcRateCard[[#This Row],[Price_Level]]&amp;Table_wabobpsvr_AzureCalc_AzureCalcRateCard[[#This Row],[Region]]</f>
        <v>ExpressRoute (Metered) Data Transfer Out at 1 Gbps (GB) - Zone 2MOSP8</v>
      </c>
      <c r="B6313" s="775">
        <v>8</v>
      </c>
      <c r="C6313" s="775" t="s">
        <v>9</v>
      </c>
      <c r="D6313" s="775" t="s">
        <v>606</v>
      </c>
      <c r="E6313" s="775">
        <v>999999</v>
      </c>
      <c r="F6313" s="775" t="s">
        <v>7393</v>
      </c>
      <c r="G6313" s="775"/>
      <c r="H6313" s="775"/>
      <c r="I6313" s="775" t="s">
        <v>7479</v>
      </c>
    </row>
    <row r="6314" spans="1:9">
      <c r="A6314" s="775" t="str">
        <f>Table_wabobpsvr_AzureCalc_AzureCalcRateCard[[#This Row],[ServiceName]]&amp;Table_wabobpsvr_AzureCalc_AzureCalcRateCard[[#This Row],[Price_Level]]&amp;Table_wabobpsvr_AzureCalc_AzureCalcRateCard[[#This Row],[Region]]</f>
        <v>ExpressRoute (Metered) Data Transfer Out at 1 Gbps (GB) - Zone 2A1</v>
      </c>
      <c r="B6314" s="775">
        <v>1</v>
      </c>
      <c r="C6314" s="775" t="s">
        <v>9</v>
      </c>
      <c r="D6314" s="775" t="s">
        <v>174</v>
      </c>
      <c r="E6314" s="775">
        <v>999999</v>
      </c>
      <c r="F6314" s="775" t="s">
        <v>7393</v>
      </c>
      <c r="G6314" s="775" t="s">
        <v>7561</v>
      </c>
      <c r="H6314" s="775" t="s">
        <v>7562</v>
      </c>
      <c r="I6314" s="775" t="s">
        <v>7479</v>
      </c>
    </row>
    <row r="6315" spans="1:9">
      <c r="A6315" s="1039" t="str">
        <f>Table_wabobpsvr_AzureCalc_AzureCalcRateCard[[#This Row],[ServiceName]]&amp;Table_wabobpsvr_AzureCalc_AzureCalcRateCard[[#This Row],[Price_Level]]&amp;Table_wabobpsvr_AzureCalc_AzureCalcRateCard[[#This Row],[Region]]</f>
        <v>ExpressRoute (Metered) Data Transfer Out at 1 Gbps (GB) - Zone 2A2</v>
      </c>
      <c r="B6315" s="1039">
        <v>2</v>
      </c>
      <c r="C6315" s="1039" t="s">
        <v>9</v>
      </c>
      <c r="D6315" s="1039" t="s">
        <v>174</v>
      </c>
      <c r="E6315" s="1039">
        <v>999999</v>
      </c>
      <c r="F6315" s="1039" t="s">
        <v>7393</v>
      </c>
      <c r="G6315" s="775" t="s">
        <v>7629</v>
      </c>
      <c r="H6315" s="775" t="s">
        <v>7596</v>
      </c>
      <c r="I6315" s="775" t="s">
        <v>7479</v>
      </c>
    </row>
    <row r="6316" spans="1:9">
      <c r="A6316" s="1039" t="str">
        <f>Table_wabobpsvr_AzureCalc_AzureCalcRateCard[[#This Row],[ServiceName]]&amp;Table_wabobpsvr_AzureCalc_AzureCalcRateCard[[#This Row],[Price_Level]]&amp;Table_wabobpsvr_AzureCalc_AzureCalcRateCard[[#This Row],[Region]]</f>
        <v>ExpressRoute (Metered) Data Transfer Out at 1 Gbps (GB) - Zone 2A3</v>
      </c>
      <c r="B6316" s="1039">
        <v>3</v>
      </c>
      <c r="C6316" s="1039" t="s">
        <v>9</v>
      </c>
      <c r="D6316" s="1039" t="s">
        <v>174</v>
      </c>
      <c r="E6316" s="1039">
        <v>999999</v>
      </c>
      <c r="F6316" s="1039" t="s">
        <v>7393</v>
      </c>
      <c r="G6316" s="775" t="s">
        <v>7559</v>
      </c>
      <c r="H6316" s="775" t="s">
        <v>7630</v>
      </c>
      <c r="I6316" s="775" t="s">
        <v>7479</v>
      </c>
    </row>
    <row r="6317" spans="1:9">
      <c r="A6317" s="775" t="str">
        <f>Table_wabobpsvr_AzureCalc_AzureCalcRateCard[[#This Row],[ServiceName]]&amp;Table_wabobpsvr_AzureCalc_AzureCalcRateCard[[#This Row],[Price_Level]]&amp;Table_wabobpsvr_AzureCalc_AzureCalcRateCard[[#This Row],[Region]]</f>
        <v>ExpressRoute (Metered) Data Transfer Out at 1 Gbps (GB) - Zone 2A4</v>
      </c>
      <c r="B6317" s="775">
        <v>4</v>
      </c>
      <c r="C6317" s="775" t="s">
        <v>9</v>
      </c>
      <c r="D6317" s="775" t="s">
        <v>174</v>
      </c>
      <c r="E6317" s="775">
        <v>999999</v>
      </c>
      <c r="F6317" s="775" t="s">
        <v>7393</v>
      </c>
      <c r="G6317" s="775" t="s">
        <v>7631</v>
      </c>
      <c r="H6317" s="775" t="s">
        <v>7632</v>
      </c>
      <c r="I6317" s="775" t="s">
        <v>7479</v>
      </c>
    </row>
    <row r="6318" spans="1:9">
      <c r="A6318" s="775" t="str">
        <f>Table_wabobpsvr_AzureCalc_AzureCalcRateCard[[#This Row],[ServiceName]]&amp;Table_wabobpsvr_AzureCalc_AzureCalcRateCard[[#This Row],[Price_Level]]&amp;Table_wabobpsvr_AzureCalc_AzureCalcRateCard[[#This Row],[Region]]</f>
        <v>ExpressRoute (Metered) Data Transfer Out at 1 Gbps (GB) - Zone 2A5</v>
      </c>
      <c r="B6318" s="775">
        <v>5</v>
      </c>
      <c r="C6318" s="775" t="s">
        <v>9</v>
      </c>
      <c r="D6318" s="775" t="s">
        <v>174</v>
      </c>
      <c r="E6318" s="775">
        <v>999999</v>
      </c>
      <c r="F6318" s="775" t="s">
        <v>7393</v>
      </c>
      <c r="G6318" s="775" t="s">
        <v>7633</v>
      </c>
      <c r="H6318" s="775" t="s">
        <v>7634</v>
      </c>
      <c r="I6318" s="775" t="s">
        <v>7479</v>
      </c>
    </row>
    <row r="6319" spans="1:9">
      <c r="A6319" s="775" t="str">
        <f>Table_wabobpsvr_AzureCalc_AzureCalcRateCard[[#This Row],[ServiceName]]&amp;Table_wabobpsvr_AzureCalc_AzureCalcRateCard[[#This Row],[Price_Level]]&amp;Table_wabobpsvr_AzureCalc_AzureCalcRateCard[[#This Row],[Region]]</f>
        <v>ExpressRoute (Metered) Data Transfer Out at 1 Gbps (GB) - Zone 2A6</v>
      </c>
      <c r="B6319" s="775">
        <v>6</v>
      </c>
      <c r="C6319" s="775" t="s">
        <v>9</v>
      </c>
      <c r="D6319" s="775" t="s">
        <v>174</v>
      </c>
      <c r="E6319" s="775">
        <v>999999</v>
      </c>
      <c r="F6319" s="775" t="s">
        <v>7393</v>
      </c>
      <c r="G6319" s="775" t="s">
        <v>7635</v>
      </c>
      <c r="H6319" s="775" t="s">
        <v>7636</v>
      </c>
      <c r="I6319" s="775" t="s">
        <v>7479</v>
      </c>
    </row>
    <row r="6320" spans="1:9">
      <c r="A6320" s="775" t="str">
        <f>Table_wabobpsvr_AzureCalc_AzureCalcRateCard[[#This Row],[ServiceName]]&amp;Table_wabobpsvr_AzureCalc_AzureCalcRateCard[[#This Row],[Price_Level]]&amp;Table_wabobpsvr_AzureCalc_AzureCalcRateCard[[#This Row],[Region]]</f>
        <v>ExpressRoute (Metered) Data Transfer Out at 1 Gbps (GB) - Zone 2A7</v>
      </c>
      <c r="B6320" s="775">
        <v>7</v>
      </c>
      <c r="C6320" s="775" t="s">
        <v>9</v>
      </c>
      <c r="D6320" s="775" t="s">
        <v>174</v>
      </c>
      <c r="E6320" s="775">
        <v>999999</v>
      </c>
      <c r="F6320" s="775" t="s">
        <v>7393</v>
      </c>
      <c r="G6320" s="775" t="s">
        <v>7637</v>
      </c>
      <c r="H6320" s="775" t="s">
        <v>7638</v>
      </c>
      <c r="I6320" s="775" t="s">
        <v>7479</v>
      </c>
    </row>
    <row r="6321" spans="1:9">
      <c r="A6321" s="775" t="str">
        <f>Table_wabobpsvr_AzureCalc_AzureCalcRateCard[[#This Row],[ServiceName]]&amp;Table_wabobpsvr_AzureCalc_AzureCalcRateCard[[#This Row],[Price_Level]]&amp;Table_wabobpsvr_AzureCalc_AzureCalcRateCard[[#This Row],[Region]]</f>
        <v>ExpressRoute (Metered) Data Transfer Out at 1 Gbps (GB) - Zone 2A8</v>
      </c>
      <c r="B6321" s="775">
        <v>8</v>
      </c>
      <c r="C6321" s="775" t="s">
        <v>9</v>
      </c>
      <c r="D6321" s="775" t="s">
        <v>174</v>
      </c>
      <c r="E6321" s="775">
        <v>999999</v>
      </c>
      <c r="F6321" s="775" t="s">
        <v>7393</v>
      </c>
      <c r="G6321" s="775" t="s">
        <v>7639</v>
      </c>
      <c r="H6321" s="775" t="s">
        <v>7640</v>
      </c>
      <c r="I6321" s="775" t="s">
        <v>7479</v>
      </c>
    </row>
    <row r="6322" spans="1:9">
      <c r="A6322" s="775" t="str">
        <f>Table_wabobpsvr_AzureCalc_AzureCalcRateCard[[#This Row],[ServiceName]]&amp;Table_wabobpsvr_AzureCalc_AzureCalcRateCard[[#This Row],[Price_Level]]&amp;Table_wabobpsvr_AzureCalc_AzureCalcRateCard[[#This Row],[Region]]</f>
        <v>ExpressRoute (Metered) Data Transfer Out at 1 Gbps (GB) - Zone 2B1</v>
      </c>
      <c r="B6322" s="775">
        <v>1</v>
      </c>
      <c r="C6322" s="775" t="s">
        <v>9</v>
      </c>
      <c r="D6322" s="775" t="s">
        <v>175</v>
      </c>
      <c r="E6322" s="775">
        <v>999999</v>
      </c>
      <c r="F6322" s="775" t="s">
        <v>7393</v>
      </c>
      <c r="G6322" s="775" t="s">
        <v>7561</v>
      </c>
      <c r="H6322" s="775" t="s">
        <v>7562</v>
      </c>
      <c r="I6322" s="775" t="s">
        <v>7479</v>
      </c>
    </row>
    <row r="6323" spans="1:9">
      <c r="A6323" s="775" t="str">
        <f>Table_wabobpsvr_AzureCalc_AzureCalcRateCard[[#This Row],[ServiceName]]&amp;Table_wabobpsvr_AzureCalc_AzureCalcRateCard[[#This Row],[Price_Level]]&amp;Table_wabobpsvr_AzureCalc_AzureCalcRateCard[[#This Row],[Region]]</f>
        <v>ExpressRoute (Metered) Data Transfer Out at 1 Gbps (GB) - Zone 2B2</v>
      </c>
      <c r="B6323" s="775">
        <v>2</v>
      </c>
      <c r="C6323" s="775" t="s">
        <v>9</v>
      </c>
      <c r="D6323" s="775" t="s">
        <v>175</v>
      </c>
      <c r="E6323" s="775">
        <v>999999</v>
      </c>
      <c r="F6323" s="775" t="s">
        <v>7393</v>
      </c>
      <c r="G6323" s="775" t="s">
        <v>7629</v>
      </c>
      <c r="H6323" s="775" t="s">
        <v>7596</v>
      </c>
      <c r="I6323" s="775" t="s">
        <v>7479</v>
      </c>
    </row>
    <row r="6324" spans="1:9">
      <c r="A6324" s="1039" t="str">
        <f>Table_wabobpsvr_AzureCalc_AzureCalcRateCard[[#This Row],[ServiceName]]&amp;Table_wabobpsvr_AzureCalc_AzureCalcRateCard[[#This Row],[Price_Level]]&amp;Table_wabobpsvr_AzureCalc_AzureCalcRateCard[[#This Row],[Region]]</f>
        <v>ExpressRoute (Metered) Data Transfer Out at 1 Gbps (GB) - Zone 2B3</v>
      </c>
      <c r="B6324" s="1039">
        <v>3</v>
      </c>
      <c r="C6324" s="1039" t="s">
        <v>9</v>
      </c>
      <c r="D6324" s="1039" t="s">
        <v>175</v>
      </c>
      <c r="E6324" s="1039">
        <v>999999</v>
      </c>
      <c r="F6324" s="1039" t="s">
        <v>7393</v>
      </c>
      <c r="G6324" s="775" t="s">
        <v>7559</v>
      </c>
      <c r="H6324" s="775" t="s">
        <v>7630</v>
      </c>
      <c r="I6324" s="775" t="s">
        <v>7479</v>
      </c>
    </row>
    <row r="6325" spans="1:9">
      <c r="A6325" s="1039" t="str">
        <f>Table_wabobpsvr_AzureCalc_AzureCalcRateCard[[#This Row],[ServiceName]]&amp;Table_wabobpsvr_AzureCalc_AzureCalcRateCard[[#This Row],[Price_Level]]&amp;Table_wabobpsvr_AzureCalc_AzureCalcRateCard[[#This Row],[Region]]</f>
        <v>ExpressRoute (Metered) Data Transfer Out at 1 Gbps (GB) - Zone 2B4</v>
      </c>
      <c r="B6325" s="1039">
        <v>4</v>
      </c>
      <c r="C6325" s="1039" t="s">
        <v>9</v>
      </c>
      <c r="D6325" s="1039" t="s">
        <v>175</v>
      </c>
      <c r="E6325" s="1039">
        <v>999999</v>
      </c>
      <c r="F6325" s="1039" t="s">
        <v>7393</v>
      </c>
      <c r="G6325" s="775" t="s">
        <v>7631</v>
      </c>
      <c r="H6325" s="775" t="s">
        <v>7632</v>
      </c>
      <c r="I6325" s="775" t="s">
        <v>7479</v>
      </c>
    </row>
    <row r="6326" spans="1:9">
      <c r="A6326" s="1039" t="str">
        <f>Table_wabobpsvr_AzureCalc_AzureCalcRateCard[[#This Row],[ServiceName]]&amp;Table_wabobpsvr_AzureCalc_AzureCalcRateCard[[#This Row],[Price_Level]]&amp;Table_wabobpsvr_AzureCalc_AzureCalcRateCard[[#This Row],[Region]]</f>
        <v>ExpressRoute (Metered) Data Transfer Out at 1 Gbps (GB) - Zone 2B5</v>
      </c>
      <c r="B6326" s="1039">
        <v>5</v>
      </c>
      <c r="C6326" s="1039" t="s">
        <v>9</v>
      </c>
      <c r="D6326" s="1039" t="s">
        <v>175</v>
      </c>
      <c r="E6326" s="1039">
        <v>999999</v>
      </c>
      <c r="F6326" s="1039" t="s">
        <v>7393</v>
      </c>
      <c r="G6326" s="775" t="s">
        <v>7633</v>
      </c>
      <c r="H6326" s="775" t="s">
        <v>7634</v>
      </c>
      <c r="I6326" s="775" t="s">
        <v>7479</v>
      </c>
    </row>
    <row r="6327" spans="1:9">
      <c r="A6327" s="1039" t="str">
        <f>Table_wabobpsvr_AzureCalc_AzureCalcRateCard[[#This Row],[ServiceName]]&amp;Table_wabobpsvr_AzureCalc_AzureCalcRateCard[[#This Row],[Price_Level]]&amp;Table_wabobpsvr_AzureCalc_AzureCalcRateCard[[#This Row],[Region]]</f>
        <v>ExpressRoute (Metered) Data Transfer Out at 1 Gbps (GB) - Zone 2B6</v>
      </c>
      <c r="B6327" s="1039">
        <v>6</v>
      </c>
      <c r="C6327" s="1039" t="s">
        <v>9</v>
      </c>
      <c r="D6327" s="1039" t="s">
        <v>175</v>
      </c>
      <c r="E6327" s="1039">
        <v>999999</v>
      </c>
      <c r="F6327" s="1039" t="s">
        <v>7393</v>
      </c>
      <c r="G6327" s="775" t="s">
        <v>7635</v>
      </c>
      <c r="H6327" s="775" t="s">
        <v>7636</v>
      </c>
      <c r="I6327" s="775" t="s">
        <v>7479</v>
      </c>
    </row>
    <row r="6328" spans="1:9">
      <c r="A6328" s="1039" t="str">
        <f>Table_wabobpsvr_AzureCalc_AzureCalcRateCard[[#This Row],[ServiceName]]&amp;Table_wabobpsvr_AzureCalc_AzureCalcRateCard[[#This Row],[Price_Level]]&amp;Table_wabobpsvr_AzureCalc_AzureCalcRateCard[[#This Row],[Region]]</f>
        <v>ExpressRoute (Metered) Data Transfer Out at 1 Gbps (GB) - Zone 2B7</v>
      </c>
      <c r="B6328" s="1039">
        <v>7</v>
      </c>
      <c r="C6328" s="1039" t="s">
        <v>9</v>
      </c>
      <c r="D6328" s="1039" t="s">
        <v>175</v>
      </c>
      <c r="E6328" s="1039">
        <v>999999</v>
      </c>
      <c r="F6328" s="1039" t="s">
        <v>7393</v>
      </c>
      <c r="G6328" s="775" t="s">
        <v>7637</v>
      </c>
      <c r="H6328" s="775" t="s">
        <v>7638</v>
      </c>
      <c r="I6328" s="775" t="s">
        <v>7479</v>
      </c>
    </row>
    <row r="6329" spans="1:9">
      <c r="A6329" s="775" t="str">
        <f>Table_wabobpsvr_AzureCalc_AzureCalcRateCard[[#This Row],[ServiceName]]&amp;Table_wabobpsvr_AzureCalc_AzureCalcRateCard[[#This Row],[Price_Level]]&amp;Table_wabobpsvr_AzureCalc_AzureCalcRateCard[[#This Row],[Region]]</f>
        <v>ExpressRoute (Metered) Data Transfer Out at 1 Gbps (GB) - Zone 2B8</v>
      </c>
      <c r="B6329" s="775">
        <v>8</v>
      </c>
      <c r="C6329" s="775" t="s">
        <v>9</v>
      </c>
      <c r="D6329" s="775" t="s">
        <v>175</v>
      </c>
      <c r="E6329" s="775">
        <v>999999</v>
      </c>
      <c r="F6329" s="775" t="s">
        <v>7393</v>
      </c>
      <c r="G6329" s="775" t="s">
        <v>7639</v>
      </c>
      <c r="H6329" s="775" t="s">
        <v>7640</v>
      </c>
      <c r="I6329" s="775" t="s">
        <v>7479</v>
      </c>
    </row>
    <row r="6330" spans="1:9">
      <c r="A6330" s="775" t="str">
        <f>Table_wabobpsvr_AzureCalc_AzureCalcRateCard[[#This Row],[ServiceName]]&amp;Table_wabobpsvr_AzureCalc_AzureCalcRateCard[[#This Row],[Price_Level]]&amp;Table_wabobpsvr_AzureCalc_AzureCalcRateCard[[#This Row],[Region]]</f>
        <v>ExpressRoute (Metered) Data Transfer Out at 1 Gbps (GB) - Zone 2C1</v>
      </c>
      <c r="B6330" s="775">
        <v>1</v>
      </c>
      <c r="C6330" s="775" t="s">
        <v>9</v>
      </c>
      <c r="D6330" s="775" t="s">
        <v>177</v>
      </c>
      <c r="E6330" s="775">
        <v>999999</v>
      </c>
      <c r="F6330" s="775" t="s">
        <v>7393</v>
      </c>
      <c r="G6330" s="775" t="s">
        <v>7561</v>
      </c>
      <c r="H6330" s="775" t="s">
        <v>7562</v>
      </c>
      <c r="I6330" s="775" t="s">
        <v>7479</v>
      </c>
    </row>
    <row r="6331" spans="1:9">
      <c r="A6331" s="775" t="str">
        <f>Table_wabobpsvr_AzureCalc_AzureCalcRateCard[[#This Row],[ServiceName]]&amp;Table_wabobpsvr_AzureCalc_AzureCalcRateCard[[#This Row],[Price_Level]]&amp;Table_wabobpsvr_AzureCalc_AzureCalcRateCard[[#This Row],[Region]]</f>
        <v>ExpressRoute (Metered) Data Transfer Out at 1 Gbps (GB) - Zone 2C2</v>
      </c>
      <c r="B6331" s="775">
        <v>2</v>
      </c>
      <c r="C6331" s="775" t="s">
        <v>9</v>
      </c>
      <c r="D6331" s="775" t="s">
        <v>177</v>
      </c>
      <c r="E6331" s="775">
        <v>999999</v>
      </c>
      <c r="F6331" s="775" t="s">
        <v>7393</v>
      </c>
      <c r="G6331" s="775" t="s">
        <v>7629</v>
      </c>
      <c r="H6331" s="775" t="s">
        <v>7596</v>
      </c>
      <c r="I6331" s="775" t="s">
        <v>7479</v>
      </c>
    </row>
    <row r="6332" spans="1:9">
      <c r="A6332" s="775" t="str">
        <f>Table_wabobpsvr_AzureCalc_AzureCalcRateCard[[#This Row],[ServiceName]]&amp;Table_wabobpsvr_AzureCalc_AzureCalcRateCard[[#This Row],[Price_Level]]&amp;Table_wabobpsvr_AzureCalc_AzureCalcRateCard[[#This Row],[Region]]</f>
        <v>ExpressRoute (Metered) Data Transfer Out at 1 Gbps (GB) - Zone 2C3</v>
      </c>
      <c r="B6332" s="775">
        <v>3</v>
      </c>
      <c r="C6332" s="775" t="s">
        <v>9</v>
      </c>
      <c r="D6332" s="775" t="s">
        <v>177</v>
      </c>
      <c r="E6332" s="775">
        <v>999999</v>
      </c>
      <c r="F6332" s="775" t="s">
        <v>7393</v>
      </c>
      <c r="G6332" s="775" t="s">
        <v>7559</v>
      </c>
      <c r="H6332" s="775" t="s">
        <v>7630</v>
      </c>
      <c r="I6332" s="775" t="s">
        <v>7479</v>
      </c>
    </row>
    <row r="6333" spans="1:9">
      <c r="A6333" s="775" t="str">
        <f>Table_wabobpsvr_AzureCalc_AzureCalcRateCard[[#This Row],[ServiceName]]&amp;Table_wabobpsvr_AzureCalc_AzureCalcRateCard[[#This Row],[Price_Level]]&amp;Table_wabobpsvr_AzureCalc_AzureCalcRateCard[[#This Row],[Region]]</f>
        <v>ExpressRoute (Metered) Data Transfer Out at 1 Gbps (GB) - Zone 2C4</v>
      </c>
      <c r="B6333" s="775">
        <v>4</v>
      </c>
      <c r="C6333" s="775" t="s">
        <v>9</v>
      </c>
      <c r="D6333" s="775" t="s">
        <v>177</v>
      </c>
      <c r="E6333" s="775">
        <v>999999</v>
      </c>
      <c r="F6333" s="775" t="s">
        <v>7393</v>
      </c>
      <c r="G6333" s="775" t="s">
        <v>7631</v>
      </c>
      <c r="H6333" s="775" t="s">
        <v>7632</v>
      </c>
      <c r="I6333" s="775" t="s">
        <v>7479</v>
      </c>
    </row>
    <row r="6334" spans="1:9">
      <c r="A6334" s="775" t="str">
        <f>Table_wabobpsvr_AzureCalc_AzureCalcRateCard[[#This Row],[ServiceName]]&amp;Table_wabobpsvr_AzureCalc_AzureCalcRateCard[[#This Row],[Price_Level]]&amp;Table_wabobpsvr_AzureCalc_AzureCalcRateCard[[#This Row],[Region]]</f>
        <v>ExpressRoute (Metered) Data Transfer Out at 1 Gbps (GB) - Zone 2C5</v>
      </c>
      <c r="B6334" s="775">
        <v>5</v>
      </c>
      <c r="C6334" s="775" t="s">
        <v>9</v>
      </c>
      <c r="D6334" s="775" t="s">
        <v>177</v>
      </c>
      <c r="E6334" s="775">
        <v>999999</v>
      </c>
      <c r="F6334" s="775" t="s">
        <v>7393</v>
      </c>
      <c r="G6334" s="775" t="s">
        <v>7633</v>
      </c>
      <c r="H6334" s="775" t="s">
        <v>7634</v>
      </c>
      <c r="I6334" s="775" t="s">
        <v>7479</v>
      </c>
    </row>
    <row r="6335" spans="1:9">
      <c r="A6335" s="775" t="str">
        <f>Table_wabobpsvr_AzureCalc_AzureCalcRateCard[[#This Row],[ServiceName]]&amp;Table_wabobpsvr_AzureCalc_AzureCalcRateCard[[#This Row],[Price_Level]]&amp;Table_wabobpsvr_AzureCalc_AzureCalcRateCard[[#This Row],[Region]]</f>
        <v>ExpressRoute (Metered) Data Transfer Out at 1 Gbps (GB) - Zone 2C6</v>
      </c>
      <c r="B6335" s="775">
        <v>6</v>
      </c>
      <c r="C6335" s="775" t="s">
        <v>9</v>
      </c>
      <c r="D6335" s="775" t="s">
        <v>177</v>
      </c>
      <c r="E6335" s="775">
        <v>999999</v>
      </c>
      <c r="F6335" s="775" t="s">
        <v>7393</v>
      </c>
      <c r="G6335" s="775" t="s">
        <v>7635</v>
      </c>
      <c r="H6335" s="775" t="s">
        <v>7636</v>
      </c>
      <c r="I6335" s="775" t="s">
        <v>7479</v>
      </c>
    </row>
    <row r="6336" spans="1:9">
      <c r="A6336" s="775" t="str">
        <f>Table_wabobpsvr_AzureCalc_AzureCalcRateCard[[#This Row],[ServiceName]]&amp;Table_wabobpsvr_AzureCalc_AzureCalcRateCard[[#This Row],[Price_Level]]&amp;Table_wabobpsvr_AzureCalc_AzureCalcRateCard[[#This Row],[Region]]</f>
        <v>ExpressRoute (Metered) Data Transfer Out at 1 Gbps (GB) - Zone 2C7</v>
      </c>
      <c r="B6336" s="775">
        <v>7</v>
      </c>
      <c r="C6336" s="775" t="s">
        <v>9</v>
      </c>
      <c r="D6336" s="775" t="s">
        <v>177</v>
      </c>
      <c r="E6336" s="775">
        <v>999999</v>
      </c>
      <c r="F6336" s="775" t="s">
        <v>7393</v>
      </c>
      <c r="G6336" s="775" t="s">
        <v>7637</v>
      </c>
      <c r="H6336" s="775" t="s">
        <v>7638</v>
      </c>
      <c r="I6336" s="775" t="s">
        <v>7479</v>
      </c>
    </row>
    <row r="6337" spans="1:9">
      <c r="A6337" s="775" t="str">
        <f>Table_wabobpsvr_AzureCalc_AzureCalcRateCard[[#This Row],[ServiceName]]&amp;Table_wabobpsvr_AzureCalc_AzureCalcRateCard[[#This Row],[Price_Level]]&amp;Table_wabobpsvr_AzureCalc_AzureCalcRateCard[[#This Row],[Region]]</f>
        <v>ExpressRoute (Metered) Data Transfer Out at 1 Gbps (GB) - Zone 2C8</v>
      </c>
      <c r="B6337" s="775">
        <v>8</v>
      </c>
      <c r="C6337" s="775" t="s">
        <v>9</v>
      </c>
      <c r="D6337" s="775" t="s">
        <v>177</v>
      </c>
      <c r="E6337" s="775">
        <v>999999</v>
      </c>
      <c r="F6337" s="775" t="s">
        <v>7393</v>
      </c>
      <c r="G6337" s="775" t="s">
        <v>7639</v>
      </c>
      <c r="H6337" s="775" t="s">
        <v>7640</v>
      </c>
      <c r="I6337" s="775" t="s">
        <v>7479</v>
      </c>
    </row>
    <row r="6338" spans="1:9">
      <c r="A6338" s="775" t="str">
        <f>Table_wabobpsvr_AzureCalc_AzureCalcRateCard[[#This Row],[ServiceName]]&amp;Table_wabobpsvr_AzureCalc_AzureCalcRateCard[[#This Row],[Price_Level]]&amp;Table_wabobpsvr_AzureCalc_AzureCalcRateCard[[#This Row],[Region]]</f>
        <v>ExpressRoute (Metered) Data Transfer Out at 1 Gbps (GB) - Zone 2D1</v>
      </c>
      <c r="B6338" s="775">
        <v>1</v>
      </c>
      <c r="C6338" s="775" t="s">
        <v>9</v>
      </c>
      <c r="D6338" s="775" t="s">
        <v>176</v>
      </c>
      <c r="E6338" s="775">
        <v>999999</v>
      </c>
      <c r="F6338" s="775" t="s">
        <v>7393</v>
      </c>
      <c r="G6338" s="775" t="s">
        <v>7561</v>
      </c>
      <c r="H6338" s="775" t="s">
        <v>7562</v>
      </c>
      <c r="I6338" s="775" t="s">
        <v>7479</v>
      </c>
    </row>
    <row r="6339" spans="1:9">
      <c r="A6339" s="775" t="str">
        <f>Table_wabobpsvr_AzureCalc_AzureCalcRateCard[[#This Row],[ServiceName]]&amp;Table_wabobpsvr_AzureCalc_AzureCalcRateCard[[#This Row],[Price_Level]]&amp;Table_wabobpsvr_AzureCalc_AzureCalcRateCard[[#This Row],[Region]]</f>
        <v>ExpressRoute (Metered) Data Transfer Out at 1 Gbps (GB) - Zone 2D2</v>
      </c>
      <c r="B6339" s="775">
        <v>2</v>
      </c>
      <c r="C6339" s="775" t="s">
        <v>9</v>
      </c>
      <c r="D6339" s="775" t="s">
        <v>176</v>
      </c>
      <c r="E6339" s="775">
        <v>999999</v>
      </c>
      <c r="F6339" s="775" t="s">
        <v>7393</v>
      </c>
      <c r="G6339" s="775" t="s">
        <v>7629</v>
      </c>
      <c r="H6339" s="775" t="s">
        <v>7596</v>
      </c>
      <c r="I6339" s="775" t="s">
        <v>7479</v>
      </c>
    </row>
    <row r="6340" spans="1:9">
      <c r="A6340" s="775" t="str">
        <f>Table_wabobpsvr_AzureCalc_AzureCalcRateCard[[#This Row],[ServiceName]]&amp;Table_wabobpsvr_AzureCalc_AzureCalcRateCard[[#This Row],[Price_Level]]&amp;Table_wabobpsvr_AzureCalc_AzureCalcRateCard[[#This Row],[Region]]</f>
        <v>ExpressRoute (Metered) Data Transfer Out at 1 Gbps (GB) - Zone 2D3</v>
      </c>
      <c r="B6340" s="775">
        <v>3</v>
      </c>
      <c r="C6340" s="775" t="s">
        <v>9</v>
      </c>
      <c r="D6340" s="775" t="s">
        <v>176</v>
      </c>
      <c r="E6340" s="775">
        <v>999999</v>
      </c>
      <c r="F6340" s="775" t="s">
        <v>7393</v>
      </c>
      <c r="G6340" s="775" t="s">
        <v>7559</v>
      </c>
      <c r="H6340" s="775" t="s">
        <v>7630</v>
      </c>
      <c r="I6340" s="775" t="s">
        <v>7479</v>
      </c>
    </row>
    <row r="6341" spans="1:9">
      <c r="A6341" s="775" t="str">
        <f>Table_wabobpsvr_AzureCalc_AzureCalcRateCard[[#This Row],[ServiceName]]&amp;Table_wabobpsvr_AzureCalc_AzureCalcRateCard[[#This Row],[Price_Level]]&amp;Table_wabobpsvr_AzureCalc_AzureCalcRateCard[[#This Row],[Region]]</f>
        <v>ExpressRoute (Metered) Data Transfer Out at 1 Gbps (GB) - Zone 2D4</v>
      </c>
      <c r="B6341" s="775">
        <v>4</v>
      </c>
      <c r="C6341" s="775" t="s">
        <v>9</v>
      </c>
      <c r="D6341" s="775" t="s">
        <v>176</v>
      </c>
      <c r="E6341" s="775">
        <v>999999</v>
      </c>
      <c r="F6341" s="775" t="s">
        <v>7393</v>
      </c>
      <c r="G6341" s="775" t="s">
        <v>7631</v>
      </c>
      <c r="H6341" s="775" t="s">
        <v>7632</v>
      </c>
      <c r="I6341" s="775" t="s">
        <v>7479</v>
      </c>
    </row>
    <row r="6342" spans="1:9">
      <c r="A6342" s="775" t="str">
        <f>Table_wabobpsvr_AzureCalc_AzureCalcRateCard[[#This Row],[ServiceName]]&amp;Table_wabobpsvr_AzureCalc_AzureCalcRateCard[[#This Row],[Price_Level]]&amp;Table_wabobpsvr_AzureCalc_AzureCalcRateCard[[#This Row],[Region]]</f>
        <v>ExpressRoute (Metered) Data Transfer Out at 1 Gbps (GB) - Zone 2D5</v>
      </c>
      <c r="B6342" s="775">
        <v>5</v>
      </c>
      <c r="C6342" s="775" t="s">
        <v>9</v>
      </c>
      <c r="D6342" s="775" t="s">
        <v>176</v>
      </c>
      <c r="E6342" s="775">
        <v>999999</v>
      </c>
      <c r="F6342" s="775" t="s">
        <v>7393</v>
      </c>
      <c r="G6342" s="775" t="s">
        <v>7633</v>
      </c>
      <c r="H6342" s="775" t="s">
        <v>7634</v>
      </c>
      <c r="I6342" s="775" t="s">
        <v>7479</v>
      </c>
    </row>
    <row r="6343" spans="1:9">
      <c r="A6343" s="775" t="str">
        <f>Table_wabobpsvr_AzureCalc_AzureCalcRateCard[[#This Row],[ServiceName]]&amp;Table_wabobpsvr_AzureCalc_AzureCalcRateCard[[#This Row],[Price_Level]]&amp;Table_wabobpsvr_AzureCalc_AzureCalcRateCard[[#This Row],[Region]]</f>
        <v>ExpressRoute (Metered) Data Transfer Out at 1 Gbps (GB) - Zone 2D6</v>
      </c>
      <c r="B6343" s="775">
        <v>6</v>
      </c>
      <c r="C6343" s="775" t="s">
        <v>9</v>
      </c>
      <c r="D6343" s="775" t="s">
        <v>176</v>
      </c>
      <c r="E6343" s="775">
        <v>999999</v>
      </c>
      <c r="F6343" s="775" t="s">
        <v>7393</v>
      </c>
      <c r="G6343" s="775" t="s">
        <v>7635</v>
      </c>
      <c r="H6343" s="775" t="s">
        <v>7636</v>
      </c>
      <c r="I6343" s="775" t="s">
        <v>7479</v>
      </c>
    </row>
    <row r="6344" spans="1:9">
      <c r="A6344" s="775" t="str">
        <f>Table_wabobpsvr_AzureCalc_AzureCalcRateCard[[#This Row],[ServiceName]]&amp;Table_wabobpsvr_AzureCalc_AzureCalcRateCard[[#This Row],[Price_Level]]&amp;Table_wabobpsvr_AzureCalc_AzureCalcRateCard[[#This Row],[Region]]</f>
        <v>ExpressRoute (Metered) Data Transfer Out at 1 Gbps (GB) - Zone 2D7</v>
      </c>
      <c r="B6344" s="775">
        <v>7</v>
      </c>
      <c r="C6344" s="775" t="s">
        <v>9</v>
      </c>
      <c r="D6344" s="775" t="s">
        <v>176</v>
      </c>
      <c r="E6344" s="775">
        <v>999999</v>
      </c>
      <c r="F6344" s="775" t="s">
        <v>7393</v>
      </c>
      <c r="G6344" s="775" t="s">
        <v>7637</v>
      </c>
      <c r="H6344" s="775" t="s">
        <v>7638</v>
      </c>
      <c r="I6344" s="775" t="s">
        <v>7479</v>
      </c>
    </row>
    <row r="6345" spans="1:9">
      <c r="A6345" s="1039" t="str">
        <f>Table_wabobpsvr_AzureCalc_AzureCalcRateCard[[#This Row],[ServiceName]]&amp;Table_wabobpsvr_AzureCalc_AzureCalcRateCard[[#This Row],[Price_Level]]&amp;Table_wabobpsvr_AzureCalc_AzureCalcRateCard[[#This Row],[Region]]</f>
        <v>ExpressRoute (Metered) Data Transfer Out at 1 Gbps (GB) - Zone 2D8</v>
      </c>
      <c r="B6345" s="1039">
        <v>8</v>
      </c>
      <c r="C6345" s="1039" t="s">
        <v>9</v>
      </c>
      <c r="D6345" s="1039" t="s">
        <v>176</v>
      </c>
      <c r="E6345" s="1039">
        <v>999999</v>
      </c>
      <c r="F6345" s="1039" t="s">
        <v>7393</v>
      </c>
      <c r="G6345" s="775" t="s">
        <v>7639</v>
      </c>
      <c r="H6345" s="775" t="s">
        <v>7640</v>
      </c>
      <c r="I6345" s="775" t="s">
        <v>7479</v>
      </c>
    </row>
    <row r="6346" spans="1:9">
      <c r="A6346" s="775" t="str">
        <f>Table_wabobpsvr_AzureCalc_AzureCalcRateCard[[#This Row],[ServiceName]]&amp;Table_wabobpsvr_AzureCalc_AzureCalcRateCard[[#This Row],[Price_Level]]&amp;Table_wabobpsvr_AzureCalc_AzureCalcRateCard[[#This Row],[Region]]</f>
        <v>ExpressRoute (Metered) Data Transfer Out at 1 Gbps (GB) - Zone 3MOSP1</v>
      </c>
      <c r="B6346" s="775">
        <v>1</v>
      </c>
      <c r="C6346" s="775" t="s">
        <v>9</v>
      </c>
      <c r="D6346" s="775" t="s">
        <v>606</v>
      </c>
      <c r="E6346" s="775">
        <v>999999</v>
      </c>
      <c r="F6346" s="775" t="s">
        <v>7398</v>
      </c>
      <c r="G6346" s="775"/>
      <c r="H6346" s="775"/>
      <c r="I6346" s="775" t="s">
        <v>7512</v>
      </c>
    </row>
    <row r="6347" spans="1:9">
      <c r="A6347" s="775" t="str">
        <f>Table_wabobpsvr_AzureCalc_AzureCalcRateCard[[#This Row],[ServiceName]]&amp;Table_wabobpsvr_AzureCalc_AzureCalcRateCard[[#This Row],[Price_Level]]&amp;Table_wabobpsvr_AzureCalc_AzureCalcRateCard[[#This Row],[Region]]</f>
        <v>ExpressRoute (Metered) Data Transfer Out at 1 Gbps (GB) - Zone 3MOSP2</v>
      </c>
      <c r="B6347" s="775">
        <v>2</v>
      </c>
      <c r="C6347" s="775" t="s">
        <v>9</v>
      </c>
      <c r="D6347" s="775" t="s">
        <v>606</v>
      </c>
      <c r="E6347" s="775">
        <v>999999</v>
      </c>
      <c r="F6347" s="775" t="s">
        <v>7398</v>
      </c>
      <c r="G6347" s="775"/>
      <c r="H6347" s="775"/>
      <c r="I6347" s="775" t="s">
        <v>7512</v>
      </c>
    </row>
    <row r="6348" spans="1:9">
      <c r="A6348" s="775" t="str">
        <f>Table_wabobpsvr_AzureCalc_AzureCalcRateCard[[#This Row],[ServiceName]]&amp;Table_wabobpsvr_AzureCalc_AzureCalcRateCard[[#This Row],[Price_Level]]&amp;Table_wabobpsvr_AzureCalc_AzureCalcRateCard[[#This Row],[Region]]</f>
        <v>ExpressRoute (Metered) Data Transfer Out at 1 Gbps (GB) - Zone 3MOSP3</v>
      </c>
      <c r="B6348" s="775">
        <v>3</v>
      </c>
      <c r="C6348" s="775" t="s">
        <v>9</v>
      </c>
      <c r="D6348" s="775" t="s">
        <v>606</v>
      </c>
      <c r="E6348" s="775">
        <v>999999</v>
      </c>
      <c r="F6348" s="775" t="s">
        <v>7398</v>
      </c>
      <c r="G6348" s="775"/>
      <c r="H6348" s="775"/>
      <c r="I6348" s="775" t="s">
        <v>7512</v>
      </c>
    </row>
    <row r="6349" spans="1:9">
      <c r="A6349" s="1039" t="str">
        <f>Table_wabobpsvr_AzureCalc_AzureCalcRateCard[[#This Row],[ServiceName]]&amp;Table_wabobpsvr_AzureCalc_AzureCalcRateCard[[#This Row],[Price_Level]]&amp;Table_wabobpsvr_AzureCalc_AzureCalcRateCard[[#This Row],[Region]]</f>
        <v>ExpressRoute (Metered) Data Transfer Out at 1 Gbps (GB) - Zone 3MOSP4</v>
      </c>
      <c r="B6349" s="1039">
        <v>4</v>
      </c>
      <c r="C6349" s="1039" t="s">
        <v>9</v>
      </c>
      <c r="D6349" s="1039" t="s">
        <v>606</v>
      </c>
      <c r="E6349" s="1039">
        <v>999999</v>
      </c>
      <c r="F6349" s="1039" t="s">
        <v>7398</v>
      </c>
      <c r="G6349" s="775"/>
      <c r="H6349" s="775"/>
      <c r="I6349" s="775" t="s">
        <v>7512</v>
      </c>
    </row>
    <row r="6350" spans="1:9">
      <c r="A6350" s="1039" t="str">
        <f>Table_wabobpsvr_AzureCalc_AzureCalcRateCard[[#This Row],[ServiceName]]&amp;Table_wabobpsvr_AzureCalc_AzureCalcRateCard[[#This Row],[Price_Level]]&amp;Table_wabobpsvr_AzureCalc_AzureCalcRateCard[[#This Row],[Region]]</f>
        <v>ExpressRoute (Metered) Data Transfer Out at 1 Gbps (GB) - Zone 3MOSP5</v>
      </c>
      <c r="B6350" s="1039">
        <v>5</v>
      </c>
      <c r="C6350" s="1039" t="s">
        <v>9</v>
      </c>
      <c r="D6350" s="1039" t="s">
        <v>606</v>
      </c>
      <c r="E6350" s="1039">
        <v>999999</v>
      </c>
      <c r="F6350" s="1039" t="s">
        <v>7398</v>
      </c>
      <c r="G6350" s="775"/>
      <c r="H6350" s="775"/>
      <c r="I6350" s="775" t="s">
        <v>7512</v>
      </c>
    </row>
    <row r="6351" spans="1:9">
      <c r="A6351" s="775" t="str">
        <f>Table_wabobpsvr_AzureCalc_AzureCalcRateCard[[#This Row],[ServiceName]]&amp;Table_wabobpsvr_AzureCalc_AzureCalcRateCard[[#This Row],[Price_Level]]&amp;Table_wabobpsvr_AzureCalc_AzureCalcRateCard[[#This Row],[Region]]</f>
        <v>ExpressRoute (Metered) Data Transfer Out at 1 Gbps (GB) - Zone 3MOSP6</v>
      </c>
      <c r="B6351" s="775">
        <v>6</v>
      </c>
      <c r="C6351" s="775" t="s">
        <v>9</v>
      </c>
      <c r="D6351" s="775" t="s">
        <v>606</v>
      </c>
      <c r="E6351" s="775">
        <v>999999</v>
      </c>
      <c r="F6351" s="775" t="s">
        <v>7398</v>
      </c>
      <c r="G6351" s="775"/>
      <c r="H6351" s="775"/>
      <c r="I6351" s="775" t="s">
        <v>7512</v>
      </c>
    </row>
    <row r="6352" spans="1:9">
      <c r="A6352" s="1039" t="str">
        <f>Table_wabobpsvr_AzureCalc_AzureCalcRateCard[[#This Row],[ServiceName]]&amp;Table_wabobpsvr_AzureCalc_AzureCalcRateCard[[#This Row],[Price_Level]]&amp;Table_wabobpsvr_AzureCalc_AzureCalcRateCard[[#This Row],[Region]]</f>
        <v>ExpressRoute (Metered) Data Transfer Out at 1 Gbps (GB) - Zone 3MOSP7</v>
      </c>
      <c r="B6352" s="1039">
        <v>7</v>
      </c>
      <c r="C6352" s="1039" t="s">
        <v>9</v>
      </c>
      <c r="D6352" s="1039" t="s">
        <v>606</v>
      </c>
      <c r="E6352" s="1039">
        <v>999999</v>
      </c>
      <c r="F6352" s="1039" t="s">
        <v>7398</v>
      </c>
      <c r="G6352" s="775"/>
      <c r="H6352" s="775"/>
      <c r="I6352" s="775" t="s">
        <v>7512</v>
      </c>
    </row>
    <row r="6353" spans="1:9">
      <c r="A6353" s="1039" t="str">
        <f>Table_wabobpsvr_AzureCalc_AzureCalcRateCard[[#This Row],[ServiceName]]&amp;Table_wabobpsvr_AzureCalc_AzureCalcRateCard[[#This Row],[Price_Level]]&amp;Table_wabobpsvr_AzureCalc_AzureCalcRateCard[[#This Row],[Region]]</f>
        <v>ExpressRoute (Metered) Data Transfer Out at 1 Gbps (GB) - Zone 3MOSP8</v>
      </c>
      <c r="B6353" s="1039">
        <v>8</v>
      </c>
      <c r="C6353" s="1039" t="s">
        <v>9</v>
      </c>
      <c r="D6353" s="1039" t="s">
        <v>606</v>
      </c>
      <c r="E6353" s="1039">
        <v>999999</v>
      </c>
      <c r="F6353" s="1039" t="s">
        <v>7398</v>
      </c>
      <c r="G6353" s="775"/>
      <c r="H6353" s="775"/>
      <c r="I6353" s="775" t="s">
        <v>7512</v>
      </c>
    </row>
    <row r="6354" spans="1:9">
      <c r="A6354" s="775" t="str">
        <f>Table_wabobpsvr_AzureCalc_AzureCalcRateCard[[#This Row],[ServiceName]]&amp;Table_wabobpsvr_AzureCalc_AzureCalcRateCard[[#This Row],[Price_Level]]&amp;Table_wabobpsvr_AzureCalc_AzureCalcRateCard[[#This Row],[Region]]</f>
        <v>ExpressRoute (Metered) Data Transfer Out at 1 Gbps (GB) - Zone 3A1</v>
      </c>
      <c r="B6354" s="775">
        <v>1</v>
      </c>
      <c r="C6354" s="775" t="s">
        <v>9</v>
      </c>
      <c r="D6354" s="775" t="s">
        <v>174</v>
      </c>
      <c r="E6354" s="775">
        <v>999999</v>
      </c>
      <c r="F6354" s="775" t="s">
        <v>7398</v>
      </c>
      <c r="G6354" s="775" t="s">
        <v>7595</v>
      </c>
      <c r="H6354" s="775" t="s">
        <v>7596</v>
      </c>
      <c r="I6354" s="775" t="s">
        <v>7512</v>
      </c>
    </row>
    <row r="6355" spans="1:9">
      <c r="A6355" s="775" t="str">
        <f>Table_wabobpsvr_AzureCalc_AzureCalcRateCard[[#This Row],[ServiceName]]&amp;Table_wabobpsvr_AzureCalc_AzureCalcRateCard[[#This Row],[Price_Level]]&amp;Table_wabobpsvr_AzureCalc_AzureCalcRateCard[[#This Row],[Region]]</f>
        <v>ExpressRoute (Metered) Data Transfer Out at 1 Gbps (GB) - Zone 3A2</v>
      </c>
      <c r="B6355" s="775">
        <v>2</v>
      </c>
      <c r="C6355" s="775" t="s">
        <v>9</v>
      </c>
      <c r="D6355" s="775" t="s">
        <v>174</v>
      </c>
      <c r="E6355" s="775">
        <v>999999</v>
      </c>
      <c r="F6355" s="775" t="s">
        <v>7398</v>
      </c>
      <c r="G6355" s="775" t="s">
        <v>7595</v>
      </c>
      <c r="H6355" s="775" t="s">
        <v>7596</v>
      </c>
      <c r="I6355" s="775" t="s">
        <v>7512</v>
      </c>
    </row>
    <row r="6356" spans="1:9">
      <c r="A6356" s="775" t="str">
        <f>Table_wabobpsvr_AzureCalc_AzureCalcRateCard[[#This Row],[ServiceName]]&amp;Table_wabobpsvr_AzureCalc_AzureCalcRateCard[[#This Row],[Price_Level]]&amp;Table_wabobpsvr_AzureCalc_AzureCalcRateCard[[#This Row],[Region]]</f>
        <v>ExpressRoute (Metered) Data Transfer Out at 1 Gbps (GB) - Zone 3A3</v>
      </c>
      <c r="B6356" s="775">
        <v>3</v>
      </c>
      <c r="C6356" s="775" t="s">
        <v>9</v>
      </c>
      <c r="D6356" s="775" t="s">
        <v>174</v>
      </c>
      <c r="E6356" s="775">
        <v>999999</v>
      </c>
      <c r="F6356" s="775" t="s">
        <v>7398</v>
      </c>
      <c r="G6356" s="775" t="s">
        <v>7595</v>
      </c>
      <c r="H6356" s="775" t="s">
        <v>7596</v>
      </c>
      <c r="I6356" s="775" t="s">
        <v>7512</v>
      </c>
    </row>
    <row r="6357" spans="1:9">
      <c r="A6357" s="775" t="str">
        <f>Table_wabobpsvr_AzureCalc_AzureCalcRateCard[[#This Row],[ServiceName]]&amp;Table_wabobpsvr_AzureCalc_AzureCalcRateCard[[#This Row],[Price_Level]]&amp;Table_wabobpsvr_AzureCalc_AzureCalcRateCard[[#This Row],[Region]]</f>
        <v>ExpressRoute (Metered) Data Transfer Out at 1 Gbps (GB) - Zone 3A4</v>
      </c>
      <c r="B6357" s="775">
        <v>4</v>
      </c>
      <c r="C6357" s="775" t="s">
        <v>9</v>
      </c>
      <c r="D6357" s="775" t="s">
        <v>174</v>
      </c>
      <c r="E6357" s="775">
        <v>999999</v>
      </c>
      <c r="F6357" s="775" t="s">
        <v>7398</v>
      </c>
      <c r="G6357" s="775" t="s">
        <v>7595</v>
      </c>
      <c r="H6357" s="775" t="s">
        <v>7596</v>
      </c>
      <c r="I6357" s="775" t="s">
        <v>7512</v>
      </c>
    </row>
    <row r="6358" spans="1:9">
      <c r="A6358" s="775" t="str">
        <f>Table_wabobpsvr_AzureCalc_AzureCalcRateCard[[#This Row],[ServiceName]]&amp;Table_wabobpsvr_AzureCalc_AzureCalcRateCard[[#This Row],[Price_Level]]&amp;Table_wabobpsvr_AzureCalc_AzureCalcRateCard[[#This Row],[Region]]</f>
        <v>ExpressRoute (Metered) Data Transfer Out at 1 Gbps (GB) - Zone 3A5</v>
      </c>
      <c r="B6358" s="775">
        <v>5</v>
      </c>
      <c r="C6358" s="775" t="s">
        <v>9</v>
      </c>
      <c r="D6358" s="775" t="s">
        <v>174</v>
      </c>
      <c r="E6358" s="775">
        <v>999999</v>
      </c>
      <c r="F6358" s="775" t="s">
        <v>7398</v>
      </c>
      <c r="G6358" s="775" t="s">
        <v>7595</v>
      </c>
      <c r="H6358" s="775" t="s">
        <v>7596</v>
      </c>
      <c r="I6358" s="775" t="s">
        <v>7512</v>
      </c>
    </row>
    <row r="6359" spans="1:9">
      <c r="A6359" s="775" t="str">
        <f>Table_wabobpsvr_AzureCalc_AzureCalcRateCard[[#This Row],[ServiceName]]&amp;Table_wabobpsvr_AzureCalc_AzureCalcRateCard[[#This Row],[Price_Level]]&amp;Table_wabobpsvr_AzureCalc_AzureCalcRateCard[[#This Row],[Region]]</f>
        <v>ExpressRoute (Metered) Data Transfer Out at 1 Gbps (GB) - Zone 3A6</v>
      </c>
      <c r="B6359" s="775">
        <v>6</v>
      </c>
      <c r="C6359" s="775" t="s">
        <v>9</v>
      </c>
      <c r="D6359" s="775" t="s">
        <v>174</v>
      </c>
      <c r="E6359" s="775">
        <v>999999</v>
      </c>
      <c r="F6359" s="775" t="s">
        <v>7398</v>
      </c>
      <c r="G6359" s="775" t="s">
        <v>7595</v>
      </c>
      <c r="H6359" s="775" t="s">
        <v>7596</v>
      </c>
      <c r="I6359" s="775" t="s">
        <v>7512</v>
      </c>
    </row>
    <row r="6360" spans="1:9">
      <c r="A6360" s="775" t="str">
        <f>Table_wabobpsvr_AzureCalc_AzureCalcRateCard[[#This Row],[ServiceName]]&amp;Table_wabobpsvr_AzureCalc_AzureCalcRateCard[[#This Row],[Price_Level]]&amp;Table_wabobpsvr_AzureCalc_AzureCalcRateCard[[#This Row],[Region]]</f>
        <v>ExpressRoute (Metered) Data Transfer Out at 1 Gbps (GB) - Zone 3A7</v>
      </c>
      <c r="B6360" s="775">
        <v>7</v>
      </c>
      <c r="C6360" s="775" t="s">
        <v>9</v>
      </c>
      <c r="D6360" s="775" t="s">
        <v>174</v>
      </c>
      <c r="E6360" s="775">
        <v>999999</v>
      </c>
      <c r="F6360" s="775" t="s">
        <v>7398</v>
      </c>
      <c r="G6360" s="775" t="s">
        <v>7595</v>
      </c>
      <c r="H6360" s="775" t="s">
        <v>7596</v>
      </c>
      <c r="I6360" s="775" t="s">
        <v>7512</v>
      </c>
    </row>
    <row r="6361" spans="1:9">
      <c r="A6361" s="775" t="str">
        <f>Table_wabobpsvr_AzureCalc_AzureCalcRateCard[[#This Row],[ServiceName]]&amp;Table_wabobpsvr_AzureCalc_AzureCalcRateCard[[#This Row],[Price_Level]]&amp;Table_wabobpsvr_AzureCalc_AzureCalcRateCard[[#This Row],[Region]]</f>
        <v>ExpressRoute (Metered) Data Transfer Out at 1 Gbps (GB) - Zone 3A8</v>
      </c>
      <c r="B6361" s="775">
        <v>8</v>
      </c>
      <c r="C6361" s="775" t="s">
        <v>9</v>
      </c>
      <c r="D6361" s="775" t="s">
        <v>174</v>
      </c>
      <c r="E6361" s="775">
        <v>999999</v>
      </c>
      <c r="F6361" s="775" t="s">
        <v>7398</v>
      </c>
      <c r="G6361" s="775" t="s">
        <v>7595</v>
      </c>
      <c r="H6361" s="775" t="s">
        <v>7596</v>
      </c>
      <c r="I6361" s="775" t="s">
        <v>7512</v>
      </c>
    </row>
    <row r="6362" spans="1:9">
      <c r="A6362" s="775" t="str">
        <f>Table_wabobpsvr_AzureCalc_AzureCalcRateCard[[#This Row],[ServiceName]]&amp;Table_wabobpsvr_AzureCalc_AzureCalcRateCard[[#This Row],[Price_Level]]&amp;Table_wabobpsvr_AzureCalc_AzureCalcRateCard[[#This Row],[Region]]</f>
        <v>ExpressRoute (Metered) Data Transfer Out at 1 Gbps (GB) - Zone 3B1</v>
      </c>
      <c r="B6362" s="775">
        <v>1</v>
      </c>
      <c r="C6362" s="775" t="s">
        <v>9</v>
      </c>
      <c r="D6362" s="775" t="s">
        <v>175</v>
      </c>
      <c r="E6362" s="775">
        <v>999999</v>
      </c>
      <c r="F6362" s="775" t="s">
        <v>7398</v>
      </c>
      <c r="G6362" s="775" t="s">
        <v>7595</v>
      </c>
      <c r="H6362" s="775" t="s">
        <v>7596</v>
      </c>
      <c r="I6362" s="775" t="s">
        <v>7512</v>
      </c>
    </row>
    <row r="6363" spans="1:9">
      <c r="A6363" s="775" t="str">
        <f>Table_wabobpsvr_AzureCalc_AzureCalcRateCard[[#This Row],[ServiceName]]&amp;Table_wabobpsvr_AzureCalc_AzureCalcRateCard[[#This Row],[Price_Level]]&amp;Table_wabobpsvr_AzureCalc_AzureCalcRateCard[[#This Row],[Region]]</f>
        <v>ExpressRoute (Metered) Data Transfer Out at 1 Gbps (GB) - Zone 3B2</v>
      </c>
      <c r="B6363" s="775">
        <v>2</v>
      </c>
      <c r="C6363" s="775" t="s">
        <v>9</v>
      </c>
      <c r="D6363" s="775" t="s">
        <v>175</v>
      </c>
      <c r="E6363" s="775">
        <v>999999</v>
      </c>
      <c r="F6363" s="775" t="s">
        <v>7398</v>
      </c>
      <c r="G6363" s="775" t="s">
        <v>7595</v>
      </c>
      <c r="H6363" s="775" t="s">
        <v>7596</v>
      </c>
      <c r="I6363" s="775" t="s">
        <v>7512</v>
      </c>
    </row>
    <row r="6364" spans="1:9">
      <c r="A6364" s="775" t="str">
        <f>Table_wabobpsvr_AzureCalc_AzureCalcRateCard[[#This Row],[ServiceName]]&amp;Table_wabobpsvr_AzureCalc_AzureCalcRateCard[[#This Row],[Price_Level]]&amp;Table_wabobpsvr_AzureCalc_AzureCalcRateCard[[#This Row],[Region]]</f>
        <v>ExpressRoute (Metered) Data Transfer Out at 1 Gbps (GB) - Zone 3B3</v>
      </c>
      <c r="B6364" s="775">
        <v>3</v>
      </c>
      <c r="C6364" s="775" t="s">
        <v>9</v>
      </c>
      <c r="D6364" s="775" t="s">
        <v>175</v>
      </c>
      <c r="E6364" s="775">
        <v>999999</v>
      </c>
      <c r="F6364" s="775" t="s">
        <v>7398</v>
      </c>
      <c r="G6364" s="775" t="s">
        <v>7595</v>
      </c>
      <c r="H6364" s="775" t="s">
        <v>7596</v>
      </c>
      <c r="I6364" s="775" t="s">
        <v>7512</v>
      </c>
    </row>
    <row r="6365" spans="1:9">
      <c r="A6365" s="775" t="str">
        <f>Table_wabobpsvr_AzureCalc_AzureCalcRateCard[[#This Row],[ServiceName]]&amp;Table_wabobpsvr_AzureCalc_AzureCalcRateCard[[#This Row],[Price_Level]]&amp;Table_wabobpsvr_AzureCalc_AzureCalcRateCard[[#This Row],[Region]]</f>
        <v>ExpressRoute (Metered) Data Transfer Out at 1 Gbps (GB) - Zone 3B4</v>
      </c>
      <c r="B6365" s="775">
        <v>4</v>
      </c>
      <c r="C6365" s="775" t="s">
        <v>9</v>
      </c>
      <c r="D6365" s="775" t="s">
        <v>175</v>
      </c>
      <c r="E6365" s="775">
        <v>999999</v>
      </c>
      <c r="F6365" s="775" t="s">
        <v>7398</v>
      </c>
      <c r="G6365" s="775" t="s">
        <v>7595</v>
      </c>
      <c r="H6365" s="775" t="s">
        <v>7596</v>
      </c>
      <c r="I6365" s="775" t="s">
        <v>7512</v>
      </c>
    </row>
    <row r="6366" spans="1:9">
      <c r="A6366" s="775" t="str">
        <f>Table_wabobpsvr_AzureCalc_AzureCalcRateCard[[#This Row],[ServiceName]]&amp;Table_wabobpsvr_AzureCalc_AzureCalcRateCard[[#This Row],[Price_Level]]&amp;Table_wabobpsvr_AzureCalc_AzureCalcRateCard[[#This Row],[Region]]</f>
        <v>ExpressRoute (Metered) Data Transfer Out at 1 Gbps (GB) - Zone 3B5</v>
      </c>
      <c r="B6366" s="775">
        <v>5</v>
      </c>
      <c r="C6366" s="775" t="s">
        <v>9</v>
      </c>
      <c r="D6366" s="775" t="s">
        <v>175</v>
      </c>
      <c r="E6366" s="775">
        <v>999999</v>
      </c>
      <c r="F6366" s="775" t="s">
        <v>7398</v>
      </c>
      <c r="G6366" s="775" t="s">
        <v>7595</v>
      </c>
      <c r="H6366" s="775" t="s">
        <v>7596</v>
      </c>
      <c r="I6366" s="775" t="s">
        <v>7512</v>
      </c>
    </row>
    <row r="6367" spans="1:9">
      <c r="A6367" s="775" t="str">
        <f>Table_wabobpsvr_AzureCalc_AzureCalcRateCard[[#This Row],[ServiceName]]&amp;Table_wabobpsvr_AzureCalc_AzureCalcRateCard[[#This Row],[Price_Level]]&amp;Table_wabobpsvr_AzureCalc_AzureCalcRateCard[[#This Row],[Region]]</f>
        <v>ExpressRoute (Metered) Data Transfer Out at 1 Gbps (GB) - Zone 3B6</v>
      </c>
      <c r="B6367" s="775">
        <v>6</v>
      </c>
      <c r="C6367" s="775" t="s">
        <v>9</v>
      </c>
      <c r="D6367" s="775" t="s">
        <v>175</v>
      </c>
      <c r="E6367" s="775">
        <v>999999</v>
      </c>
      <c r="F6367" s="775" t="s">
        <v>7398</v>
      </c>
      <c r="G6367" s="775" t="s">
        <v>7595</v>
      </c>
      <c r="H6367" s="775" t="s">
        <v>7596</v>
      </c>
      <c r="I6367" s="775" t="s">
        <v>7512</v>
      </c>
    </row>
    <row r="6368" spans="1:9">
      <c r="A6368" s="775" t="str">
        <f>Table_wabobpsvr_AzureCalc_AzureCalcRateCard[[#This Row],[ServiceName]]&amp;Table_wabobpsvr_AzureCalc_AzureCalcRateCard[[#This Row],[Price_Level]]&amp;Table_wabobpsvr_AzureCalc_AzureCalcRateCard[[#This Row],[Region]]</f>
        <v>ExpressRoute (Metered) Data Transfer Out at 1 Gbps (GB) - Zone 3B7</v>
      </c>
      <c r="B6368" s="775">
        <v>7</v>
      </c>
      <c r="C6368" s="775" t="s">
        <v>9</v>
      </c>
      <c r="D6368" s="775" t="s">
        <v>175</v>
      </c>
      <c r="E6368" s="775">
        <v>999999</v>
      </c>
      <c r="F6368" s="775" t="s">
        <v>7398</v>
      </c>
      <c r="G6368" s="775" t="s">
        <v>7595</v>
      </c>
      <c r="H6368" s="775" t="s">
        <v>7596</v>
      </c>
      <c r="I6368" s="775" t="s">
        <v>7512</v>
      </c>
    </row>
    <row r="6369" spans="1:9">
      <c r="A6369" s="775" t="str">
        <f>Table_wabobpsvr_AzureCalc_AzureCalcRateCard[[#This Row],[ServiceName]]&amp;Table_wabobpsvr_AzureCalc_AzureCalcRateCard[[#This Row],[Price_Level]]&amp;Table_wabobpsvr_AzureCalc_AzureCalcRateCard[[#This Row],[Region]]</f>
        <v>ExpressRoute (Metered) Data Transfer Out at 1 Gbps (GB) - Zone 3B8</v>
      </c>
      <c r="B6369" s="775">
        <v>8</v>
      </c>
      <c r="C6369" s="775" t="s">
        <v>9</v>
      </c>
      <c r="D6369" s="775" t="s">
        <v>175</v>
      </c>
      <c r="E6369" s="775">
        <v>999999</v>
      </c>
      <c r="F6369" s="775" t="s">
        <v>7398</v>
      </c>
      <c r="G6369" s="775" t="s">
        <v>7595</v>
      </c>
      <c r="H6369" s="775" t="s">
        <v>7596</v>
      </c>
      <c r="I6369" s="775" t="s">
        <v>7512</v>
      </c>
    </row>
    <row r="6370" spans="1:9">
      <c r="A6370" s="775" t="str">
        <f>Table_wabobpsvr_AzureCalc_AzureCalcRateCard[[#This Row],[ServiceName]]&amp;Table_wabobpsvr_AzureCalc_AzureCalcRateCard[[#This Row],[Price_Level]]&amp;Table_wabobpsvr_AzureCalc_AzureCalcRateCard[[#This Row],[Region]]</f>
        <v>ExpressRoute (Metered) Data Transfer Out at 1 Gbps (GB) - Zone 3C1</v>
      </c>
      <c r="B6370" s="775">
        <v>1</v>
      </c>
      <c r="C6370" s="775" t="s">
        <v>9</v>
      </c>
      <c r="D6370" s="775" t="s">
        <v>177</v>
      </c>
      <c r="E6370" s="775">
        <v>999999</v>
      </c>
      <c r="F6370" s="775" t="s">
        <v>7398</v>
      </c>
      <c r="G6370" s="775" t="s">
        <v>7595</v>
      </c>
      <c r="H6370" s="775" t="s">
        <v>7596</v>
      </c>
      <c r="I6370" s="775" t="s">
        <v>7512</v>
      </c>
    </row>
    <row r="6371" spans="1:9">
      <c r="A6371" s="775" t="str">
        <f>Table_wabobpsvr_AzureCalc_AzureCalcRateCard[[#This Row],[ServiceName]]&amp;Table_wabobpsvr_AzureCalc_AzureCalcRateCard[[#This Row],[Price_Level]]&amp;Table_wabobpsvr_AzureCalc_AzureCalcRateCard[[#This Row],[Region]]</f>
        <v>ExpressRoute (Metered) Data Transfer Out at 1 Gbps (GB) - Zone 3C2</v>
      </c>
      <c r="B6371" s="775">
        <v>2</v>
      </c>
      <c r="C6371" s="775" t="s">
        <v>9</v>
      </c>
      <c r="D6371" s="775" t="s">
        <v>177</v>
      </c>
      <c r="E6371" s="775">
        <v>999999</v>
      </c>
      <c r="F6371" s="775" t="s">
        <v>7398</v>
      </c>
      <c r="G6371" s="775" t="s">
        <v>7595</v>
      </c>
      <c r="H6371" s="775" t="s">
        <v>7596</v>
      </c>
      <c r="I6371" s="775" t="s">
        <v>7512</v>
      </c>
    </row>
    <row r="6372" spans="1:9">
      <c r="A6372" s="775" t="str">
        <f>Table_wabobpsvr_AzureCalc_AzureCalcRateCard[[#This Row],[ServiceName]]&amp;Table_wabobpsvr_AzureCalc_AzureCalcRateCard[[#This Row],[Price_Level]]&amp;Table_wabobpsvr_AzureCalc_AzureCalcRateCard[[#This Row],[Region]]</f>
        <v>ExpressRoute (Metered) Data Transfer Out at 1 Gbps (GB) - Zone 3C3</v>
      </c>
      <c r="B6372" s="775">
        <v>3</v>
      </c>
      <c r="C6372" s="775" t="s">
        <v>9</v>
      </c>
      <c r="D6372" s="775" t="s">
        <v>177</v>
      </c>
      <c r="E6372" s="775">
        <v>999999</v>
      </c>
      <c r="F6372" s="775" t="s">
        <v>7398</v>
      </c>
      <c r="G6372" s="775" t="s">
        <v>7595</v>
      </c>
      <c r="H6372" s="775" t="s">
        <v>7596</v>
      </c>
      <c r="I6372" s="775" t="s">
        <v>7512</v>
      </c>
    </row>
    <row r="6373" spans="1:9">
      <c r="A6373" s="775" t="str">
        <f>Table_wabobpsvr_AzureCalc_AzureCalcRateCard[[#This Row],[ServiceName]]&amp;Table_wabobpsvr_AzureCalc_AzureCalcRateCard[[#This Row],[Price_Level]]&amp;Table_wabobpsvr_AzureCalc_AzureCalcRateCard[[#This Row],[Region]]</f>
        <v>ExpressRoute (Metered) Data Transfer Out at 1 Gbps (GB) - Zone 3C4</v>
      </c>
      <c r="B6373" s="775">
        <v>4</v>
      </c>
      <c r="C6373" s="775" t="s">
        <v>9</v>
      </c>
      <c r="D6373" s="775" t="s">
        <v>177</v>
      </c>
      <c r="E6373" s="775">
        <v>999999</v>
      </c>
      <c r="F6373" s="775" t="s">
        <v>7398</v>
      </c>
      <c r="G6373" s="775" t="s">
        <v>7595</v>
      </c>
      <c r="H6373" s="775" t="s">
        <v>7596</v>
      </c>
      <c r="I6373" s="775" t="s">
        <v>7512</v>
      </c>
    </row>
    <row r="6374" spans="1:9">
      <c r="A6374" s="1039" t="str">
        <f>Table_wabobpsvr_AzureCalc_AzureCalcRateCard[[#This Row],[ServiceName]]&amp;Table_wabobpsvr_AzureCalc_AzureCalcRateCard[[#This Row],[Price_Level]]&amp;Table_wabobpsvr_AzureCalc_AzureCalcRateCard[[#This Row],[Region]]</f>
        <v>ExpressRoute (Metered) Data Transfer Out at 1 Gbps (GB) - Zone 3C5</v>
      </c>
      <c r="B6374" s="1039">
        <v>5</v>
      </c>
      <c r="C6374" s="1039" t="s">
        <v>9</v>
      </c>
      <c r="D6374" s="1039" t="s">
        <v>177</v>
      </c>
      <c r="E6374" s="1039">
        <v>999999</v>
      </c>
      <c r="F6374" s="1039" t="s">
        <v>7398</v>
      </c>
      <c r="G6374" s="775" t="s">
        <v>7595</v>
      </c>
      <c r="H6374" s="775" t="s">
        <v>7596</v>
      </c>
      <c r="I6374" s="775" t="s">
        <v>7512</v>
      </c>
    </row>
    <row r="6375" spans="1:9">
      <c r="A6375" s="775" t="str">
        <f>Table_wabobpsvr_AzureCalc_AzureCalcRateCard[[#This Row],[ServiceName]]&amp;Table_wabobpsvr_AzureCalc_AzureCalcRateCard[[#This Row],[Price_Level]]&amp;Table_wabobpsvr_AzureCalc_AzureCalcRateCard[[#This Row],[Region]]</f>
        <v>ExpressRoute (Metered) Data Transfer Out at 1 Gbps (GB) - Zone 3C6</v>
      </c>
      <c r="B6375" s="775">
        <v>6</v>
      </c>
      <c r="C6375" s="775" t="s">
        <v>9</v>
      </c>
      <c r="D6375" s="775" t="s">
        <v>177</v>
      </c>
      <c r="E6375" s="775">
        <v>999999</v>
      </c>
      <c r="F6375" s="775" t="s">
        <v>7398</v>
      </c>
      <c r="G6375" s="775" t="s">
        <v>7595</v>
      </c>
      <c r="H6375" s="775" t="s">
        <v>7596</v>
      </c>
      <c r="I6375" s="775" t="s">
        <v>7512</v>
      </c>
    </row>
    <row r="6376" spans="1:9">
      <c r="A6376" s="1039" t="str">
        <f>Table_wabobpsvr_AzureCalc_AzureCalcRateCard[[#This Row],[ServiceName]]&amp;Table_wabobpsvr_AzureCalc_AzureCalcRateCard[[#This Row],[Price_Level]]&amp;Table_wabobpsvr_AzureCalc_AzureCalcRateCard[[#This Row],[Region]]</f>
        <v>ExpressRoute (Metered) Data Transfer Out at 1 Gbps (GB) - Zone 3C7</v>
      </c>
      <c r="B6376" s="1039">
        <v>7</v>
      </c>
      <c r="C6376" s="1039" t="s">
        <v>9</v>
      </c>
      <c r="D6376" s="1039" t="s">
        <v>177</v>
      </c>
      <c r="E6376" s="1039">
        <v>999999</v>
      </c>
      <c r="F6376" s="1039" t="s">
        <v>7398</v>
      </c>
      <c r="G6376" s="775" t="s">
        <v>7595</v>
      </c>
      <c r="H6376" s="775" t="s">
        <v>7596</v>
      </c>
      <c r="I6376" s="775" t="s">
        <v>7512</v>
      </c>
    </row>
    <row r="6377" spans="1:9">
      <c r="A6377" s="1039" t="str">
        <f>Table_wabobpsvr_AzureCalc_AzureCalcRateCard[[#This Row],[ServiceName]]&amp;Table_wabobpsvr_AzureCalc_AzureCalcRateCard[[#This Row],[Price_Level]]&amp;Table_wabobpsvr_AzureCalc_AzureCalcRateCard[[#This Row],[Region]]</f>
        <v>ExpressRoute (Metered) Data Transfer Out at 1 Gbps (GB) - Zone 3C8</v>
      </c>
      <c r="B6377" s="1039">
        <v>8</v>
      </c>
      <c r="C6377" s="1039" t="s">
        <v>9</v>
      </c>
      <c r="D6377" s="1039" t="s">
        <v>177</v>
      </c>
      <c r="E6377" s="1039">
        <v>999999</v>
      </c>
      <c r="F6377" s="1039" t="s">
        <v>7398</v>
      </c>
      <c r="G6377" s="775" t="s">
        <v>7595</v>
      </c>
      <c r="H6377" s="775" t="s">
        <v>7596</v>
      </c>
      <c r="I6377" s="775" t="s">
        <v>7512</v>
      </c>
    </row>
    <row r="6378" spans="1:9">
      <c r="A6378" s="1039" t="str">
        <f>Table_wabobpsvr_AzureCalc_AzureCalcRateCard[[#This Row],[ServiceName]]&amp;Table_wabobpsvr_AzureCalc_AzureCalcRateCard[[#This Row],[Price_Level]]&amp;Table_wabobpsvr_AzureCalc_AzureCalcRateCard[[#This Row],[Region]]</f>
        <v>ExpressRoute (Metered) Data Transfer Out at 1 Gbps (GB) - Zone 3D1</v>
      </c>
      <c r="B6378" s="1039">
        <v>1</v>
      </c>
      <c r="C6378" s="1039" t="s">
        <v>9</v>
      </c>
      <c r="D6378" s="1039" t="s">
        <v>176</v>
      </c>
      <c r="E6378" s="1039">
        <v>999999</v>
      </c>
      <c r="F6378" s="1039" t="s">
        <v>7398</v>
      </c>
      <c r="G6378" s="775" t="s">
        <v>7595</v>
      </c>
      <c r="H6378" s="775" t="s">
        <v>7596</v>
      </c>
      <c r="I6378" s="775" t="s">
        <v>7512</v>
      </c>
    </row>
    <row r="6379" spans="1:9">
      <c r="A6379" s="775" t="str">
        <f>Table_wabobpsvr_AzureCalc_AzureCalcRateCard[[#This Row],[ServiceName]]&amp;Table_wabobpsvr_AzureCalc_AzureCalcRateCard[[#This Row],[Price_Level]]&amp;Table_wabobpsvr_AzureCalc_AzureCalcRateCard[[#This Row],[Region]]</f>
        <v>ExpressRoute (Metered) Data Transfer Out at 1 Gbps (GB) - Zone 3D2</v>
      </c>
      <c r="B6379" s="775">
        <v>2</v>
      </c>
      <c r="C6379" s="775" t="s">
        <v>9</v>
      </c>
      <c r="D6379" s="775" t="s">
        <v>176</v>
      </c>
      <c r="E6379" s="775">
        <v>999999</v>
      </c>
      <c r="F6379" s="775" t="s">
        <v>7398</v>
      </c>
      <c r="G6379" s="775" t="s">
        <v>7595</v>
      </c>
      <c r="H6379" s="775" t="s">
        <v>7596</v>
      </c>
      <c r="I6379" s="775" t="s">
        <v>7512</v>
      </c>
    </row>
    <row r="6380" spans="1:9">
      <c r="A6380" s="775" t="str">
        <f>Table_wabobpsvr_AzureCalc_AzureCalcRateCard[[#This Row],[ServiceName]]&amp;Table_wabobpsvr_AzureCalc_AzureCalcRateCard[[#This Row],[Price_Level]]&amp;Table_wabobpsvr_AzureCalc_AzureCalcRateCard[[#This Row],[Region]]</f>
        <v>ExpressRoute (Metered) Data Transfer Out at 1 Gbps (GB) - Zone 3D3</v>
      </c>
      <c r="B6380" s="775">
        <v>3</v>
      </c>
      <c r="C6380" s="775" t="s">
        <v>9</v>
      </c>
      <c r="D6380" s="775" t="s">
        <v>176</v>
      </c>
      <c r="E6380" s="775">
        <v>999999</v>
      </c>
      <c r="F6380" s="775" t="s">
        <v>7398</v>
      </c>
      <c r="G6380" s="775" t="s">
        <v>7595</v>
      </c>
      <c r="H6380" s="775" t="s">
        <v>7596</v>
      </c>
      <c r="I6380" s="775" t="s">
        <v>7512</v>
      </c>
    </row>
    <row r="6381" spans="1:9">
      <c r="A6381" s="775" t="str">
        <f>Table_wabobpsvr_AzureCalc_AzureCalcRateCard[[#This Row],[ServiceName]]&amp;Table_wabobpsvr_AzureCalc_AzureCalcRateCard[[#This Row],[Price_Level]]&amp;Table_wabobpsvr_AzureCalc_AzureCalcRateCard[[#This Row],[Region]]</f>
        <v>ExpressRoute (Metered) Data Transfer Out at 1 Gbps (GB) - Zone 3D4</v>
      </c>
      <c r="B6381" s="775">
        <v>4</v>
      </c>
      <c r="C6381" s="775" t="s">
        <v>9</v>
      </c>
      <c r="D6381" s="775" t="s">
        <v>176</v>
      </c>
      <c r="E6381" s="775">
        <v>999999</v>
      </c>
      <c r="F6381" s="775" t="s">
        <v>7398</v>
      </c>
      <c r="G6381" s="775" t="s">
        <v>7595</v>
      </c>
      <c r="H6381" s="775" t="s">
        <v>7596</v>
      </c>
      <c r="I6381" s="775" t="s">
        <v>7512</v>
      </c>
    </row>
    <row r="6382" spans="1:9">
      <c r="A6382" s="775" t="str">
        <f>Table_wabobpsvr_AzureCalc_AzureCalcRateCard[[#This Row],[ServiceName]]&amp;Table_wabobpsvr_AzureCalc_AzureCalcRateCard[[#This Row],[Price_Level]]&amp;Table_wabobpsvr_AzureCalc_AzureCalcRateCard[[#This Row],[Region]]</f>
        <v>ExpressRoute (Metered) Data Transfer Out at 1 Gbps (GB) - Zone 3D5</v>
      </c>
      <c r="B6382" s="775">
        <v>5</v>
      </c>
      <c r="C6382" s="775" t="s">
        <v>9</v>
      </c>
      <c r="D6382" s="775" t="s">
        <v>176</v>
      </c>
      <c r="E6382" s="775">
        <v>999999</v>
      </c>
      <c r="F6382" s="775" t="s">
        <v>7398</v>
      </c>
      <c r="G6382" s="775" t="s">
        <v>7595</v>
      </c>
      <c r="H6382" s="775" t="s">
        <v>7596</v>
      </c>
      <c r="I6382" s="775" t="s">
        <v>7512</v>
      </c>
    </row>
    <row r="6383" spans="1:9">
      <c r="A6383" s="775" t="str">
        <f>Table_wabobpsvr_AzureCalc_AzureCalcRateCard[[#This Row],[ServiceName]]&amp;Table_wabobpsvr_AzureCalc_AzureCalcRateCard[[#This Row],[Price_Level]]&amp;Table_wabobpsvr_AzureCalc_AzureCalcRateCard[[#This Row],[Region]]</f>
        <v>ExpressRoute (Metered) Data Transfer Out at 1 Gbps (GB) - Zone 3D6</v>
      </c>
      <c r="B6383" s="775">
        <v>6</v>
      </c>
      <c r="C6383" s="775" t="s">
        <v>9</v>
      </c>
      <c r="D6383" s="775" t="s">
        <v>176</v>
      </c>
      <c r="E6383" s="775">
        <v>999999</v>
      </c>
      <c r="F6383" s="775" t="s">
        <v>7398</v>
      </c>
      <c r="G6383" s="775" t="s">
        <v>7595</v>
      </c>
      <c r="H6383" s="775" t="s">
        <v>7596</v>
      </c>
      <c r="I6383" s="775" t="s">
        <v>7512</v>
      </c>
    </row>
    <row r="6384" spans="1:9">
      <c r="A6384" s="775" t="str">
        <f>Table_wabobpsvr_AzureCalc_AzureCalcRateCard[[#This Row],[ServiceName]]&amp;Table_wabobpsvr_AzureCalc_AzureCalcRateCard[[#This Row],[Price_Level]]&amp;Table_wabobpsvr_AzureCalc_AzureCalcRateCard[[#This Row],[Region]]</f>
        <v>ExpressRoute (Metered) Data Transfer Out at 1 Gbps (GB) - Zone 3D7</v>
      </c>
      <c r="B6384" s="775">
        <v>7</v>
      </c>
      <c r="C6384" s="775" t="s">
        <v>9</v>
      </c>
      <c r="D6384" s="775" t="s">
        <v>176</v>
      </c>
      <c r="E6384" s="775">
        <v>999999</v>
      </c>
      <c r="F6384" s="775" t="s">
        <v>7398</v>
      </c>
      <c r="G6384" s="775" t="s">
        <v>7595</v>
      </c>
      <c r="H6384" s="775" t="s">
        <v>7596</v>
      </c>
      <c r="I6384" s="775" t="s">
        <v>7512</v>
      </c>
    </row>
    <row r="6385" spans="1:9">
      <c r="A6385" s="775" t="str">
        <f>Table_wabobpsvr_AzureCalc_AzureCalcRateCard[[#This Row],[ServiceName]]&amp;Table_wabobpsvr_AzureCalc_AzureCalcRateCard[[#This Row],[Price_Level]]&amp;Table_wabobpsvr_AzureCalc_AzureCalcRateCard[[#This Row],[Region]]</f>
        <v>ExpressRoute (Metered) Data Transfer Out at 1 Gbps (GB) - Zone 3D8</v>
      </c>
      <c r="B6385" s="775">
        <v>8</v>
      </c>
      <c r="C6385" s="775" t="s">
        <v>9</v>
      </c>
      <c r="D6385" s="775" t="s">
        <v>176</v>
      </c>
      <c r="E6385" s="775">
        <v>999999</v>
      </c>
      <c r="F6385" s="775" t="s">
        <v>7398</v>
      </c>
      <c r="G6385" s="775" t="s">
        <v>7595</v>
      </c>
      <c r="H6385" s="775" t="s">
        <v>7596</v>
      </c>
      <c r="I6385" s="775" t="s">
        <v>7512</v>
      </c>
    </row>
    <row r="6386" spans="1:9">
      <c r="A6386" s="775" t="str">
        <f>Table_wabobpsvr_AzureCalc_AzureCalcRateCard[[#This Row],[ServiceName]]&amp;Table_wabobpsvr_AzureCalc_AzureCalcRateCard[[#This Row],[Price_Level]]&amp;Table_wabobpsvr_AzureCalc_AzureCalcRateCard[[#This Row],[Region]]</f>
        <v>ExpressRoute (Metered) Data Transfer Out at 1 Gbps (GB) - Zone 2MOSP13</v>
      </c>
      <c r="B6386" s="775">
        <v>13</v>
      </c>
      <c r="C6386" s="775" t="s">
        <v>9</v>
      </c>
      <c r="D6386" s="775" t="s">
        <v>606</v>
      </c>
      <c r="E6386" s="775">
        <v>999999</v>
      </c>
      <c r="F6386" s="775" t="s">
        <v>7393</v>
      </c>
      <c r="G6386" s="775"/>
      <c r="H6386" s="775"/>
      <c r="I6386" s="775" t="s">
        <v>7479</v>
      </c>
    </row>
    <row r="6387" spans="1:9">
      <c r="A6387" s="775" t="str">
        <f>Table_wabobpsvr_AzureCalc_AzureCalcRateCard[[#This Row],[ServiceName]]&amp;Table_wabobpsvr_AzureCalc_AzureCalcRateCard[[#This Row],[Price_Level]]&amp;Table_wabobpsvr_AzureCalc_AzureCalcRateCard[[#This Row],[Region]]</f>
        <v>ExpressRoute (Metered) Data Transfer Out at 1 Gbps (GB) - Zone 1MOSP13</v>
      </c>
      <c r="B6387" s="775">
        <v>13</v>
      </c>
      <c r="C6387" s="775" t="s">
        <v>9</v>
      </c>
      <c r="D6387" s="775" t="s">
        <v>606</v>
      </c>
      <c r="E6387" s="775">
        <v>999999</v>
      </c>
      <c r="F6387" s="775" t="s">
        <v>7392</v>
      </c>
      <c r="G6387" s="775"/>
      <c r="H6387" s="775"/>
      <c r="I6387" s="775" t="s">
        <v>7442</v>
      </c>
    </row>
    <row r="6388" spans="1:9">
      <c r="A6388" s="775" t="str">
        <f>Table_wabobpsvr_AzureCalc_AzureCalcRateCard[[#This Row],[ServiceName]]&amp;Table_wabobpsvr_AzureCalc_AzureCalcRateCard[[#This Row],[Price_Level]]&amp;Table_wabobpsvr_AzureCalc_AzureCalcRateCard[[#This Row],[Region]]</f>
        <v>ExpressRoute (Metered) Data Transfer Out at 1 Gbps (GB) - Zone 2A13</v>
      </c>
      <c r="B6388" s="775">
        <v>13</v>
      </c>
      <c r="C6388" s="775" t="s">
        <v>9</v>
      </c>
      <c r="D6388" s="775" t="s">
        <v>174</v>
      </c>
      <c r="E6388" s="775">
        <v>999999</v>
      </c>
      <c r="F6388" s="775" t="s">
        <v>7393</v>
      </c>
      <c r="G6388" s="775" t="s">
        <v>7561</v>
      </c>
      <c r="H6388" s="775" t="s">
        <v>7562</v>
      </c>
      <c r="I6388" s="775" t="s">
        <v>7479</v>
      </c>
    </row>
    <row r="6389" spans="1:9">
      <c r="A6389" s="775" t="str">
        <f>Table_wabobpsvr_AzureCalc_AzureCalcRateCard[[#This Row],[ServiceName]]&amp;Table_wabobpsvr_AzureCalc_AzureCalcRateCard[[#This Row],[Price_Level]]&amp;Table_wabobpsvr_AzureCalc_AzureCalcRateCard[[#This Row],[Region]]</f>
        <v>ExpressRoute (Metered) Data Transfer Out at 1 Gbps (GB) - Zone 1A13</v>
      </c>
      <c r="B6389" s="775">
        <v>13</v>
      </c>
      <c r="C6389" s="775" t="s">
        <v>9</v>
      </c>
      <c r="D6389" s="775" t="s">
        <v>174</v>
      </c>
      <c r="E6389" s="775">
        <v>999999</v>
      </c>
      <c r="F6389" s="775" t="s">
        <v>7392</v>
      </c>
      <c r="G6389" s="775" t="s">
        <v>7527</v>
      </c>
      <c r="H6389" s="775" t="s">
        <v>7528</v>
      </c>
      <c r="I6389" s="775" t="s">
        <v>7442</v>
      </c>
    </row>
    <row r="6390" spans="1:9">
      <c r="A6390" s="775" t="str">
        <f>Table_wabobpsvr_AzureCalc_AzureCalcRateCard[[#This Row],[ServiceName]]&amp;Table_wabobpsvr_AzureCalc_AzureCalcRateCard[[#This Row],[Price_Level]]&amp;Table_wabobpsvr_AzureCalc_AzureCalcRateCard[[#This Row],[Region]]</f>
        <v>ExpressRoute (Metered) Data Transfer Out at 1 Gbps (GB) - Zone 2B13</v>
      </c>
      <c r="B6390" s="775">
        <v>13</v>
      </c>
      <c r="C6390" s="775" t="s">
        <v>9</v>
      </c>
      <c r="D6390" s="775" t="s">
        <v>175</v>
      </c>
      <c r="E6390" s="775">
        <v>999999</v>
      </c>
      <c r="F6390" s="775" t="s">
        <v>7393</v>
      </c>
      <c r="G6390" s="775" t="s">
        <v>7561</v>
      </c>
      <c r="H6390" s="775" t="s">
        <v>7562</v>
      </c>
      <c r="I6390" s="775" t="s">
        <v>7479</v>
      </c>
    </row>
    <row r="6391" spans="1:9">
      <c r="A6391" s="775" t="str">
        <f>Table_wabobpsvr_AzureCalc_AzureCalcRateCard[[#This Row],[ServiceName]]&amp;Table_wabobpsvr_AzureCalc_AzureCalcRateCard[[#This Row],[Price_Level]]&amp;Table_wabobpsvr_AzureCalc_AzureCalcRateCard[[#This Row],[Region]]</f>
        <v>ExpressRoute (Metered) Data Transfer Out at 1 Gbps (GB) - Zone 1B13</v>
      </c>
      <c r="B6391" s="775">
        <v>13</v>
      </c>
      <c r="C6391" s="775" t="s">
        <v>9</v>
      </c>
      <c r="D6391" s="775" t="s">
        <v>175</v>
      </c>
      <c r="E6391" s="775">
        <v>999999</v>
      </c>
      <c r="F6391" s="775" t="s">
        <v>7392</v>
      </c>
      <c r="G6391" s="775" t="s">
        <v>7527</v>
      </c>
      <c r="H6391" s="775" t="s">
        <v>7528</v>
      </c>
      <c r="I6391" s="775" t="s">
        <v>7442</v>
      </c>
    </row>
    <row r="6392" spans="1:9">
      <c r="A6392" s="775" t="str">
        <f>Table_wabobpsvr_AzureCalc_AzureCalcRateCard[[#This Row],[ServiceName]]&amp;Table_wabobpsvr_AzureCalc_AzureCalcRateCard[[#This Row],[Price_Level]]&amp;Table_wabobpsvr_AzureCalc_AzureCalcRateCard[[#This Row],[Region]]</f>
        <v>ExpressRoute (Metered) Data Transfer Out at 1 Gbps (GB) - Zone 2C13</v>
      </c>
      <c r="B6392" s="775">
        <v>13</v>
      </c>
      <c r="C6392" s="775" t="s">
        <v>9</v>
      </c>
      <c r="D6392" s="775" t="s">
        <v>177</v>
      </c>
      <c r="E6392" s="775">
        <v>999999</v>
      </c>
      <c r="F6392" s="775" t="s">
        <v>7393</v>
      </c>
      <c r="G6392" s="775" t="s">
        <v>7561</v>
      </c>
      <c r="H6392" s="775" t="s">
        <v>7562</v>
      </c>
      <c r="I6392" s="775" t="s">
        <v>7479</v>
      </c>
    </row>
    <row r="6393" spans="1:9">
      <c r="A6393" s="775" t="str">
        <f>Table_wabobpsvr_AzureCalc_AzureCalcRateCard[[#This Row],[ServiceName]]&amp;Table_wabobpsvr_AzureCalc_AzureCalcRateCard[[#This Row],[Price_Level]]&amp;Table_wabobpsvr_AzureCalc_AzureCalcRateCard[[#This Row],[Region]]</f>
        <v>ExpressRoute (Metered) Data Transfer Out at 1 Gbps (GB) - Zone 1C13</v>
      </c>
      <c r="B6393" s="775">
        <v>13</v>
      </c>
      <c r="C6393" s="775" t="s">
        <v>9</v>
      </c>
      <c r="D6393" s="775" t="s">
        <v>177</v>
      </c>
      <c r="E6393" s="775">
        <v>999999</v>
      </c>
      <c r="F6393" s="775" t="s">
        <v>7392</v>
      </c>
      <c r="G6393" s="775" t="s">
        <v>7527</v>
      </c>
      <c r="H6393" s="775" t="s">
        <v>7528</v>
      </c>
      <c r="I6393" s="775" t="s">
        <v>7442</v>
      </c>
    </row>
    <row r="6394" spans="1:9">
      <c r="A6394" s="775" t="str">
        <f>Table_wabobpsvr_AzureCalc_AzureCalcRateCard[[#This Row],[ServiceName]]&amp;Table_wabobpsvr_AzureCalc_AzureCalcRateCard[[#This Row],[Price_Level]]&amp;Table_wabobpsvr_AzureCalc_AzureCalcRateCard[[#This Row],[Region]]</f>
        <v>ExpressRoute (Metered) Data Transfer Out at 1 Gbps (GB) - Zone 2D13</v>
      </c>
      <c r="B6394" s="775">
        <v>13</v>
      </c>
      <c r="C6394" s="775" t="s">
        <v>9</v>
      </c>
      <c r="D6394" s="775" t="s">
        <v>176</v>
      </c>
      <c r="E6394" s="775">
        <v>999999</v>
      </c>
      <c r="F6394" s="775" t="s">
        <v>7393</v>
      </c>
      <c r="G6394" s="775" t="s">
        <v>7561</v>
      </c>
      <c r="H6394" s="775" t="s">
        <v>7562</v>
      </c>
      <c r="I6394" s="775" t="s">
        <v>7479</v>
      </c>
    </row>
    <row r="6395" spans="1:9">
      <c r="A6395" s="775" t="str">
        <f>Table_wabobpsvr_AzureCalc_AzureCalcRateCard[[#This Row],[ServiceName]]&amp;Table_wabobpsvr_AzureCalc_AzureCalcRateCard[[#This Row],[Price_Level]]&amp;Table_wabobpsvr_AzureCalc_AzureCalcRateCard[[#This Row],[Region]]</f>
        <v>ExpressRoute (Metered) Data Transfer Out at 1 Gbps (GB) - Zone 1D13</v>
      </c>
      <c r="B6395" s="775">
        <v>13</v>
      </c>
      <c r="C6395" s="775" t="s">
        <v>9</v>
      </c>
      <c r="D6395" s="775" t="s">
        <v>176</v>
      </c>
      <c r="E6395" s="775">
        <v>999999</v>
      </c>
      <c r="F6395" s="775" t="s">
        <v>7392</v>
      </c>
      <c r="G6395" s="775" t="s">
        <v>7527</v>
      </c>
      <c r="H6395" s="775" t="s">
        <v>7528</v>
      </c>
      <c r="I6395" s="775" t="s">
        <v>7442</v>
      </c>
    </row>
    <row r="6396" spans="1:9">
      <c r="A6396" s="775" t="str">
        <f>Table_wabobpsvr_AzureCalc_AzureCalcRateCard[[#This Row],[ServiceName]]&amp;Table_wabobpsvr_AzureCalc_AzureCalcRateCard[[#This Row],[Price_Level]]&amp;Table_wabobpsvr_AzureCalc_AzureCalcRateCard[[#This Row],[Region]]</f>
        <v>ExpressRoute (Metered) Data Transfer Out at 1 Gbps (GB) - Zone 3D13</v>
      </c>
      <c r="B6396" s="775">
        <v>13</v>
      </c>
      <c r="C6396" s="775" t="s">
        <v>9</v>
      </c>
      <c r="D6396" s="775" t="s">
        <v>176</v>
      </c>
      <c r="E6396" s="775">
        <v>0.1232</v>
      </c>
      <c r="F6396" s="775" t="s">
        <v>7398</v>
      </c>
      <c r="G6396" s="775" t="s">
        <v>7595</v>
      </c>
      <c r="H6396" s="775" t="s">
        <v>7596</v>
      </c>
      <c r="I6396" s="775" t="s">
        <v>7512</v>
      </c>
    </row>
    <row r="6397" spans="1:9">
      <c r="A6397" s="775" t="str">
        <f>Table_wabobpsvr_AzureCalc_AzureCalcRateCard[[#This Row],[ServiceName]]&amp;Table_wabobpsvr_AzureCalc_AzureCalcRateCard[[#This Row],[Price_Level]]&amp;Table_wabobpsvr_AzureCalc_AzureCalcRateCard[[#This Row],[Region]]</f>
        <v>ExpressRoute (Metered) 1 Gbps ConnectionsD13</v>
      </c>
      <c r="B6397" s="775">
        <v>13</v>
      </c>
      <c r="C6397" s="775" t="s">
        <v>7427</v>
      </c>
      <c r="D6397" s="775" t="s">
        <v>176</v>
      </c>
      <c r="E6397" s="775">
        <v>383.68</v>
      </c>
      <c r="F6397" s="775" t="s">
        <v>7390</v>
      </c>
      <c r="G6397" s="775" t="s">
        <v>7597</v>
      </c>
      <c r="H6397" s="775" t="s">
        <v>7598</v>
      </c>
      <c r="I6397" s="775" t="s">
        <v>7513</v>
      </c>
    </row>
    <row r="6398" spans="1:9">
      <c r="A6398" s="775" t="str">
        <f>Table_wabobpsvr_AzureCalc_AzureCalcRateCard[[#This Row],[ServiceName]]&amp;Table_wabobpsvr_AzureCalc_AzureCalcRateCard[[#This Row],[Price_Level]]&amp;Table_wabobpsvr_AzureCalc_AzureCalcRateCard[[#This Row],[Region]]</f>
        <v>ExpressRoute (Metered) 10 Gbps ConnectionsD13</v>
      </c>
      <c r="B6398" s="775">
        <v>13</v>
      </c>
      <c r="C6398" s="775" t="s">
        <v>7427</v>
      </c>
      <c r="D6398" s="775" t="s">
        <v>176</v>
      </c>
      <c r="E6398" s="775">
        <v>3828</v>
      </c>
      <c r="F6398" s="775" t="s">
        <v>7391</v>
      </c>
      <c r="G6398" s="775" t="s">
        <v>7599</v>
      </c>
      <c r="H6398" s="775" t="s">
        <v>7600</v>
      </c>
      <c r="I6398" s="775" t="s">
        <v>7514</v>
      </c>
    </row>
    <row r="6399" spans="1:9">
      <c r="A6399" s="1039" t="str">
        <f>Table_wabobpsvr_AzureCalc_AzureCalcRateCard[[#This Row],[ServiceName]]&amp;Table_wabobpsvr_AzureCalc_AzureCalcRateCard[[#This Row],[Price_Level]]&amp;Table_wabobpsvr_AzureCalc_AzureCalcRateCard[[#This Row],[Region]]</f>
        <v>ExpressRoute (Metered) 100 Mbps ConnectionsD13</v>
      </c>
      <c r="B6399" s="1039">
        <v>13</v>
      </c>
      <c r="C6399" s="1039" t="s">
        <v>7427</v>
      </c>
      <c r="D6399" s="1039" t="s">
        <v>176</v>
      </c>
      <c r="E6399" s="1039">
        <v>88</v>
      </c>
      <c r="F6399" s="1039" t="s">
        <v>7395</v>
      </c>
      <c r="G6399" s="775" t="s">
        <v>7601</v>
      </c>
      <c r="H6399" s="775" t="s">
        <v>7602</v>
      </c>
      <c r="I6399" s="775" t="s">
        <v>7515</v>
      </c>
    </row>
    <row r="6400" spans="1:9">
      <c r="A6400" s="1039" t="str">
        <f>Table_wabobpsvr_AzureCalc_AzureCalcRateCard[[#This Row],[ServiceName]]&amp;Table_wabobpsvr_AzureCalc_AzureCalcRateCard[[#This Row],[Price_Level]]&amp;Table_wabobpsvr_AzureCalc_AzureCalcRateCard[[#This Row],[Region]]</f>
        <v>ExpressRoute (Metered) 2 Gbps ConnectionsD13</v>
      </c>
      <c r="B6400" s="1039">
        <v>13</v>
      </c>
      <c r="C6400" s="1039" t="s">
        <v>7427</v>
      </c>
      <c r="D6400" s="1039" t="s">
        <v>176</v>
      </c>
      <c r="E6400" s="1039">
        <v>767.36</v>
      </c>
      <c r="F6400" s="1039" t="s">
        <v>7396</v>
      </c>
      <c r="G6400" s="775" t="s">
        <v>7603</v>
      </c>
      <c r="H6400" s="775" t="s">
        <v>7604</v>
      </c>
      <c r="I6400" s="775" t="s">
        <v>7516</v>
      </c>
    </row>
    <row r="6401" spans="1:9">
      <c r="A6401" s="1039" t="str">
        <f>Table_wabobpsvr_AzureCalc_AzureCalcRateCard[[#This Row],[ServiceName]]&amp;Table_wabobpsvr_AzureCalc_AzureCalcRateCard[[#This Row],[Price_Level]]&amp;Table_wabobpsvr_AzureCalc_AzureCalcRateCard[[#This Row],[Region]]</f>
        <v>ExpressRoute (Metered) 200 Mbps ConnectionsD13</v>
      </c>
      <c r="B6401" s="1039">
        <v>13</v>
      </c>
      <c r="C6401" s="1039" t="s">
        <v>7427</v>
      </c>
      <c r="D6401" s="1039" t="s">
        <v>176</v>
      </c>
      <c r="E6401" s="1039">
        <v>127.6</v>
      </c>
      <c r="F6401" s="1039" t="s">
        <v>7388</v>
      </c>
      <c r="G6401" s="775" t="s">
        <v>7605</v>
      </c>
      <c r="H6401" s="775" t="s">
        <v>7606</v>
      </c>
      <c r="I6401" s="775" t="s">
        <v>7517</v>
      </c>
    </row>
    <row r="6402" spans="1:9">
      <c r="A6402" s="1039" t="str">
        <f>Table_wabobpsvr_AzureCalc_AzureCalcRateCard[[#This Row],[ServiceName]]&amp;Table_wabobpsvr_AzureCalc_AzureCalcRateCard[[#This Row],[Price_Level]]&amp;Table_wabobpsvr_AzureCalc_AzureCalcRateCard[[#This Row],[Region]]</f>
        <v>ExpressRoute (Metered) 5 Gbps ConnectionsD13</v>
      </c>
      <c r="B6402" s="1039">
        <v>13</v>
      </c>
      <c r="C6402" s="1039" t="s">
        <v>7427</v>
      </c>
      <c r="D6402" s="1039" t="s">
        <v>176</v>
      </c>
      <c r="E6402" s="1039">
        <v>1918.4</v>
      </c>
      <c r="F6402" s="1039" t="s">
        <v>7397</v>
      </c>
      <c r="G6402" s="775" t="s">
        <v>7607</v>
      </c>
      <c r="H6402" s="775" t="s">
        <v>7608</v>
      </c>
      <c r="I6402" s="775" t="s">
        <v>7518</v>
      </c>
    </row>
    <row r="6403" spans="1:9">
      <c r="A6403" s="775" t="str">
        <f>Table_wabobpsvr_AzureCalc_AzureCalcRateCard[[#This Row],[ServiceName]]&amp;Table_wabobpsvr_AzureCalc_AzureCalcRateCard[[#This Row],[Price_Level]]&amp;Table_wabobpsvr_AzureCalc_AzureCalcRateCard[[#This Row],[Region]]</f>
        <v>ExpressRoute (Metered) 50 Mbps ConnectionsD13</v>
      </c>
      <c r="B6403" s="775">
        <v>13</v>
      </c>
      <c r="C6403" s="775" t="s">
        <v>7427</v>
      </c>
      <c r="D6403" s="775" t="s">
        <v>176</v>
      </c>
      <c r="E6403" s="775">
        <v>48.4</v>
      </c>
      <c r="F6403" s="775" t="s">
        <v>7394</v>
      </c>
      <c r="G6403" s="775" t="s">
        <v>7609</v>
      </c>
      <c r="H6403" s="775" t="s">
        <v>7610</v>
      </c>
      <c r="I6403" s="775" t="s">
        <v>7519</v>
      </c>
    </row>
    <row r="6404" spans="1:9">
      <c r="A6404" s="775" t="str">
        <f>Table_wabobpsvr_AzureCalc_AzureCalcRateCard[[#This Row],[ServiceName]]&amp;Table_wabobpsvr_AzureCalc_AzureCalcRateCard[[#This Row],[Price_Level]]&amp;Table_wabobpsvr_AzureCalc_AzureCalcRateCard[[#This Row],[Region]]</f>
        <v>ExpressRoute (Metered) 500 Mbps ConnectionsD13</v>
      </c>
      <c r="B6404" s="775">
        <v>13</v>
      </c>
      <c r="C6404" s="775" t="s">
        <v>7427</v>
      </c>
      <c r="D6404" s="775" t="s">
        <v>176</v>
      </c>
      <c r="E6404" s="775">
        <v>255.2</v>
      </c>
      <c r="F6404" s="775" t="s">
        <v>7389</v>
      </c>
      <c r="G6404" s="775" t="s">
        <v>7611</v>
      </c>
      <c r="H6404" s="775" t="s">
        <v>7612</v>
      </c>
      <c r="I6404" s="775" t="s">
        <v>7520</v>
      </c>
    </row>
    <row r="6405" spans="1:9">
      <c r="A6405" s="775" t="str">
        <f>Table_wabobpsvr_AzureCalc_AzureCalcRateCard[[#This Row],[ServiceName]]&amp;Table_wabobpsvr_AzureCalc_AzureCalcRateCard[[#This Row],[Price_Level]]&amp;Table_wabobpsvr_AzureCalc_AzureCalcRateCard[[#This Row],[Region]]</f>
        <v>ExpressRoute (Unlimited) 1 Gbps ConnectionsD13</v>
      </c>
      <c r="B6405" s="775">
        <v>13</v>
      </c>
      <c r="C6405" s="775" t="s">
        <v>7427</v>
      </c>
      <c r="D6405" s="775" t="s">
        <v>176</v>
      </c>
      <c r="E6405" s="775">
        <v>7656</v>
      </c>
      <c r="F6405" s="775" t="s">
        <v>7405</v>
      </c>
      <c r="G6405" s="775" t="s">
        <v>7613</v>
      </c>
      <c r="H6405" s="775" t="s">
        <v>7614</v>
      </c>
      <c r="I6405" s="775" t="s">
        <v>7521</v>
      </c>
    </row>
    <row r="6406" spans="1:9">
      <c r="A6406" s="775" t="str">
        <f>Table_wabobpsvr_AzureCalc_AzureCalcRateCard[[#This Row],[ServiceName]]&amp;Table_wabobpsvr_AzureCalc_AzureCalcRateCard[[#This Row],[Price_Level]]&amp;Table_wabobpsvr_AzureCalc_AzureCalcRateCard[[#This Row],[Region]]</f>
        <v>ExpressRoute (Unlimited) 10 Gbps ConnectionsD13</v>
      </c>
      <c r="B6406" s="775">
        <v>13</v>
      </c>
      <c r="C6406" s="775" t="s">
        <v>7427</v>
      </c>
      <c r="D6406" s="775" t="s">
        <v>176</v>
      </c>
      <c r="E6406" s="775">
        <v>72160</v>
      </c>
      <c r="F6406" s="775" t="s">
        <v>7408</v>
      </c>
      <c r="G6406" s="775" t="s">
        <v>7615</v>
      </c>
      <c r="H6406" s="775" t="s">
        <v>7616</v>
      </c>
      <c r="I6406" s="775" t="s">
        <v>7522</v>
      </c>
    </row>
    <row r="6407" spans="1:9">
      <c r="A6407" s="775" t="str">
        <f>Table_wabobpsvr_AzureCalc_AzureCalcRateCard[[#This Row],[ServiceName]]&amp;Table_wabobpsvr_AzureCalc_AzureCalcRateCard[[#This Row],[Price_Level]]&amp;Table_wabobpsvr_AzureCalc_AzureCalcRateCard[[#This Row],[Region]]</f>
        <v>ExpressRoute (Unlimited) 100 Mbps ConnectionsD13</v>
      </c>
      <c r="B6407" s="775">
        <v>13</v>
      </c>
      <c r="C6407" s="775" t="s">
        <v>7427</v>
      </c>
      <c r="D6407" s="775" t="s">
        <v>176</v>
      </c>
      <c r="E6407" s="775">
        <v>1144</v>
      </c>
      <c r="F6407" s="775" t="s">
        <v>7402</v>
      </c>
      <c r="G6407" s="775" t="s">
        <v>7617</v>
      </c>
      <c r="H6407" s="775" t="s">
        <v>7618</v>
      </c>
      <c r="I6407" s="775" t="s">
        <v>7523</v>
      </c>
    </row>
    <row r="6408" spans="1:9">
      <c r="A6408" s="775" t="str">
        <f>Table_wabobpsvr_AzureCalc_AzureCalcRateCard[[#This Row],[ServiceName]]&amp;Table_wabobpsvr_AzureCalc_AzureCalcRateCard[[#This Row],[Price_Level]]&amp;Table_wabobpsvr_AzureCalc_AzureCalcRateCard[[#This Row],[Region]]</f>
        <v>ExpressRoute (Unlimited) 2 Gbps ConnectionsD13</v>
      </c>
      <c r="B6408" s="775">
        <v>13</v>
      </c>
      <c r="C6408" s="775" t="s">
        <v>7427</v>
      </c>
      <c r="D6408" s="775" t="s">
        <v>176</v>
      </c>
      <c r="E6408" s="775">
        <v>15312</v>
      </c>
      <c r="F6408" s="775" t="s">
        <v>7406</v>
      </c>
      <c r="G6408" s="775" t="s">
        <v>7619</v>
      </c>
      <c r="H6408" s="775" t="s">
        <v>7620</v>
      </c>
      <c r="I6408" s="775" t="s">
        <v>7524</v>
      </c>
    </row>
    <row r="6409" spans="1:9">
      <c r="A6409" s="775" t="str">
        <f>Table_wabobpsvr_AzureCalc_AzureCalcRateCard[[#This Row],[ServiceName]]&amp;Table_wabobpsvr_AzureCalc_AzureCalcRateCard[[#This Row],[Price_Level]]&amp;Table_wabobpsvr_AzureCalc_AzureCalcRateCard[[#This Row],[Region]]</f>
        <v>ExpressRoute (Unlimited) 200 Mbps ConnectionsD13</v>
      </c>
      <c r="B6409" s="775">
        <v>13</v>
      </c>
      <c r="C6409" s="775" t="s">
        <v>7427</v>
      </c>
      <c r="D6409" s="775" t="s">
        <v>176</v>
      </c>
      <c r="E6409" s="775">
        <v>2833.6</v>
      </c>
      <c r="F6409" s="775" t="s">
        <v>7403</v>
      </c>
      <c r="G6409" s="775" t="s">
        <v>7621</v>
      </c>
      <c r="H6409" s="775" t="s">
        <v>7622</v>
      </c>
      <c r="I6409" s="775" t="s">
        <v>7525</v>
      </c>
    </row>
    <row r="6410" spans="1:9">
      <c r="A6410" s="775" t="str">
        <f>Table_wabobpsvr_AzureCalc_AzureCalcRateCard[[#This Row],[ServiceName]]&amp;Table_wabobpsvr_AzureCalc_AzureCalcRateCard[[#This Row],[Price_Level]]&amp;Table_wabobpsvr_AzureCalc_AzureCalcRateCard[[#This Row],[Region]]</f>
        <v>ExpressRoute (Unlimited) 5 Gbps ConnectionsD13</v>
      </c>
      <c r="B6410" s="775">
        <v>13</v>
      </c>
      <c r="C6410" s="775" t="s">
        <v>7427</v>
      </c>
      <c r="D6410" s="775" t="s">
        <v>176</v>
      </c>
      <c r="E6410" s="775">
        <v>36080</v>
      </c>
      <c r="F6410" s="775" t="s">
        <v>7407</v>
      </c>
      <c r="G6410" s="775" t="s">
        <v>7623</v>
      </c>
      <c r="H6410" s="775" t="s">
        <v>7624</v>
      </c>
      <c r="I6410" s="775" t="s">
        <v>7526</v>
      </c>
    </row>
    <row r="6411" spans="1:9">
      <c r="A6411" s="775" t="str">
        <f>Table_wabobpsvr_AzureCalc_AzureCalcRateCard[[#This Row],[ServiceName]]&amp;Table_wabobpsvr_AzureCalc_AzureCalcRateCard[[#This Row],[Price_Level]]&amp;Table_wabobpsvr_AzureCalc_AzureCalcRateCard[[#This Row],[Region]]</f>
        <v>ExpressRoute (Unlimited) 50 Mbps ConnectionsD13</v>
      </c>
      <c r="B6411" s="775">
        <v>13</v>
      </c>
      <c r="C6411" s="775" t="s">
        <v>7427</v>
      </c>
      <c r="D6411" s="775" t="s">
        <v>176</v>
      </c>
      <c r="E6411" s="775">
        <v>767.36</v>
      </c>
      <c r="F6411" s="775" t="s">
        <v>7401</v>
      </c>
      <c r="G6411" s="775" t="s">
        <v>7625</v>
      </c>
      <c r="H6411" s="775" t="s">
        <v>7626</v>
      </c>
      <c r="I6411" s="775" t="s">
        <v>7429</v>
      </c>
    </row>
    <row r="6412" spans="1:9">
      <c r="A6412" s="775" t="str">
        <f>Table_wabobpsvr_AzureCalc_AzureCalcRateCard[[#This Row],[ServiceName]]&amp;Table_wabobpsvr_AzureCalc_AzureCalcRateCard[[#This Row],[Price_Level]]&amp;Table_wabobpsvr_AzureCalc_AzureCalcRateCard[[#This Row],[Region]]</f>
        <v>ExpressRoute (Unlimited) 500 Mbps ConnectionsD13</v>
      </c>
      <c r="B6412" s="775">
        <v>13</v>
      </c>
      <c r="C6412" s="775" t="s">
        <v>7427</v>
      </c>
      <c r="D6412" s="775" t="s">
        <v>176</v>
      </c>
      <c r="E6412" s="775">
        <v>4576</v>
      </c>
      <c r="F6412" s="775" t="s">
        <v>7404</v>
      </c>
      <c r="G6412" s="775" t="s">
        <v>7627</v>
      </c>
      <c r="H6412" s="775" t="s">
        <v>7628</v>
      </c>
      <c r="I6412" s="775" t="s">
        <v>7441</v>
      </c>
    </row>
    <row r="6413" spans="1:9">
      <c r="A6413" s="775" t="str">
        <f>Table_wabobpsvr_AzureCalc_AzureCalcRateCard[[#This Row],[ServiceName]]&amp;Table_wabobpsvr_AzureCalc_AzureCalcRateCard[[#This Row],[Price_Level]]&amp;Table_wabobpsvr_AzureCalc_AzureCalcRateCard[[#This Row],[Region]]</f>
        <v>SQL DB Premium P2 Secondary Geo Database HoursB11</v>
      </c>
      <c r="B6413" s="775">
        <v>11</v>
      </c>
      <c r="C6413" s="775" t="s">
        <v>680</v>
      </c>
      <c r="D6413" s="775" t="s">
        <v>175</v>
      </c>
      <c r="E6413" s="775">
        <v>1.0293000000000001</v>
      </c>
      <c r="F6413" s="775" t="s">
        <v>1033</v>
      </c>
      <c r="G6413" s="775" t="s">
        <v>3489</v>
      </c>
      <c r="H6413" s="775" t="s">
        <v>3490</v>
      </c>
      <c r="I6413" s="775" t="s">
        <v>4809</v>
      </c>
    </row>
    <row r="6414" spans="1:9">
      <c r="A6414" s="775" t="str">
        <f>Table_wabobpsvr_AzureCalc_AzureCalcRateCard[[#This Row],[ServiceName]]&amp;Table_wabobpsvr_AzureCalc_AzureCalcRateCard[[#This Row],[Price_Level]]&amp;Table_wabobpsvr_AzureCalc_AzureCalcRateCard[[#This Row],[Region]]</f>
        <v>SQL DB Premium P2 Secondary Geo Database HoursC11</v>
      </c>
      <c r="B6414" s="775">
        <v>11</v>
      </c>
      <c r="C6414" s="775" t="s">
        <v>680</v>
      </c>
      <c r="D6414" s="775" t="s">
        <v>177</v>
      </c>
      <c r="E6414" s="775">
        <v>0.99644999999999995</v>
      </c>
      <c r="F6414" s="775" t="s">
        <v>1033</v>
      </c>
      <c r="G6414" s="775" t="s">
        <v>3489</v>
      </c>
      <c r="H6414" s="775" t="s">
        <v>3490</v>
      </c>
      <c r="I6414" s="775" t="s">
        <v>4809</v>
      </c>
    </row>
    <row r="6415" spans="1:9">
      <c r="A6415" s="775" t="str">
        <f>Table_wabobpsvr_AzureCalc_AzureCalcRateCard[[#This Row],[ServiceName]]&amp;Table_wabobpsvr_AzureCalc_AzureCalcRateCard[[#This Row],[Price_Level]]&amp;Table_wabobpsvr_AzureCalc_AzureCalcRateCard[[#This Row],[Region]]</f>
        <v>SQL DB Premium P2 Secondary Geo Database HoursD11</v>
      </c>
      <c r="B6415" s="775">
        <v>11</v>
      </c>
      <c r="C6415" s="775" t="s">
        <v>680</v>
      </c>
      <c r="D6415" s="775" t="s">
        <v>176</v>
      </c>
      <c r="E6415" s="775">
        <v>0.96360000000000001</v>
      </c>
      <c r="F6415" s="775" t="s">
        <v>1033</v>
      </c>
      <c r="G6415" s="775" t="s">
        <v>3489</v>
      </c>
      <c r="H6415" s="775" t="s">
        <v>3490</v>
      </c>
      <c r="I6415" s="775" t="s">
        <v>4809</v>
      </c>
    </row>
    <row r="6416" spans="1:9">
      <c r="A6416" s="775" t="str">
        <f>Table_wabobpsvr_AzureCalc_AzureCalcRateCard[[#This Row],[ServiceName]]&amp;Table_wabobpsvr_AzureCalc_AzureCalcRateCard[[#This Row],[Price_Level]]&amp;Table_wabobpsvr_AzureCalc_AzureCalcRateCard[[#This Row],[Region]]</f>
        <v>SQL DB Premium P2 Secondary Geo Database HoursMOSP12</v>
      </c>
      <c r="B6416" s="775">
        <v>12</v>
      </c>
      <c r="C6416" s="775" t="s">
        <v>680</v>
      </c>
      <c r="D6416" s="775" t="s">
        <v>606</v>
      </c>
      <c r="E6416" s="775">
        <v>1.095</v>
      </c>
      <c r="F6416" s="775" t="s">
        <v>1033</v>
      </c>
      <c r="G6416" s="775" t="s">
        <v>4235</v>
      </c>
      <c r="H6416" s="775" t="s">
        <v>4235</v>
      </c>
      <c r="I6416" s="775" t="s">
        <v>4810</v>
      </c>
    </row>
    <row r="6417" spans="1:9">
      <c r="A6417" s="775" t="str">
        <f>Table_wabobpsvr_AzureCalc_AzureCalcRateCard[[#This Row],[ServiceName]]&amp;Table_wabobpsvr_AzureCalc_AzureCalcRateCard[[#This Row],[Price_Level]]&amp;Table_wabobpsvr_AzureCalc_AzureCalcRateCard[[#This Row],[Region]]</f>
        <v>A9 Cloud ServicesMOSP3</v>
      </c>
      <c r="B6417" s="775">
        <v>3</v>
      </c>
      <c r="C6417" s="775" t="s">
        <v>680</v>
      </c>
      <c r="D6417" s="775" t="s">
        <v>606</v>
      </c>
      <c r="E6417" s="775">
        <v>4.9000000000000004</v>
      </c>
      <c r="F6417" s="775" t="s">
        <v>697</v>
      </c>
      <c r="G6417" s="775" t="s">
        <v>4235</v>
      </c>
      <c r="H6417" s="775" t="s">
        <v>4235</v>
      </c>
      <c r="I6417" s="775" t="s">
        <v>6666</v>
      </c>
    </row>
    <row r="6418" spans="1:9">
      <c r="A6418" s="775" t="str">
        <f>Table_wabobpsvr_AzureCalc_AzureCalcRateCard[[#This Row],[ServiceName]]&amp;Table_wabobpsvr_AzureCalc_AzureCalcRateCard[[#This Row],[Price_Level]]&amp;Table_wabobpsvr_AzureCalc_AzureCalcRateCard[[#This Row],[Region]]</f>
        <v>A9 Cloud ServicesA3</v>
      </c>
      <c r="B6418" s="775">
        <v>3</v>
      </c>
      <c r="C6418" s="775" t="s">
        <v>680</v>
      </c>
      <c r="D6418" s="775" t="s">
        <v>174</v>
      </c>
      <c r="E6418" s="775">
        <v>3.577</v>
      </c>
      <c r="F6418" s="775" t="s">
        <v>697</v>
      </c>
      <c r="G6418" s="775" t="s">
        <v>2436</v>
      </c>
      <c r="H6418" s="775" t="s">
        <v>2437</v>
      </c>
      <c r="I6418" s="775" t="s">
        <v>6666</v>
      </c>
    </row>
    <row r="6419" spans="1:9">
      <c r="A6419" s="775" t="str">
        <f>Table_wabobpsvr_AzureCalc_AzureCalcRateCard[[#This Row],[ServiceName]]&amp;Table_wabobpsvr_AzureCalc_AzureCalcRateCard[[#This Row],[Price_Level]]&amp;Table_wabobpsvr_AzureCalc_AzureCalcRateCard[[#This Row],[Region]]</f>
        <v>A9 Cloud ServicesB3</v>
      </c>
      <c r="B6419" s="775">
        <v>3</v>
      </c>
      <c r="C6419" s="775" t="s">
        <v>680</v>
      </c>
      <c r="D6419" s="775" t="s">
        <v>175</v>
      </c>
      <c r="E6419" s="775">
        <v>3.43</v>
      </c>
      <c r="F6419" s="775" t="s">
        <v>697</v>
      </c>
      <c r="G6419" s="775" t="s">
        <v>2436</v>
      </c>
      <c r="H6419" s="775" t="s">
        <v>2437</v>
      </c>
      <c r="I6419" s="775" t="s">
        <v>6666</v>
      </c>
    </row>
    <row r="6420" spans="1:9">
      <c r="A6420" s="775" t="str">
        <f>Table_wabobpsvr_AzureCalc_AzureCalcRateCard[[#This Row],[ServiceName]]&amp;Table_wabobpsvr_AzureCalc_AzureCalcRateCard[[#This Row],[Price_Level]]&amp;Table_wabobpsvr_AzureCalc_AzureCalcRateCard[[#This Row],[Region]]</f>
        <v>A9 Cloud ServicesC3</v>
      </c>
      <c r="B6420" s="775">
        <v>3</v>
      </c>
      <c r="C6420" s="775" t="s">
        <v>680</v>
      </c>
      <c r="D6420" s="775" t="s">
        <v>177</v>
      </c>
      <c r="E6420" s="775">
        <v>3.2829999999999999</v>
      </c>
      <c r="F6420" s="775" t="s">
        <v>697</v>
      </c>
      <c r="G6420" s="775" t="s">
        <v>2436</v>
      </c>
      <c r="H6420" s="775" t="s">
        <v>2437</v>
      </c>
      <c r="I6420" s="775" t="s">
        <v>6666</v>
      </c>
    </row>
    <row r="6421" spans="1:9">
      <c r="A6421" s="775" t="str">
        <f>Table_wabobpsvr_AzureCalc_AzureCalcRateCard[[#This Row],[ServiceName]]&amp;Table_wabobpsvr_AzureCalc_AzureCalcRateCard[[#This Row],[Price_Level]]&amp;Table_wabobpsvr_AzureCalc_AzureCalcRateCard[[#This Row],[Region]]</f>
        <v>A9 Cloud ServicesD3</v>
      </c>
      <c r="B6421" s="775">
        <v>3</v>
      </c>
      <c r="C6421" s="775" t="s">
        <v>680</v>
      </c>
      <c r="D6421" s="775" t="s">
        <v>176</v>
      </c>
      <c r="E6421" s="775">
        <v>3.1360000000000001</v>
      </c>
      <c r="F6421" s="775" t="s">
        <v>697</v>
      </c>
      <c r="G6421" s="775" t="s">
        <v>2436</v>
      </c>
      <c r="H6421" s="775" t="s">
        <v>2437</v>
      </c>
      <c r="I6421" s="775" t="s">
        <v>6666</v>
      </c>
    </row>
    <row r="6422" spans="1:9">
      <c r="A6422" s="775" t="str">
        <f>Table_wabobpsvr_AzureCalc_AzureCalcRateCard[[#This Row],[ServiceName]]&amp;Table_wabobpsvr_AzureCalc_AzureCalcRateCard[[#This Row],[Price_Level]]&amp;Table_wabobpsvr_AzureCalc_AzureCalcRateCard[[#This Row],[Region]]</f>
        <v>A0 VM (Non-Windows)MOSP3</v>
      </c>
      <c r="B6422" s="775">
        <v>3</v>
      </c>
      <c r="C6422" s="775" t="s">
        <v>680</v>
      </c>
      <c r="D6422" s="775" t="s">
        <v>606</v>
      </c>
      <c r="E6422" s="775">
        <v>0.02</v>
      </c>
      <c r="F6422" s="775" t="s">
        <v>704</v>
      </c>
      <c r="G6422" s="775" t="s">
        <v>4235</v>
      </c>
      <c r="H6422" s="775" t="s">
        <v>4235</v>
      </c>
      <c r="I6422" s="775" t="s">
        <v>6667</v>
      </c>
    </row>
    <row r="6423" spans="1:9">
      <c r="A6423" s="775" t="str">
        <f>Table_wabobpsvr_AzureCalc_AzureCalcRateCard[[#This Row],[ServiceName]]&amp;Table_wabobpsvr_AzureCalc_AzureCalcRateCard[[#This Row],[Price_Level]]&amp;Table_wabobpsvr_AzureCalc_AzureCalcRateCard[[#This Row],[Region]]</f>
        <v>A0 VM (Non-Windows)A3</v>
      </c>
      <c r="B6423" s="775">
        <v>3</v>
      </c>
      <c r="C6423" s="775" t="s">
        <v>680</v>
      </c>
      <c r="D6423" s="775" t="s">
        <v>174</v>
      </c>
      <c r="E6423" s="775">
        <v>1.46E-2</v>
      </c>
      <c r="F6423" s="775" t="s">
        <v>704</v>
      </c>
      <c r="G6423" s="775" t="s">
        <v>2438</v>
      </c>
      <c r="H6423" s="775" t="s">
        <v>2439</v>
      </c>
      <c r="I6423" s="775" t="s">
        <v>6667</v>
      </c>
    </row>
    <row r="6424" spans="1:9">
      <c r="A6424" s="1039" t="str">
        <f>Table_wabobpsvr_AzureCalc_AzureCalcRateCard[[#This Row],[ServiceName]]&amp;Table_wabobpsvr_AzureCalc_AzureCalcRateCard[[#This Row],[Price_Level]]&amp;Table_wabobpsvr_AzureCalc_AzureCalcRateCard[[#This Row],[Region]]</f>
        <v>A0 VM (Non-Windows)B3</v>
      </c>
      <c r="B6424" s="1039">
        <v>3</v>
      </c>
      <c r="C6424" s="1039" t="s">
        <v>680</v>
      </c>
      <c r="D6424" s="1039" t="s">
        <v>175</v>
      </c>
      <c r="E6424" s="1039">
        <v>1.4E-2</v>
      </c>
      <c r="F6424" s="1039" t="s">
        <v>704</v>
      </c>
      <c r="G6424" s="775" t="s">
        <v>2438</v>
      </c>
      <c r="H6424" s="775" t="s">
        <v>2439</v>
      </c>
      <c r="I6424" s="775" t="s">
        <v>6667</v>
      </c>
    </row>
    <row r="6425" spans="1:9">
      <c r="A6425" s="775" t="str">
        <f>Table_wabobpsvr_AzureCalc_AzureCalcRateCard[[#This Row],[ServiceName]]&amp;Table_wabobpsvr_AzureCalc_AzureCalcRateCard[[#This Row],[Price_Level]]&amp;Table_wabobpsvr_AzureCalc_AzureCalcRateCard[[#This Row],[Region]]</f>
        <v>A0 VM (Non-Windows)C3</v>
      </c>
      <c r="B6425" s="775">
        <v>3</v>
      </c>
      <c r="C6425" s="775" t="s">
        <v>680</v>
      </c>
      <c r="D6425" s="775" t="s">
        <v>177</v>
      </c>
      <c r="E6425" s="775">
        <v>1.34E-2</v>
      </c>
      <c r="F6425" s="775" t="s">
        <v>704</v>
      </c>
      <c r="G6425" s="775" t="s">
        <v>2438</v>
      </c>
      <c r="H6425" s="775" t="s">
        <v>2439</v>
      </c>
      <c r="I6425" s="775" t="s">
        <v>6667</v>
      </c>
    </row>
    <row r="6426" spans="1:9">
      <c r="A6426" s="775" t="str">
        <f>Table_wabobpsvr_AzureCalc_AzureCalcRateCard[[#This Row],[ServiceName]]&amp;Table_wabobpsvr_AzureCalc_AzureCalcRateCard[[#This Row],[Price_Level]]&amp;Table_wabobpsvr_AzureCalc_AzureCalcRateCard[[#This Row],[Region]]</f>
        <v>A0 VM (Non-Windows)D3</v>
      </c>
      <c r="B6426" s="775">
        <v>3</v>
      </c>
      <c r="C6426" s="775" t="s">
        <v>680</v>
      </c>
      <c r="D6426" s="775" t="s">
        <v>176</v>
      </c>
      <c r="E6426" s="775">
        <v>1.2800000000000001E-2</v>
      </c>
      <c r="F6426" s="775" t="s">
        <v>704</v>
      </c>
      <c r="G6426" s="775" t="s">
        <v>2438</v>
      </c>
      <c r="H6426" s="775" t="s">
        <v>2439</v>
      </c>
      <c r="I6426" s="775" t="s">
        <v>6667</v>
      </c>
    </row>
    <row r="6427" spans="1:9">
      <c r="A6427" s="775" t="str">
        <f>Table_wabobpsvr_AzureCalc_AzureCalcRateCard[[#This Row],[ServiceName]]&amp;Table_wabobpsvr_AzureCalc_AzureCalcRateCard[[#This Row],[Price_Level]]&amp;Table_wabobpsvr_AzureCalc_AzureCalcRateCard[[#This Row],[Region]]</f>
        <v>A0 VM (Windows)MOSP3</v>
      </c>
      <c r="B6427" s="775">
        <v>3</v>
      </c>
      <c r="C6427" s="775" t="s">
        <v>680</v>
      </c>
      <c r="D6427" s="775" t="s">
        <v>606</v>
      </c>
      <c r="E6427" s="775">
        <v>0.02</v>
      </c>
      <c r="F6427" s="775" t="s">
        <v>705</v>
      </c>
      <c r="G6427" s="775" t="s">
        <v>4235</v>
      </c>
      <c r="H6427" s="775" t="s">
        <v>4235</v>
      </c>
      <c r="I6427" s="775" t="s">
        <v>6668</v>
      </c>
    </row>
    <row r="6428" spans="1:9">
      <c r="A6428" s="775" t="str">
        <f>Table_wabobpsvr_AzureCalc_AzureCalcRateCard[[#This Row],[ServiceName]]&amp;Table_wabobpsvr_AzureCalc_AzureCalcRateCard[[#This Row],[Price_Level]]&amp;Table_wabobpsvr_AzureCalc_AzureCalcRateCard[[#This Row],[Region]]</f>
        <v>A0 VM (Windows)A3</v>
      </c>
      <c r="B6428" s="775">
        <v>3</v>
      </c>
      <c r="C6428" s="775" t="s">
        <v>680</v>
      </c>
      <c r="D6428" s="775" t="s">
        <v>174</v>
      </c>
      <c r="E6428" s="775">
        <v>1.46E-2</v>
      </c>
      <c r="F6428" s="775" t="s">
        <v>705</v>
      </c>
      <c r="G6428" s="775" t="s">
        <v>2440</v>
      </c>
      <c r="H6428" s="775" t="s">
        <v>2441</v>
      </c>
      <c r="I6428" s="775" t="s">
        <v>6668</v>
      </c>
    </row>
    <row r="6429" spans="1:9">
      <c r="A6429" s="775" t="str">
        <f>Table_wabobpsvr_AzureCalc_AzureCalcRateCard[[#This Row],[ServiceName]]&amp;Table_wabobpsvr_AzureCalc_AzureCalcRateCard[[#This Row],[Price_Level]]&amp;Table_wabobpsvr_AzureCalc_AzureCalcRateCard[[#This Row],[Region]]</f>
        <v>A0 VM (Windows)B3</v>
      </c>
      <c r="B6429" s="775">
        <v>3</v>
      </c>
      <c r="C6429" s="775" t="s">
        <v>680</v>
      </c>
      <c r="D6429" s="775" t="s">
        <v>175</v>
      </c>
      <c r="E6429" s="775">
        <v>1.4E-2</v>
      </c>
      <c r="F6429" s="775" t="s">
        <v>705</v>
      </c>
      <c r="G6429" s="775" t="s">
        <v>2440</v>
      </c>
      <c r="H6429" s="775" t="s">
        <v>2441</v>
      </c>
      <c r="I6429" s="775" t="s">
        <v>6668</v>
      </c>
    </row>
    <row r="6430" spans="1:9">
      <c r="A6430" s="775" t="str">
        <f>Table_wabobpsvr_AzureCalc_AzureCalcRateCard[[#This Row],[ServiceName]]&amp;Table_wabobpsvr_AzureCalc_AzureCalcRateCard[[#This Row],[Price_Level]]&amp;Table_wabobpsvr_AzureCalc_AzureCalcRateCard[[#This Row],[Region]]</f>
        <v>A0 VM (Windows)C3</v>
      </c>
      <c r="B6430" s="775">
        <v>3</v>
      </c>
      <c r="C6430" s="775" t="s">
        <v>680</v>
      </c>
      <c r="D6430" s="775" t="s">
        <v>177</v>
      </c>
      <c r="E6430" s="775">
        <v>1.34E-2</v>
      </c>
      <c r="F6430" s="775" t="s">
        <v>705</v>
      </c>
      <c r="G6430" s="775" t="s">
        <v>2440</v>
      </c>
      <c r="H6430" s="775" t="s">
        <v>2441</v>
      </c>
      <c r="I6430" s="775" t="s">
        <v>6668</v>
      </c>
    </row>
    <row r="6431" spans="1:9">
      <c r="A6431" s="775" t="str">
        <f>Table_wabobpsvr_AzureCalc_AzureCalcRateCard[[#This Row],[ServiceName]]&amp;Table_wabobpsvr_AzureCalc_AzureCalcRateCard[[#This Row],[Price_Level]]&amp;Table_wabobpsvr_AzureCalc_AzureCalcRateCard[[#This Row],[Region]]</f>
        <v>A0 VM (Windows)D3</v>
      </c>
      <c r="B6431" s="775">
        <v>3</v>
      </c>
      <c r="C6431" s="775" t="s">
        <v>680</v>
      </c>
      <c r="D6431" s="775" t="s">
        <v>176</v>
      </c>
      <c r="E6431" s="775">
        <v>1.2800000000000001E-2</v>
      </c>
      <c r="F6431" s="775" t="s">
        <v>705</v>
      </c>
      <c r="G6431" s="775" t="s">
        <v>2440</v>
      </c>
      <c r="H6431" s="775" t="s">
        <v>2441</v>
      </c>
      <c r="I6431" s="775" t="s">
        <v>6668</v>
      </c>
    </row>
    <row r="6432" spans="1:9">
      <c r="A6432" s="775" t="str">
        <f>Table_wabobpsvr_AzureCalc_AzureCalcRateCard[[#This Row],[ServiceName]]&amp;Table_wabobpsvr_AzureCalc_AzureCalcRateCard[[#This Row],[Price_Level]]&amp;Table_wabobpsvr_AzureCalc_AzureCalcRateCard[[#This Row],[Region]]</f>
        <v>A1 VM (Non-Windows)MOSP3</v>
      </c>
      <c r="B6432" s="775">
        <v>3</v>
      </c>
      <c r="C6432" s="775" t="s">
        <v>680</v>
      </c>
      <c r="D6432" s="775" t="s">
        <v>606</v>
      </c>
      <c r="E6432" s="775">
        <v>0.06</v>
      </c>
      <c r="F6432" s="775" t="s">
        <v>682</v>
      </c>
      <c r="G6432" s="775" t="s">
        <v>4235</v>
      </c>
      <c r="H6432" s="775" t="s">
        <v>4235</v>
      </c>
      <c r="I6432" s="775" t="s">
        <v>6669</v>
      </c>
    </row>
    <row r="6433" spans="1:9">
      <c r="A6433" s="775" t="str">
        <f>Table_wabobpsvr_AzureCalc_AzureCalcRateCard[[#This Row],[ServiceName]]&amp;Table_wabobpsvr_AzureCalc_AzureCalcRateCard[[#This Row],[Price_Level]]&amp;Table_wabobpsvr_AzureCalc_AzureCalcRateCard[[#This Row],[Region]]</f>
        <v>A1 VM (Non-Windows)A3</v>
      </c>
      <c r="B6433" s="775">
        <v>3</v>
      </c>
      <c r="C6433" s="775" t="s">
        <v>680</v>
      </c>
      <c r="D6433" s="775" t="s">
        <v>174</v>
      </c>
      <c r="E6433" s="775">
        <v>4.3799999999999999E-2</v>
      </c>
      <c r="F6433" s="775" t="s">
        <v>682</v>
      </c>
      <c r="G6433" s="775" t="s">
        <v>2442</v>
      </c>
      <c r="H6433" s="775" t="s">
        <v>2443</v>
      </c>
      <c r="I6433" s="775" t="s">
        <v>6669</v>
      </c>
    </row>
    <row r="6434" spans="1:9">
      <c r="A6434" s="775" t="str">
        <f>Table_wabobpsvr_AzureCalc_AzureCalcRateCard[[#This Row],[ServiceName]]&amp;Table_wabobpsvr_AzureCalc_AzureCalcRateCard[[#This Row],[Price_Level]]&amp;Table_wabobpsvr_AzureCalc_AzureCalcRateCard[[#This Row],[Region]]</f>
        <v>A1 VM (Non-Windows)B3</v>
      </c>
      <c r="B6434" s="775">
        <v>3</v>
      </c>
      <c r="C6434" s="775" t="s">
        <v>680</v>
      </c>
      <c r="D6434" s="775" t="s">
        <v>175</v>
      </c>
      <c r="E6434" s="775">
        <v>4.2000000000000003E-2</v>
      </c>
      <c r="F6434" s="775" t="s">
        <v>682</v>
      </c>
      <c r="G6434" s="775" t="s">
        <v>2442</v>
      </c>
      <c r="H6434" s="775" t="s">
        <v>2443</v>
      </c>
      <c r="I6434" s="775" t="s">
        <v>6669</v>
      </c>
    </row>
    <row r="6435" spans="1:9">
      <c r="A6435" s="775" t="str">
        <f>Table_wabobpsvr_AzureCalc_AzureCalcRateCard[[#This Row],[ServiceName]]&amp;Table_wabobpsvr_AzureCalc_AzureCalcRateCard[[#This Row],[Price_Level]]&amp;Table_wabobpsvr_AzureCalc_AzureCalcRateCard[[#This Row],[Region]]</f>
        <v>A1 VM (Non-Windows)C3</v>
      </c>
      <c r="B6435" s="775">
        <v>3</v>
      </c>
      <c r="C6435" s="775" t="s">
        <v>680</v>
      </c>
      <c r="D6435" s="775" t="s">
        <v>177</v>
      </c>
      <c r="E6435" s="775">
        <v>4.02E-2</v>
      </c>
      <c r="F6435" s="775" t="s">
        <v>682</v>
      </c>
      <c r="G6435" s="775" t="s">
        <v>2442</v>
      </c>
      <c r="H6435" s="775" t="s">
        <v>2443</v>
      </c>
      <c r="I6435" s="775" t="s">
        <v>6669</v>
      </c>
    </row>
    <row r="6436" spans="1:9">
      <c r="A6436" s="775" t="str">
        <f>Table_wabobpsvr_AzureCalc_AzureCalcRateCard[[#This Row],[ServiceName]]&amp;Table_wabobpsvr_AzureCalc_AzureCalcRateCard[[#This Row],[Price_Level]]&amp;Table_wabobpsvr_AzureCalc_AzureCalcRateCard[[#This Row],[Region]]</f>
        <v>A1 VM (Non-Windows)D3</v>
      </c>
      <c r="B6436" s="775">
        <v>3</v>
      </c>
      <c r="C6436" s="775" t="s">
        <v>680</v>
      </c>
      <c r="D6436" s="775" t="s">
        <v>176</v>
      </c>
      <c r="E6436" s="775">
        <v>3.8399999999999997E-2</v>
      </c>
      <c r="F6436" s="775" t="s">
        <v>682</v>
      </c>
      <c r="G6436" s="775" t="s">
        <v>2442</v>
      </c>
      <c r="H6436" s="775" t="s">
        <v>2443</v>
      </c>
      <c r="I6436" s="775" t="s">
        <v>6669</v>
      </c>
    </row>
    <row r="6437" spans="1:9">
      <c r="A6437" s="775" t="str">
        <f>Table_wabobpsvr_AzureCalc_AzureCalcRateCard[[#This Row],[ServiceName]]&amp;Table_wabobpsvr_AzureCalc_AzureCalcRateCard[[#This Row],[Price_Level]]&amp;Table_wabobpsvr_AzureCalc_AzureCalcRateCard[[#This Row],[Region]]</f>
        <v>A1 VM (Windows)MOSP3</v>
      </c>
      <c r="B6437" s="775">
        <v>3</v>
      </c>
      <c r="C6437" s="775" t="s">
        <v>680</v>
      </c>
      <c r="D6437" s="775" t="s">
        <v>606</v>
      </c>
      <c r="E6437" s="775">
        <v>0.09</v>
      </c>
      <c r="F6437" s="775" t="s">
        <v>687</v>
      </c>
      <c r="G6437" s="775" t="s">
        <v>4235</v>
      </c>
      <c r="H6437" s="775" t="s">
        <v>4235</v>
      </c>
      <c r="I6437" s="775" t="s">
        <v>6670</v>
      </c>
    </row>
    <row r="6438" spans="1:9">
      <c r="A6438" s="775" t="str">
        <f>Table_wabobpsvr_AzureCalc_AzureCalcRateCard[[#This Row],[ServiceName]]&amp;Table_wabobpsvr_AzureCalc_AzureCalcRateCard[[#This Row],[Price_Level]]&amp;Table_wabobpsvr_AzureCalc_AzureCalcRateCard[[#This Row],[Region]]</f>
        <v>A1 VM (Windows)A3</v>
      </c>
      <c r="B6438" s="775">
        <v>3</v>
      </c>
      <c r="C6438" s="775" t="s">
        <v>680</v>
      </c>
      <c r="D6438" s="775" t="s">
        <v>174</v>
      </c>
      <c r="E6438" s="775">
        <v>6.5699999999999995E-2</v>
      </c>
      <c r="F6438" s="775" t="s">
        <v>687</v>
      </c>
      <c r="G6438" s="775" t="s">
        <v>2444</v>
      </c>
      <c r="H6438" s="775" t="s">
        <v>2445</v>
      </c>
      <c r="I6438" s="775" t="s">
        <v>6670</v>
      </c>
    </row>
    <row r="6439" spans="1:9">
      <c r="A6439" s="775" t="str">
        <f>Table_wabobpsvr_AzureCalc_AzureCalcRateCard[[#This Row],[ServiceName]]&amp;Table_wabobpsvr_AzureCalc_AzureCalcRateCard[[#This Row],[Price_Level]]&amp;Table_wabobpsvr_AzureCalc_AzureCalcRateCard[[#This Row],[Region]]</f>
        <v>A1 VM (Windows)B3</v>
      </c>
      <c r="B6439" s="775">
        <v>3</v>
      </c>
      <c r="C6439" s="775" t="s">
        <v>680</v>
      </c>
      <c r="D6439" s="775" t="s">
        <v>175</v>
      </c>
      <c r="E6439" s="775">
        <v>6.3E-2</v>
      </c>
      <c r="F6439" s="775" t="s">
        <v>687</v>
      </c>
      <c r="G6439" s="775" t="s">
        <v>2444</v>
      </c>
      <c r="H6439" s="775" t="s">
        <v>2445</v>
      </c>
      <c r="I6439" s="775" t="s">
        <v>6670</v>
      </c>
    </row>
    <row r="6440" spans="1:9">
      <c r="A6440" s="775" t="str">
        <f>Table_wabobpsvr_AzureCalc_AzureCalcRateCard[[#This Row],[ServiceName]]&amp;Table_wabobpsvr_AzureCalc_AzureCalcRateCard[[#This Row],[Price_Level]]&amp;Table_wabobpsvr_AzureCalc_AzureCalcRateCard[[#This Row],[Region]]</f>
        <v>A1 VM (Windows)C3</v>
      </c>
      <c r="B6440" s="775">
        <v>3</v>
      </c>
      <c r="C6440" s="775" t="s">
        <v>680</v>
      </c>
      <c r="D6440" s="775" t="s">
        <v>177</v>
      </c>
      <c r="E6440" s="775">
        <v>6.0299999999999999E-2</v>
      </c>
      <c r="F6440" s="775" t="s">
        <v>687</v>
      </c>
      <c r="G6440" s="775" t="s">
        <v>2444</v>
      </c>
      <c r="H6440" s="775" t="s">
        <v>2445</v>
      </c>
      <c r="I6440" s="775" t="s">
        <v>6670</v>
      </c>
    </row>
    <row r="6441" spans="1:9">
      <c r="A6441" s="775" t="str">
        <f>Table_wabobpsvr_AzureCalc_AzureCalcRateCard[[#This Row],[ServiceName]]&amp;Table_wabobpsvr_AzureCalc_AzureCalcRateCard[[#This Row],[Price_Level]]&amp;Table_wabobpsvr_AzureCalc_AzureCalcRateCard[[#This Row],[Region]]</f>
        <v>A1 VM (Windows)D3</v>
      </c>
      <c r="B6441" s="775">
        <v>3</v>
      </c>
      <c r="C6441" s="775" t="s">
        <v>680</v>
      </c>
      <c r="D6441" s="775" t="s">
        <v>176</v>
      </c>
      <c r="E6441" s="775">
        <v>5.7599999999999998E-2</v>
      </c>
      <c r="F6441" s="775" t="s">
        <v>687</v>
      </c>
      <c r="G6441" s="775" t="s">
        <v>2444</v>
      </c>
      <c r="H6441" s="775" t="s">
        <v>2445</v>
      </c>
      <c r="I6441" s="775" t="s">
        <v>6670</v>
      </c>
    </row>
    <row r="6442" spans="1:9">
      <c r="A6442" s="775" t="str">
        <f>Table_wabobpsvr_AzureCalc_AzureCalcRateCard[[#This Row],[ServiceName]]&amp;Table_wabobpsvr_AzureCalc_AzureCalcRateCard[[#This Row],[Price_Level]]&amp;Table_wabobpsvr_AzureCalc_AzureCalcRateCard[[#This Row],[Region]]</f>
        <v>A7 VM (Windows)D3</v>
      </c>
      <c r="B6442" s="775">
        <v>3</v>
      </c>
      <c r="C6442" s="775" t="s">
        <v>680</v>
      </c>
      <c r="D6442" s="775" t="s">
        <v>176</v>
      </c>
      <c r="E6442" s="775">
        <v>0.8448</v>
      </c>
      <c r="F6442" s="775" t="s">
        <v>694</v>
      </c>
      <c r="G6442" s="775" t="s">
        <v>2275</v>
      </c>
      <c r="H6442" s="775" t="s">
        <v>2276</v>
      </c>
      <c r="I6442" s="775" t="s">
        <v>5915</v>
      </c>
    </row>
    <row r="6443" spans="1:9">
      <c r="A6443" s="775" t="str">
        <f>Table_wabobpsvr_AzureCalc_AzureCalcRateCard[[#This Row],[ServiceName]]&amp;Table_wabobpsvr_AzureCalc_AzureCalcRateCard[[#This Row],[Price_Level]]&amp;Table_wabobpsvr_AzureCalc_AzureCalcRateCard[[#This Row],[Region]]</f>
        <v>S2 DocumentDB HoursB2</v>
      </c>
      <c r="B6443" s="775">
        <v>2</v>
      </c>
      <c r="C6443" s="775" t="s">
        <v>87</v>
      </c>
      <c r="D6443" s="775" t="s">
        <v>175</v>
      </c>
      <c r="E6443" s="775">
        <v>999999</v>
      </c>
      <c r="F6443" s="775" t="s">
        <v>4321</v>
      </c>
      <c r="G6443" s="775"/>
      <c r="H6443" s="775"/>
      <c r="I6443" s="775"/>
    </row>
    <row r="6444" spans="1:9">
      <c r="A6444" s="775" t="str">
        <f>Table_wabobpsvr_AzureCalc_AzureCalcRateCard[[#This Row],[ServiceName]]&amp;Table_wabobpsvr_AzureCalc_AzureCalcRateCard[[#This Row],[Price_Level]]&amp;Table_wabobpsvr_AzureCalc_AzureCalcRateCard[[#This Row],[Region]]</f>
        <v>S2 DocumentDB HoursC2</v>
      </c>
      <c r="B6444" s="775">
        <v>2</v>
      </c>
      <c r="C6444" s="775" t="s">
        <v>87</v>
      </c>
      <c r="D6444" s="775" t="s">
        <v>177</v>
      </c>
      <c r="E6444" s="775">
        <v>999999</v>
      </c>
      <c r="F6444" s="775" t="s">
        <v>4321</v>
      </c>
      <c r="G6444" s="775"/>
      <c r="H6444" s="775"/>
      <c r="I6444" s="775"/>
    </row>
    <row r="6445" spans="1:9">
      <c r="A6445" s="775" t="str">
        <f>Table_wabobpsvr_AzureCalc_AzureCalcRateCard[[#This Row],[ServiceName]]&amp;Table_wabobpsvr_AzureCalc_AzureCalcRateCard[[#This Row],[Price_Level]]&amp;Table_wabobpsvr_AzureCalc_AzureCalcRateCard[[#This Row],[Region]]</f>
        <v>S2 DocumentDB HoursD2</v>
      </c>
      <c r="B6445" s="775">
        <v>2</v>
      </c>
      <c r="C6445" s="775" t="s">
        <v>87</v>
      </c>
      <c r="D6445" s="775" t="s">
        <v>176</v>
      </c>
      <c r="E6445" s="775">
        <v>999999</v>
      </c>
      <c r="F6445" s="775" t="s">
        <v>4321</v>
      </c>
      <c r="G6445" s="775"/>
      <c r="H6445" s="775"/>
      <c r="I6445" s="775"/>
    </row>
    <row r="6446" spans="1:9">
      <c r="A6446" s="775" t="str">
        <f>Table_wabobpsvr_AzureCalc_AzureCalcRateCard[[#This Row],[ServiceName]]&amp;Table_wabobpsvr_AzureCalc_AzureCalcRateCard[[#This Row],[Price_Level]]&amp;Table_wabobpsvr_AzureCalc_AzureCalcRateCard[[#This Row],[Region]]</f>
        <v>S1 DocumentDB HoursMOSP2</v>
      </c>
      <c r="B6446" s="775">
        <v>2</v>
      </c>
      <c r="C6446" s="775" t="s">
        <v>87</v>
      </c>
      <c r="D6446" s="775" t="s">
        <v>606</v>
      </c>
      <c r="E6446" s="775">
        <v>999999</v>
      </c>
      <c r="F6446" s="775" t="s">
        <v>4314</v>
      </c>
      <c r="G6446" s="775"/>
      <c r="H6446" s="775"/>
      <c r="I6446" s="775"/>
    </row>
    <row r="6447" spans="1:9">
      <c r="A6447" s="775" t="str">
        <f>Table_wabobpsvr_AzureCalc_AzureCalcRateCard[[#This Row],[ServiceName]]&amp;Table_wabobpsvr_AzureCalc_AzureCalcRateCard[[#This Row],[Price_Level]]&amp;Table_wabobpsvr_AzureCalc_AzureCalcRateCard[[#This Row],[Region]]</f>
        <v>S1 DocumentDB HoursA2</v>
      </c>
      <c r="B6447" s="775">
        <v>2</v>
      </c>
      <c r="C6447" s="775" t="s">
        <v>87</v>
      </c>
      <c r="D6447" s="775" t="s">
        <v>174</v>
      </c>
      <c r="E6447" s="775">
        <v>999999</v>
      </c>
      <c r="F6447" s="775" t="s">
        <v>4314</v>
      </c>
      <c r="G6447" s="775"/>
      <c r="H6447" s="775"/>
      <c r="I6447" s="775"/>
    </row>
    <row r="6448" spans="1:9">
      <c r="A6448" s="775" t="str">
        <f>Table_wabobpsvr_AzureCalc_AzureCalcRateCard[[#This Row],[ServiceName]]&amp;Table_wabobpsvr_AzureCalc_AzureCalcRateCard[[#This Row],[Price_Level]]&amp;Table_wabobpsvr_AzureCalc_AzureCalcRateCard[[#This Row],[Region]]</f>
        <v>A9 VM (Windows)MOSP4</v>
      </c>
      <c r="B6448" s="775">
        <v>4</v>
      </c>
      <c r="C6448" s="775" t="s">
        <v>87</v>
      </c>
      <c r="D6448" s="775" t="s">
        <v>606</v>
      </c>
      <c r="E6448" s="775">
        <v>2.9329999999999998</v>
      </c>
      <c r="F6448" s="775" t="s">
        <v>685</v>
      </c>
      <c r="G6448" s="775"/>
      <c r="H6448" s="775"/>
      <c r="I6448" s="775" t="s">
        <v>6145</v>
      </c>
    </row>
    <row r="6449" spans="1:9">
      <c r="A6449" s="775" t="str">
        <f>Table_wabobpsvr_AzureCalc_AzureCalcRateCard[[#This Row],[ServiceName]]&amp;Table_wabobpsvr_AzureCalc_AzureCalcRateCard[[#This Row],[Price_Level]]&amp;Table_wabobpsvr_AzureCalc_AzureCalcRateCard[[#This Row],[Region]]</f>
        <v>A9 VM (Windows)A4</v>
      </c>
      <c r="B6449" s="775">
        <v>4</v>
      </c>
      <c r="C6449" s="775" t="s">
        <v>87</v>
      </c>
      <c r="D6449" s="775" t="s">
        <v>174</v>
      </c>
      <c r="E6449" s="775">
        <v>2.1410900000000002</v>
      </c>
      <c r="F6449" s="775" t="s">
        <v>685</v>
      </c>
      <c r="G6449" s="775" t="s">
        <v>2374</v>
      </c>
      <c r="H6449" s="775" t="s">
        <v>2375</v>
      </c>
      <c r="I6449" s="775" t="s">
        <v>6145</v>
      </c>
    </row>
    <row r="6450" spans="1:9">
      <c r="A6450" s="775" t="str">
        <f>Table_wabobpsvr_AzureCalc_AzureCalcRateCard[[#This Row],[ServiceName]]&amp;Table_wabobpsvr_AzureCalc_AzureCalcRateCard[[#This Row],[Price_Level]]&amp;Table_wabobpsvr_AzureCalc_AzureCalcRateCard[[#This Row],[Region]]</f>
        <v>A9 VM (Windows)B4</v>
      </c>
      <c r="B6450" s="775">
        <v>4</v>
      </c>
      <c r="C6450" s="775" t="s">
        <v>87</v>
      </c>
      <c r="D6450" s="775" t="s">
        <v>175</v>
      </c>
      <c r="E6450" s="775">
        <v>2.0531000000000001</v>
      </c>
      <c r="F6450" s="775" t="s">
        <v>685</v>
      </c>
      <c r="G6450" s="775" t="s">
        <v>2374</v>
      </c>
      <c r="H6450" s="775" t="s">
        <v>2375</v>
      </c>
      <c r="I6450" s="775" t="s">
        <v>6145</v>
      </c>
    </row>
    <row r="6451" spans="1:9">
      <c r="A6451" s="775" t="str">
        <f>Table_wabobpsvr_AzureCalc_AzureCalcRateCard[[#This Row],[ServiceName]]&amp;Table_wabobpsvr_AzureCalc_AzureCalcRateCard[[#This Row],[Price_Level]]&amp;Table_wabobpsvr_AzureCalc_AzureCalcRateCard[[#This Row],[Region]]</f>
        <v>A9 VM (Windows)C4</v>
      </c>
      <c r="B6451" s="775">
        <v>4</v>
      </c>
      <c r="C6451" s="775" t="s">
        <v>87</v>
      </c>
      <c r="D6451" s="775" t="s">
        <v>177</v>
      </c>
      <c r="E6451" s="775">
        <v>1.9651099999999999</v>
      </c>
      <c r="F6451" s="775" t="s">
        <v>685</v>
      </c>
      <c r="G6451" s="775" t="s">
        <v>2374</v>
      </c>
      <c r="H6451" s="775" t="s">
        <v>2375</v>
      </c>
      <c r="I6451" s="775" t="s">
        <v>6145</v>
      </c>
    </row>
    <row r="6452" spans="1:9">
      <c r="A6452" s="775" t="str">
        <f>Table_wabobpsvr_AzureCalc_AzureCalcRateCard[[#This Row],[ServiceName]]&amp;Table_wabobpsvr_AzureCalc_AzureCalcRateCard[[#This Row],[Price_Level]]&amp;Table_wabobpsvr_AzureCalc_AzureCalcRateCard[[#This Row],[Region]]</f>
        <v>A9 VM (Windows)D4</v>
      </c>
      <c r="B6452" s="775">
        <v>4</v>
      </c>
      <c r="C6452" s="775" t="s">
        <v>87</v>
      </c>
      <c r="D6452" s="775" t="s">
        <v>176</v>
      </c>
      <c r="E6452" s="775">
        <v>1.8771199999999999</v>
      </c>
      <c r="F6452" s="775" t="s">
        <v>685</v>
      </c>
      <c r="G6452" s="775" t="s">
        <v>2374</v>
      </c>
      <c r="H6452" s="775" t="s">
        <v>2375</v>
      </c>
      <c r="I6452" s="775" t="s">
        <v>6145</v>
      </c>
    </row>
    <row r="6453" spans="1:9">
      <c r="A6453" s="775" t="str">
        <f>Table_wabobpsvr_AzureCalc_AzureCalcRateCard[[#This Row],[ServiceName]]&amp;Table_wabobpsvr_AzureCalc_AzureCalcRateCard[[#This Row],[Price_Level]]&amp;Table_wabobpsvr_AzureCalc_AzureCalcRateCard[[#This Row],[Region]]</f>
        <v>A10 VM (Non-Windows)MOSP4</v>
      </c>
      <c r="B6453" s="775">
        <v>4</v>
      </c>
      <c r="C6453" s="775" t="s">
        <v>87</v>
      </c>
      <c r="D6453" s="775" t="s">
        <v>606</v>
      </c>
      <c r="E6453" s="775">
        <v>0.78</v>
      </c>
      <c r="F6453" s="775" t="s">
        <v>1231</v>
      </c>
      <c r="G6453" s="775"/>
      <c r="H6453" s="775"/>
      <c r="I6453" s="775" t="s">
        <v>4942</v>
      </c>
    </row>
    <row r="6454" spans="1:9">
      <c r="A6454" s="775" t="str">
        <f>Table_wabobpsvr_AzureCalc_AzureCalcRateCard[[#This Row],[ServiceName]]&amp;Table_wabobpsvr_AzureCalc_AzureCalcRateCard[[#This Row],[Price_Level]]&amp;Table_wabobpsvr_AzureCalc_AzureCalcRateCard[[#This Row],[Region]]</f>
        <v>A10 VM (Non-Windows)A4</v>
      </c>
      <c r="B6454" s="775">
        <v>4</v>
      </c>
      <c r="C6454" s="775" t="s">
        <v>87</v>
      </c>
      <c r="D6454" s="775" t="s">
        <v>174</v>
      </c>
      <c r="E6454" s="775">
        <v>0.75660000000000005</v>
      </c>
      <c r="F6454" s="775" t="s">
        <v>1231</v>
      </c>
      <c r="G6454" s="775" t="s">
        <v>4338</v>
      </c>
      <c r="H6454" s="775" t="s">
        <v>4339</v>
      </c>
      <c r="I6454" s="775" t="s">
        <v>4942</v>
      </c>
    </row>
    <row r="6455" spans="1:9">
      <c r="A6455" s="775" t="str">
        <f>Table_wabobpsvr_AzureCalc_AzureCalcRateCard[[#This Row],[ServiceName]]&amp;Table_wabobpsvr_AzureCalc_AzureCalcRateCard[[#This Row],[Price_Level]]&amp;Table_wabobpsvr_AzureCalc_AzureCalcRateCard[[#This Row],[Region]]</f>
        <v>A10 VM (Non-Windows)B4</v>
      </c>
      <c r="B6455" s="775">
        <v>4</v>
      </c>
      <c r="C6455" s="775" t="s">
        <v>87</v>
      </c>
      <c r="D6455" s="775" t="s">
        <v>175</v>
      </c>
      <c r="E6455" s="775">
        <v>0.73319999999999996</v>
      </c>
      <c r="F6455" s="775" t="s">
        <v>1231</v>
      </c>
      <c r="G6455" s="775" t="s">
        <v>4338</v>
      </c>
      <c r="H6455" s="775" t="s">
        <v>4339</v>
      </c>
      <c r="I6455" s="775" t="s">
        <v>4942</v>
      </c>
    </row>
    <row r="6456" spans="1:9">
      <c r="A6456" s="775" t="str">
        <f>Table_wabobpsvr_AzureCalc_AzureCalcRateCard[[#This Row],[ServiceName]]&amp;Table_wabobpsvr_AzureCalc_AzureCalcRateCard[[#This Row],[Price_Level]]&amp;Table_wabobpsvr_AzureCalc_AzureCalcRateCard[[#This Row],[Region]]</f>
        <v>A10 VM (Non-Windows)C4</v>
      </c>
      <c r="B6456" s="775">
        <v>4</v>
      </c>
      <c r="C6456" s="775" t="s">
        <v>87</v>
      </c>
      <c r="D6456" s="775" t="s">
        <v>177</v>
      </c>
      <c r="E6456" s="775">
        <v>0.70979999999999999</v>
      </c>
      <c r="F6456" s="775" t="s">
        <v>1231</v>
      </c>
      <c r="G6456" s="775" t="s">
        <v>4338</v>
      </c>
      <c r="H6456" s="775" t="s">
        <v>4339</v>
      </c>
      <c r="I6456" s="775" t="s">
        <v>4942</v>
      </c>
    </row>
    <row r="6457" spans="1:9">
      <c r="A6457" s="775" t="str">
        <f>Table_wabobpsvr_AzureCalc_AzureCalcRateCard[[#This Row],[ServiceName]]&amp;Table_wabobpsvr_AzureCalc_AzureCalcRateCard[[#This Row],[Price_Level]]&amp;Table_wabobpsvr_AzureCalc_AzureCalcRateCard[[#This Row],[Region]]</f>
        <v>Basic Application Gateway Hours (Medium)MOSP2</v>
      </c>
      <c r="B6457" s="775">
        <v>2</v>
      </c>
      <c r="C6457" s="775" t="s">
        <v>87</v>
      </c>
      <c r="D6457" s="775" t="s">
        <v>606</v>
      </c>
      <c r="E6457" s="775">
        <v>7.0000000000000007E-2</v>
      </c>
      <c r="F6457" s="775" t="s">
        <v>7042</v>
      </c>
      <c r="G6457" s="775" t="s">
        <v>4235</v>
      </c>
      <c r="H6457" s="775" t="s">
        <v>4235</v>
      </c>
      <c r="I6457" s="775" t="s">
        <v>6816</v>
      </c>
    </row>
    <row r="6458" spans="1:9">
      <c r="A6458" s="775" t="str">
        <f>Table_wabobpsvr_AzureCalc_AzureCalcRateCard[[#This Row],[ServiceName]]&amp;Table_wabobpsvr_AzureCalc_AzureCalcRateCard[[#This Row],[Price_Level]]&amp;Table_wabobpsvr_AzureCalc_AzureCalcRateCard[[#This Row],[Region]]</f>
        <v>Basic Application Gateway Hours (Medium)MOSP6</v>
      </c>
      <c r="B6458" s="775">
        <v>6</v>
      </c>
      <c r="C6458" s="775" t="s">
        <v>87</v>
      </c>
      <c r="D6458" s="775" t="s">
        <v>606</v>
      </c>
      <c r="E6458" s="775">
        <v>7.0000000000000007E-2</v>
      </c>
      <c r="F6458" s="775" t="s">
        <v>7042</v>
      </c>
      <c r="G6458" s="775" t="s">
        <v>4235</v>
      </c>
      <c r="H6458" s="775" t="s">
        <v>4235</v>
      </c>
      <c r="I6458" s="775" t="s">
        <v>6817</v>
      </c>
    </row>
    <row r="6459" spans="1:9">
      <c r="A6459" s="775" t="str">
        <f>Table_wabobpsvr_AzureCalc_AzureCalcRateCard[[#This Row],[ServiceName]]&amp;Table_wabobpsvr_AzureCalc_AzureCalcRateCard[[#This Row],[Price_Level]]&amp;Table_wabobpsvr_AzureCalc_AzureCalcRateCard[[#This Row],[Region]]</f>
        <v>Basic Application Gateway Hours (Medium)MOSP3</v>
      </c>
      <c r="B6459" s="775">
        <v>3</v>
      </c>
      <c r="C6459" s="775" t="s">
        <v>87</v>
      </c>
      <c r="D6459" s="775" t="s">
        <v>606</v>
      </c>
      <c r="E6459" s="775">
        <v>7.0000000000000007E-2</v>
      </c>
      <c r="F6459" s="775" t="s">
        <v>7042</v>
      </c>
      <c r="G6459" s="775" t="s">
        <v>4235</v>
      </c>
      <c r="H6459" s="775" t="s">
        <v>4235</v>
      </c>
      <c r="I6459" s="775" t="s">
        <v>6818</v>
      </c>
    </row>
    <row r="6460" spans="1:9">
      <c r="A6460" s="775" t="str">
        <f>Table_wabobpsvr_AzureCalc_AzureCalcRateCard[[#This Row],[ServiceName]]&amp;Table_wabobpsvr_AzureCalc_AzureCalcRateCard[[#This Row],[Price_Level]]&amp;Table_wabobpsvr_AzureCalc_AzureCalcRateCard[[#This Row],[Region]]</f>
        <v>Basic Application Gateway Hours (Medium)MOSP5</v>
      </c>
      <c r="B6460" s="775">
        <v>5</v>
      </c>
      <c r="C6460" s="775" t="s">
        <v>87</v>
      </c>
      <c r="D6460" s="775" t="s">
        <v>606</v>
      </c>
      <c r="E6460" s="775">
        <v>7.0000000000000007E-2</v>
      </c>
      <c r="F6460" s="775" t="s">
        <v>7042</v>
      </c>
      <c r="G6460" s="775" t="s">
        <v>4235</v>
      </c>
      <c r="H6460" s="775" t="s">
        <v>4235</v>
      </c>
      <c r="I6460" s="775" t="s">
        <v>6819</v>
      </c>
    </row>
    <row r="6461" spans="1:9">
      <c r="A6461" s="775" t="str">
        <f>Table_wabobpsvr_AzureCalc_AzureCalcRateCard[[#This Row],[ServiceName]]&amp;Table_wabobpsvr_AzureCalc_AzureCalcRateCard[[#This Row],[Price_Level]]&amp;Table_wabobpsvr_AzureCalc_AzureCalcRateCard[[#This Row],[Region]]</f>
        <v>Basic Application Gateway Hours (Medium)MOSP1</v>
      </c>
      <c r="B6461" s="775">
        <v>1</v>
      </c>
      <c r="C6461" s="775" t="s">
        <v>87</v>
      </c>
      <c r="D6461" s="775" t="s">
        <v>606</v>
      </c>
      <c r="E6461" s="775">
        <v>7.0000000000000007E-2</v>
      </c>
      <c r="F6461" s="775" t="s">
        <v>7042</v>
      </c>
      <c r="G6461" s="775" t="s">
        <v>4235</v>
      </c>
      <c r="H6461" s="775" t="s">
        <v>4235</v>
      </c>
      <c r="I6461" s="775" t="s">
        <v>5826</v>
      </c>
    </row>
    <row r="6462" spans="1:9">
      <c r="A6462" s="775" t="str">
        <f>Table_wabobpsvr_AzureCalc_AzureCalcRateCard[[#This Row],[ServiceName]]&amp;Table_wabobpsvr_AzureCalc_AzureCalcRateCard[[#This Row],[Price_Level]]&amp;Table_wabobpsvr_AzureCalc_AzureCalcRateCard[[#This Row],[Region]]</f>
        <v>Basic Application Gateway Hours (Medium)MOSP4</v>
      </c>
      <c r="B6462" s="775">
        <v>4</v>
      </c>
      <c r="C6462" s="775" t="s">
        <v>87</v>
      </c>
      <c r="D6462" s="775" t="s">
        <v>606</v>
      </c>
      <c r="E6462" s="775">
        <v>7.8399999999999997E-2</v>
      </c>
      <c r="F6462" s="775" t="s">
        <v>7042</v>
      </c>
      <c r="G6462" s="775" t="s">
        <v>4235</v>
      </c>
      <c r="H6462" s="775" t="s">
        <v>4235</v>
      </c>
      <c r="I6462" s="775" t="s">
        <v>5829</v>
      </c>
    </row>
    <row r="6463" spans="1:9">
      <c r="A6463" s="775" t="str">
        <f>Table_wabobpsvr_AzureCalc_AzureCalcRateCard[[#This Row],[ServiceName]]&amp;Table_wabobpsvr_AzureCalc_AzureCalcRateCard[[#This Row],[Price_Level]]&amp;Table_wabobpsvr_AzureCalc_AzureCalcRateCard[[#This Row],[Region]]</f>
        <v>Basic Application Gateway Hours (Medium)MOSP11</v>
      </c>
      <c r="B6463" s="775">
        <v>11</v>
      </c>
      <c r="C6463" s="775" t="s">
        <v>87</v>
      </c>
      <c r="D6463" s="775" t="s">
        <v>606</v>
      </c>
      <c r="E6463" s="775">
        <v>7.5600000000000001E-2</v>
      </c>
      <c r="F6463" s="775" t="s">
        <v>7042</v>
      </c>
      <c r="G6463" s="775" t="s">
        <v>4235</v>
      </c>
      <c r="H6463" s="775" t="s">
        <v>4235</v>
      </c>
      <c r="I6463" s="775" t="s">
        <v>5832</v>
      </c>
    </row>
    <row r="6464" spans="1:9">
      <c r="A6464" s="775" t="str">
        <f>Table_wabobpsvr_AzureCalc_AzureCalcRateCard[[#This Row],[ServiceName]]&amp;Table_wabobpsvr_AzureCalc_AzureCalcRateCard[[#This Row],[Price_Level]]&amp;Table_wabobpsvr_AzureCalc_AzureCalcRateCard[[#This Row],[Region]]</f>
        <v>Basic Application Gateway Hours (Medium)MOSP12</v>
      </c>
      <c r="B6464" s="775">
        <v>12</v>
      </c>
      <c r="C6464" s="775" t="s">
        <v>87</v>
      </c>
      <c r="D6464" s="775" t="s">
        <v>606</v>
      </c>
      <c r="E6464" s="775">
        <v>7.5600000000000001E-2</v>
      </c>
      <c r="F6464" s="775" t="s">
        <v>7042</v>
      </c>
      <c r="G6464" s="775" t="s">
        <v>4235</v>
      </c>
      <c r="H6464" s="775" t="s">
        <v>4235</v>
      </c>
      <c r="I6464" s="775" t="s">
        <v>5835</v>
      </c>
    </row>
    <row r="6465" spans="1:9">
      <c r="A6465" s="775" t="str">
        <f>Table_wabobpsvr_AzureCalc_AzureCalcRateCard[[#This Row],[ServiceName]]&amp;Table_wabobpsvr_AzureCalc_AzureCalcRateCard[[#This Row],[Price_Level]]&amp;Table_wabobpsvr_AzureCalc_AzureCalcRateCard[[#This Row],[Region]]</f>
        <v>Basic Application Gateway Hours (Medium)MOSP7</v>
      </c>
      <c r="B6465" s="775">
        <v>7</v>
      </c>
      <c r="C6465" s="775" t="s">
        <v>87</v>
      </c>
      <c r="D6465" s="775" t="s">
        <v>606</v>
      </c>
      <c r="E6465" s="775">
        <v>7.8399999999999997E-2</v>
      </c>
      <c r="F6465" s="775" t="s">
        <v>7042</v>
      </c>
      <c r="G6465" s="775" t="s">
        <v>4235</v>
      </c>
      <c r="H6465" s="775" t="s">
        <v>4235</v>
      </c>
      <c r="I6465" s="775" t="s">
        <v>5838</v>
      </c>
    </row>
    <row r="6466" spans="1:9">
      <c r="A6466" s="775" t="str">
        <f>Table_wabobpsvr_AzureCalc_AzureCalcRateCard[[#This Row],[ServiceName]]&amp;Table_wabobpsvr_AzureCalc_AzureCalcRateCard[[#This Row],[Price_Level]]&amp;Table_wabobpsvr_AzureCalc_AzureCalcRateCard[[#This Row],[Region]]</f>
        <v>Basic Application Gateway Hours (Medium)MOSP8</v>
      </c>
      <c r="B6466" s="775">
        <v>8</v>
      </c>
      <c r="C6466" s="775" t="s">
        <v>87</v>
      </c>
      <c r="D6466" s="775" t="s">
        <v>606</v>
      </c>
      <c r="E6466" s="775">
        <v>7.8399999999999997E-2</v>
      </c>
      <c r="F6466" s="775" t="s">
        <v>7042</v>
      </c>
      <c r="G6466" s="775" t="s">
        <v>4235</v>
      </c>
      <c r="H6466" s="775" t="s">
        <v>4235</v>
      </c>
      <c r="I6466" s="775" t="s">
        <v>5841</v>
      </c>
    </row>
    <row r="6467" spans="1:9">
      <c r="A6467" s="775" t="str">
        <f>Table_wabobpsvr_AzureCalc_AzureCalcRateCard[[#This Row],[ServiceName]]&amp;Table_wabobpsvr_AzureCalc_AzureCalcRateCard[[#This Row],[Price_Level]]&amp;Table_wabobpsvr_AzureCalc_AzureCalcRateCard[[#This Row],[Region]]</f>
        <v>Basic Application Gateway Hours (Medium)MOSP15</v>
      </c>
      <c r="B6467" s="775">
        <v>15</v>
      </c>
      <c r="C6467" s="775" t="s">
        <v>87</v>
      </c>
      <c r="D6467" s="775" t="s">
        <v>606</v>
      </c>
      <c r="E6467" s="775">
        <v>7.8399999999999997E-2</v>
      </c>
      <c r="F6467" s="775" t="s">
        <v>7042</v>
      </c>
      <c r="G6467" s="775" t="s">
        <v>4235</v>
      </c>
      <c r="H6467" s="775" t="s">
        <v>4235</v>
      </c>
      <c r="I6467" s="775" t="s">
        <v>5844</v>
      </c>
    </row>
    <row r="6468" spans="1:9">
      <c r="A6468" s="775" t="str">
        <f>Table_wabobpsvr_AzureCalc_AzureCalcRateCard[[#This Row],[ServiceName]]&amp;Table_wabobpsvr_AzureCalc_AzureCalcRateCard[[#This Row],[Price_Level]]&amp;Table_wabobpsvr_AzureCalc_AzureCalcRateCard[[#This Row],[Region]]</f>
        <v>Basic Application Gateway Hours (Medium)MOSP16</v>
      </c>
      <c r="B6468" s="775">
        <v>16</v>
      </c>
      <c r="C6468" s="775" t="s">
        <v>87</v>
      </c>
      <c r="D6468" s="775" t="s">
        <v>606</v>
      </c>
      <c r="E6468" s="775">
        <v>7.8399999999999997E-2</v>
      </c>
      <c r="F6468" s="775" t="s">
        <v>7042</v>
      </c>
      <c r="G6468" s="775" t="s">
        <v>4235</v>
      </c>
      <c r="H6468" s="775" t="s">
        <v>4235</v>
      </c>
      <c r="I6468" s="775" t="s">
        <v>5847</v>
      </c>
    </row>
    <row r="6469" spans="1:9">
      <c r="A6469" s="775" t="str">
        <f>Table_wabobpsvr_AzureCalc_AzureCalcRateCard[[#This Row],[ServiceName]]&amp;Table_wabobpsvr_AzureCalc_AzureCalcRateCard[[#This Row],[Price_Level]]&amp;Table_wabobpsvr_AzureCalc_AzureCalcRateCard[[#This Row],[Region]]</f>
        <v>Basic Application Gateway Hours (Medium)MOSP10</v>
      </c>
      <c r="B6469" s="775">
        <v>10</v>
      </c>
      <c r="C6469" s="775" t="s">
        <v>87</v>
      </c>
      <c r="D6469" s="775" t="s">
        <v>606</v>
      </c>
      <c r="E6469" s="775">
        <v>7.8399999999999997E-2</v>
      </c>
      <c r="F6469" s="775" t="s">
        <v>7042</v>
      </c>
      <c r="G6469" s="775" t="s">
        <v>4235</v>
      </c>
      <c r="H6469" s="775" t="s">
        <v>4235</v>
      </c>
      <c r="I6469" s="775" t="s">
        <v>5850</v>
      </c>
    </row>
    <row r="6470" spans="1:9">
      <c r="A6470" s="775" t="str">
        <f>Table_wabobpsvr_AzureCalc_AzureCalcRateCard[[#This Row],[ServiceName]]&amp;Table_wabobpsvr_AzureCalc_AzureCalcRateCard[[#This Row],[Price_Level]]&amp;Table_wabobpsvr_AzureCalc_AzureCalcRateCard[[#This Row],[Region]]</f>
        <v>Basic Application Gateway Hours (Medium)MOSP9</v>
      </c>
      <c r="B6470" s="775">
        <v>9</v>
      </c>
      <c r="C6470" s="775" t="s">
        <v>87</v>
      </c>
      <c r="D6470" s="775" t="s">
        <v>606</v>
      </c>
      <c r="E6470" s="775">
        <v>7.8399999999999997E-2</v>
      </c>
      <c r="F6470" s="775" t="s">
        <v>7042</v>
      </c>
      <c r="G6470" s="775" t="s">
        <v>4235</v>
      </c>
      <c r="H6470" s="775" t="s">
        <v>4235</v>
      </c>
      <c r="I6470" s="775" t="s">
        <v>6820</v>
      </c>
    </row>
    <row r="6471" spans="1:9">
      <c r="A6471" s="775" t="str">
        <f>Table_wabobpsvr_AzureCalc_AzureCalcRateCard[[#This Row],[ServiceName]]&amp;Table_wabobpsvr_AzureCalc_AzureCalcRateCard[[#This Row],[Price_Level]]&amp;Table_wabobpsvr_AzureCalc_AzureCalcRateCard[[#This Row],[Region]]</f>
        <v>Basic Application Gateway Hours (Medium)MOSP13</v>
      </c>
      <c r="B6471" s="775">
        <v>13</v>
      </c>
      <c r="C6471" s="775" t="s">
        <v>87</v>
      </c>
      <c r="D6471" s="775" t="s">
        <v>606</v>
      </c>
      <c r="E6471" s="775">
        <v>8.5000000000000006E-2</v>
      </c>
      <c r="F6471" s="775" t="s">
        <v>7042</v>
      </c>
      <c r="G6471" s="775" t="s">
        <v>4235</v>
      </c>
      <c r="H6471" s="775" t="s">
        <v>4235</v>
      </c>
      <c r="I6471" s="775" t="s">
        <v>6821</v>
      </c>
    </row>
    <row r="6472" spans="1:9">
      <c r="A6472" s="775" t="str">
        <f>Table_wabobpsvr_AzureCalc_AzureCalcRateCard[[#This Row],[ServiceName]]&amp;Table_wabobpsvr_AzureCalc_AzureCalcRateCard[[#This Row],[Price_Level]]&amp;Table_wabobpsvr_AzureCalc_AzureCalcRateCard[[#This Row],[Region]]</f>
        <v>Basic Application Gateway Data (Medium)MOSP</v>
      </c>
      <c r="B6472" s="775"/>
      <c r="C6472" s="775" t="s">
        <v>9</v>
      </c>
      <c r="D6472" s="775" t="s">
        <v>606</v>
      </c>
      <c r="E6472" s="775">
        <v>7.0000000000000001E-3</v>
      </c>
      <c r="F6472" s="775" t="s">
        <v>7039</v>
      </c>
      <c r="G6472" s="775" t="s">
        <v>4235</v>
      </c>
      <c r="H6472" s="775" t="s">
        <v>4235</v>
      </c>
      <c r="I6472" s="775" t="s">
        <v>6822</v>
      </c>
    </row>
    <row r="6473" spans="1:9">
      <c r="A6473" s="1039" t="str">
        <f>Table_wabobpsvr_AzureCalc_AzureCalcRateCard[[#This Row],[ServiceName]]&amp;Table_wabobpsvr_AzureCalc_AzureCalcRateCard[[#This Row],[Price_Level]]&amp;Table_wabobpsvr_AzureCalc_AzureCalcRateCard[[#This Row],[Region]]</f>
        <v>Basic Application Gateway Hours (Large)MOSP2</v>
      </c>
      <c r="B6473" s="1039">
        <v>2</v>
      </c>
      <c r="C6473" s="1039" t="s">
        <v>87</v>
      </c>
      <c r="D6473" s="1039" t="s">
        <v>606</v>
      </c>
      <c r="E6473" s="1039">
        <v>0.32</v>
      </c>
      <c r="F6473" s="1039" t="s">
        <v>7043</v>
      </c>
      <c r="G6473" s="775" t="s">
        <v>4235</v>
      </c>
      <c r="H6473" s="775" t="s">
        <v>4235</v>
      </c>
      <c r="I6473" s="775" t="s">
        <v>6823</v>
      </c>
    </row>
    <row r="6474" spans="1:9">
      <c r="A6474" s="775" t="str">
        <f>Table_wabobpsvr_AzureCalc_AzureCalcRateCard[[#This Row],[ServiceName]]&amp;Table_wabobpsvr_AzureCalc_AzureCalcRateCard[[#This Row],[Price_Level]]&amp;Table_wabobpsvr_AzureCalc_AzureCalcRateCard[[#This Row],[Region]]</f>
        <v>Basic Application Gateway Hours (Large)MOSP6</v>
      </c>
      <c r="B6474" s="775">
        <v>6</v>
      </c>
      <c r="C6474" s="775" t="s">
        <v>87</v>
      </c>
      <c r="D6474" s="775" t="s">
        <v>606</v>
      </c>
      <c r="E6474" s="775">
        <v>0.32</v>
      </c>
      <c r="F6474" s="775" t="s">
        <v>7043</v>
      </c>
      <c r="G6474" s="775" t="s">
        <v>4235</v>
      </c>
      <c r="H6474" s="775" t="s">
        <v>4235</v>
      </c>
      <c r="I6474" s="775" t="s">
        <v>6824</v>
      </c>
    </row>
    <row r="6475" spans="1:9">
      <c r="A6475" s="775" t="str">
        <f>Table_wabobpsvr_AzureCalc_AzureCalcRateCard[[#This Row],[ServiceName]]&amp;Table_wabobpsvr_AzureCalc_AzureCalcRateCard[[#This Row],[Price_Level]]&amp;Table_wabobpsvr_AzureCalc_AzureCalcRateCard[[#This Row],[Region]]</f>
        <v>Basic Application Gateway Hours (Large)MOSP3</v>
      </c>
      <c r="B6475" s="775">
        <v>3</v>
      </c>
      <c r="C6475" s="775" t="s">
        <v>87</v>
      </c>
      <c r="D6475" s="775" t="s">
        <v>606</v>
      </c>
      <c r="E6475" s="775">
        <v>0.32</v>
      </c>
      <c r="F6475" s="775" t="s">
        <v>7043</v>
      </c>
      <c r="G6475" s="775" t="s">
        <v>4235</v>
      </c>
      <c r="H6475" s="775" t="s">
        <v>4235</v>
      </c>
      <c r="I6475" s="775" t="s">
        <v>6825</v>
      </c>
    </row>
    <row r="6476" spans="1:9">
      <c r="A6476" s="775" t="str">
        <f>Table_wabobpsvr_AzureCalc_AzureCalcRateCard[[#This Row],[ServiceName]]&amp;Table_wabobpsvr_AzureCalc_AzureCalcRateCard[[#This Row],[Price_Level]]&amp;Table_wabobpsvr_AzureCalc_AzureCalcRateCard[[#This Row],[Region]]</f>
        <v>Basic Application Gateway Hours (Large)MOSP5</v>
      </c>
      <c r="B6476" s="775">
        <v>5</v>
      </c>
      <c r="C6476" s="775" t="s">
        <v>87</v>
      </c>
      <c r="D6476" s="775" t="s">
        <v>606</v>
      </c>
      <c r="E6476" s="775">
        <v>0.32</v>
      </c>
      <c r="F6476" s="775" t="s">
        <v>7043</v>
      </c>
      <c r="G6476" s="775" t="s">
        <v>4235</v>
      </c>
      <c r="H6476" s="775" t="s">
        <v>4235</v>
      </c>
      <c r="I6476" s="775" t="s">
        <v>6826</v>
      </c>
    </row>
    <row r="6477" spans="1:9">
      <c r="A6477" s="775" t="str">
        <f>Table_wabobpsvr_AzureCalc_AzureCalcRateCard[[#This Row],[ServiceName]]&amp;Table_wabobpsvr_AzureCalc_AzureCalcRateCard[[#This Row],[Price_Level]]&amp;Table_wabobpsvr_AzureCalc_AzureCalcRateCard[[#This Row],[Region]]</f>
        <v>Basic Application Gateway Hours (Large)MOSP1</v>
      </c>
      <c r="B6477" s="775">
        <v>1</v>
      </c>
      <c r="C6477" s="775" t="s">
        <v>87</v>
      </c>
      <c r="D6477" s="775" t="s">
        <v>606</v>
      </c>
      <c r="E6477" s="775">
        <v>0.32</v>
      </c>
      <c r="F6477" s="775" t="s">
        <v>7043</v>
      </c>
      <c r="G6477" s="775" t="s">
        <v>4235</v>
      </c>
      <c r="H6477" s="775" t="s">
        <v>4235</v>
      </c>
      <c r="I6477" s="775" t="s">
        <v>6827</v>
      </c>
    </row>
    <row r="6478" spans="1:9">
      <c r="A6478" s="775" t="str">
        <f>Table_wabobpsvr_AzureCalc_AzureCalcRateCard[[#This Row],[ServiceName]]&amp;Table_wabobpsvr_AzureCalc_AzureCalcRateCard[[#This Row],[Price_Level]]&amp;Table_wabobpsvr_AzureCalc_AzureCalcRateCard[[#This Row],[Region]]</f>
        <v>Basic Application Gateway Hours (Large)MOSP4</v>
      </c>
      <c r="B6478" s="775">
        <v>4</v>
      </c>
      <c r="C6478" s="775" t="s">
        <v>87</v>
      </c>
      <c r="D6478" s="775" t="s">
        <v>606</v>
      </c>
      <c r="E6478" s="775">
        <v>0.3584</v>
      </c>
      <c r="F6478" s="775" t="s">
        <v>7043</v>
      </c>
      <c r="G6478" s="775" t="s">
        <v>4235</v>
      </c>
      <c r="H6478" s="775" t="s">
        <v>4235</v>
      </c>
      <c r="I6478" s="775" t="s">
        <v>6828</v>
      </c>
    </row>
    <row r="6479" spans="1:9">
      <c r="A6479" s="775" t="str">
        <f>Table_wabobpsvr_AzureCalc_AzureCalcRateCard[[#This Row],[ServiceName]]&amp;Table_wabobpsvr_AzureCalc_AzureCalcRateCard[[#This Row],[Price_Level]]&amp;Table_wabobpsvr_AzureCalc_AzureCalcRateCard[[#This Row],[Region]]</f>
        <v>Basic Application Gateway Hours (Large)MOSP11</v>
      </c>
      <c r="B6479" s="775">
        <v>11</v>
      </c>
      <c r="C6479" s="775" t="s">
        <v>87</v>
      </c>
      <c r="D6479" s="775" t="s">
        <v>606</v>
      </c>
      <c r="E6479" s="775">
        <v>0.34560000000000002</v>
      </c>
      <c r="F6479" s="775" t="s">
        <v>7043</v>
      </c>
      <c r="G6479" s="775" t="s">
        <v>4235</v>
      </c>
      <c r="H6479" s="775" t="s">
        <v>4235</v>
      </c>
      <c r="I6479" s="775" t="s">
        <v>6829</v>
      </c>
    </row>
    <row r="6480" spans="1:9">
      <c r="A6480" s="775" t="str">
        <f>Table_wabobpsvr_AzureCalc_AzureCalcRateCard[[#This Row],[ServiceName]]&amp;Table_wabobpsvr_AzureCalc_AzureCalcRateCard[[#This Row],[Price_Level]]&amp;Table_wabobpsvr_AzureCalc_AzureCalcRateCard[[#This Row],[Region]]</f>
        <v>Basic Application Gateway Hours (Large)MOSP12</v>
      </c>
      <c r="B6480" s="775">
        <v>12</v>
      </c>
      <c r="C6480" s="775" t="s">
        <v>87</v>
      </c>
      <c r="D6480" s="775" t="s">
        <v>606</v>
      </c>
      <c r="E6480" s="775">
        <v>0.34560000000000002</v>
      </c>
      <c r="F6480" s="775" t="s">
        <v>7043</v>
      </c>
      <c r="G6480" s="775" t="s">
        <v>4235</v>
      </c>
      <c r="H6480" s="775" t="s">
        <v>4235</v>
      </c>
      <c r="I6480" s="775" t="s">
        <v>6830</v>
      </c>
    </row>
    <row r="6481" spans="1:9">
      <c r="A6481" s="775" t="str">
        <f>Table_wabobpsvr_AzureCalc_AzureCalcRateCard[[#This Row],[ServiceName]]&amp;Table_wabobpsvr_AzureCalc_AzureCalcRateCard[[#This Row],[Price_Level]]&amp;Table_wabobpsvr_AzureCalc_AzureCalcRateCard[[#This Row],[Region]]</f>
        <v>Basic Application Gateway Hours (Large)MOSP7</v>
      </c>
      <c r="B6481" s="775">
        <v>7</v>
      </c>
      <c r="C6481" s="775" t="s">
        <v>87</v>
      </c>
      <c r="D6481" s="775" t="s">
        <v>606</v>
      </c>
      <c r="E6481" s="775">
        <v>0.3584</v>
      </c>
      <c r="F6481" s="775" t="s">
        <v>7043</v>
      </c>
      <c r="G6481" s="775" t="s">
        <v>4235</v>
      </c>
      <c r="H6481" s="775" t="s">
        <v>4235</v>
      </c>
      <c r="I6481" s="775" t="s">
        <v>6831</v>
      </c>
    </row>
    <row r="6482" spans="1:9">
      <c r="A6482" s="775" t="str">
        <f>Table_wabobpsvr_AzureCalc_AzureCalcRateCard[[#This Row],[ServiceName]]&amp;Table_wabobpsvr_AzureCalc_AzureCalcRateCard[[#This Row],[Price_Level]]&amp;Table_wabobpsvr_AzureCalc_AzureCalcRateCard[[#This Row],[Region]]</f>
        <v>Basic Application Gateway Hours (Large)MOSP8</v>
      </c>
      <c r="B6482" s="775">
        <v>8</v>
      </c>
      <c r="C6482" s="775" t="s">
        <v>87</v>
      </c>
      <c r="D6482" s="775" t="s">
        <v>606</v>
      </c>
      <c r="E6482" s="775">
        <v>0.3584</v>
      </c>
      <c r="F6482" s="775" t="s">
        <v>7043</v>
      </c>
      <c r="G6482" s="775" t="s">
        <v>4235</v>
      </c>
      <c r="H6482" s="775" t="s">
        <v>4235</v>
      </c>
      <c r="I6482" s="775" t="s">
        <v>5877</v>
      </c>
    </row>
    <row r="6483" spans="1:9">
      <c r="A6483" s="775" t="str">
        <f>Table_wabobpsvr_AzureCalc_AzureCalcRateCard[[#This Row],[ServiceName]]&amp;Table_wabobpsvr_AzureCalc_AzureCalcRateCard[[#This Row],[Price_Level]]&amp;Table_wabobpsvr_AzureCalc_AzureCalcRateCard[[#This Row],[Region]]</f>
        <v>Basic Application Gateway Hours (Large)MOSP15</v>
      </c>
      <c r="B6483" s="775">
        <v>15</v>
      </c>
      <c r="C6483" s="775" t="s">
        <v>87</v>
      </c>
      <c r="D6483" s="775" t="s">
        <v>606</v>
      </c>
      <c r="E6483" s="775">
        <v>0.3584</v>
      </c>
      <c r="F6483" s="775" t="s">
        <v>7043</v>
      </c>
      <c r="G6483" s="775" t="s">
        <v>4235</v>
      </c>
      <c r="H6483" s="775" t="s">
        <v>4235</v>
      </c>
      <c r="I6483" s="775" t="s">
        <v>5880</v>
      </c>
    </row>
    <row r="6484" spans="1:9">
      <c r="A6484" s="1039" t="str">
        <f>Table_wabobpsvr_AzureCalc_AzureCalcRateCard[[#This Row],[ServiceName]]&amp;Table_wabobpsvr_AzureCalc_AzureCalcRateCard[[#This Row],[Price_Level]]&amp;Table_wabobpsvr_AzureCalc_AzureCalcRateCard[[#This Row],[Region]]</f>
        <v>Basic Application Gateway Hours (Large)MOSP16</v>
      </c>
      <c r="B6484" s="1039">
        <v>16</v>
      </c>
      <c r="C6484" s="1039" t="s">
        <v>87</v>
      </c>
      <c r="D6484" s="1039" t="s">
        <v>606</v>
      </c>
      <c r="E6484" s="1039">
        <v>0.3584</v>
      </c>
      <c r="F6484" s="1039" t="s">
        <v>7043</v>
      </c>
      <c r="G6484" s="775" t="s">
        <v>4235</v>
      </c>
      <c r="H6484" s="775" t="s">
        <v>4235</v>
      </c>
      <c r="I6484" s="775" t="s">
        <v>5883</v>
      </c>
    </row>
    <row r="6485" spans="1:9">
      <c r="A6485" s="1039" t="str">
        <f>Table_wabobpsvr_AzureCalc_AzureCalcRateCard[[#This Row],[ServiceName]]&amp;Table_wabobpsvr_AzureCalc_AzureCalcRateCard[[#This Row],[Price_Level]]&amp;Table_wabobpsvr_AzureCalc_AzureCalcRateCard[[#This Row],[Region]]</f>
        <v>Basic Application Gateway Hours (Large)MOSP10</v>
      </c>
      <c r="B6485" s="1039">
        <v>10</v>
      </c>
      <c r="C6485" s="1039" t="s">
        <v>87</v>
      </c>
      <c r="D6485" s="1039" t="s">
        <v>606</v>
      </c>
      <c r="E6485" s="1039">
        <v>0.3584</v>
      </c>
      <c r="F6485" s="1039" t="s">
        <v>7043</v>
      </c>
      <c r="G6485" s="775" t="s">
        <v>4235</v>
      </c>
      <c r="H6485" s="775" t="s">
        <v>4235</v>
      </c>
      <c r="I6485" s="775" t="s">
        <v>5886</v>
      </c>
    </row>
    <row r="6486" spans="1:9">
      <c r="A6486" s="775" t="str">
        <f>Table_wabobpsvr_AzureCalc_AzureCalcRateCard[[#This Row],[ServiceName]]&amp;Table_wabobpsvr_AzureCalc_AzureCalcRateCard[[#This Row],[Price_Level]]&amp;Table_wabobpsvr_AzureCalc_AzureCalcRateCard[[#This Row],[Region]]</f>
        <v>Basic Application Gateway Hours (Large)MOSP9</v>
      </c>
      <c r="B6486" s="775">
        <v>9</v>
      </c>
      <c r="C6486" s="775" t="s">
        <v>87</v>
      </c>
      <c r="D6486" s="775" t="s">
        <v>606</v>
      </c>
      <c r="E6486" s="775">
        <v>0.3584</v>
      </c>
      <c r="F6486" s="775" t="s">
        <v>7043</v>
      </c>
      <c r="G6486" s="775" t="s">
        <v>4235</v>
      </c>
      <c r="H6486" s="775" t="s">
        <v>4235</v>
      </c>
      <c r="I6486" s="775" t="s">
        <v>5889</v>
      </c>
    </row>
    <row r="6487" spans="1:9">
      <c r="A6487" s="775" t="str">
        <f>Table_wabobpsvr_AzureCalc_AzureCalcRateCard[[#This Row],[ServiceName]]&amp;Table_wabobpsvr_AzureCalc_AzureCalcRateCard[[#This Row],[Price_Level]]&amp;Table_wabobpsvr_AzureCalc_AzureCalcRateCard[[#This Row],[Region]]</f>
        <v>Basic Application Gateway Hours (Large)MOSP13</v>
      </c>
      <c r="B6487" s="775">
        <v>13</v>
      </c>
      <c r="C6487" s="775" t="s">
        <v>87</v>
      </c>
      <c r="D6487" s="775" t="s">
        <v>606</v>
      </c>
      <c r="E6487" s="775">
        <v>0.3886</v>
      </c>
      <c r="F6487" s="775" t="s">
        <v>7043</v>
      </c>
      <c r="G6487" s="775" t="s">
        <v>4235</v>
      </c>
      <c r="H6487" s="775" t="s">
        <v>4235</v>
      </c>
      <c r="I6487" s="775" t="s">
        <v>5892</v>
      </c>
    </row>
    <row r="6488" spans="1:9">
      <c r="A6488" s="775" t="str">
        <f>Table_wabobpsvr_AzureCalc_AzureCalcRateCard[[#This Row],[ServiceName]]&amp;Table_wabobpsvr_AzureCalc_AzureCalcRateCard[[#This Row],[Price_Level]]&amp;Table_wabobpsvr_AzureCalc_AzureCalcRateCard[[#This Row],[Region]]</f>
        <v>Basic Application Gateway Data (Large)MOSP</v>
      </c>
      <c r="B6488" s="775"/>
      <c r="C6488" s="775" t="s">
        <v>9</v>
      </c>
      <c r="D6488" s="775" t="s">
        <v>606</v>
      </c>
      <c r="E6488" s="775">
        <v>3.5000000000000001E-3</v>
      </c>
      <c r="F6488" s="775" t="s">
        <v>7041</v>
      </c>
      <c r="G6488" s="775" t="s">
        <v>4235</v>
      </c>
      <c r="H6488" s="775" t="s">
        <v>4235</v>
      </c>
      <c r="I6488" s="775" t="s">
        <v>5895</v>
      </c>
    </row>
    <row r="6489" spans="1:9">
      <c r="A6489" s="1039" t="str">
        <f>Table_wabobpsvr_AzureCalc_AzureCalcRateCard[[#This Row],[ServiceName]]&amp;Table_wabobpsvr_AzureCalc_AzureCalcRateCard[[#This Row],[Price_Level]]&amp;Table_wabobpsvr_AzureCalc_AzureCalcRateCard[[#This Row],[Region]]</f>
        <v>Basic Application Gateway Hours (Small)A6</v>
      </c>
      <c r="B6489" s="1039">
        <v>6</v>
      </c>
      <c r="C6489" s="1039" t="s">
        <v>87</v>
      </c>
      <c r="D6489" s="1039" t="s">
        <v>174</v>
      </c>
      <c r="E6489" s="1039">
        <v>2.42</v>
      </c>
      <c r="F6489" s="1039" t="s">
        <v>7038</v>
      </c>
      <c r="G6489" s="775" t="s">
        <v>6832</v>
      </c>
      <c r="H6489" s="775" t="s">
        <v>6833</v>
      </c>
      <c r="I6489" s="775" t="s">
        <v>6812</v>
      </c>
    </row>
    <row r="6490" spans="1:9">
      <c r="A6490" s="1039" t="str">
        <f>Table_wabobpsvr_AzureCalc_AzureCalcRateCard[[#This Row],[ServiceName]]&amp;Table_wabobpsvr_AzureCalc_AzureCalcRateCard[[#This Row],[Price_Level]]&amp;Table_wabobpsvr_AzureCalc_AzureCalcRateCard[[#This Row],[Region]]</f>
        <v>Basic Application Gateway Hours (Small)A3</v>
      </c>
      <c r="B6490" s="1039">
        <v>3</v>
      </c>
      <c r="C6490" s="1039" t="s">
        <v>87</v>
      </c>
      <c r="D6490" s="1039" t="s">
        <v>174</v>
      </c>
      <c r="E6490" s="1039">
        <v>2.42</v>
      </c>
      <c r="F6490" s="1039" t="s">
        <v>7038</v>
      </c>
      <c r="G6490" s="775" t="s">
        <v>6834</v>
      </c>
      <c r="H6490" s="775" t="s">
        <v>6835</v>
      </c>
      <c r="I6490" s="775" t="s">
        <v>6813</v>
      </c>
    </row>
    <row r="6491" spans="1:9">
      <c r="A6491" s="1039" t="str">
        <f>Table_wabobpsvr_AzureCalc_AzureCalcRateCard[[#This Row],[ServiceName]]&amp;Table_wabobpsvr_AzureCalc_AzureCalcRateCard[[#This Row],[Price_Level]]&amp;Table_wabobpsvr_AzureCalc_AzureCalcRateCard[[#This Row],[Region]]</f>
        <v>Basic Application Gateway Hours (Small)A5</v>
      </c>
      <c r="B6491" s="1039">
        <v>5</v>
      </c>
      <c r="C6491" s="1039" t="s">
        <v>87</v>
      </c>
      <c r="D6491" s="1039" t="s">
        <v>174</v>
      </c>
      <c r="E6491" s="1039">
        <v>2.42</v>
      </c>
      <c r="F6491" s="1039" t="s">
        <v>7038</v>
      </c>
      <c r="G6491" s="775" t="s">
        <v>6836</v>
      </c>
      <c r="H6491" s="775" t="s">
        <v>6837</v>
      </c>
      <c r="I6491" s="775" t="s">
        <v>6814</v>
      </c>
    </row>
    <row r="6492" spans="1:9">
      <c r="A6492" s="1039" t="str">
        <f>Table_wabobpsvr_AzureCalc_AzureCalcRateCard[[#This Row],[ServiceName]]&amp;Table_wabobpsvr_AzureCalc_AzureCalcRateCard[[#This Row],[Price_Level]]&amp;Table_wabobpsvr_AzureCalc_AzureCalcRateCard[[#This Row],[Region]]</f>
        <v>Basic Application Gateway Hours (Small)A1</v>
      </c>
      <c r="B6492" s="1039">
        <v>1</v>
      </c>
      <c r="C6492" s="1039" t="s">
        <v>87</v>
      </c>
      <c r="D6492" s="1039" t="s">
        <v>174</v>
      </c>
      <c r="E6492" s="1039">
        <v>2.42</v>
      </c>
      <c r="F6492" s="1039" t="s">
        <v>7038</v>
      </c>
      <c r="G6492" s="775" t="s">
        <v>5385</v>
      </c>
      <c r="H6492" s="775" t="s">
        <v>5386</v>
      </c>
      <c r="I6492" s="775" t="s">
        <v>5387</v>
      </c>
    </row>
    <row r="6493" spans="1:9">
      <c r="A6493" s="1039" t="str">
        <f>Table_wabobpsvr_AzureCalc_AzureCalcRateCard[[#This Row],[ServiceName]]&amp;Table_wabobpsvr_AzureCalc_AzureCalcRateCard[[#This Row],[Price_Level]]&amp;Table_wabobpsvr_AzureCalc_AzureCalcRateCard[[#This Row],[Region]]</f>
        <v>Basic Application Gateway Hours (Small)A4</v>
      </c>
      <c r="B6493" s="1039">
        <v>4</v>
      </c>
      <c r="C6493" s="1039" t="s">
        <v>87</v>
      </c>
      <c r="D6493" s="1039" t="s">
        <v>174</v>
      </c>
      <c r="E6493" s="1039">
        <v>2.716E-2</v>
      </c>
      <c r="F6493" s="1039" t="s">
        <v>7038</v>
      </c>
      <c r="G6493" s="775" t="s">
        <v>6838</v>
      </c>
      <c r="H6493" s="775" t="s">
        <v>6839</v>
      </c>
      <c r="I6493" s="775" t="s">
        <v>6815</v>
      </c>
    </row>
    <row r="6494" spans="1:9">
      <c r="A6494" s="1039" t="str">
        <f>Table_wabobpsvr_AzureCalc_AzureCalcRateCard[[#This Row],[ServiceName]]&amp;Table_wabobpsvr_AzureCalc_AzureCalcRateCard[[#This Row],[Price_Level]]&amp;Table_wabobpsvr_AzureCalc_AzureCalcRateCard[[#This Row],[Region]]</f>
        <v>Basic Application Gateway Hours (Small)A11</v>
      </c>
      <c r="B6494" s="1039">
        <v>11</v>
      </c>
      <c r="C6494" s="1039" t="s">
        <v>87</v>
      </c>
      <c r="D6494" s="1039" t="s">
        <v>174</v>
      </c>
      <c r="E6494" s="1039">
        <v>2.6190000000000001E-2</v>
      </c>
      <c r="F6494" s="1039" t="s">
        <v>7038</v>
      </c>
      <c r="G6494" s="775" t="s">
        <v>5382</v>
      </c>
      <c r="H6494" s="775" t="s">
        <v>5383</v>
      </c>
      <c r="I6494" s="775" t="s">
        <v>5384</v>
      </c>
    </row>
    <row r="6495" spans="1:9">
      <c r="A6495" s="1039" t="str">
        <f>Table_wabobpsvr_AzureCalc_AzureCalcRateCard[[#This Row],[ServiceName]]&amp;Table_wabobpsvr_AzureCalc_AzureCalcRateCard[[#This Row],[Price_Level]]&amp;Table_wabobpsvr_AzureCalc_AzureCalcRateCard[[#This Row],[Region]]</f>
        <v>Basic Application Gateway Hours (Small)A12</v>
      </c>
      <c r="B6495" s="1039">
        <v>12</v>
      </c>
      <c r="C6495" s="1039" t="s">
        <v>87</v>
      </c>
      <c r="D6495" s="1039" t="s">
        <v>174</v>
      </c>
      <c r="E6495" s="1039">
        <v>2.6190000000000001E-2</v>
      </c>
      <c r="F6495" s="1039" t="s">
        <v>7038</v>
      </c>
      <c r="G6495" s="775" t="s">
        <v>5851</v>
      </c>
      <c r="H6495" s="775" t="s">
        <v>5852</v>
      </c>
      <c r="I6495" s="775" t="s">
        <v>5853</v>
      </c>
    </row>
    <row r="6496" spans="1:9">
      <c r="A6496" s="1039" t="str">
        <f>Table_wabobpsvr_AzureCalc_AzureCalcRateCard[[#This Row],[ServiceName]]&amp;Table_wabobpsvr_AzureCalc_AzureCalcRateCard[[#This Row],[Price_Level]]&amp;Table_wabobpsvr_AzureCalc_AzureCalcRateCard[[#This Row],[Region]]</f>
        <v>Basic Application Gateway Hours (Small)A7</v>
      </c>
      <c r="B6496" s="1039">
        <v>7</v>
      </c>
      <c r="C6496" s="1039" t="s">
        <v>87</v>
      </c>
      <c r="D6496" s="1039" t="s">
        <v>174</v>
      </c>
      <c r="E6496" s="1039">
        <v>2.716E-2</v>
      </c>
      <c r="F6496" s="1039" t="s">
        <v>7038</v>
      </c>
      <c r="G6496" s="775" t="s">
        <v>5379</v>
      </c>
      <c r="H6496" s="775" t="s">
        <v>5380</v>
      </c>
      <c r="I6496" s="775" t="s">
        <v>5381</v>
      </c>
    </row>
    <row r="6497" spans="1:9">
      <c r="A6497" s="775" t="str">
        <f>Table_wabobpsvr_AzureCalc_AzureCalcRateCard[[#This Row],[ServiceName]]&amp;Table_wabobpsvr_AzureCalc_AzureCalcRateCard[[#This Row],[Price_Level]]&amp;Table_wabobpsvr_AzureCalc_AzureCalcRateCard[[#This Row],[Region]]</f>
        <v>Basic Application Gateway Hours (Small)A8</v>
      </c>
      <c r="B6497" s="775">
        <v>8</v>
      </c>
      <c r="C6497" s="775" t="s">
        <v>87</v>
      </c>
      <c r="D6497" s="775" t="s">
        <v>174</v>
      </c>
      <c r="E6497" s="775">
        <v>2.716E-2</v>
      </c>
      <c r="F6497" s="775" t="s">
        <v>7038</v>
      </c>
      <c r="G6497" s="775" t="s">
        <v>5854</v>
      </c>
      <c r="H6497" s="775" t="s">
        <v>5855</v>
      </c>
      <c r="I6497" s="775" t="s">
        <v>5856</v>
      </c>
    </row>
    <row r="6498" spans="1:9">
      <c r="A6498" s="1039" t="str">
        <f>Table_wabobpsvr_AzureCalc_AzureCalcRateCard[[#This Row],[ServiceName]]&amp;Table_wabobpsvr_AzureCalc_AzureCalcRateCard[[#This Row],[Price_Level]]&amp;Table_wabobpsvr_AzureCalc_AzureCalcRateCard[[#This Row],[Region]]</f>
        <v>Basic Application Gateway Hours (Small)A15</v>
      </c>
      <c r="B6498" s="1039">
        <v>15</v>
      </c>
      <c r="C6498" s="1039" t="s">
        <v>87</v>
      </c>
      <c r="D6498" s="1039" t="s">
        <v>174</v>
      </c>
      <c r="E6498" s="1039">
        <v>2.716E-2</v>
      </c>
      <c r="F6498" s="1039" t="s">
        <v>7038</v>
      </c>
      <c r="G6498" s="775" t="s">
        <v>5857</v>
      </c>
      <c r="H6498" s="775" t="s">
        <v>5858</v>
      </c>
      <c r="I6498" s="775" t="s">
        <v>5859</v>
      </c>
    </row>
    <row r="6499" spans="1:9">
      <c r="A6499" s="775" t="str">
        <f>Table_wabobpsvr_AzureCalc_AzureCalcRateCard[[#This Row],[ServiceName]]&amp;Table_wabobpsvr_AzureCalc_AzureCalcRateCard[[#This Row],[Price_Level]]&amp;Table_wabobpsvr_AzureCalc_AzureCalcRateCard[[#This Row],[Region]]</f>
        <v>Basic Application Gateway Hours (Small)A16</v>
      </c>
      <c r="B6499" s="775">
        <v>16</v>
      </c>
      <c r="C6499" s="775" t="s">
        <v>87</v>
      </c>
      <c r="D6499" s="775" t="s">
        <v>174</v>
      </c>
      <c r="E6499" s="775">
        <v>2.716E-2</v>
      </c>
      <c r="F6499" s="775" t="s">
        <v>7038</v>
      </c>
      <c r="G6499" s="775" t="s">
        <v>5860</v>
      </c>
      <c r="H6499" s="775" t="s">
        <v>5861</v>
      </c>
      <c r="I6499" s="775" t="s">
        <v>5862</v>
      </c>
    </row>
    <row r="6500" spans="1:9">
      <c r="A6500" s="775" t="str">
        <f>Table_wabobpsvr_AzureCalc_AzureCalcRateCard[[#This Row],[ServiceName]]&amp;Table_wabobpsvr_AzureCalc_AzureCalcRateCard[[#This Row],[Price_Level]]&amp;Table_wabobpsvr_AzureCalc_AzureCalcRateCard[[#This Row],[Region]]</f>
        <v>Basic Application Gateway Hours (Small)A10</v>
      </c>
      <c r="B6500" s="775">
        <v>10</v>
      </c>
      <c r="C6500" s="775" t="s">
        <v>87</v>
      </c>
      <c r="D6500" s="775" t="s">
        <v>174</v>
      </c>
      <c r="E6500" s="775">
        <v>2.716E-2</v>
      </c>
      <c r="F6500" s="775" t="s">
        <v>7038</v>
      </c>
      <c r="G6500" s="775" t="s">
        <v>5863</v>
      </c>
      <c r="H6500" s="775" t="s">
        <v>5864</v>
      </c>
      <c r="I6500" s="775" t="s">
        <v>5865</v>
      </c>
    </row>
    <row r="6501" spans="1:9">
      <c r="A6501" s="775" t="str">
        <f>Table_wabobpsvr_AzureCalc_AzureCalcRateCard[[#This Row],[ServiceName]]&amp;Table_wabobpsvr_AzureCalc_AzureCalcRateCard[[#This Row],[Price_Level]]&amp;Table_wabobpsvr_AzureCalc_AzureCalcRateCard[[#This Row],[Region]]</f>
        <v>Basic Application Gateway Hours (Small)A9</v>
      </c>
      <c r="B6501" s="775">
        <v>9</v>
      </c>
      <c r="C6501" s="775" t="s">
        <v>87</v>
      </c>
      <c r="D6501" s="775" t="s">
        <v>174</v>
      </c>
      <c r="E6501" s="775">
        <v>2.716E-2</v>
      </c>
      <c r="F6501" s="775" t="s">
        <v>7038</v>
      </c>
      <c r="G6501" s="775" t="s">
        <v>5866</v>
      </c>
      <c r="H6501" s="775" t="s">
        <v>5867</v>
      </c>
      <c r="I6501" s="775" t="s">
        <v>5868</v>
      </c>
    </row>
    <row r="6502" spans="1:9">
      <c r="A6502" s="775" t="str">
        <f>Table_wabobpsvr_AzureCalc_AzureCalcRateCard[[#This Row],[ServiceName]]&amp;Table_wabobpsvr_AzureCalc_AzureCalcRateCard[[#This Row],[Price_Level]]&amp;Table_wabobpsvr_AzureCalc_AzureCalcRateCard[[#This Row],[Region]]</f>
        <v>Basic Application Gateway Hours (Small)A13</v>
      </c>
      <c r="B6502" s="775">
        <v>13</v>
      </c>
      <c r="C6502" s="775" t="s">
        <v>87</v>
      </c>
      <c r="D6502" s="775" t="s">
        <v>174</v>
      </c>
      <c r="E6502" s="775">
        <v>2.9488E-2</v>
      </c>
      <c r="F6502" s="775" t="s">
        <v>7038</v>
      </c>
      <c r="G6502" s="775" t="s">
        <v>5869</v>
      </c>
      <c r="H6502" s="775" t="s">
        <v>5870</v>
      </c>
      <c r="I6502" s="775" t="s">
        <v>5871</v>
      </c>
    </row>
    <row r="6503" spans="1:9">
      <c r="A6503" s="775" t="str">
        <f>Table_wabobpsvr_AzureCalc_AzureCalcRateCard[[#This Row],[ServiceName]]&amp;Table_wabobpsvr_AzureCalc_AzureCalcRateCard[[#This Row],[Price_Level]]&amp;Table_wabobpsvr_AzureCalc_AzureCalcRateCard[[#This Row],[Region]]</f>
        <v>Basic Application Gateway Data (Small)A</v>
      </c>
      <c r="B6503" s="775"/>
      <c r="C6503" s="775" t="s">
        <v>9</v>
      </c>
      <c r="D6503" s="775" t="s">
        <v>174</v>
      </c>
      <c r="E6503" s="775">
        <v>7.7600000000000004E-3</v>
      </c>
      <c r="F6503" s="775" t="s">
        <v>7040</v>
      </c>
      <c r="G6503" s="775" t="s">
        <v>5872</v>
      </c>
      <c r="H6503" s="775" t="s">
        <v>5873</v>
      </c>
      <c r="I6503" s="775" t="s">
        <v>5874</v>
      </c>
    </row>
    <row r="6504" spans="1:9">
      <c r="A6504" s="775" t="str">
        <f>Table_wabobpsvr_AzureCalc_AzureCalcRateCard[[#This Row],[ServiceName]]&amp;Table_wabobpsvr_AzureCalc_AzureCalcRateCard[[#This Row],[Price_Level]]&amp;Table_wabobpsvr_AzureCalc_AzureCalcRateCard[[#This Row],[Region]]</f>
        <v>Basic Application Gateway Hours (Medium)A2</v>
      </c>
      <c r="B6504" s="775">
        <v>2</v>
      </c>
      <c r="C6504" s="775" t="s">
        <v>87</v>
      </c>
      <c r="D6504" s="775" t="s">
        <v>174</v>
      </c>
      <c r="E6504" s="775">
        <v>6.7900000000000002E-2</v>
      </c>
      <c r="F6504" s="775" t="s">
        <v>7042</v>
      </c>
      <c r="G6504" s="775" t="s">
        <v>6840</v>
      </c>
      <c r="H6504" s="775" t="s">
        <v>6841</v>
      </c>
      <c r="I6504" s="775" t="s">
        <v>6816</v>
      </c>
    </row>
    <row r="6505" spans="1:9">
      <c r="A6505" s="775" t="str">
        <f>Table_wabobpsvr_AzureCalc_AzureCalcRateCard[[#This Row],[ServiceName]]&amp;Table_wabobpsvr_AzureCalc_AzureCalcRateCard[[#This Row],[Price_Level]]&amp;Table_wabobpsvr_AzureCalc_AzureCalcRateCard[[#This Row],[Region]]</f>
        <v>Basic Application Gateway Hours (Medium)A6</v>
      </c>
      <c r="B6505" s="775">
        <v>6</v>
      </c>
      <c r="C6505" s="775" t="s">
        <v>87</v>
      </c>
      <c r="D6505" s="775" t="s">
        <v>174</v>
      </c>
      <c r="E6505" s="775">
        <v>6.7900000000000002E-2</v>
      </c>
      <c r="F6505" s="775" t="s">
        <v>7042</v>
      </c>
      <c r="G6505" s="775" t="s">
        <v>6842</v>
      </c>
      <c r="H6505" s="775" t="s">
        <v>6843</v>
      </c>
      <c r="I6505" s="775" t="s">
        <v>6817</v>
      </c>
    </row>
    <row r="6506" spans="1:9">
      <c r="A6506" s="775" t="str">
        <f>Table_wabobpsvr_AzureCalc_AzureCalcRateCard[[#This Row],[ServiceName]]&amp;Table_wabobpsvr_AzureCalc_AzureCalcRateCard[[#This Row],[Price_Level]]&amp;Table_wabobpsvr_AzureCalc_AzureCalcRateCard[[#This Row],[Region]]</f>
        <v>Basic Application Gateway Hours (Medium)A3</v>
      </c>
      <c r="B6506" s="775">
        <v>3</v>
      </c>
      <c r="C6506" s="775" t="s">
        <v>87</v>
      </c>
      <c r="D6506" s="775" t="s">
        <v>174</v>
      </c>
      <c r="E6506" s="775">
        <v>6.7900000000000002E-2</v>
      </c>
      <c r="F6506" s="775" t="s">
        <v>7042</v>
      </c>
      <c r="G6506" s="775" t="s">
        <v>6844</v>
      </c>
      <c r="H6506" s="775" t="s">
        <v>6845</v>
      </c>
      <c r="I6506" s="775" t="s">
        <v>6818</v>
      </c>
    </row>
    <row r="6507" spans="1:9">
      <c r="A6507" s="1039" t="str">
        <f>Table_wabobpsvr_AzureCalc_AzureCalcRateCard[[#This Row],[ServiceName]]&amp;Table_wabobpsvr_AzureCalc_AzureCalcRateCard[[#This Row],[Price_Level]]&amp;Table_wabobpsvr_AzureCalc_AzureCalcRateCard[[#This Row],[Region]]</f>
        <v>Basic Application Gateway Hours (Medium)A5</v>
      </c>
      <c r="B6507" s="1039">
        <v>5</v>
      </c>
      <c r="C6507" s="1039" t="s">
        <v>87</v>
      </c>
      <c r="D6507" s="1039" t="s">
        <v>174</v>
      </c>
      <c r="E6507" s="1039">
        <v>6.7900000000000002E-2</v>
      </c>
      <c r="F6507" s="1039" t="s">
        <v>7042</v>
      </c>
      <c r="G6507" s="775" t="s">
        <v>6846</v>
      </c>
      <c r="H6507" s="775" t="s">
        <v>6847</v>
      </c>
      <c r="I6507" s="775" t="s">
        <v>6819</v>
      </c>
    </row>
    <row r="6508" spans="1:9">
      <c r="A6508" s="1039" t="str">
        <f>Table_wabobpsvr_AzureCalc_AzureCalcRateCard[[#This Row],[ServiceName]]&amp;Table_wabobpsvr_AzureCalc_AzureCalcRateCard[[#This Row],[Price_Level]]&amp;Table_wabobpsvr_AzureCalc_AzureCalcRateCard[[#This Row],[Region]]</f>
        <v>Basic Application Gateway Hours (Medium)A9</v>
      </c>
      <c r="B6508" s="1039">
        <v>9</v>
      </c>
      <c r="C6508" s="1039" t="s">
        <v>87</v>
      </c>
      <c r="D6508" s="1039" t="s">
        <v>174</v>
      </c>
      <c r="E6508" s="1039">
        <v>7.6048000000000004E-2</v>
      </c>
      <c r="F6508" s="1039" t="s">
        <v>7042</v>
      </c>
      <c r="G6508" s="775" t="s">
        <v>6848</v>
      </c>
      <c r="H6508" s="775" t="s">
        <v>6849</v>
      </c>
      <c r="I6508" s="775" t="s">
        <v>6820</v>
      </c>
    </row>
    <row r="6509" spans="1:9">
      <c r="A6509" s="775" t="str">
        <f>Table_wabobpsvr_AzureCalc_AzureCalcRateCard[[#This Row],[ServiceName]]&amp;Table_wabobpsvr_AzureCalc_AzureCalcRateCard[[#This Row],[Price_Level]]&amp;Table_wabobpsvr_AzureCalc_AzureCalcRateCard[[#This Row],[Region]]</f>
        <v>Basic Application Gateway Hours (Medium)A13</v>
      </c>
      <c r="B6509" s="775">
        <v>13</v>
      </c>
      <c r="C6509" s="775" t="s">
        <v>87</v>
      </c>
      <c r="D6509" s="775" t="s">
        <v>174</v>
      </c>
      <c r="E6509" s="775">
        <v>8.2449999999999996E-2</v>
      </c>
      <c r="F6509" s="775" t="s">
        <v>7042</v>
      </c>
      <c r="G6509" s="775" t="s">
        <v>6850</v>
      </c>
      <c r="H6509" s="775" t="s">
        <v>6851</v>
      </c>
      <c r="I6509" s="775" t="s">
        <v>6821</v>
      </c>
    </row>
    <row r="6510" spans="1:9">
      <c r="A6510" s="775" t="str">
        <f>Table_wabobpsvr_AzureCalc_AzureCalcRateCard[[#This Row],[ServiceName]]&amp;Table_wabobpsvr_AzureCalc_AzureCalcRateCard[[#This Row],[Price_Level]]&amp;Table_wabobpsvr_AzureCalc_AzureCalcRateCard[[#This Row],[Region]]</f>
        <v>Basic Application Gateway Data (Medium)A</v>
      </c>
      <c r="B6510" s="775"/>
      <c r="C6510" s="775" t="s">
        <v>9</v>
      </c>
      <c r="D6510" s="775" t="s">
        <v>174</v>
      </c>
      <c r="E6510" s="775">
        <v>6.79E-3</v>
      </c>
      <c r="F6510" s="775" t="s">
        <v>7039</v>
      </c>
      <c r="G6510" s="775" t="s">
        <v>6852</v>
      </c>
      <c r="H6510" s="775" t="s">
        <v>6853</v>
      </c>
      <c r="I6510" s="775" t="s">
        <v>6822</v>
      </c>
    </row>
    <row r="6511" spans="1:9">
      <c r="A6511" s="775" t="str">
        <f>Table_wabobpsvr_AzureCalc_AzureCalcRateCard[[#This Row],[ServiceName]]&amp;Table_wabobpsvr_AzureCalc_AzureCalcRateCard[[#This Row],[Price_Level]]&amp;Table_wabobpsvr_AzureCalc_AzureCalcRateCard[[#This Row],[Region]]</f>
        <v>Basic Application Gateway Hours (Large)A2</v>
      </c>
      <c r="B6511" s="775">
        <v>2</v>
      </c>
      <c r="C6511" s="775" t="s">
        <v>87</v>
      </c>
      <c r="D6511" s="775" t="s">
        <v>174</v>
      </c>
      <c r="E6511" s="775">
        <v>0.31040000000000001</v>
      </c>
      <c r="F6511" s="775" t="s">
        <v>7043</v>
      </c>
      <c r="G6511" s="775" t="s">
        <v>6854</v>
      </c>
      <c r="H6511" s="775" t="s">
        <v>6855</v>
      </c>
      <c r="I6511" s="775" t="s">
        <v>6823</v>
      </c>
    </row>
    <row r="6512" spans="1:9">
      <c r="A6512" s="775" t="str">
        <f>Table_wabobpsvr_AzureCalc_AzureCalcRateCard[[#This Row],[ServiceName]]&amp;Table_wabobpsvr_AzureCalc_AzureCalcRateCard[[#This Row],[Price_Level]]&amp;Table_wabobpsvr_AzureCalc_AzureCalcRateCard[[#This Row],[Region]]</f>
        <v>Basic Application Gateway Hours (Large)A6</v>
      </c>
      <c r="B6512" s="775">
        <v>6</v>
      </c>
      <c r="C6512" s="775" t="s">
        <v>87</v>
      </c>
      <c r="D6512" s="775" t="s">
        <v>174</v>
      </c>
      <c r="E6512" s="775">
        <v>0.31040000000000001</v>
      </c>
      <c r="F6512" s="775" t="s">
        <v>7043</v>
      </c>
      <c r="G6512" s="775" t="s">
        <v>6856</v>
      </c>
      <c r="H6512" s="775" t="s">
        <v>6857</v>
      </c>
      <c r="I6512" s="775" t="s">
        <v>6824</v>
      </c>
    </row>
    <row r="6513" spans="1:9">
      <c r="A6513" s="775" t="str">
        <f>Table_wabobpsvr_AzureCalc_AzureCalcRateCard[[#This Row],[ServiceName]]&amp;Table_wabobpsvr_AzureCalc_AzureCalcRateCard[[#This Row],[Price_Level]]&amp;Table_wabobpsvr_AzureCalc_AzureCalcRateCard[[#This Row],[Region]]</f>
        <v>Basic Application Gateway Hours (Large)A3</v>
      </c>
      <c r="B6513" s="775">
        <v>3</v>
      </c>
      <c r="C6513" s="775" t="s">
        <v>87</v>
      </c>
      <c r="D6513" s="775" t="s">
        <v>174</v>
      </c>
      <c r="E6513" s="775">
        <v>0.31040000000000001</v>
      </c>
      <c r="F6513" s="775" t="s">
        <v>7043</v>
      </c>
      <c r="G6513" s="775" t="s">
        <v>6858</v>
      </c>
      <c r="H6513" s="775" t="s">
        <v>6859</v>
      </c>
      <c r="I6513" s="775" t="s">
        <v>6825</v>
      </c>
    </row>
    <row r="6514" spans="1:9">
      <c r="A6514" s="775" t="str">
        <f>Table_wabobpsvr_AzureCalc_AzureCalcRateCard[[#This Row],[ServiceName]]&amp;Table_wabobpsvr_AzureCalc_AzureCalcRateCard[[#This Row],[Price_Level]]&amp;Table_wabobpsvr_AzureCalc_AzureCalcRateCard[[#This Row],[Region]]</f>
        <v>Basic Application Gateway Hours (Large)A5</v>
      </c>
      <c r="B6514" s="775">
        <v>5</v>
      </c>
      <c r="C6514" s="775" t="s">
        <v>87</v>
      </c>
      <c r="D6514" s="775" t="s">
        <v>174</v>
      </c>
      <c r="E6514" s="775">
        <v>0.31040000000000001</v>
      </c>
      <c r="F6514" s="775" t="s">
        <v>7043</v>
      </c>
      <c r="G6514" s="775" t="s">
        <v>6860</v>
      </c>
      <c r="H6514" s="775" t="s">
        <v>6861</v>
      </c>
      <c r="I6514" s="775" t="s">
        <v>6826</v>
      </c>
    </row>
    <row r="6515" spans="1:9">
      <c r="A6515" s="775" t="str">
        <f>Table_wabobpsvr_AzureCalc_AzureCalcRateCard[[#This Row],[ServiceName]]&amp;Table_wabobpsvr_AzureCalc_AzureCalcRateCard[[#This Row],[Price_Level]]&amp;Table_wabobpsvr_AzureCalc_AzureCalcRateCard[[#This Row],[Region]]</f>
        <v>Basic Application Gateway Hours (Large)A1</v>
      </c>
      <c r="B6515" s="775">
        <v>1</v>
      </c>
      <c r="C6515" s="775" t="s">
        <v>87</v>
      </c>
      <c r="D6515" s="775" t="s">
        <v>174</v>
      </c>
      <c r="E6515" s="775">
        <v>0.31040000000000001</v>
      </c>
      <c r="F6515" s="775" t="s">
        <v>7043</v>
      </c>
      <c r="G6515" s="775" t="s">
        <v>6862</v>
      </c>
      <c r="H6515" s="775" t="s">
        <v>6863</v>
      </c>
      <c r="I6515" s="775" t="s">
        <v>6827</v>
      </c>
    </row>
    <row r="6516" spans="1:9">
      <c r="A6516" s="775" t="str">
        <f>Table_wabobpsvr_AzureCalc_AzureCalcRateCard[[#This Row],[ServiceName]]&amp;Table_wabobpsvr_AzureCalc_AzureCalcRateCard[[#This Row],[Price_Level]]&amp;Table_wabobpsvr_AzureCalc_AzureCalcRateCard[[#This Row],[Region]]</f>
        <v>Basic Application Gateway Hours (Large)A4</v>
      </c>
      <c r="B6516" s="775">
        <v>4</v>
      </c>
      <c r="C6516" s="775" t="s">
        <v>87</v>
      </c>
      <c r="D6516" s="775" t="s">
        <v>174</v>
      </c>
      <c r="E6516" s="775">
        <v>0.34764800000000001</v>
      </c>
      <c r="F6516" s="775" t="s">
        <v>7043</v>
      </c>
      <c r="G6516" s="775" t="s">
        <v>6864</v>
      </c>
      <c r="H6516" s="775" t="s">
        <v>6865</v>
      </c>
      <c r="I6516" s="775" t="s">
        <v>6828</v>
      </c>
    </row>
    <row r="6517" spans="1:9">
      <c r="A6517" s="775" t="str">
        <f>Table_wabobpsvr_AzureCalc_AzureCalcRateCard[[#This Row],[ServiceName]]&amp;Table_wabobpsvr_AzureCalc_AzureCalcRateCard[[#This Row],[Price_Level]]&amp;Table_wabobpsvr_AzureCalc_AzureCalcRateCard[[#This Row],[Region]]</f>
        <v>Basic Application Gateway Hours (Large)A11</v>
      </c>
      <c r="B6517" s="775">
        <v>11</v>
      </c>
      <c r="C6517" s="775" t="s">
        <v>87</v>
      </c>
      <c r="D6517" s="775" t="s">
        <v>174</v>
      </c>
      <c r="E6517" s="775">
        <v>0.33523199999999997</v>
      </c>
      <c r="F6517" s="775" t="s">
        <v>7043</v>
      </c>
      <c r="G6517" s="775" t="s">
        <v>6866</v>
      </c>
      <c r="H6517" s="775" t="s">
        <v>6867</v>
      </c>
      <c r="I6517" s="775" t="s">
        <v>6829</v>
      </c>
    </row>
    <row r="6518" spans="1:9">
      <c r="A6518" s="775" t="str">
        <f>Table_wabobpsvr_AzureCalc_AzureCalcRateCard[[#This Row],[ServiceName]]&amp;Table_wabobpsvr_AzureCalc_AzureCalcRateCard[[#This Row],[Price_Level]]&amp;Table_wabobpsvr_AzureCalc_AzureCalcRateCard[[#This Row],[Region]]</f>
        <v>Basic Application Gateway Hours (Large)A12</v>
      </c>
      <c r="B6518" s="775">
        <v>12</v>
      </c>
      <c r="C6518" s="775" t="s">
        <v>87</v>
      </c>
      <c r="D6518" s="775" t="s">
        <v>174</v>
      </c>
      <c r="E6518" s="775">
        <v>0.33523199999999997</v>
      </c>
      <c r="F6518" s="775" t="s">
        <v>7043</v>
      </c>
      <c r="G6518" s="775" t="s">
        <v>6868</v>
      </c>
      <c r="H6518" s="775" t="s">
        <v>6869</v>
      </c>
      <c r="I6518" s="775" t="s">
        <v>6830</v>
      </c>
    </row>
    <row r="6519" spans="1:9">
      <c r="A6519" s="775" t="str">
        <f>Table_wabobpsvr_AzureCalc_AzureCalcRateCard[[#This Row],[ServiceName]]&amp;Table_wabobpsvr_AzureCalc_AzureCalcRateCard[[#This Row],[Price_Level]]&amp;Table_wabobpsvr_AzureCalc_AzureCalcRateCard[[#This Row],[Region]]</f>
        <v>Basic Application Gateway Hours (Large)A7</v>
      </c>
      <c r="B6519" s="775">
        <v>7</v>
      </c>
      <c r="C6519" s="775" t="s">
        <v>87</v>
      </c>
      <c r="D6519" s="775" t="s">
        <v>174</v>
      </c>
      <c r="E6519" s="775">
        <v>0.34764800000000001</v>
      </c>
      <c r="F6519" s="775" t="s">
        <v>7043</v>
      </c>
      <c r="G6519" s="775" t="s">
        <v>6870</v>
      </c>
      <c r="H6519" s="775" t="s">
        <v>6871</v>
      </c>
      <c r="I6519" s="775" t="s">
        <v>6831</v>
      </c>
    </row>
    <row r="6520" spans="1:9">
      <c r="A6520" s="775" t="str">
        <f>Table_wabobpsvr_AzureCalc_AzureCalcRateCard[[#This Row],[ServiceName]]&amp;Table_wabobpsvr_AzureCalc_AzureCalcRateCard[[#This Row],[Price_Level]]&amp;Table_wabobpsvr_AzureCalc_AzureCalcRateCard[[#This Row],[Region]]</f>
        <v>Basic Application Gateway Hours (Large)A8</v>
      </c>
      <c r="B6520" s="775">
        <v>8</v>
      </c>
      <c r="C6520" s="775" t="s">
        <v>87</v>
      </c>
      <c r="D6520" s="775" t="s">
        <v>174</v>
      </c>
      <c r="E6520" s="775">
        <v>0.34764800000000001</v>
      </c>
      <c r="F6520" s="775" t="s">
        <v>7043</v>
      </c>
      <c r="G6520" s="775" t="s">
        <v>5875</v>
      </c>
      <c r="H6520" s="775" t="s">
        <v>5876</v>
      </c>
      <c r="I6520" s="775" t="s">
        <v>5877</v>
      </c>
    </row>
    <row r="6521" spans="1:9">
      <c r="A6521" s="775" t="str">
        <f>Table_wabobpsvr_AzureCalc_AzureCalcRateCard[[#This Row],[ServiceName]]&amp;Table_wabobpsvr_AzureCalc_AzureCalcRateCard[[#This Row],[Price_Level]]&amp;Table_wabobpsvr_AzureCalc_AzureCalcRateCard[[#This Row],[Region]]</f>
        <v>Basic Application Gateway Hours (Large)A15</v>
      </c>
      <c r="B6521" s="775">
        <v>15</v>
      </c>
      <c r="C6521" s="775" t="s">
        <v>87</v>
      </c>
      <c r="D6521" s="775" t="s">
        <v>174</v>
      </c>
      <c r="E6521" s="775">
        <v>0.34764800000000001</v>
      </c>
      <c r="F6521" s="775" t="s">
        <v>7043</v>
      </c>
      <c r="G6521" s="775" t="s">
        <v>5878</v>
      </c>
      <c r="H6521" s="775" t="s">
        <v>5879</v>
      </c>
      <c r="I6521" s="775" t="s">
        <v>5880</v>
      </c>
    </row>
    <row r="6522" spans="1:9">
      <c r="A6522" s="775" t="str">
        <f>Table_wabobpsvr_AzureCalc_AzureCalcRateCard[[#This Row],[ServiceName]]&amp;Table_wabobpsvr_AzureCalc_AzureCalcRateCard[[#This Row],[Price_Level]]&amp;Table_wabobpsvr_AzureCalc_AzureCalcRateCard[[#This Row],[Region]]</f>
        <v>Basic Application Gateway Hours (Large)A16</v>
      </c>
      <c r="B6522" s="775">
        <v>16</v>
      </c>
      <c r="C6522" s="775" t="s">
        <v>87</v>
      </c>
      <c r="D6522" s="775" t="s">
        <v>174</v>
      </c>
      <c r="E6522" s="775">
        <v>0.34764800000000001</v>
      </c>
      <c r="F6522" s="775" t="s">
        <v>7043</v>
      </c>
      <c r="G6522" s="775" t="s">
        <v>5881</v>
      </c>
      <c r="H6522" s="775" t="s">
        <v>5882</v>
      </c>
      <c r="I6522" s="775" t="s">
        <v>5883</v>
      </c>
    </row>
    <row r="6523" spans="1:9">
      <c r="A6523" s="775" t="str">
        <f>Table_wabobpsvr_AzureCalc_AzureCalcRateCard[[#This Row],[ServiceName]]&amp;Table_wabobpsvr_AzureCalc_AzureCalcRateCard[[#This Row],[Price_Level]]&amp;Table_wabobpsvr_AzureCalc_AzureCalcRateCard[[#This Row],[Region]]</f>
        <v>Basic Application Gateway Hours (Large)A10</v>
      </c>
      <c r="B6523" s="775">
        <v>10</v>
      </c>
      <c r="C6523" s="775" t="s">
        <v>87</v>
      </c>
      <c r="D6523" s="775" t="s">
        <v>174</v>
      </c>
      <c r="E6523" s="775">
        <v>0.34764800000000001</v>
      </c>
      <c r="F6523" s="775" t="s">
        <v>7043</v>
      </c>
      <c r="G6523" s="775" t="s">
        <v>5884</v>
      </c>
      <c r="H6523" s="775" t="s">
        <v>5885</v>
      </c>
      <c r="I6523" s="775" t="s">
        <v>5886</v>
      </c>
    </row>
    <row r="6524" spans="1:9">
      <c r="A6524" s="775" t="str">
        <f>Table_wabobpsvr_AzureCalc_AzureCalcRateCard[[#This Row],[ServiceName]]&amp;Table_wabobpsvr_AzureCalc_AzureCalcRateCard[[#This Row],[Price_Level]]&amp;Table_wabobpsvr_AzureCalc_AzureCalcRateCard[[#This Row],[Region]]</f>
        <v>Basic Application Gateway Hours (Large)A9</v>
      </c>
      <c r="B6524" s="775">
        <v>9</v>
      </c>
      <c r="C6524" s="775" t="s">
        <v>87</v>
      </c>
      <c r="D6524" s="775" t="s">
        <v>174</v>
      </c>
      <c r="E6524" s="775">
        <v>0.34764800000000001</v>
      </c>
      <c r="F6524" s="775" t="s">
        <v>7043</v>
      </c>
      <c r="G6524" s="775" t="s">
        <v>5887</v>
      </c>
      <c r="H6524" s="775" t="s">
        <v>5888</v>
      </c>
      <c r="I6524" s="775" t="s">
        <v>5889</v>
      </c>
    </row>
    <row r="6525" spans="1:9">
      <c r="A6525" s="775" t="str">
        <f>Table_wabobpsvr_AzureCalc_AzureCalcRateCard[[#This Row],[ServiceName]]&amp;Table_wabobpsvr_AzureCalc_AzureCalcRateCard[[#This Row],[Price_Level]]&amp;Table_wabobpsvr_AzureCalc_AzureCalcRateCard[[#This Row],[Region]]</f>
        <v>Basic Application Gateway Hours (Large)A13</v>
      </c>
      <c r="B6525" s="775">
        <v>13</v>
      </c>
      <c r="C6525" s="775" t="s">
        <v>87</v>
      </c>
      <c r="D6525" s="775" t="s">
        <v>174</v>
      </c>
      <c r="E6525" s="775">
        <v>0.376942</v>
      </c>
      <c r="F6525" s="775" t="s">
        <v>7043</v>
      </c>
      <c r="G6525" s="775" t="s">
        <v>5890</v>
      </c>
      <c r="H6525" s="775" t="s">
        <v>5891</v>
      </c>
      <c r="I6525" s="775" t="s">
        <v>5892</v>
      </c>
    </row>
    <row r="6526" spans="1:9">
      <c r="A6526" s="775" t="str">
        <f>Table_wabobpsvr_AzureCalc_AzureCalcRateCard[[#This Row],[ServiceName]]&amp;Table_wabobpsvr_AzureCalc_AzureCalcRateCard[[#This Row],[Price_Level]]&amp;Table_wabobpsvr_AzureCalc_AzureCalcRateCard[[#This Row],[Region]]</f>
        <v>Basic Application Gateway Data (Large)A</v>
      </c>
      <c r="B6526" s="775"/>
      <c r="C6526" s="775" t="s">
        <v>9</v>
      </c>
      <c r="D6526" s="775" t="s">
        <v>174</v>
      </c>
      <c r="E6526" s="775">
        <v>3.395E-3</v>
      </c>
      <c r="F6526" s="775" t="s">
        <v>7041</v>
      </c>
      <c r="G6526" s="775" t="s">
        <v>5893</v>
      </c>
      <c r="H6526" s="775" t="s">
        <v>5894</v>
      </c>
      <c r="I6526" s="775" t="s">
        <v>5895</v>
      </c>
    </row>
    <row r="6527" spans="1:9">
      <c r="A6527" s="775" t="str">
        <f>Table_wabobpsvr_AzureCalc_AzureCalcRateCard[[#This Row],[ServiceName]]&amp;Table_wabobpsvr_AzureCalc_AzureCalcRateCard[[#This Row],[Price_Level]]&amp;Table_wabobpsvr_AzureCalc_AzureCalcRateCard[[#This Row],[Region]]</f>
        <v>Basic Application Gateway Hours (Small)B2</v>
      </c>
      <c r="B6527" s="775">
        <v>2</v>
      </c>
      <c r="C6527" s="775" t="s">
        <v>87</v>
      </c>
      <c r="D6527" s="775" t="s">
        <v>175</v>
      </c>
      <c r="E6527" s="775">
        <v>2.35E-2</v>
      </c>
      <c r="F6527" s="775" t="s">
        <v>7038</v>
      </c>
      <c r="G6527" s="775" t="s">
        <v>5376</v>
      </c>
      <c r="H6527" s="775" t="s">
        <v>5377</v>
      </c>
      <c r="I6527" s="775" t="s">
        <v>5378</v>
      </c>
    </row>
    <row r="6528" spans="1:9">
      <c r="A6528" s="775" t="str">
        <f>Table_wabobpsvr_AzureCalc_AzureCalcRateCard[[#This Row],[ServiceName]]&amp;Table_wabobpsvr_AzureCalc_AzureCalcRateCard[[#This Row],[Price_Level]]&amp;Table_wabobpsvr_AzureCalc_AzureCalcRateCard[[#This Row],[Region]]</f>
        <v>Basic Application Gateway Hours (Small)B6</v>
      </c>
      <c r="B6528" s="775">
        <v>6</v>
      </c>
      <c r="C6528" s="775" t="s">
        <v>87</v>
      </c>
      <c r="D6528" s="775" t="s">
        <v>175</v>
      </c>
      <c r="E6528" s="775">
        <v>2.35E-2</v>
      </c>
      <c r="F6528" s="775" t="s">
        <v>7038</v>
      </c>
      <c r="G6528" s="775" t="s">
        <v>6832</v>
      </c>
      <c r="H6528" s="775" t="s">
        <v>6833</v>
      </c>
      <c r="I6528" s="775" t="s">
        <v>6812</v>
      </c>
    </row>
    <row r="6529" spans="1:9">
      <c r="A6529" s="1039" t="str">
        <f>Table_wabobpsvr_AzureCalc_AzureCalcRateCard[[#This Row],[ServiceName]]&amp;Table_wabobpsvr_AzureCalc_AzureCalcRateCard[[#This Row],[Price_Level]]&amp;Table_wabobpsvr_AzureCalc_AzureCalcRateCard[[#This Row],[Region]]</f>
        <v>Basic Application Gateway Hours (Small)B3</v>
      </c>
      <c r="B6529" s="1039">
        <v>3</v>
      </c>
      <c r="C6529" s="1039" t="s">
        <v>87</v>
      </c>
      <c r="D6529" s="1039" t="s">
        <v>175</v>
      </c>
      <c r="E6529" s="1039">
        <v>2.35E-2</v>
      </c>
      <c r="F6529" s="1039" t="s">
        <v>7038</v>
      </c>
      <c r="G6529" s="775" t="s">
        <v>6834</v>
      </c>
      <c r="H6529" s="775" t="s">
        <v>6835</v>
      </c>
      <c r="I6529" s="775" t="s">
        <v>6813</v>
      </c>
    </row>
    <row r="6530" spans="1:9">
      <c r="A6530" s="775" t="str">
        <f>Table_wabobpsvr_AzureCalc_AzureCalcRateCard[[#This Row],[ServiceName]]&amp;Table_wabobpsvr_AzureCalc_AzureCalcRateCard[[#This Row],[Price_Level]]&amp;Table_wabobpsvr_AzureCalc_AzureCalcRateCard[[#This Row],[Region]]</f>
        <v>Basic Application Gateway Hours (Small)B5</v>
      </c>
      <c r="B6530" s="775">
        <v>5</v>
      </c>
      <c r="C6530" s="775" t="s">
        <v>87</v>
      </c>
      <c r="D6530" s="775" t="s">
        <v>175</v>
      </c>
      <c r="E6530" s="775">
        <v>2.35E-2</v>
      </c>
      <c r="F6530" s="775" t="s">
        <v>7038</v>
      </c>
      <c r="G6530" s="775" t="s">
        <v>6836</v>
      </c>
      <c r="H6530" s="775" t="s">
        <v>6837</v>
      </c>
      <c r="I6530" s="775" t="s">
        <v>6814</v>
      </c>
    </row>
    <row r="6531" spans="1:9">
      <c r="A6531" s="775" t="str">
        <f>Table_wabobpsvr_AzureCalc_AzureCalcRateCard[[#This Row],[ServiceName]]&amp;Table_wabobpsvr_AzureCalc_AzureCalcRateCard[[#This Row],[Price_Level]]&amp;Table_wabobpsvr_AzureCalc_AzureCalcRateCard[[#This Row],[Region]]</f>
        <v>Basic Application Gateway Hours (Small)B1</v>
      </c>
      <c r="B6531" s="775">
        <v>1</v>
      </c>
      <c r="C6531" s="775" t="s">
        <v>87</v>
      </c>
      <c r="D6531" s="775" t="s">
        <v>175</v>
      </c>
      <c r="E6531" s="775">
        <v>2.35E-2</v>
      </c>
      <c r="F6531" s="775" t="s">
        <v>7038</v>
      </c>
      <c r="G6531" s="775" t="s">
        <v>5385</v>
      </c>
      <c r="H6531" s="775" t="s">
        <v>5386</v>
      </c>
      <c r="I6531" s="775" t="s">
        <v>5387</v>
      </c>
    </row>
    <row r="6532" spans="1:9">
      <c r="A6532" s="775" t="str">
        <f>Table_wabobpsvr_AzureCalc_AzureCalcRateCard[[#This Row],[ServiceName]]&amp;Table_wabobpsvr_AzureCalc_AzureCalcRateCard[[#This Row],[Price_Level]]&amp;Table_wabobpsvr_AzureCalc_AzureCalcRateCard[[#This Row],[Region]]</f>
        <v>Basic Application Gateway Hours (Small)B4</v>
      </c>
      <c r="B6532" s="775">
        <v>4</v>
      </c>
      <c r="C6532" s="775" t="s">
        <v>87</v>
      </c>
      <c r="D6532" s="775" t="s">
        <v>175</v>
      </c>
      <c r="E6532" s="775">
        <v>2.632E-2</v>
      </c>
      <c r="F6532" s="775" t="s">
        <v>7038</v>
      </c>
      <c r="G6532" s="775" t="s">
        <v>6838</v>
      </c>
      <c r="H6532" s="775" t="s">
        <v>6839</v>
      </c>
      <c r="I6532" s="775" t="s">
        <v>6815</v>
      </c>
    </row>
    <row r="6533" spans="1:9">
      <c r="A6533" s="775" t="str">
        <f>Table_wabobpsvr_AzureCalc_AzureCalcRateCard[[#This Row],[ServiceName]]&amp;Table_wabobpsvr_AzureCalc_AzureCalcRateCard[[#This Row],[Price_Level]]&amp;Table_wabobpsvr_AzureCalc_AzureCalcRateCard[[#This Row],[Region]]</f>
        <v>Basic Application Gateway Hours (Small)B11</v>
      </c>
      <c r="B6533" s="775">
        <v>11</v>
      </c>
      <c r="C6533" s="775" t="s">
        <v>87</v>
      </c>
      <c r="D6533" s="775" t="s">
        <v>175</v>
      </c>
      <c r="E6533" s="775">
        <v>2.538E-2</v>
      </c>
      <c r="F6533" s="775" t="s">
        <v>7038</v>
      </c>
      <c r="G6533" s="775" t="s">
        <v>5382</v>
      </c>
      <c r="H6533" s="775" t="s">
        <v>5383</v>
      </c>
      <c r="I6533" s="775" t="s">
        <v>5384</v>
      </c>
    </row>
    <row r="6534" spans="1:9">
      <c r="A6534" s="775" t="str">
        <f>Table_wabobpsvr_AzureCalc_AzureCalcRateCard[[#This Row],[ServiceName]]&amp;Table_wabobpsvr_AzureCalc_AzureCalcRateCard[[#This Row],[Price_Level]]&amp;Table_wabobpsvr_AzureCalc_AzureCalcRateCard[[#This Row],[Region]]</f>
        <v>Basic Application Gateway Hours (Small)B12</v>
      </c>
      <c r="B6534" s="775">
        <v>12</v>
      </c>
      <c r="C6534" s="775" t="s">
        <v>87</v>
      </c>
      <c r="D6534" s="775" t="s">
        <v>175</v>
      </c>
      <c r="E6534" s="775">
        <v>2.538E-2</v>
      </c>
      <c r="F6534" s="775" t="s">
        <v>7038</v>
      </c>
      <c r="G6534" s="775" t="s">
        <v>5851</v>
      </c>
      <c r="H6534" s="775" t="s">
        <v>5852</v>
      </c>
      <c r="I6534" s="775" t="s">
        <v>5853</v>
      </c>
    </row>
    <row r="6535" spans="1:9">
      <c r="A6535" s="775" t="str">
        <f>Table_wabobpsvr_AzureCalc_AzureCalcRateCard[[#This Row],[ServiceName]]&amp;Table_wabobpsvr_AzureCalc_AzureCalcRateCard[[#This Row],[Price_Level]]&amp;Table_wabobpsvr_AzureCalc_AzureCalcRateCard[[#This Row],[Region]]</f>
        <v>Basic Application Gateway Hours (Small)B8</v>
      </c>
      <c r="B6535" s="775">
        <v>8</v>
      </c>
      <c r="C6535" s="775" t="s">
        <v>87</v>
      </c>
      <c r="D6535" s="775" t="s">
        <v>175</v>
      </c>
      <c r="E6535" s="775">
        <v>2.632E-2</v>
      </c>
      <c r="F6535" s="775" t="s">
        <v>7038</v>
      </c>
      <c r="G6535" s="775" t="s">
        <v>5854</v>
      </c>
      <c r="H6535" s="775" t="s">
        <v>5855</v>
      </c>
      <c r="I6535" s="775" t="s">
        <v>5856</v>
      </c>
    </row>
    <row r="6536" spans="1:9">
      <c r="A6536" s="775" t="str">
        <f>Table_wabobpsvr_AzureCalc_AzureCalcRateCard[[#This Row],[ServiceName]]&amp;Table_wabobpsvr_AzureCalc_AzureCalcRateCard[[#This Row],[Price_Level]]&amp;Table_wabobpsvr_AzureCalc_AzureCalcRateCard[[#This Row],[Region]]</f>
        <v>Basic Application Gateway Hours (Small)B15</v>
      </c>
      <c r="B6536" s="775">
        <v>15</v>
      </c>
      <c r="C6536" s="775" t="s">
        <v>87</v>
      </c>
      <c r="D6536" s="775" t="s">
        <v>175</v>
      </c>
      <c r="E6536" s="775">
        <v>2.632E-2</v>
      </c>
      <c r="F6536" s="775" t="s">
        <v>7038</v>
      </c>
      <c r="G6536" s="775" t="s">
        <v>5857</v>
      </c>
      <c r="H6536" s="775" t="s">
        <v>5858</v>
      </c>
      <c r="I6536" s="775" t="s">
        <v>5859</v>
      </c>
    </row>
    <row r="6537" spans="1:9">
      <c r="A6537" s="775" t="str">
        <f>Table_wabobpsvr_AzureCalc_AzureCalcRateCard[[#This Row],[ServiceName]]&amp;Table_wabobpsvr_AzureCalc_AzureCalcRateCard[[#This Row],[Price_Level]]&amp;Table_wabobpsvr_AzureCalc_AzureCalcRateCard[[#This Row],[Region]]</f>
        <v>Basic Application Gateway Hours (Small)B16</v>
      </c>
      <c r="B6537" s="775">
        <v>16</v>
      </c>
      <c r="C6537" s="775" t="s">
        <v>87</v>
      </c>
      <c r="D6537" s="775" t="s">
        <v>175</v>
      </c>
      <c r="E6537" s="775">
        <v>2.632E-2</v>
      </c>
      <c r="F6537" s="775" t="s">
        <v>7038</v>
      </c>
      <c r="G6537" s="775" t="s">
        <v>5860</v>
      </c>
      <c r="H6537" s="775" t="s">
        <v>5861</v>
      </c>
      <c r="I6537" s="775" t="s">
        <v>5862</v>
      </c>
    </row>
    <row r="6538" spans="1:9">
      <c r="A6538" s="775" t="str">
        <f>Table_wabobpsvr_AzureCalc_AzureCalcRateCard[[#This Row],[ServiceName]]&amp;Table_wabobpsvr_AzureCalc_AzureCalcRateCard[[#This Row],[Price_Level]]&amp;Table_wabobpsvr_AzureCalc_AzureCalcRateCard[[#This Row],[Region]]</f>
        <v>Basic Application Gateway Hours (Small)B10</v>
      </c>
      <c r="B6538" s="775">
        <v>10</v>
      </c>
      <c r="C6538" s="775" t="s">
        <v>87</v>
      </c>
      <c r="D6538" s="775" t="s">
        <v>175</v>
      </c>
      <c r="E6538" s="775">
        <v>2.632E-2</v>
      </c>
      <c r="F6538" s="775" t="s">
        <v>7038</v>
      </c>
      <c r="G6538" s="775" t="s">
        <v>5863</v>
      </c>
      <c r="H6538" s="775" t="s">
        <v>5864</v>
      </c>
      <c r="I6538" s="775" t="s">
        <v>5865</v>
      </c>
    </row>
    <row r="6539" spans="1:9">
      <c r="A6539" s="775" t="str">
        <f>Table_wabobpsvr_AzureCalc_AzureCalcRateCard[[#This Row],[ServiceName]]&amp;Table_wabobpsvr_AzureCalc_AzureCalcRateCard[[#This Row],[Price_Level]]&amp;Table_wabobpsvr_AzureCalc_AzureCalcRateCard[[#This Row],[Region]]</f>
        <v>Basic Application Gateway Hours (Small)B9</v>
      </c>
      <c r="B6539" s="775">
        <v>9</v>
      </c>
      <c r="C6539" s="775" t="s">
        <v>87</v>
      </c>
      <c r="D6539" s="775" t="s">
        <v>175</v>
      </c>
      <c r="E6539" s="775">
        <v>2.632E-2</v>
      </c>
      <c r="F6539" s="775" t="s">
        <v>7038</v>
      </c>
      <c r="G6539" s="775" t="s">
        <v>5866</v>
      </c>
      <c r="H6539" s="775" t="s">
        <v>5867</v>
      </c>
      <c r="I6539" s="775" t="s">
        <v>5868</v>
      </c>
    </row>
    <row r="6540" spans="1:9">
      <c r="A6540" s="775" t="str">
        <f>Table_wabobpsvr_AzureCalc_AzureCalcRateCard[[#This Row],[ServiceName]]&amp;Table_wabobpsvr_AzureCalc_AzureCalcRateCard[[#This Row],[Price_Level]]&amp;Table_wabobpsvr_AzureCalc_AzureCalcRateCard[[#This Row],[Region]]</f>
        <v>Basic Application Gateway Hours (Small)B13</v>
      </c>
      <c r="B6540" s="775">
        <v>13</v>
      </c>
      <c r="C6540" s="775" t="s">
        <v>87</v>
      </c>
      <c r="D6540" s="775" t="s">
        <v>175</v>
      </c>
      <c r="E6540" s="775">
        <v>2.8576000000000001E-2</v>
      </c>
      <c r="F6540" s="775" t="s">
        <v>7038</v>
      </c>
      <c r="G6540" s="775" t="s">
        <v>5869</v>
      </c>
      <c r="H6540" s="775" t="s">
        <v>5870</v>
      </c>
      <c r="I6540" s="775" t="s">
        <v>5871</v>
      </c>
    </row>
    <row r="6541" spans="1:9">
      <c r="A6541" s="775" t="str">
        <f>Table_wabobpsvr_AzureCalc_AzureCalcRateCard[[#This Row],[ServiceName]]&amp;Table_wabobpsvr_AzureCalc_AzureCalcRateCard[[#This Row],[Price_Level]]&amp;Table_wabobpsvr_AzureCalc_AzureCalcRateCard[[#This Row],[Region]]</f>
        <v>Basic Application Gateway Data (Small)B</v>
      </c>
      <c r="B6541" s="775"/>
      <c r="C6541" s="775" t="s">
        <v>9</v>
      </c>
      <c r="D6541" s="775" t="s">
        <v>175</v>
      </c>
      <c r="E6541" s="775">
        <v>7.5199999999999998E-3</v>
      </c>
      <c r="F6541" s="775" t="s">
        <v>7040</v>
      </c>
      <c r="G6541" s="775" t="s">
        <v>5872</v>
      </c>
      <c r="H6541" s="775" t="s">
        <v>5873</v>
      </c>
      <c r="I6541" s="775" t="s">
        <v>5874</v>
      </c>
    </row>
    <row r="6542" spans="1:9">
      <c r="A6542" s="775" t="str">
        <f>Table_wabobpsvr_AzureCalc_AzureCalcRateCard[[#This Row],[ServiceName]]&amp;Table_wabobpsvr_AzureCalc_AzureCalcRateCard[[#This Row],[Price_Level]]&amp;Table_wabobpsvr_AzureCalc_AzureCalcRateCard[[#This Row],[Region]]</f>
        <v>Basic Application Gateway Hours (Medium)B2</v>
      </c>
      <c r="B6542" s="775">
        <v>2</v>
      </c>
      <c r="C6542" s="775" t="s">
        <v>87</v>
      </c>
      <c r="D6542" s="775" t="s">
        <v>175</v>
      </c>
      <c r="E6542" s="775">
        <v>6.5799999999999997E-2</v>
      </c>
      <c r="F6542" s="775" t="s">
        <v>7042</v>
      </c>
      <c r="G6542" s="775" t="s">
        <v>6840</v>
      </c>
      <c r="H6542" s="775" t="s">
        <v>6841</v>
      </c>
      <c r="I6542" s="775" t="s">
        <v>6816</v>
      </c>
    </row>
    <row r="6543" spans="1:9">
      <c r="A6543" s="775" t="str">
        <f>Table_wabobpsvr_AzureCalc_AzureCalcRateCard[[#This Row],[ServiceName]]&amp;Table_wabobpsvr_AzureCalc_AzureCalcRateCard[[#This Row],[Price_Level]]&amp;Table_wabobpsvr_AzureCalc_AzureCalcRateCard[[#This Row],[Region]]</f>
        <v>Basic Application Gateway Hours (Medium)B6</v>
      </c>
      <c r="B6543" s="775">
        <v>6</v>
      </c>
      <c r="C6543" s="775" t="s">
        <v>87</v>
      </c>
      <c r="D6543" s="775" t="s">
        <v>175</v>
      </c>
      <c r="E6543" s="775">
        <v>6.5799999999999997E-2</v>
      </c>
      <c r="F6543" s="775" t="s">
        <v>7042</v>
      </c>
      <c r="G6543" s="775" t="s">
        <v>6842</v>
      </c>
      <c r="H6543" s="775" t="s">
        <v>6843</v>
      </c>
      <c r="I6543" s="775" t="s">
        <v>6817</v>
      </c>
    </row>
    <row r="6544" spans="1:9">
      <c r="A6544" s="775" t="str">
        <f>Table_wabobpsvr_AzureCalc_AzureCalcRateCard[[#This Row],[ServiceName]]&amp;Table_wabobpsvr_AzureCalc_AzureCalcRateCard[[#This Row],[Price_Level]]&amp;Table_wabobpsvr_AzureCalc_AzureCalcRateCard[[#This Row],[Region]]</f>
        <v>Basic Application Gateway Hours (Medium)B3</v>
      </c>
      <c r="B6544" s="775">
        <v>3</v>
      </c>
      <c r="C6544" s="775" t="s">
        <v>87</v>
      </c>
      <c r="D6544" s="775" t="s">
        <v>175</v>
      </c>
      <c r="E6544" s="775">
        <v>6.5799999999999997E-2</v>
      </c>
      <c r="F6544" s="775" t="s">
        <v>7042</v>
      </c>
      <c r="G6544" s="775" t="s">
        <v>6844</v>
      </c>
      <c r="H6544" s="775" t="s">
        <v>6845</v>
      </c>
      <c r="I6544" s="775" t="s">
        <v>6818</v>
      </c>
    </row>
    <row r="6545" spans="1:9">
      <c r="A6545" s="775" t="str">
        <f>Table_wabobpsvr_AzureCalc_AzureCalcRateCard[[#This Row],[ServiceName]]&amp;Table_wabobpsvr_AzureCalc_AzureCalcRateCard[[#This Row],[Price_Level]]&amp;Table_wabobpsvr_AzureCalc_AzureCalcRateCard[[#This Row],[Region]]</f>
        <v>Basic Application Gateway Hours (Medium)B5</v>
      </c>
      <c r="B6545" s="775">
        <v>5</v>
      </c>
      <c r="C6545" s="775" t="s">
        <v>87</v>
      </c>
      <c r="D6545" s="775" t="s">
        <v>175</v>
      </c>
      <c r="E6545" s="775">
        <v>6.5799999999999997E-2</v>
      </c>
      <c r="F6545" s="775" t="s">
        <v>7042</v>
      </c>
      <c r="G6545" s="775" t="s">
        <v>6846</v>
      </c>
      <c r="H6545" s="775" t="s">
        <v>6847</v>
      </c>
      <c r="I6545" s="775" t="s">
        <v>6819</v>
      </c>
    </row>
    <row r="6546" spans="1:9">
      <c r="A6546" s="775" t="str">
        <f>Table_wabobpsvr_AzureCalc_AzureCalcRateCard[[#This Row],[ServiceName]]&amp;Table_wabobpsvr_AzureCalc_AzureCalcRateCard[[#This Row],[Price_Level]]&amp;Table_wabobpsvr_AzureCalc_AzureCalcRateCard[[#This Row],[Region]]</f>
        <v>Basic Application Gateway Hours (Medium)B1</v>
      </c>
      <c r="B6546" s="775">
        <v>1</v>
      </c>
      <c r="C6546" s="775" t="s">
        <v>87</v>
      </c>
      <c r="D6546" s="775" t="s">
        <v>175</v>
      </c>
      <c r="E6546" s="775">
        <v>6.5799999999999997E-2</v>
      </c>
      <c r="F6546" s="775" t="s">
        <v>7042</v>
      </c>
      <c r="G6546" s="775" t="s">
        <v>5824</v>
      </c>
      <c r="H6546" s="775" t="s">
        <v>5825</v>
      </c>
      <c r="I6546" s="775" t="s">
        <v>5826</v>
      </c>
    </row>
    <row r="6547" spans="1:9">
      <c r="A6547" s="775" t="str">
        <f>Table_wabobpsvr_AzureCalc_AzureCalcRateCard[[#This Row],[ServiceName]]&amp;Table_wabobpsvr_AzureCalc_AzureCalcRateCard[[#This Row],[Price_Level]]&amp;Table_wabobpsvr_AzureCalc_AzureCalcRateCard[[#This Row],[Region]]</f>
        <v>Basic Application Gateway Hours (Medium)B4</v>
      </c>
      <c r="B6547" s="775">
        <v>4</v>
      </c>
      <c r="C6547" s="775" t="s">
        <v>87</v>
      </c>
      <c r="D6547" s="775" t="s">
        <v>175</v>
      </c>
      <c r="E6547" s="775">
        <v>7.3695999999999998E-2</v>
      </c>
      <c r="F6547" s="775" t="s">
        <v>7042</v>
      </c>
      <c r="G6547" s="775" t="s">
        <v>5827</v>
      </c>
      <c r="H6547" s="775" t="s">
        <v>5828</v>
      </c>
      <c r="I6547" s="775" t="s">
        <v>5829</v>
      </c>
    </row>
    <row r="6548" spans="1:9">
      <c r="A6548" s="775" t="str">
        <f>Table_wabobpsvr_AzureCalc_AzureCalcRateCard[[#This Row],[ServiceName]]&amp;Table_wabobpsvr_AzureCalc_AzureCalcRateCard[[#This Row],[Price_Level]]&amp;Table_wabobpsvr_AzureCalc_AzureCalcRateCard[[#This Row],[Region]]</f>
        <v>Basic Application Gateway Hours (Medium)B11</v>
      </c>
      <c r="B6548" s="775">
        <v>11</v>
      </c>
      <c r="C6548" s="775" t="s">
        <v>87</v>
      </c>
      <c r="D6548" s="775" t="s">
        <v>175</v>
      </c>
      <c r="E6548" s="775">
        <v>7.1064000000000002E-2</v>
      </c>
      <c r="F6548" s="775" t="s">
        <v>7042</v>
      </c>
      <c r="G6548" s="775" t="s">
        <v>5830</v>
      </c>
      <c r="H6548" s="775" t="s">
        <v>5831</v>
      </c>
      <c r="I6548" s="775" t="s">
        <v>5832</v>
      </c>
    </row>
    <row r="6549" spans="1:9">
      <c r="A6549" s="775" t="str">
        <f>Table_wabobpsvr_AzureCalc_AzureCalcRateCard[[#This Row],[ServiceName]]&amp;Table_wabobpsvr_AzureCalc_AzureCalcRateCard[[#This Row],[Price_Level]]&amp;Table_wabobpsvr_AzureCalc_AzureCalcRateCard[[#This Row],[Region]]</f>
        <v>Basic Application Gateway Hours (Medium)B12</v>
      </c>
      <c r="B6549" s="775">
        <v>12</v>
      </c>
      <c r="C6549" s="775" t="s">
        <v>87</v>
      </c>
      <c r="D6549" s="775" t="s">
        <v>175</v>
      </c>
      <c r="E6549" s="775">
        <v>7.1064000000000002E-2</v>
      </c>
      <c r="F6549" s="775" t="s">
        <v>7042</v>
      </c>
      <c r="G6549" s="775" t="s">
        <v>5833</v>
      </c>
      <c r="H6549" s="775" t="s">
        <v>5834</v>
      </c>
      <c r="I6549" s="775" t="s">
        <v>5835</v>
      </c>
    </row>
    <row r="6550" spans="1:9">
      <c r="A6550" s="775" t="str">
        <f>Table_wabobpsvr_AzureCalc_AzureCalcRateCard[[#This Row],[ServiceName]]&amp;Table_wabobpsvr_AzureCalc_AzureCalcRateCard[[#This Row],[Price_Level]]&amp;Table_wabobpsvr_AzureCalc_AzureCalcRateCard[[#This Row],[Region]]</f>
        <v>Basic Application Gateway Hours (Medium)B7</v>
      </c>
      <c r="B6550" s="775">
        <v>7</v>
      </c>
      <c r="C6550" s="775" t="s">
        <v>87</v>
      </c>
      <c r="D6550" s="775" t="s">
        <v>175</v>
      </c>
      <c r="E6550" s="775">
        <v>7.3695999999999998E-2</v>
      </c>
      <c r="F6550" s="775" t="s">
        <v>7042</v>
      </c>
      <c r="G6550" s="775" t="s">
        <v>5836</v>
      </c>
      <c r="H6550" s="775" t="s">
        <v>5837</v>
      </c>
      <c r="I6550" s="775" t="s">
        <v>5838</v>
      </c>
    </row>
    <row r="6551" spans="1:9">
      <c r="A6551" s="775" t="str">
        <f>Table_wabobpsvr_AzureCalc_AzureCalcRateCard[[#This Row],[ServiceName]]&amp;Table_wabobpsvr_AzureCalc_AzureCalcRateCard[[#This Row],[Price_Level]]&amp;Table_wabobpsvr_AzureCalc_AzureCalcRateCard[[#This Row],[Region]]</f>
        <v>Basic Application Gateway Hours (Medium)B8</v>
      </c>
      <c r="B6551" s="775">
        <v>8</v>
      </c>
      <c r="C6551" s="775" t="s">
        <v>87</v>
      </c>
      <c r="D6551" s="775" t="s">
        <v>175</v>
      </c>
      <c r="E6551" s="775">
        <v>7.3695999999999998E-2</v>
      </c>
      <c r="F6551" s="775" t="s">
        <v>7042</v>
      </c>
      <c r="G6551" s="775" t="s">
        <v>5839</v>
      </c>
      <c r="H6551" s="775" t="s">
        <v>5840</v>
      </c>
      <c r="I6551" s="775" t="s">
        <v>5841</v>
      </c>
    </row>
    <row r="6552" spans="1:9">
      <c r="A6552" s="775" t="str">
        <f>Table_wabobpsvr_AzureCalc_AzureCalcRateCard[[#This Row],[ServiceName]]&amp;Table_wabobpsvr_AzureCalc_AzureCalcRateCard[[#This Row],[Price_Level]]&amp;Table_wabobpsvr_AzureCalc_AzureCalcRateCard[[#This Row],[Region]]</f>
        <v>Basic Application Gateway Hours (Medium)B15</v>
      </c>
      <c r="B6552" s="775">
        <v>15</v>
      </c>
      <c r="C6552" s="775" t="s">
        <v>87</v>
      </c>
      <c r="D6552" s="775" t="s">
        <v>175</v>
      </c>
      <c r="E6552" s="775">
        <v>7.3695999999999998E-2</v>
      </c>
      <c r="F6552" s="775" t="s">
        <v>7042</v>
      </c>
      <c r="G6552" s="775" t="s">
        <v>5842</v>
      </c>
      <c r="H6552" s="775" t="s">
        <v>5843</v>
      </c>
      <c r="I6552" s="775" t="s">
        <v>5844</v>
      </c>
    </row>
    <row r="6553" spans="1:9">
      <c r="A6553" s="775" t="str">
        <f>Table_wabobpsvr_AzureCalc_AzureCalcRateCard[[#This Row],[ServiceName]]&amp;Table_wabobpsvr_AzureCalc_AzureCalcRateCard[[#This Row],[Price_Level]]&amp;Table_wabobpsvr_AzureCalc_AzureCalcRateCard[[#This Row],[Region]]</f>
        <v>Basic Application Gateway Hours (Medium)B16</v>
      </c>
      <c r="B6553" s="775">
        <v>16</v>
      </c>
      <c r="C6553" s="775" t="s">
        <v>87</v>
      </c>
      <c r="D6553" s="775" t="s">
        <v>175</v>
      </c>
      <c r="E6553" s="775">
        <v>7.3695999999999998E-2</v>
      </c>
      <c r="F6553" s="775" t="s">
        <v>7042</v>
      </c>
      <c r="G6553" s="775" t="s">
        <v>5845</v>
      </c>
      <c r="H6553" s="775" t="s">
        <v>5846</v>
      </c>
      <c r="I6553" s="775" t="s">
        <v>5847</v>
      </c>
    </row>
    <row r="6554" spans="1:9">
      <c r="A6554" s="775" t="str">
        <f>Table_wabobpsvr_AzureCalc_AzureCalcRateCard[[#This Row],[ServiceName]]&amp;Table_wabobpsvr_AzureCalc_AzureCalcRateCard[[#This Row],[Price_Level]]&amp;Table_wabobpsvr_AzureCalc_AzureCalcRateCard[[#This Row],[Region]]</f>
        <v>Basic Application Gateway Hours (Medium)B10</v>
      </c>
      <c r="B6554" s="775">
        <v>10</v>
      </c>
      <c r="C6554" s="775" t="s">
        <v>87</v>
      </c>
      <c r="D6554" s="775" t="s">
        <v>175</v>
      </c>
      <c r="E6554" s="775">
        <v>7.3695999999999998E-2</v>
      </c>
      <c r="F6554" s="775" t="s">
        <v>7042</v>
      </c>
      <c r="G6554" s="775" t="s">
        <v>5848</v>
      </c>
      <c r="H6554" s="775" t="s">
        <v>5849</v>
      </c>
      <c r="I6554" s="775" t="s">
        <v>5850</v>
      </c>
    </row>
    <row r="6555" spans="1:9">
      <c r="A6555" s="775" t="str">
        <f>Table_wabobpsvr_AzureCalc_AzureCalcRateCard[[#This Row],[ServiceName]]&amp;Table_wabobpsvr_AzureCalc_AzureCalcRateCard[[#This Row],[Price_Level]]&amp;Table_wabobpsvr_AzureCalc_AzureCalcRateCard[[#This Row],[Region]]</f>
        <v>Basic Application Gateway Hours (Medium)B9</v>
      </c>
      <c r="B6555" s="775">
        <v>9</v>
      </c>
      <c r="C6555" s="775" t="s">
        <v>87</v>
      </c>
      <c r="D6555" s="775" t="s">
        <v>175</v>
      </c>
      <c r="E6555" s="775">
        <v>7.3695999999999998E-2</v>
      </c>
      <c r="F6555" s="775" t="s">
        <v>7042</v>
      </c>
      <c r="G6555" s="775" t="s">
        <v>6848</v>
      </c>
      <c r="H6555" s="775" t="s">
        <v>6849</v>
      </c>
      <c r="I6555" s="775" t="s">
        <v>6820</v>
      </c>
    </row>
    <row r="6556" spans="1:9">
      <c r="A6556" s="775" t="str">
        <f>Table_wabobpsvr_AzureCalc_AzureCalcRateCard[[#This Row],[ServiceName]]&amp;Table_wabobpsvr_AzureCalc_AzureCalcRateCard[[#This Row],[Price_Level]]&amp;Table_wabobpsvr_AzureCalc_AzureCalcRateCard[[#This Row],[Region]]</f>
        <v>Basic Application Gateway Hours (Medium)B13</v>
      </c>
      <c r="B6556" s="775">
        <v>13</v>
      </c>
      <c r="C6556" s="775" t="s">
        <v>87</v>
      </c>
      <c r="D6556" s="775" t="s">
        <v>175</v>
      </c>
      <c r="E6556" s="775">
        <v>7.9899999999999999E-2</v>
      </c>
      <c r="F6556" s="775" t="s">
        <v>7042</v>
      </c>
      <c r="G6556" s="775" t="s">
        <v>6850</v>
      </c>
      <c r="H6556" s="775" t="s">
        <v>6851</v>
      </c>
      <c r="I6556" s="775" t="s">
        <v>6821</v>
      </c>
    </row>
    <row r="6557" spans="1:9">
      <c r="A6557" s="775" t="str">
        <f>Table_wabobpsvr_AzureCalc_AzureCalcRateCard[[#This Row],[ServiceName]]&amp;Table_wabobpsvr_AzureCalc_AzureCalcRateCard[[#This Row],[Price_Level]]&amp;Table_wabobpsvr_AzureCalc_AzureCalcRateCard[[#This Row],[Region]]</f>
        <v>Basic Application Gateway Data (Medium)B</v>
      </c>
      <c r="B6557" s="775"/>
      <c r="C6557" s="775" t="s">
        <v>9</v>
      </c>
      <c r="D6557" s="775" t="s">
        <v>175</v>
      </c>
      <c r="E6557" s="775">
        <v>6.5799999999999999E-3</v>
      </c>
      <c r="F6557" s="775" t="s">
        <v>7039</v>
      </c>
      <c r="G6557" s="775" t="s">
        <v>6852</v>
      </c>
      <c r="H6557" s="775" t="s">
        <v>6853</v>
      </c>
      <c r="I6557" s="775" t="s">
        <v>6822</v>
      </c>
    </row>
    <row r="6558" spans="1:9">
      <c r="A6558" s="775" t="str">
        <f>Table_wabobpsvr_AzureCalc_AzureCalcRateCard[[#This Row],[ServiceName]]&amp;Table_wabobpsvr_AzureCalc_AzureCalcRateCard[[#This Row],[Price_Level]]&amp;Table_wabobpsvr_AzureCalc_AzureCalcRateCard[[#This Row],[Region]]</f>
        <v>Basic Application Gateway Hours (Large)B2</v>
      </c>
      <c r="B6558" s="775">
        <v>2</v>
      </c>
      <c r="C6558" s="775" t="s">
        <v>87</v>
      </c>
      <c r="D6558" s="775" t="s">
        <v>175</v>
      </c>
      <c r="E6558" s="775">
        <v>0.30080000000000001</v>
      </c>
      <c r="F6558" s="775" t="s">
        <v>7043</v>
      </c>
      <c r="G6558" s="775" t="s">
        <v>6854</v>
      </c>
      <c r="H6558" s="775" t="s">
        <v>6855</v>
      </c>
      <c r="I6558" s="775" t="s">
        <v>6823</v>
      </c>
    </row>
    <row r="6559" spans="1:9">
      <c r="A6559" s="775" t="str">
        <f>Table_wabobpsvr_AzureCalc_AzureCalcRateCard[[#This Row],[ServiceName]]&amp;Table_wabobpsvr_AzureCalc_AzureCalcRateCard[[#This Row],[Price_Level]]&amp;Table_wabobpsvr_AzureCalc_AzureCalcRateCard[[#This Row],[Region]]</f>
        <v>Basic Application Gateway Hours (Large)B6</v>
      </c>
      <c r="B6559" s="775">
        <v>6</v>
      </c>
      <c r="C6559" s="775" t="s">
        <v>87</v>
      </c>
      <c r="D6559" s="775" t="s">
        <v>175</v>
      </c>
      <c r="E6559" s="775">
        <v>0.30080000000000001</v>
      </c>
      <c r="F6559" s="775" t="s">
        <v>7043</v>
      </c>
      <c r="G6559" s="775" t="s">
        <v>6856</v>
      </c>
      <c r="H6559" s="775" t="s">
        <v>6857</v>
      </c>
      <c r="I6559" s="775" t="s">
        <v>6824</v>
      </c>
    </row>
    <row r="6560" spans="1:9">
      <c r="A6560" s="775" t="str">
        <f>Table_wabobpsvr_AzureCalc_AzureCalcRateCard[[#This Row],[ServiceName]]&amp;Table_wabobpsvr_AzureCalc_AzureCalcRateCard[[#This Row],[Price_Level]]&amp;Table_wabobpsvr_AzureCalc_AzureCalcRateCard[[#This Row],[Region]]</f>
        <v>Basic Application Gateway Hours (Large)B3</v>
      </c>
      <c r="B6560" s="775">
        <v>3</v>
      </c>
      <c r="C6560" s="775" t="s">
        <v>87</v>
      </c>
      <c r="D6560" s="775" t="s">
        <v>175</v>
      </c>
      <c r="E6560" s="775">
        <v>0.30080000000000001</v>
      </c>
      <c r="F6560" s="775" t="s">
        <v>7043</v>
      </c>
      <c r="G6560" s="775" t="s">
        <v>6858</v>
      </c>
      <c r="H6560" s="775" t="s">
        <v>6859</v>
      </c>
      <c r="I6560" s="775" t="s">
        <v>6825</v>
      </c>
    </row>
    <row r="6561" spans="1:9">
      <c r="A6561" s="775" t="str">
        <f>Table_wabobpsvr_AzureCalc_AzureCalcRateCard[[#This Row],[ServiceName]]&amp;Table_wabobpsvr_AzureCalc_AzureCalcRateCard[[#This Row],[Price_Level]]&amp;Table_wabobpsvr_AzureCalc_AzureCalcRateCard[[#This Row],[Region]]</f>
        <v>Basic Application Gateway Hours (Large)B5</v>
      </c>
      <c r="B6561" s="775">
        <v>5</v>
      </c>
      <c r="C6561" s="775" t="s">
        <v>87</v>
      </c>
      <c r="D6561" s="775" t="s">
        <v>175</v>
      </c>
      <c r="E6561" s="775">
        <v>0.30080000000000001</v>
      </c>
      <c r="F6561" s="775" t="s">
        <v>7043</v>
      </c>
      <c r="G6561" s="775" t="s">
        <v>6860</v>
      </c>
      <c r="H6561" s="775" t="s">
        <v>6861</v>
      </c>
      <c r="I6561" s="775" t="s">
        <v>6826</v>
      </c>
    </row>
    <row r="6562" spans="1:9">
      <c r="A6562" s="775" t="str">
        <f>Table_wabobpsvr_AzureCalc_AzureCalcRateCard[[#This Row],[ServiceName]]&amp;Table_wabobpsvr_AzureCalc_AzureCalcRateCard[[#This Row],[Price_Level]]&amp;Table_wabobpsvr_AzureCalc_AzureCalcRateCard[[#This Row],[Region]]</f>
        <v>Basic Application Gateway Hours (Large)B1</v>
      </c>
      <c r="B6562" s="775">
        <v>1</v>
      </c>
      <c r="C6562" s="775" t="s">
        <v>87</v>
      </c>
      <c r="D6562" s="775" t="s">
        <v>175</v>
      </c>
      <c r="E6562" s="775">
        <v>0.30080000000000001</v>
      </c>
      <c r="F6562" s="775" t="s">
        <v>7043</v>
      </c>
      <c r="G6562" s="775" t="s">
        <v>6862</v>
      </c>
      <c r="H6562" s="775" t="s">
        <v>6863</v>
      </c>
      <c r="I6562" s="775" t="s">
        <v>6827</v>
      </c>
    </row>
    <row r="6563" spans="1:9">
      <c r="A6563" s="775" t="str">
        <f>Table_wabobpsvr_AzureCalc_AzureCalcRateCard[[#This Row],[ServiceName]]&amp;Table_wabobpsvr_AzureCalc_AzureCalcRateCard[[#This Row],[Price_Level]]&amp;Table_wabobpsvr_AzureCalc_AzureCalcRateCard[[#This Row],[Region]]</f>
        <v>Basic Application Gateway Hours (Large)B4</v>
      </c>
      <c r="B6563" s="775">
        <v>4</v>
      </c>
      <c r="C6563" s="775" t="s">
        <v>87</v>
      </c>
      <c r="D6563" s="775" t="s">
        <v>175</v>
      </c>
      <c r="E6563" s="775">
        <v>0.33689599999999997</v>
      </c>
      <c r="F6563" s="775" t="s">
        <v>7043</v>
      </c>
      <c r="G6563" s="775" t="s">
        <v>6864</v>
      </c>
      <c r="H6563" s="775" t="s">
        <v>6865</v>
      </c>
      <c r="I6563" s="775" t="s">
        <v>6828</v>
      </c>
    </row>
    <row r="6564" spans="1:9">
      <c r="A6564" s="775" t="str">
        <f>Table_wabobpsvr_AzureCalc_AzureCalcRateCard[[#This Row],[ServiceName]]&amp;Table_wabobpsvr_AzureCalc_AzureCalcRateCard[[#This Row],[Price_Level]]&amp;Table_wabobpsvr_AzureCalc_AzureCalcRateCard[[#This Row],[Region]]</f>
        <v>Basic Application Gateway Hours (Large)B11</v>
      </c>
      <c r="B6564" s="775">
        <v>11</v>
      </c>
      <c r="C6564" s="775" t="s">
        <v>87</v>
      </c>
      <c r="D6564" s="775" t="s">
        <v>175</v>
      </c>
      <c r="E6564" s="775">
        <v>0.32486399999999999</v>
      </c>
      <c r="F6564" s="775" t="s">
        <v>7043</v>
      </c>
      <c r="G6564" s="775" t="s">
        <v>6866</v>
      </c>
      <c r="H6564" s="775" t="s">
        <v>6867</v>
      </c>
      <c r="I6564" s="775" t="s">
        <v>6829</v>
      </c>
    </row>
    <row r="6565" spans="1:9">
      <c r="A6565" s="775" t="str">
        <f>Table_wabobpsvr_AzureCalc_AzureCalcRateCard[[#This Row],[ServiceName]]&amp;Table_wabobpsvr_AzureCalc_AzureCalcRateCard[[#This Row],[Price_Level]]&amp;Table_wabobpsvr_AzureCalc_AzureCalcRateCard[[#This Row],[Region]]</f>
        <v>Basic Application Gateway Hours (Large)B12</v>
      </c>
      <c r="B6565" s="775">
        <v>12</v>
      </c>
      <c r="C6565" s="775" t="s">
        <v>87</v>
      </c>
      <c r="D6565" s="775" t="s">
        <v>175</v>
      </c>
      <c r="E6565" s="775">
        <v>0.32486399999999999</v>
      </c>
      <c r="F6565" s="775" t="s">
        <v>7043</v>
      </c>
      <c r="G6565" s="775" t="s">
        <v>6868</v>
      </c>
      <c r="H6565" s="775" t="s">
        <v>6869</v>
      </c>
      <c r="I6565" s="775" t="s">
        <v>6830</v>
      </c>
    </row>
    <row r="6566" spans="1:9">
      <c r="A6566" s="775" t="str">
        <f>Table_wabobpsvr_AzureCalc_AzureCalcRateCard[[#This Row],[ServiceName]]&amp;Table_wabobpsvr_AzureCalc_AzureCalcRateCard[[#This Row],[Price_Level]]&amp;Table_wabobpsvr_AzureCalc_AzureCalcRateCard[[#This Row],[Region]]</f>
        <v>Basic Application Gateway Hours (Large)B7</v>
      </c>
      <c r="B6566" s="775">
        <v>7</v>
      </c>
      <c r="C6566" s="775" t="s">
        <v>87</v>
      </c>
      <c r="D6566" s="775" t="s">
        <v>175</v>
      </c>
      <c r="E6566" s="775">
        <v>0.33689599999999997</v>
      </c>
      <c r="F6566" s="775" t="s">
        <v>7043</v>
      </c>
      <c r="G6566" s="775" t="s">
        <v>6870</v>
      </c>
      <c r="H6566" s="775" t="s">
        <v>6871</v>
      </c>
      <c r="I6566" s="775" t="s">
        <v>6831</v>
      </c>
    </row>
    <row r="6567" spans="1:9">
      <c r="A6567" s="775" t="str">
        <f>Table_wabobpsvr_AzureCalc_AzureCalcRateCard[[#This Row],[ServiceName]]&amp;Table_wabobpsvr_AzureCalc_AzureCalcRateCard[[#This Row],[Price_Level]]&amp;Table_wabobpsvr_AzureCalc_AzureCalcRateCard[[#This Row],[Region]]</f>
        <v>Basic Application Gateway Hours (Large)B8</v>
      </c>
      <c r="B6567" s="775">
        <v>8</v>
      </c>
      <c r="C6567" s="775" t="s">
        <v>87</v>
      </c>
      <c r="D6567" s="775" t="s">
        <v>175</v>
      </c>
      <c r="E6567" s="775">
        <v>0.33689599999999997</v>
      </c>
      <c r="F6567" s="775" t="s">
        <v>7043</v>
      </c>
      <c r="G6567" s="775" t="s">
        <v>5875</v>
      </c>
      <c r="H6567" s="775" t="s">
        <v>5876</v>
      </c>
      <c r="I6567" s="775" t="s">
        <v>5877</v>
      </c>
    </row>
    <row r="6568" spans="1:9">
      <c r="A6568" s="775" t="str">
        <f>Table_wabobpsvr_AzureCalc_AzureCalcRateCard[[#This Row],[ServiceName]]&amp;Table_wabobpsvr_AzureCalc_AzureCalcRateCard[[#This Row],[Price_Level]]&amp;Table_wabobpsvr_AzureCalc_AzureCalcRateCard[[#This Row],[Region]]</f>
        <v>Basic Application Gateway Hours (Large)B15</v>
      </c>
      <c r="B6568" s="775">
        <v>15</v>
      </c>
      <c r="C6568" s="775" t="s">
        <v>87</v>
      </c>
      <c r="D6568" s="775" t="s">
        <v>175</v>
      </c>
      <c r="E6568" s="775">
        <v>0.33689599999999997</v>
      </c>
      <c r="F6568" s="775" t="s">
        <v>7043</v>
      </c>
      <c r="G6568" s="775" t="s">
        <v>5878</v>
      </c>
      <c r="H6568" s="775" t="s">
        <v>5879</v>
      </c>
      <c r="I6568" s="775" t="s">
        <v>5880</v>
      </c>
    </row>
    <row r="6569" spans="1:9">
      <c r="A6569" s="775" t="str">
        <f>Table_wabobpsvr_AzureCalc_AzureCalcRateCard[[#This Row],[ServiceName]]&amp;Table_wabobpsvr_AzureCalc_AzureCalcRateCard[[#This Row],[Price_Level]]&amp;Table_wabobpsvr_AzureCalc_AzureCalcRateCard[[#This Row],[Region]]</f>
        <v>Basic Application Gateway Hours (Large)B16</v>
      </c>
      <c r="B6569" s="775">
        <v>16</v>
      </c>
      <c r="C6569" s="775" t="s">
        <v>87</v>
      </c>
      <c r="D6569" s="775" t="s">
        <v>175</v>
      </c>
      <c r="E6569" s="775">
        <v>0.33689599999999997</v>
      </c>
      <c r="F6569" s="775" t="s">
        <v>7043</v>
      </c>
      <c r="G6569" s="775" t="s">
        <v>5881</v>
      </c>
      <c r="H6569" s="775" t="s">
        <v>5882</v>
      </c>
      <c r="I6569" s="775" t="s">
        <v>5883</v>
      </c>
    </row>
    <row r="6570" spans="1:9">
      <c r="A6570" s="775" t="str">
        <f>Table_wabobpsvr_AzureCalc_AzureCalcRateCard[[#This Row],[ServiceName]]&amp;Table_wabobpsvr_AzureCalc_AzureCalcRateCard[[#This Row],[Price_Level]]&amp;Table_wabobpsvr_AzureCalc_AzureCalcRateCard[[#This Row],[Region]]</f>
        <v>Basic Application Gateway Hours (Large)B10</v>
      </c>
      <c r="B6570" s="775">
        <v>10</v>
      </c>
      <c r="C6570" s="775" t="s">
        <v>87</v>
      </c>
      <c r="D6570" s="775" t="s">
        <v>175</v>
      </c>
      <c r="E6570" s="775">
        <v>0.33689599999999997</v>
      </c>
      <c r="F6570" s="775" t="s">
        <v>7043</v>
      </c>
      <c r="G6570" s="775" t="s">
        <v>5884</v>
      </c>
      <c r="H6570" s="775" t="s">
        <v>5885</v>
      </c>
      <c r="I6570" s="775" t="s">
        <v>5886</v>
      </c>
    </row>
    <row r="6571" spans="1:9">
      <c r="A6571" s="775" t="str">
        <f>Table_wabobpsvr_AzureCalc_AzureCalcRateCard[[#This Row],[ServiceName]]&amp;Table_wabobpsvr_AzureCalc_AzureCalcRateCard[[#This Row],[Price_Level]]&amp;Table_wabobpsvr_AzureCalc_AzureCalcRateCard[[#This Row],[Region]]</f>
        <v>Basic Application Gateway Hours (Large)B9</v>
      </c>
      <c r="B6571" s="775">
        <v>9</v>
      </c>
      <c r="C6571" s="775" t="s">
        <v>87</v>
      </c>
      <c r="D6571" s="775" t="s">
        <v>175</v>
      </c>
      <c r="E6571" s="775">
        <v>0.33689599999999997</v>
      </c>
      <c r="F6571" s="775" t="s">
        <v>7043</v>
      </c>
      <c r="G6571" s="775" t="s">
        <v>5887</v>
      </c>
      <c r="H6571" s="775" t="s">
        <v>5888</v>
      </c>
      <c r="I6571" s="775" t="s">
        <v>5889</v>
      </c>
    </row>
    <row r="6572" spans="1:9">
      <c r="A6572" s="775" t="str">
        <f>Table_wabobpsvr_AzureCalc_AzureCalcRateCard[[#This Row],[ServiceName]]&amp;Table_wabobpsvr_AzureCalc_AzureCalcRateCard[[#This Row],[Price_Level]]&amp;Table_wabobpsvr_AzureCalc_AzureCalcRateCard[[#This Row],[Region]]</f>
        <v>Basic Application Gateway Hours (Large)B13</v>
      </c>
      <c r="B6572" s="775">
        <v>13</v>
      </c>
      <c r="C6572" s="775" t="s">
        <v>87</v>
      </c>
      <c r="D6572" s="775" t="s">
        <v>175</v>
      </c>
      <c r="E6572" s="775">
        <v>0.365284</v>
      </c>
      <c r="F6572" s="775" t="s">
        <v>7043</v>
      </c>
      <c r="G6572" s="775" t="s">
        <v>5890</v>
      </c>
      <c r="H6572" s="775" t="s">
        <v>5891</v>
      </c>
      <c r="I6572" s="775" t="s">
        <v>5892</v>
      </c>
    </row>
    <row r="6573" spans="1:9">
      <c r="A6573" s="775" t="str">
        <f>Table_wabobpsvr_AzureCalc_AzureCalcRateCard[[#This Row],[ServiceName]]&amp;Table_wabobpsvr_AzureCalc_AzureCalcRateCard[[#This Row],[Price_Level]]&amp;Table_wabobpsvr_AzureCalc_AzureCalcRateCard[[#This Row],[Region]]</f>
        <v>Basic Application Gateway Data (Large)B</v>
      </c>
      <c r="B6573" s="775"/>
      <c r="C6573" s="775" t="s">
        <v>9</v>
      </c>
      <c r="D6573" s="775" t="s">
        <v>175</v>
      </c>
      <c r="E6573" s="775">
        <v>3.29E-3</v>
      </c>
      <c r="F6573" s="775" t="s">
        <v>7041</v>
      </c>
      <c r="G6573" s="775" t="s">
        <v>5893</v>
      </c>
      <c r="H6573" s="775" t="s">
        <v>5894</v>
      </c>
      <c r="I6573" s="775" t="s">
        <v>5895</v>
      </c>
    </row>
    <row r="6574" spans="1:9">
      <c r="A6574" s="775" t="str">
        <f>Table_wabobpsvr_AzureCalc_AzureCalcRateCard[[#This Row],[ServiceName]]&amp;Table_wabobpsvr_AzureCalc_AzureCalcRateCard[[#This Row],[Price_Level]]&amp;Table_wabobpsvr_AzureCalc_AzureCalcRateCard[[#This Row],[Region]]</f>
        <v>Basic Application Gateway Hours (Small)C2</v>
      </c>
      <c r="B6574" s="775">
        <v>2</v>
      </c>
      <c r="C6574" s="775" t="s">
        <v>87</v>
      </c>
      <c r="D6574" s="775" t="s">
        <v>177</v>
      </c>
      <c r="E6574" s="775">
        <v>2.27</v>
      </c>
      <c r="F6574" s="775" t="s">
        <v>7038</v>
      </c>
      <c r="G6574" s="775" t="s">
        <v>5376</v>
      </c>
      <c r="H6574" s="775" t="s">
        <v>5377</v>
      </c>
      <c r="I6574" s="775" t="s">
        <v>5378</v>
      </c>
    </row>
    <row r="6575" spans="1:9">
      <c r="A6575" s="775" t="str">
        <f>Table_wabobpsvr_AzureCalc_AzureCalcRateCard[[#This Row],[ServiceName]]&amp;Table_wabobpsvr_AzureCalc_AzureCalcRateCard[[#This Row],[Price_Level]]&amp;Table_wabobpsvr_AzureCalc_AzureCalcRateCard[[#This Row],[Region]]</f>
        <v>Basic Application Gateway Hours (Small)C6</v>
      </c>
      <c r="B6575" s="775">
        <v>6</v>
      </c>
      <c r="C6575" s="775" t="s">
        <v>87</v>
      </c>
      <c r="D6575" s="775" t="s">
        <v>177</v>
      </c>
      <c r="E6575" s="775">
        <v>2.27</v>
      </c>
      <c r="F6575" s="775" t="s">
        <v>7038</v>
      </c>
      <c r="G6575" s="775" t="s">
        <v>6832</v>
      </c>
      <c r="H6575" s="775" t="s">
        <v>6833</v>
      </c>
      <c r="I6575" s="775" t="s">
        <v>6812</v>
      </c>
    </row>
    <row r="6576" spans="1:9">
      <c r="A6576" s="775" t="str">
        <f>Table_wabobpsvr_AzureCalc_AzureCalcRateCard[[#This Row],[ServiceName]]&amp;Table_wabobpsvr_AzureCalc_AzureCalcRateCard[[#This Row],[Price_Level]]&amp;Table_wabobpsvr_AzureCalc_AzureCalcRateCard[[#This Row],[Region]]</f>
        <v>Basic Application Gateway Hours (Medium)C6</v>
      </c>
      <c r="B6576" s="775">
        <v>6</v>
      </c>
      <c r="C6576" s="775" t="s">
        <v>87</v>
      </c>
      <c r="D6576" s="775" t="s">
        <v>177</v>
      </c>
      <c r="E6576" s="775">
        <v>6.3700000000000007E-2</v>
      </c>
      <c r="F6576" s="775" t="s">
        <v>7042</v>
      </c>
      <c r="G6576" s="775" t="s">
        <v>6842</v>
      </c>
      <c r="H6576" s="775" t="s">
        <v>6843</v>
      </c>
      <c r="I6576" s="775" t="s">
        <v>6817</v>
      </c>
    </row>
    <row r="6577" spans="1:9">
      <c r="A6577" s="775" t="str">
        <f>Table_wabobpsvr_AzureCalc_AzureCalcRateCard[[#This Row],[ServiceName]]&amp;Table_wabobpsvr_AzureCalc_AzureCalcRateCard[[#This Row],[Price_Level]]&amp;Table_wabobpsvr_AzureCalc_AzureCalcRateCard[[#This Row],[Region]]</f>
        <v>Basic Application Gateway Hours (Medium)C3</v>
      </c>
      <c r="B6577" s="775">
        <v>3</v>
      </c>
      <c r="C6577" s="775" t="s">
        <v>87</v>
      </c>
      <c r="D6577" s="775" t="s">
        <v>177</v>
      </c>
      <c r="E6577" s="775">
        <v>6.3700000000000007E-2</v>
      </c>
      <c r="F6577" s="775" t="s">
        <v>7042</v>
      </c>
      <c r="G6577" s="775" t="s">
        <v>6844</v>
      </c>
      <c r="H6577" s="775" t="s">
        <v>6845</v>
      </c>
      <c r="I6577" s="775" t="s">
        <v>6818</v>
      </c>
    </row>
    <row r="6578" spans="1:9">
      <c r="A6578" s="775" t="str">
        <f>Table_wabobpsvr_AzureCalc_AzureCalcRateCard[[#This Row],[ServiceName]]&amp;Table_wabobpsvr_AzureCalc_AzureCalcRateCard[[#This Row],[Price_Level]]&amp;Table_wabobpsvr_AzureCalc_AzureCalcRateCard[[#This Row],[Region]]</f>
        <v>Basic Application Gateway Hours (Medium)C5</v>
      </c>
      <c r="B6578" s="775">
        <v>5</v>
      </c>
      <c r="C6578" s="775" t="s">
        <v>87</v>
      </c>
      <c r="D6578" s="775" t="s">
        <v>177</v>
      </c>
      <c r="E6578" s="775">
        <v>6.3700000000000007E-2</v>
      </c>
      <c r="F6578" s="775" t="s">
        <v>7042</v>
      </c>
      <c r="G6578" s="775" t="s">
        <v>6846</v>
      </c>
      <c r="H6578" s="775" t="s">
        <v>6847</v>
      </c>
      <c r="I6578" s="775" t="s">
        <v>6819</v>
      </c>
    </row>
    <row r="6579" spans="1:9">
      <c r="A6579" s="775" t="str">
        <f>Table_wabobpsvr_AzureCalc_AzureCalcRateCard[[#This Row],[ServiceName]]&amp;Table_wabobpsvr_AzureCalc_AzureCalcRateCard[[#This Row],[Price_Level]]&amp;Table_wabobpsvr_AzureCalc_AzureCalcRateCard[[#This Row],[Region]]</f>
        <v>Basic Application Gateway Hours (Medium)C1</v>
      </c>
      <c r="B6579" s="775">
        <v>1</v>
      </c>
      <c r="C6579" s="775" t="s">
        <v>87</v>
      </c>
      <c r="D6579" s="775" t="s">
        <v>177</v>
      </c>
      <c r="E6579" s="775">
        <v>6.3700000000000007E-2</v>
      </c>
      <c r="F6579" s="775" t="s">
        <v>7042</v>
      </c>
      <c r="G6579" s="775" t="s">
        <v>5824</v>
      </c>
      <c r="H6579" s="775" t="s">
        <v>5825</v>
      </c>
      <c r="I6579" s="775" t="s">
        <v>5826</v>
      </c>
    </row>
    <row r="6580" spans="1:9">
      <c r="A6580" s="775" t="str">
        <f>Table_wabobpsvr_AzureCalc_AzureCalcRateCard[[#This Row],[ServiceName]]&amp;Table_wabobpsvr_AzureCalc_AzureCalcRateCard[[#This Row],[Price_Level]]&amp;Table_wabobpsvr_AzureCalc_AzureCalcRateCard[[#This Row],[Region]]</f>
        <v>Basic Application Gateway Hours (Medium)C4</v>
      </c>
      <c r="B6580" s="775">
        <v>4</v>
      </c>
      <c r="C6580" s="775" t="s">
        <v>87</v>
      </c>
      <c r="D6580" s="775" t="s">
        <v>177</v>
      </c>
      <c r="E6580" s="775">
        <v>7.1344000000000005E-2</v>
      </c>
      <c r="F6580" s="775" t="s">
        <v>7042</v>
      </c>
      <c r="G6580" s="775" t="s">
        <v>5827</v>
      </c>
      <c r="H6580" s="775" t="s">
        <v>5828</v>
      </c>
      <c r="I6580" s="775" t="s">
        <v>5829</v>
      </c>
    </row>
    <row r="6581" spans="1:9">
      <c r="A6581" s="775" t="str">
        <f>Table_wabobpsvr_AzureCalc_AzureCalcRateCard[[#This Row],[ServiceName]]&amp;Table_wabobpsvr_AzureCalc_AzureCalcRateCard[[#This Row],[Price_Level]]&amp;Table_wabobpsvr_AzureCalc_AzureCalcRateCard[[#This Row],[Region]]</f>
        <v>Basic Application Gateway Hours (Medium)C11</v>
      </c>
      <c r="B6581" s="775">
        <v>11</v>
      </c>
      <c r="C6581" s="775" t="s">
        <v>87</v>
      </c>
      <c r="D6581" s="775" t="s">
        <v>177</v>
      </c>
      <c r="E6581" s="775">
        <v>6.8795999999999996E-2</v>
      </c>
      <c r="F6581" s="775" t="s">
        <v>7042</v>
      </c>
      <c r="G6581" s="775" t="s">
        <v>5830</v>
      </c>
      <c r="H6581" s="775" t="s">
        <v>5831</v>
      </c>
      <c r="I6581" s="775" t="s">
        <v>5832</v>
      </c>
    </row>
    <row r="6582" spans="1:9">
      <c r="A6582" s="775" t="str">
        <f>Table_wabobpsvr_AzureCalc_AzureCalcRateCard[[#This Row],[ServiceName]]&amp;Table_wabobpsvr_AzureCalc_AzureCalcRateCard[[#This Row],[Price_Level]]&amp;Table_wabobpsvr_AzureCalc_AzureCalcRateCard[[#This Row],[Region]]</f>
        <v>Basic Application Gateway Hours (Medium)C12</v>
      </c>
      <c r="B6582" s="775">
        <v>12</v>
      </c>
      <c r="C6582" s="775" t="s">
        <v>87</v>
      </c>
      <c r="D6582" s="775" t="s">
        <v>177</v>
      </c>
      <c r="E6582" s="775">
        <v>6.8795999999999996E-2</v>
      </c>
      <c r="F6582" s="775" t="s">
        <v>7042</v>
      </c>
      <c r="G6582" s="775" t="s">
        <v>5833</v>
      </c>
      <c r="H6582" s="775" t="s">
        <v>5834</v>
      </c>
      <c r="I6582" s="775" t="s">
        <v>5835</v>
      </c>
    </row>
    <row r="6583" spans="1:9">
      <c r="A6583" s="775" t="str">
        <f>Table_wabobpsvr_AzureCalc_AzureCalcRateCard[[#This Row],[ServiceName]]&amp;Table_wabobpsvr_AzureCalc_AzureCalcRateCard[[#This Row],[Price_Level]]&amp;Table_wabobpsvr_AzureCalc_AzureCalcRateCard[[#This Row],[Region]]</f>
        <v>Basic Application Gateway Hours (Medium)C7</v>
      </c>
      <c r="B6583" s="775">
        <v>7</v>
      </c>
      <c r="C6583" s="775" t="s">
        <v>87</v>
      </c>
      <c r="D6583" s="775" t="s">
        <v>177</v>
      </c>
      <c r="E6583" s="775">
        <v>7.1344000000000005E-2</v>
      </c>
      <c r="F6583" s="775" t="s">
        <v>7042</v>
      </c>
      <c r="G6583" s="775" t="s">
        <v>5836</v>
      </c>
      <c r="H6583" s="775" t="s">
        <v>5837</v>
      </c>
      <c r="I6583" s="775" t="s">
        <v>5838</v>
      </c>
    </row>
    <row r="6584" spans="1:9">
      <c r="A6584" s="775" t="str">
        <f>Table_wabobpsvr_AzureCalc_AzureCalcRateCard[[#This Row],[ServiceName]]&amp;Table_wabobpsvr_AzureCalc_AzureCalcRateCard[[#This Row],[Price_Level]]&amp;Table_wabobpsvr_AzureCalc_AzureCalcRateCard[[#This Row],[Region]]</f>
        <v>Basic Application Gateway Hours (Medium)C8</v>
      </c>
      <c r="B6584" s="775">
        <v>8</v>
      </c>
      <c r="C6584" s="775" t="s">
        <v>87</v>
      </c>
      <c r="D6584" s="775" t="s">
        <v>177</v>
      </c>
      <c r="E6584" s="775">
        <v>7.1344000000000005E-2</v>
      </c>
      <c r="F6584" s="775" t="s">
        <v>7042</v>
      </c>
      <c r="G6584" s="775" t="s">
        <v>5839</v>
      </c>
      <c r="H6584" s="775" t="s">
        <v>5840</v>
      </c>
      <c r="I6584" s="775" t="s">
        <v>5841</v>
      </c>
    </row>
    <row r="6585" spans="1:9">
      <c r="A6585" s="775" t="str">
        <f>Table_wabobpsvr_AzureCalc_AzureCalcRateCard[[#This Row],[ServiceName]]&amp;Table_wabobpsvr_AzureCalc_AzureCalcRateCard[[#This Row],[Price_Level]]&amp;Table_wabobpsvr_AzureCalc_AzureCalcRateCard[[#This Row],[Region]]</f>
        <v>Basic Application Gateway Hours (Medium)C15</v>
      </c>
      <c r="B6585" s="775">
        <v>15</v>
      </c>
      <c r="C6585" s="775" t="s">
        <v>87</v>
      </c>
      <c r="D6585" s="775" t="s">
        <v>177</v>
      </c>
      <c r="E6585" s="775">
        <v>7.1344000000000005E-2</v>
      </c>
      <c r="F6585" s="775" t="s">
        <v>7042</v>
      </c>
      <c r="G6585" s="775" t="s">
        <v>5842</v>
      </c>
      <c r="H6585" s="775" t="s">
        <v>5843</v>
      </c>
      <c r="I6585" s="775" t="s">
        <v>5844</v>
      </c>
    </row>
    <row r="6586" spans="1:9">
      <c r="A6586" s="775" t="str">
        <f>Table_wabobpsvr_AzureCalc_AzureCalcRateCard[[#This Row],[ServiceName]]&amp;Table_wabobpsvr_AzureCalc_AzureCalcRateCard[[#This Row],[Price_Level]]&amp;Table_wabobpsvr_AzureCalc_AzureCalcRateCard[[#This Row],[Region]]</f>
        <v>Basic Application Gateway Hours (Medium)C16</v>
      </c>
      <c r="B6586" s="775">
        <v>16</v>
      </c>
      <c r="C6586" s="775" t="s">
        <v>87</v>
      </c>
      <c r="D6586" s="775" t="s">
        <v>177</v>
      </c>
      <c r="E6586" s="775">
        <v>7.1344000000000005E-2</v>
      </c>
      <c r="F6586" s="775" t="s">
        <v>7042</v>
      </c>
      <c r="G6586" s="775" t="s">
        <v>5845</v>
      </c>
      <c r="H6586" s="775" t="s">
        <v>5846</v>
      </c>
      <c r="I6586" s="775" t="s">
        <v>5847</v>
      </c>
    </row>
    <row r="6587" spans="1:9">
      <c r="A6587" s="775" t="str">
        <f>Table_wabobpsvr_AzureCalc_AzureCalcRateCard[[#This Row],[ServiceName]]&amp;Table_wabobpsvr_AzureCalc_AzureCalcRateCard[[#This Row],[Price_Level]]&amp;Table_wabobpsvr_AzureCalc_AzureCalcRateCard[[#This Row],[Region]]</f>
        <v>Basic Application Gateway Hours (Medium)C10</v>
      </c>
      <c r="B6587" s="775">
        <v>10</v>
      </c>
      <c r="C6587" s="775" t="s">
        <v>87</v>
      </c>
      <c r="D6587" s="775" t="s">
        <v>177</v>
      </c>
      <c r="E6587" s="775">
        <v>7.1344000000000005E-2</v>
      </c>
      <c r="F6587" s="775" t="s">
        <v>7042</v>
      </c>
      <c r="G6587" s="775" t="s">
        <v>5848</v>
      </c>
      <c r="H6587" s="775" t="s">
        <v>5849</v>
      </c>
      <c r="I6587" s="775" t="s">
        <v>5850</v>
      </c>
    </row>
    <row r="6588" spans="1:9">
      <c r="A6588" s="775" t="str">
        <f>Table_wabobpsvr_AzureCalc_AzureCalcRateCard[[#This Row],[ServiceName]]&amp;Table_wabobpsvr_AzureCalc_AzureCalcRateCard[[#This Row],[Price_Level]]&amp;Table_wabobpsvr_AzureCalc_AzureCalcRateCard[[#This Row],[Region]]</f>
        <v>Basic Application Gateway Hours (Medium)C9</v>
      </c>
      <c r="B6588" s="775">
        <v>9</v>
      </c>
      <c r="C6588" s="775" t="s">
        <v>87</v>
      </c>
      <c r="D6588" s="775" t="s">
        <v>177</v>
      </c>
      <c r="E6588" s="775">
        <v>7.1344000000000005E-2</v>
      </c>
      <c r="F6588" s="775" t="s">
        <v>7042</v>
      </c>
      <c r="G6588" s="775" t="s">
        <v>6848</v>
      </c>
      <c r="H6588" s="775" t="s">
        <v>6849</v>
      </c>
      <c r="I6588" s="775" t="s">
        <v>6820</v>
      </c>
    </row>
    <row r="6589" spans="1:9">
      <c r="A6589" s="775" t="str">
        <f>Table_wabobpsvr_AzureCalc_AzureCalcRateCard[[#This Row],[ServiceName]]&amp;Table_wabobpsvr_AzureCalc_AzureCalcRateCard[[#This Row],[Price_Level]]&amp;Table_wabobpsvr_AzureCalc_AzureCalcRateCard[[#This Row],[Region]]</f>
        <v>Basic Application Gateway Hours (Medium)C13</v>
      </c>
      <c r="B6589" s="775">
        <v>13</v>
      </c>
      <c r="C6589" s="775" t="s">
        <v>87</v>
      </c>
      <c r="D6589" s="775" t="s">
        <v>177</v>
      </c>
      <c r="E6589" s="775">
        <v>7.7350000000000002E-2</v>
      </c>
      <c r="F6589" s="775" t="s">
        <v>7042</v>
      </c>
      <c r="G6589" s="775" t="s">
        <v>6850</v>
      </c>
      <c r="H6589" s="775" t="s">
        <v>6851</v>
      </c>
      <c r="I6589" s="775" t="s">
        <v>6821</v>
      </c>
    </row>
    <row r="6590" spans="1:9">
      <c r="A6590" s="775" t="str">
        <f>Table_wabobpsvr_AzureCalc_AzureCalcRateCard[[#This Row],[ServiceName]]&amp;Table_wabobpsvr_AzureCalc_AzureCalcRateCard[[#This Row],[Price_Level]]&amp;Table_wabobpsvr_AzureCalc_AzureCalcRateCard[[#This Row],[Region]]</f>
        <v>Basic Application Gateway Data (Medium)C</v>
      </c>
      <c r="B6590" s="775"/>
      <c r="C6590" s="775" t="s">
        <v>9</v>
      </c>
      <c r="D6590" s="775" t="s">
        <v>177</v>
      </c>
      <c r="E6590" s="775">
        <v>6.3699999999999998E-3</v>
      </c>
      <c r="F6590" s="775" t="s">
        <v>7039</v>
      </c>
      <c r="G6590" s="775" t="s">
        <v>6852</v>
      </c>
      <c r="H6590" s="775" t="s">
        <v>6853</v>
      </c>
      <c r="I6590" s="775" t="s">
        <v>6822</v>
      </c>
    </row>
    <row r="6591" spans="1:9">
      <c r="A6591" s="775" t="str">
        <f>Table_wabobpsvr_AzureCalc_AzureCalcRateCard[[#This Row],[ServiceName]]&amp;Table_wabobpsvr_AzureCalc_AzureCalcRateCard[[#This Row],[Price_Level]]&amp;Table_wabobpsvr_AzureCalc_AzureCalcRateCard[[#This Row],[Region]]</f>
        <v>Basic Application Gateway Hours (Large)C2</v>
      </c>
      <c r="B6591" s="775">
        <v>2</v>
      </c>
      <c r="C6591" s="775" t="s">
        <v>87</v>
      </c>
      <c r="D6591" s="775" t="s">
        <v>177</v>
      </c>
      <c r="E6591" s="775">
        <v>0.29120000000000001</v>
      </c>
      <c r="F6591" s="775" t="s">
        <v>7043</v>
      </c>
      <c r="G6591" s="775" t="s">
        <v>6854</v>
      </c>
      <c r="H6591" s="775" t="s">
        <v>6855</v>
      </c>
      <c r="I6591" s="775" t="s">
        <v>6823</v>
      </c>
    </row>
    <row r="6592" spans="1:9">
      <c r="A6592" s="775" t="str">
        <f>Table_wabobpsvr_AzureCalc_AzureCalcRateCard[[#This Row],[ServiceName]]&amp;Table_wabobpsvr_AzureCalc_AzureCalcRateCard[[#This Row],[Price_Level]]&amp;Table_wabobpsvr_AzureCalc_AzureCalcRateCard[[#This Row],[Region]]</f>
        <v>Basic Application Gateway Hours (Large)C6</v>
      </c>
      <c r="B6592" s="775">
        <v>6</v>
      </c>
      <c r="C6592" s="775" t="s">
        <v>87</v>
      </c>
      <c r="D6592" s="775" t="s">
        <v>177</v>
      </c>
      <c r="E6592" s="775">
        <v>0.29120000000000001</v>
      </c>
      <c r="F6592" s="775" t="s">
        <v>7043</v>
      </c>
      <c r="G6592" s="775" t="s">
        <v>6856</v>
      </c>
      <c r="H6592" s="775" t="s">
        <v>6857</v>
      </c>
      <c r="I6592" s="775" t="s">
        <v>6824</v>
      </c>
    </row>
    <row r="6593" spans="1:9">
      <c r="A6593" s="775" t="str">
        <f>Table_wabobpsvr_AzureCalc_AzureCalcRateCard[[#This Row],[ServiceName]]&amp;Table_wabobpsvr_AzureCalc_AzureCalcRateCard[[#This Row],[Price_Level]]&amp;Table_wabobpsvr_AzureCalc_AzureCalcRateCard[[#This Row],[Region]]</f>
        <v>Basic Application Gateway Hours (Large)C3</v>
      </c>
      <c r="B6593" s="775">
        <v>3</v>
      </c>
      <c r="C6593" s="775" t="s">
        <v>87</v>
      </c>
      <c r="D6593" s="775" t="s">
        <v>177</v>
      </c>
      <c r="E6593" s="775">
        <v>0.29120000000000001</v>
      </c>
      <c r="F6593" s="775" t="s">
        <v>7043</v>
      </c>
      <c r="G6593" s="775" t="s">
        <v>6858</v>
      </c>
      <c r="H6593" s="775" t="s">
        <v>6859</v>
      </c>
      <c r="I6593" s="775" t="s">
        <v>6825</v>
      </c>
    </row>
    <row r="6594" spans="1:9">
      <c r="A6594" s="775" t="str">
        <f>Table_wabobpsvr_AzureCalc_AzureCalcRateCard[[#This Row],[ServiceName]]&amp;Table_wabobpsvr_AzureCalc_AzureCalcRateCard[[#This Row],[Price_Level]]&amp;Table_wabobpsvr_AzureCalc_AzureCalcRateCard[[#This Row],[Region]]</f>
        <v>Basic Application Gateway Hours (Large)C5</v>
      </c>
      <c r="B6594" s="775">
        <v>5</v>
      </c>
      <c r="C6594" s="775" t="s">
        <v>87</v>
      </c>
      <c r="D6594" s="775" t="s">
        <v>177</v>
      </c>
      <c r="E6594" s="775">
        <v>0.29120000000000001</v>
      </c>
      <c r="F6594" s="775" t="s">
        <v>7043</v>
      </c>
      <c r="G6594" s="775" t="s">
        <v>6860</v>
      </c>
      <c r="H6594" s="775" t="s">
        <v>6861</v>
      </c>
      <c r="I6594" s="775" t="s">
        <v>6826</v>
      </c>
    </row>
    <row r="6595" spans="1:9">
      <c r="A6595" s="775" t="str">
        <f>Table_wabobpsvr_AzureCalc_AzureCalcRateCard[[#This Row],[ServiceName]]&amp;Table_wabobpsvr_AzureCalc_AzureCalcRateCard[[#This Row],[Price_Level]]&amp;Table_wabobpsvr_AzureCalc_AzureCalcRateCard[[#This Row],[Region]]</f>
        <v>Basic Application Gateway Hours (Large)C1</v>
      </c>
      <c r="B6595" s="775">
        <v>1</v>
      </c>
      <c r="C6595" s="775" t="s">
        <v>87</v>
      </c>
      <c r="D6595" s="775" t="s">
        <v>177</v>
      </c>
      <c r="E6595" s="775">
        <v>0.29120000000000001</v>
      </c>
      <c r="F6595" s="775" t="s">
        <v>7043</v>
      </c>
      <c r="G6595" s="775" t="s">
        <v>6862</v>
      </c>
      <c r="H6595" s="775" t="s">
        <v>6863</v>
      </c>
      <c r="I6595" s="775" t="s">
        <v>6827</v>
      </c>
    </row>
    <row r="6596" spans="1:9">
      <c r="A6596" s="775" t="str">
        <f>Table_wabobpsvr_AzureCalc_AzureCalcRateCard[[#This Row],[ServiceName]]&amp;Table_wabobpsvr_AzureCalc_AzureCalcRateCard[[#This Row],[Price_Level]]&amp;Table_wabobpsvr_AzureCalc_AzureCalcRateCard[[#This Row],[Region]]</f>
        <v>Basic Application Gateway Hours (Large)C4</v>
      </c>
      <c r="B6596" s="775">
        <v>4</v>
      </c>
      <c r="C6596" s="775" t="s">
        <v>87</v>
      </c>
      <c r="D6596" s="775" t="s">
        <v>177</v>
      </c>
      <c r="E6596" s="775">
        <v>0.32614399999999999</v>
      </c>
      <c r="F6596" s="775" t="s">
        <v>7043</v>
      </c>
      <c r="G6596" s="775" t="s">
        <v>6864</v>
      </c>
      <c r="H6596" s="775" t="s">
        <v>6865</v>
      </c>
      <c r="I6596" s="775" t="s">
        <v>6828</v>
      </c>
    </row>
    <row r="6597" spans="1:9">
      <c r="A6597" s="775" t="str">
        <f>Table_wabobpsvr_AzureCalc_AzureCalcRateCard[[#This Row],[ServiceName]]&amp;Table_wabobpsvr_AzureCalc_AzureCalcRateCard[[#This Row],[Price_Level]]&amp;Table_wabobpsvr_AzureCalc_AzureCalcRateCard[[#This Row],[Region]]</f>
        <v>Basic Application Gateway Hours (Large)C11</v>
      </c>
      <c r="B6597" s="775">
        <v>11</v>
      </c>
      <c r="C6597" s="775" t="s">
        <v>87</v>
      </c>
      <c r="D6597" s="775" t="s">
        <v>177</v>
      </c>
      <c r="E6597" s="775">
        <v>0.314496</v>
      </c>
      <c r="F6597" s="775" t="s">
        <v>7043</v>
      </c>
      <c r="G6597" s="775" t="s">
        <v>6866</v>
      </c>
      <c r="H6597" s="775" t="s">
        <v>6867</v>
      </c>
      <c r="I6597" s="775" t="s">
        <v>6829</v>
      </c>
    </row>
    <row r="6598" spans="1:9">
      <c r="A6598" s="775" t="str">
        <f>Table_wabobpsvr_AzureCalc_AzureCalcRateCard[[#This Row],[ServiceName]]&amp;Table_wabobpsvr_AzureCalc_AzureCalcRateCard[[#This Row],[Price_Level]]&amp;Table_wabobpsvr_AzureCalc_AzureCalcRateCard[[#This Row],[Region]]</f>
        <v>Basic Application Gateway Hours (Large)C12</v>
      </c>
      <c r="B6598" s="775">
        <v>12</v>
      </c>
      <c r="C6598" s="775" t="s">
        <v>87</v>
      </c>
      <c r="D6598" s="775" t="s">
        <v>177</v>
      </c>
      <c r="E6598" s="775">
        <v>0.314496</v>
      </c>
      <c r="F6598" s="775" t="s">
        <v>7043</v>
      </c>
      <c r="G6598" s="775" t="s">
        <v>6868</v>
      </c>
      <c r="H6598" s="775" t="s">
        <v>6869</v>
      </c>
      <c r="I6598" s="775" t="s">
        <v>6830</v>
      </c>
    </row>
    <row r="6599" spans="1:9">
      <c r="A6599" s="775" t="str">
        <f>Table_wabobpsvr_AzureCalc_AzureCalcRateCard[[#This Row],[ServiceName]]&amp;Table_wabobpsvr_AzureCalc_AzureCalcRateCard[[#This Row],[Price_Level]]&amp;Table_wabobpsvr_AzureCalc_AzureCalcRateCard[[#This Row],[Region]]</f>
        <v>Basic Application Gateway Hours (Large)C7</v>
      </c>
      <c r="B6599" s="775">
        <v>7</v>
      </c>
      <c r="C6599" s="775" t="s">
        <v>87</v>
      </c>
      <c r="D6599" s="775" t="s">
        <v>177</v>
      </c>
      <c r="E6599" s="775">
        <v>0.32614399999999999</v>
      </c>
      <c r="F6599" s="775" t="s">
        <v>7043</v>
      </c>
      <c r="G6599" s="775" t="s">
        <v>6870</v>
      </c>
      <c r="H6599" s="775" t="s">
        <v>6871</v>
      </c>
      <c r="I6599" s="775" t="s">
        <v>6831</v>
      </c>
    </row>
    <row r="6600" spans="1:9">
      <c r="A6600" s="775" t="str">
        <f>Table_wabobpsvr_AzureCalc_AzureCalcRateCard[[#This Row],[ServiceName]]&amp;Table_wabobpsvr_AzureCalc_AzureCalcRateCard[[#This Row],[Price_Level]]&amp;Table_wabobpsvr_AzureCalc_AzureCalcRateCard[[#This Row],[Region]]</f>
        <v>Basic Application Gateway Hours (Large)C8</v>
      </c>
      <c r="B6600" s="775">
        <v>8</v>
      </c>
      <c r="C6600" s="775" t="s">
        <v>87</v>
      </c>
      <c r="D6600" s="775" t="s">
        <v>177</v>
      </c>
      <c r="E6600" s="775">
        <v>0.32614399999999999</v>
      </c>
      <c r="F6600" s="775" t="s">
        <v>7043</v>
      </c>
      <c r="G6600" s="775" t="s">
        <v>5875</v>
      </c>
      <c r="H6600" s="775" t="s">
        <v>5876</v>
      </c>
      <c r="I6600" s="775" t="s">
        <v>5877</v>
      </c>
    </row>
    <row r="6601" spans="1:9">
      <c r="A6601" s="775" t="str">
        <f>Table_wabobpsvr_AzureCalc_AzureCalcRateCard[[#This Row],[ServiceName]]&amp;Table_wabobpsvr_AzureCalc_AzureCalcRateCard[[#This Row],[Price_Level]]&amp;Table_wabobpsvr_AzureCalc_AzureCalcRateCard[[#This Row],[Region]]</f>
        <v>Basic Application Gateway Hours (Large)C15</v>
      </c>
      <c r="B6601" s="775">
        <v>15</v>
      </c>
      <c r="C6601" s="775" t="s">
        <v>87</v>
      </c>
      <c r="D6601" s="775" t="s">
        <v>177</v>
      </c>
      <c r="E6601" s="775">
        <v>0.32614399999999999</v>
      </c>
      <c r="F6601" s="775" t="s">
        <v>7043</v>
      </c>
      <c r="G6601" s="775" t="s">
        <v>5878</v>
      </c>
      <c r="H6601" s="775" t="s">
        <v>5879</v>
      </c>
      <c r="I6601" s="775" t="s">
        <v>5880</v>
      </c>
    </row>
    <row r="6602" spans="1:9">
      <c r="A6602" s="775" t="str">
        <f>Table_wabobpsvr_AzureCalc_AzureCalcRateCard[[#This Row],[ServiceName]]&amp;Table_wabobpsvr_AzureCalc_AzureCalcRateCard[[#This Row],[Price_Level]]&amp;Table_wabobpsvr_AzureCalc_AzureCalcRateCard[[#This Row],[Region]]</f>
        <v>Basic Application Gateway Hours (Large)C16</v>
      </c>
      <c r="B6602" s="775">
        <v>16</v>
      </c>
      <c r="C6602" s="775" t="s">
        <v>87</v>
      </c>
      <c r="D6602" s="775" t="s">
        <v>177</v>
      </c>
      <c r="E6602" s="775">
        <v>0.32614399999999999</v>
      </c>
      <c r="F6602" s="775" t="s">
        <v>7043</v>
      </c>
      <c r="G6602" s="775" t="s">
        <v>5881</v>
      </c>
      <c r="H6602" s="775" t="s">
        <v>5882</v>
      </c>
      <c r="I6602" s="775" t="s">
        <v>5883</v>
      </c>
    </row>
    <row r="6603" spans="1:9">
      <c r="A6603" s="775" t="str">
        <f>Table_wabobpsvr_AzureCalc_AzureCalcRateCard[[#This Row],[ServiceName]]&amp;Table_wabobpsvr_AzureCalc_AzureCalcRateCard[[#This Row],[Price_Level]]&amp;Table_wabobpsvr_AzureCalc_AzureCalcRateCard[[#This Row],[Region]]</f>
        <v>Basic Application Gateway Hours (Large)C10</v>
      </c>
      <c r="B6603" s="775">
        <v>10</v>
      </c>
      <c r="C6603" s="775" t="s">
        <v>87</v>
      </c>
      <c r="D6603" s="775" t="s">
        <v>177</v>
      </c>
      <c r="E6603" s="775">
        <v>0.32614399999999999</v>
      </c>
      <c r="F6603" s="775" t="s">
        <v>7043</v>
      </c>
      <c r="G6603" s="775" t="s">
        <v>5884</v>
      </c>
      <c r="H6603" s="775" t="s">
        <v>5885</v>
      </c>
      <c r="I6603" s="775" t="s">
        <v>5886</v>
      </c>
    </row>
    <row r="6604" spans="1:9">
      <c r="A6604" s="775" t="str">
        <f>Table_wabobpsvr_AzureCalc_AzureCalcRateCard[[#This Row],[ServiceName]]&amp;Table_wabobpsvr_AzureCalc_AzureCalcRateCard[[#This Row],[Price_Level]]&amp;Table_wabobpsvr_AzureCalc_AzureCalcRateCard[[#This Row],[Region]]</f>
        <v>Basic Application Gateway Hours (Large)C9</v>
      </c>
      <c r="B6604" s="775">
        <v>9</v>
      </c>
      <c r="C6604" s="775" t="s">
        <v>87</v>
      </c>
      <c r="D6604" s="775" t="s">
        <v>177</v>
      </c>
      <c r="E6604" s="775">
        <v>0.32614399999999999</v>
      </c>
      <c r="F6604" s="775" t="s">
        <v>7043</v>
      </c>
      <c r="G6604" s="775" t="s">
        <v>5887</v>
      </c>
      <c r="H6604" s="775" t="s">
        <v>5888</v>
      </c>
      <c r="I6604" s="775" t="s">
        <v>5889</v>
      </c>
    </row>
    <row r="6605" spans="1:9">
      <c r="A6605" s="775" t="str">
        <f>Table_wabobpsvr_AzureCalc_AzureCalcRateCard[[#This Row],[ServiceName]]&amp;Table_wabobpsvr_AzureCalc_AzureCalcRateCard[[#This Row],[Price_Level]]&amp;Table_wabobpsvr_AzureCalc_AzureCalcRateCard[[#This Row],[Region]]</f>
        <v>Basic Application Gateway Hours (Large)C13</v>
      </c>
      <c r="B6605" s="775">
        <v>13</v>
      </c>
      <c r="C6605" s="775" t="s">
        <v>87</v>
      </c>
      <c r="D6605" s="775" t="s">
        <v>177</v>
      </c>
      <c r="E6605" s="775">
        <v>0.353626</v>
      </c>
      <c r="F6605" s="775" t="s">
        <v>7043</v>
      </c>
      <c r="G6605" s="775" t="s">
        <v>5890</v>
      </c>
      <c r="H6605" s="775" t="s">
        <v>5891</v>
      </c>
      <c r="I6605" s="775" t="s">
        <v>5892</v>
      </c>
    </row>
    <row r="6606" spans="1:9">
      <c r="A6606" s="775" t="str">
        <f>Table_wabobpsvr_AzureCalc_AzureCalcRateCard[[#This Row],[ServiceName]]&amp;Table_wabobpsvr_AzureCalc_AzureCalcRateCard[[#This Row],[Price_Level]]&amp;Table_wabobpsvr_AzureCalc_AzureCalcRateCard[[#This Row],[Region]]</f>
        <v>Basic Application Gateway Data (Large)C</v>
      </c>
      <c r="B6606" s="775"/>
      <c r="C6606" s="775" t="s">
        <v>9</v>
      </c>
      <c r="D6606" s="775" t="s">
        <v>177</v>
      </c>
      <c r="E6606" s="775">
        <v>3.1849999999999999E-3</v>
      </c>
      <c r="F6606" s="775" t="s">
        <v>7041</v>
      </c>
      <c r="G6606" s="775" t="s">
        <v>5893</v>
      </c>
      <c r="H6606" s="775" t="s">
        <v>5894</v>
      </c>
      <c r="I6606" s="775" t="s">
        <v>5895</v>
      </c>
    </row>
    <row r="6607" spans="1:9">
      <c r="A6607" s="775" t="str">
        <f>Table_wabobpsvr_AzureCalc_AzureCalcRateCard[[#This Row],[ServiceName]]&amp;Table_wabobpsvr_AzureCalc_AzureCalcRateCard[[#This Row],[Price_Level]]&amp;Table_wabobpsvr_AzureCalc_AzureCalcRateCard[[#This Row],[Region]]</f>
        <v>Basic Application Gateway Hours (Small)D2</v>
      </c>
      <c r="B6607" s="775">
        <v>2</v>
      </c>
      <c r="C6607" s="775" t="s">
        <v>87</v>
      </c>
      <c r="D6607" s="775" t="s">
        <v>176</v>
      </c>
      <c r="E6607" s="775">
        <v>2.1999999999999999E-2</v>
      </c>
      <c r="F6607" s="775" t="s">
        <v>7038</v>
      </c>
      <c r="G6607" s="775" t="s">
        <v>5376</v>
      </c>
      <c r="H6607" s="775" t="s">
        <v>5377</v>
      </c>
      <c r="I6607" s="775" t="s">
        <v>5378</v>
      </c>
    </row>
    <row r="6608" spans="1:9">
      <c r="A6608" s="775" t="str">
        <f>Table_wabobpsvr_AzureCalc_AzureCalcRateCard[[#This Row],[ServiceName]]&amp;Table_wabobpsvr_AzureCalc_AzureCalcRateCard[[#This Row],[Price_Level]]&amp;Table_wabobpsvr_AzureCalc_AzureCalcRateCard[[#This Row],[Region]]</f>
        <v>Basic Application Gateway Hours (Small)D6</v>
      </c>
      <c r="B6608" s="775">
        <v>6</v>
      </c>
      <c r="C6608" s="775" t="s">
        <v>87</v>
      </c>
      <c r="D6608" s="775" t="s">
        <v>176</v>
      </c>
      <c r="E6608" s="775">
        <v>2.1999999999999999E-2</v>
      </c>
      <c r="F6608" s="775" t="s">
        <v>7038</v>
      </c>
      <c r="G6608" s="775" t="s">
        <v>6832</v>
      </c>
      <c r="H6608" s="775" t="s">
        <v>6833</v>
      </c>
      <c r="I6608" s="775" t="s">
        <v>6812</v>
      </c>
    </row>
    <row r="6609" spans="1:9">
      <c r="A6609" s="775" t="str">
        <f>Table_wabobpsvr_AzureCalc_AzureCalcRateCard[[#This Row],[ServiceName]]&amp;Table_wabobpsvr_AzureCalc_AzureCalcRateCard[[#This Row],[Price_Level]]&amp;Table_wabobpsvr_AzureCalc_AzureCalcRateCard[[#This Row],[Region]]</f>
        <v>Basic Application Gateway Hours (Small)D3</v>
      </c>
      <c r="B6609" s="775">
        <v>3</v>
      </c>
      <c r="C6609" s="775" t="s">
        <v>87</v>
      </c>
      <c r="D6609" s="775" t="s">
        <v>176</v>
      </c>
      <c r="E6609" s="775">
        <v>2.1999999999999999E-2</v>
      </c>
      <c r="F6609" s="775" t="s">
        <v>7038</v>
      </c>
      <c r="G6609" s="775" t="s">
        <v>6834</v>
      </c>
      <c r="H6609" s="775" t="s">
        <v>6835</v>
      </c>
      <c r="I6609" s="775" t="s">
        <v>6813</v>
      </c>
    </row>
    <row r="6610" spans="1:9">
      <c r="A6610" s="775" t="str">
        <f>Table_wabobpsvr_AzureCalc_AzureCalcRateCard[[#This Row],[ServiceName]]&amp;Table_wabobpsvr_AzureCalc_AzureCalcRateCard[[#This Row],[Price_Level]]&amp;Table_wabobpsvr_AzureCalc_AzureCalcRateCard[[#This Row],[Region]]</f>
        <v>Basic Application Gateway Hours (Small)D5</v>
      </c>
      <c r="B6610" s="775">
        <v>5</v>
      </c>
      <c r="C6610" s="775" t="s">
        <v>87</v>
      </c>
      <c r="D6610" s="775" t="s">
        <v>176</v>
      </c>
      <c r="E6610" s="775">
        <v>2.1999999999999999E-2</v>
      </c>
      <c r="F6610" s="775" t="s">
        <v>7038</v>
      </c>
      <c r="G6610" s="775" t="s">
        <v>6836</v>
      </c>
      <c r="H6610" s="775" t="s">
        <v>6837</v>
      </c>
      <c r="I6610" s="775" t="s">
        <v>6814</v>
      </c>
    </row>
    <row r="6611" spans="1:9">
      <c r="A6611" s="775" t="str">
        <f>Table_wabobpsvr_AzureCalc_AzureCalcRateCard[[#This Row],[ServiceName]]&amp;Table_wabobpsvr_AzureCalc_AzureCalcRateCard[[#This Row],[Price_Level]]&amp;Table_wabobpsvr_AzureCalc_AzureCalcRateCard[[#This Row],[Region]]</f>
        <v>Basic Application Gateway Hours (Small)D4</v>
      </c>
      <c r="B6611" s="775">
        <v>4</v>
      </c>
      <c r="C6611" s="775" t="s">
        <v>87</v>
      </c>
      <c r="D6611" s="775" t="s">
        <v>176</v>
      </c>
      <c r="E6611" s="775">
        <v>2.4639999999999999E-2</v>
      </c>
      <c r="F6611" s="775" t="s">
        <v>7038</v>
      </c>
      <c r="G6611" s="775" t="s">
        <v>6838</v>
      </c>
      <c r="H6611" s="775" t="s">
        <v>6839</v>
      </c>
      <c r="I6611" s="775" t="s">
        <v>6815</v>
      </c>
    </row>
    <row r="6612" spans="1:9">
      <c r="A6612" s="775" t="str">
        <f>Table_wabobpsvr_AzureCalc_AzureCalcRateCard[[#This Row],[ServiceName]]&amp;Table_wabobpsvr_AzureCalc_AzureCalcRateCard[[#This Row],[Price_Level]]&amp;Table_wabobpsvr_AzureCalc_AzureCalcRateCard[[#This Row],[Region]]</f>
        <v>Basic Application Gateway Hours (Small)D11</v>
      </c>
      <c r="B6612" s="775">
        <v>11</v>
      </c>
      <c r="C6612" s="775" t="s">
        <v>87</v>
      </c>
      <c r="D6612" s="775" t="s">
        <v>176</v>
      </c>
      <c r="E6612" s="775">
        <v>2.376E-2</v>
      </c>
      <c r="F6612" s="775" t="s">
        <v>7038</v>
      </c>
      <c r="G6612" s="775" t="s">
        <v>5382</v>
      </c>
      <c r="H6612" s="775" t="s">
        <v>5383</v>
      </c>
      <c r="I6612" s="775" t="s">
        <v>5384</v>
      </c>
    </row>
    <row r="6613" spans="1:9">
      <c r="A6613" s="775" t="str">
        <f>Table_wabobpsvr_AzureCalc_AzureCalcRateCard[[#This Row],[ServiceName]]&amp;Table_wabobpsvr_AzureCalc_AzureCalcRateCard[[#This Row],[Price_Level]]&amp;Table_wabobpsvr_AzureCalc_AzureCalcRateCard[[#This Row],[Region]]</f>
        <v>Basic Application Gateway Hours (Small)D12</v>
      </c>
      <c r="B6613" s="775">
        <v>12</v>
      </c>
      <c r="C6613" s="775" t="s">
        <v>87</v>
      </c>
      <c r="D6613" s="775" t="s">
        <v>176</v>
      </c>
      <c r="E6613" s="775">
        <v>2.376E-2</v>
      </c>
      <c r="F6613" s="775" t="s">
        <v>7038</v>
      </c>
      <c r="G6613" s="775" t="s">
        <v>5851</v>
      </c>
      <c r="H6613" s="775" t="s">
        <v>5852</v>
      </c>
      <c r="I6613" s="775" t="s">
        <v>5853</v>
      </c>
    </row>
    <row r="6614" spans="1:9">
      <c r="A6614" s="775" t="str">
        <f>Table_wabobpsvr_AzureCalc_AzureCalcRateCard[[#This Row],[ServiceName]]&amp;Table_wabobpsvr_AzureCalc_AzureCalcRateCard[[#This Row],[Price_Level]]&amp;Table_wabobpsvr_AzureCalc_AzureCalcRateCard[[#This Row],[Region]]</f>
        <v>Basic Application Gateway Hours (Small)D7</v>
      </c>
      <c r="B6614" s="775">
        <v>7</v>
      </c>
      <c r="C6614" s="775" t="s">
        <v>87</v>
      </c>
      <c r="D6614" s="775" t="s">
        <v>176</v>
      </c>
      <c r="E6614" s="775">
        <v>2.4639999999999999E-2</v>
      </c>
      <c r="F6614" s="775" t="s">
        <v>7038</v>
      </c>
      <c r="G6614" s="775" t="s">
        <v>5379</v>
      </c>
      <c r="H6614" s="775" t="s">
        <v>5380</v>
      </c>
      <c r="I6614" s="775" t="s">
        <v>5381</v>
      </c>
    </row>
    <row r="6615" spans="1:9">
      <c r="A6615" s="775" t="str">
        <f>Table_wabobpsvr_AzureCalc_AzureCalcRateCard[[#This Row],[ServiceName]]&amp;Table_wabobpsvr_AzureCalc_AzureCalcRateCard[[#This Row],[Price_Level]]&amp;Table_wabobpsvr_AzureCalc_AzureCalcRateCard[[#This Row],[Region]]</f>
        <v>Basic Application Gateway Hours (Small)D8</v>
      </c>
      <c r="B6615" s="775">
        <v>8</v>
      </c>
      <c r="C6615" s="775" t="s">
        <v>87</v>
      </c>
      <c r="D6615" s="775" t="s">
        <v>176</v>
      </c>
      <c r="E6615" s="775">
        <v>2.4639999999999999E-2</v>
      </c>
      <c r="F6615" s="775" t="s">
        <v>7038</v>
      </c>
      <c r="G6615" s="775" t="s">
        <v>5854</v>
      </c>
      <c r="H6615" s="775" t="s">
        <v>5855</v>
      </c>
      <c r="I6615" s="775" t="s">
        <v>5856</v>
      </c>
    </row>
    <row r="6616" spans="1:9">
      <c r="A6616" s="775" t="str">
        <f>Table_wabobpsvr_AzureCalc_AzureCalcRateCard[[#This Row],[ServiceName]]&amp;Table_wabobpsvr_AzureCalc_AzureCalcRateCard[[#This Row],[Price_Level]]&amp;Table_wabobpsvr_AzureCalc_AzureCalcRateCard[[#This Row],[Region]]</f>
        <v>Basic Application Gateway Hours (Small)D15</v>
      </c>
      <c r="B6616" s="775">
        <v>15</v>
      </c>
      <c r="C6616" s="775" t="s">
        <v>87</v>
      </c>
      <c r="D6616" s="775" t="s">
        <v>176</v>
      </c>
      <c r="E6616" s="775">
        <v>2.4639999999999999E-2</v>
      </c>
      <c r="F6616" s="775" t="s">
        <v>7038</v>
      </c>
      <c r="G6616" s="775" t="s">
        <v>5857</v>
      </c>
      <c r="H6616" s="775" t="s">
        <v>5858</v>
      </c>
      <c r="I6616" s="775" t="s">
        <v>5859</v>
      </c>
    </row>
    <row r="6617" spans="1:9">
      <c r="A6617" s="775" t="str">
        <f>Table_wabobpsvr_AzureCalc_AzureCalcRateCard[[#This Row],[ServiceName]]&amp;Table_wabobpsvr_AzureCalc_AzureCalcRateCard[[#This Row],[Price_Level]]&amp;Table_wabobpsvr_AzureCalc_AzureCalcRateCard[[#This Row],[Region]]</f>
        <v>Basic Application Gateway Hours (Small)D16</v>
      </c>
      <c r="B6617" s="775">
        <v>16</v>
      </c>
      <c r="C6617" s="775" t="s">
        <v>87</v>
      </c>
      <c r="D6617" s="775" t="s">
        <v>176</v>
      </c>
      <c r="E6617" s="775">
        <v>2.4639999999999999E-2</v>
      </c>
      <c r="F6617" s="775" t="s">
        <v>7038</v>
      </c>
      <c r="G6617" s="775" t="s">
        <v>5860</v>
      </c>
      <c r="H6617" s="775" t="s">
        <v>5861</v>
      </c>
      <c r="I6617" s="775" t="s">
        <v>5862</v>
      </c>
    </row>
    <row r="6618" spans="1:9">
      <c r="A6618" s="775" t="str">
        <f>Table_wabobpsvr_AzureCalc_AzureCalcRateCard[[#This Row],[ServiceName]]&amp;Table_wabobpsvr_AzureCalc_AzureCalcRateCard[[#This Row],[Price_Level]]&amp;Table_wabobpsvr_AzureCalc_AzureCalcRateCard[[#This Row],[Region]]</f>
        <v>Basic Application Gateway Hours (Small)D10</v>
      </c>
      <c r="B6618" s="775">
        <v>10</v>
      </c>
      <c r="C6618" s="775" t="s">
        <v>87</v>
      </c>
      <c r="D6618" s="775" t="s">
        <v>176</v>
      </c>
      <c r="E6618" s="775">
        <v>2.4639999999999999E-2</v>
      </c>
      <c r="F6618" s="775" t="s">
        <v>7038</v>
      </c>
      <c r="G6618" s="775" t="s">
        <v>5863</v>
      </c>
      <c r="H6618" s="775" t="s">
        <v>5864</v>
      </c>
      <c r="I6618" s="775" t="s">
        <v>5865</v>
      </c>
    </row>
    <row r="6619" spans="1:9">
      <c r="A6619" s="775" t="str">
        <f>Table_wabobpsvr_AzureCalc_AzureCalcRateCard[[#This Row],[ServiceName]]&amp;Table_wabobpsvr_AzureCalc_AzureCalcRateCard[[#This Row],[Price_Level]]&amp;Table_wabobpsvr_AzureCalc_AzureCalcRateCard[[#This Row],[Region]]</f>
        <v>Basic Application Gateway Hours (Small)D9</v>
      </c>
      <c r="B6619" s="775">
        <v>9</v>
      </c>
      <c r="C6619" s="775" t="s">
        <v>87</v>
      </c>
      <c r="D6619" s="775" t="s">
        <v>176</v>
      </c>
      <c r="E6619" s="775">
        <v>2.4639999999999999E-2</v>
      </c>
      <c r="F6619" s="775" t="s">
        <v>7038</v>
      </c>
      <c r="G6619" s="775" t="s">
        <v>5866</v>
      </c>
      <c r="H6619" s="775" t="s">
        <v>5867</v>
      </c>
      <c r="I6619" s="775" t="s">
        <v>5868</v>
      </c>
    </row>
    <row r="6620" spans="1:9">
      <c r="A6620" s="775" t="str">
        <f>Table_wabobpsvr_AzureCalc_AzureCalcRateCard[[#This Row],[ServiceName]]&amp;Table_wabobpsvr_AzureCalc_AzureCalcRateCard[[#This Row],[Price_Level]]&amp;Table_wabobpsvr_AzureCalc_AzureCalcRateCard[[#This Row],[Region]]</f>
        <v>Basic Application Gateway Hours (Small)D13</v>
      </c>
      <c r="B6620" s="775">
        <v>13</v>
      </c>
      <c r="C6620" s="775" t="s">
        <v>87</v>
      </c>
      <c r="D6620" s="775" t="s">
        <v>176</v>
      </c>
      <c r="E6620" s="775">
        <v>2.6752000000000001E-2</v>
      </c>
      <c r="F6620" s="775" t="s">
        <v>7038</v>
      </c>
      <c r="G6620" s="775" t="s">
        <v>5869</v>
      </c>
      <c r="H6620" s="775" t="s">
        <v>5870</v>
      </c>
      <c r="I6620" s="775" t="s">
        <v>5871</v>
      </c>
    </row>
    <row r="6621" spans="1:9">
      <c r="A6621" s="775" t="str">
        <f>Table_wabobpsvr_AzureCalc_AzureCalcRateCard[[#This Row],[ServiceName]]&amp;Table_wabobpsvr_AzureCalc_AzureCalcRateCard[[#This Row],[Price_Level]]&amp;Table_wabobpsvr_AzureCalc_AzureCalcRateCard[[#This Row],[Region]]</f>
        <v>Basic Application Gateway Data (Small)D</v>
      </c>
      <c r="B6621" s="775"/>
      <c r="C6621" s="775" t="s">
        <v>9</v>
      </c>
      <c r="D6621" s="775" t="s">
        <v>176</v>
      </c>
      <c r="E6621" s="775">
        <v>7.0400000000000003E-3</v>
      </c>
      <c r="F6621" s="775" t="s">
        <v>7040</v>
      </c>
      <c r="G6621" s="775" t="s">
        <v>5872</v>
      </c>
      <c r="H6621" s="775" t="s">
        <v>5873</v>
      </c>
      <c r="I6621" s="775" t="s">
        <v>5874</v>
      </c>
    </row>
    <row r="6622" spans="1:9">
      <c r="A6622" s="775" t="str">
        <f>Table_wabobpsvr_AzureCalc_AzureCalcRateCard[[#This Row],[ServiceName]]&amp;Table_wabobpsvr_AzureCalc_AzureCalcRateCard[[#This Row],[Price_Level]]&amp;Table_wabobpsvr_AzureCalc_AzureCalcRateCard[[#This Row],[Region]]</f>
        <v>Basic Application Gateway Hours (Medium)D2</v>
      </c>
      <c r="B6622" s="775">
        <v>2</v>
      </c>
      <c r="C6622" s="775" t="s">
        <v>87</v>
      </c>
      <c r="D6622" s="775" t="s">
        <v>176</v>
      </c>
      <c r="E6622" s="775">
        <v>6.1600000000000002E-2</v>
      </c>
      <c r="F6622" s="775" t="s">
        <v>7042</v>
      </c>
      <c r="G6622" s="775" t="s">
        <v>6840</v>
      </c>
      <c r="H6622" s="775" t="s">
        <v>6841</v>
      </c>
      <c r="I6622" s="775" t="s">
        <v>6816</v>
      </c>
    </row>
    <row r="6623" spans="1:9">
      <c r="A6623" s="775" t="str">
        <f>Table_wabobpsvr_AzureCalc_AzureCalcRateCard[[#This Row],[ServiceName]]&amp;Table_wabobpsvr_AzureCalc_AzureCalcRateCard[[#This Row],[Price_Level]]&amp;Table_wabobpsvr_AzureCalc_AzureCalcRateCard[[#This Row],[Region]]</f>
        <v>Basic Application Gateway Hours (Medium)D6</v>
      </c>
      <c r="B6623" s="775">
        <v>6</v>
      </c>
      <c r="C6623" s="775" t="s">
        <v>87</v>
      </c>
      <c r="D6623" s="775" t="s">
        <v>176</v>
      </c>
      <c r="E6623" s="775">
        <v>6.1600000000000002E-2</v>
      </c>
      <c r="F6623" s="775" t="s">
        <v>7042</v>
      </c>
      <c r="G6623" s="775" t="s">
        <v>6842</v>
      </c>
      <c r="H6623" s="775" t="s">
        <v>6843</v>
      </c>
      <c r="I6623" s="775" t="s">
        <v>6817</v>
      </c>
    </row>
    <row r="6624" spans="1:9">
      <c r="A6624" s="775" t="str">
        <f>Table_wabobpsvr_AzureCalc_AzureCalcRateCard[[#This Row],[ServiceName]]&amp;Table_wabobpsvr_AzureCalc_AzureCalcRateCard[[#This Row],[Price_Level]]&amp;Table_wabobpsvr_AzureCalc_AzureCalcRateCard[[#This Row],[Region]]</f>
        <v>Basic Application Gateway Hours (Medium)D3</v>
      </c>
      <c r="B6624" s="775">
        <v>3</v>
      </c>
      <c r="C6624" s="775" t="s">
        <v>87</v>
      </c>
      <c r="D6624" s="775" t="s">
        <v>176</v>
      </c>
      <c r="E6624" s="775">
        <v>6.1600000000000002E-2</v>
      </c>
      <c r="F6624" s="775" t="s">
        <v>7042</v>
      </c>
      <c r="G6624" s="775" t="s">
        <v>6844</v>
      </c>
      <c r="H6624" s="775" t="s">
        <v>6845</v>
      </c>
      <c r="I6624" s="775" t="s">
        <v>6818</v>
      </c>
    </row>
    <row r="6625" spans="1:9">
      <c r="A6625" s="775" t="str">
        <f>Table_wabobpsvr_AzureCalc_AzureCalcRateCard[[#This Row],[ServiceName]]&amp;Table_wabobpsvr_AzureCalc_AzureCalcRateCard[[#This Row],[Price_Level]]&amp;Table_wabobpsvr_AzureCalc_AzureCalcRateCard[[#This Row],[Region]]</f>
        <v>Basic Application Gateway Hours (Medium)D5</v>
      </c>
      <c r="B6625" s="775">
        <v>5</v>
      </c>
      <c r="C6625" s="775" t="s">
        <v>87</v>
      </c>
      <c r="D6625" s="775" t="s">
        <v>176</v>
      </c>
      <c r="E6625" s="775">
        <v>6.1600000000000002E-2</v>
      </c>
      <c r="F6625" s="775" t="s">
        <v>7042</v>
      </c>
      <c r="G6625" s="775" t="s">
        <v>6846</v>
      </c>
      <c r="H6625" s="775" t="s">
        <v>6847</v>
      </c>
      <c r="I6625" s="775" t="s">
        <v>6819</v>
      </c>
    </row>
    <row r="6626" spans="1:9">
      <c r="A6626" s="775" t="str">
        <f>Table_wabobpsvr_AzureCalc_AzureCalcRateCard[[#This Row],[ServiceName]]&amp;Table_wabobpsvr_AzureCalc_AzureCalcRateCard[[#This Row],[Price_Level]]&amp;Table_wabobpsvr_AzureCalc_AzureCalcRateCard[[#This Row],[Region]]</f>
        <v>Basic Application Gateway Hours (Medium)D1</v>
      </c>
      <c r="B6626" s="775">
        <v>1</v>
      </c>
      <c r="C6626" s="775" t="s">
        <v>87</v>
      </c>
      <c r="D6626" s="775" t="s">
        <v>176</v>
      </c>
      <c r="E6626" s="775">
        <v>6.1600000000000002E-2</v>
      </c>
      <c r="F6626" s="775" t="s">
        <v>7042</v>
      </c>
      <c r="G6626" s="775" t="s">
        <v>5824</v>
      </c>
      <c r="H6626" s="775" t="s">
        <v>5825</v>
      </c>
      <c r="I6626" s="775" t="s">
        <v>5826</v>
      </c>
    </row>
    <row r="6627" spans="1:9">
      <c r="A6627" s="775" t="str">
        <f>Table_wabobpsvr_AzureCalc_AzureCalcRateCard[[#This Row],[ServiceName]]&amp;Table_wabobpsvr_AzureCalc_AzureCalcRateCard[[#This Row],[Price_Level]]&amp;Table_wabobpsvr_AzureCalc_AzureCalcRateCard[[#This Row],[Region]]</f>
        <v>Basic Application Gateway Hours (Medium)D4</v>
      </c>
      <c r="B6627" s="775">
        <v>4</v>
      </c>
      <c r="C6627" s="775" t="s">
        <v>87</v>
      </c>
      <c r="D6627" s="775" t="s">
        <v>176</v>
      </c>
      <c r="E6627" s="775">
        <v>6.8991999999999998E-2</v>
      </c>
      <c r="F6627" s="775" t="s">
        <v>7042</v>
      </c>
      <c r="G6627" s="775" t="s">
        <v>5827</v>
      </c>
      <c r="H6627" s="775" t="s">
        <v>5828</v>
      </c>
      <c r="I6627" s="775" t="s">
        <v>5829</v>
      </c>
    </row>
    <row r="6628" spans="1:9">
      <c r="A6628" s="775" t="str">
        <f>Table_wabobpsvr_AzureCalc_AzureCalcRateCard[[#This Row],[ServiceName]]&amp;Table_wabobpsvr_AzureCalc_AzureCalcRateCard[[#This Row],[Price_Level]]&amp;Table_wabobpsvr_AzureCalc_AzureCalcRateCard[[#This Row],[Region]]</f>
        <v>Basic Application Gateway Hours (Medium)D11</v>
      </c>
      <c r="B6628" s="775">
        <v>11</v>
      </c>
      <c r="C6628" s="775" t="s">
        <v>87</v>
      </c>
      <c r="D6628" s="775" t="s">
        <v>176</v>
      </c>
      <c r="E6628" s="775">
        <v>6.6528000000000004E-2</v>
      </c>
      <c r="F6628" s="775" t="s">
        <v>7042</v>
      </c>
      <c r="G6628" s="775" t="s">
        <v>5830</v>
      </c>
      <c r="H6628" s="775" t="s">
        <v>5831</v>
      </c>
      <c r="I6628" s="775" t="s">
        <v>5832</v>
      </c>
    </row>
    <row r="6629" spans="1:9">
      <c r="A6629" s="775" t="str">
        <f>Table_wabobpsvr_AzureCalc_AzureCalcRateCard[[#This Row],[ServiceName]]&amp;Table_wabobpsvr_AzureCalc_AzureCalcRateCard[[#This Row],[Price_Level]]&amp;Table_wabobpsvr_AzureCalc_AzureCalcRateCard[[#This Row],[Region]]</f>
        <v>Basic Application Gateway Hours (Medium)D12</v>
      </c>
      <c r="B6629" s="775">
        <v>12</v>
      </c>
      <c r="C6629" s="775" t="s">
        <v>87</v>
      </c>
      <c r="D6629" s="775" t="s">
        <v>176</v>
      </c>
      <c r="E6629" s="775">
        <v>6.6528000000000004E-2</v>
      </c>
      <c r="F6629" s="775" t="s">
        <v>7042</v>
      </c>
      <c r="G6629" s="775" t="s">
        <v>5833</v>
      </c>
      <c r="H6629" s="775" t="s">
        <v>5834</v>
      </c>
      <c r="I6629" s="775" t="s">
        <v>5835</v>
      </c>
    </row>
    <row r="6630" spans="1:9">
      <c r="A6630" s="775" t="str">
        <f>Table_wabobpsvr_AzureCalc_AzureCalcRateCard[[#This Row],[ServiceName]]&amp;Table_wabobpsvr_AzureCalc_AzureCalcRateCard[[#This Row],[Price_Level]]&amp;Table_wabobpsvr_AzureCalc_AzureCalcRateCard[[#This Row],[Region]]</f>
        <v>Basic Application Gateway Hours (Medium)D7</v>
      </c>
      <c r="B6630" s="775">
        <v>7</v>
      </c>
      <c r="C6630" s="775" t="s">
        <v>87</v>
      </c>
      <c r="D6630" s="775" t="s">
        <v>176</v>
      </c>
      <c r="E6630" s="775">
        <v>6.8991999999999998E-2</v>
      </c>
      <c r="F6630" s="775" t="s">
        <v>7042</v>
      </c>
      <c r="G6630" s="775" t="s">
        <v>5836</v>
      </c>
      <c r="H6630" s="775" t="s">
        <v>5837</v>
      </c>
      <c r="I6630" s="775" t="s">
        <v>5838</v>
      </c>
    </row>
    <row r="6631" spans="1:9">
      <c r="A6631" s="775" t="str">
        <f>Table_wabobpsvr_AzureCalc_AzureCalcRateCard[[#This Row],[ServiceName]]&amp;Table_wabobpsvr_AzureCalc_AzureCalcRateCard[[#This Row],[Price_Level]]&amp;Table_wabobpsvr_AzureCalc_AzureCalcRateCard[[#This Row],[Region]]</f>
        <v>Basic Application Gateway Hours (Medium)D8</v>
      </c>
      <c r="B6631" s="775">
        <v>8</v>
      </c>
      <c r="C6631" s="775" t="s">
        <v>87</v>
      </c>
      <c r="D6631" s="775" t="s">
        <v>176</v>
      </c>
      <c r="E6631" s="775">
        <v>6.8991999999999998E-2</v>
      </c>
      <c r="F6631" s="775" t="s">
        <v>7042</v>
      </c>
      <c r="G6631" s="775" t="s">
        <v>5839</v>
      </c>
      <c r="H6631" s="775" t="s">
        <v>5840</v>
      </c>
      <c r="I6631" s="775" t="s">
        <v>5841</v>
      </c>
    </row>
    <row r="6632" spans="1:9">
      <c r="A6632" s="775" t="str">
        <f>Table_wabobpsvr_AzureCalc_AzureCalcRateCard[[#This Row],[ServiceName]]&amp;Table_wabobpsvr_AzureCalc_AzureCalcRateCard[[#This Row],[Price_Level]]&amp;Table_wabobpsvr_AzureCalc_AzureCalcRateCard[[#This Row],[Region]]</f>
        <v>Basic Application Gateway Hours (Medium)D15</v>
      </c>
      <c r="B6632" s="775">
        <v>15</v>
      </c>
      <c r="C6632" s="775" t="s">
        <v>87</v>
      </c>
      <c r="D6632" s="775" t="s">
        <v>176</v>
      </c>
      <c r="E6632" s="775">
        <v>6.8991999999999998E-2</v>
      </c>
      <c r="F6632" s="775" t="s">
        <v>7042</v>
      </c>
      <c r="G6632" s="775" t="s">
        <v>5842</v>
      </c>
      <c r="H6632" s="775" t="s">
        <v>5843</v>
      </c>
      <c r="I6632" s="775" t="s">
        <v>5844</v>
      </c>
    </row>
    <row r="6633" spans="1:9">
      <c r="A6633" s="775" t="str">
        <f>Table_wabobpsvr_AzureCalc_AzureCalcRateCard[[#This Row],[ServiceName]]&amp;Table_wabobpsvr_AzureCalc_AzureCalcRateCard[[#This Row],[Price_Level]]&amp;Table_wabobpsvr_AzureCalc_AzureCalcRateCard[[#This Row],[Region]]</f>
        <v>Basic Application Gateway Hours (Medium)D16</v>
      </c>
      <c r="B6633" s="775">
        <v>16</v>
      </c>
      <c r="C6633" s="775" t="s">
        <v>87</v>
      </c>
      <c r="D6633" s="775" t="s">
        <v>176</v>
      </c>
      <c r="E6633" s="775">
        <v>6.8991999999999998E-2</v>
      </c>
      <c r="F6633" s="775" t="s">
        <v>7042</v>
      </c>
      <c r="G6633" s="775" t="s">
        <v>5845</v>
      </c>
      <c r="H6633" s="775" t="s">
        <v>5846</v>
      </c>
      <c r="I6633" s="775" t="s">
        <v>5847</v>
      </c>
    </row>
    <row r="6634" spans="1:9">
      <c r="A6634" s="775" t="str">
        <f>Table_wabobpsvr_AzureCalc_AzureCalcRateCard[[#This Row],[ServiceName]]&amp;Table_wabobpsvr_AzureCalc_AzureCalcRateCard[[#This Row],[Price_Level]]&amp;Table_wabobpsvr_AzureCalc_AzureCalcRateCard[[#This Row],[Region]]</f>
        <v>Basic Application Gateway Hours (Medium)D10</v>
      </c>
      <c r="B6634" s="775">
        <v>10</v>
      </c>
      <c r="C6634" s="775" t="s">
        <v>87</v>
      </c>
      <c r="D6634" s="775" t="s">
        <v>176</v>
      </c>
      <c r="E6634" s="775">
        <v>6.8991999999999998E-2</v>
      </c>
      <c r="F6634" s="775" t="s">
        <v>7042</v>
      </c>
      <c r="G6634" s="775" t="s">
        <v>5848</v>
      </c>
      <c r="H6634" s="775" t="s">
        <v>5849</v>
      </c>
      <c r="I6634" s="775" t="s">
        <v>5850</v>
      </c>
    </row>
    <row r="6635" spans="1:9">
      <c r="A6635" s="775" t="str">
        <f>Table_wabobpsvr_AzureCalc_AzureCalcRateCard[[#This Row],[ServiceName]]&amp;Table_wabobpsvr_AzureCalc_AzureCalcRateCard[[#This Row],[Price_Level]]&amp;Table_wabobpsvr_AzureCalc_AzureCalcRateCard[[#This Row],[Region]]</f>
        <v>Basic Application Gateway Hours (Medium)D9</v>
      </c>
      <c r="B6635" s="775">
        <v>9</v>
      </c>
      <c r="C6635" s="775" t="s">
        <v>87</v>
      </c>
      <c r="D6635" s="775" t="s">
        <v>176</v>
      </c>
      <c r="E6635" s="775">
        <v>6.8991999999999998E-2</v>
      </c>
      <c r="F6635" s="775" t="s">
        <v>7042</v>
      </c>
      <c r="G6635" s="775" t="s">
        <v>6848</v>
      </c>
      <c r="H6635" s="775" t="s">
        <v>6849</v>
      </c>
      <c r="I6635" s="775" t="s">
        <v>6820</v>
      </c>
    </row>
    <row r="6636" spans="1:9">
      <c r="A6636" s="775" t="str">
        <f>Table_wabobpsvr_AzureCalc_AzureCalcRateCard[[#This Row],[ServiceName]]&amp;Table_wabobpsvr_AzureCalc_AzureCalcRateCard[[#This Row],[Price_Level]]&amp;Table_wabobpsvr_AzureCalc_AzureCalcRateCard[[#This Row],[Region]]</f>
        <v>Basic Application Gateway Hours (Medium)D13</v>
      </c>
      <c r="B6636" s="775">
        <v>13</v>
      </c>
      <c r="C6636" s="775" t="s">
        <v>87</v>
      </c>
      <c r="D6636" s="775" t="s">
        <v>176</v>
      </c>
      <c r="E6636" s="775">
        <v>7.4800000000000005E-2</v>
      </c>
      <c r="F6636" s="775" t="s">
        <v>7042</v>
      </c>
      <c r="G6636" s="775" t="s">
        <v>6850</v>
      </c>
      <c r="H6636" s="775" t="s">
        <v>6851</v>
      </c>
      <c r="I6636" s="775" t="s">
        <v>6821</v>
      </c>
    </row>
    <row r="6637" spans="1:9">
      <c r="A6637" s="775" t="str">
        <f>Table_wabobpsvr_AzureCalc_AzureCalcRateCard[[#This Row],[ServiceName]]&amp;Table_wabobpsvr_AzureCalc_AzureCalcRateCard[[#This Row],[Price_Level]]&amp;Table_wabobpsvr_AzureCalc_AzureCalcRateCard[[#This Row],[Region]]</f>
        <v>Basic Application Gateway Data (Medium)D</v>
      </c>
      <c r="B6637" s="775"/>
      <c r="C6637" s="775" t="s">
        <v>9</v>
      </c>
      <c r="D6637" s="775" t="s">
        <v>176</v>
      </c>
      <c r="E6637" s="775">
        <v>6.1599999999999997E-3</v>
      </c>
      <c r="F6637" s="775" t="s">
        <v>7039</v>
      </c>
      <c r="G6637" s="775" t="s">
        <v>6852</v>
      </c>
      <c r="H6637" s="775" t="s">
        <v>6853</v>
      </c>
      <c r="I6637" s="775" t="s">
        <v>6822</v>
      </c>
    </row>
    <row r="6638" spans="1:9">
      <c r="A6638" s="775" t="str">
        <f>Table_wabobpsvr_AzureCalc_AzureCalcRateCard[[#This Row],[ServiceName]]&amp;Table_wabobpsvr_AzureCalc_AzureCalcRateCard[[#This Row],[Price_Level]]&amp;Table_wabobpsvr_AzureCalc_AzureCalcRateCard[[#This Row],[Region]]</f>
        <v>Basic Application Gateway Hours (Large)D2</v>
      </c>
      <c r="B6638" s="775">
        <v>2</v>
      </c>
      <c r="C6638" s="775" t="s">
        <v>87</v>
      </c>
      <c r="D6638" s="775" t="s">
        <v>176</v>
      </c>
      <c r="E6638" s="775">
        <v>0.28160000000000002</v>
      </c>
      <c r="F6638" s="775" t="s">
        <v>7043</v>
      </c>
      <c r="G6638" s="775" t="s">
        <v>6854</v>
      </c>
      <c r="H6638" s="775" t="s">
        <v>6855</v>
      </c>
      <c r="I6638" s="775" t="s">
        <v>6823</v>
      </c>
    </row>
    <row r="6639" spans="1:9">
      <c r="A6639" s="775" t="str">
        <f>Table_wabobpsvr_AzureCalc_AzureCalcRateCard[[#This Row],[ServiceName]]&amp;Table_wabobpsvr_AzureCalc_AzureCalcRateCard[[#This Row],[Price_Level]]&amp;Table_wabobpsvr_AzureCalc_AzureCalcRateCard[[#This Row],[Region]]</f>
        <v>Basic Application Gateway Hours (Large)D6</v>
      </c>
      <c r="B6639" s="775">
        <v>6</v>
      </c>
      <c r="C6639" s="775" t="s">
        <v>87</v>
      </c>
      <c r="D6639" s="775" t="s">
        <v>176</v>
      </c>
      <c r="E6639" s="775">
        <v>0.28160000000000002</v>
      </c>
      <c r="F6639" s="775" t="s">
        <v>7043</v>
      </c>
      <c r="G6639" s="775" t="s">
        <v>6856</v>
      </c>
      <c r="H6639" s="775" t="s">
        <v>6857</v>
      </c>
      <c r="I6639" s="775" t="s">
        <v>6824</v>
      </c>
    </row>
    <row r="6640" spans="1:9">
      <c r="A6640" s="775" t="str">
        <f>Table_wabobpsvr_AzureCalc_AzureCalcRateCard[[#This Row],[ServiceName]]&amp;Table_wabobpsvr_AzureCalc_AzureCalcRateCard[[#This Row],[Price_Level]]&amp;Table_wabobpsvr_AzureCalc_AzureCalcRateCard[[#This Row],[Region]]</f>
        <v>Basic Application Gateway Hours (Large)D3</v>
      </c>
      <c r="B6640" s="775">
        <v>3</v>
      </c>
      <c r="C6640" s="775" t="s">
        <v>87</v>
      </c>
      <c r="D6640" s="775" t="s">
        <v>176</v>
      </c>
      <c r="E6640" s="775">
        <v>0.28160000000000002</v>
      </c>
      <c r="F6640" s="775" t="s">
        <v>7043</v>
      </c>
      <c r="G6640" s="775" t="s">
        <v>6858</v>
      </c>
      <c r="H6640" s="775" t="s">
        <v>6859</v>
      </c>
      <c r="I6640" s="775" t="s">
        <v>6825</v>
      </c>
    </row>
    <row r="6641" spans="1:9">
      <c r="A6641" s="775" t="str">
        <f>Table_wabobpsvr_AzureCalc_AzureCalcRateCard[[#This Row],[ServiceName]]&amp;Table_wabobpsvr_AzureCalc_AzureCalcRateCard[[#This Row],[Price_Level]]&amp;Table_wabobpsvr_AzureCalc_AzureCalcRateCard[[#This Row],[Region]]</f>
        <v>Basic Application Gateway Hours (Large)D5</v>
      </c>
      <c r="B6641" s="775">
        <v>5</v>
      </c>
      <c r="C6641" s="775" t="s">
        <v>87</v>
      </c>
      <c r="D6641" s="775" t="s">
        <v>176</v>
      </c>
      <c r="E6641" s="775">
        <v>0.28160000000000002</v>
      </c>
      <c r="F6641" s="775" t="s">
        <v>7043</v>
      </c>
      <c r="G6641" s="775" t="s">
        <v>6860</v>
      </c>
      <c r="H6641" s="775" t="s">
        <v>6861</v>
      </c>
      <c r="I6641" s="775" t="s">
        <v>6826</v>
      </c>
    </row>
    <row r="6642" spans="1:9">
      <c r="A6642" s="775" t="str">
        <f>Table_wabobpsvr_AzureCalc_AzureCalcRateCard[[#This Row],[ServiceName]]&amp;Table_wabobpsvr_AzureCalc_AzureCalcRateCard[[#This Row],[Price_Level]]&amp;Table_wabobpsvr_AzureCalc_AzureCalcRateCard[[#This Row],[Region]]</f>
        <v>Basic Application Gateway Hours (Large)D1</v>
      </c>
      <c r="B6642" s="775">
        <v>1</v>
      </c>
      <c r="C6642" s="775" t="s">
        <v>87</v>
      </c>
      <c r="D6642" s="775" t="s">
        <v>176</v>
      </c>
      <c r="E6642" s="775">
        <v>0.28160000000000002</v>
      </c>
      <c r="F6642" s="775" t="s">
        <v>7043</v>
      </c>
      <c r="G6642" s="775" t="s">
        <v>6862</v>
      </c>
      <c r="H6642" s="775" t="s">
        <v>6863</v>
      </c>
      <c r="I6642" s="775" t="s">
        <v>6827</v>
      </c>
    </row>
    <row r="6643" spans="1:9">
      <c r="A6643" s="775" t="str">
        <f>Table_wabobpsvr_AzureCalc_AzureCalcRateCard[[#This Row],[ServiceName]]&amp;Table_wabobpsvr_AzureCalc_AzureCalcRateCard[[#This Row],[Price_Level]]&amp;Table_wabobpsvr_AzureCalc_AzureCalcRateCard[[#This Row],[Region]]</f>
        <v>Basic Application Gateway Hours (Large)D4</v>
      </c>
      <c r="B6643" s="775">
        <v>4</v>
      </c>
      <c r="C6643" s="775" t="s">
        <v>87</v>
      </c>
      <c r="D6643" s="775" t="s">
        <v>176</v>
      </c>
      <c r="E6643" s="775">
        <v>0.31539200000000001</v>
      </c>
      <c r="F6643" s="775" t="s">
        <v>7043</v>
      </c>
      <c r="G6643" s="775" t="s">
        <v>6864</v>
      </c>
      <c r="H6643" s="775" t="s">
        <v>6865</v>
      </c>
      <c r="I6643" s="775" t="s">
        <v>6828</v>
      </c>
    </row>
    <row r="6644" spans="1:9">
      <c r="A6644" s="775" t="str">
        <f>Table_wabobpsvr_AzureCalc_AzureCalcRateCard[[#This Row],[ServiceName]]&amp;Table_wabobpsvr_AzureCalc_AzureCalcRateCard[[#This Row],[Price_Level]]&amp;Table_wabobpsvr_AzureCalc_AzureCalcRateCard[[#This Row],[Region]]</f>
        <v>Basic Application Gateway Hours (Large)D11</v>
      </c>
      <c r="B6644" s="775">
        <v>11</v>
      </c>
      <c r="C6644" s="775" t="s">
        <v>87</v>
      </c>
      <c r="D6644" s="775" t="s">
        <v>176</v>
      </c>
      <c r="E6644" s="775">
        <v>0.30412800000000001</v>
      </c>
      <c r="F6644" s="775" t="s">
        <v>7043</v>
      </c>
      <c r="G6644" s="775" t="s">
        <v>6866</v>
      </c>
      <c r="H6644" s="775" t="s">
        <v>6867</v>
      </c>
      <c r="I6644" s="775" t="s">
        <v>6829</v>
      </c>
    </row>
    <row r="6645" spans="1:9">
      <c r="A6645" s="775" t="str">
        <f>Table_wabobpsvr_AzureCalc_AzureCalcRateCard[[#This Row],[ServiceName]]&amp;Table_wabobpsvr_AzureCalc_AzureCalcRateCard[[#This Row],[Price_Level]]&amp;Table_wabobpsvr_AzureCalc_AzureCalcRateCard[[#This Row],[Region]]</f>
        <v>Basic Application Gateway Hours (Large)D12</v>
      </c>
      <c r="B6645" s="775">
        <v>12</v>
      </c>
      <c r="C6645" s="775" t="s">
        <v>87</v>
      </c>
      <c r="D6645" s="775" t="s">
        <v>176</v>
      </c>
      <c r="E6645" s="775">
        <v>0.30412800000000001</v>
      </c>
      <c r="F6645" s="775" t="s">
        <v>7043</v>
      </c>
      <c r="G6645" s="775" t="s">
        <v>6868</v>
      </c>
      <c r="H6645" s="775" t="s">
        <v>6869</v>
      </c>
      <c r="I6645" s="775" t="s">
        <v>6830</v>
      </c>
    </row>
    <row r="6646" spans="1:9">
      <c r="A6646" s="775" t="str">
        <f>Table_wabobpsvr_AzureCalc_AzureCalcRateCard[[#This Row],[ServiceName]]&amp;Table_wabobpsvr_AzureCalc_AzureCalcRateCard[[#This Row],[Price_Level]]&amp;Table_wabobpsvr_AzureCalc_AzureCalcRateCard[[#This Row],[Region]]</f>
        <v>Basic Application Gateway Hours (Large)D7</v>
      </c>
      <c r="B6646" s="775">
        <v>7</v>
      </c>
      <c r="C6646" s="775" t="s">
        <v>87</v>
      </c>
      <c r="D6646" s="775" t="s">
        <v>176</v>
      </c>
      <c r="E6646" s="775">
        <v>0.31539200000000001</v>
      </c>
      <c r="F6646" s="775" t="s">
        <v>7043</v>
      </c>
      <c r="G6646" s="775" t="s">
        <v>6870</v>
      </c>
      <c r="H6646" s="775" t="s">
        <v>6871</v>
      </c>
      <c r="I6646" s="775" t="s">
        <v>6831</v>
      </c>
    </row>
    <row r="6647" spans="1:9">
      <c r="A6647" s="775" t="str">
        <f>Table_wabobpsvr_AzureCalc_AzureCalcRateCard[[#This Row],[ServiceName]]&amp;Table_wabobpsvr_AzureCalc_AzureCalcRateCard[[#This Row],[Price_Level]]&amp;Table_wabobpsvr_AzureCalc_AzureCalcRateCard[[#This Row],[Region]]</f>
        <v>HSM-keyA</v>
      </c>
      <c r="B6647" s="775"/>
      <c r="C6647" s="775" t="s">
        <v>5896</v>
      </c>
      <c r="D6647" s="775" t="s">
        <v>174</v>
      </c>
      <c r="E6647" s="775">
        <v>0.97</v>
      </c>
      <c r="F6647" s="775" t="s">
        <v>5897</v>
      </c>
      <c r="G6647" s="775" t="s">
        <v>3306</v>
      </c>
      <c r="H6647" s="775" t="s">
        <v>6872</v>
      </c>
      <c r="I6647" s="775" t="s">
        <v>4646</v>
      </c>
    </row>
    <row r="6648" spans="1:9">
      <c r="A6648" s="775" t="str">
        <f>Table_wabobpsvr_AzureCalc_AzureCalcRateCard[[#This Row],[ServiceName]]&amp;Table_wabobpsvr_AzureCalc_AzureCalcRateCard[[#This Row],[Price_Level]]&amp;Table_wabobpsvr_AzureCalc_AzureCalcRateCard[[#This Row],[Region]]</f>
        <v>Operations (in 10,000s)A</v>
      </c>
      <c r="B6648" s="775"/>
      <c r="C6648" s="775" t="s">
        <v>5898</v>
      </c>
      <c r="D6648" s="775" t="s">
        <v>174</v>
      </c>
      <c r="E6648" s="775">
        <v>2.9100000000000001E-2</v>
      </c>
      <c r="F6648" s="775" t="s">
        <v>5899</v>
      </c>
      <c r="G6648" s="775" t="s">
        <v>3309</v>
      </c>
      <c r="H6648" s="775" t="s">
        <v>6873</v>
      </c>
      <c r="I6648" s="775" t="s">
        <v>4647</v>
      </c>
    </row>
    <row r="6649" spans="1:9">
      <c r="A6649" s="775" t="str">
        <f>Table_wabobpsvr_AzureCalc_AzureCalcRateCard[[#This Row],[ServiceName]]&amp;Table_wabobpsvr_AzureCalc_AzureCalcRateCard[[#This Row],[Price_Level]]&amp;Table_wabobpsvr_AzureCalc_AzureCalcRateCard[[#This Row],[Region]]</f>
        <v>HSM-keyB</v>
      </c>
      <c r="B6649" s="775"/>
      <c r="C6649" s="775" t="s">
        <v>5896</v>
      </c>
      <c r="D6649" s="775" t="s">
        <v>175</v>
      </c>
      <c r="E6649" s="775">
        <v>0.94</v>
      </c>
      <c r="F6649" s="775" t="s">
        <v>5897</v>
      </c>
      <c r="G6649" s="775" t="s">
        <v>3306</v>
      </c>
      <c r="H6649" s="775" t="s">
        <v>6872</v>
      </c>
      <c r="I6649" s="775" t="s">
        <v>4646</v>
      </c>
    </row>
    <row r="6650" spans="1:9">
      <c r="A6650" s="775" t="str">
        <f>Table_wabobpsvr_AzureCalc_AzureCalcRateCard[[#This Row],[ServiceName]]&amp;Table_wabobpsvr_AzureCalc_AzureCalcRateCard[[#This Row],[Price_Level]]&amp;Table_wabobpsvr_AzureCalc_AzureCalcRateCard[[#This Row],[Region]]</f>
        <v>Operations (in 10,000s)B</v>
      </c>
      <c r="B6650" s="775"/>
      <c r="C6650" s="775" t="s">
        <v>5898</v>
      </c>
      <c r="D6650" s="775" t="s">
        <v>175</v>
      </c>
      <c r="E6650" s="775">
        <v>2.8199999999999999E-2</v>
      </c>
      <c r="F6650" s="775" t="s">
        <v>5899</v>
      </c>
      <c r="G6650" s="775" t="s">
        <v>3309</v>
      </c>
      <c r="H6650" s="775" t="s">
        <v>6873</v>
      </c>
      <c r="I6650" s="775" t="s">
        <v>4647</v>
      </c>
    </row>
    <row r="6651" spans="1:9">
      <c r="A6651" s="775" t="str">
        <f>Table_wabobpsvr_AzureCalc_AzureCalcRateCard[[#This Row],[ServiceName]]&amp;Table_wabobpsvr_AzureCalc_AzureCalcRateCard[[#This Row],[Price_Level]]&amp;Table_wabobpsvr_AzureCalc_AzureCalcRateCard[[#This Row],[Region]]</f>
        <v>HSM-keyC</v>
      </c>
      <c r="B6651" s="775"/>
      <c r="C6651" s="775" t="s">
        <v>5896</v>
      </c>
      <c r="D6651" s="775" t="s">
        <v>177</v>
      </c>
      <c r="E6651" s="775">
        <v>0.91</v>
      </c>
      <c r="F6651" s="775" t="s">
        <v>5897</v>
      </c>
      <c r="G6651" s="775" t="s">
        <v>3306</v>
      </c>
      <c r="H6651" s="775" t="s">
        <v>6872</v>
      </c>
      <c r="I6651" s="775" t="s">
        <v>4646</v>
      </c>
    </row>
    <row r="6652" spans="1:9">
      <c r="A6652" s="1039" t="str">
        <f>Table_wabobpsvr_AzureCalc_AzureCalcRateCard[[#This Row],[ServiceName]]&amp;Table_wabobpsvr_AzureCalc_AzureCalcRateCard[[#This Row],[Price_Level]]&amp;Table_wabobpsvr_AzureCalc_AzureCalcRateCard[[#This Row],[Region]]</f>
        <v>Operations (in 10,000s)C</v>
      </c>
      <c r="B6652" s="1039"/>
      <c r="C6652" s="1039" t="s">
        <v>5898</v>
      </c>
      <c r="D6652" s="1039" t="s">
        <v>177</v>
      </c>
      <c r="E6652" s="1039">
        <v>2.7300000000000001E-2</v>
      </c>
      <c r="F6652" s="1039" t="s">
        <v>5899</v>
      </c>
      <c r="G6652" s="775" t="s">
        <v>3309</v>
      </c>
      <c r="H6652" s="775" t="s">
        <v>6873</v>
      </c>
      <c r="I6652" s="775" t="s">
        <v>4647</v>
      </c>
    </row>
    <row r="6653" spans="1:9">
      <c r="A6653" s="1039" t="str">
        <f>Table_wabobpsvr_AzureCalc_AzureCalcRateCard[[#This Row],[ServiceName]]&amp;Table_wabobpsvr_AzureCalc_AzureCalcRateCard[[#This Row],[Price_Level]]&amp;Table_wabobpsvr_AzureCalc_AzureCalcRateCard[[#This Row],[Region]]</f>
        <v>HSM-keyD</v>
      </c>
      <c r="B6653" s="1039"/>
      <c r="C6653" s="1039" t="s">
        <v>5896</v>
      </c>
      <c r="D6653" s="1039" t="s">
        <v>176</v>
      </c>
      <c r="E6653" s="1039">
        <v>0.88</v>
      </c>
      <c r="F6653" s="1039" t="s">
        <v>5897</v>
      </c>
      <c r="G6653" s="775" t="s">
        <v>3306</v>
      </c>
      <c r="H6653" s="775" t="s">
        <v>6872</v>
      </c>
      <c r="I6653" s="775" t="s">
        <v>4646</v>
      </c>
    </row>
    <row r="6654" spans="1:9">
      <c r="A6654" s="775" t="str">
        <f>Table_wabobpsvr_AzureCalc_AzureCalcRateCard[[#This Row],[ServiceName]]&amp;Table_wabobpsvr_AzureCalc_AzureCalcRateCard[[#This Row],[Price_Level]]&amp;Table_wabobpsvr_AzureCalc_AzureCalcRateCard[[#This Row],[Region]]</f>
        <v>Operations (in 10,000s)D</v>
      </c>
      <c r="B6654" s="775"/>
      <c r="C6654" s="775" t="s">
        <v>5898</v>
      </c>
      <c r="D6654" s="775" t="s">
        <v>176</v>
      </c>
      <c r="E6654" s="775">
        <v>2.64E-2</v>
      </c>
      <c r="F6654" s="775" t="s">
        <v>5899</v>
      </c>
      <c r="G6654" s="775" t="s">
        <v>3309</v>
      </c>
      <c r="H6654" s="775" t="s">
        <v>6873</v>
      </c>
      <c r="I6654" s="775" t="s">
        <v>4647</v>
      </c>
    </row>
    <row r="6655" spans="1:9">
      <c r="A6655" s="775" t="str">
        <f>Table_wabobpsvr_AzureCalc_AzureCalcRateCard[[#This Row],[ServiceName]]&amp;Table_wabobpsvr_AzureCalc_AzureCalcRateCard[[#This Row],[Price_Level]]&amp;Table_wabobpsvr_AzureCalc_AzureCalcRateCard[[#This Row],[Region]]</f>
        <v>DWUMOSP</v>
      </c>
      <c r="B6655" s="775"/>
      <c r="C6655" s="775" t="s">
        <v>87</v>
      </c>
      <c r="D6655" s="775" t="s">
        <v>606</v>
      </c>
      <c r="E6655" s="775">
        <v>0.7</v>
      </c>
      <c r="F6655" s="775" t="s">
        <v>6755</v>
      </c>
      <c r="G6655" s="775" t="s">
        <v>4235</v>
      </c>
      <c r="H6655" s="775" t="s">
        <v>4235</v>
      </c>
      <c r="I6655" s="775" t="s">
        <v>6758</v>
      </c>
    </row>
    <row r="6656" spans="1:9">
      <c r="A6656" s="775" t="str">
        <f>Table_wabobpsvr_AzureCalc_AzureCalcRateCard[[#This Row],[ServiceName]]&amp;Table_wabobpsvr_AzureCalc_AzureCalcRateCard[[#This Row],[Price_Level]]&amp;Table_wabobpsvr_AzureCalc_AzureCalcRateCard[[#This Row],[Region]]</f>
        <v>DWUMOSP15</v>
      </c>
      <c r="B6656" s="775">
        <v>15</v>
      </c>
      <c r="C6656" s="775" t="s">
        <v>87</v>
      </c>
      <c r="D6656" s="775" t="s">
        <v>606</v>
      </c>
      <c r="E6656" s="775">
        <v>1.03</v>
      </c>
      <c r="F6656" s="775" t="s">
        <v>6755</v>
      </c>
      <c r="G6656" s="775" t="s">
        <v>4235</v>
      </c>
      <c r="H6656" s="775" t="s">
        <v>4235</v>
      </c>
      <c r="I6656" s="775" t="s">
        <v>6761</v>
      </c>
    </row>
    <row r="6657" spans="1:9">
      <c r="A6657" s="775" t="str">
        <f>Table_wabobpsvr_AzureCalc_AzureCalcRateCard[[#This Row],[ServiceName]]&amp;Table_wabobpsvr_AzureCalc_AzureCalcRateCard[[#This Row],[Price_Level]]&amp;Table_wabobpsvr_AzureCalc_AzureCalcRateCard[[#This Row],[Region]]</f>
        <v>DWUMOSP16</v>
      </c>
      <c r="B6657" s="775">
        <v>16</v>
      </c>
      <c r="C6657" s="775" t="s">
        <v>87</v>
      </c>
      <c r="D6657" s="775" t="s">
        <v>606</v>
      </c>
      <c r="E6657" s="775">
        <v>1.03</v>
      </c>
      <c r="F6657" s="775" t="s">
        <v>6755</v>
      </c>
      <c r="G6657" s="775" t="s">
        <v>4235</v>
      </c>
      <c r="H6657" s="775" t="s">
        <v>4235</v>
      </c>
      <c r="I6657" s="775" t="s">
        <v>6764</v>
      </c>
    </row>
    <row r="6658" spans="1:9">
      <c r="A6658" s="775" t="str">
        <f>Table_wabobpsvr_AzureCalc_AzureCalcRateCard[[#This Row],[ServiceName]]&amp;Table_wabobpsvr_AzureCalc_AzureCalcRateCard[[#This Row],[Price_Level]]&amp;Table_wabobpsvr_AzureCalc_AzureCalcRateCard[[#This Row],[Region]]</f>
        <v>DWUMOSP13</v>
      </c>
      <c r="B6658" s="775">
        <v>13</v>
      </c>
      <c r="C6658" s="775" t="s">
        <v>87</v>
      </c>
      <c r="D6658" s="775" t="s">
        <v>606</v>
      </c>
      <c r="E6658" s="775">
        <v>1.0289999999999999</v>
      </c>
      <c r="F6658" s="775" t="s">
        <v>6755</v>
      </c>
      <c r="G6658" s="775" t="s">
        <v>4235</v>
      </c>
      <c r="H6658" s="775" t="s">
        <v>4235</v>
      </c>
      <c r="I6658" s="775" t="s">
        <v>6767</v>
      </c>
    </row>
    <row r="6659" spans="1:9">
      <c r="A6659" s="775" t="str">
        <f>Table_wabobpsvr_AzureCalc_AzureCalcRateCard[[#This Row],[ServiceName]]&amp;Table_wabobpsvr_AzureCalc_AzureCalcRateCard[[#This Row],[Price_Level]]&amp;Table_wabobpsvr_AzureCalc_AzureCalcRateCard[[#This Row],[Region]]</f>
        <v>DWUMOSP10</v>
      </c>
      <c r="B6659" s="775">
        <v>10</v>
      </c>
      <c r="C6659" s="775" t="s">
        <v>87</v>
      </c>
      <c r="D6659" s="775" t="s">
        <v>606</v>
      </c>
      <c r="E6659" s="775">
        <v>1.03</v>
      </c>
      <c r="F6659" s="775" t="s">
        <v>6755</v>
      </c>
      <c r="G6659" s="775" t="s">
        <v>4235</v>
      </c>
      <c r="H6659" s="775" t="s">
        <v>4235</v>
      </c>
      <c r="I6659" s="775" t="s">
        <v>6770</v>
      </c>
    </row>
    <row r="6660" spans="1:9">
      <c r="A6660" s="1039" t="str">
        <f>Table_wabobpsvr_AzureCalc_AzureCalcRateCard[[#This Row],[ServiceName]]&amp;Table_wabobpsvr_AzureCalc_AzureCalcRateCard[[#This Row],[Price_Level]]&amp;Table_wabobpsvr_AzureCalc_AzureCalcRateCard[[#This Row],[Region]]</f>
        <v>DWUMOSP9</v>
      </c>
      <c r="B6660" s="1039">
        <v>9</v>
      </c>
      <c r="C6660" s="1039" t="s">
        <v>87</v>
      </c>
      <c r="D6660" s="1039" t="s">
        <v>606</v>
      </c>
      <c r="E6660" s="1039">
        <v>1.03</v>
      </c>
      <c r="F6660" s="1039" t="s">
        <v>6755</v>
      </c>
      <c r="G6660" s="775" t="s">
        <v>4235</v>
      </c>
      <c r="H6660" s="775" t="s">
        <v>4235</v>
      </c>
      <c r="I6660" s="775" t="s">
        <v>6773</v>
      </c>
    </row>
    <row r="6661" spans="1:9">
      <c r="A6661" s="775" t="str">
        <f>Table_wabobpsvr_AzureCalc_AzureCalcRateCard[[#This Row],[ServiceName]]&amp;Table_wabobpsvr_AzureCalc_AzureCalcRateCard[[#This Row],[Price_Level]]&amp;Table_wabobpsvr_AzureCalc_AzureCalcRateCard[[#This Row],[Region]]</f>
        <v>DWUMOSP7</v>
      </c>
      <c r="B6661" s="775">
        <v>7</v>
      </c>
      <c r="C6661" s="775" t="s">
        <v>87</v>
      </c>
      <c r="D6661" s="775" t="s">
        <v>606</v>
      </c>
      <c r="E6661" s="775">
        <v>0.78400000000000003</v>
      </c>
      <c r="F6661" s="775" t="s">
        <v>6755</v>
      </c>
      <c r="G6661" s="775" t="s">
        <v>4235</v>
      </c>
      <c r="H6661" s="775" t="s">
        <v>4235</v>
      </c>
      <c r="I6661" s="775" t="s">
        <v>6776</v>
      </c>
    </row>
    <row r="6662" spans="1:9">
      <c r="A6662" s="775" t="str">
        <f>Table_wabobpsvr_AzureCalc_AzureCalcRateCard[[#This Row],[ServiceName]]&amp;Table_wabobpsvr_AzureCalc_AzureCalcRateCard[[#This Row],[Price_Level]]&amp;Table_wabobpsvr_AzureCalc_AzureCalcRateCard[[#This Row],[Region]]</f>
        <v>DWUMOSP8</v>
      </c>
      <c r="B6662" s="775">
        <v>8</v>
      </c>
      <c r="C6662" s="775" t="s">
        <v>87</v>
      </c>
      <c r="D6662" s="775" t="s">
        <v>606</v>
      </c>
      <c r="E6662" s="775">
        <v>0.78400000000000003</v>
      </c>
      <c r="F6662" s="775" t="s">
        <v>6755</v>
      </c>
      <c r="G6662" s="775" t="s">
        <v>4235</v>
      </c>
      <c r="H6662" s="775" t="s">
        <v>4235</v>
      </c>
      <c r="I6662" s="775" t="s">
        <v>6779</v>
      </c>
    </row>
    <row r="6663" spans="1:9">
      <c r="A6663" s="775" t="str">
        <f>Table_wabobpsvr_AzureCalc_AzureCalcRateCard[[#This Row],[ServiceName]]&amp;Table_wabobpsvr_AzureCalc_AzureCalcRateCard[[#This Row],[Price_Level]]&amp;Table_wabobpsvr_AzureCalc_AzureCalcRateCard[[#This Row],[Region]]</f>
        <v>DWUMOSP11</v>
      </c>
      <c r="B6663" s="775">
        <v>11</v>
      </c>
      <c r="C6663" s="775" t="s">
        <v>87</v>
      </c>
      <c r="D6663" s="775" t="s">
        <v>606</v>
      </c>
      <c r="E6663" s="775">
        <v>0.98</v>
      </c>
      <c r="F6663" s="775" t="s">
        <v>6755</v>
      </c>
      <c r="G6663" s="775" t="s">
        <v>4235</v>
      </c>
      <c r="H6663" s="775" t="s">
        <v>4235</v>
      </c>
      <c r="I6663" s="775" t="s">
        <v>6782</v>
      </c>
    </row>
    <row r="6664" spans="1:9">
      <c r="A6664" s="775" t="str">
        <f>Table_wabobpsvr_AzureCalc_AzureCalcRateCard[[#This Row],[ServiceName]]&amp;Table_wabobpsvr_AzureCalc_AzureCalcRateCard[[#This Row],[Price_Level]]&amp;Table_wabobpsvr_AzureCalc_AzureCalcRateCard[[#This Row],[Region]]</f>
        <v>DWUMOSP12</v>
      </c>
      <c r="B6664" s="775">
        <v>12</v>
      </c>
      <c r="C6664" s="775" t="s">
        <v>87</v>
      </c>
      <c r="D6664" s="775" t="s">
        <v>606</v>
      </c>
      <c r="E6664" s="775">
        <v>0.98</v>
      </c>
      <c r="F6664" s="775" t="s">
        <v>6755</v>
      </c>
      <c r="G6664" s="775" t="s">
        <v>4235</v>
      </c>
      <c r="H6664" s="775" t="s">
        <v>4235</v>
      </c>
      <c r="I6664" s="775" t="s">
        <v>6874</v>
      </c>
    </row>
    <row r="6665" spans="1:9">
      <c r="A6665" s="775" t="str">
        <f>Table_wabobpsvr_AzureCalc_AzureCalcRateCard[[#This Row],[ServiceName]]&amp;Table_wabobpsvr_AzureCalc_AzureCalcRateCard[[#This Row],[Price_Level]]&amp;Table_wabobpsvr_AzureCalc_AzureCalcRateCard[[#This Row],[Region]]</f>
        <v>DWUMOSP3</v>
      </c>
      <c r="B6665" s="775">
        <v>3</v>
      </c>
      <c r="C6665" s="775" t="s">
        <v>87</v>
      </c>
      <c r="D6665" s="775" t="s">
        <v>606</v>
      </c>
      <c r="E6665" s="775">
        <v>0.7</v>
      </c>
      <c r="F6665" s="775" t="s">
        <v>6755</v>
      </c>
      <c r="G6665" s="775" t="s">
        <v>4235</v>
      </c>
      <c r="H6665" s="775" t="s">
        <v>4235</v>
      </c>
      <c r="I6665" s="775" t="s">
        <v>6875</v>
      </c>
    </row>
    <row r="6666" spans="1:9">
      <c r="A6666" s="775" t="str">
        <f>Table_wabobpsvr_AzureCalc_AzureCalcRateCard[[#This Row],[ServiceName]]&amp;Table_wabobpsvr_AzureCalc_AzureCalcRateCard[[#This Row],[Price_Level]]&amp;Table_wabobpsvr_AzureCalc_AzureCalcRateCard[[#This Row],[Region]]</f>
        <v>DWUMOSP6</v>
      </c>
      <c r="B6666" s="775">
        <v>6</v>
      </c>
      <c r="C6666" s="775" t="s">
        <v>87</v>
      </c>
      <c r="D6666" s="775" t="s">
        <v>606</v>
      </c>
      <c r="E6666" s="775">
        <v>0.7</v>
      </c>
      <c r="F6666" s="775" t="s">
        <v>6755</v>
      </c>
      <c r="G6666" s="775" t="s">
        <v>4235</v>
      </c>
      <c r="H6666" s="775" t="s">
        <v>4235</v>
      </c>
      <c r="I6666" s="775" t="s">
        <v>6876</v>
      </c>
    </row>
    <row r="6667" spans="1:9">
      <c r="A6667" s="775" t="str">
        <f>Table_wabobpsvr_AzureCalc_AzureCalcRateCard[[#This Row],[ServiceName]]&amp;Table_wabobpsvr_AzureCalc_AzureCalcRateCard[[#This Row],[Price_Level]]&amp;Table_wabobpsvr_AzureCalc_AzureCalcRateCard[[#This Row],[Region]]</f>
        <v>DWUMOSP2</v>
      </c>
      <c r="B6667" s="775">
        <v>2</v>
      </c>
      <c r="C6667" s="775" t="s">
        <v>87</v>
      </c>
      <c r="D6667" s="775" t="s">
        <v>606</v>
      </c>
      <c r="E6667" s="775">
        <v>0.7</v>
      </c>
      <c r="F6667" s="775" t="s">
        <v>6755</v>
      </c>
      <c r="G6667" s="775" t="s">
        <v>4235</v>
      </c>
      <c r="H6667" s="775" t="s">
        <v>4235</v>
      </c>
      <c r="I6667" s="775" t="s">
        <v>6877</v>
      </c>
    </row>
    <row r="6668" spans="1:9">
      <c r="A6668" s="1039" t="str">
        <f>Table_wabobpsvr_AzureCalc_AzureCalcRateCard[[#This Row],[ServiceName]]&amp;Table_wabobpsvr_AzureCalc_AzureCalcRateCard[[#This Row],[Price_Level]]&amp;Table_wabobpsvr_AzureCalc_AzureCalcRateCard[[#This Row],[Region]]</f>
        <v>DWUMOSP5</v>
      </c>
      <c r="B6668" s="1039">
        <v>5</v>
      </c>
      <c r="C6668" s="1039" t="s">
        <v>87</v>
      </c>
      <c r="D6668" s="1039" t="s">
        <v>606</v>
      </c>
      <c r="E6668" s="1039">
        <v>0.7</v>
      </c>
      <c r="F6668" s="1039" t="s">
        <v>6755</v>
      </c>
      <c r="G6668" s="775" t="s">
        <v>4235</v>
      </c>
      <c r="H6668" s="775" t="s">
        <v>4235</v>
      </c>
      <c r="I6668" s="775" t="s">
        <v>6878</v>
      </c>
    </row>
    <row r="6669" spans="1:9">
      <c r="A6669" s="775" t="str">
        <f>Table_wabobpsvr_AzureCalc_AzureCalcRateCard[[#This Row],[ServiceName]]&amp;Table_wabobpsvr_AzureCalc_AzureCalcRateCard[[#This Row],[Price_Level]]&amp;Table_wabobpsvr_AzureCalc_AzureCalcRateCard[[#This Row],[Region]]</f>
        <v>DWUMOSP1</v>
      </c>
      <c r="B6669" s="775">
        <v>1</v>
      </c>
      <c r="C6669" s="775" t="s">
        <v>87</v>
      </c>
      <c r="D6669" s="775" t="s">
        <v>606</v>
      </c>
      <c r="E6669" s="775">
        <v>0.7</v>
      </c>
      <c r="F6669" s="775" t="s">
        <v>6755</v>
      </c>
      <c r="G6669" s="775" t="s">
        <v>4235</v>
      </c>
      <c r="H6669" s="775" t="s">
        <v>4235</v>
      </c>
      <c r="I6669" s="775" t="s">
        <v>6879</v>
      </c>
    </row>
    <row r="6670" spans="1:9">
      <c r="A6670" s="775" t="str">
        <f>Table_wabobpsvr_AzureCalc_AzureCalcRateCard[[#This Row],[ServiceName]]&amp;Table_wabobpsvr_AzureCalc_AzureCalcRateCard[[#This Row],[Price_Level]]&amp;Table_wabobpsvr_AzureCalc_AzureCalcRateCard[[#This Row],[Region]]</f>
        <v>DWUMOSP4</v>
      </c>
      <c r="B6670" s="775">
        <v>4</v>
      </c>
      <c r="C6670" s="775" t="s">
        <v>87</v>
      </c>
      <c r="D6670" s="775" t="s">
        <v>606</v>
      </c>
      <c r="E6670" s="775">
        <v>0.7</v>
      </c>
      <c r="F6670" s="775" t="s">
        <v>6755</v>
      </c>
      <c r="G6670" s="775" t="s">
        <v>4235</v>
      </c>
      <c r="H6670" s="775" t="s">
        <v>4235</v>
      </c>
      <c r="I6670" s="775" t="s">
        <v>6880</v>
      </c>
    </row>
    <row r="6671" spans="1:9">
      <c r="A6671" s="775" t="str">
        <f>Table_wabobpsvr_AzureCalc_AzureCalcRateCard[[#This Row],[ServiceName]]&amp;Table_wabobpsvr_AzureCalc_AzureCalcRateCard[[#This Row],[Price_Level]]&amp;Table_wabobpsvr_AzureCalc_AzureCalcRateCard[[#This Row],[Region]]</f>
        <v>DWUA</v>
      </c>
      <c r="B6671" s="775"/>
      <c r="C6671" s="775" t="s">
        <v>87</v>
      </c>
      <c r="D6671" s="775" t="s">
        <v>174</v>
      </c>
      <c r="E6671" s="775">
        <v>0.67900000000000005</v>
      </c>
      <c r="F6671" s="775" t="s">
        <v>6755</v>
      </c>
      <c r="G6671" s="775" t="s">
        <v>6756</v>
      </c>
      <c r="H6671" s="775" t="s">
        <v>6757</v>
      </c>
      <c r="I6671" s="775" t="s">
        <v>6758</v>
      </c>
    </row>
    <row r="6672" spans="1:9">
      <c r="A6672" s="775" t="str">
        <f>Table_wabobpsvr_AzureCalc_AzureCalcRateCard[[#This Row],[ServiceName]]&amp;Table_wabobpsvr_AzureCalc_AzureCalcRateCard[[#This Row],[Price_Level]]&amp;Table_wabobpsvr_AzureCalc_AzureCalcRateCard[[#This Row],[Region]]</f>
        <v>DWUA15</v>
      </c>
      <c r="B6672" s="775">
        <v>15</v>
      </c>
      <c r="C6672" s="775" t="s">
        <v>87</v>
      </c>
      <c r="D6672" s="775" t="s">
        <v>174</v>
      </c>
      <c r="E6672" s="775">
        <v>0.99909999999999999</v>
      </c>
      <c r="F6672" s="775" t="s">
        <v>6755</v>
      </c>
      <c r="G6672" s="775" t="s">
        <v>6759</v>
      </c>
      <c r="H6672" s="775" t="s">
        <v>6760</v>
      </c>
      <c r="I6672" s="775" t="s">
        <v>6761</v>
      </c>
    </row>
    <row r="6673" spans="1:9">
      <c r="A6673" s="775" t="str">
        <f>Table_wabobpsvr_AzureCalc_AzureCalcRateCard[[#This Row],[ServiceName]]&amp;Table_wabobpsvr_AzureCalc_AzureCalcRateCard[[#This Row],[Price_Level]]&amp;Table_wabobpsvr_AzureCalc_AzureCalcRateCard[[#This Row],[Region]]</f>
        <v>DWUA16</v>
      </c>
      <c r="B6673" s="775">
        <v>16</v>
      </c>
      <c r="C6673" s="775" t="s">
        <v>87</v>
      </c>
      <c r="D6673" s="775" t="s">
        <v>174</v>
      </c>
      <c r="E6673" s="775">
        <v>0.99909999999999999</v>
      </c>
      <c r="F6673" s="775" t="s">
        <v>6755</v>
      </c>
      <c r="G6673" s="775" t="s">
        <v>6762</v>
      </c>
      <c r="H6673" s="775" t="s">
        <v>6763</v>
      </c>
      <c r="I6673" s="775" t="s">
        <v>6764</v>
      </c>
    </row>
    <row r="6674" spans="1:9">
      <c r="A6674" s="775" t="str">
        <f>Table_wabobpsvr_AzureCalc_AzureCalcRateCard[[#This Row],[ServiceName]]&amp;Table_wabobpsvr_AzureCalc_AzureCalcRateCard[[#This Row],[Price_Level]]&amp;Table_wabobpsvr_AzureCalc_AzureCalcRateCard[[#This Row],[Region]]</f>
        <v>DWUA13</v>
      </c>
      <c r="B6674" s="775">
        <v>13</v>
      </c>
      <c r="C6674" s="775" t="s">
        <v>87</v>
      </c>
      <c r="D6674" s="775" t="s">
        <v>174</v>
      </c>
      <c r="E6674" s="775">
        <v>0.99909999999999999</v>
      </c>
      <c r="F6674" s="775" t="s">
        <v>6755</v>
      </c>
      <c r="G6674" s="775" t="s">
        <v>6765</v>
      </c>
      <c r="H6674" s="775" t="s">
        <v>6766</v>
      </c>
      <c r="I6674" s="775" t="s">
        <v>6767</v>
      </c>
    </row>
    <row r="6675" spans="1:9">
      <c r="A6675" s="775" t="str">
        <f>Table_wabobpsvr_AzureCalc_AzureCalcRateCard[[#This Row],[ServiceName]]&amp;Table_wabobpsvr_AzureCalc_AzureCalcRateCard[[#This Row],[Price_Level]]&amp;Table_wabobpsvr_AzureCalc_AzureCalcRateCard[[#This Row],[Region]]</f>
        <v>DWUA10</v>
      </c>
      <c r="B6675" s="775">
        <v>10</v>
      </c>
      <c r="C6675" s="775" t="s">
        <v>87</v>
      </c>
      <c r="D6675" s="775" t="s">
        <v>174</v>
      </c>
      <c r="E6675" s="775">
        <v>0.99909999999999999</v>
      </c>
      <c r="F6675" s="775" t="s">
        <v>6755</v>
      </c>
      <c r="G6675" s="775" t="s">
        <v>6768</v>
      </c>
      <c r="H6675" s="775" t="s">
        <v>6769</v>
      </c>
      <c r="I6675" s="775" t="s">
        <v>6770</v>
      </c>
    </row>
    <row r="6676" spans="1:9">
      <c r="A6676" s="775" t="str">
        <f>Table_wabobpsvr_AzureCalc_AzureCalcRateCard[[#This Row],[ServiceName]]&amp;Table_wabobpsvr_AzureCalc_AzureCalcRateCard[[#This Row],[Price_Level]]&amp;Table_wabobpsvr_AzureCalc_AzureCalcRateCard[[#This Row],[Region]]</f>
        <v>DWUA9</v>
      </c>
      <c r="B6676" s="775">
        <v>9</v>
      </c>
      <c r="C6676" s="775" t="s">
        <v>87</v>
      </c>
      <c r="D6676" s="775" t="s">
        <v>174</v>
      </c>
      <c r="E6676" s="775">
        <v>0.99909999999999999</v>
      </c>
      <c r="F6676" s="775" t="s">
        <v>6755</v>
      </c>
      <c r="G6676" s="775" t="s">
        <v>6771</v>
      </c>
      <c r="H6676" s="775" t="s">
        <v>6772</v>
      </c>
      <c r="I6676" s="775" t="s">
        <v>6773</v>
      </c>
    </row>
    <row r="6677" spans="1:9">
      <c r="A6677" s="775" t="str">
        <f>Table_wabobpsvr_AzureCalc_AzureCalcRateCard[[#This Row],[ServiceName]]&amp;Table_wabobpsvr_AzureCalc_AzureCalcRateCard[[#This Row],[Price_Level]]&amp;Table_wabobpsvr_AzureCalc_AzureCalcRateCard[[#This Row],[Region]]</f>
        <v>DWUA7</v>
      </c>
      <c r="B6677" s="775">
        <v>7</v>
      </c>
      <c r="C6677" s="775" t="s">
        <v>87</v>
      </c>
      <c r="D6677" s="775" t="s">
        <v>174</v>
      </c>
      <c r="E6677" s="775">
        <v>0.75660000000000005</v>
      </c>
      <c r="F6677" s="775" t="s">
        <v>6755</v>
      </c>
      <c r="G6677" s="775" t="s">
        <v>6774</v>
      </c>
      <c r="H6677" s="775" t="s">
        <v>6775</v>
      </c>
      <c r="I6677" s="775" t="s">
        <v>6776</v>
      </c>
    </row>
    <row r="6678" spans="1:9">
      <c r="A6678" s="775" t="str">
        <f>Table_wabobpsvr_AzureCalc_AzureCalcRateCard[[#This Row],[ServiceName]]&amp;Table_wabobpsvr_AzureCalc_AzureCalcRateCard[[#This Row],[Price_Level]]&amp;Table_wabobpsvr_AzureCalc_AzureCalcRateCard[[#This Row],[Region]]</f>
        <v>DWUA8</v>
      </c>
      <c r="B6678" s="775">
        <v>8</v>
      </c>
      <c r="C6678" s="775" t="s">
        <v>87</v>
      </c>
      <c r="D6678" s="775" t="s">
        <v>174</v>
      </c>
      <c r="E6678" s="775">
        <v>0.75660000000000005</v>
      </c>
      <c r="F6678" s="775" t="s">
        <v>6755</v>
      </c>
      <c r="G6678" s="775" t="s">
        <v>6777</v>
      </c>
      <c r="H6678" s="775" t="s">
        <v>6778</v>
      </c>
      <c r="I6678" s="775" t="s">
        <v>6779</v>
      </c>
    </row>
    <row r="6679" spans="1:9">
      <c r="A6679" s="775" t="str">
        <f>Table_wabobpsvr_AzureCalc_AzureCalcRateCard[[#This Row],[ServiceName]]&amp;Table_wabobpsvr_AzureCalc_AzureCalcRateCard[[#This Row],[Price_Level]]&amp;Table_wabobpsvr_AzureCalc_AzureCalcRateCard[[#This Row],[Region]]</f>
        <v>DWUA11</v>
      </c>
      <c r="B6679" s="775">
        <v>11</v>
      </c>
      <c r="C6679" s="775" t="s">
        <v>87</v>
      </c>
      <c r="D6679" s="775" t="s">
        <v>174</v>
      </c>
      <c r="E6679" s="775">
        <v>0.9506</v>
      </c>
      <c r="F6679" s="775" t="s">
        <v>6755</v>
      </c>
      <c r="G6679" s="775" t="s">
        <v>6780</v>
      </c>
      <c r="H6679" s="775" t="s">
        <v>6781</v>
      </c>
      <c r="I6679" s="775" t="s">
        <v>6782</v>
      </c>
    </row>
    <row r="6680" spans="1:9">
      <c r="A6680" s="775" t="str">
        <f>Table_wabobpsvr_AzureCalc_AzureCalcRateCard[[#This Row],[ServiceName]]&amp;Table_wabobpsvr_AzureCalc_AzureCalcRateCard[[#This Row],[Price_Level]]&amp;Table_wabobpsvr_AzureCalc_AzureCalcRateCard[[#This Row],[Region]]</f>
        <v>DWUA12</v>
      </c>
      <c r="B6680" s="775">
        <v>12</v>
      </c>
      <c r="C6680" s="775" t="s">
        <v>87</v>
      </c>
      <c r="D6680" s="775" t="s">
        <v>174</v>
      </c>
      <c r="E6680" s="775">
        <v>0.9506</v>
      </c>
      <c r="F6680" s="775" t="s">
        <v>6755</v>
      </c>
      <c r="G6680" s="775" t="s">
        <v>6881</v>
      </c>
      <c r="H6680" s="775" t="s">
        <v>6882</v>
      </c>
      <c r="I6680" s="775" t="s">
        <v>6874</v>
      </c>
    </row>
    <row r="6681" spans="1:9">
      <c r="A6681" s="775" t="str">
        <f>Table_wabobpsvr_AzureCalc_AzureCalcRateCard[[#This Row],[ServiceName]]&amp;Table_wabobpsvr_AzureCalc_AzureCalcRateCard[[#This Row],[Price_Level]]&amp;Table_wabobpsvr_AzureCalc_AzureCalcRateCard[[#This Row],[Region]]</f>
        <v>DWUA3</v>
      </c>
      <c r="B6681" s="775">
        <v>3</v>
      </c>
      <c r="C6681" s="775" t="s">
        <v>87</v>
      </c>
      <c r="D6681" s="775" t="s">
        <v>174</v>
      </c>
      <c r="E6681" s="775">
        <v>0.67900000000000005</v>
      </c>
      <c r="F6681" s="775" t="s">
        <v>6755</v>
      </c>
      <c r="G6681" s="775" t="s">
        <v>6883</v>
      </c>
      <c r="H6681" s="775" t="s">
        <v>6884</v>
      </c>
      <c r="I6681" s="775" t="s">
        <v>6875</v>
      </c>
    </row>
    <row r="6682" spans="1:9">
      <c r="A6682" s="775" t="str">
        <f>Table_wabobpsvr_AzureCalc_AzureCalcRateCard[[#This Row],[ServiceName]]&amp;Table_wabobpsvr_AzureCalc_AzureCalcRateCard[[#This Row],[Price_Level]]&amp;Table_wabobpsvr_AzureCalc_AzureCalcRateCard[[#This Row],[Region]]</f>
        <v>DWUA6</v>
      </c>
      <c r="B6682" s="775">
        <v>6</v>
      </c>
      <c r="C6682" s="775" t="s">
        <v>87</v>
      </c>
      <c r="D6682" s="775" t="s">
        <v>174</v>
      </c>
      <c r="E6682" s="775">
        <v>0.67900000000000005</v>
      </c>
      <c r="F6682" s="775" t="s">
        <v>6755</v>
      </c>
      <c r="G6682" s="775" t="s">
        <v>6885</v>
      </c>
      <c r="H6682" s="775" t="s">
        <v>6886</v>
      </c>
      <c r="I6682" s="775" t="s">
        <v>6876</v>
      </c>
    </row>
    <row r="6683" spans="1:9">
      <c r="A6683" s="775" t="str">
        <f>Table_wabobpsvr_AzureCalc_AzureCalcRateCard[[#This Row],[ServiceName]]&amp;Table_wabobpsvr_AzureCalc_AzureCalcRateCard[[#This Row],[Price_Level]]&amp;Table_wabobpsvr_AzureCalc_AzureCalcRateCard[[#This Row],[Region]]</f>
        <v>DWUA2</v>
      </c>
      <c r="B6683" s="775">
        <v>2</v>
      </c>
      <c r="C6683" s="775" t="s">
        <v>87</v>
      </c>
      <c r="D6683" s="775" t="s">
        <v>174</v>
      </c>
      <c r="E6683" s="775">
        <v>0.67900000000000005</v>
      </c>
      <c r="F6683" s="775" t="s">
        <v>6755</v>
      </c>
      <c r="G6683" s="775" t="s">
        <v>6887</v>
      </c>
      <c r="H6683" s="775" t="s">
        <v>6888</v>
      </c>
      <c r="I6683" s="775" t="s">
        <v>6877</v>
      </c>
    </row>
    <row r="6684" spans="1:9">
      <c r="A6684" s="775" t="str">
        <f>Table_wabobpsvr_AzureCalc_AzureCalcRateCard[[#This Row],[ServiceName]]&amp;Table_wabobpsvr_AzureCalc_AzureCalcRateCard[[#This Row],[Price_Level]]&amp;Table_wabobpsvr_AzureCalc_AzureCalcRateCard[[#This Row],[Region]]</f>
        <v>DWUA5</v>
      </c>
      <c r="B6684" s="775">
        <v>5</v>
      </c>
      <c r="C6684" s="775" t="s">
        <v>87</v>
      </c>
      <c r="D6684" s="775" t="s">
        <v>174</v>
      </c>
      <c r="E6684" s="775">
        <v>0.67900000000000005</v>
      </c>
      <c r="F6684" s="775" t="s">
        <v>6755</v>
      </c>
      <c r="G6684" s="775" t="s">
        <v>6889</v>
      </c>
      <c r="H6684" s="775" t="s">
        <v>6890</v>
      </c>
      <c r="I6684" s="775" t="s">
        <v>6878</v>
      </c>
    </row>
    <row r="6685" spans="1:9">
      <c r="A6685" s="775" t="str">
        <f>Table_wabobpsvr_AzureCalc_AzureCalcRateCard[[#This Row],[ServiceName]]&amp;Table_wabobpsvr_AzureCalc_AzureCalcRateCard[[#This Row],[Price_Level]]&amp;Table_wabobpsvr_AzureCalc_AzureCalcRateCard[[#This Row],[Region]]</f>
        <v>DWUA1</v>
      </c>
      <c r="B6685" s="775">
        <v>1</v>
      </c>
      <c r="C6685" s="775" t="s">
        <v>87</v>
      </c>
      <c r="D6685" s="775" t="s">
        <v>174</v>
      </c>
      <c r="E6685" s="775">
        <v>0.67900000000000005</v>
      </c>
      <c r="F6685" s="775" t="s">
        <v>6755</v>
      </c>
      <c r="G6685" s="775" t="s">
        <v>6891</v>
      </c>
      <c r="H6685" s="775" t="s">
        <v>6892</v>
      </c>
      <c r="I6685" s="775" t="s">
        <v>6879</v>
      </c>
    </row>
    <row r="6686" spans="1:9">
      <c r="A6686" s="775" t="str">
        <f>Table_wabobpsvr_AzureCalc_AzureCalcRateCard[[#This Row],[ServiceName]]&amp;Table_wabobpsvr_AzureCalc_AzureCalcRateCard[[#This Row],[Price_Level]]&amp;Table_wabobpsvr_AzureCalc_AzureCalcRateCard[[#This Row],[Region]]</f>
        <v>DWUA4</v>
      </c>
      <c r="B6686" s="775">
        <v>4</v>
      </c>
      <c r="C6686" s="775" t="s">
        <v>87</v>
      </c>
      <c r="D6686" s="775" t="s">
        <v>174</v>
      </c>
      <c r="E6686" s="775">
        <v>0.67900000000000005</v>
      </c>
      <c r="F6686" s="775" t="s">
        <v>6755</v>
      </c>
      <c r="G6686" s="775" t="s">
        <v>6893</v>
      </c>
      <c r="H6686" s="775" t="s">
        <v>6894</v>
      </c>
      <c r="I6686" s="775" t="s">
        <v>6880</v>
      </c>
    </row>
    <row r="6687" spans="1:9">
      <c r="A6687" s="775" t="str">
        <f>Table_wabobpsvr_AzureCalc_AzureCalcRateCard[[#This Row],[ServiceName]]&amp;Table_wabobpsvr_AzureCalc_AzureCalcRateCard[[#This Row],[Price_Level]]&amp;Table_wabobpsvr_AzureCalc_AzureCalcRateCard[[#This Row],[Region]]</f>
        <v>DWUB</v>
      </c>
      <c r="B6687" s="775"/>
      <c r="C6687" s="775" t="s">
        <v>87</v>
      </c>
      <c r="D6687" s="775" t="s">
        <v>175</v>
      </c>
      <c r="E6687" s="775">
        <v>0.65800000000000003</v>
      </c>
      <c r="F6687" s="775" t="s">
        <v>6755</v>
      </c>
      <c r="G6687" s="775" t="s">
        <v>6756</v>
      </c>
      <c r="H6687" s="775" t="s">
        <v>6757</v>
      </c>
      <c r="I6687" s="775" t="s">
        <v>6758</v>
      </c>
    </row>
    <row r="6688" spans="1:9">
      <c r="A6688" s="775" t="str">
        <f>Table_wabobpsvr_AzureCalc_AzureCalcRateCard[[#This Row],[ServiceName]]&amp;Table_wabobpsvr_AzureCalc_AzureCalcRateCard[[#This Row],[Price_Level]]&amp;Table_wabobpsvr_AzureCalc_AzureCalcRateCard[[#This Row],[Region]]</f>
        <v>DWUB15</v>
      </c>
      <c r="B6688" s="775">
        <v>15</v>
      </c>
      <c r="C6688" s="775" t="s">
        <v>87</v>
      </c>
      <c r="D6688" s="775" t="s">
        <v>175</v>
      </c>
      <c r="E6688" s="775">
        <v>0.96819999999999995</v>
      </c>
      <c r="F6688" s="775" t="s">
        <v>6755</v>
      </c>
      <c r="G6688" s="775" t="s">
        <v>6759</v>
      </c>
      <c r="H6688" s="775" t="s">
        <v>6760</v>
      </c>
      <c r="I6688" s="775" t="s">
        <v>6761</v>
      </c>
    </row>
    <row r="6689" spans="1:9">
      <c r="A6689" s="775" t="str">
        <f>Table_wabobpsvr_AzureCalc_AzureCalcRateCard[[#This Row],[ServiceName]]&amp;Table_wabobpsvr_AzureCalc_AzureCalcRateCard[[#This Row],[Price_Level]]&amp;Table_wabobpsvr_AzureCalc_AzureCalcRateCard[[#This Row],[Region]]</f>
        <v>DWUB16</v>
      </c>
      <c r="B6689" s="775">
        <v>16</v>
      </c>
      <c r="C6689" s="775" t="s">
        <v>87</v>
      </c>
      <c r="D6689" s="775" t="s">
        <v>175</v>
      </c>
      <c r="E6689" s="775">
        <v>0.96819999999999995</v>
      </c>
      <c r="F6689" s="775" t="s">
        <v>6755</v>
      </c>
      <c r="G6689" s="775" t="s">
        <v>6762</v>
      </c>
      <c r="H6689" s="775" t="s">
        <v>6763</v>
      </c>
      <c r="I6689" s="775" t="s">
        <v>6764</v>
      </c>
    </row>
    <row r="6690" spans="1:9">
      <c r="A6690" s="775" t="str">
        <f>Table_wabobpsvr_AzureCalc_AzureCalcRateCard[[#This Row],[ServiceName]]&amp;Table_wabobpsvr_AzureCalc_AzureCalcRateCard[[#This Row],[Price_Level]]&amp;Table_wabobpsvr_AzureCalc_AzureCalcRateCard[[#This Row],[Region]]</f>
        <v>DWUB13</v>
      </c>
      <c r="B6690" s="775">
        <v>13</v>
      </c>
      <c r="C6690" s="775" t="s">
        <v>87</v>
      </c>
      <c r="D6690" s="775" t="s">
        <v>175</v>
      </c>
      <c r="E6690" s="775">
        <v>0.96819999999999995</v>
      </c>
      <c r="F6690" s="775" t="s">
        <v>6755</v>
      </c>
      <c r="G6690" s="775" t="s">
        <v>6765</v>
      </c>
      <c r="H6690" s="775" t="s">
        <v>6766</v>
      </c>
      <c r="I6690" s="775" t="s">
        <v>6767</v>
      </c>
    </row>
    <row r="6691" spans="1:9">
      <c r="A6691" s="775" t="str">
        <f>Table_wabobpsvr_AzureCalc_AzureCalcRateCard[[#This Row],[ServiceName]]&amp;Table_wabobpsvr_AzureCalc_AzureCalcRateCard[[#This Row],[Price_Level]]&amp;Table_wabobpsvr_AzureCalc_AzureCalcRateCard[[#This Row],[Region]]</f>
        <v>DWUB10</v>
      </c>
      <c r="B6691" s="775">
        <v>10</v>
      </c>
      <c r="C6691" s="775" t="s">
        <v>87</v>
      </c>
      <c r="D6691" s="775" t="s">
        <v>175</v>
      </c>
      <c r="E6691" s="775">
        <v>0.96819999999999995</v>
      </c>
      <c r="F6691" s="775" t="s">
        <v>6755</v>
      </c>
      <c r="G6691" s="775" t="s">
        <v>6768</v>
      </c>
      <c r="H6691" s="775" t="s">
        <v>6769</v>
      </c>
      <c r="I6691" s="775" t="s">
        <v>6770</v>
      </c>
    </row>
    <row r="6692" spans="1:9">
      <c r="A6692" s="775" t="str">
        <f>Table_wabobpsvr_AzureCalc_AzureCalcRateCard[[#This Row],[ServiceName]]&amp;Table_wabobpsvr_AzureCalc_AzureCalcRateCard[[#This Row],[Price_Level]]&amp;Table_wabobpsvr_AzureCalc_AzureCalcRateCard[[#This Row],[Region]]</f>
        <v>DWUB9</v>
      </c>
      <c r="B6692" s="775">
        <v>9</v>
      </c>
      <c r="C6692" s="775" t="s">
        <v>87</v>
      </c>
      <c r="D6692" s="775" t="s">
        <v>175</v>
      </c>
      <c r="E6692" s="775">
        <v>0.96819999999999995</v>
      </c>
      <c r="F6692" s="775" t="s">
        <v>6755</v>
      </c>
      <c r="G6692" s="775" t="s">
        <v>6771</v>
      </c>
      <c r="H6692" s="775" t="s">
        <v>6772</v>
      </c>
      <c r="I6692" s="775" t="s">
        <v>6773</v>
      </c>
    </row>
    <row r="6693" spans="1:9">
      <c r="A6693" s="775" t="str">
        <f>Table_wabobpsvr_AzureCalc_AzureCalcRateCard[[#This Row],[ServiceName]]&amp;Table_wabobpsvr_AzureCalc_AzureCalcRateCard[[#This Row],[Price_Level]]&amp;Table_wabobpsvr_AzureCalc_AzureCalcRateCard[[#This Row],[Region]]</f>
        <v>DWUB7</v>
      </c>
      <c r="B6693" s="775">
        <v>7</v>
      </c>
      <c r="C6693" s="775" t="s">
        <v>87</v>
      </c>
      <c r="D6693" s="775" t="s">
        <v>175</v>
      </c>
      <c r="E6693" s="775">
        <v>0.73319999999999996</v>
      </c>
      <c r="F6693" s="775" t="s">
        <v>6755</v>
      </c>
      <c r="G6693" s="775" t="s">
        <v>6774</v>
      </c>
      <c r="H6693" s="775" t="s">
        <v>6775</v>
      </c>
      <c r="I6693" s="775" t="s">
        <v>6776</v>
      </c>
    </row>
    <row r="6694" spans="1:9">
      <c r="A6694" s="775" t="str">
        <f>Table_wabobpsvr_AzureCalc_AzureCalcRateCard[[#This Row],[ServiceName]]&amp;Table_wabobpsvr_AzureCalc_AzureCalcRateCard[[#This Row],[Price_Level]]&amp;Table_wabobpsvr_AzureCalc_AzureCalcRateCard[[#This Row],[Region]]</f>
        <v>DWUB8</v>
      </c>
      <c r="B6694" s="775">
        <v>8</v>
      </c>
      <c r="C6694" s="775" t="s">
        <v>87</v>
      </c>
      <c r="D6694" s="775" t="s">
        <v>175</v>
      </c>
      <c r="E6694" s="775">
        <v>0.73319999999999996</v>
      </c>
      <c r="F6694" s="775" t="s">
        <v>6755</v>
      </c>
      <c r="G6694" s="775" t="s">
        <v>6777</v>
      </c>
      <c r="H6694" s="775" t="s">
        <v>6778</v>
      </c>
      <c r="I6694" s="775" t="s">
        <v>6779</v>
      </c>
    </row>
    <row r="6695" spans="1:9">
      <c r="A6695" s="775" t="str">
        <f>Table_wabobpsvr_AzureCalc_AzureCalcRateCard[[#This Row],[ServiceName]]&amp;Table_wabobpsvr_AzureCalc_AzureCalcRateCard[[#This Row],[Price_Level]]&amp;Table_wabobpsvr_AzureCalc_AzureCalcRateCard[[#This Row],[Region]]</f>
        <v>DWUB11</v>
      </c>
      <c r="B6695" s="775">
        <v>11</v>
      </c>
      <c r="C6695" s="775" t="s">
        <v>87</v>
      </c>
      <c r="D6695" s="775" t="s">
        <v>175</v>
      </c>
      <c r="E6695" s="775">
        <v>0.92120000000000002</v>
      </c>
      <c r="F6695" s="775" t="s">
        <v>6755</v>
      </c>
      <c r="G6695" s="775" t="s">
        <v>6780</v>
      </c>
      <c r="H6695" s="775" t="s">
        <v>6781</v>
      </c>
      <c r="I6695" s="775" t="s">
        <v>6782</v>
      </c>
    </row>
    <row r="6696" spans="1:9">
      <c r="A6696" s="775" t="str">
        <f>Table_wabobpsvr_AzureCalc_AzureCalcRateCard[[#This Row],[ServiceName]]&amp;Table_wabobpsvr_AzureCalc_AzureCalcRateCard[[#This Row],[Price_Level]]&amp;Table_wabobpsvr_AzureCalc_AzureCalcRateCard[[#This Row],[Region]]</f>
        <v>DWUB12</v>
      </c>
      <c r="B6696" s="775">
        <v>12</v>
      </c>
      <c r="C6696" s="775" t="s">
        <v>87</v>
      </c>
      <c r="D6696" s="775" t="s">
        <v>175</v>
      </c>
      <c r="E6696" s="775">
        <v>0.92120000000000002</v>
      </c>
      <c r="F6696" s="775" t="s">
        <v>6755</v>
      </c>
      <c r="G6696" s="775" t="s">
        <v>6881</v>
      </c>
      <c r="H6696" s="775" t="s">
        <v>6882</v>
      </c>
      <c r="I6696" s="775" t="s">
        <v>6874</v>
      </c>
    </row>
    <row r="6697" spans="1:9">
      <c r="A6697" s="775" t="str">
        <f>Table_wabobpsvr_AzureCalc_AzureCalcRateCard[[#This Row],[ServiceName]]&amp;Table_wabobpsvr_AzureCalc_AzureCalcRateCard[[#This Row],[Price_Level]]&amp;Table_wabobpsvr_AzureCalc_AzureCalcRateCard[[#This Row],[Region]]</f>
        <v>DWUB3</v>
      </c>
      <c r="B6697" s="775">
        <v>3</v>
      </c>
      <c r="C6697" s="775" t="s">
        <v>87</v>
      </c>
      <c r="D6697" s="775" t="s">
        <v>175</v>
      </c>
      <c r="E6697" s="775">
        <v>0.65800000000000003</v>
      </c>
      <c r="F6697" s="775" t="s">
        <v>6755</v>
      </c>
      <c r="G6697" s="775" t="s">
        <v>6883</v>
      </c>
      <c r="H6697" s="775" t="s">
        <v>6884</v>
      </c>
      <c r="I6697" s="775" t="s">
        <v>6875</v>
      </c>
    </row>
    <row r="6698" spans="1:9">
      <c r="A6698" s="775" t="str">
        <f>Table_wabobpsvr_AzureCalc_AzureCalcRateCard[[#This Row],[ServiceName]]&amp;Table_wabobpsvr_AzureCalc_AzureCalcRateCard[[#This Row],[Price_Level]]&amp;Table_wabobpsvr_AzureCalc_AzureCalcRateCard[[#This Row],[Region]]</f>
        <v>DWUB6</v>
      </c>
      <c r="B6698" s="775">
        <v>6</v>
      </c>
      <c r="C6698" s="775" t="s">
        <v>87</v>
      </c>
      <c r="D6698" s="775" t="s">
        <v>175</v>
      </c>
      <c r="E6698" s="775">
        <v>0.65800000000000003</v>
      </c>
      <c r="F6698" s="775" t="s">
        <v>6755</v>
      </c>
      <c r="G6698" s="775" t="s">
        <v>6885</v>
      </c>
      <c r="H6698" s="775" t="s">
        <v>6886</v>
      </c>
      <c r="I6698" s="775" t="s">
        <v>6876</v>
      </c>
    </row>
    <row r="6699" spans="1:9">
      <c r="A6699" s="775" t="str">
        <f>Table_wabobpsvr_AzureCalc_AzureCalcRateCard[[#This Row],[ServiceName]]&amp;Table_wabobpsvr_AzureCalc_AzureCalcRateCard[[#This Row],[Price_Level]]&amp;Table_wabobpsvr_AzureCalc_AzureCalcRateCard[[#This Row],[Region]]</f>
        <v>DWUB2</v>
      </c>
      <c r="B6699" s="775">
        <v>2</v>
      </c>
      <c r="C6699" s="775" t="s">
        <v>87</v>
      </c>
      <c r="D6699" s="775" t="s">
        <v>175</v>
      </c>
      <c r="E6699" s="775">
        <v>0.65800000000000003</v>
      </c>
      <c r="F6699" s="775" t="s">
        <v>6755</v>
      </c>
      <c r="G6699" s="775" t="s">
        <v>6887</v>
      </c>
      <c r="H6699" s="775" t="s">
        <v>6888</v>
      </c>
      <c r="I6699" s="775" t="s">
        <v>6877</v>
      </c>
    </row>
    <row r="6700" spans="1:9">
      <c r="A6700" s="775" t="str">
        <f>Table_wabobpsvr_AzureCalc_AzureCalcRateCard[[#This Row],[ServiceName]]&amp;Table_wabobpsvr_AzureCalc_AzureCalcRateCard[[#This Row],[Price_Level]]&amp;Table_wabobpsvr_AzureCalc_AzureCalcRateCard[[#This Row],[Region]]</f>
        <v>DWUB5</v>
      </c>
      <c r="B6700" s="775">
        <v>5</v>
      </c>
      <c r="C6700" s="775" t="s">
        <v>87</v>
      </c>
      <c r="D6700" s="775" t="s">
        <v>175</v>
      </c>
      <c r="E6700" s="775">
        <v>0.65800000000000003</v>
      </c>
      <c r="F6700" s="775" t="s">
        <v>6755</v>
      </c>
      <c r="G6700" s="775" t="s">
        <v>6889</v>
      </c>
      <c r="H6700" s="775" t="s">
        <v>6890</v>
      </c>
      <c r="I6700" s="775" t="s">
        <v>6878</v>
      </c>
    </row>
    <row r="6701" spans="1:9">
      <c r="A6701" s="775" t="str">
        <f>Table_wabobpsvr_AzureCalc_AzureCalcRateCard[[#This Row],[ServiceName]]&amp;Table_wabobpsvr_AzureCalc_AzureCalcRateCard[[#This Row],[Price_Level]]&amp;Table_wabobpsvr_AzureCalc_AzureCalcRateCard[[#This Row],[Region]]</f>
        <v>DWUB1</v>
      </c>
      <c r="B6701" s="775">
        <v>1</v>
      </c>
      <c r="C6701" s="775" t="s">
        <v>87</v>
      </c>
      <c r="D6701" s="775" t="s">
        <v>175</v>
      </c>
      <c r="E6701" s="775">
        <v>0.65800000000000003</v>
      </c>
      <c r="F6701" s="775" t="s">
        <v>6755</v>
      </c>
      <c r="G6701" s="775" t="s">
        <v>6891</v>
      </c>
      <c r="H6701" s="775" t="s">
        <v>6892</v>
      </c>
      <c r="I6701" s="775" t="s">
        <v>6879</v>
      </c>
    </row>
    <row r="6702" spans="1:9">
      <c r="A6702" s="775" t="str">
        <f>Table_wabobpsvr_AzureCalc_AzureCalcRateCard[[#This Row],[ServiceName]]&amp;Table_wabobpsvr_AzureCalc_AzureCalcRateCard[[#This Row],[Price_Level]]&amp;Table_wabobpsvr_AzureCalc_AzureCalcRateCard[[#This Row],[Region]]</f>
        <v>DWUB4</v>
      </c>
      <c r="B6702" s="775">
        <v>4</v>
      </c>
      <c r="C6702" s="775" t="s">
        <v>87</v>
      </c>
      <c r="D6702" s="775" t="s">
        <v>175</v>
      </c>
      <c r="E6702" s="775">
        <v>0.65800000000000003</v>
      </c>
      <c r="F6702" s="775" t="s">
        <v>6755</v>
      </c>
      <c r="G6702" s="775" t="s">
        <v>6893</v>
      </c>
      <c r="H6702" s="775" t="s">
        <v>6894</v>
      </c>
      <c r="I6702" s="775" t="s">
        <v>6880</v>
      </c>
    </row>
    <row r="6703" spans="1:9">
      <c r="A6703" s="775" t="str">
        <f>Table_wabobpsvr_AzureCalc_AzureCalcRateCard[[#This Row],[ServiceName]]&amp;Table_wabobpsvr_AzureCalc_AzureCalcRateCard[[#This Row],[Price_Level]]&amp;Table_wabobpsvr_AzureCalc_AzureCalcRateCard[[#This Row],[Region]]</f>
        <v>DWUC</v>
      </c>
      <c r="B6703" s="775"/>
      <c r="C6703" s="775" t="s">
        <v>87</v>
      </c>
      <c r="D6703" s="775" t="s">
        <v>177</v>
      </c>
      <c r="E6703" s="775">
        <v>0.63700000000000001</v>
      </c>
      <c r="F6703" s="775" t="s">
        <v>6755</v>
      </c>
      <c r="G6703" s="775" t="s">
        <v>6756</v>
      </c>
      <c r="H6703" s="775" t="s">
        <v>6757</v>
      </c>
      <c r="I6703" s="775" t="s">
        <v>6758</v>
      </c>
    </row>
    <row r="6704" spans="1:9">
      <c r="A6704" s="775" t="str">
        <f>Table_wabobpsvr_AzureCalc_AzureCalcRateCard[[#This Row],[ServiceName]]&amp;Table_wabobpsvr_AzureCalc_AzureCalcRateCard[[#This Row],[Price_Level]]&amp;Table_wabobpsvr_AzureCalc_AzureCalcRateCard[[#This Row],[Region]]</f>
        <v>DWUC15</v>
      </c>
      <c r="B6704" s="775">
        <v>15</v>
      </c>
      <c r="C6704" s="775" t="s">
        <v>87</v>
      </c>
      <c r="D6704" s="775" t="s">
        <v>177</v>
      </c>
      <c r="E6704" s="775">
        <v>0.93730000000000002</v>
      </c>
      <c r="F6704" s="775" t="s">
        <v>6755</v>
      </c>
      <c r="G6704" s="775" t="s">
        <v>6759</v>
      </c>
      <c r="H6704" s="775" t="s">
        <v>6760</v>
      </c>
      <c r="I6704" s="775" t="s">
        <v>6761</v>
      </c>
    </row>
    <row r="6705" spans="1:9">
      <c r="A6705" s="775" t="str">
        <f>Table_wabobpsvr_AzureCalc_AzureCalcRateCard[[#This Row],[ServiceName]]&amp;Table_wabobpsvr_AzureCalc_AzureCalcRateCard[[#This Row],[Price_Level]]&amp;Table_wabobpsvr_AzureCalc_AzureCalcRateCard[[#This Row],[Region]]</f>
        <v>DWUC16</v>
      </c>
      <c r="B6705" s="775">
        <v>16</v>
      </c>
      <c r="C6705" s="775" t="s">
        <v>87</v>
      </c>
      <c r="D6705" s="775" t="s">
        <v>177</v>
      </c>
      <c r="E6705" s="775">
        <v>0.93730000000000002</v>
      </c>
      <c r="F6705" s="775" t="s">
        <v>6755</v>
      </c>
      <c r="G6705" s="775" t="s">
        <v>6762</v>
      </c>
      <c r="H6705" s="775" t="s">
        <v>6763</v>
      </c>
      <c r="I6705" s="775" t="s">
        <v>6764</v>
      </c>
    </row>
    <row r="6706" spans="1:9">
      <c r="A6706" s="775" t="str">
        <f>Table_wabobpsvr_AzureCalc_AzureCalcRateCard[[#This Row],[ServiceName]]&amp;Table_wabobpsvr_AzureCalc_AzureCalcRateCard[[#This Row],[Price_Level]]&amp;Table_wabobpsvr_AzureCalc_AzureCalcRateCard[[#This Row],[Region]]</f>
        <v>DWUC13</v>
      </c>
      <c r="B6706" s="775">
        <v>13</v>
      </c>
      <c r="C6706" s="775" t="s">
        <v>87</v>
      </c>
      <c r="D6706" s="775" t="s">
        <v>177</v>
      </c>
      <c r="E6706" s="775">
        <v>0.93730000000000002</v>
      </c>
      <c r="F6706" s="775" t="s">
        <v>6755</v>
      </c>
      <c r="G6706" s="775" t="s">
        <v>6765</v>
      </c>
      <c r="H6706" s="775" t="s">
        <v>6766</v>
      </c>
      <c r="I6706" s="775" t="s">
        <v>6767</v>
      </c>
    </row>
    <row r="6707" spans="1:9">
      <c r="A6707" s="775" t="str">
        <f>Table_wabobpsvr_AzureCalc_AzureCalcRateCard[[#This Row],[ServiceName]]&amp;Table_wabobpsvr_AzureCalc_AzureCalcRateCard[[#This Row],[Price_Level]]&amp;Table_wabobpsvr_AzureCalc_AzureCalcRateCard[[#This Row],[Region]]</f>
        <v>DWUC10</v>
      </c>
      <c r="B6707" s="775">
        <v>10</v>
      </c>
      <c r="C6707" s="775" t="s">
        <v>87</v>
      </c>
      <c r="D6707" s="775" t="s">
        <v>177</v>
      </c>
      <c r="E6707" s="775">
        <v>0.93730000000000002</v>
      </c>
      <c r="F6707" s="775" t="s">
        <v>6755</v>
      </c>
      <c r="G6707" s="775" t="s">
        <v>6768</v>
      </c>
      <c r="H6707" s="775" t="s">
        <v>6769</v>
      </c>
      <c r="I6707" s="775" t="s">
        <v>6770</v>
      </c>
    </row>
    <row r="6708" spans="1:9">
      <c r="A6708" s="775" t="str">
        <f>Table_wabobpsvr_AzureCalc_AzureCalcRateCard[[#This Row],[ServiceName]]&amp;Table_wabobpsvr_AzureCalc_AzureCalcRateCard[[#This Row],[Price_Level]]&amp;Table_wabobpsvr_AzureCalc_AzureCalcRateCard[[#This Row],[Region]]</f>
        <v>DWUC9</v>
      </c>
      <c r="B6708" s="775">
        <v>9</v>
      </c>
      <c r="C6708" s="775" t="s">
        <v>87</v>
      </c>
      <c r="D6708" s="775" t="s">
        <v>177</v>
      </c>
      <c r="E6708" s="775">
        <v>0.93730000000000002</v>
      </c>
      <c r="F6708" s="775" t="s">
        <v>6755</v>
      </c>
      <c r="G6708" s="775" t="s">
        <v>6771</v>
      </c>
      <c r="H6708" s="775" t="s">
        <v>6772</v>
      </c>
      <c r="I6708" s="775" t="s">
        <v>6773</v>
      </c>
    </row>
    <row r="6709" spans="1:9">
      <c r="A6709" s="775" t="str">
        <f>Table_wabobpsvr_AzureCalc_AzureCalcRateCard[[#This Row],[ServiceName]]&amp;Table_wabobpsvr_AzureCalc_AzureCalcRateCard[[#This Row],[Price_Level]]&amp;Table_wabobpsvr_AzureCalc_AzureCalcRateCard[[#This Row],[Region]]</f>
        <v>DWUC7</v>
      </c>
      <c r="B6709" s="775">
        <v>7</v>
      </c>
      <c r="C6709" s="775" t="s">
        <v>87</v>
      </c>
      <c r="D6709" s="775" t="s">
        <v>177</v>
      </c>
      <c r="E6709" s="775">
        <v>0.70979999999999999</v>
      </c>
      <c r="F6709" s="775" t="s">
        <v>6755</v>
      </c>
      <c r="G6709" s="775" t="s">
        <v>6774</v>
      </c>
      <c r="H6709" s="775" t="s">
        <v>6775</v>
      </c>
      <c r="I6709" s="775" t="s">
        <v>6776</v>
      </c>
    </row>
    <row r="6710" spans="1:9">
      <c r="A6710" s="775" t="str">
        <f>Table_wabobpsvr_AzureCalc_AzureCalcRateCard[[#This Row],[ServiceName]]&amp;Table_wabobpsvr_AzureCalc_AzureCalcRateCard[[#This Row],[Price_Level]]&amp;Table_wabobpsvr_AzureCalc_AzureCalcRateCard[[#This Row],[Region]]</f>
        <v>DWUC8</v>
      </c>
      <c r="B6710" s="775">
        <v>8</v>
      </c>
      <c r="C6710" s="775" t="s">
        <v>87</v>
      </c>
      <c r="D6710" s="775" t="s">
        <v>177</v>
      </c>
      <c r="E6710" s="775">
        <v>0.70979999999999999</v>
      </c>
      <c r="F6710" s="775" t="s">
        <v>6755</v>
      </c>
      <c r="G6710" s="775" t="s">
        <v>6777</v>
      </c>
      <c r="H6710" s="775" t="s">
        <v>6778</v>
      </c>
      <c r="I6710" s="775" t="s">
        <v>6779</v>
      </c>
    </row>
    <row r="6711" spans="1:9">
      <c r="A6711" s="775" t="str">
        <f>Table_wabobpsvr_AzureCalc_AzureCalcRateCard[[#This Row],[ServiceName]]&amp;Table_wabobpsvr_AzureCalc_AzureCalcRateCard[[#This Row],[Price_Level]]&amp;Table_wabobpsvr_AzureCalc_AzureCalcRateCard[[#This Row],[Region]]</f>
        <v>DWUC11</v>
      </c>
      <c r="B6711" s="775">
        <v>11</v>
      </c>
      <c r="C6711" s="775" t="s">
        <v>87</v>
      </c>
      <c r="D6711" s="775" t="s">
        <v>177</v>
      </c>
      <c r="E6711" s="775">
        <v>0.89180000000000004</v>
      </c>
      <c r="F6711" s="775" t="s">
        <v>6755</v>
      </c>
      <c r="G6711" s="775" t="s">
        <v>6780</v>
      </c>
      <c r="H6711" s="775" t="s">
        <v>6781</v>
      </c>
      <c r="I6711" s="775" t="s">
        <v>6782</v>
      </c>
    </row>
    <row r="6712" spans="1:9">
      <c r="A6712" s="775" t="str">
        <f>Table_wabobpsvr_AzureCalc_AzureCalcRateCard[[#This Row],[ServiceName]]&amp;Table_wabobpsvr_AzureCalc_AzureCalcRateCard[[#This Row],[Price_Level]]&amp;Table_wabobpsvr_AzureCalc_AzureCalcRateCard[[#This Row],[Region]]</f>
        <v>DWUC12</v>
      </c>
      <c r="B6712" s="775">
        <v>12</v>
      </c>
      <c r="C6712" s="775" t="s">
        <v>87</v>
      </c>
      <c r="D6712" s="775" t="s">
        <v>177</v>
      </c>
      <c r="E6712" s="775">
        <v>0.89180000000000004</v>
      </c>
      <c r="F6712" s="775" t="s">
        <v>6755</v>
      </c>
      <c r="G6712" s="775" t="s">
        <v>6881</v>
      </c>
      <c r="H6712" s="775" t="s">
        <v>6882</v>
      </c>
      <c r="I6712" s="775" t="s">
        <v>6874</v>
      </c>
    </row>
    <row r="6713" spans="1:9">
      <c r="A6713" s="775" t="str">
        <f>Table_wabobpsvr_AzureCalc_AzureCalcRateCard[[#This Row],[ServiceName]]&amp;Table_wabobpsvr_AzureCalc_AzureCalcRateCard[[#This Row],[Price_Level]]&amp;Table_wabobpsvr_AzureCalc_AzureCalcRateCard[[#This Row],[Region]]</f>
        <v>DWUC3</v>
      </c>
      <c r="B6713" s="775">
        <v>3</v>
      </c>
      <c r="C6713" s="775" t="s">
        <v>87</v>
      </c>
      <c r="D6713" s="775" t="s">
        <v>177</v>
      </c>
      <c r="E6713" s="775">
        <v>0.63700000000000001</v>
      </c>
      <c r="F6713" s="775" t="s">
        <v>6755</v>
      </c>
      <c r="G6713" s="775" t="s">
        <v>6883</v>
      </c>
      <c r="H6713" s="775" t="s">
        <v>6884</v>
      </c>
      <c r="I6713" s="775" t="s">
        <v>6875</v>
      </c>
    </row>
    <row r="6714" spans="1:9">
      <c r="A6714" s="775" t="str">
        <f>Table_wabobpsvr_AzureCalc_AzureCalcRateCard[[#This Row],[ServiceName]]&amp;Table_wabobpsvr_AzureCalc_AzureCalcRateCard[[#This Row],[Price_Level]]&amp;Table_wabobpsvr_AzureCalc_AzureCalcRateCard[[#This Row],[Region]]</f>
        <v>DWUC6</v>
      </c>
      <c r="B6714" s="775">
        <v>6</v>
      </c>
      <c r="C6714" s="775" t="s">
        <v>87</v>
      </c>
      <c r="D6714" s="775" t="s">
        <v>177</v>
      </c>
      <c r="E6714" s="775">
        <v>0.63700000000000001</v>
      </c>
      <c r="F6714" s="775" t="s">
        <v>6755</v>
      </c>
      <c r="G6714" s="775" t="s">
        <v>6885</v>
      </c>
      <c r="H6714" s="775" t="s">
        <v>6886</v>
      </c>
      <c r="I6714" s="775" t="s">
        <v>6876</v>
      </c>
    </row>
    <row r="6715" spans="1:9">
      <c r="A6715" s="775" t="str">
        <f>Table_wabobpsvr_AzureCalc_AzureCalcRateCard[[#This Row],[ServiceName]]&amp;Table_wabobpsvr_AzureCalc_AzureCalcRateCard[[#This Row],[Price_Level]]&amp;Table_wabobpsvr_AzureCalc_AzureCalcRateCard[[#This Row],[Region]]</f>
        <v>DWUC2</v>
      </c>
      <c r="B6715" s="775">
        <v>2</v>
      </c>
      <c r="C6715" s="775" t="s">
        <v>87</v>
      </c>
      <c r="D6715" s="775" t="s">
        <v>177</v>
      </c>
      <c r="E6715" s="775">
        <v>0.63700000000000001</v>
      </c>
      <c r="F6715" s="775" t="s">
        <v>6755</v>
      </c>
      <c r="G6715" s="775" t="s">
        <v>6887</v>
      </c>
      <c r="H6715" s="775" t="s">
        <v>6888</v>
      </c>
      <c r="I6715" s="775" t="s">
        <v>6877</v>
      </c>
    </row>
    <row r="6716" spans="1:9">
      <c r="A6716" s="775" t="str">
        <f>Table_wabobpsvr_AzureCalc_AzureCalcRateCard[[#This Row],[ServiceName]]&amp;Table_wabobpsvr_AzureCalc_AzureCalcRateCard[[#This Row],[Price_Level]]&amp;Table_wabobpsvr_AzureCalc_AzureCalcRateCard[[#This Row],[Region]]</f>
        <v>DWUC5</v>
      </c>
      <c r="B6716" s="775">
        <v>5</v>
      </c>
      <c r="C6716" s="775" t="s">
        <v>87</v>
      </c>
      <c r="D6716" s="775" t="s">
        <v>177</v>
      </c>
      <c r="E6716" s="775">
        <v>0.63700000000000001</v>
      </c>
      <c r="F6716" s="775" t="s">
        <v>6755</v>
      </c>
      <c r="G6716" s="775" t="s">
        <v>6889</v>
      </c>
      <c r="H6716" s="775" t="s">
        <v>6890</v>
      </c>
      <c r="I6716" s="775" t="s">
        <v>6878</v>
      </c>
    </row>
    <row r="6717" spans="1:9">
      <c r="A6717" s="775" t="str">
        <f>Table_wabobpsvr_AzureCalc_AzureCalcRateCard[[#This Row],[ServiceName]]&amp;Table_wabobpsvr_AzureCalc_AzureCalcRateCard[[#This Row],[Price_Level]]&amp;Table_wabobpsvr_AzureCalc_AzureCalcRateCard[[#This Row],[Region]]</f>
        <v>DWUC1</v>
      </c>
      <c r="B6717" s="775">
        <v>1</v>
      </c>
      <c r="C6717" s="775" t="s">
        <v>87</v>
      </c>
      <c r="D6717" s="775" t="s">
        <v>177</v>
      </c>
      <c r="E6717" s="775">
        <v>0.63700000000000001</v>
      </c>
      <c r="F6717" s="775" t="s">
        <v>6755</v>
      </c>
      <c r="G6717" s="775" t="s">
        <v>6891</v>
      </c>
      <c r="H6717" s="775" t="s">
        <v>6892</v>
      </c>
      <c r="I6717" s="775" t="s">
        <v>6879</v>
      </c>
    </row>
    <row r="6718" spans="1:9">
      <c r="A6718" s="775" t="str">
        <f>Table_wabobpsvr_AzureCalc_AzureCalcRateCard[[#This Row],[ServiceName]]&amp;Table_wabobpsvr_AzureCalc_AzureCalcRateCard[[#This Row],[Price_Level]]&amp;Table_wabobpsvr_AzureCalc_AzureCalcRateCard[[#This Row],[Region]]</f>
        <v>DWUC4</v>
      </c>
      <c r="B6718" s="775">
        <v>4</v>
      </c>
      <c r="C6718" s="775" t="s">
        <v>87</v>
      </c>
      <c r="D6718" s="775" t="s">
        <v>177</v>
      </c>
      <c r="E6718" s="775">
        <v>0.63700000000000001</v>
      </c>
      <c r="F6718" s="775" t="s">
        <v>6755</v>
      </c>
      <c r="G6718" s="775" t="s">
        <v>6893</v>
      </c>
      <c r="H6718" s="775" t="s">
        <v>6894</v>
      </c>
      <c r="I6718" s="775" t="s">
        <v>6880</v>
      </c>
    </row>
    <row r="6719" spans="1:9">
      <c r="A6719" s="775" t="str">
        <f>Table_wabobpsvr_AzureCalc_AzureCalcRateCard[[#This Row],[ServiceName]]&amp;Table_wabobpsvr_AzureCalc_AzureCalcRateCard[[#This Row],[Price_Level]]&amp;Table_wabobpsvr_AzureCalc_AzureCalcRateCard[[#This Row],[Region]]</f>
        <v>DWUD12</v>
      </c>
      <c r="B6719" s="775">
        <v>12</v>
      </c>
      <c r="C6719" s="775" t="s">
        <v>87</v>
      </c>
      <c r="D6719" s="775" t="s">
        <v>176</v>
      </c>
      <c r="E6719" s="775">
        <v>0.86240000000000006</v>
      </c>
      <c r="F6719" s="775" t="s">
        <v>6755</v>
      </c>
      <c r="G6719" s="775" t="s">
        <v>6881</v>
      </c>
      <c r="H6719" s="775" t="s">
        <v>6882</v>
      </c>
      <c r="I6719" s="775" t="s">
        <v>6874</v>
      </c>
    </row>
    <row r="6720" spans="1:9">
      <c r="A6720" s="775" t="str">
        <f>Table_wabobpsvr_AzureCalc_AzureCalcRateCard[[#This Row],[ServiceName]]&amp;Table_wabobpsvr_AzureCalc_AzureCalcRateCard[[#This Row],[Price_Level]]&amp;Table_wabobpsvr_AzureCalc_AzureCalcRateCard[[#This Row],[Region]]</f>
        <v>DWUD3</v>
      </c>
      <c r="B6720" s="775">
        <v>3</v>
      </c>
      <c r="C6720" s="775" t="s">
        <v>87</v>
      </c>
      <c r="D6720" s="775" t="s">
        <v>176</v>
      </c>
      <c r="E6720" s="775">
        <v>0.61599999999999999</v>
      </c>
      <c r="F6720" s="775" t="s">
        <v>6755</v>
      </c>
      <c r="G6720" s="775" t="s">
        <v>6883</v>
      </c>
      <c r="H6720" s="775" t="s">
        <v>6884</v>
      </c>
      <c r="I6720" s="775" t="s">
        <v>6875</v>
      </c>
    </row>
    <row r="6721" spans="1:9">
      <c r="A6721" s="775" t="str">
        <f>Table_wabobpsvr_AzureCalc_AzureCalcRateCard[[#This Row],[ServiceName]]&amp;Table_wabobpsvr_AzureCalc_AzureCalcRateCard[[#This Row],[Price_Level]]&amp;Table_wabobpsvr_AzureCalc_AzureCalcRateCard[[#This Row],[Region]]</f>
        <v>DWUD6</v>
      </c>
      <c r="B6721" s="775">
        <v>6</v>
      </c>
      <c r="C6721" s="775" t="s">
        <v>87</v>
      </c>
      <c r="D6721" s="775" t="s">
        <v>176</v>
      </c>
      <c r="E6721" s="775">
        <v>0.61599999999999999</v>
      </c>
      <c r="F6721" s="775" t="s">
        <v>6755</v>
      </c>
      <c r="G6721" s="775" t="s">
        <v>6885</v>
      </c>
      <c r="H6721" s="775" t="s">
        <v>6886</v>
      </c>
      <c r="I6721" s="775" t="s">
        <v>6876</v>
      </c>
    </row>
    <row r="6722" spans="1:9">
      <c r="A6722" s="775" t="str">
        <f>Table_wabobpsvr_AzureCalc_AzureCalcRateCard[[#This Row],[ServiceName]]&amp;Table_wabobpsvr_AzureCalc_AzureCalcRateCard[[#This Row],[Price_Level]]&amp;Table_wabobpsvr_AzureCalc_AzureCalcRateCard[[#This Row],[Region]]</f>
        <v>DWUD2</v>
      </c>
      <c r="B6722" s="775">
        <v>2</v>
      </c>
      <c r="C6722" s="775" t="s">
        <v>87</v>
      </c>
      <c r="D6722" s="775" t="s">
        <v>176</v>
      </c>
      <c r="E6722" s="775">
        <v>0.61599999999999999</v>
      </c>
      <c r="F6722" s="775" t="s">
        <v>6755</v>
      </c>
      <c r="G6722" s="775" t="s">
        <v>6887</v>
      </c>
      <c r="H6722" s="775" t="s">
        <v>6888</v>
      </c>
      <c r="I6722" s="775" t="s">
        <v>6877</v>
      </c>
    </row>
    <row r="6723" spans="1:9">
      <c r="A6723" s="775" t="str">
        <f>Table_wabobpsvr_AzureCalc_AzureCalcRateCard[[#This Row],[ServiceName]]&amp;Table_wabobpsvr_AzureCalc_AzureCalcRateCard[[#This Row],[Price_Level]]&amp;Table_wabobpsvr_AzureCalc_AzureCalcRateCard[[#This Row],[Region]]</f>
        <v>DWUD5</v>
      </c>
      <c r="B6723" s="775">
        <v>5</v>
      </c>
      <c r="C6723" s="775" t="s">
        <v>87</v>
      </c>
      <c r="D6723" s="775" t="s">
        <v>176</v>
      </c>
      <c r="E6723" s="775">
        <v>0.61599999999999999</v>
      </c>
      <c r="F6723" s="775" t="s">
        <v>6755</v>
      </c>
      <c r="G6723" s="775" t="s">
        <v>6889</v>
      </c>
      <c r="H6723" s="775" t="s">
        <v>6890</v>
      </c>
      <c r="I6723" s="775" t="s">
        <v>6878</v>
      </c>
    </row>
    <row r="6724" spans="1:9">
      <c r="A6724" s="775" t="str">
        <f>Table_wabobpsvr_AzureCalc_AzureCalcRateCard[[#This Row],[ServiceName]]&amp;Table_wabobpsvr_AzureCalc_AzureCalcRateCard[[#This Row],[Price_Level]]&amp;Table_wabobpsvr_AzureCalc_AzureCalcRateCard[[#This Row],[Region]]</f>
        <v>DWUD1</v>
      </c>
      <c r="B6724" s="775">
        <v>1</v>
      </c>
      <c r="C6724" s="775" t="s">
        <v>87</v>
      </c>
      <c r="D6724" s="775" t="s">
        <v>176</v>
      </c>
      <c r="E6724" s="775">
        <v>0.61599999999999999</v>
      </c>
      <c r="F6724" s="775" t="s">
        <v>6755</v>
      </c>
      <c r="G6724" s="775" t="s">
        <v>6891</v>
      </c>
      <c r="H6724" s="775" t="s">
        <v>6892</v>
      </c>
      <c r="I6724" s="775" t="s">
        <v>6879</v>
      </c>
    </row>
    <row r="6725" spans="1:9">
      <c r="A6725" s="775" t="str">
        <f>Table_wabobpsvr_AzureCalc_AzureCalcRateCard[[#This Row],[ServiceName]]&amp;Table_wabobpsvr_AzureCalc_AzureCalcRateCard[[#This Row],[Price_Level]]&amp;Table_wabobpsvr_AzureCalc_AzureCalcRateCard[[#This Row],[Region]]</f>
        <v>DWUD4</v>
      </c>
      <c r="B6725" s="775">
        <v>4</v>
      </c>
      <c r="C6725" s="775" t="s">
        <v>87</v>
      </c>
      <c r="D6725" s="775" t="s">
        <v>176</v>
      </c>
      <c r="E6725" s="775">
        <v>0.61599999999999999</v>
      </c>
      <c r="F6725" s="775" t="s">
        <v>6755</v>
      </c>
      <c r="G6725" s="775" t="s">
        <v>6893</v>
      </c>
      <c r="H6725" s="775" t="s">
        <v>6894</v>
      </c>
      <c r="I6725" s="775" t="s">
        <v>6880</v>
      </c>
    </row>
    <row r="6726" spans="1:9">
      <c r="A6726" s="775" t="str">
        <f>Table_wabobpsvr_AzureCalc_AzureCalcRateCard[[#This Row],[ServiceName]]&amp;Table_wabobpsvr_AzureCalc_AzureCalcRateCard[[#This Row],[Price_Level]]&amp;Table_wabobpsvr_AzureCalc_AzureCalcRateCard[[#This Row],[Region]]</f>
        <v>Compute HoursMOSP2</v>
      </c>
      <c r="B6726" s="775">
        <v>2</v>
      </c>
      <c r="C6726" s="775" t="s">
        <v>87</v>
      </c>
      <c r="D6726" s="775" t="s">
        <v>606</v>
      </c>
      <c r="E6726" s="775">
        <v>1.22</v>
      </c>
      <c r="F6726" s="775" t="s">
        <v>4541</v>
      </c>
      <c r="G6726" s="775" t="s">
        <v>4235</v>
      </c>
      <c r="H6726" s="775" t="s">
        <v>4235</v>
      </c>
      <c r="I6726" s="775" t="s">
        <v>6895</v>
      </c>
    </row>
    <row r="6727" spans="1:9">
      <c r="A6727" s="775" t="str">
        <f>Table_wabobpsvr_AzureCalc_AzureCalcRateCard[[#This Row],[ServiceName]]&amp;Table_wabobpsvr_AzureCalc_AzureCalcRateCard[[#This Row],[Price_Level]]&amp;Table_wabobpsvr_AzureCalc_AzureCalcRateCard[[#This Row],[Region]]</f>
        <v>Compute HoursMOSP4</v>
      </c>
      <c r="B6727" s="775">
        <v>4</v>
      </c>
      <c r="C6727" s="775" t="s">
        <v>87</v>
      </c>
      <c r="D6727" s="775" t="s">
        <v>606</v>
      </c>
      <c r="E6727" s="775">
        <v>1.25</v>
      </c>
      <c r="F6727" s="775" t="s">
        <v>4541</v>
      </c>
      <c r="G6727" s="775" t="s">
        <v>4235</v>
      </c>
      <c r="H6727" s="775" t="s">
        <v>4235</v>
      </c>
      <c r="I6727" s="775" t="s">
        <v>6896</v>
      </c>
    </row>
    <row r="6728" spans="1:9">
      <c r="A6728" s="1039" t="str">
        <f>Table_wabobpsvr_AzureCalc_AzureCalcRateCard[[#This Row],[ServiceName]]&amp;Table_wabobpsvr_AzureCalc_AzureCalcRateCard[[#This Row],[Price_Level]]&amp;Table_wabobpsvr_AzureCalc_AzureCalcRateCard[[#This Row],[Region]]</f>
        <v>Compute HoursMOSP2</v>
      </c>
      <c r="B6728" s="1039">
        <v>2</v>
      </c>
      <c r="C6728" s="1039" t="s">
        <v>87</v>
      </c>
      <c r="D6728" s="1039" t="s">
        <v>606</v>
      </c>
      <c r="E6728" s="1039">
        <v>1.69</v>
      </c>
      <c r="F6728" s="1039" t="s">
        <v>4541</v>
      </c>
      <c r="G6728" s="775" t="s">
        <v>4235</v>
      </c>
      <c r="H6728" s="775" t="s">
        <v>4235</v>
      </c>
      <c r="I6728" s="775" t="s">
        <v>6897</v>
      </c>
    </row>
    <row r="6729" spans="1:9">
      <c r="A6729" s="775" t="str">
        <f>Table_wabobpsvr_AzureCalc_AzureCalcRateCard[[#This Row],[ServiceName]]&amp;Table_wabobpsvr_AzureCalc_AzureCalcRateCard[[#This Row],[Price_Level]]&amp;Table_wabobpsvr_AzureCalc_AzureCalcRateCard[[#This Row],[Region]]</f>
        <v>Compute HoursMOSP4</v>
      </c>
      <c r="B6729" s="775">
        <v>4</v>
      </c>
      <c r="C6729" s="775" t="s">
        <v>87</v>
      </c>
      <c r="D6729" s="775" t="s">
        <v>606</v>
      </c>
      <c r="E6729" s="775">
        <v>1.75</v>
      </c>
      <c r="F6729" s="775" t="s">
        <v>4541</v>
      </c>
      <c r="G6729" s="775" t="s">
        <v>4235</v>
      </c>
      <c r="H6729" s="775" t="s">
        <v>4235</v>
      </c>
      <c r="I6729" s="775" t="s">
        <v>6898</v>
      </c>
    </row>
    <row r="6730" spans="1:9">
      <c r="A6730" s="775" t="str">
        <f>Table_wabobpsvr_AzureCalc_AzureCalcRateCard[[#This Row],[ServiceName]]&amp;Table_wabobpsvr_AzureCalc_AzureCalcRateCard[[#This Row],[Price_Level]]&amp;Table_wabobpsvr_AzureCalc_AzureCalcRateCard[[#This Row],[Region]]</f>
        <v>Compute HoursMOSP2</v>
      </c>
      <c r="B6730" s="775">
        <v>2</v>
      </c>
      <c r="C6730" s="775" t="s">
        <v>87</v>
      </c>
      <c r="D6730" s="775" t="s">
        <v>606</v>
      </c>
      <c r="E6730" s="775">
        <v>3.1349999999999998</v>
      </c>
      <c r="F6730" s="775" t="s">
        <v>4541</v>
      </c>
      <c r="G6730" s="775" t="s">
        <v>4235</v>
      </c>
      <c r="H6730" s="775" t="s">
        <v>4235</v>
      </c>
      <c r="I6730" s="775" t="s">
        <v>6899</v>
      </c>
    </row>
    <row r="6731" spans="1:9">
      <c r="A6731" s="775" t="str">
        <f>Table_wabobpsvr_AzureCalc_AzureCalcRateCard[[#This Row],[ServiceName]]&amp;Table_wabobpsvr_AzureCalc_AzureCalcRateCard[[#This Row],[Price_Level]]&amp;Table_wabobpsvr_AzureCalc_AzureCalcRateCard[[#This Row],[Region]]</f>
        <v>Compute HoursMOSP4</v>
      </c>
      <c r="B6731" s="775">
        <v>4</v>
      </c>
      <c r="C6731" s="775" t="s">
        <v>87</v>
      </c>
      <c r="D6731" s="775" t="s">
        <v>606</v>
      </c>
      <c r="E6731" s="775">
        <v>3.2549999999999999</v>
      </c>
      <c r="F6731" s="775" t="s">
        <v>4541</v>
      </c>
      <c r="G6731" s="775" t="s">
        <v>4235</v>
      </c>
      <c r="H6731" s="775" t="s">
        <v>4235</v>
      </c>
      <c r="I6731" s="775" t="s">
        <v>6900</v>
      </c>
    </row>
    <row r="6732" spans="1:9">
      <c r="A6732" s="775" t="str">
        <f>Table_wabobpsvr_AzureCalc_AzureCalcRateCard[[#This Row],[ServiceName]]&amp;Table_wabobpsvr_AzureCalc_AzureCalcRateCard[[#This Row],[Price_Level]]&amp;Table_wabobpsvr_AzureCalc_AzureCalcRateCard[[#This Row],[Region]]</f>
        <v>Compute HoursMOSP2</v>
      </c>
      <c r="B6732" s="775">
        <v>2</v>
      </c>
      <c r="C6732" s="775" t="s">
        <v>87</v>
      </c>
      <c r="D6732" s="775" t="s">
        <v>606</v>
      </c>
      <c r="E6732" s="775">
        <v>6.1849999999999996</v>
      </c>
      <c r="F6732" s="775" t="s">
        <v>4541</v>
      </c>
      <c r="G6732" s="775" t="s">
        <v>4235</v>
      </c>
      <c r="H6732" s="775" t="s">
        <v>4235</v>
      </c>
      <c r="I6732" s="775" t="s">
        <v>6901</v>
      </c>
    </row>
    <row r="6733" spans="1:9">
      <c r="A6733" s="775" t="str">
        <f>Table_wabobpsvr_AzureCalc_AzureCalcRateCard[[#This Row],[ServiceName]]&amp;Table_wabobpsvr_AzureCalc_AzureCalcRateCard[[#This Row],[Price_Level]]&amp;Table_wabobpsvr_AzureCalc_AzureCalcRateCard[[#This Row],[Region]]</f>
        <v>Compute HoursMOSP4</v>
      </c>
      <c r="B6733" s="775">
        <v>4</v>
      </c>
      <c r="C6733" s="775" t="s">
        <v>87</v>
      </c>
      <c r="D6733" s="775" t="s">
        <v>606</v>
      </c>
      <c r="E6733" s="775">
        <v>6.4249999999999998</v>
      </c>
      <c r="F6733" s="775" t="s">
        <v>4541</v>
      </c>
      <c r="G6733" s="775" t="s">
        <v>4235</v>
      </c>
      <c r="H6733" s="775" t="s">
        <v>4235</v>
      </c>
      <c r="I6733" s="775" t="s">
        <v>6902</v>
      </c>
    </row>
    <row r="6734" spans="1:9">
      <c r="A6734" s="775" t="str">
        <f>Table_wabobpsvr_AzureCalc_AzureCalcRateCard[[#This Row],[ServiceName]]&amp;Table_wabobpsvr_AzureCalc_AzureCalcRateCard[[#This Row],[Price_Level]]&amp;Table_wabobpsvr_AzureCalc_AzureCalcRateCard[[#This Row],[Region]]</f>
        <v>Compute HoursMOSP2</v>
      </c>
      <c r="B6734" s="775">
        <v>2</v>
      </c>
      <c r="C6734" s="775" t="s">
        <v>87</v>
      </c>
      <c r="D6734" s="775" t="s">
        <v>606</v>
      </c>
      <c r="E6734" s="775">
        <v>11.88</v>
      </c>
      <c r="F6734" s="775" t="s">
        <v>4541</v>
      </c>
      <c r="G6734" s="775" t="s">
        <v>4235</v>
      </c>
      <c r="H6734" s="775" t="s">
        <v>4235</v>
      </c>
      <c r="I6734" s="775" t="s">
        <v>6903</v>
      </c>
    </row>
    <row r="6735" spans="1:9">
      <c r="A6735" s="775" t="str">
        <f>Table_wabobpsvr_AzureCalc_AzureCalcRateCard[[#This Row],[ServiceName]]&amp;Table_wabobpsvr_AzureCalc_AzureCalcRateCard[[#This Row],[Price_Level]]&amp;Table_wabobpsvr_AzureCalc_AzureCalcRateCard[[#This Row],[Region]]</f>
        <v>Compute HoursMOSP4</v>
      </c>
      <c r="B6735" s="775">
        <v>4</v>
      </c>
      <c r="C6735" s="775" t="s">
        <v>87</v>
      </c>
      <c r="D6735" s="775" t="s">
        <v>606</v>
      </c>
      <c r="E6735" s="775">
        <v>12.315</v>
      </c>
      <c r="F6735" s="775" t="s">
        <v>4541</v>
      </c>
      <c r="G6735" s="775" t="s">
        <v>4235</v>
      </c>
      <c r="H6735" s="775" t="s">
        <v>4235</v>
      </c>
      <c r="I6735" s="775" t="s">
        <v>6904</v>
      </c>
    </row>
    <row r="6736" spans="1:9">
      <c r="A6736" s="775" t="str">
        <f>Table_wabobpsvr_AzureCalc_AzureCalcRateCard[[#This Row],[ServiceName]]&amp;Table_wabobpsvr_AzureCalc_AzureCalcRateCard[[#This Row],[Price_Level]]&amp;Table_wabobpsvr_AzureCalc_AzureCalcRateCard[[#This Row],[Region]]</f>
        <v>Compute HoursA2</v>
      </c>
      <c r="B6736" s="775">
        <v>2</v>
      </c>
      <c r="C6736" s="775" t="s">
        <v>87</v>
      </c>
      <c r="D6736" s="775" t="s">
        <v>174</v>
      </c>
      <c r="E6736" s="775">
        <v>1.1834</v>
      </c>
      <c r="F6736" s="775" t="s">
        <v>4541</v>
      </c>
      <c r="G6736" s="775" t="s">
        <v>6905</v>
      </c>
      <c r="H6736" s="775" t="s">
        <v>6906</v>
      </c>
      <c r="I6736" s="775" t="s">
        <v>6895</v>
      </c>
    </row>
    <row r="6737" spans="1:9">
      <c r="A6737" s="775" t="str">
        <f>Table_wabobpsvr_AzureCalc_AzureCalcRateCard[[#This Row],[ServiceName]]&amp;Table_wabobpsvr_AzureCalc_AzureCalcRateCard[[#This Row],[Price_Level]]&amp;Table_wabobpsvr_AzureCalc_AzureCalcRateCard[[#This Row],[Region]]</f>
        <v>Compute HoursA4</v>
      </c>
      <c r="B6737" s="775">
        <v>4</v>
      </c>
      <c r="C6737" s="775" t="s">
        <v>87</v>
      </c>
      <c r="D6737" s="775" t="s">
        <v>174</v>
      </c>
      <c r="E6737" s="775">
        <v>2.42</v>
      </c>
      <c r="F6737" s="775" t="s">
        <v>4541</v>
      </c>
      <c r="G6737" s="775" t="s">
        <v>6907</v>
      </c>
      <c r="H6737" s="775" t="s">
        <v>6908</v>
      </c>
      <c r="I6737" s="775" t="s">
        <v>6896</v>
      </c>
    </row>
    <row r="6738" spans="1:9">
      <c r="A6738" s="775" t="str">
        <f>Table_wabobpsvr_AzureCalc_AzureCalcRateCard[[#This Row],[ServiceName]]&amp;Table_wabobpsvr_AzureCalc_AzureCalcRateCard[[#This Row],[Price_Level]]&amp;Table_wabobpsvr_AzureCalc_AzureCalcRateCard[[#This Row],[Region]]</f>
        <v>Compute HoursA2</v>
      </c>
      <c r="B6738" s="775">
        <v>2</v>
      </c>
      <c r="C6738" s="775" t="s">
        <v>87</v>
      </c>
      <c r="D6738" s="775" t="s">
        <v>174</v>
      </c>
      <c r="E6738" s="775">
        <v>1.6393</v>
      </c>
      <c r="F6738" s="775" t="s">
        <v>4541</v>
      </c>
      <c r="G6738" s="775" t="s">
        <v>6909</v>
      </c>
      <c r="H6738" s="775" t="s">
        <v>6910</v>
      </c>
      <c r="I6738" s="775" t="s">
        <v>6897</v>
      </c>
    </row>
    <row r="6739" spans="1:9">
      <c r="A6739" s="775" t="str">
        <f>Table_wabobpsvr_AzureCalc_AzureCalcRateCard[[#This Row],[ServiceName]]&amp;Table_wabobpsvr_AzureCalc_AzureCalcRateCard[[#This Row],[Price_Level]]&amp;Table_wabobpsvr_AzureCalc_AzureCalcRateCard[[#This Row],[Region]]</f>
        <v>Compute HoursA4</v>
      </c>
      <c r="B6739" s="775">
        <v>4</v>
      </c>
      <c r="C6739" s="775" t="s">
        <v>87</v>
      </c>
      <c r="D6739" s="775" t="s">
        <v>174</v>
      </c>
      <c r="E6739" s="775">
        <v>3.39</v>
      </c>
      <c r="F6739" s="775" t="s">
        <v>4541</v>
      </c>
      <c r="G6739" s="775" t="s">
        <v>6911</v>
      </c>
      <c r="H6739" s="775" t="s">
        <v>6912</v>
      </c>
      <c r="I6739" s="775" t="s">
        <v>6898</v>
      </c>
    </row>
    <row r="6740" spans="1:9">
      <c r="A6740" s="775" t="str">
        <f>Table_wabobpsvr_AzureCalc_AzureCalcRateCard[[#This Row],[ServiceName]]&amp;Table_wabobpsvr_AzureCalc_AzureCalcRateCard[[#This Row],[Price_Level]]&amp;Table_wabobpsvr_AzureCalc_AzureCalcRateCard[[#This Row],[Region]]</f>
        <v>Compute HoursA2</v>
      </c>
      <c r="B6740" s="775">
        <v>2</v>
      </c>
      <c r="C6740" s="775" t="s">
        <v>87</v>
      </c>
      <c r="D6740" s="775" t="s">
        <v>174</v>
      </c>
      <c r="E6740" s="775">
        <v>3.0457999999999998</v>
      </c>
      <c r="F6740" s="775" t="s">
        <v>4541</v>
      </c>
      <c r="G6740" s="775" t="s">
        <v>6913</v>
      </c>
      <c r="H6740" s="775" t="s">
        <v>6914</v>
      </c>
      <c r="I6740" s="775" t="s">
        <v>6899</v>
      </c>
    </row>
    <row r="6741" spans="1:9">
      <c r="A6741" s="775" t="str">
        <f>Table_wabobpsvr_AzureCalc_AzureCalcRateCard[[#This Row],[ServiceName]]&amp;Table_wabobpsvr_AzureCalc_AzureCalcRateCard[[#This Row],[Price_Level]]&amp;Table_wabobpsvr_AzureCalc_AzureCalcRateCard[[#This Row],[Region]]</f>
        <v>Compute HoursA4</v>
      </c>
      <c r="B6741" s="775">
        <v>4</v>
      </c>
      <c r="C6741" s="775" t="s">
        <v>87</v>
      </c>
      <c r="D6741" s="775" t="s">
        <v>174</v>
      </c>
      <c r="E6741" s="775">
        <v>3.1621999999999999</v>
      </c>
      <c r="F6741" s="775" t="s">
        <v>4541</v>
      </c>
      <c r="G6741" s="775" t="s">
        <v>6915</v>
      </c>
      <c r="H6741" s="775" t="s">
        <v>6916</v>
      </c>
      <c r="I6741" s="775" t="s">
        <v>6900</v>
      </c>
    </row>
    <row r="6742" spans="1:9">
      <c r="A6742" s="775" t="str">
        <f>Table_wabobpsvr_AzureCalc_AzureCalcRateCard[[#This Row],[ServiceName]]&amp;Table_wabobpsvr_AzureCalc_AzureCalcRateCard[[#This Row],[Price_Level]]&amp;Table_wabobpsvr_AzureCalc_AzureCalcRateCard[[#This Row],[Region]]</f>
        <v>Compute HoursA2</v>
      </c>
      <c r="B6742" s="775">
        <v>2</v>
      </c>
      <c r="C6742" s="775" t="s">
        <v>87</v>
      </c>
      <c r="D6742" s="775" t="s">
        <v>174</v>
      </c>
      <c r="E6742" s="775">
        <v>6.0042999999999997</v>
      </c>
      <c r="F6742" s="775" t="s">
        <v>4541</v>
      </c>
      <c r="G6742" s="775" t="s">
        <v>6917</v>
      </c>
      <c r="H6742" s="775" t="s">
        <v>6918</v>
      </c>
      <c r="I6742" s="775" t="s">
        <v>6901</v>
      </c>
    </row>
    <row r="6743" spans="1:9">
      <c r="A6743" s="775" t="str">
        <f>Table_wabobpsvr_AzureCalc_AzureCalcRateCard[[#This Row],[ServiceName]]&amp;Table_wabobpsvr_AzureCalc_AzureCalcRateCard[[#This Row],[Price_Level]]&amp;Table_wabobpsvr_AzureCalc_AzureCalcRateCard[[#This Row],[Region]]</f>
        <v>Compute HoursA4</v>
      </c>
      <c r="B6743" s="775">
        <v>4</v>
      </c>
      <c r="C6743" s="775" t="s">
        <v>87</v>
      </c>
      <c r="D6743" s="775" t="s">
        <v>174</v>
      </c>
      <c r="E6743" s="775">
        <v>6.2370999999999999</v>
      </c>
      <c r="F6743" s="775" t="s">
        <v>4541</v>
      </c>
      <c r="G6743" s="775" t="s">
        <v>6919</v>
      </c>
      <c r="H6743" s="775" t="s">
        <v>6920</v>
      </c>
      <c r="I6743" s="775" t="s">
        <v>6902</v>
      </c>
    </row>
    <row r="6744" spans="1:9">
      <c r="A6744" s="775" t="str">
        <f>Table_wabobpsvr_AzureCalc_AzureCalcRateCard[[#This Row],[ServiceName]]&amp;Table_wabobpsvr_AzureCalc_AzureCalcRateCard[[#This Row],[Price_Level]]&amp;Table_wabobpsvr_AzureCalc_AzureCalcRateCard[[#This Row],[Region]]</f>
        <v>Compute HoursA2</v>
      </c>
      <c r="B6744" s="775">
        <v>2</v>
      </c>
      <c r="C6744" s="775" t="s">
        <v>87</v>
      </c>
      <c r="D6744" s="775" t="s">
        <v>174</v>
      </c>
      <c r="E6744" s="775">
        <v>11.5236</v>
      </c>
      <c r="F6744" s="775" t="s">
        <v>4541</v>
      </c>
      <c r="G6744" s="775" t="s">
        <v>6921</v>
      </c>
      <c r="H6744" s="775" t="s">
        <v>6922</v>
      </c>
      <c r="I6744" s="775" t="s">
        <v>6903</v>
      </c>
    </row>
    <row r="6745" spans="1:9">
      <c r="A6745" s="775" t="str">
        <f>Table_wabobpsvr_AzureCalc_AzureCalcRateCard[[#This Row],[ServiceName]]&amp;Table_wabobpsvr_AzureCalc_AzureCalcRateCard[[#This Row],[Price_Level]]&amp;Table_wabobpsvr_AzureCalc_AzureCalcRateCard[[#This Row],[Region]]</f>
        <v>Compute HoursA4</v>
      </c>
      <c r="B6745" s="775">
        <v>4</v>
      </c>
      <c r="C6745" s="775" t="s">
        <v>87</v>
      </c>
      <c r="D6745" s="775" t="s">
        <v>174</v>
      </c>
      <c r="E6745" s="775">
        <v>11.9504</v>
      </c>
      <c r="F6745" s="775" t="s">
        <v>4541</v>
      </c>
      <c r="G6745" s="775" t="s">
        <v>6923</v>
      </c>
      <c r="H6745" s="775" t="s">
        <v>6924</v>
      </c>
      <c r="I6745" s="775" t="s">
        <v>6904</v>
      </c>
    </row>
    <row r="6746" spans="1:9">
      <c r="A6746" s="775" t="str">
        <f>Table_wabobpsvr_AzureCalc_AzureCalcRateCard[[#This Row],[ServiceName]]&amp;Table_wabobpsvr_AzureCalc_AzureCalcRateCard[[#This Row],[Price_Level]]&amp;Table_wabobpsvr_AzureCalc_AzureCalcRateCard[[#This Row],[Region]]</f>
        <v>Compute HoursB2</v>
      </c>
      <c r="B6746" s="775">
        <v>2</v>
      </c>
      <c r="C6746" s="775" t="s">
        <v>87</v>
      </c>
      <c r="D6746" s="775" t="s">
        <v>175</v>
      </c>
      <c r="E6746" s="775">
        <v>1.1468</v>
      </c>
      <c r="F6746" s="775" t="s">
        <v>4541</v>
      </c>
      <c r="G6746" s="775" t="s">
        <v>6905</v>
      </c>
      <c r="H6746" s="775" t="s">
        <v>6906</v>
      </c>
      <c r="I6746" s="775" t="s">
        <v>6895</v>
      </c>
    </row>
    <row r="6747" spans="1:9">
      <c r="A6747" s="775" t="str">
        <f>Table_wabobpsvr_AzureCalc_AzureCalcRateCard[[#This Row],[ServiceName]]&amp;Table_wabobpsvr_AzureCalc_AzureCalcRateCard[[#This Row],[Price_Level]]&amp;Table_wabobpsvr_AzureCalc_AzureCalcRateCard[[#This Row],[Region]]</f>
        <v>Compute HoursB4</v>
      </c>
      <c r="B6747" s="775">
        <v>4</v>
      </c>
      <c r="C6747" s="775" t="s">
        <v>87</v>
      </c>
      <c r="D6747" s="775" t="s">
        <v>175</v>
      </c>
      <c r="E6747" s="775">
        <v>1.175</v>
      </c>
      <c r="F6747" s="775" t="s">
        <v>4541</v>
      </c>
      <c r="G6747" s="775" t="s">
        <v>6907</v>
      </c>
      <c r="H6747" s="775" t="s">
        <v>6908</v>
      </c>
      <c r="I6747" s="775" t="s">
        <v>6896</v>
      </c>
    </row>
    <row r="6748" spans="1:9">
      <c r="A6748" s="775" t="str">
        <f>Table_wabobpsvr_AzureCalc_AzureCalcRateCard[[#This Row],[ServiceName]]&amp;Table_wabobpsvr_AzureCalc_AzureCalcRateCard[[#This Row],[Price_Level]]&amp;Table_wabobpsvr_AzureCalc_AzureCalcRateCard[[#This Row],[Region]]</f>
        <v>Compute HoursB2</v>
      </c>
      <c r="B6748" s="775">
        <v>2</v>
      </c>
      <c r="C6748" s="775" t="s">
        <v>87</v>
      </c>
      <c r="D6748" s="775" t="s">
        <v>175</v>
      </c>
      <c r="E6748" s="775">
        <v>1.5886</v>
      </c>
      <c r="F6748" s="775" t="s">
        <v>4541</v>
      </c>
      <c r="G6748" s="775" t="s">
        <v>6909</v>
      </c>
      <c r="H6748" s="775" t="s">
        <v>6910</v>
      </c>
      <c r="I6748" s="775" t="s">
        <v>6897</v>
      </c>
    </row>
    <row r="6749" spans="1:9">
      <c r="A6749" s="775" t="str">
        <f>Table_wabobpsvr_AzureCalc_AzureCalcRateCard[[#This Row],[ServiceName]]&amp;Table_wabobpsvr_AzureCalc_AzureCalcRateCard[[#This Row],[Price_Level]]&amp;Table_wabobpsvr_AzureCalc_AzureCalcRateCard[[#This Row],[Region]]</f>
        <v>Compute HoursB4</v>
      </c>
      <c r="B6749" s="775">
        <v>4</v>
      </c>
      <c r="C6749" s="775" t="s">
        <v>87</v>
      </c>
      <c r="D6749" s="775" t="s">
        <v>175</v>
      </c>
      <c r="E6749" s="775">
        <v>1.645</v>
      </c>
      <c r="F6749" s="775" t="s">
        <v>4541</v>
      </c>
      <c r="G6749" s="775" t="s">
        <v>6911</v>
      </c>
      <c r="H6749" s="775" t="s">
        <v>6912</v>
      </c>
      <c r="I6749" s="775" t="s">
        <v>6898</v>
      </c>
    </row>
    <row r="6750" spans="1:9">
      <c r="A6750" s="775" t="str">
        <f>Table_wabobpsvr_AzureCalc_AzureCalcRateCard[[#This Row],[ServiceName]]&amp;Table_wabobpsvr_AzureCalc_AzureCalcRateCard[[#This Row],[Price_Level]]&amp;Table_wabobpsvr_AzureCalc_AzureCalcRateCard[[#This Row],[Region]]</f>
        <v>Compute HoursB2</v>
      </c>
      <c r="B6750" s="775">
        <v>2</v>
      </c>
      <c r="C6750" s="775" t="s">
        <v>87</v>
      </c>
      <c r="D6750" s="775" t="s">
        <v>175</v>
      </c>
      <c r="E6750" s="775">
        <v>2.9516</v>
      </c>
      <c r="F6750" s="775" t="s">
        <v>4541</v>
      </c>
      <c r="G6750" s="775" t="s">
        <v>6913</v>
      </c>
      <c r="H6750" s="775" t="s">
        <v>6914</v>
      </c>
      <c r="I6750" s="775" t="s">
        <v>6899</v>
      </c>
    </row>
    <row r="6751" spans="1:9">
      <c r="A6751" s="1039" t="str">
        <f>Table_wabobpsvr_AzureCalc_AzureCalcRateCard[[#This Row],[ServiceName]]&amp;Table_wabobpsvr_AzureCalc_AzureCalcRateCard[[#This Row],[Price_Level]]&amp;Table_wabobpsvr_AzureCalc_AzureCalcRateCard[[#This Row],[Region]]</f>
        <v>Compute HoursB4</v>
      </c>
      <c r="B6751" s="1039">
        <v>4</v>
      </c>
      <c r="C6751" s="1039" t="s">
        <v>87</v>
      </c>
      <c r="D6751" s="1039" t="s">
        <v>175</v>
      </c>
      <c r="E6751" s="1039">
        <v>3.0644</v>
      </c>
      <c r="F6751" s="1039" t="s">
        <v>4541</v>
      </c>
      <c r="G6751" s="775" t="s">
        <v>6915</v>
      </c>
      <c r="H6751" s="775" t="s">
        <v>6916</v>
      </c>
      <c r="I6751" s="775" t="s">
        <v>6900</v>
      </c>
    </row>
    <row r="6752" spans="1:9">
      <c r="A6752" s="1039" t="str">
        <f>Table_wabobpsvr_AzureCalc_AzureCalcRateCard[[#This Row],[ServiceName]]&amp;Table_wabobpsvr_AzureCalc_AzureCalcRateCard[[#This Row],[Price_Level]]&amp;Table_wabobpsvr_AzureCalc_AzureCalcRateCard[[#This Row],[Region]]</f>
        <v>Compute HoursB2</v>
      </c>
      <c r="B6752" s="1039">
        <v>2</v>
      </c>
      <c r="C6752" s="1039" t="s">
        <v>87</v>
      </c>
      <c r="D6752" s="1039" t="s">
        <v>175</v>
      </c>
      <c r="E6752" s="1039">
        <v>5.8186</v>
      </c>
      <c r="F6752" s="1039" t="s">
        <v>4541</v>
      </c>
      <c r="G6752" s="775" t="s">
        <v>6917</v>
      </c>
      <c r="H6752" s="775" t="s">
        <v>6918</v>
      </c>
      <c r="I6752" s="775" t="s">
        <v>6901</v>
      </c>
    </row>
    <row r="6753" spans="1:9">
      <c r="A6753" s="775" t="str">
        <f>Table_wabobpsvr_AzureCalc_AzureCalcRateCard[[#This Row],[ServiceName]]&amp;Table_wabobpsvr_AzureCalc_AzureCalcRateCard[[#This Row],[Price_Level]]&amp;Table_wabobpsvr_AzureCalc_AzureCalcRateCard[[#This Row],[Region]]</f>
        <v>Compute HoursB4</v>
      </c>
      <c r="B6753" s="775">
        <v>4</v>
      </c>
      <c r="C6753" s="775" t="s">
        <v>87</v>
      </c>
      <c r="D6753" s="775" t="s">
        <v>175</v>
      </c>
      <c r="E6753" s="775">
        <v>6.0442</v>
      </c>
      <c r="F6753" s="775" t="s">
        <v>4541</v>
      </c>
      <c r="G6753" s="775" t="s">
        <v>6919</v>
      </c>
      <c r="H6753" s="775" t="s">
        <v>6920</v>
      </c>
      <c r="I6753" s="775" t="s">
        <v>6902</v>
      </c>
    </row>
    <row r="6754" spans="1:9">
      <c r="A6754" s="775" t="str">
        <f>Table_wabobpsvr_AzureCalc_AzureCalcRateCard[[#This Row],[ServiceName]]&amp;Table_wabobpsvr_AzureCalc_AzureCalcRateCard[[#This Row],[Price_Level]]&amp;Table_wabobpsvr_AzureCalc_AzureCalcRateCard[[#This Row],[Region]]</f>
        <v>Compute HoursB2</v>
      </c>
      <c r="B6754" s="775">
        <v>2</v>
      </c>
      <c r="C6754" s="775" t="s">
        <v>87</v>
      </c>
      <c r="D6754" s="775" t="s">
        <v>175</v>
      </c>
      <c r="E6754" s="775">
        <v>11.167199999999999</v>
      </c>
      <c r="F6754" s="775" t="s">
        <v>4541</v>
      </c>
      <c r="G6754" s="775" t="s">
        <v>6921</v>
      </c>
      <c r="H6754" s="775" t="s">
        <v>6922</v>
      </c>
      <c r="I6754" s="775" t="s">
        <v>6903</v>
      </c>
    </row>
    <row r="6755" spans="1:9">
      <c r="A6755" s="775" t="str">
        <f>Table_wabobpsvr_AzureCalc_AzureCalcRateCard[[#This Row],[ServiceName]]&amp;Table_wabobpsvr_AzureCalc_AzureCalcRateCard[[#This Row],[Price_Level]]&amp;Table_wabobpsvr_AzureCalc_AzureCalcRateCard[[#This Row],[Region]]</f>
        <v>Compute HoursB4</v>
      </c>
      <c r="B6755" s="775">
        <v>4</v>
      </c>
      <c r="C6755" s="775" t="s">
        <v>87</v>
      </c>
      <c r="D6755" s="775" t="s">
        <v>175</v>
      </c>
      <c r="E6755" s="775">
        <v>11.5808</v>
      </c>
      <c r="F6755" s="775" t="s">
        <v>4541</v>
      </c>
      <c r="G6755" s="775" t="s">
        <v>6923</v>
      </c>
      <c r="H6755" s="775" t="s">
        <v>6924</v>
      </c>
      <c r="I6755" s="775" t="s">
        <v>6904</v>
      </c>
    </row>
    <row r="6756" spans="1:9">
      <c r="A6756" s="775" t="str">
        <f>Table_wabobpsvr_AzureCalc_AzureCalcRateCard[[#This Row],[ServiceName]]&amp;Table_wabobpsvr_AzureCalc_AzureCalcRateCard[[#This Row],[Price_Level]]&amp;Table_wabobpsvr_AzureCalc_AzureCalcRateCard[[#This Row],[Region]]</f>
        <v>Compute HoursC2</v>
      </c>
      <c r="B6756" s="775">
        <v>2</v>
      </c>
      <c r="C6756" s="775" t="s">
        <v>87</v>
      </c>
      <c r="D6756" s="775" t="s">
        <v>177</v>
      </c>
      <c r="E6756" s="775">
        <v>1.1102000000000001</v>
      </c>
      <c r="F6756" s="775" t="s">
        <v>4541</v>
      </c>
      <c r="G6756" s="775" t="s">
        <v>6905</v>
      </c>
      <c r="H6756" s="775" t="s">
        <v>6906</v>
      </c>
      <c r="I6756" s="775" t="s">
        <v>6895</v>
      </c>
    </row>
    <row r="6757" spans="1:9">
      <c r="A6757" s="775" t="str">
        <f>Table_wabobpsvr_AzureCalc_AzureCalcRateCard[[#This Row],[ServiceName]]&amp;Table_wabobpsvr_AzureCalc_AzureCalcRateCard[[#This Row],[Price_Level]]&amp;Table_wabobpsvr_AzureCalc_AzureCalcRateCard[[#This Row],[Region]]</f>
        <v>Compute HoursC4</v>
      </c>
      <c r="B6757" s="775">
        <v>4</v>
      </c>
      <c r="C6757" s="775" t="s">
        <v>87</v>
      </c>
      <c r="D6757" s="775" t="s">
        <v>177</v>
      </c>
      <c r="E6757" s="775">
        <v>2.27</v>
      </c>
      <c r="F6757" s="775" t="s">
        <v>4541</v>
      </c>
      <c r="G6757" s="775" t="s">
        <v>6907</v>
      </c>
      <c r="H6757" s="775" t="s">
        <v>6908</v>
      </c>
      <c r="I6757" s="775" t="s">
        <v>6896</v>
      </c>
    </row>
    <row r="6758" spans="1:9">
      <c r="A6758" s="775" t="str">
        <f>Table_wabobpsvr_AzureCalc_AzureCalcRateCard[[#This Row],[ServiceName]]&amp;Table_wabobpsvr_AzureCalc_AzureCalcRateCard[[#This Row],[Price_Level]]&amp;Table_wabobpsvr_AzureCalc_AzureCalcRateCard[[#This Row],[Region]]</f>
        <v>Compute HoursC2</v>
      </c>
      <c r="B6758" s="775">
        <v>2</v>
      </c>
      <c r="C6758" s="775" t="s">
        <v>87</v>
      </c>
      <c r="D6758" s="775" t="s">
        <v>177</v>
      </c>
      <c r="E6758" s="775">
        <v>1.5379</v>
      </c>
      <c r="F6758" s="775" t="s">
        <v>4541</v>
      </c>
      <c r="G6758" s="775" t="s">
        <v>6909</v>
      </c>
      <c r="H6758" s="775" t="s">
        <v>6910</v>
      </c>
      <c r="I6758" s="775" t="s">
        <v>6897</v>
      </c>
    </row>
    <row r="6759" spans="1:9">
      <c r="A6759" s="775" t="str">
        <f>Table_wabobpsvr_AzureCalc_AzureCalcRateCard[[#This Row],[ServiceName]]&amp;Table_wabobpsvr_AzureCalc_AzureCalcRateCard[[#This Row],[Price_Level]]&amp;Table_wabobpsvr_AzureCalc_AzureCalcRateCard[[#This Row],[Region]]</f>
        <v>Compute HoursC4</v>
      </c>
      <c r="B6759" s="775">
        <v>4</v>
      </c>
      <c r="C6759" s="775" t="s">
        <v>87</v>
      </c>
      <c r="D6759" s="775" t="s">
        <v>177</v>
      </c>
      <c r="E6759" s="775">
        <v>3.18</v>
      </c>
      <c r="F6759" s="775" t="s">
        <v>4541</v>
      </c>
      <c r="G6759" s="775" t="s">
        <v>6911</v>
      </c>
      <c r="H6759" s="775" t="s">
        <v>6912</v>
      </c>
      <c r="I6759" s="775" t="s">
        <v>6898</v>
      </c>
    </row>
    <row r="6760" spans="1:9">
      <c r="A6760" s="775" t="str">
        <f>Table_wabobpsvr_AzureCalc_AzureCalcRateCard[[#This Row],[ServiceName]]&amp;Table_wabobpsvr_AzureCalc_AzureCalcRateCard[[#This Row],[Price_Level]]&amp;Table_wabobpsvr_AzureCalc_AzureCalcRateCard[[#This Row],[Region]]</f>
        <v>Compute HoursC2</v>
      </c>
      <c r="B6760" s="775">
        <v>2</v>
      </c>
      <c r="C6760" s="775" t="s">
        <v>87</v>
      </c>
      <c r="D6760" s="775" t="s">
        <v>177</v>
      </c>
      <c r="E6760" s="775">
        <v>2.8574000000000002</v>
      </c>
      <c r="F6760" s="775" t="s">
        <v>4541</v>
      </c>
      <c r="G6760" s="775" t="s">
        <v>6913</v>
      </c>
      <c r="H6760" s="775" t="s">
        <v>6914</v>
      </c>
      <c r="I6760" s="775" t="s">
        <v>6899</v>
      </c>
    </row>
    <row r="6761" spans="1:9">
      <c r="A6761" s="775" t="str">
        <f>Table_wabobpsvr_AzureCalc_AzureCalcRateCard[[#This Row],[ServiceName]]&amp;Table_wabobpsvr_AzureCalc_AzureCalcRateCard[[#This Row],[Price_Level]]&amp;Table_wabobpsvr_AzureCalc_AzureCalcRateCard[[#This Row],[Region]]</f>
        <v>Compute HoursC4</v>
      </c>
      <c r="B6761" s="775">
        <v>4</v>
      </c>
      <c r="C6761" s="775" t="s">
        <v>87</v>
      </c>
      <c r="D6761" s="775" t="s">
        <v>177</v>
      </c>
      <c r="E6761" s="775">
        <v>2.9666000000000001</v>
      </c>
      <c r="F6761" s="775" t="s">
        <v>4541</v>
      </c>
      <c r="G6761" s="775" t="s">
        <v>6915</v>
      </c>
      <c r="H6761" s="775" t="s">
        <v>6916</v>
      </c>
      <c r="I6761" s="775" t="s">
        <v>6900</v>
      </c>
    </row>
    <row r="6762" spans="1:9">
      <c r="A6762" s="775" t="str">
        <f>Table_wabobpsvr_AzureCalc_AzureCalcRateCard[[#This Row],[ServiceName]]&amp;Table_wabobpsvr_AzureCalc_AzureCalcRateCard[[#This Row],[Price_Level]]&amp;Table_wabobpsvr_AzureCalc_AzureCalcRateCard[[#This Row],[Region]]</f>
        <v>Compute HoursC2</v>
      </c>
      <c r="B6762" s="775">
        <v>2</v>
      </c>
      <c r="C6762" s="775" t="s">
        <v>87</v>
      </c>
      <c r="D6762" s="775" t="s">
        <v>177</v>
      </c>
      <c r="E6762" s="775">
        <v>5.6329000000000002</v>
      </c>
      <c r="F6762" s="775" t="s">
        <v>4541</v>
      </c>
      <c r="G6762" s="775" t="s">
        <v>6917</v>
      </c>
      <c r="H6762" s="775" t="s">
        <v>6918</v>
      </c>
      <c r="I6762" s="775" t="s">
        <v>6901</v>
      </c>
    </row>
    <row r="6763" spans="1:9">
      <c r="A6763" s="1039" t="str">
        <f>Table_wabobpsvr_AzureCalc_AzureCalcRateCard[[#This Row],[ServiceName]]&amp;Table_wabobpsvr_AzureCalc_AzureCalcRateCard[[#This Row],[Price_Level]]&amp;Table_wabobpsvr_AzureCalc_AzureCalcRateCard[[#This Row],[Region]]</f>
        <v>Compute HoursC4</v>
      </c>
      <c r="B6763" s="1039">
        <v>4</v>
      </c>
      <c r="C6763" s="1039" t="s">
        <v>87</v>
      </c>
      <c r="D6763" s="1039" t="s">
        <v>177</v>
      </c>
      <c r="E6763" s="1039">
        <v>5.8513000000000002</v>
      </c>
      <c r="F6763" s="1039" t="s">
        <v>4541</v>
      </c>
      <c r="G6763" s="775" t="s">
        <v>6919</v>
      </c>
      <c r="H6763" s="775" t="s">
        <v>6920</v>
      </c>
      <c r="I6763" s="775" t="s">
        <v>6902</v>
      </c>
    </row>
    <row r="6764" spans="1:9">
      <c r="A6764" s="775" t="str">
        <f>Table_wabobpsvr_AzureCalc_AzureCalcRateCard[[#This Row],[ServiceName]]&amp;Table_wabobpsvr_AzureCalc_AzureCalcRateCard[[#This Row],[Price_Level]]&amp;Table_wabobpsvr_AzureCalc_AzureCalcRateCard[[#This Row],[Region]]</f>
        <v>Compute HoursC2</v>
      </c>
      <c r="B6764" s="775">
        <v>2</v>
      </c>
      <c r="C6764" s="775" t="s">
        <v>87</v>
      </c>
      <c r="D6764" s="775" t="s">
        <v>177</v>
      </c>
      <c r="E6764" s="775">
        <v>10.8108</v>
      </c>
      <c r="F6764" s="775" t="s">
        <v>4541</v>
      </c>
      <c r="G6764" s="775" t="s">
        <v>6921</v>
      </c>
      <c r="H6764" s="775" t="s">
        <v>6922</v>
      </c>
      <c r="I6764" s="775" t="s">
        <v>6903</v>
      </c>
    </row>
    <row r="6765" spans="1:9">
      <c r="A6765" s="775" t="str">
        <f>Table_wabobpsvr_AzureCalc_AzureCalcRateCard[[#This Row],[ServiceName]]&amp;Table_wabobpsvr_AzureCalc_AzureCalcRateCard[[#This Row],[Price_Level]]&amp;Table_wabobpsvr_AzureCalc_AzureCalcRateCard[[#This Row],[Region]]</f>
        <v>Compute HoursC4</v>
      </c>
      <c r="B6765" s="775">
        <v>4</v>
      </c>
      <c r="C6765" s="775" t="s">
        <v>87</v>
      </c>
      <c r="D6765" s="775" t="s">
        <v>177</v>
      </c>
      <c r="E6765" s="775">
        <v>11.2112</v>
      </c>
      <c r="F6765" s="775" t="s">
        <v>4541</v>
      </c>
      <c r="G6765" s="775" t="s">
        <v>6923</v>
      </c>
      <c r="H6765" s="775" t="s">
        <v>6924</v>
      </c>
      <c r="I6765" s="775" t="s">
        <v>6904</v>
      </c>
    </row>
    <row r="6766" spans="1:9">
      <c r="A6766" s="775" t="str">
        <f>Table_wabobpsvr_AzureCalc_AzureCalcRateCard[[#This Row],[ServiceName]]&amp;Table_wabobpsvr_AzureCalc_AzureCalcRateCard[[#This Row],[Price_Level]]&amp;Table_wabobpsvr_AzureCalc_AzureCalcRateCard[[#This Row],[Region]]</f>
        <v>Compute HoursD2</v>
      </c>
      <c r="B6766" s="775">
        <v>2</v>
      </c>
      <c r="C6766" s="775" t="s">
        <v>87</v>
      </c>
      <c r="D6766" s="775" t="s">
        <v>176</v>
      </c>
      <c r="E6766" s="775">
        <v>1.0736000000000001</v>
      </c>
      <c r="F6766" s="775" t="s">
        <v>4541</v>
      </c>
      <c r="G6766" s="775" t="s">
        <v>6905</v>
      </c>
      <c r="H6766" s="775" t="s">
        <v>6906</v>
      </c>
      <c r="I6766" s="775" t="s">
        <v>6895</v>
      </c>
    </row>
    <row r="6767" spans="1:9">
      <c r="A6767" s="775" t="str">
        <f>Table_wabobpsvr_AzureCalc_AzureCalcRateCard[[#This Row],[ServiceName]]&amp;Table_wabobpsvr_AzureCalc_AzureCalcRateCard[[#This Row],[Price_Level]]&amp;Table_wabobpsvr_AzureCalc_AzureCalcRateCard[[#This Row],[Region]]</f>
        <v>Compute HoursD4</v>
      </c>
      <c r="B6767" s="775">
        <v>4</v>
      </c>
      <c r="C6767" s="775" t="s">
        <v>87</v>
      </c>
      <c r="D6767" s="775" t="s">
        <v>176</v>
      </c>
      <c r="E6767" s="775">
        <v>1.1000000000000001</v>
      </c>
      <c r="F6767" s="775" t="s">
        <v>4541</v>
      </c>
      <c r="G6767" s="775" t="s">
        <v>6907</v>
      </c>
      <c r="H6767" s="775" t="s">
        <v>6908</v>
      </c>
      <c r="I6767" s="775" t="s">
        <v>6896</v>
      </c>
    </row>
    <row r="6768" spans="1:9">
      <c r="A6768" s="775" t="str">
        <f>Table_wabobpsvr_AzureCalc_AzureCalcRateCard[[#This Row],[ServiceName]]&amp;Table_wabobpsvr_AzureCalc_AzureCalcRateCard[[#This Row],[Price_Level]]&amp;Table_wabobpsvr_AzureCalc_AzureCalcRateCard[[#This Row],[Region]]</f>
        <v>Compute HoursD2</v>
      </c>
      <c r="B6768" s="775">
        <v>2</v>
      </c>
      <c r="C6768" s="775" t="s">
        <v>87</v>
      </c>
      <c r="D6768" s="775" t="s">
        <v>176</v>
      </c>
      <c r="E6768" s="775">
        <v>1.4872000000000001</v>
      </c>
      <c r="F6768" s="775" t="s">
        <v>4541</v>
      </c>
      <c r="G6768" s="775" t="s">
        <v>6909</v>
      </c>
      <c r="H6768" s="775" t="s">
        <v>6910</v>
      </c>
      <c r="I6768" s="775" t="s">
        <v>6897</v>
      </c>
    </row>
    <row r="6769" spans="1:9">
      <c r="A6769" s="775" t="str">
        <f>Table_wabobpsvr_AzureCalc_AzureCalcRateCard[[#This Row],[ServiceName]]&amp;Table_wabobpsvr_AzureCalc_AzureCalcRateCard[[#This Row],[Price_Level]]&amp;Table_wabobpsvr_AzureCalc_AzureCalcRateCard[[#This Row],[Region]]</f>
        <v>Compute HoursD4</v>
      </c>
      <c r="B6769" s="775">
        <v>4</v>
      </c>
      <c r="C6769" s="775" t="s">
        <v>87</v>
      </c>
      <c r="D6769" s="775" t="s">
        <v>176</v>
      </c>
      <c r="E6769" s="775">
        <v>1.54</v>
      </c>
      <c r="F6769" s="775" t="s">
        <v>4541</v>
      </c>
      <c r="G6769" s="775" t="s">
        <v>6911</v>
      </c>
      <c r="H6769" s="775" t="s">
        <v>6912</v>
      </c>
      <c r="I6769" s="775" t="s">
        <v>6898</v>
      </c>
    </row>
    <row r="6770" spans="1:9">
      <c r="A6770" s="775" t="str">
        <f>Table_wabobpsvr_AzureCalc_AzureCalcRateCard[[#This Row],[ServiceName]]&amp;Table_wabobpsvr_AzureCalc_AzureCalcRateCard[[#This Row],[Price_Level]]&amp;Table_wabobpsvr_AzureCalc_AzureCalcRateCard[[#This Row],[Region]]</f>
        <v>Compute HoursD2</v>
      </c>
      <c r="B6770" s="775">
        <v>2</v>
      </c>
      <c r="C6770" s="775" t="s">
        <v>87</v>
      </c>
      <c r="D6770" s="775" t="s">
        <v>176</v>
      </c>
      <c r="E6770" s="775">
        <v>2.7631999999999999</v>
      </c>
      <c r="F6770" s="775" t="s">
        <v>4541</v>
      </c>
      <c r="G6770" s="775" t="s">
        <v>6913</v>
      </c>
      <c r="H6770" s="775" t="s">
        <v>6914</v>
      </c>
      <c r="I6770" s="775" t="s">
        <v>6899</v>
      </c>
    </row>
    <row r="6771" spans="1:9">
      <c r="A6771" s="775" t="str">
        <f>Table_wabobpsvr_AzureCalc_AzureCalcRateCard[[#This Row],[ServiceName]]&amp;Table_wabobpsvr_AzureCalc_AzureCalcRateCard[[#This Row],[Price_Level]]&amp;Table_wabobpsvr_AzureCalc_AzureCalcRateCard[[#This Row],[Region]]</f>
        <v>Compute HoursD4</v>
      </c>
      <c r="B6771" s="775">
        <v>4</v>
      </c>
      <c r="C6771" s="775" t="s">
        <v>87</v>
      </c>
      <c r="D6771" s="775" t="s">
        <v>176</v>
      </c>
      <c r="E6771" s="775">
        <v>2.8687999999999998</v>
      </c>
      <c r="F6771" s="775" t="s">
        <v>4541</v>
      </c>
      <c r="G6771" s="775" t="s">
        <v>6915</v>
      </c>
      <c r="H6771" s="775" t="s">
        <v>6916</v>
      </c>
      <c r="I6771" s="775" t="s">
        <v>6900</v>
      </c>
    </row>
    <row r="6772" spans="1:9">
      <c r="A6772" s="775" t="str">
        <f>Table_wabobpsvr_AzureCalc_AzureCalcRateCard[[#This Row],[ServiceName]]&amp;Table_wabobpsvr_AzureCalc_AzureCalcRateCard[[#This Row],[Price_Level]]&amp;Table_wabobpsvr_AzureCalc_AzureCalcRateCard[[#This Row],[Region]]</f>
        <v>Compute HoursD2</v>
      </c>
      <c r="B6772" s="775">
        <v>2</v>
      </c>
      <c r="C6772" s="775" t="s">
        <v>87</v>
      </c>
      <c r="D6772" s="775" t="s">
        <v>176</v>
      </c>
      <c r="E6772" s="775">
        <v>5.4471999999999996</v>
      </c>
      <c r="F6772" s="775" t="s">
        <v>4541</v>
      </c>
      <c r="G6772" s="775" t="s">
        <v>6917</v>
      </c>
      <c r="H6772" s="775" t="s">
        <v>6918</v>
      </c>
      <c r="I6772" s="775" t="s">
        <v>6901</v>
      </c>
    </row>
    <row r="6773" spans="1:9">
      <c r="A6773" s="775" t="str">
        <f>Table_wabobpsvr_AzureCalc_AzureCalcRateCard[[#This Row],[ServiceName]]&amp;Table_wabobpsvr_AzureCalc_AzureCalcRateCard[[#This Row],[Price_Level]]&amp;Table_wabobpsvr_AzureCalc_AzureCalcRateCard[[#This Row],[Region]]</f>
        <v>Compute HoursD4</v>
      </c>
      <c r="B6773" s="775">
        <v>4</v>
      </c>
      <c r="C6773" s="775" t="s">
        <v>87</v>
      </c>
      <c r="D6773" s="775" t="s">
        <v>176</v>
      </c>
      <c r="E6773" s="775">
        <v>5.6584000000000003</v>
      </c>
      <c r="F6773" s="775" t="s">
        <v>4541</v>
      </c>
      <c r="G6773" s="775" t="s">
        <v>6919</v>
      </c>
      <c r="H6773" s="775" t="s">
        <v>6920</v>
      </c>
      <c r="I6773" s="775" t="s">
        <v>6902</v>
      </c>
    </row>
    <row r="6774" spans="1:9">
      <c r="A6774" s="775" t="str">
        <f>Table_wabobpsvr_AzureCalc_AzureCalcRateCard[[#This Row],[ServiceName]]&amp;Table_wabobpsvr_AzureCalc_AzureCalcRateCard[[#This Row],[Price_Level]]&amp;Table_wabobpsvr_AzureCalc_AzureCalcRateCard[[#This Row],[Region]]</f>
        <v>Compute HoursD2</v>
      </c>
      <c r="B6774" s="775">
        <v>2</v>
      </c>
      <c r="C6774" s="775" t="s">
        <v>87</v>
      </c>
      <c r="D6774" s="775" t="s">
        <v>176</v>
      </c>
      <c r="E6774" s="775">
        <v>10.4544</v>
      </c>
      <c r="F6774" s="775" t="s">
        <v>4541</v>
      </c>
      <c r="G6774" s="775" t="s">
        <v>6921</v>
      </c>
      <c r="H6774" s="775" t="s">
        <v>6922</v>
      </c>
      <c r="I6774" s="775" t="s">
        <v>6903</v>
      </c>
    </row>
    <row r="6775" spans="1:9">
      <c r="A6775" s="775" t="str">
        <f>Table_wabobpsvr_AzureCalc_AzureCalcRateCard[[#This Row],[ServiceName]]&amp;Table_wabobpsvr_AzureCalc_AzureCalcRateCard[[#This Row],[Price_Level]]&amp;Table_wabobpsvr_AzureCalc_AzureCalcRateCard[[#This Row],[Region]]</f>
        <v>Compute HoursD4</v>
      </c>
      <c r="B6775" s="775">
        <v>4</v>
      </c>
      <c r="C6775" s="775" t="s">
        <v>87</v>
      </c>
      <c r="D6775" s="775" t="s">
        <v>176</v>
      </c>
      <c r="E6775" s="775">
        <v>10.8416</v>
      </c>
      <c r="F6775" s="775" t="s">
        <v>4541</v>
      </c>
      <c r="G6775" s="775" t="s">
        <v>6923</v>
      </c>
      <c r="H6775" s="775" t="s">
        <v>6924</v>
      </c>
      <c r="I6775" s="775" t="s">
        <v>6904</v>
      </c>
    </row>
    <row r="6776" spans="1:9">
      <c r="A6776" s="775" t="str">
        <f>Table_wabobpsvr_AzureCalc_AzureCalcRateCard[[#This Row],[ServiceName]]&amp;Table_wabobpsvr_AzureCalc_AzureCalcRateCard[[#This Row],[Price_Level]]&amp;Table_wabobpsvr_AzureCalc_AzureCalcRateCard[[#This Row],[Region]]</f>
        <v>Standard Data Catalog Units (in 100s)MOSP</v>
      </c>
      <c r="B6776" s="775"/>
      <c r="C6776" s="775" t="s">
        <v>6925</v>
      </c>
      <c r="D6776" s="775" t="s">
        <v>606</v>
      </c>
      <c r="E6776" s="775">
        <v>50</v>
      </c>
      <c r="F6776" s="775" t="s">
        <v>7019</v>
      </c>
      <c r="G6776" s="775" t="s">
        <v>4235</v>
      </c>
      <c r="H6776" s="775" t="s">
        <v>4235</v>
      </c>
      <c r="I6776" s="775" t="s">
        <v>6926</v>
      </c>
    </row>
    <row r="6777" spans="1:9">
      <c r="A6777" s="775" t="str">
        <f>Table_wabobpsvr_AzureCalc_AzureCalcRateCard[[#This Row],[ServiceName]]&amp;Table_wabobpsvr_AzureCalc_AzureCalcRateCard[[#This Row],[Price_Level]]&amp;Table_wabobpsvr_AzureCalc_AzureCalcRateCard[[#This Row],[Region]]</f>
        <v>Standard Data Catalog Units (in 100s)A</v>
      </c>
      <c r="B6777" s="775"/>
      <c r="C6777" s="775" t="s">
        <v>6925</v>
      </c>
      <c r="D6777" s="775" t="s">
        <v>174</v>
      </c>
      <c r="E6777" s="775">
        <v>48.5</v>
      </c>
      <c r="F6777" s="775" t="s">
        <v>7019</v>
      </c>
      <c r="G6777" s="775" t="s">
        <v>6927</v>
      </c>
      <c r="H6777" s="775" t="s">
        <v>6928</v>
      </c>
      <c r="I6777" s="775" t="s">
        <v>6926</v>
      </c>
    </row>
    <row r="6778" spans="1:9">
      <c r="A6778" s="775" t="str">
        <f>Table_wabobpsvr_AzureCalc_AzureCalcRateCard[[#This Row],[ServiceName]]&amp;Table_wabobpsvr_AzureCalc_AzureCalcRateCard[[#This Row],[Price_Level]]&amp;Table_wabobpsvr_AzureCalc_AzureCalcRateCard[[#This Row],[Region]]</f>
        <v>Standard Data Catalog Units (in 100s)B</v>
      </c>
      <c r="B6778" s="775"/>
      <c r="C6778" s="775" t="s">
        <v>6925</v>
      </c>
      <c r="D6778" s="775" t="s">
        <v>175</v>
      </c>
      <c r="E6778" s="775">
        <v>47</v>
      </c>
      <c r="F6778" s="775" t="s">
        <v>7019</v>
      </c>
      <c r="G6778" s="775" t="s">
        <v>6927</v>
      </c>
      <c r="H6778" s="775" t="s">
        <v>6928</v>
      </c>
      <c r="I6778" s="775" t="s">
        <v>6926</v>
      </c>
    </row>
    <row r="6779" spans="1:9">
      <c r="A6779" s="775" t="str">
        <f>Table_wabobpsvr_AzureCalc_AzureCalcRateCard[[#This Row],[ServiceName]]&amp;Table_wabobpsvr_AzureCalc_AzureCalcRateCard[[#This Row],[Price_Level]]&amp;Table_wabobpsvr_AzureCalc_AzureCalcRateCard[[#This Row],[Region]]</f>
        <v>Standard Data Catalog Units (in 100s)C</v>
      </c>
      <c r="B6779" s="775"/>
      <c r="C6779" s="775" t="s">
        <v>6925</v>
      </c>
      <c r="D6779" s="775" t="s">
        <v>177</v>
      </c>
      <c r="E6779" s="775">
        <v>45.5</v>
      </c>
      <c r="F6779" s="775" t="s">
        <v>7019</v>
      </c>
      <c r="G6779" s="775" t="s">
        <v>6927</v>
      </c>
      <c r="H6779" s="775" t="s">
        <v>6928</v>
      </c>
      <c r="I6779" s="775" t="s">
        <v>6926</v>
      </c>
    </row>
    <row r="6780" spans="1:9">
      <c r="A6780" s="775" t="str">
        <f>Table_wabobpsvr_AzureCalc_AzureCalcRateCard[[#This Row],[ServiceName]]&amp;Table_wabobpsvr_AzureCalc_AzureCalcRateCard[[#This Row],[Price_Level]]&amp;Table_wabobpsvr_AzureCalc_AzureCalcRateCard[[#This Row],[Region]]</f>
        <v>Standard Data Catalog Units (in 100s)D</v>
      </c>
      <c r="B6780" s="775"/>
      <c r="C6780" s="775" t="s">
        <v>6925</v>
      </c>
      <c r="D6780" s="775" t="s">
        <v>176</v>
      </c>
      <c r="E6780" s="775">
        <v>44</v>
      </c>
      <c r="F6780" s="775" t="s">
        <v>7019</v>
      </c>
      <c r="G6780" s="775" t="s">
        <v>6927</v>
      </c>
      <c r="H6780" s="775" t="s">
        <v>6928</v>
      </c>
      <c r="I6780" s="775" t="s">
        <v>6926</v>
      </c>
    </row>
    <row r="6781" spans="1:9">
      <c r="A6781" s="775" t="str">
        <f>Table_wabobpsvr_AzureCalc_AzureCalcRateCard[[#This Row],[ServiceName]]&amp;Table_wabobpsvr_AzureCalc_AzureCalcRateCard[[#This Row],[Price_Level]]&amp;Table_wabobpsvr_AzureCalc_AzureCalcRateCard[[#This Row],[Region]]</f>
        <v>Standard Elastic Database ExistenceD16</v>
      </c>
      <c r="B6781" s="775">
        <v>16</v>
      </c>
      <c r="C6781" s="775" t="s">
        <v>7258</v>
      </c>
      <c r="D6781" s="775" t="s">
        <v>176</v>
      </c>
      <c r="E6781" s="775">
        <v>3.9E-2</v>
      </c>
      <c r="F6781" s="775" t="s">
        <v>4511</v>
      </c>
      <c r="G6781" s="775" t="s">
        <v>4532</v>
      </c>
      <c r="H6781" s="775" t="s">
        <v>7267</v>
      </c>
      <c r="I6781" s="775" t="s">
        <v>4625</v>
      </c>
    </row>
    <row r="6782" spans="1:9">
      <c r="A6782" s="775" t="str">
        <f>Table_wabobpsvr_AzureCalc_AzureCalcRateCard[[#This Row],[ServiceName]]&amp;Table_wabobpsvr_AzureCalc_AzureCalcRateCard[[#This Row],[Price_Level]]&amp;Table_wabobpsvr_AzureCalc_AzureCalcRateCard[[#This Row],[Region]]</f>
        <v>Basic Elastic DTU PackD16</v>
      </c>
      <c r="B6782" s="775">
        <v>16</v>
      </c>
      <c r="C6782" s="775" t="s">
        <v>7258</v>
      </c>
      <c r="D6782" s="775" t="s">
        <v>176</v>
      </c>
      <c r="E6782" s="775">
        <v>4.7E-2</v>
      </c>
      <c r="F6782" s="775" t="s">
        <v>7098</v>
      </c>
      <c r="G6782" s="775" t="s">
        <v>7099</v>
      </c>
      <c r="H6782" s="775" t="s">
        <v>7268</v>
      </c>
      <c r="I6782" s="775" t="s">
        <v>7100</v>
      </c>
    </row>
    <row r="6783" spans="1:9">
      <c r="A6783" s="775" t="str">
        <f>Table_wabobpsvr_AzureCalc_AzureCalcRateCard[[#This Row],[ServiceName]]&amp;Table_wabobpsvr_AzureCalc_AzureCalcRateCard[[#This Row],[Price_Level]]&amp;Table_wabobpsvr_AzureCalc_AzureCalcRateCard[[#This Row],[Region]]</f>
        <v>Basic Elastic Database ExistenceD16</v>
      </c>
      <c r="B6783" s="775">
        <v>16</v>
      </c>
      <c r="C6783" s="775" t="s">
        <v>7258</v>
      </c>
      <c r="D6783" s="775" t="s">
        <v>176</v>
      </c>
      <c r="E6783" s="775">
        <v>8.0000000000000002E-3</v>
      </c>
      <c r="F6783" s="775" t="s">
        <v>7103</v>
      </c>
      <c r="G6783" s="775" t="s">
        <v>7223</v>
      </c>
      <c r="H6783" s="775" t="s">
        <v>7269</v>
      </c>
      <c r="I6783" s="775" t="s">
        <v>7203</v>
      </c>
    </row>
    <row r="6784" spans="1:9">
      <c r="A6784" s="775" t="str">
        <f>Table_wabobpsvr_AzureCalc_AzureCalcRateCard[[#This Row],[ServiceName]]&amp;Table_wabobpsvr_AzureCalc_AzureCalcRateCard[[#This Row],[Price_Level]]&amp;Table_wabobpsvr_AzureCalc_AzureCalcRateCard[[#This Row],[Region]]</f>
        <v>Premium Elastic DTU PackD16</v>
      </c>
      <c r="B6784" s="775">
        <v>16</v>
      </c>
      <c r="C6784" s="775" t="s">
        <v>7258</v>
      </c>
      <c r="D6784" s="775" t="s">
        <v>176</v>
      </c>
      <c r="E6784" s="775">
        <v>0.17499999999999999</v>
      </c>
      <c r="F6784" s="775" t="s">
        <v>7204</v>
      </c>
      <c r="G6784" s="775" t="s">
        <v>7230</v>
      </c>
      <c r="H6784" s="775" t="s">
        <v>7270</v>
      </c>
      <c r="I6784" s="775" t="s">
        <v>7206</v>
      </c>
    </row>
    <row r="6785" spans="1:9">
      <c r="A6785" s="775" t="str">
        <f>Table_wabobpsvr_AzureCalc_AzureCalcRateCard[[#This Row],[ServiceName]]&amp;Table_wabobpsvr_AzureCalc_AzureCalcRateCard[[#This Row],[Price_Level]]&amp;Table_wabobpsvr_AzureCalc_AzureCalcRateCard[[#This Row],[Region]]</f>
        <v>Basic Elastic Database ExistenceB11</v>
      </c>
      <c r="B6785" s="775">
        <v>11</v>
      </c>
      <c r="C6785" s="775" t="s">
        <v>7258</v>
      </c>
      <c r="D6785" s="775" t="s">
        <v>175</v>
      </c>
      <c r="E6785" s="775">
        <v>8.9999999999999993E-3</v>
      </c>
      <c r="F6785" s="775" t="s">
        <v>7103</v>
      </c>
      <c r="G6785" s="775" t="s">
        <v>7225</v>
      </c>
      <c r="H6785" s="775" t="s">
        <v>7260</v>
      </c>
      <c r="I6785" s="775" t="s">
        <v>7104</v>
      </c>
    </row>
    <row r="6786" spans="1:9">
      <c r="A6786" s="775" t="str">
        <f>Table_wabobpsvr_AzureCalc_AzureCalcRateCard[[#This Row],[ServiceName]]&amp;Table_wabobpsvr_AzureCalc_AzureCalcRateCard[[#This Row],[Price_Level]]&amp;Table_wabobpsvr_AzureCalc_AzureCalcRateCard[[#This Row],[Region]]</f>
        <v>Premium Elastic DTU PackB11</v>
      </c>
      <c r="B6786" s="775">
        <v>11</v>
      </c>
      <c r="C6786" s="775" t="s">
        <v>7258</v>
      </c>
      <c r="D6786" s="775" t="s">
        <v>175</v>
      </c>
      <c r="E6786" s="775">
        <v>0.192</v>
      </c>
      <c r="F6786" s="775" t="s">
        <v>7204</v>
      </c>
      <c r="G6786" s="775" t="s">
        <v>7232</v>
      </c>
      <c r="H6786" s="775" t="s">
        <v>7261</v>
      </c>
      <c r="I6786" s="775" t="s">
        <v>7208</v>
      </c>
    </row>
    <row r="6787" spans="1:9">
      <c r="A6787" s="775" t="str">
        <f>Table_wabobpsvr_AzureCalc_AzureCalcRateCard[[#This Row],[ServiceName]]&amp;Table_wabobpsvr_AzureCalc_AzureCalcRateCard[[#This Row],[Price_Level]]&amp;Table_wabobpsvr_AzureCalc_AzureCalcRateCard[[#This Row],[Region]]</f>
        <v>Premium Elastic Database ExistenceB11</v>
      </c>
      <c r="B6787" s="775">
        <v>11</v>
      </c>
      <c r="C6787" s="775" t="s">
        <v>7258</v>
      </c>
      <c r="D6787" s="775" t="s">
        <v>175</v>
      </c>
      <c r="E6787" s="775">
        <v>0.215</v>
      </c>
      <c r="F6787" s="775" t="s">
        <v>7212</v>
      </c>
      <c r="G6787" s="775" t="s">
        <v>7239</v>
      </c>
      <c r="H6787" s="775" t="s">
        <v>7262</v>
      </c>
      <c r="I6787" s="775" t="s">
        <v>7216</v>
      </c>
    </row>
    <row r="6788" spans="1:9">
      <c r="A6788" s="775" t="str">
        <f>Table_wabobpsvr_AzureCalc_AzureCalcRateCard[[#This Row],[ServiceName]]&amp;Table_wabobpsvr_AzureCalc_AzureCalcRateCard[[#This Row],[Price_Level]]&amp;Table_wabobpsvr_AzureCalc_AzureCalcRateCard[[#This Row],[Region]]</f>
        <v>Standard Elastic DTU PackB12</v>
      </c>
      <c r="B6788" s="775">
        <v>12</v>
      </c>
      <c r="C6788" s="775" t="s">
        <v>7258</v>
      </c>
      <c r="D6788" s="775" t="s">
        <v>175</v>
      </c>
      <c r="E6788" s="775">
        <v>7.6999999999999999E-2</v>
      </c>
      <c r="F6788" s="775" t="s">
        <v>4472</v>
      </c>
      <c r="G6788" s="775" t="s">
        <v>4476</v>
      </c>
      <c r="H6788" s="775" t="s">
        <v>7263</v>
      </c>
      <c r="I6788" s="775" t="s">
        <v>4626</v>
      </c>
    </row>
    <row r="6789" spans="1:9">
      <c r="A6789" s="775" t="str">
        <f>Table_wabobpsvr_AzureCalc_AzureCalcRateCard[[#This Row],[ServiceName]]&amp;Table_wabobpsvr_AzureCalc_AzureCalcRateCard[[#This Row],[Price_Level]]&amp;Table_wabobpsvr_AzureCalc_AzureCalcRateCard[[#This Row],[Region]]</f>
        <v>Standard Elastic Database ExistenceB12</v>
      </c>
      <c r="B6789" s="775">
        <v>12</v>
      </c>
      <c r="C6789" s="775" t="s">
        <v>7258</v>
      </c>
      <c r="D6789" s="775" t="s">
        <v>175</v>
      </c>
      <c r="E6789" s="775">
        <v>4.2999999999999997E-2</v>
      </c>
      <c r="F6789" s="775" t="s">
        <v>4511</v>
      </c>
      <c r="G6789" s="775" t="s">
        <v>4534</v>
      </c>
      <c r="H6789" s="775" t="s">
        <v>7273</v>
      </c>
      <c r="I6789" s="775" t="s">
        <v>4627</v>
      </c>
    </row>
    <row r="6790" spans="1:9">
      <c r="A6790" s="775" t="str">
        <f>Table_wabobpsvr_AzureCalc_AzureCalcRateCard[[#This Row],[ServiceName]]&amp;Table_wabobpsvr_AzureCalc_AzureCalcRateCard[[#This Row],[Price_Level]]&amp;Table_wabobpsvr_AzureCalc_AzureCalcRateCard[[#This Row],[Region]]</f>
        <v>Basic Elastic DTU PackB12</v>
      </c>
      <c r="B6790" s="775">
        <v>12</v>
      </c>
      <c r="C6790" s="775" t="s">
        <v>7258</v>
      </c>
      <c r="D6790" s="775" t="s">
        <v>175</v>
      </c>
      <c r="E6790" s="775">
        <v>5.1999999999999998E-2</v>
      </c>
      <c r="F6790" s="775" t="s">
        <v>7098</v>
      </c>
      <c r="G6790" s="775" t="s">
        <v>7107</v>
      </c>
      <c r="H6790" s="775" t="s">
        <v>7285</v>
      </c>
      <c r="I6790" s="775" t="s">
        <v>7108</v>
      </c>
    </row>
    <row r="6791" spans="1:9">
      <c r="A6791" s="775" t="str">
        <f>Table_wabobpsvr_AzureCalc_AzureCalcRateCard[[#This Row],[ServiceName]]&amp;Table_wabobpsvr_AzureCalc_AzureCalcRateCard[[#This Row],[Price_Level]]&amp;Table_wabobpsvr_AzureCalc_AzureCalcRateCard[[#This Row],[Region]]</f>
        <v>Basic Elastic Database ExistenceB12</v>
      </c>
      <c r="B6791" s="775">
        <v>12</v>
      </c>
      <c r="C6791" s="775" t="s">
        <v>7258</v>
      </c>
      <c r="D6791" s="775" t="s">
        <v>175</v>
      </c>
      <c r="E6791" s="775">
        <v>8.9999999999999993E-3</v>
      </c>
      <c r="F6791" s="775" t="s">
        <v>7103</v>
      </c>
      <c r="G6791" s="775" t="s">
        <v>7226</v>
      </c>
      <c r="H6791" s="775" t="s">
        <v>7286</v>
      </c>
      <c r="I6791" s="775" t="s">
        <v>7112</v>
      </c>
    </row>
    <row r="6792" spans="1:9">
      <c r="A6792" s="775" t="str">
        <f>Table_wabobpsvr_AzureCalc_AzureCalcRateCard[[#This Row],[ServiceName]]&amp;Table_wabobpsvr_AzureCalc_AzureCalcRateCard[[#This Row],[Price_Level]]&amp;Table_wabobpsvr_AzureCalc_AzureCalcRateCard[[#This Row],[Region]]</f>
        <v>Premium Elastic DTU PackB12</v>
      </c>
      <c r="B6792" s="775">
        <v>12</v>
      </c>
      <c r="C6792" s="775" t="s">
        <v>7258</v>
      </c>
      <c r="D6792" s="775" t="s">
        <v>175</v>
      </c>
      <c r="E6792" s="775">
        <v>0.192</v>
      </c>
      <c r="F6792" s="775" t="s">
        <v>7204</v>
      </c>
      <c r="G6792" s="775" t="s">
        <v>7233</v>
      </c>
      <c r="H6792" s="775" t="s">
        <v>7287</v>
      </c>
      <c r="I6792" s="775" t="s">
        <v>7209</v>
      </c>
    </row>
    <row r="6793" spans="1:9">
      <c r="A6793" s="775" t="str">
        <f>Table_wabobpsvr_AzureCalc_AzureCalcRateCard[[#This Row],[ServiceName]]&amp;Table_wabobpsvr_AzureCalc_AzureCalcRateCard[[#This Row],[Price_Level]]&amp;Table_wabobpsvr_AzureCalc_AzureCalcRateCard[[#This Row],[Region]]</f>
        <v>Premium Elastic Database ExistenceB12</v>
      </c>
      <c r="B6793" s="775">
        <v>12</v>
      </c>
      <c r="C6793" s="775" t="s">
        <v>7258</v>
      </c>
      <c r="D6793" s="775" t="s">
        <v>175</v>
      </c>
      <c r="E6793" s="775">
        <v>0.215</v>
      </c>
      <c r="F6793" s="775" t="s">
        <v>7212</v>
      </c>
      <c r="G6793" s="775" t="s">
        <v>7240</v>
      </c>
      <c r="H6793" s="775" t="s">
        <v>7288</v>
      </c>
      <c r="I6793" s="775" t="s">
        <v>7217</v>
      </c>
    </row>
    <row r="6794" spans="1:9">
      <c r="A6794" s="775" t="str">
        <f>Table_wabobpsvr_AzureCalc_AzureCalcRateCard[[#This Row],[ServiceName]]&amp;Table_wabobpsvr_AzureCalc_AzureCalcRateCard[[#This Row],[Price_Level]]&amp;Table_wabobpsvr_AzureCalc_AzureCalcRateCard[[#This Row],[Region]]</f>
        <v>Standard Elastic DTU PackB14</v>
      </c>
      <c r="B6794" s="775">
        <v>14</v>
      </c>
      <c r="C6794" s="775" t="s">
        <v>7258</v>
      </c>
      <c r="D6794" s="775" t="s">
        <v>175</v>
      </c>
      <c r="E6794" s="775">
        <v>8.5000000000000006E-2</v>
      </c>
      <c r="F6794" s="775" t="s">
        <v>4472</v>
      </c>
      <c r="G6794" s="775" t="s">
        <v>4477</v>
      </c>
      <c r="H6794" s="775" t="s">
        <v>7289</v>
      </c>
      <c r="I6794" s="775" t="s">
        <v>4630</v>
      </c>
    </row>
    <row r="6795" spans="1:9">
      <c r="A6795" s="775" t="str">
        <f>Table_wabobpsvr_AzureCalc_AzureCalcRateCard[[#This Row],[ServiceName]]&amp;Table_wabobpsvr_AzureCalc_AzureCalcRateCard[[#This Row],[Price_Level]]&amp;Table_wabobpsvr_AzureCalc_AzureCalcRateCard[[#This Row],[Region]]</f>
        <v>Standard Elastic Database ExistenceB14</v>
      </c>
      <c r="B6795" s="775">
        <v>14</v>
      </c>
      <c r="C6795" s="775" t="s">
        <v>7258</v>
      </c>
      <c r="D6795" s="775" t="s">
        <v>175</v>
      </c>
      <c r="E6795" s="775">
        <v>4.7E-2</v>
      </c>
      <c r="F6795" s="775" t="s">
        <v>4511</v>
      </c>
      <c r="G6795" s="775" t="s">
        <v>4535</v>
      </c>
      <c r="H6795" s="775" t="s">
        <v>7290</v>
      </c>
      <c r="I6795" s="775" t="s">
        <v>5618</v>
      </c>
    </row>
    <row r="6796" spans="1:9">
      <c r="A6796" s="775" t="str">
        <f>Table_wabobpsvr_AzureCalc_AzureCalcRateCard[[#This Row],[ServiceName]]&amp;Table_wabobpsvr_AzureCalc_AzureCalcRateCard[[#This Row],[Price_Level]]&amp;Table_wabobpsvr_AzureCalc_AzureCalcRateCard[[#This Row],[Region]]</f>
        <v>Basic Elastic DTU PackB14</v>
      </c>
      <c r="B6796" s="775">
        <v>14</v>
      </c>
      <c r="C6796" s="775" t="s">
        <v>7258</v>
      </c>
      <c r="D6796" s="775" t="s">
        <v>175</v>
      </c>
      <c r="E6796" s="775">
        <v>5.7000000000000002E-2</v>
      </c>
      <c r="F6796" s="775" t="s">
        <v>7098</v>
      </c>
      <c r="G6796" s="775" t="s">
        <v>7220</v>
      </c>
      <c r="H6796" s="775" t="s">
        <v>7291</v>
      </c>
      <c r="I6796" s="775" t="s">
        <v>7200</v>
      </c>
    </row>
    <row r="6797" spans="1:9">
      <c r="A6797" s="775" t="str">
        <f>Table_wabobpsvr_AzureCalc_AzureCalcRateCard[[#This Row],[ServiceName]]&amp;Table_wabobpsvr_AzureCalc_AzureCalcRateCard[[#This Row],[Price_Level]]&amp;Table_wabobpsvr_AzureCalc_AzureCalcRateCard[[#This Row],[Region]]</f>
        <v>Basic Elastic Database ExistenceB14</v>
      </c>
      <c r="B6797" s="775">
        <v>14</v>
      </c>
      <c r="C6797" s="775" t="s">
        <v>7258</v>
      </c>
      <c r="D6797" s="775" t="s">
        <v>175</v>
      </c>
      <c r="E6797" s="775">
        <v>8.9999999999999993E-3</v>
      </c>
      <c r="F6797" s="775" t="s">
        <v>7103</v>
      </c>
      <c r="G6797" s="775" t="s">
        <v>7227</v>
      </c>
      <c r="H6797" s="775" t="s">
        <v>7292</v>
      </c>
      <c r="I6797" s="775" t="s">
        <v>7113</v>
      </c>
    </row>
    <row r="6798" spans="1:9">
      <c r="A6798" s="775" t="str">
        <f>Table_wabobpsvr_AzureCalc_AzureCalcRateCard[[#This Row],[ServiceName]]&amp;Table_wabobpsvr_AzureCalc_AzureCalcRateCard[[#This Row],[Price_Level]]&amp;Table_wabobpsvr_AzureCalc_AzureCalcRateCard[[#This Row],[Region]]</f>
        <v>Premium Elastic DTU PackB14</v>
      </c>
      <c r="B6798" s="775">
        <v>14</v>
      </c>
      <c r="C6798" s="775" t="s">
        <v>7258</v>
      </c>
      <c r="D6798" s="775" t="s">
        <v>175</v>
      </c>
      <c r="E6798" s="775">
        <v>0.21099999999999999</v>
      </c>
      <c r="F6798" s="775" t="s">
        <v>7204</v>
      </c>
      <c r="G6798" s="775" t="s">
        <v>7234</v>
      </c>
      <c r="H6798" s="775" t="s">
        <v>7293</v>
      </c>
      <c r="I6798" s="775" t="s">
        <v>7210</v>
      </c>
    </row>
    <row r="6799" spans="1:9">
      <c r="A6799" s="775" t="str">
        <f>Table_wabobpsvr_AzureCalc_AzureCalcRateCard[[#This Row],[ServiceName]]&amp;Table_wabobpsvr_AzureCalc_AzureCalcRateCard[[#This Row],[Price_Level]]&amp;Table_wabobpsvr_AzureCalc_AzureCalcRateCard[[#This Row],[Region]]</f>
        <v>SQL DB Premium P4 Database HoursMOSP13</v>
      </c>
      <c r="B6799" s="775">
        <v>13</v>
      </c>
      <c r="C6799" s="775" t="s">
        <v>87</v>
      </c>
      <c r="D6799" s="775" t="s">
        <v>606</v>
      </c>
      <c r="E6799" s="775">
        <v>3.03833333333333</v>
      </c>
      <c r="F6799" s="775" t="s">
        <v>7034</v>
      </c>
      <c r="G6799" s="775" t="s">
        <v>4235</v>
      </c>
      <c r="H6799" s="775" t="s">
        <v>4235</v>
      </c>
      <c r="I6799" s="775" t="s">
        <v>6937</v>
      </c>
    </row>
    <row r="6800" spans="1:9">
      <c r="A6800" s="775" t="str">
        <f>Table_wabobpsvr_AzureCalc_AzureCalcRateCard[[#This Row],[ServiceName]]&amp;Table_wabobpsvr_AzureCalc_AzureCalcRateCard[[#This Row],[Price_Level]]&amp;Table_wabobpsvr_AzureCalc_AzureCalcRateCard[[#This Row],[Region]]</f>
        <v>SQL DB Premium P4 Database HoursMOSP</v>
      </c>
      <c r="B6800" s="775"/>
      <c r="C6800" s="775" t="s">
        <v>87</v>
      </c>
      <c r="D6800" s="775" t="s">
        <v>606</v>
      </c>
      <c r="E6800" s="775">
        <v>2.5</v>
      </c>
      <c r="F6800" s="775" t="s">
        <v>7034</v>
      </c>
      <c r="G6800" s="775" t="s">
        <v>4235</v>
      </c>
      <c r="H6800" s="775" t="s">
        <v>4235</v>
      </c>
      <c r="I6800" s="775" t="s">
        <v>7035</v>
      </c>
    </row>
    <row r="6801" spans="1:9">
      <c r="A6801" s="775" t="str">
        <f>Table_wabobpsvr_AzureCalc_AzureCalcRateCard[[#This Row],[ServiceName]]&amp;Table_wabobpsvr_AzureCalc_AzureCalcRateCard[[#This Row],[Price_Level]]&amp;Table_wabobpsvr_AzureCalc_AzureCalcRateCard[[#This Row],[Region]]</f>
        <v>Premium P4 Secondary Geo Database HoursMOSP</v>
      </c>
      <c r="B6801" s="775"/>
      <c r="C6801" s="775" t="s">
        <v>87</v>
      </c>
      <c r="D6801" s="775" t="s">
        <v>606</v>
      </c>
      <c r="E6801" s="775">
        <v>1.875</v>
      </c>
      <c r="F6801" s="775" t="s">
        <v>7031</v>
      </c>
      <c r="G6801" s="775" t="s">
        <v>4235</v>
      </c>
      <c r="H6801" s="775" t="s">
        <v>4235</v>
      </c>
      <c r="I6801" s="775" t="s">
        <v>6929</v>
      </c>
    </row>
    <row r="6802" spans="1:9">
      <c r="A6802" s="775" t="str">
        <f>Table_wabobpsvr_AzureCalc_AzureCalcRateCard[[#This Row],[ServiceName]]&amp;Table_wabobpsvr_AzureCalc_AzureCalcRateCard[[#This Row],[Price_Level]]&amp;Table_wabobpsvr_AzureCalc_AzureCalcRateCard[[#This Row],[Region]]</f>
        <v>Premium P4 Secondary Active Geo Database HoursMOSP</v>
      </c>
      <c r="B6802" s="775"/>
      <c r="C6802" s="775" t="s">
        <v>87</v>
      </c>
      <c r="D6802" s="775" t="s">
        <v>606</v>
      </c>
      <c r="E6802" s="775">
        <v>2.5</v>
      </c>
      <c r="F6802" s="775" t="s">
        <v>7032</v>
      </c>
      <c r="G6802" s="775" t="s">
        <v>4235</v>
      </c>
      <c r="H6802" s="775" t="s">
        <v>4235</v>
      </c>
      <c r="I6802" s="775" t="s">
        <v>6930</v>
      </c>
    </row>
    <row r="6803" spans="1:9">
      <c r="A6803" s="775" t="str">
        <f>Table_wabobpsvr_AzureCalc_AzureCalcRateCard[[#This Row],[ServiceName]]&amp;Table_wabobpsvr_AzureCalc_AzureCalcRateCard[[#This Row],[Price_Level]]&amp;Table_wabobpsvr_AzureCalc_AzureCalcRateCard[[#This Row],[Region]]</f>
        <v>SQL DB Premium P4 Database HoursMOSP15</v>
      </c>
      <c r="B6803" s="775">
        <v>15</v>
      </c>
      <c r="C6803" s="775" t="s">
        <v>87</v>
      </c>
      <c r="D6803" s="775" t="s">
        <v>606</v>
      </c>
      <c r="E6803" s="775">
        <v>2.7679166666666699</v>
      </c>
      <c r="F6803" s="775" t="s">
        <v>7034</v>
      </c>
      <c r="G6803" s="775" t="s">
        <v>4235</v>
      </c>
      <c r="H6803" s="775" t="s">
        <v>4235</v>
      </c>
      <c r="I6803" s="775" t="s">
        <v>6931</v>
      </c>
    </row>
    <row r="6804" spans="1:9">
      <c r="A6804" s="775" t="str">
        <f>Table_wabobpsvr_AzureCalc_AzureCalcRateCard[[#This Row],[ServiceName]]&amp;Table_wabobpsvr_AzureCalc_AzureCalcRateCard[[#This Row],[Price_Level]]&amp;Table_wabobpsvr_AzureCalc_AzureCalcRateCard[[#This Row],[Region]]</f>
        <v>Premium P4 Secondary Geo Database HoursMOSP15</v>
      </c>
      <c r="B6804" s="775">
        <v>15</v>
      </c>
      <c r="C6804" s="775" t="s">
        <v>87</v>
      </c>
      <c r="D6804" s="775" t="s">
        <v>606</v>
      </c>
      <c r="E6804" s="775">
        <v>2.0758333333333301</v>
      </c>
      <c r="F6804" s="775" t="s">
        <v>7031</v>
      </c>
      <c r="G6804" s="775" t="s">
        <v>4235</v>
      </c>
      <c r="H6804" s="775" t="s">
        <v>4235</v>
      </c>
      <c r="I6804" s="775" t="s">
        <v>6932</v>
      </c>
    </row>
    <row r="6805" spans="1:9">
      <c r="A6805" s="775" t="str">
        <f>Table_wabobpsvr_AzureCalc_AzureCalcRateCard[[#This Row],[ServiceName]]&amp;Table_wabobpsvr_AzureCalc_AzureCalcRateCard[[#This Row],[Price_Level]]&amp;Table_wabobpsvr_AzureCalc_AzureCalcRateCard[[#This Row],[Region]]</f>
        <v>Premium P4 Secondary Active Geo Database HoursMOSP15</v>
      </c>
      <c r="B6805" s="775">
        <v>15</v>
      </c>
      <c r="C6805" s="775" t="s">
        <v>87</v>
      </c>
      <c r="D6805" s="775" t="s">
        <v>606</v>
      </c>
      <c r="E6805" s="775">
        <v>2.7679166666666699</v>
      </c>
      <c r="F6805" s="775" t="s">
        <v>7032</v>
      </c>
      <c r="G6805" s="775" t="s">
        <v>4235</v>
      </c>
      <c r="H6805" s="775" t="s">
        <v>4235</v>
      </c>
      <c r="I6805" s="775" t="s">
        <v>6933</v>
      </c>
    </row>
    <row r="6806" spans="1:9">
      <c r="A6806" s="775" t="str">
        <f>Table_wabobpsvr_AzureCalc_AzureCalcRateCard[[#This Row],[ServiceName]]&amp;Table_wabobpsvr_AzureCalc_AzureCalcRateCard[[#This Row],[Price_Level]]&amp;Table_wabobpsvr_AzureCalc_AzureCalcRateCard[[#This Row],[Region]]</f>
        <v>SQL DB Premium P4 Database HoursMOSP16</v>
      </c>
      <c r="B6806" s="775">
        <v>16</v>
      </c>
      <c r="C6806" s="775" t="s">
        <v>87</v>
      </c>
      <c r="D6806" s="775" t="s">
        <v>606</v>
      </c>
      <c r="E6806" s="775">
        <v>2.7679166666666699</v>
      </c>
      <c r="F6806" s="775" t="s">
        <v>7034</v>
      </c>
      <c r="G6806" s="775" t="s">
        <v>4235</v>
      </c>
      <c r="H6806" s="775" t="s">
        <v>4235</v>
      </c>
      <c r="I6806" s="775" t="s">
        <v>6934</v>
      </c>
    </row>
    <row r="6807" spans="1:9">
      <c r="A6807" s="775" t="str">
        <f>Table_wabobpsvr_AzureCalc_AzureCalcRateCard[[#This Row],[ServiceName]]&amp;Table_wabobpsvr_AzureCalc_AzureCalcRateCard[[#This Row],[Price_Level]]&amp;Table_wabobpsvr_AzureCalc_AzureCalcRateCard[[#This Row],[Region]]</f>
        <v>Premium P4 Secondary Geo Database HoursMOSP16</v>
      </c>
      <c r="B6807" s="775">
        <v>16</v>
      </c>
      <c r="C6807" s="775" t="s">
        <v>87</v>
      </c>
      <c r="D6807" s="775" t="s">
        <v>606</v>
      </c>
      <c r="E6807" s="775">
        <v>2.0758333333333301</v>
      </c>
      <c r="F6807" s="775" t="s">
        <v>7031</v>
      </c>
      <c r="G6807" s="775" t="s">
        <v>4235</v>
      </c>
      <c r="H6807" s="775" t="s">
        <v>4235</v>
      </c>
      <c r="I6807" s="775" t="s">
        <v>6935</v>
      </c>
    </row>
    <row r="6808" spans="1:9">
      <c r="A6808" s="775" t="str">
        <f>Table_wabobpsvr_AzureCalc_AzureCalcRateCard[[#This Row],[ServiceName]]&amp;Table_wabobpsvr_AzureCalc_AzureCalcRateCard[[#This Row],[Price_Level]]&amp;Table_wabobpsvr_AzureCalc_AzureCalcRateCard[[#This Row],[Region]]</f>
        <v>Premium P4 Secondary Active Geo Database HoursMOSP16</v>
      </c>
      <c r="B6808" s="775">
        <v>16</v>
      </c>
      <c r="C6808" s="775" t="s">
        <v>87</v>
      </c>
      <c r="D6808" s="775" t="s">
        <v>606</v>
      </c>
      <c r="E6808" s="775">
        <v>2.7679166666666699</v>
      </c>
      <c r="F6808" s="775" t="s">
        <v>7032</v>
      </c>
      <c r="G6808" s="775" t="s">
        <v>4235</v>
      </c>
      <c r="H6808" s="775" t="s">
        <v>4235</v>
      </c>
      <c r="I6808" s="775" t="s">
        <v>6936</v>
      </c>
    </row>
    <row r="6809" spans="1:9">
      <c r="A6809" s="775" t="str">
        <f>Table_wabobpsvr_AzureCalc_AzureCalcRateCard[[#This Row],[ServiceName]]&amp;Table_wabobpsvr_AzureCalc_AzureCalcRateCard[[#This Row],[Price_Level]]&amp;Table_wabobpsvr_AzureCalc_AzureCalcRateCard[[#This Row],[Region]]</f>
        <v>SQL DB Premium P4 Database HoursA13</v>
      </c>
      <c r="B6809" s="775">
        <v>13</v>
      </c>
      <c r="C6809" s="775" t="s">
        <v>87</v>
      </c>
      <c r="D6809" s="775" t="s">
        <v>174</v>
      </c>
      <c r="E6809" s="775">
        <v>2.9471833333333302</v>
      </c>
      <c r="F6809" s="775" t="s">
        <v>7034</v>
      </c>
      <c r="G6809" s="775" t="s">
        <v>6962</v>
      </c>
      <c r="H6809" s="775" t="s">
        <v>6963</v>
      </c>
      <c r="I6809" s="775" t="s">
        <v>6937</v>
      </c>
    </row>
    <row r="6810" spans="1:9">
      <c r="A6810" s="775" t="str">
        <f>Table_wabobpsvr_AzureCalc_AzureCalcRateCard[[#This Row],[ServiceName]]&amp;Table_wabobpsvr_AzureCalc_AzureCalcRateCard[[#This Row],[Price_Level]]&amp;Table_wabobpsvr_AzureCalc_AzureCalcRateCard[[#This Row],[Region]]</f>
        <v>Premium P4 Secondary Geo Database HoursA12</v>
      </c>
      <c r="B6810" s="775">
        <v>12</v>
      </c>
      <c r="C6810" s="775" t="s">
        <v>87</v>
      </c>
      <c r="D6810" s="775" t="s">
        <v>174</v>
      </c>
      <c r="E6810" s="775">
        <v>2.0588250000000001</v>
      </c>
      <c r="F6810" s="775" t="s">
        <v>7031</v>
      </c>
      <c r="G6810" s="775" t="s">
        <v>6976</v>
      </c>
      <c r="H6810" s="775" t="s">
        <v>6977</v>
      </c>
      <c r="I6810" s="775" t="s">
        <v>6944</v>
      </c>
    </row>
    <row r="6811" spans="1:9">
      <c r="A6811" s="775" t="str">
        <f>Table_wabobpsvr_AzureCalc_AzureCalcRateCard[[#This Row],[ServiceName]]&amp;Table_wabobpsvr_AzureCalc_AzureCalcRateCard[[#This Row],[Price_Level]]&amp;Table_wabobpsvr_AzureCalc_AzureCalcRateCard[[#This Row],[Region]]</f>
        <v>SQL DB Premium P4 Database HoursB11</v>
      </c>
      <c r="B6811" s="775">
        <v>11</v>
      </c>
      <c r="C6811" s="775" t="s">
        <v>87</v>
      </c>
      <c r="D6811" s="775" t="s">
        <v>175</v>
      </c>
      <c r="E6811" s="775">
        <v>2.6598083333333302</v>
      </c>
      <c r="F6811" s="775" t="s">
        <v>7034</v>
      </c>
      <c r="G6811" s="775" t="s">
        <v>6968</v>
      </c>
      <c r="H6811" s="775" t="s">
        <v>6969</v>
      </c>
      <c r="I6811" s="775" t="s">
        <v>6940</v>
      </c>
    </row>
    <row r="6812" spans="1:9">
      <c r="A6812" s="1039" t="str">
        <f>Table_wabobpsvr_AzureCalc_AzureCalcRateCard[[#This Row],[ServiceName]]&amp;Table_wabobpsvr_AzureCalc_AzureCalcRateCard[[#This Row],[Price_Level]]&amp;Table_wabobpsvr_AzureCalc_AzureCalcRateCard[[#This Row],[Region]]</f>
        <v>Premium P4 Secondary Geo Database HoursC13</v>
      </c>
      <c r="B6812" s="1039">
        <v>13</v>
      </c>
      <c r="C6812" s="1039" t="s">
        <v>87</v>
      </c>
      <c r="D6812" s="1039" t="s">
        <v>177</v>
      </c>
      <c r="E6812" s="1039">
        <v>2.0736625000000002</v>
      </c>
      <c r="F6812" s="1039" t="s">
        <v>7031</v>
      </c>
      <c r="G6812" s="775" t="s">
        <v>6964</v>
      </c>
      <c r="H6812" s="775" t="s">
        <v>6965</v>
      </c>
      <c r="I6812" s="775" t="s">
        <v>6938</v>
      </c>
    </row>
    <row r="6813" spans="1:9">
      <c r="A6813" s="1039" t="str">
        <f>Table_wabobpsvr_AzureCalc_AzureCalcRateCard[[#This Row],[ServiceName]]&amp;Table_wabobpsvr_AzureCalc_AzureCalcRateCard[[#This Row],[Price_Level]]&amp;Table_wabobpsvr_AzureCalc_AzureCalcRateCard[[#This Row],[Region]]</f>
        <v>Premium P4 Secondary Active Geo Database HoursC12</v>
      </c>
      <c r="B6813" s="1039">
        <v>12</v>
      </c>
      <c r="C6813" s="1039" t="s">
        <v>87</v>
      </c>
      <c r="D6813" s="1039" t="s">
        <v>177</v>
      </c>
      <c r="E6813" s="1039">
        <v>2.57492083333333</v>
      </c>
      <c r="F6813" s="1039" t="s">
        <v>7032</v>
      </c>
      <c r="G6813" s="775" t="s">
        <v>6978</v>
      </c>
      <c r="H6813" s="775" t="s">
        <v>6979</v>
      </c>
      <c r="I6813" s="775" t="s">
        <v>6945</v>
      </c>
    </row>
    <row r="6814" spans="1:9">
      <c r="A6814" s="1039" t="str">
        <f>Table_wabobpsvr_AzureCalc_AzureCalcRateCard[[#This Row],[ServiceName]]&amp;Table_wabobpsvr_AzureCalc_AzureCalcRateCard[[#This Row],[Price_Level]]&amp;Table_wabobpsvr_AzureCalc_AzureCalcRateCard[[#This Row],[Region]]</f>
        <v>Premium P4 Secondary Active Geo Database HoursD13</v>
      </c>
      <c r="B6814" s="1039">
        <v>13</v>
      </c>
      <c r="C6814" s="1039" t="s">
        <v>87</v>
      </c>
      <c r="D6814" s="1039" t="s">
        <v>176</v>
      </c>
      <c r="E6814" s="1039">
        <v>2.6737333333333302</v>
      </c>
      <c r="F6814" s="1039" t="s">
        <v>7032</v>
      </c>
      <c r="G6814" s="775" t="s">
        <v>6966</v>
      </c>
      <c r="H6814" s="775" t="s">
        <v>6967</v>
      </c>
      <c r="I6814" s="775" t="s">
        <v>6939</v>
      </c>
    </row>
    <row r="6815" spans="1:9">
      <c r="A6815" s="775" t="str">
        <f>Table_wabobpsvr_AzureCalc_AzureCalcRateCard[[#This Row],[ServiceName]]&amp;Table_wabobpsvr_AzureCalc_AzureCalcRateCard[[#This Row],[Price_Level]]&amp;Table_wabobpsvr_AzureCalc_AzureCalcRateCard[[#This Row],[Region]]</f>
        <v>Premium P4 Secondary Geo Database HoursD14</v>
      </c>
      <c r="B6815" s="775">
        <v>14</v>
      </c>
      <c r="C6815" s="775" t="s">
        <v>87</v>
      </c>
      <c r="D6815" s="775" t="s">
        <v>176</v>
      </c>
      <c r="E6815" s="775">
        <v>2.0592000000000001</v>
      </c>
      <c r="F6815" s="775" t="s">
        <v>7031</v>
      </c>
      <c r="G6815" s="775" t="s">
        <v>7011</v>
      </c>
      <c r="H6815" s="775" t="s">
        <v>7012</v>
      </c>
      <c r="I6815" s="775" t="s">
        <v>7007</v>
      </c>
    </row>
    <row r="6816" spans="1:9">
      <c r="A6816" s="775" t="str">
        <f>Table_wabobpsvr_AzureCalc_AzureCalcRateCard[[#This Row],[ServiceName]]&amp;Table_wabobpsvr_AzureCalc_AzureCalcRateCard[[#This Row],[Price_Level]]&amp;Table_wabobpsvr_AzureCalc_AzureCalcRateCard[[#This Row],[Region]]</f>
        <v>Custom Domain Resale (Domains)B14</v>
      </c>
      <c r="B6816" s="775">
        <v>14</v>
      </c>
      <c r="C6816" s="775" t="s">
        <v>87</v>
      </c>
      <c r="D6816" s="775" t="s">
        <v>175</v>
      </c>
      <c r="E6816" s="775">
        <v>999999</v>
      </c>
      <c r="F6816" s="775" t="s">
        <v>4529</v>
      </c>
      <c r="G6816" s="775" t="s">
        <v>4235</v>
      </c>
      <c r="H6816" s="775" t="s">
        <v>4235</v>
      </c>
      <c r="I6816" s="775" t="s">
        <v>4235</v>
      </c>
    </row>
    <row r="6817" spans="1:9">
      <c r="A6817" s="775" t="str">
        <f>Table_wabobpsvr_AzureCalc_AzureCalcRateCard[[#This Row],[ServiceName]]&amp;Table_wabobpsvr_AzureCalc_AzureCalcRateCard[[#This Row],[Price_Level]]&amp;Table_wabobpsvr_AzureCalc_AzureCalcRateCard[[#This Row],[Region]]</f>
        <v>Custom Domain Resale (Domains)C14</v>
      </c>
      <c r="B6817" s="775">
        <v>14</v>
      </c>
      <c r="C6817" s="775" t="s">
        <v>87</v>
      </c>
      <c r="D6817" s="775" t="s">
        <v>177</v>
      </c>
      <c r="E6817" s="775">
        <v>999999</v>
      </c>
      <c r="F6817" s="775" t="s">
        <v>4529</v>
      </c>
      <c r="G6817" s="775" t="s">
        <v>4235</v>
      </c>
      <c r="H6817" s="775" t="s">
        <v>4235</v>
      </c>
      <c r="I6817" s="775" t="s">
        <v>4235</v>
      </c>
    </row>
    <row r="6818" spans="1:9">
      <c r="A6818" s="775" t="str">
        <f>Table_wabobpsvr_AzureCalc_AzureCalcRateCard[[#This Row],[ServiceName]]&amp;Table_wabobpsvr_AzureCalc_AzureCalcRateCard[[#This Row],[Price_Level]]&amp;Table_wabobpsvr_AzureCalc_AzureCalcRateCard[[#This Row],[Region]]</f>
        <v>SQL DB Premium P4 Database HoursA</v>
      </c>
      <c r="B6818" s="775"/>
      <c r="C6818" s="775" t="s">
        <v>87</v>
      </c>
      <c r="D6818" s="775" t="s">
        <v>174</v>
      </c>
      <c r="E6818" s="775">
        <v>2.4249999999999998</v>
      </c>
      <c r="F6818" s="775" t="s">
        <v>7034</v>
      </c>
      <c r="G6818" s="775" t="s">
        <v>7036</v>
      </c>
      <c r="H6818" s="775" t="s">
        <v>7037</v>
      </c>
      <c r="I6818" s="775" t="s">
        <v>7035</v>
      </c>
    </row>
    <row r="6819" spans="1:9">
      <c r="A6819" s="775" t="str">
        <f>Table_wabobpsvr_AzureCalc_AzureCalcRateCard[[#This Row],[ServiceName]]&amp;Table_wabobpsvr_AzureCalc_AzureCalcRateCard[[#This Row],[Price_Level]]&amp;Table_wabobpsvr_AzureCalc_AzureCalcRateCard[[#This Row],[Region]]</f>
        <v>Premium P4 Secondary Geo Database HoursA</v>
      </c>
      <c r="B6819" s="775"/>
      <c r="C6819" s="775" t="s">
        <v>87</v>
      </c>
      <c r="D6819" s="775" t="s">
        <v>174</v>
      </c>
      <c r="E6819" s="775">
        <v>1.8187500000000001</v>
      </c>
      <c r="F6819" s="775" t="s">
        <v>7031</v>
      </c>
      <c r="G6819" s="775" t="s">
        <v>6946</v>
      </c>
      <c r="H6819" s="775" t="s">
        <v>6947</v>
      </c>
      <c r="I6819" s="775" t="s">
        <v>6929</v>
      </c>
    </row>
    <row r="6820" spans="1:9">
      <c r="A6820" s="775" t="str">
        <f>Table_wabobpsvr_AzureCalc_AzureCalcRateCard[[#This Row],[ServiceName]]&amp;Table_wabobpsvr_AzureCalc_AzureCalcRateCard[[#This Row],[Price_Level]]&amp;Table_wabobpsvr_AzureCalc_AzureCalcRateCard[[#This Row],[Region]]</f>
        <v>Premium P4 Secondary Active Geo Database HoursA</v>
      </c>
      <c r="B6820" s="775"/>
      <c r="C6820" s="775" t="s">
        <v>87</v>
      </c>
      <c r="D6820" s="775" t="s">
        <v>174</v>
      </c>
      <c r="E6820" s="775">
        <v>2.4249999999999998</v>
      </c>
      <c r="F6820" s="775" t="s">
        <v>7032</v>
      </c>
      <c r="G6820" s="775" t="s">
        <v>6948</v>
      </c>
      <c r="H6820" s="775" t="s">
        <v>6949</v>
      </c>
      <c r="I6820" s="775" t="s">
        <v>6930</v>
      </c>
    </row>
    <row r="6821" spans="1:9">
      <c r="A6821" s="775" t="str">
        <f>Table_wabobpsvr_AzureCalc_AzureCalcRateCard[[#This Row],[ServiceName]]&amp;Table_wabobpsvr_AzureCalc_AzureCalcRateCard[[#This Row],[Price_Level]]&amp;Table_wabobpsvr_AzureCalc_AzureCalcRateCard[[#This Row],[Region]]</f>
        <v>SQL DB Premium P4 Database HoursA15</v>
      </c>
      <c r="B6821" s="775">
        <v>15</v>
      </c>
      <c r="C6821" s="775" t="s">
        <v>87</v>
      </c>
      <c r="D6821" s="775" t="s">
        <v>174</v>
      </c>
      <c r="E6821" s="775">
        <v>2.6848791666666698</v>
      </c>
      <c r="F6821" s="775" t="s">
        <v>7034</v>
      </c>
      <c r="G6821" s="775" t="s">
        <v>6950</v>
      </c>
      <c r="H6821" s="775" t="s">
        <v>6951</v>
      </c>
      <c r="I6821" s="775" t="s">
        <v>6931</v>
      </c>
    </row>
    <row r="6822" spans="1:9">
      <c r="A6822" s="775" t="str">
        <f>Table_wabobpsvr_AzureCalc_AzureCalcRateCard[[#This Row],[ServiceName]]&amp;Table_wabobpsvr_AzureCalc_AzureCalcRateCard[[#This Row],[Price_Level]]&amp;Table_wabobpsvr_AzureCalc_AzureCalcRateCard[[#This Row],[Region]]</f>
        <v>Premium P4 Secondary Geo Database HoursA15</v>
      </c>
      <c r="B6822" s="775">
        <v>15</v>
      </c>
      <c r="C6822" s="775" t="s">
        <v>87</v>
      </c>
      <c r="D6822" s="775" t="s">
        <v>174</v>
      </c>
      <c r="E6822" s="775">
        <v>2.01355833333333</v>
      </c>
      <c r="F6822" s="775" t="s">
        <v>7031</v>
      </c>
      <c r="G6822" s="775" t="s">
        <v>6952</v>
      </c>
      <c r="H6822" s="775" t="s">
        <v>6953</v>
      </c>
      <c r="I6822" s="775" t="s">
        <v>6932</v>
      </c>
    </row>
    <row r="6823" spans="1:9">
      <c r="A6823" s="775" t="str">
        <f>Table_wabobpsvr_AzureCalc_AzureCalcRateCard[[#This Row],[ServiceName]]&amp;Table_wabobpsvr_AzureCalc_AzureCalcRateCard[[#This Row],[Price_Level]]&amp;Table_wabobpsvr_AzureCalc_AzureCalcRateCard[[#This Row],[Region]]</f>
        <v>Premium P4 Secondary Active Geo Database HoursA15</v>
      </c>
      <c r="B6823" s="775">
        <v>15</v>
      </c>
      <c r="C6823" s="775" t="s">
        <v>87</v>
      </c>
      <c r="D6823" s="775" t="s">
        <v>174</v>
      </c>
      <c r="E6823" s="775">
        <v>2.6848791666666698</v>
      </c>
      <c r="F6823" s="775" t="s">
        <v>7032</v>
      </c>
      <c r="G6823" s="775" t="s">
        <v>6954</v>
      </c>
      <c r="H6823" s="775" t="s">
        <v>6955</v>
      </c>
      <c r="I6823" s="775" t="s">
        <v>6933</v>
      </c>
    </row>
    <row r="6824" spans="1:9">
      <c r="A6824" s="775" t="str">
        <f>Table_wabobpsvr_AzureCalc_AzureCalcRateCard[[#This Row],[ServiceName]]&amp;Table_wabobpsvr_AzureCalc_AzureCalcRateCard[[#This Row],[Price_Level]]&amp;Table_wabobpsvr_AzureCalc_AzureCalcRateCard[[#This Row],[Region]]</f>
        <v>SQL DB Premium P4 Database HoursA16</v>
      </c>
      <c r="B6824" s="775">
        <v>16</v>
      </c>
      <c r="C6824" s="775" t="s">
        <v>87</v>
      </c>
      <c r="D6824" s="775" t="s">
        <v>174</v>
      </c>
      <c r="E6824" s="775">
        <v>2.6848791666666698</v>
      </c>
      <c r="F6824" s="775" t="s">
        <v>7034</v>
      </c>
      <c r="G6824" s="775" t="s">
        <v>6956</v>
      </c>
      <c r="H6824" s="775" t="s">
        <v>6957</v>
      </c>
      <c r="I6824" s="775" t="s">
        <v>6934</v>
      </c>
    </row>
    <row r="6825" spans="1:9">
      <c r="A6825" s="775" t="str">
        <f>Table_wabobpsvr_AzureCalc_AzureCalcRateCard[[#This Row],[ServiceName]]&amp;Table_wabobpsvr_AzureCalc_AzureCalcRateCard[[#This Row],[Price_Level]]&amp;Table_wabobpsvr_AzureCalc_AzureCalcRateCard[[#This Row],[Region]]</f>
        <v>Premium P4 Secondary Geo Database HoursA16</v>
      </c>
      <c r="B6825" s="775">
        <v>16</v>
      </c>
      <c r="C6825" s="775" t="s">
        <v>87</v>
      </c>
      <c r="D6825" s="775" t="s">
        <v>174</v>
      </c>
      <c r="E6825" s="775">
        <v>2.01355833333333</v>
      </c>
      <c r="F6825" s="775" t="s">
        <v>7031</v>
      </c>
      <c r="G6825" s="775" t="s">
        <v>6958</v>
      </c>
      <c r="H6825" s="775" t="s">
        <v>6959</v>
      </c>
      <c r="I6825" s="775" t="s">
        <v>6935</v>
      </c>
    </row>
    <row r="6826" spans="1:9">
      <c r="A6826" s="775" t="str">
        <f>Table_wabobpsvr_AzureCalc_AzureCalcRateCard[[#This Row],[ServiceName]]&amp;Table_wabobpsvr_AzureCalc_AzureCalcRateCard[[#This Row],[Price_Level]]&amp;Table_wabobpsvr_AzureCalc_AzureCalcRateCard[[#This Row],[Region]]</f>
        <v>Premium P4 Secondary Active Geo Database HoursA16</v>
      </c>
      <c r="B6826" s="775">
        <v>16</v>
      </c>
      <c r="C6826" s="775" t="s">
        <v>87</v>
      </c>
      <c r="D6826" s="775" t="s">
        <v>174</v>
      </c>
      <c r="E6826" s="775">
        <v>2.6848791666666698</v>
      </c>
      <c r="F6826" s="775" t="s">
        <v>7032</v>
      </c>
      <c r="G6826" s="775" t="s">
        <v>6960</v>
      </c>
      <c r="H6826" s="775" t="s">
        <v>6961</v>
      </c>
      <c r="I6826" s="775" t="s">
        <v>6936</v>
      </c>
    </row>
    <row r="6827" spans="1:9">
      <c r="A6827" s="775" t="str">
        <f>Table_wabobpsvr_AzureCalc_AzureCalcRateCard[[#This Row],[ServiceName]]&amp;Table_wabobpsvr_AzureCalc_AzureCalcRateCard[[#This Row],[Price_Level]]&amp;Table_wabobpsvr_AzureCalc_AzureCalcRateCard[[#This Row],[Region]]</f>
        <v>Free Data Catalog Units (in 100s)A</v>
      </c>
      <c r="B6827" s="775"/>
      <c r="C6827" s="775" t="s">
        <v>6925</v>
      </c>
      <c r="D6827" s="775" t="s">
        <v>174</v>
      </c>
      <c r="E6827" s="775">
        <v>0</v>
      </c>
      <c r="F6827" s="775" t="s">
        <v>7018</v>
      </c>
      <c r="G6827" s="775" t="s">
        <v>4235</v>
      </c>
      <c r="H6827" s="775" t="s">
        <v>4235</v>
      </c>
      <c r="I6827" s="775" t="s">
        <v>4235</v>
      </c>
    </row>
    <row r="6828" spans="1:9">
      <c r="A6828" s="775" t="str">
        <f>Table_wabobpsvr_AzureCalc_AzureCalcRateCard[[#This Row],[ServiceName]]&amp;Table_wabobpsvr_AzureCalc_AzureCalcRateCard[[#This Row],[Price_Level]]&amp;Table_wabobpsvr_AzureCalc_AzureCalcRateCard[[#This Row],[Region]]</f>
        <v>Premium Small App Service HoursD14</v>
      </c>
      <c r="B6828" s="775">
        <v>14</v>
      </c>
      <c r="C6828" s="775" t="s">
        <v>87</v>
      </c>
      <c r="D6828" s="775" t="s">
        <v>176</v>
      </c>
      <c r="E6828" s="775">
        <v>999999</v>
      </c>
      <c r="F6828" s="775" t="s">
        <v>4416</v>
      </c>
      <c r="G6828" s="775" t="s">
        <v>4235</v>
      </c>
      <c r="H6828" s="775" t="s">
        <v>4235</v>
      </c>
      <c r="I6828" s="775" t="s">
        <v>4235</v>
      </c>
    </row>
    <row r="6829" spans="1:9">
      <c r="A6829" s="775" t="str">
        <f>Table_wabobpsvr_AzureCalc_AzureCalcRateCard[[#This Row],[ServiceName]]&amp;Table_wabobpsvr_AzureCalc_AzureCalcRateCard[[#This Row],[Price_Level]]&amp;Table_wabobpsvr_AzureCalc_AzureCalcRateCard[[#This Row],[Region]]</f>
        <v>Premium Medium App Service HoursC14</v>
      </c>
      <c r="B6829" s="775">
        <v>14</v>
      </c>
      <c r="C6829" s="775" t="s">
        <v>87</v>
      </c>
      <c r="D6829" s="775" t="s">
        <v>177</v>
      </c>
      <c r="E6829" s="775">
        <v>999999</v>
      </c>
      <c r="F6829" s="775" t="s">
        <v>4417</v>
      </c>
      <c r="G6829" s="775" t="s">
        <v>4235</v>
      </c>
      <c r="H6829" s="775" t="s">
        <v>4235</v>
      </c>
      <c r="I6829" s="775" t="s">
        <v>4235</v>
      </c>
    </row>
    <row r="6830" spans="1:9">
      <c r="A6830" s="775" t="str">
        <f>Table_wabobpsvr_AzureCalc_AzureCalcRateCard[[#This Row],[ServiceName]]&amp;Table_wabobpsvr_AzureCalc_AzureCalcRateCard[[#This Row],[Price_Level]]&amp;Table_wabobpsvr_AzureCalc_AzureCalcRateCard[[#This Row],[Region]]</f>
        <v>Premium Large App Service HoursD14</v>
      </c>
      <c r="B6830" s="775">
        <v>14</v>
      </c>
      <c r="C6830" s="775" t="s">
        <v>87</v>
      </c>
      <c r="D6830" s="775" t="s">
        <v>176</v>
      </c>
      <c r="E6830" s="775">
        <v>999999</v>
      </c>
      <c r="F6830" s="775" t="s">
        <v>4415</v>
      </c>
      <c r="G6830" s="775" t="s">
        <v>4235</v>
      </c>
      <c r="H6830" s="775" t="s">
        <v>4235</v>
      </c>
      <c r="I6830" s="775" t="s">
        <v>4235</v>
      </c>
    </row>
    <row r="6831" spans="1:9">
      <c r="A6831" s="775" t="str">
        <f>Table_wabobpsvr_AzureCalc_AzureCalcRateCard[[#This Row],[ServiceName]]&amp;Table_wabobpsvr_AzureCalc_AzureCalcRateCard[[#This Row],[Price_Level]]&amp;Table_wabobpsvr_AzureCalc_AzureCalcRateCard[[#This Row],[Region]]</f>
        <v>Premium Extra Large App Service HoursMOSP14</v>
      </c>
      <c r="B6831" s="775">
        <v>14</v>
      </c>
      <c r="C6831" s="775" t="s">
        <v>87</v>
      </c>
      <c r="D6831" s="775" t="s">
        <v>606</v>
      </c>
      <c r="E6831" s="775">
        <v>999999</v>
      </c>
      <c r="F6831" s="775" t="s">
        <v>4606</v>
      </c>
      <c r="G6831" s="775" t="s">
        <v>4235</v>
      </c>
      <c r="H6831" s="775" t="s">
        <v>4235</v>
      </c>
      <c r="I6831" s="775" t="s">
        <v>4235</v>
      </c>
    </row>
    <row r="6832" spans="1:9">
      <c r="A6832" s="775" t="str">
        <f>Table_wabobpsvr_AzureCalc_AzureCalcRateCard[[#This Row],[ServiceName]]&amp;Table_wabobpsvr_AzureCalc_AzureCalcRateCard[[#This Row],[Price_Level]]&amp;Table_wabobpsvr_AzureCalc_AzureCalcRateCard[[#This Row],[Region]]</f>
        <v>Premium Extra Large App Service HoursA14</v>
      </c>
      <c r="B6832" s="775">
        <v>14</v>
      </c>
      <c r="C6832" s="775" t="s">
        <v>87</v>
      </c>
      <c r="D6832" s="775" t="s">
        <v>174</v>
      </c>
      <c r="E6832" s="775">
        <v>999999</v>
      </c>
      <c r="F6832" s="775" t="s">
        <v>4606</v>
      </c>
      <c r="G6832" s="775" t="s">
        <v>4235</v>
      </c>
      <c r="H6832" s="775" t="s">
        <v>4235</v>
      </c>
      <c r="I6832" s="775" t="s">
        <v>4235</v>
      </c>
    </row>
    <row r="6833" spans="1:9">
      <c r="A6833" s="775" t="str">
        <f>Table_wabobpsvr_AzureCalc_AzureCalcRateCard[[#This Row],[ServiceName]]&amp;Table_wabobpsvr_AzureCalc_AzureCalcRateCard[[#This Row],[Price_Level]]&amp;Table_wabobpsvr_AzureCalc_AzureCalcRateCard[[#This Row],[Region]]</f>
        <v>Premium Extra Large App Service HoursB14</v>
      </c>
      <c r="B6833" s="775">
        <v>14</v>
      </c>
      <c r="C6833" s="775" t="s">
        <v>87</v>
      </c>
      <c r="D6833" s="775" t="s">
        <v>175</v>
      </c>
      <c r="E6833" s="775">
        <v>999999</v>
      </c>
      <c r="F6833" s="775" t="s">
        <v>4606</v>
      </c>
      <c r="G6833" s="775" t="s">
        <v>4235</v>
      </c>
      <c r="H6833" s="775" t="s">
        <v>4235</v>
      </c>
      <c r="I6833" s="775" t="s">
        <v>4235</v>
      </c>
    </row>
    <row r="6834" spans="1:9">
      <c r="A6834" s="775" t="str">
        <f>Table_wabobpsvr_AzureCalc_AzureCalcRateCard[[#This Row],[ServiceName]]&amp;Table_wabobpsvr_AzureCalc_AzureCalcRateCard[[#This Row],[Price_Level]]&amp;Table_wabobpsvr_AzureCalc_AzureCalcRateCard[[#This Row],[Region]]</f>
        <v>Premium Extra Large App Service HoursC14</v>
      </c>
      <c r="B6834" s="775">
        <v>14</v>
      </c>
      <c r="C6834" s="775" t="s">
        <v>87</v>
      </c>
      <c r="D6834" s="775" t="s">
        <v>177</v>
      </c>
      <c r="E6834" s="775">
        <v>999999</v>
      </c>
      <c r="F6834" s="775" t="s">
        <v>4606</v>
      </c>
      <c r="G6834" s="775" t="s">
        <v>4235</v>
      </c>
      <c r="H6834" s="775" t="s">
        <v>4235</v>
      </c>
      <c r="I6834" s="775" t="s">
        <v>4235</v>
      </c>
    </row>
    <row r="6835" spans="1:9">
      <c r="A6835" s="775" t="str">
        <f>Table_wabobpsvr_AzureCalc_AzureCalcRateCard[[#This Row],[ServiceName]]&amp;Table_wabobpsvr_AzureCalc_AzureCalcRateCard[[#This Row],[Price_Level]]&amp;Table_wabobpsvr_AzureCalc_AzureCalcRateCard[[#This Row],[Region]]</f>
        <v>Premium Extra Large App Service HoursD14</v>
      </c>
      <c r="B6835" s="775">
        <v>14</v>
      </c>
      <c r="C6835" s="775" t="s">
        <v>87</v>
      </c>
      <c r="D6835" s="775" t="s">
        <v>176</v>
      </c>
      <c r="E6835" s="775">
        <v>999999</v>
      </c>
      <c r="F6835" s="775" t="s">
        <v>4606</v>
      </c>
      <c r="G6835" s="775" t="s">
        <v>4235</v>
      </c>
      <c r="H6835" s="775" t="s">
        <v>4235</v>
      </c>
      <c r="I6835" s="775" t="s">
        <v>4235</v>
      </c>
    </row>
    <row r="6836" spans="1:9">
      <c r="A6836" s="775" t="str">
        <f>Table_wabobpsvr_AzureCalc_AzureCalcRateCard[[#This Row],[ServiceName]]&amp;Table_wabobpsvr_AzureCalc_AzureCalcRateCard[[#This Row],[Price_Level]]&amp;Table_wabobpsvr_AzureCalc_AzureCalcRateCard[[#This Row],[Region]]</f>
        <v>SQL DB Premium P4 Database HoursB</v>
      </c>
      <c r="B6836" s="775"/>
      <c r="C6836" s="775" t="s">
        <v>87</v>
      </c>
      <c r="D6836" s="775" t="s">
        <v>175</v>
      </c>
      <c r="E6836" s="775">
        <v>2.35</v>
      </c>
      <c r="F6836" s="775" t="s">
        <v>7034</v>
      </c>
      <c r="G6836" s="775" t="s">
        <v>7036</v>
      </c>
      <c r="H6836" s="775" t="s">
        <v>7037</v>
      </c>
      <c r="I6836" s="775" t="s">
        <v>7035</v>
      </c>
    </row>
    <row r="6837" spans="1:9">
      <c r="A6837" s="775" t="str">
        <f>Table_wabobpsvr_AzureCalc_AzureCalcRateCard[[#This Row],[ServiceName]]&amp;Table_wabobpsvr_AzureCalc_AzureCalcRateCard[[#This Row],[Price_Level]]&amp;Table_wabobpsvr_AzureCalc_AzureCalcRateCard[[#This Row],[Region]]</f>
        <v>Premium P4 Secondary Geo Database HoursB</v>
      </c>
      <c r="B6837" s="775"/>
      <c r="C6837" s="775" t="s">
        <v>87</v>
      </c>
      <c r="D6837" s="775" t="s">
        <v>175</v>
      </c>
      <c r="E6837" s="775">
        <v>1.7625</v>
      </c>
      <c r="F6837" s="775" t="s">
        <v>7031</v>
      </c>
      <c r="G6837" s="775" t="s">
        <v>6946</v>
      </c>
      <c r="H6837" s="775" t="s">
        <v>6947</v>
      </c>
      <c r="I6837" s="775" t="s">
        <v>6929</v>
      </c>
    </row>
    <row r="6838" spans="1:9">
      <c r="A6838" s="1039" t="str">
        <f>Table_wabobpsvr_AzureCalc_AzureCalcRateCard[[#This Row],[ServiceName]]&amp;Table_wabobpsvr_AzureCalc_AzureCalcRateCard[[#This Row],[Price_Level]]&amp;Table_wabobpsvr_AzureCalc_AzureCalcRateCard[[#This Row],[Region]]</f>
        <v>Premium P4 Secondary Active Geo Database HoursB</v>
      </c>
      <c r="B6838" s="1039"/>
      <c r="C6838" s="1039" t="s">
        <v>87</v>
      </c>
      <c r="D6838" s="1039" t="s">
        <v>175</v>
      </c>
      <c r="E6838" s="1039">
        <v>2.35</v>
      </c>
      <c r="F6838" s="1039" t="s">
        <v>7032</v>
      </c>
      <c r="G6838" s="775" t="s">
        <v>6948</v>
      </c>
      <c r="H6838" s="775" t="s">
        <v>6949</v>
      </c>
      <c r="I6838" s="775" t="s">
        <v>6930</v>
      </c>
    </row>
    <row r="6839" spans="1:9">
      <c r="A6839" s="775" t="str">
        <f>Table_wabobpsvr_AzureCalc_AzureCalcRateCard[[#This Row],[ServiceName]]&amp;Table_wabobpsvr_AzureCalc_AzureCalcRateCard[[#This Row],[Price_Level]]&amp;Table_wabobpsvr_AzureCalc_AzureCalcRateCard[[#This Row],[Region]]</f>
        <v>SQL DB Premium P4 Database HoursB15</v>
      </c>
      <c r="B6839" s="775">
        <v>15</v>
      </c>
      <c r="C6839" s="775" t="s">
        <v>87</v>
      </c>
      <c r="D6839" s="775" t="s">
        <v>175</v>
      </c>
      <c r="E6839" s="775">
        <v>2.6018416666666702</v>
      </c>
      <c r="F6839" s="775" t="s">
        <v>7034</v>
      </c>
      <c r="G6839" s="775" t="s">
        <v>6950</v>
      </c>
      <c r="H6839" s="775" t="s">
        <v>6951</v>
      </c>
      <c r="I6839" s="775" t="s">
        <v>6931</v>
      </c>
    </row>
    <row r="6840" spans="1:9">
      <c r="A6840" s="775" t="str">
        <f>Table_wabobpsvr_AzureCalc_AzureCalcRateCard[[#This Row],[ServiceName]]&amp;Table_wabobpsvr_AzureCalc_AzureCalcRateCard[[#This Row],[Price_Level]]&amp;Table_wabobpsvr_AzureCalc_AzureCalcRateCard[[#This Row],[Region]]</f>
        <v>Premium P4 Secondary Geo Database HoursB15</v>
      </c>
      <c r="B6840" s="775">
        <v>15</v>
      </c>
      <c r="C6840" s="775" t="s">
        <v>87</v>
      </c>
      <c r="D6840" s="775" t="s">
        <v>175</v>
      </c>
      <c r="E6840" s="775">
        <v>1.9512833333333299</v>
      </c>
      <c r="F6840" s="775" t="s">
        <v>7031</v>
      </c>
      <c r="G6840" s="775" t="s">
        <v>6952</v>
      </c>
      <c r="H6840" s="775" t="s">
        <v>6953</v>
      </c>
      <c r="I6840" s="775" t="s">
        <v>6932</v>
      </c>
    </row>
    <row r="6841" spans="1:9">
      <c r="A6841" s="775" t="str">
        <f>Table_wabobpsvr_AzureCalc_AzureCalcRateCard[[#This Row],[ServiceName]]&amp;Table_wabobpsvr_AzureCalc_AzureCalcRateCard[[#This Row],[Price_Level]]&amp;Table_wabobpsvr_AzureCalc_AzureCalcRateCard[[#This Row],[Region]]</f>
        <v>Premium P4 Secondary Active Geo Database HoursB15</v>
      </c>
      <c r="B6841" s="775">
        <v>15</v>
      </c>
      <c r="C6841" s="775" t="s">
        <v>87</v>
      </c>
      <c r="D6841" s="775" t="s">
        <v>175</v>
      </c>
      <c r="E6841" s="775">
        <v>2.6018416666666702</v>
      </c>
      <c r="F6841" s="775" t="s">
        <v>7032</v>
      </c>
      <c r="G6841" s="775" t="s">
        <v>6954</v>
      </c>
      <c r="H6841" s="775" t="s">
        <v>6955</v>
      </c>
      <c r="I6841" s="775" t="s">
        <v>6933</v>
      </c>
    </row>
    <row r="6842" spans="1:9">
      <c r="A6842" s="775" t="str">
        <f>Table_wabobpsvr_AzureCalc_AzureCalcRateCard[[#This Row],[ServiceName]]&amp;Table_wabobpsvr_AzureCalc_AzureCalcRateCard[[#This Row],[Price_Level]]&amp;Table_wabobpsvr_AzureCalc_AzureCalcRateCard[[#This Row],[Region]]</f>
        <v>SQL DB Premium P4 Database HoursB16</v>
      </c>
      <c r="B6842" s="775">
        <v>16</v>
      </c>
      <c r="C6842" s="775" t="s">
        <v>87</v>
      </c>
      <c r="D6842" s="775" t="s">
        <v>175</v>
      </c>
      <c r="E6842" s="775">
        <v>2.6018416666666702</v>
      </c>
      <c r="F6842" s="775" t="s">
        <v>7034</v>
      </c>
      <c r="G6842" s="775" t="s">
        <v>6956</v>
      </c>
      <c r="H6842" s="775" t="s">
        <v>6957</v>
      </c>
      <c r="I6842" s="775" t="s">
        <v>6934</v>
      </c>
    </row>
    <row r="6843" spans="1:9">
      <c r="A6843" s="775" t="str">
        <f>Table_wabobpsvr_AzureCalc_AzureCalcRateCard[[#This Row],[ServiceName]]&amp;Table_wabobpsvr_AzureCalc_AzureCalcRateCard[[#This Row],[Price_Level]]&amp;Table_wabobpsvr_AzureCalc_AzureCalcRateCard[[#This Row],[Region]]</f>
        <v>Premium P4 Secondary Geo Database HoursB16</v>
      </c>
      <c r="B6843" s="775">
        <v>16</v>
      </c>
      <c r="C6843" s="775" t="s">
        <v>87</v>
      </c>
      <c r="D6843" s="775" t="s">
        <v>175</v>
      </c>
      <c r="E6843" s="775">
        <v>1.9512833333333299</v>
      </c>
      <c r="F6843" s="775" t="s">
        <v>7031</v>
      </c>
      <c r="G6843" s="775" t="s">
        <v>6958</v>
      </c>
      <c r="H6843" s="775" t="s">
        <v>6959</v>
      </c>
      <c r="I6843" s="775" t="s">
        <v>6935</v>
      </c>
    </row>
    <row r="6844" spans="1:9">
      <c r="A6844" s="775" t="str">
        <f>Table_wabobpsvr_AzureCalc_AzureCalcRateCard[[#This Row],[ServiceName]]&amp;Table_wabobpsvr_AzureCalc_AzureCalcRateCard[[#This Row],[Price_Level]]&amp;Table_wabobpsvr_AzureCalc_AzureCalcRateCard[[#This Row],[Region]]</f>
        <v>Premium P4 Secondary Active Geo Database HoursB16</v>
      </c>
      <c r="B6844" s="775">
        <v>16</v>
      </c>
      <c r="C6844" s="775" t="s">
        <v>87</v>
      </c>
      <c r="D6844" s="775" t="s">
        <v>175</v>
      </c>
      <c r="E6844" s="775">
        <v>2.6018416666666702</v>
      </c>
      <c r="F6844" s="775" t="s">
        <v>7032</v>
      </c>
      <c r="G6844" s="775" t="s">
        <v>6960</v>
      </c>
      <c r="H6844" s="775" t="s">
        <v>6961</v>
      </c>
      <c r="I6844" s="775" t="s">
        <v>6936</v>
      </c>
    </row>
    <row r="6845" spans="1:9">
      <c r="A6845" s="775" t="str">
        <f>Table_wabobpsvr_AzureCalc_AzureCalcRateCard[[#This Row],[ServiceName]]&amp;Table_wabobpsvr_AzureCalc_AzureCalcRateCard[[#This Row],[Price_Level]]&amp;Table_wabobpsvr_AzureCalc_AzureCalcRateCard[[#This Row],[Region]]</f>
        <v>SQL DB Premium P4 Database HoursC</v>
      </c>
      <c r="B6845" s="775"/>
      <c r="C6845" s="775" t="s">
        <v>87</v>
      </c>
      <c r="D6845" s="775" t="s">
        <v>177</v>
      </c>
      <c r="E6845" s="775">
        <v>2.2749999999999999</v>
      </c>
      <c r="F6845" s="775" t="s">
        <v>7034</v>
      </c>
      <c r="G6845" s="775" t="s">
        <v>7036</v>
      </c>
      <c r="H6845" s="775" t="s">
        <v>7037</v>
      </c>
      <c r="I6845" s="775" t="s">
        <v>7035</v>
      </c>
    </row>
    <row r="6846" spans="1:9">
      <c r="A6846" s="775" t="str">
        <f>Table_wabobpsvr_AzureCalc_AzureCalcRateCard[[#This Row],[ServiceName]]&amp;Table_wabobpsvr_AzureCalc_AzureCalcRateCard[[#This Row],[Price_Level]]&amp;Table_wabobpsvr_AzureCalc_AzureCalcRateCard[[#This Row],[Region]]</f>
        <v>Premium P4 Secondary Geo Database HoursC</v>
      </c>
      <c r="B6846" s="775"/>
      <c r="C6846" s="775" t="s">
        <v>87</v>
      </c>
      <c r="D6846" s="775" t="s">
        <v>177</v>
      </c>
      <c r="E6846" s="775">
        <v>1.70625</v>
      </c>
      <c r="F6846" s="775" t="s">
        <v>7031</v>
      </c>
      <c r="G6846" s="775" t="s">
        <v>6946</v>
      </c>
      <c r="H6846" s="775" t="s">
        <v>6947</v>
      </c>
      <c r="I6846" s="775" t="s">
        <v>6929</v>
      </c>
    </row>
    <row r="6847" spans="1:9">
      <c r="A6847" s="775" t="str">
        <f>Table_wabobpsvr_AzureCalc_AzureCalcRateCard[[#This Row],[ServiceName]]&amp;Table_wabobpsvr_AzureCalc_AzureCalcRateCard[[#This Row],[Price_Level]]&amp;Table_wabobpsvr_AzureCalc_AzureCalcRateCard[[#This Row],[Region]]</f>
        <v>Premium P4 Secondary Active Geo Database HoursC</v>
      </c>
      <c r="B6847" s="775"/>
      <c r="C6847" s="775" t="s">
        <v>87</v>
      </c>
      <c r="D6847" s="775" t="s">
        <v>177</v>
      </c>
      <c r="E6847" s="775">
        <v>2.2749999999999999</v>
      </c>
      <c r="F6847" s="775" t="s">
        <v>7032</v>
      </c>
      <c r="G6847" s="775" t="s">
        <v>6948</v>
      </c>
      <c r="H6847" s="775" t="s">
        <v>6949</v>
      </c>
      <c r="I6847" s="775" t="s">
        <v>6930</v>
      </c>
    </row>
    <row r="6848" spans="1:9">
      <c r="A6848" s="775" t="str">
        <f>Table_wabobpsvr_AzureCalc_AzureCalcRateCard[[#This Row],[ServiceName]]&amp;Table_wabobpsvr_AzureCalc_AzureCalcRateCard[[#This Row],[Price_Level]]&amp;Table_wabobpsvr_AzureCalc_AzureCalcRateCard[[#This Row],[Region]]</f>
        <v>SQL DB Premium P4 Database HoursC15</v>
      </c>
      <c r="B6848" s="775">
        <v>15</v>
      </c>
      <c r="C6848" s="775" t="s">
        <v>87</v>
      </c>
      <c r="D6848" s="775" t="s">
        <v>177</v>
      </c>
      <c r="E6848" s="775">
        <v>2.5188041666666701</v>
      </c>
      <c r="F6848" s="775" t="s">
        <v>7034</v>
      </c>
      <c r="G6848" s="775" t="s">
        <v>6950</v>
      </c>
      <c r="H6848" s="775" t="s">
        <v>6951</v>
      </c>
      <c r="I6848" s="775" t="s">
        <v>6931</v>
      </c>
    </row>
    <row r="6849" spans="1:9">
      <c r="A6849" s="775" t="str">
        <f>Table_wabobpsvr_AzureCalc_AzureCalcRateCard[[#This Row],[ServiceName]]&amp;Table_wabobpsvr_AzureCalc_AzureCalcRateCard[[#This Row],[Price_Level]]&amp;Table_wabobpsvr_AzureCalc_AzureCalcRateCard[[#This Row],[Region]]</f>
        <v>Premium P4 Secondary Geo Database HoursC15</v>
      </c>
      <c r="B6849" s="775">
        <v>15</v>
      </c>
      <c r="C6849" s="775" t="s">
        <v>87</v>
      </c>
      <c r="D6849" s="775" t="s">
        <v>177</v>
      </c>
      <c r="E6849" s="775">
        <v>1.8890083333333301</v>
      </c>
      <c r="F6849" s="775" t="s">
        <v>7031</v>
      </c>
      <c r="G6849" s="775" t="s">
        <v>6952</v>
      </c>
      <c r="H6849" s="775" t="s">
        <v>6953</v>
      </c>
      <c r="I6849" s="775" t="s">
        <v>6932</v>
      </c>
    </row>
    <row r="6850" spans="1:9">
      <c r="A6850" s="775" t="str">
        <f>Table_wabobpsvr_AzureCalc_AzureCalcRateCard[[#This Row],[ServiceName]]&amp;Table_wabobpsvr_AzureCalc_AzureCalcRateCard[[#This Row],[Price_Level]]&amp;Table_wabobpsvr_AzureCalc_AzureCalcRateCard[[#This Row],[Region]]</f>
        <v>Premium P4 Secondary Active Geo Database HoursC15</v>
      </c>
      <c r="B6850" s="775">
        <v>15</v>
      </c>
      <c r="C6850" s="775" t="s">
        <v>87</v>
      </c>
      <c r="D6850" s="775" t="s">
        <v>177</v>
      </c>
      <c r="E6850" s="775">
        <v>2.5188041666666701</v>
      </c>
      <c r="F6850" s="775" t="s">
        <v>7032</v>
      </c>
      <c r="G6850" s="775" t="s">
        <v>6954</v>
      </c>
      <c r="H6850" s="775" t="s">
        <v>6955</v>
      </c>
      <c r="I6850" s="775" t="s">
        <v>6933</v>
      </c>
    </row>
    <row r="6851" spans="1:9">
      <c r="A6851" s="775" t="str">
        <f>Table_wabobpsvr_AzureCalc_AzureCalcRateCard[[#This Row],[ServiceName]]&amp;Table_wabobpsvr_AzureCalc_AzureCalcRateCard[[#This Row],[Price_Level]]&amp;Table_wabobpsvr_AzureCalc_AzureCalcRateCard[[#This Row],[Region]]</f>
        <v>SQL DB Premium P4 Database HoursC16</v>
      </c>
      <c r="B6851" s="775">
        <v>16</v>
      </c>
      <c r="C6851" s="775" t="s">
        <v>87</v>
      </c>
      <c r="D6851" s="775" t="s">
        <v>177</v>
      </c>
      <c r="E6851" s="775">
        <v>2.5188041666666701</v>
      </c>
      <c r="F6851" s="775" t="s">
        <v>7034</v>
      </c>
      <c r="G6851" s="775" t="s">
        <v>6956</v>
      </c>
      <c r="H6851" s="775" t="s">
        <v>6957</v>
      </c>
      <c r="I6851" s="775" t="s">
        <v>6934</v>
      </c>
    </row>
    <row r="6852" spans="1:9">
      <c r="A6852" s="775" t="str">
        <f>Table_wabobpsvr_AzureCalc_AzureCalcRateCard[[#This Row],[ServiceName]]&amp;Table_wabobpsvr_AzureCalc_AzureCalcRateCard[[#This Row],[Price_Level]]&amp;Table_wabobpsvr_AzureCalc_AzureCalcRateCard[[#This Row],[Region]]</f>
        <v>Premium P4 Secondary Geo Database HoursC16</v>
      </c>
      <c r="B6852" s="775">
        <v>16</v>
      </c>
      <c r="C6852" s="775" t="s">
        <v>87</v>
      </c>
      <c r="D6852" s="775" t="s">
        <v>177</v>
      </c>
      <c r="E6852" s="775">
        <v>1.8890083333333301</v>
      </c>
      <c r="F6852" s="775" t="s">
        <v>7031</v>
      </c>
      <c r="G6852" s="775" t="s">
        <v>6958</v>
      </c>
      <c r="H6852" s="775" t="s">
        <v>6959</v>
      </c>
      <c r="I6852" s="775" t="s">
        <v>6935</v>
      </c>
    </row>
    <row r="6853" spans="1:9">
      <c r="A6853" s="775" t="str">
        <f>Table_wabobpsvr_AzureCalc_AzureCalcRateCard[[#This Row],[ServiceName]]&amp;Table_wabobpsvr_AzureCalc_AzureCalcRateCard[[#This Row],[Price_Level]]&amp;Table_wabobpsvr_AzureCalc_AzureCalcRateCard[[#This Row],[Region]]</f>
        <v>Premium P4 Secondary Active Geo Database HoursC16</v>
      </c>
      <c r="B6853" s="775">
        <v>16</v>
      </c>
      <c r="C6853" s="775" t="s">
        <v>87</v>
      </c>
      <c r="D6853" s="775" t="s">
        <v>177</v>
      </c>
      <c r="E6853" s="775">
        <v>2.5188041666666701</v>
      </c>
      <c r="F6853" s="775" t="s">
        <v>7032</v>
      </c>
      <c r="G6853" s="775" t="s">
        <v>6960</v>
      </c>
      <c r="H6853" s="775" t="s">
        <v>6961</v>
      </c>
      <c r="I6853" s="775" t="s">
        <v>6936</v>
      </c>
    </row>
    <row r="6854" spans="1:9">
      <c r="A6854" s="775" t="str">
        <f>Table_wabobpsvr_AzureCalc_AzureCalcRateCard[[#This Row],[ServiceName]]&amp;Table_wabobpsvr_AzureCalc_AzureCalcRateCard[[#This Row],[Price_Level]]&amp;Table_wabobpsvr_AzureCalc_AzureCalcRateCard[[#This Row],[Region]]</f>
        <v>Premium Extra Large App Service HoursMOSP</v>
      </c>
      <c r="B6854" s="775"/>
      <c r="C6854" s="775" t="s">
        <v>87</v>
      </c>
      <c r="D6854" s="775" t="s">
        <v>606</v>
      </c>
      <c r="E6854" s="775">
        <v>999999</v>
      </c>
      <c r="F6854" s="775" t="s">
        <v>4606</v>
      </c>
      <c r="G6854" s="775" t="s">
        <v>4235</v>
      </c>
      <c r="H6854" s="775" t="s">
        <v>4235</v>
      </c>
      <c r="I6854" s="775" t="s">
        <v>4235</v>
      </c>
    </row>
    <row r="6855" spans="1:9">
      <c r="A6855" s="775" t="str">
        <f>Table_wabobpsvr_AzureCalc_AzureCalcRateCard[[#This Row],[ServiceName]]&amp;Table_wabobpsvr_AzureCalc_AzureCalcRateCard[[#This Row],[Price_Level]]&amp;Table_wabobpsvr_AzureCalc_AzureCalcRateCard[[#This Row],[Region]]</f>
        <v>Premium Extra Large App Service HoursA</v>
      </c>
      <c r="B6855" s="775"/>
      <c r="C6855" s="775" t="s">
        <v>87</v>
      </c>
      <c r="D6855" s="775" t="s">
        <v>174</v>
      </c>
      <c r="E6855" s="775">
        <v>999999</v>
      </c>
      <c r="F6855" s="775" t="s">
        <v>4606</v>
      </c>
      <c r="G6855" s="775" t="s">
        <v>4235</v>
      </c>
      <c r="H6855" s="775" t="s">
        <v>4235</v>
      </c>
      <c r="I6855" s="775" t="s">
        <v>4235</v>
      </c>
    </row>
    <row r="6856" spans="1:9">
      <c r="A6856" s="775" t="str">
        <f>Table_wabobpsvr_AzureCalc_AzureCalcRateCard[[#This Row],[ServiceName]]&amp;Table_wabobpsvr_AzureCalc_AzureCalcRateCard[[#This Row],[Price_Level]]&amp;Table_wabobpsvr_AzureCalc_AzureCalcRateCard[[#This Row],[Region]]</f>
        <v>Premium Extra Large App Service HoursB</v>
      </c>
      <c r="B6856" s="775"/>
      <c r="C6856" s="775" t="s">
        <v>87</v>
      </c>
      <c r="D6856" s="775" t="s">
        <v>175</v>
      </c>
      <c r="E6856" s="775">
        <v>999999</v>
      </c>
      <c r="F6856" s="775" t="s">
        <v>4606</v>
      </c>
      <c r="G6856" s="775" t="s">
        <v>4235</v>
      </c>
      <c r="H6856" s="775" t="s">
        <v>4235</v>
      </c>
      <c r="I6856" s="775" t="s">
        <v>4235</v>
      </c>
    </row>
    <row r="6857" spans="1:9">
      <c r="A6857" s="775" t="str">
        <f>Table_wabobpsvr_AzureCalc_AzureCalcRateCard[[#This Row],[ServiceName]]&amp;Table_wabobpsvr_AzureCalc_AzureCalcRateCard[[#This Row],[Price_Level]]&amp;Table_wabobpsvr_AzureCalc_AzureCalcRateCard[[#This Row],[Region]]</f>
        <v>Premium Extra Large App Service HoursC</v>
      </c>
      <c r="B6857" s="775"/>
      <c r="C6857" s="775" t="s">
        <v>87</v>
      </c>
      <c r="D6857" s="775" t="s">
        <v>177</v>
      </c>
      <c r="E6857" s="775">
        <v>999999</v>
      </c>
      <c r="F6857" s="775" t="s">
        <v>4606</v>
      </c>
      <c r="G6857" s="775" t="s">
        <v>4235</v>
      </c>
      <c r="H6857" s="775" t="s">
        <v>4235</v>
      </c>
      <c r="I6857" s="775" t="s">
        <v>4235</v>
      </c>
    </row>
    <row r="6858" spans="1:9">
      <c r="A6858" s="775" t="str">
        <f>Table_wabobpsvr_AzureCalc_AzureCalcRateCard[[#This Row],[ServiceName]]&amp;Table_wabobpsvr_AzureCalc_AzureCalcRateCard[[#This Row],[Price_Level]]&amp;Table_wabobpsvr_AzureCalc_AzureCalcRateCard[[#This Row],[Region]]</f>
        <v>Premium Extra Large App Service HoursD</v>
      </c>
      <c r="B6858" s="775"/>
      <c r="C6858" s="775" t="s">
        <v>87</v>
      </c>
      <c r="D6858" s="775" t="s">
        <v>176</v>
      </c>
      <c r="E6858" s="775">
        <v>999999</v>
      </c>
      <c r="F6858" s="775" t="s">
        <v>4606</v>
      </c>
      <c r="G6858" s="775" t="s">
        <v>4235</v>
      </c>
      <c r="H6858" s="775" t="s">
        <v>4235</v>
      </c>
      <c r="I6858" s="775" t="s">
        <v>4235</v>
      </c>
    </row>
    <row r="6859" spans="1:9">
      <c r="A6859" s="775" t="str">
        <f>Table_wabobpsvr_AzureCalc_AzureCalcRateCard[[#This Row],[ServiceName]]&amp;Table_wabobpsvr_AzureCalc_AzureCalcRateCard[[#This Row],[Price_Level]]&amp;Table_wabobpsvr_AzureCalc_AzureCalcRateCard[[#This Row],[Region]]</f>
        <v>SQL DB Premium P4 Database HoursD</v>
      </c>
      <c r="B6859" s="775"/>
      <c r="C6859" s="775" t="s">
        <v>87</v>
      </c>
      <c r="D6859" s="775" t="s">
        <v>176</v>
      </c>
      <c r="E6859" s="775">
        <v>2.2000000000000002</v>
      </c>
      <c r="F6859" s="775" t="s">
        <v>7034</v>
      </c>
      <c r="G6859" s="775" t="s">
        <v>7036</v>
      </c>
      <c r="H6859" s="775" t="s">
        <v>7037</v>
      </c>
      <c r="I6859" s="775" t="s">
        <v>7035</v>
      </c>
    </row>
    <row r="6860" spans="1:9">
      <c r="A6860" s="775" t="str">
        <f>Table_wabobpsvr_AzureCalc_AzureCalcRateCard[[#This Row],[ServiceName]]&amp;Table_wabobpsvr_AzureCalc_AzureCalcRateCard[[#This Row],[Price_Level]]&amp;Table_wabobpsvr_AzureCalc_AzureCalcRateCard[[#This Row],[Region]]</f>
        <v>Premium P4 Secondary Geo Database HoursD</v>
      </c>
      <c r="B6860" s="775"/>
      <c r="C6860" s="775" t="s">
        <v>87</v>
      </c>
      <c r="D6860" s="775" t="s">
        <v>176</v>
      </c>
      <c r="E6860" s="775">
        <v>1.65</v>
      </c>
      <c r="F6860" s="775" t="s">
        <v>7031</v>
      </c>
      <c r="G6860" s="775" t="s">
        <v>6946</v>
      </c>
      <c r="H6860" s="775" t="s">
        <v>6947</v>
      </c>
      <c r="I6860" s="775" t="s">
        <v>6929</v>
      </c>
    </row>
    <row r="6861" spans="1:9">
      <c r="A6861" s="775" t="str">
        <f>Table_wabobpsvr_AzureCalc_AzureCalcRateCard[[#This Row],[ServiceName]]&amp;Table_wabobpsvr_AzureCalc_AzureCalcRateCard[[#This Row],[Price_Level]]&amp;Table_wabobpsvr_AzureCalc_AzureCalcRateCard[[#This Row],[Region]]</f>
        <v>Premium P4 Secondary Active Geo Database HoursD</v>
      </c>
      <c r="B6861" s="775"/>
      <c r="C6861" s="775" t="s">
        <v>87</v>
      </c>
      <c r="D6861" s="775" t="s">
        <v>176</v>
      </c>
      <c r="E6861" s="775">
        <v>2.2000000000000002</v>
      </c>
      <c r="F6861" s="775" t="s">
        <v>7032</v>
      </c>
      <c r="G6861" s="775" t="s">
        <v>6948</v>
      </c>
      <c r="H6861" s="775" t="s">
        <v>6949</v>
      </c>
      <c r="I6861" s="775" t="s">
        <v>6930</v>
      </c>
    </row>
    <row r="6862" spans="1:9">
      <c r="A6862" s="775" t="str">
        <f>Table_wabobpsvr_AzureCalc_AzureCalcRateCard[[#This Row],[ServiceName]]&amp;Table_wabobpsvr_AzureCalc_AzureCalcRateCard[[#This Row],[Price_Level]]&amp;Table_wabobpsvr_AzureCalc_AzureCalcRateCard[[#This Row],[Region]]</f>
        <v>SQL DB Premium P4 Database HoursD15</v>
      </c>
      <c r="B6862" s="775">
        <v>15</v>
      </c>
      <c r="C6862" s="775" t="s">
        <v>87</v>
      </c>
      <c r="D6862" s="775" t="s">
        <v>176</v>
      </c>
      <c r="E6862" s="775">
        <v>2.43576666666667</v>
      </c>
      <c r="F6862" s="775" t="s">
        <v>7034</v>
      </c>
      <c r="G6862" s="775" t="s">
        <v>6950</v>
      </c>
      <c r="H6862" s="775" t="s">
        <v>6951</v>
      </c>
      <c r="I6862" s="775" t="s">
        <v>6931</v>
      </c>
    </row>
    <row r="6863" spans="1:9">
      <c r="A6863" s="775" t="str">
        <f>Table_wabobpsvr_AzureCalc_AzureCalcRateCard[[#This Row],[ServiceName]]&amp;Table_wabobpsvr_AzureCalc_AzureCalcRateCard[[#This Row],[Price_Level]]&amp;Table_wabobpsvr_AzureCalc_AzureCalcRateCard[[#This Row],[Region]]</f>
        <v>Premium P4 Secondary Geo Database HoursD15</v>
      </c>
      <c r="B6863" s="775">
        <v>15</v>
      </c>
      <c r="C6863" s="775" t="s">
        <v>87</v>
      </c>
      <c r="D6863" s="775" t="s">
        <v>176</v>
      </c>
      <c r="E6863" s="775">
        <v>1.82673333333333</v>
      </c>
      <c r="F6863" s="775" t="s">
        <v>7031</v>
      </c>
      <c r="G6863" s="775" t="s">
        <v>6952</v>
      </c>
      <c r="H6863" s="775" t="s">
        <v>6953</v>
      </c>
      <c r="I6863" s="775" t="s">
        <v>6932</v>
      </c>
    </row>
    <row r="6864" spans="1:9">
      <c r="A6864" s="775" t="str">
        <f>Table_wabobpsvr_AzureCalc_AzureCalcRateCard[[#This Row],[ServiceName]]&amp;Table_wabobpsvr_AzureCalc_AzureCalcRateCard[[#This Row],[Price_Level]]&amp;Table_wabobpsvr_AzureCalc_AzureCalcRateCard[[#This Row],[Region]]</f>
        <v>Premium P4 Secondary Active Geo Database HoursD15</v>
      </c>
      <c r="B6864" s="775">
        <v>15</v>
      </c>
      <c r="C6864" s="775" t="s">
        <v>87</v>
      </c>
      <c r="D6864" s="775" t="s">
        <v>176</v>
      </c>
      <c r="E6864" s="775">
        <v>2.43576666666667</v>
      </c>
      <c r="F6864" s="775" t="s">
        <v>7032</v>
      </c>
      <c r="G6864" s="775" t="s">
        <v>6954</v>
      </c>
      <c r="H6864" s="775" t="s">
        <v>6955</v>
      </c>
      <c r="I6864" s="775" t="s">
        <v>6933</v>
      </c>
    </row>
    <row r="6865" spans="1:9">
      <c r="A6865" s="775" t="str">
        <f>Table_wabobpsvr_AzureCalc_AzureCalcRateCard[[#This Row],[ServiceName]]&amp;Table_wabobpsvr_AzureCalc_AzureCalcRateCard[[#This Row],[Price_Level]]&amp;Table_wabobpsvr_AzureCalc_AzureCalcRateCard[[#This Row],[Region]]</f>
        <v>SQL DB Premium P4 Database HoursD16</v>
      </c>
      <c r="B6865" s="775">
        <v>16</v>
      </c>
      <c r="C6865" s="775" t="s">
        <v>87</v>
      </c>
      <c r="D6865" s="775" t="s">
        <v>176</v>
      </c>
      <c r="E6865" s="775">
        <v>2.43576666666667</v>
      </c>
      <c r="F6865" s="775" t="s">
        <v>7034</v>
      </c>
      <c r="G6865" s="775" t="s">
        <v>6956</v>
      </c>
      <c r="H6865" s="775" t="s">
        <v>6957</v>
      </c>
      <c r="I6865" s="775" t="s">
        <v>6934</v>
      </c>
    </row>
    <row r="6866" spans="1:9">
      <c r="A6866" s="775" t="str">
        <f>Table_wabobpsvr_AzureCalc_AzureCalcRateCard[[#This Row],[ServiceName]]&amp;Table_wabobpsvr_AzureCalc_AzureCalcRateCard[[#This Row],[Price_Level]]&amp;Table_wabobpsvr_AzureCalc_AzureCalcRateCard[[#This Row],[Region]]</f>
        <v>Premium P4 Secondary Geo Database HoursD16</v>
      </c>
      <c r="B6866" s="775">
        <v>16</v>
      </c>
      <c r="C6866" s="775" t="s">
        <v>87</v>
      </c>
      <c r="D6866" s="775" t="s">
        <v>176</v>
      </c>
      <c r="E6866" s="775">
        <v>1.82673333333333</v>
      </c>
      <c r="F6866" s="775" t="s">
        <v>7031</v>
      </c>
      <c r="G6866" s="775" t="s">
        <v>6958</v>
      </c>
      <c r="H6866" s="775" t="s">
        <v>6959</v>
      </c>
      <c r="I6866" s="775" t="s">
        <v>6935</v>
      </c>
    </row>
    <row r="6867" spans="1:9">
      <c r="A6867" s="775" t="str">
        <f>Table_wabobpsvr_AzureCalc_AzureCalcRateCard[[#This Row],[ServiceName]]&amp;Table_wabobpsvr_AzureCalc_AzureCalcRateCard[[#This Row],[Price_Level]]&amp;Table_wabobpsvr_AzureCalc_AzureCalcRateCard[[#This Row],[Region]]</f>
        <v>Premium P4 Secondary Active Geo Database HoursD16</v>
      </c>
      <c r="B6867" s="775">
        <v>16</v>
      </c>
      <c r="C6867" s="775" t="s">
        <v>87</v>
      </c>
      <c r="D6867" s="775" t="s">
        <v>176</v>
      </c>
      <c r="E6867" s="775">
        <v>2.43576666666667</v>
      </c>
      <c r="F6867" s="775" t="s">
        <v>7032</v>
      </c>
      <c r="G6867" s="775" t="s">
        <v>6960</v>
      </c>
      <c r="H6867" s="775" t="s">
        <v>6961</v>
      </c>
      <c r="I6867" s="775" t="s">
        <v>6936</v>
      </c>
    </row>
    <row r="6868" spans="1:9">
      <c r="A6868" s="775" t="str">
        <f>Table_wabobpsvr_AzureCalc_AzureCalcRateCard[[#This Row],[ServiceName]]&amp;Table_wabobpsvr_AzureCalc_AzureCalcRateCard[[#This Row],[Price_Level]]&amp;Table_wabobpsvr_AzureCalc_AzureCalcRateCard[[#This Row],[Region]]</f>
        <v>SQL DB Premium P4 Database HoursD11</v>
      </c>
      <c r="B6868" s="775">
        <v>11</v>
      </c>
      <c r="C6868" s="775" t="s">
        <v>87</v>
      </c>
      <c r="D6868" s="775" t="s">
        <v>176</v>
      </c>
      <c r="E6868" s="775">
        <v>2.4900333333333302</v>
      </c>
      <c r="F6868" s="775" t="s">
        <v>7034</v>
      </c>
      <c r="G6868" s="775" t="s">
        <v>6968</v>
      </c>
      <c r="H6868" s="775" t="s">
        <v>6969</v>
      </c>
      <c r="I6868" s="775" t="s">
        <v>6940</v>
      </c>
    </row>
    <row r="6869" spans="1:9">
      <c r="A6869" s="775" t="str">
        <f>Table_wabobpsvr_AzureCalc_AzureCalcRateCard[[#This Row],[ServiceName]]&amp;Table_wabobpsvr_AzureCalc_AzureCalcRateCard[[#This Row],[Price_Level]]&amp;Table_wabobpsvr_AzureCalc_AzureCalcRateCard[[#This Row],[Region]]</f>
        <v>Premium P4 Secondary Geo Database HoursD11</v>
      </c>
      <c r="B6869" s="775">
        <v>11</v>
      </c>
      <c r="C6869" s="775" t="s">
        <v>87</v>
      </c>
      <c r="D6869" s="775" t="s">
        <v>176</v>
      </c>
      <c r="E6869" s="775">
        <v>1.8677999999999999</v>
      </c>
      <c r="F6869" s="775" t="s">
        <v>7031</v>
      </c>
      <c r="G6869" s="775" t="s">
        <v>6970</v>
      </c>
      <c r="H6869" s="775" t="s">
        <v>6971</v>
      </c>
      <c r="I6869" s="775" t="s">
        <v>6941</v>
      </c>
    </row>
    <row r="6870" spans="1:9">
      <c r="A6870" s="775" t="str">
        <f>Table_wabobpsvr_AzureCalc_AzureCalcRateCard[[#This Row],[ServiceName]]&amp;Table_wabobpsvr_AzureCalc_AzureCalcRateCard[[#This Row],[Price_Level]]&amp;Table_wabobpsvr_AzureCalc_AzureCalcRateCard[[#This Row],[Region]]</f>
        <v>Premium P4 Secondary Active Geo Database HoursD11</v>
      </c>
      <c r="B6870" s="775">
        <v>11</v>
      </c>
      <c r="C6870" s="775" t="s">
        <v>87</v>
      </c>
      <c r="D6870" s="775" t="s">
        <v>176</v>
      </c>
      <c r="E6870" s="775">
        <v>2.4900333333333302</v>
      </c>
      <c r="F6870" s="775" t="s">
        <v>7032</v>
      </c>
      <c r="G6870" s="775" t="s">
        <v>6972</v>
      </c>
      <c r="H6870" s="775" t="s">
        <v>6973</v>
      </c>
      <c r="I6870" s="775" t="s">
        <v>6942</v>
      </c>
    </row>
    <row r="6871" spans="1:9">
      <c r="A6871" s="775" t="str">
        <f>Table_wabobpsvr_AzureCalc_AzureCalcRateCard[[#This Row],[ServiceName]]&amp;Table_wabobpsvr_AzureCalc_AzureCalcRateCard[[#This Row],[Price_Level]]&amp;Table_wabobpsvr_AzureCalc_AzureCalcRateCard[[#This Row],[Region]]</f>
        <v>Base UnitMOSP</v>
      </c>
      <c r="B6871" s="775"/>
      <c r="C6871" s="775" t="s">
        <v>77</v>
      </c>
      <c r="D6871" s="775" t="s">
        <v>606</v>
      </c>
      <c r="E6871" s="775">
        <v>10</v>
      </c>
      <c r="F6871" s="775" t="s">
        <v>6980</v>
      </c>
      <c r="G6871" s="775" t="s">
        <v>4235</v>
      </c>
      <c r="H6871" s="775" t="s">
        <v>4235</v>
      </c>
      <c r="I6871" s="775" t="s">
        <v>6251</v>
      </c>
    </row>
    <row r="6872" spans="1:9">
      <c r="A6872" s="775" t="str">
        <f>Table_wabobpsvr_AzureCalc_AzureCalcRateCard[[#This Row],[ServiceName]]&amp;Table_wabobpsvr_AzureCalc_AzureCalcRateCard[[#This Row],[Price_Level]]&amp;Table_wabobpsvr_AzureCalc_AzureCalcRateCard[[#This Row],[Region]]</f>
        <v>Pushes (in 1,000,000s)MOSP</v>
      </c>
      <c r="B6872" s="775"/>
      <c r="C6872" s="775" t="s">
        <v>6981</v>
      </c>
      <c r="D6872" s="775" t="s">
        <v>606</v>
      </c>
      <c r="E6872" s="775">
        <v>1</v>
      </c>
      <c r="F6872" s="775" t="s">
        <v>6982</v>
      </c>
      <c r="G6872" s="775" t="s">
        <v>4235</v>
      </c>
      <c r="H6872" s="775" t="s">
        <v>4235</v>
      </c>
      <c r="I6872" s="775" t="s">
        <v>6249</v>
      </c>
    </row>
    <row r="6873" spans="1:9">
      <c r="A6873" s="775" t="str">
        <f>Table_wabobpsvr_AzureCalc_AzureCalcRateCard[[#This Row],[ServiceName]]&amp;Table_wabobpsvr_AzureCalc_AzureCalcRateCard[[#This Row],[Price_Level]]&amp;Table_wabobpsvr_AzureCalc_AzureCalcRateCard[[#This Row],[Region]]</f>
        <v>Base UnitMOSP</v>
      </c>
      <c r="B6873" s="775"/>
      <c r="C6873" s="775" t="s">
        <v>77</v>
      </c>
      <c r="D6873" s="775" t="s">
        <v>606</v>
      </c>
      <c r="E6873" s="775">
        <v>200</v>
      </c>
      <c r="F6873" s="775" t="s">
        <v>6980</v>
      </c>
      <c r="G6873" s="775" t="s">
        <v>4235</v>
      </c>
      <c r="H6873" s="775" t="s">
        <v>4235</v>
      </c>
      <c r="I6873" s="775" t="s">
        <v>6250</v>
      </c>
    </row>
    <row r="6874" spans="1:9">
      <c r="A6874" s="775" t="str">
        <f>Table_wabobpsvr_AzureCalc_AzureCalcRateCard[[#This Row],[ServiceName]]&amp;Table_wabobpsvr_AzureCalc_AzureCalcRateCard[[#This Row],[Price_Level]]&amp;Table_wabobpsvr_AzureCalc_AzureCalcRateCard[[#This Row],[Region]]</f>
        <v>Pushes (in 1,000,000s)MOSP</v>
      </c>
      <c r="B6874" s="775"/>
      <c r="C6874" s="775" t="s">
        <v>6981</v>
      </c>
      <c r="D6874" s="775" t="s">
        <v>606</v>
      </c>
      <c r="E6874" s="775">
        <v>10</v>
      </c>
      <c r="F6874" s="775" t="s">
        <v>6982</v>
      </c>
      <c r="G6874" s="775" t="s">
        <v>4235</v>
      </c>
      <c r="H6874" s="775" t="s">
        <v>4235</v>
      </c>
      <c r="I6874" s="775" t="s">
        <v>4896</v>
      </c>
    </row>
    <row r="6875" spans="1:9">
      <c r="A6875" s="775" t="str">
        <f>Table_wabobpsvr_AzureCalc_AzureCalcRateCard[[#This Row],[ServiceName]]&amp;Table_wabobpsvr_AzureCalc_AzureCalcRateCard[[#This Row],[Price_Level]]&amp;Table_wabobpsvr_AzureCalc_AzureCalcRateCard[[#This Row],[Region]]</f>
        <v>Base UnitA</v>
      </c>
      <c r="B6875" s="775"/>
      <c r="C6875" s="775" t="s">
        <v>77</v>
      </c>
      <c r="D6875" s="775" t="s">
        <v>174</v>
      </c>
      <c r="E6875" s="775">
        <v>9.6999999999999993</v>
      </c>
      <c r="F6875" s="775" t="s">
        <v>6980</v>
      </c>
      <c r="G6875" s="775" t="s">
        <v>2785</v>
      </c>
      <c r="H6875" s="775" t="s">
        <v>2786</v>
      </c>
      <c r="I6875" s="775" t="s">
        <v>6251</v>
      </c>
    </row>
    <row r="6876" spans="1:9">
      <c r="A6876" s="775" t="str">
        <f>Table_wabobpsvr_AzureCalc_AzureCalcRateCard[[#This Row],[ServiceName]]&amp;Table_wabobpsvr_AzureCalc_AzureCalcRateCard[[#This Row],[Price_Level]]&amp;Table_wabobpsvr_AzureCalc_AzureCalcRateCard[[#This Row],[Region]]</f>
        <v>Pushes (in 1,000,000s)A</v>
      </c>
      <c r="B6876" s="775"/>
      <c r="C6876" s="775" t="s">
        <v>6981</v>
      </c>
      <c r="D6876" s="775" t="s">
        <v>174</v>
      </c>
      <c r="E6876" s="775">
        <v>0.97</v>
      </c>
      <c r="F6876" s="775" t="s">
        <v>6982</v>
      </c>
      <c r="G6876" s="775" t="s">
        <v>2781</v>
      </c>
      <c r="H6876" s="775" t="s">
        <v>2782</v>
      </c>
      <c r="I6876" s="775" t="s">
        <v>6249</v>
      </c>
    </row>
    <row r="6877" spans="1:9">
      <c r="A6877" s="775" t="str">
        <f>Table_wabobpsvr_AzureCalc_AzureCalcRateCard[[#This Row],[ServiceName]]&amp;Table_wabobpsvr_AzureCalc_AzureCalcRateCard[[#This Row],[Price_Level]]&amp;Table_wabobpsvr_AzureCalc_AzureCalcRateCard[[#This Row],[Region]]</f>
        <v>Base UnitA</v>
      </c>
      <c r="B6877" s="775"/>
      <c r="C6877" s="775" t="s">
        <v>77</v>
      </c>
      <c r="D6877" s="775" t="s">
        <v>174</v>
      </c>
      <c r="E6877" s="775">
        <v>194</v>
      </c>
      <c r="F6877" s="775" t="s">
        <v>6980</v>
      </c>
      <c r="G6877" s="775" t="s">
        <v>2783</v>
      </c>
      <c r="H6877" s="775" t="s">
        <v>2784</v>
      </c>
      <c r="I6877" s="775" t="s">
        <v>6250</v>
      </c>
    </row>
    <row r="6878" spans="1:9">
      <c r="A6878" s="775" t="str">
        <f>Table_wabobpsvr_AzureCalc_AzureCalcRateCard[[#This Row],[ServiceName]]&amp;Table_wabobpsvr_AzureCalc_AzureCalcRateCard[[#This Row],[Price_Level]]&amp;Table_wabobpsvr_AzureCalc_AzureCalcRateCard[[#This Row],[Region]]</f>
        <v>Pushes (in 1,000,000s)A</v>
      </c>
      <c r="B6878" s="775"/>
      <c r="C6878" s="775" t="s">
        <v>6981</v>
      </c>
      <c r="D6878" s="775" t="s">
        <v>174</v>
      </c>
      <c r="E6878" s="775">
        <v>9.6999999999999993</v>
      </c>
      <c r="F6878" s="775" t="s">
        <v>6982</v>
      </c>
      <c r="G6878" s="775" t="s">
        <v>2548</v>
      </c>
      <c r="H6878" s="775" t="s">
        <v>2549</v>
      </c>
      <c r="I6878" s="775" t="s">
        <v>4896</v>
      </c>
    </row>
    <row r="6879" spans="1:9">
      <c r="A6879" s="775" t="str">
        <f>Table_wabobpsvr_AzureCalc_AzureCalcRateCard[[#This Row],[ServiceName]]&amp;Table_wabobpsvr_AzureCalc_AzureCalcRateCard[[#This Row],[Price_Level]]&amp;Table_wabobpsvr_AzureCalc_AzureCalcRateCard[[#This Row],[Region]]</f>
        <v>Base UnitB</v>
      </c>
      <c r="B6879" s="775"/>
      <c r="C6879" s="775" t="s">
        <v>77</v>
      </c>
      <c r="D6879" s="775" t="s">
        <v>175</v>
      </c>
      <c r="E6879" s="775">
        <v>9.4</v>
      </c>
      <c r="F6879" s="775" t="s">
        <v>6980</v>
      </c>
      <c r="G6879" s="775" t="s">
        <v>2785</v>
      </c>
      <c r="H6879" s="775" t="s">
        <v>2786</v>
      </c>
      <c r="I6879" s="775" t="s">
        <v>6251</v>
      </c>
    </row>
    <row r="6880" spans="1:9">
      <c r="A6880" s="775" t="str">
        <f>Table_wabobpsvr_AzureCalc_AzureCalcRateCard[[#This Row],[ServiceName]]&amp;Table_wabobpsvr_AzureCalc_AzureCalcRateCard[[#This Row],[Price_Level]]&amp;Table_wabobpsvr_AzureCalc_AzureCalcRateCard[[#This Row],[Region]]</f>
        <v>Pushes (in 1,000,000s)B</v>
      </c>
      <c r="B6880" s="775"/>
      <c r="C6880" s="775" t="s">
        <v>6981</v>
      </c>
      <c r="D6880" s="775" t="s">
        <v>175</v>
      </c>
      <c r="E6880" s="775">
        <v>0.94</v>
      </c>
      <c r="F6880" s="775" t="s">
        <v>6982</v>
      </c>
      <c r="G6880" s="775" t="s">
        <v>2781</v>
      </c>
      <c r="H6880" s="775" t="s">
        <v>2782</v>
      </c>
      <c r="I6880" s="775" t="s">
        <v>6249</v>
      </c>
    </row>
    <row r="6881" spans="1:9">
      <c r="A6881" s="775" t="str">
        <f>Table_wabobpsvr_AzureCalc_AzureCalcRateCard[[#This Row],[ServiceName]]&amp;Table_wabobpsvr_AzureCalc_AzureCalcRateCard[[#This Row],[Price_Level]]&amp;Table_wabobpsvr_AzureCalc_AzureCalcRateCard[[#This Row],[Region]]</f>
        <v>Base UnitB</v>
      </c>
      <c r="B6881" s="775"/>
      <c r="C6881" s="775" t="s">
        <v>77</v>
      </c>
      <c r="D6881" s="775" t="s">
        <v>175</v>
      </c>
      <c r="E6881" s="775">
        <v>188</v>
      </c>
      <c r="F6881" s="775" t="s">
        <v>6980</v>
      </c>
      <c r="G6881" s="775" t="s">
        <v>2783</v>
      </c>
      <c r="H6881" s="775" t="s">
        <v>2784</v>
      </c>
      <c r="I6881" s="775" t="s">
        <v>6250</v>
      </c>
    </row>
    <row r="6882" spans="1:9">
      <c r="A6882" s="775" t="str">
        <f>Table_wabobpsvr_AzureCalc_AzureCalcRateCard[[#This Row],[ServiceName]]&amp;Table_wabobpsvr_AzureCalc_AzureCalcRateCard[[#This Row],[Price_Level]]&amp;Table_wabobpsvr_AzureCalc_AzureCalcRateCard[[#This Row],[Region]]</f>
        <v>Pushes (in 1,000,000s)B</v>
      </c>
      <c r="B6882" s="775"/>
      <c r="C6882" s="775" t="s">
        <v>6981</v>
      </c>
      <c r="D6882" s="775" t="s">
        <v>175</v>
      </c>
      <c r="E6882" s="775">
        <v>9.4</v>
      </c>
      <c r="F6882" s="775" t="s">
        <v>6982</v>
      </c>
      <c r="G6882" s="775" t="s">
        <v>2548</v>
      </c>
      <c r="H6882" s="775" t="s">
        <v>2549</v>
      </c>
      <c r="I6882" s="775" t="s">
        <v>4896</v>
      </c>
    </row>
    <row r="6883" spans="1:9">
      <c r="A6883" s="775" t="str">
        <f>Table_wabobpsvr_AzureCalc_AzureCalcRateCard[[#This Row],[ServiceName]]&amp;Table_wabobpsvr_AzureCalc_AzureCalcRateCard[[#This Row],[Price_Level]]&amp;Table_wabobpsvr_AzureCalc_AzureCalcRateCard[[#This Row],[Region]]</f>
        <v>Base UnitC</v>
      </c>
      <c r="B6883" s="775"/>
      <c r="C6883" s="775" t="s">
        <v>77</v>
      </c>
      <c r="D6883" s="775" t="s">
        <v>177</v>
      </c>
      <c r="E6883" s="775">
        <v>9.1</v>
      </c>
      <c r="F6883" s="775" t="s">
        <v>6980</v>
      </c>
      <c r="G6883" s="775" t="s">
        <v>2785</v>
      </c>
      <c r="H6883" s="775" t="s">
        <v>2786</v>
      </c>
      <c r="I6883" s="775" t="s">
        <v>6251</v>
      </c>
    </row>
    <row r="6884" spans="1:9">
      <c r="A6884" s="775" t="str">
        <f>Table_wabobpsvr_AzureCalc_AzureCalcRateCard[[#This Row],[ServiceName]]&amp;Table_wabobpsvr_AzureCalc_AzureCalcRateCard[[#This Row],[Price_Level]]&amp;Table_wabobpsvr_AzureCalc_AzureCalcRateCard[[#This Row],[Region]]</f>
        <v>Pushes (in 1,000,000s)C</v>
      </c>
      <c r="B6884" s="775"/>
      <c r="C6884" s="775" t="s">
        <v>6981</v>
      </c>
      <c r="D6884" s="775" t="s">
        <v>177</v>
      </c>
      <c r="E6884" s="775">
        <v>0.91</v>
      </c>
      <c r="F6884" s="775" t="s">
        <v>6982</v>
      </c>
      <c r="G6884" s="775" t="s">
        <v>2781</v>
      </c>
      <c r="H6884" s="775" t="s">
        <v>2782</v>
      </c>
      <c r="I6884" s="775" t="s">
        <v>6249</v>
      </c>
    </row>
    <row r="6885" spans="1:9">
      <c r="A6885" s="775" t="str">
        <f>Table_wabobpsvr_AzureCalc_AzureCalcRateCard[[#This Row],[ServiceName]]&amp;Table_wabobpsvr_AzureCalc_AzureCalcRateCard[[#This Row],[Price_Level]]&amp;Table_wabobpsvr_AzureCalc_AzureCalcRateCard[[#This Row],[Region]]</f>
        <v>Base UnitC</v>
      </c>
      <c r="B6885" s="775"/>
      <c r="C6885" s="775" t="s">
        <v>77</v>
      </c>
      <c r="D6885" s="775" t="s">
        <v>177</v>
      </c>
      <c r="E6885" s="775">
        <v>182</v>
      </c>
      <c r="F6885" s="775" t="s">
        <v>6980</v>
      </c>
      <c r="G6885" s="775" t="s">
        <v>2783</v>
      </c>
      <c r="H6885" s="775" t="s">
        <v>2784</v>
      </c>
      <c r="I6885" s="775" t="s">
        <v>6250</v>
      </c>
    </row>
    <row r="6886" spans="1:9">
      <c r="A6886" s="775" t="str">
        <f>Table_wabobpsvr_AzureCalc_AzureCalcRateCard[[#This Row],[ServiceName]]&amp;Table_wabobpsvr_AzureCalc_AzureCalcRateCard[[#This Row],[Price_Level]]&amp;Table_wabobpsvr_AzureCalc_AzureCalcRateCard[[#This Row],[Region]]</f>
        <v>Pushes (in 1,000,000s)C</v>
      </c>
      <c r="B6886" s="775"/>
      <c r="C6886" s="775" t="s">
        <v>6981</v>
      </c>
      <c r="D6886" s="775" t="s">
        <v>177</v>
      </c>
      <c r="E6886" s="775">
        <v>9.1</v>
      </c>
      <c r="F6886" s="775" t="s">
        <v>6982</v>
      </c>
      <c r="G6886" s="775" t="s">
        <v>2548</v>
      </c>
      <c r="H6886" s="775" t="s">
        <v>2549</v>
      </c>
      <c r="I6886" s="775" t="s">
        <v>4896</v>
      </c>
    </row>
    <row r="6887" spans="1:9">
      <c r="A6887" s="775" t="str">
        <f>Table_wabobpsvr_AzureCalc_AzureCalcRateCard[[#This Row],[ServiceName]]&amp;Table_wabobpsvr_AzureCalc_AzureCalcRateCard[[#This Row],[Price_Level]]&amp;Table_wabobpsvr_AzureCalc_AzureCalcRateCard[[#This Row],[Region]]</f>
        <v>Base UnitD</v>
      </c>
      <c r="B6887" s="775"/>
      <c r="C6887" s="775" t="s">
        <v>77</v>
      </c>
      <c r="D6887" s="775" t="s">
        <v>176</v>
      </c>
      <c r="E6887" s="775">
        <v>8.8000000000000007</v>
      </c>
      <c r="F6887" s="775" t="s">
        <v>6980</v>
      </c>
      <c r="G6887" s="775" t="s">
        <v>2785</v>
      </c>
      <c r="H6887" s="775" t="s">
        <v>2786</v>
      </c>
      <c r="I6887" s="775" t="s">
        <v>6251</v>
      </c>
    </row>
    <row r="6888" spans="1:9">
      <c r="A6888" s="775" t="str">
        <f>Table_wabobpsvr_AzureCalc_AzureCalcRateCard[[#This Row],[ServiceName]]&amp;Table_wabobpsvr_AzureCalc_AzureCalcRateCard[[#This Row],[Price_Level]]&amp;Table_wabobpsvr_AzureCalc_AzureCalcRateCard[[#This Row],[Region]]</f>
        <v>Pushes (in 1,000,000s)D</v>
      </c>
      <c r="B6888" s="775"/>
      <c r="C6888" s="775" t="s">
        <v>6981</v>
      </c>
      <c r="D6888" s="775" t="s">
        <v>176</v>
      </c>
      <c r="E6888" s="775">
        <v>0.88</v>
      </c>
      <c r="F6888" s="775" t="s">
        <v>6982</v>
      </c>
      <c r="G6888" s="775" t="s">
        <v>2781</v>
      </c>
      <c r="H6888" s="775" t="s">
        <v>2782</v>
      </c>
      <c r="I6888" s="775" t="s">
        <v>6249</v>
      </c>
    </row>
    <row r="6889" spans="1:9">
      <c r="A6889" s="775" t="str">
        <f>Table_wabobpsvr_AzureCalc_AzureCalcRateCard[[#This Row],[ServiceName]]&amp;Table_wabobpsvr_AzureCalc_AzureCalcRateCard[[#This Row],[Price_Level]]&amp;Table_wabobpsvr_AzureCalc_AzureCalcRateCard[[#This Row],[Region]]</f>
        <v>Base UnitD</v>
      </c>
      <c r="B6889" s="775"/>
      <c r="C6889" s="775" t="s">
        <v>77</v>
      </c>
      <c r="D6889" s="775" t="s">
        <v>176</v>
      </c>
      <c r="E6889" s="775">
        <v>176</v>
      </c>
      <c r="F6889" s="775" t="s">
        <v>6980</v>
      </c>
      <c r="G6889" s="775" t="s">
        <v>2783</v>
      </c>
      <c r="H6889" s="775" t="s">
        <v>2784</v>
      </c>
      <c r="I6889" s="775" t="s">
        <v>6250</v>
      </c>
    </row>
    <row r="6890" spans="1:9">
      <c r="A6890" s="775" t="str">
        <f>Table_wabobpsvr_AzureCalc_AzureCalcRateCard[[#This Row],[ServiceName]]&amp;Table_wabobpsvr_AzureCalc_AzureCalcRateCard[[#This Row],[Price_Level]]&amp;Table_wabobpsvr_AzureCalc_AzureCalcRateCard[[#This Row],[Region]]</f>
        <v>Pushes (in 1,000,000s)D</v>
      </c>
      <c r="B6890" s="775"/>
      <c r="C6890" s="775" t="s">
        <v>6981</v>
      </c>
      <c r="D6890" s="775" t="s">
        <v>176</v>
      </c>
      <c r="E6890" s="775">
        <v>8.8000000000000007</v>
      </c>
      <c r="F6890" s="775" t="s">
        <v>6982</v>
      </c>
      <c r="G6890" s="775" t="s">
        <v>2548</v>
      </c>
      <c r="H6890" s="775" t="s">
        <v>2549</v>
      </c>
      <c r="I6890" s="775" t="s">
        <v>4896</v>
      </c>
    </row>
    <row r="6891" spans="1:9">
      <c r="A6891" s="775" t="str">
        <f>Table_wabobpsvr_AzureCalc_AzureCalcRateCard[[#This Row],[ServiceName]]&amp;Table_wabobpsvr_AzureCalc_AzureCalcRateCard[[#This Row],[Price_Level]]&amp;Table_wabobpsvr_AzureCalc_AzureCalcRateCard[[#This Row],[Region]]</f>
        <v>Premium P6 Secondary Active Geo Database HoursB13</v>
      </c>
      <c r="B6891" s="775">
        <v>13</v>
      </c>
      <c r="C6891" s="775" t="s">
        <v>87</v>
      </c>
      <c r="D6891" s="775" t="s">
        <v>175</v>
      </c>
      <c r="E6891" s="775">
        <v>5.6866083333333304</v>
      </c>
      <c r="F6891" s="775" t="s">
        <v>7029</v>
      </c>
      <c r="G6891" s="775" t="s">
        <v>3593</v>
      </c>
      <c r="H6891" s="775" t="s">
        <v>5616</v>
      </c>
      <c r="I6891" s="775" t="s">
        <v>5617</v>
      </c>
    </row>
    <row r="6892" spans="1:9">
      <c r="A6892" s="775" t="str">
        <f>Table_wabobpsvr_AzureCalc_AzureCalcRateCard[[#This Row],[ServiceName]]&amp;Table_wabobpsvr_AzureCalc_AzureCalcRateCard[[#This Row],[Price_Level]]&amp;Table_wabobpsvr_AzureCalc_AzureCalcRateCard[[#This Row],[Region]]</f>
        <v>Premium P6 Secondary Active Geo Database HoursD14</v>
      </c>
      <c r="B6892" s="775">
        <v>14</v>
      </c>
      <c r="C6892" s="775" t="s">
        <v>87</v>
      </c>
      <c r="D6892" s="775" t="s">
        <v>176</v>
      </c>
      <c r="E6892" s="775">
        <v>5.5</v>
      </c>
      <c r="F6892" s="775" t="s">
        <v>7029</v>
      </c>
      <c r="G6892" s="775" t="s">
        <v>3599</v>
      </c>
      <c r="H6892" s="775" t="s">
        <v>6997</v>
      </c>
      <c r="I6892" s="775" t="s">
        <v>6998</v>
      </c>
    </row>
    <row r="6893" spans="1:9">
      <c r="A6893" s="775" t="str">
        <f>Table_wabobpsvr_AzureCalc_AzureCalcRateCard[[#This Row],[ServiceName]]&amp;Table_wabobpsvr_AzureCalc_AzureCalcRateCard[[#This Row],[Price_Level]]&amp;Table_wabobpsvr_AzureCalc_AzureCalcRateCard[[#This Row],[Region]]</f>
        <v>A11 VM (Windows)A4</v>
      </c>
      <c r="B6893" s="775">
        <v>4</v>
      </c>
      <c r="C6893" s="775" t="s">
        <v>87</v>
      </c>
      <c r="D6893" s="775" t="s">
        <v>174</v>
      </c>
      <c r="E6893" s="775">
        <v>2.27562</v>
      </c>
      <c r="F6893" s="775" t="s">
        <v>1222</v>
      </c>
      <c r="G6893" s="775" t="s">
        <v>4379</v>
      </c>
      <c r="H6893" s="775" t="s">
        <v>4380</v>
      </c>
      <c r="I6893" s="775" t="s">
        <v>5586</v>
      </c>
    </row>
    <row r="6894" spans="1:9">
      <c r="A6894" s="775" t="str">
        <f>Table_wabobpsvr_AzureCalc_AzureCalcRateCard[[#This Row],[ServiceName]]&amp;Table_wabobpsvr_AzureCalc_AzureCalcRateCard[[#This Row],[Price_Level]]&amp;Table_wabobpsvr_AzureCalc_AzureCalcRateCard[[#This Row],[Region]]</f>
        <v>A11 VM (Windows)B4</v>
      </c>
      <c r="B6894" s="775">
        <v>4</v>
      </c>
      <c r="C6894" s="775" t="s">
        <v>87</v>
      </c>
      <c r="D6894" s="775" t="s">
        <v>175</v>
      </c>
      <c r="E6894" s="775">
        <v>2.2052399999999999</v>
      </c>
      <c r="F6894" s="775" t="s">
        <v>1222</v>
      </c>
      <c r="G6894" s="775" t="s">
        <v>4379</v>
      </c>
      <c r="H6894" s="775" t="s">
        <v>4380</v>
      </c>
      <c r="I6894" s="775" t="s">
        <v>5586</v>
      </c>
    </row>
    <row r="6895" spans="1:9">
      <c r="A6895" s="775" t="str">
        <f>Table_wabobpsvr_AzureCalc_AzureCalcRateCard[[#This Row],[ServiceName]]&amp;Table_wabobpsvr_AzureCalc_AzureCalcRateCard[[#This Row],[Price_Level]]&amp;Table_wabobpsvr_AzureCalc_AzureCalcRateCard[[#This Row],[Region]]</f>
        <v>Premium P6 Secondary Active Geo Database HoursC11</v>
      </c>
      <c r="B6895" s="775">
        <v>11</v>
      </c>
      <c r="C6895" s="775" t="s">
        <v>87</v>
      </c>
      <c r="D6895" s="775" t="s">
        <v>177</v>
      </c>
      <c r="E6895" s="775">
        <v>5.1418791666666701</v>
      </c>
      <c r="F6895" s="775" t="s">
        <v>7029</v>
      </c>
      <c r="G6895" s="775" t="s">
        <v>3595</v>
      </c>
      <c r="H6895" s="775" t="s">
        <v>5637</v>
      </c>
      <c r="I6895" s="775" t="s">
        <v>5638</v>
      </c>
    </row>
    <row r="6896" spans="1:9">
      <c r="A6896" s="775" t="str">
        <f>Table_wabobpsvr_AzureCalc_AzureCalcRateCard[[#This Row],[ServiceName]]&amp;Table_wabobpsvr_AzureCalc_AzureCalcRateCard[[#This Row],[Price_Level]]&amp;Table_wabobpsvr_AzureCalc_AzureCalcRateCard[[#This Row],[Region]]</f>
        <v>A11 VM (Windows)C4</v>
      </c>
      <c r="B6896" s="775">
        <v>4</v>
      </c>
      <c r="C6896" s="775" t="s">
        <v>87</v>
      </c>
      <c r="D6896" s="775" t="s">
        <v>177</v>
      </c>
      <c r="E6896" s="775">
        <v>2.1348600000000002</v>
      </c>
      <c r="F6896" s="775" t="s">
        <v>1222</v>
      </c>
      <c r="G6896" s="775" t="s">
        <v>4379</v>
      </c>
      <c r="H6896" s="775" t="s">
        <v>4380</v>
      </c>
      <c r="I6896" s="775" t="s">
        <v>5586</v>
      </c>
    </row>
    <row r="6897" spans="1:9">
      <c r="A6897" s="775" t="str">
        <f>Table_wabobpsvr_AzureCalc_AzureCalcRateCard[[#This Row],[ServiceName]]&amp;Table_wabobpsvr_AzureCalc_AzureCalcRateCard[[#This Row],[Price_Level]]&amp;Table_wabobpsvr_AzureCalc_AzureCalcRateCard[[#This Row],[Region]]</f>
        <v>A11 VM (Windows)D4</v>
      </c>
      <c r="B6897" s="775">
        <v>4</v>
      </c>
      <c r="C6897" s="775" t="s">
        <v>87</v>
      </c>
      <c r="D6897" s="775" t="s">
        <v>176</v>
      </c>
      <c r="E6897" s="775">
        <v>2.0644800000000001</v>
      </c>
      <c r="F6897" s="775" t="s">
        <v>1222</v>
      </c>
      <c r="G6897" s="775" t="s">
        <v>4379</v>
      </c>
      <c r="H6897" s="775" t="s">
        <v>4380</v>
      </c>
      <c r="I6897" s="775" t="s">
        <v>5586</v>
      </c>
    </row>
    <row r="6898" spans="1:9">
      <c r="A6898" s="775" t="str">
        <f>Table_wabobpsvr_AzureCalc_AzureCalcRateCard[[#This Row],[ServiceName]]&amp;Table_wabobpsvr_AzureCalc_AzureCalcRateCard[[#This Row],[Price_Level]]&amp;Table_wabobpsvr_AzureCalc_AzureCalcRateCard[[#This Row],[Region]]</f>
        <v>A11 VM (Windows)MOSP</v>
      </c>
      <c r="B6898" s="775"/>
      <c r="C6898" s="775" t="s">
        <v>87</v>
      </c>
      <c r="D6898" s="775" t="s">
        <v>606</v>
      </c>
      <c r="E6898" s="775">
        <v>999999</v>
      </c>
      <c r="F6898" s="775" t="s">
        <v>1222</v>
      </c>
      <c r="G6898" s="775"/>
      <c r="H6898" s="775"/>
      <c r="I6898" s="775"/>
    </row>
    <row r="6899" spans="1:9">
      <c r="A6899" s="775" t="str">
        <f>Table_wabobpsvr_AzureCalc_AzureCalcRateCard[[#This Row],[ServiceName]]&amp;Table_wabobpsvr_AzureCalc_AzureCalcRateCard[[#This Row],[Price_Level]]&amp;Table_wabobpsvr_AzureCalc_AzureCalcRateCard[[#This Row],[Region]]</f>
        <v>Free Data Catalog Units (in 100s)MOSP</v>
      </c>
      <c r="B6899" s="775"/>
      <c r="C6899" s="775" t="s">
        <v>6925</v>
      </c>
      <c r="D6899" s="775" t="s">
        <v>606</v>
      </c>
      <c r="E6899" s="775">
        <v>0</v>
      </c>
      <c r="F6899" s="775" t="s">
        <v>7018</v>
      </c>
      <c r="G6899" s="775" t="s">
        <v>4235</v>
      </c>
      <c r="H6899" s="775" t="s">
        <v>4235</v>
      </c>
      <c r="I6899" s="775" t="s">
        <v>4235</v>
      </c>
    </row>
    <row r="6900" spans="1:9">
      <c r="A6900" s="1039" t="str">
        <f>Table_wabobpsvr_AzureCalc_AzureCalcRateCard[[#This Row],[ServiceName]]&amp;Table_wabobpsvr_AzureCalc_AzureCalcRateCard[[#This Row],[Price_Level]]&amp;Table_wabobpsvr_AzureCalc_AzureCalcRateCard[[#This Row],[Region]]</f>
        <v>Free Data Catalog Units (in 100s)B</v>
      </c>
      <c r="B6900" s="1039"/>
      <c r="C6900" s="1039" t="s">
        <v>6925</v>
      </c>
      <c r="D6900" s="1039" t="s">
        <v>175</v>
      </c>
      <c r="E6900" s="1039">
        <v>0</v>
      </c>
      <c r="F6900" s="1039" t="s">
        <v>7018</v>
      </c>
      <c r="G6900" s="775" t="s">
        <v>4235</v>
      </c>
      <c r="H6900" s="775" t="s">
        <v>4235</v>
      </c>
      <c r="I6900" s="775" t="s">
        <v>4235</v>
      </c>
    </row>
    <row r="6901" spans="1:9">
      <c r="A6901" s="775" t="str">
        <f>Table_wabobpsvr_AzureCalc_AzureCalcRateCard[[#This Row],[ServiceName]]&amp;Table_wabobpsvr_AzureCalc_AzureCalcRateCard[[#This Row],[Price_Level]]&amp;Table_wabobpsvr_AzureCalc_AzureCalcRateCard[[#This Row],[Region]]</f>
        <v>Free Data Catalog Units (in 100s)C</v>
      </c>
      <c r="B6901" s="775"/>
      <c r="C6901" s="775" t="s">
        <v>6925</v>
      </c>
      <c r="D6901" s="775" t="s">
        <v>177</v>
      </c>
      <c r="E6901" s="775">
        <v>0</v>
      </c>
      <c r="F6901" s="775" t="s">
        <v>7018</v>
      </c>
      <c r="G6901" s="775" t="s">
        <v>4235</v>
      </c>
      <c r="H6901" s="775" t="s">
        <v>4235</v>
      </c>
      <c r="I6901" s="775" t="s">
        <v>4235</v>
      </c>
    </row>
    <row r="6902" spans="1:9">
      <c r="A6902" s="775" t="str">
        <f>Table_wabobpsvr_AzureCalc_AzureCalcRateCard[[#This Row],[ServiceName]]&amp;Table_wabobpsvr_AzureCalc_AzureCalcRateCard[[#This Row],[Price_Level]]&amp;Table_wabobpsvr_AzureCalc_AzureCalcRateCard[[#This Row],[Region]]</f>
        <v>DWUMOSP14</v>
      </c>
      <c r="B6902" s="775">
        <v>14</v>
      </c>
      <c r="C6902" s="775" t="s">
        <v>87</v>
      </c>
      <c r="D6902" s="775" t="s">
        <v>606</v>
      </c>
      <c r="E6902" s="775">
        <v>0.875</v>
      </c>
      <c r="F6902" s="775" t="s">
        <v>6755</v>
      </c>
      <c r="G6902" s="775" t="s">
        <v>4235</v>
      </c>
      <c r="H6902" s="775" t="s">
        <v>4235</v>
      </c>
      <c r="I6902" s="775" t="s">
        <v>7001</v>
      </c>
    </row>
    <row r="6903" spans="1:9">
      <c r="A6903" s="775" t="str">
        <f>Table_wabobpsvr_AzureCalc_AzureCalcRateCard[[#This Row],[ServiceName]]&amp;Table_wabobpsvr_AzureCalc_AzureCalcRateCard[[#This Row],[Price_Level]]&amp;Table_wabobpsvr_AzureCalc_AzureCalcRateCard[[#This Row],[Region]]</f>
        <v>DWUA14</v>
      </c>
      <c r="B6903" s="775">
        <v>14</v>
      </c>
      <c r="C6903" s="775" t="s">
        <v>87</v>
      </c>
      <c r="D6903" s="775" t="s">
        <v>174</v>
      </c>
      <c r="E6903" s="775">
        <v>0.85360000000000003</v>
      </c>
      <c r="F6903" s="775" t="s">
        <v>6755</v>
      </c>
      <c r="G6903" s="775" t="s">
        <v>6999</v>
      </c>
      <c r="H6903" s="775" t="s">
        <v>7000</v>
      </c>
      <c r="I6903" s="775" t="s">
        <v>7001</v>
      </c>
    </row>
    <row r="6904" spans="1:9">
      <c r="A6904" s="775" t="str">
        <f>Table_wabobpsvr_AzureCalc_AzureCalcRateCard[[#This Row],[ServiceName]]&amp;Table_wabobpsvr_AzureCalc_AzureCalcRateCard[[#This Row],[Price_Level]]&amp;Table_wabobpsvr_AzureCalc_AzureCalcRateCard[[#This Row],[Region]]</f>
        <v>A11 VM (Windows)A</v>
      </c>
      <c r="B6904" s="775"/>
      <c r="C6904" s="775" t="s">
        <v>87</v>
      </c>
      <c r="D6904" s="775" t="s">
        <v>174</v>
      </c>
      <c r="E6904" s="775">
        <v>999999</v>
      </c>
      <c r="F6904" s="775" t="s">
        <v>1222</v>
      </c>
      <c r="G6904" s="775"/>
      <c r="H6904" s="775"/>
      <c r="I6904" s="775"/>
    </row>
    <row r="6905" spans="1:9">
      <c r="A6905" s="775" t="str">
        <f>Table_wabobpsvr_AzureCalc_AzureCalcRateCard[[#This Row],[ServiceName]]&amp;Table_wabobpsvr_AzureCalc_AzureCalcRateCard[[#This Row],[Price_Level]]&amp;Table_wabobpsvr_AzureCalc_AzureCalcRateCard[[#This Row],[Region]]</f>
        <v>Basic.A6 VM (Windows)B6</v>
      </c>
      <c r="B6905" s="775">
        <v>6</v>
      </c>
      <c r="C6905" s="775" t="s">
        <v>680</v>
      </c>
      <c r="D6905" s="775" t="s">
        <v>175</v>
      </c>
      <c r="E6905" s="775">
        <v>0.39200000000000002</v>
      </c>
      <c r="F6905" s="775" t="s">
        <v>714</v>
      </c>
      <c r="G6905" s="775" t="s">
        <v>1440</v>
      </c>
      <c r="H6905" s="775" t="s">
        <v>1441</v>
      </c>
      <c r="I6905" s="775" t="s">
        <v>6402</v>
      </c>
    </row>
    <row r="6906" spans="1:9">
      <c r="A6906" s="775" t="str">
        <f>Table_wabobpsvr_AzureCalc_AzureCalcRateCard[[#This Row],[ServiceName]]&amp;Table_wabobpsvr_AzureCalc_AzureCalcRateCard[[#This Row],[Price_Level]]&amp;Table_wabobpsvr_AzureCalc_AzureCalcRateCard[[#This Row],[Region]]</f>
        <v>Basic.A6 VM (Windows)C6</v>
      </c>
      <c r="B6906" s="775">
        <v>6</v>
      </c>
      <c r="C6906" s="775" t="s">
        <v>680</v>
      </c>
      <c r="D6906" s="775" t="s">
        <v>177</v>
      </c>
      <c r="E6906" s="775">
        <v>0.37519999999999998</v>
      </c>
      <c r="F6906" s="775" t="s">
        <v>714</v>
      </c>
      <c r="G6906" s="775" t="s">
        <v>1440</v>
      </c>
      <c r="H6906" s="775" t="s">
        <v>1441</v>
      </c>
      <c r="I6906" s="775" t="s">
        <v>6402</v>
      </c>
    </row>
    <row r="6907" spans="1:9">
      <c r="A6907" s="775" t="str">
        <f>Table_wabobpsvr_AzureCalc_AzureCalcRateCard[[#This Row],[ServiceName]]&amp;Table_wabobpsvr_AzureCalc_AzureCalcRateCard[[#This Row],[Price_Level]]&amp;Table_wabobpsvr_AzureCalc_AzureCalcRateCard[[#This Row],[Region]]</f>
        <v>Basic.A6 VM (Windows)D6</v>
      </c>
      <c r="B6907" s="775">
        <v>6</v>
      </c>
      <c r="C6907" s="775" t="s">
        <v>680</v>
      </c>
      <c r="D6907" s="775" t="s">
        <v>176</v>
      </c>
      <c r="E6907" s="775">
        <v>0.3584</v>
      </c>
      <c r="F6907" s="775" t="s">
        <v>714</v>
      </c>
      <c r="G6907" s="775" t="s">
        <v>1440</v>
      </c>
      <c r="H6907" s="775" t="s">
        <v>1441</v>
      </c>
      <c r="I6907" s="775" t="s">
        <v>6402</v>
      </c>
    </row>
    <row r="6908" spans="1:9">
      <c r="A6908" s="775" t="str">
        <f>Table_wabobpsvr_AzureCalc_AzureCalcRateCard[[#This Row],[ServiceName]]&amp;Table_wabobpsvr_AzureCalc_AzureCalcRateCard[[#This Row],[Price_Level]]&amp;Table_wabobpsvr_AzureCalc_AzureCalcRateCard[[#This Row],[Region]]</f>
        <v>Basic.A6 VM (Windows)MOSP4</v>
      </c>
      <c r="B6908" s="775">
        <v>4</v>
      </c>
      <c r="C6908" s="775" t="s">
        <v>680</v>
      </c>
      <c r="D6908" s="775" t="s">
        <v>606</v>
      </c>
      <c r="E6908" s="775">
        <v>0.56000000000000005</v>
      </c>
      <c r="F6908" s="775" t="s">
        <v>714</v>
      </c>
      <c r="G6908" s="775" t="s">
        <v>4235</v>
      </c>
      <c r="H6908" s="775" t="s">
        <v>4235</v>
      </c>
      <c r="I6908" s="775" t="s">
        <v>6403</v>
      </c>
    </row>
    <row r="6909" spans="1:9">
      <c r="A6909" s="775" t="str">
        <f>Table_wabobpsvr_AzureCalc_AzureCalcRateCard[[#This Row],[ServiceName]]&amp;Table_wabobpsvr_AzureCalc_AzureCalcRateCard[[#This Row],[Price_Level]]&amp;Table_wabobpsvr_AzureCalc_AzureCalcRateCard[[#This Row],[Region]]</f>
        <v>Basic.A6 VM (Windows)A4</v>
      </c>
      <c r="B6909" s="775">
        <v>4</v>
      </c>
      <c r="C6909" s="775" t="s">
        <v>680</v>
      </c>
      <c r="D6909" s="775" t="s">
        <v>174</v>
      </c>
      <c r="E6909" s="775">
        <v>0.4088</v>
      </c>
      <c r="F6909" s="775" t="s">
        <v>714</v>
      </c>
      <c r="G6909" s="775" t="s">
        <v>1442</v>
      </c>
      <c r="H6909" s="775" t="s">
        <v>1443</v>
      </c>
      <c r="I6909" s="775" t="s">
        <v>6403</v>
      </c>
    </row>
    <row r="6910" spans="1:9">
      <c r="A6910" s="775" t="str">
        <f>Table_wabobpsvr_AzureCalc_AzureCalcRateCard[[#This Row],[ServiceName]]&amp;Table_wabobpsvr_AzureCalc_AzureCalcRateCard[[#This Row],[Price_Level]]&amp;Table_wabobpsvr_AzureCalc_AzureCalcRateCard[[#This Row],[Region]]</f>
        <v>Basic.A6 VM (Windows)B4</v>
      </c>
      <c r="B6910" s="775">
        <v>4</v>
      </c>
      <c r="C6910" s="775" t="s">
        <v>680</v>
      </c>
      <c r="D6910" s="775" t="s">
        <v>175</v>
      </c>
      <c r="E6910" s="775">
        <v>0.39200000000000002</v>
      </c>
      <c r="F6910" s="775" t="s">
        <v>714</v>
      </c>
      <c r="G6910" s="775" t="s">
        <v>1442</v>
      </c>
      <c r="H6910" s="775" t="s">
        <v>1443</v>
      </c>
      <c r="I6910" s="775" t="s">
        <v>6403</v>
      </c>
    </row>
    <row r="6911" spans="1:9">
      <c r="A6911" s="775" t="str">
        <f>Table_wabobpsvr_AzureCalc_AzureCalcRateCard[[#This Row],[ServiceName]]&amp;Table_wabobpsvr_AzureCalc_AzureCalcRateCard[[#This Row],[Price_Level]]&amp;Table_wabobpsvr_AzureCalc_AzureCalcRateCard[[#This Row],[Region]]</f>
        <v>Basic.A6 VM (Windows)C4</v>
      </c>
      <c r="B6911" s="775">
        <v>4</v>
      </c>
      <c r="C6911" s="775" t="s">
        <v>680</v>
      </c>
      <c r="D6911" s="775" t="s">
        <v>177</v>
      </c>
      <c r="E6911" s="775">
        <v>0.37519999999999998</v>
      </c>
      <c r="F6911" s="775" t="s">
        <v>714</v>
      </c>
      <c r="G6911" s="775" t="s">
        <v>1442</v>
      </c>
      <c r="H6911" s="775" t="s">
        <v>1443</v>
      </c>
      <c r="I6911" s="775" t="s">
        <v>6403</v>
      </c>
    </row>
    <row r="6912" spans="1:9">
      <c r="A6912" s="775" t="str">
        <f>Table_wabobpsvr_AzureCalc_AzureCalcRateCard[[#This Row],[ServiceName]]&amp;Table_wabobpsvr_AzureCalc_AzureCalcRateCard[[#This Row],[Price_Level]]&amp;Table_wabobpsvr_AzureCalc_AzureCalcRateCard[[#This Row],[Region]]</f>
        <v>Basic.A6 VM (Windows)D4</v>
      </c>
      <c r="B6912" s="775">
        <v>4</v>
      </c>
      <c r="C6912" s="775" t="s">
        <v>680</v>
      </c>
      <c r="D6912" s="775" t="s">
        <v>176</v>
      </c>
      <c r="E6912" s="775">
        <v>0.3584</v>
      </c>
      <c r="F6912" s="775" t="s">
        <v>714</v>
      </c>
      <c r="G6912" s="775" t="s">
        <v>1442</v>
      </c>
      <c r="H6912" s="775" t="s">
        <v>1443</v>
      </c>
      <c r="I6912" s="775" t="s">
        <v>6403</v>
      </c>
    </row>
    <row r="6913" spans="1:9">
      <c r="A6913" s="775" t="str">
        <f>Table_wabobpsvr_AzureCalc_AzureCalcRateCard[[#This Row],[ServiceName]]&amp;Table_wabobpsvr_AzureCalc_AzureCalcRateCard[[#This Row],[Price_Level]]&amp;Table_wabobpsvr_AzureCalc_AzureCalcRateCard[[#This Row],[Region]]</f>
        <v>Basic.A6 VM (Windows)MOSP5</v>
      </c>
      <c r="B6913" s="775">
        <v>5</v>
      </c>
      <c r="C6913" s="775" t="s">
        <v>680</v>
      </c>
      <c r="D6913" s="775" t="s">
        <v>606</v>
      </c>
      <c r="E6913" s="775">
        <v>0.56000000000000005</v>
      </c>
      <c r="F6913" s="775" t="s">
        <v>714</v>
      </c>
      <c r="G6913" s="775" t="s">
        <v>4235</v>
      </c>
      <c r="H6913" s="775" t="s">
        <v>4235</v>
      </c>
      <c r="I6913" s="775" t="s">
        <v>6404</v>
      </c>
    </row>
    <row r="6914" spans="1:9">
      <c r="A6914" s="775" t="str">
        <f>Table_wabobpsvr_AzureCalc_AzureCalcRateCard[[#This Row],[ServiceName]]&amp;Table_wabobpsvr_AzureCalc_AzureCalcRateCard[[#This Row],[Price_Level]]&amp;Table_wabobpsvr_AzureCalc_AzureCalcRateCard[[#This Row],[Region]]</f>
        <v>Basic.A6 VM (Windows)A5</v>
      </c>
      <c r="B6914" s="775">
        <v>5</v>
      </c>
      <c r="C6914" s="775" t="s">
        <v>680</v>
      </c>
      <c r="D6914" s="775" t="s">
        <v>174</v>
      </c>
      <c r="E6914" s="775">
        <v>0.4088</v>
      </c>
      <c r="F6914" s="775" t="s">
        <v>714</v>
      </c>
      <c r="G6914" s="775" t="s">
        <v>1444</v>
      </c>
      <c r="H6914" s="775" t="s">
        <v>1445</v>
      </c>
      <c r="I6914" s="775" t="s">
        <v>6404</v>
      </c>
    </row>
    <row r="6915" spans="1:9">
      <c r="A6915" s="775" t="str">
        <f>Table_wabobpsvr_AzureCalc_AzureCalcRateCard[[#This Row],[ServiceName]]&amp;Table_wabobpsvr_AzureCalc_AzureCalcRateCard[[#This Row],[Price_Level]]&amp;Table_wabobpsvr_AzureCalc_AzureCalcRateCard[[#This Row],[Region]]</f>
        <v>SQL DB Standard S1 Database HoursC13</v>
      </c>
      <c r="B6915" s="775">
        <v>13</v>
      </c>
      <c r="C6915" s="775" t="s">
        <v>680</v>
      </c>
      <c r="D6915" s="775" t="s">
        <v>177</v>
      </c>
      <c r="E6915" s="775">
        <v>4.5955000000000003E-2</v>
      </c>
      <c r="F6915" s="775" t="s">
        <v>1048</v>
      </c>
      <c r="G6915" s="775" t="s">
        <v>1702</v>
      </c>
      <c r="H6915" s="775" t="s">
        <v>3066</v>
      </c>
      <c r="I6915" s="775" t="s">
        <v>4933</v>
      </c>
    </row>
    <row r="6916" spans="1:9">
      <c r="A6916" s="775" t="str">
        <f>Table_wabobpsvr_AzureCalc_AzureCalcRateCard[[#This Row],[ServiceName]]&amp;Table_wabobpsvr_AzureCalc_AzureCalcRateCard[[#This Row],[Price_Level]]&amp;Table_wabobpsvr_AzureCalc_AzureCalcRateCard[[#This Row],[Region]]</f>
        <v>SQL DB Standard S1 Database HoursD13</v>
      </c>
      <c r="B6916" s="775">
        <v>13</v>
      </c>
      <c r="C6916" s="775" t="s">
        <v>680</v>
      </c>
      <c r="D6916" s="775" t="s">
        <v>176</v>
      </c>
      <c r="E6916" s="775">
        <v>4.444E-2</v>
      </c>
      <c r="F6916" s="775" t="s">
        <v>1048</v>
      </c>
      <c r="G6916" s="775" t="s">
        <v>1702</v>
      </c>
      <c r="H6916" s="775" t="s">
        <v>3066</v>
      </c>
      <c r="I6916" s="775" t="s">
        <v>4933</v>
      </c>
    </row>
    <row r="6917" spans="1:9">
      <c r="A6917" s="775" t="str">
        <f>Table_wabobpsvr_AzureCalc_AzureCalcRateCard[[#This Row],[ServiceName]]&amp;Table_wabobpsvr_AzureCalc_AzureCalcRateCard[[#This Row],[Price_Level]]&amp;Table_wabobpsvr_AzureCalc_AzureCalcRateCard[[#This Row],[Region]]</f>
        <v>SQL DB Standard S1 Database HoursMOSP11</v>
      </c>
      <c r="B6917" s="775">
        <v>11</v>
      </c>
      <c r="C6917" s="775" t="s">
        <v>680</v>
      </c>
      <c r="D6917" s="775" t="s">
        <v>606</v>
      </c>
      <c r="E6917" s="775">
        <v>4.7100000000000003E-2</v>
      </c>
      <c r="F6917" s="775" t="s">
        <v>1048</v>
      </c>
      <c r="G6917" s="775" t="s">
        <v>4235</v>
      </c>
      <c r="H6917" s="775" t="s">
        <v>4235</v>
      </c>
      <c r="I6917" s="775" t="s">
        <v>4934</v>
      </c>
    </row>
    <row r="6918" spans="1:9">
      <c r="A6918" s="775" t="str">
        <f>Table_wabobpsvr_AzureCalc_AzureCalcRateCard[[#This Row],[ServiceName]]&amp;Table_wabobpsvr_AzureCalc_AzureCalcRateCard[[#This Row],[Price_Level]]&amp;Table_wabobpsvr_AzureCalc_AzureCalcRateCard[[#This Row],[Region]]</f>
        <v>SQL DB Standard S1 Database HoursA11</v>
      </c>
      <c r="B6918" s="775">
        <v>11</v>
      </c>
      <c r="C6918" s="775" t="s">
        <v>680</v>
      </c>
      <c r="D6918" s="775" t="s">
        <v>174</v>
      </c>
      <c r="E6918" s="775">
        <v>4.5686999999999998E-2</v>
      </c>
      <c r="F6918" s="775" t="s">
        <v>1048</v>
      </c>
      <c r="G6918" s="775" t="s">
        <v>1632</v>
      </c>
      <c r="H6918" s="775" t="s">
        <v>3067</v>
      </c>
      <c r="I6918" s="775" t="s">
        <v>4934</v>
      </c>
    </row>
    <row r="6919" spans="1:9">
      <c r="A6919" s="775" t="str">
        <f>Table_wabobpsvr_AzureCalc_AzureCalcRateCard[[#This Row],[ServiceName]]&amp;Table_wabobpsvr_AzureCalc_AzureCalcRateCard[[#This Row],[Price_Level]]&amp;Table_wabobpsvr_AzureCalc_AzureCalcRateCard[[#This Row],[Region]]</f>
        <v>SQL DB Standard S1 Database HoursB11</v>
      </c>
      <c r="B6919" s="775">
        <v>11</v>
      </c>
      <c r="C6919" s="775" t="s">
        <v>680</v>
      </c>
      <c r="D6919" s="775" t="s">
        <v>175</v>
      </c>
      <c r="E6919" s="775">
        <v>4.4274000000000001E-2</v>
      </c>
      <c r="F6919" s="775" t="s">
        <v>1048</v>
      </c>
      <c r="G6919" s="775" t="s">
        <v>1632</v>
      </c>
      <c r="H6919" s="775" t="s">
        <v>3067</v>
      </c>
      <c r="I6919" s="775" t="s">
        <v>4934</v>
      </c>
    </row>
    <row r="6920" spans="1:9">
      <c r="A6920" s="775" t="str">
        <f>Table_wabobpsvr_AzureCalc_AzureCalcRateCard[[#This Row],[ServiceName]]&amp;Table_wabobpsvr_AzureCalc_AzureCalcRateCard[[#This Row],[Price_Level]]&amp;Table_wabobpsvr_AzureCalc_AzureCalcRateCard[[#This Row],[Region]]</f>
        <v>SQL DB Standard S1 Database HoursC11</v>
      </c>
      <c r="B6920" s="775">
        <v>11</v>
      </c>
      <c r="C6920" s="775" t="s">
        <v>680</v>
      </c>
      <c r="D6920" s="775" t="s">
        <v>177</v>
      </c>
      <c r="E6920" s="775">
        <v>4.2861000000000003E-2</v>
      </c>
      <c r="F6920" s="775" t="s">
        <v>1048</v>
      </c>
      <c r="G6920" s="775" t="s">
        <v>1632</v>
      </c>
      <c r="H6920" s="775" t="s">
        <v>3067</v>
      </c>
      <c r="I6920" s="775" t="s">
        <v>4934</v>
      </c>
    </row>
    <row r="6921" spans="1:9">
      <c r="A6921" s="775" t="str">
        <f>Table_wabobpsvr_AzureCalc_AzureCalcRateCard[[#This Row],[ServiceName]]&amp;Table_wabobpsvr_AzureCalc_AzureCalcRateCard[[#This Row],[Price_Level]]&amp;Table_wabobpsvr_AzureCalc_AzureCalcRateCard[[#This Row],[Region]]</f>
        <v>SQL DB Standard S1 Database HoursD11</v>
      </c>
      <c r="B6921" s="775">
        <v>11</v>
      </c>
      <c r="C6921" s="775" t="s">
        <v>680</v>
      </c>
      <c r="D6921" s="775" t="s">
        <v>176</v>
      </c>
      <c r="E6921" s="775">
        <v>4.1447999999999999E-2</v>
      </c>
      <c r="F6921" s="775" t="s">
        <v>1048</v>
      </c>
      <c r="G6921" s="775" t="s">
        <v>1632</v>
      </c>
      <c r="H6921" s="775" t="s">
        <v>3067</v>
      </c>
      <c r="I6921" s="775" t="s">
        <v>4934</v>
      </c>
    </row>
    <row r="6922" spans="1:9">
      <c r="A6922" s="775" t="str">
        <f>Table_wabobpsvr_AzureCalc_AzureCalcRateCard[[#This Row],[ServiceName]]&amp;Table_wabobpsvr_AzureCalc_AzureCalcRateCard[[#This Row],[Price_Level]]&amp;Table_wabobpsvr_AzureCalc_AzureCalcRateCard[[#This Row],[Region]]</f>
        <v>SQL DB Standard S1 Database HoursMOSP12</v>
      </c>
      <c r="B6922" s="775">
        <v>12</v>
      </c>
      <c r="C6922" s="775" t="s">
        <v>680</v>
      </c>
      <c r="D6922" s="775" t="s">
        <v>606</v>
      </c>
      <c r="E6922" s="775">
        <v>4.7100000000000003E-2</v>
      </c>
      <c r="F6922" s="775" t="s">
        <v>1048</v>
      </c>
      <c r="G6922" s="775" t="s">
        <v>4235</v>
      </c>
      <c r="H6922" s="775" t="s">
        <v>4235</v>
      </c>
      <c r="I6922" s="775" t="s">
        <v>4935</v>
      </c>
    </row>
    <row r="6923" spans="1:9">
      <c r="A6923" s="775" t="str">
        <f>Table_wabobpsvr_AzureCalc_AzureCalcRateCard[[#This Row],[ServiceName]]&amp;Table_wabobpsvr_AzureCalc_AzureCalcRateCard[[#This Row],[Price_Level]]&amp;Table_wabobpsvr_AzureCalc_AzureCalcRateCard[[#This Row],[Region]]</f>
        <v>SQL DB Standard S1 Database HoursA12</v>
      </c>
      <c r="B6923" s="775">
        <v>12</v>
      </c>
      <c r="C6923" s="775" t="s">
        <v>680</v>
      </c>
      <c r="D6923" s="775" t="s">
        <v>174</v>
      </c>
      <c r="E6923" s="775">
        <v>4.5686999999999998E-2</v>
      </c>
      <c r="F6923" s="775" t="s">
        <v>1048</v>
      </c>
      <c r="G6923" s="775" t="s">
        <v>1700</v>
      </c>
      <c r="H6923" s="775" t="s">
        <v>3068</v>
      </c>
      <c r="I6923" s="775" t="s">
        <v>4935</v>
      </c>
    </row>
    <row r="6924" spans="1:9">
      <c r="A6924" s="775" t="str">
        <f>Table_wabobpsvr_AzureCalc_AzureCalcRateCard[[#This Row],[ServiceName]]&amp;Table_wabobpsvr_AzureCalc_AzureCalcRateCard[[#This Row],[Price_Level]]&amp;Table_wabobpsvr_AzureCalc_AzureCalcRateCard[[#This Row],[Region]]</f>
        <v>SQL DB Standard S1 Database HoursB12</v>
      </c>
      <c r="B6924" s="775">
        <v>12</v>
      </c>
      <c r="C6924" s="775" t="s">
        <v>680</v>
      </c>
      <c r="D6924" s="775" t="s">
        <v>175</v>
      </c>
      <c r="E6924" s="775">
        <v>4.4274000000000001E-2</v>
      </c>
      <c r="F6924" s="775" t="s">
        <v>1048</v>
      </c>
      <c r="G6924" s="775" t="s">
        <v>1700</v>
      </c>
      <c r="H6924" s="775" t="s">
        <v>3068</v>
      </c>
      <c r="I6924" s="775" t="s">
        <v>4935</v>
      </c>
    </row>
    <row r="6925" spans="1:9">
      <c r="A6925" s="775" t="str">
        <f>Table_wabobpsvr_AzureCalc_AzureCalcRateCard[[#This Row],[ServiceName]]&amp;Table_wabobpsvr_AzureCalc_AzureCalcRateCard[[#This Row],[Price_Level]]&amp;Table_wabobpsvr_AzureCalc_AzureCalcRateCard[[#This Row],[Region]]</f>
        <v>SQL DB Standard S1 Database HoursC12</v>
      </c>
      <c r="B6925" s="775">
        <v>12</v>
      </c>
      <c r="C6925" s="775" t="s">
        <v>680</v>
      </c>
      <c r="D6925" s="775" t="s">
        <v>177</v>
      </c>
      <c r="E6925" s="775">
        <v>4.2861000000000003E-2</v>
      </c>
      <c r="F6925" s="775" t="s">
        <v>1048</v>
      </c>
      <c r="G6925" s="775" t="s">
        <v>1700</v>
      </c>
      <c r="H6925" s="775" t="s">
        <v>3068</v>
      </c>
      <c r="I6925" s="775" t="s">
        <v>4935</v>
      </c>
    </row>
    <row r="6926" spans="1:9">
      <c r="A6926" s="775" t="str">
        <f>Table_wabobpsvr_AzureCalc_AzureCalcRateCard[[#This Row],[ServiceName]]&amp;Table_wabobpsvr_AzureCalc_AzureCalcRateCard[[#This Row],[Price_Level]]&amp;Table_wabobpsvr_AzureCalc_AzureCalcRateCard[[#This Row],[Region]]</f>
        <v>SQL DB Standard S1 Database HoursD12</v>
      </c>
      <c r="B6926" s="775">
        <v>12</v>
      </c>
      <c r="C6926" s="775" t="s">
        <v>680</v>
      </c>
      <c r="D6926" s="775" t="s">
        <v>176</v>
      </c>
      <c r="E6926" s="775">
        <v>4.1447999999999999E-2</v>
      </c>
      <c r="F6926" s="775" t="s">
        <v>1048</v>
      </c>
      <c r="G6926" s="775" t="s">
        <v>1700</v>
      </c>
      <c r="H6926" s="775" t="s">
        <v>3068</v>
      </c>
      <c r="I6926" s="775" t="s">
        <v>4935</v>
      </c>
    </row>
    <row r="6927" spans="1:9">
      <c r="A6927" s="775" t="str">
        <f>Table_wabobpsvr_AzureCalc_AzureCalcRateCard[[#This Row],[ServiceName]]&amp;Table_wabobpsvr_AzureCalc_AzureCalcRateCard[[#This Row],[Price_Level]]&amp;Table_wabobpsvr_AzureCalc_AzureCalcRateCard[[#This Row],[Region]]</f>
        <v>Basic_D1 VM (Non-Windows)D9</v>
      </c>
      <c r="B6927" s="775">
        <v>9</v>
      </c>
      <c r="C6927" s="775" t="s">
        <v>680</v>
      </c>
      <c r="D6927" s="775" t="s">
        <v>176</v>
      </c>
      <c r="E6927" s="775">
        <v>8.6239999999999997E-2</v>
      </c>
      <c r="F6927" s="775" t="s">
        <v>1086</v>
      </c>
      <c r="G6927" s="775" t="s">
        <v>4235</v>
      </c>
      <c r="H6927" s="775" t="s">
        <v>4235</v>
      </c>
      <c r="I6927" s="775" t="s">
        <v>4936</v>
      </c>
    </row>
    <row r="6928" spans="1:9">
      <c r="A6928" s="775" t="str">
        <f>Table_wabobpsvr_AzureCalc_AzureCalcRateCard[[#This Row],[ServiceName]]&amp;Table_wabobpsvr_AzureCalc_AzureCalcRateCard[[#This Row],[Price_Level]]&amp;Table_wabobpsvr_AzureCalc_AzureCalcRateCard[[#This Row],[Region]]</f>
        <v>Standard_G2 VM (Windows)D4</v>
      </c>
      <c r="B6928" s="775">
        <v>4</v>
      </c>
      <c r="C6928" s="775" t="s">
        <v>87</v>
      </c>
      <c r="D6928" s="775" t="s">
        <v>176</v>
      </c>
      <c r="E6928" s="775">
        <v>1.179</v>
      </c>
      <c r="F6928" s="775" t="s">
        <v>3060</v>
      </c>
      <c r="G6928" s="775" t="s">
        <v>3061</v>
      </c>
      <c r="H6928" s="775" t="s">
        <v>3062</v>
      </c>
      <c r="I6928" s="775" t="s">
        <v>4937</v>
      </c>
    </row>
    <row r="6929" spans="1:9">
      <c r="A6929" s="775" t="str">
        <f>Table_wabobpsvr_AzureCalc_AzureCalcRateCard[[#This Row],[ServiceName]]&amp;Table_wabobpsvr_AzureCalc_AzureCalcRateCard[[#This Row],[Price_Level]]&amp;Table_wabobpsvr_AzureCalc_AzureCalcRateCard[[#This Row],[Region]]</f>
        <v>Machine Learning API Service Prediction HoursA10</v>
      </c>
      <c r="B6929" s="775">
        <v>10</v>
      </c>
      <c r="C6929" s="775" t="s">
        <v>4235</v>
      </c>
      <c r="D6929" s="775" t="s">
        <v>174</v>
      </c>
      <c r="E6929" s="775">
        <v>999999</v>
      </c>
      <c r="F6929" s="775" t="s">
        <v>1082</v>
      </c>
      <c r="G6929" s="775" t="s">
        <v>4235</v>
      </c>
      <c r="H6929" s="775" t="s">
        <v>4235</v>
      </c>
      <c r="I6929" s="775" t="s">
        <v>4235</v>
      </c>
    </row>
    <row r="6930" spans="1:9">
      <c r="A6930" s="775" t="str">
        <f>Table_wabobpsvr_AzureCalc_AzureCalcRateCard[[#This Row],[ServiceName]]&amp;Table_wabobpsvr_AzureCalc_AzureCalcRateCard[[#This Row],[Price_Level]]&amp;Table_wabobpsvr_AzureCalc_AzureCalcRateCard[[#This Row],[Region]]</f>
        <v>Machine Learning API Service Prediction HoursB10</v>
      </c>
      <c r="B6930" s="775">
        <v>10</v>
      </c>
      <c r="C6930" s="775" t="s">
        <v>4235</v>
      </c>
      <c r="D6930" s="775" t="s">
        <v>175</v>
      </c>
      <c r="E6930" s="775">
        <v>999999</v>
      </c>
      <c r="F6930" s="775" t="s">
        <v>1082</v>
      </c>
      <c r="G6930" s="775" t="s">
        <v>4235</v>
      </c>
      <c r="H6930" s="775" t="s">
        <v>4235</v>
      </c>
      <c r="I6930" s="775" t="s">
        <v>4235</v>
      </c>
    </row>
    <row r="6931" spans="1:9">
      <c r="A6931" s="775" t="str">
        <f>Table_wabobpsvr_AzureCalc_AzureCalcRateCard[[#This Row],[ServiceName]]&amp;Table_wabobpsvr_AzureCalc_AzureCalcRateCard[[#This Row],[Price_Level]]&amp;Table_wabobpsvr_AzureCalc_AzureCalcRateCard[[#This Row],[Region]]</f>
        <v>Machine Learning API Service Prediction HoursC10</v>
      </c>
      <c r="B6931" s="775">
        <v>10</v>
      </c>
      <c r="C6931" s="775" t="s">
        <v>4235</v>
      </c>
      <c r="D6931" s="775" t="s">
        <v>177</v>
      </c>
      <c r="E6931" s="775">
        <v>999999</v>
      </c>
      <c r="F6931" s="775" t="s">
        <v>1082</v>
      </c>
      <c r="G6931" s="775" t="s">
        <v>4235</v>
      </c>
      <c r="H6931" s="775" t="s">
        <v>4235</v>
      </c>
      <c r="I6931" s="775" t="s">
        <v>4235</v>
      </c>
    </row>
    <row r="6932" spans="1:9">
      <c r="A6932" s="775" t="str">
        <f>Table_wabobpsvr_AzureCalc_AzureCalcRateCard[[#This Row],[ServiceName]]&amp;Table_wabobpsvr_AzureCalc_AzureCalcRateCard[[#This Row],[Price_Level]]&amp;Table_wabobpsvr_AzureCalc_AzureCalcRateCard[[#This Row],[Region]]</f>
        <v>Machine Learning API Service Prediction HoursD10</v>
      </c>
      <c r="B6932" s="775">
        <v>10</v>
      </c>
      <c r="C6932" s="775" t="s">
        <v>4235</v>
      </c>
      <c r="D6932" s="775" t="s">
        <v>176</v>
      </c>
      <c r="E6932" s="775">
        <v>999999</v>
      </c>
      <c r="F6932" s="775" t="s">
        <v>1082</v>
      </c>
      <c r="G6932" s="775" t="s">
        <v>4235</v>
      </c>
      <c r="H6932" s="775" t="s">
        <v>4235</v>
      </c>
      <c r="I6932" s="775" t="s">
        <v>4235</v>
      </c>
    </row>
    <row r="6933" spans="1:9">
      <c r="A6933" s="775" t="str">
        <f>Table_wabobpsvr_AzureCalc_AzureCalcRateCard[[#This Row],[ServiceName]]&amp;Table_wabobpsvr_AzureCalc_AzureCalcRateCard[[#This Row],[Price_Level]]&amp;Table_wabobpsvr_AzureCalc_AzureCalcRateCard[[#This Row],[Region]]</f>
        <v>Machine Learning API Service Prediction HoursMOSP11</v>
      </c>
      <c r="B6933" s="775">
        <v>11</v>
      </c>
      <c r="C6933" s="775" t="s">
        <v>4235</v>
      </c>
      <c r="D6933" s="775" t="s">
        <v>606</v>
      </c>
      <c r="E6933" s="775">
        <v>999999</v>
      </c>
      <c r="F6933" s="775" t="s">
        <v>1082</v>
      </c>
      <c r="G6933" s="775" t="s">
        <v>4235</v>
      </c>
      <c r="H6933" s="775" t="s">
        <v>4235</v>
      </c>
      <c r="I6933" s="775" t="s">
        <v>4235</v>
      </c>
    </row>
    <row r="6934" spans="1:9">
      <c r="A6934" s="775" t="str">
        <f>Table_wabobpsvr_AzureCalc_AzureCalcRateCard[[#This Row],[ServiceName]]&amp;Table_wabobpsvr_AzureCalc_AzureCalcRateCard[[#This Row],[Price_Level]]&amp;Table_wabobpsvr_AzureCalc_AzureCalcRateCard[[#This Row],[Region]]</f>
        <v>Machine Learning API Service Prediction HoursA11</v>
      </c>
      <c r="B6934" s="775">
        <v>11</v>
      </c>
      <c r="C6934" s="775" t="s">
        <v>4235</v>
      </c>
      <c r="D6934" s="775" t="s">
        <v>174</v>
      </c>
      <c r="E6934" s="775">
        <v>999999</v>
      </c>
      <c r="F6934" s="775" t="s">
        <v>1082</v>
      </c>
      <c r="G6934" s="775" t="s">
        <v>4235</v>
      </c>
      <c r="H6934" s="775" t="s">
        <v>4235</v>
      </c>
      <c r="I6934" s="775" t="s">
        <v>4235</v>
      </c>
    </row>
    <row r="6935" spans="1:9">
      <c r="A6935" s="775" t="str">
        <f>Table_wabobpsvr_AzureCalc_AzureCalcRateCard[[#This Row],[ServiceName]]&amp;Table_wabobpsvr_AzureCalc_AzureCalcRateCard[[#This Row],[Price_Level]]&amp;Table_wabobpsvr_AzureCalc_AzureCalcRateCard[[#This Row],[Region]]</f>
        <v>Machine Learning API Service Prediction HoursB11</v>
      </c>
      <c r="B6935" s="775">
        <v>11</v>
      </c>
      <c r="C6935" s="775" t="s">
        <v>4235</v>
      </c>
      <c r="D6935" s="775" t="s">
        <v>175</v>
      </c>
      <c r="E6935" s="775">
        <v>999999</v>
      </c>
      <c r="F6935" s="775" t="s">
        <v>1082</v>
      </c>
      <c r="G6935" s="775" t="s">
        <v>4235</v>
      </c>
      <c r="H6935" s="775" t="s">
        <v>4235</v>
      </c>
      <c r="I6935" s="775" t="s">
        <v>4235</v>
      </c>
    </row>
    <row r="6936" spans="1:9">
      <c r="A6936" s="775" t="str">
        <f>Table_wabobpsvr_AzureCalc_AzureCalcRateCard[[#This Row],[ServiceName]]&amp;Table_wabobpsvr_AzureCalc_AzureCalcRateCard[[#This Row],[Price_Level]]&amp;Table_wabobpsvr_AzureCalc_AzureCalcRateCard[[#This Row],[Region]]</f>
        <v>Machine Learning API Service Prediction HoursC11</v>
      </c>
      <c r="B6936" s="775">
        <v>11</v>
      </c>
      <c r="C6936" s="775" t="s">
        <v>4235</v>
      </c>
      <c r="D6936" s="775" t="s">
        <v>177</v>
      </c>
      <c r="E6936" s="775">
        <v>999999</v>
      </c>
      <c r="F6936" s="775" t="s">
        <v>1082</v>
      </c>
      <c r="G6936" s="775" t="s">
        <v>4235</v>
      </c>
      <c r="H6936" s="775" t="s">
        <v>4235</v>
      </c>
      <c r="I6936" s="775" t="s">
        <v>4235</v>
      </c>
    </row>
    <row r="6937" spans="1:9">
      <c r="A6937" s="775" t="str">
        <f>Table_wabobpsvr_AzureCalc_AzureCalcRateCard[[#This Row],[ServiceName]]&amp;Table_wabobpsvr_AzureCalc_AzureCalcRateCard[[#This Row],[Price_Level]]&amp;Table_wabobpsvr_AzureCalc_AzureCalcRateCard[[#This Row],[Region]]</f>
        <v>Machine Learning API Service Prediction HoursD11</v>
      </c>
      <c r="B6937" s="775">
        <v>11</v>
      </c>
      <c r="C6937" s="775" t="s">
        <v>4235</v>
      </c>
      <c r="D6937" s="775" t="s">
        <v>176</v>
      </c>
      <c r="E6937" s="775">
        <v>999999</v>
      </c>
      <c r="F6937" s="775" t="s">
        <v>1082</v>
      </c>
      <c r="G6937" s="775" t="s">
        <v>4235</v>
      </c>
      <c r="H6937" s="775" t="s">
        <v>4235</v>
      </c>
      <c r="I6937" s="775" t="s">
        <v>4235</v>
      </c>
    </row>
    <row r="6938" spans="1:9">
      <c r="A6938" s="775" t="str">
        <f>Table_wabobpsvr_AzureCalc_AzureCalcRateCard[[#This Row],[ServiceName]]&amp;Table_wabobpsvr_AzureCalc_AzureCalcRateCard[[#This Row],[Price_Level]]&amp;Table_wabobpsvr_AzureCalc_AzureCalcRateCard[[#This Row],[Region]]</f>
        <v>Machine Learning API Service Prediction HoursMOSP12</v>
      </c>
      <c r="B6938" s="775">
        <v>12</v>
      </c>
      <c r="C6938" s="775" t="s">
        <v>4235</v>
      </c>
      <c r="D6938" s="775" t="s">
        <v>606</v>
      </c>
      <c r="E6938" s="775">
        <v>999999</v>
      </c>
      <c r="F6938" s="775" t="s">
        <v>1082</v>
      </c>
      <c r="G6938" s="775" t="s">
        <v>4235</v>
      </c>
      <c r="H6938" s="775" t="s">
        <v>4235</v>
      </c>
      <c r="I6938" s="775" t="s">
        <v>4235</v>
      </c>
    </row>
    <row r="6939" spans="1:9">
      <c r="A6939" s="775" t="str">
        <f>Table_wabobpsvr_AzureCalc_AzureCalcRateCard[[#This Row],[ServiceName]]&amp;Table_wabobpsvr_AzureCalc_AzureCalcRateCard[[#This Row],[Price_Level]]&amp;Table_wabobpsvr_AzureCalc_AzureCalcRateCard[[#This Row],[Region]]</f>
        <v>Machine Learning API Service Prediction HoursA12</v>
      </c>
      <c r="B6939" s="775">
        <v>12</v>
      </c>
      <c r="C6939" s="775" t="s">
        <v>4235</v>
      </c>
      <c r="D6939" s="775" t="s">
        <v>174</v>
      </c>
      <c r="E6939" s="775">
        <v>999999</v>
      </c>
      <c r="F6939" s="775" t="s">
        <v>1082</v>
      </c>
      <c r="G6939" s="775" t="s">
        <v>4235</v>
      </c>
      <c r="H6939" s="775" t="s">
        <v>4235</v>
      </c>
      <c r="I6939" s="775" t="s">
        <v>4235</v>
      </c>
    </row>
    <row r="6940" spans="1:9">
      <c r="A6940" s="775" t="str">
        <f>Table_wabobpsvr_AzureCalc_AzureCalcRateCard[[#This Row],[ServiceName]]&amp;Table_wabobpsvr_AzureCalc_AzureCalcRateCard[[#This Row],[Price_Level]]&amp;Table_wabobpsvr_AzureCalc_AzureCalcRateCard[[#This Row],[Region]]</f>
        <v>Machine Learning API Service Prediction HoursB12</v>
      </c>
      <c r="B6940" s="775">
        <v>12</v>
      </c>
      <c r="C6940" s="775" t="s">
        <v>4235</v>
      </c>
      <c r="D6940" s="775" t="s">
        <v>175</v>
      </c>
      <c r="E6940" s="775">
        <v>999999</v>
      </c>
      <c r="F6940" s="775" t="s">
        <v>1082</v>
      </c>
      <c r="G6940" s="775" t="s">
        <v>4235</v>
      </c>
      <c r="H6940" s="775" t="s">
        <v>4235</v>
      </c>
      <c r="I6940" s="775" t="s">
        <v>4235</v>
      </c>
    </row>
    <row r="6941" spans="1:9">
      <c r="A6941" s="775" t="str">
        <f>Table_wabobpsvr_AzureCalc_AzureCalcRateCard[[#This Row],[ServiceName]]&amp;Table_wabobpsvr_AzureCalc_AzureCalcRateCard[[#This Row],[Price_Level]]&amp;Table_wabobpsvr_AzureCalc_AzureCalcRateCard[[#This Row],[Region]]</f>
        <v>Machine Learning API Service Prediction HoursC12</v>
      </c>
      <c r="B6941" s="775">
        <v>12</v>
      </c>
      <c r="C6941" s="775" t="s">
        <v>4235</v>
      </c>
      <c r="D6941" s="775" t="s">
        <v>177</v>
      </c>
      <c r="E6941" s="775">
        <v>999999</v>
      </c>
      <c r="F6941" s="775" t="s">
        <v>1082</v>
      </c>
      <c r="G6941" s="775" t="s">
        <v>4235</v>
      </c>
      <c r="H6941" s="775" t="s">
        <v>4235</v>
      </c>
      <c r="I6941" s="775" t="s">
        <v>4235</v>
      </c>
    </row>
    <row r="6942" spans="1:9">
      <c r="A6942" s="775" t="str">
        <f>Table_wabobpsvr_AzureCalc_AzureCalcRateCard[[#This Row],[ServiceName]]&amp;Table_wabobpsvr_AzureCalc_AzureCalcRateCard[[#This Row],[Price_Level]]&amp;Table_wabobpsvr_AzureCalc_AzureCalcRateCard[[#This Row],[Region]]</f>
        <v>Machine Learning API Service Prediction HoursD12</v>
      </c>
      <c r="B6942" s="775">
        <v>12</v>
      </c>
      <c r="C6942" s="775" t="s">
        <v>4235</v>
      </c>
      <c r="D6942" s="775" t="s">
        <v>176</v>
      </c>
      <c r="E6942" s="775">
        <v>999999</v>
      </c>
      <c r="F6942" s="775" t="s">
        <v>1082</v>
      </c>
      <c r="G6942" s="775" t="s">
        <v>4235</v>
      </c>
      <c r="H6942" s="775" t="s">
        <v>4235</v>
      </c>
      <c r="I6942" s="775" t="s">
        <v>4235</v>
      </c>
    </row>
    <row r="6943" spans="1:9">
      <c r="A6943" s="775" t="str">
        <f>Table_wabobpsvr_AzureCalc_AzureCalcRateCard[[#This Row],[ServiceName]]&amp;Table_wabobpsvr_AzureCalc_AzureCalcRateCard[[#This Row],[Price_Level]]&amp;Table_wabobpsvr_AzureCalc_AzureCalcRateCard[[#This Row],[Region]]</f>
        <v>Machine Learning API Service Prediction HoursMOSP13</v>
      </c>
      <c r="B6943" s="775">
        <v>13</v>
      </c>
      <c r="C6943" s="775" t="s">
        <v>4235</v>
      </c>
      <c r="D6943" s="775" t="s">
        <v>606</v>
      </c>
      <c r="E6943" s="775">
        <v>999999</v>
      </c>
      <c r="F6943" s="775" t="s">
        <v>1082</v>
      </c>
      <c r="G6943" s="775" t="s">
        <v>4235</v>
      </c>
      <c r="H6943" s="775" t="s">
        <v>4235</v>
      </c>
      <c r="I6943" s="775" t="s">
        <v>4235</v>
      </c>
    </row>
    <row r="6944" spans="1:9">
      <c r="A6944" s="775" t="str">
        <f>Table_wabobpsvr_AzureCalc_AzureCalcRateCard[[#This Row],[ServiceName]]&amp;Table_wabobpsvr_AzureCalc_AzureCalcRateCard[[#This Row],[Price_Level]]&amp;Table_wabobpsvr_AzureCalc_AzureCalcRateCard[[#This Row],[Region]]</f>
        <v>Machine Learning API Service Prediction HoursA13</v>
      </c>
      <c r="B6944" s="775">
        <v>13</v>
      </c>
      <c r="C6944" s="775" t="s">
        <v>4235</v>
      </c>
      <c r="D6944" s="775" t="s">
        <v>174</v>
      </c>
      <c r="E6944" s="775">
        <v>999999</v>
      </c>
      <c r="F6944" s="775" t="s">
        <v>1082</v>
      </c>
      <c r="G6944" s="775" t="s">
        <v>4235</v>
      </c>
      <c r="H6944" s="775" t="s">
        <v>4235</v>
      </c>
      <c r="I6944" s="775" t="s">
        <v>4235</v>
      </c>
    </row>
    <row r="6945" spans="1:9">
      <c r="A6945" s="775" t="str">
        <f>Table_wabobpsvr_AzureCalc_AzureCalcRateCard[[#This Row],[ServiceName]]&amp;Table_wabobpsvr_AzureCalc_AzureCalcRateCard[[#This Row],[Price_Level]]&amp;Table_wabobpsvr_AzureCalc_AzureCalcRateCard[[#This Row],[Region]]</f>
        <v>Machine Learning API Service Prediction HoursB13</v>
      </c>
      <c r="B6945" s="775">
        <v>13</v>
      </c>
      <c r="C6945" s="775" t="s">
        <v>4235</v>
      </c>
      <c r="D6945" s="775" t="s">
        <v>175</v>
      </c>
      <c r="E6945" s="775">
        <v>999999</v>
      </c>
      <c r="F6945" s="775" t="s">
        <v>1082</v>
      </c>
      <c r="G6945" s="775" t="s">
        <v>4235</v>
      </c>
      <c r="H6945" s="775" t="s">
        <v>4235</v>
      </c>
      <c r="I6945" s="775" t="s">
        <v>4235</v>
      </c>
    </row>
    <row r="6946" spans="1:9">
      <c r="A6946" s="775" t="str">
        <f>Table_wabobpsvr_AzureCalc_AzureCalcRateCard[[#This Row],[ServiceName]]&amp;Table_wabobpsvr_AzureCalc_AzureCalcRateCard[[#This Row],[Price_Level]]&amp;Table_wabobpsvr_AzureCalc_AzureCalcRateCard[[#This Row],[Region]]</f>
        <v>Machine Learning API Service Prediction HoursC13</v>
      </c>
      <c r="B6946" s="775">
        <v>13</v>
      </c>
      <c r="C6946" s="775" t="s">
        <v>4235</v>
      </c>
      <c r="D6946" s="775" t="s">
        <v>177</v>
      </c>
      <c r="E6946" s="775">
        <v>999999</v>
      </c>
      <c r="F6946" s="775" t="s">
        <v>1082</v>
      </c>
      <c r="G6946" s="775" t="s">
        <v>4235</v>
      </c>
      <c r="H6946" s="775" t="s">
        <v>4235</v>
      </c>
      <c r="I6946" s="775" t="s">
        <v>4235</v>
      </c>
    </row>
    <row r="6947" spans="1:9">
      <c r="A6947" s="775" t="str">
        <f>Table_wabobpsvr_AzureCalc_AzureCalcRateCard[[#This Row],[ServiceName]]&amp;Table_wabobpsvr_AzureCalc_AzureCalcRateCard[[#This Row],[Price_Level]]&amp;Table_wabobpsvr_AzureCalc_AzureCalcRateCard[[#This Row],[Region]]</f>
        <v>Machine Learning API Service Prediction HoursD13</v>
      </c>
      <c r="B6947" s="775">
        <v>13</v>
      </c>
      <c r="C6947" s="775" t="s">
        <v>4235</v>
      </c>
      <c r="D6947" s="775" t="s">
        <v>176</v>
      </c>
      <c r="E6947" s="775">
        <v>999999</v>
      </c>
      <c r="F6947" s="775" t="s">
        <v>1082</v>
      </c>
      <c r="G6947" s="775" t="s">
        <v>4235</v>
      </c>
      <c r="H6947" s="775" t="s">
        <v>4235</v>
      </c>
      <c r="I6947" s="775" t="s">
        <v>4235</v>
      </c>
    </row>
    <row r="6948" spans="1:9">
      <c r="A6948" s="775" t="str">
        <f>Table_wabobpsvr_AzureCalc_AzureCalcRateCard[[#This Row],[ServiceName]]&amp;Table_wabobpsvr_AzureCalc_AzureCalcRateCard[[#This Row],[Price_Level]]&amp;Table_wabobpsvr_AzureCalc_AzureCalcRateCard[[#This Row],[Region]]</f>
        <v>Standard_G3 VM (Windows)MOSP4</v>
      </c>
      <c r="B6948" s="775">
        <v>4</v>
      </c>
      <c r="C6948" s="775" t="s">
        <v>87</v>
      </c>
      <c r="D6948" s="775" t="s">
        <v>606</v>
      </c>
      <c r="E6948" s="775">
        <v>2.68</v>
      </c>
      <c r="F6948" s="775" t="s">
        <v>3069</v>
      </c>
      <c r="G6948" s="775" t="s">
        <v>4235</v>
      </c>
      <c r="H6948" s="775" t="s">
        <v>4235</v>
      </c>
      <c r="I6948" s="775" t="s">
        <v>4938</v>
      </c>
    </row>
    <row r="6949" spans="1:9">
      <c r="A6949" s="775" t="str">
        <f>Table_wabobpsvr_AzureCalc_AzureCalcRateCard[[#This Row],[ServiceName]]&amp;Table_wabobpsvr_AzureCalc_AzureCalcRateCard[[#This Row],[Price_Level]]&amp;Table_wabobpsvr_AzureCalc_AzureCalcRateCard[[#This Row],[Region]]</f>
        <v>Websites Standard MediumA</v>
      </c>
      <c r="B6949" s="775"/>
      <c r="C6949" s="775" t="s">
        <v>87</v>
      </c>
      <c r="D6949" s="775" t="s">
        <v>174</v>
      </c>
      <c r="E6949" s="775">
        <v>0.18396000000000001</v>
      </c>
      <c r="F6949" s="775" t="s">
        <v>1244</v>
      </c>
      <c r="G6949" s="775" t="s">
        <v>2481</v>
      </c>
      <c r="H6949" s="775" t="s">
        <v>2482</v>
      </c>
      <c r="I6949" s="775" t="s">
        <v>4235</v>
      </c>
    </row>
    <row r="6950" spans="1:9">
      <c r="A6950" s="775" t="str">
        <f>Table_wabobpsvr_AzureCalc_AzureCalcRateCard[[#This Row],[ServiceName]]&amp;Table_wabobpsvr_AzureCalc_AzureCalcRateCard[[#This Row],[Price_Level]]&amp;Table_wabobpsvr_AzureCalc_AzureCalcRateCard[[#This Row],[Region]]</f>
        <v>Websites Standard MediumB</v>
      </c>
      <c r="B6950" s="775"/>
      <c r="C6950" s="775" t="s">
        <v>87</v>
      </c>
      <c r="D6950" s="775" t="s">
        <v>175</v>
      </c>
      <c r="E6950" s="775">
        <v>0.1764</v>
      </c>
      <c r="F6950" s="775" t="s">
        <v>1244</v>
      </c>
      <c r="G6950" s="775" t="s">
        <v>2481</v>
      </c>
      <c r="H6950" s="775" t="s">
        <v>2482</v>
      </c>
      <c r="I6950" s="775" t="s">
        <v>4235</v>
      </c>
    </row>
    <row r="6951" spans="1:9">
      <c r="A6951" s="775" t="str">
        <f>Table_wabobpsvr_AzureCalc_AzureCalcRateCard[[#This Row],[ServiceName]]&amp;Table_wabobpsvr_AzureCalc_AzureCalcRateCard[[#This Row],[Price_Level]]&amp;Table_wabobpsvr_AzureCalc_AzureCalcRateCard[[#This Row],[Region]]</f>
        <v>Websites Standard MediumC</v>
      </c>
      <c r="B6951" s="775"/>
      <c r="C6951" s="775" t="s">
        <v>87</v>
      </c>
      <c r="D6951" s="775" t="s">
        <v>177</v>
      </c>
      <c r="E6951" s="775">
        <v>0.16883999999999999</v>
      </c>
      <c r="F6951" s="775" t="s">
        <v>1244</v>
      </c>
      <c r="G6951" s="775" t="s">
        <v>2481</v>
      </c>
      <c r="H6951" s="775" t="s">
        <v>2482</v>
      </c>
      <c r="I6951" s="775" t="s">
        <v>4235</v>
      </c>
    </row>
    <row r="6952" spans="1:9">
      <c r="A6952" s="1039" t="str">
        <f>Table_wabobpsvr_AzureCalc_AzureCalcRateCard[[#This Row],[ServiceName]]&amp;Table_wabobpsvr_AzureCalc_AzureCalcRateCard[[#This Row],[Price_Level]]&amp;Table_wabobpsvr_AzureCalc_AzureCalcRateCard[[#This Row],[Region]]</f>
        <v>Websites Standard MediumD</v>
      </c>
      <c r="B6952" s="1039"/>
      <c r="C6952" s="1039" t="s">
        <v>87</v>
      </c>
      <c r="D6952" s="1039" t="s">
        <v>176</v>
      </c>
      <c r="E6952" s="1039">
        <v>0.16128000000000001</v>
      </c>
      <c r="F6952" s="1039" t="s">
        <v>1244</v>
      </c>
      <c r="G6952" s="775" t="s">
        <v>2481</v>
      </c>
      <c r="H6952" s="775" t="s">
        <v>2482</v>
      </c>
      <c r="I6952" s="775" t="s">
        <v>4235</v>
      </c>
    </row>
    <row r="6953" spans="1:9">
      <c r="A6953" s="775" t="str">
        <f>Table_wabobpsvr_AzureCalc_AzureCalcRateCard[[#This Row],[ServiceName]]&amp;Table_wabobpsvr_AzureCalc_AzureCalcRateCard[[#This Row],[Price_Level]]&amp;Table_wabobpsvr_AzureCalc_AzureCalcRateCard[[#This Row],[Region]]</f>
        <v>Websites Standard SmallMOSP</v>
      </c>
      <c r="B6953" s="775"/>
      <c r="C6953" s="775" t="s">
        <v>87</v>
      </c>
      <c r="D6953" s="775" t="s">
        <v>606</v>
      </c>
      <c r="E6953" s="775">
        <v>0.126</v>
      </c>
      <c r="F6953" s="775" t="s">
        <v>1369</v>
      </c>
      <c r="G6953" s="775" t="s">
        <v>4235</v>
      </c>
      <c r="H6953" s="775" t="s">
        <v>4235</v>
      </c>
      <c r="I6953" s="775" t="s">
        <v>4235</v>
      </c>
    </row>
    <row r="6954" spans="1:9">
      <c r="A6954" s="775" t="str">
        <f>Table_wabobpsvr_AzureCalc_AzureCalcRateCard[[#This Row],[ServiceName]]&amp;Table_wabobpsvr_AzureCalc_AzureCalcRateCard[[#This Row],[Price_Level]]&amp;Table_wabobpsvr_AzureCalc_AzureCalcRateCard[[#This Row],[Region]]</f>
        <v>Websites Standard SmallA</v>
      </c>
      <c r="B6954" s="775"/>
      <c r="C6954" s="775" t="s">
        <v>87</v>
      </c>
      <c r="D6954" s="775" t="s">
        <v>174</v>
      </c>
      <c r="E6954" s="775">
        <v>9.1980000000000006E-2</v>
      </c>
      <c r="F6954" s="775" t="s">
        <v>1369</v>
      </c>
      <c r="G6954" s="775" t="s">
        <v>2486</v>
      </c>
      <c r="H6954" s="775" t="s">
        <v>2487</v>
      </c>
      <c r="I6954" s="775" t="s">
        <v>4235</v>
      </c>
    </row>
    <row r="6955" spans="1:9">
      <c r="A6955" s="775" t="str">
        <f>Table_wabobpsvr_AzureCalc_AzureCalcRateCard[[#This Row],[ServiceName]]&amp;Table_wabobpsvr_AzureCalc_AzureCalcRateCard[[#This Row],[Price_Level]]&amp;Table_wabobpsvr_AzureCalc_AzureCalcRateCard[[#This Row],[Region]]</f>
        <v>Websites Standard SmallB</v>
      </c>
      <c r="B6955" s="775"/>
      <c r="C6955" s="775" t="s">
        <v>87</v>
      </c>
      <c r="D6955" s="775" t="s">
        <v>175</v>
      </c>
      <c r="E6955" s="775">
        <v>8.8200000000000001E-2</v>
      </c>
      <c r="F6955" s="775" t="s">
        <v>1369</v>
      </c>
      <c r="G6955" s="775" t="s">
        <v>2486</v>
      </c>
      <c r="H6955" s="775" t="s">
        <v>2487</v>
      </c>
      <c r="I6955" s="775" t="s">
        <v>4235</v>
      </c>
    </row>
    <row r="6956" spans="1:9">
      <c r="A6956" s="775" t="str">
        <f>Table_wabobpsvr_AzureCalc_AzureCalcRateCard[[#This Row],[ServiceName]]&amp;Table_wabobpsvr_AzureCalc_AzureCalcRateCard[[#This Row],[Price_Level]]&amp;Table_wabobpsvr_AzureCalc_AzureCalcRateCard[[#This Row],[Region]]</f>
        <v>Websites Standard SmallC</v>
      </c>
      <c r="B6956" s="775"/>
      <c r="C6956" s="775" t="s">
        <v>87</v>
      </c>
      <c r="D6956" s="775" t="s">
        <v>177</v>
      </c>
      <c r="E6956" s="775">
        <v>8.4419999999999995E-2</v>
      </c>
      <c r="F6956" s="775" t="s">
        <v>1369</v>
      </c>
      <c r="G6956" s="775" t="s">
        <v>2486</v>
      </c>
      <c r="H6956" s="775" t="s">
        <v>2487</v>
      </c>
      <c r="I6956" s="775" t="s">
        <v>4235</v>
      </c>
    </row>
    <row r="6957" spans="1:9">
      <c r="A6957" s="1039" t="str">
        <f>Table_wabobpsvr_AzureCalc_AzureCalcRateCard[[#This Row],[ServiceName]]&amp;Table_wabobpsvr_AzureCalc_AzureCalcRateCard[[#This Row],[Price_Level]]&amp;Table_wabobpsvr_AzureCalc_AzureCalcRateCard[[#This Row],[Region]]</f>
        <v>Websites Standard SmallD</v>
      </c>
      <c r="B6957" s="1039"/>
      <c r="C6957" s="1039" t="s">
        <v>87</v>
      </c>
      <c r="D6957" s="1039" t="s">
        <v>176</v>
      </c>
      <c r="E6957" s="1039">
        <v>8.0640000000000003E-2</v>
      </c>
      <c r="F6957" s="1039" t="s">
        <v>1369</v>
      </c>
      <c r="G6957" s="775" t="s">
        <v>2486</v>
      </c>
      <c r="H6957" s="775" t="s">
        <v>2487</v>
      </c>
      <c r="I6957" s="775" t="s">
        <v>4235</v>
      </c>
    </row>
    <row r="6958" spans="1:9">
      <c r="A6958" s="1039" t="str">
        <f>Table_wabobpsvr_AzureCalc_AzureCalcRateCard[[#This Row],[ServiceName]]&amp;Table_wabobpsvr_AzureCalc_AzureCalcRateCard[[#This Row],[Price_Level]]&amp;Table_wabobpsvr_AzureCalc_AzureCalcRateCard[[#This Row],[Region]]</f>
        <v>Zone Redundant Storage Standard IO - Block BlobMOSP</v>
      </c>
      <c r="B6958" s="1039"/>
      <c r="C6958" s="1039" t="s">
        <v>9</v>
      </c>
      <c r="D6958" s="1039" t="s">
        <v>606</v>
      </c>
      <c r="E6958" s="1039">
        <v>3.3000000000000002E-2</v>
      </c>
      <c r="F6958" s="1039" t="s">
        <v>986</v>
      </c>
      <c r="G6958" s="775" t="s">
        <v>4235</v>
      </c>
      <c r="H6958" s="775" t="s">
        <v>4235</v>
      </c>
      <c r="I6958" s="775" t="s">
        <v>4235</v>
      </c>
    </row>
    <row r="6959" spans="1:9">
      <c r="A6959" s="775" t="str">
        <f>Table_wabobpsvr_AzureCalc_AzureCalcRateCard[[#This Row],[ServiceName]]&amp;Table_wabobpsvr_AzureCalc_AzureCalcRateCard[[#This Row],[Price_Level]]&amp;Table_wabobpsvr_AzureCalc_AzureCalcRateCard[[#This Row],[Region]]</f>
        <v>Zone Redundant Storage Standard IO - Block BlobA</v>
      </c>
      <c r="B6959" s="775"/>
      <c r="C6959" s="775" t="s">
        <v>9</v>
      </c>
      <c r="D6959" s="775" t="s">
        <v>174</v>
      </c>
      <c r="E6959" s="775">
        <v>3.2009999999999997E-2</v>
      </c>
      <c r="F6959" s="775" t="s">
        <v>986</v>
      </c>
      <c r="G6959" s="775" t="s">
        <v>2618</v>
      </c>
      <c r="H6959" s="775" t="s">
        <v>2619</v>
      </c>
      <c r="I6959" s="775" t="s">
        <v>4235</v>
      </c>
    </row>
    <row r="6960" spans="1:9">
      <c r="A6960" s="775" t="str">
        <f>Table_wabobpsvr_AzureCalc_AzureCalcRateCard[[#This Row],[ServiceName]]&amp;Table_wabobpsvr_AzureCalc_AzureCalcRateCard[[#This Row],[Price_Level]]&amp;Table_wabobpsvr_AzureCalc_AzureCalcRateCard[[#This Row],[Region]]</f>
        <v>Zone Redundant Storage Standard IO - Block BlobB</v>
      </c>
      <c r="B6960" s="775"/>
      <c r="C6960" s="775" t="s">
        <v>9</v>
      </c>
      <c r="D6960" s="775" t="s">
        <v>175</v>
      </c>
      <c r="E6960" s="775">
        <v>3.1019999999999999E-2</v>
      </c>
      <c r="F6960" s="775" t="s">
        <v>986</v>
      </c>
      <c r="G6960" s="775" t="s">
        <v>2618</v>
      </c>
      <c r="H6960" s="775" t="s">
        <v>2619</v>
      </c>
      <c r="I6960" s="775" t="s">
        <v>4235</v>
      </c>
    </row>
    <row r="6961" spans="1:9">
      <c r="A6961" s="775" t="str">
        <f>Table_wabobpsvr_AzureCalc_AzureCalcRateCard[[#This Row],[ServiceName]]&amp;Table_wabobpsvr_AzureCalc_AzureCalcRateCard[[#This Row],[Price_Level]]&amp;Table_wabobpsvr_AzureCalc_AzureCalcRateCard[[#This Row],[Region]]</f>
        <v>Zone Redundant Storage Standard IO - Block BlobC</v>
      </c>
      <c r="B6961" s="775"/>
      <c r="C6961" s="775" t="s">
        <v>9</v>
      </c>
      <c r="D6961" s="775" t="s">
        <v>177</v>
      </c>
      <c r="E6961" s="775">
        <v>3.0030000000000001E-2</v>
      </c>
      <c r="F6961" s="775" t="s">
        <v>986</v>
      </c>
      <c r="G6961" s="775" t="s">
        <v>2618</v>
      </c>
      <c r="H6961" s="775" t="s">
        <v>2619</v>
      </c>
      <c r="I6961" s="775" t="s">
        <v>4235</v>
      </c>
    </row>
    <row r="6962" spans="1:9">
      <c r="A6962" s="775" t="str">
        <f>Table_wabobpsvr_AzureCalc_AzureCalcRateCard[[#This Row],[ServiceName]]&amp;Table_wabobpsvr_AzureCalc_AzureCalcRateCard[[#This Row],[Price_Level]]&amp;Table_wabobpsvr_AzureCalc_AzureCalcRateCard[[#This Row],[Region]]</f>
        <v>Zone Redundant Storage Standard IO - Block BlobD</v>
      </c>
      <c r="B6962" s="775"/>
      <c r="C6962" s="775" t="s">
        <v>9</v>
      </c>
      <c r="D6962" s="775" t="s">
        <v>176</v>
      </c>
      <c r="E6962" s="775">
        <v>2.904E-2</v>
      </c>
      <c r="F6962" s="775" t="s">
        <v>986</v>
      </c>
      <c r="G6962" s="775" t="s">
        <v>2618</v>
      </c>
      <c r="H6962" s="775" t="s">
        <v>2619</v>
      </c>
      <c r="I6962" s="775" t="s">
        <v>4235</v>
      </c>
    </row>
    <row r="6963" spans="1:9">
      <c r="A6963" s="775" t="str">
        <f>Table_wabobpsvr_AzureCalc_AzureCalcRateCard[[#This Row],[ServiceName]]&amp;Table_wabobpsvr_AzureCalc_AzureCalcRateCard[[#This Row],[Price_Level]]&amp;Table_wabobpsvr_AzureCalc_AzureCalcRateCard[[#This Row],[Region]]</f>
        <v>A11 VM (Non-Windows)D7</v>
      </c>
      <c r="B6963" s="775">
        <v>7</v>
      </c>
      <c r="C6963" s="775" t="s">
        <v>87</v>
      </c>
      <c r="D6963" s="775" t="s">
        <v>176</v>
      </c>
      <c r="E6963" s="775">
        <v>1.3728</v>
      </c>
      <c r="F6963" s="775" t="s">
        <v>1233</v>
      </c>
      <c r="G6963" s="775" t="s">
        <v>4287</v>
      </c>
      <c r="H6963" s="775" t="s">
        <v>4288</v>
      </c>
      <c r="I6963" s="775" t="s">
        <v>5719</v>
      </c>
    </row>
    <row r="6964" spans="1:9">
      <c r="A6964" s="775" t="str">
        <f>Table_wabobpsvr_AzureCalc_AzureCalcRateCard[[#This Row],[ServiceName]]&amp;Table_wabobpsvr_AzureCalc_AzureCalcRateCard[[#This Row],[Price_Level]]&amp;Table_wabobpsvr_AzureCalc_AzureCalcRateCard[[#This Row],[Region]]</f>
        <v>A11 VM (Windows)MOSP7</v>
      </c>
      <c r="B6964" s="775">
        <v>7</v>
      </c>
      <c r="C6964" s="775" t="s">
        <v>87</v>
      </c>
      <c r="D6964" s="775" t="s">
        <v>606</v>
      </c>
      <c r="E6964" s="775">
        <v>2.16</v>
      </c>
      <c r="F6964" s="775" t="s">
        <v>1222</v>
      </c>
      <c r="G6964" s="775"/>
      <c r="H6964" s="775"/>
      <c r="I6964" s="775" t="s">
        <v>4954</v>
      </c>
    </row>
    <row r="6965" spans="1:9">
      <c r="A6965" s="775" t="str">
        <f>Table_wabobpsvr_AzureCalc_AzureCalcRateCard[[#This Row],[ServiceName]]&amp;Table_wabobpsvr_AzureCalc_AzureCalcRateCard[[#This Row],[Price_Level]]&amp;Table_wabobpsvr_AzureCalc_AzureCalcRateCard[[#This Row],[Region]]</f>
        <v>A11 VM (Windows)A7</v>
      </c>
      <c r="B6965" s="775">
        <v>7</v>
      </c>
      <c r="C6965" s="775" t="s">
        <v>87</v>
      </c>
      <c r="D6965" s="775" t="s">
        <v>174</v>
      </c>
      <c r="E6965" s="775">
        <v>2.0952000000000002</v>
      </c>
      <c r="F6965" s="775" t="s">
        <v>1222</v>
      </c>
      <c r="G6965" s="775" t="s">
        <v>4367</v>
      </c>
      <c r="H6965" s="775" t="s">
        <v>4368</v>
      </c>
      <c r="I6965" s="775" t="s">
        <v>4954</v>
      </c>
    </row>
    <row r="6966" spans="1:9">
      <c r="A6966" s="775" t="str">
        <f>Table_wabobpsvr_AzureCalc_AzureCalcRateCard[[#This Row],[ServiceName]]&amp;Table_wabobpsvr_AzureCalc_AzureCalcRateCard[[#This Row],[Price_Level]]&amp;Table_wabobpsvr_AzureCalc_AzureCalcRateCard[[#This Row],[Region]]</f>
        <v>A11 VM (Windows)B7</v>
      </c>
      <c r="B6966" s="775">
        <v>7</v>
      </c>
      <c r="C6966" s="775" t="s">
        <v>87</v>
      </c>
      <c r="D6966" s="775" t="s">
        <v>175</v>
      </c>
      <c r="E6966" s="775">
        <v>2.0304000000000002</v>
      </c>
      <c r="F6966" s="775" t="s">
        <v>1222</v>
      </c>
      <c r="G6966" s="775" t="s">
        <v>4367</v>
      </c>
      <c r="H6966" s="775" t="s">
        <v>4368</v>
      </c>
      <c r="I6966" s="775" t="s">
        <v>4954</v>
      </c>
    </row>
    <row r="6967" spans="1:9">
      <c r="A6967" s="775" t="str">
        <f>Table_wabobpsvr_AzureCalc_AzureCalcRateCard[[#This Row],[ServiceName]]&amp;Table_wabobpsvr_AzureCalc_AzureCalcRateCard[[#This Row],[Price_Level]]&amp;Table_wabobpsvr_AzureCalc_AzureCalcRateCard[[#This Row],[Region]]</f>
        <v>A11 VM (Windows)C7</v>
      </c>
      <c r="B6967" s="775">
        <v>7</v>
      </c>
      <c r="C6967" s="775" t="s">
        <v>87</v>
      </c>
      <c r="D6967" s="775" t="s">
        <v>177</v>
      </c>
      <c r="E6967" s="775">
        <v>1.9656</v>
      </c>
      <c r="F6967" s="775" t="s">
        <v>1222</v>
      </c>
      <c r="G6967" s="775" t="s">
        <v>4367</v>
      </c>
      <c r="H6967" s="775" t="s">
        <v>4368</v>
      </c>
      <c r="I6967" s="775" t="s">
        <v>4954</v>
      </c>
    </row>
    <row r="6968" spans="1:9">
      <c r="A6968" s="775" t="str">
        <f>Table_wabobpsvr_AzureCalc_AzureCalcRateCard[[#This Row],[ServiceName]]&amp;Table_wabobpsvr_AzureCalc_AzureCalcRateCard[[#This Row],[Price_Level]]&amp;Table_wabobpsvr_AzureCalc_AzureCalcRateCard[[#This Row],[Region]]</f>
        <v>A11 VM (Windows)D7</v>
      </c>
      <c r="B6968" s="775">
        <v>7</v>
      </c>
      <c r="C6968" s="775" t="s">
        <v>87</v>
      </c>
      <c r="D6968" s="775" t="s">
        <v>176</v>
      </c>
      <c r="E6968" s="775">
        <v>1.9008</v>
      </c>
      <c r="F6968" s="775" t="s">
        <v>1222</v>
      </c>
      <c r="G6968" s="775" t="s">
        <v>4367</v>
      </c>
      <c r="H6968" s="775" t="s">
        <v>4368</v>
      </c>
      <c r="I6968" s="775" t="s">
        <v>4954</v>
      </c>
    </row>
    <row r="6969" spans="1:9">
      <c r="A6969" s="775" t="str">
        <f>Table_wabobpsvr_AzureCalc_AzureCalcRateCard[[#This Row],[ServiceName]]&amp;Table_wabobpsvr_AzureCalc_AzureCalcRateCard[[#This Row],[Price_Level]]&amp;Table_wabobpsvr_AzureCalc_AzureCalcRateCard[[#This Row],[Region]]</f>
        <v>A8 VM (Non-Windows)MOSP8</v>
      </c>
      <c r="B6969" s="775">
        <v>8</v>
      </c>
      <c r="C6969" s="775" t="s">
        <v>87</v>
      </c>
      <c r="D6969" s="775" t="s">
        <v>606</v>
      </c>
      <c r="E6969" s="775">
        <v>1.121</v>
      </c>
      <c r="F6969" s="775" t="s">
        <v>696</v>
      </c>
      <c r="G6969" s="775"/>
      <c r="H6969" s="775"/>
      <c r="I6969" s="775" t="s">
        <v>5180</v>
      </c>
    </row>
    <row r="6970" spans="1:9">
      <c r="A6970" s="775" t="str">
        <f>Table_wabobpsvr_AzureCalc_AzureCalcRateCard[[#This Row],[ServiceName]]&amp;Table_wabobpsvr_AzureCalc_AzureCalcRateCard[[#This Row],[Price_Level]]&amp;Table_wabobpsvr_AzureCalc_AzureCalcRateCard[[#This Row],[Region]]</f>
        <v>A8 VM (Non-Windows)A8</v>
      </c>
      <c r="B6970" s="775">
        <v>8</v>
      </c>
      <c r="C6970" s="775" t="s">
        <v>87</v>
      </c>
      <c r="D6970" s="775" t="s">
        <v>174</v>
      </c>
      <c r="E6970" s="775">
        <v>0.81833</v>
      </c>
      <c r="F6970" s="775" t="s">
        <v>696</v>
      </c>
      <c r="G6970" s="775" t="s">
        <v>2215</v>
      </c>
      <c r="H6970" s="775" t="s">
        <v>2216</v>
      </c>
      <c r="I6970" s="775" t="s">
        <v>5180</v>
      </c>
    </row>
    <row r="6971" spans="1:9">
      <c r="A6971" s="775" t="str">
        <f>Table_wabobpsvr_AzureCalc_AzureCalcRateCard[[#This Row],[ServiceName]]&amp;Table_wabobpsvr_AzureCalc_AzureCalcRateCard[[#This Row],[Price_Level]]&amp;Table_wabobpsvr_AzureCalc_AzureCalcRateCard[[#This Row],[Region]]</f>
        <v>A8 VM (Non-Windows)B8</v>
      </c>
      <c r="B6971" s="775">
        <v>8</v>
      </c>
      <c r="C6971" s="775" t="s">
        <v>87</v>
      </c>
      <c r="D6971" s="775" t="s">
        <v>175</v>
      </c>
      <c r="E6971" s="775">
        <v>0.78469999999999995</v>
      </c>
      <c r="F6971" s="775" t="s">
        <v>696</v>
      </c>
      <c r="G6971" s="775" t="s">
        <v>2215</v>
      </c>
      <c r="H6971" s="775" t="s">
        <v>2216</v>
      </c>
      <c r="I6971" s="775" t="s">
        <v>5180</v>
      </c>
    </row>
    <row r="6972" spans="1:9">
      <c r="A6972" s="775" t="str">
        <f>Table_wabobpsvr_AzureCalc_AzureCalcRateCard[[#This Row],[ServiceName]]&amp;Table_wabobpsvr_AzureCalc_AzureCalcRateCard[[#This Row],[Price_Level]]&amp;Table_wabobpsvr_AzureCalc_AzureCalcRateCard[[#This Row],[Region]]</f>
        <v>A8 VM (Non-Windows)C8</v>
      </c>
      <c r="B6972" s="775">
        <v>8</v>
      </c>
      <c r="C6972" s="775" t="s">
        <v>87</v>
      </c>
      <c r="D6972" s="775" t="s">
        <v>177</v>
      </c>
      <c r="E6972" s="775">
        <v>0.75107000000000002</v>
      </c>
      <c r="F6972" s="775" t="s">
        <v>696</v>
      </c>
      <c r="G6972" s="775" t="s">
        <v>2215</v>
      </c>
      <c r="H6972" s="775" t="s">
        <v>2216</v>
      </c>
      <c r="I6972" s="775" t="s">
        <v>5180</v>
      </c>
    </row>
    <row r="6973" spans="1:9">
      <c r="A6973" s="775" t="str">
        <f>Table_wabobpsvr_AzureCalc_AzureCalcRateCard[[#This Row],[ServiceName]]&amp;Table_wabobpsvr_AzureCalc_AzureCalcRateCard[[#This Row],[Price_Level]]&amp;Table_wabobpsvr_AzureCalc_AzureCalcRateCard[[#This Row],[Region]]</f>
        <v>A8 VM (Non-Windows)MOSP</v>
      </c>
      <c r="B6973" s="775"/>
      <c r="C6973" s="775" t="s">
        <v>87</v>
      </c>
      <c r="D6973" s="775" t="s">
        <v>606</v>
      </c>
      <c r="E6973" s="775">
        <v>999999</v>
      </c>
      <c r="F6973" s="775" t="s">
        <v>696</v>
      </c>
      <c r="G6973" s="775"/>
      <c r="H6973" s="775"/>
      <c r="I6973" s="775"/>
    </row>
    <row r="6974" spans="1:9">
      <c r="A6974" s="775" t="str">
        <f>Table_wabobpsvr_AzureCalc_AzureCalcRateCard[[#This Row],[ServiceName]]&amp;Table_wabobpsvr_AzureCalc_AzureCalcRateCard[[#This Row],[Price_Level]]&amp;Table_wabobpsvr_AzureCalc_AzureCalcRateCard[[#This Row],[Region]]</f>
        <v>A8 VM (Non-Windows)A</v>
      </c>
      <c r="B6974" s="775"/>
      <c r="C6974" s="775" t="s">
        <v>87</v>
      </c>
      <c r="D6974" s="775" t="s">
        <v>174</v>
      </c>
      <c r="E6974" s="775">
        <v>999999</v>
      </c>
      <c r="F6974" s="775" t="s">
        <v>696</v>
      </c>
      <c r="G6974" s="775"/>
      <c r="H6974" s="775"/>
      <c r="I6974" s="775"/>
    </row>
    <row r="6975" spans="1:9">
      <c r="A6975" s="775" t="str">
        <f>Table_wabobpsvr_AzureCalc_AzureCalcRateCard[[#This Row],[ServiceName]]&amp;Table_wabobpsvr_AzureCalc_AzureCalcRateCard[[#This Row],[Price_Level]]&amp;Table_wabobpsvr_AzureCalc_AzureCalcRateCard[[#This Row],[Region]]</f>
        <v>A8 VM (Non-Windows)B</v>
      </c>
      <c r="B6975" s="775"/>
      <c r="C6975" s="775" t="s">
        <v>87</v>
      </c>
      <c r="D6975" s="775" t="s">
        <v>175</v>
      </c>
      <c r="E6975" s="775">
        <v>999999</v>
      </c>
      <c r="F6975" s="775" t="s">
        <v>696</v>
      </c>
      <c r="G6975" s="775"/>
      <c r="H6975" s="775"/>
      <c r="I6975" s="775"/>
    </row>
    <row r="6976" spans="1:9">
      <c r="A6976" s="775" t="str">
        <f>Table_wabobpsvr_AzureCalc_AzureCalcRateCard[[#This Row],[ServiceName]]&amp;Table_wabobpsvr_AzureCalc_AzureCalcRateCard[[#This Row],[Price_Level]]&amp;Table_wabobpsvr_AzureCalc_AzureCalcRateCard[[#This Row],[Region]]</f>
        <v>A8 VM (Non-Windows)C</v>
      </c>
      <c r="B6976" s="775"/>
      <c r="C6976" s="775" t="s">
        <v>87</v>
      </c>
      <c r="D6976" s="775" t="s">
        <v>177</v>
      </c>
      <c r="E6976" s="775">
        <v>999999</v>
      </c>
      <c r="F6976" s="775" t="s">
        <v>696</v>
      </c>
      <c r="G6976" s="775"/>
      <c r="H6976" s="775"/>
      <c r="I6976" s="775"/>
    </row>
    <row r="6977" spans="1:9">
      <c r="A6977" s="775" t="str">
        <f>Table_wabobpsvr_AzureCalc_AzureCalcRateCard[[#This Row],[ServiceName]]&amp;Table_wabobpsvr_AzureCalc_AzureCalcRateCard[[#This Row],[Price_Level]]&amp;Table_wabobpsvr_AzureCalc_AzureCalcRateCard[[#This Row],[Region]]</f>
        <v>A8 VM (Non-Windows)D</v>
      </c>
      <c r="B6977" s="775"/>
      <c r="C6977" s="775" t="s">
        <v>87</v>
      </c>
      <c r="D6977" s="775" t="s">
        <v>176</v>
      </c>
      <c r="E6977" s="775">
        <v>999999</v>
      </c>
      <c r="F6977" s="775" t="s">
        <v>696</v>
      </c>
      <c r="G6977" s="775"/>
      <c r="H6977" s="775"/>
      <c r="I6977" s="775"/>
    </row>
    <row r="6978" spans="1:9">
      <c r="A6978" s="775" t="str">
        <f>Table_wabobpsvr_AzureCalc_AzureCalcRateCard[[#This Row],[ServiceName]]&amp;Table_wabobpsvr_AzureCalc_AzureCalcRateCard[[#This Row],[Price_Level]]&amp;Table_wabobpsvr_AzureCalc_AzureCalcRateCard[[#This Row],[Region]]</f>
        <v>A8 VM (Windows)MOSP</v>
      </c>
      <c r="B6978" s="775"/>
      <c r="C6978" s="775" t="s">
        <v>87</v>
      </c>
      <c r="D6978" s="775" t="s">
        <v>606</v>
      </c>
      <c r="E6978" s="775">
        <v>999999</v>
      </c>
      <c r="F6978" s="775" t="s">
        <v>698</v>
      </c>
      <c r="G6978" s="775"/>
      <c r="H6978" s="775"/>
      <c r="I6978" s="775"/>
    </row>
    <row r="6979" spans="1:9">
      <c r="A6979" s="775" t="str">
        <f>Table_wabobpsvr_AzureCalc_AzureCalcRateCard[[#This Row],[ServiceName]]&amp;Table_wabobpsvr_AzureCalc_AzureCalcRateCard[[#This Row],[Price_Level]]&amp;Table_wabobpsvr_AzureCalc_AzureCalcRateCard[[#This Row],[Region]]</f>
        <v>A8 VM (Windows)A</v>
      </c>
      <c r="B6979" s="775"/>
      <c r="C6979" s="775" t="s">
        <v>87</v>
      </c>
      <c r="D6979" s="775" t="s">
        <v>174</v>
      </c>
      <c r="E6979" s="775">
        <v>999999</v>
      </c>
      <c r="F6979" s="775" t="s">
        <v>698</v>
      </c>
      <c r="G6979" s="775"/>
      <c r="H6979" s="775"/>
      <c r="I6979" s="775"/>
    </row>
    <row r="6980" spans="1:9">
      <c r="A6980" s="775" t="str">
        <f>Table_wabobpsvr_AzureCalc_AzureCalcRateCard[[#This Row],[ServiceName]]&amp;Table_wabobpsvr_AzureCalc_AzureCalcRateCard[[#This Row],[Price_Level]]&amp;Table_wabobpsvr_AzureCalc_AzureCalcRateCard[[#This Row],[Region]]</f>
        <v>A8 VM (Windows)B</v>
      </c>
      <c r="B6980" s="775"/>
      <c r="C6980" s="775" t="s">
        <v>87</v>
      </c>
      <c r="D6980" s="775" t="s">
        <v>175</v>
      </c>
      <c r="E6980" s="775">
        <v>999999</v>
      </c>
      <c r="F6980" s="775" t="s">
        <v>698</v>
      </c>
      <c r="G6980" s="775"/>
      <c r="H6980" s="775"/>
      <c r="I6980" s="775"/>
    </row>
    <row r="6981" spans="1:9">
      <c r="A6981" s="775" t="str">
        <f>Table_wabobpsvr_AzureCalc_AzureCalcRateCard[[#This Row],[ServiceName]]&amp;Table_wabobpsvr_AzureCalc_AzureCalcRateCard[[#This Row],[Price_Level]]&amp;Table_wabobpsvr_AzureCalc_AzureCalcRateCard[[#This Row],[Region]]</f>
        <v>A8 VM (Windows)C</v>
      </c>
      <c r="B6981" s="775"/>
      <c r="C6981" s="775" t="s">
        <v>87</v>
      </c>
      <c r="D6981" s="775" t="s">
        <v>177</v>
      </c>
      <c r="E6981" s="775">
        <v>999999</v>
      </c>
      <c r="F6981" s="775" t="s">
        <v>698</v>
      </c>
      <c r="G6981" s="775"/>
      <c r="H6981" s="775"/>
      <c r="I6981" s="775"/>
    </row>
    <row r="6982" spans="1:9">
      <c r="A6982" s="775" t="str">
        <f>Table_wabobpsvr_AzureCalc_AzureCalcRateCard[[#This Row],[ServiceName]]&amp;Table_wabobpsvr_AzureCalc_AzureCalcRateCard[[#This Row],[Price_Level]]&amp;Table_wabobpsvr_AzureCalc_AzureCalcRateCard[[#This Row],[Region]]</f>
        <v>A8 VM (Non-Windows)MOSP7</v>
      </c>
      <c r="B6982" s="775">
        <v>7</v>
      </c>
      <c r="C6982" s="775" t="s">
        <v>87</v>
      </c>
      <c r="D6982" s="775" t="s">
        <v>606</v>
      </c>
      <c r="E6982" s="775">
        <v>0.97499999999999998</v>
      </c>
      <c r="F6982" s="775" t="s">
        <v>696</v>
      </c>
      <c r="G6982" s="775"/>
      <c r="H6982" s="775"/>
      <c r="I6982" s="775" t="s">
        <v>5179</v>
      </c>
    </row>
    <row r="6983" spans="1:9">
      <c r="A6983" s="775" t="str">
        <f>Table_wabobpsvr_AzureCalc_AzureCalcRateCard[[#This Row],[ServiceName]]&amp;Table_wabobpsvr_AzureCalc_AzureCalcRateCard[[#This Row],[Price_Level]]&amp;Table_wabobpsvr_AzureCalc_AzureCalcRateCard[[#This Row],[Region]]</f>
        <v>A8 VM (Non-Windows)A7</v>
      </c>
      <c r="B6983" s="775">
        <v>7</v>
      </c>
      <c r="C6983" s="775" t="s">
        <v>87</v>
      </c>
      <c r="D6983" s="775" t="s">
        <v>174</v>
      </c>
      <c r="E6983" s="775">
        <v>0.71174999999999999</v>
      </c>
      <c r="F6983" s="775" t="s">
        <v>696</v>
      </c>
      <c r="G6983" s="775" t="s">
        <v>2213</v>
      </c>
      <c r="H6983" s="775" t="s">
        <v>2214</v>
      </c>
      <c r="I6983" s="775" t="s">
        <v>5179</v>
      </c>
    </row>
    <row r="6984" spans="1:9">
      <c r="A6984" s="775" t="str">
        <f>Table_wabobpsvr_AzureCalc_AzureCalcRateCard[[#This Row],[ServiceName]]&amp;Table_wabobpsvr_AzureCalc_AzureCalcRateCard[[#This Row],[Price_Level]]&amp;Table_wabobpsvr_AzureCalc_AzureCalcRateCard[[#This Row],[Region]]</f>
        <v>A8 VM (Non-Windows)B7</v>
      </c>
      <c r="B6984" s="775">
        <v>7</v>
      </c>
      <c r="C6984" s="775" t="s">
        <v>87</v>
      </c>
      <c r="D6984" s="775" t="s">
        <v>175</v>
      </c>
      <c r="E6984" s="775">
        <v>0.6825</v>
      </c>
      <c r="F6984" s="775" t="s">
        <v>696</v>
      </c>
      <c r="G6984" s="775" t="s">
        <v>2213</v>
      </c>
      <c r="H6984" s="775" t="s">
        <v>2214</v>
      </c>
      <c r="I6984" s="775" t="s">
        <v>5179</v>
      </c>
    </row>
    <row r="6985" spans="1:9">
      <c r="A6985" s="775" t="str">
        <f>Table_wabobpsvr_AzureCalc_AzureCalcRateCard[[#This Row],[ServiceName]]&amp;Table_wabobpsvr_AzureCalc_AzureCalcRateCard[[#This Row],[Price_Level]]&amp;Table_wabobpsvr_AzureCalc_AzureCalcRateCard[[#This Row],[Region]]</f>
        <v>A8 VM (Non-Windows)C7</v>
      </c>
      <c r="B6985" s="775">
        <v>7</v>
      </c>
      <c r="C6985" s="775" t="s">
        <v>87</v>
      </c>
      <c r="D6985" s="775" t="s">
        <v>177</v>
      </c>
      <c r="E6985" s="775">
        <v>0.65325</v>
      </c>
      <c r="F6985" s="775" t="s">
        <v>696</v>
      </c>
      <c r="G6985" s="775" t="s">
        <v>2213</v>
      </c>
      <c r="H6985" s="775" t="s">
        <v>2214</v>
      </c>
      <c r="I6985" s="775" t="s">
        <v>5179</v>
      </c>
    </row>
    <row r="6986" spans="1:9">
      <c r="A6986" s="1039" t="str">
        <f>Table_wabobpsvr_AzureCalc_AzureCalcRateCard[[#This Row],[ServiceName]]&amp;Table_wabobpsvr_AzureCalc_AzureCalcRateCard[[#This Row],[Price_Level]]&amp;Table_wabobpsvr_AzureCalc_AzureCalcRateCard[[#This Row],[Region]]</f>
        <v>A8 VM (Non-Windows)D7</v>
      </c>
      <c r="B6986" s="1039">
        <v>7</v>
      </c>
      <c r="C6986" s="1039" t="s">
        <v>87</v>
      </c>
      <c r="D6986" s="1039" t="s">
        <v>176</v>
      </c>
      <c r="E6986" s="1039">
        <v>0.624</v>
      </c>
      <c r="F6986" s="1039" t="s">
        <v>696</v>
      </c>
      <c r="G6986" s="775" t="s">
        <v>2213</v>
      </c>
      <c r="H6986" s="775" t="s">
        <v>2214</v>
      </c>
      <c r="I6986" s="775" t="s">
        <v>5179</v>
      </c>
    </row>
    <row r="6987" spans="1:9">
      <c r="A6987" s="1039" t="str">
        <f>Table_wabobpsvr_AzureCalc_AzureCalcRateCard[[#This Row],[ServiceName]]&amp;Table_wabobpsvr_AzureCalc_AzureCalcRateCard[[#This Row],[Price_Level]]&amp;Table_wabobpsvr_AzureCalc_AzureCalcRateCard[[#This Row],[Region]]</f>
        <v>A8 VM (Windows)MOSP7</v>
      </c>
      <c r="B6987" s="1039">
        <v>7</v>
      </c>
      <c r="C6987" s="1039" t="s">
        <v>87</v>
      </c>
      <c r="D6987" s="1039" t="s">
        <v>606</v>
      </c>
      <c r="E6987" s="1039">
        <v>1.35</v>
      </c>
      <c r="F6987" s="1039" t="s">
        <v>698</v>
      </c>
      <c r="G6987" s="775"/>
      <c r="H6987" s="775"/>
      <c r="I6987" s="775" t="s">
        <v>5931</v>
      </c>
    </row>
    <row r="6988" spans="1:9">
      <c r="A6988" s="1039" t="str">
        <f>Table_wabobpsvr_AzureCalc_AzureCalcRateCard[[#This Row],[ServiceName]]&amp;Table_wabobpsvr_AzureCalc_AzureCalcRateCard[[#This Row],[Price_Level]]&amp;Table_wabobpsvr_AzureCalc_AzureCalcRateCard[[#This Row],[Region]]</f>
        <v>A8 VM (Windows)A7</v>
      </c>
      <c r="B6988" s="1039">
        <v>7</v>
      </c>
      <c r="C6988" s="1039" t="s">
        <v>87</v>
      </c>
      <c r="D6988" s="1039" t="s">
        <v>174</v>
      </c>
      <c r="E6988" s="1039">
        <v>0.98550000000000004</v>
      </c>
      <c r="F6988" s="1039" t="s">
        <v>698</v>
      </c>
      <c r="G6988" s="775" t="s">
        <v>2307</v>
      </c>
      <c r="H6988" s="775" t="s">
        <v>7668</v>
      </c>
      <c r="I6988" s="775" t="s">
        <v>5931</v>
      </c>
    </row>
    <row r="6989" spans="1:9">
      <c r="A6989" s="775" t="str">
        <f>Table_wabobpsvr_AzureCalc_AzureCalcRateCard[[#This Row],[ServiceName]]&amp;Table_wabobpsvr_AzureCalc_AzureCalcRateCard[[#This Row],[Price_Level]]&amp;Table_wabobpsvr_AzureCalc_AzureCalcRateCard[[#This Row],[Region]]</f>
        <v>A8 VM (Windows)B7</v>
      </c>
      <c r="B6989" s="775">
        <v>7</v>
      </c>
      <c r="C6989" s="775" t="s">
        <v>87</v>
      </c>
      <c r="D6989" s="775" t="s">
        <v>175</v>
      </c>
      <c r="E6989" s="775">
        <v>0.94499999999999995</v>
      </c>
      <c r="F6989" s="775" t="s">
        <v>698</v>
      </c>
      <c r="G6989" s="775" t="s">
        <v>2307</v>
      </c>
      <c r="H6989" s="775" t="s">
        <v>7668</v>
      </c>
      <c r="I6989" s="775" t="s">
        <v>5931</v>
      </c>
    </row>
    <row r="6990" spans="1:9">
      <c r="A6990" s="775" t="str">
        <f>Table_wabobpsvr_AzureCalc_AzureCalcRateCard[[#This Row],[ServiceName]]&amp;Table_wabobpsvr_AzureCalc_AzureCalcRateCard[[#This Row],[Price_Level]]&amp;Table_wabobpsvr_AzureCalc_AzureCalcRateCard[[#This Row],[Region]]</f>
        <v>A8 VM (Windows)C7</v>
      </c>
      <c r="B6990" s="775">
        <v>7</v>
      </c>
      <c r="C6990" s="775" t="s">
        <v>87</v>
      </c>
      <c r="D6990" s="775" t="s">
        <v>177</v>
      </c>
      <c r="E6990" s="775">
        <v>0.90449999999999997</v>
      </c>
      <c r="F6990" s="775" t="s">
        <v>698</v>
      </c>
      <c r="G6990" s="775" t="s">
        <v>2307</v>
      </c>
      <c r="H6990" s="775" t="s">
        <v>7668</v>
      </c>
      <c r="I6990" s="775" t="s">
        <v>5931</v>
      </c>
    </row>
    <row r="6991" spans="1:9">
      <c r="A6991" s="775" t="str">
        <f>Table_wabobpsvr_AzureCalc_AzureCalcRateCard[[#This Row],[ServiceName]]&amp;Table_wabobpsvr_AzureCalc_AzureCalcRateCard[[#This Row],[Price_Level]]&amp;Table_wabobpsvr_AzureCalc_AzureCalcRateCard[[#This Row],[Region]]</f>
        <v>Premium CDN Data Transfer - Zone 4 - Tier 6A</v>
      </c>
      <c r="B6991" s="775"/>
      <c r="C6991" s="775" t="s">
        <v>9</v>
      </c>
      <c r="D6991" s="775" t="s">
        <v>174</v>
      </c>
      <c r="E6991" s="775">
        <v>0.27160000000000001</v>
      </c>
      <c r="F6991" s="775" t="s">
        <v>8418</v>
      </c>
      <c r="G6991" s="775" t="s">
        <v>8183</v>
      </c>
      <c r="H6991" s="775" t="s">
        <v>8184</v>
      </c>
      <c r="I6991" s="775" t="s">
        <v>8185</v>
      </c>
    </row>
    <row r="6992" spans="1:9">
      <c r="A6992" s="775" t="str">
        <f>Table_wabobpsvr_AzureCalc_AzureCalcRateCard[[#This Row],[ServiceName]]&amp;Table_wabobpsvr_AzureCalc_AzureCalcRateCard[[#This Row],[Price_Level]]&amp;Table_wabobpsvr_AzureCalc_AzureCalcRateCard[[#This Row],[Region]]</f>
        <v>Premium CDN Data Transfer - Zone 4 - Tier 6B</v>
      </c>
      <c r="B6992" s="775"/>
      <c r="C6992" s="775" t="s">
        <v>9</v>
      </c>
      <c r="D6992" s="775" t="s">
        <v>175</v>
      </c>
      <c r="E6992" s="775">
        <v>0.26319999999999999</v>
      </c>
      <c r="F6992" s="775" t="s">
        <v>8418</v>
      </c>
      <c r="G6992" s="775" t="s">
        <v>8183</v>
      </c>
      <c r="H6992" s="775" t="s">
        <v>8184</v>
      </c>
      <c r="I6992" s="775" t="s">
        <v>8185</v>
      </c>
    </row>
    <row r="6993" spans="1:9">
      <c r="A6993" s="775" t="str">
        <f>Table_wabobpsvr_AzureCalc_AzureCalcRateCard[[#This Row],[ServiceName]]&amp;Table_wabobpsvr_AzureCalc_AzureCalcRateCard[[#This Row],[Price_Level]]&amp;Table_wabobpsvr_AzureCalc_AzureCalcRateCard[[#This Row],[Region]]</f>
        <v>Premium CDN Data Transfer - Zone 3 - Tier 3A</v>
      </c>
      <c r="B6993" s="775"/>
      <c r="C6993" s="775" t="s">
        <v>9</v>
      </c>
      <c r="D6993" s="775" t="s">
        <v>174</v>
      </c>
      <c r="E6993" s="775">
        <v>0.48499999999999999</v>
      </c>
      <c r="F6993" s="775" t="s">
        <v>8417</v>
      </c>
      <c r="G6993" s="775" t="s">
        <v>8180</v>
      </c>
      <c r="H6993" s="775" t="s">
        <v>8181</v>
      </c>
      <c r="I6993" s="775" t="s">
        <v>8182</v>
      </c>
    </row>
    <row r="6994" spans="1:9">
      <c r="A6994" s="775" t="str">
        <f>Table_wabobpsvr_AzureCalc_AzureCalcRateCard[[#This Row],[ServiceName]]&amp;Table_wabobpsvr_AzureCalc_AzureCalcRateCard[[#This Row],[Price_Level]]&amp;Table_wabobpsvr_AzureCalc_AzureCalcRateCard[[#This Row],[Region]]</f>
        <v>S3 DocumentDB HoursMOSP2</v>
      </c>
      <c r="B6994" s="775">
        <v>2</v>
      </c>
      <c r="C6994" s="775" t="s">
        <v>87</v>
      </c>
      <c r="D6994" s="775" t="s">
        <v>606</v>
      </c>
      <c r="E6994" s="775">
        <v>999999</v>
      </c>
      <c r="F6994" s="775" t="s">
        <v>4326</v>
      </c>
      <c r="G6994" s="775"/>
      <c r="H6994" s="775"/>
      <c r="I6994" s="775"/>
    </row>
    <row r="6995" spans="1:9">
      <c r="A6995" s="775" t="str">
        <f>Table_wabobpsvr_AzureCalc_AzureCalcRateCard[[#This Row],[ServiceName]]&amp;Table_wabobpsvr_AzureCalc_AzureCalcRateCard[[#This Row],[Price_Level]]&amp;Table_wabobpsvr_AzureCalc_AzureCalcRateCard[[#This Row],[Region]]</f>
        <v>S3 DocumentDB HoursA2</v>
      </c>
      <c r="B6995" s="775">
        <v>2</v>
      </c>
      <c r="C6995" s="775" t="s">
        <v>87</v>
      </c>
      <c r="D6995" s="775" t="s">
        <v>174</v>
      </c>
      <c r="E6995" s="775">
        <v>999999</v>
      </c>
      <c r="F6995" s="775" t="s">
        <v>4326</v>
      </c>
      <c r="G6995" s="775"/>
      <c r="H6995" s="775"/>
      <c r="I6995" s="775"/>
    </row>
    <row r="6996" spans="1:9">
      <c r="A6996" s="775" t="str">
        <f>Table_wabobpsvr_AzureCalc_AzureCalcRateCard[[#This Row],[ServiceName]]&amp;Table_wabobpsvr_AzureCalc_AzureCalcRateCard[[#This Row],[Price_Level]]&amp;Table_wabobpsvr_AzureCalc_AzureCalcRateCard[[#This Row],[Region]]</f>
        <v>S3 DocumentDB HoursB2</v>
      </c>
      <c r="B6996" s="775">
        <v>2</v>
      </c>
      <c r="C6996" s="775" t="s">
        <v>87</v>
      </c>
      <c r="D6996" s="775" t="s">
        <v>175</v>
      </c>
      <c r="E6996" s="775">
        <v>999999</v>
      </c>
      <c r="F6996" s="775" t="s">
        <v>4326</v>
      </c>
      <c r="G6996" s="775"/>
      <c r="H6996" s="775"/>
      <c r="I6996" s="775"/>
    </row>
    <row r="6997" spans="1:9">
      <c r="A6997" s="775" t="str">
        <f>Table_wabobpsvr_AzureCalc_AzureCalcRateCard[[#This Row],[ServiceName]]&amp;Table_wabobpsvr_AzureCalc_AzureCalcRateCard[[#This Row],[Price_Level]]&amp;Table_wabobpsvr_AzureCalc_AzureCalcRateCard[[#This Row],[Region]]</f>
        <v>S3 DocumentDB HoursC2</v>
      </c>
      <c r="B6997" s="775">
        <v>2</v>
      </c>
      <c r="C6997" s="775" t="s">
        <v>87</v>
      </c>
      <c r="D6997" s="775" t="s">
        <v>177</v>
      </c>
      <c r="E6997" s="775">
        <v>999999</v>
      </c>
      <c r="F6997" s="775" t="s">
        <v>4326</v>
      </c>
      <c r="G6997" s="775"/>
      <c r="H6997" s="775"/>
      <c r="I6997" s="775"/>
    </row>
    <row r="6998" spans="1:9">
      <c r="A6998" s="775" t="str">
        <f>Table_wabobpsvr_AzureCalc_AzureCalcRateCard[[#This Row],[ServiceName]]&amp;Table_wabobpsvr_AzureCalc_AzureCalcRateCard[[#This Row],[Price_Level]]&amp;Table_wabobpsvr_AzureCalc_AzureCalcRateCard[[#This Row],[Region]]</f>
        <v>A8 VM (Non-Windows)D8</v>
      </c>
      <c r="B6998" s="775">
        <v>8</v>
      </c>
      <c r="C6998" s="775" t="s">
        <v>87</v>
      </c>
      <c r="D6998" s="775" t="s">
        <v>176</v>
      </c>
      <c r="E6998" s="775">
        <v>0.71743999999999997</v>
      </c>
      <c r="F6998" s="775" t="s">
        <v>696</v>
      </c>
      <c r="G6998" s="775" t="s">
        <v>2215</v>
      </c>
      <c r="H6998" s="775" t="s">
        <v>2216</v>
      </c>
      <c r="I6998" s="775" t="s">
        <v>5180</v>
      </c>
    </row>
    <row r="6999" spans="1:9">
      <c r="A6999" s="775" t="str">
        <f>Table_wabobpsvr_AzureCalc_AzureCalcRateCard[[#This Row],[ServiceName]]&amp;Table_wabobpsvr_AzureCalc_AzureCalcRateCard[[#This Row],[Price_Level]]&amp;Table_wabobpsvr_AzureCalc_AzureCalcRateCard[[#This Row],[Region]]</f>
        <v>A8 VM (Windows)MOSP8</v>
      </c>
      <c r="B6999" s="775">
        <v>8</v>
      </c>
      <c r="C6999" s="775" t="s">
        <v>87</v>
      </c>
      <c r="D6999" s="775" t="s">
        <v>606</v>
      </c>
      <c r="E6999" s="775">
        <v>1.5529999999999999</v>
      </c>
      <c r="F6999" s="775" t="s">
        <v>698</v>
      </c>
      <c r="G6999" s="775"/>
      <c r="H6999" s="775"/>
      <c r="I6999" s="775" t="s">
        <v>5932</v>
      </c>
    </row>
    <row r="7000" spans="1:9">
      <c r="A7000" s="775" t="str">
        <f>Table_wabobpsvr_AzureCalc_AzureCalcRateCard[[#This Row],[ServiceName]]&amp;Table_wabobpsvr_AzureCalc_AzureCalcRateCard[[#This Row],[Price_Level]]&amp;Table_wabobpsvr_AzureCalc_AzureCalcRateCard[[#This Row],[Region]]</f>
        <v>A8 VM (Windows)A8</v>
      </c>
      <c r="B7000" s="775">
        <v>8</v>
      </c>
      <c r="C7000" s="775" t="s">
        <v>87</v>
      </c>
      <c r="D7000" s="775" t="s">
        <v>174</v>
      </c>
      <c r="E7000" s="775">
        <v>1.1336900000000001</v>
      </c>
      <c r="F7000" s="775" t="s">
        <v>698</v>
      </c>
      <c r="G7000" s="775" t="s">
        <v>2308</v>
      </c>
      <c r="H7000" s="775" t="s">
        <v>2309</v>
      </c>
      <c r="I7000" s="775" t="s">
        <v>5932</v>
      </c>
    </row>
    <row r="7001" spans="1:9">
      <c r="A7001" s="775" t="str">
        <f>Table_wabobpsvr_AzureCalc_AzureCalcRateCard[[#This Row],[ServiceName]]&amp;Table_wabobpsvr_AzureCalc_AzureCalcRateCard[[#This Row],[Price_Level]]&amp;Table_wabobpsvr_AzureCalc_AzureCalcRateCard[[#This Row],[Region]]</f>
        <v>A8 VM (Windows)B8</v>
      </c>
      <c r="B7001" s="775">
        <v>8</v>
      </c>
      <c r="C7001" s="775" t="s">
        <v>87</v>
      </c>
      <c r="D7001" s="775" t="s">
        <v>175</v>
      </c>
      <c r="E7001" s="775">
        <v>1.0871</v>
      </c>
      <c r="F7001" s="775" t="s">
        <v>698</v>
      </c>
      <c r="G7001" s="775" t="s">
        <v>2308</v>
      </c>
      <c r="H7001" s="775" t="s">
        <v>2309</v>
      </c>
      <c r="I7001" s="775" t="s">
        <v>5932</v>
      </c>
    </row>
    <row r="7002" spans="1:9">
      <c r="A7002" s="775" t="str">
        <f>Table_wabobpsvr_AzureCalc_AzureCalcRateCard[[#This Row],[ServiceName]]&amp;Table_wabobpsvr_AzureCalc_AzureCalcRateCard[[#This Row],[Price_Level]]&amp;Table_wabobpsvr_AzureCalc_AzureCalcRateCard[[#This Row],[Region]]</f>
        <v>A8 VM (Windows)C8</v>
      </c>
      <c r="B7002" s="775">
        <v>8</v>
      </c>
      <c r="C7002" s="775" t="s">
        <v>87</v>
      </c>
      <c r="D7002" s="775" t="s">
        <v>177</v>
      </c>
      <c r="E7002" s="775">
        <v>1.04051</v>
      </c>
      <c r="F7002" s="775" t="s">
        <v>698</v>
      </c>
      <c r="G7002" s="775" t="s">
        <v>2308</v>
      </c>
      <c r="H7002" s="775" t="s">
        <v>2309</v>
      </c>
      <c r="I7002" s="775" t="s">
        <v>5932</v>
      </c>
    </row>
    <row r="7003" spans="1:9">
      <c r="A7003" s="775" t="str">
        <f>Table_wabobpsvr_AzureCalc_AzureCalcRateCard[[#This Row],[ServiceName]]&amp;Table_wabobpsvr_AzureCalc_AzureCalcRateCard[[#This Row],[Price_Level]]&amp;Table_wabobpsvr_AzureCalc_AzureCalcRateCard[[#This Row],[Region]]</f>
        <v>A8 VM (Windows)D8</v>
      </c>
      <c r="B7003" s="775">
        <v>8</v>
      </c>
      <c r="C7003" s="775" t="s">
        <v>87</v>
      </c>
      <c r="D7003" s="775" t="s">
        <v>176</v>
      </c>
      <c r="E7003" s="775">
        <v>0.99392000000000003</v>
      </c>
      <c r="F7003" s="775" t="s">
        <v>698</v>
      </c>
      <c r="G7003" s="775" t="s">
        <v>2308</v>
      </c>
      <c r="H7003" s="775" t="s">
        <v>2309</v>
      </c>
      <c r="I7003" s="775" t="s">
        <v>5932</v>
      </c>
    </row>
    <row r="7004" spans="1:9">
      <c r="A7004" s="775" t="str">
        <f>Table_wabobpsvr_AzureCalc_AzureCalcRateCard[[#This Row],[ServiceName]]&amp;Table_wabobpsvr_AzureCalc_AzureCalcRateCard[[#This Row],[Price_Level]]&amp;Table_wabobpsvr_AzureCalc_AzureCalcRateCard[[#This Row],[Region]]</f>
        <v>A9 VM (Non-Windows)MOSP8</v>
      </c>
      <c r="B7004" s="775">
        <v>8</v>
      </c>
      <c r="C7004" s="775" t="s">
        <v>87</v>
      </c>
      <c r="D7004" s="775" t="s">
        <v>606</v>
      </c>
      <c r="E7004" s="775">
        <v>2.2429999999999999</v>
      </c>
      <c r="F7004" s="775" t="s">
        <v>700</v>
      </c>
      <c r="G7004" s="775"/>
      <c r="H7004" s="775"/>
      <c r="I7004" s="775" t="s">
        <v>6155</v>
      </c>
    </row>
    <row r="7005" spans="1:9">
      <c r="A7005" s="1039" t="str">
        <f>Table_wabobpsvr_AzureCalc_AzureCalcRateCard[[#This Row],[ServiceName]]&amp;Table_wabobpsvr_AzureCalc_AzureCalcRateCard[[#This Row],[Price_Level]]&amp;Table_wabobpsvr_AzureCalc_AzureCalcRateCard[[#This Row],[Region]]</f>
        <v>A9 VM (Non-Windows)A8</v>
      </c>
      <c r="B7005" s="1039">
        <v>8</v>
      </c>
      <c r="C7005" s="1039" t="s">
        <v>87</v>
      </c>
      <c r="D7005" s="1039" t="s">
        <v>174</v>
      </c>
      <c r="E7005" s="1039">
        <v>1.6373899999999999</v>
      </c>
      <c r="F7005" s="1039" t="s">
        <v>700</v>
      </c>
      <c r="G7005" s="775" t="s">
        <v>1764</v>
      </c>
      <c r="H7005" s="775" t="s">
        <v>1765</v>
      </c>
      <c r="I7005" s="775" t="s">
        <v>6155</v>
      </c>
    </row>
    <row r="7006" spans="1:9">
      <c r="A7006" s="775" t="str">
        <f>Table_wabobpsvr_AzureCalc_AzureCalcRateCard[[#This Row],[ServiceName]]&amp;Table_wabobpsvr_AzureCalc_AzureCalcRateCard[[#This Row],[Price_Level]]&amp;Table_wabobpsvr_AzureCalc_AzureCalcRateCard[[#This Row],[Region]]</f>
        <v>Protected Instances - 50 to 500GBC</v>
      </c>
      <c r="B7006" s="775"/>
      <c r="C7006" s="775" t="s">
        <v>608</v>
      </c>
      <c r="D7006" s="775" t="s">
        <v>177</v>
      </c>
      <c r="E7006" s="775">
        <v>9.1</v>
      </c>
      <c r="F7006" s="775" t="s">
        <v>4353</v>
      </c>
      <c r="G7006" s="775" t="s">
        <v>4354</v>
      </c>
      <c r="H7006" s="775" t="s">
        <v>4355</v>
      </c>
      <c r="I7006" s="775" t="s">
        <v>4949</v>
      </c>
    </row>
    <row r="7007" spans="1:9">
      <c r="A7007" s="775" t="str">
        <f>Table_wabobpsvr_AzureCalc_AzureCalcRateCard[[#This Row],[ServiceName]]&amp;Table_wabobpsvr_AzureCalc_AzureCalcRateCard[[#This Row],[Price_Level]]&amp;Table_wabobpsvr_AzureCalc_AzureCalcRateCard[[#This Row],[Region]]</f>
        <v>Protected Instances - 50 to 500GBD</v>
      </c>
      <c r="B7007" s="775"/>
      <c r="C7007" s="775" t="s">
        <v>608</v>
      </c>
      <c r="D7007" s="775" t="s">
        <v>176</v>
      </c>
      <c r="E7007" s="775">
        <v>8.8000000000000007</v>
      </c>
      <c r="F7007" s="775" t="s">
        <v>4353</v>
      </c>
      <c r="G7007" s="775" t="s">
        <v>4354</v>
      </c>
      <c r="H7007" s="775" t="s">
        <v>4355</v>
      </c>
      <c r="I7007" s="775" t="s">
        <v>4949</v>
      </c>
    </row>
    <row r="7008" spans="1:9">
      <c r="A7008" s="775" t="str">
        <f>Table_wabobpsvr_AzureCalc_AzureCalcRateCard[[#This Row],[ServiceName]]&amp;Table_wabobpsvr_AzureCalc_AzureCalcRateCard[[#This Row],[Price_Level]]&amp;Table_wabobpsvr_AzureCalc_AzureCalcRateCard[[#This Row],[Region]]</f>
        <v>Protected Instances - Greater than 500GBMOSP</v>
      </c>
      <c r="B7008" s="775"/>
      <c r="C7008" s="775" t="s">
        <v>608</v>
      </c>
      <c r="D7008" s="775" t="s">
        <v>606</v>
      </c>
      <c r="E7008" s="775">
        <v>10</v>
      </c>
      <c r="F7008" s="775" t="s">
        <v>4356</v>
      </c>
      <c r="G7008" s="775" t="s">
        <v>4235</v>
      </c>
      <c r="H7008" s="775" t="s">
        <v>4235</v>
      </c>
      <c r="I7008" s="775" t="s">
        <v>4949</v>
      </c>
    </row>
    <row r="7009" spans="1:9">
      <c r="A7009" s="1039" t="str">
        <f>Table_wabobpsvr_AzureCalc_AzureCalcRateCard[[#This Row],[ServiceName]]&amp;Table_wabobpsvr_AzureCalc_AzureCalcRateCard[[#This Row],[Price_Level]]&amp;Table_wabobpsvr_AzureCalc_AzureCalcRateCard[[#This Row],[Region]]</f>
        <v>A9 VM (Non-Windows)B8</v>
      </c>
      <c r="B7009" s="1039">
        <v>8</v>
      </c>
      <c r="C7009" s="1039" t="s">
        <v>87</v>
      </c>
      <c r="D7009" s="1039" t="s">
        <v>175</v>
      </c>
      <c r="E7009" s="1039">
        <v>1.5701000000000001</v>
      </c>
      <c r="F7009" s="1039" t="s">
        <v>700</v>
      </c>
      <c r="G7009" s="775" t="s">
        <v>1764</v>
      </c>
      <c r="H7009" s="775" t="s">
        <v>1765</v>
      </c>
      <c r="I7009" s="775" t="s">
        <v>6155</v>
      </c>
    </row>
    <row r="7010" spans="1:9">
      <c r="A7010" s="1039" t="str">
        <f>Table_wabobpsvr_AzureCalc_AzureCalcRateCard[[#This Row],[ServiceName]]&amp;Table_wabobpsvr_AzureCalc_AzureCalcRateCard[[#This Row],[Price_Level]]&amp;Table_wabobpsvr_AzureCalc_AzureCalcRateCard[[#This Row],[Region]]</f>
        <v>Protected Instances - Greater than 500GBA</v>
      </c>
      <c r="B7010" s="1039"/>
      <c r="C7010" s="1039" t="s">
        <v>608</v>
      </c>
      <c r="D7010" s="1039" t="s">
        <v>174</v>
      </c>
      <c r="E7010" s="1039">
        <v>9.6999999999999993</v>
      </c>
      <c r="F7010" s="1039" t="s">
        <v>4356</v>
      </c>
      <c r="G7010" s="775" t="s">
        <v>4354</v>
      </c>
      <c r="H7010" s="775" t="s">
        <v>4355</v>
      </c>
      <c r="I7010" s="775" t="s">
        <v>4949</v>
      </c>
    </row>
    <row r="7011" spans="1:9">
      <c r="A7011" s="1039" t="str">
        <f>Table_wabobpsvr_AzureCalc_AzureCalcRateCard[[#This Row],[ServiceName]]&amp;Table_wabobpsvr_AzureCalc_AzureCalcRateCard[[#This Row],[Price_Level]]&amp;Table_wabobpsvr_AzureCalc_AzureCalcRateCard[[#This Row],[Region]]</f>
        <v>Protected Instances - Greater than 500GBB</v>
      </c>
      <c r="B7011" s="1039"/>
      <c r="C7011" s="1039" t="s">
        <v>608</v>
      </c>
      <c r="D7011" s="1039" t="s">
        <v>175</v>
      </c>
      <c r="E7011" s="1039">
        <v>9.4</v>
      </c>
      <c r="F7011" s="1039" t="s">
        <v>4356</v>
      </c>
      <c r="G7011" s="775" t="s">
        <v>4354</v>
      </c>
      <c r="H7011" s="775" t="s">
        <v>4355</v>
      </c>
      <c r="I7011" s="775" t="s">
        <v>4949</v>
      </c>
    </row>
    <row r="7012" spans="1:9">
      <c r="A7012" s="1039" t="str">
        <f>Table_wabobpsvr_AzureCalc_AzureCalcRateCard[[#This Row],[ServiceName]]&amp;Table_wabobpsvr_AzureCalc_AzureCalcRateCard[[#This Row],[Price_Level]]&amp;Table_wabobpsvr_AzureCalc_AzureCalcRateCard[[#This Row],[Region]]</f>
        <v>Protected Instances - Greater than 500GBC</v>
      </c>
      <c r="B7012" s="1039"/>
      <c r="C7012" s="1039" t="s">
        <v>608</v>
      </c>
      <c r="D7012" s="1039" t="s">
        <v>177</v>
      </c>
      <c r="E7012" s="1039">
        <v>9.1</v>
      </c>
      <c r="F7012" s="1039" t="s">
        <v>4356</v>
      </c>
      <c r="G7012" s="775" t="s">
        <v>4354</v>
      </c>
      <c r="H7012" s="775" t="s">
        <v>4355</v>
      </c>
      <c r="I7012" s="775" t="s">
        <v>4949</v>
      </c>
    </row>
    <row r="7013" spans="1:9">
      <c r="A7013" s="1039" t="str">
        <f>Table_wabobpsvr_AzureCalc_AzureCalcRateCard[[#This Row],[ServiceName]]&amp;Table_wabobpsvr_AzureCalc_AzureCalcRateCard[[#This Row],[Price_Level]]&amp;Table_wabobpsvr_AzureCalc_AzureCalcRateCard[[#This Row],[Region]]</f>
        <v>Protected Instances - Greater than 500GBD</v>
      </c>
      <c r="B7013" s="1039"/>
      <c r="C7013" s="1039" t="s">
        <v>608</v>
      </c>
      <c r="D7013" s="1039" t="s">
        <v>176</v>
      </c>
      <c r="E7013" s="1039">
        <v>8.8000000000000007</v>
      </c>
      <c r="F7013" s="1039" t="s">
        <v>4356</v>
      </c>
      <c r="G7013" s="775" t="s">
        <v>4354</v>
      </c>
      <c r="H7013" s="775" t="s">
        <v>4355</v>
      </c>
      <c r="I7013" s="775" t="s">
        <v>4949</v>
      </c>
    </row>
    <row r="7014" spans="1:9">
      <c r="A7014" s="775" t="str">
        <f>Table_wabobpsvr_AzureCalc_AzureCalcRateCard[[#This Row],[ServiceName]]&amp;Table_wabobpsvr_AzureCalc_AzureCalcRateCard[[#This Row],[Price_Level]]&amp;Table_wabobpsvr_AzureCalc_AzureCalcRateCard[[#This Row],[Region]]</f>
        <v>ExpressRoute (Unlimited) 1 Gbps ConnectionsA2</v>
      </c>
      <c r="B7014" s="775">
        <v>2</v>
      </c>
      <c r="C7014" s="775" t="s">
        <v>7427</v>
      </c>
      <c r="D7014" s="775" t="s">
        <v>174</v>
      </c>
      <c r="E7014" s="775">
        <v>5529</v>
      </c>
      <c r="F7014" s="775" t="s">
        <v>7405</v>
      </c>
      <c r="G7014" s="775" t="s">
        <v>7539</v>
      </c>
      <c r="H7014" s="775" t="s">
        <v>7540</v>
      </c>
      <c r="I7014" s="775" t="s">
        <v>7460</v>
      </c>
    </row>
    <row r="7015" spans="1:9">
      <c r="A7015" s="775" t="str">
        <f>Table_wabobpsvr_AzureCalc_AzureCalcRateCard[[#This Row],[ServiceName]]&amp;Table_wabobpsvr_AzureCalc_AzureCalcRateCard[[#This Row],[Price_Level]]&amp;Table_wabobpsvr_AzureCalc_AzureCalcRateCard[[#This Row],[Region]]</f>
        <v>ExpressRoute (Unlimited) 100 Mbps ConnectionsA2</v>
      </c>
      <c r="B7015" s="775">
        <v>2</v>
      </c>
      <c r="C7015" s="775" t="s">
        <v>7427</v>
      </c>
      <c r="D7015" s="775" t="s">
        <v>174</v>
      </c>
      <c r="E7015" s="775">
        <v>557.75</v>
      </c>
      <c r="F7015" s="775" t="s">
        <v>7402</v>
      </c>
      <c r="G7015" s="775" t="s">
        <v>7543</v>
      </c>
      <c r="H7015" s="775" t="s">
        <v>7544</v>
      </c>
      <c r="I7015" s="775" t="s">
        <v>7464</v>
      </c>
    </row>
    <row r="7016" spans="1:9">
      <c r="A7016" s="775" t="str">
        <f>Table_wabobpsvr_AzureCalc_AzureCalcRateCard[[#This Row],[ServiceName]]&amp;Table_wabobpsvr_AzureCalc_AzureCalcRateCard[[#This Row],[Price_Level]]&amp;Table_wabobpsvr_AzureCalc_AzureCalcRateCard[[#This Row],[Region]]</f>
        <v>Automation DSC - PaidA16</v>
      </c>
      <c r="B7016" s="775">
        <v>16</v>
      </c>
      <c r="C7016" s="775" t="s">
        <v>77</v>
      </c>
      <c r="D7016" s="775" t="s">
        <v>174</v>
      </c>
      <c r="E7016" s="775">
        <v>999999</v>
      </c>
      <c r="F7016" s="775" t="s">
        <v>7305</v>
      </c>
      <c r="G7016" s="775"/>
      <c r="H7016" s="775"/>
      <c r="I7016" s="775"/>
    </row>
    <row r="7017" spans="1:9">
      <c r="A7017" s="775" t="str">
        <f>Table_wabobpsvr_AzureCalc_AzureCalcRateCard[[#This Row],[ServiceName]]&amp;Table_wabobpsvr_AzureCalc_AzureCalcRateCard[[#This Row],[Price_Level]]&amp;Table_wabobpsvr_AzureCalc_AzureCalcRateCard[[#This Row],[Region]]</f>
        <v>Automation DSC - PaidB16</v>
      </c>
      <c r="B7017" s="775">
        <v>16</v>
      </c>
      <c r="C7017" s="775" t="s">
        <v>77</v>
      </c>
      <c r="D7017" s="775" t="s">
        <v>175</v>
      </c>
      <c r="E7017" s="775">
        <v>999999</v>
      </c>
      <c r="F7017" s="775" t="s">
        <v>7305</v>
      </c>
      <c r="G7017" s="775"/>
      <c r="H7017" s="775"/>
      <c r="I7017" s="775"/>
    </row>
    <row r="7018" spans="1:9">
      <c r="A7018" s="775" t="str">
        <f>Table_wabobpsvr_AzureCalc_AzureCalcRateCard[[#This Row],[ServiceName]]&amp;Table_wabobpsvr_AzureCalc_AzureCalcRateCard[[#This Row],[Price_Level]]&amp;Table_wabobpsvr_AzureCalc_AzureCalcRateCard[[#This Row],[Region]]</f>
        <v>A8 VM (Windows)D</v>
      </c>
      <c r="B7018" s="775"/>
      <c r="C7018" s="775" t="s">
        <v>87</v>
      </c>
      <c r="D7018" s="775" t="s">
        <v>176</v>
      </c>
      <c r="E7018" s="775">
        <v>999999</v>
      </c>
      <c r="F7018" s="775" t="s">
        <v>698</v>
      </c>
      <c r="G7018" s="775"/>
      <c r="H7018" s="775"/>
      <c r="I7018" s="775"/>
    </row>
    <row r="7019" spans="1:9">
      <c r="A7019" s="775" t="str">
        <f>Table_wabobpsvr_AzureCalc_AzureCalcRateCard[[#This Row],[ServiceName]]&amp;Table_wabobpsvr_AzureCalc_AzureCalcRateCard[[#This Row],[Price_Level]]&amp;Table_wabobpsvr_AzureCalc_AzureCalcRateCard[[#This Row],[Region]]</f>
        <v>Automation DSC - PaidC16</v>
      </c>
      <c r="B7019" s="775">
        <v>16</v>
      </c>
      <c r="C7019" s="775" t="s">
        <v>77</v>
      </c>
      <c r="D7019" s="775" t="s">
        <v>177</v>
      </c>
      <c r="E7019" s="775">
        <v>999999</v>
      </c>
      <c r="F7019" s="775" t="s">
        <v>7305</v>
      </c>
      <c r="G7019" s="775"/>
      <c r="H7019" s="775"/>
      <c r="I7019" s="775"/>
    </row>
    <row r="7020" spans="1:9">
      <c r="A7020" s="775" t="str">
        <f>Table_wabobpsvr_AzureCalc_AzureCalcRateCard[[#This Row],[ServiceName]]&amp;Table_wabobpsvr_AzureCalc_AzureCalcRateCard[[#This Row],[Price_Level]]&amp;Table_wabobpsvr_AzureCalc_AzureCalcRateCard[[#This Row],[Region]]</f>
        <v>Automation DSC - PaidD16</v>
      </c>
      <c r="B7020" s="775">
        <v>16</v>
      </c>
      <c r="C7020" s="775" t="s">
        <v>77</v>
      </c>
      <c r="D7020" s="775" t="s">
        <v>176</v>
      </c>
      <c r="E7020" s="775">
        <v>999999</v>
      </c>
      <c r="F7020" s="775" t="s">
        <v>7305</v>
      </c>
      <c r="G7020" s="775"/>
      <c r="H7020" s="775"/>
      <c r="I7020" s="775"/>
    </row>
    <row r="7021" spans="1:9">
      <c r="A7021" s="775" t="str">
        <f>Table_wabobpsvr_AzureCalc_AzureCalcRateCard[[#This Row],[ServiceName]]&amp;Table_wabobpsvr_AzureCalc_AzureCalcRateCard[[#This Row],[Price_Level]]&amp;Table_wabobpsvr_AzureCalc_AzureCalcRateCard[[#This Row],[Region]]</f>
        <v>ExpressRoute (Unlimited) 100 Mbps Connections - Zone 3d14</v>
      </c>
      <c r="B7021" s="775">
        <v>14</v>
      </c>
      <c r="C7021" s="775" t="s">
        <v>4235</v>
      </c>
      <c r="D7021" s="775" t="s">
        <v>4193</v>
      </c>
      <c r="E7021" s="775">
        <v>999999</v>
      </c>
      <c r="F7021" s="775" t="s">
        <v>7469</v>
      </c>
      <c r="G7021" s="775"/>
      <c r="H7021" s="775"/>
      <c r="I7021" s="775" t="s">
        <v>4235</v>
      </c>
    </row>
    <row r="7022" spans="1:9">
      <c r="A7022" s="775" t="str">
        <f>Table_wabobpsvr_AzureCalc_AzureCalcRateCard[[#This Row],[ServiceName]]&amp;Table_wabobpsvr_AzureCalc_AzureCalcRateCard[[#This Row],[Price_Level]]&amp;Table_wabobpsvr_AzureCalc_AzureCalcRateCard[[#This Row],[Region]]</f>
        <v>ExpressRoute (Unlimited) 2 Gbps Connections - Zone 3d14</v>
      </c>
      <c r="B7022" s="775">
        <v>14</v>
      </c>
      <c r="C7022" s="775" t="s">
        <v>4235</v>
      </c>
      <c r="D7022" s="775" t="s">
        <v>4193</v>
      </c>
      <c r="E7022" s="775">
        <v>999999</v>
      </c>
      <c r="F7022" s="775" t="s">
        <v>7470</v>
      </c>
      <c r="G7022" s="775"/>
      <c r="H7022" s="775"/>
      <c r="I7022" s="775" t="s">
        <v>4235</v>
      </c>
    </row>
    <row r="7023" spans="1:9">
      <c r="A7023" s="775" t="str">
        <f>Table_wabobpsvr_AzureCalc_AzureCalcRateCard[[#This Row],[ServiceName]]&amp;Table_wabobpsvr_AzureCalc_AzureCalcRateCard[[#This Row],[Price_Level]]&amp;Table_wabobpsvr_AzureCalc_AzureCalcRateCard[[#This Row],[Region]]</f>
        <v>ExpressRoute (Unlimited) 200 Mbps Connections - Zone 3d14</v>
      </c>
      <c r="B7023" s="775">
        <v>14</v>
      </c>
      <c r="C7023" s="775" t="s">
        <v>4235</v>
      </c>
      <c r="D7023" s="775" t="s">
        <v>4193</v>
      </c>
      <c r="E7023" s="775">
        <v>999999</v>
      </c>
      <c r="F7023" s="775" t="s">
        <v>7471</v>
      </c>
      <c r="G7023" s="775"/>
      <c r="H7023" s="775"/>
      <c r="I7023" s="775" t="s">
        <v>4235</v>
      </c>
    </row>
    <row r="7024" spans="1:9">
      <c r="A7024" s="775" t="str">
        <f>Table_wabobpsvr_AzureCalc_AzureCalcRateCard[[#This Row],[ServiceName]]&amp;Table_wabobpsvr_AzureCalc_AzureCalcRateCard[[#This Row],[Price_Level]]&amp;Table_wabobpsvr_AzureCalc_AzureCalcRateCard[[#This Row],[Region]]</f>
        <v>ExpressRoute (Unlimited) 5 Gbps Connections - Zone 3d14</v>
      </c>
      <c r="B7024" s="775">
        <v>14</v>
      </c>
      <c r="C7024" s="775" t="s">
        <v>4235</v>
      </c>
      <c r="D7024" s="775" t="s">
        <v>4193</v>
      </c>
      <c r="E7024" s="775">
        <v>999999</v>
      </c>
      <c r="F7024" s="775" t="s">
        <v>7472</v>
      </c>
      <c r="G7024" s="775"/>
      <c r="H7024" s="775"/>
      <c r="I7024" s="775" t="s">
        <v>4235</v>
      </c>
    </row>
    <row r="7025" spans="1:9">
      <c r="A7025" s="775" t="str">
        <f>Table_wabobpsvr_AzureCalc_AzureCalcRateCard[[#This Row],[ServiceName]]&amp;Table_wabobpsvr_AzureCalc_AzureCalcRateCard[[#This Row],[Price_Level]]&amp;Table_wabobpsvr_AzureCalc_AzureCalcRateCard[[#This Row],[Region]]</f>
        <v>ExpressRoute (Unlimited) 5 Gbps Connections - Zone 1C0</v>
      </c>
      <c r="B7025" s="775">
        <v>0</v>
      </c>
      <c r="C7025" s="775" t="s">
        <v>7427</v>
      </c>
      <c r="D7025" s="775" t="s">
        <v>177</v>
      </c>
      <c r="E7025" s="775">
        <v>752.95219999999995</v>
      </c>
      <c r="F7025" s="775" t="s">
        <v>7473</v>
      </c>
      <c r="G7025" s="775"/>
      <c r="H7025" s="775"/>
      <c r="I7025" s="775" t="s">
        <v>7474</v>
      </c>
    </row>
    <row r="7026" spans="1:9">
      <c r="A7026" s="775" t="str">
        <f>Table_wabobpsvr_AzureCalc_AzureCalcRateCard[[#This Row],[ServiceName]]&amp;Table_wabobpsvr_AzureCalc_AzureCalcRateCard[[#This Row],[Price_Level]]&amp;Table_wabobpsvr_AzureCalc_AzureCalcRateCard[[#This Row],[Region]]</f>
        <v>ExpressRoute (Unlimited) 50 Mbps Connections - Zone 1C0</v>
      </c>
      <c r="B7026" s="775">
        <v>0</v>
      </c>
      <c r="C7026" s="775" t="s">
        <v>7427</v>
      </c>
      <c r="D7026" s="775" t="s">
        <v>177</v>
      </c>
      <c r="E7026" s="775">
        <v>8.8087999999999997</v>
      </c>
      <c r="F7026" s="775" t="s">
        <v>7475</v>
      </c>
      <c r="G7026" s="775"/>
      <c r="H7026" s="775"/>
      <c r="I7026" s="775" t="s">
        <v>7476</v>
      </c>
    </row>
    <row r="7027" spans="1:9">
      <c r="A7027" s="775" t="str">
        <f>Table_wabobpsvr_AzureCalc_AzureCalcRateCard[[#This Row],[ServiceName]]&amp;Table_wabobpsvr_AzureCalc_AzureCalcRateCard[[#This Row],[Price_Level]]&amp;Table_wabobpsvr_AzureCalc_AzureCalcRateCard[[#This Row],[Region]]</f>
        <v>ExpressRoute (Unlimited) 500 Mbps Connections - Zone 1C0</v>
      </c>
      <c r="B7027" s="775">
        <v>0</v>
      </c>
      <c r="C7027" s="775" t="s">
        <v>7427</v>
      </c>
      <c r="D7027" s="775" t="s">
        <v>177</v>
      </c>
      <c r="E7027" s="775">
        <v>80.726100000000002</v>
      </c>
      <c r="F7027" s="775" t="s">
        <v>7477</v>
      </c>
      <c r="G7027" s="775"/>
      <c r="H7027" s="775"/>
      <c r="I7027" s="775" t="s">
        <v>7478</v>
      </c>
    </row>
    <row r="7028" spans="1:9">
      <c r="A7028" s="775" t="str">
        <f>Table_wabobpsvr_AzureCalc_AzureCalcRateCard[[#This Row],[ServiceName]]&amp;Table_wabobpsvr_AzureCalc_AzureCalcRateCard[[#This Row],[Price_Level]]&amp;Table_wabobpsvr_AzureCalc_AzureCalcRateCard[[#This Row],[Region]]</f>
        <v>ExpressRoute (Metered) Data Transfer Out at 1 Gbps (GB) - Zone 2C</v>
      </c>
      <c r="B7028" s="775"/>
      <c r="C7028" s="775" t="s">
        <v>9</v>
      </c>
      <c r="D7028" s="775" t="s">
        <v>177</v>
      </c>
      <c r="E7028" s="775">
        <v>4.5499999999999999E-2</v>
      </c>
      <c r="F7028" s="775" t="s">
        <v>7393</v>
      </c>
      <c r="G7028" s="775" t="s">
        <v>7561</v>
      </c>
      <c r="H7028" s="775" t="s">
        <v>7562</v>
      </c>
      <c r="I7028" s="775" t="s">
        <v>7479</v>
      </c>
    </row>
    <row r="7029" spans="1:9">
      <c r="A7029" s="775" t="str">
        <f>Table_wabobpsvr_AzureCalc_AzureCalcRateCard[[#This Row],[ServiceName]]&amp;Table_wabobpsvr_AzureCalc_AzureCalcRateCard[[#This Row],[Price_Level]]&amp;Table_wabobpsvr_AzureCalc_AzureCalcRateCard[[#This Row],[Region]]</f>
        <v>ExpressRoute (Metered) 1 Gbps Connections - Zone 2C0</v>
      </c>
      <c r="B7029" s="775">
        <v>0</v>
      </c>
      <c r="C7029" s="775" t="s">
        <v>7427</v>
      </c>
      <c r="D7029" s="775" t="s">
        <v>177</v>
      </c>
      <c r="E7029" s="775">
        <v>12.794600000000001</v>
      </c>
      <c r="F7029" s="775" t="s">
        <v>7480</v>
      </c>
      <c r="G7029" s="775"/>
      <c r="H7029" s="775"/>
      <c r="I7029" s="775" t="s">
        <v>7481</v>
      </c>
    </row>
    <row r="7030" spans="1:9">
      <c r="A7030" s="775" t="str">
        <f>Table_wabobpsvr_AzureCalc_AzureCalcRateCard[[#This Row],[ServiceName]]&amp;Table_wabobpsvr_AzureCalc_AzureCalcRateCard[[#This Row],[Price_Level]]&amp;Table_wabobpsvr_AzureCalc_AzureCalcRateCard[[#This Row],[Region]]</f>
        <v>ExpressRoute (Metered) 10 Gbps Connections - Zone 2C0</v>
      </c>
      <c r="B7030" s="775">
        <v>0</v>
      </c>
      <c r="C7030" s="775" t="s">
        <v>7427</v>
      </c>
      <c r="D7030" s="775" t="s">
        <v>177</v>
      </c>
      <c r="E7030" s="775">
        <v>146.7739</v>
      </c>
      <c r="F7030" s="775" t="s">
        <v>7482</v>
      </c>
      <c r="G7030" s="775"/>
      <c r="H7030" s="775"/>
      <c r="I7030" s="775" t="s">
        <v>7483</v>
      </c>
    </row>
    <row r="7031" spans="1:9">
      <c r="A7031" s="775" t="str">
        <f>Table_wabobpsvr_AzureCalc_AzureCalcRateCard[[#This Row],[ServiceName]]&amp;Table_wabobpsvr_AzureCalc_AzureCalcRateCard[[#This Row],[Price_Level]]&amp;Table_wabobpsvr_AzureCalc_AzureCalcRateCard[[#This Row],[Region]]</f>
        <v>ExpressRoute (Metered) 100 Mbps Connections - Zone 2C0</v>
      </c>
      <c r="B7031" s="775">
        <v>0</v>
      </c>
      <c r="C7031" s="775" t="s">
        <v>7427</v>
      </c>
      <c r="D7031" s="775" t="s">
        <v>177</v>
      </c>
      <c r="E7031" s="775">
        <v>2.9392999999999998</v>
      </c>
      <c r="F7031" s="775" t="s">
        <v>7484</v>
      </c>
      <c r="G7031" s="775"/>
      <c r="H7031" s="775"/>
      <c r="I7031" s="775" t="s">
        <v>7485</v>
      </c>
    </row>
    <row r="7032" spans="1:9">
      <c r="A7032" s="775" t="str">
        <f>Table_wabobpsvr_AzureCalc_AzureCalcRateCard[[#This Row],[ServiceName]]&amp;Table_wabobpsvr_AzureCalc_AzureCalcRateCard[[#This Row],[Price_Level]]&amp;Table_wabobpsvr_AzureCalc_AzureCalcRateCard[[#This Row],[Region]]</f>
        <v>ExpressRoute (Metered) 2 Gbps Connections - Zone 2C0</v>
      </c>
      <c r="B7032" s="775">
        <v>0</v>
      </c>
      <c r="C7032" s="775" t="s">
        <v>7427</v>
      </c>
      <c r="D7032" s="775" t="s">
        <v>177</v>
      </c>
      <c r="E7032" s="775">
        <v>25.598299999999998</v>
      </c>
      <c r="F7032" s="775" t="s">
        <v>7486</v>
      </c>
      <c r="G7032" s="775"/>
      <c r="H7032" s="775"/>
      <c r="I7032" s="775" t="s">
        <v>7487</v>
      </c>
    </row>
    <row r="7033" spans="1:9">
      <c r="A7033" s="775" t="str">
        <f>Table_wabobpsvr_AzureCalc_AzureCalcRateCard[[#This Row],[ServiceName]]&amp;Table_wabobpsvr_AzureCalc_AzureCalcRateCard[[#This Row],[Price_Level]]&amp;Table_wabobpsvr_AzureCalc_AzureCalcRateCard[[#This Row],[Region]]</f>
        <v>IoT Hub - High FrequencyB8</v>
      </c>
      <c r="B7033" s="775">
        <v>8</v>
      </c>
      <c r="C7033" s="775"/>
      <c r="D7033" s="775" t="s">
        <v>175</v>
      </c>
      <c r="E7033" s="775">
        <v>999999</v>
      </c>
      <c r="F7033" s="775" t="s">
        <v>7355</v>
      </c>
      <c r="G7033" s="775"/>
      <c r="H7033" s="775"/>
      <c r="I7033" s="775"/>
    </row>
    <row r="7034" spans="1:9">
      <c r="A7034" s="775" t="str">
        <f>Table_wabobpsvr_AzureCalc_AzureCalcRateCard[[#This Row],[ServiceName]]&amp;Table_wabobpsvr_AzureCalc_AzureCalcRateCard[[#This Row],[Price_Level]]&amp;Table_wabobpsvr_AzureCalc_AzureCalcRateCard[[#This Row],[Region]]</f>
        <v>IoT Hub - High FrequencyC8</v>
      </c>
      <c r="B7034" s="775">
        <v>8</v>
      </c>
      <c r="C7034" s="775"/>
      <c r="D7034" s="775" t="s">
        <v>177</v>
      </c>
      <c r="E7034" s="775">
        <v>999999</v>
      </c>
      <c r="F7034" s="775" t="s">
        <v>7355</v>
      </c>
      <c r="G7034" s="775"/>
      <c r="H7034" s="775"/>
      <c r="I7034" s="775"/>
    </row>
    <row r="7035" spans="1:9">
      <c r="A7035" s="775" t="str">
        <f>Table_wabobpsvr_AzureCalc_AzureCalcRateCard[[#This Row],[ServiceName]]&amp;Table_wabobpsvr_AzureCalc_AzureCalcRateCard[[#This Row],[Price_Level]]&amp;Table_wabobpsvr_AzureCalc_AzureCalcRateCard[[#This Row],[Region]]</f>
        <v>IoT Hub - High FrequencyD8</v>
      </c>
      <c r="B7035" s="775">
        <v>8</v>
      </c>
      <c r="C7035" s="775"/>
      <c r="D7035" s="775" t="s">
        <v>176</v>
      </c>
      <c r="E7035" s="775">
        <v>999999</v>
      </c>
      <c r="F7035" s="775" t="s">
        <v>7355</v>
      </c>
      <c r="G7035" s="775"/>
      <c r="H7035" s="775"/>
      <c r="I7035" s="775"/>
    </row>
    <row r="7036" spans="1:9">
      <c r="A7036" s="775" t="str">
        <f>Table_wabobpsvr_AzureCalc_AzureCalcRateCard[[#This Row],[ServiceName]]&amp;Table_wabobpsvr_AzureCalc_AzureCalcRateCard[[#This Row],[Price_Level]]&amp;Table_wabobpsvr_AzureCalc_AzureCalcRateCard[[#This Row],[Region]]</f>
        <v>IoT Hub - High FrequencyMOSP9</v>
      </c>
      <c r="B7036" s="775">
        <v>9</v>
      </c>
      <c r="C7036" s="775"/>
      <c r="D7036" s="775" t="s">
        <v>606</v>
      </c>
      <c r="E7036" s="775">
        <v>999999</v>
      </c>
      <c r="F7036" s="775" t="s">
        <v>7355</v>
      </c>
      <c r="G7036" s="775"/>
      <c r="H7036" s="775"/>
      <c r="I7036" s="775"/>
    </row>
    <row r="7037" spans="1:9">
      <c r="A7037" s="775" t="str">
        <f>Table_wabobpsvr_AzureCalc_AzureCalcRateCard[[#This Row],[ServiceName]]&amp;Table_wabobpsvr_AzureCalc_AzureCalcRateCard[[#This Row],[Price_Level]]&amp;Table_wabobpsvr_AzureCalc_AzureCalcRateCard[[#This Row],[Region]]</f>
        <v>IoT Hub - High FrequencyA9</v>
      </c>
      <c r="B7037" s="775">
        <v>9</v>
      </c>
      <c r="C7037" s="775"/>
      <c r="D7037" s="775" t="s">
        <v>174</v>
      </c>
      <c r="E7037" s="775">
        <v>999999</v>
      </c>
      <c r="F7037" s="775" t="s">
        <v>7355</v>
      </c>
      <c r="G7037" s="775"/>
      <c r="H7037" s="775"/>
      <c r="I7037" s="775"/>
    </row>
    <row r="7038" spans="1:9">
      <c r="A7038" s="775" t="str">
        <f>Table_wabobpsvr_AzureCalc_AzureCalcRateCard[[#This Row],[ServiceName]]&amp;Table_wabobpsvr_AzureCalc_AzureCalcRateCard[[#This Row],[Price_Level]]&amp;Table_wabobpsvr_AzureCalc_AzureCalcRateCard[[#This Row],[Region]]</f>
        <v>IoT Hub - High FrequencyB9</v>
      </c>
      <c r="B7038" s="775">
        <v>9</v>
      </c>
      <c r="C7038" s="775"/>
      <c r="D7038" s="775" t="s">
        <v>175</v>
      </c>
      <c r="E7038" s="775">
        <v>999999</v>
      </c>
      <c r="F7038" s="775" t="s">
        <v>7355</v>
      </c>
      <c r="G7038" s="775"/>
      <c r="H7038" s="775"/>
      <c r="I7038" s="775"/>
    </row>
    <row r="7039" spans="1:9">
      <c r="A7039" s="775" t="str">
        <f>Table_wabobpsvr_AzureCalc_AzureCalcRateCard[[#This Row],[ServiceName]]&amp;Table_wabobpsvr_AzureCalc_AzureCalcRateCard[[#This Row],[Price_Level]]&amp;Table_wabobpsvr_AzureCalc_AzureCalcRateCard[[#This Row],[Region]]</f>
        <v>IoT Hub - High FrequencyC9</v>
      </c>
      <c r="B7039" s="775">
        <v>9</v>
      </c>
      <c r="C7039" s="775"/>
      <c r="D7039" s="775" t="s">
        <v>177</v>
      </c>
      <c r="E7039" s="775">
        <v>999999</v>
      </c>
      <c r="F7039" s="775" t="s">
        <v>7355</v>
      </c>
      <c r="G7039" s="775"/>
      <c r="H7039" s="775"/>
      <c r="I7039" s="775"/>
    </row>
    <row r="7040" spans="1:9">
      <c r="A7040" s="775" t="str">
        <f>Table_wabobpsvr_AzureCalc_AzureCalcRateCard[[#This Row],[ServiceName]]&amp;Table_wabobpsvr_AzureCalc_AzureCalcRateCard[[#This Row],[Price_Level]]&amp;Table_wabobpsvr_AzureCalc_AzureCalcRateCard[[#This Row],[Region]]</f>
        <v>IoT Hub - High FrequencyD9</v>
      </c>
      <c r="B7040" s="775">
        <v>9</v>
      </c>
      <c r="C7040" s="775"/>
      <c r="D7040" s="775" t="s">
        <v>176</v>
      </c>
      <c r="E7040" s="775">
        <v>999999</v>
      </c>
      <c r="F7040" s="775" t="s">
        <v>7355</v>
      </c>
      <c r="G7040" s="775"/>
      <c r="H7040" s="775"/>
      <c r="I7040" s="775"/>
    </row>
    <row r="7041" spans="1:9">
      <c r="A7041" s="775" t="str">
        <f>Table_wabobpsvr_AzureCalc_AzureCalcRateCard[[#This Row],[ServiceName]]&amp;Table_wabobpsvr_AzureCalc_AzureCalcRateCard[[#This Row],[Price_Level]]&amp;Table_wabobpsvr_AzureCalc_AzureCalcRateCard[[#This Row],[Region]]</f>
        <v>IoT Hub - High FrequencyMOSP11</v>
      </c>
      <c r="B7041" s="775">
        <v>11</v>
      </c>
      <c r="C7041" s="775"/>
      <c r="D7041" s="775" t="s">
        <v>606</v>
      </c>
      <c r="E7041" s="775">
        <v>999999</v>
      </c>
      <c r="F7041" s="775" t="s">
        <v>7355</v>
      </c>
      <c r="G7041" s="775"/>
      <c r="H7041" s="775"/>
      <c r="I7041" s="775"/>
    </row>
    <row r="7042" spans="1:9">
      <c r="A7042" s="775" t="str">
        <f>Table_wabobpsvr_AzureCalc_AzureCalcRateCard[[#This Row],[ServiceName]]&amp;Table_wabobpsvr_AzureCalc_AzureCalcRateCard[[#This Row],[Price_Level]]&amp;Table_wabobpsvr_AzureCalc_AzureCalcRateCard[[#This Row],[Region]]</f>
        <v>ExpressRoute (Metered) 200 Mbps Connections - Zone 2C0</v>
      </c>
      <c r="B7042" s="775">
        <v>0</v>
      </c>
      <c r="C7042" s="775" t="s">
        <v>7427</v>
      </c>
      <c r="D7042" s="775" t="s">
        <v>177</v>
      </c>
      <c r="E7042" s="775">
        <v>4.2587999999999999</v>
      </c>
      <c r="F7042" s="775" t="s">
        <v>7488</v>
      </c>
      <c r="G7042" s="775"/>
      <c r="H7042" s="775"/>
      <c r="I7042" s="775" t="s">
        <v>7489</v>
      </c>
    </row>
    <row r="7043" spans="1:9">
      <c r="A7043" s="775" t="str">
        <f>Table_wabobpsvr_AzureCalc_AzureCalcRateCard[[#This Row],[ServiceName]]&amp;Table_wabobpsvr_AzureCalc_AzureCalcRateCard[[#This Row],[Price_Level]]&amp;Table_wabobpsvr_AzureCalc_AzureCalcRateCard[[#This Row],[Region]]</f>
        <v>Standard S1 Search HourMOSP10</v>
      </c>
      <c r="B7043" s="775">
        <v>10</v>
      </c>
      <c r="C7043" s="775" t="s">
        <v>87</v>
      </c>
      <c r="D7043" s="775" t="s">
        <v>606</v>
      </c>
      <c r="E7043" s="775">
        <v>0.44400000000000001</v>
      </c>
      <c r="F7043" s="775" t="s">
        <v>4311</v>
      </c>
      <c r="G7043" s="775" t="s">
        <v>4235</v>
      </c>
      <c r="H7043" s="775" t="s">
        <v>4235</v>
      </c>
      <c r="I7043" s="775" t="s">
        <v>4950</v>
      </c>
    </row>
    <row r="7044" spans="1:9">
      <c r="A7044" s="775" t="str">
        <f>Table_wabobpsvr_AzureCalc_AzureCalcRateCard[[#This Row],[ServiceName]]&amp;Table_wabobpsvr_AzureCalc_AzureCalcRateCard[[#This Row],[Price_Level]]&amp;Table_wabobpsvr_AzureCalc_AzureCalcRateCard[[#This Row],[Region]]</f>
        <v>Standard S1 Search HourA10</v>
      </c>
      <c r="B7044" s="775">
        <v>10</v>
      </c>
      <c r="C7044" s="775" t="s">
        <v>87</v>
      </c>
      <c r="D7044" s="775" t="s">
        <v>174</v>
      </c>
      <c r="E7044" s="775">
        <v>0.43068000000000001</v>
      </c>
      <c r="F7044" s="775" t="s">
        <v>4311</v>
      </c>
      <c r="G7044" s="775" t="s">
        <v>4359</v>
      </c>
      <c r="H7044" s="775" t="s">
        <v>4360</v>
      </c>
      <c r="I7044" s="775" t="s">
        <v>4950</v>
      </c>
    </row>
    <row r="7045" spans="1:9">
      <c r="A7045" s="775" t="str">
        <f>Table_wabobpsvr_AzureCalc_AzureCalcRateCard[[#This Row],[ServiceName]]&amp;Table_wabobpsvr_AzureCalc_AzureCalcRateCard[[#This Row],[Price_Level]]&amp;Table_wabobpsvr_AzureCalc_AzureCalcRateCard[[#This Row],[Region]]</f>
        <v>Standard S1 Search HourA9</v>
      </c>
      <c r="B7045" s="775">
        <v>9</v>
      </c>
      <c r="C7045" s="775" t="s">
        <v>87</v>
      </c>
      <c r="D7045" s="775" t="s">
        <v>174</v>
      </c>
      <c r="E7045" s="775">
        <v>0.43068000000000001</v>
      </c>
      <c r="F7045" s="775" t="s">
        <v>4311</v>
      </c>
      <c r="G7045" s="775" t="s">
        <v>4312</v>
      </c>
      <c r="H7045" s="775" t="s">
        <v>4313</v>
      </c>
      <c r="I7045" s="775" t="s">
        <v>4615</v>
      </c>
    </row>
    <row r="7046" spans="1:9">
      <c r="A7046" s="775" t="str">
        <f>Table_wabobpsvr_AzureCalc_AzureCalcRateCard[[#This Row],[ServiceName]]&amp;Table_wabobpsvr_AzureCalc_AzureCalcRateCard[[#This Row],[Price_Level]]&amp;Table_wabobpsvr_AzureCalc_AzureCalcRateCard[[#This Row],[Region]]</f>
        <v>Standard S1 Search HourA15</v>
      </c>
      <c r="B7046" s="775">
        <v>15</v>
      </c>
      <c r="C7046" s="775" t="s">
        <v>87</v>
      </c>
      <c r="D7046" s="775" t="s">
        <v>174</v>
      </c>
      <c r="E7046" s="775">
        <v>0.43068000000000001</v>
      </c>
      <c r="F7046" s="775" t="s">
        <v>4311</v>
      </c>
      <c r="G7046" s="775" t="s">
        <v>6788</v>
      </c>
      <c r="H7046" s="775" t="s">
        <v>6789</v>
      </c>
      <c r="I7046" s="775" t="s">
        <v>4616</v>
      </c>
    </row>
    <row r="7047" spans="1:9">
      <c r="A7047" s="775" t="str">
        <f>Table_wabobpsvr_AzureCalc_AzureCalcRateCard[[#This Row],[ServiceName]]&amp;Table_wabobpsvr_AzureCalc_AzureCalcRateCard[[#This Row],[Price_Level]]&amp;Table_wabobpsvr_AzureCalc_AzureCalcRateCard[[#This Row],[Region]]</f>
        <v>Standard S1 Search HourA16</v>
      </c>
      <c r="B7047" s="775">
        <v>16</v>
      </c>
      <c r="C7047" s="775" t="s">
        <v>87</v>
      </c>
      <c r="D7047" s="775" t="s">
        <v>174</v>
      </c>
      <c r="E7047" s="775">
        <v>0.43068000000000001</v>
      </c>
      <c r="F7047" s="775" t="s">
        <v>4311</v>
      </c>
      <c r="G7047" s="775" t="s">
        <v>6790</v>
      </c>
      <c r="H7047" s="775" t="s">
        <v>6791</v>
      </c>
      <c r="I7047" s="775" t="s">
        <v>5314</v>
      </c>
    </row>
    <row r="7048" spans="1:9">
      <c r="A7048" s="775" t="str">
        <f>Table_wabobpsvr_AzureCalc_AzureCalcRateCard[[#This Row],[ServiceName]]&amp;Table_wabobpsvr_AzureCalc_AzureCalcRateCard[[#This Row],[Price_Level]]&amp;Table_wabobpsvr_AzureCalc_AzureCalcRateCard[[#This Row],[Region]]</f>
        <v>Standard S2 Search HourA9</v>
      </c>
      <c r="B7048" s="775">
        <v>9</v>
      </c>
      <c r="C7048" s="775" t="s">
        <v>87</v>
      </c>
      <c r="D7048" s="775" t="s">
        <v>174</v>
      </c>
      <c r="E7048" s="775">
        <v>1.72078</v>
      </c>
      <c r="F7048" s="775" t="s">
        <v>5318</v>
      </c>
      <c r="G7048" s="775" t="s">
        <v>6800</v>
      </c>
      <c r="H7048" s="775" t="s">
        <v>6801</v>
      </c>
      <c r="I7048" s="775" t="s">
        <v>5320</v>
      </c>
    </row>
    <row r="7049" spans="1:9">
      <c r="A7049" s="775" t="str">
        <f>Table_wabobpsvr_AzureCalc_AzureCalcRateCard[[#This Row],[ServiceName]]&amp;Table_wabobpsvr_AzureCalc_AzureCalcRateCard[[#This Row],[Price_Level]]&amp;Table_wabobpsvr_AzureCalc_AzureCalcRateCard[[#This Row],[Region]]</f>
        <v>Protected Instances - Up to 50 GBMOSP</v>
      </c>
      <c r="B7049" s="775"/>
      <c r="C7049" s="775" t="s">
        <v>608</v>
      </c>
      <c r="D7049" s="775" t="s">
        <v>606</v>
      </c>
      <c r="E7049" s="775">
        <v>5</v>
      </c>
      <c r="F7049" s="775" t="s">
        <v>4361</v>
      </c>
      <c r="G7049" s="775" t="s">
        <v>4235</v>
      </c>
      <c r="H7049" s="775" t="s">
        <v>4235</v>
      </c>
      <c r="I7049" s="775" t="s">
        <v>4949</v>
      </c>
    </row>
    <row r="7050" spans="1:9">
      <c r="A7050" s="775" t="str">
        <f>Table_wabobpsvr_AzureCalc_AzureCalcRateCard[[#This Row],[ServiceName]]&amp;Table_wabobpsvr_AzureCalc_AzureCalcRateCard[[#This Row],[Price_Level]]&amp;Table_wabobpsvr_AzureCalc_AzureCalcRateCard[[#This Row],[Region]]</f>
        <v>Protected Instances - Up to 50 GBA</v>
      </c>
      <c r="B7050" s="775"/>
      <c r="C7050" s="775" t="s">
        <v>608</v>
      </c>
      <c r="D7050" s="775" t="s">
        <v>174</v>
      </c>
      <c r="E7050" s="775">
        <v>4.8499999999999996</v>
      </c>
      <c r="F7050" s="775" t="s">
        <v>4361</v>
      </c>
      <c r="G7050" s="775" t="s">
        <v>4354</v>
      </c>
      <c r="H7050" s="775" t="s">
        <v>4355</v>
      </c>
      <c r="I7050" s="775" t="s">
        <v>4949</v>
      </c>
    </row>
    <row r="7051" spans="1:9">
      <c r="A7051" s="775" t="str">
        <f>Table_wabobpsvr_AzureCalc_AzureCalcRateCard[[#This Row],[ServiceName]]&amp;Table_wabobpsvr_AzureCalc_AzureCalcRateCard[[#This Row],[Price_Level]]&amp;Table_wabobpsvr_AzureCalc_AzureCalcRateCard[[#This Row],[Region]]</f>
        <v>Protected Instances - Up to 50 GBB</v>
      </c>
      <c r="B7051" s="775"/>
      <c r="C7051" s="775" t="s">
        <v>608</v>
      </c>
      <c r="D7051" s="775" t="s">
        <v>175</v>
      </c>
      <c r="E7051" s="775">
        <v>4.7</v>
      </c>
      <c r="F7051" s="775" t="s">
        <v>4361</v>
      </c>
      <c r="G7051" s="775" t="s">
        <v>4354</v>
      </c>
      <c r="H7051" s="775" t="s">
        <v>4355</v>
      </c>
      <c r="I7051" s="775" t="s">
        <v>4949</v>
      </c>
    </row>
    <row r="7052" spans="1:9">
      <c r="A7052" s="1039" t="str">
        <f>Table_wabobpsvr_AzureCalc_AzureCalcRateCard[[#This Row],[ServiceName]]&amp;Table_wabobpsvr_AzureCalc_AzureCalcRateCard[[#This Row],[Price_Level]]&amp;Table_wabobpsvr_AzureCalc_AzureCalcRateCard[[#This Row],[Region]]</f>
        <v>Protected Instances - Up to 50 GBC</v>
      </c>
      <c r="B7052" s="1039"/>
      <c r="C7052" s="1039" t="s">
        <v>608</v>
      </c>
      <c r="D7052" s="1039" t="s">
        <v>177</v>
      </c>
      <c r="E7052" s="1039">
        <v>4.55</v>
      </c>
      <c r="F7052" s="1039" t="s">
        <v>4361</v>
      </c>
      <c r="G7052" s="775" t="s">
        <v>4354</v>
      </c>
      <c r="H7052" s="775" t="s">
        <v>4355</v>
      </c>
      <c r="I7052" s="775" t="s">
        <v>4949</v>
      </c>
    </row>
    <row r="7053" spans="1:9">
      <c r="A7053" s="1039" t="str">
        <f>Table_wabobpsvr_AzureCalc_AzureCalcRateCard[[#This Row],[ServiceName]]&amp;Table_wabobpsvr_AzureCalc_AzureCalcRateCard[[#This Row],[Price_Level]]&amp;Table_wabobpsvr_AzureCalc_AzureCalcRateCard[[#This Row],[Region]]</f>
        <v>Protected Instances - Up to 50 GBD</v>
      </c>
      <c r="B7053" s="1039"/>
      <c r="C7053" s="1039" t="s">
        <v>608</v>
      </c>
      <c r="D7053" s="1039" t="s">
        <v>176</v>
      </c>
      <c r="E7053" s="1039">
        <v>4.4000000000000004</v>
      </c>
      <c r="F7053" s="1039" t="s">
        <v>4361</v>
      </c>
      <c r="G7053" s="775" t="s">
        <v>4354</v>
      </c>
      <c r="H7053" s="775" t="s">
        <v>4355</v>
      </c>
      <c r="I7053" s="775" t="s">
        <v>4949</v>
      </c>
    </row>
    <row r="7054" spans="1:9">
      <c r="A7054" s="775" t="str">
        <f>Table_wabobpsvr_AzureCalc_AzureCalcRateCard[[#This Row],[ServiceName]]&amp;Table_wabobpsvr_AzureCalc_AzureCalcRateCard[[#This Row],[Price_Level]]&amp;Table_wabobpsvr_AzureCalc_AzureCalcRateCard[[#This Row],[Region]]</f>
        <v>Protected Instances - 50 to 500GBMOSP</v>
      </c>
      <c r="B7054" s="775"/>
      <c r="C7054" s="775" t="s">
        <v>608</v>
      </c>
      <c r="D7054" s="775" t="s">
        <v>606</v>
      </c>
      <c r="E7054" s="775">
        <v>10</v>
      </c>
      <c r="F7054" s="775" t="s">
        <v>4353</v>
      </c>
      <c r="G7054" s="775" t="s">
        <v>4235</v>
      </c>
      <c r="H7054" s="775" t="s">
        <v>4235</v>
      </c>
      <c r="I7054" s="775" t="s">
        <v>4949</v>
      </c>
    </row>
    <row r="7055" spans="1:9">
      <c r="A7055" s="775" t="str">
        <f>Table_wabobpsvr_AzureCalc_AzureCalcRateCard[[#This Row],[ServiceName]]&amp;Table_wabobpsvr_AzureCalc_AzureCalcRateCard[[#This Row],[Price_Level]]&amp;Table_wabobpsvr_AzureCalc_AzureCalcRateCard[[#This Row],[Region]]</f>
        <v>Protected Instances - 50 to 500GBA</v>
      </c>
      <c r="B7055" s="775"/>
      <c r="C7055" s="775" t="s">
        <v>608</v>
      </c>
      <c r="D7055" s="775" t="s">
        <v>174</v>
      </c>
      <c r="E7055" s="775">
        <v>9.6999999999999993</v>
      </c>
      <c r="F7055" s="775" t="s">
        <v>4353</v>
      </c>
      <c r="G7055" s="775" t="s">
        <v>4354</v>
      </c>
      <c r="H7055" s="775" t="s">
        <v>4355</v>
      </c>
      <c r="I7055" s="775" t="s">
        <v>4949</v>
      </c>
    </row>
    <row r="7056" spans="1:9">
      <c r="A7056" s="775" t="str">
        <f>Table_wabobpsvr_AzureCalc_AzureCalcRateCard[[#This Row],[ServiceName]]&amp;Table_wabobpsvr_AzureCalc_AzureCalcRateCard[[#This Row],[Price_Level]]&amp;Table_wabobpsvr_AzureCalc_AzureCalcRateCard[[#This Row],[Region]]</f>
        <v>Protected Instances - 50 to 500GBB</v>
      </c>
      <c r="B7056" s="775"/>
      <c r="C7056" s="775" t="s">
        <v>608</v>
      </c>
      <c r="D7056" s="775" t="s">
        <v>175</v>
      </c>
      <c r="E7056" s="775">
        <v>9.4</v>
      </c>
      <c r="F7056" s="775" t="s">
        <v>4353</v>
      </c>
      <c r="G7056" s="775" t="s">
        <v>4354</v>
      </c>
      <c r="H7056" s="775" t="s">
        <v>4355</v>
      </c>
      <c r="I7056" s="775" t="s">
        <v>4949</v>
      </c>
    </row>
    <row r="7057" spans="1:9">
      <c r="A7057" s="775" t="str">
        <f>Table_wabobpsvr_AzureCalc_AzureCalcRateCard[[#This Row],[ServiceName]]&amp;Table_wabobpsvr_AzureCalc_AzureCalcRateCard[[#This Row],[Price_Level]]&amp;Table_wabobpsvr_AzureCalc_AzureCalcRateCard[[#This Row],[Region]]</f>
        <v>S3 DocumentDB HoursD2</v>
      </c>
      <c r="B7057" s="775">
        <v>2</v>
      </c>
      <c r="C7057" s="775" t="s">
        <v>87</v>
      </c>
      <c r="D7057" s="775" t="s">
        <v>176</v>
      </c>
      <c r="E7057" s="775">
        <v>999999</v>
      </c>
      <c r="F7057" s="775" t="s">
        <v>4326</v>
      </c>
      <c r="G7057" s="775"/>
      <c r="H7057" s="775"/>
      <c r="I7057" s="775"/>
    </row>
    <row r="7058" spans="1:9">
      <c r="A7058" s="775" t="str">
        <f>Table_wabobpsvr_AzureCalc_AzureCalcRateCard[[#This Row],[ServiceName]]&amp;Table_wabobpsvr_AzureCalc_AzureCalcRateCard[[#This Row],[Price_Level]]&amp;Table_wabobpsvr_AzureCalc_AzureCalcRateCard[[#This Row],[Region]]</f>
        <v>A9 VM (Non-Windows)C8</v>
      </c>
      <c r="B7058" s="775">
        <v>8</v>
      </c>
      <c r="C7058" s="775" t="s">
        <v>87</v>
      </c>
      <c r="D7058" s="775" t="s">
        <v>177</v>
      </c>
      <c r="E7058" s="775">
        <v>1.50281</v>
      </c>
      <c r="F7058" s="775" t="s">
        <v>700</v>
      </c>
      <c r="G7058" s="775" t="s">
        <v>1764</v>
      </c>
      <c r="H7058" s="775" t="s">
        <v>1765</v>
      </c>
      <c r="I7058" s="775" t="s">
        <v>6155</v>
      </c>
    </row>
    <row r="7059" spans="1:9">
      <c r="A7059" s="775" t="str">
        <f>Table_wabobpsvr_AzureCalc_AzureCalcRateCard[[#This Row],[ServiceName]]&amp;Table_wabobpsvr_AzureCalc_AzureCalcRateCard[[#This Row],[Price_Level]]&amp;Table_wabobpsvr_AzureCalc_AzureCalcRateCard[[#This Row],[Region]]</f>
        <v>A9 VM (Non-Windows)D8</v>
      </c>
      <c r="B7059" s="775">
        <v>8</v>
      </c>
      <c r="C7059" s="775" t="s">
        <v>87</v>
      </c>
      <c r="D7059" s="775" t="s">
        <v>176</v>
      </c>
      <c r="E7059" s="775">
        <v>1.4355199999999999</v>
      </c>
      <c r="F7059" s="775" t="s">
        <v>700</v>
      </c>
      <c r="G7059" s="775" t="s">
        <v>1764</v>
      </c>
      <c r="H7059" s="775" t="s">
        <v>1765</v>
      </c>
      <c r="I7059" s="775" t="s">
        <v>6155</v>
      </c>
    </row>
    <row r="7060" spans="1:9">
      <c r="A7060" s="775" t="str">
        <f>Table_wabobpsvr_AzureCalc_AzureCalcRateCard[[#This Row],[ServiceName]]&amp;Table_wabobpsvr_AzureCalc_AzureCalcRateCard[[#This Row],[Price_Level]]&amp;Table_wabobpsvr_AzureCalc_AzureCalcRateCard[[#This Row],[Region]]</f>
        <v>A9 VM (Windows)MOSP8</v>
      </c>
      <c r="B7060" s="775">
        <v>8</v>
      </c>
      <c r="C7060" s="775" t="s">
        <v>87</v>
      </c>
      <c r="D7060" s="775" t="s">
        <v>606</v>
      </c>
      <c r="E7060" s="775">
        <v>3.105</v>
      </c>
      <c r="F7060" s="775" t="s">
        <v>685</v>
      </c>
      <c r="G7060" s="775"/>
      <c r="H7060" s="775"/>
      <c r="I7060" s="775" t="s">
        <v>5062</v>
      </c>
    </row>
    <row r="7061" spans="1:9">
      <c r="A7061" s="775" t="str">
        <f>Table_wabobpsvr_AzureCalc_AzureCalcRateCard[[#This Row],[ServiceName]]&amp;Table_wabobpsvr_AzureCalc_AzureCalcRateCard[[#This Row],[Price_Level]]&amp;Table_wabobpsvr_AzureCalc_AzureCalcRateCard[[#This Row],[Region]]</f>
        <v>A9 VM (Windows)A8</v>
      </c>
      <c r="B7061" s="775">
        <v>8</v>
      </c>
      <c r="C7061" s="775" t="s">
        <v>87</v>
      </c>
      <c r="D7061" s="775" t="s">
        <v>174</v>
      </c>
      <c r="E7061" s="775">
        <v>2.2666499999999998</v>
      </c>
      <c r="F7061" s="775" t="s">
        <v>685</v>
      </c>
      <c r="G7061" s="775" t="s">
        <v>2102</v>
      </c>
      <c r="H7061" s="775" t="s">
        <v>2103</v>
      </c>
      <c r="I7061" s="775" t="s">
        <v>5062</v>
      </c>
    </row>
    <row r="7062" spans="1:9">
      <c r="A7062" s="775" t="str">
        <f>Table_wabobpsvr_AzureCalc_AzureCalcRateCard[[#This Row],[ServiceName]]&amp;Table_wabobpsvr_AzureCalc_AzureCalcRateCard[[#This Row],[Price_Level]]&amp;Table_wabobpsvr_AzureCalc_AzureCalcRateCard[[#This Row],[Region]]</f>
        <v>A9 VM (Windows)B8</v>
      </c>
      <c r="B7062" s="775">
        <v>8</v>
      </c>
      <c r="C7062" s="775" t="s">
        <v>87</v>
      </c>
      <c r="D7062" s="775" t="s">
        <v>175</v>
      </c>
      <c r="E7062" s="775">
        <v>2.1735000000000002</v>
      </c>
      <c r="F7062" s="775" t="s">
        <v>685</v>
      </c>
      <c r="G7062" s="775" t="s">
        <v>2102</v>
      </c>
      <c r="H7062" s="775" t="s">
        <v>2103</v>
      </c>
      <c r="I7062" s="775" t="s">
        <v>5062</v>
      </c>
    </row>
    <row r="7063" spans="1:9">
      <c r="A7063" s="775" t="str">
        <f>Table_wabobpsvr_AzureCalc_AzureCalcRateCard[[#This Row],[ServiceName]]&amp;Table_wabobpsvr_AzureCalc_AzureCalcRateCard[[#This Row],[Price_Level]]&amp;Table_wabobpsvr_AzureCalc_AzureCalcRateCard[[#This Row],[Region]]</f>
        <v>A9 VM (Windows)C8</v>
      </c>
      <c r="B7063" s="775">
        <v>8</v>
      </c>
      <c r="C7063" s="775" t="s">
        <v>87</v>
      </c>
      <c r="D7063" s="775" t="s">
        <v>177</v>
      </c>
      <c r="E7063" s="775">
        <v>2.0803500000000001</v>
      </c>
      <c r="F7063" s="775" t="s">
        <v>685</v>
      </c>
      <c r="G7063" s="775" t="s">
        <v>2102</v>
      </c>
      <c r="H7063" s="775" t="s">
        <v>2103</v>
      </c>
      <c r="I7063" s="775" t="s">
        <v>5062</v>
      </c>
    </row>
    <row r="7064" spans="1:9">
      <c r="A7064" s="775" t="str">
        <f>Table_wabobpsvr_AzureCalc_AzureCalcRateCard[[#This Row],[ServiceName]]&amp;Table_wabobpsvr_AzureCalc_AzureCalcRateCard[[#This Row],[Price_Level]]&amp;Table_wabobpsvr_AzureCalc_AzureCalcRateCard[[#This Row],[Region]]</f>
        <v>A9 VM (Windows)D8</v>
      </c>
      <c r="B7064" s="775">
        <v>8</v>
      </c>
      <c r="C7064" s="775" t="s">
        <v>87</v>
      </c>
      <c r="D7064" s="775" t="s">
        <v>176</v>
      </c>
      <c r="E7064" s="775">
        <v>1.9872000000000001</v>
      </c>
      <c r="F7064" s="775" t="s">
        <v>685</v>
      </c>
      <c r="G7064" s="775" t="s">
        <v>2102</v>
      </c>
      <c r="H7064" s="775" t="s">
        <v>2103</v>
      </c>
      <c r="I7064" s="775" t="s">
        <v>5062</v>
      </c>
    </row>
    <row r="7065" spans="1:9">
      <c r="A7065" s="775" t="str">
        <f>Table_wabobpsvr_AzureCalc_AzureCalcRateCard[[#This Row],[ServiceName]]&amp;Table_wabobpsvr_AzureCalc_AzureCalcRateCard[[#This Row],[Price_Level]]&amp;Table_wabobpsvr_AzureCalc_AzureCalcRateCard[[#This Row],[Region]]</f>
        <v>A10 VM (Non-Windows)MOSP8</v>
      </c>
      <c r="B7065" s="775">
        <v>8</v>
      </c>
      <c r="C7065" s="775" t="s">
        <v>87</v>
      </c>
      <c r="D7065" s="775" t="s">
        <v>606</v>
      </c>
      <c r="E7065" s="775">
        <v>0.78</v>
      </c>
      <c r="F7065" s="775" t="s">
        <v>1231</v>
      </c>
      <c r="G7065" s="775"/>
      <c r="H7065" s="775"/>
      <c r="I7065" s="775" t="s">
        <v>6048</v>
      </c>
    </row>
    <row r="7066" spans="1:9">
      <c r="A7066" s="775" t="str">
        <f>Table_wabobpsvr_AzureCalc_AzureCalcRateCard[[#This Row],[ServiceName]]&amp;Table_wabobpsvr_AzureCalc_AzureCalcRateCard[[#This Row],[Price_Level]]&amp;Table_wabobpsvr_AzureCalc_AzureCalcRateCard[[#This Row],[Region]]</f>
        <v>A10 VM (Non-Windows)A8</v>
      </c>
      <c r="B7066" s="775">
        <v>8</v>
      </c>
      <c r="C7066" s="775" t="s">
        <v>87</v>
      </c>
      <c r="D7066" s="775" t="s">
        <v>174</v>
      </c>
      <c r="E7066" s="775">
        <v>0.75660000000000005</v>
      </c>
      <c r="F7066" s="775" t="s">
        <v>1231</v>
      </c>
      <c r="G7066" s="775" t="s">
        <v>4283</v>
      </c>
      <c r="H7066" s="775" t="s">
        <v>4284</v>
      </c>
      <c r="I7066" s="775" t="s">
        <v>6048</v>
      </c>
    </row>
    <row r="7067" spans="1:9">
      <c r="A7067" s="775" t="str">
        <f>Table_wabobpsvr_AzureCalc_AzureCalcRateCard[[#This Row],[ServiceName]]&amp;Table_wabobpsvr_AzureCalc_AzureCalcRateCard[[#This Row],[Price_Level]]&amp;Table_wabobpsvr_AzureCalc_AzureCalcRateCard[[#This Row],[Region]]</f>
        <v>A8 VM (Windows)B1</v>
      </c>
      <c r="B7067" s="775">
        <v>1</v>
      </c>
      <c r="C7067" s="775" t="s">
        <v>87</v>
      </c>
      <c r="D7067" s="775" t="s">
        <v>175</v>
      </c>
      <c r="E7067" s="775">
        <v>0.94499999999999995</v>
      </c>
      <c r="F7067" s="775" t="s">
        <v>698</v>
      </c>
      <c r="G7067" s="775" t="s">
        <v>2305</v>
      </c>
      <c r="H7067" s="775" t="s">
        <v>2306</v>
      </c>
      <c r="I7067" s="775" t="s">
        <v>6397</v>
      </c>
    </row>
    <row r="7068" spans="1:9">
      <c r="A7068" s="775" t="str">
        <f>Table_wabobpsvr_AzureCalc_AzureCalcRateCard[[#This Row],[ServiceName]]&amp;Table_wabobpsvr_AzureCalc_AzureCalcRateCard[[#This Row],[Price_Level]]&amp;Table_wabobpsvr_AzureCalc_AzureCalcRateCard[[#This Row],[Region]]</f>
        <v>Premium Storage - Snapshots (GB)A11</v>
      </c>
      <c r="B7068" s="775">
        <v>11</v>
      </c>
      <c r="C7068" s="775" t="s">
        <v>9</v>
      </c>
      <c r="D7068" s="775" t="s">
        <v>174</v>
      </c>
      <c r="E7068" s="775">
        <v>14.744</v>
      </c>
      <c r="F7068" s="775" t="s">
        <v>3189</v>
      </c>
      <c r="G7068" s="775" t="s">
        <v>5820</v>
      </c>
      <c r="H7068" s="775" t="s">
        <v>5821</v>
      </c>
      <c r="I7068" s="775" t="s">
        <v>5506</v>
      </c>
    </row>
    <row r="7069" spans="1:9">
      <c r="A7069" s="775" t="str">
        <f>Table_wabobpsvr_AzureCalc_AzureCalcRateCard[[#This Row],[ServiceName]]&amp;Table_wabobpsvr_AzureCalc_AzureCalcRateCard[[#This Row],[Price_Level]]&amp;Table_wabobpsvr_AzureCalc_AzureCalcRateCard[[#This Row],[Region]]</f>
        <v>ExpressRoute (Unlimited) 500 Mbps ConnectionsMOSP2</v>
      </c>
      <c r="B7069" s="775">
        <v>2</v>
      </c>
      <c r="C7069" s="775" t="s">
        <v>7427</v>
      </c>
      <c r="D7069" s="775" t="s">
        <v>606</v>
      </c>
      <c r="E7069" s="775">
        <v>2750</v>
      </c>
      <c r="F7069" s="775" t="s">
        <v>7404</v>
      </c>
      <c r="G7069" s="775"/>
      <c r="H7069" s="775"/>
      <c r="I7069" s="775" t="s">
        <v>7478</v>
      </c>
    </row>
    <row r="7070" spans="1:9">
      <c r="A7070" s="775" t="str">
        <f>Table_wabobpsvr_AzureCalc_AzureCalcRateCard[[#This Row],[ServiceName]]&amp;Table_wabobpsvr_AzureCalc_AzureCalcRateCard[[#This Row],[Price_Level]]&amp;Table_wabobpsvr_AzureCalc_AzureCalcRateCard[[#This Row],[Region]]</f>
        <v>ExpressRoute (Metered) Data Transfer Out at 1 Gbps (GB) - Zone 1MOSP3</v>
      </c>
      <c r="B7070" s="775">
        <v>3</v>
      </c>
      <c r="C7070" s="775" t="s">
        <v>9</v>
      </c>
      <c r="D7070" s="775" t="s">
        <v>606</v>
      </c>
      <c r="E7070" s="775">
        <v>2.5000000000000001E-2</v>
      </c>
      <c r="F7070" s="775" t="s">
        <v>7392</v>
      </c>
      <c r="G7070" s="775"/>
      <c r="H7070" s="775"/>
      <c r="I7070" s="775" t="s">
        <v>7442</v>
      </c>
    </row>
    <row r="7071" spans="1:9">
      <c r="A7071" s="775" t="str">
        <f>Table_wabobpsvr_AzureCalc_AzureCalcRateCard[[#This Row],[ServiceName]]&amp;Table_wabobpsvr_AzureCalc_AzureCalcRateCard[[#This Row],[Price_Level]]&amp;Table_wabobpsvr_AzureCalc_AzureCalcRateCard[[#This Row],[Region]]</f>
        <v>ExpressRoute (Metered) 1 Gbps ConnectionsMOSP3</v>
      </c>
      <c r="B7071" s="775">
        <v>3</v>
      </c>
      <c r="C7071" s="775" t="s">
        <v>7427</v>
      </c>
      <c r="D7071" s="775" t="s">
        <v>606</v>
      </c>
      <c r="E7071" s="775">
        <v>436</v>
      </c>
      <c r="F7071" s="775" t="s">
        <v>7390</v>
      </c>
      <c r="G7071" s="775"/>
      <c r="H7071" s="775"/>
      <c r="I7071" s="775" t="s">
        <v>7444</v>
      </c>
    </row>
    <row r="7072" spans="1:9">
      <c r="A7072" s="775" t="str">
        <f>Table_wabobpsvr_AzureCalc_AzureCalcRateCard[[#This Row],[ServiceName]]&amp;Table_wabobpsvr_AzureCalc_AzureCalcRateCard[[#This Row],[Price_Level]]&amp;Table_wabobpsvr_AzureCalc_AzureCalcRateCard[[#This Row],[Region]]</f>
        <v>ExpressRoute (Metered) 10 Gbps ConnectionsMOSP3</v>
      </c>
      <c r="B7072" s="775">
        <v>3</v>
      </c>
      <c r="C7072" s="775" t="s">
        <v>7427</v>
      </c>
      <c r="D7072" s="775" t="s">
        <v>606</v>
      </c>
      <c r="E7072" s="775">
        <v>5000</v>
      </c>
      <c r="F7072" s="775" t="s">
        <v>7391</v>
      </c>
      <c r="G7072" s="775"/>
      <c r="H7072" s="775"/>
      <c r="I7072" s="775" t="s">
        <v>7446</v>
      </c>
    </row>
    <row r="7073" spans="1:9">
      <c r="A7073" s="775" t="str">
        <f>Table_wabobpsvr_AzureCalc_AzureCalcRateCard[[#This Row],[ServiceName]]&amp;Table_wabobpsvr_AzureCalc_AzureCalcRateCard[[#This Row],[Price_Level]]&amp;Table_wabobpsvr_AzureCalc_AzureCalcRateCard[[#This Row],[Region]]</f>
        <v>ExpressRoute (Metered) 100 Mbps ConnectionsMOSP3</v>
      </c>
      <c r="B7073" s="775">
        <v>3</v>
      </c>
      <c r="C7073" s="775" t="s">
        <v>7427</v>
      </c>
      <c r="D7073" s="775" t="s">
        <v>606</v>
      </c>
      <c r="E7073" s="775">
        <v>110</v>
      </c>
      <c r="F7073" s="775" t="s">
        <v>7395</v>
      </c>
      <c r="G7073" s="775"/>
      <c r="H7073" s="775"/>
      <c r="I7073" s="775" t="s">
        <v>7448</v>
      </c>
    </row>
    <row r="7074" spans="1:9">
      <c r="A7074" s="775" t="str">
        <f>Table_wabobpsvr_AzureCalc_AzureCalcRateCard[[#This Row],[ServiceName]]&amp;Table_wabobpsvr_AzureCalc_AzureCalcRateCard[[#This Row],[Price_Level]]&amp;Table_wabobpsvr_AzureCalc_AzureCalcRateCard[[#This Row],[Region]]</f>
        <v>ExpressRoute (Metered) 2 Gbps ConnectionsMOSP3</v>
      </c>
      <c r="B7074" s="775">
        <v>3</v>
      </c>
      <c r="C7074" s="775" t="s">
        <v>7427</v>
      </c>
      <c r="D7074" s="775" t="s">
        <v>606</v>
      </c>
      <c r="E7074" s="775">
        <v>872</v>
      </c>
      <c r="F7074" s="775" t="s">
        <v>7396</v>
      </c>
      <c r="G7074" s="775"/>
      <c r="H7074" s="775"/>
      <c r="I7074" s="775" t="s">
        <v>7450</v>
      </c>
    </row>
    <row r="7075" spans="1:9">
      <c r="A7075" s="775" t="str">
        <f>Table_wabobpsvr_AzureCalc_AzureCalcRateCard[[#This Row],[ServiceName]]&amp;Table_wabobpsvr_AzureCalc_AzureCalcRateCard[[#This Row],[Price_Level]]&amp;Table_wabobpsvr_AzureCalc_AzureCalcRateCard[[#This Row],[Region]]</f>
        <v>A8 VM (Windows)C1</v>
      </c>
      <c r="B7075" s="775">
        <v>1</v>
      </c>
      <c r="C7075" s="775" t="s">
        <v>87</v>
      </c>
      <c r="D7075" s="775" t="s">
        <v>177</v>
      </c>
      <c r="E7075" s="775">
        <v>0.90449999999999997</v>
      </c>
      <c r="F7075" s="775" t="s">
        <v>698</v>
      </c>
      <c r="G7075" s="775" t="s">
        <v>2305</v>
      </c>
      <c r="H7075" s="775" t="s">
        <v>2306</v>
      </c>
      <c r="I7075" s="775" t="s">
        <v>6397</v>
      </c>
    </row>
    <row r="7076" spans="1:9">
      <c r="A7076" s="775" t="str">
        <f>Table_wabobpsvr_AzureCalc_AzureCalcRateCard[[#This Row],[ServiceName]]&amp;Table_wabobpsvr_AzureCalc_AzureCalcRateCard[[#This Row],[Price_Level]]&amp;Table_wabobpsvr_AzureCalc_AzureCalcRateCard[[#This Row],[Region]]</f>
        <v>ExpressRoute (Metered) 200 Mbps ConnectionsMOSP3</v>
      </c>
      <c r="B7076" s="775">
        <v>3</v>
      </c>
      <c r="C7076" s="775" t="s">
        <v>7427</v>
      </c>
      <c r="D7076" s="775" t="s">
        <v>606</v>
      </c>
      <c r="E7076" s="775">
        <v>145</v>
      </c>
      <c r="F7076" s="775" t="s">
        <v>7388</v>
      </c>
      <c r="G7076" s="775"/>
      <c r="H7076" s="775"/>
      <c r="I7076" s="775" t="s">
        <v>7452</v>
      </c>
    </row>
    <row r="7077" spans="1:9">
      <c r="A7077" s="775" t="str">
        <f>Table_wabobpsvr_AzureCalc_AzureCalcRateCard[[#This Row],[ServiceName]]&amp;Table_wabobpsvr_AzureCalc_AzureCalcRateCard[[#This Row],[Price_Level]]&amp;Table_wabobpsvr_AzureCalc_AzureCalcRateCard[[#This Row],[Region]]</f>
        <v>ExpressRoute (Metered) 5 Gbps ConnectionsMOSP3</v>
      </c>
      <c r="B7077" s="775">
        <v>3</v>
      </c>
      <c r="C7077" s="775" t="s">
        <v>7427</v>
      </c>
      <c r="D7077" s="775" t="s">
        <v>606</v>
      </c>
      <c r="E7077" s="775">
        <v>2180</v>
      </c>
      <c r="F7077" s="775" t="s">
        <v>7397</v>
      </c>
      <c r="G7077" s="775"/>
      <c r="H7077" s="775"/>
      <c r="I7077" s="775" t="s">
        <v>7454</v>
      </c>
    </row>
    <row r="7078" spans="1:9">
      <c r="A7078" s="775" t="str">
        <f>Table_wabobpsvr_AzureCalc_AzureCalcRateCard[[#This Row],[ServiceName]]&amp;Table_wabobpsvr_AzureCalc_AzureCalcRateCard[[#This Row],[Price_Level]]&amp;Table_wabobpsvr_AzureCalc_AzureCalcRateCard[[#This Row],[Region]]</f>
        <v>ExpressRoute (Metered) 5 Gbps Connections - Zone 2D0</v>
      </c>
      <c r="B7078" s="775">
        <v>0</v>
      </c>
      <c r="C7078" s="775" t="s">
        <v>7427</v>
      </c>
      <c r="D7078" s="775" t="s">
        <v>176</v>
      </c>
      <c r="E7078" s="775">
        <v>61.881599999999999</v>
      </c>
      <c r="F7078" s="775" t="s">
        <v>7490</v>
      </c>
      <c r="G7078" s="775"/>
      <c r="H7078" s="775"/>
      <c r="I7078" s="775" t="s">
        <v>7491</v>
      </c>
    </row>
    <row r="7079" spans="1:9">
      <c r="A7079" s="775" t="str">
        <f>Table_wabobpsvr_AzureCalc_AzureCalcRateCard[[#This Row],[ServiceName]]&amp;Table_wabobpsvr_AzureCalc_AzureCalcRateCard[[#This Row],[Price_Level]]&amp;Table_wabobpsvr_AzureCalc_AzureCalcRateCard[[#This Row],[Region]]</f>
        <v>ExpressRoute (Metered) 50 Mbps Connections - Zone 2D0</v>
      </c>
      <c r="B7079" s="775">
        <v>0</v>
      </c>
      <c r="C7079" s="775" t="s">
        <v>7427</v>
      </c>
      <c r="D7079" s="775" t="s">
        <v>176</v>
      </c>
      <c r="E7079" s="775">
        <v>1.5576000000000001</v>
      </c>
      <c r="F7079" s="775" t="s">
        <v>7492</v>
      </c>
      <c r="G7079" s="775"/>
      <c r="H7079" s="775"/>
      <c r="I7079" s="775" t="s">
        <v>7493</v>
      </c>
    </row>
    <row r="7080" spans="1:9">
      <c r="A7080" s="775" t="str">
        <f>Table_wabobpsvr_AzureCalc_AzureCalcRateCard[[#This Row],[ServiceName]]&amp;Table_wabobpsvr_AzureCalc_AzureCalcRateCard[[#This Row],[Price_Level]]&amp;Table_wabobpsvr_AzureCalc_AzureCalcRateCard[[#This Row],[Region]]</f>
        <v>ExpressRoute (Metered) 500 Mbps Connections - Zone 2D0</v>
      </c>
      <c r="B7080" s="775">
        <v>0</v>
      </c>
      <c r="C7080" s="775" t="s">
        <v>7427</v>
      </c>
      <c r="D7080" s="775" t="s">
        <v>176</v>
      </c>
      <c r="E7080" s="775">
        <v>8.2279999999999998</v>
      </c>
      <c r="F7080" s="775" t="s">
        <v>7494</v>
      </c>
      <c r="G7080" s="775"/>
      <c r="H7080" s="775"/>
      <c r="I7080" s="775" t="s">
        <v>7495</v>
      </c>
    </row>
    <row r="7081" spans="1:9">
      <c r="A7081" s="775" t="str">
        <f>Table_wabobpsvr_AzureCalc_AzureCalcRateCard[[#This Row],[ServiceName]]&amp;Table_wabobpsvr_AzureCalc_AzureCalcRateCard[[#This Row],[Price_Level]]&amp;Table_wabobpsvr_AzureCalc_AzureCalcRateCard[[#This Row],[Region]]</f>
        <v>ExpressRoute (Unlimited) 1 Gbps Connections - Zone 2D0</v>
      </c>
      <c r="B7081" s="775">
        <v>0</v>
      </c>
      <c r="C7081" s="775" t="s">
        <v>7427</v>
      </c>
      <c r="D7081" s="775" t="s">
        <v>176</v>
      </c>
      <c r="E7081" s="775">
        <v>246.97200000000001</v>
      </c>
      <c r="F7081" s="775" t="s">
        <v>7496</v>
      </c>
      <c r="G7081" s="775"/>
      <c r="H7081" s="775"/>
      <c r="I7081" s="775" t="s">
        <v>7497</v>
      </c>
    </row>
    <row r="7082" spans="1:9">
      <c r="A7082" s="775" t="str">
        <f>Table_wabobpsvr_AzureCalc_AzureCalcRateCard[[#This Row],[ServiceName]]&amp;Table_wabobpsvr_AzureCalc_AzureCalcRateCard[[#This Row],[Price_Level]]&amp;Table_wabobpsvr_AzureCalc_AzureCalcRateCard[[#This Row],[Region]]</f>
        <v>ExpressRoute (Unlimited) 10 Gbps Connections - Zone 2D0</v>
      </c>
      <c r="B7082" s="775">
        <v>0</v>
      </c>
      <c r="C7082" s="775" t="s">
        <v>7427</v>
      </c>
      <c r="D7082" s="775" t="s">
        <v>176</v>
      </c>
      <c r="E7082" s="775">
        <v>2327.7408</v>
      </c>
      <c r="F7082" s="775" t="s">
        <v>7498</v>
      </c>
      <c r="G7082" s="775"/>
      <c r="H7082" s="775"/>
      <c r="I7082" s="775" t="s">
        <v>7499</v>
      </c>
    </row>
    <row r="7083" spans="1:9">
      <c r="A7083" s="775" t="str">
        <f>Table_wabobpsvr_AzureCalc_AzureCalcRateCard[[#This Row],[ServiceName]]&amp;Table_wabobpsvr_AzureCalc_AzureCalcRateCard[[#This Row],[Price_Level]]&amp;Table_wabobpsvr_AzureCalc_AzureCalcRateCard[[#This Row],[Region]]</f>
        <v>ExpressRoute (Unlimited) 100 Mbps Connections - Zone 2D0</v>
      </c>
      <c r="B7083" s="775">
        <v>0</v>
      </c>
      <c r="C7083" s="775" t="s">
        <v>7427</v>
      </c>
      <c r="D7083" s="775" t="s">
        <v>176</v>
      </c>
      <c r="E7083" s="775">
        <v>34.918399999999998</v>
      </c>
      <c r="F7083" s="775" t="s">
        <v>7500</v>
      </c>
      <c r="G7083" s="775"/>
      <c r="H7083" s="775"/>
      <c r="I7083" s="775" t="s">
        <v>7501</v>
      </c>
    </row>
    <row r="7084" spans="1:9">
      <c r="A7084" s="775" t="str">
        <f>Table_wabobpsvr_AzureCalc_AzureCalcRateCard[[#This Row],[ServiceName]]&amp;Table_wabobpsvr_AzureCalc_AzureCalcRateCard[[#This Row],[Price_Level]]&amp;Table_wabobpsvr_AzureCalc_AzureCalcRateCard[[#This Row],[Region]]</f>
        <v>ExpressRoute (Unlimited) 2 Gbps Connections - Zone 2D0</v>
      </c>
      <c r="B7084" s="775">
        <v>0</v>
      </c>
      <c r="C7084" s="775" t="s">
        <v>7427</v>
      </c>
      <c r="D7084" s="775" t="s">
        <v>176</v>
      </c>
      <c r="E7084" s="775">
        <v>493.93520000000001</v>
      </c>
      <c r="F7084" s="775" t="s">
        <v>7502</v>
      </c>
      <c r="G7084" s="775"/>
      <c r="H7084" s="775"/>
      <c r="I7084" s="775" t="s">
        <v>7503</v>
      </c>
    </row>
    <row r="7085" spans="1:9">
      <c r="A7085" s="775" t="str">
        <f>Table_wabobpsvr_AzureCalc_AzureCalcRateCard[[#This Row],[ServiceName]]&amp;Table_wabobpsvr_AzureCalc_AzureCalcRateCard[[#This Row],[Price_Level]]&amp;Table_wabobpsvr_AzureCalc_AzureCalcRateCard[[#This Row],[Region]]</f>
        <v>ExpressRoute (Unlimited) 200 Mbps Connections - Zone 2D0</v>
      </c>
      <c r="B7085" s="775">
        <v>0</v>
      </c>
      <c r="C7085" s="775" t="s">
        <v>7427</v>
      </c>
      <c r="D7085" s="775" t="s">
        <v>176</v>
      </c>
      <c r="E7085" s="775">
        <v>65.287199999999999</v>
      </c>
      <c r="F7085" s="775" t="s">
        <v>7504</v>
      </c>
      <c r="G7085" s="775"/>
      <c r="H7085" s="775"/>
      <c r="I7085" s="775" t="s">
        <v>7505</v>
      </c>
    </row>
    <row r="7086" spans="1:9">
      <c r="A7086" s="775" t="str">
        <f>Table_wabobpsvr_AzureCalc_AzureCalcRateCard[[#This Row],[ServiceName]]&amp;Table_wabobpsvr_AzureCalc_AzureCalcRateCard[[#This Row],[Price_Level]]&amp;Table_wabobpsvr_AzureCalc_AzureCalcRateCard[[#This Row],[Region]]</f>
        <v>ExpressRoute (Unlimited) 500 Mbps Connections - Zone 2A0</v>
      </c>
      <c r="B7086" s="775">
        <v>0</v>
      </c>
      <c r="C7086" s="775" t="s">
        <v>7427</v>
      </c>
      <c r="D7086" s="775" t="s">
        <v>174</v>
      </c>
      <c r="E7086" s="775">
        <v>162.70779999999999</v>
      </c>
      <c r="F7086" s="775" t="s">
        <v>7510</v>
      </c>
      <c r="G7086" s="775"/>
      <c r="H7086" s="775"/>
      <c r="I7086" s="775" t="s">
        <v>7511</v>
      </c>
    </row>
    <row r="7087" spans="1:9">
      <c r="A7087" s="775" t="str">
        <f>Table_wabobpsvr_AzureCalc_AzureCalcRateCard[[#This Row],[ServiceName]]&amp;Table_wabobpsvr_AzureCalc_AzureCalcRateCard[[#This Row],[Price_Level]]&amp;Table_wabobpsvr_AzureCalc_AzureCalcRateCard[[#This Row],[Region]]</f>
        <v>ExpressRoute (Metered) Data Transfer Out at 1 Gbps (GB) - Zone 3A</v>
      </c>
      <c r="B7087" s="775"/>
      <c r="C7087" s="775" t="s">
        <v>9</v>
      </c>
      <c r="D7087" s="775" t="s">
        <v>174</v>
      </c>
      <c r="E7087" s="775">
        <v>0.1358</v>
      </c>
      <c r="F7087" s="775" t="s">
        <v>7398</v>
      </c>
      <c r="G7087" s="775" t="s">
        <v>7595</v>
      </c>
      <c r="H7087" s="775" t="s">
        <v>7596</v>
      </c>
      <c r="I7087" s="775" t="s">
        <v>7512</v>
      </c>
    </row>
    <row r="7088" spans="1:9">
      <c r="A7088" s="775" t="str">
        <f>Table_wabobpsvr_AzureCalc_AzureCalcRateCard[[#This Row],[ServiceName]]&amp;Table_wabobpsvr_AzureCalc_AzureCalcRateCard[[#This Row],[Price_Level]]&amp;Table_wabobpsvr_AzureCalc_AzureCalcRateCard[[#This Row],[Region]]</f>
        <v>ExpressRoute (Metered) 1 Gbps Connections - Zone 3A0</v>
      </c>
      <c r="B7088" s="775">
        <v>0</v>
      </c>
      <c r="C7088" s="775" t="s">
        <v>7427</v>
      </c>
      <c r="D7088" s="775" t="s">
        <v>174</v>
      </c>
      <c r="E7088" s="775">
        <v>13.638199999999999</v>
      </c>
      <c r="F7088" s="775" t="s">
        <v>7430</v>
      </c>
      <c r="G7088" s="775"/>
      <c r="H7088" s="775"/>
      <c r="I7088" s="775" t="s">
        <v>7513</v>
      </c>
    </row>
    <row r="7089" spans="1:9">
      <c r="A7089" s="775" t="str">
        <f>Table_wabobpsvr_AzureCalc_AzureCalcRateCard[[#This Row],[ServiceName]]&amp;Table_wabobpsvr_AzureCalc_AzureCalcRateCard[[#This Row],[Price_Level]]&amp;Table_wabobpsvr_AzureCalc_AzureCalcRateCard[[#This Row],[Region]]</f>
        <v>ExpressRoute (Metered) 10 Gbps Connections - Zone 3A0</v>
      </c>
      <c r="B7089" s="775">
        <v>0</v>
      </c>
      <c r="C7089" s="775" t="s">
        <v>7427</v>
      </c>
      <c r="D7089" s="775" t="s">
        <v>174</v>
      </c>
      <c r="E7089" s="775">
        <v>136.1104</v>
      </c>
      <c r="F7089" s="775" t="s">
        <v>7431</v>
      </c>
      <c r="G7089" s="775"/>
      <c r="H7089" s="775"/>
      <c r="I7089" s="775" t="s">
        <v>7514</v>
      </c>
    </row>
    <row r="7090" spans="1:9">
      <c r="A7090" s="775" t="str">
        <f>Table_wabobpsvr_AzureCalc_AzureCalcRateCard[[#This Row],[ServiceName]]&amp;Table_wabobpsvr_AzureCalc_AzureCalcRateCard[[#This Row],[Price_Level]]&amp;Table_wabobpsvr_AzureCalc_AzureCalcRateCard[[#This Row],[Region]]</f>
        <v>ExpressRoute (Metered) 100 Mbps Connections - Zone 3A0</v>
      </c>
      <c r="B7090" s="775">
        <v>0</v>
      </c>
      <c r="C7090" s="775" t="s">
        <v>7427</v>
      </c>
      <c r="D7090" s="775" t="s">
        <v>174</v>
      </c>
      <c r="E7090" s="775">
        <v>3.1331000000000002</v>
      </c>
      <c r="F7090" s="775" t="s">
        <v>7432</v>
      </c>
      <c r="G7090" s="775"/>
      <c r="H7090" s="775"/>
      <c r="I7090" s="775" t="s">
        <v>7515</v>
      </c>
    </row>
    <row r="7091" spans="1:9">
      <c r="A7091" s="775" t="str">
        <f>Table_wabobpsvr_AzureCalc_AzureCalcRateCard[[#This Row],[ServiceName]]&amp;Table_wabobpsvr_AzureCalc_AzureCalcRateCard[[#This Row],[Price_Level]]&amp;Table_wabobpsvr_AzureCalc_AzureCalcRateCard[[#This Row],[Region]]</f>
        <v>ExpressRoute (Metered) 2 Gbps Connections - Zone 3A0</v>
      </c>
      <c r="B7091" s="775">
        <v>0</v>
      </c>
      <c r="C7091" s="775" t="s">
        <v>7427</v>
      </c>
      <c r="D7091" s="775" t="s">
        <v>174</v>
      </c>
      <c r="E7091" s="775">
        <v>27.286100000000001</v>
      </c>
      <c r="F7091" s="775" t="s">
        <v>7433</v>
      </c>
      <c r="G7091" s="775"/>
      <c r="H7091" s="775"/>
      <c r="I7091" s="775" t="s">
        <v>7516</v>
      </c>
    </row>
    <row r="7092" spans="1:9">
      <c r="A7092" s="775" t="str">
        <f>Table_wabobpsvr_AzureCalc_AzureCalcRateCard[[#This Row],[ServiceName]]&amp;Table_wabobpsvr_AzureCalc_AzureCalcRateCard[[#This Row],[Price_Level]]&amp;Table_wabobpsvr_AzureCalc_AzureCalcRateCard[[#This Row],[Region]]</f>
        <v>A8 VM (Windows)D1</v>
      </c>
      <c r="B7092" s="775">
        <v>1</v>
      </c>
      <c r="C7092" s="775" t="s">
        <v>87</v>
      </c>
      <c r="D7092" s="775" t="s">
        <v>176</v>
      </c>
      <c r="E7092" s="775">
        <v>0.86399999999999999</v>
      </c>
      <c r="F7092" s="775" t="s">
        <v>698</v>
      </c>
      <c r="G7092" s="775" t="s">
        <v>2305</v>
      </c>
      <c r="H7092" s="775" t="s">
        <v>2306</v>
      </c>
      <c r="I7092" s="775" t="s">
        <v>6397</v>
      </c>
    </row>
    <row r="7093" spans="1:9">
      <c r="A7093" s="1039" t="str">
        <f>Table_wabobpsvr_AzureCalc_AzureCalcRateCard[[#This Row],[ServiceName]]&amp;Table_wabobpsvr_AzureCalc_AzureCalcRateCard[[#This Row],[Price_Level]]&amp;Table_wabobpsvr_AzureCalc_AzureCalcRateCard[[#This Row],[Region]]</f>
        <v>A9 VM (Non-Windows)MOSP1</v>
      </c>
      <c r="B7093" s="1039">
        <v>1</v>
      </c>
      <c r="C7093" s="1039" t="s">
        <v>87</v>
      </c>
      <c r="D7093" s="1039" t="s">
        <v>606</v>
      </c>
      <c r="E7093" s="1039">
        <v>1.75</v>
      </c>
      <c r="F7093" s="1039" t="s">
        <v>700</v>
      </c>
      <c r="G7093" s="775"/>
      <c r="H7093" s="775"/>
      <c r="I7093" s="775" t="s">
        <v>6398</v>
      </c>
    </row>
    <row r="7094" spans="1:9">
      <c r="A7094" s="1039" t="str">
        <f>Table_wabobpsvr_AzureCalc_AzureCalcRateCard[[#This Row],[ServiceName]]&amp;Table_wabobpsvr_AzureCalc_AzureCalcRateCard[[#This Row],[Price_Level]]&amp;Table_wabobpsvr_AzureCalc_AzureCalcRateCard[[#This Row],[Region]]</f>
        <v>A9 VM (Non-Windows)A1</v>
      </c>
      <c r="B7094" s="1039">
        <v>1</v>
      </c>
      <c r="C7094" s="1039" t="s">
        <v>87</v>
      </c>
      <c r="D7094" s="1039" t="s">
        <v>174</v>
      </c>
      <c r="E7094" s="1039">
        <v>1.2775000000000001</v>
      </c>
      <c r="F7094" s="1039" t="s">
        <v>700</v>
      </c>
      <c r="G7094" s="775" t="s">
        <v>2390</v>
      </c>
      <c r="H7094" s="775" t="s">
        <v>2391</v>
      </c>
      <c r="I7094" s="775" t="s">
        <v>6398</v>
      </c>
    </row>
    <row r="7095" spans="1:9">
      <c r="A7095" s="775" t="str">
        <f>Table_wabobpsvr_AzureCalc_AzureCalcRateCard[[#This Row],[ServiceName]]&amp;Table_wabobpsvr_AzureCalc_AzureCalcRateCard[[#This Row],[Price_Level]]&amp;Table_wabobpsvr_AzureCalc_AzureCalcRateCard[[#This Row],[Region]]</f>
        <v>A9 VM (Non-Windows)B1</v>
      </c>
      <c r="B7095" s="775">
        <v>1</v>
      </c>
      <c r="C7095" s="775" t="s">
        <v>87</v>
      </c>
      <c r="D7095" s="775" t="s">
        <v>175</v>
      </c>
      <c r="E7095" s="775">
        <v>1.2250000000000001</v>
      </c>
      <c r="F7095" s="775" t="s">
        <v>700</v>
      </c>
      <c r="G7095" s="775" t="s">
        <v>2390</v>
      </c>
      <c r="H7095" s="775" t="s">
        <v>2391</v>
      </c>
      <c r="I7095" s="775" t="s">
        <v>6398</v>
      </c>
    </row>
    <row r="7096" spans="1:9">
      <c r="A7096" s="775" t="str">
        <f>Table_wabobpsvr_AzureCalc_AzureCalcRateCard[[#This Row],[ServiceName]]&amp;Table_wabobpsvr_AzureCalc_AzureCalcRateCard[[#This Row],[Price_Level]]&amp;Table_wabobpsvr_AzureCalc_AzureCalcRateCard[[#This Row],[Region]]</f>
        <v>A9 VM (Non-Windows)C1</v>
      </c>
      <c r="B7096" s="775">
        <v>1</v>
      </c>
      <c r="C7096" s="775" t="s">
        <v>87</v>
      </c>
      <c r="D7096" s="775" t="s">
        <v>177</v>
      </c>
      <c r="E7096" s="775">
        <v>1.1725000000000001</v>
      </c>
      <c r="F7096" s="775" t="s">
        <v>700</v>
      </c>
      <c r="G7096" s="775" t="s">
        <v>2390</v>
      </c>
      <c r="H7096" s="775" t="s">
        <v>2391</v>
      </c>
      <c r="I7096" s="775" t="s">
        <v>6398</v>
      </c>
    </row>
    <row r="7097" spans="1:9">
      <c r="A7097" s="775" t="str">
        <f>Table_wabobpsvr_AzureCalc_AzureCalcRateCard[[#This Row],[ServiceName]]&amp;Table_wabobpsvr_AzureCalc_AzureCalcRateCard[[#This Row],[Price_Level]]&amp;Table_wabobpsvr_AzureCalc_AzureCalcRateCard[[#This Row],[Region]]</f>
        <v>A9 VM (Non-Windows)D1</v>
      </c>
      <c r="B7097" s="775">
        <v>1</v>
      </c>
      <c r="C7097" s="775" t="s">
        <v>87</v>
      </c>
      <c r="D7097" s="775" t="s">
        <v>176</v>
      </c>
      <c r="E7097" s="775">
        <v>1.1200000000000001</v>
      </c>
      <c r="F7097" s="775" t="s">
        <v>700</v>
      </c>
      <c r="G7097" s="775" t="s">
        <v>2390</v>
      </c>
      <c r="H7097" s="775" t="s">
        <v>2391</v>
      </c>
      <c r="I7097" s="775" t="s">
        <v>6398</v>
      </c>
    </row>
    <row r="7098" spans="1:9">
      <c r="A7098" s="775" t="str">
        <f>Table_wabobpsvr_AzureCalc_AzureCalcRateCard[[#This Row],[ServiceName]]&amp;Table_wabobpsvr_AzureCalc_AzureCalcRateCard[[#This Row],[Price_Level]]&amp;Table_wabobpsvr_AzureCalc_AzureCalcRateCard[[#This Row],[Region]]</f>
        <v>A9 VM (Windows)MOSP1</v>
      </c>
      <c r="B7098" s="775">
        <v>1</v>
      </c>
      <c r="C7098" s="775" t="s">
        <v>87</v>
      </c>
      <c r="D7098" s="775" t="s">
        <v>606</v>
      </c>
      <c r="E7098" s="775">
        <v>2.7</v>
      </c>
      <c r="F7098" s="775" t="s">
        <v>685</v>
      </c>
      <c r="G7098" s="775"/>
      <c r="H7098" s="775"/>
      <c r="I7098" s="775" t="s">
        <v>6399</v>
      </c>
    </row>
    <row r="7099" spans="1:9">
      <c r="A7099" s="775" t="str">
        <f>Table_wabobpsvr_AzureCalc_AzureCalcRateCard[[#This Row],[ServiceName]]&amp;Table_wabobpsvr_AzureCalc_AzureCalcRateCard[[#This Row],[Price_Level]]&amp;Table_wabobpsvr_AzureCalc_AzureCalcRateCard[[#This Row],[Region]]</f>
        <v>A9 VM (Windows)A1</v>
      </c>
      <c r="B7099" s="775">
        <v>1</v>
      </c>
      <c r="C7099" s="775" t="s">
        <v>87</v>
      </c>
      <c r="D7099" s="775" t="s">
        <v>174</v>
      </c>
      <c r="E7099" s="775">
        <v>1.9710000000000001</v>
      </c>
      <c r="F7099" s="775" t="s">
        <v>685</v>
      </c>
      <c r="G7099" s="775" t="s">
        <v>2096</v>
      </c>
      <c r="H7099" s="775" t="s">
        <v>2097</v>
      </c>
      <c r="I7099" s="775" t="s">
        <v>6399</v>
      </c>
    </row>
    <row r="7100" spans="1:9">
      <c r="A7100" s="775" t="str">
        <f>Table_wabobpsvr_AzureCalc_AzureCalcRateCard[[#This Row],[ServiceName]]&amp;Table_wabobpsvr_AzureCalc_AzureCalcRateCard[[#This Row],[Price_Level]]&amp;Table_wabobpsvr_AzureCalc_AzureCalcRateCard[[#This Row],[Region]]</f>
        <v>A9 VM (Windows)B1</v>
      </c>
      <c r="B7100" s="775">
        <v>1</v>
      </c>
      <c r="C7100" s="775" t="s">
        <v>87</v>
      </c>
      <c r="D7100" s="775" t="s">
        <v>175</v>
      </c>
      <c r="E7100" s="775">
        <v>1.89</v>
      </c>
      <c r="F7100" s="775" t="s">
        <v>685</v>
      </c>
      <c r="G7100" s="775" t="s">
        <v>2096</v>
      </c>
      <c r="H7100" s="775" t="s">
        <v>2097</v>
      </c>
      <c r="I7100" s="775" t="s">
        <v>6399</v>
      </c>
    </row>
    <row r="7101" spans="1:9">
      <c r="A7101" s="775" t="str">
        <f>Table_wabobpsvr_AzureCalc_AzureCalcRateCard[[#This Row],[ServiceName]]&amp;Table_wabobpsvr_AzureCalc_AzureCalcRateCard[[#This Row],[Price_Level]]&amp;Table_wabobpsvr_AzureCalc_AzureCalcRateCard[[#This Row],[Region]]</f>
        <v>A9 VM (Windows)C1</v>
      </c>
      <c r="B7101" s="775">
        <v>1</v>
      </c>
      <c r="C7101" s="775" t="s">
        <v>87</v>
      </c>
      <c r="D7101" s="775" t="s">
        <v>177</v>
      </c>
      <c r="E7101" s="775">
        <v>1.8089999999999999</v>
      </c>
      <c r="F7101" s="775" t="s">
        <v>685</v>
      </c>
      <c r="G7101" s="775" t="s">
        <v>2096</v>
      </c>
      <c r="H7101" s="775" t="s">
        <v>2097</v>
      </c>
      <c r="I7101" s="775" t="s">
        <v>6399</v>
      </c>
    </row>
    <row r="7102" spans="1:9">
      <c r="A7102" s="775" t="str">
        <f>Table_wabobpsvr_AzureCalc_AzureCalcRateCard[[#This Row],[ServiceName]]&amp;Table_wabobpsvr_AzureCalc_AzureCalcRateCard[[#This Row],[Price_Level]]&amp;Table_wabobpsvr_AzureCalc_AzureCalcRateCard[[#This Row],[Region]]</f>
        <v>Basic.A0 VM (Non-Windows)MOSP14</v>
      </c>
      <c r="B7102" s="775">
        <v>14</v>
      </c>
      <c r="C7102" s="775" t="s">
        <v>680</v>
      </c>
      <c r="D7102" s="775" t="s">
        <v>606</v>
      </c>
      <c r="E7102" s="775">
        <v>999999</v>
      </c>
      <c r="F7102" s="775" t="s">
        <v>701</v>
      </c>
      <c r="G7102" s="775" t="s">
        <v>4235</v>
      </c>
      <c r="H7102" s="775" t="s">
        <v>4235</v>
      </c>
      <c r="I7102" s="775" t="s">
        <v>6279</v>
      </c>
    </row>
    <row r="7103" spans="1:9">
      <c r="A7103" s="775" t="str">
        <f>Table_wabobpsvr_AzureCalc_AzureCalcRateCard[[#This Row],[ServiceName]]&amp;Table_wabobpsvr_AzureCalc_AzureCalcRateCard[[#This Row],[Price_Level]]&amp;Table_wabobpsvr_AzureCalc_AzureCalcRateCard[[#This Row],[Region]]</f>
        <v>Basic.A0 VM (Non-Windows)A14</v>
      </c>
      <c r="B7103" s="775">
        <v>14</v>
      </c>
      <c r="C7103" s="775" t="s">
        <v>680</v>
      </c>
      <c r="D7103" s="775" t="s">
        <v>174</v>
      </c>
      <c r="E7103" s="775">
        <v>1.6490000000000001E-2</v>
      </c>
      <c r="F7103" s="775" t="s">
        <v>701</v>
      </c>
      <c r="G7103" s="775" t="s">
        <v>2815</v>
      </c>
      <c r="H7103" s="775" t="s">
        <v>2816</v>
      </c>
      <c r="I7103" s="775" t="s">
        <v>6279</v>
      </c>
    </row>
    <row r="7104" spans="1:9">
      <c r="A7104" s="1039" t="str">
        <f>Table_wabobpsvr_AzureCalc_AzureCalcRateCard[[#This Row],[ServiceName]]&amp;Table_wabobpsvr_AzureCalc_AzureCalcRateCard[[#This Row],[Price_Level]]&amp;Table_wabobpsvr_AzureCalc_AzureCalcRateCard[[#This Row],[Region]]</f>
        <v>Basic.A0 VM (Non-Windows)B14</v>
      </c>
      <c r="B7104" s="1039">
        <v>14</v>
      </c>
      <c r="C7104" s="1039" t="s">
        <v>680</v>
      </c>
      <c r="D7104" s="1039" t="s">
        <v>175</v>
      </c>
      <c r="E7104" s="1039">
        <v>1.5980000000000001E-2</v>
      </c>
      <c r="F7104" s="1039" t="s">
        <v>701</v>
      </c>
      <c r="G7104" s="775" t="s">
        <v>2815</v>
      </c>
      <c r="H7104" s="775" t="s">
        <v>2816</v>
      </c>
      <c r="I7104" s="775" t="s">
        <v>6279</v>
      </c>
    </row>
    <row r="7105" spans="1:9">
      <c r="A7105" s="1039" t="str">
        <f>Table_wabobpsvr_AzureCalc_AzureCalcRateCard[[#This Row],[ServiceName]]&amp;Table_wabobpsvr_AzureCalc_AzureCalcRateCard[[#This Row],[Price_Level]]&amp;Table_wabobpsvr_AzureCalc_AzureCalcRateCard[[#This Row],[Region]]</f>
        <v>Basic.A0 VM (Non-Windows)C14</v>
      </c>
      <c r="B7105" s="1039">
        <v>14</v>
      </c>
      <c r="C7105" s="1039" t="s">
        <v>680</v>
      </c>
      <c r="D7105" s="1039" t="s">
        <v>177</v>
      </c>
      <c r="E7105" s="1039">
        <v>1.5469999999999999E-2</v>
      </c>
      <c r="F7105" s="1039" t="s">
        <v>701</v>
      </c>
      <c r="G7105" s="775" t="s">
        <v>2815</v>
      </c>
      <c r="H7105" s="775" t="s">
        <v>2816</v>
      </c>
      <c r="I7105" s="775" t="s">
        <v>6279</v>
      </c>
    </row>
    <row r="7106" spans="1:9">
      <c r="A7106" s="1039" t="str">
        <f>Table_wabobpsvr_AzureCalc_AzureCalcRateCard[[#This Row],[ServiceName]]&amp;Table_wabobpsvr_AzureCalc_AzureCalcRateCard[[#This Row],[Price_Level]]&amp;Table_wabobpsvr_AzureCalc_AzureCalcRateCard[[#This Row],[Region]]</f>
        <v>Basic.A0 VM (Non-Windows)D14</v>
      </c>
      <c r="B7106" s="1039">
        <v>14</v>
      </c>
      <c r="C7106" s="1039" t="s">
        <v>680</v>
      </c>
      <c r="D7106" s="1039" t="s">
        <v>176</v>
      </c>
      <c r="E7106" s="1039">
        <v>1.4959999999999999E-2</v>
      </c>
      <c r="F7106" s="1039" t="s">
        <v>701</v>
      </c>
      <c r="G7106" s="775" t="s">
        <v>2815</v>
      </c>
      <c r="H7106" s="775" t="s">
        <v>2816</v>
      </c>
      <c r="I7106" s="775" t="s">
        <v>6279</v>
      </c>
    </row>
    <row r="7107" spans="1:9">
      <c r="A7107" s="1039" t="str">
        <f>Table_wabobpsvr_AzureCalc_AzureCalcRateCard[[#This Row],[ServiceName]]&amp;Table_wabobpsvr_AzureCalc_AzureCalcRateCard[[#This Row],[Price_Level]]&amp;Table_wabobpsvr_AzureCalc_AzureCalcRateCard[[#This Row],[Region]]</f>
        <v>Basic.A0 VM (Windows)MOSP14</v>
      </c>
      <c r="B7107" s="1039">
        <v>14</v>
      </c>
      <c r="C7107" s="1039" t="s">
        <v>680</v>
      </c>
      <c r="D7107" s="1039" t="s">
        <v>606</v>
      </c>
      <c r="E7107" s="1039">
        <v>999999</v>
      </c>
      <c r="F7107" s="1039" t="s">
        <v>706</v>
      </c>
      <c r="G7107" s="775" t="s">
        <v>4235</v>
      </c>
      <c r="H7107" s="775" t="s">
        <v>4235</v>
      </c>
      <c r="I7107" s="775" t="s">
        <v>6280</v>
      </c>
    </row>
    <row r="7108" spans="1:9">
      <c r="A7108" s="775" t="str">
        <f>Table_wabobpsvr_AzureCalc_AzureCalcRateCard[[#This Row],[ServiceName]]&amp;Table_wabobpsvr_AzureCalc_AzureCalcRateCard[[#This Row],[Price_Level]]&amp;Table_wabobpsvr_AzureCalc_AzureCalcRateCard[[#This Row],[Region]]</f>
        <v>Basic.A0 VM (Windows)A14</v>
      </c>
      <c r="B7108" s="775">
        <v>14</v>
      </c>
      <c r="C7108" s="775" t="s">
        <v>680</v>
      </c>
      <c r="D7108" s="775" t="s">
        <v>174</v>
      </c>
      <c r="E7108" s="775">
        <v>1.6490000000000001E-2</v>
      </c>
      <c r="F7108" s="775" t="s">
        <v>706</v>
      </c>
      <c r="G7108" s="775" t="s">
        <v>2817</v>
      </c>
      <c r="H7108" s="775" t="s">
        <v>2818</v>
      </c>
      <c r="I7108" s="775" t="s">
        <v>6280</v>
      </c>
    </row>
    <row r="7109" spans="1:9">
      <c r="A7109" s="775" t="str">
        <f>Table_wabobpsvr_AzureCalc_AzureCalcRateCard[[#This Row],[ServiceName]]&amp;Table_wabobpsvr_AzureCalc_AzureCalcRateCard[[#This Row],[Price_Level]]&amp;Table_wabobpsvr_AzureCalc_AzureCalcRateCard[[#This Row],[Region]]</f>
        <v>Basic.A0 VM (Windows)B14</v>
      </c>
      <c r="B7109" s="775">
        <v>14</v>
      </c>
      <c r="C7109" s="775" t="s">
        <v>680</v>
      </c>
      <c r="D7109" s="775" t="s">
        <v>175</v>
      </c>
      <c r="E7109" s="775">
        <v>1.5980000000000001E-2</v>
      </c>
      <c r="F7109" s="775" t="s">
        <v>706</v>
      </c>
      <c r="G7109" s="775" t="s">
        <v>2817</v>
      </c>
      <c r="H7109" s="775" t="s">
        <v>2818</v>
      </c>
      <c r="I7109" s="775" t="s">
        <v>6280</v>
      </c>
    </row>
    <row r="7110" spans="1:9">
      <c r="A7110" s="775" t="str">
        <f>Table_wabobpsvr_AzureCalc_AzureCalcRateCard[[#This Row],[ServiceName]]&amp;Table_wabobpsvr_AzureCalc_AzureCalcRateCard[[#This Row],[Price_Level]]&amp;Table_wabobpsvr_AzureCalc_AzureCalcRateCard[[#This Row],[Region]]</f>
        <v>Basic.A0 VM (Windows)C14</v>
      </c>
      <c r="B7110" s="775">
        <v>14</v>
      </c>
      <c r="C7110" s="775" t="s">
        <v>680</v>
      </c>
      <c r="D7110" s="775" t="s">
        <v>177</v>
      </c>
      <c r="E7110" s="775">
        <v>1.5469999999999999E-2</v>
      </c>
      <c r="F7110" s="775" t="s">
        <v>706</v>
      </c>
      <c r="G7110" s="775" t="s">
        <v>2817</v>
      </c>
      <c r="H7110" s="775" t="s">
        <v>2818</v>
      </c>
      <c r="I7110" s="775" t="s">
        <v>6280</v>
      </c>
    </row>
    <row r="7111" spans="1:9">
      <c r="A7111" s="775" t="str">
        <f>Table_wabobpsvr_AzureCalc_AzureCalcRateCard[[#This Row],[ServiceName]]&amp;Table_wabobpsvr_AzureCalc_AzureCalcRateCard[[#This Row],[Price_Level]]&amp;Table_wabobpsvr_AzureCalc_AzureCalcRateCard[[#This Row],[Region]]</f>
        <v>Basic.A0 VM (Windows)D14</v>
      </c>
      <c r="B7111" s="775">
        <v>14</v>
      </c>
      <c r="C7111" s="775" t="s">
        <v>680</v>
      </c>
      <c r="D7111" s="775" t="s">
        <v>176</v>
      </c>
      <c r="E7111" s="775">
        <v>1.4959999999999999E-2</v>
      </c>
      <c r="F7111" s="775" t="s">
        <v>706</v>
      </c>
      <c r="G7111" s="775" t="s">
        <v>2817</v>
      </c>
      <c r="H7111" s="775" t="s">
        <v>2818</v>
      </c>
      <c r="I7111" s="775" t="s">
        <v>6280</v>
      </c>
    </row>
    <row r="7112" spans="1:9">
      <c r="A7112" s="775" t="str">
        <f>Table_wabobpsvr_AzureCalc_AzureCalcRateCard[[#This Row],[ServiceName]]&amp;Table_wabobpsvr_AzureCalc_AzureCalcRateCard[[#This Row],[Price_Level]]&amp;Table_wabobpsvr_AzureCalc_AzureCalcRateCard[[#This Row],[Region]]</f>
        <v>Basic.A1 VM (Non-Windows)MOSP14</v>
      </c>
      <c r="B7112" s="775">
        <v>14</v>
      </c>
      <c r="C7112" s="775" t="s">
        <v>680</v>
      </c>
      <c r="D7112" s="775" t="s">
        <v>606</v>
      </c>
      <c r="E7112" s="775">
        <v>999999</v>
      </c>
      <c r="F7112" s="775" t="s">
        <v>686</v>
      </c>
      <c r="G7112" s="775" t="s">
        <v>4235</v>
      </c>
      <c r="H7112" s="775" t="s">
        <v>4235</v>
      </c>
      <c r="I7112" s="775" t="s">
        <v>6119</v>
      </c>
    </row>
    <row r="7113" spans="1:9">
      <c r="A7113" s="775" t="str">
        <f>Table_wabobpsvr_AzureCalc_AzureCalcRateCard[[#This Row],[ServiceName]]&amp;Table_wabobpsvr_AzureCalc_AzureCalcRateCard[[#This Row],[Price_Level]]&amp;Table_wabobpsvr_AzureCalc_AzureCalcRateCard[[#This Row],[Region]]</f>
        <v>Basic.A5 VM (Non-Windows)B2</v>
      </c>
      <c r="B7113" s="775">
        <v>2</v>
      </c>
      <c r="C7113" s="775" t="s">
        <v>680</v>
      </c>
      <c r="D7113" s="775" t="s">
        <v>175</v>
      </c>
      <c r="E7113" s="775">
        <v>0.13300000000000001</v>
      </c>
      <c r="F7113" s="775" t="s">
        <v>707</v>
      </c>
      <c r="G7113" s="775" t="s">
        <v>2765</v>
      </c>
      <c r="H7113" s="775" t="s">
        <v>2766</v>
      </c>
      <c r="I7113" s="775" t="s">
        <v>4741</v>
      </c>
    </row>
    <row r="7114" spans="1:9">
      <c r="A7114" s="775" t="str">
        <f>Table_wabobpsvr_AzureCalc_AzureCalcRateCard[[#This Row],[ServiceName]]&amp;Table_wabobpsvr_AzureCalc_AzureCalcRateCard[[#This Row],[Price_Level]]&amp;Table_wabobpsvr_AzureCalc_AzureCalcRateCard[[#This Row],[Region]]</f>
        <v>Basic.A5 VM (Non-Windows)C2</v>
      </c>
      <c r="B7114" s="775">
        <v>2</v>
      </c>
      <c r="C7114" s="775" t="s">
        <v>680</v>
      </c>
      <c r="D7114" s="775" t="s">
        <v>177</v>
      </c>
      <c r="E7114" s="775">
        <v>0.1273</v>
      </c>
      <c r="F7114" s="775" t="s">
        <v>707</v>
      </c>
      <c r="G7114" s="775" t="s">
        <v>2765</v>
      </c>
      <c r="H7114" s="775" t="s">
        <v>2766</v>
      </c>
      <c r="I7114" s="775" t="s">
        <v>4741</v>
      </c>
    </row>
    <row r="7115" spans="1:9">
      <c r="A7115" s="775" t="str">
        <f>Table_wabobpsvr_AzureCalc_AzureCalcRateCard[[#This Row],[ServiceName]]&amp;Table_wabobpsvr_AzureCalc_AzureCalcRateCard[[#This Row],[Price_Level]]&amp;Table_wabobpsvr_AzureCalc_AzureCalcRateCard[[#This Row],[Region]]</f>
        <v>Basic.A5 VM (Non-Windows)D2</v>
      </c>
      <c r="B7115" s="775">
        <v>2</v>
      </c>
      <c r="C7115" s="775" t="s">
        <v>680</v>
      </c>
      <c r="D7115" s="775" t="s">
        <v>176</v>
      </c>
      <c r="E7115" s="775">
        <v>0.1216</v>
      </c>
      <c r="F7115" s="775" t="s">
        <v>707</v>
      </c>
      <c r="G7115" s="775" t="s">
        <v>2765</v>
      </c>
      <c r="H7115" s="775" t="s">
        <v>2766</v>
      </c>
      <c r="I7115" s="775" t="s">
        <v>4741</v>
      </c>
    </row>
    <row r="7116" spans="1:9">
      <c r="A7116" s="775" t="str">
        <f>Table_wabobpsvr_AzureCalc_AzureCalcRateCard[[#This Row],[ServiceName]]&amp;Table_wabobpsvr_AzureCalc_AzureCalcRateCard[[#This Row],[Price_Level]]&amp;Table_wabobpsvr_AzureCalc_AzureCalcRateCard[[#This Row],[Region]]</f>
        <v>SQL ReportingMOSP</v>
      </c>
      <c r="B7116" s="775"/>
      <c r="C7116" s="775" t="s">
        <v>680</v>
      </c>
      <c r="D7116" s="775" t="s">
        <v>606</v>
      </c>
      <c r="E7116" s="775">
        <v>0.16</v>
      </c>
      <c r="F7116" s="775" t="s">
        <v>68</v>
      </c>
      <c r="G7116" s="775" t="s">
        <v>4235</v>
      </c>
      <c r="H7116" s="775" t="s">
        <v>4235</v>
      </c>
      <c r="I7116" s="775" t="s">
        <v>6281</v>
      </c>
    </row>
    <row r="7117" spans="1:9">
      <c r="A7117" s="775" t="str">
        <f>Table_wabobpsvr_AzureCalc_AzureCalcRateCard[[#This Row],[ServiceName]]&amp;Table_wabobpsvr_AzureCalc_AzureCalcRateCard[[#This Row],[Price_Level]]&amp;Table_wabobpsvr_AzureCalc_AzureCalcRateCard[[#This Row],[Region]]</f>
        <v>SQL ReportingA</v>
      </c>
      <c r="B7117" s="775"/>
      <c r="C7117" s="775" t="s">
        <v>680</v>
      </c>
      <c r="D7117" s="775" t="s">
        <v>174</v>
      </c>
      <c r="E7117" s="775">
        <v>0.11700000000000001</v>
      </c>
      <c r="F7117" s="775" t="s">
        <v>68</v>
      </c>
      <c r="G7117" s="775" t="s">
        <v>2819</v>
      </c>
      <c r="H7117" s="775" t="s">
        <v>2820</v>
      </c>
      <c r="I7117" s="775" t="s">
        <v>6281</v>
      </c>
    </row>
    <row r="7118" spans="1:9">
      <c r="A7118" s="775" t="str">
        <f>Table_wabobpsvr_AzureCalc_AzureCalcRateCard[[#This Row],[ServiceName]]&amp;Table_wabobpsvr_AzureCalc_AzureCalcRateCard[[#This Row],[Price_Level]]&amp;Table_wabobpsvr_AzureCalc_AzureCalcRateCard[[#This Row],[Region]]</f>
        <v>SQL ReportingB</v>
      </c>
      <c r="B7118" s="775"/>
      <c r="C7118" s="775" t="s">
        <v>680</v>
      </c>
      <c r="D7118" s="775" t="s">
        <v>175</v>
      </c>
      <c r="E7118" s="775">
        <v>0.112</v>
      </c>
      <c r="F7118" s="775" t="s">
        <v>68</v>
      </c>
      <c r="G7118" s="775" t="s">
        <v>2819</v>
      </c>
      <c r="H7118" s="775" t="s">
        <v>2820</v>
      </c>
      <c r="I7118" s="775" t="s">
        <v>6281</v>
      </c>
    </row>
    <row r="7119" spans="1:9">
      <c r="A7119" s="775" t="str">
        <f>Table_wabobpsvr_AzureCalc_AzureCalcRateCard[[#This Row],[ServiceName]]&amp;Table_wabobpsvr_AzureCalc_AzureCalcRateCard[[#This Row],[Price_Level]]&amp;Table_wabobpsvr_AzureCalc_AzureCalcRateCard[[#This Row],[Region]]</f>
        <v>SQL ReportingC</v>
      </c>
      <c r="B7119" s="775"/>
      <c r="C7119" s="775" t="s">
        <v>680</v>
      </c>
      <c r="D7119" s="775" t="s">
        <v>177</v>
      </c>
      <c r="E7119" s="775">
        <v>0.107</v>
      </c>
      <c r="F7119" s="775" t="s">
        <v>68</v>
      </c>
      <c r="G7119" s="775" t="s">
        <v>2819</v>
      </c>
      <c r="H7119" s="775" t="s">
        <v>2820</v>
      </c>
      <c r="I7119" s="775" t="s">
        <v>6281</v>
      </c>
    </row>
    <row r="7120" spans="1:9">
      <c r="A7120" s="775" t="str">
        <f>Table_wabobpsvr_AzureCalc_AzureCalcRateCard[[#This Row],[ServiceName]]&amp;Table_wabobpsvr_AzureCalc_AzureCalcRateCard[[#This Row],[Price_Level]]&amp;Table_wabobpsvr_AzureCalc_AzureCalcRateCard[[#This Row],[Region]]</f>
        <v>SQL ReportingD</v>
      </c>
      <c r="B7120" s="775"/>
      <c r="C7120" s="775" t="s">
        <v>680</v>
      </c>
      <c r="D7120" s="775" t="s">
        <v>176</v>
      </c>
      <c r="E7120" s="775">
        <v>0.10199999999999999</v>
      </c>
      <c r="F7120" s="775" t="s">
        <v>68</v>
      </c>
      <c r="G7120" s="775" t="s">
        <v>2819</v>
      </c>
      <c r="H7120" s="775" t="s">
        <v>2820</v>
      </c>
      <c r="I7120" s="775" t="s">
        <v>6281</v>
      </c>
    </row>
    <row r="7121" spans="1:9">
      <c r="A7121" s="775" t="str">
        <f>Table_wabobpsvr_AzureCalc_AzureCalcRateCard[[#This Row],[ServiceName]]&amp;Table_wabobpsvr_AzureCalc_AzureCalcRateCard[[#This Row],[Price_Level]]&amp;Table_wabobpsvr_AzureCalc_AzureCalcRateCard[[#This Row],[Region]]</f>
        <v>Locally Redundant Storage Standard IO - Table/Queue - Tier 2MOSP</v>
      </c>
      <c r="B7121" s="775"/>
      <c r="C7121" s="775" t="s">
        <v>764</v>
      </c>
      <c r="D7121" s="775" t="s">
        <v>606</v>
      </c>
      <c r="E7121" s="775">
        <v>6.5000000000000002E-2</v>
      </c>
      <c r="F7121" s="775" t="s">
        <v>888</v>
      </c>
      <c r="G7121" s="775" t="s">
        <v>4235</v>
      </c>
      <c r="H7121" s="775" t="s">
        <v>4235</v>
      </c>
      <c r="I7121" s="775" t="s">
        <v>4733</v>
      </c>
    </row>
    <row r="7122" spans="1:9">
      <c r="A7122" s="775" t="str">
        <f>Table_wabobpsvr_AzureCalc_AzureCalcRateCard[[#This Row],[ServiceName]]&amp;Table_wabobpsvr_AzureCalc_AzureCalcRateCard[[#This Row],[Price_Level]]&amp;Table_wabobpsvr_AzureCalc_AzureCalcRateCard[[#This Row],[Region]]</f>
        <v>Locally Redundant Storage Standard IO - Table/Queue - Tier 2A</v>
      </c>
      <c r="B7122" s="775"/>
      <c r="C7122" s="775" t="s">
        <v>764</v>
      </c>
      <c r="D7122" s="775" t="s">
        <v>174</v>
      </c>
      <c r="E7122" s="775">
        <v>4.4999999999999998E-2</v>
      </c>
      <c r="F7122" s="775" t="s">
        <v>888</v>
      </c>
      <c r="G7122" s="775" t="s">
        <v>2759</v>
      </c>
      <c r="H7122" s="775" t="s">
        <v>2760</v>
      </c>
      <c r="I7122" s="775" t="s">
        <v>4733</v>
      </c>
    </row>
    <row r="7123" spans="1:9">
      <c r="A7123" s="775" t="str">
        <f>Table_wabobpsvr_AzureCalc_AzureCalcRateCard[[#This Row],[ServiceName]]&amp;Table_wabobpsvr_AzureCalc_AzureCalcRateCard[[#This Row],[Price_Level]]&amp;Table_wabobpsvr_AzureCalc_AzureCalcRateCard[[#This Row],[Region]]</f>
        <v>A7 HDInsightB12</v>
      </c>
      <c r="B7123" s="775">
        <v>12</v>
      </c>
      <c r="C7123" s="775" t="s">
        <v>87</v>
      </c>
      <c r="D7123" s="775" t="s">
        <v>175</v>
      </c>
      <c r="E7123" s="775">
        <v>1.1157999999999999</v>
      </c>
      <c r="F7123" s="775" t="s">
        <v>3683</v>
      </c>
      <c r="G7123" s="775" t="s">
        <v>3772</v>
      </c>
      <c r="H7123" s="775" t="s">
        <v>3773</v>
      </c>
      <c r="I7123" s="775" t="s">
        <v>4737</v>
      </c>
    </row>
    <row r="7124" spans="1:9">
      <c r="A7124" s="1039" t="str">
        <f>Table_wabobpsvr_AzureCalc_AzureCalcRateCard[[#This Row],[ServiceName]]&amp;Table_wabobpsvr_AzureCalc_AzureCalcRateCard[[#This Row],[Price_Level]]&amp;Table_wabobpsvr_AzureCalc_AzureCalcRateCard[[#This Row],[Region]]</f>
        <v>A9 HDInsightMOSP13</v>
      </c>
      <c r="B7124" s="1039">
        <v>13</v>
      </c>
      <c r="C7124" s="1039" t="s">
        <v>87</v>
      </c>
      <c r="D7124" s="1039" t="s">
        <v>606</v>
      </c>
      <c r="E7124" s="1039">
        <v>5.98</v>
      </c>
      <c r="F7124" s="1039" t="s">
        <v>3414</v>
      </c>
      <c r="G7124" s="775" t="s">
        <v>4235</v>
      </c>
      <c r="H7124" s="775" t="s">
        <v>4235</v>
      </c>
      <c r="I7124" s="775" t="s">
        <v>5183</v>
      </c>
    </row>
    <row r="7125" spans="1:9">
      <c r="A7125" s="775" t="str">
        <f>Table_wabobpsvr_AzureCalc_AzureCalcRateCard[[#This Row],[ServiceName]]&amp;Table_wabobpsvr_AzureCalc_AzureCalcRateCard[[#This Row],[Price_Level]]&amp;Table_wabobpsvr_AzureCalc_AzureCalcRateCard[[#This Row],[Region]]</f>
        <v>A9 HDInsightA13</v>
      </c>
      <c r="B7125" s="775">
        <v>13</v>
      </c>
      <c r="C7125" s="775" t="s">
        <v>87</v>
      </c>
      <c r="D7125" s="775" t="s">
        <v>174</v>
      </c>
      <c r="E7125" s="775">
        <v>4.3650000000000002</v>
      </c>
      <c r="F7125" s="775" t="s">
        <v>3414</v>
      </c>
      <c r="G7125" s="775" t="s">
        <v>3537</v>
      </c>
      <c r="H7125" s="775" t="s">
        <v>3538</v>
      </c>
      <c r="I7125" s="775" t="s">
        <v>5183</v>
      </c>
    </row>
    <row r="7126" spans="1:9">
      <c r="A7126" s="1039" t="str">
        <f>Table_wabobpsvr_AzureCalc_AzureCalcRateCard[[#This Row],[ServiceName]]&amp;Table_wabobpsvr_AzureCalc_AzureCalcRateCard[[#This Row],[Price_Level]]&amp;Table_wabobpsvr_AzureCalc_AzureCalcRateCard[[#This Row],[Region]]</f>
        <v>A9 HDInsightB13</v>
      </c>
      <c r="B7126" s="1039">
        <v>13</v>
      </c>
      <c r="C7126" s="1039" t="s">
        <v>87</v>
      </c>
      <c r="D7126" s="1039" t="s">
        <v>175</v>
      </c>
      <c r="E7126" s="1039">
        <v>4.1859999999999999</v>
      </c>
      <c r="F7126" s="1039" t="s">
        <v>3414</v>
      </c>
      <c r="G7126" s="775" t="s">
        <v>3537</v>
      </c>
      <c r="H7126" s="775" t="s">
        <v>3538</v>
      </c>
      <c r="I7126" s="775" t="s">
        <v>5183</v>
      </c>
    </row>
    <row r="7127" spans="1:9">
      <c r="A7127" s="775" t="str">
        <f>Table_wabobpsvr_AzureCalc_AzureCalcRateCard[[#This Row],[ServiceName]]&amp;Table_wabobpsvr_AzureCalc_AzureCalcRateCard[[#This Row],[Price_Level]]&amp;Table_wabobpsvr_AzureCalc_AzureCalcRateCard[[#This Row],[Region]]</f>
        <v>A9 HDInsightC13</v>
      </c>
      <c r="B7127" s="775">
        <v>13</v>
      </c>
      <c r="C7127" s="775" t="s">
        <v>87</v>
      </c>
      <c r="D7127" s="775" t="s">
        <v>177</v>
      </c>
      <c r="E7127" s="775">
        <v>4.0069999999999997</v>
      </c>
      <c r="F7127" s="775" t="s">
        <v>3414</v>
      </c>
      <c r="G7127" s="775" t="s">
        <v>3537</v>
      </c>
      <c r="H7127" s="775" t="s">
        <v>3538</v>
      </c>
      <c r="I7127" s="775" t="s">
        <v>5183</v>
      </c>
    </row>
    <row r="7128" spans="1:9">
      <c r="A7128" s="775" t="str">
        <f>Table_wabobpsvr_AzureCalc_AzureCalcRateCard[[#This Row],[ServiceName]]&amp;Table_wabobpsvr_AzureCalc_AzureCalcRateCard[[#This Row],[Price_Level]]&amp;Table_wabobpsvr_AzureCalc_AzureCalcRateCard[[#This Row],[Region]]</f>
        <v>A9 HDInsightD13</v>
      </c>
      <c r="B7128" s="775">
        <v>13</v>
      </c>
      <c r="C7128" s="775" t="s">
        <v>87</v>
      </c>
      <c r="D7128" s="775" t="s">
        <v>176</v>
      </c>
      <c r="E7128" s="775">
        <v>3.827</v>
      </c>
      <c r="F7128" s="775" t="s">
        <v>3414</v>
      </c>
      <c r="G7128" s="775" t="s">
        <v>3537</v>
      </c>
      <c r="H7128" s="775" t="s">
        <v>3538</v>
      </c>
      <c r="I7128" s="775" t="s">
        <v>5183</v>
      </c>
    </row>
    <row r="7129" spans="1:9">
      <c r="A7129" s="775" t="str">
        <f>Table_wabobpsvr_AzureCalc_AzureCalcRateCard[[#This Row],[ServiceName]]&amp;Table_wabobpsvr_AzureCalc_AzureCalcRateCard[[#This Row],[Price_Level]]&amp;Table_wabobpsvr_AzureCalc_AzureCalcRateCard[[#This Row],[Region]]</f>
        <v>A7 HDInsightC12</v>
      </c>
      <c r="B7129" s="775">
        <v>12</v>
      </c>
      <c r="C7129" s="775" t="s">
        <v>87</v>
      </c>
      <c r="D7129" s="775" t="s">
        <v>177</v>
      </c>
      <c r="E7129" s="775">
        <v>1.0680000000000001</v>
      </c>
      <c r="F7129" s="775" t="s">
        <v>3683</v>
      </c>
      <c r="G7129" s="775" t="s">
        <v>3772</v>
      </c>
      <c r="H7129" s="775" t="s">
        <v>3773</v>
      </c>
      <c r="I7129" s="775" t="s">
        <v>4737</v>
      </c>
    </row>
    <row r="7130" spans="1:9">
      <c r="A7130" s="775" t="str">
        <f>Table_wabobpsvr_AzureCalc_AzureCalcRateCard[[#This Row],[ServiceName]]&amp;Table_wabobpsvr_AzureCalc_AzureCalcRateCard[[#This Row],[Price_Level]]&amp;Table_wabobpsvr_AzureCalc_AzureCalcRateCard[[#This Row],[Region]]</f>
        <v>A7 HDInsightD12</v>
      </c>
      <c r="B7130" s="775">
        <v>12</v>
      </c>
      <c r="C7130" s="775" t="s">
        <v>87</v>
      </c>
      <c r="D7130" s="775" t="s">
        <v>176</v>
      </c>
      <c r="E7130" s="775">
        <v>1.0202</v>
      </c>
      <c r="F7130" s="775" t="s">
        <v>3683</v>
      </c>
      <c r="G7130" s="775" t="s">
        <v>3772</v>
      </c>
      <c r="H7130" s="775" t="s">
        <v>3773</v>
      </c>
      <c r="I7130" s="775" t="s">
        <v>4737</v>
      </c>
    </row>
    <row r="7131" spans="1:9">
      <c r="A7131" s="775" t="str">
        <f>Table_wabobpsvr_AzureCalc_AzureCalcRateCard[[#This Row],[ServiceName]]&amp;Table_wabobpsvr_AzureCalc_AzureCalcRateCard[[#This Row],[Price_Level]]&amp;Table_wabobpsvr_AzureCalc_AzureCalcRateCard[[#This Row],[Region]]</f>
        <v>A7 HDInsight (Non-Windows)MOSP10</v>
      </c>
      <c r="B7131" s="775">
        <v>10</v>
      </c>
      <c r="C7131" s="775" t="s">
        <v>87</v>
      </c>
      <c r="D7131" s="775" t="s">
        <v>606</v>
      </c>
      <c r="E7131" s="775">
        <v>0.72</v>
      </c>
      <c r="F7131" s="775" t="s">
        <v>3763</v>
      </c>
      <c r="G7131" s="775" t="s">
        <v>4235</v>
      </c>
      <c r="H7131" s="775" t="s">
        <v>4235</v>
      </c>
      <c r="I7131" s="775" t="s">
        <v>6282</v>
      </c>
    </row>
    <row r="7132" spans="1:9">
      <c r="A7132" s="775" t="str">
        <f>Table_wabobpsvr_AzureCalc_AzureCalcRateCard[[#This Row],[ServiceName]]&amp;Table_wabobpsvr_AzureCalc_AzureCalcRateCard[[#This Row],[Price_Level]]&amp;Table_wabobpsvr_AzureCalc_AzureCalcRateCard[[#This Row],[Region]]</f>
        <v>A7 HDInsight (Non-Windows)A10</v>
      </c>
      <c r="B7132" s="775">
        <v>10</v>
      </c>
      <c r="C7132" s="775" t="s">
        <v>87</v>
      </c>
      <c r="D7132" s="775" t="s">
        <v>174</v>
      </c>
      <c r="E7132" s="775">
        <v>0.52559999999999996</v>
      </c>
      <c r="F7132" s="775" t="s">
        <v>3763</v>
      </c>
      <c r="G7132" s="775" t="s">
        <v>3792</v>
      </c>
      <c r="H7132" s="775" t="s">
        <v>3793</v>
      </c>
      <c r="I7132" s="775" t="s">
        <v>6282</v>
      </c>
    </row>
    <row r="7133" spans="1:9">
      <c r="A7133" s="1039" t="str">
        <f>Table_wabobpsvr_AzureCalc_AzureCalcRateCard[[#This Row],[ServiceName]]&amp;Table_wabobpsvr_AzureCalc_AzureCalcRateCard[[#This Row],[Price_Level]]&amp;Table_wabobpsvr_AzureCalc_AzureCalcRateCard[[#This Row],[Region]]</f>
        <v>A7 HDInsight (Non-Windows)B10</v>
      </c>
      <c r="B7133" s="1039">
        <v>10</v>
      </c>
      <c r="C7133" s="1039" t="s">
        <v>87</v>
      </c>
      <c r="D7133" s="1039" t="s">
        <v>175</v>
      </c>
      <c r="E7133" s="1039">
        <v>0.504</v>
      </c>
      <c r="F7133" s="1039" t="s">
        <v>3763</v>
      </c>
      <c r="G7133" s="775" t="s">
        <v>3792</v>
      </c>
      <c r="H7133" s="775" t="s">
        <v>3793</v>
      </c>
      <c r="I7133" s="775" t="s">
        <v>6282</v>
      </c>
    </row>
    <row r="7134" spans="1:9">
      <c r="A7134" s="1039" t="str">
        <f>Table_wabobpsvr_AzureCalc_AzureCalcRateCard[[#This Row],[ServiceName]]&amp;Table_wabobpsvr_AzureCalc_AzureCalcRateCard[[#This Row],[Price_Level]]&amp;Table_wabobpsvr_AzureCalc_AzureCalcRateCard[[#This Row],[Region]]</f>
        <v>A7 HDInsight (Non-Windows)C10</v>
      </c>
      <c r="B7134" s="1039">
        <v>10</v>
      </c>
      <c r="C7134" s="1039" t="s">
        <v>87</v>
      </c>
      <c r="D7134" s="1039" t="s">
        <v>177</v>
      </c>
      <c r="E7134" s="1039">
        <v>0.4824</v>
      </c>
      <c r="F7134" s="1039" t="s">
        <v>3763</v>
      </c>
      <c r="G7134" s="775" t="s">
        <v>3792</v>
      </c>
      <c r="H7134" s="775" t="s">
        <v>3793</v>
      </c>
      <c r="I7134" s="775" t="s">
        <v>6282</v>
      </c>
    </row>
    <row r="7135" spans="1:9">
      <c r="A7135" s="775" t="str">
        <f>Table_wabobpsvr_AzureCalc_AzureCalcRateCard[[#This Row],[ServiceName]]&amp;Table_wabobpsvr_AzureCalc_AzureCalcRateCard[[#This Row],[Price_Level]]&amp;Table_wabobpsvr_AzureCalc_AzureCalcRateCard[[#This Row],[Region]]</f>
        <v>A7 HDInsight (Non-Windows)D10</v>
      </c>
      <c r="B7135" s="775">
        <v>10</v>
      </c>
      <c r="C7135" s="775" t="s">
        <v>87</v>
      </c>
      <c r="D7135" s="775" t="s">
        <v>176</v>
      </c>
      <c r="E7135" s="775">
        <v>0.46079999999999999</v>
      </c>
      <c r="F7135" s="775" t="s">
        <v>3763</v>
      </c>
      <c r="G7135" s="775" t="s">
        <v>3792</v>
      </c>
      <c r="H7135" s="775" t="s">
        <v>3793</v>
      </c>
      <c r="I7135" s="775" t="s">
        <v>6282</v>
      </c>
    </row>
    <row r="7136" spans="1:9">
      <c r="A7136" s="775" t="str">
        <f>Table_wabobpsvr_AzureCalc_AzureCalcRateCard[[#This Row],[ServiceName]]&amp;Table_wabobpsvr_AzureCalc_AzureCalcRateCard[[#This Row],[Price_Level]]&amp;Table_wabobpsvr_AzureCalc_AzureCalcRateCard[[#This Row],[Region]]</f>
        <v>A7 HDInsight (Non-Windows)MOSP9</v>
      </c>
      <c r="B7136" s="775">
        <v>9</v>
      </c>
      <c r="C7136" s="775" t="s">
        <v>87</v>
      </c>
      <c r="D7136" s="775" t="s">
        <v>606</v>
      </c>
      <c r="E7136" s="775">
        <v>0.64</v>
      </c>
      <c r="F7136" s="775" t="s">
        <v>3763</v>
      </c>
      <c r="G7136" s="775" t="s">
        <v>4235</v>
      </c>
      <c r="H7136" s="775" t="s">
        <v>4235</v>
      </c>
      <c r="I7136" s="775" t="s">
        <v>6283</v>
      </c>
    </row>
    <row r="7137" spans="1:9">
      <c r="A7137" s="775" t="str">
        <f>Table_wabobpsvr_AzureCalc_AzureCalcRateCard[[#This Row],[ServiceName]]&amp;Table_wabobpsvr_AzureCalc_AzureCalcRateCard[[#This Row],[Price_Level]]&amp;Table_wabobpsvr_AzureCalc_AzureCalcRateCard[[#This Row],[Region]]</f>
        <v>A7 HDInsight (Non-Windows)A9</v>
      </c>
      <c r="B7137" s="775">
        <v>9</v>
      </c>
      <c r="C7137" s="775" t="s">
        <v>87</v>
      </c>
      <c r="D7137" s="775" t="s">
        <v>174</v>
      </c>
      <c r="E7137" s="775">
        <v>0.4672</v>
      </c>
      <c r="F7137" s="775" t="s">
        <v>3763</v>
      </c>
      <c r="G7137" s="775" t="s">
        <v>3794</v>
      </c>
      <c r="H7137" s="775" t="s">
        <v>3795</v>
      </c>
      <c r="I7137" s="775" t="s">
        <v>6283</v>
      </c>
    </row>
    <row r="7138" spans="1:9">
      <c r="A7138" s="775" t="str">
        <f>Table_wabobpsvr_AzureCalc_AzureCalcRateCard[[#This Row],[ServiceName]]&amp;Table_wabobpsvr_AzureCalc_AzureCalcRateCard[[#This Row],[Price_Level]]&amp;Table_wabobpsvr_AzureCalc_AzureCalcRateCard[[#This Row],[Region]]</f>
        <v>A10 HDInsight (Non-Windows)MOSP15</v>
      </c>
      <c r="B7138" s="775">
        <v>15</v>
      </c>
      <c r="C7138" s="775" t="s">
        <v>87</v>
      </c>
      <c r="D7138" s="775" t="s">
        <v>606</v>
      </c>
      <c r="E7138" s="775">
        <v>0.94499999999999995</v>
      </c>
      <c r="F7138" s="775" t="s">
        <v>3509</v>
      </c>
      <c r="G7138" s="775" t="s">
        <v>4235</v>
      </c>
      <c r="H7138" s="775" t="s">
        <v>4235</v>
      </c>
      <c r="I7138" s="775" t="s">
        <v>6284</v>
      </c>
    </row>
    <row r="7139" spans="1:9">
      <c r="A7139" s="775" t="str">
        <f>Table_wabobpsvr_AzureCalc_AzureCalcRateCard[[#This Row],[ServiceName]]&amp;Table_wabobpsvr_AzureCalc_AzureCalcRateCard[[#This Row],[Price_Level]]&amp;Table_wabobpsvr_AzureCalc_AzureCalcRateCard[[#This Row],[Region]]</f>
        <v>A10 HDInsight (Non-Windows)A15</v>
      </c>
      <c r="B7139" s="775">
        <v>15</v>
      </c>
      <c r="C7139" s="775" t="s">
        <v>87</v>
      </c>
      <c r="D7139" s="775" t="s">
        <v>174</v>
      </c>
      <c r="E7139" s="775">
        <v>0.91700000000000004</v>
      </c>
      <c r="F7139" s="775" t="s">
        <v>3509</v>
      </c>
      <c r="G7139" s="775" t="s">
        <v>3796</v>
      </c>
      <c r="H7139" s="775" t="s">
        <v>3797</v>
      </c>
      <c r="I7139" s="775" t="s">
        <v>6284</v>
      </c>
    </row>
    <row r="7140" spans="1:9">
      <c r="A7140" s="775" t="str">
        <f>Table_wabobpsvr_AzureCalc_AzureCalcRateCard[[#This Row],[ServiceName]]&amp;Table_wabobpsvr_AzureCalc_AzureCalcRateCard[[#This Row],[Price_Level]]&amp;Table_wabobpsvr_AzureCalc_AzureCalcRateCard[[#This Row],[Region]]</f>
        <v>A10 HDInsight (Non-Windows)B15</v>
      </c>
      <c r="B7140" s="775">
        <v>15</v>
      </c>
      <c r="C7140" s="775" t="s">
        <v>87</v>
      </c>
      <c r="D7140" s="775" t="s">
        <v>175</v>
      </c>
      <c r="E7140" s="775">
        <v>0.88800000000000001</v>
      </c>
      <c r="F7140" s="775" t="s">
        <v>3509</v>
      </c>
      <c r="G7140" s="775" t="s">
        <v>3796</v>
      </c>
      <c r="H7140" s="775" t="s">
        <v>3797</v>
      </c>
      <c r="I7140" s="775" t="s">
        <v>6284</v>
      </c>
    </row>
    <row r="7141" spans="1:9">
      <c r="A7141" s="775" t="str">
        <f>Table_wabobpsvr_AzureCalc_AzureCalcRateCard[[#This Row],[ServiceName]]&amp;Table_wabobpsvr_AzureCalc_AzureCalcRateCard[[#This Row],[Price_Level]]&amp;Table_wabobpsvr_AzureCalc_AzureCalcRateCard[[#This Row],[Region]]</f>
        <v>A10 HDInsight (Non-Windows)C15</v>
      </c>
      <c r="B7141" s="775">
        <v>15</v>
      </c>
      <c r="C7141" s="775" t="s">
        <v>87</v>
      </c>
      <c r="D7141" s="775" t="s">
        <v>177</v>
      </c>
      <c r="E7141" s="775">
        <v>0.86</v>
      </c>
      <c r="F7141" s="775" t="s">
        <v>3509</v>
      </c>
      <c r="G7141" s="775" t="s">
        <v>3796</v>
      </c>
      <c r="H7141" s="775" t="s">
        <v>3797</v>
      </c>
      <c r="I7141" s="775" t="s">
        <v>6284</v>
      </c>
    </row>
    <row r="7142" spans="1:9">
      <c r="A7142" s="775" t="str">
        <f>Table_wabobpsvr_AzureCalc_AzureCalcRateCard[[#This Row],[ServiceName]]&amp;Table_wabobpsvr_AzureCalc_AzureCalcRateCard[[#This Row],[Price_Level]]&amp;Table_wabobpsvr_AzureCalc_AzureCalcRateCard[[#This Row],[Region]]</f>
        <v>A10 HDInsight (Non-Windows)D15</v>
      </c>
      <c r="B7142" s="775">
        <v>15</v>
      </c>
      <c r="C7142" s="775" t="s">
        <v>87</v>
      </c>
      <c r="D7142" s="775" t="s">
        <v>176</v>
      </c>
      <c r="E7142" s="775">
        <v>0.83199999999999996</v>
      </c>
      <c r="F7142" s="775" t="s">
        <v>3509</v>
      </c>
      <c r="G7142" s="775" t="s">
        <v>3796</v>
      </c>
      <c r="H7142" s="775" t="s">
        <v>3797</v>
      </c>
      <c r="I7142" s="775" t="s">
        <v>6284</v>
      </c>
    </row>
    <row r="7143" spans="1:9">
      <c r="A7143" s="775" t="str">
        <f>Table_wabobpsvr_AzureCalc_AzureCalcRateCard[[#This Row],[ServiceName]]&amp;Table_wabobpsvr_AzureCalc_AzureCalcRateCard[[#This Row],[Price_Level]]&amp;Table_wabobpsvr_AzureCalc_AzureCalcRateCard[[#This Row],[Region]]</f>
        <v>Premium P2 Secondary Geo Database DaysMOSP16</v>
      </c>
      <c r="B7143" s="775">
        <v>16</v>
      </c>
      <c r="C7143" s="775" t="s">
        <v>1071</v>
      </c>
      <c r="D7143" s="775" t="s">
        <v>606</v>
      </c>
      <c r="E7143" s="775">
        <v>24.74</v>
      </c>
      <c r="F7143" s="775" t="s">
        <v>1371</v>
      </c>
      <c r="G7143" s="775" t="s">
        <v>4235</v>
      </c>
      <c r="H7143" s="775" t="s">
        <v>4235</v>
      </c>
      <c r="I7143" s="775" t="s">
        <v>4235</v>
      </c>
    </row>
    <row r="7144" spans="1:9">
      <c r="A7144" s="775" t="str">
        <f>Table_wabobpsvr_AzureCalc_AzureCalcRateCard[[#This Row],[ServiceName]]&amp;Table_wabobpsvr_AzureCalc_AzureCalcRateCard[[#This Row],[Price_Level]]&amp;Table_wabobpsvr_AzureCalc_AzureCalcRateCard[[#This Row],[Region]]</f>
        <v>Basic Memory Intensive Batch InstancesA16</v>
      </c>
      <c r="B7144" s="775">
        <v>16</v>
      </c>
      <c r="C7144" s="775" t="s">
        <v>4235</v>
      </c>
      <c r="D7144" s="775" t="s">
        <v>174</v>
      </c>
      <c r="E7144" s="775">
        <v>999999</v>
      </c>
      <c r="F7144" s="775" t="s">
        <v>1297</v>
      </c>
      <c r="G7144" s="775" t="s">
        <v>4235</v>
      </c>
      <c r="H7144" s="775" t="s">
        <v>4235</v>
      </c>
      <c r="I7144" s="775" t="s">
        <v>4235</v>
      </c>
    </row>
    <row r="7145" spans="1:9">
      <c r="A7145" s="1039" t="str">
        <f>Table_wabobpsvr_AzureCalc_AzureCalcRateCard[[#This Row],[ServiceName]]&amp;Table_wabobpsvr_AzureCalc_AzureCalcRateCard[[#This Row],[Price_Level]]&amp;Table_wabobpsvr_AzureCalc_AzureCalcRateCard[[#This Row],[Region]]</f>
        <v>Basic Memory Intensive Batch InstancesB16</v>
      </c>
      <c r="B7145" s="1039">
        <v>16</v>
      </c>
      <c r="C7145" s="1039" t="s">
        <v>4235</v>
      </c>
      <c r="D7145" s="1039" t="s">
        <v>175</v>
      </c>
      <c r="E7145" s="1039">
        <v>999999</v>
      </c>
      <c r="F7145" s="1039" t="s">
        <v>1297</v>
      </c>
      <c r="G7145" s="775" t="s">
        <v>4235</v>
      </c>
      <c r="H7145" s="775" t="s">
        <v>4235</v>
      </c>
      <c r="I7145" s="775" t="s">
        <v>4235</v>
      </c>
    </row>
    <row r="7146" spans="1:9">
      <c r="A7146" s="1039" t="str">
        <f>Table_wabobpsvr_AzureCalc_AzureCalcRateCard[[#This Row],[ServiceName]]&amp;Table_wabobpsvr_AzureCalc_AzureCalcRateCard[[#This Row],[Price_Level]]&amp;Table_wabobpsvr_AzureCalc_AzureCalcRateCard[[#This Row],[Region]]</f>
        <v>Basic Memory Intensive Batch InstancesC16</v>
      </c>
      <c r="B7146" s="1039">
        <v>16</v>
      </c>
      <c r="C7146" s="1039" t="s">
        <v>4235</v>
      </c>
      <c r="D7146" s="1039" t="s">
        <v>177</v>
      </c>
      <c r="E7146" s="1039">
        <v>999999</v>
      </c>
      <c r="F7146" s="1039" t="s">
        <v>1297</v>
      </c>
      <c r="G7146" s="775" t="s">
        <v>4235</v>
      </c>
      <c r="H7146" s="775" t="s">
        <v>4235</v>
      </c>
      <c r="I7146" s="775" t="s">
        <v>4235</v>
      </c>
    </row>
    <row r="7147" spans="1:9">
      <c r="A7147" s="775" t="str">
        <f>Table_wabobpsvr_AzureCalc_AzureCalcRateCard[[#This Row],[ServiceName]]&amp;Table_wabobpsvr_AzureCalc_AzureCalcRateCard[[#This Row],[Price_Level]]&amp;Table_wabobpsvr_AzureCalc_AzureCalcRateCard[[#This Row],[Region]]</f>
        <v>D1 HDInsightB13</v>
      </c>
      <c r="B7147" s="775">
        <v>13</v>
      </c>
      <c r="C7147" s="775" t="s">
        <v>87</v>
      </c>
      <c r="D7147" s="775" t="s">
        <v>175</v>
      </c>
      <c r="E7147" s="775">
        <v>0.16450000000000001</v>
      </c>
      <c r="F7147" s="775" t="s">
        <v>3945</v>
      </c>
      <c r="G7147" s="775" t="s">
        <v>3975</v>
      </c>
      <c r="H7147" s="775" t="s">
        <v>3976</v>
      </c>
      <c r="I7147" s="775" t="s">
        <v>6285</v>
      </c>
    </row>
    <row r="7148" spans="1:9">
      <c r="A7148" s="1039" t="str">
        <f>Table_wabobpsvr_AzureCalc_AzureCalcRateCard[[#This Row],[ServiceName]]&amp;Table_wabobpsvr_AzureCalc_AzureCalcRateCard[[#This Row],[Price_Level]]&amp;Table_wabobpsvr_AzureCalc_AzureCalcRateCard[[#This Row],[Region]]</f>
        <v>D1 HDInsightC13</v>
      </c>
      <c r="B7148" s="1039">
        <v>13</v>
      </c>
      <c r="C7148" s="1039" t="s">
        <v>87</v>
      </c>
      <c r="D7148" s="1039" t="s">
        <v>177</v>
      </c>
      <c r="E7148" s="1039">
        <v>0.15925</v>
      </c>
      <c r="F7148" s="1039" t="s">
        <v>3945</v>
      </c>
      <c r="G7148" s="775" t="s">
        <v>3975</v>
      </c>
      <c r="H7148" s="775" t="s">
        <v>3976</v>
      </c>
      <c r="I7148" s="775" t="s">
        <v>6285</v>
      </c>
    </row>
    <row r="7149" spans="1:9">
      <c r="A7149" s="1039" t="str">
        <f>Table_wabobpsvr_AzureCalc_AzureCalcRateCard[[#This Row],[ServiceName]]&amp;Table_wabobpsvr_AzureCalc_AzureCalcRateCard[[#This Row],[Price_Level]]&amp;Table_wabobpsvr_AzureCalc_AzureCalcRateCard[[#This Row],[Region]]</f>
        <v>D1 HDInsightD13</v>
      </c>
      <c r="B7149" s="1039">
        <v>13</v>
      </c>
      <c r="C7149" s="1039" t="s">
        <v>87</v>
      </c>
      <c r="D7149" s="1039" t="s">
        <v>176</v>
      </c>
      <c r="E7149" s="1039">
        <v>0.154</v>
      </c>
      <c r="F7149" s="1039" t="s">
        <v>3945</v>
      </c>
      <c r="G7149" s="775" t="s">
        <v>3975</v>
      </c>
      <c r="H7149" s="775" t="s">
        <v>3976</v>
      </c>
      <c r="I7149" s="775" t="s">
        <v>6285</v>
      </c>
    </row>
    <row r="7150" spans="1:9">
      <c r="A7150" s="1039" t="str">
        <f>Table_wabobpsvr_AzureCalc_AzureCalcRateCard[[#This Row],[ServiceName]]&amp;Table_wabobpsvr_AzureCalc_AzureCalcRateCard[[#This Row],[Price_Level]]&amp;Table_wabobpsvr_AzureCalc_AzureCalcRateCard[[#This Row],[Region]]</f>
        <v>D1 HDInsightMOSP11</v>
      </c>
      <c r="B7150" s="1039">
        <v>11</v>
      </c>
      <c r="C7150" s="1039" t="s">
        <v>87</v>
      </c>
      <c r="D7150" s="1039" t="s">
        <v>606</v>
      </c>
      <c r="E7150" s="1039">
        <v>0.192</v>
      </c>
      <c r="F7150" s="1039" t="s">
        <v>3945</v>
      </c>
      <c r="G7150" s="775" t="s">
        <v>4235</v>
      </c>
      <c r="H7150" s="775" t="s">
        <v>4235</v>
      </c>
      <c r="I7150" s="775" t="s">
        <v>5702</v>
      </c>
    </row>
    <row r="7151" spans="1:9">
      <c r="A7151" s="1039" t="str">
        <f>Table_wabobpsvr_AzureCalc_AzureCalcRateCard[[#This Row],[ServiceName]]&amp;Table_wabobpsvr_AzureCalc_AzureCalcRateCard[[#This Row],[Price_Level]]&amp;Table_wabobpsvr_AzureCalc_AzureCalcRateCard[[#This Row],[Region]]</f>
        <v>D1 HDInsightA11</v>
      </c>
      <c r="B7151" s="1039">
        <v>11</v>
      </c>
      <c r="C7151" s="1039" t="s">
        <v>87</v>
      </c>
      <c r="D7151" s="1039" t="s">
        <v>174</v>
      </c>
      <c r="E7151" s="1039">
        <v>0.18623999999999999</v>
      </c>
      <c r="F7151" s="1039" t="s">
        <v>3945</v>
      </c>
      <c r="G7151" s="775" t="s">
        <v>3977</v>
      </c>
      <c r="H7151" s="775" t="s">
        <v>3978</v>
      </c>
      <c r="I7151" s="775" t="s">
        <v>5702</v>
      </c>
    </row>
    <row r="7152" spans="1:9">
      <c r="A7152" s="775" t="str">
        <f>Table_wabobpsvr_AzureCalc_AzureCalcRateCard[[#This Row],[ServiceName]]&amp;Table_wabobpsvr_AzureCalc_AzureCalcRateCard[[#This Row],[Price_Level]]&amp;Table_wabobpsvr_AzureCalc_AzureCalcRateCard[[#This Row],[Region]]</f>
        <v>Standard_D2 Cloud ServicesD12</v>
      </c>
      <c r="B7152" s="775">
        <v>12</v>
      </c>
      <c r="C7152" s="775" t="s">
        <v>680</v>
      </c>
      <c r="D7152" s="775" t="s">
        <v>176</v>
      </c>
      <c r="E7152" s="775">
        <v>0.25696000000000002</v>
      </c>
      <c r="F7152" s="775" t="s">
        <v>1121</v>
      </c>
      <c r="G7152" s="775" t="s">
        <v>4235</v>
      </c>
      <c r="H7152" s="775" t="s">
        <v>4235</v>
      </c>
      <c r="I7152" s="775" t="s">
        <v>5809</v>
      </c>
    </row>
    <row r="7153" spans="1:9">
      <c r="A7153" s="775" t="str">
        <f>Table_wabobpsvr_AzureCalc_AzureCalcRateCard[[#This Row],[ServiceName]]&amp;Table_wabobpsvr_AzureCalc_AzureCalcRateCard[[#This Row],[Price_Level]]&amp;Table_wabobpsvr_AzureCalc_AzureCalcRateCard[[#This Row],[Region]]</f>
        <v>Standard_D2 Cloud ServicesMOSP3</v>
      </c>
      <c r="B7153" s="775">
        <v>3</v>
      </c>
      <c r="C7153" s="775" t="s">
        <v>680</v>
      </c>
      <c r="D7153" s="775" t="s">
        <v>606</v>
      </c>
      <c r="E7153" s="775">
        <v>0.28000000000000003</v>
      </c>
      <c r="F7153" s="775" t="s">
        <v>1121</v>
      </c>
      <c r="G7153" s="775" t="s">
        <v>4235</v>
      </c>
      <c r="H7153" s="775" t="s">
        <v>4235</v>
      </c>
      <c r="I7153" s="775" t="s">
        <v>6286</v>
      </c>
    </row>
    <row r="7154" spans="1:9">
      <c r="A7154" s="775" t="str">
        <f>Table_wabobpsvr_AzureCalc_AzureCalcRateCard[[#This Row],[ServiceName]]&amp;Table_wabobpsvr_AzureCalc_AzureCalcRateCard[[#This Row],[Price_Level]]&amp;Table_wabobpsvr_AzureCalc_AzureCalcRateCard[[#This Row],[Region]]</f>
        <v>Standard_D2 Cloud ServicesA3</v>
      </c>
      <c r="B7154" s="775">
        <v>3</v>
      </c>
      <c r="C7154" s="775" t="s">
        <v>680</v>
      </c>
      <c r="D7154" s="775" t="s">
        <v>174</v>
      </c>
      <c r="E7154" s="775">
        <v>0.27160000000000001</v>
      </c>
      <c r="F7154" s="775" t="s">
        <v>1121</v>
      </c>
      <c r="G7154" s="775" t="s">
        <v>4235</v>
      </c>
      <c r="H7154" s="775" t="s">
        <v>4235</v>
      </c>
      <c r="I7154" s="775" t="s">
        <v>6286</v>
      </c>
    </row>
    <row r="7155" spans="1:9">
      <c r="A7155" s="775" t="str">
        <f>Table_wabobpsvr_AzureCalc_AzureCalcRateCard[[#This Row],[ServiceName]]&amp;Table_wabobpsvr_AzureCalc_AzureCalcRateCard[[#This Row],[Price_Level]]&amp;Table_wabobpsvr_AzureCalc_AzureCalcRateCard[[#This Row],[Region]]</f>
        <v>Standard_D2 Cloud ServicesB3</v>
      </c>
      <c r="B7155" s="775">
        <v>3</v>
      </c>
      <c r="C7155" s="775" t="s">
        <v>680</v>
      </c>
      <c r="D7155" s="775" t="s">
        <v>175</v>
      </c>
      <c r="E7155" s="775">
        <v>0.26319999999999999</v>
      </c>
      <c r="F7155" s="775" t="s">
        <v>1121</v>
      </c>
      <c r="G7155" s="775" t="s">
        <v>4235</v>
      </c>
      <c r="H7155" s="775" t="s">
        <v>4235</v>
      </c>
      <c r="I7155" s="775" t="s">
        <v>6286</v>
      </c>
    </row>
    <row r="7156" spans="1:9">
      <c r="A7156" s="775" t="str">
        <f>Table_wabobpsvr_AzureCalc_AzureCalcRateCard[[#This Row],[ServiceName]]&amp;Table_wabobpsvr_AzureCalc_AzureCalcRateCard[[#This Row],[Price_Level]]&amp;Table_wabobpsvr_AzureCalc_AzureCalcRateCard[[#This Row],[Region]]</f>
        <v>Standard_D2 Cloud ServicesC3</v>
      </c>
      <c r="B7156" s="775">
        <v>3</v>
      </c>
      <c r="C7156" s="775" t="s">
        <v>680</v>
      </c>
      <c r="D7156" s="775" t="s">
        <v>177</v>
      </c>
      <c r="E7156" s="775">
        <v>0.25480000000000003</v>
      </c>
      <c r="F7156" s="775" t="s">
        <v>1121</v>
      </c>
      <c r="G7156" s="775" t="s">
        <v>4235</v>
      </c>
      <c r="H7156" s="775" t="s">
        <v>4235</v>
      </c>
      <c r="I7156" s="775" t="s">
        <v>6286</v>
      </c>
    </row>
    <row r="7157" spans="1:9">
      <c r="A7157" s="775" t="str">
        <f>Table_wabobpsvr_AzureCalc_AzureCalcRateCard[[#This Row],[ServiceName]]&amp;Table_wabobpsvr_AzureCalc_AzureCalcRateCard[[#This Row],[Price_Level]]&amp;Table_wabobpsvr_AzureCalc_AzureCalcRateCard[[#This Row],[Region]]</f>
        <v>Standard_D2 Cloud ServicesD3</v>
      </c>
      <c r="B7157" s="775">
        <v>3</v>
      </c>
      <c r="C7157" s="775" t="s">
        <v>680</v>
      </c>
      <c r="D7157" s="775" t="s">
        <v>176</v>
      </c>
      <c r="E7157" s="775">
        <v>0.24640000000000001</v>
      </c>
      <c r="F7157" s="775" t="s">
        <v>1121</v>
      </c>
      <c r="G7157" s="775" t="s">
        <v>4235</v>
      </c>
      <c r="H7157" s="775" t="s">
        <v>4235</v>
      </c>
      <c r="I7157" s="775" t="s">
        <v>6286</v>
      </c>
    </row>
    <row r="7158" spans="1:9">
      <c r="A7158" s="775" t="str">
        <f>Table_wabobpsvr_AzureCalc_AzureCalcRateCard[[#This Row],[ServiceName]]&amp;Table_wabobpsvr_AzureCalc_AzureCalcRateCard[[#This Row],[Price_Level]]&amp;Table_wabobpsvr_AzureCalc_AzureCalcRateCard[[#This Row],[Region]]</f>
        <v>Standard_D2 Cloud ServicesMOSP6</v>
      </c>
      <c r="B7158" s="775">
        <v>6</v>
      </c>
      <c r="C7158" s="775" t="s">
        <v>680</v>
      </c>
      <c r="D7158" s="775" t="s">
        <v>606</v>
      </c>
      <c r="E7158" s="775">
        <v>0.28000000000000003</v>
      </c>
      <c r="F7158" s="775" t="s">
        <v>1121</v>
      </c>
      <c r="G7158" s="775" t="s">
        <v>4235</v>
      </c>
      <c r="H7158" s="775" t="s">
        <v>4235</v>
      </c>
      <c r="I7158" s="775" t="s">
        <v>6287</v>
      </c>
    </row>
    <row r="7159" spans="1:9">
      <c r="A7159" s="775" t="str">
        <f>Table_wabobpsvr_AzureCalc_AzureCalcRateCard[[#This Row],[ServiceName]]&amp;Table_wabobpsvr_AzureCalc_AzureCalcRateCard[[#This Row],[Price_Level]]&amp;Table_wabobpsvr_AzureCalc_AzureCalcRateCard[[#This Row],[Region]]</f>
        <v>Standard_D2 Cloud ServicesA6</v>
      </c>
      <c r="B7159" s="775">
        <v>6</v>
      </c>
      <c r="C7159" s="775" t="s">
        <v>680</v>
      </c>
      <c r="D7159" s="775" t="s">
        <v>174</v>
      </c>
      <c r="E7159" s="775">
        <v>0.27160000000000001</v>
      </c>
      <c r="F7159" s="775" t="s">
        <v>1121</v>
      </c>
      <c r="G7159" s="775" t="s">
        <v>4235</v>
      </c>
      <c r="H7159" s="775" t="s">
        <v>4235</v>
      </c>
      <c r="I7159" s="775" t="s">
        <v>6287</v>
      </c>
    </row>
    <row r="7160" spans="1:9">
      <c r="A7160" s="775" t="str">
        <f>Table_wabobpsvr_AzureCalc_AzureCalcRateCard[[#This Row],[ServiceName]]&amp;Table_wabobpsvr_AzureCalc_AzureCalcRateCard[[#This Row],[Price_Level]]&amp;Table_wabobpsvr_AzureCalc_AzureCalcRateCard[[#This Row],[Region]]</f>
        <v>Standard_D2 Cloud ServicesB6</v>
      </c>
      <c r="B7160" s="775">
        <v>6</v>
      </c>
      <c r="C7160" s="775" t="s">
        <v>680</v>
      </c>
      <c r="D7160" s="775" t="s">
        <v>175</v>
      </c>
      <c r="E7160" s="775">
        <v>0.26319999999999999</v>
      </c>
      <c r="F7160" s="775" t="s">
        <v>1121</v>
      </c>
      <c r="G7160" s="775" t="s">
        <v>4235</v>
      </c>
      <c r="H7160" s="775" t="s">
        <v>4235</v>
      </c>
      <c r="I7160" s="775" t="s">
        <v>6287</v>
      </c>
    </row>
    <row r="7161" spans="1:9">
      <c r="A7161" s="775" t="str">
        <f>Table_wabobpsvr_AzureCalc_AzureCalcRateCard[[#This Row],[ServiceName]]&amp;Table_wabobpsvr_AzureCalc_AzureCalcRateCard[[#This Row],[Price_Level]]&amp;Table_wabobpsvr_AzureCalc_AzureCalcRateCard[[#This Row],[Region]]</f>
        <v>Standard_D2 Cloud ServicesC6</v>
      </c>
      <c r="B7161" s="775">
        <v>6</v>
      </c>
      <c r="C7161" s="775" t="s">
        <v>680</v>
      </c>
      <c r="D7161" s="775" t="s">
        <v>177</v>
      </c>
      <c r="E7161" s="775">
        <v>0.25480000000000003</v>
      </c>
      <c r="F7161" s="775" t="s">
        <v>1121</v>
      </c>
      <c r="G7161" s="775" t="s">
        <v>4235</v>
      </c>
      <c r="H7161" s="775" t="s">
        <v>4235</v>
      </c>
      <c r="I7161" s="775" t="s">
        <v>6287</v>
      </c>
    </row>
    <row r="7162" spans="1:9">
      <c r="A7162" s="775" t="str">
        <f>Table_wabobpsvr_AzureCalc_AzureCalcRateCard[[#This Row],[ServiceName]]&amp;Table_wabobpsvr_AzureCalc_AzureCalcRateCard[[#This Row],[Price_Level]]&amp;Table_wabobpsvr_AzureCalc_AzureCalcRateCard[[#This Row],[Region]]</f>
        <v>Standard_D2 Cloud ServicesD6</v>
      </c>
      <c r="B7162" s="775">
        <v>6</v>
      </c>
      <c r="C7162" s="775" t="s">
        <v>680</v>
      </c>
      <c r="D7162" s="775" t="s">
        <v>176</v>
      </c>
      <c r="E7162" s="775">
        <v>0.24640000000000001</v>
      </c>
      <c r="F7162" s="775" t="s">
        <v>1121</v>
      </c>
      <c r="G7162" s="775" t="s">
        <v>4235</v>
      </c>
      <c r="H7162" s="775" t="s">
        <v>4235</v>
      </c>
      <c r="I7162" s="775" t="s">
        <v>6287</v>
      </c>
    </row>
    <row r="7163" spans="1:9">
      <c r="A7163" s="775" t="str">
        <f>Table_wabobpsvr_AzureCalc_AzureCalcRateCard[[#This Row],[ServiceName]]&amp;Table_wabobpsvr_AzureCalc_AzureCalcRateCard[[#This Row],[Price_Level]]&amp;Table_wabobpsvr_AzureCalc_AzureCalcRateCard[[#This Row],[Region]]</f>
        <v>Standard_D2 Cloud ServicesMOSP2</v>
      </c>
      <c r="B7163" s="775">
        <v>2</v>
      </c>
      <c r="C7163" s="775" t="s">
        <v>680</v>
      </c>
      <c r="D7163" s="775" t="s">
        <v>606</v>
      </c>
      <c r="E7163" s="775">
        <v>0.26</v>
      </c>
      <c r="F7163" s="775" t="s">
        <v>1121</v>
      </c>
      <c r="G7163" s="775" t="s">
        <v>4235</v>
      </c>
      <c r="H7163" s="775" t="s">
        <v>4235</v>
      </c>
      <c r="I7163" s="775" t="s">
        <v>6288</v>
      </c>
    </row>
    <row r="7164" spans="1:9">
      <c r="A7164" s="775" t="str">
        <f>Table_wabobpsvr_AzureCalc_AzureCalcRateCard[[#This Row],[ServiceName]]&amp;Table_wabobpsvr_AzureCalc_AzureCalcRateCard[[#This Row],[Price_Level]]&amp;Table_wabobpsvr_AzureCalc_AzureCalcRateCard[[#This Row],[Region]]</f>
        <v>Standard_D2 Cloud ServicesA2</v>
      </c>
      <c r="B7164" s="775">
        <v>2</v>
      </c>
      <c r="C7164" s="775" t="s">
        <v>680</v>
      </c>
      <c r="D7164" s="775" t="s">
        <v>174</v>
      </c>
      <c r="E7164" s="775">
        <v>0.25219999999999998</v>
      </c>
      <c r="F7164" s="775" t="s">
        <v>1121</v>
      </c>
      <c r="G7164" s="775" t="s">
        <v>4235</v>
      </c>
      <c r="H7164" s="775" t="s">
        <v>4235</v>
      </c>
      <c r="I7164" s="775" t="s">
        <v>6288</v>
      </c>
    </row>
    <row r="7165" spans="1:9">
      <c r="A7165" s="775" t="str">
        <f>Table_wabobpsvr_AzureCalc_AzureCalcRateCard[[#This Row],[ServiceName]]&amp;Table_wabobpsvr_AzureCalc_AzureCalcRateCard[[#This Row],[Price_Level]]&amp;Table_wabobpsvr_AzureCalc_AzureCalcRateCard[[#This Row],[Region]]</f>
        <v>Standard_D2 Cloud ServicesB2</v>
      </c>
      <c r="B7165" s="775">
        <v>2</v>
      </c>
      <c r="C7165" s="775" t="s">
        <v>680</v>
      </c>
      <c r="D7165" s="775" t="s">
        <v>175</v>
      </c>
      <c r="E7165" s="775">
        <v>0.24440000000000001</v>
      </c>
      <c r="F7165" s="775" t="s">
        <v>1121</v>
      </c>
      <c r="G7165" s="775" t="s">
        <v>4235</v>
      </c>
      <c r="H7165" s="775" t="s">
        <v>4235</v>
      </c>
      <c r="I7165" s="775" t="s">
        <v>6288</v>
      </c>
    </row>
    <row r="7166" spans="1:9">
      <c r="A7166" s="1039" t="str">
        <f>Table_wabobpsvr_AzureCalc_AzureCalcRateCard[[#This Row],[ServiceName]]&amp;Table_wabobpsvr_AzureCalc_AzureCalcRateCard[[#This Row],[Price_Level]]&amp;Table_wabobpsvr_AzureCalc_AzureCalcRateCard[[#This Row],[Region]]</f>
        <v>Standard_D2 Cloud ServicesC2</v>
      </c>
      <c r="B7166" s="1039">
        <v>2</v>
      </c>
      <c r="C7166" s="1039" t="s">
        <v>680</v>
      </c>
      <c r="D7166" s="1039" t="s">
        <v>177</v>
      </c>
      <c r="E7166" s="1039">
        <v>0.2366</v>
      </c>
      <c r="F7166" s="1039" t="s">
        <v>1121</v>
      </c>
      <c r="G7166" s="775" t="s">
        <v>4235</v>
      </c>
      <c r="H7166" s="775" t="s">
        <v>4235</v>
      </c>
      <c r="I7166" s="775" t="s">
        <v>6288</v>
      </c>
    </row>
    <row r="7167" spans="1:9">
      <c r="A7167" s="1039" t="str">
        <f>Table_wabobpsvr_AzureCalc_AzureCalcRateCard[[#This Row],[ServiceName]]&amp;Table_wabobpsvr_AzureCalc_AzureCalcRateCard[[#This Row],[Price_Level]]&amp;Table_wabobpsvr_AzureCalc_AzureCalcRateCard[[#This Row],[Region]]</f>
        <v>Standard_D2 Cloud ServicesD2</v>
      </c>
      <c r="B7167" s="1039">
        <v>2</v>
      </c>
      <c r="C7167" s="1039" t="s">
        <v>680</v>
      </c>
      <c r="D7167" s="1039" t="s">
        <v>176</v>
      </c>
      <c r="E7167" s="1039">
        <v>0.2288</v>
      </c>
      <c r="F7167" s="1039" t="s">
        <v>1121</v>
      </c>
      <c r="G7167" s="775" t="s">
        <v>4235</v>
      </c>
      <c r="H7167" s="775" t="s">
        <v>4235</v>
      </c>
      <c r="I7167" s="775" t="s">
        <v>6288</v>
      </c>
    </row>
    <row r="7168" spans="1:9">
      <c r="A7168" s="775" t="str">
        <f>Table_wabobpsvr_AzureCalc_AzureCalcRateCard[[#This Row],[ServiceName]]&amp;Table_wabobpsvr_AzureCalc_AzureCalcRateCard[[#This Row],[Price_Level]]&amp;Table_wabobpsvr_AzureCalc_AzureCalcRateCard[[#This Row],[Region]]</f>
        <v>Standard_D2 Cloud ServicesMOSP5</v>
      </c>
      <c r="B7168" s="775">
        <v>5</v>
      </c>
      <c r="C7168" s="775" t="s">
        <v>680</v>
      </c>
      <c r="D7168" s="775" t="s">
        <v>606</v>
      </c>
      <c r="E7168" s="775">
        <v>0.33</v>
      </c>
      <c r="F7168" s="775" t="s">
        <v>1121</v>
      </c>
      <c r="G7168" s="775" t="s">
        <v>4235</v>
      </c>
      <c r="H7168" s="775" t="s">
        <v>4235</v>
      </c>
      <c r="I7168" s="775" t="s">
        <v>6289</v>
      </c>
    </row>
    <row r="7169" spans="1:9">
      <c r="A7169" s="775" t="str">
        <f>Table_wabobpsvr_AzureCalc_AzureCalcRateCard[[#This Row],[ServiceName]]&amp;Table_wabobpsvr_AzureCalc_AzureCalcRateCard[[#This Row],[Price_Level]]&amp;Table_wabobpsvr_AzureCalc_AzureCalcRateCard[[#This Row],[Region]]</f>
        <v>Standard_D2 Cloud ServicesA5</v>
      </c>
      <c r="B7169" s="775">
        <v>5</v>
      </c>
      <c r="C7169" s="775" t="s">
        <v>680</v>
      </c>
      <c r="D7169" s="775" t="s">
        <v>174</v>
      </c>
      <c r="E7169" s="775">
        <v>0.3201</v>
      </c>
      <c r="F7169" s="775" t="s">
        <v>1121</v>
      </c>
      <c r="G7169" s="775" t="s">
        <v>4235</v>
      </c>
      <c r="H7169" s="775" t="s">
        <v>4235</v>
      </c>
      <c r="I7169" s="775" t="s">
        <v>6289</v>
      </c>
    </row>
    <row r="7170" spans="1:9">
      <c r="A7170" s="775" t="str">
        <f>Table_wabobpsvr_AzureCalc_AzureCalcRateCard[[#This Row],[ServiceName]]&amp;Table_wabobpsvr_AzureCalc_AzureCalcRateCard[[#This Row],[Price_Level]]&amp;Table_wabobpsvr_AzureCalc_AzureCalcRateCard[[#This Row],[Region]]</f>
        <v>Standard_D2 Cloud ServicesB5</v>
      </c>
      <c r="B7170" s="775">
        <v>5</v>
      </c>
      <c r="C7170" s="775" t="s">
        <v>680</v>
      </c>
      <c r="D7170" s="775" t="s">
        <v>175</v>
      </c>
      <c r="E7170" s="775">
        <v>0.31019999999999998</v>
      </c>
      <c r="F7170" s="775" t="s">
        <v>1121</v>
      </c>
      <c r="G7170" s="775" t="s">
        <v>4235</v>
      </c>
      <c r="H7170" s="775" t="s">
        <v>4235</v>
      </c>
      <c r="I7170" s="775" t="s">
        <v>6289</v>
      </c>
    </row>
    <row r="7171" spans="1:9">
      <c r="A7171" s="775" t="str">
        <f>Table_wabobpsvr_AzureCalc_AzureCalcRateCard[[#This Row],[ServiceName]]&amp;Table_wabobpsvr_AzureCalc_AzureCalcRateCard[[#This Row],[Price_Level]]&amp;Table_wabobpsvr_AzureCalc_AzureCalcRateCard[[#This Row],[Region]]</f>
        <v>Standard_D2 Cloud ServicesC5</v>
      </c>
      <c r="B7171" s="775">
        <v>5</v>
      </c>
      <c r="C7171" s="775" t="s">
        <v>680</v>
      </c>
      <c r="D7171" s="775" t="s">
        <v>177</v>
      </c>
      <c r="E7171" s="775">
        <v>0.30030000000000001</v>
      </c>
      <c r="F7171" s="775" t="s">
        <v>1121</v>
      </c>
      <c r="G7171" s="775" t="s">
        <v>4235</v>
      </c>
      <c r="H7171" s="775" t="s">
        <v>4235</v>
      </c>
      <c r="I7171" s="775" t="s">
        <v>6289</v>
      </c>
    </row>
    <row r="7172" spans="1:9">
      <c r="A7172" s="775" t="str">
        <f>Table_wabobpsvr_AzureCalc_AzureCalcRateCard[[#This Row],[ServiceName]]&amp;Table_wabobpsvr_AzureCalc_AzureCalcRateCard[[#This Row],[Price_Level]]&amp;Table_wabobpsvr_AzureCalc_AzureCalcRateCard[[#This Row],[Region]]</f>
        <v>Standard_D2 Cloud ServicesD5</v>
      </c>
      <c r="B7172" s="775">
        <v>5</v>
      </c>
      <c r="C7172" s="775" t="s">
        <v>680</v>
      </c>
      <c r="D7172" s="775" t="s">
        <v>176</v>
      </c>
      <c r="E7172" s="775">
        <v>0.29039999999999999</v>
      </c>
      <c r="F7172" s="775" t="s">
        <v>1121</v>
      </c>
      <c r="G7172" s="775" t="s">
        <v>4235</v>
      </c>
      <c r="H7172" s="775" t="s">
        <v>4235</v>
      </c>
      <c r="I7172" s="775" t="s">
        <v>6289</v>
      </c>
    </row>
    <row r="7173" spans="1:9">
      <c r="A7173" s="775" t="str">
        <f>Table_wabobpsvr_AzureCalc_AzureCalcRateCard[[#This Row],[ServiceName]]&amp;Table_wabobpsvr_AzureCalc_AzureCalcRateCard[[#This Row],[Price_Level]]&amp;Table_wabobpsvr_AzureCalc_AzureCalcRateCard[[#This Row],[Region]]</f>
        <v>Standard_D2 Cloud ServicesMOSP1</v>
      </c>
      <c r="B7173" s="775">
        <v>1</v>
      </c>
      <c r="C7173" s="775" t="s">
        <v>680</v>
      </c>
      <c r="D7173" s="775" t="s">
        <v>606</v>
      </c>
      <c r="E7173" s="775">
        <v>0.26</v>
      </c>
      <c r="F7173" s="775" t="s">
        <v>1121</v>
      </c>
      <c r="G7173" s="775" t="s">
        <v>4235</v>
      </c>
      <c r="H7173" s="775" t="s">
        <v>4235</v>
      </c>
      <c r="I7173" s="775" t="s">
        <v>6290</v>
      </c>
    </row>
    <row r="7174" spans="1:9">
      <c r="A7174" s="775" t="str">
        <f>Table_wabobpsvr_AzureCalc_AzureCalcRateCard[[#This Row],[ServiceName]]&amp;Table_wabobpsvr_AzureCalc_AzureCalcRateCard[[#This Row],[Price_Level]]&amp;Table_wabobpsvr_AzureCalc_AzureCalcRateCard[[#This Row],[Region]]</f>
        <v>Standard_D2 Cloud ServicesA1</v>
      </c>
      <c r="B7174" s="775">
        <v>1</v>
      </c>
      <c r="C7174" s="775" t="s">
        <v>680</v>
      </c>
      <c r="D7174" s="775" t="s">
        <v>174</v>
      </c>
      <c r="E7174" s="775">
        <v>0.25219999999999998</v>
      </c>
      <c r="F7174" s="775" t="s">
        <v>1121</v>
      </c>
      <c r="G7174" s="775" t="s">
        <v>4235</v>
      </c>
      <c r="H7174" s="775" t="s">
        <v>4235</v>
      </c>
      <c r="I7174" s="775" t="s">
        <v>6290</v>
      </c>
    </row>
    <row r="7175" spans="1:9">
      <c r="A7175" s="775" t="str">
        <f>Table_wabobpsvr_AzureCalc_AzureCalcRateCard[[#This Row],[ServiceName]]&amp;Table_wabobpsvr_AzureCalc_AzureCalcRateCard[[#This Row],[Price_Level]]&amp;Table_wabobpsvr_AzureCalc_AzureCalcRateCard[[#This Row],[Region]]</f>
        <v>Standard_D2 Cloud ServicesB1</v>
      </c>
      <c r="B7175" s="775">
        <v>1</v>
      </c>
      <c r="C7175" s="775" t="s">
        <v>680</v>
      </c>
      <c r="D7175" s="775" t="s">
        <v>175</v>
      </c>
      <c r="E7175" s="775">
        <v>0.24440000000000001</v>
      </c>
      <c r="F7175" s="775" t="s">
        <v>1121</v>
      </c>
      <c r="G7175" s="775" t="s">
        <v>4235</v>
      </c>
      <c r="H7175" s="775" t="s">
        <v>4235</v>
      </c>
      <c r="I7175" s="775" t="s">
        <v>6290</v>
      </c>
    </row>
    <row r="7176" spans="1:9">
      <c r="A7176" s="775" t="str">
        <f>Table_wabobpsvr_AzureCalc_AzureCalcRateCard[[#This Row],[ServiceName]]&amp;Table_wabobpsvr_AzureCalc_AzureCalcRateCard[[#This Row],[Price_Level]]&amp;Table_wabobpsvr_AzureCalc_AzureCalcRateCard[[#This Row],[Region]]</f>
        <v>Standard_D2 Cloud ServicesC1</v>
      </c>
      <c r="B7176" s="775">
        <v>1</v>
      </c>
      <c r="C7176" s="775" t="s">
        <v>680</v>
      </c>
      <c r="D7176" s="775" t="s">
        <v>177</v>
      </c>
      <c r="E7176" s="775">
        <v>0.2366</v>
      </c>
      <c r="F7176" s="775" t="s">
        <v>1121</v>
      </c>
      <c r="G7176" s="775" t="s">
        <v>4235</v>
      </c>
      <c r="H7176" s="775" t="s">
        <v>4235</v>
      </c>
      <c r="I7176" s="775" t="s">
        <v>6290</v>
      </c>
    </row>
    <row r="7177" spans="1:9">
      <c r="A7177" s="775" t="str">
        <f>Table_wabobpsvr_AzureCalc_AzureCalcRateCard[[#This Row],[ServiceName]]&amp;Table_wabobpsvr_AzureCalc_AzureCalcRateCard[[#This Row],[Price_Level]]&amp;Table_wabobpsvr_AzureCalc_AzureCalcRateCard[[#This Row],[Region]]</f>
        <v>Standard_D2 Cloud ServicesD1</v>
      </c>
      <c r="B7177" s="775">
        <v>1</v>
      </c>
      <c r="C7177" s="775" t="s">
        <v>680</v>
      </c>
      <c r="D7177" s="775" t="s">
        <v>176</v>
      </c>
      <c r="E7177" s="775">
        <v>0.2288</v>
      </c>
      <c r="F7177" s="775" t="s">
        <v>1121</v>
      </c>
      <c r="G7177" s="775" t="s">
        <v>4235</v>
      </c>
      <c r="H7177" s="775" t="s">
        <v>4235</v>
      </c>
      <c r="I7177" s="775" t="s">
        <v>6290</v>
      </c>
    </row>
    <row r="7178" spans="1:9">
      <c r="A7178" s="775" t="str">
        <f>Table_wabobpsvr_AzureCalc_AzureCalcRateCard[[#This Row],[ServiceName]]&amp;Table_wabobpsvr_AzureCalc_AzureCalcRateCard[[#This Row],[Price_Level]]&amp;Table_wabobpsvr_AzureCalc_AzureCalcRateCard[[#This Row],[Region]]</f>
        <v>Standard_D2 Cloud ServicesMOSP4</v>
      </c>
      <c r="B7178" s="775">
        <v>4</v>
      </c>
      <c r="C7178" s="775" t="s">
        <v>680</v>
      </c>
      <c r="D7178" s="775" t="s">
        <v>606</v>
      </c>
      <c r="E7178" s="775">
        <v>0.28000000000000003</v>
      </c>
      <c r="F7178" s="775" t="s">
        <v>1121</v>
      </c>
      <c r="G7178" s="775" t="s">
        <v>4235</v>
      </c>
      <c r="H7178" s="775" t="s">
        <v>4235</v>
      </c>
      <c r="I7178" s="775" t="s">
        <v>5484</v>
      </c>
    </row>
    <row r="7179" spans="1:9">
      <c r="A7179" s="775" t="str">
        <f>Table_wabobpsvr_AzureCalc_AzureCalcRateCard[[#This Row],[ServiceName]]&amp;Table_wabobpsvr_AzureCalc_AzureCalcRateCard[[#This Row],[Price_Level]]&amp;Table_wabobpsvr_AzureCalc_AzureCalcRateCard[[#This Row],[Region]]</f>
        <v>Standard_D2 Cloud ServicesA4</v>
      </c>
      <c r="B7179" s="775">
        <v>4</v>
      </c>
      <c r="C7179" s="775" t="s">
        <v>680</v>
      </c>
      <c r="D7179" s="775" t="s">
        <v>174</v>
      </c>
      <c r="E7179" s="775">
        <v>0.27160000000000001</v>
      </c>
      <c r="F7179" s="775" t="s">
        <v>1121</v>
      </c>
      <c r="G7179" s="775" t="s">
        <v>4235</v>
      </c>
      <c r="H7179" s="775" t="s">
        <v>4235</v>
      </c>
      <c r="I7179" s="775" t="s">
        <v>5484</v>
      </c>
    </row>
    <row r="7180" spans="1:9">
      <c r="A7180" s="775" t="str">
        <f>Table_wabobpsvr_AzureCalc_AzureCalcRateCard[[#This Row],[ServiceName]]&amp;Table_wabobpsvr_AzureCalc_AzureCalcRateCard[[#This Row],[Price_Level]]&amp;Table_wabobpsvr_AzureCalc_AzureCalcRateCard[[#This Row],[Region]]</f>
        <v>Standard_D2 Cloud ServicesB4</v>
      </c>
      <c r="B7180" s="775">
        <v>4</v>
      </c>
      <c r="C7180" s="775" t="s">
        <v>680</v>
      </c>
      <c r="D7180" s="775" t="s">
        <v>175</v>
      </c>
      <c r="E7180" s="775">
        <v>0.26319999999999999</v>
      </c>
      <c r="F7180" s="775" t="s">
        <v>1121</v>
      </c>
      <c r="G7180" s="775" t="s">
        <v>4235</v>
      </c>
      <c r="H7180" s="775" t="s">
        <v>4235</v>
      </c>
      <c r="I7180" s="775" t="s">
        <v>5484</v>
      </c>
    </row>
    <row r="7181" spans="1:9">
      <c r="A7181" s="775" t="str">
        <f>Table_wabobpsvr_AzureCalc_AzureCalcRateCard[[#This Row],[ServiceName]]&amp;Table_wabobpsvr_AzureCalc_AzureCalcRateCard[[#This Row],[Price_Level]]&amp;Table_wabobpsvr_AzureCalc_AzureCalcRateCard[[#This Row],[Region]]</f>
        <v>Basic DocumentDB HoursB12</v>
      </c>
      <c r="B7181" s="775">
        <v>12</v>
      </c>
      <c r="C7181" s="775" t="s">
        <v>87</v>
      </c>
      <c r="D7181" s="775" t="s">
        <v>175</v>
      </c>
      <c r="E7181" s="775">
        <v>7.5199999999999998E-3</v>
      </c>
      <c r="F7181" s="775" t="s">
        <v>8270</v>
      </c>
      <c r="G7181" s="775" t="s">
        <v>8271</v>
      </c>
      <c r="H7181" s="775" t="s">
        <v>8272</v>
      </c>
      <c r="I7181" s="775" t="s">
        <v>8273</v>
      </c>
    </row>
    <row r="7182" spans="1:9">
      <c r="A7182" s="775" t="str">
        <f>Table_wabobpsvr_AzureCalc_AzureCalcRateCard[[#This Row],[ServiceName]]&amp;Table_wabobpsvr_AzureCalc_AzureCalcRateCard[[#This Row],[Price_Level]]&amp;Table_wabobpsvr_AzureCalc_AzureCalcRateCard[[#This Row],[Region]]</f>
        <v>S1 DocumentDB HoursB12</v>
      </c>
      <c r="B7182" s="775">
        <v>12</v>
      </c>
      <c r="C7182" s="775" t="s">
        <v>87</v>
      </c>
      <c r="D7182" s="775" t="s">
        <v>175</v>
      </c>
      <c r="E7182" s="775">
        <v>3.6659999999999998E-2</v>
      </c>
      <c r="F7182" s="775" t="s">
        <v>4314</v>
      </c>
      <c r="G7182" s="775" t="s">
        <v>8274</v>
      </c>
      <c r="H7182" s="775" t="s">
        <v>8275</v>
      </c>
      <c r="I7182" s="775" t="s">
        <v>8276</v>
      </c>
    </row>
    <row r="7183" spans="1:9">
      <c r="A7183" s="775" t="str">
        <f>Table_wabobpsvr_AzureCalc_AzureCalcRateCard[[#This Row],[ServiceName]]&amp;Table_wabobpsvr_AzureCalc_AzureCalcRateCard[[#This Row],[Price_Level]]&amp;Table_wabobpsvr_AzureCalc_AzureCalcRateCard[[#This Row],[Region]]</f>
        <v>S2 DocumentDB HoursB12</v>
      </c>
      <c r="B7183" s="775">
        <v>12</v>
      </c>
      <c r="C7183" s="775" t="s">
        <v>87</v>
      </c>
      <c r="D7183" s="775" t="s">
        <v>175</v>
      </c>
      <c r="E7183" s="775">
        <v>7.1440000000000003E-2</v>
      </c>
      <c r="F7183" s="775" t="s">
        <v>4321</v>
      </c>
      <c r="G7183" s="775" t="s">
        <v>8277</v>
      </c>
      <c r="H7183" s="775" t="s">
        <v>8278</v>
      </c>
      <c r="I7183" s="775" t="s">
        <v>8279</v>
      </c>
    </row>
    <row r="7184" spans="1:9">
      <c r="A7184" s="775" t="str">
        <f>Table_wabobpsvr_AzureCalc_AzureCalcRateCard[[#This Row],[ServiceName]]&amp;Table_wabobpsvr_AzureCalc_AzureCalcRateCard[[#This Row],[Price_Level]]&amp;Table_wabobpsvr_AzureCalc_AzureCalcRateCard[[#This Row],[Region]]</f>
        <v>S3 DocumentDB HoursB12</v>
      </c>
      <c r="B7184" s="775">
        <v>12</v>
      </c>
      <c r="C7184" s="775" t="s">
        <v>87</v>
      </c>
      <c r="D7184" s="775" t="s">
        <v>175</v>
      </c>
      <c r="E7184" s="775">
        <v>0.14382</v>
      </c>
      <c r="F7184" s="775" t="s">
        <v>4326</v>
      </c>
      <c r="G7184" s="775" t="s">
        <v>8280</v>
      </c>
      <c r="H7184" s="775" t="s">
        <v>8281</v>
      </c>
      <c r="I7184" s="775" t="s">
        <v>8282</v>
      </c>
    </row>
    <row r="7185" spans="1:9">
      <c r="A7185" s="775" t="str">
        <f>Table_wabobpsvr_AzureCalc_AzureCalcRateCard[[#This Row],[ServiceName]]&amp;Table_wabobpsvr_AzureCalc_AzureCalcRateCard[[#This Row],[Price_Level]]&amp;Table_wabobpsvr_AzureCalc_AzureCalcRateCard[[#This Row],[Region]]</f>
        <v>Basic DocumentDB HoursC11</v>
      </c>
      <c r="B7185" s="775">
        <v>11</v>
      </c>
      <c r="C7185" s="775" t="s">
        <v>87</v>
      </c>
      <c r="D7185" s="775" t="s">
        <v>177</v>
      </c>
      <c r="E7185" s="775">
        <v>7.28E-3</v>
      </c>
      <c r="F7185" s="775" t="s">
        <v>8270</v>
      </c>
      <c r="G7185" s="775" t="s">
        <v>8283</v>
      </c>
      <c r="H7185" s="775" t="s">
        <v>8284</v>
      </c>
      <c r="I7185" s="775" t="s">
        <v>8285</v>
      </c>
    </row>
    <row r="7186" spans="1:9">
      <c r="A7186" s="775" t="str">
        <f>Table_wabobpsvr_AzureCalc_AzureCalcRateCard[[#This Row],[ServiceName]]&amp;Table_wabobpsvr_AzureCalc_AzureCalcRateCard[[#This Row],[Price_Level]]&amp;Table_wabobpsvr_AzureCalc_AzureCalcRateCard[[#This Row],[Region]]</f>
        <v>S1 DocumentDB HoursC11</v>
      </c>
      <c r="B7186" s="775">
        <v>11</v>
      </c>
      <c r="C7186" s="775" t="s">
        <v>87</v>
      </c>
      <c r="D7186" s="775" t="s">
        <v>177</v>
      </c>
      <c r="E7186" s="775">
        <v>3.5490000000000001E-2</v>
      </c>
      <c r="F7186" s="775" t="s">
        <v>4314</v>
      </c>
      <c r="G7186" s="775" t="s">
        <v>8286</v>
      </c>
      <c r="H7186" s="775" t="s">
        <v>8287</v>
      </c>
      <c r="I7186" s="775" t="s">
        <v>8288</v>
      </c>
    </row>
    <row r="7187" spans="1:9">
      <c r="A7187" s="775" t="str">
        <f>Table_wabobpsvr_AzureCalc_AzureCalcRateCard[[#This Row],[ServiceName]]&amp;Table_wabobpsvr_AzureCalc_AzureCalcRateCard[[#This Row],[Price_Level]]&amp;Table_wabobpsvr_AzureCalc_AzureCalcRateCard[[#This Row],[Region]]</f>
        <v>S2 DocumentDB HoursC11</v>
      </c>
      <c r="B7187" s="775">
        <v>11</v>
      </c>
      <c r="C7187" s="775" t="s">
        <v>87</v>
      </c>
      <c r="D7187" s="775" t="s">
        <v>177</v>
      </c>
      <c r="E7187" s="775">
        <v>6.9159999999999999E-2</v>
      </c>
      <c r="F7187" s="775" t="s">
        <v>4321</v>
      </c>
      <c r="G7187" s="775" t="s">
        <v>8289</v>
      </c>
      <c r="H7187" s="775" t="s">
        <v>8290</v>
      </c>
      <c r="I7187" s="775" t="s">
        <v>8291</v>
      </c>
    </row>
    <row r="7188" spans="1:9">
      <c r="A7188" s="775" t="str">
        <f>Table_wabobpsvr_AzureCalc_AzureCalcRateCard[[#This Row],[ServiceName]]&amp;Table_wabobpsvr_AzureCalc_AzureCalcRateCard[[#This Row],[Price_Level]]&amp;Table_wabobpsvr_AzureCalc_AzureCalcRateCard[[#This Row],[Region]]</f>
        <v>S3 DocumentDB HoursC11</v>
      </c>
      <c r="B7188" s="775">
        <v>11</v>
      </c>
      <c r="C7188" s="775" t="s">
        <v>87</v>
      </c>
      <c r="D7188" s="775" t="s">
        <v>177</v>
      </c>
      <c r="E7188" s="775">
        <v>0.13922999999999999</v>
      </c>
      <c r="F7188" s="775" t="s">
        <v>4326</v>
      </c>
      <c r="G7188" s="775" t="s">
        <v>8292</v>
      </c>
      <c r="H7188" s="775" t="s">
        <v>8293</v>
      </c>
      <c r="I7188" s="775" t="s">
        <v>8294</v>
      </c>
    </row>
    <row r="7189" spans="1:9">
      <c r="A7189" s="775" t="str">
        <f>Table_wabobpsvr_AzureCalc_AzureCalcRateCard[[#This Row],[ServiceName]]&amp;Table_wabobpsvr_AzureCalc_AzureCalcRateCard[[#This Row],[Price_Level]]&amp;Table_wabobpsvr_AzureCalc_AzureCalcRateCard[[#This Row],[Region]]</f>
        <v>Basic DocumentDB HoursC12</v>
      </c>
      <c r="B7189" s="775">
        <v>12</v>
      </c>
      <c r="C7189" s="775" t="s">
        <v>87</v>
      </c>
      <c r="D7189" s="775" t="s">
        <v>177</v>
      </c>
      <c r="E7189" s="775">
        <v>7.28E-3</v>
      </c>
      <c r="F7189" s="775" t="s">
        <v>8270</v>
      </c>
      <c r="G7189" s="775" t="s">
        <v>8271</v>
      </c>
      <c r="H7189" s="775" t="s">
        <v>8272</v>
      </c>
      <c r="I7189" s="775" t="s">
        <v>8273</v>
      </c>
    </row>
    <row r="7190" spans="1:9">
      <c r="A7190" s="775" t="str">
        <f>Table_wabobpsvr_AzureCalc_AzureCalcRateCard[[#This Row],[ServiceName]]&amp;Table_wabobpsvr_AzureCalc_AzureCalcRateCard[[#This Row],[Price_Level]]&amp;Table_wabobpsvr_AzureCalc_AzureCalcRateCard[[#This Row],[Region]]</f>
        <v>Standard_D12_v2 VM (Windows)A9</v>
      </c>
      <c r="B7190" s="775">
        <v>9</v>
      </c>
      <c r="C7190" s="775" t="s">
        <v>87</v>
      </c>
      <c r="D7190" s="775" t="s">
        <v>174</v>
      </c>
      <c r="E7190" s="775">
        <v>0.72070999999999996</v>
      </c>
      <c r="F7190" s="775" t="s">
        <v>8083</v>
      </c>
      <c r="G7190" s="775" t="s">
        <v>4235</v>
      </c>
      <c r="H7190" s="775" t="s">
        <v>4235</v>
      </c>
      <c r="I7190" s="775" t="s">
        <v>7803</v>
      </c>
    </row>
    <row r="7191" spans="1:9">
      <c r="A7191" s="775" t="str">
        <f>Table_wabobpsvr_AzureCalc_AzureCalcRateCard[[#This Row],[ServiceName]]&amp;Table_wabobpsvr_AzureCalc_AzureCalcRateCard[[#This Row],[Price_Level]]&amp;Table_wabobpsvr_AzureCalc_AzureCalcRateCard[[#This Row],[Region]]</f>
        <v>Standard_D12_v2 VM (Windows)B9</v>
      </c>
      <c r="B7191" s="775">
        <v>9</v>
      </c>
      <c r="C7191" s="775" t="s">
        <v>87</v>
      </c>
      <c r="D7191" s="775" t="s">
        <v>175</v>
      </c>
      <c r="E7191" s="775">
        <v>0.69842000000000004</v>
      </c>
      <c r="F7191" s="775" t="s">
        <v>8083</v>
      </c>
      <c r="G7191" s="775" t="s">
        <v>4235</v>
      </c>
      <c r="H7191" s="775" t="s">
        <v>4235</v>
      </c>
      <c r="I7191" s="775" t="s">
        <v>7803</v>
      </c>
    </row>
    <row r="7192" spans="1:9">
      <c r="A7192" s="775" t="str">
        <f>Table_wabobpsvr_AzureCalc_AzureCalcRateCard[[#This Row],[ServiceName]]&amp;Table_wabobpsvr_AzureCalc_AzureCalcRateCard[[#This Row],[Price_Level]]&amp;Table_wabobpsvr_AzureCalc_AzureCalcRateCard[[#This Row],[Region]]</f>
        <v>Standard_D12_v2 VM (Windows)C9</v>
      </c>
      <c r="B7192" s="775">
        <v>9</v>
      </c>
      <c r="C7192" s="775" t="s">
        <v>87</v>
      </c>
      <c r="D7192" s="775" t="s">
        <v>177</v>
      </c>
      <c r="E7192" s="775">
        <v>0.67613000000000001</v>
      </c>
      <c r="F7192" s="775" t="s">
        <v>8083</v>
      </c>
      <c r="G7192" s="775" t="s">
        <v>4235</v>
      </c>
      <c r="H7192" s="775" t="s">
        <v>4235</v>
      </c>
      <c r="I7192" s="775" t="s">
        <v>7803</v>
      </c>
    </row>
    <row r="7193" spans="1:9">
      <c r="A7193" s="775" t="str">
        <f>Table_wabobpsvr_AzureCalc_AzureCalcRateCard[[#This Row],[ServiceName]]&amp;Table_wabobpsvr_AzureCalc_AzureCalcRateCard[[#This Row],[Price_Level]]&amp;Table_wabobpsvr_AzureCalc_AzureCalcRateCard[[#This Row],[Region]]</f>
        <v>Standard_D12_v2 VM (Windows)D9</v>
      </c>
      <c r="B7193" s="775">
        <v>9</v>
      </c>
      <c r="C7193" s="775" t="s">
        <v>87</v>
      </c>
      <c r="D7193" s="775" t="s">
        <v>176</v>
      </c>
      <c r="E7193" s="775">
        <v>0.65383999999999998</v>
      </c>
      <c r="F7193" s="775" t="s">
        <v>8083</v>
      </c>
      <c r="G7193" s="775" t="s">
        <v>4235</v>
      </c>
      <c r="H7193" s="775" t="s">
        <v>4235</v>
      </c>
      <c r="I7193" s="775" t="s">
        <v>7803</v>
      </c>
    </row>
    <row r="7194" spans="1:9">
      <c r="A7194" s="775" t="str">
        <f>Table_wabobpsvr_AzureCalc_AzureCalcRateCard[[#This Row],[ServiceName]]&amp;Table_wabobpsvr_AzureCalc_AzureCalcRateCard[[#This Row],[Price_Level]]&amp;Table_wabobpsvr_AzureCalc_AzureCalcRateCard[[#This Row],[Region]]</f>
        <v>Standard_D13_v2 VM (Non-Windows)MOSP9</v>
      </c>
      <c r="B7194" s="775">
        <v>9</v>
      </c>
      <c r="C7194" s="775" t="s">
        <v>87</v>
      </c>
      <c r="D7194" s="775" t="s">
        <v>606</v>
      </c>
      <c r="E7194" s="775">
        <v>0.96599999999999997</v>
      </c>
      <c r="F7194" s="775" t="s">
        <v>8093</v>
      </c>
      <c r="G7194" s="775"/>
      <c r="H7194" s="775"/>
      <c r="I7194" s="775" t="s">
        <v>8043</v>
      </c>
    </row>
    <row r="7195" spans="1:9">
      <c r="A7195" s="775" t="str">
        <f>Table_wabobpsvr_AzureCalc_AzureCalcRateCard[[#This Row],[ServiceName]]&amp;Table_wabobpsvr_AzureCalc_AzureCalcRateCard[[#This Row],[Price_Level]]&amp;Table_wabobpsvr_AzureCalc_AzureCalcRateCard[[#This Row],[Region]]</f>
        <v>Standard_D13_v2 VM (Non-Windows)A9</v>
      </c>
      <c r="B7195" s="775">
        <v>9</v>
      </c>
      <c r="C7195" s="775" t="s">
        <v>87</v>
      </c>
      <c r="D7195" s="775" t="s">
        <v>174</v>
      </c>
      <c r="E7195" s="775">
        <v>0.93701999999999996</v>
      </c>
      <c r="F7195" s="775" t="s">
        <v>8093</v>
      </c>
      <c r="G7195" s="775" t="s">
        <v>4235</v>
      </c>
      <c r="H7195" s="775" t="s">
        <v>4235</v>
      </c>
      <c r="I7195" s="775" t="s">
        <v>8043</v>
      </c>
    </row>
    <row r="7196" spans="1:9">
      <c r="A7196" s="775" t="str">
        <f>Table_wabobpsvr_AzureCalc_AzureCalcRateCard[[#This Row],[ServiceName]]&amp;Table_wabobpsvr_AzureCalc_AzureCalcRateCard[[#This Row],[Price_Level]]&amp;Table_wabobpsvr_AzureCalc_AzureCalcRateCard[[#This Row],[Region]]</f>
        <v>Standard_D13_v2 VM (Non-Windows)B9</v>
      </c>
      <c r="B7196" s="775">
        <v>9</v>
      </c>
      <c r="C7196" s="775" t="s">
        <v>87</v>
      </c>
      <c r="D7196" s="775" t="s">
        <v>175</v>
      </c>
      <c r="E7196" s="775">
        <v>0.90803999999999996</v>
      </c>
      <c r="F7196" s="775" t="s">
        <v>8093</v>
      </c>
      <c r="G7196" s="775" t="s">
        <v>4235</v>
      </c>
      <c r="H7196" s="775" t="s">
        <v>4235</v>
      </c>
      <c r="I7196" s="775" t="s">
        <v>8043</v>
      </c>
    </row>
    <row r="7197" spans="1:9">
      <c r="A7197" s="775" t="str">
        <f>Table_wabobpsvr_AzureCalc_AzureCalcRateCard[[#This Row],[ServiceName]]&amp;Table_wabobpsvr_AzureCalc_AzureCalcRateCard[[#This Row],[Price_Level]]&amp;Table_wabobpsvr_AzureCalc_AzureCalcRateCard[[#This Row],[Region]]</f>
        <v>Standard_D13_v2 VM (Non-Windows)C9</v>
      </c>
      <c r="B7197" s="775">
        <v>9</v>
      </c>
      <c r="C7197" s="775" t="s">
        <v>87</v>
      </c>
      <c r="D7197" s="775" t="s">
        <v>177</v>
      </c>
      <c r="E7197" s="775">
        <v>0.87905999999999995</v>
      </c>
      <c r="F7197" s="775" t="s">
        <v>8093</v>
      </c>
      <c r="G7197" s="775" t="s">
        <v>4235</v>
      </c>
      <c r="H7197" s="775" t="s">
        <v>4235</v>
      </c>
      <c r="I7197" s="775" t="s">
        <v>8043</v>
      </c>
    </row>
    <row r="7198" spans="1:9">
      <c r="A7198" s="775" t="str">
        <f>Table_wabobpsvr_AzureCalc_AzureCalcRateCard[[#This Row],[ServiceName]]&amp;Table_wabobpsvr_AzureCalc_AzureCalcRateCard[[#This Row],[Price_Level]]&amp;Table_wabobpsvr_AzureCalc_AzureCalcRateCard[[#This Row],[Region]]</f>
        <v>Standard_D13_v2 VM (Non-Windows)D9</v>
      </c>
      <c r="B7198" s="775">
        <v>9</v>
      </c>
      <c r="C7198" s="775" t="s">
        <v>87</v>
      </c>
      <c r="D7198" s="775" t="s">
        <v>176</v>
      </c>
      <c r="E7198" s="775">
        <v>0.85007999999999995</v>
      </c>
      <c r="F7198" s="775" t="s">
        <v>8093</v>
      </c>
      <c r="G7198" s="775" t="s">
        <v>4235</v>
      </c>
      <c r="H7198" s="775" t="s">
        <v>4235</v>
      </c>
      <c r="I7198" s="775" t="s">
        <v>8043</v>
      </c>
    </row>
    <row r="7199" spans="1:9">
      <c r="A7199" s="775" t="str">
        <f>Table_wabobpsvr_AzureCalc_AzureCalcRateCard[[#This Row],[ServiceName]]&amp;Table_wabobpsvr_AzureCalc_AzureCalcRateCard[[#This Row],[Price_Level]]&amp;Table_wabobpsvr_AzureCalc_AzureCalcRateCard[[#This Row],[Region]]</f>
        <v>Standard_D13_v2 VM (Windows)MOSP9</v>
      </c>
      <c r="B7199" s="775">
        <v>9</v>
      </c>
      <c r="C7199" s="775" t="s">
        <v>87</v>
      </c>
      <c r="D7199" s="775" t="s">
        <v>606</v>
      </c>
      <c r="E7199" s="775">
        <v>1.486</v>
      </c>
      <c r="F7199" s="775" t="s">
        <v>8084</v>
      </c>
      <c r="G7199" s="775"/>
      <c r="H7199" s="775"/>
      <c r="I7199" s="775" t="s">
        <v>8044</v>
      </c>
    </row>
    <row r="7200" spans="1:9">
      <c r="A7200" s="775" t="str">
        <f>Table_wabobpsvr_AzureCalc_AzureCalcRateCard[[#This Row],[ServiceName]]&amp;Table_wabobpsvr_AzureCalc_AzureCalcRateCard[[#This Row],[Price_Level]]&amp;Table_wabobpsvr_AzureCalc_AzureCalcRateCard[[#This Row],[Region]]</f>
        <v>Standard_D13_v2 VM (Windows)A9</v>
      </c>
      <c r="B7200" s="775">
        <v>9</v>
      </c>
      <c r="C7200" s="775" t="s">
        <v>87</v>
      </c>
      <c r="D7200" s="775" t="s">
        <v>174</v>
      </c>
      <c r="E7200" s="775">
        <v>1.4414199999999999</v>
      </c>
      <c r="F7200" s="775" t="s">
        <v>8084</v>
      </c>
      <c r="G7200" s="775" t="s">
        <v>4235</v>
      </c>
      <c r="H7200" s="775" t="s">
        <v>4235</v>
      </c>
      <c r="I7200" s="775" t="s">
        <v>8044</v>
      </c>
    </row>
    <row r="7201" spans="1:9">
      <c r="A7201" s="775" t="str">
        <f>Table_wabobpsvr_AzureCalc_AzureCalcRateCard[[#This Row],[ServiceName]]&amp;Table_wabobpsvr_AzureCalc_AzureCalcRateCard[[#This Row],[Price_Level]]&amp;Table_wabobpsvr_AzureCalc_AzureCalcRateCard[[#This Row],[Region]]</f>
        <v>Standard_D2_v2 VM (Non-Windows)A16</v>
      </c>
      <c r="B7201" s="775">
        <v>16</v>
      </c>
      <c r="C7201" s="775" t="s">
        <v>87</v>
      </c>
      <c r="D7201" s="775" t="s">
        <v>174</v>
      </c>
      <c r="E7201" s="775">
        <v>0.18042</v>
      </c>
      <c r="F7201" s="775" t="s">
        <v>8088</v>
      </c>
      <c r="G7201" s="775" t="s">
        <v>4235</v>
      </c>
      <c r="H7201" s="775" t="s">
        <v>4235</v>
      </c>
      <c r="I7201" s="775" t="s">
        <v>8265</v>
      </c>
    </row>
    <row r="7202" spans="1:9">
      <c r="A7202" s="775" t="str">
        <f>Table_wabobpsvr_AzureCalc_AzureCalcRateCard[[#This Row],[ServiceName]]&amp;Table_wabobpsvr_AzureCalc_AzureCalcRateCard[[#This Row],[Price_Level]]&amp;Table_wabobpsvr_AzureCalc_AzureCalcRateCard[[#This Row],[Region]]</f>
        <v>Standard_D2_v2 Cloud ServicesD8</v>
      </c>
      <c r="B7202" s="775">
        <v>8</v>
      </c>
      <c r="C7202" s="775" t="s">
        <v>87</v>
      </c>
      <c r="D7202" s="775" t="s">
        <v>176</v>
      </c>
      <c r="E7202" s="775">
        <v>0.26135999999999998</v>
      </c>
      <c r="F7202" s="775" t="s">
        <v>8227</v>
      </c>
      <c r="G7202" s="775" t="s">
        <v>4235</v>
      </c>
      <c r="H7202" s="775" t="s">
        <v>4235</v>
      </c>
      <c r="I7202" s="775" t="s">
        <v>8267</v>
      </c>
    </row>
    <row r="7203" spans="1:9">
      <c r="A7203" s="775" t="str">
        <f>Table_wabobpsvr_AzureCalc_AzureCalcRateCard[[#This Row],[ServiceName]]&amp;Table_wabobpsvr_AzureCalc_AzureCalcRateCard[[#This Row],[Price_Level]]&amp;Table_wabobpsvr_AzureCalc_AzureCalcRateCard[[#This Row],[Region]]</f>
        <v>Standard_D5_v2 Cloud ServicesA11</v>
      </c>
      <c r="B7203" s="775">
        <v>11</v>
      </c>
      <c r="C7203" s="775" t="s">
        <v>87</v>
      </c>
      <c r="D7203" s="775" t="s">
        <v>174</v>
      </c>
      <c r="E7203" s="775">
        <v>2.8925399999999999</v>
      </c>
      <c r="F7203" s="775" t="s">
        <v>8233</v>
      </c>
      <c r="G7203" s="775" t="s">
        <v>4235</v>
      </c>
      <c r="H7203" s="775" t="s">
        <v>4235</v>
      </c>
      <c r="I7203" s="775" t="s">
        <v>8255</v>
      </c>
    </row>
    <row r="7204" spans="1:9">
      <c r="A7204" s="775" t="str">
        <f>Table_wabobpsvr_AzureCalc_AzureCalcRateCard[[#This Row],[ServiceName]]&amp;Table_wabobpsvr_AzureCalc_AzureCalcRateCard[[#This Row],[Price_Level]]&amp;Table_wabobpsvr_AzureCalc_AzureCalcRateCard[[#This Row],[Region]]</f>
        <v>Standard_D3_v2 Cloud ServicesMOSP6</v>
      </c>
      <c r="B7204" s="775">
        <v>6</v>
      </c>
      <c r="C7204" s="775" t="s">
        <v>87</v>
      </c>
      <c r="D7204" s="775" t="s">
        <v>606</v>
      </c>
      <c r="E7204" s="775">
        <v>0.622</v>
      </c>
      <c r="F7204" s="775" t="s">
        <v>8229</v>
      </c>
      <c r="G7204" s="775"/>
      <c r="H7204" s="775"/>
      <c r="I7204" s="775" t="s">
        <v>8295</v>
      </c>
    </row>
    <row r="7205" spans="1:9">
      <c r="A7205" s="775" t="str">
        <f>Table_wabobpsvr_AzureCalc_AzureCalcRateCard[[#This Row],[ServiceName]]&amp;Table_wabobpsvr_AzureCalc_AzureCalcRateCard[[#This Row],[Price_Level]]&amp;Table_wabobpsvr_AzureCalc_AzureCalcRateCard[[#This Row],[Region]]</f>
        <v>S1 DocumentDB HoursC12</v>
      </c>
      <c r="B7205" s="775">
        <v>12</v>
      </c>
      <c r="C7205" s="775" t="s">
        <v>87</v>
      </c>
      <c r="D7205" s="775" t="s">
        <v>177</v>
      </c>
      <c r="E7205" s="775">
        <v>3.5490000000000001E-2</v>
      </c>
      <c r="F7205" s="775" t="s">
        <v>4314</v>
      </c>
      <c r="G7205" s="775" t="s">
        <v>8274</v>
      </c>
      <c r="H7205" s="775" t="s">
        <v>8275</v>
      </c>
      <c r="I7205" s="775" t="s">
        <v>8276</v>
      </c>
    </row>
    <row r="7206" spans="1:9">
      <c r="A7206" s="775" t="str">
        <f>Table_wabobpsvr_AzureCalc_AzureCalcRateCard[[#This Row],[ServiceName]]&amp;Table_wabobpsvr_AzureCalc_AzureCalcRateCard[[#This Row],[Price_Level]]&amp;Table_wabobpsvr_AzureCalc_AzureCalcRateCard[[#This Row],[Region]]</f>
        <v>Basic_D12 VM (Non-Windows)A1</v>
      </c>
      <c r="B7206" s="775">
        <v>1</v>
      </c>
      <c r="C7206" s="775" t="s">
        <v>680</v>
      </c>
      <c r="D7206" s="775" t="s">
        <v>174</v>
      </c>
      <c r="E7206" s="775">
        <v>0.33950000000000002</v>
      </c>
      <c r="F7206" s="775" t="s">
        <v>1090</v>
      </c>
      <c r="G7206" s="775" t="s">
        <v>4235</v>
      </c>
      <c r="H7206" s="775" t="s">
        <v>4235</v>
      </c>
      <c r="I7206" s="775" t="s">
        <v>5785</v>
      </c>
    </row>
    <row r="7207" spans="1:9">
      <c r="A7207" s="775" t="str">
        <f>Table_wabobpsvr_AzureCalc_AzureCalcRateCard[[#This Row],[ServiceName]]&amp;Table_wabobpsvr_AzureCalc_AzureCalcRateCard[[#This Row],[Price_Level]]&amp;Table_wabobpsvr_AzureCalc_AzureCalcRateCard[[#This Row],[Region]]</f>
        <v>Basic_D12 VM (Non-Windows)B1</v>
      </c>
      <c r="B7207" s="775">
        <v>1</v>
      </c>
      <c r="C7207" s="775" t="s">
        <v>680</v>
      </c>
      <c r="D7207" s="775" t="s">
        <v>175</v>
      </c>
      <c r="E7207" s="775">
        <v>0.32900000000000001</v>
      </c>
      <c r="F7207" s="775" t="s">
        <v>1090</v>
      </c>
      <c r="G7207" s="775" t="s">
        <v>4235</v>
      </c>
      <c r="H7207" s="775" t="s">
        <v>4235</v>
      </c>
      <c r="I7207" s="775" t="s">
        <v>5785</v>
      </c>
    </row>
    <row r="7208" spans="1:9">
      <c r="A7208" s="775" t="str">
        <f>Table_wabobpsvr_AzureCalc_AzureCalcRateCard[[#This Row],[ServiceName]]&amp;Table_wabobpsvr_AzureCalc_AzureCalcRateCard[[#This Row],[Price_Level]]&amp;Table_wabobpsvr_AzureCalc_AzureCalcRateCard[[#This Row],[Region]]</f>
        <v>Basic_D12 VM (Non-Windows)C1</v>
      </c>
      <c r="B7208" s="775">
        <v>1</v>
      </c>
      <c r="C7208" s="775" t="s">
        <v>680</v>
      </c>
      <c r="D7208" s="775" t="s">
        <v>177</v>
      </c>
      <c r="E7208" s="775">
        <v>0.31850000000000001</v>
      </c>
      <c r="F7208" s="775" t="s">
        <v>1090</v>
      </c>
      <c r="G7208" s="775" t="s">
        <v>4235</v>
      </c>
      <c r="H7208" s="775" t="s">
        <v>4235</v>
      </c>
      <c r="I7208" s="775" t="s">
        <v>5785</v>
      </c>
    </row>
    <row r="7209" spans="1:9">
      <c r="A7209" s="775" t="str">
        <f>Table_wabobpsvr_AzureCalc_AzureCalcRateCard[[#This Row],[ServiceName]]&amp;Table_wabobpsvr_AzureCalc_AzureCalcRateCard[[#This Row],[Price_Level]]&amp;Table_wabobpsvr_AzureCalc_AzureCalcRateCard[[#This Row],[Region]]</f>
        <v>Basic_D12 VM (Non-Windows)D1</v>
      </c>
      <c r="B7209" s="775">
        <v>1</v>
      </c>
      <c r="C7209" s="775" t="s">
        <v>680</v>
      </c>
      <c r="D7209" s="775" t="s">
        <v>176</v>
      </c>
      <c r="E7209" s="775">
        <v>0.308</v>
      </c>
      <c r="F7209" s="775" t="s">
        <v>1090</v>
      </c>
      <c r="G7209" s="775" t="s">
        <v>4235</v>
      </c>
      <c r="H7209" s="775" t="s">
        <v>4235</v>
      </c>
      <c r="I7209" s="775" t="s">
        <v>5785</v>
      </c>
    </row>
    <row r="7210" spans="1:9">
      <c r="A7210" s="775" t="str">
        <f>Table_wabobpsvr_AzureCalc_AzureCalcRateCard[[#This Row],[ServiceName]]&amp;Table_wabobpsvr_AzureCalc_AzureCalcRateCard[[#This Row],[Price_Level]]&amp;Table_wabobpsvr_AzureCalc_AzureCalcRateCard[[#This Row],[Region]]</f>
        <v>Basic_D12 VM (Non-Windows)MOSP4</v>
      </c>
      <c r="B7210" s="775">
        <v>4</v>
      </c>
      <c r="C7210" s="775" t="s">
        <v>680</v>
      </c>
      <c r="D7210" s="775" t="s">
        <v>606</v>
      </c>
      <c r="E7210" s="775">
        <v>0.39</v>
      </c>
      <c r="F7210" s="775" t="s">
        <v>1090</v>
      </c>
      <c r="G7210" s="775" t="s">
        <v>4235</v>
      </c>
      <c r="H7210" s="775" t="s">
        <v>4235</v>
      </c>
      <c r="I7210" s="775" t="s">
        <v>6291</v>
      </c>
    </row>
    <row r="7211" spans="1:9">
      <c r="A7211" s="775" t="str">
        <f>Table_wabobpsvr_AzureCalc_AzureCalcRateCard[[#This Row],[ServiceName]]&amp;Table_wabobpsvr_AzureCalc_AzureCalcRateCard[[#This Row],[Price_Level]]&amp;Table_wabobpsvr_AzureCalc_AzureCalcRateCard[[#This Row],[Region]]</f>
        <v>Basic_D12 VM (Non-Windows)A4</v>
      </c>
      <c r="B7211" s="775">
        <v>4</v>
      </c>
      <c r="C7211" s="775" t="s">
        <v>680</v>
      </c>
      <c r="D7211" s="775" t="s">
        <v>174</v>
      </c>
      <c r="E7211" s="775">
        <v>0.37830000000000003</v>
      </c>
      <c r="F7211" s="775" t="s">
        <v>1090</v>
      </c>
      <c r="G7211" s="775" t="s">
        <v>4235</v>
      </c>
      <c r="H7211" s="775" t="s">
        <v>4235</v>
      </c>
      <c r="I7211" s="775" t="s">
        <v>6291</v>
      </c>
    </row>
    <row r="7212" spans="1:9">
      <c r="A7212" s="775" t="str">
        <f>Table_wabobpsvr_AzureCalc_AzureCalcRateCard[[#This Row],[ServiceName]]&amp;Table_wabobpsvr_AzureCalc_AzureCalcRateCard[[#This Row],[Price_Level]]&amp;Table_wabobpsvr_AzureCalc_AzureCalcRateCard[[#This Row],[Region]]</f>
        <v>Basic_D12 VM (Non-Windows)B4</v>
      </c>
      <c r="B7212" s="775">
        <v>4</v>
      </c>
      <c r="C7212" s="775" t="s">
        <v>680</v>
      </c>
      <c r="D7212" s="775" t="s">
        <v>175</v>
      </c>
      <c r="E7212" s="775">
        <v>0.36659999999999998</v>
      </c>
      <c r="F7212" s="775" t="s">
        <v>1090</v>
      </c>
      <c r="G7212" s="775" t="s">
        <v>4235</v>
      </c>
      <c r="H7212" s="775" t="s">
        <v>4235</v>
      </c>
      <c r="I7212" s="775" t="s">
        <v>6291</v>
      </c>
    </row>
    <row r="7213" spans="1:9">
      <c r="A7213" s="1039" t="str">
        <f>Table_wabobpsvr_AzureCalc_AzureCalcRateCard[[#This Row],[ServiceName]]&amp;Table_wabobpsvr_AzureCalc_AzureCalcRateCard[[#This Row],[Price_Level]]&amp;Table_wabobpsvr_AzureCalc_AzureCalcRateCard[[#This Row],[Region]]</f>
        <v>Basic_D12 VM (Non-Windows)C4</v>
      </c>
      <c r="B7213" s="1039">
        <v>4</v>
      </c>
      <c r="C7213" s="1039" t="s">
        <v>680</v>
      </c>
      <c r="D7213" s="1039" t="s">
        <v>177</v>
      </c>
      <c r="E7213" s="1039">
        <v>0.35489999999999999</v>
      </c>
      <c r="F7213" s="1039" t="s">
        <v>1090</v>
      </c>
      <c r="G7213" s="775" t="s">
        <v>4235</v>
      </c>
      <c r="H7213" s="775" t="s">
        <v>4235</v>
      </c>
      <c r="I7213" s="775" t="s">
        <v>6291</v>
      </c>
    </row>
    <row r="7214" spans="1:9">
      <c r="A7214" s="1039" t="str">
        <f>Table_wabobpsvr_AzureCalc_AzureCalcRateCard[[#This Row],[ServiceName]]&amp;Table_wabobpsvr_AzureCalc_AzureCalcRateCard[[#This Row],[Price_Level]]&amp;Table_wabobpsvr_AzureCalc_AzureCalcRateCard[[#This Row],[Region]]</f>
        <v>Basic_D12 VM (Non-Windows)D4</v>
      </c>
      <c r="B7214" s="1039">
        <v>4</v>
      </c>
      <c r="C7214" s="1039" t="s">
        <v>680</v>
      </c>
      <c r="D7214" s="1039" t="s">
        <v>176</v>
      </c>
      <c r="E7214" s="1039">
        <v>0.34320000000000001</v>
      </c>
      <c r="F7214" s="1039" t="s">
        <v>1090</v>
      </c>
      <c r="G7214" s="775" t="s">
        <v>4235</v>
      </c>
      <c r="H7214" s="775" t="s">
        <v>4235</v>
      </c>
      <c r="I7214" s="775" t="s">
        <v>6291</v>
      </c>
    </row>
    <row r="7215" spans="1:9">
      <c r="A7215" s="775" t="str">
        <f>Table_wabobpsvr_AzureCalc_AzureCalcRateCard[[#This Row],[ServiceName]]&amp;Table_wabobpsvr_AzureCalc_AzureCalcRateCard[[#This Row],[Price_Level]]&amp;Table_wabobpsvr_AzureCalc_AzureCalcRateCard[[#This Row],[Region]]</f>
        <v>Basic_D12 VM (Non-Windows)MOSP14</v>
      </c>
      <c r="B7215" s="775">
        <v>14</v>
      </c>
      <c r="C7215" s="775" t="s">
        <v>680</v>
      </c>
      <c r="D7215" s="775" t="s">
        <v>606</v>
      </c>
      <c r="E7215" s="775">
        <v>999999</v>
      </c>
      <c r="F7215" s="775" t="s">
        <v>1090</v>
      </c>
      <c r="G7215" s="775" t="s">
        <v>4235</v>
      </c>
      <c r="H7215" s="775" t="s">
        <v>4235</v>
      </c>
      <c r="I7215" s="775" t="s">
        <v>6292</v>
      </c>
    </row>
    <row r="7216" spans="1:9">
      <c r="A7216" s="775" t="str">
        <f>Table_wabobpsvr_AzureCalc_AzureCalcRateCard[[#This Row],[ServiceName]]&amp;Table_wabobpsvr_AzureCalc_AzureCalcRateCard[[#This Row],[Price_Level]]&amp;Table_wabobpsvr_AzureCalc_AzureCalcRateCard[[#This Row],[Region]]</f>
        <v>Basic_D12 VM (Non-Windows)A14</v>
      </c>
      <c r="B7216" s="775">
        <v>14</v>
      </c>
      <c r="C7216" s="775" t="s">
        <v>680</v>
      </c>
      <c r="D7216" s="775" t="s">
        <v>174</v>
      </c>
      <c r="E7216" s="775">
        <v>0.42486000000000002</v>
      </c>
      <c r="F7216" s="775" t="s">
        <v>1090</v>
      </c>
      <c r="G7216" s="775" t="s">
        <v>4235</v>
      </c>
      <c r="H7216" s="775" t="s">
        <v>4235</v>
      </c>
      <c r="I7216" s="775" t="s">
        <v>6292</v>
      </c>
    </row>
    <row r="7217" spans="1:9">
      <c r="A7217" s="775" t="str">
        <f>Table_wabobpsvr_AzureCalc_AzureCalcRateCard[[#This Row],[ServiceName]]&amp;Table_wabobpsvr_AzureCalc_AzureCalcRateCard[[#This Row],[Price_Level]]&amp;Table_wabobpsvr_AzureCalc_AzureCalcRateCard[[#This Row],[Region]]</f>
        <v>Basic_D12 VM (Non-Windows)B14</v>
      </c>
      <c r="B7217" s="775">
        <v>14</v>
      </c>
      <c r="C7217" s="775" t="s">
        <v>680</v>
      </c>
      <c r="D7217" s="775" t="s">
        <v>175</v>
      </c>
      <c r="E7217" s="775">
        <v>0.41171999999999997</v>
      </c>
      <c r="F7217" s="775" t="s">
        <v>1090</v>
      </c>
      <c r="G7217" s="775" t="s">
        <v>4235</v>
      </c>
      <c r="H7217" s="775" t="s">
        <v>4235</v>
      </c>
      <c r="I7217" s="775" t="s">
        <v>6292</v>
      </c>
    </row>
    <row r="7218" spans="1:9">
      <c r="A7218" s="775" t="str">
        <f>Table_wabobpsvr_AzureCalc_AzureCalcRateCard[[#This Row],[ServiceName]]&amp;Table_wabobpsvr_AzureCalc_AzureCalcRateCard[[#This Row],[Price_Level]]&amp;Table_wabobpsvr_AzureCalc_AzureCalcRateCard[[#This Row],[Region]]</f>
        <v>Basic_D12 VM (Non-Windows)C14</v>
      </c>
      <c r="B7218" s="775">
        <v>14</v>
      </c>
      <c r="C7218" s="775" t="s">
        <v>680</v>
      </c>
      <c r="D7218" s="775" t="s">
        <v>177</v>
      </c>
      <c r="E7218" s="775">
        <v>0.39857999999999999</v>
      </c>
      <c r="F7218" s="775" t="s">
        <v>1090</v>
      </c>
      <c r="G7218" s="775" t="s">
        <v>4235</v>
      </c>
      <c r="H7218" s="775" t="s">
        <v>4235</v>
      </c>
      <c r="I7218" s="775" t="s">
        <v>6292</v>
      </c>
    </row>
    <row r="7219" spans="1:9">
      <c r="A7219" s="775" t="str">
        <f>Table_wabobpsvr_AzureCalc_AzureCalcRateCard[[#This Row],[ServiceName]]&amp;Table_wabobpsvr_AzureCalc_AzureCalcRateCard[[#This Row],[Price_Level]]&amp;Table_wabobpsvr_AzureCalc_AzureCalcRateCard[[#This Row],[Region]]</f>
        <v>Basic_D12 VM (Non-Windows)D14</v>
      </c>
      <c r="B7219" s="775">
        <v>14</v>
      </c>
      <c r="C7219" s="775" t="s">
        <v>680</v>
      </c>
      <c r="D7219" s="775" t="s">
        <v>176</v>
      </c>
      <c r="E7219" s="775">
        <v>0.38544</v>
      </c>
      <c r="F7219" s="775" t="s">
        <v>1090</v>
      </c>
      <c r="G7219" s="775" t="s">
        <v>4235</v>
      </c>
      <c r="H7219" s="775" t="s">
        <v>4235</v>
      </c>
      <c r="I7219" s="775" t="s">
        <v>6292</v>
      </c>
    </row>
    <row r="7220" spans="1:9">
      <c r="A7220" s="775" t="str">
        <f>Table_wabobpsvr_AzureCalc_AzureCalcRateCard[[#This Row],[ServiceName]]&amp;Table_wabobpsvr_AzureCalc_AzureCalcRateCard[[#This Row],[Price_Level]]&amp;Table_wabobpsvr_AzureCalc_AzureCalcRateCard[[#This Row],[Region]]</f>
        <v>Basic_D12 VM (Non-Windows)MOSP</v>
      </c>
      <c r="B7220" s="775"/>
      <c r="C7220" s="775" t="s">
        <v>680</v>
      </c>
      <c r="D7220" s="775" t="s">
        <v>606</v>
      </c>
      <c r="E7220" s="775">
        <v>0.35</v>
      </c>
      <c r="F7220" s="775" t="s">
        <v>1090</v>
      </c>
      <c r="G7220" s="775" t="s">
        <v>4235</v>
      </c>
      <c r="H7220" s="775" t="s">
        <v>4235</v>
      </c>
      <c r="I7220" s="775" t="s">
        <v>6293</v>
      </c>
    </row>
    <row r="7221" spans="1:9">
      <c r="A7221" s="775" t="str">
        <f>Table_wabobpsvr_AzureCalc_AzureCalcRateCard[[#This Row],[ServiceName]]&amp;Table_wabobpsvr_AzureCalc_AzureCalcRateCard[[#This Row],[Price_Level]]&amp;Table_wabobpsvr_AzureCalc_AzureCalcRateCard[[#This Row],[Region]]</f>
        <v>Basic_D12 VM (Non-Windows)A</v>
      </c>
      <c r="B7221" s="775"/>
      <c r="C7221" s="775" t="s">
        <v>680</v>
      </c>
      <c r="D7221" s="775" t="s">
        <v>174</v>
      </c>
      <c r="E7221" s="775">
        <v>0.33950000000000002</v>
      </c>
      <c r="F7221" s="775" t="s">
        <v>1090</v>
      </c>
      <c r="G7221" s="775" t="s">
        <v>3619</v>
      </c>
      <c r="H7221" s="775" t="s">
        <v>3620</v>
      </c>
      <c r="I7221" s="775" t="s">
        <v>6293</v>
      </c>
    </row>
    <row r="7222" spans="1:9">
      <c r="A7222" s="775" t="str">
        <f>Table_wabobpsvr_AzureCalc_AzureCalcRateCard[[#This Row],[ServiceName]]&amp;Table_wabobpsvr_AzureCalc_AzureCalcRateCard[[#This Row],[Price_Level]]&amp;Table_wabobpsvr_AzureCalc_AzureCalcRateCard[[#This Row],[Region]]</f>
        <v>Basic_D12 VM (Non-Windows)B</v>
      </c>
      <c r="B7222" s="775"/>
      <c r="C7222" s="775" t="s">
        <v>680</v>
      </c>
      <c r="D7222" s="775" t="s">
        <v>175</v>
      </c>
      <c r="E7222" s="775">
        <v>0.32900000000000001</v>
      </c>
      <c r="F7222" s="775" t="s">
        <v>1090</v>
      </c>
      <c r="G7222" s="775" t="s">
        <v>3619</v>
      </c>
      <c r="H7222" s="775" t="s">
        <v>3620</v>
      </c>
      <c r="I7222" s="775" t="s">
        <v>6293</v>
      </c>
    </row>
    <row r="7223" spans="1:9">
      <c r="A7223" s="775" t="str">
        <f>Table_wabobpsvr_AzureCalc_AzureCalcRateCard[[#This Row],[ServiceName]]&amp;Table_wabobpsvr_AzureCalc_AzureCalcRateCard[[#This Row],[Price_Level]]&amp;Table_wabobpsvr_AzureCalc_AzureCalcRateCard[[#This Row],[Region]]</f>
        <v>Basic_D12 VM (Non-Windows)C</v>
      </c>
      <c r="B7223" s="775"/>
      <c r="C7223" s="775" t="s">
        <v>680</v>
      </c>
      <c r="D7223" s="775" t="s">
        <v>177</v>
      </c>
      <c r="E7223" s="775">
        <v>0.31850000000000001</v>
      </c>
      <c r="F7223" s="775" t="s">
        <v>1090</v>
      </c>
      <c r="G7223" s="775" t="s">
        <v>3619</v>
      </c>
      <c r="H7223" s="775" t="s">
        <v>3620</v>
      </c>
      <c r="I7223" s="775" t="s">
        <v>6293</v>
      </c>
    </row>
    <row r="7224" spans="1:9">
      <c r="A7224" s="775" t="str">
        <f>Table_wabobpsvr_AzureCalc_AzureCalcRateCard[[#This Row],[ServiceName]]&amp;Table_wabobpsvr_AzureCalc_AzureCalcRateCard[[#This Row],[Price_Level]]&amp;Table_wabobpsvr_AzureCalc_AzureCalcRateCard[[#This Row],[Region]]</f>
        <v>Basic_D12 VM (Non-Windows)D</v>
      </c>
      <c r="B7224" s="775"/>
      <c r="C7224" s="775" t="s">
        <v>680</v>
      </c>
      <c r="D7224" s="775" t="s">
        <v>176</v>
      </c>
      <c r="E7224" s="775">
        <v>0.308</v>
      </c>
      <c r="F7224" s="775" t="s">
        <v>1090</v>
      </c>
      <c r="G7224" s="775" t="s">
        <v>3619</v>
      </c>
      <c r="H7224" s="775" t="s">
        <v>3620</v>
      </c>
      <c r="I7224" s="775" t="s">
        <v>6293</v>
      </c>
    </row>
    <row r="7225" spans="1:9">
      <c r="A7225" s="775" t="str">
        <f>Table_wabobpsvr_AzureCalc_AzureCalcRateCard[[#This Row],[ServiceName]]&amp;Table_wabobpsvr_AzureCalc_AzureCalcRateCard[[#This Row],[Price_Level]]&amp;Table_wabobpsvr_AzureCalc_AzureCalcRateCard[[#This Row],[Region]]</f>
        <v>Media Services E1 Encoding Daily Reserved UnitsB2</v>
      </c>
      <c r="B7225" s="775">
        <v>2</v>
      </c>
      <c r="C7225" s="775" t="s">
        <v>4235</v>
      </c>
      <c r="D7225" s="775" t="s">
        <v>175</v>
      </c>
      <c r="E7225" s="775">
        <v>999999</v>
      </c>
      <c r="F7225" s="775" t="s">
        <v>786</v>
      </c>
      <c r="G7225" s="775" t="s">
        <v>4235</v>
      </c>
      <c r="H7225" s="775" t="s">
        <v>4235</v>
      </c>
      <c r="I7225" s="775" t="s">
        <v>4235</v>
      </c>
    </row>
    <row r="7226" spans="1:9">
      <c r="A7226" s="775" t="str">
        <f>Table_wabobpsvr_AzureCalc_AzureCalcRateCard[[#This Row],[ServiceName]]&amp;Table_wabobpsvr_AzureCalc_AzureCalcRateCard[[#This Row],[Price_Level]]&amp;Table_wabobpsvr_AzureCalc_AzureCalcRateCard[[#This Row],[Region]]</f>
        <v>Media Services E1 Encoding Daily Reserved UnitsC2</v>
      </c>
      <c r="B7226" s="775">
        <v>2</v>
      </c>
      <c r="C7226" s="775" t="s">
        <v>4235</v>
      </c>
      <c r="D7226" s="775" t="s">
        <v>177</v>
      </c>
      <c r="E7226" s="775">
        <v>999999</v>
      </c>
      <c r="F7226" s="775" t="s">
        <v>786</v>
      </c>
      <c r="G7226" s="775" t="s">
        <v>4235</v>
      </c>
      <c r="H7226" s="775" t="s">
        <v>4235</v>
      </c>
      <c r="I7226" s="775" t="s">
        <v>4235</v>
      </c>
    </row>
    <row r="7227" spans="1:9">
      <c r="A7227" s="775" t="str">
        <f>Table_wabobpsvr_AzureCalc_AzureCalcRateCard[[#This Row],[ServiceName]]&amp;Table_wabobpsvr_AzureCalc_AzureCalcRateCard[[#This Row],[Price_Level]]&amp;Table_wabobpsvr_AzureCalc_AzureCalcRateCard[[#This Row],[Region]]</f>
        <v>Media Services E1 Encoding Daily Reserved UnitsD2</v>
      </c>
      <c r="B7227" s="775">
        <v>2</v>
      </c>
      <c r="C7227" s="775" t="s">
        <v>4235</v>
      </c>
      <c r="D7227" s="775" t="s">
        <v>176</v>
      </c>
      <c r="E7227" s="775">
        <v>999999</v>
      </c>
      <c r="F7227" s="775" t="s">
        <v>786</v>
      </c>
      <c r="G7227" s="775" t="s">
        <v>4235</v>
      </c>
      <c r="H7227" s="775" t="s">
        <v>4235</v>
      </c>
      <c r="I7227" s="775" t="s">
        <v>4235</v>
      </c>
    </row>
    <row r="7228" spans="1:9">
      <c r="A7228" s="775" t="str">
        <f>Table_wabobpsvr_AzureCalc_AzureCalcRateCard[[#This Row],[ServiceName]]&amp;Table_wabobpsvr_AzureCalc_AzureCalcRateCard[[#This Row],[Price_Level]]&amp;Table_wabobpsvr_AzureCalc_AzureCalcRateCard[[#This Row],[Region]]</f>
        <v>Media Services E1 Encoding Daily Reserved UnitsMOSP3</v>
      </c>
      <c r="B7228" s="775">
        <v>3</v>
      </c>
      <c r="C7228" s="775" t="s">
        <v>4235</v>
      </c>
      <c r="D7228" s="775" t="s">
        <v>606</v>
      </c>
      <c r="E7228" s="775">
        <v>999999</v>
      </c>
      <c r="F7228" s="775" t="s">
        <v>786</v>
      </c>
      <c r="G7228" s="775" t="s">
        <v>4235</v>
      </c>
      <c r="H7228" s="775" t="s">
        <v>4235</v>
      </c>
      <c r="I7228" s="775" t="s">
        <v>4235</v>
      </c>
    </row>
    <row r="7229" spans="1:9">
      <c r="A7229" s="775" t="str">
        <f>Table_wabobpsvr_AzureCalc_AzureCalcRateCard[[#This Row],[ServiceName]]&amp;Table_wabobpsvr_AzureCalc_AzureCalcRateCard[[#This Row],[Price_Level]]&amp;Table_wabobpsvr_AzureCalc_AzureCalcRateCard[[#This Row],[Region]]</f>
        <v>Media Services E1 Encoding Daily Reserved UnitsA3</v>
      </c>
      <c r="B7229" s="775">
        <v>3</v>
      </c>
      <c r="C7229" s="775" t="s">
        <v>4235</v>
      </c>
      <c r="D7229" s="775" t="s">
        <v>174</v>
      </c>
      <c r="E7229" s="775">
        <v>999999</v>
      </c>
      <c r="F7229" s="775" t="s">
        <v>786</v>
      </c>
      <c r="G7229" s="775" t="s">
        <v>4235</v>
      </c>
      <c r="H7229" s="775" t="s">
        <v>4235</v>
      </c>
      <c r="I7229" s="775" t="s">
        <v>4235</v>
      </c>
    </row>
    <row r="7230" spans="1:9">
      <c r="A7230" s="775" t="str">
        <f>Table_wabobpsvr_AzureCalc_AzureCalcRateCard[[#This Row],[ServiceName]]&amp;Table_wabobpsvr_AzureCalc_AzureCalcRateCard[[#This Row],[Price_Level]]&amp;Table_wabobpsvr_AzureCalc_AzureCalcRateCard[[#This Row],[Region]]</f>
        <v>Media Services E1 Encoding Daily Reserved UnitsB3</v>
      </c>
      <c r="B7230" s="775">
        <v>3</v>
      </c>
      <c r="C7230" s="775" t="s">
        <v>4235</v>
      </c>
      <c r="D7230" s="775" t="s">
        <v>175</v>
      </c>
      <c r="E7230" s="775">
        <v>999999</v>
      </c>
      <c r="F7230" s="775" t="s">
        <v>786</v>
      </c>
      <c r="G7230" s="775" t="s">
        <v>4235</v>
      </c>
      <c r="H7230" s="775" t="s">
        <v>4235</v>
      </c>
      <c r="I7230" s="775" t="s">
        <v>4235</v>
      </c>
    </row>
    <row r="7231" spans="1:9">
      <c r="A7231" s="775" t="str">
        <f>Table_wabobpsvr_AzureCalc_AzureCalcRateCard[[#This Row],[ServiceName]]&amp;Table_wabobpsvr_AzureCalc_AzureCalcRateCard[[#This Row],[Price_Level]]&amp;Table_wabobpsvr_AzureCalc_AzureCalcRateCard[[#This Row],[Region]]</f>
        <v>Media Services E1 Encoding Daily Reserved UnitsC3</v>
      </c>
      <c r="B7231" s="775">
        <v>3</v>
      </c>
      <c r="C7231" s="775" t="s">
        <v>4235</v>
      </c>
      <c r="D7231" s="775" t="s">
        <v>177</v>
      </c>
      <c r="E7231" s="775">
        <v>999999</v>
      </c>
      <c r="F7231" s="775" t="s">
        <v>786</v>
      </c>
      <c r="G7231" s="775" t="s">
        <v>4235</v>
      </c>
      <c r="H7231" s="775" t="s">
        <v>4235</v>
      </c>
      <c r="I7231" s="775" t="s">
        <v>4235</v>
      </c>
    </row>
    <row r="7232" spans="1:9">
      <c r="A7232" s="775" t="str">
        <f>Table_wabobpsvr_AzureCalc_AzureCalcRateCard[[#This Row],[ServiceName]]&amp;Table_wabobpsvr_AzureCalc_AzureCalcRateCard[[#This Row],[Price_Level]]&amp;Table_wabobpsvr_AzureCalc_AzureCalcRateCard[[#This Row],[Region]]</f>
        <v>Media Services E1 Encoding Daily Reserved UnitsD3</v>
      </c>
      <c r="B7232" s="775">
        <v>3</v>
      </c>
      <c r="C7232" s="775" t="s">
        <v>4235</v>
      </c>
      <c r="D7232" s="775" t="s">
        <v>176</v>
      </c>
      <c r="E7232" s="775">
        <v>999999</v>
      </c>
      <c r="F7232" s="775" t="s">
        <v>786</v>
      </c>
      <c r="G7232" s="775" t="s">
        <v>4235</v>
      </c>
      <c r="H7232" s="775" t="s">
        <v>4235</v>
      </c>
      <c r="I7232" s="775" t="s">
        <v>4235</v>
      </c>
    </row>
    <row r="7233" spans="1:9">
      <c r="A7233" s="775" t="str">
        <f>Table_wabobpsvr_AzureCalc_AzureCalcRateCard[[#This Row],[ServiceName]]&amp;Table_wabobpsvr_AzureCalc_AzureCalcRateCard[[#This Row],[Price_Level]]&amp;Table_wabobpsvr_AzureCalc_AzureCalcRateCard[[#This Row],[Region]]</f>
        <v>SQL DB Premium P1 Database HoursMOSP16</v>
      </c>
      <c r="B7233" s="775">
        <v>16</v>
      </c>
      <c r="C7233" s="775" t="s">
        <v>87</v>
      </c>
      <c r="D7233" s="775" t="s">
        <v>606</v>
      </c>
      <c r="E7233" s="775">
        <v>0.71040000000000003</v>
      </c>
      <c r="F7233" s="775" t="s">
        <v>1032</v>
      </c>
      <c r="G7233" s="775" t="s">
        <v>4235</v>
      </c>
      <c r="H7233" s="775" t="s">
        <v>4235</v>
      </c>
      <c r="I7233" s="775" t="s">
        <v>4235</v>
      </c>
    </row>
    <row r="7234" spans="1:9">
      <c r="A7234" s="775" t="str">
        <f>Table_wabobpsvr_AzureCalc_AzureCalcRateCard[[#This Row],[ServiceName]]&amp;Table_wabobpsvr_AzureCalc_AzureCalcRateCard[[#This Row],[Price_Level]]&amp;Table_wabobpsvr_AzureCalc_AzureCalcRateCard[[#This Row],[Region]]</f>
        <v>Media Services E1 Encoding Daily Reserved UnitsMOSP2</v>
      </c>
      <c r="B7234" s="775">
        <v>2</v>
      </c>
      <c r="C7234" s="775" t="s">
        <v>4235</v>
      </c>
      <c r="D7234" s="775" t="s">
        <v>606</v>
      </c>
      <c r="E7234" s="775">
        <v>999999</v>
      </c>
      <c r="F7234" s="775" t="s">
        <v>786</v>
      </c>
      <c r="G7234" s="775" t="s">
        <v>4235</v>
      </c>
      <c r="H7234" s="775" t="s">
        <v>4235</v>
      </c>
      <c r="I7234" s="775" t="s">
        <v>4235</v>
      </c>
    </row>
    <row r="7235" spans="1:9">
      <c r="A7235" s="775" t="str">
        <f>Table_wabobpsvr_AzureCalc_AzureCalcRateCard[[#This Row],[ServiceName]]&amp;Table_wabobpsvr_AzureCalc_AzureCalcRateCard[[#This Row],[Price_Level]]&amp;Table_wabobpsvr_AzureCalc_AzureCalcRateCard[[#This Row],[Region]]</f>
        <v>Media Services E1 Encoding Daily Reserved UnitsA2</v>
      </c>
      <c r="B7235" s="775">
        <v>2</v>
      </c>
      <c r="C7235" s="775" t="s">
        <v>4235</v>
      </c>
      <c r="D7235" s="775" t="s">
        <v>174</v>
      </c>
      <c r="E7235" s="775">
        <v>999999</v>
      </c>
      <c r="F7235" s="775" t="s">
        <v>786</v>
      </c>
      <c r="G7235" s="775" t="s">
        <v>4235</v>
      </c>
      <c r="H7235" s="775" t="s">
        <v>4235</v>
      </c>
      <c r="I7235" s="775" t="s">
        <v>4235</v>
      </c>
    </row>
    <row r="7236" spans="1:9">
      <c r="A7236" s="775" t="str">
        <f>Table_wabobpsvr_AzureCalc_AzureCalcRateCard[[#This Row],[ServiceName]]&amp;Table_wabobpsvr_AzureCalc_AzureCalcRateCard[[#This Row],[Price_Level]]&amp;Table_wabobpsvr_AzureCalc_AzureCalcRateCard[[#This Row],[Region]]</f>
        <v>Standard_G2 Cloud ServicesD9</v>
      </c>
      <c r="B7236" s="775">
        <v>9</v>
      </c>
      <c r="C7236" s="775" t="s">
        <v>87</v>
      </c>
      <c r="D7236" s="775" t="s">
        <v>176</v>
      </c>
      <c r="E7236" s="775">
        <v>1.2847999999999999</v>
      </c>
      <c r="F7236" s="775" t="s">
        <v>3024</v>
      </c>
      <c r="G7236" s="775" t="s">
        <v>8468</v>
      </c>
      <c r="H7236" s="775" t="s">
        <v>8469</v>
      </c>
      <c r="I7236" s="775" t="s">
        <v>8467</v>
      </c>
    </row>
    <row r="7237" spans="1:9">
      <c r="A7237" s="1039" t="str">
        <f>Table_wabobpsvr_AzureCalc_AzureCalcRateCard[[#This Row],[ServiceName]]&amp;Table_wabobpsvr_AzureCalc_AzureCalcRateCard[[#This Row],[Price_Level]]&amp;Table_wabobpsvr_AzureCalc_AzureCalcRateCard[[#This Row],[Region]]</f>
        <v>Standard_G3 Cloud ServicesMOSP9</v>
      </c>
      <c r="B7237" s="1039">
        <v>9</v>
      </c>
      <c r="C7237" s="1039" t="s">
        <v>87</v>
      </c>
      <c r="D7237" s="1039" t="s">
        <v>606</v>
      </c>
      <c r="E7237" s="1039">
        <v>2.92</v>
      </c>
      <c r="F7237" s="1039" t="s">
        <v>3030</v>
      </c>
      <c r="G7237" s="775"/>
      <c r="H7237" s="775"/>
      <c r="I7237" s="775" t="s">
        <v>8472</v>
      </c>
    </row>
    <row r="7238" spans="1:9">
      <c r="A7238" s="1039" t="str">
        <f>Table_wabobpsvr_AzureCalc_AzureCalcRateCard[[#This Row],[ServiceName]]&amp;Table_wabobpsvr_AzureCalc_AzureCalcRateCard[[#This Row],[Price_Level]]&amp;Table_wabobpsvr_AzureCalc_AzureCalcRateCard[[#This Row],[Region]]</f>
        <v>Standard_G3 Cloud ServicesA9</v>
      </c>
      <c r="B7238" s="1039">
        <v>9</v>
      </c>
      <c r="C7238" s="1039" t="s">
        <v>87</v>
      </c>
      <c r="D7238" s="1039" t="s">
        <v>174</v>
      </c>
      <c r="E7238" s="1039">
        <v>2.8323999999999998</v>
      </c>
      <c r="F7238" s="1039" t="s">
        <v>3030</v>
      </c>
      <c r="G7238" s="775" t="s">
        <v>8470</v>
      </c>
      <c r="H7238" s="775" t="s">
        <v>8471</v>
      </c>
      <c r="I7238" s="775" t="s">
        <v>8472</v>
      </c>
    </row>
    <row r="7239" spans="1:9">
      <c r="A7239" s="1039" t="str">
        <f>Table_wabobpsvr_AzureCalc_AzureCalcRateCard[[#This Row],[ServiceName]]&amp;Table_wabobpsvr_AzureCalc_AzureCalcRateCard[[#This Row],[Price_Level]]&amp;Table_wabobpsvr_AzureCalc_AzureCalcRateCard[[#This Row],[Region]]</f>
        <v>Basic_D14 VM (Windows)A7</v>
      </c>
      <c r="B7239" s="1039">
        <v>7</v>
      </c>
      <c r="C7239" s="1039" t="s">
        <v>680</v>
      </c>
      <c r="D7239" s="1039" t="s">
        <v>174</v>
      </c>
      <c r="E7239" s="1039">
        <v>1.88568</v>
      </c>
      <c r="F7239" s="1039" t="s">
        <v>1095</v>
      </c>
      <c r="G7239" s="775" t="s">
        <v>4235</v>
      </c>
      <c r="H7239" s="775" t="s">
        <v>4235</v>
      </c>
      <c r="I7239" s="775" t="s">
        <v>6089</v>
      </c>
    </row>
    <row r="7240" spans="1:9">
      <c r="A7240" s="1039" t="str">
        <f>Table_wabobpsvr_AzureCalc_AzureCalcRateCard[[#This Row],[ServiceName]]&amp;Table_wabobpsvr_AzureCalc_AzureCalcRateCard[[#This Row],[Price_Level]]&amp;Table_wabobpsvr_AzureCalc_AzureCalcRateCard[[#This Row],[Region]]</f>
        <v>Basic_D14 VM (Windows)B7</v>
      </c>
      <c r="B7240" s="1039">
        <v>7</v>
      </c>
      <c r="C7240" s="1039" t="s">
        <v>680</v>
      </c>
      <c r="D7240" s="1039" t="s">
        <v>175</v>
      </c>
      <c r="E7240" s="1039">
        <v>1.8273600000000001</v>
      </c>
      <c r="F7240" s="1039" t="s">
        <v>1095</v>
      </c>
      <c r="G7240" s="775" t="s">
        <v>4235</v>
      </c>
      <c r="H7240" s="775" t="s">
        <v>4235</v>
      </c>
      <c r="I7240" s="775" t="s">
        <v>6089</v>
      </c>
    </row>
    <row r="7241" spans="1:9">
      <c r="A7241" s="1039" t="str">
        <f>Table_wabobpsvr_AzureCalc_AzureCalcRateCard[[#This Row],[ServiceName]]&amp;Table_wabobpsvr_AzureCalc_AzureCalcRateCard[[#This Row],[Price_Level]]&amp;Table_wabobpsvr_AzureCalc_AzureCalcRateCard[[#This Row],[Region]]</f>
        <v>Basic_D14 VM (Windows)C7</v>
      </c>
      <c r="B7241" s="1039">
        <v>7</v>
      </c>
      <c r="C7241" s="1039" t="s">
        <v>680</v>
      </c>
      <c r="D7241" s="1039" t="s">
        <v>177</v>
      </c>
      <c r="E7241" s="1039">
        <v>1.7690399999999999</v>
      </c>
      <c r="F7241" s="1039" t="s">
        <v>1095</v>
      </c>
      <c r="G7241" s="775" t="s">
        <v>4235</v>
      </c>
      <c r="H7241" s="775" t="s">
        <v>4235</v>
      </c>
      <c r="I7241" s="775" t="s">
        <v>6089</v>
      </c>
    </row>
    <row r="7242" spans="1:9">
      <c r="A7242" s="775" t="str">
        <f>Table_wabobpsvr_AzureCalc_AzureCalcRateCard[[#This Row],[ServiceName]]&amp;Table_wabobpsvr_AzureCalc_AzureCalcRateCard[[#This Row],[Price_Level]]&amp;Table_wabobpsvr_AzureCalc_AzureCalcRateCard[[#This Row],[Region]]</f>
        <v>Basic_D14 VM (Windows)D7</v>
      </c>
      <c r="B7242" s="775">
        <v>7</v>
      </c>
      <c r="C7242" s="775" t="s">
        <v>680</v>
      </c>
      <c r="D7242" s="775" t="s">
        <v>176</v>
      </c>
      <c r="E7242" s="775">
        <v>1.71072</v>
      </c>
      <c r="F7242" s="775" t="s">
        <v>1095</v>
      </c>
      <c r="G7242" s="775" t="s">
        <v>4235</v>
      </c>
      <c r="H7242" s="775" t="s">
        <v>4235</v>
      </c>
      <c r="I7242" s="775" t="s">
        <v>6089</v>
      </c>
    </row>
    <row r="7243" spans="1:9">
      <c r="A7243" s="775" t="str">
        <f>Table_wabobpsvr_AzureCalc_AzureCalcRateCard[[#This Row],[ServiceName]]&amp;Table_wabobpsvr_AzureCalc_AzureCalcRateCard[[#This Row],[Price_Level]]&amp;Table_wabobpsvr_AzureCalc_AzureCalcRateCard[[#This Row],[Region]]</f>
        <v>Basic_D14 VM (Windows)MOSP8</v>
      </c>
      <c r="B7243" s="775">
        <v>8</v>
      </c>
      <c r="C7243" s="775" t="s">
        <v>680</v>
      </c>
      <c r="D7243" s="775" t="s">
        <v>606</v>
      </c>
      <c r="E7243" s="775">
        <v>2.2360000000000002</v>
      </c>
      <c r="F7243" s="775" t="s">
        <v>1095</v>
      </c>
      <c r="G7243" s="775" t="s">
        <v>4235</v>
      </c>
      <c r="H7243" s="775" t="s">
        <v>4235</v>
      </c>
      <c r="I7243" s="775" t="s">
        <v>6294</v>
      </c>
    </row>
    <row r="7244" spans="1:9">
      <c r="A7244" s="775" t="str">
        <f>Table_wabobpsvr_AzureCalc_AzureCalcRateCard[[#This Row],[ServiceName]]&amp;Table_wabobpsvr_AzureCalc_AzureCalcRateCard[[#This Row],[Price_Level]]&amp;Table_wabobpsvr_AzureCalc_AzureCalcRateCard[[#This Row],[Region]]</f>
        <v>Basic_D14 VM (Windows)A8</v>
      </c>
      <c r="B7244" s="775">
        <v>8</v>
      </c>
      <c r="C7244" s="775" t="s">
        <v>680</v>
      </c>
      <c r="D7244" s="775" t="s">
        <v>174</v>
      </c>
      <c r="E7244" s="775">
        <v>2.16892</v>
      </c>
      <c r="F7244" s="775" t="s">
        <v>1095</v>
      </c>
      <c r="G7244" s="775" t="s">
        <v>4235</v>
      </c>
      <c r="H7244" s="775" t="s">
        <v>4235</v>
      </c>
      <c r="I7244" s="775" t="s">
        <v>6294</v>
      </c>
    </row>
    <row r="7245" spans="1:9">
      <c r="A7245" s="775" t="str">
        <f>Table_wabobpsvr_AzureCalc_AzureCalcRateCard[[#This Row],[ServiceName]]&amp;Table_wabobpsvr_AzureCalc_AzureCalcRateCard[[#This Row],[Price_Level]]&amp;Table_wabobpsvr_AzureCalc_AzureCalcRateCard[[#This Row],[Region]]</f>
        <v>Basic_D14 VM (Windows)B8</v>
      </c>
      <c r="B7245" s="775">
        <v>8</v>
      </c>
      <c r="C7245" s="775" t="s">
        <v>680</v>
      </c>
      <c r="D7245" s="775" t="s">
        <v>175</v>
      </c>
      <c r="E7245" s="775">
        <v>2.1018400000000002</v>
      </c>
      <c r="F7245" s="775" t="s">
        <v>1095</v>
      </c>
      <c r="G7245" s="775" t="s">
        <v>4235</v>
      </c>
      <c r="H7245" s="775" t="s">
        <v>4235</v>
      </c>
      <c r="I7245" s="775" t="s">
        <v>6294</v>
      </c>
    </row>
    <row r="7246" spans="1:9">
      <c r="A7246" s="775" t="str">
        <f>Table_wabobpsvr_AzureCalc_AzureCalcRateCard[[#This Row],[ServiceName]]&amp;Table_wabobpsvr_AzureCalc_AzureCalcRateCard[[#This Row],[Price_Level]]&amp;Table_wabobpsvr_AzureCalc_AzureCalcRateCard[[#This Row],[Region]]</f>
        <v>Basic_D14 VM (Windows)C8</v>
      </c>
      <c r="B7246" s="775">
        <v>8</v>
      </c>
      <c r="C7246" s="775" t="s">
        <v>680</v>
      </c>
      <c r="D7246" s="775" t="s">
        <v>177</v>
      </c>
      <c r="E7246" s="775">
        <v>2.0347599999999999</v>
      </c>
      <c r="F7246" s="775" t="s">
        <v>1095</v>
      </c>
      <c r="G7246" s="775" t="s">
        <v>4235</v>
      </c>
      <c r="H7246" s="775" t="s">
        <v>4235</v>
      </c>
      <c r="I7246" s="775" t="s">
        <v>6294</v>
      </c>
    </row>
    <row r="7247" spans="1:9">
      <c r="A7247" s="1039" t="str">
        <f>Table_wabobpsvr_AzureCalc_AzureCalcRateCard[[#This Row],[ServiceName]]&amp;Table_wabobpsvr_AzureCalc_AzureCalcRateCard[[#This Row],[Price_Level]]&amp;Table_wabobpsvr_AzureCalc_AzureCalcRateCard[[#This Row],[Region]]</f>
        <v>Basic_D14 VM (Windows)D8</v>
      </c>
      <c r="B7247" s="1039">
        <v>8</v>
      </c>
      <c r="C7247" s="1039" t="s">
        <v>680</v>
      </c>
      <c r="D7247" s="1039" t="s">
        <v>176</v>
      </c>
      <c r="E7247" s="1039">
        <v>1.9676800000000001</v>
      </c>
      <c r="F7247" s="1039" t="s">
        <v>1095</v>
      </c>
      <c r="G7247" s="775" t="s">
        <v>4235</v>
      </c>
      <c r="H7247" s="775" t="s">
        <v>4235</v>
      </c>
      <c r="I7247" s="775" t="s">
        <v>6294</v>
      </c>
    </row>
    <row r="7248" spans="1:9">
      <c r="A7248" s="1039" t="str">
        <f>Table_wabobpsvr_AzureCalc_AzureCalcRateCard[[#This Row],[ServiceName]]&amp;Table_wabobpsvr_AzureCalc_AzureCalcRateCard[[#This Row],[Price_Level]]&amp;Table_wabobpsvr_AzureCalc_AzureCalcRateCard[[#This Row],[Region]]</f>
        <v>Basic_D14 VM (Windows)MOSP11</v>
      </c>
      <c r="B7248" s="1039">
        <v>11</v>
      </c>
      <c r="C7248" s="1039" t="s">
        <v>680</v>
      </c>
      <c r="D7248" s="1039" t="s">
        <v>606</v>
      </c>
      <c r="E7248" s="1039">
        <v>2.617</v>
      </c>
      <c r="F7248" s="1039" t="s">
        <v>1095</v>
      </c>
      <c r="G7248" s="775" t="s">
        <v>4235</v>
      </c>
      <c r="H7248" s="775" t="s">
        <v>4235</v>
      </c>
      <c r="I7248" s="775" t="s">
        <v>6295</v>
      </c>
    </row>
    <row r="7249" spans="1:9">
      <c r="A7249" s="775" t="str">
        <f>Table_wabobpsvr_AzureCalc_AzureCalcRateCard[[#This Row],[ServiceName]]&amp;Table_wabobpsvr_AzureCalc_AzureCalcRateCard[[#This Row],[Price_Level]]&amp;Table_wabobpsvr_AzureCalc_AzureCalcRateCard[[#This Row],[Region]]</f>
        <v>Basic_D14 VM (Windows)A11</v>
      </c>
      <c r="B7249" s="775">
        <v>11</v>
      </c>
      <c r="C7249" s="775" t="s">
        <v>680</v>
      </c>
      <c r="D7249" s="775" t="s">
        <v>174</v>
      </c>
      <c r="E7249" s="775">
        <v>2.5384899999999999</v>
      </c>
      <c r="F7249" s="775" t="s">
        <v>1095</v>
      </c>
      <c r="G7249" s="775" t="s">
        <v>4235</v>
      </c>
      <c r="H7249" s="775" t="s">
        <v>4235</v>
      </c>
      <c r="I7249" s="775" t="s">
        <v>6295</v>
      </c>
    </row>
    <row r="7250" spans="1:9">
      <c r="A7250" s="775" t="str">
        <f>Table_wabobpsvr_AzureCalc_AzureCalcRateCard[[#This Row],[ServiceName]]&amp;Table_wabobpsvr_AzureCalc_AzureCalcRateCard[[#This Row],[Price_Level]]&amp;Table_wabobpsvr_AzureCalc_AzureCalcRateCard[[#This Row],[Region]]</f>
        <v>Basic_D14 VM (Windows)B11</v>
      </c>
      <c r="B7250" s="775">
        <v>11</v>
      </c>
      <c r="C7250" s="775" t="s">
        <v>680</v>
      </c>
      <c r="D7250" s="775" t="s">
        <v>175</v>
      </c>
      <c r="E7250" s="775">
        <v>2.4599799999999998</v>
      </c>
      <c r="F7250" s="775" t="s">
        <v>1095</v>
      </c>
      <c r="G7250" s="775" t="s">
        <v>4235</v>
      </c>
      <c r="H7250" s="775" t="s">
        <v>4235</v>
      </c>
      <c r="I7250" s="775" t="s">
        <v>6295</v>
      </c>
    </row>
    <row r="7251" spans="1:9">
      <c r="A7251" s="775" t="str">
        <f>Table_wabobpsvr_AzureCalc_AzureCalcRateCard[[#This Row],[ServiceName]]&amp;Table_wabobpsvr_AzureCalc_AzureCalcRateCard[[#This Row],[Price_Level]]&amp;Table_wabobpsvr_AzureCalc_AzureCalcRateCard[[#This Row],[Region]]</f>
        <v>Basic_D14 VM (Windows)C11</v>
      </c>
      <c r="B7251" s="775">
        <v>11</v>
      </c>
      <c r="C7251" s="775" t="s">
        <v>680</v>
      </c>
      <c r="D7251" s="775" t="s">
        <v>177</v>
      </c>
      <c r="E7251" s="775">
        <v>2.3814700000000002</v>
      </c>
      <c r="F7251" s="775" t="s">
        <v>1095</v>
      </c>
      <c r="G7251" s="775" t="s">
        <v>4235</v>
      </c>
      <c r="H7251" s="775" t="s">
        <v>4235</v>
      </c>
      <c r="I7251" s="775" t="s">
        <v>6295</v>
      </c>
    </row>
    <row r="7252" spans="1:9">
      <c r="A7252" s="775" t="str">
        <f>Table_wabobpsvr_AzureCalc_AzureCalcRateCard[[#This Row],[ServiceName]]&amp;Table_wabobpsvr_AzureCalc_AzureCalcRateCard[[#This Row],[Price_Level]]&amp;Table_wabobpsvr_AzureCalc_AzureCalcRateCard[[#This Row],[Region]]</f>
        <v>Basic_D14 VM (Windows)D11</v>
      </c>
      <c r="B7252" s="775">
        <v>11</v>
      </c>
      <c r="C7252" s="775" t="s">
        <v>680</v>
      </c>
      <c r="D7252" s="775" t="s">
        <v>176</v>
      </c>
      <c r="E7252" s="775">
        <v>2.3029600000000001</v>
      </c>
      <c r="F7252" s="775" t="s">
        <v>1095</v>
      </c>
      <c r="G7252" s="775" t="s">
        <v>4235</v>
      </c>
      <c r="H7252" s="775" t="s">
        <v>4235</v>
      </c>
      <c r="I7252" s="775" t="s">
        <v>6295</v>
      </c>
    </row>
    <row r="7253" spans="1:9">
      <c r="A7253" s="775" t="str">
        <f>Table_wabobpsvr_AzureCalc_AzureCalcRateCard[[#This Row],[ServiceName]]&amp;Table_wabobpsvr_AzureCalc_AzureCalcRateCard[[#This Row],[Price_Level]]&amp;Table_wabobpsvr_AzureCalc_AzureCalcRateCard[[#This Row],[Region]]</f>
        <v>Basic_D14 VM (Windows)MOSP12</v>
      </c>
      <c r="B7253" s="775">
        <v>12</v>
      </c>
      <c r="C7253" s="775" t="s">
        <v>680</v>
      </c>
      <c r="D7253" s="775" t="s">
        <v>606</v>
      </c>
      <c r="E7253" s="775">
        <v>2.2759999999999998</v>
      </c>
      <c r="F7253" s="775" t="s">
        <v>1095</v>
      </c>
      <c r="G7253" s="775" t="s">
        <v>4235</v>
      </c>
      <c r="H7253" s="775" t="s">
        <v>4235</v>
      </c>
      <c r="I7253" s="775" t="s">
        <v>6296</v>
      </c>
    </row>
    <row r="7254" spans="1:9">
      <c r="A7254" s="775" t="str">
        <f>Table_wabobpsvr_AzureCalc_AzureCalcRateCard[[#This Row],[ServiceName]]&amp;Table_wabobpsvr_AzureCalc_AzureCalcRateCard[[#This Row],[Price_Level]]&amp;Table_wabobpsvr_AzureCalc_AzureCalcRateCard[[#This Row],[Region]]</f>
        <v>Basic_D14 VM (Windows)A12</v>
      </c>
      <c r="B7254" s="775">
        <v>12</v>
      </c>
      <c r="C7254" s="775" t="s">
        <v>680</v>
      </c>
      <c r="D7254" s="775" t="s">
        <v>174</v>
      </c>
      <c r="E7254" s="775">
        <v>2.2077200000000001</v>
      </c>
      <c r="F7254" s="775" t="s">
        <v>1095</v>
      </c>
      <c r="G7254" s="775" t="s">
        <v>4235</v>
      </c>
      <c r="H7254" s="775" t="s">
        <v>4235</v>
      </c>
      <c r="I7254" s="775" t="s">
        <v>6296</v>
      </c>
    </row>
    <row r="7255" spans="1:9">
      <c r="A7255" s="775" t="str">
        <f>Table_wabobpsvr_AzureCalc_AzureCalcRateCard[[#This Row],[ServiceName]]&amp;Table_wabobpsvr_AzureCalc_AzureCalcRateCard[[#This Row],[Price_Level]]&amp;Table_wabobpsvr_AzureCalc_AzureCalcRateCard[[#This Row],[Region]]</f>
        <v>Basic_D14 VM (Windows)B12</v>
      </c>
      <c r="B7255" s="775">
        <v>12</v>
      </c>
      <c r="C7255" s="775" t="s">
        <v>680</v>
      </c>
      <c r="D7255" s="775" t="s">
        <v>175</v>
      </c>
      <c r="E7255" s="775">
        <v>2.13944</v>
      </c>
      <c r="F7255" s="775" t="s">
        <v>1095</v>
      </c>
      <c r="G7255" s="775" t="s">
        <v>4235</v>
      </c>
      <c r="H7255" s="775" t="s">
        <v>4235</v>
      </c>
      <c r="I7255" s="775" t="s">
        <v>6296</v>
      </c>
    </row>
    <row r="7256" spans="1:9">
      <c r="A7256" s="775" t="str">
        <f>Table_wabobpsvr_AzureCalc_AzureCalcRateCard[[#This Row],[ServiceName]]&amp;Table_wabobpsvr_AzureCalc_AzureCalcRateCard[[#This Row],[Price_Level]]&amp;Table_wabobpsvr_AzureCalc_AzureCalcRateCard[[#This Row],[Region]]</f>
        <v>Basic_D14 VM (Windows)C12</v>
      </c>
      <c r="B7256" s="775">
        <v>12</v>
      </c>
      <c r="C7256" s="775" t="s">
        <v>680</v>
      </c>
      <c r="D7256" s="775" t="s">
        <v>177</v>
      </c>
      <c r="E7256" s="775">
        <v>2.0711599999999999</v>
      </c>
      <c r="F7256" s="775" t="s">
        <v>1095</v>
      </c>
      <c r="G7256" s="775" t="s">
        <v>4235</v>
      </c>
      <c r="H7256" s="775" t="s">
        <v>4235</v>
      </c>
      <c r="I7256" s="775" t="s">
        <v>6296</v>
      </c>
    </row>
    <row r="7257" spans="1:9">
      <c r="A7257" s="1039" t="str">
        <f>Table_wabobpsvr_AzureCalc_AzureCalcRateCard[[#This Row],[ServiceName]]&amp;Table_wabobpsvr_AzureCalc_AzureCalcRateCard[[#This Row],[Price_Level]]&amp;Table_wabobpsvr_AzureCalc_AzureCalcRateCard[[#This Row],[Region]]</f>
        <v>Basic_D14 VM (Windows)D12</v>
      </c>
      <c r="B7257" s="1039">
        <v>12</v>
      </c>
      <c r="C7257" s="1039" t="s">
        <v>680</v>
      </c>
      <c r="D7257" s="1039" t="s">
        <v>176</v>
      </c>
      <c r="E7257" s="1039">
        <v>2.0028800000000002</v>
      </c>
      <c r="F7257" s="1039" t="s">
        <v>1095</v>
      </c>
      <c r="G7257" s="775" t="s">
        <v>4235</v>
      </c>
      <c r="H7257" s="775" t="s">
        <v>4235</v>
      </c>
      <c r="I7257" s="775" t="s">
        <v>6296</v>
      </c>
    </row>
    <row r="7258" spans="1:9">
      <c r="A7258" s="775" t="str">
        <f>Table_wabobpsvr_AzureCalc_AzureCalcRateCard[[#This Row],[ServiceName]]&amp;Table_wabobpsvr_AzureCalc_AzureCalcRateCard[[#This Row],[Price_Level]]&amp;Table_wabobpsvr_AzureCalc_AzureCalcRateCard[[#This Row],[Region]]</f>
        <v>Basic_D14 VM (Windows)MOSP3</v>
      </c>
      <c r="B7258" s="775">
        <v>3</v>
      </c>
      <c r="C7258" s="775" t="s">
        <v>680</v>
      </c>
      <c r="D7258" s="775" t="s">
        <v>606</v>
      </c>
      <c r="E7258" s="775">
        <v>2.1379999999999999</v>
      </c>
      <c r="F7258" s="775" t="s">
        <v>1095</v>
      </c>
      <c r="G7258" s="775" t="s">
        <v>4235</v>
      </c>
      <c r="H7258" s="775" t="s">
        <v>4235</v>
      </c>
      <c r="I7258" s="775" t="s">
        <v>6297</v>
      </c>
    </row>
    <row r="7259" spans="1:9">
      <c r="A7259" s="1039" t="str">
        <f>Table_wabobpsvr_AzureCalc_AzureCalcRateCard[[#This Row],[ServiceName]]&amp;Table_wabobpsvr_AzureCalc_AzureCalcRateCard[[#This Row],[Price_Level]]&amp;Table_wabobpsvr_AzureCalc_AzureCalcRateCard[[#This Row],[Region]]</f>
        <v>Basic_D14 VM (Windows)A3</v>
      </c>
      <c r="B7259" s="1039">
        <v>3</v>
      </c>
      <c r="C7259" s="1039" t="s">
        <v>680</v>
      </c>
      <c r="D7259" s="1039" t="s">
        <v>174</v>
      </c>
      <c r="E7259" s="1039">
        <v>2.0738599999999998</v>
      </c>
      <c r="F7259" s="1039" t="s">
        <v>1095</v>
      </c>
      <c r="G7259" s="775" t="s">
        <v>4235</v>
      </c>
      <c r="H7259" s="775" t="s">
        <v>4235</v>
      </c>
      <c r="I7259" s="775" t="s">
        <v>6297</v>
      </c>
    </row>
    <row r="7260" spans="1:9">
      <c r="A7260" s="775" t="str">
        <f>Table_wabobpsvr_AzureCalc_AzureCalcRateCard[[#This Row],[ServiceName]]&amp;Table_wabobpsvr_AzureCalc_AzureCalcRateCard[[#This Row],[Price_Level]]&amp;Table_wabobpsvr_AzureCalc_AzureCalcRateCard[[#This Row],[Region]]</f>
        <v>Basic_D14 VM (Windows)B3</v>
      </c>
      <c r="B7260" s="775">
        <v>3</v>
      </c>
      <c r="C7260" s="775" t="s">
        <v>680</v>
      </c>
      <c r="D7260" s="775" t="s">
        <v>175</v>
      </c>
      <c r="E7260" s="775">
        <v>2.0097200000000002</v>
      </c>
      <c r="F7260" s="775" t="s">
        <v>1095</v>
      </c>
      <c r="G7260" s="775" t="s">
        <v>4235</v>
      </c>
      <c r="H7260" s="775" t="s">
        <v>4235</v>
      </c>
      <c r="I7260" s="775" t="s">
        <v>6297</v>
      </c>
    </row>
    <row r="7261" spans="1:9">
      <c r="A7261" s="775" t="str">
        <f>Table_wabobpsvr_AzureCalc_AzureCalcRateCard[[#This Row],[ServiceName]]&amp;Table_wabobpsvr_AzureCalc_AzureCalcRateCard[[#This Row],[Price_Level]]&amp;Table_wabobpsvr_AzureCalc_AzureCalcRateCard[[#This Row],[Region]]</f>
        <v>Basic_D14 VM (Windows)C3</v>
      </c>
      <c r="B7261" s="775">
        <v>3</v>
      </c>
      <c r="C7261" s="775" t="s">
        <v>680</v>
      </c>
      <c r="D7261" s="775" t="s">
        <v>177</v>
      </c>
      <c r="E7261" s="775">
        <v>1.9455800000000001</v>
      </c>
      <c r="F7261" s="775" t="s">
        <v>1095</v>
      </c>
      <c r="G7261" s="775" t="s">
        <v>4235</v>
      </c>
      <c r="H7261" s="775" t="s">
        <v>4235</v>
      </c>
      <c r="I7261" s="775" t="s">
        <v>6297</v>
      </c>
    </row>
    <row r="7262" spans="1:9">
      <c r="A7262" s="775" t="str">
        <f>Table_wabobpsvr_AzureCalc_AzureCalcRateCard[[#This Row],[ServiceName]]&amp;Table_wabobpsvr_AzureCalc_AzureCalcRateCard[[#This Row],[Price_Level]]&amp;Table_wabobpsvr_AzureCalc_AzureCalcRateCard[[#This Row],[Region]]</f>
        <v>Basic_D14 VM (Windows)D3</v>
      </c>
      <c r="B7262" s="775">
        <v>3</v>
      </c>
      <c r="C7262" s="775" t="s">
        <v>680</v>
      </c>
      <c r="D7262" s="775" t="s">
        <v>176</v>
      </c>
      <c r="E7262" s="775">
        <v>1.88144</v>
      </c>
      <c r="F7262" s="775" t="s">
        <v>1095</v>
      </c>
      <c r="G7262" s="775" t="s">
        <v>4235</v>
      </c>
      <c r="H7262" s="775" t="s">
        <v>4235</v>
      </c>
      <c r="I7262" s="775" t="s">
        <v>6297</v>
      </c>
    </row>
    <row r="7263" spans="1:9">
      <c r="A7263" s="775" t="str">
        <f>Table_wabobpsvr_AzureCalc_AzureCalcRateCard[[#This Row],[ServiceName]]&amp;Table_wabobpsvr_AzureCalc_AzureCalcRateCard[[#This Row],[Price_Level]]&amp;Table_wabobpsvr_AzureCalc_AzureCalcRateCard[[#This Row],[Region]]</f>
        <v>Basic_D14 VM (Windows)MOSP6</v>
      </c>
      <c r="B7263" s="775">
        <v>6</v>
      </c>
      <c r="C7263" s="775" t="s">
        <v>680</v>
      </c>
      <c r="D7263" s="775" t="s">
        <v>606</v>
      </c>
      <c r="E7263" s="775">
        <v>2.1379999999999999</v>
      </c>
      <c r="F7263" s="775" t="s">
        <v>1095</v>
      </c>
      <c r="G7263" s="775" t="s">
        <v>4235</v>
      </c>
      <c r="H7263" s="775" t="s">
        <v>4235</v>
      </c>
      <c r="I7263" s="775" t="s">
        <v>6298</v>
      </c>
    </row>
    <row r="7264" spans="1:9">
      <c r="A7264" s="775" t="str">
        <f>Table_wabobpsvr_AzureCalc_AzureCalcRateCard[[#This Row],[ServiceName]]&amp;Table_wabobpsvr_AzureCalc_AzureCalcRateCard[[#This Row],[Price_Level]]&amp;Table_wabobpsvr_AzureCalc_AzureCalcRateCard[[#This Row],[Region]]</f>
        <v>Basic_D14 VM (Windows)A6</v>
      </c>
      <c r="B7264" s="775">
        <v>6</v>
      </c>
      <c r="C7264" s="775" t="s">
        <v>680</v>
      </c>
      <c r="D7264" s="775" t="s">
        <v>174</v>
      </c>
      <c r="E7264" s="775">
        <v>2.0738599999999998</v>
      </c>
      <c r="F7264" s="775" t="s">
        <v>1095</v>
      </c>
      <c r="G7264" s="775" t="s">
        <v>4235</v>
      </c>
      <c r="H7264" s="775" t="s">
        <v>4235</v>
      </c>
      <c r="I7264" s="775" t="s">
        <v>6298</v>
      </c>
    </row>
    <row r="7265" spans="1:9">
      <c r="A7265" s="775" t="str">
        <f>Table_wabobpsvr_AzureCalc_AzureCalcRateCard[[#This Row],[ServiceName]]&amp;Table_wabobpsvr_AzureCalc_AzureCalcRateCard[[#This Row],[Price_Level]]&amp;Table_wabobpsvr_AzureCalc_AzureCalcRateCard[[#This Row],[Region]]</f>
        <v>Basic_D14 VM (Windows)B6</v>
      </c>
      <c r="B7265" s="775">
        <v>6</v>
      </c>
      <c r="C7265" s="775" t="s">
        <v>680</v>
      </c>
      <c r="D7265" s="775" t="s">
        <v>175</v>
      </c>
      <c r="E7265" s="775">
        <v>2.0097200000000002</v>
      </c>
      <c r="F7265" s="775" t="s">
        <v>1095</v>
      </c>
      <c r="G7265" s="775" t="s">
        <v>4235</v>
      </c>
      <c r="H7265" s="775" t="s">
        <v>4235</v>
      </c>
      <c r="I7265" s="775" t="s">
        <v>6298</v>
      </c>
    </row>
    <row r="7266" spans="1:9">
      <c r="A7266" s="775" t="str">
        <f>Table_wabobpsvr_AzureCalc_AzureCalcRateCard[[#This Row],[ServiceName]]&amp;Table_wabobpsvr_AzureCalc_AzureCalcRateCard[[#This Row],[Price_Level]]&amp;Table_wabobpsvr_AzureCalc_AzureCalcRateCard[[#This Row],[Region]]</f>
        <v>Basic_D14 VM (Windows)C6</v>
      </c>
      <c r="B7266" s="775">
        <v>6</v>
      </c>
      <c r="C7266" s="775" t="s">
        <v>680</v>
      </c>
      <c r="D7266" s="775" t="s">
        <v>177</v>
      </c>
      <c r="E7266" s="775">
        <v>1.9455800000000001</v>
      </c>
      <c r="F7266" s="775" t="s">
        <v>1095</v>
      </c>
      <c r="G7266" s="775" t="s">
        <v>4235</v>
      </c>
      <c r="H7266" s="775" t="s">
        <v>4235</v>
      </c>
      <c r="I7266" s="775" t="s">
        <v>6298</v>
      </c>
    </row>
    <row r="7267" spans="1:9">
      <c r="A7267" s="775" t="str">
        <f>Table_wabobpsvr_AzureCalc_AzureCalcRateCard[[#This Row],[ServiceName]]&amp;Table_wabobpsvr_AzureCalc_AzureCalcRateCard[[#This Row],[Price_Level]]&amp;Table_wabobpsvr_AzureCalc_AzureCalcRateCard[[#This Row],[Region]]</f>
        <v>Basic_D14 VM (Windows)D6</v>
      </c>
      <c r="B7267" s="775">
        <v>6</v>
      </c>
      <c r="C7267" s="775" t="s">
        <v>680</v>
      </c>
      <c r="D7267" s="775" t="s">
        <v>176</v>
      </c>
      <c r="E7267" s="775">
        <v>1.88144</v>
      </c>
      <c r="F7267" s="775" t="s">
        <v>1095</v>
      </c>
      <c r="G7267" s="775" t="s">
        <v>4235</v>
      </c>
      <c r="H7267" s="775" t="s">
        <v>4235</v>
      </c>
      <c r="I7267" s="775" t="s">
        <v>6298</v>
      </c>
    </row>
    <row r="7268" spans="1:9">
      <c r="A7268" s="775" t="str">
        <f>Table_wabobpsvr_AzureCalc_AzureCalcRateCard[[#This Row],[ServiceName]]&amp;Table_wabobpsvr_AzureCalc_AzureCalcRateCard[[#This Row],[Price_Level]]&amp;Table_wabobpsvr_AzureCalc_AzureCalcRateCard[[#This Row],[Region]]</f>
        <v>Basic_D14 VM (Windows)MOSP2</v>
      </c>
      <c r="B7268" s="775">
        <v>2</v>
      </c>
      <c r="C7268" s="775" t="s">
        <v>680</v>
      </c>
      <c r="D7268" s="775" t="s">
        <v>606</v>
      </c>
      <c r="E7268" s="775">
        <v>1.944</v>
      </c>
      <c r="F7268" s="775" t="s">
        <v>1095</v>
      </c>
      <c r="G7268" s="775" t="s">
        <v>4235</v>
      </c>
      <c r="H7268" s="775" t="s">
        <v>4235</v>
      </c>
      <c r="I7268" s="775" t="s">
        <v>6299</v>
      </c>
    </row>
    <row r="7269" spans="1:9">
      <c r="A7269" s="775" t="str">
        <f>Table_wabobpsvr_AzureCalc_AzureCalcRateCard[[#This Row],[ServiceName]]&amp;Table_wabobpsvr_AzureCalc_AzureCalcRateCard[[#This Row],[Price_Level]]&amp;Table_wabobpsvr_AzureCalc_AzureCalcRateCard[[#This Row],[Region]]</f>
        <v>Basic_D14 VM (Windows)A2</v>
      </c>
      <c r="B7269" s="775">
        <v>2</v>
      </c>
      <c r="C7269" s="775" t="s">
        <v>680</v>
      </c>
      <c r="D7269" s="775" t="s">
        <v>174</v>
      </c>
      <c r="E7269" s="775">
        <v>1.88568</v>
      </c>
      <c r="F7269" s="775" t="s">
        <v>1095</v>
      </c>
      <c r="G7269" s="775" t="s">
        <v>4235</v>
      </c>
      <c r="H7269" s="775" t="s">
        <v>4235</v>
      </c>
      <c r="I7269" s="775" t="s">
        <v>6299</v>
      </c>
    </row>
    <row r="7270" spans="1:9">
      <c r="A7270" s="775" t="str">
        <f>Table_wabobpsvr_AzureCalc_AzureCalcRateCard[[#This Row],[ServiceName]]&amp;Table_wabobpsvr_AzureCalc_AzureCalcRateCard[[#This Row],[Price_Level]]&amp;Table_wabobpsvr_AzureCalc_AzureCalcRateCard[[#This Row],[Region]]</f>
        <v>Basic_D14 VM (Windows)B2</v>
      </c>
      <c r="B7270" s="775">
        <v>2</v>
      </c>
      <c r="C7270" s="775" t="s">
        <v>680</v>
      </c>
      <c r="D7270" s="775" t="s">
        <v>175</v>
      </c>
      <c r="E7270" s="775">
        <v>1.8273600000000001</v>
      </c>
      <c r="F7270" s="775" t="s">
        <v>1095</v>
      </c>
      <c r="G7270" s="775" t="s">
        <v>4235</v>
      </c>
      <c r="H7270" s="775" t="s">
        <v>4235</v>
      </c>
      <c r="I7270" s="775" t="s">
        <v>6299</v>
      </c>
    </row>
    <row r="7271" spans="1:9">
      <c r="A7271" s="775" t="str">
        <f>Table_wabobpsvr_AzureCalc_AzureCalcRateCard[[#This Row],[ServiceName]]&amp;Table_wabobpsvr_AzureCalc_AzureCalcRateCard[[#This Row],[Price_Level]]&amp;Table_wabobpsvr_AzureCalc_AzureCalcRateCard[[#This Row],[Region]]</f>
        <v>Basic_D14 VM (Windows)C2</v>
      </c>
      <c r="B7271" s="775">
        <v>2</v>
      </c>
      <c r="C7271" s="775" t="s">
        <v>680</v>
      </c>
      <c r="D7271" s="775" t="s">
        <v>177</v>
      </c>
      <c r="E7271" s="775">
        <v>1.7690399999999999</v>
      </c>
      <c r="F7271" s="775" t="s">
        <v>1095</v>
      </c>
      <c r="G7271" s="775" t="s">
        <v>4235</v>
      </c>
      <c r="H7271" s="775" t="s">
        <v>4235</v>
      </c>
      <c r="I7271" s="775" t="s">
        <v>6299</v>
      </c>
    </row>
    <row r="7272" spans="1:9">
      <c r="A7272" s="775" t="str">
        <f>Table_wabobpsvr_AzureCalc_AzureCalcRateCard[[#This Row],[ServiceName]]&amp;Table_wabobpsvr_AzureCalc_AzureCalcRateCard[[#This Row],[Price_Level]]&amp;Table_wabobpsvr_AzureCalc_AzureCalcRateCard[[#This Row],[Region]]</f>
        <v>Basic_D14 VM (Windows)D2</v>
      </c>
      <c r="B7272" s="775">
        <v>2</v>
      </c>
      <c r="C7272" s="775" t="s">
        <v>680</v>
      </c>
      <c r="D7272" s="775" t="s">
        <v>176</v>
      </c>
      <c r="E7272" s="775">
        <v>1.71072</v>
      </c>
      <c r="F7272" s="775" t="s">
        <v>1095</v>
      </c>
      <c r="G7272" s="775" t="s">
        <v>4235</v>
      </c>
      <c r="H7272" s="775" t="s">
        <v>4235</v>
      </c>
      <c r="I7272" s="775" t="s">
        <v>6299</v>
      </c>
    </row>
    <row r="7273" spans="1:9">
      <c r="A7273" s="775" t="str">
        <f>Table_wabobpsvr_AzureCalc_AzureCalcRateCard[[#This Row],[ServiceName]]&amp;Table_wabobpsvr_AzureCalc_AzureCalcRateCard[[#This Row],[Price_Level]]&amp;Table_wabobpsvr_AzureCalc_AzureCalcRateCard[[#This Row],[Region]]</f>
        <v>Basic_D14 VM (Windows)MOSP5</v>
      </c>
      <c r="B7273" s="775">
        <v>5</v>
      </c>
      <c r="C7273" s="775" t="s">
        <v>680</v>
      </c>
      <c r="D7273" s="775" t="s">
        <v>606</v>
      </c>
      <c r="E7273" s="775">
        <v>2.1379999999999999</v>
      </c>
      <c r="F7273" s="775" t="s">
        <v>1095</v>
      </c>
      <c r="G7273" s="775" t="s">
        <v>4235</v>
      </c>
      <c r="H7273" s="775" t="s">
        <v>4235</v>
      </c>
      <c r="I7273" s="775" t="s">
        <v>6300</v>
      </c>
    </row>
    <row r="7274" spans="1:9">
      <c r="A7274" s="775" t="str">
        <f>Table_wabobpsvr_AzureCalc_AzureCalcRateCard[[#This Row],[ServiceName]]&amp;Table_wabobpsvr_AzureCalc_AzureCalcRateCard[[#This Row],[Price_Level]]&amp;Table_wabobpsvr_AzureCalc_AzureCalcRateCard[[#This Row],[Region]]</f>
        <v>Basic_D14 VM (Windows)A5</v>
      </c>
      <c r="B7274" s="775">
        <v>5</v>
      </c>
      <c r="C7274" s="775" t="s">
        <v>680</v>
      </c>
      <c r="D7274" s="775" t="s">
        <v>174</v>
      </c>
      <c r="E7274" s="775">
        <v>2.0738599999999998</v>
      </c>
      <c r="F7274" s="775" t="s">
        <v>1095</v>
      </c>
      <c r="G7274" s="775" t="s">
        <v>4235</v>
      </c>
      <c r="H7274" s="775" t="s">
        <v>4235</v>
      </c>
      <c r="I7274" s="775" t="s">
        <v>6300</v>
      </c>
    </row>
    <row r="7275" spans="1:9">
      <c r="A7275" s="1039" t="str">
        <f>Table_wabobpsvr_AzureCalc_AzureCalcRateCard[[#This Row],[ServiceName]]&amp;Table_wabobpsvr_AzureCalc_AzureCalcRateCard[[#This Row],[Price_Level]]&amp;Table_wabobpsvr_AzureCalc_AzureCalcRateCard[[#This Row],[Region]]</f>
        <v>Basic_D14 VM (Windows)B5</v>
      </c>
      <c r="B7275" s="1039">
        <v>5</v>
      </c>
      <c r="C7275" s="1039" t="s">
        <v>680</v>
      </c>
      <c r="D7275" s="1039" t="s">
        <v>175</v>
      </c>
      <c r="E7275" s="1039">
        <v>2.0097200000000002</v>
      </c>
      <c r="F7275" s="1039" t="s">
        <v>1095</v>
      </c>
      <c r="G7275" s="775" t="s">
        <v>4235</v>
      </c>
      <c r="H7275" s="775" t="s">
        <v>4235</v>
      </c>
      <c r="I7275" s="775" t="s">
        <v>6300</v>
      </c>
    </row>
    <row r="7276" spans="1:9">
      <c r="A7276" s="1039" t="str">
        <f>Table_wabobpsvr_AzureCalc_AzureCalcRateCard[[#This Row],[ServiceName]]&amp;Table_wabobpsvr_AzureCalc_AzureCalcRateCard[[#This Row],[Price_Level]]&amp;Table_wabobpsvr_AzureCalc_AzureCalcRateCard[[#This Row],[Region]]</f>
        <v>Basic_D14 VM (Windows)C5</v>
      </c>
      <c r="B7276" s="1039">
        <v>5</v>
      </c>
      <c r="C7276" s="1039" t="s">
        <v>680</v>
      </c>
      <c r="D7276" s="1039" t="s">
        <v>177</v>
      </c>
      <c r="E7276" s="1039">
        <v>1.9455800000000001</v>
      </c>
      <c r="F7276" s="1039" t="s">
        <v>1095</v>
      </c>
      <c r="G7276" s="775" t="s">
        <v>4235</v>
      </c>
      <c r="H7276" s="775" t="s">
        <v>4235</v>
      </c>
      <c r="I7276" s="775" t="s">
        <v>6300</v>
      </c>
    </row>
    <row r="7277" spans="1:9">
      <c r="A7277" s="1039" t="str">
        <f>Table_wabobpsvr_AzureCalc_AzureCalcRateCard[[#This Row],[ServiceName]]&amp;Table_wabobpsvr_AzureCalc_AzureCalcRateCard[[#This Row],[Price_Level]]&amp;Table_wabobpsvr_AzureCalc_AzureCalcRateCard[[#This Row],[Region]]</f>
        <v>Basic_D14 VM (Windows)D5</v>
      </c>
      <c r="B7277" s="1039">
        <v>5</v>
      </c>
      <c r="C7277" s="1039" t="s">
        <v>680</v>
      </c>
      <c r="D7277" s="1039" t="s">
        <v>176</v>
      </c>
      <c r="E7277" s="1039">
        <v>1.88144</v>
      </c>
      <c r="F7277" s="1039" t="s">
        <v>1095</v>
      </c>
      <c r="G7277" s="775" t="s">
        <v>4235</v>
      </c>
      <c r="H7277" s="775" t="s">
        <v>4235</v>
      </c>
      <c r="I7277" s="775" t="s">
        <v>6300</v>
      </c>
    </row>
    <row r="7278" spans="1:9">
      <c r="A7278" s="775" t="str">
        <f>Table_wabobpsvr_AzureCalc_AzureCalcRateCard[[#This Row],[ServiceName]]&amp;Table_wabobpsvr_AzureCalc_AzureCalcRateCard[[#This Row],[Price_Level]]&amp;Table_wabobpsvr_AzureCalc_AzureCalcRateCard[[#This Row],[Region]]</f>
        <v>Basic_D14 VM (Windows)MOSP1</v>
      </c>
      <c r="B7278" s="775">
        <v>1</v>
      </c>
      <c r="C7278" s="775" t="s">
        <v>680</v>
      </c>
      <c r="D7278" s="775" t="s">
        <v>606</v>
      </c>
      <c r="E7278" s="775">
        <v>1.944</v>
      </c>
      <c r="F7278" s="775" t="s">
        <v>1095</v>
      </c>
      <c r="G7278" s="775" t="s">
        <v>4235</v>
      </c>
      <c r="H7278" s="775" t="s">
        <v>4235</v>
      </c>
      <c r="I7278" s="775" t="s">
        <v>6301</v>
      </c>
    </row>
    <row r="7279" spans="1:9">
      <c r="A7279" s="1039" t="str">
        <f>Table_wabobpsvr_AzureCalc_AzureCalcRateCard[[#This Row],[ServiceName]]&amp;Table_wabobpsvr_AzureCalc_AzureCalcRateCard[[#This Row],[Price_Level]]&amp;Table_wabobpsvr_AzureCalc_AzureCalcRateCard[[#This Row],[Region]]</f>
        <v>Basic_D14 VM (Windows)A1</v>
      </c>
      <c r="B7279" s="1039">
        <v>1</v>
      </c>
      <c r="C7279" s="1039" t="s">
        <v>680</v>
      </c>
      <c r="D7279" s="1039" t="s">
        <v>174</v>
      </c>
      <c r="E7279" s="1039">
        <v>1.88568</v>
      </c>
      <c r="F7279" s="1039" t="s">
        <v>1095</v>
      </c>
      <c r="G7279" s="775" t="s">
        <v>4235</v>
      </c>
      <c r="H7279" s="775" t="s">
        <v>4235</v>
      </c>
      <c r="I7279" s="775" t="s">
        <v>6301</v>
      </c>
    </row>
    <row r="7280" spans="1:9">
      <c r="A7280" s="1039" t="str">
        <f>Table_wabobpsvr_AzureCalc_AzureCalcRateCard[[#This Row],[ServiceName]]&amp;Table_wabobpsvr_AzureCalc_AzureCalcRateCard[[#This Row],[Price_Level]]&amp;Table_wabobpsvr_AzureCalc_AzureCalcRateCard[[#This Row],[Region]]</f>
        <v>Basic_D14 VM (Windows)B1</v>
      </c>
      <c r="B7280" s="1039">
        <v>1</v>
      </c>
      <c r="C7280" s="1039" t="s">
        <v>680</v>
      </c>
      <c r="D7280" s="1039" t="s">
        <v>175</v>
      </c>
      <c r="E7280" s="1039">
        <v>1.8273600000000001</v>
      </c>
      <c r="F7280" s="1039" t="s">
        <v>1095</v>
      </c>
      <c r="G7280" s="775" t="s">
        <v>4235</v>
      </c>
      <c r="H7280" s="775" t="s">
        <v>4235</v>
      </c>
      <c r="I7280" s="775" t="s">
        <v>6301</v>
      </c>
    </row>
    <row r="7281" spans="1:9">
      <c r="A7281" s="1039" t="str">
        <f>Table_wabobpsvr_AzureCalc_AzureCalcRateCard[[#This Row],[ServiceName]]&amp;Table_wabobpsvr_AzureCalc_AzureCalcRateCard[[#This Row],[Price_Level]]&amp;Table_wabobpsvr_AzureCalc_AzureCalcRateCard[[#This Row],[Region]]</f>
        <v>Basic_D14 VM (Windows)C1</v>
      </c>
      <c r="B7281" s="1039">
        <v>1</v>
      </c>
      <c r="C7281" s="1039" t="s">
        <v>680</v>
      </c>
      <c r="D7281" s="1039" t="s">
        <v>177</v>
      </c>
      <c r="E7281" s="1039">
        <v>1.7690399999999999</v>
      </c>
      <c r="F7281" s="1039" t="s">
        <v>1095</v>
      </c>
      <c r="G7281" s="775" t="s">
        <v>4235</v>
      </c>
      <c r="H7281" s="775" t="s">
        <v>4235</v>
      </c>
      <c r="I7281" s="775" t="s">
        <v>6301</v>
      </c>
    </row>
    <row r="7282" spans="1:9">
      <c r="A7282" s="1039" t="str">
        <f>Table_wabobpsvr_AzureCalc_AzureCalcRateCard[[#This Row],[ServiceName]]&amp;Table_wabobpsvr_AzureCalc_AzureCalcRateCard[[#This Row],[Price_Level]]&amp;Table_wabobpsvr_AzureCalc_AzureCalcRateCard[[#This Row],[Region]]</f>
        <v>Basic_D14 VM (Windows)D1</v>
      </c>
      <c r="B7282" s="1039">
        <v>1</v>
      </c>
      <c r="C7282" s="1039" t="s">
        <v>680</v>
      </c>
      <c r="D7282" s="1039" t="s">
        <v>176</v>
      </c>
      <c r="E7282" s="1039">
        <v>1.71072</v>
      </c>
      <c r="F7282" s="1039" t="s">
        <v>1095</v>
      </c>
      <c r="G7282" s="775" t="s">
        <v>4235</v>
      </c>
      <c r="H7282" s="775" t="s">
        <v>4235</v>
      </c>
      <c r="I7282" s="775" t="s">
        <v>6301</v>
      </c>
    </row>
    <row r="7283" spans="1:9">
      <c r="A7283" s="1039" t="str">
        <f>Table_wabobpsvr_AzureCalc_AzureCalcRateCard[[#This Row],[ServiceName]]&amp;Table_wabobpsvr_AzureCalc_AzureCalcRateCard[[#This Row],[Price_Level]]&amp;Table_wabobpsvr_AzureCalc_AzureCalcRateCard[[#This Row],[Region]]</f>
        <v>Basic_D14 VM (Windows)MOSP4</v>
      </c>
      <c r="B7283" s="1039">
        <v>4</v>
      </c>
      <c r="C7283" s="1039" t="s">
        <v>680</v>
      </c>
      <c r="D7283" s="1039" t="s">
        <v>606</v>
      </c>
      <c r="E7283" s="1039">
        <v>2.1379999999999999</v>
      </c>
      <c r="F7283" s="1039" t="s">
        <v>1095</v>
      </c>
      <c r="G7283" s="775" t="s">
        <v>4235</v>
      </c>
      <c r="H7283" s="775" t="s">
        <v>4235</v>
      </c>
      <c r="I7283" s="775" t="s">
        <v>6302</v>
      </c>
    </row>
    <row r="7284" spans="1:9">
      <c r="A7284" s="1039" t="str">
        <f>Table_wabobpsvr_AzureCalc_AzureCalcRateCard[[#This Row],[ServiceName]]&amp;Table_wabobpsvr_AzureCalc_AzureCalcRateCard[[#This Row],[Price_Level]]&amp;Table_wabobpsvr_AzureCalc_AzureCalcRateCard[[#This Row],[Region]]</f>
        <v>Basic_D14 VM (Windows)A4</v>
      </c>
      <c r="B7284" s="1039">
        <v>4</v>
      </c>
      <c r="C7284" s="1039" t="s">
        <v>680</v>
      </c>
      <c r="D7284" s="1039" t="s">
        <v>174</v>
      </c>
      <c r="E7284" s="1039">
        <v>2.0738599999999998</v>
      </c>
      <c r="F7284" s="1039" t="s">
        <v>1095</v>
      </c>
      <c r="G7284" s="775" t="s">
        <v>4235</v>
      </c>
      <c r="H7284" s="775" t="s">
        <v>4235</v>
      </c>
      <c r="I7284" s="775" t="s">
        <v>6302</v>
      </c>
    </row>
    <row r="7285" spans="1:9">
      <c r="A7285" s="1039" t="str">
        <f>Table_wabobpsvr_AzureCalc_AzureCalcRateCard[[#This Row],[ServiceName]]&amp;Table_wabobpsvr_AzureCalc_AzureCalcRateCard[[#This Row],[Price_Level]]&amp;Table_wabobpsvr_AzureCalc_AzureCalcRateCard[[#This Row],[Region]]</f>
        <v>Basic_D14 VM (Windows)B4</v>
      </c>
      <c r="B7285" s="1039">
        <v>4</v>
      </c>
      <c r="C7285" s="1039" t="s">
        <v>680</v>
      </c>
      <c r="D7285" s="1039" t="s">
        <v>175</v>
      </c>
      <c r="E7285" s="1039">
        <v>2.0097200000000002</v>
      </c>
      <c r="F7285" s="1039" t="s">
        <v>1095</v>
      </c>
      <c r="G7285" s="775" t="s">
        <v>4235</v>
      </c>
      <c r="H7285" s="775" t="s">
        <v>4235</v>
      </c>
      <c r="I7285" s="775" t="s">
        <v>6302</v>
      </c>
    </row>
    <row r="7286" spans="1:9">
      <c r="A7286" s="775" t="str">
        <f>Table_wabobpsvr_AzureCalc_AzureCalcRateCard[[#This Row],[ServiceName]]&amp;Table_wabobpsvr_AzureCalc_AzureCalcRateCard[[#This Row],[Price_Level]]&amp;Table_wabobpsvr_AzureCalc_AzureCalcRateCard[[#This Row],[Region]]</f>
        <v>Basic_D14 VM (Windows)C4</v>
      </c>
      <c r="B7286" s="775">
        <v>4</v>
      </c>
      <c r="C7286" s="775" t="s">
        <v>680</v>
      </c>
      <c r="D7286" s="775" t="s">
        <v>177</v>
      </c>
      <c r="E7286" s="775">
        <v>1.9455800000000001</v>
      </c>
      <c r="F7286" s="775" t="s">
        <v>1095</v>
      </c>
      <c r="G7286" s="775" t="s">
        <v>4235</v>
      </c>
      <c r="H7286" s="775" t="s">
        <v>4235</v>
      </c>
      <c r="I7286" s="775" t="s">
        <v>6302</v>
      </c>
    </row>
    <row r="7287" spans="1:9">
      <c r="A7287" s="775" t="str">
        <f>Table_wabobpsvr_AzureCalc_AzureCalcRateCard[[#This Row],[ServiceName]]&amp;Table_wabobpsvr_AzureCalc_AzureCalcRateCard[[#This Row],[Price_Level]]&amp;Table_wabobpsvr_AzureCalc_AzureCalcRateCard[[#This Row],[Region]]</f>
        <v>Basic_D14 VM (Windows)D4</v>
      </c>
      <c r="B7287" s="775">
        <v>4</v>
      </c>
      <c r="C7287" s="775" t="s">
        <v>680</v>
      </c>
      <c r="D7287" s="775" t="s">
        <v>176</v>
      </c>
      <c r="E7287" s="775">
        <v>1.88144</v>
      </c>
      <c r="F7287" s="775" t="s">
        <v>1095</v>
      </c>
      <c r="G7287" s="775" t="s">
        <v>4235</v>
      </c>
      <c r="H7287" s="775" t="s">
        <v>4235</v>
      </c>
      <c r="I7287" s="775" t="s">
        <v>6302</v>
      </c>
    </row>
    <row r="7288" spans="1:9">
      <c r="A7288" s="775" t="str">
        <f>Table_wabobpsvr_AzureCalc_AzureCalcRateCard[[#This Row],[ServiceName]]&amp;Table_wabobpsvr_AzureCalc_AzureCalcRateCard[[#This Row],[Price_Level]]&amp;Table_wabobpsvr_AzureCalc_AzureCalcRateCard[[#This Row],[Region]]</f>
        <v>Basic_D14 VM (Windows)MOSP14</v>
      </c>
      <c r="B7288" s="775">
        <v>14</v>
      </c>
      <c r="C7288" s="775" t="s">
        <v>680</v>
      </c>
      <c r="D7288" s="775" t="s">
        <v>606</v>
      </c>
      <c r="E7288" s="775">
        <v>999999</v>
      </c>
      <c r="F7288" s="775" t="s">
        <v>1095</v>
      </c>
      <c r="G7288" s="775" t="s">
        <v>4235</v>
      </c>
      <c r="H7288" s="775" t="s">
        <v>4235</v>
      </c>
      <c r="I7288" s="775" t="s">
        <v>6303</v>
      </c>
    </row>
    <row r="7289" spans="1:9">
      <c r="A7289" s="775" t="str">
        <f>Table_wabobpsvr_AzureCalc_AzureCalcRateCard[[#This Row],[ServiceName]]&amp;Table_wabobpsvr_AzureCalc_AzureCalcRateCard[[#This Row],[Price_Level]]&amp;Table_wabobpsvr_AzureCalc_AzureCalcRateCard[[#This Row],[Region]]</f>
        <v>Basic_D14 VM (Windows)A14</v>
      </c>
      <c r="B7289" s="775">
        <v>14</v>
      </c>
      <c r="C7289" s="775" t="s">
        <v>680</v>
      </c>
      <c r="D7289" s="775" t="s">
        <v>174</v>
      </c>
      <c r="E7289" s="775">
        <v>2.3580700000000001</v>
      </c>
      <c r="F7289" s="775" t="s">
        <v>1095</v>
      </c>
      <c r="G7289" s="775" t="s">
        <v>4235</v>
      </c>
      <c r="H7289" s="775" t="s">
        <v>4235</v>
      </c>
      <c r="I7289" s="775" t="s">
        <v>6303</v>
      </c>
    </row>
    <row r="7290" spans="1:9">
      <c r="A7290" s="775" t="str">
        <f>Table_wabobpsvr_AzureCalc_AzureCalcRateCard[[#This Row],[ServiceName]]&amp;Table_wabobpsvr_AzureCalc_AzureCalcRateCard[[#This Row],[Price_Level]]&amp;Table_wabobpsvr_AzureCalc_AzureCalcRateCard[[#This Row],[Region]]</f>
        <v>Basic_D14 VM (Windows)B14</v>
      </c>
      <c r="B7290" s="775">
        <v>14</v>
      </c>
      <c r="C7290" s="775" t="s">
        <v>680</v>
      </c>
      <c r="D7290" s="775" t="s">
        <v>175</v>
      </c>
      <c r="E7290" s="775">
        <v>2.2851400000000002</v>
      </c>
      <c r="F7290" s="775" t="s">
        <v>1095</v>
      </c>
      <c r="G7290" s="775" t="s">
        <v>4235</v>
      </c>
      <c r="H7290" s="775" t="s">
        <v>4235</v>
      </c>
      <c r="I7290" s="775" t="s">
        <v>6303</v>
      </c>
    </row>
    <row r="7291" spans="1:9">
      <c r="A7291" s="775" t="str">
        <f>Table_wabobpsvr_AzureCalc_AzureCalcRateCard[[#This Row],[ServiceName]]&amp;Table_wabobpsvr_AzureCalc_AzureCalcRateCard[[#This Row],[Price_Level]]&amp;Table_wabobpsvr_AzureCalc_AzureCalcRateCard[[#This Row],[Region]]</f>
        <v>Basic_D14 VM (Windows)C14</v>
      </c>
      <c r="B7291" s="775">
        <v>14</v>
      </c>
      <c r="C7291" s="775" t="s">
        <v>680</v>
      </c>
      <c r="D7291" s="775" t="s">
        <v>177</v>
      </c>
      <c r="E7291" s="775">
        <v>2.2122099999999998</v>
      </c>
      <c r="F7291" s="775" t="s">
        <v>1095</v>
      </c>
      <c r="G7291" s="775" t="s">
        <v>4235</v>
      </c>
      <c r="H7291" s="775" t="s">
        <v>4235</v>
      </c>
      <c r="I7291" s="775" t="s">
        <v>6303</v>
      </c>
    </row>
    <row r="7292" spans="1:9">
      <c r="A7292" s="775" t="str">
        <f>Table_wabobpsvr_AzureCalc_AzureCalcRateCard[[#This Row],[ServiceName]]&amp;Table_wabobpsvr_AzureCalc_AzureCalcRateCard[[#This Row],[Price_Level]]&amp;Table_wabobpsvr_AzureCalc_AzureCalcRateCard[[#This Row],[Region]]</f>
        <v>Basic_D14 VM (Windows)D14</v>
      </c>
      <c r="B7292" s="775">
        <v>14</v>
      </c>
      <c r="C7292" s="775" t="s">
        <v>680</v>
      </c>
      <c r="D7292" s="775" t="s">
        <v>176</v>
      </c>
      <c r="E7292" s="775">
        <v>2.1392799999999998</v>
      </c>
      <c r="F7292" s="775" t="s">
        <v>1095</v>
      </c>
      <c r="G7292" s="775" t="s">
        <v>4235</v>
      </c>
      <c r="H7292" s="775" t="s">
        <v>4235</v>
      </c>
      <c r="I7292" s="775" t="s">
        <v>6303</v>
      </c>
    </row>
    <row r="7293" spans="1:9">
      <c r="A7293" s="775" t="str">
        <f>Table_wabobpsvr_AzureCalc_AzureCalcRateCard[[#This Row],[ServiceName]]&amp;Table_wabobpsvr_AzureCalc_AzureCalcRateCard[[#This Row],[Price_Level]]&amp;Table_wabobpsvr_AzureCalc_AzureCalcRateCard[[#This Row],[Region]]</f>
        <v>Basic_D14 VM (Windows)MOSP</v>
      </c>
      <c r="B7293" s="775"/>
      <c r="C7293" s="775" t="s">
        <v>680</v>
      </c>
      <c r="D7293" s="775" t="s">
        <v>606</v>
      </c>
      <c r="E7293" s="775">
        <v>1.944</v>
      </c>
      <c r="F7293" s="775" t="s">
        <v>1095</v>
      </c>
      <c r="G7293" s="775" t="s">
        <v>4235</v>
      </c>
      <c r="H7293" s="775" t="s">
        <v>4235</v>
      </c>
      <c r="I7293" s="775" t="s">
        <v>6304</v>
      </c>
    </row>
    <row r="7294" spans="1:9">
      <c r="A7294" s="775" t="str">
        <f>Table_wabobpsvr_AzureCalc_AzureCalcRateCard[[#This Row],[ServiceName]]&amp;Table_wabobpsvr_AzureCalc_AzureCalcRateCard[[#This Row],[Price_Level]]&amp;Table_wabobpsvr_AzureCalc_AzureCalcRateCard[[#This Row],[Region]]</f>
        <v>Basic_D14 VM (Windows)A</v>
      </c>
      <c r="B7294" s="775"/>
      <c r="C7294" s="775" t="s">
        <v>680</v>
      </c>
      <c r="D7294" s="775" t="s">
        <v>174</v>
      </c>
      <c r="E7294" s="775">
        <v>1.88568</v>
      </c>
      <c r="F7294" s="775" t="s">
        <v>1095</v>
      </c>
      <c r="G7294" s="775" t="s">
        <v>3716</v>
      </c>
      <c r="H7294" s="775" t="s">
        <v>3717</v>
      </c>
      <c r="I7294" s="775" t="s">
        <v>6304</v>
      </c>
    </row>
    <row r="7295" spans="1:9">
      <c r="A7295" s="775" t="str">
        <f>Table_wabobpsvr_AzureCalc_AzureCalcRateCard[[#This Row],[ServiceName]]&amp;Table_wabobpsvr_AzureCalc_AzureCalcRateCard[[#This Row],[Price_Level]]&amp;Table_wabobpsvr_AzureCalc_AzureCalcRateCard[[#This Row],[Region]]</f>
        <v>Basic_D14 VM (Windows)B</v>
      </c>
      <c r="B7295" s="775"/>
      <c r="C7295" s="775" t="s">
        <v>680</v>
      </c>
      <c r="D7295" s="775" t="s">
        <v>175</v>
      </c>
      <c r="E7295" s="775">
        <v>1.8273600000000001</v>
      </c>
      <c r="F7295" s="775" t="s">
        <v>1095</v>
      </c>
      <c r="G7295" s="775" t="s">
        <v>3716</v>
      </c>
      <c r="H7295" s="775" t="s">
        <v>3717</v>
      </c>
      <c r="I7295" s="775" t="s">
        <v>6304</v>
      </c>
    </row>
    <row r="7296" spans="1:9">
      <c r="A7296" s="775" t="str">
        <f>Table_wabobpsvr_AzureCalc_AzureCalcRateCard[[#This Row],[ServiceName]]&amp;Table_wabobpsvr_AzureCalc_AzureCalcRateCard[[#This Row],[Price_Level]]&amp;Table_wabobpsvr_AzureCalc_AzureCalcRateCard[[#This Row],[Region]]</f>
        <v>Basic_D14 VM (Windows)C</v>
      </c>
      <c r="B7296" s="775"/>
      <c r="C7296" s="775" t="s">
        <v>680</v>
      </c>
      <c r="D7296" s="775" t="s">
        <v>177</v>
      </c>
      <c r="E7296" s="775">
        <v>1.7690399999999999</v>
      </c>
      <c r="F7296" s="775" t="s">
        <v>1095</v>
      </c>
      <c r="G7296" s="775" t="s">
        <v>3716</v>
      </c>
      <c r="H7296" s="775" t="s">
        <v>3717</v>
      </c>
      <c r="I7296" s="775" t="s">
        <v>6304</v>
      </c>
    </row>
    <row r="7297" spans="1:9">
      <c r="A7297" s="775" t="str">
        <f>Table_wabobpsvr_AzureCalc_AzureCalcRateCard[[#This Row],[ServiceName]]&amp;Table_wabobpsvr_AzureCalc_AzureCalcRateCard[[#This Row],[Price_Level]]&amp;Table_wabobpsvr_AzureCalc_AzureCalcRateCard[[#This Row],[Region]]</f>
        <v>Basic_D14 VM (Windows)D</v>
      </c>
      <c r="B7297" s="775"/>
      <c r="C7297" s="775" t="s">
        <v>680</v>
      </c>
      <c r="D7297" s="775" t="s">
        <v>176</v>
      </c>
      <c r="E7297" s="775">
        <v>1.71072</v>
      </c>
      <c r="F7297" s="775" t="s">
        <v>1095</v>
      </c>
      <c r="G7297" s="775" t="s">
        <v>3716</v>
      </c>
      <c r="H7297" s="775" t="s">
        <v>3717</v>
      </c>
      <c r="I7297" s="775" t="s">
        <v>6304</v>
      </c>
    </row>
    <row r="7298" spans="1:9">
      <c r="A7298" s="775" t="str">
        <f>Table_wabobpsvr_AzureCalc_AzureCalcRateCard[[#This Row],[ServiceName]]&amp;Table_wabobpsvr_AzureCalc_AzureCalcRateCard[[#This Row],[Price_Level]]&amp;Table_wabobpsvr_AzureCalc_AzureCalcRateCard[[#This Row],[Region]]</f>
        <v>Basic_D2 VM (Non-Windows)MOSP10</v>
      </c>
      <c r="B7298" s="775">
        <v>10</v>
      </c>
      <c r="C7298" s="775" t="s">
        <v>680</v>
      </c>
      <c r="D7298" s="775" t="s">
        <v>606</v>
      </c>
      <c r="E7298" s="775">
        <v>0.22600000000000001</v>
      </c>
      <c r="F7298" s="775" t="s">
        <v>1096</v>
      </c>
      <c r="G7298" s="775" t="s">
        <v>4235</v>
      </c>
      <c r="H7298" s="775" t="s">
        <v>4235</v>
      </c>
      <c r="I7298" s="775" t="s">
        <v>6305</v>
      </c>
    </row>
    <row r="7299" spans="1:9">
      <c r="A7299" s="775" t="str">
        <f>Table_wabobpsvr_AzureCalc_AzureCalcRateCard[[#This Row],[ServiceName]]&amp;Table_wabobpsvr_AzureCalc_AzureCalcRateCard[[#This Row],[Price_Level]]&amp;Table_wabobpsvr_AzureCalc_AzureCalcRateCard[[#This Row],[Region]]</f>
        <v>Basic_D2 VM (Non-Windows)A10</v>
      </c>
      <c r="B7299" s="775">
        <v>10</v>
      </c>
      <c r="C7299" s="775" t="s">
        <v>680</v>
      </c>
      <c r="D7299" s="775" t="s">
        <v>174</v>
      </c>
      <c r="E7299" s="775">
        <v>0.21922</v>
      </c>
      <c r="F7299" s="775" t="s">
        <v>1096</v>
      </c>
      <c r="G7299" s="775" t="s">
        <v>4235</v>
      </c>
      <c r="H7299" s="775" t="s">
        <v>4235</v>
      </c>
      <c r="I7299" s="775" t="s">
        <v>6305</v>
      </c>
    </row>
    <row r="7300" spans="1:9">
      <c r="A7300" s="775" t="str">
        <f>Table_wabobpsvr_AzureCalc_AzureCalcRateCard[[#This Row],[ServiceName]]&amp;Table_wabobpsvr_AzureCalc_AzureCalcRateCard[[#This Row],[Price_Level]]&amp;Table_wabobpsvr_AzureCalc_AzureCalcRateCard[[#This Row],[Region]]</f>
        <v>Basic_D2 VM (Non-Windows)B10</v>
      </c>
      <c r="B7300" s="775">
        <v>10</v>
      </c>
      <c r="C7300" s="775" t="s">
        <v>680</v>
      </c>
      <c r="D7300" s="775" t="s">
        <v>175</v>
      </c>
      <c r="E7300" s="775">
        <v>0.21243999999999999</v>
      </c>
      <c r="F7300" s="775" t="s">
        <v>1096</v>
      </c>
      <c r="G7300" s="775" t="s">
        <v>4235</v>
      </c>
      <c r="H7300" s="775" t="s">
        <v>4235</v>
      </c>
      <c r="I7300" s="775" t="s">
        <v>6305</v>
      </c>
    </row>
    <row r="7301" spans="1:9">
      <c r="A7301" s="775" t="str">
        <f>Table_wabobpsvr_AzureCalc_AzureCalcRateCard[[#This Row],[ServiceName]]&amp;Table_wabobpsvr_AzureCalc_AzureCalcRateCard[[#This Row],[Price_Level]]&amp;Table_wabobpsvr_AzureCalc_AzureCalcRateCard[[#This Row],[Region]]</f>
        <v>Basic_D2 VM (Non-Windows)C10</v>
      </c>
      <c r="B7301" s="775">
        <v>10</v>
      </c>
      <c r="C7301" s="775" t="s">
        <v>680</v>
      </c>
      <c r="D7301" s="775" t="s">
        <v>177</v>
      </c>
      <c r="E7301" s="775">
        <v>0.20566000000000001</v>
      </c>
      <c r="F7301" s="775" t="s">
        <v>1096</v>
      </c>
      <c r="G7301" s="775" t="s">
        <v>4235</v>
      </c>
      <c r="H7301" s="775" t="s">
        <v>4235</v>
      </c>
      <c r="I7301" s="775" t="s">
        <v>6305</v>
      </c>
    </row>
    <row r="7302" spans="1:9">
      <c r="A7302" s="775" t="str">
        <f>Table_wabobpsvr_AzureCalc_AzureCalcRateCard[[#This Row],[ServiceName]]&amp;Table_wabobpsvr_AzureCalc_AzureCalcRateCard[[#This Row],[Price_Level]]&amp;Table_wabobpsvr_AzureCalc_AzureCalcRateCard[[#This Row],[Region]]</f>
        <v>Basic_D2 VM (Non-Windows)D10</v>
      </c>
      <c r="B7302" s="775">
        <v>10</v>
      </c>
      <c r="C7302" s="775" t="s">
        <v>680</v>
      </c>
      <c r="D7302" s="775" t="s">
        <v>176</v>
      </c>
      <c r="E7302" s="775">
        <v>0.19888</v>
      </c>
      <c r="F7302" s="775" t="s">
        <v>1096</v>
      </c>
      <c r="G7302" s="775" t="s">
        <v>4235</v>
      </c>
      <c r="H7302" s="775" t="s">
        <v>4235</v>
      </c>
      <c r="I7302" s="775" t="s">
        <v>6305</v>
      </c>
    </row>
    <row r="7303" spans="1:9">
      <c r="A7303" s="775" t="str">
        <f>Table_wabobpsvr_AzureCalc_AzureCalcRateCard[[#This Row],[ServiceName]]&amp;Table_wabobpsvr_AzureCalc_AzureCalcRateCard[[#This Row],[Price_Level]]&amp;Table_wabobpsvr_AzureCalc_AzureCalcRateCard[[#This Row],[Region]]</f>
        <v>Basic_D2 VM (Non-Windows)MOSP9</v>
      </c>
      <c r="B7303" s="775">
        <v>9</v>
      </c>
      <c r="C7303" s="775" t="s">
        <v>680</v>
      </c>
      <c r="D7303" s="775" t="s">
        <v>606</v>
      </c>
      <c r="E7303" s="775">
        <v>0.19600000000000001</v>
      </c>
      <c r="F7303" s="775" t="s">
        <v>1096</v>
      </c>
      <c r="G7303" s="775" t="s">
        <v>4235</v>
      </c>
      <c r="H7303" s="775" t="s">
        <v>4235</v>
      </c>
      <c r="I7303" s="775" t="s">
        <v>6306</v>
      </c>
    </row>
    <row r="7304" spans="1:9">
      <c r="A7304" s="775" t="str">
        <f>Table_wabobpsvr_AzureCalc_AzureCalcRateCard[[#This Row],[ServiceName]]&amp;Table_wabobpsvr_AzureCalc_AzureCalcRateCard[[#This Row],[Price_Level]]&amp;Table_wabobpsvr_AzureCalc_AzureCalcRateCard[[#This Row],[Region]]</f>
        <v>Basic_D2 VM (Non-Windows)A9</v>
      </c>
      <c r="B7304" s="775">
        <v>9</v>
      </c>
      <c r="C7304" s="775" t="s">
        <v>680</v>
      </c>
      <c r="D7304" s="775" t="s">
        <v>174</v>
      </c>
      <c r="E7304" s="775">
        <v>0.19012000000000001</v>
      </c>
      <c r="F7304" s="775" t="s">
        <v>1096</v>
      </c>
      <c r="G7304" s="775" t="s">
        <v>4235</v>
      </c>
      <c r="H7304" s="775" t="s">
        <v>4235</v>
      </c>
      <c r="I7304" s="775" t="s">
        <v>6306</v>
      </c>
    </row>
    <row r="7305" spans="1:9">
      <c r="A7305" s="775" t="str">
        <f>Table_wabobpsvr_AzureCalc_AzureCalcRateCard[[#This Row],[ServiceName]]&amp;Table_wabobpsvr_AzureCalc_AzureCalcRateCard[[#This Row],[Price_Level]]&amp;Table_wabobpsvr_AzureCalc_AzureCalcRateCard[[#This Row],[Region]]</f>
        <v>Basic_D2 VM (Non-Windows)B9</v>
      </c>
      <c r="B7305" s="775">
        <v>9</v>
      </c>
      <c r="C7305" s="775" t="s">
        <v>680</v>
      </c>
      <c r="D7305" s="775" t="s">
        <v>175</v>
      </c>
      <c r="E7305" s="775">
        <v>0.18423999999999999</v>
      </c>
      <c r="F7305" s="775" t="s">
        <v>1096</v>
      </c>
      <c r="G7305" s="775" t="s">
        <v>4235</v>
      </c>
      <c r="H7305" s="775" t="s">
        <v>4235</v>
      </c>
      <c r="I7305" s="775" t="s">
        <v>6306</v>
      </c>
    </row>
    <row r="7306" spans="1:9">
      <c r="A7306" s="775" t="str">
        <f>Table_wabobpsvr_AzureCalc_AzureCalcRateCard[[#This Row],[ServiceName]]&amp;Table_wabobpsvr_AzureCalc_AzureCalcRateCard[[#This Row],[Price_Level]]&amp;Table_wabobpsvr_AzureCalc_AzureCalcRateCard[[#This Row],[Region]]</f>
        <v>Basic_D2 VM (Non-Windows)C9</v>
      </c>
      <c r="B7306" s="775">
        <v>9</v>
      </c>
      <c r="C7306" s="775" t="s">
        <v>680</v>
      </c>
      <c r="D7306" s="775" t="s">
        <v>177</v>
      </c>
      <c r="E7306" s="775">
        <v>0.17835999999999999</v>
      </c>
      <c r="F7306" s="775" t="s">
        <v>1096</v>
      </c>
      <c r="G7306" s="775" t="s">
        <v>4235</v>
      </c>
      <c r="H7306" s="775" t="s">
        <v>4235</v>
      </c>
      <c r="I7306" s="775" t="s">
        <v>6306</v>
      </c>
    </row>
    <row r="7307" spans="1:9">
      <c r="A7307" s="775" t="str">
        <f>Table_wabobpsvr_AzureCalc_AzureCalcRateCard[[#This Row],[ServiceName]]&amp;Table_wabobpsvr_AzureCalc_AzureCalcRateCard[[#This Row],[Price_Level]]&amp;Table_wabobpsvr_AzureCalc_AzureCalcRateCard[[#This Row],[Region]]</f>
        <v>Basic_D2 VM (Non-Windows)D9</v>
      </c>
      <c r="B7307" s="775">
        <v>9</v>
      </c>
      <c r="C7307" s="775" t="s">
        <v>680</v>
      </c>
      <c r="D7307" s="775" t="s">
        <v>176</v>
      </c>
      <c r="E7307" s="775">
        <v>0.17247999999999999</v>
      </c>
      <c r="F7307" s="775" t="s">
        <v>1096</v>
      </c>
      <c r="G7307" s="775" t="s">
        <v>4235</v>
      </c>
      <c r="H7307" s="775" t="s">
        <v>4235</v>
      </c>
      <c r="I7307" s="775" t="s">
        <v>6306</v>
      </c>
    </row>
    <row r="7308" spans="1:9">
      <c r="A7308" s="775" t="str">
        <f>Table_wabobpsvr_AzureCalc_AzureCalcRateCard[[#This Row],[ServiceName]]&amp;Table_wabobpsvr_AzureCalc_AzureCalcRateCard[[#This Row],[Price_Level]]&amp;Table_wabobpsvr_AzureCalc_AzureCalcRateCard[[#This Row],[Region]]</f>
        <v>Standard_G5 VM (Non-Windows)C4</v>
      </c>
      <c r="B7308" s="775">
        <v>4</v>
      </c>
      <c r="C7308" s="775" t="s">
        <v>87</v>
      </c>
      <c r="D7308" s="775" t="s">
        <v>177</v>
      </c>
      <c r="E7308" s="775">
        <v>7.9080000000000004</v>
      </c>
      <c r="F7308" s="775" t="s">
        <v>3054</v>
      </c>
      <c r="G7308" s="775" t="s">
        <v>3055</v>
      </c>
      <c r="H7308" s="775" t="s">
        <v>3056</v>
      </c>
      <c r="I7308" s="775" t="s">
        <v>6098</v>
      </c>
    </row>
    <row r="7309" spans="1:9">
      <c r="A7309" s="775" t="str">
        <f>Table_wabobpsvr_AzureCalc_AzureCalcRateCard[[#This Row],[ServiceName]]&amp;Table_wabobpsvr_AzureCalc_AzureCalcRateCard[[#This Row],[Price_Level]]&amp;Table_wabobpsvr_AzureCalc_AzureCalcRateCard[[#This Row],[Region]]</f>
        <v>Standard_G5 VM (Non-Windows)D4</v>
      </c>
      <c r="B7309" s="775">
        <v>4</v>
      </c>
      <c r="C7309" s="775" t="s">
        <v>87</v>
      </c>
      <c r="D7309" s="775" t="s">
        <v>176</v>
      </c>
      <c r="E7309" s="775">
        <v>7.6470000000000002</v>
      </c>
      <c r="F7309" s="775" t="s">
        <v>3054</v>
      </c>
      <c r="G7309" s="775" t="s">
        <v>3055</v>
      </c>
      <c r="H7309" s="775" t="s">
        <v>3056</v>
      </c>
      <c r="I7309" s="775" t="s">
        <v>6098</v>
      </c>
    </row>
    <row r="7310" spans="1:9">
      <c r="A7310" s="775" t="str">
        <f>Table_wabobpsvr_AzureCalc_AzureCalcRateCard[[#This Row],[ServiceName]]&amp;Table_wabobpsvr_AzureCalc_AzureCalcRateCard[[#This Row],[Price_Level]]&amp;Table_wabobpsvr_AzureCalc_AzureCalcRateCard[[#This Row],[Region]]</f>
        <v>Basic_D2 VM (Non-Windows)MOSP13</v>
      </c>
      <c r="B7310" s="775">
        <v>13</v>
      </c>
      <c r="C7310" s="775" t="s">
        <v>680</v>
      </c>
      <c r="D7310" s="775" t="s">
        <v>606</v>
      </c>
      <c r="E7310" s="775">
        <v>0.19</v>
      </c>
      <c r="F7310" s="775" t="s">
        <v>1096</v>
      </c>
      <c r="G7310" s="775" t="s">
        <v>4235</v>
      </c>
      <c r="H7310" s="775" t="s">
        <v>4235</v>
      </c>
      <c r="I7310" s="775" t="s">
        <v>4815</v>
      </c>
    </row>
    <row r="7311" spans="1:9">
      <c r="A7311" s="775" t="str">
        <f>Table_wabobpsvr_AzureCalc_AzureCalcRateCard[[#This Row],[ServiceName]]&amp;Table_wabobpsvr_AzureCalc_AzureCalcRateCard[[#This Row],[Price_Level]]&amp;Table_wabobpsvr_AzureCalc_AzureCalcRateCard[[#This Row],[Region]]</f>
        <v>Basic_D4 VM (Non-Windows)B3</v>
      </c>
      <c r="B7311" s="775">
        <v>3</v>
      </c>
      <c r="C7311" s="775" t="s">
        <v>680</v>
      </c>
      <c r="D7311" s="775" t="s">
        <v>175</v>
      </c>
      <c r="E7311" s="775">
        <v>0.57904</v>
      </c>
      <c r="F7311" s="775" t="s">
        <v>1100</v>
      </c>
      <c r="G7311" s="775" t="s">
        <v>4235</v>
      </c>
      <c r="H7311" s="775" t="s">
        <v>4235</v>
      </c>
      <c r="I7311" s="775" t="s">
        <v>6104</v>
      </c>
    </row>
    <row r="7312" spans="1:9">
      <c r="A7312" s="775" t="str">
        <f>Table_wabobpsvr_AzureCalc_AzureCalcRateCard[[#This Row],[ServiceName]]&amp;Table_wabobpsvr_AzureCalc_AzureCalcRateCard[[#This Row],[Price_Level]]&amp;Table_wabobpsvr_AzureCalc_AzureCalcRateCard[[#This Row],[Region]]</f>
        <v>Basic_D4 VM (Non-Windows)C3</v>
      </c>
      <c r="B7312" s="775">
        <v>3</v>
      </c>
      <c r="C7312" s="775" t="s">
        <v>680</v>
      </c>
      <c r="D7312" s="775" t="s">
        <v>177</v>
      </c>
      <c r="E7312" s="775">
        <v>0.56055999999999995</v>
      </c>
      <c r="F7312" s="775" t="s">
        <v>1100</v>
      </c>
      <c r="G7312" s="775" t="s">
        <v>4235</v>
      </c>
      <c r="H7312" s="775" t="s">
        <v>4235</v>
      </c>
      <c r="I7312" s="775" t="s">
        <v>6104</v>
      </c>
    </row>
    <row r="7313" spans="1:9">
      <c r="A7313" s="775" t="str">
        <f>Table_wabobpsvr_AzureCalc_AzureCalcRateCard[[#This Row],[ServiceName]]&amp;Table_wabobpsvr_AzureCalc_AzureCalcRateCard[[#This Row],[Price_Level]]&amp;Table_wabobpsvr_AzureCalc_AzureCalcRateCard[[#This Row],[Region]]</f>
        <v>Basic_D4 VM (Non-Windows)D3</v>
      </c>
      <c r="B7313" s="775">
        <v>3</v>
      </c>
      <c r="C7313" s="775" t="s">
        <v>680</v>
      </c>
      <c r="D7313" s="775" t="s">
        <v>176</v>
      </c>
      <c r="E7313" s="775">
        <v>0.54208000000000001</v>
      </c>
      <c r="F7313" s="775" t="s">
        <v>1100</v>
      </c>
      <c r="G7313" s="775" t="s">
        <v>4235</v>
      </c>
      <c r="H7313" s="775" t="s">
        <v>4235</v>
      </c>
      <c r="I7313" s="775" t="s">
        <v>6104</v>
      </c>
    </row>
    <row r="7314" spans="1:9">
      <c r="A7314" s="775" t="str">
        <f>Table_wabobpsvr_AzureCalc_AzureCalcRateCard[[#This Row],[ServiceName]]&amp;Table_wabobpsvr_AzureCalc_AzureCalcRateCard[[#This Row],[Price_Level]]&amp;Table_wabobpsvr_AzureCalc_AzureCalcRateCard[[#This Row],[Region]]</f>
        <v>Basic_D4 VM (Non-Windows)MOSP6</v>
      </c>
      <c r="B7314" s="775">
        <v>6</v>
      </c>
      <c r="C7314" s="775" t="s">
        <v>680</v>
      </c>
      <c r="D7314" s="775" t="s">
        <v>606</v>
      </c>
      <c r="E7314" s="775">
        <v>0.61599999999999999</v>
      </c>
      <c r="F7314" s="775" t="s">
        <v>1100</v>
      </c>
      <c r="G7314" s="775" t="s">
        <v>4235</v>
      </c>
      <c r="H7314" s="775" t="s">
        <v>4235</v>
      </c>
      <c r="I7314" s="775" t="s">
        <v>6307</v>
      </c>
    </row>
    <row r="7315" spans="1:9">
      <c r="A7315" s="775" t="str">
        <f>Table_wabobpsvr_AzureCalc_AzureCalcRateCard[[#This Row],[ServiceName]]&amp;Table_wabobpsvr_AzureCalc_AzureCalcRateCard[[#This Row],[Price_Level]]&amp;Table_wabobpsvr_AzureCalc_AzureCalcRateCard[[#This Row],[Region]]</f>
        <v>Basic_D4 VM (Non-Windows)A6</v>
      </c>
      <c r="B7315" s="775">
        <v>6</v>
      </c>
      <c r="C7315" s="775" t="s">
        <v>680</v>
      </c>
      <c r="D7315" s="775" t="s">
        <v>174</v>
      </c>
      <c r="E7315" s="775">
        <v>0.59752000000000005</v>
      </c>
      <c r="F7315" s="775" t="s">
        <v>1100</v>
      </c>
      <c r="G7315" s="775" t="s">
        <v>4235</v>
      </c>
      <c r="H7315" s="775" t="s">
        <v>4235</v>
      </c>
      <c r="I7315" s="775" t="s">
        <v>6307</v>
      </c>
    </row>
    <row r="7316" spans="1:9">
      <c r="A7316" s="775" t="str">
        <f>Table_wabobpsvr_AzureCalc_AzureCalcRateCard[[#This Row],[ServiceName]]&amp;Table_wabobpsvr_AzureCalc_AzureCalcRateCard[[#This Row],[Price_Level]]&amp;Table_wabobpsvr_AzureCalc_AzureCalcRateCard[[#This Row],[Region]]</f>
        <v>Basic_D4 VM (Non-Windows)B6</v>
      </c>
      <c r="B7316" s="775">
        <v>6</v>
      </c>
      <c r="C7316" s="775" t="s">
        <v>680</v>
      </c>
      <c r="D7316" s="775" t="s">
        <v>175</v>
      </c>
      <c r="E7316" s="775">
        <v>0.57904</v>
      </c>
      <c r="F7316" s="775" t="s">
        <v>1100</v>
      </c>
      <c r="G7316" s="775" t="s">
        <v>4235</v>
      </c>
      <c r="H7316" s="775" t="s">
        <v>4235</v>
      </c>
      <c r="I7316" s="775" t="s">
        <v>6307</v>
      </c>
    </row>
    <row r="7317" spans="1:9">
      <c r="A7317" s="775" t="str">
        <f>Table_wabobpsvr_AzureCalc_AzureCalcRateCard[[#This Row],[ServiceName]]&amp;Table_wabobpsvr_AzureCalc_AzureCalcRateCard[[#This Row],[Price_Level]]&amp;Table_wabobpsvr_AzureCalc_AzureCalcRateCard[[#This Row],[Region]]</f>
        <v>Basic_D4 VM (Non-Windows)C6</v>
      </c>
      <c r="B7317" s="775">
        <v>6</v>
      </c>
      <c r="C7317" s="775" t="s">
        <v>680</v>
      </c>
      <c r="D7317" s="775" t="s">
        <v>177</v>
      </c>
      <c r="E7317" s="775">
        <v>0.56055999999999995</v>
      </c>
      <c r="F7317" s="775" t="s">
        <v>1100</v>
      </c>
      <c r="G7317" s="775" t="s">
        <v>4235</v>
      </c>
      <c r="H7317" s="775" t="s">
        <v>4235</v>
      </c>
      <c r="I7317" s="775" t="s">
        <v>6307</v>
      </c>
    </row>
    <row r="7318" spans="1:9">
      <c r="A7318" s="775" t="str">
        <f>Table_wabobpsvr_AzureCalc_AzureCalcRateCard[[#This Row],[ServiceName]]&amp;Table_wabobpsvr_AzureCalc_AzureCalcRateCard[[#This Row],[Price_Level]]&amp;Table_wabobpsvr_AzureCalc_AzureCalcRateCard[[#This Row],[Region]]</f>
        <v>Basic_D4 VM (Non-Windows)D6</v>
      </c>
      <c r="B7318" s="775">
        <v>6</v>
      </c>
      <c r="C7318" s="775" t="s">
        <v>680</v>
      </c>
      <c r="D7318" s="775" t="s">
        <v>176</v>
      </c>
      <c r="E7318" s="775">
        <v>0.54208000000000001</v>
      </c>
      <c r="F7318" s="775" t="s">
        <v>1100</v>
      </c>
      <c r="G7318" s="775" t="s">
        <v>4235</v>
      </c>
      <c r="H7318" s="775" t="s">
        <v>4235</v>
      </c>
      <c r="I7318" s="775" t="s">
        <v>6307</v>
      </c>
    </row>
    <row r="7319" spans="1:9">
      <c r="A7319" s="775" t="str">
        <f>Table_wabobpsvr_AzureCalc_AzureCalcRateCard[[#This Row],[ServiceName]]&amp;Table_wabobpsvr_AzureCalc_AzureCalcRateCard[[#This Row],[Price_Level]]&amp;Table_wabobpsvr_AzureCalc_AzureCalcRateCard[[#This Row],[Region]]</f>
        <v>Basic_D4 VM (Non-Windows)MOSP2</v>
      </c>
      <c r="B7319" s="775">
        <v>2</v>
      </c>
      <c r="C7319" s="775" t="s">
        <v>680</v>
      </c>
      <c r="D7319" s="775" t="s">
        <v>606</v>
      </c>
      <c r="E7319" s="775">
        <v>0.56000000000000005</v>
      </c>
      <c r="F7319" s="775" t="s">
        <v>1100</v>
      </c>
      <c r="G7319" s="775" t="s">
        <v>4235</v>
      </c>
      <c r="H7319" s="775" t="s">
        <v>4235</v>
      </c>
      <c r="I7319" s="775" t="s">
        <v>6308</v>
      </c>
    </row>
    <row r="7320" spans="1:9">
      <c r="A7320" s="1039" t="str">
        <f>Table_wabobpsvr_AzureCalc_AzureCalcRateCard[[#This Row],[ServiceName]]&amp;Table_wabobpsvr_AzureCalc_AzureCalcRateCard[[#This Row],[Price_Level]]&amp;Table_wabobpsvr_AzureCalc_AzureCalcRateCard[[#This Row],[Region]]</f>
        <v>Basic_D4 VM (Non-Windows)A2</v>
      </c>
      <c r="B7320" s="1039">
        <v>2</v>
      </c>
      <c r="C7320" s="1039" t="s">
        <v>680</v>
      </c>
      <c r="D7320" s="1039" t="s">
        <v>174</v>
      </c>
      <c r="E7320" s="1039">
        <v>0.54320000000000002</v>
      </c>
      <c r="F7320" s="1039" t="s">
        <v>1100</v>
      </c>
      <c r="G7320" s="775" t="s">
        <v>4235</v>
      </c>
      <c r="H7320" s="775" t="s">
        <v>4235</v>
      </c>
      <c r="I7320" s="775" t="s">
        <v>6308</v>
      </c>
    </row>
    <row r="7321" spans="1:9">
      <c r="A7321" s="775" t="str">
        <f>Table_wabobpsvr_AzureCalc_AzureCalcRateCard[[#This Row],[ServiceName]]&amp;Table_wabobpsvr_AzureCalc_AzureCalcRateCard[[#This Row],[Price_Level]]&amp;Table_wabobpsvr_AzureCalc_AzureCalcRateCard[[#This Row],[Region]]</f>
        <v>Basic_D4 VM (Non-Windows)B2</v>
      </c>
      <c r="B7321" s="775">
        <v>2</v>
      </c>
      <c r="C7321" s="775" t="s">
        <v>680</v>
      </c>
      <c r="D7321" s="775" t="s">
        <v>175</v>
      </c>
      <c r="E7321" s="775">
        <v>0.52639999999999998</v>
      </c>
      <c r="F7321" s="775" t="s">
        <v>1100</v>
      </c>
      <c r="G7321" s="775" t="s">
        <v>4235</v>
      </c>
      <c r="H7321" s="775" t="s">
        <v>4235</v>
      </c>
      <c r="I7321" s="775" t="s">
        <v>6308</v>
      </c>
    </row>
    <row r="7322" spans="1:9">
      <c r="A7322" s="775" t="str">
        <f>Table_wabobpsvr_AzureCalc_AzureCalcRateCard[[#This Row],[ServiceName]]&amp;Table_wabobpsvr_AzureCalc_AzureCalcRateCard[[#This Row],[Price_Level]]&amp;Table_wabobpsvr_AzureCalc_AzureCalcRateCard[[#This Row],[Region]]</f>
        <v>Basic_D4 VM (Non-Windows)C2</v>
      </c>
      <c r="B7322" s="775">
        <v>2</v>
      </c>
      <c r="C7322" s="775" t="s">
        <v>680</v>
      </c>
      <c r="D7322" s="775" t="s">
        <v>177</v>
      </c>
      <c r="E7322" s="775">
        <v>0.50960000000000005</v>
      </c>
      <c r="F7322" s="775" t="s">
        <v>1100</v>
      </c>
      <c r="G7322" s="775" t="s">
        <v>4235</v>
      </c>
      <c r="H7322" s="775" t="s">
        <v>4235</v>
      </c>
      <c r="I7322" s="775" t="s">
        <v>6308</v>
      </c>
    </row>
    <row r="7323" spans="1:9">
      <c r="A7323" s="775" t="str">
        <f>Table_wabobpsvr_AzureCalc_AzureCalcRateCard[[#This Row],[ServiceName]]&amp;Table_wabobpsvr_AzureCalc_AzureCalcRateCard[[#This Row],[Price_Level]]&amp;Table_wabobpsvr_AzureCalc_AzureCalcRateCard[[#This Row],[Region]]</f>
        <v>Basic_D4 VM (Non-Windows)D2</v>
      </c>
      <c r="B7323" s="775">
        <v>2</v>
      </c>
      <c r="C7323" s="775" t="s">
        <v>680</v>
      </c>
      <c r="D7323" s="775" t="s">
        <v>176</v>
      </c>
      <c r="E7323" s="775">
        <v>0.49280000000000002</v>
      </c>
      <c r="F7323" s="775" t="s">
        <v>1100</v>
      </c>
      <c r="G7323" s="775" t="s">
        <v>4235</v>
      </c>
      <c r="H7323" s="775" t="s">
        <v>4235</v>
      </c>
      <c r="I7323" s="775" t="s">
        <v>6308</v>
      </c>
    </row>
    <row r="7324" spans="1:9">
      <c r="A7324" s="1039" t="str">
        <f>Table_wabobpsvr_AzureCalc_AzureCalcRateCard[[#This Row],[ServiceName]]&amp;Table_wabobpsvr_AzureCalc_AzureCalcRateCard[[#This Row],[Price_Level]]&amp;Table_wabobpsvr_AzureCalc_AzureCalcRateCard[[#This Row],[Region]]</f>
        <v>Basic_D4 VM (Non-Windows)MOSP5</v>
      </c>
      <c r="B7324" s="1039">
        <v>5</v>
      </c>
      <c r="C7324" s="1039" t="s">
        <v>680</v>
      </c>
      <c r="D7324" s="1039" t="s">
        <v>606</v>
      </c>
      <c r="E7324" s="1039">
        <v>0.61599999999999999</v>
      </c>
      <c r="F7324" s="1039" t="s">
        <v>1100</v>
      </c>
      <c r="G7324" s="775" t="s">
        <v>4235</v>
      </c>
      <c r="H7324" s="775" t="s">
        <v>4235</v>
      </c>
      <c r="I7324" s="775" t="s">
        <v>6309</v>
      </c>
    </row>
    <row r="7325" spans="1:9">
      <c r="A7325" s="775" t="str">
        <f>Table_wabobpsvr_AzureCalc_AzureCalcRateCard[[#This Row],[ServiceName]]&amp;Table_wabobpsvr_AzureCalc_AzureCalcRateCard[[#This Row],[Price_Level]]&amp;Table_wabobpsvr_AzureCalc_AzureCalcRateCard[[#This Row],[Region]]</f>
        <v>Basic_D4 VM (Non-Windows)A5</v>
      </c>
      <c r="B7325" s="775">
        <v>5</v>
      </c>
      <c r="C7325" s="775" t="s">
        <v>680</v>
      </c>
      <c r="D7325" s="775" t="s">
        <v>174</v>
      </c>
      <c r="E7325" s="775">
        <v>0.59752000000000005</v>
      </c>
      <c r="F7325" s="775" t="s">
        <v>1100</v>
      </c>
      <c r="G7325" s="775" t="s">
        <v>4235</v>
      </c>
      <c r="H7325" s="775" t="s">
        <v>4235</v>
      </c>
      <c r="I7325" s="775" t="s">
        <v>6309</v>
      </c>
    </row>
    <row r="7326" spans="1:9">
      <c r="A7326" s="775" t="str">
        <f>Table_wabobpsvr_AzureCalc_AzureCalcRateCard[[#This Row],[ServiceName]]&amp;Table_wabobpsvr_AzureCalc_AzureCalcRateCard[[#This Row],[Price_Level]]&amp;Table_wabobpsvr_AzureCalc_AzureCalcRateCard[[#This Row],[Region]]</f>
        <v>Basic_D4 VM (Non-Windows)B5</v>
      </c>
      <c r="B7326" s="775">
        <v>5</v>
      </c>
      <c r="C7326" s="775" t="s">
        <v>680</v>
      </c>
      <c r="D7326" s="775" t="s">
        <v>175</v>
      </c>
      <c r="E7326" s="775">
        <v>0.57904</v>
      </c>
      <c r="F7326" s="775" t="s">
        <v>1100</v>
      </c>
      <c r="G7326" s="775" t="s">
        <v>4235</v>
      </c>
      <c r="H7326" s="775" t="s">
        <v>4235</v>
      </c>
      <c r="I7326" s="775" t="s">
        <v>6309</v>
      </c>
    </row>
    <row r="7327" spans="1:9">
      <c r="A7327" s="775" t="str">
        <f>Table_wabobpsvr_AzureCalc_AzureCalcRateCard[[#This Row],[ServiceName]]&amp;Table_wabobpsvr_AzureCalc_AzureCalcRateCard[[#This Row],[Price_Level]]&amp;Table_wabobpsvr_AzureCalc_AzureCalcRateCard[[#This Row],[Region]]</f>
        <v>Basic_D4 VM (Non-Windows)C5</v>
      </c>
      <c r="B7327" s="775">
        <v>5</v>
      </c>
      <c r="C7327" s="775" t="s">
        <v>680</v>
      </c>
      <c r="D7327" s="775" t="s">
        <v>177</v>
      </c>
      <c r="E7327" s="775">
        <v>0.56055999999999995</v>
      </c>
      <c r="F7327" s="775" t="s">
        <v>1100</v>
      </c>
      <c r="G7327" s="775" t="s">
        <v>4235</v>
      </c>
      <c r="H7327" s="775" t="s">
        <v>4235</v>
      </c>
      <c r="I7327" s="775" t="s">
        <v>6309</v>
      </c>
    </row>
    <row r="7328" spans="1:9">
      <c r="A7328" s="775" t="str">
        <f>Table_wabobpsvr_AzureCalc_AzureCalcRateCard[[#This Row],[ServiceName]]&amp;Table_wabobpsvr_AzureCalc_AzureCalcRateCard[[#This Row],[Price_Level]]&amp;Table_wabobpsvr_AzureCalc_AzureCalcRateCard[[#This Row],[Region]]</f>
        <v>Basic_D4 VM (Non-Windows)D5</v>
      </c>
      <c r="B7328" s="775">
        <v>5</v>
      </c>
      <c r="C7328" s="775" t="s">
        <v>680</v>
      </c>
      <c r="D7328" s="775" t="s">
        <v>176</v>
      </c>
      <c r="E7328" s="775">
        <v>0.54208000000000001</v>
      </c>
      <c r="F7328" s="775" t="s">
        <v>1100</v>
      </c>
      <c r="G7328" s="775" t="s">
        <v>4235</v>
      </c>
      <c r="H7328" s="775" t="s">
        <v>4235</v>
      </c>
      <c r="I7328" s="775" t="s">
        <v>6309</v>
      </c>
    </row>
    <row r="7329" spans="1:9">
      <c r="A7329" s="1039" t="str">
        <f>Table_wabobpsvr_AzureCalc_AzureCalcRateCard[[#This Row],[ServiceName]]&amp;Table_wabobpsvr_AzureCalc_AzureCalcRateCard[[#This Row],[Price_Level]]&amp;Table_wabobpsvr_AzureCalc_AzureCalcRateCard[[#This Row],[Region]]</f>
        <v>Basic_D4 VM (Non-Windows)MOSP1</v>
      </c>
      <c r="B7329" s="1039">
        <v>1</v>
      </c>
      <c r="C7329" s="1039" t="s">
        <v>680</v>
      </c>
      <c r="D7329" s="1039" t="s">
        <v>606</v>
      </c>
      <c r="E7329" s="1039">
        <v>0.56000000000000005</v>
      </c>
      <c r="F7329" s="1039" t="s">
        <v>1100</v>
      </c>
      <c r="G7329" s="775" t="s">
        <v>4235</v>
      </c>
      <c r="H7329" s="775" t="s">
        <v>4235</v>
      </c>
      <c r="I7329" s="775" t="s">
        <v>6310</v>
      </c>
    </row>
    <row r="7330" spans="1:9">
      <c r="A7330" s="1039" t="str">
        <f>Table_wabobpsvr_AzureCalc_AzureCalcRateCard[[#This Row],[ServiceName]]&amp;Table_wabobpsvr_AzureCalc_AzureCalcRateCard[[#This Row],[Price_Level]]&amp;Table_wabobpsvr_AzureCalc_AzureCalcRateCard[[#This Row],[Region]]</f>
        <v>Basic_D4 VM (Non-Windows)A1</v>
      </c>
      <c r="B7330" s="1039">
        <v>1</v>
      </c>
      <c r="C7330" s="1039" t="s">
        <v>680</v>
      </c>
      <c r="D7330" s="1039" t="s">
        <v>174</v>
      </c>
      <c r="E7330" s="1039">
        <v>0.54320000000000002</v>
      </c>
      <c r="F7330" s="1039" t="s">
        <v>1100</v>
      </c>
      <c r="G7330" s="775" t="s">
        <v>4235</v>
      </c>
      <c r="H7330" s="775" t="s">
        <v>4235</v>
      </c>
      <c r="I7330" s="775" t="s">
        <v>6310</v>
      </c>
    </row>
    <row r="7331" spans="1:9">
      <c r="A7331" s="1039" t="str">
        <f>Table_wabobpsvr_AzureCalc_AzureCalcRateCard[[#This Row],[ServiceName]]&amp;Table_wabobpsvr_AzureCalc_AzureCalcRateCard[[#This Row],[Price_Level]]&amp;Table_wabobpsvr_AzureCalc_AzureCalcRateCard[[#This Row],[Region]]</f>
        <v>Basic_D4 VM (Non-Windows)B1</v>
      </c>
      <c r="B7331" s="1039">
        <v>1</v>
      </c>
      <c r="C7331" s="1039" t="s">
        <v>680</v>
      </c>
      <c r="D7331" s="1039" t="s">
        <v>175</v>
      </c>
      <c r="E7331" s="1039">
        <v>0.52639999999999998</v>
      </c>
      <c r="F7331" s="1039" t="s">
        <v>1100</v>
      </c>
      <c r="G7331" s="775" t="s">
        <v>4235</v>
      </c>
      <c r="H7331" s="775" t="s">
        <v>4235</v>
      </c>
      <c r="I7331" s="775" t="s">
        <v>6310</v>
      </c>
    </row>
    <row r="7332" spans="1:9">
      <c r="A7332" s="775" t="str">
        <f>Table_wabobpsvr_AzureCalc_AzureCalcRateCard[[#This Row],[ServiceName]]&amp;Table_wabobpsvr_AzureCalc_AzureCalcRateCard[[#This Row],[Price_Level]]&amp;Table_wabobpsvr_AzureCalc_AzureCalcRateCard[[#This Row],[Region]]</f>
        <v>Basic_D4 VM (Non-Windows)C1</v>
      </c>
      <c r="B7332" s="775">
        <v>1</v>
      </c>
      <c r="C7332" s="775" t="s">
        <v>680</v>
      </c>
      <c r="D7332" s="775" t="s">
        <v>177</v>
      </c>
      <c r="E7332" s="775">
        <v>0.50960000000000005</v>
      </c>
      <c r="F7332" s="775" t="s">
        <v>1100</v>
      </c>
      <c r="G7332" s="775" t="s">
        <v>4235</v>
      </c>
      <c r="H7332" s="775" t="s">
        <v>4235</v>
      </c>
      <c r="I7332" s="775" t="s">
        <v>6310</v>
      </c>
    </row>
    <row r="7333" spans="1:9">
      <c r="A7333" s="775" t="str">
        <f>Table_wabobpsvr_AzureCalc_AzureCalcRateCard[[#This Row],[ServiceName]]&amp;Table_wabobpsvr_AzureCalc_AzureCalcRateCard[[#This Row],[Price_Level]]&amp;Table_wabobpsvr_AzureCalc_AzureCalcRateCard[[#This Row],[Region]]</f>
        <v>Basic_D4 VM (Non-Windows)D1</v>
      </c>
      <c r="B7333" s="775">
        <v>1</v>
      </c>
      <c r="C7333" s="775" t="s">
        <v>680</v>
      </c>
      <c r="D7333" s="775" t="s">
        <v>176</v>
      </c>
      <c r="E7333" s="775">
        <v>0.49280000000000002</v>
      </c>
      <c r="F7333" s="775" t="s">
        <v>1100</v>
      </c>
      <c r="G7333" s="775" t="s">
        <v>4235</v>
      </c>
      <c r="H7333" s="775" t="s">
        <v>4235</v>
      </c>
      <c r="I7333" s="775" t="s">
        <v>6310</v>
      </c>
    </row>
    <row r="7334" spans="1:9">
      <c r="A7334" s="1039" t="str">
        <f>Table_wabobpsvr_AzureCalc_AzureCalcRateCard[[#This Row],[ServiceName]]&amp;Table_wabobpsvr_AzureCalc_AzureCalcRateCard[[#This Row],[Price_Level]]&amp;Table_wabobpsvr_AzureCalc_AzureCalcRateCard[[#This Row],[Region]]</f>
        <v>Basic_D4 VM (Non-Windows)MOSP4</v>
      </c>
      <c r="B7334" s="1039">
        <v>4</v>
      </c>
      <c r="C7334" s="1039" t="s">
        <v>680</v>
      </c>
      <c r="D7334" s="1039" t="s">
        <v>606</v>
      </c>
      <c r="E7334" s="1039">
        <v>0.61599999999999999</v>
      </c>
      <c r="F7334" s="1039" t="s">
        <v>1100</v>
      </c>
      <c r="G7334" s="775" t="s">
        <v>4235</v>
      </c>
      <c r="H7334" s="775" t="s">
        <v>4235</v>
      </c>
      <c r="I7334" s="775" t="s">
        <v>6311</v>
      </c>
    </row>
    <row r="7335" spans="1:9">
      <c r="A7335" s="775" t="str">
        <f>Table_wabobpsvr_AzureCalc_AzureCalcRateCard[[#This Row],[ServiceName]]&amp;Table_wabobpsvr_AzureCalc_AzureCalcRateCard[[#This Row],[Price_Level]]&amp;Table_wabobpsvr_AzureCalc_AzureCalcRateCard[[#This Row],[Region]]</f>
        <v>Basic_D4 VM (Non-Windows)A4</v>
      </c>
      <c r="B7335" s="775">
        <v>4</v>
      </c>
      <c r="C7335" s="775" t="s">
        <v>680</v>
      </c>
      <c r="D7335" s="775" t="s">
        <v>174</v>
      </c>
      <c r="E7335" s="775">
        <v>0.59752000000000005</v>
      </c>
      <c r="F7335" s="775" t="s">
        <v>1100</v>
      </c>
      <c r="G7335" s="775" t="s">
        <v>4235</v>
      </c>
      <c r="H7335" s="775" t="s">
        <v>4235</v>
      </c>
      <c r="I7335" s="775" t="s">
        <v>6311</v>
      </c>
    </row>
    <row r="7336" spans="1:9">
      <c r="A7336" s="1039" t="str">
        <f>Table_wabobpsvr_AzureCalc_AzureCalcRateCard[[#This Row],[ServiceName]]&amp;Table_wabobpsvr_AzureCalc_AzureCalcRateCard[[#This Row],[Price_Level]]&amp;Table_wabobpsvr_AzureCalc_AzureCalcRateCard[[#This Row],[Region]]</f>
        <v>Basic_D4 VM (Non-Windows)B4</v>
      </c>
      <c r="B7336" s="1039">
        <v>4</v>
      </c>
      <c r="C7336" s="1039" t="s">
        <v>680</v>
      </c>
      <c r="D7336" s="1039" t="s">
        <v>175</v>
      </c>
      <c r="E7336" s="1039">
        <v>0.57904</v>
      </c>
      <c r="F7336" s="1039" t="s">
        <v>1100</v>
      </c>
      <c r="G7336" s="775" t="s">
        <v>4235</v>
      </c>
      <c r="H7336" s="775" t="s">
        <v>4235</v>
      </c>
      <c r="I7336" s="775" t="s">
        <v>6311</v>
      </c>
    </row>
    <row r="7337" spans="1:9">
      <c r="A7337" s="1039" t="str">
        <f>Table_wabobpsvr_AzureCalc_AzureCalcRateCard[[#This Row],[ServiceName]]&amp;Table_wabobpsvr_AzureCalc_AzureCalcRateCard[[#This Row],[Price_Level]]&amp;Table_wabobpsvr_AzureCalc_AzureCalcRateCard[[#This Row],[Region]]</f>
        <v>Basic_D4 VM (Non-Windows)C4</v>
      </c>
      <c r="B7337" s="1039">
        <v>4</v>
      </c>
      <c r="C7337" s="1039" t="s">
        <v>680</v>
      </c>
      <c r="D7337" s="1039" t="s">
        <v>177</v>
      </c>
      <c r="E7337" s="1039">
        <v>0.56055999999999995</v>
      </c>
      <c r="F7337" s="1039" t="s">
        <v>1100</v>
      </c>
      <c r="G7337" s="775" t="s">
        <v>4235</v>
      </c>
      <c r="H7337" s="775" t="s">
        <v>4235</v>
      </c>
      <c r="I7337" s="775" t="s">
        <v>6311</v>
      </c>
    </row>
    <row r="7338" spans="1:9">
      <c r="A7338" s="1039" t="str">
        <f>Table_wabobpsvr_AzureCalc_AzureCalcRateCard[[#This Row],[ServiceName]]&amp;Table_wabobpsvr_AzureCalc_AzureCalcRateCard[[#This Row],[Price_Level]]&amp;Table_wabobpsvr_AzureCalc_AzureCalcRateCard[[#This Row],[Region]]</f>
        <v>Basic_D4 VM (Non-Windows)D4</v>
      </c>
      <c r="B7338" s="1039">
        <v>4</v>
      </c>
      <c r="C7338" s="1039" t="s">
        <v>680</v>
      </c>
      <c r="D7338" s="1039" t="s">
        <v>176</v>
      </c>
      <c r="E7338" s="1039">
        <v>0.54208000000000001</v>
      </c>
      <c r="F7338" s="1039" t="s">
        <v>1100</v>
      </c>
      <c r="G7338" s="775" t="s">
        <v>4235</v>
      </c>
      <c r="H7338" s="775" t="s">
        <v>4235</v>
      </c>
      <c r="I7338" s="775" t="s">
        <v>6311</v>
      </c>
    </row>
    <row r="7339" spans="1:9">
      <c r="A7339" s="775" t="str">
        <f>Table_wabobpsvr_AzureCalc_AzureCalcRateCard[[#This Row],[ServiceName]]&amp;Table_wabobpsvr_AzureCalc_AzureCalcRateCard[[#This Row],[Price_Level]]&amp;Table_wabobpsvr_AzureCalc_AzureCalcRateCard[[#This Row],[Region]]</f>
        <v>Basic_D4 VM (Non-Windows)MOSP14</v>
      </c>
      <c r="B7339" s="775">
        <v>14</v>
      </c>
      <c r="C7339" s="775" t="s">
        <v>680</v>
      </c>
      <c r="D7339" s="775" t="s">
        <v>606</v>
      </c>
      <c r="E7339" s="775">
        <v>999999</v>
      </c>
      <c r="F7339" s="775" t="s">
        <v>1100</v>
      </c>
      <c r="G7339" s="775" t="s">
        <v>4235</v>
      </c>
      <c r="H7339" s="775" t="s">
        <v>4235</v>
      </c>
      <c r="I7339" s="775" t="s">
        <v>6312</v>
      </c>
    </row>
    <row r="7340" spans="1:9">
      <c r="A7340" s="775" t="str">
        <f>Table_wabobpsvr_AzureCalc_AzureCalcRateCard[[#This Row],[ServiceName]]&amp;Table_wabobpsvr_AzureCalc_AzureCalcRateCard[[#This Row],[Price_Level]]&amp;Table_wabobpsvr_AzureCalc_AzureCalcRateCard[[#This Row],[Region]]</f>
        <v>Basic_D4 VM (Non-Windows)A14</v>
      </c>
      <c r="B7340" s="775">
        <v>14</v>
      </c>
      <c r="C7340" s="775" t="s">
        <v>680</v>
      </c>
      <c r="D7340" s="775" t="s">
        <v>174</v>
      </c>
      <c r="E7340" s="775">
        <v>0.67900000000000005</v>
      </c>
      <c r="F7340" s="775" t="s">
        <v>1100</v>
      </c>
      <c r="G7340" s="775" t="s">
        <v>4235</v>
      </c>
      <c r="H7340" s="775" t="s">
        <v>4235</v>
      </c>
      <c r="I7340" s="775" t="s">
        <v>6312</v>
      </c>
    </row>
    <row r="7341" spans="1:9">
      <c r="A7341" s="775" t="str">
        <f>Table_wabobpsvr_AzureCalc_AzureCalcRateCard[[#This Row],[ServiceName]]&amp;Table_wabobpsvr_AzureCalc_AzureCalcRateCard[[#This Row],[Price_Level]]&amp;Table_wabobpsvr_AzureCalc_AzureCalcRateCard[[#This Row],[Region]]</f>
        <v>Basic_D4 VM (Non-Windows)B14</v>
      </c>
      <c r="B7341" s="775">
        <v>14</v>
      </c>
      <c r="C7341" s="775" t="s">
        <v>680</v>
      </c>
      <c r="D7341" s="775" t="s">
        <v>175</v>
      </c>
      <c r="E7341" s="775">
        <v>0.65800000000000003</v>
      </c>
      <c r="F7341" s="775" t="s">
        <v>1100</v>
      </c>
      <c r="G7341" s="775" t="s">
        <v>4235</v>
      </c>
      <c r="H7341" s="775" t="s">
        <v>4235</v>
      </c>
      <c r="I7341" s="775" t="s">
        <v>6312</v>
      </c>
    </row>
    <row r="7342" spans="1:9">
      <c r="A7342" s="775" t="str">
        <f>Table_wabobpsvr_AzureCalc_AzureCalcRateCard[[#This Row],[ServiceName]]&amp;Table_wabobpsvr_AzureCalc_AzureCalcRateCard[[#This Row],[Price_Level]]&amp;Table_wabobpsvr_AzureCalc_AzureCalcRateCard[[#This Row],[Region]]</f>
        <v>Basic_D4 VM (Non-Windows)C14</v>
      </c>
      <c r="B7342" s="775">
        <v>14</v>
      </c>
      <c r="C7342" s="775" t="s">
        <v>680</v>
      </c>
      <c r="D7342" s="775" t="s">
        <v>177</v>
      </c>
      <c r="E7342" s="775">
        <v>0.63700000000000001</v>
      </c>
      <c r="F7342" s="775" t="s">
        <v>1100</v>
      </c>
      <c r="G7342" s="775" t="s">
        <v>4235</v>
      </c>
      <c r="H7342" s="775" t="s">
        <v>4235</v>
      </c>
      <c r="I7342" s="775" t="s">
        <v>6312</v>
      </c>
    </row>
    <row r="7343" spans="1:9">
      <c r="A7343" s="775" t="str">
        <f>Table_wabobpsvr_AzureCalc_AzureCalcRateCard[[#This Row],[ServiceName]]&amp;Table_wabobpsvr_AzureCalc_AzureCalcRateCard[[#This Row],[Price_Level]]&amp;Table_wabobpsvr_AzureCalc_AzureCalcRateCard[[#This Row],[Region]]</f>
        <v>Basic_D4 VM (Non-Windows)D14</v>
      </c>
      <c r="B7343" s="775">
        <v>14</v>
      </c>
      <c r="C7343" s="775" t="s">
        <v>680</v>
      </c>
      <c r="D7343" s="775" t="s">
        <v>176</v>
      </c>
      <c r="E7343" s="775">
        <v>0.61599999999999999</v>
      </c>
      <c r="F7343" s="775" t="s">
        <v>1100</v>
      </c>
      <c r="G7343" s="775" t="s">
        <v>4235</v>
      </c>
      <c r="H7343" s="775" t="s">
        <v>4235</v>
      </c>
      <c r="I7343" s="775" t="s">
        <v>6312</v>
      </c>
    </row>
    <row r="7344" spans="1:9">
      <c r="A7344" s="775" t="str">
        <f>Table_wabobpsvr_AzureCalc_AzureCalcRateCard[[#This Row],[ServiceName]]&amp;Table_wabobpsvr_AzureCalc_AzureCalcRateCard[[#This Row],[Price_Level]]&amp;Table_wabobpsvr_AzureCalc_AzureCalcRateCard[[#This Row],[Region]]</f>
        <v>Basic_D4 VM (Non-Windows)MOSP</v>
      </c>
      <c r="B7344" s="775"/>
      <c r="C7344" s="775" t="s">
        <v>680</v>
      </c>
      <c r="D7344" s="775" t="s">
        <v>606</v>
      </c>
      <c r="E7344" s="775">
        <v>0.56000000000000005</v>
      </c>
      <c r="F7344" s="775" t="s">
        <v>1100</v>
      </c>
      <c r="G7344" s="775" t="s">
        <v>4235</v>
      </c>
      <c r="H7344" s="775" t="s">
        <v>4235</v>
      </c>
      <c r="I7344" s="775" t="s">
        <v>6313</v>
      </c>
    </row>
    <row r="7345" spans="1:9">
      <c r="A7345" s="775" t="str">
        <f>Table_wabobpsvr_AzureCalc_AzureCalcRateCard[[#This Row],[ServiceName]]&amp;Table_wabobpsvr_AzureCalc_AzureCalcRateCard[[#This Row],[Price_Level]]&amp;Table_wabobpsvr_AzureCalc_AzureCalcRateCard[[#This Row],[Region]]</f>
        <v>Basic_D4 VM (Non-Windows)A</v>
      </c>
      <c r="B7345" s="775"/>
      <c r="C7345" s="775" t="s">
        <v>680</v>
      </c>
      <c r="D7345" s="775" t="s">
        <v>174</v>
      </c>
      <c r="E7345" s="775">
        <v>0.54320000000000002</v>
      </c>
      <c r="F7345" s="775" t="s">
        <v>1100</v>
      </c>
      <c r="G7345" s="775" t="s">
        <v>3718</v>
      </c>
      <c r="H7345" s="775" t="s">
        <v>3719</v>
      </c>
      <c r="I7345" s="775" t="s">
        <v>6313</v>
      </c>
    </row>
    <row r="7346" spans="1:9">
      <c r="A7346" s="775" t="str">
        <f>Table_wabobpsvr_AzureCalc_AzureCalcRateCard[[#This Row],[ServiceName]]&amp;Table_wabobpsvr_AzureCalc_AzureCalcRateCard[[#This Row],[Price_Level]]&amp;Table_wabobpsvr_AzureCalc_AzureCalcRateCard[[#This Row],[Region]]</f>
        <v>Basic_D4 VM (Non-Windows)B</v>
      </c>
      <c r="B7346" s="775"/>
      <c r="C7346" s="775" t="s">
        <v>680</v>
      </c>
      <c r="D7346" s="775" t="s">
        <v>175</v>
      </c>
      <c r="E7346" s="775">
        <v>0.52639999999999998</v>
      </c>
      <c r="F7346" s="775" t="s">
        <v>1100</v>
      </c>
      <c r="G7346" s="775" t="s">
        <v>3718</v>
      </c>
      <c r="H7346" s="775" t="s">
        <v>3719</v>
      </c>
      <c r="I7346" s="775" t="s">
        <v>6313</v>
      </c>
    </row>
    <row r="7347" spans="1:9">
      <c r="A7347" s="775" t="str">
        <f>Table_wabobpsvr_AzureCalc_AzureCalcRateCard[[#This Row],[ServiceName]]&amp;Table_wabobpsvr_AzureCalc_AzureCalcRateCard[[#This Row],[Price_Level]]&amp;Table_wabobpsvr_AzureCalc_AzureCalcRateCard[[#This Row],[Region]]</f>
        <v>Basic_D4 VM (Non-Windows)C</v>
      </c>
      <c r="B7347" s="775"/>
      <c r="C7347" s="775" t="s">
        <v>680</v>
      </c>
      <c r="D7347" s="775" t="s">
        <v>177</v>
      </c>
      <c r="E7347" s="775">
        <v>0.50960000000000005</v>
      </c>
      <c r="F7347" s="775" t="s">
        <v>1100</v>
      </c>
      <c r="G7347" s="775" t="s">
        <v>3718</v>
      </c>
      <c r="H7347" s="775" t="s">
        <v>3719</v>
      </c>
      <c r="I7347" s="775" t="s">
        <v>6313</v>
      </c>
    </row>
    <row r="7348" spans="1:9">
      <c r="A7348" s="775" t="str">
        <f>Table_wabobpsvr_AzureCalc_AzureCalcRateCard[[#This Row],[ServiceName]]&amp;Table_wabobpsvr_AzureCalc_AzureCalcRateCard[[#This Row],[Price_Level]]&amp;Table_wabobpsvr_AzureCalc_AzureCalcRateCard[[#This Row],[Region]]</f>
        <v>Basic_D4 VM (Non-Windows)D</v>
      </c>
      <c r="B7348" s="775"/>
      <c r="C7348" s="775" t="s">
        <v>680</v>
      </c>
      <c r="D7348" s="775" t="s">
        <v>176</v>
      </c>
      <c r="E7348" s="775">
        <v>0.49280000000000002</v>
      </c>
      <c r="F7348" s="775" t="s">
        <v>1100</v>
      </c>
      <c r="G7348" s="775" t="s">
        <v>3718</v>
      </c>
      <c r="H7348" s="775" t="s">
        <v>3719</v>
      </c>
      <c r="I7348" s="775" t="s">
        <v>6313</v>
      </c>
    </row>
    <row r="7349" spans="1:9">
      <c r="A7349" s="775" t="str">
        <f>Table_wabobpsvr_AzureCalc_AzureCalcRateCard[[#This Row],[ServiceName]]&amp;Table_wabobpsvr_AzureCalc_AzureCalcRateCard[[#This Row],[Price_Level]]&amp;Table_wabobpsvr_AzureCalc_AzureCalcRateCard[[#This Row],[Region]]</f>
        <v>Basic_D4 VM (Windows)MOSP10</v>
      </c>
      <c r="B7349" s="775">
        <v>10</v>
      </c>
      <c r="C7349" s="775" t="s">
        <v>680</v>
      </c>
      <c r="D7349" s="775" t="s">
        <v>606</v>
      </c>
      <c r="E7349" s="775">
        <v>1.472</v>
      </c>
      <c r="F7349" s="775" t="s">
        <v>1101</v>
      </c>
      <c r="G7349" s="775" t="s">
        <v>4235</v>
      </c>
      <c r="H7349" s="775" t="s">
        <v>4235</v>
      </c>
      <c r="I7349" s="775" t="s">
        <v>6314</v>
      </c>
    </row>
    <row r="7350" spans="1:9">
      <c r="A7350" s="775" t="str">
        <f>Table_wabobpsvr_AzureCalc_AzureCalcRateCard[[#This Row],[ServiceName]]&amp;Table_wabobpsvr_AzureCalc_AzureCalcRateCard[[#This Row],[Price_Level]]&amp;Table_wabobpsvr_AzureCalc_AzureCalcRateCard[[#This Row],[Region]]</f>
        <v>Basic_D4 VM (Windows)A10</v>
      </c>
      <c r="B7350" s="775">
        <v>10</v>
      </c>
      <c r="C7350" s="775" t="s">
        <v>680</v>
      </c>
      <c r="D7350" s="775" t="s">
        <v>174</v>
      </c>
      <c r="E7350" s="775">
        <v>1.42784</v>
      </c>
      <c r="F7350" s="775" t="s">
        <v>1101</v>
      </c>
      <c r="G7350" s="775" t="s">
        <v>4235</v>
      </c>
      <c r="H7350" s="775" t="s">
        <v>4235</v>
      </c>
      <c r="I7350" s="775" t="s">
        <v>6314</v>
      </c>
    </row>
    <row r="7351" spans="1:9">
      <c r="A7351" s="775" t="str">
        <f>Table_wabobpsvr_AzureCalc_AzureCalcRateCard[[#This Row],[ServiceName]]&amp;Table_wabobpsvr_AzureCalc_AzureCalcRateCard[[#This Row],[Price_Level]]&amp;Table_wabobpsvr_AzureCalc_AzureCalcRateCard[[#This Row],[Region]]</f>
        <v>Basic_D4 VM (Windows)B10</v>
      </c>
      <c r="B7351" s="775">
        <v>10</v>
      </c>
      <c r="C7351" s="775" t="s">
        <v>680</v>
      </c>
      <c r="D7351" s="775" t="s">
        <v>175</v>
      </c>
      <c r="E7351" s="775">
        <v>1.38368</v>
      </c>
      <c r="F7351" s="775" t="s">
        <v>1101</v>
      </c>
      <c r="G7351" s="775" t="s">
        <v>4235</v>
      </c>
      <c r="H7351" s="775" t="s">
        <v>4235</v>
      </c>
      <c r="I7351" s="775" t="s">
        <v>6314</v>
      </c>
    </row>
    <row r="7352" spans="1:9">
      <c r="A7352" s="775" t="str">
        <f>Table_wabobpsvr_AzureCalc_AzureCalcRateCard[[#This Row],[ServiceName]]&amp;Table_wabobpsvr_AzureCalc_AzureCalcRateCard[[#This Row],[Price_Level]]&amp;Table_wabobpsvr_AzureCalc_AzureCalcRateCard[[#This Row],[Region]]</f>
        <v>Basic_D4 VM (Windows)C10</v>
      </c>
      <c r="B7352" s="775">
        <v>10</v>
      </c>
      <c r="C7352" s="775" t="s">
        <v>680</v>
      </c>
      <c r="D7352" s="775" t="s">
        <v>177</v>
      </c>
      <c r="E7352" s="775">
        <v>1.33952</v>
      </c>
      <c r="F7352" s="775" t="s">
        <v>1101</v>
      </c>
      <c r="G7352" s="775" t="s">
        <v>4235</v>
      </c>
      <c r="H7352" s="775" t="s">
        <v>4235</v>
      </c>
      <c r="I7352" s="775" t="s">
        <v>6314</v>
      </c>
    </row>
    <row r="7353" spans="1:9">
      <c r="A7353" s="775" t="str">
        <f>Table_wabobpsvr_AzureCalc_AzureCalcRateCard[[#This Row],[ServiceName]]&amp;Table_wabobpsvr_AzureCalc_AzureCalcRateCard[[#This Row],[Price_Level]]&amp;Table_wabobpsvr_AzureCalc_AzureCalcRateCard[[#This Row],[Region]]</f>
        <v>Basic_D4 VM (Windows)D10</v>
      </c>
      <c r="B7353" s="775">
        <v>10</v>
      </c>
      <c r="C7353" s="775" t="s">
        <v>680</v>
      </c>
      <c r="D7353" s="775" t="s">
        <v>176</v>
      </c>
      <c r="E7353" s="775">
        <v>1.2953600000000001</v>
      </c>
      <c r="F7353" s="775" t="s">
        <v>1101</v>
      </c>
      <c r="G7353" s="775" t="s">
        <v>4235</v>
      </c>
      <c r="H7353" s="775" t="s">
        <v>4235</v>
      </c>
      <c r="I7353" s="775" t="s">
        <v>6314</v>
      </c>
    </row>
    <row r="7354" spans="1:9">
      <c r="A7354" s="775" t="str">
        <f>Table_wabobpsvr_AzureCalc_AzureCalcRateCard[[#This Row],[ServiceName]]&amp;Table_wabobpsvr_AzureCalc_AzureCalcRateCard[[#This Row],[Price_Level]]&amp;Table_wabobpsvr_AzureCalc_AzureCalcRateCard[[#This Row],[Region]]</f>
        <v>Basic_D4 VM (Windows)MOSP9</v>
      </c>
      <c r="B7354" s="775">
        <v>9</v>
      </c>
      <c r="C7354" s="775" t="s">
        <v>680</v>
      </c>
      <c r="D7354" s="775" t="s">
        <v>606</v>
      </c>
      <c r="E7354" s="775">
        <v>1.28</v>
      </c>
      <c r="F7354" s="775" t="s">
        <v>1101</v>
      </c>
      <c r="G7354" s="775" t="s">
        <v>4235</v>
      </c>
      <c r="H7354" s="775" t="s">
        <v>4235</v>
      </c>
      <c r="I7354" s="775" t="s">
        <v>6315</v>
      </c>
    </row>
    <row r="7355" spans="1:9">
      <c r="A7355" s="775" t="str">
        <f>Table_wabobpsvr_AzureCalc_AzureCalcRateCard[[#This Row],[ServiceName]]&amp;Table_wabobpsvr_AzureCalc_AzureCalcRateCard[[#This Row],[Price_Level]]&amp;Table_wabobpsvr_AzureCalc_AzureCalcRateCard[[#This Row],[Region]]</f>
        <v>Basic_D4 VM (Windows)A9</v>
      </c>
      <c r="B7355" s="775">
        <v>9</v>
      </c>
      <c r="C7355" s="775" t="s">
        <v>680</v>
      </c>
      <c r="D7355" s="775" t="s">
        <v>174</v>
      </c>
      <c r="E7355" s="775">
        <v>1.2416</v>
      </c>
      <c r="F7355" s="775" t="s">
        <v>1101</v>
      </c>
      <c r="G7355" s="775" t="s">
        <v>4235</v>
      </c>
      <c r="H7355" s="775" t="s">
        <v>4235</v>
      </c>
      <c r="I7355" s="775" t="s">
        <v>6315</v>
      </c>
    </row>
    <row r="7356" spans="1:9">
      <c r="A7356" s="775" t="str">
        <f>Table_wabobpsvr_AzureCalc_AzureCalcRateCard[[#This Row],[ServiceName]]&amp;Table_wabobpsvr_AzureCalc_AzureCalcRateCard[[#This Row],[Price_Level]]&amp;Table_wabobpsvr_AzureCalc_AzureCalcRateCard[[#This Row],[Region]]</f>
        <v>Basic_D4 VM (Windows)B9</v>
      </c>
      <c r="B7356" s="775">
        <v>9</v>
      </c>
      <c r="C7356" s="775" t="s">
        <v>680</v>
      </c>
      <c r="D7356" s="775" t="s">
        <v>175</v>
      </c>
      <c r="E7356" s="775">
        <v>1.2032</v>
      </c>
      <c r="F7356" s="775" t="s">
        <v>1101</v>
      </c>
      <c r="G7356" s="775" t="s">
        <v>4235</v>
      </c>
      <c r="H7356" s="775" t="s">
        <v>4235</v>
      </c>
      <c r="I7356" s="775" t="s">
        <v>6315</v>
      </c>
    </row>
    <row r="7357" spans="1:9">
      <c r="A7357" s="775" t="str">
        <f>Table_wabobpsvr_AzureCalc_AzureCalcRateCard[[#This Row],[ServiceName]]&amp;Table_wabobpsvr_AzureCalc_AzureCalcRateCard[[#This Row],[Price_Level]]&amp;Table_wabobpsvr_AzureCalc_AzureCalcRateCard[[#This Row],[Region]]</f>
        <v>Basic_D4 VM (Windows)C9</v>
      </c>
      <c r="B7357" s="775">
        <v>9</v>
      </c>
      <c r="C7357" s="775" t="s">
        <v>680</v>
      </c>
      <c r="D7357" s="775" t="s">
        <v>177</v>
      </c>
      <c r="E7357" s="775">
        <v>1.1648000000000001</v>
      </c>
      <c r="F7357" s="775" t="s">
        <v>1101</v>
      </c>
      <c r="G7357" s="775" t="s">
        <v>4235</v>
      </c>
      <c r="H7357" s="775" t="s">
        <v>4235</v>
      </c>
      <c r="I7357" s="775" t="s">
        <v>6315</v>
      </c>
    </row>
    <row r="7358" spans="1:9">
      <c r="A7358" s="775" t="str">
        <f>Table_wabobpsvr_AzureCalc_AzureCalcRateCard[[#This Row],[ServiceName]]&amp;Table_wabobpsvr_AzureCalc_AzureCalcRateCard[[#This Row],[Price_Level]]&amp;Table_wabobpsvr_AzureCalc_AzureCalcRateCard[[#This Row],[Region]]</f>
        <v>Basic_D4 VM (Windows)D9</v>
      </c>
      <c r="B7358" s="775">
        <v>9</v>
      </c>
      <c r="C7358" s="775" t="s">
        <v>680</v>
      </c>
      <c r="D7358" s="775" t="s">
        <v>176</v>
      </c>
      <c r="E7358" s="775">
        <v>1.1264000000000001</v>
      </c>
      <c r="F7358" s="775" t="s">
        <v>1101</v>
      </c>
      <c r="G7358" s="775" t="s">
        <v>4235</v>
      </c>
      <c r="H7358" s="775" t="s">
        <v>4235</v>
      </c>
      <c r="I7358" s="775" t="s">
        <v>6315</v>
      </c>
    </row>
    <row r="7359" spans="1:9">
      <c r="A7359" s="775" t="str">
        <f>Table_wabobpsvr_AzureCalc_AzureCalcRateCard[[#This Row],[ServiceName]]&amp;Table_wabobpsvr_AzureCalc_AzureCalcRateCard[[#This Row],[Price_Level]]&amp;Table_wabobpsvr_AzureCalc_AzureCalcRateCard[[#This Row],[Region]]</f>
        <v>D1 HDInsightB</v>
      </c>
      <c r="B7359" s="775"/>
      <c r="C7359" s="775" t="s">
        <v>87</v>
      </c>
      <c r="D7359" s="775" t="s">
        <v>175</v>
      </c>
      <c r="E7359" s="775">
        <v>0.1993</v>
      </c>
      <c r="F7359" s="775" t="s">
        <v>3945</v>
      </c>
      <c r="G7359" s="775" t="s">
        <v>3973</v>
      </c>
      <c r="H7359" s="775" t="s">
        <v>4041</v>
      </c>
      <c r="I7359" s="775" t="s">
        <v>4235</v>
      </c>
    </row>
    <row r="7360" spans="1:9">
      <c r="A7360" s="775" t="str">
        <f>Table_wabobpsvr_AzureCalc_AzureCalcRateCard[[#This Row],[ServiceName]]&amp;Table_wabobpsvr_AzureCalc_AzureCalcRateCard[[#This Row],[Price_Level]]&amp;Table_wabobpsvr_AzureCalc_AzureCalcRateCard[[#This Row],[Region]]</f>
        <v>D1 HDInsightC</v>
      </c>
      <c r="B7360" s="775"/>
      <c r="C7360" s="775" t="s">
        <v>87</v>
      </c>
      <c r="D7360" s="775" t="s">
        <v>177</v>
      </c>
      <c r="E7360" s="775">
        <v>0.19289999999999999</v>
      </c>
      <c r="F7360" s="775" t="s">
        <v>3945</v>
      </c>
      <c r="G7360" s="775" t="s">
        <v>3973</v>
      </c>
      <c r="H7360" s="775" t="s">
        <v>4041</v>
      </c>
      <c r="I7360" s="775" t="s">
        <v>4235</v>
      </c>
    </row>
    <row r="7361" spans="1:9">
      <c r="A7361" s="775" t="str">
        <f>Table_wabobpsvr_AzureCalc_AzureCalcRateCard[[#This Row],[ServiceName]]&amp;Table_wabobpsvr_AzureCalc_AzureCalcRateCard[[#This Row],[Price_Level]]&amp;Table_wabobpsvr_AzureCalc_AzureCalcRateCard[[#This Row],[Region]]</f>
        <v>D1 HDInsightD</v>
      </c>
      <c r="B7361" s="775"/>
      <c r="C7361" s="775" t="s">
        <v>87</v>
      </c>
      <c r="D7361" s="775" t="s">
        <v>176</v>
      </c>
      <c r="E7361" s="775">
        <v>0.18659999999999999</v>
      </c>
      <c r="F7361" s="775" t="s">
        <v>3945</v>
      </c>
      <c r="G7361" s="775" t="s">
        <v>3973</v>
      </c>
      <c r="H7361" s="775" t="s">
        <v>4041</v>
      </c>
      <c r="I7361" s="775" t="s">
        <v>4235</v>
      </c>
    </row>
    <row r="7362" spans="1:9">
      <c r="A7362" s="775" t="str">
        <f>Table_wabobpsvr_AzureCalc_AzureCalcRateCard[[#This Row],[ServiceName]]&amp;Table_wabobpsvr_AzureCalc_AzureCalcRateCard[[#This Row],[Price_Level]]&amp;Table_wabobpsvr_AzureCalc_AzureCalcRateCard[[#This Row],[Region]]</f>
        <v>Read-Access Geo Redundant Storage Standard IO - Block BlobMOSP16</v>
      </c>
      <c r="B7362" s="775">
        <v>16</v>
      </c>
      <c r="C7362" s="775" t="s">
        <v>9</v>
      </c>
      <c r="D7362" s="775" t="s">
        <v>606</v>
      </c>
      <c r="E7362" s="775">
        <v>6.7100000000000007E-2</v>
      </c>
      <c r="F7362" s="775" t="s">
        <v>771</v>
      </c>
      <c r="G7362" s="775" t="s">
        <v>4235</v>
      </c>
      <c r="H7362" s="775" t="s">
        <v>4235</v>
      </c>
      <c r="I7362" s="775" t="s">
        <v>4235</v>
      </c>
    </row>
    <row r="7363" spans="1:9">
      <c r="A7363" s="775" t="str">
        <f>Table_wabobpsvr_AzureCalc_AzureCalcRateCard[[#This Row],[ServiceName]]&amp;Table_wabobpsvr_AzureCalc_AzureCalcRateCard[[#This Row],[Price_Level]]&amp;Table_wabobpsvr_AzureCalc_AzureCalcRateCard[[#This Row],[Region]]</f>
        <v>Basic_D4 VM (Windows)MOSP13</v>
      </c>
      <c r="B7363" s="775">
        <v>13</v>
      </c>
      <c r="C7363" s="775" t="s">
        <v>680</v>
      </c>
      <c r="D7363" s="775" t="s">
        <v>606</v>
      </c>
      <c r="E7363" s="775">
        <v>1.264</v>
      </c>
      <c r="F7363" s="775" t="s">
        <v>1101</v>
      </c>
      <c r="G7363" s="775" t="s">
        <v>4235</v>
      </c>
      <c r="H7363" s="775" t="s">
        <v>4235</v>
      </c>
      <c r="I7363" s="775" t="s">
        <v>6316</v>
      </c>
    </row>
    <row r="7364" spans="1:9">
      <c r="A7364" s="775" t="str">
        <f>Table_wabobpsvr_AzureCalc_AzureCalcRateCard[[#This Row],[ServiceName]]&amp;Table_wabobpsvr_AzureCalc_AzureCalcRateCard[[#This Row],[Price_Level]]&amp;Table_wabobpsvr_AzureCalc_AzureCalcRateCard[[#This Row],[Region]]</f>
        <v>Basic_D4 VM (Windows)A13</v>
      </c>
      <c r="B7364" s="775">
        <v>13</v>
      </c>
      <c r="C7364" s="775" t="s">
        <v>680</v>
      </c>
      <c r="D7364" s="775" t="s">
        <v>174</v>
      </c>
      <c r="E7364" s="775">
        <v>1.2260800000000001</v>
      </c>
      <c r="F7364" s="775" t="s">
        <v>1101</v>
      </c>
      <c r="G7364" s="775" t="s">
        <v>4235</v>
      </c>
      <c r="H7364" s="775" t="s">
        <v>4235</v>
      </c>
      <c r="I7364" s="775" t="s">
        <v>6316</v>
      </c>
    </row>
    <row r="7365" spans="1:9">
      <c r="A7365" s="775" t="str">
        <f>Table_wabobpsvr_AzureCalc_AzureCalcRateCard[[#This Row],[ServiceName]]&amp;Table_wabobpsvr_AzureCalc_AzureCalcRateCard[[#This Row],[Price_Level]]&amp;Table_wabobpsvr_AzureCalc_AzureCalcRateCard[[#This Row],[Region]]</f>
        <v>Basic_D4 VM (Windows)B13</v>
      </c>
      <c r="B7365" s="775">
        <v>13</v>
      </c>
      <c r="C7365" s="775" t="s">
        <v>680</v>
      </c>
      <c r="D7365" s="775" t="s">
        <v>175</v>
      </c>
      <c r="E7365" s="775">
        <v>1.1881600000000001</v>
      </c>
      <c r="F7365" s="775" t="s">
        <v>1101</v>
      </c>
      <c r="G7365" s="775" t="s">
        <v>4235</v>
      </c>
      <c r="H7365" s="775" t="s">
        <v>4235</v>
      </c>
      <c r="I7365" s="775" t="s">
        <v>6316</v>
      </c>
    </row>
    <row r="7366" spans="1:9">
      <c r="A7366" s="775" t="str">
        <f>Table_wabobpsvr_AzureCalc_AzureCalcRateCard[[#This Row],[ServiceName]]&amp;Table_wabobpsvr_AzureCalc_AzureCalcRateCard[[#This Row],[Price_Level]]&amp;Table_wabobpsvr_AzureCalc_AzureCalcRateCard[[#This Row],[Region]]</f>
        <v>Basic_D4 VM (Windows)C13</v>
      </c>
      <c r="B7366" s="775">
        <v>13</v>
      </c>
      <c r="C7366" s="775" t="s">
        <v>680</v>
      </c>
      <c r="D7366" s="775" t="s">
        <v>177</v>
      </c>
      <c r="E7366" s="775">
        <v>1.1502399999999999</v>
      </c>
      <c r="F7366" s="775" t="s">
        <v>1101</v>
      </c>
      <c r="G7366" s="775" t="s">
        <v>4235</v>
      </c>
      <c r="H7366" s="775" t="s">
        <v>4235</v>
      </c>
      <c r="I7366" s="775" t="s">
        <v>6316</v>
      </c>
    </row>
    <row r="7367" spans="1:9">
      <c r="A7367" s="775" t="str">
        <f>Table_wabobpsvr_AzureCalc_AzureCalcRateCard[[#This Row],[ServiceName]]&amp;Table_wabobpsvr_AzureCalc_AzureCalcRateCard[[#This Row],[Price_Level]]&amp;Table_wabobpsvr_AzureCalc_AzureCalcRateCard[[#This Row],[Region]]</f>
        <v>Basic_D4 VM (Windows)D13</v>
      </c>
      <c r="B7367" s="775">
        <v>13</v>
      </c>
      <c r="C7367" s="775" t="s">
        <v>680</v>
      </c>
      <c r="D7367" s="775" t="s">
        <v>176</v>
      </c>
      <c r="E7367" s="775">
        <v>1.11232</v>
      </c>
      <c r="F7367" s="775" t="s">
        <v>1101</v>
      </c>
      <c r="G7367" s="775" t="s">
        <v>4235</v>
      </c>
      <c r="H7367" s="775" t="s">
        <v>4235</v>
      </c>
      <c r="I7367" s="775" t="s">
        <v>6316</v>
      </c>
    </row>
    <row r="7368" spans="1:9">
      <c r="A7368" s="775" t="str">
        <f>Table_wabobpsvr_AzureCalc_AzureCalcRateCard[[#This Row],[ServiceName]]&amp;Table_wabobpsvr_AzureCalc_AzureCalcRateCard[[#This Row],[Price_Level]]&amp;Table_wabobpsvr_AzureCalc_AzureCalcRateCard[[#This Row],[Region]]</f>
        <v>Basic_D4 VM (Windows)MOSP7</v>
      </c>
      <c r="B7368" s="775">
        <v>7</v>
      </c>
      <c r="C7368" s="775" t="s">
        <v>680</v>
      </c>
      <c r="D7368" s="775" t="s">
        <v>606</v>
      </c>
      <c r="E7368" s="775">
        <v>1.04</v>
      </c>
      <c r="F7368" s="775" t="s">
        <v>1101</v>
      </c>
      <c r="G7368" s="775" t="s">
        <v>4235</v>
      </c>
      <c r="H7368" s="775" t="s">
        <v>4235</v>
      </c>
      <c r="I7368" s="775" t="s">
        <v>6317</v>
      </c>
    </row>
    <row r="7369" spans="1:9">
      <c r="A7369" s="775" t="str">
        <f>Table_wabobpsvr_AzureCalc_AzureCalcRateCard[[#This Row],[ServiceName]]&amp;Table_wabobpsvr_AzureCalc_AzureCalcRateCard[[#This Row],[Price_Level]]&amp;Table_wabobpsvr_AzureCalc_AzureCalcRateCard[[#This Row],[Region]]</f>
        <v>Basic_D4 VM (Windows)A7</v>
      </c>
      <c r="B7369" s="775">
        <v>7</v>
      </c>
      <c r="C7369" s="775" t="s">
        <v>680</v>
      </c>
      <c r="D7369" s="775" t="s">
        <v>174</v>
      </c>
      <c r="E7369" s="775">
        <v>1.0087999999999999</v>
      </c>
      <c r="F7369" s="775" t="s">
        <v>1101</v>
      </c>
      <c r="G7369" s="775" t="s">
        <v>4235</v>
      </c>
      <c r="H7369" s="775" t="s">
        <v>4235</v>
      </c>
      <c r="I7369" s="775" t="s">
        <v>6317</v>
      </c>
    </row>
    <row r="7370" spans="1:9">
      <c r="A7370" s="775" t="str">
        <f>Table_wabobpsvr_AzureCalc_AzureCalcRateCard[[#This Row],[ServiceName]]&amp;Table_wabobpsvr_AzureCalc_AzureCalcRateCard[[#This Row],[Price_Level]]&amp;Table_wabobpsvr_AzureCalc_AzureCalcRateCard[[#This Row],[Region]]</f>
        <v>Basic_D4 VM (Windows)B7</v>
      </c>
      <c r="B7370" s="775">
        <v>7</v>
      </c>
      <c r="C7370" s="775" t="s">
        <v>680</v>
      </c>
      <c r="D7370" s="775" t="s">
        <v>175</v>
      </c>
      <c r="E7370" s="775">
        <v>0.97760000000000002</v>
      </c>
      <c r="F7370" s="775" t="s">
        <v>1101</v>
      </c>
      <c r="G7370" s="775" t="s">
        <v>4235</v>
      </c>
      <c r="H7370" s="775" t="s">
        <v>4235</v>
      </c>
      <c r="I7370" s="775" t="s">
        <v>6317</v>
      </c>
    </row>
    <row r="7371" spans="1:9">
      <c r="A7371" s="775" t="str">
        <f>Table_wabobpsvr_AzureCalc_AzureCalcRateCard[[#This Row],[ServiceName]]&amp;Table_wabobpsvr_AzureCalc_AzureCalcRateCard[[#This Row],[Price_Level]]&amp;Table_wabobpsvr_AzureCalc_AzureCalcRateCard[[#This Row],[Region]]</f>
        <v>Basic_D4 VM (Windows)C7</v>
      </c>
      <c r="B7371" s="775">
        <v>7</v>
      </c>
      <c r="C7371" s="775" t="s">
        <v>680</v>
      </c>
      <c r="D7371" s="775" t="s">
        <v>177</v>
      </c>
      <c r="E7371" s="775">
        <v>0.94640000000000002</v>
      </c>
      <c r="F7371" s="775" t="s">
        <v>1101</v>
      </c>
      <c r="G7371" s="775" t="s">
        <v>4235</v>
      </c>
      <c r="H7371" s="775" t="s">
        <v>4235</v>
      </c>
      <c r="I7371" s="775" t="s">
        <v>6317</v>
      </c>
    </row>
    <row r="7372" spans="1:9">
      <c r="A7372" s="775" t="str">
        <f>Table_wabobpsvr_AzureCalc_AzureCalcRateCard[[#This Row],[ServiceName]]&amp;Table_wabobpsvr_AzureCalc_AzureCalcRateCard[[#This Row],[Price_Level]]&amp;Table_wabobpsvr_AzureCalc_AzureCalcRateCard[[#This Row],[Region]]</f>
        <v>Basic_D4 VM (Windows)D7</v>
      </c>
      <c r="B7372" s="775">
        <v>7</v>
      </c>
      <c r="C7372" s="775" t="s">
        <v>680</v>
      </c>
      <c r="D7372" s="775" t="s">
        <v>176</v>
      </c>
      <c r="E7372" s="775">
        <v>0.91520000000000001</v>
      </c>
      <c r="F7372" s="775" t="s">
        <v>1101</v>
      </c>
      <c r="G7372" s="775" t="s">
        <v>4235</v>
      </c>
      <c r="H7372" s="775" t="s">
        <v>4235</v>
      </c>
      <c r="I7372" s="775" t="s">
        <v>6317</v>
      </c>
    </row>
    <row r="7373" spans="1:9">
      <c r="A7373" s="775" t="str">
        <f>Table_wabobpsvr_AzureCalc_AzureCalcRateCard[[#This Row],[ServiceName]]&amp;Table_wabobpsvr_AzureCalc_AzureCalcRateCard[[#This Row],[Price_Level]]&amp;Table_wabobpsvr_AzureCalc_AzureCalcRateCard[[#This Row],[Region]]</f>
        <v>Basic_D4 VM (Windows)MOSP8</v>
      </c>
      <c r="B7373" s="775">
        <v>8</v>
      </c>
      <c r="C7373" s="775" t="s">
        <v>680</v>
      </c>
      <c r="D7373" s="775" t="s">
        <v>606</v>
      </c>
      <c r="E7373" s="775">
        <v>1.2</v>
      </c>
      <c r="F7373" s="775" t="s">
        <v>1101</v>
      </c>
      <c r="G7373" s="775" t="s">
        <v>4235</v>
      </c>
      <c r="H7373" s="775" t="s">
        <v>4235</v>
      </c>
      <c r="I7373" s="775" t="s">
        <v>6318</v>
      </c>
    </row>
    <row r="7374" spans="1:9">
      <c r="A7374" s="775" t="str">
        <f>Table_wabobpsvr_AzureCalc_AzureCalcRateCard[[#This Row],[ServiceName]]&amp;Table_wabobpsvr_AzureCalc_AzureCalcRateCard[[#This Row],[Price_Level]]&amp;Table_wabobpsvr_AzureCalc_AzureCalcRateCard[[#This Row],[Region]]</f>
        <v>Basic_D4 VM (Windows)A8</v>
      </c>
      <c r="B7374" s="775">
        <v>8</v>
      </c>
      <c r="C7374" s="775" t="s">
        <v>680</v>
      </c>
      <c r="D7374" s="775" t="s">
        <v>174</v>
      </c>
      <c r="E7374" s="775">
        <v>1.1639999999999999</v>
      </c>
      <c r="F7374" s="775" t="s">
        <v>1101</v>
      </c>
      <c r="G7374" s="775" t="s">
        <v>4235</v>
      </c>
      <c r="H7374" s="775" t="s">
        <v>4235</v>
      </c>
      <c r="I7374" s="775" t="s">
        <v>6318</v>
      </c>
    </row>
    <row r="7375" spans="1:9">
      <c r="A7375" s="775" t="str">
        <f>Table_wabobpsvr_AzureCalc_AzureCalcRateCard[[#This Row],[ServiceName]]&amp;Table_wabobpsvr_AzureCalc_AzureCalcRateCard[[#This Row],[Price_Level]]&amp;Table_wabobpsvr_AzureCalc_AzureCalcRateCard[[#This Row],[Region]]</f>
        <v>Basic_D4 VM (Windows)B8</v>
      </c>
      <c r="B7375" s="775">
        <v>8</v>
      </c>
      <c r="C7375" s="775" t="s">
        <v>680</v>
      </c>
      <c r="D7375" s="775" t="s">
        <v>175</v>
      </c>
      <c r="E7375" s="775">
        <v>1.1279999999999999</v>
      </c>
      <c r="F7375" s="775" t="s">
        <v>1101</v>
      </c>
      <c r="G7375" s="775" t="s">
        <v>4235</v>
      </c>
      <c r="H7375" s="775" t="s">
        <v>4235</v>
      </c>
      <c r="I7375" s="775" t="s">
        <v>6318</v>
      </c>
    </row>
    <row r="7376" spans="1:9">
      <c r="A7376" s="775" t="str">
        <f>Table_wabobpsvr_AzureCalc_AzureCalcRateCard[[#This Row],[ServiceName]]&amp;Table_wabobpsvr_AzureCalc_AzureCalcRateCard[[#This Row],[Price_Level]]&amp;Table_wabobpsvr_AzureCalc_AzureCalcRateCard[[#This Row],[Region]]</f>
        <v>Basic_D4 VM (Windows)C8</v>
      </c>
      <c r="B7376" s="775">
        <v>8</v>
      </c>
      <c r="C7376" s="775" t="s">
        <v>680</v>
      </c>
      <c r="D7376" s="775" t="s">
        <v>177</v>
      </c>
      <c r="E7376" s="775">
        <v>1.0920000000000001</v>
      </c>
      <c r="F7376" s="775" t="s">
        <v>1101</v>
      </c>
      <c r="G7376" s="775" t="s">
        <v>4235</v>
      </c>
      <c r="H7376" s="775" t="s">
        <v>4235</v>
      </c>
      <c r="I7376" s="775" t="s">
        <v>6318</v>
      </c>
    </row>
    <row r="7377" spans="1:9">
      <c r="A7377" s="775" t="str">
        <f>Table_wabobpsvr_AzureCalc_AzureCalcRateCard[[#This Row],[ServiceName]]&amp;Table_wabobpsvr_AzureCalc_AzureCalcRateCard[[#This Row],[Price_Level]]&amp;Table_wabobpsvr_AzureCalc_AzureCalcRateCard[[#This Row],[Region]]</f>
        <v>Basic_D4 VM (Windows)D8</v>
      </c>
      <c r="B7377" s="775">
        <v>8</v>
      </c>
      <c r="C7377" s="775" t="s">
        <v>680</v>
      </c>
      <c r="D7377" s="775" t="s">
        <v>176</v>
      </c>
      <c r="E7377" s="775">
        <v>1.056</v>
      </c>
      <c r="F7377" s="775" t="s">
        <v>1101</v>
      </c>
      <c r="G7377" s="775" t="s">
        <v>4235</v>
      </c>
      <c r="H7377" s="775" t="s">
        <v>4235</v>
      </c>
      <c r="I7377" s="775" t="s">
        <v>6318</v>
      </c>
    </row>
    <row r="7378" spans="1:9">
      <c r="A7378" s="775" t="str">
        <f>Table_wabobpsvr_AzureCalc_AzureCalcRateCard[[#This Row],[ServiceName]]&amp;Table_wabobpsvr_AzureCalc_AzureCalcRateCard[[#This Row],[Price_Level]]&amp;Table_wabobpsvr_AzureCalc_AzureCalcRateCard[[#This Row],[Region]]</f>
        <v>Basic_D4 VM (Windows)MOSP11</v>
      </c>
      <c r="B7378" s="775">
        <v>11</v>
      </c>
      <c r="C7378" s="775" t="s">
        <v>680</v>
      </c>
      <c r="D7378" s="775" t="s">
        <v>606</v>
      </c>
      <c r="E7378" s="775">
        <v>1.3839999999999999</v>
      </c>
      <c r="F7378" s="775" t="s">
        <v>1101</v>
      </c>
      <c r="G7378" s="775" t="s">
        <v>4235</v>
      </c>
      <c r="H7378" s="775" t="s">
        <v>4235</v>
      </c>
      <c r="I7378" s="775" t="s">
        <v>6319</v>
      </c>
    </row>
    <row r="7379" spans="1:9">
      <c r="A7379" s="775" t="str">
        <f>Table_wabobpsvr_AzureCalc_AzureCalcRateCard[[#This Row],[ServiceName]]&amp;Table_wabobpsvr_AzureCalc_AzureCalcRateCard[[#This Row],[Price_Level]]&amp;Table_wabobpsvr_AzureCalc_AzureCalcRateCard[[#This Row],[Region]]</f>
        <v>Basic_D4 VM (Windows)A11</v>
      </c>
      <c r="B7379" s="775">
        <v>11</v>
      </c>
      <c r="C7379" s="775" t="s">
        <v>680</v>
      </c>
      <c r="D7379" s="775" t="s">
        <v>174</v>
      </c>
      <c r="E7379" s="775">
        <v>1.3424799999999999</v>
      </c>
      <c r="F7379" s="775" t="s">
        <v>1101</v>
      </c>
      <c r="G7379" s="775" t="s">
        <v>4235</v>
      </c>
      <c r="H7379" s="775" t="s">
        <v>4235</v>
      </c>
      <c r="I7379" s="775" t="s">
        <v>6319</v>
      </c>
    </row>
    <row r="7380" spans="1:9">
      <c r="A7380" s="775" t="str">
        <f>Table_wabobpsvr_AzureCalc_AzureCalcRateCard[[#This Row],[ServiceName]]&amp;Table_wabobpsvr_AzureCalc_AzureCalcRateCard[[#This Row],[Price_Level]]&amp;Table_wabobpsvr_AzureCalc_AzureCalcRateCard[[#This Row],[Region]]</f>
        <v>Basic_D4 VM (Windows)B11</v>
      </c>
      <c r="B7380" s="775">
        <v>11</v>
      </c>
      <c r="C7380" s="775" t="s">
        <v>680</v>
      </c>
      <c r="D7380" s="775" t="s">
        <v>175</v>
      </c>
      <c r="E7380" s="775">
        <v>1.3009599999999999</v>
      </c>
      <c r="F7380" s="775" t="s">
        <v>1101</v>
      </c>
      <c r="G7380" s="775" t="s">
        <v>4235</v>
      </c>
      <c r="H7380" s="775" t="s">
        <v>4235</v>
      </c>
      <c r="I7380" s="775" t="s">
        <v>6319</v>
      </c>
    </row>
    <row r="7381" spans="1:9">
      <c r="A7381" s="775" t="str">
        <f>Table_wabobpsvr_AzureCalc_AzureCalcRateCard[[#This Row],[ServiceName]]&amp;Table_wabobpsvr_AzureCalc_AzureCalcRateCard[[#This Row],[Price_Level]]&amp;Table_wabobpsvr_AzureCalc_AzureCalcRateCard[[#This Row],[Region]]</f>
        <v>Basic_D4 VM (Windows)C11</v>
      </c>
      <c r="B7381" s="775">
        <v>11</v>
      </c>
      <c r="C7381" s="775" t="s">
        <v>680</v>
      </c>
      <c r="D7381" s="775" t="s">
        <v>177</v>
      </c>
      <c r="E7381" s="775">
        <v>1.2594399999999999</v>
      </c>
      <c r="F7381" s="775" t="s">
        <v>1101</v>
      </c>
      <c r="G7381" s="775" t="s">
        <v>4235</v>
      </c>
      <c r="H7381" s="775" t="s">
        <v>4235</v>
      </c>
      <c r="I7381" s="775" t="s">
        <v>6319</v>
      </c>
    </row>
    <row r="7382" spans="1:9">
      <c r="A7382" s="775" t="str">
        <f>Table_wabobpsvr_AzureCalc_AzureCalcRateCard[[#This Row],[ServiceName]]&amp;Table_wabobpsvr_AzureCalc_AzureCalcRateCard[[#This Row],[Price_Level]]&amp;Table_wabobpsvr_AzureCalc_AzureCalcRateCard[[#This Row],[Region]]</f>
        <v>Basic_D4 VM (Windows)D11</v>
      </c>
      <c r="B7382" s="775">
        <v>11</v>
      </c>
      <c r="C7382" s="775" t="s">
        <v>680</v>
      </c>
      <c r="D7382" s="775" t="s">
        <v>176</v>
      </c>
      <c r="E7382" s="775">
        <v>1.2179199999999999</v>
      </c>
      <c r="F7382" s="775" t="s">
        <v>1101</v>
      </c>
      <c r="G7382" s="775" t="s">
        <v>4235</v>
      </c>
      <c r="H7382" s="775" t="s">
        <v>4235</v>
      </c>
      <c r="I7382" s="775" t="s">
        <v>6319</v>
      </c>
    </row>
    <row r="7383" spans="1:9">
      <c r="A7383" s="775" t="str">
        <f>Table_wabobpsvr_AzureCalc_AzureCalcRateCard[[#This Row],[ServiceName]]&amp;Table_wabobpsvr_AzureCalc_AzureCalcRateCard[[#This Row],[Price_Level]]&amp;Table_wabobpsvr_AzureCalc_AzureCalcRateCard[[#This Row],[Region]]</f>
        <v>Basic_D4 VM (Windows)MOSP12</v>
      </c>
      <c r="B7383" s="775">
        <v>12</v>
      </c>
      <c r="C7383" s="775" t="s">
        <v>680</v>
      </c>
      <c r="D7383" s="775" t="s">
        <v>606</v>
      </c>
      <c r="E7383" s="775">
        <v>1.2</v>
      </c>
      <c r="F7383" s="775" t="s">
        <v>1101</v>
      </c>
      <c r="G7383" s="775" t="s">
        <v>4235</v>
      </c>
      <c r="H7383" s="775" t="s">
        <v>4235</v>
      </c>
      <c r="I7383" s="775" t="s">
        <v>4831</v>
      </c>
    </row>
    <row r="7384" spans="1:9">
      <c r="A7384" s="775" t="str">
        <f>Table_wabobpsvr_AzureCalc_AzureCalcRateCard[[#This Row],[ServiceName]]&amp;Table_wabobpsvr_AzureCalc_AzureCalcRateCard[[#This Row],[Price_Level]]&amp;Table_wabobpsvr_AzureCalc_AzureCalcRateCard[[#This Row],[Region]]</f>
        <v>Basic_D4 VM (Windows)A12</v>
      </c>
      <c r="B7384" s="775">
        <v>12</v>
      </c>
      <c r="C7384" s="775" t="s">
        <v>680</v>
      </c>
      <c r="D7384" s="775" t="s">
        <v>174</v>
      </c>
      <c r="E7384" s="775">
        <v>1.1639999999999999</v>
      </c>
      <c r="F7384" s="775" t="s">
        <v>1101</v>
      </c>
      <c r="G7384" s="775" t="s">
        <v>4235</v>
      </c>
      <c r="H7384" s="775" t="s">
        <v>4235</v>
      </c>
      <c r="I7384" s="775" t="s">
        <v>4831</v>
      </c>
    </row>
    <row r="7385" spans="1:9">
      <c r="A7385" s="775" t="str">
        <f>Table_wabobpsvr_AzureCalc_AzureCalcRateCard[[#This Row],[ServiceName]]&amp;Table_wabobpsvr_AzureCalc_AzureCalcRateCard[[#This Row],[Price_Level]]&amp;Table_wabobpsvr_AzureCalc_AzureCalcRateCard[[#This Row],[Region]]</f>
        <v>Standard_D1 Cloud ServicesA11</v>
      </c>
      <c r="B7385" s="775">
        <v>11</v>
      </c>
      <c r="C7385" s="775" t="s">
        <v>680</v>
      </c>
      <c r="D7385" s="775" t="s">
        <v>174</v>
      </c>
      <c r="E7385" s="775">
        <v>0.16295999999999999</v>
      </c>
      <c r="F7385" s="775" t="s">
        <v>1106</v>
      </c>
      <c r="G7385" s="775" t="s">
        <v>4235</v>
      </c>
      <c r="H7385" s="775" t="s">
        <v>4235</v>
      </c>
      <c r="I7385" s="775" t="s">
        <v>6118</v>
      </c>
    </row>
    <row r="7386" spans="1:9">
      <c r="A7386" s="775" t="str">
        <f>Table_wabobpsvr_AzureCalc_AzureCalcRateCard[[#This Row],[ServiceName]]&amp;Table_wabobpsvr_AzureCalc_AzureCalcRateCard[[#This Row],[Price_Level]]&amp;Table_wabobpsvr_AzureCalc_AzureCalcRateCard[[#This Row],[Region]]</f>
        <v>Standard_D1 Cloud ServicesB11</v>
      </c>
      <c r="B7386" s="775">
        <v>11</v>
      </c>
      <c r="C7386" s="775" t="s">
        <v>680</v>
      </c>
      <c r="D7386" s="775" t="s">
        <v>175</v>
      </c>
      <c r="E7386" s="775">
        <v>0.15792</v>
      </c>
      <c r="F7386" s="775" t="s">
        <v>1106</v>
      </c>
      <c r="G7386" s="775" t="s">
        <v>4235</v>
      </c>
      <c r="H7386" s="775" t="s">
        <v>4235</v>
      </c>
      <c r="I7386" s="775" t="s">
        <v>6118</v>
      </c>
    </row>
    <row r="7387" spans="1:9">
      <c r="A7387" s="775" t="str">
        <f>Table_wabobpsvr_AzureCalc_AzureCalcRateCard[[#This Row],[ServiceName]]&amp;Table_wabobpsvr_AzureCalc_AzureCalcRateCard[[#This Row],[Price_Level]]&amp;Table_wabobpsvr_AzureCalc_AzureCalcRateCard[[#This Row],[Region]]</f>
        <v>Standard_D1 Cloud ServicesC11</v>
      </c>
      <c r="B7387" s="775">
        <v>11</v>
      </c>
      <c r="C7387" s="775" t="s">
        <v>680</v>
      </c>
      <c r="D7387" s="775" t="s">
        <v>177</v>
      </c>
      <c r="E7387" s="775">
        <v>0.15287999999999999</v>
      </c>
      <c r="F7387" s="775" t="s">
        <v>1106</v>
      </c>
      <c r="G7387" s="775" t="s">
        <v>4235</v>
      </c>
      <c r="H7387" s="775" t="s">
        <v>4235</v>
      </c>
      <c r="I7387" s="775" t="s">
        <v>6118</v>
      </c>
    </row>
    <row r="7388" spans="1:9">
      <c r="A7388" s="775" t="str">
        <f>Table_wabobpsvr_AzureCalc_AzureCalcRateCard[[#This Row],[ServiceName]]&amp;Table_wabobpsvr_AzureCalc_AzureCalcRateCard[[#This Row],[Price_Level]]&amp;Table_wabobpsvr_AzureCalc_AzureCalcRateCard[[#This Row],[Region]]</f>
        <v>Standard_D1 Cloud ServicesD11</v>
      </c>
      <c r="B7388" s="775">
        <v>11</v>
      </c>
      <c r="C7388" s="775" t="s">
        <v>680</v>
      </c>
      <c r="D7388" s="775" t="s">
        <v>176</v>
      </c>
      <c r="E7388" s="775">
        <v>0.14784</v>
      </c>
      <c r="F7388" s="775" t="s">
        <v>1106</v>
      </c>
      <c r="G7388" s="775" t="s">
        <v>4235</v>
      </c>
      <c r="H7388" s="775" t="s">
        <v>4235</v>
      </c>
      <c r="I7388" s="775" t="s">
        <v>6118</v>
      </c>
    </row>
    <row r="7389" spans="1:9">
      <c r="A7389" s="775" t="str">
        <f>Table_wabobpsvr_AzureCalc_AzureCalcRateCard[[#This Row],[ServiceName]]&amp;Table_wabobpsvr_AzureCalc_AzureCalcRateCard[[#This Row],[Price_Level]]&amp;Table_wabobpsvr_AzureCalc_AzureCalcRateCard[[#This Row],[Region]]</f>
        <v>Standard_D1 Cloud ServicesMOSP12</v>
      </c>
      <c r="B7389" s="775">
        <v>12</v>
      </c>
      <c r="C7389" s="775" t="s">
        <v>680</v>
      </c>
      <c r="D7389" s="775" t="s">
        <v>606</v>
      </c>
      <c r="E7389" s="775">
        <v>0.14599999999999999</v>
      </c>
      <c r="F7389" s="775" t="s">
        <v>1106</v>
      </c>
      <c r="G7389" s="775" t="s">
        <v>4235</v>
      </c>
      <c r="H7389" s="775" t="s">
        <v>4235</v>
      </c>
      <c r="I7389" s="775" t="s">
        <v>5934</v>
      </c>
    </row>
    <row r="7390" spans="1:9">
      <c r="A7390" s="1039" t="str">
        <f>Table_wabobpsvr_AzureCalc_AzureCalcRateCard[[#This Row],[ServiceName]]&amp;Table_wabobpsvr_AzureCalc_AzureCalcRateCard[[#This Row],[Price_Level]]&amp;Table_wabobpsvr_AzureCalc_AzureCalcRateCard[[#This Row],[Region]]</f>
        <v>Standard_D14 Cloud ServicesMOSP13</v>
      </c>
      <c r="B7390" s="1039">
        <v>13</v>
      </c>
      <c r="C7390" s="1039" t="s">
        <v>680</v>
      </c>
      <c r="D7390" s="1039" t="s">
        <v>606</v>
      </c>
      <c r="E7390" s="1039">
        <v>3.2269999999999999</v>
      </c>
      <c r="F7390" s="1039" t="s">
        <v>1118</v>
      </c>
      <c r="G7390" s="775" t="s">
        <v>4235</v>
      </c>
      <c r="H7390" s="775" t="s">
        <v>4235</v>
      </c>
      <c r="I7390" s="775" t="s">
        <v>6320</v>
      </c>
    </row>
    <row r="7391" spans="1:9">
      <c r="A7391" s="1039" t="str">
        <f>Table_wabobpsvr_AzureCalc_AzureCalcRateCard[[#This Row],[ServiceName]]&amp;Table_wabobpsvr_AzureCalc_AzureCalcRateCard[[#This Row],[Price_Level]]&amp;Table_wabobpsvr_AzureCalc_AzureCalcRateCard[[#This Row],[Region]]</f>
        <v>Standard_D14 Cloud ServicesA13</v>
      </c>
      <c r="B7391" s="1039">
        <v>13</v>
      </c>
      <c r="C7391" s="1039" t="s">
        <v>680</v>
      </c>
      <c r="D7391" s="1039" t="s">
        <v>174</v>
      </c>
      <c r="E7391" s="1039">
        <v>3.1301899999999998</v>
      </c>
      <c r="F7391" s="1039" t="s">
        <v>1118</v>
      </c>
      <c r="G7391" s="775" t="s">
        <v>4235</v>
      </c>
      <c r="H7391" s="775" t="s">
        <v>4235</v>
      </c>
      <c r="I7391" s="775" t="s">
        <v>6320</v>
      </c>
    </row>
    <row r="7392" spans="1:9">
      <c r="A7392" s="775" t="str">
        <f>Table_wabobpsvr_AzureCalc_AzureCalcRateCard[[#This Row],[ServiceName]]&amp;Table_wabobpsvr_AzureCalc_AzureCalcRateCard[[#This Row],[Price_Level]]&amp;Table_wabobpsvr_AzureCalc_AzureCalcRateCard[[#This Row],[Region]]</f>
        <v>Standard_D14 Cloud ServicesB13</v>
      </c>
      <c r="B7392" s="775">
        <v>13</v>
      </c>
      <c r="C7392" s="775" t="s">
        <v>680</v>
      </c>
      <c r="D7392" s="775" t="s">
        <v>175</v>
      </c>
      <c r="E7392" s="775">
        <v>3.0333800000000002</v>
      </c>
      <c r="F7392" s="775" t="s">
        <v>1118</v>
      </c>
      <c r="G7392" s="775" t="s">
        <v>4235</v>
      </c>
      <c r="H7392" s="775" t="s">
        <v>4235</v>
      </c>
      <c r="I7392" s="775" t="s">
        <v>6320</v>
      </c>
    </row>
    <row r="7393" spans="1:9">
      <c r="A7393" s="775" t="str">
        <f>Table_wabobpsvr_AzureCalc_AzureCalcRateCard[[#This Row],[ServiceName]]&amp;Table_wabobpsvr_AzureCalc_AzureCalcRateCard[[#This Row],[Price_Level]]&amp;Table_wabobpsvr_AzureCalc_AzureCalcRateCard[[#This Row],[Region]]</f>
        <v>Standard_D14 Cloud ServicesC13</v>
      </c>
      <c r="B7393" s="775">
        <v>13</v>
      </c>
      <c r="C7393" s="775" t="s">
        <v>680</v>
      </c>
      <c r="D7393" s="775" t="s">
        <v>177</v>
      </c>
      <c r="E7393" s="775">
        <v>2.9365700000000001</v>
      </c>
      <c r="F7393" s="775" t="s">
        <v>1118</v>
      </c>
      <c r="G7393" s="775" t="s">
        <v>4235</v>
      </c>
      <c r="H7393" s="775" t="s">
        <v>4235</v>
      </c>
      <c r="I7393" s="775" t="s">
        <v>6320</v>
      </c>
    </row>
    <row r="7394" spans="1:9">
      <c r="A7394" s="775" t="str">
        <f>Table_wabobpsvr_AzureCalc_AzureCalcRateCard[[#This Row],[ServiceName]]&amp;Table_wabobpsvr_AzureCalc_AzureCalcRateCard[[#This Row],[Price_Level]]&amp;Table_wabobpsvr_AzureCalc_AzureCalcRateCard[[#This Row],[Region]]</f>
        <v>Standard_D14 Cloud ServicesD13</v>
      </c>
      <c r="B7394" s="775">
        <v>13</v>
      </c>
      <c r="C7394" s="775" t="s">
        <v>680</v>
      </c>
      <c r="D7394" s="775" t="s">
        <v>176</v>
      </c>
      <c r="E7394" s="775">
        <v>2.8397600000000001</v>
      </c>
      <c r="F7394" s="775" t="s">
        <v>1118</v>
      </c>
      <c r="G7394" s="775" t="s">
        <v>4235</v>
      </c>
      <c r="H7394" s="775" t="s">
        <v>4235</v>
      </c>
      <c r="I7394" s="775" t="s">
        <v>6320</v>
      </c>
    </row>
    <row r="7395" spans="1:9">
      <c r="A7395" s="1039" t="str">
        <f>Table_wabobpsvr_AzureCalc_AzureCalcRateCard[[#This Row],[ServiceName]]&amp;Table_wabobpsvr_AzureCalc_AzureCalcRateCard[[#This Row],[Price_Level]]&amp;Table_wabobpsvr_AzureCalc_AzureCalcRateCard[[#This Row],[Region]]</f>
        <v>Standard_D14 Cloud ServicesMOSP7</v>
      </c>
      <c r="B7395" s="1039">
        <v>7</v>
      </c>
      <c r="C7395" s="1039" t="s">
        <v>680</v>
      </c>
      <c r="D7395" s="1039" t="s">
        <v>606</v>
      </c>
      <c r="E7395" s="1039">
        <v>1.944</v>
      </c>
      <c r="F7395" s="1039" t="s">
        <v>1118</v>
      </c>
      <c r="G7395" s="775" t="s">
        <v>4235</v>
      </c>
      <c r="H7395" s="775" t="s">
        <v>4235</v>
      </c>
      <c r="I7395" s="775" t="s">
        <v>6321</v>
      </c>
    </row>
    <row r="7396" spans="1:9">
      <c r="A7396" s="1039" t="str">
        <f>Table_wabobpsvr_AzureCalc_AzureCalcRateCard[[#This Row],[ServiceName]]&amp;Table_wabobpsvr_AzureCalc_AzureCalcRateCard[[#This Row],[Price_Level]]&amp;Table_wabobpsvr_AzureCalc_AzureCalcRateCard[[#This Row],[Region]]</f>
        <v>Standard_D14 Cloud ServicesA7</v>
      </c>
      <c r="B7396" s="1039">
        <v>7</v>
      </c>
      <c r="C7396" s="1039" t="s">
        <v>680</v>
      </c>
      <c r="D7396" s="1039" t="s">
        <v>174</v>
      </c>
      <c r="E7396" s="1039">
        <v>1.88568</v>
      </c>
      <c r="F7396" s="1039" t="s">
        <v>1118</v>
      </c>
      <c r="G7396" s="775" t="s">
        <v>4235</v>
      </c>
      <c r="H7396" s="775" t="s">
        <v>4235</v>
      </c>
      <c r="I7396" s="775" t="s">
        <v>6321</v>
      </c>
    </row>
    <row r="7397" spans="1:9">
      <c r="A7397" s="1039" t="str">
        <f>Table_wabobpsvr_AzureCalc_AzureCalcRateCard[[#This Row],[ServiceName]]&amp;Table_wabobpsvr_AzureCalc_AzureCalcRateCard[[#This Row],[Price_Level]]&amp;Table_wabobpsvr_AzureCalc_AzureCalcRateCard[[#This Row],[Region]]</f>
        <v>Standard_D14 Cloud ServicesB7</v>
      </c>
      <c r="B7397" s="1039">
        <v>7</v>
      </c>
      <c r="C7397" s="1039" t="s">
        <v>680</v>
      </c>
      <c r="D7397" s="1039" t="s">
        <v>175</v>
      </c>
      <c r="E7397" s="1039">
        <v>1.8273600000000001</v>
      </c>
      <c r="F7397" s="1039" t="s">
        <v>1118</v>
      </c>
      <c r="G7397" s="775" t="s">
        <v>4235</v>
      </c>
      <c r="H7397" s="775" t="s">
        <v>4235</v>
      </c>
      <c r="I7397" s="775" t="s">
        <v>6321</v>
      </c>
    </row>
    <row r="7398" spans="1:9">
      <c r="A7398" s="775" t="str">
        <f>Table_wabobpsvr_AzureCalc_AzureCalcRateCard[[#This Row],[ServiceName]]&amp;Table_wabobpsvr_AzureCalc_AzureCalcRateCard[[#This Row],[Price_Level]]&amp;Table_wabobpsvr_AzureCalc_AzureCalcRateCard[[#This Row],[Region]]</f>
        <v>Standard_D14 Cloud ServicesC7</v>
      </c>
      <c r="B7398" s="775">
        <v>7</v>
      </c>
      <c r="C7398" s="775" t="s">
        <v>680</v>
      </c>
      <c r="D7398" s="775" t="s">
        <v>177</v>
      </c>
      <c r="E7398" s="775">
        <v>1.7690399999999999</v>
      </c>
      <c r="F7398" s="775" t="s">
        <v>1118</v>
      </c>
      <c r="G7398" s="775" t="s">
        <v>4235</v>
      </c>
      <c r="H7398" s="775" t="s">
        <v>4235</v>
      </c>
      <c r="I7398" s="775" t="s">
        <v>6321</v>
      </c>
    </row>
    <row r="7399" spans="1:9">
      <c r="A7399" s="775" t="str">
        <f>Table_wabobpsvr_AzureCalc_AzureCalcRateCard[[#This Row],[ServiceName]]&amp;Table_wabobpsvr_AzureCalc_AzureCalcRateCard[[#This Row],[Price_Level]]&amp;Table_wabobpsvr_AzureCalc_AzureCalcRateCard[[#This Row],[Region]]</f>
        <v>Standard_D14 Cloud ServicesD7</v>
      </c>
      <c r="B7399" s="775">
        <v>7</v>
      </c>
      <c r="C7399" s="775" t="s">
        <v>680</v>
      </c>
      <c r="D7399" s="775" t="s">
        <v>176</v>
      </c>
      <c r="E7399" s="775">
        <v>1.71072</v>
      </c>
      <c r="F7399" s="775" t="s">
        <v>1118</v>
      </c>
      <c r="G7399" s="775" t="s">
        <v>4235</v>
      </c>
      <c r="H7399" s="775" t="s">
        <v>4235</v>
      </c>
      <c r="I7399" s="775" t="s">
        <v>6321</v>
      </c>
    </row>
    <row r="7400" spans="1:9">
      <c r="A7400" s="1039" t="str">
        <f>Table_wabobpsvr_AzureCalc_AzureCalcRateCard[[#This Row],[ServiceName]]&amp;Table_wabobpsvr_AzureCalc_AzureCalcRateCard[[#This Row],[Price_Level]]&amp;Table_wabobpsvr_AzureCalc_AzureCalcRateCard[[#This Row],[Region]]</f>
        <v>Standard_D14 Cloud ServicesMOSP8</v>
      </c>
      <c r="B7400" s="1039">
        <v>8</v>
      </c>
      <c r="C7400" s="1039" t="s">
        <v>680</v>
      </c>
      <c r="D7400" s="1039" t="s">
        <v>606</v>
      </c>
      <c r="E7400" s="1039">
        <v>2.2360000000000002</v>
      </c>
      <c r="F7400" s="1039" t="s">
        <v>1118</v>
      </c>
      <c r="G7400" s="775" t="s">
        <v>4235</v>
      </c>
      <c r="H7400" s="775" t="s">
        <v>4235</v>
      </c>
      <c r="I7400" s="775" t="s">
        <v>6322</v>
      </c>
    </row>
    <row r="7401" spans="1:9">
      <c r="A7401" s="775" t="str">
        <f>Table_wabobpsvr_AzureCalc_AzureCalcRateCard[[#This Row],[ServiceName]]&amp;Table_wabobpsvr_AzureCalc_AzureCalcRateCard[[#This Row],[Price_Level]]&amp;Table_wabobpsvr_AzureCalc_AzureCalcRateCard[[#This Row],[Region]]</f>
        <v>Standard_D14 Cloud ServicesA8</v>
      </c>
      <c r="B7401" s="775">
        <v>8</v>
      </c>
      <c r="C7401" s="775" t="s">
        <v>680</v>
      </c>
      <c r="D7401" s="775" t="s">
        <v>174</v>
      </c>
      <c r="E7401" s="775">
        <v>2.16892</v>
      </c>
      <c r="F7401" s="775" t="s">
        <v>1118</v>
      </c>
      <c r="G7401" s="775" t="s">
        <v>4235</v>
      </c>
      <c r="H7401" s="775" t="s">
        <v>4235</v>
      </c>
      <c r="I7401" s="775" t="s">
        <v>6322</v>
      </c>
    </row>
    <row r="7402" spans="1:9">
      <c r="A7402" s="775" t="str">
        <f>Table_wabobpsvr_AzureCalc_AzureCalcRateCard[[#This Row],[ServiceName]]&amp;Table_wabobpsvr_AzureCalc_AzureCalcRateCard[[#This Row],[Price_Level]]&amp;Table_wabobpsvr_AzureCalc_AzureCalcRateCard[[#This Row],[Region]]</f>
        <v>Standard_D14 Cloud ServicesB8</v>
      </c>
      <c r="B7402" s="775">
        <v>8</v>
      </c>
      <c r="C7402" s="775" t="s">
        <v>680</v>
      </c>
      <c r="D7402" s="775" t="s">
        <v>175</v>
      </c>
      <c r="E7402" s="775">
        <v>2.1018400000000002</v>
      </c>
      <c r="F7402" s="775" t="s">
        <v>1118</v>
      </c>
      <c r="G7402" s="775" t="s">
        <v>4235</v>
      </c>
      <c r="H7402" s="775" t="s">
        <v>4235</v>
      </c>
      <c r="I7402" s="775" t="s">
        <v>6322</v>
      </c>
    </row>
    <row r="7403" spans="1:9">
      <c r="A7403" s="775" t="str">
        <f>Table_wabobpsvr_AzureCalc_AzureCalcRateCard[[#This Row],[ServiceName]]&amp;Table_wabobpsvr_AzureCalc_AzureCalcRateCard[[#This Row],[Price_Level]]&amp;Table_wabobpsvr_AzureCalc_AzureCalcRateCard[[#This Row],[Region]]</f>
        <v>Standard_D14 Cloud ServicesC8</v>
      </c>
      <c r="B7403" s="775">
        <v>8</v>
      </c>
      <c r="C7403" s="775" t="s">
        <v>680</v>
      </c>
      <c r="D7403" s="775" t="s">
        <v>177</v>
      </c>
      <c r="E7403" s="775">
        <v>2.0347599999999999</v>
      </c>
      <c r="F7403" s="775" t="s">
        <v>1118</v>
      </c>
      <c r="G7403" s="775" t="s">
        <v>4235</v>
      </c>
      <c r="H7403" s="775" t="s">
        <v>4235</v>
      </c>
      <c r="I7403" s="775" t="s">
        <v>6322</v>
      </c>
    </row>
    <row r="7404" spans="1:9">
      <c r="A7404" s="775" t="str">
        <f>Table_wabobpsvr_AzureCalc_AzureCalcRateCard[[#This Row],[ServiceName]]&amp;Table_wabobpsvr_AzureCalc_AzureCalcRateCard[[#This Row],[Price_Level]]&amp;Table_wabobpsvr_AzureCalc_AzureCalcRateCard[[#This Row],[Region]]</f>
        <v>Standard_D14 Cloud ServicesD8</v>
      </c>
      <c r="B7404" s="775">
        <v>8</v>
      </c>
      <c r="C7404" s="775" t="s">
        <v>680</v>
      </c>
      <c r="D7404" s="775" t="s">
        <v>176</v>
      </c>
      <c r="E7404" s="775">
        <v>1.9676800000000001</v>
      </c>
      <c r="F7404" s="775" t="s">
        <v>1118</v>
      </c>
      <c r="G7404" s="775" t="s">
        <v>4235</v>
      </c>
      <c r="H7404" s="775" t="s">
        <v>4235</v>
      </c>
      <c r="I7404" s="775" t="s">
        <v>6322</v>
      </c>
    </row>
    <row r="7405" spans="1:9">
      <c r="A7405" s="775" t="str">
        <f>Table_wabobpsvr_AzureCalc_AzureCalcRateCard[[#This Row],[ServiceName]]&amp;Table_wabobpsvr_AzureCalc_AzureCalcRateCard[[#This Row],[Price_Level]]&amp;Table_wabobpsvr_AzureCalc_AzureCalcRateCard[[#This Row],[Region]]</f>
        <v>Standard_D14 Cloud ServicesMOSP11</v>
      </c>
      <c r="B7405" s="775">
        <v>11</v>
      </c>
      <c r="C7405" s="775" t="s">
        <v>680</v>
      </c>
      <c r="D7405" s="775" t="s">
        <v>606</v>
      </c>
      <c r="E7405" s="775">
        <v>2.617</v>
      </c>
      <c r="F7405" s="775" t="s">
        <v>1118</v>
      </c>
      <c r="G7405" s="775" t="s">
        <v>4235</v>
      </c>
      <c r="H7405" s="775" t="s">
        <v>4235</v>
      </c>
      <c r="I7405" s="775" t="s">
        <v>6323</v>
      </c>
    </row>
    <row r="7406" spans="1:9">
      <c r="A7406" s="775" t="str">
        <f>Table_wabobpsvr_AzureCalc_AzureCalcRateCard[[#This Row],[ServiceName]]&amp;Table_wabobpsvr_AzureCalc_AzureCalcRateCard[[#This Row],[Price_Level]]&amp;Table_wabobpsvr_AzureCalc_AzureCalcRateCard[[#This Row],[Region]]</f>
        <v>Standard_D14 Cloud ServicesA11</v>
      </c>
      <c r="B7406" s="775">
        <v>11</v>
      </c>
      <c r="C7406" s="775" t="s">
        <v>680</v>
      </c>
      <c r="D7406" s="775" t="s">
        <v>174</v>
      </c>
      <c r="E7406" s="775">
        <v>2.5384899999999999</v>
      </c>
      <c r="F7406" s="775" t="s">
        <v>1118</v>
      </c>
      <c r="G7406" s="775" t="s">
        <v>4235</v>
      </c>
      <c r="H7406" s="775" t="s">
        <v>4235</v>
      </c>
      <c r="I7406" s="775" t="s">
        <v>6323</v>
      </c>
    </row>
    <row r="7407" spans="1:9">
      <c r="A7407" s="1039" t="str">
        <f>Table_wabobpsvr_AzureCalc_AzureCalcRateCard[[#This Row],[ServiceName]]&amp;Table_wabobpsvr_AzureCalc_AzureCalcRateCard[[#This Row],[Price_Level]]&amp;Table_wabobpsvr_AzureCalc_AzureCalcRateCard[[#This Row],[Region]]</f>
        <v>Standard_D14 Cloud ServicesB11</v>
      </c>
      <c r="B7407" s="1039">
        <v>11</v>
      </c>
      <c r="C7407" s="1039" t="s">
        <v>680</v>
      </c>
      <c r="D7407" s="1039" t="s">
        <v>175</v>
      </c>
      <c r="E7407" s="1039">
        <v>2.4599799999999998</v>
      </c>
      <c r="F7407" s="1039" t="s">
        <v>1118</v>
      </c>
      <c r="G7407" s="775" t="s">
        <v>4235</v>
      </c>
      <c r="H7407" s="775" t="s">
        <v>4235</v>
      </c>
      <c r="I7407" s="775" t="s">
        <v>6323</v>
      </c>
    </row>
    <row r="7408" spans="1:9">
      <c r="A7408" s="775" t="str">
        <f>Table_wabobpsvr_AzureCalc_AzureCalcRateCard[[#This Row],[ServiceName]]&amp;Table_wabobpsvr_AzureCalc_AzureCalcRateCard[[#This Row],[Price_Level]]&amp;Table_wabobpsvr_AzureCalc_AzureCalcRateCard[[#This Row],[Region]]</f>
        <v>Standard_D14 Cloud ServicesC11</v>
      </c>
      <c r="B7408" s="775">
        <v>11</v>
      </c>
      <c r="C7408" s="775" t="s">
        <v>680</v>
      </c>
      <c r="D7408" s="775" t="s">
        <v>177</v>
      </c>
      <c r="E7408" s="775">
        <v>2.3814700000000002</v>
      </c>
      <c r="F7408" s="775" t="s">
        <v>1118</v>
      </c>
      <c r="G7408" s="775" t="s">
        <v>4235</v>
      </c>
      <c r="H7408" s="775" t="s">
        <v>4235</v>
      </c>
      <c r="I7408" s="775" t="s">
        <v>6323</v>
      </c>
    </row>
    <row r="7409" spans="1:9">
      <c r="A7409" s="775" t="str">
        <f>Table_wabobpsvr_AzureCalc_AzureCalcRateCard[[#This Row],[ServiceName]]&amp;Table_wabobpsvr_AzureCalc_AzureCalcRateCard[[#This Row],[Price_Level]]&amp;Table_wabobpsvr_AzureCalc_AzureCalcRateCard[[#This Row],[Region]]</f>
        <v>Standard_D14 Cloud ServicesD11</v>
      </c>
      <c r="B7409" s="775">
        <v>11</v>
      </c>
      <c r="C7409" s="775" t="s">
        <v>680</v>
      </c>
      <c r="D7409" s="775" t="s">
        <v>176</v>
      </c>
      <c r="E7409" s="775">
        <v>2.3029600000000001</v>
      </c>
      <c r="F7409" s="775" t="s">
        <v>1118</v>
      </c>
      <c r="G7409" s="775" t="s">
        <v>4235</v>
      </c>
      <c r="H7409" s="775" t="s">
        <v>4235</v>
      </c>
      <c r="I7409" s="775" t="s">
        <v>6323</v>
      </c>
    </row>
    <row r="7410" spans="1:9">
      <c r="A7410" s="775" t="str">
        <f>Table_wabobpsvr_AzureCalc_AzureCalcRateCard[[#This Row],[ServiceName]]&amp;Table_wabobpsvr_AzureCalc_AzureCalcRateCard[[#This Row],[Price_Level]]&amp;Table_wabobpsvr_AzureCalc_AzureCalcRateCard[[#This Row],[Region]]</f>
        <v>Standard_D14 Cloud ServicesMOSP12</v>
      </c>
      <c r="B7410" s="775">
        <v>12</v>
      </c>
      <c r="C7410" s="775" t="s">
        <v>680</v>
      </c>
      <c r="D7410" s="775" t="s">
        <v>606</v>
      </c>
      <c r="E7410" s="775">
        <v>2.2759999999999998</v>
      </c>
      <c r="F7410" s="775" t="s">
        <v>1118</v>
      </c>
      <c r="G7410" s="775" t="s">
        <v>4235</v>
      </c>
      <c r="H7410" s="775" t="s">
        <v>4235</v>
      </c>
      <c r="I7410" s="775" t="s">
        <v>6324</v>
      </c>
    </row>
    <row r="7411" spans="1:9">
      <c r="A7411" s="775" t="str">
        <f>Table_wabobpsvr_AzureCalc_AzureCalcRateCard[[#This Row],[ServiceName]]&amp;Table_wabobpsvr_AzureCalc_AzureCalcRateCard[[#This Row],[Price_Level]]&amp;Table_wabobpsvr_AzureCalc_AzureCalcRateCard[[#This Row],[Region]]</f>
        <v>Standard_D14 Cloud ServicesA12</v>
      </c>
      <c r="B7411" s="775">
        <v>12</v>
      </c>
      <c r="C7411" s="775" t="s">
        <v>680</v>
      </c>
      <c r="D7411" s="775" t="s">
        <v>174</v>
      </c>
      <c r="E7411" s="775">
        <v>2.2077200000000001</v>
      </c>
      <c r="F7411" s="775" t="s">
        <v>1118</v>
      </c>
      <c r="G7411" s="775" t="s">
        <v>4235</v>
      </c>
      <c r="H7411" s="775" t="s">
        <v>4235</v>
      </c>
      <c r="I7411" s="775" t="s">
        <v>6324</v>
      </c>
    </row>
    <row r="7412" spans="1:9">
      <c r="A7412" s="775" t="str">
        <f>Table_wabobpsvr_AzureCalc_AzureCalcRateCard[[#This Row],[ServiceName]]&amp;Table_wabobpsvr_AzureCalc_AzureCalcRateCard[[#This Row],[Price_Level]]&amp;Table_wabobpsvr_AzureCalc_AzureCalcRateCard[[#This Row],[Region]]</f>
        <v>Standard_D14 Cloud ServicesB12</v>
      </c>
      <c r="B7412" s="775">
        <v>12</v>
      </c>
      <c r="C7412" s="775" t="s">
        <v>680</v>
      </c>
      <c r="D7412" s="775" t="s">
        <v>175</v>
      </c>
      <c r="E7412" s="775">
        <v>2.13944</v>
      </c>
      <c r="F7412" s="775" t="s">
        <v>1118</v>
      </c>
      <c r="G7412" s="775" t="s">
        <v>4235</v>
      </c>
      <c r="H7412" s="775" t="s">
        <v>4235</v>
      </c>
      <c r="I7412" s="775" t="s">
        <v>6324</v>
      </c>
    </row>
    <row r="7413" spans="1:9">
      <c r="A7413" s="775" t="str">
        <f>Table_wabobpsvr_AzureCalc_AzureCalcRateCard[[#This Row],[ServiceName]]&amp;Table_wabobpsvr_AzureCalc_AzureCalcRateCard[[#This Row],[Price_Level]]&amp;Table_wabobpsvr_AzureCalc_AzureCalcRateCard[[#This Row],[Region]]</f>
        <v>Standard_D14 Cloud ServicesC12</v>
      </c>
      <c r="B7413" s="775">
        <v>12</v>
      </c>
      <c r="C7413" s="775" t="s">
        <v>680</v>
      </c>
      <c r="D7413" s="775" t="s">
        <v>177</v>
      </c>
      <c r="E7413" s="775">
        <v>2.0711599999999999</v>
      </c>
      <c r="F7413" s="775" t="s">
        <v>1118</v>
      </c>
      <c r="G7413" s="775" t="s">
        <v>4235</v>
      </c>
      <c r="H7413" s="775" t="s">
        <v>4235</v>
      </c>
      <c r="I7413" s="775" t="s">
        <v>6324</v>
      </c>
    </row>
    <row r="7414" spans="1:9">
      <c r="A7414" s="775" t="str">
        <f>Table_wabobpsvr_AzureCalc_AzureCalcRateCard[[#This Row],[ServiceName]]&amp;Table_wabobpsvr_AzureCalc_AzureCalcRateCard[[#This Row],[Price_Level]]&amp;Table_wabobpsvr_AzureCalc_AzureCalcRateCard[[#This Row],[Region]]</f>
        <v>Standard_D14 Cloud ServicesD12</v>
      </c>
      <c r="B7414" s="775">
        <v>12</v>
      </c>
      <c r="C7414" s="775" t="s">
        <v>680</v>
      </c>
      <c r="D7414" s="775" t="s">
        <v>176</v>
      </c>
      <c r="E7414" s="775">
        <v>2.0028800000000002</v>
      </c>
      <c r="F7414" s="775" t="s">
        <v>1118</v>
      </c>
      <c r="G7414" s="775" t="s">
        <v>4235</v>
      </c>
      <c r="H7414" s="775" t="s">
        <v>4235</v>
      </c>
      <c r="I7414" s="775" t="s">
        <v>6324</v>
      </c>
    </row>
    <row r="7415" spans="1:9">
      <c r="A7415" s="1039" t="str">
        <f>Table_wabobpsvr_AzureCalc_AzureCalcRateCard[[#This Row],[ServiceName]]&amp;Table_wabobpsvr_AzureCalc_AzureCalcRateCard[[#This Row],[Price_Level]]&amp;Table_wabobpsvr_AzureCalc_AzureCalcRateCard[[#This Row],[Region]]</f>
        <v>Standard_D14 Cloud ServicesMOSP3</v>
      </c>
      <c r="B7415" s="1039">
        <v>3</v>
      </c>
      <c r="C7415" s="1039" t="s">
        <v>680</v>
      </c>
      <c r="D7415" s="1039" t="s">
        <v>606</v>
      </c>
      <c r="E7415" s="1039">
        <v>2.1110000000000002</v>
      </c>
      <c r="F7415" s="1039" t="s">
        <v>1118</v>
      </c>
      <c r="G7415" s="775" t="s">
        <v>4235</v>
      </c>
      <c r="H7415" s="775" t="s">
        <v>4235</v>
      </c>
      <c r="I7415" s="775" t="s">
        <v>6325</v>
      </c>
    </row>
    <row r="7416" spans="1:9">
      <c r="A7416" s="775" t="str">
        <f>Table_wabobpsvr_AzureCalc_AzureCalcRateCard[[#This Row],[ServiceName]]&amp;Table_wabobpsvr_AzureCalc_AzureCalcRateCard[[#This Row],[Price_Level]]&amp;Table_wabobpsvr_AzureCalc_AzureCalcRateCard[[#This Row],[Region]]</f>
        <v>Standard_D14 Cloud ServicesA3</v>
      </c>
      <c r="B7416" s="775">
        <v>3</v>
      </c>
      <c r="C7416" s="775" t="s">
        <v>680</v>
      </c>
      <c r="D7416" s="775" t="s">
        <v>174</v>
      </c>
      <c r="E7416" s="775">
        <v>2.0476700000000001</v>
      </c>
      <c r="F7416" s="775" t="s">
        <v>1118</v>
      </c>
      <c r="G7416" s="775" t="s">
        <v>4235</v>
      </c>
      <c r="H7416" s="775" t="s">
        <v>4235</v>
      </c>
      <c r="I7416" s="775" t="s">
        <v>6325</v>
      </c>
    </row>
    <row r="7417" spans="1:9">
      <c r="A7417" s="1039" t="str">
        <f>Table_wabobpsvr_AzureCalc_AzureCalcRateCard[[#This Row],[ServiceName]]&amp;Table_wabobpsvr_AzureCalc_AzureCalcRateCard[[#This Row],[Price_Level]]&amp;Table_wabobpsvr_AzureCalc_AzureCalcRateCard[[#This Row],[Region]]</f>
        <v>Standard_D14 Cloud ServicesB3</v>
      </c>
      <c r="B7417" s="1039">
        <v>3</v>
      </c>
      <c r="C7417" s="1039" t="s">
        <v>680</v>
      </c>
      <c r="D7417" s="1039" t="s">
        <v>175</v>
      </c>
      <c r="E7417" s="1039">
        <v>1.98434</v>
      </c>
      <c r="F7417" s="1039" t="s">
        <v>1118</v>
      </c>
      <c r="G7417" s="775" t="s">
        <v>4235</v>
      </c>
      <c r="H7417" s="775" t="s">
        <v>4235</v>
      </c>
      <c r="I7417" s="775" t="s">
        <v>6325</v>
      </c>
    </row>
    <row r="7418" spans="1:9">
      <c r="A7418" s="775" t="str">
        <f>Table_wabobpsvr_AzureCalc_AzureCalcRateCard[[#This Row],[ServiceName]]&amp;Table_wabobpsvr_AzureCalc_AzureCalcRateCard[[#This Row],[Price_Level]]&amp;Table_wabobpsvr_AzureCalc_AzureCalcRateCard[[#This Row],[Region]]</f>
        <v>Standard_D14 Cloud ServicesC3</v>
      </c>
      <c r="B7418" s="775">
        <v>3</v>
      </c>
      <c r="C7418" s="775" t="s">
        <v>680</v>
      </c>
      <c r="D7418" s="775" t="s">
        <v>177</v>
      </c>
      <c r="E7418" s="775">
        <v>1.9210100000000001</v>
      </c>
      <c r="F7418" s="775" t="s">
        <v>1118</v>
      </c>
      <c r="G7418" s="775" t="s">
        <v>4235</v>
      </c>
      <c r="H7418" s="775" t="s">
        <v>4235</v>
      </c>
      <c r="I7418" s="775" t="s">
        <v>6325</v>
      </c>
    </row>
    <row r="7419" spans="1:9">
      <c r="A7419" s="775" t="str">
        <f>Table_wabobpsvr_AzureCalc_AzureCalcRateCard[[#This Row],[ServiceName]]&amp;Table_wabobpsvr_AzureCalc_AzureCalcRateCard[[#This Row],[Price_Level]]&amp;Table_wabobpsvr_AzureCalc_AzureCalcRateCard[[#This Row],[Region]]</f>
        <v>Standard_D14 Cloud ServicesD3</v>
      </c>
      <c r="B7419" s="775">
        <v>3</v>
      </c>
      <c r="C7419" s="775" t="s">
        <v>680</v>
      </c>
      <c r="D7419" s="775" t="s">
        <v>176</v>
      </c>
      <c r="E7419" s="775">
        <v>1.85768</v>
      </c>
      <c r="F7419" s="775" t="s">
        <v>1118</v>
      </c>
      <c r="G7419" s="775" t="s">
        <v>4235</v>
      </c>
      <c r="H7419" s="775" t="s">
        <v>4235</v>
      </c>
      <c r="I7419" s="775" t="s">
        <v>6325</v>
      </c>
    </row>
    <row r="7420" spans="1:9">
      <c r="A7420" s="775" t="str">
        <f>Table_wabobpsvr_AzureCalc_AzureCalcRateCard[[#This Row],[ServiceName]]&amp;Table_wabobpsvr_AzureCalc_AzureCalcRateCard[[#This Row],[Price_Level]]&amp;Table_wabobpsvr_AzureCalc_AzureCalcRateCard[[#This Row],[Region]]</f>
        <v>Standard_D14 Cloud ServicesMOSP6</v>
      </c>
      <c r="B7420" s="775">
        <v>6</v>
      </c>
      <c r="C7420" s="775" t="s">
        <v>680</v>
      </c>
      <c r="D7420" s="775" t="s">
        <v>606</v>
      </c>
      <c r="E7420" s="775">
        <v>2.1110000000000002</v>
      </c>
      <c r="F7420" s="775" t="s">
        <v>1118</v>
      </c>
      <c r="G7420" s="775" t="s">
        <v>4235</v>
      </c>
      <c r="H7420" s="775" t="s">
        <v>4235</v>
      </c>
      <c r="I7420" s="775" t="s">
        <v>6326</v>
      </c>
    </row>
    <row r="7421" spans="1:9">
      <c r="A7421" s="775" t="str">
        <f>Table_wabobpsvr_AzureCalc_AzureCalcRateCard[[#This Row],[ServiceName]]&amp;Table_wabobpsvr_AzureCalc_AzureCalcRateCard[[#This Row],[Price_Level]]&amp;Table_wabobpsvr_AzureCalc_AzureCalcRateCard[[#This Row],[Region]]</f>
        <v>Standard_D14 Cloud ServicesA6</v>
      </c>
      <c r="B7421" s="775">
        <v>6</v>
      </c>
      <c r="C7421" s="775" t="s">
        <v>680</v>
      </c>
      <c r="D7421" s="775" t="s">
        <v>174</v>
      </c>
      <c r="E7421" s="775">
        <v>2.0476700000000001</v>
      </c>
      <c r="F7421" s="775" t="s">
        <v>1118</v>
      </c>
      <c r="G7421" s="775" t="s">
        <v>4235</v>
      </c>
      <c r="H7421" s="775" t="s">
        <v>4235</v>
      </c>
      <c r="I7421" s="775" t="s">
        <v>6326</v>
      </c>
    </row>
    <row r="7422" spans="1:9">
      <c r="A7422" s="775" t="str">
        <f>Table_wabobpsvr_AzureCalc_AzureCalcRateCard[[#This Row],[ServiceName]]&amp;Table_wabobpsvr_AzureCalc_AzureCalcRateCard[[#This Row],[Price_Level]]&amp;Table_wabobpsvr_AzureCalc_AzureCalcRateCard[[#This Row],[Region]]</f>
        <v>Standard_D14 Cloud ServicesB6</v>
      </c>
      <c r="B7422" s="775">
        <v>6</v>
      </c>
      <c r="C7422" s="775" t="s">
        <v>680</v>
      </c>
      <c r="D7422" s="775" t="s">
        <v>175</v>
      </c>
      <c r="E7422" s="775">
        <v>1.98434</v>
      </c>
      <c r="F7422" s="775" t="s">
        <v>1118</v>
      </c>
      <c r="G7422" s="775" t="s">
        <v>4235</v>
      </c>
      <c r="H7422" s="775" t="s">
        <v>4235</v>
      </c>
      <c r="I7422" s="775" t="s">
        <v>6326</v>
      </c>
    </row>
    <row r="7423" spans="1:9">
      <c r="A7423" s="1039" t="str">
        <f>Table_wabobpsvr_AzureCalc_AzureCalcRateCard[[#This Row],[ServiceName]]&amp;Table_wabobpsvr_AzureCalc_AzureCalcRateCard[[#This Row],[Price_Level]]&amp;Table_wabobpsvr_AzureCalc_AzureCalcRateCard[[#This Row],[Region]]</f>
        <v>Standard_D14 Cloud ServicesC6</v>
      </c>
      <c r="B7423" s="1039">
        <v>6</v>
      </c>
      <c r="C7423" s="1039" t="s">
        <v>680</v>
      </c>
      <c r="D7423" s="1039" t="s">
        <v>177</v>
      </c>
      <c r="E7423" s="1039">
        <v>1.9210100000000001</v>
      </c>
      <c r="F7423" s="1039" t="s">
        <v>1118</v>
      </c>
      <c r="G7423" s="775" t="s">
        <v>4235</v>
      </c>
      <c r="H7423" s="775" t="s">
        <v>4235</v>
      </c>
      <c r="I7423" s="775" t="s">
        <v>6326</v>
      </c>
    </row>
    <row r="7424" spans="1:9">
      <c r="A7424" s="775" t="str">
        <f>Table_wabobpsvr_AzureCalc_AzureCalcRateCard[[#This Row],[ServiceName]]&amp;Table_wabobpsvr_AzureCalc_AzureCalcRateCard[[#This Row],[Price_Level]]&amp;Table_wabobpsvr_AzureCalc_AzureCalcRateCard[[#This Row],[Region]]</f>
        <v>Standard_D14 Cloud ServicesD6</v>
      </c>
      <c r="B7424" s="775">
        <v>6</v>
      </c>
      <c r="C7424" s="775" t="s">
        <v>680</v>
      </c>
      <c r="D7424" s="775" t="s">
        <v>176</v>
      </c>
      <c r="E7424" s="775">
        <v>1.85768</v>
      </c>
      <c r="F7424" s="775" t="s">
        <v>1118</v>
      </c>
      <c r="G7424" s="775" t="s">
        <v>4235</v>
      </c>
      <c r="H7424" s="775" t="s">
        <v>4235</v>
      </c>
      <c r="I7424" s="775" t="s">
        <v>6326</v>
      </c>
    </row>
    <row r="7425" spans="1:9">
      <c r="A7425" s="775" t="str">
        <f>Table_wabobpsvr_AzureCalc_AzureCalcRateCard[[#This Row],[ServiceName]]&amp;Table_wabobpsvr_AzureCalc_AzureCalcRateCard[[#This Row],[Price_Level]]&amp;Table_wabobpsvr_AzureCalc_AzureCalcRateCard[[#This Row],[Region]]</f>
        <v>Standard_D14 Cloud ServicesMOSP2</v>
      </c>
      <c r="B7425" s="775">
        <v>2</v>
      </c>
      <c r="C7425" s="775" t="s">
        <v>680</v>
      </c>
      <c r="D7425" s="775" t="s">
        <v>606</v>
      </c>
      <c r="E7425" s="775">
        <v>1.944</v>
      </c>
      <c r="F7425" s="775" t="s">
        <v>1118</v>
      </c>
      <c r="G7425" s="775" t="s">
        <v>4235</v>
      </c>
      <c r="H7425" s="775" t="s">
        <v>4235</v>
      </c>
      <c r="I7425" s="775" t="s">
        <v>6327</v>
      </c>
    </row>
    <row r="7426" spans="1:9">
      <c r="A7426" s="775" t="str">
        <f>Table_wabobpsvr_AzureCalc_AzureCalcRateCard[[#This Row],[ServiceName]]&amp;Table_wabobpsvr_AzureCalc_AzureCalcRateCard[[#This Row],[Price_Level]]&amp;Table_wabobpsvr_AzureCalc_AzureCalcRateCard[[#This Row],[Region]]</f>
        <v>Standard_D14 Cloud ServicesA2</v>
      </c>
      <c r="B7426" s="775">
        <v>2</v>
      </c>
      <c r="C7426" s="775" t="s">
        <v>680</v>
      </c>
      <c r="D7426" s="775" t="s">
        <v>174</v>
      </c>
      <c r="E7426" s="775">
        <v>1.88568</v>
      </c>
      <c r="F7426" s="775" t="s">
        <v>1118</v>
      </c>
      <c r="G7426" s="775" t="s">
        <v>4235</v>
      </c>
      <c r="H7426" s="775" t="s">
        <v>4235</v>
      </c>
      <c r="I7426" s="775" t="s">
        <v>6327</v>
      </c>
    </row>
    <row r="7427" spans="1:9">
      <c r="A7427" s="775" t="str">
        <f>Table_wabobpsvr_AzureCalc_AzureCalcRateCard[[#This Row],[ServiceName]]&amp;Table_wabobpsvr_AzureCalc_AzureCalcRateCard[[#This Row],[Price_Level]]&amp;Table_wabobpsvr_AzureCalc_AzureCalcRateCard[[#This Row],[Region]]</f>
        <v>Standard_D14 Cloud ServicesB2</v>
      </c>
      <c r="B7427" s="775">
        <v>2</v>
      </c>
      <c r="C7427" s="775" t="s">
        <v>680</v>
      </c>
      <c r="D7427" s="775" t="s">
        <v>175</v>
      </c>
      <c r="E7427" s="775">
        <v>1.8273600000000001</v>
      </c>
      <c r="F7427" s="775" t="s">
        <v>1118</v>
      </c>
      <c r="G7427" s="775" t="s">
        <v>4235</v>
      </c>
      <c r="H7427" s="775" t="s">
        <v>4235</v>
      </c>
      <c r="I7427" s="775" t="s">
        <v>6327</v>
      </c>
    </row>
    <row r="7428" spans="1:9">
      <c r="A7428" s="775" t="str">
        <f>Table_wabobpsvr_AzureCalc_AzureCalcRateCard[[#This Row],[ServiceName]]&amp;Table_wabobpsvr_AzureCalc_AzureCalcRateCard[[#This Row],[Price_Level]]&amp;Table_wabobpsvr_AzureCalc_AzureCalcRateCard[[#This Row],[Region]]</f>
        <v>Standard_D14 Cloud ServicesC2</v>
      </c>
      <c r="B7428" s="775">
        <v>2</v>
      </c>
      <c r="C7428" s="775" t="s">
        <v>680</v>
      </c>
      <c r="D7428" s="775" t="s">
        <v>177</v>
      </c>
      <c r="E7428" s="775">
        <v>1.7690399999999999</v>
      </c>
      <c r="F7428" s="775" t="s">
        <v>1118</v>
      </c>
      <c r="G7428" s="775" t="s">
        <v>4235</v>
      </c>
      <c r="H7428" s="775" t="s">
        <v>4235</v>
      </c>
      <c r="I7428" s="775" t="s">
        <v>6327</v>
      </c>
    </row>
    <row r="7429" spans="1:9">
      <c r="A7429" s="1039" t="str">
        <f>Table_wabobpsvr_AzureCalc_AzureCalcRateCard[[#This Row],[ServiceName]]&amp;Table_wabobpsvr_AzureCalc_AzureCalcRateCard[[#This Row],[Price_Level]]&amp;Table_wabobpsvr_AzureCalc_AzureCalcRateCard[[#This Row],[Region]]</f>
        <v>Standard_D14 Cloud ServicesD2</v>
      </c>
      <c r="B7429" s="1039">
        <v>2</v>
      </c>
      <c r="C7429" s="1039" t="s">
        <v>680</v>
      </c>
      <c r="D7429" s="1039" t="s">
        <v>176</v>
      </c>
      <c r="E7429" s="1039">
        <v>1.71072</v>
      </c>
      <c r="F7429" s="1039" t="s">
        <v>1118</v>
      </c>
      <c r="G7429" s="775" t="s">
        <v>4235</v>
      </c>
      <c r="H7429" s="775" t="s">
        <v>4235</v>
      </c>
      <c r="I7429" s="775" t="s">
        <v>6327</v>
      </c>
    </row>
    <row r="7430" spans="1:9">
      <c r="A7430" s="775" t="str">
        <f>Table_wabobpsvr_AzureCalc_AzureCalcRateCard[[#This Row],[ServiceName]]&amp;Table_wabobpsvr_AzureCalc_AzureCalcRateCard[[#This Row],[Price_Level]]&amp;Table_wabobpsvr_AzureCalc_AzureCalcRateCard[[#This Row],[Region]]</f>
        <v>Standard_D14 Cloud ServicesMOSP5</v>
      </c>
      <c r="B7430" s="775">
        <v>5</v>
      </c>
      <c r="C7430" s="775" t="s">
        <v>680</v>
      </c>
      <c r="D7430" s="775" t="s">
        <v>606</v>
      </c>
      <c r="E7430" s="775">
        <v>2.1110000000000002</v>
      </c>
      <c r="F7430" s="775" t="s">
        <v>1118</v>
      </c>
      <c r="G7430" s="775" t="s">
        <v>4235</v>
      </c>
      <c r="H7430" s="775" t="s">
        <v>4235</v>
      </c>
      <c r="I7430" s="775" t="s">
        <v>6328</v>
      </c>
    </row>
    <row r="7431" spans="1:9">
      <c r="A7431" s="775" t="str">
        <f>Table_wabobpsvr_AzureCalc_AzureCalcRateCard[[#This Row],[ServiceName]]&amp;Table_wabobpsvr_AzureCalc_AzureCalcRateCard[[#This Row],[Price_Level]]&amp;Table_wabobpsvr_AzureCalc_AzureCalcRateCard[[#This Row],[Region]]</f>
        <v>Standard_D14 Cloud ServicesA5</v>
      </c>
      <c r="B7431" s="775">
        <v>5</v>
      </c>
      <c r="C7431" s="775" t="s">
        <v>680</v>
      </c>
      <c r="D7431" s="775" t="s">
        <v>174</v>
      </c>
      <c r="E7431" s="775">
        <v>2.0476700000000001</v>
      </c>
      <c r="F7431" s="775" t="s">
        <v>1118</v>
      </c>
      <c r="G7431" s="775" t="s">
        <v>4235</v>
      </c>
      <c r="H7431" s="775" t="s">
        <v>4235</v>
      </c>
      <c r="I7431" s="775" t="s">
        <v>6328</v>
      </c>
    </row>
    <row r="7432" spans="1:9">
      <c r="A7432" s="775" t="str">
        <f>Table_wabobpsvr_AzureCalc_AzureCalcRateCard[[#This Row],[ServiceName]]&amp;Table_wabobpsvr_AzureCalc_AzureCalcRateCard[[#This Row],[Price_Level]]&amp;Table_wabobpsvr_AzureCalc_AzureCalcRateCard[[#This Row],[Region]]</f>
        <v>Standard_D14 Cloud ServicesB5</v>
      </c>
      <c r="B7432" s="775">
        <v>5</v>
      </c>
      <c r="C7432" s="775" t="s">
        <v>680</v>
      </c>
      <c r="D7432" s="775" t="s">
        <v>175</v>
      </c>
      <c r="E7432" s="775">
        <v>1.98434</v>
      </c>
      <c r="F7432" s="775" t="s">
        <v>1118</v>
      </c>
      <c r="G7432" s="775" t="s">
        <v>4235</v>
      </c>
      <c r="H7432" s="775" t="s">
        <v>4235</v>
      </c>
      <c r="I7432" s="775" t="s">
        <v>6328</v>
      </c>
    </row>
    <row r="7433" spans="1:9">
      <c r="A7433" s="775" t="str">
        <f>Table_wabobpsvr_AzureCalc_AzureCalcRateCard[[#This Row],[ServiceName]]&amp;Table_wabobpsvr_AzureCalc_AzureCalcRateCard[[#This Row],[Price_Level]]&amp;Table_wabobpsvr_AzureCalc_AzureCalcRateCard[[#This Row],[Region]]</f>
        <v>Standard_D14 Cloud ServicesC5</v>
      </c>
      <c r="B7433" s="775">
        <v>5</v>
      </c>
      <c r="C7433" s="775" t="s">
        <v>680</v>
      </c>
      <c r="D7433" s="775" t="s">
        <v>177</v>
      </c>
      <c r="E7433" s="775">
        <v>1.9210100000000001</v>
      </c>
      <c r="F7433" s="775" t="s">
        <v>1118</v>
      </c>
      <c r="G7433" s="775" t="s">
        <v>4235</v>
      </c>
      <c r="H7433" s="775" t="s">
        <v>4235</v>
      </c>
      <c r="I7433" s="775" t="s">
        <v>6328</v>
      </c>
    </row>
    <row r="7434" spans="1:9">
      <c r="A7434" s="775" t="str">
        <f>Table_wabobpsvr_AzureCalc_AzureCalcRateCard[[#This Row],[ServiceName]]&amp;Table_wabobpsvr_AzureCalc_AzureCalcRateCard[[#This Row],[Price_Level]]&amp;Table_wabobpsvr_AzureCalc_AzureCalcRateCard[[#This Row],[Region]]</f>
        <v>Standard_D14 Cloud ServicesD5</v>
      </c>
      <c r="B7434" s="775">
        <v>5</v>
      </c>
      <c r="C7434" s="775" t="s">
        <v>680</v>
      </c>
      <c r="D7434" s="775" t="s">
        <v>176</v>
      </c>
      <c r="E7434" s="775">
        <v>1.85768</v>
      </c>
      <c r="F7434" s="775" t="s">
        <v>1118</v>
      </c>
      <c r="G7434" s="775" t="s">
        <v>4235</v>
      </c>
      <c r="H7434" s="775" t="s">
        <v>4235</v>
      </c>
      <c r="I7434" s="775" t="s">
        <v>6328</v>
      </c>
    </row>
    <row r="7435" spans="1:9">
      <c r="A7435" s="775" t="str">
        <f>Table_wabobpsvr_AzureCalc_AzureCalcRateCard[[#This Row],[ServiceName]]&amp;Table_wabobpsvr_AzureCalc_AzureCalcRateCard[[#This Row],[Price_Level]]&amp;Table_wabobpsvr_AzureCalc_AzureCalcRateCard[[#This Row],[Region]]</f>
        <v>Standard_D14 Cloud ServicesMOSP1</v>
      </c>
      <c r="B7435" s="775">
        <v>1</v>
      </c>
      <c r="C7435" s="775" t="s">
        <v>680</v>
      </c>
      <c r="D7435" s="775" t="s">
        <v>606</v>
      </c>
      <c r="E7435" s="775">
        <v>1.944</v>
      </c>
      <c r="F7435" s="775" t="s">
        <v>1118</v>
      </c>
      <c r="G7435" s="775" t="s">
        <v>4235</v>
      </c>
      <c r="H7435" s="775" t="s">
        <v>4235</v>
      </c>
      <c r="I7435" s="775" t="s">
        <v>6329</v>
      </c>
    </row>
    <row r="7436" spans="1:9">
      <c r="A7436" s="775" t="str">
        <f>Table_wabobpsvr_AzureCalc_AzureCalcRateCard[[#This Row],[ServiceName]]&amp;Table_wabobpsvr_AzureCalc_AzureCalcRateCard[[#This Row],[Price_Level]]&amp;Table_wabobpsvr_AzureCalc_AzureCalcRateCard[[#This Row],[Region]]</f>
        <v>Standard_D14 Cloud ServicesA1</v>
      </c>
      <c r="B7436" s="775">
        <v>1</v>
      </c>
      <c r="C7436" s="775" t="s">
        <v>680</v>
      </c>
      <c r="D7436" s="775" t="s">
        <v>174</v>
      </c>
      <c r="E7436" s="775">
        <v>1.88568</v>
      </c>
      <c r="F7436" s="775" t="s">
        <v>1118</v>
      </c>
      <c r="G7436" s="775" t="s">
        <v>4235</v>
      </c>
      <c r="H7436" s="775" t="s">
        <v>4235</v>
      </c>
      <c r="I7436" s="775" t="s">
        <v>6329</v>
      </c>
    </row>
    <row r="7437" spans="1:9">
      <c r="A7437" s="775" t="str">
        <f>Table_wabobpsvr_AzureCalc_AzureCalcRateCard[[#This Row],[ServiceName]]&amp;Table_wabobpsvr_AzureCalc_AzureCalcRateCard[[#This Row],[Price_Level]]&amp;Table_wabobpsvr_AzureCalc_AzureCalcRateCard[[#This Row],[Region]]</f>
        <v>Standard_D14 Cloud ServicesB1</v>
      </c>
      <c r="B7437" s="775">
        <v>1</v>
      </c>
      <c r="C7437" s="775" t="s">
        <v>680</v>
      </c>
      <c r="D7437" s="775" t="s">
        <v>175</v>
      </c>
      <c r="E7437" s="775">
        <v>1.8273600000000001</v>
      </c>
      <c r="F7437" s="775" t="s">
        <v>1118</v>
      </c>
      <c r="G7437" s="775" t="s">
        <v>4235</v>
      </c>
      <c r="H7437" s="775" t="s">
        <v>4235</v>
      </c>
      <c r="I7437" s="775" t="s">
        <v>6329</v>
      </c>
    </row>
    <row r="7438" spans="1:9">
      <c r="A7438" s="775" t="str">
        <f>Table_wabobpsvr_AzureCalc_AzureCalcRateCard[[#This Row],[ServiceName]]&amp;Table_wabobpsvr_AzureCalc_AzureCalcRateCard[[#This Row],[Price_Level]]&amp;Table_wabobpsvr_AzureCalc_AzureCalcRateCard[[#This Row],[Region]]</f>
        <v>Standard_D14 Cloud ServicesC1</v>
      </c>
      <c r="B7438" s="775">
        <v>1</v>
      </c>
      <c r="C7438" s="775" t="s">
        <v>680</v>
      </c>
      <c r="D7438" s="775" t="s">
        <v>177</v>
      </c>
      <c r="E7438" s="775">
        <v>1.7690399999999999</v>
      </c>
      <c r="F7438" s="775" t="s">
        <v>1118</v>
      </c>
      <c r="G7438" s="775" t="s">
        <v>4235</v>
      </c>
      <c r="H7438" s="775" t="s">
        <v>4235</v>
      </c>
      <c r="I7438" s="775" t="s">
        <v>6329</v>
      </c>
    </row>
    <row r="7439" spans="1:9">
      <c r="A7439" s="775" t="str">
        <f>Table_wabobpsvr_AzureCalc_AzureCalcRateCard[[#This Row],[ServiceName]]&amp;Table_wabobpsvr_AzureCalc_AzureCalcRateCard[[#This Row],[Price_Level]]&amp;Table_wabobpsvr_AzureCalc_AzureCalcRateCard[[#This Row],[Region]]</f>
        <v>Standard_D14 Cloud ServicesD1</v>
      </c>
      <c r="B7439" s="775">
        <v>1</v>
      </c>
      <c r="C7439" s="775" t="s">
        <v>680</v>
      </c>
      <c r="D7439" s="775" t="s">
        <v>176</v>
      </c>
      <c r="E7439" s="775">
        <v>1.71072</v>
      </c>
      <c r="F7439" s="775" t="s">
        <v>1118</v>
      </c>
      <c r="G7439" s="775" t="s">
        <v>4235</v>
      </c>
      <c r="H7439" s="775" t="s">
        <v>4235</v>
      </c>
      <c r="I7439" s="775" t="s">
        <v>6329</v>
      </c>
    </row>
    <row r="7440" spans="1:9">
      <c r="A7440" s="775" t="str">
        <f>Table_wabobpsvr_AzureCalc_AzureCalcRateCard[[#This Row],[ServiceName]]&amp;Table_wabobpsvr_AzureCalc_AzureCalcRateCard[[#This Row],[Price_Level]]&amp;Table_wabobpsvr_AzureCalc_AzureCalcRateCard[[#This Row],[Region]]</f>
        <v>Standard_D14 Cloud ServicesMOSP4</v>
      </c>
      <c r="B7440" s="775">
        <v>4</v>
      </c>
      <c r="C7440" s="775" t="s">
        <v>680</v>
      </c>
      <c r="D7440" s="775" t="s">
        <v>606</v>
      </c>
      <c r="E7440" s="775">
        <v>2.1110000000000002</v>
      </c>
      <c r="F7440" s="775" t="s">
        <v>1118</v>
      </c>
      <c r="G7440" s="775" t="s">
        <v>4235</v>
      </c>
      <c r="H7440" s="775" t="s">
        <v>4235</v>
      </c>
      <c r="I7440" s="775" t="s">
        <v>6330</v>
      </c>
    </row>
    <row r="7441" spans="1:9">
      <c r="A7441" s="775" t="str">
        <f>Table_wabobpsvr_AzureCalc_AzureCalcRateCard[[#This Row],[ServiceName]]&amp;Table_wabobpsvr_AzureCalc_AzureCalcRateCard[[#This Row],[Price_Level]]&amp;Table_wabobpsvr_AzureCalc_AzureCalcRateCard[[#This Row],[Region]]</f>
        <v>Standard_D14 Cloud ServicesA4</v>
      </c>
      <c r="B7441" s="775">
        <v>4</v>
      </c>
      <c r="C7441" s="775" t="s">
        <v>680</v>
      </c>
      <c r="D7441" s="775" t="s">
        <v>174</v>
      </c>
      <c r="E7441" s="775">
        <v>2.0476700000000001</v>
      </c>
      <c r="F7441" s="775" t="s">
        <v>1118</v>
      </c>
      <c r="G7441" s="775" t="s">
        <v>4235</v>
      </c>
      <c r="H7441" s="775" t="s">
        <v>4235</v>
      </c>
      <c r="I7441" s="775" t="s">
        <v>6330</v>
      </c>
    </row>
    <row r="7442" spans="1:9">
      <c r="A7442" s="775" t="str">
        <f>Table_wabobpsvr_AzureCalc_AzureCalcRateCard[[#This Row],[ServiceName]]&amp;Table_wabobpsvr_AzureCalc_AzureCalcRateCard[[#This Row],[Price_Level]]&amp;Table_wabobpsvr_AzureCalc_AzureCalcRateCard[[#This Row],[Region]]</f>
        <v>Standard_D14 Cloud ServicesB4</v>
      </c>
      <c r="B7442" s="775">
        <v>4</v>
      </c>
      <c r="C7442" s="775" t="s">
        <v>680</v>
      </c>
      <c r="D7442" s="775" t="s">
        <v>175</v>
      </c>
      <c r="E7442" s="775">
        <v>1.98434</v>
      </c>
      <c r="F7442" s="775" t="s">
        <v>1118</v>
      </c>
      <c r="G7442" s="775" t="s">
        <v>4235</v>
      </c>
      <c r="H7442" s="775" t="s">
        <v>4235</v>
      </c>
      <c r="I7442" s="775" t="s">
        <v>6330</v>
      </c>
    </row>
    <row r="7443" spans="1:9">
      <c r="A7443" s="775" t="str">
        <f>Table_wabobpsvr_AzureCalc_AzureCalcRateCard[[#This Row],[ServiceName]]&amp;Table_wabobpsvr_AzureCalc_AzureCalcRateCard[[#This Row],[Price_Level]]&amp;Table_wabobpsvr_AzureCalc_AzureCalcRateCard[[#This Row],[Region]]</f>
        <v>Standard_D14 Cloud ServicesC4</v>
      </c>
      <c r="B7443" s="775">
        <v>4</v>
      </c>
      <c r="C7443" s="775" t="s">
        <v>680</v>
      </c>
      <c r="D7443" s="775" t="s">
        <v>177</v>
      </c>
      <c r="E7443" s="775">
        <v>1.9210100000000001</v>
      </c>
      <c r="F7443" s="775" t="s">
        <v>1118</v>
      </c>
      <c r="G7443" s="775" t="s">
        <v>4235</v>
      </c>
      <c r="H7443" s="775" t="s">
        <v>4235</v>
      </c>
      <c r="I7443" s="775" t="s">
        <v>6330</v>
      </c>
    </row>
    <row r="7444" spans="1:9">
      <c r="A7444" s="775" t="str">
        <f>Table_wabobpsvr_AzureCalc_AzureCalcRateCard[[#This Row],[ServiceName]]&amp;Table_wabobpsvr_AzureCalc_AzureCalcRateCard[[#This Row],[Price_Level]]&amp;Table_wabobpsvr_AzureCalc_AzureCalcRateCard[[#This Row],[Region]]</f>
        <v>Standard_D14 Cloud ServicesD4</v>
      </c>
      <c r="B7444" s="775">
        <v>4</v>
      </c>
      <c r="C7444" s="775" t="s">
        <v>680</v>
      </c>
      <c r="D7444" s="775" t="s">
        <v>176</v>
      </c>
      <c r="E7444" s="775">
        <v>1.85768</v>
      </c>
      <c r="F7444" s="775" t="s">
        <v>1118</v>
      </c>
      <c r="G7444" s="775" t="s">
        <v>4235</v>
      </c>
      <c r="H7444" s="775" t="s">
        <v>4235</v>
      </c>
      <c r="I7444" s="775" t="s">
        <v>6330</v>
      </c>
    </row>
    <row r="7445" spans="1:9">
      <c r="A7445" s="775" t="str">
        <f>Table_wabobpsvr_AzureCalc_AzureCalcRateCard[[#This Row],[ServiceName]]&amp;Table_wabobpsvr_AzureCalc_AzureCalcRateCard[[#This Row],[Price_Level]]&amp;Table_wabobpsvr_AzureCalc_AzureCalcRateCard[[#This Row],[Region]]</f>
        <v>Standard_D14 Cloud ServicesMOSP14</v>
      </c>
      <c r="B7445" s="775">
        <v>14</v>
      </c>
      <c r="C7445" s="775" t="s">
        <v>680</v>
      </c>
      <c r="D7445" s="775" t="s">
        <v>606</v>
      </c>
      <c r="E7445" s="775">
        <v>2.4300000000000002</v>
      </c>
      <c r="F7445" s="775" t="s">
        <v>1118</v>
      </c>
      <c r="G7445" s="775" t="s">
        <v>4235</v>
      </c>
      <c r="H7445" s="775" t="s">
        <v>4235</v>
      </c>
      <c r="I7445" s="775" t="s">
        <v>6331</v>
      </c>
    </row>
    <row r="7446" spans="1:9">
      <c r="A7446" s="775" t="str">
        <f>Table_wabobpsvr_AzureCalc_AzureCalcRateCard[[#This Row],[ServiceName]]&amp;Table_wabobpsvr_AzureCalc_AzureCalcRateCard[[#This Row],[Price_Level]]&amp;Table_wabobpsvr_AzureCalc_AzureCalcRateCard[[#This Row],[Region]]</f>
        <v>Standard_D14 Cloud ServicesA14</v>
      </c>
      <c r="B7446" s="775">
        <v>14</v>
      </c>
      <c r="C7446" s="775" t="s">
        <v>680</v>
      </c>
      <c r="D7446" s="775" t="s">
        <v>174</v>
      </c>
      <c r="E7446" s="775">
        <v>2.3571</v>
      </c>
      <c r="F7446" s="775" t="s">
        <v>1118</v>
      </c>
      <c r="G7446" s="775" t="s">
        <v>4235</v>
      </c>
      <c r="H7446" s="775" t="s">
        <v>4235</v>
      </c>
      <c r="I7446" s="775" t="s">
        <v>6331</v>
      </c>
    </row>
    <row r="7447" spans="1:9">
      <c r="A7447" s="775" t="str">
        <f>Table_wabobpsvr_AzureCalc_AzureCalcRateCard[[#This Row],[ServiceName]]&amp;Table_wabobpsvr_AzureCalc_AzureCalcRateCard[[#This Row],[Price_Level]]&amp;Table_wabobpsvr_AzureCalc_AzureCalcRateCard[[#This Row],[Region]]</f>
        <v>Standard_D14 Cloud ServicesB14</v>
      </c>
      <c r="B7447" s="775">
        <v>14</v>
      </c>
      <c r="C7447" s="775" t="s">
        <v>680</v>
      </c>
      <c r="D7447" s="775" t="s">
        <v>175</v>
      </c>
      <c r="E7447" s="775">
        <v>2.2841999999999998</v>
      </c>
      <c r="F7447" s="775" t="s">
        <v>1118</v>
      </c>
      <c r="G7447" s="775" t="s">
        <v>4235</v>
      </c>
      <c r="H7447" s="775" t="s">
        <v>4235</v>
      </c>
      <c r="I7447" s="775" t="s">
        <v>6331</v>
      </c>
    </row>
    <row r="7448" spans="1:9">
      <c r="A7448" s="775" t="str">
        <f>Table_wabobpsvr_AzureCalc_AzureCalcRateCard[[#This Row],[ServiceName]]&amp;Table_wabobpsvr_AzureCalc_AzureCalcRateCard[[#This Row],[Price_Level]]&amp;Table_wabobpsvr_AzureCalc_AzureCalcRateCard[[#This Row],[Region]]</f>
        <v>Standard_D14 Cloud ServicesC14</v>
      </c>
      <c r="B7448" s="775">
        <v>14</v>
      </c>
      <c r="C7448" s="775" t="s">
        <v>680</v>
      </c>
      <c r="D7448" s="775" t="s">
        <v>177</v>
      </c>
      <c r="E7448" s="775">
        <v>2.2113</v>
      </c>
      <c r="F7448" s="775" t="s">
        <v>1118</v>
      </c>
      <c r="G7448" s="775" t="s">
        <v>4235</v>
      </c>
      <c r="H7448" s="775" t="s">
        <v>4235</v>
      </c>
      <c r="I7448" s="775" t="s">
        <v>6331</v>
      </c>
    </row>
    <row r="7449" spans="1:9">
      <c r="A7449" s="775" t="str">
        <f>Table_wabobpsvr_AzureCalc_AzureCalcRateCard[[#This Row],[ServiceName]]&amp;Table_wabobpsvr_AzureCalc_AzureCalcRateCard[[#This Row],[Price_Level]]&amp;Table_wabobpsvr_AzureCalc_AzureCalcRateCard[[#This Row],[Region]]</f>
        <v>Standard_D14 Cloud ServicesD14</v>
      </c>
      <c r="B7449" s="775">
        <v>14</v>
      </c>
      <c r="C7449" s="775" t="s">
        <v>680</v>
      </c>
      <c r="D7449" s="775" t="s">
        <v>176</v>
      </c>
      <c r="E7449" s="775">
        <v>2.1383999999999999</v>
      </c>
      <c r="F7449" s="775" t="s">
        <v>1118</v>
      </c>
      <c r="G7449" s="775" t="s">
        <v>4235</v>
      </c>
      <c r="H7449" s="775" t="s">
        <v>4235</v>
      </c>
      <c r="I7449" s="775" t="s">
        <v>6331</v>
      </c>
    </row>
    <row r="7450" spans="1:9">
      <c r="A7450" s="775" t="str">
        <f>Table_wabobpsvr_AzureCalc_AzureCalcRateCard[[#This Row],[ServiceName]]&amp;Table_wabobpsvr_AzureCalc_AzureCalcRateCard[[#This Row],[Price_Level]]&amp;Table_wabobpsvr_AzureCalc_AzureCalcRateCard[[#This Row],[Region]]</f>
        <v>Standard_D14 Cloud ServicesMOSP</v>
      </c>
      <c r="B7450" s="775"/>
      <c r="C7450" s="775" t="s">
        <v>680</v>
      </c>
      <c r="D7450" s="775" t="s">
        <v>606</v>
      </c>
      <c r="E7450" s="775">
        <v>2.3719999999999999</v>
      </c>
      <c r="F7450" s="775" t="s">
        <v>1118</v>
      </c>
      <c r="G7450" s="775" t="s">
        <v>4235</v>
      </c>
      <c r="H7450" s="775" t="s">
        <v>4235</v>
      </c>
      <c r="I7450" s="775" t="s">
        <v>6332</v>
      </c>
    </row>
    <row r="7451" spans="1:9">
      <c r="A7451" s="775" t="str">
        <f>Table_wabobpsvr_AzureCalc_AzureCalcRateCard[[#This Row],[ServiceName]]&amp;Table_wabobpsvr_AzureCalc_AzureCalcRateCard[[#This Row],[Price_Level]]&amp;Table_wabobpsvr_AzureCalc_AzureCalcRateCard[[#This Row],[Region]]</f>
        <v>Standard_D14 Cloud ServicesA</v>
      </c>
      <c r="B7451" s="775"/>
      <c r="C7451" s="775" t="s">
        <v>680</v>
      </c>
      <c r="D7451" s="775" t="s">
        <v>174</v>
      </c>
      <c r="E7451" s="775">
        <v>2.30084</v>
      </c>
      <c r="F7451" s="775" t="s">
        <v>1118</v>
      </c>
      <c r="G7451" s="775" t="s">
        <v>3720</v>
      </c>
      <c r="H7451" s="775" t="s">
        <v>3721</v>
      </c>
      <c r="I7451" s="775" t="s">
        <v>6332</v>
      </c>
    </row>
    <row r="7452" spans="1:9">
      <c r="A7452" s="775" t="str">
        <f>Table_wabobpsvr_AzureCalc_AzureCalcRateCard[[#This Row],[ServiceName]]&amp;Table_wabobpsvr_AzureCalc_AzureCalcRateCard[[#This Row],[Price_Level]]&amp;Table_wabobpsvr_AzureCalc_AzureCalcRateCard[[#This Row],[Region]]</f>
        <v>Standard_D4_v2 VM (Non-Windows)A5</v>
      </c>
      <c r="B7452" s="775">
        <v>5</v>
      </c>
      <c r="C7452" s="775" t="s">
        <v>87</v>
      </c>
      <c r="D7452" s="775" t="s">
        <v>174</v>
      </c>
      <c r="E7452" s="775">
        <v>0.66347999999999996</v>
      </c>
      <c r="F7452" s="775" t="s">
        <v>8089</v>
      </c>
      <c r="G7452" s="775" t="s">
        <v>7990</v>
      </c>
      <c r="H7452" s="775" t="s">
        <v>7991</v>
      </c>
      <c r="I7452" s="775" t="s">
        <v>7781</v>
      </c>
    </row>
    <row r="7453" spans="1:9">
      <c r="A7453" s="775" t="str">
        <f>Table_wabobpsvr_AzureCalc_AzureCalcRateCard[[#This Row],[ServiceName]]&amp;Table_wabobpsvr_AzureCalc_AzureCalcRateCard[[#This Row],[Price_Level]]&amp;Table_wabobpsvr_AzureCalc_AzureCalcRateCard[[#This Row],[Region]]</f>
        <v>Standard_D4_v2 VM (Windows)A5</v>
      </c>
      <c r="B7453" s="775">
        <v>5</v>
      </c>
      <c r="C7453" s="775" t="s">
        <v>87</v>
      </c>
      <c r="D7453" s="775" t="s">
        <v>174</v>
      </c>
      <c r="E7453" s="775">
        <v>1.2057100000000001</v>
      </c>
      <c r="F7453" s="775" t="s">
        <v>8080</v>
      </c>
      <c r="G7453" s="775" t="s">
        <v>7992</v>
      </c>
      <c r="H7453" s="775" t="s">
        <v>7993</v>
      </c>
      <c r="I7453" s="775" t="s">
        <v>7782</v>
      </c>
    </row>
    <row r="7454" spans="1:9">
      <c r="A7454" s="775" t="str">
        <f>Table_wabobpsvr_AzureCalc_AzureCalcRateCard[[#This Row],[ServiceName]]&amp;Table_wabobpsvr_AzureCalc_AzureCalcRateCard[[#This Row],[Price_Level]]&amp;Table_wabobpsvr_AzureCalc_AzureCalcRateCard[[#This Row],[Region]]</f>
        <v>Standard_D5_v2 VM (Non-Windows)A5</v>
      </c>
      <c r="B7454" s="775">
        <v>5</v>
      </c>
      <c r="C7454" s="775" t="s">
        <v>87</v>
      </c>
      <c r="D7454" s="775" t="s">
        <v>174</v>
      </c>
      <c r="E7454" s="775">
        <v>1.3269599999999999</v>
      </c>
      <c r="F7454" s="775" t="s">
        <v>8090</v>
      </c>
      <c r="G7454" s="775" t="s">
        <v>7994</v>
      </c>
      <c r="H7454" s="775" t="s">
        <v>7995</v>
      </c>
      <c r="I7454" s="775" t="s">
        <v>7783</v>
      </c>
    </row>
    <row r="7455" spans="1:9">
      <c r="A7455" s="775" t="str">
        <f>Table_wabobpsvr_AzureCalc_AzureCalcRateCard[[#This Row],[ServiceName]]&amp;Table_wabobpsvr_AzureCalc_AzureCalcRateCard[[#This Row],[Price_Level]]&amp;Table_wabobpsvr_AzureCalc_AzureCalcRateCard[[#This Row],[Region]]</f>
        <v>Standard_D5_v2 VM (Windows)A5</v>
      </c>
      <c r="B7455" s="775">
        <v>5</v>
      </c>
      <c r="C7455" s="775" t="s">
        <v>87</v>
      </c>
      <c r="D7455" s="775" t="s">
        <v>174</v>
      </c>
      <c r="E7455" s="775">
        <v>2.4114200000000001</v>
      </c>
      <c r="F7455" s="775" t="s">
        <v>8081</v>
      </c>
      <c r="G7455" s="775" t="s">
        <v>7996</v>
      </c>
      <c r="H7455" s="775" t="s">
        <v>7997</v>
      </c>
      <c r="I7455" s="775" t="s">
        <v>7784</v>
      </c>
    </row>
    <row r="7456" spans="1:9">
      <c r="A7456" s="775" t="str">
        <f>Table_wabobpsvr_AzureCalc_AzureCalcRateCard[[#This Row],[ServiceName]]&amp;Table_wabobpsvr_AzureCalc_AzureCalcRateCard[[#This Row],[Price_Level]]&amp;Table_wabobpsvr_AzureCalc_AzureCalcRateCard[[#This Row],[Region]]</f>
        <v>Standard_D1_v2 VM (Non-Windows)A4</v>
      </c>
      <c r="B7456" s="775">
        <v>4</v>
      </c>
      <c r="C7456" s="775" t="s">
        <v>87</v>
      </c>
      <c r="D7456" s="775" t="s">
        <v>174</v>
      </c>
      <c r="E7456" s="775">
        <v>8.2449999999999996E-2</v>
      </c>
      <c r="F7456" s="775" t="s">
        <v>8086</v>
      </c>
      <c r="G7456" s="775" t="s">
        <v>7998</v>
      </c>
      <c r="H7456" s="775" t="s">
        <v>7999</v>
      </c>
      <c r="I7456" s="775" t="s">
        <v>7785</v>
      </c>
    </row>
    <row r="7457" spans="1:9">
      <c r="A7457" s="775" t="str">
        <f>Table_wabobpsvr_AzureCalc_AzureCalcRateCard[[#This Row],[ServiceName]]&amp;Table_wabobpsvr_AzureCalc_AzureCalcRateCard[[#This Row],[Price_Level]]&amp;Table_wabobpsvr_AzureCalc_AzureCalcRateCard[[#This Row],[Region]]</f>
        <v>Standard_D1_v2 VM (Windows)A4</v>
      </c>
      <c r="B7457" s="775">
        <v>4</v>
      </c>
      <c r="C7457" s="775" t="s">
        <v>87</v>
      </c>
      <c r="D7457" s="775" t="s">
        <v>174</v>
      </c>
      <c r="E7457" s="775">
        <v>0.15035000000000001</v>
      </c>
      <c r="F7457" s="775" t="s">
        <v>8077</v>
      </c>
      <c r="G7457" s="775" t="s">
        <v>8000</v>
      </c>
      <c r="H7457" s="775" t="s">
        <v>8001</v>
      </c>
      <c r="I7457" s="775" t="s">
        <v>7786</v>
      </c>
    </row>
    <row r="7458" spans="1:9">
      <c r="A7458" s="775" t="str">
        <f>Table_wabobpsvr_AzureCalc_AzureCalcRateCard[[#This Row],[ServiceName]]&amp;Table_wabobpsvr_AzureCalc_AzureCalcRateCard[[#This Row],[Price_Level]]&amp;Table_wabobpsvr_AzureCalc_AzureCalcRateCard[[#This Row],[Region]]</f>
        <v>Standard_D11_v2 VM (Non-Windows)A4</v>
      </c>
      <c r="B7458" s="775">
        <v>4</v>
      </c>
      <c r="C7458" s="775" t="s">
        <v>87</v>
      </c>
      <c r="D7458" s="775" t="s">
        <v>174</v>
      </c>
      <c r="E7458" s="775">
        <v>0.21728</v>
      </c>
      <c r="F7458" s="775" t="s">
        <v>8091</v>
      </c>
      <c r="G7458" s="775" t="s">
        <v>8002</v>
      </c>
      <c r="H7458" s="775" t="s">
        <v>8003</v>
      </c>
      <c r="I7458" s="775" t="s">
        <v>7787</v>
      </c>
    </row>
    <row r="7459" spans="1:9">
      <c r="A7459" s="775" t="str">
        <f>Table_wabobpsvr_AzureCalc_AzureCalcRateCard[[#This Row],[ServiceName]]&amp;Table_wabobpsvr_AzureCalc_AzureCalcRateCard[[#This Row],[Price_Level]]&amp;Table_wabobpsvr_AzureCalc_AzureCalcRateCard[[#This Row],[Region]]</f>
        <v>Standard_D11_v2 VM (Windows)A4</v>
      </c>
      <c r="B7459" s="775">
        <v>4</v>
      </c>
      <c r="C7459" s="775" t="s">
        <v>87</v>
      </c>
      <c r="D7459" s="775" t="s">
        <v>174</v>
      </c>
      <c r="E7459" s="775">
        <v>0.36859999999999998</v>
      </c>
      <c r="F7459" s="775" t="s">
        <v>8082</v>
      </c>
      <c r="G7459" s="775" t="s">
        <v>8004</v>
      </c>
      <c r="H7459" s="775" t="s">
        <v>8005</v>
      </c>
      <c r="I7459" s="775" t="s">
        <v>7788</v>
      </c>
    </row>
    <row r="7460" spans="1:9">
      <c r="A7460" s="775" t="str">
        <f>Table_wabobpsvr_AzureCalc_AzureCalcRateCard[[#This Row],[ServiceName]]&amp;Table_wabobpsvr_AzureCalc_AzureCalcRateCard[[#This Row],[Price_Level]]&amp;Table_wabobpsvr_AzureCalc_AzureCalcRateCard[[#This Row],[Region]]</f>
        <v>Standard_D12_v2 VM (Non-Windows)A4</v>
      </c>
      <c r="B7460" s="775">
        <v>4</v>
      </c>
      <c r="C7460" s="775" t="s">
        <v>87</v>
      </c>
      <c r="D7460" s="775" t="s">
        <v>174</v>
      </c>
      <c r="E7460" s="775">
        <v>0.43552999999999997</v>
      </c>
      <c r="F7460" s="775" t="s">
        <v>8092</v>
      </c>
      <c r="G7460" s="775" t="s">
        <v>8006</v>
      </c>
      <c r="H7460" s="775" t="s">
        <v>8007</v>
      </c>
      <c r="I7460" s="775" t="s">
        <v>7789</v>
      </c>
    </row>
    <row r="7461" spans="1:9">
      <c r="A7461" s="775" t="str">
        <f>Table_wabobpsvr_AzureCalc_AzureCalcRateCard[[#This Row],[ServiceName]]&amp;Table_wabobpsvr_AzureCalc_AzureCalcRateCard[[#This Row],[Price_Level]]&amp;Table_wabobpsvr_AzureCalc_AzureCalcRateCard[[#This Row],[Region]]</f>
        <v>Standard_D12_v2 VM (Windows)A4</v>
      </c>
      <c r="B7461" s="775">
        <v>4</v>
      </c>
      <c r="C7461" s="775" t="s">
        <v>87</v>
      </c>
      <c r="D7461" s="775" t="s">
        <v>174</v>
      </c>
      <c r="E7461" s="775">
        <v>0.72750000000000004</v>
      </c>
      <c r="F7461" s="775" t="s">
        <v>8083</v>
      </c>
      <c r="G7461" s="775" t="s">
        <v>8008</v>
      </c>
      <c r="H7461" s="775" t="s">
        <v>8009</v>
      </c>
      <c r="I7461" s="775" t="s">
        <v>7790</v>
      </c>
    </row>
    <row r="7462" spans="1:9">
      <c r="A7462" s="775" t="str">
        <f>Table_wabobpsvr_AzureCalc_AzureCalcRateCard[[#This Row],[ServiceName]]&amp;Table_wabobpsvr_AzureCalc_AzureCalcRateCard[[#This Row],[Price_Level]]&amp;Table_wabobpsvr_AzureCalc_AzureCalcRateCard[[#This Row],[Region]]</f>
        <v>Standard_D13_v2 VM (Non-Windows)A4</v>
      </c>
      <c r="B7462" s="775">
        <v>4</v>
      </c>
      <c r="C7462" s="775" t="s">
        <v>87</v>
      </c>
      <c r="D7462" s="775" t="s">
        <v>174</v>
      </c>
      <c r="E7462" s="775">
        <v>0.87009000000000003</v>
      </c>
      <c r="F7462" s="775" t="s">
        <v>8093</v>
      </c>
      <c r="G7462" s="775" t="s">
        <v>8010</v>
      </c>
      <c r="H7462" s="775" t="s">
        <v>8011</v>
      </c>
      <c r="I7462" s="775" t="s">
        <v>8012</v>
      </c>
    </row>
    <row r="7463" spans="1:9">
      <c r="A7463" s="775" t="str">
        <f>Table_wabobpsvr_AzureCalc_AzureCalcRateCard[[#This Row],[ServiceName]]&amp;Table_wabobpsvr_AzureCalc_AzureCalcRateCard[[#This Row],[Price_Level]]&amp;Table_wabobpsvr_AzureCalc_AzureCalcRateCard[[#This Row],[Region]]</f>
        <v>Standard_D13_v2 VM (Windows)A4</v>
      </c>
      <c r="B7463" s="775">
        <v>4</v>
      </c>
      <c r="C7463" s="775" t="s">
        <v>87</v>
      </c>
      <c r="D7463" s="775" t="s">
        <v>174</v>
      </c>
      <c r="E7463" s="775">
        <v>1.30853</v>
      </c>
      <c r="F7463" s="775" t="s">
        <v>8084</v>
      </c>
      <c r="G7463" s="775" t="s">
        <v>8013</v>
      </c>
      <c r="H7463" s="775" t="s">
        <v>8014</v>
      </c>
      <c r="I7463" s="775" t="s">
        <v>8015</v>
      </c>
    </row>
    <row r="7464" spans="1:9">
      <c r="A7464" s="775" t="str">
        <f>Table_wabobpsvr_AzureCalc_AzureCalcRateCard[[#This Row],[ServiceName]]&amp;Table_wabobpsvr_AzureCalc_AzureCalcRateCard[[#This Row],[Price_Level]]&amp;Table_wabobpsvr_AzureCalc_AzureCalcRateCard[[#This Row],[Region]]</f>
        <v>Standard_D14_v2 VM (Non-Windows)A4</v>
      </c>
      <c r="B7464" s="775">
        <v>4</v>
      </c>
      <c r="C7464" s="775" t="s">
        <v>87</v>
      </c>
      <c r="D7464" s="775" t="s">
        <v>174</v>
      </c>
      <c r="E7464" s="775">
        <v>1.7198100000000001</v>
      </c>
      <c r="F7464" s="775" t="s">
        <v>8094</v>
      </c>
      <c r="G7464" s="775" t="s">
        <v>8016</v>
      </c>
      <c r="H7464" s="775" t="s">
        <v>8017</v>
      </c>
      <c r="I7464" s="775" t="s">
        <v>8018</v>
      </c>
    </row>
    <row r="7465" spans="1:9">
      <c r="A7465" s="775" t="str">
        <f>Table_wabobpsvr_AzureCalc_AzureCalcRateCard[[#This Row],[ServiceName]]&amp;Table_wabobpsvr_AzureCalc_AzureCalcRateCard[[#This Row],[Price_Level]]&amp;Table_wabobpsvr_AzureCalc_AzureCalcRateCard[[#This Row],[Region]]</f>
        <v>Standard_D14_v2 VM (Windows)A4</v>
      </c>
      <c r="B7465" s="775">
        <v>4</v>
      </c>
      <c r="C7465" s="775" t="s">
        <v>87</v>
      </c>
      <c r="D7465" s="775" t="s">
        <v>174</v>
      </c>
      <c r="E7465" s="775">
        <v>2.3551600000000001</v>
      </c>
      <c r="F7465" s="775" t="s">
        <v>8085</v>
      </c>
      <c r="G7465" s="775" t="s">
        <v>8019</v>
      </c>
      <c r="H7465" s="775" t="s">
        <v>8020</v>
      </c>
      <c r="I7465" s="775" t="s">
        <v>8021</v>
      </c>
    </row>
    <row r="7466" spans="1:9">
      <c r="A7466" s="775" t="str">
        <f>Table_wabobpsvr_AzureCalc_AzureCalcRateCard[[#This Row],[ServiceName]]&amp;Table_wabobpsvr_AzureCalc_AzureCalcRateCard[[#This Row],[Price_Level]]&amp;Table_wabobpsvr_AzureCalc_AzureCalcRateCard[[#This Row],[Region]]</f>
        <v>Standard_D2_v2 VM (Non-Windows)A4</v>
      </c>
      <c r="B7466" s="775">
        <v>4</v>
      </c>
      <c r="C7466" s="775" t="s">
        <v>87</v>
      </c>
      <c r="D7466" s="775" t="s">
        <v>174</v>
      </c>
      <c r="E7466" s="775">
        <v>0.16586999999999999</v>
      </c>
      <c r="F7466" s="775" t="s">
        <v>8088</v>
      </c>
      <c r="G7466" s="775" t="s">
        <v>8022</v>
      </c>
      <c r="H7466" s="775" t="s">
        <v>8023</v>
      </c>
      <c r="I7466" s="775" t="s">
        <v>8024</v>
      </c>
    </row>
    <row r="7467" spans="1:9">
      <c r="A7467" s="775" t="str">
        <f>Table_wabobpsvr_AzureCalc_AzureCalcRateCard[[#This Row],[ServiceName]]&amp;Table_wabobpsvr_AzureCalc_AzureCalcRateCard[[#This Row],[Price_Level]]&amp;Table_wabobpsvr_AzureCalc_AzureCalcRateCard[[#This Row],[Region]]</f>
        <v>Standard_D2_v2 VM (Windows)A4</v>
      </c>
      <c r="B7467" s="775">
        <v>4</v>
      </c>
      <c r="C7467" s="775" t="s">
        <v>87</v>
      </c>
      <c r="D7467" s="775" t="s">
        <v>174</v>
      </c>
      <c r="E7467" s="775">
        <v>0.30166999999999999</v>
      </c>
      <c r="F7467" s="775" t="s">
        <v>8078</v>
      </c>
      <c r="G7467" s="775" t="s">
        <v>8025</v>
      </c>
      <c r="H7467" s="775" t="s">
        <v>8026</v>
      </c>
      <c r="I7467" s="775" t="s">
        <v>8027</v>
      </c>
    </row>
    <row r="7468" spans="1:9">
      <c r="A7468" s="775" t="str">
        <f>Table_wabobpsvr_AzureCalc_AzureCalcRateCard[[#This Row],[ServiceName]]&amp;Table_wabobpsvr_AzureCalc_AzureCalcRateCard[[#This Row],[Price_Level]]&amp;Table_wabobpsvr_AzureCalc_AzureCalcRateCard[[#This Row],[Region]]</f>
        <v>Standard_D3_v2 VM (Non-Windows)A4</v>
      </c>
      <c r="B7468" s="775">
        <v>4</v>
      </c>
      <c r="C7468" s="775" t="s">
        <v>87</v>
      </c>
      <c r="D7468" s="775" t="s">
        <v>174</v>
      </c>
      <c r="E7468" s="775">
        <v>0.33173999999999998</v>
      </c>
      <c r="F7468" s="775" t="s">
        <v>8087</v>
      </c>
      <c r="G7468" s="775" t="s">
        <v>8028</v>
      </c>
      <c r="H7468" s="775" t="s">
        <v>8029</v>
      </c>
      <c r="I7468" s="775" t="s">
        <v>8030</v>
      </c>
    </row>
    <row r="7469" spans="1:9">
      <c r="A7469" s="775" t="str">
        <f>Table_wabobpsvr_AzureCalc_AzureCalcRateCard[[#This Row],[ServiceName]]&amp;Table_wabobpsvr_AzureCalc_AzureCalcRateCard[[#This Row],[Price_Level]]&amp;Table_wabobpsvr_AzureCalc_AzureCalcRateCard[[#This Row],[Region]]</f>
        <v>Standard_D11_v2 Cloud ServicesB1</v>
      </c>
      <c r="B7469" s="775">
        <v>1</v>
      </c>
      <c r="C7469" s="775" t="s">
        <v>87</v>
      </c>
      <c r="D7469" s="775" t="s">
        <v>175</v>
      </c>
      <c r="E7469" s="775">
        <v>0.32429999999999998</v>
      </c>
      <c r="F7469" s="775" t="s">
        <v>8153</v>
      </c>
      <c r="G7469" s="775" t="s">
        <v>4235</v>
      </c>
      <c r="H7469" s="775" t="s">
        <v>4235</v>
      </c>
      <c r="I7469" s="775" t="s">
        <v>8269</v>
      </c>
    </row>
    <row r="7470" spans="1:9">
      <c r="A7470" s="775" t="str">
        <f>Table_wabobpsvr_AzureCalc_AzureCalcRateCard[[#This Row],[ServiceName]]&amp;Table_wabobpsvr_AzureCalc_AzureCalcRateCard[[#This Row],[Price_Level]]&amp;Table_wabobpsvr_AzureCalc_AzureCalcRateCard[[#This Row],[Region]]</f>
        <v>Standard_D11_v2 Cloud ServicesC1</v>
      </c>
      <c r="B7470" s="775">
        <v>1</v>
      </c>
      <c r="C7470" s="775" t="s">
        <v>87</v>
      </c>
      <c r="D7470" s="775" t="s">
        <v>177</v>
      </c>
      <c r="E7470" s="775">
        <v>0.31395000000000001</v>
      </c>
      <c r="F7470" s="775" t="s">
        <v>8153</v>
      </c>
      <c r="G7470" s="775" t="s">
        <v>4235</v>
      </c>
      <c r="H7470" s="775" t="s">
        <v>4235</v>
      </c>
      <c r="I7470" s="775" t="s">
        <v>8269</v>
      </c>
    </row>
    <row r="7471" spans="1:9">
      <c r="A7471" s="775" t="str">
        <f>Table_wabobpsvr_AzureCalc_AzureCalcRateCard[[#This Row],[ServiceName]]&amp;Table_wabobpsvr_AzureCalc_AzureCalcRateCard[[#This Row],[Price_Level]]&amp;Table_wabobpsvr_AzureCalc_AzureCalcRateCard[[#This Row],[Region]]</f>
        <v>Standard_D11_v2 Cloud ServicesD1</v>
      </c>
      <c r="B7471" s="775">
        <v>1</v>
      </c>
      <c r="C7471" s="775" t="s">
        <v>87</v>
      </c>
      <c r="D7471" s="775" t="s">
        <v>176</v>
      </c>
      <c r="E7471" s="775">
        <v>0.30359999999999998</v>
      </c>
      <c r="F7471" s="775" t="s">
        <v>8153</v>
      </c>
      <c r="G7471" s="775" t="s">
        <v>4235</v>
      </c>
      <c r="H7471" s="775" t="s">
        <v>4235</v>
      </c>
      <c r="I7471" s="775" t="s">
        <v>8269</v>
      </c>
    </row>
    <row r="7472" spans="1:9">
      <c r="A7472" s="775" t="str">
        <f>Table_wabobpsvr_AzureCalc_AzureCalcRateCard[[#This Row],[ServiceName]]&amp;Table_wabobpsvr_AzureCalc_AzureCalcRateCard[[#This Row],[Price_Level]]&amp;Table_wabobpsvr_AzureCalc_AzureCalcRateCard[[#This Row],[Region]]</f>
        <v>Standard_D12_v2 Cloud ServicesMOSP1</v>
      </c>
      <c r="B7472" s="775">
        <v>1</v>
      </c>
      <c r="C7472" s="775" t="s">
        <v>87</v>
      </c>
      <c r="D7472" s="775" t="s">
        <v>606</v>
      </c>
      <c r="E7472" s="775">
        <v>0.69</v>
      </c>
      <c r="F7472" s="775" t="s">
        <v>8196</v>
      </c>
      <c r="G7472" s="775"/>
      <c r="H7472" s="775"/>
      <c r="I7472" s="775" t="s">
        <v>8296</v>
      </c>
    </row>
    <row r="7473" spans="1:9">
      <c r="A7473" s="775" t="str">
        <f>Table_wabobpsvr_AzureCalc_AzureCalcRateCard[[#This Row],[ServiceName]]&amp;Table_wabobpsvr_AzureCalc_AzureCalcRateCard[[#This Row],[Price_Level]]&amp;Table_wabobpsvr_AzureCalc_AzureCalcRateCard[[#This Row],[Region]]</f>
        <v>Standard_D12_v2 Cloud ServicesA1</v>
      </c>
      <c r="B7473" s="775">
        <v>1</v>
      </c>
      <c r="C7473" s="775" t="s">
        <v>87</v>
      </c>
      <c r="D7473" s="775" t="s">
        <v>174</v>
      </c>
      <c r="E7473" s="775">
        <v>0.66930000000000001</v>
      </c>
      <c r="F7473" s="775" t="s">
        <v>8196</v>
      </c>
      <c r="G7473" s="775" t="s">
        <v>4235</v>
      </c>
      <c r="H7473" s="775" t="s">
        <v>4235</v>
      </c>
      <c r="I7473" s="775" t="s">
        <v>8296</v>
      </c>
    </row>
    <row r="7474" spans="1:9">
      <c r="A7474" s="775" t="str">
        <f>Table_wabobpsvr_AzureCalc_AzureCalcRateCard[[#This Row],[ServiceName]]&amp;Table_wabobpsvr_AzureCalc_AzureCalcRateCard[[#This Row],[Price_Level]]&amp;Table_wabobpsvr_AzureCalc_AzureCalcRateCard[[#This Row],[Region]]</f>
        <v>Standard_D12_v2 Cloud ServicesB1</v>
      </c>
      <c r="B7474" s="775">
        <v>1</v>
      </c>
      <c r="C7474" s="775" t="s">
        <v>87</v>
      </c>
      <c r="D7474" s="775" t="s">
        <v>175</v>
      </c>
      <c r="E7474" s="775">
        <v>0.64859999999999995</v>
      </c>
      <c r="F7474" s="775" t="s">
        <v>8196</v>
      </c>
      <c r="G7474" s="775" t="s">
        <v>4235</v>
      </c>
      <c r="H7474" s="775" t="s">
        <v>4235</v>
      </c>
      <c r="I7474" s="775" t="s">
        <v>8296</v>
      </c>
    </row>
    <row r="7475" spans="1:9">
      <c r="A7475" s="775" t="str">
        <f>Table_wabobpsvr_AzureCalc_AzureCalcRateCard[[#This Row],[ServiceName]]&amp;Table_wabobpsvr_AzureCalc_AzureCalcRateCard[[#This Row],[Price_Level]]&amp;Table_wabobpsvr_AzureCalc_AzureCalcRateCard[[#This Row],[Region]]</f>
        <v>Standard_D12_v2 Cloud ServicesC1</v>
      </c>
      <c r="B7475" s="775">
        <v>1</v>
      </c>
      <c r="C7475" s="775" t="s">
        <v>87</v>
      </c>
      <c r="D7475" s="775" t="s">
        <v>177</v>
      </c>
      <c r="E7475" s="775">
        <v>0.62790000000000001</v>
      </c>
      <c r="F7475" s="775" t="s">
        <v>8196</v>
      </c>
      <c r="G7475" s="775" t="s">
        <v>4235</v>
      </c>
      <c r="H7475" s="775" t="s">
        <v>4235</v>
      </c>
      <c r="I7475" s="775" t="s">
        <v>8296</v>
      </c>
    </row>
    <row r="7476" spans="1:9">
      <c r="A7476" s="775" t="str">
        <f>Table_wabobpsvr_AzureCalc_AzureCalcRateCard[[#This Row],[ServiceName]]&amp;Table_wabobpsvr_AzureCalc_AzureCalcRateCard[[#This Row],[Price_Level]]&amp;Table_wabobpsvr_AzureCalc_AzureCalcRateCard[[#This Row],[Region]]</f>
        <v>Standard_D13_v2 VM (Windows)B9</v>
      </c>
      <c r="B7476" s="775">
        <v>9</v>
      </c>
      <c r="C7476" s="775" t="s">
        <v>87</v>
      </c>
      <c r="D7476" s="775" t="s">
        <v>175</v>
      </c>
      <c r="E7476" s="775">
        <v>1.3968400000000001</v>
      </c>
      <c r="F7476" s="775" t="s">
        <v>8084</v>
      </c>
      <c r="G7476" s="775" t="s">
        <v>4235</v>
      </c>
      <c r="H7476" s="775" t="s">
        <v>4235</v>
      </c>
      <c r="I7476" s="775" t="s">
        <v>8044</v>
      </c>
    </row>
    <row r="7477" spans="1:9">
      <c r="A7477" s="775" t="str">
        <f>Table_wabobpsvr_AzureCalc_AzureCalcRateCard[[#This Row],[ServiceName]]&amp;Table_wabobpsvr_AzureCalc_AzureCalcRateCard[[#This Row],[Price_Level]]&amp;Table_wabobpsvr_AzureCalc_AzureCalcRateCard[[#This Row],[Region]]</f>
        <v>Standard_D13_v2 VM (Windows)C9</v>
      </c>
      <c r="B7477" s="775">
        <v>9</v>
      </c>
      <c r="C7477" s="775" t="s">
        <v>87</v>
      </c>
      <c r="D7477" s="775" t="s">
        <v>177</v>
      </c>
      <c r="E7477" s="775">
        <v>1.35226</v>
      </c>
      <c r="F7477" s="775" t="s">
        <v>8084</v>
      </c>
      <c r="G7477" s="775" t="s">
        <v>4235</v>
      </c>
      <c r="H7477" s="775" t="s">
        <v>4235</v>
      </c>
      <c r="I7477" s="775" t="s">
        <v>8044</v>
      </c>
    </row>
    <row r="7478" spans="1:9">
      <c r="A7478" s="775" t="str">
        <f>Table_wabobpsvr_AzureCalc_AzureCalcRateCard[[#This Row],[ServiceName]]&amp;Table_wabobpsvr_AzureCalc_AzureCalcRateCard[[#This Row],[Price_Level]]&amp;Table_wabobpsvr_AzureCalc_AzureCalcRateCard[[#This Row],[Region]]</f>
        <v>Standard_D13_v2 VM (Windows)D9</v>
      </c>
      <c r="B7478" s="775">
        <v>9</v>
      </c>
      <c r="C7478" s="775" t="s">
        <v>87</v>
      </c>
      <c r="D7478" s="775" t="s">
        <v>176</v>
      </c>
      <c r="E7478" s="775">
        <v>1.30768</v>
      </c>
      <c r="F7478" s="775" t="s">
        <v>8084</v>
      </c>
      <c r="G7478" s="775" t="s">
        <v>4235</v>
      </c>
      <c r="H7478" s="775" t="s">
        <v>4235</v>
      </c>
      <c r="I7478" s="775" t="s">
        <v>8044</v>
      </c>
    </row>
    <row r="7479" spans="1:9">
      <c r="A7479" s="775" t="str">
        <f>Table_wabobpsvr_AzureCalc_AzureCalcRateCard[[#This Row],[ServiceName]]&amp;Table_wabobpsvr_AzureCalc_AzureCalcRateCard[[#This Row],[Price_Level]]&amp;Table_wabobpsvr_AzureCalc_AzureCalcRateCard[[#This Row],[Region]]</f>
        <v>Standard_D14_v2 VM (Non-Windows)MOSP9</v>
      </c>
      <c r="B7479" s="775">
        <v>9</v>
      </c>
      <c r="C7479" s="775" t="s">
        <v>87</v>
      </c>
      <c r="D7479" s="775" t="s">
        <v>606</v>
      </c>
      <c r="E7479" s="775">
        <v>1.9319999999999999</v>
      </c>
      <c r="F7479" s="775" t="s">
        <v>8094</v>
      </c>
      <c r="G7479" s="775"/>
      <c r="H7479" s="775"/>
      <c r="I7479" s="775" t="s">
        <v>8045</v>
      </c>
    </row>
    <row r="7480" spans="1:9">
      <c r="A7480" s="775" t="str">
        <f>Table_wabobpsvr_AzureCalc_AzureCalcRateCard[[#This Row],[ServiceName]]&amp;Table_wabobpsvr_AzureCalc_AzureCalcRateCard[[#This Row],[Price_Level]]&amp;Table_wabobpsvr_AzureCalc_AzureCalcRateCard[[#This Row],[Region]]</f>
        <v>Standard_D14_v2 VM (Non-Windows)A9</v>
      </c>
      <c r="B7480" s="775">
        <v>9</v>
      </c>
      <c r="C7480" s="775" t="s">
        <v>87</v>
      </c>
      <c r="D7480" s="775" t="s">
        <v>174</v>
      </c>
      <c r="E7480" s="775">
        <v>1.8740399999999999</v>
      </c>
      <c r="F7480" s="775" t="s">
        <v>8094</v>
      </c>
      <c r="G7480" s="775" t="s">
        <v>4235</v>
      </c>
      <c r="H7480" s="775" t="s">
        <v>4235</v>
      </c>
      <c r="I7480" s="775" t="s">
        <v>8045</v>
      </c>
    </row>
    <row r="7481" spans="1:9">
      <c r="A7481" s="775" t="str">
        <f>Table_wabobpsvr_AzureCalc_AzureCalcRateCard[[#This Row],[ServiceName]]&amp;Table_wabobpsvr_AzureCalc_AzureCalcRateCard[[#This Row],[Price_Level]]&amp;Table_wabobpsvr_AzureCalc_AzureCalcRateCard[[#This Row],[Region]]</f>
        <v>Standard_D14_v2 VM (Non-Windows)B9</v>
      </c>
      <c r="B7481" s="775">
        <v>9</v>
      </c>
      <c r="C7481" s="775" t="s">
        <v>87</v>
      </c>
      <c r="D7481" s="775" t="s">
        <v>175</v>
      </c>
      <c r="E7481" s="775">
        <v>1.8160799999999999</v>
      </c>
      <c r="F7481" s="775" t="s">
        <v>8094</v>
      </c>
      <c r="G7481" s="775" t="s">
        <v>4235</v>
      </c>
      <c r="H7481" s="775" t="s">
        <v>4235</v>
      </c>
      <c r="I7481" s="775" t="s">
        <v>8045</v>
      </c>
    </row>
    <row r="7482" spans="1:9">
      <c r="A7482" s="775" t="str">
        <f>Table_wabobpsvr_AzureCalc_AzureCalcRateCard[[#This Row],[ServiceName]]&amp;Table_wabobpsvr_AzureCalc_AzureCalcRateCard[[#This Row],[Price_Level]]&amp;Table_wabobpsvr_AzureCalc_AzureCalcRateCard[[#This Row],[Region]]</f>
        <v>Standard_D14_v2 VM (Non-Windows)C9</v>
      </c>
      <c r="B7482" s="775">
        <v>9</v>
      </c>
      <c r="C7482" s="775" t="s">
        <v>87</v>
      </c>
      <c r="D7482" s="775" t="s">
        <v>177</v>
      </c>
      <c r="E7482" s="775">
        <v>1.7581199999999999</v>
      </c>
      <c r="F7482" s="775" t="s">
        <v>8094</v>
      </c>
      <c r="G7482" s="775" t="s">
        <v>4235</v>
      </c>
      <c r="H7482" s="775" t="s">
        <v>4235</v>
      </c>
      <c r="I7482" s="775" t="s">
        <v>8045</v>
      </c>
    </row>
    <row r="7483" spans="1:9">
      <c r="A7483" s="775" t="str">
        <f>Table_wabobpsvr_AzureCalc_AzureCalcRateCard[[#This Row],[ServiceName]]&amp;Table_wabobpsvr_AzureCalc_AzureCalcRateCard[[#This Row],[Price_Level]]&amp;Table_wabobpsvr_AzureCalc_AzureCalcRateCard[[#This Row],[Region]]</f>
        <v>Standard_D14_v2 VM (Non-Windows)D9</v>
      </c>
      <c r="B7483" s="775">
        <v>9</v>
      </c>
      <c r="C7483" s="775" t="s">
        <v>87</v>
      </c>
      <c r="D7483" s="775" t="s">
        <v>176</v>
      </c>
      <c r="E7483" s="775">
        <v>1.7001599999999999</v>
      </c>
      <c r="F7483" s="775" t="s">
        <v>8094</v>
      </c>
      <c r="G7483" s="775" t="s">
        <v>4235</v>
      </c>
      <c r="H7483" s="775" t="s">
        <v>4235</v>
      </c>
      <c r="I7483" s="775" t="s">
        <v>8045</v>
      </c>
    </row>
    <row r="7484" spans="1:9">
      <c r="A7484" s="775" t="str">
        <f>Table_wabobpsvr_AzureCalc_AzureCalcRateCard[[#This Row],[ServiceName]]&amp;Table_wabobpsvr_AzureCalc_AzureCalcRateCard[[#This Row],[Price_Level]]&amp;Table_wabobpsvr_AzureCalc_AzureCalcRateCard[[#This Row],[Region]]</f>
        <v>Standard_D14_v2 VM (Windows)MOSP9</v>
      </c>
      <c r="B7484" s="775">
        <v>9</v>
      </c>
      <c r="C7484" s="775" t="s">
        <v>87</v>
      </c>
      <c r="D7484" s="775" t="s">
        <v>606</v>
      </c>
      <c r="E7484" s="775">
        <v>2.8140000000000001</v>
      </c>
      <c r="F7484" s="775" t="s">
        <v>8085</v>
      </c>
      <c r="G7484" s="775"/>
      <c r="H7484" s="775"/>
      <c r="I7484" s="775" t="s">
        <v>7805</v>
      </c>
    </row>
    <row r="7485" spans="1:9">
      <c r="A7485" s="775" t="str">
        <f>Table_wabobpsvr_AzureCalc_AzureCalcRateCard[[#This Row],[ServiceName]]&amp;Table_wabobpsvr_AzureCalc_AzureCalcRateCard[[#This Row],[Price_Level]]&amp;Table_wabobpsvr_AzureCalc_AzureCalcRateCard[[#This Row],[Region]]</f>
        <v>Standard_D2_v2 VM (Non-Windows)B16</v>
      </c>
      <c r="B7485" s="775">
        <v>16</v>
      </c>
      <c r="C7485" s="775" t="s">
        <v>87</v>
      </c>
      <c r="D7485" s="775" t="s">
        <v>175</v>
      </c>
      <c r="E7485" s="775">
        <v>0.17484</v>
      </c>
      <c r="F7485" s="775" t="s">
        <v>8088</v>
      </c>
      <c r="G7485" s="775" t="s">
        <v>4235</v>
      </c>
      <c r="H7485" s="775" t="s">
        <v>4235</v>
      </c>
      <c r="I7485" s="775" t="s">
        <v>8265</v>
      </c>
    </row>
    <row r="7486" spans="1:9">
      <c r="A7486" s="775" t="str">
        <f>Table_wabobpsvr_AzureCalc_AzureCalcRateCard[[#This Row],[ServiceName]]&amp;Table_wabobpsvr_AzureCalc_AzureCalcRateCard[[#This Row],[Price_Level]]&amp;Table_wabobpsvr_AzureCalc_AzureCalcRateCard[[#This Row],[Region]]</f>
        <v>Standard_D2_v2 VM (Non-Windows)C16</v>
      </c>
      <c r="B7486" s="775">
        <v>16</v>
      </c>
      <c r="C7486" s="775" t="s">
        <v>87</v>
      </c>
      <c r="D7486" s="775" t="s">
        <v>177</v>
      </c>
      <c r="E7486" s="775">
        <v>0.16925999999999999</v>
      </c>
      <c r="F7486" s="775" t="s">
        <v>8088</v>
      </c>
      <c r="G7486" s="775" t="s">
        <v>4235</v>
      </c>
      <c r="H7486" s="775" t="s">
        <v>4235</v>
      </c>
      <c r="I7486" s="775" t="s">
        <v>8265</v>
      </c>
    </row>
    <row r="7487" spans="1:9">
      <c r="A7487" s="775" t="str">
        <f>Table_wabobpsvr_AzureCalc_AzureCalcRateCard[[#This Row],[ServiceName]]&amp;Table_wabobpsvr_AzureCalc_AzureCalcRateCard[[#This Row],[Price_Level]]&amp;Table_wabobpsvr_AzureCalc_AzureCalcRateCard[[#This Row],[Region]]</f>
        <v>Standard_D2_v2 VM (Non-Windows)D16</v>
      </c>
      <c r="B7487" s="775">
        <v>16</v>
      </c>
      <c r="C7487" s="775" t="s">
        <v>87</v>
      </c>
      <c r="D7487" s="775" t="s">
        <v>176</v>
      </c>
      <c r="E7487" s="775">
        <v>0.16367999999999999</v>
      </c>
      <c r="F7487" s="775" t="s">
        <v>8088</v>
      </c>
      <c r="G7487" s="775" t="s">
        <v>4235</v>
      </c>
      <c r="H7487" s="775" t="s">
        <v>4235</v>
      </c>
      <c r="I7487" s="775" t="s">
        <v>8265</v>
      </c>
    </row>
    <row r="7488" spans="1:9">
      <c r="A7488" s="775" t="str">
        <f>Table_wabobpsvr_AzureCalc_AzureCalcRateCard[[#This Row],[ServiceName]]&amp;Table_wabobpsvr_AzureCalc_AzureCalcRateCard[[#This Row],[Price_Level]]&amp;Table_wabobpsvr_AzureCalc_AzureCalcRateCard[[#This Row],[Region]]</f>
        <v>Standard_D2_v2 VM (Windows)MOSP16</v>
      </c>
      <c r="B7488" s="775">
        <v>16</v>
      </c>
      <c r="C7488" s="775" t="s">
        <v>87</v>
      </c>
      <c r="D7488" s="775" t="s">
        <v>606</v>
      </c>
      <c r="E7488" s="775">
        <v>0.312</v>
      </c>
      <c r="F7488" s="775" t="s">
        <v>8078</v>
      </c>
      <c r="G7488" s="775"/>
      <c r="H7488" s="775"/>
      <c r="I7488" s="775" t="s">
        <v>8297</v>
      </c>
    </row>
    <row r="7489" spans="1:9">
      <c r="A7489" s="775" t="str">
        <f>Table_wabobpsvr_AzureCalc_AzureCalcRateCard[[#This Row],[ServiceName]]&amp;Table_wabobpsvr_AzureCalc_AzureCalcRateCard[[#This Row],[Price_Level]]&amp;Table_wabobpsvr_AzureCalc_AzureCalcRateCard[[#This Row],[Region]]</f>
        <v>Standard_D2_v2 VM (Windows)A16</v>
      </c>
      <c r="B7489" s="775">
        <v>16</v>
      </c>
      <c r="C7489" s="775" t="s">
        <v>87</v>
      </c>
      <c r="D7489" s="775" t="s">
        <v>174</v>
      </c>
      <c r="E7489" s="775">
        <v>0.30264000000000002</v>
      </c>
      <c r="F7489" s="775" t="s">
        <v>8078</v>
      </c>
      <c r="G7489" s="775" t="s">
        <v>4235</v>
      </c>
      <c r="H7489" s="775" t="s">
        <v>4235</v>
      </c>
      <c r="I7489" s="775" t="s">
        <v>8297</v>
      </c>
    </row>
    <row r="7490" spans="1:9">
      <c r="A7490" s="775" t="str">
        <f>Table_wabobpsvr_AzureCalc_AzureCalcRateCard[[#This Row],[ServiceName]]&amp;Table_wabobpsvr_AzureCalc_AzureCalcRateCard[[#This Row],[Price_Level]]&amp;Table_wabobpsvr_AzureCalc_AzureCalcRateCard[[#This Row],[Region]]</f>
        <v>Standard_D2_v2 VM (Windows)B16</v>
      </c>
      <c r="B7490" s="775">
        <v>16</v>
      </c>
      <c r="C7490" s="775" t="s">
        <v>87</v>
      </c>
      <c r="D7490" s="775" t="s">
        <v>175</v>
      </c>
      <c r="E7490" s="775">
        <v>0.29327999999999999</v>
      </c>
      <c r="F7490" s="775" t="s">
        <v>8078</v>
      </c>
      <c r="G7490" s="775" t="s">
        <v>4235</v>
      </c>
      <c r="H7490" s="775" t="s">
        <v>4235</v>
      </c>
      <c r="I7490" s="775" t="s">
        <v>8297</v>
      </c>
    </row>
    <row r="7491" spans="1:9">
      <c r="A7491" s="775" t="str">
        <f>Table_wabobpsvr_AzureCalc_AzureCalcRateCard[[#This Row],[ServiceName]]&amp;Table_wabobpsvr_AzureCalc_AzureCalcRateCard[[#This Row],[Price_Level]]&amp;Table_wabobpsvr_AzureCalc_AzureCalcRateCard[[#This Row],[Region]]</f>
        <v>Standard_D2_v2 VM (Windows)C16</v>
      </c>
      <c r="B7491" s="775">
        <v>16</v>
      </c>
      <c r="C7491" s="775" t="s">
        <v>87</v>
      </c>
      <c r="D7491" s="775" t="s">
        <v>177</v>
      </c>
      <c r="E7491" s="775">
        <v>0.28392000000000001</v>
      </c>
      <c r="F7491" s="775" t="s">
        <v>8078</v>
      </c>
      <c r="G7491" s="775" t="s">
        <v>4235</v>
      </c>
      <c r="H7491" s="775" t="s">
        <v>4235</v>
      </c>
      <c r="I7491" s="775" t="s">
        <v>8297</v>
      </c>
    </row>
    <row r="7492" spans="1:9">
      <c r="A7492" s="775" t="str">
        <f>Table_wabobpsvr_AzureCalc_AzureCalcRateCard[[#This Row],[ServiceName]]&amp;Table_wabobpsvr_AzureCalc_AzureCalcRateCard[[#This Row],[Price_Level]]&amp;Table_wabobpsvr_AzureCalc_AzureCalcRateCard[[#This Row],[Region]]</f>
        <v>Standard_D2_v2 VM (Windows)D16</v>
      </c>
      <c r="B7492" s="775">
        <v>16</v>
      </c>
      <c r="C7492" s="775" t="s">
        <v>87</v>
      </c>
      <c r="D7492" s="775" t="s">
        <v>176</v>
      </c>
      <c r="E7492" s="775">
        <v>0.27456000000000003</v>
      </c>
      <c r="F7492" s="775" t="s">
        <v>8078</v>
      </c>
      <c r="G7492" s="775" t="s">
        <v>4235</v>
      </c>
      <c r="H7492" s="775" t="s">
        <v>4235</v>
      </c>
      <c r="I7492" s="775" t="s">
        <v>8297</v>
      </c>
    </row>
    <row r="7493" spans="1:9">
      <c r="A7493" s="775" t="str">
        <f>Table_wabobpsvr_AzureCalc_AzureCalcRateCard[[#This Row],[ServiceName]]&amp;Table_wabobpsvr_AzureCalc_AzureCalcRateCard[[#This Row],[Price_Level]]&amp;Table_wabobpsvr_AzureCalc_AzureCalcRateCard[[#This Row],[Region]]</f>
        <v>Standard_D3_v2 VM (Non-Windows)MOSP16</v>
      </c>
      <c r="B7493" s="775">
        <v>16</v>
      </c>
      <c r="C7493" s="775" t="s">
        <v>87</v>
      </c>
      <c r="D7493" s="775" t="s">
        <v>606</v>
      </c>
      <c r="E7493" s="775">
        <v>0.372</v>
      </c>
      <c r="F7493" s="775" t="s">
        <v>8087</v>
      </c>
      <c r="G7493" s="775"/>
      <c r="H7493" s="775"/>
      <c r="I7493" s="775" t="s">
        <v>8298</v>
      </c>
    </row>
    <row r="7494" spans="1:9">
      <c r="A7494" s="775" t="str">
        <f>Table_wabobpsvr_AzureCalc_AzureCalcRateCard[[#This Row],[ServiceName]]&amp;Table_wabobpsvr_AzureCalc_AzureCalcRateCard[[#This Row],[Price_Level]]&amp;Table_wabobpsvr_AzureCalc_AzureCalcRateCard[[#This Row],[Region]]</f>
        <v>Standard_D3_v2 Cloud ServicesMOSP8</v>
      </c>
      <c r="B7494" s="775">
        <v>8</v>
      </c>
      <c r="C7494" s="775" t="s">
        <v>87</v>
      </c>
      <c r="D7494" s="775" t="s">
        <v>606</v>
      </c>
      <c r="E7494" s="775">
        <v>0.59299999999999997</v>
      </c>
      <c r="F7494" s="775" t="s">
        <v>8229</v>
      </c>
      <c r="G7494" s="775"/>
      <c r="H7494" s="775"/>
      <c r="I7494" s="775" t="s">
        <v>8299</v>
      </c>
    </row>
    <row r="7495" spans="1:9">
      <c r="A7495" s="775" t="str">
        <f>Table_wabobpsvr_AzureCalc_AzureCalcRateCard[[#This Row],[ServiceName]]&amp;Table_wabobpsvr_AzureCalc_AzureCalcRateCard[[#This Row],[Price_Level]]&amp;Table_wabobpsvr_AzureCalc_AzureCalcRateCard[[#This Row],[Region]]</f>
        <v>Standard_D3_v2 Cloud ServicesA8</v>
      </c>
      <c r="B7495" s="775">
        <v>8</v>
      </c>
      <c r="C7495" s="775" t="s">
        <v>87</v>
      </c>
      <c r="D7495" s="775" t="s">
        <v>174</v>
      </c>
      <c r="E7495" s="775">
        <v>0.57521</v>
      </c>
      <c r="F7495" s="775" t="s">
        <v>8229</v>
      </c>
      <c r="G7495" s="775" t="s">
        <v>4235</v>
      </c>
      <c r="H7495" s="775" t="s">
        <v>4235</v>
      </c>
      <c r="I7495" s="775" t="s">
        <v>8299</v>
      </c>
    </row>
    <row r="7496" spans="1:9">
      <c r="A7496" s="775" t="str">
        <f>Table_wabobpsvr_AzureCalc_AzureCalcRateCard[[#This Row],[ServiceName]]&amp;Table_wabobpsvr_AzureCalc_AzureCalcRateCard[[#This Row],[Price_Level]]&amp;Table_wabobpsvr_AzureCalc_AzureCalcRateCard[[#This Row],[Region]]</f>
        <v>Standard_D3_v2 Cloud ServicesB8</v>
      </c>
      <c r="B7496" s="775">
        <v>8</v>
      </c>
      <c r="C7496" s="775" t="s">
        <v>87</v>
      </c>
      <c r="D7496" s="775" t="s">
        <v>175</v>
      </c>
      <c r="E7496" s="775">
        <v>0.55742000000000003</v>
      </c>
      <c r="F7496" s="775" t="s">
        <v>8229</v>
      </c>
      <c r="G7496" s="775" t="s">
        <v>4235</v>
      </c>
      <c r="H7496" s="775" t="s">
        <v>4235</v>
      </c>
      <c r="I7496" s="775" t="s">
        <v>8299</v>
      </c>
    </row>
    <row r="7497" spans="1:9">
      <c r="A7497" s="775" t="str">
        <f>Table_wabobpsvr_AzureCalc_AzureCalcRateCard[[#This Row],[ServiceName]]&amp;Table_wabobpsvr_AzureCalc_AzureCalcRateCard[[#This Row],[Price_Level]]&amp;Table_wabobpsvr_AzureCalc_AzureCalcRateCard[[#This Row],[Region]]</f>
        <v>Standard_D3_v2 Cloud ServicesC8</v>
      </c>
      <c r="B7497" s="775">
        <v>8</v>
      </c>
      <c r="C7497" s="775" t="s">
        <v>87</v>
      </c>
      <c r="D7497" s="775" t="s">
        <v>177</v>
      </c>
      <c r="E7497" s="775">
        <v>0.53963000000000005</v>
      </c>
      <c r="F7497" s="775" t="s">
        <v>8229</v>
      </c>
      <c r="G7497" s="775" t="s">
        <v>4235</v>
      </c>
      <c r="H7497" s="775" t="s">
        <v>4235</v>
      </c>
      <c r="I7497" s="775" t="s">
        <v>8299</v>
      </c>
    </row>
    <row r="7498" spans="1:9">
      <c r="A7498" s="775" t="str">
        <f>Table_wabobpsvr_AzureCalc_AzureCalcRateCard[[#This Row],[ServiceName]]&amp;Table_wabobpsvr_AzureCalc_AzureCalcRateCard[[#This Row],[Price_Level]]&amp;Table_wabobpsvr_AzureCalc_AzureCalcRateCard[[#This Row],[Region]]</f>
        <v>Standard_D3_v2 Cloud ServicesD8</v>
      </c>
      <c r="B7498" s="775">
        <v>8</v>
      </c>
      <c r="C7498" s="775" t="s">
        <v>87</v>
      </c>
      <c r="D7498" s="775" t="s">
        <v>176</v>
      </c>
      <c r="E7498" s="775">
        <v>0.52183999999999997</v>
      </c>
      <c r="F7498" s="775" t="s">
        <v>8229</v>
      </c>
      <c r="G7498" s="775" t="s">
        <v>4235</v>
      </c>
      <c r="H7498" s="775" t="s">
        <v>4235</v>
      </c>
      <c r="I7498" s="775" t="s">
        <v>8299</v>
      </c>
    </row>
    <row r="7499" spans="1:9">
      <c r="A7499" s="775" t="str">
        <f>Table_wabobpsvr_AzureCalc_AzureCalcRateCard[[#This Row],[ServiceName]]&amp;Table_wabobpsvr_AzureCalc_AzureCalcRateCard[[#This Row],[Price_Level]]&amp;Table_wabobpsvr_AzureCalc_AzureCalcRateCard[[#This Row],[Region]]</f>
        <v>Standard_D4_v2 Cloud ServicesMOSP8</v>
      </c>
      <c r="B7499" s="775">
        <v>8</v>
      </c>
      <c r="C7499" s="775" t="s">
        <v>87</v>
      </c>
      <c r="D7499" s="775" t="s">
        <v>606</v>
      </c>
      <c r="E7499" s="775">
        <v>1.1870000000000001</v>
      </c>
      <c r="F7499" s="775" t="s">
        <v>8231</v>
      </c>
      <c r="G7499" s="775"/>
      <c r="H7499" s="775"/>
      <c r="I7499" s="775" t="s">
        <v>8300</v>
      </c>
    </row>
    <row r="7500" spans="1:9">
      <c r="A7500" s="775" t="str">
        <f>Table_wabobpsvr_AzureCalc_AzureCalcRateCard[[#This Row],[ServiceName]]&amp;Table_wabobpsvr_AzureCalc_AzureCalcRateCard[[#This Row],[Price_Level]]&amp;Table_wabobpsvr_AzureCalc_AzureCalcRateCard[[#This Row],[Region]]</f>
        <v>Standard_D4_v2 Cloud ServicesA8</v>
      </c>
      <c r="B7500" s="775">
        <v>8</v>
      </c>
      <c r="C7500" s="775" t="s">
        <v>87</v>
      </c>
      <c r="D7500" s="775" t="s">
        <v>174</v>
      </c>
      <c r="E7500" s="775">
        <v>1.1513899999999999</v>
      </c>
      <c r="F7500" s="775" t="s">
        <v>8231</v>
      </c>
      <c r="G7500" s="775" t="s">
        <v>4235</v>
      </c>
      <c r="H7500" s="775" t="s">
        <v>4235</v>
      </c>
      <c r="I7500" s="775" t="s">
        <v>8300</v>
      </c>
    </row>
    <row r="7501" spans="1:9">
      <c r="A7501" s="775" t="str">
        <f>Table_wabobpsvr_AzureCalc_AzureCalcRateCard[[#This Row],[ServiceName]]&amp;Table_wabobpsvr_AzureCalc_AzureCalcRateCard[[#This Row],[Price_Level]]&amp;Table_wabobpsvr_AzureCalc_AzureCalcRateCard[[#This Row],[Region]]</f>
        <v>Standard_D4_v2 Cloud ServicesB8</v>
      </c>
      <c r="B7501" s="775">
        <v>8</v>
      </c>
      <c r="C7501" s="775" t="s">
        <v>87</v>
      </c>
      <c r="D7501" s="775" t="s">
        <v>175</v>
      </c>
      <c r="E7501" s="775">
        <v>1.11578</v>
      </c>
      <c r="F7501" s="775" t="s">
        <v>8231</v>
      </c>
      <c r="G7501" s="775" t="s">
        <v>4235</v>
      </c>
      <c r="H7501" s="775" t="s">
        <v>4235</v>
      </c>
      <c r="I7501" s="775" t="s">
        <v>8300</v>
      </c>
    </row>
    <row r="7502" spans="1:9">
      <c r="A7502" s="775" t="str">
        <f>Table_wabobpsvr_AzureCalc_AzureCalcRateCard[[#This Row],[ServiceName]]&amp;Table_wabobpsvr_AzureCalc_AzureCalcRateCard[[#This Row],[Price_Level]]&amp;Table_wabobpsvr_AzureCalc_AzureCalcRateCard[[#This Row],[Region]]</f>
        <v>Standard_D4_v2 Cloud ServicesC8</v>
      </c>
      <c r="B7502" s="775">
        <v>8</v>
      </c>
      <c r="C7502" s="775" t="s">
        <v>87</v>
      </c>
      <c r="D7502" s="775" t="s">
        <v>177</v>
      </c>
      <c r="E7502" s="775">
        <v>1.0801700000000001</v>
      </c>
      <c r="F7502" s="775" t="s">
        <v>8231</v>
      </c>
      <c r="G7502" s="775" t="s">
        <v>4235</v>
      </c>
      <c r="H7502" s="775" t="s">
        <v>4235</v>
      </c>
      <c r="I7502" s="775" t="s">
        <v>8300</v>
      </c>
    </row>
    <row r="7503" spans="1:9">
      <c r="A7503" s="775" t="str">
        <f>Table_wabobpsvr_AzureCalc_AzureCalcRateCard[[#This Row],[ServiceName]]&amp;Table_wabobpsvr_AzureCalc_AzureCalcRateCard[[#This Row],[Price_Level]]&amp;Table_wabobpsvr_AzureCalc_AzureCalcRateCard[[#This Row],[Region]]</f>
        <v>Standard_D5_v2 Cloud ServicesB11</v>
      </c>
      <c r="B7503" s="775">
        <v>11</v>
      </c>
      <c r="C7503" s="775" t="s">
        <v>87</v>
      </c>
      <c r="D7503" s="775" t="s">
        <v>175</v>
      </c>
      <c r="E7503" s="775">
        <v>2.80308</v>
      </c>
      <c r="F7503" s="775" t="s">
        <v>8233</v>
      </c>
      <c r="G7503" s="775" t="s">
        <v>4235</v>
      </c>
      <c r="H7503" s="775" t="s">
        <v>4235</v>
      </c>
      <c r="I7503" s="775" t="s">
        <v>8255</v>
      </c>
    </row>
    <row r="7504" spans="1:9">
      <c r="A7504" s="775" t="str">
        <f>Table_wabobpsvr_AzureCalc_AzureCalcRateCard[[#This Row],[ServiceName]]&amp;Table_wabobpsvr_AzureCalc_AzureCalcRateCard[[#This Row],[Price_Level]]&amp;Table_wabobpsvr_AzureCalc_AzureCalcRateCard[[#This Row],[Region]]</f>
        <v>Standard_D5_v2 Cloud ServicesC11</v>
      </c>
      <c r="B7504" s="775">
        <v>11</v>
      </c>
      <c r="C7504" s="775" t="s">
        <v>87</v>
      </c>
      <c r="D7504" s="775" t="s">
        <v>177</v>
      </c>
      <c r="E7504" s="775">
        <v>2.7136200000000001</v>
      </c>
      <c r="F7504" s="775" t="s">
        <v>8233</v>
      </c>
      <c r="G7504" s="775" t="s">
        <v>4235</v>
      </c>
      <c r="H7504" s="775" t="s">
        <v>4235</v>
      </c>
      <c r="I7504" s="775" t="s">
        <v>8255</v>
      </c>
    </row>
    <row r="7505" spans="1:9">
      <c r="A7505" s="775" t="str">
        <f>Table_wabobpsvr_AzureCalc_AzureCalcRateCard[[#This Row],[ServiceName]]&amp;Table_wabobpsvr_AzureCalc_AzureCalcRateCard[[#This Row],[Price_Level]]&amp;Table_wabobpsvr_AzureCalc_AzureCalcRateCard[[#This Row],[Region]]</f>
        <v>Standard_D5_v2 Cloud ServicesD11</v>
      </c>
      <c r="B7505" s="775">
        <v>11</v>
      </c>
      <c r="C7505" s="775" t="s">
        <v>87</v>
      </c>
      <c r="D7505" s="775" t="s">
        <v>176</v>
      </c>
      <c r="E7505" s="775">
        <v>2.6241599999999998</v>
      </c>
      <c r="F7505" s="775" t="s">
        <v>8233</v>
      </c>
      <c r="G7505" s="775" t="s">
        <v>4235</v>
      </c>
      <c r="H7505" s="775" t="s">
        <v>4235</v>
      </c>
      <c r="I7505" s="775" t="s">
        <v>8255</v>
      </c>
    </row>
    <row r="7506" spans="1:9">
      <c r="A7506" s="775" t="str">
        <f>Table_wabobpsvr_AzureCalc_AzureCalcRateCard[[#This Row],[ServiceName]]&amp;Table_wabobpsvr_AzureCalc_AzureCalcRateCard[[#This Row],[Price_Level]]&amp;Table_wabobpsvr_AzureCalc_AzureCalcRateCard[[#This Row],[Region]]</f>
        <v>Standard_D1_v2 VM (Non-Windows)MOSP11</v>
      </c>
      <c r="B7506" s="775">
        <v>11</v>
      </c>
      <c r="C7506" s="775" t="s">
        <v>87</v>
      </c>
      <c r="D7506" s="775" t="s">
        <v>606</v>
      </c>
      <c r="E7506" s="775">
        <v>0.123</v>
      </c>
      <c r="F7506" s="775" t="s">
        <v>8086</v>
      </c>
      <c r="G7506" s="775"/>
      <c r="H7506" s="775"/>
      <c r="I7506" s="775" t="s">
        <v>8301</v>
      </c>
    </row>
    <row r="7507" spans="1:9">
      <c r="A7507" s="775" t="str">
        <f>Table_wabobpsvr_AzureCalc_AzureCalcRateCard[[#This Row],[ServiceName]]&amp;Table_wabobpsvr_AzureCalc_AzureCalcRateCard[[#This Row],[Price_Level]]&amp;Table_wabobpsvr_AzureCalc_AzureCalcRateCard[[#This Row],[Region]]</f>
        <v>Standard_D1_v2 VM (Non-Windows)A11</v>
      </c>
      <c r="B7507" s="775">
        <v>11</v>
      </c>
      <c r="C7507" s="775" t="s">
        <v>87</v>
      </c>
      <c r="D7507" s="775" t="s">
        <v>174</v>
      </c>
      <c r="E7507" s="775">
        <v>0.11931</v>
      </c>
      <c r="F7507" s="775" t="s">
        <v>8086</v>
      </c>
      <c r="G7507" s="775" t="s">
        <v>4235</v>
      </c>
      <c r="H7507" s="775" t="s">
        <v>4235</v>
      </c>
      <c r="I7507" s="775" t="s">
        <v>8301</v>
      </c>
    </row>
    <row r="7508" spans="1:9">
      <c r="A7508" s="775" t="str">
        <f>Table_wabobpsvr_AzureCalc_AzureCalcRateCard[[#This Row],[ServiceName]]&amp;Table_wabobpsvr_AzureCalc_AzureCalcRateCard[[#This Row],[Price_Level]]&amp;Table_wabobpsvr_AzureCalc_AzureCalcRateCard[[#This Row],[Region]]</f>
        <v>Standard_D1_v2 VM (Non-Windows)B11</v>
      </c>
      <c r="B7508" s="775">
        <v>11</v>
      </c>
      <c r="C7508" s="775" t="s">
        <v>87</v>
      </c>
      <c r="D7508" s="775" t="s">
        <v>175</v>
      </c>
      <c r="E7508" s="775">
        <v>0.11562</v>
      </c>
      <c r="F7508" s="775" t="s">
        <v>8086</v>
      </c>
      <c r="G7508" s="775" t="s">
        <v>4235</v>
      </c>
      <c r="H7508" s="775" t="s">
        <v>4235</v>
      </c>
      <c r="I7508" s="775" t="s">
        <v>8301</v>
      </c>
    </row>
    <row r="7509" spans="1:9">
      <c r="A7509" s="775" t="str">
        <f>Table_wabobpsvr_AzureCalc_AzureCalcRateCard[[#This Row],[ServiceName]]&amp;Table_wabobpsvr_AzureCalc_AzureCalcRateCard[[#This Row],[Price_Level]]&amp;Table_wabobpsvr_AzureCalc_AzureCalcRateCard[[#This Row],[Region]]</f>
        <v>Standard_D1_v2 VM (Non-Windows)C11</v>
      </c>
      <c r="B7509" s="775">
        <v>11</v>
      </c>
      <c r="C7509" s="775" t="s">
        <v>87</v>
      </c>
      <c r="D7509" s="775" t="s">
        <v>177</v>
      </c>
      <c r="E7509" s="775">
        <v>0.11193</v>
      </c>
      <c r="F7509" s="775" t="s">
        <v>8086</v>
      </c>
      <c r="G7509" s="775" t="s">
        <v>4235</v>
      </c>
      <c r="H7509" s="775" t="s">
        <v>4235</v>
      </c>
      <c r="I7509" s="775" t="s">
        <v>8301</v>
      </c>
    </row>
    <row r="7510" spans="1:9">
      <c r="A7510" s="775" t="str">
        <f>Table_wabobpsvr_AzureCalc_AzureCalcRateCard[[#This Row],[ServiceName]]&amp;Table_wabobpsvr_AzureCalc_AzureCalcRateCard[[#This Row],[Price_Level]]&amp;Table_wabobpsvr_AzureCalc_AzureCalcRateCard[[#This Row],[Region]]</f>
        <v>Standard_D1_v2 VM (Non-Windows)D11</v>
      </c>
      <c r="B7510" s="775">
        <v>11</v>
      </c>
      <c r="C7510" s="775" t="s">
        <v>87</v>
      </c>
      <c r="D7510" s="775" t="s">
        <v>176</v>
      </c>
      <c r="E7510" s="775">
        <v>0.10824</v>
      </c>
      <c r="F7510" s="775" t="s">
        <v>8086</v>
      </c>
      <c r="G7510" s="775" t="s">
        <v>4235</v>
      </c>
      <c r="H7510" s="775" t="s">
        <v>4235</v>
      </c>
      <c r="I7510" s="775" t="s">
        <v>8301</v>
      </c>
    </row>
    <row r="7511" spans="1:9">
      <c r="A7511" s="775" t="str">
        <f>Table_wabobpsvr_AzureCalc_AzureCalcRateCard[[#This Row],[ServiceName]]&amp;Table_wabobpsvr_AzureCalc_AzureCalcRateCard[[#This Row],[Price_Level]]&amp;Table_wabobpsvr_AzureCalc_AzureCalcRateCard[[#This Row],[Region]]</f>
        <v>Standard_D1_v2 VM (Windows)MOSP11</v>
      </c>
      <c r="B7511" s="775">
        <v>11</v>
      </c>
      <c r="C7511" s="775" t="s">
        <v>87</v>
      </c>
      <c r="D7511" s="775" t="s">
        <v>606</v>
      </c>
      <c r="E7511" s="775">
        <v>0.186</v>
      </c>
      <c r="F7511" s="775" t="s">
        <v>8077</v>
      </c>
      <c r="G7511" s="775"/>
      <c r="H7511" s="775"/>
      <c r="I7511" s="775" t="s">
        <v>8302</v>
      </c>
    </row>
    <row r="7512" spans="1:9">
      <c r="A7512" s="775" t="str">
        <f>Table_wabobpsvr_AzureCalc_AzureCalcRateCard[[#This Row],[ServiceName]]&amp;Table_wabobpsvr_AzureCalc_AzureCalcRateCard[[#This Row],[Price_Level]]&amp;Table_wabobpsvr_AzureCalc_AzureCalcRateCard[[#This Row],[Region]]</f>
        <v>Standard_D3_v2 Cloud ServicesA6</v>
      </c>
      <c r="B7512" s="775">
        <v>6</v>
      </c>
      <c r="C7512" s="775" t="s">
        <v>87</v>
      </c>
      <c r="D7512" s="775" t="s">
        <v>174</v>
      </c>
      <c r="E7512" s="775">
        <v>0.60333999999999999</v>
      </c>
      <c r="F7512" s="775" t="s">
        <v>8229</v>
      </c>
      <c r="G7512" s="775" t="s">
        <v>4235</v>
      </c>
      <c r="H7512" s="775" t="s">
        <v>4235</v>
      </c>
      <c r="I7512" s="775" t="s">
        <v>8295</v>
      </c>
    </row>
    <row r="7513" spans="1:9">
      <c r="A7513" s="775" t="str">
        <f>Table_wabobpsvr_AzureCalc_AzureCalcRateCard[[#This Row],[ServiceName]]&amp;Table_wabobpsvr_AzureCalc_AzureCalcRateCard[[#This Row],[Price_Level]]&amp;Table_wabobpsvr_AzureCalc_AzureCalcRateCard[[#This Row],[Region]]</f>
        <v>Standard_D3_v2 Cloud ServicesB6</v>
      </c>
      <c r="B7513" s="775">
        <v>6</v>
      </c>
      <c r="C7513" s="775" t="s">
        <v>87</v>
      </c>
      <c r="D7513" s="775" t="s">
        <v>175</v>
      </c>
      <c r="E7513" s="775">
        <v>0.58467999999999998</v>
      </c>
      <c r="F7513" s="775" t="s">
        <v>8229</v>
      </c>
      <c r="G7513" s="775" t="s">
        <v>4235</v>
      </c>
      <c r="H7513" s="775" t="s">
        <v>4235</v>
      </c>
      <c r="I7513" s="775" t="s">
        <v>8295</v>
      </c>
    </row>
    <row r="7514" spans="1:9">
      <c r="A7514" s="775" t="str">
        <f>Table_wabobpsvr_AzureCalc_AzureCalcRateCard[[#This Row],[ServiceName]]&amp;Table_wabobpsvr_AzureCalc_AzureCalcRateCard[[#This Row],[Price_Level]]&amp;Table_wabobpsvr_AzureCalc_AzureCalcRateCard[[#This Row],[Region]]</f>
        <v>Standard_D3_v2 Cloud ServicesC6</v>
      </c>
      <c r="B7514" s="775">
        <v>6</v>
      </c>
      <c r="C7514" s="775" t="s">
        <v>87</v>
      </c>
      <c r="D7514" s="775" t="s">
        <v>177</v>
      </c>
      <c r="E7514" s="775">
        <v>0.56601999999999997</v>
      </c>
      <c r="F7514" s="775" t="s">
        <v>8229</v>
      </c>
      <c r="G7514" s="775" t="s">
        <v>4235</v>
      </c>
      <c r="H7514" s="775" t="s">
        <v>4235</v>
      </c>
      <c r="I7514" s="775" t="s">
        <v>8295</v>
      </c>
    </row>
    <row r="7515" spans="1:9">
      <c r="A7515" s="775" t="str">
        <f>Table_wabobpsvr_AzureCalc_AzureCalcRateCard[[#This Row],[ServiceName]]&amp;Table_wabobpsvr_AzureCalc_AzureCalcRateCard[[#This Row],[Price_Level]]&amp;Table_wabobpsvr_AzureCalc_AzureCalcRateCard[[#This Row],[Region]]</f>
        <v>Standard_D3_v2 Cloud ServicesD6</v>
      </c>
      <c r="B7515" s="775">
        <v>6</v>
      </c>
      <c r="C7515" s="775" t="s">
        <v>87</v>
      </c>
      <c r="D7515" s="775" t="s">
        <v>176</v>
      </c>
      <c r="E7515" s="775">
        <v>0.54735999999999996</v>
      </c>
      <c r="F7515" s="775" t="s">
        <v>8229</v>
      </c>
      <c r="G7515" s="775" t="s">
        <v>4235</v>
      </c>
      <c r="H7515" s="775" t="s">
        <v>4235</v>
      </c>
      <c r="I7515" s="775" t="s">
        <v>8295</v>
      </c>
    </row>
    <row r="7516" spans="1:9">
      <c r="A7516" s="775" t="str">
        <f>Table_wabobpsvr_AzureCalc_AzureCalcRateCard[[#This Row],[ServiceName]]&amp;Table_wabobpsvr_AzureCalc_AzureCalcRateCard[[#This Row],[Price_Level]]&amp;Table_wabobpsvr_AzureCalc_AzureCalcRateCard[[#This Row],[Region]]</f>
        <v>Standard_D4_v2 Cloud ServicesMOSP6</v>
      </c>
      <c r="B7516" s="775">
        <v>6</v>
      </c>
      <c r="C7516" s="775" t="s">
        <v>87</v>
      </c>
      <c r="D7516" s="775" t="s">
        <v>606</v>
      </c>
      <c r="E7516" s="775">
        <v>1.2430000000000001</v>
      </c>
      <c r="F7516" s="775" t="s">
        <v>8231</v>
      </c>
      <c r="G7516" s="775"/>
      <c r="H7516" s="775"/>
      <c r="I7516" s="775" t="s">
        <v>8303</v>
      </c>
    </row>
    <row r="7517" spans="1:9">
      <c r="A7517" s="1039" t="str">
        <f>Table_wabobpsvr_AzureCalc_AzureCalcRateCard[[#This Row],[ServiceName]]&amp;Table_wabobpsvr_AzureCalc_AzureCalcRateCard[[#This Row],[Price_Level]]&amp;Table_wabobpsvr_AzureCalc_AzureCalcRateCard[[#This Row],[Region]]</f>
        <v>Standard_D4_v2 Cloud ServicesA6</v>
      </c>
      <c r="B7517" s="1039">
        <v>6</v>
      </c>
      <c r="C7517" s="1039" t="s">
        <v>87</v>
      </c>
      <c r="D7517" s="1039" t="s">
        <v>174</v>
      </c>
      <c r="E7517" s="1039">
        <v>1.2057100000000001</v>
      </c>
      <c r="F7517" s="1039" t="s">
        <v>8231</v>
      </c>
      <c r="G7517" s="775" t="s">
        <v>4235</v>
      </c>
      <c r="H7517" s="775" t="s">
        <v>4235</v>
      </c>
      <c r="I7517" s="775" t="s">
        <v>8303</v>
      </c>
    </row>
    <row r="7518" spans="1:9">
      <c r="A7518" s="775" t="str">
        <f>Table_wabobpsvr_AzureCalc_AzureCalcRateCard[[#This Row],[ServiceName]]&amp;Table_wabobpsvr_AzureCalc_AzureCalcRateCard[[#This Row],[Price_Level]]&amp;Table_wabobpsvr_AzureCalc_AzureCalcRateCard[[#This Row],[Region]]</f>
        <v>Standard_D4_v2 Cloud ServicesB6</v>
      </c>
      <c r="B7518" s="775">
        <v>6</v>
      </c>
      <c r="C7518" s="775" t="s">
        <v>87</v>
      </c>
      <c r="D7518" s="775" t="s">
        <v>175</v>
      </c>
      <c r="E7518" s="775">
        <v>1.16842</v>
      </c>
      <c r="F7518" s="775" t="s">
        <v>8231</v>
      </c>
      <c r="G7518" s="775" t="s">
        <v>4235</v>
      </c>
      <c r="H7518" s="775" t="s">
        <v>4235</v>
      </c>
      <c r="I7518" s="775" t="s">
        <v>8303</v>
      </c>
    </row>
    <row r="7519" spans="1:9">
      <c r="A7519" s="775" t="str">
        <f>Table_wabobpsvr_AzureCalc_AzureCalcRateCard[[#This Row],[ServiceName]]&amp;Table_wabobpsvr_AzureCalc_AzureCalcRateCard[[#This Row],[Price_Level]]&amp;Table_wabobpsvr_AzureCalc_AzureCalcRateCard[[#This Row],[Region]]</f>
        <v>Standard_D4_v2 Cloud ServicesC6</v>
      </c>
      <c r="B7519" s="775">
        <v>6</v>
      </c>
      <c r="C7519" s="775" t="s">
        <v>87</v>
      </c>
      <c r="D7519" s="775" t="s">
        <v>177</v>
      </c>
      <c r="E7519" s="775">
        <v>1.13113</v>
      </c>
      <c r="F7519" s="775" t="s">
        <v>8231</v>
      </c>
      <c r="G7519" s="775" t="s">
        <v>4235</v>
      </c>
      <c r="H7519" s="775" t="s">
        <v>4235</v>
      </c>
      <c r="I7519" s="775" t="s">
        <v>8303</v>
      </c>
    </row>
    <row r="7520" spans="1:9">
      <c r="A7520" s="775" t="str">
        <f>Table_wabobpsvr_AzureCalc_AzureCalcRateCard[[#This Row],[ServiceName]]&amp;Table_wabobpsvr_AzureCalc_AzureCalcRateCard[[#This Row],[Price_Level]]&amp;Table_wabobpsvr_AzureCalc_AzureCalcRateCard[[#This Row],[Region]]</f>
        <v>Standard_D4_v2 Cloud ServicesD6</v>
      </c>
      <c r="B7520" s="775">
        <v>6</v>
      </c>
      <c r="C7520" s="775" t="s">
        <v>87</v>
      </c>
      <c r="D7520" s="775" t="s">
        <v>176</v>
      </c>
      <c r="E7520" s="775">
        <v>1.0938399999999999</v>
      </c>
      <c r="F7520" s="775" t="s">
        <v>8231</v>
      </c>
      <c r="G7520" s="775" t="s">
        <v>4235</v>
      </c>
      <c r="H7520" s="775" t="s">
        <v>4235</v>
      </c>
      <c r="I7520" s="775" t="s">
        <v>8303</v>
      </c>
    </row>
    <row r="7521" spans="1:9">
      <c r="A7521" s="775" t="str">
        <f>Table_wabobpsvr_AzureCalc_AzureCalcRateCard[[#This Row],[ServiceName]]&amp;Table_wabobpsvr_AzureCalc_AzureCalcRateCard[[#This Row],[Price_Level]]&amp;Table_wabobpsvr_AzureCalc_AzureCalcRateCard[[#This Row],[Region]]</f>
        <v>Standard_G4 Cloud ServicesA9</v>
      </c>
      <c r="B7521" s="775">
        <v>9</v>
      </c>
      <c r="C7521" s="775" t="s">
        <v>87</v>
      </c>
      <c r="D7521" s="775" t="s">
        <v>174</v>
      </c>
      <c r="E7521" s="775">
        <v>5.6647999999999996</v>
      </c>
      <c r="F7521" s="775" t="s">
        <v>3033</v>
      </c>
      <c r="G7521" s="775" t="s">
        <v>8473</v>
      </c>
      <c r="H7521" s="775" t="s">
        <v>8474</v>
      </c>
      <c r="I7521" s="775" t="s">
        <v>8475</v>
      </c>
    </row>
    <row r="7522" spans="1:9">
      <c r="A7522" s="775" t="str">
        <f>Table_wabobpsvr_AzureCalc_AzureCalcRateCard[[#This Row],[ServiceName]]&amp;Table_wabobpsvr_AzureCalc_AzureCalcRateCard[[#This Row],[Price_Level]]&amp;Table_wabobpsvr_AzureCalc_AzureCalcRateCard[[#This Row],[Region]]</f>
        <v>Media Services Indexer - Tier 2MOSP2</v>
      </c>
      <c r="B7522" s="775">
        <v>2</v>
      </c>
      <c r="C7522" s="775" t="s">
        <v>4235</v>
      </c>
      <c r="D7522" s="775" t="s">
        <v>606</v>
      </c>
      <c r="E7522" s="775">
        <v>999999</v>
      </c>
      <c r="F7522" s="775" t="s">
        <v>1043</v>
      </c>
      <c r="G7522" s="775" t="s">
        <v>4235</v>
      </c>
      <c r="H7522" s="775" t="s">
        <v>4235</v>
      </c>
      <c r="I7522" s="775" t="s">
        <v>4235</v>
      </c>
    </row>
    <row r="7523" spans="1:9">
      <c r="A7523" s="775" t="str">
        <f>Table_wabobpsvr_AzureCalc_AzureCalcRateCard[[#This Row],[ServiceName]]&amp;Table_wabobpsvr_AzureCalc_AzureCalcRateCard[[#This Row],[Price_Level]]&amp;Table_wabobpsvr_AzureCalc_AzureCalcRateCard[[#This Row],[Region]]</f>
        <v>Media Services Indexer - Tier 2A2</v>
      </c>
      <c r="B7523" s="775">
        <v>2</v>
      </c>
      <c r="C7523" s="775" t="s">
        <v>4235</v>
      </c>
      <c r="D7523" s="775" t="s">
        <v>174</v>
      </c>
      <c r="E7523" s="775">
        <v>999999</v>
      </c>
      <c r="F7523" s="775" t="s">
        <v>1043</v>
      </c>
      <c r="G7523" s="775" t="s">
        <v>4235</v>
      </c>
      <c r="H7523" s="775" t="s">
        <v>4235</v>
      </c>
      <c r="I7523" s="775" t="s">
        <v>4235</v>
      </c>
    </row>
    <row r="7524" spans="1:9">
      <c r="A7524" s="775" t="str">
        <f>Table_wabobpsvr_AzureCalc_AzureCalcRateCard[[#This Row],[ServiceName]]&amp;Table_wabobpsvr_AzureCalc_AzureCalcRateCard[[#This Row],[Price_Level]]&amp;Table_wabobpsvr_AzureCalc_AzureCalcRateCard[[#This Row],[Region]]</f>
        <v>Media Services Indexer - Tier 2B2</v>
      </c>
      <c r="B7524" s="775">
        <v>2</v>
      </c>
      <c r="C7524" s="775" t="s">
        <v>4235</v>
      </c>
      <c r="D7524" s="775" t="s">
        <v>175</v>
      </c>
      <c r="E7524" s="775">
        <v>999999</v>
      </c>
      <c r="F7524" s="775" t="s">
        <v>1043</v>
      </c>
      <c r="G7524" s="775" t="s">
        <v>4235</v>
      </c>
      <c r="H7524" s="775" t="s">
        <v>4235</v>
      </c>
      <c r="I7524" s="775" t="s">
        <v>4235</v>
      </c>
    </row>
    <row r="7525" spans="1:9">
      <c r="A7525" s="775" t="str">
        <f>Table_wabobpsvr_AzureCalc_AzureCalcRateCard[[#This Row],[ServiceName]]&amp;Table_wabobpsvr_AzureCalc_AzureCalcRateCard[[#This Row],[Price_Level]]&amp;Table_wabobpsvr_AzureCalc_AzureCalcRateCard[[#This Row],[Region]]</f>
        <v>Media Services Indexer - Tier 2C2</v>
      </c>
      <c r="B7525" s="775">
        <v>2</v>
      </c>
      <c r="C7525" s="775" t="s">
        <v>4235</v>
      </c>
      <c r="D7525" s="775" t="s">
        <v>177</v>
      </c>
      <c r="E7525" s="775">
        <v>999999</v>
      </c>
      <c r="F7525" s="775" t="s">
        <v>1043</v>
      </c>
      <c r="G7525" s="775" t="s">
        <v>4235</v>
      </c>
      <c r="H7525" s="775" t="s">
        <v>4235</v>
      </c>
      <c r="I7525" s="775" t="s">
        <v>4235</v>
      </c>
    </row>
    <row r="7526" spans="1:9">
      <c r="A7526" s="775" t="str">
        <f>Table_wabobpsvr_AzureCalc_AzureCalcRateCard[[#This Row],[ServiceName]]&amp;Table_wabobpsvr_AzureCalc_AzureCalcRateCard[[#This Row],[Price_Level]]&amp;Table_wabobpsvr_AzureCalc_AzureCalcRateCard[[#This Row],[Region]]</f>
        <v>Media Services Indexer - Tier 2D2</v>
      </c>
      <c r="B7526" s="775">
        <v>2</v>
      </c>
      <c r="C7526" s="775" t="s">
        <v>4235</v>
      </c>
      <c r="D7526" s="775" t="s">
        <v>176</v>
      </c>
      <c r="E7526" s="775">
        <v>999999</v>
      </c>
      <c r="F7526" s="775" t="s">
        <v>1043</v>
      </c>
      <c r="G7526" s="775" t="s">
        <v>4235</v>
      </c>
      <c r="H7526" s="775" t="s">
        <v>4235</v>
      </c>
      <c r="I7526" s="775" t="s">
        <v>4235</v>
      </c>
    </row>
    <row r="7527" spans="1:9">
      <c r="A7527" s="775" t="str">
        <f>Table_wabobpsvr_AzureCalc_AzureCalcRateCard[[#This Row],[ServiceName]]&amp;Table_wabobpsvr_AzureCalc_AzureCalcRateCard[[#This Row],[Price_Level]]&amp;Table_wabobpsvr_AzureCalc_AzureCalcRateCard[[#This Row],[Region]]</f>
        <v>Media Services Indexer - Tier 2MOSP3</v>
      </c>
      <c r="B7527" s="775">
        <v>3</v>
      </c>
      <c r="C7527" s="775" t="s">
        <v>4235</v>
      </c>
      <c r="D7527" s="775" t="s">
        <v>606</v>
      </c>
      <c r="E7527" s="775">
        <v>999999</v>
      </c>
      <c r="F7527" s="775" t="s">
        <v>1043</v>
      </c>
      <c r="G7527" s="775" t="s">
        <v>4235</v>
      </c>
      <c r="H7527" s="775" t="s">
        <v>4235</v>
      </c>
      <c r="I7527" s="775" t="s">
        <v>4235</v>
      </c>
    </row>
    <row r="7528" spans="1:9">
      <c r="A7528" s="775" t="str">
        <f>Table_wabobpsvr_AzureCalc_AzureCalcRateCard[[#This Row],[ServiceName]]&amp;Table_wabobpsvr_AzureCalc_AzureCalcRateCard[[#This Row],[Price_Level]]&amp;Table_wabobpsvr_AzureCalc_AzureCalcRateCard[[#This Row],[Region]]</f>
        <v>D3 HDInsight (Non-Windows)A9</v>
      </c>
      <c r="B7528" s="775">
        <v>9</v>
      </c>
      <c r="C7528" s="775" t="s">
        <v>87</v>
      </c>
      <c r="D7528" s="775" t="s">
        <v>174</v>
      </c>
      <c r="E7528" s="775">
        <v>0.378</v>
      </c>
      <c r="F7528" s="775" t="s">
        <v>4077</v>
      </c>
      <c r="G7528" s="775" t="s">
        <v>4132</v>
      </c>
      <c r="H7528" s="775" t="s">
        <v>4133</v>
      </c>
      <c r="I7528" s="775" t="s">
        <v>6498</v>
      </c>
    </row>
    <row r="7529" spans="1:9">
      <c r="A7529" s="775" t="str">
        <f>Table_wabobpsvr_AzureCalc_AzureCalcRateCard[[#This Row],[ServiceName]]&amp;Table_wabobpsvr_AzureCalc_AzureCalcRateCard[[#This Row],[Price_Level]]&amp;Table_wabobpsvr_AzureCalc_AzureCalcRateCard[[#This Row],[Region]]</f>
        <v>D3 HDInsight (Non-Windows)B9</v>
      </c>
      <c r="B7529" s="775">
        <v>9</v>
      </c>
      <c r="C7529" s="775" t="s">
        <v>87</v>
      </c>
      <c r="D7529" s="775" t="s">
        <v>175</v>
      </c>
      <c r="E7529" s="775">
        <v>0.36699999999999999</v>
      </c>
      <c r="F7529" s="775" t="s">
        <v>4077</v>
      </c>
      <c r="G7529" s="775" t="s">
        <v>4132</v>
      </c>
      <c r="H7529" s="775" t="s">
        <v>4133</v>
      </c>
      <c r="I7529" s="775" t="s">
        <v>6498</v>
      </c>
    </row>
    <row r="7530" spans="1:9">
      <c r="A7530" s="775" t="str">
        <f>Table_wabobpsvr_AzureCalc_AzureCalcRateCard[[#This Row],[ServiceName]]&amp;Table_wabobpsvr_AzureCalc_AzureCalcRateCard[[#This Row],[Price_Level]]&amp;Table_wabobpsvr_AzureCalc_AzureCalcRateCard[[#This Row],[Region]]</f>
        <v>D3 HDInsight (Non-Windows)C9</v>
      </c>
      <c r="B7530" s="775">
        <v>9</v>
      </c>
      <c r="C7530" s="775" t="s">
        <v>87</v>
      </c>
      <c r="D7530" s="775" t="s">
        <v>177</v>
      </c>
      <c r="E7530" s="775">
        <v>0.35499999999999998</v>
      </c>
      <c r="F7530" s="775" t="s">
        <v>4077</v>
      </c>
      <c r="G7530" s="775" t="s">
        <v>4132</v>
      </c>
      <c r="H7530" s="775" t="s">
        <v>4133</v>
      </c>
      <c r="I7530" s="775" t="s">
        <v>6498</v>
      </c>
    </row>
    <row r="7531" spans="1:9">
      <c r="A7531" s="775" t="str">
        <f>Table_wabobpsvr_AzureCalc_AzureCalcRateCard[[#This Row],[ServiceName]]&amp;Table_wabobpsvr_AzureCalc_AzureCalcRateCard[[#This Row],[Price_Level]]&amp;Table_wabobpsvr_AzureCalc_AzureCalcRateCard[[#This Row],[Region]]</f>
        <v>D3 HDInsight (Non-Windows)D9</v>
      </c>
      <c r="B7531" s="775">
        <v>9</v>
      </c>
      <c r="C7531" s="775" t="s">
        <v>87</v>
      </c>
      <c r="D7531" s="775" t="s">
        <v>176</v>
      </c>
      <c r="E7531" s="775">
        <v>0.34300000000000003</v>
      </c>
      <c r="F7531" s="775" t="s">
        <v>4077</v>
      </c>
      <c r="G7531" s="775" t="s">
        <v>4132</v>
      </c>
      <c r="H7531" s="775" t="s">
        <v>4133</v>
      </c>
      <c r="I7531" s="775" t="s">
        <v>6498</v>
      </c>
    </row>
    <row r="7532" spans="1:9">
      <c r="A7532" s="775" t="str">
        <f>Table_wabobpsvr_AzureCalc_AzureCalcRateCard[[#This Row],[ServiceName]]&amp;Table_wabobpsvr_AzureCalc_AzureCalcRateCard[[#This Row],[Price_Level]]&amp;Table_wabobpsvr_AzureCalc_AzureCalcRateCard[[#This Row],[Region]]</f>
        <v>D3 HDInsight (Non-Windows)MOSP15</v>
      </c>
      <c r="B7532" s="775">
        <v>15</v>
      </c>
      <c r="C7532" s="775" t="s">
        <v>87</v>
      </c>
      <c r="D7532" s="775" t="s">
        <v>606</v>
      </c>
      <c r="E7532" s="775">
        <v>0.42399999999999999</v>
      </c>
      <c r="F7532" s="775" t="s">
        <v>4077</v>
      </c>
      <c r="G7532" s="775" t="s">
        <v>4235</v>
      </c>
      <c r="H7532" s="775" t="s">
        <v>4235</v>
      </c>
      <c r="I7532" s="775" t="s">
        <v>6014</v>
      </c>
    </row>
    <row r="7533" spans="1:9">
      <c r="A7533" s="775" t="str">
        <f>Table_wabobpsvr_AzureCalc_AzureCalcRateCard[[#This Row],[ServiceName]]&amp;Table_wabobpsvr_AzureCalc_AzureCalcRateCard[[#This Row],[Price_Level]]&amp;Table_wabobpsvr_AzureCalc_AzureCalcRateCard[[#This Row],[Region]]</f>
        <v>D13 HDInsight (Non-Windows)D9</v>
      </c>
      <c r="B7533" s="775">
        <v>9</v>
      </c>
      <c r="C7533" s="775" t="s">
        <v>87</v>
      </c>
      <c r="D7533" s="775" t="s">
        <v>176</v>
      </c>
      <c r="E7533" s="775">
        <v>0.624</v>
      </c>
      <c r="F7533" s="775" t="s">
        <v>3981</v>
      </c>
      <c r="G7533" s="775" t="s">
        <v>3984</v>
      </c>
      <c r="H7533" s="775" t="s">
        <v>3985</v>
      </c>
      <c r="I7533" s="775" t="s">
        <v>6127</v>
      </c>
    </row>
    <row r="7534" spans="1:9">
      <c r="A7534" s="775" t="str">
        <f>Table_wabobpsvr_AzureCalc_AzureCalcRateCard[[#This Row],[ServiceName]]&amp;Table_wabobpsvr_AzureCalc_AzureCalcRateCard[[#This Row],[Price_Level]]&amp;Table_wabobpsvr_AzureCalc_AzureCalcRateCard[[#This Row],[Region]]</f>
        <v>D2 HDInsightMOSP10</v>
      </c>
      <c r="B7534" s="775">
        <v>10</v>
      </c>
      <c r="C7534" s="775" t="s">
        <v>87</v>
      </c>
      <c r="D7534" s="775" t="s">
        <v>606</v>
      </c>
      <c r="E7534" s="775">
        <v>0.40699999999999997</v>
      </c>
      <c r="F7534" s="775" t="s">
        <v>4028</v>
      </c>
      <c r="G7534" s="775" t="s">
        <v>4235</v>
      </c>
      <c r="H7534" s="775" t="s">
        <v>4235</v>
      </c>
      <c r="I7534" s="775" t="s">
        <v>6499</v>
      </c>
    </row>
    <row r="7535" spans="1:9">
      <c r="A7535" s="775" t="str">
        <f>Table_wabobpsvr_AzureCalc_AzureCalcRateCard[[#This Row],[ServiceName]]&amp;Table_wabobpsvr_AzureCalc_AzureCalcRateCard[[#This Row],[Price_Level]]&amp;Table_wabobpsvr_AzureCalc_AzureCalcRateCard[[#This Row],[Region]]</f>
        <v>D2 HDInsightA10</v>
      </c>
      <c r="B7535" s="775">
        <v>10</v>
      </c>
      <c r="C7535" s="775" t="s">
        <v>87</v>
      </c>
      <c r="D7535" s="775" t="s">
        <v>174</v>
      </c>
      <c r="E7535" s="775">
        <v>0.39478999999999997</v>
      </c>
      <c r="F7535" s="775" t="s">
        <v>4028</v>
      </c>
      <c r="G7535" s="775" t="s">
        <v>4029</v>
      </c>
      <c r="H7535" s="775" t="s">
        <v>4030</v>
      </c>
      <c r="I7535" s="775" t="s">
        <v>6499</v>
      </c>
    </row>
    <row r="7536" spans="1:9">
      <c r="A7536" s="775" t="str">
        <f>Table_wabobpsvr_AzureCalc_AzureCalcRateCard[[#This Row],[ServiceName]]&amp;Table_wabobpsvr_AzureCalc_AzureCalcRateCard[[#This Row],[Price_Level]]&amp;Table_wabobpsvr_AzureCalc_AzureCalcRateCard[[#This Row],[Region]]</f>
        <v>D2 HDInsightB10</v>
      </c>
      <c r="B7536" s="775">
        <v>10</v>
      </c>
      <c r="C7536" s="775" t="s">
        <v>87</v>
      </c>
      <c r="D7536" s="775" t="s">
        <v>175</v>
      </c>
      <c r="E7536" s="775">
        <v>0.38257999999999998</v>
      </c>
      <c r="F7536" s="775" t="s">
        <v>4028</v>
      </c>
      <c r="G7536" s="775" t="s">
        <v>4029</v>
      </c>
      <c r="H7536" s="775" t="s">
        <v>4030</v>
      </c>
      <c r="I7536" s="775" t="s">
        <v>6499</v>
      </c>
    </row>
    <row r="7537" spans="1:9">
      <c r="A7537" s="775" t="str">
        <f>Table_wabobpsvr_AzureCalc_AzureCalcRateCard[[#This Row],[ServiceName]]&amp;Table_wabobpsvr_AzureCalc_AzureCalcRateCard[[#This Row],[Price_Level]]&amp;Table_wabobpsvr_AzureCalc_AzureCalcRateCard[[#This Row],[Region]]</f>
        <v>D2 HDInsightC10</v>
      </c>
      <c r="B7537" s="775">
        <v>10</v>
      </c>
      <c r="C7537" s="775" t="s">
        <v>87</v>
      </c>
      <c r="D7537" s="775" t="s">
        <v>177</v>
      </c>
      <c r="E7537" s="775">
        <v>0.37036999999999998</v>
      </c>
      <c r="F7537" s="775" t="s">
        <v>4028</v>
      </c>
      <c r="G7537" s="775" t="s">
        <v>4029</v>
      </c>
      <c r="H7537" s="775" t="s">
        <v>4030</v>
      </c>
      <c r="I7537" s="775" t="s">
        <v>6499</v>
      </c>
    </row>
    <row r="7538" spans="1:9">
      <c r="A7538" s="775" t="str">
        <f>Table_wabobpsvr_AzureCalc_AzureCalcRateCard[[#This Row],[ServiceName]]&amp;Table_wabobpsvr_AzureCalc_AzureCalcRateCard[[#This Row],[Price_Level]]&amp;Table_wabobpsvr_AzureCalc_AzureCalcRateCard[[#This Row],[Region]]</f>
        <v>D2 HDInsightD10</v>
      </c>
      <c r="B7538" s="775">
        <v>10</v>
      </c>
      <c r="C7538" s="775" t="s">
        <v>87</v>
      </c>
      <c r="D7538" s="775" t="s">
        <v>176</v>
      </c>
      <c r="E7538" s="775">
        <v>0.35815999999999998</v>
      </c>
      <c r="F7538" s="775" t="s">
        <v>4028</v>
      </c>
      <c r="G7538" s="775" t="s">
        <v>4029</v>
      </c>
      <c r="H7538" s="775" t="s">
        <v>4030</v>
      </c>
      <c r="I7538" s="775" t="s">
        <v>6499</v>
      </c>
    </row>
    <row r="7539" spans="1:9">
      <c r="A7539" s="775" t="str">
        <f>Table_wabobpsvr_AzureCalc_AzureCalcRateCard[[#This Row],[ServiceName]]&amp;Table_wabobpsvr_AzureCalc_AzureCalcRateCard[[#This Row],[Price_Level]]&amp;Table_wabobpsvr_AzureCalc_AzureCalcRateCard[[#This Row],[Region]]</f>
        <v>D2 HDInsightMOSP9</v>
      </c>
      <c r="B7539" s="775">
        <v>9</v>
      </c>
      <c r="C7539" s="775" t="s">
        <v>87</v>
      </c>
      <c r="D7539" s="775" t="s">
        <v>606</v>
      </c>
      <c r="E7539" s="775">
        <v>0.35399999999999998</v>
      </c>
      <c r="F7539" s="775" t="s">
        <v>4028</v>
      </c>
      <c r="G7539" s="775" t="s">
        <v>4235</v>
      </c>
      <c r="H7539" s="775" t="s">
        <v>4235</v>
      </c>
      <c r="I7539" s="775" t="s">
        <v>5478</v>
      </c>
    </row>
    <row r="7540" spans="1:9">
      <c r="A7540" s="1039" t="str">
        <f>Table_wabobpsvr_AzureCalc_AzureCalcRateCard[[#This Row],[ServiceName]]&amp;Table_wabobpsvr_AzureCalc_AzureCalcRateCard[[#This Row],[Price_Level]]&amp;Table_wabobpsvr_AzureCalc_AzureCalcRateCard[[#This Row],[Region]]</f>
        <v>D2 HDInsightA9</v>
      </c>
      <c r="B7540" s="1039">
        <v>9</v>
      </c>
      <c r="C7540" s="1039" t="s">
        <v>87</v>
      </c>
      <c r="D7540" s="1039" t="s">
        <v>174</v>
      </c>
      <c r="E7540" s="1039">
        <v>0.34338000000000002</v>
      </c>
      <c r="F7540" s="1039" t="s">
        <v>4028</v>
      </c>
      <c r="G7540" s="775" t="s">
        <v>4031</v>
      </c>
      <c r="H7540" s="775" t="s">
        <v>4032</v>
      </c>
      <c r="I7540" s="775" t="s">
        <v>5478</v>
      </c>
    </row>
    <row r="7541" spans="1:9">
      <c r="A7541" s="1039" t="str">
        <f>Table_wabobpsvr_AzureCalc_AzureCalcRateCard[[#This Row],[ServiceName]]&amp;Table_wabobpsvr_AzureCalc_AzureCalcRateCard[[#This Row],[Price_Level]]&amp;Table_wabobpsvr_AzureCalc_AzureCalcRateCard[[#This Row],[Region]]</f>
        <v>D2 HDInsightB9</v>
      </c>
      <c r="B7541" s="1039">
        <v>9</v>
      </c>
      <c r="C7541" s="1039" t="s">
        <v>87</v>
      </c>
      <c r="D7541" s="1039" t="s">
        <v>175</v>
      </c>
      <c r="E7541" s="1039">
        <v>0.33276</v>
      </c>
      <c r="F7541" s="1039" t="s">
        <v>4028</v>
      </c>
      <c r="G7541" s="775" t="s">
        <v>4031</v>
      </c>
      <c r="H7541" s="775" t="s">
        <v>4032</v>
      </c>
      <c r="I7541" s="775" t="s">
        <v>5478</v>
      </c>
    </row>
    <row r="7542" spans="1:9">
      <c r="A7542" s="1039" t="str">
        <f>Table_wabobpsvr_AzureCalc_AzureCalcRateCard[[#This Row],[ServiceName]]&amp;Table_wabobpsvr_AzureCalc_AzureCalcRateCard[[#This Row],[Price_Level]]&amp;Table_wabobpsvr_AzureCalc_AzureCalcRateCard[[#This Row],[Region]]</f>
        <v>ExpressRoute (Unlimited) 50 Mbps ConnectionsA1</v>
      </c>
      <c r="B7542" s="1039">
        <v>1</v>
      </c>
      <c r="C7542" s="1039" t="s">
        <v>7427</v>
      </c>
      <c r="D7542" s="1039" t="s">
        <v>174</v>
      </c>
      <c r="E7542" s="1039">
        <v>291</v>
      </c>
      <c r="F7542" s="1039" t="s">
        <v>7401</v>
      </c>
      <c r="G7542" s="775" t="s">
        <v>7551</v>
      </c>
      <c r="H7542" s="775" t="s">
        <v>7552</v>
      </c>
      <c r="I7542" s="775" t="s">
        <v>7476</v>
      </c>
    </row>
    <row r="7543" spans="1:9">
      <c r="A7543" s="1039" t="str">
        <f>Table_wabobpsvr_AzureCalc_AzureCalcRateCard[[#This Row],[ServiceName]]&amp;Table_wabobpsvr_AzureCalc_AzureCalcRateCard[[#This Row],[Price_Level]]&amp;Table_wabobpsvr_AzureCalc_AzureCalcRateCard[[#This Row],[Region]]</f>
        <v>ExpressRoute (Unlimited) 500 Mbps ConnectionsA1</v>
      </c>
      <c r="B7543" s="1039">
        <v>1</v>
      </c>
      <c r="C7543" s="1039" t="s">
        <v>7427</v>
      </c>
      <c r="D7543" s="1039" t="s">
        <v>174</v>
      </c>
      <c r="E7543" s="1039">
        <v>2667.5</v>
      </c>
      <c r="F7543" s="1039" t="s">
        <v>7404</v>
      </c>
      <c r="G7543" s="775" t="s">
        <v>7553</v>
      </c>
      <c r="H7543" s="775" t="s">
        <v>7554</v>
      </c>
      <c r="I7543" s="775" t="s">
        <v>7478</v>
      </c>
    </row>
    <row r="7544" spans="1:9">
      <c r="A7544" s="775" t="str">
        <f>Table_wabobpsvr_AzureCalc_AzureCalcRateCard[[#This Row],[ServiceName]]&amp;Table_wabobpsvr_AzureCalc_AzureCalcRateCard[[#This Row],[Price_Level]]&amp;Table_wabobpsvr_AzureCalc_AzureCalcRateCard[[#This Row],[Region]]</f>
        <v>Standard_G3 Cloud ServicesA4</v>
      </c>
      <c r="B7544" s="775">
        <v>4</v>
      </c>
      <c r="C7544" s="775" t="s">
        <v>87</v>
      </c>
      <c r="D7544" s="775" t="s">
        <v>174</v>
      </c>
      <c r="E7544" s="775">
        <v>2.6</v>
      </c>
      <c r="F7544" s="775" t="s">
        <v>3030</v>
      </c>
      <c r="G7544" s="775" t="s">
        <v>3031</v>
      </c>
      <c r="H7544" s="775" t="s">
        <v>3032</v>
      </c>
      <c r="I7544" s="775" t="s">
        <v>6408</v>
      </c>
    </row>
    <row r="7545" spans="1:9">
      <c r="A7545" s="775" t="str">
        <f>Table_wabobpsvr_AzureCalc_AzureCalcRateCard[[#This Row],[ServiceName]]&amp;Table_wabobpsvr_AzureCalc_AzureCalcRateCard[[#This Row],[Price_Level]]&amp;Table_wabobpsvr_AzureCalc_AzureCalcRateCard[[#This Row],[Region]]</f>
        <v>Standard_G3 Cloud ServicesB4</v>
      </c>
      <c r="B7545" s="775">
        <v>4</v>
      </c>
      <c r="C7545" s="775" t="s">
        <v>87</v>
      </c>
      <c r="D7545" s="775" t="s">
        <v>175</v>
      </c>
      <c r="E7545" s="775">
        <v>2.5190000000000001</v>
      </c>
      <c r="F7545" s="775" t="s">
        <v>3030</v>
      </c>
      <c r="G7545" s="775" t="s">
        <v>3031</v>
      </c>
      <c r="H7545" s="775" t="s">
        <v>3032</v>
      </c>
      <c r="I7545" s="775" t="s">
        <v>6408</v>
      </c>
    </row>
    <row r="7546" spans="1:9">
      <c r="A7546" s="1039" t="str">
        <f>Table_wabobpsvr_AzureCalc_AzureCalcRateCard[[#This Row],[ServiceName]]&amp;Table_wabobpsvr_AzureCalc_AzureCalcRateCard[[#This Row],[Price_Level]]&amp;Table_wabobpsvr_AzureCalc_AzureCalcRateCard[[#This Row],[Region]]</f>
        <v>Standard_G3 Cloud ServicesC4</v>
      </c>
      <c r="B7546" s="1039">
        <v>4</v>
      </c>
      <c r="C7546" s="1039" t="s">
        <v>87</v>
      </c>
      <c r="D7546" s="1039" t="s">
        <v>177</v>
      </c>
      <c r="E7546" s="1039">
        <v>2.4390000000000001</v>
      </c>
      <c r="F7546" s="1039" t="s">
        <v>3030</v>
      </c>
      <c r="G7546" s="775" t="s">
        <v>3031</v>
      </c>
      <c r="H7546" s="775" t="s">
        <v>3032</v>
      </c>
      <c r="I7546" s="775" t="s">
        <v>6408</v>
      </c>
    </row>
    <row r="7547" spans="1:9">
      <c r="A7547" s="1039" t="str">
        <f>Table_wabobpsvr_AzureCalc_AzureCalcRateCard[[#This Row],[ServiceName]]&amp;Table_wabobpsvr_AzureCalc_AzureCalcRateCard[[#This Row],[Price_Level]]&amp;Table_wabobpsvr_AzureCalc_AzureCalcRateCard[[#This Row],[Region]]</f>
        <v>Standard_G3 Cloud ServicesD4</v>
      </c>
      <c r="B7547" s="1039">
        <v>4</v>
      </c>
      <c r="C7547" s="1039" t="s">
        <v>87</v>
      </c>
      <c r="D7547" s="1039" t="s">
        <v>176</v>
      </c>
      <c r="E7547" s="1039">
        <v>2.3580000000000001</v>
      </c>
      <c r="F7547" s="1039" t="s">
        <v>3030</v>
      </c>
      <c r="G7547" s="775" t="s">
        <v>3031</v>
      </c>
      <c r="H7547" s="775" t="s">
        <v>3032</v>
      </c>
      <c r="I7547" s="775" t="s">
        <v>6408</v>
      </c>
    </row>
    <row r="7548" spans="1:9">
      <c r="A7548" s="1039" t="str">
        <f>Table_wabobpsvr_AzureCalc_AzureCalcRateCard[[#This Row],[ServiceName]]&amp;Table_wabobpsvr_AzureCalc_AzureCalcRateCard[[#This Row],[Price_Level]]&amp;Table_wabobpsvr_AzureCalc_AzureCalcRateCard[[#This Row],[Region]]</f>
        <v>Standard_G4 Cloud ServicesMOSP4</v>
      </c>
      <c r="B7548" s="1039">
        <v>4</v>
      </c>
      <c r="C7548" s="1039" t="s">
        <v>87</v>
      </c>
      <c r="D7548" s="1039" t="s">
        <v>606</v>
      </c>
      <c r="E7548" s="1039">
        <v>5.36</v>
      </c>
      <c r="F7548" s="1039" t="s">
        <v>3033</v>
      </c>
      <c r="G7548" s="775" t="s">
        <v>4235</v>
      </c>
      <c r="H7548" s="775" t="s">
        <v>4235</v>
      </c>
      <c r="I7548" s="775" t="s">
        <v>6500</v>
      </c>
    </row>
    <row r="7549" spans="1:9">
      <c r="A7549" s="775" t="str">
        <f>Table_wabobpsvr_AzureCalc_AzureCalcRateCard[[#This Row],[ServiceName]]&amp;Table_wabobpsvr_AzureCalc_AzureCalcRateCard[[#This Row],[Price_Level]]&amp;Table_wabobpsvr_AzureCalc_AzureCalcRateCard[[#This Row],[Region]]</f>
        <v>Basic Automation MinutesMOSP15</v>
      </c>
      <c r="B7549" s="775">
        <v>15</v>
      </c>
      <c r="C7549" s="775" t="s">
        <v>4235</v>
      </c>
      <c r="D7549" s="775" t="s">
        <v>606</v>
      </c>
      <c r="E7549" s="775">
        <v>999999</v>
      </c>
      <c r="F7549" s="775" t="s">
        <v>3155</v>
      </c>
      <c r="G7549" s="775" t="s">
        <v>4235</v>
      </c>
      <c r="H7549" s="775" t="s">
        <v>4235</v>
      </c>
      <c r="I7549" s="775" t="s">
        <v>4235</v>
      </c>
    </row>
    <row r="7550" spans="1:9">
      <c r="A7550" s="1039" t="str">
        <f>Table_wabobpsvr_AzureCalc_AzureCalcRateCard[[#This Row],[ServiceName]]&amp;Table_wabobpsvr_AzureCalc_AzureCalcRateCard[[#This Row],[Price_Level]]&amp;Table_wabobpsvr_AzureCalc_AzureCalcRateCard[[#This Row],[Region]]</f>
        <v>Basic Automation MinutesA15</v>
      </c>
      <c r="B7550" s="1039">
        <v>15</v>
      </c>
      <c r="C7550" s="1039" t="s">
        <v>4235</v>
      </c>
      <c r="D7550" s="1039" t="s">
        <v>174</v>
      </c>
      <c r="E7550" s="1039">
        <v>999999</v>
      </c>
      <c r="F7550" s="1039" t="s">
        <v>3155</v>
      </c>
      <c r="G7550" s="775" t="s">
        <v>4235</v>
      </c>
      <c r="H7550" s="775" t="s">
        <v>4235</v>
      </c>
      <c r="I7550" s="775" t="s">
        <v>4235</v>
      </c>
    </row>
    <row r="7551" spans="1:9">
      <c r="A7551" s="775" t="str">
        <f>Table_wabobpsvr_AzureCalc_AzureCalcRateCard[[#This Row],[ServiceName]]&amp;Table_wabobpsvr_AzureCalc_AzureCalcRateCard[[#This Row],[Price_Level]]&amp;Table_wabobpsvr_AzureCalc_AzureCalcRateCard[[#This Row],[Region]]</f>
        <v>Basic Automation MinutesB15</v>
      </c>
      <c r="B7551" s="775">
        <v>15</v>
      </c>
      <c r="C7551" s="775" t="s">
        <v>4235</v>
      </c>
      <c r="D7551" s="775" t="s">
        <v>175</v>
      </c>
      <c r="E7551" s="775">
        <v>999999</v>
      </c>
      <c r="F7551" s="775" t="s">
        <v>3155</v>
      </c>
      <c r="G7551" s="775" t="s">
        <v>4235</v>
      </c>
      <c r="H7551" s="775" t="s">
        <v>4235</v>
      </c>
      <c r="I7551" s="775" t="s">
        <v>4235</v>
      </c>
    </row>
    <row r="7552" spans="1:9">
      <c r="A7552" s="775" t="str">
        <f>Table_wabobpsvr_AzureCalc_AzureCalcRateCard[[#This Row],[ServiceName]]&amp;Table_wabobpsvr_AzureCalc_AzureCalcRateCard[[#This Row],[Price_Level]]&amp;Table_wabobpsvr_AzureCalc_AzureCalcRateCard[[#This Row],[Region]]</f>
        <v>Basic Automation MinutesC15</v>
      </c>
      <c r="B7552" s="775">
        <v>15</v>
      </c>
      <c r="C7552" s="775" t="s">
        <v>4235</v>
      </c>
      <c r="D7552" s="775" t="s">
        <v>177</v>
      </c>
      <c r="E7552" s="775">
        <v>999999</v>
      </c>
      <c r="F7552" s="775" t="s">
        <v>3155</v>
      </c>
      <c r="G7552" s="775" t="s">
        <v>4235</v>
      </c>
      <c r="H7552" s="775" t="s">
        <v>4235</v>
      </c>
      <c r="I7552" s="775" t="s">
        <v>4235</v>
      </c>
    </row>
    <row r="7553" spans="1:9">
      <c r="A7553" s="775" t="str">
        <f>Table_wabobpsvr_AzureCalc_AzureCalcRateCard[[#This Row],[ServiceName]]&amp;Table_wabobpsvr_AzureCalc_AzureCalcRateCard[[#This Row],[Price_Level]]&amp;Table_wabobpsvr_AzureCalc_AzureCalcRateCard[[#This Row],[Region]]</f>
        <v>Basic Automation MinutesD15</v>
      </c>
      <c r="B7553" s="775">
        <v>15</v>
      </c>
      <c r="C7553" s="775" t="s">
        <v>4235</v>
      </c>
      <c r="D7553" s="775" t="s">
        <v>176</v>
      </c>
      <c r="E7553" s="775">
        <v>999999</v>
      </c>
      <c r="F7553" s="775" t="s">
        <v>3155</v>
      </c>
      <c r="G7553" s="775" t="s">
        <v>4235</v>
      </c>
      <c r="H7553" s="775" t="s">
        <v>4235</v>
      </c>
      <c r="I7553" s="775" t="s">
        <v>4235</v>
      </c>
    </row>
    <row r="7554" spans="1:9">
      <c r="A7554" s="775" t="str">
        <f>Table_wabobpsvr_AzureCalc_AzureCalcRateCard[[#This Row],[ServiceName]]&amp;Table_wabobpsvr_AzureCalc_AzureCalcRateCard[[#This Row],[Price_Level]]&amp;Table_wabobpsvr_AzureCalc_AzureCalcRateCard[[#This Row],[Region]]</f>
        <v>ExpressRoute (Unlimited) 100 Mbps ConnectionsA1</v>
      </c>
      <c r="B7554" s="775">
        <v>1</v>
      </c>
      <c r="C7554" s="775" t="s">
        <v>7427</v>
      </c>
      <c r="D7554" s="775" t="s">
        <v>174</v>
      </c>
      <c r="E7554" s="775">
        <v>557.75</v>
      </c>
      <c r="F7554" s="775" t="s">
        <v>7402</v>
      </c>
      <c r="G7554" s="775" t="s">
        <v>7543</v>
      </c>
      <c r="H7554" s="775" t="s">
        <v>7544</v>
      </c>
      <c r="I7554" s="775" t="s">
        <v>7464</v>
      </c>
    </row>
    <row r="7555" spans="1:9">
      <c r="A7555" s="775" t="str">
        <f>Table_wabobpsvr_AzureCalc_AzureCalcRateCard[[#This Row],[ServiceName]]&amp;Table_wabobpsvr_AzureCalc_AzureCalcRateCard[[#This Row],[Price_Level]]&amp;Table_wabobpsvr_AzureCalc_AzureCalcRateCard[[#This Row],[Region]]</f>
        <v>ExpressRoute (Unlimited) 2 Gbps ConnectionsA1</v>
      </c>
      <c r="B7555" s="775">
        <v>1</v>
      </c>
      <c r="C7555" s="775" t="s">
        <v>7427</v>
      </c>
      <c r="D7555" s="775" t="s">
        <v>174</v>
      </c>
      <c r="E7555" s="775">
        <v>11058</v>
      </c>
      <c r="F7555" s="775" t="s">
        <v>7406</v>
      </c>
      <c r="G7555" s="775" t="s">
        <v>7545</v>
      </c>
      <c r="H7555" s="775" t="s">
        <v>7546</v>
      </c>
      <c r="I7555" s="775" t="s">
        <v>7466</v>
      </c>
    </row>
    <row r="7556" spans="1:9">
      <c r="A7556" s="775" t="str">
        <f>Table_wabobpsvr_AzureCalc_AzureCalcRateCard[[#This Row],[ServiceName]]&amp;Table_wabobpsvr_AzureCalc_AzureCalcRateCard[[#This Row],[Price_Level]]&amp;Table_wabobpsvr_AzureCalc_AzureCalcRateCard[[#This Row],[Region]]</f>
        <v>ExpressRoute (Unlimited) 200 Mbps ConnectionsA1</v>
      </c>
      <c r="B7556" s="775">
        <v>1</v>
      </c>
      <c r="C7556" s="775" t="s">
        <v>7427</v>
      </c>
      <c r="D7556" s="775" t="s">
        <v>174</v>
      </c>
      <c r="E7556" s="775">
        <v>1115.5</v>
      </c>
      <c r="F7556" s="775" t="s">
        <v>7403</v>
      </c>
      <c r="G7556" s="775" t="s">
        <v>7547</v>
      </c>
      <c r="H7556" s="775" t="s">
        <v>7548</v>
      </c>
      <c r="I7556" s="775" t="s">
        <v>7468</v>
      </c>
    </row>
    <row r="7557" spans="1:9">
      <c r="A7557" s="775" t="str">
        <f>Table_wabobpsvr_AzureCalc_AzureCalcRateCard[[#This Row],[ServiceName]]&amp;Table_wabobpsvr_AzureCalc_AzureCalcRateCard[[#This Row],[Price_Level]]&amp;Table_wabobpsvr_AzureCalc_AzureCalcRateCard[[#This Row],[Region]]</f>
        <v>A11 Cloud ServicesC6</v>
      </c>
      <c r="B7557" s="775">
        <v>6</v>
      </c>
      <c r="C7557" s="775" t="s">
        <v>680</v>
      </c>
      <c r="D7557" s="775" t="s">
        <v>177</v>
      </c>
      <c r="E7557" s="775">
        <v>2.766</v>
      </c>
      <c r="F7557" s="775" t="s">
        <v>1214</v>
      </c>
      <c r="G7557" s="775" t="s">
        <v>4271</v>
      </c>
      <c r="H7557" s="775" t="s">
        <v>4272</v>
      </c>
      <c r="I7557" s="775" t="s">
        <v>6046</v>
      </c>
    </row>
    <row r="7558" spans="1:9">
      <c r="A7558" s="775" t="str">
        <f>Table_wabobpsvr_AzureCalc_AzureCalcRateCard[[#This Row],[ServiceName]]&amp;Table_wabobpsvr_AzureCalc_AzureCalcRateCard[[#This Row],[Price_Level]]&amp;Table_wabobpsvr_AzureCalc_AzureCalcRateCard[[#This Row],[Region]]</f>
        <v>Automation DSC - PaidMOSP6</v>
      </c>
      <c r="B7558" s="775">
        <v>6</v>
      </c>
      <c r="C7558" s="775" t="s">
        <v>77</v>
      </c>
      <c r="D7558" s="775" t="s">
        <v>606</v>
      </c>
      <c r="E7558" s="775">
        <v>999999</v>
      </c>
      <c r="F7558" s="775" t="s">
        <v>7305</v>
      </c>
      <c r="G7558" s="775"/>
      <c r="H7558" s="775"/>
      <c r="I7558" s="775"/>
    </row>
    <row r="7559" spans="1:9">
      <c r="A7559" s="775" t="str">
        <f>Table_wabobpsvr_AzureCalc_AzureCalcRateCard[[#This Row],[ServiceName]]&amp;Table_wabobpsvr_AzureCalc_AzureCalcRateCard[[#This Row],[Price_Level]]&amp;Table_wabobpsvr_AzureCalc_AzureCalcRateCard[[#This Row],[Region]]</f>
        <v>BASIC.A0 VM (Non-Windows)A16</v>
      </c>
      <c r="B7559" s="775">
        <v>16</v>
      </c>
      <c r="C7559" s="775" t="s">
        <v>87</v>
      </c>
      <c r="D7559" s="775" t="s">
        <v>174</v>
      </c>
      <c r="E7559" s="775">
        <v>1.7520000000000001E-2</v>
      </c>
      <c r="F7559" s="775" t="s">
        <v>1234</v>
      </c>
      <c r="G7559" s="775" t="s">
        <v>2641</v>
      </c>
      <c r="H7559" s="775" t="s">
        <v>2642</v>
      </c>
      <c r="I7559" s="775" t="s">
        <v>4235</v>
      </c>
    </row>
    <row r="7560" spans="1:9">
      <c r="A7560" s="775" t="str">
        <f>Table_wabobpsvr_AzureCalc_AzureCalcRateCard[[#This Row],[ServiceName]]&amp;Table_wabobpsvr_AzureCalc_AzureCalcRateCard[[#This Row],[Price_Level]]&amp;Table_wabobpsvr_AzureCalc_AzureCalcRateCard[[#This Row],[Region]]</f>
        <v>Automation DSC - PaidA6</v>
      </c>
      <c r="B7560" s="775">
        <v>6</v>
      </c>
      <c r="C7560" s="775" t="s">
        <v>77</v>
      </c>
      <c r="D7560" s="775" t="s">
        <v>174</v>
      </c>
      <c r="E7560" s="775">
        <v>999999</v>
      </c>
      <c r="F7560" s="775" t="s">
        <v>7305</v>
      </c>
      <c r="G7560" s="775"/>
      <c r="H7560" s="775"/>
      <c r="I7560" s="775"/>
    </row>
    <row r="7561" spans="1:9">
      <c r="A7561" s="775" t="str">
        <f>Table_wabobpsvr_AzureCalc_AzureCalcRateCard[[#This Row],[ServiceName]]&amp;Table_wabobpsvr_AzureCalc_AzureCalcRateCard[[#This Row],[Price_Level]]&amp;Table_wabobpsvr_AzureCalc_AzureCalcRateCard[[#This Row],[Region]]</f>
        <v>Automation DSC - PaidB6</v>
      </c>
      <c r="B7561" s="775">
        <v>6</v>
      </c>
      <c r="C7561" s="775" t="s">
        <v>77</v>
      </c>
      <c r="D7561" s="775" t="s">
        <v>175</v>
      </c>
      <c r="E7561" s="775">
        <v>999999</v>
      </c>
      <c r="F7561" s="775" t="s">
        <v>7305</v>
      </c>
      <c r="G7561" s="775"/>
      <c r="H7561" s="775"/>
      <c r="I7561" s="775"/>
    </row>
    <row r="7562" spans="1:9">
      <c r="A7562" s="775" t="str">
        <f>Table_wabobpsvr_AzureCalc_AzureCalcRateCard[[#This Row],[ServiceName]]&amp;Table_wabobpsvr_AzureCalc_AzureCalcRateCard[[#This Row],[Price_Level]]&amp;Table_wabobpsvr_AzureCalc_AzureCalcRateCard[[#This Row],[Region]]</f>
        <v>Automation DSC - PaidC6</v>
      </c>
      <c r="B7562" s="775">
        <v>6</v>
      </c>
      <c r="C7562" s="775" t="s">
        <v>77</v>
      </c>
      <c r="D7562" s="775" t="s">
        <v>177</v>
      </c>
      <c r="E7562" s="775">
        <v>999999</v>
      </c>
      <c r="F7562" s="775" t="s">
        <v>7305</v>
      </c>
      <c r="G7562" s="775"/>
      <c r="H7562" s="775"/>
      <c r="I7562" s="775"/>
    </row>
    <row r="7563" spans="1:9">
      <c r="A7563" s="775" t="str">
        <f>Table_wabobpsvr_AzureCalc_AzureCalcRateCard[[#This Row],[ServiceName]]&amp;Table_wabobpsvr_AzureCalc_AzureCalcRateCard[[#This Row],[Price_Level]]&amp;Table_wabobpsvr_AzureCalc_AzureCalcRateCard[[#This Row],[Region]]</f>
        <v>Automation DSC - PaidD6</v>
      </c>
      <c r="B7563" s="775">
        <v>6</v>
      </c>
      <c r="C7563" s="775" t="s">
        <v>77</v>
      </c>
      <c r="D7563" s="775" t="s">
        <v>176</v>
      </c>
      <c r="E7563" s="775">
        <v>999999</v>
      </c>
      <c r="F7563" s="775" t="s">
        <v>7305</v>
      </c>
      <c r="G7563" s="775"/>
      <c r="H7563" s="775"/>
      <c r="I7563" s="775"/>
    </row>
    <row r="7564" spans="1:9">
      <c r="A7564" s="775" t="str">
        <f>Table_wabobpsvr_AzureCalc_AzureCalcRateCard[[#This Row],[ServiceName]]&amp;Table_wabobpsvr_AzureCalc_AzureCalcRateCard[[#This Row],[Price_Level]]&amp;Table_wabobpsvr_AzureCalc_AzureCalcRateCard[[#This Row],[Region]]</f>
        <v>BASIC.A0 VM (Non-Windows)B</v>
      </c>
      <c r="B7564" s="775"/>
      <c r="C7564" s="775" t="s">
        <v>87</v>
      </c>
      <c r="D7564" s="775" t="s">
        <v>175</v>
      </c>
      <c r="E7564" s="775">
        <v>1.6799999999999999E-2</v>
      </c>
      <c r="F7564" s="775" t="s">
        <v>1234</v>
      </c>
      <c r="G7564" s="775" t="s">
        <v>2641</v>
      </c>
      <c r="H7564" s="775" t="s">
        <v>2642</v>
      </c>
      <c r="I7564" s="775" t="s">
        <v>4235</v>
      </c>
    </row>
    <row r="7565" spans="1:9">
      <c r="A7565" s="775" t="str">
        <f>Table_wabobpsvr_AzureCalc_AzureCalcRateCard[[#This Row],[ServiceName]]&amp;Table_wabobpsvr_AzureCalc_AzureCalcRateCard[[#This Row],[Price_Level]]&amp;Table_wabobpsvr_AzureCalc_AzureCalcRateCard[[#This Row],[Region]]</f>
        <v>Basic Elastic DTU PackD12</v>
      </c>
      <c r="B7565" s="775">
        <v>12</v>
      </c>
      <c r="C7565" s="775" t="s">
        <v>7258</v>
      </c>
      <c r="D7565" s="775" t="s">
        <v>176</v>
      </c>
      <c r="E7565" s="775">
        <v>4.8000000000000001E-2</v>
      </c>
      <c r="F7565" s="775" t="s">
        <v>7098</v>
      </c>
      <c r="G7565" s="775" t="s">
        <v>7107</v>
      </c>
      <c r="H7565" s="775" t="s">
        <v>7285</v>
      </c>
      <c r="I7565" s="775" t="s">
        <v>7108</v>
      </c>
    </row>
    <row r="7566" spans="1:9">
      <c r="A7566" s="775" t="str">
        <f>Table_wabobpsvr_AzureCalc_AzureCalcRateCard[[#This Row],[ServiceName]]&amp;Table_wabobpsvr_AzureCalc_AzureCalcRateCard[[#This Row],[Price_Level]]&amp;Table_wabobpsvr_AzureCalc_AzureCalcRateCard[[#This Row],[Region]]</f>
        <v>Basic Elastic Database ExistenceD12</v>
      </c>
      <c r="B7566" s="775">
        <v>12</v>
      </c>
      <c r="C7566" s="775" t="s">
        <v>7258</v>
      </c>
      <c r="D7566" s="775" t="s">
        <v>176</v>
      </c>
      <c r="E7566" s="775">
        <v>8.0000000000000002E-3</v>
      </c>
      <c r="F7566" s="775" t="s">
        <v>7103</v>
      </c>
      <c r="G7566" s="775" t="s">
        <v>7226</v>
      </c>
      <c r="H7566" s="775" t="s">
        <v>7286</v>
      </c>
      <c r="I7566" s="775" t="s">
        <v>7112</v>
      </c>
    </row>
    <row r="7567" spans="1:9">
      <c r="A7567" s="775" t="str">
        <f>Table_wabobpsvr_AzureCalc_AzureCalcRateCard[[#This Row],[ServiceName]]&amp;Table_wabobpsvr_AzureCalc_AzureCalcRateCard[[#This Row],[Price_Level]]&amp;Table_wabobpsvr_AzureCalc_AzureCalcRateCard[[#This Row],[Region]]</f>
        <v>Premium Elastic DTU PackD12</v>
      </c>
      <c r="B7567" s="775">
        <v>12</v>
      </c>
      <c r="C7567" s="775" t="s">
        <v>7258</v>
      </c>
      <c r="D7567" s="775" t="s">
        <v>176</v>
      </c>
      <c r="E7567" s="775">
        <v>0.17899999999999999</v>
      </c>
      <c r="F7567" s="775" t="s">
        <v>7204</v>
      </c>
      <c r="G7567" s="775" t="s">
        <v>7233</v>
      </c>
      <c r="H7567" s="775" t="s">
        <v>7287</v>
      </c>
      <c r="I7567" s="775" t="s">
        <v>7209</v>
      </c>
    </row>
    <row r="7568" spans="1:9">
      <c r="A7568" s="775" t="str">
        <f>Table_wabobpsvr_AzureCalc_AzureCalcRateCard[[#This Row],[ServiceName]]&amp;Table_wabobpsvr_AzureCalc_AzureCalcRateCard[[#This Row],[Price_Level]]&amp;Table_wabobpsvr_AzureCalc_AzureCalcRateCard[[#This Row],[Region]]</f>
        <v>Premium Elastic Database ExistenceD12</v>
      </c>
      <c r="B7568" s="775">
        <v>12</v>
      </c>
      <c r="C7568" s="775" t="s">
        <v>7258</v>
      </c>
      <c r="D7568" s="775" t="s">
        <v>176</v>
      </c>
      <c r="E7568" s="775">
        <v>0.20100000000000001</v>
      </c>
      <c r="F7568" s="775" t="s">
        <v>7212</v>
      </c>
      <c r="G7568" s="775" t="s">
        <v>7240</v>
      </c>
      <c r="H7568" s="775" t="s">
        <v>7288</v>
      </c>
      <c r="I7568" s="775" t="s">
        <v>7217</v>
      </c>
    </row>
    <row r="7569" spans="1:9">
      <c r="A7569" s="775" t="str">
        <f>Table_wabobpsvr_AzureCalc_AzureCalcRateCard[[#This Row],[ServiceName]]&amp;Table_wabobpsvr_AzureCalc_AzureCalcRateCard[[#This Row],[Price_Level]]&amp;Table_wabobpsvr_AzureCalc_AzureCalcRateCard[[#This Row],[Region]]</f>
        <v>Standard Elastic DTU PackD14</v>
      </c>
      <c r="B7569" s="775">
        <v>14</v>
      </c>
      <c r="C7569" s="775" t="s">
        <v>7258</v>
      </c>
      <c r="D7569" s="775" t="s">
        <v>176</v>
      </c>
      <c r="E7569" s="775">
        <v>0.08</v>
      </c>
      <c r="F7569" s="775" t="s">
        <v>4472</v>
      </c>
      <c r="G7569" s="775" t="s">
        <v>4477</v>
      </c>
      <c r="H7569" s="775" t="s">
        <v>7289</v>
      </c>
      <c r="I7569" s="775" t="s">
        <v>4630</v>
      </c>
    </row>
    <row r="7570" spans="1:9">
      <c r="A7570" s="775" t="str">
        <f>Table_wabobpsvr_AzureCalc_AzureCalcRateCard[[#This Row],[ServiceName]]&amp;Table_wabobpsvr_AzureCalc_AzureCalcRateCard[[#This Row],[Price_Level]]&amp;Table_wabobpsvr_AzureCalc_AzureCalcRateCard[[#This Row],[Region]]</f>
        <v>D11 HDInsightB</v>
      </c>
      <c r="B7570" s="775"/>
      <c r="C7570" s="775" t="s">
        <v>87</v>
      </c>
      <c r="D7570" s="775" t="s">
        <v>175</v>
      </c>
      <c r="E7570" s="775">
        <v>0.40899999999999997</v>
      </c>
      <c r="F7570" s="775" t="s">
        <v>3962</v>
      </c>
      <c r="G7570" s="775" t="s">
        <v>3969</v>
      </c>
      <c r="H7570" s="775" t="s">
        <v>3970</v>
      </c>
      <c r="I7570" s="775" t="s">
        <v>4235</v>
      </c>
    </row>
    <row r="7571" spans="1:9">
      <c r="A7571" s="775" t="str">
        <f>Table_wabobpsvr_AzureCalc_AzureCalcRateCard[[#This Row],[ServiceName]]&amp;Table_wabobpsvr_AzureCalc_AzureCalcRateCard[[#This Row],[Price_Level]]&amp;Table_wabobpsvr_AzureCalc_AzureCalcRateCard[[#This Row],[Region]]</f>
        <v>D11 HDInsightC</v>
      </c>
      <c r="B7571" s="775"/>
      <c r="C7571" s="775" t="s">
        <v>87</v>
      </c>
      <c r="D7571" s="775" t="s">
        <v>177</v>
      </c>
      <c r="E7571" s="775">
        <v>0.39600000000000002</v>
      </c>
      <c r="F7571" s="775" t="s">
        <v>3962</v>
      </c>
      <c r="G7571" s="775" t="s">
        <v>3969</v>
      </c>
      <c r="H7571" s="775" t="s">
        <v>3970</v>
      </c>
      <c r="I7571" s="775" t="s">
        <v>4235</v>
      </c>
    </row>
    <row r="7572" spans="1:9">
      <c r="A7572" s="775" t="str">
        <f>Table_wabobpsvr_AzureCalc_AzureCalcRateCard[[#This Row],[ServiceName]]&amp;Table_wabobpsvr_AzureCalc_AzureCalcRateCard[[#This Row],[Price_Level]]&amp;Table_wabobpsvr_AzureCalc_AzureCalcRateCard[[#This Row],[Region]]</f>
        <v>D11 HDInsightD</v>
      </c>
      <c r="B7572" s="775"/>
      <c r="C7572" s="775" t="s">
        <v>87</v>
      </c>
      <c r="D7572" s="775" t="s">
        <v>176</v>
      </c>
      <c r="E7572" s="775">
        <v>0.38300000000000001</v>
      </c>
      <c r="F7572" s="775" t="s">
        <v>3962</v>
      </c>
      <c r="G7572" s="775" t="s">
        <v>3969</v>
      </c>
      <c r="H7572" s="775" t="s">
        <v>3970</v>
      </c>
      <c r="I7572" s="775" t="s">
        <v>4235</v>
      </c>
    </row>
    <row r="7573" spans="1:9">
      <c r="A7573" s="775" t="str">
        <f>Table_wabobpsvr_AzureCalc_AzureCalcRateCard[[#This Row],[ServiceName]]&amp;Table_wabobpsvr_AzureCalc_AzureCalcRateCard[[#This Row],[Price_Level]]&amp;Table_wabobpsvr_AzureCalc_AzureCalcRateCard[[#This Row],[Region]]</f>
        <v>Standard Elastic Database ExistenceD14</v>
      </c>
      <c r="B7573" s="775">
        <v>14</v>
      </c>
      <c r="C7573" s="775" t="s">
        <v>7258</v>
      </c>
      <c r="D7573" s="775" t="s">
        <v>176</v>
      </c>
      <c r="E7573" s="775">
        <v>4.3999999999999997E-2</v>
      </c>
      <c r="F7573" s="775" t="s">
        <v>4511</v>
      </c>
      <c r="G7573" s="775" t="s">
        <v>4535</v>
      </c>
      <c r="H7573" s="775" t="s">
        <v>7290</v>
      </c>
      <c r="I7573" s="775" t="s">
        <v>5618</v>
      </c>
    </row>
    <row r="7574" spans="1:9">
      <c r="A7574" s="775" t="str">
        <f>Table_wabobpsvr_AzureCalc_AzureCalcRateCard[[#This Row],[ServiceName]]&amp;Table_wabobpsvr_AzureCalc_AzureCalcRateCard[[#This Row],[Price_Level]]&amp;Table_wabobpsvr_AzureCalc_AzureCalcRateCard[[#This Row],[Region]]</f>
        <v>Standard Elastic DTU PackC</v>
      </c>
      <c r="B7574" s="775"/>
      <c r="C7574" s="775" t="s">
        <v>7258</v>
      </c>
      <c r="D7574" s="775" t="s">
        <v>177</v>
      </c>
      <c r="E7574" s="775">
        <v>6.6000000000000003E-2</v>
      </c>
      <c r="F7574" s="775" t="s">
        <v>4472</v>
      </c>
      <c r="G7574" s="775" t="s">
        <v>4478</v>
      </c>
      <c r="H7574" s="775" t="s">
        <v>7295</v>
      </c>
      <c r="I7574" s="775" t="s">
        <v>4628</v>
      </c>
    </row>
    <row r="7575" spans="1:9">
      <c r="A7575" s="775" t="str">
        <f>Table_wabobpsvr_AzureCalc_AzureCalcRateCard[[#This Row],[ServiceName]]&amp;Table_wabobpsvr_AzureCalc_AzureCalcRateCard[[#This Row],[Price_Level]]&amp;Table_wabobpsvr_AzureCalc_AzureCalcRateCard[[#This Row],[Region]]</f>
        <v>Standard Elastic Database ExistenceC</v>
      </c>
      <c r="B7575" s="775"/>
      <c r="C7575" s="775" t="s">
        <v>7258</v>
      </c>
      <c r="D7575" s="775" t="s">
        <v>177</v>
      </c>
      <c r="E7575" s="775">
        <v>3.6999999999999998E-2</v>
      </c>
      <c r="F7575" s="775" t="s">
        <v>4511</v>
      </c>
      <c r="G7575" s="775" t="s">
        <v>4536</v>
      </c>
      <c r="H7575" s="775" t="s">
        <v>7296</v>
      </c>
      <c r="I7575" s="775" t="s">
        <v>4674</v>
      </c>
    </row>
    <row r="7576" spans="1:9">
      <c r="A7576" s="775" t="str">
        <f>Table_wabobpsvr_AzureCalc_AzureCalcRateCard[[#This Row],[ServiceName]]&amp;Table_wabobpsvr_AzureCalc_AzureCalcRateCard[[#This Row],[Price_Level]]&amp;Table_wabobpsvr_AzureCalc_AzureCalcRateCard[[#This Row],[Region]]</f>
        <v>Basic Elastic DTU PackC</v>
      </c>
      <c r="B7576" s="775"/>
      <c r="C7576" s="775" t="s">
        <v>7258</v>
      </c>
      <c r="D7576" s="775" t="s">
        <v>177</v>
      </c>
      <c r="E7576" s="775">
        <v>4.3999999999999997E-2</v>
      </c>
      <c r="F7576" s="775" t="s">
        <v>7098</v>
      </c>
      <c r="G7576" s="775" t="s">
        <v>7221</v>
      </c>
      <c r="H7576" s="775" t="s">
        <v>7297</v>
      </c>
      <c r="I7576" s="775" t="s">
        <v>7201</v>
      </c>
    </row>
    <row r="7577" spans="1:9">
      <c r="A7577" s="775" t="str">
        <f>Table_wabobpsvr_AzureCalc_AzureCalcRateCard[[#This Row],[ServiceName]]&amp;Table_wabobpsvr_AzureCalc_AzureCalcRateCard[[#This Row],[Price_Level]]&amp;Table_wabobpsvr_AzureCalc_AzureCalcRateCard[[#This Row],[Region]]</f>
        <v>Basic Elastic Database ExistenceC</v>
      </c>
      <c r="B7577" s="775"/>
      <c r="C7577" s="775" t="s">
        <v>7258</v>
      </c>
      <c r="D7577" s="775" t="s">
        <v>177</v>
      </c>
      <c r="E7577" s="775">
        <v>7.0000000000000001E-3</v>
      </c>
      <c r="F7577" s="775" t="s">
        <v>7103</v>
      </c>
      <c r="G7577" s="775" t="s">
        <v>7228</v>
      </c>
      <c r="H7577" s="775" t="s">
        <v>7298</v>
      </c>
      <c r="I7577" s="775" t="s">
        <v>7114</v>
      </c>
    </row>
    <row r="7578" spans="1:9">
      <c r="A7578" s="775" t="str">
        <f>Table_wabobpsvr_AzureCalc_AzureCalcRateCard[[#This Row],[ServiceName]]&amp;Table_wabobpsvr_AzureCalc_AzureCalcRateCard[[#This Row],[Price_Level]]&amp;Table_wabobpsvr_AzureCalc_AzureCalcRateCard[[#This Row],[Region]]</f>
        <v>Premium Elastic DTU PackC</v>
      </c>
      <c r="B7578" s="775"/>
      <c r="C7578" s="775" t="s">
        <v>7258</v>
      </c>
      <c r="D7578" s="775" t="s">
        <v>177</v>
      </c>
      <c r="E7578" s="775">
        <v>0.16400000000000001</v>
      </c>
      <c r="F7578" s="775" t="s">
        <v>7204</v>
      </c>
      <c r="G7578" s="775" t="s">
        <v>7235</v>
      </c>
      <c r="H7578" s="775" t="s">
        <v>7299</v>
      </c>
      <c r="I7578" s="775" t="s">
        <v>7211</v>
      </c>
    </row>
    <row r="7579" spans="1:9">
      <c r="A7579" s="775" t="str">
        <f>Table_wabobpsvr_AzureCalc_AzureCalcRateCard[[#This Row],[ServiceName]]&amp;Table_wabobpsvr_AzureCalc_AzureCalcRateCard[[#This Row],[Price_Level]]&amp;Table_wabobpsvr_AzureCalc_AzureCalcRateCard[[#This Row],[Region]]</f>
        <v>BASIC.A0 VM (Non-Windows)C16</v>
      </c>
      <c r="B7579" s="775">
        <v>16</v>
      </c>
      <c r="C7579" s="775" t="s">
        <v>87</v>
      </c>
      <c r="D7579" s="775" t="s">
        <v>177</v>
      </c>
      <c r="E7579" s="775">
        <v>1.6080000000000001E-2</v>
      </c>
      <c r="F7579" s="775" t="s">
        <v>1234</v>
      </c>
      <c r="G7579" s="775" t="s">
        <v>2641</v>
      </c>
      <c r="H7579" s="775" t="s">
        <v>2642</v>
      </c>
      <c r="I7579" s="775" t="s">
        <v>4235</v>
      </c>
    </row>
    <row r="7580" spans="1:9">
      <c r="A7580" s="775" t="str">
        <f>Table_wabobpsvr_AzureCalc_AzureCalcRateCard[[#This Row],[ServiceName]]&amp;Table_wabobpsvr_AzureCalc_AzureCalcRateCard[[#This Row],[Price_Level]]&amp;Table_wabobpsvr_AzureCalc_AzureCalcRateCard[[#This Row],[Region]]</f>
        <v>BASIC.A0 VM (Non-Windows)D</v>
      </c>
      <c r="B7580" s="775"/>
      <c r="C7580" s="775" t="s">
        <v>87</v>
      </c>
      <c r="D7580" s="775" t="s">
        <v>176</v>
      </c>
      <c r="E7580" s="775">
        <v>1.536E-2</v>
      </c>
      <c r="F7580" s="775" t="s">
        <v>1234</v>
      </c>
      <c r="G7580" s="775" t="s">
        <v>2641</v>
      </c>
      <c r="H7580" s="775" t="s">
        <v>2642</v>
      </c>
      <c r="I7580" s="775" t="s">
        <v>4235</v>
      </c>
    </row>
    <row r="7581" spans="1:9">
      <c r="A7581" s="775" t="str">
        <f>Table_wabobpsvr_AzureCalc_AzureCalcRateCard[[#This Row],[ServiceName]]&amp;Table_wabobpsvr_AzureCalc_AzureCalcRateCard[[#This Row],[Price_Level]]&amp;Table_wabobpsvr_AzureCalc_AzureCalcRateCard[[#This Row],[Region]]</f>
        <v>Premium Elastic Database ExistenceC</v>
      </c>
      <c r="B7581" s="775"/>
      <c r="C7581" s="775" t="s">
        <v>7258</v>
      </c>
      <c r="D7581" s="775" t="s">
        <v>177</v>
      </c>
      <c r="E7581" s="775">
        <v>0.183</v>
      </c>
      <c r="F7581" s="775" t="s">
        <v>7212</v>
      </c>
      <c r="G7581" s="775" t="s">
        <v>7242</v>
      </c>
      <c r="H7581" s="775" t="s">
        <v>7300</v>
      </c>
      <c r="I7581" s="775" t="s">
        <v>7219</v>
      </c>
    </row>
    <row r="7582" spans="1:9">
      <c r="A7582" s="775" t="str">
        <f>Table_wabobpsvr_AzureCalc_AzureCalcRateCard[[#This Row],[ServiceName]]&amp;Table_wabobpsvr_AzureCalc_AzureCalcRateCard[[#This Row],[Price_Level]]&amp;Table_wabobpsvr_AzureCalc_AzureCalcRateCard[[#This Row],[Region]]</f>
        <v>BASIC.A0 VM (Windows)A16</v>
      </c>
      <c r="B7582" s="775">
        <v>16</v>
      </c>
      <c r="C7582" s="775" t="s">
        <v>87</v>
      </c>
      <c r="D7582" s="775" t="s">
        <v>174</v>
      </c>
      <c r="E7582" s="775">
        <v>1.7520000000000001E-2</v>
      </c>
      <c r="F7582" s="775" t="s">
        <v>1235</v>
      </c>
      <c r="G7582" s="775" t="s">
        <v>2643</v>
      </c>
      <c r="H7582" s="775" t="s">
        <v>2644</v>
      </c>
      <c r="I7582" s="775" t="s">
        <v>4235</v>
      </c>
    </row>
    <row r="7583" spans="1:9">
      <c r="A7583" s="775" t="str">
        <f>Table_wabobpsvr_AzureCalc_AzureCalcRateCard[[#This Row],[ServiceName]]&amp;Table_wabobpsvr_AzureCalc_AzureCalcRateCard[[#This Row],[Price_Level]]&amp;Table_wabobpsvr_AzureCalc_AzureCalcRateCard[[#This Row],[Region]]</f>
        <v>Basic Elastic Database ExistenceB16</v>
      </c>
      <c r="B7583" s="775">
        <v>16</v>
      </c>
      <c r="C7583" s="775" t="s">
        <v>7258</v>
      </c>
      <c r="D7583" s="775" t="s">
        <v>175</v>
      </c>
      <c r="E7583" s="775">
        <v>8.0000000000000002E-3</v>
      </c>
      <c r="F7583" s="775" t="s">
        <v>7103</v>
      </c>
      <c r="G7583" s="775" t="s">
        <v>7223</v>
      </c>
      <c r="H7583" s="775" t="s">
        <v>7269</v>
      </c>
      <c r="I7583" s="775" t="s">
        <v>7203</v>
      </c>
    </row>
    <row r="7584" spans="1:9">
      <c r="A7584" s="775" t="str">
        <f>Table_wabobpsvr_AzureCalc_AzureCalcRateCard[[#This Row],[ServiceName]]&amp;Table_wabobpsvr_AzureCalc_AzureCalcRateCard[[#This Row],[Price_Level]]&amp;Table_wabobpsvr_AzureCalc_AzureCalcRateCard[[#This Row],[Region]]</f>
        <v>Premium Elastic DTU PackB16</v>
      </c>
      <c r="B7584" s="775">
        <v>16</v>
      </c>
      <c r="C7584" s="775" t="s">
        <v>7258</v>
      </c>
      <c r="D7584" s="775" t="s">
        <v>175</v>
      </c>
      <c r="E7584" s="775">
        <v>0.187</v>
      </c>
      <c r="F7584" s="775" t="s">
        <v>7204</v>
      </c>
      <c r="G7584" s="775" t="s">
        <v>7230</v>
      </c>
      <c r="H7584" s="775" t="s">
        <v>7270</v>
      </c>
      <c r="I7584" s="775" t="s">
        <v>7206</v>
      </c>
    </row>
    <row r="7585" spans="1:9">
      <c r="A7585" s="775" t="str">
        <f>Table_wabobpsvr_AzureCalc_AzureCalcRateCard[[#This Row],[ServiceName]]&amp;Table_wabobpsvr_AzureCalc_AzureCalcRateCard[[#This Row],[Price_Level]]&amp;Table_wabobpsvr_AzureCalc_AzureCalcRateCard[[#This Row],[Region]]</f>
        <v>Premium Elastic Database ExistenceB16</v>
      </c>
      <c r="B7585" s="775">
        <v>16</v>
      </c>
      <c r="C7585" s="775" t="s">
        <v>7258</v>
      </c>
      <c r="D7585" s="775" t="s">
        <v>175</v>
      </c>
      <c r="E7585" s="775">
        <v>0.21</v>
      </c>
      <c r="F7585" s="775" t="s">
        <v>7212</v>
      </c>
      <c r="G7585" s="775" t="s">
        <v>7237</v>
      </c>
      <c r="H7585" s="775" t="s">
        <v>7271</v>
      </c>
      <c r="I7585" s="775" t="s">
        <v>7214</v>
      </c>
    </row>
    <row r="7586" spans="1:9">
      <c r="A7586" s="775" t="str">
        <f>Table_wabobpsvr_AzureCalc_AzureCalcRateCard[[#This Row],[ServiceName]]&amp;Table_wabobpsvr_AzureCalc_AzureCalcRateCard[[#This Row],[Price_Level]]&amp;Table_wabobpsvr_AzureCalc_AzureCalcRateCard[[#This Row],[Region]]</f>
        <v>Standard Elastic DTU PackB13</v>
      </c>
      <c r="B7586" s="775">
        <v>13</v>
      </c>
      <c r="C7586" s="775" t="s">
        <v>7258</v>
      </c>
      <c r="D7586" s="775" t="s">
        <v>175</v>
      </c>
      <c r="E7586" s="775">
        <v>8.3000000000000004E-2</v>
      </c>
      <c r="F7586" s="775" t="s">
        <v>4472</v>
      </c>
      <c r="G7586" s="775" t="s">
        <v>4623</v>
      </c>
      <c r="H7586" s="775" t="s">
        <v>7272</v>
      </c>
      <c r="I7586" s="775" t="s">
        <v>4624</v>
      </c>
    </row>
    <row r="7587" spans="1:9">
      <c r="A7587" s="775" t="str">
        <f>Table_wabobpsvr_AzureCalc_AzureCalcRateCard[[#This Row],[ServiceName]]&amp;Table_wabobpsvr_AzureCalc_AzureCalcRateCard[[#This Row],[Price_Level]]&amp;Table_wabobpsvr_AzureCalc_AzureCalcRateCard[[#This Row],[Region]]</f>
        <v>Standard Elastic Database ExistenceB13</v>
      </c>
      <c r="B7587" s="775">
        <v>13</v>
      </c>
      <c r="C7587" s="775" t="s">
        <v>7258</v>
      </c>
      <c r="D7587" s="775" t="s">
        <v>175</v>
      </c>
      <c r="E7587" s="775">
        <v>4.5999999999999999E-2</v>
      </c>
      <c r="F7587" s="775" t="s">
        <v>4511</v>
      </c>
      <c r="G7587" s="775" t="s">
        <v>5614</v>
      </c>
      <c r="H7587" s="775" t="s">
        <v>7274</v>
      </c>
      <c r="I7587" s="775" t="s">
        <v>5615</v>
      </c>
    </row>
    <row r="7588" spans="1:9">
      <c r="A7588" s="775" t="str">
        <f>Table_wabobpsvr_AzureCalc_AzureCalcRateCard[[#This Row],[ServiceName]]&amp;Table_wabobpsvr_AzureCalc_AzureCalcRateCard[[#This Row],[Price_Level]]&amp;Table_wabobpsvr_AzureCalc_AzureCalcRateCard[[#This Row],[Region]]</f>
        <v>Mobile Services BasicMOSP16</v>
      </c>
      <c r="B7588" s="775">
        <v>16</v>
      </c>
      <c r="C7588" s="775" t="s">
        <v>4235</v>
      </c>
      <c r="D7588" s="775" t="s">
        <v>606</v>
      </c>
      <c r="E7588" s="775">
        <v>999999</v>
      </c>
      <c r="F7588" s="775" t="s">
        <v>755</v>
      </c>
      <c r="G7588" s="775" t="s">
        <v>4235</v>
      </c>
      <c r="H7588" s="775" t="s">
        <v>4235</v>
      </c>
      <c r="I7588" s="775" t="s">
        <v>4235</v>
      </c>
    </row>
    <row r="7589" spans="1:9">
      <c r="A7589" s="775" t="str">
        <f>Table_wabobpsvr_AzureCalc_AzureCalcRateCard[[#This Row],[ServiceName]]&amp;Table_wabobpsvr_AzureCalc_AzureCalcRateCard[[#This Row],[Price_Level]]&amp;Table_wabobpsvr_AzureCalc_AzureCalcRateCard[[#This Row],[Region]]</f>
        <v>Mobile Services BasicMOSP16</v>
      </c>
      <c r="B7589" s="775">
        <v>16</v>
      </c>
      <c r="C7589" s="775" t="s">
        <v>4235</v>
      </c>
      <c r="D7589" s="775" t="s">
        <v>606</v>
      </c>
      <c r="E7589" s="775">
        <v>999999</v>
      </c>
      <c r="F7589" s="775" t="s">
        <v>755</v>
      </c>
      <c r="G7589" s="775" t="s">
        <v>4235</v>
      </c>
      <c r="H7589" s="775" t="s">
        <v>4235</v>
      </c>
      <c r="I7589" s="775" t="s">
        <v>4235</v>
      </c>
    </row>
    <row r="7590" spans="1:9">
      <c r="A7590" s="775" t="str">
        <f>Table_wabobpsvr_AzureCalc_AzureCalcRateCard[[#This Row],[ServiceName]]&amp;Table_wabobpsvr_AzureCalc_AzureCalcRateCard[[#This Row],[Price_Level]]&amp;Table_wabobpsvr_AzureCalc_AzureCalcRateCard[[#This Row],[Region]]</f>
        <v>BASIC.A0 VM (Windows)B16</v>
      </c>
      <c r="B7590" s="775">
        <v>16</v>
      </c>
      <c r="C7590" s="775" t="s">
        <v>87</v>
      </c>
      <c r="D7590" s="775" t="s">
        <v>175</v>
      </c>
      <c r="E7590" s="775">
        <v>1.6799999999999999E-2</v>
      </c>
      <c r="F7590" s="775" t="s">
        <v>1235</v>
      </c>
      <c r="G7590" s="775" t="s">
        <v>2643</v>
      </c>
      <c r="H7590" s="775" t="s">
        <v>2644</v>
      </c>
      <c r="I7590" s="775" t="s">
        <v>4235</v>
      </c>
    </row>
    <row r="7591" spans="1:9">
      <c r="A7591" s="775" t="str">
        <f>Table_wabobpsvr_AzureCalc_AzureCalcRateCard[[#This Row],[ServiceName]]&amp;Table_wabobpsvr_AzureCalc_AzureCalcRateCard[[#This Row],[Price_Level]]&amp;Table_wabobpsvr_AzureCalc_AzureCalcRateCard[[#This Row],[Region]]</f>
        <v>D11 HDInsight (Non-Windows)A16</v>
      </c>
      <c r="B7591" s="775">
        <v>16</v>
      </c>
      <c r="C7591" s="775" t="s">
        <v>87</v>
      </c>
      <c r="D7591" s="775" t="s">
        <v>174</v>
      </c>
      <c r="E7591" s="775">
        <v>0.21099999999999999</v>
      </c>
      <c r="F7591" s="775" t="s">
        <v>3988</v>
      </c>
      <c r="G7591" s="775" t="s">
        <v>3995</v>
      </c>
      <c r="H7591" s="775" t="s">
        <v>3996</v>
      </c>
      <c r="I7591" s="775" t="s">
        <v>4235</v>
      </c>
    </row>
    <row r="7592" spans="1:9">
      <c r="A7592" s="775" t="str">
        <f>Table_wabobpsvr_AzureCalc_AzureCalcRateCard[[#This Row],[ServiceName]]&amp;Table_wabobpsvr_AzureCalc_AzureCalcRateCard[[#This Row],[Price_Level]]&amp;Table_wabobpsvr_AzureCalc_AzureCalcRateCard[[#This Row],[Region]]</f>
        <v>SNI SSLD14</v>
      </c>
      <c r="B7592" s="775">
        <v>14</v>
      </c>
      <c r="C7592" s="775" t="s">
        <v>87</v>
      </c>
      <c r="D7592" s="775" t="s">
        <v>176</v>
      </c>
      <c r="E7592" s="775">
        <v>999999</v>
      </c>
      <c r="F7592" s="775" t="s">
        <v>301</v>
      </c>
      <c r="G7592" s="775" t="s">
        <v>4235</v>
      </c>
      <c r="H7592" s="775" t="s">
        <v>4235</v>
      </c>
      <c r="I7592" s="775" t="s">
        <v>4235</v>
      </c>
    </row>
    <row r="7593" spans="1:9">
      <c r="A7593" s="775" t="str">
        <f>Table_wabobpsvr_AzureCalc_AzureCalcRateCard[[#This Row],[ServiceName]]&amp;Table_wabobpsvr_AzureCalc_AzureCalcRateCard[[#This Row],[Price_Level]]&amp;Table_wabobpsvr_AzureCalc_AzureCalcRateCard[[#This Row],[Region]]</f>
        <v>Custom Domain Resale (Domains)MOSP14</v>
      </c>
      <c r="B7593" s="775">
        <v>14</v>
      </c>
      <c r="C7593" s="775" t="s">
        <v>87</v>
      </c>
      <c r="D7593" s="775" t="s">
        <v>606</v>
      </c>
      <c r="E7593" s="775">
        <v>999999</v>
      </c>
      <c r="F7593" s="775" t="s">
        <v>4529</v>
      </c>
      <c r="G7593" s="775" t="s">
        <v>4235</v>
      </c>
      <c r="H7593" s="775" t="s">
        <v>4235</v>
      </c>
      <c r="I7593" s="775" t="s">
        <v>4235</v>
      </c>
    </row>
    <row r="7594" spans="1:9">
      <c r="A7594" s="775" t="str">
        <f>Table_wabobpsvr_AzureCalc_AzureCalcRateCard[[#This Row],[ServiceName]]&amp;Table_wabobpsvr_AzureCalc_AzureCalcRateCard[[#This Row],[Price_Level]]&amp;Table_wabobpsvr_AzureCalc_AzureCalcRateCard[[#This Row],[Region]]</f>
        <v>Custom Domain Resale (Domains)A14</v>
      </c>
      <c r="B7594" s="775">
        <v>14</v>
      </c>
      <c r="C7594" s="775" t="s">
        <v>87</v>
      </c>
      <c r="D7594" s="775" t="s">
        <v>174</v>
      </c>
      <c r="E7594" s="775">
        <v>999999</v>
      </c>
      <c r="F7594" s="775" t="s">
        <v>4529</v>
      </c>
      <c r="G7594" s="775" t="s">
        <v>4235</v>
      </c>
      <c r="H7594" s="775" t="s">
        <v>4235</v>
      </c>
      <c r="I7594" s="775" t="s">
        <v>4235</v>
      </c>
    </row>
    <row r="7595" spans="1:9">
      <c r="A7595" s="775" t="str">
        <f>Table_wabobpsvr_AzureCalc_AzureCalcRateCard[[#This Row],[ServiceName]]&amp;Table_wabobpsvr_AzureCalc_AzureCalcRateCard[[#This Row],[Price_Level]]&amp;Table_wabobpsvr_AzureCalc_AzureCalcRateCard[[#This Row],[Region]]</f>
        <v>ExpressRoute (Unlimited) 1 Gbps ConnectionsA1</v>
      </c>
      <c r="B7595" s="775">
        <v>1</v>
      </c>
      <c r="C7595" s="775" t="s">
        <v>7427</v>
      </c>
      <c r="D7595" s="775" t="s">
        <v>174</v>
      </c>
      <c r="E7595" s="775">
        <v>5529</v>
      </c>
      <c r="F7595" s="775" t="s">
        <v>7405</v>
      </c>
      <c r="G7595" s="775" t="s">
        <v>7539</v>
      </c>
      <c r="H7595" s="775" t="s">
        <v>7540</v>
      </c>
      <c r="I7595" s="775" t="s">
        <v>7460</v>
      </c>
    </row>
    <row r="7596" spans="1:9">
      <c r="A7596" s="775" t="str">
        <f>Table_wabobpsvr_AzureCalc_AzureCalcRateCard[[#This Row],[ServiceName]]&amp;Table_wabobpsvr_AzureCalc_AzureCalcRateCard[[#This Row],[Price_Level]]&amp;Table_wabobpsvr_AzureCalc_AzureCalcRateCard[[#This Row],[Region]]</f>
        <v>Geo Redundant Storage Standard IO - Table/QueueA16</v>
      </c>
      <c r="B7596" s="775">
        <v>16</v>
      </c>
      <c r="C7596" s="775" t="s">
        <v>9</v>
      </c>
      <c r="D7596" s="775" t="s">
        <v>174</v>
      </c>
      <c r="E7596" s="775">
        <v>9.3410999999999994E-2</v>
      </c>
      <c r="F7596" s="775" t="s">
        <v>770</v>
      </c>
      <c r="G7596" s="775" t="s">
        <v>2612</v>
      </c>
      <c r="H7596" s="775" t="s">
        <v>2613</v>
      </c>
      <c r="I7596" s="775" t="s">
        <v>4235</v>
      </c>
    </row>
    <row r="7597" spans="1:9">
      <c r="A7597" s="775" t="str">
        <f>Table_wabobpsvr_AzureCalc_AzureCalcRateCard[[#This Row],[ServiceName]]&amp;Table_wabobpsvr_AzureCalc_AzureCalcRateCard[[#This Row],[Price_Level]]&amp;Table_wabobpsvr_AzureCalc_AzureCalcRateCard[[#This Row],[Region]]</f>
        <v>Locally Redundant Storage Standard IO - Table/QueueB16</v>
      </c>
      <c r="B7597" s="775">
        <v>16</v>
      </c>
      <c r="C7597" s="775" t="s">
        <v>9</v>
      </c>
      <c r="D7597" s="775" t="s">
        <v>175</v>
      </c>
      <c r="E7597" s="775">
        <v>7.238E-2</v>
      </c>
      <c r="F7597" s="775" t="s">
        <v>887</v>
      </c>
      <c r="G7597" s="775" t="s">
        <v>2616</v>
      </c>
      <c r="H7597" s="775" t="s">
        <v>2617</v>
      </c>
      <c r="I7597" s="775" t="s">
        <v>4235</v>
      </c>
    </row>
    <row r="7598" spans="1:9">
      <c r="A7598" s="775" t="str">
        <f>Table_wabobpsvr_AzureCalc_AzureCalcRateCard[[#This Row],[ServiceName]]&amp;Table_wabobpsvr_AzureCalc_AzureCalcRateCard[[#This Row],[Price_Level]]&amp;Table_wabobpsvr_AzureCalc_AzureCalcRateCard[[#This Row],[Region]]</f>
        <v>Standard_G4 Cloud ServicesA4</v>
      </c>
      <c r="B7598" s="775">
        <v>4</v>
      </c>
      <c r="C7598" s="775" t="s">
        <v>87</v>
      </c>
      <c r="D7598" s="775" t="s">
        <v>174</v>
      </c>
      <c r="E7598" s="775">
        <v>5.1989999999999998</v>
      </c>
      <c r="F7598" s="775" t="s">
        <v>3033</v>
      </c>
      <c r="G7598" s="775" t="s">
        <v>3034</v>
      </c>
      <c r="H7598" s="775" t="s">
        <v>3035</v>
      </c>
      <c r="I7598" s="775" t="s">
        <v>6500</v>
      </c>
    </row>
    <row r="7599" spans="1:9">
      <c r="A7599" s="775" t="str">
        <f>Table_wabobpsvr_AzureCalc_AzureCalcRateCard[[#This Row],[ServiceName]]&amp;Table_wabobpsvr_AzureCalc_AzureCalcRateCard[[#This Row],[Price_Level]]&amp;Table_wabobpsvr_AzureCalc_AzureCalcRateCard[[#This Row],[Region]]</f>
        <v>Standard_G4 Cloud ServicesB4</v>
      </c>
      <c r="B7599" s="775">
        <v>4</v>
      </c>
      <c r="C7599" s="775" t="s">
        <v>87</v>
      </c>
      <c r="D7599" s="775" t="s">
        <v>175</v>
      </c>
      <c r="E7599" s="775">
        <v>5.0380000000000003</v>
      </c>
      <c r="F7599" s="775" t="s">
        <v>3033</v>
      </c>
      <c r="G7599" s="775" t="s">
        <v>3034</v>
      </c>
      <c r="H7599" s="775" t="s">
        <v>3035</v>
      </c>
      <c r="I7599" s="775" t="s">
        <v>6500</v>
      </c>
    </row>
    <row r="7600" spans="1:9">
      <c r="A7600" s="775" t="str">
        <f>Table_wabobpsvr_AzureCalc_AzureCalcRateCard[[#This Row],[ServiceName]]&amp;Table_wabobpsvr_AzureCalc_AzureCalcRateCard[[#This Row],[Price_Level]]&amp;Table_wabobpsvr_AzureCalc_AzureCalcRateCard[[#This Row],[Region]]</f>
        <v>Standard_G4 Cloud ServicesC4</v>
      </c>
      <c r="B7600" s="775">
        <v>4</v>
      </c>
      <c r="C7600" s="775" t="s">
        <v>87</v>
      </c>
      <c r="D7600" s="775" t="s">
        <v>177</v>
      </c>
      <c r="E7600" s="775">
        <v>4.8780000000000001</v>
      </c>
      <c r="F7600" s="775" t="s">
        <v>3033</v>
      </c>
      <c r="G7600" s="775" t="s">
        <v>3034</v>
      </c>
      <c r="H7600" s="775" t="s">
        <v>3035</v>
      </c>
      <c r="I7600" s="775" t="s">
        <v>6500</v>
      </c>
    </row>
    <row r="7601" spans="1:9">
      <c r="A7601" s="775" t="str">
        <f>Table_wabobpsvr_AzureCalc_AzureCalcRateCard[[#This Row],[ServiceName]]&amp;Table_wabobpsvr_AzureCalc_AzureCalcRateCard[[#This Row],[Price_Level]]&amp;Table_wabobpsvr_AzureCalc_AzureCalcRateCard[[#This Row],[Region]]</f>
        <v>Standard_G4 Cloud ServicesD4</v>
      </c>
      <c r="B7601" s="775">
        <v>4</v>
      </c>
      <c r="C7601" s="775" t="s">
        <v>87</v>
      </c>
      <c r="D7601" s="775" t="s">
        <v>176</v>
      </c>
      <c r="E7601" s="775">
        <v>4.7169999999999996</v>
      </c>
      <c r="F7601" s="775" t="s">
        <v>3033</v>
      </c>
      <c r="G7601" s="775" t="s">
        <v>3034</v>
      </c>
      <c r="H7601" s="775" t="s">
        <v>3035</v>
      </c>
      <c r="I7601" s="775" t="s">
        <v>6500</v>
      </c>
    </row>
    <row r="7602" spans="1:9">
      <c r="A7602" s="775" t="str">
        <f>Table_wabobpsvr_AzureCalc_AzureCalcRateCard[[#This Row],[ServiceName]]&amp;Table_wabobpsvr_AzureCalc_AzureCalcRateCard[[#This Row],[Price_Level]]&amp;Table_wabobpsvr_AzureCalc_AzureCalcRateCard[[#This Row],[Region]]</f>
        <v>A7 HDInsight (Non-Windows)B9</v>
      </c>
      <c r="B7602" s="775">
        <v>9</v>
      </c>
      <c r="C7602" s="775" t="s">
        <v>87</v>
      </c>
      <c r="D7602" s="775" t="s">
        <v>175</v>
      </c>
      <c r="E7602" s="775">
        <v>0.48799999999999999</v>
      </c>
      <c r="F7602" s="775" t="s">
        <v>3763</v>
      </c>
      <c r="G7602" s="775" t="s">
        <v>3794</v>
      </c>
      <c r="H7602" s="775" t="s">
        <v>3795</v>
      </c>
      <c r="I7602" s="775" t="s">
        <v>6283</v>
      </c>
    </row>
    <row r="7603" spans="1:9">
      <c r="A7603" s="775" t="str">
        <f>Table_wabobpsvr_AzureCalc_AzureCalcRateCard[[#This Row],[ServiceName]]&amp;Table_wabobpsvr_AzureCalc_AzureCalcRateCard[[#This Row],[Price_Level]]&amp;Table_wabobpsvr_AzureCalc_AzureCalcRateCard[[#This Row],[Region]]</f>
        <v>A9 HDInsightMOSP11</v>
      </c>
      <c r="B7603" s="775">
        <v>11</v>
      </c>
      <c r="C7603" s="775" t="s">
        <v>87</v>
      </c>
      <c r="D7603" s="775" t="s">
        <v>606</v>
      </c>
      <c r="E7603" s="775">
        <v>4.9000000000000004</v>
      </c>
      <c r="F7603" s="775" t="s">
        <v>3414</v>
      </c>
      <c r="G7603" s="775" t="s">
        <v>4235</v>
      </c>
      <c r="H7603" s="775" t="s">
        <v>4235</v>
      </c>
      <c r="I7603" s="775" t="s">
        <v>5507</v>
      </c>
    </row>
    <row r="7604" spans="1:9">
      <c r="A7604" s="775" t="str">
        <f>Table_wabobpsvr_AzureCalc_AzureCalcRateCard[[#This Row],[ServiceName]]&amp;Table_wabobpsvr_AzureCalc_AzureCalcRateCard[[#This Row],[Price_Level]]&amp;Table_wabobpsvr_AzureCalc_AzureCalcRateCard[[#This Row],[Region]]</f>
        <v>A11 Cloud ServicesB15</v>
      </c>
      <c r="B7604" s="775">
        <v>15</v>
      </c>
      <c r="C7604" s="775" t="s">
        <v>87</v>
      </c>
      <c r="D7604" s="775" t="s">
        <v>175</v>
      </c>
      <c r="E7604" s="775">
        <v>3.29</v>
      </c>
      <c r="F7604" s="775" t="s">
        <v>1214</v>
      </c>
      <c r="G7604" s="775" t="s">
        <v>3782</v>
      </c>
      <c r="H7604" s="775" t="s">
        <v>3783</v>
      </c>
      <c r="I7604" s="775" t="s">
        <v>5406</v>
      </c>
    </row>
    <row r="7605" spans="1:9">
      <c r="A7605" s="775" t="str">
        <f>Table_wabobpsvr_AzureCalc_AzureCalcRateCard[[#This Row],[ServiceName]]&amp;Table_wabobpsvr_AzureCalc_AzureCalcRateCard[[#This Row],[Price_Level]]&amp;Table_wabobpsvr_AzureCalc_AzureCalcRateCard[[#This Row],[Region]]</f>
        <v>A11 Cloud ServicesC15</v>
      </c>
      <c r="B7605" s="775">
        <v>15</v>
      </c>
      <c r="C7605" s="775" t="s">
        <v>87</v>
      </c>
      <c r="D7605" s="775" t="s">
        <v>177</v>
      </c>
      <c r="E7605" s="775">
        <v>3.1850000000000001</v>
      </c>
      <c r="F7605" s="775" t="s">
        <v>1214</v>
      </c>
      <c r="G7605" s="775" t="s">
        <v>3782</v>
      </c>
      <c r="H7605" s="775" t="s">
        <v>3783</v>
      </c>
      <c r="I7605" s="775" t="s">
        <v>5406</v>
      </c>
    </row>
    <row r="7606" spans="1:9">
      <c r="A7606" s="775" t="str">
        <f>Table_wabobpsvr_AzureCalc_AzureCalcRateCard[[#This Row],[ServiceName]]&amp;Table_wabobpsvr_AzureCalc_AzureCalcRateCard[[#This Row],[Price_Level]]&amp;Table_wabobpsvr_AzureCalc_AzureCalcRateCard[[#This Row],[Region]]</f>
        <v>A11 Cloud ServicesD15</v>
      </c>
      <c r="B7606" s="775">
        <v>15</v>
      </c>
      <c r="C7606" s="775" t="s">
        <v>87</v>
      </c>
      <c r="D7606" s="775" t="s">
        <v>176</v>
      </c>
      <c r="E7606" s="775">
        <v>3.08</v>
      </c>
      <c r="F7606" s="775" t="s">
        <v>1214</v>
      </c>
      <c r="G7606" s="775" t="s">
        <v>3782</v>
      </c>
      <c r="H7606" s="775" t="s">
        <v>3783</v>
      </c>
      <c r="I7606" s="775" t="s">
        <v>5406</v>
      </c>
    </row>
    <row r="7607" spans="1:9">
      <c r="A7607" s="775" t="str">
        <f>Table_wabobpsvr_AzureCalc_AzureCalcRateCard[[#This Row],[ServiceName]]&amp;Table_wabobpsvr_AzureCalc_AzureCalcRateCard[[#This Row],[Price_Level]]&amp;Table_wabobpsvr_AzureCalc_AzureCalcRateCard[[#This Row],[Region]]</f>
        <v>A5 Cloud ServicesMOSP15</v>
      </c>
      <c r="B7607" s="775">
        <v>15</v>
      </c>
      <c r="C7607" s="775" t="s">
        <v>87</v>
      </c>
      <c r="D7607" s="775" t="s">
        <v>606</v>
      </c>
      <c r="E7607" s="775">
        <v>0.34899999999999998</v>
      </c>
      <c r="F7607" s="775" t="s">
        <v>688</v>
      </c>
      <c r="G7607" s="775" t="s">
        <v>4235</v>
      </c>
      <c r="H7607" s="775" t="s">
        <v>4235</v>
      </c>
      <c r="I7607" s="775" t="s">
        <v>6501</v>
      </c>
    </row>
    <row r="7608" spans="1:9">
      <c r="A7608" s="775" t="str">
        <f>Table_wabobpsvr_AzureCalc_AzureCalcRateCard[[#This Row],[ServiceName]]&amp;Table_wabobpsvr_AzureCalc_AzureCalcRateCard[[#This Row],[Price_Level]]&amp;Table_wabobpsvr_AzureCalc_AzureCalcRateCard[[#This Row],[Region]]</f>
        <v>D4 HDInsight (Non-Windows)D12</v>
      </c>
      <c r="B7608" s="775">
        <v>12</v>
      </c>
      <c r="C7608" s="775" t="s">
        <v>87</v>
      </c>
      <c r="D7608" s="775" t="s">
        <v>176</v>
      </c>
      <c r="E7608" s="775">
        <v>0.64400000000000002</v>
      </c>
      <c r="F7608" s="775" t="s">
        <v>4079</v>
      </c>
      <c r="G7608" s="775" t="s">
        <v>4210</v>
      </c>
      <c r="H7608" s="775" t="s">
        <v>4211</v>
      </c>
      <c r="I7608" s="775" t="s">
        <v>6030</v>
      </c>
    </row>
    <row r="7609" spans="1:9">
      <c r="A7609" s="775" t="str">
        <f>Table_wabobpsvr_AzureCalc_AzureCalcRateCard[[#This Row],[ServiceName]]&amp;Table_wabobpsvr_AzureCalc_AzureCalcRateCard[[#This Row],[Price_Level]]&amp;Table_wabobpsvr_AzureCalc_AzureCalcRateCard[[#This Row],[Region]]</f>
        <v>D4 HDInsight (Non-Windows)MOSP12</v>
      </c>
      <c r="B7609" s="775">
        <v>12</v>
      </c>
      <c r="C7609" s="775" t="s">
        <v>87</v>
      </c>
      <c r="D7609" s="775" t="s">
        <v>606</v>
      </c>
      <c r="E7609" s="775">
        <v>0.73199999999999998</v>
      </c>
      <c r="F7609" s="775" t="s">
        <v>4079</v>
      </c>
      <c r="G7609" s="775" t="s">
        <v>4235</v>
      </c>
      <c r="H7609" s="775" t="s">
        <v>4235</v>
      </c>
      <c r="I7609" s="775" t="s">
        <v>6029</v>
      </c>
    </row>
    <row r="7610" spans="1:9">
      <c r="A7610" s="775" t="str">
        <f>Table_wabobpsvr_AzureCalc_AzureCalcRateCard[[#This Row],[ServiceName]]&amp;Table_wabobpsvr_AzureCalc_AzureCalcRateCard[[#This Row],[Price_Level]]&amp;Table_wabobpsvr_AzureCalc_AzureCalcRateCard[[#This Row],[Region]]</f>
        <v>D4 HDInsight (Non-Windows)A12</v>
      </c>
      <c r="B7610" s="775">
        <v>12</v>
      </c>
      <c r="C7610" s="775" t="s">
        <v>87</v>
      </c>
      <c r="D7610" s="775" t="s">
        <v>174</v>
      </c>
      <c r="E7610" s="775">
        <v>0.71</v>
      </c>
      <c r="F7610" s="775" t="s">
        <v>4079</v>
      </c>
      <c r="G7610" s="775" t="s">
        <v>4210</v>
      </c>
      <c r="H7610" s="775" t="s">
        <v>4211</v>
      </c>
      <c r="I7610" s="775" t="s">
        <v>6030</v>
      </c>
    </row>
    <row r="7611" spans="1:9">
      <c r="A7611" s="775" t="str">
        <f>Table_wabobpsvr_AzureCalc_AzureCalcRateCard[[#This Row],[ServiceName]]&amp;Table_wabobpsvr_AzureCalc_AzureCalcRateCard[[#This Row],[Price_Level]]&amp;Table_wabobpsvr_AzureCalc_AzureCalcRateCard[[#This Row],[Region]]</f>
        <v>D4 HDInsight (Non-Windows)B12</v>
      </c>
      <c r="B7611" s="775">
        <v>12</v>
      </c>
      <c r="C7611" s="775" t="s">
        <v>87</v>
      </c>
      <c r="D7611" s="775" t="s">
        <v>175</v>
      </c>
      <c r="E7611" s="775">
        <v>0.68799999999999994</v>
      </c>
      <c r="F7611" s="775" t="s">
        <v>4079</v>
      </c>
      <c r="G7611" s="775" t="s">
        <v>4210</v>
      </c>
      <c r="H7611" s="775" t="s">
        <v>4211</v>
      </c>
      <c r="I7611" s="775" t="s">
        <v>6030</v>
      </c>
    </row>
    <row r="7612" spans="1:9">
      <c r="A7612" s="775" t="str">
        <f>Table_wabobpsvr_AzureCalc_AzureCalcRateCard[[#This Row],[ServiceName]]&amp;Table_wabobpsvr_AzureCalc_AzureCalcRateCard[[#This Row],[Price_Level]]&amp;Table_wabobpsvr_AzureCalc_AzureCalcRateCard[[#This Row],[Region]]</f>
        <v>D4 HDInsight (Non-Windows)C12</v>
      </c>
      <c r="B7612" s="775">
        <v>12</v>
      </c>
      <c r="C7612" s="775" t="s">
        <v>87</v>
      </c>
      <c r="D7612" s="775" t="s">
        <v>177</v>
      </c>
      <c r="E7612" s="775">
        <v>0.66600000000000004</v>
      </c>
      <c r="F7612" s="775" t="s">
        <v>4079</v>
      </c>
      <c r="G7612" s="775" t="s">
        <v>4210</v>
      </c>
      <c r="H7612" s="775" t="s">
        <v>4211</v>
      </c>
      <c r="I7612" s="775" t="s">
        <v>6030</v>
      </c>
    </row>
    <row r="7613" spans="1:9">
      <c r="A7613" s="775" t="str">
        <f>Table_wabobpsvr_AzureCalc_AzureCalcRateCard[[#This Row],[ServiceName]]&amp;Table_wabobpsvr_AzureCalc_AzureCalcRateCard[[#This Row],[Price_Level]]&amp;Table_wabobpsvr_AzureCalc_AzureCalcRateCard[[#This Row],[Region]]</f>
        <v>D4 HDInsight (Non-Windows)D12</v>
      </c>
      <c r="B7613" s="775">
        <v>12</v>
      </c>
      <c r="C7613" s="775" t="s">
        <v>87</v>
      </c>
      <c r="D7613" s="775" t="s">
        <v>176</v>
      </c>
      <c r="E7613" s="775">
        <v>0.64400000000000002</v>
      </c>
      <c r="F7613" s="775" t="s">
        <v>4079</v>
      </c>
      <c r="G7613" s="775" t="s">
        <v>4210</v>
      </c>
      <c r="H7613" s="775" t="s">
        <v>4211</v>
      </c>
      <c r="I7613" s="775" t="s">
        <v>6030</v>
      </c>
    </row>
    <row r="7614" spans="1:9">
      <c r="A7614" s="775" t="str">
        <f>Table_wabobpsvr_AzureCalc_AzureCalcRateCard[[#This Row],[ServiceName]]&amp;Table_wabobpsvr_AzureCalc_AzureCalcRateCard[[#This Row],[Price_Level]]&amp;Table_wabobpsvr_AzureCalc_AzureCalcRateCard[[#This Row],[Region]]</f>
        <v>D1 HDInsightMOSP</v>
      </c>
      <c r="B7614" s="775"/>
      <c r="C7614" s="775" t="s">
        <v>87</v>
      </c>
      <c r="D7614" s="775" t="s">
        <v>606</v>
      </c>
      <c r="E7614" s="775">
        <v>0.155</v>
      </c>
      <c r="F7614" s="775" t="s">
        <v>3945</v>
      </c>
      <c r="G7614" s="775" t="s">
        <v>4235</v>
      </c>
      <c r="H7614" s="775" t="s">
        <v>4235</v>
      </c>
      <c r="I7614" s="775" t="s">
        <v>6031</v>
      </c>
    </row>
    <row r="7615" spans="1:9">
      <c r="A7615" s="775" t="str">
        <f>Table_wabobpsvr_AzureCalc_AzureCalcRateCard[[#This Row],[ServiceName]]&amp;Table_wabobpsvr_AzureCalc_AzureCalcRateCard[[#This Row],[Price_Level]]&amp;Table_wabobpsvr_AzureCalc_AzureCalcRateCard[[#This Row],[Region]]</f>
        <v>D1 HDInsightA</v>
      </c>
      <c r="B7615" s="775"/>
      <c r="C7615" s="775" t="s">
        <v>87</v>
      </c>
      <c r="D7615" s="775" t="s">
        <v>174</v>
      </c>
      <c r="E7615" s="775">
        <v>0.15035000000000001</v>
      </c>
      <c r="F7615" s="775" t="s">
        <v>3945</v>
      </c>
      <c r="G7615" s="775" t="s">
        <v>4212</v>
      </c>
      <c r="H7615" s="775" t="s">
        <v>4213</v>
      </c>
      <c r="I7615" s="775" t="s">
        <v>6031</v>
      </c>
    </row>
    <row r="7616" spans="1:9">
      <c r="A7616" s="775" t="str">
        <f>Table_wabobpsvr_AzureCalc_AzureCalcRateCard[[#This Row],[ServiceName]]&amp;Table_wabobpsvr_AzureCalc_AzureCalcRateCard[[#This Row],[Price_Level]]&amp;Table_wabobpsvr_AzureCalc_AzureCalcRateCard[[#This Row],[Region]]</f>
        <v>D1 HDInsightB</v>
      </c>
      <c r="B7616" s="775"/>
      <c r="C7616" s="775" t="s">
        <v>87</v>
      </c>
      <c r="D7616" s="775" t="s">
        <v>175</v>
      </c>
      <c r="E7616" s="775">
        <v>0.1457</v>
      </c>
      <c r="F7616" s="775" t="s">
        <v>3945</v>
      </c>
      <c r="G7616" s="775" t="s">
        <v>4212</v>
      </c>
      <c r="H7616" s="775" t="s">
        <v>4213</v>
      </c>
      <c r="I7616" s="775" t="s">
        <v>6031</v>
      </c>
    </row>
    <row r="7617" spans="1:9">
      <c r="A7617" s="775" t="str">
        <f>Table_wabobpsvr_AzureCalc_AzureCalcRateCard[[#This Row],[ServiceName]]&amp;Table_wabobpsvr_AzureCalc_AzureCalcRateCard[[#This Row],[Price_Level]]&amp;Table_wabobpsvr_AzureCalc_AzureCalcRateCard[[#This Row],[Region]]</f>
        <v>D1 HDInsightC</v>
      </c>
      <c r="B7617" s="775"/>
      <c r="C7617" s="775" t="s">
        <v>87</v>
      </c>
      <c r="D7617" s="775" t="s">
        <v>177</v>
      </c>
      <c r="E7617" s="775">
        <v>0.14105000000000001</v>
      </c>
      <c r="F7617" s="775" t="s">
        <v>3945</v>
      </c>
      <c r="G7617" s="775" t="s">
        <v>4212</v>
      </c>
      <c r="H7617" s="775" t="s">
        <v>4213</v>
      </c>
      <c r="I7617" s="775" t="s">
        <v>6031</v>
      </c>
    </row>
    <row r="7618" spans="1:9">
      <c r="A7618" s="775" t="str">
        <f>Table_wabobpsvr_AzureCalc_AzureCalcRateCard[[#This Row],[ServiceName]]&amp;Table_wabobpsvr_AzureCalc_AzureCalcRateCard[[#This Row],[Price_Level]]&amp;Table_wabobpsvr_AzureCalc_AzureCalcRateCard[[#This Row],[Region]]</f>
        <v>D1 HDInsightD</v>
      </c>
      <c r="B7618" s="775"/>
      <c r="C7618" s="775" t="s">
        <v>87</v>
      </c>
      <c r="D7618" s="775" t="s">
        <v>176</v>
      </c>
      <c r="E7618" s="775">
        <v>0.13639999999999999</v>
      </c>
      <c r="F7618" s="775" t="s">
        <v>3945</v>
      </c>
      <c r="G7618" s="775" t="s">
        <v>4212</v>
      </c>
      <c r="H7618" s="775" t="s">
        <v>4213</v>
      </c>
      <c r="I7618" s="775" t="s">
        <v>6031</v>
      </c>
    </row>
    <row r="7619" spans="1:9">
      <c r="A7619" s="775" t="str">
        <f>Table_wabobpsvr_AzureCalc_AzureCalcRateCard[[#This Row],[ServiceName]]&amp;Table_wabobpsvr_AzureCalc_AzureCalcRateCard[[#This Row],[Price_Level]]&amp;Table_wabobpsvr_AzureCalc_AzureCalcRateCard[[#This Row],[Region]]</f>
        <v>A11 Cloud ServicesMOSP16</v>
      </c>
      <c r="B7619" s="775">
        <v>16</v>
      </c>
      <c r="C7619" s="775" t="s">
        <v>87</v>
      </c>
      <c r="D7619" s="775" t="s">
        <v>606</v>
      </c>
      <c r="E7619" s="775">
        <v>3.5</v>
      </c>
      <c r="F7619" s="775" t="s">
        <v>1214</v>
      </c>
      <c r="G7619" s="775" t="s">
        <v>4235</v>
      </c>
      <c r="H7619" s="775" t="s">
        <v>4235</v>
      </c>
      <c r="I7619" s="775" t="s">
        <v>4235</v>
      </c>
    </row>
    <row r="7620" spans="1:9">
      <c r="A7620" s="775" t="str">
        <f>Table_wabobpsvr_AzureCalc_AzureCalcRateCard[[#This Row],[ServiceName]]&amp;Table_wabobpsvr_AzureCalc_AzureCalcRateCard[[#This Row],[Price_Level]]&amp;Table_wabobpsvr_AzureCalc_AzureCalcRateCard[[#This Row],[Region]]</f>
        <v>A8 VM (Non-Windows)B5</v>
      </c>
      <c r="B7620" s="775">
        <v>5</v>
      </c>
      <c r="C7620" s="775" t="s">
        <v>87</v>
      </c>
      <c r="D7620" s="775" t="s">
        <v>175</v>
      </c>
      <c r="E7620" s="775">
        <v>0.6825</v>
      </c>
      <c r="F7620" s="775" t="s">
        <v>696</v>
      </c>
      <c r="G7620" s="775" t="s">
        <v>2201</v>
      </c>
      <c r="H7620" s="775" t="s">
        <v>2202</v>
      </c>
      <c r="I7620" s="775" t="s">
        <v>5174</v>
      </c>
    </row>
    <row r="7621" spans="1:9">
      <c r="A7621" s="775" t="str">
        <f>Table_wabobpsvr_AzureCalc_AzureCalcRateCard[[#This Row],[ServiceName]]&amp;Table_wabobpsvr_AzureCalc_AzureCalcRateCard[[#This Row],[Price_Level]]&amp;Table_wabobpsvr_AzureCalc_AzureCalcRateCard[[#This Row],[Region]]</f>
        <v>A8 VM (Non-Windows)C5</v>
      </c>
      <c r="B7621" s="775">
        <v>5</v>
      </c>
      <c r="C7621" s="775" t="s">
        <v>87</v>
      </c>
      <c r="D7621" s="775" t="s">
        <v>177</v>
      </c>
      <c r="E7621" s="775">
        <v>0.65325</v>
      </c>
      <c r="F7621" s="775" t="s">
        <v>696</v>
      </c>
      <c r="G7621" s="775" t="s">
        <v>2201</v>
      </c>
      <c r="H7621" s="775" t="s">
        <v>2202</v>
      </c>
      <c r="I7621" s="775" t="s">
        <v>5174</v>
      </c>
    </row>
    <row r="7622" spans="1:9">
      <c r="A7622" s="775" t="str">
        <f>Table_wabobpsvr_AzureCalc_AzureCalcRateCard[[#This Row],[ServiceName]]&amp;Table_wabobpsvr_AzureCalc_AzureCalcRateCard[[#This Row],[Price_Level]]&amp;Table_wabobpsvr_AzureCalc_AzureCalcRateCard[[#This Row],[Region]]</f>
        <v>A8 VM (Non-Windows)D5</v>
      </c>
      <c r="B7622" s="775">
        <v>5</v>
      </c>
      <c r="C7622" s="775" t="s">
        <v>87</v>
      </c>
      <c r="D7622" s="775" t="s">
        <v>176</v>
      </c>
      <c r="E7622" s="775">
        <v>0.624</v>
      </c>
      <c r="F7622" s="775" t="s">
        <v>696</v>
      </c>
      <c r="G7622" s="775" t="s">
        <v>2201</v>
      </c>
      <c r="H7622" s="775" t="s">
        <v>2202</v>
      </c>
      <c r="I7622" s="775" t="s">
        <v>5174</v>
      </c>
    </row>
    <row r="7623" spans="1:9">
      <c r="A7623" s="775" t="str">
        <f>Table_wabobpsvr_AzureCalc_AzureCalcRateCard[[#This Row],[ServiceName]]&amp;Table_wabobpsvr_AzureCalc_AzureCalcRateCard[[#This Row],[Price_Level]]&amp;Table_wabobpsvr_AzureCalc_AzureCalcRateCard[[#This Row],[Region]]</f>
        <v>A8 VM (Windows)MOSP5</v>
      </c>
      <c r="B7623" s="775">
        <v>5</v>
      </c>
      <c r="C7623" s="775" t="s">
        <v>87</v>
      </c>
      <c r="D7623" s="775" t="s">
        <v>606</v>
      </c>
      <c r="E7623" s="775">
        <v>1.466</v>
      </c>
      <c r="F7623" s="775" t="s">
        <v>698</v>
      </c>
      <c r="G7623" s="775"/>
      <c r="H7623" s="775"/>
      <c r="I7623" s="775" t="s">
        <v>5930</v>
      </c>
    </row>
    <row r="7624" spans="1:9">
      <c r="A7624" s="775" t="str">
        <f>Table_wabobpsvr_AzureCalc_AzureCalcRateCard[[#This Row],[ServiceName]]&amp;Table_wabobpsvr_AzureCalc_AzureCalcRateCard[[#This Row],[Price_Level]]&amp;Table_wabobpsvr_AzureCalc_AzureCalcRateCard[[#This Row],[Region]]</f>
        <v>A11 HDInsightMOSP16</v>
      </c>
      <c r="B7624" s="775">
        <v>16</v>
      </c>
      <c r="C7624" s="775" t="s">
        <v>87</v>
      </c>
      <c r="D7624" s="775" t="s">
        <v>606</v>
      </c>
      <c r="E7624" s="775">
        <v>3.5</v>
      </c>
      <c r="F7624" s="775" t="s">
        <v>3697</v>
      </c>
      <c r="G7624" s="775" t="s">
        <v>4235</v>
      </c>
      <c r="H7624" s="775" t="s">
        <v>4235</v>
      </c>
      <c r="I7624" s="775" t="s">
        <v>4235</v>
      </c>
    </row>
    <row r="7625" spans="1:9">
      <c r="A7625" s="775" t="str">
        <f>Table_wabobpsvr_AzureCalc_AzureCalcRateCard[[#This Row],[ServiceName]]&amp;Table_wabobpsvr_AzureCalc_AzureCalcRateCard[[#This Row],[Price_Level]]&amp;Table_wabobpsvr_AzureCalc_AzureCalcRateCard[[#This Row],[Region]]</f>
        <v>A5 Cloud ServicesA16</v>
      </c>
      <c r="B7625" s="775">
        <v>16</v>
      </c>
      <c r="C7625" s="775" t="s">
        <v>680</v>
      </c>
      <c r="D7625" s="775" t="s">
        <v>174</v>
      </c>
      <c r="E7625" s="775">
        <v>0.25477</v>
      </c>
      <c r="F7625" s="775" t="s">
        <v>688</v>
      </c>
      <c r="G7625" s="775" t="s">
        <v>3015</v>
      </c>
      <c r="H7625" s="775" t="s">
        <v>3016</v>
      </c>
      <c r="I7625" s="775" t="s">
        <v>4235</v>
      </c>
    </row>
    <row r="7626" spans="1:9">
      <c r="A7626" s="775" t="str">
        <f>Table_wabobpsvr_AzureCalc_AzureCalcRateCard[[#This Row],[ServiceName]]&amp;Table_wabobpsvr_AzureCalc_AzureCalcRateCard[[#This Row],[Price_Level]]&amp;Table_wabobpsvr_AzureCalc_AzureCalcRateCard[[#This Row],[Region]]</f>
        <v>A5 Cloud ServicesB16</v>
      </c>
      <c r="B7626" s="775">
        <v>16</v>
      </c>
      <c r="C7626" s="775" t="s">
        <v>680</v>
      </c>
      <c r="D7626" s="775" t="s">
        <v>175</v>
      </c>
      <c r="E7626" s="775">
        <v>0.24429999999999999</v>
      </c>
      <c r="F7626" s="775" t="s">
        <v>688</v>
      </c>
      <c r="G7626" s="775" t="s">
        <v>3015</v>
      </c>
      <c r="H7626" s="775" t="s">
        <v>3016</v>
      </c>
      <c r="I7626" s="775" t="s">
        <v>4235</v>
      </c>
    </row>
    <row r="7627" spans="1:9">
      <c r="A7627" s="775" t="str">
        <f>Table_wabobpsvr_AzureCalc_AzureCalcRateCard[[#This Row],[ServiceName]]&amp;Table_wabobpsvr_AzureCalc_AzureCalcRateCard[[#This Row],[Price_Level]]&amp;Table_wabobpsvr_AzureCalc_AzureCalcRateCard[[#This Row],[Region]]</f>
        <v>A5 Cloud ServicesC16</v>
      </c>
      <c r="B7627" s="775">
        <v>16</v>
      </c>
      <c r="C7627" s="775" t="s">
        <v>680</v>
      </c>
      <c r="D7627" s="775" t="s">
        <v>177</v>
      </c>
      <c r="E7627" s="775">
        <v>0.23383000000000001</v>
      </c>
      <c r="F7627" s="775" t="s">
        <v>688</v>
      </c>
      <c r="G7627" s="775" t="s">
        <v>3015</v>
      </c>
      <c r="H7627" s="775" t="s">
        <v>3016</v>
      </c>
      <c r="I7627" s="775" t="s">
        <v>4235</v>
      </c>
    </row>
    <row r="7628" spans="1:9">
      <c r="A7628" s="775" t="str">
        <f>Table_wabobpsvr_AzureCalc_AzureCalcRateCard[[#This Row],[ServiceName]]&amp;Table_wabobpsvr_AzureCalc_AzureCalcRateCard[[#This Row],[Price_Level]]&amp;Table_wabobpsvr_AzureCalc_AzureCalcRateCard[[#This Row],[Region]]</f>
        <v>Basic_D11 VM (Non-Windows)D</v>
      </c>
      <c r="B7628" s="775"/>
      <c r="C7628" s="775" t="s">
        <v>87</v>
      </c>
      <c r="D7628" s="775" t="s">
        <v>176</v>
      </c>
      <c r="E7628" s="775">
        <v>0.18479999999999999</v>
      </c>
      <c r="F7628" s="775" t="s">
        <v>1088</v>
      </c>
      <c r="G7628" s="775" t="s">
        <v>2665</v>
      </c>
      <c r="H7628" s="775" t="s">
        <v>2666</v>
      </c>
      <c r="I7628" s="775" t="s">
        <v>4235</v>
      </c>
    </row>
    <row r="7629" spans="1:9">
      <c r="A7629" s="775" t="str">
        <f>Table_wabobpsvr_AzureCalc_AzureCalcRateCard[[#This Row],[ServiceName]]&amp;Table_wabobpsvr_AzureCalc_AzureCalcRateCard[[#This Row],[Price_Level]]&amp;Table_wabobpsvr_AzureCalc_AzureCalcRateCard[[#This Row],[Region]]</f>
        <v>D12 HDInsight (Non-Windows)MOSP</v>
      </c>
      <c r="B7629" s="775"/>
      <c r="C7629" s="775" t="s">
        <v>87</v>
      </c>
      <c r="D7629" s="775" t="s">
        <v>606</v>
      </c>
      <c r="E7629" s="775">
        <v>0.40300000000000002</v>
      </c>
      <c r="F7629" s="775" t="s">
        <v>4015</v>
      </c>
      <c r="G7629" s="775" t="s">
        <v>4235</v>
      </c>
      <c r="H7629" s="775" t="s">
        <v>4235</v>
      </c>
      <c r="I7629" s="775" t="s">
        <v>6032</v>
      </c>
    </row>
    <row r="7630" spans="1:9">
      <c r="A7630" s="775" t="str">
        <f>Table_wabobpsvr_AzureCalc_AzureCalcRateCard[[#This Row],[ServiceName]]&amp;Table_wabobpsvr_AzureCalc_AzureCalcRateCard[[#This Row],[Price_Level]]&amp;Table_wabobpsvr_AzureCalc_AzureCalcRateCard[[#This Row],[Region]]</f>
        <v>D12 HDInsight (Non-Windows)A</v>
      </c>
      <c r="B7630" s="775"/>
      <c r="C7630" s="775" t="s">
        <v>87</v>
      </c>
      <c r="D7630" s="775" t="s">
        <v>174</v>
      </c>
      <c r="E7630" s="775">
        <v>0.39100000000000001</v>
      </c>
      <c r="F7630" s="775" t="s">
        <v>4015</v>
      </c>
      <c r="G7630" s="775" t="s">
        <v>4333</v>
      </c>
      <c r="H7630" s="775" t="s">
        <v>4214</v>
      </c>
      <c r="I7630" s="775" t="s">
        <v>6032</v>
      </c>
    </row>
    <row r="7631" spans="1:9">
      <c r="A7631" s="775" t="str">
        <f>Table_wabobpsvr_AzureCalc_AzureCalcRateCard[[#This Row],[ServiceName]]&amp;Table_wabobpsvr_AzureCalc_AzureCalcRateCard[[#This Row],[Price_Level]]&amp;Table_wabobpsvr_AzureCalc_AzureCalcRateCard[[#This Row],[Region]]</f>
        <v>D12 HDInsight (Non-Windows)B</v>
      </c>
      <c r="B7631" s="775"/>
      <c r="C7631" s="775" t="s">
        <v>87</v>
      </c>
      <c r="D7631" s="775" t="s">
        <v>175</v>
      </c>
      <c r="E7631" s="775">
        <v>0.379</v>
      </c>
      <c r="F7631" s="775" t="s">
        <v>4015</v>
      </c>
      <c r="G7631" s="775" t="s">
        <v>4333</v>
      </c>
      <c r="H7631" s="775" t="s">
        <v>4214</v>
      </c>
      <c r="I7631" s="775" t="s">
        <v>6032</v>
      </c>
    </row>
    <row r="7632" spans="1:9">
      <c r="A7632" s="775" t="str">
        <f>Table_wabobpsvr_AzureCalc_AzureCalcRateCard[[#This Row],[ServiceName]]&amp;Table_wabobpsvr_AzureCalc_AzureCalcRateCard[[#This Row],[Price_Level]]&amp;Table_wabobpsvr_AzureCalc_AzureCalcRateCard[[#This Row],[Region]]</f>
        <v>D12 HDInsight (Non-Windows)C</v>
      </c>
      <c r="B7632" s="775"/>
      <c r="C7632" s="775" t="s">
        <v>87</v>
      </c>
      <c r="D7632" s="775" t="s">
        <v>177</v>
      </c>
      <c r="E7632" s="775">
        <v>0.36699999999999999</v>
      </c>
      <c r="F7632" s="775" t="s">
        <v>4015</v>
      </c>
      <c r="G7632" s="775" t="s">
        <v>4333</v>
      </c>
      <c r="H7632" s="775" t="s">
        <v>4214</v>
      </c>
      <c r="I7632" s="775" t="s">
        <v>6032</v>
      </c>
    </row>
    <row r="7633" spans="1:9">
      <c r="A7633" s="775" t="str">
        <f>Table_wabobpsvr_AzureCalc_AzureCalcRateCard[[#This Row],[ServiceName]]&amp;Table_wabobpsvr_AzureCalc_AzureCalcRateCard[[#This Row],[Price_Level]]&amp;Table_wabobpsvr_AzureCalc_AzureCalcRateCard[[#This Row],[Region]]</f>
        <v>D12 HDInsight (Non-Windows)D</v>
      </c>
      <c r="B7633" s="775"/>
      <c r="C7633" s="775" t="s">
        <v>87</v>
      </c>
      <c r="D7633" s="775" t="s">
        <v>176</v>
      </c>
      <c r="E7633" s="775">
        <v>0.35499999999999998</v>
      </c>
      <c r="F7633" s="775" t="s">
        <v>4015</v>
      </c>
      <c r="G7633" s="775" t="s">
        <v>4333</v>
      </c>
      <c r="H7633" s="775" t="s">
        <v>4214</v>
      </c>
      <c r="I7633" s="775" t="s">
        <v>6032</v>
      </c>
    </row>
    <row r="7634" spans="1:9">
      <c r="A7634" s="775" t="str">
        <f>Table_wabobpsvr_AzureCalc_AzureCalcRateCard[[#This Row],[ServiceName]]&amp;Table_wabobpsvr_AzureCalc_AzureCalcRateCard[[#This Row],[Price_Level]]&amp;Table_wabobpsvr_AzureCalc_AzureCalcRateCard[[#This Row],[Region]]</f>
        <v>D13 HDInsightMOSP</v>
      </c>
      <c r="B7634" s="775"/>
      <c r="C7634" s="775" t="s">
        <v>87</v>
      </c>
      <c r="D7634" s="775" t="s">
        <v>606</v>
      </c>
      <c r="E7634" s="775">
        <v>1.3680000000000001</v>
      </c>
      <c r="F7634" s="775" t="s">
        <v>3948</v>
      </c>
      <c r="G7634" s="775" t="s">
        <v>4235</v>
      </c>
      <c r="H7634" s="775" t="s">
        <v>4235</v>
      </c>
      <c r="I7634" s="775" t="s">
        <v>6033</v>
      </c>
    </row>
    <row r="7635" spans="1:9">
      <c r="A7635" s="775" t="str">
        <f>Table_wabobpsvr_AzureCalc_AzureCalcRateCard[[#This Row],[ServiceName]]&amp;Table_wabobpsvr_AzureCalc_AzureCalcRateCard[[#This Row],[Price_Level]]&amp;Table_wabobpsvr_AzureCalc_AzureCalcRateCard[[#This Row],[Region]]</f>
        <v>D13 HDInsightA</v>
      </c>
      <c r="B7635" s="775"/>
      <c r="C7635" s="775" t="s">
        <v>87</v>
      </c>
      <c r="D7635" s="775" t="s">
        <v>174</v>
      </c>
      <c r="E7635" s="775">
        <v>1.3269599999999999</v>
      </c>
      <c r="F7635" s="775" t="s">
        <v>3948</v>
      </c>
      <c r="G7635" s="775" t="s">
        <v>4215</v>
      </c>
      <c r="H7635" s="775" t="s">
        <v>4216</v>
      </c>
      <c r="I7635" s="775" t="s">
        <v>6033</v>
      </c>
    </row>
    <row r="7636" spans="1:9">
      <c r="A7636" s="775" t="str">
        <f>Table_wabobpsvr_AzureCalc_AzureCalcRateCard[[#This Row],[ServiceName]]&amp;Table_wabobpsvr_AzureCalc_AzureCalcRateCard[[#This Row],[Price_Level]]&amp;Table_wabobpsvr_AzureCalc_AzureCalcRateCard[[#This Row],[Region]]</f>
        <v>D13 HDInsightB</v>
      </c>
      <c r="B7636" s="775"/>
      <c r="C7636" s="775" t="s">
        <v>87</v>
      </c>
      <c r="D7636" s="775" t="s">
        <v>175</v>
      </c>
      <c r="E7636" s="775">
        <v>1.28592</v>
      </c>
      <c r="F7636" s="775" t="s">
        <v>3948</v>
      </c>
      <c r="G7636" s="775" t="s">
        <v>4215</v>
      </c>
      <c r="H7636" s="775" t="s">
        <v>4216</v>
      </c>
      <c r="I7636" s="775" t="s">
        <v>6033</v>
      </c>
    </row>
    <row r="7637" spans="1:9">
      <c r="A7637" s="775" t="str">
        <f>Table_wabobpsvr_AzureCalc_AzureCalcRateCard[[#This Row],[ServiceName]]&amp;Table_wabobpsvr_AzureCalc_AzureCalcRateCard[[#This Row],[Price_Level]]&amp;Table_wabobpsvr_AzureCalc_AzureCalcRateCard[[#This Row],[Region]]</f>
        <v>D13 HDInsightC</v>
      </c>
      <c r="B7637" s="775"/>
      <c r="C7637" s="775" t="s">
        <v>87</v>
      </c>
      <c r="D7637" s="775" t="s">
        <v>177</v>
      </c>
      <c r="E7637" s="775">
        <v>1.24488</v>
      </c>
      <c r="F7637" s="775" t="s">
        <v>3948</v>
      </c>
      <c r="G7637" s="775" t="s">
        <v>4215</v>
      </c>
      <c r="H7637" s="775" t="s">
        <v>4216</v>
      </c>
      <c r="I7637" s="775" t="s">
        <v>6033</v>
      </c>
    </row>
    <row r="7638" spans="1:9">
      <c r="A7638" s="775" t="str">
        <f>Table_wabobpsvr_AzureCalc_AzureCalcRateCard[[#This Row],[ServiceName]]&amp;Table_wabobpsvr_AzureCalc_AzureCalcRateCard[[#This Row],[Price_Level]]&amp;Table_wabobpsvr_AzureCalc_AzureCalcRateCard[[#This Row],[Region]]</f>
        <v>D13 HDInsightD</v>
      </c>
      <c r="B7638" s="775"/>
      <c r="C7638" s="775" t="s">
        <v>87</v>
      </c>
      <c r="D7638" s="775" t="s">
        <v>176</v>
      </c>
      <c r="E7638" s="775">
        <v>1.20384</v>
      </c>
      <c r="F7638" s="775" t="s">
        <v>3948</v>
      </c>
      <c r="G7638" s="775" t="s">
        <v>4215</v>
      </c>
      <c r="H7638" s="775" t="s">
        <v>4216</v>
      </c>
      <c r="I7638" s="775" t="s">
        <v>6033</v>
      </c>
    </row>
    <row r="7639" spans="1:9">
      <c r="A7639" s="775" t="str">
        <f>Table_wabobpsvr_AzureCalc_AzureCalcRateCard[[#This Row],[ServiceName]]&amp;Table_wabobpsvr_AzureCalc_AzureCalcRateCard[[#This Row],[Price_Level]]&amp;Table_wabobpsvr_AzureCalc_AzureCalcRateCard[[#This Row],[Region]]</f>
        <v>D13 HDInsight (Non-Windows)MOSP</v>
      </c>
      <c r="B7639" s="775"/>
      <c r="C7639" s="775" t="s">
        <v>87</v>
      </c>
      <c r="D7639" s="775" t="s">
        <v>606</v>
      </c>
      <c r="E7639" s="775">
        <v>0.72599999999999998</v>
      </c>
      <c r="F7639" s="775" t="s">
        <v>3981</v>
      </c>
      <c r="G7639" s="775" t="s">
        <v>4235</v>
      </c>
      <c r="H7639" s="775" t="s">
        <v>4235</v>
      </c>
      <c r="I7639" s="775" t="s">
        <v>6034</v>
      </c>
    </row>
    <row r="7640" spans="1:9">
      <c r="A7640" s="775" t="str">
        <f>Table_wabobpsvr_AzureCalc_AzureCalcRateCard[[#This Row],[ServiceName]]&amp;Table_wabobpsvr_AzureCalc_AzureCalcRateCard[[#This Row],[Price_Level]]&amp;Table_wabobpsvr_AzureCalc_AzureCalcRateCard[[#This Row],[Region]]</f>
        <v>D13 HDInsight (Non-Windows)A</v>
      </c>
      <c r="B7640" s="775"/>
      <c r="C7640" s="775" t="s">
        <v>87</v>
      </c>
      <c r="D7640" s="775" t="s">
        <v>174</v>
      </c>
      <c r="E7640" s="775">
        <v>0.70399999999999996</v>
      </c>
      <c r="F7640" s="775" t="s">
        <v>3981</v>
      </c>
      <c r="G7640" s="775" t="s">
        <v>4217</v>
      </c>
      <c r="H7640" s="775" t="s">
        <v>4218</v>
      </c>
      <c r="I7640" s="775" t="s">
        <v>6034</v>
      </c>
    </row>
    <row r="7641" spans="1:9">
      <c r="A7641" s="775" t="str">
        <f>Table_wabobpsvr_AzureCalc_AzureCalcRateCard[[#This Row],[ServiceName]]&amp;Table_wabobpsvr_AzureCalc_AzureCalcRateCard[[#This Row],[Price_Level]]&amp;Table_wabobpsvr_AzureCalc_AzureCalcRateCard[[#This Row],[Region]]</f>
        <v>D13 HDInsight (Non-Windows)B</v>
      </c>
      <c r="B7641" s="775"/>
      <c r="C7641" s="775" t="s">
        <v>87</v>
      </c>
      <c r="D7641" s="775" t="s">
        <v>175</v>
      </c>
      <c r="E7641" s="775">
        <v>0.68200000000000005</v>
      </c>
      <c r="F7641" s="775" t="s">
        <v>3981</v>
      </c>
      <c r="G7641" s="775" t="s">
        <v>4217</v>
      </c>
      <c r="H7641" s="775" t="s">
        <v>4218</v>
      </c>
      <c r="I7641" s="775" t="s">
        <v>6034</v>
      </c>
    </row>
    <row r="7642" spans="1:9">
      <c r="A7642" s="1039" t="str">
        <f>Table_wabobpsvr_AzureCalc_AzureCalcRateCard[[#This Row],[ServiceName]]&amp;Table_wabobpsvr_AzureCalc_AzureCalcRateCard[[#This Row],[Price_Level]]&amp;Table_wabobpsvr_AzureCalc_AzureCalcRateCard[[#This Row],[Region]]</f>
        <v>D13 HDInsight (Non-Windows)C</v>
      </c>
      <c r="B7642" s="1039"/>
      <c r="C7642" s="1039" t="s">
        <v>87</v>
      </c>
      <c r="D7642" s="1039" t="s">
        <v>177</v>
      </c>
      <c r="E7642" s="1039">
        <v>0.66100000000000003</v>
      </c>
      <c r="F7642" s="1039" t="s">
        <v>3981</v>
      </c>
      <c r="G7642" s="775" t="s">
        <v>4217</v>
      </c>
      <c r="H7642" s="775" t="s">
        <v>4218</v>
      </c>
      <c r="I7642" s="775" t="s">
        <v>6034</v>
      </c>
    </row>
    <row r="7643" spans="1:9">
      <c r="A7643" s="775" t="str">
        <f>Table_wabobpsvr_AzureCalc_AzureCalcRateCard[[#This Row],[ServiceName]]&amp;Table_wabobpsvr_AzureCalc_AzureCalcRateCard[[#This Row],[Price_Level]]&amp;Table_wabobpsvr_AzureCalc_AzureCalcRateCard[[#This Row],[Region]]</f>
        <v>D13 HDInsight (Non-Windows)D</v>
      </c>
      <c r="B7643" s="775"/>
      <c r="C7643" s="775" t="s">
        <v>87</v>
      </c>
      <c r="D7643" s="775" t="s">
        <v>176</v>
      </c>
      <c r="E7643" s="775">
        <v>0.63900000000000001</v>
      </c>
      <c r="F7643" s="775" t="s">
        <v>3981</v>
      </c>
      <c r="G7643" s="775" t="s">
        <v>4217</v>
      </c>
      <c r="H7643" s="775" t="s">
        <v>4218</v>
      </c>
      <c r="I7643" s="775" t="s">
        <v>6034</v>
      </c>
    </row>
    <row r="7644" spans="1:9">
      <c r="A7644" s="775" t="str">
        <f>Table_wabobpsvr_AzureCalc_AzureCalcRateCard[[#This Row],[ServiceName]]&amp;Table_wabobpsvr_AzureCalc_AzureCalcRateCard[[#This Row],[Price_Level]]&amp;Table_wabobpsvr_AzureCalc_AzureCalcRateCard[[#This Row],[Region]]</f>
        <v>D14 HDInsightMOSP</v>
      </c>
      <c r="B7644" s="775"/>
      <c r="C7644" s="775" t="s">
        <v>87</v>
      </c>
      <c r="D7644" s="775" t="s">
        <v>606</v>
      </c>
      <c r="E7644" s="775">
        <v>2.4620000000000002</v>
      </c>
      <c r="F7644" s="775" t="s">
        <v>4058</v>
      </c>
      <c r="G7644" s="775" t="s">
        <v>4235</v>
      </c>
      <c r="H7644" s="775" t="s">
        <v>4235</v>
      </c>
      <c r="I7644" s="775" t="s">
        <v>6035</v>
      </c>
    </row>
    <row r="7645" spans="1:9">
      <c r="A7645" s="775" t="str">
        <f>Table_wabobpsvr_AzureCalc_AzureCalcRateCard[[#This Row],[ServiceName]]&amp;Table_wabobpsvr_AzureCalc_AzureCalcRateCard[[#This Row],[Price_Level]]&amp;Table_wabobpsvr_AzureCalc_AzureCalcRateCard[[#This Row],[Region]]</f>
        <v>D14 HDInsightA</v>
      </c>
      <c r="B7645" s="775"/>
      <c r="C7645" s="775" t="s">
        <v>87</v>
      </c>
      <c r="D7645" s="775" t="s">
        <v>174</v>
      </c>
      <c r="E7645" s="775">
        <v>2.3881399999999999</v>
      </c>
      <c r="F7645" s="775" t="s">
        <v>4058</v>
      </c>
      <c r="G7645" s="775" t="s">
        <v>4219</v>
      </c>
      <c r="H7645" s="775" t="s">
        <v>4220</v>
      </c>
      <c r="I7645" s="775" t="s">
        <v>6035</v>
      </c>
    </row>
    <row r="7646" spans="1:9">
      <c r="A7646" s="775" t="str">
        <f>Table_wabobpsvr_AzureCalc_AzureCalcRateCard[[#This Row],[ServiceName]]&amp;Table_wabobpsvr_AzureCalc_AzureCalcRateCard[[#This Row],[Price_Level]]&amp;Table_wabobpsvr_AzureCalc_AzureCalcRateCard[[#This Row],[Region]]</f>
        <v>D14 HDInsightB</v>
      </c>
      <c r="B7646" s="775"/>
      <c r="C7646" s="775" t="s">
        <v>87</v>
      </c>
      <c r="D7646" s="775" t="s">
        <v>175</v>
      </c>
      <c r="E7646" s="775">
        <v>2.3142800000000001</v>
      </c>
      <c r="F7646" s="775" t="s">
        <v>4058</v>
      </c>
      <c r="G7646" s="775" t="s">
        <v>4219</v>
      </c>
      <c r="H7646" s="775" t="s">
        <v>4220</v>
      </c>
      <c r="I7646" s="775" t="s">
        <v>6035</v>
      </c>
    </row>
    <row r="7647" spans="1:9">
      <c r="A7647" s="775" t="str">
        <f>Table_wabobpsvr_AzureCalc_AzureCalcRateCard[[#This Row],[ServiceName]]&amp;Table_wabobpsvr_AzureCalc_AzureCalcRateCard[[#This Row],[Price_Level]]&amp;Table_wabobpsvr_AzureCalc_AzureCalcRateCard[[#This Row],[Region]]</f>
        <v>D14 HDInsightC</v>
      </c>
      <c r="B7647" s="775"/>
      <c r="C7647" s="775" t="s">
        <v>87</v>
      </c>
      <c r="D7647" s="775" t="s">
        <v>177</v>
      </c>
      <c r="E7647" s="775">
        <v>2.2404199999999999</v>
      </c>
      <c r="F7647" s="775" t="s">
        <v>4058</v>
      </c>
      <c r="G7647" s="775" t="s">
        <v>4219</v>
      </c>
      <c r="H7647" s="775" t="s">
        <v>4220</v>
      </c>
      <c r="I7647" s="775" t="s">
        <v>6035</v>
      </c>
    </row>
    <row r="7648" spans="1:9">
      <c r="A7648" s="775" t="str">
        <f>Table_wabobpsvr_AzureCalc_AzureCalcRateCard[[#This Row],[ServiceName]]&amp;Table_wabobpsvr_AzureCalc_AzureCalcRateCard[[#This Row],[Price_Level]]&amp;Table_wabobpsvr_AzureCalc_AzureCalcRateCard[[#This Row],[Region]]</f>
        <v>D14 HDInsightD</v>
      </c>
      <c r="B7648" s="775"/>
      <c r="C7648" s="775" t="s">
        <v>87</v>
      </c>
      <c r="D7648" s="775" t="s">
        <v>176</v>
      </c>
      <c r="E7648" s="775">
        <v>2.16656</v>
      </c>
      <c r="F7648" s="775" t="s">
        <v>4058</v>
      </c>
      <c r="G7648" s="775" t="s">
        <v>4219</v>
      </c>
      <c r="H7648" s="775" t="s">
        <v>4220</v>
      </c>
      <c r="I7648" s="775" t="s">
        <v>6035</v>
      </c>
    </row>
    <row r="7649" spans="1:9">
      <c r="A7649" s="775" t="str">
        <f>Table_wabobpsvr_AzureCalc_AzureCalcRateCard[[#This Row],[ServiceName]]&amp;Table_wabobpsvr_AzureCalc_AzureCalcRateCard[[#This Row],[Price_Level]]&amp;Table_wabobpsvr_AzureCalc_AzureCalcRateCard[[#This Row],[Region]]</f>
        <v>D14 HDInsight (Non-Windows)MOSP</v>
      </c>
      <c r="B7649" s="775"/>
      <c r="C7649" s="775" t="s">
        <v>87</v>
      </c>
      <c r="D7649" s="775" t="s">
        <v>606</v>
      </c>
      <c r="E7649" s="775">
        <v>1.306</v>
      </c>
      <c r="F7649" s="775" t="s">
        <v>4080</v>
      </c>
      <c r="G7649" s="775" t="s">
        <v>4235</v>
      </c>
      <c r="H7649" s="775" t="s">
        <v>4235</v>
      </c>
      <c r="I7649" s="775" t="s">
        <v>6036</v>
      </c>
    </row>
    <row r="7650" spans="1:9">
      <c r="A7650" s="775" t="str">
        <f>Table_wabobpsvr_AzureCalc_AzureCalcRateCard[[#This Row],[ServiceName]]&amp;Table_wabobpsvr_AzureCalc_AzureCalcRateCard[[#This Row],[Price_Level]]&amp;Table_wabobpsvr_AzureCalc_AzureCalcRateCard[[#This Row],[Region]]</f>
        <v>D14 HDInsight (Non-Windows)A</v>
      </c>
      <c r="B7650" s="775"/>
      <c r="C7650" s="775" t="s">
        <v>87</v>
      </c>
      <c r="D7650" s="775" t="s">
        <v>174</v>
      </c>
      <c r="E7650" s="775">
        <v>1.2669999999999999</v>
      </c>
      <c r="F7650" s="775" t="s">
        <v>4080</v>
      </c>
      <c r="G7650" s="775" t="s">
        <v>4221</v>
      </c>
      <c r="H7650" s="775" t="s">
        <v>4222</v>
      </c>
      <c r="I7650" s="775" t="s">
        <v>6036</v>
      </c>
    </row>
    <row r="7651" spans="1:9">
      <c r="A7651" s="775" t="str">
        <f>Table_wabobpsvr_AzureCalc_AzureCalcRateCard[[#This Row],[ServiceName]]&amp;Table_wabobpsvr_AzureCalc_AzureCalcRateCard[[#This Row],[Price_Level]]&amp;Table_wabobpsvr_AzureCalc_AzureCalcRateCard[[#This Row],[Region]]</f>
        <v>D14 HDInsight (Non-Windows)B</v>
      </c>
      <c r="B7651" s="775"/>
      <c r="C7651" s="775" t="s">
        <v>87</v>
      </c>
      <c r="D7651" s="775" t="s">
        <v>175</v>
      </c>
      <c r="E7651" s="775">
        <v>1.228</v>
      </c>
      <c r="F7651" s="775" t="s">
        <v>4080</v>
      </c>
      <c r="G7651" s="775" t="s">
        <v>4221</v>
      </c>
      <c r="H7651" s="775" t="s">
        <v>4222</v>
      </c>
      <c r="I7651" s="775" t="s">
        <v>6036</v>
      </c>
    </row>
    <row r="7652" spans="1:9">
      <c r="A7652" s="775" t="str">
        <f>Table_wabobpsvr_AzureCalc_AzureCalcRateCard[[#This Row],[ServiceName]]&amp;Table_wabobpsvr_AzureCalc_AzureCalcRateCard[[#This Row],[Price_Level]]&amp;Table_wabobpsvr_AzureCalc_AzureCalcRateCard[[#This Row],[Region]]</f>
        <v>D14 HDInsight (Non-Windows)C</v>
      </c>
      <c r="B7652" s="775"/>
      <c r="C7652" s="775" t="s">
        <v>87</v>
      </c>
      <c r="D7652" s="775" t="s">
        <v>177</v>
      </c>
      <c r="E7652" s="775">
        <v>1.1879999999999999</v>
      </c>
      <c r="F7652" s="775" t="s">
        <v>4080</v>
      </c>
      <c r="G7652" s="775" t="s">
        <v>4221</v>
      </c>
      <c r="H7652" s="775" t="s">
        <v>4222</v>
      </c>
      <c r="I7652" s="775" t="s">
        <v>6036</v>
      </c>
    </row>
    <row r="7653" spans="1:9">
      <c r="A7653" s="775" t="str">
        <f>Table_wabobpsvr_AzureCalc_AzureCalcRateCard[[#This Row],[ServiceName]]&amp;Table_wabobpsvr_AzureCalc_AzureCalcRateCard[[#This Row],[Price_Level]]&amp;Table_wabobpsvr_AzureCalc_AzureCalcRateCard[[#This Row],[Region]]</f>
        <v>D14 HDInsight (Non-Windows)D</v>
      </c>
      <c r="B7653" s="775"/>
      <c r="C7653" s="775" t="s">
        <v>87</v>
      </c>
      <c r="D7653" s="775" t="s">
        <v>176</v>
      </c>
      <c r="E7653" s="775">
        <v>1.149</v>
      </c>
      <c r="F7653" s="775" t="s">
        <v>4080</v>
      </c>
      <c r="G7653" s="775" t="s">
        <v>4221</v>
      </c>
      <c r="H7653" s="775" t="s">
        <v>4222</v>
      </c>
      <c r="I7653" s="775" t="s">
        <v>6036</v>
      </c>
    </row>
    <row r="7654" spans="1:9">
      <c r="A7654" s="775" t="str">
        <f>Table_wabobpsvr_AzureCalc_AzureCalcRateCard[[#This Row],[ServiceName]]&amp;Table_wabobpsvr_AzureCalc_AzureCalcRateCard[[#This Row],[Price_Level]]&amp;Table_wabobpsvr_AzureCalc_AzureCalcRateCard[[#This Row],[Region]]</f>
        <v>D3 HDInsightMOSP</v>
      </c>
      <c r="B7654" s="775"/>
      <c r="C7654" s="775" t="s">
        <v>87</v>
      </c>
      <c r="D7654" s="775" t="s">
        <v>606</v>
      </c>
      <c r="E7654" s="775">
        <v>0.622</v>
      </c>
      <c r="F7654" s="775" t="s">
        <v>4076</v>
      </c>
      <c r="G7654" s="775" t="s">
        <v>4235</v>
      </c>
      <c r="H7654" s="775" t="s">
        <v>4235</v>
      </c>
      <c r="I7654" s="775" t="s">
        <v>6037</v>
      </c>
    </row>
    <row r="7655" spans="1:9">
      <c r="A7655" s="775" t="str">
        <f>Table_wabobpsvr_AzureCalc_AzureCalcRateCard[[#This Row],[ServiceName]]&amp;Table_wabobpsvr_AzureCalc_AzureCalcRateCard[[#This Row],[Price_Level]]&amp;Table_wabobpsvr_AzureCalc_AzureCalcRateCard[[#This Row],[Region]]</f>
        <v>D3 HDInsightA</v>
      </c>
      <c r="B7655" s="775"/>
      <c r="C7655" s="775" t="s">
        <v>87</v>
      </c>
      <c r="D7655" s="775" t="s">
        <v>174</v>
      </c>
      <c r="E7655" s="775">
        <v>0</v>
      </c>
      <c r="F7655" s="775" t="s">
        <v>4076</v>
      </c>
      <c r="G7655" s="775" t="s">
        <v>4223</v>
      </c>
      <c r="H7655" s="775" t="s">
        <v>4224</v>
      </c>
      <c r="I7655" s="775" t="s">
        <v>6037</v>
      </c>
    </row>
    <row r="7656" spans="1:9">
      <c r="A7656" s="775" t="str">
        <f>Table_wabobpsvr_AzureCalc_AzureCalcRateCard[[#This Row],[ServiceName]]&amp;Table_wabobpsvr_AzureCalc_AzureCalcRateCard[[#This Row],[Price_Level]]&amp;Table_wabobpsvr_AzureCalc_AzureCalcRateCard[[#This Row],[Region]]</f>
        <v>D3 HDInsightB</v>
      </c>
      <c r="B7656" s="775"/>
      <c r="C7656" s="775" t="s">
        <v>87</v>
      </c>
      <c r="D7656" s="775" t="s">
        <v>175</v>
      </c>
      <c r="E7656" s="775">
        <v>0.46821174399999999</v>
      </c>
      <c r="F7656" s="775" t="s">
        <v>4076</v>
      </c>
      <c r="G7656" s="775" t="s">
        <v>4223</v>
      </c>
      <c r="H7656" s="775" t="s">
        <v>4224</v>
      </c>
      <c r="I7656" s="775" t="s">
        <v>6037</v>
      </c>
    </row>
    <row r="7657" spans="1:9">
      <c r="A7657" s="775" t="str">
        <f>Table_wabobpsvr_AzureCalc_AzureCalcRateCard[[#This Row],[ServiceName]]&amp;Table_wabobpsvr_AzureCalc_AzureCalcRateCard[[#This Row],[Price_Level]]&amp;Table_wabobpsvr_AzureCalc_AzureCalcRateCard[[#This Row],[Region]]</f>
        <v>D3 HDInsightC</v>
      </c>
      <c r="B7657" s="775"/>
      <c r="C7657" s="775" t="s">
        <v>87</v>
      </c>
      <c r="D7657" s="775" t="s">
        <v>177</v>
      </c>
      <c r="E7657" s="775">
        <v>0.49809759999999997</v>
      </c>
      <c r="F7657" s="775" t="s">
        <v>4076</v>
      </c>
      <c r="G7657" s="775" t="s">
        <v>4223</v>
      </c>
      <c r="H7657" s="775" t="s">
        <v>4224</v>
      </c>
      <c r="I7657" s="775" t="s">
        <v>6037</v>
      </c>
    </row>
    <row r="7658" spans="1:9">
      <c r="A7658" s="775" t="str">
        <f>Table_wabobpsvr_AzureCalc_AzureCalcRateCard[[#This Row],[ServiceName]]&amp;Table_wabobpsvr_AzureCalc_AzureCalcRateCard[[#This Row],[Price_Level]]&amp;Table_wabobpsvr_AzureCalc_AzureCalcRateCard[[#This Row],[Region]]</f>
        <v>D3 HDInsightD</v>
      </c>
      <c r="B7658" s="775"/>
      <c r="C7658" s="775" t="s">
        <v>87</v>
      </c>
      <c r="D7658" s="775" t="s">
        <v>176</v>
      </c>
      <c r="E7658" s="775">
        <v>0.54735999999999996</v>
      </c>
      <c r="F7658" s="775" t="s">
        <v>4076</v>
      </c>
      <c r="G7658" s="775" t="s">
        <v>4223</v>
      </c>
      <c r="H7658" s="775" t="s">
        <v>4224</v>
      </c>
      <c r="I7658" s="775" t="s">
        <v>6037</v>
      </c>
    </row>
    <row r="7659" spans="1:9">
      <c r="A7659" s="775" t="str">
        <f>Table_wabobpsvr_AzureCalc_AzureCalcRateCard[[#This Row],[ServiceName]]&amp;Table_wabobpsvr_AzureCalc_AzureCalcRateCard[[#This Row],[Price_Level]]&amp;Table_wabobpsvr_AzureCalc_AzureCalcRateCard[[#This Row],[Region]]</f>
        <v>D3 HDInsight (Non-Windows)MOSP</v>
      </c>
      <c r="B7659" s="775"/>
      <c r="C7659" s="775" t="s">
        <v>87</v>
      </c>
      <c r="D7659" s="775" t="s">
        <v>606</v>
      </c>
      <c r="E7659" s="775">
        <v>0.34200000000000003</v>
      </c>
      <c r="F7659" s="775" t="s">
        <v>4077</v>
      </c>
      <c r="G7659" s="775" t="s">
        <v>4235</v>
      </c>
      <c r="H7659" s="775" t="s">
        <v>4235</v>
      </c>
      <c r="I7659" s="775" t="s">
        <v>6038</v>
      </c>
    </row>
    <row r="7660" spans="1:9">
      <c r="A7660" s="1039" t="str">
        <f>Table_wabobpsvr_AzureCalc_AzureCalcRateCard[[#This Row],[ServiceName]]&amp;Table_wabobpsvr_AzureCalc_AzureCalcRateCard[[#This Row],[Price_Level]]&amp;Table_wabobpsvr_AzureCalc_AzureCalcRateCard[[#This Row],[Region]]</f>
        <v>D3 HDInsight (Non-Windows)A</v>
      </c>
      <c r="B7660" s="1039"/>
      <c r="C7660" s="1039" t="s">
        <v>87</v>
      </c>
      <c r="D7660" s="1039" t="s">
        <v>174</v>
      </c>
      <c r="E7660" s="1039">
        <v>0.33200000000000002</v>
      </c>
      <c r="F7660" s="1039" t="s">
        <v>4077</v>
      </c>
      <c r="G7660" s="775" t="s">
        <v>4225</v>
      </c>
      <c r="H7660" s="775" t="s">
        <v>4226</v>
      </c>
      <c r="I7660" s="775" t="s">
        <v>6038</v>
      </c>
    </row>
    <row r="7661" spans="1:9">
      <c r="A7661" s="1039" t="str">
        <f>Table_wabobpsvr_AzureCalc_AzureCalcRateCard[[#This Row],[ServiceName]]&amp;Table_wabobpsvr_AzureCalc_AzureCalcRateCard[[#This Row],[Price_Level]]&amp;Table_wabobpsvr_AzureCalc_AzureCalcRateCard[[#This Row],[Region]]</f>
        <v>D3 HDInsight (Non-Windows)B</v>
      </c>
      <c r="B7661" s="1039"/>
      <c r="C7661" s="1039" t="s">
        <v>87</v>
      </c>
      <c r="D7661" s="1039" t="s">
        <v>175</v>
      </c>
      <c r="E7661" s="1039">
        <v>0.32100000000000001</v>
      </c>
      <c r="F7661" s="1039" t="s">
        <v>4077</v>
      </c>
      <c r="G7661" s="775" t="s">
        <v>4225</v>
      </c>
      <c r="H7661" s="775" t="s">
        <v>4226</v>
      </c>
      <c r="I7661" s="775" t="s">
        <v>6038</v>
      </c>
    </row>
    <row r="7662" spans="1:9">
      <c r="A7662" s="1039" t="str">
        <f>Table_wabobpsvr_AzureCalc_AzureCalcRateCard[[#This Row],[ServiceName]]&amp;Table_wabobpsvr_AzureCalc_AzureCalcRateCard[[#This Row],[Price_Level]]&amp;Table_wabobpsvr_AzureCalc_AzureCalcRateCard[[#This Row],[Region]]</f>
        <v>D3 HDInsight (Non-Windows)C</v>
      </c>
      <c r="B7662" s="1039"/>
      <c r="C7662" s="1039" t="s">
        <v>87</v>
      </c>
      <c r="D7662" s="1039" t="s">
        <v>177</v>
      </c>
      <c r="E7662" s="1039">
        <v>0.311</v>
      </c>
      <c r="F7662" s="1039" t="s">
        <v>4077</v>
      </c>
      <c r="G7662" s="775" t="s">
        <v>4225</v>
      </c>
      <c r="H7662" s="775" t="s">
        <v>4226</v>
      </c>
      <c r="I7662" s="775" t="s">
        <v>6038</v>
      </c>
    </row>
    <row r="7663" spans="1:9">
      <c r="A7663" s="1039" t="str">
        <f>Table_wabobpsvr_AzureCalc_AzureCalcRateCard[[#This Row],[ServiceName]]&amp;Table_wabobpsvr_AzureCalc_AzureCalcRateCard[[#This Row],[Price_Level]]&amp;Table_wabobpsvr_AzureCalc_AzureCalcRateCard[[#This Row],[Region]]</f>
        <v>D3 HDInsight (Non-Windows)D</v>
      </c>
      <c r="B7663" s="1039"/>
      <c r="C7663" s="1039" t="s">
        <v>87</v>
      </c>
      <c r="D7663" s="1039" t="s">
        <v>176</v>
      </c>
      <c r="E7663" s="1039">
        <v>0.30099999999999999</v>
      </c>
      <c r="F7663" s="1039" t="s">
        <v>4077</v>
      </c>
      <c r="G7663" s="775" t="s">
        <v>4225</v>
      </c>
      <c r="H7663" s="775" t="s">
        <v>4226</v>
      </c>
      <c r="I7663" s="775" t="s">
        <v>6038</v>
      </c>
    </row>
    <row r="7664" spans="1:9">
      <c r="A7664" s="775" t="str">
        <f>Table_wabobpsvr_AzureCalc_AzureCalcRateCard[[#This Row],[ServiceName]]&amp;Table_wabobpsvr_AzureCalc_AzureCalcRateCard[[#This Row],[Price_Level]]&amp;Table_wabobpsvr_AzureCalc_AzureCalcRateCard[[#This Row],[Region]]</f>
        <v>D4 HDInsightMOSP</v>
      </c>
      <c r="B7664" s="775"/>
      <c r="C7664" s="775" t="s">
        <v>87</v>
      </c>
      <c r="D7664" s="775" t="s">
        <v>606</v>
      </c>
      <c r="E7664" s="775">
        <v>1.2430000000000001</v>
      </c>
      <c r="F7664" s="775" t="s">
        <v>4078</v>
      </c>
      <c r="G7664" s="775" t="s">
        <v>4235</v>
      </c>
      <c r="H7664" s="775" t="s">
        <v>4235</v>
      </c>
      <c r="I7664" s="775" t="s">
        <v>6039</v>
      </c>
    </row>
    <row r="7665" spans="1:9">
      <c r="A7665" s="775" t="str">
        <f>Table_wabobpsvr_AzureCalc_AzureCalcRateCard[[#This Row],[ServiceName]]&amp;Table_wabobpsvr_AzureCalc_AzureCalcRateCard[[#This Row],[Price_Level]]&amp;Table_wabobpsvr_AzureCalc_AzureCalcRateCard[[#This Row],[Region]]</f>
        <v>D4 HDInsightA</v>
      </c>
      <c r="B7665" s="775"/>
      <c r="C7665" s="775" t="s">
        <v>87</v>
      </c>
      <c r="D7665" s="775" t="s">
        <v>174</v>
      </c>
      <c r="E7665" s="775">
        <v>1.2057100000000001</v>
      </c>
      <c r="F7665" s="775" t="s">
        <v>4078</v>
      </c>
      <c r="G7665" s="775" t="s">
        <v>4227</v>
      </c>
      <c r="H7665" s="775" t="s">
        <v>4228</v>
      </c>
      <c r="I7665" s="775" t="s">
        <v>6039</v>
      </c>
    </row>
    <row r="7666" spans="1:9">
      <c r="A7666" s="775" t="str">
        <f>Table_wabobpsvr_AzureCalc_AzureCalcRateCard[[#This Row],[ServiceName]]&amp;Table_wabobpsvr_AzureCalc_AzureCalcRateCard[[#This Row],[Price_Level]]&amp;Table_wabobpsvr_AzureCalc_AzureCalcRateCard[[#This Row],[Region]]</f>
        <v>D4 HDInsightB</v>
      </c>
      <c r="B7666" s="775"/>
      <c r="C7666" s="775" t="s">
        <v>87</v>
      </c>
      <c r="D7666" s="775" t="s">
        <v>175</v>
      </c>
      <c r="E7666" s="775">
        <v>1.16842</v>
      </c>
      <c r="F7666" s="775" t="s">
        <v>4078</v>
      </c>
      <c r="G7666" s="775" t="s">
        <v>4227</v>
      </c>
      <c r="H7666" s="775" t="s">
        <v>4228</v>
      </c>
      <c r="I7666" s="775" t="s">
        <v>6039</v>
      </c>
    </row>
    <row r="7667" spans="1:9">
      <c r="A7667" s="775" t="str">
        <f>Table_wabobpsvr_AzureCalc_AzureCalcRateCard[[#This Row],[ServiceName]]&amp;Table_wabobpsvr_AzureCalc_AzureCalcRateCard[[#This Row],[Price_Level]]&amp;Table_wabobpsvr_AzureCalc_AzureCalcRateCard[[#This Row],[Region]]</f>
        <v>D4 HDInsightC</v>
      </c>
      <c r="B7667" s="775"/>
      <c r="C7667" s="775" t="s">
        <v>87</v>
      </c>
      <c r="D7667" s="775" t="s">
        <v>177</v>
      </c>
      <c r="E7667" s="775">
        <v>1.13113</v>
      </c>
      <c r="F7667" s="775" t="s">
        <v>4078</v>
      </c>
      <c r="G7667" s="775" t="s">
        <v>4227</v>
      </c>
      <c r="H7667" s="775" t="s">
        <v>4228</v>
      </c>
      <c r="I7667" s="775" t="s">
        <v>6039</v>
      </c>
    </row>
    <row r="7668" spans="1:9">
      <c r="A7668" s="775" t="str">
        <f>Table_wabobpsvr_AzureCalc_AzureCalcRateCard[[#This Row],[ServiceName]]&amp;Table_wabobpsvr_AzureCalc_AzureCalcRateCard[[#This Row],[Price_Level]]&amp;Table_wabobpsvr_AzureCalc_AzureCalcRateCard[[#This Row],[Region]]</f>
        <v>D4 HDInsightD</v>
      </c>
      <c r="B7668" s="775"/>
      <c r="C7668" s="775" t="s">
        <v>87</v>
      </c>
      <c r="D7668" s="775" t="s">
        <v>176</v>
      </c>
      <c r="E7668" s="775">
        <v>1.0938399999999999</v>
      </c>
      <c r="F7668" s="775" t="s">
        <v>4078</v>
      </c>
      <c r="G7668" s="775" t="s">
        <v>4227</v>
      </c>
      <c r="H7668" s="775" t="s">
        <v>4228</v>
      </c>
      <c r="I7668" s="775" t="s">
        <v>6039</v>
      </c>
    </row>
    <row r="7669" spans="1:9">
      <c r="A7669" s="775" t="str">
        <f>Table_wabobpsvr_AzureCalc_AzureCalcRateCard[[#This Row],[ServiceName]]&amp;Table_wabobpsvr_AzureCalc_AzureCalcRateCard[[#This Row],[Price_Level]]&amp;Table_wabobpsvr_AzureCalc_AzureCalcRateCard[[#This Row],[Region]]</f>
        <v>D4 HDInsight (Non-Windows)MOSP</v>
      </c>
      <c r="B7669" s="775"/>
      <c r="C7669" s="775" t="s">
        <v>87</v>
      </c>
      <c r="D7669" s="775" t="s">
        <v>606</v>
      </c>
      <c r="E7669" s="775">
        <v>0.68400000000000005</v>
      </c>
      <c r="F7669" s="775" t="s">
        <v>4079</v>
      </c>
      <c r="G7669" s="775" t="s">
        <v>4235</v>
      </c>
      <c r="H7669" s="775" t="s">
        <v>4235</v>
      </c>
      <c r="I7669" s="775" t="s">
        <v>6040</v>
      </c>
    </row>
    <row r="7670" spans="1:9">
      <c r="A7670" s="1039" t="str">
        <f>Table_wabobpsvr_AzureCalc_AzureCalcRateCard[[#This Row],[ServiceName]]&amp;Table_wabobpsvr_AzureCalc_AzureCalcRateCard[[#This Row],[Price_Level]]&amp;Table_wabobpsvr_AzureCalc_AzureCalcRateCard[[#This Row],[Region]]</f>
        <v>D4 HDInsight (Non-Windows)A</v>
      </c>
      <c r="B7670" s="1039"/>
      <c r="C7670" s="1039" t="s">
        <v>87</v>
      </c>
      <c r="D7670" s="1039" t="s">
        <v>174</v>
      </c>
      <c r="E7670" s="1039">
        <v>0.66300000000000003</v>
      </c>
      <c r="F7670" s="1039" t="s">
        <v>4079</v>
      </c>
      <c r="G7670" s="775" t="s">
        <v>4229</v>
      </c>
      <c r="H7670" s="775" t="s">
        <v>4230</v>
      </c>
      <c r="I7670" s="775" t="s">
        <v>6040</v>
      </c>
    </row>
    <row r="7671" spans="1:9">
      <c r="A7671" s="1039" t="str">
        <f>Table_wabobpsvr_AzureCalc_AzureCalcRateCard[[#This Row],[ServiceName]]&amp;Table_wabobpsvr_AzureCalc_AzureCalcRateCard[[#This Row],[Price_Level]]&amp;Table_wabobpsvr_AzureCalc_AzureCalcRateCard[[#This Row],[Region]]</f>
        <v>D4 HDInsight (Non-Windows)B</v>
      </c>
      <c r="B7671" s="1039"/>
      <c r="C7671" s="1039" t="s">
        <v>87</v>
      </c>
      <c r="D7671" s="1039" t="s">
        <v>175</v>
      </c>
      <c r="E7671" s="1039">
        <v>0.64300000000000002</v>
      </c>
      <c r="F7671" s="1039" t="s">
        <v>4079</v>
      </c>
      <c r="G7671" s="775" t="s">
        <v>4229</v>
      </c>
      <c r="H7671" s="775" t="s">
        <v>4230</v>
      </c>
      <c r="I7671" s="775" t="s">
        <v>6040</v>
      </c>
    </row>
    <row r="7672" spans="1:9">
      <c r="A7672" s="1039" t="str">
        <f>Table_wabobpsvr_AzureCalc_AzureCalcRateCard[[#This Row],[ServiceName]]&amp;Table_wabobpsvr_AzureCalc_AzureCalcRateCard[[#This Row],[Price_Level]]&amp;Table_wabobpsvr_AzureCalc_AzureCalcRateCard[[#This Row],[Region]]</f>
        <v>D4 HDInsight (Non-Windows)C</v>
      </c>
      <c r="B7672" s="1039"/>
      <c r="C7672" s="1039" t="s">
        <v>87</v>
      </c>
      <c r="D7672" s="1039" t="s">
        <v>177</v>
      </c>
      <c r="E7672" s="1039">
        <v>0.622</v>
      </c>
      <c r="F7672" s="1039" t="s">
        <v>4079</v>
      </c>
      <c r="G7672" s="775" t="s">
        <v>4229</v>
      </c>
      <c r="H7672" s="775" t="s">
        <v>4230</v>
      </c>
      <c r="I7672" s="775" t="s">
        <v>6040</v>
      </c>
    </row>
    <row r="7673" spans="1:9">
      <c r="A7673" s="1039" t="str">
        <f>Table_wabobpsvr_AzureCalc_AzureCalcRateCard[[#This Row],[ServiceName]]&amp;Table_wabobpsvr_AzureCalc_AzureCalcRateCard[[#This Row],[Price_Level]]&amp;Table_wabobpsvr_AzureCalc_AzureCalcRateCard[[#This Row],[Region]]</f>
        <v>D4 HDInsight (Non-Windows)D</v>
      </c>
      <c r="B7673" s="1039"/>
      <c r="C7673" s="1039" t="s">
        <v>87</v>
      </c>
      <c r="D7673" s="1039" t="s">
        <v>176</v>
      </c>
      <c r="E7673" s="1039">
        <v>0.60199999999999998</v>
      </c>
      <c r="F7673" s="1039" t="s">
        <v>4079</v>
      </c>
      <c r="G7673" s="775" t="s">
        <v>4229</v>
      </c>
      <c r="H7673" s="775" t="s">
        <v>4230</v>
      </c>
      <c r="I7673" s="775" t="s">
        <v>6040</v>
      </c>
    </row>
    <row r="7674" spans="1:9">
      <c r="A7674" s="775" t="str">
        <f>Table_wabobpsvr_AzureCalc_AzureCalcRateCard[[#This Row],[ServiceName]]&amp;Table_wabobpsvr_AzureCalc_AzureCalcRateCard[[#This Row],[Price_Level]]&amp;Table_wabobpsvr_AzureCalc_AzureCalcRateCard[[#This Row],[Region]]</f>
        <v>D12 HDInsightMOSP</v>
      </c>
      <c r="B7674" s="775"/>
      <c r="C7674" s="775" t="s">
        <v>87</v>
      </c>
      <c r="D7674" s="775" t="s">
        <v>606</v>
      </c>
      <c r="E7674" s="775">
        <v>0.76</v>
      </c>
      <c r="F7674" s="775" t="s">
        <v>4003</v>
      </c>
      <c r="G7674" s="775" t="s">
        <v>4235</v>
      </c>
      <c r="H7674" s="775" t="s">
        <v>4235</v>
      </c>
      <c r="I7674" s="775" t="s">
        <v>6041</v>
      </c>
    </row>
    <row r="7675" spans="1:9">
      <c r="A7675" s="775" t="str">
        <f>Table_wabobpsvr_AzureCalc_AzureCalcRateCard[[#This Row],[ServiceName]]&amp;Table_wabobpsvr_AzureCalc_AzureCalcRateCard[[#This Row],[Price_Level]]&amp;Table_wabobpsvr_AzureCalc_AzureCalcRateCard[[#This Row],[Region]]</f>
        <v>D12 HDInsightA</v>
      </c>
      <c r="B7675" s="775"/>
      <c r="C7675" s="775" t="s">
        <v>87</v>
      </c>
      <c r="D7675" s="775" t="s">
        <v>174</v>
      </c>
      <c r="E7675" s="775">
        <v>0.73719999999999997</v>
      </c>
      <c r="F7675" s="775" t="s">
        <v>4003</v>
      </c>
      <c r="G7675" s="775" t="s">
        <v>4231</v>
      </c>
      <c r="H7675" s="775" t="s">
        <v>4232</v>
      </c>
      <c r="I7675" s="775" t="s">
        <v>6041</v>
      </c>
    </row>
    <row r="7676" spans="1:9">
      <c r="A7676" s="775" t="str">
        <f>Table_wabobpsvr_AzureCalc_AzureCalcRateCard[[#This Row],[ServiceName]]&amp;Table_wabobpsvr_AzureCalc_AzureCalcRateCard[[#This Row],[Price_Level]]&amp;Table_wabobpsvr_AzureCalc_AzureCalcRateCard[[#This Row],[Region]]</f>
        <v>D12 HDInsightB</v>
      </c>
      <c r="B7676" s="775"/>
      <c r="C7676" s="775" t="s">
        <v>87</v>
      </c>
      <c r="D7676" s="775" t="s">
        <v>175</v>
      </c>
      <c r="E7676" s="775">
        <v>0.71440000000000003</v>
      </c>
      <c r="F7676" s="775" t="s">
        <v>4003</v>
      </c>
      <c r="G7676" s="775" t="s">
        <v>4231</v>
      </c>
      <c r="H7676" s="775" t="s">
        <v>4232</v>
      </c>
      <c r="I7676" s="775" t="s">
        <v>6041</v>
      </c>
    </row>
    <row r="7677" spans="1:9">
      <c r="A7677" s="1039" t="str">
        <f>Table_wabobpsvr_AzureCalc_AzureCalcRateCard[[#This Row],[ServiceName]]&amp;Table_wabobpsvr_AzureCalc_AzureCalcRateCard[[#This Row],[Price_Level]]&amp;Table_wabobpsvr_AzureCalc_AzureCalcRateCard[[#This Row],[Region]]</f>
        <v>D12 HDInsightC</v>
      </c>
      <c r="B7677" s="1039"/>
      <c r="C7677" s="1039" t="s">
        <v>87</v>
      </c>
      <c r="D7677" s="1039" t="s">
        <v>177</v>
      </c>
      <c r="E7677" s="1039">
        <v>0.69159999999999999</v>
      </c>
      <c r="F7677" s="1039" t="s">
        <v>4003</v>
      </c>
      <c r="G7677" s="775" t="s">
        <v>4231</v>
      </c>
      <c r="H7677" s="775" t="s">
        <v>4232</v>
      </c>
      <c r="I7677" s="775" t="s">
        <v>6041</v>
      </c>
    </row>
    <row r="7678" spans="1:9">
      <c r="A7678" s="1039" t="str">
        <f>Table_wabobpsvr_AzureCalc_AzureCalcRateCard[[#This Row],[ServiceName]]&amp;Table_wabobpsvr_AzureCalc_AzureCalcRateCard[[#This Row],[Price_Level]]&amp;Table_wabobpsvr_AzureCalc_AzureCalcRateCard[[#This Row],[Region]]</f>
        <v>D12 HDInsightD</v>
      </c>
      <c r="B7678" s="1039"/>
      <c r="C7678" s="1039" t="s">
        <v>87</v>
      </c>
      <c r="D7678" s="1039" t="s">
        <v>176</v>
      </c>
      <c r="E7678" s="1039">
        <v>0.66879999999999995</v>
      </c>
      <c r="F7678" s="1039" t="s">
        <v>4003</v>
      </c>
      <c r="G7678" s="775" t="s">
        <v>4231</v>
      </c>
      <c r="H7678" s="775" t="s">
        <v>4232</v>
      </c>
      <c r="I7678" s="775" t="s">
        <v>6041</v>
      </c>
    </row>
    <row r="7679" spans="1:9">
      <c r="A7679" s="1039" t="str">
        <f>Table_wabobpsvr_AzureCalc_AzureCalcRateCard[[#This Row],[ServiceName]]&amp;Table_wabobpsvr_AzureCalc_AzureCalcRateCard[[#This Row],[Price_Level]]&amp;Table_wabobpsvr_AzureCalc_AzureCalcRateCard[[#This Row],[Region]]</f>
        <v>A5 Cloud ServicesD16</v>
      </c>
      <c r="B7679" s="1039">
        <v>16</v>
      </c>
      <c r="C7679" s="1039" t="s">
        <v>680</v>
      </c>
      <c r="D7679" s="1039" t="s">
        <v>176</v>
      </c>
      <c r="E7679" s="1039">
        <v>0.22336</v>
      </c>
      <c r="F7679" s="1039" t="s">
        <v>688</v>
      </c>
      <c r="G7679" s="775" t="s">
        <v>3015</v>
      </c>
      <c r="H7679" s="775" t="s">
        <v>3016</v>
      </c>
      <c r="I7679" s="775" t="s">
        <v>4235</v>
      </c>
    </row>
    <row r="7680" spans="1:9">
      <c r="A7680" s="775" t="str">
        <f>Table_wabobpsvr_AzureCalc_AzureCalcRateCard[[#This Row],[ServiceName]]&amp;Table_wabobpsvr_AzureCalc_AzureCalcRateCard[[#This Row],[Price_Level]]&amp;Table_wabobpsvr_AzureCalc_AzureCalcRateCard[[#This Row],[Region]]</f>
        <v>A5 VM (Windows)MOSP16</v>
      </c>
      <c r="B7680" s="775">
        <v>16</v>
      </c>
      <c r="C7680" s="775" t="s">
        <v>87</v>
      </c>
      <c r="D7680" s="775" t="s">
        <v>606</v>
      </c>
      <c r="E7680" s="775">
        <v>0.34899999999999998</v>
      </c>
      <c r="F7680" s="775" t="s">
        <v>690</v>
      </c>
      <c r="G7680" s="775" t="s">
        <v>4235</v>
      </c>
      <c r="H7680" s="775" t="s">
        <v>4235</v>
      </c>
      <c r="I7680" s="775" t="s">
        <v>4235</v>
      </c>
    </row>
    <row r="7681" spans="1:9">
      <c r="A7681" s="775" t="str">
        <f>Table_wabobpsvr_AzureCalc_AzureCalcRateCard[[#This Row],[ServiceName]]&amp;Table_wabobpsvr_AzureCalc_AzureCalcRateCard[[#This Row],[Price_Level]]&amp;Table_wabobpsvr_AzureCalc_AzureCalcRateCard[[#This Row],[Region]]</f>
        <v>Standard S2 Secondary Database DaysD16</v>
      </c>
      <c r="B7681" s="775">
        <v>16</v>
      </c>
      <c r="C7681" s="775" t="s">
        <v>1071</v>
      </c>
      <c r="D7681" s="775" t="s">
        <v>176</v>
      </c>
      <c r="E7681" s="775">
        <v>1.76</v>
      </c>
      <c r="F7681" s="775" t="s">
        <v>1377</v>
      </c>
      <c r="G7681" s="775" t="s">
        <v>3439</v>
      </c>
      <c r="H7681" s="775" t="s">
        <v>3438</v>
      </c>
      <c r="I7681" s="775" t="s">
        <v>4235</v>
      </c>
    </row>
    <row r="7682" spans="1:9">
      <c r="A7682" s="775" t="str">
        <f>Table_wabobpsvr_AzureCalc_AzureCalcRateCard[[#This Row],[ServiceName]]&amp;Table_wabobpsvr_AzureCalc_AzureCalcRateCard[[#This Row],[Price_Level]]&amp;Table_wabobpsvr_AzureCalc_AzureCalcRateCard[[#This Row],[Region]]</f>
        <v>A10 HDInsightMOSP16</v>
      </c>
      <c r="B7682" s="775">
        <v>16</v>
      </c>
      <c r="C7682" s="775" t="s">
        <v>87</v>
      </c>
      <c r="D7682" s="775" t="s">
        <v>606</v>
      </c>
      <c r="E7682" s="775">
        <v>1.89</v>
      </c>
      <c r="F7682" s="775" t="s">
        <v>3660</v>
      </c>
      <c r="G7682" s="775" t="s">
        <v>4235</v>
      </c>
      <c r="H7682" s="775" t="s">
        <v>4235</v>
      </c>
      <c r="I7682" s="775" t="s">
        <v>4235</v>
      </c>
    </row>
    <row r="7683" spans="1:9">
      <c r="A7683" s="775" t="str">
        <f>Table_wabobpsvr_AzureCalc_AzureCalcRateCard[[#This Row],[ServiceName]]&amp;Table_wabobpsvr_AzureCalc_AzureCalcRateCard[[#This Row],[Price_Level]]&amp;Table_wabobpsvr_AzureCalc_AzureCalcRateCard[[#This Row],[Region]]</f>
        <v>Standard S3 Database DaysA16</v>
      </c>
      <c r="B7683" s="775">
        <v>16</v>
      </c>
      <c r="C7683" s="775" t="s">
        <v>87</v>
      </c>
      <c r="D7683" s="775" t="s">
        <v>174</v>
      </c>
      <c r="E7683" s="775">
        <v>0.21659999999999999</v>
      </c>
      <c r="F7683" s="775" t="s">
        <v>3081</v>
      </c>
      <c r="G7683" s="775" t="s">
        <v>3095</v>
      </c>
      <c r="H7683" s="775" t="s">
        <v>3096</v>
      </c>
      <c r="I7683" s="775" t="s">
        <v>4235</v>
      </c>
    </row>
    <row r="7684" spans="1:9">
      <c r="A7684" s="775" t="str">
        <f>Table_wabobpsvr_AzureCalc_AzureCalcRateCard[[#This Row],[ServiceName]]&amp;Table_wabobpsvr_AzureCalc_AzureCalcRateCard[[#This Row],[Price_Level]]&amp;Table_wabobpsvr_AzureCalc_AzureCalcRateCard[[#This Row],[Region]]</f>
        <v>Standard S3 Database DaysB16</v>
      </c>
      <c r="B7684" s="775">
        <v>16</v>
      </c>
      <c r="C7684" s="775" t="s">
        <v>87</v>
      </c>
      <c r="D7684" s="775" t="s">
        <v>175</v>
      </c>
      <c r="E7684" s="775">
        <v>0.2099</v>
      </c>
      <c r="F7684" s="775" t="s">
        <v>3081</v>
      </c>
      <c r="G7684" s="775" t="s">
        <v>3095</v>
      </c>
      <c r="H7684" s="775" t="s">
        <v>3097</v>
      </c>
      <c r="I7684" s="775" t="s">
        <v>4235</v>
      </c>
    </row>
    <row r="7685" spans="1:9">
      <c r="A7685" s="775" t="str">
        <f>Table_wabobpsvr_AzureCalc_AzureCalcRateCard[[#This Row],[ServiceName]]&amp;Table_wabobpsvr_AzureCalc_AzureCalcRateCard[[#This Row],[Price_Level]]&amp;Table_wabobpsvr_AzureCalc_AzureCalcRateCard[[#This Row],[Region]]</f>
        <v>Standard S3 Database DaysC</v>
      </c>
      <c r="B7685" s="775"/>
      <c r="C7685" s="775" t="s">
        <v>87</v>
      </c>
      <c r="D7685" s="775" t="s">
        <v>177</v>
      </c>
      <c r="E7685" s="775">
        <v>0.20319999999999999</v>
      </c>
      <c r="F7685" s="775" t="s">
        <v>3081</v>
      </c>
      <c r="G7685" s="775" t="s">
        <v>3095</v>
      </c>
      <c r="H7685" s="775" t="s">
        <v>3096</v>
      </c>
      <c r="I7685" s="775" t="s">
        <v>4235</v>
      </c>
    </row>
    <row r="7686" spans="1:9">
      <c r="A7686" s="1039" t="str">
        <f>Table_wabobpsvr_AzureCalc_AzureCalcRateCard[[#This Row],[ServiceName]]&amp;Table_wabobpsvr_AzureCalc_AzureCalcRateCard[[#This Row],[Price_Level]]&amp;Table_wabobpsvr_AzureCalc_AzureCalcRateCard[[#This Row],[Region]]</f>
        <v>Standard S3 Database DaysD</v>
      </c>
      <c r="B7686" s="1039"/>
      <c r="C7686" s="1039" t="s">
        <v>87</v>
      </c>
      <c r="D7686" s="1039" t="s">
        <v>176</v>
      </c>
      <c r="E7686" s="1039">
        <v>0.19650000000000001</v>
      </c>
      <c r="F7686" s="1039" t="s">
        <v>3081</v>
      </c>
      <c r="G7686" s="775" t="s">
        <v>3095</v>
      </c>
      <c r="H7686" s="775" t="s">
        <v>3096</v>
      </c>
      <c r="I7686" s="775" t="s">
        <v>4235</v>
      </c>
    </row>
    <row r="7687" spans="1:9">
      <c r="A7687" s="775" t="str">
        <f>Table_wabobpsvr_AzureCalc_AzureCalcRateCard[[#This Row],[ServiceName]]&amp;Table_wabobpsvr_AzureCalc_AzureCalcRateCard[[#This Row],[Price_Level]]&amp;Table_wabobpsvr_AzureCalc_AzureCalcRateCard[[#This Row],[Region]]</f>
        <v>A11 Cloud ServicesB11</v>
      </c>
      <c r="B7687" s="775">
        <v>11</v>
      </c>
      <c r="C7687" s="775" t="s">
        <v>680</v>
      </c>
      <c r="D7687" s="775" t="s">
        <v>175</v>
      </c>
      <c r="E7687" s="775">
        <v>3.7130000000000001</v>
      </c>
      <c r="F7687" s="775" t="s">
        <v>1214</v>
      </c>
      <c r="G7687" s="775" t="s">
        <v>4262</v>
      </c>
      <c r="H7687" s="775" t="s">
        <v>4263</v>
      </c>
      <c r="I7687" s="775" t="s">
        <v>6042</v>
      </c>
    </row>
    <row r="7688" spans="1:9">
      <c r="A7688" s="775" t="str">
        <f>Table_wabobpsvr_AzureCalc_AzureCalcRateCard[[#This Row],[ServiceName]]&amp;Table_wabobpsvr_AzureCalc_AzureCalcRateCard[[#This Row],[Price_Level]]&amp;Table_wabobpsvr_AzureCalc_AzureCalcRateCard[[#This Row],[Region]]</f>
        <v>A11 Cloud ServicesC11</v>
      </c>
      <c r="B7688" s="775">
        <v>11</v>
      </c>
      <c r="C7688" s="775" t="s">
        <v>680</v>
      </c>
      <c r="D7688" s="775" t="s">
        <v>177</v>
      </c>
      <c r="E7688" s="775">
        <v>3.5939999999999999</v>
      </c>
      <c r="F7688" s="775" t="s">
        <v>1214</v>
      </c>
      <c r="G7688" s="775" t="s">
        <v>4262</v>
      </c>
      <c r="H7688" s="775" t="s">
        <v>4263</v>
      </c>
      <c r="I7688" s="775" t="s">
        <v>6042</v>
      </c>
    </row>
    <row r="7689" spans="1:9">
      <c r="A7689" s="775" t="str">
        <f>Table_wabobpsvr_AzureCalc_AzureCalcRateCard[[#This Row],[ServiceName]]&amp;Table_wabobpsvr_AzureCalc_AzureCalcRateCard[[#This Row],[Price_Level]]&amp;Table_wabobpsvr_AzureCalc_AzureCalcRateCard[[#This Row],[Region]]</f>
        <v>A11 Cloud ServicesD11</v>
      </c>
      <c r="B7689" s="775">
        <v>11</v>
      </c>
      <c r="C7689" s="775" t="s">
        <v>680</v>
      </c>
      <c r="D7689" s="775" t="s">
        <v>176</v>
      </c>
      <c r="E7689" s="775">
        <v>3.476</v>
      </c>
      <c r="F7689" s="775" t="s">
        <v>1214</v>
      </c>
      <c r="G7689" s="775" t="s">
        <v>4262</v>
      </c>
      <c r="H7689" s="775" t="s">
        <v>4263</v>
      </c>
      <c r="I7689" s="775" t="s">
        <v>6042</v>
      </c>
    </row>
    <row r="7690" spans="1:9">
      <c r="A7690" s="775" t="str">
        <f>Table_wabobpsvr_AzureCalc_AzureCalcRateCard[[#This Row],[ServiceName]]&amp;Table_wabobpsvr_AzureCalc_AzureCalcRateCard[[#This Row],[Price_Level]]&amp;Table_wabobpsvr_AzureCalc_AzureCalcRateCard[[#This Row],[Region]]</f>
        <v>A11 Cloud ServicesD8</v>
      </c>
      <c r="B7690" s="775">
        <v>8</v>
      </c>
      <c r="C7690" s="775" t="s">
        <v>680</v>
      </c>
      <c r="D7690" s="775" t="s">
        <v>176</v>
      </c>
      <c r="E7690" s="775">
        <v>3.08</v>
      </c>
      <c r="F7690" s="775" t="s">
        <v>1214</v>
      </c>
      <c r="G7690" s="775" t="s">
        <v>4266</v>
      </c>
      <c r="H7690" s="775" t="s">
        <v>4267</v>
      </c>
      <c r="I7690" s="775" t="s">
        <v>6043</v>
      </c>
    </row>
    <row r="7691" spans="1:9">
      <c r="A7691" s="775" t="str">
        <f>Table_wabobpsvr_AzureCalc_AzureCalcRateCard[[#This Row],[ServiceName]]&amp;Table_wabobpsvr_AzureCalc_AzureCalcRateCard[[#This Row],[Price_Level]]&amp;Table_wabobpsvr_AzureCalc_AzureCalcRateCard[[#This Row],[Region]]</f>
        <v>A11 Cloud ServicesMOSP11</v>
      </c>
      <c r="B7691" s="775">
        <v>11</v>
      </c>
      <c r="C7691" s="775" t="s">
        <v>680</v>
      </c>
      <c r="D7691" s="775" t="s">
        <v>606</v>
      </c>
      <c r="E7691" s="775">
        <v>3.95</v>
      </c>
      <c r="F7691" s="775" t="s">
        <v>1214</v>
      </c>
      <c r="G7691" s="775" t="s">
        <v>4235</v>
      </c>
      <c r="H7691" s="775" t="s">
        <v>4235</v>
      </c>
      <c r="I7691" s="775" t="s">
        <v>6042</v>
      </c>
    </row>
    <row r="7692" spans="1:9">
      <c r="A7692" s="1039" t="str">
        <f>Table_wabobpsvr_AzureCalc_AzureCalcRateCard[[#This Row],[ServiceName]]&amp;Table_wabobpsvr_AzureCalc_AzureCalcRateCard[[#This Row],[Price_Level]]&amp;Table_wabobpsvr_AzureCalc_AzureCalcRateCard[[#This Row],[Region]]</f>
        <v>A8 VM (Windows)A5</v>
      </c>
      <c r="B7692" s="1039">
        <v>5</v>
      </c>
      <c r="C7692" s="1039" t="s">
        <v>87</v>
      </c>
      <c r="D7692" s="1039" t="s">
        <v>174</v>
      </c>
      <c r="E7692" s="1039">
        <v>1.0701799999999999</v>
      </c>
      <c r="F7692" s="1039" t="s">
        <v>698</v>
      </c>
      <c r="G7692" s="775" t="s">
        <v>2303</v>
      </c>
      <c r="H7692" s="775" t="s">
        <v>2304</v>
      </c>
      <c r="I7692" s="775" t="s">
        <v>5930</v>
      </c>
    </row>
    <row r="7693" spans="1:9">
      <c r="A7693" s="775" t="str">
        <f>Table_wabobpsvr_AzureCalc_AzureCalcRateCard[[#This Row],[ServiceName]]&amp;Table_wabobpsvr_AzureCalc_AzureCalcRateCard[[#This Row],[Price_Level]]&amp;Table_wabobpsvr_AzureCalc_AzureCalcRateCard[[#This Row],[Region]]</f>
        <v>ExpressRoute (Metered) 10 Gbps ConnectionsA1</v>
      </c>
      <c r="B7693" s="775">
        <v>1</v>
      </c>
      <c r="C7693" s="775" t="s">
        <v>7427</v>
      </c>
      <c r="D7693" s="775" t="s">
        <v>174</v>
      </c>
      <c r="E7693" s="775">
        <v>4850</v>
      </c>
      <c r="F7693" s="775" t="s">
        <v>7391</v>
      </c>
      <c r="G7693" s="775" t="s">
        <v>7557</v>
      </c>
      <c r="H7693" s="775" t="s">
        <v>7558</v>
      </c>
      <c r="I7693" s="775" t="s">
        <v>7446</v>
      </c>
    </row>
    <row r="7694" spans="1:9">
      <c r="A7694" s="775" t="str">
        <f>Table_wabobpsvr_AzureCalc_AzureCalcRateCard[[#This Row],[ServiceName]]&amp;Table_wabobpsvr_AzureCalc_AzureCalcRateCard[[#This Row],[Price_Level]]&amp;Table_wabobpsvr_AzureCalc_AzureCalcRateCard[[#This Row],[Region]]</f>
        <v>ExpressRoute (Unlimited) 2 Gbps ConnectionsA3</v>
      </c>
      <c r="B7694" s="775">
        <v>3</v>
      </c>
      <c r="C7694" s="775" t="s">
        <v>7427</v>
      </c>
      <c r="D7694" s="775" t="s">
        <v>174</v>
      </c>
      <c r="E7694" s="775">
        <v>11058</v>
      </c>
      <c r="F7694" s="775" t="s">
        <v>7406</v>
      </c>
      <c r="G7694" s="775" t="s">
        <v>7545</v>
      </c>
      <c r="H7694" s="775" t="s">
        <v>7546</v>
      </c>
      <c r="I7694" s="775" t="s">
        <v>7466</v>
      </c>
    </row>
    <row r="7695" spans="1:9">
      <c r="A7695" s="775" t="str">
        <f>Table_wabobpsvr_AzureCalc_AzureCalcRateCard[[#This Row],[ServiceName]]&amp;Table_wabobpsvr_AzureCalc_AzureCalcRateCard[[#This Row],[Price_Level]]&amp;Table_wabobpsvr_AzureCalc_AzureCalcRateCard[[#This Row],[Region]]</f>
        <v>ExpressRoute (Unlimited) 200 Mbps ConnectionsA3</v>
      </c>
      <c r="B7695" s="775">
        <v>3</v>
      </c>
      <c r="C7695" s="775" t="s">
        <v>7427</v>
      </c>
      <c r="D7695" s="775" t="s">
        <v>174</v>
      </c>
      <c r="E7695" s="775">
        <v>1115.5</v>
      </c>
      <c r="F7695" s="775" t="s">
        <v>7403</v>
      </c>
      <c r="G7695" s="775" t="s">
        <v>7547</v>
      </c>
      <c r="H7695" s="775" t="s">
        <v>7548</v>
      </c>
      <c r="I7695" s="775" t="s">
        <v>7468</v>
      </c>
    </row>
    <row r="7696" spans="1:9">
      <c r="A7696" s="775" t="str">
        <f>Table_wabobpsvr_AzureCalc_AzureCalcRateCard[[#This Row],[ServiceName]]&amp;Table_wabobpsvr_AzureCalc_AzureCalcRateCard[[#This Row],[Price_Level]]&amp;Table_wabobpsvr_AzureCalc_AzureCalcRateCard[[#This Row],[Region]]</f>
        <v>ExpressRoute (Unlimited) 10 Gbps ConnectionsA3</v>
      </c>
      <c r="B7696" s="775">
        <v>3</v>
      </c>
      <c r="C7696" s="775" t="s">
        <v>7427</v>
      </c>
      <c r="D7696" s="775" t="s">
        <v>174</v>
      </c>
      <c r="E7696" s="775">
        <v>49761</v>
      </c>
      <c r="F7696" s="775" t="s">
        <v>7408</v>
      </c>
      <c r="G7696" s="775" t="s">
        <v>7541</v>
      </c>
      <c r="H7696" s="775" t="s">
        <v>7542</v>
      </c>
      <c r="I7696" s="775" t="s">
        <v>7462</v>
      </c>
    </row>
    <row r="7697" spans="1:9">
      <c r="A7697" s="775" t="str">
        <f>Table_wabobpsvr_AzureCalc_AzureCalcRateCard[[#This Row],[ServiceName]]&amp;Table_wabobpsvr_AzureCalc_AzureCalcRateCard[[#This Row],[Price_Level]]&amp;Table_wabobpsvr_AzureCalc_AzureCalcRateCard[[#This Row],[Region]]</f>
        <v>Standard_D1 Cloud ServicesB</v>
      </c>
      <c r="B7697" s="775"/>
      <c r="C7697" s="775" t="s">
        <v>87</v>
      </c>
      <c r="D7697" s="775" t="s">
        <v>175</v>
      </c>
      <c r="E7697" s="775">
        <v>0.18423999999999999</v>
      </c>
      <c r="F7697" s="775" t="s">
        <v>1106</v>
      </c>
      <c r="G7697" s="775" t="s">
        <v>2588</v>
      </c>
      <c r="H7697" s="775" t="s">
        <v>2589</v>
      </c>
      <c r="I7697" s="775" t="s">
        <v>4235</v>
      </c>
    </row>
    <row r="7698" spans="1:9">
      <c r="A7698" s="775" t="str">
        <f>Table_wabobpsvr_AzureCalc_AzureCalcRateCard[[#This Row],[ServiceName]]&amp;Table_wabobpsvr_AzureCalc_AzureCalcRateCard[[#This Row],[Price_Level]]&amp;Table_wabobpsvr_AzureCalc_AzureCalcRateCard[[#This Row],[Region]]</f>
        <v>Standard_D1 Cloud ServicesC16</v>
      </c>
      <c r="B7698" s="775">
        <v>16</v>
      </c>
      <c r="C7698" s="775" t="s">
        <v>87</v>
      </c>
      <c r="D7698" s="775" t="s">
        <v>177</v>
      </c>
      <c r="E7698" s="775">
        <v>0.17835999999999999</v>
      </c>
      <c r="F7698" s="775" t="s">
        <v>1106</v>
      </c>
      <c r="G7698" s="775" t="s">
        <v>2588</v>
      </c>
      <c r="H7698" s="775" t="s">
        <v>2589</v>
      </c>
      <c r="I7698" s="775" t="s">
        <v>4235</v>
      </c>
    </row>
    <row r="7699" spans="1:9">
      <c r="A7699" s="775" t="str">
        <f>Table_wabobpsvr_AzureCalc_AzureCalcRateCard[[#This Row],[ServiceName]]&amp;Table_wabobpsvr_AzureCalc_AzureCalcRateCard[[#This Row],[Price_Level]]&amp;Table_wabobpsvr_AzureCalc_AzureCalcRateCard[[#This Row],[Region]]</f>
        <v>Standard_D1 Cloud ServicesD16</v>
      </c>
      <c r="B7699" s="775">
        <v>16</v>
      </c>
      <c r="C7699" s="775" t="s">
        <v>87</v>
      </c>
      <c r="D7699" s="775" t="s">
        <v>176</v>
      </c>
      <c r="E7699" s="775">
        <v>0.17247999999999999</v>
      </c>
      <c r="F7699" s="775" t="s">
        <v>1106</v>
      </c>
      <c r="G7699" s="775" t="s">
        <v>2588</v>
      </c>
      <c r="H7699" s="775" t="s">
        <v>2589</v>
      </c>
      <c r="I7699" s="775" t="s">
        <v>4235</v>
      </c>
    </row>
    <row r="7700" spans="1:9">
      <c r="A7700" s="775" t="str">
        <f>Table_wabobpsvr_AzureCalc_AzureCalcRateCard[[#This Row],[ServiceName]]&amp;Table_wabobpsvr_AzureCalc_AzureCalcRateCard[[#This Row],[Price_Level]]&amp;Table_wabobpsvr_AzureCalc_AzureCalcRateCard[[#This Row],[Region]]</f>
        <v>Standard_D1 Cloud ServicesA16</v>
      </c>
      <c r="B7700" s="775">
        <v>16</v>
      </c>
      <c r="C7700" s="775" t="s">
        <v>87</v>
      </c>
      <c r="D7700" s="775" t="s">
        <v>174</v>
      </c>
      <c r="E7700" s="775">
        <v>0.19012000000000001</v>
      </c>
      <c r="F7700" s="775" t="s">
        <v>1106</v>
      </c>
      <c r="G7700" s="775" t="s">
        <v>2588</v>
      </c>
      <c r="H7700" s="775" t="s">
        <v>2589</v>
      </c>
      <c r="I7700" s="775" t="s">
        <v>4235</v>
      </c>
    </row>
    <row r="7701" spans="1:9">
      <c r="A7701" s="1039" t="str">
        <f>Table_wabobpsvr_AzureCalc_AzureCalcRateCard[[#This Row],[ServiceName]]&amp;Table_wabobpsvr_AzureCalc_AzureCalcRateCard[[#This Row],[Price_Level]]&amp;Table_wabobpsvr_AzureCalc_AzureCalcRateCard[[#This Row],[Region]]</f>
        <v>Standard_D1 VM (Non-Windows)A</v>
      </c>
      <c r="B7701" s="1039"/>
      <c r="C7701" s="1039" t="s">
        <v>87</v>
      </c>
      <c r="D7701" s="1039" t="s">
        <v>174</v>
      </c>
      <c r="E7701" s="1039">
        <v>0.1164</v>
      </c>
      <c r="F7701" s="1039" t="s">
        <v>1107</v>
      </c>
      <c r="G7701" s="775" t="s">
        <v>2701</v>
      </c>
      <c r="H7701" s="775" t="s">
        <v>2702</v>
      </c>
      <c r="I7701" s="775" t="s">
        <v>4235</v>
      </c>
    </row>
    <row r="7702" spans="1:9">
      <c r="A7702" s="775" t="str">
        <f>Table_wabobpsvr_AzureCalc_AzureCalcRateCard[[#This Row],[ServiceName]]&amp;Table_wabobpsvr_AzureCalc_AzureCalcRateCard[[#This Row],[Price_Level]]&amp;Table_wabobpsvr_AzureCalc_AzureCalcRateCard[[#This Row],[Region]]</f>
        <v>Standard_D1 VM (Non-Windows)B</v>
      </c>
      <c r="B7702" s="775"/>
      <c r="C7702" s="775" t="s">
        <v>87</v>
      </c>
      <c r="D7702" s="775" t="s">
        <v>175</v>
      </c>
      <c r="E7702" s="775">
        <v>0.1128</v>
      </c>
      <c r="F7702" s="775" t="s">
        <v>1107</v>
      </c>
      <c r="G7702" s="775" t="s">
        <v>2701</v>
      </c>
      <c r="H7702" s="775" t="s">
        <v>2702</v>
      </c>
      <c r="I7702" s="775" t="s">
        <v>4235</v>
      </c>
    </row>
    <row r="7703" spans="1:9">
      <c r="A7703" s="775" t="str">
        <f>Table_wabobpsvr_AzureCalc_AzureCalcRateCard[[#This Row],[ServiceName]]&amp;Table_wabobpsvr_AzureCalc_AzureCalcRateCard[[#This Row],[Price_Level]]&amp;Table_wabobpsvr_AzureCalc_AzureCalcRateCard[[#This Row],[Region]]</f>
        <v>Standard_D1 VM (Non-Windows)C</v>
      </c>
      <c r="B7703" s="775"/>
      <c r="C7703" s="775" t="s">
        <v>87</v>
      </c>
      <c r="D7703" s="775" t="s">
        <v>177</v>
      </c>
      <c r="E7703" s="775">
        <v>0.10920000000000001</v>
      </c>
      <c r="F7703" s="775" t="s">
        <v>1107</v>
      </c>
      <c r="G7703" s="775" t="s">
        <v>2701</v>
      </c>
      <c r="H7703" s="775" t="s">
        <v>2702</v>
      </c>
      <c r="I7703" s="775" t="s">
        <v>4235</v>
      </c>
    </row>
    <row r="7704" spans="1:9">
      <c r="A7704" s="775" t="str">
        <f>Table_wabobpsvr_AzureCalc_AzureCalcRateCard[[#This Row],[ServiceName]]&amp;Table_wabobpsvr_AzureCalc_AzureCalcRateCard[[#This Row],[Price_Level]]&amp;Table_wabobpsvr_AzureCalc_AzureCalcRateCard[[#This Row],[Region]]</f>
        <v>Standard_D1 VM (Non-Windows)D</v>
      </c>
      <c r="B7704" s="775"/>
      <c r="C7704" s="775" t="s">
        <v>87</v>
      </c>
      <c r="D7704" s="775" t="s">
        <v>176</v>
      </c>
      <c r="E7704" s="775">
        <v>0.1056</v>
      </c>
      <c r="F7704" s="775" t="s">
        <v>1107</v>
      </c>
      <c r="G7704" s="775" t="s">
        <v>2701</v>
      </c>
      <c r="H7704" s="775" t="s">
        <v>2702</v>
      </c>
      <c r="I7704" s="775" t="s">
        <v>4235</v>
      </c>
    </row>
    <row r="7705" spans="1:9">
      <c r="A7705" s="775" t="str">
        <f>Table_wabobpsvr_AzureCalc_AzureCalcRateCard[[#This Row],[ServiceName]]&amp;Table_wabobpsvr_AzureCalc_AzureCalcRateCard[[#This Row],[Price_Level]]&amp;Table_wabobpsvr_AzureCalc_AzureCalcRateCard[[#This Row],[Region]]</f>
        <v>Standard_D1 VM (Windows)A16</v>
      </c>
      <c r="B7705" s="775">
        <v>16</v>
      </c>
      <c r="C7705" s="775" t="s">
        <v>87</v>
      </c>
      <c r="D7705" s="775" t="s">
        <v>174</v>
      </c>
      <c r="E7705" s="775">
        <v>0.19012000000000001</v>
      </c>
      <c r="F7705" s="775" t="s">
        <v>1108</v>
      </c>
      <c r="G7705" s="775" t="s">
        <v>2703</v>
      </c>
      <c r="H7705" s="775" t="s">
        <v>2704</v>
      </c>
      <c r="I7705" s="775" t="s">
        <v>4235</v>
      </c>
    </row>
    <row r="7706" spans="1:9">
      <c r="A7706" s="775" t="str">
        <f>Table_wabobpsvr_AzureCalc_AzureCalcRateCard[[#This Row],[ServiceName]]&amp;Table_wabobpsvr_AzureCalc_AzureCalcRateCard[[#This Row],[Price_Level]]&amp;Table_wabobpsvr_AzureCalc_AzureCalcRateCard[[#This Row],[Region]]</f>
        <v>Standard_D1 VM (Windows)B16</v>
      </c>
      <c r="B7706" s="775">
        <v>16</v>
      </c>
      <c r="C7706" s="775" t="s">
        <v>87</v>
      </c>
      <c r="D7706" s="775" t="s">
        <v>175</v>
      </c>
      <c r="E7706" s="775">
        <v>0.18423999999999999</v>
      </c>
      <c r="F7706" s="775" t="s">
        <v>1108</v>
      </c>
      <c r="G7706" s="775" t="s">
        <v>2703</v>
      </c>
      <c r="H7706" s="775" t="s">
        <v>2704</v>
      </c>
      <c r="I7706" s="775" t="s">
        <v>4235</v>
      </c>
    </row>
    <row r="7707" spans="1:9">
      <c r="A7707" s="1039" t="str">
        <f>Table_wabobpsvr_AzureCalc_AzureCalcRateCard[[#This Row],[ServiceName]]&amp;Table_wabobpsvr_AzureCalc_AzureCalcRateCard[[#This Row],[Price_Level]]&amp;Table_wabobpsvr_AzureCalc_AzureCalcRateCard[[#This Row],[Region]]</f>
        <v>Standard_D1 VM (Windows)C16</v>
      </c>
      <c r="B7707" s="1039">
        <v>16</v>
      </c>
      <c r="C7707" s="1039" t="s">
        <v>87</v>
      </c>
      <c r="D7707" s="1039" t="s">
        <v>177</v>
      </c>
      <c r="E7707" s="1039">
        <v>0.17835999999999999</v>
      </c>
      <c r="F7707" s="1039" t="s">
        <v>1108</v>
      </c>
      <c r="G7707" s="775" t="s">
        <v>2703</v>
      </c>
      <c r="H7707" s="775" t="s">
        <v>2704</v>
      </c>
      <c r="I7707" s="775" t="s">
        <v>4235</v>
      </c>
    </row>
    <row r="7708" spans="1:9">
      <c r="A7708" s="775" t="str">
        <f>Table_wabobpsvr_AzureCalc_AzureCalcRateCard[[#This Row],[ServiceName]]&amp;Table_wabobpsvr_AzureCalc_AzureCalcRateCard[[#This Row],[Price_Level]]&amp;Table_wabobpsvr_AzureCalc_AzureCalcRateCard[[#This Row],[Region]]</f>
        <v>Standard_D1 VM (Windows)D16</v>
      </c>
      <c r="B7708" s="775">
        <v>16</v>
      </c>
      <c r="C7708" s="775" t="s">
        <v>87</v>
      </c>
      <c r="D7708" s="775" t="s">
        <v>176</v>
      </c>
      <c r="E7708" s="775">
        <v>0.17247999999999999</v>
      </c>
      <c r="F7708" s="775" t="s">
        <v>1108</v>
      </c>
      <c r="G7708" s="775" t="s">
        <v>2703</v>
      </c>
      <c r="H7708" s="775" t="s">
        <v>2704</v>
      </c>
      <c r="I7708" s="775" t="s">
        <v>4235</v>
      </c>
    </row>
    <row r="7709" spans="1:9">
      <c r="A7709" s="775" t="str">
        <f>Table_wabobpsvr_AzureCalc_AzureCalcRateCard[[#This Row],[ServiceName]]&amp;Table_wabobpsvr_AzureCalc_AzureCalcRateCard[[#This Row],[Price_Level]]&amp;Table_wabobpsvr_AzureCalc_AzureCalcRateCard[[#This Row],[Region]]</f>
        <v>Standard_D11 Cloud ServicesA</v>
      </c>
      <c r="B7709" s="775"/>
      <c r="C7709" s="775" t="s">
        <v>87</v>
      </c>
      <c r="D7709" s="775" t="s">
        <v>174</v>
      </c>
      <c r="E7709" s="775">
        <v>0.38218000000000002</v>
      </c>
      <c r="F7709" s="775" t="s">
        <v>1109</v>
      </c>
      <c r="G7709" s="775" t="s">
        <v>2590</v>
      </c>
      <c r="H7709" s="775" t="s">
        <v>2591</v>
      </c>
      <c r="I7709" s="775" t="s">
        <v>4235</v>
      </c>
    </row>
    <row r="7710" spans="1:9">
      <c r="A7710" s="775" t="str">
        <f>Table_wabobpsvr_AzureCalc_AzureCalcRateCard[[#This Row],[ServiceName]]&amp;Table_wabobpsvr_AzureCalc_AzureCalcRateCard[[#This Row],[Price_Level]]&amp;Table_wabobpsvr_AzureCalc_AzureCalcRateCard[[#This Row],[Region]]</f>
        <v>Standard_D11 Cloud ServicesB</v>
      </c>
      <c r="B7710" s="775"/>
      <c r="C7710" s="775" t="s">
        <v>87</v>
      </c>
      <c r="D7710" s="775" t="s">
        <v>175</v>
      </c>
      <c r="E7710" s="775">
        <v>0.37036000000000002</v>
      </c>
      <c r="F7710" s="775" t="s">
        <v>1109</v>
      </c>
      <c r="G7710" s="775" t="s">
        <v>2590</v>
      </c>
      <c r="H7710" s="775" t="s">
        <v>2591</v>
      </c>
      <c r="I7710" s="775" t="s">
        <v>4235</v>
      </c>
    </row>
    <row r="7711" spans="1:9">
      <c r="A7711" s="775" t="str">
        <f>Table_wabobpsvr_AzureCalc_AzureCalcRateCard[[#This Row],[ServiceName]]&amp;Table_wabobpsvr_AzureCalc_AzureCalcRateCard[[#This Row],[Price_Level]]&amp;Table_wabobpsvr_AzureCalc_AzureCalcRateCard[[#This Row],[Region]]</f>
        <v>Standard_D11 Cloud ServicesC</v>
      </c>
      <c r="B7711" s="775"/>
      <c r="C7711" s="775" t="s">
        <v>87</v>
      </c>
      <c r="D7711" s="775" t="s">
        <v>177</v>
      </c>
      <c r="E7711" s="775">
        <v>0.35854000000000003</v>
      </c>
      <c r="F7711" s="775" t="s">
        <v>1109</v>
      </c>
      <c r="G7711" s="775" t="s">
        <v>2590</v>
      </c>
      <c r="H7711" s="775" t="s">
        <v>2591</v>
      </c>
      <c r="I7711" s="775" t="s">
        <v>4235</v>
      </c>
    </row>
    <row r="7712" spans="1:9">
      <c r="A7712" s="775" t="str">
        <f>Table_wabobpsvr_AzureCalc_AzureCalcRateCard[[#This Row],[ServiceName]]&amp;Table_wabobpsvr_AzureCalc_AzureCalcRateCard[[#This Row],[Price_Level]]&amp;Table_wabobpsvr_AzureCalc_AzureCalcRateCard[[#This Row],[Region]]</f>
        <v>Standard_D11 Cloud ServicesD</v>
      </c>
      <c r="B7712" s="775"/>
      <c r="C7712" s="775" t="s">
        <v>87</v>
      </c>
      <c r="D7712" s="775" t="s">
        <v>176</v>
      </c>
      <c r="E7712" s="775">
        <v>0.34671999999999997</v>
      </c>
      <c r="F7712" s="775" t="s">
        <v>1109</v>
      </c>
      <c r="G7712" s="775" t="s">
        <v>2590</v>
      </c>
      <c r="H7712" s="775" t="s">
        <v>2591</v>
      </c>
      <c r="I7712" s="775" t="s">
        <v>4235</v>
      </c>
    </row>
    <row r="7713" spans="1:9">
      <c r="A7713" s="775" t="str">
        <f>Table_wabobpsvr_AzureCalc_AzureCalcRateCard[[#This Row],[ServiceName]]&amp;Table_wabobpsvr_AzureCalc_AzureCalcRateCard[[#This Row],[Price_Level]]&amp;Table_wabobpsvr_AzureCalc_AzureCalcRateCard[[#This Row],[Region]]</f>
        <v>Standard_D11 VM (Non-Windows)A</v>
      </c>
      <c r="B7713" s="775"/>
      <c r="C7713" s="775" t="s">
        <v>87</v>
      </c>
      <c r="D7713" s="775" t="s">
        <v>174</v>
      </c>
      <c r="E7713" s="775">
        <v>0.24832000000000001</v>
      </c>
      <c r="F7713" s="775" t="s">
        <v>1110</v>
      </c>
      <c r="G7713" s="775" t="s">
        <v>2705</v>
      </c>
      <c r="H7713" s="775" t="s">
        <v>2706</v>
      </c>
      <c r="I7713" s="775" t="s">
        <v>4235</v>
      </c>
    </row>
    <row r="7714" spans="1:9">
      <c r="A7714" s="775" t="str">
        <f>Table_wabobpsvr_AzureCalc_AzureCalcRateCard[[#This Row],[ServiceName]]&amp;Table_wabobpsvr_AzureCalc_AzureCalcRateCard[[#This Row],[Price_Level]]&amp;Table_wabobpsvr_AzureCalc_AzureCalcRateCard[[#This Row],[Region]]</f>
        <v>Standard_D11 VM (Non-Windows)B</v>
      </c>
      <c r="B7714" s="775"/>
      <c r="C7714" s="775" t="s">
        <v>87</v>
      </c>
      <c r="D7714" s="775" t="s">
        <v>175</v>
      </c>
      <c r="E7714" s="775">
        <v>0.24063999999999999</v>
      </c>
      <c r="F7714" s="775" t="s">
        <v>1110</v>
      </c>
      <c r="G7714" s="775" t="s">
        <v>2705</v>
      </c>
      <c r="H7714" s="775" t="s">
        <v>2706</v>
      </c>
      <c r="I7714" s="775" t="s">
        <v>4235</v>
      </c>
    </row>
    <row r="7715" spans="1:9">
      <c r="A7715" s="775" t="str">
        <f>Table_wabobpsvr_AzureCalc_AzureCalcRateCard[[#This Row],[ServiceName]]&amp;Table_wabobpsvr_AzureCalc_AzureCalcRateCard[[#This Row],[Price_Level]]&amp;Table_wabobpsvr_AzureCalc_AzureCalcRateCard[[#This Row],[Region]]</f>
        <v>Standard_D11 VM (Non-Windows)C</v>
      </c>
      <c r="B7715" s="775"/>
      <c r="C7715" s="775" t="s">
        <v>87</v>
      </c>
      <c r="D7715" s="775" t="s">
        <v>177</v>
      </c>
      <c r="E7715" s="775">
        <v>0.23296</v>
      </c>
      <c r="F7715" s="775" t="s">
        <v>1110</v>
      </c>
      <c r="G7715" s="775" t="s">
        <v>2705</v>
      </c>
      <c r="H7715" s="775" t="s">
        <v>2706</v>
      </c>
      <c r="I7715" s="775" t="s">
        <v>4235</v>
      </c>
    </row>
    <row r="7716" spans="1:9">
      <c r="A7716" s="775" t="str">
        <f>Table_wabobpsvr_AzureCalc_AzureCalcRateCard[[#This Row],[ServiceName]]&amp;Table_wabobpsvr_AzureCalc_AzureCalcRateCard[[#This Row],[Price_Level]]&amp;Table_wabobpsvr_AzureCalc_AzureCalcRateCard[[#This Row],[Region]]</f>
        <v>Standard_D11 VM (Non-Windows)D</v>
      </c>
      <c r="B7716" s="775"/>
      <c r="C7716" s="775" t="s">
        <v>87</v>
      </c>
      <c r="D7716" s="775" t="s">
        <v>176</v>
      </c>
      <c r="E7716" s="775">
        <v>0.22528000000000001</v>
      </c>
      <c r="F7716" s="775" t="s">
        <v>1110</v>
      </c>
      <c r="G7716" s="775" t="s">
        <v>2705</v>
      </c>
      <c r="H7716" s="775" t="s">
        <v>2706</v>
      </c>
      <c r="I7716" s="775" t="s">
        <v>4235</v>
      </c>
    </row>
    <row r="7717" spans="1:9">
      <c r="A7717" s="1039" t="str">
        <f>Table_wabobpsvr_AzureCalc_AzureCalcRateCard[[#This Row],[ServiceName]]&amp;Table_wabobpsvr_AzureCalc_AzureCalcRateCard[[#This Row],[Price_Level]]&amp;Table_wabobpsvr_AzureCalc_AzureCalcRateCard[[#This Row],[Region]]</f>
        <v>Standard_D11 VM (Windows)A</v>
      </c>
      <c r="B7717" s="1039"/>
      <c r="C7717" s="1039" t="s">
        <v>87</v>
      </c>
      <c r="D7717" s="1039" t="s">
        <v>174</v>
      </c>
      <c r="E7717" s="1039">
        <v>0.38218000000000002</v>
      </c>
      <c r="F7717" s="1039" t="s">
        <v>1111</v>
      </c>
      <c r="G7717" s="775" t="s">
        <v>2707</v>
      </c>
      <c r="H7717" s="775" t="s">
        <v>2708</v>
      </c>
      <c r="I7717" s="775" t="s">
        <v>4235</v>
      </c>
    </row>
    <row r="7718" spans="1:9">
      <c r="A7718" s="775" t="str">
        <f>Table_wabobpsvr_AzureCalc_AzureCalcRateCard[[#This Row],[ServiceName]]&amp;Table_wabobpsvr_AzureCalc_AzureCalcRateCard[[#This Row],[Price_Level]]&amp;Table_wabobpsvr_AzureCalc_AzureCalcRateCard[[#This Row],[Region]]</f>
        <v>Standard_D11 VM (Windows)B</v>
      </c>
      <c r="B7718" s="775"/>
      <c r="C7718" s="775" t="s">
        <v>87</v>
      </c>
      <c r="D7718" s="775" t="s">
        <v>175</v>
      </c>
      <c r="E7718" s="775">
        <v>0.37036000000000002</v>
      </c>
      <c r="F7718" s="775" t="s">
        <v>1111</v>
      </c>
      <c r="G7718" s="775" t="s">
        <v>2707</v>
      </c>
      <c r="H7718" s="775" t="s">
        <v>2708</v>
      </c>
      <c r="I7718" s="775" t="s">
        <v>4235</v>
      </c>
    </row>
    <row r="7719" spans="1:9">
      <c r="A7719" s="775" t="str">
        <f>Table_wabobpsvr_AzureCalc_AzureCalcRateCard[[#This Row],[ServiceName]]&amp;Table_wabobpsvr_AzureCalc_AzureCalcRateCard[[#This Row],[Price_Level]]&amp;Table_wabobpsvr_AzureCalc_AzureCalcRateCard[[#This Row],[Region]]</f>
        <v>Standard_D11 VM (Windows)C</v>
      </c>
      <c r="B7719" s="775"/>
      <c r="C7719" s="775" t="s">
        <v>87</v>
      </c>
      <c r="D7719" s="775" t="s">
        <v>177</v>
      </c>
      <c r="E7719" s="775">
        <v>0.35854000000000003</v>
      </c>
      <c r="F7719" s="775" t="s">
        <v>1111</v>
      </c>
      <c r="G7719" s="775" t="s">
        <v>2707</v>
      </c>
      <c r="H7719" s="775" t="s">
        <v>2708</v>
      </c>
      <c r="I7719" s="775" t="s">
        <v>4235</v>
      </c>
    </row>
    <row r="7720" spans="1:9">
      <c r="A7720" s="775" t="str">
        <f>Table_wabobpsvr_AzureCalc_AzureCalcRateCard[[#This Row],[ServiceName]]&amp;Table_wabobpsvr_AzureCalc_AzureCalcRateCard[[#This Row],[Price_Level]]&amp;Table_wabobpsvr_AzureCalc_AzureCalcRateCard[[#This Row],[Region]]</f>
        <v>Standard_D11 VM (Windows)D</v>
      </c>
      <c r="B7720" s="775"/>
      <c r="C7720" s="775" t="s">
        <v>87</v>
      </c>
      <c r="D7720" s="775" t="s">
        <v>176</v>
      </c>
      <c r="E7720" s="775">
        <v>0.34671999999999997</v>
      </c>
      <c r="F7720" s="775" t="s">
        <v>1111</v>
      </c>
      <c r="G7720" s="775" t="s">
        <v>2707</v>
      </c>
      <c r="H7720" s="775" t="s">
        <v>2708</v>
      </c>
      <c r="I7720" s="775" t="s">
        <v>4235</v>
      </c>
    </row>
    <row r="7721" spans="1:9">
      <c r="A7721" s="775" t="str">
        <f>Table_wabobpsvr_AzureCalc_AzureCalcRateCard[[#This Row],[ServiceName]]&amp;Table_wabobpsvr_AzureCalc_AzureCalcRateCard[[#This Row],[Price_Level]]&amp;Table_wabobpsvr_AzureCalc_AzureCalcRateCard[[#This Row],[Region]]</f>
        <v>Standard_D12 Cloud ServicesA</v>
      </c>
      <c r="B7721" s="775"/>
      <c r="C7721" s="775" t="s">
        <v>87</v>
      </c>
      <c r="D7721" s="775" t="s">
        <v>174</v>
      </c>
      <c r="E7721" s="775">
        <v>0.76436000000000004</v>
      </c>
      <c r="F7721" s="775" t="s">
        <v>1112</v>
      </c>
      <c r="G7721" s="775" t="s">
        <v>2592</v>
      </c>
      <c r="H7721" s="775" t="s">
        <v>2593</v>
      </c>
      <c r="I7721" s="775" t="s">
        <v>4235</v>
      </c>
    </row>
    <row r="7722" spans="1:9">
      <c r="A7722" s="1039" t="str">
        <f>Table_wabobpsvr_AzureCalc_AzureCalcRateCard[[#This Row],[ServiceName]]&amp;Table_wabobpsvr_AzureCalc_AzureCalcRateCard[[#This Row],[Price_Level]]&amp;Table_wabobpsvr_AzureCalc_AzureCalcRateCard[[#This Row],[Region]]</f>
        <v>Standard_D12 Cloud ServicesB</v>
      </c>
      <c r="B7722" s="1039"/>
      <c r="C7722" s="1039" t="s">
        <v>87</v>
      </c>
      <c r="D7722" s="1039" t="s">
        <v>175</v>
      </c>
      <c r="E7722" s="1039">
        <v>0.74072000000000005</v>
      </c>
      <c r="F7722" s="1039" t="s">
        <v>1112</v>
      </c>
      <c r="G7722" s="775" t="s">
        <v>2592</v>
      </c>
      <c r="H7722" s="775" t="s">
        <v>2593</v>
      </c>
      <c r="I7722" s="775" t="s">
        <v>4235</v>
      </c>
    </row>
    <row r="7723" spans="1:9">
      <c r="A7723" s="775" t="str">
        <f>Table_wabobpsvr_AzureCalc_AzureCalcRateCard[[#This Row],[ServiceName]]&amp;Table_wabobpsvr_AzureCalc_AzureCalcRateCard[[#This Row],[Price_Level]]&amp;Table_wabobpsvr_AzureCalc_AzureCalcRateCard[[#This Row],[Region]]</f>
        <v>Standard_D12 Cloud ServicesC</v>
      </c>
      <c r="B7723" s="775"/>
      <c r="C7723" s="775" t="s">
        <v>87</v>
      </c>
      <c r="D7723" s="775" t="s">
        <v>177</v>
      </c>
      <c r="E7723" s="775">
        <v>0.71708000000000005</v>
      </c>
      <c r="F7723" s="775" t="s">
        <v>1112</v>
      </c>
      <c r="G7723" s="775" t="s">
        <v>2592</v>
      </c>
      <c r="H7723" s="775" t="s">
        <v>2593</v>
      </c>
      <c r="I7723" s="775" t="s">
        <v>4235</v>
      </c>
    </row>
    <row r="7724" spans="1:9">
      <c r="A7724" s="775" t="str">
        <f>Table_wabobpsvr_AzureCalc_AzureCalcRateCard[[#This Row],[ServiceName]]&amp;Table_wabobpsvr_AzureCalc_AzureCalcRateCard[[#This Row],[Price_Level]]&amp;Table_wabobpsvr_AzureCalc_AzureCalcRateCard[[#This Row],[Region]]</f>
        <v>Standard_D12 Cloud ServicesD</v>
      </c>
      <c r="B7724" s="775"/>
      <c r="C7724" s="775" t="s">
        <v>87</v>
      </c>
      <c r="D7724" s="775" t="s">
        <v>176</v>
      </c>
      <c r="E7724" s="775">
        <v>0.69343999999999995</v>
      </c>
      <c r="F7724" s="775" t="s">
        <v>1112</v>
      </c>
      <c r="G7724" s="775" t="s">
        <v>2592</v>
      </c>
      <c r="H7724" s="775" t="s">
        <v>2593</v>
      </c>
      <c r="I7724" s="775" t="s">
        <v>4235</v>
      </c>
    </row>
    <row r="7725" spans="1:9">
      <c r="A7725" s="775" t="str">
        <f>Table_wabobpsvr_AzureCalc_AzureCalcRateCard[[#This Row],[ServiceName]]&amp;Table_wabobpsvr_AzureCalc_AzureCalcRateCard[[#This Row],[Price_Level]]&amp;Table_wabobpsvr_AzureCalc_AzureCalcRateCard[[#This Row],[Region]]</f>
        <v>Standard_D12 VM (Non-Windows)A16</v>
      </c>
      <c r="B7725" s="775">
        <v>16</v>
      </c>
      <c r="C7725" s="775" t="s">
        <v>87</v>
      </c>
      <c r="D7725" s="775" t="s">
        <v>174</v>
      </c>
      <c r="E7725" s="775">
        <v>0.49664000000000003</v>
      </c>
      <c r="F7725" s="775" t="s">
        <v>1113</v>
      </c>
      <c r="G7725" s="775" t="s">
        <v>2709</v>
      </c>
      <c r="H7725" s="775" t="s">
        <v>2710</v>
      </c>
      <c r="I7725" s="775" t="s">
        <v>4235</v>
      </c>
    </row>
    <row r="7726" spans="1:9">
      <c r="A7726" s="775" t="str">
        <f>Table_wabobpsvr_AzureCalc_AzureCalcRateCard[[#This Row],[ServiceName]]&amp;Table_wabobpsvr_AzureCalc_AzureCalcRateCard[[#This Row],[Price_Level]]&amp;Table_wabobpsvr_AzureCalc_AzureCalcRateCard[[#This Row],[Region]]</f>
        <v>Standard_D12 VM (Non-Windows)B16</v>
      </c>
      <c r="B7726" s="775">
        <v>16</v>
      </c>
      <c r="C7726" s="775" t="s">
        <v>87</v>
      </c>
      <c r="D7726" s="775" t="s">
        <v>175</v>
      </c>
      <c r="E7726" s="775">
        <v>0.48127999999999999</v>
      </c>
      <c r="F7726" s="775" t="s">
        <v>1113</v>
      </c>
      <c r="G7726" s="775" t="s">
        <v>2709</v>
      </c>
      <c r="H7726" s="775" t="s">
        <v>2710</v>
      </c>
      <c r="I7726" s="775" t="s">
        <v>4235</v>
      </c>
    </row>
    <row r="7727" spans="1:9">
      <c r="A7727" s="775" t="str">
        <f>Table_wabobpsvr_AzureCalc_AzureCalcRateCard[[#This Row],[ServiceName]]&amp;Table_wabobpsvr_AzureCalc_AzureCalcRateCard[[#This Row],[Price_Level]]&amp;Table_wabobpsvr_AzureCalc_AzureCalcRateCard[[#This Row],[Region]]</f>
        <v>Standard_D12 VM (Non-Windows)C16</v>
      </c>
      <c r="B7727" s="775">
        <v>16</v>
      </c>
      <c r="C7727" s="775" t="s">
        <v>87</v>
      </c>
      <c r="D7727" s="775" t="s">
        <v>177</v>
      </c>
      <c r="E7727" s="775">
        <v>0.46592</v>
      </c>
      <c r="F7727" s="775" t="s">
        <v>1113</v>
      </c>
      <c r="G7727" s="775" t="s">
        <v>2709</v>
      </c>
      <c r="H7727" s="775" t="s">
        <v>2710</v>
      </c>
      <c r="I7727" s="775" t="s">
        <v>4235</v>
      </c>
    </row>
    <row r="7728" spans="1:9">
      <c r="A7728" s="775" t="str">
        <f>Table_wabobpsvr_AzureCalc_AzureCalcRateCard[[#This Row],[ServiceName]]&amp;Table_wabobpsvr_AzureCalc_AzureCalcRateCard[[#This Row],[Price_Level]]&amp;Table_wabobpsvr_AzureCalc_AzureCalcRateCard[[#This Row],[Region]]</f>
        <v>Standard_D12 VM (Non-Windows)D16</v>
      </c>
      <c r="B7728" s="775">
        <v>16</v>
      </c>
      <c r="C7728" s="775" t="s">
        <v>87</v>
      </c>
      <c r="D7728" s="775" t="s">
        <v>176</v>
      </c>
      <c r="E7728" s="775">
        <v>0.45056000000000002</v>
      </c>
      <c r="F7728" s="775" t="s">
        <v>1113</v>
      </c>
      <c r="G7728" s="775" t="s">
        <v>2709</v>
      </c>
      <c r="H7728" s="775" t="s">
        <v>2710</v>
      </c>
      <c r="I7728" s="775" t="s">
        <v>4235</v>
      </c>
    </row>
    <row r="7729" spans="1:9">
      <c r="A7729" s="775" t="str">
        <f>Table_wabobpsvr_AzureCalc_AzureCalcRateCard[[#This Row],[ServiceName]]&amp;Table_wabobpsvr_AzureCalc_AzureCalcRateCard[[#This Row],[Price_Level]]&amp;Table_wabobpsvr_AzureCalc_AzureCalcRateCard[[#This Row],[Region]]</f>
        <v>Standard_D12 VM (Windows)A16</v>
      </c>
      <c r="B7729" s="775">
        <v>16</v>
      </c>
      <c r="C7729" s="775" t="s">
        <v>87</v>
      </c>
      <c r="D7729" s="775" t="s">
        <v>174</v>
      </c>
      <c r="E7729" s="775">
        <v>0.76436000000000004</v>
      </c>
      <c r="F7729" s="775" t="s">
        <v>1114</v>
      </c>
      <c r="G7729" s="775" t="s">
        <v>2711</v>
      </c>
      <c r="H7729" s="775" t="s">
        <v>2712</v>
      </c>
      <c r="I7729" s="775" t="s">
        <v>4235</v>
      </c>
    </row>
    <row r="7730" spans="1:9">
      <c r="A7730" s="775" t="str">
        <f>Table_wabobpsvr_AzureCalc_AzureCalcRateCard[[#This Row],[ServiceName]]&amp;Table_wabobpsvr_AzureCalc_AzureCalcRateCard[[#This Row],[Price_Level]]&amp;Table_wabobpsvr_AzureCalc_AzureCalcRateCard[[#This Row],[Region]]</f>
        <v>Standard_D12 VM (Windows)B16</v>
      </c>
      <c r="B7730" s="775">
        <v>16</v>
      </c>
      <c r="C7730" s="775" t="s">
        <v>87</v>
      </c>
      <c r="D7730" s="775" t="s">
        <v>175</v>
      </c>
      <c r="E7730" s="775">
        <v>0.74072000000000005</v>
      </c>
      <c r="F7730" s="775" t="s">
        <v>1114</v>
      </c>
      <c r="G7730" s="775" t="s">
        <v>2711</v>
      </c>
      <c r="H7730" s="775" t="s">
        <v>2712</v>
      </c>
      <c r="I7730" s="775" t="s">
        <v>4235</v>
      </c>
    </row>
    <row r="7731" spans="1:9">
      <c r="A7731" s="1039" t="str">
        <f>Table_wabobpsvr_AzureCalc_AzureCalcRateCard[[#This Row],[ServiceName]]&amp;Table_wabobpsvr_AzureCalc_AzureCalcRateCard[[#This Row],[Price_Level]]&amp;Table_wabobpsvr_AzureCalc_AzureCalcRateCard[[#This Row],[Region]]</f>
        <v>Standard_D12 VM (Windows)C16</v>
      </c>
      <c r="B7731" s="1039">
        <v>16</v>
      </c>
      <c r="C7731" s="1039" t="s">
        <v>87</v>
      </c>
      <c r="D7731" s="1039" t="s">
        <v>177</v>
      </c>
      <c r="E7731" s="1039">
        <v>0.71708000000000005</v>
      </c>
      <c r="F7731" s="1039" t="s">
        <v>1114</v>
      </c>
      <c r="G7731" s="775" t="s">
        <v>2711</v>
      </c>
      <c r="H7731" s="775" t="s">
        <v>2712</v>
      </c>
      <c r="I7731" s="775" t="s">
        <v>4235</v>
      </c>
    </row>
    <row r="7732" spans="1:9">
      <c r="A7732" s="775" t="str">
        <f>Table_wabobpsvr_AzureCalc_AzureCalcRateCard[[#This Row],[ServiceName]]&amp;Table_wabobpsvr_AzureCalc_AzureCalcRateCard[[#This Row],[Price_Level]]&amp;Table_wabobpsvr_AzureCalc_AzureCalcRateCard[[#This Row],[Region]]</f>
        <v>Standard_D12 VM (Windows)D16</v>
      </c>
      <c r="B7732" s="775">
        <v>16</v>
      </c>
      <c r="C7732" s="775" t="s">
        <v>87</v>
      </c>
      <c r="D7732" s="775" t="s">
        <v>176</v>
      </c>
      <c r="E7732" s="775">
        <v>0.69343999999999995</v>
      </c>
      <c r="F7732" s="775" t="s">
        <v>1114</v>
      </c>
      <c r="G7732" s="775" t="s">
        <v>2711</v>
      </c>
      <c r="H7732" s="775" t="s">
        <v>2712</v>
      </c>
      <c r="I7732" s="775" t="s">
        <v>4235</v>
      </c>
    </row>
    <row r="7733" spans="1:9">
      <c r="A7733" s="775" t="str">
        <f>Table_wabobpsvr_AzureCalc_AzureCalcRateCard[[#This Row],[ServiceName]]&amp;Table_wabobpsvr_AzureCalc_AzureCalcRateCard[[#This Row],[Price_Level]]&amp;Table_wabobpsvr_AzureCalc_AzureCalcRateCard[[#This Row],[Region]]</f>
        <v>Standard_D13 Cloud ServicesA16</v>
      </c>
      <c r="B7733" s="775">
        <v>16</v>
      </c>
      <c r="C7733" s="775" t="s">
        <v>87</v>
      </c>
      <c r="D7733" s="775" t="s">
        <v>174</v>
      </c>
      <c r="E7733" s="775">
        <v>1.37643</v>
      </c>
      <c r="F7733" s="775" t="s">
        <v>1115</v>
      </c>
      <c r="G7733" s="775" t="s">
        <v>2594</v>
      </c>
      <c r="H7733" s="775" t="s">
        <v>2595</v>
      </c>
      <c r="I7733" s="775" t="s">
        <v>4235</v>
      </c>
    </row>
    <row r="7734" spans="1:9">
      <c r="A7734" s="775" t="str">
        <f>Table_wabobpsvr_AzureCalc_AzureCalcRateCard[[#This Row],[ServiceName]]&amp;Table_wabobpsvr_AzureCalc_AzureCalcRateCard[[#This Row],[Price_Level]]&amp;Table_wabobpsvr_AzureCalc_AzureCalcRateCard[[#This Row],[Region]]</f>
        <v>Standard_D13 Cloud ServicesB16</v>
      </c>
      <c r="B7734" s="775">
        <v>16</v>
      </c>
      <c r="C7734" s="775" t="s">
        <v>87</v>
      </c>
      <c r="D7734" s="775" t="s">
        <v>175</v>
      </c>
      <c r="E7734" s="775">
        <v>1.33386</v>
      </c>
      <c r="F7734" s="775" t="s">
        <v>1115</v>
      </c>
      <c r="G7734" s="775" t="s">
        <v>2594</v>
      </c>
      <c r="H7734" s="775" t="s">
        <v>2595</v>
      </c>
      <c r="I7734" s="775" t="s">
        <v>4235</v>
      </c>
    </row>
    <row r="7735" spans="1:9">
      <c r="A7735" s="775" t="str">
        <f>Table_wabobpsvr_AzureCalc_AzureCalcRateCard[[#This Row],[ServiceName]]&amp;Table_wabobpsvr_AzureCalc_AzureCalcRateCard[[#This Row],[Price_Level]]&amp;Table_wabobpsvr_AzureCalc_AzureCalcRateCard[[#This Row],[Region]]</f>
        <v>Standard_D13 Cloud ServicesC16</v>
      </c>
      <c r="B7735" s="775">
        <v>16</v>
      </c>
      <c r="C7735" s="775" t="s">
        <v>87</v>
      </c>
      <c r="D7735" s="775" t="s">
        <v>177</v>
      </c>
      <c r="E7735" s="775">
        <v>1.29129</v>
      </c>
      <c r="F7735" s="775" t="s">
        <v>1115</v>
      </c>
      <c r="G7735" s="775" t="s">
        <v>2594</v>
      </c>
      <c r="H7735" s="775" t="s">
        <v>2595</v>
      </c>
      <c r="I7735" s="775" t="s">
        <v>4235</v>
      </c>
    </row>
    <row r="7736" spans="1:9">
      <c r="A7736" s="775" t="str">
        <f>Table_wabobpsvr_AzureCalc_AzureCalcRateCard[[#This Row],[ServiceName]]&amp;Table_wabobpsvr_AzureCalc_AzureCalcRateCard[[#This Row],[Price_Level]]&amp;Table_wabobpsvr_AzureCalc_AzureCalcRateCard[[#This Row],[Region]]</f>
        <v>Standard_D13 Cloud ServicesD16</v>
      </c>
      <c r="B7736" s="775">
        <v>16</v>
      </c>
      <c r="C7736" s="775" t="s">
        <v>87</v>
      </c>
      <c r="D7736" s="775" t="s">
        <v>176</v>
      </c>
      <c r="E7736" s="775">
        <v>1.2487200000000001</v>
      </c>
      <c r="F7736" s="775" t="s">
        <v>1115</v>
      </c>
      <c r="G7736" s="775" t="s">
        <v>2594</v>
      </c>
      <c r="H7736" s="775" t="s">
        <v>2595</v>
      </c>
      <c r="I7736" s="775" t="s">
        <v>4235</v>
      </c>
    </row>
    <row r="7737" spans="1:9">
      <c r="A7737" s="1039" t="str">
        <f>Table_wabobpsvr_AzureCalc_AzureCalcRateCard[[#This Row],[ServiceName]]&amp;Table_wabobpsvr_AzureCalc_AzureCalcRateCard[[#This Row],[Price_Level]]&amp;Table_wabobpsvr_AzureCalc_AzureCalcRateCard[[#This Row],[Region]]</f>
        <v>Standard_D13 VM (Non-Windows)A16</v>
      </c>
      <c r="B7737" s="1039">
        <v>16</v>
      </c>
      <c r="C7737" s="1039" t="s">
        <v>87</v>
      </c>
      <c r="D7737" s="1039" t="s">
        <v>174</v>
      </c>
      <c r="E7737" s="1039">
        <v>0.89434000000000002</v>
      </c>
      <c r="F7737" s="1039" t="s">
        <v>1116</v>
      </c>
      <c r="G7737" s="775" t="s">
        <v>2713</v>
      </c>
      <c r="H7737" s="775" t="s">
        <v>2714</v>
      </c>
      <c r="I7737" s="775" t="s">
        <v>4235</v>
      </c>
    </row>
    <row r="7738" spans="1:9">
      <c r="A7738" s="775" t="str">
        <f>Table_wabobpsvr_AzureCalc_AzureCalcRateCard[[#This Row],[ServiceName]]&amp;Table_wabobpsvr_AzureCalc_AzureCalcRateCard[[#This Row],[Price_Level]]&amp;Table_wabobpsvr_AzureCalc_AzureCalcRateCard[[#This Row],[Region]]</f>
        <v>Standard_D13 VM (Non-Windows)B16</v>
      </c>
      <c r="B7738" s="775">
        <v>16</v>
      </c>
      <c r="C7738" s="775" t="s">
        <v>87</v>
      </c>
      <c r="D7738" s="775" t="s">
        <v>175</v>
      </c>
      <c r="E7738" s="775">
        <v>0.86668000000000001</v>
      </c>
      <c r="F7738" s="775" t="s">
        <v>1116</v>
      </c>
      <c r="G7738" s="775" t="s">
        <v>2713</v>
      </c>
      <c r="H7738" s="775" t="s">
        <v>2714</v>
      </c>
      <c r="I7738" s="775" t="s">
        <v>4235</v>
      </c>
    </row>
    <row r="7739" spans="1:9">
      <c r="A7739" s="775" t="str">
        <f>Table_wabobpsvr_AzureCalc_AzureCalcRateCard[[#This Row],[ServiceName]]&amp;Table_wabobpsvr_AzureCalc_AzureCalcRateCard[[#This Row],[Price_Level]]&amp;Table_wabobpsvr_AzureCalc_AzureCalcRateCard[[#This Row],[Region]]</f>
        <v>Standard_D13 VM (Non-Windows)C16</v>
      </c>
      <c r="B7739" s="775">
        <v>16</v>
      </c>
      <c r="C7739" s="775" t="s">
        <v>87</v>
      </c>
      <c r="D7739" s="775" t="s">
        <v>177</v>
      </c>
      <c r="E7739" s="775">
        <v>0.83901999999999999</v>
      </c>
      <c r="F7739" s="775" t="s">
        <v>1116</v>
      </c>
      <c r="G7739" s="775" t="s">
        <v>2713</v>
      </c>
      <c r="H7739" s="775" t="s">
        <v>2714</v>
      </c>
      <c r="I7739" s="775" t="s">
        <v>4235</v>
      </c>
    </row>
    <row r="7740" spans="1:9">
      <c r="A7740" s="775" t="str">
        <f>Table_wabobpsvr_AzureCalc_AzureCalcRateCard[[#This Row],[ServiceName]]&amp;Table_wabobpsvr_AzureCalc_AzureCalcRateCard[[#This Row],[Price_Level]]&amp;Table_wabobpsvr_AzureCalc_AzureCalcRateCard[[#This Row],[Region]]</f>
        <v>Standard_D13 VM (Non-Windows)D16</v>
      </c>
      <c r="B7740" s="775">
        <v>16</v>
      </c>
      <c r="C7740" s="775" t="s">
        <v>87</v>
      </c>
      <c r="D7740" s="775" t="s">
        <v>176</v>
      </c>
      <c r="E7740" s="775">
        <v>0.81135999999999997</v>
      </c>
      <c r="F7740" s="775" t="s">
        <v>1116</v>
      </c>
      <c r="G7740" s="775" t="s">
        <v>2713</v>
      </c>
      <c r="H7740" s="775" t="s">
        <v>2714</v>
      </c>
      <c r="I7740" s="775" t="s">
        <v>4235</v>
      </c>
    </row>
    <row r="7741" spans="1:9">
      <c r="A7741" s="775" t="str">
        <f>Table_wabobpsvr_AzureCalc_AzureCalcRateCard[[#This Row],[ServiceName]]&amp;Table_wabobpsvr_AzureCalc_AzureCalcRateCard[[#This Row],[Price_Level]]&amp;Table_wabobpsvr_AzureCalc_AzureCalcRateCard[[#This Row],[Region]]</f>
        <v>Standard_D13 VM (Windows)A</v>
      </c>
      <c r="B7741" s="775"/>
      <c r="C7741" s="775" t="s">
        <v>87</v>
      </c>
      <c r="D7741" s="775" t="s">
        <v>174</v>
      </c>
      <c r="E7741" s="775">
        <v>1.37643</v>
      </c>
      <c r="F7741" s="775" t="s">
        <v>1117</v>
      </c>
      <c r="G7741" s="775" t="s">
        <v>2715</v>
      </c>
      <c r="H7741" s="775" t="s">
        <v>2716</v>
      </c>
      <c r="I7741" s="775" t="s">
        <v>4235</v>
      </c>
    </row>
    <row r="7742" spans="1:9">
      <c r="A7742" s="775" t="str">
        <f>Table_wabobpsvr_AzureCalc_AzureCalcRateCard[[#This Row],[ServiceName]]&amp;Table_wabobpsvr_AzureCalc_AzureCalcRateCard[[#This Row],[Price_Level]]&amp;Table_wabobpsvr_AzureCalc_AzureCalcRateCard[[#This Row],[Region]]</f>
        <v>Standard_D13 VM (Windows)B</v>
      </c>
      <c r="B7742" s="775"/>
      <c r="C7742" s="775" t="s">
        <v>87</v>
      </c>
      <c r="D7742" s="775" t="s">
        <v>175</v>
      </c>
      <c r="E7742" s="775">
        <v>1.33386</v>
      </c>
      <c r="F7742" s="775" t="s">
        <v>1117</v>
      </c>
      <c r="G7742" s="775" t="s">
        <v>2715</v>
      </c>
      <c r="H7742" s="775" t="s">
        <v>2716</v>
      </c>
      <c r="I7742" s="775" t="s">
        <v>4235</v>
      </c>
    </row>
    <row r="7743" spans="1:9">
      <c r="A7743" s="1039" t="str">
        <f>Table_wabobpsvr_AzureCalc_AzureCalcRateCard[[#This Row],[ServiceName]]&amp;Table_wabobpsvr_AzureCalc_AzureCalcRateCard[[#This Row],[Price_Level]]&amp;Table_wabobpsvr_AzureCalc_AzureCalcRateCard[[#This Row],[Region]]</f>
        <v>Standard_D13 VM (Windows)C</v>
      </c>
      <c r="B7743" s="1039"/>
      <c r="C7743" s="1039" t="s">
        <v>87</v>
      </c>
      <c r="D7743" s="1039" t="s">
        <v>177</v>
      </c>
      <c r="E7743" s="1039">
        <v>1.29129</v>
      </c>
      <c r="F7743" s="1039" t="s">
        <v>1117</v>
      </c>
      <c r="G7743" s="775" t="s">
        <v>2715</v>
      </c>
      <c r="H7743" s="775" t="s">
        <v>2716</v>
      </c>
      <c r="I7743" s="775" t="s">
        <v>4235</v>
      </c>
    </row>
    <row r="7744" spans="1:9">
      <c r="A7744" s="775" t="str">
        <f>Table_wabobpsvr_AzureCalc_AzureCalcRateCard[[#This Row],[ServiceName]]&amp;Table_wabobpsvr_AzureCalc_AzureCalcRateCard[[#This Row],[Price_Level]]&amp;Table_wabobpsvr_AzureCalc_AzureCalcRateCard[[#This Row],[Region]]</f>
        <v>Standard_D13 VM (Windows)D</v>
      </c>
      <c r="B7744" s="775"/>
      <c r="C7744" s="775" t="s">
        <v>87</v>
      </c>
      <c r="D7744" s="775" t="s">
        <v>176</v>
      </c>
      <c r="E7744" s="775">
        <v>1.2487200000000001</v>
      </c>
      <c r="F7744" s="775" t="s">
        <v>1117</v>
      </c>
      <c r="G7744" s="775" t="s">
        <v>2715</v>
      </c>
      <c r="H7744" s="775" t="s">
        <v>2716</v>
      </c>
      <c r="I7744" s="775" t="s">
        <v>4235</v>
      </c>
    </row>
    <row r="7745" spans="1:9">
      <c r="A7745" s="775" t="str">
        <f>Table_wabobpsvr_AzureCalc_AzureCalcRateCard[[#This Row],[ServiceName]]&amp;Table_wabobpsvr_AzureCalc_AzureCalcRateCard[[#This Row],[Price_Level]]&amp;Table_wabobpsvr_AzureCalc_AzureCalcRateCard[[#This Row],[Region]]</f>
        <v>Standard_D14 Cloud ServicesA16</v>
      </c>
      <c r="B7745" s="775">
        <v>16</v>
      </c>
      <c r="C7745" s="775" t="s">
        <v>87</v>
      </c>
      <c r="D7745" s="775" t="s">
        <v>174</v>
      </c>
      <c r="E7745" s="775">
        <v>2.4773800000000001</v>
      </c>
      <c r="F7745" s="775" t="s">
        <v>1118</v>
      </c>
      <c r="G7745" s="775" t="s">
        <v>2596</v>
      </c>
      <c r="H7745" s="775" t="s">
        <v>2597</v>
      </c>
      <c r="I7745" s="775" t="s">
        <v>4235</v>
      </c>
    </row>
    <row r="7746" spans="1:9">
      <c r="A7746" s="775" t="str">
        <f>Table_wabobpsvr_AzureCalc_AzureCalcRateCard[[#This Row],[ServiceName]]&amp;Table_wabobpsvr_AzureCalc_AzureCalcRateCard[[#This Row],[Price_Level]]&amp;Table_wabobpsvr_AzureCalc_AzureCalcRateCard[[#This Row],[Region]]</f>
        <v>Standard_D14 Cloud ServicesB16</v>
      </c>
      <c r="B7746" s="775">
        <v>16</v>
      </c>
      <c r="C7746" s="775" t="s">
        <v>87</v>
      </c>
      <c r="D7746" s="775" t="s">
        <v>175</v>
      </c>
      <c r="E7746" s="775">
        <v>2.40076</v>
      </c>
      <c r="F7746" s="775" t="s">
        <v>1118</v>
      </c>
      <c r="G7746" s="775" t="s">
        <v>2596</v>
      </c>
      <c r="H7746" s="775" t="s">
        <v>2597</v>
      </c>
      <c r="I7746" s="775" t="s">
        <v>4235</v>
      </c>
    </row>
    <row r="7747" spans="1:9">
      <c r="A7747" s="775" t="str">
        <f>Table_wabobpsvr_AzureCalc_AzureCalcRateCard[[#This Row],[ServiceName]]&amp;Table_wabobpsvr_AzureCalc_AzureCalcRateCard[[#This Row],[Price_Level]]&amp;Table_wabobpsvr_AzureCalc_AzureCalcRateCard[[#This Row],[Region]]</f>
        <v>Standard_D14 Cloud ServicesC16</v>
      </c>
      <c r="B7747" s="775">
        <v>16</v>
      </c>
      <c r="C7747" s="775" t="s">
        <v>87</v>
      </c>
      <c r="D7747" s="775" t="s">
        <v>177</v>
      </c>
      <c r="E7747" s="775">
        <v>2.3241399999999999</v>
      </c>
      <c r="F7747" s="775" t="s">
        <v>1118</v>
      </c>
      <c r="G7747" s="775" t="s">
        <v>2596</v>
      </c>
      <c r="H7747" s="775" t="s">
        <v>2597</v>
      </c>
      <c r="I7747" s="775" t="s">
        <v>4235</v>
      </c>
    </row>
    <row r="7748" spans="1:9">
      <c r="A7748" s="1039" t="str">
        <f>Table_wabobpsvr_AzureCalc_AzureCalcRateCard[[#This Row],[ServiceName]]&amp;Table_wabobpsvr_AzureCalc_AzureCalcRateCard[[#This Row],[Price_Level]]&amp;Table_wabobpsvr_AzureCalc_AzureCalcRateCard[[#This Row],[Region]]</f>
        <v>Standard_D14 Cloud ServicesD16</v>
      </c>
      <c r="B7748" s="1039">
        <v>16</v>
      </c>
      <c r="C7748" s="1039" t="s">
        <v>87</v>
      </c>
      <c r="D7748" s="1039" t="s">
        <v>176</v>
      </c>
      <c r="E7748" s="1039">
        <v>2.2475200000000002</v>
      </c>
      <c r="F7748" s="1039" t="s">
        <v>1118</v>
      </c>
      <c r="G7748" s="775" t="s">
        <v>2596</v>
      </c>
      <c r="H7748" s="775" t="s">
        <v>2597</v>
      </c>
      <c r="I7748" s="775" t="s">
        <v>4235</v>
      </c>
    </row>
    <row r="7749" spans="1:9">
      <c r="A7749" s="775" t="str">
        <f>Table_wabobpsvr_AzureCalc_AzureCalcRateCard[[#This Row],[ServiceName]]&amp;Table_wabobpsvr_AzureCalc_AzureCalcRateCard[[#This Row],[Price_Level]]&amp;Table_wabobpsvr_AzureCalc_AzureCalcRateCard[[#This Row],[Region]]</f>
        <v>Standard_D14 VM (Non-Windows)A</v>
      </c>
      <c r="B7749" s="775"/>
      <c r="C7749" s="775" t="s">
        <v>87</v>
      </c>
      <c r="D7749" s="775" t="s">
        <v>174</v>
      </c>
      <c r="E7749" s="775">
        <v>1.6102000000000001</v>
      </c>
      <c r="F7749" s="775" t="s">
        <v>1119</v>
      </c>
      <c r="G7749" s="775" t="s">
        <v>2717</v>
      </c>
      <c r="H7749" s="775" t="s">
        <v>2718</v>
      </c>
      <c r="I7749" s="775" t="s">
        <v>4235</v>
      </c>
    </row>
    <row r="7750" spans="1:9">
      <c r="A7750" s="775" t="str">
        <f>Table_wabobpsvr_AzureCalc_AzureCalcRateCard[[#This Row],[ServiceName]]&amp;Table_wabobpsvr_AzureCalc_AzureCalcRateCard[[#This Row],[Price_Level]]&amp;Table_wabobpsvr_AzureCalc_AzureCalcRateCard[[#This Row],[Region]]</f>
        <v>Standard_D14 VM (Non-Windows)B</v>
      </c>
      <c r="B7750" s="775"/>
      <c r="C7750" s="775" t="s">
        <v>87</v>
      </c>
      <c r="D7750" s="775" t="s">
        <v>175</v>
      </c>
      <c r="E7750" s="775">
        <v>1.5604</v>
      </c>
      <c r="F7750" s="775" t="s">
        <v>1119</v>
      </c>
      <c r="G7750" s="775" t="s">
        <v>2717</v>
      </c>
      <c r="H7750" s="775" t="s">
        <v>2718</v>
      </c>
      <c r="I7750" s="775" t="s">
        <v>4235</v>
      </c>
    </row>
    <row r="7751" spans="1:9">
      <c r="A7751" s="775" t="str">
        <f>Table_wabobpsvr_AzureCalc_AzureCalcRateCard[[#This Row],[ServiceName]]&amp;Table_wabobpsvr_AzureCalc_AzureCalcRateCard[[#This Row],[Price_Level]]&amp;Table_wabobpsvr_AzureCalc_AzureCalcRateCard[[#This Row],[Region]]</f>
        <v>Standard_D14 VM (Non-Windows)C</v>
      </c>
      <c r="B7751" s="775"/>
      <c r="C7751" s="775" t="s">
        <v>87</v>
      </c>
      <c r="D7751" s="775" t="s">
        <v>177</v>
      </c>
      <c r="E7751" s="775">
        <v>1.5105999999999999</v>
      </c>
      <c r="F7751" s="775" t="s">
        <v>1119</v>
      </c>
      <c r="G7751" s="775" t="s">
        <v>2717</v>
      </c>
      <c r="H7751" s="775" t="s">
        <v>2718</v>
      </c>
      <c r="I7751" s="775" t="s">
        <v>4235</v>
      </c>
    </row>
    <row r="7752" spans="1:9">
      <c r="A7752" s="775" t="str">
        <f>Table_wabobpsvr_AzureCalc_AzureCalcRateCard[[#This Row],[ServiceName]]&amp;Table_wabobpsvr_AzureCalc_AzureCalcRateCard[[#This Row],[Price_Level]]&amp;Table_wabobpsvr_AzureCalc_AzureCalcRateCard[[#This Row],[Region]]</f>
        <v>Standard_D14 VM (Non-Windows)D</v>
      </c>
      <c r="B7752" s="775"/>
      <c r="C7752" s="775" t="s">
        <v>87</v>
      </c>
      <c r="D7752" s="775" t="s">
        <v>176</v>
      </c>
      <c r="E7752" s="775">
        <v>1.4608000000000001</v>
      </c>
      <c r="F7752" s="775" t="s">
        <v>1119</v>
      </c>
      <c r="G7752" s="775" t="s">
        <v>2717</v>
      </c>
      <c r="H7752" s="775" t="s">
        <v>2718</v>
      </c>
      <c r="I7752" s="775" t="s">
        <v>4235</v>
      </c>
    </row>
    <row r="7753" spans="1:9">
      <c r="A7753" s="775" t="str">
        <f>Table_wabobpsvr_AzureCalc_AzureCalcRateCard[[#This Row],[ServiceName]]&amp;Table_wabobpsvr_AzureCalc_AzureCalcRateCard[[#This Row],[Price_Level]]&amp;Table_wabobpsvr_AzureCalc_AzureCalcRateCard[[#This Row],[Region]]</f>
        <v>Standard_D14 VM (Windows)MOSP</v>
      </c>
      <c r="B7753" s="775"/>
      <c r="C7753" s="775" t="s">
        <v>680</v>
      </c>
      <c r="D7753" s="775" t="s">
        <v>606</v>
      </c>
      <c r="E7753" s="775">
        <v>2.9369999999999998</v>
      </c>
      <c r="F7753" s="775" t="s">
        <v>1120</v>
      </c>
      <c r="G7753" s="775" t="s">
        <v>4235</v>
      </c>
      <c r="H7753" s="775" t="s">
        <v>4235</v>
      </c>
      <c r="I7753" s="775" t="s">
        <v>4235</v>
      </c>
    </row>
    <row r="7754" spans="1:9">
      <c r="A7754" s="775" t="str">
        <f>Table_wabobpsvr_AzureCalc_AzureCalcRateCard[[#This Row],[ServiceName]]&amp;Table_wabobpsvr_AzureCalc_AzureCalcRateCard[[#This Row],[Price_Level]]&amp;Table_wabobpsvr_AzureCalc_AzureCalcRateCard[[#This Row],[Region]]</f>
        <v>Standard_D14 VM (Windows)A</v>
      </c>
      <c r="B7754" s="775"/>
      <c r="C7754" s="775" t="s">
        <v>680</v>
      </c>
      <c r="D7754" s="775" t="s">
        <v>174</v>
      </c>
      <c r="E7754" s="775">
        <v>2.8488899999999999</v>
      </c>
      <c r="F7754" s="775" t="s">
        <v>1120</v>
      </c>
      <c r="G7754" s="775" t="s">
        <v>4235</v>
      </c>
      <c r="H7754" s="775" t="s">
        <v>4235</v>
      </c>
      <c r="I7754" s="775" t="s">
        <v>4235</v>
      </c>
    </row>
    <row r="7755" spans="1:9">
      <c r="A7755" s="775" t="str">
        <f>Table_wabobpsvr_AzureCalc_AzureCalcRateCard[[#This Row],[ServiceName]]&amp;Table_wabobpsvr_AzureCalc_AzureCalcRateCard[[#This Row],[Price_Level]]&amp;Table_wabobpsvr_AzureCalc_AzureCalcRateCard[[#This Row],[Region]]</f>
        <v>Standard_D14 VM (Windows)B</v>
      </c>
      <c r="B7755" s="775"/>
      <c r="C7755" s="775" t="s">
        <v>680</v>
      </c>
      <c r="D7755" s="775" t="s">
        <v>175</v>
      </c>
      <c r="E7755" s="775">
        <v>2.76078</v>
      </c>
      <c r="F7755" s="775" t="s">
        <v>1120</v>
      </c>
      <c r="G7755" s="775" t="s">
        <v>4235</v>
      </c>
      <c r="H7755" s="775" t="s">
        <v>4235</v>
      </c>
      <c r="I7755" s="775" t="s">
        <v>4235</v>
      </c>
    </row>
    <row r="7756" spans="1:9">
      <c r="A7756" s="775" t="str">
        <f>Table_wabobpsvr_AzureCalc_AzureCalcRateCard[[#This Row],[ServiceName]]&amp;Table_wabobpsvr_AzureCalc_AzureCalcRateCard[[#This Row],[Price_Level]]&amp;Table_wabobpsvr_AzureCalc_AzureCalcRateCard[[#This Row],[Region]]</f>
        <v>Standard_D14 VM (Windows)C</v>
      </c>
      <c r="B7756" s="775"/>
      <c r="C7756" s="775" t="s">
        <v>680</v>
      </c>
      <c r="D7756" s="775" t="s">
        <v>177</v>
      </c>
      <c r="E7756" s="775">
        <v>2.6726700000000001</v>
      </c>
      <c r="F7756" s="775" t="s">
        <v>1120</v>
      </c>
      <c r="G7756" s="775" t="s">
        <v>4235</v>
      </c>
      <c r="H7756" s="775" t="s">
        <v>4235</v>
      </c>
      <c r="I7756" s="775" t="s">
        <v>4235</v>
      </c>
    </row>
    <row r="7757" spans="1:9">
      <c r="A7757" s="775" t="str">
        <f>Table_wabobpsvr_AzureCalc_AzureCalcRateCard[[#This Row],[ServiceName]]&amp;Table_wabobpsvr_AzureCalc_AzureCalcRateCard[[#This Row],[Price_Level]]&amp;Table_wabobpsvr_AzureCalc_AzureCalcRateCard[[#This Row],[Region]]</f>
        <v>Standard_D14 VM (Windows)D</v>
      </c>
      <c r="B7757" s="775"/>
      <c r="C7757" s="775" t="s">
        <v>680</v>
      </c>
      <c r="D7757" s="775" t="s">
        <v>176</v>
      </c>
      <c r="E7757" s="775">
        <v>2.5845600000000002</v>
      </c>
      <c r="F7757" s="775" t="s">
        <v>1120</v>
      </c>
      <c r="G7757" s="775" t="s">
        <v>4235</v>
      </c>
      <c r="H7757" s="775" t="s">
        <v>4235</v>
      </c>
      <c r="I7757" s="775" t="s">
        <v>4235</v>
      </c>
    </row>
    <row r="7758" spans="1:9">
      <c r="A7758" s="775" t="str">
        <f>Table_wabobpsvr_AzureCalc_AzureCalcRateCard[[#This Row],[ServiceName]]&amp;Table_wabobpsvr_AzureCalc_AzureCalcRateCard[[#This Row],[Price_Level]]&amp;Table_wabobpsvr_AzureCalc_AzureCalcRateCard[[#This Row],[Region]]</f>
        <v>Standard_D14 VM (Windows)MOSP</v>
      </c>
      <c r="B7758" s="775"/>
      <c r="C7758" s="775" t="s">
        <v>87</v>
      </c>
      <c r="D7758" s="775" t="s">
        <v>606</v>
      </c>
      <c r="E7758" s="775">
        <v>2.5539999999999998</v>
      </c>
      <c r="F7758" s="775" t="s">
        <v>1120</v>
      </c>
      <c r="G7758" s="775" t="s">
        <v>4235</v>
      </c>
      <c r="H7758" s="775" t="s">
        <v>4235</v>
      </c>
      <c r="I7758" s="775" t="s">
        <v>4235</v>
      </c>
    </row>
    <row r="7759" spans="1:9">
      <c r="A7759" s="775" t="str">
        <f>Table_wabobpsvr_AzureCalc_AzureCalcRateCard[[#This Row],[ServiceName]]&amp;Table_wabobpsvr_AzureCalc_AzureCalcRateCard[[#This Row],[Price_Level]]&amp;Table_wabobpsvr_AzureCalc_AzureCalcRateCard[[#This Row],[Region]]</f>
        <v>Standard_D14 VM (Windows)A</v>
      </c>
      <c r="B7759" s="775"/>
      <c r="C7759" s="775" t="s">
        <v>87</v>
      </c>
      <c r="D7759" s="775" t="s">
        <v>174</v>
      </c>
      <c r="E7759" s="775">
        <v>2.4773800000000001</v>
      </c>
      <c r="F7759" s="775" t="s">
        <v>1120</v>
      </c>
      <c r="G7759" s="775" t="s">
        <v>2719</v>
      </c>
      <c r="H7759" s="775" t="s">
        <v>2720</v>
      </c>
      <c r="I7759" s="775" t="s">
        <v>4235</v>
      </c>
    </row>
    <row r="7760" spans="1:9">
      <c r="A7760" s="775" t="str">
        <f>Table_wabobpsvr_AzureCalc_AzureCalcRateCard[[#This Row],[ServiceName]]&amp;Table_wabobpsvr_AzureCalc_AzureCalcRateCard[[#This Row],[Price_Level]]&amp;Table_wabobpsvr_AzureCalc_AzureCalcRateCard[[#This Row],[Region]]</f>
        <v>Standard_D14 VM (Windows)B</v>
      </c>
      <c r="B7760" s="775"/>
      <c r="C7760" s="775" t="s">
        <v>87</v>
      </c>
      <c r="D7760" s="775" t="s">
        <v>175</v>
      </c>
      <c r="E7760" s="775">
        <v>2.40076</v>
      </c>
      <c r="F7760" s="775" t="s">
        <v>1120</v>
      </c>
      <c r="G7760" s="775" t="s">
        <v>2719</v>
      </c>
      <c r="H7760" s="775" t="s">
        <v>2720</v>
      </c>
      <c r="I7760" s="775" t="s">
        <v>4235</v>
      </c>
    </row>
    <row r="7761" spans="1:9">
      <c r="A7761" s="775" t="str">
        <f>Table_wabobpsvr_AzureCalc_AzureCalcRateCard[[#This Row],[ServiceName]]&amp;Table_wabobpsvr_AzureCalc_AzureCalcRateCard[[#This Row],[Price_Level]]&amp;Table_wabobpsvr_AzureCalc_AzureCalcRateCard[[#This Row],[Region]]</f>
        <v>Standard_D14 VM (Windows)C</v>
      </c>
      <c r="B7761" s="775"/>
      <c r="C7761" s="775" t="s">
        <v>87</v>
      </c>
      <c r="D7761" s="775" t="s">
        <v>177</v>
      </c>
      <c r="E7761" s="775">
        <v>2.3241399999999999</v>
      </c>
      <c r="F7761" s="775" t="s">
        <v>1120</v>
      </c>
      <c r="G7761" s="775" t="s">
        <v>2719</v>
      </c>
      <c r="H7761" s="775" t="s">
        <v>2720</v>
      </c>
      <c r="I7761" s="775" t="s">
        <v>4235</v>
      </c>
    </row>
    <row r="7762" spans="1:9">
      <c r="A7762" s="1039" t="str">
        <f>Table_wabobpsvr_AzureCalc_AzureCalcRateCard[[#This Row],[ServiceName]]&amp;Table_wabobpsvr_AzureCalc_AzureCalcRateCard[[#This Row],[Price_Level]]&amp;Table_wabobpsvr_AzureCalc_AzureCalcRateCard[[#This Row],[Region]]</f>
        <v>Standard_D14 VM (Windows)D</v>
      </c>
      <c r="B7762" s="1039"/>
      <c r="C7762" s="1039" t="s">
        <v>87</v>
      </c>
      <c r="D7762" s="1039" t="s">
        <v>176</v>
      </c>
      <c r="E7762" s="1039">
        <v>2.2475200000000002</v>
      </c>
      <c r="F7762" s="1039" t="s">
        <v>1120</v>
      </c>
      <c r="G7762" s="775" t="s">
        <v>2719</v>
      </c>
      <c r="H7762" s="775" t="s">
        <v>2720</v>
      </c>
      <c r="I7762" s="775" t="s">
        <v>4235</v>
      </c>
    </row>
    <row r="7763" spans="1:9">
      <c r="A7763" s="775" t="str">
        <f>Table_wabobpsvr_AzureCalc_AzureCalcRateCard[[#This Row],[ServiceName]]&amp;Table_wabobpsvr_AzureCalc_AzureCalcRateCard[[#This Row],[Price_Level]]&amp;Table_wabobpsvr_AzureCalc_AzureCalcRateCard[[#This Row],[Region]]</f>
        <v>Standard_D2 Cloud ServicesA</v>
      </c>
      <c r="B7763" s="775"/>
      <c r="C7763" s="775" t="s">
        <v>87</v>
      </c>
      <c r="D7763" s="775" t="s">
        <v>174</v>
      </c>
      <c r="E7763" s="775">
        <v>0.38120999999999999</v>
      </c>
      <c r="F7763" s="775" t="s">
        <v>1121</v>
      </c>
      <c r="G7763" s="775" t="s">
        <v>2598</v>
      </c>
      <c r="H7763" s="775" t="s">
        <v>2599</v>
      </c>
      <c r="I7763" s="775" t="s">
        <v>4235</v>
      </c>
    </row>
    <row r="7764" spans="1:9">
      <c r="A7764" s="775" t="str">
        <f>Table_wabobpsvr_AzureCalc_AzureCalcRateCard[[#This Row],[ServiceName]]&amp;Table_wabobpsvr_AzureCalc_AzureCalcRateCard[[#This Row],[Price_Level]]&amp;Table_wabobpsvr_AzureCalc_AzureCalcRateCard[[#This Row],[Region]]</f>
        <v>Standard_D2 Cloud ServicesB</v>
      </c>
      <c r="B7764" s="775"/>
      <c r="C7764" s="775" t="s">
        <v>87</v>
      </c>
      <c r="D7764" s="775" t="s">
        <v>175</v>
      </c>
      <c r="E7764" s="775">
        <v>0.36942000000000003</v>
      </c>
      <c r="F7764" s="775" t="s">
        <v>1121</v>
      </c>
      <c r="G7764" s="775" t="s">
        <v>2598</v>
      </c>
      <c r="H7764" s="775" t="s">
        <v>2599</v>
      </c>
      <c r="I7764" s="775" t="s">
        <v>4235</v>
      </c>
    </row>
    <row r="7765" spans="1:9">
      <c r="A7765" s="775" t="str">
        <f>Table_wabobpsvr_AzureCalc_AzureCalcRateCard[[#This Row],[ServiceName]]&amp;Table_wabobpsvr_AzureCalc_AzureCalcRateCard[[#This Row],[Price_Level]]&amp;Table_wabobpsvr_AzureCalc_AzureCalcRateCard[[#This Row],[Region]]</f>
        <v>Standard_D2 Cloud ServicesC</v>
      </c>
      <c r="B7765" s="775"/>
      <c r="C7765" s="775" t="s">
        <v>87</v>
      </c>
      <c r="D7765" s="775" t="s">
        <v>177</v>
      </c>
      <c r="E7765" s="775">
        <v>0.35763</v>
      </c>
      <c r="F7765" s="775" t="s">
        <v>1121</v>
      </c>
      <c r="G7765" s="775" t="s">
        <v>2598</v>
      </c>
      <c r="H7765" s="775" t="s">
        <v>2599</v>
      </c>
      <c r="I7765" s="775" t="s">
        <v>4235</v>
      </c>
    </row>
    <row r="7766" spans="1:9">
      <c r="A7766" s="775" t="str">
        <f>Table_wabobpsvr_AzureCalc_AzureCalcRateCard[[#This Row],[ServiceName]]&amp;Table_wabobpsvr_AzureCalc_AzureCalcRateCard[[#This Row],[Price_Level]]&amp;Table_wabobpsvr_AzureCalc_AzureCalcRateCard[[#This Row],[Region]]</f>
        <v>Standard_D2 Cloud ServicesD</v>
      </c>
      <c r="B7766" s="775"/>
      <c r="C7766" s="775" t="s">
        <v>87</v>
      </c>
      <c r="D7766" s="775" t="s">
        <v>176</v>
      </c>
      <c r="E7766" s="775">
        <v>0.34583999999999998</v>
      </c>
      <c r="F7766" s="775" t="s">
        <v>1121</v>
      </c>
      <c r="G7766" s="775" t="s">
        <v>2598</v>
      </c>
      <c r="H7766" s="775" t="s">
        <v>2599</v>
      </c>
      <c r="I7766" s="775" t="s">
        <v>4235</v>
      </c>
    </row>
    <row r="7767" spans="1:9">
      <c r="A7767" s="775" t="str">
        <f>Table_wabobpsvr_AzureCalc_AzureCalcRateCard[[#This Row],[ServiceName]]&amp;Table_wabobpsvr_AzureCalc_AzureCalcRateCard[[#This Row],[Price_Level]]&amp;Table_wabobpsvr_AzureCalc_AzureCalcRateCard[[#This Row],[Region]]</f>
        <v>Standard_D2 VM (Non-Windows)A16</v>
      </c>
      <c r="B7767" s="775">
        <v>16</v>
      </c>
      <c r="C7767" s="775" t="s">
        <v>87</v>
      </c>
      <c r="D7767" s="775" t="s">
        <v>174</v>
      </c>
      <c r="E7767" s="775">
        <v>0.23183000000000001</v>
      </c>
      <c r="F7767" s="775" t="s">
        <v>1122</v>
      </c>
      <c r="G7767" s="775" t="s">
        <v>2721</v>
      </c>
      <c r="H7767" s="775" t="s">
        <v>2722</v>
      </c>
      <c r="I7767" s="775" t="s">
        <v>4235</v>
      </c>
    </row>
    <row r="7768" spans="1:9">
      <c r="A7768" s="775" t="str">
        <f>Table_wabobpsvr_AzureCalc_AzureCalcRateCard[[#This Row],[ServiceName]]&amp;Table_wabobpsvr_AzureCalc_AzureCalcRateCard[[#This Row],[Price_Level]]&amp;Table_wabobpsvr_AzureCalc_AzureCalcRateCard[[#This Row],[Region]]</f>
        <v>Standard_D2 VM (Non-Windows)B16</v>
      </c>
      <c r="B7768" s="775">
        <v>16</v>
      </c>
      <c r="C7768" s="775" t="s">
        <v>87</v>
      </c>
      <c r="D7768" s="775" t="s">
        <v>175</v>
      </c>
      <c r="E7768" s="775">
        <v>0.22466</v>
      </c>
      <c r="F7768" s="775" t="s">
        <v>1122</v>
      </c>
      <c r="G7768" s="775" t="s">
        <v>2721</v>
      </c>
      <c r="H7768" s="775" t="s">
        <v>2722</v>
      </c>
      <c r="I7768" s="775" t="s">
        <v>4235</v>
      </c>
    </row>
    <row r="7769" spans="1:9">
      <c r="A7769" s="775" t="str">
        <f>Table_wabobpsvr_AzureCalc_AzureCalcRateCard[[#This Row],[ServiceName]]&amp;Table_wabobpsvr_AzureCalc_AzureCalcRateCard[[#This Row],[Price_Level]]&amp;Table_wabobpsvr_AzureCalc_AzureCalcRateCard[[#This Row],[Region]]</f>
        <v>Standard_D2 VM (Non-Windows)C16</v>
      </c>
      <c r="B7769" s="775">
        <v>16</v>
      </c>
      <c r="C7769" s="775" t="s">
        <v>87</v>
      </c>
      <c r="D7769" s="775" t="s">
        <v>177</v>
      </c>
      <c r="E7769" s="775">
        <v>0.21748999999999999</v>
      </c>
      <c r="F7769" s="775" t="s">
        <v>1122</v>
      </c>
      <c r="G7769" s="775" t="s">
        <v>2721</v>
      </c>
      <c r="H7769" s="775" t="s">
        <v>2722</v>
      </c>
      <c r="I7769" s="775" t="s">
        <v>4235</v>
      </c>
    </row>
    <row r="7770" spans="1:9">
      <c r="A7770" s="775" t="str">
        <f>Table_wabobpsvr_AzureCalc_AzureCalcRateCard[[#This Row],[ServiceName]]&amp;Table_wabobpsvr_AzureCalc_AzureCalcRateCard[[#This Row],[Price_Level]]&amp;Table_wabobpsvr_AzureCalc_AzureCalcRateCard[[#This Row],[Region]]</f>
        <v>Standard_D2 VM (Non-Windows)D16</v>
      </c>
      <c r="B7770" s="775">
        <v>16</v>
      </c>
      <c r="C7770" s="775" t="s">
        <v>87</v>
      </c>
      <c r="D7770" s="775" t="s">
        <v>176</v>
      </c>
      <c r="E7770" s="775">
        <v>0.21032000000000001</v>
      </c>
      <c r="F7770" s="775" t="s">
        <v>1122</v>
      </c>
      <c r="G7770" s="775" t="s">
        <v>2721</v>
      </c>
      <c r="H7770" s="775" t="s">
        <v>2722</v>
      </c>
      <c r="I7770" s="775" t="s">
        <v>4235</v>
      </c>
    </row>
    <row r="7771" spans="1:9">
      <c r="A7771" s="775" t="str">
        <f>Table_wabobpsvr_AzureCalc_AzureCalcRateCard[[#This Row],[ServiceName]]&amp;Table_wabobpsvr_AzureCalc_AzureCalcRateCard[[#This Row],[Price_Level]]&amp;Table_wabobpsvr_AzureCalc_AzureCalcRateCard[[#This Row],[Region]]</f>
        <v>Standard_D2 VM (Windows)A16</v>
      </c>
      <c r="B7771" s="775">
        <v>16</v>
      </c>
      <c r="C7771" s="775" t="s">
        <v>680</v>
      </c>
      <c r="D7771" s="775" t="s">
        <v>174</v>
      </c>
      <c r="E7771" s="775">
        <v>0.43844</v>
      </c>
      <c r="F7771" s="775" t="s">
        <v>1123</v>
      </c>
      <c r="G7771" s="775" t="s">
        <v>4235</v>
      </c>
      <c r="H7771" s="775" t="s">
        <v>4235</v>
      </c>
      <c r="I7771" s="775" t="s">
        <v>4235</v>
      </c>
    </row>
    <row r="7772" spans="1:9">
      <c r="A7772" s="775" t="str">
        <f>Table_wabobpsvr_AzureCalc_AzureCalcRateCard[[#This Row],[ServiceName]]&amp;Table_wabobpsvr_AzureCalc_AzureCalcRateCard[[#This Row],[Price_Level]]&amp;Table_wabobpsvr_AzureCalc_AzureCalcRateCard[[#This Row],[Region]]</f>
        <v>Standard_D2 VM (Windows)B16</v>
      </c>
      <c r="B7772" s="775">
        <v>16</v>
      </c>
      <c r="C7772" s="775" t="s">
        <v>680</v>
      </c>
      <c r="D7772" s="775" t="s">
        <v>175</v>
      </c>
      <c r="E7772" s="775">
        <v>0.42487999999999998</v>
      </c>
      <c r="F7772" s="775" t="s">
        <v>1123</v>
      </c>
      <c r="G7772" s="775" t="s">
        <v>4235</v>
      </c>
      <c r="H7772" s="775" t="s">
        <v>4235</v>
      </c>
      <c r="I7772" s="775" t="s">
        <v>4235</v>
      </c>
    </row>
    <row r="7773" spans="1:9">
      <c r="A7773" s="775" t="str">
        <f>Table_wabobpsvr_AzureCalc_AzureCalcRateCard[[#This Row],[ServiceName]]&amp;Table_wabobpsvr_AzureCalc_AzureCalcRateCard[[#This Row],[Price_Level]]&amp;Table_wabobpsvr_AzureCalc_AzureCalcRateCard[[#This Row],[Region]]</f>
        <v>Standard_D2 VM (Windows)C16</v>
      </c>
      <c r="B7773" s="775">
        <v>16</v>
      </c>
      <c r="C7773" s="775" t="s">
        <v>680</v>
      </c>
      <c r="D7773" s="775" t="s">
        <v>177</v>
      </c>
      <c r="E7773" s="775">
        <v>0.41132000000000002</v>
      </c>
      <c r="F7773" s="775" t="s">
        <v>1123</v>
      </c>
      <c r="G7773" s="775" t="s">
        <v>4235</v>
      </c>
      <c r="H7773" s="775" t="s">
        <v>4235</v>
      </c>
      <c r="I7773" s="775" t="s">
        <v>4235</v>
      </c>
    </row>
    <row r="7774" spans="1:9">
      <c r="A7774" s="775" t="str">
        <f>Table_wabobpsvr_AzureCalc_AzureCalcRateCard[[#This Row],[ServiceName]]&amp;Table_wabobpsvr_AzureCalc_AzureCalcRateCard[[#This Row],[Price_Level]]&amp;Table_wabobpsvr_AzureCalc_AzureCalcRateCard[[#This Row],[Region]]</f>
        <v>Standard_D2 VM (Windows)D</v>
      </c>
      <c r="B7774" s="775"/>
      <c r="C7774" s="775" t="s">
        <v>680</v>
      </c>
      <c r="D7774" s="775" t="s">
        <v>176</v>
      </c>
      <c r="E7774" s="775">
        <v>0.39776</v>
      </c>
      <c r="F7774" s="775" t="s">
        <v>1123</v>
      </c>
      <c r="G7774" s="775" t="s">
        <v>4235</v>
      </c>
      <c r="H7774" s="775" t="s">
        <v>4235</v>
      </c>
      <c r="I7774" s="775" t="s">
        <v>4235</v>
      </c>
    </row>
    <row r="7775" spans="1:9">
      <c r="A7775" s="775" t="str">
        <f>Table_wabobpsvr_AzureCalc_AzureCalcRateCard[[#This Row],[ServiceName]]&amp;Table_wabobpsvr_AzureCalc_AzureCalcRateCard[[#This Row],[Price_Level]]&amp;Table_wabobpsvr_AzureCalc_AzureCalcRateCard[[#This Row],[Region]]</f>
        <v>Standard_D2 VM (Windows)A</v>
      </c>
      <c r="B7775" s="775"/>
      <c r="C7775" s="775" t="s">
        <v>87</v>
      </c>
      <c r="D7775" s="775" t="s">
        <v>174</v>
      </c>
      <c r="E7775" s="775">
        <v>0.38120999999999999</v>
      </c>
      <c r="F7775" s="775" t="s">
        <v>1123</v>
      </c>
      <c r="G7775" s="775" t="s">
        <v>2723</v>
      </c>
      <c r="H7775" s="775" t="s">
        <v>2724</v>
      </c>
      <c r="I7775" s="775" t="s">
        <v>4235</v>
      </c>
    </row>
    <row r="7776" spans="1:9">
      <c r="A7776" s="775" t="str">
        <f>Table_wabobpsvr_AzureCalc_AzureCalcRateCard[[#This Row],[ServiceName]]&amp;Table_wabobpsvr_AzureCalc_AzureCalcRateCard[[#This Row],[Price_Level]]&amp;Table_wabobpsvr_AzureCalc_AzureCalcRateCard[[#This Row],[Region]]</f>
        <v>Standard_D2 VM (Windows)B</v>
      </c>
      <c r="B7776" s="775"/>
      <c r="C7776" s="775" t="s">
        <v>87</v>
      </c>
      <c r="D7776" s="775" t="s">
        <v>175</v>
      </c>
      <c r="E7776" s="775">
        <v>0.36942000000000003</v>
      </c>
      <c r="F7776" s="775" t="s">
        <v>1123</v>
      </c>
      <c r="G7776" s="775" t="s">
        <v>2723</v>
      </c>
      <c r="H7776" s="775" t="s">
        <v>2724</v>
      </c>
      <c r="I7776" s="775" t="s">
        <v>4235</v>
      </c>
    </row>
    <row r="7777" spans="1:9">
      <c r="A7777" s="1039" t="str">
        <f>Table_wabobpsvr_AzureCalc_AzureCalcRateCard[[#This Row],[ServiceName]]&amp;Table_wabobpsvr_AzureCalc_AzureCalcRateCard[[#This Row],[Price_Level]]&amp;Table_wabobpsvr_AzureCalc_AzureCalcRateCard[[#This Row],[Region]]</f>
        <v>Standard_D2 VM (Windows)C</v>
      </c>
      <c r="B7777" s="1039"/>
      <c r="C7777" s="1039" t="s">
        <v>87</v>
      </c>
      <c r="D7777" s="1039" t="s">
        <v>177</v>
      </c>
      <c r="E7777" s="1039">
        <v>0.35763</v>
      </c>
      <c r="F7777" s="1039" t="s">
        <v>1123</v>
      </c>
      <c r="G7777" s="775" t="s">
        <v>2723</v>
      </c>
      <c r="H7777" s="775" t="s">
        <v>2724</v>
      </c>
      <c r="I7777" s="775" t="s">
        <v>4235</v>
      </c>
    </row>
    <row r="7778" spans="1:9">
      <c r="A7778" s="775" t="str">
        <f>Table_wabobpsvr_AzureCalc_AzureCalcRateCard[[#This Row],[ServiceName]]&amp;Table_wabobpsvr_AzureCalc_AzureCalcRateCard[[#This Row],[Price_Level]]&amp;Table_wabobpsvr_AzureCalc_AzureCalcRateCard[[#This Row],[Region]]</f>
        <v>Standard_D2 VM (Windows)D</v>
      </c>
      <c r="B7778" s="775"/>
      <c r="C7778" s="775" t="s">
        <v>87</v>
      </c>
      <c r="D7778" s="775" t="s">
        <v>176</v>
      </c>
      <c r="E7778" s="775">
        <v>0.34583999999999998</v>
      </c>
      <c r="F7778" s="775" t="s">
        <v>1123</v>
      </c>
      <c r="G7778" s="775" t="s">
        <v>2723</v>
      </c>
      <c r="H7778" s="775" t="s">
        <v>2724</v>
      </c>
      <c r="I7778" s="775" t="s">
        <v>4235</v>
      </c>
    </row>
    <row r="7779" spans="1:9">
      <c r="A7779" s="775" t="str">
        <f>Table_wabobpsvr_AzureCalc_AzureCalcRateCard[[#This Row],[ServiceName]]&amp;Table_wabobpsvr_AzureCalc_AzureCalcRateCard[[#This Row],[Price_Level]]&amp;Table_wabobpsvr_AzureCalc_AzureCalcRateCard[[#This Row],[Region]]</f>
        <v>Standard_D3 Cloud ServicesA</v>
      </c>
      <c r="B7779" s="775"/>
      <c r="C7779" s="775" t="s">
        <v>87</v>
      </c>
      <c r="D7779" s="775" t="s">
        <v>174</v>
      </c>
      <c r="E7779" s="775">
        <v>0.76241999999999999</v>
      </c>
      <c r="F7779" s="775" t="s">
        <v>1124</v>
      </c>
      <c r="G7779" s="775" t="s">
        <v>2600</v>
      </c>
      <c r="H7779" s="775" t="s">
        <v>2601</v>
      </c>
      <c r="I7779" s="775" t="s">
        <v>4235</v>
      </c>
    </row>
    <row r="7780" spans="1:9">
      <c r="A7780" s="775" t="str">
        <f>Table_wabobpsvr_AzureCalc_AzureCalcRateCard[[#This Row],[ServiceName]]&amp;Table_wabobpsvr_AzureCalc_AzureCalcRateCard[[#This Row],[Price_Level]]&amp;Table_wabobpsvr_AzureCalc_AzureCalcRateCard[[#This Row],[Region]]</f>
        <v>Standard_D3 Cloud ServicesB</v>
      </c>
      <c r="B7780" s="775"/>
      <c r="C7780" s="775" t="s">
        <v>87</v>
      </c>
      <c r="D7780" s="775" t="s">
        <v>175</v>
      </c>
      <c r="E7780" s="775">
        <v>0.73884000000000005</v>
      </c>
      <c r="F7780" s="775" t="s">
        <v>1124</v>
      </c>
      <c r="G7780" s="775" t="s">
        <v>2600</v>
      </c>
      <c r="H7780" s="775" t="s">
        <v>2601</v>
      </c>
      <c r="I7780" s="775" t="s">
        <v>4235</v>
      </c>
    </row>
    <row r="7781" spans="1:9">
      <c r="A7781" s="775" t="str">
        <f>Table_wabobpsvr_AzureCalc_AzureCalcRateCard[[#This Row],[ServiceName]]&amp;Table_wabobpsvr_AzureCalc_AzureCalcRateCard[[#This Row],[Price_Level]]&amp;Table_wabobpsvr_AzureCalc_AzureCalcRateCard[[#This Row],[Region]]</f>
        <v>Standard_D3 Cloud ServicesC</v>
      </c>
      <c r="B7781" s="775"/>
      <c r="C7781" s="775" t="s">
        <v>87</v>
      </c>
      <c r="D7781" s="775" t="s">
        <v>177</v>
      </c>
      <c r="E7781" s="775">
        <v>0.71526000000000001</v>
      </c>
      <c r="F7781" s="775" t="s">
        <v>1124</v>
      </c>
      <c r="G7781" s="775" t="s">
        <v>2600</v>
      </c>
      <c r="H7781" s="775" t="s">
        <v>2601</v>
      </c>
      <c r="I7781" s="775" t="s">
        <v>4235</v>
      </c>
    </row>
    <row r="7782" spans="1:9">
      <c r="A7782" s="775" t="str">
        <f>Table_wabobpsvr_AzureCalc_AzureCalcRateCard[[#This Row],[ServiceName]]&amp;Table_wabobpsvr_AzureCalc_AzureCalcRateCard[[#This Row],[Price_Level]]&amp;Table_wabobpsvr_AzureCalc_AzureCalcRateCard[[#This Row],[Region]]</f>
        <v>Standard_D3 Cloud ServicesD</v>
      </c>
      <c r="B7782" s="775"/>
      <c r="C7782" s="775" t="s">
        <v>87</v>
      </c>
      <c r="D7782" s="775" t="s">
        <v>176</v>
      </c>
      <c r="E7782" s="775">
        <v>0.69167999999999996</v>
      </c>
      <c r="F7782" s="775" t="s">
        <v>1124</v>
      </c>
      <c r="G7782" s="775" t="s">
        <v>2600</v>
      </c>
      <c r="H7782" s="775" t="s">
        <v>2601</v>
      </c>
      <c r="I7782" s="775" t="s">
        <v>4235</v>
      </c>
    </row>
    <row r="7783" spans="1:9">
      <c r="A7783" s="775" t="str">
        <f>Table_wabobpsvr_AzureCalc_AzureCalcRateCard[[#This Row],[ServiceName]]&amp;Table_wabobpsvr_AzureCalc_AzureCalcRateCard[[#This Row],[Price_Level]]&amp;Table_wabobpsvr_AzureCalc_AzureCalcRateCard[[#This Row],[Region]]</f>
        <v>Standard_D3 VM (Non-Windows)A16</v>
      </c>
      <c r="B7783" s="775">
        <v>16</v>
      </c>
      <c r="C7783" s="775" t="s">
        <v>87</v>
      </c>
      <c r="D7783" s="775" t="s">
        <v>174</v>
      </c>
      <c r="E7783" s="775">
        <v>0.46366000000000002</v>
      </c>
      <c r="F7783" s="775" t="s">
        <v>1125</v>
      </c>
      <c r="G7783" s="775" t="s">
        <v>2725</v>
      </c>
      <c r="H7783" s="775" t="s">
        <v>2726</v>
      </c>
      <c r="I7783" s="775" t="s">
        <v>4235</v>
      </c>
    </row>
    <row r="7784" spans="1:9">
      <c r="A7784" s="775" t="str">
        <f>Table_wabobpsvr_AzureCalc_AzureCalcRateCard[[#This Row],[ServiceName]]&amp;Table_wabobpsvr_AzureCalc_AzureCalcRateCard[[#This Row],[Price_Level]]&amp;Table_wabobpsvr_AzureCalc_AzureCalcRateCard[[#This Row],[Region]]</f>
        <v>Standard_D3 VM (Non-Windows)B16</v>
      </c>
      <c r="B7784" s="775">
        <v>16</v>
      </c>
      <c r="C7784" s="775" t="s">
        <v>87</v>
      </c>
      <c r="D7784" s="775" t="s">
        <v>175</v>
      </c>
      <c r="E7784" s="775">
        <v>0.44932</v>
      </c>
      <c r="F7784" s="775" t="s">
        <v>1125</v>
      </c>
      <c r="G7784" s="775" t="s">
        <v>2725</v>
      </c>
      <c r="H7784" s="775" t="s">
        <v>2726</v>
      </c>
      <c r="I7784" s="775" t="s">
        <v>4235</v>
      </c>
    </row>
    <row r="7785" spans="1:9">
      <c r="A7785" s="775" t="str">
        <f>Table_wabobpsvr_AzureCalc_AzureCalcRateCard[[#This Row],[ServiceName]]&amp;Table_wabobpsvr_AzureCalc_AzureCalcRateCard[[#This Row],[Price_Level]]&amp;Table_wabobpsvr_AzureCalc_AzureCalcRateCard[[#This Row],[Region]]</f>
        <v>Standard_D3 VM (Non-Windows)C16</v>
      </c>
      <c r="B7785" s="775">
        <v>16</v>
      </c>
      <c r="C7785" s="775" t="s">
        <v>87</v>
      </c>
      <c r="D7785" s="775" t="s">
        <v>177</v>
      </c>
      <c r="E7785" s="775">
        <v>0.43497999999999998</v>
      </c>
      <c r="F7785" s="775" t="s">
        <v>1125</v>
      </c>
      <c r="G7785" s="775" t="s">
        <v>2725</v>
      </c>
      <c r="H7785" s="775" t="s">
        <v>2726</v>
      </c>
      <c r="I7785" s="775" t="s">
        <v>4235</v>
      </c>
    </row>
    <row r="7786" spans="1:9">
      <c r="A7786" s="775" t="str">
        <f>Table_wabobpsvr_AzureCalc_AzureCalcRateCard[[#This Row],[ServiceName]]&amp;Table_wabobpsvr_AzureCalc_AzureCalcRateCard[[#This Row],[Price_Level]]&amp;Table_wabobpsvr_AzureCalc_AzureCalcRateCard[[#This Row],[Region]]</f>
        <v>Standard_D3 VM (Non-Windows)D16</v>
      </c>
      <c r="B7786" s="775">
        <v>16</v>
      </c>
      <c r="C7786" s="775" t="s">
        <v>87</v>
      </c>
      <c r="D7786" s="775" t="s">
        <v>176</v>
      </c>
      <c r="E7786" s="775">
        <v>0.42064000000000001</v>
      </c>
      <c r="F7786" s="775" t="s">
        <v>1125</v>
      </c>
      <c r="G7786" s="775" t="s">
        <v>2725</v>
      </c>
      <c r="H7786" s="775" t="s">
        <v>2726</v>
      </c>
      <c r="I7786" s="775" t="s">
        <v>4235</v>
      </c>
    </row>
    <row r="7787" spans="1:9">
      <c r="A7787" s="775" t="str">
        <f>Table_wabobpsvr_AzureCalc_AzureCalcRateCard[[#This Row],[ServiceName]]&amp;Table_wabobpsvr_AzureCalc_AzureCalcRateCard[[#This Row],[Price_Level]]&amp;Table_wabobpsvr_AzureCalc_AzureCalcRateCard[[#This Row],[Region]]</f>
        <v>Standard_D3 VM (Windows)A</v>
      </c>
      <c r="B7787" s="775"/>
      <c r="C7787" s="775" t="s">
        <v>87</v>
      </c>
      <c r="D7787" s="775" t="s">
        <v>174</v>
      </c>
      <c r="E7787" s="775">
        <v>0.76241999999999999</v>
      </c>
      <c r="F7787" s="775" t="s">
        <v>1126</v>
      </c>
      <c r="G7787" s="775" t="s">
        <v>2727</v>
      </c>
      <c r="H7787" s="775" t="s">
        <v>2728</v>
      </c>
      <c r="I7787" s="775" t="s">
        <v>4235</v>
      </c>
    </row>
    <row r="7788" spans="1:9">
      <c r="A7788" s="775" t="str">
        <f>Table_wabobpsvr_AzureCalc_AzureCalcRateCard[[#This Row],[ServiceName]]&amp;Table_wabobpsvr_AzureCalc_AzureCalcRateCard[[#This Row],[Price_Level]]&amp;Table_wabobpsvr_AzureCalc_AzureCalcRateCard[[#This Row],[Region]]</f>
        <v>Standard_D3 VM (Windows)B</v>
      </c>
      <c r="B7788" s="775"/>
      <c r="C7788" s="775" t="s">
        <v>87</v>
      </c>
      <c r="D7788" s="775" t="s">
        <v>175</v>
      </c>
      <c r="E7788" s="775">
        <v>0.73884000000000005</v>
      </c>
      <c r="F7788" s="775" t="s">
        <v>1126</v>
      </c>
      <c r="G7788" s="775" t="s">
        <v>2727</v>
      </c>
      <c r="H7788" s="775" t="s">
        <v>2728</v>
      </c>
      <c r="I7788" s="775" t="s">
        <v>4235</v>
      </c>
    </row>
    <row r="7789" spans="1:9">
      <c r="A7789" s="1039" t="str">
        <f>Table_wabobpsvr_AzureCalc_AzureCalcRateCard[[#This Row],[ServiceName]]&amp;Table_wabobpsvr_AzureCalc_AzureCalcRateCard[[#This Row],[Price_Level]]&amp;Table_wabobpsvr_AzureCalc_AzureCalcRateCard[[#This Row],[Region]]</f>
        <v>Standard_D3 VM (Windows)C</v>
      </c>
      <c r="B7789" s="1039"/>
      <c r="C7789" s="1039" t="s">
        <v>87</v>
      </c>
      <c r="D7789" s="1039" t="s">
        <v>177</v>
      </c>
      <c r="E7789" s="1039">
        <v>0.71526000000000001</v>
      </c>
      <c r="F7789" s="1039" t="s">
        <v>1126</v>
      </c>
      <c r="G7789" s="775" t="s">
        <v>2727</v>
      </c>
      <c r="H7789" s="775" t="s">
        <v>2728</v>
      </c>
      <c r="I7789" s="775" t="s">
        <v>4235</v>
      </c>
    </row>
    <row r="7790" spans="1:9">
      <c r="A7790" s="775" t="str">
        <f>Table_wabobpsvr_AzureCalc_AzureCalcRateCard[[#This Row],[ServiceName]]&amp;Table_wabobpsvr_AzureCalc_AzureCalcRateCard[[#This Row],[Price_Level]]&amp;Table_wabobpsvr_AzureCalc_AzureCalcRateCard[[#This Row],[Region]]</f>
        <v>Standard_D3 VM (Windows)D</v>
      </c>
      <c r="B7790" s="775"/>
      <c r="C7790" s="775" t="s">
        <v>87</v>
      </c>
      <c r="D7790" s="775" t="s">
        <v>176</v>
      </c>
      <c r="E7790" s="775">
        <v>0.69167999999999996</v>
      </c>
      <c r="F7790" s="775" t="s">
        <v>1126</v>
      </c>
      <c r="G7790" s="775" t="s">
        <v>2727</v>
      </c>
      <c r="H7790" s="775" t="s">
        <v>2728</v>
      </c>
      <c r="I7790" s="775" t="s">
        <v>4235</v>
      </c>
    </row>
    <row r="7791" spans="1:9">
      <c r="A7791" s="775" t="str">
        <f>Table_wabobpsvr_AzureCalc_AzureCalcRateCard[[#This Row],[ServiceName]]&amp;Table_wabobpsvr_AzureCalc_AzureCalcRateCard[[#This Row],[Price_Level]]&amp;Table_wabobpsvr_AzureCalc_AzureCalcRateCard[[#This Row],[Region]]</f>
        <v>Standard_D4 Cloud ServicesA</v>
      </c>
      <c r="B7791" s="775"/>
      <c r="C7791" s="775" t="s">
        <v>87</v>
      </c>
      <c r="D7791" s="775" t="s">
        <v>174</v>
      </c>
      <c r="E7791" s="775">
        <v>1.5238700000000001</v>
      </c>
      <c r="F7791" s="775" t="s">
        <v>1127</v>
      </c>
      <c r="G7791" s="775" t="s">
        <v>2602</v>
      </c>
      <c r="H7791" s="775" t="s">
        <v>2603</v>
      </c>
      <c r="I7791" s="775" t="s">
        <v>4235</v>
      </c>
    </row>
    <row r="7792" spans="1:9">
      <c r="A7792" s="1039" t="str">
        <f>Table_wabobpsvr_AzureCalc_AzureCalcRateCard[[#This Row],[ServiceName]]&amp;Table_wabobpsvr_AzureCalc_AzureCalcRateCard[[#This Row],[Price_Level]]&amp;Table_wabobpsvr_AzureCalc_AzureCalcRateCard[[#This Row],[Region]]</f>
        <v>Standard_D4 Cloud ServicesB</v>
      </c>
      <c r="B7792" s="1039"/>
      <c r="C7792" s="1039" t="s">
        <v>87</v>
      </c>
      <c r="D7792" s="1039" t="s">
        <v>175</v>
      </c>
      <c r="E7792" s="1039">
        <v>1.4767399999999999</v>
      </c>
      <c r="F7792" s="1039" t="s">
        <v>1127</v>
      </c>
      <c r="G7792" s="775" t="s">
        <v>2602</v>
      </c>
      <c r="H7792" s="775" t="s">
        <v>2603</v>
      </c>
      <c r="I7792" s="775" t="s">
        <v>4235</v>
      </c>
    </row>
    <row r="7793" spans="1:9">
      <c r="A7793" s="775" t="str">
        <f>Table_wabobpsvr_AzureCalc_AzureCalcRateCard[[#This Row],[ServiceName]]&amp;Table_wabobpsvr_AzureCalc_AzureCalcRateCard[[#This Row],[Price_Level]]&amp;Table_wabobpsvr_AzureCalc_AzureCalcRateCard[[#This Row],[Region]]</f>
        <v>Standard_D4 Cloud ServicesC</v>
      </c>
      <c r="B7793" s="775"/>
      <c r="C7793" s="775" t="s">
        <v>87</v>
      </c>
      <c r="D7793" s="775" t="s">
        <v>177</v>
      </c>
      <c r="E7793" s="775">
        <v>1.42961</v>
      </c>
      <c r="F7793" s="775" t="s">
        <v>1127</v>
      </c>
      <c r="G7793" s="775" t="s">
        <v>2602</v>
      </c>
      <c r="H7793" s="775" t="s">
        <v>2603</v>
      </c>
      <c r="I7793" s="775" t="s">
        <v>4235</v>
      </c>
    </row>
    <row r="7794" spans="1:9">
      <c r="A7794" s="775" t="str">
        <f>Table_wabobpsvr_AzureCalc_AzureCalcRateCard[[#This Row],[ServiceName]]&amp;Table_wabobpsvr_AzureCalc_AzureCalcRateCard[[#This Row],[Price_Level]]&amp;Table_wabobpsvr_AzureCalc_AzureCalcRateCard[[#This Row],[Region]]</f>
        <v>Standard_D4 Cloud ServicesD</v>
      </c>
      <c r="B7794" s="775"/>
      <c r="C7794" s="775" t="s">
        <v>87</v>
      </c>
      <c r="D7794" s="775" t="s">
        <v>176</v>
      </c>
      <c r="E7794" s="775">
        <v>1.3824799999999999</v>
      </c>
      <c r="F7794" s="775" t="s">
        <v>1127</v>
      </c>
      <c r="G7794" s="775" t="s">
        <v>2602</v>
      </c>
      <c r="H7794" s="775" t="s">
        <v>2603</v>
      </c>
      <c r="I7794" s="775" t="s">
        <v>4235</v>
      </c>
    </row>
    <row r="7795" spans="1:9">
      <c r="A7795" s="775" t="str">
        <f>Table_wabobpsvr_AzureCalc_AzureCalcRateCard[[#This Row],[ServiceName]]&amp;Table_wabobpsvr_AzureCalc_AzureCalcRateCard[[#This Row],[Price_Level]]&amp;Table_wabobpsvr_AzureCalc_AzureCalcRateCard[[#This Row],[Region]]</f>
        <v>Standard_D4 VM (Non-Windows)A</v>
      </c>
      <c r="B7795" s="775"/>
      <c r="C7795" s="775" t="s">
        <v>87</v>
      </c>
      <c r="D7795" s="775" t="s">
        <v>174</v>
      </c>
      <c r="E7795" s="775">
        <v>0.92732000000000003</v>
      </c>
      <c r="F7795" s="775" t="s">
        <v>1128</v>
      </c>
      <c r="G7795" s="775" t="s">
        <v>2729</v>
      </c>
      <c r="H7795" s="775" t="s">
        <v>2730</v>
      </c>
      <c r="I7795" s="775" t="s">
        <v>4235</v>
      </c>
    </row>
    <row r="7796" spans="1:9">
      <c r="A7796" s="775" t="str">
        <f>Table_wabobpsvr_AzureCalc_AzureCalcRateCard[[#This Row],[ServiceName]]&amp;Table_wabobpsvr_AzureCalc_AzureCalcRateCard[[#This Row],[Price_Level]]&amp;Table_wabobpsvr_AzureCalc_AzureCalcRateCard[[#This Row],[Region]]</f>
        <v>Standard_D4 VM (Non-Windows)B</v>
      </c>
      <c r="B7796" s="775"/>
      <c r="C7796" s="775" t="s">
        <v>87</v>
      </c>
      <c r="D7796" s="775" t="s">
        <v>175</v>
      </c>
      <c r="E7796" s="775">
        <v>0.89863999999999999</v>
      </c>
      <c r="F7796" s="775" t="s">
        <v>1128</v>
      </c>
      <c r="G7796" s="775" t="s">
        <v>2729</v>
      </c>
      <c r="H7796" s="775" t="s">
        <v>2730</v>
      </c>
      <c r="I7796" s="775" t="s">
        <v>4235</v>
      </c>
    </row>
    <row r="7797" spans="1:9">
      <c r="A7797" s="775" t="str">
        <f>Table_wabobpsvr_AzureCalc_AzureCalcRateCard[[#This Row],[ServiceName]]&amp;Table_wabobpsvr_AzureCalc_AzureCalcRateCard[[#This Row],[Price_Level]]&amp;Table_wabobpsvr_AzureCalc_AzureCalcRateCard[[#This Row],[Region]]</f>
        <v>Standard_D4 VM (Non-Windows)C</v>
      </c>
      <c r="B7797" s="775"/>
      <c r="C7797" s="775" t="s">
        <v>87</v>
      </c>
      <c r="D7797" s="775" t="s">
        <v>177</v>
      </c>
      <c r="E7797" s="775">
        <v>0.86995999999999996</v>
      </c>
      <c r="F7797" s="775" t="s">
        <v>1128</v>
      </c>
      <c r="G7797" s="775" t="s">
        <v>2729</v>
      </c>
      <c r="H7797" s="775" t="s">
        <v>2730</v>
      </c>
      <c r="I7797" s="775" t="s">
        <v>4235</v>
      </c>
    </row>
    <row r="7798" spans="1:9">
      <c r="A7798" s="775" t="str">
        <f>Table_wabobpsvr_AzureCalc_AzureCalcRateCard[[#This Row],[ServiceName]]&amp;Table_wabobpsvr_AzureCalc_AzureCalcRateCard[[#This Row],[Price_Level]]&amp;Table_wabobpsvr_AzureCalc_AzureCalcRateCard[[#This Row],[Region]]</f>
        <v>Standard_D4 VM (Non-Windows)D</v>
      </c>
      <c r="B7798" s="775"/>
      <c r="C7798" s="775" t="s">
        <v>87</v>
      </c>
      <c r="D7798" s="775" t="s">
        <v>176</v>
      </c>
      <c r="E7798" s="775">
        <v>0.84128000000000003</v>
      </c>
      <c r="F7798" s="775" t="s">
        <v>1128</v>
      </c>
      <c r="G7798" s="775" t="s">
        <v>2729</v>
      </c>
      <c r="H7798" s="775" t="s">
        <v>2730</v>
      </c>
      <c r="I7798" s="775" t="s">
        <v>4235</v>
      </c>
    </row>
    <row r="7799" spans="1:9">
      <c r="A7799" s="775" t="str">
        <f>Table_wabobpsvr_AzureCalc_AzureCalcRateCard[[#This Row],[ServiceName]]&amp;Table_wabobpsvr_AzureCalc_AzureCalcRateCard[[#This Row],[Price_Level]]&amp;Table_wabobpsvr_AzureCalc_AzureCalcRateCard[[#This Row],[Region]]</f>
        <v>Standard_D4 VM (Windows)A</v>
      </c>
      <c r="B7799" s="775"/>
      <c r="C7799" s="775" t="s">
        <v>87</v>
      </c>
      <c r="D7799" s="775" t="s">
        <v>174</v>
      </c>
      <c r="E7799" s="775">
        <v>1.5238700000000001</v>
      </c>
      <c r="F7799" s="775" t="s">
        <v>1129</v>
      </c>
      <c r="G7799" s="775" t="s">
        <v>2731</v>
      </c>
      <c r="H7799" s="775" t="s">
        <v>2732</v>
      </c>
      <c r="I7799" s="775" t="s">
        <v>4235</v>
      </c>
    </row>
    <row r="7800" spans="1:9">
      <c r="A7800" s="775" t="str">
        <f>Table_wabobpsvr_AzureCalc_AzureCalcRateCard[[#This Row],[ServiceName]]&amp;Table_wabobpsvr_AzureCalc_AzureCalcRateCard[[#This Row],[Price_Level]]&amp;Table_wabobpsvr_AzureCalc_AzureCalcRateCard[[#This Row],[Region]]</f>
        <v>Standard_D4 VM (Windows)B</v>
      </c>
      <c r="B7800" s="775"/>
      <c r="C7800" s="775" t="s">
        <v>87</v>
      </c>
      <c r="D7800" s="775" t="s">
        <v>175</v>
      </c>
      <c r="E7800" s="775">
        <v>1.4767399999999999</v>
      </c>
      <c r="F7800" s="775" t="s">
        <v>1129</v>
      </c>
      <c r="G7800" s="775" t="s">
        <v>2731</v>
      </c>
      <c r="H7800" s="775" t="s">
        <v>2732</v>
      </c>
      <c r="I7800" s="775" t="s">
        <v>4235</v>
      </c>
    </row>
    <row r="7801" spans="1:9">
      <c r="A7801" s="775" t="str">
        <f>Table_wabobpsvr_AzureCalc_AzureCalcRateCard[[#This Row],[ServiceName]]&amp;Table_wabobpsvr_AzureCalc_AzureCalcRateCard[[#This Row],[Price_Level]]&amp;Table_wabobpsvr_AzureCalc_AzureCalcRateCard[[#This Row],[Region]]</f>
        <v>Standard_D4 VM (Windows)C</v>
      </c>
      <c r="B7801" s="775"/>
      <c r="C7801" s="775" t="s">
        <v>87</v>
      </c>
      <c r="D7801" s="775" t="s">
        <v>177</v>
      </c>
      <c r="E7801" s="775">
        <v>1.42961</v>
      </c>
      <c r="F7801" s="775" t="s">
        <v>1129</v>
      </c>
      <c r="G7801" s="775" t="s">
        <v>2731</v>
      </c>
      <c r="H7801" s="775" t="s">
        <v>2732</v>
      </c>
      <c r="I7801" s="775" t="s">
        <v>4235</v>
      </c>
    </row>
    <row r="7802" spans="1:9">
      <c r="A7802" s="1039" t="str">
        <f>Table_wabobpsvr_AzureCalc_AzureCalcRateCard[[#This Row],[ServiceName]]&amp;Table_wabobpsvr_AzureCalc_AzureCalcRateCard[[#This Row],[Price_Level]]&amp;Table_wabobpsvr_AzureCalc_AzureCalcRateCard[[#This Row],[Region]]</f>
        <v>Standard_D4 VM (Windows)D</v>
      </c>
      <c r="B7802" s="1039"/>
      <c r="C7802" s="1039" t="s">
        <v>87</v>
      </c>
      <c r="D7802" s="1039" t="s">
        <v>176</v>
      </c>
      <c r="E7802" s="1039">
        <v>1.3824799999999999</v>
      </c>
      <c r="F7802" s="1039" t="s">
        <v>1129</v>
      </c>
      <c r="G7802" s="775" t="s">
        <v>2731</v>
      </c>
      <c r="H7802" s="775" t="s">
        <v>2732</v>
      </c>
      <c r="I7802" s="775" t="s">
        <v>4235</v>
      </c>
    </row>
    <row r="7803" spans="1:9">
      <c r="A7803" s="775" t="str">
        <f>Table_wabobpsvr_AzureCalc_AzureCalcRateCard[[#This Row],[ServiceName]]&amp;Table_wabobpsvr_AzureCalc_AzureCalcRateCard[[#This Row],[Price_Level]]&amp;Table_wabobpsvr_AzureCalc_AzureCalcRateCard[[#This Row],[Region]]</f>
        <v>Standard_D5 Cloud ServicesA</v>
      </c>
      <c r="B7803" s="775"/>
      <c r="C7803" s="775" t="s">
        <v>87</v>
      </c>
      <c r="D7803" s="775" t="s">
        <v>174</v>
      </c>
      <c r="E7803" s="775">
        <v>3.0487099999999998</v>
      </c>
      <c r="F7803" s="775" t="s">
        <v>1130</v>
      </c>
      <c r="G7803" s="775" t="s">
        <v>2604</v>
      </c>
      <c r="H7803" s="775" t="s">
        <v>2605</v>
      </c>
      <c r="I7803" s="775" t="s">
        <v>4235</v>
      </c>
    </row>
    <row r="7804" spans="1:9">
      <c r="A7804" s="1039" t="str">
        <f>Table_wabobpsvr_AzureCalc_AzureCalcRateCard[[#This Row],[ServiceName]]&amp;Table_wabobpsvr_AzureCalc_AzureCalcRateCard[[#This Row],[Price_Level]]&amp;Table_wabobpsvr_AzureCalc_AzureCalcRateCard[[#This Row],[Region]]</f>
        <v>Standard_D5 Cloud ServicesB</v>
      </c>
      <c r="B7804" s="1039"/>
      <c r="C7804" s="1039" t="s">
        <v>87</v>
      </c>
      <c r="D7804" s="1039" t="s">
        <v>175</v>
      </c>
      <c r="E7804" s="1039">
        <v>2.9544199999999998</v>
      </c>
      <c r="F7804" s="1039" t="s">
        <v>1130</v>
      </c>
      <c r="G7804" s="775" t="s">
        <v>2604</v>
      </c>
      <c r="H7804" s="775" t="s">
        <v>2605</v>
      </c>
      <c r="I7804" s="775" t="s">
        <v>4235</v>
      </c>
    </row>
    <row r="7805" spans="1:9">
      <c r="A7805" s="775" t="str">
        <f>Table_wabobpsvr_AzureCalc_AzureCalcRateCard[[#This Row],[ServiceName]]&amp;Table_wabobpsvr_AzureCalc_AzureCalcRateCard[[#This Row],[Price_Level]]&amp;Table_wabobpsvr_AzureCalc_AzureCalcRateCard[[#This Row],[Region]]</f>
        <v>Standard_D5 Cloud ServicesC</v>
      </c>
      <c r="B7805" s="775"/>
      <c r="C7805" s="775" t="s">
        <v>87</v>
      </c>
      <c r="D7805" s="775" t="s">
        <v>177</v>
      </c>
      <c r="E7805" s="775">
        <v>2.8601299999999998</v>
      </c>
      <c r="F7805" s="775" t="s">
        <v>1130</v>
      </c>
      <c r="G7805" s="775" t="s">
        <v>2604</v>
      </c>
      <c r="H7805" s="775" t="s">
        <v>2605</v>
      </c>
      <c r="I7805" s="775" t="s">
        <v>4235</v>
      </c>
    </row>
    <row r="7806" spans="1:9">
      <c r="A7806" s="775" t="str">
        <f>Table_wabobpsvr_AzureCalc_AzureCalcRateCard[[#This Row],[ServiceName]]&amp;Table_wabobpsvr_AzureCalc_AzureCalcRateCard[[#This Row],[Price_Level]]&amp;Table_wabobpsvr_AzureCalc_AzureCalcRateCard[[#This Row],[Region]]</f>
        <v>Standard_D5 Cloud ServicesD</v>
      </c>
      <c r="B7806" s="775"/>
      <c r="C7806" s="775" t="s">
        <v>87</v>
      </c>
      <c r="D7806" s="775" t="s">
        <v>176</v>
      </c>
      <c r="E7806" s="775">
        <v>2.7658399999999999</v>
      </c>
      <c r="F7806" s="775" t="s">
        <v>1130</v>
      </c>
      <c r="G7806" s="775" t="s">
        <v>2604</v>
      </c>
      <c r="H7806" s="775" t="s">
        <v>2605</v>
      </c>
      <c r="I7806" s="775" t="s">
        <v>4235</v>
      </c>
    </row>
    <row r="7807" spans="1:9">
      <c r="A7807" s="775" t="str">
        <f>Table_wabobpsvr_AzureCalc_AzureCalcRateCard[[#This Row],[ServiceName]]&amp;Table_wabobpsvr_AzureCalc_AzureCalcRateCard[[#This Row],[Price_Level]]&amp;Table_wabobpsvr_AzureCalc_AzureCalcRateCard[[#This Row],[Region]]</f>
        <v>Standard_D5 VM (Non-Windows)A</v>
      </c>
      <c r="B7807" s="775"/>
      <c r="C7807" s="775" t="s">
        <v>87</v>
      </c>
      <c r="D7807" s="775" t="s">
        <v>174</v>
      </c>
      <c r="E7807" s="775">
        <v>1.85561</v>
      </c>
      <c r="F7807" s="775" t="s">
        <v>1131</v>
      </c>
      <c r="G7807" s="775" t="s">
        <v>2733</v>
      </c>
      <c r="H7807" s="775" t="s">
        <v>2734</v>
      </c>
      <c r="I7807" s="775" t="s">
        <v>4235</v>
      </c>
    </row>
    <row r="7808" spans="1:9">
      <c r="A7808" s="775" t="str">
        <f>Table_wabobpsvr_AzureCalc_AzureCalcRateCard[[#This Row],[ServiceName]]&amp;Table_wabobpsvr_AzureCalc_AzureCalcRateCard[[#This Row],[Price_Level]]&amp;Table_wabobpsvr_AzureCalc_AzureCalcRateCard[[#This Row],[Region]]</f>
        <v>Standard_D5 VM (Non-Windows)B</v>
      </c>
      <c r="B7808" s="775"/>
      <c r="C7808" s="775" t="s">
        <v>87</v>
      </c>
      <c r="D7808" s="775" t="s">
        <v>175</v>
      </c>
      <c r="E7808" s="775">
        <v>1.7982199999999999</v>
      </c>
      <c r="F7808" s="775" t="s">
        <v>1131</v>
      </c>
      <c r="G7808" s="775" t="s">
        <v>2733</v>
      </c>
      <c r="H7808" s="775" t="s">
        <v>2734</v>
      </c>
      <c r="I7808" s="775" t="s">
        <v>4235</v>
      </c>
    </row>
    <row r="7809" spans="1:9">
      <c r="A7809" s="775" t="str">
        <f>Table_wabobpsvr_AzureCalc_AzureCalcRateCard[[#This Row],[ServiceName]]&amp;Table_wabobpsvr_AzureCalc_AzureCalcRateCard[[#This Row],[Price_Level]]&amp;Table_wabobpsvr_AzureCalc_AzureCalcRateCard[[#This Row],[Region]]</f>
        <v>Standard_D5 VM (Non-Windows)C</v>
      </c>
      <c r="B7809" s="775"/>
      <c r="C7809" s="775" t="s">
        <v>87</v>
      </c>
      <c r="D7809" s="775" t="s">
        <v>177</v>
      </c>
      <c r="E7809" s="775">
        <v>1.7408300000000001</v>
      </c>
      <c r="F7809" s="775" t="s">
        <v>1131</v>
      </c>
      <c r="G7809" s="775" t="s">
        <v>2733</v>
      </c>
      <c r="H7809" s="775" t="s">
        <v>2734</v>
      </c>
      <c r="I7809" s="775" t="s">
        <v>4235</v>
      </c>
    </row>
    <row r="7810" spans="1:9">
      <c r="A7810" s="775" t="str">
        <f>Table_wabobpsvr_AzureCalc_AzureCalcRateCard[[#This Row],[ServiceName]]&amp;Table_wabobpsvr_AzureCalc_AzureCalcRateCard[[#This Row],[Price_Level]]&amp;Table_wabobpsvr_AzureCalc_AzureCalcRateCard[[#This Row],[Region]]</f>
        <v>Standard_D5 VM (Non-Windows)D</v>
      </c>
      <c r="B7810" s="775"/>
      <c r="C7810" s="775" t="s">
        <v>87</v>
      </c>
      <c r="D7810" s="775" t="s">
        <v>176</v>
      </c>
      <c r="E7810" s="775">
        <v>1.68344</v>
      </c>
      <c r="F7810" s="775" t="s">
        <v>1131</v>
      </c>
      <c r="G7810" s="775" t="s">
        <v>2733</v>
      </c>
      <c r="H7810" s="775" t="s">
        <v>2734</v>
      </c>
      <c r="I7810" s="775" t="s">
        <v>4235</v>
      </c>
    </row>
    <row r="7811" spans="1:9">
      <c r="A7811" s="775" t="str">
        <f>Table_wabobpsvr_AzureCalc_AzureCalcRateCard[[#This Row],[ServiceName]]&amp;Table_wabobpsvr_AzureCalc_AzureCalcRateCard[[#This Row],[Price_Level]]&amp;Table_wabobpsvr_AzureCalc_AzureCalcRateCard[[#This Row],[Region]]</f>
        <v>Standard_D5 VM (Windows)A</v>
      </c>
      <c r="B7811" s="775"/>
      <c r="C7811" s="775" t="s">
        <v>87</v>
      </c>
      <c r="D7811" s="775" t="s">
        <v>174</v>
      </c>
      <c r="E7811" s="775">
        <v>3.0487099999999998</v>
      </c>
      <c r="F7811" s="775" t="s">
        <v>1132</v>
      </c>
      <c r="G7811" s="775" t="s">
        <v>2735</v>
      </c>
      <c r="H7811" s="775" t="s">
        <v>2736</v>
      </c>
      <c r="I7811" s="775" t="s">
        <v>4235</v>
      </c>
    </row>
    <row r="7812" spans="1:9">
      <c r="A7812" s="1039" t="str">
        <f>Table_wabobpsvr_AzureCalc_AzureCalcRateCard[[#This Row],[ServiceName]]&amp;Table_wabobpsvr_AzureCalc_AzureCalcRateCard[[#This Row],[Price_Level]]&amp;Table_wabobpsvr_AzureCalc_AzureCalcRateCard[[#This Row],[Region]]</f>
        <v>Standard_D5 VM (Windows)B</v>
      </c>
      <c r="B7812" s="1039"/>
      <c r="C7812" s="1039" t="s">
        <v>87</v>
      </c>
      <c r="D7812" s="1039" t="s">
        <v>175</v>
      </c>
      <c r="E7812" s="1039">
        <v>2.9544199999999998</v>
      </c>
      <c r="F7812" s="1039" t="s">
        <v>1132</v>
      </c>
      <c r="G7812" s="775" t="s">
        <v>2735</v>
      </c>
      <c r="H7812" s="775" t="s">
        <v>2736</v>
      </c>
      <c r="I7812" s="775" t="s">
        <v>4235</v>
      </c>
    </row>
    <row r="7813" spans="1:9">
      <c r="A7813" s="775" t="str">
        <f>Table_wabobpsvr_AzureCalc_AzureCalcRateCard[[#This Row],[ServiceName]]&amp;Table_wabobpsvr_AzureCalc_AzureCalcRateCard[[#This Row],[Price_Level]]&amp;Table_wabobpsvr_AzureCalc_AzureCalcRateCard[[#This Row],[Region]]</f>
        <v>Standard_D5 VM (Windows)C</v>
      </c>
      <c r="B7813" s="775"/>
      <c r="C7813" s="775" t="s">
        <v>87</v>
      </c>
      <c r="D7813" s="775" t="s">
        <v>177</v>
      </c>
      <c r="E7813" s="775">
        <v>2.8601299999999998</v>
      </c>
      <c r="F7813" s="775" t="s">
        <v>1132</v>
      </c>
      <c r="G7813" s="775" t="s">
        <v>2735</v>
      </c>
      <c r="H7813" s="775" t="s">
        <v>2736</v>
      </c>
      <c r="I7813" s="775" t="s">
        <v>4235</v>
      </c>
    </row>
    <row r="7814" spans="1:9">
      <c r="A7814" s="775" t="str">
        <f>Table_wabobpsvr_AzureCalc_AzureCalcRateCard[[#This Row],[ServiceName]]&amp;Table_wabobpsvr_AzureCalc_AzureCalcRateCard[[#This Row],[Price_Level]]&amp;Table_wabobpsvr_AzureCalc_AzureCalcRateCard[[#This Row],[Region]]</f>
        <v>Standard_D5 VM (Windows)D</v>
      </c>
      <c r="B7814" s="775"/>
      <c r="C7814" s="775" t="s">
        <v>87</v>
      </c>
      <c r="D7814" s="775" t="s">
        <v>176</v>
      </c>
      <c r="E7814" s="775">
        <v>2.7658399999999999</v>
      </c>
      <c r="F7814" s="775" t="s">
        <v>1132</v>
      </c>
      <c r="G7814" s="775" t="s">
        <v>2735</v>
      </c>
      <c r="H7814" s="775" t="s">
        <v>2736</v>
      </c>
      <c r="I7814" s="775" t="s">
        <v>4235</v>
      </c>
    </row>
    <row r="7815" spans="1:9">
      <c r="A7815" s="775" t="str">
        <f>Table_wabobpsvr_AzureCalc_AzureCalcRateCard[[#This Row],[ServiceName]]&amp;Table_wabobpsvr_AzureCalc_AzureCalcRateCard[[#This Row],[Price_Level]]&amp;Table_wabobpsvr_AzureCalc_AzureCalcRateCard[[#This Row],[Region]]</f>
        <v>Standard_D6 Cloud ServicesA</v>
      </c>
      <c r="B7815" s="775"/>
      <c r="C7815" s="775" t="s">
        <v>87</v>
      </c>
      <c r="D7815" s="775" t="s">
        <v>174</v>
      </c>
      <c r="E7815" s="775">
        <v>6.0964499999999999</v>
      </c>
      <c r="F7815" s="775" t="s">
        <v>1133</v>
      </c>
      <c r="G7815" s="775" t="s">
        <v>2606</v>
      </c>
      <c r="H7815" s="775" t="s">
        <v>2607</v>
      </c>
      <c r="I7815" s="775" t="s">
        <v>4235</v>
      </c>
    </row>
    <row r="7816" spans="1:9">
      <c r="A7816" s="775" t="str">
        <f>Table_wabobpsvr_AzureCalc_AzureCalcRateCard[[#This Row],[ServiceName]]&amp;Table_wabobpsvr_AzureCalc_AzureCalcRateCard[[#This Row],[Price_Level]]&amp;Table_wabobpsvr_AzureCalc_AzureCalcRateCard[[#This Row],[Region]]</f>
        <v>Standard_D6 Cloud ServicesB</v>
      </c>
      <c r="B7816" s="775"/>
      <c r="C7816" s="775" t="s">
        <v>87</v>
      </c>
      <c r="D7816" s="775" t="s">
        <v>175</v>
      </c>
      <c r="E7816" s="775">
        <v>5.9078999999999997</v>
      </c>
      <c r="F7816" s="775" t="s">
        <v>1133</v>
      </c>
      <c r="G7816" s="775" t="s">
        <v>2606</v>
      </c>
      <c r="H7816" s="775" t="s">
        <v>2607</v>
      </c>
      <c r="I7816" s="775" t="s">
        <v>4235</v>
      </c>
    </row>
    <row r="7817" spans="1:9">
      <c r="A7817" s="775" t="str">
        <f>Table_wabobpsvr_AzureCalc_AzureCalcRateCard[[#This Row],[ServiceName]]&amp;Table_wabobpsvr_AzureCalc_AzureCalcRateCard[[#This Row],[Price_Level]]&amp;Table_wabobpsvr_AzureCalc_AzureCalcRateCard[[#This Row],[Region]]</f>
        <v>Standard_D6 Cloud ServicesC</v>
      </c>
      <c r="B7817" s="775"/>
      <c r="C7817" s="775" t="s">
        <v>87</v>
      </c>
      <c r="D7817" s="775" t="s">
        <v>177</v>
      </c>
      <c r="E7817" s="775">
        <v>5.7193500000000004</v>
      </c>
      <c r="F7817" s="775" t="s">
        <v>1133</v>
      </c>
      <c r="G7817" s="775" t="s">
        <v>2606</v>
      </c>
      <c r="H7817" s="775" t="s">
        <v>2607</v>
      </c>
      <c r="I7817" s="775" t="s">
        <v>4235</v>
      </c>
    </row>
    <row r="7818" spans="1:9">
      <c r="A7818" s="775" t="str">
        <f>Table_wabobpsvr_AzureCalc_AzureCalcRateCard[[#This Row],[ServiceName]]&amp;Table_wabobpsvr_AzureCalc_AzureCalcRateCard[[#This Row],[Price_Level]]&amp;Table_wabobpsvr_AzureCalc_AzureCalcRateCard[[#This Row],[Region]]</f>
        <v>Standard_D6 Cloud ServicesD</v>
      </c>
      <c r="B7818" s="775"/>
      <c r="C7818" s="775" t="s">
        <v>87</v>
      </c>
      <c r="D7818" s="775" t="s">
        <v>176</v>
      </c>
      <c r="E7818" s="775">
        <v>5.5308000000000002</v>
      </c>
      <c r="F7818" s="775" t="s">
        <v>1133</v>
      </c>
      <c r="G7818" s="775" t="s">
        <v>2606</v>
      </c>
      <c r="H7818" s="775" t="s">
        <v>2607</v>
      </c>
      <c r="I7818" s="775" t="s">
        <v>4235</v>
      </c>
    </row>
    <row r="7819" spans="1:9">
      <c r="A7819" s="1039" t="str">
        <f>Table_wabobpsvr_AzureCalc_AzureCalcRateCard[[#This Row],[ServiceName]]&amp;Table_wabobpsvr_AzureCalc_AzureCalcRateCard[[#This Row],[Price_Level]]&amp;Table_wabobpsvr_AzureCalc_AzureCalcRateCard[[#This Row],[Region]]</f>
        <v>Standard_D6 VM (Non-Windows)A</v>
      </c>
      <c r="B7819" s="1039"/>
      <c r="C7819" s="1039" t="s">
        <v>87</v>
      </c>
      <c r="D7819" s="1039" t="s">
        <v>174</v>
      </c>
      <c r="E7819" s="1039">
        <v>3.71122</v>
      </c>
      <c r="F7819" s="1039" t="s">
        <v>1134</v>
      </c>
      <c r="G7819" s="775" t="s">
        <v>2737</v>
      </c>
      <c r="H7819" s="775" t="s">
        <v>2738</v>
      </c>
      <c r="I7819" s="775" t="s">
        <v>4235</v>
      </c>
    </row>
    <row r="7820" spans="1:9">
      <c r="A7820" s="775" t="str">
        <f>Table_wabobpsvr_AzureCalc_AzureCalcRateCard[[#This Row],[ServiceName]]&amp;Table_wabobpsvr_AzureCalc_AzureCalcRateCard[[#This Row],[Price_Level]]&amp;Table_wabobpsvr_AzureCalc_AzureCalcRateCard[[#This Row],[Region]]</f>
        <v>Standard_D6 VM (Non-Windows)B</v>
      </c>
      <c r="B7820" s="775"/>
      <c r="C7820" s="775" t="s">
        <v>87</v>
      </c>
      <c r="D7820" s="775" t="s">
        <v>175</v>
      </c>
      <c r="E7820" s="775">
        <v>3.5964399999999999</v>
      </c>
      <c r="F7820" s="775" t="s">
        <v>1134</v>
      </c>
      <c r="G7820" s="775" t="s">
        <v>2737</v>
      </c>
      <c r="H7820" s="775" t="s">
        <v>2738</v>
      </c>
      <c r="I7820" s="775" t="s">
        <v>4235</v>
      </c>
    </row>
    <row r="7821" spans="1:9">
      <c r="A7821" s="775" t="str">
        <f>Table_wabobpsvr_AzureCalc_AzureCalcRateCard[[#This Row],[ServiceName]]&amp;Table_wabobpsvr_AzureCalc_AzureCalcRateCard[[#This Row],[Price_Level]]&amp;Table_wabobpsvr_AzureCalc_AzureCalcRateCard[[#This Row],[Region]]</f>
        <v>Standard_D6 VM (Non-Windows)C</v>
      </c>
      <c r="B7821" s="775"/>
      <c r="C7821" s="775" t="s">
        <v>87</v>
      </c>
      <c r="D7821" s="775" t="s">
        <v>177</v>
      </c>
      <c r="E7821" s="775">
        <v>3.4816600000000002</v>
      </c>
      <c r="F7821" s="775" t="s">
        <v>1134</v>
      </c>
      <c r="G7821" s="775" t="s">
        <v>2737</v>
      </c>
      <c r="H7821" s="775" t="s">
        <v>2738</v>
      </c>
      <c r="I7821" s="775" t="s">
        <v>4235</v>
      </c>
    </row>
    <row r="7822" spans="1:9">
      <c r="A7822" s="1039" t="str">
        <f>Table_wabobpsvr_AzureCalc_AzureCalcRateCard[[#This Row],[ServiceName]]&amp;Table_wabobpsvr_AzureCalc_AzureCalcRateCard[[#This Row],[Price_Level]]&amp;Table_wabobpsvr_AzureCalc_AzureCalcRateCard[[#This Row],[Region]]</f>
        <v>Standard_D6 VM (Non-Windows)D</v>
      </c>
      <c r="B7822" s="1039"/>
      <c r="C7822" s="1039" t="s">
        <v>87</v>
      </c>
      <c r="D7822" s="1039" t="s">
        <v>176</v>
      </c>
      <c r="E7822" s="1039">
        <v>3.3668800000000001</v>
      </c>
      <c r="F7822" s="1039" t="s">
        <v>1134</v>
      </c>
      <c r="G7822" s="775" t="s">
        <v>2737</v>
      </c>
      <c r="H7822" s="775" t="s">
        <v>2738</v>
      </c>
      <c r="I7822" s="775" t="s">
        <v>4235</v>
      </c>
    </row>
    <row r="7823" spans="1:9">
      <c r="A7823" s="775" t="str">
        <f>Table_wabobpsvr_AzureCalc_AzureCalcRateCard[[#This Row],[ServiceName]]&amp;Table_wabobpsvr_AzureCalc_AzureCalcRateCard[[#This Row],[Price_Level]]&amp;Table_wabobpsvr_AzureCalc_AzureCalcRateCard[[#This Row],[Region]]</f>
        <v>Standard_D6 VM (Windows)C</v>
      </c>
      <c r="B7823" s="775"/>
      <c r="C7823" s="775" t="s">
        <v>87</v>
      </c>
      <c r="D7823" s="775" t="s">
        <v>177</v>
      </c>
      <c r="E7823" s="775">
        <v>5.7193500000000004</v>
      </c>
      <c r="F7823" s="775" t="s">
        <v>1135</v>
      </c>
      <c r="G7823" s="775" t="s">
        <v>2473</v>
      </c>
      <c r="H7823" s="775" t="s">
        <v>2474</v>
      </c>
      <c r="I7823" s="775" t="s">
        <v>4235</v>
      </c>
    </row>
    <row r="7824" spans="1:9">
      <c r="A7824" s="775" t="str">
        <f>Table_wabobpsvr_AzureCalc_AzureCalcRateCard[[#This Row],[ServiceName]]&amp;Table_wabobpsvr_AzureCalc_AzureCalcRateCard[[#This Row],[Price_Level]]&amp;Table_wabobpsvr_AzureCalc_AzureCalcRateCard[[#This Row],[Region]]</f>
        <v>Standard_D6 VM (Windows)D</v>
      </c>
      <c r="B7824" s="775"/>
      <c r="C7824" s="775" t="s">
        <v>87</v>
      </c>
      <c r="D7824" s="775" t="s">
        <v>176</v>
      </c>
      <c r="E7824" s="775">
        <v>5.5308000000000002</v>
      </c>
      <c r="F7824" s="775" t="s">
        <v>1135</v>
      </c>
      <c r="G7824" s="775" t="s">
        <v>2473</v>
      </c>
      <c r="H7824" s="775" t="s">
        <v>2474</v>
      </c>
      <c r="I7824" s="775" t="s">
        <v>4235</v>
      </c>
    </row>
    <row r="7825" spans="1:9">
      <c r="A7825" s="775" t="str">
        <f>Table_wabobpsvr_AzureCalc_AzureCalcRateCard[[#This Row],[ServiceName]]&amp;Table_wabobpsvr_AzureCalc_AzureCalcRateCard[[#This Row],[Price_Level]]&amp;Table_wabobpsvr_AzureCalc_AzureCalcRateCard[[#This Row],[Region]]</f>
        <v>Standard_D6 VM (Windows)A</v>
      </c>
      <c r="B7825" s="775"/>
      <c r="C7825" s="775" t="s">
        <v>87</v>
      </c>
      <c r="D7825" s="775" t="s">
        <v>174</v>
      </c>
      <c r="E7825" s="775">
        <v>6.0964499999999999</v>
      </c>
      <c r="F7825" s="775" t="s">
        <v>1135</v>
      </c>
      <c r="G7825" s="775" t="s">
        <v>2473</v>
      </c>
      <c r="H7825" s="775" t="s">
        <v>2474</v>
      </c>
      <c r="I7825" s="775" t="s">
        <v>4235</v>
      </c>
    </row>
    <row r="7826" spans="1:9">
      <c r="A7826" s="775" t="str">
        <f>Table_wabobpsvr_AzureCalc_AzureCalcRateCard[[#This Row],[ServiceName]]&amp;Table_wabobpsvr_AzureCalc_AzureCalcRateCard[[#This Row],[Price_Level]]&amp;Table_wabobpsvr_AzureCalc_AzureCalcRateCard[[#This Row],[Region]]</f>
        <v>Standard_D6 VM (Windows)B</v>
      </c>
      <c r="B7826" s="775"/>
      <c r="C7826" s="775" t="s">
        <v>87</v>
      </c>
      <c r="D7826" s="775" t="s">
        <v>175</v>
      </c>
      <c r="E7826" s="775">
        <v>5.9078999999999997</v>
      </c>
      <c r="F7826" s="775" t="s">
        <v>1135</v>
      </c>
      <c r="G7826" s="775" t="s">
        <v>2473</v>
      </c>
      <c r="H7826" s="775" t="s">
        <v>2474</v>
      </c>
      <c r="I7826" s="775" t="s">
        <v>4235</v>
      </c>
    </row>
    <row r="7827" spans="1:9">
      <c r="A7827" s="775" t="str">
        <f>Table_wabobpsvr_AzureCalc_AzureCalcRateCard[[#This Row],[ServiceName]]&amp;Table_wabobpsvr_AzureCalc_AzureCalcRateCard[[#This Row],[Price_Level]]&amp;Table_wabobpsvr_AzureCalc_AzureCalcRateCard[[#This Row],[Region]]</f>
        <v>A10 Cloud ServicesD6</v>
      </c>
      <c r="B7827" s="775">
        <v>6</v>
      </c>
      <c r="C7827" s="775" t="s">
        <v>680</v>
      </c>
      <c r="D7827" s="775" t="s">
        <v>176</v>
      </c>
      <c r="E7827" s="775">
        <v>1.4430000000000001</v>
      </c>
      <c r="F7827" s="775" t="s">
        <v>1221</v>
      </c>
      <c r="G7827" s="775" t="s">
        <v>4331</v>
      </c>
      <c r="H7827" s="775" t="s">
        <v>4332</v>
      </c>
      <c r="I7827" s="775" t="s">
        <v>5718</v>
      </c>
    </row>
    <row r="7828" spans="1:9">
      <c r="A7828" s="775" t="str">
        <f>Table_wabobpsvr_AzureCalc_AzureCalcRateCard[[#This Row],[ServiceName]]&amp;Table_wabobpsvr_AzureCalc_AzureCalcRateCard[[#This Row],[Price_Level]]&amp;Table_wabobpsvr_AzureCalc_AzureCalcRateCard[[#This Row],[Region]]</f>
        <v>A10 Cloud ServicesMOSP5</v>
      </c>
      <c r="B7828" s="775">
        <v>5</v>
      </c>
      <c r="C7828" s="775" t="s">
        <v>680</v>
      </c>
      <c r="D7828" s="775" t="s">
        <v>606</v>
      </c>
      <c r="E7828" s="775">
        <v>1.64</v>
      </c>
      <c r="F7828" s="775" t="s">
        <v>1221</v>
      </c>
      <c r="G7828" s="775" t="s">
        <v>4235</v>
      </c>
      <c r="H7828" s="775" t="s">
        <v>4235</v>
      </c>
      <c r="I7828" s="775" t="s">
        <v>4676</v>
      </c>
    </row>
    <row r="7829" spans="1:9">
      <c r="A7829" s="775" t="str">
        <f>Table_wabobpsvr_AzureCalc_AzureCalcRateCard[[#This Row],[ServiceName]]&amp;Table_wabobpsvr_AzureCalc_AzureCalcRateCard[[#This Row],[Price_Level]]&amp;Table_wabobpsvr_AzureCalc_AzureCalcRateCard[[#This Row],[Region]]</f>
        <v>A10 Cloud ServicesA5</v>
      </c>
      <c r="B7829" s="775">
        <v>5</v>
      </c>
      <c r="C7829" s="775" t="s">
        <v>680</v>
      </c>
      <c r="D7829" s="775" t="s">
        <v>174</v>
      </c>
      <c r="E7829" s="775">
        <v>1.591</v>
      </c>
      <c r="F7829" s="775" t="s">
        <v>1221</v>
      </c>
      <c r="G7829" s="775" t="s">
        <v>4255</v>
      </c>
      <c r="H7829" s="775" t="s">
        <v>4256</v>
      </c>
      <c r="I7829" s="775" t="s">
        <v>4676</v>
      </c>
    </row>
    <row r="7830" spans="1:9">
      <c r="A7830" s="775" t="str">
        <f>Table_wabobpsvr_AzureCalc_AzureCalcRateCard[[#This Row],[ServiceName]]&amp;Table_wabobpsvr_AzureCalc_AzureCalcRateCard[[#This Row],[Price_Level]]&amp;Table_wabobpsvr_AzureCalc_AzureCalcRateCard[[#This Row],[Region]]</f>
        <v>A10 Cloud ServicesB5</v>
      </c>
      <c r="B7830" s="775">
        <v>5</v>
      </c>
      <c r="C7830" s="775" t="s">
        <v>680</v>
      </c>
      <c r="D7830" s="775" t="s">
        <v>175</v>
      </c>
      <c r="E7830" s="775">
        <v>1.542</v>
      </c>
      <c r="F7830" s="775" t="s">
        <v>1221</v>
      </c>
      <c r="G7830" s="775" t="s">
        <v>4255</v>
      </c>
      <c r="H7830" s="775" t="s">
        <v>4256</v>
      </c>
      <c r="I7830" s="775" t="s">
        <v>4676</v>
      </c>
    </row>
    <row r="7831" spans="1:9">
      <c r="A7831" s="775" t="str">
        <f>Table_wabobpsvr_AzureCalc_AzureCalcRateCard[[#This Row],[ServiceName]]&amp;Table_wabobpsvr_AzureCalc_AzureCalcRateCard[[#This Row],[Price_Level]]&amp;Table_wabobpsvr_AzureCalc_AzureCalcRateCard[[#This Row],[Region]]</f>
        <v>A10 Cloud ServicesC5</v>
      </c>
      <c r="B7831" s="775">
        <v>5</v>
      </c>
      <c r="C7831" s="775" t="s">
        <v>680</v>
      </c>
      <c r="D7831" s="775" t="s">
        <v>177</v>
      </c>
      <c r="E7831" s="775">
        <v>1.492</v>
      </c>
      <c r="F7831" s="775" t="s">
        <v>1221</v>
      </c>
      <c r="G7831" s="775" t="s">
        <v>4255</v>
      </c>
      <c r="H7831" s="775" t="s">
        <v>4256</v>
      </c>
      <c r="I7831" s="775" t="s">
        <v>4676</v>
      </c>
    </row>
    <row r="7832" spans="1:9">
      <c r="A7832" s="775" t="str">
        <f>Table_wabobpsvr_AzureCalc_AzureCalcRateCard[[#This Row],[ServiceName]]&amp;Table_wabobpsvr_AzureCalc_AzureCalcRateCard[[#This Row],[Price_Level]]&amp;Table_wabobpsvr_AzureCalc_AzureCalcRateCard[[#This Row],[Region]]</f>
        <v>A11 Cloud ServicesA16</v>
      </c>
      <c r="B7832" s="775">
        <v>16</v>
      </c>
      <c r="C7832" s="775" t="s">
        <v>680</v>
      </c>
      <c r="D7832" s="775" t="s">
        <v>174</v>
      </c>
      <c r="E7832" s="775">
        <v>3.395</v>
      </c>
      <c r="F7832" s="775" t="s">
        <v>1214</v>
      </c>
      <c r="G7832" s="775" t="s">
        <v>3516</v>
      </c>
      <c r="H7832" s="775" t="s">
        <v>3517</v>
      </c>
      <c r="I7832" s="775" t="s">
        <v>5900</v>
      </c>
    </row>
    <row r="7833" spans="1:9">
      <c r="A7833" s="1039" t="str">
        <f>Table_wabobpsvr_AzureCalc_AzureCalcRateCard[[#This Row],[ServiceName]]&amp;Table_wabobpsvr_AzureCalc_AzureCalcRateCard[[#This Row],[Price_Level]]&amp;Table_wabobpsvr_AzureCalc_AzureCalcRateCard[[#This Row],[Region]]</f>
        <v>A11 Cloud ServicesB16</v>
      </c>
      <c r="B7833" s="1039">
        <v>16</v>
      </c>
      <c r="C7833" s="1039" t="s">
        <v>680</v>
      </c>
      <c r="D7833" s="1039" t="s">
        <v>175</v>
      </c>
      <c r="E7833" s="1039">
        <v>3.29</v>
      </c>
      <c r="F7833" s="1039" t="s">
        <v>1214</v>
      </c>
      <c r="G7833" s="775" t="s">
        <v>3516</v>
      </c>
      <c r="H7833" s="775" t="s">
        <v>3517</v>
      </c>
      <c r="I7833" s="775" t="s">
        <v>5900</v>
      </c>
    </row>
    <row r="7834" spans="1:9">
      <c r="A7834" s="1039" t="str">
        <f>Table_wabobpsvr_AzureCalc_AzureCalcRateCard[[#This Row],[ServiceName]]&amp;Table_wabobpsvr_AzureCalc_AzureCalcRateCard[[#This Row],[Price_Level]]&amp;Table_wabobpsvr_AzureCalc_AzureCalcRateCard[[#This Row],[Region]]</f>
        <v>A11 Cloud ServicesC16</v>
      </c>
      <c r="B7834" s="1039">
        <v>16</v>
      </c>
      <c r="C7834" s="1039" t="s">
        <v>680</v>
      </c>
      <c r="D7834" s="1039" t="s">
        <v>177</v>
      </c>
      <c r="E7834" s="1039">
        <v>3.1850000000000001</v>
      </c>
      <c r="F7834" s="1039" t="s">
        <v>1214</v>
      </c>
      <c r="G7834" s="775" t="s">
        <v>3516</v>
      </c>
      <c r="H7834" s="775" t="s">
        <v>3517</v>
      </c>
      <c r="I7834" s="775" t="s">
        <v>5900</v>
      </c>
    </row>
    <row r="7835" spans="1:9">
      <c r="A7835" s="775" t="str">
        <f>Table_wabobpsvr_AzureCalc_AzureCalcRateCard[[#This Row],[ServiceName]]&amp;Table_wabobpsvr_AzureCalc_AzureCalcRateCard[[#This Row],[Price_Level]]&amp;Table_wabobpsvr_AzureCalc_AzureCalcRateCard[[#This Row],[Region]]</f>
        <v>A11 Cloud ServicesD16</v>
      </c>
      <c r="B7835" s="775">
        <v>16</v>
      </c>
      <c r="C7835" s="775" t="s">
        <v>680</v>
      </c>
      <c r="D7835" s="775" t="s">
        <v>176</v>
      </c>
      <c r="E7835" s="775">
        <v>3.08</v>
      </c>
      <c r="F7835" s="775" t="s">
        <v>1214</v>
      </c>
      <c r="G7835" s="775" t="s">
        <v>3516</v>
      </c>
      <c r="H7835" s="775" t="s">
        <v>3517</v>
      </c>
      <c r="I7835" s="775" t="s">
        <v>5900</v>
      </c>
    </row>
    <row r="7836" spans="1:9">
      <c r="A7836" s="775" t="str">
        <f>Table_wabobpsvr_AzureCalc_AzureCalcRateCard[[#This Row],[ServiceName]]&amp;Table_wabobpsvr_AzureCalc_AzureCalcRateCard[[#This Row],[Price_Level]]&amp;Table_wabobpsvr_AzureCalc_AzureCalcRateCard[[#This Row],[Region]]</f>
        <v>A11 Cloud ServicesMOSP13</v>
      </c>
      <c r="B7836" s="775">
        <v>13</v>
      </c>
      <c r="C7836" s="775" t="s">
        <v>680</v>
      </c>
      <c r="D7836" s="775" t="s">
        <v>606</v>
      </c>
      <c r="E7836" s="775">
        <v>4.0999999999999996</v>
      </c>
      <c r="F7836" s="775" t="s">
        <v>1214</v>
      </c>
      <c r="G7836" s="775" t="s">
        <v>4235</v>
      </c>
      <c r="H7836" s="775" t="s">
        <v>4235</v>
      </c>
      <c r="I7836" s="775" t="s">
        <v>4680</v>
      </c>
    </row>
    <row r="7837" spans="1:9">
      <c r="A7837" s="775" t="str">
        <f>Table_wabobpsvr_AzureCalc_AzureCalcRateCard[[#This Row],[ServiceName]]&amp;Table_wabobpsvr_AzureCalc_AzureCalcRateCard[[#This Row],[Price_Level]]&amp;Table_wabobpsvr_AzureCalc_AzureCalcRateCard[[#This Row],[Region]]</f>
        <v>Websites Basic LargeMOSP</v>
      </c>
      <c r="B7837" s="775"/>
      <c r="C7837" s="775" t="s">
        <v>87</v>
      </c>
      <c r="D7837" s="775" t="s">
        <v>606</v>
      </c>
      <c r="E7837" s="775">
        <v>0.376</v>
      </c>
      <c r="F7837" s="775" t="s">
        <v>1241</v>
      </c>
      <c r="G7837" s="775" t="s">
        <v>4235</v>
      </c>
      <c r="H7837" s="775" t="s">
        <v>4235</v>
      </c>
      <c r="I7837" s="775" t="s">
        <v>4235</v>
      </c>
    </row>
    <row r="7838" spans="1:9">
      <c r="A7838" s="1039" t="str">
        <f>Table_wabobpsvr_AzureCalc_AzureCalcRateCard[[#This Row],[ServiceName]]&amp;Table_wabobpsvr_AzureCalc_AzureCalcRateCard[[#This Row],[Price_Level]]&amp;Table_wabobpsvr_AzureCalc_AzureCalcRateCard[[#This Row],[Region]]</f>
        <v>Websites Basic LargeA</v>
      </c>
      <c r="B7838" s="1039"/>
      <c r="C7838" s="1039" t="s">
        <v>87</v>
      </c>
      <c r="D7838" s="1039" t="s">
        <v>174</v>
      </c>
      <c r="E7838" s="1039">
        <v>0.27448</v>
      </c>
      <c r="F7838" s="1039" t="s">
        <v>1241</v>
      </c>
      <c r="G7838" s="775" t="s">
        <v>2475</v>
      </c>
      <c r="H7838" s="775" t="s">
        <v>2476</v>
      </c>
      <c r="I7838" s="775" t="s">
        <v>4235</v>
      </c>
    </row>
    <row r="7839" spans="1:9">
      <c r="A7839" s="775" t="str">
        <f>Table_wabobpsvr_AzureCalc_AzureCalcRateCard[[#This Row],[ServiceName]]&amp;Table_wabobpsvr_AzureCalc_AzureCalcRateCard[[#This Row],[Price_Level]]&amp;Table_wabobpsvr_AzureCalc_AzureCalcRateCard[[#This Row],[Region]]</f>
        <v>Websites Basic LargeB</v>
      </c>
      <c r="B7839" s="775"/>
      <c r="C7839" s="775" t="s">
        <v>87</v>
      </c>
      <c r="D7839" s="775" t="s">
        <v>175</v>
      </c>
      <c r="E7839" s="775">
        <v>0.26319999999999999</v>
      </c>
      <c r="F7839" s="775" t="s">
        <v>1241</v>
      </c>
      <c r="G7839" s="775" t="s">
        <v>2475</v>
      </c>
      <c r="H7839" s="775" t="s">
        <v>2476</v>
      </c>
      <c r="I7839" s="775" t="s">
        <v>4235</v>
      </c>
    </row>
    <row r="7840" spans="1:9">
      <c r="A7840" s="775" t="str">
        <f>Table_wabobpsvr_AzureCalc_AzureCalcRateCard[[#This Row],[ServiceName]]&amp;Table_wabobpsvr_AzureCalc_AzureCalcRateCard[[#This Row],[Price_Level]]&amp;Table_wabobpsvr_AzureCalc_AzureCalcRateCard[[#This Row],[Region]]</f>
        <v>Websites Basic LargeC</v>
      </c>
      <c r="B7840" s="775"/>
      <c r="C7840" s="775" t="s">
        <v>87</v>
      </c>
      <c r="D7840" s="775" t="s">
        <v>177</v>
      </c>
      <c r="E7840" s="775">
        <v>0.25191999999999998</v>
      </c>
      <c r="F7840" s="775" t="s">
        <v>1241</v>
      </c>
      <c r="G7840" s="775" t="s">
        <v>2475</v>
      </c>
      <c r="H7840" s="775" t="s">
        <v>2476</v>
      </c>
      <c r="I7840" s="775" t="s">
        <v>4235</v>
      </c>
    </row>
    <row r="7841" spans="1:9">
      <c r="A7841" s="775" t="str">
        <f>Table_wabobpsvr_AzureCalc_AzureCalcRateCard[[#This Row],[ServiceName]]&amp;Table_wabobpsvr_AzureCalc_AzureCalcRateCard[[#This Row],[Price_Level]]&amp;Table_wabobpsvr_AzureCalc_AzureCalcRateCard[[#This Row],[Region]]</f>
        <v>Websites Basic LargeD</v>
      </c>
      <c r="B7841" s="775"/>
      <c r="C7841" s="775" t="s">
        <v>87</v>
      </c>
      <c r="D7841" s="775" t="s">
        <v>176</v>
      </c>
      <c r="E7841" s="775">
        <v>0.24063999999999999</v>
      </c>
      <c r="F7841" s="775" t="s">
        <v>1241</v>
      </c>
      <c r="G7841" s="775" t="s">
        <v>2475</v>
      </c>
      <c r="H7841" s="775" t="s">
        <v>2476</v>
      </c>
      <c r="I7841" s="775" t="s">
        <v>4235</v>
      </c>
    </row>
    <row r="7842" spans="1:9">
      <c r="A7842" s="775" t="str">
        <f>Table_wabobpsvr_AzureCalc_AzureCalcRateCard[[#This Row],[ServiceName]]&amp;Table_wabobpsvr_AzureCalc_AzureCalcRateCard[[#This Row],[Price_Level]]&amp;Table_wabobpsvr_AzureCalc_AzureCalcRateCard[[#This Row],[Region]]</f>
        <v>Websites Basic MediumMOSP</v>
      </c>
      <c r="B7842" s="775"/>
      <c r="C7842" s="775" t="s">
        <v>87</v>
      </c>
      <c r="D7842" s="775" t="s">
        <v>606</v>
      </c>
      <c r="E7842" s="775">
        <v>0.188</v>
      </c>
      <c r="F7842" s="775" t="s">
        <v>1243</v>
      </c>
      <c r="G7842" s="775" t="s">
        <v>4235</v>
      </c>
      <c r="H7842" s="775" t="s">
        <v>4235</v>
      </c>
      <c r="I7842" s="775" t="s">
        <v>4235</v>
      </c>
    </row>
    <row r="7843" spans="1:9">
      <c r="A7843" s="775" t="str">
        <f>Table_wabobpsvr_AzureCalc_AzureCalcRateCard[[#This Row],[ServiceName]]&amp;Table_wabobpsvr_AzureCalc_AzureCalcRateCard[[#This Row],[Price_Level]]&amp;Table_wabobpsvr_AzureCalc_AzureCalcRateCard[[#This Row],[Region]]</f>
        <v>Websites Basic MediumA</v>
      </c>
      <c r="B7843" s="775"/>
      <c r="C7843" s="775" t="s">
        <v>87</v>
      </c>
      <c r="D7843" s="775" t="s">
        <v>174</v>
      </c>
      <c r="E7843" s="775">
        <v>0.13724</v>
      </c>
      <c r="F7843" s="775" t="s">
        <v>1243</v>
      </c>
      <c r="G7843" s="775" t="s">
        <v>2479</v>
      </c>
      <c r="H7843" s="775" t="s">
        <v>2480</v>
      </c>
      <c r="I7843" s="775" t="s">
        <v>4235</v>
      </c>
    </row>
    <row r="7844" spans="1:9">
      <c r="A7844" s="775" t="str">
        <f>Table_wabobpsvr_AzureCalc_AzureCalcRateCard[[#This Row],[ServiceName]]&amp;Table_wabobpsvr_AzureCalc_AzureCalcRateCard[[#This Row],[Price_Level]]&amp;Table_wabobpsvr_AzureCalc_AzureCalcRateCard[[#This Row],[Region]]</f>
        <v>Websites Basic MediumB</v>
      </c>
      <c r="B7844" s="775"/>
      <c r="C7844" s="775" t="s">
        <v>87</v>
      </c>
      <c r="D7844" s="775" t="s">
        <v>175</v>
      </c>
      <c r="E7844" s="775">
        <v>0.13159999999999999</v>
      </c>
      <c r="F7844" s="775" t="s">
        <v>1243</v>
      </c>
      <c r="G7844" s="775" t="s">
        <v>2479</v>
      </c>
      <c r="H7844" s="775" t="s">
        <v>2480</v>
      </c>
      <c r="I7844" s="775" t="s">
        <v>4235</v>
      </c>
    </row>
    <row r="7845" spans="1:9">
      <c r="A7845" s="775" t="str">
        <f>Table_wabobpsvr_AzureCalc_AzureCalcRateCard[[#This Row],[ServiceName]]&amp;Table_wabobpsvr_AzureCalc_AzureCalcRateCard[[#This Row],[Price_Level]]&amp;Table_wabobpsvr_AzureCalc_AzureCalcRateCard[[#This Row],[Region]]</f>
        <v>Websites Basic MediumC</v>
      </c>
      <c r="B7845" s="775"/>
      <c r="C7845" s="775" t="s">
        <v>87</v>
      </c>
      <c r="D7845" s="775" t="s">
        <v>177</v>
      </c>
      <c r="E7845" s="775">
        <v>0.12595999999999999</v>
      </c>
      <c r="F7845" s="775" t="s">
        <v>1243</v>
      </c>
      <c r="G7845" s="775" t="s">
        <v>2479</v>
      </c>
      <c r="H7845" s="775" t="s">
        <v>2480</v>
      </c>
      <c r="I7845" s="775" t="s">
        <v>4235</v>
      </c>
    </row>
    <row r="7846" spans="1:9">
      <c r="A7846" s="775" t="str">
        <f>Table_wabobpsvr_AzureCalc_AzureCalcRateCard[[#This Row],[ServiceName]]&amp;Table_wabobpsvr_AzureCalc_AzureCalcRateCard[[#This Row],[Price_Level]]&amp;Table_wabobpsvr_AzureCalc_AzureCalcRateCard[[#This Row],[Region]]</f>
        <v>Websites Basic MediumD</v>
      </c>
      <c r="B7846" s="775"/>
      <c r="C7846" s="775" t="s">
        <v>87</v>
      </c>
      <c r="D7846" s="775" t="s">
        <v>176</v>
      </c>
      <c r="E7846" s="775">
        <v>0.12032</v>
      </c>
      <c r="F7846" s="775" t="s">
        <v>1243</v>
      </c>
      <c r="G7846" s="775" t="s">
        <v>2479</v>
      </c>
      <c r="H7846" s="775" t="s">
        <v>2480</v>
      </c>
      <c r="I7846" s="775" t="s">
        <v>4235</v>
      </c>
    </row>
    <row r="7847" spans="1:9">
      <c r="A7847" s="775" t="str">
        <f>Table_wabobpsvr_AzureCalc_AzureCalcRateCard[[#This Row],[ServiceName]]&amp;Table_wabobpsvr_AzureCalc_AzureCalcRateCard[[#This Row],[Price_Level]]&amp;Table_wabobpsvr_AzureCalc_AzureCalcRateCard[[#This Row],[Region]]</f>
        <v>Websites Basic SmallMOSP</v>
      </c>
      <c r="B7847" s="775"/>
      <c r="C7847" s="775" t="s">
        <v>87</v>
      </c>
      <c r="D7847" s="775" t="s">
        <v>606</v>
      </c>
      <c r="E7847" s="775">
        <v>9.4E-2</v>
      </c>
      <c r="F7847" s="775" t="s">
        <v>1368</v>
      </c>
      <c r="G7847" s="775" t="s">
        <v>4235</v>
      </c>
      <c r="H7847" s="775" t="s">
        <v>4235</v>
      </c>
      <c r="I7847" s="775" t="s">
        <v>4235</v>
      </c>
    </row>
    <row r="7848" spans="1:9">
      <c r="A7848" s="775" t="str">
        <f>Table_wabobpsvr_AzureCalc_AzureCalcRateCard[[#This Row],[ServiceName]]&amp;Table_wabobpsvr_AzureCalc_AzureCalcRateCard[[#This Row],[Price_Level]]&amp;Table_wabobpsvr_AzureCalc_AzureCalcRateCard[[#This Row],[Region]]</f>
        <v>Websites Basic SmallA</v>
      </c>
      <c r="B7848" s="775"/>
      <c r="C7848" s="775" t="s">
        <v>87</v>
      </c>
      <c r="D7848" s="775" t="s">
        <v>174</v>
      </c>
      <c r="E7848" s="775">
        <v>6.862E-2</v>
      </c>
      <c r="F7848" s="775" t="s">
        <v>1368</v>
      </c>
      <c r="G7848" s="775" t="s">
        <v>2484</v>
      </c>
      <c r="H7848" s="775" t="s">
        <v>2485</v>
      </c>
      <c r="I7848" s="775" t="s">
        <v>4235</v>
      </c>
    </row>
    <row r="7849" spans="1:9">
      <c r="A7849" s="775" t="str">
        <f>Table_wabobpsvr_AzureCalc_AzureCalcRateCard[[#This Row],[ServiceName]]&amp;Table_wabobpsvr_AzureCalc_AzureCalcRateCard[[#This Row],[Price_Level]]&amp;Table_wabobpsvr_AzureCalc_AzureCalcRateCard[[#This Row],[Region]]</f>
        <v>Websites Basic SmallB</v>
      </c>
      <c r="B7849" s="775"/>
      <c r="C7849" s="775" t="s">
        <v>87</v>
      </c>
      <c r="D7849" s="775" t="s">
        <v>175</v>
      </c>
      <c r="E7849" s="775">
        <v>6.5799999999999997E-2</v>
      </c>
      <c r="F7849" s="775" t="s">
        <v>1368</v>
      </c>
      <c r="G7849" s="775" t="s">
        <v>2484</v>
      </c>
      <c r="H7849" s="775" t="s">
        <v>2485</v>
      </c>
      <c r="I7849" s="775" t="s">
        <v>4235</v>
      </c>
    </row>
    <row r="7850" spans="1:9">
      <c r="A7850" s="775" t="str">
        <f>Table_wabobpsvr_AzureCalc_AzureCalcRateCard[[#This Row],[ServiceName]]&amp;Table_wabobpsvr_AzureCalc_AzureCalcRateCard[[#This Row],[Price_Level]]&amp;Table_wabobpsvr_AzureCalc_AzureCalcRateCard[[#This Row],[Region]]</f>
        <v>Websites Basic SmallC</v>
      </c>
      <c r="B7850" s="775"/>
      <c r="C7850" s="775" t="s">
        <v>87</v>
      </c>
      <c r="D7850" s="775" t="s">
        <v>177</v>
      </c>
      <c r="E7850" s="775">
        <v>6.2979999999999994E-2</v>
      </c>
      <c r="F7850" s="775" t="s">
        <v>1368</v>
      </c>
      <c r="G7850" s="775" t="s">
        <v>2484</v>
      </c>
      <c r="H7850" s="775" t="s">
        <v>2485</v>
      </c>
      <c r="I7850" s="775" t="s">
        <v>4235</v>
      </c>
    </row>
    <row r="7851" spans="1:9">
      <c r="A7851" s="775" t="str">
        <f>Table_wabobpsvr_AzureCalc_AzureCalcRateCard[[#This Row],[ServiceName]]&amp;Table_wabobpsvr_AzureCalc_AzureCalcRateCard[[#This Row],[Price_Level]]&amp;Table_wabobpsvr_AzureCalc_AzureCalcRateCard[[#This Row],[Region]]</f>
        <v>Websites Basic SmallD</v>
      </c>
      <c r="B7851" s="775"/>
      <c r="C7851" s="775" t="s">
        <v>87</v>
      </c>
      <c r="D7851" s="775" t="s">
        <v>176</v>
      </c>
      <c r="E7851" s="775">
        <v>6.0159999999999998E-2</v>
      </c>
      <c r="F7851" s="775" t="s">
        <v>1368</v>
      </c>
      <c r="G7851" s="775" t="s">
        <v>2484</v>
      </c>
      <c r="H7851" s="775" t="s">
        <v>2485</v>
      </c>
      <c r="I7851" s="775" t="s">
        <v>4235</v>
      </c>
    </row>
    <row r="7852" spans="1:9">
      <c r="A7852" s="775" t="str">
        <f>Table_wabobpsvr_AzureCalc_AzureCalcRateCard[[#This Row],[ServiceName]]&amp;Table_wabobpsvr_AzureCalc_AzureCalcRateCard[[#This Row],[Price_Level]]&amp;Table_wabobpsvr_AzureCalc_AzureCalcRateCard[[#This Row],[Region]]</f>
        <v>Websites SharedMOSP</v>
      </c>
      <c r="B7852" s="775"/>
      <c r="C7852" s="775" t="s">
        <v>87</v>
      </c>
      <c r="D7852" s="775" t="s">
        <v>606</v>
      </c>
      <c r="E7852" s="775">
        <v>0</v>
      </c>
      <c r="F7852" s="775" t="s">
        <v>1367</v>
      </c>
      <c r="G7852" s="775" t="s">
        <v>4235</v>
      </c>
      <c r="H7852" s="775" t="s">
        <v>4235</v>
      </c>
      <c r="I7852" s="775" t="s">
        <v>4235</v>
      </c>
    </row>
    <row r="7853" spans="1:9">
      <c r="A7853" s="1039" t="str">
        <f>Table_wabobpsvr_AzureCalc_AzureCalcRateCard[[#This Row],[ServiceName]]&amp;Table_wabobpsvr_AzureCalc_AzureCalcRateCard[[#This Row],[Price_Level]]&amp;Table_wabobpsvr_AzureCalc_AzureCalcRateCard[[#This Row],[Region]]</f>
        <v>Websites SharedA</v>
      </c>
      <c r="B7853" s="1039"/>
      <c r="C7853" s="1039" t="s">
        <v>87</v>
      </c>
      <c r="D7853" s="1039" t="s">
        <v>174</v>
      </c>
      <c r="E7853" s="1039">
        <v>0</v>
      </c>
      <c r="F7853" s="1039" t="s">
        <v>1367</v>
      </c>
      <c r="G7853" s="775" t="s">
        <v>4235</v>
      </c>
      <c r="H7853" s="775" t="s">
        <v>2483</v>
      </c>
      <c r="I7853" s="775" t="s">
        <v>4235</v>
      </c>
    </row>
    <row r="7854" spans="1:9">
      <c r="A7854" s="775" t="str">
        <f>Table_wabobpsvr_AzureCalc_AzureCalcRateCard[[#This Row],[ServiceName]]&amp;Table_wabobpsvr_AzureCalc_AzureCalcRateCard[[#This Row],[Price_Level]]&amp;Table_wabobpsvr_AzureCalc_AzureCalcRateCard[[#This Row],[Region]]</f>
        <v>Websites SharedB</v>
      </c>
      <c r="B7854" s="775"/>
      <c r="C7854" s="775" t="s">
        <v>87</v>
      </c>
      <c r="D7854" s="775" t="s">
        <v>175</v>
      </c>
      <c r="E7854" s="775">
        <v>0</v>
      </c>
      <c r="F7854" s="775" t="s">
        <v>1367</v>
      </c>
      <c r="G7854" s="775" t="s">
        <v>4235</v>
      </c>
      <c r="H7854" s="775" t="s">
        <v>2483</v>
      </c>
      <c r="I7854" s="775" t="s">
        <v>4235</v>
      </c>
    </row>
    <row r="7855" spans="1:9">
      <c r="A7855" s="775" t="str">
        <f>Table_wabobpsvr_AzureCalc_AzureCalcRateCard[[#This Row],[ServiceName]]&amp;Table_wabobpsvr_AzureCalc_AzureCalcRateCard[[#This Row],[Price_Level]]&amp;Table_wabobpsvr_AzureCalc_AzureCalcRateCard[[#This Row],[Region]]</f>
        <v>Websites SharedC</v>
      </c>
      <c r="B7855" s="775"/>
      <c r="C7855" s="775" t="s">
        <v>87</v>
      </c>
      <c r="D7855" s="775" t="s">
        <v>177</v>
      </c>
      <c r="E7855" s="775">
        <v>0</v>
      </c>
      <c r="F7855" s="775" t="s">
        <v>1367</v>
      </c>
      <c r="G7855" s="775" t="s">
        <v>4235</v>
      </c>
      <c r="H7855" s="775" t="s">
        <v>2483</v>
      </c>
      <c r="I7855" s="775" t="s">
        <v>4235</v>
      </c>
    </row>
    <row r="7856" spans="1:9">
      <c r="A7856" s="775" t="str">
        <f>Table_wabobpsvr_AzureCalc_AzureCalcRateCard[[#This Row],[ServiceName]]&amp;Table_wabobpsvr_AzureCalc_AzureCalcRateCard[[#This Row],[Price_Level]]&amp;Table_wabobpsvr_AzureCalc_AzureCalcRateCard[[#This Row],[Region]]</f>
        <v>Websites SharedD</v>
      </c>
      <c r="B7856" s="775"/>
      <c r="C7856" s="775" t="s">
        <v>87</v>
      </c>
      <c r="D7856" s="775" t="s">
        <v>176</v>
      </c>
      <c r="E7856" s="775">
        <v>0</v>
      </c>
      <c r="F7856" s="775" t="s">
        <v>1367</v>
      </c>
      <c r="G7856" s="775" t="s">
        <v>4235</v>
      </c>
      <c r="H7856" s="775" t="s">
        <v>2483</v>
      </c>
      <c r="I7856" s="775" t="s">
        <v>4235</v>
      </c>
    </row>
    <row r="7857" spans="1:9">
      <c r="A7857" s="775" t="str">
        <f>Table_wabobpsvr_AzureCalc_AzureCalcRateCard[[#This Row],[ServiceName]]&amp;Table_wabobpsvr_AzureCalc_AzureCalcRateCard[[#This Row],[Price_Level]]&amp;Table_wabobpsvr_AzureCalc_AzureCalcRateCard[[#This Row],[Region]]</f>
        <v>Websites Standard LargeMOSP</v>
      </c>
      <c r="B7857" s="775"/>
      <c r="C7857" s="775" t="s">
        <v>87</v>
      </c>
      <c r="D7857" s="775" t="s">
        <v>606</v>
      </c>
      <c r="E7857" s="775">
        <v>0.504</v>
      </c>
      <c r="F7857" s="775" t="s">
        <v>1242</v>
      </c>
      <c r="G7857" s="775" t="s">
        <v>4235</v>
      </c>
      <c r="H7857" s="775" t="s">
        <v>4235</v>
      </c>
      <c r="I7857" s="775" t="s">
        <v>4235</v>
      </c>
    </row>
    <row r="7858" spans="1:9">
      <c r="A7858" s="775" t="str">
        <f>Table_wabobpsvr_AzureCalc_AzureCalcRateCard[[#This Row],[ServiceName]]&amp;Table_wabobpsvr_AzureCalc_AzureCalcRateCard[[#This Row],[Price_Level]]&amp;Table_wabobpsvr_AzureCalc_AzureCalcRateCard[[#This Row],[Region]]</f>
        <v>Websites Standard LargeA</v>
      </c>
      <c r="B7858" s="775"/>
      <c r="C7858" s="775" t="s">
        <v>87</v>
      </c>
      <c r="D7858" s="775" t="s">
        <v>174</v>
      </c>
      <c r="E7858" s="775">
        <v>0.36792000000000002</v>
      </c>
      <c r="F7858" s="775" t="s">
        <v>1242</v>
      </c>
      <c r="G7858" s="775" t="s">
        <v>2477</v>
      </c>
      <c r="H7858" s="775" t="s">
        <v>2478</v>
      </c>
      <c r="I7858" s="775" t="s">
        <v>4235</v>
      </c>
    </row>
    <row r="7859" spans="1:9">
      <c r="A7859" s="775" t="str">
        <f>Table_wabobpsvr_AzureCalc_AzureCalcRateCard[[#This Row],[ServiceName]]&amp;Table_wabobpsvr_AzureCalc_AzureCalcRateCard[[#This Row],[Price_Level]]&amp;Table_wabobpsvr_AzureCalc_AzureCalcRateCard[[#This Row],[Region]]</f>
        <v>Websites Standard LargeB</v>
      </c>
      <c r="B7859" s="775"/>
      <c r="C7859" s="775" t="s">
        <v>87</v>
      </c>
      <c r="D7859" s="775" t="s">
        <v>175</v>
      </c>
      <c r="E7859" s="775">
        <v>0.3528</v>
      </c>
      <c r="F7859" s="775" t="s">
        <v>1242</v>
      </c>
      <c r="G7859" s="775" t="s">
        <v>2477</v>
      </c>
      <c r="H7859" s="775" t="s">
        <v>2478</v>
      </c>
      <c r="I7859" s="775" t="s">
        <v>4235</v>
      </c>
    </row>
    <row r="7860" spans="1:9">
      <c r="A7860" s="775" t="str">
        <f>Table_wabobpsvr_AzureCalc_AzureCalcRateCard[[#This Row],[ServiceName]]&amp;Table_wabobpsvr_AzureCalc_AzureCalcRateCard[[#This Row],[Price_Level]]&amp;Table_wabobpsvr_AzureCalc_AzureCalcRateCard[[#This Row],[Region]]</f>
        <v>Websites Standard LargeC</v>
      </c>
      <c r="B7860" s="775"/>
      <c r="C7860" s="775" t="s">
        <v>87</v>
      </c>
      <c r="D7860" s="775" t="s">
        <v>177</v>
      </c>
      <c r="E7860" s="775">
        <v>0.33767999999999998</v>
      </c>
      <c r="F7860" s="775" t="s">
        <v>1242</v>
      </c>
      <c r="G7860" s="775" t="s">
        <v>2477</v>
      </c>
      <c r="H7860" s="775" t="s">
        <v>2478</v>
      </c>
      <c r="I7860" s="775" t="s">
        <v>4235</v>
      </c>
    </row>
    <row r="7861" spans="1:9">
      <c r="A7861" s="775" t="str">
        <f>Table_wabobpsvr_AzureCalc_AzureCalcRateCard[[#This Row],[ServiceName]]&amp;Table_wabobpsvr_AzureCalc_AzureCalcRateCard[[#This Row],[Price_Level]]&amp;Table_wabobpsvr_AzureCalc_AzureCalcRateCard[[#This Row],[Region]]</f>
        <v>Websites Standard LargeD</v>
      </c>
      <c r="B7861" s="775"/>
      <c r="C7861" s="775" t="s">
        <v>87</v>
      </c>
      <c r="D7861" s="775" t="s">
        <v>176</v>
      </c>
      <c r="E7861" s="775">
        <v>0.32256000000000001</v>
      </c>
      <c r="F7861" s="775" t="s">
        <v>1242</v>
      </c>
      <c r="G7861" s="775" t="s">
        <v>2477</v>
      </c>
      <c r="H7861" s="775" t="s">
        <v>2478</v>
      </c>
      <c r="I7861" s="775" t="s">
        <v>4235</v>
      </c>
    </row>
    <row r="7862" spans="1:9">
      <c r="A7862" s="775" t="str">
        <f>Table_wabobpsvr_AzureCalc_AzureCalcRateCard[[#This Row],[ServiceName]]&amp;Table_wabobpsvr_AzureCalc_AzureCalcRateCard[[#This Row],[Price_Level]]&amp;Table_wabobpsvr_AzureCalc_AzureCalcRateCard[[#This Row],[Region]]</f>
        <v>Websites Standard MediumMOSP</v>
      </c>
      <c r="B7862" s="775"/>
      <c r="C7862" s="775" t="s">
        <v>87</v>
      </c>
      <c r="D7862" s="775" t="s">
        <v>606</v>
      </c>
      <c r="E7862" s="775">
        <v>0.252</v>
      </c>
      <c r="F7862" s="775" t="s">
        <v>1244</v>
      </c>
      <c r="G7862" s="775" t="s">
        <v>4235</v>
      </c>
      <c r="H7862" s="775" t="s">
        <v>4235</v>
      </c>
      <c r="I7862" s="775" t="s">
        <v>4235</v>
      </c>
    </row>
    <row r="7863" spans="1:9">
      <c r="A7863" s="775" t="str">
        <f>Table_wabobpsvr_AzureCalc_AzureCalcRateCard[[#This Row],[ServiceName]]&amp;Table_wabobpsvr_AzureCalc_AzureCalcRateCard[[#This Row],[Price_Level]]&amp;Table_wabobpsvr_AzureCalc_AzureCalcRateCard[[#This Row],[Region]]</f>
        <v>Premium Data Analyzed (GB)D</v>
      </c>
      <c r="B7863" s="775"/>
      <c r="C7863" s="775" t="s">
        <v>9</v>
      </c>
      <c r="D7863" s="775" t="s">
        <v>176</v>
      </c>
      <c r="E7863" s="775">
        <v>3.08</v>
      </c>
      <c r="F7863" s="775" t="s">
        <v>4497</v>
      </c>
      <c r="G7863" s="775" t="s">
        <v>4498</v>
      </c>
      <c r="H7863" s="775" t="s">
        <v>4499</v>
      </c>
      <c r="I7863" s="775" t="s">
        <v>4638</v>
      </c>
    </row>
    <row r="7864" spans="1:9">
      <c r="A7864" s="775" t="str">
        <f>Table_wabobpsvr_AzureCalc_AzureCalcRateCard[[#This Row],[ServiceName]]&amp;Table_wabobpsvr_AzureCalc_AzureCalcRateCard[[#This Row],[Price_Level]]&amp;Table_wabobpsvr_AzureCalc_AzureCalcRateCard[[#This Row],[Region]]</f>
        <v>Standard Data Analyzed (GB)MOSP</v>
      </c>
      <c r="B7864" s="775"/>
      <c r="C7864" s="775" t="s">
        <v>9</v>
      </c>
      <c r="D7864" s="775" t="s">
        <v>606</v>
      </c>
      <c r="E7864" s="775">
        <v>2.2999999999999998</v>
      </c>
      <c r="F7864" s="775" t="s">
        <v>4513</v>
      </c>
      <c r="G7864" s="775" t="s">
        <v>4235</v>
      </c>
      <c r="H7864" s="775" t="s">
        <v>4235</v>
      </c>
      <c r="I7864" s="775" t="s">
        <v>6044</v>
      </c>
    </row>
    <row r="7865" spans="1:9">
      <c r="A7865" s="775" t="str">
        <f>Table_wabobpsvr_AzureCalc_AzureCalcRateCard[[#This Row],[ServiceName]]&amp;Table_wabobpsvr_AzureCalc_AzureCalcRateCard[[#This Row],[Price_Level]]&amp;Table_wabobpsvr_AzureCalc_AzureCalcRateCard[[#This Row],[Region]]</f>
        <v>Standard Data Analyzed (GB)A</v>
      </c>
      <c r="B7865" s="775"/>
      <c r="C7865" s="775" t="s">
        <v>9</v>
      </c>
      <c r="D7865" s="775" t="s">
        <v>174</v>
      </c>
      <c r="E7865" s="775">
        <v>2.23</v>
      </c>
      <c r="F7865" s="775" t="s">
        <v>4513</v>
      </c>
      <c r="G7865" s="775" t="s">
        <v>4514</v>
      </c>
      <c r="H7865" s="775" t="s">
        <v>4515</v>
      </c>
      <c r="I7865" s="775" t="s">
        <v>6044</v>
      </c>
    </row>
    <row r="7866" spans="1:9">
      <c r="A7866" s="775" t="str">
        <f>Table_wabobpsvr_AzureCalc_AzureCalcRateCard[[#This Row],[ServiceName]]&amp;Table_wabobpsvr_AzureCalc_AzureCalcRateCard[[#This Row],[Price_Level]]&amp;Table_wabobpsvr_AzureCalc_AzureCalcRateCard[[#This Row],[Region]]</f>
        <v>Standard Data Analyzed (GB)B</v>
      </c>
      <c r="B7866" s="775"/>
      <c r="C7866" s="775" t="s">
        <v>9</v>
      </c>
      <c r="D7866" s="775" t="s">
        <v>175</v>
      </c>
      <c r="E7866" s="775">
        <v>2.16</v>
      </c>
      <c r="F7866" s="775" t="s">
        <v>4513</v>
      </c>
      <c r="G7866" s="775" t="s">
        <v>4514</v>
      </c>
      <c r="H7866" s="775" t="s">
        <v>4515</v>
      </c>
      <c r="I7866" s="775" t="s">
        <v>6044</v>
      </c>
    </row>
    <row r="7867" spans="1:9">
      <c r="A7867" s="775" t="str">
        <f>Table_wabobpsvr_AzureCalc_AzureCalcRateCard[[#This Row],[ServiceName]]&amp;Table_wabobpsvr_AzureCalc_AzureCalcRateCard[[#This Row],[Price_Level]]&amp;Table_wabobpsvr_AzureCalc_AzureCalcRateCard[[#This Row],[Region]]</f>
        <v>Standard Data Analyzed (GB)C</v>
      </c>
      <c r="B7867" s="775"/>
      <c r="C7867" s="775" t="s">
        <v>9</v>
      </c>
      <c r="D7867" s="775" t="s">
        <v>177</v>
      </c>
      <c r="E7867" s="775">
        <v>2.09</v>
      </c>
      <c r="F7867" s="775" t="s">
        <v>4513</v>
      </c>
      <c r="G7867" s="775" t="s">
        <v>4514</v>
      </c>
      <c r="H7867" s="775" t="s">
        <v>4515</v>
      </c>
      <c r="I7867" s="775" t="s">
        <v>6044</v>
      </c>
    </row>
    <row r="7868" spans="1:9">
      <c r="A7868" s="1039" t="str">
        <f>Table_wabobpsvr_AzureCalc_AzureCalcRateCard[[#This Row],[ServiceName]]&amp;Table_wabobpsvr_AzureCalc_AzureCalcRateCard[[#This Row],[Price_Level]]&amp;Table_wabobpsvr_AzureCalc_AzureCalcRateCard[[#This Row],[Region]]</f>
        <v>Standard Data Analyzed (GB)D</v>
      </c>
      <c r="B7868" s="1039"/>
      <c r="C7868" s="1039" t="s">
        <v>9</v>
      </c>
      <c r="D7868" s="1039" t="s">
        <v>176</v>
      </c>
      <c r="E7868" s="1039">
        <v>2.02</v>
      </c>
      <c r="F7868" s="1039" t="s">
        <v>4513</v>
      </c>
      <c r="G7868" s="775" t="s">
        <v>4514</v>
      </c>
      <c r="H7868" s="775" t="s">
        <v>4515</v>
      </c>
      <c r="I7868" s="775" t="s">
        <v>6044</v>
      </c>
    </row>
    <row r="7869" spans="1:9">
      <c r="A7869" s="775" t="str">
        <f>Table_wabobpsvr_AzureCalc_AzureCalcRateCard[[#This Row],[ServiceName]]&amp;Table_wabobpsvr_AzureCalc_AzureCalcRateCard[[#This Row],[Price_Level]]&amp;Table_wabobpsvr_AzureCalc_AzureCalcRateCard[[#This Row],[Region]]</f>
        <v>SQL DB Premium P1 Secondary Active Geo Database HoursA16</v>
      </c>
      <c r="B7869" s="775">
        <v>16</v>
      </c>
      <c r="C7869" s="775" t="s">
        <v>87</v>
      </c>
      <c r="D7869" s="775" t="s">
        <v>174</v>
      </c>
      <c r="E7869" s="775">
        <v>0.68908800000000003</v>
      </c>
      <c r="F7869" s="775" t="s">
        <v>1035</v>
      </c>
      <c r="G7869" s="775" t="s">
        <v>3458</v>
      </c>
      <c r="H7869" s="775" t="s">
        <v>3459</v>
      </c>
      <c r="I7869" s="775" t="s">
        <v>4235</v>
      </c>
    </row>
    <row r="7870" spans="1:9">
      <c r="A7870" s="775" t="str">
        <f>Table_wabobpsvr_AzureCalc_AzureCalcRateCard[[#This Row],[ServiceName]]&amp;Table_wabobpsvr_AzureCalc_AzureCalcRateCard[[#This Row],[Price_Level]]&amp;Table_wabobpsvr_AzureCalc_AzureCalcRateCard[[#This Row],[Region]]</f>
        <v>SQL DB Premium P1 Secondary Active Geo Database HoursB16</v>
      </c>
      <c r="B7870" s="775">
        <v>16</v>
      </c>
      <c r="C7870" s="775" t="s">
        <v>87</v>
      </c>
      <c r="D7870" s="775" t="s">
        <v>175</v>
      </c>
      <c r="E7870" s="775">
        <v>0.66777600000000004</v>
      </c>
      <c r="F7870" s="775" t="s">
        <v>1035</v>
      </c>
      <c r="G7870" s="775" t="s">
        <v>3458</v>
      </c>
      <c r="H7870" s="775" t="s">
        <v>3459</v>
      </c>
      <c r="I7870" s="775" t="s">
        <v>4235</v>
      </c>
    </row>
    <row r="7871" spans="1:9">
      <c r="A7871" s="1039" t="str">
        <f>Table_wabobpsvr_AzureCalc_AzureCalcRateCard[[#This Row],[ServiceName]]&amp;Table_wabobpsvr_AzureCalc_AzureCalcRateCard[[#This Row],[Price_Level]]&amp;Table_wabobpsvr_AzureCalc_AzureCalcRateCard[[#This Row],[Region]]</f>
        <v>SQL DB Premium P1 Secondary Active Geo Database HoursC16</v>
      </c>
      <c r="B7871" s="1039">
        <v>16</v>
      </c>
      <c r="C7871" s="1039" t="s">
        <v>87</v>
      </c>
      <c r="D7871" s="1039" t="s">
        <v>177</v>
      </c>
      <c r="E7871" s="1039">
        <v>0.64646400000000004</v>
      </c>
      <c r="F7871" s="1039" t="s">
        <v>1035</v>
      </c>
      <c r="G7871" s="775" t="s">
        <v>3458</v>
      </c>
      <c r="H7871" s="775" t="s">
        <v>3459</v>
      </c>
      <c r="I7871" s="775" t="s">
        <v>4235</v>
      </c>
    </row>
    <row r="7872" spans="1:9">
      <c r="A7872" s="1039" t="str">
        <f>Table_wabobpsvr_AzureCalc_AzureCalcRateCard[[#This Row],[ServiceName]]&amp;Table_wabobpsvr_AzureCalc_AzureCalcRateCard[[#This Row],[Price_Level]]&amp;Table_wabobpsvr_AzureCalc_AzureCalcRateCard[[#This Row],[Region]]</f>
        <v>SQL DB Premium P1 Secondary Active Geo Database HoursD16</v>
      </c>
      <c r="B7872" s="1039">
        <v>16</v>
      </c>
      <c r="C7872" s="1039" t="s">
        <v>87</v>
      </c>
      <c r="D7872" s="1039" t="s">
        <v>176</v>
      </c>
      <c r="E7872" s="1039">
        <v>0.62515200000000004</v>
      </c>
      <c r="F7872" s="1039" t="s">
        <v>1035</v>
      </c>
      <c r="G7872" s="775" t="s">
        <v>3458</v>
      </c>
      <c r="H7872" s="775" t="s">
        <v>3459</v>
      </c>
      <c r="I7872" s="775" t="s">
        <v>4235</v>
      </c>
    </row>
    <row r="7873" spans="1:9">
      <c r="A7873" s="775" t="str">
        <f>Table_wabobpsvr_AzureCalc_AzureCalcRateCard[[#This Row],[ServiceName]]&amp;Table_wabobpsvr_AzureCalc_AzureCalcRateCard[[#This Row],[Price_Level]]&amp;Table_wabobpsvr_AzureCalc_AzureCalcRateCard[[#This Row],[Region]]</f>
        <v>BASIC.A5 VM (Non-Windows)MOSP16</v>
      </c>
      <c r="B7873" s="775">
        <v>16</v>
      </c>
      <c r="C7873" s="775" t="s">
        <v>87</v>
      </c>
      <c r="D7873" s="775" t="s">
        <v>606</v>
      </c>
      <c r="E7873" s="775">
        <v>0.22800000000000001</v>
      </c>
      <c r="F7873" s="775" t="s">
        <v>1238</v>
      </c>
      <c r="G7873" s="775" t="s">
        <v>4235</v>
      </c>
      <c r="H7873" s="775" t="s">
        <v>4235</v>
      </c>
      <c r="I7873" s="775" t="s">
        <v>4235</v>
      </c>
    </row>
    <row r="7874" spans="1:9">
      <c r="A7874" s="775" t="str">
        <f>Table_wabobpsvr_AzureCalc_AzureCalcRateCard[[#This Row],[ServiceName]]&amp;Table_wabobpsvr_AzureCalc_AzureCalcRateCard[[#This Row],[Price_Level]]&amp;Table_wabobpsvr_AzureCalc_AzureCalcRateCard[[#This Row],[Region]]</f>
        <v>SQL DB Premium P1 Secondary Geo Database HoursA16</v>
      </c>
      <c r="B7874" s="775">
        <v>16</v>
      </c>
      <c r="C7874" s="775" t="s">
        <v>87</v>
      </c>
      <c r="D7874" s="775" t="s">
        <v>174</v>
      </c>
      <c r="E7874" s="775">
        <v>0.51681600000000005</v>
      </c>
      <c r="F7874" s="775" t="s">
        <v>1036</v>
      </c>
      <c r="G7874" s="775" t="s">
        <v>3460</v>
      </c>
      <c r="H7874" s="775" t="s">
        <v>3461</v>
      </c>
      <c r="I7874" s="775" t="s">
        <v>4235</v>
      </c>
    </row>
    <row r="7875" spans="1:9">
      <c r="A7875" s="775" t="str">
        <f>Table_wabobpsvr_AzureCalc_AzureCalcRateCard[[#This Row],[ServiceName]]&amp;Table_wabobpsvr_AzureCalc_AzureCalcRateCard[[#This Row],[Price_Level]]&amp;Table_wabobpsvr_AzureCalc_AzureCalcRateCard[[#This Row],[Region]]</f>
        <v>A10 Cloud ServicesMOSP4</v>
      </c>
      <c r="B7875" s="775">
        <v>4</v>
      </c>
      <c r="C7875" s="775" t="s">
        <v>680</v>
      </c>
      <c r="D7875" s="775" t="s">
        <v>606</v>
      </c>
      <c r="E7875" s="775">
        <v>1.64</v>
      </c>
      <c r="F7875" s="775" t="s">
        <v>1221</v>
      </c>
      <c r="G7875" s="775" t="s">
        <v>4235</v>
      </c>
      <c r="H7875" s="775" t="s">
        <v>4235</v>
      </c>
      <c r="I7875" s="775" t="s">
        <v>6045</v>
      </c>
    </row>
    <row r="7876" spans="1:9">
      <c r="A7876" s="775" t="str">
        <f>Table_wabobpsvr_AzureCalc_AzureCalcRateCard[[#This Row],[ServiceName]]&amp;Table_wabobpsvr_AzureCalc_AzureCalcRateCard[[#This Row],[Price_Level]]&amp;Table_wabobpsvr_AzureCalc_AzureCalcRateCard[[#This Row],[Region]]</f>
        <v>A11 Cloud ServicesB7</v>
      </c>
      <c r="B7876" s="775">
        <v>7</v>
      </c>
      <c r="C7876" s="775" t="s">
        <v>680</v>
      </c>
      <c r="D7876" s="775" t="s">
        <v>175</v>
      </c>
      <c r="E7876" s="775">
        <v>3.29</v>
      </c>
      <c r="F7876" s="775" t="s">
        <v>1214</v>
      </c>
      <c r="G7876" s="775" t="s">
        <v>4260</v>
      </c>
      <c r="H7876" s="775" t="s">
        <v>4261</v>
      </c>
      <c r="I7876" s="775" t="s">
        <v>4682</v>
      </c>
    </row>
    <row r="7877" spans="1:9">
      <c r="A7877" s="775" t="str">
        <f>Table_wabobpsvr_AzureCalc_AzureCalcRateCard[[#This Row],[ServiceName]]&amp;Table_wabobpsvr_AzureCalc_AzureCalcRateCard[[#This Row],[Price_Level]]&amp;Table_wabobpsvr_AzureCalc_AzureCalcRateCard[[#This Row],[Region]]</f>
        <v>A11 Cloud ServicesA11</v>
      </c>
      <c r="B7877" s="775">
        <v>11</v>
      </c>
      <c r="C7877" s="775" t="s">
        <v>680</v>
      </c>
      <c r="D7877" s="775" t="s">
        <v>174</v>
      </c>
      <c r="E7877" s="775">
        <v>3.831</v>
      </c>
      <c r="F7877" s="775" t="s">
        <v>1214</v>
      </c>
      <c r="G7877" s="775" t="s">
        <v>4262</v>
      </c>
      <c r="H7877" s="775" t="s">
        <v>4263</v>
      </c>
      <c r="I7877" s="775" t="s">
        <v>6042</v>
      </c>
    </row>
    <row r="7878" spans="1:9">
      <c r="A7878" s="775" t="str">
        <f>Table_wabobpsvr_AzureCalc_AzureCalcRateCard[[#This Row],[ServiceName]]&amp;Table_wabobpsvr_AzureCalc_AzureCalcRateCard[[#This Row],[Price_Level]]&amp;Table_wabobpsvr_AzureCalc_AzureCalcRateCard[[#This Row],[Region]]</f>
        <v>A10 Cloud ServicesA4</v>
      </c>
      <c r="B7878" s="775">
        <v>4</v>
      </c>
      <c r="C7878" s="775" t="s">
        <v>680</v>
      </c>
      <c r="D7878" s="775" t="s">
        <v>174</v>
      </c>
      <c r="E7878" s="775">
        <v>1.591</v>
      </c>
      <c r="F7878" s="775" t="s">
        <v>1221</v>
      </c>
      <c r="G7878" s="775" t="s">
        <v>4264</v>
      </c>
      <c r="H7878" s="775" t="s">
        <v>4265</v>
      </c>
      <c r="I7878" s="775" t="s">
        <v>6045</v>
      </c>
    </row>
    <row r="7879" spans="1:9">
      <c r="A7879" s="775" t="str">
        <f>Table_wabobpsvr_AzureCalc_AzureCalcRateCard[[#This Row],[ServiceName]]&amp;Table_wabobpsvr_AzureCalc_AzureCalcRateCard[[#This Row],[Price_Level]]&amp;Table_wabobpsvr_AzureCalc_AzureCalcRateCard[[#This Row],[Region]]</f>
        <v>A10 Cloud ServicesB4</v>
      </c>
      <c r="B7879" s="775">
        <v>4</v>
      </c>
      <c r="C7879" s="775" t="s">
        <v>680</v>
      </c>
      <c r="D7879" s="775" t="s">
        <v>175</v>
      </c>
      <c r="E7879" s="775">
        <v>1.542</v>
      </c>
      <c r="F7879" s="775" t="s">
        <v>1221</v>
      </c>
      <c r="G7879" s="775" t="s">
        <v>4264</v>
      </c>
      <c r="H7879" s="775" t="s">
        <v>4265</v>
      </c>
      <c r="I7879" s="775" t="s">
        <v>6045</v>
      </c>
    </row>
    <row r="7880" spans="1:9">
      <c r="A7880" s="775" t="str">
        <f>Table_wabobpsvr_AzureCalc_AzureCalcRateCard[[#This Row],[ServiceName]]&amp;Table_wabobpsvr_AzureCalc_AzureCalcRateCard[[#This Row],[Price_Level]]&amp;Table_wabobpsvr_AzureCalc_AzureCalcRateCard[[#This Row],[Region]]</f>
        <v>SQL DB Basic Database HoursC16</v>
      </c>
      <c r="B7880" s="775">
        <v>16</v>
      </c>
      <c r="C7880" s="775" t="s">
        <v>87</v>
      </c>
      <c r="D7880" s="775" t="s">
        <v>177</v>
      </c>
      <c r="E7880" s="775">
        <v>6.9160000000000003E-3</v>
      </c>
      <c r="F7880" s="775" t="s">
        <v>1031</v>
      </c>
      <c r="G7880" s="775" t="s">
        <v>3111</v>
      </c>
      <c r="H7880" s="775" t="s">
        <v>3112</v>
      </c>
      <c r="I7880" s="775" t="s">
        <v>4235</v>
      </c>
    </row>
    <row r="7881" spans="1:9">
      <c r="A7881" s="775" t="str">
        <f>Table_wabobpsvr_AzureCalc_AzureCalcRateCard[[#This Row],[ServiceName]]&amp;Table_wabobpsvr_AzureCalc_AzureCalcRateCard[[#This Row],[Price_Level]]&amp;Table_wabobpsvr_AzureCalc_AzureCalcRateCard[[#This Row],[Region]]</f>
        <v>SQL DB Basic Database HoursD16</v>
      </c>
      <c r="B7881" s="775">
        <v>16</v>
      </c>
      <c r="C7881" s="775" t="s">
        <v>87</v>
      </c>
      <c r="D7881" s="775" t="s">
        <v>176</v>
      </c>
      <c r="E7881" s="775">
        <v>6.6880000000000004E-3</v>
      </c>
      <c r="F7881" s="775" t="s">
        <v>1031</v>
      </c>
      <c r="G7881" s="775" t="s">
        <v>3111</v>
      </c>
      <c r="H7881" s="775" t="s">
        <v>3112</v>
      </c>
      <c r="I7881" s="775" t="s">
        <v>4235</v>
      </c>
    </row>
    <row r="7882" spans="1:9">
      <c r="A7882" s="1039" t="str">
        <f>Table_wabobpsvr_AzureCalc_AzureCalcRateCard[[#This Row],[ServiceName]]&amp;Table_wabobpsvr_AzureCalc_AzureCalcRateCard[[#This Row],[Price_Level]]&amp;Table_wabobpsvr_AzureCalc_AzureCalcRateCard[[#This Row],[Region]]</f>
        <v>BASIC.A6 VM (Windows)MOSP16</v>
      </c>
      <c r="B7882" s="1039">
        <v>16</v>
      </c>
      <c r="C7882" s="1039" t="s">
        <v>87</v>
      </c>
      <c r="D7882" s="1039" t="s">
        <v>606</v>
      </c>
      <c r="E7882" s="1039">
        <v>0.57199999999999995</v>
      </c>
      <c r="F7882" s="1039" t="s">
        <v>1225</v>
      </c>
      <c r="G7882" s="775" t="s">
        <v>4235</v>
      </c>
      <c r="H7882" s="775" t="s">
        <v>4235</v>
      </c>
      <c r="I7882" s="775" t="s">
        <v>4235</v>
      </c>
    </row>
    <row r="7883" spans="1:9">
      <c r="A7883" s="775" t="str">
        <f>Table_wabobpsvr_AzureCalc_AzureCalcRateCard[[#This Row],[ServiceName]]&amp;Table_wabobpsvr_AzureCalc_AzureCalcRateCard[[#This Row],[Price_Level]]&amp;Table_wabobpsvr_AzureCalc_AzureCalcRateCard[[#This Row],[Region]]</f>
        <v>SQL DB Premium P1 Database HoursA16</v>
      </c>
      <c r="B7883" s="775">
        <v>16</v>
      </c>
      <c r="C7883" s="775" t="s">
        <v>87</v>
      </c>
      <c r="D7883" s="775" t="s">
        <v>174</v>
      </c>
      <c r="E7883" s="775">
        <v>0.68908800000000003</v>
      </c>
      <c r="F7883" s="775" t="s">
        <v>1032</v>
      </c>
      <c r="G7883" s="775" t="s">
        <v>3113</v>
      </c>
      <c r="H7883" s="775" t="s">
        <v>3114</v>
      </c>
      <c r="I7883" s="775" t="s">
        <v>4235</v>
      </c>
    </row>
    <row r="7884" spans="1:9">
      <c r="A7884" s="775" t="str">
        <f>Table_wabobpsvr_AzureCalc_AzureCalcRateCard[[#This Row],[ServiceName]]&amp;Table_wabobpsvr_AzureCalc_AzureCalcRateCard[[#This Row],[Price_Level]]&amp;Table_wabobpsvr_AzureCalc_AzureCalcRateCard[[#This Row],[Region]]</f>
        <v>A10 Cloud ServicesC4</v>
      </c>
      <c r="B7884" s="775">
        <v>4</v>
      </c>
      <c r="C7884" s="775" t="s">
        <v>680</v>
      </c>
      <c r="D7884" s="775" t="s">
        <v>177</v>
      </c>
      <c r="E7884" s="775">
        <v>1.492</v>
      </c>
      <c r="F7884" s="775" t="s">
        <v>1221</v>
      </c>
      <c r="G7884" s="775" t="s">
        <v>4264</v>
      </c>
      <c r="H7884" s="775" t="s">
        <v>4265</v>
      </c>
      <c r="I7884" s="775" t="s">
        <v>6045</v>
      </c>
    </row>
    <row r="7885" spans="1:9">
      <c r="A7885" s="775" t="str">
        <f>Table_wabobpsvr_AzureCalc_AzureCalcRateCard[[#This Row],[ServiceName]]&amp;Table_wabobpsvr_AzureCalc_AzureCalcRateCard[[#This Row],[Price_Level]]&amp;Table_wabobpsvr_AzureCalc_AzureCalcRateCard[[#This Row],[Region]]</f>
        <v>A10 Cloud ServicesD4</v>
      </c>
      <c r="B7885" s="775">
        <v>4</v>
      </c>
      <c r="C7885" s="775" t="s">
        <v>680</v>
      </c>
      <c r="D7885" s="775" t="s">
        <v>176</v>
      </c>
      <c r="E7885" s="775">
        <v>1.4430000000000001</v>
      </c>
      <c r="F7885" s="775" t="s">
        <v>1221</v>
      </c>
      <c r="G7885" s="775" t="s">
        <v>4264</v>
      </c>
      <c r="H7885" s="775" t="s">
        <v>4265</v>
      </c>
      <c r="I7885" s="775" t="s">
        <v>6045</v>
      </c>
    </row>
    <row r="7886" spans="1:9">
      <c r="A7886" s="775" t="str">
        <f>Table_wabobpsvr_AzureCalc_AzureCalcRateCard[[#This Row],[ServiceName]]&amp;Table_wabobpsvr_AzureCalc_AzureCalcRateCard[[#This Row],[Price_Level]]&amp;Table_wabobpsvr_AzureCalc_AzureCalcRateCard[[#This Row],[Region]]</f>
        <v>A11 Cloud ServicesMOSP10</v>
      </c>
      <c r="B7886" s="775">
        <v>10</v>
      </c>
      <c r="C7886" s="775" t="s">
        <v>680</v>
      </c>
      <c r="D7886" s="775" t="s">
        <v>606</v>
      </c>
      <c r="E7886" s="775">
        <v>3.95</v>
      </c>
      <c r="F7886" s="775" t="s">
        <v>1214</v>
      </c>
      <c r="G7886" s="775" t="s">
        <v>4235</v>
      </c>
      <c r="H7886" s="775" t="s">
        <v>4235</v>
      </c>
      <c r="I7886" s="775" t="s">
        <v>5403</v>
      </c>
    </row>
    <row r="7887" spans="1:9">
      <c r="A7887" s="775" t="str">
        <f>Table_wabobpsvr_AzureCalc_AzureCalcRateCard[[#This Row],[ServiceName]]&amp;Table_wabobpsvr_AzureCalc_AzureCalcRateCard[[#This Row],[Price_Level]]&amp;Table_wabobpsvr_AzureCalc_AzureCalcRateCard[[#This Row],[Region]]</f>
        <v>A11 Cloud ServicesC7</v>
      </c>
      <c r="B7887" s="775">
        <v>7</v>
      </c>
      <c r="C7887" s="775" t="s">
        <v>680</v>
      </c>
      <c r="D7887" s="775" t="s">
        <v>177</v>
      </c>
      <c r="E7887" s="775">
        <v>3.1850000000000001</v>
      </c>
      <c r="F7887" s="775" t="s">
        <v>1214</v>
      </c>
      <c r="G7887" s="775" t="s">
        <v>4260</v>
      </c>
      <c r="H7887" s="775" t="s">
        <v>4261</v>
      </c>
      <c r="I7887" s="775" t="s">
        <v>4682</v>
      </c>
    </row>
    <row r="7888" spans="1:9">
      <c r="A7888" s="775" t="str">
        <f>Table_wabobpsvr_AzureCalc_AzureCalcRateCard[[#This Row],[ServiceName]]&amp;Table_wabobpsvr_AzureCalc_AzureCalcRateCard[[#This Row],[Price_Level]]&amp;Table_wabobpsvr_AzureCalc_AzureCalcRateCard[[#This Row],[Region]]</f>
        <v>A11 Cloud ServicesD7</v>
      </c>
      <c r="B7888" s="775">
        <v>7</v>
      </c>
      <c r="C7888" s="775" t="s">
        <v>680</v>
      </c>
      <c r="D7888" s="775" t="s">
        <v>176</v>
      </c>
      <c r="E7888" s="775">
        <v>3.08</v>
      </c>
      <c r="F7888" s="775" t="s">
        <v>1214</v>
      </c>
      <c r="G7888" s="775" t="s">
        <v>4260</v>
      </c>
      <c r="H7888" s="775" t="s">
        <v>4261</v>
      </c>
      <c r="I7888" s="775" t="s">
        <v>4682</v>
      </c>
    </row>
    <row r="7889" spans="1:9">
      <c r="A7889" s="775" t="str">
        <f>Table_wabobpsvr_AzureCalc_AzureCalcRateCard[[#This Row],[ServiceName]]&amp;Table_wabobpsvr_AzureCalc_AzureCalcRateCard[[#This Row],[Price_Level]]&amp;Table_wabobpsvr_AzureCalc_AzureCalcRateCard[[#This Row],[Region]]</f>
        <v>SQL Database WebA16</v>
      </c>
      <c r="B7889" s="775">
        <v>16</v>
      </c>
      <c r="C7889" s="775" t="s">
        <v>1228</v>
      </c>
      <c r="D7889" s="775" t="s">
        <v>174</v>
      </c>
      <c r="E7889" s="775">
        <v>8.0227000000000004</v>
      </c>
      <c r="F7889" s="775" t="s">
        <v>759</v>
      </c>
      <c r="G7889" s="775" t="s">
        <v>3471</v>
      </c>
      <c r="H7889" s="775" t="s">
        <v>3472</v>
      </c>
      <c r="I7889" s="775" t="s">
        <v>4235</v>
      </c>
    </row>
    <row r="7890" spans="1:9">
      <c r="A7890" s="775" t="str">
        <f>Table_wabobpsvr_AzureCalc_AzureCalcRateCard[[#This Row],[ServiceName]]&amp;Table_wabobpsvr_AzureCalc_AzureCalcRateCard[[#This Row],[Price_Level]]&amp;Table_wabobpsvr_AzureCalc_AzureCalcRateCard[[#This Row],[Region]]</f>
        <v>SQL Database WebB16</v>
      </c>
      <c r="B7890" s="775">
        <v>16</v>
      </c>
      <c r="C7890" s="775" t="s">
        <v>1228</v>
      </c>
      <c r="D7890" s="775" t="s">
        <v>175</v>
      </c>
      <c r="E7890" s="775">
        <v>7.6929999999999996</v>
      </c>
      <c r="F7890" s="775" t="s">
        <v>759</v>
      </c>
      <c r="G7890" s="775" t="s">
        <v>3471</v>
      </c>
      <c r="H7890" s="775" t="s">
        <v>3472</v>
      </c>
      <c r="I7890" s="775" t="s">
        <v>4235</v>
      </c>
    </row>
    <row r="7891" spans="1:9">
      <c r="A7891" s="775" t="str">
        <f>Table_wabobpsvr_AzureCalc_AzureCalcRateCard[[#This Row],[ServiceName]]&amp;Table_wabobpsvr_AzureCalc_AzureCalcRateCard[[#This Row],[Price_Level]]&amp;Table_wabobpsvr_AzureCalc_AzureCalcRateCard[[#This Row],[Region]]</f>
        <v>SQL Database WebC16</v>
      </c>
      <c r="B7891" s="775">
        <v>16</v>
      </c>
      <c r="C7891" s="775" t="s">
        <v>1228</v>
      </c>
      <c r="D7891" s="775" t="s">
        <v>177</v>
      </c>
      <c r="E7891" s="775">
        <v>7.3632999999999997</v>
      </c>
      <c r="F7891" s="775" t="s">
        <v>759</v>
      </c>
      <c r="G7891" s="775" t="s">
        <v>3471</v>
      </c>
      <c r="H7891" s="775" t="s">
        <v>3472</v>
      </c>
      <c r="I7891" s="775" t="s">
        <v>4235</v>
      </c>
    </row>
    <row r="7892" spans="1:9">
      <c r="A7892" s="775" t="str">
        <f>Table_wabobpsvr_AzureCalc_AzureCalcRateCard[[#This Row],[ServiceName]]&amp;Table_wabobpsvr_AzureCalc_AzureCalcRateCard[[#This Row],[Price_Level]]&amp;Table_wabobpsvr_AzureCalc_AzureCalcRateCard[[#This Row],[Region]]</f>
        <v>SQL Database WebD16</v>
      </c>
      <c r="B7892" s="775">
        <v>16</v>
      </c>
      <c r="C7892" s="775" t="s">
        <v>1228</v>
      </c>
      <c r="D7892" s="775" t="s">
        <v>176</v>
      </c>
      <c r="E7892" s="775">
        <v>7.0335999999999999</v>
      </c>
      <c r="F7892" s="775" t="s">
        <v>759</v>
      </c>
      <c r="G7892" s="775" t="s">
        <v>3471</v>
      </c>
      <c r="H7892" s="775" t="s">
        <v>3472</v>
      </c>
      <c r="I7892" s="775" t="s">
        <v>4235</v>
      </c>
    </row>
    <row r="7893" spans="1:9">
      <c r="A7893" s="775" t="str">
        <f>Table_wabobpsvr_AzureCalc_AzureCalcRateCard[[#This Row],[ServiceName]]&amp;Table_wabobpsvr_AzureCalc_AzureCalcRateCard[[#This Row],[Price_Level]]&amp;Table_wabobpsvr_AzureCalc_AzureCalcRateCard[[#This Row],[Region]]</f>
        <v>A11 Cloud ServicesMOSP8</v>
      </c>
      <c r="B7893" s="775">
        <v>8</v>
      </c>
      <c r="C7893" s="775" t="s">
        <v>680</v>
      </c>
      <c r="D7893" s="775" t="s">
        <v>606</v>
      </c>
      <c r="E7893" s="775">
        <v>3.5</v>
      </c>
      <c r="F7893" s="775" t="s">
        <v>1214</v>
      </c>
      <c r="G7893" s="775" t="s">
        <v>4235</v>
      </c>
      <c r="H7893" s="775" t="s">
        <v>4235</v>
      </c>
      <c r="I7893" s="775" t="s">
        <v>6043</v>
      </c>
    </row>
    <row r="7894" spans="1:9">
      <c r="A7894" s="775" t="str">
        <f>Table_wabobpsvr_AzureCalc_AzureCalcRateCard[[#This Row],[ServiceName]]&amp;Table_wabobpsvr_AzureCalc_AzureCalcRateCard[[#This Row],[Price_Level]]&amp;Table_wabobpsvr_AzureCalc_AzureCalcRateCard[[#This Row],[Region]]</f>
        <v>A11 Cloud ServicesA8</v>
      </c>
      <c r="B7894" s="775">
        <v>8</v>
      </c>
      <c r="C7894" s="775" t="s">
        <v>680</v>
      </c>
      <c r="D7894" s="775" t="s">
        <v>174</v>
      </c>
      <c r="E7894" s="775">
        <v>3.395</v>
      </c>
      <c r="F7894" s="775" t="s">
        <v>1214</v>
      </c>
      <c r="G7894" s="775" t="s">
        <v>4266</v>
      </c>
      <c r="H7894" s="775" t="s">
        <v>4267</v>
      </c>
      <c r="I7894" s="775" t="s">
        <v>6043</v>
      </c>
    </row>
    <row r="7895" spans="1:9">
      <c r="A7895" s="775" t="str">
        <f>Table_wabobpsvr_AzureCalc_AzureCalcRateCard[[#This Row],[ServiceName]]&amp;Table_wabobpsvr_AzureCalc_AzureCalcRateCard[[#This Row],[Price_Level]]&amp;Table_wabobpsvr_AzureCalc_AzureCalcRateCard[[#This Row],[Region]]</f>
        <v>A11 Cloud ServicesB8</v>
      </c>
      <c r="B7895" s="775">
        <v>8</v>
      </c>
      <c r="C7895" s="775" t="s">
        <v>680</v>
      </c>
      <c r="D7895" s="775" t="s">
        <v>175</v>
      </c>
      <c r="E7895" s="775">
        <v>3.29</v>
      </c>
      <c r="F7895" s="775" t="s">
        <v>1214</v>
      </c>
      <c r="G7895" s="775" t="s">
        <v>4266</v>
      </c>
      <c r="H7895" s="775" t="s">
        <v>4267</v>
      </c>
      <c r="I7895" s="775" t="s">
        <v>6043</v>
      </c>
    </row>
    <row r="7896" spans="1:9">
      <c r="A7896" s="775" t="str">
        <f>Table_wabobpsvr_AzureCalc_AzureCalcRateCard[[#This Row],[ServiceName]]&amp;Table_wabobpsvr_AzureCalc_AzureCalcRateCard[[#This Row],[Price_Level]]&amp;Table_wabobpsvr_AzureCalc_AzureCalcRateCard[[#This Row],[Region]]</f>
        <v>A11 Cloud ServicesMOSP12</v>
      </c>
      <c r="B7896" s="775">
        <v>12</v>
      </c>
      <c r="C7896" s="775" t="s">
        <v>680</v>
      </c>
      <c r="D7896" s="775" t="s">
        <v>606</v>
      </c>
      <c r="E7896" s="775">
        <v>3.5</v>
      </c>
      <c r="F7896" s="775" t="s">
        <v>1214</v>
      </c>
      <c r="G7896" s="775" t="s">
        <v>4235</v>
      </c>
      <c r="H7896" s="775" t="s">
        <v>4235</v>
      </c>
      <c r="I7896" s="775" t="s">
        <v>5480</v>
      </c>
    </row>
    <row r="7897" spans="1:9">
      <c r="A7897" s="775" t="str">
        <f>Table_wabobpsvr_AzureCalc_AzureCalcRateCard[[#This Row],[ServiceName]]&amp;Table_wabobpsvr_AzureCalc_AzureCalcRateCard[[#This Row],[Price_Level]]&amp;Table_wabobpsvr_AzureCalc_AzureCalcRateCard[[#This Row],[Region]]</f>
        <v>A11 Cloud ServicesB12</v>
      </c>
      <c r="B7897" s="775">
        <v>12</v>
      </c>
      <c r="C7897" s="775" t="s">
        <v>680</v>
      </c>
      <c r="D7897" s="775" t="s">
        <v>175</v>
      </c>
      <c r="E7897" s="775">
        <v>3.29</v>
      </c>
      <c r="F7897" s="775" t="s">
        <v>1214</v>
      </c>
      <c r="G7897" s="775" t="s">
        <v>4268</v>
      </c>
      <c r="H7897" s="775" t="s">
        <v>4269</v>
      </c>
      <c r="I7897" s="775" t="s">
        <v>5480</v>
      </c>
    </row>
    <row r="7898" spans="1:9">
      <c r="A7898" s="775" t="str">
        <f>Table_wabobpsvr_AzureCalc_AzureCalcRateCard[[#This Row],[ServiceName]]&amp;Table_wabobpsvr_AzureCalc_AzureCalcRateCard[[#This Row],[Price_Level]]&amp;Table_wabobpsvr_AzureCalc_AzureCalcRateCard[[#This Row],[Region]]</f>
        <v>SQL Basic Database DaysD16</v>
      </c>
      <c r="B7898" s="775">
        <v>16</v>
      </c>
      <c r="C7898" s="775" t="s">
        <v>1071</v>
      </c>
      <c r="D7898" s="775" t="s">
        <v>176</v>
      </c>
      <c r="E7898" s="775">
        <v>0.15584799999999999</v>
      </c>
      <c r="F7898" s="775" t="s">
        <v>758</v>
      </c>
      <c r="G7898" s="775" t="s">
        <v>4235</v>
      </c>
      <c r="H7898" s="775" t="s">
        <v>2483</v>
      </c>
      <c r="I7898" s="775" t="s">
        <v>4235</v>
      </c>
    </row>
    <row r="7899" spans="1:9">
      <c r="A7899" s="775" t="str">
        <f>Table_wabobpsvr_AzureCalc_AzureCalcRateCard[[#This Row],[ServiceName]]&amp;Table_wabobpsvr_AzureCalc_AzureCalcRateCard[[#This Row],[Price_Level]]&amp;Table_wabobpsvr_AzureCalc_AzureCalcRateCard[[#This Row],[Region]]</f>
        <v>BizTalk Services Basic BizTalk UnitsMOSP16</v>
      </c>
      <c r="B7899" s="775">
        <v>16</v>
      </c>
      <c r="C7899" s="775" t="s">
        <v>4235</v>
      </c>
      <c r="D7899" s="775" t="s">
        <v>606</v>
      </c>
      <c r="E7899" s="775">
        <v>999999</v>
      </c>
      <c r="F7899" s="775" t="s">
        <v>792</v>
      </c>
      <c r="G7899" s="775" t="s">
        <v>4235</v>
      </c>
      <c r="H7899" s="775" t="s">
        <v>4235</v>
      </c>
      <c r="I7899" s="775" t="s">
        <v>4235</v>
      </c>
    </row>
    <row r="7900" spans="1:9">
      <c r="A7900" s="775" t="str">
        <f>Table_wabobpsvr_AzureCalc_AzureCalcRateCard[[#This Row],[ServiceName]]&amp;Table_wabobpsvr_AzureCalc_AzureCalcRateCard[[#This Row],[Price_Level]]&amp;Table_wabobpsvr_AzureCalc_AzureCalcRateCard[[#This Row],[Region]]</f>
        <v>SQL Database BusinessA16</v>
      </c>
      <c r="B7900" s="775">
        <v>16</v>
      </c>
      <c r="C7900" s="775" t="s">
        <v>1228</v>
      </c>
      <c r="D7900" s="775" t="s">
        <v>174</v>
      </c>
      <c r="E7900" s="775">
        <v>80.219700000000003</v>
      </c>
      <c r="F7900" s="775" t="s">
        <v>763</v>
      </c>
      <c r="G7900" s="775" t="s">
        <v>3469</v>
      </c>
      <c r="H7900" s="775" t="s">
        <v>3470</v>
      </c>
      <c r="I7900" s="775" t="s">
        <v>4235</v>
      </c>
    </row>
    <row r="7901" spans="1:9">
      <c r="A7901" s="775" t="str">
        <f>Table_wabobpsvr_AzureCalc_AzureCalcRateCard[[#This Row],[ServiceName]]&amp;Table_wabobpsvr_AzureCalc_AzureCalcRateCard[[#This Row],[Price_Level]]&amp;Table_wabobpsvr_AzureCalc_AzureCalcRateCard[[#This Row],[Region]]</f>
        <v>SQL Database BusinessB16</v>
      </c>
      <c r="B7901" s="775">
        <v>16</v>
      </c>
      <c r="C7901" s="775" t="s">
        <v>1228</v>
      </c>
      <c r="D7901" s="775" t="s">
        <v>175</v>
      </c>
      <c r="E7901" s="775">
        <v>76.923000000000002</v>
      </c>
      <c r="F7901" s="775" t="s">
        <v>763</v>
      </c>
      <c r="G7901" s="775" t="s">
        <v>3469</v>
      </c>
      <c r="H7901" s="775" t="s">
        <v>3470</v>
      </c>
      <c r="I7901" s="775" t="s">
        <v>4235</v>
      </c>
    </row>
    <row r="7902" spans="1:9">
      <c r="A7902" s="1039" t="str">
        <f>Table_wabobpsvr_AzureCalc_AzureCalcRateCard[[#This Row],[ServiceName]]&amp;Table_wabobpsvr_AzureCalc_AzureCalcRateCard[[#This Row],[Price_Level]]&amp;Table_wabobpsvr_AzureCalc_AzureCalcRateCard[[#This Row],[Region]]</f>
        <v>A11 Cloud ServicesD12</v>
      </c>
      <c r="B7902" s="1039">
        <v>12</v>
      </c>
      <c r="C7902" s="1039" t="s">
        <v>680</v>
      </c>
      <c r="D7902" s="1039" t="s">
        <v>176</v>
      </c>
      <c r="E7902" s="1039">
        <v>3.08</v>
      </c>
      <c r="F7902" s="1039" t="s">
        <v>1214</v>
      </c>
      <c r="G7902" s="775" t="s">
        <v>4268</v>
      </c>
      <c r="H7902" s="775" t="s">
        <v>4269</v>
      </c>
      <c r="I7902" s="775" t="s">
        <v>5480</v>
      </c>
    </row>
    <row r="7903" spans="1:9">
      <c r="A7903" s="775" t="str">
        <f>Table_wabobpsvr_AzureCalc_AzureCalcRateCard[[#This Row],[ServiceName]]&amp;Table_wabobpsvr_AzureCalc_AzureCalcRateCard[[#This Row],[Price_Level]]&amp;Table_wabobpsvr_AzureCalc_AzureCalcRateCard[[#This Row],[Region]]</f>
        <v>A11 Cloud ServicesA3</v>
      </c>
      <c r="B7903" s="775">
        <v>3</v>
      </c>
      <c r="C7903" s="775" t="s">
        <v>680</v>
      </c>
      <c r="D7903" s="775" t="s">
        <v>174</v>
      </c>
      <c r="E7903" s="775">
        <v>2.9489999999999998</v>
      </c>
      <c r="F7903" s="775" t="s">
        <v>1214</v>
      </c>
      <c r="G7903" s="775" t="s">
        <v>4270</v>
      </c>
      <c r="H7903" s="775" t="s">
        <v>4269</v>
      </c>
      <c r="I7903" s="775" t="s">
        <v>5459</v>
      </c>
    </row>
    <row r="7904" spans="1:9">
      <c r="A7904" s="775" t="str">
        <f>Table_wabobpsvr_AzureCalc_AzureCalcRateCard[[#This Row],[ServiceName]]&amp;Table_wabobpsvr_AzureCalc_AzureCalcRateCard[[#This Row],[Price_Level]]&amp;Table_wabobpsvr_AzureCalc_AzureCalcRateCard[[#This Row],[Region]]</f>
        <v>ExpressRoute (Metered) 1 Gbps ConnectionsB1</v>
      </c>
      <c r="B7904" s="775">
        <v>1</v>
      </c>
      <c r="C7904" s="775" t="s">
        <v>7427</v>
      </c>
      <c r="D7904" s="775" t="s">
        <v>175</v>
      </c>
      <c r="E7904" s="775">
        <v>409.84</v>
      </c>
      <c r="F7904" s="775" t="s">
        <v>7390</v>
      </c>
      <c r="G7904" s="775" t="s">
        <v>7555</v>
      </c>
      <c r="H7904" s="775" t="s">
        <v>7556</v>
      </c>
      <c r="I7904" s="775" t="s">
        <v>7444</v>
      </c>
    </row>
    <row r="7905" spans="1:9">
      <c r="A7905" s="775" t="str">
        <f>Table_wabobpsvr_AzureCalc_AzureCalcRateCard[[#This Row],[ServiceName]]&amp;Table_wabobpsvr_AzureCalc_AzureCalcRateCard[[#This Row],[Price_Level]]&amp;Table_wabobpsvr_AzureCalc_AzureCalcRateCard[[#This Row],[Region]]</f>
        <v>ExpressRoute (Metered) 10 Gbps ConnectionsB1</v>
      </c>
      <c r="B7905" s="775">
        <v>1</v>
      </c>
      <c r="C7905" s="775" t="s">
        <v>7427</v>
      </c>
      <c r="D7905" s="775" t="s">
        <v>175</v>
      </c>
      <c r="E7905" s="775">
        <v>4700</v>
      </c>
      <c r="F7905" s="775" t="s">
        <v>7391</v>
      </c>
      <c r="G7905" s="775" t="s">
        <v>7557</v>
      </c>
      <c r="H7905" s="775" t="s">
        <v>7558</v>
      </c>
      <c r="I7905" s="775" t="s">
        <v>7446</v>
      </c>
    </row>
    <row r="7906" spans="1:9">
      <c r="A7906" s="775" t="str">
        <f>Table_wabobpsvr_AzureCalc_AzureCalcRateCard[[#This Row],[ServiceName]]&amp;Table_wabobpsvr_AzureCalc_AzureCalcRateCard[[#This Row],[Price_Level]]&amp;Table_wabobpsvr_AzureCalc_AzureCalcRateCard[[#This Row],[Region]]</f>
        <v>Standard Elastic DTU PackD13</v>
      </c>
      <c r="B7906" s="775">
        <v>13</v>
      </c>
      <c r="C7906" s="775" t="s">
        <v>7258</v>
      </c>
      <c r="D7906" s="775" t="s">
        <v>176</v>
      </c>
      <c r="E7906" s="775">
        <v>7.6999999999999999E-2</v>
      </c>
      <c r="F7906" s="775" t="s">
        <v>4472</v>
      </c>
      <c r="G7906" s="775" t="s">
        <v>4623</v>
      </c>
      <c r="H7906" s="775" t="s">
        <v>7272</v>
      </c>
      <c r="I7906" s="775" t="s">
        <v>4624</v>
      </c>
    </row>
    <row r="7907" spans="1:9">
      <c r="A7907" s="775" t="str">
        <f>Table_wabobpsvr_AzureCalc_AzureCalcRateCard[[#This Row],[ServiceName]]&amp;Table_wabobpsvr_AzureCalc_AzureCalcRateCard[[#This Row],[Price_Level]]&amp;Table_wabobpsvr_AzureCalc_AzureCalcRateCard[[#This Row],[Region]]</f>
        <v>Standard Elastic Database ExistenceD13</v>
      </c>
      <c r="B7907" s="775">
        <v>13</v>
      </c>
      <c r="C7907" s="775" t="s">
        <v>7258</v>
      </c>
      <c r="D7907" s="775" t="s">
        <v>176</v>
      </c>
      <c r="E7907" s="775">
        <v>4.2999999999999997E-2</v>
      </c>
      <c r="F7907" s="775" t="s">
        <v>4511</v>
      </c>
      <c r="G7907" s="775" t="s">
        <v>5614</v>
      </c>
      <c r="H7907" s="775" t="s">
        <v>7274</v>
      </c>
      <c r="I7907" s="775" t="s">
        <v>5615</v>
      </c>
    </row>
    <row r="7908" spans="1:9">
      <c r="A7908" s="775" t="str">
        <f>Table_wabobpsvr_AzureCalc_AzureCalcRateCard[[#This Row],[ServiceName]]&amp;Table_wabobpsvr_AzureCalc_AzureCalcRateCard[[#This Row],[Price_Level]]&amp;Table_wabobpsvr_AzureCalc_AzureCalcRateCard[[#This Row],[Region]]</f>
        <v>Basic Elastic DTU PackD13</v>
      </c>
      <c r="B7908" s="775">
        <v>13</v>
      </c>
      <c r="C7908" s="775" t="s">
        <v>7258</v>
      </c>
      <c r="D7908" s="775" t="s">
        <v>176</v>
      </c>
      <c r="E7908" s="775">
        <v>5.1999999999999998E-2</v>
      </c>
      <c r="F7908" s="775" t="s">
        <v>7098</v>
      </c>
      <c r="G7908" s="775" t="s">
        <v>7101</v>
      </c>
      <c r="H7908" s="775" t="s">
        <v>7275</v>
      </c>
      <c r="I7908" s="775" t="s">
        <v>7102</v>
      </c>
    </row>
    <row r="7909" spans="1:9">
      <c r="A7909" s="775" t="str">
        <f>Table_wabobpsvr_AzureCalc_AzureCalcRateCard[[#This Row],[ServiceName]]&amp;Table_wabobpsvr_AzureCalc_AzureCalcRateCard[[#This Row],[Price_Level]]&amp;Table_wabobpsvr_AzureCalc_AzureCalcRateCard[[#This Row],[Region]]</f>
        <v>Basic Elastic Database ExistenceD13</v>
      </c>
      <c r="B7909" s="775">
        <v>13</v>
      </c>
      <c r="C7909" s="775" t="s">
        <v>7258</v>
      </c>
      <c r="D7909" s="775" t="s">
        <v>176</v>
      </c>
      <c r="E7909" s="775">
        <v>8.9999999999999993E-3</v>
      </c>
      <c r="F7909" s="775" t="s">
        <v>7103</v>
      </c>
      <c r="G7909" s="775" t="s">
        <v>7224</v>
      </c>
      <c r="H7909" s="775" t="s">
        <v>7276</v>
      </c>
      <c r="I7909" s="775" t="s">
        <v>7109</v>
      </c>
    </row>
    <row r="7910" spans="1:9">
      <c r="A7910" s="775" t="str">
        <f>Table_wabobpsvr_AzureCalc_AzureCalcRateCard[[#This Row],[ServiceName]]&amp;Table_wabobpsvr_AzureCalc_AzureCalcRateCard[[#This Row],[Price_Level]]&amp;Table_wabobpsvr_AzureCalc_AzureCalcRateCard[[#This Row],[Region]]</f>
        <v>Premium Elastic DTU PackD13</v>
      </c>
      <c r="B7910" s="775">
        <v>13</v>
      </c>
      <c r="C7910" s="775" t="s">
        <v>7258</v>
      </c>
      <c r="D7910" s="775" t="s">
        <v>176</v>
      </c>
      <c r="E7910" s="775">
        <v>0.193</v>
      </c>
      <c r="F7910" s="775" t="s">
        <v>7204</v>
      </c>
      <c r="G7910" s="775" t="s">
        <v>7231</v>
      </c>
      <c r="H7910" s="775" t="s">
        <v>7277</v>
      </c>
      <c r="I7910" s="775" t="s">
        <v>7207</v>
      </c>
    </row>
    <row r="7911" spans="1:9">
      <c r="A7911" s="775" t="str">
        <f>Table_wabobpsvr_AzureCalc_AzureCalcRateCard[[#This Row],[ServiceName]]&amp;Table_wabobpsvr_AzureCalc_AzureCalcRateCard[[#This Row],[Price_Level]]&amp;Table_wabobpsvr_AzureCalc_AzureCalcRateCard[[#This Row],[Region]]</f>
        <v>Premium Elastic Database ExistenceD13</v>
      </c>
      <c r="B7911" s="775">
        <v>13</v>
      </c>
      <c r="C7911" s="775" t="s">
        <v>7258</v>
      </c>
      <c r="D7911" s="775" t="s">
        <v>176</v>
      </c>
      <c r="E7911" s="775">
        <v>0.216</v>
      </c>
      <c r="F7911" s="775" t="s">
        <v>7212</v>
      </c>
      <c r="G7911" s="775" t="s">
        <v>7238</v>
      </c>
      <c r="H7911" s="775" t="s">
        <v>7278</v>
      </c>
      <c r="I7911" s="775" t="s">
        <v>7215</v>
      </c>
    </row>
    <row r="7912" spans="1:9">
      <c r="A7912" s="775" t="str">
        <f>Table_wabobpsvr_AzureCalc_AzureCalcRateCard[[#This Row],[ServiceName]]&amp;Table_wabobpsvr_AzureCalc_AzureCalcRateCard[[#This Row],[Price_Level]]&amp;Table_wabobpsvr_AzureCalc_AzureCalcRateCard[[#This Row],[Region]]</f>
        <v>Standard Elastic DTU PackD11</v>
      </c>
      <c r="B7912" s="775">
        <v>11</v>
      </c>
      <c r="C7912" s="775" t="s">
        <v>7258</v>
      </c>
      <c r="D7912" s="775" t="s">
        <v>176</v>
      </c>
      <c r="E7912" s="775">
        <v>7.1999999999999995E-2</v>
      </c>
      <c r="F7912" s="775" t="s">
        <v>4472</v>
      </c>
      <c r="G7912" s="775" t="s">
        <v>4475</v>
      </c>
      <c r="H7912" s="775" t="s">
        <v>7279</v>
      </c>
      <c r="I7912" s="775" t="s">
        <v>4632</v>
      </c>
    </row>
    <row r="7913" spans="1:9">
      <c r="A7913" s="775" t="str">
        <f>Table_wabobpsvr_AzureCalc_AzureCalcRateCard[[#This Row],[ServiceName]]&amp;Table_wabobpsvr_AzureCalc_AzureCalcRateCard[[#This Row],[Price_Level]]&amp;Table_wabobpsvr_AzureCalc_AzureCalcRateCard[[#This Row],[Region]]</f>
        <v>Standard Elastic Database ExistenceD11</v>
      </c>
      <c r="B7913" s="775">
        <v>11</v>
      </c>
      <c r="C7913" s="775" t="s">
        <v>7258</v>
      </c>
      <c r="D7913" s="775" t="s">
        <v>176</v>
      </c>
      <c r="E7913" s="775">
        <v>0.04</v>
      </c>
      <c r="F7913" s="775" t="s">
        <v>4511</v>
      </c>
      <c r="G7913" s="775" t="s">
        <v>4533</v>
      </c>
      <c r="H7913" s="775" t="s">
        <v>7283</v>
      </c>
      <c r="I7913" s="775" t="s">
        <v>4631</v>
      </c>
    </row>
    <row r="7914" spans="1:9">
      <c r="A7914" s="775" t="str">
        <f>Table_wabobpsvr_AzureCalc_AzureCalcRateCard[[#This Row],[ServiceName]]&amp;Table_wabobpsvr_AzureCalc_AzureCalcRateCard[[#This Row],[Price_Level]]&amp;Table_wabobpsvr_AzureCalc_AzureCalcRateCard[[#This Row],[Region]]</f>
        <v>Basic Elastic DTU PackD11</v>
      </c>
      <c r="B7914" s="775">
        <v>11</v>
      </c>
      <c r="C7914" s="775" t="s">
        <v>7258</v>
      </c>
      <c r="D7914" s="775" t="s">
        <v>176</v>
      </c>
      <c r="E7914" s="775">
        <v>4.8000000000000001E-2</v>
      </c>
      <c r="F7914" s="775" t="s">
        <v>7098</v>
      </c>
      <c r="G7914" s="775" t="s">
        <v>7105</v>
      </c>
      <c r="H7914" s="775" t="s">
        <v>7284</v>
      </c>
      <c r="I7914" s="775" t="s">
        <v>7106</v>
      </c>
    </row>
    <row r="7915" spans="1:9">
      <c r="A7915" s="775" t="str">
        <f>Table_wabobpsvr_AzureCalc_AzureCalcRateCard[[#This Row],[ServiceName]]&amp;Table_wabobpsvr_AzureCalc_AzureCalcRateCard[[#This Row],[Price_Level]]&amp;Table_wabobpsvr_AzureCalc_AzureCalcRateCard[[#This Row],[Region]]</f>
        <v>Service Bus Premium MessagingMOSP</v>
      </c>
      <c r="B7915" s="775"/>
      <c r="C7915" s="775" t="s">
        <v>7363</v>
      </c>
      <c r="D7915" s="775" t="s">
        <v>606</v>
      </c>
      <c r="E7915" s="775">
        <v>345</v>
      </c>
      <c r="F7915" s="775" t="s">
        <v>7364</v>
      </c>
      <c r="G7915" s="775"/>
      <c r="H7915" s="775"/>
      <c r="I7915" s="775" t="s">
        <v>7365</v>
      </c>
    </row>
    <row r="7916" spans="1:9">
      <c r="A7916" s="775" t="str">
        <f>Table_wabobpsvr_AzureCalc_AzureCalcRateCard[[#This Row],[ServiceName]]&amp;Table_wabobpsvr_AzureCalc_AzureCalcRateCard[[#This Row],[Price_Level]]&amp;Table_wabobpsvr_AzureCalc_AzureCalcRateCard[[#This Row],[Region]]</f>
        <v>Service Bus Premium MessagingA</v>
      </c>
      <c r="B7916" s="775"/>
      <c r="C7916" s="775" t="s">
        <v>7363</v>
      </c>
      <c r="D7916" s="775" t="s">
        <v>174</v>
      </c>
      <c r="E7916" s="775">
        <v>334.65</v>
      </c>
      <c r="F7916" s="775" t="s">
        <v>7364</v>
      </c>
      <c r="G7916" s="775" t="s">
        <v>7366</v>
      </c>
      <c r="H7916" s="775" t="s">
        <v>7367</v>
      </c>
      <c r="I7916" s="775" t="s">
        <v>7365</v>
      </c>
    </row>
    <row r="7917" spans="1:9">
      <c r="A7917" s="1039" t="str">
        <f>Table_wabobpsvr_AzureCalc_AzureCalcRateCard[[#This Row],[ServiceName]]&amp;Table_wabobpsvr_AzureCalc_AzureCalcRateCard[[#This Row],[Price_Level]]&amp;Table_wabobpsvr_AzureCalc_AzureCalcRateCard[[#This Row],[Region]]</f>
        <v>Service Bus Premium MessagingB</v>
      </c>
      <c r="B7917" s="1039"/>
      <c r="C7917" s="1039" t="s">
        <v>7363</v>
      </c>
      <c r="D7917" s="1039" t="s">
        <v>175</v>
      </c>
      <c r="E7917" s="1039">
        <v>324.3</v>
      </c>
      <c r="F7917" s="1039" t="s">
        <v>7364</v>
      </c>
      <c r="G7917" s="775" t="s">
        <v>7366</v>
      </c>
      <c r="H7917" s="775" t="s">
        <v>7367</v>
      </c>
      <c r="I7917" s="775" t="s">
        <v>7365</v>
      </c>
    </row>
    <row r="7918" spans="1:9">
      <c r="A7918" s="1039" t="str">
        <f>Table_wabobpsvr_AzureCalc_AzureCalcRateCard[[#This Row],[ServiceName]]&amp;Table_wabobpsvr_AzureCalc_AzureCalcRateCard[[#This Row],[Price_Level]]&amp;Table_wabobpsvr_AzureCalc_AzureCalcRateCard[[#This Row],[Region]]</f>
        <v>Service Bus Premium MessagingC</v>
      </c>
      <c r="B7918" s="1039"/>
      <c r="C7918" s="1039" t="s">
        <v>7363</v>
      </c>
      <c r="D7918" s="1039" t="s">
        <v>177</v>
      </c>
      <c r="E7918" s="1039">
        <v>313.95</v>
      </c>
      <c r="F7918" s="1039" t="s">
        <v>7364</v>
      </c>
      <c r="G7918" s="775" t="s">
        <v>7366</v>
      </c>
      <c r="H7918" s="775" t="s">
        <v>7367</v>
      </c>
      <c r="I7918" s="775" t="s">
        <v>7365</v>
      </c>
    </row>
    <row r="7919" spans="1:9">
      <c r="A7919" s="775" t="str">
        <f>Table_wabobpsvr_AzureCalc_AzureCalcRateCard[[#This Row],[ServiceName]]&amp;Table_wabobpsvr_AzureCalc_AzureCalcRateCard[[#This Row],[Price_Level]]&amp;Table_wabobpsvr_AzureCalc_AzureCalcRateCard[[#This Row],[Region]]</f>
        <v>Service Bus Premium MessagingD</v>
      </c>
      <c r="B7919" s="775"/>
      <c r="C7919" s="775" t="s">
        <v>7363</v>
      </c>
      <c r="D7919" s="775" t="s">
        <v>176</v>
      </c>
      <c r="E7919" s="775">
        <v>303.60000000000002</v>
      </c>
      <c r="F7919" s="775" t="s">
        <v>7364</v>
      </c>
      <c r="G7919" s="775" t="s">
        <v>7366</v>
      </c>
      <c r="H7919" s="775" t="s">
        <v>7367</v>
      </c>
      <c r="I7919" s="775" t="s">
        <v>7365</v>
      </c>
    </row>
    <row r="7920" spans="1:9">
      <c r="A7920" s="775" t="str">
        <f>Table_wabobpsvr_AzureCalc_AzureCalcRateCard[[#This Row],[ServiceName]]&amp;Table_wabobpsvr_AzureCalc_AzureCalcRateCard[[#This Row],[Price_Level]]&amp;Table_wabobpsvr_AzureCalc_AzureCalcRateCard[[#This Row],[Region]]</f>
        <v>ExpressRoute (Metered) 200 Mbps Connections - Zone 3B0</v>
      </c>
      <c r="B7920" s="775">
        <v>0</v>
      </c>
      <c r="C7920" s="775" t="s">
        <v>7427</v>
      </c>
      <c r="D7920" s="775" t="s">
        <v>175</v>
      </c>
      <c r="E7920" s="775">
        <v>4.3992000000000004</v>
      </c>
      <c r="F7920" s="775" t="s">
        <v>7434</v>
      </c>
      <c r="G7920" s="775"/>
      <c r="H7920" s="775"/>
      <c r="I7920" s="775" t="s">
        <v>7517</v>
      </c>
    </row>
    <row r="7921" spans="1:9">
      <c r="A7921" s="775" t="str">
        <f>Table_wabobpsvr_AzureCalc_AzureCalcRateCard[[#This Row],[ServiceName]]&amp;Table_wabobpsvr_AzureCalc_AzureCalcRateCard[[#This Row],[Price_Level]]&amp;Table_wabobpsvr_AzureCalc_AzureCalcRateCard[[#This Row],[Region]]</f>
        <v>ExpressRoute (Metered) 50 Mbps Connections - Zone 2d14</v>
      </c>
      <c r="B7921" s="775">
        <v>14</v>
      </c>
      <c r="C7921" s="775" t="s">
        <v>4235</v>
      </c>
      <c r="D7921" s="775" t="s">
        <v>4193</v>
      </c>
      <c r="E7921" s="775">
        <v>999999</v>
      </c>
      <c r="F7921" s="775" t="s">
        <v>7492</v>
      </c>
      <c r="G7921" s="775"/>
      <c r="H7921" s="775"/>
      <c r="I7921" s="775" t="s">
        <v>4235</v>
      </c>
    </row>
    <row r="7922" spans="1:9">
      <c r="A7922" s="775" t="str">
        <f>Table_wabobpsvr_AzureCalc_AzureCalcRateCard[[#This Row],[ServiceName]]&amp;Table_wabobpsvr_AzureCalc_AzureCalcRateCard[[#This Row],[Price_Level]]&amp;Table_wabobpsvr_AzureCalc_AzureCalcRateCard[[#This Row],[Region]]</f>
        <v>ExpressRoute (Metered) 500 Mbps ConnectionsMOSP4</v>
      </c>
      <c r="B7922" s="775">
        <v>4</v>
      </c>
      <c r="C7922" s="775" t="s">
        <v>7427</v>
      </c>
      <c r="D7922" s="775" t="s">
        <v>606</v>
      </c>
      <c r="E7922" s="775">
        <v>290</v>
      </c>
      <c r="F7922" s="775" t="s">
        <v>7389</v>
      </c>
      <c r="G7922" s="775"/>
      <c r="H7922" s="775"/>
      <c r="I7922" s="775" t="s">
        <v>7458</v>
      </c>
    </row>
    <row r="7923" spans="1:9">
      <c r="A7923" s="775" t="str">
        <f>Table_wabobpsvr_AzureCalc_AzureCalcRateCard[[#This Row],[ServiceName]]&amp;Table_wabobpsvr_AzureCalc_AzureCalcRateCard[[#This Row],[Price_Level]]&amp;Table_wabobpsvr_AzureCalc_AzureCalcRateCard[[#This Row],[Region]]</f>
        <v>ExpressRoute (Unlimited) 1 Gbps ConnectionsMOSP4</v>
      </c>
      <c r="B7923" s="775">
        <v>4</v>
      </c>
      <c r="C7923" s="775" t="s">
        <v>7427</v>
      </c>
      <c r="D7923" s="775" t="s">
        <v>606</v>
      </c>
      <c r="E7923" s="775">
        <v>5700</v>
      </c>
      <c r="F7923" s="775" t="s">
        <v>7405</v>
      </c>
      <c r="G7923" s="775"/>
      <c r="H7923" s="775"/>
      <c r="I7923" s="775" t="s">
        <v>7460</v>
      </c>
    </row>
    <row r="7924" spans="1:9">
      <c r="A7924" s="775" t="str">
        <f>Table_wabobpsvr_AzureCalc_AzureCalcRateCard[[#This Row],[ServiceName]]&amp;Table_wabobpsvr_AzureCalc_AzureCalcRateCard[[#This Row],[Price_Level]]&amp;Table_wabobpsvr_AzureCalc_AzureCalcRateCard[[#This Row],[Region]]</f>
        <v>ExpressRoute (Metered) 5 Gbps Connections - Zone 3B0</v>
      </c>
      <c r="B7924" s="775">
        <v>0</v>
      </c>
      <c r="C7924" s="775" t="s">
        <v>7427</v>
      </c>
      <c r="D7924" s="775" t="s">
        <v>175</v>
      </c>
      <c r="E7924" s="775">
        <v>66.100800000000007</v>
      </c>
      <c r="F7924" s="775" t="s">
        <v>7435</v>
      </c>
      <c r="G7924" s="775"/>
      <c r="H7924" s="775"/>
      <c r="I7924" s="775" t="s">
        <v>7518</v>
      </c>
    </row>
    <row r="7925" spans="1:9">
      <c r="A7925" s="775" t="str">
        <f>Table_wabobpsvr_AzureCalc_AzureCalcRateCard[[#This Row],[ServiceName]]&amp;Table_wabobpsvr_AzureCalc_AzureCalcRateCard[[#This Row],[Price_Level]]&amp;Table_wabobpsvr_AzureCalc_AzureCalcRateCard[[#This Row],[Region]]</f>
        <v>ExpressRoute (Metered) 50 Mbps Connections - Zone 3B0</v>
      </c>
      <c r="B7925" s="775">
        <v>0</v>
      </c>
      <c r="C7925" s="775" t="s">
        <v>7427</v>
      </c>
      <c r="D7925" s="775" t="s">
        <v>175</v>
      </c>
      <c r="E7925" s="775">
        <v>1.6637999999999999</v>
      </c>
      <c r="F7925" s="775" t="s">
        <v>7436</v>
      </c>
      <c r="G7925" s="775"/>
      <c r="H7925" s="775"/>
      <c r="I7925" s="775" t="s">
        <v>7519</v>
      </c>
    </row>
    <row r="7926" spans="1:9">
      <c r="A7926" s="775" t="str">
        <f>Table_wabobpsvr_AzureCalc_AzureCalcRateCard[[#This Row],[ServiceName]]&amp;Table_wabobpsvr_AzureCalc_AzureCalcRateCard[[#This Row],[Price_Level]]&amp;Table_wabobpsvr_AzureCalc_AzureCalcRateCard[[#This Row],[Region]]</f>
        <v>ExpressRoute (Metered) 500 Mbps Connections - Zone 3B0</v>
      </c>
      <c r="B7926" s="775">
        <v>0</v>
      </c>
      <c r="C7926" s="775" t="s">
        <v>7427</v>
      </c>
      <c r="D7926" s="775" t="s">
        <v>175</v>
      </c>
      <c r="E7926" s="775">
        <v>8.7889999999999997</v>
      </c>
      <c r="F7926" s="775" t="s">
        <v>7437</v>
      </c>
      <c r="G7926" s="775"/>
      <c r="H7926" s="775"/>
      <c r="I7926" s="775" t="s">
        <v>7520</v>
      </c>
    </row>
    <row r="7927" spans="1:9">
      <c r="A7927" s="1039" t="str">
        <f>Table_wabobpsvr_AzureCalc_AzureCalcRateCard[[#This Row],[ServiceName]]&amp;Table_wabobpsvr_AzureCalc_AzureCalcRateCard[[#This Row],[Price_Level]]&amp;Table_wabobpsvr_AzureCalc_AzureCalcRateCard[[#This Row],[Region]]</f>
        <v>ExpressRoute (Unlimited) 1 Gbps Connections - Zone 3B0</v>
      </c>
      <c r="B7927" s="1039">
        <v>0</v>
      </c>
      <c r="C7927" s="1039" t="s">
        <v>7427</v>
      </c>
      <c r="D7927" s="1039" t="s">
        <v>175</v>
      </c>
      <c r="E7927" s="1039">
        <v>263.81099999999998</v>
      </c>
      <c r="F7927" s="1039" t="s">
        <v>7438</v>
      </c>
      <c r="G7927" s="775"/>
      <c r="H7927" s="775"/>
      <c r="I7927" s="775" t="s">
        <v>7521</v>
      </c>
    </row>
    <row r="7928" spans="1:9">
      <c r="A7928" s="775" t="str">
        <f>Table_wabobpsvr_AzureCalc_AzureCalcRateCard[[#This Row],[ServiceName]]&amp;Table_wabobpsvr_AzureCalc_AzureCalcRateCard[[#This Row],[Price_Level]]&amp;Table_wabobpsvr_AzureCalc_AzureCalcRateCard[[#This Row],[Region]]</f>
        <v>ExpressRoute (Unlimited) 10 Gbps Connections - Zone 3B0</v>
      </c>
      <c r="B7928" s="775">
        <v>0</v>
      </c>
      <c r="C7928" s="775" t="s">
        <v>7427</v>
      </c>
      <c r="D7928" s="775" t="s">
        <v>175</v>
      </c>
      <c r="E7928" s="775">
        <v>2486.4504000000002</v>
      </c>
      <c r="F7928" s="775" t="s">
        <v>7439</v>
      </c>
      <c r="G7928" s="775"/>
      <c r="H7928" s="775"/>
      <c r="I7928" s="775" t="s">
        <v>7522</v>
      </c>
    </row>
    <row r="7929" spans="1:9">
      <c r="A7929" s="775" t="str">
        <f>Table_wabobpsvr_AzureCalc_AzureCalcRateCard[[#This Row],[ServiceName]]&amp;Table_wabobpsvr_AzureCalc_AzureCalcRateCard[[#This Row],[Price_Level]]&amp;Table_wabobpsvr_AzureCalc_AzureCalcRateCard[[#This Row],[Region]]</f>
        <v>ExpressRoute (Unlimited) 100 Mbps Connections - Zone 3B0</v>
      </c>
      <c r="B7929" s="775">
        <v>0</v>
      </c>
      <c r="C7929" s="775" t="s">
        <v>7427</v>
      </c>
      <c r="D7929" s="775" t="s">
        <v>175</v>
      </c>
      <c r="E7929" s="775">
        <v>39.4236</v>
      </c>
      <c r="F7929" s="775" t="s">
        <v>7469</v>
      </c>
      <c r="G7929" s="775"/>
      <c r="H7929" s="775"/>
      <c r="I7929" s="775" t="s">
        <v>7523</v>
      </c>
    </row>
    <row r="7930" spans="1:9">
      <c r="A7930" s="775" t="str">
        <f>Table_wabobpsvr_AzureCalc_AzureCalcRateCard[[#This Row],[ServiceName]]&amp;Table_wabobpsvr_AzureCalc_AzureCalcRateCard[[#This Row],[Price_Level]]&amp;Table_wabobpsvr_AzureCalc_AzureCalcRateCard[[#This Row],[Region]]</f>
        <v>ExpressRoute (Unlimited) 2 Gbps Connections - Zone 3B0</v>
      </c>
      <c r="B7930" s="775">
        <v>0</v>
      </c>
      <c r="C7930" s="775" t="s">
        <v>7427</v>
      </c>
      <c r="D7930" s="775" t="s">
        <v>175</v>
      </c>
      <c r="E7930" s="775">
        <v>527.61260000000004</v>
      </c>
      <c r="F7930" s="775" t="s">
        <v>7470</v>
      </c>
      <c r="G7930" s="775"/>
      <c r="H7930" s="775"/>
      <c r="I7930" s="775" t="s">
        <v>7524</v>
      </c>
    </row>
    <row r="7931" spans="1:9">
      <c r="A7931" s="775" t="str">
        <f>Table_wabobpsvr_AzureCalc_AzureCalcRateCard[[#This Row],[ServiceName]]&amp;Table_wabobpsvr_AzureCalc_AzureCalcRateCard[[#This Row],[Price_Level]]&amp;Table_wabobpsvr_AzureCalc_AzureCalcRateCard[[#This Row],[Region]]</f>
        <v>ExpressRoute (Unlimited) 200 Mbps Connections - Zone 3B0</v>
      </c>
      <c r="B7931" s="775">
        <v>0</v>
      </c>
      <c r="C7931" s="775" t="s">
        <v>7427</v>
      </c>
      <c r="D7931" s="775" t="s">
        <v>175</v>
      </c>
      <c r="E7931" s="775">
        <v>97.637799999999999</v>
      </c>
      <c r="F7931" s="775" t="s">
        <v>7471</v>
      </c>
      <c r="G7931" s="775"/>
      <c r="H7931" s="775"/>
      <c r="I7931" s="775" t="s">
        <v>7525</v>
      </c>
    </row>
    <row r="7932" spans="1:9">
      <c r="A7932" s="775" t="str">
        <f>Table_wabobpsvr_AzureCalc_AzureCalcRateCard[[#This Row],[ServiceName]]&amp;Table_wabobpsvr_AzureCalc_AzureCalcRateCard[[#This Row],[Price_Level]]&amp;Table_wabobpsvr_AzureCalc_AzureCalcRateCard[[#This Row],[Region]]</f>
        <v>ExpressRoute (Unlimited) 5 Gbps Connections - Zone 3B0</v>
      </c>
      <c r="B7932" s="775">
        <v>0</v>
      </c>
      <c r="C7932" s="775" t="s">
        <v>7427</v>
      </c>
      <c r="D7932" s="775" t="s">
        <v>175</v>
      </c>
      <c r="E7932" s="775">
        <v>1243.2252000000001</v>
      </c>
      <c r="F7932" s="775" t="s">
        <v>7472</v>
      </c>
      <c r="G7932" s="775"/>
      <c r="H7932" s="775"/>
      <c r="I7932" s="775" t="s">
        <v>7526</v>
      </c>
    </row>
    <row r="7933" spans="1:9">
      <c r="A7933" s="1039" t="str">
        <f>Table_wabobpsvr_AzureCalc_AzureCalcRateCard[[#This Row],[ServiceName]]&amp;Table_wabobpsvr_AzureCalc_AzureCalcRateCard[[#This Row],[Price_Level]]&amp;Table_wabobpsvr_AzureCalc_AzureCalcRateCard[[#This Row],[Region]]</f>
        <v>ExpressRoute (Metered) 500 Mbps Connections - Zone 2d14</v>
      </c>
      <c r="B7933" s="1039">
        <v>14</v>
      </c>
      <c r="C7933" s="1039" t="s">
        <v>4235</v>
      </c>
      <c r="D7933" s="1039" t="s">
        <v>4193</v>
      </c>
      <c r="E7933" s="1039">
        <v>999999</v>
      </c>
      <c r="F7933" s="1039" t="s">
        <v>7494</v>
      </c>
      <c r="G7933" s="775"/>
      <c r="H7933" s="775"/>
      <c r="I7933" s="775" t="s">
        <v>4235</v>
      </c>
    </row>
    <row r="7934" spans="1:9">
      <c r="A7934" s="775" t="str">
        <f>Table_wabobpsvr_AzureCalc_AzureCalcRateCard[[#This Row],[ServiceName]]&amp;Table_wabobpsvr_AzureCalc_AzureCalcRateCard[[#This Row],[Price_Level]]&amp;Table_wabobpsvr_AzureCalc_AzureCalcRateCard[[#This Row],[Region]]</f>
        <v>ExpressRoute (Unlimited) 1 Gbps Connections - Zone 2d14</v>
      </c>
      <c r="B7934" s="775">
        <v>14</v>
      </c>
      <c r="C7934" s="775" t="s">
        <v>4235</v>
      </c>
      <c r="D7934" s="775" t="s">
        <v>4193</v>
      </c>
      <c r="E7934" s="775">
        <v>999999</v>
      </c>
      <c r="F7934" s="775" t="s">
        <v>7496</v>
      </c>
      <c r="G7934" s="775"/>
      <c r="H7934" s="775"/>
      <c r="I7934" s="775" t="s">
        <v>4235</v>
      </c>
    </row>
    <row r="7935" spans="1:9">
      <c r="A7935" s="1039" t="str">
        <f>Table_wabobpsvr_AzureCalc_AzureCalcRateCard[[#This Row],[ServiceName]]&amp;Table_wabobpsvr_AzureCalc_AzureCalcRateCard[[#This Row],[Price_Level]]&amp;Table_wabobpsvr_AzureCalc_AzureCalcRateCard[[#This Row],[Region]]</f>
        <v>ExpressRoute (Unlimited) 10 Gbps Connections - Zone 2d14</v>
      </c>
      <c r="B7935" s="1039">
        <v>14</v>
      </c>
      <c r="C7935" s="1039" t="s">
        <v>4235</v>
      </c>
      <c r="D7935" s="1039" t="s">
        <v>4193</v>
      </c>
      <c r="E7935" s="1039">
        <v>999999</v>
      </c>
      <c r="F7935" s="1039" t="s">
        <v>7498</v>
      </c>
      <c r="G7935" s="775"/>
      <c r="H7935" s="775"/>
      <c r="I7935" s="775" t="s">
        <v>4235</v>
      </c>
    </row>
    <row r="7936" spans="1:9">
      <c r="A7936" s="775" t="str">
        <f>Table_wabobpsvr_AzureCalc_AzureCalcRateCard[[#This Row],[ServiceName]]&amp;Table_wabobpsvr_AzureCalc_AzureCalcRateCard[[#This Row],[Price_Level]]&amp;Table_wabobpsvr_AzureCalc_AzureCalcRateCard[[#This Row],[Region]]</f>
        <v>ExpressRoute (Unlimited) 100 Mbps Connections - Zone 2d14</v>
      </c>
      <c r="B7936" s="775">
        <v>14</v>
      </c>
      <c r="C7936" s="775" t="s">
        <v>4235</v>
      </c>
      <c r="D7936" s="775" t="s">
        <v>4193</v>
      </c>
      <c r="E7936" s="775">
        <v>999999</v>
      </c>
      <c r="F7936" s="775" t="s">
        <v>7500</v>
      </c>
      <c r="G7936" s="775"/>
      <c r="H7936" s="775"/>
      <c r="I7936" s="775" t="s">
        <v>4235</v>
      </c>
    </row>
    <row r="7937" spans="1:9">
      <c r="A7937" s="775" t="str">
        <f>Table_wabobpsvr_AzureCalc_AzureCalcRateCard[[#This Row],[ServiceName]]&amp;Table_wabobpsvr_AzureCalc_AzureCalcRateCard[[#This Row],[Price_Level]]&amp;Table_wabobpsvr_AzureCalc_AzureCalcRateCard[[#This Row],[Region]]</f>
        <v>ExpressRoute (Unlimited) 2 Gbps Connections - Zone 2d14</v>
      </c>
      <c r="B7937" s="775">
        <v>14</v>
      </c>
      <c r="C7937" s="775" t="s">
        <v>4235</v>
      </c>
      <c r="D7937" s="775" t="s">
        <v>4193</v>
      </c>
      <c r="E7937" s="775">
        <v>999999</v>
      </c>
      <c r="F7937" s="775" t="s">
        <v>7502</v>
      </c>
      <c r="G7937" s="775"/>
      <c r="H7937" s="775"/>
      <c r="I7937" s="775" t="s">
        <v>4235</v>
      </c>
    </row>
    <row r="7938" spans="1:9">
      <c r="A7938" s="775" t="str">
        <f>Table_wabobpsvr_AzureCalc_AzureCalcRateCard[[#This Row],[ServiceName]]&amp;Table_wabobpsvr_AzureCalc_AzureCalcRateCard[[#This Row],[Price_Level]]&amp;Table_wabobpsvr_AzureCalc_AzureCalcRateCard[[#This Row],[Region]]</f>
        <v>ExpressRoute (Unlimited) 200 Mbps Connections - Zone 2d14</v>
      </c>
      <c r="B7938" s="775">
        <v>14</v>
      </c>
      <c r="C7938" s="775" t="s">
        <v>4235</v>
      </c>
      <c r="D7938" s="775" t="s">
        <v>4193</v>
      </c>
      <c r="E7938" s="775">
        <v>999999</v>
      </c>
      <c r="F7938" s="775" t="s">
        <v>7504</v>
      </c>
      <c r="G7938" s="775"/>
      <c r="H7938" s="775"/>
      <c r="I7938" s="775" t="s">
        <v>4235</v>
      </c>
    </row>
    <row r="7939" spans="1:9">
      <c r="A7939" s="775" t="str">
        <f>Table_wabobpsvr_AzureCalc_AzureCalcRateCard[[#This Row],[ServiceName]]&amp;Table_wabobpsvr_AzureCalc_AzureCalcRateCard[[#This Row],[Price_Level]]&amp;Table_wabobpsvr_AzureCalc_AzureCalcRateCard[[#This Row],[Region]]</f>
        <v>ExpressRoute (Unlimited) 5 Gbps Connections - Zone 2d14</v>
      </c>
      <c r="B7939" s="775">
        <v>14</v>
      </c>
      <c r="C7939" s="775" t="s">
        <v>4235</v>
      </c>
      <c r="D7939" s="775" t="s">
        <v>4193</v>
      </c>
      <c r="E7939" s="775">
        <v>999999</v>
      </c>
      <c r="F7939" s="775" t="s">
        <v>7506</v>
      </c>
      <c r="G7939" s="775"/>
      <c r="H7939" s="775"/>
      <c r="I7939" s="775" t="s">
        <v>4235</v>
      </c>
    </row>
    <row r="7940" spans="1:9">
      <c r="A7940" s="775" t="str">
        <f>Table_wabobpsvr_AzureCalc_AzureCalcRateCard[[#This Row],[ServiceName]]&amp;Table_wabobpsvr_AzureCalc_AzureCalcRateCard[[#This Row],[Price_Level]]&amp;Table_wabobpsvr_AzureCalc_AzureCalcRateCard[[#This Row],[Region]]</f>
        <v>ExpressRoute (Unlimited) 50 Mbps Connections - Zone 2d14</v>
      </c>
      <c r="B7940" s="775">
        <v>14</v>
      </c>
      <c r="C7940" s="775" t="s">
        <v>4235</v>
      </c>
      <c r="D7940" s="775" t="s">
        <v>4193</v>
      </c>
      <c r="E7940" s="775">
        <v>999999</v>
      </c>
      <c r="F7940" s="775" t="s">
        <v>7508</v>
      </c>
      <c r="G7940" s="775"/>
      <c r="H7940" s="775"/>
      <c r="I7940" s="775" t="s">
        <v>4235</v>
      </c>
    </row>
    <row r="7941" spans="1:9">
      <c r="A7941" s="775" t="str">
        <f>Table_wabobpsvr_AzureCalc_AzureCalcRateCard[[#This Row],[ServiceName]]&amp;Table_wabobpsvr_AzureCalc_AzureCalcRateCard[[#This Row],[Price_Level]]&amp;Table_wabobpsvr_AzureCalc_AzureCalcRateCard[[#This Row],[Region]]</f>
        <v>ExpressRoute (Unlimited) 500 Mbps Connections - Zone 2d14</v>
      </c>
      <c r="B7941" s="775">
        <v>14</v>
      </c>
      <c r="C7941" s="775" t="s">
        <v>4235</v>
      </c>
      <c r="D7941" s="775" t="s">
        <v>4193</v>
      </c>
      <c r="E7941" s="775">
        <v>999999</v>
      </c>
      <c r="F7941" s="775" t="s">
        <v>7510</v>
      </c>
      <c r="G7941" s="775"/>
      <c r="H7941" s="775"/>
      <c r="I7941" s="775" t="s">
        <v>4235</v>
      </c>
    </row>
    <row r="7942" spans="1:9">
      <c r="A7942" s="775" t="str">
        <f>Table_wabobpsvr_AzureCalc_AzureCalcRateCard[[#This Row],[ServiceName]]&amp;Table_wabobpsvr_AzureCalc_AzureCalcRateCard[[#This Row],[Price_Level]]&amp;Table_wabobpsvr_AzureCalc_AzureCalcRateCard[[#This Row],[Region]]</f>
        <v>ExpressRoute (Metered) 1 Gbps ConnectionsA7</v>
      </c>
      <c r="B7942" s="775">
        <v>7</v>
      </c>
      <c r="C7942" s="775" t="s">
        <v>7427</v>
      </c>
      <c r="D7942" s="775" t="s">
        <v>174</v>
      </c>
      <c r="E7942" s="775">
        <v>422.92</v>
      </c>
      <c r="F7942" s="775" t="s">
        <v>7390</v>
      </c>
      <c r="G7942" s="775" t="s">
        <v>7555</v>
      </c>
      <c r="H7942" s="775" t="s">
        <v>7556</v>
      </c>
      <c r="I7942" s="775" t="s">
        <v>7444</v>
      </c>
    </row>
    <row r="7943" spans="1:9">
      <c r="A7943" s="775" t="str">
        <f>Table_wabobpsvr_AzureCalc_AzureCalcRateCard[[#This Row],[ServiceName]]&amp;Table_wabobpsvr_AzureCalc_AzureCalcRateCard[[#This Row],[Price_Level]]&amp;Table_wabobpsvr_AzureCalc_AzureCalcRateCard[[#This Row],[Region]]</f>
        <v>ExpressRoute (Metered) 10 Gbps ConnectionsA7</v>
      </c>
      <c r="B7943" s="775">
        <v>7</v>
      </c>
      <c r="C7943" s="775" t="s">
        <v>7427</v>
      </c>
      <c r="D7943" s="775" t="s">
        <v>174</v>
      </c>
      <c r="E7943" s="775">
        <v>4850</v>
      </c>
      <c r="F7943" s="775" t="s">
        <v>7391</v>
      </c>
      <c r="G7943" s="775" t="s">
        <v>7557</v>
      </c>
      <c r="H7943" s="775" t="s">
        <v>7558</v>
      </c>
      <c r="I7943" s="775" t="s">
        <v>7446</v>
      </c>
    </row>
    <row r="7944" spans="1:9">
      <c r="A7944" s="775" t="str">
        <f>Table_wabobpsvr_AzureCalc_AzureCalcRateCard[[#This Row],[ServiceName]]&amp;Table_wabobpsvr_AzureCalc_AzureCalcRateCard[[#This Row],[Price_Level]]&amp;Table_wabobpsvr_AzureCalc_AzureCalcRateCard[[#This Row],[Region]]</f>
        <v>ExpressRoute (Metered) 100 Mbps ConnectionsA7</v>
      </c>
      <c r="B7944" s="775">
        <v>7</v>
      </c>
      <c r="C7944" s="775" t="s">
        <v>7427</v>
      </c>
      <c r="D7944" s="775" t="s">
        <v>174</v>
      </c>
      <c r="E7944" s="775">
        <v>106.7</v>
      </c>
      <c r="F7944" s="775" t="s">
        <v>7395</v>
      </c>
      <c r="G7944" s="775" t="s">
        <v>7559</v>
      </c>
      <c r="H7944" s="775" t="s">
        <v>7560</v>
      </c>
      <c r="I7944" s="775" t="s">
        <v>7448</v>
      </c>
    </row>
    <row r="7945" spans="1:9">
      <c r="A7945" s="775" t="str">
        <f>Table_wabobpsvr_AzureCalc_AzureCalcRateCard[[#This Row],[ServiceName]]&amp;Table_wabobpsvr_AzureCalc_AzureCalcRateCard[[#This Row],[Price_Level]]&amp;Table_wabobpsvr_AzureCalc_AzureCalcRateCard[[#This Row],[Region]]</f>
        <v>ExpressRoute (Metered) 2 Gbps ConnectionsA7</v>
      </c>
      <c r="B7945" s="775">
        <v>7</v>
      </c>
      <c r="C7945" s="775" t="s">
        <v>7427</v>
      </c>
      <c r="D7945" s="775" t="s">
        <v>174</v>
      </c>
      <c r="E7945" s="775">
        <v>845.84</v>
      </c>
      <c r="F7945" s="775" t="s">
        <v>7396</v>
      </c>
      <c r="G7945" s="775" t="s">
        <v>7529</v>
      </c>
      <c r="H7945" s="775" t="s">
        <v>7530</v>
      </c>
      <c r="I7945" s="775" t="s">
        <v>7450</v>
      </c>
    </row>
    <row r="7946" spans="1:9">
      <c r="A7946" s="775" t="str">
        <f>Table_wabobpsvr_AzureCalc_AzureCalcRateCard[[#This Row],[ServiceName]]&amp;Table_wabobpsvr_AzureCalc_AzureCalcRateCard[[#This Row],[Price_Level]]&amp;Table_wabobpsvr_AzureCalc_AzureCalcRateCard[[#This Row],[Region]]</f>
        <v>ExpressRoute (Metered) 200 Mbps ConnectionsA7</v>
      </c>
      <c r="B7946" s="775">
        <v>7</v>
      </c>
      <c r="C7946" s="775" t="s">
        <v>7427</v>
      </c>
      <c r="D7946" s="775" t="s">
        <v>174</v>
      </c>
      <c r="E7946" s="775">
        <v>140.65</v>
      </c>
      <c r="F7946" s="775" t="s">
        <v>7388</v>
      </c>
      <c r="G7946" s="775" t="s">
        <v>7531</v>
      </c>
      <c r="H7946" s="775" t="s">
        <v>7532</v>
      </c>
      <c r="I7946" s="775" t="s">
        <v>7452</v>
      </c>
    </row>
    <row r="7947" spans="1:9">
      <c r="A7947" s="775" t="str">
        <f>Table_wabobpsvr_AzureCalc_AzureCalcRateCard[[#This Row],[ServiceName]]&amp;Table_wabobpsvr_AzureCalc_AzureCalcRateCard[[#This Row],[Price_Level]]&amp;Table_wabobpsvr_AzureCalc_AzureCalcRateCard[[#This Row],[Region]]</f>
        <v>ExpressRoute (Metered) 5 Gbps ConnectionsA7</v>
      </c>
      <c r="B7947" s="775">
        <v>7</v>
      </c>
      <c r="C7947" s="775" t="s">
        <v>7427</v>
      </c>
      <c r="D7947" s="775" t="s">
        <v>174</v>
      </c>
      <c r="E7947" s="775">
        <v>2114.6</v>
      </c>
      <c r="F7947" s="775" t="s">
        <v>7397</v>
      </c>
      <c r="G7947" s="775" t="s">
        <v>7533</v>
      </c>
      <c r="H7947" s="775" t="s">
        <v>7534</v>
      </c>
      <c r="I7947" s="775" t="s">
        <v>7454</v>
      </c>
    </row>
    <row r="7948" spans="1:9">
      <c r="A7948" s="775" t="str">
        <f>Table_wabobpsvr_AzureCalc_AzureCalcRateCard[[#This Row],[ServiceName]]&amp;Table_wabobpsvr_AzureCalc_AzureCalcRateCard[[#This Row],[Price_Level]]&amp;Table_wabobpsvr_AzureCalc_AzureCalcRateCard[[#This Row],[Region]]</f>
        <v>ExpressRoute (Metered) 50 Mbps ConnectionsA7</v>
      </c>
      <c r="B7948" s="775">
        <v>7</v>
      </c>
      <c r="C7948" s="775" t="s">
        <v>7427</v>
      </c>
      <c r="D7948" s="775" t="s">
        <v>174</v>
      </c>
      <c r="E7948" s="775">
        <v>53.35</v>
      </c>
      <c r="F7948" s="775" t="s">
        <v>7394</v>
      </c>
      <c r="G7948" s="775" t="s">
        <v>7535</v>
      </c>
      <c r="H7948" s="775" t="s">
        <v>7536</v>
      </c>
      <c r="I7948" s="775" t="s">
        <v>7456</v>
      </c>
    </row>
    <row r="7949" spans="1:9">
      <c r="A7949" s="1039" t="str">
        <f>Table_wabobpsvr_AzureCalc_AzureCalcRateCard[[#This Row],[ServiceName]]&amp;Table_wabobpsvr_AzureCalc_AzureCalcRateCard[[#This Row],[Price_Level]]&amp;Table_wabobpsvr_AzureCalc_AzureCalcRateCard[[#This Row],[Region]]</f>
        <v>ExpressRoute (Metered) 500 Mbps ConnectionsA7</v>
      </c>
      <c r="B7949" s="1039">
        <v>7</v>
      </c>
      <c r="C7949" s="1039" t="s">
        <v>7427</v>
      </c>
      <c r="D7949" s="1039" t="s">
        <v>174</v>
      </c>
      <c r="E7949" s="1039">
        <v>281.3</v>
      </c>
      <c r="F7949" s="1039" t="s">
        <v>7389</v>
      </c>
      <c r="G7949" s="775" t="s">
        <v>7537</v>
      </c>
      <c r="H7949" s="775" t="s">
        <v>7538</v>
      </c>
      <c r="I7949" s="775" t="s">
        <v>7458</v>
      </c>
    </row>
    <row r="7950" spans="1:9">
      <c r="A7950" s="775" t="str">
        <f>Table_wabobpsvr_AzureCalc_AzureCalcRateCard[[#This Row],[ServiceName]]&amp;Table_wabobpsvr_AzureCalc_AzureCalcRateCard[[#This Row],[Price_Level]]&amp;Table_wabobpsvr_AzureCalc_AzureCalcRateCard[[#This Row],[Region]]</f>
        <v>ExpressRoute (Unlimited) 1 Gbps ConnectionsA7</v>
      </c>
      <c r="B7950" s="775">
        <v>7</v>
      </c>
      <c r="C7950" s="775" t="s">
        <v>7427</v>
      </c>
      <c r="D7950" s="775" t="s">
        <v>174</v>
      </c>
      <c r="E7950" s="775">
        <v>5529</v>
      </c>
      <c r="F7950" s="775" t="s">
        <v>7405</v>
      </c>
      <c r="G7950" s="775" t="s">
        <v>7539</v>
      </c>
      <c r="H7950" s="775" t="s">
        <v>7540</v>
      </c>
      <c r="I7950" s="775" t="s">
        <v>7460</v>
      </c>
    </row>
    <row r="7951" spans="1:9">
      <c r="A7951" s="775" t="str">
        <f>Table_wabobpsvr_AzureCalc_AzureCalcRateCard[[#This Row],[ServiceName]]&amp;Table_wabobpsvr_AzureCalc_AzureCalcRateCard[[#This Row],[Price_Level]]&amp;Table_wabobpsvr_AzureCalc_AzureCalcRateCard[[#This Row],[Region]]</f>
        <v>A11 VM (Windows)B</v>
      </c>
      <c r="B7951" s="775"/>
      <c r="C7951" s="775" t="s">
        <v>87</v>
      </c>
      <c r="D7951" s="775" t="s">
        <v>175</v>
      </c>
      <c r="E7951" s="775">
        <v>999999</v>
      </c>
      <c r="F7951" s="775" t="s">
        <v>1222</v>
      </c>
      <c r="G7951" s="775"/>
      <c r="H7951" s="775"/>
      <c r="I7951" s="775"/>
    </row>
    <row r="7952" spans="1:9">
      <c r="A7952" s="775" t="str">
        <f>Table_wabobpsvr_AzureCalc_AzureCalcRateCard[[#This Row],[ServiceName]]&amp;Table_wabobpsvr_AzureCalc_AzureCalcRateCard[[#This Row],[Price_Level]]&amp;Table_wabobpsvr_AzureCalc_AzureCalcRateCard[[#This Row],[Region]]</f>
        <v>A11 VM (Windows)C</v>
      </c>
      <c r="B7952" s="775"/>
      <c r="C7952" s="775" t="s">
        <v>87</v>
      </c>
      <c r="D7952" s="775" t="s">
        <v>177</v>
      </c>
      <c r="E7952" s="775">
        <v>999999</v>
      </c>
      <c r="F7952" s="775" t="s">
        <v>1222</v>
      </c>
      <c r="G7952" s="775"/>
      <c r="H7952" s="775"/>
      <c r="I7952" s="775"/>
    </row>
    <row r="7953" spans="1:9">
      <c r="A7953" s="775" t="str">
        <f>Table_wabobpsvr_AzureCalc_AzureCalcRateCard[[#This Row],[ServiceName]]&amp;Table_wabobpsvr_AzureCalc_AzureCalcRateCard[[#This Row],[Price_Level]]&amp;Table_wabobpsvr_AzureCalc_AzureCalcRateCard[[#This Row],[Region]]</f>
        <v>A11 VM (Windows)D</v>
      </c>
      <c r="B7953" s="775"/>
      <c r="C7953" s="775" t="s">
        <v>87</v>
      </c>
      <c r="D7953" s="775" t="s">
        <v>176</v>
      </c>
      <c r="E7953" s="775">
        <v>999999</v>
      </c>
      <c r="F7953" s="775" t="s">
        <v>1222</v>
      </c>
      <c r="G7953" s="775"/>
      <c r="H7953" s="775"/>
      <c r="I7953" s="775"/>
    </row>
    <row r="7954" spans="1:9">
      <c r="A7954" s="1039" t="str">
        <f>Table_wabobpsvr_AzureCalc_AzureCalcRateCard[[#This Row],[ServiceName]]&amp;Table_wabobpsvr_AzureCalc_AzureCalcRateCard[[#This Row],[Price_Level]]&amp;Table_wabobpsvr_AzureCalc_AzureCalcRateCard[[#This Row],[Region]]</f>
        <v>A11 VM (non-Windows)MOSP</v>
      </c>
      <c r="B7954" s="1039"/>
      <c r="C7954" s="1039" t="s">
        <v>87</v>
      </c>
      <c r="D7954" s="1039" t="s">
        <v>606</v>
      </c>
      <c r="E7954" s="1039">
        <v>999999</v>
      </c>
      <c r="F7954" s="1039" t="s">
        <v>7675</v>
      </c>
      <c r="G7954" s="775"/>
      <c r="H7954" s="775"/>
      <c r="I7954" s="775"/>
    </row>
    <row r="7955" spans="1:9">
      <c r="A7955" s="775" t="str">
        <f>Table_wabobpsvr_AzureCalc_AzureCalcRateCard[[#This Row],[ServiceName]]&amp;Table_wabobpsvr_AzureCalc_AzureCalcRateCard[[#This Row],[Price_Level]]&amp;Table_wabobpsvr_AzureCalc_AzureCalcRateCard[[#This Row],[Region]]</f>
        <v>A11 VM (non-Windows)A</v>
      </c>
      <c r="B7955" s="775"/>
      <c r="C7955" s="775" t="s">
        <v>87</v>
      </c>
      <c r="D7955" s="775" t="s">
        <v>174</v>
      </c>
      <c r="E7955" s="775">
        <v>999999</v>
      </c>
      <c r="F7955" s="775" t="s">
        <v>7675</v>
      </c>
      <c r="G7955" s="775"/>
      <c r="H7955" s="775"/>
      <c r="I7955" s="775"/>
    </row>
    <row r="7956" spans="1:9">
      <c r="A7956" s="1039" t="str">
        <f>Table_wabobpsvr_AzureCalc_AzureCalcRateCard[[#This Row],[ServiceName]]&amp;Table_wabobpsvr_AzureCalc_AzureCalcRateCard[[#This Row],[Price_Level]]&amp;Table_wabobpsvr_AzureCalc_AzureCalcRateCard[[#This Row],[Region]]</f>
        <v>A11 VM (non-Windows)B</v>
      </c>
      <c r="B7956" s="1039"/>
      <c r="C7956" s="1039" t="s">
        <v>87</v>
      </c>
      <c r="D7956" s="1039" t="s">
        <v>175</v>
      </c>
      <c r="E7956" s="1039">
        <v>999999</v>
      </c>
      <c r="F7956" s="1039" t="s">
        <v>7675</v>
      </c>
      <c r="G7956" s="775"/>
      <c r="H7956" s="775"/>
      <c r="I7956" s="775"/>
    </row>
    <row r="7957" spans="1:9">
      <c r="A7957" s="775" t="str">
        <f>Table_wabobpsvr_AzureCalc_AzureCalcRateCard[[#This Row],[ServiceName]]&amp;Table_wabobpsvr_AzureCalc_AzureCalcRateCard[[#This Row],[Price_Level]]&amp;Table_wabobpsvr_AzureCalc_AzureCalcRateCard[[#This Row],[Region]]</f>
        <v>A11 VM (non-Windows)C</v>
      </c>
      <c r="B7957" s="775"/>
      <c r="C7957" s="775" t="s">
        <v>87</v>
      </c>
      <c r="D7957" s="775" t="s">
        <v>177</v>
      </c>
      <c r="E7957" s="775">
        <v>999999</v>
      </c>
      <c r="F7957" s="775" t="s">
        <v>7675</v>
      </c>
      <c r="G7957" s="775"/>
      <c r="H7957" s="775"/>
      <c r="I7957" s="775"/>
    </row>
    <row r="7958" spans="1:9">
      <c r="A7958" s="775" t="str">
        <f>Table_wabobpsvr_AzureCalc_AzureCalcRateCard[[#This Row],[ServiceName]]&amp;Table_wabobpsvr_AzureCalc_AzureCalcRateCard[[#This Row],[Price_Level]]&amp;Table_wabobpsvr_AzureCalc_AzureCalcRateCard[[#This Row],[Region]]</f>
        <v>A11 VM (non-Windows)D</v>
      </c>
      <c r="B7958" s="775"/>
      <c r="C7958" s="775" t="s">
        <v>87</v>
      </c>
      <c r="D7958" s="775" t="s">
        <v>176</v>
      </c>
      <c r="E7958" s="775">
        <v>999999</v>
      </c>
      <c r="F7958" s="775" t="s">
        <v>7675</v>
      </c>
      <c r="G7958" s="775"/>
      <c r="H7958" s="775"/>
      <c r="I7958" s="775"/>
    </row>
    <row r="7959" spans="1:9">
      <c r="A7959" s="1039" t="str">
        <f>Table_wabobpsvr_AzureCalc_AzureCalcRateCard[[#This Row],[ServiceName]]&amp;Table_wabobpsvr_AzureCalc_AzureCalcRateCard[[#This Row],[Price_Level]]&amp;Table_wabobpsvr_AzureCalc_AzureCalcRateCard[[#This Row],[Region]]</f>
        <v>A10 VM (Windows)MOSP</v>
      </c>
      <c r="B7959" s="1039"/>
      <c r="C7959" s="1039" t="s">
        <v>87</v>
      </c>
      <c r="D7959" s="1039" t="s">
        <v>606</v>
      </c>
      <c r="E7959" s="1039">
        <v>999999</v>
      </c>
      <c r="F7959" s="1039" t="s">
        <v>1232</v>
      </c>
      <c r="G7959" s="775"/>
      <c r="H7959" s="775"/>
      <c r="I7959" s="775"/>
    </row>
    <row r="7960" spans="1:9">
      <c r="A7960" s="775" t="str">
        <f>Table_wabobpsvr_AzureCalc_AzureCalcRateCard[[#This Row],[ServiceName]]&amp;Table_wabobpsvr_AzureCalc_AzureCalcRateCard[[#This Row],[Price_Level]]&amp;Table_wabobpsvr_AzureCalc_AzureCalcRateCard[[#This Row],[Region]]</f>
        <v>ExpressRoute (Metered) 100 Mbps ConnectionsB1</v>
      </c>
      <c r="B7960" s="775">
        <v>1</v>
      </c>
      <c r="C7960" s="775" t="s">
        <v>7427</v>
      </c>
      <c r="D7960" s="775" t="s">
        <v>175</v>
      </c>
      <c r="E7960" s="775">
        <v>103.4</v>
      </c>
      <c r="F7960" s="775" t="s">
        <v>7395</v>
      </c>
      <c r="G7960" s="775" t="s">
        <v>7559</v>
      </c>
      <c r="H7960" s="775" t="s">
        <v>7560</v>
      </c>
      <c r="I7960" s="775" t="s">
        <v>7448</v>
      </c>
    </row>
    <row r="7961" spans="1:9">
      <c r="A7961" s="1039" t="str">
        <f>Table_wabobpsvr_AzureCalc_AzureCalcRateCard[[#This Row],[ServiceName]]&amp;Table_wabobpsvr_AzureCalc_AzureCalcRateCard[[#This Row],[Price_Level]]&amp;Table_wabobpsvr_AzureCalc_AzureCalcRateCard[[#This Row],[Region]]</f>
        <v>ExpressRoute (Metered) 2 Gbps ConnectionsB1</v>
      </c>
      <c r="B7961" s="1039">
        <v>1</v>
      </c>
      <c r="C7961" s="1039" t="s">
        <v>7427</v>
      </c>
      <c r="D7961" s="1039" t="s">
        <v>175</v>
      </c>
      <c r="E7961" s="1039">
        <v>819.68</v>
      </c>
      <c r="F7961" s="1039" t="s">
        <v>7396</v>
      </c>
      <c r="G7961" s="775" t="s">
        <v>7529</v>
      </c>
      <c r="H7961" s="775" t="s">
        <v>7530</v>
      </c>
      <c r="I7961" s="775" t="s">
        <v>7450</v>
      </c>
    </row>
    <row r="7962" spans="1:9">
      <c r="A7962" s="775" t="str">
        <f>Table_wabobpsvr_AzureCalc_AzureCalcRateCard[[#This Row],[ServiceName]]&amp;Table_wabobpsvr_AzureCalc_AzureCalcRateCard[[#This Row],[Price_Level]]&amp;Table_wabobpsvr_AzureCalc_AzureCalcRateCard[[#This Row],[Region]]</f>
        <v>ExpressRoute (Metered) 200 Mbps ConnectionsB1</v>
      </c>
      <c r="B7962" s="775">
        <v>1</v>
      </c>
      <c r="C7962" s="775" t="s">
        <v>7427</v>
      </c>
      <c r="D7962" s="775" t="s">
        <v>175</v>
      </c>
      <c r="E7962" s="775">
        <v>136.30000000000001</v>
      </c>
      <c r="F7962" s="775" t="s">
        <v>7388</v>
      </c>
      <c r="G7962" s="775" t="s">
        <v>7531</v>
      </c>
      <c r="H7962" s="775" t="s">
        <v>7532</v>
      </c>
      <c r="I7962" s="775" t="s">
        <v>7452</v>
      </c>
    </row>
    <row r="7963" spans="1:9">
      <c r="A7963" s="775" t="str">
        <f>Table_wabobpsvr_AzureCalc_AzureCalcRateCard[[#This Row],[ServiceName]]&amp;Table_wabobpsvr_AzureCalc_AzureCalcRateCard[[#This Row],[Price_Level]]&amp;Table_wabobpsvr_AzureCalc_AzureCalcRateCard[[#This Row],[Region]]</f>
        <v>ExpressRoute (Metered) 5 Gbps ConnectionsB1</v>
      </c>
      <c r="B7963" s="775">
        <v>1</v>
      </c>
      <c r="C7963" s="775" t="s">
        <v>7427</v>
      </c>
      <c r="D7963" s="775" t="s">
        <v>175</v>
      </c>
      <c r="E7963" s="775">
        <v>2049.1999999999998</v>
      </c>
      <c r="F7963" s="775" t="s">
        <v>7397</v>
      </c>
      <c r="G7963" s="775" t="s">
        <v>7533</v>
      </c>
      <c r="H7963" s="775" t="s">
        <v>7534</v>
      </c>
      <c r="I7963" s="775" t="s">
        <v>7454</v>
      </c>
    </row>
    <row r="7964" spans="1:9">
      <c r="A7964" s="1039" t="str">
        <f>Table_wabobpsvr_AzureCalc_AzureCalcRateCard[[#This Row],[ServiceName]]&amp;Table_wabobpsvr_AzureCalc_AzureCalcRateCard[[#This Row],[Price_Level]]&amp;Table_wabobpsvr_AzureCalc_AzureCalcRateCard[[#This Row],[Region]]</f>
        <v>ExpressRoute (Metered) 50 Mbps ConnectionsB1</v>
      </c>
      <c r="B7964" s="1039">
        <v>1</v>
      </c>
      <c r="C7964" s="1039" t="s">
        <v>7427</v>
      </c>
      <c r="D7964" s="1039" t="s">
        <v>175</v>
      </c>
      <c r="E7964" s="1039">
        <v>51.7</v>
      </c>
      <c r="F7964" s="1039" t="s">
        <v>7394</v>
      </c>
      <c r="G7964" s="775" t="s">
        <v>7535</v>
      </c>
      <c r="H7964" s="775" t="s">
        <v>7536</v>
      </c>
      <c r="I7964" s="775" t="s">
        <v>7456</v>
      </c>
    </row>
    <row r="7965" spans="1:9">
      <c r="A7965" s="1039" t="str">
        <f>Table_wabobpsvr_AzureCalc_AzureCalcRateCard[[#This Row],[ServiceName]]&amp;Table_wabobpsvr_AzureCalc_AzureCalcRateCard[[#This Row],[Price_Level]]&amp;Table_wabobpsvr_AzureCalc_AzureCalcRateCard[[#This Row],[Region]]</f>
        <v>ExpressRoute (Metered) 500 Mbps ConnectionsB1</v>
      </c>
      <c r="B7965" s="1039">
        <v>1</v>
      </c>
      <c r="C7965" s="1039" t="s">
        <v>7427</v>
      </c>
      <c r="D7965" s="1039" t="s">
        <v>175</v>
      </c>
      <c r="E7965" s="1039">
        <v>272.60000000000002</v>
      </c>
      <c r="F7965" s="1039" t="s">
        <v>7389</v>
      </c>
      <c r="G7965" s="775" t="s">
        <v>7537</v>
      </c>
      <c r="H7965" s="775" t="s">
        <v>7538</v>
      </c>
      <c r="I7965" s="775" t="s">
        <v>7458</v>
      </c>
    </row>
    <row r="7966" spans="1:9">
      <c r="A7966" s="775" t="str">
        <f>Table_wabobpsvr_AzureCalc_AzureCalcRateCard[[#This Row],[ServiceName]]&amp;Table_wabobpsvr_AzureCalc_AzureCalcRateCard[[#This Row],[Price_Level]]&amp;Table_wabobpsvr_AzureCalc_AzureCalcRateCard[[#This Row],[Region]]</f>
        <v>ExpressRoute (Unlimited) 1 Gbps ConnectionsB1</v>
      </c>
      <c r="B7966" s="775">
        <v>1</v>
      </c>
      <c r="C7966" s="775" t="s">
        <v>7427</v>
      </c>
      <c r="D7966" s="775" t="s">
        <v>175</v>
      </c>
      <c r="E7966" s="775">
        <v>5358</v>
      </c>
      <c r="F7966" s="775" t="s">
        <v>7405</v>
      </c>
      <c r="G7966" s="775" t="s">
        <v>7539</v>
      </c>
      <c r="H7966" s="775" t="s">
        <v>7540</v>
      </c>
      <c r="I7966" s="775" t="s">
        <v>7460</v>
      </c>
    </row>
    <row r="7967" spans="1:9">
      <c r="A7967" s="775" t="str">
        <f>Table_wabobpsvr_AzureCalc_AzureCalcRateCard[[#This Row],[ServiceName]]&amp;Table_wabobpsvr_AzureCalc_AzureCalcRateCard[[#This Row],[Price_Level]]&amp;Table_wabobpsvr_AzureCalc_AzureCalcRateCard[[#This Row],[Region]]</f>
        <v>ExpressRoute (Unlimited) 10 Gbps ConnectionsB1</v>
      </c>
      <c r="B7967" s="775">
        <v>1</v>
      </c>
      <c r="C7967" s="775" t="s">
        <v>7427</v>
      </c>
      <c r="D7967" s="775" t="s">
        <v>175</v>
      </c>
      <c r="E7967" s="775">
        <v>48222</v>
      </c>
      <c r="F7967" s="775" t="s">
        <v>7408</v>
      </c>
      <c r="G7967" s="775" t="s">
        <v>7541</v>
      </c>
      <c r="H7967" s="775" t="s">
        <v>7542</v>
      </c>
      <c r="I7967" s="775" t="s">
        <v>7462</v>
      </c>
    </row>
    <row r="7968" spans="1:9">
      <c r="A7968" s="775" t="str">
        <f>Table_wabobpsvr_AzureCalc_AzureCalcRateCard[[#This Row],[ServiceName]]&amp;Table_wabobpsvr_AzureCalc_AzureCalcRateCard[[#This Row],[Price_Level]]&amp;Table_wabobpsvr_AzureCalc_AzureCalcRateCard[[#This Row],[Region]]</f>
        <v>ExpressRoute (Unlimited) 100 Mbps ConnectionsB1</v>
      </c>
      <c r="B7968" s="775">
        <v>1</v>
      </c>
      <c r="C7968" s="775" t="s">
        <v>7427</v>
      </c>
      <c r="D7968" s="775" t="s">
        <v>175</v>
      </c>
      <c r="E7968" s="775">
        <v>540.5</v>
      </c>
      <c r="F7968" s="775" t="s">
        <v>7402</v>
      </c>
      <c r="G7968" s="775" t="s">
        <v>7543</v>
      </c>
      <c r="H7968" s="775" t="s">
        <v>7544</v>
      </c>
      <c r="I7968" s="775" t="s">
        <v>7464</v>
      </c>
    </row>
    <row r="7969" spans="1:9">
      <c r="A7969" s="1039" t="str">
        <f>Table_wabobpsvr_AzureCalc_AzureCalcRateCard[[#This Row],[ServiceName]]&amp;Table_wabobpsvr_AzureCalc_AzureCalcRateCard[[#This Row],[Price_Level]]&amp;Table_wabobpsvr_AzureCalc_AzureCalcRateCard[[#This Row],[Region]]</f>
        <v>ExpressRoute (Unlimited) 2 Gbps ConnectionsB1</v>
      </c>
      <c r="B7969" s="1039">
        <v>1</v>
      </c>
      <c r="C7969" s="1039" t="s">
        <v>7427</v>
      </c>
      <c r="D7969" s="1039" t="s">
        <v>175</v>
      </c>
      <c r="E7969" s="1039">
        <v>10716</v>
      </c>
      <c r="F7969" s="1039" t="s">
        <v>7406</v>
      </c>
      <c r="G7969" s="775" t="s">
        <v>7545</v>
      </c>
      <c r="H7969" s="775" t="s">
        <v>7546</v>
      </c>
      <c r="I7969" s="775" t="s">
        <v>7466</v>
      </c>
    </row>
    <row r="7970" spans="1:9">
      <c r="A7970" s="775" t="str">
        <f>Table_wabobpsvr_AzureCalc_AzureCalcRateCard[[#This Row],[ServiceName]]&amp;Table_wabobpsvr_AzureCalc_AzureCalcRateCard[[#This Row],[Price_Level]]&amp;Table_wabobpsvr_AzureCalc_AzureCalcRateCard[[#This Row],[Region]]</f>
        <v>ExpressRoute (Unlimited) 200 Mbps ConnectionsB1</v>
      </c>
      <c r="B7970" s="775">
        <v>1</v>
      </c>
      <c r="C7970" s="775" t="s">
        <v>7427</v>
      </c>
      <c r="D7970" s="775" t="s">
        <v>175</v>
      </c>
      <c r="E7970" s="775">
        <v>1081</v>
      </c>
      <c r="F7970" s="775" t="s">
        <v>7403</v>
      </c>
      <c r="G7970" s="775" t="s">
        <v>7547</v>
      </c>
      <c r="H7970" s="775" t="s">
        <v>7548</v>
      </c>
      <c r="I7970" s="775" t="s">
        <v>7468</v>
      </c>
    </row>
    <row r="7971" spans="1:9">
      <c r="A7971" s="1039" t="str">
        <f>Table_wabobpsvr_AzureCalc_AzureCalcRateCard[[#This Row],[ServiceName]]&amp;Table_wabobpsvr_AzureCalc_AzureCalcRateCard[[#This Row],[Price_Level]]&amp;Table_wabobpsvr_AzureCalc_AzureCalcRateCard[[#This Row],[Region]]</f>
        <v>ExpressRoute (Unlimited) 5 Gbps ConnectionsB1</v>
      </c>
      <c r="B7971" s="1039">
        <v>1</v>
      </c>
      <c r="C7971" s="1039" t="s">
        <v>7427</v>
      </c>
      <c r="D7971" s="1039" t="s">
        <v>175</v>
      </c>
      <c r="E7971" s="1039">
        <v>24111</v>
      </c>
      <c r="F7971" s="1039" t="s">
        <v>7407</v>
      </c>
      <c r="G7971" s="775" t="s">
        <v>7549</v>
      </c>
      <c r="H7971" s="775" t="s">
        <v>7550</v>
      </c>
      <c r="I7971" s="775" t="s">
        <v>7474</v>
      </c>
    </row>
    <row r="7972" spans="1:9">
      <c r="A7972" s="775" t="str">
        <f>Table_wabobpsvr_AzureCalc_AzureCalcRateCard[[#This Row],[ServiceName]]&amp;Table_wabobpsvr_AzureCalc_AzureCalcRateCard[[#This Row],[Price_Level]]&amp;Table_wabobpsvr_AzureCalc_AzureCalcRateCard[[#This Row],[Region]]</f>
        <v>ExpressRoute (Unlimited) 50 Mbps ConnectionsB1</v>
      </c>
      <c r="B7972" s="775">
        <v>1</v>
      </c>
      <c r="C7972" s="775" t="s">
        <v>7427</v>
      </c>
      <c r="D7972" s="775" t="s">
        <v>175</v>
      </c>
      <c r="E7972" s="775">
        <v>282</v>
      </c>
      <c r="F7972" s="775" t="s">
        <v>7401</v>
      </c>
      <c r="G7972" s="775" t="s">
        <v>7551</v>
      </c>
      <c r="H7972" s="775" t="s">
        <v>7552</v>
      </c>
      <c r="I7972" s="775" t="s">
        <v>7476</v>
      </c>
    </row>
    <row r="7973" spans="1:9">
      <c r="A7973" s="775" t="str">
        <f>Table_wabobpsvr_AzureCalc_AzureCalcRateCard[[#This Row],[ServiceName]]&amp;Table_wabobpsvr_AzureCalc_AzureCalcRateCard[[#This Row],[Price_Level]]&amp;Table_wabobpsvr_AzureCalc_AzureCalcRateCard[[#This Row],[Region]]</f>
        <v>ExpressRoute (Unlimited) 500 Mbps ConnectionsB1</v>
      </c>
      <c r="B7973" s="775">
        <v>1</v>
      </c>
      <c r="C7973" s="775" t="s">
        <v>7427</v>
      </c>
      <c r="D7973" s="775" t="s">
        <v>175</v>
      </c>
      <c r="E7973" s="775">
        <v>2585</v>
      </c>
      <c r="F7973" s="775" t="s">
        <v>7404</v>
      </c>
      <c r="G7973" s="775" t="s">
        <v>7553</v>
      </c>
      <c r="H7973" s="775" t="s">
        <v>7554</v>
      </c>
      <c r="I7973" s="775" t="s">
        <v>7478</v>
      </c>
    </row>
    <row r="7974" spans="1:9">
      <c r="A7974" s="1039" t="str">
        <f>Table_wabobpsvr_AzureCalc_AzureCalcRateCard[[#This Row],[ServiceName]]&amp;Table_wabobpsvr_AzureCalc_AzureCalcRateCard[[#This Row],[Price_Level]]&amp;Table_wabobpsvr_AzureCalc_AzureCalcRateCard[[#This Row],[Region]]</f>
        <v>ExpressRoute (Metered) Data Transfer Out at 1 Gbps (GB) - Zone 1B2</v>
      </c>
      <c r="B7974" s="1039">
        <v>2</v>
      </c>
      <c r="C7974" s="1039" t="s">
        <v>9</v>
      </c>
      <c r="D7974" s="1039" t="s">
        <v>175</v>
      </c>
      <c r="E7974" s="1039">
        <v>2.35E-2</v>
      </c>
      <c r="F7974" s="1039" t="s">
        <v>7392</v>
      </c>
      <c r="G7974" s="775" t="s">
        <v>7527</v>
      </c>
      <c r="H7974" s="775" t="s">
        <v>7528</v>
      </c>
      <c r="I7974" s="775" t="s">
        <v>7442</v>
      </c>
    </row>
    <row r="7975" spans="1:9">
      <c r="A7975" s="1039" t="str">
        <f>Table_wabobpsvr_AzureCalc_AzureCalcRateCard[[#This Row],[ServiceName]]&amp;Table_wabobpsvr_AzureCalc_AzureCalcRateCard[[#This Row],[Price_Level]]&amp;Table_wabobpsvr_AzureCalc_AzureCalcRateCard[[#This Row],[Region]]</f>
        <v>ExpressRoute (Metered) 1 Gbps ConnectionsB2</v>
      </c>
      <c r="B7975" s="1039">
        <v>2</v>
      </c>
      <c r="C7975" s="1039" t="s">
        <v>7427</v>
      </c>
      <c r="D7975" s="1039" t="s">
        <v>175</v>
      </c>
      <c r="E7975" s="1039">
        <v>409.84</v>
      </c>
      <c r="F7975" s="1039" t="s">
        <v>7390</v>
      </c>
      <c r="G7975" s="775" t="s">
        <v>7555</v>
      </c>
      <c r="H7975" s="775" t="s">
        <v>7556</v>
      </c>
      <c r="I7975" s="775" t="s">
        <v>7444</v>
      </c>
    </row>
    <row r="7976" spans="1:9">
      <c r="A7976" s="775" t="str">
        <f>Table_wabobpsvr_AzureCalc_AzureCalcRateCard[[#This Row],[ServiceName]]&amp;Table_wabobpsvr_AzureCalc_AzureCalcRateCard[[#This Row],[Price_Level]]&amp;Table_wabobpsvr_AzureCalc_AzureCalcRateCard[[#This Row],[Region]]</f>
        <v>ExpressRoute (Metered) 10 Gbps ConnectionsB2</v>
      </c>
      <c r="B7976" s="775">
        <v>2</v>
      </c>
      <c r="C7976" s="775" t="s">
        <v>7427</v>
      </c>
      <c r="D7976" s="775" t="s">
        <v>175</v>
      </c>
      <c r="E7976" s="775">
        <v>4700</v>
      </c>
      <c r="F7976" s="775" t="s">
        <v>7391</v>
      </c>
      <c r="G7976" s="775" t="s">
        <v>7557</v>
      </c>
      <c r="H7976" s="775" t="s">
        <v>7558</v>
      </c>
      <c r="I7976" s="775" t="s">
        <v>7446</v>
      </c>
    </row>
    <row r="7977" spans="1:9">
      <c r="A7977" s="775" t="str">
        <f>Table_wabobpsvr_AzureCalc_AzureCalcRateCard[[#This Row],[ServiceName]]&amp;Table_wabobpsvr_AzureCalc_AzureCalcRateCard[[#This Row],[Price_Level]]&amp;Table_wabobpsvr_AzureCalc_AzureCalcRateCard[[#This Row],[Region]]</f>
        <v>ExpressRoute (Metered) 100 Mbps ConnectionsB2</v>
      </c>
      <c r="B7977" s="775">
        <v>2</v>
      </c>
      <c r="C7977" s="775" t="s">
        <v>7427</v>
      </c>
      <c r="D7977" s="775" t="s">
        <v>175</v>
      </c>
      <c r="E7977" s="775">
        <v>103.4</v>
      </c>
      <c r="F7977" s="775" t="s">
        <v>7395</v>
      </c>
      <c r="G7977" s="775" t="s">
        <v>7559</v>
      </c>
      <c r="H7977" s="775" t="s">
        <v>7560</v>
      </c>
      <c r="I7977" s="775" t="s">
        <v>7448</v>
      </c>
    </row>
    <row r="7978" spans="1:9">
      <c r="A7978" s="775" t="str">
        <f>Table_wabobpsvr_AzureCalc_AzureCalcRateCard[[#This Row],[ServiceName]]&amp;Table_wabobpsvr_AzureCalc_AzureCalcRateCard[[#This Row],[Price_Level]]&amp;Table_wabobpsvr_AzureCalc_AzureCalcRateCard[[#This Row],[Region]]</f>
        <v>Unit HoursA</v>
      </c>
      <c r="B7978" s="775"/>
      <c r="C7978" s="775" t="s">
        <v>87</v>
      </c>
      <c r="D7978" s="775" t="s">
        <v>174</v>
      </c>
      <c r="E7978" s="775">
        <v>0.97</v>
      </c>
      <c r="F7978" s="775" t="s">
        <v>7700</v>
      </c>
      <c r="G7978" s="775" t="s">
        <v>7701</v>
      </c>
      <c r="H7978" s="775" t="s">
        <v>7702</v>
      </c>
      <c r="I7978" s="775" t="s">
        <v>7703</v>
      </c>
    </row>
    <row r="7979" spans="1:9">
      <c r="A7979" s="775" t="str">
        <f>Table_wabobpsvr_AzureCalc_AzureCalcRateCard[[#This Row],[ServiceName]]&amp;Table_wabobpsvr_AzureCalc_AzureCalcRateCard[[#This Row],[Price_Level]]&amp;Table_wabobpsvr_AzureCalc_AzureCalcRateCard[[#This Row],[Region]]</f>
        <v>Standard_D13_v2 VM (Non-Windows)MOSP4</v>
      </c>
      <c r="B7979" s="775">
        <v>4</v>
      </c>
      <c r="C7979" s="775" t="s">
        <v>87</v>
      </c>
      <c r="D7979" s="775" t="s">
        <v>606</v>
      </c>
      <c r="E7979" s="775">
        <v>0.89700000000000002</v>
      </c>
      <c r="F7979" s="775" t="s">
        <v>8093</v>
      </c>
      <c r="G7979" s="775"/>
      <c r="H7979" s="775"/>
      <c r="I7979" s="775" t="s">
        <v>8012</v>
      </c>
    </row>
    <row r="7980" spans="1:9">
      <c r="A7980" s="775" t="str">
        <f>Table_wabobpsvr_AzureCalc_AzureCalcRateCard[[#This Row],[ServiceName]]&amp;Table_wabobpsvr_AzureCalc_AzureCalcRateCard[[#This Row],[Price_Level]]&amp;Table_wabobpsvr_AzureCalc_AzureCalcRateCard[[#This Row],[Region]]</f>
        <v>Standard_D13_v2 VM (Windows)MOSP4</v>
      </c>
      <c r="B7980" s="775">
        <v>4</v>
      </c>
      <c r="C7980" s="775" t="s">
        <v>87</v>
      </c>
      <c r="D7980" s="775" t="s">
        <v>606</v>
      </c>
      <c r="E7980" s="775">
        <v>1.349</v>
      </c>
      <c r="F7980" s="775" t="s">
        <v>8084</v>
      </c>
      <c r="G7980" s="775"/>
      <c r="H7980" s="775"/>
      <c r="I7980" s="775" t="s">
        <v>8015</v>
      </c>
    </row>
    <row r="7981" spans="1:9">
      <c r="A7981" s="775" t="str">
        <f>Table_wabobpsvr_AzureCalc_AzureCalcRateCard[[#This Row],[ServiceName]]&amp;Table_wabobpsvr_AzureCalc_AzureCalcRateCard[[#This Row],[Price_Level]]&amp;Table_wabobpsvr_AzureCalc_AzureCalcRateCard[[#This Row],[Region]]</f>
        <v>Standard_D14_v2 VM (Non-Windows)MOSP4</v>
      </c>
      <c r="B7981" s="775">
        <v>4</v>
      </c>
      <c r="C7981" s="775" t="s">
        <v>87</v>
      </c>
      <c r="D7981" s="775" t="s">
        <v>606</v>
      </c>
      <c r="E7981" s="775">
        <v>1.7729999999999999</v>
      </c>
      <c r="F7981" s="775" t="s">
        <v>8094</v>
      </c>
      <c r="G7981" s="775"/>
      <c r="H7981" s="775"/>
      <c r="I7981" s="775" t="s">
        <v>8018</v>
      </c>
    </row>
    <row r="7982" spans="1:9">
      <c r="A7982" s="775" t="str">
        <f>Table_wabobpsvr_AzureCalc_AzureCalcRateCard[[#This Row],[ServiceName]]&amp;Table_wabobpsvr_AzureCalc_AzureCalcRateCard[[#This Row],[Price_Level]]&amp;Table_wabobpsvr_AzureCalc_AzureCalcRateCard[[#This Row],[Region]]</f>
        <v>Standard_D14_v2 VM (Windows)MOSP4</v>
      </c>
      <c r="B7982" s="775">
        <v>4</v>
      </c>
      <c r="C7982" s="775" t="s">
        <v>87</v>
      </c>
      <c r="D7982" s="775" t="s">
        <v>606</v>
      </c>
      <c r="E7982" s="775">
        <v>2.4279999999999999</v>
      </c>
      <c r="F7982" s="775" t="s">
        <v>8085</v>
      </c>
      <c r="G7982" s="775"/>
      <c r="H7982" s="775"/>
      <c r="I7982" s="775" t="s">
        <v>8021</v>
      </c>
    </row>
    <row r="7983" spans="1:9">
      <c r="A7983" s="775" t="str">
        <f>Table_wabobpsvr_AzureCalc_AzureCalcRateCard[[#This Row],[ServiceName]]&amp;Table_wabobpsvr_AzureCalc_AzureCalcRateCard[[#This Row],[Price_Level]]&amp;Table_wabobpsvr_AzureCalc_AzureCalcRateCard[[#This Row],[Region]]</f>
        <v>Standard_D2_v2 VM (Non-Windows)MOSP4</v>
      </c>
      <c r="B7983" s="775">
        <v>4</v>
      </c>
      <c r="C7983" s="775" t="s">
        <v>87</v>
      </c>
      <c r="D7983" s="775" t="s">
        <v>606</v>
      </c>
      <c r="E7983" s="775">
        <v>0.17100000000000001</v>
      </c>
      <c r="F7983" s="775" t="s">
        <v>8088</v>
      </c>
      <c r="G7983" s="775"/>
      <c r="H7983" s="775"/>
      <c r="I7983" s="775" t="s">
        <v>8024</v>
      </c>
    </row>
    <row r="7984" spans="1:9">
      <c r="A7984" s="775" t="str">
        <f>Table_wabobpsvr_AzureCalc_AzureCalcRateCard[[#This Row],[ServiceName]]&amp;Table_wabobpsvr_AzureCalc_AzureCalcRateCard[[#This Row],[Price_Level]]&amp;Table_wabobpsvr_AzureCalc_AzureCalcRateCard[[#This Row],[Region]]</f>
        <v>Standard_D2_v2 VM (Windows)MOSP4</v>
      </c>
      <c r="B7984" s="775">
        <v>4</v>
      </c>
      <c r="C7984" s="775" t="s">
        <v>87</v>
      </c>
      <c r="D7984" s="775" t="s">
        <v>606</v>
      </c>
      <c r="E7984" s="775">
        <v>0.311</v>
      </c>
      <c r="F7984" s="775" t="s">
        <v>8078</v>
      </c>
      <c r="G7984" s="775"/>
      <c r="H7984" s="775"/>
      <c r="I7984" s="775" t="s">
        <v>8027</v>
      </c>
    </row>
    <row r="7985" spans="1:9">
      <c r="A7985" s="775" t="str">
        <f>Table_wabobpsvr_AzureCalc_AzureCalcRateCard[[#This Row],[ServiceName]]&amp;Table_wabobpsvr_AzureCalc_AzureCalcRateCard[[#This Row],[Price_Level]]&amp;Table_wabobpsvr_AzureCalc_AzureCalcRateCard[[#This Row],[Region]]</f>
        <v>Standard_D3_v2 VM (Non-Windows)MOSP4</v>
      </c>
      <c r="B7985" s="775">
        <v>4</v>
      </c>
      <c r="C7985" s="775" t="s">
        <v>87</v>
      </c>
      <c r="D7985" s="775" t="s">
        <v>606</v>
      </c>
      <c r="E7985" s="775">
        <v>0.34200000000000003</v>
      </c>
      <c r="F7985" s="775" t="s">
        <v>8087</v>
      </c>
      <c r="G7985" s="775"/>
      <c r="H7985" s="775"/>
      <c r="I7985" s="775" t="s">
        <v>8030</v>
      </c>
    </row>
    <row r="7986" spans="1:9">
      <c r="A7986" s="775" t="str">
        <f>Table_wabobpsvr_AzureCalc_AzureCalcRateCard[[#This Row],[ServiceName]]&amp;Table_wabobpsvr_AzureCalc_AzureCalcRateCard[[#This Row],[Price_Level]]&amp;Table_wabobpsvr_AzureCalc_AzureCalcRateCard[[#This Row],[Region]]</f>
        <v>Standard_D3_v2 VM (Windows)MOSP4</v>
      </c>
      <c r="B7986" s="775">
        <v>4</v>
      </c>
      <c r="C7986" s="775" t="s">
        <v>87</v>
      </c>
      <c r="D7986" s="775" t="s">
        <v>606</v>
      </c>
      <c r="E7986" s="775">
        <v>0.622</v>
      </c>
      <c r="F7986" s="775" t="s">
        <v>8079</v>
      </c>
      <c r="G7986" s="775"/>
      <c r="H7986" s="775"/>
      <c r="I7986" s="775" t="s">
        <v>8033</v>
      </c>
    </row>
    <row r="7987" spans="1:9">
      <c r="A7987" s="1039" t="str">
        <f>Table_wabobpsvr_AzureCalc_AzureCalcRateCard[[#This Row],[ServiceName]]&amp;Table_wabobpsvr_AzureCalc_AzureCalcRateCard[[#This Row],[Price_Level]]&amp;Table_wabobpsvr_AzureCalc_AzureCalcRateCard[[#This Row],[Region]]</f>
        <v>Standard_D4_v2 VM (Non-Windows)MOSP4</v>
      </c>
      <c r="B7987" s="1039">
        <v>4</v>
      </c>
      <c r="C7987" s="1039" t="s">
        <v>87</v>
      </c>
      <c r="D7987" s="1039" t="s">
        <v>606</v>
      </c>
      <c r="E7987" s="1039">
        <v>0.68400000000000005</v>
      </c>
      <c r="F7987" s="1039" t="s">
        <v>8089</v>
      </c>
      <c r="G7987" s="775"/>
      <c r="H7987" s="775"/>
      <c r="I7987" s="775" t="s">
        <v>8036</v>
      </c>
    </row>
    <row r="7988" spans="1:9">
      <c r="A7988" s="1039" t="str">
        <f>Table_wabobpsvr_AzureCalc_AzureCalcRateCard[[#This Row],[ServiceName]]&amp;Table_wabobpsvr_AzureCalc_AzureCalcRateCard[[#This Row],[Price_Level]]&amp;Table_wabobpsvr_AzureCalc_AzureCalcRateCard[[#This Row],[Region]]</f>
        <v>Premium Storage - Page Blob/P10 (Units)A7</v>
      </c>
      <c r="B7988" s="1039">
        <v>7</v>
      </c>
      <c r="C7988" s="1039" t="s">
        <v>77</v>
      </c>
      <c r="D7988" s="1039" t="s">
        <v>174</v>
      </c>
      <c r="E7988" s="1039">
        <v>19.1187</v>
      </c>
      <c r="F7988" s="1039" t="s">
        <v>3176</v>
      </c>
      <c r="G7988" s="775" t="s">
        <v>8046</v>
      </c>
      <c r="H7988" s="775" t="s">
        <v>8047</v>
      </c>
      <c r="I7988" s="775" t="s">
        <v>7709</v>
      </c>
    </row>
    <row r="7989" spans="1:9">
      <c r="A7989" s="775" t="str">
        <f>Table_wabobpsvr_AzureCalc_AzureCalcRateCard[[#This Row],[ServiceName]]&amp;Table_wabobpsvr_AzureCalc_AzureCalcRateCard[[#This Row],[Price_Level]]&amp;Table_wabobpsvr_AzureCalc_AzureCalcRateCard[[#This Row],[Region]]</f>
        <v>Premium Storage - Page Blob/P20 (Units)A7</v>
      </c>
      <c r="B7989" s="775">
        <v>7</v>
      </c>
      <c r="C7989" s="775" t="s">
        <v>77</v>
      </c>
      <c r="D7989" s="775" t="s">
        <v>174</v>
      </c>
      <c r="E7989" s="775">
        <v>71.023399999999995</v>
      </c>
      <c r="F7989" s="775" t="s">
        <v>3179</v>
      </c>
      <c r="G7989" s="775" t="s">
        <v>8048</v>
      </c>
      <c r="H7989" s="775" t="s">
        <v>8049</v>
      </c>
      <c r="I7989" s="775" t="s">
        <v>7710</v>
      </c>
    </row>
    <row r="7990" spans="1:9">
      <c r="A7990" s="775" t="str">
        <f>Table_wabobpsvr_AzureCalc_AzureCalcRateCard[[#This Row],[ServiceName]]&amp;Table_wabobpsvr_AzureCalc_AzureCalcRateCard[[#This Row],[Price_Level]]&amp;Table_wabobpsvr_AzureCalc_AzureCalcRateCard[[#This Row],[Region]]</f>
        <v>Premium Storage - Page Blob/P30 (Units)A7</v>
      </c>
      <c r="B7990" s="775">
        <v>7</v>
      </c>
      <c r="C7990" s="775" t="s">
        <v>77</v>
      </c>
      <c r="D7990" s="775" t="s">
        <v>174</v>
      </c>
      <c r="E7990" s="775">
        <v>131.11490000000001</v>
      </c>
      <c r="F7990" s="775" t="s">
        <v>3184</v>
      </c>
      <c r="G7990" s="775" t="s">
        <v>8050</v>
      </c>
      <c r="H7990" s="775" t="s">
        <v>8051</v>
      </c>
      <c r="I7990" s="775" t="s">
        <v>7711</v>
      </c>
    </row>
    <row r="7991" spans="1:9">
      <c r="A7991" s="775" t="str">
        <f>Table_wabobpsvr_AzureCalc_AzureCalcRateCard[[#This Row],[ServiceName]]&amp;Table_wabobpsvr_AzureCalc_AzureCalcRateCard[[#This Row],[Price_Level]]&amp;Table_wabobpsvr_AzureCalc_AzureCalcRateCard[[#This Row],[Region]]</f>
        <v>Premium Storage - Snapshots (GB)A7</v>
      </c>
      <c r="B7991" s="775">
        <v>7</v>
      </c>
      <c r="C7991" s="775" t="s">
        <v>9</v>
      </c>
      <c r="D7991" s="775" t="s">
        <v>174</v>
      </c>
      <c r="E7991" s="775">
        <v>0.12803999999999999</v>
      </c>
      <c r="F7991" s="775" t="s">
        <v>3189</v>
      </c>
      <c r="G7991" s="775" t="s">
        <v>7868</v>
      </c>
      <c r="H7991" s="775" t="s">
        <v>7869</v>
      </c>
      <c r="I7991" s="775" t="s">
        <v>7712</v>
      </c>
    </row>
    <row r="7992" spans="1:9">
      <c r="A7992" s="775" t="str">
        <f>Table_wabobpsvr_AzureCalc_AzureCalcRateCard[[#This Row],[ServiceName]]&amp;Table_wabobpsvr_AzureCalc_AzureCalcRateCard[[#This Row],[Price_Level]]&amp;Table_wabobpsvr_AzureCalc_AzureCalcRateCard[[#This Row],[Region]]</f>
        <v>Premium Storage - Files (GB)A3</v>
      </c>
      <c r="B7992" s="775">
        <v>3</v>
      </c>
      <c r="C7992" s="775" t="s">
        <v>9</v>
      </c>
      <c r="D7992" s="775" t="s">
        <v>174</v>
      </c>
      <c r="E7992" s="775">
        <v>0.49508799999999997</v>
      </c>
      <c r="F7992" s="775" t="s">
        <v>4500</v>
      </c>
      <c r="G7992" s="775" t="s">
        <v>7870</v>
      </c>
      <c r="H7992" s="775" t="s">
        <v>7871</v>
      </c>
      <c r="I7992" s="775" t="s">
        <v>7713</v>
      </c>
    </row>
    <row r="7993" spans="1:9">
      <c r="A7993" s="1039" t="str">
        <f>Table_wabobpsvr_AzureCalc_AzureCalcRateCard[[#This Row],[ServiceName]]&amp;Table_wabobpsvr_AzureCalc_AzureCalcRateCard[[#This Row],[Price_Level]]&amp;Table_wabobpsvr_AzureCalc_AzureCalcRateCard[[#This Row],[Region]]</f>
        <v>Premium Storage - Page Blob/P10 (Units)A3</v>
      </c>
      <c r="B7993" s="1039">
        <v>3</v>
      </c>
      <c r="C7993" s="1039" t="s">
        <v>77</v>
      </c>
      <c r="D7993" s="1039" t="s">
        <v>174</v>
      </c>
      <c r="E7993" s="1039">
        <v>19.1187</v>
      </c>
      <c r="F7993" s="1039" t="s">
        <v>3176</v>
      </c>
      <c r="G7993" s="775" t="s">
        <v>7872</v>
      </c>
      <c r="H7993" s="775" t="s">
        <v>7873</v>
      </c>
      <c r="I7993" s="775" t="s">
        <v>7714</v>
      </c>
    </row>
    <row r="7994" spans="1:9">
      <c r="A7994" s="1039" t="str">
        <f>Table_wabobpsvr_AzureCalc_AzureCalcRateCard[[#This Row],[ServiceName]]&amp;Table_wabobpsvr_AzureCalc_AzureCalcRateCard[[#This Row],[Price_Level]]&amp;Table_wabobpsvr_AzureCalc_AzureCalcRateCard[[#This Row],[Region]]</f>
        <v>Premium Storage - Page Blob/P20 (Units)A3</v>
      </c>
      <c r="B7994" s="1039">
        <v>3</v>
      </c>
      <c r="C7994" s="1039" t="s">
        <v>77</v>
      </c>
      <c r="D7994" s="1039" t="s">
        <v>174</v>
      </c>
      <c r="E7994" s="1039">
        <v>71.023399999999995</v>
      </c>
      <c r="F7994" s="1039" t="s">
        <v>3179</v>
      </c>
      <c r="G7994" s="775" t="s">
        <v>7874</v>
      </c>
      <c r="H7994" s="775" t="s">
        <v>7875</v>
      </c>
      <c r="I7994" s="775" t="s">
        <v>7715</v>
      </c>
    </row>
    <row r="7995" spans="1:9">
      <c r="A7995" s="775" t="str">
        <f>Table_wabobpsvr_AzureCalc_AzureCalcRateCard[[#This Row],[ServiceName]]&amp;Table_wabobpsvr_AzureCalc_AzureCalcRateCard[[#This Row],[Price_Level]]&amp;Table_wabobpsvr_AzureCalc_AzureCalcRateCard[[#This Row],[Region]]</f>
        <v>Premium Storage - Page Blob/P30 (Units)A3</v>
      </c>
      <c r="B7995" s="775">
        <v>3</v>
      </c>
      <c r="C7995" s="775" t="s">
        <v>77</v>
      </c>
      <c r="D7995" s="775" t="s">
        <v>174</v>
      </c>
      <c r="E7995" s="775">
        <v>131.11490000000001</v>
      </c>
      <c r="F7995" s="775" t="s">
        <v>3184</v>
      </c>
      <c r="G7995" s="775" t="s">
        <v>7876</v>
      </c>
      <c r="H7995" s="775" t="s">
        <v>7877</v>
      </c>
      <c r="I7995" s="775" t="s">
        <v>7716</v>
      </c>
    </row>
    <row r="7996" spans="1:9">
      <c r="A7996" s="775" t="str">
        <f>Table_wabobpsvr_AzureCalc_AzureCalcRateCard[[#This Row],[ServiceName]]&amp;Table_wabobpsvr_AzureCalc_AzureCalcRateCard[[#This Row],[Price_Level]]&amp;Table_wabobpsvr_AzureCalc_AzureCalcRateCard[[#This Row],[Region]]</f>
        <v>Premium Storage - Snapshots (GB)A3</v>
      </c>
      <c r="B7996" s="775">
        <v>3</v>
      </c>
      <c r="C7996" s="775" t="s">
        <v>9</v>
      </c>
      <c r="D7996" s="775" t="s">
        <v>174</v>
      </c>
      <c r="E7996" s="775">
        <v>0.12803999999999999</v>
      </c>
      <c r="F7996" s="775" t="s">
        <v>3189</v>
      </c>
      <c r="G7996" s="775" t="s">
        <v>7878</v>
      </c>
      <c r="H7996" s="775" t="s">
        <v>7879</v>
      </c>
      <c r="I7996" s="775" t="s">
        <v>7717</v>
      </c>
    </row>
    <row r="7997" spans="1:9">
      <c r="A7997" s="775" t="str">
        <f>Table_wabobpsvr_AzureCalc_AzureCalcRateCard[[#This Row],[ServiceName]]&amp;Table_wabobpsvr_AzureCalc_AzureCalcRateCard[[#This Row],[Price_Level]]&amp;Table_wabobpsvr_AzureCalc_AzureCalcRateCard[[#This Row],[Region]]</f>
        <v>Standard_D3_v2 VM (Windows)A4</v>
      </c>
      <c r="B7997" s="775">
        <v>4</v>
      </c>
      <c r="C7997" s="775" t="s">
        <v>87</v>
      </c>
      <c r="D7997" s="775" t="s">
        <v>174</v>
      </c>
      <c r="E7997" s="775">
        <v>0.60333999999999999</v>
      </c>
      <c r="F7997" s="775" t="s">
        <v>8079</v>
      </c>
      <c r="G7997" s="775" t="s">
        <v>8031</v>
      </c>
      <c r="H7997" s="775" t="s">
        <v>8032</v>
      </c>
      <c r="I7997" s="775" t="s">
        <v>8033</v>
      </c>
    </row>
    <row r="7998" spans="1:9">
      <c r="A7998" s="775" t="str">
        <f>Table_wabobpsvr_AzureCalc_AzureCalcRateCard[[#This Row],[ServiceName]]&amp;Table_wabobpsvr_AzureCalc_AzureCalcRateCard[[#This Row],[Price_Level]]&amp;Table_wabobpsvr_AzureCalc_AzureCalcRateCard[[#This Row],[Region]]</f>
        <v>Standard_D4_v2 VM (Non-Windows)A4</v>
      </c>
      <c r="B7998" s="775">
        <v>4</v>
      </c>
      <c r="C7998" s="775" t="s">
        <v>87</v>
      </c>
      <c r="D7998" s="775" t="s">
        <v>174</v>
      </c>
      <c r="E7998" s="775">
        <v>0.66347999999999996</v>
      </c>
      <c r="F7998" s="775" t="s">
        <v>8089</v>
      </c>
      <c r="G7998" s="775" t="s">
        <v>8034</v>
      </c>
      <c r="H7998" s="775" t="s">
        <v>8035</v>
      </c>
      <c r="I7998" s="775" t="s">
        <v>8036</v>
      </c>
    </row>
    <row r="7999" spans="1:9">
      <c r="A7999" s="1039" t="str">
        <f>Table_wabobpsvr_AzureCalc_AzureCalcRateCard[[#This Row],[ServiceName]]&amp;Table_wabobpsvr_AzureCalc_AzureCalcRateCard[[#This Row],[Price_Level]]&amp;Table_wabobpsvr_AzureCalc_AzureCalcRateCard[[#This Row],[Region]]</f>
        <v>Standard_D4_v2 VM (Windows)A4</v>
      </c>
      <c r="B7999" s="1039">
        <v>4</v>
      </c>
      <c r="C7999" s="1039" t="s">
        <v>87</v>
      </c>
      <c r="D7999" s="1039" t="s">
        <v>174</v>
      </c>
      <c r="E7999" s="1039">
        <v>1.2057100000000001</v>
      </c>
      <c r="F7999" s="1039" t="s">
        <v>8080</v>
      </c>
      <c r="G7999" s="775" t="s">
        <v>8037</v>
      </c>
      <c r="H7999" s="775" t="s">
        <v>8038</v>
      </c>
      <c r="I7999" s="775" t="s">
        <v>7795</v>
      </c>
    </row>
    <row r="8000" spans="1:9">
      <c r="A8000" s="775" t="str">
        <f>Table_wabobpsvr_AzureCalc_AzureCalcRateCard[[#This Row],[ServiceName]]&amp;Table_wabobpsvr_AzureCalc_AzureCalcRateCard[[#This Row],[Price_Level]]&amp;Table_wabobpsvr_AzureCalc_AzureCalcRateCard[[#This Row],[Region]]</f>
        <v>Standard_D5_v2 VM (Non-Windows)A4</v>
      </c>
      <c r="B8000" s="775">
        <v>4</v>
      </c>
      <c r="C8000" s="775" t="s">
        <v>87</v>
      </c>
      <c r="D8000" s="775" t="s">
        <v>174</v>
      </c>
      <c r="E8000" s="775">
        <v>1.3269599999999999</v>
      </c>
      <c r="F8000" s="775" t="s">
        <v>8090</v>
      </c>
      <c r="G8000" s="775" t="s">
        <v>8039</v>
      </c>
      <c r="H8000" s="775" t="s">
        <v>8040</v>
      </c>
      <c r="I8000" s="775" t="s">
        <v>7796</v>
      </c>
    </row>
    <row r="8001" spans="1:9">
      <c r="A8001" s="775" t="str">
        <f>Table_wabobpsvr_AzureCalc_AzureCalcRateCard[[#This Row],[ServiceName]]&amp;Table_wabobpsvr_AzureCalc_AzureCalcRateCard[[#This Row],[Price_Level]]&amp;Table_wabobpsvr_AzureCalc_AzureCalcRateCard[[#This Row],[Region]]</f>
        <v>Standard_D5_v2 VM (Windows)A4</v>
      </c>
      <c r="B8001" s="775">
        <v>4</v>
      </c>
      <c r="C8001" s="775" t="s">
        <v>87</v>
      </c>
      <c r="D8001" s="775" t="s">
        <v>174</v>
      </c>
      <c r="E8001" s="775">
        <v>2.4114200000000001</v>
      </c>
      <c r="F8001" s="775" t="s">
        <v>8081</v>
      </c>
      <c r="G8001" s="775" t="s">
        <v>8041</v>
      </c>
      <c r="H8001" s="775" t="s">
        <v>8042</v>
      </c>
      <c r="I8001" s="775" t="s">
        <v>7797</v>
      </c>
    </row>
    <row r="8002" spans="1:9">
      <c r="A8002" s="775" t="str">
        <f>Table_wabobpsvr_AzureCalc_AzureCalcRateCard[[#This Row],[ServiceName]]&amp;Table_wabobpsvr_AzureCalc_AzureCalcRateCard[[#This Row],[Price_Level]]&amp;Table_wabobpsvr_AzureCalc_AzureCalcRateCard[[#This Row],[Region]]</f>
        <v>Standard_D12_v2 VM (Non-Windows)A8</v>
      </c>
      <c r="B8002" s="775">
        <v>8</v>
      </c>
      <c r="C8002" s="775" t="s">
        <v>87</v>
      </c>
      <c r="D8002" s="775" t="s">
        <v>174</v>
      </c>
      <c r="E8002" s="775">
        <v>0.43552999999999997</v>
      </c>
      <c r="F8002" s="775" t="s">
        <v>8092</v>
      </c>
      <c r="G8002" s="775" t="s">
        <v>4235</v>
      </c>
      <c r="H8002" s="775" t="s">
        <v>4235</v>
      </c>
      <c r="I8002" s="775" t="s">
        <v>7836</v>
      </c>
    </row>
    <row r="8003" spans="1:9">
      <c r="A8003" s="775" t="str">
        <f>Table_wabobpsvr_AzureCalc_AzureCalcRateCard[[#This Row],[ServiceName]]&amp;Table_wabobpsvr_AzureCalc_AzureCalcRateCard[[#This Row],[Price_Level]]&amp;Table_wabobpsvr_AzureCalc_AzureCalcRateCard[[#This Row],[Region]]</f>
        <v>Standard_D12_v2 VM (Non-Windows)A11</v>
      </c>
      <c r="B8003" s="775">
        <v>11</v>
      </c>
      <c r="C8003" s="775" t="s">
        <v>87</v>
      </c>
      <c r="D8003" s="775" t="s">
        <v>174</v>
      </c>
      <c r="E8003" s="775">
        <v>0.53835</v>
      </c>
      <c r="F8003" s="775" t="s">
        <v>8092</v>
      </c>
      <c r="G8003" s="775" t="s">
        <v>4235</v>
      </c>
      <c r="H8003" s="775" t="s">
        <v>4235</v>
      </c>
      <c r="I8003" s="775" t="s">
        <v>8322</v>
      </c>
    </row>
    <row r="8004" spans="1:9">
      <c r="A8004" s="775" t="str">
        <f>Table_wabobpsvr_AzureCalc_AzureCalcRateCard[[#This Row],[ServiceName]]&amp;Table_wabobpsvr_AzureCalc_AzureCalcRateCard[[#This Row],[Price_Level]]&amp;Table_wabobpsvr_AzureCalc_AzureCalcRateCard[[#This Row],[Region]]</f>
        <v>Standard_D11_v2 VM (Non-Windows)A6</v>
      </c>
      <c r="B8004" s="775">
        <v>6</v>
      </c>
      <c r="C8004" s="775" t="s">
        <v>87</v>
      </c>
      <c r="D8004" s="775" t="s">
        <v>174</v>
      </c>
      <c r="E8004" s="775">
        <v>0.21728</v>
      </c>
      <c r="F8004" s="775" t="s">
        <v>8091</v>
      </c>
      <c r="G8004" s="775" t="s">
        <v>4235</v>
      </c>
      <c r="H8004" s="775" t="s">
        <v>4235</v>
      </c>
      <c r="I8004" s="775" t="s">
        <v>7852</v>
      </c>
    </row>
    <row r="8005" spans="1:9">
      <c r="A8005" s="775" t="str">
        <f>Table_wabobpsvr_AzureCalc_AzureCalcRateCard[[#This Row],[ServiceName]]&amp;Table_wabobpsvr_AzureCalc_AzureCalcRateCard[[#This Row],[Price_Level]]&amp;Table_wabobpsvr_AzureCalc_AzureCalcRateCard[[#This Row],[Region]]</f>
        <v>Premium Storage - Snapshots (GB)B10</v>
      </c>
      <c r="B8005" s="775">
        <v>10</v>
      </c>
      <c r="C8005" s="775" t="s">
        <v>9</v>
      </c>
      <c r="D8005" s="775" t="s">
        <v>175</v>
      </c>
      <c r="E8005" s="775">
        <v>0.1363</v>
      </c>
      <c r="F8005" s="775" t="s">
        <v>3189</v>
      </c>
      <c r="G8005" s="775" t="s">
        <v>8052</v>
      </c>
      <c r="H8005" s="775" t="s">
        <v>8053</v>
      </c>
      <c r="I8005" s="775" t="s">
        <v>7708</v>
      </c>
    </row>
    <row r="8006" spans="1:9">
      <c r="A8006" s="775" t="str">
        <f>Table_wabobpsvr_AzureCalc_AzureCalcRateCard[[#This Row],[ServiceName]]&amp;Table_wabobpsvr_AzureCalc_AzureCalcRateCard[[#This Row],[Price_Level]]&amp;Table_wabobpsvr_AzureCalc_AzureCalcRateCard[[#This Row],[Region]]</f>
        <v>Premium Storage - Files (GB)B7</v>
      </c>
      <c r="B8006" s="775">
        <v>7</v>
      </c>
      <c r="C8006" s="775" t="s">
        <v>9</v>
      </c>
      <c r="D8006" s="775" t="s">
        <v>175</v>
      </c>
      <c r="E8006" s="775">
        <v>0.47977599999999998</v>
      </c>
      <c r="F8006" s="775" t="s">
        <v>4500</v>
      </c>
      <c r="G8006" s="775" t="s">
        <v>4542</v>
      </c>
      <c r="H8006" s="775" t="s">
        <v>4543</v>
      </c>
      <c r="I8006" s="775" t="s">
        <v>5781</v>
      </c>
    </row>
    <row r="8007" spans="1:9">
      <c r="A8007" s="775" t="str">
        <f>Table_wabobpsvr_AzureCalc_AzureCalcRateCard[[#This Row],[ServiceName]]&amp;Table_wabobpsvr_AzureCalc_AzureCalcRateCard[[#This Row],[Price_Level]]&amp;Table_wabobpsvr_AzureCalc_AzureCalcRateCard[[#This Row],[Region]]</f>
        <v>Premium Storage - Page Blob/P10 (Units)B7</v>
      </c>
      <c r="B8007" s="775">
        <v>7</v>
      </c>
      <c r="C8007" s="775" t="s">
        <v>77</v>
      </c>
      <c r="D8007" s="775" t="s">
        <v>175</v>
      </c>
      <c r="E8007" s="775">
        <v>18.5274</v>
      </c>
      <c r="F8007" s="775" t="s">
        <v>3176</v>
      </c>
      <c r="G8007" s="775" t="s">
        <v>8046</v>
      </c>
      <c r="H8007" s="775" t="s">
        <v>8047</v>
      </c>
      <c r="I8007" s="775" t="s">
        <v>7709</v>
      </c>
    </row>
    <row r="8008" spans="1:9">
      <c r="A8008" s="775" t="str">
        <f>Table_wabobpsvr_AzureCalc_AzureCalcRateCard[[#This Row],[ServiceName]]&amp;Table_wabobpsvr_AzureCalc_AzureCalcRateCard[[#This Row],[Price_Level]]&amp;Table_wabobpsvr_AzureCalc_AzureCalcRateCard[[#This Row],[Region]]</f>
        <v>Premium Storage - Page Blob/P20 (Units)B7</v>
      </c>
      <c r="B8008" s="775">
        <v>7</v>
      </c>
      <c r="C8008" s="775" t="s">
        <v>77</v>
      </c>
      <c r="D8008" s="775" t="s">
        <v>175</v>
      </c>
      <c r="E8008" s="775">
        <v>68.826800000000006</v>
      </c>
      <c r="F8008" s="775" t="s">
        <v>3179</v>
      </c>
      <c r="G8008" s="775" t="s">
        <v>8048</v>
      </c>
      <c r="H8008" s="775" t="s">
        <v>8049</v>
      </c>
      <c r="I8008" s="775" t="s">
        <v>7710</v>
      </c>
    </row>
    <row r="8009" spans="1:9">
      <c r="A8009" s="775" t="str">
        <f>Table_wabobpsvr_AzureCalc_AzureCalcRateCard[[#This Row],[ServiceName]]&amp;Table_wabobpsvr_AzureCalc_AzureCalcRateCard[[#This Row],[Price_Level]]&amp;Table_wabobpsvr_AzureCalc_AzureCalcRateCard[[#This Row],[Region]]</f>
        <v>Premium Storage - Page Blob/P30 (Units)B7</v>
      </c>
      <c r="B8009" s="775">
        <v>7</v>
      </c>
      <c r="C8009" s="775" t="s">
        <v>77</v>
      </c>
      <c r="D8009" s="775" t="s">
        <v>175</v>
      </c>
      <c r="E8009" s="775">
        <v>127.0598</v>
      </c>
      <c r="F8009" s="775" t="s">
        <v>3184</v>
      </c>
      <c r="G8009" s="775" t="s">
        <v>8050</v>
      </c>
      <c r="H8009" s="775" t="s">
        <v>8051</v>
      </c>
      <c r="I8009" s="775" t="s">
        <v>7711</v>
      </c>
    </row>
    <row r="8010" spans="1:9">
      <c r="A8010" s="775" t="str">
        <f>Table_wabobpsvr_AzureCalc_AzureCalcRateCard[[#This Row],[ServiceName]]&amp;Table_wabobpsvr_AzureCalc_AzureCalcRateCard[[#This Row],[Price_Level]]&amp;Table_wabobpsvr_AzureCalc_AzureCalcRateCard[[#This Row],[Region]]</f>
        <v>Premium Storage - Snapshots (GB)B7</v>
      </c>
      <c r="B8010" s="775">
        <v>7</v>
      </c>
      <c r="C8010" s="775" t="s">
        <v>9</v>
      </c>
      <c r="D8010" s="775" t="s">
        <v>175</v>
      </c>
      <c r="E8010" s="775">
        <v>0.12408</v>
      </c>
      <c r="F8010" s="775" t="s">
        <v>3189</v>
      </c>
      <c r="G8010" s="775" t="s">
        <v>7868</v>
      </c>
      <c r="H8010" s="775" t="s">
        <v>7869</v>
      </c>
      <c r="I8010" s="775" t="s">
        <v>7712</v>
      </c>
    </row>
    <row r="8011" spans="1:9">
      <c r="A8011" s="775" t="str">
        <f>Table_wabobpsvr_AzureCalc_AzureCalcRateCard[[#This Row],[ServiceName]]&amp;Table_wabobpsvr_AzureCalc_AzureCalcRateCard[[#This Row],[Price_Level]]&amp;Table_wabobpsvr_AzureCalc_AzureCalcRateCard[[#This Row],[Region]]</f>
        <v>Premium Storage - Files (GB)B3</v>
      </c>
      <c r="B8011" s="775">
        <v>3</v>
      </c>
      <c r="C8011" s="775" t="s">
        <v>9</v>
      </c>
      <c r="D8011" s="775" t="s">
        <v>175</v>
      </c>
      <c r="E8011" s="775">
        <v>0.47977599999999998</v>
      </c>
      <c r="F8011" s="775" t="s">
        <v>4500</v>
      </c>
      <c r="G8011" s="775" t="s">
        <v>7870</v>
      </c>
      <c r="H8011" s="775" t="s">
        <v>7871</v>
      </c>
      <c r="I8011" s="775" t="s">
        <v>7713</v>
      </c>
    </row>
    <row r="8012" spans="1:9">
      <c r="A8012" s="775" t="str">
        <f>Table_wabobpsvr_AzureCalc_AzureCalcRateCard[[#This Row],[ServiceName]]&amp;Table_wabobpsvr_AzureCalc_AzureCalcRateCard[[#This Row],[Price_Level]]&amp;Table_wabobpsvr_AzureCalc_AzureCalcRateCard[[#This Row],[Region]]</f>
        <v>Premium Storage - Page Blob/P10 (Units)B3</v>
      </c>
      <c r="B8012" s="775">
        <v>3</v>
      </c>
      <c r="C8012" s="775" t="s">
        <v>77</v>
      </c>
      <c r="D8012" s="775" t="s">
        <v>175</v>
      </c>
      <c r="E8012" s="775">
        <v>18.5274</v>
      </c>
      <c r="F8012" s="775" t="s">
        <v>3176</v>
      </c>
      <c r="G8012" s="775" t="s">
        <v>7872</v>
      </c>
      <c r="H8012" s="775" t="s">
        <v>7873</v>
      </c>
      <c r="I8012" s="775" t="s">
        <v>7714</v>
      </c>
    </row>
    <row r="8013" spans="1:9">
      <c r="A8013" s="775" t="str">
        <f>Table_wabobpsvr_AzureCalc_AzureCalcRateCard[[#This Row],[ServiceName]]&amp;Table_wabobpsvr_AzureCalc_AzureCalcRateCard[[#This Row],[Price_Level]]&amp;Table_wabobpsvr_AzureCalc_AzureCalcRateCard[[#This Row],[Region]]</f>
        <v>Premium Storage - Page Blob/P20 (Units)B3</v>
      </c>
      <c r="B8013" s="775">
        <v>3</v>
      </c>
      <c r="C8013" s="775" t="s">
        <v>77</v>
      </c>
      <c r="D8013" s="775" t="s">
        <v>175</v>
      </c>
      <c r="E8013" s="775">
        <v>68.826800000000006</v>
      </c>
      <c r="F8013" s="775" t="s">
        <v>3179</v>
      </c>
      <c r="G8013" s="775" t="s">
        <v>7874</v>
      </c>
      <c r="H8013" s="775" t="s">
        <v>7875</v>
      </c>
      <c r="I8013" s="775" t="s">
        <v>7715</v>
      </c>
    </row>
    <row r="8014" spans="1:9">
      <c r="A8014" s="775" t="str">
        <f>Table_wabobpsvr_AzureCalc_AzureCalcRateCard[[#This Row],[ServiceName]]&amp;Table_wabobpsvr_AzureCalc_AzureCalcRateCard[[#This Row],[Price_Level]]&amp;Table_wabobpsvr_AzureCalc_AzureCalcRateCard[[#This Row],[Region]]</f>
        <v>Standard_D2_v2 VM (Windows)B4</v>
      </c>
      <c r="B8014" s="775">
        <v>4</v>
      </c>
      <c r="C8014" s="775" t="s">
        <v>87</v>
      </c>
      <c r="D8014" s="775" t="s">
        <v>175</v>
      </c>
      <c r="E8014" s="775">
        <v>0.29233999999999999</v>
      </c>
      <c r="F8014" s="775" t="s">
        <v>8078</v>
      </c>
      <c r="G8014" s="775" t="s">
        <v>8025</v>
      </c>
      <c r="H8014" s="775" t="s">
        <v>8026</v>
      </c>
      <c r="I8014" s="775" t="s">
        <v>8027</v>
      </c>
    </row>
    <row r="8015" spans="1:9">
      <c r="A8015" s="775" t="str">
        <f>Table_wabobpsvr_AzureCalc_AzureCalcRateCard[[#This Row],[ServiceName]]&amp;Table_wabobpsvr_AzureCalc_AzureCalcRateCard[[#This Row],[Price_Level]]&amp;Table_wabobpsvr_AzureCalc_AzureCalcRateCard[[#This Row],[Region]]</f>
        <v>Standard_D3_v2 VM (Non-Windows)B4</v>
      </c>
      <c r="B8015" s="775">
        <v>4</v>
      </c>
      <c r="C8015" s="775" t="s">
        <v>87</v>
      </c>
      <c r="D8015" s="775" t="s">
        <v>175</v>
      </c>
      <c r="E8015" s="775">
        <v>0.32147999999999999</v>
      </c>
      <c r="F8015" s="775" t="s">
        <v>8087</v>
      </c>
      <c r="G8015" s="775" t="s">
        <v>8028</v>
      </c>
      <c r="H8015" s="775" t="s">
        <v>8029</v>
      </c>
      <c r="I8015" s="775" t="s">
        <v>8030</v>
      </c>
    </row>
    <row r="8016" spans="1:9">
      <c r="A8016" s="775" t="str">
        <f>Table_wabobpsvr_AzureCalc_AzureCalcRateCard[[#This Row],[ServiceName]]&amp;Table_wabobpsvr_AzureCalc_AzureCalcRateCard[[#This Row],[Price_Level]]&amp;Table_wabobpsvr_AzureCalc_AzureCalcRateCard[[#This Row],[Region]]</f>
        <v>Standard_D3_v2 VM (Windows)B4</v>
      </c>
      <c r="B8016" s="775">
        <v>4</v>
      </c>
      <c r="C8016" s="775" t="s">
        <v>87</v>
      </c>
      <c r="D8016" s="775" t="s">
        <v>175</v>
      </c>
      <c r="E8016" s="775">
        <v>0.58467999999999998</v>
      </c>
      <c r="F8016" s="775" t="s">
        <v>8079</v>
      </c>
      <c r="G8016" s="775" t="s">
        <v>8031</v>
      </c>
      <c r="H8016" s="775" t="s">
        <v>8032</v>
      </c>
      <c r="I8016" s="775" t="s">
        <v>8033</v>
      </c>
    </row>
    <row r="8017" spans="1:9">
      <c r="A8017" s="775" t="str">
        <f>Table_wabobpsvr_AzureCalc_AzureCalcRateCard[[#This Row],[ServiceName]]&amp;Table_wabobpsvr_AzureCalc_AzureCalcRateCard[[#This Row],[Price_Level]]&amp;Table_wabobpsvr_AzureCalc_AzureCalcRateCard[[#This Row],[Region]]</f>
        <v>Standard_D4_v2 VM (Non-Windows)B4</v>
      </c>
      <c r="B8017" s="775">
        <v>4</v>
      </c>
      <c r="C8017" s="775" t="s">
        <v>87</v>
      </c>
      <c r="D8017" s="775" t="s">
        <v>175</v>
      </c>
      <c r="E8017" s="775">
        <v>0.64295999999999998</v>
      </c>
      <c r="F8017" s="775" t="s">
        <v>8089</v>
      </c>
      <c r="G8017" s="775" t="s">
        <v>8034</v>
      </c>
      <c r="H8017" s="775" t="s">
        <v>8035</v>
      </c>
      <c r="I8017" s="775" t="s">
        <v>8036</v>
      </c>
    </row>
    <row r="8018" spans="1:9">
      <c r="A8018" s="1039" t="str">
        <f>Table_wabobpsvr_AzureCalc_AzureCalcRateCard[[#This Row],[ServiceName]]&amp;Table_wabobpsvr_AzureCalc_AzureCalcRateCard[[#This Row],[Price_Level]]&amp;Table_wabobpsvr_AzureCalc_AzureCalcRateCard[[#This Row],[Region]]</f>
        <v>Standard_D4_v2 VM (Windows)B4</v>
      </c>
      <c r="B8018" s="1039">
        <v>4</v>
      </c>
      <c r="C8018" s="1039" t="s">
        <v>87</v>
      </c>
      <c r="D8018" s="1039" t="s">
        <v>175</v>
      </c>
      <c r="E8018" s="1039">
        <v>1.16842</v>
      </c>
      <c r="F8018" s="1039" t="s">
        <v>8080</v>
      </c>
      <c r="G8018" s="775" t="s">
        <v>8037</v>
      </c>
      <c r="H8018" s="775" t="s">
        <v>8038</v>
      </c>
      <c r="I8018" s="775" t="s">
        <v>7795</v>
      </c>
    </row>
    <row r="8019" spans="1:9">
      <c r="A8019" s="775" t="str">
        <f>Table_wabobpsvr_AzureCalc_AzureCalcRateCard[[#This Row],[ServiceName]]&amp;Table_wabobpsvr_AzureCalc_AzureCalcRateCard[[#This Row],[Price_Level]]&amp;Table_wabobpsvr_AzureCalc_AzureCalcRateCard[[#This Row],[Region]]</f>
        <v>Standard_D5_v2 VM (Non-Windows)B4</v>
      </c>
      <c r="B8019" s="775">
        <v>4</v>
      </c>
      <c r="C8019" s="775" t="s">
        <v>87</v>
      </c>
      <c r="D8019" s="775" t="s">
        <v>175</v>
      </c>
      <c r="E8019" s="775">
        <v>1.28592</v>
      </c>
      <c r="F8019" s="775" t="s">
        <v>8090</v>
      </c>
      <c r="G8019" s="775" t="s">
        <v>8039</v>
      </c>
      <c r="H8019" s="775" t="s">
        <v>8040</v>
      </c>
      <c r="I8019" s="775" t="s">
        <v>7796</v>
      </c>
    </row>
    <row r="8020" spans="1:9">
      <c r="A8020" s="775" t="str">
        <f>Table_wabobpsvr_AzureCalc_AzureCalcRateCard[[#This Row],[ServiceName]]&amp;Table_wabobpsvr_AzureCalc_AzureCalcRateCard[[#This Row],[Price_Level]]&amp;Table_wabobpsvr_AzureCalc_AzureCalcRateCard[[#This Row],[Region]]</f>
        <v>Standard_D5_v2 VM (Windows)B4</v>
      </c>
      <c r="B8020" s="775">
        <v>4</v>
      </c>
      <c r="C8020" s="775" t="s">
        <v>87</v>
      </c>
      <c r="D8020" s="775" t="s">
        <v>175</v>
      </c>
      <c r="E8020" s="775">
        <v>2.33684</v>
      </c>
      <c r="F8020" s="775" t="s">
        <v>8081</v>
      </c>
      <c r="G8020" s="775" t="s">
        <v>8041</v>
      </c>
      <c r="H8020" s="775" t="s">
        <v>8042</v>
      </c>
      <c r="I8020" s="775" t="s">
        <v>7797</v>
      </c>
    </row>
    <row r="8021" spans="1:9">
      <c r="A8021" s="775" t="str">
        <f>Table_wabobpsvr_AzureCalc_AzureCalcRateCard[[#This Row],[ServiceName]]&amp;Table_wabobpsvr_AzureCalc_AzureCalcRateCard[[#This Row],[Price_Level]]&amp;Table_wabobpsvr_AzureCalc_AzureCalcRateCard[[#This Row],[Region]]</f>
        <v>Standard_D14_v2 Cloud ServicesD1</v>
      </c>
      <c r="B8021" s="775">
        <v>1</v>
      </c>
      <c r="C8021" s="775" t="s">
        <v>87</v>
      </c>
      <c r="D8021" s="775" t="s">
        <v>176</v>
      </c>
      <c r="E8021" s="775">
        <v>1.9676800000000001</v>
      </c>
      <c r="F8021" s="775" t="s">
        <v>8209</v>
      </c>
      <c r="G8021" s="775" t="s">
        <v>4235</v>
      </c>
      <c r="H8021" s="775" t="s">
        <v>4235</v>
      </c>
      <c r="I8021" s="775" t="s">
        <v>8324</v>
      </c>
    </row>
    <row r="8022" spans="1:9">
      <c r="A8022" s="775" t="str">
        <f>Table_wabobpsvr_AzureCalc_AzureCalcRateCard[[#This Row],[ServiceName]]&amp;Table_wabobpsvr_AzureCalc_AzureCalcRateCard[[#This Row],[Price_Level]]&amp;Table_wabobpsvr_AzureCalc_AzureCalcRateCard[[#This Row],[Region]]</f>
        <v>Premium Storage - Page Blob/P20 (Units)C10</v>
      </c>
      <c r="B8022" s="775">
        <v>10</v>
      </c>
      <c r="C8022" s="775" t="s">
        <v>77</v>
      </c>
      <c r="D8022" s="775" t="s">
        <v>177</v>
      </c>
      <c r="E8022" s="775">
        <v>73.291399999999996</v>
      </c>
      <c r="F8022" s="775" t="s">
        <v>3179</v>
      </c>
      <c r="G8022" s="775" t="s">
        <v>8054</v>
      </c>
      <c r="H8022" s="775" t="s">
        <v>8055</v>
      </c>
      <c r="I8022" s="775" t="s">
        <v>7706</v>
      </c>
    </row>
    <row r="8023" spans="1:9">
      <c r="A8023" s="775" t="str">
        <f>Table_wabobpsvr_AzureCalc_AzureCalcRateCard[[#This Row],[ServiceName]]&amp;Table_wabobpsvr_AzureCalc_AzureCalcRateCard[[#This Row],[Price_Level]]&amp;Table_wabobpsvr_AzureCalc_AzureCalcRateCard[[#This Row],[Region]]</f>
        <v>Premium Storage - Page Blob/P30 (Units)C10</v>
      </c>
      <c r="B8023" s="775">
        <v>10</v>
      </c>
      <c r="C8023" s="775" t="s">
        <v>77</v>
      </c>
      <c r="D8023" s="775" t="s">
        <v>177</v>
      </c>
      <c r="E8023" s="775">
        <v>135.2988</v>
      </c>
      <c r="F8023" s="775" t="s">
        <v>3184</v>
      </c>
      <c r="G8023" s="775" t="s">
        <v>8056</v>
      </c>
      <c r="H8023" s="775" t="s">
        <v>8057</v>
      </c>
      <c r="I8023" s="775" t="s">
        <v>7707</v>
      </c>
    </row>
    <row r="8024" spans="1:9">
      <c r="A8024" s="775" t="str">
        <f>Table_wabobpsvr_AzureCalc_AzureCalcRateCard[[#This Row],[ServiceName]]&amp;Table_wabobpsvr_AzureCalc_AzureCalcRateCard[[#This Row],[Price_Level]]&amp;Table_wabobpsvr_AzureCalc_AzureCalcRateCard[[#This Row],[Region]]</f>
        <v>Premium Storage - Snapshots (GB)C10</v>
      </c>
      <c r="B8024" s="775">
        <v>10</v>
      </c>
      <c r="C8024" s="775" t="s">
        <v>9</v>
      </c>
      <c r="D8024" s="775" t="s">
        <v>177</v>
      </c>
      <c r="E8024" s="775">
        <v>0.13195000000000001</v>
      </c>
      <c r="F8024" s="775" t="s">
        <v>3189</v>
      </c>
      <c r="G8024" s="775" t="s">
        <v>8052</v>
      </c>
      <c r="H8024" s="775" t="s">
        <v>8053</v>
      </c>
      <c r="I8024" s="775" t="s">
        <v>7708</v>
      </c>
    </row>
    <row r="8025" spans="1:9">
      <c r="A8025" s="775" t="str">
        <f>Table_wabobpsvr_AzureCalc_AzureCalcRateCard[[#This Row],[ServiceName]]&amp;Table_wabobpsvr_AzureCalc_AzureCalcRateCard[[#This Row],[Price_Level]]&amp;Table_wabobpsvr_AzureCalc_AzureCalcRateCard[[#This Row],[Region]]</f>
        <v>Premium Storage - Files (GB)C7</v>
      </c>
      <c r="B8025" s="775">
        <v>7</v>
      </c>
      <c r="C8025" s="775" t="s">
        <v>9</v>
      </c>
      <c r="D8025" s="775" t="s">
        <v>177</v>
      </c>
      <c r="E8025" s="775">
        <v>0.46446399999999999</v>
      </c>
      <c r="F8025" s="775" t="s">
        <v>4500</v>
      </c>
      <c r="G8025" s="775" t="s">
        <v>4542</v>
      </c>
      <c r="H8025" s="775" t="s">
        <v>4543</v>
      </c>
      <c r="I8025" s="775" t="s">
        <v>5781</v>
      </c>
    </row>
    <row r="8026" spans="1:9">
      <c r="A8026" s="775" t="str">
        <f>Table_wabobpsvr_AzureCalc_AzureCalcRateCard[[#This Row],[ServiceName]]&amp;Table_wabobpsvr_AzureCalc_AzureCalcRateCard[[#This Row],[Price_Level]]&amp;Table_wabobpsvr_AzureCalc_AzureCalcRateCard[[#This Row],[Region]]</f>
        <v>Premium Storage - Page Blob/P10 (Units)C7</v>
      </c>
      <c r="B8026" s="775">
        <v>7</v>
      </c>
      <c r="C8026" s="775" t="s">
        <v>77</v>
      </c>
      <c r="D8026" s="775" t="s">
        <v>177</v>
      </c>
      <c r="E8026" s="775">
        <v>17.9361</v>
      </c>
      <c r="F8026" s="775" t="s">
        <v>3176</v>
      </c>
      <c r="G8026" s="775" t="s">
        <v>8046</v>
      </c>
      <c r="H8026" s="775" t="s">
        <v>8047</v>
      </c>
      <c r="I8026" s="775" t="s">
        <v>7709</v>
      </c>
    </row>
    <row r="8027" spans="1:9">
      <c r="A8027" s="775" t="str">
        <f>Table_wabobpsvr_AzureCalc_AzureCalcRateCard[[#This Row],[ServiceName]]&amp;Table_wabobpsvr_AzureCalc_AzureCalcRateCard[[#This Row],[Price_Level]]&amp;Table_wabobpsvr_AzureCalc_AzureCalcRateCard[[#This Row],[Region]]</f>
        <v>Premium Storage - Page Blob/P20 (Units)C7</v>
      </c>
      <c r="B8027" s="775">
        <v>7</v>
      </c>
      <c r="C8027" s="775" t="s">
        <v>77</v>
      </c>
      <c r="D8027" s="775" t="s">
        <v>177</v>
      </c>
      <c r="E8027" s="775">
        <v>66.630200000000002</v>
      </c>
      <c r="F8027" s="775" t="s">
        <v>3179</v>
      </c>
      <c r="G8027" s="775" t="s">
        <v>8048</v>
      </c>
      <c r="H8027" s="775" t="s">
        <v>8049</v>
      </c>
      <c r="I8027" s="775" t="s">
        <v>7710</v>
      </c>
    </row>
    <row r="8028" spans="1:9">
      <c r="A8028" s="775" t="str">
        <f>Table_wabobpsvr_AzureCalc_AzureCalcRateCard[[#This Row],[ServiceName]]&amp;Table_wabobpsvr_AzureCalc_AzureCalcRateCard[[#This Row],[Price_Level]]&amp;Table_wabobpsvr_AzureCalc_AzureCalcRateCard[[#This Row],[Region]]</f>
        <v>Premium Storage - Page Blob/P30 (Units)C7</v>
      </c>
      <c r="B8028" s="775">
        <v>7</v>
      </c>
      <c r="C8028" s="775" t="s">
        <v>77</v>
      </c>
      <c r="D8028" s="775" t="s">
        <v>177</v>
      </c>
      <c r="E8028" s="775">
        <v>123.0047</v>
      </c>
      <c r="F8028" s="775" t="s">
        <v>3184</v>
      </c>
      <c r="G8028" s="775" t="s">
        <v>8050</v>
      </c>
      <c r="H8028" s="775" t="s">
        <v>8051</v>
      </c>
      <c r="I8028" s="775" t="s">
        <v>7711</v>
      </c>
    </row>
    <row r="8029" spans="1:9">
      <c r="A8029" s="775" t="str">
        <f>Table_wabobpsvr_AzureCalc_AzureCalcRateCard[[#This Row],[ServiceName]]&amp;Table_wabobpsvr_AzureCalc_AzureCalcRateCard[[#This Row],[Price_Level]]&amp;Table_wabobpsvr_AzureCalc_AzureCalcRateCard[[#This Row],[Region]]</f>
        <v>Premium Storage - Snapshots (GB)C7</v>
      </c>
      <c r="B8029" s="775">
        <v>7</v>
      </c>
      <c r="C8029" s="775" t="s">
        <v>9</v>
      </c>
      <c r="D8029" s="775" t="s">
        <v>177</v>
      </c>
      <c r="E8029" s="775">
        <v>0.12012</v>
      </c>
      <c r="F8029" s="775" t="s">
        <v>3189</v>
      </c>
      <c r="G8029" s="775" t="s">
        <v>7868</v>
      </c>
      <c r="H8029" s="775" t="s">
        <v>7869</v>
      </c>
      <c r="I8029" s="775" t="s">
        <v>7712</v>
      </c>
    </row>
    <row r="8030" spans="1:9">
      <c r="A8030" s="775" t="str">
        <f>Table_wabobpsvr_AzureCalc_AzureCalcRateCard[[#This Row],[ServiceName]]&amp;Table_wabobpsvr_AzureCalc_AzureCalcRateCard[[#This Row],[Price_Level]]&amp;Table_wabobpsvr_AzureCalc_AzureCalcRateCard[[#This Row],[Region]]</f>
        <v>Premium Storage - Files (GB)C3</v>
      </c>
      <c r="B8030" s="775">
        <v>3</v>
      </c>
      <c r="C8030" s="775" t="s">
        <v>9</v>
      </c>
      <c r="D8030" s="775" t="s">
        <v>177</v>
      </c>
      <c r="E8030" s="775">
        <v>0.46446399999999999</v>
      </c>
      <c r="F8030" s="775" t="s">
        <v>4500</v>
      </c>
      <c r="G8030" s="775" t="s">
        <v>7870</v>
      </c>
      <c r="H8030" s="775" t="s">
        <v>7871</v>
      </c>
      <c r="I8030" s="775" t="s">
        <v>7713</v>
      </c>
    </row>
    <row r="8031" spans="1:9">
      <c r="A8031" s="775" t="str">
        <f>Table_wabobpsvr_AzureCalc_AzureCalcRateCard[[#This Row],[ServiceName]]&amp;Table_wabobpsvr_AzureCalc_AzureCalcRateCard[[#This Row],[Price_Level]]&amp;Table_wabobpsvr_AzureCalc_AzureCalcRateCard[[#This Row],[Region]]</f>
        <v>Standard_D14_v2 VM (Windows)C4</v>
      </c>
      <c r="B8031" s="775">
        <v>4</v>
      </c>
      <c r="C8031" s="775" t="s">
        <v>87</v>
      </c>
      <c r="D8031" s="775" t="s">
        <v>177</v>
      </c>
      <c r="E8031" s="775">
        <v>2.2094800000000001</v>
      </c>
      <c r="F8031" s="775" t="s">
        <v>8085</v>
      </c>
      <c r="G8031" s="775" t="s">
        <v>8019</v>
      </c>
      <c r="H8031" s="775" t="s">
        <v>8020</v>
      </c>
      <c r="I8031" s="775" t="s">
        <v>8021</v>
      </c>
    </row>
    <row r="8032" spans="1:9">
      <c r="A8032" s="775" t="str">
        <f>Table_wabobpsvr_AzureCalc_AzureCalcRateCard[[#This Row],[ServiceName]]&amp;Table_wabobpsvr_AzureCalc_AzureCalcRateCard[[#This Row],[Price_Level]]&amp;Table_wabobpsvr_AzureCalc_AzureCalcRateCard[[#This Row],[Region]]</f>
        <v>Standard_D2_v2 VM (Non-Windows)C4</v>
      </c>
      <c r="B8032" s="775">
        <v>4</v>
      </c>
      <c r="C8032" s="775" t="s">
        <v>87</v>
      </c>
      <c r="D8032" s="775" t="s">
        <v>177</v>
      </c>
      <c r="E8032" s="775">
        <v>0.15561</v>
      </c>
      <c r="F8032" s="775" t="s">
        <v>8088</v>
      </c>
      <c r="G8032" s="775" t="s">
        <v>8022</v>
      </c>
      <c r="H8032" s="775" t="s">
        <v>8023</v>
      </c>
      <c r="I8032" s="775" t="s">
        <v>8024</v>
      </c>
    </row>
    <row r="8033" spans="1:9">
      <c r="A8033" s="775" t="str">
        <f>Table_wabobpsvr_AzureCalc_AzureCalcRateCard[[#This Row],[ServiceName]]&amp;Table_wabobpsvr_AzureCalc_AzureCalcRateCard[[#This Row],[Price_Level]]&amp;Table_wabobpsvr_AzureCalc_AzureCalcRateCard[[#This Row],[Region]]</f>
        <v>Standard_D2_v2 VM (Windows)C4</v>
      </c>
      <c r="B8033" s="775">
        <v>4</v>
      </c>
      <c r="C8033" s="775" t="s">
        <v>87</v>
      </c>
      <c r="D8033" s="775" t="s">
        <v>177</v>
      </c>
      <c r="E8033" s="775">
        <v>0.28300999999999998</v>
      </c>
      <c r="F8033" s="775" t="s">
        <v>8078</v>
      </c>
      <c r="G8033" s="775" t="s">
        <v>8025</v>
      </c>
      <c r="H8033" s="775" t="s">
        <v>8026</v>
      </c>
      <c r="I8033" s="775" t="s">
        <v>8027</v>
      </c>
    </row>
    <row r="8034" spans="1:9">
      <c r="A8034" s="775" t="str">
        <f>Table_wabobpsvr_AzureCalc_AzureCalcRateCard[[#This Row],[ServiceName]]&amp;Table_wabobpsvr_AzureCalc_AzureCalcRateCard[[#This Row],[Price_Level]]&amp;Table_wabobpsvr_AzureCalc_AzureCalcRateCard[[#This Row],[Region]]</f>
        <v>Standard_D3_v2 VM (Non-Windows)C4</v>
      </c>
      <c r="B8034" s="775">
        <v>4</v>
      </c>
      <c r="C8034" s="775" t="s">
        <v>87</v>
      </c>
      <c r="D8034" s="775" t="s">
        <v>177</v>
      </c>
      <c r="E8034" s="775">
        <v>0.31122</v>
      </c>
      <c r="F8034" s="775" t="s">
        <v>8087</v>
      </c>
      <c r="G8034" s="775" t="s">
        <v>8028</v>
      </c>
      <c r="H8034" s="775" t="s">
        <v>8029</v>
      </c>
      <c r="I8034" s="775" t="s">
        <v>8030</v>
      </c>
    </row>
    <row r="8035" spans="1:9">
      <c r="A8035" s="1039" t="str">
        <f>Table_wabobpsvr_AzureCalc_AzureCalcRateCard[[#This Row],[ServiceName]]&amp;Table_wabobpsvr_AzureCalc_AzureCalcRateCard[[#This Row],[Price_Level]]&amp;Table_wabobpsvr_AzureCalc_AzureCalcRateCard[[#This Row],[Region]]</f>
        <v>Standard_D3_v2 VM (Windows)C4</v>
      </c>
      <c r="B8035" s="1039">
        <v>4</v>
      </c>
      <c r="C8035" s="1039" t="s">
        <v>87</v>
      </c>
      <c r="D8035" s="1039" t="s">
        <v>177</v>
      </c>
      <c r="E8035" s="1039">
        <v>0.56601999999999997</v>
      </c>
      <c r="F8035" s="1039" t="s">
        <v>8079</v>
      </c>
      <c r="G8035" s="775" t="s">
        <v>8031</v>
      </c>
      <c r="H8035" s="775" t="s">
        <v>8032</v>
      </c>
      <c r="I8035" s="775" t="s">
        <v>8033</v>
      </c>
    </row>
    <row r="8036" spans="1:9">
      <c r="A8036" s="775" t="str">
        <f>Table_wabobpsvr_AzureCalc_AzureCalcRateCard[[#This Row],[ServiceName]]&amp;Table_wabobpsvr_AzureCalc_AzureCalcRateCard[[#This Row],[Price_Level]]&amp;Table_wabobpsvr_AzureCalc_AzureCalcRateCard[[#This Row],[Region]]</f>
        <v>Standard_D4_v2 VM (Non-Windows)C4</v>
      </c>
      <c r="B8036" s="775">
        <v>4</v>
      </c>
      <c r="C8036" s="775" t="s">
        <v>87</v>
      </c>
      <c r="D8036" s="775" t="s">
        <v>177</v>
      </c>
      <c r="E8036" s="775">
        <v>0.62243999999999999</v>
      </c>
      <c r="F8036" s="775" t="s">
        <v>8089</v>
      </c>
      <c r="G8036" s="775" t="s">
        <v>8034</v>
      </c>
      <c r="H8036" s="775" t="s">
        <v>8035</v>
      </c>
      <c r="I8036" s="775" t="s">
        <v>8036</v>
      </c>
    </row>
    <row r="8037" spans="1:9">
      <c r="A8037" s="775" t="str">
        <f>Table_wabobpsvr_AzureCalc_AzureCalcRateCard[[#This Row],[ServiceName]]&amp;Table_wabobpsvr_AzureCalc_AzureCalcRateCard[[#This Row],[Price_Level]]&amp;Table_wabobpsvr_AzureCalc_AzureCalcRateCard[[#This Row],[Region]]</f>
        <v>Standard_D4_v2 VM (Windows)C4</v>
      </c>
      <c r="B8037" s="775">
        <v>4</v>
      </c>
      <c r="C8037" s="775" t="s">
        <v>87</v>
      </c>
      <c r="D8037" s="775" t="s">
        <v>177</v>
      </c>
      <c r="E8037" s="775">
        <v>1.13113</v>
      </c>
      <c r="F8037" s="775" t="s">
        <v>8080</v>
      </c>
      <c r="G8037" s="775" t="s">
        <v>8037</v>
      </c>
      <c r="H8037" s="775" t="s">
        <v>8038</v>
      </c>
      <c r="I8037" s="775" t="s">
        <v>7795</v>
      </c>
    </row>
    <row r="8038" spans="1:9">
      <c r="A8038" s="775" t="str">
        <f>Table_wabobpsvr_AzureCalc_AzureCalcRateCard[[#This Row],[ServiceName]]&amp;Table_wabobpsvr_AzureCalc_AzureCalcRateCard[[#This Row],[Price_Level]]&amp;Table_wabobpsvr_AzureCalc_AzureCalcRateCard[[#This Row],[Region]]</f>
        <v>Standard_D5_v2 VM (Non-Windows)C4</v>
      </c>
      <c r="B8038" s="775">
        <v>4</v>
      </c>
      <c r="C8038" s="775" t="s">
        <v>87</v>
      </c>
      <c r="D8038" s="775" t="s">
        <v>177</v>
      </c>
      <c r="E8038" s="775">
        <v>1.24488</v>
      </c>
      <c r="F8038" s="775" t="s">
        <v>8090</v>
      </c>
      <c r="G8038" s="775" t="s">
        <v>8039</v>
      </c>
      <c r="H8038" s="775" t="s">
        <v>8040</v>
      </c>
      <c r="I8038" s="775" t="s">
        <v>7796</v>
      </c>
    </row>
    <row r="8039" spans="1:9">
      <c r="A8039" s="775" t="str">
        <f>Table_wabobpsvr_AzureCalc_AzureCalcRateCard[[#This Row],[ServiceName]]&amp;Table_wabobpsvr_AzureCalc_AzureCalcRateCard[[#This Row],[Price_Level]]&amp;Table_wabobpsvr_AzureCalc_AzureCalcRateCard[[#This Row],[Region]]</f>
        <v>Standard_D5_v2 VM (Windows)C4</v>
      </c>
      <c r="B8039" s="775">
        <v>4</v>
      </c>
      <c r="C8039" s="775" t="s">
        <v>87</v>
      </c>
      <c r="D8039" s="775" t="s">
        <v>177</v>
      </c>
      <c r="E8039" s="775">
        <v>2.2622599999999999</v>
      </c>
      <c r="F8039" s="775" t="s">
        <v>8081</v>
      </c>
      <c r="G8039" s="775" t="s">
        <v>8041</v>
      </c>
      <c r="H8039" s="775" t="s">
        <v>8042</v>
      </c>
      <c r="I8039" s="775" t="s">
        <v>7797</v>
      </c>
    </row>
    <row r="8040" spans="1:9">
      <c r="A8040" s="1039" t="str">
        <f>Table_wabobpsvr_AzureCalc_AzureCalcRateCard[[#This Row],[ServiceName]]&amp;Table_wabobpsvr_AzureCalc_AzureCalcRateCard[[#This Row],[Price_Level]]&amp;Table_wabobpsvr_AzureCalc_AzureCalcRateCard[[#This Row],[Region]]</f>
        <v>Standard_D2_v2 Cloud ServicesMOSP1</v>
      </c>
      <c r="B8040" s="1039">
        <v>1</v>
      </c>
      <c r="C8040" s="1039" t="s">
        <v>87</v>
      </c>
      <c r="D8040" s="1039" t="s">
        <v>606</v>
      </c>
      <c r="E8040" s="1039">
        <v>0.28899999999999998</v>
      </c>
      <c r="F8040" s="1039" t="s">
        <v>8227</v>
      </c>
      <c r="G8040" s="775"/>
      <c r="H8040" s="775"/>
      <c r="I8040" s="775" t="s">
        <v>8329</v>
      </c>
    </row>
    <row r="8041" spans="1:9">
      <c r="A8041" s="775" t="str">
        <f>Table_wabobpsvr_AzureCalc_AzureCalcRateCard[[#This Row],[ServiceName]]&amp;Table_wabobpsvr_AzureCalc_AzureCalcRateCard[[#This Row],[Price_Level]]&amp;Table_wabobpsvr_AzureCalc_AzureCalcRateCard[[#This Row],[Region]]</f>
        <v>Standard_D2_v2 Cloud ServicesA1</v>
      </c>
      <c r="B8041" s="775">
        <v>1</v>
      </c>
      <c r="C8041" s="775" t="s">
        <v>87</v>
      </c>
      <c r="D8041" s="775" t="s">
        <v>174</v>
      </c>
      <c r="E8041" s="775">
        <v>0.28033000000000002</v>
      </c>
      <c r="F8041" s="775" t="s">
        <v>8227</v>
      </c>
      <c r="G8041" s="775" t="s">
        <v>4235</v>
      </c>
      <c r="H8041" s="775" t="s">
        <v>4235</v>
      </c>
      <c r="I8041" s="775" t="s">
        <v>8329</v>
      </c>
    </row>
    <row r="8042" spans="1:9">
      <c r="A8042" s="775" t="str">
        <f>Table_wabobpsvr_AzureCalc_AzureCalcRateCard[[#This Row],[ServiceName]]&amp;Table_wabobpsvr_AzureCalc_AzureCalcRateCard[[#This Row],[Price_Level]]&amp;Table_wabobpsvr_AzureCalc_AzureCalcRateCard[[#This Row],[Region]]</f>
        <v>Standard_D2_v2 Cloud ServicesB1</v>
      </c>
      <c r="B8042" s="775">
        <v>1</v>
      </c>
      <c r="C8042" s="775" t="s">
        <v>87</v>
      </c>
      <c r="D8042" s="775" t="s">
        <v>175</v>
      </c>
      <c r="E8042" s="775">
        <v>0.27166000000000001</v>
      </c>
      <c r="F8042" s="775" t="s">
        <v>8227</v>
      </c>
      <c r="G8042" s="775" t="s">
        <v>4235</v>
      </c>
      <c r="H8042" s="775" t="s">
        <v>4235</v>
      </c>
      <c r="I8042" s="775" t="s">
        <v>8329</v>
      </c>
    </row>
    <row r="8043" spans="1:9">
      <c r="A8043" s="775" t="str">
        <f>Table_wabobpsvr_AzureCalc_AzureCalcRateCard[[#This Row],[ServiceName]]&amp;Table_wabobpsvr_AzureCalc_AzureCalcRateCard[[#This Row],[Price_Level]]&amp;Table_wabobpsvr_AzureCalc_AzureCalcRateCard[[#This Row],[Region]]</f>
        <v>Standard_D2_v2 Cloud ServicesC1</v>
      </c>
      <c r="B8043" s="775">
        <v>1</v>
      </c>
      <c r="C8043" s="775" t="s">
        <v>87</v>
      </c>
      <c r="D8043" s="775" t="s">
        <v>177</v>
      </c>
      <c r="E8043" s="775">
        <v>0.26299</v>
      </c>
      <c r="F8043" s="775" t="s">
        <v>8227</v>
      </c>
      <c r="G8043" s="775" t="s">
        <v>4235</v>
      </c>
      <c r="H8043" s="775" t="s">
        <v>4235</v>
      </c>
      <c r="I8043" s="775" t="s">
        <v>8329</v>
      </c>
    </row>
    <row r="8044" spans="1:9">
      <c r="A8044" s="775" t="str">
        <f>Table_wabobpsvr_AzureCalc_AzureCalcRateCard[[#This Row],[ServiceName]]&amp;Table_wabobpsvr_AzureCalc_AzureCalcRateCard[[#This Row],[Price_Level]]&amp;Table_wabobpsvr_AzureCalc_AzureCalcRateCard[[#This Row],[Region]]</f>
        <v>Standard_D2_v2 Cloud ServicesD1</v>
      </c>
      <c r="B8044" s="775">
        <v>1</v>
      </c>
      <c r="C8044" s="775" t="s">
        <v>87</v>
      </c>
      <c r="D8044" s="775" t="s">
        <v>176</v>
      </c>
      <c r="E8044" s="775">
        <v>0.25431999999999999</v>
      </c>
      <c r="F8044" s="775" t="s">
        <v>8227</v>
      </c>
      <c r="G8044" s="775" t="s">
        <v>4235</v>
      </c>
      <c r="H8044" s="775" t="s">
        <v>4235</v>
      </c>
      <c r="I8044" s="775" t="s">
        <v>8329</v>
      </c>
    </row>
    <row r="8045" spans="1:9">
      <c r="A8045" s="1039" t="str">
        <f>Table_wabobpsvr_AzureCalc_AzureCalcRateCard[[#This Row],[ServiceName]]&amp;Table_wabobpsvr_AzureCalc_AzureCalcRateCard[[#This Row],[Price_Level]]&amp;Table_wabobpsvr_AzureCalc_AzureCalcRateCard[[#This Row],[Region]]</f>
        <v>Standard_D3_v2 Cloud ServicesMOSP1</v>
      </c>
      <c r="B8045" s="1039">
        <v>1</v>
      </c>
      <c r="C8045" s="1039" t="s">
        <v>87</v>
      </c>
      <c r="D8045" s="1039" t="s">
        <v>606</v>
      </c>
      <c r="E8045" s="1039">
        <v>0.57699999999999996</v>
      </c>
      <c r="F8045" s="1039" t="s">
        <v>8229</v>
      </c>
      <c r="G8045" s="775"/>
      <c r="H8045" s="775"/>
      <c r="I8045" s="775" t="s">
        <v>8330</v>
      </c>
    </row>
    <row r="8046" spans="1:9">
      <c r="A8046" s="775" t="str">
        <f>Table_wabobpsvr_AzureCalc_AzureCalcRateCard[[#This Row],[ServiceName]]&amp;Table_wabobpsvr_AzureCalc_AzureCalcRateCard[[#This Row],[Price_Level]]&amp;Table_wabobpsvr_AzureCalc_AzureCalcRateCard[[#This Row],[Region]]</f>
        <v>Standard_D3_v2 Cloud ServicesA1</v>
      </c>
      <c r="B8046" s="775">
        <v>1</v>
      </c>
      <c r="C8046" s="775" t="s">
        <v>87</v>
      </c>
      <c r="D8046" s="775" t="s">
        <v>174</v>
      </c>
      <c r="E8046" s="775">
        <v>0.55969000000000002</v>
      </c>
      <c r="F8046" s="775" t="s">
        <v>8229</v>
      </c>
      <c r="G8046" s="775" t="s">
        <v>4235</v>
      </c>
      <c r="H8046" s="775" t="s">
        <v>4235</v>
      </c>
      <c r="I8046" s="775" t="s">
        <v>8330</v>
      </c>
    </row>
    <row r="8047" spans="1:9">
      <c r="A8047" s="775" t="str">
        <f>Table_wabobpsvr_AzureCalc_AzureCalcRateCard[[#This Row],[ServiceName]]&amp;Table_wabobpsvr_AzureCalc_AzureCalcRateCard[[#This Row],[Price_Level]]&amp;Table_wabobpsvr_AzureCalc_AzureCalcRateCard[[#This Row],[Region]]</f>
        <v>Standard_D13_v2 Cloud ServicesA15</v>
      </c>
      <c r="B8047" s="775">
        <v>15</v>
      </c>
      <c r="C8047" s="775" t="s">
        <v>87</v>
      </c>
      <c r="D8047" s="775" t="s">
        <v>174</v>
      </c>
      <c r="E8047" s="775">
        <v>1.2532399999999999</v>
      </c>
      <c r="F8047" s="775" t="s">
        <v>8206</v>
      </c>
      <c r="G8047" s="775" t="s">
        <v>4235</v>
      </c>
      <c r="H8047" s="775" t="s">
        <v>4235</v>
      </c>
      <c r="I8047" s="775" t="s">
        <v>8328</v>
      </c>
    </row>
    <row r="8048" spans="1:9">
      <c r="A8048" s="775" t="str">
        <f>Table_wabobpsvr_AzureCalc_AzureCalcRateCard[[#This Row],[ServiceName]]&amp;Table_wabobpsvr_AzureCalc_AzureCalcRateCard[[#This Row],[Price_Level]]&amp;Table_wabobpsvr_AzureCalc_AzureCalcRateCard[[#This Row],[Region]]</f>
        <v>Standard_D13_v2 Cloud ServicesB15</v>
      </c>
      <c r="B8048" s="775">
        <v>15</v>
      </c>
      <c r="C8048" s="775" t="s">
        <v>87</v>
      </c>
      <c r="D8048" s="775" t="s">
        <v>175</v>
      </c>
      <c r="E8048" s="775">
        <v>1.21448</v>
      </c>
      <c r="F8048" s="775" t="s">
        <v>8206</v>
      </c>
      <c r="G8048" s="775" t="s">
        <v>4235</v>
      </c>
      <c r="H8048" s="775" t="s">
        <v>4235</v>
      </c>
      <c r="I8048" s="775" t="s">
        <v>8328</v>
      </c>
    </row>
    <row r="8049" spans="1:9">
      <c r="A8049" s="775" t="str">
        <f>Table_wabobpsvr_AzureCalc_AzureCalcRateCard[[#This Row],[ServiceName]]&amp;Table_wabobpsvr_AzureCalc_AzureCalcRateCard[[#This Row],[Price_Level]]&amp;Table_wabobpsvr_AzureCalc_AzureCalcRateCard[[#This Row],[Region]]</f>
        <v>Standard_D13_v2 Cloud ServicesC15</v>
      </c>
      <c r="B8049" s="775">
        <v>15</v>
      </c>
      <c r="C8049" s="775" t="s">
        <v>87</v>
      </c>
      <c r="D8049" s="775" t="s">
        <v>177</v>
      </c>
      <c r="E8049" s="775">
        <v>1.1757200000000001</v>
      </c>
      <c r="F8049" s="775" t="s">
        <v>8206</v>
      </c>
      <c r="G8049" s="775" t="s">
        <v>4235</v>
      </c>
      <c r="H8049" s="775" t="s">
        <v>4235</v>
      </c>
      <c r="I8049" s="775" t="s">
        <v>8328</v>
      </c>
    </row>
    <row r="8050" spans="1:9">
      <c r="A8050" s="1039" t="str">
        <f>Table_wabobpsvr_AzureCalc_AzureCalcRateCard[[#This Row],[ServiceName]]&amp;Table_wabobpsvr_AzureCalc_AzureCalcRateCard[[#This Row],[Price_Level]]&amp;Table_wabobpsvr_AzureCalc_AzureCalcRateCard[[#This Row],[Region]]</f>
        <v>Standard_D13_v2 Cloud ServicesD15</v>
      </c>
      <c r="B8050" s="1039">
        <v>15</v>
      </c>
      <c r="C8050" s="1039" t="s">
        <v>87</v>
      </c>
      <c r="D8050" s="1039" t="s">
        <v>176</v>
      </c>
      <c r="E8050" s="1039">
        <v>1.13696</v>
      </c>
      <c r="F8050" s="1039" t="s">
        <v>8206</v>
      </c>
      <c r="G8050" s="775" t="s">
        <v>4235</v>
      </c>
      <c r="H8050" s="775" t="s">
        <v>4235</v>
      </c>
      <c r="I8050" s="775" t="s">
        <v>8328</v>
      </c>
    </row>
    <row r="8051" spans="1:9">
      <c r="A8051" s="775" t="str">
        <f>Table_wabobpsvr_AzureCalc_AzureCalcRateCard[[#This Row],[ServiceName]]&amp;Table_wabobpsvr_AzureCalc_AzureCalcRateCard[[#This Row],[Price_Level]]&amp;Table_wabobpsvr_AzureCalc_AzureCalcRateCard[[#This Row],[Region]]</f>
        <v>Standard_D14_v2 Cloud ServicesMOSP15</v>
      </c>
      <c r="B8051" s="775">
        <v>15</v>
      </c>
      <c r="C8051" s="775" t="s">
        <v>87</v>
      </c>
      <c r="D8051" s="775" t="s">
        <v>606</v>
      </c>
      <c r="E8051" s="775">
        <v>2.4470000000000001</v>
      </c>
      <c r="F8051" s="775" t="s">
        <v>8209</v>
      </c>
      <c r="G8051" s="775"/>
      <c r="H8051" s="775"/>
      <c r="I8051" s="775" t="s">
        <v>8331</v>
      </c>
    </row>
    <row r="8052" spans="1:9">
      <c r="A8052" s="775" t="str">
        <f>Table_wabobpsvr_AzureCalc_AzureCalcRateCard[[#This Row],[ServiceName]]&amp;Table_wabobpsvr_AzureCalc_AzureCalcRateCard[[#This Row],[Price_Level]]&amp;Table_wabobpsvr_AzureCalc_AzureCalcRateCard[[#This Row],[Region]]</f>
        <v>Standard_D14_v2 Cloud ServicesA15</v>
      </c>
      <c r="B8052" s="775">
        <v>15</v>
      </c>
      <c r="C8052" s="775" t="s">
        <v>87</v>
      </c>
      <c r="D8052" s="775" t="s">
        <v>174</v>
      </c>
      <c r="E8052" s="775">
        <v>2.3735900000000001</v>
      </c>
      <c r="F8052" s="775" t="s">
        <v>8209</v>
      </c>
      <c r="G8052" s="775" t="s">
        <v>4235</v>
      </c>
      <c r="H8052" s="775" t="s">
        <v>4235</v>
      </c>
      <c r="I8052" s="775" t="s">
        <v>8331</v>
      </c>
    </row>
    <row r="8053" spans="1:9">
      <c r="A8053" s="775" t="str">
        <f>Table_wabobpsvr_AzureCalc_AzureCalcRateCard[[#This Row],[ServiceName]]&amp;Table_wabobpsvr_AzureCalc_AzureCalcRateCard[[#This Row],[Price_Level]]&amp;Table_wabobpsvr_AzureCalc_AzureCalcRateCard[[#This Row],[Region]]</f>
        <v>Standard_D14_v2 Cloud ServicesB15</v>
      </c>
      <c r="B8053" s="775">
        <v>15</v>
      </c>
      <c r="C8053" s="775" t="s">
        <v>87</v>
      </c>
      <c r="D8053" s="775" t="s">
        <v>175</v>
      </c>
      <c r="E8053" s="775">
        <v>2.3001800000000001</v>
      </c>
      <c r="F8053" s="775" t="s">
        <v>8209</v>
      </c>
      <c r="G8053" s="775" t="s">
        <v>4235</v>
      </c>
      <c r="H8053" s="775" t="s">
        <v>4235</v>
      </c>
      <c r="I8053" s="775" t="s">
        <v>8331</v>
      </c>
    </row>
    <row r="8054" spans="1:9">
      <c r="A8054" s="775" t="str">
        <f>Table_wabobpsvr_AzureCalc_AzureCalcRateCard[[#This Row],[ServiceName]]&amp;Table_wabobpsvr_AzureCalc_AzureCalcRateCard[[#This Row],[Price_Level]]&amp;Table_wabobpsvr_AzureCalc_AzureCalcRateCard[[#This Row],[Region]]</f>
        <v>Standard_D14_v2 Cloud ServicesC15</v>
      </c>
      <c r="B8054" s="775">
        <v>15</v>
      </c>
      <c r="C8054" s="775" t="s">
        <v>87</v>
      </c>
      <c r="D8054" s="775" t="s">
        <v>177</v>
      </c>
      <c r="E8054" s="775">
        <v>2.2267700000000001</v>
      </c>
      <c r="F8054" s="775" t="s">
        <v>8209</v>
      </c>
      <c r="G8054" s="775" t="s">
        <v>4235</v>
      </c>
      <c r="H8054" s="775" t="s">
        <v>4235</v>
      </c>
      <c r="I8054" s="775" t="s">
        <v>8331</v>
      </c>
    </row>
    <row r="8055" spans="1:9">
      <c r="A8055" s="1039" t="str">
        <f>Table_wabobpsvr_AzureCalc_AzureCalcRateCard[[#This Row],[ServiceName]]&amp;Table_wabobpsvr_AzureCalc_AzureCalcRateCard[[#This Row],[Price_Level]]&amp;Table_wabobpsvr_AzureCalc_AzureCalcRateCard[[#This Row],[Region]]</f>
        <v>Standard_D14_v2 Cloud ServicesD15</v>
      </c>
      <c r="B8055" s="1039">
        <v>15</v>
      </c>
      <c r="C8055" s="1039" t="s">
        <v>87</v>
      </c>
      <c r="D8055" s="1039" t="s">
        <v>176</v>
      </c>
      <c r="E8055" s="1039">
        <v>2.1533600000000002</v>
      </c>
      <c r="F8055" s="1039" t="s">
        <v>8209</v>
      </c>
      <c r="G8055" s="775" t="s">
        <v>4235</v>
      </c>
      <c r="H8055" s="775" t="s">
        <v>4235</v>
      </c>
      <c r="I8055" s="775" t="s">
        <v>8331</v>
      </c>
    </row>
    <row r="8056" spans="1:9">
      <c r="A8056" s="775" t="str">
        <f>Table_wabobpsvr_AzureCalc_AzureCalcRateCard[[#This Row],[ServiceName]]&amp;Table_wabobpsvr_AzureCalc_AzureCalcRateCard[[#This Row],[Price_Level]]&amp;Table_wabobpsvr_AzureCalc_AzureCalcRateCard[[#This Row],[Region]]</f>
        <v>Standard_D12_v2 Cloud ServicesD7</v>
      </c>
      <c r="B8056" s="775">
        <v>7</v>
      </c>
      <c r="C8056" s="775" t="s">
        <v>87</v>
      </c>
      <c r="D8056" s="775" t="s">
        <v>176</v>
      </c>
      <c r="E8056" s="775">
        <v>0.52800000000000002</v>
      </c>
      <c r="F8056" s="775" t="s">
        <v>8196</v>
      </c>
      <c r="G8056" s="775" t="s">
        <v>4235</v>
      </c>
      <c r="H8056" s="775" t="s">
        <v>4235</v>
      </c>
      <c r="I8056" s="775" t="s">
        <v>8320</v>
      </c>
    </row>
    <row r="8057" spans="1:9">
      <c r="A8057" s="775" t="str">
        <f>Table_wabobpsvr_AzureCalc_AzureCalcRateCard[[#This Row],[ServiceName]]&amp;Table_wabobpsvr_AzureCalc_AzureCalcRateCard[[#This Row],[Price_Level]]&amp;Table_wabobpsvr_AzureCalc_AzureCalcRateCard[[#This Row],[Region]]</f>
        <v>Standard_D13_v2 Cloud ServicesMOSP7</v>
      </c>
      <c r="B8057" s="775">
        <v>7</v>
      </c>
      <c r="C8057" s="775" t="s">
        <v>87</v>
      </c>
      <c r="D8057" s="775" t="s">
        <v>606</v>
      </c>
      <c r="E8057" s="775">
        <v>1.08</v>
      </c>
      <c r="F8057" s="775" t="s">
        <v>8206</v>
      </c>
      <c r="G8057" s="775"/>
      <c r="H8057" s="775"/>
      <c r="I8057" s="775" t="s">
        <v>8332</v>
      </c>
    </row>
    <row r="8058" spans="1:9">
      <c r="A8058" s="775" t="str">
        <f>Table_wabobpsvr_AzureCalc_AzureCalcRateCard[[#This Row],[ServiceName]]&amp;Table_wabobpsvr_AzureCalc_AzureCalcRateCard[[#This Row],[Price_Level]]&amp;Table_wabobpsvr_AzureCalc_AzureCalcRateCard[[#This Row],[Region]]</f>
        <v>Standard_D13_v2 Cloud ServicesA7</v>
      </c>
      <c r="B8058" s="775">
        <v>7</v>
      </c>
      <c r="C8058" s="775" t="s">
        <v>87</v>
      </c>
      <c r="D8058" s="775" t="s">
        <v>174</v>
      </c>
      <c r="E8058" s="775">
        <v>1.0476000000000001</v>
      </c>
      <c r="F8058" s="775" t="s">
        <v>8206</v>
      </c>
      <c r="G8058" s="775" t="s">
        <v>4235</v>
      </c>
      <c r="H8058" s="775" t="s">
        <v>4235</v>
      </c>
      <c r="I8058" s="775" t="s">
        <v>8332</v>
      </c>
    </row>
    <row r="8059" spans="1:9">
      <c r="A8059" s="775" t="str">
        <f>Table_wabobpsvr_AzureCalc_AzureCalcRateCard[[#This Row],[ServiceName]]&amp;Table_wabobpsvr_AzureCalc_AzureCalcRateCard[[#This Row],[Price_Level]]&amp;Table_wabobpsvr_AzureCalc_AzureCalcRateCard[[#This Row],[Region]]</f>
        <v>Standard_D13_v2 Cloud ServicesB7</v>
      </c>
      <c r="B8059" s="775">
        <v>7</v>
      </c>
      <c r="C8059" s="775" t="s">
        <v>87</v>
      </c>
      <c r="D8059" s="775" t="s">
        <v>175</v>
      </c>
      <c r="E8059" s="775">
        <v>1.0152000000000001</v>
      </c>
      <c r="F8059" s="775" t="s">
        <v>8206</v>
      </c>
      <c r="G8059" s="775" t="s">
        <v>4235</v>
      </c>
      <c r="H8059" s="775" t="s">
        <v>4235</v>
      </c>
      <c r="I8059" s="775" t="s">
        <v>8332</v>
      </c>
    </row>
    <row r="8060" spans="1:9">
      <c r="A8060" s="775" t="str">
        <f>Table_wabobpsvr_AzureCalc_AzureCalcRateCard[[#This Row],[ServiceName]]&amp;Table_wabobpsvr_AzureCalc_AzureCalcRateCard[[#This Row],[Price_Level]]&amp;Table_wabobpsvr_AzureCalc_AzureCalcRateCard[[#This Row],[Region]]</f>
        <v>Standard_D13_v2 Cloud ServicesC7</v>
      </c>
      <c r="B8060" s="775">
        <v>7</v>
      </c>
      <c r="C8060" s="775" t="s">
        <v>87</v>
      </c>
      <c r="D8060" s="775" t="s">
        <v>177</v>
      </c>
      <c r="E8060" s="775">
        <v>0.98280000000000001</v>
      </c>
      <c r="F8060" s="775" t="s">
        <v>8206</v>
      </c>
      <c r="G8060" s="775" t="s">
        <v>4235</v>
      </c>
      <c r="H8060" s="775" t="s">
        <v>4235</v>
      </c>
      <c r="I8060" s="775" t="s">
        <v>8332</v>
      </c>
    </row>
    <row r="8061" spans="1:9">
      <c r="A8061" s="775" t="str">
        <f>Table_wabobpsvr_AzureCalc_AzureCalcRateCard[[#This Row],[ServiceName]]&amp;Table_wabobpsvr_AzureCalc_AzureCalcRateCard[[#This Row],[Price_Level]]&amp;Table_wabobpsvr_AzureCalc_AzureCalcRateCard[[#This Row],[Region]]</f>
        <v>Standard_D13_v2 Cloud ServicesD7</v>
      </c>
      <c r="B8061" s="775">
        <v>7</v>
      </c>
      <c r="C8061" s="775" t="s">
        <v>87</v>
      </c>
      <c r="D8061" s="775" t="s">
        <v>176</v>
      </c>
      <c r="E8061" s="775">
        <v>0.95040000000000002</v>
      </c>
      <c r="F8061" s="775" t="s">
        <v>8206</v>
      </c>
      <c r="G8061" s="775" t="s">
        <v>4235</v>
      </c>
      <c r="H8061" s="775" t="s">
        <v>4235</v>
      </c>
      <c r="I8061" s="775" t="s">
        <v>8332</v>
      </c>
    </row>
    <row r="8062" spans="1:9">
      <c r="A8062" s="775" t="str">
        <f>Table_wabobpsvr_AzureCalc_AzureCalcRateCard[[#This Row],[ServiceName]]&amp;Table_wabobpsvr_AzureCalc_AzureCalcRateCard[[#This Row],[Price_Level]]&amp;Table_wabobpsvr_AzureCalc_AzureCalcRateCard[[#This Row],[Region]]</f>
        <v>Standard_D14_v2 Cloud ServicesMOSP7</v>
      </c>
      <c r="B8062" s="775">
        <v>7</v>
      </c>
      <c r="C8062" s="775" t="s">
        <v>87</v>
      </c>
      <c r="D8062" s="775" t="s">
        <v>606</v>
      </c>
      <c r="E8062" s="775">
        <v>1.944</v>
      </c>
      <c r="F8062" s="775" t="s">
        <v>8209</v>
      </c>
      <c r="G8062" s="775"/>
      <c r="H8062" s="775"/>
      <c r="I8062" s="775" t="s">
        <v>8333</v>
      </c>
    </row>
    <row r="8063" spans="1:9">
      <c r="A8063" s="775" t="str">
        <f>Table_wabobpsvr_AzureCalc_AzureCalcRateCard[[#This Row],[ServiceName]]&amp;Table_wabobpsvr_AzureCalc_AzureCalcRateCard[[#This Row],[Price_Level]]&amp;Table_wabobpsvr_AzureCalc_AzureCalcRateCard[[#This Row],[Region]]</f>
        <v>Standard_D14_v2 Cloud ServicesA7</v>
      </c>
      <c r="B8063" s="775">
        <v>7</v>
      </c>
      <c r="C8063" s="775" t="s">
        <v>87</v>
      </c>
      <c r="D8063" s="775" t="s">
        <v>174</v>
      </c>
      <c r="E8063" s="775">
        <v>1.88568</v>
      </c>
      <c r="F8063" s="775" t="s">
        <v>8209</v>
      </c>
      <c r="G8063" s="775" t="s">
        <v>4235</v>
      </c>
      <c r="H8063" s="775" t="s">
        <v>4235</v>
      </c>
      <c r="I8063" s="775" t="s">
        <v>8333</v>
      </c>
    </row>
    <row r="8064" spans="1:9">
      <c r="A8064" s="775" t="str">
        <f>Table_wabobpsvr_AzureCalc_AzureCalcRateCard[[#This Row],[ServiceName]]&amp;Table_wabobpsvr_AzureCalc_AzureCalcRateCard[[#This Row],[Price_Level]]&amp;Table_wabobpsvr_AzureCalc_AzureCalcRateCard[[#This Row],[Region]]</f>
        <v>Standard_D14_v2 Cloud ServicesB7</v>
      </c>
      <c r="B8064" s="775">
        <v>7</v>
      </c>
      <c r="C8064" s="775" t="s">
        <v>87</v>
      </c>
      <c r="D8064" s="775" t="s">
        <v>175</v>
      </c>
      <c r="E8064" s="775">
        <v>1.8273600000000001</v>
      </c>
      <c r="F8064" s="775" t="s">
        <v>8209</v>
      </c>
      <c r="G8064" s="775" t="s">
        <v>4235</v>
      </c>
      <c r="H8064" s="775" t="s">
        <v>4235</v>
      </c>
      <c r="I8064" s="775" t="s">
        <v>8333</v>
      </c>
    </row>
    <row r="8065" spans="1:9">
      <c r="A8065" s="775" t="str">
        <f>Table_wabobpsvr_AzureCalc_AzureCalcRateCard[[#This Row],[ServiceName]]&amp;Table_wabobpsvr_AzureCalc_AzureCalcRateCard[[#This Row],[Price_Level]]&amp;Table_wabobpsvr_AzureCalc_AzureCalcRateCard[[#This Row],[Region]]</f>
        <v>Standard_D12_v2 VM (Non-Windows)B8</v>
      </c>
      <c r="B8065" s="775">
        <v>8</v>
      </c>
      <c r="C8065" s="775" t="s">
        <v>87</v>
      </c>
      <c r="D8065" s="775" t="s">
        <v>175</v>
      </c>
      <c r="E8065" s="775">
        <v>0.42205999999999999</v>
      </c>
      <c r="F8065" s="775" t="s">
        <v>8092</v>
      </c>
      <c r="G8065" s="775" t="s">
        <v>4235</v>
      </c>
      <c r="H8065" s="775" t="s">
        <v>4235</v>
      </c>
      <c r="I8065" s="775" t="s">
        <v>7836</v>
      </c>
    </row>
    <row r="8066" spans="1:9">
      <c r="A8066" s="775" t="str">
        <f>Table_wabobpsvr_AzureCalc_AzureCalcRateCard[[#This Row],[ServiceName]]&amp;Table_wabobpsvr_AzureCalc_AzureCalcRateCard[[#This Row],[Price_Level]]&amp;Table_wabobpsvr_AzureCalc_AzureCalcRateCard[[#This Row],[Region]]</f>
        <v>Standard_D12_v2 VM (Non-Windows)C8</v>
      </c>
      <c r="B8066" s="775">
        <v>8</v>
      </c>
      <c r="C8066" s="775" t="s">
        <v>87</v>
      </c>
      <c r="D8066" s="775" t="s">
        <v>177</v>
      </c>
      <c r="E8066" s="775">
        <v>0.40859000000000001</v>
      </c>
      <c r="F8066" s="775" t="s">
        <v>8092</v>
      </c>
      <c r="G8066" s="775" t="s">
        <v>4235</v>
      </c>
      <c r="H8066" s="775" t="s">
        <v>4235</v>
      </c>
      <c r="I8066" s="775" t="s">
        <v>7836</v>
      </c>
    </row>
    <row r="8067" spans="1:9">
      <c r="A8067" s="775" t="str">
        <f>Table_wabobpsvr_AzureCalc_AzureCalcRateCard[[#This Row],[ServiceName]]&amp;Table_wabobpsvr_AzureCalc_AzureCalcRateCard[[#This Row],[Price_Level]]&amp;Table_wabobpsvr_AzureCalc_AzureCalcRateCard[[#This Row],[Region]]</f>
        <v>Standard_D12_v2 VM (Non-Windows)D8</v>
      </c>
      <c r="B8067" s="775">
        <v>8</v>
      </c>
      <c r="C8067" s="775" t="s">
        <v>87</v>
      </c>
      <c r="D8067" s="775" t="s">
        <v>176</v>
      </c>
      <c r="E8067" s="775">
        <v>0.39512000000000003</v>
      </c>
      <c r="F8067" s="775" t="s">
        <v>8092</v>
      </c>
      <c r="G8067" s="775" t="s">
        <v>4235</v>
      </c>
      <c r="H8067" s="775" t="s">
        <v>4235</v>
      </c>
      <c r="I8067" s="775" t="s">
        <v>7836</v>
      </c>
    </row>
    <row r="8068" spans="1:9">
      <c r="A8068" s="775" t="str">
        <f>Table_wabobpsvr_AzureCalc_AzureCalcRateCard[[#This Row],[ServiceName]]&amp;Table_wabobpsvr_AzureCalc_AzureCalcRateCard[[#This Row],[Price_Level]]&amp;Table_wabobpsvr_AzureCalc_AzureCalcRateCard[[#This Row],[Region]]</f>
        <v>Standard_D12_v2 VM (Windows)MOSP8</v>
      </c>
      <c r="B8068" s="775">
        <v>8</v>
      </c>
      <c r="C8068" s="775" t="s">
        <v>87</v>
      </c>
      <c r="D8068" s="775" t="s">
        <v>606</v>
      </c>
      <c r="E8068" s="775">
        <v>0.69</v>
      </c>
      <c r="F8068" s="775" t="s">
        <v>8083</v>
      </c>
      <c r="G8068" s="775"/>
      <c r="H8068" s="775"/>
      <c r="I8068" s="775" t="s">
        <v>7837</v>
      </c>
    </row>
    <row r="8069" spans="1:9">
      <c r="A8069" s="775" t="str">
        <f>Table_wabobpsvr_AzureCalc_AzureCalcRateCard[[#This Row],[ServiceName]]&amp;Table_wabobpsvr_AzureCalc_AzureCalcRateCard[[#This Row],[Price_Level]]&amp;Table_wabobpsvr_AzureCalc_AzureCalcRateCard[[#This Row],[Region]]</f>
        <v>Standard_D12_v2 VM (Windows)A8</v>
      </c>
      <c r="B8069" s="775">
        <v>8</v>
      </c>
      <c r="C8069" s="775" t="s">
        <v>87</v>
      </c>
      <c r="D8069" s="775" t="s">
        <v>174</v>
      </c>
      <c r="E8069" s="775">
        <v>0.66930000000000001</v>
      </c>
      <c r="F8069" s="775" t="s">
        <v>8083</v>
      </c>
      <c r="G8069" s="775" t="s">
        <v>4235</v>
      </c>
      <c r="H8069" s="775" t="s">
        <v>4235</v>
      </c>
      <c r="I8069" s="775" t="s">
        <v>7837</v>
      </c>
    </row>
    <row r="8070" spans="1:9">
      <c r="A8070" s="775" t="str">
        <f>Table_wabobpsvr_AzureCalc_AzureCalcRateCard[[#This Row],[ServiceName]]&amp;Table_wabobpsvr_AzureCalc_AzureCalcRateCard[[#This Row],[Price_Level]]&amp;Table_wabobpsvr_AzureCalc_AzureCalcRateCard[[#This Row],[Region]]</f>
        <v>Standard_D12_v2 VM (Windows)B8</v>
      </c>
      <c r="B8070" s="775">
        <v>8</v>
      </c>
      <c r="C8070" s="775" t="s">
        <v>87</v>
      </c>
      <c r="D8070" s="775" t="s">
        <v>175</v>
      </c>
      <c r="E8070" s="775">
        <v>0.64859999999999995</v>
      </c>
      <c r="F8070" s="775" t="s">
        <v>8083</v>
      </c>
      <c r="G8070" s="775" t="s">
        <v>4235</v>
      </c>
      <c r="H8070" s="775" t="s">
        <v>4235</v>
      </c>
      <c r="I8070" s="775" t="s">
        <v>7837</v>
      </c>
    </row>
    <row r="8071" spans="1:9">
      <c r="A8071" s="775" t="str">
        <f>Table_wabobpsvr_AzureCalc_AzureCalcRateCard[[#This Row],[ServiceName]]&amp;Table_wabobpsvr_AzureCalc_AzureCalcRateCard[[#This Row],[Price_Level]]&amp;Table_wabobpsvr_AzureCalc_AzureCalcRateCard[[#This Row],[Region]]</f>
        <v>Standard_D12_v2 VM (Windows)C8</v>
      </c>
      <c r="B8071" s="775">
        <v>8</v>
      </c>
      <c r="C8071" s="775" t="s">
        <v>87</v>
      </c>
      <c r="D8071" s="775" t="s">
        <v>177</v>
      </c>
      <c r="E8071" s="775">
        <v>0.62790000000000001</v>
      </c>
      <c r="F8071" s="775" t="s">
        <v>8083</v>
      </c>
      <c r="G8071" s="775" t="s">
        <v>4235</v>
      </c>
      <c r="H8071" s="775" t="s">
        <v>4235</v>
      </c>
      <c r="I8071" s="775" t="s">
        <v>7837</v>
      </c>
    </row>
    <row r="8072" spans="1:9">
      <c r="A8072" s="775" t="str">
        <f>Table_wabobpsvr_AzureCalc_AzureCalcRateCard[[#This Row],[ServiceName]]&amp;Table_wabobpsvr_AzureCalc_AzureCalcRateCard[[#This Row],[Price_Level]]&amp;Table_wabobpsvr_AzureCalc_AzureCalcRateCard[[#This Row],[Region]]</f>
        <v>Standard_D12_v2 VM (Windows)D8</v>
      </c>
      <c r="B8072" s="775">
        <v>8</v>
      </c>
      <c r="C8072" s="775" t="s">
        <v>87</v>
      </c>
      <c r="D8072" s="775" t="s">
        <v>176</v>
      </c>
      <c r="E8072" s="775">
        <v>0.60719999999999996</v>
      </c>
      <c r="F8072" s="775" t="s">
        <v>8083</v>
      </c>
      <c r="G8072" s="775" t="s">
        <v>4235</v>
      </c>
      <c r="H8072" s="775" t="s">
        <v>4235</v>
      </c>
      <c r="I8072" s="775" t="s">
        <v>7837</v>
      </c>
    </row>
    <row r="8073" spans="1:9">
      <c r="A8073" s="775" t="str">
        <f>Table_wabobpsvr_AzureCalc_AzureCalcRateCard[[#This Row],[ServiceName]]&amp;Table_wabobpsvr_AzureCalc_AzureCalcRateCard[[#This Row],[Price_Level]]&amp;Table_wabobpsvr_AzureCalc_AzureCalcRateCard[[#This Row],[Region]]</f>
        <v>Standard_D13_v2 VM (Non-Windows)MOSP8</v>
      </c>
      <c r="B8073" s="775">
        <v>8</v>
      </c>
      <c r="C8073" s="775" t="s">
        <v>87</v>
      </c>
      <c r="D8073" s="775" t="s">
        <v>606</v>
      </c>
      <c r="E8073" s="775">
        <v>0.89700000000000002</v>
      </c>
      <c r="F8073" s="775" t="s">
        <v>8093</v>
      </c>
      <c r="G8073" s="775"/>
      <c r="H8073" s="775"/>
      <c r="I8073" s="775" t="s">
        <v>7838</v>
      </c>
    </row>
    <row r="8074" spans="1:9">
      <c r="A8074" s="775" t="str">
        <f>Table_wabobpsvr_AzureCalc_AzureCalcRateCard[[#This Row],[ServiceName]]&amp;Table_wabobpsvr_AzureCalc_AzureCalcRateCard[[#This Row],[Price_Level]]&amp;Table_wabobpsvr_AzureCalc_AzureCalcRateCard[[#This Row],[Region]]</f>
        <v>Standard_D12_v2 VM (Non-Windows)B11</v>
      </c>
      <c r="B8074" s="775">
        <v>11</v>
      </c>
      <c r="C8074" s="775" t="s">
        <v>87</v>
      </c>
      <c r="D8074" s="775" t="s">
        <v>175</v>
      </c>
      <c r="E8074" s="775">
        <v>0.52170000000000005</v>
      </c>
      <c r="F8074" s="775" t="s">
        <v>8092</v>
      </c>
      <c r="G8074" s="775" t="s">
        <v>4235</v>
      </c>
      <c r="H8074" s="775" t="s">
        <v>4235</v>
      </c>
      <c r="I8074" s="775" t="s">
        <v>8322</v>
      </c>
    </row>
    <row r="8075" spans="1:9">
      <c r="A8075" s="775" t="str">
        <f>Table_wabobpsvr_AzureCalc_AzureCalcRateCard[[#This Row],[ServiceName]]&amp;Table_wabobpsvr_AzureCalc_AzureCalcRateCard[[#This Row],[Price_Level]]&amp;Table_wabobpsvr_AzureCalc_AzureCalcRateCard[[#This Row],[Region]]</f>
        <v>Standard_D12_v2 VM (Non-Windows)C11</v>
      </c>
      <c r="B8075" s="775">
        <v>11</v>
      </c>
      <c r="C8075" s="775" t="s">
        <v>87</v>
      </c>
      <c r="D8075" s="775" t="s">
        <v>177</v>
      </c>
      <c r="E8075" s="775">
        <v>0.50505</v>
      </c>
      <c r="F8075" s="775" t="s">
        <v>8092</v>
      </c>
      <c r="G8075" s="775" t="s">
        <v>4235</v>
      </c>
      <c r="H8075" s="775" t="s">
        <v>4235</v>
      </c>
      <c r="I8075" s="775" t="s">
        <v>8322</v>
      </c>
    </row>
    <row r="8076" spans="1:9">
      <c r="A8076" s="775" t="str">
        <f>Table_wabobpsvr_AzureCalc_AzureCalcRateCard[[#This Row],[ServiceName]]&amp;Table_wabobpsvr_AzureCalc_AzureCalcRateCard[[#This Row],[Price_Level]]&amp;Table_wabobpsvr_AzureCalc_AzureCalcRateCard[[#This Row],[Region]]</f>
        <v>Standard_D12_v2 VM (Non-Windows)D11</v>
      </c>
      <c r="B8076" s="775">
        <v>11</v>
      </c>
      <c r="C8076" s="775" t="s">
        <v>87</v>
      </c>
      <c r="D8076" s="775" t="s">
        <v>176</v>
      </c>
      <c r="E8076" s="775">
        <v>0.4884</v>
      </c>
      <c r="F8076" s="775" t="s">
        <v>8092</v>
      </c>
      <c r="G8076" s="775" t="s">
        <v>4235</v>
      </c>
      <c r="H8076" s="775" t="s">
        <v>4235</v>
      </c>
      <c r="I8076" s="775" t="s">
        <v>8322</v>
      </c>
    </row>
    <row r="8077" spans="1:9">
      <c r="A8077" s="775" t="str">
        <f>Table_wabobpsvr_AzureCalc_AzureCalcRateCard[[#This Row],[ServiceName]]&amp;Table_wabobpsvr_AzureCalc_AzureCalcRateCard[[#This Row],[Price_Level]]&amp;Table_wabobpsvr_AzureCalc_AzureCalcRateCard[[#This Row],[Region]]</f>
        <v>Standard_D12_v2 VM (Windows)MOSP11</v>
      </c>
      <c r="B8077" s="775">
        <v>11</v>
      </c>
      <c r="C8077" s="775" t="s">
        <v>87</v>
      </c>
      <c r="D8077" s="775" t="s">
        <v>606</v>
      </c>
      <c r="E8077" s="775">
        <v>0.82</v>
      </c>
      <c r="F8077" s="775" t="s">
        <v>8083</v>
      </c>
      <c r="G8077" s="775"/>
      <c r="H8077" s="775"/>
      <c r="I8077" s="775" t="s">
        <v>8334</v>
      </c>
    </row>
    <row r="8078" spans="1:9">
      <c r="A8078" s="775" t="str">
        <f>Table_wabobpsvr_AzureCalc_AzureCalcRateCard[[#This Row],[ServiceName]]&amp;Table_wabobpsvr_AzureCalc_AzureCalcRateCard[[#This Row],[Price_Level]]&amp;Table_wabobpsvr_AzureCalc_AzureCalcRateCard[[#This Row],[Region]]</f>
        <v>Standard_D12_v2 VM (Windows)A11</v>
      </c>
      <c r="B8078" s="775">
        <v>11</v>
      </c>
      <c r="C8078" s="775" t="s">
        <v>87</v>
      </c>
      <c r="D8078" s="775" t="s">
        <v>174</v>
      </c>
      <c r="E8078" s="775">
        <v>0.7954</v>
      </c>
      <c r="F8078" s="775" t="s">
        <v>8083</v>
      </c>
      <c r="G8078" s="775" t="s">
        <v>4235</v>
      </c>
      <c r="H8078" s="775" t="s">
        <v>4235</v>
      </c>
      <c r="I8078" s="775" t="s">
        <v>8334</v>
      </c>
    </row>
    <row r="8079" spans="1:9">
      <c r="A8079" s="775" t="str">
        <f>Table_wabobpsvr_AzureCalc_AzureCalcRateCard[[#This Row],[ServiceName]]&amp;Table_wabobpsvr_AzureCalc_AzureCalcRateCard[[#This Row],[Price_Level]]&amp;Table_wabobpsvr_AzureCalc_AzureCalcRateCard[[#This Row],[Region]]</f>
        <v>Standard_D12_v2 VM (Windows)B11</v>
      </c>
      <c r="B8079" s="775">
        <v>11</v>
      </c>
      <c r="C8079" s="775" t="s">
        <v>87</v>
      </c>
      <c r="D8079" s="775" t="s">
        <v>175</v>
      </c>
      <c r="E8079" s="775">
        <v>0.77080000000000004</v>
      </c>
      <c r="F8079" s="775" t="s">
        <v>8083</v>
      </c>
      <c r="G8079" s="775" t="s">
        <v>4235</v>
      </c>
      <c r="H8079" s="775" t="s">
        <v>4235</v>
      </c>
      <c r="I8079" s="775" t="s">
        <v>8334</v>
      </c>
    </row>
    <row r="8080" spans="1:9">
      <c r="A8080" s="775" t="str">
        <f>Table_wabobpsvr_AzureCalc_AzureCalcRateCard[[#This Row],[ServiceName]]&amp;Table_wabobpsvr_AzureCalc_AzureCalcRateCard[[#This Row],[Price_Level]]&amp;Table_wabobpsvr_AzureCalc_AzureCalcRateCard[[#This Row],[Region]]</f>
        <v>Standard_D12_v2 VM (Windows)C11</v>
      </c>
      <c r="B8080" s="775">
        <v>11</v>
      </c>
      <c r="C8080" s="775" t="s">
        <v>87</v>
      </c>
      <c r="D8080" s="775" t="s">
        <v>177</v>
      </c>
      <c r="E8080" s="775">
        <v>0.74619999999999997</v>
      </c>
      <c r="F8080" s="775" t="s">
        <v>8083</v>
      </c>
      <c r="G8080" s="775" t="s">
        <v>4235</v>
      </c>
      <c r="H8080" s="775" t="s">
        <v>4235</v>
      </c>
      <c r="I8080" s="775" t="s">
        <v>8334</v>
      </c>
    </row>
    <row r="8081" spans="1:9">
      <c r="A8081" s="1039" t="str">
        <f>Table_wabobpsvr_AzureCalc_AzureCalcRateCard[[#This Row],[ServiceName]]&amp;Table_wabobpsvr_AzureCalc_AzureCalcRateCard[[#This Row],[Price_Level]]&amp;Table_wabobpsvr_AzureCalc_AzureCalcRateCard[[#This Row],[Region]]</f>
        <v>Standard_D12_v2 VM (Windows)D11</v>
      </c>
      <c r="B8081" s="1039">
        <v>11</v>
      </c>
      <c r="C8081" s="1039" t="s">
        <v>87</v>
      </c>
      <c r="D8081" s="1039" t="s">
        <v>176</v>
      </c>
      <c r="E8081" s="1039">
        <v>0.72160000000000002</v>
      </c>
      <c r="F8081" s="1039" t="s">
        <v>8083</v>
      </c>
      <c r="G8081" s="775" t="s">
        <v>4235</v>
      </c>
      <c r="H8081" s="775" t="s">
        <v>4235</v>
      </c>
      <c r="I8081" s="775" t="s">
        <v>8334</v>
      </c>
    </row>
    <row r="8082" spans="1:9">
      <c r="A8082" s="1039" t="str">
        <f>Table_wabobpsvr_AzureCalc_AzureCalcRateCard[[#This Row],[ServiceName]]&amp;Table_wabobpsvr_AzureCalc_AzureCalcRateCard[[#This Row],[Price_Level]]&amp;Table_wabobpsvr_AzureCalc_AzureCalcRateCard[[#This Row],[Region]]</f>
        <v>Standard_D13_v2 VM (Non-Windows)MOSP11</v>
      </c>
      <c r="B8082" s="1039">
        <v>11</v>
      </c>
      <c r="C8082" s="1039" t="s">
        <v>87</v>
      </c>
      <c r="D8082" s="1039" t="s">
        <v>606</v>
      </c>
      <c r="E8082" s="1039">
        <v>1.111</v>
      </c>
      <c r="F8082" s="1039" t="s">
        <v>8093</v>
      </c>
      <c r="G8082" s="775"/>
      <c r="H8082" s="775"/>
      <c r="I8082" s="775" t="s">
        <v>8335</v>
      </c>
    </row>
    <row r="8083" spans="1:9">
      <c r="A8083" s="1039" t="str">
        <f>Table_wabobpsvr_AzureCalc_AzureCalcRateCard[[#This Row],[ServiceName]]&amp;Table_wabobpsvr_AzureCalc_AzureCalcRateCard[[#This Row],[Price_Level]]&amp;Table_wabobpsvr_AzureCalc_AzureCalcRateCard[[#This Row],[Region]]</f>
        <v>Standard_D11_v2 VM (Non-Windows)B6</v>
      </c>
      <c r="B8083" s="1039">
        <v>6</v>
      </c>
      <c r="C8083" s="1039" t="s">
        <v>87</v>
      </c>
      <c r="D8083" s="1039" t="s">
        <v>175</v>
      </c>
      <c r="E8083" s="1039">
        <v>0.21056</v>
      </c>
      <c r="F8083" s="1039" t="s">
        <v>8091</v>
      </c>
      <c r="G8083" s="775" t="s">
        <v>4235</v>
      </c>
      <c r="H8083" s="775" t="s">
        <v>4235</v>
      </c>
      <c r="I8083" s="775" t="s">
        <v>7852</v>
      </c>
    </row>
    <row r="8084" spans="1:9">
      <c r="A8084" s="775" t="str">
        <f>Table_wabobpsvr_AzureCalc_AzureCalcRateCard[[#This Row],[ServiceName]]&amp;Table_wabobpsvr_AzureCalc_AzureCalcRateCard[[#This Row],[Price_Level]]&amp;Table_wabobpsvr_AzureCalc_AzureCalcRateCard[[#This Row],[Region]]</f>
        <v>Standard_D11_v2 VM (Non-Windows)C6</v>
      </c>
      <c r="B8084" s="775">
        <v>6</v>
      </c>
      <c r="C8084" s="775" t="s">
        <v>87</v>
      </c>
      <c r="D8084" s="775" t="s">
        <v>177</v>
      </c>
      <c r="E8084" s="775">
        <v>0.20383999999999999</v>
      </c>
      <c r="F8084" s="775" t="s">
        <v>8091</v>
      </c>
      <c r="G8084" s="775" t="s">
        <v>4235</v>
      </c>
      <c r="H8084" s="775" t="s">
        <v>4235</v>
      </c>
      <c r="I8084" s="775" t="s">
        <v>7852</v>
      </c>
    </row>
    <row r="8085" spans="1:9">
      <c r="A8085" s="775" t="str">
        <f>Table_wabobpsvr_AzureCalc_AzureCalcRateCard[[#This Row],[ServiceName]]&amp;Table_wabobpsvr_AzureCalc_AzureCalcRateCard[[#This Row],[Price_Level]]&amp;Table_wabobpsvr_AzureCalc_AzureCalcRateCard[[#This Row],[Region]]</f>
        <v>Standard_D11_v2 VM (Non-Windows)D6</v>
      </c>
      <c r="B8085" s="775">
        <v>6</v>
      </c>
      <c r="C8085" s="775" t="s">
        <v>87</v>
      </c>
      <c r="D8085" s="775" t="s">
        <v>176</v>
      </c>
      <c r="E8085" s="775">
        <v>0.19711999999999999</v>
      </c>
      <c r="F8085" s="775" t="s">
        <v>8091</v>
      </c>
      <c r="G8085" s="775" t="s">
        <v>4235</v>
      </c>
      <c r="H8085" s="775" t="s">
        <v>4235</v>
      </c>
      <c r="I8085" s="775" t="s">
        <v>7852</v>
      </c>
    </row>
    <row r="8086" spans="1:9">
      <c r="A8086" s="775" t="str">
        <f>Table_wabobpsvr_AzureCalc_AzureCalcRateCard[[#This Row],[ServiceName]]&amp;Table_wabobpsvr_AzureCalc_AzureCalcRateCard[[#This Row],[Price_Level]]&amp;Table_wabobpsvr_AzureCalc_AzureCalcRateCard[[#This Row],[Region]]</f>
        <v>Standard_D11_v2 VM (Windows)MOSP6</v>
      </c>
      <c r="B8086" s="775">
        <v>6</v>
      </c>
      <c r="C8086" s="775" t="s">
        <v>87</v>
      </c>
      <c r="D8086" s="775" t="s">
        <v>606</v>
      </c>
      <c r="E8086" s="775">
        <v>0.38</v>
      </c>
      <c r="F8086" s="775" t="s">
        <v>8082</v>
      </c>
      <c r="G8086" s="775"/>
      <c r="H8086" s="775"/>
      <c r="I8086" s="775" t="s">
        <v>7853</v>
      </c>
    </row>
    <row r="8087" spans="1:9">
      <c r="A8087" s="775" t="str">
        <f>Table_wabobpsvr_AzureCalc_AzureCalcRateCard[[#This Row],[ServiceName]]&amp;Table_wabobpsvr_AzureCalc_AzureCalcRateCard[[#This Row],[Price_Level]]&amp;Table_wabobpsvr_AzureCalc_AzureCalcRateCard[[#This Row],[Region]]</f>
        <v>Standard_D11_v2 VM (Windows)A6</v>
      </c>
      <c r="B8087" s="775">
        <v>6</v>
      </c>
      <c r="C8087" s="775" t="s">
        <v>87</v>
      </c>
      <c r="D8087" s="775" t="s">
        <v>174</v>
      </c>
      <c r="E8087" s="775">
        <v>0.36859999999999998</v>
      </c>
      <c r="F8087" s="775" t="s">
        <v>8082</v>
      </c>
      <c r="G8087" s="775" t="s">
        <v>4235</v>
      </c>
      <c r="H8087" s="775" t="s">
        <v>4235</v>
      </c>
      <c r="I8087" s="775" t="s">
        <v>7853</v>
      </c>
    </row>
    <row r="8088" spans="1:9">
      <c r="A8088" s="775" t="str">
        <f>Table_wabobpsvr_AzureCalc_AzureCalcRateCard[[#This Row],[ServiceName]]&amp;Table_wabobpsvr_AzureCalc_AzureCalcRateCard[[#This Row],[Price_Level]]&amp;Table_wabobpsvr_AzureCalc_AzureCalcRateCard[[#This Row],[Region]]</f>
        <v>Standard_D11_v2 VM (Windows)B6</v>
      </c>
      <c r="B8088" s="775">
        <v>6</v>
      </c>
      <c r="C8088" s="775" t="s">
        <v>87</v>
      </c>
      <c r="D8088" s="775" t="s">
        <v>175</v>
      </c>
      <c r="E8088" s="775">
        <v>0.35720000000000002</v>
      </c>
      <c r="F8088" s="775" t="s">
        <v>8082</v>
      </c>
      <c r="G8088" s="775" t="s">
        <v>4235</v>
      </c>
      <c r="H8088" s="775" t="s">
        <v>4235</v>
      </c>
      <c r="I8088" s="775" t="s">
        <v>7853</v>
      </c>
    </row>
    <row r="8089" spans="1:9">
      <c r="A8089" s="775" t="str">
        <f>Table_wabobpsvr_AzureCalc_AzureCalcRateCard[[#This Row],[ServiceName]]&amp;Table_wabobpsvr_AzureCalc_AzureCalcRateCard[[#This Row],[Price_Level]]&amp;Table_wabobpsvr_AzureCalc_AzureCalcRateCard[[#This Row],[Region]]</f>
        <v>Standard_D11_v2 VM (Windows)C6</v>
      </c>
      <c r="B8089" s="775">
        <v>6</v>
      </c>
      <c r="C8089" s="775" t="s">
        <v>87</v>
      </c>
      <c r="D8089" s="775" t="s">
        <v>177</v>
      </c>
      <c r="E8089" s="775">
        <v>0.3458</v>
      </c>
      <c r="F8089" s="775" t="s">
        <v>8082</v>
      </c>
      <c r="G8089" s="775" t="s">
        <v>4235</v>
      </c>
      <c r="H8089" s="775" t="s">
        <v>4235</v>
      </c>
      <c r="I8089" s="775" t="s">
        <v>7853</v>
      </c>
    </row>
    <row r="8090" spans="1:9">
      <c r="A8090" s="775" t="str">
        <f>Table_wabobpsvr_AzureCalc_AzureCalcRateCard[[#This Row],[ServiceName]]&amp;Table_wabobpsvr_AzureCalc_AzureCalcRateCard[[#This Row],[Price_Level]]&amp;Table_wabobpsvr_AzureCalc_AzureCalcRateCard[[#This Row],[Region]]</f>
        <v>Standard_D11_v2 VM (Windows)D6</v>
      </c>
      <c r="B8090" s="775">
        <v>6</v>
      </c>
      <c r="C8090" s="775" t="s">
        <v>87</v>
      </c>
      <c r="D8090" s="775" t="s">
        <v>176</v>
      </c>
      <c r="E8090" s="775">
        <v>0.33439999999999998</v>
      </c>
      <c r="F8090" s="775" t="s">
        <v>8082</v>
      </c>
      <c r="G8090" s="775" t="s">
        <v>4235</v>
      </c>
      <c r="H8090" s="775" t="s">
        <v>4235</v>
      </c>
      <c r="I8090" s="775" t="s">
        <v>7853</v>
      </c>
    </row>
    <row r="8091" spans="1:9">
      <c r="A8091" s="775" t="str">
        <f>Table_wabobpsvr_AzureCalc_AzureCalcRateCard[[#This Row],[ServiceName]]&amp;Table_wabobpsvr_AzureCalc_AzureCalcRateCard[[#This Row],[Price_Level]]&amp;Table_wabobpsvr_AzureCalc_AzureCalcRateCard[[#This Row],[Region]]</f>
        <v>Standard_D12_v2 VM (Non-Windows)MOSP6</v>
      </c>
      <c r="B8091" s="775">
        <v>6</v>
      </c>
      <c r="C8091" s="775" t="s">
        <v>87</v>
      </c>
      <c r="D8091" s="775" t="s">
        <v>606</v>
      </c>
      <c r="E8091" s="775">
        <v>0.44900000000000001</v>
      </c>
      <c r="F8091" s="775" t="s">
        <v>8092</v>
      </c>
      <c r="G8091" s="775"/>
      <c r="H8091" s="775"/>
      <c r="I8091" s="775" t="s">
        <v>7854</v>
      </c>
    </row>
    <row r="8092" spans="1:9">
      <c r="A8092" s="775" t="str">
        <f>Table_wabobpsvr_AzureCalc_AzureCalcRateCard[[#This Row],[ServiceName]]&amp;Table_wabobpsvr_AzureCalc_AzureCalcRateCard[[#This Row],[Price_Level]]&amp;Table_wabobpsvr_AzureCalc_AzureCalcRateCard[[#This Row],[Region]]</f>
        <v>Standard_D2_v2 Cloud ServicesMOSP15</v>
      </c>
      <c r="B8092" s="775">
        <v>15</v>
      </c>
      <c r="C8092" s="775" t="s">
        <v>87</v>
      </c>
      <c r="D8092" s="775" t="s">
        <v>606</v>
      </c>
      <c r="E8092" s="775">
        <v>0.312</v>
      </c>
      <c r="F8092" s="775" t="s">
        <v>8227</v>
      </c>
      <c r="G8092" s="775"/>
      <c r="H8092" s="775"/>
      <c r="I8092" s="775" t="s">
        <v>8336</v>
      </c>
    </row>
    <row r="8093" spans="1:9">
      <c r="A8093" s="775" t="str">
        <f>Table_wabobpsvr_AzureCalc_AzureCalcRateCard[[#This Row],[ServiceName]]&amp;Table_wabobpsvr_AzureCalc_AzureCalcRateCard[[#This Row],[Price_Level]]&amp;Table_wabobpsvr_AzureCalc_AzureCalcRateCard[[#This Row],[Region]]</f>
        <v>Standard_D2_v2 Cloud ServicesA15</v>
      </c>
      <c r="B8093" s="775">
        <v>15</v>
      </c>
      <c r="C8093" s="775" t="s">
        <v>87</v>
      </c>
      <c r="D8093" s="775" t="s">
        <v>174</v>
      </c>
      <c r="E8093" s="775">
        <v>0.30264000000000002</v>
      </c>
      <c r="F8093" s="775" t="s">
        <v>8227</v>
      </c>
      <c r="G8093" s="775" t="s">
        <v>4235</v>
      </c>
      <c r="H8093" s="775" t="s">
        <v>4235</v>
      </c>
      <c r="I8093" s="775" t="s">
        <v>8336</v>
      </c>
    </row>
    <row r="8094" spans="1:9">
      <c r="A8094" s="775" t="str">
        <f>Table_wabobpsvr_AzureCalc_AzureCalcRateCard[[#This Row],[ServiceName]]&amp;Table_wabobpsvr_AzureCalc_AzureCalcRateCard[[#This Row],[Price_Level]]&amp;Table_wabobpsvr_AzureCalc_AzureCalcRateCard[[#This Row],[Region]]</f>
        <v>Standard_D2_v2 Cloud ServicesB15</v>
      </c>
      <c r="B8094" s="775">
        <v>15</v>
      </c>
      <c r="C8094" s="775" t="s">
        <v>87</v>
      </c>
      <c r="D8094" s="775" t="s">
        <v>175</v>
      </c>
      <c r="E8094" s="775">
        <v>0.29327999999999999</v>
      </c>
      <c r="F8094" s="775" t="s">
        <v>8227</v>
      </c>
      <c r="G8094" s="775" t="s">
        <v>4235</v>
      </c>
      <c r="H8094" s="775" t="s">
        <v>4235</v>
      </c>
      <c r="I8094" s="775" t="s">
        <v>8336</v>
      </c>
    </row>
    <row r="8095" spans="1:9">
      <c r="A8095" s="775" t="str">
        <f>Table_wabobpsvr_AzureCalc_AzureCalcRateCard[[#This Row],[ServiceName]]&amp;Table_wabobpsvr_AzureCalc_AzureCalcRateCard[[#This Row],[Price_Level]]&amp;Table_wabobpsvr_AzureCalc_AzureCalcRateCard[[#This Row],[Region]]</f>
        <v>Standard_D2_v2 Cloud ServicesC15</v>
      </c>
      <c r="B8095" s="775">
        <v>15</v>
      </c>
      <c r="C8095" s="775" t="s">
        <v>87</v>
      </c>
      <c r="D8095" s="775" t="s">
        <v>177</v>
      </c>
      <c r="E8095" s="775">
        <v>0.28392000000000001</v>
      </c>
      <c r="F8095" s="775" t="s">
        <v>8227</v>
      </c>
      <c r="G8095" s="775" t="s">
        <v>4235</v>
      </c>
      <c r="H8095" s="775" t="s">
        <v>4235</v>
      </c>
      <c r="I8095" s="775" t="s">
        <v>8336</v>
      </c>
    </row>
    <row r="8096" spans="1:9">
      <c r="A8096" s="775" t="str">
        <f>Table_wabobpsvr_AzureCalc_AzureCalcRateCard[[#This Row],[ServiceName]]&amp;Table_wabobpsvr_AzureCalc_AzureCalcRateCard[[#This Row],[Price_Level]]&amp;Table_wabobpsvr_AzureCalc_AzureCalcRateCard[[#This Row],[Region]]</f>
        <v>Standard_D2_v2 Cloud ServicesD15</v>
      </c>
      <c r="B8096" s="775">
        <v>15</v>
      </c>
      <c r="C8096" s="775" t="s">
        <v>87</v>
      </c>
      <c r="D8096" s="775" t="s">
        <v>176</v>
      </c>
      <c r="E8096" s="775">
        <v>0.27456000000000003</v>
      </c>
      <c r="F8096" s="775" t="s">
        <v>8227</v>
      </c>
      <c r="G8096" s="775" t="s">
        <v>4235</v>
      </c>
      <c r="H8096" s="775" t="s">
        <v>4235</v>
      </c>
      <c r="I8096" s="775" t="s">
        <v>8336</v>
      </c>
    </row>
    <row r="8097" spans="1:9">
      <c r="A8097" s="775" t="str">
        <f>Table_wabobpsvr_AzureCalc_AzureCalcRateCard[[#This Row],[ServiceName]]&amp;Table_wabobpsvr_AzureCalc_AzureCalcRateCard[[#This Row],[Price_Level]]&amp;Table_wabobpsvr_AzureCalc_AzureCalcRateCard[[#This Row],[Region]]</f>
        <v>Standard_D3_v2 Cloud ServicesMOSP15</v>
      </c>
      <c r="B8097" s="775">
        <v>15</v>
      </c>
      <c r="C8097" s="775" t="s">
        <v>87</v>
      </c>
      <c r="D8097" s="775" t="s">
        <v>606</v>
      </c>
      <c r="E8097" s="775">
        <v>0.624</v>
      </c>
      <c r="F8097" s="775" t="s">
        <v>8229</v>
      </c>
      <c r="G8097" s="775"/>
      <c r="H8097" s="775"/>
      <c r="I8097" s="775" t="s">
        <v>8337</v>
      </c>
    </row>
    <row r="8098" spans="1:9">
      <c r="A8098" s="775" t="str">
        <f>Table_wabobpsvr_AzureCalc_AzureCalcRateCard[[#This Row],[ServiceName]]&amp;Table_wabobpsvr_AzureCalc_AzureCalcRateCard[[#This Row],[Price_Level]]&amp;Table_wabobpsvr_AzureCalc_AzureCalcRateCard[[#This Row],[Region]]</f>
        <v>Premium Storage - Files (GB)A10</v>
      </c>
      <c r="B8098" s="775">
        <v>10</v>
      </c>
      <c r="C8098" s="775" t="s">
        <v>9</v>
      </c>
      <c r="D8098" s="775" t="s">
        <v>174</v>
      </c>
      <c r="E8098" s="775">
        <v>0.54455799999999999</v>
      </c>
      <c r="F8098" s="775" t="s">
        <v>4500</v>
      </c>
      <c r="G8098" s="775" t="s">
        <v>8058</v>
      </c>
      <c r="H8098" s="775" t="s">
        <v>8059</v>
      </c>
      <c r="I8098" s="775" t="s">
        <v>7704</v>
      </c>
    </row>
    <row r="8099" spans="1:9">
      <c r="A8099" s="775" t="str">
        <f>Table_wabobpsvr_AzureCalc_AzureCalcRateCard[[#This Row],[ServiceName]]&amp;Table_wabobpsvr_AzureCalc_AzureCalcRateCard[[#This Row],[Price_Level]]&amp;Table_wabobpsvr_AzureCalc_AzureCalcRateCard[[#This Row],[Region]]</f>
        <v>Premium Storage - Page Blob/P10 (Units)A10</v>
      </c>
      <c r="B8099" s="775">
        <v>10</v>
      </c>
      <c r="C8099" s="775" t="s">
        <v>77</v>
      </c>
      <c r="D8099" s="775" t="s">
        <v>174</v>
      </c>
      <c r="E8099" s="775">
        <v>21.029599999999999</v>
      </c>
      <c r="F8099" s="775" t="s">
        <v>3176</v>
      </c>
      <c r="G8099" s="775" t="s">
        <v>8060</v>
      </c>
      <c r="H8099" s="775" t="s">
        <v>8061</v>
      </c>
      <c r="I8099" s="775" t="s">
        <v>7705</v>
      </c>
    </row>
    <row r="8100" spans="1:9">
      <c r="A8100" s="775" t="str">
        <f>Table_wabobpsvr_AzureCalc_AzureCalcRateCard[[#This Row],[ServiceName]]&amp;Table_wabobpsvr_AzureCalc_AzureCalcRateCard[[#This Row],[Price_Level]]&amp;Table_wabobpsvr_AzureCalc_AzureCalcRateCard[[#This Row],[Region]]</f>
        <v>Premium Storage - Page Blob/P20 (Units)A10</v>
      </c>
      <c r="B8100" s="775">
        <v>10</v>
      </c>
      <c r="C8100" s="775" t="s">
        <v>77</v>
      </c>
      <c r="D8100" s="775" t="s">
        <v>174</v>
      </c>
      <c r="E8100" s="775">
        <v>78.123800000000003</v>
      </c>
      <c r="F8100" s="775" t="s">
        <v>3179</v>
      </c>
      <c r="G8100" s="775" t="s">
        <v>8054</v>
      </c>
      <c r="H8100" s="775" t="s">
        <v>8055</v>
      </c>
      <c r="I8100" s="775" t="s">
        <v>7706</v>
      </c>
    </row>
    <row r="8101" spans="1:9">
      <c r="A8101" s="775" t="str">
        <f>Table_wabobpsvr_AzureCalc_AzureCalcRateCard[[#This Row],[ServiceName]]&amp;Table_wabobpsvr_AzureCalc_AzureCalcRateCard[[#This Row],[Price_Level]]&amp;Table_wabobpsvr_AzureCalc_AzureCalcRateCard[[#This Row],[Region]]</f>
        <v>Premium Storage - Page Blob/P30 (Units)A10</v>
      </c>
      <c r="B8101" s="775">
        <v>10</v>
      </c>
      <c r="C8101" s="775" t="s">
        <v>77</v>
      </c>
      <c r="D8101" s="775" t="s">
        <v>174</v>
      </c>
      <c r="E8101" s="775">
        <v>144.21960000000001</v>
      </c>
      <c r="F8101" s="775" t="s">
        <v>3184</v>
      </c>
      <c r="G8101" s="775" t="s">
        <v>8056</v>
      </c>
      <c r="H8101" s="775" t="s">
        <v>8057</v>
      </c>
      <c r="I8101" s="775" t="s">
        <v>7707</v>
      </c>
    </row>
    <row r="8102" spans="1:9">
      <c r="A8102" s="775" t="str">
        <f>Table_wabobpsvr_AzureCalc_AzureCalcRateCard[[#This Row],[ServiceName]]&amp;Table_wabobpsvr_AzureCalc_AzureCalcRateCard[[#This Row],[Price_Level]]&amp;Table_wabobpsvr_AzureCalc_AzureCalcRateCard[[#This Row],[Region]]</f>
        <v>Premium Storage - Snapshots (GB)A10</v>
      </c>
      <c r="B8102" s="775">
        <v>10</v>
      </c>
      <c r="C8102" s="775" t="s">
        <v>9</v>
      </c>
      <c r="D8102" s="775" t="s">
        <v>174</v>
      </c>
      <c r="E8102" s="775">
        <v>0.14065</v>
      </c>
      <c r="F8102" s="775" t="s">
        <v>3189</v>
      </c>
      <c r="G8102" s="775" t="s">
        <v>8052</v>
      </c>
      <c r="H8102" s="775" t="s">
        <v>8053</v>
      </c>
      <c r="I8102" s="775" t="s">
        <v>7708</v>
      </c>
    </row>
    <row r="8103" spans="1:9">
      <c r="A8103" s="775" t="str">
        <f>Table_wabobpsvr_AzureCalc_AzureCalcRateCard[[#This Row],[ServiceName]]&amp;Table_wabobpsvr_AzureCalc_AzureCalcRateCard[[#This Row],[Price_Level]]&amp;Table_wabobpsvr_AzureCalc_AzureCalcRateCard[[#This Row],[Region]]</f>
        <v>Premium Storage - Files (GB)A7</v>
      </c>
      <c r="B8103" s="775">
        <v>7</v>
      </c>
      <c r="C8103" s="775" t="s">
        <v>9</v>
      </c>
      <c r="D8103" s="775" t="s">
        <v>174</v>
      </c>
      <c r="E8103" s="775">
        <v>0.49508799999999997</v>
      </c>
      <c r="F8103" s="775" t="s">
        <v>4500</v>
      </c>
      <c r="G8103" s="775" t="s">
        <v>4542</v>
      </c>
      <c r="H8103" s="775" t="s">
        <v>4543</v>
      </c>
      <c r="I8103" s="775" t="s">
        <v>5781</v>
      </c>
    </row>
    <row r="8104" spans="1:9">
      <c r="A8104" s="775" t="str">
        <f>Table_wabobpsvr_AzureCalc_AzureCalcRateCard[[#This Row],[ServiceName]]&amp;Table_wabobpsvr_AzureCalc_AzureCalcRateCard[[#This Row],[Price_Level]]&amp;Table_wabobpsvr_AzureCalc_AzureCalcRateCard[[#This Row],[Region]]</f>
        <v>Premium Storage - Files (GB)A6</v>
      </c>
      <c r="B8104" s="775">
        <v>6</v>
      </c>
      <c r="C8104" s="775" t="s">
        <v>9</v>
      </c>
      <c r="D8104" s="775" t="s">
        <v>174</v>
      </c>
      <c r="E8104" s="775">
        <v>0.49508799999999997</v>
      </c>
      <c r="F8104" s="775" t="s">
        <v>4500</v>
      </c>
      <c r="G8104" s="775" t="s">
        <v>7880</v>
      </c>
      <c r="H8104" s="775" t="s">
        <v>7881</v>
      </c>
      <c r="I8104" s="775" t="s">
        <v>7718</v>
      </c>
    </row>
    <row r="8105" spans="1:9">
      <c r="A8105" s="775" t="str">
        <f>Table_wabobpsvr_AzureCalc_AzureCalcRateCard[[#This Row],[ServiceName]]&amp;Table_wabobpsvr_AzureCalc_AzureCalcRateCard[[#This Row],[Price_Level]]&amp;Table_wabobpsvr_AzureCalc_AzureCalcRateCard[[#This Row],[Region]]</f>
        <v>Premium Storage - Page Blob/P10 (Units)A6</v>
      </c>
      <c r="B8105" s="775">
        <v>6</v>
      </c>
      <c r="C8105" s="775" t="s">
        <v>77</v>
      </c>
      <c r="D8105" s="775" t="s">
        <v>174</v>
      </c>
      <c r="E8105" s="775">
        <v>19.1187</v>
      </c>
      <c r="F8105" s="775" t="s">
        <v>3176</v>
      </c>
      <c r="G8105" s="775" t="s">
        <v>7882</v>
      </c>
      <c r="H8105" s="775" t="s">
        <v>7883</v>
      </c>
      <c r="I8105" s="775" t="s">
        <v>7719</v>
      </c>
    </row>
    <row r="8106" spans="1:9">
      <c r="A8106" s="1039" t="str">
        <f>Table_wabobpsvr_AzureCalc_AzureCalcRateCard[[#This Row],[ServiceName]]&amp;Table_wabobpsvr_AzureCalc_AzureCalcRateCard[[#This Row],[Price_Level]]&amp;Table_wabobpsvr_AzureCalc_AzureCalcRateCard[[#This Row],[Region]]</f>
        <v>Premium Storage - Page Blob/P20 (Units)A6</v>
      </c>
      <c r="B8106" s="1039">
        <v>6</v>
      </c>
      <c r="C8106" s="1039" t="s">
        <v>77</v>
      </c>
      <c r="D8106" s="1039" t="s">
        <v>174</v>
      </c>
      <c r="E8106" s="1039">
        <v>71.023399999999995</v>
      </c>
      <c r="F8106" s="1039" t="s">
        <v>3179</v>
      </c>
      <c r="G8106" s="775" t="s">
        <v>7884</v>
      </c>
      <c r="H8106" s="775" t="s">
        <v>7885</v>
      </c>
      <c r="I8106" s="775" t="s">
        <v>7720</v>
      </c>
    </row>
    <row r="8107" spans="1:9">
      <c r="A8107" s="775" t="str">
        <f>Table_wabobpsvr_AzureCalc_AzureCalcRateCard[[#This Row],[ServiceName]]&amp;Table_wabobpsvr_AzureCalc_AzureCalcRateCard[[#This Row],[Price_Level]]&amp;Table_wabobpsvr_AzureCalc_AzureCalcRateCard[[#This Row],[Region]]</f>
        <v>Premium Storage - Page Blob/P30 (Units)A6</v>
      </c>
      <c r="B8107" s="775">
        <v>6</v>
      </c>
      <c r="C8107" s="775" t="s">
        <v>77</v>
      </c>
      <c r="D8107" s="775" t="s">
        <v>174</v>
      </c>
      <c r="E8107" s="775">
        <v>131.11490000000001</v>
      </c>
      <c r="F8107" s="775" t="s">
        <v>3184</v>
      </c>
      <c r="G8107" s="775" t="s">
        <v>7886</v>
      </c>
      <c r="H8107" s="775" t="s">
        <v>7887</v>
      </c>
      <c r="I8107" s="775" t="s">
        <v>7721</v>
      </c>
    </row>
    <row r="8108" spans="1:9">
      <c r="A8108" s="1039" t="str">
        <f>Table_wabobpsvr_AzureCalc_AzureCalcRateCard[[#This Row],[ServiceName]]&amp;Table_wabobpsvr_AzureCalc_AzureCalcRateCard[[#This Row],[Price_Level]]&amp;Table_wabobpsvr_AzureCalc_AzureCalcRateCard[[#This Row],[Region]]</f>
        <v>Premium Storage - Snapshots (GB)A6</v>
      </c>
      <c r="B8108" s="1039">
        <v>6</v>
      </c>
      <c r="C8108" s="1039" t="s">
        <v>9</v>
      </c>
      <c r="D8108" s="1039" t="s">
        <v>174</v>
      </c>
      <c r="E8108" s="1039">
        <v>0.12803999999999999</v>
      </c>
      <c r="F8108" s="1039" t="s">
        <v>3189</v>
      </c>
      <c r="G8108" s="775" t="s">
        <v>7888</v>
      </c>
      <c r="H8108" s="775" t="s">
        <v>7889</v>
      </c>
      <c r="I8108" s="775" t="s">
        <v>7722</v>
      </c>
    </row>
    <row r="8109" spans="1:9">
      <c r="A8109" s="775" t="str">
        <f>Table_wabobpsvr_AzureCalc_AzureCalcRateCard[[#This Row],[ServiceName]]&amp;Table_wabobpsvr_AzureCalc_AzureCalcRateCard[[#This Row],[Price_Level]]&amp;Table_wabobpsvr_AzureCalc_AzureCalcRateCard[[#This Row],[Region]]</f>
        <v>Standard_D1_v2 VM (Non-Windows)A3</v>
      </c>
      <c r="B8109" s="775">
        <v>3</v>
      </c>
      <c r="C8109" s="775" t="s">
        <v>87</v>
      </c>
      <c r="D8109" s="775" t="s">
        <v>174</v>
      </c>
      <c r="E8109" s="775">
        <v>8.2449999999999996E-2</v>
      </c>
      <c r="F8109" s="775" t="s">
        <v>8086</v>
      </c>
      <c r="G8109" s="775" t="s">
        <v>7890</v>
      </c>
      <c r="H8109" s="775" t="s">
        <v>7891</v>
      </c>
      <c r="I8109" s="775" t="s">
        <v>7723</v>
      </c>
    </row>
    <row r="8110" spans="1:9">
      <c r="A8110" s="775" t="str">
        <f>Table_wabobpsvr_AzureCalc_AzureCalcRateCard[[#This Row],[ServiceName]]&amp;Table_wabobpsvr_AzureCalc_AzureCalcRateCard[[#This Row],[Price_Level]]&amp;Table_wabobpsvr_AzureCalc_AzureCalcRateCard[[#This Row],[Region]]</f>
        <v>Standard_D1_v2 VM (Windows)A3</v>
      </c>
      <c r="B8110" s="775">
        <v>3</v>
      </c>
      <c r="C8110" s="775" t="s">
        <v>87</v>
      </c>
      <c r="D8110" s="775" t="s">
        <v>174</v>
      </c>
      <c r="E8110" s="775">
        <v>0.15035000000000001</v>
      </c>
      <c r="F8110" s="775" t="s">
        <v>8077</v>
      </c>
      <c r="G8110" s="775" t="s">
        <v>7892</v>
      </c>
      <c r="H8110" s="775" t="s">
        <v>7893</v>
      </c>
      <c r="I8110" s="775" t="s">
        <v>7724</v>
      </c>
    </row>
    <row r="8111" spans="1:9">
      <c r="A8111" s="1039" t="str">
        <f>Table_wabobpsvr_AzureCalc_AzureCalcRateCard[[#This Row],[ServiceName]]&amp;Table_wabobpsvr_AzureCalc_AzureCalcRateCard[[#This Row],[Price_Level]]&amp;Table_wabobpsvr_AzureCalc_AzureCalcRateCard[[#This Row],[Region]]</f>
        <v>Standard_D11_v2 VM (Non-Windows)A3</v>
      </c>
      <c r="B8111" s="1039">
        <v>3</v>
      </c>
      <c r="C8111" s="1039" t="s">
        <v>87</v>
      </c>
      <c r="D8111" s="1039" t="s">
        <v>174</v>
      </c>
      <c r="E8111" s="1039">
        <v>0.21728</v>
      </c>
      <c r="F8111" s="1039" t="s">
        <v>8091</v>
      </c>
      <c r="G8111" s="775" t="s">
        <v>7894</v>
      </c>
      <c r="H8111" s="775" t="s">
        <v>7895</v>
      </c>
      <c r="I8111" s="775" t="s">
        <v>7725</v>
      </c>
    </row>
    <row r="8112" spans="1:9">
      <c r="A8112" s="1039" t="str">
        <f>Table_wabobpsvr_AzureCalc_AzureCalcRateCard[[#This Row],[ServiceName]]&amp;Table_wabobpsvr_AzureCalc_AzureCalcRateCard[[#This Row],[Price_Level]]&amp;Table_wabobpsvr_AzureCalc_AzureCalcRateCard[[#This Row],[Region]]</f>
        <v>Standard_D11_v2 VM (Windows)A3</v>
      </c>
      <c r="B8112" s="1039">
        <v>3</v>
      </c>
      <c r="C8112" s="1039" t="s">
        <v>87</v>
      </c>
      <c r="D8112" s="1039" t="s">
        <v>174</v>
      </c>
      <c r="E8112" s="1039">
        <v>0.36859999999999998</v>
      </c>
      <c r="F8112" s="1039" t="s">
        <v>8082</v>
      </c>
      <c r="G8112" s="775" t="s">
        <v>7896</v>
      </c>
      <c r="H8112" s="775" t="s">
        <v>7897</v>
      </c>
      <c r="I8112" s="775" t="s">
        <v>7726</v>
      </c>
    </row>
    <row r="8113" spans="1:9">
      <c r="A8113" s="775" t="str">
        <f>Table_wabobpsvr_AzureCalc_AzureCalcRateCard[[#This Row],[ServiceName]]&amp;Table_wabobpsvr_AzureCalc_AzureCalcRateCard[[#This Row],[Price_Level]]&amp;Table_wabobpsvr_AzureCalc_AzureCalcRateCard[[#This Row],[Region]]</f>
        <v>Standard_D12_v2 VM (Non-Windows)A3</v>
      </c>
      <c r="B8113" s="775">
        <v>3</v>
      </c>
      <c r="C8113" s="775" t="s">
        <v>87</v>
      </c>
      <c r="D8113" s="775" t="s">
        <v>174</v>
      </c>
      <c r="E8113" s="775">
        <v>0.43552999999999997</v>
      </c>
      <c r="F8113" s="775" t="s">
        <v>8092</v>
      </c>
      <c r="G8113" s="775" t="s">
        <v>7898</v>
      </c>
      <c r="H8113" s="775" t="s">
        <v>7899</v>
      </c>
      <c r="I8113" s="775" t="s">
        <v>7727</v>
      </c>
    </row>
    <row r="8114" spans="1:9">
      <c r="A8114" s="775" t="str">
        <f>Table_wabobpsvr_AzureCalc_AzureCalcRateCard[[#This Row],[ServiceName]]&amp;Table_wabobpsvr_AzureCalc_AzureCalcRateCard[[#This Row],[Price_Level]]&amp;Table_wabobpsvr_AzureCalc_AzureCalcRateCard[[#This Row],[Region]]</f>
        <v>Standard_D12_v2 VM (Windows)A3</v>
      </c>
      <c r="B8114" s="775">
        <v>3</v>
      </c>
      <c r="C8114" s="775" t="s">
        <v>87</v>
      </c>
      <c r="D8114" s="775" t="s">
        <v>174</v>
      </c>
      <c r="E8114" s="775">
        <v>0.72750000000000004</v>
      </c>
      <c r="F8114" s="775" t="s">
        <v>8083</v>
      </c>
      <c r="G8114" s="775" t="s">
        <v>7900</v>
      </c>
      <c r="H8114" s="775" t="s">
        <v>7901</v>
      </c>
      <c r="I8114" s="775" t="s">
        <v>7728</v>
      </c>
    </row>
    <row r="8115" spans="1:9">
      <c r="A8115" s="1039" t="str">
        <f>Table_wabobpsvr_AzureCalc_AzureCalcRateCard[[#This Row],[ServiceName]]&amp;Table_wabobpsvr_AzureCalc_AzureCalcRateCard[[#This Row],[Price_Level]]&amp;Table_wabobpsvr_AzureCalc_AzureCalcRateCard[[#This Row],[Region]]</f>
        <v>Standard_D13_v2 VM (Non-Windows)A3</v>
      </c>
      <c r="B8115" s="1039">
        <v>3</v>
      </c>
      <c r="C8115" s="1039" t="s">
        <v>87</v>
      </c>
      <c r="D8115" s="1039" t="s">
        <v>174</v>
      </c>
      <c r="E8115" s="1039">
        <v>0.87009000000000003</v>
      </c>
      <c r="F8115" s="1039" t="s">
        <v>8093</v>
      </c>
      <c r="G8115" s="775" t="s">
        <v>7902</v>
      </c>
      <c r="H8115" s="775" t="s">
        <v>7903</v>
      </c>
      <c r="I8115" s="775" t="s">
        <v>7729</v>
      </c>
    </row>
    <row r="8116" spans="1:9">
      <c r="A8116" s="775" t="str">
        <f>Table_wabobpsvr_AzureCalc_AzureCalcRateCard[[#This Row],[ServiceName]]&amp;Table_wabobpsvr_AzureCalc_AzureCalcRateCard[[#This Row],[Price_Level]]&amp;Table_wabobpsvr_AzureCalc_AzureCalcRateCard[[#This Row],[Region]]</f>
        <v>Standard_D13_v2 VM (Windows)A3</v>
      </c>
      <c r="B8116" s="775">
        <v>3</v>
      </c>
      <c r="C8116" s="775" t="s">
        <v>87</v>
      </c>
      <c r="D8116" s="775" t="s">
        <v>174</v>
      </c>
      <c r="E8116" s="775">
        <v>1.30853</v>
      </c>
      <c r="F8116" s="775" t="s">
        <v>8084</v>
      </c>
      <c r="G8116" s="775" t="s">
        <v>7904</v>
      </c>
      <c r="H8116" s="775" t="s">
        <v>7905</v>
      </c>
      <c r="I8116" s="775" t="s">
        <v>7730</v>
      </c>
    </row>
    <row r="8117" spans="1:9">
      <c r="A8117" s="775" t="str">
        <f>Table_wabobpsvr_AzureCalc_AzureCalcRateCard[[#This Row],[ServiceName]]&amp;Table_wabobpsvr_AzureCalc_AzureCalcRateCard[[#This Row],[Price_Level]]&amp;Table_wabobpsvr_AzureCalc_AzureCalcRateCard[[#This Row],[Region]]</f>
        <v>Standard_D14_v2 VM (Non-Windows)A3</v>
      </c>
      <c r="B8117" s="775">
        <v>3</v>
      </c>
      <c r="C8117" s="775" t="s">
        <v>87</v>
      </c>
      <c r="D8117" s="775" t="s">
        <v>174</v>
      </c>
      <c r="E8117" s="775">
        <v>1.7198100000000001</v>
      </c>
      <c r="F8117" s="775" t="s">
        <v>8094</v>
      </c>
      <c r="G8117" s="775" t="s">
        <v>7906</v>
      </c>
      <c r="H8117" s="775" t="s">
        <v>7907</v>
      </c>
      <c r="I8117" s="775" t="s">
        <v>7731</v>
      </c>
    </row>
    <row r="8118" spans="1:9">
      <c r="A8118" s="1039" t="str">
        <f>Table_wabobpsvr_AzureCalc_AzureCalcRateCard[[#This Row],[ServiceName]]&amp;Table_wabobpsvr_AzureCalc_AzureCalcRateCard[[#This Row],[Price_Level]]&amp;Table_wabobpsvr_AzureCalc_AzureCalcRateCard[[#This Row],[Region]]</f>
        <v>Standard_D14_v2 VM (Windows)A3</v>
      </c>
      <c r="B8118" s="1039">
        <v>3</v>
      </c>
      <c r="C8118" s="1039" t="s">
        <v>87</v>
      </c>
      <c r="D8118" s="1039" t="s">
        <v>174</v>
      </c>
      <c r="E8118" s="1039">
        <v>2.3551600000000001</v>
      </c>
      <c r="F8118" s="1039" t="s">
        <v>8085</v>
      </c>
      <c r="G8118" s="775" t="s">
        <v>7908</v>
      </c>
      <c r="H8118" s="775" t="s">
        <v>7909</v>
      </c>
      <c r="I8118" s="775" t="s">
        <v>7732</v>
      </c>
    </row>
    <row r="8119" spans="1:9">
      <c r="A8119" s="1039" t="str">
        <f>Table_wabobpsvr_AzureCalc_AzureCalcRateCard[[#This Row],[ServiceName]]&amp;Table_wabobpsvr_AzureCalc_AzureCalcRateCard[[#This Row],[Price_Level]]&amp;Table_wabobpsvr_AzureCalc_AzureCalcRateCard[[#This Row],[Region]]</f>
        <v>Standard_D2_v2 VM (Non-Windows)A3</v>
      </c>
      <c r="B8119" s="1039">
        <v>3</v>
      </c>
      <c r="C8119" s="1039" t="s">
        <v>87</v>
      </c>
      <c r="D8119" s="1039" t="s">
        <v>174</v>
      </c>
      <c r="E8119" s="1039">
        <v>0.16586999999999999</v>
      </c>
      <c r="F8119" s="1039" t="s">
        <v>8088</v>
      </c>
      <c r="G8119" s="775" t="s">
        <v>7910</v>
      </c>
      <c r="H8119" s="775" t="s">
        <v>7911</v>
      </c>
      <c r="I8119" s="775" t="s">
        <v>7733</v>
      </c>
    </row>
    <row r="8120" spans="1:9">
      <c r="A8120" s="775" t="str">
        <f>Table_wabobpsvr_AzureCalc_AzureCalcRateCard[[#This Row],[ServiceName]]&amp;Table_wabobpsvr_AzureCalc_AzureCalcRateCard[[#This Row],[Price_Level]]&amp;Table_wabobpsvr_AzureCalc_AzureCalcRateCard[[#This Row],[Region]]</f>
        <v>Standard_D2_v2 VM (Windows)A3</v>
      </c>
      <c r="B8120" s="775">
        <v>3</v>
      </c>
      <c r="C8120" s="775" t="s">
        <v>87</v>
      </c>
      <c r="D8120" s="775" t="s">
        <v>174</v>
      </c>
      <c r="E8120" s="775">
        <v>0.30166999999999999</v>
      </c>
      <c r="F8120" s="775" t="s">
        <v>8078</v>
      </c>
      <c r="G8120" s="775" t="s">
        <v>7912</v>
      </c>
      <c r="H8120" s="775" t="s">
        <v>7913</v>
      </c>
      <c r="I8120" s="775" t="s">
        <v>7734</v>
      </c>
    </row>
    <row r="8121" spans="1:9">
      <c r="A8121" s="775" t="str">
        <f>Table_wabobpsvr_AzureCalc_AzureCalcRateCard[[#This Row],[ServiceName]]&amp;Table_wabobpsvr_AzureCalc_AzureCalcRateCard[[#This Row],[Price_Level]]&amp;Table_wabobpsvr_AzureCalc_AzureCalcRateCard[[#This Row],[Region]]</f>
        <v>Standard_D3_v2 VM (Non-Windows)A3</v>
      </c>
      <c r="B8121" s="775">
        <v>3</v>
      </c>
      <c r="C8121" s="775" t="s">
        <v>87</v>
      </c>
      <c r="D8121" s="775" t="s">
        <v>174</v>
      </c>
      <c r="E8121" s="775">
        <v>0.33173999999999998</v>
      </c>
      <c r="F8121" s="775" t="s">
        <v>8087</v>
      </c>
      <c r="G8121" s="775" t="s">
        <v>7914</v>
      </c>
      <c r="H8121" s="775" t="s">
        <v>7915</v>
      </c>
      <c r="I8121" s="775" t="s">
        <v>7735</v>
      </c>
    </row>
    <row r="8122" spans="1:9">
      <c r="A8122" s="1039" t="str">
        <f>Table_wabobpsvr_AzureCalc_AzureCalcRateCard[[#This Row],[ServiceName]]&amp;Table_wabobpsvr_AzureCalc_AzureCalcRateCard[[#This Row],[Price_Level]]&amp;Table_wabobpsvr_AzureCalc_AzureCalcRateCard[[#This Row],[Region]]</f>
        <v>Standard_D3_v2 VM (Windows)A3</v>
      </c>
      <c r="B8122" s="1039">
        <v>3</v>
      </c>
      <c r="C8122" s="1039" t="s">
        <v>87</v>
      </c>
      <c r="D8122" s="1039" t="s">
        <v>174</v>
      </c>
      <c r="E8122" s="1039">
        <v>0.60333999999999999</v>
      </c>
      <c r="F8122" s="1039" t="s">
        <v>8079</v>
      </c>
      <c r="G8122" s="775" t="s">
        <v>7916</v>
      </c>
      <c r="H8122" s="775" t="s">
        <v>7917</v>
      </c>
      <c r="I8122" s="775" t="s">
        <v>7736</v>
      </c>
    </row>
    <row r="8123" spans="1:9">
      <c r="A8123" s="775" t="str">
        <f>Table_wabobpsvr_AzureCalc_AzureCalcRateCard[[#This Row],[ServiceName]]&amp;Table_wabobpsvr_AzureCalc_AzureCalcRateCard[[#This Row],[Price_Level]]&amp;Table_wabobpsvr_AzureCalc_AzureCalcRateCard[[#This Row],[Region]]</f>
        <v>Standard_D4_v2 VM (Non-Windows)A3</v>
      </c>
      <c r="B8123" s="775">
        <v>3</v>
      </c>
      <c r="C8123" s="775" t="s">
        <v>87</v>
      </c>
      <c r="D8123" s="775" t="s">
        <v>174</v>
      </c>
      <c r="E8123" s="775">
        <v>0.66347999999999996</v>
      </c>
      <c r="F8123" s="775" t="s">
        <v>8089</v>
      </c>
      <c r="G8123" s="775" t="s">
        <v>7918</v>
      </c>
      <c r="H8123" s="775" t="s">
        <v>7919</v>
      </c>
      <c r="I8123" s="775" t="s">
        <v>7737</v>
      </c>
    </row>
    <row r="8124" spans="1:9">
      <c r="A8124" s="775" t="str">
        <f>Table_wabobpsvr_AzureCalc_AzureCalcRateCard[[#This Row],[ServiceName]]&amp;Table_wabobpsvr_AzureCalc_AzureCalcRateCard[[#This Row],[Price_Level]]&amp;Table_wabobpsvr_AzureCalc_AzureCalcRateCard[[#This Row],[Region]]</f>
        <v>Standard_D4_v2 VM (Windows)A3</v>
      </c>
      <c r="B8124" s="775">
        <v>3</v>
      </c>
      <c r="C8124" s="775" t="s">
        <v>87</v>
      </c>
      <c r="D8124" s="775" t="s">
        <v>174</v>
      </c>
      <c r="E8124" s="775">
        <v>1.2057100000000001</v>
      </c>
      <c r="F8124" s="775" t="s">
        <v>8080</v>
      </c>
      <c r="G8124" s="775" t="s">
        <v>7920</v>
      </c>
      <c r="H8124" s="775" t="s">
        <v>7921</v>
      </c>
      <c r="I8124" s="775" t="s">
        <v>7738</v>
      </c>
    </row>
    <row r="8125" spans="1:9">
      <c r="A8125" s="775" t="str">
        <f>Table_wabobpsvr_AzureCalc_AzureCalcRateCard[[#This Row],[ServiceName]]&amp;Table_wabobpsvr_AzureCalc_AzureCalcRateCard[[#This Row],[Price_Level]]&amp;Table_wabobpsvr_AzureCalc_AzureCalcRateCard[[#This Row],[Region]]</f>
        <v>Standard_D5_v2 VM (Non-Windows)A3</v>
      </c>
      <c r="B8125" s="775">
        <v>3</v>
      </c>
      <c r="C8125" s="775" t="s">
        <v>87</v>
      </c>
      <c r="D8125" s="775" t="s">
        <v>174</v>
      </c>
      <c r="E8125" s="775">
        <v>1.3269599999999999</v>
      </c>
      <c r="F8125" s="775" t="s">
        <v>8090</v>
      </c>
      <c r="G8125" s="775" t="s">
        <v>7922</v>
      </c>
      <c r="H8125" s="775" t="s">
        <v>7923</v>
      </c>
      <c r="I8125" s="775" t="s">
        <v>7739</v>
      </c>
    </row>
    <row r="8126" spans="1:9">
      <c r="A8126" s="1039" t="str">
        <f>Table_wabobpsvr_AzureCalc_AzureCalcRateCard[[#This Row],[ServiceName]]&amp;Table_wabobpsvr_AzureCalc_AzureCalcRateCard[[#This Row],[Price_Level]]&amp;Table_wabobpsvr_AzureCalc_AzureCalcRateCard[[#This Row],[Region]]</f>
        <v>Standard_D5_v2 VM (Windows)A3</v>
      </c>
      <c r="B8126" s="1039">
        <v>3</v>
      </c>
      <c r="C8126" s="1039" t="s">
        <v>87</v>
      </c>
      <c r="D8126" s="1039" t="s">
        <v>174</v>
      </c>
      <c r="E8126" s="1039">
        <v>2.4114200000000001</v>
      </c>
      <c r="F8126" s="1039" t="s">
        <v>8081</v>
      </c>
      <c r="G8126" s="775" t="s">
        <v>7924</v>
      </c>
      <c r="H8126" s="775" t="s">
        <v>7925</v>
      </c>
      <c r="I8126" s="775" t="s">
        <v>7740</v>
      </c>
    </row>
    <row r="8127" spans="1:9">
      <c r="A8127" s="1039" t="str">
        <f>Table_wabobpsvr_AzureCalc_AzureCalcRateCard[[#This Row],[ServiceName]]&amp;Table_wabobpsvr_AzureCalc_AzureCalcRateCard[[#This Row],[Price_Level]]&amp;Table_wabobpsvr_AzureCalc_AzureCalcRateCard[[#This Row],[Region]]</f>
        <v>Standard_D1_v2 VM (Non-Windows)A2</v>
      </c>
      <c r="B8127" s="1039">
        <v>2</v>
      </c>
      <c r="C8127" s="1039" t="s">
        <v>87</v>
      </c>
      <c r="D8127" s="1039" t="s">
        <v>174</v>
      </c>
      <c r="E8127" s="1039">
        <v>7.1779999999999997E-2</v>
      </c>
      <c r="F8127" s="1039" t="s">
        <v>8086</v>
      </c>
      <c r="G8127" s="775" t="s">
        <v>7926</v>
      </c>
      <c r="H8127" s="775" t="s">
        <v>7927</v>
      </c>
      <c r="I8127" s="775" t="s">
        <v>7741</v>
      </c>
    </row>
    <row r="8128" spans="1:9">
      <c r="A8128" s="775" t="str">
        <f>Table_wabobpsvr_AzureCalc_AzureCalcRateCard[[#This Row],[ServiceName]]&amp;Table_wabobpsvr_AzureCalc_AzureCalcRateCard[[#This Row],[Price_Level]]&amp;Table_wabobpsvr_AzureCalc_AzureCalcRateCard[[#This Row],[Region]]</f>
        <v>Standard_D1_v2 VM (Windows)A2</v>
      </c>
      <c r="B8128" s="775">
        <v>2</v>
      </c>
      <c r="C8128" s="775" t="s">
        <v>87</v>
      </c>
      <c r="D8128" s="775" t="s">
        <v>174</v>
      </c>
      <c r="E8128" s="775">
        <v>0.13968</v>
      </c>
      <c r="F8128" s="775" t="s">
        <v>8077</v>
      </c>
      <c r="G8128" s="775" t="s">
        <v>7928</v>
      </c>
      <c r="H8128" s="775" t="s">
        <v>7929</v>
      </c>
      <c r="I8128" s="775" t="s">
        <v>7742</v>
      </c>
    </row>
    <row r="8129" spans="1:9">
      <c r="A8129" s="775" t="str">
        <f>Table_wabobpsvr_AzureCalc_AzureCalcRateCard[[#This Row],[ServiceName]]&amp;Table_wabobpsvr_AzureCalc_AzureCalcRateCard[[#This Row],[Price_Level]]&amp;Table_wabobpsvr_AzureCalc_AzureCalcRateCard[[#This Row],[Region]]</f>
        <v>Standard_D11_v2 VM (Non-Windows)A2</v>
      </c>
      <c r="B8129" s="775">
        <v>2</v>
      </c>
      <c r="C8129" s="775" t="s">
        <v>87</v>
      </c>
      <c r="D8129" s="775" t="s">
        <v>174</v>
      </c>
      <c r="E8129" s="775">
        <v>0.19497</v>
      </c>
      <c r="F8129" s="775" t="s">
        <v>8091</v>
      </c>
      <c r="G8129" s="775" t="s">
        <v>7930</v>
      </c>
      <c r="H8129" s="775" t="s">
        <v>7931</v>
      </c>
      <c r="I8129" s="775" t="s">
        <v>7743</v>
      </c>
    </row>
    <row r="8130" spans="1:9">
      <c r="A8130" s="1039" t="str">
        <f>Table_wabobpsvr_AzureCalc_AzureCalcRateCard[[#This Row],[ServiceName]]&amp;Table_wabobpsvr_AzureCalc_AzureCalcRateCard[[#This Row],[Price_Level]]&amp;Table_wabobpsvr_AzureCalc_AzureCalcRateCard[[#This Row],[Region]]</f>
        <v>Standard_D11_v2 VM (Windows)A2</v>
      </c>
      <c r="B8130" s="1039">
        <v>2</v>
      </c>
      <c r="C8130" s="1039" t="s">
        <v>87</v>
      </c>
      <c r="D8130" s="1039" t="s">
        <v>174</v>
      </c>
      <c r="E8130" s="1039">
        <v>0.33465</v>
      </c>
      <c r="F8130" s="1039" t="s">
        <v>8082</v>
      </c>
      <c r="G8130" s="775" t="s">
        <v>7932</v>
      </c>
      <c r="H8130" s="775" t="s">
        <v>7933</v>
      </c>
      <c r="I8130" s="775" t="s">
        <v>7744</v>
      </c>
    </row>
    <row r="8131" spans="1:9">
      <c r="A8131" s="775" t="str">
        <f>Table_wabobpsvr_AzureCalc_AzureCalcRateCard[[#This Row],[ServiceName]]&amp;Table_wabobpsvr_AzureCalc_AzureCalcRateCard[[#This Row],[Price_Level]]&amp;Table_wabobpsvr_AzureCalc_AzureCalcRateCard[[#This Row],[Region]]</f>
        <v>Standard_D12_v2 VM (Non-Windows)A2</v>
      </c>
      <c r="B8131" s="775">
        <v>2</v>
      </c>
      <c r="C8131" s="775" t="s">
        <v>87</v>
      </c>
      <c r="D8131" s="775" t="s">
        <v>174</v>
      </c>
      <c r="E8131" s="775">
        <v>0.39090999999999998</v>
      </c>
      <c r="F8131" s="775" t="s">
        <v>8092</v>
      </c>
      <c r="G8131" s="775" t="s">
        <v>7934</v>
      </c>
      <c r="H8131" s="775" t="s">
        <v>7935</v>
      </c>
      <c r="I8131" s="775" t="s">
        <v>7745</v>
      </c>
    </row>
    <row r="8132" spans="1:9">
      <c r="A8132" s="775" t="str">
        <f>Table_wabobpsvr_AzureCalc_AzureCalcRateCard[[#This Row],[ServiceName]]&amp;Table_wabobpsvr_AzureCalc_AzureCalcRateCard[[#This Row],[Price_Level]]&amp;Table_wabobpsvr_AzureCalc_AzureCalcRateCard[[#This Row],[Region]]</f>
        <v>Standard_D12_v2 VM (Windows)A2</v>
      </c>
      <c r="B8132" s="775">
        <v>2</v>
      </c>
      <c r="C8132" s="775" t="s">
        <v>87</v>
      </c>
      <c r="D8132" s="775" t="s">
        <v>174</v>
      </c>
      <c r="E8132" s="775">
        <v>0.66930000000000001</v>
      </c>
      <c r="F8132" s="775" t="s">
        <v>8083</v>
      </c>
      <c r="G8132" s="775" t="s">
        <v>7936</v>
      </c>
      <c r="H8132" s="775" t="s">
        <v>7937</v>
      </c>
      <c r="I8132" s="775" t="s">
        <v>7746</v>
      </c>
    </row>
    <row r="8133" spans="1:9">
      <c r="A8133" s="775" t="str">
        <f>Table_wabobpsvr_AzureCalc_AzureCalcRateCard[[#This Row],[ServiceName]]&amp;Table_wabobpsvr_AzureCalc_AzureCalcRateCard[[#This Row],[Price_Level]]&amp;Table_wabobpsvr_AzureCalc_AzureCalcRateCard[[#This Row],[Region]]</f>
        <v>Standard_D13_v2 VM (Non-Windows)A2</v>
      </c>
      <c r="B8133" s="775">
        <v>2</v>
      </c>
      <c r="C8133" s="775" t="s">
        <v>87</v>
      </c>
      <c r="D8133" s="775" t="s">
        <v>174</v>
      </c>
      <c r="E8133" s="775">
        <v>0.78085000000000004</v>
      </c>
      <c r="F8133" s="775" t="s">
        <v>8093</v>
      </c>
      <c r="G8133" s="775" t="s">
        <v>7938</v>
      </c>
      <c r="H8133" s="775" t="s">
        <v>7939</v>
      </c>
      <c r="I8133" s="775" t="s">
        <v>7747</v>
      </c>
    </row>
    <row r="8134" spans="1:9">
      <c r="A8134" s="1039" t="str">
        <f>Table_wabobpsvr_AzureCalc_AzureCalcRateCard[[#This Row],[ServiceName]]&amp;Table_wabobpsvr_AzureCalc_AzureCalcRateCard[[#This Row],[Price_Level]]&amp;Table_wabobpsvr_AzureCalc_AzureCalcRateCard[[#This Row],[Region]]</f>
        <v>Standard_D13_v2 VM (Windows)A2</v>
      </c>
      <c r="B8134" s="1039">
        <v>2</v>
      </c>
      <c r="C8134" s="1039" t="s">
        <v>87</v>
      </c>
      <c r="D8134" s="1039" t="s">
        <v>174</v>
      </c>
      <c r="E8134" s="1039">
        <v>1.2047399999999999</v>
      </c>
      <c r="F8134" s="1039" t="s">
        <v>8084</v>
      </c>
      <c r="G8134" s="775" t="s">
        <v>7940</v>
      </c>
      <c r="H8134" s="775" t="s">
        <v>7941</v>
      </c>
      <c r="I8134" s="775" t="s">
        <v>7748</v>
      </c>
    </row>
    <row r="8135" spans="1:9">
      <c r="A8135" s="775" t="str">
        <f>Table_wabobpsvr_AzureCalc_AzureCalcRateCard[[#This Row],[ServiceName]]&amp;Table_wabobpsvr_AzureCalc_AzureCalcRateCard[[#This Row],[Price_Level]]&amp;Table_wabobpsvr_AzureCalc_AzureCalcRateCard[[#This Row],[Region]]</f>
        <v>Standard_D14_v2 VM (Non-Windows)A2</v>
      </c>
      <c r="B8135" s="775">
        <v>2</v>
      </c>
      <c r="C8135" s="775" t="s">
        <v>87</v>
      </c>
      <c r="D8135" s="775" t="s">
        <v>174</v>
      </c>
      <c r="E8135" s="775">
        <v>1.54715</v>
      </c>
      <c r="F8135" s="775" t="s">
        <v>8094</v>
      </c>
      <c r="G8135" s="775" t="s">
        <v>7942</v>
      </c>
      <c r="H8135" s="775" t="s">
        <v>7943</v>
      </c>
      <c r="I8135" s="775" t="s">
        <v>7749</v>
      </c>
    </row>
    <row r="8136" spans="1:9">
      <c r="A8136" s="775" t="str">
        <f>Table_wabobpsvr_AzureCalc_AzureCalcRateCard[[#This Row],[ServiceName]]&amp;Table_wabobpsvr_AzureCalc_AzureCalcRateCard[[#This Row],[Price_Level]]&amp;Table_wabobpsvr_AzureCalc_AzureCalcRateCard[[#This Row],[Region]]</f>
        <v>Standard_D14_v2 VM (Windows)A2</v>
      </c>
      <c r="B8136" s="775">
        <v>2</v>
      </c>
      <c r="C8136" s="775" t="s">
        <v>87</v>
      </c>
      <c r="D8136" s="775" t="s">
        <v>174</v>
      </c>
      <c r="E8136" s="775">
        <v>2.16892</v>
      </c>
      <c r="F8136" s="775" t="s">
        <v>8085</v>
      </c>
      <c r="G8136" s="775" t="s">
        <v>7944</v>
      </c>
      <c r="H8136" s="775" t="s">
        <v>7945</v>
      </c>
      <c r="I8136" s="775" t="s">
        <v>7750</v>
      </c>
    </row>
    <row r="8137" spans="1:9">
      <c r="A8137" s="775" t="str">
        <f>Table_wabobpsvr_AzureCalc_AzureCalcRateCard[[#This Row],[ServiceName]]&amp;Table_wabobpsvr_AzureCalc_AzureCalcRateCard[[#This Row],[Price_Level]]&amp;Table_wabobpsvr_AzureCalc_AzureCalcRateCard[[#This Row],[Region]]</f>
        <v>Standard_D2_v2 VM (Non-Windows)A2</v>
      </c>
      <c r="B8137" s="775">
        <v>2</v>
      </c>
      <c r="C8137" s="775" t="s">
        <v>87</v>
      </c>
      <c r="D8137" s="775" t="s">
        <v>174</v>
      </c>
      <c r="E8137" s="775">
        <v>0.14452999999999999</v>
      </c>
      <c r="F8137" s="775" t="s">
        <v>8088</v>
      </c>
      <c r="G8137" s="775" t="s">
        <v>7946</v>
      </c>
      <c r="H8137" s="775" t="s">
        <v>7947</v>
      </c>
      <c r="I8137" s="775" t="s">
        <v>7751</v>
      </c>
    </row>
    <row r="8138" spans="1:9">
      <c r="A8138" s="775" t="str">
        <f>Table_wabobpsvr_AzureCalc_AzureCalcRateCard[[#This Row],[ServiceName]]&amp;Table_wabobpsvr_AzureCalc_AzureCalcRateCard[[#This Row],[Price_Level]]&amp;Table_wabobpsvr_AzureCalc_AzureCalcRateCard[[#This Row],[Region]]</f>
        <v>Standard_D2_v2 VM (Windows)A2</v>
      </c>
      <c r="B8138" s="775">
        <v>2</v>
      </c>
      <c r="C8138" s="775" t="s">
        <v>87</v>
      </c>
      <c r="D8138" s="775" t="s">
        <v>174</v>
      </c>
      <c r="E8138" s="775">
        <v>0.28033000000000002</v>
      </c>
      <c r="F8138" s="775" t="s">
        <v>8078</v>
      </c>
      <c r="G8138" s="775" t="s">
        <v>7948</v>
      </c>
      <c r="H8138" s="775" t="s">
        <v>7949</v>
      </c>
      <c r="I8138" s="775" t="s">
        <v>7756</v>
      </c>
    </row>
    <row r="8139" spans="1:9">
      <c r="A8139" s="775" t="str">
        <f>Table_wabobpsvr_AzureCalc_AzureCalcRateCard[[#This Row],[ServiceName]]&amp;Table_wabobpsvr_AzureCalc_AzureCalcRateCard[[#This Row],[Price_Level]]&amp;Table_wabobpsvr_AzureCalc_AzureCalcRateCard[[#This Row],[Region]]</f>
        <v>Standard_D3_v2 VM (Non-Windows)A2</v>
      </c>
      <c r="B8139" s="775">
        <v>2</v>
      </c>
      <c r="C8139" s="775" t="s">
        <v>87</v>
      </c>
      <c r="D8139" s="775" t="s">
        <v>174</v>
      </c>
      <c r="E8139" s="775">
        <v>0.28809000000000001</v>
      </c>
      <c r="F8139" s="775" t="s">
        <v>8087</v>
      </c>
      <c r="G8139" s="775" t="s">
        <v>7950</v>
      </c>
      <c r="H8139" s="775" t="s">
        <v>7951</v>
      </c>
      <c r="I8139" s="775" t="s">
        <v>7761</v>
      </c>
    </row>
    <row r="8140" spans="1:9">
      <c r="A8140" s="775" t="str">
        <f>Table_wabobpsvr_AzureCalc_AzureCalcRateCard[[#This Row],[ServiceName]]&amp;Table_wabobpsvr_AzureCalc_AzureCalcRateCard[[#This Row],[Price_Level]]&amp;Table_wabobpsvr_AzureCalc_AzureCalcRateCard[[#This Row],[Region]]</f>
        <v>Standard_D3_v2 VM (Windows)A2</v>
      </c>
      <c r="B8140" s="775">
        <v>2</v>
      </c>
      <c r="C8140" s="775" t="s">
        <v>87</v>
      </c>
      <c r="D8140" s="775" t="s">
        <v>174</v>
      </c>
      <c r="E8140" s="775">
        <v>0.55969000000000002</v>
      </c>
      <c r="F8140" s="775" t="s">
        <v>8079</v>
      </c>
      <c r="G8140" s="775" t="s">
        <v>7952</v>
      </c>
      <c r="H8140" s="775" t="s">
        <v>7953</v>
      </c>
      <c r="I8140" s="775" t="s">
        <v>7762</v>
      </c>
    </row>
    <row r="8141" spans="1:9">
      <c r="A8141" s="1039" t="str">
        <f>Table_wabobpsvr_AzureCalc_AzureCalcRateCard[[#This Row],[ServiceName]]&amp;Table_wabobpsvr_AzureCalc_AzureCalcRateCard[[#This Row],[Price_Level]]&amp;Table_wabobpsvr_AzureCalc_AzureCalcRateCard[[#This Row],[Region]]</f>
        <v>Standard_D4_v2 VM (Non-Windows)A2</v>
      </c>
      <c r="B8141" s="1039">
        <v>2</v>
      </c>
      <c r="C8141" s="1039" t="s">
        <v>87</v>
      </c>
      <c r="D8141" s="1039" t="s">
        <v>174</v>
      </c>
      <c r="E8141" s="1039">
        <v>0.57715000000000005</v>
      </c>
      <c r="F8141" s="1039" t="s">
        <v>8089</v>
      </c>
      <c r="G8141" s="775" t="s">
        <v>7954</v>
      </c>
      <c r="H8141" s="775" t="s">
        <v>7955</v>
      </c>
      <c r="I8141" s="775" t="s">
        <v>7763</v>
      </c>
    </row>
    <row r="8142" spans="1:9">
      <c r="A8142" s="775" t="str">
        <f>Table_wabobpsvr_AzureCalc_AzureCalcRateCard[[#This Row],[ServiceName]]&amp;Table_wabobpsvr_AzureCalc_AzureCalcRateCard[[#This Row],[Price_Level]]&amp;Table_wabobpsvr_AzureCalc_AzureCalcRateCard[[#This Row],[Region]]</f>
        <v>Standard_D4_v2 VM (Windows)A2</v>
      </c>
      <c r="B8142" s="775">
        <v>2</v>
      </c>
      <c r="C8142" s="775" t="s">
        <v>87</v>
      </c>
      <c r="D8142" s="775" t="s">
        <v>174</v>
      </c>
      <c r="E8142" s="775">
        <v>1.11938</v>
      </c>
      <c r="F8142" s="775" t="s">
        <v>8080</v>
      </c>
      <c r="G8142" s="775" t="s">
        <v>7956</v>
      </c>
      <c r="H8142" s="775" t="s">
        <v>7957</v>
      </c>
      <c r="I8142" s="775" t="s">
        <v>7764</v>
      </c>
    </row>
    <row r="8143" spans="1:9">
      <c r="A8143" s="775" t="str">
        <f>Table_wabobpsvr_AzureCalc_AzureCalcRateCard[[#This Row],[ServiceName]]&amp;Table_wabobpsvr_AzureCalc_AzureCalcRateCard[[#This Row],[Price_Level]]&amp;Table_wabobpsvr_AzureCalc_AzureCalcRateCard[[#This Row],[Region]]</f>
        <v>Standard_D5_v2 VM (Non-Windows)A2</v>
      </c>
      <c r="B8143" s="775">
        <v>2</v>
      </c>
      <c r="C8143" s="775" t="s">
        <v>87</v>
      </c>
      <c r="D8143" s="775" t="s">
        <v>174</v>
      </c>
      <c r="E8143" s="775">
        <v>1.1543000000000001</v>
      </c>
      <c r="F8143" s="775" t="s">
        <v>8090</v>
      </c>
      <c r="G8143" s="775" t="s">
        <v>7958</v>
      </c>
      <c r="H8143" s="775" t="s">
        <v>7959</v>
      </c>
      <c r="I8143" s="775" t="s">
        <v>7765</v>
      </c>
    </row>
    <row r="8144" spans="1:9">
      <c r="A8144" s="775" t="str">
        <f>Table_wabobpsvr_AzureCalc_AzureCalcRateCard[[#This Row],[ServiceName]]&amp;Table_wabobpsvr_AzureCalc_AzureCalcRateCard[[#This Row],[Price_Level]]&amp;Table_wabobpsvr_AzureCalc_AzureCalcRateCard[[#This Row],[Region]]</f>
        <v>Standard_D5_v2 VM (Windows)A2</v>
      </c>
      <c r="B8144" s="775">
        <v>2</v>
      </c>
      <c r="C8144" s="775" t="s">
        <v>87</v>
      </c>
      <c r="D8144" s="775" t="s">
        <v>174</v>
      </c>
      <c r="E8144" s="775">
        <v>2.2397300000000002</v>
      </c>
      <c r="F8144" s="775" t="s">
        <v>8081</v>
      </c>
      <c r="G8144" s="775" t="s">
        <v>7960</v>
      </c>
      <c r="H8144" s="775" t="s">
        <v>7961</v>
      </c>
      <c r="I8144" s="775" t="s">
        <v>7766</v>
      </c>
    </row>
    <row r="8145" spans="1:9">
      <c r="A8145" s="1039" t="str">
        <f>Table_wabobpsvr_AzureCalc_AzureCalcRateCard[[#This Row],[ServiceName]]&amp;Table_wabobpsvr_AzureCalc_AzureCalcRateCard[[#This Row],[Price_Level]]&amp;Table_wabobpsvr_AzureCalc_AzureCalcRateCard[[#This Row],[Region]]</f>
        <v>Standard_D1_v2 VM (Non-Windows)A5</v>
      </c>
      <c r="B8145" s="1039">
        <v>5</v>
      </c>
      <c r="C8145" s="1039" t="s">
        <v>87</v>
      </c>
      <c r="D8145" s="1039" t="s">
        <v>174</v>
      </c>
      <c r="E8145" s="1039">
        <v>8.2449999999999996E-2</v>
      </c>
      <c r="F8145" s="1039" t="s">
        <v>8086</v>
      </c>
      <c r="G8145" s="775" t="s">
        <v>7962</v>
      </c>
      <c r="H8145" s="775" t="s">
        <v>7963</v>
      </c>
      <c r="I8145" s="775" t="s">
        <v>7767</v>
      </c>
    </row>
    <row r="8146" spans="1:9">
      <c r="A8146" s="775" t="str">
        <f>Table_wabobpsvr_AzureCalc_AzureCalcRateCard[[#This Row],[ServiceName]]&amp;Table_wabobpsvr_AzureCalc_AzureCalcRateCard[[#This Row],[Price_Level]]&amp;Table_wabobpsvr_AzureCalc_AzureCalcRateCard[[#This Row],[Region]]</f>
        <v>Standard_D1_v2 VM (Windows)A5</v>
      </c>
      <c r="B8146" s="775">
        <v>5</v>
      </c>
      <c r="C8146" s="775" t="s">
        <v>87</v>
      </c>
      <c r="D8146" s="775" t="s">
        <v>174</v>
      </c>
      <c r="E8146" s="775">
        <v>0.15035000000000001</v>
      </c>
      <c r="F8146" s="775" t="s">
        <v>8077</v>
      </c>
      <c r="G8146" s="775" t="s">
        <v>7964</v>
      </c>
      <c r="H8146" s="775" t="s">
        <v>7965</v>
      </c>
      <c r="I8146" s="775" t="s">
        <v>7768</v>
      </c>
    </row>
    <row r="8147" spans="1:9">
      <c r="A8147" s="775" t="str">
        <f>Table_wabobpsvr_AzureCalc_AzureCalcRateCard[[#This Row],[ServiceName]]&amp;Table_wabobpsvr_AzureCalc_AzureCalcRateCard[[#This Row],[Price_Level]]&amp;Table_wabobpsvr_AzureCalc_AzureCalcRateCard[[#This Row],[Region]]</f>
        <v>Standard_D11_v2 VM (Non-Windows)A5</v>
      </c>
      <c r="B8147" s="775">
        <v>5</v>
      </c>
      <c r="C8147" s="775" t="s">
        <v>87</v>
      </c>
      <c r="D8147" s="775" t="s">
        <v>174</v>
      </c>
      <c r="E8147" s="775">
        <v>0.21728</v>
      </c>
      <c r="F8147" s="775" t="s">
        <v>8091</v>
      </c>
      <c r="G8147" s="775" t="s">
        <v>7966</v>
      </c>
      <c r="H8147" s="775" t="s">
        <v>7967</v>
      </c>
      <c r="I8147" s="775" t="s">
        <v>7769</v>
      </c>
    </row>
    <row r="8148" spans="1:9">
      <c r="A8148" s="775" t="str">
        <f>Table_wabobpsvr_AzureCalc_AzureCalcRateCard[[#This Row],[ServiceName]]&amp;Table_wabobpsvr_AzureCalc_AzureCalcRateCard[[#This Row],[Price_Level]]&amp;Table_wabobpsvr_AzureCalc_AzureCalcRateCard[[#This Row],[Region]]</f>
        <v>Standard_D11_v2 VM (Windows)A5</v>
      </c>
      <c r="B8148" s="775">
        <v>5</v>
      </c>
      <c r="C8148" s="775" t="s">
        <v>87</v>
      </c>
      <c r="D8148" s="775" t="s">
        <v>174</v>
      </c>
      <c r="E8148" s="775">
        <v>0.36859999999999998</v>
      </c>
      <c r="F8148" s="775" t="s">
        <v>8082</v>
      </c>
      <c r="G8148" s="775" t="s">
        <v>7968</v>
      </c>
      <c r="H8148" s="775" t="s">
        <v>7969</v>
      </c>
      <c r="I8148" s="775" t="s">
        <v>7770</v>
      </c>
    </row>
    <row r="8149" spans="1:9">
      <c r="A8149" s="775" t="str">
        <f>Table_wabobpsvr_AzureCalc_AzureCalcRateCard[[#This Row],[ServiceName]]&amp;Table_wabobpsvr_AzureCalc_AzureCalcRateCard[[#This Row],[Price_Level]]&amp;Table_wabobpsvr_AzureCalc_AzureCalcRateCard[[#This Row],[Region]]</f>
        <v>Standard_D12_v2 VM (Non-Windows)A5</v>
      </c>
      <c r="B8149" s="775">
        <v>5</v>
      </c>
      <c r="C8149" s="775" t="s">
        <v>87</v>
      </c>
      <c r="D8149" s="775" t="s">
        <v>174</v>
      </c>
      <c r="E8149" s="775">
        <v>0.43552999999999997</v>
      </c>
      <c r="F8149" s="775" t="s">
        <v>8092</v>
      </c>
      <c r="G8149" s="775" t="s">
        <v>7970</v>
      </c>
      <c r="H8149" s="775" t="s">
        <v>7971</v>
      </c>
      <c r="I8149" s="775" t="s">
        <v>7771</v>
      </c>
    </row>
    <row r="8150" spans="1:9">
      <c r="A8150" s="775" t="str">
        <f>Table_wabobpsvr_AzureCalc_AzureCalcRateCard[[#This Row],[ServiceName]]&amp;Table_wabobpsvr_AzureCalc_AzureCalcRateCard[[#This Row],[Price_Level]]&amp;Table_wabobpsvr_AzureCalc_AzureCalcRateCard[[#This Row],[Region]]</f>
        <v>Standard_D12_v2 VM (Windows)A5</v>
      </c>
      <c r="B8150" s="775">
        <v>5</v>
      </c>
      <c r="C8150" s="775" t="s">
        <v>87</v>
      </c>
      <c r="D8150" s="775" t="s">
        <v>174</v>
      </c>
      <c r="E8150" s="775">
        <v>0.72750000000000004</v>
      </c>
      <c r="F8150" s="775" t="s">
        <v>8083</v>
      </c>
      <c r="G8150" s="775" t="s">
        <v>7972</v>
      </c>
      <c r="H8150" s="775" t="s">
        <v>7973</v>
      </c>
      <c r="I8150" s="775" t="s">
        <v>7772</v>
      </c>
    </row>
    <row r="8151" spans="1:9">
      <c r="A8151" s="1039" t="str">
        <f>Table_wabobpsvr_AzureCalc_AzureCalcRateCard[[#This Row],[ServiceName]]&amp;Table_wabobpsvr_AzureCalc_AzureCalcRateCard[[#This Row],[Price_Level]]&amp;Table_wabobpsvr_AzureCalc_AzureCalcRateCard[[#This Row],[Region]]</f>
        <v>Premium P11 Secondary Geo Database HoursB14</v>
      </c>
      <c r="B8151" s="1039">
        <v>14</v>
      </c>
      <c r="C8151" s="1039" t="s">
        <v>1071</v>
      </c>
      <c r="D8151" s="1039" t="s">
        <v>175</v>
      </c>
      <c r="E8151" s="1039">
        <v>8.2786583333333308</v>
      </c>
      <c r="F8151" s="1039" t="s">
        <v>7147</v>
      </c>
      <c r="G8151" s="775" t="s">
        <v>7196</v>
      </c>
      <c r="H8151" s="775" t="s">
        <v>7197</v>
      </c>
      <c r="I8151" s="775" t="s">
        <v>7156</v>
      </c>
    </row>
    <row r="8152" spans="1:9">
      <c r="A8152" s="775" t="str">
        <f>Table_wabobpsvr_AzureCalc_AzureCalcRateCard[[#This Row],[ServiceName]]&amp;Table_wabobpsvr_AzureCalc_AzureCalcRateCard[[#This Row],[Price_Level]]&amp;Table_wabobpsvr_AzureCalc_AzureCalcRateCard[[#This Row],[Region]]</f>
        <v>Premium P11 Secondary Geo Database HoursB</v>
      </c>
      <c r="B8152" s="775"/>
      <c r="C8152" s="775" t="s">
        <v>1071</v>
      </c>
      <c r="D8152" s="775" t="s">
        <v>175</v>
      </c>
      <c r="E8152" s="775">
        <v>6.6332666666666702</v>
      </c>
      <c r="F8152" s="775" t="s">
        <v>7147</v>
      </c>
      <c r="G8152" s="775" t="s">
        <v>7198</v>
      </c>
      <c r="H8152" s="775" t="s">
        <v>7199</v>
      </c>
      <c r="I8152" s="775" t="s">
        <v>7157</v>
      </c>
    </row>
    <row r="8153" spans="1:9">
      <c r="A8153" s="1039" t="str">
        <f>Table_wabobpsvr_AzureCalc_AzureCalcRateCard[[#This Row],[ServiceName]]&amp;Table_wabobpsvr_AzureCalc_AzureCalcRateCard[[#This Row],[Price_Level]]&amp;Table_wabobpsvr_AzureCalc_AzureCalcRateCard[[#This Row],[Region]]</f>
        <v>SQL DB Premium P11 Database HoursC15</v>
      </c>
      <c r="B8153" s="1039">
        <v>15</v>
      </c>
      <c r="C8153" s="1039" t="s">
        <v>1071</v>
      </c>
      <c r="D8153" s="1039" t="s">
        <v>177</v>
      </c>
      <c r="E8153" s="1039">
        <v>9.4791666666666696</v>
      </c>
      <c r="F8153" s="1039" t="s">
        <v>7250</v>
      </c>
      <c r="G8153" s="775" t="s">
        <v>7158</v>
      </c>
      <c r="H8153" s="775" t="s">
        <v>7159</v>
      </c>
      <c r="I8153" s="775" t="s">
        <v>7153</v>
      </c>
    </row>
    <row r="8154" spans="1:9">
      <c r="A8154" s="775" t="str">
        <f>Table_wabobpsvr_AzureCalc_AzureCalcRateCard[[#This Row],[ServiceName]]&amp;Table_wabobpsvr_AzureCalc_AzureCalcRateCard[[#This Row],[Price_Level]]&amp;Table_wabobpsvr_AzureCalc_AzureCalcRateCard[[#This Row],[Region]]</f>
        <v>Standard_D4_v2 Cloud ServicesA15</v>
      </c>
      <c r="B8154" s="775">
        <v>15</v>
      </c>
      <c r="C8154" s="775" t="s">
        <v>87</v>
      </c>
      <c r="D8154" s="775" t="s">
        <v>174</v>
      </c>
      <c r="E8154" s="775">
        <v>1.2105600000000001</v>
      </c>
      <c r="F8154" s="775" t="s">
        <v>8231</v>
      </c>
      <c r="G8154" s="775" t="s">
        <v>4235</v>
      </c>
      <c r="H8154" s="775" t="s">
        <v>4235</v>
      </c>
      <c r="I8154" s="775" t="s">
        <v>8339</v>
      </c>
    </row>
    <row r="8155" spans="1:9">
      <c r="A8155" s="775" t="str">
        <f>Table_wabobpsvr_AzureCalc_AzureCalcRateCard[[#This Row],[ServiceName]]&amp;Table_wabobpsvr_AzureCalc_AzureCalcRateCard[[#This Row],[Price_Level]]&amp;Table_wabobpsvr_AzureCalc_AzureCalcRateCard[[#This Row],[Region]]</f>
        <v>Standard_D3_v2 Cloud ServicesMOSP7</v>
      </c>
      <c r="B8155" s="775">
        <v>7</v>
      </c>
      <c r="C8155" s="775" t="s">
        <v>87</v>
      </c>
      <c r="D8155" s="775" t="s">
        <v>606</v>
      </c>
      <c r="E8155" s="775">
        <v>0.51600000000000001</v>
      </c>
      <c r="F8155" s="775" t="s">
        <v>8229</v>
      </c>
      <c r="G8155" s="775"/>
      <c r="H8155" s="775"/>
      <c r="I8155" s="775" t="s">
        <v>8340</v>
      </c>
    </row>
    <row r="8156" spans="1:9">
      <c r="A8156" s="775" t="str">
        <f>Table_wabobpsvr_AzureCalc_AzureCalcRateCard[[#This Row],[ServiceName]]&amp;Table_wabobpsvr_AzureCalc_AzureCalcRateCard[[#This Row],[Price_Level]]&amp;Table_wabobpsvr_AzureCalc_AzureCalcRateCard[[#This Row],[Region]]</f>
        <v>Standard_D13_v2 VM (Non-Windows)A8</v>
      </c>
      <c r="B8156" s="775">
        <v>8</v>
      </c>
      <c r="C8156" s="775" t="s">
        <v>87</v>
      </c>
      <c r="D8156" s="775" t="s">
        <v>174</v>
      </c>
      <c r="E8156" s="775">
        <v>0.87009000000000003</v>
      </c>
      <c r="F8156" s="775" t="s">
        <v>8093</v>
      </c>
      <c r="G8156" s="775" t="s">
        <v>4235</v>
      </c>
      <c r="H8156" s="775" t="s">
        <v>4235</v>
      </c>
      <c r="I8156" s="775" t="s">
        <v>7838</v>
      </c>
    </row>
    <row r="8157" spans="1:9">
      <c r="A8157" s="775" t="str">
        <f>Table_wabobpsvr_AzureCalc_AzureCalcRateCard[[#This Row],[ServiceName]]&amp;Table_wabobpsvr_AzureCalc_AzureCalcRateCard[[#This Row],[Price_Level]]&amp;Table_wabobpsvr_AzureCalc_AzureCalcRateCard[[#This Row],[Region]]</f>
        <v>Standard_D13_v2 VM (Non-Windows)A11</v>
      </c>
      <c r="B8157" s="775">
        <v>11</v>
      </c>
      <c r="C8157" s="775" t="s">
        <v>87</v>
      </c>
      <c r="D8157" s="775" t="s">
        <v>174</v>
      </c>
      <c r="E8157" s="775">
        <v>1.0776699999999999</v>
      </c>
      <c r="F8157" s="775" t="s">
        <v>8093</v>
      </c>
      <c r="G8157" s="775" t="s">
        <v>4235</v>
      </c>
      <c r="H8157" s="775" t="s">
        <v>4235</v>
      </c>
      <c r="I8157" s="775" t="s">
        <v>8335</v>
      </c>
    </row>
    <row r="8158" spans="1:9">
      <c r="A8158" s="1039" t="str">
        <f>Table_wabobpsvr_AzureCalc_AzureCalcRateCard[[#This Row],[ServiceName]]&amp;Table_wabobpsvr_AzureCalc_AzureCalcRateCard[[#This Row],[Price_Level]]&amp;Table_wabobpsvr_AzureCalc_AzureCalcRateCard[[#This Row],[Region]]</f>
        <v>Standard_D12_v2 VM (Non-Windows)A6</v>
      </c>
      <c r="B8158" s="1039">
        <v>6</v>
      </c>
      <c r="C8158" s="1039" t="s">
        <v>87</v>
      </c>
      <c r="D8158" s="1039" t="s">
        <v>174</v>
      </c>
      <c r="E8158" s="1039">
        <v>0.43552999999999997</v>
      </c>
      <c r="F8158" s="1039" t="s">
        <v>8092</v>
      </c>
      <c r="G8158" s="775" t="s">
        <v>4235</v>
      </c>
      <c r="H8158" s="775" t="s">
        <v>4235</v>
      </c>
      <c r="I8158" s="775" t="s">
        <v>7854</v>
      </c>
    </row>
    <row r="8159" spans="1:9">
      <c r="A8159" s="775" t="str">
        <f>Table_wabobpsvr_AzureCalc_AzureCalcRateCard[[#This Row],[ServiceName]]&amp;Table_wabobpsvr_AzureCalc_AzureCalcRateCard[[#This Row],[Price_Level]]&amp;Table_wabobpsvr_AzureCalc_AzureCalcRateCard[[#This Row],[Region]]</f>
        <v>Standard_D3_v2 Cloud ServicesB1</v>
      </c>
      <c r="B8159" s="775">
        <v>1</v>
      </c>
      <c r="C8159" s="775" t="s">
        <v>87</v>
      </c>
      <c r="D8159" s="775" t="s">
        <v>175</v>
      </c>
      <c r="E8159" s="775">
        <v>0.54237999999999997</v>
      </c>
      <c r="F8159" s="775" t="s">
        <v>8229</v>
      </c>
      <c r="G8159" s="775" t="s">
        <v>4235</v>
      </c>
      <c r="H8159" s="775" t="s">
        <v>4235</v>
      </c>
      <c r="I8159" s="775" t="s">
        <v>8330</v>
      </c>
    </row>
    <row r="8160" spans="1:9">
      <c r="A8160" s="775" t="str">
        <f>Table_wabobpsvr_AzureCalc_AzureCalcRateCard[[#This Row],[ServiceName]]&amp;Table_wabobpsvr_AzureCalc_AzureCalcRateCard[[#This Row],[Price_Level]]&amp;Table_wabobpsvr_AzureCalc_AzureCalcRateCard[[#This Row],[Region]]</f>
        <v>Standard_D2_v2 VM (Non-Windows)A1</v>
      </c>
      <c r="B8160" s="775">
        <v>1</v>
      </c>
      <c r="C8160" s="775" t="s">
        <v>87</v>
      </c>
      <c r="D8160" s="775" t="s">
        <v>174</v>
      </c>
      <c r="E8160" s="775">
        <v>0.14452999999999999</v>
      </c>
      <c r="F8160" s="775" t="s">
        <v>8088</v>
      </c>
      <c r="G8160" s="775" t="s">
        <v>4235</v>
      </c>
      <c r="H8160" s="775" t="s">
        <v>4235</v>
      </c>
      <c r="I8160" s="775" t="s">
        <v>8326</v>
      </c>
    </row>
    <row r="8161" spans="1:9">
      <c r="A8161" s="775" t="str">
        <f>Table_wabobpsvr_AzureCalc_AzureCalcRateCard[[#This Row],[ServiceName]]&amp;Table_wabobpsvr_AzureCalc_AzureCalcRateCard[[#This Row],[Price_Level]]&amp;Table_wabobpsvr_AzureCalc_AzureCalcRateCard[[#This Row],[Region]]</f>
        <v>Premium Storage - Files (GB)D1</v>
      </c>
      <c r="B8161" s="775">
        <v>1</v>
      </c>
      <c r="C8161" s="775" t="s">
        <v>9</v>
      </c>
      <c r="D8161" s="775" t="s">
        <v>176</v>
      </c>
      <c r="E8161" s="775">
        <v>0.40832000000000002</v>
      </c>
      <c r="F8161" s="775" t="s">
        <v>4500</v>
      </c>
      <c r="G8161" s="775" t="s">
        <v>8203</v>
      </c>
      <c r="H8161" s="775" t="s">
        <v>8204</v>
      </c>
      <c r="I8161" s="775" t="s">
        <v>8205</v>
      </c>
    </row>
    <row r="8162" spans="1:9">
      <c r="A8162" s="1039" t="str">
        <f>Table_wabobpsvr_AzureCalc_AzureCalcRateCard[[#This Row],[ServiceName]]&amp;Table_wabobpsvr_AzureCalc_AzureCalcRateCard[[#This Row],[Price_Level]]&amp;Table_wabobpsvr_AzureCalc_AzureCalcRateCard[[#This Row],[Region]]</f>
        <v>CDN Data Transfer - Zone 4 - Tier 3C</v>
      </c>
      <c r="B8162" s="1039"/>
      <c r="C8162" s="1039" t="s">
        <v>9</v>
      </c>
      <c r="D8162" s="1039" t="s">
        <v>177</v>
      </c>
      <c r="E8162" s="1039">
        <v>0.12740000000000001</v>
      </c>
      <c r="F8162" s="1039" t="s">
        <v>8434</v>
      </c>
      <c r="G8162" s="775" t="s">
        <v>8155</v>
      </c>
      <c r="H8162" s="775" t="s">
        <v>8156</v>
      </c>
      <c r="I8162" s="775" t="s">
        <v>8157</v>
      </c>
    </row>
    <row r="8163" spans="1:9">
      <c r="A8163" s="775" t="str">
        <f>Table_wabobpsvr_AzureCalc_AzureCalcRateCard[[#This Row],[ServiceName]]&amp;Table_wabobpsvr_AzureCalc_AzureCalcRateCard[[#This Row],[Price_Level]]&amp;Table_wabobpsvr_AzureCalc_AzureCalcRateCard[[#This Row],[Region]]</f>
        <v>Premium CDN Data Transfer - Zone 1 - Tier 6D</v>
      </c>
      <c r="B8163" s="775"/>
      <c r="C8163" s="775" t="s">
        <v>9</v>
      </c>
      <c r="D8163" s="775" t="s">
        <v>176</v>
      </c>
      <c r="E8163" s="775">
        <v>0.14960000000000001</v>
      </c>
      <c r="F8163" s="775" t="s">
        <v>8409</v>
      </c>
      <c r="G8163" s="775" t="s">
        <v>8174</v>
      </c>
      <c r="H8163" s="775" t="s">
        <v>8175</v>
      </c>
      <c r="I8163" s="775" t="s">
        <v>8176</v>
      </c>
    </row>
    <row r="8164" spans="1:9">
      <c r="A8164" s="775" t="str">
        <f>Table_wabobpsvr_AzureCalc_AzureCalcRateCard[[#This Row],[ServiceName]]&amp;Table_wabobpsvr_AzureCalc_AzureCalcRateCard[[#This Row],[Price_Level]]&amp;Table_wabobpsvr_AzureCalc_AzureCalcRateCard[[#This Row],[Region]]</f>
        <v>Premium CDN Data Transfer - Zone 3 - Tier 3B</v>
      </c>
      <c r="B8164" s="775"/>
      <c r="C8164" s="775" t="s">
        <v>9</v>
      </c>
      <c r="D8164" s="775" t="s">
        <v>175</v>
      </c>
      <c r="E8164" s="775">
        <v>0.47</v>
      </c>
      <c r="F8164" s="775" t="s">
        <v>8417</v>
      </c>
      <c r="G8164" s="775" t="s">
        <v>8180</v>
      </c>
      <c r="H8164" s="775" t="s">
        <v>8181</v>
      </c>
      <c r="I8164" s="775" t="s">
        <v>8182</v>
      </c>
    </row>
    <row r="8165" spans="1:9">
      <c r="A8165" s="775" t="str">
        <f>Table_wabobpsvr_AzureCalc_AzureCalcRateCard[[#This Row],[ServiceName]]&amp;Table_wabobpsvr_AzureCalc_AzureCalcRateCard[[#This Row],[Price_Level]]&amp;Table_wabobpsvr_AzureCalc_AzureCalcRateCard[[#This Row],[Region]]</f>
        <v>Premium CDN Data Transfer - Zone 4 - Tier 6C</v>
      </c>
      <c r="B8165" s="775"/>
      <c r="C8165" s="775" t="s">
        <v>9</v>
      </c>
      <c r="D8165" s="775" t="s">
        <v>177</v>
      </c>
      <c r="E8165" s="775">
        <v>0.25480000000000003</v>
      </c>
      <c r="F8165" s="775" t="s">
        <v>8418</v>
      </c>
      <c r="G8165" s="775" t="s">
        <v>8183</v>
      </c>
      <c r="H8165" s="775" t="s">
        <v>8184</v>
      </c>
      <c r="I8165" s="775" t="s">
        <v>8185</v>
      </c>
    </row>
    <row r="8166" spans="1:9">
      <c r="A8166" s="1039" t="str">
        <f>Table_wabobpsvr_AzureCalc_AzureCalcRateCard[[#This Row],[ServiceName]]&amp;Table_wabobpsvr_AzureCalc_AzureCalcRateCard[[#This Row],[Price_Level]]&amp;Table_wabobpsvr_AzureCalc_AzureCalcRateCard[[#This Row],[Region]]</f>
        <v>CDN Data Transfer - Zone 4 - Tier 3D</v>
      </c>
      <c r="B8166" s="1039"/>
      <c r="C8166" s="1039" t="s">
        <v>9</v>
      </c>
      <c r="D8166" s="1039" t="s">
        <v>176</v>
      </c>
      <c r="E8166" s="1039">
        <v>0.1232</v>
      </c>
      <c r="F8166" s="1039" t="s">
        <v>8434</v>
      </c>
      <c r="G8166" s="775" t="s">
        <v>8155</v>
      </c>
      <c r="H8166" s="775" t="s">
        <v>8156</v>
      </c>
      <c r="I8166" s="775" t="s">
        <v>8157</v>
      </c>
    </row>
    <row r="8167" spans="1:9">
      <c r="A8167" s="1039" t="str">
        <f>Table_wabobpsvr_AzureCalc_AzureCalcRateCard[[#This Row],[ServiceName]]&amp;Table_wabobpsvr_AzureCalc_AzureCalcRateCard[[#This Row],[Price_Level]]&amp;Table_wabobpsvr_AzureCalc_AzureCalcRateCard[[#This Row],[Region]]</f>
        <v>CDN Data Transfer - Zone 4 - Tier 4MOSP</v>
      </c>
      <c r="B8167" s="1039"/>
      <c r="C8167" s="1039" t="s">
        <v>9</v>
      </c>
      <c r="D8167" s="1039" t="s">
        <v>606</v>
      </c>
      <c r="E8167" s="1039">
        <v>0.1</v>
      </c>
      <c r="F8167" s="1039" t="s">
        <v>8435</v>
      </c>
      <c r="G8167" s="775"/>
      <c r="H8167" s="775"/>
      <c r="I8167" s="775" t="s">
        <v>8157</v>
      </c>
    </row>
    <row r="8168" spans="1:9">
      <c r="A8168" s="775" t="str">
        <f>Table_wabobpsvr_AzureCalc_AzureCalcRateCard[[#This Row],[ServiceName]]&amp;Table_wabobpsvr_AzureCalc_AzureCalcRateCard[[#This Row],[Price_Level]]&amp;Table_wabobpsvr_AzureCalc_AzureCalcRateCard[[#This Row],[Region]]</f>
        <v>CDN Data Transfer - Zone 4 - Tier 4A</v>
      </c>
      <c r="B8168" s="775"/>
      <c r="C8168" s="775" t="s">
        <v>9</v>
      </c>
      <c r="D8168" s="775" t="s">
        <v>174</v>
      </c>
      <c r="E8168" s="775">
        <v>0.1358</v>
      </c>
      <c r="F8168" s="775" t="s">
        <v>8435</v>
      </c>
      <c r="G8168" s="775" t="s">
        <v>8155</v>
      </c>
      <c r="H8168" s="775" t="s">
        <v>8156</v>
      </c>
      <c r="I8168" s="775" t="s">
        <v>8157</v>
      </c>
    </row>
    <row r="8169" spans="1:9">
      <c r="A8169" s="775" t="str">
        <f>Table_wabobpsvr_AzureCalc_AzureCalcRateCard[[#This Row],[ServiceName]]&amp;Table_wabobpsvr_AzureCalc_AzureCalcRateCard[[#This Row],[Price_Level]]&amp;Table_wabobpsvr_AzureCalc_AzureCalcRateCard[[#This Row],[Region]]</f>
        <v>CDN Data Transfer - Zone 4 - Tier 4B</v>
      </c>
      <c r="B8169" s="775"/>
      <c r="C8169" s="775" t="s">
        <v>9</v>
      </c>
      <c r="D8169" s="775" t="s">
        <v>175</v>
      </c>
      <c r="E8169" s="775">
        <v>0.13159999999999999</v>
      </c>
      <c r="F8169" s="775" t="s">
        <v>8435</v>
      </c>
      <c r="G8169" s="775" t="s">
        <v>8155</v>
      </c>
      <c r="H8169" s="775" t="s">
        <v>8156</v>
      </c>
      <c r="I8169" s="775" t="s">
        <v>8157</v>
      </c>
    </row>
    <row r="8170" spans="1:9">
      <c r="A8170" s="775" t="str">
        <f>Table_wabobpsvr_AzureCalc_AzureCalcRateCard[[#This Row],[ServiceName]]&amp;Table_wabobpsvr_AzureCalc_AzureCalcRateCard[[#This Row],[Price_Level]]&amp;Table_wabobpsvr_AzureCalc_AzureCalcRateCard[[#This Row],[Region]]</f>
        <v>CDN Data Transfer - Zone 4 - Tier 4C</v>
      </c>
      <c r="B8170" s="775"/>
      <c r="C8170" s="775" t="s">
        <v>9</v>
      </c>
      <c r="D8170" s="775" t="s">
        <v>177</v>
      </c>
      <c r="E8170" s="775">
        <v>0.12740000000000001</v>
      </c>
      <c r="F8170" s="775" t="s">
        <v>8435</v>
      </c>
      <c r="G8170" s="775" t="s">
        <v>8155</v>
      </c>
      <c r="H8170" s="775" t="s">
        <v>8156</v>
      </c>
      <c r="I8170" s="775" t="s">
        <v>8157</v>
      </c>
    </row>
    <row r="8171" spans="1:9">
      <c r="A8171" s="775" t="str">
        <f>Table_wabobpsvr_AzureCalc_AzureCalcRateCard[[#This Row],[ServiceName]]&amp;Table_wabobpsvr_AzureCalc_AzureCalcRateCard[[#This Row],[Price_Level]]&amp;Table_wabobpsvr_AzureCalc_AzureCalcRateCard[[#This Row],[Region]]</f>
        <v>CDN Data Transfer - Zone 4 - Tier 4D</v>
      </c>
      <c r="B8171" s="775"/>
      <c r="C8171" s="775" t="s">
        <v>9</v>
      </c>
      <c r="D8171" s="775" t="s">
        <v>176</v>
      </c>
      <c r="E8171" s="775">
        <v>0.1232</v>
      </c>
      <c r="F8171" s="775" t="s">
        <v>8435</v>
      </c>
      <c r="G8171" s="775" t="s">
        <v>8155</v>
      </c>
      <c r="H8171" s="775" t="s">
        <v>8156</v>
      </c>
      <c r="I8171" s="775" t="s">
        <v>8157</v>
      </c>
    </row>
    <row r="8172" spans="1:9">
      <c r="A8172" s="775" t="str">
        <f>Table_wabobpsvr_AzureCalc_AzureCalcRateCard[[#This Row],[ServiceName]]&amp;Table_wabobpsvr_AzureCalc_AzureCalcRateCard[[#This Row],[Price_Level]]&amp;Table_wabobpsvr_AzureCalc_AzureCalcRateCard[[#This Row],[Region]]</f>
        <v>CDN Data Transfer - Zone 4 - Tier 5MOSP</v>
      </c>
      <c r="B8172" s="775"/>
      <c r="C8172" s="775" t="s">
        <v>9</v>
      </c>
      <c r="D8172" s="775" t="s">
        <v>606</v>
      </c>
      <c r="E8172" s="775">
        <v>9.5000000000000001E-2</v>
      </c>
      <c r="F8172" s="775" t="s">
        <v>8436</v>
      </c>
      <c r="G8172" s="775"/>
      <c r="H8172" s="775"/>
      <c r="I8172" s="775" t="s">
        <v>8157</v>
      </c>
    </row>
    <row r="8173" spans="1:9">
      <c r="A8173" s="775" t="str">
        <f>Table_wabobpsvr_AzureCalc_AzureCalcRateCard[[#This Row],[ServiceName]]&amp;Table_wabobpsvr_AzureCalc_AzureCalcRateCard[[#This Row],[Price_Level]]&amp;Table_wabobpsvr_AzureCalc_AzureCalcRateCard[[#This Row],[Region]]</f>
        <v>CDN Data Transfer - Zone 4 - Tier 5A</v>
      </c>
      <c r="B8173" s="775"/>
      <c r="C8173" s="775" t="s">
        <v>9</v>
      </c>
      <c r="D8173" s="775" t="s">
        <v>174</v>
      </c>
      <c r="E8173" s="775">
        <v>0.1358</v>
      </c>
      <c r="F8173" s="775" t="s">
        <v>8436</v>
      </c>
      <c r="G8173" s="775" t="s">
        <v>8155</v>
      </c>
      <c r="H8173" s="775" t="s">
        <v>8156</v>
      </c>
      <c r="I8173" s="775" t="s">
        <v>8157</v>
      </c>
    </row>
    <row r="8174" spans="1:9">
      <c r="A8174" s="775" t="str">
        <f>Table_wabobpsvr_AzureCalc_AzureCalcRateCard[[#This Row],[ServiceName]]&amp;Table_wabobpsvr_AzureCalc_AzureCalcRateCard[[#This Row],[Price_Level]]&amp;Table_wabobpsvr_AzureCalc_AzureCalcRateCard[[#This Row],[Region]]</f>
        <v>CDN Data Transfer - Zone 4 - Tier 5B</v>
      </c>
      <c r="B8174" s="775"/>
      <c r="C8174" s="775" t="s">
        <v>9</v>
      </c>
      <c r="D8174" s="775" t="s">
        <v>175</v>
      </c>
      <c r="E8174" s="775">
        <v>0.13159999999999999</v>
      </c>
      <c r="F8174" s="775" t="s">
        <v>8436</v>
      </c>
      <c r="G8174" s="775" t="s">
        <v>8155</v>
      </c>
      <c r="H8174" s="775" t="s">
        <v>8156</v>
      </c>
      <c r="I8174" s="775" t="s">
        <v>8157</v>
      </c>
    </row>
    <row r="8175" spans="1:9">
      <c r="A8175" s="775" t="str">
        <f>Table_wabobpsvr_AzureCalc_AzureCalcRateCard[[#This Row],[ServiceName]]&amp;Table_wabobpsvr_AzureCalc_AzureCalcRateCard[[#This Row],[Price_Level]]&amp;Table_wabobpsvr_AzureCalc_AzureCalcRateCard[[#This Row],[Region]]</f>
        <v>Premium CDN Data Transfer - Zone 2 - Tier 2MOSP</v>
      </c>
      <c r="B8175" s="775"/>
      <c r="C8175" s="775" t="s">
        <v>9</v>
      </c>
      <c r="D8175" s="775" t="s">
        <v>606</v>
      </c>
      <c r="E8175" s="775">
        <v>0.22</v>
      </c>
      <c r="F8175" s="775" t="s">
        <v>8411</v>
      </c>
      <c r="G8175" s="775"/>
      <c r="H8175" s="775"/>
      <c r="I8175" s="775" t="s">
        <v>8179</v>
      </c>
    </row>
    <row r="8176" spans="1:9">
      <c r="A8176" s="1039" t="str">
        <f>Table_wabobpsvr_AzureCalc_AzureCalcRateCard[[#This Row],[ServiceName]]&amp;Table_wabobpsvr_AzureCalc_AzureCalcRateCard[[#This Row],[Price_Level]]&amp;Table_wabobpsvr_AzureCalc_AzureCalcRateCard[[#This Row],[Region]]</f>
        <v>Premium CDN Data Transfer - Zone 2 - Tier 2A</v>
      </c>
      <c r="B8176" s="1039"/>
      <c r="C8176" s="1039" t="s">
        <v>9</v>
      </c>
      <c r="D8176" s="1039" t="s">
        <v>174</v>
      </c>
      <c r="E8176" s="1039">
        <v>0.24249999999999999</v>
      </c>
      <c r="F8176" s="1039" t="s">
        <v>8411</v>
      </c>
      <c r="G8176" s="775" t="s">
        <v>8177</v>
      </c>
      <c r="H8176" s="775" t="s">
        <v>8178</v>
      </c>
      <c r="I8176" s="775" t="s">
        <v>8179</v>
      </c>
    </row>
    <row r="8177" spans="1:9">
      <c r="A8177" s="1039" t="str">
        <f>Table_wabobpsvr_AzureCalc_AzureCalcRateCard[[#This Row],[ServiceName]]&amp;Table_wabobpsvr_AzureCalc_AzureCalcRateCard[[#This Row],[Price_Level]]&amp;Table_wabobpsvr_AzureCalc_AzureCalcRateCard[[#This Row],[Region]]</f>
        <v>Premium CDN Data Transfer - Zone 2 - Tier 2B</v>
      </c>
      <c r="B8177" s="1039"/>
      <c r="C8177" s="1039" t="s">
        <v>9</v>
      </c>
      <c r="D8177" s="1039" t="s">
        <v>175</v>
      </c>
      <c r="E8177" s="1039">
        <v>0.23499999999999999</v>
      </c>
      <c r="F8177" s="1039" t="s">
        <v>8411</v>
      </c>
      <c r="G8177" s="775" t="s">
        <v>8177</v>
      </c>
      <c r="H8177" s="775" t="s">
        <v>8178</v>
      </c>
      <c r="I8177" s="775" t="s">
        <v>8179</v>
      </c>
    </row>
    <row r="8178" spans="1:9">
      <c r="A8178" s="775" t="str">
        <f>Table_wabobpsvr_AzureCalc_AzureCalcRateCard[[#This Row],[ServiceName]]&amp;Table_wabobpsvr_AzureCalc_AzureCalcRateCard[[#This Row],[Price_Level]]&amp;Table_wabobpsvr_AzureCalc_AzureCalcRateCard[[#This Row],[Region]]</f>
        <v>Premium CDN Data Transfer - Zone 2 - Tier 2C</v>
      </c>
      <c r="B8178" s="775"/>
      <c r="C8178" s="775" t="s">
        <v>9</v>
      </c>
      <c r="D8178" s="775" t="s">
        <v>177</v>
      </c>
      <c r="E8178" s="775">
        <v>0.22750000000000001</v>
      </c>
      <c r="F8178" s="775" t="s">
        <v>8411</v>
      </c>
      <c r="G8178" s="775" t="s">
        <v>8177</v>
      </c>
      <c r="H8178" s="775" t="s">
        <v>8178</v>
      </c>
      <c r="I8178" s="775" t="s">
        <v>8179</v>
      </c>
    </row>
    <row r="8179" spans="1:9">
      <c r="A8179" s="775" t="str">
        <f>Table_wabobpsvr_AzureCalc_AzureCalcRateCard[[#This Row],[ServiceName]]&amp;Table_wabobpsvr_AzureCalc_AzureCalcRateCard[[#This Row],[Price_Level]]&amp;Table_wabobpsvr_AzureCalc_AzureCalcRateCard[[#This Row],[Region]]</f>
        <v>Premium CDN Data Transfer - Zone 2 - Tier 2D</v>
      </c>
      <c r="B8179" s="775"/>
      <c r="C8179" s="775" t="s">
        <v>9</v>
      </c>
      <c r="D8179" s="775" t="s">
        <v>176</v>
      </c>
      <c r="E8179" s="775">
        <v>0.22</v>
      </c>
      <c r="F8179" s="775" t="s">
        <v>8411</v>
      </c>
      <c r="G8179" s="775" t="s">
        <v>8177</v>
      </c>
      <c r="H8179" s="775" t="s">
        <v>8178</v>
      </c>
      <c r="I8179" s="775" t="s">
        <v>8179</v>
      </c>
    </row>
    <row r="8180" spans="1:9">
      <c r="A8180" s="775" t="str">
        <f>Table_wabobpsvr_AzureCalc_AzureCalcRateCard[[#This Row],[ServiceName]]&amp;Table_wabobpsvr_AzureCalc_AzureCalcRateCard[[#This Row],[Price_Level]]&amp;Table_wabobpsvr_AzureCalc_AzureCalcRateCard[[#This Row],[Region]]</f>
        <v>Premium CDN Data Transfer - Zone 2 - Tier 3MOSP</v>
      </c>
      <c r="B8180" s="775"/>
      <c r="C8180" s="775" t="s">
        <v>9</v>
      </c>
      <c r="D8180" s="775" t="s">
        <v>606</v>
      </c>
      <c r="E8180" s="775">
        <v>0.19</v>
      </c>
      <c r="F8180" s="775" t="s">
        <v>8412</v>
      </c>
      <c r="G8180" s="775"/>
      <c r="H8180" s="775"/>
      <c r="I8180" s="775" t="s">
        <v>8179</v>
      </c>
    </row>
    <row r="8181" spans="1:9">
      <c r="A8181" s="775" t="str">
        <f>Table_wabobpsvr_AzureCalc_AzureCalcRateCard[[#This Row],[ServiceName]]&amp;Table_wabobpsvr_AzureCalc_AzureCalcRateCard[[#This Row],[Price_Level]]&amp;Table_wabobpsvr_AzureCalc_AzureCalcRateCard[[#This Row],[Region]]</f>
        <v>Premium CDN Data Transfer - Zone 2 - Tier 3A</v>
      </c>
      <c r="B8181" s="775"/>
      <c r="C8181" s="775" t="s">
        <v>9</v>
      </c>
      <c r="D8181" s="775" t="s">
        <v>174</v>
      </c>
      <c r="E8181" s="775">
        <v>0.24249999999999999</v>
      </c>
      <c r="F8181" s="775" t="s">
        <v>8412</v>
      </c>
      <c r="G8181" s="775" t="s">
        <v>8177</v>
      </c>
      <c r="H8181" s="775" t="s">
        <v>8178</v>
      </c>
      <c r="I8181" s="775" t="s">
        <v>8179</v>
      </c>
    </row>
    <row r="8182" spans="1:9">
      <c r="A8182" s="1039" t="str">
        <f>Table_wabobpsvr_AzureCalc_AzureCalcRateCard[[#This Row],[ServiceName]]&amp;Table_wabobpsvr_AzureCalc_AzureCalcRateCard[[#This Row],[Price_Level]]&amp;Table_wabobpsvr_AzureCalc_AzureCalcRateCard[[#This Row],[Region]]</f>
        <v>Premium CDN Data Transfer - Zone 2 - Tier 3B</v>
      </c>
      <c r="B8182" s="1039"/>
      <c r="C8182" s="1039" t="s">
        <v>9</v>
      </c>
      <c r="D8182" s="1039" t="s">
        <v>175</v>
      </c>
      <c r="E8182" s="1039">
        <v>0.23499999999999999</v>
      </c>
      <c r="F8182" s="1039" t="s">
        <v>8412</v>
      </c>
      <c r="G8182" s="775" t="s">
        <v>8177</v>
      </c>
      <c r="H8182" s="775" t="s">
        <v>8178</v>
      </c>
      <c r="I8182" s="775" t="s">
        <v>8179</v>
      </c>
    </row>
    <row r="8183" spans="1:9">
      <c r="A8183" s="775" t="str">
        <f>Table_wabobpsvr_AzureCalc_AzureCalcRateCard[[#This Row],[ServiceName]]&amp;Table_wabobpsvr_AzureCalc_AzureCalcRateCard[[#This Row],[Price_Level]]&amp;Table_wabobpsvr_AzureCalc_AzureCalcRateCard[[#This Row],[Region]]</f>
        <v>Premium CDN Data Transfer - Zone 2 - Tier 3C</v>
      </c>
      <c r="B8183" s="775"/>
      <c r="C8183" s="775" t="s">
        <v>9</v>
      </c>
      <c r="D8183" s="775" t="s">
        <v>177</v>
      </c>
      <c r="E8183" s="775">
        <v>0.22750000000000001</v>
      </c>
      <c r="F8183" s="775" t="s">
        <v>8412</v>
      </c>
      <c r="G8183" s="775" t="s">
        <v>8177</v>
      </c>
      <c r="H8183" s="775" t="s">
        <v>8178</v>
      </c>
      <c r="I8183" s="775" t="s">
        <v>8179</v>
      </c>
    </row>
    <row r="8184" spans="1:9">
      <c r="A8184" s="775" t="str">
        <f>Table_wabobpsvr_AzureCalc_AzureCalcRateCard[[#This Row],[ServiceName]]&amp;Table_wabobpsvr_AzureCalc_AzureCalcRateCard[[#This Row],[Price_Level]]&amp;Table_wabobpsvr_AzureCalc_AzureCalcRateCard[[#This Row],[Region]]</f>
        <v>Premium CDN Data Transfer - Zone 3 - Tier 3C</v>
      </c>
      <c r="B8184" s="775"/>
      <c r="C8184" s="775" t="s">
        <v>9</v>
      </c>
      <c r="D8184" s="775" t="s">
        <v>177</v>
      </c>
      <c r="E8184" s="775">
        <v>0.45500000000000002</v>
      </c>
      <c r="F8184" s="775" t="s">
        <v>8417</v>
      </c>
      <c r="G8184" s="775" t="s">
        <v>8180</v>
      </c>
      <c r="H8184" s="775" t="s">
        <v>8181</v>
      </c>
      <c r="I8184" s="775" t="s">
        <v>8182</v>
      </c>
    </row>
    <row r="8185" spans="1:9">
      <c r="A8185" s="775" t="str">
        <f>Table_wabobpsvr_AzureCalc_AzureCalcRateCard[[#This Row],[ServiceName]]&amp;Table_wabobpsvr_AzureCalc_AzureCalcRateCard[[#This Row],[Price_Level]]&amp;Table_wabobpsvr_AzureCalc_AzureCalcRateCard[[#This Row],[Region]]</f>
        <v>Premium CDN Data Transfer - Zone 3 - Tier 3D</v>
      </c>
      <c r="B8185" s="775"/>
      <c r="C8185" s="775" t="s">
        <v>9</v>
      </c>
      <c r="D8185" s="775" t="s">
        <v>176</v>
      </c>
      <c r="E8185" s="775">
        <v>0.44</v>
      </c>
      <c r="F8185" s="775" t="s">
        <v>8417</v>
      </c>
      <c r="G8185" s="775" t="s">
        <v>8180</v>
      </c>
      <c r="H8185" s="775" t="s">
        <v>8181</v>
      </c>
      <c r="I8185" s="775" t="s">
        <v>8182</v>
      </c>
    </row>
    <row r="8186" spans="1:9">
      <c r="A8186" s="1039" t="str">
        <f>Table_wabobpsvr_AzureCalc_AzureCalcRateCard[[#This Row],[ServiceName]]&amp;Table_wabobpsvr_AzureCalc_AzureCalcRateCard[[#This Row],[Price_Level]]&amp;Table_wabobpsvr_AzureCalc_AzureCalcRateCard[[#This Row],[Region]]</f>
        <v>Premium CDN Data Transfer - Zone 3 - Tier 4MOSP</v>
      </c>
      <c r="B8186" s="1039"/>
      <c r="C8186" s="1039" t="s">
        <v>9</v>
      </c>
      <c r="D8186" s="1039" t="s">
        <v>606</v>
      </c>
      <c r="E8186" s="1039">
        <v>0.3</v>
      </c>
      <c r="F8186" s="1039" t="s">
        <v>8419</v>
      </c>
      <c r="G8186" s="775"/>
      <c r="H8186" s="775"/>
      <c r="I8186" s="775" t="s">
        <v>8182</v>
      </c>
    </row>
    <row r="8187" spans="1:9">
      <c r="A8187" s="775" t="str">
        <f>Table_wabobpsvr_AzureCalc_AzureCalcRateCard[[#This Row],[ServiceName]]&amp;Table_wabobpsvr_AzureCalc_AzureCalcRateCard[[#This Row],[Price_Level]]&amp;Table_wabobpsvr_AzureCalc_AzureCalcRateCard[[#This Row],[Region]]</f>
        <v>Premium CDN Data Transfer - Zone 3 - Tier 4A</v>
      </c>
      <c r="B8187" s="775"/>
      <c r="C8187" s="775" t="s">
        <v>9</v>
      </c>
      <c r="D8187" s="775" t="s">
        <v>174</v>
      </c>
      <c r="E8187" s="775">
        <v>0.48499999999999999</v>
      </c>
      <c r="F8187" s="775" t="s">
        <v>8419</v>
      </c>
      <c r="G8187" s="775" t="s">
        <v>8180</v>
      </c>
      <c r="H8187" s="775" t="s">
        <v>8181</v>
      </c>
      <c r="I8187" s="775" t="s">
        <v>8182</v>
      </c>
    </row>
    <row r="8188" spans="1:9">
      <c r="A8188" s="775" t="str">
        <f>Table_wabobpsvr_AzureCalc_AzureCalcRateCard[[#This Row],[ServiceName]]&amp;Table_wabobpsvr_AzureCalc_AzureCalcRateCard[[#This Row],[Price_Level]]&amp;Table_wabobpsvr_AzureCalc_AzureCalcRateCard[[#This Row],[Region]]</f>
        <v>Premium CDN Data Transfer - Zone 3 - Tier 4B</v>
      </c>
      <c r="B8188" s="775"/>
      <c r="C8188" s="775" t="s">
        <v>9</v>
      </c>
      <c r="D8188" s="775" t="s">
        <v>175</v>
      </c>
      <c r="E8188" s="775">
        <v>0.47</v>
      </c>
      <c r="F8188" s="775" t="s">
        <v>8419</v>
      </c>
      <c r="G8188" s="775" t="s">
        <v>8180</v>
      </c>
      <c r="H8188" s="775" t="s">
        <v>8181</v>
      </c>
      <c r="I8188" s="775" t="s">
        <v>8182</v>
      </c>
    </row>
    <row r="8189" spans="1:9">
      <c r="A8189" s="775" t="str">
        <f>Table_wabobpsvr_AzureCalc_AzureCalcRateCard[[#This Row],[ServiceName]]&amp;Table_wabobpsvr_AzureCalc_AzureCalcRateCard[[#This Row],[Price_Level]]&amp;Table_wabobpsvr_AzureCalc_AzureCalcRateCard[[#This Row],[Region]]</f>
        <v>Premium CDN Data Transfer - Zone 3 - Tier 4C</v>
      </c>
      <c r="B8189" s="775"/>
      <c r="C8189" s="775" t="s">
        <v>9</v>
      </c>
      <c r="D8189" s="775" t="s">
        <v>177</v>
      </c>
      <c r="E8189" s="775">
        <v>0.45500000000000002</v>
      </c>
      <c r="F8189" s="775" t="s">
        <v>8419</v>
      </c>
      <c r="G8189" s="775" t="s">
        <v>8180</v>
      </c>
      <c r="H8189" s="775" t="s">
        <v>8181</v>
      </c>
      <c r="I8189" s="775" t="s">
        <v>8182</v>
      </c>
    </row>
    <row r="8190" spans="1:9">
      <c r="A8190" s="775" t="str">
        <f>Table_wabobpsvr_AzureCalc_AzureCalcRateCard[[#This Row],[ServiceName]]&amp;Table_wabobpsvr_AzureCalc_AzureCalcRateCard[[#This Row],[Price_Level]]&amp;Table_wabobpsvr_AzureCalc_AzureCalcRateCard[[#This Row],[Region]]</f>
        <v>Premium CDN Data Transfer - Zone 3 - Tier 4D</v>
      </c>
      <c r="B8190" s="775"/>
      <c r="C8190" s="775" t="s">
        <v>9</v>
      </c>
      <c r="D8190" s="775" t="s">
        <v>176</v>
      </c>
      <c r="E8190" s="775">
        <v>0.44</v>
      </c>
      <c r="F8190" s="775" t="s">
        <v>8419</v>
      </c>
      <c r="G8190" s="775" t="s">
        <v>8180</v>
      </c>
      <c r="H8190" s="775" t="s">
        <v>8181</v>
      </c>
      <c r="I8190" s="775" t="s">
        <v>8182</v>
      </c>
    </row>
    <row r="8191" spans="1:9">
      <c r="A8191" s="775" t="str">
        <f>Table_wabobpsvr_AzureCalc_AzureCalcRateCard[[#This Row],[ServiceName]]&amp;Table_wabobpsvr_AzureCalc_AzureCalcRateCard[[#This Row],[Price_Level]]&amp;Table_wabobpsvr_AzureCalc_AzureCalcRateCard[[#This Row],[Region]]</f>
        <v>Premium CDN Data Transfer - Zone 3 - Tier 5MOSP</v>
      </c>
      <c r="B8191" s="775"/>
      <c r="C8191" s="775" t="s">
        <v>9</v>
      </c>
      <c r="D8191" s="775" t="s">
        <v>606</v>
      </c>
      <c r="E8191" s="775">
        <v>0.26</v>
      </c>
      <c r="F8191" s="775" t="s">
        <v>8420</v>
      </c>
      <c r="G8191" s="775"/>
      <c r="H8191" s="775"/>
      <c r="I8191" s="775" t="s">
        <v>8182</v>
      </c>
    </row>
    <row r="8192" spans="1:9">
      <c r="A8192" s="775" t="str">
        <f>Table_wabobpsvr_AzureCalc_AzureCalcRateCard[[#This Row],[ServiceName]]&amp;Table_wabobpsvr_AzureCalc_AzureCalcRateCard[[#This Row],[Price_Level]]&amp;Table_wabobpsvr_AzureCalc_AzureCalcRateCard[[#This Row],[Region]]</f>
        <v>Premium CDN Data Transfer - Zone 3 - Tier 5A</v>
      </c>
      <c r="B8192" s="775"/>
      <c r="C8192" s="775" t="s">
        <v>9</v>
      </c>
      <c r="D8192" s="775" t="s">
        <v>174</v>
      </c>
      <c r="E8192" s="775">
        <v>0.48499999999999999</v>
      </c>
      <c r="F8192" s="775" t="s">
        <v>8420</v>
      </c>
      <c r="G8192" s="775" t="s">
        <v>8180</v>
      </c>
      <c r="H8192" s="775" t="s">
        <v>8181</v>
      </c>
      <c r="I8192" s="775" t="s">
        <v>8182</v>
      </c>
    </row>
    <row r="8193" spans="1:9">
      <c r="A8193" s="775" t="str">
        <f>Table_wabobpsvr_AzureCalc_AzureCalcRateCard[[#This Row],[ServiceName]]&amp;Table_wabobpsvr_AzureCalc_AzureCalcRateCard[[#This Row],[Price_Level]]&amp;Table_wabobpsvr_AzureCalc_AzureCalcRateCard[[#This Row],[Region]]</f>
        <v>Premium CDN Data Transfer - Zone 4 - Tier 6D</v>
      </c>
      <c r="B8193" s="775"/>
      <c r="C8193" s="775" t="s">
        <v>9</v>
      </c>
      <c r="D8193" s="775" t="s">
        <v>176</v>
      </c>
      <c r="E8193" s="775">
        <v>0.24640000000000001</v>
      </c>
      <c r="F8193" s="775" t="s">
        <v>8418</v>
      </c>
      <c r="G8193" s="775" t="s">
        <v>8183</v>
      </c>
      <c r="H8193" s="775" t="s">
        <v>8184</v>
      </c>
      <c r="I8193" s="775" t="s">
        <v>8185</v>
      </c>
    </row>
    <row r="8194" spans="1:9">
      <c r="A8194" s="775" t="str">
        <f>Table_wabobpsvr_AzureCalc_AzureCalcRateCard[[#This Row],[ServiceName]]&amp;Table_wabobpsvr_AzureCalc_AzureCalcRateCard[[#This Row],[Price_Level]]&amp;Table_wabobpsvr_AzureCalc_AzureCalcRateCard[[#This Row],[Region]]</f>
        <v>CDN Data Transfer - Zone 4 - Tier 5C</v>
      </c>
      <c r="B8194" s="775"/>
      <c r="C8194" s="775" t="s">
        <v>9</v>
      </c>
      <c r="D8194" s="775" t="s">
        <v>177</v>
      </c>
      <c r="E8194" s="775">
        <v>0.12740000000000001</v>
      </c>
      <c r="F8194" s="775" t="s">
        <v>8436</v>
      </c>
      <c r="G8194" s="775" t="s">
        <v>8155</v>
      </c>
      <c r="H8194" s="775" t="s">
        <v>8156</v>
      </c>
      <c r="I8194" s="775" t="s">
        <v>8157</v>
      </c>
    </row>
    <row r="8195" spans="1:9">
      <c r="A8195" s="775" t="str">
        <f>Table_wabobpsvr_AzureCalc_AzureCalcRateCard[[#This Row],[ServiceName]]&amp;Table_wabobpsvr_AzureCalc_AzureCalcRateCard[[#This Row],[Price_Level]]&amp;Table_wabobpsvr_AzureCalc_AzureCalcRateCard[[#This Row],[Region]]</f>
        <v>CDN Data Transfer - Zone 3MOSP</v>
      </c>
      <c r="B8195" s="775"/>
      <c r="C8195" s="775" t="s">
        <v>9</v>
      </c>
      <c r="D8195" s="775" t="s">
        <v>606</v>
      </c>
      <c r="E8195" s="775">
        <v>0.25</v>
      </c>
      <c r="F8195" s="775" t="s">
        <v>8404</v>
      </c>
      <c r="G8195" s="775"/>
      <c r="H8195" s="775"/>
      <c r="I8195" s="775" t="s">
        <v>8188</v>
      </c>
    </row>
    <row r="8196" spans="1:9">
      <c r="A8196" s="775" t="str">
        <f>Table_wabobpsvr_AzureCalc_AzureCalcRateCard[[#This Row],[ServiceName]]&amp;Table_wabobpsvr_AzureCalc_AzureCalcRateCard[[#This Row],[Price_Level]]&amp;Table_wabobpsvr_AzureCalc_AzureCalcRateCard[[#This Row],[Region]]</f>
        <v>CDN Data Transfer - Zone 3A</v>
      </c>
      <c r="B8196" s="775"/>
      <c r="C8196" s="775" t="s">
        <v>9</v>
      </c>
      <c r="D8196" s="775" t="s">
        <v>174</v>
      </c>
      <c r="E8196" s="775">
        <v>0.24249999999999999</v>
      </c>
      <c r="F8196" s="775" t="s">
        <v>8404</v>
      </c>
      <c r="G8196" s="775" t="s">
        <v>8186</v>
      </c>
      <c r="H8196" s="775" t="s">
        <v>8187</v>
      </c>
      <c r="I8196" s="775" t="s">
        <v>8188</v>
      </c>
    </row>
    <row r="8197" spans="1:9">
      <c r="A8197" s="775" t="str">
        <f>Table_wabobpsvr_AzureCalc_AzureCalcRateCard[[#This Row],[ServiceName]]&amp;Table_wabobpsvr_AzureCalc_AzureCalcRateCard[[#This Row],[Price_Level]]&amp;Table_wabobpsvr_AzureCalc_AzureCalcRateCard[[#This Row],[Region]]</f>
        <v>CDN Data Transfer - Zone 3B</v>
      </c>
      <c r="B8197" s="775"/>
      <c r="C8197" s="775" t="s">
        <v>9</v>
      </c>
      <c r="D8197" s="775" t="s">
        <v>175</v>
      </c>
      <c r="E8197" s="775">
        <v>0.23499999999999999</v>
      </c>
      <c r="F8197" s="775" t="s">
        <v>8404</v>
      </c>
      <c r="G8197" s="775" t="s">
        <v>8186</v>
      </c>
      <c r="H8197" s="775" t="s">
        <v>8187</v>
      </c>
      <c r="I8197" s="775" t="s">
        <v>8188</v>
      </c>
    </row>
    <row r="8198" spans="1:9">
      <c r="A8198" s="775" t="str">
        <f>Table_wabobpsvr_AzureCalc_AzureCalcRateCard[[#This Row],[ServiceName]]&amp;Table_wabobpsvr_AzureCalc_AzureCalcRateCard[[#This Row],[Price_Level]]&amp;Table_wabobpsvr_AzureCalc_AzureCalcRateCard[[#This Row],[Region]]</f>
        <v>CDN Data Transfer - Zone 3C</v>
      </c>
      <c r="B8198" s="775"/>
      <c r="C8198" s="775" t="s">
        <v>9</v>
      </c>
      <c r="D8198" s="775" t="s">
        <v>177</v>
      </c>
      <c r="E8198" s="775">
        <v>0.22750000000000001</v>
      </c>
      <c r="F8198" s="775" t="s">
        <v>8404</v>
      </c>
      <c r="G8198" s="775" t="s">
        <v>8186</v>
      </c>
      <c r="H8198" s="775" t="s">
        <v>8187</v>
      </c>
      <c r="I8198" s="775" t="s">
        <v>8188</v>
      </c>
    </row>
    <row r="8199" spans="1:9">
      <c r="A8199" s="775" t="str">
        <f>Table_wabobpsvr_AzureCalc_AzureCalcRateCard[[#This Row],[ServiceName]]&amp;Table_wabobpsvr_AzureCalc_AzureCalcRateCard[[#This Row],[Price_Level]]&amp;Table_wabobpsvr_AzureCalc_AzureCalcRateCard[[#This Row],[Region]]</f>
        <v>CDN Data Transfer - Zone 3D</v>
      </c>
      <c r="B8199" s="775"/>
      <c r="C8199" s="775" t="s">
        <v>9</v>
      </c>
      <c r="D8199" s="775" t="s">
        <v>176</v>
      </c>
      <c r="E8199" s="775">
        <v>0.22</v>
      </c>
      <c r="F8199" s="775" t="s">
        <v>8404</v>
      </c>
      <c r="G8199" s="775" t="s">
        <v>8186</v>
      </c>
      <c r="H8199" s="775" t="s">
        <v>8187</v>
      </c>
      <c r="I8199" s="775" t="s">
        <v>8188</v>
      </c>
    </row>
    <row r="8200" spans="1:9">
      <c r="A8200" s="775" t="str">
        <f>Table_wabobpsvr_AzureCalc_AzureCalcRateCard[[#This Row],[ServiceName]]&amp;Table_wabobpsvr_AzureCalc_AzureCalcRateCard[[#This Row],[Price_Level]]&amp;Table_wabobpsvr_AzureCalc_AzureCalcRateCard[[#This Row],[Region]]</f>
        <v>CDN Data Transfer - Zone 3 - Tier 2MOSP</v>
      </c>
      <c r="B8200" s="775"/>
      <c r="C8200" s="775" t="s">
        <v>9</v>
      </c>
      <c r="D8200" s="775" t="s">
        <v>606</v>
      </c>
      <c r="E8200" s="775">
        <v>0.2</v>
      </c>
      <c r="F8200" s="775" t="s">
        <v>8427</v>
      </c>
      <c r="G8200" s="775"/>
      <c r="H8200" s="775"/>
      <c r="I8200" s="775" t="s">
        <v>8188</v>
      </c>
    </row>
    <row r="8201" spans="1:9">
      <c r="A8201" s="775" t="str">
        <f>Table_wabobpsvr_AzureCalc_AzureCalcRateCard[[#This Row],[ServiceName]]&amp;Table_wabobpsvr_AzureCalc_AzureCalcRateCard[[#This Row],[Price_Level]]&amp;Table_wabobpsvr_AzureCalc_AzureCalcRateCard[[#This Row],[Region]]</f>
        <v>CDN Data Transfer - Zone 3 - Tier 2A</v>
      </c>
      <c r="B8201" s="775"/>
      <c r="C8201" s="775" t="s">
        <v>9</v>
      </c>
      <c r="D8201" s="775" t="s">
        <v>174</v>
      </c>
      <c r="E8201" s="775">
        <v>0.24249999999999999</v>
      </c>
      <c r="F8201" s="775" t="s">
        <v>8427</v>
      </c>
      <c r="G8201" s="775" t="s">
        <v>8186</v>
      </c>
      <c r="H8201" s="775" t="s">
        <v>8187</v>
      </c>
      <c r="I8201" s="775" t="s">
        <v>8188</v>
      </c>
    </row>
    <row r="8202" spans="1:9">
      <c r="A8202" s="775" t="str">
        <f>Table_wabobpsvr_AzureCalc_AzureCalcRateCard[[#This Row],[ServiceName]]&amp;Table_wabobpsvr_AzureCalc_AzureCalcRateCard[[#This Row],[Price_Level]]&amp;Table_wabobpsvr_AzureCalc_AzureCalcRateCard[[#This Row],[Region]]</f>
        <v>CDN Data Transfer - Zone 3 - Tier 2B</v>
      </c>
      <c r="B8202" s="775"/>
      <c r="C8202" s="775" t="s">
        <v>9</v>
      </c>
      <c r="D8202" s="775" t="s">
        <v>175</v>
      </c>
      <c r="E8202" s="775">
        <v>0.23499999999999999</v>
      </c>
      <c r="F8202" s="775" t="s">
        <v>8427</v>
      </c>
      <c r="G8202" s="775" t="s">
        <v>8186</v>
      </c>
      <c r="H8202" s="775" t="s">
        <v>8187</v>
      </c>
      <c r="I8202" s="775" t="s">
        <v>8188</v>
      </c>
    </row>
    <row r="8203" spans="1:9">
      <c r="A8203" s="775" t="str">
        <f>Table_wabobpsvr_AzureCalc_AzureCalcRateCard[[#This Row],[ServiceName]]&amp;Table_wabobpsvr_AzureCalc_AzureCalcRateCard[[#This Row],[Price_Level]]&amp;Table_wabobpsvr_AzureCalc_AzureCalcRateCard[[#This Row],[Region]]</f>
        <v>CDN Data Transfer - Zone 3 - Tier 2C</v>
      </c>
      <c r="B8203" s="775"/>
      <c r="C8203" s="775" t="s">
        <v>9</v>
      </c>
      <c r="D8203" s="775" t="s">
        <v>177</v>
      </c>
      <c r="E8203" s="775">
        <v>0.22750000000000001</v>
      </c>
      <c r="F8203" s="775" t="s">
        <v>8427</v>
      </c>
      <c r="G8203" s="775" t="s">
        <v>8186</v>
      </c>
      <c r="H8203" s="775" t="s">
        <v>8187</v>
      </c>
      <c r="I8203" s="775" t="s">
        <v>8188</v>
      </c>
    </row>
    <row r="8204" spans="1:9">
      <c r="A8204" s="775" t="str">
        <f>Table_wabobpsvr_AzureCalc_AzureCalcRateCard[[#This Row],[ServiceName]]&amp;Table_wabobpsvr_AzureCalc_AzureCalcRateCard[[#This Row],[Price_Level]]&amp;Table_wabobpsvr_AzureCalc_AzureCalcRateCard[[#This Row],[Region]]</f>
        <v>CDN Data Transfer - Zone 4 - Tier 5D</v>
      </c>
      <c r="B8204" s="775"/>
      <c r="C8204" s="775" t="s">
        <v>9</v>
      </c>
      <c r="D8204" s="775" t="s">
        <v>176</v>
      </c>
      <c r="E8204" s="775">
        <v>0.1232</v>
      </c>
      <c r="F8204" s="775" t="s">
        <v>8436</v>
      </c>
      <c r="G8204" s="775" t="s">
        <v>8155</v>
      </c>
      <c r="H8204" s="775" t="s">
        <v>8156</v>
      </c>
      <c r="I8204" s="775" t="s">
        <v>8157</v>
      </c>
    </row>
    <row r="8205" spans="1:9">
      <c r="A8205" s="775" t="str">
        <f>Table_wabobpsvr_AzureCalc_AzureCalcRateCard[[#This Row],[ServiceName]]&amp;Table_wabobpsvr_AzureCalc_AzureCalcRateCard[[#This Row],[Price_Level]]&amp;Table_wabobpsvr_AzureCalc_AzureCalcRateCard[[#This Row],[Region]]</f>
        <v>CDN Data Transfer - Zone 4 - Tier 6MOSP</v>
      </c>
      <c r="B8205" s="775"/>
      <c r="C8205" s="775" t="s">
        <v>9</v>
      </c>
      <c r="D8205" s="775" t="s">
        <v>606</v>
      </c>
      <c r="E8205" s="775">
        <v>0.09</v>
      </c>
      <c r="F8205" s="775" t="s">
        <v>8437</v>
      </c>
      <c r="G8205" s="775"/>
      <c r="H8205" s="775"/>
      <c r="I8205" s="775" t="s">
        <v>8157</v>
      </c>
    </row>
    <row r="8206" spans="1:9">
      <c r="A8206" s="775" t="str">
        <f>Table_wabobpsvr_AzureCalc_AzureCalcRateCard[[#This Row],[ServiceName]]&amp;Table_wabobpsvr_AzureCalc_AzureCalcRateCard[[#This Row],[Price_Level]]&amp;Table_wabobpsvr_AzureCalc_AzureCalcRateCard[[#This Row],[Region]]</f>
        <v>CDN Data Transfer - Zone 4 - Tier 6A</v>
      </c>
      <c r="B8206" s="775"/>
      <c r="C8206" s="775" t="s">
        <v>9</v>
      </c>
      <c r="D8206" s="775" t="s">
        <v>174</v>
      </c>
      <c r="E8206" s="775">
        <v>0.1358</v>
      </c>
      <c r="F8206" s="775" t="s">
        <v>8437</v>
      </c>
      <c r="G8206" s="775" t="s">
        <v>8155</v>
      </c>
      <c r="H8206" s="775" t="s">
        <v>8156</v>
      </c>
      <c r="I8206" s="775" t="s">
        <v>8157</v>
      </c>
    </row>
    <row r="8207" spans="1:9">
      <c r="A8207" s="775" t="str">
        <f>Table_wabobpsvr_AzureCalc_AzureCalcRateCard[[#This Row],[ServiceName]]&amp;Table_wabobpsvr_AzureCalc_AzureCalcRateCard[[#This Row],[Price_Level]]&amp;Table_wabobpsvr_AzureCalc_AzureCalcRateCard[[#This Row],[Region]]</f>
        <v>CDN Data Transfer - Zone 4 - Tier 6B</v>
      </c>
      <c r="B8207" s="775"/>
      <c r="C8207" s="775" t="s">
        <v>9</v>
      </c>
      <c r="D8207" s="775" t="s">
        <v>175</v>
      </c>
      <c r="E8207" s="775">
        <v>0.13159999999999999</v>
      </c>
      <c r="F8207" s="775" t="s">
        <v>8437</v>
      </c>
      <c r="G8207" s="775" t="s">
        <v>8155</v>
      </c>
      <c r="H8207" s="775" t="s">
        <v>8156</v>
      </c>
      <c r="I8207" s="775" t="s">
        <v>8157</v>
      </c>
    </row>
    <row r="8208" spans="1:9">
      <c r="A8208" s="775" t="str">
        <f>Table_wabobpsvr_AzureCalc_AzureCalcRateCard[[#This Row],[ServiceName]]&amp;Table_wabobpsvr_AzureCalc_AzureCalcRateCard[[#This Row],[Price_Level]]&amp;Table_wabobpsvr_AzureCalc_AzureCalcRateCard[[#This Row],[Region]]</f>
        <v>CDN Data Transfer - Zone 4 - Tier 6C</v>
      </c>
      <c r="B8208" s="775"/>
      <c r="C8208" s="775" t="s">
        <v>9</v>
      </c>
      <c r="D8208" s="775" t="s">
        <v>177</v>
      </c>
      <c r="E8208" s="775">
        <v>0.12740000000000001</v>
      </c>
      <c r="F8208" s="775" t="s">
        <v>8437</v>
      </c>
      <c r="G8208" s="775" t="s">
        <v>8155</v>
      </c>
      <c r="H8208" s="775" t="s">
        <v>8156</v>
      </c>
      <c r="I8208" s="775" t="s">
        <v>8157</v>
      </c>
    </row>
    <row r="8209" spans="1:9">
      <c r="A8209" s="775" t="str">
        <f>Table_wabobpsvr_AzureCalc_AzureCalcRateCard[[#This Row],[ServiceName]]&amp;Table_wabobpsvr_AzureCalc_AzureCalcRateCard[[#This Row],[Price_Level]]&amp;Table_wabobpsvr_AzureCalc_AzureCalcRateCard[[#This Row],[Region]]</f>
        <v>CDN Data Transfer - Zone 4 - Tier 6D</v>
      </c>
      <c r="B8209" s="775"/>
      <c r="C8209" s="775" t="s">
        <v>9</v>
      </c>
      <c r="D8209" s="775" t="s">
        <v>176</v>
      </c>
      <c r="E8209" s="775">
        <v>0.1232</v>
      </c>
      <c r="F8209" s="775" t="s">
        <v>8437</v>
      </c>
      <c r="G8209" s="775" t="s">
        <v>8155</v>
      </c>
      <c r="H8209" s="775" t="s">
        <v>8156</v>
      </c>
      <c r="I8209" s="775" t="s">
        <v>8157</v>
      </c>
    </row>
    <row r="8210" spans="1:9">
      <c r="A8210" s="775" t="str">
        <f>Table_wabobpsvr_AzureCalc_AzureCalcRateCard[[#This Row],[ServiceName]]&amp;Table_wabobpsvr_AzureCalc_AzureCalcRateCard[[#This Row],[Price_Level]]&amp;Table_wabobpsvr_AzureCalc_AzureCalcRateCard[[#This Row],[Region]]</f>
        <v>Standard_D4_v2 Cloud ServicesB15</v>
      </c>
      <c r="B8210" s="775">
        <v>15</v>
      </c>
      <c r="C8210" s="775" t="s">
        <v>87</v>
      </c>
      <c r="D8210" s="775" t="s">
        <v>175</v>
      </c>
      <c r="E8210" s="775">
        <v>1.1731199999999999</v>
      </c>
      <c r="F8210" s="775" t="s">
        <v>8231</v>
      </c>
      <c r="G8210" s="775" t="s">
        <v>4235</v>
      </c>
      <c r="H8210" s="775" t="s">
        <v>4235</v>
      </c>
      <c r="I8210" s="775" t="s">
        <v>8339</v>
      </c>
    </row>
    <row r="8211" spans="1:9">
      <c r="A8211" s="775" t="str">
        <f>Table_wabobpsvr_AzureCalc_AzureCalcRateCard[[#This Row],[ServiceName]]&amp;Table_wabobpsvr_AzureCalc_AzureCalcRateCard[[#This Row],[Price_Level]]&amp;Table_wabobpsvr_AzureCalc_AzureCalcRateCard[[#This Row],[Region]]</f>
        <v>Standard_D4_v2 Cloud ServicesC15</v>
      </c>
      <c r="B8211" s="775">
        <v>15</v>
      </c>
      <c r="C8211" s="775" t="s">
        <v>87</v>
      </c>
      <c r="D8211" s="775" t="s">
        <v>177</v>
      </c>
      <c r="E8211" s="775">
        <v>1.13568</v>
      </c>
      <c r="F8211" s="775" t="s">
        <v>8231</v>
      </c>
      <c r="G8211" s="775" t="s">
        <v>4235</v>
      </c>
      <c r="H8211" s="775" t="s">
        <v>4235</v>
      </c>
      <c r="I8211" s="775" t="s">
        <v>8339</v>
      </c>
    </row>
    <row r="8212" spans="1:9">
      <c r="A8212" s="775" t="str">
        <f>Table_wabobpsvr_AzureCalc_AzureCalcRateCard[[#This Row],[ServiceName]]&amp;Table_wabobpsvr_AzureCalc_AzureCalcRateCard[[#This Row],[Price_Level]]&amp;Table_wabobpsvr_AzureCalc_AzureCalcRateCard[[#This Row],[Region]]</f>
        <v>Standard_D4_v2 Cloud ServicesD15</v>
      </c>
      <c r="B8212" s="775">
        <v>15</v>
      </c>
      <c r="C8212" s="775" t="s">
        <v>87</v>
      </c>
      <c r="D8212" s="775" t="s">
        <v>176</v>
      </c>
      <c r="E8212" s="775">
        <v>1.0982400000000001</v>
      </c>
      <c r="F8212" s="775" t="s">
        <v>8231</v>
      </c>
      <c r="G8212" s="775" t="s">
        <v>4235</v>
      </c>
      <c r="H8212" s="775" t="s">
        <v>4235</v>
      </c>
      <c r="I8212" s="775" t="s">
        <v>8339</v>
      </c>
    </row>
    <row r="8213" spans="1:9">
      <c r="A8213" s="775" t="str">
        <f>Table_wabobpsvr_AzureCalc_AzureCalcRateCard[[#This Row],[ServiceName]]&amp;Table_wabobpsvr_AzureCalc_AzureCalcRateCard[[#This Row],[Price_Level]]&amp;Table_wabobpsvr_AzureCalc_AzureCalcRateCard[[#This Row],[Region]]</f>
        <v>Standard_D5_v2 Cloud ServicesMOSP15</v>
      </c>
      <c r="B8213" s="775">
        <v>15</v>
      </c>
      <c r="C8213" s="775" t="s">
        <v>87</v>
      </c>
      <c r="D8213" s="775" t="s">
        <v>606</v>
      </c>
      <c r="E8213" s="775">
        <v>2.496</v>
      </c>
      <c r="F8213" s="775" t="s">
        <v>8233</v>
      </c>
      <c r="G8213" s="775"/>
      <c r="H8213" s="775"/>
      <c r="I8213" s="775" t="s">
        <v>8341</v>
      </c>
    </row>
    <row r="8214" spans="1:9">
      <c r="A8214" s="775" t="str">
        <f>Table_wabobpsvr_AzureCalc_AzureCalcRateCard[[#This Row],[ServiceName]]&amp;Table_wabobpsvr_AzureCalc_AzureCalcRateCard[[#This Row],[Price_Level]]&amp;Table_wabobpsvr_AzureCalc_AzureCalcRateCard[[#This Row],[Region]]</f>
        <v>Standard_D5_v2 Cloud ServicesA15</v>
      </c>
      <c r="B8214" s="775">
        <v>15</v>
      </c>
      <c r="C8214" s="775" t="s">
        <v>87</v>
      </c>
      <c r="D8214" s="775" t="s">
        <v>174</v>
      </c>
      <c r="E8214" s="775">
        <v>2.4211200000000002</v>
      </c>
      <c r="F8214" s="775" t="s">
        <v>8233</v>
      </c>
      <c r="G8214" s="775" t="s">
        <v>4235</v>
      </c>
      <c r="H8214" s="775" t="s">
        <v>4235</v>
      </c>
      <c r="I8214" s="775" t="s">
        <v>8341</v>
      </c>
    </row>
    <row r="8215" spans="1:9">
      <c r="A8215" s="775" t="str">
        <f>Table_wabobpsvr_AzureCalc_AzureCalcRateCard[[#This Row],[ServiceName]]&amp;Table_wabobpsvr_AzureCalc_AzureCalcRateCard[[#This Row],[Price_Level]]&amp;Table_wabobpsvr_AzureCalc_AzureCalcRateCard[[#This Row],[Region]]</f>
        <v>Standard_D5_v2 Cloud ServicesB15</v>
      </c>
      <c r="B8215" s="775">
        <v>15</v>
      </c>
      <c r="C8215" s="775" t="s">
        <v>87</v>
      </c>
      <c r="D8215" s="775" t="s">
        <v>175</v>
      </c>
      <c r="E8215" s="775">
        <v>2.3462399999999999</v>
      </c>
      <c r="F8215" s="775" t="s">
        <v>8233</v>
      </c>
      <c r="G8215" s="775" t="s">
        <v>4235</v>
      </c>
      <c r="H8215" s="775" t="s">
        <v>4235</v>
      </c>
      <c r="I8215" s="775" t="s">
        <v>8341</v>
      </c>
    </row>
    <row r="8216" spans="1:9">
      <c r="A8216" s="775" t="str">
        <f>Table_wabobpsvr_AzureCalc_AzureCalcRateCard[[#This Row],[ServiceName]]&amp;Table_wabobpsvr_AzureCalc_AzureCalcRateCard[[#This Row],[Price_Level]]&amp;Table_wabobpsvr_AzureCalc_AzureCalcRateCard[[#This Row],[Region]]</f>
        <v>Standard_D5_v2 Cloud ServicesC15</v>
      </c>
      <c r="B8216" s="775">
        <v>15</v>
      </c>
      <c r="C8216" s="775" t="s">
        <v>87</v>
      </c>
      <c r="D8216" s="775" t="s">
        <v>177</v>
      </c>
      <c r="E8216" s="775">
        <v>2.27136</v>
      </c>
      <c r="F8216" s="775" t="s">
        <v>8233</v>
      </c>
      <c r="G8216" s="775" t="s">
        <v>4235</v>
      </c>
      <c r="H8216" s="775" t="s">
        <v>4235</v>
      </c>
      <c r="I8216" s="775" t="s">
        <v>8341</v>
      </c>
    </row>
    <row r="8217" spans="1:9">
      <c r="A8217" s="775" t="str">
        <f>Table_wabobpsvr_AzureCalc_AzureCalcRateCard[[#This Row],[ServiceName]]&amp;Table_wabobpsvr_AzureCalc_AzureCalcRateCard[[#This Row],[Price_Level]]&amp;Table_wabobpsvr_AzureCalc_AzureCalcRateCard[[#This Row],[Region]]</f>
        <v>Standard_D5_v2 Cloud ServicesD15</v>
      </c>
      <c r="B8217" s="775">
        <v>15</v>
      </c>
      <c r="C8217" s="775" t="s">
        <v>87</v>
      </c>
      <c r="D8217" s="775" t="s">
        <v>176</v>
      </c>
      <c r="E8217" s="775">
        <v>2.1964800000000002</v>
      </c>
      <c r="F8217" s="775" t="s">
        <v>8233</v>
      </c>
      <c r="G8217" s="775" t="s">
        <v>4235</v>
      </c>
      <c r="H8217" s="775" t="s">
        <v>4235</v>
      </c>
      <c r="I8217" s="775" t="s">
        <v>8341</v>
      </c>
    </row>
    <row r="8218" spans="1:9">
      <c r="A8218" s="775" t="str">
        <f>Table_wabobpsvr_AzureCalc_AzureCalcRateCard[[#This Row],[ServiceName]]&amp;Table_wabobpsvr_AzureCalc_AzureCalcRateCard[[#This Row],[Price_Level]]&amp;Table_wabobpsvr_AzureCalc_AzureCalcRateCard[[#This Row],[Region]]</f>
        <v>Standard_D1_v2 VM (Non-Windows)MOSP15</v>
      </c>
      <c r="B8218" s="775">
        <v>15</v>
      </c>
      <c r="C8218" s="775" t="s">
        <v>87</v>
      </c>
      <c r="D8218" s="775" t="s">
        <v>606</v>
      </c>
      <c r="E8218" s="775">
        <v>9.2999999999999999E-2</v>
      </c>
      <c r="F8218" s="775" t="s">
        <v>8086</v>
      </c>
      <c r="G8218" s="775"/>
      <c r="H8218" s="775"/>
      <c r="I8218" s="775" t="s">
        <v>8342</v>
      </c>
    </row>
    <row r="8219" spans="1:9">
      <c r="A8219" s="775" t="str">
        <f>Table_wabobpsvr_AzureCalc_AzureCalcRateCard[[#This Row],[ServiceName]]&amp;Table_wabobpsvr_AzureCalc_AzureCalcRateCard[[#This Row],[Price_Level]]&amp;Table_wabobpsvr_AzureCalc_AzureCalcRateCard[[#This Row],[Region]]</f>
        <v>Standard_D3_v2 Cloud ServicesA7</v>
      </c>
      <c r="B8219" s="775">
        <v>7</v>
      </c>
      <c r="C8219" s="775" t="s">
        <v>87</v>
      </c>
      <c r="D8219" s="775" t="s">
        <v>174</v>
      </c>
      <c r="E8219" s="775">
        <v>0.50051999999999996</v>
      </c>
      <c r="F8219" s="775" t="s">
        <v>8229</v>
      </c>
      <c r="G8219" s="775" t="s">
        <v>4235</v>
      </c>
      <c r="H8219" s="775" t="s">
        <v>4235</v>
      </c>
      <c r="I8219" s="775" t="s">
        <v>8340</v>
      </c>
    </row>
    <row r="8220" spans="1:9">
      <c r="A8220" s="775" t="str">
        <f>Table_wabobpsvr_AzureCalc_AzureCalcRateCard[[#This Row],[ServiceName]]&amp;Table_wabobpsvr_AzureCalc_AzureCalcRateCard[[#This Row],[Price_Level]]&amp;Table_wabobpsvr_AzureCalc_AzureCalcRateCard[[#This Row],[Region]]</f>
        <v>Standard_D3_v2 Cloud ServicesB7</v>
      </c>
      <c r="B8220" s="775">
        <v>7</v>
      </c>
      <c r="C8220" s="775" t="s">
        <v>87</v>
      </c>
      <c r="D8220" s="775" t="s">
        <v>175</v>
      </c>
      <c r="E8220" s="775">
        <v>0.48504000000000003</v>
      </c>
      <c r="F8220" s="775" t="s">
        <v>8229</v>
      </c>
      <c r="G8220" s="775" t="s">
        <v>4235</v>
      </c>
      <c r="H8220" s="775" t="s">
        <v>4235</v>
      </c>
      <c r="I8220" s="775" t="s">
        <v>8340</v>
      </c>
    </row>
    <row r="8221" spans="1:9">
      <c r="A8221" s="775" t="str">
        <f>Table_wabobpsvr_AzureCalc_AzureCalcRateCard[[#This Row],[ServiceName]]&amp;Table_wabobpsvr_AzureCalc_AzureCalcRateCard[[#This Row],[Price_Level]]&amp;Table_wabobpsvr_AzureCalc_AzureCalcRateCard[[#This Row],[Region]]</f>
        <v>Standard_D3_v2 Cloud ServicesC7</v>
      </c>
      <c r="B8221" s="775">
        <v>7</v>
      </c>
      <c r="C8221" s="775" t="s">
        <v>87</v>
      </c>
      <c r="D8221" s="775" t="s">
        <v>177</v>
      </c>
      <c r="E8221" s="775">
        <v>0.46955999999999998</v>
      </c>
      <c r="F8221" s="775" t="s">
        <v>8229</v>
      </c>
      <c r="G8221" s="775" t="s">
        <v>4235</v>
      </c>
      <c r="H8221" s="775" t="s">
        <v>4235</v>
      </c>
      <c r="I8221" s="775" t="s">
        <v>8340</v>
      </c>
    </row>
    <row r="8222" spans="1:9">
      <c r="A8222" s="775" t="str">
        <f>Table_wabobpsvr_AzureCalc_AzureCalcRateCard[[#This Row],[ServiceName]]&amp;Table_wabobpsvr_AzureCalc_AzureCalcRateCard[[#This Row],[Price_Level]]&amp;Table_wabobpsvr_AzureCalc_AzureCalcRateCard[[#This Row],[Region]]</f>
        <v>Standard_D3_v2 Cloud ServicesD7</v>
      </c>
      <c r="B8222" s="775">
        <v>7</v>
      </c>
      <c r="C8222" s="775" t="s">
        <v>87</v>
      </c>
      <c r="D8222" s="775" t="s">
        <v>176</v>
      </c>
      <c r="E8222" s="775">
        <v>0.45407999999999998</v>
      </c>
      <c r="F8222" s="775" t="s">
        <v>8229</v>
      </c>
      <c r="G8222" s="775" t="s">
        <v>4235</v>
      </c>
      <c r="H8222" s="775" t="s">
        <v>4235</v>
      </c>
      <c r="I8222" s="775" t="s">
        <v>8340</v>
      </c>
    </row>
    <row r="8223" spans="1:9">
      <c r="A8223" s="775" t="str">
        <f>Table_wabobpsvr_AzureCalc_AzureCalcRateCard[[#This Row],[ServiceName]]&amp;Table_wabobpsvr_AzureCalc_AzureCalcRateCard[[#This Row],[Price_Level]]&amp;Table_wabobpsvr_AzureCalc_AzureCalcRateCard[[#This Row],[Region]]</f>
        <v>Standard_D4_v2 Cloud ServicesMOSP7</v>
      </c>
      <c r="B8223" s="775">
        <v>7</v>
      </c>
      <c r="C8223" s="775" t="s">
        <v>87</v>
      </c>
      <c r="D8223" s="775" t="s">
        <v>606</v>
      </c>
      <c r="E8223" s="775">
        <v>1.032</v>
      </c>
      <c r="F8223" s="775" t="s">
        <v>8231</v>
      </c>
      <c r="G8223" s="775"/>
      <c r="H8223" s="775"/>
      <c r="I8223" s="775" t="s">
        <v>8343</v>
      </c>
    </row>
    <row r="8224" spans="1:9">
      <c r="A8224" s="775" t="str">
        <f>Table_wabobpsvr_AzureCalc_AzureCalcRateCard[[#This Row],[ServiceName]]&amp;Table_wabobpsvr_AzureCalc_AzureCalcRateCard[[#This Row],[Price_Level]]&amp;Table_wabobpsvr_AzureCalc_AzureCalcRateCard[[#This Row],[Region]]</f>
        <v>Standard_D4_v2 Cloud ServicesA7</v>
      </c>
      <c r="B8224" s="775">
        <v>7</v>
      </c>
      <c r="C8224" s="775" t="s">
        <v>87</v>
      </c>
      <c r="D8224" s="775" t="s">
        <v>174</v>
      </c>
      <c r="E8224" s="775">
        <v>1.0010399999999999</v>
      </c>
      <c r="F8224" s="775" t="s">
        <v>8231</v>
      </c>
      <c r="G8224" s="775" t="s">
        <v>4235</v>
      </c>
      <c r="H8224" s="775" t="s">
        <v>4235</v>
      </c>
      <c r="I8224" s="775" t="s">
        <v>8343</v>
      </c>
    </row>
    <row r="8225" spans="1:9">
      <c r="A8225" s="775" t="str">
        <f>Table_wabobpsvr_AzureCalc_AzureCalcRateCard[[#This Row],[ServiceName]]&amp;Table_wabobpsvr_AzureCalc_AzureCalcRateCard[[#This Row],[Price_Level]]&amp;Table_wabobpsvr_AzureCalc_AzureCalcRateCard[[#This Row],[Region]]</f>
        <v>Standard_D4_v2 Cloud ServicesB7</v>
      </c>
      <c r="B8225" s="775">
        <v>7</v>
      </c>
      <c r="C8225" s="775" t="s">
        <v>87</v>
      </c>
      <c r="D8225" s="775" t="s">
        <v>175</v>
      </c>
      <c r="E8225" s="775">
        <v>0.97008000000000005</v>
      </c>
      <c r="F8225" s="775" t="s">
        <v>8231</v>
      </c>
      <c r="G8225" s="775" t="s">
        <v>4235</v>
      </c>
      <c r="H8225" s="775" t="s">
        <v>4235</v>
      </c>
      <c r="I8225" s="775" t="s">
        <v>8343</v>
      </c>
    </row>
    <row r="8226" spans="1:9">
      <c r="A8226" s="775" t="str">
        <f>Table_wabobpsvr_AzureCalc_AzureCalcRateCard[[#This Row],[ServiceName]]&amp;Table_wabobpsvr_AzureCalc_AzureCalcRateCard[[#This Row],[Price_Level]]&amp;Table_wabobpsvr_AzureCalc_AzureCalcRateCard[[#This Row],[Region]]</f>
        <v>Standard_D4_v2 Cloud ServicesC7</v>
      </c>
      <c r="B8226" s="775">
        <v>7</v>
      </c>
      <c r="C8226" s="775" t="s">
        <v>87</v>
      </c>
      <c r="D8226" s="775" t="s">
        <v>177</v>
      </c>
      <c r="E8226" s="775">
        <v>0.93911999999999995</v>
      </c>
      <c r="F8226" s="775" t="s">
        <v>8231</v>
      </c>
      <c r="G8226" s="775" t="s">
        <v>4235</v>
      </c>
      <c r="H8226" s="775" t="s">
        <v>4235</v>
      </c>
      <c r="I8226" s="775" t="s">
        <v>8343</v>
      </c>
    </row>
    <row r="8227" spans="1:9">
      <c r="A8227" s="775" t="str">
        <f>Table_wabobpsvr_AzureCalc_AzureCalcRateCard[[#This Row],[ServiceName]]&amp;Table_wabobpsvr_AzureCalc_AzureCalcRateCard[[#This Row],[Price_Level]]&amp;Table_wabobpsvr_AzureCalc_AzureCalcRateCard[[#This Row],[Region]]</f>
        <v>Standard_D4_v2 Cloud ServicesD7</v>
      </c>
      <c r="B8227" s="775">
        <v>7</v>
      </c>
      <c r="C8227" s="775" t="s">
        <v>87</v>
      </c>
      <c r="D8227" s="775" t="s">
        <v>176</v>
      </c>
      <c r="E8227" s="775">
        <v>0.90815999999999997</v>
      </c>
      <c r="F8227" s="775" t="s">
        <v>8231</v>
      </c>
      <c r="G8227" s="775" t="s">
        <v>4235</v>
      </c>
      <c r="H8227" s="775" t="s">
        <v>4235</v>
      </c>
      <c r="I8227" s="775" t="s">
        <v>8343</v>
      </c>
    </row>
    <row r="8228" spans="1:9">
      <c r="A8228" s="775" t="str">
        <f>Table_wabobpsvr_AzureCalc_AzureCalcRateCard[[#This Row],[ServiceName]]&amp;Table_wabobpsvr_AzureCalc_AzureCalcRateCard[[#This Row],[Price_Level]]&amp;Table_wabobpsvr_AzureCalc_AzureCalcRateCard[[#This Row],[Region]]</f>
        <v>Standard_D13_v2 VM (Non-Windows)B8</v>
      </c>
      <c r="B8228" s="775">
        <v>8</v>
      </c>
      <c r="C8228" s="775" t="s">
        <v>87</v>
      </c>
      <c r="D8228" s="775" t="s">
        <v>175</v>
      </c>
      <c r="E8228" s="775">
        <v>0.84318000000000004</v>
      </c>
      <c r="F8228" s="775" t="s">
        <v>8093</v>
      </c>
      <c r="G8228" s="775" t="s">
        <v>4235</v>
      </c>
      <c r="H8228" s="775" t="s">
        <v>4235</v>
      </c>
      <c r="I8228" s="775" t="s">
        <v>7838</v>
      </c>
    </row>
    <row r="8229" spans="1:9">
      <c r="A8229" s="775" t="str">
        <f>Table_wabobpsvr_AzureCalc_AzureCalcRateCard[[#This Row],[ServiceName]]&amp;Table_wabobpsvr_AzureCalc_AzureCalcRateCard[[#This Row],[Price_Level]]&amp;Table_wabobpsvr_AzureCalc_AzureCalcRateCard[[#This Row],[Region]]</f>
        <v>Standard_D13_v2 VM (Non-Windows)C8</v>
      </c>
      <c r="B8229" s="775">
        <v>8</v>
      </c>
      <c r="C8229" s="775" t="s">
        <v>87</v>
      </c>
      <c r="D8229" s="775" t="s">
        <v>177</v>
      </c>
      <c r="E8229" s="775">
        <v>0.81627000000000005</v>
      </c>
      <c r="F8229" s="775" t="s">
        <v>8093</v>
      </c>
      <c r="G8229" s="775" t="s">
        <v>4235</v>
      </c>
      <c r="H8229" s="775" t="s">
        <v>4235</v>
      </c>
      <c r="I8229" s="775" t="s">
        <v>7838</v>
      </c>
    </row>
    <row r="8230" spans="1:9">
      <c r="A8230" s="775" t="str">
        <f>Table_wabobpsvr_AzureCalc_AzureCalcRateCard[[#This Row],[ServiceName]]&amp;Table_wabobpsvr_AzureCalc_AzureCalcRateCard[[#This Row],[Price_Level]]&amp;Table_wabobpsvr_AzureCalc_AzureCalcRateCard[[#This Row],[Region]]</f>
        <v>Standard_D13_v2 VM (Non-Windows)D8</v>
      </c>
      <c r="B8230" s="775">
        <v>8</v>
      </c>
      <c r="C8230" s="775" t="s">
        <v>87</v>
      </c>
      <c r="D8230" s="775" t="s">
        <v>176</v>
      </c>
      <c r="E8230" s="775">
        <v>0.78935999999999995</v>
      </c>
      <c r="F8230" s="775" t="s">
        <v>8093</v>
      </c>
      <c r="G8230" s="775" t="s">
        <v>4235</v>
      </c>
      <c r="H8230" s="775" t="s">
        <v>4235</v>
      </c>
      <c r="I8230" s="775" t="s">
        <v>7838</v>
      </c>
    </row>
    <row r="8231" spans="1:9">
      <c r="A8231" s="775" t="str">
        <f>Table_wabobpsvr_AzureCalc_AzureCalcRateCard[[#This Row],[ServiceName]]&amp;Table_wabobpsvr_AzureCalc_AzureCalcRateCard[[#This Row],[Price_Level]]&amp;Table_wabobpsvr_AzureCalc_AzureCalcRateCard[[#This Row],[Region]]</f>
        <v>Standard_D13_v2 VM (Windows)MOSP8</v>
      </c>
      <c r="B8231" s="775">
        <v>8</v>
      </c>
      <c r="C8231" s="775" t="s">
        <v>87</v>
      </c>
      <c r="D8231" s="775" t="s">
        <v>606</v>
      </c>
      <c r="E8231" s="775">
        <v>1.242</v>
      </c>
      <c r="F8231" s="775" t="s">
        <v>8084</v>
      </c>
      <c r="G8231" s="775"/>
      <c r="H8231" s="775"/>
      <c r="I8231" s="775" t="s">
        <v>7839</v>
      </c>
    </row>
    <row r="8232" spans="1:9">
      <c r="A8232" s="775" t="str">
        <f>Table_wabobpsvr_AzureCalc_AzureCalcRateCard[[#This Row],[ServiceName]]&amp;Table_wabobpsvr_AzureCalc_AzureCalcRateCard[[#This Row],[Price_Level]]&amp;Table_wabobpsvr_AzureCalc_AzureCalcRateCard[[#This Row],[Region]]</f>
        <v>Standard_D13_v2 VM (Windows)A8</v>
      </c>
      <c r="B8232" s="775">
        <v>8</v>
      </c>
      <c r="C8232" s="775" t="s">
        <v>87</v>
      </c>
      <c r="D8232" s="775" t="s">
        <v>174</v>
      </c>
      <c r="E8232" s="775">
        <v>1.2047399999999999</v>
      </c>
      <c r="F8232" s="775" t="s">
        <v>8084</v>
      </c>
      <c r="G8232" s="775" t="s">
        <v>4235</v>
      </c>
      <c r="H8232" s="775" t="s">
        <v>4235</v>
      </c>
      <c r="I8232" s="775" t="s">
        <v>7839</v>
      </c>
    </row>
    <row r="8233" spans="1:9">
      <c r="A8233" s="775" t="str">
        <f>Table_wabobpsvr_AzureCalc_AzureCalcRateCard[[#This Row],[ServiceName]]&amp;Table_wabobpsvr_AzureCalc_AzureCalcRateCard[[#This Row],[Price_Level]]&amp;Table_wabobpsvr_AzureCalc_AzureCalcRateCard[[#This Row],[Region]]</f>
        <v>Standard_D13_v2 VM (Windows)B8</v>
      </c>
      <c r="B8233" s="775">
        <v>8</v>
      </c>
      <c r="C8233" s="775" t="s">
        <v>87</v>
      </c>
      <c r="D8233" s="775" t="s">
        <v>175</v>
      </c>
      <c r="E8233" s="775">
        <v>1.1674800000000001</v>
      </c>
      <c r="F8233" s="775" t="s">
        <v>8084</v>
      </c>
      <c r="G8233" s="775" t="s">
        <v>4235</v>
      </c>
      <c r="H8233" s="775" t="s">
        <v>4235</v>
      </c>
      <c r="I8233" s="775" t="s">
        <v>7839</v>
      </c>
    </row>
    <row r="8234" spans="1:9">
      <c r="A8234" s="775" t="str">
        <f>Table_wabobpsvr_AzureCalc_AzureCalcRateCard[[#This Row],[ServiceName]]&amp;Table_wabobpsvr_AzureCalc_AzureCalcRateCard[[#This Row],[Price_Level]]&amp;Table_wabobpsvr_AzureCalc_AzureCalcRateCard[[#This Row],[Region]]</f>
        <v>Standard_D13_v2 VM (Windows)C8</v>
      </c>
      <c r="B8234" s="775">
        <v>8</v>
      </c>
      <c r="C8234" s="775" t="s">
        <v>87</v>
      </c>
      <c r="D8234" s="775" t="s">
        <v>177</v>
      </c>
      <c r="E8234" s="775">
        <v>1.13022</v>
      </c>
      <c r="F8234" s="775" t="s">
        <v>8084</v>
      </c>
      <c r="G8234" s="775" t="s">
        <v>4235</v>
      </c>
      <c r="H8234" s="775" t="s">
        <v>4235</v>
      </c>
      <c r="I8234" s="775" t="s">
        <v>7839</v>
      </c>
    </row>
    <row r="8235" spans="1:9">
      <c r="A8235" s="775" t="str">
        <f>Table_wabobpsvr_AzureCalc_AzureCalcRateCard[[#This Row],[ServiceName]]&amp;Table_wabobpsvr_AzureCalc_AzureCalcRateCard[[#This Row],[Price_Level]]&amp;Table_wabobpsvr_AzureCalc_AzureCalcRateCard[[#This Row],[Region]]</f>
        <v>Standard_D13_v2 VM (Windows)D8</v>
      </c>
      <c r="B8235" s="775">
        <v>8</v>
      </c>
      <c r="C8235" s="775" t="s">
        <v>87</v>
      </c>
      <c r="D8235" s="775" t="s">
        <v>176</v>
      </c>
      <c r="E8235" s="775">
        <v>1.0929599999999999</v>
      </c>
      <c r="F8235" s="775" t="s">
        <v>8084</v>
      </c>
      <c r="G8235" s="775" t="s">
        <v>4235</v>
      </c>
      <c r="H8235" s="775" t="s">
        <v>4235</v>
      </c>
      <c r="I8235" s="775" t="s">
        <v>7839</v>
      </c>
    </row>
    <row r="8236" spans="1:9">
      <c r="A8236" s="775" t="str">
        <f>Table_wabobpsvr_AzureCalc_AzureCalcRateCard[[#This Row],[ServiceName]]&amp;Table_wabobpsvr_AzureCalc_AzureCalcRateCard[[#This Row],[Price_Level]]&amp;Table_wabobpsvr_AzureCalc_AzureCalcRateCard[[#This Row],[Region]]</f>
        <v>Standard_D14_v2 VM (Non-Windows)MOSP8</v>
      </c>
      <c r="B8236" s="775">
        <v>8</v>
      </c>
      <c r="C8236" s="775" t="s">
        <v>87</v>
      </c>
      <c r="D8236" s="775" t="s">
        <v>606</v>
      </c>
      <c r="E8236" s="775">
        <v>1.7689999999999999</v>
      </c>
      <c r="F8236" s="775" t="s">
        <v>8094</v>
      </c>
      <c r="G8236" s="775"/>
      <c r="H8236" s="775"/>
      <c r="I8236" s="775" t="s">
        <v>7840</v>
      </c>
    </row>
    <row r="8237" spans="1:9">
      <c r="A8237" s="775" t="str">
        <f>Table_wabobpsvr_AzureCalc_AzureCalcRateCard[[#This Row],[ServiceName]]&amp;Table_wabobpsvr_AzureCalc_AzureCalcRateCard[[#This Row],[Price_Level]]&amp;Table_wabobpsvr_AzureCalc_AzureCalcRateCard[[#This Row],[Region]]</f>
        <v>Standard_D13_v2 VM (Non-Windows)B11</v>
      </c>
      <c r="B8237" s="775">
        <v>11</v>
      </c>
      <c r="C8237" s="775" t="s">
        <v>87</v>
      </c>
      <c r="D8237" s="775" t="s">
        <v>175</v>
      </c>
      <c r="E8237" s="775">
        <v>1.04434</v>
      </c>
      <c r="F8237" s="775" t="s">
        <v>8093</v>
      </c>
      <c r="G8237" s="775" t="s">
        <v>4235</v>
      </c>
      <c r="H8237" s="775" t="s">
        <v>4235</v>
      </c>
      <c r="I8237" s="775" t="s">
        <v>8335</v>
      </c>
    </row>
    <row r="8238" spans="1:9">
      <c r="A8238" s="775" t="str">
        <f>Table_wabobpsvr_AzureCalc_AzureCalcRateCard[[#This Row],[ServiceName]]&amp;Table_wabobpsvr_AzureCalc_AzureCalcRateCard[[#This Row],[Price_Level]]&amp;Table_wabobpsvr_AzureCalc_AzureCalcRateCard[[#This Row],[Region]]</f>
        <v>Standard_D13_v2 VM (Non-Windows)C11</v>
      </c>
      <c r="B8238" s="775">
        <v>11</v>
      </c>
      <c r="C8238" s="775" t="s">
        <v>87</v>
      </c>
      <c r="D8238" s="775" t="s">
        <v>177</v>
      </c>
      <c r="E8238" s="775">
        <v>1.01101</v>
      </c>
      <c r="F8238" s="775" t="s">
        <v>8093</v>
      </c>
      <c r="G8238" s="775" t="s">
        <v>4235</v>
      </c>
      <c r="H8238" s="775" t="s">
        <v>4235</v>
      </c>
      <c r="I8238" s="775" t="s">
        <v>8335</v>
      </c>
    </row>
    <row r="8239" spans="1:9">
      <c r="A8239" s="775" t="str">
        <f>Table_wabobpsvr_AzureCalc_AzureCalcRateCard[[#This Row],[ServiceName]]&amp;Table_wabobpsvr_AzureCalc_AzureCalcRateCard[[#This Row],[Price_Level]]&amp;Table_wabobpsvr_AzureCalc_AzureCalcRateCard[[#This Row],[Region]]</f>
        <v>Standard_D13_v2 VM (Non-Windows)D11</v>
      </c>
      <c r="B8239" s="775">
        <v>11</v>
      </c>
      <c r="C8239" s="775" t="s">
        <v>87</v>
      </c>
      <c r="D8239" s="775" t="s">
        <v>176</v>
      </c>
      <c r="E8239" s="775">
        <v>0.97767999999999999</v>
      </c>
      <c r="F8239" s="775" t="s">
        <v>8093</v>
      </c>
      <c r="G8239" s="775" t="s">
        <v>4235</v>
      </c>
      <c r="H8239" s="775" t="s">
        <v>4235</v>
      </c>
      <c r="I8239" s="775" t="s">
        <v>8335</v>
      </c>
    </row>
    <row r="8240" spans="1:9">
      <c r="A8240" s="775" t="str">
        <f>Table_wabobpsvr_AzureCalc_AzureCalcRateCard[[#This Row],[ServiceName]]&amp;Table_wabobpsvr_AzureCalc_AzureCalcRateCard[[#This Row],[Price_Level]]&amp;Table_wabobpsvr_AzureCalc_AzureCalcRateCard[[#This Row],[Region]]</f>
        <v>Standard_D13_v2 VM (Windows)MOSP11</v>
      </c>
      <c r="B8240" s="775">
        <v>11</v>
      </c>
      <c r="C8240" s="775" t="s">
        <v>87</v>
      </c>
      <c r="D8240" s="775" t="s">
        <v>606</v>
      </c>
      <c r="E8240" s="775">
        <v>1.6120000000000001</v>
      </c>
      <c r="F8240" s="775" t="s">
        <v>8084</v>
      </c>
      <c r="G8240" s="775"/>
      <c r="H8240" s="775"/>
      <c r="I8240" s="775" t="s">
        <v>8344</v>
      </c>
    </row>
    <row r="8241" spans="1:9">
      <c r="A8241" s="775" t="str">
        <f>Table_wabobpsvr_AzureCalc_AzureCalcRateCard[[#This Row],[ServiceName]]&amp;Table_wabobpsvr_AzureCalc_AzureCalcRateCard[[#This Row],[Price_Level]]&amp;Table_wabobpsvr_AzureCalc_AzureCalcRateCard[[#This Row],[Region]]</f>
        <v>Standard_D13_v2 VM (Windows)A11</v>
      </c>
      <c r="B8241" s="775">
        <v>11</v>
      </c>
      <c r="C8241" s="775" t="s">
        <v>87</v>
      </c>
      <c r="D8241" s="775" t="s">
        <v>174</v>
      </c>
      <c r="E8241" s="775">
        <v>1.5636399999999999</v>
      </c>
      <c r="F8241" s="775" t="s">
        <v>8084</v>
      </c>
      <c r="G8241" s="775" t="s">
        <v>4235</v>
      </c>
      <c r="H8241" s="775" t="s">
        <v>4235</v>
      </c>
      <c r="I8241" s="775" t="s">
        <v>8344</v>
      </c>
    </row>
    <row r="8242" spans="1:9">
      <c r="A8242" s="775" t="str">
        <f>Table_wabobpsvr_AzureCalc_AzureCalcRateCard[[#This Row],[ServiceName]]&amp;Table_wabobpsvr_AzureCalc_AzureCalcRateCard[[#This Row],[Price_Level]]&amp;Table_wabobpsvr_AzureCalc_AzureCalcRateCard[[#This Row],[Region]]</f>
        <v>Standard_D13_v2 VM (Windows)B11</v>
      </c>
      <c r="B8242" s="775">
        <v>11</v>
      </c>
      <c r="C8242" s="775" t="s">
        <v>87</v>
      </c>
      <c r="D8242" s="775" t="s">
        <v>175</v>
      </c>
      <c r="E8242" s="775">
        <v>1.51528</v>
      </c>
      <c r="F8242" s="775" t="s">
        <v>8084</v>
      </c>
      <c r="G8242" s="775" t="s">
        <v>4235</v>
      </c>
      <c r="H8242" s="775" t="s">
        <v>4235</v>
      </c>
      <c r="I8242" s="775" t="s">
        <v>8344</v>
      </c>
    </row>
    <row r="8243" spans="1:9">
      <c r="A8243" s="775" t="str">
        <f>Table_wabobpsvr_AzureCalc_AzureCalcRateCard[[#This Row],[ServiceName]]&amp;Table_wabobpsvr_AzureCalc_AzureCalcRateCard[[#This Row],[Price_Level]]&amp;Table_wabobpsvr_AzureCalc_AzureCalcRateCard[[#This Row],[Region]]</f>
        <v>Standard_D13_v2 VM (Windows)C11</v>
      </c>
      <c r="B8243" s="775">
        <v>11</v>
      </c>
      <c r="C8243" s="775" t="s">
        <v>87</v>
      </c>
      <c r="D8243" s="775" t="s">
        <v>177</v>
      </c>
      <c r="E8243" s="775">
        <v>1.46692</v>
      </c>
      <c r="F8243" s="775" t="s">
        <v>8084</v>
      </c>
      <c r="G8243" s="775" t="s">
        <v>4235</v>
      </c>
      <c r="H8243" s="775" t="s">
        <v>4235</v>
      </c>
      <c r="I8243" s="775" t="s">
        <v>8344</v>
      </c>
    </row>
    <row r="8244" spans="1:9">
      <c r="A8244" s="775" t="str">
        <f>Table_wabobpsvr_AzureCalc_AzureCalcRateCard[[#This Row],[ServiceName]]&amp;Table_wabobpsvr_AzureCalc_AzureCalcRateCard[[#This Row],[Price_Level]]&amp;Table_wabobpsvr_AzureCalc_AzureCalcRateCard[[#This Row],[Region]]</f>
        <v>Standard_D13_v2 VM (Windows)D11</v>
      </c>
      <c r="B8244" s="775">
        <v>11</v>
      </c>
      <c r="C8244" s="775" t="s">
        <v>87</v>
      </c>
      <c r="D8244" s="775" t="s">
        <v>176</v>
      </c>
      <c r="E8244" s="775">
        <v>1.41856</v>
      </c>
      <c r="F8244" s="775" t="s">
        <v>8084</v>
      </c>
      <c r="G8244" s="775" t="s">
        <v>4235</v>
      </c>
      <c r="H8244" s="775" t="s">
        <v>4235</v>
      </c>
      <c r="I8244" s="775" t="s">
        <v>8344</v>
      </c>
    </row>
    <row r="8245" spans="1:9">
      <c r="A8245" s="775" t="str">
        <f>Table_wabobpsvr_AzureCalc_AzureCalcRateCard[[#This Row],[ServiceName]]&amp;Table_wabobpsvr_AzureCalc_AzureCalcRateCard[[#This Row],[Price_Level]]&amp;Table_wabobpsvr_AzureCalc_AzureCalcRateCard[[#This Row],[Region]]</f>
        <v>Standard_D14_v2 VM (Non-Windows)MOSP11</v>
      </c>
      <c r="B8245" s="775">
        <v>11</v>
      </c>
      <c r="C8245" s="775" t="s">
        <v>87</v>
      </c>
      <c r="D8245" s="775" t="s">
        <v>606</v>
      </c>
      <c r="E8245" s="775">
        <v>2.222</v>
      </c>
      <c r="F8245" s="775" t="s">
        <v>8094</v>
      </c>
      <c r="G8245" s="775"/>
      <c r="H8245" s="775"/>
      <c r="I8245" s="775" t="s">
        <v>8345</v>
      </c>
    </row>
    <row r="8246" spans="1:9">
      <c r="A8246" s="775" t="str">
        <f>Table_wabobpsvr_AzureCalc_AzureCalcRateCard[[#This Row],[ServiceName]]&amp;Table_wabobpsvr_AzureCalc_AzureCalcRateCard[[#This Row],[Price_Level]]&amp;Table_wabobpsvr_AzureCalc_AzureCalcRateCard[[#This Row],[Region]]</f>
        <v>Standard_D12_v2 VM (Non-Windows)B6</v>
      </c>
      <c r="B8246" s="775">
        <v>6</v>
      </c>
      <c r="C8246" s="775" t="s">
        <v>87</v>
      </c>
      <c r="D8246" s="775" t="s">
        <v>175</v>
      </c>
      <c r="E8246" s="775">
        <v>0.42205999999999999</v>
      </c>
      <c r="F8246" s="775" t="s">
        <v>8092</v>
      </c>
      <c r="G8246" s="775" t="s">
        <v>4235</v>
      </c>
      <c r="H8246" s="775" t="s">
        <v>4235</v>
      </c>
      <c r="I8246" s="775" t="s">
        <v>7854</v>
      </c>
    </row>
    <row r="8247" spans="1:9">
      <c r="A8247" s="775" t="str">
        <f>Table_wabobpsvr_AzureCalc_AzureCalcRateCard[[#This Row],[ServiceName]]&amp;Table_wabobpsvr_AzureCalc_AzureCalcRateCard[[#This Row],[Price_Level]]&amp;Table_wabobpsvr_AzureCalc_AzureCalcRateCard[[#This Row],[Region]]</f>
        <v>Standard_D12_v2 VM (Non-Windows)C6</v>
      </c>
      <c r="B8247" s="775">
        <v>6</v>
      </c>
      <c r="C8247" s="775" t="s">
        <v>87</v>
      </c>
      <c r="D8247" s="775" t="s">
        <v>177</v>
      </c>
      <c r="E8247" s="775">
        <v>0.40859000000000001</v>
      </c>
      <c r="F8247" s="775" t="s">
        <v>8092</v>
      </c>
      <c r="G8247" s="775" t="s">
        <v>4235</v>
      </c>
      <c r="H8247" s="775" t="s">
        <v>4235</v>
      </c>
      <c r="I8247" s="775" t="s">
        <v>7854</v>
      </c>
    </row>
    <row r="8248" spans="1:9">
      <c r="A8248" s="775" t="str">
        <f>Table_wabobpsvr_AzureCalc_AzureCalcRateCard[[#This Row],[ServiceName]]&amp;Table_wabobpsvr_AzureCalc_AzureCalcRateCard[[#This Row],[Price_Level]]&amp;Table_wabobpsvr_AzureCalc_AzureCalcRateCard[[#This Row],[Region]]</f>
        <v>Standard_D12_v2 VM (Non-Windows)D6</v>
      </c>
      <c r="B8248" s="775">
        <v>6</v>
      </c>
      <c r="C8248" s="775" t="s">
        <v>87</v>
      </c>
      <c r="D8248" s="775" t="s">
        <v>176</v>
      </c>
      <c r="E8248" s="775">
        <v>0.39512000000000003</v>
      </c>
      <c r="F8248" s="775" t="s">
        <v>8092</v>
      </c>
      <c r="G8248" s="775" t="s">
        <v>4235</v>
      </c>
      <c r="H8248" s="775" t="s">
        <v>4235</v>
      </c>
      <c r="I8248" s="775" t="s">
        <v>7854</v>
      </c>
    </row>
    <row r="8249" spans="1:9">
      <c r="A8249" s="775" t="str">
        <f>Table_wabobpsvr_AzureCalc_AzureCalcRateCard[[#This Row],[ServiceName]]&amp;Table_wabobpsvr_AzureCalc_AzureCalcRateCard[[#This Row],[Price_Level]]&amp;Table_wabobpsvr_AzureCalc_AzureCalcRateCard[[#This Row],[Region]]</f>
        <v>Standard_D12_v2 VM (Windows)MOSP6</v>
      </c>
      <c r="B8249" s="775">
        <v>6</v>
      </c>
      <c r="C8249" s="775" t="s">
        <v>87</v>
      </c>
      <c r="D8249" s="775" t="s">
        <v>606</v>
      </c>
      <c r="E8249" s="775">
        <v>0.75</v>
      </c>
      <c r="F8249" s="775" t="s">
        <v>8083</v>
      </c>
      <c r="G8249" s="775"/>
      <c r="H8249" s="775"/>
      <c r="I8249" s="775" t="s">
        <v>7855</v>
      </c>
    </row>
    <row r="8250" spans="1:9">
      <c r="A8250" s="775" t="str">
        <f>Table_wabobpsvr_AzureCalc_AzureCalcRateCard[[#This Row],[ServiceName]]&amp;Table_wabobpsvr_AzureCalc_AzureCalcRateCard[[#This Row],[Price_Level]]&amp;Table_wabobpsvr_AzureCalc_AzureCalcRateCard[[#This Row],[Region]]</f>
        <v>Standard_D12_v2 VM (Windows)A6</v>
      </c>
      <c r="B8250" s="775">
        <v>6</v>
      </c>
      <c r="C8250" s="775" t="s">
        <v>87</v>
      </c>
      <c r="D8250" s="775" t="s">
        <v>174</v>
      </c>
      <c r="E8250" s="775">
        <v>0.72750000000000004</v>
      </c>
      <c r="F8250" s="775" t="s">
        <v>8083</v>
      </c>
      <c r="G8250" s="775" t="s">
        <v>4235</v>
      </c>
      <c r="H8250" s="775" t="s">
        <v>4235</v>
      </c>
      <c r="I8250" s="775" t="s">
        <v>7855</v>
      </c>
    </row>
    <row r="8251" spans="1:9">
      <c r="A8251" s="775" t="str">
        <f>Table_wabobpsvr_AzureCalc_AzureCalcRateCard[[#This Row],[ServiceName]]&amp;Table_wabobpsvr_AzureCalc_AzureCalcRateCard[[#This Row],[Price_Level]]&amp;Table_wabobpsvr_AzureCalc_AzureCalcRateCard[[#This Row],[Region]]</f>
        <v>Standard_D12_v2 VM (Windows)B6</v>
      </c>
      <c r="B8251" s="775">
        <v>6</v>
      </c>
      <c r="C8251" s="775" t="s">
        <v>87</v>
      </c>
      <c r="D8251" s="775" t="s">
        <v>175</v>
      </c>
      <c r="E8251" s="775">
        <v>0.70499999999999996</v>
      </c>
      <c r="F8251" s="775" t="s">
        <v>8083</v>
      </c>
      <c r="G8251" s="775" t="s">
        <v>4235</v>
      </c>
      <c r="H8251" s="775" t="s">
        <v>4235</v>
      </c>
      <c r="I8251" s="775" t="s">
        <v>7855</v>
      </c>
    </row>
    <row r="8252" spans="1:9">
      <c r="A8252" s="775" t="str">
        <f>Table_wabobpsvr_AzureCalc_AzureCalcRateCard[[#This Row],[ServiceName]]&amp;Table_wabobpsvr_AzureCalc_AzureCalcRateCard[[#This Row],[Price_Level]]&amp;Table_wabobpsvr_AzureCalc_AzureCalcRateCard[[#This Row],[Region]]</f>
        <v>Standard_D12_v2 VM (Windows)C6</v>
      </c>
      <c r="B8252" s="775">
        <v>6</v>
      </c>
      <c r="C8252" s="775" t="s">
        <v>87</v>
      </c>
      <c r="D8252" s="775" t="s">
        <v>177</v>
      </c>
      <c r="E8252" s="775">
        <v>0.6825</v>
      </c>
      <c r="F8252" s="775" t="s">
        <v>8083</v>
      </c>
      <c r="G8252" s="775" t="s">
        <v>4235</v>
      </c>
      <c r="H8252" s="775" t="s">
        <v>4235</v>
      </c>
      <c r="I8252" s="775" t="s">
        <v>7855</v>
      </c>
    </row>
    <row r="8253" spans="1:9">
      <c r="A8253" s="775" t="str">
        <f>Table_wabobpsvr_AzureCalc_AzureCalcRateCard[[#This Row],[ServiceName]]&amp;Table_wabobpsvr_AzureCalc_AzureCalcRateCard[[#This Row],[Price_Level]]&amp;Table_wabobpsvr_AzureCalc_AzureCalcRateCard[[#This Row],[Region]]</f>
        <v>Standard_D12_v2 VM (Windows)D6</v>
      </c>
      <c r="B8253" s="775">
        <v>6</v>
      </c>
      <c r="C8253" s="775" t="s">
        <v>87</v>
      </c>
      <c r="D8253" s="775" t="s">
        <v>176</v>
      </c>
      <c r="E8253" s="775">
        <v>0.66</v>
      </c>
      <c r="F8253" s="775" t="s">
        <v>8083</v>
      </c>
      <c r="G8253" s="775" t="s">
        <v>4235</v>
      </c>
      <c r="H8253" s="775" t="s">
        <v>4235</v>
      </c>
      <c r="I8253" s="775" t="s">
        <v>7855</v>
      </c>
    </row>
    <row r="8254" spans="1:9">
      <c r="A8254" s="775" t="str">
        <f>Table_wabobpsvr_AzureCalc_AzureCalcRateCard[[#This Row],[ServiceName]]&amp;Table_wabobpsvr_AzureCalc_AzureCalcRateCard[[#This Row],[Price_Level]]&amp;Table_wabobpsvr_AzureCalc_AzureCalcRateCard[[#This Row],[Region]]</f>
        <v>Standard_D13_v2 VM (Non-Windows)MOSP6</v>
      </c>
      <c r="B8254" s="775">
        <v>6</v>
      </c>
      <c r="C8254" s="775" t="s">
        <v>87</v>
      </c>
      <c r="D8254" s="775" t="s">
        <v>606</v>
      </c>
      <c r="E8254" s="775">
        <v>0.89700000000000002</v>
      </c>
      <c r="F8254" s="775" t="s">
        <v>8093</v>
      </c>
      <c r="G8254" s="775"/>
      <c r="H8254" s="775"/>
      <c r="I8254" s="775" t="s">
        <v>7856</v>
      </c>
    </row>
    <row r="8255" spans="1:9">
      <c r="A8255" s="1039" t="str">
        <f>Table_wabobpsvr_AzureCalc_AzureCalcRateCard[[#This Row],[ServiceName]]&amp;Table_wabobpsvr_AzureCalc_AzureCalcRateCard[[#This Row],[Price_Level]]&amp;Table_wabobpsvr_AzureCalc_AzureCalcRateCard[[#This Row],[Region]]</f>
        <v>Standard_D3_v2 Cloud ServicesC1</v>
      </c>
      <c r="B8255" s="1039">
        <v>1</v>
      </c>
      <c r="C8255" s="1039" t="s">
        <v>87</v>
      </c>
      <c r="D8255" s="1039" t="s">
        <v>177</v>
      </c>
      <c r="E8255" s="1039">
        <v>0.52507000000000004</v>
      </c>
      <c r="F8255" s="1039" t="s">
        <v>8229</v>
      </c>
      <c r="G8255" s="775" t="s">
        <v>4235</v>
      </c>
      <c r="H8255" s="775" t="s">
        <v>4235</v>
      </c>
      <c r="I8255" s="775" t="s">
        <v>8330</v>
      </c>
    </row>
    <row r="8256" spans="1:9">
      <c r="A8256" s="775" t="str">
        <f>Table_wabobpsvr_AzureCalc_AzureCalcRateCard[[#This Row],[ServiceName]]&amp;Table_wabobpsvr_AzureCalc_AzureCalcRateCard[[#This Row],[Price_Level]]&amp;Table_wabobpsvr_AzureCalc_AzureCalcRateCard[[#This Row],[Region]]</f>
        <v>Standard_D3_v2 Cloud ServicesD1</v>
      </c>
      <c r="B8256" s="775">
        <v>1</v>
      </c>
      <c r="C8256" s="775" t="s">
        <v>87</v>
      </c>
      <c r="D8256" s="775" t="s">
        <v>176</v>
      </c>
      <c r="E8256" s="775">
        <v>0.50775999999999999</v>
      </c>
      <c r="F8256" s="775" t="s">
        <v>8229</v>
      </c>
      <c r="G8256" s="775" t="s">
        <v>4235</v>
      </c>
      <c r="H8256" s="775" t="s">
        <v>4235</v>
      </c>
      <c r="I8256" s="775" t="s">
        <v>8330</v>
      </c>
    </row>
    <row r="8257" spans="1:9">
      <c r="A8257" s="775" t="str">
        <f>Table_wabobpsvr_AzureCalc_AzureCalcRateCard[[#This Row],[ServiceName]]&amp;Table_wabobpsvr_AzureCalc_AzureCalcRateCard[[#This Row],[Price_Level]]&amp;Table_wabobpsvr_AzureCalc_AzureCalcRateCard[[#This Row],[Region]]</f>
        <v>Standard_D4_v2 Cloud ServicesMOSP1</v>
      </c>
      <c r="B8257" s="775">
        <v>1</v>
      </c>
      <c r="C8257" s="775" t="s">
        <v>87</v>
      </c>
      <c r="D8257" s="775" t="s">
        <v>606</v>
      </c>
      <c r="E8257" s="775">
        <v>1.1539999999999999</v>
      </c>
      <c r="F8257" s="775" t="s">
        <v>8231</v>
      </c>
      <c r="G8257" s="775"/>
      <c r="H8257" s="775"/>
      <c r="I8257" s="775" t="s">
        <v>8346</v>
      </c>
    </row>
    <row r="8258" spans="1:9">
      <c r="A8258" s="775" t="str">
        <f>Table_wabobpsvr_AzureCalc_AzureCalcRateCard[[#This Row],[ServiceName]]&amp;Table_wabobpsvr_AzureCalc_AzureCalcRateCard[[#This Row],[Price_Level]]&amp;Table_wabobpsvr_AzureCalc_AzureCalcRateCard[[#This Row],[Region]]</f>
        <v>Standard_D4_v2 Cloud ServicesA1</v>
      </c>
      <c r="B8258" s="775">
        <v>1</v>
      </c>
      <c r="C8258" s="775" t="s">
        <v>87</v>
      </c>
      <c r="D8258" s="775" t="s">
        <v>174</v>
      </c>
      <c r="E8258" s="775">
        <v>1.11938</v>
      </c>
      <c r="F8258" s="775" t="s">
        <v>8231</v>
      </c>
      <c r="G8258" s="775" t="s">
        <v>4235</v>
      </c>
      <c r="H8258" s="775" t="s">
        <v>4235</v>
      </c>
      <c r="I8258" s="775" t="s">
        <v>8346</v>
      </c>
    </row>
    <row r="8259" spans="1:9">
      <c r="A8259" s="775" t="str">
        <f>Table_wabobpsvr_AzureCalc_AzureCalcRateCard[[#This Row],[ServiceName]]&amp;Table_wabobpsvr_AzureCalc_AzureCalcRateCard[[#This Row],[Price_Level]]&amp;Table_wabobpsvr_AzureCalc_AzureCalcRateCard[[#This Row],[Region]]</f>
        <v>Standard_D4_v2 Cloud ServicesB1</v>
      </c>
      <c r="B8259" s="775">
        <v>1</v>
      </c>
      <c r="C8259" s="775" t="s">
        <v>87</v>
      </c>
      <c r="D8259" s="775" t="s">
        <v>175</v>
      </c>
      <c r="E8259" s="775">
        <v>1.0847599999999999</v>
      </c>
      <c r="F8259" s="775" t="s">
        <v>8231</v>
      </c>
      <c r="G8259" s="775" t="s">
        <v>4235</v>
      </c>
      <c r="H8259" s="775" t="s">
        <v>4235</v>
      </c>
      <c r="I8259" s="775" t="s">
        <v>8346</v>
      </c>
    </row>
    <row r="8260" spans="1:9">
      <c r="A8260" s="775" t="str">
        <f>Table_wabobpsvr_AzureCalc_AzureCalcRateCard[[#This Row],[ServiceName]]&amp;Table_wabobpsvr_AzureCalc_AzureCalcRateCard[[#This Row],[Price_Level]]&amp;Table_wabobpsvr_AzureCalc_AzureCalcRateCard[[#This Row],[Region]]</f>
        <v>Standard_D4_v2 Cloud ServicesC1</v>
      </c>
      <c r="B8260" s="775">
        <v>1</v>
      </c>
      <c r="C8260" s="775" t="s">
        <v>87</v>
      </c>
      <c r="D8260" s="775" t="s">
        <v>177</v>
      </c>
      <c r="E8260" s="775">
        <v>1.0501400000000001</v>
      </c>
      <c r="F8260" s="775" t="s">
        <v>8231</v>
      </c>
      <c r="G8260" s="775" t="s">
        <v>4235</v>
      </c>
      <c r="H8260" s="775" t="s">
        <v>4235</v>
      </c>
      <c r="I8260" s="775" t="s">
        <v>8346</v>
      </c>
    </row>
    <row r="8261" spans="1:9">
      <c r="A8261" s="775" t="str">
        <f>Table_wabobpsvr_AzureCalc_AzureCalcRateCard[[#This Row],[ServiceName]]&amp;Table_wabobpsvr_AzureCalc_AzureCalcRateCard[[#This Row],[Price_Level]]&amp;Table_wabobpsvr_AzureCalc_AzureCalcRateCard[[#This Row],[Region]]</f>
        <v>Standard_D4_v2 Cloud ServicesD1</v>
      </c>
      <c r="B8261" s="775">
        <v>1</v>
      </c>
      <c r="C8261" s="775" t="s">
        <v>87</v>
      </c>
      <c r="D8261" s="775" t="s">
        <v>176</v>
      </c>
      <c r="E8261" s="775">
        <v>1.01552</v>
      </c>
      <c r="F8261" s="775" t="s">
        <v>8231</v>
      </c>
      <c r="G8261" s="775" t="s">
        <v>4235</v>
      </c>
      <c r="H8261" s="775" t="s">
        <v>4235</v>
      </c>
      <c r="I8261" s="775" t="s">
        <v>8346</v>
      </c>
    </row>
    <row r="8262" spans="1:9">
      <c r="A8262" s="775" t="str">
        <f>Table_wabobpsvr_AzureCalc_AzureCalcRateCard[[#This Row],[ServiceName]]&amp;Table_wabobpsvr_AzureCalc_AzureCalcRateCard[[#This Row],[Price_Level]]&amp;Table_wabobpsvr_AzureCalc_AzureCalcRateCard[[#This Row],[Region]]</f>
        <v>Standard_D5_v2 Cloud ServicesMOSP1</v>
      </c>
      <c r="B8262" s="775">
        <v>1</v>
      </c>
      <c r="C8262" s="775" t="s">
        <v>87</v>
      </c>
      <c r="D8262" s="775" t="s">
        <v>606</v>
      </c>
      <c r="E8262" s="775">
        <v>2.3090000000000002</v>
      </c>
      <c r="F8262" s="775" t="s">
        <v>8233</v>
      </c>
      <c r="G8262" s="775"/>
      <c r="H8262" s="775"/>
      <c r="I8262" s="775" t="s">
        <v>8347</v>
      </c>
    </row>
    <row r="8263" spans="1:9">
      <c r="A8263" s="775" t="str">
        <f>Table_wabobpsvr_AzureCalc_AzureCalcRateCard[[#This Row],[ServiceName]]&amp;Table_wabobpsvr_AzureCalc_AzureCalcRateCard[[#This Row],[Price_Level]]&amp;Table_wabobpsvr_AzureCalc_AzureCalcRateCard[[#This Row],[Region]]</f>
        <v>Standard_D5_v2 Cloud ServicesA1</v>
      </c>
      <c r="B8263" s="775">
        <v>1</v>
      </c>
      <c r="C8263" s="775" t="s">
        <v>87</v>
      </c>
      <c r="D8263" s="775" t="s">
        <v>174</v>
      </c>
      <c r="E8263" s="775">
        <v>2.2397300000000002</v>
      </c>
      <c r="F8263" s="775" t="s">
        <v>8233</v>
      </c>
      <c r="G8263" s="775" t="s">
        <v>4235</v>
      </c>
      <c r="H8263" s="775" t="s">
        <v>4235</v>
      </c>
      <c r="I8263" s="775" t="s">
        <v>8347</v>
      </c>
    </row>
    <row r="8264" spans="1:9">
      <c r="A8264" s="775" t="str">
        <f>Table_wabobpsvr_AzureCalc_AzureCalcRateCard[[#This Row],[ServiceName]]&amp;Table_wabobpsvr_AzureCalc_AzureCalcRateCard[[#This Row],[Price_Level]]&amp;Table_wabobpsvr_AzureCalc_AzureCalcRateCard[[#This Row],[Region]]</f>
        <v>Standard_D2_v2 VM (Non-Windows)B1</v>
      </c>
      <c r="B8264" s="775">
        <v>1</v>
      </c>
      <c r="C8264" s="775" t="s">
        <v>87</v>
      </c>
      <c r="D8264" s="775" t="s">
        <v>175</v>
      </c>
      <c r="E8264" s="775">
        <v>0.14005999999999999</v>
      </c>
      <c r="F8264" s="775" t="s">
        <v>8088</v>
      </c>
      <c r="G8264" s="775" t="s">
        <v>4235</v>
      </c>
      <c r="H8264" s="775" t="s">
        <v>4235</v>
      </c>
      <c r="I8264" s="775" t="s">
        <v>8326</v>
      </c>
    </row>
    <row r="8265" spans="1:9">
      <c r="A8265" s="775" t="str">
        <f>Table_wabobpsvr_AzureCalc_AzureCalcRateCard[[#This Row],[ServiceName]]&amp;Table_wabobpsvr_AzureCalc_AzureCalcRateCard[[#This Row],[Price_Level]]&amp;Table_wabobpsvr_AzureCalc_AzureCalcRateCard[[#This Row],[Region]]</f>
        <v>Standard_D2_v2 VM (Non-Windows)C1</v>
      </c>
      <c r="B8265" s="775">
        <v>1</v>
      </c>
      <c r="C8265" s="775" t="s">
        <v>87</v>
      </c>
      <c r="D8265" s="775" t="s">
        <v>177</v>
      </c>
      <c r="E8265" s="775">
        <v>0.13558999999999999</v>
      </c>
      <c r="F8265" s="775" t="s">
        <v>8088</v>
      </c>
      <c r="G8265" s="775" t="s">
        <v>4235</v>
      </c>
      <c r="H8265" s="775" t="s">
        <v>4235</v>
      </c>
      <c r="I8265" s="775" t="s">
        <v>8326</v>
      </c>
    </row>
    <row r="8266" spans="1:9">
      <c r="A8266" s="775" t="str">
        <f>Table_wabobpsvr_AzureCalc_AzureCalcRateCard[[#This Row],[ServiceName]]&amp;Table_wabobpsvr_AzureCalc_AzureCalcRateCard[[#This Row],[Price_Level]]&amp;Table_wabobpsvr_AzureCalc_AzureCalcRateCard[[#This Row],[Region]]</f>
        <v>Standard_D2_v2 VM (Non-Windows)D1</v>
      </c>
      <c r="B8266" s="775">
        <v>1</v>
      </c>
      <c r="C8266" s="775" t="s">
        <v>87</v>
      </c>
      <c r="D8266" s="775" t="s">
        <v>176</v>
      </c>
      <c r="E8266" s="775">
        <v>0.13111999999999999</v>
      </c>
      <c r="F8266" s="775" t="s">
        <v>8088</v>
      </c>
      <c r="G8266" s="775" t="s">
        <v>4235</v>
      </c>
      <c r="H8266" s="775" t="s">
        <v>4235</v>
      </c>
      <c r="I8266" s="775" t="s">
        <v>8326</v>
      </c>
    </row>
    <row r="8267" spans="1:9">
      <c r="A8267" s="775" t="str">
        <f>Table_wabobpsvr_AzureCalc_AzureCalcRateCard[[#This Row],[ServiceName]]&amp;Table_wabobpsvr_AzureCalc_AzureCalcRateCard[[#This Row],[Price_Level]]&amp;Table_wabobpsvr_AzureCalc_AzureCalcRateCard[[#This Row],[Region]]</f>
        <v>Standard_D2_v2 VM (Windows)MOSP1</v>
      </c>
      <c r="B8267" s="775">
        <v>1</v>
      </c>
      <c r="C8267" s="775" t="s">
        <v>87</v>
      </c>
      <c r="D8267" s="775" t="s">
        <v>606</v>
      </c>
      <c r="E8267" s="775">
        <v>0.28899999999999998</v>
      </c>
      <c r="F8267" s="775" t="s">
        <v>8078</v>
      </c>
      <c r="G8267" s="775"/>
      <c r="H8267" s="775"/>
      <c r="I8267" s="775" t="s">
        <v>8348</v>
      </c>
    </row>
    <row r="8268" spans="1:9">
      <c r="A8268" s="775" t="str">
        <f>Table_wabobpsvr_AzureCalc_AzureCalcRateCard[[#This Row],[ServiceName]]&amp;Table_wabobpsvr_AzureCalc_AzureCalcRateCard[[#This Row],[Price_Level]]&amp;Table_wabobpsvr_AzureCalc_AzureCalcRateCard[[#This Row],[Region]]</f>
        <v>Standard_D2_v2 VM (Windows)A1</v>
      </c>
      <c r="B8268" s="775">
        <v>1</v>
      </c>
      <c r="C8268" s="775" t="s">
        <v>87</v>
      </c>
      <c r="D8268" s="775" t="s">
        <v>174</v>
      </c>
      <c r="E8268" s="775">
        <v>0.28033000000000002</v>
      </c>
      <c r="F8268" s="775" t="s">
        <v>8078</v>
      </c>
      <c r="G8268" s="775" t="s">
        <v>4235</v>
      </c>
      <c r="H8268" s="775" t="s">
        <v>4235</v>
      </c>
      <c r="I8268" s="775" t="s">
        <v>8348</v>
      </c>
    </row>
    <row r="8269" spans="1:9">
      <c r="A8269" s="775" t="str">
        <f>Table_wabobpsvr_AzureCalc_AzureCalcRateCard[[#This Row],[ServiceName]]&amp;Table_wabobpsvr_AzureCalc_AzureCalcRateCard[[#This Row],[Price_Level]]&amp;Table_wabobpsvr_AzureCalc_AzureCalcRateCard[[#This Row],[Region]]</f>
        <v>Standard_D2_v2 VM (Windows)B1</v>
      </c>
      <c r="B8269" s="775">
        <v>1</v>
      </c>
      <c r="C8269" s="775" t="s">
        <v>87</v>
      </c>
      <c r="D8269" s="775" t="s">
        <v>175</v>
      </c>
      <c r="E8269" s="775">
        <v>0.27166000000000001</v>
      </c>
      <c r="F8269" s="775" t="s">
        <v>8078</v>
      </c>
      <c r="G8269" s="775" t="s">
        <v>4235</v>
      </c>
      <c r="H8269" s="775" t="s">
        <v>4235</v>
      </c>
      <c r="I8269" s="775" t="s">
        <v>8348</v>
      </c>
    </row>
    <row r="8270" spans="1:9">
      <c r="A8270" s="775" t="str">
        <f>Table_wabobpsvr_AzureCalc_AzureCalcRateCard[[#This Row],[ServiceName]]&amp;Table_wabobpsvr_AzureCalc_AzureCalcRateCard[[#This Row],[Price_Level]]&amp;Table_wabobpsvr_AzureCalc_AzureCalcRateCard[[#This Row],[Region]]</f>
        <v>Standard_D2_v2 VM (Windows)C1</v>
      </c>
      <c r="B8270" s="775">
        <v>1</v>
      </c>
      <c r="C8270" s="775" t="s">
        <v>87</v>
      </c>
      <c r="D8270" s="775" t="s">
        <v>177</v>
      </c>
      <c r="E8270" s="775">
        <v>0.26299</v>
      </c>
      <c r="F8270" s="775" t="s">
        <v>8078</v>
      </c>
      <c r="G8270" s="775" t="s">
        <v>4235</v>
      </c>
      <c r="H8270" s="775" t="s">
        <v>4235</v>
      </c>
      <c r="I8270" s="775" t="s">
        <v>8348</v>
      </c>
    </row>
    <row r="8271" spans="1:9">
      <c r="A8271" s="1039" t="str">
        <f>Table_wabobpsvr_AzureCalc_AzureCalcRateCard[[#This Row],[ServiceName]]&amp;Table_wabobpsvr_AzureCalc_AzureCalcRateCard[[#This Row],[Price_Level]]&amp;Table_wabobpsvr_AzureCalc_AzureCalcRateCard[[#This Row],[Region]]</f>
        <v>Standard_D2_v2 VM (Windows)D1</v>
      </c>
      <c r="B8271" s="1039">
        <v>1</v>
      </c>
      <c r="C8271" s="1039" t="s">
        <v>87</v>
      </c>
      <c r="D8271" s="1039" t="s">
        <v>176</v>
      </c>
      <c r="E8271" s="1039">
        <v>0.25431999999999999</v>
      </c>
      <c r="F8271" s="1039" t="s">
        <v>8078</v>
      </c>
      <c r="G8271" s="775" t="s">
        <v>4235</v>
      </c>
      <c r="H8271" s="775" t="s">
        <v>4235</v>
      </c>
      <c r="I8271" s="775" t="s">
        <v>8348</v>
      </c>
    </row>
    <row r="8272" spans="1:9">
      <c r="A8272" s="1039" t="str">
        <f>Table_wabobpsvr_AzureCalc_AzureCalcRateCard[[#This Row],[ServiceName]]&amp;Table_wabobpsvr_AzureCalc_AzureCalcRateCard[[#This Row],[Price_Level]]&amp;Table_wabobpsvr_AzureCalc_AzureCalcRateCard[[#This Row],[Region]]</f>
        <v>Standard_D3_v2 VM (Non-Windows)MOSP1</v>
      </c>
      <c r="B8272" s="1039">
        <v>1</v>
      </c>
      <c r="C8272" s="1039" t="s">
        <v>87</v>
      </c>
      <c r="D8272" s="1039" t="s">
        <v>606</v>
      </c>
      <c r="E8272" s="1039">
        <v>0.29699999999999999</v>
      </c>
      <c r="F8272" s="1039" t="s">
        <v>8087</v>
      </c>
      <c r="G8272" s="775"/>
      <c r="H8272" s="775"/>
      <c r="I8272" s="775" t="s">
        <v>8349</v>
      </c>
    </row>
    <row r="8273" spans="1:9">
      <c r="A8273" s="1039" t="str">
        <f>Table_wabobpsvr_AzureCalc_AzureCalcRateCard[[#This Row],[ServiceName]]&amp;Table_wabobpsvr_AzureCalc_AzureCalcRateCard[[#This Row],[Price_Level]]&amp;Table_wabobpsvr_AzureCalc_AzureCalcRateCard[[#This Row],[Region]]</f>
        <v>Premium Storage - Page Blob/P10 (Units)A1</v>
      </c>
      <c r="B8273" s="1039">
        <v>1</v>
      </c>
      <c r="C8273" s="1039" t="s">
        <v>77</v>
      </c>
      <c r="D8273" s="1039" t="s">
        <v>174</v>
      </c>
      <c r="E8273" s="1039">
        <v>17.382400000000001</v>
      </c>
      <c r="F8273" s="1039" t="s">
        <v>3176</v>
      </c>
      <c r="G8273" s="775" t="s">
        <v>8350</v>
      </c>
      <c r="H8273" s="775" t="s">
        <v>8351</v>
      </c>
      <c r="I8273" s="775" t="s">
        <v>8309</v>
      </c>
    </row>
    <row r="8274" spans="1:9">
      <c r="A8274" s="775" t="str">
        <f>Table_wabobpsvr_AzureCalc_AzureCalcRateCard[[#This Row],[ServiceName]]&amp;Table_wabobpsvr_AzureCalc_AzureCalcRateCard[[#This Row],[Price_Level]]&amp;Table_wabobpsvr_AzureCalc_AzureCalcRateCard[[#This Row],[Region]]</f>
        <v>Premium Storage - Page Blob/P10 (Units)B1</v>
      </c>
      <c r="B8274" s="775">
        <v>1</v>
      </c>
      <c r="C8274" s="775" t="s">
        <v>77</v>
      </c>
      <c r="D8274" s="775" t="s">
        <v>175</v>
      </c>
      <c r="E8274" s="775">
        <v>16.844799999999999</v>
      </c>
      <c r="F8274" s="775" t="s">
        <v>3176</v>
      </c>
      <c r="G8274" s="775" t="s">
        <v>8350</v>
      </c>
      <c r="H8274" s="775" t="s">
        <v>8351</v>
      </c>
      <c r="I8274" s="775" t="s">
        <v>8309</v>
      </c>
    </row>
    <row r="8275" spans="1:9">
      <c r="A8275" s="775" t="str">
        <f>Table_wabobpsvr_AzureCalc_AzureCalcRateCard[[#This Row],[ServiceName]]&amp;Table_wabobpsvr_AzureCalc_AzureCalcRateCard[[#This Row],[Price_Level]]&amp;Table_wabobpsvr_AzureCalc_AzureCalcRateCard[[#This Row],[Region]]</f>
        <v>Premium Storage - Page Blob/P10 (Units)C1</v>
      </c>
      <c r="B8275" s="775">
        <v>1</v>
      </c>
      <c r="C8275" s="775" t="s">
        <v>77</v>
      </c>
      <c r="D8275" s="775" t="s">
        <v>177</v>
      </c>
      <c r="E8275" s="775">
        <v>16.307200000000002</v>
      </c>
      <c r="F8275" s="775" t="s">
        <v>3176</v>
      </c>
      <c r="G8275" s="775" t="s">
        <v>8350</v>
      </c>
      <c r="H8275" s="775" t="s">
        <v>8351</v>
      </c>
      <c r="I8275" s="775" t="s">
        <v>8309</v>
      </c>
    </row>
    <row r="8276" spans="1:9">
      <c r="A8276" s="775" t="str">
        <f>Table_wabobpsvr_AzureCalc_AzureCalcRateCard[[#This Row],[ServiceName]]&amp;Table_wabobpsvr_AzureCalc_AzureCalcRateCard[[#This Row],[Price_Level]]&amp;Table_wabobpsvr_AzureCalc_AzureCalcRateCard[[#This Row],[Region]]</f>
        <v>Premium Storage - Page Blob/P10 (Units)D1</v>
      </c>
      <c r="B8276" s="775">
        <v>1</v>
      </c>
      <c r="C8276" s="775" t="s">
        <v>77</v>
      </c>
      <c r="D8276" s="775" t="s">
        <v>176</v>
      </c>
      <c r="E8276" s="775">
        <v>15.769600000000001</v>
      </c>
      <c r="F8276" s="775" t="s">
        <v>3176</v>
      </c>
      <c r="G8276" s="775" t="s">
        <v>8350</v>
      </c>
      <c r="H8276" s="775" t="s">
        <v>8351</v>
      </c>
      <c r="I8276" s="775" t="s">
        <v>8309</v>
      </c>
    </row>
    <row r="8277" spans="1:9">
      <c r="A8277" s="775" t="str">
        <f>Table_wabobpsvr_AzureCalc_AzureCalcRateCard[[#This Row],[ServiceName]]&amp;Table_wabobpsvr_AzureCalc_AzureCalcRateCard[[#This Row],[Price_Level]]&amp;Table_wabobpsvr_AzureCalc_AzureCalcRateCard[[#This Row],[Region]]</f>
        <v>Premium Storage - Page Blob/P20 (Units)A1</v>
      </c>
      <c r="B8277" s="775">
        <v>1</v>
      </c>
      <c r="C8277" s="775" t="s">
        <v>77</v>
      </c>
      <c r="D8277" s="775" t="s">
        <v>174</v>
      </c>
      <c r="E8277" s="775">
        <v>64.563199999999995</v>
      </c>
      <c r="F8277" s="775" t="s">
        <v>3179</v>
      </c>
      <c r="G8277" s="775" t="s">
        <v>8352</v>
      </c>
      <c r="H8277" s="775" t="s">
        <v>8353</v>
      </c>
      <c r="I8277" s="775" t="s">
        <v>8310</v>
      </c>
    </row>
    <row r="8278" spans="1:9">
      <c r="A8278" s="775" t="str">
        <f>Table_wabobpsvr_AzureCalc_AzureCalcRateCard[[#This Row],[ServiceName]]&amp;Table_wabobpsvr_AzureCalc_AzureCalcRateCard[[#This Row],[Price_Level]]&amp;Table_wabobpsvr_AzureCalc_AzureCalcRateCard[[#This Row],[Region]]</f>
        <v>Premium Storage - Page Blob/P20 (Units)B1</v>
      </c>
      <c r="B8278" s="775">
        <v>1</v>
      </c>
      <c r="C8278" s="775" t="s">
        <v>77</v>
      </c>
      <c r="D8278" s="775" t="s">
        <v>175</v>
      </c>
      <c r="E8278" s="775">
        <v>62.566400000000002</v>
      </c>
      <c r="F8278" s="775" t="s">
        <v>3179</v>
      </c>
      <c r="G8278" s="775" t="s">
        <v>8352</v>
      </c>
      <c r="H8278" s="775" t="s">
        <v>8353</v>
      </c>
      <c r="I8278" s="775" t="s">
        <v>8310</v>
      </c>
    </row>
    <row r="8279" spans="1:9">
      <c r="A8279" s="775" t="str">
        <f>Table_wabobpsvr_AzureCalc_AzureCalcRateCard[[#This Row],[ServiceName]]&amp;Table_wabobpsvr_AzureCalc_AzureCalcRateCard[[#This Row],[Price_Level]]&amp;Table_wabobpsvr_AzureCalc_AzureCalcRateCard[[#This Row],[Region]]</f>
        <v>Premium Storage - Page Blob/P20 (Units)C1</v>
      </c>
      <c r="B8279" s="775">
        <v>1</v>
      </c>
      <c r="C8279" s="775" t="s">
        <v>77</v>
      </c>
      <c r="D8279" s="775" t="s">
        <v>177</v>
      </c>
      <c r="E8279" s="775">
        <v>60.569600000000001</v>
      </c>
      <c r="F8279" s="775" t="s">
        <v>3179</v>
      </c>
      <c r="G8279" s="775" t="s">
        <v>8352</v>
      </c>
      <c r="H8279" s="775" t="s">
        <v>8353</v>
      </c>
      <c r="I8279" s="775" t="s">
        <v>8310</v>
      </c>
    </row>
    <row r="8280" spans="1:9">
      <c r="A8280" s="775" t="str">
        <f>Table_wabobpsvr_AzureCalc_AzureCalcRateCard[[#This Row],[ServiceName]]&amp;Table_wabobpsvr_AzureCalc_AzureCalcRateCard[[#This Row],[Price_Level]]&amp;Table_wabobpsvr_AzureCalc_AzureCalcRateCard[[#This Row],[Region]]</f>
        <v>Premium Storage - Page Blob/P20 (Units)D1</v>
      </c>
      <c r="B8280" s="775">
        <v>1</v>
      </c>
      <c r="C8280" s="775" t="s">
        <v>77</v>
      </c>
      <c r="D8280" s="775" t="s">
        <v>176</v>
      </c>
      <c r="E8280" s="775">
        <v>58.572800000000001</v>
      </c>
      <c r="F8280" s="775" t="s">
        <v>3179</v>
      </c>
      <c r="G8280" s="775" t="s">
        <v>8352</v>
      </c>
      <c r="H8280" s="775" t="s">
        <v>8353</v>
      </c>
      <c r="I8280" s="775" t="s">
        <v>8310</v>
      </c>
    </row>
    <row r="8281" spans="1:9">
      <c r="A8281" s="775" t="str">
        <f>Table_wabobpsvr_AzureCalc_AzureCalcRateCard[[#This Row],[ServiceName]]&amp;Table_wabobpsvr_AzureCalc_AzureCalcRateCard[[#This Row],[Price_Level]]&amp;Table_wabobpsvr_AzureCalc_AzureCalcRateCard[[#This Row],[Region]]</f>
        <v>Premium Storage - Page Blob/P30 (Units)A1</v>
      </c>
      <c r="B8281" s="775">
        <v>1</v>
      </c>
      <c r="C8281" s="775" t="s">
        <v>77</v>
      </c>
      <c r="D8281" s="775" t="s">
        <v>174</v>
      </c>
      <c r="E8281" s="775">
        <v>119.1936</v>
      </c>
      <c r="F8281" s="775" t="s">
        <v>3184</v>
      </c>
      <c r="G8281" s="775" t="s">
        <v>8354</v>
      </c>
      <c r="H8281" s="775" t="s">
        <v>8355</v>
      </c>
      <c r="I8281" s="775" t="s">
        <v>8311</v>
      </c>
    </row>
    <row r="8282" spans="1:9">
      <c r="A8282" s="775" t="str">
        <f>Table_wabobpsvr_AzureCalc_AzureCalcRateCard[[#This Row],[ServiceName]]&amp;Table_wabobpsvr_AzureCalc_AzureCalcRateCard[[#This Row],[Price_Level]]&amp;Table_wabobpsvr_AzureCalc_AzureCalcRateCard[[#This Row],[Region]]</f>
        <v>SQL DB Premium P2 Secondary Active Geo Database HoursD12</v>
      </c>
      <c r="B8282" s="775">
        <v>12</v>
      </c>
      <c r="C8282" s="775" t="s">
        <v>680</v>
      </c>
      <c r="D8282" s="775" t="s">
        <v>176</v>
      </c>
      <c r="E8282" s="775">
        <v>1.2847999999999999</v>
      </c>
      <c r="F8282" s="775" t="s">
        <v>1038</v>
      </c>
      <c r="G8282" s="775" t="s">
        <v>3762</v>
      </c>
      <c r="H8282" s="775" t="s">
        <v>3761</v>
      </c>
      <c r="I8282" s="775" t="s">
        <v>4711</v>
      </c>
    </row>
    <row r="8283" spans="1:9">
      <c r="A8283" s="775" t="str">
        <f>Table_wabobpsvr_AzureCalc_AzureCalcRateCard[[#This Row],[ServiceName]]&amp;Table_wabobpsvr_AzureCalc_AzureCalcRateCard[[#This Row],[Price_Level]]&amp;Table_wabobpsvr_AzureCalc_AzureCalcRateCard[[#This Row],[Region]]</f>
        <v>SQL DB Premium P2 Secondary Active Geo Database HoursMOSP14</v>
      </c>
      <c r="B8283" s="775">
        <v>14</v>
      </c>
      <c r="C8283" s="775" t="s">
        <v>680</v>
      </c>
      <c r="D8283" s="775" t="s">
        <v>606</v>
      </c>
      <c r="E8283" s="775">
        <v>999999</v>
      </c>
      <c r="F8283" s="775" t="s">
        <v>1038</v>
      </c>
      <c r="G8283" s="775" t="s">
        <v>4235</v>
      </c>
      <c r="H8283" s="775" t="s">
        <v>4235</v>
      </c>
      <c r="I8283" s="775" t="s">
        <v>4753</v>
      </c>
    </row>
    <row r="8284" spans="1:9">
      <c r="A8284" s="775" t="str">
        <f>Table_wabobpsvr_AzureCalc_AzureCalcRateCard[[#This Row],[ServiceName]]&amp;Table_wabobpsvr_AzureCalc_AzureCalcRateCard[[#This Row],[Price_Level]]&amp;Table_wabobpsvr_AzureCalc_AzureCalcRateCard[[#This Row],[Region]]</f>
        <v>SQL DB Premium P2 Secondary Active Geo Database HoursA14</v>
      </c>
      <c r="B8284" s="775">
        <v>14</v>
      </c>
      <c r="C8284" s="775" t="s">
        <v>680</v>
      </c>
      <c r="D8284" s="775" t="s">
        <v>174</v>
      </c>
      <c r="E8284" s="775">
        <v>1.515625</v>
      </c>
      <c r="F8284" s="775" t="s">
        <v>1038</v>
      </c>
      <c r="G8284" s="775" t="s">
        <v>4235</v>
      </c>
      <c r="H8284" s="775" t="s">
        <v>4235</v>
      </c>
      <c r="I8284" s="775" t="s">
        <v>4753</v>
      </c>
    </row>
    <row r="8285" spans="1:9">
      <c r="A8285" s="775" t="str">
        <f>Table_wabobpsvr_AzureCalc_AzureCalcRateCard[[#This Row],[ServiceName]]&amp;Table_wabobpsvr_AzureCalc_AzureCalcRateCard[[#This Row],[Price_Level]]&amp;Table_wabobpsvr_AzureCalc_AzureCalcRateCard[[#This Row],[Region]]</f>
        <v>SQL DB Premium P2 Secondary Active Geo Database HoursB14</v>
      </c>
      <c r="B8285" s="775">
        <v>14</v>
      </c>
      <c r="C8285" s="775" t="s">
        <v>680</v>
      </c>
      <c r="D8285" s="775" t="s">
        <v>175</v>
      </c>
      <c r="E8285" s="775">
        <v>1.46875</v>
      </c>
      <c r="F8285" s="775" t="s">
        <v>1038</v>
      </c>
      <c r="G8285" s="775" t="s">
        <v>4235</v>
      </c>
      <c r="H8285" s="775" t="s">
        <v>4235</v>
      </c>
      <c r="I8285" s="775" t="s">
        <v>4753</v>
      </c>
    </row>
    <row r="8286" spans="1:9">
      <c r="A8286" s="775" t="str">
        <f>Table_wabobpsvr_AzureCalc_AzureCalcRateCard[[#This Row],[ServiceName]]&amp;Table_wabobpsvr_AzureCalc_AzureCalcRateCard[[#This Row],[Price_Level]]&amp;Table_wabobpsvr_AzureCalc_AzureCalcRateCard[[#This Row],[Region]]</f>
        <v>SQL DB Premium P2 Secondary Active Geo Database HoursC14</v>
      </c>
      <c r="B8286" s="775">
        <v>14</v>
      </c>
      <c r="C8286" s="775" t="s">
        <v>680</v>
      </c>
      <c r="D8286" s="775" t="s">
        <v>177</v>
      </c>
      <c r="E8286" s="775">
        <v>1.421875</v>
      </c>
      <c r="F8286" s="775" t="s">
        <v>1038</v>
      </c>
      <c r="G8286" s="775" t="s">
        <v>4235</v>
      </c>
      <c r="H8286" s="775" t="s">
        <v>4235</v>
      </c>
      <c r="I8286" s="775" t="s">
        <v>4753</v>
      </c>
    </row>
    <row r="8287" spans="1:9">
      <c r="A8287" s="775" t="str">
        <f>Table_wabobpsvr_AzureCalc_AzureCalcRateCard[[#This Row],[ServiceName]]&amp;Table_wabobpsvr_AzureCalc_AzureCalcRateCard[[#This Row],[Price_Level]]&amp;Table_wabobpsvr_AzureCalc_AzureCalcRateCard[[#This Row],[Region]]</f>
        <v>SQL DB Premium P2 Secondary Active Geo Database HoursD14</v>
      </c>
      <c r="B8287" s="775">
        <v>14</v>
      </c>
      <c r="C8287" s="775" t="s">
        <v>680</v>
      </c>
      <c r="D8287" s="775" t="s">
        <v>176</v>
      </c>
      <c r="E8287" s="775">
        <v>1.375</v>
      </c>
      <c r="F8287" s="775" t="s">
        <v>1038</v>
      </c>
      <c r="G8287" s="775" t="s">
        <v>4235</v>
      </c>
      <c r="H8287" s="775" t="s">
        <v>4235</v>
      </c>
      <c r="I8287" s="775" t="s">
        <v>4753</v>
      </c>
    </row>
    <row r="8288" spans="1:9">
      <c r="A8288" s="775" t="str">
        <f>Table_wabobpsvr_AzureCalc_AzureCalcRateCard[[#This Row],[ServiceName]]&amp;Table_wabobpsvr_AzureCalc_AzureCalcRateCard[[#This Row],[Price_Level]]&amp;Table_wabobpsvr_AzureCalc_AzureCalcRateCard[[#This Row],[Region]]</f>
        <v>SQL DB Standard S2 Database HoursA13</v>
      </c>
      <c r="B8288" s="775">
        <v>13</v>
      </c>
      <c r="C8288" s="775" t="s">
        <v>680</v>
      </c>
      <c r="D8288" s="775" t="s">
        <v>174</v>
      </c>
      <c r="E8288" s="775">
        <v>0.122317</v>
      </c>
      <c r="F8288" s="775" t="s">
        <v>1039</v>
      </c>
      <c r="G8288" s="775" t="s">
        <v>1622</v>
      </c>
      <c r="H8288" s="775" t="s">
        <v>3127</v>
      </c>
      <c r="I8288" s="775" t="s">
        <v>4754</v>
      </c>
    </row>
    <row r="8289" spans="1:9">
      <c r="A8289" s="775" t="str">
        <f>Table_wabobpsvr_AzureCalc_AzureCalcRateCard[[#This Row],[ServiceName]]&amp;Table_wabobpsvr_AzureCalc_AzureCalcRateCard[[#This Row],[Price_Level]]&amp;Table_wabobpsvr_AzureCalc_AzureCalcRateCard[[#This Row],[Region]]</f>
        <v>SQL DB Standard S2 Database HoursB13</v>
      </c>
      <c r="B8289" s="775">
        <v>13</v>
      </c>
      <c r="C8289" s="775" t="s">
        <v>680</v>
      </c>
      <c r="D8289" s="775" t="s">
        <v>175</v>
      </c>
      <c r="E8289" s="775">
        <v>0.118534</v>
      </c>
      <c r="F8289" s="775" t="s">
        <v>1039</v>
      </c>
      <c r="G8289" s="775" t="s">
        <v>1622</v>
      </c>
      <c r="H8289" s="775" t="s">
        <v>3127</v>
      </c>
      <c r="I8289" s="775" t="s">
        <v>4754</v>
      </c>
    </row>
    <row r="8290" spans="1:9">
      <c r="A8290" s="775" t="str">
        <f>Table_wabobpsvr_AzureCalc_AzureCalcRateCard[[#This Row],[ServiceName]]&amp;Table_wabobpsvr_AzureCalc_AzureCalcRateCard[[#This Row],[Price_Level]]&amp;Table_wabobpsvr_AzureCalc_AzureCalcRateCard[[#This Row],[Region]]</f>
        <v>SQL DB Standard S2 Database HoursC13</v>
      </c>
      <c r="B8290" s="775">
        <v>13</v>
      </c>
      <c r="C8290" s="775" t="s">
        <v>680</v>
      </c>
      <c r="D8290" s="775" t="s">
        <v>177</v>
      </c>
      <c r="E8290" s="775">
        <v>0.11475100000000001</v>
      </c>
      <c r="F8290" s="775" t="s">
        <v>1039</v>
      </c>
      <c r="G8290" s="775" t="s">
        <v>1622</v>
      </c>
      <c r="H8290" s="775" t="s">
        <v>3127</v>
      </c>
      <c r="I8290" s="775" t="s">
        <v>4754</v>
      </c>
    </row>
    <row r="8291" spans="1:9">
      <c r="A8291" s="775" t="str">
        <f>Table_wabobpsvr_AzureCalc_AzureCalcRateCard[[#This Row],[ServiceName]]&amp;Table_wabobpsvr_AzureCalc_AzureCalcRateCard[[#This Row],[Price_Level]]&amp;Table_wabobpsvr_AzureCalc_AzureCalcRateCard[[#This Row],[Region]]</f>
        <v>SQL DB Standard S2 Database HoursD13</v>
      </c>
      <c r="B8291" s="775">
        <v>13</v>
      </c>
      <c r="C8291" s="775" t="s">
        <v>680</v>
      </c>
      <c r="D8291" s="775" t="s">
        <v>176</v>
      </c>
      <c r="E8291" s="775">
        <v>0.110968</v>
      </c>
      <c r="F8291" s="775" t="s">
        <v>1039</v>
      </c>
      <c r="G8291" s="775" t="s">
        <v>1622</v>
      </c>
      <c r="H8291" s="775" t="s">
        <v>3127</v>
      </c>
      <c r="I8291" s="775" t="s">
        <v>4754</v>
      </c>
    </row>
    <row r="8292" spans="1:9">
      <c r="A8292" s="775" t="str">
        <f>Table_wabobpsvr_AzureCalc_AzureCalcRateCard[[#This Row],[ServiceName]]&amp;Table_wabobpsvr_AzureCalc_AzureCalcRateCard[[#This Row],[Price_Level]]&amp;Table_wabobpsvr_AzureCalc_AzureCalcRateCard[[#This Row],[Region]]</f>
        <v>SQL DB Standard S2 Database HoursMOSP11</v>
      </c>
      <c r="B8292" s="775">
        <v>11</v>
      </c>
      <c r="C8292" s="775" t="s">
        <v>680</v>
      </c>
      <c r="D8292" s="775" t="s">
        <v>606</v>
      </c>
      <c r="E8292" s="775">
        <v>0.1177</v>
      </c>
      <c r="F8292" s="775" t="s">
        <v>1039</v>
      </c>
      <c r="G8292" s="775" t="s">
        <v>4235</v>
      </c>
      <c r="H8292" s="775" t="s">
        <v>4235</v>
      </c>
      <c r="I8292" s="775" t="s">
        <v>4755</v>
      </c>
    </row>
    <row r="8293" spans="1:9">
      <c r="A8293" s="775" t="str">
        <f>Table_wabobpsvr_AzureCalc_AzureCalcRateCard[[#This Row],[ServiceName]]&amp;Table_wabobpsvr_AzureCalc_AzureCalcRateCard[[#This Row],[Price_Level]]&amp;Table_wabobpsvr_AzureCalc_AzureCalcRateCard[[#This Row],[Region]]</f>
        <v>SQL DB Standard S2 Database HoursA11</v>
      </c>
      <c r="B8293" s="775">
        <v>11</v>
      </c>
      <c r="C8293" s="775" t="s">
        <v>680</v>
      </c>
      <c r="D8293" s="775" t="s">
        <v>174</v>
      </c>
      <c r="E8293" s="775">
        <v>0.11416900000000001</v>
      </c>
      <c r="F8293" s="775" t="s">
        <v>1039</v>
      </c>
      <c r="G8293" s="775" t="s">
        <v>1708</v>
      </c>
      <c r="H8293" s="775" t="s">
        <v>3128</v>
      </c>
      <c r="I8293" s="775" t="s">
        <v>4755</v>
      </c>
    </row>
    <row r="8294" spans="1:9">
      <c r="A8294" s="775" t="str">
        <f>Table_wabobpsvr_AzureCalc_AzureCalcRateCard[[#This Row],[ServiceName]]&amp;Table_wabobpsvr_AzureCalc_AzureCalcRateCard[[#This Row],[Price_Level]]&amp;Table_wabobpsvr_AzureCalc_AzureCalcRateCard[[#This Row],[Region]]</f>
        <v>SQL DB Premium P3 Database HoursB13</v>
      </c>
      <c r="B8294" s="775">
        <v>13</v>
      </c>
      <c r="C8294" s="775" t="s">
        <v>680</v>
      </c>
      <c r="D8294" s="775" t="s">
        <v>175</v>
      </c>
      <c r="E8294" s="775">
        <v>5.6870000000000003</v>
      </c>
      <c r="F8294" s="775" t="s">
        <v>1034</v>
      </c>
      <c r="G8294" s="775" t="s">
        <v>1957</v>
      </c>
      <c r="H8294" s="775" t="s">
        <v>3129</v>
      </c>
      <c r="I8294" s="775" t="s">
        <v>4756</v>
      </c>
    </row>
    <row r="8295" spans="1:9">
      <c r="A8295" s="775" t="str">
        <f>Table_wabobpsvr_AzureCalc_AzureCalcRateCard[[#This Row],[ServiceName]]&amp;Table_wabobpsvr_AzureCalc_AzureCalcRateCard[[#This Row],[Price_Level]]&amp;Table_wabobpsvr_AzureCalc_AzureCalcRateCard[[#This Row],[Region]]</f>
        <v>SQL DB Standard S2 Database HoursB11</v>
      </c>
      <c r="B8295" s="775">
        <v>11</v>
      </c>
      <c r="C8295" s="775" t="s">
        <v>680</v>
      </c>
      <c r="D8295" s="775" t="s">
        <v>175</v>
      </c>
      <c r="E8295" s="775">
        <v>0.110638</v>
      </c>
      <c r="F8295" s="775" t="s">
        <v>1039</v>
      </c>
      <c r="G8295" s="775" t="s">
        <v>1708</v>
      </c>
      <c r="H8295" s="775" t="s">
        <v>3128</v>
      </c>
      <c r="I8295" s="775" t="s">
        <v>4755</v>
      </c>
    </row>
    <row r="8296" spans="1:9">
      <c r="A8296" s="775" t="str">
        <f>Table_wabobpsvr_AzureCalc_AzureCalcRateCard[[#This Row],[ServiceName]]&amp;Table_wabobpsvr_AzureCalc_AzureCalcRateCard[[#This Row],[Price_Level]]&amp;Table_wabobpsvr_AzureCalc_AzureCalcRateCard[[#This Row],[Region]]</f>
        <v>SQL DB Standard S2 Database HoursC11</v>
      </c>
      <c r="B8296" s="775">
        <v>11</v>
      </c>
      <c r="C8296" s="775" t="s">
        <v>680</v>
      </c>
      <c r="D8296" s="775" t="s">
        <v>177</v>
      </c>
      <c r="E8296" s="775">
        <v>0.10710699999999999</v>
      </c>
      <c r="F8296" s="775" t="s">
        <v>1039</v>
      </c>
      <c r="G8296" s="775" t="s">
        <v>1708</v>
      </c>
      <c r="H8296" s="775" t="s">
        <v>3128</v>
      </c>
      <c r="I8296" s="775" t="s">
        <v>4755</v>
      </c>
    </row>
    <row r="8297" spans="1:9">
      <c r="A8297" s="775" t="str">
        <f>Table_wabobpsvr_AzureCalc_AzureCalcRateCard[[#This Row],[ServiceName]]&amp;Table_wabobpsvr_AzureCalc_AzureCalcRateCard[[#This Row],[Price_Level]]&amp;Table_wabobpsvr_AzureCalc_AzureCalcRateCard[[#This Row],[Region]]</f>
        <v>SQL DB Standard S2 Database HoursD11</v>
      </c>
      <c r="B8297" s="775">
        <v>11</v>
      </c>
      <c r="C8297" s="775" t="s">
        <v>680</v>
      </c>
      <c r="D8297" s="775" t="s">
        <v>176</v>
      </c>
      <c r="E8297" s="775">
        <v>0.103576</v>
      </c>
      <c r="F8297" s="775" t="s">
        <v>1039</v>
      </c>
      <c r="G8297" s="775" t="s">
        <v>1708</v>
      </c>
      <c r="H8297" s="775" t="s">
        <v>3128</v>
      </c>
      <c r="I8297" s="775" t="s">
        <v>4755</v>
      </c>
    </row>
    <row r="8298" spans="1:9">
      <c r="A8298" s="775" t="str">
        <f>Table_wabobpsvr_AzureCalc_AzureCalcRateCard[[#This Row],[ServiceName]]&amp;Table_wabobpsvr_AzureCalc_AzureCalcRateCard[[#This Row],[Price_Level]]&amp;Table_wabobpsvr_AzureCalc_AzureCalcRateCard[[#This Row],[Region]]</f>
        <v>SQL DB Standard S2 Database HoursMOSP12</v>
      </c>
      <c r="B8298" s="775">
        <v>12</v>
      </c>
      <c r="C8298" s="775" t="s">
        <v>680</v>
      </c>
      <c r="D8298" s="775" t="s">
        <v>606</v>
      </c>
      <c r="E8298" s="775">
        <v>0.1177</v>
      </c>
      <c r="F8298" s="775" t="s">
        <v>1039</v>
      </c>
      <c r="G8298" s="775" t="s">
        <v>4235</v>
      </c>
      <c r="H8298" s="775" t="s">
        <v>4235</v>
      </c>
      <c r="I8298" s="775" t="s">
        <v>4757</v>
      </c>
    </row>
    <row r="8299" spans="1:9">
      <c r="A8299" s="1039" t="str">
        <f>Table_wabobpsvr_AzureCalc_AzureCalcRateCard[[#This Row],[ServiceName]]&amp;Table_wabobpsvr_AzureCalc_AzureCalcRateCard[[#This Row],[Price_Level]]&amp;Table_wabobpsvr_AzureCalc_AzureCalcRateCard[[#This Row],[Region]]</f>
        <v>SQL DB Standard S2 Database HoursA12</v>
      </c>
      <c r="B8299" s="1039">
        <v>12</v>
      </c>
      <c r="C8299" s="1039" t="s">
        <v>680</v>
      </c>
      <c r="D8299" s="1039" t="s">
        <v>174</v>
      </c>
      <c r="E8299" s="1039">
        <v>0.11416900000000001</v>
      </c>
      <c r="F8299" s="1039" t="s">
        <v>1039</v>
      </c>
      <c r="G8299" s="775" t="s">
        <v>1710</v>
      </c>
      <c r="H8299" s="775" t="s">
        <v>3130</v>
      </c>
      <c r="I8299" s="775" t="s">
        <v>4757</v>
      </c>
    </row>
    <row r="8300" spans="1:9">
      <c r="A8300" s="775" t="str">
        <f>Table_wabobpsvr_AzureCalc_AzureCalcRateCard[[#This Row],[ServiceName]]&amp;Table_wabobpsvr_AzureCalc_AzureCalcRateCard[[#This Row],[Price_Level]]&amp;Table_wabobpsvr_AzureCalc_AzureCalcRateCard[[#This Row],[Region]]</f>
        <v>SQL DB Standard S2 Database HoursB12</v>
      </c>
      <c r="B8300" s="775">
        <v>12</v>
      </c>
      <c r="C8300" s="775" t="s">
        <v>680</v>
      </c>
      <c r="D8300" s="775" t="s">
        <v>175</v>
      </c>
      <c r="E8300" s="775">
        <v>0.110638</v>
      </c>
      <c r="F8300" s="775" t="s">
        <v>1039</v>
      </c>
      <c r="G8300" s="775" t="s">
        <v>1710</v>
      </c>
      <c r="H8300" s="775" t="s">
        <v>3130</v>
      </c>
      <c r="I8300" s="775" t="s">
        <v>4757</v>
      </c>
    </row>
    <row r="8301" spans="1:9">
      <c r="A8301" s="775" t="str">
        <f>Table_wabobpsvr_AzureCalc_AzureCalcRateCard[[#This Row],[ServiceName]]&amp;Table_wabobpsvr_AzureCalc_AzureCalcRateCard[[#This Row],[Price_Level]]&amp;Table_wabobpsvr_AzureCalc_AzureCalcRateCard[[#This Row],[Region]]</f>
        <v>SQL DB Standard S2 Database HoursC12</v>
      </c>
      <c r="B8301" s="775">
        <v>12</v>
      </c>
      <c r="C8301" s="775" t="s">
        <v>680</v>
      </c>
      <c r="D8301" s="775" t="s">
        <v>177</v>
      </c>
      <c r="E8301" s="775">
        <v>0.10710699999999999</v>
      </c>
      <c r="F8301" s="775" t="s">
        <v>1039</v>
      </c>
      <c r="G8301" s="775" t="s">
        <v>1710</v>
      </c>
      <c r="H8301" s="775" t="s">
        <v>3130</v>
      </c>
      <c r="I8301" s="775" t="s">
        <v>4757</v>
      </c>
    </row>
    <row r="8302" spans="1:9">
      <c r="A8302" s="775" t="str">
        <f>Table_wabobpsvr_AzureCalc_AzureCalcRateCard[[#This Row],[ServiceName]]&amp;Table_wabobpsvr_AzureCalc_AzureCalcRateCard[[#This Row],[Price_Level]]&amp;Table_wabobpsvr_AzureCalc_AzureCalcRateCard[[#This Row],[Region]]</f>
        <v>SQL DB Standard S2 Database HoursD12</v>
      </c>
      <c r="B8302" s="775">
        <v>12</v>
      </c>
      <c r="C8302" s="775" t="s">
        <v>680</v>
      </c>
      <c r="D8302" s="775" t="s">
        <v>176</v>
      </c>
      <c r="E8302" s="775">
        <v>0.103576</v>
      </c>
      <c r="F8302" s="775" t="s">
        <v>1039</v>
      </c>
      <c r="G8302" s="775" t="s">
        <v>1710</v>
      </c>
      <c r="H8302" s="775" t="s">
        <v>3130</v>
      </c>
      <c r="I8302" s="775" t="s">
        <v>4757</v>
      </c>
    </row>
    <row r="8303" spans="1:9">
      <c r="A8303" s="775" t="str">
        <f>Table_wabobpsvr_AzureCalc_AzureCalcRateCard[[#This Row],[ServiceName]]&amp;Table_wabobpsvr_AzureCalc_AzureCalcRateCard[[#This Row],[Price_Level]]&amp;Table_wabobpsvr_AzureCalc_AzureCalcRateCard[[#This Row],[Region]]</f>
        <v>SQL DB Premium P3 Database HoursC13</v>
      </c>
      <c r="B8303" s="775">
        <v>13</v>
      </c>
      <c r="C8303" s="775" t="s">
        <v>680</v>
      </c>
      <c r="D8303" s="775" t="s">
        <v>177</v>
      </c>
      <c r="E8303" s="775">
        <v>5.5060000000000002</v>
      </c>
      <c r="F8303" s="775" t="s">
        <v>1034</v>
      </c>
      <c r="G8303" s="775" t="s">
        <v>1957</v>
      </c>
      <c r="H8303" s="775" t="s">
        <v>3129</v>
      </c>
      <c r="I8303" s="775" t="s">
        <v>4756</v>
      </c>
    </row>
    <row r="8304" spans="1:9">
      <c r="A8304" s="1039" t="str">
        <f>Table_wabobpsvr_AzureCalc_AzureCalcRateCard[[#This Row],[ServiceName]]&amp;Table_wabobpsvr_AzureCalc_AzureCalcRateCard[[#This Row],[Price_Level]]&amp;Table_wabobpsvr_AzureCalc_AzureCalcRateCard[[#This Row],[Region]]</f>
        <v>Reserved IP Address HoursC</v>
      </c>
      <c r="B8304" s="1039"/>
      <c r="C8304" s="1039" t="s">
        <v>680</v>
      </c>
      <c r="D8304" s="1039" t="s">
        <v>177</v>
      </c>
      <c r="E8304" s="1039">
        <v>3.2759999999999998E-3</v>
      </c>
      <c r="F8304" s="1039" t="s">
        <v>1040</v>
      </c>
      <c r="G8304" s="775" t="s">
        <v>2459</v>
      </c>
      <c r="H8304" s="775" t="s">
        <v>2460</v>
      </c>
      <c r="I8304" s="775" t="s">
        <v>4758</v>
      </c>
    </row>
    <row r="8305" spans="1:9">
      <c r="A8305" s="775" t="str">
        <f>Table_wabobpsvr_AzureCalc_AzureCalcRateCard[[#This Row],[ServiceName]]&amp;Table_wabobpsvr_AzureCalc_AzureCalcRateCard[[#This Row],[Price_Level]]&amp;Table_wabobpsvr_AzureCalc_AzureCalcRateCard[[#This Row],[Region]]</f>
        <v>Reserved IP Address HoursD</v>
      </c>
      <c r="B8305" s="775"/>
      <c r="C8305" s="775" t="s">
        <v>680</v>
      </c>
      <c r="D8305" s="775" t="s">
        <v>176</v>
      </c>
      <c r="E8305" s="775">
        <v>3.1679999999999998E-3</v>
      </c>
      <c r="F8305" s="775" t="s">
        <v>1040</v>
      </c>
      <c r="G8305" s="775" t="s">
        <v>2459</v>
      </c>
      <c r="H8305" s="775" t="s">
        <v>2460</v>
      </c>
      <c r="I8305" s="775" t="s">
        <v>4758</v>
      </c>
    </row>
    <row r="8306" spans="1:9">
      <c r="A8306" s="775" t="str">
        <f>Table_wabobpsvr_AzureCalc_AzureCalcRateCard[[#This Row],[ServiceName]]&amp;Table_wabobpsvr_AzureCalc_AzureCalcRateCard[[#This Row],[Price_Level]]&amp;Table_wabobpsvr_AzureCalc_AzureCalcRateCard[[#This Row],[Region]]</f>
        <v>Reserved IP RemapsMOSP</v>
      </c>
      <c r="B8306" s="775"/>
      <c r="C8306" s="775" t="s">
        <v>574</v>
      </c>
      <c r="D8306" s="775" t="s">
        <v>606</v>
      </c>
      <c r="E8306" s="775">
        <v>0.1</v>
      </c>
      <c r="F8306" s="775" t="s">
        <v>1041</v>
      </c>
      <c r="G8306" s="775" t="s">
        <v>4235</v>
      </c>
      <c r="H8306" s="775" t="s">
        <v>4235</v>
      </c>
      <c r="I8306" s="775" t="s">
        <v>4759</v>
      </c>
    </row>
    <row r="8307" spans="1:9">
      <c r="A8307" s="775" t="str">
        <f>Table_wabobpsvr_AzureCalc_AzureCalcRateCard[[#This Row],[ServiceName]]&amp;Table_wabobpsvr_AzureCalc_AzureCalcRateCard[[#This Row],[Price_Level]]&amp;Table_wabobpsvr_AzureCalc_AzureCalcRateCard[[#This Row],[Region]]</f>
        <v>Reserved IP RemapsA</v>
      </c>
      <c r="B8307" s="775"/>
      <c r="C8307" s="775" t="s">
        <v>574</v>
      </c>
      <c r="D8307" s="775" t="s">
        <v>174</v>
      </c>
      <c r="E8307" s="775">
        <v>0</v>
      </c>
      <c r="F8307" s="775" t="s">
        <v>1041</v>
      </c>
      <c r="G8307" s="775" t="s">
        <v>2767</v>
      </c>
      <c r="H8307" s="775" t="s">
        <v>2768</v>
      </c>
      <c r="I8307" s="775" t="s">
        <v>4759</v>
      </c>
    </row>
    <row r="8308" spans="1:9">
      <c r="A8308" s="775" t="str">
        <f>Table_wabobpsvr_AzureCalc_AzureCalcRateCard[[#This Row],[ServiceName]]&amp;Table_wabobpsvr_AzureCalc_AzureCalcRateCard[[#This Row],[Price_Level]]&amp;Table_wabobpsvr_AzureCalc_AzureCalcRateCard[[#This Row],[Region]]</f>
        <v>Reserved IP RemapsB</v>
      </c>
      <c r="B8308" s="775"/>
      <c r="C8308" s="775" t="s">
        <v>574</v>
      </c>
      <c r="D8308" s="775" t="s">
        <v>175</v>
      </c>
      <c r="E8308" s="775">
        <v>0</v>
      </c>
      <c r="F8308" s="775" t="s">
        <v>1041</v>
      </c>
      <c r="G8308" s="775" t="s">
        <v>2767</v>
      </c>
      <c r="H8308" s="775" t="s">
        <v>2768</v>
      </c>
      <c r="I8308" s="775" t="s">
        <v>4759</v>
      </c>
    </row>
    <row r="8309" spans="1:9">
      <c r="A8309" s="1039" t="str">
        <f>Table_wabobpsvr_AzureCalc_AzureCalcRateCard[[#This Row],[ServiceName]]&amp;Table_wabobpsvr_AzureCalc_AzureCalcRateCard[[#This Row],[Price_Level]]&amp;Table_wabobpsvr_AzureCalc_AzureCalcRateCard[[#This Row],[Region]]</f>
        <v>Reserved IP RemapsC</v>
      </c>
      <c r="B8309" s="1039"/>
      <c r="C8309" s="1039" t="s">
        <v>574</v>
      </c>
      <c r="D8309" s="1039" t="s">
        <v>177</v>
      </c>
      <c r="E8309" s="1039">
        <v>0</v>
      </c>
      <c r="F8309" s="1039" t="s">
        <v>1041</v>
      </c>
      <c r="G8309" s="775" t="s">
        <v>2767</v>
      </c>
      <c r="H8309" s="775" t="s">
        <v>2768</v>
      </c>
      <c r="I8309" s="775" t="s">
        <v>4759</v>
      </c>
    </row>
    <row r="8310" spans="1:9">
      <c r="A8310" s="775" t="str">
        <f>Table_wabobpsvr_AzureCalc_AzureCalcRateCard[[#This Row],[ServiceName]]&amp;Table_wabobpsvr_AzureCalc_AzureCalcRateCard[[#This Row],[Price_Level]]&amp;Table_wabobpsvr_AzureCalc_AzureCalcRateCard[[#This Row],[Region]]</f>
        <v>Reserved IP RemapsD</v>
      </c>
      <c r="B8310" s="775"/>
      <c r="C8310" s="775" t="s">
        <v>574</v>
      </c>
      <c r="D8310" s="775" t="s">
        <v>176</v>
      </c>
      <c r="E8310" s="775">
        <v>0</v>
      </c>
      <c r="F8310" s="775" t="s">
        <v>1041</v>
      </c>
      <c r="G8310" s="775" t="s">
        <v>2767</v>
      </c>
      <c r="H8310" s="775" t="s">
        <v>2768</v>
      </c>
      <c r="I8310" s="775" t="s">
        <v>4759</v>
      </c>
    </row>
    <row r="8311" spans="1:9">
      <c r="A8311" s="775" t="str">
        <f>Table_wabobpsvr_AzureCalc_AzureCalcRateCard[[#This Row],[ServiceName]]&amp;Table_wabobpsvr_AzureCalc_AzureCalcRateCard[[#This Row],[Price_Level]]&amp;Table_wabobpsvr_AzureCalc_AzureCalcRateCard[[#This Row],[Region]]</f>
        <v>Media Services IndexerMOSP</v>
      </c>
      <c r="B8311" s="775"/>
      <c r="C8311" s="775" t="s">
        <v>680</v>
      </c>
      <c r="D8311" s="775" t="s">
        <v>606</v>
      </c>
      <c r="E8311" s="775">
        <v>10</v>
      </c>
      <c r="F8311" s="775" t="s">
        <v>1042</v>
      </c>
      <c r="G8311" s="775" t="s">
        <v>4235</v>
      </c>
      <c r="H8311" s="775" t="s">
        <v>4235</v>
      </c>
      <c r="I8311" s="775" t="s">
        <v>4760</v>
      </c>
    </row>
    <row r="8312" spans="1:9">
      <c r="A8312" s="775" t="str">
        <f>Table_wabobpsvr_AzureCalc_AzureCalcRateCard[[#This Row],[ServiceName]]&amp;Table_wabobpsvr_AzureCalc_AzureCalcRateCard[[#This Row],[Price_Level]]&amp;Table_wabobpsvr_AzureCalc_AzureCalcRateCard[[#This Row],[Region]]</f>
        <v>SQL DB Premium P3 Database HoursD13</v>
      </c>
      <c r="B8312" s="775">
        <v>13</v>
      </c>
      <c r="C8312" s="775" t="s">
        <v>680</v>
      </c>
      <c r="D8312" s="775" t="s">
        <v>176</v>
      </c>
      <c r="E8312" s="775">
        <v>5.3239999999999998</v>
      </c>
      <c r="F8312" s="775" t="s">
        <v>1034</v>
      </c>
      <c r="G8312" s="775" t="s">
        <v>1957</v>
      </c>
      <c r="H8312" s="775" t="s">
        <v>3129</v>
      </c>
      <c r="I8312" s="775" t="s">
        <v>4756</v>
      </c>
    </row>
    <row r="8313" spans="1:9">
      <c r="A8313" s="775" t="str">
        <f>Table_wabobpsvr_AzureCalc_AzureCalcRateCard[[#This Row],[ServiceName]]&amp;Table_wabobpsvr_AzureCalc_AzureCalcRateCard[[#This Row],[Price_Level]]&amp;Table_wabobpsvr_AzureCalc_AzureCalcRateCard[[#This Row],[Region]]</f>
        <v>Media Services IndexerA</v>
      </c>
      <c r="B8313" s="775"/>
      <c r="C8313" s="775" t="s">
        <v>680</v>
      </c>
      <c r="D8313" s="775" t="s">
        <v>174</v>
      </c>
      <c r="E8313" s="775">
        <v>9.6999999999999993</v>
      </c>
      <c r="F8313" s="775" t="s">
        <v>1042</v>
      </c>
      <c r="G8313" s="775" t="s">
        <v>2461</v>
      </c>
      <c r="H8313" s="775" t="s">
        <v>2462</v>
      </c>
      <c r="I8313" s="775" t="s">
        <v>4760</v>
      </c>
    </row>
    <row r="8314" spans="1:9">
      <c r="A8314" s="1039" t="str">
        <f>Table_wabobpsvr_AzureCalc_AzureCalcRateCard[[#This Row],[ServiceName]]&amp;Table_wabobpsvr_AzureCalc_AzureCalcRateCard[[#This Row],[Price_Level]]&amp;Table_wabobpsvr_AzureCalc_AzureCalcRateCard[[#This Row],[Region]]</f>
        <v>Media Services IndexerB</v>
      </c>
      <c r="B8314" s="1039"/>
      <c r="C8314" s="1039" t="s">
        <v>680</v>
      </c>
      <c r="D8314" s="1039" t="s">
        <v>175</v>
      </c>
      <c r="E8314" s="1039">
        <v>9.4</v>
      </c>
      <c r="F8314" s="1039" t="s">
        <v>1042</v>
      </c>
      <c r="G8314" s="775" t="s">
        <v>2461</v>
      </c>
      <c r="H8314" s="775" t="s">
        <v>2462</v>
      </c>
      <c r="I8314" s="775" t="s">
        <v>4760</v>
      </c>
    </row>
    <row r="8315" spans="1:9">
      <c r="A8315" s="775" t="str">
        <f>Table_wabobpsvr_AzureCalc_AzureCalcRateCard[[#This Row],[ServiceName]]&amp;Table_wabobpsvr_AzureCalc_AzureCalcRateCard[[#This Row],[Price_Level]]&amp;Table_wabobpsvr_AzureCalc_AzureCalcRateCard[[#This Row],[Region]]</f>
        <v>Media Services IndexerC</v>
      </c>
      <c r="B8315" s="775"/>
      <c r="C8315" s="775" t="s">
        <v>680</v>
      </c>
      <c r="D8315" s="775" t="s">
        <v>177</v>
      </c>
      <c r="E8315" s="775">
        <v>9.1</v>
      </c>
      <c r="F8315" s="775" t="s">
        <v>1042</v>
      </c>
      <c r="G8315" s="775" t="s">
        <v>2461</v>
      </c>
      <c r="H8315" s="775" t="s">
        <v>2462</v>
      </c>
      <c r="I8315" s="775" t="s">
        <v>4760</v>
      </c>
    </row>
    <row r="8316" spans="1:9">
      <c r="A8316" s="775" t="str">
        <f>Table_wabobpsvr_AzureCalc_AzureCalcRateCard[[#This Row],[ServiceName]]&amp;Table_wabobpsvr_AzureCalc_AzureCalcRateCard[[#This Row],[Price_Level]]&amp;Table_wabobpsvr_AzureCalc_AzureCalcRateCard[[#This Row],[Region]]</f>
        <v>Media Services IndexerD</v>
      </c>
      <c r="B8316" s="775"/>
      <c r="C8316" s="775" t="s">
        <v>680</v>
      </c>
      <c r="D8316" s="775" t="s">
        <v>176</v>
      </c>
      <c r="E8316" s="775">
        <v>8.8000000000000007</v>
      </c>
      <c r="F8316" s="775" t="s">
        <v>1042</v>
      </c>
      <c r="G8316" s="775" t="s">
        <v>2461</v>
      </c>
      <c r="H8316" s="775" t="s">
        <v>2462</v>
      </c>
      <c r="I8316" s="775" t="s">
        <v>4760</v>
      </c>
    </row>
    <row r="8317" spans="1:9">
      <c r="A8317" s="775" t="str">
        <f>Table_wabobpsvr_AzureCalc_AzureCalcRateCard[[#This Row],[ServiceName]]&amp;Table_wabobpsvr_AzureCalc_AzureCalcRateCard[[#This Row],[Price_Level]]&amp;Table_wabobpsvr_AzureCalc_AzureCalcRateCard[[#This Row],[Region]]</f>
        <v>Media Services Indexer - Tier 2MOSP</v>
      </c>
      <c r="B8317" s="775"/>
      <c r="C8317" s="775" t="s">
        <v>680</v>
      </c>
      <c r="D8317" s="775" t="s">
        <v>606</v>
      </c>
      <c r="E8317" s="775">
        <v>8</v>
      </c>
      <c r="F8317" s="775" t="s">
        <v>1043</v>
      </c>
      <c r="G8317" s="775" t="s">
        <v>4235</v>
      </c>
      <c r="H8317" s="775" t="s">
        <v>4235</v>
      </c>
      <c r="I8317" s="775" t="s">
        <v>4760</v>
      </c>
    </row>
    <row r="8318" spans="1:9">
      <c r="A8318" s="775" t="str">
        <f>Table_wabobpsvr_AzureCalc_AzureCalcRateCard[[#This Row],[ServiceName]]&amp;Table_wabobpsvr_AzureCalc_AzureCalcRateCard[[#This Row],[Price_Level]]&amp;Table_wabobpsvr_AzureCalc_AzureCalcRateCard[[#This Row],[Region]]</f>
        <v>Media Services Indexer - Tier 2A</v>
      </c>
      <c r="B8318" s="775"/>
      <c r="C8318" s="775" t="s">
        <v>680</v>
      </c>
      <c r="D8318" s="775" t="s">
        <v>174</v>
      </c>
      <c r="E8318" s="775">
        <v>9.6999999999999993</v>
      </c>
      <c r="F8318" s="775" t="s">
        <v>1043</v>
      </c>
      <c r="G8318" s="775" t="s">
        <v>2461</v>
      </c>
      <c r="H8318" s="775" t="s">
        <v>2462</v>
      </c>
      <c r="I8318" s="775" t="s">
        <v>4760</v>
      </c>
    </row>
    <row r="8319" spans="1:9">
      <c r="A8319" s="1039" t="str">
        <f>Table_wabobpsvr_AzureCalc_AzureCalcRateCard[[#This Row],[ServiceName]]&amp;Table_wabobpsvr_AzureCalc_AzureCalcRateCard[[#This Row],[Price_Level]]&amp;Table_wabobpsvr_AzureCalc_AzureCalcRateCard[[#This Row],[Region]]</f>
        <v>Locally Redundant Storage Standard IO - Table/Queue - Tier 6MOSP</v>
      </c>
      <c r="B8319" s="1039"/>
      <c r="C8319" s="1039" t="s">
        <v>764</v>
      </c>
      <c r="D8319" s="1039" t="s">
        <v>606</v>
      </c>
      <c r="E8319" s="1039">
        <v>3.6999999999999998E-2</v>
      </c>
      <c r="F8319" s="1039" t="s">
        <v>892</v>
      </c>
      <c r="G8319" s="775" t="s">
        <v>4235</v>
      </c>
      <c r="H8319" s="775" t="s">
        <v>4235</v>
      </c>
      <c r="I8319" s="775" t="s">
        <v>4733</v>
      </c>
    </row>
    <row r="8320" spans="1:9">
      <c r="A8320" s="775" t="str">
        <f>Table_wabobpsvr_AzureCalc_AzureCalcRateCard[[#This Row],[ServiceName]]&amp;Table_wabobpsvr_AzureCalc_AzureCalcRateCard[[#This Row],[Price_Level]]&amp;Table_wabobpsvr_AzureCalc_AzureCalcRateCard[[#This Row],[Region]]</f>
        <v>Locally Redundant Storage Standard IO - Table/Queue - Tier 6A</v>
      </c>
      <c r="B8320" s="775"/>
      <c r="C8320" s="775" t="s">
        <v>764</v>
      </c>
      <c r="D8320" s="775" t="s">
        <v>174</v>
      </c>
      <c r="E8320" s="775">
        <v>4.4999999999999998E-2</v>
      </c>
      <c r="F8320" s="775" t="s">
        <v>892</v>
      </c>
      <c r="G8320" s="775" t="s">
        <v>2759</v>
      </c>
      <c r="H8320" s="775" t="s">
        <v>2760</v>
      </c>
      <c r="I8320" s="775" t="s">
        <v>4733</v>
      </c>
    </row>
    <row r="8321" spans="1:9">
      <c r="A8321" s="775" t="str">
        <f>Table_wabobpsvr_AzureCalc_AzureCalcRateCard[[#This Row],[ServiceName]]&amp;Table_wabobpsvr_AzureCalc_AzureCalcRateCard[[#This Row],[Price_Level]]&amp;Table_wabobpsvr_AzureCalc_AzureCalcRateCard[[#This Row],[Region]]</f>
        <v>Locally Redundant Storage Standard IO - Table/Queue - Tier 6B</v>
      </c>
      <c r="B8321" s="775"/>
      <c r="C8321" s="775" t="s">
        <v>764</v>
      </c>
      <c r="D8321" s="775" t="s">
        <v>175</v>
      </c>
      <c r="E8321" s="775">
        <v>4.4999999999999998E-2</v>
      </c>
      <c r="F8321" s="775" t="s">
        <v>892</v>
      </c>
      <c r="G8321" s="775" t="s">
        <v>2759</v>
      </c>
      <c r="H8321" s="775" t="s">
        <v>2760</v>
      </c>
      <c r="I8321" s="775" t="s">
        <v>4733</v>
      </c>
    </row>
    <row r="8322" spans="1:9">
      <c r="A8322" s="775" t="str">
        <f>Table_wabobpsvr_AzureCalc_AzureCalcRateCard[[#This Row],[ServiceName]]&amp;Table_wabobpsvr_AzureCalc_AzureCalcRateCard[[#This Row],[Price_Level]]&amp;Table_wabobpsvr_AzureCalc_AzureCalcRateCard[[#This Row],[Region]]</f>
        <v>Locally Redundant Storage Standard IO - Block Blob - Tier 6MOSP</v>
      </c>
      <c r="B8322" s="775"/>
      <c r="C8322" s="775" t="s">
        <v>764</v>
      </c>
      <c r="D8322" s="775" t="s">
        <v>606</v>
      </c>
      <c r="E8322" s="775">
        <v>2.24E-2</v>
      </c>
      <c r="F8322" s="775" t="s">
        <v>866</v>
      </c>
      <c r="G8322" s="775" t="s">
        <v>4235</v>
      </c>
      <c r="H8322" s="775" t="s">
        <v>4235</v>
      </c>
      <c r="I8322" s="775" t="s">
        <v>4726</v>
      </c>
    </row>
    <row r="8323" spans="1:9">
      <c r="A8323" s="775" t="str">
        <f>Table_wabobpsvr_AzureCalc_AzureCalcRateCard[[#This Row],[ServiceName]]&amp;Table_wabobpsvr_AzureCalc_AzureCalcRateCard[[#This Row],[Price_Level]]&amp;Table_wabobpsvr_AzureCalc_AzureCalcRateCard[[#This Row],[Region]]</f>
        <v>Locally Redundant Storage Standard IO - Block Blob - Tier 6A</v>
      </c>
      <c r="B8323" s="775"/>
      <c r="C8323" s="775" t="s">
        <v>764</v>
      </c>
      <c r="D8323" s="775" t="s">
        <v>174</v>
      </c>
      <c r="E8323" s="775">
        <v>2.24E-2</v>
      </c>
      <c r="F8323" s="775" t="s">
        <v>866</v>
      </c>
      <c r="G8323" s="775" t="s">
        <v>2550</v>
      </c>
      <c r="H8323" s="775" t="s">
        <v>2551</v>
      </c>
      <c r="I8323" s="775" t="s">
        <v>4726</v>
      </c>
    </row>
    <row r="8324" spans="1:9">
      <c r="A8324" s="1039" t="str">
        <f>Table_wabobpsvr_AzureCalc_AzureCalcRateCard[[#This Row],[ServiceName]]&amp;Table_wabobpsvr_AzureCalc_AzureCalcRateCard[[#This Row],[Price_Level]]&amp;Table_wabobpsvr_AzureCalc_AzureCalcRateCard[[#This Row],[Region]]</f>
        <v>Locally Redundant Storage Standard IO - Block Blob - Tier 6B</v>
      </c>
      <c r="B8324" s="1039"/>
      <c r="C8324" s="1039" t="s">
        <v>764</v>
      </c>
      <c r="D8324" s="1039" t="s">
        <v>175</v>
      </c>
      <c r="E8324" s="1039">
        <v>2.24E-2</v>
      </c>
      <c r="F8324" s="1039" t="s">
        <v>866</v>
      </c>
      <c r="G8324" s="775" t="s">
        <v>2550</v>
      </c>
      <c r="H8324" s="775" t="s">
        <v>2551</v>
      </c>
      <c r="I8324" s="775" t="s">
        <v>4726</v>
      </c>
    </row>
    <row r="8325" spans="1:9">
      <c r="A8325" s="775" t="str">
        <f>Table_wabobpsvr_AzureCalc_AzureCalcRateCard[[#This Row],[ServiceName]]&amp;Table_wabobpsvr_AzureCalc_AzureCalcRateCard[[#This Row],[Price_Level]]&amp;Table_wabobpsvr_AzureCalc_AzureCalcRateCard[[#This Row],[Region]]</f>
        <v>Locally Redundant Storage Standard IO - Block Blob - Tier 6C</v>
      </c>
      <c r="B8325" s="775"/>
      <c r="C8325" s="775" t="s">
        <v>764</v>
      </c>
      <c r="D8325" s="775" t="s">
        <v>177</v>
      </c>
      <c r="E8325" s="775">
        <v>2.24E-2</v>
      </c>
      <c r="F8325" s="775" t="s">
        <v>866</v>
      </c>
      <c r="G8325" s="775" t="s">
        <v>2550</v>
      </c>
      <c r="H8325" s="775" t="s">
        <v>2551</v>
      </c>
      <c r="I8325" s="775" t="s">
        <v>4726</v>
      </c>
    </row>
    <row r="8326" spans="1:9">
      <c r="A8326" s="775" t="str">
        <f>Table_wabobpsvr_AzureCalc_AzureCalcRateCard[[#This Row],[ServiceName]]&amp;Table_wabobpsvr_AzureCalc_AzureCalcRateCard[[#This Row],[Price_Level]]&amp;Table_wabobpsvr_AzureCalc_AzureCalcRateCard[[#This Row],[Region]]</f>
        <v>Locally Redundant Storage Standard IO - Block Blob - Tier 6D</v>
      </c>
      <c r="B8326" s="775"/>
      <c r="C8326" s="775" t="s">
        <v>764</v>
      </c>
      <c r="D8326" s="775" t="s">
        <v>176</v>
      </c>
      <c r="E8326" s="775">
        <v>2.24E-2</v>
      </c>
      <c r="F8326" s="775" t="s">
        <v>866</v>
      </c>
      <c r="G8326" s="775" t="s">
        <v>2550</v>
      </c>
      <c r="H8326" s="775" t="s">
        <v>2551</v>
      </c>
      <c r="I8326" s="775" t="s">
        <v>4726</v>
      </c>
    </row>
    <row r="8327" spans="1:9">
      <c r="A8327" s="775" t="str">
        <f>Table_wabobpsvr_AzureCalc_AzureCalcRateCard[[#This Row],[ServiceName]]&amp;Table_wabobpsvr_AzureCalc_AzureCalcRateCard[[#This Row],[Price_Level]]&amp;Table_wabobpsvr_AzureCalc_AzureCalcRateCard[[#This Row],[Region]]</f>
        <v>Geo Redundant Storage Standard IO - Block Blob - Tier 2MOSP</v>
      </c>
      <c r="B8327" s="775"/>
      <c r="C8327" s="775" t="s">
        <v>764</v>
      </c>
      <c r="D8327" s="775" t="s">
        <v>606</v>
      </c>
      <c r="E8327" s="775">
        <v>4.7199999999999999E-2</v>
      </c>
      <c r="F8327" s="775" t="s">
        <v>851</v>
      </c>
      <c r="G8327" s="775" t="s">
        <v>4235</v>
      </c>
      <c r="H8327" s="775" t="s">
        <v>4235</v>
      </c>
      <c r="I8327" s="775" t="s">
        <v>4761</v>
      </c>
    </row>
    <row r="8328" spans="1:9">
      <c r="A8328" s="775" t="str">
        <f>Table_wabobpsvr_AzureCalc_AzureCalcRateCard[[#This Row],[ServiceName]]&amp;Table_wabobpsvr_AzureCalc_AzureCalcRateCard[[#This Row],[Price_Level]]&amp;Table_wabobpsvr_AzureCalc_AzureCalcRateCard[[#This Row],[Region]]</f>
        <v>Geo Redundant Storage Standard IO - Block Blob - Tier 2A</v>
      </c>
      <c r="B8328" s="775"/>
      <c r="C8328" s="775" t="s">
        <v>764</v>
      </c>
      <c r="D8328" s="775" t="s">
        <v>174</v>
      </c>
      <c r="E8328" s="775">
        <v>4.48E-2</v>
      </c>
      <c r="F8328" s="775" t="s">
        <v>851</v>
      </c>
      <c r="G8328" s="775" t="s">
        <v>1970</v>
      </c>
      <c r="H8328" s="775" t="s">
        <v>1971</v>
      </c>
      <c r="I8328" s="775" t="s">
        <v>4761</v>
      </c>
    </row>
    <row r="8329" spans="1:9">
      <c r="A8329" s="1039" t="str">
        <f>Table_wabobpsvr_AzureCalc_AzureCalcRateCard[[#This Row],[ServiceName]]&amp;Table_wabobpsvr_AzureCalc_AzureCalcRateCard[[#This Row],[Price_Level]]&amp;Table_wabobpsvr_AzureCalc_AzureCalcRateCard[[#This Row],[Region]]</f>
        <v>Geo Redundant Storage Standard IO - Block Blob - Tier 2B</v>
      </c>
      <c r="B8329" s="1039"/>
      <c r="C8329" s="1039" t="s">
        <v>764</v>
      </c>
      <c r="D8329" s="1039" t="s">
        <v>175</v>
      </c>
      <c r="E8329" s="1039">
        <v>4.48E-2</v>
      </c>
      <c r="F8329" s="1039" t="s">
        <v>851</v>
      </c>
      <c r="G8329" s="775" t="s">
        <v>1970</v>
      </c>
      <c r="H8329" s="775" t="s">
        <v>1971</v>
      </c>
      <c r="I8329" s="775" t="s">
        <v>4761</v>
      </c>
    </row>
    <row r="8330" spans="1:9">
      <c r="A8330" s="775" t="str">
        <f>Table_wabobpsvr_AzureCalc_AzureCalcRateCard[[#This Row],[ServiceName]]&amp;Table_wabobpsvr_AzureCalc_AzureCalcRateCard[[#This Row],[Price_Level]]&amp;Table_wabobpsvr_AzureCalc_AzureCalcRateCard[[#This Row],[Region]]</f>
        <v>Geo Redundant Storage Standard IO - Block Blob - Tier 2C</v>
      </c>
      <c r="B8330" s="775"/>
      <c r="C8330" s="775" t="s">
        <v>764</v>
      </c>
      <c r="D8330" s="775" t="s">
        <v>177</v>
      </c>
      <c r="E8330" s="775">
        <v>4.48E-2</v>
      </c>
      <c r="F8330" s="775" t="s">
        <v>851</v>
      </c>
      <c r="G8330" s="775" t="s">
        <v>1970</v>
      </c>
      <c r="H8330" s="775" t="s">
        <v>1971</v>
      </c>
      <c r="I8330" s="775" t="s">
        <v>4761</v>
      </c>
    </row>
    <row r="8331" spans="1:9">
      <c r="A8331" s="775" t="str">
        <f>Table_wabobpsvr_AzureCalc_AzureCalcRateCard[[#This Row],[ServiceName]]&amp;Table_wabobpsvr_AzureCalc_AzureCalcRateCard[[#This Row],[Price_Level]]&amp;Table_wabobpsvr_AzureCalc_AzureCalcRateCard[[#This Row],[Region]]</f>
        <v>Geo Redundant Storage Standard IO - Block Blob - Tier 2D</v>
      </c>
      <c r="B8331" s="775"/>
      <c r="C8331" s="775" t="s">
        <v>764</v>
      </c>
      <c r="D8331" s="775" t="s">
        <v>176</v>
      </c>
      <c r="E8331" s="775">
        <v>4.48E-2</v>
      </c>
      <c r="F8331" s="775" t="s">
        <v>851</v>
      </c>
      <c r="G8331" s="775" t="s">
        <v>1970</v>
      </c>
      <c r="H8331" s="775" t="s">
        <v>1971</v>
      </c>
      <c r="I8331" s="775" t="s">
        <v>4761</v>
      </c>
    </row>
    <row r="8332" spans="1:9">
      <c r="A8332" s="775" t="str">
        <f>Table_wabobpsvr_AzureCalc_AzureCalcRateCard[[#This Row],[ServiceName]]&amp;Table_wabobpsvr_AzureCalc_AzureCalcRateCard[[#This Row],[Price_Level]]&amp;Table_wabobpsvr_AzureCalc_AzureCalcRateCard[[#This Row],[Region]]</f>
        <v>Geo Redundant Storage Standard IO - Block Blob - Tier 3MOSP</v>
      </c>
      <c r="B8332" s="775"/>
      <c r="C8332" s="775" t="s">
        <v>764</v>
      </c>
      <c r="D8332" s="775" t="s">
        <v>606</v>
      </c>
      <c r="E8332" s="775">
        <v>4.6399999999999997E-2</v>
      </c>
      <c r="F8332" s="775" t="s">
        <v>852</v>
      </c>
      <c r="G8332" s="775" t="s">
        <v>4235</v>
      </c>
      <c r="H8332" s="775" t="s">
        <v>4235</v>
      </c>
      <c r="I8332" s="775" t="s">
        <v>4761</v>
      </c>
    </row>
    <row r="8333" spans="1:9">
      <c r="A8333" s="775" t="str">
        <f>Table_wabobpsvr_AzureCalc_AzureCalcRateCard[[#This Row],[ServiceName]]&amp;Table_wabobpsvr_AzureCalc_AzureCalcRateCard[[#This Row],[Price_Level]]&amp;Table_wabobpsvr_AzureCalc_AzureCalcRateCard[[#This Row],[Region]]</f>
        <v>Geo Redundant Storage Standard IO - Block Blob - Tier 3A</v>
      </c>
      <c r="B8333" s="775"/>
      <c r="C8333" s="775" t="s">
        <v>764</v>
      </c>
      <c r="D8333" s="775" t="s">
        <v>174</v>
      </c>
      <c r="E8333" s="775">
        <v>4.48E-2</v>
      </c>
      <c r="F8333" s="775" t="s">
        <v>852</v>
      </c>
      <c r="G8333" s="775" t="s">
        <v>1970</v>
      </c>
      <c r="H8333" s="775" t="s">
        <v>1971</v>
      </c>
      <c r="I8333" s="775" t="s">
        <v>4761</v>
      </c>
    </row>
    <row r="8334" spans="1:9">
      <c r="A8334" s="1039" t="str">
        <f>Table_wabobpsvr_AzureCalc_AzureCalcRateCard[[#This Row],[ServiceName]]&amp;Table_wabobpsvr_AzureCalc_AzureCalcRateCard[[#This Row],[Price_Level]]&amp;Table_wabobpsvr_AzureCalc_AzureCalcRateCard[[#This Row],[Region]]</f>
        <v>Geo Redundant Storage Standard IO - Block Blob - Tier 3B</v>
      </c>
      <c r="B8334" s="1039"/>
      <c r="C8334" s="1039" t="s">
        <v>764</v>
      </c>
      <c r="D8334" s="1039" t="s">
        <v>175</v>
      </c>
      <c r="E8334" s="1039">
        <v>4.48E-2</v>
      </c>
      <c r="F8334" s="1039" t="s">
        <v>852</v>
      </c>
      <c r="G8334" s="775" t="s">
        <v>1970</v>
      </c>
      <c r="H8334" s="775" t="s">
        <v>1971</v>
      </c>
      <c r="I8334" s="775" t="s">
        <v>4761</v>
      </c>
    </row>
    <row r="8335" spans="1:9">
      <c r="A8335" s="775" t="str">
        <f>Table_wabobpsvr_AzureCalc_AzureCalcRateCard[[#This Row],[ServiceName]]&amp;Table_wabobpsvr_AzureCalc_AzureCalcRateCard[[#This Row],[Price_Level]]&amp;Table_wabobpsvr_AzureCalc_AzureCalcRateCard[[#This Row],[Region]]</f>
        <v>Geo Redundant Storage Standard IO - Block Blob - Tier 3C</v>
      </c>
      <c r="B8335" s="775"/>
      <c r="C8335" s="775" t="s">
        <v>764</v>
      </c>
      <c r="D8335" s="775" t="s">
        <v>177</v>
      </c>
      <c r="E8335" s="775">
        <v>4.48E-2</v>
      </c>
      <c r="F8335" s="775" t="s">
        <v>852</v>
      </c>
      <c r="G8335" s="775" t="s">
        <v>1970</v>
      </c>
      <c r="H8335" s="775" t="s">
        <v>1971</v>
      </c>
      <c r="I8335" s="775" t="s">
        <v>4761</v>
      </c>
    </row>
    <row r="8336" spans="1:9">
      <c r="A8336" s="775" t="str">
        <f>Table_wabobpsvr_AzureCalc_AzureCalcRateCard[[#This Row],[ServiceName]]&amp;Table_wabobpsvr_AzureCalc_AzureCalcRateCard[[#This Row],[Price_Level]]&amp;Table_wabobpsvr_AzureCalc_AzureCalcRateCard[[#This Row],[Region]]</f>
        <v>Geo Redundant Storage Standard IO - Block Blob - Tier 3D</v>
      </c>
      <c r="B8336" s="775"/>
      <c r="C8336" s="775" t="s">
        <v>764</v>
      </c>
      <c r="D8336" s="775" t="s">
        <v>176</v>
      </c>
      <c r="E8336" s="775">
        <v>4.48E-2</v>
      </c>
      <c r="F8336" s="775" t="s">
        <v>852</v>
      </c>
      <c r="G8336" s="775" t="s">
        <v>1970</v>
      </c>
      <c r="H8336" s="775" t="s">
        <v>1971</v>
      </c>
      <c r="I8336" s="775" t="s">
        <v>4761</v>
      </c>
    </row>
    <row r="8337" spans="1:9">
      <c r="A8337" s="775" t="str">
        <f>Table_wabobpsvr_AzureCalc_AzureCalcRateCard[[#This Row],[ServiceName]]&amp;Table_wabobpsvr_AzureCalc_AzureCalcRateCard[[#This Row],[Price_Level]]&amp;Table_wabobpsvr_AzureCalc_AzureCalcRateCard[[#This Row],[Region]]</f>
        <v>Geo Redundant Storage Standard IO - Block Blob - Tier 4MOSP</v>
      </c>
      <c r="B8337" s="775"/>
      <c r="C8337" s="775" t="s">
        <v>764</v>
      </c>
      <c r="D8337" s="775" t="s">
        <v>606</v>
      </c>
      <c r="E8337" s="775">
        <v>4.5600000000000002E-2</v>
      </c>
      <c r="F8337" s="775" t="s">
        <v>853</v>
      </c>
      <c r="G8337" s="775" t="s">
        <v>4235</v>
      </c>
      <c r="H8337" s="775" t="s">
        <v>4235</v>
      </c>
      <c r="I8337" s="775" t="s">
        <v>4761</v>
      </c>
    </row>
    <row r="8338" spans="1:9">
      <c r="A8338" s="1039" t="str">
        <f>Table_wabobpsvr_AzureCalc_AzureCalcRateCard[[#This Row],[ServiceName]]&amp;Table_wabobpsvr_AzureCalc_AzureCalcRateCard[[#This Row],[Price_Level]]&amp;Table_wabobpsvr_AzureCalc_AzureCalcRateCard[[#This Row],[Region]]</f>
        <v>Geo Redundant Storage Standard IO - Block Blob - Tier 4A</v>
      </c>
      <c r="B8338" s="1039"/>
      <c r="C8338" s="1039" t="s">
        <v>764</v>
      </c>
      <c r="D8338" s="1039" t="s">
        <v>174</v>
      </c>
      <c r="E8338" s="1039">
        <v>4.48E-2</v>
      </c>
      <c r="F8338" s="1039" t="s">
        <v>853</v>
      </c>
      <c r="G8338" s="775" t="s">
        <v>1970</v>
      </c>
      <c r="H8338" s="775" t="s">
        <v>1971</v>
      </c>
      <c r="I8338" s="775" t="s">
        <v>4761</v>
      </c>
    </row>
    <row r="8339" spans="1:9">
      <c r="A8339" s="775" t="str">
        <f>Table_wabobpsvr_AzureCalc_AzureCalcRateCard[[#This Row],[ServiceName]]&amp;Table_wabobpsvr_AzureCalc_AzureCalcRateCard[[#This Row],[Price_Level]]&amp;Table_wabobpsvr_AzureCalc_AzureCalcRateCard[[#This Row],[Region]]</f>
        <v>Geo Redundant Storage Standard IO - Block Blob - Tier 4B</v>
      </c>
      <c r="B8339" s="775"/>
      <c r="C8339" s="775" t="s">
        <v>764</v>
      </c>
      <c r="D8339" s="775" t="s">
        <v>175</v>
      </c>
      <c r="E8339" s="775">
        <v>4.48E-2</v>
      </c>
      <c r="F8339" s="775" t="s">
        <v>853</v>
      </c>
      <c r="G8339" s="775" t="s">
        <v>1970</v>
      </c>
      <c r="H8339" s="775" t="s">
        <v>1971</v>
      </c>
      <c r="I8339" s="775" t="s">
        <v>4761</v>
      </c>
    </row>
    <row r="8340" spans="1:9">
      <c r="A8340" s="775" t="str">
        <f>Table_wabobpsvr_AzureCalc_AzureCalcRateCard[[#This Row],[ServiceName]]&amp;Table_wabobpsvr_AzureCalc_AzureCalcRateCard[[#This Row],[Price_Level]]&amp;Table_wabobpsvr_AzureCalc_AzureCalcRateCard[[#This Row],[Region]]</f>
        <v>Geo Redundant Storage Standard IO - Block Blob - Tier 4C</v>
      </c>
      <c r="B8340" s="775"/>
      <c r="C8340" s="775" t="s">
        <v>764</v>
      </c>
      <c r="D8340" s="775" t="s">
        <v>177</v>
      </c>
      <c r="E8340" s="775">
        <v>4.48E-2</v>
      </c>
      <c r="F8340" s="775" t="s">
        <v>853</v>
      </c>
      <c r="G8340" s="775" t="s">
        <v>1970</v>
      </c>
      <c r="H8340" s="775" t="s">
        <v>1971</v>
      </c>
      <c r="I8340" s="775" t="s">
        <v>4761</v>
      </c>
    </row>
    <row r="8341" spans="1:9">
      <c r="A8341" s="775" t="str">
        <f>Table_wabobpsvr_AzureCalc_AzureCalcRateCard[[#This Row],[ServiceName]]&amp;Table_wabobpsvr_AzureCalc_AzureCalcRateCard[[#This Row],[Price_Level]]&amp;Table_wabobpsvr_AzureCalc_AzureCalcRateCard[[#This Row],[Region]]</f>
        <v>Geo Redundant Storage Standard IO - Block Blob - Tier 4D</v>
      </c>
      <c r="B8341" s="775"/>
      <c r="C8341" s="775" t="s">
        <v>764</v>
      </c>
      <c r="D8341" s="775" t="s">
        <v>176</v>
      </c>
      <c r="E8341" s="775">
        <v>4.48E-2</v>
      </c>
      <c r="F8341" s="775" t="s">
        <v>853</v>
      </c>
      <c r="G8341" s="775" t="s">
        <v>1970</v>
      </c>
      <c r="H8341" s="775" t="s">
        <v>1971</v>
      </c>
      <c r="I8341" s="775" t="s">
        <v>4761</v>
      </c>
    </row>
    <row r="8342" spans="1:9">
      <c r="A8342" s="775" t="str">
        <f>Table_wabobpsvr_AzureCalc_AzureCalcRateCard[[#This Row],[ServiceName]]&amp;Table_wabobpsvr_AzureCalc_AzureCalcRateCard[[#This Row],[Price_Level]]&amp;Table_wabobpsvr_AzureCalc_AzureCalcRateCard[[#This Row],[Region]]</f>
        <v>Geo Redundant Storage Standard IO - Block Blob - Tier 5MOSP</v>
      </c>
      <c r="B8342" s="775"/>
      <c r="C8342" s="775" t="s">
        <v>764</v>
      </c>
      <c r="D8342" s="775" t="s">
        <v>606</v>
      </c>
      <c r="E8342" s="775">
        <v>4.48E-2</v>
      </c>
      <c r="F8342" s="775" t="s">
        <v>854</v>
      </c>
      <c r="G8342" s="775" t="s">
        <v>4235</v>
      </c>
      <c r="H8342" s="775" t="s">
        <v>4235</v>
      </c>
      <c r="I8342" s="775" t="s">
        <v>4761</v>
      </c>
    </row>
    <row r="8343" spans="1:9">
      <c r="A8343" s="1039" t="str">
        <f>Table_wabobpsvr_AzureCalc_AzureCalcRateCard[[#This Row],[ServiceName]]&amp;Table_wabobpsvr_AzureCalc_AzureCalcRateCard[[#This Row],[Price_Level]]&amp;Table_wabobpsvr_AzureCalc_AzureCalcRateCard[[#This Row],[Region]]</f>
        <v>Geo Redundant Storage Standard IO - Block Blob - Tier 5A</v>
      </c>
      <c r="B8343" s="1039"/>
      <c r="C8343" s="1039" t="s">
        <v>764</v>
      </c>
      <c r="D8343" s="1039" t="s">
        <v>174</v>
      </c>
      <c r="E8343" s="1039">
        <v>4.48E-2</v>
      </c>
      <c r="F8343" s="1039" t="s">
        <v>854</v>
      </c>
      <c r="G8343" s="775" t="s">
        <v>1970</v>
      </c>
      <c r="H8343" s="775" t="s">
        <v>1971</v>
      </c>
      <c r="I8343" s="775" t="s">
        <v>4761</v>
      </c>
    </row>
    <row r="8344" spans="1:9">
      <c r="A8344" s="775" t="str">
        <f>Table_wabobpsvr_AzureCalc_AzureCalcRateCard[[#This Row],[ServiceName]]&amp;Table_wabobpsvr_AzureCalc_AzureCalcRateCard[[#This Row],[Price_Level]]&amp;Table_wabobpsvr_AzureCalc_AzureCalcRateCard[[#This Row],[Region]]</f>
        <v>Geo Redundant Storage Standard IO - Block Blob - Tier 5B</v>
      </c>
      <c r="B8344" s="775"/>
      <c r="C8344" s="775" t="s">
        <v>764</v>
      </c>
      <c r="D8344" s="775" t="s">
        <v>175</v>
      </c>
      <c r="E8344" s="775">
        <v>4.48E-2</v>
      </c>
      <c r="F8344" s="775" t="s">
        <v>854</v>
      </c>
      <c r="G8344" s="775" t="s">
        <v>1970</v>
      </c>
      <c r="H8344" s="775" t="s">
        <v>1971</v>
      </c>
      <c r="I8344" s="775" t="s">
        <v>4761</v>
      </c>
    </row>
    <row r="8345" spans="1:9">
      <c r="A8345" s="775" t="str">
        <f>Table_wabobpsvr_AzureCalc_AzureCalcRateCard[[#This Row],[ServiceName]]&amp;Table_wabobpsvr_AzureCalc_AzureCalcRateCard[[#This Row],[Price_Level]]&amp;Table_wabobpsvr_AzureCalc_AzureCalcRateCard[[#This Row],[Region]]</f>
        <v>Geo Redundant Storage Standard IO - Block Blob - Tier 5C</v>
      </c>
      <c r="B8345" s="775"/>
      <c r="C8345" s="775" t="s">
        <v>764</v>
      </c>
      <c r="D8345" s="775" t="s">
        <v>177</v>
      </c>
      <c r="E8345" s="775">
        <v>4.48E-2</v>
      </c>
      <c r="F8345" s="775" t="s">
        <v>854</v>
      </c>
      <c r="G8345" s="775" t="s">
        <v>1970</v>
      </c>
      <c r="H8345" s="775" t="s">
        <v>1971</v>
      </c>
      <c r="I8345" s="775" t="s">
        <v>4761</v>
      </c>
    </row>
    <row r="8346" spans="1:9">
      <c r="A8346" s="775" t="str">
        <f>Table_wabobpsvr_AzureCalc_AzureCalcRateCard[[#This Row],[ServiceName]]&amp;Table_wabobpsvr_AzureCalc_AzureCalcRateCard[[#This Row],[Price_Level]]&amp;Table_wabobpsvr_AzureCalc_AzureCalcRateCard[[#This Row],[Region]]</f>
        <v>Geo Redundant Storage Standard IO - Block Blob - Tier 5D</v>
      </c>
      <c r="B8346" s="775"/>
      <c r="C8346" s="775" t="s">
        <v>764</v>
      </c>
      <c r="D8346" s="775" t="s">
        <v>176</v>
      </c>
      <c r="E8346" s="775">
        <v>4.48E-2</v>
      </c>
      <c r="F8346" s="775" t="s">
        <v>854</v>
      </c>
      <c r="G8346" s="775" t="s">
        <v>1970</v>
      </c>
      <c r="H8346" s="775" t="s">
        <v>1971</v>
      </c>
      <c r="I8346" s="775" t="s">
        <v>4761</v>
      </c>
    </row>
    <row r="8347" spans="1:9">
      <c r="A8347" s="775" t="str">
        <f>Table_wabobpsvr_AzureCalc_AzureCalcRateCard[[#This Row],[ServiceName]]&amp;Table_wabobpsvr_AzureCalc_AzureCalcRateCard[[#This Row],[Price_Level]]&amp;Table_wabobpsvr_AzureCalc_AzureCalcRateCard[[#This Row],[Region]]</f>
        <v>Locally Redundant Storage Standard IO - Table/Queue - Tier 6C</v>
      </c>
      <c r="B8347" s="775"/>
      <c r="C8347" s="775" t="s">
        <v>764</v>
      </c>
      <c r="D8347" s="775" t="s">
        <v>177</v>
      </c>
      <c r="E8347" s="775">
        <v>4.4999999999999998E-2</v>
      </c>
      <c r="F8347" s="775" t="s">
        <v>892</v>
      </c>
      <c r="G8347" s="775" t="s">
        <v>2759</v>
      </c>
      <c r="H8347" s="775" t="s">
        <v>2760</v>
      </c>
      <c r="I8347" s="775" t="s">
        <v>4733</v>
      </c>
    </row>
    <row r="8348" spans="1:9">
      <c r="A8348" s="1039" t="str">
        <f>Table_wabobpsvr_AzureCalc_AzureCalcRateCard[[#This Row],[ServiceName]]&amp;Table_wabobpsvr_AzureCalc_AzureCalcRateCard[[#This Row],[Price_Level]]&amp;Table_wabobpsvr_AzureCalc_AzureCalcRateCard[[#This Row],[Region]]</f>
        <v>Locally Redundant Storage Standard IO - Table/Queue - Tier 6D</v>
      </c>
      <c r="B8348" s="1039"/>
      <c r="C8348" s="1039" t="s">
        <v>764</v>
      </c>
      <c r="D8348" s="1039" t="s">
        <v>176</v>
      </c>
      <c r="E8348" s="1039">
        <v>4.4999999999999998E-2</v>
      </c>
      <c r="F8348" s="1039" t="s">
        <v>892</v>
      </c>
      <c r="G8348" s="775" t="s">
        <v>2759</v>
      </c>
      <c r="H8348" s="775" t="s">
        <v>2760</v>
      </c>
      <c r="I8348" s="775" t="s">
        <v>4733</v>
      </c>
    </row>
    <row r="8349" spans="1:9">
      <c r="A8349" s="775" t="str">
        <f>Table_wabobpsvr_AzureCalc_AzureCalcRateCard[[#This Row],[ServiceName]]&amp;Table_wabobpsvr_AzureCalc_AzureCalcRateCard[[#This Row],[Price_Level]]&amp;Table_wabobpsvr_AzureCalc_AzureCalcRateCard[[#This Row],[Region]]</f>
        <v>Geo Redundant Storage Standard IO - Table/Queue - Tier 2MOSP</v>
      </c>
      <c r="B8349" s="775"/>
      <c r="C8349" s="775" t="s">
        <v>764</v>
      </c>
      <c r="D8349" s="775" t="s">
        <v>606</v>
      </c>
      <c r="E8349" s="775">
        <v>0.08</v>
      </c>
      <c r="F8349" s="775" t="s">
        <v>877</v>
      </c>
      <c r="G8349" s="775" t="s">
        <v>4235</v>
      </c>
      <c r="H8349" s="775" t="s">
        <v>4235</v>
      </c>
      <c r="I8349" s="775" t="s">
        <v>4762</v>
      </c>
    </row>
    <row r="8350" spans="1:9">
      <c r="A8350" s="775" t="str">
        <f>Table_wabobpsvr_AzureCalc_AzureCalcRateCard[[#This Row],[ServiceName]]&amp;Table_wabobpsvr_AzureCalc_AzureCalcRateCard[[#This Row],[Price_Level]]&amp;Table_wabobpsvr_AzureCalc_AzureCalcRateCard[[#This Row],[Region]]</f>
        <v>Geo Redundant Storage Standard IO - Table/Queue - Tier 2A</v>
      </c>
      <c r="B8350" s="775"/>
      <c r="C8350" s="775" t="s">
        <v>764</v>
      </c>
      <c r="D8350" s="775" t="s">
        <v>174</v>
      </c>
      <c r="E8350" s="775">
        <v>0.06</v>
      </c>
      <c r="F8350" s="775" t="s">
        <v>877</v>
      </c>
      <c r="G8350" s="775" t="s">
        <v>2000</v>
      </c>
      <c r="H8350" s="775" t="s">
        <v>2001</v>
      </c>
      <c r="I8350" s="775" t="s">
        <v>4762</v>
      </c>
    </row>
    <row r="8351" spans="1:9">
      <c r="A8351" s="775" t="str">
        <f>Table_wabobpsvr_AzureCalc_AzureCalcRateCard[[#This Row],[ServiceName]]&amp;Table_wabobpsvr_AzureCalc_AzureCalcRateCard[[#This Row],[Price_Level]]&amp;Table_wabobpsvr_AzureCalc_AzureCalcRateCard[[#This Row],[Region]]</f>
        <v>Geo Redundant Storage Standard IO - Table/Queue - Tier 2B</v>
      </c>
      <c r="B8351" s="775"/>
      <c r="C8351" s="775" t="s">
        <v>764</v>
      </c>
      <c r="D8351" s="775" t="s">
        <v>175</v>
      </c>
      <c r="E8351" s="775">
        <v>0.06</v>
      </c>
      <c r="F8351" s="775" t="s">
        <v>877</v>
      </c>
      <c r="G8351" s="775" t="s">
        <v>2000</v>
      </c>
      <c r="H8351" s="775" t="s">
        <v>2001</v>
      </c>
      <c r="I8351" s="775" t="s">
        <v>4762</v>
      </c>
    </row>
    <row r="8352" spans="1:9">
      <c r="A8352" s="1039" t="str">
        <f>Table_wabobpsvr_AzureCalc_AzureCalcRateCard[[#This Row],[ServiceName]]&amp;Table_wabobpsvr_AzureCalc_AzureCalcRateCard[[#This Row],[Price_Level]]&amp;Table_wabobpsvr_AzureCalc_AzureCalcRateCard[[#This Row],[Region]]</f>
        <v>Geo Redundant Storage Standard IO - Table/Queue - Tier 2C</v>
      </c>
      <c r="B8352" s="1039"/>
      <c r="C8352" s="1039" t="s">
        <v>764</v>
      </c>
      <c r="D8352" s="1039" t="s">
        <v>177</v>
      </c>
      <c r="E8352" s="1039">
        <v>0.06</v>
      </c>
      <c r="F8352" s="1039" t="s">
        <v>877</v>
      </c>
      <c r="G8352" s="775" t="s">
        <v>2000</v>
      </c>
      <c r="H8352" s="775" t="s">
        <v>2001</v>
      </c>
      <c r="I8352" s="775" t="s">
        <v>4762</v>
      </c>
    </row>
    <row r="8353" spans="1:9">
      <c r="A8353" s="1039" t="str">
        <f>Table_wabobpsvr_AzureCalc_AzureCalcRateCard[[#This Row],[ServiceName]]&amp;Table_wabobpsvr_AzureCalc_AzureCalcRateCard[[#This Row],[Price_Level]]&amp;Table_wabobpsvr_AzureCalc_AzureCalcRateCard[[#This Row],[Region]]</f>
        <v>Geo Redundant Storage Standard IO - Table/Queue - Tier 2D</v>
      </c>
      <c r="B8353" s="1039"/>
      <c r="C8353" s="1039" t="s">
        <v>764</v>
      </c>
      <c r="D8353" s="1039" t="s">
        <v>176</v>
      </c>
      <c r="E8353" s="1039">
        <v>0.06</v>
      </c>
      <c r="F8353" s="1039" t="s">
        <v>877</v>
      </c>
      <c r="G8353" s="775" t="s">
        <v>2000</v>
      </c>
      <c r="H8353" s="775" t="s">
        <v>2001</v>
      </c>
      <c r="I8353" s="775" t="s">
        <v>4762</v>
      </c>
    </row>
    <row r="8354" spans="1:9">
      <c r="A8354" s="775" t="str">
        <f>Table_wabobpsvr_AzureCalc_AzureCalcRateCard[[#This Row],[ServiceName]]&amp;Table_wabobpsvr_AzureCalc_AzureCalcRateCard[[#This Row],[Price_Level]]&amp;Table_wabobpsvr_AzureCalc_AzureCalcRateCard[[#This Row],[Region]]</f>
        <v>Geo Redundant Storage Standard IO - Block Blob - Tier 6MOSP</v>
      </c>
      <c r="B8354" s="775"/>
      <c r="C8354" s="775" t="s">
        <v>764</v>
      </c>
      <c r="D8354" s="775" t="s">
        <v>606</v>
      </c>
      <c r="E8354" s="775">
        <v>4.48E-2</v>
      </c>
      <c r="F8354" s="775" t="s">
        <v>855</v>
      </c>
      <c r="G8354" s="775" t="s">
        <v>4235</v>
      </c>
      <c r="H8354" s="775" t="s">
        <v>4235</v>
      </c>
      <c r="I8354" s="775" t="s">
        <v>4761</v>
      </c>
    </row>
    <row r="8355" spans="1:9">
      <c r="A8355" s="775" t="str">
        <f>Table_wabobpsvr_AzureCalc_AzureCalcRateCard[[#This Row],[ServiceName]]&amp;Table_wabobpsvr_AzureCalc_AzureCalcRateCard[[#This Row],[Price_Level]]&amp;Table_wabobpsvr_AzureCalc_AzureCalcRateCard[[#This Row],[Region]]</f>
        <v>Geo Redundant Storage Standard IO - Block Blob - Tier 6A</v>
      </c>
      <c r="B8355" s="775"/>
      <c r="C8355" s="775" t="s">
        <v>764</v>
      </c>
      <c r="D8355" s="775" t="s">
        <v>174</v>
      </c>
      <c r="E8355" s="775">
        <v>4.48E-2</v>
      </c>
      <c r="F8355" s="775" t="s">
        <v>855</v>
      </c>
      <c r="G8355" s="775" t="s">
        <v>1970</v>
      </c>
      <c r="H8355" s="775" t="s">
        <v>1971</v>
      </c>
      <c r="I8355" s="775" t="s">
        <v>4761</v>
      </c>
    </row>
    <row r="8356" spans="1:9">
      <c r="A8356" s="775" t="str">
        <f>Table_wabobpsvr_AzureCalc_AzureCalcRateCard[[#This Row],[ServiceName]]&amp;Table_wabobpsvr_AzureCalc_AzureCalcRateCard[[#This Row],[Price_Level]]&amp;Table_wabobpsvr_AzureCalc_AzureCalcRateCard[[#This Row],[Region]]</f>
        <v>Geo Redundant Storage Standard IO - Block Blob - Tier 6B</v>
      </c>
      <c r="B8356" s="775"/>
      <c r="C8356" s="775" t="s">
        <v>764</v>
      </c>
      <c r="D8356" s="775" t="s">
        <v>175</v>
      </c>
      <c r="E8356" s="775">
        <v>4.48E-2</v>
      </c>
      <c r="F8356" s="775" t="s">
        <v>855</v>
      </c>
      <c r="G8356" s="775" t="s">
        <v>1970</v>
      </c>
      <c r="H8356" s="775" t="s">
        <v>1971</v>
      </c>
      <c r="I8356" s="775" t="s">
        <v>4761</v>
      </c>
    </row>
    <row r="8357" spans="1:9">
      <c r="A8357" s="775" t="str">
        <f>Table_wabobpsvr_AzureCalc_AzureCalcRateCard[[#This Row],[ServiceName]]&amp;Table_wabobpsvr_AzureCalc_AzureCalcRateCard[[#This Row],[Price_Level]]&amp;Table_wabobpsvr_AzureCalc_AzureCalcRateCard[[#This Row],[Region]]</f>
        <v>Geo Redundant Storage Standard IO - Block Blob - Tier 6C</v>
      </c>
      <c r="B8357" s="775"/>
      <c r="C8357" s="775" t="s">
        <v>764</v>
      </c>
      <c r="D8357" s="775" t="s">
        <v>177</v>
      </c>
      <c r="E8357" s="775">
        <v>4.48E-2</v>
      </c>
      <c r="F8357" s="775" t="s">
        <v>855</v>
      </c>
      <c r="G8357" s="775" t="s">
        <v>1970</v>
      </c>
      <c r="H8357" s="775" t="s">
        <v>1971</v>
      </c>
      <c r="I8357" s="775" t="s">
        <v>4761</v>
      </c>
    </row>
    <row r="8358" spans="1:9">
      <c r="A8358" s="775" t="str">
        <f>Table_wabobpsvr_AzureCalc_AzureCalcRateCard[[#This Row],[ServiceName]]&amp;Table_wabobpsvr_AzureCalc_AzureCalcRateCard[[#This Row],[Price_Level]]&amp;Table_wabobpsvr_AzureCalc_AzureCalcRateCard[[#This Row],[Region]]</f>
        <v>Geo Redundant Storage Standard IO - Block Blob - Tier 6D</v>
      </c>
      <c r="B8358" s="775"/>
      <c r="C8358" s="775" t="s">
        <v>764</v>
      </c>
      <c r="D8358" s="775" t="s">
        <v>176</v>
      </c>
      <c r="E8358" s="775">
        <v>4.48E-2</v>
      </c>
      <c r="F8358" s="775" t="s">
        <v>855</v>
      </c>
      <c r="G8358" s="775" t="s">
        <v>1970</v>
      </c>
      <c r="H8358" s="775" t="s">
        <v>1971</v>
      </c>
      <c r="I8358" s="775" t="s">
        <v>4761</v>
      </c>
    </row>
    <row r="8359" spans="1:9">
      <c r="A8359" s="1039" t="str">
        <f>Table_wabobpsvr_AzureCalc_AzureCalcRateCard[[#This Row],[ServiceName]]&amp;Table_wabobpsvr_AzureCalc_AzureCalcRateCard[[#This Row],[Price_Level]]&amp;Table_wabobpsvr_AzureCalc_AzureCalcRateCard[[#This Row],[Region]]</f>
        <v>Read-Access Geo Redundant Storage Standard IO - Block Blob - Tier 2MOSP</v>
      </c>
      <c r="B8359" s="1039"/>
      <c r="C8359" s="1039" t="s">
        <v>764</v>
      </c>
      <c r="D8359" s="1039" t="s">
        <v>606</v>
      </c>
      <c r="E8359" s="1039">
        <v>5.9900000000000002E-2</v>
      </c>
      <c r="F8359" s="1039" t="s">
        <v>856</v>
      </c>
      <c r="G8359" s="775" t="s">
        <v>4235</v>
      </c>
      <c r="H8359" s="775" t="s">
        <v>4235</v>
      </c>
      <c r="I8359" s="775" t="s">
        <v>4763</v>
      </c>
    </row>
    <row r="8360" spans="1:9">
      <c r="A8360" s="775" t="str">
        <f>Table_wabobpsvr_AzureCalc_AzureCalcRateCard[[#This Row],[ServiceName]]&amp;Table_wabobpsvr_AzureCalc_AzureCalcRateCard[[#This Row],[Price_Level]]&amp;Table_wabobpsvr_AzureCalc_AzureCalcRateCard[[#This Row],[Region]]</f>
        <v>Read-Access Geo Redundant Storage Standard IO - Block Blob - Tier 2A</v>
      </c>
      <c r="B8360" s="775"/>
      <c r="C8360" s="775" t="s">
        <v>764</v>
      </c>
      <c r="D8360" s="775" t="s">
        <v>174</v>
      </c>
      <c r="E8360" s="775">
        <v>5.6899999999999999E-2</v>
      </c>
      <c r="F8360" s="775" t="s">
        <v>856</v>
      </c>
      <c r="G8360" s="775" t="s">
        <v>1868</v>
      </c>
      <c r="H8360" s="775" t="s">
        <v>1869</v>
      </c>
      <c r="I8360" s="775" t="s">
        <v>4763</v>
      </c>
    </row>
    <row r="8361" spans="1:9">
      <c r="A8361" s="775" t="str">
        <f>Table_wabobpsvr_AzureCalc_AzureCalcRateCard[[#This Row],[ServiceName]]&amp;Table_wabobpsvr_AzureCalc_AzureCalcRateCard[[#This Row],[Price_Level]]&amp;Table_wabobpsvr_AzureCalc_AzureCalcRateCard[[#This Row],[Region]]</f>
        <v>Read-Access Geo Redundant Storage Standard IO - Block Blob - Tier 2B</v>
      </c>
      <c r="B8361" s="775"/>
      <c r="C8361" s="775" t="s">
        <v>764</v>
      </c>
      <c r="D8361" s="775" t="s">
        <v>175</v>
      </c>
      <c r="E8361" s="775">
        <v>5.6899999999999999E-2</v>
      </c>
      <c r="F8361" s="775" t="s">
        <v>856</v>
      </c>
      <c r="G8361" s="775" t="s">
        <v>1868</v>
      </c>
      <c r="H8361" s="775" t="s">
        <v>1869</v>
      </c>
      <c r="I8361" s="775" t="s">
        <v>4763</v>
      </c>
    </row>
    <row r="8362" spans="1:9">
      <c r="A8362" s="775" t="str">
        <f>Table_wabobpsvr_AzureCalc_AzureCalcRateCard[[#This Row],[ServiceName]]&amp;Table_wabobpsvr_AzureCalc_AzureCalcRateCard[[#This Row],[Price_Level]]&amp;Table_wabobpsvr_AzureCalc_AzureCalcRateCard[[#This Row],[Region]]</f>
        <v>Read-Access Geo Redundant Storage Standard IO - Block Blob - Tier 2C</v>
      </c>
      <c r="B8362" s="775"/>
      <c r="C8362" s="775" t="s">
        <v>764</v>
      </c>
      <c r="D8362" s="775" t="s">
        <v>177</v>
      </c>
      <c r="E8362" s="775">
        <v>5.6899999999999999E-2</v>
      </c>
      <c r="F8362" s="775" t="s">
        <v>856</v>
      </c>
      <c r="G8362" s="775" t="s">
        <v>1868</v>
      </c>
      <c r="H8362" s="775" t="s">
        <v>1869</v>
      </c>
      <c r="I8362" s="775" t="s">
        <v>4763</v>
      </c>
    </row>
    <row r="8363" spans="1:9">
      <c r="A8363" s="775" t="str">
        <f>Table_wabobpsvr_AzureCalc_AzureCalcRateCard[[#This Row],[ServiceName]]&amp;Table_wabobpsvr_AzureCalc_AzureCalcRateCard[[#This Row],[Price_Level]]&amp;Table_wabobpsvr_AzureCalc_AzureCalcRateCard[[#This Row],[Region]]</f>
        <v>Read-Access Geo Redundant Storage Standard IO - Block Blob - Tier 2D</v>
      </c>
      <c r="B8363" s="775"/>
      <c r="C8363" s="775" t="s">
        <v>764</v>
      </c>
      <c r="D8363" s="775" t="s">
        <v>176</v>
      </c>
      <c r="E8363" s="775">
        <v>5.6899999999999999E-2</v>
      </c>
      <c r="F8363" s="775" t="s">
        <v>856</v>
      </c>
      <c r="G8363" s="775" t="s">
        <v>1868</v>
      </c>
      <c r="H8363" s="775" t="s">
        <v>1869</v>
      </c>
      <c r="I8363" s="775" t="s">
        <v>4763</v>
      </c>
    </row>
    <row r="8364" spans="1:9">
      <c r="A8364" s="775" t="str">
        <f>Table_wabobpsvr_AzureCalc_AzureCalcRateCard[[#This Row],[ServiceName]]&amp;Table_wabobpsvr_AzureCalc_AzureCalcRateCard[[#This Row],[Price_Level]]&amp;Table_wabobpsvr_AzureCalc_AzureCalcRateCard[[#This Row],[Region]]</f>
        <v>Read-Access Geo Redundant Storage Standard IO - Block Blob - Tier 3MOSP</v>
      </c>
      <c r="B8364" s="775"/>
      <c r="C8364" s="775" t="s">
        <v>764</v>
      </c>
      <c r="D8364" s="775" t="s">
        <v>606</v>
      </c>
      <c r="E8364" s="775">
        <v>5.8900000000000001E-2</v>
      </c>
      <c r="F8364" s="775" t="s">
        <v>857</v>
      </c>
      <c r="G8364" s="775" t="s">
        <v>4235</v>
      </c>
      <c r="H8364" s="775" t="s">
        <v>4235</v>
      </c>
      <c r="I8364" s="775" t="s">
        <v>4763</v>
      </c>
    </row>
    <row r="8365" spans="1:9">
      <c r="A8365" s="775" t="str">
        <f>Table_wabobpsvr_AzureCalc_AzureCalcRateCard[[#This Row],[ServiceName]]&amp;Table_wabobpsvr_AzureCalc_AzureCalcRateCard[[#This Row],[Price_Level]]&amp;Table_wabobpsvr_AzureCalc_AzureCalcRateCard[[#This Row],[Region]]</f>
        <v>Read-Access Geo Redundant Storage Standard IO - Block Blob - Tier 3A</v>
      </c>
      <c r="B8365" s="775"/>
      <c r="C8365" s="775" t="s">
        <v>764</v>
      </c>
      <c r="D8365" s="775" t="s">
        <v>174</v>
      </c>
      <c r="E8365" s="775">
        <v>5.6899999999999999E-2</v>
      </c>
      <c r="F8365" s="775" t="s">
        <v>857</v>
      </c>
      <c r="G8365" s="775" t="s">
        <v>1868</v>
      </c>
      <c r="H8365" s="775" t="s">
        <v>1869</v>
      </c>
      <c r="I8365" s="775" t="s">
        <v>4763</v>
      </c>
    </row>
    <row r="8366" spans="1:9">
      <c r="A8366" s="1039" t="str">
        <f>Table_wabobpsvr_AzureCalc_AzureCalcRateCard[[#This Row],[ServiceName]]&amp;Table_wabobpsvr_AzureCalc_AzureCalcRateCard[[#This Row],[Price_Level]]&amp;Table_wabobpsvr_AzureCalc_AzureCalcRateCard[[#This Row],[Region]]</f>
        <v>A8 HDInsightMOSP15</v>
      </c>
      <c r="B8366" s="1039">
        <v>15</v>
      </c>
      <c r="C8366" s="1039" t="s">
        <v>87</v>
      </c>
      <c r="D8366" s="1039" t="s">
        <v>606</v>
      </c>
      <c r="E8366" s="1039">
        <v>3.2589999999999999</v>
      </c>
      <c r="F8366" s="1039" t="s">
        <v>3814</v>
      </c>
      <c r="G8366" s="775" t="s">
        <v>4235</v>
      </c>
      <c r="H8366" s="775" t="s">
        <v>4235</v>
      </c>
      <c r="I8366" s="775" t="s">
        <v>4764</v>
      </c>
    </row>
    <row r="8367" spans="1:9">
      <c r="A8367" s="775" t="str">
        <f>Table_wabobpsvr_AzureCalc_AzureCalcRateCard[[#This Row],[ServiceName]]&amp;Table_wabobpsvr_AzureCalc_AzureCalcRateCard[[#This Row],[Price_Level]]&amp;Table_wabobpsvr_AzureCalc_AzureCalcRateCard[[#This Row],[Region]]</f>
        <v>A8 HDInsightA15</v>
      </c>
      <c r="B8367" s="775">
        <v>15</v>
      </c>
      <c r="C8367" s="775" t="s">
        <v>87</v>
      </c>
      <c r="D8367" s="775" t="s">
        <v>174</v>
      </c>
      <c r="E8367" s="775">
        <v>2.379</v>
      </c>
      <c r="F8367" s="775" t="s">
        <v>3814</v>
      </c>
      <c r="G8367" s="775" t="s">
        <v>3838</v>
      </c>
      <c r="H8367" s="775" t="s">
        <v>3839</v>
      </c>
      <c r="I8367" s="775" t="s">
        <v>4764</v>
      </c>
    </row>
    <row r="8368" spans="1:9">
      <c r="A8368" s="1039" t="str">
        <f>Table_wabobpsvr_AzureCalc_AzureCalcRateCard[[#This Row],[ServiceName]]&amp;Table_wabobpsvr_AzureCalc_AzureCalcRateCard[[#This Row],[Price_Level]]&amp;Table_wabobpsvr_AzureCalc_AzureCalcRateCard[[#This Row],[Region]]</f>
        <v>A8 HDInsightB15</v>
      </c>
      <c r="B8368" s="1039">
        <v>15</v>
      </c>
      <c r="C8368" s="1039" t="s">
        <v>87</v>
      </c>
      <c r="D8368" s="1039" t="s">
        <v>175</v>
      </c>
      <c r="E8368" s="1039">
        <v>2.2810000000000001</v>
      </c>
      <c r="F8368" s="1039" t="s">
        <v>3814</v>
      </c>
      <c r="G8368" s="775" t="s">
        <v>3838</v>
      </c>
      <c r="H8368" s="775" t="s">
        <v>3839</v>
      </c>
      <c r="I8368" s="775" t="s">
        <v>4764</v>
      </c>
    </row>
    <row r="8369" spans="1:9">
      <c r="A8369" s="775" t="str">
        <f>Table_wabobpsvr_AzureCalc_AzureCalcRateCard[[#This Row],[ServiceName]]&amp;Table_wabobpsvr_AzureCalc_AzureCalcRateCard[[#This Row],[Price_Level]]&amp;Table_wabobpsvr_AzureCalc_AzureCalcRateCard[[#This Row],[Region]]</f>
        <v>A8 HDInsightC15</v>
      </c>
      <c r="B8369" s="775">
        <v>15</v>
      </c>
      <c r="C8369" s="775" t="s">
        <v>87</v>
      </c>
      <c r="D8369" s="775" t="s">
        <v>177</v>
      </c>
      <c r="E8369" s="775">
        <v>2.1840000000000002</v>
      </c>
      <c r="F8369" s="775" t="s">
        <v>3814</v>
      </c>
      <c r="G8369" s="775" t="s">
        <v>3838</v>
      </c>
      <c r="H8369" s="775" t="s">
        <v>3839</v>
      </c>
      <c r="I8369" s="775" t="s">
        <v>4764</v>
      </c>
    </row>
    <row r="8370" spans="1:9">
      <c r="A8370" s="775" t="str">
        <f>Table_wabobpsvr_AzureCalc_AzureCalcRateCard[[#This Row],[ServiceName]]&amp;Table_wabobpsvr_AzureCalc_AzureCalcRateCard[[#This Row],[Price_Level]]&amp;Table_wabobpsvr_AzureCalc_AzureCalcRateCard[[#This Row],[Region]]</f>
        <v>A8 HDInsightD15</v>
      </c>
      <c r="B8370" s="775">
        <v>15</v>
      </c>
      <c r="C8370" s="775" t="s">
        <v>87</v>
      </c>
      <c r="D8370" s="775" t="s">
        <v>176</v>
      </c>
      <c r="E8370" s="775">
        <v>2.0859999999999999</v>
      </c>
      <c r="F8370" s="775" t="s">
        <v>3814</v>
      </c>
      <c r="G8370" s="775" t="s">
        <v>3838</v>
      </c>
      <c r="H8370" s="775" t="s">
        <v>3839</v>
      </c>
      <c r="I8370" s="775" t="s">
        <v>4764</v>
      </c>
    </row>
    <row r="8371" spans="1:9">
      <c r="A8371" s="775" t="str">
        <f>Table_wabobpsvr_AzureCalc_AzureCalcRateCard[[#This Row],[ServiceName]]&amp;Table_wabobpsvr_AzureCalc_AzureCalcRateCard[[#This Row],[Price_Level]]&amp;Table_wabobpsvr_AzureCalc_AzureCalcRateCard[[#This Row],[Region]]</f>
        <v>ExpressRoute (Unlimited) 10 Gbps ConnectionsA1</v>
      </c>
      <c r="B8371" s="775">
        <v>1</v>
      </c>
      <c r="C8371" s="775" t="s">
        <v>7427</v>
      </c>
      <c r="D8371" s="775" t="s">
        <v>174</v>
      </c>
      <c r="E8371" s="775">
        <v>49761</v>
      </c>
      <c r="F8371" s="775" t="s">
        <v>7408</v>
      </c>
      <c r="G8371" s="775" t="s">
        <v>7541</v>
      </c>
      <c r="H8371" s="775" t="s">
        <v>7542</v>
      </c>
      <c r="I8371" s="775" t="s">
        <v>7462</v>
      </c>
    </row>
    <row r="8372" spans="1:9">
      <c r="A8372" s="775" t="str">
        <f>Table_wabobpsvr_AzureCalc_AzureCalcRateCard[[#This Row],[ServiceName]]&amp;Table_wabobpsvr_AzureCalc_AzureCalcRateCard[[#This Row],[Price_Level]]&amp;Table_wabobpsvr_AzureCalc_AzureCalcRateCard[[#This Row],[Region]]</f>
        <v>A1 HDInsightA16</v>
      </c>
      <c r="B8372" s="775">
        <v>16</v>
      </c>
      <c r="C8372" s="775" t="s">
        <v>87</v>
      </c>
      <c r="D8372" s="775" t="s">
        <v>174</v>
      </c>
      <c r="E8372" s="775">
        <v>7.3700000000000002E-2</v>
      </c>
      <c r="F8372" s="775" t="s">
        <v>3375</v>
      </c>
      <c r="G8372" s="775" t="s">
        <v>3479</v>
      </c>
      <c r="H8372" s="775" t="s">
        <v>3480</v>
      </c>
      <c r="I8372" s="775" t="s">
        <v>4235</v>
      </c>
    </row>
    <row r="8373" spans="1:9">
      <c r="A8373" s="1039" t="str">
        <f>Table_wabobpsvr_AzureCalc_AzureCalcRateCard[[#This Row],[ServiceName]]&amp;Table_wabobpsvr_AzureCalc_AzureCalcRateCard[[#This Row],[Price_Level]]&amp;Table_wabobpsvr_AzureCalc_AzureCalcRateCard[[#This Row],[Region]]</f>
        <v>A1 HDInsightB16</v>
      </c>
      <c r="B8373" s="1039">
        <v>16</v>
      </c>
      <c r="C8373" s="1039" t="s">
        <v>87</v>
      </c>
      <c r="D8373" s="1039" t="s">
        <v>175</v>
      </c>
      <c r="E8373" s="1039">
        <v>7.0699999999999999E-2</v>
      </c>
      <c r="F8373" s="1039" t="s">
        <v>3375</v>
      </c>
      <c r="G8373" s="775" t="s">
        <v>3479</v>
      </c>
      <c r="H8373" s="775" t="s">
        <v>3480</v>
      </c>
      <c r="I8373" s="775" t="s">
        <v>4235</v>
      </c>
    </row>
    <row r="8374" spans="1:9">
      <c r="A8374" s="775" t="str">
        <f>Table_wabobpsvr_AzureCalc_AzureCalcRateCard[[#This Row],[ServiceName]]&amp;Table_wabobpsvr_AzureCalc_AzureCalcRateCard[[#This Row],[Price_Level]]&amp;Table_wabobpsvr_AzureCalc_AzureCalcRateCard[[#This Row],[Region]]</f>
        <v>A1 HDInsightC16</v>
      </c>
      <c r="B8374" s="775">
        <v>16</v>
      </c>
      <c r="C8374" s="775" t="s">
        <v>87</v>
      </c>
      <c r="D8374" s="775" t="s">
        <v>177</v>
      </c>
      <c r="E8374" s="775">
        <v>6.7699999999999996E-2</v>
      </c>
      <c r="F8374" s="775" t="s">
        <v>3375</v>
      </c>
      <c r="G8374" s="775" t="s">
        <v>3479</v>
      </c>
      <c r="H8374" s="775" t="s">
        <v>3480</v>
      </c>
      <c r="I8374" s="775" t="s">
        <v>4235</v>
      </c>
    </row>
    <row r="8375" spans="1:9">
      <c r="A8375" s="775" t="str">
        <f>Table_wabobpsvr_AzureCalc_AzureCalcRateCard[[#This Row],[ServiceName]]&amp;Table_wabobpsvr_AzureCalc_AzureCalcRateCard[[#This Row],[Price_Level]]&amp;Table_wabobpsvr_AzureCalc_AzureCalcRateCard[[#This Row],[Region]]</f>
        <v>A5 HDInsightMOSP13</v>
      </c>
      <c r="B8375" s="775">
        <v>13</v>
      </c>
      <c r="C8375" s="775" t="s">
        <v>87</v>
      </c>
      <c r="D8375" s="775" t="s">
        <v>606</v>
      </c>
      <c r="E8375" s="775">
        <v>0.435</v>
      </c>
      <c r="F8375" s="775" t="s">
        <v>3842</v>
      </c>
      <c r="G8375" s="775" t="s">
        <v>4235</v>
      </c>
      <c r="H8375" s="775" t="s">
        <v>4235</v>
      </c>
      <c r="I8375" s="775" t="s">
        <v>4765</v>
      </c>
    </row>
    <row r="8376" spans="1:9">
      <c r="A8376" s="775" t="str">
        <f>Table_wabobpsvr_AzureCalc_AzureCalcRateCard[[#This Row],[ServiceName]]&amp;Table_wabobpsvr_AzureCalc_AzureCalcRateCard[[#This Row],[Price_Level]]&amp;Table_wabobpsvr_AzureCalc_AzureCalcRateCard[[#This Row],[Region]]</f>
        <v>A5 HDInsightA13</v>
      </c>
      <c r="B8376" s="775">
        <v>13</v>
      </c>
      <c r="C8376" s="775" t="s">
        <v>87</v>
      </c>
      <c r="D8376" s="775" t="s">
        <v>174</v>
      </c>
      <c r="E8376" s="775">
        <v>0.3175</v>
      </c>
      <c r="F8376" s="775" t="s">
        <v>3842</v>
      </c>
      <c r="G8376" s="775" t="s">
        <v>3843</v>
      </c>
      <c r="H8376" s="775" t="s">
        <v>3844</v>
      </c>
      <c r="I8376" s="775" t="s">
        <v>4765</v>
      </c>
    </row>
    <row r="8377" spans="1:9">
      <c r="A8377" s="1039" t="str">
        <f>Table_wabobpsvr_AzureCalc_AzureCalcRateCard[[#This Row],[ServiceName]]&amp;Table_wabobpsvr_AzureCalc_AzureCalcRateCard[[#This Row],[Price_Level]]&amp;Table_wabobpsvr_AzureCalc_AzureCalcRateCard[[#This Row],[Region]]</f>
        <v>Standard_D2 VM (Non-Windows)C6</v>
      </c>
      <c r="B8377" s="1039">
        <v>6</v>
      </c>
      <c r="C8377" s="1039" t="s">
        <v>680</v>
      </c>
      <c r="D8377" s="1039" t="s">
        <v>177</v>
      </c>
      <c r="E8377" s="1039">
        <v>0.14013999999999999</v>
      </c>
      <c r="F8377" s="1039" t="s">
        <v>1122</v>
      </c>
      <c r="G8377" s="775" t="s">
        <v>4235</v>
      </c>
      <c r="H8377" s="775" t="s">
        <v>4235</v>
      </c>
      <c r="I8377" s="775" t="s">
        <v>4766</v>
      </c>
    </row>
    <row r="8378" spans="1:9">
      <c r="A8378" s="1039" t="str">
        <f>Table_wabobpsvr_AzureCalc_AzureCalcRateCard[[#This Row],[ServiceName]]&amp;Table_wabobpsvr_AzureCalc_AzureCalcRateCard[[#This Row],[Price_Level]]&amp;Table_wabobpsvr_AzureCalc_AzureCalcRateCard[[#This Row],[Region]]</f>
        <v>Standard_D2 VM (Non-Windows)D6</v>
      </c>
      <c r="B8378" s="1039">
        <v>6</v>
      </c>
      <c r="C8378" s="1039" t="s">
        <v>680</v>
      </c>
      <c r="D8378" s="1039" t="s">
        <v>176</v>
      </c>
      <c r="E8378" s="1039">
        <v>0.13552</v>
      </c>
      <c r="F8378" s="1039" t="s">
        <v>1122</v>
      </c>
      <c r="G8378" s="775" t="s">
        <v>4235</v>
      </c>
      <c r="H8378" s="775" t="s">
        <v>4235</v>
      </c>
      <c r="I8378" s="775" t="s">
        <v>4766</v>
      </c>
    </row>
    <row r="8379" spans="1:9">
      <c r="A8379" s="775" t="str">
        <f>Table_wabobpsvr_AzureCalc_AzureCalcRateCard[[#This Row],[ServiceName]]&amp;Table_wabobpsvr_AzureCalc_AzureCalcRateCard[[#This Row],[Price_Level]]&amp;Table_wabobpsvr_AzureCalc_AzureCalcRateCard[[#This Row],[Region]]</f>
        <v>Standard_D2 VM (Non-Windows)MOSP2</v>
      </c>
      <c r="B8379" s="775">
        <v>2</v>
      </c>
      <c r="C8379" s="775" t="s">
        <v>680</v>
      </c>
      <c r="D8379" s="775" t="s">
        <v>606</v>
      </c>
      <c r="E8379" s="775">
        <v>0.13400000000000001</v>
      </c>
      <c r="F8379" s="775" t="s">
        <v>1122</v>
      </c>
      <c r="G8379" s="775" t="s">
        <v>4235</v>
      </c>
      <c r="H8379" s="775" t="s">
        <v>4235</v>
      </c>
      <c r="I8379" s="775" t="s">
        <v>4767</v>
      </c>
    </row>
    <row r="8380" spans="1:9">
      <c r="A8380" s="775" t="str">
        <f>Table_wabobpsvr_AzureCalc_AzureCalcRateCard[[#This Row],[ServiceName]]&amp;Table_wabobpsvr_AzureCalc_AzureCalcRateCard[[#This Row],[Price_Level]]&amp;Table_wabobpsvr_AzureCalc_AzureCalcRateCard[[#This Row],[Region]]</f>
        <v>Standard_D2 VM (Non-Windows)A2</v>
      </c>
      <c r="B8380" s="775">
        <v>2</v>
      </c>
      <c r="C8380" s="775" t="s">
        <v>680</v>
      </c>
      <c r="D8380" s="775" t="s">
        <v>174</v>
      </c>
      <c r="E8380" s="775">
        <v>0.12998000000000001</v>
      </c>
      <c r="F8380" s="775" t="s">
        <v>1122</v>
      </c>
      <c r="G8380" s="775" t="s">
        <v>4235</v>
      </c>
      <c r="H8380" s="775" t="s">
        <v>4235</v>
      </c>
      <c r="I8380" s="775" t="s">
        <v>4767</v>
      </c>
    </row>
    <row r="8381" spans="1:9">
      <c r="A8381" s="775" t="str">
        <f>Table_wabobpsvr_AzureCalc_AzureCalcRateCard[[#This Row],[ServiceName]]&amp;Table_wabobpsvr_AzureCalc_AzureCalcRateCard[[#This Row],[Price_Level]]&amp;Table_wabobpsvr_AzureCalc_AzureCalcRateCard[[#This Row],[Region]]</f>
        <v>Standard_D2 VM (Non-Windows)B2</v>
      </c>
      <c r="B8381" s="775">
        <v>2</v>
      </c>
      <c r="C8381" s="775" t="s">
        <v>680</v>
      </c>
      <c r="D8381" s="775" t="s">
        <v>175</v>
      </c>
      <c r="E8381" s="775">
        <v>0.12595999999999999</v>
      </c>
      <c r="F8381" s="775" t="s">
        <v>1122</v>
      </c>
      <c r="G8381" s="775" t="s">
        <v>4235</v>
      </c>
      <c r="H8381" s="775" t="s">
        <v>4235</v>
      </c>
      <c r="I8381" s="775" t="s">
        <v>4767</v>
      </c>
    </row>
    <row r="8382" spans="1:9">
      <c r="A8382" s="775" t="str">
        <f>Table_wabobpsvr_AzureCalc_AzureCalcRateCard[[#This Row],[ServiceName]]&amp;Table_wabobpsvr_AzureCalc_AzureCalcRateCard[[#This Row],[Price_Level]]&amp;Table_wabobpsvr_AzureCalc_AzureCalcRateCard[[#This Row],[Region]]</f>
        <v>Standard_D2 VM (Non-Windows)C2</v>
      </c>
      <c r="B8382" s="775">
        <v>2</v>
      </c>
      <c r="C8382" s="775" t="s">
        <v>680</v>
      </c>
      <c r="D8382" s="775" t="s">
        <v>177</v>
      </c>
      <c r="E8382" s="775">
        <v>0.12194000000000001</v>
      </c>
      <c r="F8382" s="775" t="s">
        <v>1122</v>
      </c>
      <c r="G8382" s="775" t="s">
        <v>4235</v>
      </c>
      <c r="H8382" s="775" t="s">
        <v>4235</v>
      </c>
      <c r="I8382" s="775" t="s">
        <v>4767</v>
      </c>
    </row>
    <row r="8383" spans="1:9">
      <c r="A8383" s="1039" t="str">
        <f>Table_wabobpsvr_AzureCalc_AzureCalcRateCard[[#This Row],[ServiceName]]&amp;Table_wabobpsvr_AzureCalc_AzureCalcRateCard[[#This Row],[Price_Level]]&amp;Table_wabobpsvr_AzureCalc_AzureCalcRateCard[[#This Row],[Region]]</f>
        <v>Standard_D2 VM (Non-Windows)D2</v>
      </c>
      <c r="B8383" s="1039">
        <v>2</v>
      </c>
      <c r="C8383" s="1039" t="s">
        <v>680</v>
      </c>
      <c r="D8383" s="1039" t="s">
        <v>176</v>
      </c>
      <c r="E8383" s="1039">
        <v>0.11792</v>
      </c>
      <c r="F8383" s="1039" t="s">
        <v>1122</v>
      </c>
      <c r="G8383" s="775" t="s">
        <v>4235</v>
      </c>
      <c r="H8383" s="775" t="s">
        <v>4235</v>
      </c>
      <c r="I8383" s="775" t="s">
        <v>4767</v>
      </c>
    </row>
    <row r="8384" spans="1:9">
      <c r="A8384" s="775" t="str">
        <f>Table_wabobpsvr_AzureCalc_AzureCalcRateCard[[#This Row],[ServiceName]]&amp;Table_wabobpsvr_AzureCalc_AzureCalcRateCard[[#This Row],[Price_Level]]&amp;Table_wabobpsvr_AzureCalc_AzureCalcRateCard[[#This Row],[Region]]</f>
        <v>Standard_D2 VM (Non-Windows)MOSP5</v>
      </c>
      <c r="B8384" s="775">
        <v>5</v>
      </c>
      <c r="C8384" s="775" t="s">
        <v>680</v>
      </c>
      <c r="D8384" s="775" t="s">
        <v>606</v>
      </c>
      <c r="E8384" s="775">
        <v>0.154</v>
      </c>
      <c r="F8384" s="775" t="s">
        <v>1122</v>
      </c>
      <c r="G8384" s="775" t="s">
        <v>4235</v>
      </c>
      <c r="H8384" s="775" t="s">
        <v>4235</v>
      </c>
      <c r="I8384" s="775" t="s">
        <v>4768</v>
      </c>
    </row>
    <row r="8385" spans="1:9">
      <c r="A8385" s="775" t="str">
        <f>Table_wabobpsvr_AzureCalc_AzureCalcRateCard[[#This Row],[ServiceName]]&amp;Table_wabobpsvr_AzureCalc_AzureCalcRateCard[[#This Row],[Price_Level]]&amp;Table_wabobpsvr_AzureCalc_AzureCalcRateCard[[#This Row],[Region]]</f>
        <v>Standard_D2 VM (Non-Windows)A5</v>
      </c>
      <c r="B8385" s="775">
        <v>5</v>
      </c>
      <c r="C8385" s="775" t="s">
        <v>680</v>
      </c>
      <c r="D8385" s="775" t="s">
        <v>174</v>
      </c>
      <c r="E8385" s="775">
        <v>0.14938000000000001</v>
      </c>
      <c r="F8385" s="775" t="s">
        <v>1122</v>
      </c>
      <c r="G8385" s="775" t="s">
        <v>4235</v>
      </c>
      <c r="H8385" s="775" t="s">
        <v>4235</v>
      </c>
      <c r="I8385" s="775" t="s">
        <v>4768</v>
      </c>
    </row>
    <row r="8386" spans="1:9">
      <c r="A8386" s="775" t="str">
        <f>Table_wabobpsvr_AzureCalc_AzureCalcRateCard[[#This Row],[ServiceName]]&amp;Table_wabobpsvr_AzureCalc_AzureCalcRateCard[[#This Row],[Price_Level]]&amp;Table_wabobpsvr_AzureCalc_AzureCalcRateCard[[#This Row],[Region]]</f>
        <v>Standard_D2 VM (Non-Windows)B5</v>
      </c>
      <c r="B8386" s="775">
        <v>5</v>
      </c>
      <c r="C8386" s="775" t="s">
        <v>680</v>
      </c>
      <c r="D8386" s="775" t="s">
        <v>175</v>
      </c>
      <c r="E8386" s="775">
        <v>0.14476</v>
      </c>
      <c r="F8386" s="775" t="s">
        <v>1122</v>
      </c>
      <c r="G8386" s="775" t="s">
        <v>4235</v>
      </c>
      <c r="H8386" s="775" t="s">
        <v>4235</v>
      </c>
      <c r="I8386" s="775" t="s">
        <v>4768</v>
      </c>
    </row>
    <row r="8387" spans="1:9">
      <c r="A8387" s="775" t="str">
        <f>Table_wabobpsvr_AzureCalc_AzureCalcRateCard[[#This Row],[ServiceName]]&amp;Table_wabobpsvr_AzureCalc_AzureCalcRateCard[[#This Row],[Price_Level]]&amp;Table_wabobpsvr_AzureCalc_AzureCalcRateCard[[#This Row],[Region]]</f>
        <v>Standard_D2 VM (Non-Windows)C5</v>
      </c>
      <c r="B8387" s="775">
        <v>5</v>
      </c>
      <c r="C8387" s="775" t="s">
        <v>680</v>
      </c>
      <c r="D8387" s="775" t="s">
        <v>177</v>
      </c>
      <c r="E8387" s="775">
        <v>0.14013999999999999</v>
      </c>
      <c r="F8387" s="775" t="s">
        <v>1122</v>
      </c>
      <c r="G8387" s="775" t="s">
        <v>4235</v>
      </c>
      <c r="H8387" s="775" t="s">
        <v>4235</v>
      </c>
      <c r="I8387" s="775" t="s">
        <v>4768</v>
      </c>
    </row>
    <row r="8388" spans="1:9">
      <c r="A8388" s="1039" t="str">
        <f>Table_wabobpsvr_AzureCalc_AzureCalcRateCard[[#This Row],[ServiceName]]&amp;Table_wabobpsvr_AzureCalc_AzureCalcRateCard[[#This Row],[Price_Level]]&amp;Table_wabobpsvr_AzureCalc_AzureCalcRateCard[[#This Row],[Region]]</f>
        <v>Standard_D2 VM (Non-Windows)D5</v>
      </c>
      <c r="B8388" s="1039">
        <v>5</v>
      </c>
      <c r="C8388" s="1039" t="s">
        <v>680</v>
      </c>
      <c r="D8388" s="1039" t="s">
        <v>176</v>
      </c>
      <c r="E8388" s="1039">
        <v>0.13552</v>
      </c>
      <c r="F8388" s="1039" t="s">
        <v>1122</v>
      </c>
      <c r="G8388" s="775" t="s">
        <v>4235</v>
      </c>
      <c r="H8388" s="775" t="s">
        <v>4235</v>
      </c>
      <c r="I8388" s="775" t="s">
        <v>4768</v>
      </c>
    </row>
    <row r="8389" spans="1:9">
      <c r="A8389" s="775" t="str">
        <f>Table_wabobpsvr_AzureCalc_AzureCalcRateCard[[#This Row],[ServiceName]]&amp;Table_wabobpsvr_AzureCalc_AzureCalcRateCard[[#This Row],[Price_Level]]&amp;Table_wabobpsvr_AzureCalc_AzureCalcRateCard[[#This Row],[Region]]</f>
        <v>Standard_D2 VM (Non-Windows)MOSP1</v>
      </c>
      <c r="B8389" s="775">
        <v>1</v>
      </c>
      <c r="C8389" s="775" t="s">
        <v>680</v>
      </c>
      <c r="D8389" s="775" t="s">
        <v>606</v>
      </c>
      <c r="E8389" s="775">
        <v>0.13400000000000001</v>
      </c>
      <c r="F8389" s="775" t="s">
        <v>1122</v>
      </c>
      <c r="G8389" s="775" t="s">
        <v>4235</v>
      </c>
      <c r="H8389" s="775" t="s">
        <v>4235</v>
      </c>
      <c r="I8389" s="775" t="s">
        <v>4769</v>
      </c>
    </row>
    <row r="8390" spans="1:9">
      <c r="A8390" s="775" t="str">
        <f>Table_wabobpsvr_AzureCalc_AzureCalcRateCard[[#This Row],[ServiceName]]&amp;Table_wabobpsvr_AzureCalc_AzureCalcRateCard[[#This Row],[Price_Level]]&amp;Table_wabobpsvr_AzureCalc_AzureCalcRateCard[[#This Row],[Region]]</f>
        <v>Standard_D2 VM (Non-Windows)A1</v>
      </c>
      <c r="B8390" s="775">
        <v>1</v>
      </c>
      <c r="C8390" s="775" t="s">
        <v>680</v>
      </c>
      <c r="D8390" s="775" t="s">
        <v>174</v>
      </c>
      <c r="E8390" s="775">
        <v>0.12998000000000001</v>
      </c>
      <c r="F8390" s="775" t="s">
        <v>1122</v>
      </c>
      <c r="G8390" s="775" t="s">
        <v>4235</v>
      </c>
      <c r="H8390" s="775" t="s">
        <v>4235</v>
      </c>
      <c r="I8390" s="775" t="s">
        <v>4769</v>
      </c>
    </row>
    <row r="8391" spans="1:9">
      <c r="A8391" s="775" t="str">
        <f>Table_wabobpsvr_AzureCalc_AzureCalcRateCard[[#This Row],[ServiceName]]&amp;Table_wabobpsvr_AzureCalc_AzureCalcRateCard[[#This Row],[Price_Level]]&amp;Table_wabobpsvr_AzureCalc_AzureCalcRateCard[[#This Row],[Region]]</f>
        <v>Standard_D2 VM (Non-Windows)B1</v>
      </c>
      <c r="B8391" s="775">
        <v>1</v>
      </c>
      <c r="C8391" s="775" t="s">
        <v>680</v>
      </c>
      <c r="D8391" s="775" t="s">
        <v>175</v>
      </c>
      <c r="E8391" s="775">
        <v>0.12595999999999999</v>
      </c>
      <c r="F8391" s="775" t="s">
        <v>1122</v>
      </c>
      <c r="G8391" s="775" t="s">
        <v>4235</v>
      </c>
      <c r="H8391" s="775" t="s">
        <v>4235</v>
      </c>
      <c r="I8391" s="775" t="s">
        <v>4769</v>
      </c>
    </row>
    <row r="8392" spans="1:9">
      <c r="A8392" s="775" t="str">
        <f>Table_wabobpsvr_AzureCalc_AzureCalcRateCard[[#This Row],[ServiceName]]&amp;Table_wabobpsvr_AzureCalc_AzureCalcRateCard[[#This Row],[Price_Level]]&amp;Table_wabobpsvr_AzureCalc_AzureCalcRateCard[[#This Row],[Region]]</f>
        <v>Basic_D12 VM (Windows)C7</v>
      </c>
      <c r="B8392" s="775">
        <v>7</v>
      </c>
      <c r="C8392" s="775" t="s">
        <v>680</v>
      </c>
      <c r="D8392" s="775" t="s">
        <v>177</v>
      </c>
      <c r="E8392" s="775">
        <v>0.54600000000000004</v>
      </c>
      <c r="F8392" s="775" t="s">
        <v>1091</v>
      </c>
      <c r="G8392" s="775" t="s">
        <v>4235</v>
      </c>
      <c r="H8392" s="775" t="s">
        <v>4235</v>
      </c>
      <c r="I8392" s="775" t="s">
        <v>4770</v>
      </c>
    </row>
    <row r="8393" spans="1:9">
      <c r="A8393" s="775" t="str">
        <f>Table_wabobpsvr_AzureCalc_AzureCalcRateCard[[#This Row],[ServiceName]]&amp;Table_wabobpsvr_AzureCalc_AzureCalcRateCard[[#This Row],[Price_Level]]&amp;Table_wabobpsvr_AzureCalc_AzureCalcRateCard[[#This Row],[Region]]</f>
        <v>Basic_D12 VM (Windows)D7</v>
      </c>
      <c r="B8393" s="775">
        <v>7</v>
      </c>
      <c r="C8393" s="775" t="s">
        <v>680</v>
      </c>
      <c r="D8393" s="775" t="s">
        <v>176</v>
      </c>
      <c r="E8393" s="775">
        <v>0.52800000000000002</v>
      </c>
      <c r="F8393" s="775" t="s">
        <v>1091</v>
      </c>
      <c r="G8393" s="775" t="s">
        <v>4235</v>
      </c>
      <c r="H8393" s="775" t="s">
        <v>4235</v>
      </c>
      <c r="I8393" s="775" t="s">
        <v>4770</v>
      </c>
    </row>
    <row r="8394" spans="1:9">
      <c r="A8394" s="775" t="str">
        <f>Table_wabobpsvr_AzureCalc_AzureCalcRateCard[[#This Row],[ServiceName]]&amp;Table_wabobpsvr_AzureCalc_AzureCalcRateCard[[#This Row],[Price_Level]]&amp;Table_wabobpsvr_AzureCalc_AzureCalcRateCard[[#This Row],[Region]]</f>
        <v>Basic_D12 VM (Windows)MOSP8</v>
      </c>
      <c r="B8394" s="775">
        <v>8</v>
      </c>
      <c r="C8394" s="775" t="s">
        <v>680</v>
      </c>
      <c r="D8394" s="775" t="s">
        <v>606</v>
      </c>
      <c r="E8394" s="775">
        <v>0.69</v>
      </c>
      <c r="F8394" s="775" t="s">
        <v>1091</v>
      </c>
      <c r="G8394" s="775" t="s">
        <v>4235</v>
      </c>
      <c r="H8394" s="775" t="s">
        <v>4235</v>
      </c>
      <c r="I8394" s="775" t="s">
        <v>4771</v>
      </c>
    </row>
    <row r="8395" spans="1:9">
      <c r="A8395" s="1039" t="str">
        <f>Table_wabobpsvr_AzureCalc_AzureCalcRateCard[[#This Row],[ServiceName]]&amp;Table_wabobpsvr_AzureCalc_AzureCalcRateCard[[#This Row],[Price_Level]]&amp;Table_wabobpsvr_AzureCalc_AzureCalcRateCard[[#This Row],[Region]]</f>
        <v>Basic_D12 VM (Windows)A8</v>
      </c>
      <c r="B8395" s="1039">
        <v>8</v>
      </c>
      <c r="C8395" s="1039" t="s">
        <v>680</v>
      </c>
      <c r="D8395" s="1039" t="s">
        <v>174</v>
      </c>
      <c r="E8395" s="1039">
        <v>0.66930000000000001</v>
      </c>
      <c r="F8395" s="1039" t="s">
        <v>1091</v>
      </c>
      <c r="G8395" s="775" t="s">
        <v>4235</v>
      </c>
      <c r="H8395" s="775" t="s">
        <v>4235</v>
      </c>
      <c r="I8395" s="775" t="s">
        <v>4771</v>
      </c>
    </row>
    <row r="8396" spans="1:9">
      <c r="A8396" s="775" t="str">
        <f>Table_wabobpsvr_AzureCalc_AzureCalcRateCard[[#This Row],[ServiceName]]&amp;Table_wabobpsvr_AzureCalc_AzureCalcRateCard[[#This Row],[Price_Level]]&amp;Table_wabobpsvr_AzureCalc_AzureCalcRateCard[[#This Row],[Region]]</f>
        <v>Basic_D12 VM (Windows)B8</v>
      </c>
      <c r="B8396" s="775">
        <v>8</v>
      </c>
      <c r="C8396" s="775" t="s">
        <v>680</v>
      </c>
      <c r="D8396" s="775" t="s">
        <v>175</v>
      </c>
      <c r="E8396" s="775">
        <v>0.64859999999999995</v>
      </c>
      <c r="F8396" s="775" t="s">
        <v>1091</v>
      </c>
      <c r="G8396" s="775" t="s">
        <v>4235</v>
      </c>
      <c r="H8396" s="775" t="s">
        <v>4235</v>
      </c>
      <c r="I8396" s="775" t="s">
        <v>4771</v>
      </c>
    </row>
    <row r="8397" spans="1:9">
      <c r="A8397" s="775" t="str">
        <f>Table_wabobpsvr_AzureCalc_AzureCalcRateCard[[#This Row],[ServiceName]]&amp;Table_wabobpsvr_AzureCalc_AzureCalcRateCard[[#This Row],[Price_Level]]&amp;Table_wabobpsvr_AzureCalc_AzureCalcRateCard[[#This Row],[Region]]</f>
        <v>Basic_D12 VM (Windows)C8</v>
      </c>
      <c r="B8397" s="775">
        <v>8</v>
      </c>
      <c r="C8397" s="775" t="s">
        <v>680</v>
      </c>
      <c r="D8397" s="775" t="s">
        <v>177</v>
      </c>
      <c r="E8397" s="775">
        <v>0.62790000000000001</v>
      </c>
      <c r="F8397" s="775" t="s">
        <v>1091</v>
      </c>
      <c r="G8397" s="775" t="s">
        <v>4235</v>
      </c>
      <c r="H8397" s="775" t="s">
        <v>4235</v>
      </c>
      <c r="I8397" s="775" t="s">
        <v>4771</v>
      </c>
    </row>
    <row r="8398" spans="1:9">
      <c r="A8398" s="775" t="str">
        <f>Table_wabobpsvr_AzureCalc_AzureCalcRateCard[[#This Row],[ServiceName]]&amp;Table_wabobpsvr_AzureCalc_AzureCalcRateCard[[#This Row],[Price_Level]]&amp;Table_wabobpsvr_AzureCalc_AzureCalcRateCard[[#This Row],[Region]]</f>
        <v>Basic_D12 VM (Windows)D8</v>
      </c>
      <c r="B8398" s="775">
        <v>8</v>
      </c>
      <c r="C8398" s="775" t="s">
        <v>680</v>
      </c>
      <c r="D8398" s="775" t="s">
        <v>176</v>
      </c>
      <c r="E8398" s="775">
        <v>0.60719999999999996</v>
      </c>
      <c r="F8398" s="775" t="s">
        <v>1091</v>
      </c>
      <c r="G8398" s="775" t="s">
        <v>4235</v>
      </c>
      <c r="H8398" s="775" t="s">
        <v>4235</v>
      </c>
      <c r="I8398" s="775" t="s">
        <v>4771</v>
      </c>
    </row>
    <row r="8399" spans="1:9">
      <c r="A8399" s="775" t="str">
        <f>Table_wabobpsvr_AzureCalc_AzureCalcRateCard[[#This Row],[ServiceName]]&amp;Table_wabobpsvr_AzureCalc_AzureCalcRateCard[[#This Row],[Price_Level]]&amp;Table_wabobpsvr_AzureCalc_AzureCalcRateCard[[#This Row],[Region]]</f>
        <v>Basic_D12 VM (Windows)MOSP11</v>
      </c>
      <c r="B8399" s="775">
        <v>11</v>
      </c>
      <c r="C8399" s="775" t="s">
        <v>680</v>
      </c>
      <c r="D8399" s="775" t="s">
        <v>606</v>
      </c>
      <c r="E8399" s="775">
        <v>0.71399999999999997</v>
      </c>
      <c r="F8399" s="775" t="s">
        <v>1091</v>
      </c>
      <c r="G8399" s="775" t="s">
        <v>4235</v>
      </c>
      <c r="H8399" s="775" t="s">
        <v>4235</v>
      </c>
      <c r="I8399" s="775" t="s">
        <v>4772</v>
      </c>
    </row>
    <row r="8400" spans="1:9">
      <c r="A8400" s="775" t="str">
        <f>Table_wabobpsvr_AzureCalc_AzureCalcRateCard[[#This Row],[ServiceName]]&amp;Table_wabobpsvr_AzureCalc_AzureCalcRateCard[[#This Row],[Price_Level]]&amp;Table_wabobpsvr_AzureCalc_AzureCalcRateCard[[#This Row],[Region]]</f>
        <v>Basic_D12 VM (Windows)A11</v>
      </c>
      <c r="B8400" s="775">
        <v>11</v>
      </c>
      <c r="C8400" s="775" t="s">
        <v>680</v>
      </c>
      <c r="D8400" s="775" t="s">
        <v>174</v>
      </c>
      <c r="E8400" s="775">
        <v>0.69257999999999997</v>
      </c>
      <c r="F8400" s="775" t="s">
        <v>1091</v>
      </c>
      <c r="G8400" s="775" t="s">
        <v>4235</v>
      </c>
      <c r="H8400" s="775" t="s">
        <v>4235</v>
      </c>
      <c r="I8400" s="775" t="s">
        <v>4772</v>
      </c>
    </row>
    <row r="8401" spans="1:9">
      <c r="A8401" s="775" t="str">
        <f>Table_wabobpsvr_AzureCalc_AzureCalcRateCard[[#This Row],[ServiceName]]&amp;Table_wabobpsvr_AzureCalc_AzureCalcRateCard[[#This Row],[Price_Level]]&amp;Table_wabobpsvr_AzureCalc_AzureCalcRateCard[[#This Row],[Region]]</f>
        <v>Basic_D12 VM (Windows)B11</v>
      </c>
      <c r="B8401" s="775">
        <v>11</v>
      </c>
      <c r="C8401" s="775" t="s">
        <v>680</v>
      </c>
      <c r="D8401" s="775" t="s">
        <v>175</v>
      </c>
      <c r="E8401" s="775">
        <v>0.67115999999999998</v>
      </c>
      <c r="F8401" s="775" t="s">
        <v>1091</v>
      </c>
      <c r="G8401" s="775" t="s">
        <v>4235</v>
      </c>
      <c r="H8401" s="775" t="s">
        <v>4235</v>
      </c>
      <c r="I8401" s="775" t="s">
        <v>4772</v>
      </c>
    </row>
    <row r="8402" spans="1:9">
      <c r="A8402" s="775" t="str">
        <f>Table_wabobpsvr_AzureCalc_AzureCalcRateCard[[#This Row],[ServiceName]]&amp;Table_wabobpsvr_AzureCalc_AzureCalcRateCard[[#This Row],[Price_Level]]&amp;Table_wabobpsvr_AzureCalc_AzureCalcRateCard[[#This Row],[Region]]</f>
        <v>Basic_D12 VM (Windows)C11</v>
      </c>
      <c r="B8402" s="775">
        <v>11</v>
      </c>
      <c r="C8402" s="775" t="s">
        <v>680</v>
      </c>
      <c r="D8402" s="775" t="s">
        <v>177</v>
      </c>
      <c r="E8402" s="775">
        <v>0.64973999999999998</v>
      </c>
      <c r="F8402" s="775" t="s">
        <v>1091</v>
      </c>
      <c r="G8402" s="775" t="s">
        <v>4235</v>
      </c>
      <c r="H8402" s="775" t="s">
        <v>4235</v>
      </c>
      <c r="I8402" s="775" t="s">
        <v>4772</v>
      </c>
    </row>
    <row r="8403" spans="1:9">
      <c r="A8403" s="775" t="str">
        <f>Table_wabobpsvr_AzureCalc_AzureCalcRateCard[[#This Row],[ServiceName]]&amp;Table_wabobpsvr_AzureCalc_AzureCalcRateCard[[#This Row],[Price_Level]]&amp;Table_wabobpsvr_AzureCalc_AzureCalcRateCard[[#This Row],[Region]]</f>
        <v>Basic_D12 VM (Windows)D11</v>
      </c>
      <c r="B8403" s="775">
        <v>11</v>
      </c>
      <c r="C8403" s="775" t="s">
        <v>680</v>
      </c>
      <c r="D8403" s="775" t="s">
        <v>176</v>
      </c>
      <c r="E8403" s="775">
        <v>0.62831999999999999</v>
      </c>
      <c r="F8403" s="775" t="s">
        <v>1091</v>
      </c>
      <c r="G8403" s="775" t="s">
        <v>4235</v>
      </c>
      <c r="H8403" s="775" t="s">
        <v>4235</v>
      </c>
      <c r="I8403" s="775" t="s">
        <v>4772</v>
      </c>
    </row>
    <row r="8404" spans="1:9">
      <c r="A8404" s="775" t="str">
        <f>Table_wabobpsvr_AzureCalc_AzureCalcRateCard[[#This Row],[ServiceName]]&amp;Table_wabobpsvr_AzureCalc_AzureCalcRateCard[[#This Row],[Price_Level]]&amp;Table_wabobpsvr_AzureCalc_AzureCalcRateCard[[#This Row],[Region]]</f>
        <v>Basic_D12 VM (Windows)MOSP12</v>
      </c>
      <c r="B8404" s="775">
        <v>12</v>
      </c>
      <c r="C8404" s="775" t="s">
        <v>680</v>
      </c>
      <c r="D8404" s="775" t="s">
        <v>606</v>
      </c>
      <c r="E8404" s="775">
        <v>0.62</v>
      </c>
      <c r="F8404" s="775" t="s">
        <v>1091</v>
      </c>
      <c r="G8404" s="775" t="s">
        <v>4235</v>
      </c>
      <c r="H8404" s="775" t="s">
        <v>4235</v>
      </c>
      <c r="I8404" s="775" t="s">
        <v>4773</v>
      </c>
    </row>
    <row r="8405" spans="1:9">
      <c r="A8405" s="775" t="str">
        <f>Table_wabobpsvr_AzureCalc_AzureCalcRateCard[[#This Row],[ServiceName]]&amp;Table_wabobpsvr_AzureCalc_AzureCalcRateCard[[#This Row],[Price_Level]]&amp;Table_wabobpsvr_AzureCalc_AzureCalcRateCard[[#This Row],[Region]]</f>
        <v>Basic_D12 VM (Windows)A12</v>
      </c>
      <c r="B8405" s="775">
        <v>12</v>
      </c>
      <c r="C8405" s="775" t="s">
        <v>680</v>
      </c>
      <c r="D8405" s="775" t="s">
        <v>174</v>
      </c>
      <c r="E8405" s="775">
        <v>0.60140000000000005</v>
      </c>
      <c r="F8405" s="775" t="s">
        <v>1091</v>
      </c>
      <c r="G8405" s="775" t="s">
        <v>4235</v>
      </c>
      <c r="H8405" s="775" t="s">
        <v>4235</v>
      </c>
      <c r="I8405" s="775" t="s">
        <v>4773</v>
      </c>
    </row>
    <row r="8406" spans="1:9">
      <c r="A8406" s="775" t="str">
        <f>Table_wabobpsvr_AzureCalc_AzureCalcRateCard[[#This Row],[ServiceName]]&amp;Table_wabobpsvr_AzureCalc_AzureCalcRateCard[[#This Row],[Price_Level]]&amp;Table_wabobpsvr_AzureCalc_AzureCalcRateCard[[#This Row],[Region]]</f>
        <v>Basic_D12 VM (Windows)B12</v>
      </c>
      <c r="B8406" s="775">
        <v>12</v>
      </c>
      <c r="C8406" s="775" t="s">
        <v>680</v>
      </c>
      <c r="D8406" s="775" t="s">
        <v>175</v>
      </c>
      <c r="E8406" s="775">
        <v>0.58279999999999998</v>
      </c>
      <c r="F8406" s="775" t="s">
        <v>1091</v>
      </c>
      <c r="G8406" s="775" t="s">
        <v>4235</v>
      </c>
      <c r="H8406" s="775" t="s">
        <v>4235</v>
      </c>
      <c r="I8406" s="775" t="s">
        <v>4773</v>
      </c>
    </row>
    <row r="8407" spans="1:9">
      <c r="A8407" s="775" t="str">
        <f>Table_wabobpsvr_AzureCalc_AzureCalcRateCard[[#This Row],[ServiceName]]&amp;Table_wabobpsvr_AzureCalc_AzureCalcRateCard[[#This Row],[Price_Level]]&amp;Table_wabobpsvr_AzureCalc_AzureCalcRateCard[[#This Row],[Region]]</f>
        <v>Basic_D12 VM (Windows)C12</v>
      </c>
      <c r="B8407" s="775">
        <v>12</v>
      </c>
      <c r="C8407" s="775" t="s">
        <v>680</v>
      </c>
      <c r="D8407" s="775" t="s">
        <v>177</v>
      </c>
      <c r="E8407" s="775">
        <v>0.56420000000000003</v>
      </c>
      <c r="F8407" s="775" t="s">
        <v>1091</v>
      </c>
      <c r="G8407" s="775" t="s">
        <v>4235</v>
      </c>
      <c r="H8407" s="775" t="s">
        <v>4235</v>
      </c>
      <c r="I8407" s="775" t="s">
        <v>4773</v>
      </c>
    </row>
    <row r="8408" spans="1:9">
      <c r="A8408" s="775" t="str">
        <f>Table_wabobpsvr_AzureCalc_AzureCalcRateCard[[#This Row],[ServiceName]]&amp;Table_wabobpsvr_AzureCalc_AzureCalcRateCard[[#This Row],[Price_Level]]&amp;Table_wabobpsvr_AzureCalc_AzureCalcRateCard[[#This Row],[Region]]</f>
        <v>Basic_D12 VM (Windows)D12</v>
      </c>
      <c r="B8408" s="775">
        <v>12</v>
      </c>
      <c r="C8408" s="775" t="s">
        <v>680</v>
      </c>
      <c r="D8408" s="775" t="s">
        <v>176</v>
      </c>
      <c r="E8408" s="775">
        <v>0.54559999999999997</v>
      </c>
      <c r="F8408" s="775" t="s">
        <v>1091</v>
      </c>
      <c r="G8408" s="775" t="s">
        <v>4235</v>
      </c>
      <c r="H8408" s="775" t="s">
        <v>4235</v>
      </c>
      <c r="I8408" s="775" t="s">
        <v>4773</v>
      </c>
    </row>
    <row r="8409" spans="1:9">
      <c r="A8409" s="775" t="str">
        <f>Table_wabobpsvr_AzureCalc_AzureCalcRateCard[[#This Row],[ServiceName]]&amp;Table_wabobpsvr_AzureCalc_AzureCalcRateCard[[#This Row],[Price_Level]]&amp;Table_wabobpsvr_AzureCalc_AzureCalcRateCard[[#This Row],[Region]]</f>
        <v>Basic_D12 VM (Windows)MOSP3</v>
      </c>
      <c r="B8409" s="775">
        <v>3</v>
      </c>
      <c r="C8409" s="775" t="s">
        <v>680</v>
      </c>
      <c r="D8409" s="775" t="s">
        <v>606</v>
      </c>
      <c r="E8409" s="775">
        <v>0.66</v>
      </c>
      <c r="F8409" s="775" t="s">
        <v>1091</v>
      </c>
      <c r="G8409" s="775" t="s">
        <v>4235</v>
      </c>
      <c r="H8409" s="775" t="s">
        <v>4235</v>
      </c>
      <c r="I8409" s="775" t="s">
        <v>4774</v>
      </c>
    </row>
    <row r="8410" spans="1:9">
      <c r="A8410" s="775" t="str">
        <f>Table_wabobpsvr_AzureCalc_AzureCalcRateCard[[#This Row],[ServiceName]]&amp;Table_wabobpsvr_AzureCalc_AzureCalcRateCard[[#This Row],[Price_Level]]&amp;Table_wabobpsvr_AzureCalc_AzureCalcRateCard[[#This Row],[Region]]</f>
        <v>Basic_D12 VM (Windows)A3</v>
      </c>
      <c r="B8410" s="775">
        <v>3</v>
      </c>
      <c r="C8410" s="775" t="s">
        <v>680</v>
      </c>
      <c r="D8410" s="775" t="s">
        <v>174</v>
      </c>
      <c r="E8410" s="775">
        <v>0.64019999999999999</v>
      </c>
      <c r="F8410" s="775" t="s">
        <v>1091</v>
      </c>
      <c r="G8410" s="775" t="s">
        <v>4235</v>
      </c>
      <c r="H8410" s="775" t="s">
        <v>4235</v>
      </c>
      <c r="I8410" s="775" t="s">
        <v>4774</v>
      </c>
    </row>
    <row r="8411" spans="1:9">
      <c r="A8411" s="775" t="str">
        <f>Table_wabobpsvr_AzureCalc_AzureCalcRateCard[[#This Row],[ServiceName]]&amp;Table_wabobpsvr_AzureCalc_AzureCalcRateCard[[#This Row],[Price_Level]]&amp;Table_wabobpsvr_AzureCalc_AzureCalcRateCard[[#This Row],[Region]]</f>
        <v>Basic_D12 VM (Windows)B3</v>
      </c>
      <c r="B8411" s="775">
        <v>3</v>
      </c>
      <c r="C8411" s="775" t="s">
        <v>680</v>
      </c>
      <c r="D8411" s="775" t="s">
        <v>175</v>
      </c>
      <c r="E8411" s="775">
        <v>0.62039999999999995</v>
      </c>
      <c r="F8411" s="775" t="s">
        <v>1091</v>
      </c>
      <c r="G8411" s="775" t="s">
        <v>4235</v>
      </c>
      <c r="H8411" s="775" t="s">
        <v>4235</v>
      </c>
      <c r="I8411" s="775" t="s">
        <v>4774</v>
      </c>
    </row>
    <row r="8412" spans="1:9">
      <c r="A8412" s="775" t="str">
        <f>Table_wabobpsvr_AzureCalc_AzureCalcRateCard[[#This Row],[ServiceName]]&amp;Table_wabobpsvr_AzureCalc_AzureCalcRateCard[[#This Row],[Price_Level]]&amp;Table_wabobpsvr_AzureCalc_AzureCalcRateCard[[#This Row],[Region]]</f>
        <v>Basic_D12 VM (Windows)C3</v>
      </c>
      <c r="B8412" s="775">
        <v>3</v>
      </c>
      <c r="C8412" s="775" t="s">
        <v>680</v>
      </c>
      <c r="D8412" s="775" t="s">
        <v>177</v>
      </c>
      <c r="E8412" s="775">
        <v>0.60060000000000002</v>
      </c>
      <c r="F8412" s="775" t="s">
        <v>1091</v>
      </c>
      <c r="G8412" s="775" t="s">
        <v>4235</v>
      </c>
      <c r="H8412" s="775" t="s">
        <v>4235</v>
      </c>
      <c r="I8412" s="775" t="s">
        <v>4774</v>
      </c>
    </row>
    <row r="8413" spans="1:9">
      <c r="A8413" s="775" t="str">
        <f>Table_wabobpsvr_AzureCalc_AzureCalcRateCard[[#This Row],[ServiceName]]&amp;Table_wabobpsvr_AzureCalc_AzureCalcRateCard[[#This Row],[Price_Level]]&amp;Table_wabobpsvr_AzureCalc_AzureCalcRateCard[[#This Row],[Region]]</f>
        <v>Basic_D12 VM (Windows)D3</v>
      </c>
      <c r="B8413" s="775">
        <v>3</v>
      </c>
      <c r="C8413" s="775" t="s">
        <v>680</v>
      </c>
      <c r="D8413" s="775" t="s">
        <v>176</v>
      </c>
      <c r="E8413" s="775">
        <v>0.58079999999999998</v>
      </c>
      <c r="F8413" s="775" t="s">
        <v>1091</v>
      </c>
      <c r="G8413" s="775" t="s">
        <v>4235</v>
      </c>
      <c r="H8413" s="775" t="s">
        <v>4235</v>
      </c>
      <c r="I8413" s="775" t="s">
        <v>4774</v>
      </c>
    </row>
    <row r="8414" spans="1:9">
      <c r="A8414" s="775" t="str">
        <f>Table_wabobpsvr_AzureCalc_AzureCalcRateCard[[#This Row],[ServiceName]]&amp;Table_wabobpsvr_AzureCalc_AzureCalcRateCard[[#This Row],[Price_Level]]&amp;Table_wabobpsvr_AzureCalc_AzureCalcRateCard[[#This Row],[Region]]</f>
        <v>Basic_D12 VM (Windows)MOSP6</v>
      </c>
      <c r="B8414" s="775">
        <v>6</v>
      </c>
      <c r="C8414" s="775" t="s">
        <v>680</v>
      </c>
      <c r="D8414" s="775" t="s">
        <v>606</v>
      </c>
      <c r="E8414" s="775">
        <v>0.66</v>
      </c>
      <c r="F8414" s="775" t="s">
        <v>1091</v>
      </c>
      <c r="G8414" s="775" t="s">
        <v>4235</v>
      </c>
      <c r="H8414" s="775" t="s">
        <v>4235</v>
      </c>
      <c r="I8414" s="775" t="s">
        <v>4775</v>
      </c>
    </row>
    <row r="8415" spans="1:9">
      <c r="A8415" s="775" t="str">
        <f>Table_wabobpsvr_AzureCalc_AzureCalcRateCard[[#This Row],[ServiceName]]&amp;Table_wabobpsvr_AzureCalc_AzureCalcRateCard[[#This Row],[Price_Level]]&amp;Table_wabobpsvr_AzureCalc_AzureCalcRateCard[[#This Row],[Region]]</f>
        <v>Basic_D12 VM (Windows)A6</v>
      </c>
      <c r="B8415" s="775">
        <v>6</v>
      </c>
      <c r="C8415" s="775" t="s">
        <v>680</v>
      </c>
      <c r="D8415" s="775" t="s">
        <v>174</v>
      </c>
      <c r="E8415" s="775">
        <v>0.64019999999999999</v>
      </c>
      <c r="F8415" s="775" t="s">
        <v>1091</v>
      </c>
      <c r="G8415" s="775" t="s">
        <v>4235</v>
      </c>
      <c r="H8415" s="775" t="s">
        <v>4235</v>
      </c>
      <c r="I8415" s="775" t="s">
        <v>4775</v>
      </c>
    </row>
    <row r="8416" spans="1:9">
      <c r="A8416" s="775" t="str">
        <f>Table_wabobpsvr_AzureCalc_AzureCalcRateCard[[#This Row],[ServiceName]]&amp;Table_wabobpsvr_AzureCalc_AzureCalcRateCard[[#This Row],[Price_Level]]&amp;Table_wabobpsvr_AzureCalc_AzureCalcRateCard[[#This Row],[Region]]</f>
        <v>Basic_D12 VM (Windows)B6</v>
      </c>
      <c r="B8416" s="775">
        <v>6</v>
      </c>
      <c r="C8416" s="775" t="s">
        <v>680</v>
      </c>
      <c r="D8416" s="775" t="s">
        <v>175</v>
      </c>
      <c r="E8416" s="775">
        <v>0.62039999999999995</v>
      </c>
      <c r="F8416" s="775" t="s">
        <v>1091</v>
      </c>
      <c r="G8416" s="775" t="s">
        <v>4235</v>
      </c>
      <c r="H8416" s="775" t="s">
        <v>4235</v>
      </c>
      <c r="I8416" s="775" t="s">
        <v>4775</v>
      </c>
    </row>
    <row r="8417" spans="1:9">
      <c r="A8417" s="775" t="str">
        <f>Table_wabobpsvr_AzureCalc_AzureCalcRateCard[[#This Row],[ServiceName]]&amp;Table_wabobpsvr_AzureCalc_AzureCalcRateCard[[#This Row],[Price_Level]]&amp;Table_wabobpsvr_AzureCalc_AzureCalcRateCard[[#This Row],[Region]]</f>
        <v>Basic_D12 VM (Windows)B5</v>
      </c>
      <c r="B8417" s="775">
        <v>5</v>
      </c>
      <c r="C8417" s="775" t="s">
        <v>680</v>
      </c>
      <c r="D8417" s="775" t="s">
        <v>175</v>
      </c>
      <c r="E8417" s="775">
        <v>0.62039999999999995</v>
      </c>
      <c r="F8417" s="775" t="s">
        <v>1091</v>
      </c>
      <c r="G8417" s="775" t="s">
        <v>4235</v>
      </c>
      <c r="H8417" s="775" t="s">
        <v>4235</v>
      </c>
      <c r="I8417" s="775" t="s">
        <v>4776</v>
      </c>
    </row>
    <row r="8418" spans="1:9">
      <c r="A8418" s="775" t="str">
        <f>Table_wabobpsvr_AzureCalc_AzureCalcRateCard[[#This Row],[ServiceName]]&amp;Table_wabobpsvr_AzureCalc_AzureCalcRateCard[[#This Row],[Price_Level]]&amp;Table_wabobpsvr_AzureCalc_AzureCalcRateCard[[#This Row],[Region]]</f>
        <v>Basic_D12 VM (Windows)C5</v>
      </c>
      <c r="B8418" s="775">
        <v>5</v>
      </c>
      <c r="C8418" s="775" t="s">
        <v>680</v>
      </c>
      <c r="D8418" s="775" t="s">
        <v>177</v>
      </c>
      <c r="E8418" s="775">
        <v>0.60060000000000002</v>
      </c>
      <c r="F8418" s="775" t="s">
        <v>1091</v>
      </c>
      <c r="G8418" s="775" t="s">
        <v>4235</v>
      </c>
      <c r="H8418" s="775" t="s">
        <v>4235</v>
      </c>
      <c r="I8418" s="775" t="s">
        <v>4776</v>
      </c>
    </row>
    <row r="8419" spans="1:9">
      <c r="A8419" s="775" t="str">
        <f>Table_wabobpsvr_AzureCalc_AzureCalcRateCard[[#This Row],[ServiceName]]&amp;Table_wabobpsvr_AzureCalc_AzureCalcRateCard[[#This Row],[Price_Level]]&amp;Table_wabobpsvr_AzureCalc_AzureCalcRateCard[[#This Row],[Region]]</f>
        <v>Basic_D12 VM (Windows)D5</v>
      </c>
      <c r="B8419" s="775">
        <v>5</v>
      </c>
      <c r="C8419" s="775" t="s">
        <v>680</v>
      </c>
      <c r="D8419" s="775" t="s">
        <v>176</v>
      </c>
      <c r="E8419" s="775">
        <v>0.58079999999999998</v>
      </c>
      <c r="F8419" s="775" t="s">
        <v>1091</v>
      </c>
      <c r="G8419" s="775" t="s">
        <v>4235</v>
      </c>
      <c r="H8419" s="775" t="s">
        <v>4235</v>
      </c>
      <c r="I8419" s="775" t="s">
        <v>4776</v>
      </c>
    </row>
    <row r="8420" spans="1:9">
      <c r="A8420" s="775" t="str">
        <f>Table_wabobpsvr_AzureCalc_AzureCalcRateCard[[#This Row],[ServiceName]]&amp;Table_wabobpsvr_AzureCalc_AzureCalcRateCard[[#This Row],[Price_Level]]&amp;Table_wabobpsvr_AzureCalc_AzureCalcRateCard[[#This Row],[Region]]</f>
        <v>Basic_D12 VM (Windows)MOSP1</v>
      </c>
      <c r="B8420" s="775">
        <v>1</v>
      </c>
      <c r="C8420" s="775" t="s">
        <v>680</v>
      </c>
      <c r="D8420" s="775" t="s">
        <v>606</v>
      </c>
      <c r="E8420" s="775">
        <v>0.6</v>
      </c>
      <c r="F8420" s="775" t="s">
        <v>1091</v>
      </c>
      <c r="G8420" s="775" t="s">
        <v>4235</v>
      </c>
      <c r="H8420" s="775" t="s">
        <v>4235</v>
      </c>
      <c r="I8420" s="775" t="s">
        <v>4777</v>
      </c>
    </row>
    <row r="8421" spans="1:9">
      <c r="A8421" s="775" t="str">
        <f>Table_wabobpsvr_AzureCalc_AzureCalcRateCard[[#This Row],[ServiceName]]&amp;Table_wabobpsvr_AzureCalc_AzureCalcRateCard[[#This Row],[Price_Level]]&amp;Table_wabobpsvr_AzureCalc_AzureCalcRateCard[[#This Row],[Region]]</f>
        <v>Basic_D12 VM (Windows)A1</v>
      </c>
      <c r="B8421" s="775">
        <v>1</v>
      </c>
      <c r="C8421" s="775" t="s">
        <v>680</v>
      </c>
      <c r="D8421" s="775" t="s">
        <v>174</v>
      </c>
      <c r="E8421" s="775">
        <v>0.58199999999999996</v>
      </c>
      <c r="F8421" s="775" t="s">
        <v>1091</v>
      </c>
      <c r="G8421" s="775" t="s">
        <v>4235</v>
      </c>
      <c r="H8421" s="775" t="s">
        <v>4235</v>
      </c>
      <c r="I8421" s="775" t="s">
        <v>4777</v>
      </c>
    </row>
    <row r="8422" spans="1:9">
      <c r="A8422" s="775" t="str">
        <f>Table_wabobpsvr_AzureCalc_AzureCalcRateCard[[#This Row],[ServiceName]]&amp;Table_wabobpsvr_AzureCalc_AzureCalcRateCard[[#This Row],[Price_Level]]&amp;Table_wabobpsvr_AzureCalc_AzureCalcRateCard[[#This Row],[Region]]</f>
        <v>Basic_D12 VM (Windows)B1</v>
      </c>
      <c r="B8422" s="775">
        <v>1</v>
      </c>
      <c r="C8422" s="775" t="s">
        <v>680</v>
      </c>
      <c r="D8422" s="775" t="s">
        <v>175</v>
      </c>
      <c r="E8422" s="775">
        <v>0.56399999999999995</v>
      </c>
      <c r="F8422" s="775" t="s">
        <v>1091</v>
      </c>
      <c r="G8422" s="775" t="s">
        <v>4235</v>
      </c>
      <c r="H8422" s="775" t="s">
        <v>4235</v>
      </c>
      <c r="I8422" s="775" t="s">
        <v>4777</v>
      </c>
    </row>
    <row r="8423" spans="1:9">
      <c r="A8423" s="775" t="str">
        <f>Table_wabobpsvr_AzureCalc_AzureCalcRateCard[[#This Row],[ServiceName]]&amp;Table_wabobpsvr_AzureCalc_AzureCalcRateCard[[#This Row],[Price_Level]]&amp;Table_wabobpsvr_AzureCalc_AzureCalcRateCard[[#This Row],[Region]]</f>
        <v>Basic_D12 VM (Windows)C1</v>
      </c>
      <c r="B8423" s="775">
        <v>1</v>
      </c>
      <c r="C8423" s="775" t="s">
        <v>680</v>
      </c>
      <c r="D8423" s="775" t="s">
        <v>177</v>
      </c>
      <c r="E8423" s="775">
        <v>0.54600000000000004</v>
      </c>
      <c r="F8423" s="775" t="s">
        <v>1091</v>
      </c>
      <c r="G8423" s="775" t="s">
        <v>4235</v>
      </c>
      <c r="H8423" s="775" t="s">
        <v>4235</v>
      </c>
      <c r="I8423" s="775" t="s">
        <v>4777</v>
      </c>
    </row>
    <row r="8424" spans="1:9">
      <c r="A8424" s="775" t="str">
        <f>Table_wabobpsvr_AzureCalc_AzureCalcRateCard[[#This Row],[ServiceName]]&amp;Table_wabobpsvr_AzureCalc_AzureCalcRateCard[[#This Row],[Price_Level]]&amp;Table_wabobpsvr_AzureCalc_AzureCalcRateCard[[#This Row],[Region]]</f>
        <v>Basic_D12 VM (Windows)D1</v>
      </c>
      <c r="B8424" s="775">
        <v>1</v>
      </c>
      <c r="C8424" s="775" t="s">
        <v>680</v>
      </c>
      <c r="D8424" s="775" t="s">
        <v>176</v>
      </c>
      <c r="E8424" s="775">
        <v>0.52800000000000002</v>
      </c>
      <c r="F8424" s="775" t="s">
        <v>1091</v>
      </c>
      <c r="G8424" s="775" t="s">
        <v>4235</v>
      </c>
      <c r="H8424" s="775" t="s">
        <v>4235</v>
      </c>
      <c r="I8424" s="775" t="s">
        <v>4777</v>
      </c>
    </row>
    <row r="8425" spans="1:9">
      <c r="A8425" s="775" t="str">
        <f>Table_wabobpsvr_AzureCalc_AzureCalcRateCard[[#This Row],[ServiceName]]&amp;Table_wabobpsvr_AzureCalc_AzureCalcRateCard[[#This Row],[Price_Level]]&amp;Table_wabobpsvr_AzureCalc_AzureCalcRateCard[[#This Row],[Region]]</f>
        <v>Basic_D12 VM (Windows)MOSP4</v>
      </c>
      <c r="B8425" s="775">
        <v>4</v>
      </c>
      <c r="C8425" s="775" t="s">
        <v>680</v>
      </c>
      <c r="D8425" s="775" t="s">
        <v>606</v>
      </c>
      <c r="E8425" s="775">
        <v>0.66</v>
      </c>
      <c r="F8425" s="775" t="s">
        <v>1091</v>
      </c>
      <c r="G8425" s="775" t="s">
        <v>4235</v>
      </c>
      <c r="H8425" s="775" t="s">
        <v>4235</v>
      </c>
      <c r="I8425" s="775" t="s">
        <v>4778</v>
      </c>
    </row>
    <row r="8426" spans="1:9">
      <c r="A8426" s="775" t="str">
        <f>Table_wabobpsvr_AzureCalc_AzureCalcRateCard[[#This Row],[ServiceName]]&amp;Table_wabobpsvr_AzureCalc_AzureCalcRateCard[[#This Row],[Price_Level]]&amp;Table_wabobpsvr_AzureCalc_AzureCalcRateCard[[#This Row],[Region]]</f>
        <v>Basic_D12 VM (Windows)A4</v>
      </c>
      <c r="B8426" s="775">
        <v>4</v>
      </c>
      <c r="C8426" s="775" t="s">
        <v>680</v>
      </c>
      <c r="D8426" s="775" t="s">
        <v>174</v>
      </c>
      <c r="E8426" s="775">
        <v>0.64019999999999999</v>
      </c>
      <c r="F8426" s="775" t="s">
        <v>1091</v>
      </c>
      <c r="G8426" s="775" t="s">
        <v>4235</v>
      </c>
      <c r="H8426" s="775" t="s">
        <v>4235</v>
      </c>
      <c r="I8426" s="775" t="s">
        <v>4778</v>
      </c>
    </row>
    <row r="8427" spans="1:9">
      <c r="A8427" s="775" t="str">
        <f>Table_wabobpsvr_AzureCalc_AzureCalcRateCard[[#This Row],[ServiceName]]&amp;Table_wabobpsvr_AzureCalc_AzureCalcRateCard[[#This Row],[Price_Level]]&amp;Table_wabobpsvr_AzureCalc_AzureCalcRateCard[[#This Row],[Region]]</f>
        <v>Basic_D12 VM (Windows)B4</v>
      </c>
      <c r="B8427" s="775">
        <v>4</v>
      </c>
      <c r="C8427" s="775" t="s">
        <v>680</v>
      </c>
      <c r="D8427" s="775" t="s">
        <v>175</v>
      </c>
      <c r="E8427" s="775">
        <v>0.62039999999999995</v>
      </c>
      <c r="F8427" s="775" t="s">
        <v>1091</v>
      </c>
      <c r="G8427" s="775" t="s">
        <v>4235</v>
      </c>
      <c r="H8427" s="775" t="s">
        <v>4235</v>
      </c>
      <c r="I8427" s="775" t="s">
        <v>4778</v>
      </c>
    </row>
    <row r="8428" spans="1:9">
      <c r="A8428" s="775" t="str">
        <f>Table_wabobpsvr_AzureCalc_AzureCalcRateCard[[#This Row],[ServiceName]]&amp;Table_wabobpsvr_AzureCalc_AzureCalcRateCard[[#This Row],[Price_Level]]&amp;Table_wabobpsvr_AzureCalc_AzureCalcRateCard[[#This Row],[Region]]</f>
        <v>Basic_D12 VM (Windows)C4</v>
      </c>
      <c r="B8428" s="775">
        <v>4</v>
      </c>
      <c r="C8428" s="775" t="s">
        <v>680</v>
      </c>
      <c r="D8428" s="775" t="s">
        <v>177</v>
      </c>
      <c r="E8428" s="775">
        <v>0.60060000000000002</v>
      </c>
      <c r="F8428" s="775" t="s">
        <v>1091</v>
      </c>
      <c r="G8428" s="775" t="s">
        <v>4235</v>
      </c>
      <c r="H8428" s="775" t="s">
        <v>4235</v>
      </c>
      <c r="I8428" s="775" t="s">
        <v>4778</v>
      </c>
    </row>
    <row r="8429" spans="1:9">
      <c r="A8429" s="775" t="str">
        <f>Table_wabobpsvr_AzureCalc_AzureCalcRateCard[[#This Row],[ServiceName]]&amp;Table_wabobpsvr_AzureCalc_AzureCalcRateCard[[#This Row],[Price_Level]]&amp;Table_wabobpsvr_AzureCalc_AzureCalcRateCard[[#This Row],[Region]]</f>
        <v>Basic_D12 VM (Windows)D4</v>
      </c>
      <c r="B8429" s="775">
        <v>4</v>
      </c>
      <c r="C8429" s="775" t="s">
        <v>680</v>
      </c>
      <c r="D8429" s="775" t="s">
        <v>176</v>
      </c>
      <c r="E8429" s="775">
        <v>0.58079999999999998</v>
      </c>
      <c r="F8429" s="775" t="s">
        <v>1091</v>
      </c>
      <c r="G8429" s="775" t="s">
        <v>4235</v>
      </c>
      <c r="H8429" s="775" t="s">
        <v>4235</v>
      </c>
      <c r="I8429" s="775" t="s">
        <v>4778</v>
      </c>
    </row>
    <row r="8430" spans="1:9">
      <c r="A8430" s="775" t="str">
        <f>Table_wabobpsvr_AzureCalc_AzureCalcRateCard[[#This Row],[ServiceName]]&amp;Table_wabobpsvr_AzureCalc_AzureCalcRateCard[[#This Row],[Price_Level]]&amp;Table_wabobpsvr_AzureCalc_AzureCalcRateCard[[#This Row],[Region]]</f>
        <v>Basic_D12 VM (Windows)MOSP14</v>
      </c>
      <c r="B8430" s="775">
        <v>14</v>
      </c>
      <c r="C8430" s="775" t="s">
        <v>680</v>
      </c>
      <c r="D8430" s="775" t="s">
        <v>606</v>
      </c>
      <c r="E8430" s="775">
        <v>999999</v>
      </c>
      <c r="F8430" s="775" t="s">
        <v>1091</v>
      </c>
      <c r="G8430" s="775" t="s">
        <v>4235</v>
      </c>
      <c r="H8430" s="775" t="s">
        <v>4235</v>
      </c>
      <c r="I8430" s="775" t="s">
        <v>4779</v>
      </c>
    </row>
    <row r="8431" spans="1:9">
      <c r="A8431" s="775" t="str">
        <f>Table_wabobpsvr_AzureCalc_AzureCalcRateCard[[#This Row],[ServiceName]]&amp;Table_wabobpsvr_AzureCalc_AzureCalcRateCard[[#This Row],[Price_Level]]&amp;Table_wabobpsvr_AzureCalc_AzureCalcRateCard[[#This Row],[Region]]</f>
        <v>Basic_D12 VM (Windows)A14</v>
      </c>
      <c r="B8431" s="775">
        <v>14</v>
      </c>
      <c r="C8431" s="775" t="s">
        <v>680</v>
      </c>
      <c r="D8431" s="775" t="s">
        <v>174</v>
      </c>
      <c r="E8431" s="775">
        <v>0.72750000000000004</v>
      </c>
      <c r="F8431" s="775" t="s">
        <v>1091</v>
      </c>
      <c r="G8431" s="775" t="s">
        <v>4235</v>
      </c>
      <c r="H8431" s="775" t="s">
        <v>4235</v>
      </c>
      <c r="I8431" s="775" t="s">
        <v>4779</v>
      </c>
    </row>
    <row r="8432" spans="1:9">
      <c r="A8432" s="775" t="str">
        <f>Table_wabobpsvr_AzureCalc_AzureCalcRateCard[[#This Row],[ServiceName]]&amp;Table_wabobpsvr_AzureCalc_AzureCalcRateCard[[#This Row],[Price_Level]]&amp;Table_wabobpsvr_AzureCalc_AzureCalcRateCard[[#This Row],[Region]]</f>
        <v>Basic_D12 VM (Windows)B14</v>
      </c>
      <c r="B8432" s="775">
        <v>14</v>
      </c>
      <c r="C8432" s="775" t="s">
        <v>680</v>
      </c>
      <c r="D8432" s="775" t="s">
        <v>175</v>
      </c>
      <c r="E8432" s="775">
        <v>0.70499999999999996</v>
      </c>
      <c r="F8432" s="775" t="s">
        <v>1091</v>
      </c>
      <c r="G8432" s="775" t="s">
        <v>4235</v>
      </c>
      <c r="H8432" s="775" t="s">
        <v>4235</v>
      </c>
      <c r="I8432" s="775" t="s">
        <v>4779</v>
      </c>
    </row>
    <row r="8433" spans="1:9">
      <c r="A8433" s="775" t="str">
        <f>Table_wabobpsvr_AzureCalc_AzureCalcRateCard[[#This Row],[ServiceName]]&amp;Table_wabobpsvr_AzureCalc_AzureCalcRateCard[[#This Row],[Price_Level]]&amp;Table_wabobpsvr_AzureCalc_AzureCalcRateCard[[#This Row],[Region]]</f>
        <v>Basic_D12 VM (Windows)C14</v>
      </c>
      <c r="B8433" s="775">
        <v>14</v>
      </c>
      <c r="C8433" s="775" t="s">
        <v>680</v>
      </c>
      <c r="D8433" s="775" t="s">
        <v>177</v>
      </c>
      <c r="E8433" s="775">
        <v>0.6825</v>
      </c>
      <c r="F8433" s="775" t="s">
        <v>1091</v>
      </c>
      <c r="G8433" s="775" t="s">
        <v>4235</v>
      </c>
      <c r="H8433" s="775" t="s">
        <v>4235</v>
      </c>
      <c r="I8433" s="775" t="s">
        <v>4779</v>
      </c>
    </row>
    <row r="8434" spans="1:9">
      <c r="A8434" s="775" t="str">
        <f>Table_wabobpsvr_AzureCalc_AzureCalcRateCard[[#This Row],[ServiceName]]&amp;Table_wabobpsvr_AzureCalc_AzureCalcRateCard[[#This Row],[Price_Level]]&amp;Table_wabobpsvr_AzureCalc_AzureCalcRateCard[[#This Row],[Region]]</f>
        <v>Basic_D12 VM (Windows)D14</v>
      </c>
      <c r="B8434" s="775">
        <v>14</v>
      </c>
      <c r="C8434" s="775" t="s">
        <v>680</v>
      </c>
      <c r="D8434" s="775" t="s">
        <v>176</v>
      </c>
      <c r="E8434" s="775">
        <v>0.66</v>
      </c>
      <c r="F8434" s="775" t="s">
        <v>1091</v>
      </c>
      <c r="G8434" s="775" t="s">
        <v>4235</v>
      </c>
      <c r="H8434" s="775" t="s">
        <v>4235</v>
      </c>
      <c r="I8434" s="775" t="s">
        <v>4779</v>
      </c>
    </row>
    <row r="8435" spans="1:9">
      <c r="A8435" s="775" t="str">
        <f>Table_wabobpsvr_AzureCalc_AzureCalcRateCard[[#This Row],[ServiceName]]&amp;Table_wabobpsvr_AzureCalc_AzureCalcRateCard[[#This Row],[Price_Level]]&amp;Table_wabobpsvr_AzureCalc_AzureCalcRateCard[[#This Row],[Region]]</f>
        <v>Basic_D12 VM (Windows)MOSP</v>
      </c>
      <c r="B8435" s="775"/>
      <c r="C8435" s="775" t="s">
        <v>680</v>
      </c>
      <c r="D8435" s="775" t="s">
        <v>606</v>
      </c>
      <c r="E8435" s="775">
        <v>0.6</v>
      </c>
      <c r="F8435" s="775" t="s">
        <v>1091</v>
      </c>
      <c r="G8435" s="775" t="s">
        <v>4235</v>
      </c>
      <c r="H8435" s="775" t="s">
        <v>4235</v>
      </c>
      <c r="I8435" s="775" t="s">
        <v>4780</v>
      </c>
    </row>
    <row r="8436" spans="1:9">
      <c r="A8436" s="1039" t="str">
        <f>Table_wabobpsvr_AzureCalc_AzureCalcRateCard[[#This Row],[ServiceName]]&amp;Table_wabobpsvr_AzureCalc_AzureCalcRateCard[[#This Row],[Price_Level]]&amp;Table_wabobpsvr_AzureCalc_AzureCalcRateCard[[#This Row],[Region]]</f>
        <v>Basic_D12 VM (Windows)A</v>
      </c>
      <c r="B8436" s="1039"/>
      <c r="C8436" s="1039" t="s">
        <v>680</v>
      </c>
      <c r="D8436" s="1039" t="s">
        <v>174</v>
      </c>
      <c r="E8436" s="1039">
        <v>0.58199999999999996</v>
      </c>
      <c r="F8436" s="1039" t="s">
        <v>1091</v>
      </c>
      <c r="G8436" s="775" t="s">
        <v>3485</v>
      </c>
      <c r="H8436" s="775" t="s">
        <v>3486</v>
      </c>
      <c r="I8436" s="775" t="s">
        <v>4780</v>
      </c>
    </row>
    <row r="8437" spans="1:9">
      <c r="A8437" s="775" t="str">
        <f>Table_wabobpsvr_AzureCalc_AzureCalcRateCard[[#This Row],[ServiceName]]&amp;Table_wabobpsvr_AzureCalc_AzureCalcRateCard[[#This Row],[Price_Level]]&amp;Table_wabobpsvr_AzureCalc_AzureCalcRateCard[[#This Row],[Region]]</f>
        <v>Basic_D12 VM (Windows)B</v>
      </c>
      <c r="B8437" s="775"/>
      <c r="C8437" s="775" t="s">
        <v>680</v>
      </c>
      <c r="D8437" s="775" t="s">
        <v>175</v>
      </c>
      <c r="E8437" s="775">
        <v>0.56399999999999995</v>
      </c>
      <c r="F8437" s="775" t="s">
        <v>1091</v>
      </c>
      <c r="G8437" s="775" t="s">
        <v>3485</v>
      </c>
      <c r="H8437" s="775" t="s">
        <v>3486</v>
      </c>
      <c r="I8437" s="775" t="s">
        <v>4780</v>
      </c>
    </row>
    <row r="8438" spans="1:9">
      <c r="A8438" s="775" t="str">
        <f>Table_wabobpsvr_AzureCalc_AzureCalcRateCard[[#This Row],[ServiceName]]&amp;Table_wabobpsvr_AzureCalc_AzureCalcRateCard[[#This Row],[Price_Level]]&amp;Table_wabobpsvr_AzureCalc_AzureCalcRateCard[[#This Row],[Region]]</f>
        <v>Basic_D12 VM (Windows)C</v>
      </c>
      <c r="B8438" s="775"/>
      <c r="C8438" s="775" t="s">
        <v>680</v>
      </c>
      <c r="D8438" s="775" t="s">
        <v>177</v>
      </c>
      <c r="E8438" s="775">
        <v>0.54600000000000004</v>
      </c>
      <c r="F8438" s="775" t="s">
        <v>1091</v>
      </c>
      <c r="G8438" s="775" t="s">
        <v>3485</v>
      </c>
      <c r="H8438" s="775" t="s">
        <v>3486</v>
      </c>
      <c r="I8438" s="775" t="s">
        <v>4780</v>
      </c>
    </row>
    <row r="8439" spans="1:9">
      <c r="A8439" s="775" t="str">
        <f>Table_wabobpsvr_AzureCalc_AzureCalcRateCard[[#This Row],[ServiceName]]&amp;Table_wabobpsvr_AzureCalc_AzureCalcRateCard[[#This Row],[Price_Level]]&amp;Table_wabobpsvr_AzureCalc_AzureCalcRateCard[[#This Row],[Region]]</f>
        <v>Basic_D12 VM (Windows)D</v>
      </c>
      <c r="B8439" s="775"/>
      <c r="C8439" s="775" t="s">
        <v>680</v>
      </c>
      <c r="D8439" s="775" t="s">
        <v>176</v>
      </c>
      <c r="E8439" s="775">
        <v>0.52800000000000002</v>
      </c>
      <c r="F8439" s="775" t="s">
        <v>1091</v>
      </c>
      <c r="G8439" s="775" t="s">
        <v>3485</v>
      </c>
      <c r="H8439" s="775" t="s">
        <v>3486</v>
      </c>
      <c r="I8439" s="775" t="s">
        <v>4780</v>
      </c>
    </row>
    <row r="8440" spans="1:9">
      <c r="A8440" s="775" t="str">
        <f>Table_wabobpsvr_AzureCalc_AzureCalcRateCard[[#This Row],[ServiceName]]&amp;Table_wabobpsvr_AzureCalc_AzureCalcRateCard[[#This Row],[Price_Level]]&amp;Table_wabobpsvr_AzureCalc_AzureCalcRateCard[[#This Row],[Region]]</f>
        <v>Basic_D13 VM (Non-Windows)MOSP10</v>
      </c>
      <c r="B8440" s="775">
        <v>10</v>
      </c>
      <c r="C8440" s="775" t="s">
        <v>680</v>
      </c>
      <c r="D8440" s="775" t="s">
        <v>606</v>
      </c>
      <c r="E8440" s="775">
        <v>0.96799999999999997</v>
      </c>
      <c r="F8440" s="775" t="s">
        <v>1092</v>
      </c>
      <c r="G8440" s="775" t="s">
        <v>4235</v>
      </c>
      <c r="H8440" s="775" t="s">
        <v>4235</v>
      </c>
      <c r="I8440" s="775" t="s">
        <v>4781</v>
      </c>
    </row>
    <row r="8441" spans="1:9">
      <c r="A8441" s="1039" t="str">
        <f>Table_wabobpsvr_AzureCalc_AzureCalcRateCard[[#This Row],[ServiceName]]&amp;Table_wabobpsvr_AzureCalc_AzureCalcRateCard[[#This Row],[Price_Level]]&amp;Table_wabobpsvr_AzureCalc_AzureCalcRateCard[[#This Row],[Region]]</f>
        <v>Basic_D13 VM (Non-Windows)A10</v>
      </c>
      <c r="B8441" s="1039">
        <v>10</v>
      </c>
      <c r="C8441" s="1039" t="s">
        <v>680</v>
      </c>
      <c r="D8441" s="1039" t="s">
        <v>174</v>
      </c>
      <c r="E8441" s="1039">
        <v>0.93896000000000002</v>
      </c>
      <c r="F8441" s="1039" t="s">
        <v>1092</v>
      </c>
      <c r="G8441" s="775" t="s">
        <v>4235</v>
      </c>
      <c r="H8441" s="775" t="s">
        <v>4235</v>
      </c>
      <c r="I8441" s="775" t="s">
        <v>4781</v>
      </c>
    </row>
    <row r="8442" spans="1:9">
      <c r="A8442" s="775" t="str">
        <f>Table_wabobpsvr_AzureCalc_AzureCalcRateCard[[#This Row],[ServiceName]]&amp;Table_wabobpsvr_AzureCalc_AzureCalcRateCard[[#This Row],[Price_Level]]&amp;Table_wabobpsvr_AzureCalc_AzureCalcRateCard[[#This Row],[Region]]</f>
        <v>SQL DB Premium P3 Database Hours C15</v>
      </c>
      <c r="B8442" s="775">
        <v>15</v>
      </c>
      <c r="C8442" s="775" t="s">
        <v>87</v>
      </c>
      <c r="D8442" s="775" t="s">
        <v>177</v>
      </c>
      <c r="E8442" s="775">
        <v>5.172167</v>
      </c>
      <c r="F8442" s="775" t="s">
        <v>1226</v>
      </c>
      <c r="G8442" s="775" t="s">
        <v>3164</v>
      </c>
      <c r="H8442" s="775" t="s">
        <v>3165</v>
      </c>
      <c r="I8442" s="775" t="s">
        <v>6269</v>
      </c>
    </row>
    <row r="8443" spans="1:9">
      <c r="A8443" s="775" t="str">
        <f>Table_wabobpsvr_AzureCalc_AzureCalcRateCard[[#This Row],[ServiceName]]&amp;Table_wabobpsvr_AzureCalc_AzureCalcRateCard[[#This Row],[Price_Level]]&amp;Table_wabobpsvr_AzureCalc_AzureCalcRateCard[[#This Row],[Region]]</f>
        <v>SQL DB Premium P3 Database Hours D15</v>
      </c>
      <c r="B8443" s="775">
        <v>15</v>
      </c>
      <c r="C8443" s="775" t="s">
        <v>87</v>
      </c>
      <c r="D8443" s="775" t="s">
        <v>176</v>
      </c>
      <c r="E8443" s="775">
        <v>5.0016559999999997</v>
      </c>
      <c r="F8443" s="775" t="s">
        <v>1226</v>
      </c>
      <c r="G8443" s="775" t="s">
        <v>3164</v>
      </c>
      <c r="H8443" s="775" t="s">
        <v>3165</v>
      </c>
      <c r="I8443" s="775" t="s">
        <v>6269</v>
      </c>
    </row>
    <row r="8444" spans="1:9">
      <c r="A8444" s="775" t="str">
        <f>Table_wabobpsvr_AzureCalc_AzureCalcRateCard[[#This Row],[ServiceName]]&amp;Table_wabobpsvr_AzureCalc_AzureCalcRateCard[[#This Row],[Price_Level]]&amp;Table_wabobpsvr_AzureCalc_AzureCalcRateCard[[#This Row],[Region]]</f>
        <v>SQL Premium P1 Database DaysMOSP15</v>
      </c>
      <c r="B8444" s="775">
        <v>15</v>
      </c>
      <c r="C8444" s="775" t="s">
        <v>1071</v>
      </c>
      <c r="D8444" s="775" t="s">
        <v>606</v>
      </c>
      <c r="E8444" s="775">
        <v>16.5</v>
      </c>
      <c r="F8444" s="775" t="s">
        <v>760</v>
      </c>
      <c r="G8444" s="775" t="s">
        <v>4235</v>
      </c>
      <c r="H8444" s="775" t="s">
        <v>4235</v>
      </c>
      <c r="I8444" s="775" t="s">
        <v>6270</v>
      </c>
    </row>
    <row r="8445" spans="1:9">
      <c r="A8445" s="775" t="str">
        <f>Table_wabobpsvr_AzureCalc_AzureCalcRateCard[[#This Row],[ServiceName]]&amp;Table_wabobpsvr_AzureCalc_AzureCalcRateCard[[#This Row],[Price_Level]]&amp;Table_wabobpsvr_AzureCalc_AzureCalcRateCard[[#This Row],[Region]]</f>
        <v>SQL Premium P1 Database DaysA15</v>
      </c>
      <c r="B8445" s="775">
        <v>15</v>
      </c>
      <c r="C8445" s="775" t="s">
        <v>1071</v>
      </c>
      <c r="D8445" s="775" t="s">
        <v>174</v>
      </c>
      <c r="E8445" s="775">
        <v>16.004999999999999</v>
      </c>
      <c r="F8445" s="775" t="s">
        <v>760</v>
      </c>
      <c r="G8445" s="775" t="s">
        <v>3160</v>
      </c>
      <c r="H8445" s="775" t="s">
        <v>3161</v>
      </c>
      <c r="I8445" s="775" t="s">
        <v>6270</v>
      </c>
    </row>
    <row r="8446" spans="1:9">
      <c r="A8446" s="1039" t="str">
        <f>Table_wabobpsvr_AzureCalc_AzureCalcRateCard[[#This Row],[ServiceName]]&amp;Table_wabobpsvr_AzureCalc_AzureCalcRateCard[[#This Row],[Price_Level]]&amp;Table_wabobpsvr_AzureCalc_AzureCalcRateCard[[#This Row],[Region]]</f>
        <v>SQL Premium P1 Database DaysB15</v>
      </c>
      <c r="B8446" s="1039">
        <v>15</v>
      </c>
      <c r="C8446" s="1039" t="s">
        <v>1071</v>
      </c>
      <c r="D8446" s="1039" t="s">
        <v>175</v>
      </c>
      <c r="E8446" s="1039">
        <v>15.51</v>
      </c>
      <c r="F8446" s="1039" t="s">
        <v>760</v>
      </c>
      <c r="G8446" s="775" t="s">
        <v>3160</v>
      </c>
      <c r="H8446" s="775" t="s">
        <v>3161</v>
      </c>
      <c r="I8446" s="775" t="s">
        <v>6270</v>
      </c>
    </row>
    <row r="8447" spans="1:9">
      <c r="A8447" s="775" t="str">
        <f>Table_wabobpsvr_AzureCalc_AzureCalcRateCard[[#This Row],[ServiceName]]&amp;Table_wabobpsvr_AzureCalc_AzureCalcRateCard[[#This Row],[Price_Level]]&amp;Table_wabobpsvr_AzureCalc_AzureCalcRateCard[[#This Row],[Region]]</f>
        <v>SQL Premium P1 Database DaysC15</v>
      </c>
      <c r="B8447" s="775">
        <v>15</v>
      </c>
      <c r="C8447" s="775" t="s">
        <v>1071</v>
      </c>
      <c r="D8447" s="775" t="s">
        <v>177</v>
      </c>
      <c r="E8447" s="775">
        <v>15.015000000000001</v>
      </c>
      <c r="F8447" s="775" t="s">
        <v>760</v>
      </c>
      <c r="G8447" s="775" t="s">
        <v>3160</v>
      </c>
      <c r="H8447" s="775" t="s">
        <v>3161</v>
      </c>
      <c r="I8447" s="775" t="s">
        <v>6270</v>
      </c>
    </row>
    <row r="8448" spans="1:9">
      <c r="A8448" s="775" t="str">
        <f>Table_wabobpsvr_AzureCalc_AzureCalcRateCard[[#This Row],[ServiceName]]&amp;Table_wabobpsvr_AzureCalc_AzureCalcRateCard[[#This Row],[Price_Level]]&amp;Table_wabobpsvr_AzureCalc_AzureCalcRateCard[[#This Row],[Region]]</f>
        <v>SQL Premium P1 Database DaysD15</v>
      </c>
      <c r="B8448" s="775">
        <v>15</v>
      </c>
      <c r="C8448" s="775" t="s">
        <v>1071</v>
      </c>
      <c r="D8448" s="775" t="s">
        <v>176</v>
      </c>
      <c r="E8448" s="775">
        <v>14.52</v>
      </c>
      <c r="F8448" s="775" t="s">
        <v>760</v>
      </c>
      <c r="G8448" s="775" t="s">
        <v>3160</v>
      </c>
      <c r="H8448" s="775" t="s">
        <v>3161</v>
      </c>
      <c r="I8448" s="775" t="s">
        <v>6270</v>
      </c>
    </row>
    <row r="8449" spans="1:9">
      <c r="A8449" s="775" t="str">
        <f>Table_wabobpsvr_AzureCalc_AzureCalcRateCard[[#This Row],[ServiceName]]&amp;Table_wabobpsvr_AzureCalc_AzureCalcRateCard[[#This Row],[Price_Level]]&amp;Table_wabobpsvr_AzureCalc_AzureCalcRateCard[[#This Row],[Region]]</f>
        <v>SQL DB Premium P3 Secondary Active Geo Database HoursMOSP15</v>
      </c>
      <c r="B8449" s="775">
        <v>15</v>
      </c>
      <c r="C8449" s="775" t="s">
        <v>87</v>
      </c>
      <c r="D8449" s="775" t="s">
        <v>606</v>
      </c>
      <c r="E8449" s="775">
        <v>5.6837</v>
      </c>
      <c r="F8449" s="775" t="s">
        <v>1044</v>
      </c>
      <c r="G8449" s="775" t="s">
        <v>4235</v>
      </c>
      <c r="H8449" s="775" t="s">
        <v>4235</v>
      </c>
      <c r="I8449" s="775" t="s">
        <v>6271</v>
      </c>
    </row>
    <row r="8450" spans="1:9">
      <c r="A8450" s="775" t="str">
        <f>Table_wabobpsvr_AzureCalc_AzureCalcRateCard[[#This Row],[ServiceName]]&amp;Table_wabobpsvr_AzureCalc_AzureCalcRateCard[[#This Row],[Price_Level]]&amp;Table_wabobpsvr_AzureCalc_AzureCalcRateCard[[#This Row],[Region]]</f>
        <v>SQL DB Premium P3 Secondary Active Geo Database HoursA15</v>
      </c>
      <c r="B8450" s="775">
        <v>15</v>
      </c>
      <c r="C8450" s="775" t="s">
        <v>87</v>
      </c>
      <c r="D8450" s="775" t="s">
        <v>174</v>
      </c>
      <c r="E8450" s="775">
        <v>5.5131889999999997</v>
      </c>
      <c r="F8450" s="775" t="s">
        <v>1044</v>
      </c>
      <c r="G8450" s="775" t="s">
        <v>3790</v>
      </c>
      <c r="H8450" s="775" t="s">
        <v>3791</v>
      </c>
      <c r="I8450" s="775" t="s">
        <v>6271</v>
      </c>
    </row>
    <row r="8451" spans="1:9">
      <c r="A8451" s="775" t="str">
        <f>Table_wabobpsvr_AzureCalc_AzureCalcRateCard[[#This Row],[ServiceName]]&amp;Table_wabobpsvr_AzureCalc_AzureCalcRateCard[[#This Row],[Price_Level]]&amp;Table_wabobpsvr_AzureCalc_AzureCalcRateCard[[#This Row],[Region]]</f>
        <v>SQL DB Premium P3 Secondary Active Geo Database HoursB15</v>
      </c>
      <c r="B8451" s="775">
        <v>15</v>
      </c>
      <c r="C8451" s="775" t="s">
        <v>87</v>
      </c>
      <c r="D8451" s="775" t="s">
        <v>175</v>
      </c>
      <c r="E8451" s="775">
        <v>5.3426780000000003</v>
      </c>
      <c r="F8451" s="775" t="s">
        <v>1044</v>
      </c>
      <c r="G8451" s="775" t="s">
        <v>3790</v>
      </c>
      <c r="H8451" s="775" t="s">
        <v>3791</v>
      </c>
      <c r="I8451" s="775" t="s">
        <v>6271</v>
      </c>
    </row>
    <row r="8452" spans="1:9">
      <c r="A8452" s="775" t="str">
        <f>Table_wabobpsvr_AzureCalc_AzureCalcRateCard[[#This Row],[ServiceName]]&amp;Table_wabobpsvr_AzureCalc_AzureCalcRateCard[[#This Row],[Price_Level]]&amp;Table_wabobpsvr_AzureCalc_AzureCalcRateCard[[#This Row],[Region]]</f>
        <v>SQL DB Premium P3 Secondary Active Geo Database HoursC15</v>
      </c>
      <c r="B8452" s="775">
        <v>15</v>
      </c>
      <c r="C8452" s="775" t="s">
        <v>87</v>
      </c>
      <c r="D8452" s="775" t="s">
        <v>177</v>
      </c>
      <c r="E8452" s="775">
        <v>5.172167</v>
      </c>
      <c r="F8452" s="775" t="s">
        <v>1044</v>
      </c>
      <c r="G8452" s="775" t="s">
        <v>3790</v>
      </c>
      <c r="H8452" s="775" t="s">
        <v>3791</v>
      </c>
      <c r="I8452" s="775" t="s">
        <v>6271</v>
      </c>
    </row>
    <row r="8453" spans="1:9">
      <c r="A8453" s="775" t="str">
        <f>Table_wabobpsvr_AzureCalc_AzureCalcRateCard[[#This Row],[ServiceName]]&amp;Table_wabobpsvr_AzureCalc_AzureCalcRateCard[[#This Row],[Price_Level]]&amp;Table_wabobpsvr_AzureCalc_AzureCalcRateCard[[#This Row],[Region]]</f>
        <v>SQL DB Premium P3 Secondary Active Geo Database HoursD15</v>
      </c>
      <c r="B8453" s="775">
        <v>15</v>
      </c>
      <c r="C8453" s="775" t="s">
        <v>87</v>
      </c>
      <c r="D8453" s="775" t="s">
        <v>176</v>
      </c>
      <c r="E8453" s="775">
        <v>5.0016559999999997</v>
      </c>
      <c r="F8453" s="775" t="s">
        <v>1044</v>
      </c>
      <c r="G8453" s="775" t="s">
        <v>3790</v>
      </c>
      <c r="H8453" s="775" t="s">
        <v>3791</v>
      </c>
      <c r="I8453" s="775" t="s">
        <v>6271</v>
      </c>
    </row>
    <row r="8454" spans="1:9">
      <c r="A8454" s="775" t="str">
        <f>Table_wabobpsvr_AzureCalc_AzureCalcRateCard[[#This Row],[ServiceName]]&amp;Table_wabobpsvr_AzureCalc_AzureCalcRateCard[[#This Row],[Price_Level]]&amp;Table_wabobpsvr_AzureCalc_AzureCalcRateCard[[#This Row],[Region]]</f>
        <v>SQL DB Standard S1 Secondary Database HoursC16</v>
      </c>
      <c r="B8454" s="775">
        <v>16</v>
      </c>
      <c r="C8454" s="775" t="s">
        <v>87</v>
      </c>
      <c r="D8454" s="775" t="s">
        <v>177</v>
      </c>
      <c r="E8454" s="775">
        <v>3.1303999999999998E-2</v>
      </c>
      <c r="F8454" s="775" t="s">
        <v>1049</v>
      </c>
      <c r="G8454" s="775" t="s">
        <v>3435</v>
      </c>
      <c r="H8454" s="775" t="s">
        <v>3436</v>
      </c>
      <c r="I8454" s="775" t="s">
        <v>4235</v>
      </c>
    </row>
    <row r="8455" spans="1:9">
      <c r="A8455" s="775" t="str">
        <f>Table_wabobpsvr_AzureCalc_AzureCalcRateCard[[#This Row],[ServiceName]]&amp;Table_wabobpsvr_AzureCalc_AzureCalcRateCard[[#This Row],[Price_Level]]&amp;Table_wabobpsvr_AzureCalc_AzureCalcRateCard[[#This Row],[Region]]</f>
        <v>SQL DB Standard S1 Secondary Database HoursD16</v>
      </c>
      <c r="B8455" s="775">
        <v>16</v>
      </c>
      <c r="C8455" s="775" t="s">
        <v>87</v>
      </c>
      <c r="D8455" s="775" t="s">
        <v>176</v>
      </c>
      <c r="E8455" s="775">
        <v>3.0272E-2</v>
      </c>
      <c r="F8455" s="775" t="s">
        <v>1049</v>
      </c>
      <c r="G8455" s="775" t="s">
        <v>3435</v>
      </c>
      <c r="H8455" s="775" t="s">
        <v>3436</v>
      </c>
      <c r="I8455" s="775" t="s">
        <v>4235</v>
      </c>
    </row>
    <row r="8456" spans="1:9">
      <c r="A8456" s="775" t="str">
        <f>Table_wabobpsvr_AzureCalc_AzureCalcRateCard[[#This Row],[ServiceName]]&amp;Table_wabobpsvr_AzureCalc_AzureCalcRateCard[[#This Row],[Price_Level]]&amp;Table_wabobpsvr_AzureCalc_AzureCalcRateCard[[#This Row],[Region]]</f>
        <v>SQL DB Premium P1 Secondary Geo Database HoursMOSP16</v>
      </c>
      <c r="B8456" s="775">
        <v>16</v>
      </c>
      <c r="C8456" s="775" t="s">
        <v>87</v>
      </c>
      <c r="D8456" s="775" t="s">
        <v>606</v>
      </c>
      <c r="E8456" s="775">
        <v>0.53280000000000005</v>
      </c>
      <c r="F8456" s="775" t="s">
        <v>1036</v>
      </c>
      <c r="G8456" s="775" t="s">
        <v>4235</v>
      </c>
      <c r="H8456" s="775" t="s">
        <v>4235</v>
      </c>
      <c r="I8456" s="775" t="s">
        <v>4235</v>
      </c>
    </row>
    <row r="8457" spans="1:9">
      <c r="A8457" s="775" t="str">
        <f>Table_wabobpsvr_AzureCalc_AzureCalcRateCard[[#This Row],[ServiceName]]&amp;Table_wabobpsvr_AzureCalc_AzureCalcRateCard[[#This Row],[Price_Level]]&amp;Table_wabobpsvr_AzureCalc_AzureCalcRateCard[[#This Row],[Region]]</f>
        <v>A11 Cloud ServicesC1</v>
      </c>
      <c r="B8457" s="775">
        <v>1</v>
      </c>
      <c r="C8457" s="775" t="s">
        <v>680</v>
      </c>
      <c r="D8457" s="775" t="s">
        <v>177</v>
      </c>
      <c r="E8457" s="775">
        <v>2.766</v>
      </c>
      <c r="F8457" s="775" t="s">
        <v>1214</v>
      </c>
      <c r="G8457" s="775" t="s">
        <v>4277</v>
      </c>
      <c r="H8457" s="775" t="s">
        <v>4278</v>
      </c>
      <c r="I8457" s="775" t="s">
        <v>4752</v>
      </c>
    </row>
    <row r="8458" spans="1:9">
      <c r="A8458" s="775" t="str">
        <f>Table_wabobpsvr_AzureCalc_AzureCalcRateCard[[#This Row],[ServiceName]]&amp;Table_wabobpsvr_AzureCalc_AzureCalcRateCard[[#This Row],[Price_Level]]&amp;Table_wabobpsvr_AzureCalc_AzureCalcRateCard[[#This Row],[Region]]</f>
        <v>SQL DB Premium P3 Secondary Geo Database HoursMOSP15</v>
      </c>
      <c r="B8458" s="775">
        <v>15</v>
      </c>
      <c r="C8458" s="775" t="s">
        <v>87</v>
      </c>
      <c r="D8458" s="775" t="s">
        <v>606</v>
      </c>
      <c r="E8458" s="775">
        <v>4.2628000000000004</v>
      </c>
      <c r="F8458" s="775" t="s">
        <v>1045</v>
      </c>
      <c r="G8458" s="775" t="s">
        <v>4235</v>
      </c>
      <c r="H8458" s="775" t="s">
        <v>4235</v>
      </c>
      <c r="I8458" s="775" t="s">
        <v>6255</v>
      </c>
    </row>
    <row r="8459" spans="1:9">
      <c r="A8459" s="775" t="str">
        <f>Table_wabobpsvr_AzureCalc_AzureCalcRateCard[[#This Row],[ServiceName]]&amp;Table_wabobpsvr_AzureCalc_AzureCalcRateCard[[#This Row],[Price_Level]]&amp;Table_wabobpsvr_AzureCalc_AzureCalcRateCard[[#This Row],[Region]]</f>
        <v>SQL Database Web - Tier 0C14</v>
      </c>
      <c r="B8459" s="775">
        <v>14</v>
      </c>
      <c r="C8459" s="775" t="s">
        <v>4235</v>
      </c>
      <c r="D8459" s="775" t="s">
        <v>177</v>
      </c>
      <c r="E8459" s="775">
        <v>999999</v>
      </c>
      <c r="F8459" s="775" t="s">
        <v>941</v>
      </c>
      <c r="G8459" s="775" t="s">
        <v>4235</v>
      </c>
      <c r="H8459" s="775" t="s">
        <v>4235</v>
      </c>
      <c r="I8459" s="775" t="s">
        <v>4235</v>
      </c>
    </row>
    <row r="8460" spans="1:9">
      <c r="A8460" s="775" t="str">
        <f>Table_wabobpsvr_AzureCalc_AzureCalcRateCard[[#This Row],[ServiceName]]&amp;Table_wabobpsvr_AzureCalc_AzureCalcRateCard[[#This Row],[Price_Level]]&amp;Table_wabobpsvr_AzureCalc_AzureCalcRateCard[[#This Row],[Region]]</f>
        <v>SQL Database Web - Tier 0D14</v>
      </c>
      <c r="B8460" s="775">
        <v>14</v>
      </c>
      <c r="C8460" s="775" t="s">
        <v>4235</v>
      </c>
      <c r="D8460" s="775" t="s">
        <v>176</v>
      </c>
      <c r="E8460" s="775">
        <v>999999</v>
      </c>
      <c r="F8460" s="775" t="s">
        <v>941</v>
      </c>
      <c r="G8460" s="775" t="s">
        <v>4235</v>
      </c>
      <c r="H8460" s="775" t="s">
        <v>4235</v>
      </c>
      <c r="I8460" s="775" t="s">
        <v>4235</v>
      </c>
    </row>
    <row r="8461" spans="1:9">
      <c r="A8461" s="1039" t="str">
        <f>Table_wabobpsvr_AzureCalc_AzureCalcRateCard[[#This Row],[ServiceName]]&amp;Table_wabobpsvr_AzureCalc_AzureCalcRateCard[[#This Row],[Price_Level]]&amp;Table_wabobpsvr_AzureCalc_AzureCalcRateCard[[#This Row],[Region]]</f>
        <v>SQL Database Web - Tier 2MOSP14</v>
      </c>
      <c r="B8461" s="1039">
        <v>14</v>
      </c>
      <c r="C8461" s="1039" t="s">
        <v>4235</v>
      </c>
      <c r="D8461" s="1039" t="s">
        <v>606</v>
      </c>
      <c r="E8461" s="1039">
        <v>999999</v>
      </c>
      <c r="F8461" s="1039" t="s">
        <v>942</v>
      </c>
      <c r="G8461" s="775" t="s">
        <v>4235</v>
      </c>
      <c r="H8461" s="775" t="s">
        <v>4235</v>
      </c>
      <c r="I8461" s="775" t="s">
        <v>4235</v>
      </c>
    </row>
    <row r="8462" spans="1:9">
      <c r="A8462" s="1039" t="str">
        <f>Table_wabobpsvr_AzureCalc_AzureCalcRateCard[[#This Row],[ServiceName]]&amp;Table_wabobpsvr_AzureCalc_AzureCalcRateCard[[#This Row],[Price_Level]]&amp;Table_wabobpsvr_AzureCalc_AzureCalcRateCard[[#This Row],[Region]]</f>
        <v>SQL Database Web - Tier 2A14</v>
      </c>
      <c r="B8462" s="1039">
        <v>14</v>
      </c>
      <c r="C8462" s="1039" t="s">
        <v>4235</v>
      </c>
      <c r="D8462" s="1039" t="s">
        <v>174</v>
      </c>
      <c r="E8462" s="1039">
        <v>999999</v>
      </c>
      <c r="F8462" s="1039" t="s">
        <v>942</v>
      </c>
      <c r="G8462" s="775" t="s">
        <v>4235</v>
      </c>
      <c r="H8462" s="775" t="s">
        <v>4235</v>
      </c>
      <c r="I8462" s="775" t="s">
        <v>4235</v>
      </c>
    </row>
    <row r="8463" spans="1:9">
      <c r="A8463" s="1039" t="str">
        <f>Table_wabobpsvr_AzureCalc_AzureCalcRateCard[[#This Row],[ServiceName]]&amp;Table_wabobpsvr_AzureCalc_AzureCalcRateCard[[#This Row],[Price_Level]]&amp;Table_wabobpsvr_AzureCalc_AzureCalcRateCard[[#This Row],[Region]]</f>
        <v>SQL Database Web - Tier 2B14</v>
      </c>
      <c r="B8463" s="1039">
        <v>14</v>
      </c>
      <c r="C8463" s="1039" t="s">
        <v>4235</v>
      </c>
      <c r="D8463" s="1039" t="s">
        <v>175</v>
      </c>
      <c r="E8463" s="1039">
        <v>999999</v>
      </c>
      <c r="F8463" s="1039" t="s">
        <v>942</v>
      </c>
      <c r="G8463" s="775" t="s">
        <v>4235</v>
      </c>
      <c r="H8463" s="775" t="s">
        <v>4235</v>
      </c>
      <c r="I8463" s="775" t="s">
        <v>4235</v>
      </c>
    </row>
    <row r="8464" spans="1:9">
      <c r="A8464" s="775" t="str">
        <f>Table_wabobpsvr_AzureCalc_AzureCalcRateCard[[#This Row],[ServiceName]]&amp;Table_wabobpsvr_AzureCalc_AzureCalcRateCard[[#This Row],[Price_Level]]&amp;Table_wabobpsvr_AzureCalc_AzureCalcRateCard[[#This Row],[Region]]</f>
        <v>A11 Cloud ServicesD1</v>
      </c>
      <c r="B8464" s="775">
        <v>1</v>
      </c>
      <c r="C8464" s="775" t="s">
        <v>680</v>
      </c>
      <c r="D8464" s="775" t="s">
        <v>176</v>
      </c>
      <c r="E8464" s="775">
        <v>2.6749999999999998</v>
      </c>
      <c r="F8464" s="775" t="s">
        <v>1214</v>
      </c>
      <c r="G8464" s="775" t="s">
        <v>4277</v>
      </c>
      <c r="H8464" s="775" t="s">
        <v>4278</v>
      </c>
      <c r="I8464" s="775" t="s">
        <v>4752</v>
      </c>
    </row>
    <row r="8465" spans="1:9">
      <c r="A8465" s="1039" t="str">
        <f>Table_wabobpsvr_AzureCalc_AzureCalcRateCard[[#This Row],[ServiceName]]&amp;Table_wabobpsvr_AzureCalc_AzureCalcRateCard[[#This Row],[Price_Level]]&amp;Table_wabobpsvr_AzureCalc_AzureCalcRateCard[[#This Row],[Region]]</f>
        <v>A11 Cloud ServicesMOSP4</v>
      </c>
      <c r="B8465" s="1039">
        <v>4</v>
      </c>
      <c r="C8465" s="1039" t="s">
        <v>680</v>
      </c>
      <c r="D8465" s="1039" t="s">
        <v>606</v>
      </c>
      <c r="E8465" s="1039">
        <v>3.04</v>
      </c>
      <c r="F8465" s="1039" t="s">
        <v>1214</v>
      </c>
      <c r="G8465" s="775" t="s">
        <v>4235</v>
      </c>
      <c r="H8465" s="775" t="s">
        <v>4235</v>
      </c>
      <c r="I8465" s="775" t="s">
        <v>4750</v>
      </c>
    </row>
    <row r="8466" spans="1:9">
      <c r="A8466" s="775" t="str">
        <f>Table_wabobpsvr_AzureCalc_AzureCalcRateCard[[#This Row],[ServiceName]]&amp;Table_wabobpsvr_AzureCalc_AzureCalcRateCard[[#This Row],[Price_Level]]&amp;Table_wabobpsvr_AzureCalc_AzureCalcRateCard[[#This Row],[Region]]</f>
        <v>A10 Cloud ServicesD8</v>
      </c>
      <c r="B8466" s="775">
        <v>8</v>
      </c>
      <c r="C8466" s="775" t="s">
        <v>680</v>
      </c>
      <c r="D8466" s="775" t="s">
        <v>176</v>
      </c>
      <c r="E8466" s="775">
        <v>1.663</v>
      </c>
      <c r="F8466" s="775" t="s">
        <v>1221</v>
      </c>
      <c r="G8466" s="775" t="s">
        <v>4317</v>
      </c>
      <c r="H8466" s="775" t="s">
        <v>4318</v>
      </c>
      <c r="I8466" s="775" t="s">
        <v>4730</v>
      </c>
    </row>
    <row r="8467" spans="1:9">
      <c r="A8467" s="1039" t="str">
        <f>Table_wabobpsvr_AzureCalc_AzureCalcRateCard[[#This Row],[ServiceName]]&amp;Table_wabobpsvr_AzureCalc_AzureCalcRateCard[[#This Row],[Price_Level]]&amp;Table_wabobpsvr_AzureCalc_AzureCalcRateCard[[#This Row],[Region]]</f>
        <v>A10 Cloud ServicesMOSP11</v>
      </c>
      <c r="B8467" s="1039">
        <v>11</v>
      </c>
      <c r="C8467" s="1039" t="s">
        <v>680</v>
      </c>
      <c r="D8467" s="1039" t="s">
        <v>606</v>
      </c>
      <c r="E8467" s="1039">
        <v>2.13</v>
      </c>
      <c r="F8467" s="1039" t="s">
        <v>1221</v>
      </c>
      <c r="G8467" s="775" t="s">
        <v>4235</v>
      </c>
      <c r="H8467" s="775" t="s">
        <v>4235</v>
      </c>
      <c r="I8467" s="775" t="s">
        <v>6272</v>
      </c>
    </row>
    <row r="8468" spans="1:9">
      <c r="A8468" s="775" t="str">
        <f>Table_wabobpsvr_AzureCalc_AzureCalcRateCard[[#This Row],[ServiceName]]&amp;Table_wabobpsvr_AzureCalc_AzureCalcRateCard[[#This Row],[Price_Level]]&amp;Table_wabobpsvr_AzureCalc_AzureCalcRateCard[[#This Row],[Region]]</f>
        <v>A10 Cloud ServicesA11</v>
      </c>
      <c r="B8468" s="775">
        <v>11</v>
      </c>
      <c r="C8468" s="775" t="s">
        <v>680</v>
      </c>
      <c r="D8468" s="775" t="s">
        <v>174</v>
      </c>
      <c r="E8468" s="775">
        <v>2.0659999999999998</v>
      </c>
      <c r="F8468" s="775" t="s">
        <v>1221</v>
      </c>
      <c r="G8468" s="775" t="s">
        <v>4319</v>
      </c>
      <c r="H8468" s="775" t="s">
        <v>4320</v>
      </c>
      <c r="I8468" s="775" t="s">
        <v>6272</v>
      </c>
    </row>
    <row r="8469" spans="1:9">
      <c r="A8469" s="775" t="str">
        <f>Table_wabobpsvr_AzureCalc_AzureCalcRateCard[[#This Row],[ServiceName]]&amp;Table_wabobpsvr_AzureCalc_AzureCalcRateCard[[#This Row],[Price_Level]]&amp;Table_wabobpsvr_AzureCalc_AzureCalcRateCard[[#This Row],[Region]]</f>
        <v>A10 Cloud ServicesB11</v>
      </c>
      <c r="B8469" s="775">
        <v>11</v>
      </c>
      <c r="C8469" s="775" t="s">
        <v>680</v>
      </c>
      <c r="D8469" s="775" t="s">
        <v>175</v>
      </c>
      <c r="E8469" s="775">
        <v>2.0019999999999998</v>
      </c>
      <c r="F8469" s="775" t="s">
        <v>1221</v>
      </c>
      <c r="G8469" s="775" t="s">
        <v>4319</v>
      </c>
      <c r="H8469" s="775" t="s">
        <v>4320</v>
      </c>
      <c r="I8469" s="775" t="s">
        <v>6272</v>
      </c>
    </row>
    <row r="8470" spans="1:9">
      <c r="A8470" s="775" t="str">
        <f>Table_wabobpsvr_AzureCalc_AzureCalcRateCard[[#This Row],[ServiceName]]&amp;Table_wabobpsvr_AzureCalc_AzureCalcRateCard[[#This Row],[Price_Level]]&amp;Table_wabobpsvr_AzureCalc_AzureCalcRateCard[[#This Row],[Region]]</f>
        <v>A10 Cloud ServicesC11</v>
      </c>
      <c r="B8470" s="775">
        <v>11</v>
      </c>
      <c r="C8470" s="775" t="s">
        <v>680</v>
      </c>
      <c r="D8470" s="775" t="s">
        <v>177</v>
      </c>
      <c r="E8470" s="775">
        <v>1.9379999999999999</v>
      </c>
      <c r="F8470" s="775" t="s">
        <v>1221</v>
      </c>
      <c r="G8470" s="775" t="s">
        <v>4319</v>
      </c>
      <c r="H8470" s="775" t="s">
        <v>4320</v>
      </c>
      <c r="I8470" s="775" t="s">
        <v>6272</v>
      </c>
    </row>
    <row r="8471" spans="1:9">
      <c r="A8471" s="775" t="str">
        <f>Table_wabobpsvr_AzureCalc_AzureCalcRateCard[[#This Row],[ServiceName]]&amp;Table_wabobpsvr_AzureCalc_AzureCalcRateCard[[#This Row],[Price_Level]]&amp;Table_wabobpsvr_AzureCalc_AzureCalcRateCard[[#This Row],[Region]]</f>
        <v>A10 Cloud ServicesD11</v>
      </c>
      <c r="B8471" s="775">
        <v>11</v>
      </c>
      <c r="C8471" s="775" t="s">
        <v>680</v>
      </c>
      <c r="D8471" s="775" t="s">
        <v>176</v>
      </c>
      <c r="E8471" s="775">
        <v>1.8740000000000001</v>
      </c>
      <c r="F8471" s="775" t="s">
        <v>1221</v>
      </c>
      <c r="G8471" s="775" t="s">
        <v>4319</v>
      </c>
      <c r="H8471" s="775" t="s">
        <v>4320</v>
      </c>
      <c r="I8471" s="775" t="s">
        <v>6272</v>
      </c>
    </row>
    <row r="8472" spans="1:9">
      <c r="A8472" s="1039" t="str">
        <f>Table_wabobpsvr_AzureCalc_AzureCalcRateCard[[#This Row],[ServiceName]]&amp;Table_wabobpsvr_AzureCalc_AzureCalcRateCard[[#This Row],[Price_Level]]&amp;Table_wabobpsvr_AzureCalc_AzureCalcRateCard[[#This Row],[Region]]</f>
        <v>SQL Database Web - Tier 2C14</v>
      </c>
      <c r="B8472" s="1039">
        <v>14</v>
      </c>
      <c r="C8472" s="1039" t="s">
        <v>4235</v>
      </c>
      <c r="D8472" s="1039" t="s">
        <v>177</v>
      </c>
      <c r="E8472" s="1039">
        <v>999999</v>
      </c>
      <c r="F8472" s="1039" t="s">
        <v>942</v>
      </c>
      <c r="G8472" s="775" t="s">
        <v>4235</v>
      </c>
      <c r="H8472" s="775" t="s">
        <v>4235</v>
      </c>
      <c r="I8472" s="775" t="s">
        <v>4235</v>
      </c>
    </row>
    <row r="8473" spans="1:9">
      <c r="A8473" s="775" t="str">
        <f>Table_wabobpsvr_AzureCalc_AzureCalcRateCard[[#This Row],[ServiceName]]&amp;Table_wabobpsvr_AzureCalc_AzureCalcRateCard[[#This Row],[Price_Level]]&amp;Table_wabobpsvr_AzureCalc_AzureCalcRateCard[[#This Row],[Region]]</f>
        <v>SQL Database Web - Tier 2D14</v>
      </c>
      <c r="B8473" s="775">
        <v>14</v>
      </c>
      <c r="C8473" s="775" t="s">
        <v>4235</v>
      </c>
      <c r="D8473" s="775" t="s">
        <v>176</v>
      </c>
      <c r="E8473" s="775">
        <v>999999</v>
      </c>
      <c r="F8473" s="775" t="s">
        <v>942</v>
      </c>
      <c r="G8473" s="775" t="s">
        <v>4235</v>
      </c>
      <c r="H8473" s="775" t="s">
        <v>4235</v>
      </c>
      <c r="I8473" s="775" t="s">
        <v>4235</v>
      </c>
    </row>
    <row r="8474" spans="1:9">
      <c r="A8474" s="775" t="str">
        <f>Table_wabobpsvr_AzureCalc_AzureCalcRateCard[[#This Row],[ServiceName]]&amp;Table_wabobpsvr_AzureCalc_AzureCalcRateCard[[#This Row],[Price_Level]]&amp;Table_wabobpsvr_AzureCalc_AzureCalcRateCard[[#This Row],[Region]]</f>
        <v>SQL Database Web - Tier 2 OverageMOSP14</v>
      </c>
      <c r="B8474" s="775">
        <v>14</v>
      </c>
      <c r="C8474" s="775" t="s">
        <v>4235</v>
      </c>
      <c r="D8474" s="775" t="s">
        <v>606</v>
      </c>
      <c r="E8474" s="775">
        <v>999999</v>
      </c>
      <c r="F8474" s="775" t="s">
        <v>943</v>
      </c>
      <c r="G8474" s="775" t="s">
        <v>4235</v>
      </c>
      <c r="H8474" s="775" t="s">
        <v>4235</v>
      </c>
      <c r="I8474" s="775" t="s">
        <v>4235</v>
      </c>
    </row>
    <row r="8475" spans="1:9">
      <c r="A8475" s="775" t="str">
        <f>Table_wabobpsvr_AzureCalc_AzureCalcRateCard[[#This Row],[ServiceName]]&amp;Table_wabobpsvr_AzureCalc_AzureCalcRateCard[[#This Row],[Price_Level]]&amp;Table_wabobpsvr_AzureCalc_AzureCalcRateCard[[#This Row],[Region]]</f>
        <v>SQL Database Web - Tier 2 OverageA14</v>
      </c>
      <c r="B8475" s="775">
        <v>14</v>
      </c>
      <c r="C8475" s="775" t="s">
        <v>4235</v>
      </c>
      <c r="D8475" s="775" t="s">
        <v>174</v>
      </c>
      <c r="E8475" s="775">
        <v>999999</v>
      </c>
      <c r="F8475" s="775" t="s">
        <v>943</v>
      </c>
      <c r="G8475" s="775" t="s">
        <v>4235</v>
      </c>
      <c r="H8475" s="775" t="s">
        <v>4235</v>
      </c>
      <c r="I8475" s="775" t="s">
        <v>4235</v>
      </c>
    </row>
    <row r="8476" spans="1:9">
      <c r="A8476" s="775" t="str">
        <f>Table_wabobpsvr_AzureCalc_AzureCalcRateCard[[#This Row],[ServiceName]]&amp;Table_wabobpsvr_AzureCalc_AzureCalcRateCard[[#This Row],[Price_Level]]&amp;Table_wabobpsvr_AzureCalc_AzureCalcRateCard[[#This Row],[Region]]</f>
        <v>SQL Database Web - Tier 2 OverageB14</v>
      </c>
      <c r="B8476" s="775">
        <v>14</v>
      </c>
      <c r="C8476" s="775" t="s">
        <v>4235</v>
      </c>
      <c r="D8476" s="775" t="s">
        <v>175</v>
      </c>
      <c r="E8476" s="775">
        <v>999999</v>
      </c>
      <c r="F8476" s="775" t="s">
        <v>943</v>
      </c>
      <c r="G8476" s="775" t="s">
        <v>4235</v>
      </c>
      <c r="H8476" s="775" t="s">
        <v>4235</v>
      </c>
      <c r="I8476" s="775" t="s">
        <v>4235</v>
      </c>
    </row>
    <row r="8477" spans="1:9">
      <c r="A8477" s="775" t="str">
        <f>Table_wabobpsvr_AzureCalc_AzureCalcRateCard[[#This Row],[ServiceName]]&amp;Table_wabobpsvr_AzureCalc_AzureCalcRateCard[[#This Row],[Price_Level]]&amp;Table_wabobpsvr_AzureCalc_AzureCalcRateCard[[#This Row],[Region]]</f>
        <v>SQL Database Web - Tier 2 OverageC14</v>
      </c>
      <c r="B8477" s="775">
        <v>14</v>
      </c>
      <c r="C8477" s="775" t="s">
        <v>4235</v>
      </c>
      <c r="D8477" s="775" t="s">
        <v>177</v>
      </c>
      <c r="E8477" s="775">
        <v>999999</v>
      </c>
      <c r="F8477" s="775" t="s">
        <v>943</v>
      </c>
      <c r="G8477" s="775" t="s">
        <v>4235</v>
      </c>
      <c r="H8477" s="775" t="s">
        <v>4235</v>
      </c>
      <c r="I8477" s="775" t="s">
        <v>4235</v>
      </c>
    </row>
    <row r="8478" spans="1:9">
      <c r="A8478" s="775" t="str">
        <f>Table_wabobpsvr_AzureCalc_AzureCalcRateCard[[#This Row],[ServiceName]]&amp;Table_wabobpsvr_AzureCalc_AzureCalcRateCard[[#This Row],[Price_Level]]&amp;Table_wabobpsvr_AzureCalc_AzureCalcRateCard[[#This Row],[Region]]</f>
        <v>SQL Database Web - Tier 2 OverageD14</v>
      </c>
      <c r="B8478" s="775">
        <v>14</v>
      </c>
      <c r="C8478" s="775" t="s">
        <v>4235</v>
      </c>
      <c r="D8478" s="775" t="s">
        <v>176</v>
      </c>
      <c r="E8478" s="775">
        <v>999999</v>
      </c>
      <c r="F8478" s="775" t="s">
        <v>943</v>
      </c>
      <c r="G8478" s="775" t="s">
        <v>4235</v>
      </c>
      <c r="H8478" s="775" t="s">
        <v>4235</v>
      </c>
      <c r="I8478" s="775" t="s">
        <v>4235</v>
      </c>
    </row>
    <row r="8479" spans="1:9">
      <c r="A8479" s="775" t="str">
        <f>Table_wabobpsvr_AzureCalc_AzureCalcRateCard[[#This Row],[ServiceName]]&amp;Table_wabobpsvr_AzureCalc_AzureCalcRateCard[[#This Row],[Price_Level]]&amp;Table_wabobpsvr_AzureCalc_AzureCalcRateCard[[#This Row],[Region]]</f>
        <v>SQL Database Web - Tier 3MOSP14</v>
      </c>
      <c r="B8479" s="775">
        <v>14</v>
      </c>
      <c r="C8479" s="775" t="s">
        <v>4235</v>
      </c>
      <c r="D8479" s="775" t="s">
        <v>606</v>
      </c>
      <c r="E8479" s="775">
        <v>999999</v>
      </c>
      <c r="F8479" s="775" t="s">
        <v>944</v>
      </c>
      <c r="G8479" s="775" t="s">
        <v>4235</v>
      </c>
      <c r="H8479" s="775" t="s">
        <v>4235</v>
      </c>
      <c r="I8479" s="775" t="s">
        <v>4235</v>
      </c>
    </row>
    <row r="8480" spans="1:9">
      <c r="A8480" s="775" t="str">
        <f>Table_wabobpsvr_AzureCalc_AzureCalcRateCard[[#This Row],[ServiceName]]&amp;Table_wabobpsvr_AzureCalc_AzureCalcRateCard[[#This Row],[Price_Level]]&amp;Table_wabobpsvr_AzureCalc_AzureCalcRateCard[[#This Row],[Region]]</f>
        <v>SQL Database Web - Tier 3A14</v>
      </c>
      <c r="B8480" s="775">
        <v>14</v>
      </c>
      <c r="C8480" s="775" t="s">
        <v>4235</v>
      </c>
      <c r="D8480" s="775" t="s">
        <v>174</v>
      </c>
      <c r="E8480" s="775">
        <v>999999</v>
      </c>
      <c r="F8480" s="775" t="s">
        <v>944</v>
      </c>
      <c r="G8480" s="775" t="s">
        <v>4235</v>
      </c>
      <c r="H8480" s="775" t="s">
        <v>4235</v>
      </c>
      <c r="I8480" s="775" t="s">
        <v>4235</v>
      </c>
    </row>
    <row r="8481" spans="1:9">
      <c r="A8481" s="775" t="str">
        <f>Table_wabobpsvr_AzureCalc_AzureCalcRateCard[[#This Row],[ServiceName]]&amp;Table_wabobpsvr_AzureCalc_AzureCalcRateCard[[#This Row],[Price_Level]]&amp;Table_wabobpsvr_AzureCalc_AzureCalcRateCard[[#This Row],[Region]]</f>
        <v>SQL DB Basic Database HoursC</v>
      </c>
      <c r="B8481" s="775"/>
      <c r="C8481" s="775" t="s">
        <v>680</v>
      </c>
      <c r="D8481" s="775" t="s">
        <v>177</v>
      </c>
      <c r="E8481" s="775">
        <v>6.2789999999999999E-3</v>
      </c>
      <c r="F8481" s="775" t="s">
        <v>1031</v>
      </c>
      <c r="G8481" s="775" t="s">
        <v>1800</v>
      </c>
      <c r="H8481" s="775" t="s">
        <v>3141</v>
      </c>
      <c r="I8481" s="775" t="s">
        <v>4803</v>
      </c>
    </row>
    <row r="8482" spans="1:9">
      <c r="A8482" s="775" t="str">
        <f>Table_wabobpsvr_AzureCalc_AzureCalcRateCard[[#This Row],[ServiceName]]&amp;Table_wabobpsvr_AzureCalc_AzureCalcRateCard[[#This Row],[Price_Level]]&amp;Table_wabobpsvr_AzureCalc_AzureCalcRateCard[[#This Row],[Region]]</f>
        <v>SQL DB Basic Database HoursD</v>
      </c>
      <c r="B8482" s="775"/>
      <c r="C8482" s="775" t="s">
        <v>680</v>
      </c>
      <c r="D8482" s="775" t="s">
        <v>176</v>
      </c>
      <c r="E8482" s="775">
        <v>6.0720000000000001E-3</v>
      </c>
      <c r="F8482" s="775" t="s">
        <v>1031</v>
      </c>
      <c r="G8482" s="775" t="s">
        <v>1800</v>
      </c>
      <c r="H8482" s="775" t="s">
        <v>3141</v>
      </c>
      <c r="I8482" s="775" t="s">
        <v>4803</v>
      </c>
    </row>
    <row r="8483" spans="1:9">
      <c r="A8483" s="775" t="str">
        <f>Table_wabobpsvr_AzureCalc_AzureCalcRateCard[[#This Row],[ServiceName]]&amp;Table_wabobpsvr_AzureCalc_AzureCalcRateCard[[#This Row],[Price_Level]]&amp;Table_wabobpsvr_AzureCalc_AzureCalcRateCard[[#This Row],[Region]]</f>
        <v>SQL DB Basic Database HoursMOSP13</v>
      </c>
      <c r="B8483" s="775">
        <v>13</v>
      </c>
      <c r="C8483" s="775" t="s">
        <v>680</v>
      </c>
      <c r="D8483" s="775" t="s">
        <v>606</v>
      </c>
      <c r="E8483" s="775">
        <v>8.3000000000000001E-3</v>
      </c>
      <c r="F8483" s="775" t="s">
        <v>1031</v>
      </c>
      <c r="G8483" s="775" t="s">
        <v>4235</v>
      </c>
      <c r="H8483" s="775" t="s">
        <v>4235</v>
      </c>
      <c r="I8483" s="775" t="s">
        <v>6273</v>
      </c>
    </row>
    <row r="8484" spans="1:9">
      <c r="A8484" s="775" t="str">
        <f>Table_wabobpsvr_AzureCalc_AzureCalcRateCard[[#This Row],[ServiceName]]&amp;Table_wabobpsvr_AzureCalc_AzureCalcRateCard[[#This Row],[Price_Level]]&amp;Table_wabobpsvr_AzureCalc_AzureCalcRateCard[[#This Row],[Region]]</f>
        <v>SQL DB Basic Database HoursA13</v>
      </c>
      <c r="B8484" s="775">
        <v>13</v>
      </c>
      <c r="C8484" s="775" t="s">
        <v>680</v>
      </c>
      <c r="D8484" s="775" t="s">
        <v>174</v>
      </c>
      <c r="E8484" s="775">
        <v>8.0510000000000009E-3</v>
      </c>
      <c r="F8484" s="775" t="s">
        <v>1031</v>
      </c>
      <c r="G8484" s="775" t="s">
        <v>1810</v>
      </c>
      <c r="H8484" s="775" t="s">
        <v>3166</v>
      </c>
      <c r="I8484" s="775" t="s">
        <v>6273</v>
      </c>
    </row>
    <row r="8485" spans="1:9">
      <c r="A8485" s="775" t="str">
        <f>Table_wabobpsvr_AzureCalc_AzureCalcRateCard[[#This Row],[ServiceName]]&amp;Table_wabobpsvr_AzureCalc_AzureCalcRateCard[[#This Row],[Price_Level]]&amp;Table_wabobpsvr_AzureCalc_AzureCalcRateCard[[#This Row],[Region]]</f>
        <v>SQL DB Basic Database HoursB13</v>
      </c>
      <c r="B8485" s="775">
        <v>13</v>
      </c>
      <c r="C8485" s="775" t="s">
        <v>680</v>
      </c>
      <c r="D8485" s="775" t="s">
        <v>175</v>
      </c>
      <c r="E8485" s="775">
        <v>7.8019999999999999E-3</v>
      </c>
      <c r="F8485" s="775" t="s">
        <v>1031</v>
      </c>
      <c r="G8485" s="775" t="s">
        <v>1810</v>
      </c>
      <c r="H8485" s="775" t="s">
        <v>3166</v>
      </c>
      <c r="I8485" s="775" t="s">
        <v>6273</v>
      </c>
    </row>
    <row r="8486" spans="1:9">
      <c r="A8486" s="775" t="str">
        <f>Table_wabobpsvr_AzureCalc_AzureCalcRateCard[[#This Row],[ServiceName]]&amp;Table_wabobpsvr_AzureCalc_AzureCalcRateCard[[#This Row],[Price_Level]]&amp;Table_wabobpsvr_AzureCalc_AzureCalcRateCard[[#This Row],[Region]]</f>
        <v>SQL DB Basic Database HoursC13</v>
      </c>
      <c r="B8486" s="775">
        <v>13</v>
      </c>
      <c r="C8486" s="775" t="s">
        <v>680</v>
      </c>
      <c r="D8486" s="775" t="s">
        <v>177</v>
      </c>
      <c r="E8486" s="775">
        <v>7.5529999999999998E-3</v>
      </c>
      <c r="F8486" s="775" t="s">
        <v>1031</v>
      </c>
      <c r="G8486" s="775" t="s">
        <v>1810</v>
      </c>
      <c r="H8486" s="775" t="s">
        <v>3166</v>
      </c>
      <c r="I8486" s="775" t="s">
        <v>6273</v>
      </c>
    </row>
    <row r="8487" spans="1:9">
      <c r="A8487" s="775" t="str">
        <f>Table_wabobpsvr_AzureCalc_AzureCalcRateCard[[#This Row],[ServiceName]]&amp;Table_wabobpsvr_AzureCalc_AzureCalcRateCard[[#This Row],[Price_Level]]&amp;Table_wabobpsvr_AzureCalc_AzureCalcRateCard[[#This Row],[Region]]</f>
        <v>SQL DB Basic Database HoursD13</v>
      </c>
      <c r="B8487" s="775">
        <v>13</v>
      </c>
      <c r="C8487" s="775" t="s">
        <v>680</v>
      </c>
      <c r="D8487" s="775" t="s">
        <v>176</v>
      </c>
      <c r="E8487" s="775">
        <v>7.3039999999999997E-3</v>
      </c>
      <c r="F8487" s="775" t="s">
        <v>1031</v>
      </c>
      <c r="G8487" s="775" t="s">
        <v>1810</v>
      </c>
      <c r="H8487" s="775" t="s">
        <v>3166</v>
      </c>
      <c r="I8487" s="775" t="s">
        <v>6273</v>
      </c>
    </row>
    <row r="8488" spans="1:9">
      <c r="A8488" s="775" t="str">
        <f>Table_wabobpsvr_AzureCalc_AzureCalcRateCard[[#This Row],[ServiceName]]&amp;Table_wabobpsvr_AzureCalc_AzureCalcRateCard[[#This Row],[Price_Level]]&amp;Table_wabobpsvr_AzureCalc_AzureCalcRateCard[[#This Row],[Region]]</f>
        <v>SQL DB Basic Database HoursMOSP11</v>
      </c>
      <c r="B8488" s="775">
        <v>11</v>
      </c>
      <c r="C8488" s="775" t="s">
        <v>680</v>
      </c>
      <c r="D8488" s="775" t="s">
        <v>606</v>
      </c>
      <c r="E8488" s="775">
        <v>7.7999999999999996E-3</v>
      </c>
      <c r="F8488" s="775" t="s">
        <v>1031</v>
      </c>
      <c r="G8488" s="775" t="s">
        <v>4235</v>
      </c>
      <c r="H8488" s="775" t="s">
        <v>4235</v>
      </c>
      <c r="I8488" s="775" t="s">
        <v>6274</v>
      </c>
    </row>
    <row r="8489" spans="1:9">
      <c r="A8489" s="775" t="str">
        <f>Table_wabobpsvr_AzureCalc_AzureCalcRateCard[[#This Row],[ServiceName]]&amp;Table_wabobpsvr_AzureCalc_AzureCalcRateCard[[#This Row],[Price_Level]]&amp;Table_wabobpsvr_AzureCalc_AzureCalcRateCard[[#This Row],[Region]]</f>
        <v>SQL Database Web - Tier 3B14</v>
      </c>
      <c r="B8489" s="775">
        <v>14</v>
      </c>
      <c r="C8489" s="775" t="s">
        <v>4235</v>
      </c>
      <c r="D8489" s="775" t="s">
        <v>175</v>
      </c>
      <c r="E8489" s="775">
        <v>999999</v>
      </c>
      <c r="F8489" s="775" t="s">
        <v>944</v>
      </c>
      <c r="G8489" s="775" t="s">
        <v>4235</v>
      </c>
      <c r="H8489" s="775" t="s">
        <v>4235</v>
      </c>
      <c r="I8489" s="775" t="s">
        <v>4235</v>
      </c>
    </row>
    <row r="8490" spans="1:9">
      <c r="A8490" s="775" t="str">
        <f>Table_wabobpsvr_AzureCalc_AzureCalcRateCard[[#This Row],[ServiceName]]&amp;Table_wabobpsvr_AzureCalc_AzureCalcRateCard[[#This Row],[Price_Level]]&amp;Table_wabobpsvr_AzureCalc_AzureCalcRateCard[[#This Row],[Region]]</f>
        <v>SQL DB Basic Database HoursA11</v>
      </c>
      <c r="B8490" s="775">
        <v>11</v>
      </c>
      <c r="C8490" s="775" t="s">
        <v>680</v>
      </c>
      <c r="D8490" s="775" t="s">
        <v>174</v>
      </c>
      <c r="E8490" s="775">
        <v>7.5659999999999998E-3</v>
      </c>
      <c r="F8490" s="775" t="s">
        <v>1031</v>
      </c>
      <c r="G8490" s="775" t="s">
        <v>1806</v>
      </c>
      <c r="H8490" s="775" t="s">
        <v>3167</v>
      </c>
      <c r="I8490" s="775" t="s">
        <v>6274</v>
      </c>
    </row>
    <row r="8491" spans="1:9">
      <c r="A8491" s="775" t="str">
        <f>Table_wabobpsvr_AzureCalc_AzureCalcRateCard[[#This Row],[ServiceName]]&amp;Table_wabobpsvr_AzureCalc_AzureCalcRateCard[[#This Row],[Price_Level]]&amp;Table_wabobpsvr_AzureCalc_AzureCalcRateCard[[#This Row],[Region]]</f>
        <v>SQL DB Basic Database HoursB11</v>
      </c>
      <c r="B8491" s="775">
        <v>11</v>
      </c>
      <c r="C8491" s="775" t="s">
        <v>680</v>
      </c>
      <c r="D8491" s="775" t="s">
        <v>175</v>
      </c>
      <c r="E8491" s="775">
        <v>7.332E-3</v>
      </c>
      <c r="F8491" s="775" t="s">
        <v>1031</v>
      </c>
      <c r="G8491" s="775" t="s">
        <v>1806</v>
      </c>
      <c r="H8491" s="775" t="s">
        <v>3167</v>
      </c>
      <c r="I8491" s="775" t="s">
        <v>6274</v>
      </c>
    </row>
    <row r="8492" spans="1:9">
      <c r="A8492" s="775" t="str">
        <f>Table_wabobpsvr_AzureCalc_AzureCalcRateCard[[#This Row],[ServiceName]]&amp;Table_wabobpsvr_AzureCalc_AzureCalcRateCard[[#This Row],[Price_Level]]&amp;Table_wabobpsvr_AzureCalc_AzureCalcRateCard[[#This Row],[Region]]</f>
        <v>SQL DB Basic Database HoursC11</v>
      </c>
      <c r="B8492" s="775">
        <v>11</v>
      </c>
      <c r="C8492" s="775" t="s">
        <v>680</v>
      </c>
      <c r="D8492" s="775" t="s">
        <v>177</v>
      </c>
      <c r="E8492" s="775">
        <v>7.0980000000000001E-3</v>
      </c>
      <c r="F8492" s="775" t="s">
        <v>1031</v>
      </c>
      <c r="G8492" s="775" t="s">
        <v>1806</v>
      </c>
      <c r="H8492" s="775" t="s">
        <v>3167</v>
      </c>
      <c r="I8492" s="775" t="s">
        <v>6274</v>
      </c>
    </row>
    <row r="8493" spans="1:9">
      <c r="A8493" s="775" t="str">
        <f>Table_wabobpsvr_AzureCalc_AzureCalcRateCard[[#This Row],[ServiceName]]&amp;Table_wabobpsvr_AzureCalc_AzureCalcRateCard[[#This Row],[Price_Level]]&amp;Table_wabobpsvr_AzureCalc_AzureCalcRateCard[[#This Row],[Region]]</f>
        <v>SQL DB Basic Database HoursD11</v>
      </c>
      <c r="B8493" s="775">
        <v>11</v>
      </c>
      <c r="C8493" s="775" t="s">
        <v>680</v>
      </c>
      <c r="D8493" s="775" t="s">
        <v>176</v>
      </c>
      <c r="E8493" s="775">
        <v>6.8640000000000003E-3</v>
      </c>
      <c r="F8493" s="775" t="s">
        <v>1031</v>
      </c>
      <c r="G8493" s="775" t="s">
        <v>1806</v>
      </c>
      <c r="H8493" s="775" t="s">
        <v>3167</v>
      </c>
      <c r="I8493" s="775" t="s">
        <v>6274</v>
      </c>
    </row>
    <row r="8494" spans="1:9">
      <c r="A8494" s="775" t="str">
        <f>Table_wabobpsvr_AzureCalc_AzureCalcRateCard[[#This Row],[ServiceName]]&amp;Table_wabobpsvr_AzureCalc_AzureCalcRateCard[[#This Row],[Price_Level]]&amp;Table_wabobpsvr_AzureCalc_AzureCalcRateCard[[#This Row],[Region]]</f>
        <v>SQL DB Basic Database HoursMOSP12</v>
      </c>
      <c r="B8494" s="775">
        <v>12</v>
      </c>
      <c r="C8494" s="775" t="s">
        <v>680</v>
      </c>
      <c r="D8494" s="775" t="s">
        <v>606</v>
      </c>
      <c r="E8494" s="775">
        <v>7.7999999999999996E-3</v>
      </c>
      <c r="F8494" s="775" t="s">
        <v>1031</v>
      </c>
      <c r="G8494" s="775" t="s">
        <v>4235</v>
      </c>
      <c r="H8494" s="775" t="s">
        <v>4235</v>
      </c>
      <c r="I8494" s="775" t="s">
        <v>5709</v>
      </c>
    </row>
    <row r="8495" spans="1:9">
      <c r="A8495" s="775" t="str">
        <f>Table_wabobpsvr_AzureCalc_AzureCalcRateCard[[#This Row],[ServiceName]]&amp;Table_wabobpsvr_AzureCalc_AzureCalcRateCard[[#This Row],[Price_Level]]&amp;Table_wabobpsvr_AzureCalc_AzureCalcRateCard[[#This Row],[Region]]</f>
        <v>SQL DB Basic Database HoursA12</v>
      </c>
      <c r="B8495" s="775">
        <v>12</v>
      </c>
      <c r="C8495" s="775" t="s">
        <v>680</v>
      </c>
      <c r="D8495" s="775" t="s">
        <v>174</v>
      </c>
      <c r="E8495" s="775">
        <v>7.5659999999999998E-3</v>
      </c>
      <c r="F8495" s="775" t="s">
        <v>1031</v>
      </c>
      <c r="G8495" s="775" t="s">
        <v>1808</v>
      </c>
      <c r="H8495" s="775" t="s">
        <v>3168</v>
      </c>
      <c r="I8495" s="775" t="s">
        <v>5709</v>
      </c>
    </row>
    <row r="8496" spans="1:9">
      <c r="A8496" s="775" t="str">
        <f>Table_wabobpsvr_AzureCalc_AzureCalcRateCard[[#This Row],[ServiceName]]&amp;Table_wabobpsvr_AzureCalc_AzureCalcRateCard[[#This Row],[Price_Level]]&amp;Table_wabobpsvr_AzureCalc_AzureCalcRateCard[[#This Row],[Region]]</f>
        <v>SQL DB Basic Database HoursB12</v>
      </c>
      <c r="B8496" s="775">
        <v>12</v>
      </c>
      <c r="C8496" s="775" t="s">
        <v>680</v>
      </c>
      <c r="D8496" s="775" t="s">
        <v>175</v>
      </c>
      <c r="E8496" s="775">
        <v>7.332E-3</v>
      </c>
      <c r="F8496" s="775" t="s">
        <v>1031</v>
      </c>
      <c r="G8496" s="775" t="s">
        <v>1808</v>
      </c>
      <c r="H8496" s="775" t="s">
        <v>3168</v>
      </c>
      <c r="I8496" s="775" t="s">
        <v>5709</v>
      </c>
    </row>
    <row r="8497" spans="1:9">
      <c r="A8497" s="775" t="str">
        <f>Table_wabobpsvr_AzureCalc_AzureCalcRateCard[[#This Row],[ServiceName]]&amp;Table_wabobpsvr_AzureCalc_AzureCalcRateCard[[#This Row],[Price_Level]]&amp;Table_wabobpsvr_AzureCalc_AzureCalcRateCard[[#This Row],[Region]]</f>
        <v>A6 VM (Non-Windows)MOSP14</v>
      </c>
      <c r="B8497" s="775">
        <v>14</v>
      </c>
      <c r="C8497" s="775" t="s">
        <v>680</v>
      </c>
      <c r="D8497" s="775" t="s">
        <v>606</v>
      </c>
      <c r="E8497" s="775">
        <v>999999</v>
      </c>
      <c r="F8497" s="775" t="s">
        <v>692</v>
      </c>
      <c r="G8497" s="775" t="s">
        <v>4235</v>
      </c>
      <c r="H8497" s="775" t="s">
        <v>4235</v>
      </c>
      <c r="I8497" s="775" t="s">
        <v>6275</v>
      </c>
    </row>
    <row r="8498" spans="1:9">
      <c r="A8498" s="775" t="str">
        <f>Table_wabobpsvr_AzureCalc_AzureCalcRateCard[[#This Row],[ServiceName]]&amp;Table_wabobpsvr_AzureCalc_AzureCalcRateCard[[#This Row],[Price_Level]]&amp;Table_wabobpsvr_AzureCalc_AzureCalcRateCard[[#This Row],[Region]]</f>
        <v>A6 VM (Non-Windows)A14</v>
      </c>
      <c r="B8498" s="775">
        <v>14</v>
      </c>
      <c r="C8498" s="775" t="s">
        <v>680</v>
      </c>
      <c r="D8498" s="775" t="s">
        <v>174</v>
      </c>
      <c r="E8498" s="775">
        <v>0.38896999999999998</v>
      </c>
      <c r="F8498" s="775" t="s">
        <v>692</v>
      </c>
      <c r="G8498" s="775" t="s">
        <v>2807</v>
      </c>
      <c r="H8498" s="775" t="s">
        <v>2808</v>
      </c>
      <c r="I8498" s="775" t="s">
        <v>6275</v>
      </c>
    </row>
    <row r="8499" spans="1:9">
      <c r="A8499" s="775" t="str">
        <f>Table_wabobpsvr_AzureCalc_AzureCalcRateCard[[#This Row],[ServiceName]]&amp;Table_wabobpsvr_AzureCalc_AzureCalcRateCard[[#This Row],[Price_Level]]&amp;Table_wabobpsvr_AzureCalc_AzureCalcRateCard[[#This Row],[Region]]</f>
        <v>A6 VM (Non-Windows)B14</v>
      </c>
      <c r="B8499" s="775">
        <v>14</v>
      </c>
      <c r="C8499" s="775" t="s">
        <v>680</v>
      </c>
      <c r="D8499" s="775" t="s">
        <v>175</v>
      </c>
      <c r="E8499" s="775">
        <v>0.37694</v>
      </c>
      <c r="F8499" s="775" t="s">
        <v>692</v>
      </c>
      <c r="G8499" s="775" t="s">
        <v>2807</v>
      </c>
      <c r="H8499" s="775" t="s">
        <v>2808</v>
      </c>
      <c r="I8499" s="775" t="s">
        <v>6275</v>
      </c>
    </row>
    <row r="8500" spans="1:9">
      <c r="A8500" s="775" t="str">
        <f>Table_wabobpsvr_AzureCalc_AzureCalcRateCard[[#This Row],[ServiceName]]&amp;Table_wabobpsvr_AzureCalc_AzureCalcRateCard[[#This Row],[Price_Level]]&amp;Table_wabobpsvr_AzureCalc_AzureCalcRateCard[[#This Row],[Region]]</f>
        <v>A6 VM (Non-Windows)C14</v>
      </c>
      <c r="B8500" s="775">
        <v>14</v>
      </c>
      <c r="C8500" s="775" t="s">
        <v>680</v>
      </c>
      <c r="D8500" s="775" t="s">
        <v>177</v>
      </c>
      <c r="E8500" s="775">
        <v>0.36491000000000001</v>
      </c>
      <c r="F8500" s="775" t="s">
        <v>692</v>
      </c>
      <c r="G8500" s="775" t="s">
        <v>2807</v>
      </c>
      <c r="H8500" s="775" t="s">
        <v>2808</v>
      </c>
      <c r="I8500" s="775" t="s">
        <v>6275</v>
      </c>
    </row>
    <row r="8501" spans="1:9">
      <c r="A8501" s="775" t="str">
        <f>Table_wabobpsvr_AzureCalc_AzureCalcRateCard[[#This Row],[ServiceName]]&amp;Table_wabobpsvr_AzureCalc_AzureCalcRateCard[[#This Row],[Price_Level]]&amp;Table_wabobpsvr_AzureCalc_AzureCalcRateCard[[#This Row],[Region]]</f>
        <v>A6 VM (Non-Windows)D14</v>
      </c>
      <c r="B8501" s="775">
        <v>14</v>
      </c>
      <c r="C8501" s="775" t="s">
        <v>680</v>
      </c>
      <c r="D8501" s="775" t="s">
        <v>176</v>
      </c>
      <c r="E8501" s="775">
        <v>0.35288000000000003</v>
      </c>
      <c r="F8501" s="775" t="s">
        <v>692</v>
      </c>
      <c r="G8501" s="775" t="s">
        <v>2807</v>
      </c>
      <c r="H8501" s="775" t="s">
        <v>2808</v>
      </c>
      <c r="I8501" s="775" t="s">
        <v>6275</v>
      </c>
    </row>
    <row r="8502" spans="1:9">
      <c r="A8502" s="1039" t="str">
        <f>Table_wabobpsvr_AzureCalc_AzureCalcRateCard[[#This Row],[ServiceName]]&amp;Table_wabobpsvr_AzureCalc_AzureCalcRateCard[[#This Row],[Price_Level]]&amp;Table_wabobpsvr_AzureCalc_AzureCalcRateCard[[#This Row],[Region]]</f>
        <v>A6 VM (Windows)MOSP14</v>
      </c>
      <c r="B8502" s="1039">
        <v>14</v>
      </c>
      <c r="C8502" s="1039" t="s">
        <v>680</v>
      </c>
      <c r="D8502" s="1039" t="s">
        <v>606</v>
      </c>
      <c r="E8502" s="1039">
        <v>999999</v>
      </c>
      <c r="F8502" s="1039" t="s">
        <v>693</v>
      </c>
      <c r="G8502" s="775" t="s">
        <v>4235</v>
      </c>
      <c r="H8502" s="775" t="s">
        <v>4235</v>
      </c>
      <c r="I8502" s="775" t="s">
        <v>6276</v>
      </c>
    </row>
    <row r="8503" spans="1:9">
      <c r="A8503" s="775" t="str">
        <f>Table_wabobpsvr_AzureCalc_AzureCalcRateCard[[#This Row],[ServiceName]]&amp;Table_wabobpsvr_AzureCalc_AzureCalcRateCard[[#This Row],[Price_Level]]&amp;Table_wabobpsvr_AzureCalc_AzureCalcRateCard[[#This Row],[Region]]</f>
        <v>A6 VM (Windows)A14</v>
      </c>
      <c r="B8503" s="775">
        <v>14</v>
      </c>
      <c r="C8503" s="775" t="s">
        <v>680</v>
      </c>
      <c r="D8503" s="775" t="s">
        <v>174</v>
      </c>
      <c r="E8503" s="775">
        <v>0.52864999999999995</v>
      </c>
      <c r="F8503" s="775" t="s">
        <v>693</v>
      </c>
      <c r="G8503" s="775" t="s">
        <v>2809</v>
      </c>
      <c r="H8503" s="775" t="s">
        <v>2810</v>
      </c>
      <c r="I8503" s="775" t="s">
        <v>6276</v>
      </c>
    </row>
    <row r="8504" spans="1:9">
      <c r="A8504" s="775" t="str">
        <f>Table_wabobpsvr_AzureCalc_AzureCalcRateCard[[#This Row],[ServiceName]]&amp;Table_wabobpsvr_AzureCalc_AzureCalcRateCard[[#This Row],[Price_Level]]&amp;Table_wabobpsvr_AzureCalc_AzureCalcRateCard[[#This Row],[Region]]</f>
        <v>A6 VM (Windows)B14</v>
      </c>
      <c r="B8504" s="775">
        <v>14</v>
      </c>
      <c r="C8504" s="775" t="s">
        <v>680</v>
      </c>
      <c r="D8504" s="775" t="s">
        <v>175</v>
      </c>
      <c r="E8504" s="775">
        <v>0.51229999999999998</v>
      </c>
      <c r="F8504" s="775" t="s">
        <v>693</v>
      </c>
      <c r="G8504" s="775" t="s">
        <v>2809</v>
      </c>
      <c r="H8504" s="775" t="s">
        <v>2810</v>
      </c>
      <c r="I8504" s="775" t="s">
        <v>6276</v>
      </c>
    </row>
    <row r="8505" spans="1:9">
      <c r="A8505" s="775" t="str">
        <f>Table_wabobpsvr_AzureCalc_AzureCalcRateCard[[#This Row],[ServiceName]]&amp;Table_wabobpsvr_AzureCalc_AzureCalcRateCard[[#This Row],[Price_Level]]&amp;Table_wabobpsvr_AzureCalc_AzureCalcRateCard[[#This Row],[Region]]</f>
        <v>A6 VM (Windows)C14</v>
      </c>
      <c r="B8505" s="775">
        <v>14</v>
      </c>
      <c r="C8505" s="775" t="s">
        <v>680</v>
      </c>
      <c r="D8505" s="775" t="s">
        <v>177</v>
      </c>
      <c r="E8505" s="775">
        <v>0.49595</v>
      </c>
      <c r="F8505" s="775" t="s">
        <v>693</v>
      </c>
      <c r="G8505" s="775" t="s">
        <v>2809</v>
      </c>
      <c r="H8505" s="775" t="s">
        <v>2810</v>
      </c>
      <c r="I8505" s="775" t="s">
        <v>6276</v>
      </c>
    </row>
    <row r="8506" spans="1:9">
      <c r="A8506" s="1039" t="str">
        <f>Table_wabobpsvr_AzureCalc_AzureCalcRateCard[[#This Row],[ServiceName]]&amp;Table_wabobpsvr_AzureCalc_AzureCalcRateCard[[#This Row],[Price_Level]]&amp;Table_wabobpsvr_AzureCalc_AzureCalcRateCard[[#This Row],[Region]]</f>
        <v>A6 VM (Windows)D14</v>
      </c>
      <c r="B8506" s="1039">
        <v>14</v>
      </c>
      <c r="C8506" s="1039" t="s">
        <v>680</v>
      </c>
      <c r="D8506" s="1039" t="s">
        <v>176</v>
      </c>
      <c r="E8506" s="1039">
        <v>0.47960000000000003</v>
      </c>
      <c r="F8506" s="1039" t="s">
        <v>693</v>
      </c>
      <c r="G8506" s="775" t="s">
        <v>2809</v>
      </c>
      <c r="H8506" s="775" t="s">
        <v>2810</v>
      </c>
      <c r="I8506" s="775" t="s">
        <v>6276</v>
      </c>
    </row>
    <row r="8507" spans="1:9">
      <c r="A8507" s="775" t="str">
        <f>Table_wabobpsvr_AzureCalc_AzureCalcRateCard[[#This Row],[ServiceName]]&amp;Table_wabobpsvr_AzureCalc_AzureCalcRateCard[[#This Row],[Price_Level]]&amp;Table_wabobpsvr_AzureCalc_AzureCalcRateCard[[#This Row],[Region]]</f>
        <v>A7 VM (Non-Windows)MOSP14</v>
      </c>
      <c r="B8507" s="775">
        <v>14</v>
      </c>
      <c r="C8507" s="775" t="s">
        <v>680</v>
      </c>
      <c r="D8507" s="775" t="s">
        <v>606</v>
      </c>
      <c r="E8507" s="775">
        <v>999999</v>
      </c>
      <c r="F8507" s="775" t="s">
        <v>691</v>
      </c>
      <c r="G8507" s="775" t="s">
        <v>4235</v>
      </c>
      <c r="H8507" s="775" t="s">
        <v>4235</v>
      </c>
      <c r="I8507" s="775" t="s">
        <v>6277</v>
      </c>
    </row>
    <row r="8508" spans="1:9">
      <c r="A8508" s="775" t="str">
        <f>Table_wabobpsvr_AzureCalc_AzureCalcRateCard[[#This Row],[ServiceName]]&amp;Table_wabobpsvr_AzureCalc_AzureCalcRateCard[[#This Row],[Price_Level]]&amp;Table_wabobpsvr_AzureCalc_AzureCalcRateCard[[#This Row],[Region]]</f>
        <v>A7 VM (Non-Windows)A14</v>
      </c>
      <c r="B8508" s="775">
        <v>14</v>
      </c>
      <c r="C8508" s="775" t="s">
        <v>680</v>
      </c>
      <c r="D8508" s="775" t="s">
        <v>174</v>
      </c>
      <c r="E8508" s="775">
        <v>0.77600000000000002</v>
      </c>
      <c r="F8508" s="775" t="s">
        <v>691</v>
      </c>
      <c r="G8508" s="775" t="s">
        <v>2811</v>
      </c>
      <c r="H8508" s="775" t="s">
        <v>2812</v>
      </c>
      <c r="I8508" s="775" t="s">
        <v>6277</v>
      </c>
    </row>
    <row r="8509" spans="1:9">
      <c r="A8509" s="775" t="str">
        <f>Table_wabobpsvr_AzureCalc_AzureCalcRateCard[[#This Row],[ServiceName]]&amp;Table_wabobpsvr_AzureCalc_AzureCalcRateCard[[#This Row],[Price_Level]]&amp;Table_wabobpsvr_AzureCalc_AzureCalcRateCard[[#This Row],[Region]]</f>
        <v>A7 VM (Non-Windows)B14</v>
      </c>
      <c r="B8509" s="775">
        <v>14</v>
      </c>
      <c r="C8509" s="775" t="s">
        <v>680</v>
      </c>
      <c r="D8509" s="775" t="s">
        <v>175</v>
      </c>
      <c r="E8509" s="775">
        <v>0.752</v>
      </c>
      <c r="F8509" s="775" t="s">
        <v>691</v>
      </c>
      <c r="G8509" s="775" t="s">
        <v>2811</v>
      </c>
      <c r="H8509" s="775" t="s">
        <v>2812</v>
      </c>
      <c r="I8509" s="775" t="s">
        <v>6277</v>
      </c>
    </row>
    <row r="8510" spans="1:9">
      <c r="A8510" s="775" t="str">
        <f>Table_wabobpsvr_AzureCalc_AzureCalcRateCard[[#This Row],[ServiceName]]&amp;Table_wabobpsvr_AzureCalc_AzureCalcRateCard[[#This Row],[Price_Level]]&amp;Table_wabobpsvr_AzureCalc_AzureCalcRateCard[[#This Row],[Region]]</f>
        <v>A7 VM (Non-Windows)C14</v>
      </c>
      <c r="B8510" s="775">
        <v>14</v>
      </c>
      <c r="C8510" s="775" t="s">
        <v>680</v>
      </c>
      <c r="D8510" s="775" t="s">
        <v>177</v>
      </c>
      <c r="E8510" s="775">
        <v>0.72799999999999998</v>
      </c>
      <c r="F8510" s="775" t="s">
        <v>691</v>
      </c>
      <c r="G8510" s="775" t="s">
        <v>2811</v>
      </c>
      <c r="H8510" s="775" t="s">
        <v>2812</v>
      </c>
      <c r="I8510" s="775" t="s">
        <v>6277</v>
      </c>
    </row>
    <row r="8511" spans="1:9">
      <c r="A8511" s="1039" t="str">
        <f>Table_wabobpsvr_AzureCalc_AzureCalcRateCard[[#This Row],[ServiceName]]&amp;Table_wabobpsvr_AzureCalc_AzureCalcRateCard[[#This Row],[Price_Level]]&amp;Table_wabobpsvr_AzureCalc_AzureCalcRateCard[[#This Row],[Region]]</f>
        <v>A7 VM (Non-Windows)D14</v>
      </c>
      <c r="B8511" s="1039">
        <v>14</v>
      </c>
      <c r="C8511" s="1039" t="s">
        <v>680</v>
      </c>
      <c r="D8511" s="1039" t="s">
        <v>176</v>
      </c>
      <c r="E8511" s="1039">
        <v>0.70399999999999996</v>
      </c>
      <c r="F8511" s="1039" t="s">
        <v>691</v>
      </c>
      <c r="G8511" s="775" t="s">
        <v>2811</v>
      </c>
      <c r="H8511" s="775" t="s">
        <v>2812</v>
      </c>
      <c r="I8511" s="775" t="s">
        <v>6277</v>
      </c>
    </row>
    <row r="8512" spans="1:9">
      <c r="A8512" s="775" t="str">
        <f>Table_wabobpsvr_AzureCalc_AzureCalcRateCard[[#This Row],[ServiceName]]&amp;Table_wabobpsvr_AzureCalc_AzureCalcRateCard[[#This Row],[Price_Level]]&amp;Table_wabobpsvr_AzureCalc_AzureCalcRateCard[[#This Row],[Region]]</f>
        <v>A7 VM (Windows)MOSP14</v>
      </c>
      <c r="B8512" s="775">
        <v>14</v>
      </c>
      <c r="C8512" s="775" t="s">
        <v>680</v>
      </c>
      <c r="D8512" s="775" t="s">
        <v>606</v>
      </c>
      <c r="E8512" s="775">
        <v>999999</v>
      </c>
      <c r="F8512" s="775" t="s">
        <v>694</v>
      </c>
      <c r="G8512" s="775" t="s">
        <v>4235</v>
      </c>
      <c r="H8512" s="775" t="s">
        <v>4235</v>
      </c>
      <c r="I8512" s="775" t="s">
        <v>6278</v>
      </c>
    </row>
    <row r="8513" spans="1:9">
      <c r="A8513" s="775" t="str">
        <f>Table_wabobpsvr_AzureCalc_AzureCalcRateCard[[#This Row],[ServiceName]]&amp;Table_wabobpsvr_AzureCalc_AzureCalcRateCard[[#This Row],[Price_Level]]&amp;Table_wabobpsvr_AzureCalc_AzureCalcRateCard[[#This Row],[Region]]</f>
        <v>A7 VM (Windows)A14</v>
      </c>
      <c r="B8513" s="775">
        <v>14</v>
      </c>
      <c r="C8513" s="775" t="s">
        <v>680</v>
      </c>
      <c r="D8513" s="775" t="s">
        <v>174</v>
      </c>
      <c r="E8513" s="775">
        <v>1.05827</v>
      </c>
      <c r="F8513" s="775" t="s">
        <v>694</v>
      </c>
      <c r="G8513" s="775" t="s">
        <v>2813</v>
      </c>
      <c r="H8513" s="775" t="s">
        <v>2814</v>
      </c>
      <c r="I8513" s="775" t="s">
        <v>6278</v>
      </c>
    </row>
    <row r="8514" spans="1:9">
      <c r="A8514" s="775" t="str">
        <f>Table_wabobpsvr_AzureCalc_AzureCalcRateCard[[#This Row],[ServiceName]]&amp;Table_wabobpsvr_AzureCalc_AzureCalcRateCard[[#This Row],[Price_Level]]&amp;Table_wabobpsvr_AzureCalc_AzureCalcRateCard[[#This Row],[Region]]</f>
        <v>A7 VM (Windows)B14</v>
      </c>
      <c r="B8514" s="775">
        <v>14</v>
      </c>
      <c r="C8514" s="775" t="s">
        <v>680</v>
      </c>
      <c r="D8514" s="775" t="s">
        <v>175</v>
      </c>
      <c r="E8514" s="775">
        <v>1.0255399999999999</v>
      </c>
      <c r="F8514" s="775" t="s">
        <v>694</v>
      </c>
      <c r="G8514" s="775" t="s">
        <v>2813</v>
      </c>
      <c r="H8514" s="775" t="s">
        <v>2814</v>
      </c>
      <c r="I8514" s="775" t="s">
        <v>6278</v>
      </c>
    </row>
    <row r="8515" spans="1:9">
      <c r="A8515" s="775" t="str">
        <f>Table_wabobpsvr_AzureCalc_AzureCalcRateCard[[#This Row],[ServiceName]]&amp;Table_wabobpsvr_AzureCalc_AzureCalcRateCard[[#This Row],[Price_Level]]&amp;Table_wabobpsvr_AzureCalc_AzureCalcRateCard[[#This Row],[Region]]</f>
        <v>A7 VM (Windows)C14</v>
      </c>
      <c r="B8515" s="775">
        <v>14</v>
      </c>
      <c r="C8515" s="775" t="s">
        <v>680</v>
      </c>
      <c r="D8515" s="775" t="s">
        <v>177</v>
      </c>
      <c r="E8515" s="775">
        <v>0.99280999999999997</v>
      </c>
      <c r="F8515" s="775" t="s">
        <v>694</v>
      </c>
      <c r="G8515" s="775" t="s">
        <v>2813</v>
      </c>
      <c r="H8515" s="775" t="s">
        <v>2814</v>
      </c>
      <c r="I8515" s="775" t="s">
        <v>6278</v>
      </c>
    </row>
    <row r="8516" spans="1:9">
      <c r="A8516" s="775" t="str">
        <f>Table_wabobpsvr_AzureCalc_AzureCalcRateCard[[#This Row],[ServiceName]]&amp;Table_wabobpsvr_AzureCalc_AzureCalcRateCard[[#This Row],[Price_Level]]&amp;Table_wabobpsvr_AzureCalc_AzureCalcRateCard[[#This Row],[Region]]</f>
        <v>A7 VM (Windows)D14</v>
      </c>
      <c r="B8516" s="775">
        <v>14</v>
      </c>
      <c r="C8516" s="775" t="s">
        <v>680</v>
      </c>
      <c r="D8516" s="775" t="s">
        <v>176</v>
      </c>
      <c r="E8516" s="775">
        <v>0.96008000000000004</v>
      </c>
      <c r="F8516" s="775" t="s">
        <v>694</v>
      </c>
      <c r="G8516" s="775" t="s">
        <v>2813</v>
      </c>
      <c r="H8516" s="775" t="s">
        <v>2814</v>
      </c>
      <c r="I8516" s="775" t="s">
        <v>6278</v>
      </c>
    </row>
    <row r="8517" spans="1:9">
      <c r="A8517" s="775" t="str">
        <f>Table_wabobpsvr_AzureCalc_AzureCalcRateCard[[#This Row],[ServiceName]]&amp;Table_wabobpsvr_AzureCalc_AzureCalcRateCard[[#This Row],[Price_Level]]&amp;Table_wabobpsvr_AzureCalc_AzureCalcRateCard[[#This Row],[Region]]</f>
        <v>A8 VM (Non-Windows)D1</v>
      </c>
      <c r="B8517" s="775">
        <v>1</v>
      </c>
      <c r="C8517" s="775" t="s">
        <v>87</v>
      </c>
      <c r="D8517" s="775" t="s">
        <v>176</v>
      </c>
      <c r="E8517" s="775">
        <v>0.56000000000000005</v>
      </c>
      <c r="F8517" s="775" t="s">
        <v>696</v>
      </c>
      <c r="G8517" s="775" t="s">
        <v>2203</v>
      </c>
      <c r="H8517" s="775" t="s">
        <v>2204</v>
      </c>
      <c r="I8517" s="775" t="s">
        <v>6153</v>
      </c>
    </row>
    <row r="8518" spans="1:9">
      <c r="A8518" s="775" t="str">
        <f>Table_wabobpsvr_AzureCalc_AzureCalcRateCard[[#This Row],[ServiceName]]&amp;Table_wabobpsvr_AzureCalc_AzureCalcRateCard[[#This Row],[Price_Level]]&amp;Table_wabobpsvr_AzureCalc_AzureCalcRateCard[[#This Row],[Region]]</f>
        <v>A7 VM (Windows)A14</v>
      </c>
      <c r="B8518" s="775">
        <v>14</v>
      </c>
      <c r="C8518" s="775" t="s">
        <v>680</v>
      </c>
      <c r="D8518" s="775" t="s">
        <v>174</v>
      </c>
      <c r="E8518" s="775">
        <v>1.05827</v>
      </c>
      <c r="F8518" s="775" t="s">
        <v>694</v>
      </c>
      <c r="G8518" s="775" t="s">
        <v>2813</v>
      </c>
      <c r="H8518" s="775" t="s">
        <v>2814</v>
      </c>
      <c r="I8518" s="775" t="s">
        <v>6278</v>
      </c>
    </row>
    <row r="8519" spans="1:9">
      <c r="A8519" s="775" t="str">
        <f>Table_wabobpsvr_AzureCalc_AzureCalcRateCard[[#This Row],[ServiceName]]&amp;Table_wabobpsvr_AzureCalc_AzureCalcRateCard[[#This Row],[Price_Level]]&amp;Table_wabobpsvr_AzureCalc_AzureCalcRateCard[[#This Row],[Region]]</f>
        <v>A7 VM (Windows)B14</v>
      </c>
      <c r="B8519" s="775">
        <v>14</v>
      </c>
      <c r="C8519" s="775" t="s">
        <v>680</v>
      </c>
      <c r="D8519" s="775" t="s">
        <v>175</v>
      </c>
      <c r="E8519" s="775">
        <v>1.0255399999999999</v>
      </c>
      <c r="F8519" s="775" t="s">
        <v>694</v>
      </c>
      <c r="G8519" s="775" t="s">
        <v>2813</v>
      </c>
      <c r="H8519" s="775" t="s">
        <v>2814</v>
      </c>
      <c r="I8519" s="775" t="s">
        <v>6278</v>
      </c>
    </row>
    <row r="8520" spans="1:9">
      <c r="A8520" s="775" t="str">
        <f>Table_wabobpsvr_AzureCalc_AzureCalcRateCard[[#This Row],[ServiceName]]&amp;Table_wabobpsvr_AzureCalc_AzureCalcRateCard[[#This Row],[Price_Level]]&amp;Table_wabobpsvr_AzureCalc_AzureCalcRateCard[[#This Row],[Region]]</f>
        <v>A7 VM (Windows)C14</v>
      </c>
      <c r="B8520" s="775">
        <v>14</v>
      </c>
      <c r="C8520" s="775" t="s">
        <v>680</v>
      </c>
      <c r="D8520" s="775" t="s">
        <v>177</v>
      </c>
      <c r="E8520" s="775">
        <v>0.99280999999999997</v>
      </c>
      <c r="F8520" s="775" t="s">
        <v>694</v>
      </c>
      <c r="G8520" s="775" t="s">
        <v>2813</v>
      </c>
      <c r="H8520" s="775" t="s">
        <v>2814</v>
      </c>
      <c r="I8520" s="775" t="s">
        <v>6278</v>
      </c>
    </row>
    <row r="8521" spans="1:9">
      <c r="A8521" s="775" t="str">
        <f>Table_wabobpsvr_AzureCalc_AzureCalcRateCard[[#This Row],[ServiceName]]&amp;Table_wabobpsvr_AzureCalc_AzureCalcRateCard[[#This Row],[Price_Level]]&amp;Table_wabobpsvr_AzureCalc_AzureCalcRateCard[[#This Row],[Region]]</f>
        <v>A7 VM (Windows)D14</v>
      </c>
      <c r="B8521" s="775">
        <v>14</v>
      </c>
      <c r="C8521" s="775" t="s">
        <v>680</v>
      </c>
      <c r="D8521" s="775" t="s">
        <v>176</v>
      </c>
      <c r="E8521" s="775">
        <v>0.96008000000000004</v>
      </c>
      <c r="F8521" s="775" t="s">
        <v>694</v>
      </c>
      <c r="G8521" s="775" t="s">
        <v>2813</v>
      </c>
      <c r="H8521" s="775" t="s">
        <v>2814</v>
      </c>
      <c r="I8521" s="775" t="s">
        <v>6278</v>
      </c>
    </row>
    <row r="8522" spans="1:9">
      <c r="A8522" s="775" t="str">
        <f>Table_wabobpsvr_AzureCalc_AzureCalcRateCard[[#This Row],[ServiceName]]&amp;Table_wabobpsvr_AzureCalc_AzureCalcRateCard[[#This Row],[Price_Level]]&amp;Table_wabobpsvr_AzureCalc_AzureCalcRateCard[[#This Row],[Region]]</f>
        <v>A8 VM (Windows)MOSP1</v>
      </c>
      <c r="B8522" s="775">
        <v>1</v>
      </c>
      <c r="C8522" s="775" t="s">
        <v>87</v>
      </c>
      <c r="D8522" s="775" t="s">
        <v>606</v>
      </c>
      <c r="E8522" s="775">
        <v>1.35</v>
      </c>
      <c r="F8522" s="775" t="s">
        <v>698</v>
      </c>
      <c r="G8522" s="775"/>
      <c r="H8522" s="775"/>
      <c r="I8522" s="775" t="s">
        <v>6397</v>
      </c>
    </row>
    <row r="8523" spans="1:9">
      <c r="A8523" s="775" t="str">
        <f>Table_wabobpsvr_AzureCalc_AzureCalcRateCard[[#This Row],[ServiceName]]&amp;Table_wabobpsvr_AzureCalc_AzureCalcRateCard[[#This Row],[Price_Level]]&amp;Table_wabobpsvr_AzureCalc_AzureCalcRateCard[[#This Row],[Region]]</f>
        <v>A8 VM (Windows)A1</v>
      </c>
      <c r="B8523" s="775">
        <v>1</v>
      </c>
      <c r="C8523" s="775" t="s">
        <v>87</v>
      </c>
      <c r="D8523" s="775" t="s">
        <v>174</v>
      </c>
      <c r="E8523" s="775">
        <v>0.98550000000000004</v>
      </c>
      <c r="F8523" s="775" t="s">
        <v>698</v>
      </c>
      <c r="G8523" s="775" t="s">
        <v>2305</v>
      </c>
      <c r="H8523" s="775" t="s">
        <v>2306</v>
      </c>
      <c r="I8523" s="775" t="s">
        <v>6397</v>
      </c>
    </row>
    <row r="8524" spans="1:9">
      <c r="A8524" s="1039" t="str">
        <f>Table_wabobpsvr_AzureCalc_AzureCalcRateCard[[#This Row],[ServiceName]]&amp;Table_wabobpsvr_AzureCalc_AzureCalcRateCard[[#This Row],[Price_Level]]&amp;Table_wabobpsvr_AzureCalc_AzureCalcRateCard[[#This Row],[Region]]</f>
        <v>Basic_D2 VM (Windows)C6</v>
      </c>
      <c r="B8524" s="1039">
        <v>6</v>
      </c>
      <c r="C8524" s="1039" t="s">
        <v>680</v>
      </c>
      <c r="D8524" s="1039" t="s">
        <v>177</v>
      </c>
      <c r="E8524" s="1039">
        <v>0.25480000000000003</v>
      </c>
      <c r="F8524" s="1039" t="s">
        <v>1097</v>
      </c>
      <c r="G8524" s="775" t="s">
        <v>4235</v>
      </c>
      <c r="H8524" s="775" t="s">
        <v>4235</v>
      </c>
      <c r="I8524" s="775" t="s">
        <v>4868</v>
      </c>
    </row>
    <row r="8525" spans="1:9">
      <c r="A8525" s="775" t="str">
        <f>Table_wabobpsvr_AzureCalc_AzureCalcRateCard[[#This Row],[ServiceName]]&amp;Table_wabobpsvr_AzureCalc_AzureCalcRateCard[[#This Row],[Price_Level]]&amp;Table_wabobpsvr_AzureCalc_AzureCalcRateCard[[#This Row],[Region]]</f>
        <v>Basic_D2 VM (Windows)D6</v>
      </c>
      <c r="B8525" s="775">
        <v>6</v>
      </c>
      <c r="C8525" s="775" t="s">
        <v>680</v>
      </c>
      <c r="D8525" s="775" t="s">
        <v>176</v>
      </c>
      <c r="E8525" s="775">
        <v>0.24640000000000001</v>
      </c>
      <c r="F8525" s="775" t="s">
        <v>1097</v>
      </c>
      <c r="G8525" s="775" t="s">
        <v>4235</v>
      </c>
      <c r="H8525" s="775" t="s">
        <v>4235</v>
      </c>
      <c r="I8525" s="775" t="s">
        <v>4868</v>
      </c>
    </row>
    <row r="8526" spans="1:9">
      <c r="A8526" s="775" t="str">
        <f>Table_wabobpsvr_AzureCalc_AzureCalcRateCard[[#This Row],[ServiceName]]&amp;Table_wabobpsvr_AzureCalc_AzureCalcRateCard[[#This Row],[Price_Level]]&amp;Table_wabobpsvr_AzureCalc_AzureCalcRateCard[[#This Row],[Region]]</f>
        <v>Basic_D2 VM (Windows)MOSP2</v>
      </c>
      <c r="B8526" s="775">
        <v>2</v>
      </c>
      <c r="C8526" s="775" t="s">
        <v>680</v>
      </c>
      <c r="D8526" s="775" t="s">
        <v>606</v>
      </c>
      <c r="E8526" s="775">
        <v>0.26</v>
      </c>
      <c r="F8526" s="775" t="s">
        <v>1097</v>
      </c>
      <c r="G8526" s="775" t="s">
        <v>4235</v>
      </c>
      <c r="H8526" s="775" t="s">
        <v>4235</v>
      </c>
      <c r="I8526" s="775" t="s">
        <v>4869</v>
      </c>
    </row>
    <row r="8527" spans="1:9">
      <c r="A8527" s="775" t="str">
        <f>Table_wabobpsvr_AzureCalc_AzureCalcRateCard[[#This Row],[ServiceName]]&amp;Table_wabobpsvr_AzureCalc_AzureCalcRateCard[[#This Row],[Price_Level]]&amp;Table_wabobpsvr_AzureCalc_AzureCalcRateCard[[#This Row],[Region]]</f>
        <v>Basic_D2 VM (Windows)A2</v>
      </c>
      <c r="B8527" s="775">
        <v>2</v>
      </c>
      <c r="C8527" s="775" t="s">
        <v>680</v>
      </c>
      <c r="D8527" s="775" t="s">
        <v>174</v>
      </c>
      <c r="E8527" s="775">
        <v>0.25219999999999998</v>
      </c>
      <c r="F8527" s="775" t="s">
        <v>1097</v>
      </c>
      <c r="G8527" s="775" t="s">
        <v>4235</v>
      </c>
      <c r="H8527" s="775" t="s">
        <v>4235</v>
      </c>
      <c r="I8527" s="775" t="s">
        <v>4869</v>
      </c>
    </row>
    <row r="8528" spans="1:9">
      <c r="A8528" s="775" t="str">
        <f>Table_wabobpsvr_AzureCalc_AzureCalcRateCard[[#This Row],[ServiceName]]&amp;Table_wabobpsvr_AzureCalc_AzureCalcRateCard[[#This Row],[Price_Level]]&amp;Table_wabobpsvr_AzureCalc_AzureCalcRateCard[[#This Row],[Region]]</f>
        <v>Basic_D2 VM (Windows)B2</v>
      </c>
      <c r="B8528" s="775">
        <v>2</v>
      </c>
      <c r="C8528" s="775" t="s">
        <v>680</v>
      </c>
      <c r="D8528" s="775" t="s">
        <v>175</v>
      </c>
      <c r="E8528" s="775">
        <v>0.24440000000000001</v>
      </c>
      <c r="F8528" s="775" t="s">
        <v>1097</v>
      </c>
      <c r="G8528" s="775" t="s">
        <v>4235</v>
      </c>
      <c r="H8528" s="775" t="s">
        <v>4235</v>
      </c>
      <c r="I8528" s="775" t="s">
        <v>4869</v>
      </c>
    </row>
    <row r="8529" spans="1:9">
      <c r="A8529" s="1039" t="str">
        <f>Table_wabobpsvr_AzureCalc_AzureCalcRateCard[[#This Row],[ServiceName]]&amp;Table_wabobpsvr_AzureCalc_AzureCalcRateCard[[#This Row],[Price_Level]]&amp;Table_wabobpsvr_AzureCalc_AzureCalcRateCard[[#This Row],[Region]]</f>
        <v>Basic_D2 VM (Windows)C2</v>
      </c>
      <c r="B8529" s="1039">
        <v>2</v>
      </c>
      <c r="C8529" s="1039" t="s">
        <v>680</v>
      </c>
      <c r="D8529" s="1039" t="s">
        <v>177</v>
      </c>
      <c r="E8529" s="1039">
        <v>0.2366</v>
      </c>
      <c r="F8529" s="1039" t="s">
        <v>1097</v>
      </c>
      <c r="G8529" s="775" t="s">
        <v>4235</v>
      </c>
      <c r="H8529" s="775" t="s">
        <v>4235</v>
      </c>
      <c r="I8529" s="775" t="s">
        <v>4869</v>
      </c>
    </row>
    <row r="8530" spans="1:9">
      <c r="A8530" s="775" t="str">
        <f>Table_wabobpsvr_AzureCalc_AzureCalcRateCard[[#This Row],[ServiceName]]&amp;Table_wabobpsvr_AzureCalc_AzureCalcRateCard[[#This Row],[Price_Level]]&amp;Table_wabobpsvr_AzureCalc_AzureCalcRateCard[[#This Row],[Region]]</f>
        <v>Basic_D2 VM (Windows)D2</v>
      </c>
      <c r="B8530" s="775">
        <v>2</v>
      </c>
      <c r="C8530" s="775" t="s">
        <v>680</v>
      </c>
      <c r="D8530" s="775" t="s">
        <v>176</v>
      </c>
      <c r="E8530" s="775">
        <v>0.2288</v>
      </c>
      <c r="F8530" s="775" t="s">
        <v>1097</v>
      </c>
      <c r="G8530" s="775" t="s">
        <v>4235</v>
      </c>
      <c r="H8530" s="775" t="s">
        <v>4235</v>
      </c>
      <c r="I8530" s="775" t="s">
        <v>4869</v>
      </c>
    </row>
    <row r="8531" spans="1:9">
      <c r="A8531" s="775" t="str">
        <f>Table_wabobpsvr_AzureCalc_AzureCalcRateCard[[#This Row],[ServiceName]]&amp;Table_wabobpsvr_AzureCalc_AzureCalcRateCard[[#This Row],[Price_Level]]&amp;Table_wabobpsvr_AzureCalc_AzureCalcRateCard[[#This Row],[Region]]</f>
        <v>Basic_D2 VM (Windows)MOSP5</v>
      </c>
      <c r="B8531" s="775">
        <v>5</v>
      </c>
      <c r="C8531" s="775" t="s">
        <v>680</v>
      </c>
      <c r="D8531" s="775" t="s">
        <v>606</v>
      </c>
      <c r="E8531" s="775">
        <v>0.28000000000000003</v>
      </c>
      <c r="F8531" s="775" t="s">
        <v>1097</v>
      </c>
      <c r="G8531" s="775" t="s">
        <v>4235</v>
      </c>
      <c r="H8531" s="775" t="s">
        <v>4235</v>
      </c>
      <c r="I8531" s="775" t="s">
        <v>4870</v>
      </c>
    </row>
    <row r="8532" spans="1:9">
      <c r="A8532" s="775" t="str">
        <f>Table_wabobpsvr_AzureCalc_AzureCalcRateCard[[#This Row],[ServiceName]]&amp;Table_wabobpsvr_AzureCalc_AzureCalcRateCard[[#This Row],[Price_Level]]&amp;Table_wabobpsvr_AzureCalc_AzureCalcRateCard[[#This Row],[Region]]</f>
        <v>Basic_D2 VM (Windows)A5</v>
      </c>
      <c r="B8532" s="775">
        <v>5</v>
      </c>
      <c r="C8532" s="775" t="s">
        <v>680</v>
      </c>
      <c r="D8532" s="775" t="s">
        <v>174</v>
      </c>
      <c r="E8532" s="775">
        <v>0.27160000000000001</v>
      </c>
      <c r="F8532" s="775" t="s">
        <v>1097</v>
      </c>
      <c r="G8532" s="775" t="s">
        <v>4235</v>
      </c>
      <c r="H8532" s="775" t="s">
        <v>4235</v>
      </c>
      <c r="I8532" s="775" t="s">
        <v>4870</v>
      </c>
    </row>
    <row r="8533" spans="1:9">
      <c r="A8533" s="775" t="str">
        <f>Table_wabobpsvr_AzureCalc_AzureCalcRateCard[[#This Row],[ServiceName]]&amp;Table_wabobpsvr_AzureCalc_AzureCalcRateCard[[#This Row],[Price_Level]]&amp;Table_wabobpsvr_AzureCalc_AzureCalcRateCard[[#This Row],[Region]]</f>
        <v>Basic_D2 VM (Windows)B5</v>
      </c>
      <c r="B8533" s="775">
        <v>5</v>
      </c>
      <c r="C8533" s="775" t="s">
        <v>680</v>
      </c>
      <c r="D8533" s="775" t="s">
        <v>175</v>
      </c>
      <c r="E8533" s="775">
        <v>0.26319999999999999</v>
      </c>
      <c r="F8533" s="775" t="s">
        <v>1097</v>
      </c>
      <c r="G8533" s="775" t="s">
        <v>4235</v>
      </c>
      <c r="H8533" s="775" t="s">
        <v>4235</v>
      </c>
      <c r="I8533" s="775" t="s">
        <v>4870</v>
      </c>
    </row>
    <row r="8534" spans="1:9">
      <c r="A8534" s="1039" t="str">
        <f>Table_wabobpsvr_AzureCalc_AzureCalcRateCard[[#This Row],[ServiceName]]&amp;Table_wabobpsvr_AzureCalc_AzureCalcRateCard[[#This Row],[Price_Level]]&amp;Table_wabobpsvr_AzureCalc_AzureCalcRateCard[[#This Row],[Region]]</f>
        <v>Basic_D2 VM (Windows)C5</v>
      </c>
      <c r="B8534" s="1039">
        <v>5</v>
      </c>
      <c r="C8534" s="1039" t="s">
        <v>680</v>
      </c>
      <c r="D8534" s="1039" t="s">
        <v>177</v>
      </c>
      <c r="E8534" s="1039">
        <v>0.25480000000000003</v>
      </c>
      <c r="F8534" s="1039" t="s">
        <v>1097</v>
      </c>
      <c r="G8534" s="775" t="s">
        <v>4235</v>
      </c>
      <c r="H8534" s="775" t="s">
        <v>4235</v>
      </c>
      <c r="I8534" s="775" t="s">
        <v>4870</v>
      </c>
    </row>
    <row r="8535" spans="1:9">
      <c r="A8535" s="775" t="str">
        <f>Table_wabobpsvr_AzureCalc_AzureCalcRateCard[[#This Row],[ServiceName]]&amp;Table_wabobpsvr_AzureCalc_AzureCalcRateCard[[#This Row],[Price_Level]]&amp;Table_wabobpsvr_AzureCalc_AzureCalcRateCard[[#This Row],[Region]]</f>
        <v>Basic_D2 VM (Windows)D5</v>
      </c>
      <c r="B8535" s="775">
        <v>5</v>
      </c>
      <c r="C8535" s="775" t="s">
        <v>680</v>
      </c>
      <c r="D8535" s="775" t="s">
        <v>176</v>
      </c>
      <c r="E8535" s="775">
        <v>0.24640000000000001</v>
      </c>
      <c r="F8535" s="775" t="s">
        <v>1097</v>
      </c>
      <c r="G8535" s="775" t="s">
        <v>4235</v>
      </c>
      <c r="H8535" s="775" t="s">
        <v>4235</v>
      </c>
      <c r="I8535" s="775" t="s">
        <v>4870</v>
      </c>
    </row>
    <row r="8536" spans="1:9">
      <c r="A8536" s="775" t="str">
        <f>Table_wabobpsvr_AzureCalc_AzureCalcRateCard[[#This Row],[ServiceName]]&amp;Table_wabobpsvr_AzureCalc_AzureCalcRateCard[[#This Row],[Price_Level]]&amp;Table_wabobpsvr_AzureCalc_AzureCalcRateCard[[#This Row],[Region]]</f>
        <v>Basic_D12 VM (Windows)MOSP10</v>
      </c>
      <c r="B8536" s="775">
        <v>10</v>
      </c>
      <c r="C8536" s="775" t="s">
        <v>680</v>
      </c>
      <c r="D8536" s="775" t="s">
        <v>606</v>
      </c>
      <c r="E8536" s="775">
        <v>0.74199999999999999</v>
      </c>
      <c r="F8536" s="775" t="s">
        <v>1091</v>
      </c>
      <c r="G8536" s="775" t="s">
        <v>4235</v>
      </c>
      <c r="H8536" s="775" t="s">
        <v>4235</v>
      </c>
      <c r="I8536" s="775" t="s">
        <v>4871</v>
      </c>
    </row>
    <row r="8537" spans="1:9">
      <c r="A8537" s="775" t="str">
        <f>Table_wabobpsvr_AzureCalc_AzureCalcRateCard[[#This Row],[ServiceName]]&amp;Table_wabobpsvr_AzureCalc_AzureCalcRateCard[[#This Row],[Price_Level]]&amp;Table_wabobpsvr_AzureCalc_AzureCalcRateCard[[#This Row],[Region]]</f>
        <v>Basic_D12 VM (Windows)A10</v>
      </c>
      <c r="B8537" s="775">
        <v>10</v>
      </c>
      <c r="C8537" s="775" t="s">
        <v>680</v>
      </c>
      <c r="D8537" s="775" t="s">
        <v>174</v>
      </c>
      <c r="E8537" s="775">
        <v>0.71974000000000005</v>
      </c>
      <c r="F8537" s="775" t="s">
        <v>1091</v>
      </c>
      <c r="G8537" s="775" t="s">
        <v>4235</v>
      </c>
      <c r="H8537" s="775" t="s">
        <v>4235</v>
      </c>
      <c r="I8537" s="775" t="s">
        <v>4871</v>
      </c>
    </row>
    <row r="8538" spans="1:9">
      <c r="A8538" s="775" t="str">
        <f>Table_wabobpsvr_AzureCalc_AzureCalcRateCard[[#This Row],[ServiceName]]&amp;Table_wabobpsvr_AzureCalc_AzureCalcRateCard[[#This Row],[Price_Level]]&amp;Table_wabobpsvr_AzureCalc_AzureCalcRateCard[[#This Row],[Region]]</f>
        <v>Basic_D12 VM (Windows)B10</v>
      </c>
      <c r="B8538" s="775">
        <v>10</v>
      </c>
      <c r="C8538" s="775" t="s">
        <v>680</v>
      </c>
      <c r="D8538" s="775" t="s">
        <v>175</v>
      </c>
      <c r="E8538" s="775">
        <v>0.69747999999999999</v>
      </c>
      <c r="F8538" s="775" t="s">
        <v>1091</v>
      </c>
      <c r="G8538" s="775" t="s">
        <v>4235</v>
      </c>
      <c r="H8538" s="775" t="s">
        <v>4235</v>
      </c>
      <c r="I8538" s="775" t="s">
        <v>4871</v>
      </c>
    </row>
    <row r="8539" spans="1:9">
      <c r="A8539" s="1039" t="str">
        <f>Table_wabobpsvr_AzureCalc_AzureCalcRateCard[[#This Row],[ServiceName]]&amp;Table_wabobpsvr_AzureCalc_AzureCalcRateCard[[#This Row],[Price_Level]]&amp;Table_wabobpsvr_AzureCalc_AzureCalcRateCard[[#This Row],[Region]]</f>
        <v>Basic_D12 VM (Windows)C10</v>
      </c>
      <c r="B8539" s="1039">
        <v>10</v>
      </c>
      <c r="C8539" s="1039" t="s">
        <v>680</v>
      </c>
      <c r="D8539" s="1039" t="s">
        <v>177</v>
      </c>
      <c r="E8539" s="1039">
        <v>0.67522000000000004</v>
      </c>
      <c r="F8539" s="1039" t="s">
        <v>1091</v>
      </c>
      <c r="G8539" s="775" t="s">
        <v>4235</v>
      </c>
      <c r="H8539" s="775" t="s">
        <v>4235</v>
      </c>
      <c r="I8539" s="775" t="s">
        <v>4871</v>
      </c>
    </row>
    <row r="8540" spans="1:9">
      <c r="A8540" s="775" t="str">
        <f>Table_wabobpsvr_AzureCalc_AzureCalcRateCard[[#This Row],[ServiceName]]&amp;Table_wabobpsvr_AzureCalc_AzureCalcRateCard[[#This Row],[Price_Level]]&amp;Table_wabobpsvr_AzureCalc_AzureCalcRateCard[[#This Row],[Region]]</f>
        <v>Basic_D12 VM (Windows)D10</v>
      </c>
      <c r="B8540" s="775">
        <v>10</v>
      </c>
      <c r="C8540" s="775" t="s">
        <v>680</v>
      </c>
      <c r="D8540" s="775" t="s">
        <v>176</v>
      </c>
      <c r="E8540" s="775">
        <v>0.65295999999999998</v>
      </c>
      <c r="F8540" s="775" t="s">
        <v>1091</v>
      </c>
      <c r="G8540" s="775" t="s">
        <v>4235</v>
      </c>
      <c r="H8540" s="775" t="s">
        <v>4235</v>
      </c>
      <c r="I8540" s="775" t="s">
        <v>4871</v>
      </c>
    </row>
    <row r="8541" spans="1:9">
      <c r="A8541" s="775" t="str">
        <f>Table_wabobpsvr_AzureCalc_AzureCalcRateCard[[#This Row],[ServiceName]]&amp;Table_wabobpsvr_AzureCalc_AzureCalcRateCard[[#This Row],[Price_Level]]&amp;Table_wabobpsvr_AzureCalc_AzureCalcRateCard[[#This Row],[Region]]</f>
        <v>Basic_D12 VM (Windows)MOSP9</v>
      </c>
      <c r="B8541" s="775">
        <v>9</v>
      </c>
      <c r="C8541" s="775" t="s">
        <v>680</v>
      </c>
      <c r="D8541" s="775" t="s">
        <v>606</v>
      </c>
      <c r="E8541" s="775">
        <v>0.64600000000000002</v>
      </c>
      <c r="F8541" s="775" t="s">
        <v>1091</v>
      </c>
      <c r="G8541" s="775" t="s">
        <v>4235</v>
      </c>
      <c r="H8541" s="775" t="s">
        <v>4235</v>
      </c>
      <c r="I8541" s="775" t="s">
        <v>4872</v>
      </c>
    </row>
    <row r="8542" spans="1:9">
      <c r="A8542" s="775" t="str">
        <f>Table_wabobpsvr_AzureCalc_AzureCalcRateCard[[#This Row],[ServiceName]]&amp;Table_wabobpsvr_AzureCalc_AzureCalcRateCard[[#This Row],[Price_Level]]&amp;Table_wabobpsvr_AzureCalc_AzureCalcRateCard[[#This Row],[Region]]</f>
        <v>Basic_D12 VM (Windows)A9</v>
      </c>
      <c r="B8542" s="775">
        <v>9</v>
      </c>
      <c r="C8542" s="775" t="s">
        <v>680</v>
      </c>
      <c r="D8542" s="775" t="s">
        <v>174</v>
      </c>
      <c r="E8542" s="775">
        <v>0.62661999999999995</v>
      </c>
      <c r="F8542" s="775" t="s">
        <v>1091</v>
      </c>
      <c r="G8542" s="775" t="s">
        <v>4235</v>
      </c>
      <c r="H8542" s="775" t="s">
        <v>4235</v>
      </c>
      <c r="I8542" s="775" t="s">
        <v>4872</v>
      </c>
    </row>
    <row r="8543" spans="1:9">
      <c r="A8543" s="775" t="str">
        <f>Table_wabobpsvr_AzureCalc_AzureCalcRateCard[[#This Row],[ServiceName]]&amp;Table_wabobpsvr_AzureCalc_AzureCalcRateCard[[#This Row],[Price_Level]]&amp;Table_wabobpsvr_AzureCalc_AzureCalcRateCard[[#This Row],[Region]]</f>
        <v>Basic_D12 VM (Windows)B9</v>
      </c>
      <c r="B8543" s="775">
        <v>9</v>
      </c>
      <c r="C8543" s="775" t="s">
        <v>680</v>
      </c>
      <c r="D8543" s="775" t="s">
        <v>175</v>
      </c>
      <c r="E8543" s="775">
        <v>0.60724</v>
      </c>
      <c r="F8543" s="775" t="s">
        <v>1091</v>
      </c>
      <c r="G8543" s="775" t="s">
        <v>4235</v>
      </c>
      <c r="H8543" s="775" t="s">
        <v>4235</v>
      </c>
      <c r="I8543" s="775" t="s">
        <v>4872</v>
      </c>
    </row>
    <row r="8544" spans="1:9">
      <c r="A8544" s="1039" t="str">
        <f>Table_wabobpsvr_AzureCalc_AzureCalcRateCard[[#This Row],[ServiceName]]&amp;Table_wabobpsvr_AzureCalc_AzureCalcRateCard[[#This Row],[Price_Level]]&amp;Table_wabobpsvr_AzureCalc_AzureCalcRateCard[[#This Row],[Region]]</f>
        <v>Basic_D12 VM (Windows)C9</v>
      </c>
      <c r="B8544" s="1039">
        <v>9</v>
      </c>
      <c r="C8544" s="1039" t="s">
        <v>680</v>
      </c>
      <c r="D8544" s="1039" t="s">
        <v>177</v>
      </c>
      <c r="E8544" s="1039">
        <v>0.58786000000000005</v>
      </c>
      <c r="F8544" s="1039" t="s">
        <v>1091</v>
      </c>
      <c r="G8544" s="775" t="s">
        <v>4235</v>
      </c>
      <c r="H8544" s="775" t="s">
        <v>4235</v>
      </c>
      <c r="I8544" s="775" t="s">
        <v>4872</v>
      </c>
    </row>
    <row r="8545" spans="1:9">
      <c r="A8545" s="775" t="str">
        <f>Table_wabobpsvr_AzureCalc_AzureCalcRateCard[[#This Row],[ServiceName]]&amp;Table_wabobpsvr_AzureCalc_AzureCalcRateCard[[#This Row],[Price_Level]]&amp;Table_wabobpsvr_AzureCalc_AzureCalcRateCard[[#This Row],[Region]]</f>
        <v>Basic_D12 VM (Windows)D9</v>
      </c>
      <c r="B8545" s="775">
        <v>9</v>
      </c>
      <c r="C8545" s="775" t="s">
        <v>680</v>
      </c>
      <c r="D8545" s="775" t="s">
        <v>176</v>
      </c>
      <c r="E8545" s="775">
        <v>0.56847999999999999</v>
      </c>
      <c r="F8545" s="775" t="s">
        <v>1091</v>
      </c>
      <c r="G8545" s="775" t="s">
        <v>4235</v>
      </c>
      <c r="H8545" s="775" t="s">
        <v>4235</v>
      </c>
      <c r="I8545" s="775" t="s">
        <v>4872</v>
      </c>
    </row>
    <row r="8546" spans="1:9">
      <c r="A8546" s="775" t="str">
        <f>Table_wabobpsvr_AzureCalc_AzureCalcRateCard[[#This Row],[ServiceName]]&amp;Table_wabobpsvr_AzureCalc_AzureCalcRateCard[[#This Row],[Price_Level]]&amp;Table_wabobpsvr_AzureCalc_AzureCalcRateCard[[#This Row],[Region]]</f>
        <v>Cache StandardD3</v>
      </c>
      <c r="B8546" s="775">
        <v>3</v>
      </c>
      <c r="C8546" s="775" t="s">
        <v>4235</v>
      </c>
      <c r="D8546" s="775" t="s">
        <v>176</v>
      </c>
      <c r="E8546" s="775">
        <v>999999</v>
      </c>
      <c r="F8546" s="775" t="s">
        <v>769</v>
      </c>
      <c r="G8546" s="775" t="s">
        <v>4235</v>
      </c>
      <c r="H8546" s="775" t="s">
        <v>4235</v>
      </c>
      <c r="I8546" s="775" t="s">
        <v>4235</v>
      </c>
    </row>
    <row r="8547" spans="1:9">
      <c r="A8547" s="1039" t="str">
        <f>Table_wabobpsvr_AzureCalc_AzureCalcRateCard[[#This Row],[ServiceName]]&amp;Table_wabobpsvr_AzureCalc_AzureCalcRateCard[[#This Row],[Price_Level]]&amp;Table_wabobpsvr_AzureCalc_AzureCalcRateCard[[#This Row],[Region]]</f>
        <v>Premium Encoder (Output GB)MOSP13</v>
      </c>
      <c r="B8547" s="1039">
        <v>13</v>
      </c>
      <c r="C8547" s="1039" t="s">
        <v>4235</v>
      </c>
      <c r="D8547" s="1039" t="s">
        <v>606</v>
      </c>
      <c r="E8547" s="1039">
        <v>999999</v>
      </c>
      <c r="F8547" s="1039" t="s">
        <v>3078</v>
      </c>
      <c r="G8547" s="775" t="s">
        <v>4235</v>
      </c>
      <c r="H8547" s="775" t="s">
        <v>4235</v>
      </c>
      <c r="I8547" s="775" t="s">
        <v>4235</v>
      </c>
    </row>
    <row r="8548" spans="1:9">
      <c r="A8548" s="775" t="str">
        <f>Table_wabobpsvr_AzureCalc_AzureCalcRateCard[[#This Row],[ServiceName]]&amp;Table_wabobpsvr_AzureCalc_AzureCalcRateCard[[#This Row],[Price_Level]]&amp;Table_wabobpsvr_AzureCalc_AzureCalcRateCard[[#This Row],[Region]]</f>
        <v>Basic_D12 VM (Windows)MOSP13</v>
      </c>
      <c r="B8548" s="775">
        <v>13</v>
      </c>
      <c r="C8548" s="775" t="s">
        <v>680</v>
      </c>
      <c r="D8548" s="775" t="s">
        <v>606</v>
      </c>
      <c r="E8548" s="775">
        <v>0.81599999999999995</v>
      </c>
      <c r="F8548" s="775" t="s">
        <v>1091</v>
      </c>
      <c r="G8548" s="775" t="s">
        <v>4235</v>
      </c>
      <c r="H8548" s="775" t="s">
        <v>4235</v>
      </c>
      <c r="I8548" s="775" t="s">
        <v>4873</v>
      </c>
    </row>
    <row r="8549" spans="1:9">
      <c r="A8549" s="775" t="str">
        <f>Table_wabobpsvr_AzureCalc_AzureCalcRateCard[[#This Row],[ServiceName]]&amp;Table_wabobpsvr_AzureCalc_AzureCalcRateCard[[#This Row],[Price_Level]]&amp;Table_wabobpsvr_AzureCalc_AzureCalcRateCard[[#This Row],[Region]]</f>
        <v>Basic_D12 VM (Windows)A13</v>
      </c>
      <c r="B8549" s="775">
        <v>13</v>
      </c>
      <c r="C8549" s="775" t="s">
        <v>680</v>
      </c>
      <c r="D8549" s="775" t="s">
        <v>174</v>
      </c>
      <c r="E8549" s="775">
        <v>0.79152</v>
      </c>
      <c r="F8549" s="775" t="s">
        <v>1091</v>
      </c>
      <c r="G8549" s="775" t="s">
        <v>4235</v>
      </c>
      <c r="H8549" s="775" t="s">
        <v>4235</v>
      </c>
      <c r="I8549" s="775" t="s">
        <v>4873</v>
      </c>
    </row>
    <row r="8550" spans="1:9">
      <c r="A8550" s="775" t="str">
        <f>Table_wabobpsvr_AzureCalc_AzureCalcRateCard[[#This Row],[ServiceName]]&amp;Table_wabobpsvr_AzureCalc_AzureCalcRateCard[[#This Row],[Price_Level]]&amp;Table_wabobpsvr_AzureCalc_AzureCalcRateCard[[#This Row],[Region]]</f>
        <v>Basic_D12 VM (Windows)B13</v>
      </c>
      <c r="B8550" s="775">
        <v>13</v>
      </c>
      <c r="C8550" s="775" t="s">
        <v>680</v>
      </c>
      <c r="D8550" s="775" t="s">
        <v>175</v>
      </c>
      <c r="E8550" s="775">
        <v>0.76704000000000006</v>
      </c>
      <c r="F8550" s="775" t="s">
        <v>1091</v>
      </c>
      <c r="G8550" s="775" t="s">
        <v>4235</v>
      </c>
      <c r="H8550" s="775" t="s">
        <v>4235</v>
      </c>
      <c r="I8550" s="775" t="s">
        <v>4873</v>
      </c>
    </row>
    <row r="8551" spans="1:9">
      <c r="A8551" s="775" t="str">
        <f>Table_wabobpsvr_AzureCalc_AzureCalcRateCard[[#This Row],[ServiceName]]&amp;Table_wabobpsvr_AzureCalc_AzureCalcRateCard[[#This Row],[Price_Level]]&amp;Table_wabobpsvr_AzureCalc_AzureCalcRateCard[[#This Row],[Region]]</f>
        <v>Basic_D12 VM (Windows)C13</v>
      </c>
      <c r="B8551" s="775">
        <v>13</v>
      </c>
      <c r="C8551" s="775" t="s">
        <v>680</v>
      </c>
      <c r="D8551" s="775" t="s">
        <v>177</v>
      </c>
      <c r="E8551" s="775">
        <v>0.74256</v>
      </c>
      <c r="F8551" s="775" t="s">
        <v>1091</v>
      </c>
      <c r="G8551" s="775" t="s">
        <v>4235</v>
      </c>
      <c r="H8551" s="775" t="s">
        <v>4235</v>
      </c>
      <c r="I8551" s="775" t="s">
        <v>4873</v>
      </c>
    </row>
    <row r="8552" spans="1:9">
      <c r="A8552" s="775" t="str">
        <f>Table_wabobpsvr_AzureCalc_AzureCalcRateCard[[#This Row],[ServiceName]]&amp;Table_wabobpsvr_AzureCalc_AzureCalcRateCard[[#This Row],[Price_Level]]&amp;Table_wabobpsvr_AzureCalc_AzureCalcRateCard[[#This Row],[Region]]</f>
        <v>Basic_D12 VM (Windows)D13</v>
      </c>
      <c r="B8552" s="775">
        <v>13</v>
      </c>
      <c r="C8552" s="775" t="s">
        <v>680</v>
      </c>
      <c r="D8552" s="775" t="s">
        <v>176</v>
      </c>
      <c r="E8552" s="775">
        <v>0.71808000000000005</v>
      </c>
      <c r="F8552" s="775" t="s">
        <v>1091</v>
      </c>
      <c r="G8552" s="775" t="s">
        <v>4235</v>
      </c>
      <c r="H8552" s="775" t="s">
        <v>4235</v>
      </c>
      <c r="I8552" s="775" t="s">
        <v>4873</v>
      </c>
    </row>
    <row r="8553" spans="1:9">
      <c r="A8553" s="775" t="str">
        <f>Table_wabobpsvr_AzureCalc_AzureCalcRateCard[[#This Row],[ServiceName]]&amp;Table_wabobpsvr_AzureCalc_AzureCalcRateCard[[#This Row],[Price_Level]]&amp;Table_wabobpsvr_AzureCalc_AzureCalcRateCard[[#This Row],[Region]]</f>
        <v>Basic_D12 VM (Windows)MOSP7</v>
      </c>
      <c r="B8553" s="775">
        <v>7</v>
      </c>
      <c r="C8553" s="775" t="s">
        <v>680</v>
      </c>
      <c r="D8553" s="775" t="s">
        <v>606</v>
      </c>
      <c r="E8553" s="775">
        <v>0.6</v>
      </c>
      <c r="F8553" s="775" t="s">
        <v>1091</v>
      </c>
      <c r="G8553" s="775" t="s">
        <v>4235</v>
      </c>
      <c r="H8553" s="775" t="s">
        <v>4235</v>
      </c>
      <c r="I8553" s="775" t="s">
        <v>4770</v>
      </c>
    </row>
    <row r="8554" spans="1:9">
      <c r="A8554" s="775" t="str">
        <f>Table_wabobpsvr_AzureCalc_AzureCalcRateCard[[#This Row],[ServiceName]]&amp;Table_wabobpsvr_AzureCalc_AzureCalcRateCard[[#This Row],[Price_Level]]&amp;Table_wabobpsvr_AzureCalc_AzureCalcRateCard[[#This Row],[Region]]</f>
        <v>Basic_D12 VM (Windows)A7</v>
      </c>
      <c r="B8554" s="775">
        <v>7</v>
      </c>
      <c r="C8554" s="775" t="s">
        <v>680</v>
      </c>
      <c r="D8554" s="775" t="s">
        <v>174</v>
      </c>
      <c r="E8554" s="775">
        <v>0.58199999999999996</v>
      </c>
      <c r="F8554" s="775" t="s">
        <v>1091</v>
      </c>
      <c r="G8554" s="775" t="s">
        <v>4235</v>
      </c>
      <c r="H8554" s="775" t="s">
        <v>4235</v>
      </c>
      <c r="I8554" s="775" t="s">
        <v>4770</v>
      </c>
    </row>
    <row r="8555" spans="1:9">
      <c r="A8555" s="775" t="str">
        <f>Table_wabobpsvr_AzureCalc_AzureCalcRateCard[[#This Row],[ServiceName]]&amp;Table_wabobpsvr_AzureCalc_AzureCalcRateCard[[#This Row],[Price_Level]]&amp;Table_wabobpsvr_AzureCalc_AzureCalcRateCard[[#This Row],[Region]]</f>
        <v>Basic_D12 VM (Windows)B7</v>
      </c>
      <c r="B8555" s="775">
        <v>7</v>
      </c>
      <c r="C8555" s="775" t="s">
        <v>680</v>
      </c>
      <c r="D8555" s="775" t="s">
        <v>175</v>
      </c>
      <c r="E8555" s="775">
        <v>0.56399999999999995</v>
      </c>
      <c r="F8555" s="775" t="s">
        <v>1091</v>
      </c>
      <c r="G8555" s="775" t="s">
        <v>4235</v>
      </c>
      <c r="H8555" s="775" t="s">
        <v>4235</v>
      </c>
      <c r="I8555" s="775" t="s">
        <v>4770</v>
      </c>
    </row>
    <row r="8556" spans="1:9">
      <c r="A8556" s="1039" t="str">
        <f>Table_wabobpsvr_AzureCalc_AzureCalcRateCard[[#This Row],[ServiceName]]&amp;Table_wabobpsvr_AzureCalc_AzureCalcRateCard[[#This Row],[Price_Level]]&amp;Table_wabobpsvr_AzureCalc_AzureCalcRateCard[[#This Row],[Region]]</f>
        <v>Basic_D11 VM (Non-Windows)A3</v>
      </c>
      <c r="B8556" s="1039">
        <v>3</v>
      </c>
      <c r="C8556" s="1039" t="s">
        <v>680</v>
      </c>
      <c r="D8556" s="1039" t="s">
        <v>174</v>
      </c>
      <c r="E8556" s="1039">
        <v>0.18915000000000001</v>
      </c>
      <c r="F8556" s="1039" t="s">
        <v>1088</v>
      </c>
      <c r="G8556" s="775" t="s">
        <v>4235</v>
      </c>
      <c r="H8556" s="775" t="s">
        <v>4235</v>
      </c>
      <c r="I8556" s="775" t="s">
        <v>4874</v>
      </c>
    </row>
    <row r="8557" spans="1:9">
      <c r="A8557" s="1039" t="str">
        <f>Table_wabobpsvr_AzureCalc_AzureCalcRateCard[[#This Row],[ServiceName]]&amp;Table_wabobpsvr_AzureCalc_AzureCalcRateCard[[#This Row],[Price_Level]]&amp;Table_wabobpsvr_AzureCalc_AzureCalcRateCard[[#This Row],[Region]]</f>
        <v>Basic_D11 VM (Non-Windows)B3</v>
      </c>
      <c r="B8557" s="1039">
        <v>3</v>
      </c>
      <c r="C8557" s="1039" t="s">
        <v>680</v>
      </c>
      <c r="D8557" s="1039" t="s">
        <v>175</v>
      </c>
      <c r="E8557" s="1039">
        <v>0.18329999999999999</v>
      </c>
      <c r="F8557" s="1039" t="s">
        <v>1088</v>
      </c>
      <c r="G8557" s="775" t="s">
        <v>4235</v>
      </c>
      <c r="H8557" s="775" t="s">
        <v>4235</v>
      </c>
      <c r="I8557" s="775" t="s">
        <v>4874</v>
      </c>
    </row>
    <row r="8558" spans="1:9">
      <c r="A8558" s="1039" t="str">
        <f>Table_wabobpsvr_AzureCalc_AzureCalcRateCard[[#This Row],[ServiceName]]&amp;Table_wabobpsvr_AzureCalc_AzureCalcRateCard[[#This Row],[Price_Level]]&amp;Table_wabobpsvr_AzureCalc_AzureCalcRateCard[[#This Row],[Region]]</f>
        <v>Basic_D11 VM (Non-Windows)C3</v>
      </c>
      <c r="B8558" s="1039">
        <v>3</v>
      </c>
      <c r="C8558" s="1039" t="s">
        <v>680</v>
      </c>
      <c r="D8558" s="1039" t="s">
        <v>177</v>
      </c>
      <c r="E8558" s="1039">
        <v>0.17745</v>
      </c>
      <c r="F8558" s="1039" t="s">
        <v>1088</v>
      </c>
      <c r="G8558" s="775" t="s">
        <v>4235</v>
      </c>
      <c r="H8558" s="775" t="s">
        <v>4235</v>
      </c>
      <c r="I8558" s="775" t="s">
        <v>4874</v>
      </c>
    </row>
    <row r="8559" spans="1:9">
      <c r="A8559" s="775" t="str">
        <f>Table_wabobpsvr_AzureCalc_AzureCalcRateCard[[#This Row],[ServiceName]]&amp;Table_wabobpsvr_AzureCalc_AzureCalcRateCard[[#This Row],[Price_Level]]&amp;Table_wabobpsvr_AzureCalc_AzureCalcRateCard[[#This Row],[Region]]</f>
        <v>Basic_D11 VM (Non-Windows)D3</v>
      </c>
      <c r="B8559" s="775">
        <v>3</v>
      </c>
      <c r="C8559" s="775" t="s">
        <v>680</v>
      </c>
      <c r="D8559" s="775" t="s">
        <v>176</v>
      </c>
      <c r="E8559" s="775">
        <v>0.1716</v>
      </c>
      <c r="F8559" s="775" t="s">
        <v>1088</v>
      </c>
      <c r="G8559" s="775" t="s">
        <v>4235</v>
      </c>
      <c r="H8559" s="775" t="s">
        <v>4235</v>
      </c>
      <c r="I8559" s="775" t="s">
        <v>4874</v>
      </c>
    </row>
    <row r="8560" spans="1:9">
      <c r="A8560" s="775" t="str">
        <f>Table_wabobpsvr_AzureCalc_AzureCalcRateCard[[#This Row],[ServiceName]]&amp;Table_wabobpsvr_AzureCalc_AzureCalcRateCard[[#This Row],[Price_Level]]&amp;Table_wabobpsvr_AzureCalc_AzureCalcRateCard[[#This Row],[Region]]</f>
        <v>Basic_D11 VM (Non-Windows)MOSP6</v>
      </c>
      <c r="B8560" s="775">
        <v>6</v>
      </c>
      <c r="C8560" s="775" t="s">
        <v>680</v>
      </c>
      <c r="D8560" s="775" t="s">
        <v>606</v>
      </c>
      <c r="E8560" s="775">
        <v>0.19500000000000001</v>
      </c>
      <c r="F8560" s="775" t="s">
        <v>1088</v>
      </c>
      <c r="G8560" s="775" t="s">
        <v>4235</v>
      </c>
      <c r="H8560" s="775" t="s">
        <v>4235</v>
      </c>
      <c r="I8560" s="775" t="s">
        <v>4875</v>
      </c>
    </row>
    <row r="8561" spans="1:9">
      <c r="A8561" s="775" t="str">
        <f>Table_wabobpsvr_AzureCalc_AzureCalcRateCard[[#This Row],[ServiceName]]&amp;Table_wabobpsvr_AzureCalc_AzureCalcRateCard[[#This Row],[Price_Level]]&amp;Table_wabobpsvr_AzureCalc_AzureCalcRateCard[[#This Row],[Region]]</f>
        <v>Basic_D11 VM (Non-Windows)A6</v>
      </c>
      <c r="B8561" s="775">
        <v>6</v>
      </c>
      <c r="C8561" s="775" t="s">
        <v>680</v>
      </c>
      <c r="D8561" s="775" t="s">
        <v>174</v>
      </c>
      <c r="E8561" s="775">
        <v>0.18915000000000001</v>
      </c>
      <c r="F8561" s="775" t="s">
        <v>1088</v>
      </c>
      <c r="G8561" s="775" t="s">
        <v>4235</v>
      </c>
      <c r="H8561" s="775" t="s">
        <v>4235</v>
      </c>
      <c r="I8561" s="775" t="s">
        <v>4875</v>
      </c>
    </row>
    <row r="8562" spans="1:9">
      <c r="A8562" s="775" t="str">
        <f>Table_wabobpsvr_AzureCalc_AzureCalcRateCard[[#This Row],[ServiceName]]&amp;Table_wabobpsvr_AzureCalc_AzureCalcRateCard[[#This Row],[Price_Level]]&amp;Table_wabobpsvr_AzureCalc_AzureCalcRateCard[[#This Row],[Region]]</f>
        <v>Basic_D11 VM (Non-Windows)B6</v>
      </c>
      <c r="B8562" s="775">
        <v>6</v>
      </c>
      <c r="C8562" s="775" t="s">
        <v>680</v>
      </c>
      <c r="D8562" s="775" t="s">
        <v>175</v>
      </c>
      <c r="E8562" s="775">
        <v>0.18329999999999999</v>
      </c>
      <c r="F8562" s="775" t="s">
        <v>1088</v>
      </c>
      <c r="G8562" s="775" t="s">
        <v>4235</v>
      </c>
      <c r="H8562" s="775" t="s">
        <v>4235</v>
      </c>
      <c r="I8562" s="775" t="s">
        <v>4875</v>
      </c>
    </row>
    <row r="8563" spans="1:9">
      <c r="A8563" s="775" t="str">
        <f>Table_wabobpsvr_AzureCalc_AzureCalcRateCard[[#This Row],[ServiceName]]&amp;Table_wabobpsvr_AzureCalc_AzureCalcRateCard[[#This Row],[Price_Level]]&amp;Table_wabobpsvr_AzureCalc_AzureCalcRateCard[[#This Row],[Region]]</f>
        <v>Basic_D11 VM (Non-Windows)C6</v>
      </c>
      <c r="B8563" s="775">
        <v>6</v>
      </c>
      <c r="C8563" s="775" t="s">
        <v>680</v>
      </c>
      <c r="D8563" s="775" t="s">
        <v>177</v>
      </c>
      <c r="E8563" s="775">
        <v>0.17745</v>
      </c>
      <c r="F8563" s="775" t="s">
        <v>1088</v>
      </c>
      <c r="G8563" s="775" t="s">
        <v>4235</v>
      </c>
      <c r="H8563" s="775" t="s">
        <v>4235</v>
      </c>
      <c r="I8563" s="775" t="s">
        <v>4875</v>
      </c>
    </row>
    <row r="8564" spans="1:9">
      <c r="A8564" s="1039" t="str">
        <f>Table_wabobpsvr_AzureCalc_AzureCalcRateCard[[#This Row],[ServiceName]]&amp;Table_wabobpsvr_AzureCalc_AzureCalcRateCard[[#This Row],[Price_Level]]&amp;Table_wabobpsvr_AzureCalc_AzureCalcRateCard[[#This Row],[Region]]</f>
        <v>Basic_D11 VM (Non-Windows)D6</v>
      </c>
      <c r="B8564" s="1039">
        <v>6</v>
      </c>
      <c r="C8564" s="1039" t="s">
        <v>680</v>
      </c>
      <c r="D8564" s="1039" t="s">
        <v>176</v>
      </c>
      <c r="E8564" s="1039">
        <v>0.1716</v>
      </c>
      <c r="F8564" s="1039" t="s">
        <v>1088</v>
      </c>
      <c r="G8564" s="775" t="s">
        <v>4235</v>
      </c>
      <c r="H8564" s="775" t="s">
        <v>4235</v>
      </c>
      <c r="I8564" s="775" t="s">
        <v>4875</v>
      </c>
    </row>
    <row r="8565" spans="1:9">
      <c r="A8565" s="775" t="str">
        <f>Table_wabobpsvr_AzureCalc_AzureCalcRateCard[[#This Row],[ServiceName]]&amp;Table_wabobpsvr_AzureCalc_AzureCalcRateCard[[#This Row],[Price_Level]]&amp;Table_wabobpsvr_AzureCalc_AzureCalcRateCard[[#This Row],[Region]]</f>
        <v>Basic_D11 VM (Non-Windows)MOSP2</v>
      </c>
      <c r="B8565" s="775">
        <v>2</v>
      </c>
      <c r="C8565" s="775" t="s">
        <v>680</v>
      </c>
      <c r="D8565" s="775" t="s">
        <v>606</v>
      </c>
      <c r="E8565" s="775">
        <v>0.17499999999999999</v>
      </c>
      <c r="F8565" s="775" t="s">
        <v>1088</v>
      </c>
      <c r="G8565" s="775" t="s">
        <v>4235</v>
      </c>
      <c r="H8565" s="775" t="s">
        <v>4235</v>
      </c>
      <c r="I8565" s="775" t="s">
        <v>4876</v>
      </c>
    </row>
    <row r="8566" spans="1:9">
      <c r="A8566" s="775" t="str">
        <f>Table_wabobpsvr_AzureCalc_AzureCalcRateCard[[#This Row],[ServiceName]]&amp;Table_wabobpsvr_AzureCalc_AzureCalcRateCard[[#This Row],[Price_Level]]&amp;Table_wabobpsvr_AzureCalc_AzureCalcRateCard[[#This Row],[Region]]</f>
        <v>Basic_D11 VM (Non-Windows)A2</v>
      </c>
      <c r="B8566" s="775">
        <v>2</v>
      </c>
      <c r="C8566" s="775" t="s">
        <v>680</v>
      </c>
      <c r="D8566" s="775" t="s">
        <v>174</v>
      </c>
      <c r="E8566" s="775">
        <v>0.16975000000000001</v>
      </c>
      <c r="F8566" s="775" t="s">
        <v>1088</v>
      </c>
      <c r="G8566" s="775" t="s">
        <v>4235</v>
      </c>
      <c r="H8566" s="775" t="s">
        <v>4235</v>
      </c>
      <c r="I8566" s="775" t="s">
        <v>4876</v>
      </c>
    </row>
    <row r="8567" spans="1:9">
      <c r="A8567" s="775" t="str">
        <f>Table_wabobpsvr_AzureCalc_AzureCalcRateCard[[#This Row],[ServiceName]]&amp;Table_wabobpsvr_AzureCalc_AzureCalcRateCard[[#This Row],[Price_Level]]&amp;Table_wabobpsvr_AzureCalc_AzureCalcRateCard[[#This Row],[Region]]</f>
        <v>Basic_D11 VM (Non-Windows)B2</v>
      </c>
      <c r="B8567" s="775">
        <v>2</v>
      </c>
      <c r="C8567" s="775" t="s">
        <v>680</v>
      </c>
      <c r="D8567" s="775" t="s">
        <v>175</v>
      </c>
      <c r="E8567" s="775">
        <v>0.16450000000000001</v>
      </c>
      <c r="F8567" s="775" t="s">
        <v>1088</v>
      </c>
      <c r="G8567" s="775" t="s">
        <v>4235</v>
      </c>
      <c r="H8567" s="775" t="s">
        <v>4235</v>
      </c>
      <c r="I8567" s="775" t="s">
        <v>4876</v>
      </c>
    </row>
    <row r="8568" spans="1:9">
      <c r="A8568" s="775" t="str">
        <f>Table_wabobpsvr_AzureCalc_AzureCalcRateCard[[#This Row],[ServiceName]]&amp;Table_wabobpsvr_AzureCalc_AzureCalcRateCard[[#This Row],[Price_Level]]&amp;Table_wabobpsvr_AzureCalc_AzureCalcRateCard[[#This Row],[Region]]</f>
        <v>Basic_D11 VM (Non-Windows)C2</v>
      </c>
      <c r="B8568" s="775">
        <v>2</v>
      </c>
      <c r="C8568" s="775" t="s">
        <v>680</v>
      </c>
      <c r="D8568" s="775" t="s">
        <v>177</v>
      </c>
      <c r="E8568" s="775">
        <v>0.15925</v>
      </c>
      <c r="F8568" s="775" t="s">
        <v>1088</v>
      </c>
      <c r="G8568" s="775" t="s">
        <v>4235</v>
      </c>
      <c r="H8568" s="775" t="s">
        <v>4235</v>
      </c>
      <c r="I8568" s="775" t="s">
        <v>4876</v>
      </c>
    </row>
    <row r="8569" spans="1:9">
      <c r="A8569" s="775" t="str">
        <f>Table_wabobpsvr_AzureCalc_AzureCalcRateCard[[#This Row],[ServiceName]]&amp;Table_wabobpsvr_AzureCalc_AzureCalcRateCard[[#This Row],[Price_Level]]&amp;Table_wabobpsvr_AzureCalc_AzureCalcRateCard[[#This Row],[Region]]</f>
        <v>Basic_D11 VM (Non-Windows)D2</v>
      </c>
      <c r="B8569" s="775">
        <v>2</v>
      </c>
      <c r="C8569" s="775" t="s">
        <v>680</v>
      </c>
      <c r="D8569" s="775" t="s">
        <v>176</v>
      </c>
      <c r="E8569" s="775">
        <v>0.154</v>
      </c>
      <c r="F8569" s="775" t="s">
        <v>1088</v>
      </c>
      <c r="G8569" s="775" t="s">
        <v>4235</v>
      </c>
      <c r="H8569" s="775" t="s">
        <v>4235</v>
      </c>
      <c r="I8569" s="775" t="s">
        <v>4876</v>
      </c>
    </row>
    <row r="8570" spans="1:9">
      <c r="A8570" s="1039" t="str">
        <f>Table_wabobpsvr_AzureCalc_AzureCalcRateCard[[#This Row],[ServiceName]]&amp;Table_wabobpsvr_AzureCalc_AzureCalcRateCard[[#This Row],[Price_Level]]&amp;Table_wabobpsvr_AzureCalc_AzureCalcRateCard[[#This Row],[Region]]</f>
        <v>Basic_D11 VM (Non-Windows)MOSP5</v>
      </c>
      <c r="B8570" s="1039">
        <v>5</v>
      </c>
      <c r="C8570" s="1039" t="s">
        <v>680</v>
      </c>
      <c r="D8570" s="1039" t="s">
        <v>606</v>
      </c>
      <c r="E8570" s="1039">
        <v>0.19500000000000001</v>
      </c>
      <c r="F8570" s="1039" t="s">
        <v>1088</v>
      </c>
      <c r="G8570" s="775" t="s">
        <v>4235</v>
      </c>
      <c r="H8570" s="775" t="s">
        <v>4235</v>
      </c>
      <c r="I8570" s="775" t="s">
        <v>4877</v>
      </c>
    </row>
    <row r="8571" spans="1:9">
      <c r="A8571" s="775" t="str">
        <f>Table_wabobpsvr_AzureCalc_AzureCalcRateCard[[#This Row],[ServiceName]]&amp;Table_wabobpsvr_AzureCalc_AzureCalcRateCard[[#This Row],[Price_Level]]&amp;Table_wabobpsvr_AzureCalc_AzureCalcRateCard[[#This Row],[Region]]</f>
        <v>Basic_D11 VM (Non-Windows)A5</v>
      </c>
      <c r="B8571" s="775">
        <v>5</v>
      </c>
      <c r="C8571" s="775" t="s">
        <v>680</v>
      </c>
      <c r="D8571" s="775" t="s">
        <v>174</v>
      </c>
      <c r="E8571" s="775">
        <v>0.18915000000000001</v>
      </c>
      <c r="F8571" s="775" t="s">
        <v>1088</v>
      </c>
      <c r="G8571" s="775" t="s">
        <v>4235</v>
      </c>
      <c r="H8571" s="775" t="s">
        <v>4235</v>
      </c>
      <c r="I8571" s="775" t="s">
        <v>4877</v>
      </c>
    </row>
    <row r="8572" spans="1:9">
      <c r="A8572" s="1039" t="str">
        <f>Table_wabobpsvr_AzureCalc_AzureCalcRateCard[[#This Row],[ServiceName]]&amp;Table_wabobpsvr_AzureCalc_AzureCalcRateCard[[#This Row],[Price_Level]]&amp;Table_wabobpsvr_AzureCalc_AzureCalcRateCard[[#This Row],[Region]]</f>
        <v>Basic_D11 VM (Non-Windows)B5</v>
      </c>
      <c r="B8572" s="1039">
        <v>5</v>
      </c>
      <c r="C8572" s="1039" t="s">
        <v>680</v>
      </c>
      <c r="D8572" s="1039" t="s">
        <v>175</v>
      </c>
      <c r="E8572" s="1039">
        <v>0.18329999999999999</v>
      </c>
      <c r="F8572" s="1039" t="s">
        <v>1088</v>
      </c>
      <c r="G8572" s="775" t="s">
        <v>4235</v>
      </c>
      <c r="H8572" s="775" t="s">
        <v>4235</v>
      </c>
      <c r="I8572" s="775" t="s">
        <v>4877</v>
      </c>
    </row>
    <row r="8573" spans="1:9">
      <c r="A8573" s="775" t="str">
        <f>Table_wabobpsvr_AzureCalc_AzureCalcRateCard[[#This Row],[ServiceName]]&amp;Table_wabobpsvr_AzureCalc_AzureCalcRateCard[[#This Row],[Price_Level]]&amp;Table_wabobpsvr_AzureCalc_AzureCalcRateCard[[#This Row],[Region]]</f>
        <v>Basic_D11 VM (Non-Windows)C5</v>
      </c>
      <c r="B8573" s="775">
        <v>5</v>
      </c>
      <c r="C8573" s="775" t="s">
        <v>680</v>
      </c>
      <c r="D8573" s="775" t="s">
        <v>177</v>
      </c>
      <c r="E8573" s="775">
        <v>0.17745</v>
      </c>
      <c r="F8573" s="775" t="s">
        <v>1088</v>
      </c>
      <c r="G8573" s="775" t="s">
        <v>4235</v>
      </c>
      <c r="H8573" s="775" t="s">
        <v>4235</v>
      </c>
      <c r="I8573" s="775" t="s">
        <v>4877</v>
      </c>
    </row>
    <row r="8574" spans="1:9">
      <c r="A8574" s="775" t="str">
        <f>Table_wabobpsvr_AzureCalc_AzureCalcRateCard[[#This Row],[ServiceName]]&amp;Table_wabobpsvr_AzureCalc_AzureCalcRateCard[[#This Row],[Price_Level]]&amp;Table_wabobpsvr_AzureCalc_AzureCalcRateCard[[#This Row],[Region]]</f>
        <v>Basic_D11 VM (Non-Windows)D5</v>
      </c>
      <c r="B8574" s="775">
        <v>5</v>
      </c>
      <c r="C8574" s="775" t="s">
        <v>680</v>
      </c>
      <c r="D8574" s="775" t="s">
        <v>176</v>
      </c>
      <c r="E8574" s="775">
        <v>0.1716</v>
      </c>
      <c r="F8574" s="775" t="s">
        <v>1088</v>
      </c>
      <c r="G8574" s="775" t="s">
        <v>4235</v>
      </c>
      <c r="H8574" s="775" t="s">
        <v>4235</v>
      </c>
      <c r="I8574" s="775" t="s">
        <v>4877</v>
      </c>
    </row>
    <row r="8575" spans="1:9">
      <c r="A8575" s="1039" t="str">
        <f>Table_wabobpsvr_AzureCalc_AzureCalcRateCard[[#This Row],[ServiceName]]&amp;Table_wabobpsvr_AzureCalc_AzureCalcRateCard[[#This Row],[Price_Level]]&amp;Table_wabobpsvr_AzureCalc_AzureCalcRateCard[[#This Row],[Region]]</f>
        <v>Basic_D11 VM (Non-Windows)D4</v>
      </c>
      <c r="B8575" s="1039">
        <v>4</v>
      </c>
      <c r="C8575" s="1039" t="s">
        <v>680</v>
      </c>
      <c r="D8575" s="1039" t="s">
        <v>176</v>
      </c>
      <c r="E8575" s="1039">
        <v>0.1716</v>
      </c>
      <c r="F8575" s="1039" t="s">
        <v>1088</v>
      </c>
      <c r="G8575" s="775" t="s">
        <v>4235</v>
      </c>
      <c r="H8575" s="775" t="s">
        <v>4235</v>
      </c>
      <c r="I8575" s="775" t="s">
        <v>4878</v>
      </c>
    </row>
    <row r="8576" spans="1:9">
      <c r="A8576" s="775" t="str">
        <f>Table_wabobpsvr_AzureCalc_AzureCalcRateCard[[#This Row],[ServiceName]]&amp;Table_wabobpsvr_AzureCalc_AzureCalcRateCard[[#This Row],[Price_Level]]&amp;Table_wabobpsvr_AzureCalc_AzureCalcRateCard[[#This Row],[Region]]</f>
        <v>Basic_D11 VM (Non-Windows)MOSP14</v>
      </c>
      <c r="B8576" s="775">
        <v>14</v>
      </c>
      <c r="C8576" s="775" t="s">
        <v>680</v>
      </c>
      <c r="D8576" s="775" t="s">
        <v>606</v>
      </c>
      <c r="E8576" s="775">
        <v>999999</v>
      </c>
      <c r="F8576" s="775" t="s">
        <v>1088</v>
      </c>
      <c r="G8576" s="775" t="s">
        <v>4235</v>
      </c>
      <c r="H8576" s="775" t="s">
        <v>4235</v>
      </c>
      <c r="I8576" s="775" t="s">
        <v>4879</v>
      </c>
    </row>
    <row r="8577" spans="1:9">
      <c r="A8577" s="1039" t="str">
        <f>Table_wabobpsvr_AzureCalc_AzureCalcRateCard[[#This Row],[ServiceName]]&amp;Table_wabobpsvr_AzureCalc_AzureCalcRateCard[[#This Row],[Price_Level]]&amp;Table_wabobpsvr_AzureCalc_AzureCalcRateCard[[#This Row],[Region]]</f>
        <v>Basic_D11 VM (Non-Windows)A14</v>
      </c>
      <c r="B8577" s="1039">
        <v>14</v>
      </c>
      <c r="C8577" s="1039" t="s">
        <v>680</v>
      </c>
      <c r="D8577" s="1039" t="s">
        <v>174</v>
      </c>
      <c r="E8577" s="1039">
        <v>0.21243000000000001</v>
      </c>
      <c r="F8577" s="1039" t="s">
        <v>1088</v>
      </c>
      <c r="G8577" s="775" t="s">
        <v>4235</v>
      </c>
      <c r="H8577" s="775" t="s">
        <v>4235</v>
      </c>
      <c r="I8577" s="775" t="s">
        <v>4879</v>
      </c>
    </row>
    <row r="8578" spans="1:9">
      <c r="A8578" s="775" t="str">
        <f>Table_wabobpsvr_AzureCalc_AzureCalcRateCard[[#This Row],[ServiceName]]&amp;Table_wabobpsvr_AzureCalc_AzureCalcRateCard[[#This Row],[Price_Level]]&amp;Table_wabobpsvr_AzureCalc_AzureCalcRateCard[[#This Row],[Region]]</f>
        <v>Basic_D11 VM (Non-Windows)B14</v>
      </c>
      <c r="B8578" s="775">
        <v>14</v>
      </c>
      <c r="C8578" s="775" t="s">
        <v>680</v>
      </c>
      <c r="D8578" s="775" t="s">
        <v>175</v>
      </c>
      <c r="E8578" s="775">
        <v>0.20585999999999999</v>
      </c>
      <c r="F8578" s="775" t="s">
        <v>1088</v>
      </c>
      <c r="G8578" s="775" t="s">
        <v>4235</v>
      </c>
      <c r="H8578" s="775" t="s">
        <v>4235</v>
      </c>
      <c r="I8578" s="775" t="s">
        <v>4879</v>
      </c>
    </row>
    <row r="8579" spans="1:9">
      <c r="A8579" s="775" t="str">
        <f>Table_wabobpsvr_AzureCalc_AzureCalcRateCard[[#This Row],[ServiceName]]&amp;Table_wabobpsvr_AzureCalc_AzureCalcRateCard[[#This Row],[Price_Level]]&amp;Table_wabobpsvr_AzureCalc_AzureCalcRateCard[[#This Row],[Region]]</f>
        <v>Basic_D11 VM (Non-Windows)C14</v>
      </c>
      <c r="B8579" s="775">
        <v>14</v>
      </c>
      <c r="C8579" s="775" t="s">
        <v>680</v>
      </c>
      <c r="D8579" s="775" t="s">
        <v>177</v>
      </c>
      <c r="E8579" s="775">
        <v>0.19928999999999999</v>
      </c>
      <c r="F8579" s="775" t="s">
        <v>1088</v>
      </c>
      <c r="G8579" s="775" t="s">
        <v>4235</v>
      </c>
      <c r="H8579" s="775" t="s">
        <v>4235</v>
      </c>
      <c r="I8579" s="775" t="s">
        <v>4879</v>
      </c>
    </row>
    <row r="8580" spans="1:9">
      <c r="A8580" s="775" t="str">
        <f>Table_wabobpsvr_AzureCalc_AzureCalcRateCard[[#This Row],[ServiceName]]&amp;Table_wabobpsvr_AzureCalc_AzureCalcRateCard[[#This Row],[Price_Level]]&amp;Table_wabobpsvr_AzureCalc_AzureCalcRateCard[[#This Row],[Region]]</f>
        <v>Basic_D11 VM (Non-Windows)D14</v>
      </c>
      <c r="B8580" s="775">
        <v>14</v>
      </c>
      <c r="C8580" s="775" t="s">
        <v>680</v>
      </c>
      <c r="D8580" s="775" t="s">
        <v>176</v>
      </c>
      <c r="E8580" s="775">
        <v>0.19272</v>
      </c>
      <c r="F8580" s="775" t="s">
        <v>1088</v>
      </c>
      <c r="G8580" s="775" t="s">
        <v>4235</v>
      </c>
      <c r="H8580" s="775" t="s">
        <v>4235</v>
      </c>
      <c r="I8580" s="775" t="s">
        <v>4879</v>
      </c>
    </row>
    <row r="8581" spans="1:9">
      <c r="A8581" s="775" t="str">
        <f>Table_wabobpsvr_AzureCalc_AzureCalcRateCard[[#This Row],[ServiceName]]&amp;Table_wabobpsvr_AzureCalc_AzureCalcRateCard[[#This Row],[Price_Level]]&amp;Table_wabobpsvr_AzureCalc_AzureCalcRateCard[[#This Row],[Region]]</f>
        <v>Basic_D11 VM (Non-Windows)MOSP</v>
      </c>
      <c r="B8581" s="775"/>
      <c r="C8581" s="775" t="s">
        <v>680</v>
      </c>
      <c r="D8581" s="775" t="s">
        <v>606</v>
      </c>
      <c r="E8581" s="775">
        <v>0.17499999999999999</v>
      </c>
      <c r="F8581" s="775" t="s">
        <v>1088</v>
      </c>
      <c r="G8581" s="775" t="s">
        <v>4235</v>
      </c>
      <c r="H8581" s="775" t="s">
        <v>4235</v>
      </c>
      <c r="I8581" s="775" t="s">
        <v>4880</v>
      </c>
    </row>
    <row r="8582" spans="1:9">
      <c r="A8582" s="775" t="str">
        <f>Table_wabobpsvr_AzureCalc_AzureCalcRateCard[[#This Row],[ServiceName]]&amp;Table_wabobpsvr_AzureCalc_AzureCalcRateCard[[#This Row],[Price_Level]]&amp;Table_wabobpsvr_AzureCalc_AzureCalcRateCard[[#This Row],[Region]]</f>
        <v>Basic_D11 VM (Non-Windows)A</v>
      </c>
      <c r="B8582" s="775"/>
      <c r="C8582" s="775" t="s">
        <v>680</v>
      </c>
      <c r="D8582" s="775" t="s">
        <v>174</v>
      </c>
      <c r="E8582" s="775">
        <v>0.16975000000000001</v>
      </c>
      <c r="F8582" s="775" t="s">
        <v>1088</v>
      </c>
      <c r="G8582" s="775" t="s">
        <v>3621</v>
      </c>
      <c r="H8582" s="775" t="s">
        <v>3622</v>
      </c>
      <c r="I8582" s="775" t="s">
        <v>4880</v>
      </c>
    </row>
    <row r="8583" spans="1:9">
      <c r="A8583" s="775" t="str">
        <f>Table_wabobpsvr_AzureCalc_AzureCalcRateCard[[#This Row],[ServiceName]]&amp;Table_wabobpsvr_AzureCalc_AzureCalcRateCard[[#This Row],[Price_Level]]&amp;Table_wabobpsvr_AzureCalc_AzureCalcRateCard[[#This Row],[Region]]</f>
        <v>Basic_D11 VM (Non-Windows)B</v>
      </c>
      <c r="B8583" s="775"/>
      <c r="C8583" s="775" t="s">
        <v>680</v>
      </c>
      <c r="D8583" s="775" t="s">
        <v>175</v>
      </c>
      <c r="E8583" s="775">
        <v>0.16450000000000001</v>
      </c>
      <c r="F8583" s="775" t="s">
        <v>1088</v>
      </c>
      <c r="G8583" s="775" t="s">
        <v>3621</v>
      </c>
      <c r="H8583" s="775" t="s">
        <v>3622</v>
      </c>
      <c r="I8583" s="775" t="s">
        <v>4880</v>
      </c>
    </row>
    <row r="8584" spans="1:9">
      <c r="A8584" s="775" t="str">
        <f>Table_wabobpsvr_AzureCalc_AzureCalcRateCard[[#This Row],[ServiceName]]&amp;Table_wabobpsvr_AzureCalc_AzureCalcRateCard[[#This Row],[Price_Level]]&amp;Table_wabobpsvr_AzureCalc_AzureCalcRateCard[[#This Row],[Region]]</f>
        <v>Basic_D11 VM (Non-Windows)C</v>
      </c>
      <c r="B8584" s="775"/>
      <c r="C8584" s="775" t="s">
        <v>680</v>
      </c>
      <c r="D8584" s="775" t="s">
        <v>177</v>
      </c>
      <c r="E8584" s="775">
        <v>0.15925</v>
      </c>
      <c r="F8584" s="775" t="s">
        <v>1088</v>
      </c>
      <c r="G8584" s="775" t="s">
        <v>3621</v>
      </c>
      <c r="H8584" s="775" t="s">
        <v>3622</v>
      </c>
      <c r="I8584" s="775" t="s">
        <v>4880</v>
      </c>
    </row>
    <row r="8585" spans="1:9">
      <c r="A8585" s="775" t="str">
        <f>Table_wabobpsvr_AzureCalc_AzureCalcRateCard[[#This Row],[ServiceName]]&amp;Table_wabobpsvr_AzureCalc_AzureCalcRateCard[[#This Row],[Price_Level]]&amp;Table_wabobpsvr_AzureCalc_AzureCalcRateCard[[#This Row],[Region]]</f>
        <v>Basic_D11 VM (Non-Windows)D</v>
      </c>
      <c r="B8585" s="775"/>
      <c r="C8585" s="775" t="s">
        <v>680</v>
      </c>
      <c r="D8585" s="775" t="s">
        <v>176</v>
      </c>
      <c r="E8585" s="775">
        <v>0.154</v>
      </c>
      <c r="F8585" s="775" t="s">
        <v>1088</v>
      </c>
      <c r="G8585" s="775" t="s">
        <v>3621</v>
      </c>
      <c r="H8585" s="775" t="s">
        <v>3622</v>
      </c>
      <c r="I8585" s="775" t="s">
        <v>4880</v>
      </c>
    </row>
    <row r="8586" spans="1:9">
      <c r="A8586" s="775" t="str">
        <f>Table_wabobpsvr_AzureCalc_AzureCalcRateCard[[#This Row],[ServiceName]]&amp;Table_wabobpsvr_AzureCalc_AzureCalcRateCard[[#This Row],[Price_Level]]&amp;Table_wabobpsvr_AzureCalc_AzureCalcRateCard[[#This Row],[Region]]</f>
        <v>Basic_D11 VM (Windows)MOSP10</v>
      </c>
      <c r="B8586" s="775">
        <v>10</v>
      </c>
      <c r="C8586" s="775" t="s">
        <v>680</v>
      </c>
      <c r="D8586" s="775" t="s">
        <v>606</v>
      </c>
      <c r="E8586" s="775">
        <v>0.371</v>
      </c>
      <c r="F8586" s="775" t="s">
        <v>1089</v>
      </c>
      <c r="G8586" s="775" t="s">
        <v>4235</v>
      </c>
      <c r="H8586" s="775" t="s">
        <v>4235</v>
      </c>
      <c r="I8586" s="775" t="s">
        <v>4881</v>
      </c>
    </row>
    <row r="8587" spans="1:9">
      <c r="A8587" s="775" t="str">
        <f>Table_wabobpsvr_AzureCalc_AzureCalcRateCard[[#This Row],[ServiceName]]&amp;Table_wabobpsvr_AzureCalc_AzureCalcRateCard[[#This Row],[Price_Level]]&amp;Table_wabobpsvr_AzureCalc_AzureCalcRateCard[[#This Row],[Region]]</f>
        <v>Basic_D11 VM (Windows)A10</v>
      </c>
      <c r="B8587" s="775">
        <v>10</v>
      </c>
      <c r="C8587" s="775" t="s">
        <v>680</v>
      </c>
      <c r="D8587" s="775" t="s">
        <v>174</v>
      </c>
      <c r="E8587" s="775">
        <v>0.35987000000000002</v>
      </c>
      <c r="F8587" s="775" t="s">
        <v>1089</v>
      </c>
      <c r="G8587" s="775" t="s">
        <v>4235</v>
      </c>
      <c r="H8587" s="775" t="s">
        <v>4235</v>
      </c>
      <c r="I8587" s="775" t="s">
        <v>4881</v>
      </c>
    </row>
    <row r="8588" spans="1:9">
      <c r="A8588" s="775" t="str">
        <f>Table_wabobpsvr_AzureCalc_AzureCalcRateCard[[#This Row],[ServiceName]]&amp;Table_wabobpsvr_AzureCalc_AzureCalcRateCard[[#This Row],[Price_Level]]&amp;Table_wabobpsvr_AzureCalc_AzureCalcRateCard[[#This Row],[Region]]</f>
        <v>Basic_D11 VM (Windows)B10</v>
      </c>
      <c r="B8588" s="775">
        <v>10</v>
      </c>
      <c r="C8588" s="775" t="s">
        <v>680</v>
      </c>
      <c r="D8588" s="775" t="s">
        <v>175</v>
      </c>
      <c r="E8588" s="775">
        <v>0.34873999999999999</v>
      </c>
      <c r="F8588" s="775" t="s">
        <v>1089</v>
      </c>
      <c r="G8588" s="775" t="s">
        <v>4235</v>
      </c>
      <c r="H8588" s="775" t="s">
        <v>4235</v>
      </c>
      <c r="I8588" s="775" t="s">
        <v>4881</v>
      </c>
    </row>
    <row r="8589" spans="1:9">
      <c r="A8589" s="775" t="str">
        <f>Table_wabobpsvr_AzureCalc_AzureCalcRateCard[[#This Row],[ServiceName]]&amp;Table_wabobpsvr_AzureCalc_AzureCalcRateCard[[#This Row],[Price_Level]]&amp;Table_wabobpsvr_AzureCalc_AzureCalcRateCard[[#This Row],[Region]]</f>
        <v>Basic_D11 VM (Windows)C10</v>
      </c>
      <c r="B8589" s="775">
        <v>10</v>
      </c>
      <c r="C8589" s="775" t="s">
        <v>680</v>
      </c>
      <c r="D8589" s="775" t="s">
        <v>177</v>
      </c>
      <c r="E8589" s="775">
        <v>0.33761000000000002</v>
      </c>
      <c r="F8589" s="775" t="s">
        <v>1089</v>
      </c>
      <c r="G8589" s="775" t="s">
        <v>4235</v>
      </c>
      <c r="H8589" s="775" t="s">
        <v>4235</v>
      </c>
      <c r="I8589" s="775" t="s">
        <v>4881</v>
      </c>
    </row>
    <row r="8590" spans="1:9">
      <c r="A8590" s="775" t="str">
        <f>Table_wabobpsvr_AzureCalc_AzureCalcRateCard[[#This Row],[ServiceName]]&amp;Table_wabobpsvr_AzureCalc_AzureCalcRateCard[[#This Row],[Price_Level]]&amp;Table_wabobpsvr_AzureCalc_AzureCalcRateCard[[#This Row],[Region]]</f>
        <v>Basic_D11 VM (Windows)D10</v>
      </c>
      <c r="B8590" s="775">
        <v>10</v>
      </c>
      <c r="C8590" s="775" t="s">
        <v>680</v>
      </c>
      <c r="D8590" s="775" t="s">
        <v>176</v>
      </c>
      <c r="E8590" s="775">
        <v>0.32647999999999999</v>
      </c>
      <c r="F8590" s="775" t="s">
        <v>1089</v>
      </c>
      <c r="G8590" s="775" t="s">
        <v>4235</v>
      </c>
      <c r="H8590" s="775" t="s">
        <v>4235</v>
      </c>
      <c r="I8590" s="775" t="s">
        <v>4881</v>
      </c>
    </row>
    <row r="8591" spans="1:9">
      <c r="A8591" s="775" t="str">
        <f>Table_wabobpsvr_AzureCalc_AzureCalcRateCard[[#This Row],[ServiceName]]&amp;Table_wabobpsvr_AzureCalc_AzureCalcRateCard[[#This Row],[Price_Level]]&amp;Table_wabobpsvr_AzureCalc_AzureCalcRateCard[[#This Row],[Region]]</f>
        <v>Basic_D11 VM (Windows)MOSP9</v>
      </c>
      <c r="B8591" s="775">
        <v>9</v>
      </c>
      <c r="C8591" s="775" t="s">
        <v>680</v>
      </c>
      <c r="D8591" s="775" t="s">
        <v>606</v>
      </c>
      <c r="E8591" s="775">
        <v>0.32300000000000001</v>
      </c>
      <c r="F8591" s="775" t="s">
        <v>1089</v>
      </c>
      <c r="G8591" s="775" t="s">
        <v>4235</v>
      </c>
      <c r="H8591" s="775" t="s">
        <v>4235</v>
      </c>
      <c r="I8591" s="775" t="s">
        <v>4882</v>
      </c>
    </row>
    <row r="8592" spans="1:9">
      <c r="A8592" s="775" t="str">
        <f>Table_wabobpsvr_AzureCalc_AzureCalcRateCard[[#This Row],[ServiceName]]&amp;Table_wabobpsvr_AzureCalc_AzureCalcRateCard[[#This Row],[Price_Level]]&amp;Table_wabobpsvr_AzureCalc_AzureCalcRateCard[[#This Row],[Region]]</f>
        <v>Basic_D11 VM (Windows)A9</v>
      </c>
      <c r="B8592" s="775">
        <v>9</v>
      </c>
      <c r="C8592" s="775" t="s">
        <v>680</v>
      </c>
      <c r="D8592" s="775" t="s">
        <v>174</v>
      </c>
      <c r="E8592" s="775">
        <v>0.31330999999999998</v>
      </c>
      <c r="F8592" s="775" t="s">
        <v>1089</v>
      </c>
      <c r="G8592" s="775" t="s">
        <v>4235</v>
      </c>
      <c r="H8592" s="775" t="s">
        <v>4235</v>
      </c>
      <c r="I8592" s="775" t="s">
        <v>4882</v>
      </c>
    </row>
    <row r="8593" spans="1:9">
      <c r="A8593" s="775" t="str">
        <f>Table_wabobpsvr_AzureCalc_AzureCalcRateCard[[#This Row],[ServiceName]]&amp;Table_wabobpsvr_AzureCalc_AzureCalcRateCard[[#This Row],[Price_Level]]&amp;Table_wabobpsvr_AzureCalc_AzureCalcRateCard[[#This Row],[Region]]</f>
        <v>Basic_D11 VM (Windows)B9</v>
      </c>
      <c r="B8593" s="775">
        <v>9</v>
      </c>
      <c r="C8593" s="775" t="s">
        <v>680</v>
      </c>
      <c r="D8593" s="775" t="s">
        <v>175</v>
      </c>
      <c r="E8593" s="775">
        <v>0.30362</v>
      </c>
      <c r="F8593" s="775" t="s">
        <v>1089</v>
      </c>
      <c r="G8593" s="775" t="s">
        <v>4235</v>
      </c>
      <c r="H8593" s="775" t="s">
        <v>4235</v>
      </c>
      <c r="I8593" s="775" t="s">
        <v>4882</v>
      </c>
    </row>
    <row r="8594" spans="1:9">
      <c r="A8594" s="775" t="str">
        <f>Table_wabobpsvr_AzureCalc_AzureCalcRateCard[[#This Row],[ServiceName]]&amp;Table_wabobpsvr_AzureCalc_AzureCalcRateCard[[#This Row],[Price_Level]]&amp;Table_wabobpsvr_AzureCalc_AzureCalcRateCard[[#This Row],[Region]]</f>
        <v>Basic_D11 VM (Windows)C9</v>
      </c>
      <c r="B8594" s="775">
        <v>9</v>
      </c>
      <c r="C8594" s="775" t="s">
        <v>680</v>
      </c>
      <c r="D8594" s="775" t="s">
        <v>177</v>
      </c>
      <c r="E8594" s="775">
        <v>0.29393000000000002</v>
      </c>
      <c r="F8594" s="775" t="s">
        <v>1089</v>
      </c>
      <c r="G8594" s="775" t="s">
        <v>4235</v>
      </c>
      <c r="H8594" s="775" t="s">
        <v>4235</v>
      </c>
      <c r="I8594" s="775" t="s">
        <v>4882</v>
      </c>
    </row>
    <row r="8595" spans="1:9">
      <c r="A8595" s="775" t="str">
        <f>Table_wabobpsvr_AzureCalc_AzureCalcRateCard[[#This Row],[ServiceName]]&amp;Table_wabobpsvr_AzureCalc_AzureCalcRateCard[[#This Row],[Price_Level]]&amp;Table_wabobpsvr_AzureCalc_AzureCalcRateCard[[#This Row],[Region]]</f>
        <v>Basic_D11 VM (Windows)D9</v>
      </c>
      <c r="B8595" s="775">
        <v>9</v>
      </c>
      <c r="C8595" s="775" t="s">
        <v>680</v>
      </c>
      <c r="D8595" s="775" t="s">
        <v>176</v>
      </c>
      <c r="E8595" s="775">
        <v>0.28423999999999999</v>
      </c>
      <c r="F8595" s="775" t="s">
        <v>1089</v>
      </c>
      <c r="G8595" s="775" t="s">
        <v>4235</v>
      </c>
      <c r="H8595" s="775" t="s">
        <v>4235</v>
      </c>
      <c r="I8595" s="775" t="s">
        <v>4882</v>
      </c>
    </row>
    <row r="8596" spans="1:9">
      <c r="A8596" s="775" t="str">
        <f>Table_wabobpsvr_AzureCalc_AzureCalcRateCard[[#This Row],[ServiceName]]&amp;Table_wabobpsvr_AzureCalc_AzureCalcRateCard[[#This Row],[Price_Level]]&amp;Table_wabobpsvr_AzureCalc_AzureCalcRateCard[[#This Row],[Region]]</f>
        <v>Premium Encoder (Output GB)A13</v>
      </c>
      <c r="B8596" s="775">
        <v>13</v>
      </c>
      <c r="C8596" s="775" t="s">
        <v>4235</v>
      </c>
      <c r="D8596" s="775" t="s">
        <v>174</v>
      </c>
      <c r="E8596" s="775">
        <v>999999</v>
      </c>
      <c r="F8596" s="775" t="s">
        <v>3078</v>
      </c>
      <c r="G8596" s="775" t="s">
        <v>4235</v>
      </c>
      <c r="H8596" s="775" t="s">
        <v>4235</v>
      </c>
      <c r="I8596" s="775" t="s">
        <v>4235</v>
      </c>
    </row>
    <row r="8597" spans="1:9">
      <c r="A8597" s="775" t="str">
        <f>Table_wabobpsvr_AzureCalc_AzureCalcRateCard[[#This Row],[ServiceName]]&amp;Table_wabobpsvr_AzureCalc_AzureCalcRateCard[[#This Row],[Price_Level]]&amp;Table_wabobpsvr_AzureCalc_AzureCalcRateCard[[#This Row],[Region]]</f>
        <v>Premium Encoder (Output GB)B13</v>
      </c>
      <c r="B8597" s="775">
        <v>13</v>
      </c>
      <c r="C8597" s="775" t="s">
        <v>4235</v>
      </c>
      <c r="D8597" s="775" t="s">
        <v>175</v>
      </c>
      <c r="E8597" s="775">
        <v>999999</v>
      </c>
      <c r="F8597" s="775" t="s">
        <v>3078</v>
      </c>
      <c r="G8597" s="775" t="s">
        <v>4235</v>
      </c>
      <c r="H8597" s="775" t="s">
        <v>4235</v>
      </c>
      <c r="I8597" s="775" t="s">
        <v>4235</v>
      </c>
    </row>
    <row r="8598" spans="1:9">
      <c r="A8598" s="775" t="str">
        <f>Table_wabobpsvr_AzureCalc_AzureCalcRateCard[[#This Row],[ServiceName]]&amp;Table_wabobpsvr_AzureCalc_AzureCalcRateCard[[#This Row],[Price_Level]]&amp;Table_wabobpsvr_AzureCalc_AzureCalcRateCard[[#This Row],[Region]]</f>
        <v>Premium Encoder (Output GB)C13</v>
      </c>
      <c r="B8598" s="775">
        <v>13</v>
      </c>
      <c r="C8598" s="775" t="s">
        <v>4235</v>
      </c>
      <c r="D8598" s="775" t="s">
        <v>177</v>
      </c>
      <c r="E8598" s="775">
        <v>999999</v>
      </c>
      <c r="F8598" s="775" t="s">
        <v>3078</v>
      </c>
      <c r="G8598" s="775" t="s">
        <v>4235</v>
      </c>
      <c r="H8598" s="775" t="s">
        <v>4235</v>
      </c>
      <c r="I8598" s="775" t="s">
        <v>4235</v>
      </c>
    </row>
    <row r="8599" spans="1:9">
      <c r="A8599" s="1039" t="str">
        <f>Table_wabobpsvr_AzureCalc_AzureCalcRateCard[[#This Row],[ServiceName]]&amp;Table_wabobpsvr_AzureCalc_AzureCalcRateCard[[#This Row],[Price_Level]]&amp;Table_wabobpsvr_AzureCalc_AzureCalcRateCard[[#This Row],[Region]]</f>
        <v>Premium Encoder (Output GB)D13</v>
      </c>
      <c r="B8599" s="1039">
        <v>13</v>
      </c>
      <c r="C8599" s="1039" t="s">
        <v>4235</v>
      </c>
      <c r="D8599" s="1039" t="s">
        <v>176</v>
      </c>
      <c r="E8599" s="1039">
        <v>999999</v>
      </c>
      <c r="F8599" s="1039" t="s">
        <v>3078</v>
      </c>
      <c r="G8599" s="775" t="s">
        <v>4235</v>
      </c>
      <c r="H8599" s="775" t="s">
        <v>4235</v>
      </c>
      <c r="I8599" s="775" t="s">
        <v>4235</v>
      </c>
    </row>
    <row r="8600" spans="1:9">
      <c r="A8600" s="775" t="str">
        <f>Table_wabobpsvr_AzureCalc_AzureCalcRateCard[[#This Row],[ServiceName]]&amp;Table_wabobpsvr_AzureCalc_AzureCalcRateCard[[#This Row],[Price_Level]]&amp;Table_wabobpsvr_AzureCalc_AzureCalcRateCard[[#This Row],[Region]]</f>
        <v>Basic_D11 VM (Windows)MOSP13</v>
      </c>
      <c r="B8600" s="775">
        <v>13</v>
      </c>
      <c r="C8600" s="775" t="s">
        <v>680</v>
      </c>
      <c r="D8600" s="775" t="s">
        <v>606</v>
      </c>
      <c r="E8600" s="775">
        <v>0.40799999999999997</v>
      </c>
      <c r="F8600" s="775" t="s">
        <v>1089</v>
      </c>
      <c r="G8600" s="775" t="s">
        <v>4235</v>
      </c>
      <c r="H8600" s="775" t="s">
        <v>4235</v>
      </c>
      <c r="I8600" s="775" t="s">
        <v>4883</v>
      </c>
    </row>
    <row r="8601" spans="1:9">
      <c r="A8601" s="775" t="str">
        <f>Table_wabobpsvr_AzureCalc_AzureCalcRateCard[[#This Row],[ServiceName]]&amp;Table_wabobpsvr_AzureCalc_AzureCalcRateCard[[#This Row],[Price_Level]]&amp;Table_wabobpsvr_AzureCalc_AzureCalcRateCard[[#This Row],[Region]]</f>
        <v>Basic_D11 VM (Windows)A13</v>
      </c>
      <c r="B8601" s="775">
        <v>13</v>
      </c>
      <c r="C8601" s="775" t="s">
        <v>680</v>
      </c>
      <c r="D8601" s="775" t="s">
        <v>174</v>
      </c>
      <c r="E8601" s="775">
        <v>0.39576</v>
      </c>
      <c r="F8601" s="775" t="s">
        <v>1089</v>
      </c>
      <c r="G8601" s="775" t="s">
        <v>4235</v>
      </c>
      <c r="H8601" s="775" t="s">
        <v>4235</v>
      </c>
      <c r="I8601" s="775" t="s">
        <v>4883</v>
      </c>
    </row>
    <row r="8602" spans="1:9">
      <c r="A8602" s="775" t="str">
        <f>Table_wabobpsvr_AzureCalc_AzureCalcRateCard[[#This Row],[ServiceName]]&amp;Table_wabobpsvr_AzureCalc_AzureCalcRateCard[[#This Row],[Price_Level]]&amp;Table_wabobpsvr_AzureCalc_AzureCalcRateCard[[#This Row],[Region]]</f>
        <v>Basic_D11 VM (Windows)B13</v>
      </c>
      <c r="B8602" s="775">
        <v>13</v>
      </c>
      <c r="C8602" s="775" t="s">
        <v>680</v>
      </c>
      <c r="D8602" s="775" t="s">
        <v>175</v>
      </c>
      <c r="E8602" s="775">
        <v>0.38352000000000003</v>
      </c>
      <c r="F8602" s="775" t="s">
        <v>1089</v>
      </c>
      <c r="G8602" s="775" t="s">
        <v>4235</v>
      </c>
      <c r="H8602" s="775" t="s">
        <v>4235</v>
      </c>
      <c r="I8602" s="775" t="s">
        <v>4883</v>
      </c>
    </row>
    <row r="8603" spans="1:9">
      <c r="A8603" s="775" t="str">
        <f>Table_wabobpsvr_AzureCalc_AzureCalcRateCard[[#This Row],[ServiceName]]&amp;Table_wabobpsvr_AzureCalc_AzureCalcRateCard[[#This Row],[Price_Level]]&amp;Table_wabobpsvr_AzureCalc_AzureCalcRateCard[[#This Row],[Region]]</f>
        <v>Basic_D11 VM (Windows)C13</v>
      </c>
      <c r="B8603" s="775">
        <v>13</v>
      </c>
      <c r="C8603" s="775" t="s">
        <v>680</v>
      </c>
      <c r="D8603" s="775" t="s">
        <v>177</v>
      </c>
      <c r="E8603" s="775">
        <v>0.37128</v>
      </c>
      <c r="F8603" s="775" t="s">
        <v>1089</v>
      </c>
      <c r="G8603" s="775" t="s">
        <v>4235</v>
      </c>
      <c r="H8603" s="775" t="s">
        <v>4235</v>
      </c>
      <c r="I8603" s="775" t="s">
        <v>4883</v>
      </c>
    </row>
    <row r="8604" spans="1:9">
      <c r="A8604" s="775" t="str">
        <f>Table_wabobpsvr_AzureCalc_AzureCalcRateCard[[#This Row],[ServiceName]]&amp;Table_wabobpsvr_AzureCalc_AzureCalcRateCard[[#This Row],[Price_Level]]&amp;Table_wabobpsvr_AzureCalc_AzureCalcRateCard[[#This Row],[Region]]</f>
        <v>Basic_D11 VM (Windows)D13</v>
      </c>
      <c r="B8604" s="775">
        <v>13</v>
      </c>
      <c r="C8604" s="775" t="s">
        <v>680</v>
      </c>
      <c r="D8604" s="775" t="s">
        <v>176</v>
      </c>
      <c r="E8604" s="775">
        <v>0.35904000000000003</v>
      </c>
      <c r="F8604" s="775" t="s">
        <v>1089</v>
      </c>
      <c r="G8604" s="775" t="s">
        <v>4235</v>
      </c>
      <c r="H8604" s="775" t="s">
        <v>4235</v>
      </c>
      <c r="I8604" s="775" t="s">
        <v>4883</v>
      </c>
    </row>
    <row r="8605" spans="1:9">
      <c r="A8605" s="775" t="str">
        <f>Table_wabobpsvr_AzureCalc_AzureCalcRateCard[[#This Row],[ServiceName]]&amp;Table_wabobpsvr_AzureCalc_AzureCalcRateCard[[#This Row],[Price_Level]]&amp;Table_wabobpsvr_AzureCalc_AzureCalcRateCard[[#This Row],[Region]]</f>
        <v>Basic_D11 VM (Windows)MOSP7</v>
      </c>
      <c r="B8605" s="775">
        <v>7</v>
      </c>
      <c r="C8605" s="775" t="s">
        <v>680</v>
      </c>
      <c r="D8605" s="775" t="s">
        <v>606</v>
      </c>
      <c r="E8605" s="775">
        <v>0.3</v>
      </c>
      <c r="F8605" s="775" t="s">
        <v>1089</v>
      </c>
      <c r="G8605" s="775" t="s">
        <v>4235</v>
      </c>
      <c r="H8605" s="775" t="s">
        <v>4235</v>
      </c>
      <c r="I8605" s="775" t="s">
        <v>4884</v>
      </c>
    </row>
    <row r="8606" spans="1:9">
      <c r="A8606" s="775" t="str">
        <f>Table_wabobpsvr_AzureCalc_AzureCalcRateCard[[#This Row],[ServiceName]]&amp;Table_wabobpsvr_AzureCalc_AzureCalcRateCard[[#This Row],[Price_Level]]&amp;Table_wabobpsvr_AzureCalc_AzureCalcRateCard[[#This Row],[Region]]</f>
        <v>Basic_D11 VM (Windows)A7</v>
      </c>
      <c r="B8606" s="775">
        <v>7</v>
      </c>
      <c r="C8606" s="775" t="s">
        <v>680</v>
      </c>
      <c r="D8606" s="775" t="s">
        <v>174</v>
      </c>
      <c r="E8606" s="775">
        <v>0.29099999999999998</v>
      </c>
      <c r="F8606" s="775" t="s">
        <v>1089</v>
      </c>
      <c r="G8606" s="775" t="s">
        <v>4235</v>
      </c>
      <c r="H8606" s="775" t="s">
        <v>4235</v>
      </c>
      <c r="I8606" s="775" t="s">
        <v>4884</v>
      </c>
    </row>
    <row r="8607" spans="1:9">
      <c r="A8607" s="775" t="str">
        <f>Table_wabobpsvr_AzureCalc_AzureCalcRateCard[[#This Row],[ServiceName]]&amp;Table_wabobpsvr_AzureCalc_AzureCalcRateCard[[#This Row],[Price_Level]]&amp;Table_wabobpsvr_AzureCalc_AzureCalcRateCard[[#This Row],[Region]]</f>
        <v>Basic_D11 VM (Windows)B7</v>
      </c>
      <c r="B8607" s="775">
        <v>7</v>
      </c>
      <c r="C8607" s="775" t="s">
        <v>680</v>
      </c>
      <c r="D8607" s="775" t="s">
        <v>175</v>
      </c>
      <c r="E8607" s="775">
        <v>0.28199999999999997</v>
      </c>
      <c r="F8607" s="775" t="s">
        <v>1089</v>
      </c>
      <c r="G8607" s="775" t="s">
        <v>4235</v>
      </c>
      <c r="H8607" s="775" t="s">
        <v>4235</v>
      </c>
      <c r="I8607" s="775" t="s">
        <v>4884</v>
      </c>
    </row>
    <row r="8608" spans="1:9">
      <c r="A8608" s="775" t="str">
        <f>Table_wabobpsvr_AzureCalc_AzureCalcRateCard[[#This Row],[ServiceName]]&amp;Table_wabobpsvr_AzureCalc_AzureCalcRateCard[[#This Row],[Price_Level]]&amp;Table_wabobpsvr_AzureCalc_AzureCalcRateCard[[#This Row],[Region]]</f>
        <v>Basic_D11 VM (Windows)C7</v>
      </c>
      <c r="B8608" s="775">
        <v>7</v>
      </c>
      <c r="C8608" s="775" t="s">
        <v>680</v>
      </c>
      <c r="D8608" s="775" t="s">
        <v>177</v>
      </c>
      <c r="E8608" s="775">
        <v>0.27300000000000002</v>
      </c>
      <c r="F8608" s="775" t="s">
        <v>1089</v>
      </c>
      <c r="G8608" s="775" t="s">
        <v>4235</v>
      </c>
      <c r="H8608" s="775" t="s">
        <v>4235</v>
      </c>
      <c r="I8608" s="775" t="s">
        <v>4884</v>
      </c>
    </row>
    <row r="8609" spans="1:9">
      <c r="A8609" s="775" t="str">
        <f>Table_wabobpsvr_AzureCalc_AzureCalcRateCard[[#This Row],[ServiceName]]&amp;Table_wabobpsvr_AzureCalc_AzureCalcRateCard[[#This Row],[Price_Level]]&amp;Table_wabobpsvr_AzureCalc_AzureCalcRateCard[[#This Row],[Region]]</f>
        <v>Basic_D11 VM (Windows)D7</v>
      </c>
      <c r="B8609" s="775">
        <v>7</v>
      </c>
      <c r="C8609" s="775" t="s">
        <v>680</v>
      </c>
      <c r="D8609" s="775" t="s">
        <v>176</v>
      </c>
      <c r="E8609" s="775">
        <v>0.26400000000000001</v>
      </c>
      <c r="F8609" s="775" t="s">
        <v>1089</v>
      </c>
      <c r="G8609" s="775" t="s">
        <v>4235</v>
      </c>
      <c r="H8609" s="775" t="s">
        <v>4235</v>
      </c>
      <c r="I8609" s="775" t="s">
        <v>4884</v>
      </c>
    </row>
    <row r="8610" spans="1:9">
      <c r="A8610" s="1039" t="str">
        <f>Table_wabobpsvr_AzureCalc_AzureCalcRateCard[[#This Row],[ServiceName]]&amp;Table_wabobpsvr_AzureCalc_AzureCalcRateCard[[#This Row],[Price_Level]]&amp;Table_wabobpsvr_AzureCalc_AzureCalcRateCard[[#This Row],[Region]]</f>
        <v>Basic_D11 VM (Windows)MOSP8</v>
      </c>
      <c r="B8610" s="1039">
        <v>8</v>
      </c>
      <c r="C8610" s="1039" t="s">
        <v>680</v>
      </c>
      <c r="D8610" s="1039" t="s">
        <v>606</v>
      </c>
      <c r="E8610" s="1039">
        <v>0.34499999999999997</v>
      </c>
      <c r="F8610" s="1039" t="s">
        <v>1089</v>
      </c>
      <c r="G8610" s="775" t="s">
        <v>4235</v>
      </c>
      <c r="H8610" s="775" t="s">
        <v>4235</v>
      </c>
      <c r="I8610" s="775" t="s">
        <v>4885</v>
      </c>
    </row>
    <row r="8611" spans="1:9">
      <c r="A8611" s="775" t="str">
        <f>Table_wabobpsvr_AzureCalc_AzureCalcRateCard[[#This Row],[ServiceName]]&amp;Table_wabobpsvr_AzureCalc_AzureCalcRateCard[[#This Row],[Price_Level]]&amp;Table_wabobpsvr_AzureCalc_AzureCalcRateCard[[#This Row],[Region]]</f>
        <v>Basic_D11 VM (Windows)A8</v>
      </c>
      <c r="B8611" s="775">
        <v>8</v>
      </c>
      <c r="C8611" s="775" t="s">
        <v>680</v>
      </c>
      <c r="D8611" s="775" t="s">
        <v>174</v>
      </c>
      <c r="E8611" s="775">
        <v>0.33465</v>
      </c>
      <c r="F8611" s="775" t="s">
        <v>1089</v>
      </c>
      <c r="G8611" s="775" t="s">
        <v>4235</v>
      </c>
      <c r="H8611" s="775" t="s">
        <v>4235</v>
      </c>
      <c r="I8611" s="775" t="s">
        <v>4885</v>
      </c>
    </row>
    <row r="8612" spans="1:9">
      <c r="A8612" s="775" t="str">
        <f>Table_wabobpsvr_AzureCalc_AzureCalcRateCard[[#This Row],[ServiceName]]&amp;Table_wabobpsvr_AzureCalc_AzureCalcRateCard[[#This Row],[Price_Level]]&amp;Table_wabobpsvr_AzureCalc_AzureCalcRateCard[[#This Row],[Region]]</f>
        <v>Basic_D11 VM (Windows)B8</v>
      </c>
      <c r="B8612" s="775">
        <v>8</v>
      </c>
      <c r="C8612" s="775" t="s">
        <v>680</v>
      </c>
      <c r="D8612" s="775" t="s">
        <v>175</v>
      </c>
      <c r="E8612" s="775">
        <v>0.32429999999999998</v>
      </c>
      <c r="F8612" s="775" t="s">
        <v>1089</v>
      </c>
      <c r="G8612" s="775" t="s">
        <v>4235</v>
      </c>
      <c r="H8612" s="775" t="s">
        <v>4235</v>
      </c>
      <c r="I8612" s="775" t="s">
        <v>4885</v>
      </c>
    </row>
    <row r="8613" spans="1:9">
      <c r="A8613" s="775" t="str">
        <f>Table_wabobpsvr_AzureCalc_AzureCalcRateCard[[#This Row],[ServiceName]]&amp;Table_wabobpsvr_AzureCalc_AzureCalcRateCard[[#This Row],[Price_Level]]&amp;Table_wabobpsvr_AzureCalc_AzureCalcRateCard[[#This Row],[Region]]</f>
        <v>Basic_D11 VM (Windows)C8</v>
      </c>
      <c r="B8613" s="775">
        <v>8</v>
      </c>
      <c r="C8613" s="775" t="s">
        <v>680</v>
      </c>
      <c r="D8613" s="775" t="s">
        <v>177</v>
      </c>
      <c r="E8613" s="775">
        <v>0.31395000000000001</v>
      </c>
      <c r="F8613" s="775" t="s">
        <v>1089</v>
      </c>
      <c r="G8613" s="775" t="s">
        <v>4235</v>
      </c>
      <c r="H8613" s="775" t="s">
        <v>4235</v>
      </c>
      <c r="I8613" s="775" t="s">
        <v>4885</v>
      </c>
    </row>
    <row r="8614" spans="1:9">
      <c r="A8614" s="775" t="str">
        <f>Table_wabobpsvr_AzureCalc_AzureCalcRateCard[[#This Row],[ServiceName]]&amp;Table_wabobpsvr_AzureCalc_AzureCalcRateCard[[#This Row],[Price_Level]]&amp;Table_wabobpsvr_AzureCalc_AzureCalcRateCard[[#This Row],[Region]]</f>
        <v>Basic_D11 VM (Windows)D8</v>
      </c>
      <c r="B8614" s="775">
        <v>8</v>
      </c>
      <c r="C8614" s="775" t="s">
        <v>680</v>
      </c>
      <c r="D8614" s="775" t="s">
        <v>176</v>
      </c>
      <c r="E8614" s="775">
        <v>0.30359999999999998</v>
      </c>
      <c r="F8614" s="775" t="s">
        <v>1089</v>
      </c>
      <c r="G8614" s="775" t="s">
        <v>4235</v>
      </c>
      <c r="H8614" s="775" t="s">
        <v>4235</v>
      </c>
      <c r="I8614" s="775" t="s">
        <v>4885</v>
      </c>
    </row>
    <row r="8615" spans="1:9">
      <c r="A8615" s="1039" t="str">
        <f>Table_wabobpsvr_AzureCalc_AzureCalcRateCard[[#This Row],[ServiceName]]&amp;Table_wabobpsvr_AzureCalc_AzureCalcRateCard[[#This Row],[Price_Level]]&amp;Table_wabobpsvr_AzureCalc_AzureCalcRateCard[[#This Row],[Region]]</f>
        <v>Basic_D11 VM (Windows)MOSP11</v>
      </c>
      <c r="B8615" s="1039">
        <v>11</v>
      </c>
      <c r="C8615" s="1039" t="s">
        <v>680</v>
      </c>
      <c r="D8615" s="1039" t="s">
        <v>606</v>
      </c>
      <c r="E8615" s="1039">
        <v>0.35699999999999998</v>
      </c>
      <c r="F8615" s="1039" t="s">
        <v>1089</v>
      </c>
      <c r="G8615" s="775" t="s">
        <v>4235</v>
      </c>
      <c r="H8615" s="775" t="s">
        <v>4235</v>
      </c>
      <c r="I8615" s="775" t="s">
        <v>4886</v>
      </c>
    </row>
    <row r="8616" spans="1:9">
      <c r="A8616" s="775" t="str">
        <f>Table_wabobpsvr_AzureCalc_AzureCalcRateCard[[#This Row],[ServiceName]]&amp;Table_wabobpsvr_AzureCalc_AzureCalcRateCard[[#This Row],[Price_Level]]&amp;Table_wabobpsvr_AzureCalc_AzureCalcRateCard[[#This Row],[Region]]</f>
        <v>Basic_D11 VM (Windows)A11</v>
      </c>
      <c r="B8616" s="775">
        <v>11</v>
      </c>
      <c r="C8616" s="775" t="s">
        <v>680</v>
      </c>
      <c r="D8616" s="775" t="s">
        <v>174</v>
      </c>
      <c r="E8616" s="775">
        <v>0.34628999999999999</v>
      </c>
      <c r="F8616" s="775" t="s">
        <v>1089</v>
      </c>
      <c r="G8616" s="775" t="s">
        <v>4235</v>
      </c>
      <c r="H8616" s="775" t="s">
        <v>4235</v>
      </c>
      <c r="I8616" s="775" t="s">
        <v>4886</v>
      </c>
    </row>
    <row r="8617" spans="1:9">
      <c r="A8617" s="775" t="str">
        <f>Table_wabobpsvr_AzureCalc_AzureCalcRateCard[[#This Row],[ServiceName]]&amp;Table_wabobpsvr_AzureCalc_AzureCalcRateCard[[#This Row],[Price_Level]]&amp;Table_wabobpsvr_AzureCalc_AzureCalcRateCard[[#This Row],[Region]]</f>
        <v>Basic_D11 VM (Windows)B11</v>
      </c>
      <c r="B8617" s="775">
        <v>11</v>
      </c>
      <c r="C8617" s="775" t="s">
        <v>680</v>
      </c>
      <c r="D8617" s="775" t="s">
        <v>175</v>
      </c>
      <c r="E8617" s="775">
        <v>0.33557999999999999</v>
      </c>
      <c r="F8617" s="775" t="s">
        <v>1089</v>
      </c>
      <c r="G8617" s="775" t="s">
        <v>4235</v>
      </c>
      <c r="H8617" s="775" t="s">
        <v>4235</v>
      </c>
      <c r="I8617" s="775" t="s">
        <v>4886</v>
      </c>
    </row>
    <row r="8618" spans="1:9">
      <c r="A8618" s="775" t="str">
        <f>Table_wabobpsvr_AzureCalc_AzureCalcRateCard[[#This Row],[ServiceName]]&amp;Table_wabobpsvr_AzureCalc_AzureCalcRateCard[[#This Row],[Price_Level]]&amp;Table_wabobpsvr_AzureCalc_AzureCalcRateCard[[#This Row],[Region]]</f>
        <v>Basic_D11 VM (Windows)C11</v>
      </c>
      <c r="B8618" s="775">
        <v>11</v>
      </c>
      <c r="C8618" s="775" t="s">
        <v>680</v>
      </c>
      <c r="D8618" s="775" t="s">
        <v>177</v>
      </c>
      <c r="E8618" s="775">
        <v>0.32486999999999999</v>
      </c>
      <c r="F8618" s="775" t="s">
        <v>1089</v>
      </c>
      <c r="G8618" s="775" t="s">
        <v>4235</v>
      </c>
      <c r="H8618" s="775" t="s">
        <v>4235</v>
      </c>
      <c r="I8618" s="775" t="s">
        <v>4886</v>
      </c>
    </row>
    <row r="8619" spans="1:9">
      <c r="A8619" s="775" t="str">
        <f>Table_wabobpsvr_AzureCalc_AzureCalcRateCard[[#This Row],[ServiceName]]&amp;Table_wabobpsvr_AzureCalc_AzureCalcRateCard[[#This Row],[Price_Level]]&amp;Table_wabobpsvr_AzureCalc_AzureCalcRateCard[[#This Row],[Region]]</f>
        <v>Basic_D11 VM (Windows)D11</v>
      </c>
      <c r="B8619" s="775">
        <v>11</v>
      </c>
      <c r="C8619" s="775" t="s">
        <v>680</v>
      </c>
      <c r="D8619" s="775" t="s">
        <v>176</v>
      </c>
      <c r="E8619" s="775">
        <v>0.31415999999999999</v>
      </c>
      <c r="F8619" s="775" t="s">
        <v>1089</v>
      </c>
      <c r="G8619" s="775" t="s">
        <v>4235</v>
      </c>
      <c r="H8619" s="775" t="s">
        <v>4235</v>
      </c>
      <c r="I8619" s="775" t="s">
        <v>4886</v>
      </c>
    </row>
    <row r="8620" spans="1:9">
      <c r="A8620" s="1039" t="str">
        <f>Table_wabobpsvr_AzureCalc_AzureCalcRateCard[[#This Row],[ServiceName]]&amp;Table_wabobpsvr_AzureCalc_AzureCalcRateCard[[#This Row],[Price_Level]]&amp;Table_wabobpsvr_AzureCalc_AzureCalcRateCard[[#This Row],[Region]]</f>
        <v>Basic_D11 VM (Windows)MOSP12</v>
      </c>
      <c r="B8620" s="1039">
        <v>12</v>
      </c>
      <c r="C8620" s="1039" t="s">
        <v>680</v>
      </c>
      <c r="D8620" s="1039" t="s">
        <v>606</v>
      </c>
      <c r="E8620" s="1039">
        <v>0.31</v>
      </c>
      <c r="F8620" s="1039" t="s">
        <v>1089</v>
      </c>
      <c r="G8620" s="775" t="s">
        <v>4235</v>
      </c>
      <c r="H8620" s="775" t="s">
        <v>4235</v>
      </c>
      <c r="I8620" s="775" t="s">
        <v>4887</v>
      </c>
    </row>
    <row r="8621" spans="1:9">
      <c r="A8621" s="775" t="str">
        <f>Table_wabobpsvr_AzureCalc_AzureCalcRateCard[[#This Row],[ServiceName]]&amp;Table_wabobpsvr_AzureCalc_AzureCalcRateCard[[#This Row],[Price_Level]]&amp;Table_wabobpsvr_AzureCalc_AzureCalcRateCard[[#This Row],[Region]]</f>
        <v>Basic_D11 VM (Windows)A12</v>
      </c>
      <c r="B8621" s="775">
        <v>12</v>
      </c>
      <c r="C8621" s="775" t="s">
        <v>680</v>
      </c>
      <c r="D8621" s="775" t="s">
        <v>174</v>
      </c>
      <c r="E8621" s="775">
        <v>0.30070000000000002</v>
      </c>
      <c r="F8621" s="775" t="s">
        <v>1089</v>
      </c>
      <c r="G8621" s="775" t="s">
        <v>4235</v>
      </c>
      <c r="H8621" s="775" t="s">
        <v>4235</v>
      </c>
      <c r="I8621" s="775" t="s">
        <v>4887</v>
      </c>
    </row>
    <row r="8622" spans="1:9">
      <c r="A8622" s="775" t="str">
        <f>Table_wabobpsvr_AzureCalc_AzureCalcRateCard[[#This Row],[ServiceName]]&amp;Table_wabobpsvr_AzureCalc_AzureCalcRateCard[[#This Row],[Price_Level]]&amp;Table_wabobpsvr_AzureCalc_AzureCalcRateCard[[#This Row],[Region]]</f>
        <v>Basic_D11 VM (Windows)B12</v>
      </c>
      <c r="B8622" s="775">
        <v>12</v>
      </c>
      <c r="C8622" s="775" t="s">
        <v>680</v>
      </c>
      <c r="D8622" s="775" t="s">
        <v>175</v>
      </c>
      <c r="E8622" s="775">
        <v>0.29139999999999999</v>
      </c>
      <c r="F8622" s="775" t="s">
        <v>1089</v>
      </c>
      <c r="G8622" s="775" t="s">
        <v>4235</v>
      </c>
      <c r="H8622" s="775" t="s">
        <v>4235</v>
      </c>
      <c r="I8622" s="775" t="s">
        <v>4887</v>
      </c>
    </row>
    <row r="8623" spans="1:9">
      <c r="A8623" s="1039" t="str">
        <f>Table_wabobpsvr_AzureCalc_AzureCalcRateCard[[#This Row],[ServiceName]]&amp;Table_wabobpsvr_AzureCalc_AzureCalcRateCard[[#This Row],[Price_Level]]&amp;Table_wabobpsvr_AzureCalc_AzureCalcRateCard[[#This Row],[Region]]</f>
        <v>Basic_D11 VM (Windows)C12</v>
      </c>
      <c r="B8623" s="1039">
        <v>12</v>
      </c>
      <c r="C8623" s="1039" t="s">
        <v>680</v>
      </c>
      <c r="D8623" s="1039" t="s">
        <v>177</v>
      </c>
      <c r="E8623" s="1039">
        <v>0.28210000000000002</v>
      </c>
      <c r="F8623" s="1039" t="s">
        <v>1089</v>
      </c>
      <c r="G8623" s="775" t="s">
        <v>4235</v>
      </c>
      <c r="H8623" s="775" t="s">
        <v>4235</v>
      </c>
      <c r="I8623" s="775" t="s">
        <v>4887</v>
      </c>
    </row>
    <row r="8624" spans="1:9">
      <c r="A8624" s="775" t="str">
        <f>Table_wabobpsvr_AzureCalc_AzureCalcRateCard[[#This Row],[ServiceName]]&amp;Table_wabobpsvr_AzureCalc_AzureCalcRateCard[[#This Row],[Price_Level]]&amp;Table_wabobpsvr_AzureCalc_AzureCalcRateCard[[#This Row],[Region]]</f>
        <v>Basic_D11 VM (Windows)D12</v>
      </c>
      <c r="B8624" s="775">
        <v>12</v>
      </c>
      <c r="C8624" s="775" t="s">
        <v>680</v>
      </c>
      <c r="D8624" s="775" t="s">
        <v>176</v>
      </c>
      <c r="E8624" s="775">
        <v>0.27279999999999999</v>
      </c>
      <c r="F8624" s="775" t="s">
        <v>1089</v>
      </c>
      <c r="G8624" s="775" t="s">
        <v>4235</v>
      </c>
      <c r="H8624" s="775" t="s">
        <v>4235</v>
      </c>
      <c r="I8624" s="775" t="s">
        <v>4887</v>
      </c>
    </row>
    <row r="8625" spans="1:9">
      <c r="A8625" s="1039" t="str">
        <f>Table_wabobpsvr_AzureCalc_AzureCalcRateCard[[#This Row],[ServiceName]]&amp;Table_wabobpsvr_AzureCalc_AzureCalcRateCard[[#This Row],[Price_Level]]&amp;Table_wabobpsvr_AzureCalc_AzureCalcRateCard[[#This Row],[Region]]</f>
        <v>Basic_D11 VM (Windows)MOSP3</v>
      </c>
      <c r="B8625" s="1039">
        <v>3</v>
      </c>
      <c r="C8625" s="1039" t="s">
        <v>680</v>
      </c>
      <c r="D8625" s="1039" t="s">
        <v>606</v>
      </c>
      <c r="E8625" s="1039">
        <v>0.33</v>
      </c>
      <c r="F8625" s="1039" t="s">
        <v>1089</v>
      </c>
      <c r="G8625" s="775" t="s">
        <v>4235</v>
      </c>
      <c r="H8625" s="775" t="s">
        <v>4235</v>
      </c>
      <c r="I8625" s="775" t="s">
        <v>4888</v>
      </c>
    </row>
    <row r="8626" spans="1:9">
      <c r="A8626" s="775" t="str">
        <f>Table_wabobpsvr_AzureCalc_AzureCalcRateCard[[#This Row],[ServiceName]]&amp;Table_wabobpsvr_AzureCalc_AzureCalcRateCard[[#This Row],[Price_Level]]&amp;Table_wabobpsvr_AzureCalc_AzureCalcRateCard[[#This Row],[Region]]</f>
        <v>Basic_D11 VM (Windows)A3</v>
      </c>
      <c r="B8626" s="775">
        <v>3</v>
      </c>
      <c r="C8626" s="775" t="s">
        <v>680</v>
      </c>
      <c r="D8626" s="775" t="s">
        <v>174</v>
      </c>
      <c r="E8626" s="775">
        <v>0.3201</v>
      </c>
      <c r="F8626" s="775" t="s">
        <v>1089</v>
      </c>
      <c r="G8626" s="775" t="s">
        <v>4235</v>
      </c>
      <c r="H8626" s="775" t="s">
        <v>4235</v>
      </c>
      <c r="I8626" s="775" t="s">
        <v>4888</v>
      </c>
    </row>
    <row r="8627" spans="1:9">
      <c r="A8627" s="1039" t="str">
        <f>Table_wabobpsvr_AzureCalc_AzureCalcRateCard[[#This Row],[ServiceName]]&amp;Table_wabobpsvr_AzureCalc_AzureCalcRateCard[[#This Row],[Price_Level]]&amp;Table_wabobpsvr_AzureCalc_AzureCalcRateCard[[#This Row],[Region]]</f>
        <v>Basic_D11 VM (Windows)B3</v>
      </c>
      <c r="B8627" s="1039">
        <v>3</v>
      </c>
      <c r="C8627" s="1039" t="s">
        <v>680</v>
      </c>
      <c r="D8627" s="1039" t="s">
        <v>175</v>
      </c>
      <c r="E8627" s="1039">
        <v>0.31019999999999998</v>
      </c>
      <c r="F8627" s="1039" t="s">
        <v>1089</v>
      </c>
      <c r="G8627" s="775" t="s">
        <v>4235</v>
      </c>
      <c r="H8627" s="775" t="s">
        <v>4235</v>
      </c>
      <c r="I8627" s="775" t="s">
        <v>4888</v>
      </c>
    </row>
    <row r="8628" spans="1:9">
      <c r="A8628" s="775" t="str">
        <f>Table_wabobpsvr_AzureCalc_AzureCalcRateCard[[#This Row],[ServiceName]]&amp;Table_wabobpsvr_AzureCalc_AzureCalcRateCard[[#This Row],[Price_Level]]&amp;Table_wabobpsvr_AzureCalc_AzureCalcRateCard[[#This Row],[Region]]</f>
        <v>Basic_D11 VM (Windows)C3</v>
      </c>
      <c r="B8628" s="775">
        <v>3</v>
      </c>
      <c r="C8628" s="775" t="s">
        <v>680</v>
      </c>
      <c r="D8628" s="775" t="s">
        <v>177</v>
      </c>
      <c r="E8628" s="775">
        <v>0.30030000000000001</v>
      </c>
      <c r="F8628" s="775" t="s">
        <v>1089</v>
      </c>
      <c r="G8628" s="775" t="s">
        <v>4235</v>
      </c>
      <c r="H8628" s="775" t="s">
        <v>4235</v>
      </c>
      <c r="I8628" s="775" t="s">
        <v>4888</v>
      </c>
    </row>
    <row r="8629" spans="1:9">
      <c r="A8629" s="775" t="str">
        <f>Table_wabobpsvr_AzureCalc_AzureCalcRateCard[[#This Row],[ServiceName]]&amp;Table_wabobpsvr_AzureCalc_AzureCalcRateCard[[#This Row],[Price_Level]]&amp;Table_wabobpsvr_AzureCalc_AzureCalcRateCard[[#This Row],[Region]]</f>
        <v>Basic_D11 VM (Windows)D3</v>
      </c>
      <c r="B8629" s="775">
        <v>3</v>
      </c>
      <c r="C8629" s="775" t="s">
        <v>680</v>
      </c>
      <c r="D8629" s="775" t="s">
        <v>176</v>
      </c>
      <c r="E8629" s="775">
        <v>0.29039999999999999</v>
      </c>
      <c r="F8629" s="775" t="s">
        <v>1089</v>
      </c>
      <c r="G8629" s="775" t="s">
        <v>4235</v>
      </c>
      <c r="H8629" s="775" t="s">
        <v>4235</v>
      </c>
      <c r="I8629" s="775" t="s">
        <v>4888</v>
      </c>
    </row>
    <row r="8630" spans="1:9">
      <c r="A8630" s="1039" t="str">
        <f>Table_wabobpsvr_AzureCalc_AzureCalcRateCard[[#This Row],[ServiceName]]&amp;Table_wabobpsvr_AzureCalc_AzureCalcRateCard[[#This Row],[Price_Level]]&amp;Table_wabobpsvr_AzureCalc_AzureCalcRateCard[[#This Row],[Region]]</f>
        <v>Premium Storage - Page Blob/P10 (Units)MOSP2</v>
      </c>
      <c r="B8630" s="1039">
        <v>2</v>
      </c>
      <c r="C8630" s="1039" t="s">
        <v>77</v>
      </c>
      <c r="D8630" s="1039" t="s">
        <v>606</v>
      </c>
      <c r="E8630" s="1039">
        <v>21.68</v>
      </c>
      <c r="F8630" s="1039" t="s">
        <v>3176</v>
      </c>
      <c r="G8630" s="775" t="s">
        <v>4235</v>
      </c>
      <c r="H8630" s="775" t="s">
        <v>4235</v>
      </c>
      <c r="I8630" s="775" t="s">
        <v>4889</v>
      </c>
    </row>
    <row r="8631" spans="1:9">
      <c r="A8631" s="775" t="str">
        <f>Table_wabobpsvr_AzureCalc_AzureCalcRateCard[[#This Row],[ServiceName]]&amp;Table_wabobpsvr_AzureCalc_AzureCalcRateCard[[#This Row],[Price_Level]]&amp;Table_wabobpsvr_AzureCalc_AzureCalcRateCard[[#This Row],[Region]]</f>
        <v>Premium Storage - Page Blob/P10 (Units)A2</v>
      </c>
      <c r="B8631" s="775">
        <v>2</v>
      </c>
      <c r="C8631" s="775" t="s">
        <v>77</v>
      </c>
      <c r="D8631" s="775" t="s">
        <v>174</v>
      </c>
      <c r="E8631" s="775">
        <v>21.03</v>
      </c>
      <c r="F8631" s="775" t="s">
        <v>3176</v>
      </c>
      <c r="G8631" s="775" t="s">
        <v>3194</v>
      </c>
      <c r="H8631" s="775" t="s">
        <v>3195</v>
      </c>
      <c r="I8631" s="775" t="s">
        <v>4889</v>
      </c>
    </row>
    <row r="8632" spans="1:9">
      <c r="A8632" s="1039" t="str">
        <f>Table_wabobpsvr_AzureCalc_AzureCalcRateCard[[#This Row],[ServiceName]]&amp;Table_wabobpsvr_AzureCalc_AzureCalcRateCard[[#This Row],[Price_Level]]&amp;Table_wabobpsvr_AzureCalc_AzureCalcRateCard[[#This Row],[Region]]</f>
        <v>Premium Storage - Page Blob/P10 (Units)B2</v>
      </c>
      <c r="B8632" s="1039">
        <v>2</v>
      </c>
      <c r="C8632" s="1039" t="s">
        <v>77</v>
      </c>
      <c r="D8632" s="1039" t="s">
        <v>175</v>
      </c>
      <c r="E8632" s="1039">
        <v>20.38</v>
      </c>
      <c r="F8632" s="1039" t="s">
        <v>3176</v>
      </c>
      <c r="G8632" s="775" t="s">
        <v>3194</v>
      </c>
      <c r="H8632" s="775" t="s">
        <v>3195</v>
      </c>
      <c r="I8632" s="775" t="s">
        <v>4889</v>
      </c>
    </row>
    <row r="8633" spans="1:9">
      <c r="A8633" s="775" t="str">
        <f>Table_wabobpsvr_AzureCalc_AzureCalcRateCard[[#This Row],[ServiceName]]&amp;Table_wabobpsvr_AzureCalc_AzureCalcRateCard[[#This Row],[Price_Level]]&amp;Table_wabobpsvr_AzureCalc_AzureCalcRateCard[[#This Row],[Region]]</f>
        <v>Premium Storage - Page Blob/P10 (Units)C2</v>
      </c>
      <c r="B8633" s="775">
        <v>2</v>
      </c>
      <c r="C8633" s="775" t="s">
        <v>77</v>
      </c>
      <c r="D8633" s="775" t="s">
        <v>177</v>
      </c>
      <c r="E8633" s="775">
        <v>19.73</v>
      </c>
      <c r="F8633" s="775" t="s">
        <v>3176</v>
      </c>
      <c r="G8633" s="775" t="s">
        <v>3194</v>
      </c>
      <c r="H8633" s="775" t="s">
        <v>3195</v>
      </c>
      <c r="I8633" s="775" t="s">
        <v>4889</v>
      </c>
    </row>
    <row r="8634" spans="1:9">
      <c r="A8634" s="775" t="str">
        <f>Table_wabobpsvr_AzureCalc_AzureCalcRateCard[[#This Row],[ServiceName]]&amp;Table_wabobpsvr_AzureCalc_AzureCalcRateCard[[#This Row],[Price_Level]]&amp;Table_wabobpsvr_AzureCalc_AzureCalcRateCard[[#This Row],[Region]]</f>
        <v>Premium Storage - Page Blob/P10 (Units)D2</v>
      </c>
      <c r="B8634" s="775">
        <v>2</v>
      </c>
      <c r="C8634" s="775" t="s">
        <v>77</v>
      </c>
      <c r="D8634" s="775" t="s">
        <v>176</v>
      </c>
      <c r="E8634" s="775">
        <v>19.079999999999998</v>
      </c>
      <c r="F8634" s="775" t="s">
        <v>3176</v>
      </c>
      <c r="G8634" s="775" t="s">
        <v>3194</v>
      </c>
      <c r="H8634" s="775" t="s">
        <v>3195</v>
      </c>
      <c r="I8634" s="775" t="s">
        <v>4889</v>
      </c>
    </row>
    <row r="8635" spans="1:9">
      <c r="A8635" s="1039" t="str">
        <f>Table_wabobpsvr_AzureCalc_AzureCalcRateCard[[#This Row],[ServiceName]]&amp;Table_wabobpsvr_AzureCalc_AzureCalcRateCard[[#This Row],[Price_Level]]&amp;Table_wabobpsvr_AzureCalc_AzureCalcRateCard[[#This Row],[Region]]</f>
        <v>Premium Storage - Page Blob/P10 (Units)MOSP8</v>
      </c>
      <c r="B8635" s="1039">
        <v>8</v>
      </c>
      <c r="C8635" s="1039" t="s">
        <v>77</v>
      </c>
      <c r="D8635" s="1039" t="s">
        <v>606</v>
      </c>
      <c r="E8635" s="1039">
        <v>21.68</v>
      </c>
      <c r="F8635" s="1039" t="s">
        <v>3176</v>
      </c>
      <c r="G8635" s="775" t="s">
        <v>4235</v>
      </c>
      <c r="H8635" s="775" t="s">
        <v>4235</v>
      </c>
      <c r="I8635" s="775" t="s">
        <v>4890</v>
      </c>
    </row>
    <row r="8636" spans="1:9">
      <c r="A8636" s="775" t="str">
        <f>Table_wabobpsvr_AzureCalc_AzureCalcRateCard[[#This Row],[ServiceName]]&amp;Table_wabobpsvr_AzureCalc_AzureCalcRateCard[[#This Row],[Price_Level]]&amp;Table_wabobpsvr_AzureCalc_AzureCalcRateCard[[#This Row],[Region]]</f>
        <v>Premium Storage - Page Blob/P10 (Units)A8</v>
      </c>
      <c r="B8636" s="775">
        <v>8</v>
      </c>
      <c r="C8636" s="775" t="s">
        <v>77</v>
      </c>
      <c r="D8636" s="775" t="s">
        <v>174</v>
      </c>
      <c r="E8636" s="775">
        <v>21.03</v>
      </c>
      <c r="F8636" s="775" t="s">
        <v>3176</v>
      </c>
      <c r="G8636" s="775" t="s">
        <v>3177</v>
      </c>
      <c r="H8636" s="775" t="s">
        <v>3178</v>
      </c>
      <c r="I8636" s="775" t="s">
        <v>4890</v>
      </c>
    </row>
    <row r="8637" spans="1:9">
      <c r="A8637" s="1039" t="str">
        <f>Table_wabobpsvr_AzureCalc_AzureCalcRateCard[[#This Row],[ServiceName]]&amp;Table_wabobpsvr_AzureCalc_AzureCalcRateCard[[#This Row],[Price_Level]]&amp;Table_wabobpsvr_AzureCalc_AzureCalcRateCard[[#This Row],[Region]]</f>
        <v>Premium Storage - Page Blob/P10 (Units)B8</v>
      </c>
      <c r="B8637" s="1039">
        <v>8</v>
      </c>
      <c r="C8637" s="1039" t="s">
        <v>77</v>
      </c>
      <c r="D8637" s="1039" t="s">
        <v>175</v>
      </c>
      <c r="E8637" s="1039">
        <v>20.38</v>
      </c>
      <c r="F8637" s="1039" t="s">
        <v>3176</v>
      </c>
      <c r="G8637" s="775" t="s">
        <v>3177</v>
      </c>
      <c r="H8637" s="775" t="s">
        <v>3178</v>
      </c>
      <c r="I8637" s="775" t="s">
        <v>4890</v>
      </c>
    </row>
    <row r="8638" spans="1:9">
      <c r="A8638" s="775" t="str">
        <f>Table_wabobpsvr_AzureCalc_AzureCalcRateCard[[#This Row],[ServiceName]]&amp;Table_wabobpsvr_AzureCalc_AzureCalcRateCard[[#This Row],[Price_Level]]&amp;Table_wabobpsvr_AzureCalc_AzureCalcRateCard[[#This Row],[Region]]</f>
        <v>Premium Storage - Page Blob/P10 (Units)C8</v>
      </c>
      <c r="B8638" s="775">
        <v>8</v>
      </c>
      <c r="C8638" s="775" t="s">
        <v>77</v>
      </c>
      <c r="D8638" s="775" t="s">
        <v>177</v>
      </c>
      <c r="E8638" s="775">
        <v>19.73</v>
      </c>
      <c r="F8638" s="775" t="s">
        <v>3176</v>
      </c>
      <c r="G8638" s="775" t="s">
        <v>3177</v>
      </c>
      <c r="H8638" s="775" t="s">
        <v>3178</v>
      </c>
      <c r="I8638" s="775" t="s">
        <v>4890</v>
      </c>
    </row>
    <row r="8639" spans="1:9">
      <c r="A8639" s="775" t="str">
        <f>Table_wabobpsvr_AzureCalc_AzureCalcRateCard[[#This Row],[ServiceName]]&amp;Table_wabobpsvr_AzureCalc_AzureCalcRateCard[[#This Row],[Price_Level]]&amp;Table_wabobpsvr_AzureCalc_AzureCalcRateCard[[#This Row],[Region]]</f>
        <v>IoT Hub - Low FrequencyC16</v>
      </c>
      <c r="B8639" s="775">
        <v>16</v>
      </c>
      <c r="C8639" s="775"/>
      <c r="D8639" s="775" t="s">
        <v>177</v>
      </c>
      <c r="E8639" s="775">
        <v>999999</v>
      </c>
      <c r="F8639" s="775" t="s">
        <v>7356</v>
      </c>
      <c r="G8639" s="775"/>
      <c r="H8639" s="775"/>
      <c r="I8639" s="775"/>
    </row>
    <row r="8640" spans="1:9">
      <c r="A8640" s="775" t="str">
        <f>Table_wabobpsvr_AzureCalc_AzureCalcRateCard[[#This Row],[ServiceName]]&amp;Table_wabobpsvr_AzureCalc_AzureCalcRateCard[[#This Row],[Price_Level]]&amp;Table_wabobpsvr_AzureCalc_AzureCalcRateCard[[#This Row],[Region]]</f>
        <v>IoT Hub - Low FrequencyD16</v>
      </c>
      <c r="B8640" s="775">
        <v>16</v>
      </c>
      <c r="C8640" s="775"/>
      <c r="D8640" s="775" t="s">
        <v>176</v>
      </c>
      <c r="E8640" s="775">
        <v>999999</v>
      </c>
      <c r="F8640" s="775" t="s">
        <v>7356</v>
      </c>
      <c r="G8640" s="775"/>
      <c r="H8640" s="775"/>
      <c r="I8640" s="775"/>
    </row>
    <row r="8641" spans="1:9">
      <c r="A8641" s="775" t="str">
        <f>Table_wabobpsvr_AzureCalc_AzureCalcRateCard[[#This Row],[ServiceName]]&amp;Table_wabobpsvr_AzureCalc_AzureCalcRateCard[[#This Row],[Price_Level]]&amp;Table_wabobpsvr_AzureCalc_AzureCalcRateCard[[#This Row],[Region]]</f>
        <v>IoT Hub - High FrequencyMOSP1</v>
      </c>
      <c r="B8641" s="775">
        <v>1</v>
      </c>
      <c r="C8641" s="775"/>
      <c r="D8641" s="775" t="s">
        <v>606</v>
      </c>
      <c r="E8641" s="775">
        <v>999999</v>
      </c>
      <c r="F8641" s="775" t="s">
        <v>7355</v>
      </c>
      <c r="G8641" s="775"/>
      <c r="H8641" s="775"/>
      <c r="I8641" s="775"/>
    </row>
    <row r="8642" spans="1:9">
      <c r="A8642" s="775" t="str">
        <f>Table_wabobpsvr_AzureCalc_AzureCalcRateCard[[#This Row],[ServiceName]]&amp;Table_wabobpsvr_AzureCalc_AzureCalcRateCard[[#This Row],[Price_Level]]&amp;Table_wabobpsvr_AzureCalc_AzureCalcRateCard[[#This Row],[Region]]</f>
        <v>IoT Hub - High FrequencyA1</v>
      </c>
      <c r="B8642" s="775">
        <v>1</v>
      </c>
      <c r="C8642" s="775"/>
      <c r="D8642" s="775" t="s">
        <v>174</v>
      </c>
      <c r="E8642" s="775">
        <v>999999</v>
      </c>
      <c r="F8642" s="775" t="s">
        <v>7355</v>
      </c>
      <c r="G8642" s="775"/>
      <c r="H8642" s="775"/>
      <c r="I8642" s="775"/>
    </row>
    <row r="8643" spans="1:9">
      <c r="A8643" s="775" t="str">
        <f>Table_wabobpsvr_AzureCalc_AzureCalcRateCard[[#This Row],[ServiceName]]&amp;Table_wabobpsvr_AzureCalc_AzureCalcRateCard[[#This Row],[Price_Level]]&amp;Table_wabobpsvr_AzureCalc_AzureCalcRateCard[[#This Row],[Region]]</f>
        <v>IoT Hub - High FrequencyB1</v>
      </c>
      <c r="B8643" s="775">
        <v>1</v>
      </c>
      <c r="C8643" s="775"/>
      <c r="D8643" s="775" t="s">
        <v>175</v>
      </c>
      <c r="E8643" s="775">
        <v>999999</v>
      </c>
      <c r="F8643" s="775" t="s">
        <v>7355</v>
      </c>
      <c r="G8643" s="775"/>
      <c r="H8643" s="775"/>
      <c r="I8643" s="775"/>
    </row>
    <row r="8644" spans="1:9">
      <c r="A8644" s="775" t="str">
        <f>Table_wabobpsvr_AzureCalc_AzureCalcRateCard[[#This Row],[ServiceName]]&amp;Table_wabobpsvr_AzureCalc_AzureCalcRateCard[[#This Row],[Price_Level]]&amp;Table_wabobpsvr_AzureCalc_AzureCalcRateCard[[#This Row],[Region]]</f>
        <v>IoT Hub - High FrequencyC1</v>
      </c>
      <c r="B8644" s="775">
        <v>1</v>
      </c>
      <c r="C8644" s="775"/>
      <c r="D8644" s="775" t="s">
        <v>177</v>
      </c>
      <c r="E8644" s="775">
        <v>999999</v>
      </c>
      <c r="F8644" s="775" t="s">
        <v>7355</v>
      </c>
      <c r="G8644" s="775"/>
      <c r="H8644" s="775"/>
      <c r="I8644" s="775"/>
    </row>
    <row r="8645" spans="1:9">
      <c r="A8645" s="775" t="str">
        <f>Table_wabobpsvr_AzureCalc_AzureCalcRateCard[[#This Row],[ServiceName]]&amp;Table_wabobpsvr_AzureCalc_AzureCalcRateCard[[#This Row],[Price_Level]]&amp;Table_wabobpsvr_AzureCalc_AzureCalcRateCard[[#This Row],[Region]]</f>
        <v>IoT Hub - High FrequencyD1</v>
      </c>
      <c r="B8645" s="775">
        <v>1</v>
      </c>
      <c r="C8645" s="775"/>
      <c r="D8645" s="775" t="s">
        <v>176</v>
      </c>
      <c r="E8645" s="775">
        <v>999999</v>
      </c>
      <c r="F8645" s="775" t="s">
        <v>7355</v>
      </c>
      <c r="G8645" s="775"/>
      <c r="H8645" s="775"/>
      <c r="I8645" s="775"/>
    </row>
    <row r="8646" spans="1:9">
      <c r="A8646" s="775" t="str">
        <f>Table_wabobpsvr_AzureCalc_AzureCalcRateCard[[#This Row],[ServiceName]]&amp;Table_wabobpsvr_AzureCalc_AzureCalcRateCard[[#This Row],[Price_Level]]&amp;Table_wabobpsvr_AzureCalc_AzureCalcRateCard[[#This Row],[Region]]</f>
        <v>IoT Hub - High FrequencyMOSP2</v>
      </c>
      <c r="B8646" s="775">
        <v>2</v>
      </c>
      <c r="C8646" s="775"/>
      <c r="D8646" s="775" t="s">
        <v>606</v>
      </c>
      <c r="E8646" s="775">
        <v>999999</v>
      </c>
      <c r="F8646" s="775" t="s">
        <v>7355</v>
      </c>
      <c r="G8646" s="775"/>
      <c r="H8646" s="775"/>
      <c r="I8646" s="775"/>
    </row>
    <row r="8647" spans="1:9">
      <c r="A8647" s="775" t="str">
        <f>Table_wabobpsvr_AzureCalc_AzureCalcRateCard[[#This Row],[ServiceName]]&amp;Table_wabobpsvr_AzureCalc_AzureCalcRateCard[[#This Row],[Price_Level]]&amp;Table_wabobpsvr_AzureCalc_AzureCalcRateCard[[#This Row],[Region]]</f>
        <v>IoT Hub - High FrequencyA2</v>
      </c>
      <c r="B8647" s="775">
        <v>2</v>
      </c>
      <c r="C8647" s="775"/>
      <c r="D8647" s="775" t="s">
        <v>174</v>
      </c>
      <c r="E8647" s="775">
        <v>999999</v>
      </c>
      <c r="F8647" s="775" t="s">
        <v>7355</v>
      </c>
      <c r="G8647" s="775"/>
      <c r="H8647" s="775"/>
      <c r="I8647" s="775"/>
    </row>
    <row r="8648" spans="1:9">
      <c r="A8648" s="775" t="str">
        <f>Table_wabobpsvr_AzureCalc_AzureCalcRateCard[[#This Row],[ServiceName]]&amp;Table_wabobpsvr_AzureCalc_AzureCalcRateCard[[#This Row],[Price_Level]]&amp;Table_wabobpsvr_AzureCalc_AzureCalcRateCard[[#This Row],[Region]]</f>
        <v>Media Services E1 Encoding Daily Reserved UnitsB3</v>
      </c>
      <c r="B8648" s="775">
        <v>3</v>
      </c>
      <c r="C8648" s="775" t="s">
        <v>4235</v>
      </c>
      <c r="D8648" s="775" t="s">
        <v>175</v>
      </c>
      <c r="E8648" s="775">
        <v>999999</v>
      </c>
      <c r="F8648" s="775" t="s">
        <v>786</v>
      </c>
      <c r="G8648" s="775" t="s">
        <v>4235</v>
      </c>
      <c r="H8648" s="775" t="s">
        <v>4235</v>
      </c>
      <c r="I8648" s="775" t="s">
        <v>4235</v>
      </c>
    </row>
    <row r="8649" spans="1:9">
      <c r="A8649" s="775" t="str">
        <f>Table_wabobpsvr_AzureCalc_AzureCalcRateCard[[#This Row],[ServiceName]]&amp;Table_wabobpsvr_AzureCalc_AzureCalcRateCard[[#This Row],[Price_Level]]&amp;Table_wabobpsvr_AzureCalc_AzureCalcRateCard[[#This Row],[Region]]</f>
        <v>Media Services E1 Encoding Daily Reserved UnitsC3</v>
      </c>
      <c r="B8649" s="775">
        <v>3</v>
      </c>
      <c r="C8649" s="775" t="s">
        <v>4235</v>
      </c>
      <c r="D8649" s="775" t="s">
        <v>177</v>
      </c>
      <c r="E8649" s="775">
        <v>999999</v>
      </c>
      <c r="F8649" s="775" t="s">
        <v>786</v>
      </c>
      <c r="G8649" s="775" t="s">
        <v>4235</v>
      </c>
      <c r="H8649" s="775" t="s">
        <v>4235</v>
      </c>
      <c r="I8649" s="775" t="s">
        <v>4235</v>
      </c>
    </row>
    <row r="8650" spans="1:9">
      <c r="A8650" s="775" t="str">
        <f>Table_wabobpsvr_AzureCalc_AzureCalcRateCard[[#This Row],[ServiceName]]&amp;Table_wabobpsvr_AzureCalc_AzureCalcRateCard[[#This Row],[Price_Level]]&amp;Table_wabobpsvr_AzureCalc_AzureCalcRateCard[[#This Row],[Region]]</f>
        <v>Media Services E1 Encoding Daily Reserved UnitsD3</v>
      </c>
      <c r="B8650" s="775">
        <v>3</v>
      </c>
      <c r="C8650" s="775" t="s">
        <v>4235</v>
      </c>
      <c r="D8650" s="775" t="s">
        <v>176</v>
      </c>
      <c r="E8650" s="775">
        <v>999999</v>
      </c>
      <c r="F8650" s="775" t="s">
        <v>786</v>
      </c>
      <c r="G8650" s="775" t="s">
        <v>4235</v>
      </c>
      <c r="H8650" s="775" t="s">
        <v>4235</v>
      </c>
      <c r="I8650" s="775" t="s">
        <v>4235</v>
      </c>
    </row>
    <row r="8651" spans="1:9">
      <c r="A8651" s="1039" t="str">
        <f>Table_wabobpsvr_AzureCalc_AzureCalcRateCard[[#This Row],[ServiceName]]&amp;Table_wabobpsvr_AzureCalc_AzureCalcRateCard[[#This Row],[Price_Level]]&amp;Table_wabobpsvr_AzureCalc_AzureCalcRateCard[[#This Row],[Region]]</f>
        <v>Media Services E1 Encoding Daily Reserved UnitsMOSP2</v>
      </c>
      <c r="B8651" s="1039">
        <v>2</v>
      </c>
      <c r="C8651" s="1039" t="s">
        <v>4235</v>
      </c>
      <c r="D8651" s="1039" t="s">
        <v>606</v>
      </c>
      <c r="E8651" s="1039">
        <v>999999</v>
      </c>
      <c r="F8651" s="1039" t="s">
        <v>786</v>
      </c>
      <c r="G8651" s="775" t="s">
        <v>4235</v>
      </c>
      <c r="H8651" s="775" t="s">
        <v>4235</v>
      </c>
      <c r="I8651" s="775" t="s">
        <v>4235</v>
      </c>
    </row>
    <row r="8652" spans="1:9">
      <c r="A8652" s="775" t="str">
        <f>Table_wabobpsvr_AzureCalc_AzureCalcRateCard[[#This Row],[ServiceName]]&amp;Table_wabobpsvr_AzureCalc_AzureCalcRateCard[[#This Row],[Price_Level]]&amp;Table_wabobpsvr_AzureCalc_AzureCalcRateCard[[#This Row],[Region]]</f>
        <v>Media Services E1 Encoding Daily Reserved UnitsA2</v>
      </c>
      <c r="B8652" s="775">
        <v>2</v>
      </c>
      <c r="C8652" s="775" t="s">
        <v>4235</v>
      </c>
      <c r="D8652" s="775" t="s">
        <v>174</v>
      </c>
      <c r="E8652" s="775">
        <v>999999</v>
      </c>
      <c r="F8652" s="775" t="s">
        <v>786</v>
      </c>
      <c r="G8652" s="775" t="s">
        <v>4235</v>
      </c>
      <c r="H8652" s="775" t="s">
        <v>4235</v>
      </c>
      <c r="I8652" s="775" t="s">
        <v>4235</v>
      </c>
    </row>
    <row r="8653" spans="1:9">
      <c r="A8653" s="1039" t="str">
        <f>Table_wabobpsvr_AzureCalc_AzureCalcRateCard[[#This Row],[ServiceName]]&amp;Table_wabobpsvr_AzureCalc_AzureCalcRateCard[[#This Row],[Price_Level]]&amp;Table_wabobpsvr_AzureCalc_AzureCalcRateCard[[#This Row],[Region]]</f>
        <v>Media Services E1 Encoding Daily Reserved UnitsB2</v>
      </c>
      <c r="B8653" s="1039">
        <v>2</v>
      </c>
      <c r="C8653" s="1039" t="s">
        <v>4235</v>
      </c>
      <c r="D8653" s="1039" t="s">
        <v>175</v>
      </c>
      <c r="E8653" s="1039">
        <v>999999</v>
      </c>
      <c r="F8653" s="1039" t="s">
        <v>786</v>
      </c>
      <c r="G8653" s="775" t="s">
        <v>4235</v>
      </c>
      <c r="H8653" s="775" t="s">
        <v>4235</v>
      </c>
      <c r="I8653" s="775" t="s">
        <v>4235</v>
      </c>
    </row>
    <row r="8654" spans="1:9">
      <c r="A8654" s="775" t="str">
        <f>Table_wabobpsvr_AzureCalc_AzureCalcRateCard[[#This Row],[ServiceName]]&amp;Table_wabobpsvr_AzureCalc_AzureCalcRateCard[[#This Row],[Price_Level]]&amp;Table_wabobpsvr_AzureCalc_AzureCalcRateCard[[#This Row],[Region]]</f>
        <v>Media Services E1 Encoding Daily Reserved UnitsC2</v>
      </c>
      <c r="B8654" s="775">
        <v>2</v>
      </c>
      <c r="C8654" s="775" t="s">
        <v>4235</v>
      </c>
      <c r="D8654" s="775" t="s">
        <v>177</v>
      </c>
      <c r="E8654" s="775">
        <v>999999</v>
      </c>
      <c r="F8654" s="775" t="s">
        <v>786</v>
      </c>
      <c r="G8654" s="775" t="s">
        <v>4235</v>
      </c>
      <c r="H8654" s="775" t="s">
        <v>4235</v>
      </c>
      <c r="I8654" s="775" t="s">
        <v>4235</v>
      </c>
    </row>
    <row r="8655" spans="1:9">
      <c r="A8655" s="775" t="str">
        <f>Table_wabobpsvr_AzureCalc_AzureCalcRateCard[[#This Row],[ServiceName]]&amp;Table_wabobpsvr_AzureCalc_AzureCalcRateCard[[#This Row],[Price_Level]]&amp;Table_wabobpsvr_AzureCalc_AzureCalcRateCard[[#This Row],[Region]]</f>
        <v>Media Services E1 Encoding Daily Reserved UnitsD2</v>
      </c>
      <c r="B8655" s="775">
        <v>2</v>
      </c>
      <c r="C8655" s="775" t="s">
        <v>4235</v>
      </c>
      <c r="D8655" s="775" t="s">
        <v>176</v>
      </c>
      <c r="E8655" s="775">
        <v>999999</v>
      </c>
      <c r="F8655" s="775" t="s">
        <v>786</v>
      </c>
      <c r="G8655" s="775" t="s">
        <v>4235</v>
      </c>
      <c r="H8655" s="775" t="s">
        <v>4235</v>
      </c>
      <c r="I8655" s="775" t="s">
        <v>4235</v>
      </c>
    </row>
    <row r="8656" spans="1:9">
      <c r="A8656" s="1039" t="str">
        <f>Table_wabobpsvr_AzureCalc_AzureCalcRateCard[[#This Row],[ServiceName]]&amp;Table_wabobpsvr_AzureCalc_AzureCalcRateCard[[#This Row],[Price_Level]]&amp;Table_wabobpsvr_AzureCalc_AzureCalcRateCard[[#This Row],[Region]]</f>
        <v>Standard_G5 Cloud ServicesA9</v>
      </c>
      <c r="B8656" s="1039">
        <v>9</v>
      </c>
      <c r="C8656" s="1039" t="s">
        <v>87</v>
      </c>
      <c r="D8656" s="1039" t="s">
        <v>174</v>
      </c>
      <c r="E8656" s="1039">
        <v>10.223800000000001</v>
      </c>
      <c r="F8656" s="1039" t="s">
        <v>3036</v>
      </c>
      <c r="G8656" s="775" t="s">
        <v>8476</v>
      </c>
      <c r="H8656" s="775" t="s">
        <v>8477</v>
      </c>
      <c r="I8656" s="775" t="s">
        <v>8478</v>
      </c>
    </row>
    <row r="8657" spans="1:9">
      <c r="A8657" s="775" t="str">
        <f>Table_wabobpsvr_AzureCalc_AzureCalcRateCard[[#This Row],[ServiceName]]&amp;Table_wabobpsvr_AzureCalc_AzureCalcRateCard[[#This Row],[Price_Level]]&amp;Table_wabobpsvr_AzureCalc_AzureCalcRateCard[[#This Row],[Region]]</f>
        <v>Standard_G1 VM (Non-Windows)C9</v>
      </c>
      <c r="B8657" s="775">
        <v>9</v>
      </c>
      <c r="C8657" s="775" t="s">
        <v>87</v>
      </c>
      <c r="D8657" s="775" t="s">
        <v>177</v>
      </c>
      <c r="E8657" s="775">
        <v>0.60060000000000002</v>
      </c>
      <c r="F8657" s="775" t="s">
        <v>3042</v>
      </c>
      <c r="G8657" s="775" t="s">
        <v>8479</v>
      </c>
      <c r="H8657" s="775" t="s">
        <v>8480</v>
      </c>
      <c r="I8657" s="775" t="s">
        <v>8481</v>
      </c>
    </row>
    <row r="8658" spans="1:9">
      <c r="A8658" s="1039" t="str">
        <f>Table_wabobpsvr_AzureCalc_AzureCalcRateCard[[#This Row],[ServiceName]]&amp;Table_wabobpsvr_AzureCalc_AzureCalcRateCard[[#This Row],[Price_Level]]&amp;Table_wabobpsvr_AzureCalc_AzureCalcRateCard[[#This Row],[Region]]</f>
        <v>Standard_G1 VM (Windows)MOSP9</v>
      </c>
      <c r="B8658" s="1039">
        <v>9</v>
      </c>
      <c r="C8658" s="1039" t="s">
        <v>87</v>
      </c>
      <c r="D8658" s="1039" t="s">
        <v>606</v>
      </c>
      <c r="E8658" s="1039">
        <v>0.73</v>
      </c>
      <c r="F8658" s="1039" t="s">
        <v>3057</v>
      </c>
      <c r="G8658" s="775"/>
      <c r="H8658" s="775"/>
      <c r="I8658" s="775" t="s">
        <v>8484</v>
      </c>
    </row>
    <row r="8659" spans="1:9">
      <c r="A8659" s="775" t="str">
        <f>Table_wabobpsvr_AzureCalc_AzureCalcRateCard[[#This Row],[ServiceName]]&amp;Table_wabobpsvr_AzureCalc_AzureCalcRateCard[[#This Row],[Price_Level]]&amp;Table_wabobpsvr_AzureCalc_AzureCalcRateCard[[#This Row],[Region]]</f>
        <v>Premium P2 (Hours)A</v>
      </c>
      <c r="B8659" s="775"/>
      <c r="C8659" s="775" t="s">
        <v>87</v>
      </c>
      <c r="D8659" s="775" t="s">
        <v>174</v>
      </c>
      <c r="E8659" s="775">
        <v>1.0767</v>
      </c>
      <c r="F8659" s="775" t="s">
        <v>8501</v>
      </c>
      <c r="G8659" s="775" t="s">
        <v>8502</v>
      </c>
      <c r="H8659" s="775" t="s">
        <v>8503</v>
      </c>
      <c r="I8659" s="775" t="s">
        <v>8504</v>
      </c>
    </row>
    <row r="8660" spans="1:9">
      <c r="A8660" s="775" t="str">
        <f>Table_wabobpsvr_AzureCalc_AzureCalcRateCard[[#This Row],[ServiceName]]&amp;Table_wabobpsvr_AzureCalc_AzureCalcRateCard[[#This Row],[Price_Level]]&amp;Table_wabobpsvr_AzureCalc_AzureCalcRateCard[[#This Row],[Region]]</f>
        <v>Premium P2 (Hours)B</v>
      </c>
      <c r="B8660" s="775"/>
      <c r="C8660" s="775" t="s">
        <v>87</v>
      </c>
      <c r="D8660" s="775" t="s">
        <v>175</v>
      </c>
      <c r="E8660" s="775">
        <v>1.0434000000000001</v>
      </c>
      <c r="F8660" s="775" t="s">
        <v>8501</v>
      </c>
      <c r="G8660" s="775" t="s">
        <v>8502</v>
      </c>
      <c r="H8660" s="775" t="s">
        <v>8503</v>
      </c>
      <c r="I8660" s="775" t="s">
        <v>8504</v>
      </c>
    </row>
    <row r="8661" spans="1:9">
      <c r="A8661" s="775" t="str">
        <f>Table_wabobpsvr_AzureCalc_AzureCalcRateCard[[#This Row],[ServiceName]]&amp;Table_wabobpsvr_AzureCalc_AzureCalcRateCard[[#This Row],[Price_Level]]&amp;Table_wabobpsvr_AzureCalc_AzureCalcRateCard[[#This Row],[Region]]</f>
        <v>Premium P2 (Hours)C</v>
      </c>
      <c r="B8661" s="775"/>
      <c r="C8661" s="775" t="s">
        <v>87</v>
      </c>
      <c r="D8661" s="775" t="s">
        <v>177</v>
      </c>
      <c r="E8661" s="775">
        <v>1.0101</v>
      </c>
      <c r="F8661" s="775" t="s">
        <v>8501</v>
      </c>
      <c r="G8661" s="775" t="s">
        <v>8502</v>
      </c>
      <c r="H8661" s="775" t="s">
        <v>8503</v>
      </c>
      <c r="I8661" s="775" t="s">
        <v>8504</v>
      </c>
    </row>
    <row r="8662" spans="1:9">
      <c r="A8662" s="775" t="str">
        <f>Table_wabobpsvr_AzureCalc_AzureCalcRateCard[[#This Row],[ServiceName]]&amp;Table_wabobpsvr_AzureCalc_AzureCalcRateCard[[#This Row],[Price_Level]]&amp;Table_wabobpsvr_AzureCalc_AzureCalcRateCard[[#This Row],[Region]]</f>
        <v>Premium P2 (Hours)D</v>
      </c>
      <c r="B8662" s="775"/>
      <c r="C8662" s="775" t="s">
        <v>87</v>
      </c>
      <c r="D8662" s="775" t="s">
        <v>176</v>
      </c>
      <c r="E8662" s="775">
        <v>0.9768</v>
      </c>
      <c r="F8662" s="775" t="s">
        <v>8501</v>
      </c>
      <c r="G8662" s="775" t="s">
        <v>8502</v>
      </c>
      <c r="H8662" s="775" t="s">
        <v>8503</v>
      </c>
      <c r="I8662" s="775" t="s">
        <v>8504</v>
      </c>
    </row>
    <row r="8663" spans="1:9">
      <c r="A8663" s="1039" t="str">
        <f>Table_wabobpsvr_AzureCalc_AzureCalcRateCard[[#This Row],[ServiceName]]&amp;Table_wabobpsvr_AzureCalc_AzureCalcRateCard[[#This Row],[Price_Level]]&amp;Table_wabobpsvr_AzureCalc_AzureCalcRateCard[[#This Row],[Region]]</f>
        <v>Premium P3 (Hours)MOSP</v>
      </c>
      <c r="B8663" s="1039"/>
      <c r="C8663" s="1039" t="s">
        <v>87</v>
      </c>
      <c r="D8663" s="1039" t="s">
        <v>606</v>
      </c>
      <c r="E8663" s="1039">
        <v>2.2189999999999999</v>
      </c>
      <c r="F8663" s="1039" t="s">
        <v>8505</v>
      </c>
      <c r="G8663" s="775"/>
      <c r="H8663" s="775"/>
      <c r="I8663" s="775" t="s">
        <v>8506</v>
      </c>
    </row>
    <row r="8664" spans="1:9">
      <c r="A8664" s="775" t="str">
        <f>Table_wabobpsvr_AzureCalc_AzureCalcRateCard[[#This Row],[ServiceName]]&amp;Table_wabobpsvr_AzureCalc_AzureCalcRateCard[[#This Row],[Price_Level]]&amp;Table_wabobpsvr_AzureCalc_AzureCalcRateCard[[#This Row],[Region]]</f>
        <v>Premium P3 (Hours)A</v>
      </c>
      <c r="B8664" s="775"/>
      <c r="C8664" s="775" t="s">
        <v>87</v>
      </c>
      <c r="D8664" s="775" t="s">
        <v>174</v>
      </c>
      <c r="E8664" s="775">
        <v>2.1524299999999998</v>
      </c>
      <c r="F8664" s="775" t="s">
        <v>8505</v>
      </c>
      <c r="G8664" s="775" t="s">
        <v>8507</v>
      </c>
      <c r="H8664" s="775" t="s">
        <v>8508</v>
      </c>
      <c r="I8664" s="775" t="s">
        <v>8506</v>
      </c>
    </row>
    <row r="8665" spans="1:9">
      <c r="A8665" s="775" t="str">
        <f>Table_wabobpsvr_AzureCalc_AzureCalcRateCard[[#This Row],[ServiceName]]&amp;Table_wabobpsvr_AzureCalc_AzureCalcRateCard[[#This Row],[Price_Level]]&amp;Table_wabobpsvr_AzureCalc_AzureCalcRateCard[[#This Row],[Region]]</f>
        <v>Mobile Services BasicMOSP9</v>
      </c>
      <c r="B8665" s="775">
        <v>9</v>
      </c>
      <c r="C8665" s="775" t="s">
        <v>4235</v>
      </c>
      <c r="D8665" s="775" t="s">
        <v>606</v>
      </c>
      <c r="E8665" s="775">
        <v>999999</v>
      </c>
      <c r="F8665" s="775" t="s">
        <v>755</v>
      </c>
      <c r="G8665" s="775" t="s">
        <v>4235</v>
      </c>
      <c r="H8665" s="775" t="s">
        <v>4235</v>
      </c>
      <c r="I8665" s="775" t="s">
        <v>4235</v>
      </c>
    </row>
    <row r="8666" spans="1:9">
      <c r="A8666" s="775" t="str">
        <f>Table_wabobpsvr_AzureCalc_AzureCalcRateCard[[#This Row],[ServiceName]]&amp;Table_wabobpsvr_AzureCalc_AzureCalcRateCard[[#This Row],[Price_Level]]&amp;Table_wabobpsvr_AzureCalc_AzureCalcRateCard[[#This Row],[Region]]</f>
        <v>Mobile Services FreeD8</v>
      </c>
      <c r="B8666" s="775">
        <v>8</v>
      </c>
      <c r="C8666" s="775" t="s">
        <v>4235</v>
      </c>
      <c r="D8666" s="775" t="s">
        <v>176</v>
      </c>
      <c r="E8666" s="775">
        <v>999999</v>
      </c>
      <c r="F8666" s="775" t="s">
        <v>756</v>
      </c>
      <c r="G8666" s="775" t="s">
        <v>4235</v>
      </c>
      <c r="H8666" s="775" t="s">
        <v>4235</v>
      </c>
      <c r="I8666" s="775" t="s">
        <v>4235</v>
      </c>
    </row>
    <row r="8667" spans="1:9">
      <c r="A8667" s="775" t="str">
        <f>Table_wabobpsvr_AzureCalc_AzureCalcRateCard[[#This Row],[ServiceName]]&amp;Table_wabobpsvr_AzureCalc_AzureCalcRateCard[[#This Row],[Price_Level]]&amp;Table_wabobpsvr_AzureCalc_AzureCalcRateCard[[#This Row],[Region]]</f>
        <v>Mobile Services FreeMOSP9</v>
      </c>
      <c r="B8667" s="775">
        <v>9</v>
      </c>
      <c r="C8667" s="775" t="s">
        <v>4235</v>
      </c>
      <c r="D8667" s="775" t="s">
        <v>606</v>
      </c>
      <c r="E8667" s="775">
        <v>999999</v>
      </c>
      <c r="F8667" s="775" t="s">
        <v>756</v>
      </c>
      <c r="G8667" s="775" t="s">
        <v>4235</v>
      </c>
      <c r="H8667" s="775" t="s">
        <v>4235</v>
      </c>
      <c r="I8667" s="775" t="s">
        <v>4235</v>
      </c>
    </row>
    <row r="8668" spans="1:9">
      <c r="A8668" s="775" t="str">
        <f>Table_wabobpsvr_AzureCalc_AzureCalcRateCard[[#This Row],[ServiceName]]&amp;Table_wabobpsvr_AzureCalc_AzureCalcRateCard[[#This Row],[Price_Level]]&amp;Table_wabobpsvr_AzureCalc_AzureCalcRateCard[[#This Row],[Region]]</f>
        <v>Mobile Services FreeA9</v>
      </c>
      <c r="B8668" s="775">
        <v>9</v>
      </c>
      <c r="C8668" s="775" t="s">
        <v>4235</v>
      </c>
      <c r="D8668" s="775" t="s">
        <v>174</v>
      </c>
      <c r="E8668" s="775">
        <v>999999</v>
      </c>
      <c r="F8668" s="775" t="s">
        <v>756</v>
      </c>
      <c r="G8668" s="775" t="s">
        <v>4235</v>
      </c>
      <c r="H8668" s="775" t="s">
        <v>4235</v>
      </c>
      <c r="I8668" s="775" t="s">
        <v>4235</v>
      </c>
    </row>
    <row r="8669" spans="1:9">
      <c r="A8669" s="775" t="str">
        <f>Table_wabobpsvr_AzureCalc_AzureCalcRateCard[[#This Row],[ServiceName]]&amp;Table_wabobpsvr_AzureCalc_AzureCalcRateCard[[#This Row],[Price_Level]]&amp;Table_wabobpsvr_AzureCalc_AzureCalcRateCard[[#This Row],[Region]]</f>
        <v>Mobile Services FreeB9</v>
      </c>
      <c r="B8669" s="775">
        <v>9</v>
      </c>
      <c r="C8669" s="775" t="s">
        <v>4235</v>
      </c>
      <c r="D8669" s="775" t="s">
        <v>175</v>
      </c>
      <c r="E8669" s="775">
        <v>999999</v>
      </c>
      <c r="F8669" s="775" t="s">
        <v>756</v>
      </c>
      <c r="G8669" s="775" t="s">
        <v>4235</v>
      </c>
      <c r="H8669" s="775" t="s">
        <v>4235</v>
      </c>
      <c r="I8669" s="775" t="s">
        <v>4235</v>
      </c>
    </row>
    <row r="8670" spans="1:9">
      <c r="A8670" s="775" t="str">
        <f>Table_wabobpsvr_AzureCalc_AzureCalcRateCard[[#This Row],[ServiceName]]&amp;Table_wabobpsvr_AzureCalc_AzureCalcRateCard[[#This Row],[Price_Level]]&amp;Table_wabobpsvr_AzureCalc_AzureCalcRateCard[[#This Row],[Region]]</f>
        <v>Mobile Services FreeC9</v>
      </c>
      <c r="B8670" s="775">
        <v>9</v>
      </c>
      <c r="C8670" s="775" t="s">
        <v>4235</v>
      </c>
      <c r="D8670" s="775" t="s">
        <v>177</v>
      </c>
      <c r="E8670" s="775">
        <v>999999</v>
      </c>
      <c r="F8670" s="775" t="s">
        <v>756</v>
      </c>
      <c r="G8670" s="775" t="s">
        <v>4235</v>
      </c>
      <c r="H8670" s="775" t="s">
        <v>4235</v>
      </c>
      <c r="I8670" s="775" t="s">
        <v>4235</v>
      </c>
    </row>
    <row r="8671" spans="1:9">
      <c r="A8671" s="775" t="str">
        <f>Table_wabobpsvr_AzureCalc_AzureCalcRateCard[[#This Row],[ServiceName]]&amp;Table_wabobpsvr_AzureCalc_AzureCalcRateCard[[#This Row],[Price_Level]]&amp;Table_wabobpsvr_AzureCalc_AzureCalcRateCard[[#This Row],[Region]]</f>
        <v>Mobile Services FreeD9</v>
      </c>
      <c r="B8671" s="775">
        <v>9</v>
      </c>
      <c r="C8671" s="775" t="s">
        <v>4235</v>
      </c>
      <c r="D8671" s="775" t="s">
        <v>176</v>
      </c>
      <c r="E8671" s="775">
        <v>999999</v>
      </c>
      <c r="F8671" s="775" t="s">
        <v>756</v>
      </c>
      <c r="G8671" s="775" t="s">
        <v>4235</v>
      </c>
      <c r="H8671" s="775" t="s">
        <v>4235</v>
      </c>
      <c r="I8671" s="775" t="s">
        <v>4235</v>
      </c>
    </row>
    <row r="8672" spans="1:9">
      <c r="A8672" s="775" t="str">
        <f>Table_wabobpsvr_AzureCalc_AzureCalcRateCard[[#This Row],[ServiceName]]&amp;Table_wabobpsvr_AzureCalc_AzureCalcRateCard[[#This Row],[Price_Level]]&amp;Table_wabobpsvr_AzureCalc_AzureCalcRateCard[[#This Row],[Region]]</f>
        <v>Mobile Services BasicA9</v>
      </c>
      <c r="B8672" s="775">
        <v>9</v>
      </c>
      <c r="C8672" s="775" t="s">
        <v>4235</v>
      </c>
      <c r="D8672" s="775" t="s">
        <v>174</v>
      </c>
      <c r="E8672" s="775">
        <v>999999</v>
      </c>
      <c r="F8672" s="775" t="s">
        <v>755</v>
      </c>
      <c r="G8672" s="775" t="s">
        <v>4235</v>
      </c>
      <c r="H8672" s="775" t="s">
        <v>4235</v>
      </c>
      <c r="I8672" s="775" t="s">
        <v>4235</v>
      </c>
    </row>
    <row r="8673" spans="1:9">
      <c r="A8673" s="775" t="str">
        <f>Table_wabobpsvr_AzureCalc_AzureCalcRateCard[[#This Row],[ServiceName]]&amp;Table_wabobpsvr_AzureCalc_AzureCalcRateCard[[#This Row],[Price_Level]]&amp;Table_wabobpsvr_AzureCalc_AzureCalcRateCard[[#This Row],[Region]]</f>
        <v>Mobile Services FreeMOSP3</v>
      </c>
      <c r="B8673" s="775">
        <v>3</v>
      </c>
      <c r="C8673" s="775" t="s">
        <v>4235</v>
      </c>
      <c r="D8673" s="775" t="s">
        <v>606</v>
      </c>
      <c r="E8673" s="775">
        <v>999999</v>
      </c>
      <c r="F8673" s="775" t="s">
        <v>756</v>
      </c>
      <c r="G8673" s="775" t="s">
        <v>4235</v>
      </c>
      <c r="H8673" s="775" t="s">
        <v>4235</v>
      </c>
      <c r="I8673" s="775" t="s">
        <v>4235</v>
      </c>
    </row>
    <row r="8674" spans="1:9">
      <c r="A8674" s="775" t="str">
        <f>Table_wabobpsvr_AzureCalc_AzureCalcRateCard[[#This Row],[ServiceName]]&amp;Table_wabobpsvr_AzureCalc_AzureCalcRateCard[[#This Row],[Price_Level]]&amp;Table_wabobpsvr_AzureCalc_AzureCalcRateCard[[#This Row],[Region]]</f>
        <v>Mobile Services FreeA3</v>
      </c>
      <c r="B8674" s="775">
        <v>3</v>
      </c>
      <c r="C8674" s="775" t="s">
        <v>4235</v>
      </c>
      <c r="D8674" s="775" t="s">
        <v>174</v>
      </c>
      <c r="E8674" s="775">
        <v>999999</v>
      </c>
      <c r="F8674" s="775" t="s">
        <v>756</v>
      </c>
      <c r="G8674" s="775" t="s">
        <v>4235</v>
      </c>
      <c r="H8674" s="775" t="s">
        <v>4235</v>
      </c>
      <c r="I8674" s="775" t="s">
        <v>4235</v>
      </c>
    </row>
    <row r="8675" spans="1:9">
      <c r="A8675" s="775" t="str">
        <f>Table_wabobpsvr_AzureCalc_AzureCalcRateCard[[#This Row],[ServiceName]]&amp;Table_wabobpsvr_AzureCalc_AzureCalcRateCard[[#This Row],[Price_Level]]&amp;Table_wabobpsvr_AzureCalc_AzureCalcRateCard[[#This Row],[Region]]</f>
        <v>Mobile Services FreeB3</v>
      </c>
      <c r="B8675" s="775">
        <v>3</v>
      </c>
      <c r="C8675" s="775" t="s">
        <v>4235</v>
      </c>
      <c r="D8675" s="775" t="s">
        <v>175</v>
      </c>
      <c r="E8675" s="775">
        <v>999999</v>
      </c>
      <c r="F8675" s="775" t="s">
        <v>756</v>
      </c>
      <c r="G8675" s="775" t="s">
        <v>4235</v>
      </c>
      <c r="H8675" s="775" t="s">
        <v>4235</v>
      </c>
      <c r="I8675" s="775" t="s">
        <v>4235</v>
      </c>
    </row>
    <row r="8676" spans="1:9">
      <c r="A8676" s="775" t="str">
        <f>Table_wabobpsvr_AzureCalc_AzureCalcRateCard[[#This Row],[ServiceName]]&amp;Table_wabobpsvr_AzureCalc_AzureCalcRateCard[[#This Row],[Price_Level]]&amp;Table_wabobpsvr_AzureCalc_AzureCalcRateCard[[#This Row],[Region]]</f>
        <v>Mobile Services FreeC3</v>
      </c>
      <c r="B8676" s="775">
        <v>3</v>
      </c>
      <c r="C8676" s="775" t="s">
        <v>4235</v>
      </c>
      <c r="D8676" s="775" t="s">
        <v>177</v>
      </c>
      <c r="E8676" s="775">
        <v>999999</v>
      </c>
      <c r="F8676" s="775" t="s">
        <v>756</v>
      </c>
      <c r="G8676" s="775" t="s">
        <v>4235</v>
      </c>
      <c r="H8676" s="775" t="s">
        <v>4235</v>
      </c>
      <c r="I8676" s="775" t="s">
        <v>4235</v>
      </c>
    </row>
    <row r="8677" spans="1:9">
      <c r="A8677" s="775" t="str">
        <f>Table_wabobpsvr_AzureCalc_AzureCalcRateCard[[#This Row],[ServiceName]]&amp;Table_wabobpsvr_AzureCalc_AzureCalcRateCard[[#This Row],[Price_Level]]&amp;Table_wabobpsvr_AzureCalc_AzureCalcRateCard[[#This Row],[Region]]</f>
        <v>Mobile Services FreeD3</v>
      </c>
      <c r="B8677" s="775">
        <v>3</v>
      </c>
      <c r="C8677" s="775" t="s">
        <v>4235</v>
      </c>
      <c r="D8677" s="775" t="s">
        <v>176</v>
      </c>
      <c r="E8677" s="775">
        <v>999999</v>
      </c>
      <c r="F8677" s="775" t="s">
        <v>756</v>
      </c>
      <c r="G8677" s="775" t="s">
        <v>4235</v>
      </c>
      <c r="H8677" s="775" t="s">
        <v>4235</v>
      </c>
      <c r="I8677" s="775" t="s">
        <v>4235</v>
      </c>
    </row>
    <row r="8678" spans="1:9">
      <c r="A8678" s="775" t="str">
        <f>Table_wabobpsvr_AzureCalc_AzureCalcRateCard[[#This Row],[ServiceName]]&amp;Table_wabobpsvr_AzureCalc_AzureCalcRateCard[[#This Row],[Price_Level]]&amp;Table_wabobpsvr_AzureCalc_AzureCalcRateCard[[#This Row],[Region]]</f>
        <v>Mobile Services FreeMOSP2</v>
      </c>
      <c r="B8678" s="775">
        <v>2</v>
      </c>
      <c r="C8678" s="775" t="s">
        <v>4235</v>
      </c>
      <c r="D8678" s="775" t="s">
        <v>606</v>
      </c>
      <c r="E8678" s="775">
        <v>999999</v>
      </c>
      <c r="F8678" s="775" t="s">
        <v>756</v>
      </c>
      <c r="G8678" s="775" t="s">
        <v>4235</v>
      </c>
      <c r="H8678" s="775" t="s">
        <v>4235</v>
      </c>
      <c r="I8678" s="775" t="s">
        <v>4235</v>
      </c>
    </row>
    <row r="8679" spans="1:9">
      <c r="A8679" s="775" t="str">
        <f>Table_wabobpsvr_AzureCalc_AzureCalcRateCard[[#This Row],[ServiceName]]&amp;Table_wabobpsvr_AzureCalc_AzureCalcRateCard[[#This Row],[Price_Level]]&amp;Table_wabobpsvr_AzureCalc_AzureCalcRateCard[[#This Row],[Region]]</f>
        <v>Mobile Services BasicB9</v>
      </c>
      <c r="B8679" s="775">
        <v>9</v>
      </c>
      <c r="C8679" s="775" t="s">
        <v>4235</v>
      </c>
      <c r="D8679" s="775" t="s">
        <v>175</v>
      </c>
      <c r="E8679" s="775">
        <v>999999</v>
      </c>
      <c r="F8679" s="775" t="s">
        <v>755</v>
      </c>
      <c r="G8679" s="775" t="s">
        <v>4235</v>
      </c>
      <c r="H8679" s="775" t="s">
        <v>4235</v>
      </c>
      <c r="I8679" s="775" t="s">
        <v>4235</v>
      </c>
    </row>
    <row r="8680" spans="1:9">
      <c r="A8680" s="775" t="str">
        <f>Table_wabobpsvr_AzureCalc_AzureCalcRateCard[[#This Row],[ServiceName]]&amp;Table_wabobpsvr_AzureCalc_AzureCalcRateCard[[#This Row],[Price_Level]]&amp;Table_wabobpsvr_AzureCalc_AzureCalcRateCard[[#This Row],[Region]]</f>
        <v>Mobile Services BasicC9</v>
      </c>
      <c r="B8680" s="775">
        <v>9</v>
      </c>
      <c r="C8680" s="775" t="s">
        <v>4235</v>
      </c>
      <c r="D8680" s="775" t="s">
        <v>177</v>
      </c>
      <c r="E8680" s="775">
        <v>999999</v>
      </c>
      <c r="F8680" s="775" t="s">
        <v>755</v>
      </c>
      <c r="G8680" s="775" t="s">
        <v>4235</v>
      </c>
      <c r="H8680" s="775" t="s">
        <v>4235</v>
      </c>
      <c r="I8680" s="775" t="s">
        <v>4235</v>
      </c>
    </row>
    <row r="8681" spans="1:9">
      <c r="A8681" s="775" t="str">
        <f>Table_wabobpsvr_AzureCalc_AzureCalcRateCard[[#This Row],[ServiceName]]&amp;Table_wabobpsvr_AzureCalc_AzureCalcRateCard[[#This Row],[Price_Level]]&amp;Table_wabobpsvr_AzureCalc_AzureCalcRateCard[[#This Row],[Region]]</f>
        <v>Mobile Services BasicD9</v>
      </c>
      <c r="B8681" s="775">
        <v>9</v>
      </c>
      <c r="C8681" s="775" t="s">
        <v>4235</v>
      </c>
      <c r="D8681" s="775" t="s">
        <v>176</v>
      </c>
      <c r="E8681" s="775">
        <v>999999</v>
      </c>
      <c r="F8681" s="775" t="s">
        <v>755</v>
      </c>
      <c r="G8681" s="775" t="s">
        <v>4235</v>
      </c>
      <c r="H8681" s="775" t="s">
        <v>4235</v>
      </c>
      <c r="I8681" s="775" t="s">
        <v>4235</v>
      </c>
    </row>
    <row r="8682" spans="1:9">
      <c r="A8682" s="775" t="str">
        <f>Table_wabobpsvr_AzureCalc_AzureCalcRateCard[[#This Row],[ServiceName]]&amp;Table_wabobpsvr_AzureCalc_AzureCalcRateCard[[#This Row],[Price_Level]]&amp;Table_wabobpsvr_AzureCalc_AzureCalcRateCard[[#This Row],[Region]]</f>
        <v>Mobile Services BasicMOSP11</v>
      </c>
      <c r="B8682" s="775">
        <v>11</v>
      </c>
      <c r="C8682" s="775" t="s">
        <v>4235</v>
      </c>
      <c r="D8682" s="775" t="s">
        <v>606</v>
      </c>
      <c r="E8682" s="775">
        <v>999999</v>
      </c>
      <c r="F8682" s="775" t="s">
        <v>755</v>
      </c>
      <c r="G8682" s="775" t="s">
        <v>4235</v>
      </c>
      <c r="H8682" s="775" t="s">
        <v>4235</v>
      </c>
      <c r="I8682" s="775" t="s">
        <v>4235</v>
      </c>
    </row>
    <row r="8683" spans="1:9">
      <c r="A8683" s="775" t="str">
        <f>Table_wabobpsvr_AzureCalc_AzureCalcRateCard[[#This Row],[ServiceName]]&amp;Table_wabobpsvr_AzureCalc_AzureCalcRateCard[[#This Row],[Price_Level]]&amp;Table_wabobpsvr_AzureCalc_AzureCalcRateCard[[#This Row],[Region]]</f>
        <v>Mobile Services BasicA11</v>
      </c>
      <c r="B8683" s="775">
        <v>11</v>
      </c>
      <c r="C8683" s="775" t="s">
        <v>4235</v>
      </c>
      <c r="D8683" s="775" t="s">
        <v>174</v>
      </c>
      <c r="E8683" s="775">
        <v>999999</v>
      </c>
      <c r="F8683" s="775" t="s">
        <v>755</v>
      </c>
      <c r="G8683" s="775" t="s">
        <v>4235</v>
      </c>
      <c r="H8683" s="775" t="s">
        <v>4235</v>
      </c>
      <c r="I8683" s="775" t="s">
        <v>4235</v>
      </c>
    </row>
    <row r="8684" spans="1:9">
      <c r="A8684" s="775" t="str">
        <f>Table_wabobpsvr_AzureCalc_AzureCalcRateCard[[#This Row],[ServiceName]]&amp;Table_wabobpsvr_AzureCalc_AzureCalcRateCard[[#This Row],[Price_Level]]&amp;Table_wabobpsvr_AzureCalc_AzureCalcRateCard[[#This Row],[Region]]</f>
        <v>Mobile Services BasicB11</v>
      </c>
      <c r="B8684" s="775">
        <v>11</v>
      </c>
      <c r="C8684" s="775" t="s">
        <v>4235</v>
      </c>
      <c r="D8684" s="775" t="s">
        <v>175</v>
      </c>
      <c r="E8684" s="775">
        <v>999999</v>
      </c>
      <c r="F8684" s="775" t="s">
        <v>755</v>
      </c>
      <c r="G8684" s="775" t="s">
        <v>4235</v>
      </c>
      <c r="H8684" s="775" t="s">
        <v>4235</v>
      </c>
      <c r="I8684" s="775" t="s">
        <v>4235</v>
      </c>
    </row>
    <row r="8685" spans="1:9">
      <c r="A8685" s="775" t="str">
        <f>Table_wabobpsvr_AzureCalc_AzureCalcRateCard[[#This Row],[ServiceName]]&amp;Table_wabobpsvr_AzureCalc_AzureCalcRateCard[[#This Row],[Price_Level]]&amp;Table_wabobpsvr_AzureCalc_AzureCalcRateCard[[#This Row],[Region]]</f>
        <v>Mobile Services BasicC11</v>
      </c>
      <c r="B8685" s="775">
        <v>11</v>
      </c>
      <c r="C8685" s="775" t="s">
        <v>4235</v>
      </c>
      <c r="D8685" s="775" t="s">
        <v>177</v>
      </c>
      <c r="E8685" s="775">
        <v>999999</v>
      </c>
      <c r="F8685" s="775" t="s">
        <v>755</v>
      </c>
      <c r="G8685" s="775" t="s">
        <v>4235</v>
      </c>
      <c r="H8685" s="775" t="s">
        <v>4235</v>
      </c>
      <c r="I8685" s="775" t="s">
        <v>4235</v>
      </c>
    </row>
    <row r="8686" spans="1:9">
      <c r="A8686" s="775" t="str">
        <f>Table_wabobpsvr_AzureCalc_AzureCalcRateCard[[#This Row],[ServiceName]]&amp;Table_wabobpsvr_AzureCalc_AzureCalcRateCard[[#This Row],[Price_Level]]&amp;Table_wabobpsvr_AzureCalc_AzureCalcRateCard[[#This Row],[Region]]</f>
        <v>Mobile Services BasicD11</v>
      </c>
      <c r="B8686" s="775">
        <v>11</v>
      </c>
      <c r="C8686" s="775" t="s">
        <v>4235</v>
      </c>
      <c r="D8686" s="775" t="s">
        <v>176</v>
      </c>
      <c r="E8686" s="775">
        <v>999999</v>
      </c>
      <c r="F8686" s="775" t="s">
        <v>755</v>
      </c>
      <c r="G8686" s="775" t="s">
        <v>4235</v>
      </c>
      <c r="H8686" s="775" t="s">
        <v>4235</v>
      </c>
      <c r="I8686" s="775" t="s">
        <v>4235</v>
      </c>
    </row>
    <row r="8687" spans="1:9">
      <c r="A8687" s="775" t="str">
        <f>Table_wabobpsvr_AzureCalc_AzureCalcRateCard[[#This Row],[ServiceName]]&amp;Table_wabobpsvr_AzureCalc_AzureCalcRateCard[[#This Row],[Price_Level]]&amp;Table_wabobpsvr_AzureCalc_AzureCalcRateCard[[#This Row],[Region]]</f>
        <v>Mobile Services BasicMOSP12</v>
      </c>
      <c r="B8687" s="775">
        <v>12</v>
      </c>
      <c r="C8687" s="775" t="s">
        <v>4235</v>
      </c>
      <c r="D8687" s="775" t="s">
        <v>606</v>
      </c>
      <c r="E8687" s="775">
        <v>999999</v>
      </c>
      <c r="F8687" s="775" t="s">
        <v>755</v>
      </c>
      <c r="G8687" s="775" t="s">
        <v>4235</v>
      </c>
      <c r="H8687" s="775" t="s">
        <v>4235</v>
      </c>
      <c r="I8687" s="775" t="s">
        <v>4235</v>
      </c>
    </row>
    <row r="8688" spans="1:9">
      <c r="A8688" s="775" t="str">
        <f>Table_wabobpsvr_AzureCalc_AzureCalcRateCard[[#This Row],[ServiceName]]&amp;Table_wabobpsvr_AzureCalc_AzureCalcRateCard[[#This Row],[Price_Level]]&amp;Table_wabobpsvr_AzureCalc_AzureCalcRateCard[[#This Row],[Region]]</f>
        <v>Mobile Services BasicA12</v>
      </c>
      <c r="B8688" s="775">
        <v>12</v>
      </c>
      <c r="C8688" s="775" t="s">
        <v>4235</v>
      </c>
      <c r="D8688" s="775" t="s">
        <v>174</v>
      </c>
      <c r="E8688" s="775">
        <v>999999</v>
      </c>
      <c r="F8688" s="775" t="s">
        <v>755</v>
      </c>
      <c r="G8688" s="775" t="s">
        <v>4235</v>
      </c>
      <c r="H8688" s="775" t="s">
        <v>4235</v>
      </c>
      <c r="I8688" s="775" t="s">
        <v>4235</v>
      </c>
    </row>
    <row r="8689" spans="1:9">
      <c r="A8689" s="775" t="str">
        <f>Table_wabobpsvr_AzureCalc_AzureCalcRateCard[[#This Row],[ServiceName]]&amp;Table_wabobpsvr_AzureCalc_AzureCalcRateCard[[#This Row],[Price_Level]]&amp;Table_wabobpsvr_AzureCalc_AzureCalcRateCard[[#This Row],[Region]]</f>
        <v>Mobile Services BasicB12</v>
      </c>
      <c r="B8689" s="775">
        <v>12</v>
      </c>
      <c r="C8689" s="775" t="s">
        <v>4235</v>
      </c>
      <c r="D8689" s="775" t="s">
        <v>175</v>
      </c>
      <c r="E8689" s="775">
        <v>999999</v>
      </c>
      <c r="F8689" s="775" t="s">
        <v>755</v>
      </c>
      <c r="G8689" s="775" t="s">
        <v>4235</v>
      </c>
      <c r="H8689" s="775" t="s">
        <v>4235</v>
      </c>
      <c r="I8689" s="775" t="s">
        <v>4235</v>
      </c>
    </row>
    <row r="8690" spans="1:9">
      <c r="A8690" s="1039" t="str">
        <f>Table_wabobpsvr_AzureCalc_AzureCalcRateCard[[#This Row],[ServiceName]]&amp;Table_wabobpsvr_AzureCalc_AzureCalcRateCard[[#This Row],[Price_Level]]&amp;Table_wabobpsvr_AzureCalc_AzureCalcRateCard[[#This Row],[Region]]</f>
        <v>Mobile Services BasicC12</v>
      </c>
      <c r="B8690" s="1039">
        <v>12</v>
      </c>
      <c r="C8690" s="1039" t="s">
        <v>4235</v>
      </c>
      <c r="D8690" s="1039" t="s">
        <v>177</v>
      </c>
      <c r="E8690" s="1039">
        <v>999999</v>
      </c>
      <c r="F8690" s="1039" t="s">
        <v>755</v>
      </c>
      <c r="G8690" s="775" t="s">
        <v>4235</v>
      </c>
      <c r="H8690" s="775" t="s">
        <v>4235</v>
      </c>
      <c r="I8690" s="775" t="s">
        <v>4235</v>
      </c>
    </row>
    <row r="8691" spans="1:9">
      <c r="A8691" s="775" t="str">
        <f>Table_wabobpsvr_AzureCalc_AzureCalcRateCard[[#This Row],[ServiceName]]&amp;Table_wabobpsvr_AzureCalc_AzureCalcRateCard[[#This Row],[Price_Level]]&amp;Table_wabobpsvr_AzureCalc_AzureCalcRateCard[[#This Row],[Region]]</f>
        <v>Mobile Services BasicD12</v>
      </c>
      <c r="B8691" s="775">
        <v>12</v>
      </c>
      <c r="C8691" s="775" t="s">
        <v>4235</v>
      </c>
      <c r="D8691" s="775" t="s">
        <v>176</v>
      </c>
      <c r="E8691" s="775">
        <v>999999</v>
      </c>
      <c r="F8691" s="775" t="s">
        <v>755</v>
      </c>
      <c r="G8691" s="775" t="s">
        <v>4235</v>
      </c>
      <c r="H8691" s="775" t="s">
        <v>4235</v>
      </c>
      <c r="I8691" s="775" t="s">
        <v>4235</v>
      </c>
    </row>
    <row r="8692" spans="1:9">
      <c r="A8692" s="775" t="str">
        <f>Table_wabobpsvr_AzureCalc_AzureCalcRateCard[[#This Row],[ServiceName]]&amp;Table_wabobpsvr_AzureCalc_AzureCalcRateCard[[#This Row],[Price_Level]]&amp;Table_wabobpsvr_AzureCalc_AzureCalcRateCard[[#This Row],[Region]]</f>
        <v>Mobile Services BasicMOSP13</v>
      </c>
      <c r="B8692" s="775">
        <v>13</v>
      </c>
      <c r="C8692" s="775" t="s">
        <v>4235</v>
      </c>
      <c r="D8692" s="775" t="s">
        <v>606</v>
      </c>
      <c r="E8692" s="775">
        <v>999999</v>
      </c>
      <c r="F8692" s="775" t="s">
        <v>755</v>
      </c>
      <c r="G8692" s="775" t="s">
        <v>4235</v>
      </c>
      <c r="H8692" s="775" t="s">
        <v>4235</v>
      </c>
      <c r="I8692" s="775" t="s">
        <v>4235</v>
      </c>
    </row>
    <row r="8693" spans="1:9">
      <c r="A8693" s="775" t="str">
        <f>Table_wabobpsvr_AzureCalc_AzureCalcRateCard[[#This Row],[ServiceName]]&amp;Table_wabobpsvr_AzureCalc_AzureCalcRateCard[[#This Row],[Price_Level]]&amp;Table_wabobpsvr_AzureCalc_AzureCalcRateCard[[#This Row],[Region]]</f>
        <v>Mobile Services BasicA13</v>
      </c>
      <c r="B8693" s="775">
        <v>13</v>
      </c>
      <c r="C8693" s="775" t="s">
        <v>4235</v>
      </c>
      <c r="D8693" s="775" t="s">
        <v>174</v>
      </c>
      <c r="E8693" s="775">
        <v>999999</v>
      </c>
      <c r="F8693" s="775" t="s">
        <v>755</v>
      </c>
      <c r="G8693" s="775" t="s">
        <v>4235</v>
      </c>
      <c r="H8693" s="775" t="s">
        <v>4235</v>
      </c>
      <c r="I8693" s="775" t="s">
        <v>4235</v>
      </c>
    </row>
    <row r="8694" spans="1:9">
      <c r="A8694" s="775" t="str">
        <f>Table_wabobpsvr_AzureCalc_AzureCalcRateCard[[#This Row],[ServiceName]]&amp;Table_wabobpsvr_AzureCalc_AzureCalcRateCard[[#This Row],[Price_Level]]&amp;Table_wabobpsvr_AzureCalc_AzureCalcRateCard[[#This Row],[Region]]</f>
        <v>Mobile Services FreeA12</v>
      </c>
      <c r="B8694" s="775">
        <v>12</v>
      </c>
      <c r="C8694" s="775" t="s">
        <v>4235</v>
      </c>
      <c r="D8694" s="775" t="s">
        <v>174</v>
      </c>
      <c r="E8694" s="775">
        <v>999999</v>
      </c>
      <c r="F8694" s="775" t="s">
        <v>756</v>
      </c>
      <c r="G8694" s="775" t="s">
        <v>4235</v>
      </c>
      <c r="H8694" s="775" t="s">
        <v>4235</v>
      </c>
      <c r="I8694" s="775" t="s">
        <v>4235</v>
      </c>
    </row>
    <row r="8695" spans="1:9">
      <c r="A8695" s="775" t="str">
        <f>Table_wabobpsvr_AzureCalc_AzureCalcRateCard[[#This Row],[ServiceName]]&amp;Table_wabobpsvr_AzureCalc_AzureCalcRateCard[[#This Row],[Price_Level]]&amp;Table_wabobpsvr_AzureCalc_AzureCalcRateCard[[#This Row],[Region]]</f>
        <v>Mobile Services FreeB12</v>
      </c>
      <c r="B8695" s="775">
        <v>12</v>
      </c>
      <c r="C8695" s="775" t="s">
        <v>4235</v>
      </c>
      <c r="D8695" s="775" t="s">
        <v>175</v>
      </c>
      <c r="E8695" s="775">
        <v>999999</v>
      </c>
      <c r="F8695" s="775" t="s">
        <v>756</v>
      </c>
      <c r="G8695" s="775" t="s">
        <v>4235</v>
      </c>
      <c r="H8695" s="775" t="s">
        <v>4235</v>
      </c>
      <c r="I8695" s="775" t="s">
        <v>4235</v>
      </c>
    </row>
    <row r="8696" spans="1:9">
      <c r="A8696" s="775" t="str">
        <f>Table_wabobpsvr_AzureCalc_AzureCalcRateCard[[#This Row],[ServiceName]]&amp;Table_wabobpsvr_AzureCalc_AzureCalcRateCard[[#This Row],[Price_Level]]&amp;Table_wabobpsvr_AzureCalc_AzureCalcRateCard[[#This Row],[Region]]</f>
        <v>Mobile Services FreeC12</v>
      </c>
      <c r="B8696" s="775">
        <v>12</v>
      </c>
      <c r="C8696" s="775" t="s">
        <v>4235</v>
      </c>
      <c r="D8696" s="775" t="s">
        <v>177</v>
      </c>
      <c r="E8696" s="775">
        <v>999999</v>
      </c>
      <c r="F8696" s="775" t="s">
        <v>756</v>
      </c>
      <c r="G8696" s="775" t="s">
        <v>4235</v>
      </c>
      <c r="H8696" s="775" t="s">
        <v>4235</v>
      </c>
      <c r="I8696" s="775" t="s">
        <v>4235</v>
      </c>
    </row>
    <row r="8697" spans="1:9">
      <c r="A8697" s="775" t="str">
        <f>Table_wabobpsvr_AzureCalc_AzureCalcRateCard[[#This Row],[ServiceName]]&amp;Table_wabobpsvr_AzureCalc_AzureCalcRateCard[[#This Row],[Price_Level]]&amp;Table_wabobpsvr_AzureCalc_AzureCalcRateCard[[#This Row],[Region]]</f>
        <v>Mobile Services FreeD12</v>
      </c>
      <c r="B8697" s="775">
        <v>12</v>
      </c>
      <c r="C8697" s="775" t="s">
        <v>4235</v>
      </c>
      <c r="D8697" s="775" t="s">
        <v>176</v>
      </c>
      <c r="E8697" s="775">
        <v>999999</v>
      </c>
      <c r="F8697" s="775" t="s">
        <v>756</v>
      </c>
      <c r="G8697" s="775" t="s">
        <v>4235</v>
      </c>
      <c r="H8697" s="775" t="s">
        <v>4235</v>
      </c>
      <c r="I8697" s="775" t="s">
        <v>4235</v>
      </c>
    </row>
    <row r="8698" spans="1:9">
      <c r="A8698" s="775" t="str">
        <f>Table_wabobpsvr_AzureCalc_AzureCalcRateCard[[#This Row],[ServiceName]]&amp;Table_wabobpsvr_AzureCalc_AzureCalcRateCard[[#This Row],[Price_Level]]&amp;Table_wabobpsvr_AzureCalc_AzureCalcRateCard[[#This Row],[Region]]</f>
        <v>Mobile Services FreeMOSP13</v>
      </c>
      <c r="B8698" s="775">
        <v>13</v>
      </c>
      <c r="C8698" s="775" t="s">
        <v>4235</v>
      </c>
      <c r="D8698" s="775" t="s">
        <v>606</v>
      </c>
      <c r="E8698" s="775">
        <v>999999</v>
      </c>
      <c r="F8698" s="775" t="s">
        <v>756</v>
      </c>
      <c r="G8698" s="775" t="s">
        <v>4235</v>
      </c>
      <c r="H8698" s="775" t="s">
        <v>4235</v>
      </c>
      <c r="I8698" s="775" t="s">
        <v>4235</v>
      </c>
    </row>
    <row r="8699" spans="1:9">
      <c r="A8699" s="775" t="str">
        <f>Table_wabobpsvr_AzureCalc_AzureCalcRateCard[[#This Row],[ServiceName]]&amp;Table_wabobpsvr_AzureCalc_AzureCalcRateCard[[#This Row],[Price_Level]]&amp;Table_wabobpsvr_AzureCalc_AzureCalcRateCard[[#This Row],[Region]]</f>
        <v>Mobile Services FreeA13</v>
      </c>
      <c r="B8699" s="775">
        <v>13</v>
      </c>
      <c r="C8699" s="775" t="s">
        <v>4235</v>
      </c>
      <c r="D8699" s="775" t="s">
        <v>174</v>
      </c>
      <c r="E8699" s="775">
        <v>999999</v>
      </c>
      <c r="F8699" s="775" t="s">
        <v>756</v>
      </c>
      <c r="G8699" s="775" t="s">
        <v>4235</v>
      </c>
      <c r="H8699" s="775" t="s">
        <v>4235</v>
      </c>
      <c r="I8699" s="775" t="s">
        <v>4235</v>
      </c>
    </row>
    <row r="8700" spans="1:9">
      <c r="A8700" s="775" t="str">
        <f>Table_wabobpsvr_AzureCalc_AzureCalcRateCard[[#This Row],[ServiceName]]&amp;Table_wabobpsvr_AzureCalc_AzureCalcRateCard[[#This Row],[Price_Level]]&amp;Table_wabobpsvr_AzureCalc_AzureCalcRateCard[[#This Row],[Region]]</f>
        <v>Mobile Services BasicB13</v>
      </c>
      <c r="B8700" s="775">
        <v>13</v>
      </c>
      <c r="C8700" s="775" t="s">
        <v>4235</v>
      </c>
      <c r="D8700" s="775" t="s">
        <v>175</v>
      </c>
      <c r="E8700" s="775">
        <v>999999</v>
      </c>
      <c r="F8700" s="775" t="s">
        <v>755</v>
      </c>
      <c r="G8700" s="775" t="s">
        <v>4235</v>
      </c>
      <c r="H8700" s="775" t="s">
        <v>4235</v>
      </c>
      <c r="I8700" s="775" t="s">
        <v>4235</v>
      </c>
    </row>
    <row r="8701" spans="1:9">
      <c r="A8701" s="775" t="str">
        <f>Table_wabobpsvr_AzureCalc_AzureCalcRateCard[[#This Row],[ServiceName]]&amp;Table_wabobpsvr_AzureCalc_AzureCalcRateCard[[#This Row],[Price_Level]]&amp;Table_wabobpsvr_AzureCalc_AzureCalcRateCard[[#This Row],[Region]]</f>
        <v>Mobile Services BasicC13</v>
      </c>
      <c r="B8701" s="775">
        <v>13</v>
      </c>
      <c r="C8701" s="775" t="s">
        <v>4235</v>
      </c>
      <c r="D8701" s="775" t="s">
        <v>177</v>
      </c>
      <c r="E8701" s="775">
        <v>999999</v>
      </c>
      <c r="F8701" s="775" t="s">
        <v>755</v>
      </c>
      <c r="G8701" s="775" t="s">
        <v>4235</v>
      </c>
      <c r="H8701" s="775" t="s">
        <v>4235</v>
      </c>
      <c r="I8701" s="775" t="s">
        <v>4235</v>
      </c>
    </row>
    <row r="8702" spans="1:9">
      <c r="A8702" s="775" t="str">
        <f>Table_wabobpsvr_AzureCalc_AzureCalcRateCard[[#This Row],[ServiceName]]&amp;Table_wabobpsvr_AzureCalc_AzureCalcRateCard[[#This Row],[Price_Level]]&amp;Table_wabobpsvr_AzureCalc_AzureCalcRateCard[[#This Row],[Region]]</f>
        <v>Mobile Services BasicD13</v>
      </c>
      <c r="B8702" s="775">
        <v>13</v>
      </c>
      <c r="C8702" s="775" t="s">
        <v>4235</v>
      </c>
      <c r="D8702" s="775" t="s">
        <v>176</v>
      </c>
      <c r="E8702" s="775">
        <v>999999</v>
      </c>
      <c r="F8702" s="775" t="s">
        <v>755</v>
      </c>
      <c r="G8702" s="775" t="s">
        <v>4235</v>
      </c>
      <c r="H8702" s="775" t="s">
        <v>4235</v>
      </c>
      <c r="I8702" s="775" t="s">
        <v>4235</v>
      </c>
    </row>
    <row r="8703" spans="1:9">
      <c r="A8703" s="775" t="str">
        <f>Table_wabobpsvr_AzureCalc_AzureCalcRateCard[[#This Row],[ServiceName]]&amp;Table_wabobpsvr_AzureCalc_AzureCalcRateCard[[#This Row],[Price_Level]]&amp;Table_wabobpsvr_AzureCalc_AzureCalcRateCard[[#This Row],[Region]]</f>
        <v>Zone Redundant Storage Standard IO - Block Blob - Tier 3A</v>
      </c>
      <c r="B8703" s="775"/>
      <c r="C8703" s="775" t="s">
        <v>764</v>
      </c>
      <c r="D8703" s="775" t="s">
        <v>174</v>
      </c>
      <c r="E8703" s="775">
        <v>2.8000000000000001E-2</v>
      </c>
      <c r="F8703" s="775" t="s">
        <v>981</v>
      </c>
      <c r="G8703" s="775" t="s">
        <v>2554</v>
      </c>
      <c r="H8703" s="775" t="s">
        <v>2555</v>
      </c>
      <c r="I8703" s="775" t="s">
        <v>4891</v>
      </c>
    </row>
    <row r="8704" spans="1:9">
      <c r="A8704" s="775" t="str">
        <f>Table_wabobpsvr_AzureCalc_AzureCalcRateCard[[#This Row],[ServiceName]]&amp;Table_wabobpsvr_AzureCalc_AzureCalcRateCard[[#This Row],[Price_Level]]&amp;Table_wabobpsvr_AzureCalc_AzureCalcRateCard[[#This Row],[Region]]</f>
        <v>Zone Redundant Storage Standard IO - Block Blob - Tier 3B</v>
      </c>
      <c r="B8704" s="775"/>
      <c r="C8704" s="775" t="s">
        <v>764</v>
      </c>
      <c r="D8704" s="775" t="s">
        <v>175</v>
      </c>
      <c r="E8704" s="775">
        <v>2.8000000000000001E-2</v>
      </c>
      <c r="F8704" s="775" t="s">
        <v>981</v>
      </c>
      <c r="G8704" s="775" t="s">
        <v>2554</v>
      </c>
      <c r="H8704" s="775" t="s">
        <v>2555</v>
      </c>
      <c r="I8704" s="775" t="s">
        <v>4891</v>
      </c>
    </row>
    <row r="8705" spans="1:9">
      <c r="A8705" s="775" t="str">
        <f>Table_wabobpsvr_AzureCalc_AzureCalcRateCard[[#This Row],[ServiceName]]&amp;Table_wabobpsvr_AzureCalc_AzureCalcRateCard[[#This Row],[Price_Level]]&amp;Table_wabobpsvr_AzureCalc_AzureCalcRateCard[[#This Row],[Region]]</f>
        <v>Zone Redundant Storage Standard IO - Block Blob - Tier 3C</v>
      </c>
      <c r="B8705" s="775"/>
      <c r="C8705" s="775" t="s">
        <v>764</v>
      </c>
      <c r="D8705" s="775" t="s">
        <v>177</v>
      </c>
      <c r="E8705" s="775">
        <v>2.8000000000000001E-2</v>
      </c>
      <c r="F8705" s="775" t="s">
        <v>981</v>
      </c>
      <c r="G8705" s="775" t="s">
        <v>2554</v>
      </c>
      <c r="H8705" s="775" t="s">
        <v>2555</v>
      </c>
      <c r="I8705" s="775" t="s">
        <v>4891</v>
      </c>
    </row>
    <row r="8706" spans="1:9">
      <c r="A8706" s="775" t="str">
        <f>Table_wabobpsvr_AzureCalc_AzureCalcRateCard[[#This Row],[ServiceName]]&amp;Table_wabobpsvr_AzureCalc_AzureCalcRateCard[[#This Row],[Price_Level]]&amp;Table_wabobpsvr_AzureCalc_AzureCalcRateCard[[#This Row],[Region]]</f>
        <v>Zone Redundant Storage Standard IO - Block Blob - Tier 3D</v>
      </c>
      <c r="B8706" s="775"/>
      <c r="C8706" s="775" t="s">
        <v>764</v>
      </c>
      <c r="D8706" s="775" t="s">
        <v>176</v>
      </c>
      <c r="E8706" s="775">
        <v>2.8000000000000001E-2</v>
      </c>
      <c r="F8706" s="775" t="s">
        <v>981</v>
      </c>
      <c r="G8706" s="775" t="s">
        <v>2554</v>
      </c>
      <c r="H8706" s="775" t="s">
        <v>2555</v>
      </c>
      <c r="I8706" s="775" t="s">
        <v>4891</v>
      </c>
    </row>
    <row r="8707" spans="1:9">
      <c r="A8707" s="775" t="str">
        <f>Table_wabobpsvr_AzureCalc_AzureCalcRateCard[[#This Row],[ServiceName]]&amp;Table_wabobpsvr_AzureCalc_AzureCalcRateCard[[#This Row],[Price_Level]]&amp;Table_wabobpsvr_AzureCalc_AzureCalcRateCard[[#This Row],[Region]]</f>
        <v>Mobile Services FreeB13</v>
      </c>
      <c r="B8707" s="775">
        <v>13</v>
      </c>
      <c r="C8707" s="775" t="s">
        <v>4235</v>
      </c>
      <c r="D8707" s="775" t="s">
        <v>175</v>
      </c>
      <c r="E8707" s="775">
        <v>999999</v>
      </c>
      <c r="F8707" s="775" t="s">
        <v>756</v>
      </c>
      <c r="G8707" s="775" t="s">
        <v>4235</v>
      </c>
      <c r="H8707" s="775" t="s">
        <v>4235</v>
      </c>
      <c r="I8707" s="775" t="s">
        <v>4235</v>
      </c>
    </row>
    <row r="8708" spans="1:9">
      <c r="A8708" s="775" t="str">
        <f>Table_wabobpsvr_AzureCalc_AzureCalcRateCard[[#This Row],[ServiceName]]&amp;Table_wabobpsvr_AzureCalc_AzureCalcRateCard[[#This Row],[Price_Level]]&amp;Table_wabobpsvr_AzureCalc_AzureCalcRateCard[[#This Row],[Region]]</f>
        <v>Mobile Services FreeC13</v>
      </c>
      <c r="B8708" s="775">
        <v>13</v>
      </c>
      <c r="C8708" s="775" t="s">
        <v>4235</v>
      </c>
      <c r="D8708" s="775" t="s">
        <v>177</v>
      </c>
      <c r="E8708" s="775">
        <v>999999</v>
      </c>
      <c r="F8708" s="775" t="s">
        <v>756</v>
      </c>
      <c r="G8708" s="775" t="s">
        <v>4235</v>
      </c>
      <c r="H8708" s="775" t="s">
        <v>4235</v>
      </c>
      <c r="I8708" s="775" t="s">
        <v>4235</v>
      </c>
    </row>
    <row r="8709" spans="1:9">
      <c r="A8709" s="775" t="str">
        <f>Table_wabobpsvr_AzureCalc_AzureCalcRateCard[[#This Row],[ServiceName]]&amp;Table_wabobpsvr_AzureCalc_AzureCalcRateCard[[#This Row],[Price_Level]]&amp;Table_wabobpsvr_AzureCalc_AzureCalcRateCard[[#This Row],[Region]]</f>
        <v>Mobile Services FreeD13</v>
      </c>
      <c r="B8709" s="775">
        <v>13</v>
      </c>
      <c r="C8709" s="775" t="s">
        <v>4235</v>
      </c>
      <c r="D8709" s="775" t="s">
        <v>176</v>
      </c>
      <c r="E8709" s="775">
        <v>999999</v>
      </c>
      <c r="F8709" s="775" t="s">
        <v>756</v>
      </c>
      <c r="G8709" s="775" t="s">
        <v>4235</v>
      </c>
      <c r="H8709" s="775" t="s">
        <v>4235</v>
      </c>
      <c r="I8709" s="775" t="s">
        <v>4235</v>
      </c>
    </row>
    <row r="8710" spans="1:9">
      <c r="A8710" s="775" t="str">
        <f>Table_wabobpsvr_AzureCalc_AzureCalcRateCard[[#This Row],[ServiceName]]&amp;Table_wabobpsvr_AzureCalc_AzureCalcRateCard[[#This Row],[Price_Level]]&amp;Table_wabobpsvr_AzureCalc_AzureCalcRateCard[[#This Row],[Region]]</f>
        <v>Mobile Services StandardMOSP3</v>
      </c>
      <c r="B8710" s="775">
        <v>3</v>
      </c>
      <c r="C8710" s="775" t="s">
        <v>4235</v>
      </c>
      <c r="D8710" s="775" t="s">
        <v>606</v>
      </c>
      <c r="E8710" s="775">
        <v>999999</v>
      </c>
      <c r="F8710" s="775" t="s">
        <v>757</v>
      </c>
      <c r="G8710" s="775" t="s">
        <v>4235</v>
      </c>
      <c r="H8710" s="775" t="s">
        <v>4235</v>
      </c>
      <c r="I8710" s="775" t="s">
        <v>4235</v>
      </c>
    </row>
    <row r="8711" spans="1:9">
      <c r="A8711" s="775" t="str">
        <f>Table_wabobpsvr_AzureCalc_AzureCalcRateCard[[#This Row],[ServiceName]]&amp;Table_wabobpsvr_AzureCalc_AzureCalcRateCard[[#This Row],[Price_Level]]&amp;Table_wabobpsvr_AzureCalc_AzureCalcRateCard[[#This Row],[Region]]</f>
        <v>Mobile Services StandardA3</v>
      </c>
      <c r="B8711" s="775">
        <v>3</v>
      </c>
      <c r="C8711" s="775" t="s">
        <v>4235</v>
      </c>
      <c r="D8711" s="775" t="s">
        <v>174</v>
      </c>
      <c r="E8711" s="775">
        <v>999999</v>
      </c>
      <c r="F8711" s="775" t="s">
        <v>757</v>
      </c>
      <c r="G8711" s="775" t="s">
        <v>4235</v>
      </c>
      <c r="H8711" s="775" t="s">
        <v>4235</v>
      </c>
      <c r="I8711" s="775" t="s">
        <v>4235</v>
      </c>
    </row>
    <row r="8712" spans="1:9">
      <c r="A8712" s="775" t="str">
        <f>Table_wabobpsvr_AzureCalc_AzureCalcRateCard[[#This Row],[ServiceName]]&amp;Table_wabobpsvr_AzureCalc_AzureCalcRateCard[[#This Row],[Price_Level]]&amp;Table_wabobpsvr_AzureCalc_AzureCalcRateCard[[#This Row],[Region]]</f>
        <v>Mobile Services StandardB3</v>
      </c>
      <c r="B8712" s="775">
        <v>3</v>
      </c>
      <c r="C8712" s="775" t="s">
        <v>4235</v>
      </c>
      <c r="D8712" s="775" t="s">
        <v>175</v>
      </c>
      <c r="E8712" s="775">
        <v>999999</v>
      </c>
      <c r="F8712" s="775" t="s">
        <v>757</v>
      </c>
      <c r="G8712" s="775" t="s">
        <v>4235</v>
      </c>
      <c r="H8712" s="775" t="s">
        <v>4235</v>
      </c>
      <c r="I8712" s="775" t="s">
        <v>4235</v>
      </c>
    </row>
    <row r="8713" spans="1:9">
      <c r="A8713" s="775" t="str">
        <f>Table_wabobpsvr_AzureCalc_AzureCalcRateCard[[#This Row],[ServiceName]]&amp;Table_wabobpsvr_AzureCalc_AzureCalcRateCard[[#This Row],[Price_Level]]&amp;Table_wabobpsvr_AzureCalc_AzureCalcRateCard[[#This Row],[Region]]</f>
        <v>Mobile Services StandardC3</v>
      </c>
      <c r="B8713" s="775">
        <v>3</v>
      </c>
      <c r="C8713" s="775" t="s">
        <v>4235</v>
      </c>
      <c r="D8713" s="775" t="s">
        <v>177</v>
      </c>
      <c r="E8713" s="775">
        <v>999999</v>
      </c>
      <c r="F8713" s="775" t="s">
        <v>757</v>
      </c>
      <c r="G8713" s="775" t="s">
        <v>4235</v>
      </c>
      <c r="H8713" s="775" t="s">
        <v>4235</v>
      </c>
      <c r="I8713" s="775" t="s">
        <v>4235</v>
      </c>
    </row>
    <row r="8714" spans="1:9">
      <c r="A8714" s="775" t="str">
        <f>Table_wabobpsvr_AzureCalc_AzureCalcRateCard[[#This Row],[ServiceName]]&amp;Table_wabobpsvr_AzureCalc_AzureCalcRateCard[[#This Row],[Price_Level]]&amp;Table_wabobpsvr_AzureCalc_AzureCalcRateCard[[#This Row],[Region]]</f>
        <v>Mobile Services StandardD3</v>
      </c>
      <c r="B8714" s="775">
        <v>3</v>
      </c>
      <c r="C8714" s="775" t="s">
        <v>4235</v>
      </c>
      <c r="D8714" s="775" t="s">
        <v>176</v>
      </c>
      <c r="E8714" s="775">
        <v>999999</v>
      </c>
      <c r="F8714" s="775" t="s">
        <v>757</v>
      </c>
      <c r="G8714" s="775" t="s">
        <v>4235</v>
      </c>
      <c r="H8714" s="775" t="s">
        <v>4235</v>
      </c>
      <c r="I8714" s="775" t="s">
        <v>4235</v>
      </c>
    </row>
    <row r="8715" spans="1:9">
      <c r="A8715" s="775" t="str">
        <f>Table_wabobpsvr_AzureCalc_AzureCalcRateCard[[#This Row],[ServiceName]]&amp;Table_wabobpsvr_AzureCalc_AzureCalcRateCard[[#This Row],[Price_Level]]&amp;Table_wabobpsvr_AzureCalc_AzureCalcRateCard[[#This Row],[Region]]</f>
        <v>A11 HDInsight (Non-Windows)D11</v>
      </c>
      <c r="B8715" s="775">
        <v>11</v>
      </c>
      <c r="C8715" s="775" t="s">
        <v>87</v>
      </c>
      <c r="D8715" s="775" t="s">
        <v>176</v>
      </c>
      <c r="E8715" s="775">
        <v>1.738</v>
      </c>
      <c r="F8715" s="775" t="s">
        <v>3835</v>
      </c>
      <c r="G8715" s="775" t="s">
        <v>3867</v>
      </c>
      <c r="H8715" s="775" t="s">
        <v>3868</v>
      </c>
      <c r="I8715" s="775" t="s">
        <v>4892</v>
      </c>
    </row>
    <row r="8716" spans="1:9">
      <c r="A8716" s="775" t="str">
        <f>Table_wabobpsvr_AzureCalc_AzureCalcRateCard[[#This Row],[ServiceName]]&amp;Table_wabobpsvr_AzureCalc_AzureCalcRateCard[[#This Row],[Price_Level]]&amp;Table_wabobpsvr_AzureCalc_AzureCalcRateCard[[#This Row],[Region]]</f>
        <v>A8 HDInsightD11</v>
      </c>
      <c r="B8716" s="775">
        <v>11</v>
      </c>
      <c r="C8716" s="775" t="s">
        <v>87</v>
      </c>
      <c r="D8716" s="775" t="s">
        <v>176</v>
      </c>
      <c r="E8716" s="775">
        <v>1.5680000000000001</v>
      </c>
      <c r="F8716" s="775" t="s">
        <v>3814</v>
      </c>
      <c r="G8716" s="775" t="s">
        <v>3857</v>
      </c>
      <c r="H8716" s="775" t="s">
        <v>3858</v>
      </c>
      <c r="I8716" s="775" t="s">
        <v>4893</v>
      </c>
    </row>
    <row r="8717" spans="1:9">
      <c r="A8717" s="775" t="str">
        <f>Table_wabobpsvr_AzureCalc_AzureCalcRateCard[[#This Row],[ServiceName]]&amp;Table_wabobpsvr_AzureCalc_AzureCalcRateCard[[#This Row],[Price_Level]]&amp;Table_wabobpsvr_AzureCalc_AzureCalcRateCard[[#This Row],[Region]]</f>
        <v>A9 HDInsight (Non-Windows)MOSP9</v>
      </c>
      <c r="B8717" s="775">
        <v>9</v>
      </c>
      <c r="C8717" s="775" t="s">
        <v>87</v>
      </c>
      <c r="D8717" s="775" t="s">
        <v>606</v>
      </c>
      <c r="E8717" s="775">
        <v>2.4500000000000002</v>
      </c>
      <c r="F8717" s="775" t="s">
        <v>3380</v>
      </c>
      <c r="G8717" s="775" t="s">
        <v>4235</v>
      </c>
      <c r="H8717" s="775" t="s">
        <v>4235</v>
      </c>
      <c r="I8717" s="775" t="s">
        <v>4894</v>
      </c>
    </row>
    <row r="8718" spans="1:9">
      <c r="A8718" s="775" t="str">
        <f>Table_wabobpsvr_AzureCalc_AzureCalcRateCard[[#This Row],[ServiceName]]&amp;Table_wabobpsvr_AzureCalc_AzureCalcRateCard[[#This Row],[Price_Level]]&amp;Table_wabobpsvr_AzureCalc_AzureCalcRateCard[[#This Row],[Region]]</f>
        <v>Zone Redundant Storage Standard IO - Block Blob - Tier 4MOSP</v>
      </c>
      <c r="B8718" s="775"/>
      <c r="C8718" s="775" t="s">
        <v>764</v>
      </c>
      <c r="D8718" s="775" t="s">
        <v>606</v>
      </c>
      <c r="E8718" s="775">
        <v>2.8500000000000001E-2</v>
      </c>
      <c r="F8718" s="775" t="s">
        <v>982</v>
      </c>
      <c r="G8718" s="775" t="s">
        <v>4235</v>
      </c>
      <c r="H8718" s="775" t="s">
        <v>4235</v>
      </c>
      <c r="I8718" s="775" t="s">
        <v>4891</v>
      </c>
    </row>
    <row r="8719" spans="1:9">
      <c r="A8719" s="775" t="str">
        <f>Table_wabobpsvr_AzureCalc_AzureCalcRateCard[[#This Row],[ServiceName]]&amp;Table_wabobpsvr_AzureCalc_AzureCalcRateCard[[#This Row],[Price_Level]]&amp;Table_wabobpsvr_AzureCalc_AzureCalcRateCard[[#This Row],[Region]]</f>
        <v>Mobile Services StandardMOSP2</v>
      </c>
      <c r="B8719" s="775">
        <v>2</v>
      </c>
      <c r="C8719" s="775" t="s">
        <v>4235</v>
      </c>
      <c r="D8719" s="775" t="s">
        <v>606</v>
      </c>
      <c r="E8719" s="775">
        <v>999999</v>
      </c>
      <c r="F8719" s="775" t="s">
        <v>757</v>
      </c>
      <c r="G8719" s="775" t="s">
        <v>4235</v>
      </c>
      <c r="H8719" s="775" t="s">
        <v>4235</v>
      </c>
      <c r="I8719" s="775" t="s">
        <v>4235</v>
      </c>
    </row>
    <row r="8720" spans="1:9">
      <c r="A8720" s="775" t="str">
        <f>Table_wabobpsvr_AzureCalc_AzureCalcRateCard[[#This Row],[ServiceName]]&amp;Table_wabobpsvr_AzureCalc_AzureCalcRateCard[[#This Row],[Price_Level]]&amp;Table_wabobpsvr_AzureCalc_AzureCalcRateCard[[#This Row],[Region]]</f>
        <v>Zone Redundant Storage Standard IO - Block Blob - Tier 4A</v>
      </c>
      <c r="B8720" s="775"/>
      <c r="C8720" s="775" t="s">
        <v>764</v>
      </c>
      <c r="D8720" s="775" t="s">
        <v>174</v>
      </c>
      <c r="E8720" s="775">
        <v>2.8000000000000001E-2</v>
      </c>
      <c r="F8720" s="775" t="s">
        <v>982</v>
      </c>
      <c r="G8720" s="775" t="s">
        <v>2554</v>
      </c>
      <c r="H8720" s="775" t="s">
        <v>2555</v>
      </c>
      <c r="I8720" s="775" t="s">
        <v>4891</v>
      </c>
    </row>
    <row r="8721" spans="1:9">
      <c r="A8721" s="775" t="str">
        <f>Table_wabobpsvr_AzureCalc_AzureCalcRateCard[[#This Row],[ServiceName]]&amp;Table_wabobpsvr_AzureCalc_AzureCalcRateCard[[#This Row],[Price_Level]]&amp;Table_wabobpsvr_AzureCalc_AzureCalcRateCard[[#This Row],[Region]]</f>
        <v>Zone Redundant Storage Standard IO - Block Blob - Tier 4B</v>
      </c>
      <c r="B8721" s="775"/>
      <c r="C8721" s="775" t="s">
        <v>764</v>
      </c>
      <c r="D8721" s="775" t="s">
        <v>175</v>
      </c>
      <c r="E8721" s="775">
        <v>2.8000000000000001E-2</v>
      </c>
      <c r="F8721" s="775" t="s">
        <v>982</v>
      </c>
      <c r="G8721" s="775" t="s">
        <v>2554</v>
      </c>
      <c r="H8721" s="775" t="s">
        <v>2555</v>
      </c>
      <c r="I8721" s="775" t="s">
        <v>4891</v>
      </c>
    </row>
    <row r="8722" spans="1:9">
      <c r="A8722" s="775" t="str">
        <f>Table_wabobpsvr_AzureCalc_AzureCalcRateCard[[#This Row],[ServiceName]]&amp;Table_wabobpsvr_AzureCalc_AzureCalcRateCard[[#This Row],[Price_Level]]&amp;Table_wabobpsvr_AzureCalc_AzureCalcRateCard[[#This Row],[Region]]</f>
        <v>Zone Redundant Storage Standard IO - Block Blob - Tier 4C</v>
      </c>
      <c r="B8722" s="775"/>
      <c r="C8722" s="775" t="s">
        <v>764</v>
      </c>
      <c r="D8722" s="775" t="s">
        <v>177</v>
      </c>
      <c r="E8722" s="775">
        <v>2.8000000000000001E-2</v>
      </c>
      <c r="F8722" s="775" t="s">
        <v>982</v>
      </c>
      <c r="G8722" s="775" t="s">
        <v>2554</v>
      </c>
      <c r="H8722" s="775" t="s">
        <v>2555</v>
      </c>
      <c r="I8722" s="775" t="s">
        <v>4891</v>
      </c>
    </row>
    <row r="8723" spans="1:9">
      <c r="A8723" s="775" t="str">
        <f>Table_wabobpsvr_AzureCalc_AzureCalcRateCard[[#This Row],[ServiceName]]&amp;Table_wabobpsvr_AzureCalc_AzureCalcRateCard[[#This Row],[Price_Level]]&amp;Table_wabobpsvr_AzureCalc_AzureCalcRateCard[[#This Row],[Region]]</f>
        <v>Zone Redundant Storage Standard IO - Block Blob - Tier 4D</v>
      </c>
      <c r="B8723" s="775"/>
      <c r="C8723" s="775" t="s">
        <v>764</v>
      </c>
      <c r="D8723" s="775" t="s">
        <v>176</v>
      </c>
      <c r="E8723" s="775">
        <v>2.8000000000000001E-2</v>
      </c>
      <c r="F8723" s="775" t="s">
        <v>982</v>
      </c>
      <c r="G8723" s="775" t="s">
        <v>2554</v>
      </c>
      <c r="H8723" s="775" t="s">
        <v>2555</v>
      </c>
      <c r="I8723" s="775" t="s">
        <v>4891</v>
      </c>
    </row>
    <row r="8724" spans="1:9">
      <c r="A8724" s="775" t="str">
        <f>Table_wabobpsvr_AzureCalc_AzureCalcRateCard[[#This Row],[ServiceName]]&amp;Table_wabobpsvr_AzureCalc_AzureCalcRateCard[[#This Row],[Price_Level]]&amp;Table_wabobpsvr_AzureCalc_AzureCalcRateCard[[#This Row],[Region]]</f>
        <v>Zone Redundant Storage Standard IO - Block Blob - Tier 5MOSP</v>
      </c>
      <c r="B8724" s="775"/>
      <c r="C8724" s="775" t="s">
        <v>764</v>
      </c>
      <c r="D8724" s="775" t="s">
        <v>606</v>
      </c>
      <c r="E8724" s="775">
        <v>2.8000000000000001E-2</v>
      </c>
      <c r="F8724" s="775" t="s">
        <v>983</v>
      </c>
      <c r="G8724" s="775" t="s">
        <v>4235</v>
      </c>
      <c r="H8724" s="775" t="s">
        <v>4235</v>
      </c>
      <c r="I8724" s="775" t="s">
        <v>4891</v>
      </c>
    </row>
    <row r="8725" spans="1:9">
      <c r="A8725" s="775" t="str">
        <f>Table_wabobpsvr_AzureCalc_AzureCalcRateCard[[#This Row],[ServiceName]]&amp;Table_wabobpsvr_AzureCalc_AzureCalcRateCard[[#This Row],[Price_Level]]&amp;Table_wabobpsvr_AzureCalc_AzureCalcRateCard[[#This Row],[Region]]</f>
        <v>Zone Redundant Storage Standard IO - Block Blob - Tier 5A</v>
      </c>
      <c r="B8725" s="775"/>
      <c r="C8725" s="775" t="s">
        <v>764</v>
      </c>
      <c r="D8725" s="775" t="s">
        <v>174</v>
      </c>
      <c r="E8725" s="775">
        <v>2.8000000000000001E-2</v>
      </c>
      <c r="F8725" s="775" t="s">
        <v>983</v>
      </c>
      <c r="G8725" s="775" t="s">
        <v>2554</v>
      </c>
      <c r="H8725" s="775" t="s">
        <v>2555</v>
      </c>
      <c r="I8725" s="775" t="s">
        <v>4891</v>
      </c>
    </row>
    <row r="8726" spans="1:9">
      <c r="A8726" s="775" t="str">
        <f>Table_wabobpsvr_AzureCalc_AzureCalcRateCard[[#This Row],[ServiceName]]&amp;Table_wabobpsvr_AzureCalc_AzureCalcRateCard[[#This Row],[Price_Level]]&amp;Table_wabobpsvr_AzureCalc_AzureCalcRateCard[[#This Row],[Region]]</f>
        <v>Mobile Services StandardA2</v>
      </c>
      <c r="B8726" s="775">
        <v>2</v>
      </c>
      <c r="C8726" s="775" t="s">
        <v>4235</v>
      </c>
      <c r="D8726" s="775" t="s">
        <v>174</v>
      </c>
      <c r="E8726" s="775">
        <v>999999</v>
      </c>
      <c r="F8726" s="775" t="s">
        <v>757</v>
      </c>
      <c r="G8726" s="775" t="s">
        <v>4235</v>
      </c>
      <c r="H8726" s="775" t="s">
        <v>4235</v>
      </c>
      <c r="I8726" s="775" t="s">
        <v>4235</v>
      </c>
    </row>
    <row r="8727" spans="1:9">
      <c r="A8727" s="775" t="str">
        <f>Table_wabobpsvr_AzureCalc_AzureCalcRateCard[[#This Row],[ServiceName]]&amp;Table_wabobpsvr_AzureCalc_AzureCalcRateCard[[#This Row],[Price_Level]]&amp;Table_wabobpsvr_AzureCalc_AzureCalcRateCard[[#This Row],[Region]]</f>
        <v>Zone Redundant Storage Standard IO - Block Blob - Tier 5B</v>
      </c>
      <c r="B8727" s="775"/>
      <c r="C8727" s="775" t="s">
        <v>764</v>
      </c>
      <c r="D8727" s="775" t="s">
        <v>175</v>
      </c>
      <c r="E8727" s="775">
        <v>2.8000000000000001E-2</v>
      </c>
      <c r="F8727" s="775" t="s">
        <v>983</v>
      </c>
      <c r="G8727" s="775" t="s">
        <v>2554</v>
      </c>
      <c r="H8727" s="775" t="s">
        <v>2555</v>
      </c>
      <c r="I8727" s="775" t="s">
        <v>4891</v>
      </c>
    </row>
    <row r="8728" spans="1:9">
      <c r="A8728" s="775" t="str">
        <f>Table_wabobpsvr_AzureCalc_AzureCalcRateCard[[#This Row],[ServiceName]]&amp;Table_wabobpsvr_AzureCalc_AzureCalcRateCard[[#This Row],[Price_Level]]&amp;Table_wabobpsvr_AzureCalc_AzureCalcRateCard[[#This Row],[Region]]</f>
        <v>Zone Redundant Storage Standard IO - Block Blob - Tier 5C</v>
      </c>
      <c r="B8728" s="775"/>
      <c r="C8728" s="775" t="s">
        <v>764</v>
      </c>
      <c r="D8728" s="775" t="s">
        <v>177</v>
      </c>
      <c r="E8728" s="775">
        <v>2.8000000000000001E-2</v>
      </c>
      <c r="F8728" s="775" t="s">
        <v>983</v>
      </c>
      <c r="G8728" s="775" t="s">
        <v>2554</v>
      </c>
      <c r="H8728" s="775" t="s">
        <v>2555</v>
      </c>
      <c r="I8728" s="775" t="s">
        <v>4891</v>
      </c>
    </row>
    <row r="8729" spans="1:9">
      <c r="A8729" s="775" t="str">
        <f>Table_wabobpsvr_AzureCalc_AzureCalcRateCard[[#This Row],[ServiceName]]&amp;Table_wabobpsvr_AzureCalc_AzureCalcRateCard[[#This Row],[Price_Level]]&amp;Table_wabobpsvr_AzureCalc_AzureCalcRateCard[[#This Row],[Region]]</f>
        <v>Zone Redundant Storage Standard IO - Block Blob - Tier 5D</v>
      </c>
      <c r="B8729" s="775"/>
      <c r="C8729" s="775" t="s">
        <v>764</v>
      </c>
      <c r="D8729" s="775" t="s">
        <v>176</v>
      </c>
      <c r="E8729" s="775">
        <v>2.8000000000000001E-2</v>
      </c>
      <c r="F8729" s="775" t="s">
        <v>983</v>
      </c>
      <c r="G8729" s="775" t="s">
        <v>2554</v>
      </c>
      <c r="H8729" s="775" t="s">
        <v>2555</v>
      </c>
      <c r="I8729" s="775" t="s">
        <v>4891</v>
      </c>
    </row>
    <row r="8730" spans="1:9">
      <c r="A8730" s="775" t="str">
        <f>Table_wabobpsvr_AzureCalc_AzureCalcRateCard[[#This Row],[ServiceName]]&amp;Table_wabobpsvr_AzureCalc_AzureCalcRateCard[[#This Row],[Price_Level]]&amp;Table_wabobpsvr_AzureCalc_AzureCalcRateCard[[#This Row],[Region]]</f>
        <v>Zone Redundant Storage Standard IO - Block Blob - Tier 6MOSP</v>
      </c>
      <c r="B8730" s="775"/>
      <c r="C8730" s="775" t="s">
        <v>764</v>
      </c>
      <c r="D8730" s="775" t="s">
        <v>606</v>
      </c>
      <c r="E8730" s="775">
        <v>2.8000000000000001E-2</v>
      </c>
      <c r="F8730" s="775" t="s">
        <v>984</v>
      </c>
      <c r="G8730" s="775" t="s">
        <v>4235</v>
      </c>
      <c r="H8730" s="775" t="s">
        <v>4235</v>
      </c>
      <c r="I8730" s="775" t="s">
        <v>4891</v>
      </c>
    </row>
    <row r="8731" spans="1:9">
      <c r="A8731" s="775" t="str">
        <f>Table_wabobpsvr_AzureCalc_AzureCalcRateCard[[#This Row],[ServiceName]]&amp;Table_wabobpsvr_AzureCalc_AzureCalcRateCard[[#This Row],[Price_Level]]&amp;Table_wabobpsvr_AzureCalc_AzureCalcRateCard[[#This Row],[Region]]</f>
        <v>Zone Redundant Storage Standard IO - Block Blob - Tier 6A</v>
      </c>
      <c r="B8731" s="775"/>
      <c r="C8731" s="775" t="s">
        <v>764</v>
      </c>
      <c r="D8731" s="775" t="s">
        <v>174</v>
      </c>
      <c r="E8731" s="775">
        <v>2.8000000000000001E-2</v>
      </c>
      <c r="F8731" s="775" t="s">
        <v>984</v>
      </c>
      <c r="G8731" s="775" t="s">
        <v>2554</v>
      </c>
      <c r="H8731" s="775" t="s">
        <v>2555</v>
      </c>
      <c r="I8731" s="775" t="s">
        <v>4891</v>
      </c>
    </row>
    <row r="8732" spans="1:9">
      <c r="A8732" s="775" t="str">
        <f>Table_wabobpsvr_AzureCalc_AzureCalcRateCard[[#This Row],[ServiceName]]&amp;Table_wabobpsvr_AzureCalc_AzureCalcRateCard[[#This Row],[Price_Level]]&amp;Table_wabobpsvr_AzureCalc_AzureCalcRateCard[[#This Row],[Region]]</f>
        <v>Zone Redundant Storage Standard IO - Block Blob - Tier 6B</v>
      </c>
      <c r="B8732" s="775"/>
      <c r="C8732" s="775" t="s">
        <v>764</v>
      </c>
      <c r="D8732" s="775" t="s">
        <v>175</v>
      </c>
      <c r="E8732" s="775">
        <v>2.8000000000000001E-2</v>
      </c>
      <c r="F8732" s="775" t="s">
        <v>984</v>
      </c>
      <c r="G8732" s="775" t="s">
        <v>2554</v>
      </c>
      <c r="H8732" s="775" t="s">
        <v>2555</v>
      </c>
      <c r="I8732" s="775" t="s">
        <v>4891</v>
      </c>
    </row>
    <row r="8733" spans="1:9">
      <c r="A8733" s="775" t="str">
        <f>Table_wabobpsvr_AzureCalc_AzureCalcRateCard[[#This Row],[ServiceName]]&amp;Table_wabobpsvr_AzureCalc_AzureCalcRateCard[[#This Row],[Price_Level]]&amp;Table_wabobpsvr_AzureCalc_AzureCalcRateCard[[#This Row],[Region]]</f>
        <v>Mobile Services StandardB2</v>
      </c>
      <c r="B8733" s="775">
        <v>2</v>
      </c>
      <c r="C8733" s="775" t="s">
        <v>4235</v>
      </c>
      <c r="D8733" s="775" t="s">
        <v>175</v>
      </c>
      <c r="E8733" s="775">
        <v>999999</v>
      </c>
      <c r="F8733" s="775" t="s">
        <v>757</v>
      </c>
      <c r="G8733" s="775" t="s">
        <v>4235</v>
      </c>
      <c r="H8733" s="775" t="s">
        <v>4235</v>
      </c>
      <c r="I8733" s="775" t="s">
        <v>4235</v>
      </c>
    </row>
    <row r="8734" spans="1:9">
      <c r="A8734" s="775" t="str">
        <f>Table_wabobpsvr_AzureCalc_AzureCalcRateCard[[#This Row],[ServiceName]]&amp;Table_wabobpsvr_AzureCalc_AzureCalcRateCard[[#This Row],[Price_Level]]&amp;Table_wabobpsvr_AzureCalc_AzureCalcRateCard[[#This Row],[Region]]</f>
        <v>BizTalk Services Basic BizTalk UnitsMOSP3</v>
      </c>
      <c r="B8734" s="775">
        <v>3</v>
      </c>
      <c r="C8734" s="775" t="s">
        <v>4235</v>
      </c>
      <c r="D8734" s="775" t="s">
        <v>606</v>
      </c>
      <c r="E8734" s="775">
        <v>999999</v>
      </c>
      <c r="F8734" s="775" t="s">
        <v>792</v>
      </c>
      <c r="G8734" s="775" t="s">
        <v>4235</v>
      </c>
      <c r="H8734" s="775" t="s">
        <v>4235</v>
      </c>
      <c r="I8734" s="775" t="s">
        <v>4235</v>
      </c>
    </row>
    <row r="8735" spans="1:9">
      <c r="A8735" s="775" t="str">
        <f>Table_wabobpsvr_AzureCalc_AzureCalcRateCard[[#This Row],[ServiceName]]&amp;Table_wabobpsvr_AzureCalc_AzureCalcRateCard[[#This Row],[Price_Level]]&amp;Table_wabobpsvr_AzureCalc_AzureCalcRateCard[[#This Row],[Region]]</f>
        <v>BizTalk Services Basic BizTalk UnitsA3</v>
      </c>
      <c r="B8735" s="775">
        <v>3</v>
      </c>
      <c r="C8735" s="775" t="s">
        <v>4235</v>
      </c>
      <c r="D8735" s="775" t="s">
        <v>174</v>
      </c>
      <c r="E8735" s="775">
        <v>999999</v>
      </c>
      <c r="F8735" s="775" t="s">
        <v>792</v>
      </c>
      <c r="G8735" s="775" t="s">
        <v>4235</v>
      </c>
      <c r="H8735" s="775" t="s">
        <v>4235</v>
      </c>
      <c r="I8735" s="775" t="s">
        <v>4235</v>
      </c>
    </row>
    <row r="8736" spans="1:9">
      <c r="A8736" s="775" t="str">
        <f>Table_wabobpsvr_AzureCalc_AzureCalcRateCard[[#This Row],[ServiceName]]&amp;Table_wabobpsvr_AzureCalc_AzureCalcRateCard[[#This Row],[Price_Level]]&amp;Table_wabobpsvr_AzureCalc_AzureCalcRateCard[[#This Row],[Region]]</f>
        <v>BizTalk Services Basic BizTalk UnitsB3</v>
      </c>
      <c r="B8736" s="775">
        <v>3</v>
      </c>
      <c r="C8736" s="775" t="s">
        <v>4235</v>
      </c>
      <c r="D8736" s="775" t="s">
        <v>175</v>
      </c>
      <c r="E8736" s="775">
        <v>999999</v>
      </c>
      <c r="F8736" s="775" t="s">
        <v>792</v>
      </c>
      <c r="G8736" s="775" t="s">
        <v>4235</v>
      </c>
      <c r="H8736" s="775" t="s">
        <v>4235</v>
      </c>
      <c r="I8736" s="775" t="s">
        <v>4235</v>
      </c>
    </row>
    <row r="8737" spans="1:9">
      <c r="A8737" s="775" t="str">
        <f>Table_wabobpsvr_AzureCalc_AzureCalcRateCard[[#This Row],[ServiceName]]&amp;Table_wabobpsvr_AzureCalc_AzureCalcRateCard[[#This Row],[Price_Level]]&amp;Table_wabobpsvr_AzureCalc_AzureCalcRateCard[[#This Row],[Region]]</f>
        <v>BizTalk Services Basic BizTalk UnitsC3</v>
      </c>
      <c r="B8737" s="775">
        <v>3</v>
      </c>
      <c r="C8737" s="775" t="s">
        <v>4235</v>
      </c>
      <c r="D8737" s="775" t="s">
        <v>177</v>
      </c>
      <c r="E8737" s="775">
        <v>999999</v>
      </c>
      <c r="F8737" s="775" t="s">
        <v>792</v>
      </c>
      <c r="G8737" s="775" t="s">
        <v>4235</v>
      </c>
      <c r="H8737" s="775" t="s">
        <v>4235</v>
      </c>
      <c r="I8737" s="775" t="s">
        <v>4235</v>
      </c>
    </row>
    <row r="8738" spans="1:9">
      <c r="A8738" s="775" t="str">
        <f>Table_wabobpsvr_AzureCalc_AzureCalcRateCard[[#This Row],[ServiceName]]&amp;Table_wabobpsvr_AzureCalc_AzureCalcRateCard[[#This Row],[Price_Level]]&amp;Table_wabobpsvr_AzureCalc_AzureCalcRateCard[[#This Row],[Region]]</f>
        <v>BizTalk Services Basic BizTalk UnitsD3</v>
      </c>
      <c r="B8738" s="775">
        <v>3</v>
      </c>
      <c r="C8738" s="775" t="s">
        <v>4235</v>
      </c>
      <c r="D8738" s="775" t="s">
        <v>176</v>
      </c>
      <c r="E8738" s="775">
        <v>999999</v>
      </c>
      <c r="F8738" s="775" t="s">
        <v>792</v>
      </c>
      <c r="G8738" s="775" t="s">
        <v>4235</v>
      </c>
      <c r="H8738" s="775" t="s">
        <v>4235</v>
      </c>
      <c r="I8738" s="775" t="s">
        <v>4235</v>
      </c>
    </row>
    <row r="8739" spans="1:9">
      <c r="A8739" s="775" t="str">
        <f>Table_wabobpsvr_AzureCalc_AzureCalcRateCard[[#This Row],[ServiceName]]&amp;Table_wabobpsvr_AzureCalc_AzureCalcRateCard[[#This Row],[Price_Level]]&amp;Table_wabobpsvr_AzureCalc_AzureCalcRateCard[[#This Row],[Region]]</f>
        <v>BizTalk Services Basic BizTalk UnitsMOSP2</v>
      </c>
      <c r="B8739" s="775">
        <v>2</v>
      </c>
      <c r="C8739" s="775" t="s">
        <v>4235</v>
      </c>
      <c r="D8739" s="775" t="s">
        <v>606</v>
      </c>
      <c r="E8739" s="775">
        <v>999999</v>
      </c>
      <c r="F8739" s="775" t="s">
        <v>792</v>
      </c>
      <c r="G8739" s="775" t="s">
        <v>4235</v>
      </c>
      <c r="H8739" s="775" t="s">
        <v>4235</v>
      </c>
      <c r="I8739" s="775" t="s">
        <v>4235</v>
      </c>
    </row>
    <row r="8740" spans="1:9">
      <c r="A8740" s="775" t="str">
        <f>Table_wabobpsvr_AzureCalc_AzureCalcRateCard[[#This Row],[ServiceName]]&amp;Table_wabobpsvr_AzureCalc_AzureCalcRateCard[[#This Row],[Price_Level]]&amp;Table_wabobpsvr_AzureCalc_AzureCalcRateCard[[#This Row],[Region]]</f>
        <v>Mobile Services StandardC2</v>
      </c>
      <c r="B8740" s="775">
        <v>2</v>
      </c>
      <c r="C8740" s="775" t="s">
        <v>4235</v>
      </c>
      <c r="D8740" s="775" t="s">
        <v>177</v>
      </c>
      <c r="E8740" s="775">
        <v>999999</v>
      </c>
      <c r="F8740" s="775" t="s">
        <v>757</v>
      </c>
      <c r="G8740" s="775" t="s">
        <v>4235</v>
      </c>
      <c r="H8740" s="775" t="s">
        <v>4235</v>
      </c>
      <c r="I8740" s="775" t="s">
        <v>4235</v>
      </c>
    </row>
    <row r="8741" spans="1:9">
      <c r="A8741" s="775" t="str">
        <f>Table_wabobpsvr_AzureCalc_AzureCalcRateCard[[#This Row],[ServiceName]]&amp;Table_wabobpsvr_AzureCalc_AzureCalcRateCard[[#This Row],[Price_Level]]&amp;Table_wabobpsvr_AzureCalc_AzureCalcRateCard[[#This Row],[Region]]</f>
        <v>Site Recovery Additional storage for VM replicated to AzureMOSP</v>
      </c>
      <c r="B8741" s="775"/>
      <c r="C8741" s="775" t="s">
        <v>764</v>
      </c>
      <c r="D8741" s="775" t="s">
        <v>606</v>
      </c>
      <c r="E8741" s="775">
        <v>0.14000000000000001</v>
      </c>
      <c r="F8741" s="775" t="s">
        <v>998</v>
      </c>
      <c r="G8741" s="775" t="s">
        <v>4235</v>
      </c>
      <c r="H8741" s="775" t="s">
        <v>4235</v>
      </c>
      <c r="I8741" s="775" t="s">
        <v>4895</v>
      </c>
    </row>
    <row r="8742" spans="1:9">
      <c r="A8742" s="775" t="str">
        <f>Table_wabobpsvr_AzureCalc_AzureCalcRateCard[[#This Row],[ServiceName]]&amp;Table_wabobpsvr_AzureCalc_AzureCalcRateCard[[#This Row],[Price_Level]]&amp;Table_wabobpsvr_AzureCalc_AzureCalcRateCard[[#This Row],[Region]]</f>
        <v>Site Recovery Additional storage for VM replicated to AzureA</v>
      </c>
      <c r="B8742" s="775"/>
      <c r="C8742" s="775" t="s">
        <v>764</v>
      </c>
      <c r="D8742" s="775" t="s">
        <v>174</v>
      </c>
      <c r="E8742" s="775">
        <v>1.0200000000000001E-2</v>
      </c>
      <c r="F8742" s="775" t="s">
        <v>998</v>
      </c>
      <c r="G8742" s="775" t="s">
        <v>2560</v>
      </c>
      <c r="H8742" s="775" t="s">
        <v>2561</v>
      </c>
      <c r="I8742" s="775" t="s">
        <v>4895</v>
      </c>
    </row>
    <row r="8743" spans="1:9">
      <c r="A8743" s="1039" t="str">
        <f>Table_wabobpsvr_AzureCalc_AzureCalcRateCard[[#This Row],[ServiceName]]&amp;Table_wabobpsvr_AzureCalc_AzureCalcRateCard[[#This Row],[Price_Level]]&amp;Table_wabobpsvr_AzureCalc_AzureCalcRateCard[[#This Row],[Region]]</f>
        <v>Standard Notification Hubs PushesB</v>
      </c>
      <c r="B8743" s="1039"/>
      <c r="C8743" s="1039" t="s">
        <v>1154</v>
      </c>
      <c r="D8743" s="1039" t="s">
        <v>175</v>
      </c>
      <c r="E8743" s="1039">
        <v>9.4</v>
      </c>
      <c r="F8743" s="1039" t="s">
        <v>1155</v>
      </c>
      <c r="G8743" s="775" t="s">
        <v>2548</v>
      </c>
      <c r="H8743" s="775" t="s">
        <v>2549</v>
      </c>
      <c r="I8743" s="775" t="s">
        <v>4896</v>
      </c>
    </row>
    <row r="8744" spans="1:9">
      <c r="A8744" s="775" t="str">
        <f>Table_wabobpsvr_AzureCalc_AzureCalcRateCard[[#This Row],[ServiceName]]&amp;Table_wabobpsvr_AzureCalc_AzureCalcRateCard[[#This Row],[Price_Level]]&amp;Table_wabobpsvr_AzureCalc_AzureCalcRateCard[[#This Row],[Region]]</f>
        <v>Standard Notification Hubs PushesC</v>
      </c>
      <c r="B8744" s="775"/>
      <c r="C8744" s="775" t="s">
        <v>1154</v>
      </c>
      <c r="D8744" s="775" t="s">
        <v>177</v>
      </c>
      <c r="E8744" s="775">
        <v>9.1</v>
      </c>
      <c r="F8744" s="775" t="s">
        <v>1155</v>
      </c>
      <c r="G8744" s="775" t="s">
        <v>2548</v>
      </c>
      <c r="H8744" s="775" t="s">
        <v>2549</v>
      </c>
      <c r="I8744" s="775" t="s">
        <v>4896</v>
      </c>
    </row>
    <row r="8745" spans="1:9">
      <c r="A8745" s="775" t="str">
        <f>Table_wabobpsvr_AzureCalc_AzureCalcRateCard[[#This Row],[ServiceName]]&amp;Table_wabobpsvr_AzureCalc_AzureCalcRateCard[[#This Row],[Price_Level]]&amp;Table_wabobpsvr_AzureCalc_AzureCalcRateCard[[#This Row],[Region]]</f>
        <v>Standard Notification Hubs PushesD</v>
      </c>
      <c r="B8745" s="775"/>
      <c r="C8745" s="775" t="s">
        <v>1154</v>
      </c>
      <c r="D8745" s="775" t="s">
        <v>176</v>
      </c>
      <c r="E8745" s="775">
        <v>8.8000000000000007</v>
      </c>
      <c r="F8745" s="775" t="s">
        <v>1155</v>
      </c>
      <c r="G8745" s="775" t="s">
        <v>2548</v>
      </c>
      <c r="H8745" s="775" t="s">
        <v>2549</v>
      </c>
      <c r="I8745" s="775" t="s">
        <v>4896</v>
      </c>
    </row>
    <row r="8746" spans="1:9">
      <c r="A8746" s="775" t="str">
        <f>Table_wabobpsvr_AzureCalc_AzureCalcRateCard[[#This Row],[ServiceName]]&amp;Table_wabobpsvr_AzureCalc_AzureCalcRateCard[[#This Row],[Price_Level]]&amp;Table_wabobpsvr_AzureCalc_AzureCalcRateCard[[#This Row],[Region]]</f>
        <v>Standard Notification Hubs Pushes - Tier 2MOSP</v>
      </c>
      <c r="B8746" s="775"/>
      <c r="C8746" s="775" t="s">
        <v>1154</v>
      </c>
      <c r="D8746" s="775" t="s">
        <v>606</v>
      </c>
      <c r="E8746" s="775">
        <v>2.5</v>
      </c>
      <c r="F8746" s="775" t="s">
        <v>1156</v>
      </c>
      <c r="G8746" s="775" t="s">
        <v>4235</v>
      </c>
      <c r="H8746" s="775" t="s">
        <v>4235</v>
      </c>
      <c r="I8746" s="775" t="s">
        <v>4896</v>
      </c>
    </row>
    <row r="8747" spans="1:9">
      <c r="A8747" s="1039" t="str">
        <f>Table_wabobpsvr_AzureCalc_AzureCalcRateCard[[#This Row],[ServiceName]]&amp;Table_wabobpsvr_AzureCalc_AzureCalcRateCard[[#This Row],[Price_Level]]&amp;Table_wabobpsvr_AzureCalc_AzureCalcRateCard[[#This Row],[Region]]</f>
        <v>Standard Notification Hubs Pushes - Tier 2A</v>
      </c>
      <c r="B8747" s="1039"/>
      <c r="C8747" s="1039" t="s">
        <v>1154</v>
      </c>
      <c r="D8747" s="1039" t="s">
        <v>174</v>
      </c>
      <c r="E8747" s="1039">
        <v>9.6999999999999993</v>
      </c>
      <c r="F8747" s="1039" t="s">
        <v>1156</v>
      </c>
      <c r="G8747" s="775" t="s">
        <v>2548</v>
      </c>
      <c r="H8747" s="775" t="s">
        <v>2549</v>
      </c>
      <c r="I8747" s="775" t="s">
        <v>4896</v>
      </c>
    </row>
    <row r="8748" spans="1:9">
      <c r="A8748" s="775" t="str">
        <f>Table_wabobpsvr_AzureCalc_AzureCalcRateCard[[#This Row],[ServiceName]]&amp;Table_wabobpsvr_AzureCalc_AzureCalcRateCard[[#This Row],[Price_Level]]&amp;Table_wabobpsvr_AzureCalc_AzureCalcRateCard[[#This Row],[Region]]</f>
        <v>Standard Notification Hubs Pushes - Tier 2B</v>
      </c>
      <c r="B8748" s="775"/>
      <c r="C8748" s="775" t="s">
        <v>1154</v>
      </c>
      <c r="D8748" s="775" t="s">
        <v>175</v>
      </c>
      <c r="E8748" s="775">
        <v>9.4</v>
      </c>
      <c r="F8748" s="775" t="s">
        <v>1156</v>
      </c>
      <c r="G8748" s="775" t="s">
        <v>2548</v>
      </c>
      <c r="H8748" s="775" t="s">
        <v>2549</v>
      </c>
      <c r="I8748" s="775" t="s">
        <v>4896</v>
      </c>
    </row>
    <row r="8749" spans="1:9">
      <c r="A8749" s="775" t="str">
        <f>Table_wabobpsvr_AzureCalc_AzureCalcRateCard[[#This Row],[ServiceName]]&amp;Table_wabobpsvr_AzureCalc_AzureCalcRateCard[[#This Row],[Price_Level]]&amp;Table_wabobpsvr_AzureCalc_AzureCalcRateCard[[#This Row],[Region]]</f>
        <v>Basic_D1 VM (Non-Windows)B5</v>
      </c>
      <c r="B8749" s="775">
        <v>5</v>
      </c>
      <c r="C8749" s="775" t="s">
        <v>680</v>
      </c>
      <c r="D8749" s="775" t="s">
        <v>175</v>
      </c>
      <c r="E8749" s="775">
        <v>7.238E-2</v>
      </c>
      <c r="F8749" s="775" t="s">
        <v>1086</v>
      </c>
      <c r="G8749" s="775" t="s">
        <v>4235</v>
      </c>
      <c r="H8749" s="775" t="s">
        <v>4235</v>
      </c>
      <c r="I8749" s="775" t="s">
        <v>4897</v>
      </c>
    </row>
    <row r="8750" spans="1:9">
      <c r="A8750" s="775" t="str">
        <f>Table_wabobpsvr_AzureCalc_AzureCalcRateCard[[#This Row],[ServiceName]]&amp;Table_wabobpsvr_AzureCalc_AzureCalcRateCard[[#This Row],[Price_Level]]&amp;Table_wabobpsvr_AzureCalc_AzureCalcRateCard[[#This Row],[Region]]</f>
        <v>Machine Learning API Service Prediction HoursMOSP6</v>
      </c>
      <c r="B8750" s="775">
        <v>6</v>
      </c>
      <c r="C8750" s="775" t="s">
        <v>4235</v>
      </c>
      <c r="D8750" s="775" t="s">
        <v>606</v>
      </c>
      <c r="E8750" s="775">
        <v>999999</v>
      </c>
      <c r="F8750" s="775" t="s">
        <v>1082</v>
      </c>
      <c r="G8750" s="775" t="s">
        <v>4235</v>
      </c>
      <c r="H8750" s="775" t="s">
        <v>4235</v>
      </c>
      <c r="I8750" s="775" t="s">
        <v>4235</v>
      </c>
    </row>
    <row r="8751" spans="1:9">
      <c r="A8751" s="1039" t="str">
        <f>Table_wabobpsvr_AzureCalc_AzureCalcRateCard[[#This Row],[ServiceName]]&amp;Table_wabobpsvr_AzureCalc_AzureCalcRateCard[[#This Row],[Price_Level]]&amp;Table_wabobpsvr_AzureCalc_AzureCalcRateCard[[#This Row],[Region]]</f>
        <v>Machine Learning API Service Prediction HoursA6</v>
      </c>
      <c r="B8751" s="1039">
        <v>6</v>
      </c>
      <c r="C8751" s="1039" t="s">
        <v>4235</v>
      </c>
      <c r="D8751" s="1039" t="s">
        <v>174</v>
      </c>
      <c r="E8751" s="1039">
        <v>999999</v>
      </c>
      <c r="F8751" s="1039" t="s">
        <v>1082</v>
      </c>
      <c r="G8751" s="775" t="s">
        <v>4235</v>
      </c>
      <c r="H8751" s="775" t="s">
        <v>4235</v>
      </c>
      <c r="I8751" s="775" t="s">
        <v>4235</v>
      </c>
    </row>
    <row r="8752" spans="1:9">
      <c r="A8752" s="1039" t="str">
        <f>Table_wabobpsvr_AzureCalc_AzureCalcRateCard[[#This Row],[ServiceName]]&amp;Table_wabobpsvr_AzureCalc_AzureCalcRateCard[[#This Row],[Price_Level]]&amp;Table_wabobpsvr_AzureCalc_AzureCalcRateCard[[#This Row],[Region]]</f>
        <v>Machine Learning API Service Prediction HoursB6</v>
      </c>
      <c r="B8752" s="1039">
        <v>6</v>
      </c>
      <c r="C8752" s="1039" t="s">
        <v>4235</v>
      </c>
      <c r="D8752" s="1039" t="s">
        <v>175</v>
      </c>
      <c r="E8752" s="1039">
        <v>999999</v>
      </c>
      <c r="F8752" s="1039" t="s">
        <v>1082</v>
      </c>
      <c r="G8752" s="775" t="s">
        <v>4235</v>
      </c>
      <c r="H8752" s="775" t="s">
        <v>4235</v>
      </c>
      <c r="I8752" s="775" t="s">
        <v>4235</v>
      </c>
    </row>
    <row r="8753" spans="1:9">
      <c r="A8753" s="775" t="str">
        <f>Table_wabobpsvr_AzureCalc_AzureCalcRateCard[[#This Row],[ServiceName]]&amp;Table_wabobpsvr_AzureCalc_AzureCalcRateCard[[#This Row],[Price_Level]]&amp;Table_wabobpsvr_AzureCalc_AzureCalcRateCard[[#This Row],[Region]]</f>
        <v>Machine Learning API Service Prediction HoursC6</v>
      </c>
      <c r="B8753" s="775">
        <v>6</v>
      </c>
      <c r="C8753" s="775" t="s">
        <v>4235</v>
      </c>
      <c r="D8753" s="775" t="s">
        <v>177</v>
      </c>
      <c r="E8753" s="775">
        <v>999999</v>
      </c>
      <c r="F8753" s="775" t="s">
        <v>1082</v>
      </c>
      <c r="G8753" s="775" t="s">
        <v>4235</v>
      </c>
      <c r="H8753" s="775" t="s">
        <v>4235</v>
      </c>
      <c r="I8753" s="775" t="s">
        <v>4235</v>
      </c>
    </row>
    <row r="8754" spans="1:9">
      <c r="A8754" s="775" t="str">
        <f>Table_wabobpsvr_AzureCalc_AzureCalcRateCard[[#This Row],[ServiceName]]&amp;Table_wabobpsvr_AzureCalc_AzureCalcRateCard[[#This Row],[Price_Level]]&amp;Table_wabobpsvr_AzureCalc_AzureCalcRateCard[[#This Row],[Region]]</f>
        <v>Machine Learning API Service Prediction HoursD6</v>
      </c>
      <c r="B8754" s="775">
        <v>6</v>
      </c>
      <c r="C8754" s="775" t="s">
        <v>4235</v>
      </c>
      <c r="D8754" s="775" t="s">
        <v>176</v>
      </c>
      <c r="E8754" s="775">
        <v>999999</v>
      </c>
      <c r="F8754" s="775" t="s">
        <v>1082</v>
      </c>
      <c r="G8754" s="775" t="s">
        <v>4235</v>
      </c>
      <c r="H8754" s="775" t="s">
        <v>4235</v>
      </c>
      <c r="I8754" s="775" t="s">
        <v>4235</v>
      </c>
    </row>
    <row r="8755" spans="1:9">
      <c r="A8755" s="775" t="str">
        <f>Table_wabobpsvr_AzureCalc_AzureCalcRateCard[[#This Row],[ServiceName]]&amp;Table_wabobpsvr_AzureCalc_AzureCalcRateCard[[#This Row],[Price_Level]]&amp;Table_wabobpsvr_AzureCalc_AzureCalcRateCard[[#This Row],[Region]]</f>
        <v>Machine Learning API Service Prediction HoursMOSP2</v>
      </c>
      <c r="B8755" s="775">
        <v>2</v>
      </c>
      <c r="C8755" s="775" t="s">
        <v>4235</v>
      </c>
      <c r="D8755" s="775" t="s">
        <v>606</v>
      </c>
      <c r="E8755" s="775">
        <v>999999</v>
      </c>
      <c r="F8755" s="775" t="s">
        <v>1082</v>
      </c>
      <c r="G8755" s="775" t="s">
        <v>4235</v>
      </c>
      <c r="H8755" s="775" t="s">
        <v>4235</v>
      </c>
      <c r="I8755" s="775" t="s">
        <v>4235</v>
      </c>
    </row>
    <row r="8756" spans="1:9">
      <c r="A8756" s="775" t="str">
        <f>Table_wabobpsvr_AzureCalc_AzureCalcRateCard[[#This Row],[ServiceName]]&amp;Table_wabobpsvr_AzureCalc_AzureCalcRateCard[[#This Row],[Price_Level]]&amp;Table_wabobpsvr_AzureCalc_AzureCalcRateCard[[#This Row],[Region]]</f>
        <v>Machine Learning API Service Prediction HoursA2</v>
      </c>
      <c r="B8756" s="775">
        <v>2</v>
      </c>
      <c r="C8756" s="775" t="s">
        <v>4235</v>
      </c>
      <c r="D8756" s="775" t="s">
        <v>174</v>
      </c>
      <c r="E8756" s="775">
        <v>999999</v>
      </c>
      <c r="F8756" s="775" t="s">
        <v>1082</v>
      </c>
      <c r="G8756" s="775" t="s">
        <v>4235</v>
      </c>
      <c r="H8756" s="775" t="s">
        <v>4235</v>
      </c>
      <c r="I8756" s="775" t="s">
        <v>4235</v>
      </c>
    </row>
    <row r="8757" spans="1:9">
      <c r="A8757" s="775" t="str">
        <f>Table_wabobpsvr_AzureCalc_AzureCalcRateCard[[#This Row],[ServiceName]]&amp;Table_wabobpsvr_AzureCalc_AzureCalcRateCard[[#This Row],[Price_Level]]&amp;Table_wabobpsvr_AzureCalc_AzureCalcRateCard[[#This Row],[Region]]</f>
        <v>Machine Learning API Service Prediction HoursB2</v>
      </c>
      <c r="B8757" s="775">
        <v>2</v>
      </c>
      <c r="C8757" s="775" t="s">
        <v>4235</v>
      </c>
      <c r="D8757" s="775" t="s">
        <v>175</v>
      </c>
      <c r="E8757" s="775">
        <v>999999</v>
      </c>
      <c r="F8757" s="775" t="s">
        <v>1082</v>
      </c>
      <c r="G8757" s="775" t="s">
        <v>4235</v>
      </c>
      <c r="H8757" s="775" t="s">
        <v>4235</v>
      </c>
      <c r="I8757" s="775" t="s">
        <v>4235</v>
      </c>
    </row>
    <row r="8758" spans="1:9">
      <c r="A8758" s="775" t="str">
        <f>Table_wabobpsvr_AzureCalc_AzureCalcRateCard[[#This Row],[ServiceName]]&amp;Table_wabobpsvr_AzureCalc_AzureCalcRateCard[[#This Row],[Price_Level]]&amp;Table_wabobpsvr_AzureCalc_AzureCalcRateCard[[#This Row],[Region]]</f>
        <v>Basic_D1 VM (Non-Windows)C5</v>
      </c>
      <c r="B8758" s="775">
        <v>5</v>
      </c>
      <c r="C8758" s="775" t="s">
        <v>680</v>
      </c>
      <c r="D8758" s="775" t="s">
        <v>177</v>
      </c>
      <c r="E8758" s="775">
        <v>7.0069999999999993E-2</v>
      </c>
      <c r="F8758" s="775" t="s">
        <v>1086</v>
      </c>
      <c r="G8758" s="775" t="s">
        <v>4235</v>
      </c>
      <c r="H8758" s="775" t="s">
        <v>4235</v>
      </c>
      <c r="I8758" s="775" t="s">
        <v>4897</v>
      </c>
    </row>
    <row r="8759" spans="1:9">
      <c r="A8759" s="775" t="str">
        <f>Table_wabobpsvr_AzureCalc_AzureCalcRateCard[[#This Row],[ServiceName]]&amp;Table_wabobpsvr_AzureCalc_AzureCalcRateCard[[#This Row],[Price_Level]]&amp;Table_wabobpsvr_AzureCalc_AzureCalcRateCard[[#This Row],[Region]]</f>
        <v>Machine Learning API Service Prediction HoursA4</v>
      </c>
      <c r="B8759" s="775">
        <v>4</v>
      </c>
      <c r="C8759" s="775" t="s">
        <v>4235</v>
      </c>
      <c r="D8759" s="775" t="s">
        <v>174</v>
      </c>
      <c r="E8759" s="775">
        <v>999999</v>
      </c>
      <c r="F8759" s="775" t="s">
        <v>1082</v>
      </c>
      <c r="G8759" s="775" t="s">
        <v>4235</v>
      </c>
      <c r="H8759" s="775" t="s">
        <v>4235</v>
      </c>
      <c r="I8759" s="775" t="s">
        <v>4235</v>
      </c>
    </row>
    <row r="8760" spans="1:9">
      <c r="A8760" s="775" t="str">
        <f>Table_wabobpsvr_AzureCalc_AzureCalcRateCard[[#This Row],[ServiceName]]&amp;Table_wabobpsvr_AzureCalc_AzureCalcRateCard[[#This Row],[Price_Level]]&amp;Table_wabobpsvr_AzureCalc_AzureCalcRateCard[[#This Row],[Region]]</f>
        <v>Machine Learning API Service Prediction HoursC4</v>
      </c>
      <c r="B8760" s="775">
        <v>4</v>
      </c>
      <c r="C8760" s="775" t="s">
        <v>4235</v>
      </c>
      <c r="D8760" s="775" t="s">
        <v>177</v>
      </c>
      <c r="E8760" s="775">
        <v>999999</v>
      </c>
      <c r="F8760" s="775" t="s">
        <v>1082</v>
      </c>
      <c r="G8760" s="775" t="s">
        <v>4235</v>
      </c>
      <c r="H8760" s="775" t="s">
        <v>4235</v>
      </c>
      <c r="I8760" s="775" t="s">
        <v>4235</v>
      </c>
    </row>
    <row r="8761" spans="1:9">
      <c r="A8761" s="775" t="str">
        <f>Table_wabobpsvr_AzureCalc_AzureCalcRateCard[[#This Row],[ServiceName]]&amp;Table_wabobpsvr_AzureCalc_AzureCalcRateCard[[#This Row],[Price_Level]]&amp;Table_wabobpsvr_AzureCalc_AzureCalcRateCard[[#This Row],[Region]]</f>
        <v>Machine Learning API Service Prediction HoursD4</v>
      </c>
      <c r="B8761" s="775">
        <v>4</v>
      </c>
      <c r="C8761" s="775" t="s">
        <v>4235</v>
      </c>
      <c r="D8761" s="775" t="s">
        <v>176</v>
      </c>
      <c r="E8761" s="775">
        <v>999999</v>
      </c>
      <c r="F8761" s="775" t="s">
        <v>1082</v>
      </c>
      <c r="G8761" s="775" t="s">
        <v>4235</v>
      </c>
      <c r="H8761" s="775" t="s">
        <v>4235</v>
      </c>
      <c r="I8761" s="775" t="s">
        <v>4235</v>
      </c>
    </row>
    <row r="8762" spans="1:9">
      <c r="A8762" s="775" t="str">
        <f>Table_wabobpsvr_AzureCalc_AzureCalcRateCard[[#This Row],[ServiceName]]&amp;Table_wabobpsvr_AzureCalc_AzureCalcRateCard[[#This Row],[Price_Level]]&amp;Table_wabobpsvr_AzureCalc_AzureCalcRateCard[[#This Row],[Region]]</f>
        <v>Machine Learning API Service Prediction HoursMOSP5</v>
      </c>
      <c r="B8762" s="775">
        <v>5</v>
      </c>
      <c r="C8762" s="775" t="s">
        <v>4235</v>
      </c>
      <c r="D8762" s="775" t="s">
        <v>606</v>
      </c>
      <c r="E8762" s="775">
        <v>999999</v>
      </c>
      <c r="F8762" s="775" t="s">
        <v>1082</v>
      </c>
      <c r="G8762" s="775" t="s">
        <v>4235</v>
      </c>
      <c r="H8762" s="775" t="s">
        <v>4235</v>
      </c>
      <c r="I8762" s="775" t="s">
        <v>4235</v>
      </c>
    </row>
    <row r="8763" spans="1:9">
      <c r="A8763" s="775" t="str">
        <f>Table_wabobpsvr_AzureCalc_AzureCalcRateCard[[#This Row],[ServiceName]]&amp;Table_wabobpsvr_AzureCalc_AzureCalcRateCard[[#This Row],[Price_Level]]&amp;Table_wabobpsvr_AzureCalc_AzureCalcRateCard[[#This Row],[Region]]</f>
        <v>Machine Learning API Service Prediction HoursA5</v>
      </c>
      <c r="B8763" s="775">
        <v>5</v>
      </c>
      <c r="C8763" s="775" t="s">
        <v>4235</v>
      </c>
      <c r="D8763" s="775" t="s">
        <v>174</v>
      </c>
      <c r="E8763" s="775">
        <v>999999</v>
      </c>
      <c r="F8763" s="775" t="s">
        <v>1082</v>
      </c>
      <c r="G8763" s="775" t="s">
        <v>4235</v>
      </c>
      <c r="H8763" s="775" t="s">
        <v>4235</v>
      </c>
      <c r="I8763" s="775" t="s">
        <v>4235</v>
      </c>
    </row>
    <row r="8764" spans="1:9">
      <c r="A8764" s="775" t="str">
        <f>Table_wabobpsvr_AzureCalc_AzureCalcRateCard[[#This Row],[ServiceName]]&amp;Table_wabobpsvr_AzureCalc_AzureCalcRateCard[[#This Row],[Price_Level]]&amp;Table_wabobpsvr_AzureCalc_AzureCalcRateCard[[#This Row],[Region]]</f>
        <v>Machine Learning API Service Prediction HoursB5</v>
      </c>
      <c r="B8764" s="775">
        <v>5</v>
      </c>
      <c r="C8764" s="775" t="s">
        <v>4235</v>
      </c>
      <c r="D8764" s="775" t="s">
        <v>175</v>
      </c>
      <c r="E8764" s="775">
        <v>999999</v>
      </c>
      <c r="F8764" s="775" t="s">
        <v>1082</v>
      </c>
      <c r="G8764" s="775" t="s">
        <v>4235</v>
      </c>
      <c r="H8764" s="775" t="s">
        <v>4235</v>
      </c>
      <c r="I8764" s="775" t="s">
        <v>4235</v>
      </c>
    </row>
    <row r="8765" spans="1:9">
      <c r="A8765" s="775" t="str">
        <f>Table_wabobpsvr_AzureCalc_AzureCalcRateCard[[#This Row],[ServiceName]]&amp;Table_wabobpsvr_AzureCalc_AzureCalcRateCard[[#This Row],[Price_Level]]&amp;Table_wabobpsvr_AzureCalc_AzureCalcRateCard[[#This Row],[Region]]</f>
        <v>Machine Learning API Service Prediction HoursC5</v>
      </c>
      <c r="B8765" s="775">
        <v>5</v>
      </c>
      <c r="C8765" s="775" t="s">
        <v>4235</v>
      </c>
      <c r="D8765" s="775" t="s">
        <v>177</v>
      </c>
      <c r="E8765" s="775">
        <v>999999</v>
      </c>
      <c r="F8765" s="775" t="s">
        <v>1082</v>
      </c>
      <c r="G8765" s="775" t="s">
        <v>4235</v>
      </c>
      <c r="H8765" s="775" t="s">
        <v>4235</v>
      </c>
      <c r="I8765" s="775" t="s">
        <v>4235</v>
      </c>
    </row>
    <row r="8766" spans="1:9">
      <c r="A8766" s="775" t="str">
        <f>Table_wabobpsvr_AzureCalc_AzureCalcRateCard[[#This Row],[ServiceName]]&amp;Table_wabobpsvr_AzureCalc_AzureCalcRateCard[[#This Row],[Price_Level]]&amp;Table_wabobpsvr_AzureCalc_AzureCalcRateCard[[#This Row],[Region]]</f>
        <v>Machine Learning API Service Prediction HoursD5</v>
      </c>
      <c r="B8766" s="775">
        <v>5</v>
      </c>
      <c r="C8766" s="775" t="s">
        <v>4235</v>
      </c>
      <c r="D8766" s="775" t="s">
        <v>176</v>
      </c>
      <c r="E8766" s="775">
        <v>999999</v>
      </c>
      <c r="F8766" s="775" t="s">
        <v>1082</v>
      </c>
      <c r="G8766" s="775" t="s">
        <v>4235</v>
      </c>
      <c r="H8766" s="775" t="s">
        <v>4235</v>
      </c>
      <c r="I8766" s="775" t="s">
        <v>4235</v>
      </c>
    </row>
    <row r="8767" spans="1:9">
      <c r="A8767" s="775" t="str">
        <f>Table_wabobpsvr_AzureCalc_AzureCalcRateCard[[#This Row],[ServiceName]]&amp;Table_wabobpsvr_AzureCalc_AzureCalcRateCard[[#This Row],[Price_Level]]&amp;Table_wabobpsvr_AzureCalc_AzureCalcRateCard[[#This Row],[Region]]</f>
        <v>Basic_D1 VM (Non-Windows)D5</v>
      </c>
      <c r="B8767" s="775">
        <v>5</v>
      </c>
      <c r="C8767" s="775" t="s">
        <v>680</v>
      </c>
      <c r="D8767" s="775" t="s">
        <v>176</v>
      </c>
      <c r="E8767" s="775">
        <v>6.7760000000000001E-2</v>
      </c>
      <c r="F8767" s="775" t="s">
        <v>1086</v>
      </c>
      <c r="G8767" s="775" t="s">
        <v>4235</v>
      </c>
      <c r="H8767" s="775" t="s">
        <v>4235</v>
      </c>
      <c r="I8767" s="775" t="s">
        <v>4897</v>
      </c>
    </row>
    <row r="8768" spans="1:9">
      <c r="A8768" s="775" t="str">
        <f>Table_wabobpsvr_AzureCalc_AzureCalcRateCard[[#This Row],[ServiceName]]&amp;Table_wabobpsvr_AzureCalc_AzureCalcRateCard[[#This Row],[Price_Level]]&amp;Table_wabobpsvr_AzureCalc_AzureCalcRateCard[[#This Row],[Region]]</f>
        <v>Basic_D1 VM (Non-Windows)MOSP1</v>
      </c>
      <c r="B8768" s="775">
        <v>1</v>
      </c>
      <c r="C8768" s="775" t="s">
        <v>680</v>
      </c>
      <c r="D8768" s="775" t="s">
        <v>606</v>
      </c>
      <c r="E8768" s="775">
        <v>7.0000000000000007E-2</v>
      </c>
      <c r="F8768" s="775" t="s">
        <v>1086</v>
      </c>
      <c r="G8768" s="775" t="s">
        <v>4235</v>
      </c>
      <c r="H8768" s="775" t="s">
        <v>4235</v>
      </c>
      <c r="I8768" s="775" t="s">
        <v>4898</v>
      </c>
    </row>
    <row r="8769" spans="1:9">
      <c r="A8769" s="775" t="str">
        <f>Table_wabobpsvr_AzureCalc_AzureCalcRateCard[[#This Row],[ServiceName]]&amp;Table_wabobpsvr_AzureCalc_AzureCalcRateCard[[#This Row],[Price_Level]]&amp;Table_wabobpsvr_AzureCalc_AzureCalcRateCard[[#This Row],[Region]]</f>
        <v>Basic_D1 VM (Non-Windows)A1</v>
      </c>
      <c r="B8769" s="775">
        <v>1</v>
      </c>
      <c r="C8769" s="775" t="s">
        <v>680</v>
      </c>
      <c r="D8769" s="775" t="s">
        <v>174</v>
      </c>
      <c r="E8769" s="775">
        <v>6.7900000000000002E-2</v>
      </c>
      <c r="F8769" s="775" t="s">
        <v>1086</v>
      </c>
      <c r="G8769" s="775" t="s">
        <v>4235</v>
      </c>
      <c r="H8769" s="775" t="s">
        <v>4235</v>
      </c>
      <c r="I8769" s="775" t="s">
        <v>4898</v>
      </c>
    </row>
    <row r="8770" spans="1:9">
      <c r="A8770" s="775" t="str">
        <f>Table_wabobpsvr_AzureCalc_AzureCalcRateCard[[#This Row],[ServiceName]]&amp;Table_wabobpsvr_AzureCalc_AzureCalcRateCard[[#This Row],[Price_Level]]&amp;Table_wabobpsvr_AzureCalc_AzureCalcRateCard[[#This Row],[Region]]</f>
        <v>Basic_D1 VM (Non-Windows)B1</v>
      </c>
      <c r="B8770" s="775">
        <v>1</v>
      </c>
      <c r="C8770" s="775" t="s">
        <v>680</v>
      </c>
      <c r="D8770" s="775" t="s">
        <v>175</v>
      </c>
      <c r="E8770" s="775">
        <v>6.5799999999999997E-2</v>
      </c>
      <c r="F8770" s="775" t="s">
        <v>1086</v>
      </c>
      <c r="G8770" s="775" t="s">
        <v>4235</v>
      </c>
      <c r="H8770" s="775" t="s">
        <v>4235</v>
      </c>
      <c r="I8770" s="775" t="s">
        <v>4898</v>
      </c>
    </row>
    <row r="8771" spans="1:9">
      <c r="A8771" s="775" t="str">
        <f>Table_wabobpsvr_AzureCalc_AzureCalcRateCard[[#This Row],[ServiceName]]&amp;Table_wabobpsvr_AzureCalc_AzureCalcRateCard[[#This Row],[Price_Level]]&amp;Table_wabobpsvr_AzureCalc_AzureCalcRateCard[[#This Row],[Region]]</f>
        <v>Basic_D1 VM (Non-Windows)C1</v>
      </c>
      <c r="B8771" s="775">
        <v>1</v>
      </c>
      <c r="C8771" s="775" t="s">
        <v>680</v>
      </c>
      <c r="D8771" s="775" t="s">
        <v>177</v>
      </c>
      <c r="E8771" s="775">
        <v>6.3700000000000007E-2</v>
      </c>
      <c r="F8771" s="775" t="s">
        <v>1086</v>
      </c>
      <c r="G8771" s="775" t="s">
        <v>4235</v>
      </c>
      <c r="H8771" s="775" t="s">
        <v>4235</v>
      </c>
      <c r="I8771" s="775" t="s">
        <v>4898</v>
      </c>
    </row>
    <row r="8772" spans="1:9">
      <c r="A8772" s="775" t="str">
        <f>Table_wabobpsvr_AzureCalc_AzureCalcRateCard[[#This Row],[ServiceName]]&amp;Table_wabobpsvr_AzureCalc_AzureCalcRateCard[[#This Row],[Price_Level]]&amp;Table_wabobpsvr_AzureCalc_AzureCalcRateCard[[#This Row],[Region]]</f>
        <v>Basic_D1 VM (Non-Windows)D1</v>
      </c>
      <c r="B8772" s="775">
        <v>1</v>
      </c>
      <c r="C8772" s="775" t="s">
        <v>680</v>
      </c>
      <c r="D8772" s="775" t="s">
        <v>176</v>
      </c>
      <c r="E8772" s="775">
        <v>6.1600000000000002E-2</v>
      </c>
      <c r="F8772" s="775" t="s">
        <v>1086</v>
      </c>
      <c r="G8772" s="775" t="s">
        <v>4235</v>
      </c>
      <c r="H8772" s="775" t="s">
        <v>4235</v>
      </c>
      <c r="I8772" s="775" t="s">
        <v>4898</v>
      </c>
    </row>
    <row r="8773" spans="1:9">
      <c r="A8773" s="775" t="str">
        <f>Table_wabobpsvr_AzureCalc_AzureCalcRateCard[[#This Row],[ServiceName]]&amp;Table_wabobpsvr_AzureCalc_AzureCalcRateCard[[#This Row],[Price_Level]]&amp;Table_wabobpsvr_AzureCalc_AzureCalcRateCard[[#This Row],[Region]]</f>
        <v>Basic_D1 VM (Non-Windows)MOSP4</v>
      </c>
      <c r="B8773" s="775">
        <v>4</v>
      </c>
      <c r="C8773" s="775" t="s">
        <v>680</v>
      </c>
      <c r="D8773" s="775" t="s">
        <v>606</v>
      </c>
      <c r="E8773" s="775">
        <v>7.6999999999999999E-2</v>
      </c>
      <c r="F8773" s="775" t="s">
        <v>1086</v>
      </c>
      <c r="G8773" s="775" t="s">
        <v>4235</v>
      </c>
      <c r="H8773" s="775" t="s">
        <v>4235</v>
      </c>
      <c r="I8773" s="775" t="s">
        <v>4899</v>
      </c>
    </row>
    <row r="8774" spans="1:9">
      <c r="A8774" s="775" t="str">
        <f>Table_wabobpsvr_AzureCalc_AzureCalcRateCard[[#This Row],[ServiceName]]&amp;Table_wabobpsvr_AzureCalc_AzureCalcRateCard[[#This Row],[Price_Level]]&amp;Table_wabobpsvr_AzureCalc_AzureCalcRateCard[[#This Row],[Region]]</f>
        <v>Basic_D1 VM (Non-Windows)A4</v>
      </c>
      <c r="B8774" s="775">
        <v>4</v>
      </c>
      <c r="C8774" s="775" t="s">
        <v>680</v>
      </c>
      <c r="D8774" s="775" t="s">
        <v>174</v>
      </c>
      <c r="E8774" s="775">
        <v>7.4690000000000006E-2</v>
      </c>
      <c r="F8774" s="775" t="s">
        <v>1086</v>
      </c>
      <c r="G8774" s="775" t="s">
        <v>4235</v>
      </c>
      <c r="H8774" s="775" t="s">
        <v>4235</v>
      </c>
      <c r="I8774" s="775" t="s">
        <v>4899</v>
      </c>
    </row>
    <row r="8775" spans="1:9">
      <c r="A8775" s="775" t="str">
        <f>Table_wabobpsvr_AzureCalc_AzureCalcRateCard[[#This Row],[ServiceName]]&amp;Table_wabobpsvr_AzureCalc_AzureCalcRateCard[[#This Row],[Price_Level]]&amp;Table_wabobpsvr_AzureCalc_AzureCalcRateCard[[#This Row],[Region]]</f>
        <v>Basic_D1 VM (Non-Windows)B4</v>
      </c>
      <c r="B8775" s="775">
        <v>4</v>
      </c>
      <c r="C8775" s="775" t="s">
        <v>680</v>
      </c>
      <c r="D8775" s="775" t="s">
        <v>175</v>
      </c>
      <c r="E8775" s="775">
        <v>7.238E-2</v>
      </c>
      <c r="F8775" s="775" t="s">
        <v>1086</v>
      </c>
      <c r="G8775" s="775" t="s">
        <v>4235</v>
      </c>
      <c r="H8775" s="775" t="s">
        <v>4235</v>
      </c>
      <c r="I8775" s="775" t="s">
        <v>4899</v>
      </c>
    </row>
    <row r="8776" spans="1:9">
      <c r="A8776" s="775" t="str">
        <f>Table_wabobpsvr_AzureCalc_AzureCalcRateCard[[#This Row],[ServiceName]]&amp;Table_wabobpsvr_AzureCalc_AzureCalcRateCard[[#This Row],[Price_Level]]&amp;Table_wabobpsvr_AzureCalc_AzureCalcRateCard[[#This Row],[Region]]</f>
        <v>Basic_D1 VM (Non-Windows)C4</v>
      </c>
      <c r="B8776" s="775">
        <v>4</v>
      </c>
      <c r="C8776" s="775" t="s">
        <v>680</v>
      </c>
      <c r="D8776" s="775" t="s">
        <v>177</v>
      </c>
      <c r="E8776" s="775">
        <v>7.0069999999999993E-2</v>
      </c>
      <c r="F8776" s="775" t="s">
        <v>1086</v>
      </c>
      <c r="G8776" s="775" t="s">
        <v>4235</v>
      </c>
      <c r="H8776" s="775" t="s">
        <v>4235</v>
      </c>
      <c r="I8776" s="775" t="s">
        <v>4899</v>
      </c>
    </row>
    <row r="8777" spans="1:9">
      <c r="A8777" s="775" t="str">
        <f>Table_wabobpsvr_AzureCalc_AzureCalcRateCard[[#This Row],[ServiceName]]&amp;Table_wabobpsvr_AzureCalc_AzureCalcRateCard[[#This Row],[Price_Level]]&amp;Table_wabobpsvr_AzureCalc_AzureCalcRateCard[[#This Row],[Region]]</f>
        <v>Basic_D1 VM (Non-Windows)D4</v>
      </c>
      <c r="B8777" s="775">
        <v>4</v>
      </c>
      <c r="C8777" s="775" t="s">
        <v>680</v>
      </c>
      <c r="D8777" s="775" t="s">
        <v>176</v>
      </c>
      <c r="E8777" s="775">
        <v>6.7760000000000001E-2</v>
      </c>
      <c r="F8777" s="775" t="s">
        <v>1086</v>
      </c>
      <c r="G8777" s="775" t="s">
        <v>4235</v>
      </c>
      <c r="H8777" s="775" t="s">
        <v>4235</v>
      </c>
      <c r="I8777" s="775" t="s">
        <v>4899</v>
      </c>
    </row>
    <row r="8778" spans="1:9">
      <c r="A8778" s="775" t="str">
        <f>Table_wabobpsvr_AzureCalc_AzureCalcRateCard[[#This Row],[ServiceName]]&amp;Table_wabobpsvr_AzureCalc_AzureCalcRateCard[[#This Row],[Price_Level]]&amp;Table_wabobpsvr_AzureCalc_AzureCalcRateCard[[#This Row],[Region]]</f>
        <v>Basic_D1 VM (Non-Windows)MOSP14</v>
      </c>
      <c r="B8778" s="775">
        <v>14</v>
      </c>
      <c r="C8778" s="775" t="s">
        <v>680</v>
      </c>
      <c r="D8778" s="775" t="s">
        <v>606</v>
      </c>
      <c r="E8778" s="775">
        <v>999999</v>
      </c>
      <c r="F8778" s="775" t="s">
        <v>1086</v>
      </c>
      <c r="G8778" s="775" t="s">
        <v>4235</v>
      </c>
      <c r="H8778" s="775" t="s">
        <v>4235</v>
      </c>
      <c r="I8778" s="775" t="s">
        <v>4900</v>
      </c>
    </row>
    <row r="8779" spans="1:9">
      <c r="A8779" s="775" t="str">
        <f>Table_wabobpsvr_AzureCalc_AzureCalcRateCard[[#This Row],[ServiceName]]&amp;Table_wabobpsvr_AzureCalc_AzureCalcRateCard[[#This Row],[Price_Level]]&amp;Table_wabobpsvr_AzureCalc_AzureCalcRateCard[[#This Row],[Region]]</f>
        <v>Basic_D1 VM (Non-Windows)A14</v>
      </c>
      <c r="B8779" s="775">
        <v>14</v>
      </c>
      <c r="C8779" s="775" t="s">
        <v>680</v>
      </c>
      <c r="D8779" s="775" t="s">
        <v>174</v>
      </c>
      <c r="E8779" s="775">
        <v>8.6330000000000004E-2</v>
      </c>
      <c r="F8779" s="775" t="s">
        <v>1086</v>
      </c>
      <c r="G8779" s="775" t="s">
        <v>4235</v>
      </c>
      <c r="H8779" s="775" t="s">
        <v>4235</v>
      </c>
      <c r="I8779" s="775" t="s">
        <v>4900</v>
      </c>
    </row>
    <row r="8780" spans="1:9">
      <c r="A8780" s="775" t="str">
        <f>Table_wabobpsvr_AzureCalc_AzureCalcRateCard[[#This Row],[ServiceName]]&amp;Table_wabobpsvr_AzureCalc_AzureCalcRateCard[[#This Row],[Price_Level]]&amp;Table_wabobpsvr_AzureCalc_AzureCalcRateCard[[#This Row],[Region]]</f>
        <v>Basic_D1 VM (Non-Windows)B14</v>
      </c>
      <c r="B8780" s="775">
        <v>14</v>
      </c>
      <c r="C8780" s="775" t="s">
        <v>680</v>
      </c>
      <c r="D8780" s="775" t="s">
        <v>175</v>
      </c>
      <c r="E8780" s="775">
        <v>8.3659999999999998E-2</v>
      </c>
      <c r="F8780" s="775" t="s">
        <v>1086</v>
      </c>
      <c r="G8780" s="775" t="s">
        <v>4235</v>
      </c>
      <c r="H8780" s="775" t="s">
        <v>4235</v>
      </c>
      <c r="I8780" s="775" t="s">
        <v>4900</v>
      </c>
    </row>
    <row r="8781" spans="1:9">
      <c r="A8781" s="775" t="str">
        <f>Table_wabobpsvr_AzureCalc_AzureCalcRateCard[[#This Row],[ServiceName]]&amp;Table_wabobpsvr_AzureCalc_AzureCalcRateCard[[#This Row],[Price_Level]]&amp;Table_wabobpsvr_AzureCalc_AzureCalcRateCard[[#This Row],[Region]]</f>
        <v>Basic_D1 VM (Non-Windows)C14</v>
      </c>
      <c r="B8781" s="775">
        <v>14</v>
      </c>
      <c r="C8781" s="775" t="s">
        <v>680</v>
      </c>
      <c r="D8781" s="775" t="s">
        <v>177</v>
      </c>
      <c r="E8781" s="775">
        <v>8.0990000000000006E-2</v>
      </c>
      <c r="F8781" s="775" t="s">
        <v>1086</v>
      </c>
      <c r="G8781" s="775" t="s">
        <v>4235</v>
      </c>
      <c r="H8781" s="775" t="s">
        <v>4235</v>
      </c>
      <c r="I8781" s="775" t="s">
        <v>4900</v>
      </c>
    </row>
    <row r="8782" spans="1:9">
      <c r="A8782" s="775" t="str">
        <f>Table_wabobpsvr_AzureCalc_AzureCalcRateCard[[#This Row],[ServiceName]]&amp;Table_wabobpsvr_AzureCalc_AzureCalcRateCard[[#This Row],[Price_Level]]&amp;Table_wabobpsvr_AzureCalc_AzureCalcRateCard[[#This Row],[Region]]</f>
        <v>Basic_D1 VM (Non-Windows)D14</v>
      </c>
      <c r="B8782" s="775">
        <v>14</v>
      </c>
      <c r="C8782" s="775" t="s">
        <v>680</v>
      </c>
      <c r="D8782" s="775" t="s">
        <v>176</v>
      </c>
      <c r="E8782" s="775">
        <v>7.8320000000000001E-2</v>
      </c>
      <c r="F8782" s="775" t="s">
        <v>1086</v>
      </c>
      <c r="G8782" s="775" t="s">
        <v>4235</v>
      </c>
      <c r="H8782" s="775" t="s">
        <v>4235</v>
      </c>
      <c r="I8782" s="775" t="s">
        <v>4900</v>
      </c>
    </row>
    <row r="8783" spans="1:9">
      <c r="A8783" s="775" t="str">
        <f>Table_wabobpsvr_AzureCalc_AzureCalcRateCard[[#This Row],[ServiceName]]&amp;Table_wabobpsvr_AzureCalc_AzureCalcRateCard[[#This Row],[Price_Level]]&amp;Table_wabobpsvr_AzureCalc_AzureCalcRateCard[[#This Row],[Region]]</f>
        <v>Basic_D1 VM (Non-Windows)MOSP</v>
      </c>
      <c r="B8783" s="775"/>
      <c r="C8783" s="775" t="s">
        <v>680</v>
      </c>
      <c r="D8783" s="775" t="s">
        <v>606</v>
      </c>
      <c r="E8783" s="775">
        <v>7.0000000000000007E-2</v>
      </c>
      <c r="F8783" s="775" t="s">
        <v>1086</v>
      </c>
      <c r="G8783" s="775" t="s">
        <v>4235</v>
      </c>
      <c r="H8783" s="775" t="s">
        <v>4235</v>
      </c>
      <c r="I8783" s="775" t="s">
        <v>4742</v>
      </c>
    </row>
    <row r="8784" spans="1:9">
      <c r="A8784" s="775" t="str">
        <f>Table_wabobpsvr_AzureCalc_AzureCalcRateCard[[#This Row],[ServiceName]]&amp;Table_wabobpsvr_AzureCalc_AzureCalcRateCard[[#This Row],[Price_Level]]&amp;Table_wabobpsvr_AzureCalc_AzureCalcRateCard[[#This Row],[Region]]</f>
        <v>Basic_D1 VM (Non-Windows)A</v>
      </c>
      <c r="B8784" s="775"/>
      <c r="C8784" s="775" t="s">
        <v>680</v>
      </c>
      <c r="D8784" s="775" t="s">
        <v>174</v>
      </c>
      <c r="E8784" s="775">
        <v>6.7900000000000002E-2</v>
      </c>
      <c r="F8784" s="775" t="s">
        <v>1086</v>
      </c>
      <c r="G8784" s="775" t="s">
        <v>3776</v>
      </c>
      <c r="H8784" s="775" t="s">
        <v>3777</v>
      </c>
      <c r="I8784" s="775" t="s">
        <v>4742</v>
      </c>
    </row>
    <row r="8785" spans="1:9">
      <c r="A8785" s="775" t="str">
        <f>Table_wabobpsvr_AzureCalc_AzureCalcRateCard[[#This Row],[ServiceName]]&amp;Table_wabobpsvr_AzureCalc_AzureCalcRateCard[[#This Row],[Price_Level]]&amp;Table_wabobpsvr_AzureCalc_AzureCalcRateCard[[#This Row],[Region]]</f>
        <v>Locally Redundant Storage Standard IO - FilesB14</v>
      </c>
      <c r="B8785" s="775">
        <v>14</v>
      </c>
      <c r="C8785" s="775" t="s">
        <v>764</v>
      </c>
      <c r="D8785" s="775" t="s">
        <v>175</v>
      </c>
      <c r="E8785" s="775">
        <v>9.4E-2</v>
      </c>
      <c r="F8785" s="775" t="s">
        <v>1023</v>
      </c>
      <c r="G8785" s="775" t="s">
        <v>2546</v>
      </c>
      <c r="H8785" s="775" t="s">
        <v>2547</v>
      </c>
      <c r="I8785" s="775" t="s">
        <v>4901</v>
      </c>
    </row>
    <row r="8786" spans="1:9">
      <c r="A8786" s="775" t="str">
        <f>Table_wabobpsvr_AzureCalc_AzureCalcRateCard[[#This Row],[ServiceName]]&amp;Table_wabobpsvr_AzureCalc_AzureCalcRateCard[[#This Row],[Price_Level]]&amp;Table_wabobpsvr_AzureCalc_AzureCalcRateCard[[#This Row],[Region]]</f>
        <v>Locally Redundant Storage Standard IO - FilesC14</v>
      </c>
      <c r="B8786" s="775">
        <v>14</v>
      </c>
      <c r="C8786" s="775" t="s">
        <v>764</v>
      </c>
      <c r="D8786" s="775" t="s">
        <v>177</v>
      </c>
      <c r="E8786" s="775">
        <v>9.0999999999999998E-2</v>
      </c>
      <c r="F8786" s="775" t="s">
        <v>1023</v>
      </c>
      <c r="G8786" s="775" t="s">
        <v>2546</v>
      </c>
      <c r="H8786" s="775" t="s">
        <v>2547</v>
      </c>
      <c r="I8786" s="775" t="s">
        <v>4901</v>
      </c>
    </row>
    <row r="8787" spans="1:9">
      <c r="A8787" s="775" t="str">
        <f>Table_wabobpsvr_AzureCalc_AzureCalcRateCard[[#This Row],[ServiceName]]&amp;Table_wabobpsvr_AzureCalc_AzureCalcRateCard[[#This Row],[Price_Level]]&amp;Table_wabobpsvr_AzureCalc_AzureCalcRateCard[[#This Row],[Region]]</f>
        <v>Locally Redundant Storage Standard IO - FilesD14</v>
      </c>
      <c r="B8787" s="775">
        <v>14</v>
      </c>
      <c r="C8787" s="775" t="s">
        <v>764</v>
      </c>
      <c r="D8787" s="775" t="s">
        <v>176</v>
      </c>
      <c r="E8787" s="775">
        <v>8.7999999999999995E-2</v>
      </c>
      <c r="F8787" s="775" t="s">
        <v>1023</v>
      </c>
      <c r="G8787" s="775" t="s">
        <v>2546</v>
      </c>
      <c r="H8787" s="775" t="s">
        <v>2547</v>
      </c>
      <c r="I8787" s="775" t="s">
        <v>4901</v>
      </c>
    </row>
    <row r="8788" spans="1:9">
      <c r="A8788" s="775" t="str">
        <f>Table_wabobpsvr_AzureCalc_AzureCalcRateCard[[#This Row],[ServiceName]]&amp;Table_wabobpsvr_AzureCalc_AzureCalcRateCard[[#This Row],[Price_Level]]&amp;Table_wabobpsvr_AzureCalc_AzureCalcRateCard[[#This Row],[Region]]</f>
        <v>Locally Redundant Storage Standard IO - Page Blob/DiskMOSP14</v>
      </c>
      <c r="B8788" s="775">
        <v>14</v>
      </c>
      <c r="C8788" s="775" t="s">
        <v>764</v>
      </c>
      <c r="D8788" s="775" t="s">
        <v>606</v>
      </c>
      <c r="E8788" s="775">
        <v>999999</v>
      </c>
      <c r="F8788" s="775" t="s">
        <v>935</v>
      </c>
      <c r="G8788" s="775" t="s">
        <v>4235</v>
      </c>
      <c r="H8788" s="775" t="s">
        <v>4235</v>
      </c>
      <c r="I8788" s="775" t="s">
        <v>4902</v>
      </c>
    </row>
    <row r="8789" spans="1:9">
      <c r="A8789" s="775" t="str">
        <f>Table_wabobpsvr_AzureCalc_AzureCalcRateCard[[#This Row],[ServiceName]]&amp;Table_wabobpsvr_AzureCalc_AzureCalcRateCard[[#This Row],[Price_Level]]&amp;Table_wabobpsvr_AzureCalc_AzureCalcRateCard[[#This Row],[Region]]</f>
        <v>Locally Redundant Storage Standard IO - Page Blob/DiskA14</v>
      </c>
      <c r="B8789" s="775">
        <v>14</v>
      </c>
      <c r="C8789" s="775" t="s">
        <v>764</v>
      </c>
      <c r="D8789" s="775" t="s">
        <v>174</v>
      </c>
      <c r="E8789" s="775">
        <v>5.6250000000000001E-2</v>
      </c>
      <c r="F8789" s="775" t="s">
        <v>935</v>
      </c>
      <c r="G8789" s="775" t="s">
        <v>2562</v>
      </c>
      <c r="H8789" s="775" t="s">
        <v>2563</v>
      </c>
      <c r="I8789" s="775" t="s">
        <v>4902</v>
      </c>
    </row>
    <row r="8790" spans="1:9">
      <c r="A8790" s="775" t="str">
        <f>Table_wabobpsvr_AzureCalc_AzureCalcRateCard[[#This Row],[ServiceName]]&amp;Table_wabobpsvr_AzureCalc_AzureCalcRateCard[[#This Row],[Price_Level]]&amp;Table_wabobpsvr_AzureCalc_AzureCalcRateCard[[#This Row],[Region]]</f>
        <v>Locally Redundant Storage Standard IO - Page Blob/DiskB14</v>
      </c>
      <c r="B8790" s="775">
        <v>14</v>
      </c>
      <c r="C8790" s="775" t="s">
        <v>764</v>
      </c>
      <c r="D8790" s="775" t="s">
        <v>175</v>
      </c>
      <c r="E8790" s="775">
        <v>5.6250000000000001E-2</v>
      </c>
      <c r="F8790" s="775" t="s">
        <v>935</v>
      </c>
      <c r="G8790" s="775" t="s">
        <v>2562</v>
      </c>
      <c r="H8790" s="775" t="s">
        <v>2563</v>
      </c>
      <c r="I8790" s="775" t="s">
        <v>4902</v>
      </c>
    </row>
    <row r="8791" spans="1:9">
      <c r="A8791" s="775" t="str">
        <f>Table_wabobpsvr_AzureCalc_AzureCalcRateCard[[#This Row],[ServiceName]]&amp;Table_wabobpsvr_AzureCalc_AzureCalcRateCard[[#This Row],[Price_Level]]&amp;Table_wabobpsvr_AzureCalc_AzureCalcRateCard[[#This Row],[Region]]</f>
        <v>Locally Redundant Storage Standard IO - Page Blob/DiskC14</v>
      </c>
      <c r="B8791" s="775">
        <v>14</v>
      </c>
      <c r="C8791" s="775" t="s">
        <v>764</v>
      </c>
      <c r="D8791" s="775" t="s">
        <v>177</v>
      </c>
      <c r="E8791" s="775">
        <v>5.6250000000000001E-2</v>
      </c>
      <c r="F8791" s="775" t="s">
        <v>935</v>
      </c>
      <c r="G8791" s="775" t="s">
        <v>2562</v>
      </c>
      <c r="H8791" s="775" t="s">
        <v>2563</v>
      </c>
      <c r="I8791" s="775" t="s">
        <v>4902</v>
      </c>
    </row>
    <row r="8792" spans="1:9">
      <c r="A8792" s="775" t="str">
        <f>Table_wabobpsvr_AzureCalc_AzureCalcRateCard[[#This Row],[ServiceName]]&amp;Table_wabobpsvr_AzureCalc_AzureCalcRateCard[[#This Row],[Price_Level]]&amp;Table_wabobpsvr_AzureCalc_AzureCalcRateCard[[#This Row],[Region]]</f>
        <v>Locally Redundant Storage Standard IO - Page Blob/DiskD14</v>
      </c>
      <c r="B8792" s="775">
        <v>14</v>
      </c>
      <c r="C8792" s="775" t="s">
        <v>764</v>
      </c>
      <c r="D8792" s="775" t="s">
        <v>176</v>
      </c>
      <c r="E8792" s="775">
        <v>5.6250000000000001E-2</v>
      </c>
      <c r="F8792" s="775" t="s">
        <v>935</v>
      </c>
      <c r="G8792" s="775" t="s">
        <v>2562</v>
      </c>
      <c r="H8792" s="775" t="s">
        <v>2563</v>
      </c>
      <c r="I8792" s="775" t="s">
        <v>4902</v>
      </c>
    </row>
    <row r="8793" spans="1:9">
      <c r="A8793" s="775" t="str">
        <f>Table_wabobpsvr_AzureCalc_AzureCalcRateCard[[#This Row],[ServiceName]]&amp;Table_wabobpsvr_AzureCalc_AzureCalcRateCard[[#This Row],[Price_Level]]&amp;Table_wabobpsvr_AzureCalc_AzureCalcRateCard[[#This Row],[Region]]</f>
        <v>Locally Redundant Storage Standard IO - Page Blob/Disk - Tier 2MOSP14</v>
      </c>
      <c r="B8793" s="775">
        <v>14</v>
      </c>
      <c r="C8793" s="775" t="s">
        <v>764</v>
      </c>
      <c r="D8793" s="775" t="s">
        <v>606</v>
      </c>
      <c r="E8793" s="775">
        <v>999999</v>
      </c>
      <c r="F8793" s="775" t="s">
        <v>936</v>
      </c>
      <c r="G8793" s="775" t="s">
        <v>4235</v>
      </c>
      <c r="H8793" s="775" t="s">
        <v>4235</v>
      </c>
      <c r="I8793" s="775" t="s">
        <v>4902</v>
      </c>
    </row>
    <row r="8794" spans="1:9">
      <c r="A8794" s="775" t="str">
        <f>Table_wabobpsvr_AzureCalc_AzureCalcRateCard[[#This Row],[ServiceName]]&amp;Table_wabobpsvr_AzureCalc_AzureCalcRateCard[[#This Row],[Price_Level]]&amp;Table_wabobpsvr_AzureCalc_AzureCalcRateCard[[#This Row],[Region]]</f>
        <v>Locally Redundant Storage Standard IO - Page Blob/Disk - Tier 2A14</v>
      </c>
      <c r="B8794" s="775">
        <v>14</v>
      </c>
      <c r="C8794" s="775" t="s">
        <v>764</v>
      </c>
      <c r="D8794" s="775" t="s">
        <v>174</v>
      </c>
      <c r="E8794" s="775">
        <v>5.6250000000000001E-2</v>
      </c>
      <c r="F8794" s="775" t="s">
        <v>936</v>
      </c>
      <c r="G8794" s="775" t="s">
        <v>2562</v>
      </c>
      <c r="H8794" s="775" t="s">
        <v>2563</v>
      </c>
      <c r="I8794" s="775" t="s">
        <v>4902</v>
      </c>
    </row>
    <row r="8795" spans="1:9">
      <c r="A8795" s="775" t="str">
        <f>Table_wabobpsvr_AzureCalc_AzureCalcRateCard[[#This Row],[ServiceName]]&amp;Table_wabobpsvr_AzureCalc_AzureCalcRateCard[[#This Row],[Price_Level]]&amp;Table_wabobpsvr_AzureCalc_AzureCalcRateCard[[#This Row],[Region]]</f>
        <v>Locally Redundant Storage Standard IO - Page Blob/Disk - Tier 2B14</v>
      </c>
      <c r="B8795" s="775">
        <v>14</v>
      </c>
      <c r="C8795" s="775" t="s">
        <v>764</v>
      </c>
      <c r="D8795" s="775" t="s">
        <v>175</v>
      </c>
      <c r="E8795" s="775">
        <v>5.6250000000000001E-2</v>
      </c>
      <c r="F8795" s="775" t="s">
        <v>936</v>
      </c>
      <c r="G8795" s="775" t="s">
        <v>2562</v>
      </c>
      <c r="H8795" s="775" t="s">
        <v>2563</v>
      </c>
      <c r="I8795" s="775" t="s">
        <v>4902</v>
      </c>
    </row>
    <row r="8796" spans="1:9">
      <c r="A8796" s="775" t="str">
        <f>Table_wabobpsvr_AzureCalc_AzureCalcRateCard[[#This Row],[ServiceName]]&amp;Table_wabobpsvr_AzureCalc_AzureCalcRateCard[[#This Row],[Price_Level]]&amp;Table_wabobpsvr_AzureCalc_AzureCalcRateCard[[#This Row],[Region]]</f>
        <v>Locally Redundant Storage Standard IO - Page Blob/Disk - Tier 2C14</v>
      </c>
      <c r="B8796" s="775">
        <v>14</v>
      </c>
      <c r="C8796" s="775" t="s">
        <v>764</v>
      </c>
      <c r="D8796" s="775" t="s">
        <v>177</v>
      </c>
      <c r="E8796" s="775">
        <v>5.6250000000000001E-2</v>
      </c>
      <c r="F8796" s="775" t="s">
        <v>936</v>
      </c>
      <c r="G8796" s="775" t="s">
        <v>2562</v>
      </c>
      <c r="H8796" s="775" t="s">
        <v>2563</v>
      </c>
      <c r="I8796" s="775" t="s">
        <v>4902</v>
      </c>
    </row>
    <row r="8797" spans="1:9">
      <c r="A8797" s="775" t="str">
        <f>Table_wabobpsvr_AzureCalc_AzureCalcRateCard[[#This Row],[ServiceName]]&amp;Table_wabobpsvr_AzureCalc_AzureCalcRateCard[[#This Row],[Price_Level]]&amp;Table_wabobpsvr_AzureCalc_AzureCalcRateCard[[#This Row],[Region]]</f>
        <v>Locally Redundant Storage Standard IO - Page Blob/Disk - Tier 2D14</v>
      </c>
      <c r="B8797" s="775">
        <v>14</v>
      </c>
      <c r="C8797" s="775" t="s">
        <v>764</v>
      </c>
      <c r="D8797" s="775" t="s">
        <v>176</v>
      </c>
      <c r="E8797" s="775">
        <v>5.6250000000000001E-2</v>
      </c>
      <c r="F8797" s="775" t="s">
        <v>936</v>
      </c>
      <c r="G8797" s="775" t="s">
        <v>2562</v>
      </c>
      <c r="H8797" s="775" t="s">
        <v>2563</v>
      </c>
      <c r="I8797" s="775" t="s">
        <v>4902</v>
      </c>
    </row>
    <row r="8798" spans="1:9">
      <c r="A8798" s="775" t="str">
        <f>Table_wabobpsvr_AzureCalc_AzureCalcRateCard[[#This Row],[ServiceName]]&amp;Table_wabobpsvr_AzureCalc_AzureCalcRateCard[[#This Row],[Price_Level]]&amp;Table_wabobpsvr_AzureCalc_AzureCalcRateCard[[#This Row],[Region]]</f>
        <v>Locally Redundant Storage Standard IO - Page Blob/Disk - Tier 3MOSP14</v>
      </c>
      <c r="B8798" s="775">
        <v>14</v>
      </c>
      <c r="C8798" s="775" t="s">
        <v>764</v>
      </c>
      <c r="D8798" s="775" t="s">
        <v>606</v>
      </c>
      <c r="E8798" s="775">
        <v>999999</v>
      </c>
      <c r="F8798" s="775" t="s">
        <v>937</v>
      </c>
      <c r="G8798" s="775" t="s">
        <v>4235</v>
      </c>
      <c r="H8798" s="775" t="s">
        <v>4235</v>
      </c>
      <c r="I8798" s="775" t="s">
        <v>4902</v>
      </c>
    </row>
    <row r="8799" spans="1:9">
      <c r="A8799" s="775" t="str">
        <f>Table_wabobpsvr_AzureCalc_AzureCalcRateCard[[#This Row],[ServiceName]]&amp;Table_wabobpsvr_AzureCalc_AzureCalcRateCard[[#This Row],[Price_Level]]&amp;Table_wabobpsvr_AzureCalc_AzureCalcRateCard[[#This Row],[Region]]</f>
        <v>Standard_D6 VM (Non-Windows)D10</v>
      </c>
      <c r="B8799" s="775">
        <v>10</v>
      </c>
      <c r="C8799" s="775" t="s">
        <v>680</v>
      </c>
      <c r="D8799" s="775" t="s">
        <v>176</v>
      </c>
      <c r="E8799" s="775">
        <v>3.1442399999999999</v>
      </c>
      <c r="F8799" s="775" t="s">
        <v>1134</v>
      </c>
      <c r="G8799" s="775" t="s">
        <v>4235</v>
      </c>
      <c r="H8799" s="775" t="s">
        <v>4235</v>
      </c>
      <c r="I8799" s="775" t="s">
        <v>5295</v>
      </c>
    </row>
    <row r="8800" spans="1:9">
      <c r="A8800" s="775" t="str">
        <f>Table_wabobpsvr_AzureCalc_AzureCalcRateCard[[#This Row],[ServiceName]]&amp;Table_wabobpsvr_AzureCalc_AzureCalcRateCard[[#This Row],[Price_Level]]&amp;Table_wabobpsvr_AzureCalc_AzureCalcRateCard[[#This Row],[Region]]</f>
        <v>Standard_D6 VM (Non-Windows)MOSP9</v>
      </c>
      <c r="B8800" s="775">
        <v>9</v>
      </c>
      <c r="C8800" s="775" t="s">
        <v>680</v>
      </c>
      <c r="D8800" s="775" t="s">
        <v>606</v>
      </c>
      <c r="E8800" s="775">
        <v>3.0990000000000002</v>
      </c>
      <c r="F8800" s="775" t="s">
        <v>1134</v>
      </c>
      <c r="G8800" s="775" t="s">
        <v>4235</v>
      </c>
      <c r="H8800" s="775" t="s">
        <v>4235</v>
      </c>
      <c r="I8800" s="775" t="s">
        <v>5296</v>
      </c>
    </row>
    <row r="8801" spans="1:9">
      <c r="A8801" s="775" t="str">
        <f>Table_wabobpsvr_AzureCalc_AzureCalcRateCard[[#This Row],[ServiceName]]&amp;Table_wabobpsvr_AzureCalc_AzureCalcRateCard[[#This Row],[Price_Level]]&amp;Table_wabobpsvr_AzureCalc_AzureCalcRateCard[[#This Row],[Region]]</f>
        <v>Standard_D6 VM (Non-Windows)A9</v>
      </c>
      <c r="B8801" s="775">
        <v>9</v>
      </c>
      <c r="C8801" s="775" t="s">
        <v>680</v>
      </c>
      <c r="D8801" s="775" t="s">
        <v>174</v>
      </c>
      <c r="E8801" s="775">
        <v>3.00603</v>
      </c>
      <c r="F8801" s="775" t="s">
        <v>1134</v>
      </c>
      <c r="G8801" s="775" t="s">
        <v>4235</v>
      </c>
      <c r="H8801" s="775" t="s">
        <v>4235</v>
      </c>
      <c r="I8801" s="775" t="s">
        <v>5296</v>
      </c>
    </row>
    <row r="8802" spans="1:9">
      <c r="A8802" s="775" t="str">
        <f>Table_wabobpsvr_AzureCalc_AzureCalcRateCard[[#This Row],[ServiceName]]&amp;Table_wabobpsvr_AzureCalc_AzureCalcRateCard[[#This Row],[Price_Level]]&amp;Table_wabobpsvr_AzureCalc_AzureCalcRateCard[[#This Row],[Region]]</f>
        <v>Standard_D6 VM (Non-Windows)B9</v>
      </c>
      <c r="B8802" s="775">
        <v>9</v>
      </c>
      <c r="C8802" s="775" t="s">
        <v>680</v>
      </c>
      <c r="D8802" s="775" t="s">
        <v>175</v>
      </c>
      <c r="E8802" s="775">
        <v>2.9130600000000002</v>
      </c>
      <c r="F8802" s="775" t="s">
        <v>1134</v>
      </c>
      <c r="G8802" s="775" t="s">
        <v>4235</v>
      </c>
      <c r="H8802" s="775" t="s">
        <v>4235</v>
      </c>
      <c r="I8802" s="775" t="s">
        <v>5296</v>
      </c>
    </row>
    <row r="8803" spans="1:9">
      <c r="A8803" s="775" t="str">
        <f>Table_wabobpsvr_AzureCalc_AzureCalcRateCard[[#This Row],[ServiceName]]&amp;Table_wabobpsvr_AzureCalc_AzureCalcRateCard[[#This Row],[Price_Level]]&amp;Table_wabobpsvr_AzureCalc_AzureCalcRateCard[[#This Row],[Region]]</f>
        <v>Standard_D6 VM (Non-Windows)C9</v>
      </c>
      <c r="B8803" s="775">
        <v>9</v>
      </c>
      <c r="C8803" s="775" t="s">
        <v>680</v>
      </c>
      <c r="D8803" s="775" t="s">
        <v>177</v>
      </c>
      <c r="E8803" s="775">
        <v>2.82009</v>
      </c>
      <c r="F8803" s="775" t="s">
        <v>1134</v>
      </c>
      <c r="G8803" s="775" t="s">
        <v>4235</v>
      </c>
      <c r="H8803" s="775" t="s">
        <v>4235</v>
      </c>
      <c r="I8803" s="775" t="s">
        <v>5296</v>
      </c>
    </row>
    <row r="8804" spans="1:9">
      <c r="A8804" s="775" t="str">
        <f>Table_wabobpsvr_AzureCalc_AzureCalcRateCard[[#This Row],[ServiceName]]&amp;Table_wabobpsvr_AzureCalc_AzureCalcRateCard[[#This Row],[Price_Level]]&amp;Table_wabobpsvr_AzureCalc_AzureCalcRateCard[[#This Row],[Region]]</f>
        <v>Standard_D6 VM (Non-Windows)D9</v>
      </c>
      <c r="B8804" s="775">
        <v>9</v>
      </c>
      <c r="C8804" s="775" t="s">
        <v>680</v>
      </c>
      <c r="D8804" s="775" t="s">
        <v>176</v>
      </c>
      <c r="E8804" s="775">
        <v>2.7271200000000002</v>
      </c>
      <c r="F8804" s="775" t="s">
        <v>1134</v>
      </c>
      <c r="G8804" s="775" t="s">
        <v>4235</v>
      </c>
      <c r="H8804" s="775" t="s">
        <v>4235</v>
      </c>
      <c r="I8804" s="775" t="s">
        <v>5296</v>
      </c>
    </row>
    <row r="8805" spans="1:9">
      <c r="A8805" s="775" t="str">
        <f>Table_wabobpsvr_AzureCalc_AzureCalcRateCard[[#This Row],[ServiceName]]&amp;Table_wabobpsvr_AzureCalc_AzureCalcRateCard[[#This Row],[Price_Level]]&amp;Table_wabobpsvr_AzureCalc_AzureCalcRateCard[[#This Row],[Region]]</f>
        <v>Basic Automation MinutesMOSP</v>
      </c>
      <c r="B8805" s="775"/>
      <c r="C8805" s="775" t="s">
        <v>3154</v>
      </c>
      <c r="D8805" s="775" t="s">
        <v>606</v>
      </c>
      <c r="E8805" s="775">
        <v>2E-3</v>
      </c>
      <c r="F8805" s="775" t="s">
        <v>3155</v>
      </c>
      <c r="G8805" s="775" t="s">
        <v>4235</v>
      </c>
      <c r="H8805" s="775" t="s">
        <v>4235</v>
      </c>
      <c r="I8805" s="775" t="s">
        <v>5297</v>
      </c>
    </row>
    <row r="8806" spans="1:9">
      <c r="A8806" s="775" t="str">
        <f>Table_wabobpsvr_AzureCalc_AzureCalcRateCard[[#This Row],[ServiceName]]&amp;Table_wabobpsvr_AzureCalc_AzureCalcRateCard[[#This Row],[Price_Level]]&amp;Table_wabobpsvr_AzureCalc_AzureCalcRateCard[[#This Row],[Region]]</f>
        <v>Basic Automation MinutesA</v>
      </c>
      <c r="B8806" s="775"/>
      <c r="C8806" s="775" t="s">
        <v>3154</v>
      </c>
      <c r="D8806" s="775" t="s">
        <v>174</v>
      </c>
      <c r="E8806" s="775">
        <v>1.9400000000000001E-3</v>
      </c>
      <c r="F8806" s="775" t="s">
        <v>3155</v>
      </c>
      <c r="G8806" s="775" t="s">
        <v>3156</v>
      </c>
      <c r="H8806" s="775" t="s">
        <v>3157</v>
      </c>
      <c r="I8806" s="775" t="s">
        <v>5297</v>
      </c>
    </row>
    <row r="8807" spans="1:9">
      <c r="A8807" s="775" t="str">
        <f>Table_wabobpsvr_AzureCalc_AzureCalcRateCard[[#This Row],[ServiceName]]&amp;Table_wabobpsvr_AzureCalc_AzureCalcRateCard[[#This Row],[Price_Level]]&amp;Table_wabobpsvr_AzureCalc_AzureCalcRateCard[[#This Row],[Region]]</f>
        <v>Basic Automation MinutesB</v>
      </c>
      <c r="B8807" s="775"/>
      <c r="C8807" s="775" t="s">
        <v>3154</v>
      </c>
      <c r="D8807" s="775" t="s">
        <v>175</v>
      </c>
      <c r="E8807" s="775">
        <v>1.8799999999999999E-3</v>
      </c>
      <c r="F8807" s="775" t="s">
        <v>3155</v>
      </c>
      <c r="G8807" s="775" t="s">
        <v>3156</v>
      </c>
      <c r="H8807" s="775" t="s">
        <v>3157</v>
      </c>
      <c r="I8807" s="775" t="s">
        <v>5297</v>
      </c>
    </row>
    <row r="8808" spans="1:9">
      <c r="A8808" s="775" t="str">
        <f>Table_wabobpsvr_AzureCalc_AzureCalcRateCard[[#This Row],[ServiceName]]&amp;Table_wabobpsvr_AzureCalc_AzureCalcRateCard[[#This Row],[Price_Level]]&amp;Table_wabobpsvr_AzureCalc_AzureCalcRateCard[[#This Row],[Region]]</f>
        <v>Basic Automation MinutesC</v>
      </c>
      <c r="B8808" s="775"/>
      <c r="C8808" s="775" t="s">
        <v>3154</v>
      </c>
      <c r="D8808" s="775" t="s">
        <v>177</v>
      </c>
      <c r="E8808" s="775">
        <v>1.82E-3</v>
      </c>
      <c r="F8808" s="775" t="s">
        <v>3155</v>
      </c>
      <c r="G8808" s="775" t="s">
        <v>3156</v>
      </c>
      <c r="H8808" s="775" t="s">
        <v>3157</v>
      </c>
      <c r="I8808" s="775" t="s">
        <v>5297</v>
      </c>
    </row>
    <row r="8809" spans="1:9">
      <c r="A8809" s="775" t="str">
        <f>Table_wabobpsvr_AzureCalc_AzureCalcRateCard[[#This Row],[ServiceName]]&amp;Table_wabobpsvr_AzureCalc_AzureCalcRateCard[[#This Row],[Price_Level]]&amp;Table_wabobpsvr_AzureCalc_AzureCalcRateCard[[#This Row],[Region]]</f>
        <v>Basic Automation MinutesD</v>
      </c>
      <c r="B8809" s="775"/>
      <c r="C8809" s="775" t="s">
        <v>3154</v>
      </c>
      <c r="D8809" s="775" t="s">
        <v>176</v>
      </c>
      <c r="E8809" s="775">
        <v>1.7600000000000001E-3</v>
      </c>
      <c r="F8809" s="775" t="s">
        <v>3155</v>
      </c>
      <c r="G8809" s="775" t="s">
        <v>3156</v>
      </c>
      <c r="H8809" s="775" t="s">
        <v>3157</v>
      </c>
      <c r="I8809" s="775" t="s">
        <v>5297</v>
      </c>
    </row>
    <row r="8810" spans="1:9">
      <c r="A8810" s="775" t="str">
        <f>Table_wabobpsvr_AzureCalc_AzureCalcRateCard[[#This Row],[ServiceName]]&amp;Table_wabobpsvr_AzureCalc_AzureCalcRateCard[[#This Row],[Price_Level]]&amp;Table_wabobpsvr_AzureCalc_AzureCalcRateCard[[#This Row],[Region]]</f>
        <v>Standard_D6 VM (Non-Windows)MOSP13</v>
      </c>
      <c r="B8810" s="775">
        <v>13</v>
      </c>
      <c r="C8810" s="775" t="s">
        <v>680</v>
      </c>
      <c r="D8810" s="775" t="s">
        <v>606</v>
      </c>
      <c r="E8810" s="775">
        <v>3.004</v>
      </c>
      <c r="F8810" s="775" t="s">
        <v>1134</v>
      </c>
      <c r="G8810" s="775" t="s">
        <v>4235</v>
      </c>
      <c r="H8810" s="775" t="s">
        <v>4235</v>
      </c>
      <c r="I8810" s="775" t="s">
        <v>5298</v>
      </c>
    </row>
    <row r="8811" spans="1:9">
      <c r="A8811" s="775" t="str">
        <f>Table_wabobpsvr_AzureCalc_AzureCalcRateCard[[#This Row],[ServiceName]]&amp;Table_wabobpsvr_AzureCalc_AzureCalcRateCard[[#This Row],[Price_Level]]&amp;Table_wabobpsvr_AzureCalc_AzureCalcRateCard[[#This Row],[Region]]</f>
        <v>Standard_D6 VM (Non-Windows)A13</v>
      </c>
      <c r="B8811" s="775">
        <v>13</v>
      </c>
      <c r="C8811" s="775" t="s">
        <v>680</v>
      </c>
      <c r="D8811" s="775" t="s">
        <v>174</v>
      </c>
      <c r="E8811" s="775">
        <v>2.9138799999999998</v>
      </c>
      <c r="F8811" s="775" t="s">
        <v>1134</v>
      </c>
      <c r="G8811" s="775" t="s">
        <v>4235</v>
      </c>
      <c r="H8811" s="775" t="s">
        <v>4235</v>
      </c>
      <c r="I8811" s="775" t="s">
        <v>5298</v>
      </c>
    </row>
    <row r="8812" spans="1:9">
      <c r="A8812" s="775" t="str">
        <f>Table_wabobpsvr_AzureCalc_AzureCalcRateCard[[#This Row],[ServiceName]]&amp;Table_wabobpsvr_AzureCalc_AzureCalcRateCard[[#This Row],[Price_Level]]&amp;Table_wabobpsvr_AzureCalc_AzureCalcRateCard[[#This Row],[Region]]</f>
        <v>Standard_D6 VM (Non-Windows)B13</v>
      </c>
      <c r="B8812" s="775">
        <v>13</v>
      </c>
      <c r="C8812" s="775" t="s">
        <v>680</v>
      </c>
      <c r="D8812" s="775" t="s">
        <v>175</v>
      </c>
      <c r="E8812" s="775">
        <v>2.82376</v>
      </c>
      <c r="F8812" s="775" t="s">
        <v>1134</v>
      </c>
      <c r="G8812" s="775" t="s">
        <v>4235</v>
      </c>
      <c r="H8812" s="775" t="s">
        <v>4235</v>
      </c>
      <c r="I8812" s="775" t="s">
        <v>5298</v>
      </c>
    </row>
    <row r="8813" spans="1:9">
      <c r="A8813" s="775" t="str">
        <f>Table_wabobpsvr_AzureCalc_AzureCalcRateCard[[#This Row],[ServiceName]]&amp;Table_wabobpsvr_AzureCalc_AzureCalcRateCard[[#This Row],[Price_Level]]&amp;Table_wabobpsvr_AzureCalc_AzureCalcRateCard[[#This Row],[Region]]</f>
        <v>Standard_D6 VM (Non-Windows)C13</v>
      </c>
      <c r="B8813" s="775">
        <v>13</v>
      </c>
      <c r="C8813" s="775" t="s">
        <v>680</v>
      </c>
      <c r="D8813" s="775" t="s">
        <v>177</v>
      </c>
      <c r="E8813" s="775">
        <v>2.7336399999999998</v>
      </c>
      <c r="F8813" s="775" t="s">
        <v>1134</v>
      </c>
      <c r="G8813" s="775" t="s">
        <v>4235</v>
      </c>
      <c r="H8813" s="775" t="s">
        <v>4235</v>
      </c>
      <c r="I8813" s="775" t="s">
        <v>5298</v>
      </c>
    </row>
    <row r="8814" spans="1:9">
      <c r="A8814" s="775" t="str">
        <f>Table_wabobpsvr_AzureCalc_AzureCalcRateCard[[#This Row],[ServiceName]]&amp;Table_wabobpsvr_AzureCalc_AzureCalcRateCard[[#This Row],[Price_Level]]&amp;Table_wabobpsvr_AzureCalc_AzureCalcRateCard[[#This Row],[Region]]</f>
        <v>Standard_D6 VM (Non-Windows)D13</v>
      </c>
      <c r="B8814" s="775">
        <v>13</v>
      </c>
      <c r="C8814" s="775" t="s">
        <v>680</v>
      </c>
      <c r="D8814" s="775" t="s">
        <v>176</v>
      </c>
      <c r="E8814" s="775">
        <v>2.6435200000000001</v>
      </c>
      <c r="F8814" s="775" t="s">
        <v>1134</v>
      </c>
      <c r="G8814" s="775" t="s">
        <v>4235</v>
      </c>
      <c r="H8814" s="775" t="s">
        <v>4235</v>
      </c>
      <c r="I8814" s="775" t="s">
        <v>5298</v>
      </c>
    </row>
    <row r="8815" spans="1:9">
      <c r="A8815" s="775" t="str">
        <f>Table_wabobpsvr_AzureCalc_AzureCalcRateCard[[#This Row],[ServiceName]]&amp;Table_wabobpsvr_AzureCalc_AzureCalcRateCard[[#This Row],[Price_Level]]&amp;Table_wabobpsvr_AzureCalc_AzureCalcRateCard[[#This Row],[Region]]</f>
        <v>Standard_D6 VM (Non-Windows)MOSP7</v>
      </c>
      <c r="B8815" s="775">
        <v>7</v>
      </c>
      <c r="C8815" s="775" t="s">
        <v>680</v>
      </c>
      <c r="D8815" s="775" t="s">
        <v>606</v>
      </c>
      <c r="E8815" s="775">
        <v>2.4350000000000001</v>
      </c>
      <c r="F8815" s="775" t="s">
        <v>1134</v>
      </c>
      <c r="G8815" s="775" t="s">
        <v>4235</v>
      </c>
      <c r="H8815" s="775" t="s">
        <v>4235</v>
      </c>
      <c r="I8815" s="775" t="s">
        <v>5299</v>
      </c>
    </row>
    <row r="8816" spans="1:9">
      <c r="A8816" s="775" t="str">
        <f>Table_wabobpsvr_AzureCalc_AzureCalcRateCard[[#This Row],[ServiceName]]&amp;Table_wabobpsvr_AzureCalc_AzureCalcRateCard[[#This Row],[Price_Level]]&amp;Table_wabobpsvr_AzureCalc_AzureCalcRateCard[[#This Row],[Region]]</f>
        <v>Standard_D6 VM (Non-Windows)A7</v>
      </c>
      <c r="B8816" s="775">
        <v>7</v>
      </c>
      <c r="C8816" s="775" t="s">
        <v>680</v>
      </c>
      <c r="D8816" s="775" t="s">
        <v>174</v>
      </c>
      <c r="E8816" s="775">
        <v>2.3619500000000002</v>
      </c>
      <c r="F8816" s="775" t="s">
        <v>1134</v>
      </c>
      <c r="G8816" s="775" t="s">
        <v>4235</v>
      </c>
      <c r="H8816" s="775" t="s">
        <v>4235</v>
      </c>
      <c r="I8816" s="775" t="s">
        <v>5299</v>
      </c>
    </row>
    <row r="8817" spans="1:9">
      <c r="A8817" s="775" t="str">
        <f>Table_wabobpsvr_AzureCalc_AzureCalcRateCard[[#This Row],[ServiceName]]&amp;Table_wabobpsvr_AzureCalc_AzureCalcRateCard[[#This Row],[Price_Level]]&amp;Table_wabobpsvr_AzureCalc_AzureCalcRateCard[[#This Row],[Region]]</f>
        <v>Standard_D6 VM (Non-Windows)B7</v>
      </c>
      <c r="B8817" s="775">
        <v>7</v>
      </c>
      <c r="C8817" s="775" t="s">
        <v>680</v>
      </c>
      <c r="D8817" s="775" t="s">
        <v>175</v>
      </c>
      <c r="E8817" s="775">
        <v>2.2888999999999999</v>
      </c>
      <c r="F8817" s="775" t="s">
        <v>1134</v>
      </c>
      <c r="G8817" s="775" t="s">
        <v>4235</v>
      </c>
      <c r="H8817" s="775" t="s">
        <v>4235</v>
      </c>
      <c r="I8817" s="775" t="s">
        <v>5299</v>
      </c>
    </row>
    <row r="8818" spans="1:9">
      <c r="A8818" s="775" t="str">
        <f>Table_wabobpsvr_AzureCalc_AzureCalcRateCard[[#This Row],[ServiceName]]&amp;Table_wabobpsvr_AzureCalc_AzureCalcRateCard[[#This Row],[Price_Level]]&amp;Table_wabobpsvr_AzureCalc_AzureCalcRateCard[[#This Row],[Region]]</f>
        <v>Standard_D6 VM (Non-Windows)C7</v>
      </c>
      <c r="B8818" s="775">
        <v>7</v>
      </c>
      <c r="C8818" s="775" t="s">
        <v>680</v>
      </c>
      <c r="D8818" s="775" t="s">
        <v>177</v>
      </c>
      <c r="E8818" s="775">
        <v>2.2158500000000001</v>
      </c>
      <c r="F8818" s="775" t="s">
        <v>1134</v>
      </c>
      <c r="G8818" s="775" t="s">
        <v>4235</v>
      </c>
      <c r="H8818" s="775" t="s">
        <v>4235</v>
      </c>
      <c r="I8818" s="775" t="s">
        <v>5299</v>
      </c>
    </row>
    <row r="8819" spans="1:9">
      <c r="A8819" s="775" t="str">
        <f>Table_wabobpsvr_AzureCalc_AzureCalcRateCard[[#This Row],[ServiceName]]&amp;Table_wabobpsvr_AzureCalc_AzureCalcRateCard[[#This Row],[Price_Level]]&amp;Table_wabobpsvr_AzureCalc_AzureCalcRateCard[[#This Row],[Region]]</f>
        <v>Standard_D6 VM (Non-Windows)D7</v>
      </c>
      <c r="B8819" s="775">
        <v>7</v>
      </c>
      <c r="C8819" s="775" t="s">
        <v>680</v>
      </c>
      <c r="D8819" s="775" t="s">
        <v>176</v>
      </c>
      <c r="E8819" s="775">
        <v>2.1427999999999998</v>
      </c>
      <c r="F8819" s="775" t="s">
        <v>1134</v>
      </c>
      <c r="G8819" s="775" t="s">
        <v>4235</v>
      </c>
      <c r="H8819" s="775" t="s">
        <v>4235</v>
      </c>
      <c r="I8819" s="775" t="s">
        <v>5299</v>
      </c>
    </row>
    <row r="8820" spans="1:9">
      <c r="A8820" s="775" t="str">
        <f>Table_wabobpsvr_AzureCalc_AzureCalcRateCard[[#This Row],[ServiceName]]&amp;Table_wabobpsvr_AzureCalc_AzureCalcRateCard[[#This Row],[Price_Level]]&amp;Table_wabobpsvr_AzureCalc_AzureCalcRateCard[[#This Row],[Region]]</f>
        <v>Standard_D6 VM (Non-Windows)MOSP8</v>
      </c>
      <c r="B8820" s="775">
        <v>8</v>
      </c>
      <c r="C8820" s="775" t="s">
        <v>680</v>
      </c>
      <c r="D8820" s="775" t="s">
        <v>606</v>
      </c>
      <c r="E8820" s="775">
        <v>2.9729999999999999</v>
      </c>
      <c r="F8820" s="775" t="s">
        <v>1134</v>
      </c>
      <c r="G8820" s="775" t="s">
        <v>4235</v>
      </c>
      <c r="H8820" s="775" t="s">
        <v>4235</v>
      </c>
      <c r="I8820" s="775" t="s">
        <v>5300</v>
      </c>
    </row>
    <row r="8821" spans="1:9">
      <c r="A8821" s="775" t="str">
        <f>Table_wabobpsvr_AzureCalc_AzureCalcRateCard[[#This Row],[ServiceName]]&amp;Table_wabobpsvr_AzureCalc_AzureCalcRateCard[[#This Row],[Price_Level]]&amp;Table_wabobpsvr_AzureCalc_AzureCalcRateCard[[#This Row],[Region]]</f>
        <v>Standard_D6 VM (Non-Windows)A8</v>
      </c>
      <c r="B8821" s="775">
        <v>8</v>
      </c>
      <c r="C8821" s="775" t="s">
        <v>680</v>
      </c>
      <c r="D8821" s="775" t="s">
        <v>174</v>
      </c>
      <c r="E8821" s="775">
        <v>2.88381</v>
      </c>
      <c r="F8821" s="775" t="s">
        <v>1134</v>
      </c>
      <c r="G8821" s="775" t="s">
        <v>4235</v>
      </c>
      <c r="H8821" s="775" t="s">
        <v>4235</v>
      </c>
      <c r="I8821" s="775" t="s">
        <v>5300</v>
      </c>
    </row>
    <row r="8822" spans="1:9">
      <c r="A8822" s="775" t="str">
        <f>Table_wabobpsvr_AzureCalc_AzureCalcRateCard[[#This Row],[ServiceName]]&amp;Table_wabobpsvr_AzureCalc_AzureCalcRateCard[[#This Row],[Price_Level]]&amp;Table_wabobpsvr_AzureCalc_AzureCalcRateCard[[#This Row],[Region]]</f>
        <v>Standard_D6 VM (Non-Windows)B8</v>
      </c>
      <c r="B8822" s="775">
        <v>8</v>
      </c>
      <c r="C8822" s="775" t="s">
        <v>680</v>
      </c>
      <c r="D8822" s="775" t="s">
        <v>175</v>
      </c>
      <c r="E8822" s="775">
        <v>2.7946200000000001</v>
      </c>
      <c r="F8822" s="775" t="s">
        <v>1134</v>
      </c>
      <c r="G8822" s="775" t="s">
        <v>4235</v>
      </c>
      <c r="H8822" s="775" t="s">
        <v>4235</v>
      </c>
      <c r="I8822" s="775" t="s">
        <v>5300</v>
      </c>
    </row>
    <row r="8823" spans="1:9">
      <c r="A8823" s="775" t="str">
        <f>Table_wabobpsvr_AzureCalc_AzureCalcRateCard[[#This Row],[ServiceName]]&amp;Table_wabobpsvr_AzureCalc_AzureCalcRateCard[[#This Row],[Price_Level]]&amp;Table_wabobpsvr_AzureCalc_AzureCalcRateCard[[#This Row],[Region]]</f>
        <v>Standard_D6 VM (Non-Windows)C8</v>
      </c>
      <c r="B8823" s="775">
        <v>8</v>
      </c>
      <c r="C8823" s="775" t="s">
        <v>680</v>
      </c>
      <c r="D8823" s="775" t="s">
        <v>177</v>
      </c>
      <c r="E8823" s="775">
        <v>2.7054299999999998</v>
      </c>
      <c r="F8823" s="775" t="s">
        <v>1134</v>
      </c>
      <c r="G8823" s="775" t="s">
        <v>4235</v>
      </c>
      <c r="H8823" s="775" t="s">
        <v>4235</v>
      </c>
      <c r="I8823" s="775" t="s">
        <v>5300</v>
      </c>
    </row>
    <row r="8824" spans="1:9">
      <c r="A8824" s="775" t="str">
        <f>Table_wabobpsvr_AzureCalc_AzureCalcRateCard[[#This Row],[ServiceName]]&amp;Table_wabobpsvr_AzureCalc_AzureCalcRateCard[[#This Row],[Price_Level]]&amp;Table_wabobpsvr_AzureCalc_AzureCalcRateCard[[#This Row],[Region]]</f>
        <v>Standard_D6 VM (Non-Windows)D8</v>
      </c>
      <c r="B8824" s="775">
        <v>8</v>
      </c>
      <c r="C8824" s="775" t="s">
        <v>680</v>
      </c>
      <c r="D8824" s="775" t="s">
        <v>176</v>
      </c>
      <c r="E8824" s="775">
        <v>2.6162399999999999</v>
      </c>
      <c r="F8824" s="775" t="s">
        <v>1134</v>
      </c>
      <c r="G8824" s="775" t="s">
        <v>4235</v>
      </c>
      <c r="H8824" s="775" t="s">
        <v>4235</v>
      </c>
      <c r="I8824" s="775" t="s">
        <v>5300</v>
      </c>
    </row>
    <row r="8825" spans="1:9">
      <c r="A8825" s="775" t="str">
        <f>Table_wabobpsvr_AzureCalc_AzureCalcRateCard[[#This Row],[ServiceName]]&amp;Table_wabobpsvr_AzureCalc_AzureCalcRateCard[[#This Row],[Price_Level]]&amp;Table_wabobpsvr_AzureCalc_AzureCalcRateCard[[#This Row],[Region]]</f>
        <v>Standard_D6 VM (Non-Windows)MOSP11</v>
      </c>
      <c r="B8825" s="775">
        <v>11</v>
      </c>
      <c r="C8825" s="775" t="s">
        <v>680</v>
      </c>
      <c r="D8825" s="775" t="s">
        <v>606</v>
      </c>
      <c r="E8825" s="775">
        <v>3.6680000000000001</v>
      </c>
      <c r="F8825" s="775" t="s">
        <v>1134</v>
      </c>
      <c r="G8825" s="775" t="s">
        <v>4235</v>
      </c>
      <c r="H8825" s="775" t="s">
        <v>4235</v>
      </c>
      <c r="I8825" s="775" t="s">
        <v>5301</v>
      </c>
    </row>
    <row r="8826" spans="1:9">
      <c r="A8826" s="775" t="str">
        <f>Table_wabobpsvr_AzureCalc_AzureCalcRateCard[[#This Row],[ServiceName]]&amp;Table_wabobpsvr_AzureCalc_AzureCalcRateCard[[#This Row],[Price_Level]]&amp;Table_wabobpsvr_AzureCalc_AzureCalcRateCard[[#This Row],[Region]]</f>
        <v>Standard_D6 VM (Non-Windows)A11</v>
      </c>
      <c r="B8826" s="775">
        <v>11</v>
      </c>
      <c r="C8826" s="775" t="s">
        <v>680</v>
      </c>
      <c r="D8826" s="775" t="s">
        <v>174</v>
      </c>
      <c r="E8826" s="775">
        <v>3.55796</v>
      </c>
      <c r="F8826" s="775" t="s">
        <v>1134</v>
      </c>
      <c r="G8826" s="775" t="s">
        <v>4235</v>
      </c>
      <c r="H8826" s="775" t="s">
        <v>4235</v>
      </c>
      <c r="I8826" s="775" t="s">
        <v>5301</v>
      </c>
    </row>
    <row r="8827" spans="1:9">
      <c r="A8827" s="775" t="str">
        <f>Table_wabobpsvr_AzureCalc_AzureCalcRateCard[[#This Row],[ServiceName]]&amp;Table_wabobpsvr_AzureCalc_AzureCalcRateCard[[#This Row],[Price_Level]]&amp;Table_wabobpsvr_AzureCalc_AzureCalcRateCard[[#This Row],[Region]]</f>
        <v>Standard_D6 VM (Non-Windows)B11</v>
      </c>
      <c r="B8827" s="775">
        <v>11</v>
      </c>
      <c r="C8827" s="775" t="s">
        <v>680</v>
      </c>
      <c r="D8827" s="775" t="s">
        <v>175</v>
      </c>
      <c r="E8827" s="775">
        <v>3.4479199999999999</v>
      </c>
      <c r="F8827" s="775" t="s">
        <v>1134</v>
      </c>
      <c r="G8827" s="775" t="s">
        <v>4235</v>
      </c>
      <c r="H8827" s="775" t="s">
        <v>4235</v>
      </c>
      <c r="I8827" s="775" t="s">
        <v>5301</v>
      </c>
    </row>
    <row r="8828" spans="1:9">
      <c r="A8828" s="775" t="str">
        <f>Table_wabobpsvr_AzureCalc_AzureCalcRateCard[[#This Row],[ServiceName]]&amp;Table_wabobpsvr_AzureCalc_AzureCalcRateCard[[#This Row],[Price_Level]]&amp;Table_wabobpsvr_AzureCalc_AzureCalcRateCard[[#This Row],[Region]]</f>
        <v>Standard_D6 VM (Non-Windows)C11</v>
      </c>
      <c r="B8828" s="775">
        <v>11</v>
      </c>
      <c r="C8828" s="775" t="s">
        <v>680</v>
      </c>
      <c r="D8828" s="775" t="s">
        <v>177</v>
      </c>
      <c r="E8828" s="775">
        <v>3.3378800000000002</v>
      </c>
      <c r="F8828" s="775" t="s">
        <v>1134</v>
      </c>
      <c r="G8828" s="775" t="s">
        <v>4235</v>
      </c>
      <c r="H8828" s="775" t="s">
        <v>4235</v>
      </c>
      <c r="I8828" s="775" t="s">
        <v>5301</v>
      </c>
    </row>
    <row r="8829" spans="1:9">
      <c r="A8829" s="775" t="str">
        <f>Table_wabobpsvr_AzureCalc_AzureCalcRateCard[[#This Row],[ServiceName]]&amp;Table_wabobpsvr_AzureCalc_AzureCalcRateCard[[#This Row],[Price_Level]]&amp;Table_wabobpsvr_AzureCalc_AzureCalcRateCard[[#This Row],[Region]]</f>
        <v>Standard_D6 VM (Non-Windows)D11</v>
      </c>
      <c r="B8829" s="775">
        <v>11</v>
      </c>
      <c r="C8829" s="775" t="s">
        <v>680</v>
      </c>
      <c r="D8829" s="775" t="s">
        <v>176</v>
      </c>
      <c r="E8829" s="775">
        <v>3.22784</v>
      </c>
      <c r="F8829" s="775" t="s">
        <v>1134</v>
      </c>
      <c r="G8829" s="775" t="s">
        <v>4235</v>
      </c>
      <c r="H8829" s="775" t="s">
        <v>4235</v>
      </c>
      <c r="I8829" s="775" t="s">
        <v>5301</v>
      </c>
    </row>
    <row r="8830" spans="1:9">
      <c r="A8830" s="775" t="str">
        <f>Table_wabobpsvr_AzureCalc_AzureCalcRateCard[[#This Row],[ServiceName]]&amp;Table_wabobpsvr_AzureCalc_AzureCalcRateCard[[#This Row],[Price_Level]]&amp;Table_wabobpsvr_AzureCalc_AzureCalcRateCard[[#This Row],[Region]]</f>
        <v>Standard_D6 VM (Non-Windows)MOSP12</v>
      </c>
      <c r="B8830" s="775">
        <v>12</v>
      </c>
      <c r="C8830" s="775" t="s">
        <v>680</v>
      </c>
      <c r="D8830" s="775" t="s">
        <v>606</v>
      </c>
      <c r="E8830" s="775">
        <v>3.194</v>
      </c>
      <c r="F8830" s="775" t="s">
        <v>1134</v>
      </c>
      <c r="G8830" s="775" t="s">
        <v>4235</v>
      </c>
      <c r="H8830" s="775" t="s">
        <v>4235</v>
      </c>
      <c r="I8830" s="775" t="s">
        <v>5302</v>
      </c>
    </row>
    <row r="8831" spans="1:9">
      <c r="A8831" s="775" t="str">
        <f>Table_wabobpsvr_AzureCalc_AzureCalcRateCard[[#This Row],[ServiceName]]&amp;Table_wabobpsvr_AzureCalc_AzureCalcRateCard[[#This Row],[Price_Level]]&amp;Table_wabobpsvr_AzureCalc_AzureCalcRateCard[[#This Row],[Region]]</f>
        <v>Standard_D6 VM (Non-Windows)A12</v>
      </c>
      <c r="B8831" s="775">
        <v>12</v>
      </c>
      <c r="C8831" s="775" t="s">
        <v>680</v>
      </c>
      <c r="D8831" s="775" t="s">
        <v>174</v>
      </c>
      <c r="E8831" s="775">
        <v>3.0981800000000002</v>
      </c>
      <c r="F8831" s="775" t="s">
        <v>1134</v>
      </c>
      <c r="G8831" s="775" t="s">
        <v>4235</v>
      </c>
      <c r="H8831" s="775" t="s">
        <v>4235</v>
      </c>
      <c r="I8831" s="775" t="s">
        <v>5302</v>
      </c>
    </row>
    <row r="8832" spans="1:9">
      <c r="A8832" s="775" t="str">
        <f>Table_wabobpsvr_AzureCalc_AzureCalcRateCard[[#This Row],[ServiceName]]&amp;Table_wabobpsvr_AzureCalc_AzureCalcRateCard[[#This Row],[Price_Level]]&amp;Table_wabobpsvr_AzureCalc_AzureCalcRateCard[[#This Row],[Region]]</f>
        <v>Standard_D6 VM (Non-Windows)B12</v>
      </c>
      <c r="B8832" s="775">
        <v>12</v>
      </c>
      <c r="C8832" s="775" t="s">
        <v>680</v>
      </c>
      <c r="D8832" s="775" t="s">
        <v>175</v>
      </c>
      <c r="E8832" s="775">
        <v>3.0023599999999999</v>
      </c>
      <c r="F8832" s="775" t="s">
        <v>1134</v>
      </c>
      <c r="G8832" s="775" t="s">
        <v>4235</v>
      </c>
      <c r="H8832" s="775" t="s">
        <v>4235</v>
      </c>
      <c r="I8832" s="775" t="s">
        <v>5302</v>
      </c>
    </row>
    <row r="8833" spans="1:9">
      <c r="A8833" s="775" t="str">
        <f>Table_wabobpsvr_AzureCalc_AzureCalcRateCard[[#This Row],[ServiceName]]&amp;Table_wabobpsvr_AzureCalc_AzureCalcRateCard[[#This Row],[Price_Level]]&amp;Table_wabobpsvr_AzureCalc_AzureCalcRateCard[[#This Row],[Region]]</f>
        <v>Standard_D6 VM (Non-Windows)C12</v>
      </c>
      <c r="B8833" s="775">
        <v>12</v>
      </c>
      <c r="C8833" s="775" t="s">
        <v>680</v>
      </c>
      <c r="D8833" s="775" t="s">
        <v>177</v>
      </c>
      <c r="E8833" s="775">
        <v>2.9065400000000001</v>
      </c>
      <c r="F8833" s="775" t="s">
        <v>1134</v>
      </c>
      <c r="G8833" s="775" t="s">
        <v>4235</v>
      </c>
      <c r="H8833" s="775" t="s">
        <v>4235</v>
      </c>
      <c r="I8833" s="775" t="s">
        <v>5302</v>
      </c>
    </row>
    <row r="8834" spans="1:9">
      <c r="A8834" s="775" t="str">
        <f>Table_wabobpsvr_AzureCalc_AzureCalcRateCard[[#This Row],[ServiceName]]&amp;Table_wabobpsvr_AzureCalc_AzureCalcRateCard[[#This Row],[Price_Level]]&amp;Table_wabobpsvr_AzureCalc_AzureCalcRateCard[[#This Row],[Region]]</f>
        <v>Standard_D6 VM (Non-Windows)D12</v>
      </c>
      <c r="B8834" s="775">
        <v>12</v>
      </c>
      <c r="C8834" s="775" t="s">
        <v>680</v>
      </c>
      <c r="D8834" s="775" t="s">
        <v>176</v>
      </c>
      <c r="E8834" s="775">
        <v>2.8107199999999999</v>
      </c>
      <c r="F8834" s="775" t="s">
        <v>1134</v>
      </c>
      <c r="G8834" s="775" t="s">
        <v>4235</v>
      </c>
      <c r="H8834" s="775" t="s">
        <v>4235</v>
      </c>
      <c r="I8834" s="775" t="s">
        <v>5302</v>
      </c>
    </row>
    <row r="8835" spans="1:9">
      <c r="A8835" s="775" t="str">
        <f>Table_wabobpsvr_AzureCalc_AzureCalcRateCard[[#This Row],[ServiceName]]&amp;Table_wabobpsvr_AzureCalc_AzureCalcRateCard[[#This Row],[Price_Level]]&amp;Table_wabobpsvr_AzureCalc_AzureCalcRateCard[[#This Row],[Region]]</f>
        <v>Standard_D6 VM (Non-Windows)MOSP3</v>
      </c>
      <c r="B8835" s="775">
        <v>3</v>
      </c>
      <c r="C8835" s="775" t="s">
        <v>680</v>
      </c>
      <c r="D8835" s="775" t="s">
        <v>606</v>
      </c>
      <c r="E8835" s="775">
        <v>2.4350000000000001</v>
      </c>
      <c r="F8835" s="775" t="s">
        <v>1134</v>
      </c>
      <c r="G8835" s="775" t="s">
        <v>4235</v>
      </c>
      <c r="H8835" s="775" t="s">
        <v>4235</v>
      </c>
      <c r="I8835" s="775" t="s">
        <v>5303</v>
      </c>
    </row>
    <row r="8836" spans="1:9">
      <c r="A8836" s="775" t="str">
        <f>Table_wabobpsvr_AzureCalc_AzureCalcRateCard[[#This Row],[ServiceName]]&amp;Table_wabobpsvr_AzureCalc_AzureCalcRateCard[[#This Row],[Price_Level]]&amp;Table_wabobpsvr_AzureCalc_AzureCalcRateCard[[#This Row],[Region]]</f>
        <v>Standard_D6 VM (Non-Windows)A3</v>
      </c>
      <c r="B8836" s="775">
        <v>3</v>
      </c>
      <c r="C8836" s="775" t="s">
        <v>680</v>
      </c>
      <c r="D8836" s="775" t="s">
        <v>174</v>
      </c>
      <c r="E8836" s="775">
        <v>2.3619500000000002</v>
      </c>
      <c r="F8836" s="775" t="s">
        <v>1134</v>
      </c>
      <c r="G8836" s="775" t="s">
        <v>4235</v>
      </c>
      <c r="H8836" s="775" t="s">
        <v>4235</v>
      </c>
      <c r="I8836" s="775" t="s">
        <v>5303</v>
      </c>
    </row>
    <row r="8837" spans="1:9">
      <c r="A8837" s="775" t="str">
        <f>Table_wabobpsvr_AzureCalc_AzureCalcRateCard[[#This Row],[ServiceName]]&amp;Table_wabobpsvr_AzureCalc_AzureCalcRateCard[[#This Row],[Price_Level]]&amp;Table_wabobpsvr_AzureCalc_AzureCalcRateCard[[#This Row],[Region]]</f>
        <v>Standard_D6 VM (Non-Windows)B3</v>
      </c>
      <c r="B8837" s="775">
        <v>3</v>
      </c>
      <c r="C8837" s="775" t="s">
        <v>680</v>
      </c>
      <c r="D8837" s="775" t="s">
        <v>175</v>
      </c>
      <c r="E8837" s="775">
        <v>2.2888999999999999</v>
      </c>
      <c r="F8837" s="775" t="s">
        <v>1134</v>
      </c>
      <c r="G8837" s="775" t="s">
        <v>4235</v>
      </c>
      <c r="H8837" s="775" t="s">
        <v>4235</v>
      </c>
      <c r="I8837" s="775" t="s">
        <v>5303</v>
      </c>
    </row>
    <row r="8838" spans="1:9">
      <c r="A8838" s="775" t="str">
        <f>Table_wabobpsvr_AzureCalc_AzureCalcRateCard[[#This Row],[ServiceName]]&amp;Table_wabobpsvr_AzureCalc_AzureCalcRateCard[[#This Row],[Price_Level]]&amp;Table_wabobpsvr_AzureCalc_AzureCalcRateCard[[#This Row],[Region]]</f>
        <v>Standard_D6 VM (Non-Windows)C3</v>
      </c>
      <c r="B8838" s="775">
        <v>3</v>
      </c>
      <c r="C8838" s="775" t="s">
        <v>680</v>
      </c>
      <c r="D8838" s="775" t="s">
        <v>177</v>
      </c>
      <c r="E8838" s="775">
        <v>2.2158500000000001</v>
      </c>
      <c r="F8838" s="775" t="s">
        <v>1134</v>
      </c>
      <c r="G8838" s="775" t="s">
        <v>4235</v>
      </c>
      <c r="H8838" s="775" t="s">
        <v>4235</v>
      </c>
      <c r="I8838" s="775" t="s">
        <v>5303</v>
      </c>
    </row>
    <row r="8839" spans="1:9">
      <c r="A8839" s="775" t="str">
        <f>Table_wabobpsvr_AzureCalc_AzureCalcRateCard[[#This Row],[ServiceName]]&amp;Table_wabobpsvr_AzureCalc_AzureCalcRateCard[[#This Row],[Price_Level]]&amp;Table_wabobpsvr_AzureCalc_AzureCalcRateCard[[#This Row],[Region]]</f>
        <v>Standard_D6 VM (Non-Windows)D3</v>
      </c>
      <c r="B8839" s="775">
        <v>3</v>
      </c>
      <c r="C8839" s="775" t="s">
        <v>680</v>
      </c>
      <c r="D8839" s="775" t="s">
        <v>176</v>
      </c>
      <c r="E8839" s="775">
        <v>2.1427999999999998</v>
      </c>
      <c r="F8839" s="775" t="s">
        <v>1134</v>
      </c>
      <c r="G8839" s="775" t="s">
        <v>4235</v>
      </c>
      <c r="H8839" s="775" t="s">
        <v>4235</v>
      </c>
      <c r="I8839" s="775" t="s">
        <v>5303</v>
      </c>
    </row>
    <row r="8840" spans="1:9">
      <c r="A8840" s="775" t="str">
        <f>Table_wabobpsvr_AzureCalc_AzureCalcRateCard[[#This Row],[ServiceName]]&amp;Table_wabobpsvr_AzureCalc_AzureCalcRateCard[[#This Row],[Price_Level]]&amp;Table_wabobpsvr_AzureCalc_AzureCalcRateCard[[#This Row],[Region]]</f>
        <v>Standard_D6 VM (Non-Windows)MOSP6</v>
      </c>
      <c r="B8840" s="775">
        <v>6</v>
      </c>
      <c r="C8840" s="775" t="s">
        <v>680</v>
      </c>
      <c r="D8840" s="775" t="s">
        <v>606</v>
      </c>
      <c r="E8840" s="775">
        <v>2.4350000000000001</v>
      </c>
      <c r="F8840" s="775" t="s">
        <v>1134</v>
      </c>
      <c r="G8840" s="775" t="s">
        <v>4235</v>
      </c>
      <c r="H8840" s="775" t="s">
        <v>4235</v>
      </c>
      <c r="I8840" s="775" t="s">
        <v>5304</v>
      </c>
    </row>
    <row r="8841" spans="1:9">
      <c r="A8841" s="775" t="str">
        <f>Table_wabobpsvr_AzureCalc_AzureCalcRateCard[[#This Row],[ServiceName]]&amp;Table_wabobpsvr_AzureCalc_AzureCalcRateCard[[#This Row],[Price_Level]]&amp;Table_wabobpsvr_AzureCalc_AzureCalcRateCard[[#This Row],[Region]]</f>
        <v>Standard_D6 VM (Non-Windows)A6</v>
      </c>
      <c r="B8841" s="775">
        <v>6</v>
      </c>
      <c r="C8841" s="775" t="s">
        <v>680</v>
      </c>
      <c r="D8841" s="775" t="s">
        <v>174</v>
      </c>
      <c r="E8841" s="775">
        <v>2.3619500000000002</v>
      </c>
      <c r="F8841" s="775" t="s">
        <v>1134</v>
      </c>
      <c r="G8841" s="775" t="s">
        <v>4235</v>
      </c>
      <c r="H8841" s="775" t="s">
        <v>4235</v>
      </c>
      <c r="I8841" s="775" t="s">
        <v>5304</v>
      </c>
    </row>
    <row r="8842" spans="1:9">
      <c r="A8842" s="775" t="str">
        <f>Table_wabobpsvr_AzureCalc_AzureCalcRateCard[[#This Row],[ServiceName]]&amp;Table_wabobpsvr_AzureCalc_AzureCalcRateCard[[#This Row],[Price_Level]]&amp;Table_wabobpsvr_AzureCalc_AzureCalcRateCard[[#This Row],[Region]]</f>
        <v>Standard_D6 VM (Non-Windows)B6</v>
      </c>
      <c r="B8842" s="775">
        <v>6</v>
      </c>
      <c r="C8842" s="775" t="s">
        <v>680</v>
      </c>
      <c r="D8842" s="775" t="s">
        <v>175</v>
      </c>
      <c r="E8842" s="775">
        <v>2.2888999999999999</v>
      </c>
      <c r="F8842" s="775" t="s">
        <v>1134</v>
      </c>
      <c r="G8842" s="775" t="s">
        <v>4235</v>
      </c>
      <c r="H8842" s="775" t="s">
        <v>4235</v>
      </c>
      <c r="I8842" s="775" t="s">
        <v>5304</v>
      </c>
    </row>
    <row r="8843" spans="1:9">
      <c r="A8843" s="775" t="str">
        <f>Table_wabobpsvr_AzureCalc_AzureCalcRateCard[[#This Row],[ServiceName]]&amp;Table_wabobpsvr_AzureCalc_AzureCalcRateCard[[#This Row],[Price_Level]]&amp;Table_wabobpsvr_AzureCalc_AzureCalcRateCard[[#This Row],[Region]]</f>
        <v>Standard_D6 VM (Non-Windows)C6</v>
      </c>
      <c r="B8843" s="775">
        <v>6</v>
      </c>
      <c r="C8843" s="775" t="s">
        <v>680</v>
      </c>
      <c r="D8843" s="775" t="s">
        <v>177</v>
      </c>
      <c r="E8843" s="775">
        <v>2.2158500000000001</v>
      </c>
      <c r="F8843" s="775" t="s">
        <v>1134</v>
      </c>
      <c r="G8843" s="775" t="s">
        <v>4235</v>
      </c>
      <c r="H8843" s="775" t="s">
        <v>4235</v>
      </c>
      <c r="I8843" s="775" t="s">
        <v>5304</v>
      </c>
    </row>
    <row r="8844" spans="1:9">
      <c r="A8844" s="775" t="str">
        <f>Table_wabobpsvr_AzureCalc_AzureCalcRateCard[[#This Row],[ServiceName]]&amp;Table_wabobpsvr_AzureCalc_AzureCalcRateCard[[#This Row],[Price_Level]]&amp;Table_wabobpsvr_AzureCalc_AzureCalcRateCard[[#This Row],[Region]]</f>
        <v>Standard_D6 VM (Non-Windows)D6</v>
      </c>
      <c r="B8844" s="775">
        <v>6</v>
      </c>
      <c r="C8844" s="775" t="s">
        <v>680</v>
      </c>
      <c r="D8844" s="775" t="s">
        <v>176</v>
      </c>
      <c r="E8844" s="775">
        <v>2.1427999999999998</v>
      </c>
      <c r="F8844" s="775" t="s">
        <v>1134</v>
      </c>
      <c r="G8844" s="775" t="s">
        <v>4235</v>
      </c>
      <c r="H8844" s="775" t="s">
        <v>4235</v>
      </c>
      <c r="I8844" s="775" t="s">
        <v>5304</v>
      </c>
    </row>
    <row r="8845" spans="1:9">
      <c r="A8845" s="775" t="str">
        <f>Table_wabobpsvr_AzureCalc_AzureCalcRateCard[[#This Row],[ServiceName]]&amp;Table_wabobpsvr_AzureCalc_AzureCalcRateCard[[#This Row],[Price_Level]]&amp;Table_wabobpsvr_AzureCalc_AzureCalcRateCard[[#This Row],[Region]]</f>
        <v>Standard_D6 VM (Non-Windows)MOSP2</v>
      </c>
      <c r="B8845" s="775">
        <v>2</v>
      </c>
      <c r="C8845" s="775" t="s">
        <v>680</v>
      </c>
      <c r="D8845" s="775" t="s">
        <v>606</v>
      </c>
      <c r="E8845" s="775">
        <v>2.1960000000000002</v>
      </c>
      <c r="F8845" s="775" t="s">
        <v>1134</v>
      </c>
      <c r="G8845" s="775" t="s">
        <v>4235</v>
      </c>
      <c r="H8845" s="775" t="s">
        <v>4235</v>
      </c>
      <c r="I8845" s="775" t="s">
        <v>5305</v>
      </c>
    </row>
    <row r="8846" spans="1:9">
      <c r="A8846" s="775" t="str">
        <f>Table_wabobpsvr_AzureCalc_AzureCalcRateCard[[#This Row],[ServiceName]]&amp;Table_wabobpsvr_AzureCalc_AzureCalcRateCard[[#This Row],[Price_Level]]&amp;Table_wabobpsvr_AzureCalc_AzureCalcRateCard[[#This Row],[Region]]</f>
        <v>Standard_D6 VM (Non-Windows)A2</v>
      </c>
      <c r="B8846" s="775">
        <v>2</v>
      </c>
      <c r="C8846" s="775" t="s">
        <v>680</v>
      </c>
      <c r="D8846" s="775" t="s">
        <v>174</v>
      </c>
      <c r="E8846" s="775">
        <v>2.1301199999999998</v>
      </c>
      <c r="F8846" s="775" t="s">
        <v>1134</v>
      </c>
      <c r="G8846" s="775" t="s">
        <v>4235</v>
      </c>
      <c r="H8846" s="775" t="s">
        <v>4235</v>
      </c>
      <c r="I8846" s="775" t="s">
        <v>5305</v>
      </c>
    </row>
    <row r="8847" spans="1:9">
      <c r="A8847" s="775" t="str">
        <f>Table_wabobpsvr_AzureCalc_AzureCalcRateCard[[#This Row],[ServiceName]]&amp;Table_wabobpsvr_AzureCalc_AzureCalcRateCard[[#This Row],[Price_Level]]&amp;Table_wabobpsvr_AzureCalc_AzureCalcRateCard[[#This Row],[Region]]</f>
        <v>Standard_D6 VM (Non-Windows)B2</v>
      </c>
      <c r="B8847" s="775">
        <v>2</v>
      </c>
      <c r="C8847" s="775" t="s">
        <v>680</v>
      </c>
      <c r="D8847" s="775" t="s">
        <v>175</v>
      </c>
      <c r="E8847" s="775">
        <v>2.0642399999999999</v>
      </c>
      <c r="F8847" s="775" t="s">
        <v>1134</v>
      </c>
      <c r="G8847" s="775" t="s">
        <v>4235</v>
      </c>
      <c r="H8847" s="775" t="s">
        <v>4235</v>
      </c>
      <c r="I8847" s="775" t="s">
        <v>5305</v>
      </c>
    </row>
    <row r="8848" spans="1:9">
      <c r="A8848" s="775" t="str">
        <f>Table_wabobpsvr_AzureCalc_AzureCalcRateCard[[#This Row],[ServiceName]]&amp;Table_wabobpsvr_AzureCalc_AzureCalcRateCard[[#This Row],[Price_Level]]&amp;Table_wabobpsvr_AzureCalc_AzureCalcRateCard[[#This Row],[Region]]</f>
        <v>Standard_D6 VM (Non-Windows)C2</v>
      </c>
      <c r="B8848" s="775">
        <v>2</v>
      </c>
      <c r="C8848" s="775" t="s">
        <v>680</v>
      </c>
      <c r="D8848" s="775" t="s">
        <v>177</v>
      </c>
      <c r="E8848" s="775">
        <v>1.9983599999999999</v>
      </c>
      <c r="F8848" s="775" t="s">
        <v>1134</v>
      </c>
      <c r="G8848" s="775" t="s">
        <v>4235</v>
      </c>
      <c r="H8848" s="775" t="s">
        <v>4235</v>
      </c>
      <c r="I8848" s="775" t="s">
        <v>5305</v>
      </c>
    </row>
    <row r="8849" spans="1:9">
      <c r="A8849" s="775" t="str">
        <f>Table_wabobpsvr_AzureCalc_AzureCalcRateCard[[#This Row],[ServiceName]]&amp;Table_wabobpsvr_AzureCalc_AzureCalcRateCard[[#This Row],[Price_Level]]&amp;Table_wabobpsvr_AzureCalc_AzureCalcRateCard[[#This Row],[Region]]</f>
        <v>Standard_D6 VM (Non-Windows)D2</v>
      </c>
      <c r="B8849" s="775">
        <v>2</v>
      </c>
      <c r="C8849" s="775" t="s">
        <v>680</v>
      </c>
      <c r="D8849" s="775" t="s">
        <v>176</v>
      </c>
      <c r="E8849" s="775">
        <v>1.93248</v>
      </c>
      <c r="F8849" s="775" t="s">
        <v>1134</v>
      </c>
      <c r="G8849" s="775" t="s">
        <v>4235</v>
      </c>
      <c r="H8849" s="775" t="s">
        <v>4235</v>
      </c>
      <c r="I8849" s="775" t="s">
        <v>5305</v>
      </c>
    </row>
    <row r="8850" spans="1:9">
      <c r="A8850" s="775" t="str">
        <f>Table_wabobpsvr_AzureCalc_AzureCalcRateCard[[#This Row],[ServiceName]]&amp;Table_wabobpsvr_AzureCalc_AzureCalcRateCard[[#This Row],[Price_Level]]&amp;Table_wabobpsvr_AzureCalc_AzureCalcRateCard[[#This Row],[Region]]</f>
        <v>Standard_D6 VM (Non-Windows)MOSP5</v>
      </c>
      <c r="B8850" s="775">
        <v>5</v>
      </c>
      <c r="C8850" s="775" t="s">
        <v>680</v>
      </c>
      <c r="D8850" s="775" t="s">
        <v>606</v>
      </c>
      <c r="E8850" s="775">
        <v>2.4350000000000001</v>
      </c>
      <c r="F8850" s="775" t="s">
        <v>1134</v>
      </c>
      <c r="G8850" s="775" t="s">
        <v>4235</v>
      </c>
      <c r="H8850" s="775" t="s">
        <v>4235</v>
      </c>
      <c r="I8850" s="775" t="s">
        <v>5306</v>
      </c>
    </row>
    <row r="8851" spans="1:9">
      <c r="A8851" s="775" t="str">
        <f>Table_wabobpsvr_AzureCalc_AzureCalcRateCard[[#This Row],[ServiceName]]&amp;Table_wabobpsvr_AzureCalc_AzureCalcRateCard[[#This Row],[Price_Level]]&amp;Table_wabobpsvr_AzureCalc_AzureCalcRateCard[[#This Row],[Region]]</f>
        <v>Standard_D6 VM (Non-Windows)A5</v>
      </c>
      <c r="B8851" s="775">
        <v>5</v>
      </c>
      <c r="C8851" s="775" t="s">
        <v>680</v>
      </c>
      <c r="D8851" s="775" t="s">
        <v>174</v>
      </c>
      <c r="E8851" s="775">
        <v>2.3619500000000002</v>
      </c>
      <c r="F8851" s="775" t="s">
        <v>1134</v>
      </c>
      <c r="G8851" s="775" t="s">
        <v>4235</v>
      </c>
      <c r="H8851" s="775" t="s">
        <v>4235</v>
      </c>
      <c r="I8851" s="775" t="s">
        <v>5306</v>
      </c>
    </row>
    <row r="8852" spans="1:9">
      <c r="A8852" s="775" t="str">
        <f>Table_wabobpsvr_AzureCalc_AzureCalcRateCard[[#This Row],[ServiceName]]&amp;Table_wabobpsvr_AzureCalc_AzureCalcRateCard[[#This Row],[Price_Level]]&amp;Table_wabobpsvr_AzureCalc_AzureCalcRateCard[[#This Row],[Region]]</f>
        <v>Standard_D6 VM (Non-Windows)B5</v>
      </c>
      <c r="B8852" s="775">
        <v>5</v>
      </c>
      <c r="C8852" s="775" t="s">
        <v>680</v>
      </c>
      <c r="D8852" s="775" t="s">
        <v>175</v>
      </c>
      <c r="E8852" s="775">
        <v>2.2888999999999999</v>
      </c>
      <c r="F8852" s="775" t="s">
        <v>1134</v>
      </c>
      <c r="G8852" s="775" t="s">
        <v>4235</v>
      </c>
      <c r="H8852" s="775" t="s">
        <v>4235</v>
      </c>
      <c r="I8852" s="775" t="s">
        <v>5306</v>
      </c>
    </row>
    <row r="8853" spans="1:9">
      <c r="A8853" s="775" t="str">
        <f>Table_wabobpsvr_AzureCalc_AzureCalcRateCard[[#This Row],[ServiceName]]&amp;Table_wabobpsvr_AzureCalc_AzureCalcRateCard[[#This Row],[Price_Level]]&amp;Table_wabobpsvr_AzureCalc_AzureCalcRateCard[[#This Row],[Region]]</f>
        <v>Standard_D6 VM (Non-Windows)C5</v>
      </c>
      <c r="B8853" s="775">
        <v>5</v>
      </c>
      <c r="C8853" s="775" t="s">
        <v>680</v>
      </c>
      <c r="D8853" s="775" t="s">
        <v>177</v>
      </c>
      <c r="E8853" s="775">
        <v>2.2158500000000001</v>
      </c>
      <c r="F8853" s="775" t="s">
        <v>1134</v>
      </c>
      <c r="G8853" s="775" t="s">
        <v>4235</v>
      </c>
      <c r="H8853" s="775" t="s">
        <v>4235</v>
      </c>
      <c r="I8853" s="775" t="s">
        <v>5306</v>
      </c>
    </row>
    <row r="8854" spans="1:9">
      <c r="A8854" s="775" t="str">
        <f>Table_wabobpsvr_AzureCalc_AzureCalcRateCard[[#This Row],[ServiceName]]&amp;Table_wabobpsvr_AzureCalc_AzureCalcRateCard[[#This Row],[Price_Level]]&amp;Table_wabobpsvr_AzureCalc_AzureCalcRateCard[[#This Row],[Region]]</f>
        <v>Standard_D6 VM (Non-Windows)D5</v>
      </c>
      <c r="B8854" s="775">
        <v>5</v>
      </c>
      <c r="C8854" s="775" t="s">
        <v>680</v>
      </c>
      <c r="D8854" s="775" t="s">
        <v>176</v>
      </c>
      <c r="E8854" s="775">
        <v>2.1427999999999998</v>
      </c>
      <c r="F8854" s="775" t="s">
        <v>1134</v>
      </c>
      <c r="G8854" s="775" t="s">
        <v>4235</v>
      </c>
      <c r="H8854" s="775" t="s">
        <v>4235</v>
      </c>
      <c r="I8854" s="775" t="s">
        <v>5306</v>
      </c>
    </row>
    <row r="8855" spans="1:9">
      <c r="A8855" s="1039" t="str">
        <f>Table_wabobpsvr_AzureCalc_AzureCalcRateCard[[#This Row],[ServiceName]]&amp;Table_wabobpsvr_AzureCalc_AzureCalcRateCard[[#This Row],[Price_Level]]&amp;Table_wabobpsvr_AzureCalc_AzureCalcRateCard[[#This Row],[Region]]</f>
        <v>Standard_D6 VM (Non-Windows)MOSP1</v>
      </c>
      <c r="B8855" s="1039">
        <v>1</v>
      </c>
      <c r="C8855" s="1039" t="s">
        <v>680</v>
      </c>
      <c r="D8855" s="1039" t="s">
        <v>606</v>
      </c>
      <c r="E8855" s="1039">
        <v>2.214</v>
      </c>
      <c r="F8855" s="1039" t="s">
        <v>1134</v>
      </c>
      <c r="G8855" s="775" t="s">
        <v>4235</v>
      </c>
      <c r="H8855" s="775" t="s">
        <v>4235</v>
      </c>
      <c r="I8855" s="775" t="s">
        <v>5307</v>
      </c>
    </row>
    <row r="8856" spans="1:9">
      <c r="A8856" s="775" t="str">
        <f>Table_wabobpsvr_AzureCalc_AzureCalcRateCard[[#This Row],[ServiceName]]&amp;Table_wabobpsvr_AzureCalc_AzureCalcRateCard[[#This Row],[Price_Level]]&amp;Table_wabobpsvr_AzureCalc_AzureCalcRateCard[[#This Row],[Region]]</f>
        <v>Standard_D6 VM (Non-Windows)A1</v>
      </c>
      <c r="B8856" s="775">
        <v>1</v>
      </c>
      <c r="C8856" s="775" t="s">
        <v>680</v>
      </c>
      <c r="D8856" s="775" t="s">
        <v>174</v>
      </c>
      <c r="E8856" s="775">
        <v>2.14758</v>
      </c>
      <c r="F8856" s="775" t="s">
        <v>1134</v>
      </c>
      <c r="G8856" s="775" t="s">
        <v>4235</v>
      </c>
      <c r="H8856" s="775" t="s">
        <v>4235</v>
      </c>
      <c r="I8856" s="775" t="s">
        <v>5307</v>
      </c>
    </row>
    <row r="8857" spans="1:9">
      <c r="A8857" s="775" t="str">
        <f>Table_wabobpsvr_AzureCalc_AzureCalcRateCard[[#This Row],[ServiceName]]&amp;Table_wabobpsvr_AzureCalc_AzureCalcRateCard[[#This Row],[Price_Level]]&amp;Table_wabobpsvr_AzureCalc_AzureCalcRateCard[[#This Row],[Region]]</f>
        <v>Standard_D6 VM (Non-Windows)B1</v>
      </c>
      <c r="B8857" s="775">
        <v>1</v>
      </c>
      <c r="C8857" s="775" t="s">
        <v>680</v>
      </c>
      <c r="D8857" s="775" t="s">
        <v>175</v>
      </c>
      <c r="E8857" s="775">
        <v>2.0811600000000001</v>
      </c>
      <c r="F8857" s="775" t="s">
        <v>1134</v>
      </c>
      <c r="G8857" s="775" t="s">
        <v>4235</v>
      </c>
      <c r="H8857" s="775" t="s">
        <v>4235</v>
      </c>
      <c r="I8857" s="775" t="s">
        <v>5307</v>
      </c>
    </row>
    <row r="8858" spans="1:9">
      <c r="A8858" s="1039" t="str">
        <f>Table_wabobpsvr_AzureCalc_AzureCalcRateCard[[#This Row],[ServiceName]]&amp;Table_wabobpsvr_AzureCalc_AzureCalcRateCard[[#This Row],[Price_Level]]&amp;Table_wabobpsvr_AzureCalc_AzureCalcRateCard[[#This Row],[Region]]</f>
        <v>Standard_D6 VM (Non-Windows)C1</v>
      </c>
      <c r="B8858" s="1039">
        <v>1</v>
      </c>
      <c r="C8858" s="1039" t="s">
        <v>680</v>
      </c>
      <c r="D8858" s="1039" t="s">
        <v>177</v>
      </c>
      <c r="E8858" s="1039">
        <v>2.0147400000000002</v>
      </c>
      <c r="F8858" s="1039" t="s">
        <v>1134</v>
      </c>
      <c r="G8858" s="775" t="s">
        <v>4235</v>
      </c>
      <c r="H8858" s="775" t="s">
        <v>4235</v>
      </c>
      <c r="I8858" s="775" t="s">
        <v>5307</v>
      </c>
    </row>
    <row r="8859" spans="1:9">
      <c r="A8859" s="1039" t="str">
        <f>Table_wabobpsvr_AzureCalc_AzureCalcRateCard[[#This Row],[ServiceName]]&amp;Table_wabobpsvr_AzureCalc_AzureCalcRateCard[[#This Row],[Price_Level]]&amp;Table_wabobpsvr_AzureCalc_AzureCalcRateCard[[#This Row],[Region]]</f>
        <v>Standard_D6 VM (Non-Windows)D1</v>
      </c>
      <c r="B8859" s="1039">
        <v>1</v>
      </c>
      <c r="C8859" s="1039" t="s">
        <v>680</v>
      </c>
      <c r="D8859" s="1039" t="s">
        <v>176</v>
      </c>
      <c r="E8859" s="1039">
        <v>1.9483200000000001</v>
      </c>
      <c r="F8859" s="1039" t="s">
        <v>1134</v>
      </c>
      <c r="G8859" s="775" t="s">
        <v>4235</v>
      </c>
      <c r="H8859" s="775" t="s">
        <v>4235</v>
      </c>
      <c r="I8859" s="775" t="s">
        <v>5307</v>
      </c>
    </row>
    <row r="8860" spans="1:9">
      <c r="A8860" s="775" t="str">
        <f>Table_wabobpsvr_AzureCalc_AzureCalcRateCard[[#This Row],[ServiceName]]&amp;Table_wabobpsvr_AzureCalc_AzureCalcRateCard[[#This Row],[Price_Level]]&amp;Table_wabobpsvr_AzureCalc_AzureCalcRateCard[[#This Row],[Region]]</f>
        <v>Standard_D6 VM (Non-Windows)MOSP4</v>
      </c>
      <c r="B8860" s="775">
        <v>4</v>
      </c>
      <c r="C8860" s="775" t="s">
        <v>680</v>
      </c>
      <c r="D8860" s="775" t="s">
        <v>606</v>
      </c>
      <c r="E8860" s="775">
        <v>2.4350000000000001</v>
      </c>
      <c r="F8860" s="775" t="s">
        <v>1134</v>
      </c>
      <c r="G8860" s="775" t="s">
        <v>4235</v>
      </c>
      <c r="H8860" s="775" t="s">
        <v>4235</v>
      </c>
      <c r="I8860" s="775" t="s">
        <v>5308</v>
      </c>
    </row>
    <row r="8861" spans="1:9">
      <c r="A8861" s="775" t="str">
        <f>Table_wabobpsvr_AzureCalc_AzureCalcRateCard[[#This Row],[ServiceName]]&amp;Table_wabobpsvr_AzureCalc_AzureCalcRateCard[[#This Row],[Price_Level]]&amp;Table_wabobpsvr_AzureCalc_AzureCalcRateCard[[#This Row],[Region]]</f>
        <v>Standard_D6 VM (Non-Windows)A4</v>
      </c>
      <c r="B8861" s="775">
        <v>4</v>
      </c>
      <c r="C8861" s="775" t="s">
        <v>680</v>
      </c>
      <c r="D8861" s="775" t="s">
        <v>174</v>
      </c>
      <c r="E8861" s="775">
        <v>2.3619500000000002</v>
      </c>
      <c r="F8861" s="775" t="s">
        <v>1134</v>
      </c>
      <c r="G8861" s="775" t="s">
        <v>4235</v>
      </c>
      <c r="H8861" s="775" t="s">
        <v>4235</v>
      </c>
      <c r="I8861" s="775" t="s">
        <v>5308</v>
      </c>
    </row>
    <row r="8862" spans="1:9">
      <c r="A8862" s="1039" t="str">
        <f>Table_wabobpsvr_AzureCalc_AzureCalcRateCard[[#This Row],[ServiceName]]&amp;Table_wabobpsvr_AzureCalc_AzureCalcRateCard[[#This Row],[Price_Level]]&amp;Table_wabobpsvr_AzureCalc_AzureCalcRateCard[[#This Row],[Region]]</f>
        <v>Standard_D6 VM (Non-Windows)B4</v>
      </c>
      <c r="B8862" s="1039">
        <v>4</v>
      </c>
      <c r="C8862" s="1039" t="s">
        <v>680</v>
      </c>
      <c r="D8862" s="1039" t="s">
        <v>175</v>
      </c>
      <c r="E8862" s="1039">
        <v>2.2888999999999999</v>
      </c>
      <c r="F8862" s="1039" t="s">
        <v>1134</v>
      </c>
      <c r="G8862" s="775" t="s">
        <v>4235</v>
      </c>
      <c r="H8862" s="775" t="s">
        <v>4235</v>
      </c>
      <c r="I8862" s="775" t="s">
        <v>5308</v>
      </c>
    </row>
    <row r="8863" spans="1:9">
      <c r="A8863" s="775" t="str">
        <f>Table_wabobpsvr_AzureCalc_AzureCalcRateCard[[#This Row],[ServiceName]]&amp;Table_wabobpsvr_AzureCalc_AzureCalcRateCard[[#This Row],[Price_Level]]&amp;Table_wabobpsvr_AzureCalc_AzureCalcRateCard[[#This Row],[Region]]</f>
        <v>Standard_D6 VM (Non-Windows)C4</v>
      </c>
      <c r="B8863" s="775">
        <v>4</v>
      </c>
      <c r="C8863" s="775" t="s">
        <v>680</v>
      </c>
      <c r="D8863" s="775" t="s">
        <v>177</v>
      </c>
      <c r="E8863" s="775">
        <v>2.2158500000000001</v>
      </c>
      <c r="F8863" s="775" t="s">
        <v>1134</v>
      </c>
      <c r="G8863" s="775" t="s">
        <v>4235</v>
      </c>
      <c r="H8863" s="775" t="s">
        <v>4235</v>
      </c>
      <c r="I8863" s="775" t="s">
        <v>5308</v>
      </c>
    </row>
    <row r="8864" spans="1:9">
      <c r="A8864" s="775" t="str">
        <f>Table_wabobpsvr_AzureCalc_AzureCalcRateCard[[#This Row],[ServiceName]]&amp;Table_wabobpsvr_AzureCalc_AzureCalcRateCard[[#This Row],[Price_Level]]&amp;Table_wabobpsvr_AzureCalc_AzureCalcRateCard[[#This Row],[Region]]</f>
        <v>Standard_D6 VM (Non-Windows)D4</v>
      </c>
      <c r="B8864" s="775">
        <v>4</v>
      </c>
      <c r="C8864" s="775" t="s">
        <v>680</v>
      </c>
      <c r="D8864" s="775" t="s">
        <v>176</v>
      </c>
      <c r="E8864" s="775">
        <v>2.1427999999999998</v>
      </c>
      <c r="F8864" s="775" t="s">
        <v>1134</v>
      </c>
      <c r="G8864" s="775" t="s">
        <v>4235</v>
      </c>
      <c r="H8864" s="775" t="s">
        <v>4235</v>
      </c>
      <c r="I8864" s="775" t="s">
        <v>5308</v>
      </c>
    </row>
    <row r="8865" spans="1:9">
      <c r="A8865" s="775" t="str">
        <f>Table_wabobpsvr_AzureCalc_AzureCalcRateCard[[#This Row],[ServiceName]]&amp;Table_wabobpsvr_AzureCalc_AzureCalcRateCard[[#This Row],[Price_Level]]&amp;Table_wabobpsvr_AzureCalc_AzureCalcRateCard[[#This Row],[Region]]</f>
        <v>Standard_D6 VM (Non-Windows)MOSP14</v>
      </c>
      <c r="B8865" s="775">
        <v>14</v>
      </c>
      <c r="C8865" s="775" t="s">
        <v>680</v>
      </c>
      <c r="D8865" s="775" t="s">
        <v>606</v>
      </c>
      <c r="E8865" s="775">
        <v>999999</v>
      </c>
      <c r="F8865" s="775" t="s">
        <v>1134</v>
      </c>
      <c r="G8865" s="775" t="s">
        <v>4235</v>
      </c>
      <c r="H8865" s="775" t="s">
        <v>4235</v>
      </c>
      <c r="I8865" s="775" t="s">
        <v>5309</v>
      </c>
    </row>
    <row r="8866" spans="1:9">
      <c r="A8866" s="775" t="str">
        <f>Table_wabobpsvr_AzureCalc_AzureCalcRateCard[[#This Row],[ServiceName]]&amp;Table_wabobpsvr_AzureCalc_AzureCalcRateCard[[#This Row],[Price_Level]]&amp;Table_wabobpsvr_AzureCalc_AzureCalcRateCard[[#This Row],[Region]]</f>
        <v>Standard_D6 VM (Non-Windows)A14</v>
      </c>
      <c r="B8866" s="775">
        <v>14</v>
      </c>
      <c r="C8866" s="775" t="s">
        <v>680</v>
      </c>
      <c r="D8866" s="775" t="s">
        <v>174</v>
      </c>
      <c r="E8866" s="775">
        <v>3.2989700000000002</v>
      </c>
      <c r="F8866" s="775" t="s">
        <v>1134</v>
      </c>
      <c r="G8866" s="775" t="s">
        <v>4235</v>
      </c>
      <c r="H8866" s="775" t="s">
        <v>4235</v>
      </c>
      <c r="I8866" s="775" t="s">
        <v>5309</v>
      </c>
    </row>
    <row r="8867" spans="1:9">
      <c r="A8867" s="775" t="str">
        <f>Table_wabobpsvr_AzureCalc_AzureCalcRateCard[[#This Row],[ServiceName]]&amp;Table_wabobpsvr_AzureCalc_AzureCalcRateCard[[#This Row],[Price_Level]]&amp;Table_wabobpsvr_AzureCalc_AzureCalcRateCard[[#This Row],[Region]]</f>
        <v>Standard_D6 VM (Non-Windows)B14</v>
      </c>
      <c r="B8867" s="775">
        <v>14</v>
      </c>
      <c r="C8867" s="775" t="s">
        <v>680</v>
      </c>
      <c r="D8867" s="775" t="s">
        <v>175</v>
      </c>
      <c r="E8867" s="775">
        <v>3.1969400000000001</v>
      </c>
      <c r="F8867" s="775" t="s">
        <v>1134</v>
      </c>
      <c r="G8867" s="775" t="s">
        <v>4235</v>
      </c>
      <c r="H8867" s="775" t="s">
        <v>4235</v>
      </c>
      <c r="I8867" s="775" t="s">
        <v>5309</v>
      </c>
    </row>
    <row r="8868" spans="1:9">
      <c r="A8868" s="775" t="str">
        <f>Table_wabobpsvr_AzureCalc_AzureCalcRateCard[[#This Row],[ServiceName]]&amp;Table_wabobpsvr_AzureCalc_AzureCalcRateCard[[#This Row],[Price_Level]]&amp;Table_wabobpsvr_AzureCalc_AzureCalcRateCard[[#This Row],[Region]]</f>
        <v>Standard_D6 VM (Non-Windows)C14</v>
      </c>
      <c r="B8868" s="775">
        <v>14</v>
      </c>
      <c r="C8868" s="775" t="s">
        <v>680</v>
      </c>
      <c r="D8868" s="775" t="s">
        <v>177</v>
      </c>
      <c r="E8868" s="775">
        <v>3.09491</v>
      </c>
      <c r="F8868" s="775" t="s">
        <v>1134</v>
      </c>
      <c r="G8868" s="775" t="s">
        <v>4235</v>
      </c>
      <c r="H8868" s="775" t="s">
        <v>4235</v>
      </c>
      <c r="I8868" s="775" t="s">
        <v>5309</v>
      </c>
    </row>
    <row r="8869" spans="1:9">
      <c r="A8869" s="775" t="str">
        <f>Table_wabobpsvr_AzureCalc_AzureCalcRateCard[[#This Row],[ServiceName]]&amp;Table_wabobpsvr_AzureCalc_AzureCalcRateCard[[#This Row],[Price_Level]]&amp;Table_wabobpsvr_AzureCalc_AzureCalcRateCard[[#This Row],[Region]]</f>
        <v>Standard_D6 VM (Non-Windows)D14</v>
      </c>
      <c r="B8869" s="775">
        <v>14</v>
      </c>
      <c r="C8869" s="775" t="s">
        <v>680</v>
      </c>
      <c r="D8869" s="775" t="s">
        <v>176</v>
      </c>
      <c r="E8869" s="775">
        <v>2.99288</v>
      </c>
      <c r="F8869" s="775" t="s">
        <v>1134</v>
      </c>
      <c r="G8869" s="775" t="s">
        <v>4235</v>
      </c>
      <c r="H8869" s="775" t="s">
        <v>4235</v>
      </c>
      <c r="I8869" s="775" t="s">
        <v>5309</v>
      </c>
    </row>
    <row r="8870" spans="1:9">
      <c r="A8870" s="1039" t="str">
        <f>Table_wabobpsvr_AzureCalc_AzureCalcRateCard[[#This Row],[ServiceName]]&amp;Table_wabobpsvr_AzureCalc_AzureCalcRateCard[[#This Row],[Price_Level]]&amp;Table_wabobpsvr_AzureCalc_AzureCalcRateCard[[#This Row],[Region]]</f>
        <v>Standard_D6 VM (Non-Windows)MOSP</v>
      </c>
      <c r="B8870" s="1039"/>
      <c r="C8870" s="1039" t="s">
        <v>680</v>
      </c>
      <c r="D8870" s="1039" t="s">
        <v>606</v>
      </c>
      <c r="E8870" s="1039">
        <v>2.214</v>
      </c>
      <c r="F8870" s="1039" t="s">
        <v>1134</v>
      </c>
      <c r="G8870" s="775" t="s">
        <v>4235</v>
      </c>
      <c r="H8870" s="775" t="s">
        <v>4235</v>
      </c>
      <c r="I8870" s="775" t="s">
        <v>5310</v>
      </c>
    </row>
    <row r="8871" spans="1:9">
      <c r="A8871" s="775" t="str">
        <f>Table_wabobpsvr_AzureCalc_AzureCalcRateCard[[#This Row],[ServiceName]]&amp;Table_wabobpsvr_AzureCalc_AzureCalcRateCard[[#This Row],[Price_Level]]&amp;Table_wabobpsvr_AzureCalc_AzureCalcRateCard[[#This Row],[Region]]</f>
        <v>Standard_D6 VM (Non-Windows)A</v>
      </c>
      <c r="B8871" s="775"/>
      <c r="C8871" s="775" t="s">
        <v>680</v>
      </c>
      <c r="D8871" s="775" t="s">
        <v>174</v>
      </c>
      <c r="E8871" s="775">
        <v>2.14758</v>
      </c>
      <c r="F8871" s="775" t="s">
        <v>1134</v>
      </c>
      <c r="G8871" s="775" t="s">
        <v>3931</v>
      </c>
      <c r="H8871" s="775" t="s">
        <v>3932</v>
      </c>
      <c r="I8871" s="775" t="s">
        <v>5310</v>
      </c>
    </row>
    <row r="8872" spans="1:9">
      <c r="A8872" s="775" t="str">
        <f>Table_wabobpsvr_AzureCalc_AzureCalcRateCard[[#This Row],[ServiceName]]&amp;Table_wabobpsvr_AzureCalc_AzureCalcRateCard[[#This Row],[Price_Level]]&amp;Table_wabobpsvr_AzureCalc_AzureCalcRateCard[[#This Row],[Region]]</f>
        <v>Standard_D6 VM (Non-Windows)B</v>
      </c>
      <c r="B8872" s="775"/>
      <c r="C8872" s="775" t="s">
        <v>680</v>
      </c>
      <c r="D8872" s="775" t="s">
        <v>175</v>
      </c>
      <c r="E8872" s="775">
        <v>2.0811600000000001</v>
      </c>
      <c r="F8872" s="775" t="s">
        <v>1134</v>
      </c>
      <c r="G8872" s="775" t="s">
        <v>3931</v>
      </c>
      <c r="H8872" s="775" t="s">
        <v>3932</v>
      </c>
      <c r="I8872" s="775" t="s">
        <v>5310</v>
      </c>
    </row>
    <row r="8873" spans="1:9">
      <c r="A8873" s="775" t="str">
        <f>Table_wabobpsvr_AzureCalc_AzureCalcRateCard[[#This Row],[ServiceName]]&amp;Table_wabobpsvr_AzureCalc_AzureCalcRateCard[[#This Row],[Price_Level]]&amp;Table_wabobpsvr_AzureCalc_AzureCalcRateCard[[#This Row],[Region]]</f>
        <v>Standard_D6 VM (Non-Windows)C</v>
      </c>
      <c r="B8873" s="775"/>
      <c r="C8873" s="775" t="s">
        <v>680</v>
      </c>
      <c r="D8873" s="775" t="s">
        <v>177</v>
      </c>
      <c r="E8873" s="775">
        <v>2.0147400000000002</v>
      </c>
      <c r="F8873" s="775" t="s">
        <v>1134</v>
      </c>
      <c r="G8873" s="775" t="s">
        <v>3931</v>
      </c>
      <c r="H8873" s="775" t="s">
        <v>3932</v>
      </c>
      <c r="I8873" s="775" t="s">
        <v>5310</v>
      </c>
    </row>
    <row r="8874" spans="1:9">
      <c r="A8874" s="1039" t="str">
        <f>Table_wabobpsvr_AzureCalc_AzureCalcRateCard[[#This Row],[ServiceName]]&amp;Table_wabobpsvr_AzureCalc_AzureCalcRateCard[[#This Row],[Price_Level]]&amp;Table_wabobpsvr_AzureCalc_AzureCalcRateCard[[#This Row],[Region]]</f>
        <v>Standard_D6 VM (Non-Windows)D</v>
      </c>
      <c r="B8874" s="1039"/>
      <c r="C8874" s="1039" t="s">
        <v>680</v>
      </c>
      <c r="D8874" s="1039" t="s">
        <v>176</v>
      </c>
      <c r="E8874" s="1039">
        <v>1.9483200000000001</v>
      </c>
      <c r="F8874" s="1039" t="s">
        <v>1134</v>
      </c>
      <c r="G8874" s="775" t="s">
        <v>3931</v>
      </c>
      <c r="H8874" s="775" t="s">
        <v>3932</v>
      </c>
      <c r="I8874" s="775" t="s">
        <v>5310</v>
      </c>
    </row>
    <row r="8875" spans="1:9">
      <c r="A8875" s="775" t="str">
        <f>Table_wabobpsvr_AzureCalc_AzureCalcRateCard[[#This Row],[ServiceName]]&amp;Table_wabobpsvr_AzureCalc_AzureCalcRateCard[[#This Row],[Price_Level]]&amp;Table_wabobpsvr_AzureCalc_AzureCalcRateCard[[#This Row],[Region]]</f>
        <v>Standard_D6 VM (Windows)MOSP10</v>
      </c>
      <c r="B8875" s="775">
        <v>10</v>
      </c>
      <c r="C8875" s="775" t="s">
        <v>680</v>
      </c>
      <c r="D8875" s="775" t="s">
        <v>606</v>
      </c>
      <c r="E8875" s="775">
        <v>5.819</v>
      </c>
      <c r="F8875" s="775" t="s">
        <v>1135</v>
      </c>
      <c r="G8875" s="775" t="s">
        <v>4235</v>
      </c>
      <c r="H8875" s="775" t="s">
        <v>4235</v>
      </c>
      <c r="I8875" s="775" t="s">
        <v>5311</v>
      </c>
    </row>
    <row r="8876" spans="1:9">
      <c r="A8876" s="775" t="str">
        <f>Table_wabobpsvr_AzureCalc_AzureCalcRateCard[[#This Row],[ServiceName]]&amp;Table_wabobpsvr_AzureCalc_AzureCalcRateCard[[#This Row],[Price_Level]]&amp;Table_wabobpsvr_AzureCalc_AzureCalcRateCard[[#This Row],[Region]]</f>
        <v>Standard_D6 VM (Windows)A10</v>
      </c>
      <c r="B8876" s="775">
        <v>10</v>
      </c>
      <c r="C8876" s="775" t="s">
        <v>680</v>
      </c>
      <c r="D8876" s="775" t="s">
        <v>174</v>
      </c>
      <c r="E8876" s="775">
        <v>5.6444299999999998</v>
      </c>
      <c r="F8876" s="775" t="s">
        <v>1135</v>
      </c>
      <c r="G8876" s="775" t="s">
        <v>4235</v>
      </c>
      <c r="H8876" s="775" t="s">
        <v>4235</v>
      </c>
      <c r="I8876" s="775" t="s">
        <v>5311</v>
      </c>
    </row>
    <row r="8877" spans="1:9">
      <c r="A8877" s="1039" t="str">
        <f>Table_wabobpsvr_AzureCalc_AzureCalcRateCard[[#This Row],[ServiceName]]&amp;Table_wabobpsvr_AzureCalc_AzureCalcRateCard[[#This Row],[Price_Level]]&amp;Table_wabobpsvr_AzureCalc_AzureCalcRateCard[[#This Row],[Region]]</f>
        <v>Standard_D6 VM (Windows)B10</v>
      </c>
      <c r="B8877" s="1039">
        <v>10</v>
      </c>
      <c r="C8877" s="1039" t="s">
        <v>680</v>
      </c>
      <c r="D8877" s="1039" t="s">
        <v>175</v>
      </c>
      <c r="E8877" s="1039">
        <v>5.4698599999999997</v>
      </c>
      <c r="F8877" s="1039" t="s">
        <v>1135</v>
      </c>
      <c r="G8877" s="775" t="s">
        <v>4235</v>
      </c>
      <c r="H8877" s="775" t="s">
        <v>4235</v>
      </c>
      <c r="I8877" s="775" t="s">
        <v>5311</v>
      </c>
    </row>
    <row r="8878" spans="1:9">
      <c r="A8878" s="1039" t="str">
        <f>Table_wabobpsvr_AzureCalc_AzureCalcRateCard[[#This Row],[ServiceName]]&amp;Table_wabobpsvr_AzureCalc_AzureCalcRateCard[[#This Row],[Price_Level]]&amp;Table_wabobpsvr_AzureCalc_AzureCalcRateCard[[#This Row],[Region]]</f>
        <v>Standard_D6 VM (Windows)C10</v>
      </c>
      <c r="B8878" s="1039">
        <v>10</v>
      </c>
      <c r="C8878" s="1039" t="s">
        <v>680</v>
      </c>
      <c r="D8878" s="1039" t="s">
        <v>177</v>
      </c>
      <c r="E8878" s="1039">
        <v>5.2952899999999996</v>
      </c>
      <c r="F8878" s="1039" t="s">
        <v>1135</v>
      </c>
      <c r="G8878" s="775" t="s">
        <v>4235</v>
      </c>
      <c r="H8878" s="775" t="s">
        <v>4235</v>
      </c>
      <c r="I8878" s="775" t="s">
        <v>5311</v>
      </c>
    </row>
    <row r="8879" spans="1:9">
      <c r="A8879" s="775" t="str">
        <f>Table_wabobpsvr_AzureCalc_AzureCalcRateCard[[#This Row],[ServiceName]]&amp;Table_wabobpsvr_AzureCalc_AzureCalcRateCard[[#This Row],[Price_Level]]&amp;Table_wabobpsvr_AzureCalc_AzureCalcRateCard[[#This Row],[Region]]</f>
        <v>Standard_D6 VM (Windows)D10</v>
      </c>
      <c r="B8879" s="775">
        <v>10</v>
      </c>
      <c r="C8879" s="775" t="s">
        <v>680</v>
      </c>
      <c r="D8879" s="775" t="s">
        <v>176</v>
      </c>
      <c r="E8879" s="775">
        <v>5.1207200000000004</v>
      </c>
      <c r="F8879" s="775" t="s">
        <v>1135</v>
      </c>
      <c r="G8879" s="775" t="s">
        <v>4235</v>
      </c>
      <c r="H8879" s="775" t="s">
        <v>4235</v>
      </c>
      <c r="I8879" s="775" t="s">
        <v>5311</v>
      </c>
    </row>
    <row r="8880" spans="1:9">
      <c r="A8880" s="775" t="str">
        <f>Table_wabobpsvr_AzureCalc_AzureCalcRateCard[[#This Row],[ServiceName]]&amp;Table_wabobpsvr_AzureCalc_AzureCalcRateCard[[#This Row],[Price_Level]]&amp;Table_wabobpsvr_AzureCalc_AzureCalcRateCard[[#This Row],[Region]]</f>
        <v>Standard_D6 VM (Windows)MOSP9</v>
      </c>
      <c r="B8880" s="775">
        <v>9</v>
      </c>
      <c r="C8880" s="775" t="s">
        <v>680</v>
      </c>
      <c r="D8880" s="775" t="s">
        <v>606</v>
      </c>
      <c r="E8880" s="775">
        <v>5.0599999999999996</v>
      </c>
      <c r="F8880" s="775" t="s">
        <v>1135</v>
      </c>
      <c r="G8880" s="775" t="s">
        <v>4235</v>
      </c>
      <c r="H8880" s="775" t="s">
        <v>4235</v>
      </c>
      <c r="I8880" s="775" t="s">
        <v>5312</v>
      </c>
    </row>
    <row r="8881" spans="1:9">
      <c r="A8881" s="775" t="str">
        <f>Table_wabobpsvr_AzureCalc_AzureCalcRateCard[[#This Row],[ServiceName]]&amp;Table_wabobpsvr_AzureCalc_AzureCalcRateCard[[#This Row],[Price_Level]]&amp;Table_wabobpsvr_AzureCalc_AzureCalcRateCard[[#This Row],[Region]]</f>
        <v>Standard_D6 VM (Windows)A9</v>
      </c>
      <c r="B8881" s="775">
        <v>9</v>
      </c>
      <c r="C8881" s="775" t="s">
        <v>680</v>
      </c>
      <c r="D8881" s="775" t="s">
        <v>174</v>
      </c>
      <c r="E8881" s="775">
        <v>4.9081999999999999</v>
      </c>
      <c r="F8881" s="775" t="s">
        <v>1135</v>
      </c>
      <c r="G8881" s="775" t="s">
        <v>4235</v>
      </c>
      <c r="H8881" s="775" t="s">
        <v>4235</v>
      </c>
      <c r="I8881" s="775" t="s">
        <v>5312</v>
      </c>
    </row>
    <row r="8882" spans="1:9">
      <c r="A8882" s="775" t="str">
        <f>Table_wabobpsvr_AzureCalc_AzureCalcRateCard[[#This Row],[ServiceName]]&amp;Table_wabobpsvr_AzureCalc_AzureCalcRateCard[[#This Row],[Price_Level]]&amp;Table_wabobpsvr_AzureCalc_AzureCalcRateCard[[#This Row],[Region]]</f>
        <v>Standard_D6 VM (Windows)B9</v>
      </c>
      <c r="B8882" s="775">
        <v>9</v>
      </c>
      <c r="C8882" s="775" t="s">
        <v>680</v>
      </c>
      <c r="D8882" s="775" t="s">
        <v>175</v>
      </c>
      <c r="E8882" s="775">
        <v>4.7564000000000002</v>
      </c>
      <c r="F8882" s="775" t="s">
        <v>1135</v>
      </c>
      <c r="G8882" s="775" t="s">
        <v>4235</v>
      </c>
      <c r="H8882" s="775" t="s">
        <v>4235</v>
      </c>
      <c r="I8882" s="775" t="s">
        <v>5312</v>
      </c>
    </row>
    <row r="8883" spans="1:9">
      <c r="A8883" s="775" t="str">
        <f>Table_wabobpsvr_AzureCalc_AzureCalcRateCard[[#This Row],[ServiceName]]&amp;Table_wabobpsvr_AzureCalc_AzureCalcRateCard[[#This Row],[Price_Level]]&amp;Table_wabobpsvr_AzureCalc_AzureCalcRateCard[[#This Row],[Region]]</f>
        <v>Standard_D6 VM (Windows)C9</v>
      </c>
      <c r="B8883" s="775">
        <v>9</v>
      </c>
      <c r="C8883" s="775" t="s">
        <v>680</v>
      </c>
      <c r="D8883" s="775" t="s">
        <v>177</v>
      </c>
      <c r="E8883" s="775">
        <v>4.6045999999999996</v>
      </c>
      <c r="F8883" s="775" t="s">
        <v>1135</v>
      </c>
      <c r="G8883" s="775" t="s">
        <v>4235</v>
      </c>
      <c r="H8883" s="775" t="s">
        <v>4235</v>
      </c>
      <c r="I8883" s="775" t="s">
        <v>5312</v>
      </c>
    </row>
    <row r="8884" spans="1:9">
      <c r="A8884" s="775" t="str">
        <f>Table_wabobpsvr_AzureCalc_AzureCalcRateCard[[#This Row],[ServiceName]]&amp;Table_wabobpsvr_AzureCalc_AzureCalcRateCard[[#This Row],[Price_Level]]&amp;Table_wabobpsvr_AzureCalc_AzureCalcRateCard[[#This Row],[Region]]</f>
        <v>Standard_D6 VM (Windows)D9</v>
      </c>
      <c r="B8884" s="775">
        <v>9</v>
      </c>
      <c r="C8884" s="775" t="s">
        <v>680</v>
      </c>
      <c r="D8884" s="775" t="s">
        <v>176</v>
      </c>
      <c r="E8884" s="775">
        <v>4.4527999999999999</v>
      </c>
      <c r="F8884" s="775" t="s">
        <v>1135</v>
      </c>
      <c r="G8884" s="775" t="s">
        <v>4235</v>
      </c>
      <c r="H8884" s="775" t="s">
        <v>4235</v>
      </c>
      <c r="I8884" s="775" t="s">
        <v>5312</v>
      </c>
    </row>
    <row r="8885" spans="1:9">
      <c r="A8885" s="775" t="str">
        <f>Table_wabobpsvr_AzureCalc_AzureCalcRateCard[[#This Row],[ServiceName]]&amp;Table_wabobpsvr_AzureCalc_AzureCalcRateCard[[#This Row],[Price_Level]]&amp;Table_wabobpsvr_AzureCalc_AzureCalcRateCard[[#This Row],[Region]]</f>
        <v>Standard_D6 VM (Windows)MOSP13</v>
      </c>
      <c r="B8885" s="775">
        <v>13</v>
      </c>
      <c r="C8885" s="775" t="s">
        <v>680</v>
      </c>
      <c r="D8885" s="775" t="s">
        <v>606</v>
      </c>
      <c r="E8885" s="775">
        <v>4.9960000000000004</v>
      </c>
      <c r="F8885" s="775" t="s">
        <v>1135</v>
      </c>
      <c r="G8885" s="775" t="s">
        <v>4235</v>
      </c>
      <c r="H8885" s="775" t="s">
        <v>4235</v>
      </c>
      <c r="I8885" s="775" t="s">
        <v>5313</v>
      </c>
    </row>
    <row r="8886" spans="1:9">
      <c r="A8886" s="775" t="str">
        <f>Table_wabobpsvr_AzureCalc_AzureCalcRateCard[[#This Row],[ServiceName]]&amp;Table_wabobpsvr_AzureCalc_AzureCalcRateCard[[#This Row],[Price_Level]]&amp;Table_wabobpsvr_AzureCalc_AzureCalcRateCard[[#This Row],[Region]]</f>
        <v>Standard_D6 VM (Windows)A13</v>
      </c>
      <c r="B8886" s="775">
        <v>13</v>
      </c>
      <c r="C8886" s="775" t="s">
        <v>680</v>
      </c>
      <c r="D8886" s="775" t="s">
        <v>174</v>
      </c>
      <c r="E8886" s="775">
        <v>4.84612</v>
      </c>
      <c r="F8886" s="775" t="s">
        <v>1135</v>
      </c>
      <c r="G8886" s="775" t="s">
        <v>4235</v>
      </c>
      <c r="H8886" s="775" t="s">
        <v>4235</v>
      </c>
      <c r="I8886" s="775" t="s">
        <v>5313</v>
      </c>
    </row>
    <row r="8887" spans="1:9">
      <c r="A8887" s="775" t="str">
        <f>Table_wabobpsvr_AzureCalc_AzureCalcRateCard[[#This Row],[ServiceName]]&amp;Table_wabobpsvr_AzureCalc_AzureCalcRateCard[[#This Row],[Price_Level]]&amp;Table_wabobpsvr_AzureCalc_AzureCalcRateCard[[#This Row],[Region]]</f>
        <v>Standard_D6 VM (Windows)B13</v>
      </c>
      <c r="B8887" s="775">
        <v>13</v>
      </c>
      <c r="C8887" s="775" t="s">
        <v>680</v>
      </c>
      <c r="D8887" s="775" t="s">
        <v>175</v>
      </c>
      <c r="E8887" s="775">
        <v>4.6962400000000004</v>
      </c>
      <c r="F8887" s="775" t="s">
        <v>1135</v>
      </c>
      <c r="G8887" s="775" t="s">
        <v>4235</v>
      </c>
      <c r="H8887" s="775" t="s">
        <v>4235</v>
      </c>
      <c r="I8887" s="775" t="s">
        <v>5313</v>
      </c>
    </row>
    <row r="8888" spans="1:9">
      <c r="A8888" s="1039" t="str">
        <f>Table_wabobpsvr_AzureCalc_AzureCalcRateCard[[#This Row],[ServiceName]]&amp;Table_wabobpsvr_AzureCalc_AzureCalcRateCard[[#This Row],[Price_Level]]&amp;Table_wabobpsvr_AzureCalc_AzureCalcRateCard[[#This Row],[Region]]</f>
        <v>Standard_D6 VM (Windows)C13</v>
      </c>
      <c r="B8888" s="1039">
        <v>13</v>
      </c>
      <c r="C8888" s="1039" t="s">
        <v>680</v>
      </c>
      <c r="D8888" s="1039" t="s">
        <v>177</v>
      </c>
      <c r="E8888" s="1039">
        <v>4.54636</v>
      </c>
      <c r="F8888" s="1039" t="s">
        <v>1135</v>
      </c>
      <c r="G8888" s="775" t="s">
        <v>4235</v>
      </c>
      <c r="H8888" s="775" t="s">
        <v>4235</v>
      </c>
      <c r="I8888" s="775" t="s">
        <v>5313</v>
      </c>
    </row>
    <row r="8889" spans="1:9">
      <c r="A8889" s="775" t="str">
        <f>Table_wabobpsvr_AzureCalc_AzureCalcRateCard[[#This Row],[ServiceName]]&amp;Table_wabobpsvr_AzureCalc_AzureCalcRateCard[[#This Row],[Price_Level]]&amp;Table_wabobpsvr_AzureCalc_AzureCalcRateCard[[#This Row],[Region]]</f>
        <v>Standard_D6 VM (Windows)D13</v>
      </c>
      <c r="B8889" s="775">
        <v>13</v>
      </c>
      <c r="C8889" s="775" t="s">
        <v>680</v>
      </c>
      <c r="D8889" s="775" t="s">
        <v>176</v>
      </c>
      <c r="E8889" s="775">
        <v>4.3964800000000004</v>
      </c>
      <c r="F8889" s="775" t="s">
        <v>1135</v>
      </c>
      <c r="G8889" s="775" t="s">
        <v>4235</v>
      </c>
      <c r="H8889" s="775" t="s">
        <v>4235</v>
      </c>
      <c r="I8889" s="775" t="s">
        <v>5313</v>
      </c>
    </row>
    <row r="8890" spans="1:9">
      <c r="A8890" s="775" t="str">
        <f>Table_wabobpsvr_AzureCalc_AzureCalcRateCard[[#This Row],[ServiceName]]&amp;Table_wabobpsvr_AzureCalc_AzureCalcRateCard[[#This Row],[Price_Level]]&amp;Table_wabobpsvr_AzureCalc_AzureCalcRateCard[[#This Row],[Region]]</f>
        <v>Visual Studio Build Minutes - FreeC</v>
      </c>
      <c r="B8890" s="775"/>
      <c r="C8890" s="775" t="s">
        <v>803</v>
      </c>
      <c r="D8890" s="775" t="s">
        <v>177</v>
      </c>
      <c r="E8890" s="775">
        <v>0</v>
      </c>
      <c r="F8890" s="775" t="s">
        <v>3279</v>
      </c>
      <c r="G8890" s="775" t="s">
        <v>2012</v>
      </c>
      <c r="H8890" s="775" t="s">
        <v>3301</v>
      </c>
      <c r="I8890" s="775" t="s">
        <v>4644</v>
      </c>
    </row>
    <row r="8891" spans="1:9">
      <c r="A8891" s="775" t="str">
        <f>Table_wabobpsvr_AzureCalc_AzureCalcRateCard[[#This Row],[ServiceName]]&amp;Table_wabobpsvr_AzureCalc_AzureCalcRateCard[[#This Row],[Price_Level]]&amp;Table_wabobpsvr_AzureCalc_AzureCalcRateCard[[#This Row],[Region]]</f>
        <v>Premium Storage - Page Blob/P30 (Units)C</v>
      </c>
      <c r="B8891" s="775"/>
      <c r="C8891" s="775" t="s">
        <v>77</v>
      </c>
      <c r="D8891" s="775" t="s">
        <v>177</v>
      </c>
      <c r="E8891" s="775">
        <v>999999</v>
      </c>
      <c r="F8891" s="775" t="s">
        <v>3184</v>
      </c>
      <c r="G8891" s="775" t="s">
        <v>4235</v>
      </c>
      <c r="H8891" s="775" t="s">
        <v>4235</v>
      </c>
      <c r="I8891" s="775" t="s">
        <v>4235</v>
      </c>
    </row>
    <row r="8892" spans="1:9">
      <c r="A8892" s="775" t="str">
        <f>Table_wabobpsvr_AzureCalc_AzureCalcRateCard[[#This Row],[ServiceName]]&amp;Table_wabobpsvr_AzureCalc_AzureCalcRateCard[[#This Row],[Price_Level]]&amp;Table_wabobpsvr_AzureCalc_AzureCalcRateCard[[#This Row],[Region]]</f>
        <v>Standard_G1 Cloud ServicesMOSP</v>
      </c>
      <c r="B8892" s="775"/>
      <c r="C8892" s="775" t="s">
        <v>4235</v>
      </c>
      <c r="D8892" s="775" t="s">
        <v>606</v>
      </c>
      <c r="E8892" s="775">
        <v>999999</v>
      </c>
      <c r="F8892" s="775" t="s">
        <v>3025</v>
      </c>
      <c r="G8892" s="775" t="s">
        <v>4235</v>
      </c>
      <c r="H8892" s="775" t="s">
        <v>4235</v>
      </c>
      <c r="I8892" s="775" t="s">
        <v>4235</v>
      </c>
    </row>
    <row r="8893" spans="1:9">
      <c r="A8893" s="775" t="str">
        <f>Table_wabobpsvr_AzureCalc_AzureCalcRateCard[[#This Row],[ServiceName]]&amp;Table_wabobpsvr_AzureCalc_AzureCalcRateCard[[#This Row],[Price_Level]]&amp;Table_wabobpsvr_AzureCalc_AzureCalcRateCard[[#This Row],[Region]]</f>
        <v>Standard_G1 Cloud ServicesA</v>
      </c>
      <c r="B8893" s="775"/>
      <c r="C8893" s="775" t="s">
        <v>4235</v>
      </c>
      <c r="D8893" s="775" t="s">
        <v>174</v>
      </c>
      <c r="E8893" s="775">
        <v>999999</v>
      </c>
      <c r="F8893" s="775" t="s">
        <v>3025</v>
      </c>
      <c r="G8893" s="775" t="s">
        <v>4235</v>
      </c>
      <c r="H8893" s="775" t="s">
        <v>4235</v>
      </c>
      <c r="I8893" s="775" t="s">
        <v>4235</v>
      </c>
    </row>
    <row r="8894" spans="1:9">
      <c r="A8894" s="775" t="str">
        <f>Table_wabobpsvr_AzureCalc_AzureCalcRateCard[[#This Row],[ServiceName]]&amp;Table_wabobpsvr_AzureCalc_AzureCalcRateCard[[#This Row],[Price_Level]]&amp;Table_wabobpsvr_AzureCalc_AzureCalcRateCard[[#This Row],[Region]]</f>
        <v>Premium Storage - Snapshots (GB)D</v>
      </c>
      <c r="B8894" s="775"/>
      <c r="C8894" s="775" t="s">
        <v>77</v>
      </c>
      <c r="D8894" s="775" t="s">
        <v>176</v>
      </c>
      <c r="E8894" s="775">
        <v>999999</v>
      </c>
      <c r="F8894" s="775" t="s">
        <v>3189</v>
      </c>
      <c r="G8894" s="775" t="s">
        <v>4235</v>
      </c>
      <c r="H8894" s="775" t="s">
        <v>4235</v>
      </c>
      <c r="I8894" s="775" t="s">
        <v>4235</v>
      </c>
    </row>
    <row r="8895" spans="1:9">
      <c r="A8895" s="775" t="str">
        <f>Table_wabobpsvr_AzureCalc_AzureCalcRateCard[[#This Row],[ServiceName]]&amp;Table_wabobpsvr_AzureCalc_AzureCalcRateCard[[#This Row],[Price_Level]]&amp;Table_wabobpsvr_AzureCalc_AzureCalcRateCard[[#This Row],[Region]]</f>
        <v>Standard_G5 VM (Non-Windows)D</v>
      </c>
      <c r="B8895" s="775"/>
      <c r="C8895" s="775" t="s">
        <v>4235</v>
      </c>
      <c r="D8895" s="775" t="s">
        <v>176</v>
      </c>
      <c r="E8895" s="775">
        <v>999999</v>
      </c>
      <c r="F8895" s="775" t="s">
        <v>3054</v>
      </c>
      <c r="G8895" s="775" t="s">
        <v>4235</v>
      </c>
      <c r="H8895" s="775" t="s">
        <v>4235</v>
      </c>
      <c r="I8895" s="775" t="s">
        <v>4235</v>
      </c>
    </row>
    <row r="8896" spans="1:9">
      <c r="A8896" s="775" t="str">
        <f>Table_wabobpsvr_AzureCalc_AzureCalcRateCard[[#This Row],[ServiceName]]&amp;Table_wabobpsvr_AzureCalc_AzureCalcRateCard[[#This Row],[Price_Level]]&amp;Table_wabobpsvr_AzureCalc_AzureCalcRateCard[[#This Row],[Region]]</f>
        <v>Standard_G1 VM (Windows)MOSP</v>
      </c>
      <c r="B8896" s="775"/>
      <c r="C8896" s="775" t="s">
        <v>4235</v>
      </c>
      <c r="D8896" s="775" t="s">
        <v>606</v>
      </c>
      <c r="E8896" s="775">
        <v>999999</v>
      </c>
      <c r="F8896" s="775" t="s">
        <v>3057</v>
      </c>
      <c r="G8896" s="775" t="s">
        <v>4235</v>
      </c>
      <c r="H8896" s="775" t="s">
        <v>4235</v>
      </c>
      <c r="I8896" s="775" t="s">
        <v>4235</v>
      </c>
    </row>
    <row r="8897" spans="1:9">
      <c r="A8897" s="775" t="str">
        <f>Table_wabobpsvr_AzureCalc_AzureCalcRateCard[[#This Row],[ServiceName]]&amp;Table_wabobpsvr_AzureCalc_AzureCalcRateCard[[#This Row],[Price_Level]]&amp;Table_wabobpsvr_AzureCalc_AzureCalcRateCard[[#This Row],[Region]]</f>
        <v>Standard_G1 VM (Windows)A</v>
      </c>
      <c r="B8897" s="775"/>
      <c r="C8897" s="775" t="s">
        <v>4235</v>
      </c>
      <c r="D8897" s="775" t="s">
        <v>174</v>
      </c>
      <c r="E8897" s="775">
        <v>999999</v>
      </c>
      <c r="F8897" s="775" t="s">
        <v>3057</v>
      </c>
      <c r="G8897" s="775" t="s">
        <v>4235</v>
      </c>
      <c r="H8897" s="775" t="s">
        <v>4235</v>
      </c>
      <c r="I8897" s="775" t="s">
        <v>4235</v>
      </c>
    </row>
    <row r="8898" spans="1:9">
      <c r="A8898" s="775" t="str">
        <f>Table_wabobpsvr_AzureCalc_AzureCalcRateCard[[#This Row],[ServiceName]]&amp;Table_wabobpsvr_AzureCalc_AzureCalcRateCard[[#This Row],[Price_Level]]&amp;Table_wabobpsvr_AzureCalc_AzureCalcRateCard[[#This Row],[Region]]</f>
        <v>Standard_G1 VM (Windows)B</v>
      </c>
      <c r="B8898" s="775"/>
      <c r="C8898" s="775" t="s">
        <v>4235</v>
      </c>
      <c r="D8898" s="775" t="s">
        <v>175</v>
      </c>
      <c r="E8898" s="775">
        <v>999999</v>
      </c>
      <c r="F8898" s="775" t="s">
        <v>3057</v>
      </c>
      <c r="G8898" s="775" t="s">
        <v>4235</v>
      </c>
      <c r="H8898" s="775" t="s">
        <v>4235</v>
      </c>
      <c r="I8898" s="775" t="s">
        <v>4235</v>
      </c>
    </row>
    <row r="8899" spans="1:9">
      <c r="A8899" s="775" t="str">
        <f>Table_wabobpsvr_AzureCalc_AzureCalcRateCard[[#This Row],[ServiceName]]&amp;Table_wabobpsvr_AzureCalc_AzureCalcRateCard[[#This Row],[Price_Level]]&amp;Table_wabobpsvr_AzureCalc_AzureCalcRateCard[[#This Row],[Region]]</f>
        <v>Standard_G1 VM (Windows)C</v>
      </c>
      <c r="B8899" s="775"/>
      <c r="C8899" s="775" t="s">
        <v>4235</v>
      </c>
      <c r="D8899" s="775" t="s">
        <v>177</v>
      </c>
      <c r="E8899" s="775">
        <v>999999</v>
      </c>
      <c r="F8899" s="775" t="s">
        <v>3057</v>
      </c>
      <c r="G8899" s="775" t="s">
        <v>4235</v>
      </c>
      <c r="H8899" s="775" t="s">
        <v>4235</v>
      </c>
      <c r="I8899" s="775" t="s">
        <v>4235</v>
      </c>
    </row>
    <row r="8900" spans="1:9">
      <c r="A8900" s="775" t="str">
        <f>Table_wabobpsvr_AzureCalc_AzureCalcRateCard[[#This Row],[ServiceName]]&amp;Table_wabobpsvr_AzureCalc_AzureCalcRateCard[[#This Row],[Price_Level]]&amp;Table_wabobpsvr_AzureCalc_AzureCalcRateCard[[#This Row],[Region]]</f>
        <v>Standard_G1 VM (Windows)D</v>
      </c>
      <c r="B8900" s="775"/>
      <c r="C8900" s="775" t="s">
        <v>4235</v>
      </c>
      <c r="D8900" s="775" t="s">
        <v>176</v>
      </c>
      <c r="E8900" s="775">
        <v>999999</v>
      </c>
      <c r="F8900" s="775" t="s">
        <v>3057</v>
      </c>
      <c r="G8900" s="775" t="s">
        <v>4235</v>
      </c>
      <c r="H8900" s="775" t="s">
        <v>4235</v>
      </c>
      <c r="I8900" s="775" t="s">
        <v>4235</v>
      </c>
    </row>
    <row r="8901" spans="1:9">
      <c r="A8901" s="775" t="str">
        <f>Table_wabobpsvr_AzureCalc_AzureCalcRateCard[[#This Row],[ServiceName]]&amp;Table_wabobpsvr_AzureCalc_AzureCalcRateCard[[#This Row],[Price_Level]]&amp;Table_wabobpsvr_AzureCalc_AzureCalcRateCard[[#This Row],[Region]]</f>
        <v>Standard_G2 VM (Windows)MOSP</v>
      </c>
      <c r="B8901" s="775"/>
      <c r="C8901" s="775" t="s">
        <v>4235</v>
      </c>
      <c r="D8901" s="775" t="s">
        <v>606</v>
      </c>
      <c r="E8901" s="775">
        <v>999999</v>
      </c>
      <c r="F8901" s="775" t="s">
        <v>3060</v>
      </c>
      <c r="G8901" s="775" t="s">
        <v>4235</v>
      </c>
      <c r="H8901" s="775" t="s">
        <v>4235</v>
      </c>
      <c r="I8901" s="775" t="s">
        <v>4235</v>
      </c>
    </row>
    <row r="8902" spans="1:9">
      <c r="A8902" s="775" t="str">
        <f>Table_wabobpsvr_AzureCalc_AzureCalcRateCard[[#This Row],[ServiceName]]&amp;Table_wabobpsvr_AzureCalc_AzureCalcRateCard[[#This Row],[Price_Level]]&amp;Table_wabobpsvr_AzureCalc_AzureCalcRateCard[[#This Row],[Region]]</f>
        <v>Standard_G2 VM (Windows)A</v>
      </c>
      <c r="B8902" s="775"/>
      <c r="C8902" s="775" t="s">
        <v>4235</v>
      </c>
      <c r="D8902" s="775" t="s">
        <v>174</v>
      </c>
      <c r="E8902" s="775">
        <v>999999</v>
      </c>
      <c r="F8902" s="775" t="s">
        <v>3060</v>
      </c>
      <c r="G8902" s="775" t="s">
        <v>4235</v>
      </c>
      <c r="H8902" s="775" t="s">
        <v>4235</v>
      </c>
      <c r="I8902" s="775" t="s">
        <v>4235</v>
      </c>
    </row>
    <row r="8903" spans="1:9">
      <c r="A8903" s="775" t="str">
        <f>Table_wabobpsvr_AzureCalc_AzureCalcRateCard[[#This Row],[ServiceName]]&amp;Table_wabobpsvr_AzureCalc_AzureCalcRateCard[[#This Row],[Price_Level]]&amp;Table_wabobpsvr_AzureCalc_AzureCalcRateCard[[#This Row],[Region]]</f>
        <v>Standard_G2 VM (Windows)B</v>
      </c>
      <c r="B8903" s="775"/>
      <c r="C8903" s="775" t="s">
        <v>4235</v>
      </c>
      <c r="D8903" s="775" t="s">
        <v>175</v>
      </c>
      <c r="E8903" s="775">
        <v>999999</v>
      </c>
      <c r="F8903" s="775" t="s">
        <v>3060</v>
      </c>
      <c r="G8903" s="775" t="s">
        <v>4235</v>
      </c>
      <c r="H8903" s="775" t="s">
        <v>4235</v>
      </c>
      <c r="I8903" s="775" t="s">
        <v>4235</v>
      </c>
    </row>
    <row r="8904" spans="1:9">
      <c r="A8904" s="775" t="str">
        <f>Table_wabobpsvr_AzureCalc_AzureCalcRateCard[[#This Row],[ServiceName]]&amp;Table_wabobpsvr_AzureCalc_AzureCalcRateCard[[#This Row],[Price_Level]]&amp;Table_wabobpsvr_AzureCalc_AzureCalcRateCard[[#This Row],[Region]]</f>
        <v>Standard_G2 VM (Windows)C</v>
      </c>
      <c r="B8904" s="775"/>
      <c r="C8904" s="775" t="s">
        <v>4235</v>
      </c>
      <c r="D8904" s="775" t="s">
        <v>177</v>
      </c>
      <c r="E8904" s="775">
        <v>999999</v>
      </c>
      <c r="F8904" s="775" t="s">
        <v>3060</v>
      </c>
      <c r="G8904" s="775" t="s">
        <v>4235</v>
      </c>
      <c r="H8904" s="775" t="s">
        <v>4235</v>
      </c>
      <c r="I8904" s="775" t="s">
        <v>4235</v>
      </c>
    </row>
    <row r="8905" spans="1:9">
      <c r="A8905" s="775" t="str">
        <f>Table_wabobpsvr_AzureCalc_AzureCalcRateCard[[#This Row],[ServiceName]]&amp;Table_wabobpsvr_AzureCalc_AzureCalcRateCard[[#This Row],[Price_Level]]&amp;Table_wabobpsvr_AzureCalc_AzureCalcRateCard[[#This Row],[Region]]</f>
        <v>Standard S1 Search HourMOSP16</v>
      </c>
      <c r="B8905" s="775">
        <v>16</v>
      </c>
      <c r="C8905" s="775" t="s">
        <v>87</v>
      </c>
      <c r="D8905" s="775" t="s">
        <v>606</v>
      </c>
      <c r="E8905" s="775">
        <v>0.44400000000000001</v>
      </c>
      <c r="F8905" s="775" t="s">
        <v>4311</v>
      </c>
      <c r="G8905" s="775" t="s">
        <v>4235</v>
      </c>
      <c r="H8905" s="775" t="s">
        <v>4235</v>
      </c>
      <c r="I8905" s="775" t="s">
        <v>5314</v>
      </c>
    </row>
    <row r="8906" spans="1:9">
      <c r="A8906" s="775" t="str">
        <f>Table_wabobpsvr_AzureCalc_AzureCalcRateCard[[#This Row],[ServiceName]]&amp;Table_wabobpsvr_AzureCalc_AzureCalcRateCard[[#This Row],[Price_Level]]&amp;Table_wabobpsvr_AzureCalc_AzureCalcRateCard[[#This Row],[Region]]</f>
        <v>Standard S1 Search HourMOSP13</v>
      </c>
      <c r="B8906" s="775">
        <v>13</v>
      </c>
      <c r="C8906" s="775" t="s">
        <v>87</v>
      </c>
      <c r="D8906" s="775" t="s">
        <v>606</v>
      </c>
      <c r="E8906" s="775">
        <v>0.44400000000000001</v>
      </c>
      <c r="F8906" s="775" t="s">
        <v>4311</v>
      </c>
      <c r="G8906" s="775" t="s">
        <v>4235</v>
      </c>
      <c r="H8906" s="775" t="s">
        <v>4235</v>
      </c>
      <c r="I8906" s="775" t="s">
        <v>5315</v>
      </c>
    </row>
    <row r="8907" spans="1:9">
      <c r="A8907" s="775" t="str">
        <f>Table_wabobpsvr_AzureCalc_AzureCalcRateCard[[#This Row],[ServiceName]]&amp;Table_wabobpsvr_AzureCalc_AzureCalcRateCard[[#This Row],[Price_Level]]&amp;Table_wabobpsvr_AzureCalc_AzureCalcRateCard[[#This Row],[Region]]</f>
        <v>Standard S1 Search HourMOSP11</v>
      </c>
      <c r="B8907" s="775">
        <v>11</v>
      </c>
      <c r="C8907" s="775" t="s">
        <v>87</v>
      </c>
      <c r="D8907" s="775" t="s">
        <v>606</v>
      </c>
      <c r="E8907" s="775">
        <v>0.44400000000000001</v>
      </c>
      <c r="F8907" s="775" t="s">
        <v>4311</v>
      </c>
      <c r="G8907" s="775" t="s">
        <v>4235</v>
      </c>
      <c r="H8907" s="775" t="s">
        <v>4235</v>
      </c>
      <c r="I8907" s="775" t="s">
        <v>5316</v>
      </c>
    </row>
    <row r="8908" spans="1:9">
      <c r="A8908" s="775" t="str">
        <f>Table_wabobpsvr_AzureCalc_AzureCalcRateCard[[#This Row],[ServiceName]]&amp;Table_wabobpsvr_AzureCalc_AzureCalcRateCard[[#This Row],[Price_Level]]&amp;Table_wabobpsvr_AzureCalc_AzureCalcRateCard[[#This Row],[Region]]</f>
        <v>Standard S1 Search HourMOSP12</v>
      </c>
      <c r="B8908" s="775">
        <v>12</v>
      </c>
      <c r="C8908" s="775" t="s">
        <v>87</v>
      </c>
      <c r="D8908" s="775" t="s">
        <v>606</v>
      </c>
      <c r="E8908" s="775">
        <v>0.44400000000000001</v>
      </c>
      <c r="F8908" s="775" t="s">
        <v>4311</v>
      </c>
      <c r="G8908" s="775" t="s">
        <v>4235</v>
      </c>
      <c r="H8908" s="775" t="s">
        <v>4235</v>
      </c>
      <c r="I8908" s="775" t="s">
        <v>5317</v>
      </c>
    </row>
    <row r="8909" spans="1:9">
      <c r="A8909" s="775" t="str">
        <f>Table_wabobpsvr_AzureCalc_AzureCalcRateCard[[#This Row],[ServiceName]]&amp;Table_wabobpsvr_AzureCalc_AzureCalcRateCard[[#This Row],[Price_Level]]&amp;Table_wabobpsvr_AzureCalc_AzureCalcRateCard[[#This Row],[Region]]</f>
        <v>Standard S2 Search HourMOSP10</v>
      </c>
      <c r="B8909" s="775">
        <v>10</v>
      </c>
      <c r="C8909" s="775" t="s">
        <v>87</v>
      </c>
      <c r="D8909" s="775" t="s">
        <v>606</v>
      </c>
      <c r="E8909" s="775">
        <v>1.774</v>
      </c>
      <c r="F8909" s="775" t="s">
        <v>5318</v>
      </c>
      <c r="G8909" s="775" t="s">
        <v>4235</v>
      </c>
      <c r="H8909" s="775" t="s">
        <v>4235</v>
      </c>
      <c r="I8909" s="775" t="s">
        <v>5319</v>
      </c>
    </row>
    <row r="8910" spans="1:9">
      <c r="A8910" s="775" t="str">
        <f>Table_wabobpsvr_AzureCalc_AzureCalcRateCard[[#This Row],[ServiceName]]&amp;Table_wabobpsvr_AzureCalc_AzureCalcRateCard[[#This Row],[Price_Level]]&amp;Table_wabobpsvr_AzureCalc_AzureCalcRateCard[[#This Row],[Region]]</f>
        <v>Standard S2 Search HourMOSP9</v>
      </c>
      <c r="B8910" s="775">
        <v>9</v>
      </c>
      <c r="C8910" s="775" t="s">
        <v>87</v>
      </c>
      <c r="D8910" s="775" t="s">
        <v>606</v>
      </c>
      <c r="E8910" s="775">
        <v>1.774</v>
      </c>
      <c r="F8910" s="775" t="s">
        <v>5318</v>
      </c>
      <c r="G8910" s="775" t="s">
        <v>4235</v>
      </c>
      <c r="H8910" s="775" t="s">
        <v>4235</v>
      </c>
      <c r="I8910" s="775" t="s">
        <v>5320</v>
      </c>
    </row>
    <row r="8911" spans="1:9">
      <c r="A8911" s="775" t="str">
        <f>Table_wabobpsvr_AzureCalc_AzureCalcRateCard[[#This Row],[ServiceName]]&amp;Table_wabobpsvr_AzureCalc_AzureCalcRateCard[[#This Row],[Price_Level]]&amp;Table_wabobpsvr_AzureCalc_AzureCalcRateCard[[#This Row],[Region]]</f>
        <v>Live Encoder Input Hours - Tier 4MOSP3</v>
      </c>
      <c r="B8911" s="775">
        <v>3</v>
      </c>
      <c r="C8911" s="775" t="s">
        <v>87</v>
      </c>
      <c r="D8911" s="775" t="s">
        <v>606</v>
      </c>
      <c r="E8911" s="775">
        <v>999999</v>
      </c>
      <c r="F8911" s="775" t="s">
        <v>8524</v>
      </c>
      <c r="G8911" s="775"/>
      <c r="H8911" s="775"/>
      <c r="I8911" s="775"/>
    </row>
    <row r="8912" spans="1:9">
      <c r="A8912" s="775" t="str">
        <f>Table_wabobpsvr_AzureCalc_AzureCalcRateCard[[#This Row],[ServiceName]]&amp;Table_wabobpsvr_AzureCalc_AzureCalcRateCard[[#This Row],[Price_Level]]&amp;Table_wabobpsvr_AzureCalc_AzureCalcRateCard[[#This Row],[Region]]</f>
        <v>Live Encoder Input HoursMOSP2</v>
      </c>
      <c r="B8912" s="775">
        <v>2</v>
      </c>
      <c r="C8912" s="775" t="s">
        <v>87</v>
      </c>
      <c r="D8912" s="775" t="s">
        <v>606</v>
      </c>
      <c r="E8912" s="775">
        <v>999999</v>
      </c>
      <c r="F8912" s="775" t="s">
        <v>6983</v>
      </c>
      <c r="G8912" s="775"/>
      <c r="H8912" s="775"/>
      <c r="I8912" s="775"/>
    </row>
    <row r="8913" spans="1:9">
      <c r="A8913" s="775" t="str">
        <f>Table_wabobpsvr_AzureCalc_AzureCalcRateCard[[#This Row],[ServiceName]]&amp;Table_wabobpsvr_AzureCalc_AzureCalcRateCard[[#This Row],[Price_Level]]&amp;Table_wabobpsvr_AzureCalc_AzureCalcRateCard[[#This Row],[Region]]</f>
        <v>Standard DocumentDB DaysMOSP</v>
      </c>
      <c r="B8913" s="775"/>
      <c r="C8913" s="775" t="s">
        <v>4235</v>
      </c>
      <c r="D8913" s="775" t="s">
        <v>606</v>
      </c>
      <c r="E8913" s="775">
        <v>999999</v>
      </c>
      <c r="F8913" s="775" t="s">
        <v>1085</v>
      </c>
      <c r="G8913" s="775" t="s">
        <v>4235</v>
      </c>
      <c r="H8913" s="775" t="s">
        <v>4235</v>
      </c>
      <c r="I8913" s="775" t="s">
        <v>4235</v>
      </c>
    </row>
    <row r="8914" spans="1:9">
      <c r="A8914" s="775" t="str">
        <f>Table_wabobpsvr_AzureCalc_AzureCalcRateCard[[#This Row],[ServiceName]]&amp;Table_wabobpsvr_AzureCalc_AzureCalcRateCard[[#This Row],[Price_Level]]&amp;Table_wabobpsvr_AzureCalc_AzureCalcRateCard[[#This Row],[Region]]</f>
        <v>Standard DocumentDB DaysA</v>
      </c>
      <c r="B8914" s="775"/>
      <c r="C8914" s="775" t="s">
        <v>4235</v>
      </c>
      <c r="D8914" s="775" t="s">
        <v>174</v>
      </c>
      <c r="E8914" s="775">
        <v>999999</v>
      </c>
      <c r="F8914" s="775" t="s">
        <v>1085</v>
      </c>
      <c r="G8914" s="775" t="s">
        <v>4235</v>
      </c>
      <c r="H8914" s="775" t="s">
        <v>4235</v>
      </c>
      <c r="I8914" s="775" t="s">
        <v>4235</v>
      </c>
    </row>
    <row r="8915" spans="1:9">
      <c r="A8915" s="775" t="str">
        <f>Table_wabobpsvr_AzureCalc_AzureCalcRateCard[[#This Row],[ServiceName]]&amp;Table_wabobpsvr_AzureCalc_AzureCalcRateCard[[#This Row],[Price_Level]]&amp;Table_wabobpsvr_AzureCalc_AzureCalcRateCard[[#This Row],[Region]]</f>
        <v>Premium Elastic DTU PackA16</v>
      </c>
      <c r="B8915" s="775">
        <v>16</v>
      </c>
      <c r="C8915" s="775" t="s">
        <v>7258</v>
      </c>
      <c r="D8915" s="775" t="s">
        <v>174</v>
      </c>
      <c r="E8915" s="775">
        <v>0.193</v>
      </c>
      <c r="F8915" s="775" t="s">
        <v>7204</v>
      </c>
      <c r="G8915" s="775" t="s">
        <v>7230</v>
      </c>
      <c r="H8915" s="775" t="s">
        <v>7270</v>
      </c>
      <c r="I8915" s="775" t="s">
        <v>7206</v>
      </c>
    </row>
    <row r="8916" spans="1:9">
      <c r="A8916" s="775" t="str">
        <f>Table_wabobpsvr_AzureCalc_AzureCalcRateCard[[#This Row],[ServiceName]]&amp;Table_wabobpsvr_AzureCalc_AzureCalcRateCard[[#This Row],[Price_Level]]&amp;Table_wabobpsvr_AzureCalc_AzureCalcRateCard[[#This Row],[Region]]</f>
        <v>ExpressRoute (Metered) 10 Gbps ConnectionsA4</v>
      </c>
      <c r="B8916" s="775">
        <v>4</v>
      </c>
      <c r="C8916" s="775" t="s">
        <v>7427</v>
      </c>
      <c r="D8916" s="775" t="s">
        <v>174</v>
      </c>
      <c r="E8916" s="775">
        <v>4850</v>
      </c>
      <c r="F8916" s="775" t="s">
        <v>7391</v>
      </c>
      <c r="G8916" s="775" t="s">
        <v>7557</v>
      </c>
      <c r="H8916" s="775" t="s">
        <v>7558</v>
      </c>
      <c r="I8916" s="775" t="s">
        <v>7446</v>
      </c>
    </row>
    <row r="8917" spans="1:9">
      <c r="A8917" s="775" t="str">
        <f>Table_wabobpsvr_AzureCalc_AzureCalcRateCard[[#This Row],[ServiceName]]&amp;Table_wabobpsvr_AzureCalc_AzureCalcRateCard[[#This Row],[Price_Level]]&amp;Table_wabobpsvr_AzureCalc_AzureCalcRateCard[[#This Row],[Region]]</f>
        <v>ExpressRoute (Metered) 2 Gbps ConnectionsA4</v>
      </c>
      <c r="B8917" s="775">
        <v>4</v>
      </c>
      <c r="C8917" s="775" t="s">
        <v>7427</v>
      </c>
      <c r="D8917" s="775" t="s">
        <v>174</v>
      </c>
      <c r="E8917" s="775">
        <v>845.84</v>
      </c>
      <c r="F8917" s="775" t="s">
        <v>7396</v>
      </c>
      <c r="G8917" s="775" t="s">
        <v>7529</v>
      </c>
      <c r="H8917" s="775" t="s">
        <v>7530</v>
      </c>
      <c r="I8917" s="775" t="s">
        <v>7450</v>
      </c>
    </row>
    <row r="8918" spans="1:9">
      <c r="A8918" s="775" t="str">
        <f>Table_wabobpsvr_AzureCalc_AzureCalcRateCard[[#This Row],[ServiceName]]&amp;Table_wabobpsvr_AzureCalc_AzureCalcRateCard[[#This Row],[Price_Level]]&amp;Table_wabobpsvr_AzureCalc_AzureCalcRateCard[[#This Row],[Region]]</f>
        <v>SQL DB Premium P6 Database HoursA15</v>
      </c>
      <c r="B8918" s="775">
        <v>15</v>
      </c>
      <c r="C8918" s="775" t="s">
        <v>87</v>
      </c>
      <c r="D8918" s="775" t="s">
        <v>174</v>
      </c>
      <c r="E8918" s="775">
        <v>5.335</v>
      </c>
      <c r="F8918" s="775" t="s">
        <v>7033</v>
      </c>
      <c r="G8918" s="775" t="s">
        <v>3164</v>
      </c>
      <c r="H8918" s="775" t="s">
        <v>5321</v>
      </c>
      <c r="I8918" s="775" t="s">
        <v>5322</v>
      </c>
    </row>
    <row r="8919" spans="1:9">
      <c r="A8919" s="775" t="str">
        <f>Table_wabobpsvr_AzureCalc_AzureCalcRateCard[[#This Row],[ServiceName]]&amp;Table_wabobpsvr_AzureCalc_AzureCalcRateCard[[#This Row],[Price_Level]]&amp;Table_wabobpsvr_AzureCalc_AzureCalcRateCard[[#This Row],[Region]]</f>
        <v>SQL DB Premium P6 Database HoursA16</v>
      </c>
      <c r="B8919" s="775">
        <v>16</v>
      </c>
      <c r="C8919" s="775" t="s">
        <v>87</v>
      </c>
      <c r="D8919" s="775" t="s">
        <v>174</v>
      </c>
      <c r="E8919" s="775">
        <v>5.335</v>
      </c>
      <c r="F8919" s="775" t="s">
        <v>7033</v>
      </c>
      <c r="G8919" s="775" t="s">
        <v>3117</v>
      </c>
      <c r="H8919" s="775" t="s">
        <v>5323</v>
      </c>
      <c r="I8919" s="775" t="s">
        <v>5324</v>
      </c>
    </row>
    <row r="8920" spans="1:9">
      <c r="A8920" s="775" t="str">
        <f>Table_wabobpsvr_AzureCalc_AzureCalcRateCard[[#This Row],[ServiceName]]&amp;Table_wabobpsvr_AzureCalc_AzureCalcRateCard[[#This Row],[Price_Level]]&amp;Table_wabobpsvr_AzureCalc_AzureCalcRateCard[[#This Row],[Region]]</f>
        <v>Oracle WebLogic Server Enterprise (16 core)C</v>
      </c>
      <c r="B8920" s="775"/>
      <c r="C8920" s="775" t="s">
        <v>680</v>
      </c>
      <c r="D8920" s="775" t="s">
        <v>177</v>
      </c>
      <c r="E8920" s="775">
        <v>10.24</v>
      </c>
      <c r="F8920" s="775" t="s">
        <v>742</v>
      </c>
      <c r="G8920" s="775" t="s">
        <v>1610</v>
      </c>
      <c r="H8920" s="775" t="s">
        <v>1611</v>
      </c>
      <c r="I8920" s="775" t="s">
        <v>6567</v>
      </c>
    </row>
    <row r="8921" spans="1:9">
      <c r="A8921" s="775" t="str">
        <f>Table_wabobpsvr_AzureCalc_AzureCalcRateCard[[#This Row],[ServiceName]]&amp;Table_wabobpsvr_AzureCalc_AzureCalcRateCard[[#This Row],[Price_Level]]&amp;Table_wabobpsvr_AzureCalc_AzureCalcRateCard[[#This Row],[Region]]</f>
        <v>Oracle WebLogic Server Enterprise (16 core)D</v>
      </c>
      <c r="B8921" s="775"/>
      <c r="C8921" s="775" t="s">
        <v>680</v>
      </c>
      <c r="D8921" s="775" t="s">
        <v>176</v>
      </c>
      <c r="E8921" s="775">
        <v>10.24</v>
      </c>
      <c r="F8921" s="775" t="s">
        <v>742</v>
      </c>
      <c r="G8921" s="775" t="s">
        <v>1610</v>
      </c>
      <c r="H8921" s="775" t="s">
        <v>1611</v>
      </c>
      <c r="I8921" s="775" t="s">
        <v>6567</v>
      </c>
    </row>
    <row r="8922" spans="1:9">
      <c r="A8922" s="775" t="str">
        <f>Table_wabobpsvr_AzureCalc_AzureCalcRateCard[[#This Row],[ServiceName]]&amp;Table_wabobpsvr_AzureCalc_AzureCalcRateCard[[#This Row],[Price_Level]]&amp;Table_wabobpsvr_AzureCalc_AzureCalcRateCard[[#This Row],[Region]]</f>
        <v>Oracle WebLogic Server Standard (1 core)MOSP</v>
      </c>
      <c r="B8922" s="775"/>
      <c r="C8922" s="775" t="s">
        <v>680</v>
      </c>
      <c r="D8922" s="775" t="s">
        <v>606</v>
      </c>
      <c r="E8922" s="775">
        <v>0.5</v>
      </c>
      <c r="F8922" s="775" t="s">
        <v>743</v>
      </c>
      <c r="G8922" s="775" t="s">
        <v>4235</v>
      </c>
      <c r="H8922" s="775" t="s">
        <v>4235</v>
      </c>
      <c r="I8922" s="775" t="s">
        <v>6568</v>
      </c>
    </row>
    <row r="8923" spans="1:9">
      <c r="A8923" s="775" t="str">
        <f>Table_wabobpsvr_AzureCalc_AzureCalcRateCard[[#This Row],[ServiceName]]&amp;Table_wabobpsvr_AzureCalc_AzureCalcRateCard[[#This Row],[Price_Level]]&amp;Table_wabobpsvr_AzureCalc_AzureCalcRateCard[[#This Row],[Region]]</f>
        <v>Oracle WebLogic Server Standard (1 core)A</v>
      </c>
      <c r="B8923" s="775"/>
      <c r="C8923" s="775" t="s">
        <v>680</v>
      </c>
      <c r="D8923" s="775" t="s">
        <v>174</v>
      </c>
      <c r="E8923" s="775">
        <v>0.5</v>
      </c>
      <c r="F8923" s="775" t="s">
        <v>743</v>
      </c>
      <c r="G8923" s="775" t="s">
        <v>1612</v>
      </c>
      <c r="H8923" s="775" t="s">
        <v>1613</v>
      </c>
      <c r="I8923" s="775" t="s">
        <v>6568</v>
      </c>
    </row>
    <row r="8924" spans="1:9">
      <c r="A8924" s="775" t="str">
        <f>Table_wabobpsvr_AzureCalc_AzureCalcRateCard[[#This Row],[ServiceName]]&amp;Table_wabobpsvr_AzureCalc_AzureCalcRateCard[[#This Row],[Price_Level]]&amp;Table_wabobpsvr_AzureCalc_AzureCalcRateCard[[#This Row],[Region]]</f>
        <v>Oracle WebLogic Server Standard (1 core)B</v>
      </c>
      <c r="B8924" s="775"/>
      <c r="C8924" s="775" t="s">
        <v>680</v>
      </c>
      <c r="D8924" s="775" t="s">
        <v>175</v>
      </c>
      <c r="E8924" s="775">
        <v>0.5</v>
      </c>
      <c r="F8924" s="775" t="s">
        <v>743</v>
      </c>
      <c r="G8924" s="775" t="s">
        <v>1612</v>
      </c>
      <c r="H8924" s="775" t="s">
        <v>1613</v>
      </c>
      <c r="I8924" s="775" t="s">
        <v>6568</v>
      </c>
    </row>
    <row r="8925" spans="1:9">
      <c r="A8925" s="775" t="str">
        <f>Table_wabobpsvr_AzureCalc_AzureCalcRateCard[[#This Row],[ServiceName]]&amp;Table_wabobpsvr_AzureCalc_AzureCalcRateCard[[#This Row],[Price_Level]]&amp;Table_wabobpsvr_AzureCalc_AzureCalcRateCard[[#This Row],[Region]]</f>
        <v>Oracle WebLogic Server Standard (1 core)C</v>
      </c>
      <c r="B8925" s="775"/>
      <c r="C8925" s="775" t="s">
        <v>680</v>
      </c>
      <c r="D8925" s="775" t="s">
        <v>177</v>
      </c>
      <c r="E8925" s="775">
        <v>0.5</v>
      </c>
      <c r="F8925" s="775" t="s">
        <v>743</v>
      </c>
      <c r="G8925" s="775" t="s">
        <v>1612</v>
      </c>
      <c r="H8925" s="775" t="s">
        <v>1613</v>
      </c>
      <c r="I8925" s="775" t="s">
        <v>6568</v>
      </c>
    </row>
    <row r="8926" spans="1:9">
      <c r="A8926" s="775" t="str">
        <f>Table_wabobpsvr_AzureCalc_AzureCalcRateCard[[#This Row],[ServiceName]]&amp;Table_wabobpsvr_AzureCalc_AzureCalcRateCard[[#This Row],[Price_Level]]&amp;Table_wabobpsvr_AzureCalc_AzureCalcRateCard[[#This Row],[Region]]</f>
        <v>Oracle WebLogic Server Standard (1 core)D</v>
      </c>
      <c r="B8926" s="775"/>
      <c r="C8926" s="775" t="s">
        <v>680</v>
      </c>
      <c r="D8926" s="775" t="s">
        <v>176</v>
      </c>
      <c r="E8926" s="775">
        <v>0.5</v>
      </c>
      <c r="F8926" s="775" t="s">
        <v>743</v>
      </c>
      <c r="G8926" s="775" t="s">
        <v>1612</v>
      </c>
      <c r="H8926" s="775" t="s">
        <v>1613</v>
      </c>
      <c r="I8926" s="775" t="s">
        <v>6568</v>
      </c>
    </row>
    <row r="8927" spans="1:9">
      <c r="A8927" s="775" t="str">
        <f>Table_wabobpsvr_AzureCalc_AzureCalcRateCard[[#This Row],[ServiceName]]&amp;Table_wabobpsvr_AzureCalc_AzureCalcRateCard[[#This Row],[Price_Level]]&amp;Table_wabobpsvr_AzureCalc_AzureCalcRateCard[[#This Row],[Region]]</f>
        <v>Oracle Weblogic Server Standard (2 core)MOSP</v>
      </c>
      <c r="B8927" s="775"/>
      <c r="C8927" s="775" t="s">
        <v>680</v>
      </c>
      <c r="D8927" s="775" t="s">
        <v>606</v>
      </c>
      <c r="E8927" s="775">
        <v>0.5</v>
      </c>
      <c r="F8927" s="775" t="s">
        <v>744</v>
      </c>
      <c r="G8927" s="775" t="s">
        <v>4235</v>
      </c>
      <c r="H8927" s="775" t="s">
        <v>4235</v>
      </c>
      <c r="I8927" s="775" t="s">
        <v>6569</v>
      </c>
    </row>
    <row r="8928" spans="1:9">
      <c r="A8928" s="775" t="str">
        <f>Table_wabobpsvr_AzureCalc_AzureCalcRateCard[[#This Row],[ServiceName]]&amp;Table_wabobpsvr_AzureCalc_AzureCalcRateCard[[#This Row],[Price_Level]]&amp;Table_wabobpsvr_AzureCalc_AzureCalcRateCard[[#This Row],[Region]]</f>
        <v>Oracle Weblogic Server Standard (2 core)A</v>
      </c>
      <c r="B8928" s="775"/>
      <c r="C8928" s="775" t="s">
        <v>680</v>
      </c>
      <c r="D8928" s="775" t="s">
        <v>174</v>
      </c>
      <c r="E8928" s="775">
        <v>0.5</v>
      </c>
      <c r="F8928" s="775" t="s">
        <v>744</v>
      </c>
      <c r="G8928" s="775" t="s">
        <v>1614</v>
      </c>
      <c r="H8928" s="775" t="s">
        <v>1615</v>
      </c>
      <c r="I8928" s="775" t="s">
        <v>6569</v>
      </c>
    </row>
    <row r="8929" spans="1:9">
      <c r="A8929" s="775" t="str">
        <f>Table_wabobpsvr_AzureCalc_AzureCalcRateCard[[#This Row],[ServiceName]]&amp;Table_wabobpsvr_AzureCalc_AzureCalcRateCard[[#This Row],[Price_Level]]&amp;Table_wabobpsvr_AzureCalc_AzureCalcRateCard[[#This Row],[Region]]</f>
        <v>Oracle WebLogic Server Standard (2 core)B</v>
      </c>
      <c r="B8929" s="775"/>
      <c r="C8929" s="775" t="s">
        <v>680</v>
      </c>
      <c r="D8929" s="775" t="s">
        <v>175</v>
      </c>
      <c r="E8929" s="775">
        <v>0.5</v>
      </c>
      <c r="F8929" s="775" t="s">
        <v>745</v>
      </c>
      <c r="G8929" s="775" t="s">
        <v>1614</v>
      </c>
      <c r="H8929" s="775" t="s">
        <v>1615</v>
      </c>
      <c r="I8929" s="775" t="s">
        <v>6569</v>
      </c>
    </row>
    <row r="8930" spans="1:9">
      <c r="A8930" s="775" t="str">
        <f>Table_wabobpsvr_AzureCalc_AzureCalcRateCard[[#This Row],[ServiceName]]&amp;Table_wabobpsvr_AzureCalc_AzureCalcRateCard[[#This Row],[Price_Level]]&amp;Table_wabobpsvr_AzureCalc_AzureCalcRateCard[[#This Row],[Region]]</f>
        <v>Oracle WebLogic Server Standard (2 core)C</v>
      </c>
      <c r="B8930" s="775"/>
      <c r="C8930" s="775" t="s">
        <v>680</v>
      </c>
      <c r="D8930" s="775" t="s">
        <v>177</v>
      </c>
      <c r="E8930" s="775">
        <v>0.5</v>
      </c>
      <c r="F8930" s="775" t="s">
        <v>745</v>
      </c>
      <c r="G8930" s="775" t="s">
        <v>1614</v>
      </c>
      <c r="H8930" s="775" t="s">
        <v>1615</v>
      </c>
      <c r="I8930" s="775" t="s">
        <v>6569</v>
      </c>
    </row>
    <row r="8931" spans="1:9">
      <c r="A8931" s="775" t="str">
        <f>Table_wabobpsvr_AzureCalc_AzureCalcRateCard[[#This Row],[ServiceName]]&amp;Table_wabobpsvr_AzureCalc_AzureCalcRateCard[[#This Row],[Price_Level]]&amp;Table_wabobpsvr_AzureCalc_AzureCalcRateCard[[#This Row],[Region]]</f>
        <v>Oracle WebLogic Server Standard (2 core)D</v>
      </c>
      <c r="B8931" s="775"/>
      <c r="C8931" s="775" t="s">
        <v>680</v>
      </c>
      <c r="D8931" s="775" t="s">
        <v>176</v>
      </c>
      <c r="E8931" s="775">
        <v>0.5</v>
      </c>
      <c r="F8931" s="775" t="s">
        <v>745</v>
      </c>
      <c r="G8931" s="775" t="s">
        <v>1614</v>
      </c>
      <c r="H8931" s="775" t="s">
        <v>1615</v>
      </c>
      <c r="I8931" s="775" t="s">
        <v>6569</v>
      </c>
    </row>
    <row r="8932" spans="1:9">
      <c r="A8932" s="775" t="str">
        <f>Table_wabobpsvr_AzureCalc_AzureCalcRateCard[[#This Row],[ServiceName]]&amp;Table_wabobpsvr_AzureCalc_AzureCalcRateCard[[#This Row],[Price_Level]]&amp;Table_wabobpsvr_AzureCalc_AzureCalcRateCard[[#This Row],[Region]]</f>
        <v>Oracle Weblogic Server Standard (4 core)MOSP</v>
      </c>
      <c r="B8932" s="775"/>
      <c r="C8932" s="775" t="s">
        <v>680</v>
      </c>
      <c r="D8932" s="775" t="s">
        <v>606</v>
      </c>
      <c r="E8932" s="775">
        <v>1</v>
      </c>
      <c r="F8932" s="775" t="s">
        <v>746</v>
      </c>
      <c r="G8932" s="775" t="s">
        <v>4235</v>
      </c>
      <c r="H8932" s="775" t="s">
        <v>4235</v>
      </c>
      <c r="I8932" s="775" t="s">
        <v>6570</v>
      </c>
    </row>
    <row r="8933" spans="1:9">
      <c r="A8933" s="775" t="str">
        <f>Table_wabobpsvr_AzureCalc_AzureCalcRateCard[[#This Row],[ServiceName]]&amp;Table_wabobpsvr_AzureCalc_AzureCalcRateCard[[#This Row],[Price_Level]]&amp;Table_wabobpsvr_AzureCalc_AzureCalcRateCard[[#This Row],[Region]]</f>
        <v>Oracle Weblogic Server Standard (4 core)A</v>
      </c>
      <c r="B8933" s="775"/>
      <c r="C8933" s="775" t="s">
        <v>680</v>
      </c>
      <c r="D8933" s="775" t="s">
        <v>174</v>
      </c>
      <c r="E8933" s="775">
        <v>1</v>
      </c>
      <c r="F8933" s="775" t="s">
        <v>746</v>
      </c>
      <c r="G8933" s="775" t="s">
        <v>1616</v>
      </c>
      <c r="H8933" s="775" t="s">
        <v>1617</v>
      </c>
      <c r="I8933" s="775" t="s">
        <v>6570</v>
      </c>
    </row>
    <row r="8934" spans="1:9">
      <c r="A8934" s="775" t="str">
        <f>Table_wabobpsvr_AzureCalc_AzureCalcRateCard[[#This Row],[ServiceName]]&amp;Table_wabobpsvr_AzureCalc_AzureCalcRateCard[[#This Row],[Price_Level]]&amp;Table_wabobpsvr_AzureCalc_AzureCalcRateCard[[#This Row],[Region]]</f>
        <v>Oracle WebLogic Server Standard (4 core)B</v>
      </c>
      <c r="B8934" s="775"/>
      <c r="C8934" s="775" t="s">
        <v>680</v>
      </c>
      <c r="D8934" s="775" t="s">
        <v>175</v>
      </c>
      <c r="E8934" s="775">
        <v>1</v>
      </c>
      <c r="F8934" s="775" t="s">
        <v>747</v>
      </c>
      <c r="G8934" s="775" t="s">
        <v>1616</v>
      </c>
      <c r="H8934" s="775" t="s">
        <v>1617</v>
      </c>
      <c r="I8934" s="775" t="s">
        <v>6570</v>
      </c>
    </row>
    <row r="8935" spans="1:9">
      <c r="A8935" s="775" t="str">
        <f>Table_wabobpsvr_AzureCalc_AzureCalcRateCard[[#This Row],[ServiceName]]&amp;Table_wabobpsvr_AzureCalc_AzureCalcRateCard[[#This Row],[Price_Level]]&amp;Table_wabobpsvr_AzureCalc_AzureCalcRateCard[[#This Row],[Region]]</f>
        <v>Oracle WebLogic Server Standard (4 core)C</v>
      </c>
      <c r="B8935" s="775"/>
      <c r="C8935" s="775" t="s">
        <v>680</v>
      </c>
      <c r="D8935" s="775" t="s">
        <v>177</v>
      </c>
      <c r="E8935" s="775">
        <v>1</v>
      </c>
      <c r="F8935" s="775" t="s">
        <v>747</v>
      </c>
      <c r="G8935" s="775" t="s">
        <v>1616</v>
      </c>
      <c r="H8935" s="775" t="s">
        <v>1617</v>
      </c>
      <c r="I8935" s="775" t="s">
        <v>6570</v>
      </c>
    </row>
    <row r="8936" spans="1:9">
      <c r="A8936" s="775" t="str">
        <f>Table_wabobpsvr_AzureCalc_AzureCalcRateCard[[#This Row],[ServiceName]]&amp;Table_wabobpsvr_AzureCalc_AzureCalcRateCard[[#This Row],[Price_Level]]&amp;Table_wabobpsvr_AzureCalc_AzureCalcRateCard[[#This Row],[Region]]</f>
        <v>Oracle WebLogic Server Standard (4 core)D</v>
      </c>
      <c r="B8936" s="775"/>
      <c r="C8936" s="775" t="s">
        <v>680</v>
      </c>
      <c r="D8936" s="775" t="s">
        <v>176</v>
      </c>
      <c r="E8936" s="775">
        <v>1</v>
      </c>
      <c r="F8936" s="775" t="s">
        <v>747</v>
      </c>
      <c r="G8936" s="775" t="s">
        <v>1616</v>
      </c>
      <c r="H8936" s="775" t="s">
        <v>1617</v>
      </c>
      <c r="I8936" s="775" t="s">
        <v>6570</v>
      </c>
    </row>
    <row r="8937" spans="1:9">
      <c r="A8937" s="775" t="str">
        <f>Table_wabobpsvr_AzureCalc_AzureCalcRateCard[[#This Row],[ServiceName]]&amp;Table_wabobpsvr_AzureCalc_AzureCalcRateCard[[#This Row],[Price_Level]]&amp;Table_wabobpsvr_AzureCalc_AzureCalcRateCard[[#This Row],[Region]]</f>
        <v>Oracle Weblogic Server Standard (8 core)MOSP</v>
      </c>
      <c r="B8937" s="775"/>
      <c r="C8937" s="775" t="s">
        <v>680</v>
      </c>
      <c r="D8937" s="775" t="s">
        <v>606</v>
      </c>
      <c r="E8937" s="775">
        <v>2</v>
      </c>
      <c r="F8937" s="775" t="s">
        <v>748</v>
      </c>
      <c r="G8937" s="775" t="s">
        <v>4235</v>
      </c>
      <c r="H8937" s="775" t="s">
        <v>4235</v>
      </c>
      <c r="I8937" s="775" t="s">
        <v>5093</v>
      </c>
    </row>
    <row r="8938" spans="1:9">
      <c r="A8938" s="775" t="str">
        <f>Table_wabobpsvr_AzureCalc_AzureCalcRateCard[[#This Row],[ServiceName]]&amp;Table_wabobpsvr_AzureCalc_AzureCalcRateCard[[#This Row],[Price_Level]]&amp;Table_wabobpsvr_AzureCalc_AzureCalcRateCard[[#This Row],[Region]]</f>
        <v>Oracle Weblogic Server Standard (8 core)A</v>
      </c>
      <c r="B8938" s="775"/>
      <c r="C8938" s="775" t="s">
        <v>680</v>
      </c>
      <c r="D8938" s="775" t="s">
        <v>174</v>
      </c>
      <c r="E8938" s="775">
        <v>2</v>
      </c>
      <c r="F8938" s="775" t="s">
        <v>748</v>
      </c>
      <c r="G8938" s="775" t="s">
        <v>1618</v>
      </c>
      <c r="H8938" s="775" t="s">
        <v>1619</v>
      </c>
      <c r="I8938" s="775" t="s">
        <v>5093</v>
      </c>
    </row>
    <row r="8939" spans="1:9">
      <c r="A8939" s="775" t="str">
        <f>Table_wabobpsvr_AzureCalc_AzureCalcRateCard[[#This Row],[ServiceName]]&amp;Table_wabobpsvr_AzureCalc_AzureCalcRateCard[[#This Row],[Price_Level]]&amp;Table_wabobpsvr_AzureCalc_AzureCalcRateCard[[#This Row],[Region]]</f>
        <v>Standard_D13 VM (Non-Windows)C5</v>
      </c>
      <c r="B8939" s="775">
        <v>5</v>
      </c>
      <c r="C8939" s="775" t="s">
        <v>680</v>
      </c>
      <c r="D8939" s="775" t="s">
        <v>177</v>
      </c>
      <c r="E8939" s="775">
        <v>0.70979999999999999</v>
      </c>
      <c r="F8939" s="775" t="s">
        <v>1116</v>
      </c>
      <c r="G8939" s="775" t="s">
        <v>4235</v>
      </c>
      <c r="H8939" s="775" t="s">
        <v>4235</v>
      </c>
      <c r="I8939" s="775" t="s">
        <v>6366</v>
      </c>
    </row>
    <row r="8940" spans="1:9">
      <c r="A8940" s="775" t="str">
        <f>Table_wabobpsvr_AzureCalc_AzureCalcRateCard[[#This Row],[ServiceName]]&amp;Table_wabobpsvr_AzureCalc_AzureCalcRateCard[[#This Row],[Price_Level]]&amp;Table_wabobpsvr_AzureCalc_AzureCalcRateCard[[#This Row],[Region]]</f>
        <v>Standard_D13 VM (Non-Windows)D5</v>
      </c>
      <c r="B8940" s="775">
        <v>5</v>
      </c>
      <c r="C8940" s="775" t="s">
        <v>680</v>
      </c>
      <c r="D8940" s="775" t="s">
        <v>176</v>
      </c>
      <c r="E8940" s="775">
        <v>0.68640000000000001</v>
      </c>
      <c r="F8940" s="775" t="s">
        <v>1116</v>
      </c>
      <c r="G8940" s="775" t="s">
        <v>4235</v>
      </c>
      <c r="H8940" s="775" t="s">
        <v>4235</v>
      </c>
      <c r="I8940" s="775" t="s">
        <v>6366</v>
      </c>
    </row>
    <row r="8941" spans="1:9">
      <c r="A8941" s="775" t="str">
        <f>Table_wabobpsvr_AzureCalc_AzureCalcRateCard[[#This Row],[ServiceName]]&amp;Table_wabobpsvr_AzureCalc_AzureCalcRateCard[[#This Row],[Price_Level]]&amp;Table_wabobpsvr_AzureCalc_AzureCalcRateCard[[#This Row],[Region]]</f>
        <v>Standard_D13 VM (Non-Windows)MOSP1</v>
      </c>
      <c r="B8941" s="775">
        <v>1</v>
      </c>
      <c r="C8941" s="775" t="s">
        <v>680</v>
      </c>
      <c r="D8941" s="775" t="s">
        <v>606</v>
      </c>
      <c r="E8941" s="775">
        <v>0.7</v>
      </c>
      <c r="F8941" s="775" t="s">
        <v>1116</v>
      </c>
      <c r="G8941" s="775" t="s">
        <v>4235</v>
      </c>
      <c r="H8941" s="775" t="s">
        <v>4235</v>
      </c>
      <c r="I8941" s="775" t="s">
        <v>6571</v>
      </c>
    </row>
    <row r="8942" spans="1:9">
      <c r="A8942" s="775" t="str">
        <f>Table_wabobpsvr_AzureCalc_AzureCalcRateCard[[#This Row],[ServiceName]]&amp;Table_wabobpsvr_AzureCalc_AzureCalcRateCard[[#This Row],[Price_Level]]&amp;Table_wabobpsvr_AzureCalc_AzureCalcRateCard[[#This Row],[Region]]</f>
        <v>Standard_D13 VM (Non-Windows)A1</v>
      </c>
      <c r="B8942" s="775">
        <v>1</v>
      </c>
      <c r="C8942" s="775" t="s">
        <v>680</v>
      </c>
      <c r="D8942" s="775" t="s">
        <v>174</v>
      </c>
      <c r="E8942" s="775">
        <v>0.67900000000000005</v>
      </c>
      <c r="F8942" s="775" t="s">
        <v>1116</v>
      </c>
      <c r="G8942" s="775" t="s">
        <v>4235</v>
      </c>
      <c r="H8942" s="775" t="s">
        <v>4235</v>
      </c>
      <c r="I8942" s="775" t="s">
        <v>6571</v>
      </c>
    </row>
    <row r="8943" spans="1:9">
      <c r="A8943" s="775" t="str">
        <f>Table_wabobpsvr_AzureCalc_AzureCalcRateCard[[#This Row],[ServiceName]]&amp;Table_wabobpsvr_AzureCalc_AzureCalcRateCard[[#This Row],[Price_Level]]&amp;Table_wabobpsvr_AzureCalc_AzureCalcRateCard[[#This Row],[Region]]</f>
        <v>Standard_D13 VM (Non-Windows)B1</v>
      </c>
      <c r="B8943" s="775">
        <v>1</v>
      </c>
      <c r="C8943" s="775" t="s">
        <v>680</v>
      </c>
      <c r="D8943" s="775" t="s">
        <v>175</v>
      </c>
      <c r="E8943" s="775">
        <v>0.65800000000000003</v>
      </c>
      <c r="F8943" s="775" t="s">
        <v>1116</v>
      </c>
      <c r="G8943" s="775" t="s">
        <v>4235</v>
      </c>
      <c r="H8943" s="775" t="s">
        <v>4235</v>
      </c>
      <c r="I8943" s="775" t="s">
        <v>6571</v>
      </c>
    </row>
    <row r="8944" spans="1:9">
      <c r="A8944" s="775" t="str">
        <f>Table_wabobpsvr_AzureCalc_AzureCalcRateCard[[#This Row],[ServiceName]]&amp;Table_wabobpsvr_AzureCalc_AzureCalcRateCard[[#This Row],[Price_Level]]&amp;Table_wabobpsvr_AzureCalc_AzureCalcRateCard[[#This Row],[Region]]</f>
        <v>Standard_D13 VM (Non-Windows)C1</v>
      </c>
      <c r="B8944" s="775">
        <v>1</v>
      </c>
      <c r="C8944" s="775" t="s">
        <v>680</v>
      </c>
      <c r="D8944" s="775" t="s">
        <v>177</v>
      </c>
      <c r="E8944" s="775">
        <v>0.63700000000000001</v>
      </c>
      <c r="F8944" s="775" t="s">
        <v>1116</v>
      </c>
      <c r="G8944" s="775" t="s">
        <v>4235</v>
      </c>
      <c r="H8944" s="775" t="s">
        <v>4235</v>
      </c>
      <c r="I8944" s="775" t="s">
        <v>6571</v>
      </c>
    </row>
    <row r="8945" spans="1:9">
      <c r="A8945" s="775" t="str">
        <f>Table_wabobpsvr_AzureCalc_AzureCalcRateCard[[#This Row],[ServiceName]]&amp;Table_wabobpsvr_AzureCalc_AzureCalcRateCard[[#This Row],[Price_Level]]&amp;Table_wabobpsvr_AzureCalc_AzureCalcRateCard[[#This Row],[Region]]</f>
        <v>Standard_D13 VM (Non-Windows)D1</v>
      </c>
      <c r="B8945" s="775">
        <v>1</v>
      </c>
      <c r="C8945" s="775" t="s">
        <v>680</v>
      </c>
      <c r="D8945" s="775" t="s">
        <v>176</v>
      </c>
      <c r="E8945" s="775">
        <v>0.61599999999999999</v>
      </c>
      <c r="F8945" s="775" t="s">
        <v>1116</v>
      </c>
      <c r="G8945" s="775" t="s">
        <v>4235</v>
      </c>
      <c r="H8945" s="775" t="s">
        <v>4235</v>
      </c>
      <c r="I8945" s="775" t="s">
        <v>6571</v>
      </c>
    </row>
    <row r="8946" spans="1:9">
      <c r="A8946" s="775" t="str">
        <f>Table_wabobpsvr_AzureCalc_AzureCalcRateCard[[#This Row],[ServiceName]]&amp;Table_wabobpsvr_AzureCalc_AzureCalcRateCard[[#This Row],[Price_Level]]&amp;Table_wabobpsvr_AzureCalc_AzureCalcRateCard[[#This Row],[Region]]</f>
        <v>Standard_D13 VM (Non-Windows)MOSP4</v>
      </c>
      <c r="B8946" s="775">
        <v>4</v>
      </c>
      <c r="C8946" s="775" t="s">
        <v>680</v>
      </c>
      <c r="D8946" s="775" t="s">
        <v>606</v>
      </c>
      <c r="E8946" s="775">
        <v>0.78</v>
      </c>
      <c r="F8946" s="775" t="s">
        <v>1116</v>
      </c>
      <c r="G8946" s="775" t="s">
        <v>4235</v>
      </c>
      <c r="H8946" s="775" t="s">
        <v>4235</v>
      </c>
      <c r="I8946" s="775" t="s">
        <v>6572</v>
      </c>
    </row>
    <row r="8947" spans="1:9">
      <c r="A8947" s="775" t="str">
        <f>Table_wabobpsvr_AzureCalc_AzureCalcRateCard[[#This Row],[ServiceName]]&amp;Table_wabobpsvr_AzureCalc_AzureCalcRateCard[[#This Row],[Price_Level]]&amp;Table_wabobpsvr_AzureCalc_AzureCalcRateCard[[#This Row],[Region]]</f>
        <v>Standard_D13 VM (Non-Windows)A4</v>
      </c>
      <c r="B8947" s="775">
        <v>4</v>
      </c>
      <c r="C8947" s="775" t="s">
        <v>680</v>
      </c>
      <c r="D8947" s="775" t="s">
        <v>174</v>
      </c>
      <c r="E8947" s="775">
        <v>0.75660000000000005</v>
      </c>
      <c r="F8947" s="775" t="s">
        <v>1116</v>
      </c>
      <c r="G8947" s="775" t="s">
        <v>4235</v>
      </c>
      <c r="H8947" s="775" t="s">
        <v>4235</v>
      </c>
      <c r="I8947" s="775" t="s">
        <v>6572</v>
      </c>
    </row>
    <row r="8948" spans="1:9">
      <c r="A8948" s="1039" t="str">
        <f>Table_wabobpsvr_AzureCalc_AzureCalcRateCard[[#This Row],[ServiceName]]&amp;Table_wabobpsvr_AzureCalc_AzureCalcRateCard[[#This Row],[Price_Level]]&amp;Table_wabobpsvr_AzureCalc_AzureCalcRateCard[[#This Row],[Region]]</f>
        <v>Standard_D13 VM (Non-Windows)B4</v>
      </c>
      <c r="B8948" s="1039">
        <v>4</v>
      </c>
      <c r="C8948" s="1039" t="s">
        <v>680</v>
      </c>
      <c r="D8948" s="1039" t="s">
        <v>175</v>
      </c>
      <c r="E8948" s="1039">
        <v>0.73319999999999996</v>
      </c>
      <c r="F8948" s="1039" t="s">
        <v>1116</v>
      </c>
      <c r="G8948" s="775" t="s">
        <v>4235</v>
      </c>
      <c r="H8948" s="775" t="s">
        <v>4235</v>
      </c>
      <c r="I8948" s="775" t="s">
        <v>6572</v>
      </c>
    </row>
    <row r="8949" spans="1:9">
      <c r="A8949" s="775" t="str">
        <f>Table_wabobpsvr_AzureCalc_AzureCalcRateCard[[#This Row],[ServiceName]]&amp;Table_wabobpsvr_AzureCalc_AzureCalcRateCard[[#This Row],[Price_Level]]&amp;Table_wabobpsvr_AzureCalc_AzureCalcRateCard[[#This Row],[Region]]</f>
        <v>Standard_D13 VM (Non-Windows)C4</v>
      </c>
      <c r="B8949" s="775">
        <v>4</v>
      </c>
      <c r="C8949" s="775" t="s">
        <v>680</v>
      </c>
      <c r="D8949" s="775" t="s">
        <v>177</v>
      </c>
      <c r="E8949" s="775">
        <v>0.70979999999999999</v>
      </c>
      <c r="F8949" s="775" t="s">
        <v>1116</v>
      </c>
      <c r="G8949" s="775" t="s">
        <v>4235</v>
      </c>
      <c r="H8949" s="775" t="s">
        <v>4235</v>
      </c>
      <c r="I8949" s="775" t="s">
        <v>6572</v>
      </c>
    </row>
    <row r="8950" spans="1:9">
      <c r="A8950" s="775" t="str">
        <f>Table_wabobpsvr_AzureCalc_AzureCalcRateCard[[#This Row],[ServiceName]]&amp;Table_wabobpsvr_AzureCalc_AzureCalcRateCard[[#This Row],[Price_Level]]&amp;Table_wabobpsvr_AzureCalc_AzureCalcRateCard[[#This Row],[Region]]</f>
        <v>Standard_D13 VM (Non-Windows)D4</v>
      </c>
      <c r="B8950" s="775">
        <v>4</v>
      </c>
      <c r="C8950" s="775" t="s">
        <v>680</v>
      </c>
      <c r="D8950" s="775" t="s">
        <v>176</v>
      </c>
      <c r="E8950" s="775">
        <v>0.68640000000000001</v>
      </c>
      <c r="F8950" s="775" t="s">
        <v>1116</v>
      </c>
      <c r="G8950" s="775" t="s">
        <v>4235</v>
      </c>
      <c r="H8950" s="775" t="s">
        <v>4235</v>
      </c>
      <c r="I8950" s="775" t="s">
        <v>6572</v>
      </c>
    </row>
    <row r="8951" spans="1:9">
      <c r="A8951" s="775" t="str">
        <f>Table_wabobpsvr_AzureCalc_AzureCalcRateCard[[#This Row],[ServiceName]]&amp;Table_wabobpsvr_AzureCalc_AzureCalcRateCard[[#This Row],[Price_Level]]&amp;Table_wabobpsvr_AzureCalc_AzureCalcRateCard[[#This Row],[Region]]</f>
        <v>Standard_D13 VM (Non-Windows)MOSP14</v>
      </c>
      <c r="B8951" s="775">
        <v>14</v>
      </c>
      <c r="C8951" s="775" t="s">
        <v>680</v>
      </c>
      <c r="D8951" s="775" t="s">
        <v>606</v>
      </c>
      <c r="E8951" s="775">
        <v>0.875</v>
      </c>
      <c r="F8951" s="775" t="s">
        <v>1116</v>
      </c>
      <c r="G8951" s="775" t="s">
        <v>4235</v>
      </c>
      <c r="H8951" s="775" t="s">
        <v>4235</v>
      </c>
      <c r="I8951" s="775" t="s">
        <v>6573</v>
      </c>
    </row>
    <row r="8952" spans="1:9">
      <c r="A8952" s="1039" t="str">
        <f>Table_wabobpsvr_AzureCalc_AzureCalcRateCard[[#This Row],[ServiceName]]&amp;Table_wabobpsvr_AzureCalc_AzureCalcRateCard[[#This Row],[Price_Level]]&amp;Table_wabobpsvr_AzureCalc_AzureCalcRateCard[[#This Row],[Region]]</f>
        <v>Standard_D13 VM (Non-Windows)A14</v>
      </c>
      <c r="B8952" s="1039">
        <v>14</v>
      </c>
      <c r="C8952" s="1039" t="s">
        <v>680</v>
      </c>
      <c r="D8952" s="1039" t="s">
        <v>174</v>
      </c>
      <c r="E8952" s="1039">
        <v>0.84875</v>
      </c>
      <c r="F8952" s="1039" t="s">
        <v>1116</v>
      </c>
      <c r="G8952" s="775" t="s">
        <v>4235</v>
      </c>
      <c r="H8952" s="775" t="s">
        <v>4235</v>
      </c>
      <c r="I8952" s="775" t="s">
        <v>6573</v>
      </c>
    </row>
    <row r="8953" spans="1:9">
      <c r="A8953" s="775" t="str">
        <f>Table_wabobpsvr_AzureCalc_AzureCalcRateCard[[#This Row],[ServiceName]]&amp;Table_wabobpsvr_AzureCalc_AzureCalcRateCard[[#This Row],[Price_Level]]&amp;Table_wabobpsvr_AzureCalc_AzureCalcRateCard[[#This Row],[Region]]</f>
        <v>Standard_D13 VM (Non-Windows)B14</v>
      </c>
      <c r="B8953" s="775">
        <v>14</v>
      </c>
      <c r="C8953" s="775" t="s">
        <v>680</v>
      </c>
      <c r="D8953" s="775" t="s">
        <v>175</v>
      </c>
      <c r="E8953" s="775">
        <v>0.82250000000000001</v>
      </c>
      <c r="F8953" s="775" t="s">
        <v>1116</v>
      </c>
      <c r="G8953" s="775" t="s">
        <v>4235</v>
      </c>
      <c r="H8953" s="775" t="s">
        <v>4235</v>
      </c>
      <c r="I8953" s="775" t="s">
        <v>6573</v>
      </c>
    </row>
    <row r="8954" spans="1:9">
      <c r="A8954" s="775" t="str">
        <f>Table_wabobpsvr_AzureCalc_AzureCalcRateCard[[#This Row],[ServiceName]]&amp;Table_wabobpsvr_AzureCalc_AzureCalcRateCard[[#This Row],[Price_Level]]&amp;Table_wabobpsvr_AzureCalc_AzureCalcRateCard[[#This Row],[Region]]</f>
        <v>Standard_D13 VM (Non-Windows)C14</v>
      </c>
      <c r="B8954" s="775">
        <v>14</v>
      </c>
      <c r="C8954" s="775" t="s">
        <v>680</v>
      </c>
      <c r="D8954" s="775" t="s">
        <v>177</v>
      </c>
      <c r="E8954" s="775">
        <v>0.79625000000000001</v>
      </c>
      <c r="F8954" s="775" t="s">
        <v>1116</v>
      </c>
      <c r="G8954" s="775" t="s">
        <v>4235</v>
      </c>
      <c r="H8954" s="775" t="s">
        <v>4235</v>
      </c>
      <c r="I8954" s="775" t="s">
        <v>6573</v>
      </c>
    </row>
    <row r="8955" spans="1:9">
      <c r="A8955" s="775" t="str">
        <f>Table_wabobpsvr_AzureCalc_AzureCalcRateCard[[#This Row],[ServiceName]]&amp;Table_wabobpsvr_AzureCalc_AzureCalcRateCard[[#This Row],[Price_Level]]&amp;Table_wabobpsvr_AzureCalc_AzureCalcRateCard[[#This Row],[Region]]</f>
        <v>Standard_D13 VM (Non-Windows)D14</v>
      </c>
      <c r="B8955" s="775">
        <v>14</v>
      </c>
      <c r="C8955" s="775" t="s">
        <v>680</v>
      </c>
      <c r="D8955" s="775" t="s">
        <v>176</v>
      </c>
      <c r="E8955" s="775">
        <v>0.77</v>
      </c>
      <c r="F8955" s="775" t="s">
        <v>1116</v>
      </c>
      <c r="G8955" s="775" t="s">
        <v>4235</v>
      </c>
      <c r="H8955" s="775" t="s">
        <v>4235</v>
      </c>
      <c r="I8955" s="775" t="s">
        <v>6573</v>
      </c>
    </row>
    <row r="8956" spans="1:9">
      <c r="A8956" s="1039" t="str">
        <f>Table_wabobpsvr_AzureCalc_AzureCalcRateCard[[#This Row],[ServiceName]]&amp;Table_wabobpsvr_AzureCalc_AzureCalcRateCard[[#This Row],[Price_Level]]&amp;Table_wabobpsvr_AzureCalc_AzureCalcRateCard[[#This Row],[Region]]</f>
        <v>Standard_D13 VM (Non-Windows)MOSP</v>
      </c>
      <c r="B8956" s="1039"/>
      <c r="C8956" s="1039" t="s">
        <v>680</v>
      </c>
      <c r="D8956" s="1039" t="s">
        <v>606</v>
      </c>
      <c r="E8956" s="1039">
        <v>0.7</v>
      </c>
      <c r="F8956" s="1039" t="s">
        <v>1116</v>
      </c>
      <c r="G8956" s="775" t="s">
        <v>4235</v>
      </c>
      <c r="H8956" s="775" t="s">
        <v>4235</v>
      </c>
      <c r="I8956" s="775" t="s">
        <v>6574</v>
      </c>
    </row>
    <row r="8957" spans="1:9">
      <c r="A8957" s="775" t="str">
        <f>Table_wabobpsvr_AzureCalc_AzureCalcRateCard[[#This Row],[ServiceName]]&amp;Table_wabobpsvr_AzureCalc_AzureCalcRateCard[[#This Row],[Price_Level]]&amp;Table_wabobpsvr_AzureCalc_AzureCalcRateCard[[#This Row],[Region]]</f>
        <v>Standard_D13 VM (Non-Windows)A</v>
      </c>
      <c r="B8957" s="775"/>
      <c r="C8957" s="775" t="s">
        <v>680</v>
      </c>
      <c r="D8957" s="775" t="s">
        <v>174</v>
      </c>
      <c r="E8957" s="775">
        <v>0.67900000000000005</v>
      </c>
      <c r="F8957" s="775" t="s">
        <v>1116</v>
      </c>
      <c r="G8957" s="775" t="s">
        <v>3565</v>
      </c>
      <c r="H8957" s="775" t="s">
        <v>3566</v>
      </c>
      <c r="I8957" s="775" t="s">
        <v>6574</v>
      </c>
    </row>
    <row r="8958" spans="1:9">
      <c r="A8958" s="775" t="str">
        <f>Table_wabobpsvr_AzureCalc_AzureCalcRateCard[[#This Row],[ServiceName]]&amp;Table_wabobpsvr_AzureCalc_AzureCalcRateCard[[#This Row],[Price_Level]]&amp;Table_wabobpsvr_AzureCalc_AzureCalcRateCard[[#This Row],[Region]]</f>
        <v>Standard_D13 VM (Non-Windows)B</v>
      </c>
      <c r="B8958" s="775"/>
      <c r="C8958" s="775" t="s">
        <v>680</v>
      </c>
      <c r="D8958" s="775" t="s">
        <v>175</v>
      </c>
      <c r="E8958" s="775">
        <v>0.65800000000000003</v>
      </c>
      <c r="F8958" s="775" t="s">
        <v>1116</v>
      </c>
      <c r="G8958" s="775" t="s">
        <v>3565</v>
      </c>
      <c r="H8958" s="775" t="s">
        <v>3566</v>
      </c>
      <c r="I8958" s="775" t="s">
        <v>6574</v>
      </c>
    </row>
    <row r="8959" spans="1:9">
      <c r="A8959" s="775" t="str">
        <f>Table_wabobpsvr_AzureCalc_AzureCalcRateCard[[#This Row],[ServiceName]]&amp;Table_wabobpsvr_AzureCalc_AzureCalcRateCard[[#This Row],[Price_Level]]&amp;Table_wabobpsvr_AzureCalc_AzureCalcRateCard[[#This Row],[Region]]</f>
        <v>Standard_D13 VM (Non-Windows)C</v>
      </c>
      <c r="B8959" s="775"/>
      <c r="C8959" s="775" t="s">
        <v>680</v>
      </c>
      <c r="D8959" s="775" t="s">
        <v>177</v>
      </c>
      <c r="E8959" s="775">
        <v>0.63700000000000001</v>
      </c>
      <c r="F8959" s="775" t="s">
        <v>1116</v>
      </c>
      <c r="G8959" s="775" t="s">
        <v>3565</v>
      </c>
      <c r="H8959" s="775" t="s">
        <v>3566</v>
      </c>
      <c r="I8959" s="775" t="s">
        <v>6574</v>
      </c>
    </row>
    <row r="8960" spans="1:9">
      <c r="A8960" s="1039" t="str">
        <f>Table_wabobpsvr_AzureCalc_AzureCalcRateCard[[#This Row],[ServiceName]]&amp;Table_wabobpsvr_AzureCalc_AzureCalcRateCard[[#This Row],[Price_Level]]&amp;Table_wabobpsvr_AzureCalc_AzureCalcRateCard[[#This Row],[Region]]</f>
        <v>Standard_D13 VM (Non-Windows)D</v>
      </c>
      <c r="B8960" s="1039"/>
      <c r="C8960" s="1039" t="s">
        <v>680</v>
      </c>
      <c r="D8960" s="1039" t="s">
        <v>176</v>
      </c>
      <c r="E8960" s="1039">
        <v>0.61599999999999999</v>
      </c>
      <c r="F8960" s="1039" t="s">
        <v>1116</v>
      </c>
      <c r="G8960" s="775" t="s">
        <v>3565</v>
      </c>
      <c r="H8960" s="775" t="s">
        <v>3566</v>
      </c>
      <c r="I8960" s="775" t="s">
        <v>6574</v>
      </c>
    </row>
    <row r="8961" spans="1:9">
      <c r="A8961" s="775" t="str">
        <f>Table_wabobpsvr_AzureCalc_AzureCalcRateCard[[#This Row],[ServiceName]]&amp;Table_wabobpsvr_AzureCalc_AzureCalcRateCard[[#This Row],[Price_Level]]&amp;Table_wabobpsvr_AzureCalc_AzureCalcRateCard[[#This Row],[Region]]</f>
        <v>Standard_D13 VM (Windows)MOSP10</v>
      </c>
      <c r="B8961" s="775">
        <v>10</v>
      </c>
      <c r="C8961" s="775" t="s">
        <v>680</v>
      </c>
      <c r="D8961" s="775" t="s">
        <v>606</v>
      </c>
      <c r="E8961" s="775">
        <v>1.486</v>
      </c>
      <c r="F8961" s="775" t="s">
        <v>1117</v>
      </c>
      <c r="G8961" s="775" t="s">
        <v>4235</v>
      </c>
      <c r="H8961" s="775" t="s">
        <v>4235</v>
      </c>
      <c r="I8961" s="775" t="s">
        <v>6575</v>
      </c>
    </row>
    <row r="8962" spans="1:9">
      <c r="A8962" s="775" t="str">
        <f>Table_wabobpsvr_AzureCalc_AzureCalcRateCard[[#This Row],[ServiceName]]&amp;Table_wabobpsvr_AzureCalc_AzureCalcRateCard[[#This Row],[Price_Level]]&amp;Table_wabobpsvr_AzureCalc_AzureCalcRateCard[[#This Row],[Region]]</f>
        <v>Standard_D13 VM (Windows)A10</v>
      </c>
      <c r="B8962" s="775">
        <v>10</v>
      </c>
      <c r="C8962" s="775" t="s">
        <v>680</v>
      </c>
      <c r="D8962" s="775" t="s">
        <v>174</v>
      </c>
      <c r="E8962" s="775">
        <v>1.4414199999999999</v>
      </c>
      <c r="F8962" s="775" t="s">
        <v>1117</v>
      </c>
      <c r="G8962" s="775" t="s">
        <v>4235</v>
      </c>
      <c r="H8962" s="775" t="s">
        <v>4235</v>
      </c>
      <c r="I8962" s="775" t="s">
        <v>6575</v>
      </c>
    </row>
    <row r="8963" spans="1:9">
      <c r="A8963" s="775" t="str">
        <f>Table_wabobpsvr_AzureCalc_AzureCalcRateCard[[#This Row],[ServiceName]]&amp;Table_wabobpsvr_AzureCalc_AzureCalcRateCard[[#This Row],[Price_Level]]&amp;Table_wabobpsvr_AzureCalc_AzureCalcRateCard[[#This Row],[Region]]</f>
        <v>Standard_D13 VM (Windows)B10</v>
      </c>
      <c r="B8963" s="775">
        <v>10</v>
      </c>
      <c r="C8963" s="775" t="s">
        <v>680</v>
      </c>
      <c r="D8963" s="775" t="s">
        <v>175</v>
      </c>
      <c r="E8963" s="775">
        <v>1.3968400000000001</v>
      </c>
      <c r="F8963" s="775" t="s">
        <v>1117</v>
      </c>
      <c r="G8963" s="775" t="s">
        <v>4235</v>
      </c>
      <c r="H8963" s="775" t="s">
        <v>4235</v>
      </c>
      <c r="I8963" s="775" t="s">
        <v>6575</v>
      </c>
    </row>
    <row r="8964" spans="1:9">
      <c r="A8964" s="1039" t="str">
        <f>Table_wabobpsvr_AzureCalc_AzureCalcRateCard[[#This Row],[ServiceName]]&amp;Table_wabobpsvr_AzureCalc_AzureCalcRateCard[[#This Row],[Price_Level]]&amp;Table_wabobpsvr_AzureCalc_AzureCalcRateCard[[#This Row],[Region]]</f>
        <v>Standard_D13 VM (Windows)C10</v>
      </c>
      <c r="B8964" s="1039">
        <v>10</v>
      </c>
      <c r="C8964" s="1039" t="s">
        <v>680</v>
      </c>
      <c r="D8964" s="1039" t="s">
        <v>177</v>
      </c>
      <c r="E8964" s="1039">
        <v>1.35226</v>
      </c>
      <c r="F8964" s="1039" t="s">
        <v>1117</v>
      </c>
      <c r="G8964" s="775" t="s">
        <v>4235</v>
      </c>
      <c r="H8964" s="775" t="s">
        <v>4235</v>
      </c>
      <c r="I8964" s="775" t="s">
        <v>6575</v>
      </c>
    </row>
    <row r="8965" spans="1:9">
      <c r="A8965" s="775" t="str">
        <f>Table_wabobpsvr_AzureCalc_AzureCalcRateCard[[#This Row],[ServiceName]]&amp;Table_wabobpsvr_AzureCalc_AzureCalcRateCard[[#This Row],[Price_Level]]&amp;Table_wabobpsvr_AzureCalc_AzureCalcRateCard[[#This Row],[Region]]</f>
        <v>Standard_D13 VM (Windows)D10</v>
      </c>
      <c r="B8965" s="775">
        <v>10</v>
      </c>
      <c r="C8965" s="775" t="s">
        <v>680</v>
      </c>
      <c r="D8965" s="775" t="s">
        <v>176</v>
      </c>
      <c r="E8965" s="775">
        <v>1.30768</v>
      </c>
      <c r="F8965" s="775" t="s">
        <v>1117</v>
      </c>
      <c r="G8965" s="775" t="s">
        <v>4235</v>
      </c>
      <c r="H8965" s="775" t="s">
        <v>4235</v>
      </c>
      <c r="I8965" s="775" t="s">
        <v>6575</v>
      </c>
    </row>
    <row r="8966" spans="1:9">
      <c r="A8966" s="775" t="str">
        <f>Table_wabobpsvr_AzureCalc_AzureCalcRateCard[[#This Row],[ServiceName]]&amp;Table_wabobpsvr_AzureCalc_AzureCalcRateCard[[#This Row],[Price_Level]]&amp;Table_wabobpsvr_AzureCalc_AzureCalcRateCard[[#This Row],[Region]]</f>
        <v>Standard_D13 VM (Windows)MOSP9</v>
      </c>
      <c r="B8966" s="775">
        <v>9</v>
      </c>
      <c r="C8966" s="775" t="s">
        <v>680</v>
      </c>
      <c r="D8966" s="775" t="s">
        <v>606</v>
      </c>
      <c r="E8966" s="775">
        <v>1.292</v>
      </c>
      <c r="F8966" s="775" t="s">
        <v>1117</v>
      </c>
      <c r="G8966" s="775" t="s">
        <v>4235</v>
      </c>
      <c r="H8966" s="775" t="s">
        <v>4235</v>
      </c>
      <c r="I8966" s="775" t="s">
        <v>6576</v>
      </c>
    </row>
    <row r="8967" spans="1:9">
      <c r="A8967" s="775" t="str">
        <f>Table_wabobpsvr_AzureCalc_AzureCalcRateCard[[#This Row],[ServiceName]]&amp;Table_wabobpsvr_AzureCalc_AzureCalcRateCard[[#This Row],[Price_Level]]&amp;Table_wabobpsvr_AzureCalc_AzureCalcRateCard[[#This Row],[Region]]</f>
        <v>Standard_D13 VM (Windows)A9</v>
      </c>
      <c r="B8967" s="775">
        <v>9</v>
      </c>
      <c r="C8967" s="775" t="s">
        <v>680</v>
      </c>
      <c r="D8967" s="775" t="s">
        <v>174</v>
      </c>
      <c r="E8967" s="775">
        <v>1.2532399999999999</v>
      </c>
      <c r="F8967" s="775" t="s">
        <v>1117</v>
      </c>
      <c r="G8967" s="775" t="s">
        <v>4235</v>
      </c>
      <c r="H8967" s="775" t="s">
        <v>4235</v>
      </c>
      <c r="I8967" s="775" t="s">
        <v>6576</v>
      </c>
    </row>
    <row r="8968" spans="1:9">
      <c r="A8968" s="775" t="str">
        <f>Table_wabobpsvr_AzureCalc_AzureCalcRateCard[[#This Row],[ServiceName]]&amp;Table_wabobpsvr_AzureCalc_AzureCalcRateCard[[#This Row],[Price_Level]]&amp;Table_wabobpsvr_AzureCalc_AzureCalcRateCard[[#This Row],[Region]]</f>
        <v>Standard_D13 VM (Windows)B9</v>
      </c>
      <c r="B8968" s="775">
        <v>9</v>
      </c>
      <c r="C8968" s="775" t="s">
        <v>680</v>
      </c>
      <c r="D8968" s="775" t="s">
        <v>175</v>
      </c>
      <c r="E8968" s="775">
        <v>1.21448</v>
      </c>
      <c r="F8968" s="775" t="s">
        <v>1117</v>
      </c>
      <c r="G8968" s="775" t="s">
        <v>4235</v>
      </c>
      <c r="H8968" s="775" t="s">
        <v>4235</v>
      </c>
      <c r="I8968" s="775" t="s">
        <v>6576</v>
      </c>
    </row>
    <row r="8969" spans="1:9">
      <c r="A8969" s="775" t="str">
        <f>Table_wabobpsvr_AzureCalc_AzureCalcRateCard[[#This Row],[ServiceName]]&amp;Table_wabobpsvr_AzureCalc_AzureCalcRateCard[[#This Row],[Price_Level]]&amp;Table_wabobpsvr_AzureCalc_AzureCalcRateCard[[#This Row],[Region]]</f>
        <v>Standard_D13 VM (Windows)C9</v>
      </c>
      <c r="B8969" s="775">
        <v>9</v>
      </c>
      <c r="C8969" s="775" t="s">
        <v>680</v>
      </c>
      <c r="D8969" s="775" t="s">
        <v>177</v>
      </c>
      <c r="E8969" s="775">
        <v>1.1757200000000001</v>
      </c>
      <c r="F8969" s="775" t="s">
        <v>1117</v>
      </c>
      <c r="G8969" s="775" t="s">
        <v>4235</v>
      </c>
      <c r="H8969" s="775" t="s">
        <v>4235</v>
      </c>
      <c r="I8969" s="775" t="s">
        <v>6576</v>
      </c>
    </row>
    <row r="8970" spans="1:9">
      <c r="A8970" s="775" t="str">
        <f>Table_wabobpsvr_AzureCalc_AzureCalcRateCard[[#This Row],[ServiceName]]&amp;Table_wabobpsvr_AzureCalc_AzureCalcRateCard[[#This Row],[Price_Level]]&amp;Table_wabobpsvr_AzureCalc_AzureCalcRateCard[[#This Row],[Region]]</f>
        <v>Standard_D13 VM (Windows)D9</v>
      </c>
      <c r="B8970" s="775">
        <v>9</v>
      </c>
      <c r="C8970" s="775" t="s">
        <v>680</v>
      </c>
      <c r="D8970" s="775" t="s">
        <v>176</v>
      </c>
      <c r="E8970" s="775">
        <v>1.13696</v>
      </c>
      <c r="F8970" s="775" t="s">
        <v>1117</v>
      </c>
      <c r="G8970" s="775" t="s">
        <v>4235</v>
      </c>
      <c r="H8970" s="775" t="s">
        <v>4235</v>
      </c>
      <c r="I8970" s="775" t="s">
        <v>6576</v>
      </c>
    </row>
    <row r="8971" spans="1:9">
      <c r="A8971" s="775" t="str">
        <f>Table_wabobpsvr_AzureCalc_AzureCalcRateCard[[#This Row],[ServiceName]]&amp;Table_wabobpsvr_AzureCalc_AzureCalcRateCard[[#This Row],[Price_Level]]&amp;Table_wabobpsvr_AzureCalc_AzureCalcRateCard[[#This Row],[Region]]</f>
        <v>Standard_D13 VM (Windows)MOSP13</v>
      </c>
      <c r="B8971" s="775">
        <v>13</v>
      </c>
      <c r="C8971" s="775" t="s">
        <v>680</v>
      </c>
      <c r="D8971" s="775" t="s">
        <v>606</v>
      </c>
      <c r="E8971" s="775">
        <v>1.3129999999999999</v>
      </c>
      <c r="F8971" s="775" t="s">
        <v>1117</v>
      </c>
      <c r="G8971" s="775" t="s">
        <v>4235</v>
      </c>
      <c r="H8971" s="775" t="s">
        <v>4235</v>
      </c>
      <c r="I8971" s="775" t="s">
        <v>6577</v>
      </c>
    </row>
    <row r="8972" spans="1:9">
      <c r="A8972" s="775" t="str">
        <f>Table_wabobpsvr_AzureCalc_AzureCalcRateCard[[#This Row],[ServiceName]]&amp;Table_wabobpsvr_AzureCalc_AzureCalcRateCard[[#This Row],[Price_Level]]&amp;Table_wabobpsvr_AzureCalc_AzureCalcRateCard[[#This Row],[Region]]</f>
        <v>Standard_D13 VM (Windows)A13</v>
      </c>
      <c r="B8972" s="775">
        <v>13</v>
      </c>
      <c r="C8972" s="775" t="s">
        <v>680</v>
      </c>
      <c r="D8972" s="775" t="s">
        <v>174</v>
      </c>
      <c r="E8972" s="775">
        <v>1.2736099999999999</v>
      </c>
      <c r="F8972" s="775" t="s">
        <v>1117</v>
      </c>
      <c r="G8972" s="775" t="s">
        <v>4235</v>
      </c>
      <c r="H8972" s="775" t="s">
        <v>4235</v>
      </c>
      <c r="I8972" s="775" t="s">
        <v>6577</v>
      </c>
    </row>
    <row r="8973" spans="1:9">
      <c r="A8973" s="775" t="str">
        <f>Table_wabobpsvr_AzureCalc_AzureCalcRateCard[[#This Row],[ServiceName]]&amp;Table_wabobpsvr_AzureCalc_AzureCalcRateCard[[#This Row],[Price_Level]]&amp;Table_wabobpsvr_AzureCalc_AzureCalcRateCard[[#This Row],[Region]]</f>
        <v>Standard_D13 VM (Windows)B13</v>
      </c>
      <c r="B8973" s="775">
        <v>13</v>
      </c>
      <c r="C8973" s="775" t="s">
        <v>680</v>
      </c>
      <c r="D8973" s="775" t="s">
        <v>175</v>
      </c>
      <c r="E8973" s="775">
        <v>1.2342200000000001</v>
      </c>
      <c r="F8973" s="775" t="s">
        <v>1117</v>
      </c>
      <c r="G8973" s="775" t="s">
        <v>4235</v>
      </c>
      <c r="H8973" s="775" t="s">
        <v>4235</v>
      </c>
      <c r="I8973" s="775" t="s">
        <v>6577</v>
      </c>
    </row>
    <row r="8974" spans="1:9">
      <c r="A8974" s="775" t="str">
        <f>Table_wabobpsvr_AzureCalc_AzureCalcRateCard[[#This Row],[ServiceName]]&amp;Table_wabobpsvr_AzureCalc_AzureCalcRateCard[[#This Row],[Price_Level]]&amp;Table_wabobpsvr_AzureCalc_AzureCalcRateCard[[#This Row],[Region]]</f>
        <v>Standard_D13 VM (Windows)C13</v>
      </c>
      <c r="B8974" s="775">
        <v>13</v>
      </c>
      <c r="C8974" s="775" t="s">
        <v>680</v>
      </c>
      <c r="D8974" s="775" t="s">
        <v>177</v>
      </c>
      <c r="E8974" s="775">
        <v>1.1948300000000001</v>
      </c>
      <c r="F8974" s="775" t="s">
        <v>1117</v>
      </c>
      <c r="G8974" s="775" t="s">
        <v>4235</v>
      </c>
      <c r="H8974" s="775" t="s">
        <v>4235</v>
      </c>
      <c r="I8974" s="775" t="s">
        <v>6577</v>
      </c>
    </row>
    <row r="8975" spans="1:9">
      <c r="A8975" s="775" t="str">
        <f>Table_wabobpsvr_AzureCalc_AzureCalcRateCard[[#This Row],[ServiceName]]&amp;Table_wabobpsvr_AzureCalc_AzureCalcRateCard[[#This Row],[Price_Level]]&amp;Table_wabobpsvr_AzureCalc_AzureCalcRateCard[[#This Row],[Region]]</f>
        <v>Standard_D13 VM (Windows)D13</v>
      </c>
      <c r="B8975" s="775">
        <v>13</v>
      </c>
      <c r="C8975" s="775" t="s">
        <v>680</v>
      </c>
      <c r="D8975" s="775" t="s">
        <v>176</v>
      </c>
      <c r="E8975" s="775">
        <v>1.15544</v>
      </c>
      <c r="F8975" s="775" t="s">
        <v>1117</v>
      </c>
      <c r="G8975" s="775" t="s">
        <v>4235</v>
      </c>
      <c r="H8975" s="775" t="s">
        <v>4235</v>
      </c>
      <c r="I8975" s="775" t="s">
        <v>6577</v>
      </c>
    </row>
    <row r="8976" spans="1:9">
      <c r="A8976" s="775" t="str">
        <f>Table_wabobpsvr_AzureCalc_AzureCalcRateCard[[#This Row],[ServiceName]]&amp;Table_wabobpsvr_AzureCalc_AzureCalcRateCard[[#This Row],[Price_Level]]&amp;Table_wabobpsvr_AzureCalc_AzureCalcRateCard[[#This Row],[Region]]</f>
        <v>Standard_D13 VM (Windows)MOSP7</v>
      </c>
      <c r="B8976" s="775">
        <v>7</v>
      </c>
      <c r="C8976" s="775" t="s">
        <v>680</v>
      </c>
      <c r="D8976" s="775" t="s">
        <v>606</v>
      </c>
      <c r="E8976" s="775">
        <v>1.08</v>
      </c>
      <c r="F8976" s="775" t="s">
        <v>1117</v>
      </c>
      <c r="G8976" s="775" t="s">
        <v>4235</v>
      </c>
      <c r="H8976" s="775" t="s">
        <v>4235</v>
      </c>
      <c r="I8976" s="775" t="s">
        <v>6578</v>
      </c>
    </row>
    <row r="8977" spans="1:9">
      <c r="A8977" s="775" t="str">
        <f>Table_wabobpsvr_AzureCalc_AzureCalcRateCard[[#This Row],[ServiceName]]&amp;Table_wabobpsvr_AzureCalc_AzureCalcRateCard[[#This Row],[Price_Level]]&amp;Table_wabobpsvr_AzureCalc_AzureCalcRateCard[[#This Row],[Region]]</f>
        <v>Standard_D13 VM (Windows)A7</v>
      </c>
      <c r="B8977" s="775">
        <v>7</v>
      </c>
      <c r="C8977" s="775" t="s">
        <v>680</v>
      </c>
      <c r="D8977" s="775" t="s">
        <v>174</v>
      </c>
      <c r="E8977" s="775">
        <v>1.0476000000000001</v>
      </c>
      <c r="F8977" s="775" t="s">
        <v>1117</v>
      </c>
      <c r="G8977" s="775" t="s">
        <v>4235</v>
      </c>
      <c r="H8977" s="775" t="s">
        <v>4235</v>
      </c>
      <c r="I8977" s="775" t="s">
        <v>6578</v>
      </c>
    </row>
    <row r="8978" spans="1:9">
      <c r="A8978" s="775" t="str">
        <f>Table_wabobpsvr_AzureCalc_AzureCalcRateCard[[#This Row],[ServiceName]]&amp;Table_wabobpsvr_AzureCalc_AzureCalcRateCard[[#This Row],[Price_Level]]&amp;Table_wabobpsvr_AzureCalc_AzureCalcRateCard[[#This Row],[Region]]</f>
        <v>Standard_D13 VM (Windows)B7</v>
      </c>
      <c r="B8978" s="775">
        <v>7</v>
      </c>
      <c r="C8978" s="775" t="s">
        <v>680</v>
      </c>
      <c r="D8978" s="775" t="s">
        <v>175</v>
      </c>
      <c r="E8978" s="775">
        <v>1.0152000000000001</v>
      </c>
      <c r="F8978" s="775" t="s">
        <v>1117</v>
      </c>
      <c r="G8978" s="775" t="s">
        <v>4235</v>
      </c>
      <c r="H8978" s="775" t="s">
        <v>4235</v>
      </c>
      <c r="I8978" s="775" t="s">
        <v>6578</v>
      </c>
    </row>
    <row r="8979" spans="1:9">
      <c r="A8979" s="775" t="str">
        <f>Table_wabobpsvr_AzureCalc_AzureCalcRateCard[[#This Row],[ServiceName]]&amp;Table_wabobpsvr_AzureCalc_AzureCalcRateCard[[#This Row],[Price_Level]]&amp;Table_wabobpsvr_AzureCalc_AzureCalcRateCard[[#This Row],[Region]]</f>
        <v>Standard_D4 VM (Non-Windows)MOSP11</v>
      </c>
      <c r="B8979" s="775">
        <v>11</v>
      </c>
      <c r="C8979" s="775" t="s">
        <v>680</v>
      </c>
      <c r="D8979" s="775" t="s">
        <v>606</v>
      </c>
      <c r="E8979" s="775">
        <v>0.88300000000000001</v>
      </c>
      <c r="F8979" s="775" t="s">
        <v>1128</v>
      </c>
      <c r="G8979" s="775" t="s">
        <v>4235</v>
      </c>
      <c r="H8979" s="775" t="s">
        <v>4235</v>
      </c>
      <c r="I8979" s="775" t="s">
        <v>6579</v>
      </c>
    </row>
    <row r="8980" spans="1:9">
      <c r="A8980" s="775" t="str">
        <f>Table_wabobpsvr_AzureCalc_AzureCalcRateCard[[#This Row],[ServiceName]]&amp;Table_wabobpsvr_AzureCalc_AzureCalcRateCard[[#This Row],[Price_Level]]&amp;Table_wabobpsvr_AzureCalc_AzureCalcRateCard[[#This Row],[Region]]</f>
        <v>Standard_D11 VM (Non-Windows)A13</v>
      </c>
      <c r="B8980" s="775">
        <v>13</v>
      </c>
      <c r="C8980" s="775" t="s">
        <v>680</v>
      </c>
      <c r="D8980" s="775" t="s">
        <v>174</v>
      </c>
      <c r="E8980" s="775">
        <v>0.24056</v>
      </c>
      <c r="F8980" s="775" t="s">
        <v>1110</v>
      </c>
      <c r="G8980" s="775" t="s">
        <v>4235</v>
      </c>
      <c r="H8980" s="775" t="s">
        <v>4235</v>
      </c>
      <c r="I8980" s="775" t="s">
        <v>5763</v>
      </c>
    </row>
    <row r="8981" spans="1:9">
      <c r="A8981" s="775" t="str">
        <f>Table_wabobpsvr_AzureCalc_AzureCalcRateCard[[#This Row],[ServiceName]]&amp;Table_wabobpsvr_AzureCalc_AzureCalcRateCard[[#This Row],[Price_Level]]&amp;Table_wabobpsvr_AzureCalc_AzureCalcRateCard[[#This Row],[Region]]</f>
        <v>Standard_D11 VM (Non-Windows)B13</v>
      </c>
      <c r="B8981" s="775">
        <v>13</v>
      </c>
      <c r="C8981" s="775" t="s">
        <v>680</v>
      </c>
      <c r="D8981" s="775" t="s">
        <v>175</v>
      </c>
      <c r="E8981" s="775">
        <v>0.23311999999999999</v>
      </c>
      <c r="F8981" s="775" t="s">
        <v>1110</v>
      </c>
      <c r="G8981" s="775" t="s">
        <v>4235</v>
      </c>
      <c r="H8981" s="775" t="s">
        <v>4235</v>
      </c>
      <c r="I8981" s="775" t="s">
        <v>5763</v>
      </c>
    </row>
    <row r="8982" spans="1:9">
      <c r="A8982" s="775" t="str">
        <f>Table_wabobpsvr_AzureCalc_AzureCalcRateCard[[#This Row],[ServiceName]]&amp;Table_wabobpsvr_AzureCalc_AzureCalcRateCard[[#This Row],[Price_Level]]&amp;Table_wabobpsvr_AzureCalc_AzureCalcRateCard[[#This Row],[Region]]</f>
        <v>Standard_D11 VM (Non-Windows)C13</v>
      </c>
      <c r="B8982" s="775">
        <v>13</v>
      </c>
      <c r="C8982" s="775" t="s">
        <v>680</v>
      </c>
      <c r="D8982" s="775" t="s">
        <v>177</v>
      </c>
      <c r="E8982" s="775">
        <v>0.22567999999999999</v>
      </c>
      <c r="F8982" s="775" t="s">
        <v>1110</v>
      </c>
      <c r="G8982" s="775" t="s">
        <v>4235</v>
      </c>
      <c r="H8982" s="775" t="s">
        <v>4235</v>
      </c>
      <c r="I8982" s="775" t="s">
        <v>5763</v>
      </c>
    </row>
    <row r="8983" spans="1:9">
      <c r="A8983" s="775" t="str">
        <f>Table_wabobpsvr_AzureCalc_AzureCalcRateCard[[#This Row],[ServiceName]]&amp;Table_wabobpsvr_AzureCalc_AzureCalcRateCard[[#This Row],[Price_Level]]&amp;Table_wabobpsvr_AzureCalc_AzureCalcRateCard[[#This Row],[Region]]</f>
        <v>Standard_D11 VM (Non-Windows)D13</v>
      </c>
      <c r="B8983" s="775">
        <v>13</v>
      </c>
      <c r="C8983" s="775" t="s">
        <v>680</v>
      </c>
      <c r="D8983" s="775" t="s">
        <v>176</v>
      </c>
      <c r="E8983" s="775">
        <v>0.21823999999999999</v>
      </c>
      <c r="F8983" s="775" t="s">
        <v>1110</v>
      </c>
      <c r="G8983" s="775" t="s">
        <v>4235</v>
      </c>
      <c r="H8983" s="775" t="s">
        <v>4235</v>
      </c>
      <c r="I8983" s="775" t="s">
        <v>5763</v>
      </c>
    </row>
    <row r="8984" spans="1:9">
      <c r="A8984" s="775" t="str">
        <f>Table_wabobpsvr_AzureCalc_AzureCalcRateCard[[#This Row],[ServiceName]]&amp;Table_wabobpsvr_AzureCalc_AzureCalcRateCard[[#This Row],[Price_Level]]&amp;Table_wabobpsvr_AzureCalc_AzureCalcRateCard[[#This Row],[Region]]</f>
        <v>Standard_D11 VM (Non-Windows)MOSP7</v>
      </c>
      <c r="B8984" s="775">
        <v>7</v>
      </c>
      <c r="C8984" s="775" t="s">
        <v>680</v>
      </c>
      <c r="D8984" s="775" t="s">
        <v>606</v>
      </c>
      <c r="E8984" s="775">
        <v>0.19500000000000001</v>
      </c>
      <c r="F8984" s="775" t="s">
        <v>1110</v>
      </c>
      <c r="G8984" s="775" t="s">
        <v>4235</v>
      </c>
      <c r="H8984" s="775" t="s">
        <v>4235</v>
      </c>
      <c r="I8984" s="775" t="s">
        <v>5764</v>
      </c>
    </row>
    <row r="8985" spans="1:9">
      <c r="A8985" s="775" t="str">
        <f>Table_wabobpsvr_AzureCalc_AzureCalcRateCard[[#This Row],[ServiceName]]&amp;Table_wabobpsvr_AzureCalc_AzureCalcRateCard[[#This Row],[Price_Level]]&amp;Table_wabobpsvr_AzureCalc_AzureCalcRateCard[[#This Row],[Region]]</f>
        <v>Standard_D11 VM (Non-Windows)A7</v>
      </c>
      <c r="B8985" s="775">
        <v>7</v>
      </c>
      <c r="C8985" s="775" t="s">
        <v>680</v>
      </c>
      <c r="D8985" s="775" t="s">
        <v>174</v>
      </c>
      <c r="E8985" s="775">
        <v>0.18915000000000001</v>
      </c>
      <c r="F8985" s="775" t="s">
        <v>1110</v>
      </c>
      <c r="G8985" s="775" t="s">
        <v>4235</v>
      </c>
      <c r="H8985" s="775" t="s">
        <v>4235</v>
      </c>
      <c r="I8985" s="775" t="s">
        <v>5764</v>
      </c>
    </row>
    <row r="8986" spans="1:9">
      <c r="A8986" s="775" t="str">
        <f>Table_wabobpsvr_AzureCalc_AzureCalcRateCard[[#This Row],[ServiceName]]&amp;Table_wabobpsvr_AzureCalc_AzureCalcRateCard[[#This Row],[Price_Level]]&amp;Table_wabobpsvr_AzureCalc_AzureCalcRateCard[[#This Row],[Region]]</f>
        <v>Standard_D11 VM (Non-Windows)B7</v>
      </c>
      <c r="B8986" s="775">
        <v>7</v>
      </c>
      <c r="C8986" s="775" t="s">
        <v>680</v>
      </c>
      <c r="D8986" s="775" t="s">
        <v>175</v>
      </c>
      <c r="E8986" s="775">
        <v>0.18329999999999999</v>
      </c>
      <c r="F8986" s="775" t="s">
        <v>1110</v>
      </c>
      <c r="G8986" s="775" t="s">
        <v>4235</v>
      </c>
      <c r="H8986" s="775" t="s">
        <v>4235</v>
      </c>
      <c r="I8986" s="775" t="s">
        <v>5764</v>
      </c>
    </row>
    <row r="8987" spans="1:9">
      <c r="A8987" s="775" t="str">
        <f>Table_wabobpsvr_AzureCalc_AzureCalcRateCard[[#This Row],[ServiceName]]&amp;Table_wabobpsvr_AzureCalc_AzureCalcRateCard[[#This Row],[Price_Level]]&amp;Table_wabobpsvr_AzureCalc_AzureCalcRateCard[[#This Row],[Region]]</f>
        <v>Standard_D11 VM (Non-Windows)C7</v>
      </c>
      <c r="B8987" s="775">
        <v>7</v>
      </c>
      <c r="C8987" s="775" t="s">
        <v>680</v>
      </c>
      <c r="D8987" s="775" t="s">
        <v>177</v>
      </c>
      <c r="E8987" s="775">
        <v>0.17745</v>
      </c>
      <c r="F8987" s="775" t="s">
        <v>1110</v>
      </c>
      <c r="G8987" s="775" t="s">
        <v>4235</v>
      </c>
      <c r="H8987" s="775" t="s">
        <v>4235</v>
      </c>
      <c r="I8987" s="775" t="s">
        <v>5764</v>
      </c>
    </row>
    <row r="8988" spans="1:9">
      <c r="A8988" s="775" t="str">
        <f>Table_wabobpsvr_AzureCalc_AzureCalcRateCard[[#This Row],[ServiceName]]&amp;Table_wabobpsvr_AzureCalc_AzureCalcRateCard[[#This Row],[Price_Level]]&amp;Table_wabobpsvr_AzureCalc_AzureCalcRateCard[[#This Row],[Region]]</f>
        <v>Standard_D11 VM (Non-Windows)D7</v>
      </c>
      <c r="B8988" s="775">
        <v>7</v>
      </c>
      <c r="C8988" s="775" t="s">
        <v>680</v>
      </c>
      <c r="D8988" s="775" t="s">
        <v>176</v>
      </c>
      <c r="E8988" s="775">
        <v>0.1716</v>
      </c>
      <c r="F8988" s="775" t="s">
        <v>1110</v>
      </c>
      <c r="G8988" s="775" t="s">
        <v>4235</v>
      </c>
      <c r="H8988" s="775" t="s">
        <v>4235</v>
      </c>
      <c r="I8988" s="775" t="s">
        <v>5764</v>
      </c>
    </row>
    <row r="8989" spans="1:9">
      <c r="A8989" s="775" t="str">
        <f>Table_wabobpsvr_AzureCalc_AzureCalcRateCard[[#This Row],[ServiceName]]&amp;Table_wabobpsvr_AzureCalc_AzureCalcRateCard[[#This Row],[Price_Level]]&amp;Table_wabobpsvr_AzureCalc_AzureCalcRateCard[[#This Row],[Region]]</f>
        <v>Standard_D11 VM (Non-Windows)MOSP8</v>
      </c>
      <c r="B8989" s="775">
        <v>8</v>
      </c>
      <c r="C8989" s="775" t="s">
        <v>680</v>
      </c>
      <c r="D8989" s="775" t="s">
        <v>606</v>
      </c>
      <c r="E8989" s="775">
        <v>0.224</v>
      </c>
      <c r="F8989" s="775" t="s">
        <v>1110</v>
      </c>
      <c r="G8989" s="775" t="s">
        <v>4235</v>
      </c>
      <c r="H8989" s="775" t="s">
        <v>4235</v>
      </c>
      <c r="I8989" s="775" t="s">
        <v>5765</v>
      </c>
    </row>
    <row r="8990" spans="1:9">
      <c r="A8990" s="775" t="str">
        <f>Table_wabobpsvr_AzureCalc_AzureCalcRateCard[[#This Row],[ServiceName]]&amp;Table_wabobpsvr_AzureCalc_AzureCalcRateCard[[#This Row],[Price_Level]]&amp;Table_wabobpsvr_AzureCalc_AzureCalcRateCard[[#This Row],[Region]]</f>
        <v>Standard_D11 VM (Non-Windows)A8</v>
      </c>
      <c r="B8990" s="775">
        <v>8</v>
      </c>
      <c r="C8990" s="775" t="s">
        <v>680</v>
      </c>
      <c r="D8990" s="775" t="s">
        <v>174</v>
      </c>
      <c r="E8990" s="775">
        <v>0.21728</v>
      </c>
      <c r="F8990" s="775" t="s">
        <v>1110</v>
      </c>
      <c r="G8990" s="775" t="s">
        <v>4235</v>
      </c>
      <c r="H8990" s="775" t="s">
        <v>4235</v>
      </c>
      <c r="I8990" s="775" t="s">
        <v>5765</v>
      </c>
    </row>
    <row r="8991" spans="1:9">
      <c r="A8991" s="1039" t="str">
        <f>Table_wabobpsvr_AzureCalc_AzureCalcRateCard[[#This Row],[ServiceName]]&amp;Table_wabobpsvr_AzureCalc_AzureCalcRateCard[[#This Row],[Price_Level]]&amp;Table_wabobpsvr_AzureCalc_AzureCalcRateCard[[#This Row],[Region]]</f>
        <v>Standard_D11 VM (Non-Windows)B8</v>
      </c>
      <c r="B8991" s="1039">
        <v>8</v>
      </c>
      <c r="C8991" s="1039" t="s">
        <v>680</v>
      </c>
      <c r="D8991" s="1039" t="s">
        <v>175</v>
      </c>
      <c r="E8991" s="1039">
        <v>0.21056</v>
      </c>
      <c r="F8991" s="1039" t="s">
        <v>1110</v>
      </c>
      <c r="G8991" s="775" t="s">
        <v>4235</v>
      </c>
      <c r="H8991" s="775" t="s">
        <v>4235</v>
      </c>
      <c r="I8991" s="775" t="s">
        <v>5765</v>
      </c>
    </row>
    <row r="8992" spans="1:9">
      <c r="A8992" s="775" t="str">
        <f>Table_wabobpsvr_AzureCalc_AzureCalcRateCard[[#This Row],[ServiceName]]&amp;Table_wabobpsvr_AzureCalc_AzureCalcRateCard[[#This Row],[Price_Level]]&amp;Table_wabobpsvr_AzureCalc_AzureCalcRateCard[[#This Row],[Region]]</f>
        <v>Standard_D11 VM (Non-Windows)C8</v>
      </c>
      <c r="B8992" s="775">
        <v>8</v>
      </c>
      <c r="C8992" s="775" t="s">
        <v>680</v>
      </c>
      <c r="D8992" s="775" t="s">
        <v>177</v>
      </c>
      <c r="E8992" s="775">
        <v>0.20383999999999999</v>
      </c>
      <c r="F8992" s="775" t="s">
        <v>1110</v>
      </c>
      <c r="G8992" s="775" t="s">
        <v>4235</v>
      </c>
      <c r="H8992" s="775" t="s">
        <v>4235</v>
      </c>
      <c r="I8992" s="775" t="s">
        <v>5765</v>
      </c>
    </row>
    <row r="8993" spans="1:9">
      <c r="A8993" s="775" t="str">
        <f>Table_wabobpsvr_AzureCalc_AzureCalcRateCard[[#This Row],[ServiceName]]&amp;Table_wabobpsvr_AzureCalc_AzureCalcRateCard[[#This Row],[Price_Level]]&amp;Table_wabobpsvr_AzureCalc_AzureCalcRateCard[[#This Row],[Region]]</f>
        <v>Standard_D11 VM (Non-Windows)D8</v>
      </c>
      <c r="B8993" s="775">
        <v>8</v>
      </c>
      <c r="C8993" s="775" t="s">
        <v>680</v>
      </c>
      <c r="D8993" s="775" t="s">
        <v>176</v>
      </c>
      <c r="E8993" s="775">
        <v>0.19711999999999999</v>
      </c>
      <c r="F8993" s="775" t="s">
        <v>1110</v>
      </c>
      <c r="G8993" s="775" t="s">
        <v>4235</v>
      </c>
      <c r="H8993" s="775" t="s">
        <v>4235</v>
      </c>
      <c r="I8993" s="775" t="s">
        <v>5765</v>
      </c>
    </row>
    <row r="8994" spans="1:9">
      <c r="A8994" s="775" t="str">
        <f>Table_wabobpsvr_AzureCalc_AzureCalcRateCard[[#This Row],[ServiceName]]&amp;Table_wabobpsvr_AzureCalc_AzureCalcRateCard[[#This Row],[Price_Level]]&amp;Table_wabobpsvr_AzureCalc_AzureCalcRateCard[[#This Row],[Region]]</f>
        <v>Standard_D11 VM (Non-Windows)MOSP11</v>
      </c>
      <c r="B8994" s="775">
        <v>11</v>
      </c>
      <c r="C8994" s="775" t="s">
        <v>680</v>
      </c>
      <c r="D8994" s="775" t="s">
        <v>606</v>
      </c>
      <c r="E8994" s="775">
        <v>0.24199999999999999</v>
      </c>
      <c r="F8994" s="775" t="s">
        <v>1110</v>
      </c>
      <c r="G8994" s="775" t="s">
        <v>4235</v>
      </c>
      <c r="H8994" s="775" t="s">
        <v>4235</v>
      </c>
      <c r="I8994" s="775" t="s">
        <v>5766</v>
      </c>
    </row>
    <row r="8995" spans="1:9">
      <c r="A8995" s="775" t="str">
        <f>Table_wabobpsvr_AzureCalc_AzureCalcRateCard[[#This Row],[ServiceName]]&amp;Table_wabobpsvr_AzureCalc_AzureCalcRateCard[[#This Row],[Price_Level]]&amp;Table_wabobpsvr_AzureCalc_AzureCalcRateCard[[#This Row],[Region]]</f>
        <v>Standard_D11 VM (Non-Windows)A11</v>
      </c>
      <c r="B8995" s="775">
        <v>11</v>
      </c>
      <c r="C8995" s="775" t="s">
        <v>680</v>
      </c>
      <c r="D8995" s="775" t="s">
        <v>174</v>
      </c>
      <c r="E8995" s="775">
        <v>0.23474</v>
      </c>
      <c r="F8995" s="775" t="s">
        <v>1110</v>
      </c>
      <c r="G8995" s="775" t="s">
        <v>4235</v>
      </c>
      <c r="H8995" s="775" t="s">
        <v>4235</v>
      </c>
      <c r="I8995" s="775" t="s">
        <v>5766</v>
      </c>
    </row>
    <row r="8996" spans="1:9">
      <c r="A8996" s="1039" t="str">
        <f>Table_wabobpsvr_AzureCalc_AzureCalcRateCard[[#This Row],[ServiceName]]&amp;Table_wabobpsvr_AzureCalc_AzureCalcRateCard[[#This Row],[Price_Level]]&amp;Table_wabobpsvr_AzureCalc_AzureCalcRateCard[[#This Row],[Region]]</f>
        <v>Standard_D11 VM (Non-Windows)B11</v>
      </c>
      <c r="B8996" s="1039">
        <v>11</v>
      </c>
      <c r="C8996" s="1039" t="s">
        <v>680</v>
      </c>
      <c r="D8996" s="1039" t="s">
        <v>175</v>
      </c>
      <c r="E8996" s="1039">
        <v>0.22747999999999999</v>
      </c>
      <c r="F8996" s="1039" t="s">
        <v>1110</v>
      </c>
      <c r="G8996" s="775" t="s">
        <v>4235</v>
      </c>
      <c r="H8996" s="775" t="s">
        <v>4235</v>
      </c>
      <c r="I8996" s="775" t="s">
        <v>5766</v>
      </c>
    </row>
    <row r="8997" spans="1:9">
      <c r="A8997" s="775" t="str">
        <f>Table_wabobpsvr_AzureCalc_AzureCalcRateCard[[#This Row],[ServiceName]]&amp;Table_wabobpsvr_AzureCalc_AzureCalcRateCard[[#This Row],[Price_Level]]&amp;Table_wabobpsvr_AzureCalc_AzureCalcRateCard[[#This Row],[Region]]</f>
        <v>Standard_D11 VM (Non-Windows)C11</v>
      </c>
      <c r="B8997" s="775">
        <v>11</v>
      </c>
      <c r="C8997" s="775" t="s">
        <v>680</v>
      </c>
      <c r="D8997" s="775" t="s">
        <v>177</v>
      </c>
      <c r="E8997" s="775">
        <v>0.22022</v>
      </c>
      <c r="F8997" s="775" t="s">
        <v>1110</v>
      </c>
      <c r="G8997" s="775" t="s">
        <v>4235</v>
      </c>
      <c r="H8997" s="775" t="s">
        <v>4235</v>
      </c>
      <c r="I8997" s="775" t="s">
        <v>5766</v>
      </c>
    </row>
    <row r="8998" spans="1:9">
      <c r="A8998" s="775" t="str">
        <f>Table_wabobpsvr_AzureCalc_AzureCalcRateCard[[#This Row],[ServiceName]]&amp;Table_wabobpsvr_AzureCalc_AzureCalcRateCard[[#This Row],[Price_Level]]&amp;Table_wabobpsvr_AzureCalc_AzureCalcRateCard[[#This Row],[Region]]</f>
        <v>Standard_D11 VM (Non-Windows)D11</v>
      </c>
      <c r="B8998" s="775">
        <v>11</v>
      </c>
      <c r="C8998" s="775" t="s">
        <v>680</v>
      </c>
      <c r="D8998" s="775" t="s">
        <v>176</v>
      </c>
      <c r="E8998" s="775">
        <v>0.21296000000000001</v>
      </c>
      <c r="F8998" s="775" t="s">
        <v>1110</v>
      </c>
      <c r="G8998" s="775" t="s">
        <v>4235</v>
      </c>
      <c r="H8998" s="775" t="s">
        <v>4235</v>
      </c>
      <c r="I8998" s="775" t="s">
        <v>5766</v>
      </c>
    </row>
    <row r="8999" spans="1:9">
      <c r="A8999" s="775" t="str">
        <f>Table_wabobpsvr_AzureCalc_AzureCalcRateCard[[#This Row],[ServiceName]]&amp;Table_wabobpsvr_AzureCalc_AzureCalcRateCard[[#This Row],[Price_Level]]&amp;Table_wabobpsvr_AzureCalc_AzureCalcRateCard[[#This Row],[Region]]</f>
        <v>Standard_D11 VM (Non-Windows)MOSP12</v>
      </c>
      <c r="B8999" s="775">
        <v>12</v>
      </c>
      <c r="C8999" s="775" t="s">
        <v>680</v>
      </c>
      <c r="D8999" s="775" t="s">
        <v>606</v>
      </c>
      <c r="E8999" s="775">
        <v>0.21</v>
      </c>
      <c r="F8999" s="775" t="s">
        <v>1110</v>
      </c>
      <c r="G8999" s="775" t="s">
        <v>4235</v>
      </c>
      <c r="H8999" s="775" t="s">
        <v>4235</v>
      </c>
      <c r="I8999" s="775" t="s">
        <v>5767</v>
      </c>
    </row>
    <row r="9000" spans="1:9">
      <c r="A9000" s="775" t="str">
        <f>Table_wabobpsvr_AzureCalc_AzureCalcRateCard[[#This Row],[ServiceName]]&amp;Table_wabobpsvr_AzureCalc_AzureCalcRateCard[[#This Row],[Price_Level]]&amp;Table_wabobpsvr_AzureCalc_AzureCalcRateCard[[#This Row],[Region]]</f>
        <v>Standard_D11 VM (Non-Windows)A12</v>
      </c>
      <c r="B9000" s="775">
        <v>12</v>
      </c>
      <c r="C9000" s="775" t="s">
        <v>680</v>
      </c>
      <c r="D9000" s="775" t="s">
        <v>174</v>
      </c>
      <c r="E9000" s="775">
        <v>0.20369999999999999</v>
      </c>
      <c r="F9000" s="775" t="s">
        <v>1110</v>
      </c>
      <c r="G9000" s="775" t="s">
        <v>4235</v>
      </c>
      <c r="H9000" s="775" t="s">
        <v>4235</v>
      </c>
      <c r="I9000" s="775" t="s">
        <v>5767</v>
      </c>
    </row>
    <row r="9001" spans="1:9">
      <c r="A9001" s="1039" t="str">
        <f>Table_wabobpsvr_AzureCalc_AzureCalcRateCard[[#This Row],[ServiceName]]&amp;Table_wabobpsvr_AzureCalc_AzureCalcRateCard[[#This Row],[Price_Level]]&amp;Table_wabobpsvr_AzureCalc_AzureCalcRateCard[[#This Row],[Region]]</f>
        <v>Standard_D11 VM (Non-Windows)B12</v>
      </c>
      <c r="B9001" s="1039">
        <v>12</v>
      </c>
      <c r="C9001" s="1039" t="s">
        <v>680</v>
      </c>
      <c r="D9001" s="1039" t="s">
        <v>175</v>
      </c>
      <c r="E9001" s="1039">
        <v>0.19739999999999999</v>
      </c>
      <c r="F9001" s="1039" t="s">
        <v>1110</v>
      </c>
      <c r="G9001" s="775" t="s">
        <v>4235</v>
      </c>
      <c r="H9001" s="775" t="s">
        <v>4235</v>
      </c>
      <c r="I9001" s="775" t="s">
        <v>5767</v>
      </c>
    </row>
    <row r="9002" spans="1:9">
      <c r="A9002" s="775" t="str">
        <f>Table_wabobpsvr_AzureCalc_AzureCalcRateCard[[#This Row],[ServiceName]]&amp;Table_wabobpsvr_AzureCalc_AzureCalcRateCard[[#This Row],[Price_Level]]&amp;Table_wabobpsvr_AzureCalc_AzureCalcRateCard[[#This Row],[Region]]</f>
        <v>Standard_D11 VM (Non-Windows)C12</v>
      </c>
      <c r="B9002" s="775">
        <v>12</v>
      </c>
      <c r="C9002" s="775" t="s">
        <v>680</v>
      </c>
      <c r="D9002" s="775" t="s">
        <v>177</v>
      </c>
      <c r="E9002" s="775">
        <v>0.19109999999999999</v>
      </c>
      <c r="F9002" s="775" t="s">
        <v>1110</v>
      </c>
      <c r="G9002" s="775" t="s">
        <v>4235</v>
      </c>
      <c r="H9002" s="775" t="s">
        <v>4235</v>
      </c>
      <c r="I9002" s="775" t="s">
        <v>5767</v>
      </c>
    </row>
    <row r="9003" spans="1:9">
      <c r="A9003" s="775" t="str">
        <f>Table_wabobpsvr_AzureCalc_AzureCalcRateCard[[#This Row],[ServiceName]]&amp;Table_wabobpsvr_AzureCalc_AzureCalcRateCard[[#This Row],[Price_Level]]&amp;Table_wabobpsvr_AzureCalc_AzureCalcRateCard[[#This Row],[Region]]</f>
        <v>Standard_D11 VM (Non-Windows)D12</v>
      </c>
      <c r="B9003" s="775">
        <v>12</v>
      </c>
      <c r="C9003" s="775" t="s">
        <v>680</v>
      </c>
      <c r="D9003" s="775" t="s">
        <v>176</v>
      </c>
      <c r="E9003" s="775">
        <v>0.18479999999999999</v>
      </c>
      <c r="F9003" s="775" t="s">
        <v>1110</v>
      </c>
      <c r="G9003" s="775" t="s">
        <v>4235</v>
      </c>
      <c r="H9003" s="775" t="s">
        <v>4235</v>
      </c>
      <c r="I9003" s="775" t="s">
        <v>5767</v>
      </c>
    </row>
    <row r="9004" spans="1:9">
      <c r="A9004" s="775" t="str">
        <f>Table_wabobpsvr_AzureCalc_AzureCalcRateCard[[#This Row],[ServiceName]]&amp;Table_wabobpsvr_AzureCalc_AzureCalcRateCard[[#This Row],[Price_Level]]&amp;Table_wabobpsvr_AzureCalc_AzureCalcRateCard[[#This Row],[Region]]</f>
        <v>Standard_D11 VM (Non-Windows)MOSP3</v>
      </c>
      <c r="B9004" s="775">
        <v>3</v>
      </c>
      <c r="C9004" s="775" t="s">
        <v>680</v>
      </c>
      <c r="D9004" s="775" t="s">
        <v>606</v>
      </c>
      <c r="E9004" s="775">
        <v>0.19500000000000001</v>
      </c>
      <c r="F9004" s="775" t="s">
        <v>1110</v>
      </c>
      <c r="G9004" s="775" t="s">
        <v>4235</v>
      </c>
      <c r="H9004" s="775" t="s">
        <v>4235</v>
      </c>
      <c r="I9004" s="775" t="s">
        <v>5768</v>
      </c>
    </row>
    <row r="9005" spans="1:9">
      <c r="A9005" s="775" t="str">
        <f>Table_wabobpsvr_AzureCalc_AzureCalcRateCard[[#This Row],[ServiceName]]&amp;Table_wabobpsvr_AzureCalc_AzureCalcRateCard[[#This Row],[Price_Level]]&amp;Table_wabobpsvr_AzureCalc_AzureCalcRateCard[[#This Row],[Region]]</f>
        <v>Standard_D11 VM (Non-Windows)A3</v>
      </c>
      <c r="B9005" s="775">
        <v>3</v>
      </c>
      <c r="C9005" s="775" t="s">
        <v>680</v>
      </c>
      <c r="D9005" s="775" t="s">
        <v>174</v>
      </c>
      <c r="E9005" s="775">
        <v>0.18915000000000001</v>
      </c>
      <c r="F9005" s="775" t="s">
        <v>1110</v>
      </c>
      <c r="G9005" s="775" t="s">
        <v>4235</v>
      </c>
      <c r="H9005" s="775" t="s">
        <v>4235</v>
      </c>
      <c r="I9005" s="775" t="s">
        <v>5768</v>
      </c>
    </row>
    <row r="9006" spans="1:9">
      <c r="A9006" s="1039" t="str">
        <f>Table_wabobpsvr_AzureCalc_AzureCalcRateCard[[#This Row],[ServiceName]]&amp;Table_wabobpsvr_AzureCalc_AzureCalcRateCard[[#This Row],[Price_Level]]&amp;Table_wabobpsvr_AzureCalc_AzureCalcRateCard[[#This Row],[Region]]</f>
        <v>Standard_D11 VM (Non-Windows)B3</v>
      </c>
      <c r="B9006" s="1039">
        <v>3</v>
      </c>
      <c r="C9006" s="1039" t="s">
        <v>680</v>
      </c>
      <c r="D9006" s="1039" t="s">
        <v>175</v>
      </c>
      <c r="E9006" s="1039">
        <v>0.18329999999999999</v>
      </c>
      <c r="F9006" s="1039" t="s">
        <v>1110</v>
      </c>
      <c r="G9006" s="775" t="s">
        <v>4235</v>
      </c>
      <c r="H9006" s="775" t="s">
        <v>4235</v>
      </c>
      <c r="I9006" s="775" t="s">
        <v>5768</v>
      </c>
    </row>
    <row r="9007" spans="1:9">
      <c r="A9007" s="1039" t="str">
        <f>Table_wabobpsvr_AzureCalc_AzureCalcRateCard[[#This Row],[ServiceName]]&amp;Table_wabobpsvr_AzureCalc_AzureCalcRateCard[[#This Row],[Price_Level]]&amp;Table_wabobpsvr_AzureCalc_AzureCalcRateCard[[#This Row],[Region]]</f>
        <v>Standard_D11 VM (Non-Windows)C3</v>
      </c>
      <c r="B9007" s="1039">
        <v>3</v>
      </c>
      <c r="C9007" s="1039" t="s">
        <v>680</v>
      </c>
      <c r="D9007" s="1039" t="s">
        <v>177</v>
      </c>
      <c r="E9007" s="1039">
        <v>0.17745</v>
      </c>
      <c r="F9007" s="1039" t="s">
        <v>1110</v>
      </c>
      <c r="G9007" s="775" t="s">
        <v>4235</v>
      </c>
      <c r="H9007" s="775" t="s">
        <v>4235</v>
      </c>
      <c r="I9007" s="775" t="s">
        <v>5768</v>
      </c>
    </row>
    <row r="9008" spans="1:9">
      <c r="A9008" s="1039" t="str">
        <f>Table_wabobpsvr_AzureCalc_AzureCalcRateCard[[#This Row],[ServiceName]]&amp;Table_wabobpsvr_AzureCalc_AzureCalcRateCard[[#This Row],[Price_Level]]&amp;Table_wabobpsvr_AzureCalc_AzureCalcRateCard[[#This Row],[Region]]</f>
        <v>Standard_D11 VM (Non-Windows)D3</v>
      </c>
      <c r="B9008" s="1039">
        <v>3</v>
      </c>
      <c r="C9008" s="1039" t="s">
        <v>680</v>
      </c>
      <c r="D9008" s="1039" t="s">
        <v>176</v>
      </c>
      <c r="E9008" s="1039">
        <v>0.1716</v>
      </c>
      <c r="F9008" s="1039" t="s">
        <v>1110</v>
      </c>
      <c r="G9008" s="775" t="s">
        <v>4235</v>
      </c>
      <c r="H9008" s="775" t="s">
        <v>4235</v>
      </c>
      <c r="I9008" s="775" t="s">
        <v>5768</v>
      </c>
    </row>
    <row r="9009" spans="1:9">
      <c r="A9009" s="775" t="str">
        <f>Table_wabobpsvr_AzureCalc_AzureCalcRateCard[[#This Row],[ServiceName]]&amp;Table_wabobpsvr_AzureCalc_AzureCalcRateCard[[#This Row],[Price_Level]]&amp;Table_wabobpsvr_AzureCalc_AzureCalcRateCard[[#This Row],[Region]]</f>
        <v>Standard_D11 VM (Non-Windows)MOSP6</v>
      </c>
      <c r="B9009" s="775">
        <v>6</v>
      </c>
      <c r="C9009" s="775" t="s">
        <v>680</v>
      </c>
      <c r="D9009" s="775" t="s">
        <v>606</v>
      </c>
      <c r="E9009" s="775">
        <v>0.19500000000000001</v>
      </c>
      <c r="F9009" s="775" t="s">
        <v>1110</v>
      </c>
      <c r="G9009" s="775" t="s">
        <v>4235</v>
      </c>
      <c r="H9009" s="775" t="s">
        <v>4235</v>
      </c>
      <c r="I9009" s="775" t="s">
        <v>5769</v>
      </c>
    </row>
    <row r="9010" spans="1:9">
      <c r="A9010" s="775" t="str">
        <f>Table_wabobpsvr_AzureCalc_AzureCalcRateCard[[#This Row],[ServiceName]]&amp;Table_wabobpsvr_AzureCalc_AzureCalcRateCard[[#This Row],[Price_Level]]&amp;Table_wabobpsvr_AzureCalc_AzureCalcRateCard[[#This Row],[Region]]</f>
        <v>Standard_D11 VM (Non-Windows)A6</v>
      </c>
      <c r="B9010" s="775">
        <v>6</v>
      </c>
      <c r="C9010" s="775" t="s">
        <v>680</v>
      </c>
      <c r="D9010" s="775" t="s">
        <v>174</v>
      </c>
      <c r="E9010" s="775">
        <v>0.18915000000000001</v>
      </c>
      <c r="F9010" s="775" t="s">
        <v>1110</v>
      </c>
      <c r="G9010" s="775" t="s">
        <v>4235</v>
      </c>
      <c r="H9010" s="775" t="s">
        <v>4235</v>
      </c>
      <c r="I9010" s="775" t="s">
        <v>5769</v>
      </c>
    </row>
    <row r="9011" spans="1:9">
      <c r="A9011" s="775" t="str">
        <f>Table_wabobpsvr_AzureCalc_AzureCalcRateCard[[#This Row],[ServiceName]]&amp;Table_wabobpsvr_AzureCalc_AzureCalcRateCard[[#This Row],[Price_Level]]&amp;Table_wabobpsvr_AzureCalc_AzureCalcRateCard[[#This Row],[Region]]</f>
        <v>Standard_D11 VM (Non-Windows)B6</v>
      </c>
      <c r="B9011" s="775">
        <v>6</v>
      </c>
      <c r="C9011" s="775" t="s">
        <v>680</v>
      </c>
      <c r="D9011" s="775" t="s">
        <v>175</v>
      </c>
      <c r="E9011" s="775">
        <v>0.18329999999999999</v>
      </c>
      <c r="F9011" s="775" t="s">
        <v>1110</v>
      </c>
      <c r="G9011" s="775" t="s">
        <v>4235</v>
      </c>
      <c r="H9011" s="775" t="s">
        <v>4235</v>
      </c>
      <c r="I9011" s="775" t="s">
        <v>5769</v>
      </c>
    </row>
    <row r="9012" spans="1:9">
      <c r="A9012" s="1039" t="str">
        <f>Table_wabobpsvr_AzureCalc_AzureCalcRateCard[[#This Row],[ServiceName]]&amp;Table_wabobpsvr_AzureCalc_AzureCalcRateCard[[#This Row],[Price_Level]]&amp;Table_wabobpsvr_AzureCalc_AzureCalcRateCard[[#This Row],[Region]]</f>
        <v>Standard_D11 VM (Non-Windows)C6</v>
      </c>
      <c r="B9012" s="1039">
        <v>6</v>
      </c>
      <c r="C9012" s="1039" t="s">
        <v>680</v>
      </c>
      <c r="D9012" s="1039" t="s">
        <v>177</v>
      </c>
      <c r="E9012" s="1039">
        <v>0.17745</v>
      </c>
      <c r="F9012" s="1039" t="s">
        <v>1110</v>
      </c>
      <c r="G9012" s="775" t="s">
        <v>4235</v>
      </c>
      <c r="H9012" s="775" t="s">
        <v>4235</v>
      </c>
      <c r="I9012" s="775" t="s">
        <v>5769</v>
      </c>
    </row>
    <row r="9013" spans="1:9">
      <c r="A9013" s="1039" t="str">
        <f>Table_wabobpsvr_AzureCalc_AzureCalcRateCard[[#This Row],[ServiceName]]&amp;Table_wabobpsvr_AzureCalc_AzureCalcRateCard[[#This Row],[Price_Level]]&amp;Table_wabobpsvr_AzureCalc_AzureCalcRateCard[[#This Row],[Region]]</f>
        <v>Standard_D11 VM (Non-Windows)D6</v>
      </c>
      <c r="B9013" s="1039">
        <v>6</v>
      </c>
      <c r="C9013" s="1039" t="s">
        <v>680</v>
      </c>
      <c r="D9013" s="1039" t="s">
        <v>176</v>
      </c>
      <c r="E9013" s="1039">
        <v>0.1716</v>
      </c>
      <c r="F9013" s="1039" t="s">
        <v>1110</v>
      </c>
      <c r="G9013" s="775" t="s">
        <v>4235</v>
      </c>
      <c r="H9013" s="775" t="s">
        <v>4235</v>
      </c>
      <c r="I9013" s="775" t="s">
        <v>5769</v>
      </c>
    </row>
    <row r="9014" spans="1:9">
      <c r="A9014" s="1039" t="str">
        <f>Table_wabobpsvr_AzureCalc_AzureCalcRateCard[[#This Row],[ServiceName]]&amp;Table_wabobpsvr_AzureCalc_AzureCalcRateCard[[#This Row],[Price_Level]]&amp;Table_wabobpsvr_AzureCalc_AzureCalcRateCard[[#This Row],[Region]]</f>
        <v>Standard_D11 VM (Non-Windows)MOSP2</v>
      </c>
      <c r="B9014" s="1039">
        <v>2</v>
      </c>
      <c r="C9014" s="1039" t="s">
        <v>680</v>
      </c>
      <c r="D9014" s="1039" t="s">
        <v>606</v>
      </c>
      <c r="E9014" s="1039">
        <v>0.17499999999999999</v>
      </c>
      <c r="F9014" s="1039" t="s">
        <v>1110</v>
      </c>
      <c r="G9014" s="775" t="s">
        <v>4235</v>
      </c>
      <c r="H9014" s="775" t="s">
        <v>4235</v>
      </c>
      <c r="I9014" s="775" t="s">
        <v>5770</v>
      </c>
    </row>
    <row r="9015" spans="1:9">
      <c r="A9015" s="775" t="str">
        <f>Table_wabobpsvr_AzureCalc_AzureCalcRateCard[[#This Row],[ServiceName]]&amp;Table_wabobpsvr_AzureCalc_AzureCalcRateCard[[#This Row],[Price_Level]]&amp;Table_wabobpsvr_AzureCalc_AzureCalcRateCard[[#This Row],[Region]]</f>
        <v>Standard_D11 VM (Non-Windows)A2</v>
      </c>
      <c r="B9015" s="775">
        <v>2</v>
      </c>
      <c r="C9015" s="775" t="s">
        <v>680</v>
      </c>
      <c r="D9015" s="775" t="s">
        <v>174</v>
      </c>
      <c r="E9015" s="775">
        <v>0.16975000000000001</v>
      </c>
      <c r="F9015" s="775" t="s">
        <v>1110</v>
      </c>
      <c r="G9015" s="775" t="s">
        <v>4235</v>
      </c>
      <c r="H9015" s="775" t="s">
        <v>4235</v>
      </c>
      <c r="I9015" s="775" t="s">
        <v>5770</v>
      </c>
    </row>
    <row r="9016" spans="1:9">
      <c r="A9016" s="775" t="str">
        <f>Table_wabobpsvr_AzureCalc_AzureCalcRateCard[[#This Row],[ServiceName]]&amp;Table_wabobpsvr_AzureCalc_AzureCalcRateCard[[#This Row],[Price_Level]]&amp;Table_wabobpsvr_AzureCalc_AzureCalcRateCard[[#This Row],[Region]]</f>
        <v>Standard_D11 VM (Non-Windows)B2</v>
      </c>
      <c r="B9016" s="775">
        <v>2</v>
      </c>
      <c r="C9016" s="775" t="s">
        <v>680</v>
      </c>
      <c r="D9016" s="775" t="s">
        <v>175</v>
      </c>
      <c r="E9016" s="775">
        <v>0.16450000000000001</v>
      </c>
      <c r="F9016" s="775" t="s">
        <v>1110</v>
      </c>
      <c r="G9016" s="775" t="s">
        <v>4235</v>
      </c>
      <c r="H9016" s="775" t="s">
        <v>4235</v>
      </c>
      <c r="I9016" s="775" t="s">
        <v>5770</v>
      </c>
    </row>
    <row r="9017" spans="1:9">
      <c r="A9017" s="775" t="str">
        <f>Table_wabobpsvr_AzureCalc_AzureCalcRateCard[[#This Row],[ServiceName]]&amp;Table_wabobpsvr_AzureCalc_AzureCalcRateCard[[#This Row],[Price_Level]]&amp;Table_wabobpsvr_AzureCalc_AzureCalcRateCard[[#This Row],[Region]]</f>
        <v>Standard_D11 VM (Non-Windows)C2</v>
      </c>
      <c r="B9017" s="775">
        <v>2</v>
      </c>
      <c r="C9017" s="775" t="s">
        <v>680</v>
      </c>
      <c r="D9017" s="775" t="s">
        <v>177</v>
      </c>
      <c r="E9017" s="775">
        <v>0.15925</v>
      </c>
      <c r="F9017" s="775" t="s">
        <v>1110</v>
      </c>
      <c r="G9017" s="775" t="s">
        <v>4235</v>
      </c>
      <c r="H9017" s="775" t="s">
        <v>4235</v>
      </c>
      <c r="I9017" s="775" t="s">
        <v>5770</v>
      </c>
    </row>
    <row r="9018" spans="1:9">
      <c r="A9018" s="775" t="str">
        <f>Table_wabobpsvr_AzureCalc_AzureCalcRateCard[[#This Row],[ServiceName]]&amp;Table_wabobpsvr_AzureCalc_AzureCalcRateCard[[#This Row],[Price_Level]]&amp;Table_wabobpsvr_AzureCalc_AzureCalcRateCard[[#This Row],[Region]]</f>
        <v>Standard_D11 VM (Non-Windows)D2</v>
      </c>
      <c r="B9018" s="775">
        <v>2</v>
      </c>
      <c r="C9018" s="775" t="s">
        <v>680</v>
      </c>
      <c r="D9018" s="775" t="s">
        <v>176</v>
      </c>
      <c r="E9018" s="775">
        <v>0.154</v>
      </c>
      <c r="F9018" s="775" t="s">
        <v>1110</v>
      </c>
      <c r="G9018" s="775" t="s">
        <v>4235</v>
      </c>
      <c r="H9018" s="775" t="s">
        <v>4235</v>
      </c>
      <c r="I9018" s="775" t="s">
        <v>5770</v>
      </c>
    </row>
    <row r="9019" spans="1:9">
      <c r="A9019" s="775" t="str">
        <f>Table_wabobpsvr_AzureCalc_AzureCalcRateCard[[#This Row],[ServiceName]]&amp;Table_wabobpsvr_AzureCalc_AzureCalcRateCard[[#This Row],[Price_Level]]&amp;Table_wabobpsvr_AzureCalc_AzureCalcRateCard[[#This Row],[Region]]</f>
        <v>Visual Studio Advanced UsersD</v>
      </c>
      <c r="B9019" s="775"/>
      <c r="C9019" s="775" t="s">
        <v>325</v>
      </c>
      <c r="D9019" s="775" t="s">
        <v>176</v>
      </c>
      <c r="E9019" s="775">
        <v>52.8</v>
      </c>
      <c r="F9019" s="775" t="s">
        <v>801</v>
      </c>
      <c r="G9019" s="775" t="s">
        <v>2008</v>
      </c>
      <c r="H9019" s="775" t="s">
        <v>2009</v>
      </c>
      <c r="I9019" s="775" t="s">
        <v>6734</v>
      </c>
    </row>
    <row r="9020" spans="1:9">
      <c r="A9020" s="775" t="str">
        <f>Table_wabobpsvr_AzureCalc_AzureCalcRateCard[[#This Row],[ServiceName]]&amp;Table_wabobpsvr_AzureCalc_AzureCalcRateCard[[#This Row],[Price_Level]]&amp;Table_wabobpsvr_AzureCalc_AzureCalcRateCard[[#This Row],[Region]]</f>
        <v>Visual Studio Basic UsersMOSP</v>
      </c>
      <c r="B9020" s="775"/>
      <c r="C9020" s="775" t="s">
        <v>325</v>
      </c>
      <c r="D9020" s="775" t="s">
        <v>606</v>
      </c>
      <c r="E9020" s="775">
        <v>6</v>
      </c>
      <c r="F9020" s="775" t="s">
        <v>802</v>
      </c>
      <c r="G9020" s="775" t="s">
        <v>4235</v>
      </c>
      <c r="H9020" s="775" t="s">
        <v>4235</v>
      </c>
      <c r="I9020" s="775" t="s">
        <v>6735</v>
      </c>
    </row>
    <row r="9021" spans="1:9">
      <c r="A9021" s="775" t="str">
        <f>Table_wabobpsvr_AzureCalc_AzureCalcRateCard[[#This Row],[ServiceName]]&amp;Table_wabobpsvr_AzureCalc_AzureCalcRateCard[[#This Row],[Price_Level]]&amp;Table_wabobpsvr_AzureCalc_AzureCalcRateCard[[#This Row],[Region]]</f>
        <v>Visual Studio Basic UsersA</v>
      </c>
      <c r="B9021" s="775"/>
      <c r="C9021" s="775" t="s">
        <v>325</v>
      </c>
      <c r="D9021" s="775" t="s">
        <v>174</v>
      </c>
      <c r="E9021" s="775">
        <v>8</v>
      </c>
      <c r="F9021" s="775" t="s">
        <v>802</v>
      </c>
      <c r="G9021" s="775" t="s">
        <v>2010</v>
      </c>
      <c r="H9021" s="775" t="s">
        <v>2011</v>
      </c>
      <c r="I9021" s="775" t="s">
        <v>6735</v>
      </c>
    </row>
    <row r="9022" spans="1:9">
      <c r="A9022" s="775" t="str">
        <f>Table_wabobpsvr_AzureCalc_AzureCalcRateCard[[#This Row],[ServiceName]]&amp;Table_wabobpsvr_AzureCalc_AzureCalcRateCard[[#This Row],[Price_Level]]&amp;Table_wabobpsvr_AzureCalc_AzureCalcRateCard[[#This Row],[Region]]</f>
        <v>Visual Studio Basic UsersB</v>
      </c>
      <c r="B9022" s="775"/>
      <c r="C9022" s="775" t="s">
        <v>325</v>
      </c>
      <c r="D9022" s="775" t="s">
        <v>175</v>
      </c>
      <c r="E9022" s="775">
        <v>8</v>
      </c>
      <c r="F9022" s="775" t="s">
        <v>802</v>
      </c>
      <c r="G9022" s="775" t="s">
        <v>2010</v>
      </c>
      <c r="H9022" s="775" t="s">
        <v>2011</v>
      </c>
      <c r="I9022" s="775" t="s">
        <v>6735</v>
      </c>
    </row>
    <row r="9023" spans="1:9">
      <c r="A9023" s="775" t="str">
        <f>Table_wabobpsvr_AzureCalc_AzureCalcRateCard[[#This Row],[ServiceName]]&amp;Table_wabobpsvr_AzureCalc_AzureCalcRateCard[[#This Row],[Price_Level]]&amp;Table_wabobpsvr_AzureCalc_AzureCalcRateCard[[#This Row],[Region]]</f>
        <v>Visual Studio Basic UsersC</v>
      </c>
      <c r="B9023" s="775"/>
      <c r="C9023" s="775" t="s">
        <v>325</v>
      </c>
      <c r="D9023" s="775" t="s">
        <v>177</v>
      </c>
      <c r="E9023" s="775">
        <v>8</v>
      </c>
      <c r="F9023" s="775" t="s">
        <v>802</v>
      </c>
      <c r="G9023" s="775" t="s">
        <v>2010</v>
      </c>
      <c r="H9023" s="775" t="s">
        <v>2011</v>
      </c>
      <c r="I9023" s="775" t="s">
        <v>6735</v>
      </c>
    </row>
    <row r="9024" spans="1:9">
      <c r="A9024" s="775" t="str">
        <f>Table_wabobpsvr_AzureCalc_AzureCalcRateCard[[#This Row],[ServiceName]]&amp;Table_wabobpsvr_AzureCalc_AzureCalcRateCard[[#This Row],[Price_Level]]&amp;Table_wabobpsvr_AzureCalc_AzureCalcRateCard[[#This Row],[Region]]</f>
        <v>SQL DB Standard S1 Database HoursMOSP14</v>
      </c>
      <c r="B9024" s="775">
        <v>14</v>
      </c>
      <c r="C9024" s="775" t="s">
        <v>680</v>
      </c>
      <c r="D9024" s="775" t="s">
        <v>606</v>
      </c>
      <c r="E9024" s="775">
        <v>999999</v>
      </c>
      <c r="F9024" s="775" t="s">
        <v>1048</v>
      </c>
      <c r="G9024" s="775" t="s">
        <v>4235</v>
      </c>
      <c r="H9024" s="775" t="s">
        <v>4235</v>
      </c>
      <c r="I9024" s="775" t="s">
        <v>6736</v>
      </c>
    </row>
    <row r="9025" spans="1:9">
      <c r="A9025" s="775" t="str">
        <f>Table_wabobpsvr_AzureCalc_AzureCalcRateCard[[#This Row],[ServiceName]]&amp;Table_wabobpsvr_AzureCalc_AzureCalcRateCard[[#This Row],[Price_Level]]&amp;Table_wabobpsvr_AzureCalc_AzureCalcRateCard[[#This Row],[Region]]</f>
        <v>SQL DB Standard S1 Database HoursA14</v>
      </c>
      <c r="B9025" s="775">
        <v>14</v>
      </c>
      <c r="C9025" s="775" t="s">
        <v>680</v>
      </c>
      <c r="D9025" s="775" t="s">
        <v>174</v>
      </c>
      <c r="E9025" s="775">
        <v>4.8500000000000001E-2</v>
      </c>
      <c r="F9025" s="775" t="s">
        <v>1048</v>
      </c>
      <c r="G9025" s="775" t="s">
        <v>3039</v>
      </c>
      <c r="H9025" s="775" t="s">
        <v>3040</v>
      </c>
      <c r="I9025" s="775" t="s">
        <v>6736</v>
      </c>
    </row>
    <row r="9026" spans="1:9">
      <c r="A9026" s="775" t="str">
        <f>Table_wabobpsvr_AzureCalc_AzureCalcRateCard[[#This Row],[ServiceName]]&amp;Table_wabobpsvr_AzureCalc_AzureCalcRateCard[[#This Row],[Price_Level]]&amp;Table_wabobpsvr_AzureCalc_AzureCalcRateCard[[#This Row],[Region]]</f>
        <v>SQL DB Standard S1 Database HoursB14</v>
      </c>
      <c r="B9026" s="775">
        <v>14</v>
      </c>
      <c r="C9026" s="775" t="s">
        <v>680</v>
      </c>
      <c r="D9026" s="775" t="s">
        <v>175</v>
      </c>
      <c r="E9026" s="775">
        <v>4.7E-2</v>
      </c>
      <c r="F9026" s="775" t="s">
        <v>1048</v>
      </c>
      <c r="G9026" s="775" t="s">
        <v>3039</v>
      </c>
      <c r="H9026" s="775" t="s">
        <v>3040</v>
      </c>
      <c r="I9026" s="775" t="s">
        <v>6736</v>
      </c>
    </row>
    <row r="9027" spans="1:9">
      <c r="A9027" s="775" t="str">
        <f>Table_wabobpsvr_AzureCalc_AzureCalcRateCard[[#This Row],[ServiceName]]&amp;Table_wabobpsvr_AzureCalc_AzureCalcRateCard[[#This Row],[Price_Level]]&amp;Table_wabobpsvr_AzureCalc_AzureCalcRateCard[[#This Row],[Region]]</f>
        <v>SQL DB Standard S1 Database HoursC14</v>
      </c>
      <c r="B9027" s="775">
        <v>14</v>
      </c>
      <c r="C9027" s="775" t="s">
        <v>680</v>
      </c>
      <c r="D9027" s="775" t="s">
        <v>177</v>
      </c>
      <c r="E9027" s="775">
        <v>4.5499999999999999E-2</v>
      </c>
      <c r="F9027" s="775" t="s">
        <v>1048</v>
      </c>
      <c r="G9027" s="775" t="s">
        <v>3039</v>
      </c>
      <c r="H9027" s="775" t="s">
        <v>3040</v>
      </c>
      <c r="I9027" s="775" t="s">
        <v>6736</v>
      </c>
    </row>
    <row r="9028" spans="1:9">
      <c r="A9028" s="775" t="str">
        <f>Table_wabobpsvr_AzureCalc_AzureCalcRateCard[[#This Row],[ServiceName]]&amp;Table_wabobpsvr_AzureCalc_AzureCalcRateCard[[#This Row],[Price_Level]]&amp;Table_wabobpsvr_AzureCalc_AzureCalcRateCard[[#This Row],[Region]]</f>
        <v>SQL DB Standard S1 Database HoursD14</v>
      </c>
      <c r="B9028" s="775">
        <v>14</v>
      </c>
      <c r="C9028" s="775" t="s">
        <v>680</v>
      </c>
      <c r="D9028" s="775" t="s">
        <v>176</v>
      </c>
      <c r="E9028" s="775">
        <v>4.3999999999999997E-2</v>
      </c>
      <c r="F9028" s="775" t="s">
        <v>1048</v>
      </c>
      <c r="G9028" s="775" t="s">
        <v>3039</v>
      </c>
      <c r="H9028" s="775" t="s">
        <v>3040</v>
      </c>
      <c r="I9028" s="775" t="s">
        <v>6736</v>
      </c>
    </row>
    <row r="9029" spans="1:9">
      <c r="A9029" s="775" t="str">
        <f>Table_wabobpsvr_AzureCalc_AzureCalcRateCard[[#This Row],[ServiceName]]&amp;Table_wabobpsvr_AzureCalc_AzureCalcRateCard[[#This Row],[Price_Level]]&amp;Table_wabobpsvr_AzureCalc_AzureCalcRateCard[[#This Row],[Region]]</f>
        <v>SQL DB Standard S1 Secondary Database HoursMOSP</v>
      </c>
      <c r="B9029" s="775"/>
      <c r="C9029" s="775" t="s">
        <v>680</v>
      </c>
      <c r="D9029" s="775" t="s">
        <v>606</v>
      </c>
      <c r="E9029" s="775">
        <v>3.1300000000000001E-2</v>
      </c>
      <c r="F9029" s="775" t="s">
        <v>1049</v>
      </c>
      <c r="G9029" s="775" t="s">
        <v>4235</v>
      </c>
      <c r="H9029" s="775" t="s">
        <v>4235</v>
      </c>
      <c r="I9029" s="775" t="s">
        <v>6737</v>
      </c>
    </row>
    <row r="9030" spans="1:9">
      <c r="A9030" s="775" t="str">
        <f>Table_wabobpsvr_AzureCalc_AzureCalcRateCard[[#This Row],[ServiceName]]&amp;Table_wabobpsvr_AzureCalc_AzureCalcRateCard[[#This Row],[Price_Level]]&amp;Table_wabobpsvr_AzureCalc_AzureCalcRateCard[[#This Row],[Region]]</f>
        <v>SQL DB Standard S1 Secondary Database HoursA</v>
      </c>
      <c r="B9030" s="775"/>
      <c r="C9030" s="775" t="s">
        <v>680</v>
      </c>
      <c r="D9030" s="775" t="s">
        <v>174</v>
      </c>
      <c r="E9030" s="775">
        <v>3.0360999999999999E-2</v>
      </c>
      <c r="F9030" s="775" t="s">
        <v>1049</v>
      </c>
      <c r="G9030" s="775" t="s">
        <v>1630</v>
      </c>
      <c r="H9030" s="775" t="s">
        <v>3065</v>
      </c>
      <c r="I9030" s="775" t="s">
        <v>6737</v>
      </c>
    </row>
    <row r="9031" spans="1:9">
      <c r="A9031" s="1039" t="str">
        <f>Table_wabobpsvr_AzureCalc_AzureCalcRateCard[[#This Row],[ServiceName]]&amp;Table_wabobpsvr_AzureCalc_AzureCalcRateCard[[#This Row],[Price_Level]]&amp;Table_wabobpsvr_AzureCalc_AzureCalcRateCard[[#This Row],[Region]]</f>
        <v>SQL DB Standard S1 Secondary Database HoursB</v>
      </c>
      <c r="B9031" s="1039"/>
      <c r="C9031" s="1039" t="s">
        <v>680</v>
      </c>
      <c r="D9031" s="1039" t="s">
        <v>175</v>
      </c>
      <c r="E9031" s="1039">
        <v>2.9422E-2</v>
      </c>
      <c r="F9031" s="1039" t="s">
        <v>1049</v>
      </c>
      <c r="G9031" s="775" t="s">
        <v>1630</v>
      </c>
      <c r="H9031" s="775" t="s">
        <v>3065</v>
      </c>
      <c r="I9031" s="775" t="s">
        <v>6737</v>
      </c>
    </row>
    <row r="9032" spans="1:9">
      <c r="A9032" s="775" t="str">
        <f>Table_wabobpsvr_AzureCalc_AzureCalcRateCard[[#This Row],[ServiceName]]&amp;Table_wabobpsvr_AzureCalc_AzureCalcRateCard[[#This Row],[Price_Level]]&amp;Table_wabobpsvr_AzureCalc_AzureCalcRateCard[[#This Row],[Region]]</f>
        <v>SQL DB Standard S1 Secondary Database HoursC</v>
      </c>
      <c r="B9032" s="775"/>
      <c r="C9032" s="775" t="s">
        <v>680</v>
      </c>
      <c r="D9032" s="775" t="s">
        <v>177</v>
      </c>
      <c r="E9032" s="775">
        <v>2.8483000000000001E-2</v>
      </c>
      <c r="F9032" s="775" t="s">
        <v>1049</v>
      </c>
      <c r="G9032" s="775" t="s">
        <v>1630</v>
      </c>
      <c r="H9032" s="775" t="s">
        <v>3065</v>
      </c>
      <c r="I9032" s="775" t="s">
        <v>6737</v>
      </c>
    </row>
    <row r="9033" spans="1:9">
      <c r="A9033" s="775" t="str">
        <f>Table_wabobpsvr_AzureCalc_AzureCalcRateCard[[#This Row],[ServiceName]]&amp;Table_wabobpsvr_AzureCalc_AzureCalcRateCard[[#This Row],[Price_Level]]&amp;Table_wabobpsvr_AzureCalc_AzureCalcRateCard[[#This Row],[Region]]</f>
        <v>SQL DB Standard S1 Secondary Database HoursD</v>
      </c>
      <c r="B9033" s="775"/>
      <c r="C9033" s="775" t="s">
        <v>680</v>
      </c>
      <c r="D9033" s="775" t="s">
        <v>176</v>
      </c>
      <c r="E9033" s="775">
        <v>2.7543999999999999E-2</v>
      </c>
      <c r="F9033" s="775" t="s">
        <v>1049</v>
      </c>
      <c r="G9033" s="775" t="s">
        <v>1630</v>
      </c>
      <c r="H9033" s="775" t="s">
        <v>3065</v>
      </c>
      <c r="I9033" s="775" t="s">
        <v>6737</v>
      </c>
    </row>
    <row r="9034" spans="1:9">
      <c r="A9034" s="775" t="str">
        <f>Table_wabobpsvr_AzureCalc_AzureCalcRateCard[[#This Row],[ServiceName]]&amp;Table_wabobpsvr_AzureCalc_AzureCalcRateCard[[#This Row],[Price_Level]]&amp;Table_wabobpsvr_AzureCalc_AzureCalcRateCard[[#This Row],[Region]]</f>
        <v>Visual Studio Basic UsersD</v>
      </c>
      <c r="B9034" s="775"/>
      <c r="C9034" s="775" t="s">
        <v>325</v>
      </c>
      <c r="D9034" s="775" t="s">
        <v>176</v>
      </c>
      <c r="E9034" s="775">
        <v>8</v>
      </c>
      <c r="F9034" s="775" t="s">
        <v>802</v>
      </c>
      <c r="G9034" s="775" t="s">
        <v>2010</v>
      </c>
      <c r="H9034" s="775" t="s">
        <v>2011</v>
      </c>
      <c r="I9034" s="775" t="s">
        <v>6735</v>
      </c>
    </row>
    <row r="9035" spans="1:9">
      <c r="A9035" s="775" t="str">
        <f>Table_wabobpsvr_AzureCalc_AzureCalcRateCard[[#This Row],[ServiceName]]&amp;Table_wabobpsvr_AzureCalc_AzureCalcRateCard[[#This Row],[Price_Level]]&amp;Table_wabobpsvr_AzureCalc_AzureCalcRateCard[[#This Row],[Region]]</f>
        <v>Visual Studio Build MinutesMOSP</v>
      </c>
      <c r="B9035" s="775"/>
      <c r="C9035" s="775" t="s">
        <v>803</v>
      </c>
      <c r="D9035" s="775" t="s">
        <v>606</v>
      </c>
      <c r="E9035" s="775">
        <v>0.05</v>
      </c>
      <c r="F9035" s="775" t="s">
        <v>804</v>
      </c>
      <c r="G9035" s="775" t="s">
        <v>4235</v>
      </c>
      <c r="H9035" s="775" t="s">
        <v>4235</v>
      </c>
      <c r="I9035" s="775" t="s">
        <v>4644</v>
      </c>
    </row>
    <row r="9036" spans="1:9">
      <c r="A9036" s="1039" t="str">
        <f>Table_wabobpsvr_AzureCalc_AzureCalcRateCard[[#This Row],[ServiceName]]&amp;Table_wabobpsvr_AzureCalc_AzureCalcRateCard[[#This Row],[Price_Level]]&amp;Table_wabobpsvr_AzureCalc_AzureCalcRateCard[[#This Row],[Region]]</f>
        <v>Visual Studio Build MinutesA</v>
      </c>
      <c r="B9036" s="1039"/>
      <c r="C9036" s="1039" t="s">
        <v>803</v>
      </c>
      <c r="D9036" s="1039" t="s">
        <v>174</v>
      </c>
      <c r="E9036" s="1039">
        <v>4.8500000000000001E-2</v>
      </c>
      <c r="F9036" s="1039" t="s">
        <v>804</v>
      </c>
      <c r="G9036" s="775" t="s">
        <v>2012</v>
      </c>
      <c r="H9036" s="775" t="s">
        <v>2013</v>
      </c>
      <c r="I9036" s="775" t="s">
        <v>4644</v>
      </c>
    </row>
    <row r="9037" spans="1:9">
      <c r="A9037" s="775" t="str">
        <f>Table_wabobpsvr_AzureCalc_AzureCalcRateCard[[#This Row],[ServiceName]]&amp;Table_wabobpsvr_AzureCalc_AzureCalcRateCard[[#This Row],[Price_Level]]&amp;Table_wabobpsvr_AzureCalc_AzureCalcRateCard[[#This Row],[Region]]</f>
        <v>A10 HDInsight (Non-Windows)D11</v>
      </c>
      <c r="B9037" s="775">
        <v>11</v>
      </c>
      <c r="C9037" s="775" t="s">
        <v>87</v>
      </c>
      <c r="D9037" s="775" t="s">
        <v>176</v>
      </c>
      <c r="E9037" s="775">
        <v>0.93700000000000006</v>
      </c>
      <c r="F9037" s="775" t="s">
        <v>3509</v>
      </c>
      <c r="G9037" s="775" t="s">
        <v>3808</v>
      </c>
      <c r="H9037" s="775" t="s">
        <v>3809</v>
      </c>
      <c r="I9037" s="775" t="s">
        <v>6733</v>
      </c>
    </row>
    <row r="9038" spans="1:9">
      <c r="A9038" s="775" t="str">
        <f>Table_wabobpsvr_AzureCalc_AzureCalcRateCard[[#This Row],[ServiceName]]&amp;Table_wabobpsvr_AzureCalc_AzureCalcRateCard[[#This Row],[Price_Level]]&amp;Table_wabobpsvr_AzureCalc_AzureCalcRateCard[[#This Row],[Region]]</f>
        <v>A7 HDInsight (Non-Windows)C9</v>
      </c>
      <c r="B9038" s="775">
        <v>9</v>
      </c>
      <c r="C9038" s="775" t="s">
        <v>87</v>
      </c>
      <c r="D9038" s="775" t="s">
        <v>177</v>
      </c>
      <c r="E9038" s="775">
        <v>0.42880000000000001</v>
      </c>
      <c r="F9038" s="775" t="s">
        <v>3763</v>
      </c>
      <c r="G9038" s="775" t="s">
        <v>3794</v>
      </c>
      <c r="H9038" s="775" t="s">
        <v>3795</v>
      </c>
      <c r="I9038" s="775" t="s">
        <v>6283</v>
      </c>
    </row>
    <row r="9039" spans="1:9">
      <c r="A9039" s="775" t="str">
        <f>Table_wabobpsvr_AzureCalc_AzureCalcRateCard[[#This Row],[ServiceName]]&amp;Table_wabobpsvr_AzureCalc_AzureCalcRateCard[[#This Row],[Price_Level]]&amp;Table_wabobpsvr_AzureCalc_AzureCalcRateCard[[#This Row],[Region]]</f>
        <v>A7 HDInsight (Non-Windows)D9</v>
      </c>
      <c r="B9039" s="775">
        <v>9</v>
      </c>
      <c r="C9039" s="775" t="s">
        <v>87</v>
      </c>
      <c r="D9039" s="775" t="s">
        <v>176</v>
      </c>
      <c r="E9039" s="775">
        <v>0.40960000000000002</v>
      </c>
      <c r="F9039" s="775" t="s">
        <v>3763</v>
      </c>
      <c r="G9039" s="775" t="s">
        <v>3794</v>
      </c>
      <c r="H9039" s="775" t="s">
        <v>3795</v>
      </c>
      <c r="I9039" s="775" t="s">
        <v>6283</v>
      </c>
    </row>
    <row r="9040" spans="1:9">
      <c r="A9040" s="775" t="str">
        <f>Table_wabobpsvr_AzureCalc_AzureCalcRateCard[[#This Row],[ServiceName]]&amp;Table_wabobpsvr_AzureCalc_AzureCalcRateCard[[#This Row],[Price_Level]]&amp;Table_wabobpsvr_AzureCalc_AzureCalcRateCard[[#This Row],[Region]]</f>
        <v>A7 HDInsight (Non-Windows)MOSP15</v>
      </c>
      <c r="B9040" s="775">
        <v>15</v>
      </c>
      <c r="C9040" s="775" t="s">
        <v>87</v>
      </c>
      <c r="D9040" s="775" t="s">
        <v>606</v>
      </c>
      <c r="E9040" s="775">
        <v>0.93799999999999994</v>
      </c>
      <c r="F9040" s="775" t="s">
        <v>3763</v>
      </c>
      <c r="G9040" s="775" t="s">
        <v>4235</v>
      </c>
      <c r="H9040" s="775" t="s">
        <v>4235</v>
      </c>
      <c r="I9040" s="775" t="s">
        <v>6738</v>
      </c>
    </row>
    <row r="9041" spans="1:9">
      <c r="A9041" s="775" t="str">
        <f>Table_wabobpsvr_AzureCalc_AzureCalcRateCard[[#This Row],[ServiceName]]&amp;Table_wabobpsvr_AzureCalc_AzureCalcRateCard[[#This Row],[Price_Level]]&amp;Table_wabobpsvr_AzureCalc_AzureCalcRateCard[[#This Row],[Region]]</f>
        <v>A7 HDInsight (Non-Windows)A15</v>
      </c>
      <c r="B9041" s="775">
        <v>15</v>
      </c>
      <c r="C9041" s="775" t="s">
        <v>87</v>
      </c>
      <c r="D9041" s="775" t="s">
        <v>174</v>
      </c>
      <c r="E9041" s="775">
        <v>0.68469999999999998</v>
      </c>
      <c r="F9041" s="775" t="s">
        <v>3763</v>
      </c>
      <c r="G9041" s="775" t="s">
        <v>3810</v>
      </c>
      <c r="H9041" s="775" t="s">
        <v>3811</v>
      </c>
      <c r="I9041" s="775" t="s">
        <v>6738</v>
      </c>
    </row>
    <row r="9042" spans="1:9">
      <c r="A9042" s="775" t="str">
        <f>Table_wabobpsvr_AzureCalc_AzureCalcRateCard[[#This Row],[ServiceName]]&amp;Table_wabobpsvr_AzureCalc_AzureCalcRateCard[[#This Row],[Price_Level]]&amp;Table_wabobpsvr_AzureCalc_AzureCalcRateCard[[#This Row],[Region]]</f>
        <v>A7 HDInsight (Non-Windows)B15</v>
      </c>
      <c r="B9042" s="775">
        <v>15</v>
      </c>
      <c r="C9042" s="775" t="s">
        <v>87</v>
      </c>
      <c r="D9042" s="775" t="s">
        <v>175</v>
      </c>
      <c r="E9042" s="775">
        <v>0.65659999999999996</v>
      </c>
      <c r="F9042" s="775" t="s">
        <v>3763</v>
      </c>
      <c r="G9042" s="775" t="s">
        <v>3810</v>
      </c>
      <c r="H9042" s="775" t="s">
        <v>3811</v>
      </c>
      <c r="I9042" s="775" t="s">
        <v>6738</v>
      </c>
    </row>
    <row r="9043" spans="1:9">
      <c r="A9043" s="1039" t="str">
        <f>Table_wabobpsvr_AzureCalc_AzureCalcRateCard[[#This Row],[ServiceName]]&amp;Table_wabobpsvr_AzureCalc_AzureCalcRateCard[[#This Row],[Price_Level]]&amp;Table_wabobpsvr_AzureCalc_AzureCalcRateCard[[#This Row],[Region]]</f>
        <v>A7 HDInsight (Non-Windows)C15</v>
      </c>
      <c r="B9043" s="1039">
        <v>15</v>
      </c>
      <c r="C9043" s="1039" t="s">
        <v>87</v>
      </c>
      <c r="D9043" s="1039" t="s">
        <v>177</v>
      </c>
      <c r="E9043" s="1039">
        <v>0.62819999999999998</v>
      </c>
      <c r="F9043" s="1039" t="s">
        <v>3763</v>
      </c>
      <c r="G9043" s="775" t="s">
        <v>3810</v>
      </c>
      <c r="H9043" s="775" t="s">
        <v>3811</v>
      </c>
      <c r="I9043" s="775" t="s">
        <v>6738</v>
      </c>
    </row>
    <row r="9044" spans="1:9">
      <c r="A9044" s="775" t="str">
        <f>Table_wabobpsvr_AzureCalc_AzureCalcRateCard[[#This Row],[ServiceName]]&amp;Table_wabobpsvr_AzureCalc_AzureCalcRateCard[[#This Row],[Price_Level]]&amp;Table_wabobpsvr_AzureCalc_AzureCalcRateCard[[#This Row],[Region]]</f>
        <v>A7 HDInsight (Non-Windows)D15</v>
      </c>
      <c r="B9044" s="775">
        <v>15</v>
      </c>
      <c r="C9044" s="775" t="s">
        <v>87</v>
      </c>
      <c r="D9044" s="775" t="s">
        <v>176</v>
      </c>
      <c r="E9044" s="775">
        <v>0.60029999999999994</v>
      </c>
      <c r="F9044" s="775" t="s">
        <v>3763</v>
      </c>
      <c r="G9044" s="775" t="s">
        <v>3810</v>
      </c>
      <c r="H9044" s="775" t="s">
        <v>3811</v>
      </c>
      <c r="I9044" s="775" t="s">
        <v>6738</v>
      </c>
    </row>
    <row r="9045" spans="1:9">
      <c r="A9045" s="775" t="str">
        <f>Table_wabobpsvr_AzureCalc_AzureCalcRateCard[[#This Row],[ServiceName]]&amp;Table_wabobpsvr_AzureCalc_AzureCalcRateCard[[#This Row],[Price_Level]]&amp;Table_wabobpsvr_AzureCalc_AzureCalcRateCard[[#This Row],[Region]]</f>
        <v>SQL DB Standard S0 Secondary Database HoursC16</v>
      </c>
      <c r="B9045" s="775">
        <v>16</v>
      </c>
      <c r="C9045" s="775" t="s">
        <v>87</v>
      </c>
      <c r="D9045" s="775" t="s">
        <v>177</v>
      </c>
      <c r="E9045" s="775">
        <v>1.5651999999999999E-2</v>
      </c>
      <c r="F9045" s="775" t="s">
        <v>1047</v>
      </c>
      <c r="G9045" s="775" t="s">
        <v>2494</v>
      </c>
      <c r="H9045" s="775" t="s">
        <v>2495</v>
      </c>
      <c r="I9045" s="775" t="s">
        <v>4235</v>
      </c>
    </row>
    <row r="9046" spans="1:9">
      <c r="A9046" s="1039" t="str">
        <f>Table_wabobpsvr_AzureCalc_AzureCalcRateCard[[#This Row],[ServiceName]]&amp;Table_wabobpsvr_AzureCalc_AzureCalcRateCard[[#This Row],[Price_Level]]&amp;Table_wabobpsvr_AzureCalc_AzureCalcRateCard[[#This Row],[Region]]</f>
        <v>SQL DB Standard S0 Secondary Database HoursD16</v>
      </c>
      <c r="B9046" s="1039">
        <v>16</v>
      </c>
      <c r="C9046" s="1039" t="s">
        <v>87</v>
      </c>
      <c r="D9046" s="1039" t="s">
        <v>176</v>
      </c>
      <c r="E9046" s="1039">
        <v>1.5136E-2</v>
      </c>
      <c r="F9046" s="1039" t="s">
        <v>1047</v>
      </c>
      <c r="G9046" s="775" t="s">
        <v>2494</v>
      </c>
      <c r="H9046" s="775" t="s">
        <v>2495</v>
      </c>
      <c r="I9046" s="775" t="s">
        <v>4235</v>
      </c>
    </row>
    <row r="9047" spans="1:9">
      <c r="A9047" s="775" t="str">
        <f>Table_wabobpsvr_AzureCalc_AzureCalcRateCard[[#This Row],[ServiceName]]&amp;Table_wabobpsvr_AzureCalc_AzureCalcRateCard[[#This Row],[Price_Level]]&amp;Table_wabobpsvr_AzureCalc_AzureCalcRateCard[[#This Row],[Region]]</f>
        <v>Active Users - Tier 2A</v>
      </c>
      <c r="B9047" s="775"/>
      <c r="C9047" s="775" t="s">
        <v>378</v>
      </c>
      <c r="D9047" s="775" t="s">
        <v>174</v>
      </c>
      <c r="E9047" s="775">
        <v>4.7530000000000003E-3</v>
      </c>
      <c r="F9047" s="775" t="s">
        <v>3672</v>
      </c>
      <c r="G9047" s="775" t="s">
        <v>3670</v>
      </c>
      <c r="H9047" s="775" t="s">
        <v>3671</v>
      </c>
      <c r="I9047" s="775" t="s">
        <v>5074</v>
      </c>
    </row>
    <row r="9048" spans="1:9">
      <c r="A9048" s="1039" t="str">
        <f>Table_wabobpsvr_AzureCalc_AzureCalcRateCard[[#This Row],[ServiceName]]&amp;Table_wabobpsvr_AzureCalc_AzureCalcRateCard[[#This Row],[Price_Level]]&amp;Table_wabobpsvr_AzureCalc_AzureCalcRateCard[[#This Row],[Region]]</f>
        <v>Active Users - Tier 2B</v>
      </c>
      <c r="B9048" s="1039"/>
      <c r="C9048" s="1039" t="s">
        <v>378</v>
      </c>
      <c r="D9048" s="1039" t="s">
        <v>175</v>
      </c>
      <c r="E9048" s="1039">
        <v>4.6059999999999999E-3</v>
      </c>
      <c r="F9048" s="1039" t="s">
        <v>3672</v>
      </c>
      <c r="G9048" s="775" t="s">
        <v>3670</v>
      </c>
      <c r="H9048" s="775" t="s">
        <v>3671</v>
      </c>
      <c r="I9048" s="775" t="s">
        <v>5074</v>
      </c>
    </row>
    <row r="9049" spans="1:9">
      <c r="A9049" s="775" t="str">
        <f>Table_wabobpsvr_AzureCalc_AzureCalcRateCard[[#This Row],[ServiceName]]&amp;Table_wabobpsvr_AzureCalc_AzureCalcRateCard[[#This Row],[Price_Level]]&amp;Table_wabobpsvr_AzureCalc_AzureCalcRateCard[[#This Row],[Region]]</f>
        <v>Active Users - Tier 2C</v>
      </c>
      <c r="B9049" s="775"/>
      <c r="C9049" s="775" t="s">
        <v>378</v>
      </c>
      <c r="D9049" s="775" t="s">
        <v>177</v>
      </c>
      <c r="E9049" s="775">
        <v>4.4590000000000003E-3</v>
      </c>
      <c r="F9049" s="775" t="s">
        <v>3672</v>
      </c>
      <c r="G9049" s="775" t="s">
        <v>3670</v>
      </c>
      <c r="H9049" s="775" t="s">
        <v>3671</v>
      </c>
      <c r="I9049" s="775" t="s">
        <v>5074</v>
      </c>
    </row>
    <row r="9050" spans="1:9">
      <c r="A9050" s="1039" t="str">
        <f>Table_wabobpsvr_AzureCalc_AzureCalcRateCard[[#This Row],[ServiceName]]&amp;Table_wabobpsvr_AzureCalc_AzureCalcRateCard[[#This Row],[Price_Level]]&amp;Table_wabobpsvr_AzureCalc_AzureCalcRateCard[[#This Row],[Region]]</f>
        <v>Active Users - Tier 2D</v>
      </c>
      <c r="B9050" s="1039"/>
      <c r="C9050" s="1039" t="s">
        <v>378</v>
      </c>
      <c r="D9050" s="1039" t="s">
        <v>176</v>
      </c>
      <c r="E9050" s="1039">
        <v>4.3119999999999999E-3</v>
      </c>
      <c r="F9050" s="1039" t="s">
        <v>3672</v>
      </c>
      <c r="G9050" s="775" t="s">
        <v>3670</v>
      </c>
      <c r="H9050" s="775" t="s">
        <v>3671</v>
      </c>
      <c r="I9050" s="775" t="s">
        <v>5074</v>
      </c>
    </row>
    <row r="9051" spans="1:9">
      <c r="A9051" s="775" t="str">
        <f>Table_wabobpsvr_AzureCalc_AzureCalcRateCard[[#This Row],[ServiceName]]&amp;Table_wabobpsvr_AzureCalc_AzureCalcRateCard[[#This Row],[Price_Level]]&amp;Table_wabobpsvr_AzureCalc_AzureCalcRateCard[[#This Row],[Region]]</f>
        <v>Active Users - Tier 3MOSP</v>
      </c>
      <c r="B9051" s="775"/>
      <c r="C9051" s="775" t="s">
        <v>378</v>
      </c>
      <c r="D9051" s="775" t="s">
        <v>606</v>
      </c>
      <c r="E9051" s="775">
        <v>3.3999999999999998E-3</v>
      </c>
      <c r="F9051" s="775" t="s">
        <v>3813</v>
      </c>
      <c r="G9051" s="775" t="s">
        <v>4235</v>
      </c>
      <c r="H9051" s="775" t="s">
        <v>4235</v>
      </c>
      <c r="I9051" s="775" t="s">
        <v>5074</v>
      </c>
    </row>
    <row r="9052" spans="1:9">
      <c r="A9052" s="775" t="str">
        <f>Table_wabobpsvr_AzureCalc_AzureCalcRateCard[[#This Row],[ServiceName]]&amp;Table_wabobpsvr_AzureCalc_AzureCalcRateCard[[#This Row],[Price_Level]]&amp;Table_wabobpsvr_AzureCalc_AzureCalcRateCard[[#This Row],[Region]]</f>
        <v>Active Users - Tier 3A</v>
      </c>
      <c r="B9052" s="775"/>
      <c r="C9052" s="775" t="s">
        <v>378</v>
      </c>
      <c r="D9052" s="775" t="s">
        <v>174</v>
      </c>
      <c r="E9052" s="775">
        <v>3.2980000000000002E-3</v>
      </c>
      <c r="F9052" s="775" t="s">
        <v>3813</v>
      </c>
      <c r="G9052" s="775" t="s">
        <v>3670</v>
      </c>
      <c r="H9052" s="775" t="s">
        <v>3671</v>
      </c>
      <c r="I9052" s="775" t="s">
        <v>5074</v>
      </c>
    </row>
    <row r="9053" spans="1:9">
      <c r="A9053" s="1039" t="str">
        <f>Table_wabobpsvr_AzureCalc_AzureCalcRateCard[[#This Row],[ServiceName]]&amp;Table_wabobpsvr_AzureCalc_AzureCalcRateCard[[#This Row],[Price_Level]]&amp;Table_wabobpsvr_AzureCalc_AzureCalcRateCard[[#This Row],[Region]]</f>
        <v>Active Users - Tier 3B</v>
      </c>
      <c r="B9053" s="1039"/>
      <c r="C9053" s="1039" t="s">
        <v>378</v>
      </c>
      <c r="D9053" s="1039" t="s">
        <v>175</v>
      </c>
      <c r="E9053" s="1039">
        <v>3.1960000000000001E-3</v>
      </c>
      <c r="F9053" s="1039" t="s">
        <v>3813</v>
      </c>
      <c r="G9053" s="775" t="s">
        <v>3670</v>
      </c>
      <c r="H9053" s="775" t="s">
        <v>3671</v>
      </c>
      <c r="I9053" s="775" t="s">
        <v>5074</v>
      </c>
    </row>
    <row r="9054" spans="1:9">
      <c r="A9054" s="775" t="str">
        <f>Table_wabobpsvr_AzureCalc_AzureCalcRateCard[[#This Row],[ServiceName]]&amp;Table_wabobpsvr_AzureCalc_AzureCalcRateCard[[#This Row],[Price_Level]]&amp;Table_wabobpsvr_AzureCalc_AzureCalcRateCard[[#This Row],[Region]]</f>
        <v>Active Users - Tier 3C</v>
      </c>
      <c r="B9054" s="775"/>
      <c r="C9054" s="775" t="s">
        <v>378</v>
      </c>
      <c r="D9054" s="775" t="s">
        <v>177</v>
      </c>
      <c r="E9054" s="775">
        <v>3.094E-3</v>
      </c>
      <c r="F9054" s="775" t="s">
        <v>3813</v>
      </c>
      <c r="G9054" s="775" t="s">
        <v>3670</v>
      </c>
      <c r="H9054" s="775" t="s">
        <v>3671</v>
      </c>
      <c r="I9054" s="775" t="s">
        <v>5074</v>
      </c>
    </row>
    <row r="9055" spans="1:9">
      <c r="A9055" s="1039" t="str">
        <f>Table_wabobpsvr_AzureCalc_AzureCalcRateCard[[#This Row],[ServiceName]]&amp;Table_wabobpsvr_AzureCalc_AzureCalcRateCard[[#This Row],[Price_Level]]&amp;Table_wabobpsvr_AzureCalc_AzureCalcRateCard[[#This Row],[Region]]</f>
        <v>Active Users - Tier 3D</v>
      </c>
      <c r="B9055" s="1039"/>
      <c r="C9055" s="1039" t="s">
        <v>378</v>
      </c>
      <c r="D9055" s="1039" t="s">
        <v>176</v>
      </c>
      <c r="E9055" s="1039">
        <v>2.9919999999999999E-3</v>
      </c>
      <c r="F9055" s="1039" t="s">
        <v>3813</v>
      </c>
      <c r="G9055" s="775" t="s">
        <v>3670</v>
      </c>
      <c r="H9055" s="775" t="s">
        <v>3671</v>
      </c>
      <c r="I9055" s="775" t="s">
        <v>5074</v>
      </c>
    </row>
    <row r="9056" spans="1:9">
      <c r="A9056" s="1039" t="str">
        <f>Table_wabobpsvr_AzureCalc_AzureCalcRateCard[[#This Row],[ServiceName]]&amp;Table_wabobpsvr_AzureCalc_AzureCalcRateCard[[#This Row],[Price_Level]]&amp;Table_wabobpsvr_AzureCalc_AzureCalcRateCard[[#This Row],[Region]]</f>
        <v>A11 HDInsightD9</v>
      </c>
      <c r="B9056" s="1039">
        <v>9</v>
      </c>
      <c r="C9056" s="1039" t="s">
        <v>87</v>
      </c>
      <c r="D9056" s="1039" t="s">
        <v>176</v>
      </c>
      <c r="E9056" s="1039">
        <v>3.08</v>
      </c>
      <c r="F9056" s="1039" t="s">
        <v>3697</v>
      </c>
      <c r="G9056" s="775" t="s">
        <v>3700</v>
      </c>
      <c r="H9056" s="775" t="s">
        <v>3701</v>
      </c>
      <c r="I9056" s="775" t="s">
        <v>5574</v>
      </c>
    </row>
    <row r="9057" spans="1:9">
      <c r="A9057" s="775" t="str">
        <f>Table_wabobpsvr_AzureCalc_AzureCalcRateCard[[#This Row],[ServiceName]]&amp;Table_wabobpsvr_AzureCalc_AzureCalcRateCard[[#This Row],[Price_Level]]&amp;Table_wabobpsvr_AzureCalc_AzureCalcRateCard[[#This Row],[Region]]</f>
        <v>SQL DB Standard S0 Database HoursA16</v>
      </c>
      <c r="B9057" s="775">
        <v>16</v>
      </c>
      <c r="C9057" s="775" t="s">
        <v>87</v>
      </c>
      <c r="D9057" s="775" t="s">
        <v>174</v>
      </c>
      <c r="E9057" s="775">
        <v>2.2213E-2</v>
      </c>
      <c r="F9057" s="775" t="s">
        <v>1046</v>
      </c>
      <c r="G9057" s="775" t="s">
        <v>2490</v>
      </c>
      <c r="H9057" s="775" t="s">
        <v>2491</v>
      </c>
      <c r="I9057" s="775" t="s">
        <v>4235</v>
      </c>
    </row>
    <row r="9058" spans="1:9">
      <c r="A9058" s="775" t="str">
        <f>Table_wabobpsvr_AzureCalc_AzureCalcRateCard[[#This Row],[ServiceName]]&amp;Table_wabobpsvr_AzureCalc_AzureCalcRateCard[[#This Row],[Price_Level]]&amp;Table_wabobpsvr_AzureCalc_AzureCalcRateCard[[#This Row],[Region]]</f>
        <v>Studio Experiment Compute HoursB</v>
      </c>
      <c r="B9058" s="775"/>
      <c r="C9058" s="775" t="s">
        <v>87</v>
      </c>
      <c r="D9058" s="775" t="s">
        <v>175</v>
      </c>
      <c r="E9058" s="775">
        <v>0.94</v>
      </c>
      <c r="F9058" s="775" t="s">
        <v>3372</v>
      </c>
      <c r="G9058" s="775" t="s">
        <v>3764</v>
      </c>
      <c r="H9058" s="775" t="s">
        <v>3765</v>
      </c>
      <c r="I9058" s="775" t="s">
        <v>4725</v>
      </c>
    </row>
    <row r="9059" spans="1:9">
      <c r="A9059" s="775" t="str">
        <f>Table_wabobpsvr_AzureCalc_AzureCalcRateCard[[#This Row],[ServiceName]]&amp;Table_wabobpsvr_AzureCalc_AzureCalcRateCard[[#This Row],[Price_Level]]&amp;Table_wabobpsvr_AzureCalc_AzureCalcRateCard[[#This Row],[Region]]</f>
        <v>Studio Experiment Compute HoursC</v>
      </c>
      <c r="B9059" s="775"/>
      <c r="C9059" s="775" t="s">
        <v>87</v>
      </c>
      <c r="D9059" s="775" t="s">
        <v>177</v>
      </c>
      <c r="E9059" s="775">
        <v>0.91</v>
      </c>
      <c r="F9059" s="775" t="s">
        <v>3372</v>
      </c>
      <c r="G9059" s="775" t="s">
        <v>3764</v>
      </c>
      <c r="H9059" s="775" t="s">
        <v>3765</v>
      </c>
      <c r="I9059" s="775" t="s">
        <v>4725</v>
      </c>
    </row>
    <row r="9060" spans="1:9">
      <c r="A9060" s="775" t="str">
        <f>Table_wabobpsvr_AzureCalc_AzureCalcRateCard[[#This Row],[ServiceName]]&amp;Table_wabobpsvr_AzureCalc_AzureCalcRateCard[[#This Row],[Price_Level]]&amp;Table_wabobpsvr_AzureCalc_AzureCalcRateCard[[#This Row],[Region]]</f>
        <v>Studio Experiment Compute HoursD</v>
      </c>
      <c r="B9060" s="775"/>
      <c r="C9060" s="775" t="s">
        <v>87</v>
      </c>
      <c r="D9060" s="775" t="s">
        <v>176</v>
      </c>
      <c r="E9060" s="775">
        <v>0.88</v>
      </c>
      <c r="F9060" s="775" t="s">
        <v>3372</v>
      </c>
      <c r="G9060" s="775" t="s">
        <v>3764</v>
      </c>
      <c r="H9060" s="775" t="s">
        <v>3765</v>
      </c>
      <c r="I9060" s="775" t="s">
        <v>4725</v>
      </c>
    </row>
    <row r="9061" spans="1:9">
      <c r="A9061" s="1039" t="str">
        <f>Table_wabobpsvr_AzureCalc_AzureCalcRateCard[[#This Row],[ServiceName]]&amp;Table_wabobpsvr_AzureCalc_AzureCalcRateCard[[#This Row],[Price_Level]]&amp;Table_wabobpsvr_AzureCalc_AzureCalcRateCard[[#This Row],[Region]]</f>
        <v>Monthly FeeMOSP2</v>
      </c>
      <c r="B9061" s="1039">
        <v>2</v>
      </c>
      <c r="C9061" s="1039" t="s">
        <v>4235</v>
      </c>
      <c r="D9061" s="1039" t="s">
        <v>606</v>
      </c>
      <c r="E9061" s="1039">
        <v>999999</v>
      </c>
      <c r="F9061" s="1039" t="s">
        <v>3385</v>
      </c>
      <c r="G9061" s="775" t="s">
        <v>4235</v>
      </c>
      <c r="H9061" s="775" t="s">
        <v>4235</v>
      </c>
      <c r="I9061" s="775" t="s">
        <v>4235</v>
      </c>
    </row>
    <row r="9062" spans="1:9">
      <c r="A9062" s="775" t="str">
        <f>Table_wabobpsvr_AzureCalc_AzureCalcRateCard[[#This Row],[ServiceName]]&amp;Table_wabobpsvr_AzureCalc_AzureCalcRateCard[[#This Row],[Price_Level]]&amp;Table_wabobpsvr_AzureCalc_AzureCalcRateCard[[#This Row],[Region]]</f>
        <v>Multi-Factor Authentication UsersMOSP</v>
      </c>
      <c r="B9062" s="775"/>
      <c r="C9062" s="775" t="s">
        <v>325</v>
      </c>
      <c r="D9062" s="775" t="s">
        <v>606</v>
      </c>
      <c r="E9062" s="775">
        <v>1.4</v>
      </c>
      <c r="F9062" s="775" t="s">
        <v>796</v>
      </c>
      <c r="G9062" s="775" t="s">
        <v>4235</v>
      </c>
      <c r="H9062" s="775" t="s">
        <v>4235</v>
      </c>
      <c r="I9062" s="775" t="s">
        <v>6726</v>
      </c>
    </row>
    <row r="9063" spans="1:9">
      <c r="A9063" s="775" t="str">
        <f>Table_wabobpsvr_AzureCalc_AzureCalcRateCard[[#This Row],[ServiceName]]&amp;Table_wabobpsvr_AzureCalc_AzureCalcRateCard[[#This Row],[Price_Level]]&amp;Table_wabobpsvr_AzureCalc_AzureCalcRateCard[[#This Row],[Region]]</f>
        <v>Multi-Factor Authentication UsersA</v>
      </c>
      <c r="B9063" s="775"/>
      <c r="C9063" s="775" t="s">
        <v>325</v>
      </c>
      <c r="D9063" s="775" t="s">
        <v>174</v>
      </c>
      <c r="E9063" s="775">
        <v>1.3580000000000001</v>
      </c>
      <c r="F9063" s="775" t="s">
        <v>796</v>
      </c>
      <c r="G9063" s="775" t="s">
        <v>1982</v>
      </c>
      <c r="H9063" s="775" t="s">
        <v>1983</v>
      </c>
      <c r="I9063" s="775" t="s">
        <v>6726</v>
      </c>
    </row>
    <row r="9064" spans="1:9">
      <c r="A9064" s="775" t="str">
        <f>Table_wabobpsvr_AzureCalc_AzureCalcRateCard[[#This Row],[ServiceName]]&amp;Table_wabobpsvr_AzureCalc_AzureCalcRateCard[[#This Row],[Price_Level]]&amp;Table_wabobpsvr_AzureCalc_AzureCalcRateCard[[#This Row],[Region]]</f>
        <v>Multi-Factor Authentication UsersB</v>
      </c>
      <c r="B9064" s="775"/>
      <c r="C9064" s="775" t="s">
        <v>325</v>
      </c>
      <c r="D9064" s="775" t="s">
        <v>175</v>
      </c>
      <c r="E9064" s="775">
        <v>1.3160000000000001</v>
      </c>
      <c r="F9064" s="775" t="s">
        <v>796</v>
      </c>
      <c r="G9064" s="775" t="s">
        <v>1982</v>
      </c>
      <c r="H9064" s="775" t="s">
        <v>1983</v>
      </c>
      <c r="I9064" s="775" t="s">
        <v>6726</v>
      </c>
    </row>
    <row r="9065" spans="1:9">
      <c r="A9065" s="775" t="str">
        <f>Table_wabobpsvr_AzureCalc_AzureCalcRateCard[[#This Row],[ServiceName]]&amp;Table_wabobpsvr_AzureCalc_AzureCalcRateCard[[#This Row],[Price_Level]]&amp;Table_wabobpsvr_AzureCalc_AzureCalcRateCard[[#This Row],[Region]]</f>
        <v>A9 HDInsight (Non-Windows)C12</v>
      </c>
      <c r="B9065" s="775">
        <v>12</v>
      </c>
      <c r="C9065" s="775" t="s">
        <v>87</v>
      </c>
      <c r="D9065" s="775" t="s">
        <v>177</v>
      </c>
      <c r="E9065" s="775">
        <v>1.641</v>
      </c>
      <c r="F9065" s="775" t="s">
        <v>3380</v>
      </c>
      <c r="G9065" s="775" t="s">
        <v>3688</v>
      </c>
      <c r="H9065" s="775" t="s">
        <v>3689</v>
      </c>
      <c r="I9065" s="775" t="s">
        <v>6067</v>
      </c>
    </row>
    <row r="9066" spans="1:9">
      <c r="A9066" s="775" t="str">
        <f>Table_wabobpsvr_AzureCalc_AzureCalcRateCard[[#This Row],[ServiceName]]&amp;Table_wabobpsvr_AzureCalc_AzureCalcRateCard[[#This Row],[Price_Level]]&amp;Table_wabobpsvr_AzureCalc_AzureCalcRateCard[[#This Row],[Region]]</f>
        <v>A9 HDInsight (Non-Windows)D12</v>
      </c>
      <c r="B9066" s="775">
        <v>12</v>
      </c>
      <c r="C9066" s="775" t="s">
        <v>87</v>
      </c>
      <c r="D9066" s="775" t="s">
        <v>176</v>
      </c>
      <c r="E9066" s="775">
        <v>1.5680000000000001</v>
      </c>
      <c r="F9066" s="775" t="s">
        <v>3380</v>
      </c>
      <c r="G9066" s="775" t="s">
        <v>3688</v>
      </c>
      <c r="H9066" s="775" t="s">
        <v>3689</v>
      </c>
      <c r="I9066" s="775" t="s">
        <v>6067</v>
      </c>
    </row>
    <row r="9067" spans="1:9">
      <c r="A9067" s="775" t="str">
        <f>Table_wabobpsvr_AzureCalc_AzureCalcRateCard[[#This Row],[ServiceName]]&amp;Table_wabobpsvr_AzureCalc_AzureCalcRateCard[[#This Row],[Price_Level]]&amp;Table_wabobpsvr_AzureCalc_AzureCalcRateCard[[#This Row],[Region]]</f>
        <v>A8 HDInsightMOSP</v>
      </c>
      <c r="B9067" s="775"/>
      <c r="C9067" s="775" t="s">
        <v>87</v>
      </c>
      <c r="D9067" s="775" t="s">
        <v>606</v>
      </c>
      <c r="E9067" s="775">
        <v>2.4500000000000002</v>
      </c>
      <c r="F9067" s="775" t="s">
        <v>3814</v>
      </c>
      <c r="G9067" s="775" t="s">
        <v>4235</v>
      </c>
      <c r="H9067" s="775" t="s">
        <v>4235</v>
      </c>
      <c r="I9067" s="775" t="s">
        <v>5412</v>
      </c>
    </row>
    <row r="9068" spans="1:9">
      <c r="A9068" s="775" t="str">
        <f>Table_wabobpsvr_AzureCalc_AzureCalcRateCard[[#This Row],[ServiceName]]&amp;Table_wabobpsvr_AzureCalc_AzureCalcRateCard[[#This Row],[Price_Level]]&amp;Table_wabobpsvr_AzureCalc_AzureCalcRateCard[[#This Row],[Region]]</f>
        <v>Monthly FeeA2</v>
      </c>
      <c r="B9068" s="775">
        <v>2</v>
      </c>
      <c r="C9068" s="775" t="s">
        <v>4235</v>
      </c>
      <c r="D9068" s="775" t="s">
        <v>174</v>
      </c>
      <c r="E9068" s="775">
        <v>999999</v>
      </c>
      <c r="F9068" s="775" t="s">
        <v>3385</v>
      </c>
      <c r="G9068" s="775" t="s">
        <v>4235</v>
      </c>
      <c r="H9068" s="775" t="s">
        <v>4235</v>
      </c>
      <c r="I9068" s="775" t="s">
        <v>4235</v>
      </c>
    </row>
    <row r="9069" spans="1:9">
      <c r="A9069" s="775" t="str">
        <f>Table_wabobpsvr_AzureCalc_AzureCalcRateCard[[#This Row],[ServiceName]]&amp;Table_wabobpsvr_AzureCalc_AzureCalcRateCard[[#This Row],[Price_Level]]&amp;Table_wabobpsvr_AzureCalc_AzureCalcRateCard[[#This Row],[Region]]</f>
        <v>Geo Redundant Storage Standard IO - Page Blob/Disk - Tier 6B</v>
      </c>
      <c r="B9069" s="775"/>
      <c r="C9069" s="775" t="s">
        <v>764</v>
      </c>
      <c r="D9069" s="775" t="s">
        <v>175</v>
      </c>
      <c r="E9069" s="775">
        <v>0.06</v>
      </c>
      <c r="F9069" s="775" t="s">
        <v>876</v>
      </c>
      <c r="G9069" s="775" t="s">
        <v>1992</v>
      </c>
      <c r="H9069" s="775" t="s">
        <v>1993</v>
      </c>
      <c r="I9069" s="775" t="s">
        <v>6730</v>
      </c>
    </row>
    <row r="9070" spans="1:9">
      <c r="A9070" s="775" t="str">
        <f>Table_wabobpsvr_AzureCalc_AzureCalcRateCard[[#This Row],[ServiceName]]&amp;Table_wabobpsvr_AzureCalc_AzureCalcRateCard[[#This Row],[Price_Level]]&amp;Table_wabobpsvr_AzureCalc_AzureCalcRateCard[[#This Row],[Region]]</f>
        <v>Geo Redundant Storage Standard IO - Page Blob/Disk - Tier 6C</v>
      </c>
      <c r="B9070" s="775"/>
      <c r="C9070" s="775" t="s">
        <v>764</v>
      </c>
      <c r="D9070" s="775" t="s">
        <v>177</v>
      </c>
      <c r="E9070" s="775">
        <v>0.06</v>
      </c>
      <c r="F9070" s="775" t="s">
        <v>876</v>
      </c>
      <c r="G9070" s="775" t="s">
        <v>1992</v>
      </c>
      <c r="H9070" s="775" t="s">
        <v>1993</v>
      </c>
      <c r="I9070" s="775" t="s">
        <v>6730</v>
      </c>
    </row>
    <row r="9071" spans="1:9">
      <c r="A9071" s="775" t="str">
        <f>Table_wabobpsvr_AzureCalc_AzureCalcRateCard[[#This Row],[ServiceName]]&amp;Table_wabobpsvr_AzureCalc_AzureCalcRateCard[[#This Row],[Price_Level]]&amp;Table_wabobpsvr_AzureCalc_AzureCalcRateCard[[#This Row],[Region]]</f>
        <v>Geo Redundant Storage Standard IO - Page Blob/Disk - Tier 6D</v>
      </c>
      <c r="B9071" s="775"/>
      <c r="C9071" s="775" t="s">
        <v>764</v>
      </c>
      <c r="D9071" s="775" t="s">
        <v>176</v>
      </c>
      <c r="E9071" s="775">
        <v>0.06</v>
      </c>
      <c r="F9071" s="775" t="s">
        <v>876</v>
      </c>
      <c r="G9071" s="775" t="s">
        <v>1992</v>
      </c>
      <c r="H9071" s="775" t="s">
        <v>1993</v>
      </c>
      <c r="I9071" s="775" t="s">
        <v>6730</v>
      </c>
    </row>
    <row r="9072" spans="1:9">
      <c r="A9072" s="775" t="str">
        <f>Table_wabobpsvr_AzureCalc_AzureCalcRateCard[[#This Row],[ServiceName]]&amp;Table_wabobpsvr_AzureCalc_AzureCalcRateCard[[#This Row],[Price_Level]]&amp;Table_wabobpsvr_AzureCalc_AzureCalcRateCard[[#This Row],[Region]]</f>
        <v>Read-Access Geo Redundant Storage Standard IO - Page Blob/Disk - Tier 2MOSP</v>
      </c>
      <c r="B9072" s="775"/>
      <c r="C9072" s="775" t="s">
        <v>764</v>
      </c>
      <c r="D9072" s="775" t="s">
        <v>606</v>
      </c>
      <c r="E9072" s="775">
        <v>0.1</v>
      </c>
      <c r="F9072" s="775" t="s">
        <v>867</v>
      </c>
      <c r="G9072" s="775" t="s">
        <v>4235</v>
      </c>
      <c r="H9072" s="775" t="s">
        <v>4235</v>
      </c>
      <c r="I9072" s="775" t="s">
        <v>6466</v>
      </c>
    </row>
    <row r="9073" spans="1:9">
      <c r="A9073" s="775" t="str">
        <f>Table_wabobpsvr_AzureCalc_AzureCalcRateCard[[#This Row],[ServiceName]]&amp;Table_wabobpsvr_AzureCalc_AzureCalcRateCard[[#This Row],[Price_Level]]&amp;Table_wabobpsvr_AzureCalc_AzureCalcRateCard[[#This Row],[Region]]</f>
        <v>Read-Access Geo Redundant Storage Standard IO - Page Blob/Disk - Tier 2A</v>
      </c>
      <c r="B9073" s="775"/>
      <c r="C9073" s="775" t="s">
        <v>764</v>
      </c>
      <c r="D9073" s="775" t="s">
        <v>174</v>
      </c>
      <c r="E9073" s="775">
        <v>7.4999999999999997E-2</v>
      </c>
      <c r="F9073" s="775" t="s">
        <v>867</v>
      </c>
      <c r="G9073" s="775" t="s">
        <v>1874</v>
      </c>
      <c r="H9073" s="775" t="s">
        <v>1875</v>
      </c>
      <c r="I9073" s="775" t="s">
        <v>6466</v>
      </c>
    </row>
    <row r="9074" spans="1:9">
      <c r="A9074" s="1039" t="str">
        <f>Table_wabobpsvr_AzureCalc_AzureCalcRateCard[[#This Row],[ServiceName]]&amp;Table_wabobpsvr_AzureCalc_AzureCalcRateCard[[#This Row],[Price_Level]]&amp;Table_wabobpsvr_AzureCalc_AzureCalcRateCard[[#This Row],[Region]]</f>
        <v>Read-Access Geo Redundant Storage Standard IO - Page Blob/Disk - Tier 2B</v>
      </c>
      <c r="B9074" s="1039"/>
      <c r="C9074" s="1039" t="s">
        <v>764</v>
      </c>
      <c r="D9074" s="1039" t="s">
        <v>175</v>
      </c>
      <c r="E9074" s="1039">
        <v>7.4999999999999997E-2</v>
      </c>
      <c r="F9074" s="1039" t="s">
        <v>867</v>
      </c>
      <c r="G9074" s="775" t="s">
        <v>1874</v>
      </c>
      <c r="H9074" s="775" t="s">
        <v>1875</v>
      </c>
      <c r="I9074" s="775" t="s">
        <v>6466</v>
      </c>
    </row>
    <row r="9075" spans="1:9">
      <c r="A9075" s="775" t="str">
        <f>Table_wabobpsvr_AzureCalc_AzureCalcRateCard[[#This Row],[ServiceName]]&amp;Table_wabobpsvr_AzureCalc_AzureCalcRateCard[[#This Row],[Price_Level]]&amp;Table_wabobpsvr_AzureCalc_AzureCalcRateCard[[#This Row],[Region]]</f>
        <v>Read-Access Geo Redundant Storage Standard IO - Page Blob/Disk - Tier 2C</v>
      </c>
      <c r="B9075" s="775"/>
      <c r="C9075" s="775" t="s">
        <v>764</v>
      </c>
      <c r="D9075" s="775" t="s">
        <v>177</v>
      </c>
      <c r="E9075" s="775">
        <v>7.4999999999999997E-2</v>
      </c>
      <c r="F9075" s="775" t="s">
        <v>867</v>
      </c>
      <c r="G9075" s="775" t="s">
        <v>1874</v>
      </c>
      <c r="H9075" s="775" t="s">
        <v>1875</v>
      </c>
      <c r="I9075" s="775" t="s">
        <v>6466</v>
      </c>
    </row>
    <row r="9076" spans="1:9">
      <c r="A9076" s="775" t="str">
        <f>Table_wabobpsvr_AzureCalc_AzureCalcRateCard[[#This Row],[ServiceName]]&amp;Table_wabobpsvr_AzureCalc_AzureCalcRateCard[[#This Row],[Price_Level]]&amp;Table_wabobpsvr_AzureCalc_AzureCalcRateCard[[#This Row],[Region]]</f>
        <v>Read-Access Geo Redundant Storage Standard IO - Page Blob/Disk - Tier 2D</v>
      </c>
      <c r="B9076" s="775"/>
      <c r="C9076" s="775" t="s">
        <v>764</v>
      </c>
      <c r="D9076" s="775" t="s">
        <v>176</v>
      </c>
      <c r="E9076" s="775">
        <v>7.4999999999999997E-2</v>
      </c>
      <c r="F9076" s="775" t="s">
        <v>867</v>
      </c>
      <c r="G9076" s="775" t="s">
        <v>1874</v>
      </c>
      <c r="H9076" s="775" t="s">
        <v>1875</v>
      </c>
      <c r="I9076" s="775" t="s">
        <v>6466</v>
      </c>
    </row>
    <row r="9077" spans="1:9">
      <c r="A9077" s="775" t="str">
        <f>Table_wabobpsvr_AzureCalc_AzureCalcRateCard[[#This Row],[ServiceName]]&amp;Table_wabobpsvr_AzureCalc_AzureCalcRateCard[[#This Row],[Price_Level]]&amp;Table_wabobpsvr_AzureCalc_AzureCalcRateCard[[#This Row],[Region]]</f>
        <v>Read-Access Geo Redundant Storage Standard IO - Page Blob/Disk - Tier 3MOSP</v>
      </c>
      <c r="B9077" s="775"/>
      <c r="C9077" s="775" t="s">
        <v>764</v>
      </c>
      <c r="D9077" s="775" t="s">
        <v>606</v>
      </c>
      <c r="E9077" s="775">
        <v>0.09</v>
      </c>
      <c r="F9077" s="775" t="s">
        <v>868</v>
      </c>
      <c r="G9077" s="775" t="s">
        <v>4235</v>
      </c>
      <c r="H9077" s="775" t="s">
        <v>4235</v>
      </c>
      <c r="I9077" s="775" t="s">
        <v>6466</v>
      </c>
    </row>
    <row r="9078" spans="1:9">
      <c r="A9078" s="775" t="str">
        <f>Table_wabobpsvr_AzureCalc_AzureCalcRateCard[[#This Row],[ServiceName]]&amp;Table_wabobpsvr_AzureCalc_AzureCalcRateCard[[#This Row],[Price_Level]]&amp;Table_wabobpsvr_AzureCalc_AzureCalcRateCard[[#This Row],[Region]]</f>
        <v>Read-Access Geo Redundant Storage Standard IO - Page Blob/Disk - Tier 3A</v>
      </c>
      <c r="B9078" s="775"/>
      <c r="C9078" s="775" t="s">
        <v>764</v>
      </c>
      <c r="D9078" s="775" t="s">
        <v>174</v>
      </c>
      <c r="E9078" s="775">
        <v>7.4999999999999997E-2</v>
      </c>
      <c r="F9078" s="775" t="s">
        <v>868</v>
      </c>
      <c r="G9078" s="775" t="s">
        <v>1874</v>
      </c>
      <c r="H9078" s="775" t="s">
        <v>1875</v>
      </c>
      <c r="I9078" s="775" t="s">
        <v>6466</v>
      </c>
    </row>
    <row r="9079" spans="1:9">
      <c r="A9079" s="775" t="str">
        <f>Table_wabobpsvr_AzureCalc_AzureCalcRateCard[[#This Row],[ServiceName]]&amp;Table_wabobpsvr_AzureCalc_AzureCalcRateCard[[#This Row],[Price_Level]]&amp;Table_wabobpsvr_AzureCalc_AzureCalcRateCard[[#This Row],[Region]]</f>
        <v>Read-Access Geo Redundant Storage Standard IO - Page Blob/Disk - Tier 3B</v>
      </c>
      <c r="B9079" s="775"/>
      <c r="C9079" s="775" t="s">
        <v>764</v>
      </c>
      <c r="D9079" s="775" t="s">
        <v>175</v>
      </c>
      <c r="E9079" s="775">
        <v>7.4999999999999997E-2</v>
      </c>
      <c r="F9079" s="775" t="s">
        <v>868</v>
      </c>
      <c r="G9079" s="775" t="s">
        <v>1874</v>
      </c>
      <c r="H9079" s="775" t="s">
        <v>1875</v>
      </c>
      <c r="I9079" s="775" t="s">
        <v>6466</v>
      </c>
    </row>
    <row r="9080" spans="1:9">
      <c r="A9080" s="775" t="str">
        <f>Table_wabobpsvr_AzureCalc_AzureCalcRateCard[[#This Row],[ServiceName]]&amp;Table_wabobpsvr_AzureCalc_AzureCalcRateCard[[#This Row],[Price_Level]]&amp;Table_wabobpsvr_AzureCalc_AzureCalcRateCard[[#This Row],[Region]]</f>
        <v>Read-Access Geo Redundant Storage Standard IO - Page Blob/Disk - Tier 3C</v>
      </c>
      <c r="B9080" s="775"/>
      <c r="C9080" s="775" t="s">
        <v>764</v>
      </c>
      <c r="D9080" s="775" t="s">
        <v>177</v>
      </c>
      <c r="E9080" s="775">
        <v>7.4999999999999997E-2</v>
      </c>
      <c r="F9080" s="775" t="s">
        <v>868</v>
      </c>
      <c r="G9080" s="775" t="s">
        <v>1874</v>
      </c>
      <c r="H9080" s="775" t="s">
        <v>1875</v>
      </c>
      <c r="I9080" s="775" t="s">
        <v>6466</v>
      </c>
    </row>
    <row r="9081" spans="1:9">
      <c r="A9081" s="775" t="str">
        <f>Table_wabobpsvr_AzureCalc_AzureCalcRateCard[[#This Row],[ServiceName]]&amp;Table_wabobpsvr_AzureCalc_AzureCalcRateCard[[#This Row],[Price_Level]]&amp;Table_wabobpsvr_AzureCalc_AzureCalcRateCard[[#This Row],[Region]]</f>
        <v>Read-Access Geo Redundant Storage Standard IO - Page Blob/Disk - Tier 3D</v>
      </c>
      <c r="B9081" s="775"/>
      <c r="C9081" s="775" t="s">
        <v>764</v>
      </c>
      <c r="D9081" s="775" t="s">
        <v>176</v>
      </c>
      <c r="E9081" s="775">
        <v>7.4999999999999997E-2</v>
      </c>
      <c r="F9081" s="775" t="s">
        <v>868</v>
      </c>
      <c r="G9081" s="775" t="s">
        <v>1874</v>
      </c>
      <c r="H9081" s="775" t="s">
        <v>1875</v>
      </c>
      <c r="I9081" s="775" t="s">
        <v>6466</v>
      </c>
    </row>
    <row r="9082" spans="1:9">
      <c r="A9082" s="775" t="str">
        <f>Table_wabobpsvr_AzureCalc_AzureCalcRateCard[[#This Row],[ServiceName]]&amp;Table_wabobpsvr_AzureCalc_AzureCalcRateCard[[#This Row],[Price_Level]]&amp;Table_wabobpsvr_AzureCalc_AzureCalcRateCard[[#This Row],[Region]]</f>
        <v>Read-Access Geo Redundant Storage Standard IO - Page Blob/Disk - Tier 4MOSP</v>
      </c>
      <c r="B9082" s="775"/>
      <c r="C9082" s="775" t="s">
        <v>764</v>
      </c>
      <c r="D9082" s="775" t="s">
        <v>606</v>
      </c>
      <c r="E9082" s="775">
        <v>0.08</v>
      </c>
      <c r="F9082" s="775" t="s">
        <v>869</v>
      </c>
      <c r="G9082" s="775" t="s">
        <v>4235</v>
      </c>
      <c r="H9082" s="775" t="s">
        <v>4235</v>
      </c>
      <c r="I9082" s="775" t="s">
        <v>6466</v>
      </c>
    </row>
    <row r="9083" spans="1:9">
      <c r="A9083" s="775" t="str">
        <f>Table_wabobpsvr_AzureCalc_AzureCalcRateCard[[#This Row],[ServiceName]]&amp;Table_wabobpsvr_AzureCalc_AzureCalcRateCard[[#This Row],[Price_Level]]&amp;Table_wabobpsvr_AzureCalc_AzureCalcRateCard[[#This Row],[Region]]</f>
        <v>Read-Access Geo Redundant Storage Standard IO - Page Blob/Disk - Tier 4A</v>
      </c>
      <c r="B9083" s="775"/>
      <c r="C9083" s="775" t="s">
        <v>764</v>
      </c>
      <c r="D9083" s="775" t="s">
        <v>174</v>
      </c>
      <c r="E9083" s="775">
        <v>7.4999999999999997E-2</v>
      </c>
      <c r="F9083" s="775" t="s">
        <v>869</v>
      </c>
      <c r="G9083" s="775" t="s">
        <v>1874</v>
      </c>
      <c r="H9083" s="775" t="s">
        <v>1875</v>
      </c>
      <c r="I9083" s="775" t="s">
        <v>6466</v>
      </c>
    </row>
    <row r="9084" spans="1:9">
      <c r="A9084" s="775" t="str">
        <f>Table_wabobpsvr_AzureCalc_AzureCalcRateCard[[#This Row],[ServiceName]]&amp;Table_wabobpsvr_AzureCalc_AzureCalcRateCard[[#This Row],[Price_Level]]&amp;Table_wabobpsvr_AzureCalc_AzureCalcRateCard[[#This Row],[Region]]</f>
        <v>Read-Access Geo Redundant Storage Standard IO - Page Blob/Disk - Tier 4B</v>
      </c>
      <c r="B9084" s="775"/>
      <c r="C9084" s="775" t="s">
        <v>764</v>
      </c>
      <c r="D9084" s="775" t="s">
        <v>175</v>
      </c>
      <c r="E9084" s="775">
        <v>7.4999999999999997E-2</v>
      </c>
      <c r="F9084" s="775" t="s">
        <v>869</v>
      </c>
      <c r="G9084" s="775" t="s">
        <v>1874</v>
      </c>
      <c r="H9084" s="775" t="s">
        <v>1875</v>
      </c>
      <c r="I9084" s="775" t="s">
        <v>6466</v>
      </c>
    </row>
    <row r="9085" spans="1:9">
      <c r="A9085" s="775" t="str">
        <f>Table_wabobpsvr_AzureCalc_AzureCalcRateCard[[#This Row],[ServiceName]]&amp;Table_wabobpsvr_AzureCalc_AzureCalcRateCard[[#This Row],[Price_Level]]&amp;Table_wabobpsvr_AzureCalc_AzureCalcRateCard[[#This Row],[Region]]</f>
        <v>Read-Access Geo Redundant Storage Standard IO - Page Blob/Disk - Tier 4C</v>
      </c>
      <c r="B9085" s="775"/>
      <c r="C9085" s="775" t="s">
        <v>764</v>
      </c>
      <c r="D9085" s="775" t="s">
        <v>177</v>
      </c>
      <c r="E9085" s="775">
        <v>7.4999999999999997E-2</v>
      </c>
      <c r="F9085" s="775" t="s">
        <v>869</v>
      </c>
      <c r="G9085" s="775" t="s">
        <v>1874</v>
      </c>
      <c r="H9085" s="775" t="s">
        <v>1875</v>
      </c>
      <c r="I9085" s="775" t="s">
        <v>6466</v>
      </c>
    </row>
    <row r="9086" spans="1:9">
      <c r="A9086" s="775" t="str">
        <f>Table_wabobpsvr_AzureCalc_AzureCalcRateCard[[#This Row],[ServiceName]]&amp;Table_wabobpsvr_AzureCalc_AzureCalcRateCard[[#This Row],[Price_Level]]&amp;Table_wabobpsvr_AzureCalc_AzureCalcRateCard[[#This Row],[Region]]</f>
        <v>Read-Access Geo Redundant Storage Standard IO - Page Blob/Disk - Tier 4D</v>
      </c>
      <c r="B9086" s="775"/>
      <c r="C9086" s="775" t="s">
        <v>764</v>
      </c>
      <c r="D9086" s="775" t="s">
        <v>176</v>
      </c>
      <c r="E9086" s="775">
        <v>7.4999999999999997E-2</v>
      </c>
      <c r="F9086" s="775" t="s">
        <v>869</v>
      </c>
      <c r="G9086" s="775" t="s">
        <v>1874</v>
      </c>
      <c r="H9086" s="775" t="s">
        <v>1875</v>
      </c>
      <c r="I9086" s="775" t="s">
        <v>6466</v>
      </c>
    </row>
    <row r="9087" spans="1:9">
      <c r="A9087" s="775" t="str">
        <f>Table_wabobpsvr_AzureCalc_AzureCalcRateCard[[#This Row],[ServiceName]]&amp;Table_wabobpsvr_AzureCalc_AzureCalcRateCard[[#This Row],[Price_Level]]&amp;Table_wabobpsvr_AzureCalc_AzureCalcRateCard[[#This Row],[Region]]</f>
        <v>Read-Access Geo Redundant Storage Standard IO - Page Blob/Disk - Tier 5MOSP</v>
      </c>
      <c r="B9087" s="775"/>
      <c r="C9087" s="775" t="s">
        <v>764</v>
      </c>
      <c r="D9087" s="775" t="s">
        <v>606</v>
      </c>
      <c r="E9087" s="775">
        <v>7.4999999999999997E-2</v>
      </c>
      <c r="F9087" s="775" t="s">
        <v>870</v>
      </c>
      <c r="G9087" s="775" t="s">
        <v>4235</v>
      </c>
      <c r="H9087" s="775" t="s">
        <v>4235</v>
      </c>
      <c r="I9087" s="775" t="s">
        <v>6466</v>
      </c>
    </row>
    <row r="9088" spans="1:9">
      <c r="A9088" s="775" t="str">
        <f>Table_wabobpsvr_AzureCalc_AzureCalcRateCard[[#This Row],[ServiceName]]&amp;Table_wabobpsvr_AzureCalc_AzureCalcRateCard[[#This Row],[Price_Level]]&amp;Table_wabobpsvr_AzureCalc_AzureCalcRateCard[[#This Row],[Region]]</f>
        <v>Read-Access Geo Redundant Storage Standard IO - Page Blob/Disk - Tier 5A</v>
      </c>
      <c r="B9088" s="775"/>
      <c r="C9088" s="775" t="s">
        <v>764</v>
      </c>
      <c r="D9088" s="775" t="s">
        <v>174</v>
      </c>
      <c r="E9088" s="775">
        <v>7.4999999999999997E-2</v>
      </c>
      <c r="F9088" s="775" t="s">
        <v>870</v>
      </c>
      <c r="G9088" s="775" t="s">
        <v>1874</v>
      </c>
      <c r="H9088" s="775" t="s">
        <v>1875</v>
      </c>
      <c r="I9088" s="775" t="s">
        <v>6466</v>
      </c>
    </row>
    <row r="9089" spans="1:9">
      <c r="A9089" s="775" t="str">
        <f>Table_wabobpsvr_AzureCalc_AzureCalcRateCard[[#This Row],[ServiceName]]&amp;Table_wabobpsvr_AzureCalc_AzureCalcRateCard[[#This Row],[Price_Level]]&amp;Table_wabobpsvr_AzureCalc_AzureCalcRateCard[[#This Row],[Region]]</f>
        <v>Read-Access Geo Redundant Storage Standard IO - Page Blob/Disk - Tier 5B</v>
      </c>
      <c r="B9089" s="775"/>
      <c r="C9089" s="775" t="s">
        <v>764</v>
      </c>
      <c r="D9089" s="775" t="s">
        <v>175</v>
      </c>
      <c r="E9089" s="775">
        <v>7.4999999999999997E-2</v>
      </c>
      <c r="F9089" s="775" t="s">
        <v>870</v>
      </c>
      <c r="G9089" s="775" t="s">
        <v>1874</v>
      </c>
      <c r="H9089" s="775" t="s">
        <v>1875</v>
      </c>
      <c r="I9089" s="775" t="s">
        <v>6466</v>
      </c>
    </row>
    <row r="9090" spans="1:9">
      <c r="A9090" s="775" t="str">
        <f>Table_wabobpsvr_AzureCalc_AzureCalcRateCard[[#This Row],[ServiceName]]&amp;Table_wabobpsvr_AzureCalc_AzureCalcRateCard[[#This Row],[Price_Level]]&amp;Table_wabobpsvr_AzureCalc_AzureCalcRateCard[[#This Row],[Region]]</f>
        <v>Read-Access Geo Redundant Storage Standard IO - Page Blob/Disk - Tier 5C</v>
      </c>
      <c r="B9090" s="775"/>
      <c r="C9090" s="775" t="s">
        <v>764</v>
      </c>
      <c r="D9090" s="775" t="s">
        <v>177</v>
      </c>
      <c r="E9090" s="775">
        <v>7.4999999999999997E-2</v>
      </c>
      <c r="F9090" s="775" t="s">
        <v>870</v>
      </c>
      <c r="G9090" s="775" t="s">
        <v>1874</v>
      </c>
      <c r="H9090" s="775" t="s">
        <v>1875</v>
      </c>
      <c r="I9090" s="775" t="s">
        <v>6466</v>
      </c>
    </row>
    <row r="9091" spans="1:9">
      <c r="A9091" s="775" t="str">
        <f>Table_wabobpsvr_AzureCalc_AzureCalcRateCard[[#This Row],[ServiceName]]&amp;Table_wabobpsvr_AzureCalc_AzureCalcRateCard[[#This Row],[Price_Level]]&amp;Table_wabobpsvr_AzureCalc_AzureCalcRateCard[[#This Row],[Region]]</f>
        <v>Read-Access Geo Redundant Storage Standard IO - Page Blob/Disk - Tier 5D</v>
      </c>
      <c r="B9091" s="775"/>
      <c r="C9091" s="775" t="s">
        <v>764</v>
      </c>
      <c r="D9091" s="775" t="s">
        <v>176</v>
      </c>
      <c r="E9091" s="775">
        <v>7.4999999999999997E-2</v>
      </c>
      <c r="F9091" s="775" t="s">
        <v>870</v>
      </c>
      <c r="G9091" s="775" t="s">
        <v>1874</v>
      </c>
      <c r="H9091" s="775" t="s">
        <v>1875</v>
      </c>
      <c r="I9091" s="775" t="s">
        <v>6466</v>
      </c>
    </row>
    <row r="9092" spans="1:9">
      <c r="A9092" s="775" t="str">
        <f>Table_wabobpsvr_AzureCalc_AzureCalcRateCard[[#This Row],[ServiceName]]&amp;Table_wabobpsvr_AzureCalc_AzureCalcRateCard[[#This Row],[Price_Level]]&amp;Table_wabobpsvr_AzureCalc_AzureCalcRateCard[[#This Row],[Region]]</f>
        <v>Read-Access Geo Redundant Storage Standard IO - Page Blob/Disk - Tier 6MOSP</v>
      </c>
      <c r="B9092" s="775"/>
      <c r="C9092" s="775" t="s">
        <v>764</v>
      </c>
      <c r="D9092" s="775" t="s">
        <v>606</v>
      </c>
      <c r="E9092" s="775">
        <v>7.4999999999999997E-2</v>
      </c>
      <c r="F9092" s="775" t="s">
        <v>871</v>
      </c>
      <c r="G9092" s="775" t="s">
        <v>4235</v>
      </c>
      <c r="H9092" s="775" t="s">
        <v>4235</v>
      </c>
      <c r="I9092" s="775" t="s">
        <v>6466</v>
      </c>
    </row>
    <row r="9093" spans="1:9">
      <c r="A9093" s="775" t="str">
        <f>Table_wabobpsvr_AzureCalc_AzureCalcRateCard[[#This Row],[ServiceName]]&amp;Table_wabobpsvr_AzureCalc_AzureCalcRateCard[[#This Row],[Price_Level]]&amp;Table_wabobpsvr_AzureCalc_AzureCalcRateCard[[#This Row],[Region]]</f>
        <v>Read-Access Geo Redundant Storage Standard IO - Page Blob/Disk - Tier 6A</v>
      </c>
      <c r="B9093" s="775"/>
      <c r="C9093" s="775" t="s">
        <v>764</v>
      </c>
      <c r="D9093" s="775" t="s">
        <v>174</v>
      </c>
      <c r="E9093" s="775">
        <v>7.4999999999999997E-2</v>
      </c>
      <c r="F9093" s="775" t="s">
        <v>871</v>
      </c>
      <c r="G9093" s="775" t="s">
        <v>1874</v>
      </c>
      <c r="H9093" s="775" t="s">
        <v>1875</v>
      </c>
      <c r="I9093" s="775" t="s">
        <v>6466</v>
      </c>
    </row>
    <row r="9094" spans="1:9">
      <c r="A9094" s="775" t="str">
        <f>Table_wabobpsvr_AzureCalc_AzureCalcRateCard[[#This Row],[ServiceName]]&amp;Table_wabobpsvr_AzureCalc_AzureCalcRateCard[[#This Row],[Price_Level]]&amp;Table_wabobpsvr_AzureCalc_AzureCalcRateCard[[#This Row],[Region]]</f>
        <v>Read-Access Geo Redundant Storage Standard IO - Page Blob/Disk - Tier 6B</v>
      </c>
      <c r="B9094" s="775"/>
      <c r="C9094" s="775" t="s">
        <v>764</v>
      </c>
      <c r="D9094" s="775" t="s">
        <v>175</v>
      </c>
      <c r="E9094" s="775">
        <v>7.4999999999999997E-2</v>
      </c>
      <c r="F9094" s="775" t="s">
        <v>871</v>
      </c>
      <c r="G9094" s="775" t="s">
        <v>1874</v>
      </c>
      <c r="H9094" s="775" t="s">
        <v>1875</v>
      </c>
      <c r="I9094" s="775" t="s">
        <v>6466</v>
      </c>
    </row>
    <row r="9095" spans="1:9">
      <c r="A9095" s="775" t="str">
        <f>Table_wabobpsvr_AzureCalc_AzureCalcRateCard[[#This Row],[ServiceName]]&amp;Table_wabobpsvr_AzureCalc_AzureCalcRateCard[[#This Row],[Price_Level]]&amp;Table_wabobpsvr_AzureCalc_AzureCalcRateCard[[#This Row],[Region]]</f>
        <v>Read-Access Geo Redundant Storage Standard IO - Page Blob/Disk - Tier 6C</v>
      </c>
      <c r="B9095" s="775"/>
      <c r="C9095" s="775" t="s">
        <v>764</v>
      </c>
      <c r="D9095" s="775" t="s">
        <v>177</v>
      </c>
      <c r="E9095" s="775">
        <v>7.4999999999999997E-2</v>
      </c>
      <c r="F9095" s="775" t="s">
        <v>871</v>
      </c>
      <c r="G9095" s="775" t="s">
        <v>1874</v>
      </c>
      <c r="H9095" s="775" t="s">
        <v>1875</v>
      </c>
      <c r="I9095" s="775" t="s">
        <v>6466</v>
      </c>
    </row>
    <row r="9096" spans="1:9">
      <c r="A9096" s="775" t="str">
        <f>Table_wabobpsvr_AzureCalc_AzureCalcRateCard[[#This Row],[ServiceName]]&amp;Table_wabobpsvr_AzureCalc_AzureCalcRateCard[[#This Row],[Price_Level]]&amp;Table_wabobpsvr_AzureCalc_AzureCalcRateCard[[#This Row],[Region]]</f>
        <v>Read-Access Geo Redundant Storage Standard IO - Page Blob/Disk - Tier 6D</v>
      </c>
      <c r="B9096" s="775"/>
      <c r="C9096" s="775" t="s">
        <v>764</v>
      </c>
      <c r="D9096" s="775" t="s">
        <v>176</v>
      </c>
      <c r="E9096" s="775">
        <v>7.4999999999999997E-2</v>
      </c>
      <c r="F9096" s="775" t="s">
        <v>871</v>
      </c>
      <c r="G9096" s="775" t="s">
        <v>1874</v>
      </c>
      <c r="H9096" s="775" t="s">
        <v>1875</v>
      </c>
      <c r="I9096" s="775" t="s">
        <v>6466</v>
      </c>
    </row>
    <row r="9097" spans="1:9">
      <c r="A9097" s="775" t="str">
        <f>Table_wabobpsvr_AzureCalc_AzureCalcRateCard[[#This Row],[ServiceName]]&amp;Table_wabobpsvr_AzureCalc_AzureCalcRateCard[[#This Row],[Price_Level]]&amp;Table_wabobpsvr_AzureCalc_AzureCalcRateCard[[#This Row],[Region]]</f>
        <v>Geo Redundant Storage Standard IO - Table/Queue - Tier 4C</v>
      </c>
      <c r="B9097" s="775"/>
      <c r="C9097" s="775" t="s">
        <v>764</v>
      </c>
      <c r="D9097" s="775" t="s">
        <v>177</v>
      </c>
      <c r="E9097" s="775">
        <v>0.06</v>
      </c>
      <c r="F9097" s="775" t="s">
        <v>879</v>
      </c>
      <c r="G9097" s="775" t="s">
        <v>2000</v>
      </c>
      <c r="H9097" s="775" t="s">
        <v>2001</v>
      </c>
      <c r="I9097" s="775" t="s">
        <v>4762</v>
      </c>
    </row>
    <row r="9098" spans="1:9">
      <c r="A9098" s="775" t="str">
        <f>Table_wabobpsvr_AzureCalc_AzureCalcRateCard[[#This Row],[ServiceName]]&amp;Table_wabobpsvr_AzureCalc_AzureCalcRateCard[[#This Row],[Price_Level]]&amp;Table_wabobpsvr_AzureCalc_AzureCalcRateCard[[#This Row],[Region]]</f>
        <v>Geo Redundant Storage Standard IO - Table/Queue - Tier 4D</v>
      </c>
      <c r="B9098" s="775"/>
      <c r="C9098" s="775" t="s">
        <v>764</v>
      </c>
      <c r="D9098" s="775" t="s">
        <v>176</v>
      </c>
      <c r="E9098" s="775">
        <v>0.06</v>
      </c>
      <c r="F9098" s="775" t="s">
        <v>879</v>
      </c>
      <c r="G9098" s="775" t="s">
        <v>2000</v>
      </c>
      <c r="H9098" s="775" t="s">
        <v>2001</v>
      </c>
      <c r="I9098" s="775" t="s">
        <v>4762</v>
      </c>
    </row>
    <row r="9099" spans="1:9">
      <c r="A9099" s="775" t="str">
        <f>Table_wabobpsvr_AzureCalc_AzureCalcRateCard[[#This Row],[ServiceName]]&amp;Table_wabobpsvr_AzureCalc_AzureCalcRateCard[[#This Row],[Price_Level]]&amp;Table_wabobpsvr_AzureCalc_AzureCalcRateCard[[#This Row],[Region]]</f>
        <v>Geo Redundant Storage Standard IO - Table/Queue - Tier 5MOSP</v>
      </c>
      <c r="B9099" s="775"/>
      <c r="C9099" s="775" t="s">
        <v>764</v>
      </c>
      <c r="D9099" s="775" t="s">
        <v>606</v>
      </c>
      <c r="E9099" s="775">
        <v>0.06</v>
      </c>
      <c r="F9099" s="775" t="s">
        <v>880</v>
      </c>
      <c r="G9099" s="775" t="s">
        <v>4235</v>
      </c>
      <c r="H9099" s="775" t="s">
        <v>4235</v>
      </c>
      <c r="I9099" s="775" t="s">
        <v>4762</v>
      </c>
    </row>
    <row r="9100" spans="1:9">
      <c r="A9100" s="775" t="str">
        <f>Table_wabobpsvr_AzureCalc_AzureCalcRateCard[[#This Row],[ServiceName]]&amp;Table_wabobpsvr_AzureCalc_AzureCalcRateCard[[#This Row],[Price_Level]]&amp;Table_wabobpsvr_AzureCalc_AzureCalcRateCard[[#This Row],[Region]]</f>
        <v>Geo Redundant Storage Standard IO - Table/Queue - Tier 5A</v>
      </c>
      <c r="B9100" s="775"/>
      <c r="C9100" s="775" t="s">
        <v>764</v>
      </c>
      <c r="D9100" s="775" t="s">
        <v>174</v>
      </c>
      <c r="E9100" s="775">
        <v>0.06</v>
      </c>
      <c r="F9100" s="775" t="s">
        <v>880</v>
      </c>
      <c r="G9100" s="775" t="s">
        <v>2000</v>
      </c>
      <c r="H9100" s="775" t="s">
        <v>2001</v>
      </c>
      <c r="I9100" s="775" t="s">
        <v>4762</v>
      </c>
    </row>
    <row r="9101" spans="1:9">
      <c r="A9101" s="775" t="str">
        <f>Table_wabobpsvr_AzureCalc_AzureCalcRateCard[[#This Row],[ServiceName]]&amp;Table_wabobpsvr_AzureCalc_AzureCalcRateCard[[#This Row],[Price_Level]]&amp;Table_wabobpsvr_AzureCalc_AzureCalcRateCard[[#This Row],[Region]]</f>
        <v>Geo Redundant Storage Standard IO - Table/Queue - Tier 5B</v>
      </c>
      <c r="B9101" s="775"/>
      <c r="C9101" s="775" t="s">
        <v>764</v>
      </c>
      <c r="D9101" s="775" t="s">
        <v>175</v>
      </c>
      <c r="E9101" s="775">
        <v>0.06</v>
      </c>
      <c r="F9101" s="775" t="s">
        <v>880</v>
      </c>
      <c r="G9101" s="775" t="s">
        <v>2000</v>
      </c>
      <c r="H9101" s="775" t="s">
        <v>2001</v>
      </c>
      <c r="I9101" s="775" t="s">
        <v>4762</v>
      </c>
    </row>
    <row r="9102" spans="1:9">
      <c r="A9102" s="775" t="str">
        <f>Table_wabobpsvr_AzureCalc_AzureCalcRateCard[[#This Row],[ServiceName]]&amp;Table_wabobpsvr_AzureCalc_AzureCalcRateCard[[#This Row],[Price_Level]]&amp;Table_wabobpsvr_AzureCalc_AzureCalcRateCard[[#This Row],[Region]]</f>
        <v>Geo Redundant Storage Standard IO - Table/Queue - Tier 5C</v>
      </c>
      <c r="B9102" s="775"/>
      <c r="C9102" s="775" t="s">
        <v>764</v>
      </c>
      <c r="D9102" s="775" t="s">
        <v>177</v>
      </c>
      <c r="E9102" s="775">
        <v>0.06</v>
      </c>
      <c r="F9102" s="775" t="s">
        <v>880</v>
      </c>
      <c r="G9102" s="775" t="s">
        <v>2000</v>
      </c>
      <c r="H9102" s="775" t="s">
        <v>2001</v>
      </c>
      <c r="I9102" s="775" t="s">
        <v>4762</v>
      </c>
    </row>
    <row r="9103" spans="1:9">
      <c r="A9103" s="775" t="str">
        <f>Table_wabobpsvr_AzureCalc_AzureCalcRateCard[[#This Row],[ServiceName]]&amp;Table_wabobpsvr_AzureCalc_AzureCalcRateCard[[#This Row],[Price_Level]]&amp;Table_wabobpsvr_AzureCalc_AzureCalcRateCard[[#This Row],[Region]]</f>
        <v>Geo Redundant Storage Standard IO - Table/Queue - Tier 5D</v>
      </c>
      <c r="B9103" s="775"/>
      <c r="C9103" s="775" t="s">
        <v>764</v>
      </c>
      <c r="D9103" s="775" t="s">
        <v>176</v>
      </c>
      <c r="E9103" s="775">
        <v>0.06</v>
      </c>
      <c r="F9103" s="775" t="s">
        <v>880</v>
      </c>
      <c r="G9103" s="775" t="s">
        <v>2000</v>
      </c>
      <c r="H9103" s="775" t="s">
        <v>2001</v>
      </c>
      <c r="I9103" s="775" t="s">
        <v>4762</v>
      </c>
    </row>
    <row r="9104" spans="1:9">
      <c r="A9104" s="775" t="str">
        <f>Table_wabobpsvr_AzureCalc_AzureCalcRateCard[[#This Row],[ServiceName]]&amp;Table_wabobpsvr_AzureCalc_AzureCalcRateCard[[#This Row],[Price_Level]]&amp;Table_wabobpsvr_AzureCalc_AzureCalcRateCard[[#This Row],[Region]]</f>
        <v>Geo Redundant Storage Standard IO - Table/Queue - Tier 6MOSP</v>
      </c>
      <c r="B9104" s="775"/>
      <c r="C9104" s="775" t="s">
        <v>764</v>
      </c>
      <c r="D9104" s="775" t="s">
        <v>606</v>
      </c>
      <c r="E9104" s="775">
        <v>5.5E-2</v>
      </c>
      <c r="F9104" s="775" t="s">
        <v>881</v>
      </c>
      <c r="G9104" s="775" t="s">
        <v>4235</v>
      </c>
      <c r="H9104" s="775" t="s">
        <v>4235</v>
      </c>
      <c r="I9104" s="775" t="s">
        <v>4762</v>
      </c>
    </row>
    <row r="9105" spans="1:9">
      <c r="A9105" s="775" t="str">
        <f>Table_wabobpsvr_AzureCalc_AzureCalcRateCard[[#This Row],[ServiceName]]&amp;Table_wabobpsvr_AzureCalc_AzureCalcRateCard[[#This Row],[Price_Level]]&amp;Table_wabobpsvr_AzureCalc_AzureCalcRateCard[[#This Row],[Region]]</f>
        <v>Data Transfer Out - Zone 1 - Tier 4D</v>
      </c>
      <c r="B9105" s="775"/>
      <c r="C9105" s="775" t="s">
        <v>764</v>
      </c>
      <c r="D9105" s="775" t="s">
        <v>176</v>
      </c>
      <c r="E9105" s="775">
        <v>7.6560000000000003E-2</v>
      </c>
      <c r="F9105" s="775" t="s">
        <v>895</v>
      </c>
      <c r="G9105" s="775" t="s">
        <v>2014</v>
      </c>
      <c r="H9105" s="775" t="s">
        <v>2015</v>
      </c>
      <c r="I9105" s="775" t="s">
        <v>5413</v>
      </c>
    </row>
    <row r="9106" spans="1:9">
      <c r="A9106" s="775" t="str">
        <f>Table_wabobpsvr_AzureCalc_AzureCalcRateCard[[#This Row],[ServiceName]]&amp;Table_wabobpsvr_AzureCalc_AzureCalcRateCard[[#This Row],[Price_Level]]&amp;Table_wabobpsvr_AzureCalc_AzureCalcRateCard[[#This Row],[Region]]</f>
        <v>Data Transfer Out - Zone 1 - Tier 5MOSP</v>
      </c>
      <c r="B9106" s="775"/>
      <c r="C9106" s="775" t="s">
        <v>764</v>
      </c>
      <c r="D9106" s="775" t="s">
        <v>606</v>
      </c>
      <c r="E9106" s="775">
        <v>0.05</v>
      </c>
      <c r="F9106" s="775" t="s">
        <v>896</v>
      </c>
      <c r="G9106" s="775" t="s">
        <v>4235</v>
      </c>
      <c r="H9106" s="775" t="s">
        <v>4235</v>
      </c>
      <c r="I9106" s="775" t="s">
        <v>5413</v>
      </c>
    </row>
    <row r="9107" spans="1:9">
      <c r="A9107" s="775" t="str">
        <f>Table_wabobpsvr_AzureCalc_AzureCalcRateCard[[#This Row],[ServiceName]]&amp;Table_wabobpsvr_AzureCalc_AzureCalcRateCard[[#This Row],[Price_Level]]&amp;Table_wabobpsvr_AzureCalc_AzureCalcRateCard[[#This Row],[Region]]</f>
        <v>Data Transfer Out - Zone 1 - Tier 5A</v>
      </c>
      <c r="B9107" s="775"/>
      <c r="C9107" s="775" t="s">
        <v>764</v>
      </c>
      <c r="D9107" s="775" t="s">
        <v>174</v>
      </c>
      <c r="E9107" s="775">
        <v>4.8500000000000001E-2</v>
      </c>
      <c r="F9107" s="775" t="s">
        <v>896</v>
      </c>
      <c r="G9107" s="775" t="s">
        <v>2014</v>
      </c>
      <c r="H9107" s="775" t="s">
        <v>2015</v>
      </c>
      <c r="I9107" s="775" t="s">
        <v>5413</v>
      </c>
    </row>
    <row r="9108" spans="1:9">
      <c r="A9108" s="775" t="str">
        <f>Table_wabobpsvr_AzureCalc_AzureCalcRateCard[[#This Row],[ServiceName]]&amp;Table_wabobpsvr_AzureCalc_AzureCalcRateCard[[#This Row],[Price_Level]]&amp;Table_wabobpsvr_AzureCalc_AzureCalcRateCard[[#This Row],[Region]]</f>
        <v>Data Transfer Out - Zone 1 - Tier 5B</v>
      </c>
      <c r="B9108" s="775"/>
      <c r="C9108" s="775" t="s">
        <v>764</v>
      </c>
      <c r="D9108" s="775" t="s">
        <v>175</v>
      </c>
      <c r="E9108" s="775">
        <v>4.7E-2</v>
      </c>
      <c r="F9108" s="775" t="s">
        <v>896</v>
      </c>
      <c r="G9108" s="775" t="s">
        <v>2014</v>
      </c>
      <c r="H9108" s="775" t="s">
        <v>2015</v>
      </c>
      <c r="I9108" s="775" t="s">
        <v>5413</v>
      </c>
    </row>
    <row r="9109" spans="1:9">
      <c r="A9109" s="1039" t="str">
        <f>Table_wabobpsvr_AzureCalc_AzureCalcRateCard[[#This Row],[ServiceName]]&amp;Table_wabobpsvr_AzureCalc_AzureCalcRateCard[[#This Row],[Price_Level]]&amp;Table_wabobpsvr_AzureCalc_AzureCalcRateCard[[#This Row],[Region]]</f>
        <v>Data Transfer Out - Zone 1 - Tier 5C</v>
      </c>
      <c r="B9109" s="1039"/>
      <c r="C9109" s="1039" t="s">
        <v>764</v>
      </c>
      <c r="D9109" s="1039" t="s">
        <v>177</v>
      </c>
      <c r="E9109" s="1039">
        <v>4.5499999999999999E-2</v>
      </c>
      <c r="F9109" s="1039" t="s">
        <v>896</v>
      </c>
      <c r="G9109" s="775" t="s">
        <v>2014</v>
      </c>
      <c r="H9109" s="775" t="s">
        <v>2015</v>
      </c>
      <c r="I9109" s="775" t="s">
        <v>5413</v>
      </c>
    </row>
    <row r="9110" spans="1:9">
      <c r="A9110" s="775" t="str">
        <f>Table_wabobpsvr_AzureCalc_AzureCalcRateCard[[#This Row],[ServiceName]]&amp;Table_wabobpsvr_AzureCalc_AzureCalcRateCard[[#This Row],[Price_Level]]&amp;Table_wabobpsvr_AzureCalc_AzureCalcRateCard[[#This Row],[Region]]</f>
        <v>Data Transfer Out - Zone 1 - Tier 5D</v>
      </c>
      <c r="B9110" s="775"/>
      <c r="C9110" s="775" t="s">
        <v>764</v>
      </c>
      <c r="D9110" s="775" t="s">
        <v>176</v>
      </c>
      <c r="E9110" s="775">
        <v>4.3999999999999997E-2</v>
      </c>
      <c r="F9110" s="775" t="s">
        <v>896</v>
      </c>
      <c r="G9110" s="775" t="s">
        <v>2014</v>
      </c>
      <c r="H9110" s="775" t="s">
        <v>2015</v>
      </c>
      <c r="I9110" s="775" t="s">
        <v>5413</v>
      </c>
    </row>
    <row r="9111" spans="1:9">
      <c r="A9111" s="775" t="str">
        <f>Table_wabobpsvr_AzureCalc_AzureCalcRateCard[[#This Row],[ServiceName]]&amp;Table_wabobpsvr_AzureCalc_AzureCalcRateCard[[#This Row],[Price_Level]]&amp;Table_wabobpsvr_AzureCalc_AzureCalcRateCard[[#This Row],[Region]]</f>
        <v>Data Transfer Out - Zone 2 - Tier 2MOSP</v>
      </c>
      <c r="B9111" s="775"/>
      <c r="C9111" s="775" t="s">
        <v>764</v>
      </c>
      <c r="D9111" s="775" t="s">
        <v>606</v>
      </c>
      <c r="E9111" s="775">
        <v>0.13500000000000001</v>
      </c>
      <c r="F9111" s="775" t="s">
        <v>898</v>
      </c>
      <c r="G9111" s="775" t="s">
        <v>4235</v>
      </c>
      <c r="H9111" s="775" t="s">
        <v>4235</v>
      </c>
      <c r="I9111" s="775" t="s">
        <v>5338</v>
      </c>
    </row>
    <row r="9112" spans="1:9">
      <c r="A9112" s="775" t="str">
        <f>Table_wabobpsvr_AzureCalc_AzureCalcRateCard[[#This Row],[ServiceName]]&amp;Table_wabobpsvr_AzureCalc_AzureCalcRateCard[[#This Row],[Price_Level]]&amp;Table_wabobpsvr_AzureCalc_AzureCalcRateCard[[#This Row],[Region]]</f>
        <v>Geo Redundant Storage Standard IO - Table/Queue - Tier 6A</v>
      </c>
      <c r="B9112" s="775"/>
      <c r="C9112" s="775" t="s">
        <v>764</v>
      </c>
      <c r="D9112" s="775" t="s">
        <v>174</v>
      </c>
      <c r="E9112" s="775">
        <v>0.06</v>
      </c>
      <c r="F9112" s="775" t="s">
        <v>881</v>
      </c>
      <c r="G9112" s="775" t="s">
        <v>2000</v>
      </c>
      <c r="H9112" s="775" t="s">
        <v>2001</v>
      </c>
      <c r="I9112" s="775" t="s">
        <v>4762</v>
      </c>
    </row>
    <row r="9113" spans="1:9">
      <c r="A9113" s="775" t="str">
        <f>Table_wabobpsvr_AzureCalc_AzureCalcRateCard[[#This Row],[ServiceName]]&amp;Table_wabobpsvr_AzureCalc_AzureCalcRateCard[[#This Row],[Price_Level]]&amp;Table_wabobpsvr_AzureCalc_AzureCalcRateCard[[#This Row],[Region]]</f>
        <v>Data Transfer Out - Zone 2 - Tier 2A</v>
      </c>
      <c r="B9113" s="775"/>
      <c r="C9113" s="775" t="s">
        <v>764</v>
      </c>
      <c r="D9113" s="775" t="s">
        <v>174</v>
      </c>
      <c r="E9113" s="775">
        <v>0.13386000000000001</v>
      </c>
      <c r="F9113" s="775" t="s">
        <v>898</v>
      </c>
      <c r="G9113" s="775" t="s">
        <v>2016</v>
      </c>
      <c r="H9113" s="775" t="s">
        <v>2017</v>
      </c>
      <c r="I9113" s="775" t="s">
        <v>5338</v>
      </c>
    </row>
    <row r="9114" spans="1:9">
      <c r="A9114" s="775" t="str">
        <f>Table_wabobpsvr_AzureCalc_AzureCalcRateCard[[#This Row],[ServiceName]]&amp;Table_wabobpsvr_AzureCalc_AzureCalcRateCard[[#This Row],[Price_Level]]&amp;Table_wabobpsvr_AzureCalc_AzureCalcRateCard[[#This Row],[Region]]</f>
        <v>Data Transfer Out - Zone 2 - Tier 2B</v>
      </c>
      <c r="B9114" s="775"/>
      <c r="C9114" s="775" t="s">
        <v>764</v>
      </c>
      <c r="D9114" s="775" t="s">
        <v>175</v>
      </c>
      <c r="E9114" s="775">
        <v>0.12972</v>
      </c>
      <c r="F9114" s="775" t="s">
        <v>898</v>
      </c>
      <c r="G9114" s="775" t="s">
        <v>2016</v>
      </c>
      <c r="H9114" s="775" t="s">
        <v>2017</v>
      </c>
      <c r="I9114" s="775" t="s">
        <v>5338</v>
      </c>
    </row>
    <row r="9115" spans="1:9">
      <c r="A9115" s="775" t="str">
        <f>Table_wabobpsvr_AzureCalc_AzureCalcRateCard[[#This Row],[ServiceName]]&amp;Table_wabobpsvr_AzureCalc_AzureCalcRateCard[[#This Row],[Price_Level]]&amp;Table_wabobpsvr_AzureCalc_AzureCalcRateCard[[#This Row],[Region]]</f>
        <v>Data Transfer Out - Zone 2 - Tier 2C</v>
      </c>
      <c r="B9115" s="775"/>
      <c r="C9115" s="775" t="s">
        <v>764</v>
      </c>
      <c r="D9115" s="775" t="s">
        <v>177</v>
      </c>
      <c r="E9115" s="775">
        <v>0.12558</v>
      </c>
      <c r="F9115" s="775" t="s">
        <v>898</v>
      </c>
      <c r="G9115" s="775" t="s">
        <v>2016</v>
      </c>
      <c r="H9115" s="775" t="s">
        <v>2017</v>
      </c>
      <c r="I9115" s="775" t="s">
        <v>5338</v>
      </c>
    </row>
    <row r="9116" spans="1:9">
      <c r="A9116" s="775" t="str">
        <f>Table_wabobpsvr_AzureCalc_AzureCalcRateCard[[#This Row],[ServiceName]]&amp;Table_wabobpsvr_AzureCalc_AzureCalcRateCard[[#This Row],[Price_Level]]&amp;Table_wabobpsvr_AzureCalc_AzureCalcRateCard[[#This Row],[Region]]</f>
        <v>Data Transfer Out - Zone 2 - Tier 2D</v>
      </c>
      <c r="B9116" s="775"/>
      <c r="C9116" s="775" t="s">
        <v>764</v>
      </c>
      <c r="D9116" s="775" t="s">
        <v>176</v>
      </c>
      <c r="E9116" s="775">
        <v>0.12144000000000001</v>
      </c>
      <c r="F9116" s="775" t="s">
        <v>898</v>
      </c>
      <c r="G9116" s="775" t="s">
        <v>2016</v>
      </c>
      <c r="H9116" s="775" t="s">
        <v>2017</v>
      </c>
      <c r="I9116" s="775" t="s">
        <v>5338</v>
      </c>
    </row>
    <row r="9117" spans="1:9">
      <c r="A9117" s="775" t="str">
        <f>Table_wabobpsvr_AzureCalc_AzureCalcRateCard[[#This Row],[ServiceName]]&amp;Table_wabobpsvr_AzureCalc_AzureCalcRateCard[[#This Row],[Price_Level]]&amp;Table_wabobpsvr_AzureCalc_AzureCalcRateCard[[#This Row],[Region]]</f>
        <v>Data Transfer Out - Zone 2 - Tier 3MOSP</v>
      </c>
      <c r="B9117" s="775"/>
      <c r="C9117" s="775" t="s">
        <v>764</v>
      </c>
      <c r="D9117" s="775" t="s">
        <v>606</v>
      </c>
      <c r="E9117" s="775">
        <v>0.13</v>
      </c>
      <c r="F9117" s="775" t="s">
        <v>899</v>
      </c>
      <c r="G9117" s="775" t="s">
        <v>4235</v>
      </c>
      <c r="H9117" s="775" t="s">
        <v>4235</v>
      </c>
      <c r="I9117" s="775" t="s">
        <v>5338</v>
      </c>
    </row>
    <row r="9118" spans="1:9">
      <c r="A9118" s="775" t="str">
        <f>Table_wabobpsvr_AzureCalc_AzureCalcRateCard[[#This Row],[ServiceName]]&amp;Table_wabobpsvr_AzureCalc_AzureCalcRateCard[[#This Row],[Price_Level]]&amp;Table_wabobpsvr_AzureCalc_AzureCalcRateCard[[#This Row],[Region]]</f>
        <v>Data Transfer Out - Zone 2 - Tier 3A</v>
      </c>
      <c r="B9118" s="775"/>
      <c r="C9118" s="775" t="s">
        <v>764</v>
      </c>
      <c r="D9118" s="775" t="s">
        <v>174</v>
      </c>
      <c r="E9118" s="775">
        <v>0.13386000000000001</v>
      </c>
      <c r="F9118" s="775" t="s">
        <v>899</v>
      </c>
      <c r="G9118" s="775" t="s">
        <v>2016</v>
      </c>
      <c r="H9118" s="775" t="s">
        <v>2017</v>
      </c>
      <c r="I9118" s="775" t="s">
        <v>5338</v>
      </c>
    </row>
    <row r="9119" spans="1:9">
      <c r="A9119" s="775" t="str">
        <f>Table_wabobpsvr_AzureCalc_AzureCalcRateCard[[#This Row],[ServiceName]]&amp;Table_wabobpsvr_AzureCalc_AzureCalcRateCard[[#This Row],[Price_Level]]&amp;Table_wabobpsvr_AzureCalc_AzureCalcRateCard[[#This Row],[Region]]</f>
        <v>Data Transfer Out - Zone 2 - Tier 3B</v>
      </c>
      <c r="B9119" s="775"/>
      <c r="C9119" s="775" t="s">
        <v>764</v>
      </c>
      <c r="D9119" s="775" t="s">
        <v>175</v>
      </c>
      <c r="E9119" s="775">
        <v>0.12972</v>
      </c>
      <c r="F9119" s="775" t="s">
        <v>899</v>
      </c>
      <c r="G9119" s="775" t="s">
        <v>2016</v>
      </c>
      <c r="H9119" s="775" t="s">
        <v>2017</v>
      </c>
      <c r="I9119" s="775" t="s">
        <v>5338</v>
      </c>
    </row>
    <row r="9120" spans="1:9">
      <c r="A9120" s="775" t="str">
        <f>Table_wabobpsvr_AzureCalc_AzureCalcRateCard[[#This Row],[ServiceName]]&amp;Table_wabobpsvr_AzureCalc_AzureCalcRateCard[[#This Row],[Price_Level]]&amp;Table_wabobpsvr_AzureCalc_AzureCalcRateCard[[#This Row],[Region]]</f>
        <v>Geo Redundant Storage Standard IO - Table/Queue - Tier 6B</v>
      </c>
      <c r="B9120" s="775"/>
      <c r="C9120" s="775" t="s">
        <v>764</v>
      </c>
      <c r="D9120" s="775" t="s">
        <v>175</v>
      </c>
      <c r="E9120" s="775">
        <v>0.06</v>
      </c>
      <c r="F9120" s="775" t="s">
        <v>881</v>
      </c>
      <c r="G9120" s="775" t="s">
        <v>2000</v>
      </c>
      <c r="H9120" s="775" t="s">
        <v>2001</v>
      </c>
      <c r="I9120" s="775" t="s">
        <v>4762</v>
      </c>
    </row>
    <row r="9121" spans="1:9">
      <c r="A9121" s="775" t="str">
        <f>Table_wabobpsvr_AzureCalc_AzureCalcRateCard[[#This Row],[ServiceName]]&amp;Table_wabobpsvr_AzureCalc_AzureCalcRateCard[[#This Row],[Price_Level]]&amp;Table_wabobpsvr_AzureCalc_AzureCalcRateCard[[#This Row],[Region]]</f>
        <v>Data Transfer Out - Zone 2 - Tier 3C</v>
      </c>
      <c r="B9121" s="775"/>
      <c r="C9121" s="775" t="s">
        <v>764</v>
      </c>
      <c r="D9121" s="775" t="s">
        <v>177</v>
      </c>
      <c r="E9121" s="775">
        <v>0.12558</v>
      </c>
      <c r="F9121" s="775" t="s">
        <v>899</v>
      </c>
      <c r="G9121" s="775" t="s">
        <v>2016</v>
      </c>
      <c r="H9121" s="775" t="s">
        <v>2017</v>
      </c>
      <c r="I9121" s="775" t="s">
        <v>5338</v>
      </c>
    </row>
    <row r="9122" spans="1:9">
      <c r="A9122" s="775" t="str">
        <f>Table_wabobpsvr_AzureCalc_AzureCalcRateCard[[#This Row],[ServiceName]]&amp;Table_wabobpsvr_AzureCalc_AzureCalcRateCard[[#This Row],[Price_Level]]&amp;Table_wabobpsvr_AzureCalc_AzureCalcRateCard[[#This Row],[Region]]</f>
        <v>Data Transfer Out - Zone 2 - Tier 3D</v>
      </c>
      <c r="B9122" s="775"/>
      <c r="C9122" s="775" t="s">
        <v>764</v>
      </c>
      <c r="D9122" s="775" t="s">
        <v>176</v>
      </c>
      <c r="E9122" s="775">
        <v>0.12144000000000001</v>
      </c>
      <c r="F9122" s="775" t="s">
        <v>899</v>
      </c>
      <c r="G9122" s="775" t="s">
        <v>2016</v>
      </c>
      <c r="H9122" s="775" t="s">
        <v>2017</v>
      </c>
      <c r="I9122" s="775" t="s">
        <v>5338</v>
      </c>
    </row>
    <row r="9123" spans="1:9">
      <c r="A9123" s="775" t="str">
        <f>Table_wabobpsvr_AzureCalc_AzureCalcRateCard[[#This Row],[ServiceName]]&amp;Table_wabobpsvr_AzureCalc_AzureCalcRateCard[[#This Row],[Price_Level]]&amp;Table_wabobpsvr_AzureCalc_AzureCalcRateCard[[#This Row],[Region]]</f>
        <v>Data Transfer Out - Zone 2 - Tier 4MOSP</v>
      </c>
      <c r="B9123" s="775"/>
      <c r="C9123" s="775" t="s">
        <v>764</v>
      </c>
      <c r="D9123" s="775" t="s">
        <v>606</v>
      </c>
      <c r="E9123" s="775">
        <v>0.12</v>
      </c>
      <c r="F9123" s="775" t="s">
        <v>900</v>
      </c>
      <c r="G9123" s="775" t="s">
        <v>4235</v>
      </c>
      <c r="H9123" s="775" t="s">
        <v>4235</v>
      </c>
      <c r="I9123" s="775" t="s">
        <v>5338</v>
      </c>
    </row>
    <row r="9124" spans="1:9">
      <c r="A9124" s="775" t="str">
        <f>Table_wabobpsvr_AzureCalc_AzureCalcRateCard[[#This Row],[ServiceName]]&amp;Table_wabobpsvr_AzureCalc_AzureCalcRateCard[[#This Row],[Price_Level]]&amp;Table_wabobpsvr_AzureCalc_AzureCalcRateCard[[#This Row],[Region]]</f>
        <v>Data Transfer Out - Zone 2 - Tier 4A</v>
      </c>
      <c r="B9124" s="775"/>
      <c r="C9124" s="775" t="s">
        <v>764</v>
      </c>
      <c r="D9124" s="775" t="s">
        <v>174</v>
      </c>
      <c r="E9124" s="775">
        <v>0.13386000000000001</v>
      </c>
      <c r="F9124" s="775" t="s">
        <v>900</v>
      </c>
      <c r="G9124" s="775" t="s">
        <v>2016</v>
      </c>
      <c r="H9124" s="775" t="s">
        <v>2017</v>
      </c>
      <c r="I9124" s="775" t="s">
        <v>5338</v>
      </c>
    </row>
    <row r="9125" spans="1:9">
      <c r="A9125" s="775" t="str">
        <f>Table_wabobpsvr_AzureCalc_AzureCalcRateCard[[#This Row],[ServiceName]]&amp;Table_wabobpsvr_AzureCalc_AzureCalcRateCard[[#This Row],[Price_Level]]&amp;Table_wabobpsvr_AzureCalc_AzureCalcRateCard[[#This Row],[Region]]</f>
        <v>Data Transfer Out - Zone 2 - Tier 4B</v>
      </c>
      <c r="B9125" s="775"/>
      <c r="C9125" s="775" t="s">
        <v>764</v>
      </c>
      <c r="D9125" s="775" t="s">
        <v>175</v>
      </c>
      <c r="E9125" s="775">
        <v>0.12972</v>
      </c>
      <c r="F9125" s="775" t="s">
        <v>900</v>
      </c>
      <c r="G9125" s="775" t="s">
        <v>2016</v>
      </c>
      <c r="H9125" s="775" t="s">
        <v>2017</v>
      </c>
      <c r="I9125" s="775" t="s">
        <v>5338</v>
      </c>
    </row>
    <row r="9126" spans="1:9">
      <c r="A9126" s="775" t="str">
        <f>Table_wabobpsvr_AzureCalc_AzureCalcRateCard[[#This Row],[ServiceName]]&amp;Table_wabobpsvr_AzureCalc_AzureCalcRateCard[[#This Row],[Price_Level]]&amp;Table_wabobpsvr_AzureCalc_AzureCalcRateCard[[#This Row],[Region]]</f>
        <v>Data Transfer Out - Zone 2 - Tier 4C</v>
      </c>
      <c r="B9126" s="775"/>
      <c r="C9126" s="775" t="s">
        <v>764</v>
      </c>
      <c r="D9126" s="775" t="s">
        <v>177</v>
      </c>
      <c r="E9126" s="775">
        <v>0.12558</v>
      </c>
      <c r="F9126" s="775" t="s">
        <v>900</v>
      </c>
      <c r="G9126" s="775" t="s">
        <v>2016</v>
      </c>
      <c r="H9126" s="775" t="s">
        <v>2017</v>
      </c>
      <c r="I9126" s="775" t="s">
        <v>5338</v>
      </c>
    </row>
    <row r="9127" spans="1:9">
      <c r="A9127" s="775" t="str">
        <f>Table_wabobpsvr_AzureCalc_AzureCalcRateCard[[#This Row],[ServiceName]]&amp;Table_wabobpsvr_AzureCalc_AzureCalcRateCard[[#This Row],[Price_Level]]&amp;Table_wabobpsvr_AzureCalc_AzureCalcRateCard[[#This Row],[Region]]</f>
        <v>Data Transfer Out - Zone 2 - Tier 4D</v>
      </c>
      <c r="B9127" s="775"/>
      <c r="C9127" s="775" t="s">
        <v>764</v>
      </c>
      <c r="D9127" s="775" t="s">
        <v>176</v>
      </c>
      <c r="E9127" s="775">
        <v>0.12144000000000001</v>
      </c>
      <c r="F9127" s="775" t="s">
        <v>900</v>
      </c>
      <c r="G9127" s="775" t="s">
        <v>2016</v>
      </c>
      <c r="H9127" s="775" t="s">
        <v>2017</v>
      </c>
      <c r="I9127" s="775" t="s">
        <v>5338</v>
      </c>
    </row>
    <row r="9128" spans="1:9">
      <c r="A9128" s="775" t="str">
        <f>Table_wabobpsvr_AzureCalc_AzureCalcRateCard[[#This Row],[ServiceName]]&amp;Table_wabobpsvr_AzureCalc_AzureCalcRateCard[[#This Row],[Price_Level]]&amp;Table_wabobpsvr_AzureCalc_AzureCalcRateCard[[#This Row],[Region]]</f>
        <v>Geo Redundant Storage Standard IO - Table/Queue - Tier 6C</v>
      </c>
      <c r="B9128" s="775"/>
      <c r="C9128" s="775" t="s">
        <v>764</v>
      </c>
      <c r="D9128" s="775" t="s">
        <v>177</v>
      </c>
      <c r="E9128" s="775">
        <v>0.06</v>
      </c>
      <c r="F9128" s="775" t="s">
        <v>881</v>
      </c>
      <c r="G9128" s="775" t="s">
        <v>2000</v>
      </c>
      <c r="H9128" s="775" t="s">
        <v>2001</v>
      </c>
      <c r="I9128" s="775" t="s">
        <v>4762</v>
      </c>
    </row>
    <row r="9129" spans="1:9">
      <c r="A9129" s="775" t="str">
        <f>Table_wabobpsvr_AzureCalc_AzureCalcRateCard[[#This Row],[ServiceName]]&amp;Table_wabobpsvr_AzureCalc_AzureCalcRateCard[[#This Row],[Price_Level]]&amp;Table_wabobpsvr_AzureCalc_AzureCalcRateCard[[#This Row],[Region]]</f>
        <v>Data Transfer Out - Zone 2 - Tier 5MOSP</v>
      </c>
      <c r="B9129" s="775"/>
      <c r="C9129" s="775" t="s">
        <v>764</v>
      </c>
      <c r="D9129" s="775" t="s">
        <v>606</v>
      </c>
      <c r="E9129" s="775">
        <v>0.12</v>
      </c>
      <c r="F9129" s="775" t="s">
        <v>901</v>
      </c>
      <c r="G9129" s="775" t="s">
        <v>4235</v>
      </c>
      <c r="H9129" s="775" t="s">
        <v>4235</v>
      </c>
      <c r="I9129" s="775" t="s">
        <v>5338</v>
      </c>
    </row>
    <row r="9130" spans="1:9">
      <c r="A9130" s="775" t="str">
        <f>Table_wabobpsvr_AzureCalc_AzureCalcRateCard[[#This Row],[ServiceName]]&amp;Table_wabobpsvr_AzureCalc_AzureCalcRateCard[[#This Row],[Price_Level]]&amp;Table_wabobpsvr_AzureCalc_AzureCalcRateCard[[#This Row],[Region]]</f>
        <v>Data Transfer Out - Zone 2 - Tier 5A</v>
      </c>
      <c r="B9130" s="775"/>
      <c r="C9130" s="775" t="s">
        <v>764</v>
      </c>
      <c r="D9130" s="775" t="s">
        <v>174</v>
      </c>
      <c r="E9130" s="775">
        <v>0.1164</v>
      </c>
      <c r="F9130" s="775" t="s">
        <v>901</v>
      </c>
      <c r="G9130" s="775" t="s">
        <v>2016</v>
      </c>
      <c r="H9130" s="775" t="s">
        <v>2017</v>
      </c>
      <c r="I9130" s="775" t="s">
        <v>5338</v>
      </c>
    </row>
    <row r="9131" spans="1:9">
      <c r="A9131" s="775" t="str">
        <f>Table_wabobpsvr_AzureCalc_AzureCalcRateCard[[#This Row],[ServiceName]]&amp;Table_wabobpsvr_AzureCalc_AzureCalcRateCard[[#This Row],[Price_Level]]&amp;Table_wabobpsvr_AzureCalc_AzureCalcRateCard[[#This Row],[Region]]</f>
        <v>Data Transfer Out - Zone 2 - Tier 5B</v>
      </c>
      <c r="B9131" s="775"/>
      <c r="C9131" s="775" t="s">
        <v>764</v>
      </c>
      <c r="D9131" s="775" t="s">
        <v>175</v>
      </c>
      <c r="E9131" s="775">
        <v>0.1128</v>
      </c>
      <c r="F9131" s="775" t="s">
        <v>901</v>
      </c>
      <c r="G9131" s="775" t="s">
        <v>2016</v>
      </c>
      <c r="H9131" s="775" t="s">
        <v>2017</v>
      </c>
      <c r="I9131" s="775" t="s">
        <v>5338</v>
      </c>
    </row>
    <row r="9132" spans="1:9">
      <c r="A9132" s="775" t="str">
        <f>Table_wabobpsvr_AzureCalc_AzureCalcRateCard[[#This Row],[ServiceName]]&amp;Table_wabobpsvr_AzureCalc_AzureCalcRateCard[[#This Row],[Price_Level]]&amp;Table_wabobpsvr_AzureCalc_AzureCalcRateCard[[#This Row],[Region]]</f>
        <v>Data Transfer Out - Zone 2 - Tier 5C</v>
      </c>
      <c r="B9132" s="775"/>
      <c r="C9132" s="775" t="s">
        <v>764</v>
      </c>
      <c r="D9132" s="775" t="s">
        <v>177</v>
      </c>
      <c r="E9132" s="775">
        <v>0.10920000000000001</v>
      </c>
      <c r="F9132" s="775" t="s">
        <v>901</v>
      </c>
      <c r="G9132" s="775" t="s">
        <v>2016</v>
      </c>
      <c r="H9132" s="775" t="s">
        <v>2017</v>
      </c>
      <c r="I9132" s="775" t="s">
        <v>5338</v>
      </c>
    </row>
    <row r="9133" spans="1:9">
      <c r="A9133" s="775" t="str">
        <f>Table_wabobpsvr_AzureCalc_AzureCalcRateCard[[#This Row],[ServiceName]]&amp;Table_wabobpsvr_AzureCalc_AzureCalcRateCard[[#This Row],[Price_Level]]&amp;Table_wabobpsvr_AzureCalc_AzureCalcRateCard[[#This Row],[Region]]</f>
        <v>Data Transfer Out - Zone 2 - Tier 5D</v>
      </c>
      <c r="B9133" s="775"/>
      <c r="C9133" s="775" t="s">
        <v>764</v>
      </c>
      <c r="D9133" s="775" t="s">
        <v>176</v>
      </c>
      <c r="E9133" s="775">
        <v>0.1056</v>
      </c>
      <c r="F9133" s="775" t="s">
        <v>901</v>
      </c>
      <c r="G9133" s="775" t="s">
        <v>2016</v>
      </c>
      <c r="H9133" s="775" t="s">
        <v>2017</v>
      </c>
      <c r="I9133" s="775" t="s">
        <v>5338</v>
      </c>
    </row>
    <row r="9134" spans="1:9">
      <c r="A9134" s="775" t="str">
        <f>Table_wabobpsvr_AzureCalc_AzureCalcRateCard[[#This Row],[ServiceName]]&amp;Table_wabobpsvr_AzureCalc_AzureCalcRateCard[[#This Row],[Price_Level]]&amp;Table_wabobpsvr_AzureCalc_AzureCalcRateCard[[#This Row],[Region]]</f>
        <v>Data Transfer Out - Zone 3 - Tier 2MOSP</v>
      </c>
      <c r="B9134" s="775"/>
      <c r="C9134" s="775" t="s">
        <v>764</v>
      </c>
      <c r="D9134" s="775" t="s">
        <v>606</v>
      </c>
      <c r="E9134" s="775">
        <v>0.17499999999999999</v>
      </c>
      <c r="F9134" s="775" t="s">
        <v>902</v>
      </c>
      <c r="G9134" s="775" t="s">
        <v>4235</v>
      </c>
      <c r="H9134" s="775" t="s">
        <v>4235</v>
      </c>
      <c r="I9134" s="775" t="s">
        <v>5162</v>
      </c>
    </row>
    <row r="9135" spans="1:9">
      <c r="A9135" s="775" t="str">
        <f>Table_wabobpsvr_AzureCalc_AzureCalcRateCard[[#This Row],[ServiceName]]&amp;Table_wabobpsvr_AzureCalc_AzureCalcRateCard[[#This Row],[Price_Level]]&amp;Table_wabobpsvr_AzureCalc_AzureCalcRateCard[[#This Row],[Region]]</f>
        <v>Data Transfer Out - Zone 3 - Tier 2A</v>
      </c>
      <c r="B9135" s="775"/>
      <c r="C9135" s="775" t="s">
        <v>764</v>
      </c>
      <c r="D9135" s="775" t="s">
        <v>174</v>
      </c>
      <c r="E9135" s="775">
        <v>0.17557</v>
      </c>
      <c r="F9135" s="775" t="s">
        <v>902</v>
      </c>
      <c r="G9135" s="775" t="s">
        <v>2018</v>
      </c>
      <c r="H9135" s="775" t="s">
        <v>2019</v>
      </c>
      <c r="I9135" s="775" t="s">
        <v>5162</v>
      </c>
    </row>
    <row r="9136" spans="1:9">
      <c r="A9136" s="775" t="str">
        <f>Table_wabobpsvr_AzureCalc_AzureCalcRateCard[[#This Row],[ServiceName]]&amp;Table_wabobpsvr_AzureCalc_AzureCalcRateCard[[#This Row],[Price_Level]]&amp;Table_wabobpsvr_AzureCalc_AzureCalcRateCard[[#This Row],[Region]]</f>
        <v>Geo Redundant Storage Standard IO - Table/Queue - Tier 6D</v>
      </c>
      <c r="B9136" s="775"/>
      <c r="C9136" s="775" t="s">
        <v>764</v>
      </c>
      <c r="D9136" s="775" t="s">
        <v>176</v>
      </c>
      <c r="E9136" s="775">
        <v>0.06</v>
      </c>
      <c r="F9136" s="775" t="s">
        <v>881</v>
      </c>
      <c r="G9136" s="775" t="s">
        <v>2000</v>
      </c>
      <c r="H9136" s="775" t="s">
        <v>2001</v>
      </c>
      <c r="I9136" s="775" t="s">
        <v>4762</v>
      </c>
    </row>
    <row r="9137" spans="1:9">
      <c r="A9137" s="775" t="str">
        <f>Table_wabobpsvr_AzureCalc_AzureCalcRateCard[[#This Row],[ServiceName]]&amp;Table_wabobpsvr_AzureCalc_AzureCalcRateCard[[#This Row],[Price_Level]]&amp;Table_wabobpsvr_AzureCalc_AzureCalcRateCard[[#This Row],[Region]]</f>
        <v>Data Transfer Out - Zone 3 - Tier 2B</v>
      </c>
      <c r="B9137" s="775"/>
      <c r="C9137" s="775" t="s">
        <v>764</v>
      </c>
      <c r="D9137" s="775" t="s">
        <v>175</v>
      </c>
      <c r="E9137" s="775">
        <v>0.17014000000000001</v>
      </c>
      <c r="F9137" s="775" t="s">
        <v>902</v>
      </c>
      <c r="G9137" s="775" t="s">
        <v>2018</v>
      </c>
      <c r="H9137" s="775" t="s">
        <v>2019</v>
      </c>
      <c r="I9137" s="775" t="s">
        <v>5162</v>
      </c>
    </row>
    <row r="9138" spans="1:9">
      <c r="A9138" s="775" t="str">
        <f>Table_wabobpsvr_AzureCalc_AzureCalcRateCard[[#This Row],[ServiceName]]&amp;Table_wabobpsvr_AzureCalc_AzureCalcRateCard[[#This Row],[Price_Level]]&amp;Table_wabobpsvr_AzureCalc_AzureCalcRateCard[[#This Row],[Region]]</f>
        <v>Data Transfer Out - Zone 3 - Tier 2C</v>
      </c>
      <c r="B9138" s="775"/>
      <c r="C9138" s="775" t="s">
        <v>764</v>
      </c>
      <c r="D9138" s="775" t="s">
        <v>177</v>
      </c>
      <c r="E9138" s="775">
        <v>0.16471</v>
      </c>
      <c r="F9138" s="775" t="s">
        <v>902</v>
      </c>
      <c r="G9138" s="775" t="s">
        <v>2018</v>
      </c>
      <c r="H9138" s="775" t="s">
        <v>2019</v>
      </c>
      <c r="I9138" s="775" t="s">
        <v>5162</v>
      </c>
    </row>
    <row r="9139" spans="1:9">
      <c r="A9139" s="775" t="str">
        <f>Table_wabobpsvr_AzureCalc_AzureCalcRateCard[[#This Row],[ServiceName]]&amp;Table_wabobpsvr_AzureCalc_AzureCalcRateCard[[#This Row],[Price_Level]]&amp;Table_wabobpsvr_AzureCalc_AzureCalcRateCard[[#This Row],[Region]]</f>
        <v>Data Transfer Out - Zone 3 - Tier 2D</v>
      </c>
      <c r="B9139" s="775"/>
      <c r="C9139" s="775" t="s">
        <v>764</v>
      </c>
      <c r="D9139" s="775" t="s">
        <v>176</v>
      </c>
      <c r="E9139" s="775">
        <v>0.15928</v>
      </c>
      <c r="F9139" s="775" t="s">
        <v>902</v>
      </c>
      <c r="G9139" s="775" t="s">
        <v>2018</v>
      </c>
      <c r="H9139" s="775" t="s">
        <v>2019</v>
      </c>
      <c r="I9139" s="775" t="s">
        <v>5162</v>
      </c>
    </row>
    <row r="9140" spans="1:9">
      <c r="A9140" s="775" t="str">
        <f>Table_wabobpsvr_AzureCalc_AzureCalcRateCard[[#This Row],[ServiceName]]&amp;Table_wabobpsvr_AzureCalc_AzureCalcRateCard[[#This Row],[Price_Level]]&amp;Table_wabobpsvr_AzureCalc_AzureCalcRateCard[[#This Row],[Region]]</f>
        <v>Data Transfer Out - Zone 3 - Tier 3MOSP</v>
      </c>
      <c r="B9140" s="775"/>
      <c r="C9140" s="775" t="s">
        <v>764</v>
      </c>
      <c r="D9140" s="775" t="s">
        <v>606</v>
      </c>
      <c r="E9140" s="775">
        <v>0.17</v>
      </c>
      <c r="F9140" s="775" t="s">
        <v>903</v>
      </c>
      <c r="G9140" s="775" t="s">
        <v>4235</v>
      </c>
      <c r="H9140" s="775" t="s">
        <v>4235</v>
      </c>
      <c r="I9140" s="775" t="s">
        <v>5162</v>
      </c>
    </row>
    <row r="9141" spans="1:9">
      <c r="A9141" s="775" t="str">
        <f>Table_wabobpsvr_AzureCalc_AzureCalcRateCard[[#This Row],[ServiceName]]&amp;Table_wabobpsvr_AzureCalc_AzureCalcRateCard[[#This Row],[Price_Level]]&amp;Table_wabobpsvr_AzureCalc_AzureCalcRateCard[[#This Row],[Region]]</f>
        <v>Data Transfer Out - Zone 3 - Tier 3A</v>
      </c>
      <c r="B9141" s="775"/>
      <c r="C9141" s="775" t="s">
        <v>764</v>
      </c>
      <c r="D9141" s="775" t="s">
        <v>174</v>
      </c>
      <c r="E9141" s="775">
        <v>0.17557</v>
      </c>
      <c r="F9141" s="775" t="s">
        <v>903</v>
      </c>
      <c r="G9141" s="775" t="s">
        <v>2018</v>
      </c>
      <c r="H9141" s="775" t="s">
        <v>2019</v>
      </c>
      <c r="I9141" s="775" t="s">
        <v>5162</v>
      </c>
    </row>
    <row r="9142" spans="1:9">
      <c r="A9142" s="775" t="str">
        <f>Table_wabobpsvr_AzureCalc_AzureCalcRateCard[[#This Row],[ServiceName]]&amp;Table_wabobpsvr_AzureCalc_AzureCalcRateCard[[#This Row],[Price_Level]]&amp;Table_wabobpsvr_AzureCalc_AzureCalcRateCard[[#This Row],[Region]]</f>
        <v>Data Transfer Out - Zone 3 - Tier 3B</v>
      </c>
      <c r="B9142" s="775"/>
      <c r="C9142" s="775" t="s">
        <v>764</v>
      </c>
      <c r="D9142" s="775" t="s">
        <v>175</v>
      </c>
      <c r="E9142" s="775">
        <v>0.17014000000000001</v>
      </c>
      <c r="F9142" s="775" t="s">
        <v>903</v>
      </c>
      <c r="G9142" s="775" t="s">
        <v>2018</v>
      </c>
      <c r="H9142" s="775" t="s">
        <v>2019</v>
      </c>
      <c r="I9142" s="775" t="s">
        <v>5162</v>
      </c>
    </row>
    <row r="9143" spans="1:9">
      <c r="A9143" s="775" t="str">
        <f>Table_wabobpsvr_AzureCalc_AzureCalcRateCard[[#This Row],[ServiceName]]&amp;Table_wabobpsvr_AzureCalc_AzureCalcRateCard[[#This Row],[Price_Level]]&amp;Table_wabobpsvr_AzureCalc_AzureCalcRateCard[[#This Row],[Region]]</f>
        <v>Data Transfer Out - Zone 3 - Tier 3C</v>
      </c>
      <c r="B9143" s="775"/>
      <c r="C9143" s="775" t="s">
        <v>764</v>
      </c>
      <c r="D9143" s="775" t="s">
        <v>177</v>
      </c>
      <c r="E9143" s="775">
        <v>0.16471</v>
      </c>
      <c r="F9143" s="775" t="s">
        <v>903</v>
      </c>
      <c r="G9143" s="775" t="s">
        <v>2018</v>
      </c>
      <c r="H9143" s="775" t="s">
        <v>2019</v>
      </c>
      <c r="I9143" s="775" t="s">
        <v>5162</v>
      </c>
    </row>
    <row r="9144" spans="1:9">
      <c r="A9144" s="775" t="str">
        <f>Table_wabobpsvr_AzureCalc_AzureCalcRateCard[[#This Row],[ServiceName]]&amp;Table_wabobpsvr_AzureCalc_AzureCalcRateCard[[#This Row],[Price_Level]]&amp;Table_wabobpsvr_AzureCalc_AzureCalcRateCard[[#This Row],[Region]]</f>
        <v>Read-Access Geo Redundant Storage Standard IO - Table/Queue - Tier 2MOSP</v>
      </c>
      <c r="B9144" s="775"/>
      <c r="C9144" s="775" t="s">
        <v>764</v>
      </c>
      <c r="D9144" s="775" t="s">
        <v>606</v>
      </c>
      <c r="E9144" s="775">
        <v>0.1</v>
      </c>
      <c r="F9144" s="775" t="s">
        <v>882</v>
      </c>
      <c r="G9144" s="775" t="s">
        <v>4235</v>
      </c>
      <c r="H9144" s="775" t="s">
        <v>4235</v>
      </c>
      <c r="I9144" s="775" t="s">
        <v>5414</v>
      </c>
    </row>
    <row r="9145" spans="1:9">
      <c r="A9145" s="775" t="str">
        <f>Table_wabobpsvr_AzureCalc_AzureCalcRateCard[[#This Row],[ServiceName]]&amp;Table_wabobpsvr_AzureCalc_AzureCalcRateCard[[#This Row],[Price_Level]]&amp;Table_wabobpsvr_AzureCalc_AzureCalcRateCard[[#This Row],[Region]]</f>
        <v>Data Transfer Out - Zone 1 - Tier 2MOSP</v>
      </c>
      <c r="B9145" s="775"/>
      <c r="C9145" s="775" t="s">
        <v>764</v>
      </c>
      <c r="D9145" s="775" t="s">
        <v>606</v>
      </c>
      <c r="E9145" s="775">
        <v>8.3000000000000004E-2</v>
      </c>
      <c r="F9145" s="775" t="s">
        <v>893</v>
      </c>
      <c r="G9145" s="775" t="s">
        <v>4235</v>
      </c>
      <c r="H9145" s="775" t="s">
        <v>4235</v>
      </c>
      <c r="I9145" s="775" t="s">
        <v>5413</v>
      </c>
    </row>
    <row r="9146" spans="1:9">
      <c r="A9146" s="775" t="str">
        <f>Table_wabobpsvr_AzureCalc_AzureCalcRateCard[[#This Row],[ServiceName]]&amp;Table_wabobpsvr_AzureCalc_AzureCalcRateCard[[#This Row],[Price_Level]]&amp;Table_wabobpsvr_AzureCalc_AzureCalcRateCard[[#This Row],[Region]]</f>
        <v>Data Transfer Out - Zone 1 - Tier 2A</v>
      </c>
      <c r="B9146" s="775"/>
      <c r="C9146" s="775" t="s">
        <v>764</v>
      </c>
      <c r="D9146" s="775" t="s">
        <v>174</v>
      </c>
      <c r="E9146" s="775">
        <v>8.4390000000000007E-2</v>
      </c>
      <c r="F9146" s="775" t="s">
        <v>893</v>
      </c>
      <c r="G9146" s="775" t="s">
        <v>2014</v>
      </c>
      <c r="H9146" s="775" t="s">
        <v>2015</v>
      </c>
      <c r="I9146" s="775" t="s">
        <v>5413</v>
      </c>
    </row>
    <row r="9147" spans="1:9">
      <c r="A9147" s="775" t="str">
        <f>Table_wabobpsvr_AzureCalc_AzureCalcRateCard[[#This Row],[ServiceName]]&amp;Table_wabobpsvr_AzureCalc_AzureCalcRateCard[[#This Row],[Price_Level]]&amp;Table_wabobpsvr_AzureCalc_AzureCalcRateCard[[#This Row],[Region]]</f>
        <v>Data Transfer Out - Zone 1 - Tier 2B</v>
      </c>
      <c r="B9147" s="775"/>
      <c r="C9147" s="775" t="s">
        <v>764</v>
      </c>
      <c r="D9147" s="775" t="s">
        <v>175</v>
      </c>
      <c r="E9147" s="775">
        <v>8.1780000000000005E-2</v>
      </c>
      <c r="F9147" s="775" t="s">
        <v>893</v>
      </c>
      <c r="G9147" s="775" t="s">
        <v>2014</v>
      </c>
      <c r="H9147" s="775" t="s">
        <v>2015</v>
      </c>
      <c r="I9147" s="775" t="s">
        <v>5413</v>
      </c>
    </row>
    <row r="9148" spans="1:9">
      <c r="A9148" s="775" t="str">
        <f>Table_wabobpsvr_AzureCalc_AzureCalcRateCard[[#This Row],[ServiceName]]&amp;Table_wabobpsvr_AzureCalc_AzureCalcRateCard[[#This Row],[Price_Level]]&amp;Table_wabobpsvr_AzureCalc_AzureCalcRateCard[[#This Row],[Region]]</f>
        <v>Data Transfer Out - Zone 1 - Tier 2C</v>
      </c>
      <c r="B9148" s="775"/>
      <c r="C9148" s="775" t="s">
        <v>764</v>
      </c>
      <c r="D9148" s="775" t="s">
        <v>177</v>
      </c>
      <c r="E9148" s="775">
        <v>7.9170000000000004E-2</v>
      </c>
      <c r="F9148" s="775" t="s">
        <v>893</v>
      </c>
      <c r="G9148" s="775" t="s">
        <v>2014</v>
      </c>
      <c r="H9148" s="775" t="s">
        <v>2015</v>
      </c>
      <c r="I9148" s="775" t="s">
        <v>5413</v>
      </c>
    </row>
    <row r="9149" spans="1:9">
      <c r="A9149" s="775" t="str">
        <f>Table_wabobpsvr_AzureCalc_AzureCalcRateCard[[#This Row],[ServiceName]]&amp;Table_wabobpsvr_AzureCalc_AzureCalcRateCard[[#This Row],[Price_Level]]&amp;Table_wabobpsvr_AzureCalc_AzureCalcRateCard[[#This Row],[Region]]</f>
        <v>A9 HDInsightA11</v>
      </c>
      <c r="B9149" s="775">
        <v>11</v>
      </c>
      <c r="C9149" s="775" t="s">
        <v>87</v>
      </c>
      <c r="D9149" s="775" t="s">
        <v>174</v>
      </c>
      <c r="E9149" s="775">
        <v>3.577</v>
      </c>
      <c r="F9149" s="775" t="s">
        <v>3414</v>
      </c>
      <c r="G9149" s="775" t="s">
        <v>3625</v>
      </c>
      <c r="H9149" s="775" t="s">
        <v>3626</v>
      </c>
      <c r="I9149" s="775" t="s">
        <v>5507</v>
      </c>
    </row>
    <row r="9150" spans="1:9">
      <c r="A9150" s="775" t="str">
        <f>Table_wabobpsvr_AzureCalc_AzureCalcRateCard[[#This Row],[ServiceName]]&amp;Table_wabobpsvr_AzureCalc_AzureCalcRateCard[[#This Row],[Price_Level]]&amp;Table_wabobpsvr_AzureCalc_AzureCalcRateCard[[#This Row],[Region]]</f>
        <v>A9 HDInsightB11</v>
      </c>
      <c r="B9150" s="775">
        <v>11</v>
      </c>
      <c r="C9150" s="775" t="s">
        <v>87</v>
      </c>
      <c r="D9150" s="775" t="s">
        <v>175</v>
      </c>
      <c r="E9150" s="775">
        <v>3.43</v>
      </c>
      <c r="F9150" s="775" t="s">
        <v>3414</v>
      </c>
      <c r="G9150" s="775" t="s">
        <v>3625</v>
      </c>
      <c r="H9150" s="775" t="s">
        <v>3626</v>
      </c>
      <c r="I9150" s="775" t="s">
        <v>5507</v>
      </c>
    </row>
    <row r="9151" spans="1:9">
      <c r="A9151" s="775" t="str">
        <f>Table_wabobpsvr_AzureCalc_AzureCalcRateCard[[#This Row],[ServiceName]]&amp;Table_wabobpsvr_AzureCalc_AzureCalcRateCard[[#This Row],[Price_Level]]&amp;Table_wabobpsvr_AzureCalc_AzureCalcRateCard[[#This Row],[Region]]</f>
        <v>A9 HDInsightC11</v>
      </c>
      <c r="B9151" s="775">
        <v>11</v>
      </c>
      <c r="C9151" s="775" t="s">
        <v>87</v>
      </c>
      <c r="D9151" s="775" t="s">
        <v>177</v>
      </c>
      <c r="E9151" s="775">
        <v>3.2829999999999999</v>
      </c>
      <c r="F9151" s="775" t="s">
        <v>3414</v>
      </c>
      <c r="G9151" s="775" t="s">
        <v>3625</v>
      </c>
      <c r="H9151" s="775" t="s">
        <v>3626</v>
      </c>
      <c r="I9151" s="775" t="s">
        <v>5507</v>
      </c>
    </row>
    <row r="9152" spans="1:9">
      <c r="A9152" s="775" t="str">
        <f>Table_wabobpsvr_AzureCalc_AzureCalcRateCard[[#This Row],[ServiceName]]&amp;Table_wabobpsvr_AzureCalc_AzureCalcRateCard[[#This Row],[Price_Level]]&amp;Table_wabobpsvr_AzureCalc_AzureCalcRateCard[[#This Row],[Region]]</f>
        <v>A9 HDInsightD11</v>
      </c>
      <c r="B9152" s="775">
        <v>11</v>
      </c>
      <c r="C9152" s="775" t="s">
        <v>87</v>
      </c>
      <c r="D9152" s="775" t="s">
        <v>176</v>
      </c>
      <c r="E9152" s="775">
        <v>3.1360000000000001</v>
      </c>
      <c r="F9152" s="775" t="s">
        <v>3414</v>
      </c>
      <c r="G9152" s="775" t="s">
        <v>3625</v>
      </c>
      <c r="H9152" s="775" t="s">
        <v>3626</v>
      </c>
      <c r="I9152" s="775" t="s">
        <v>5507</v>
      </c>
    </row>
    <row r="9153" spans="1:9">
      <c r="A9153" s="775" t="str">
        <f>Table_wabobpsvr_AzureCalc_AzureCalcRateCard[[#This Row],[ServiceName]]&amp;Table_wabobpsvr_AzureCalc_AzureCalcRateCard[[#This Row],[Price_Level]]&amp;Table_wabobpsvr_AzureCalc_AzureCalcRateCard[[#This Row],[Region]]</f>
        <v>A11 HDInsightMOSP15</v>
      </c>
      <c r="B9153" s="775">
        <v>15</v>
      </c>
      <c r="C9153" s="775" t="s">
        <v>87</v>
      </c>
      <c r="D9153" s="775" t="s">
        <v>606</v>
      </c>
      <c r="E9153" s="775">
        <v>3.5</v>
      </c>
      <c r="F9153" s="775" t="s">
        <v>3697</v>
      </c>
      <c r="G9153" s="775" t="s">
        <v>4235</v>
      </c>
      <c r="H9153" s="775" t="s">
        <v>4235</v>
      </c>
      <c r="I9153" s="775" t="s">
        <v>6739</v>
      </c>
    </row>
    <row r="9154" spans="1:9">
      <c r="A9154" s="775" t="str">
        <f>Table_wabobpsvr_AzureCalc_AzureCalcRateCard[[#This Row],[ServiceName]]&amp;Table_wabobpsvr_AzureCalc_AzureCalcRateCard[[#This Row],[Price_Level]]&amp;Table_wabobpsvr_AzureCalc_AzureCalcRateCard[[#This Row],[Region]]</f>
        <v>A11 HDInsightA15</v>
      </c>
      <c r="B9154" s="775">
        <v>15</v>
      </c>
      <c r="C9154" s="775" t="s">
        <v>87</v>
      </c>
      <c r="D9154" s="775" t="s">
        <v>174</v>
      </c>
      <c r="E9154" s="775">
        <v>3.395</v>
      </c>
      <c r="F9154" s="775" t="s">
        <v>3697</v>
      </c>
      <c r="G9154" s="775" t="s">
        <v>3815</v>
      </c>
      <c r="H9154" s="775" t="s">
        <v>3816</v>
      </c>
      <c r="I9154" s="775" t="s">
        <v>6739</v>
      </c>
    </row>
    <row r="9155" spans="1:9">
      <c r="A9155" s="775" t="str">
        <f>Table_wabobpsvr_AzureCalc_AzureCalcRateCard[[#This Row],[ServiceName]]&amp;Table_wabobpsvr_AzureCalc_AzureCalcRateCard[[#This Row],[Price_Level]]&amp;Table_wabobpsvr_AzureCalc_AzureCalcRateCard[[#This Row],[Region]]</f>
        <v>A11 HDInsightB15</v>
      </c>
      <c r="B9155" s="775">
        <v>15</v>
      </c>
      <c r="C9155" s="775" t="s">
        <v>87</v>
      </c>
      <c r="D9155" s="775" t="s">
        <v>175</v>
      </c>
      <c r="E9155" s="775">
        <v>3.29</v>
      </c>
      <c r="F9155" s="775" t="s">
        <v>3697</v>
      </c>
      <c r="G9155" s="775" t="s">
        <v>3815</v>
      </c>
      <c r="H9155" s="775" t="s">
        <v>3816</v>
      </c>
      <c r="I9155" s="775" t="s">
        <v>6739</v>
      </c>
    </row>
    <row r="9156" spans="1:9">
      <c r="A9156" s="775" t="str">
        <f>Table_wabobpsvr_AzureCalc_AzureCalcRateCard[[#This Row],[ServiceName]]&amp;Table_wabobpsvr_AzureCalc_AzureCalcRateCard[[#This Row],[Price_Level]]&amp;Table_wabobpsvr_AzureCalc_AzureCalcRateCard[[#This Row],[Region]]</f>
        <v>A11 HDInsightC15</v>
      </c>
      <c r="B9156" s="775">
        <v>15</v>
      </c>
      <c r="C9156" s="775" t="s">
        <v>87</v>
      </c>
      <c r="D9156" s="775" t="s">
        <v>177</v>
      </c>
      <c r="E9156" s="775">
        <v>3.1850000000000001</v>
      </c>
      <c r="F9156" s="775" t="s">
        <v>3697</v>
      </c>
      <c r="G9156" s="775" t="s">
        <v>3815</v>
      </c>
      <c r="H9156" s="775" t="s">
        <v>3816</v>
      </c>
      <c r="I9156" s="775" t="s">
        <v>6739</v>
      </c>
    </row>
    <row r="9157" spans="1:9">
      <c r="A9157" s="775" t="str">
        <f>Table_wabobpsvr_AzureCalc_AzureCalcRateCard[[#This Row],[ServiceName]]&amp;Table_wabobpsvr_AzureCalc_AzureCalcRateCard[[#This Row],[Price_Level]]&amp;Table_wabobpsvr_AzureCalc_AzureCalcRateCard[[#This Row],[Region]]</f>
        <v>A11 HDInsightD15</v>
      </c>
      <c r="B9157" s="775">
        <v>15</v>
      </c>
      <c r="C9157" s="775" t="s">
        <v>87</v>
      </c>
      <c r="D9157" s="775" t="s">
        <v>176</v>
      </c>
      <c r="E9157" s="775">
        <v>3.08</v>
      </c>
      <c r="F9157" s="775" t="s">
        <v>3697</v>
      </c>
      <c r="G9157" s="775" t="s">
        <v>3815</v>
      </c>
      <c r="H9157" s="775" t="s">
        <v>3816</v>
      </c>
      <c r="I9157" s="775" t="s">
        <v>6739</v>
      </c>
    </row>
    <row r="9158" spans="1:9">
      <c r="A9158" s="775" t="str">
        <f>Table_wabobpsvr_AzureCalc_AzureCalcRateCard[[#This Row],[ServiceName]]&amp;Table_wabobpsvr_AzureCalc_AzureCalcRateCard[[#This Row],[Price_Level]]&amp;Table_wabobpsvr_AzureCalc_AzureCalcRateCard[[#This Row],[Region]]</f>
        <v>Locally Redundant Storage Premium Storage - FilesMOSP16</v>
      </c>
      <c r="B9158" s="775">
        <v>16</v>
      </c>
      <c r="C9158" s="775" t="s">
        <v>9</v>
      </c>
      <c r="D9158" s="775" t="s">
        <v>606</v>
      </c>
      <c r="E9158" s="775">
        <v>0.51039999999999996</v>
      </c>
      <c r="F9158" s="775" t="s">
        <v>1229</v>
      </c>
      <c r="G9158" s="775" t="s">
        <v>4235</v>
      </c>
      <c r="H9158" s="775" t="s">
        <v>4235</v>
      </c>
      <c r="I9158" s="775" t="s">
        <v>4235</v>
      </c>
    </row>
    <row r="9159" spans="1:9">
      <c r="A9159" s="775" t="str">
        <f>Table_wabobpsvr_AzureCalc_AzureCalcRateCard[[#This Row],[ServiceName]]&amp;Table_wabobpsvr_AzureCalc_AzureCalcRateCard[[#This Row],[Price_Level]]&amp;Table_wabobpsvr_AzureCalc_AzureCalcRateCard[[#This Row],[Region]]</f>
        <v>A1 Cloud ServicesA16</v>
      </c>
      <c r="B9159" s="775">
        <v>16</v>
      </c>
      <c r="C9159" s="775" t="s">
        <v>680</v>
      </c>
      <c r="D9159" s="775" t="s">
        <v>174</v>
      </c>
      <c r="E9159" s="775">
        <v>8.2489999999999994E-2</v>
      </c>
      <c r="F9159" s="775" t="s">
        <v>681</v>
      </c>
      <c r="G9159" s="775" t="s">
        <v>3013</v>
      </c>
      <c r="H9159" s="775" t="s">
        <v>3014</v>
      </c>
      <c r="I9159" s="775" t="s">
        <v>4235</v>
      </c>
    </row>
    <row r="9160" spans="1:9">
      <c r="A9160" s="775" t="str">
        <f>Table_wabobpsvr_AzureCalc_AzureCalcRateCard[[#This Row],[ServiceName]]&amp;Table_wabobpsvr_AzureCalc_AzureCalcRateCard[[#This Row],[Price_Level]]&amp;Table_wabobpsvr_AzureCalc_AzureCalcRateCard[[#This Row],[Region]]</f>
        <v>A1 Cloud ServicesB16</v>
      </c>
      <c r="B9160" s="775">
        <v>16</v>
      </c>
      <c r="C9160" s="775" t="s">
        <v>680</v>
      </c>
      <c r="D9160" s="775" t="s">
        <v>175</v>
      </c>
      <c r="E9160" s="775">
        <v>7.9100000000000004E-2</v>
      </c>
      <c r="F9160" s="775" t="s">
        <v>681</v>
      </c>
      <c r="G9160" s="775" t="s">
        <v>3013</v>
      </c>
      <c r="H9160" s="775" t="s">
        <v>3014</v>
      </c>
      <c r="I9160" s="775" t="s">
        <v>4235</v>
      </c>
    </row>
    <row r="9161" spans="1:9">
      <c r="A9161" s="775" t="str">
        <f>Table_wabobpsvr_AzureCalc_AzureCalcRateCard[[#This Row],[ServiceName]]&amp;Table_wabobpsvr_AzureCalc_AzureCalcRateCard[[#This Row],[Price_Level]]&amp;Table_wabobpsvr_AzureCalc_AzureCalcRateCard[[#This Row],[Region]]</f>
        <v>A1 Cloud ServicesC16</v>
      </c>
      <c r="B9161" s="775">
        <v>16</v>
      </c>
      <c r="C9161" s="775" t="s">
        <v>680</v>
      </c>
      <c r="D9161" s="775" t="s">
        <v>177</v>
      </c>
      <c r="E9161" s="775">
        <v>7.571E-2</v>
      </c>
      <c r="F9161" s="775" t="s">
        <v>681</v>
      </c>
      <c r="G9161" s="775" t="s">
        <v>3013</v>
      </c>
      <c r="H9161" s="775" t="s">
        <v>3014</v>
      </c>
      <c r="I9161" s="775" t="s">
        <v>4235</v>
      </c>
    </row>
    <row r="9162" spans="1:9">
      <c r="A9162" s="775" t="str">
        <f>Table_wabobpsvr_AzureCalc_AzureCalcRateCard[[#This Row],[ServiceName]]&amp;Table_wabobpsvr_AzureCalc_AzureCalcRateCard[[#This Row],[Price_Level]]&amp;Table_wabobpsvr_AzureCalc_AzureCalcRateCard[[#This Row],[Region]]</f>
        <v>A1 Cloud ServicesD16</v>
      </c>
      <c r="B9162" s="775">
        <v>16</v>
      </c>
      <c r="C9162" s="775" t="s">
        <v>680</v>
      </c>
      <c r="D9162" s="775" t="s">
        <v>176</v>
      </c>
      <c r="E9162" s="775">
        <v>7.2319999999999995E-2</v>
      </c>
      <c r="F9162" s="775" t="s">
        <v>681</v>
      </c>
      <c r="G9162" s="775" t="s">
        <v>3013</v>
      </c>
      <c r="H9162" s="775" t="s">
        <v>3014</v>
      </c>
      <c r="I9162" s="775" t="s">
        <v>4235</v>
      </c>
    </row>
    <row r="9163" spans="1:9">
      <c r="A9163" s="775" t="str">
        <f>Table_wabobpsvr_AzureCalc_AzureCalcRateCard[[#This Row],[ServiceName]]&amp;Table_wabobpsvr_AzureCalc_AzureCalcRateCard[[#This Row],[Price_Level]]&amp;Table_wabobpsvr_AzureCalc_AzureCalcRateCard[[#This Row],[Region]]</f>
        <v>SQL DB Premium P3 Secondary Active Geo Database HoursD</v>
      </c>
      <c r="B9163" s="775"/>
      <c r="C9163" s="775" t="s">
        <v>87</v>
      </c>
      <c r="D9163" s="775" t="s">
        <v>176</v>
      </c>
      <c r="E9163" s="775">
        <v>5.0016559999999997</v>
      </c>
      <c r="F9163" s="775" t="s">
        <v>1044</v>
      </c>
      <c r="G9163" s="775" t="s">
        <v>3464</v>
      </c>
      <c r="H9163" s="775" t="s">
        <v>3465</v>
      </c>
      <c r="I9163" s="775" t="s">
        <v>4235</v>
      </c>
    </row>
    <row r="9164" spans="1:9">
      <c r="A9164" s="775" t="str">
        <f>Table_wabobpsvr_AzureCalc_AzureCalcRateCard[[#This Row],[ServiceName]]&amp;Table_wabobpsvr_AzureCalc_AzureCalcRateCard[[#This Row],[Price_Level]]&amp;Table_wabobpsvr_AzureCalc_AzureCalcRateCard[[#This Row],[Region]]</f>
        <v>A7 HDInsight (Non-Windows)MOSP13</v>
      </c>
      <c r="B9164" s="775">
        <v>13</v>
      </c>
      <c r="C9164" s="775" t="s">
        <v>87</v>
      </c>
      <c r="D9164" s="775" t="s">
        <v>606</v>
      </c>
      <c r="E9164" s="775">
        <v>0.87</v>
      </c>
      <c r="F9164" s="775" t="s">
        <v>3763</v>
      </c>
      <c r="G9164" s="775" t="s">
        <v>4235</v>
      </c>
      <c r="H9164" s="775" t="s">
        <v>4235</v>
      </c>
      <c r="I9164" s="775" t="s">
        <v>6740</v>
      </c>
    </row>
    <row r="9165" spans="1:9">
      <c r="A9165" s="775" t="str">
        <f>Table_wabobpsvr_AzureCalc_AzureCalcRateCard[[#This Row],[ServiceName]]&amp;Table_wabobpsvr_AzureCalc_AzureCalcRateCard[[#This Row],[Price_Level]]&amp;Table_wabobpsvr_AzureCalc_AzureCalcRateCard[[#This Row],[Region]]</f>
        <v>A7 HDInsight (Non-Windows)A13</v>
      </c>
      <c r="B9165" s="775">
        <v>13</v>
      </c>
      <c r="C9165" s="775" t="s">
        <v>87</v>
      </c>
      <c r="D9165" s="775" t="s">
        <v>174</v>
      </c>
      <c r="E9165" s="775">
        <v>0.6351</v>
      </c>
      <c r="F9165" s="775" t="s">
        <v>3763</v>
      </c>
      <c r="G9165" s="775" t="s">
        <v>3820</v>
      </c>
      <c r="H9165" s="775" t="s">
        <v>3821</v>
      </c>
      <c r="I9165" s="775" t="s">
        <v>6740</v>
      </c>
    </row>
    <row r="9166" spans="1:9">
      <c r="A9166" s="775" t="str">
        <f>Table_wabobpsvr_AzureCalc_AzureCalcRateCard[[#This Row],[ServiceName]]&amp;Table_wabobpsvr_AzureCalc_AzureCalcRateCard[[#This Row],[Price_Level]]&amp;Table_wabobpsvr_AzureCalc_AzureCalcRateCard[[#This Row],[Region]]</f>
        <v>A7 HDInsight (Non-Windows)B13</v>
      </c>
      <c r="B9166" s="775">
        <v>13</v>
      </c>
      <c r="C9166" s="775" t="s">
        <v>87</v>
      </c>
      <c r="D9166" s="775" t="s">
        <v>175</v>
      </c>
      <c r="E9166" s="775">
        <v>0.60899999999999999</v>
      </c>
      <c r="F9166" s="775" t="s">
        <v>3763</v>
      </c>
      <c r="G9166" s="775" t="s">
        <v>3820</v>
      </c>
      <c r="H9166" s="775" t="s">
        <v>3821</v>
      </c>
      <c r="I9166" s="775" t="s">
        <v>6740</v>
      </c>
    </row>
    <row r="9167" spans="1:9">
      <c r="A9167" s="775" t="str">
        <f>Table_wabobpsvr_AzureCalc_AzureCalcRateCard[[#This Row],[ServiceName]]&amp;Table_wabobpsvr_AzureCalc_AzureCalcRateCard[[#This Row],[Price_Level]]&amp;Table_wabobpsvr_AzureCalc_AzureCalcRateCard[[#This Row],[Region]]</f>
        <v>A7 HDInsight (Non-Windows)C13</v>
      </c>
      <c r="B9167" s="775">
        <v>13</v>
      </c>
      <c r="C9167" s="775" t="s">
        <v>87</v>
      </c>
      <c r="D9167" s="775" t="s">
        <v>177</v>
      </c>
      <c r="E9167" s="775">
        <v>0.58289999999999997</v>
      </c>
      <c r="F9167" s="775" t="s">
        <v>3763</v>
      </c>
      <c r="G9167" s="775" t="s">
        <v>3820</v>
      </c>
      <c r="H9167" s="775" t="s">
        <v>3821</v>
      </c>
      <c r="I9167" s="775" t="s">
        <v>6740</v>
      </c>
    </row>
    <row r="9168" spans="1:9">
      <c r="A9168" s="775" t="str">
        <f>Table_wabobpsvr_AzureCalc_AzureCalcRateCard[[#This Row],[ServiceName]]&amp;Table_wabobpsvr_AzureCalc_AzureCalcRateCard[[#This Row],[Price_Level]]&amp;Table_wabobpsvr_AzureCalc_AzureCalcRateCard[[#This Row],[Region]]</f>
        <v>A7 HDInsight (Non-Windows)D13</v>
      </c>
      <c r="B9168" s="775">
        <v>13</v>
      </c>
      <c r="C9168" s="775" t="s">
        <v>87</v>
      </c>
      <c r="D9168" s="775" t="s">
        <v>176</v>
      </c>
      <c r="E9168" s="775">
        <v>0.55679999999999996</v>
      </c>
      <c r="F9168" s="775" t="s">
        <v>3763</v>
      </c>
      <c r="G9168" s="775" t="s">
        <v>3820</v>
      </c>
      <c r="H9168" s="775" t="s">
        <v>3821</v>
      </c>
      <c r="I9168" s="775" t="s">
        <v>6740</v>
      </c>
    </row>
    <row r="9169" spans="1:9">
      <c r="A9169" s="775" t="str">
        <f>Table_wabobpsvr_AzureCalc_AzureCalcRateCard[[#This Row],[ServiceName]]&amp;Table_wabobpsvr_AzureCalc_AzureCalcRateCard[[#This Row],[Price_Level]]&amp;Table_wabobpsvr_AzureCalc_AzureCalcRateCard[[#This Row],[Region]]</f>
        <v>A7 HDInsight (Non-Windows)MOSP11</v>
      </c>
      <c r="B9169" s="775">
        <v>11</v>
      </c>
      <c r="C9169" s="775" t="s">
        <v>87</v>
      </c>
      <c r="D9169" s="775" t="s">
        <v>606</v>
      </c>
      <c r="E9169" s="775">
        <v>0.88600000000000001</v>
      </c>
      <c r="F9169" s="775" t="s">
        <v>3763</v>
      </c>
      <c r="G9169" s="775" t="s">
        <v>4235</v>
      </c>
      <c r="H9169" s="775" t="s">
        <v>4235</v>
      </c>
      <c r="I9169" s="775" t="s">
        <v>6741</v>
      </c>
    </row>
    <row r="9170" spans="1:9">
      <c r="A9170" s="775" t="str">
        <f>Table_wabobpsvr_AzureCalc_AzureCalcRateCard[[#This Row],[ServiceName]]&amp;Table_wabobpsvr_AzureCalc_AzureCalcRateCard[[#This Row],[Price_Level]]&amp;Table_wabobpsvr_AzureCalc_AzureCalcRateCard[[#This Row],[Region]]</f>
        <v>A7 HDInsight (Non-Windows)A11</v>
      </c>
      <c r="B9170" s="775">
        <v>11</v>
      </c>
      <c r="C9170" s="775" t="s">
        <v>87</v>
      </c>
      <c r="D9170" s="775" t="s">
        <v>174</v>
      </c>
      <c r="E9170" s="775">
        <v>0.64680000000000004</v>
      </c>
      <c r="F9170" s="775" t="s">
        <v>3763</v>
      </c>
      <c r="G9170" s="775" t="s">
        <v>3822</v>
      </c>
      <c r="H9170" s="775" t="s">
        <v>3823</v>
      </c>
      <c r="I9170" s="775" t="s">
        <v>6741</v>
      </c>
    </row>
    <row r="9171" spans="1:9">
      <c r="A9171" s="775" t="str">
        <f>Table_wabobpsvr_AzureCalc_AzureCalcRateCard[[#This Row],[ServiceName]]&amp;Table_wabobpsvr_AzureCalc_AzureCalcRateCard[[#This Row],[Price_Level]]&amp;Table_wabobpsvr_AzureCalc_AzureCalcRateCard[[#This Row],[Region]]</f>
        <v>Monthly FeeMOSP</v>
      </c>
      <c r="B9171" s="775"/>
      <c r="C9171" s="775" t="s">
        <v>3824</v>
      </c>
      <c r="D9171" s="775" t="s">
        <v>606</v>
      </c>
      <c r="E9171" s="775">
        <v>9.99</v>
      </c>
      <c r="F9171" s="775" t="s">
        <v>3385</v>
      </c>
      <c r="G9171" s="775" t="s">
        <v>4235</v>
      </c>
      <c r="H9171" s="775" t="s">
        <v>4235</v>
      </c>
      <c r="I9171" s="775" t="s">
        <v>6742</v>
      </c>
    </row>
    <row r="9172" spans="1:9">
      <c r="A9172" s="775" t="str">
        <f>Table_wabobpsvr_AzureCalc_AzureCalcRateCard[[#This Row],[ServiceName]]&amp;Table_wabobpsvr_AzureCalc_AzureCalcRateCard[[#This Row],[Price_Level]]&amp;Table_wabobpsvr_AzureCalc_AzureCalcRateCard[[#This Row],[Region]]</f>
        <v>Monthly FeeA</v>
      </c>
      <c r="B9172" s="775"/>
      <c r="C9172" s="775" t="s">
        <v>3824</v>
      </c>
      <c r="D9172" s="775" t="s">
        <v>174</v>
      </c>
      <c r="E9172" s="775">
        <v>9.69</v>
      </c>
      <c r="F9172" s="775" t="s">
        <v>3385</v>
      </c>
      <c r="G9172" s="775" t="s">
        <v>3825</v>
      </c>
      <c r="H9172" s="775" t="s">
        <v>3826</v>
      </c>
      <c r="I9172" s="775" t="s">
        <v>6742</v>
      </c>
    </row>
    <row r="9173" spans="1:9">
      <c r="A9173" s="775" t="str">
        <f>Table_wabobpsvr_AzureCalc_AzureCalcRateCard[[#This Row],[ServiceName]]&amp;Table_wabobpsvr_AzureCalc_AzureCalcRateCard[[#This Row],[Price_Level]]&amp;Table_wabobpsvr_AzureCalc_AzureCalcRateCard[[#This Row],[Region]]</f>
        <v>Monthly FeeB</v>
      </c>
      <c r="B9173" s="775"/>
      <c r="C9173" s="775" t="s">
        <v>3824</v>
      </c>
      <c r="D9173" s="775" t="s">
        <v>175</v>
      </c>
      <c r="E9173" s="775">
        <v>9.39</v>
      </c>
      <c r="F9173" s="775" t="s">
        <v>3385</v>
      </c>
      <c r="G9173" s="775" t="s">
        <v>3825</v>
      </c>
      <c r="H9173" s="775" t="s">
        <v>3826</v>
      </c>
      <c r="I9173" s="775" t="s">
        <v>6742</v>
      </c>
    </row>
    <row r="9174" spans="1:9">
      <c r="A9174" s="775" t="str">
        <f>Table_wabobpsvr_AzureCalc_AzureCalcRateCard[[#This Row],[ServiceName]]&amp;Table_wabobpsvr_AzureCalc_AzureCalcRateCard[[#This Row],[Price_Level]]&amp;Table_wabobpsvr_AzureCalc_AzureCalcRateCard[[#This Row],[Region]]</f>
        <v>Monthly FeeC</v>
      </c>
      <c r="B9174" s="775"/>
      <c r="C9174" s="775" t="s">
        <v>3824</v>
      </c>
      <c r="D9174" s="775" t="s">
        <v>177</v>
      </c>
      <c r="E9174" s="775">
        <v>9.09</v>
      </c>
      <c r="F9174" s="775" t="s">
        <v>3385</v>
      </c>
      <c r="G9174" s="775" t="s">
        <v>3825</v>
      </c>
      <c r="H9174" s="775" t="s">
        <v>3826</v>
      </c>
      <c r="I9174" s="775" t="s">
        <v>6742</v>
      </c>
    </row>
    <row r="9175" spans="1:9">
      <c r="A9175" s="775" t="str">
        <f>Table_wabobpsvr_AzureCalc_AzureCalcRateCard[[#This Row],[ServiceName]]&amp;Table_wabobpsvr_AzureCalc_AzureCalcRateCard[[#This Row],[Price_Level]]&amp;Table_wabobpsvr_AzureCalc_AzureCalcRateCard[[#This Row],[Region]]</f>
        <v>Monthly FeeD</v>
      </c>
      <c r="B9175" s="775"/>
      <c r="C9175" s="775" t="s">
        <v>3824</v>
      </c>
      <c r="D9175" s="775" t="s">
        <v>176</v>
      </c>
      <c r="E9175" s="775">
        <v>8.7899999999999991</v>
      </c>
      <c r="F9175" s="775" t="s">
        <v>3385</v>
      </c>
      <c r="G9175" s="775" t="s">
        <v>3825</v>
      </c>
      <c r="H9175" s="775" t="s">
        <v>3826</v>
      </c>
      <c r="I9175" s="775" t="s">
        <v>6742</v>
      </c>
    </row>
    <row r="9176" spans="1:9">
      <c r="A9176" s="775" t="str">
        <f>Table_wabobpsvr_AzureCalc_AzureCalcRateCard[[#This Row],[ServiceName]]&amp;Table_wabobpsvr_AzureCalc_AzureCalcRateCard[[#This Row],[Price_Level]]&amp;Table_wabobpsvr_AzureCalc_AzureCalcRateCard[[#This Row],[Region]]</f>
        <v>Production API  Compute HoursMOSP</v>
      </c>
      <c r="B9176" s="775"/>
      <c r="C9176" s="775" t="s">
        <v>87</v>
      </c>
      <c r="D9176" s="775" t="s">
        <v>606</v>
      </c>
      <c r="E9176" s="775">
        <v>2</v>
      </c>
      <c r="F9176" s="775" t="s">
        <v>3523</v>
      </c>
      <c r="G9176" s="775" t="s">
        <v>4235</v>
      </c>
      <c r="H9176" s="775" t="s">
        <v>4235</v>
      </c>
      <c r="I9176" s="775" t="s">
        <v>6393</v>
      </c>
    </row>
    <row r="9177" spans="1:9">
      <c r="A9177" s="775" t="str">
        <f>Table_wabobpsvr_AzureCalc_AzureCalcRateCard[[#This Row],[ServiceName]]&amp;Table_wabobpsvr_AzureCalc_AzureCalcRateCard[[#This Row],[Price_Level]]&amp;Table_wabobpsvr_AzureCalc_AzureCalcRateCard[[#This Row],[Region]]</f>
        <v>Production API  Compute HoursA</v>
      </c>
      <c r="B9177" s="775"/>
      <c r="C9177" s="775" t="s">
        <v>87</v>
      </c>
      <c r="D9177" s="775" t="s">
        <v>174</v>
      </c>
      <c r="E9177" s="775">
        <v>1.94</v>
      </c>
      <c r="F9177" s="775" t="s">
        <v>3523</v>
      </c>
      <c r="G9177" s="775" t="s">
        <v>3650</v>
      </c>
      <c r="H9177" s="775" t="s">
        <v>3651</v>
      </c>
      <c r="I9177" s="775" t="s">
        <v>6393</v>
      </c>
    </row>
    <row r="9178" spans="1:9">
      <c r="A9178" s="775" t="str">
        <f>Table_wabobpsvr_AzureCalc_AzureCalcRateCard[[#This Row],[ServiceName]]&amp;Table_wabobpsvr_AzureCalc_AzureCalcRateCard[[#This Row],[Price_Level]]&amp;Table_wabobpsvr_AzureCalc_AzureCalcRateCard[[#This Row],[Region]]</f>
        <v>Production API  Compute HoursB</v>
      </c>
      <c r="B9178" s="775"/>
      <c r="C9178" s="775" t="s">
        <v>87</v>
      </c>
      <c r="D9178" s="775" t="s">
        <v>175</v>
      </c>
      <c r="E9178" s="775">
        <v>1.88</v>
      </c>
      <c r="F9178" s="775" t="s">
        <v>3523</v>
      </c>
      <c r="G9178" s="775" t="s">
        <v>3650</v>
      </c>
      <c r="H9178" s="775" t="s">
        <v>3651</v>
      </c>
      <c r="I9178" s="775" t="s">
        <v>6393</v>
      </c>
    </row>
    <row r="9179" spans="1:9">
      <c r="A9179" s="775" t="str">
        <f>Table_wabobpsvr_AzureCalc_AzureCalcRateCard[[#This Row],[ServiceName]]&amp;Table_wabobpsvr_AzureCalc_AzureCalcRateCard[[#This Row],[Price_Level]]&amp;Table_wabobpsvr_AzureCalc_AzureCalcRateCard[[#This Row],[Region]]</f>
        <v>Production API  Compute HoursC</v>
      </c>
      <c r="B9179" s="775"/>
      <c r="C9179" s="775" t="s">
        <v>87</v>
      </c>
      <c r="D9179" s="775" t="s">
        <v>177</v>
      </c>
      <c r="E9179" s="775">
        <v>1.82</v>
      </c>
      <c r="F9179" s="775" t="s">
        <v>3523</v>
      </c>
      <c r="G9179" s="775" t="s">
        <v>3650</v>
      </c>
      <c r="H9179" s="775" t="s">
        <v>3651</v>
      </c>
      <c r="I9179" s="775" t="s">
        <v>6393</v>
      </c>
    </row>
    <row r="9180" spans="1:9">
      <c r="A9180" s="775" t="str">
        <f>Table_wabobpsvr_AzureCalc_AzureCalcRateCard[[#This Row],[ServiceName]]&amp;Table_wabobpsvr_AzureCalc_AzureCalcRateCard[[#This Row],[Price_Level]]&amp;Table_wabobpsvr_AzureCalc_AzureCalcRateCard[[#This Row],[Region]]</f>
        <v>SQL DB Premium P3 Database Hours B</v>
      </c>
      <c r="B9180" s="775"/>
      <c r="C9180" s="775" t="s">
        <v>87</v>
      </c>
      <c r="D9180" s="775" t="s">
        <v>175</v>
      </c>
      <c r="E9180" s="775">
        <v>5.3426780000000003</v>
      </c>
      <c r="F9180" s="775" t="s">
        <v>1226</v>
      </c>
      <c r="G9180" s="775" t="s">
        <v>3117</v>
      </c>
      <c r="H9180" s="775" t="s">
        <v>3118</v>
      </c>
      <c r="I9180" s="775" t="s">
        <v>4235</v>
      </c>
    </row>
    <row r="9181" spans="1:9">
      <c r="A9181" s="775" t="str">
        <f>Table_wabobpsvr_AzureCalc_AzureCalcRateCard[[#This Row],[ServiceName]]&amp;Table_wabobpsvr_AzureCalc_AzureCalcRateCard[[#This Row],[Price_Level]]&amp;Table_wabobpsvr_AzureCalc_AzureCalcRateCard[[#This Row],[Region]]</f>
        <v>A7 HDInsight (Non-Windows)B11</v>
      </c>
      <c r="B9181" s="775">
        <v>11</v>
      </c>
      <c r="C9181" s="775" t="s">
        <v>87</v>
      </c>
      <c r="D9181" s="775" t="s">
        <v>175</v>
      </c>
      <c r="E9181" s="775">
        <v>0.62019999999999997</v>
      </c>
      <c r="F9181" s="775" t="s">
        <v>3763</v>
      </c>
      <c r="G9181" s="775" t="s">
        <v>3822</v>
      </c>
      <c r="H9181" s="775" t="s">
        <v>3823</v>
      </c>
      <c r="I9181" s="775" t="s">
        <v>6741</v>
      </c>
    </row>
    <row r="9182" spans="1:9">
      <c r="A9182" s="775" t="str">
        <f>Table_wabobpsvr_AzureCalc_AzureCalcRateCard[[#This Row],[ServiceName]]&amp;Table_wabobpsvr_AzureCalc_AzureCalcRateCard[[#This Row],[Price_Level]]&amp;Table_wabobpsvr_AzureCalc_AzureCalcRateCard[[#This Row],[Region]]</f>
        <v>A7 HDInsight (Non-Windows)C11</v>
      </c>
      <c r="B9182" s="775">
        <v>11</v>
      </c>
      <c r="C9182" s="775" t="s">
        <v>87</v>
      </c>
      <c r="D9182" s="775" t="s">
        <v>177</v>
      </c>
      <c r="E9182" s="775">
        <v>0.59360000000000002</v>
      </c>
      <c r="F9182" s="775" t="s">
        <v>3763</v>
      </c>
      <c r="G9182" s="775" t="s">
        <v>3822</v>
      </c>
      <c r="H9182" s="775" t="s">
        <v>3823</v>
      </c>
      <c r="I9182" s="775" t="s">
        <v>6741</v>
      </c>
    </row>
    <row r="9183" spans="1:9">
      <c r="A9183" s="775" t="str">
        <f>Table_wabobpsvr_AzureCalc_AzureCalcRateCard[[#This Row],[ServiceName]]&amp;Table_wabobpsvr_AzureCalc_AzureCalcRateCard[[#This Row],[Price_Level]]&amp;Table_wabobpsvr_AzureCalc_AzureCalcRateCard[[#This Row],[Region]]</f>
        <v>A7 HDInsight (Non-Windows)D11</v>
      </c>
      <c r="B9183" s="775">
        <v>11</v>
      </c>
      <c r="C9183" s="775" t="s">
        <v>87</v>
      </c>
      <c r="D9183" s="775" t="s">
        <v>176</v>
      </c>
      <c r="E9183" s="775">
        <v>0.56699999999999995</v>
      </c>
      <c r="F9183" s="775" t="s">
        <v>3763</v>
      </c>
      <c r="G9183" s="775" t="s">
        <v>3822</v>
      </c>
      <c r="H9183" s="775" t="s">
        <v>3823</v>
      </c>
      <c r="I9183" s="775" t="s">
        <v>6741</v>
      </c>
    </row>
    <row r="9184" spans="1:9">
      <c r="A9184" s="775" t="str">
        <f>Table_wabobpsvr_AzureCalc_AzureCalcRateCard[[#This Row],[ServiceName]]&amp;Table_wabobpsvr_AzureCalc_AzureCalcRateCard[[#This Row],[Price_Level]]&amp;Table_wabobpsvr_AzureCalc_AzureCalcRateCard[[#This Row],[Region]]</f>
        <v>A7 HDInsight (Non-Windows)MOSP12</v>
      </c>
      <c r="B9184" s="775">
        <v>12</v>
      </c>
      <c r="C9184" s="775" t="s">
        <v>87</v>
      </c>
      <c r="D9184" s="775" t="s">
        <v>606</v>
      </c>
      <c r="E9184" s="775">
        <v>0.79700000000000004</v>
      </c>
      <c r="F9184" s="775" t="s">
        <v>3763</v>
      </c>
      <c r="G9184" s="775" t="s">
        <v>4235</v>
      </c>
      <c r="H9184" s="775" t="s">
        <v>4235</v>
      </c>
      <c r="I9184" s="775" t="s">
        <v>6743</v>
      </c>
    </row>
    <row r="9185" spans="1:9">
      <c r="A9185" s="775" t="str">
        <f>Table_wabobpsvr_AzureCalc_AzureCalcRateCard[[#This Row],[ServiceName]]&amp;Table_wabobpsvr_AzureCalc_AzureCalcRateCard[[#This Row],[Price_Level]]&amp;Table_wabobpsvr_AzureCalc_AzureCalcRateCard[[#This Row],[Region]]</f>
        <v>A7 HDInsight (Non-Windows)A12</v>
      </c>
      <c r="B9185" s="775">
        <v>12</v>
      </c>
      <c r="C9185" s="775" t="s">
        <v>87</v>
      </c>
      <c r="D9185" s="775" t="s">
        <v>174</v>
      </c>
      <c r="E9185" s="775">
        <v>0.58179999999999998</v>
      </c>
      <c r="F9185" s="775" t="s">
        <v>3763</v>
      </c>
      <c r="G9185" s="775" t="s">
        <v>3827</v>
      </c>
      <c r="H9185" s="775" t="s">
        <v>3828</v>
      </c>
      <c r="I9185" s="775" t="s">
        <v>6743</v>
      </c>
    </row>
    <row r="9186" spans="1:9">
      <c r="A9186" s="775" t="str">
        <f>Table_wabobpsvr_AzureCalc_AzureCalcRateCard[[#This Row],[ServiceName]]&amp;Table_wabobpsvr_AzureCalc_AzureCalcRateCard[[#This Row],[Price_Level]]&amp;Table_wabobpsvr_AzureCalc_AzureCalcRateCard[[#This Row],[Region]]</f>
        <v>A7 HDInsight (Non-Windows)B12</v>
      </c>
      <c r="B9186" s="775">
        <v>12</v>
      </c>
      <c r="C9186" s="775" t="s">
        <v>87</v>
      </c>
      <c r="D9186" s="775" t="s">
        <v>175</v>
      </c>
      <c r="E9186" s="775">
        <v>0.55789999999999995</v>
      </c>
      <c r="F9186" s="775" t="s">
        <v>3763</v>
      </c>
      <c r="G9186" s="775" t="s">
        <v>3827</v>
      </c>
      <c r="H9186" s="775" t="s">
        <v>3828</v>
      </c>
      <c r="I9186" s="775" t="s">
        <v>6743</v>
      </c>
    </row>
    <row r="9187" spans="1:9">
      <c r="A9187" s="775" t="str">
        <f>Table_wabobpsvr_AzureCalc_AzureCalcRateCard[[#This Row],[ServiceName]]&amp;Table_wabobpsvr_AzureCalc_AzureCalcRateCard[[#This Row],[Price_Level]]&amp;Table_wabobpsvr_AzureCalc_AzureCalcRateCard[[#This Row],[Region]]</f>
        <v>A7 HDInsight (Non-Windows)C12</v>
      </c>
      <c r="B9187" s="775">
        <v>12</v>
      </c>
      <c r="C9187" s="775" t="s">
        <v>87</v>
      </c>
      <c r="D9187" s="775" t="s">
        <v>177</v>
      </c>
      <c r="E9187" s="775">
        <v>0.53400000000000003</v>
      </c>
      <c r="F9187" s="775" t="s">
        <v>3763</v>
      </c>
      <c r="G9187" s="775" t="s">
        <v>3827</v>
      </c>
      <c r="H9187" s="775" t="s">
        <v>3828</v>
      </c>
      <c r="I9187" s="775" t="s">
        <v>6743</v>
      </c>
    </row>
    <row r="9188" spans="1:9">
      <c r="A9188" s="775" t="str">
        <f>Table_wabobpsvr_AzureCalc_AzureCalcRateCard[[#This Row],[ServiceName]]&amp;Table_wabobpsvr_AzureCalc_AzureCalcRateCard[[#This Row],[Price_Level]]&amp;Table_wabobpsvr_AzureCalc_AzureCalcRateCard[[#This Row],[Region]]</f>
        <v>Developer API Management UnitsMOSP</v>
      </c>
      <c r="B9188" s="775"/>
      <c r="C9188" s="775" t="s">
        <v>574</v>
      </c>
      <c r="D9188" s="775" t="s">
        <v>606</v>
      </c>
      <c r="E9188" s="775">
        <v>49</v>
      </c>
      <c r="F9188" s="775" t="s">
        <v>806</v>
      </c>
      <c r="G9188" s="775" t="s">
        <v>4235</v>
      </c>
      <c r="H9188" s="775" t="s">
        <v>4235</v>
      </c>
      <c r="I9188" s="775" t="s">
        <v>6744</v>
      </c>
    </row>
    <row r="9189" spans="1:9">
      <c r="A9189" s="775" t="str">
        <f>Table_wabobpsvr_AzureCalc_AzureCalcRateCard[[#This Row],[ServiceName]]&amp;Table_wabobpsvr_AzureCalc_AzureCalcRateCard[[#This Row],[Price_Level]]&amp;Table_wabobpsvr_AzureCalc_AzureCalcRateCard[[#This Row],[Region]]</f>
        <v>Developer API Management UnitsA</v>
      </c>
      <c r="B9189" s="775"/>
      <c r="C9189" s="775" t="s">
        <v>574</v>
      </c>
      <c r="D9189" s="775" t="s">
        <v>174</v>
      </c>
      <c r="E9189" s="775">
        <v>47.53</v>
      </c>
      <c r="F9189" s="775" t="s">
        <v>806</v>
      </c>
      <c r="G9189" s="775" t="s">
        <v>2020</v>
      </c>
      <c r="H9189" s="775" t="s">
        <v>2021</v>
      </c>
      <c r="I9189" s="775" t="s">
        <v>6744</v>
      </c>
    </row>
    <row r="9190" spans="1:9">
      <c r="A9190" s="775" t="str">
        <f>Table_wabobpsvr_AzureCalc_AzureCalcRateCard[[#This Row],[ServiceName]]&amp;Table_wabobpsvr_AzureCalc_AzureCalcRateCard[[#This Row],[Price_Level]]&amp;Table_wabobpsvr_AzureCalc_AzureCalcRateCard[[#This Row],[Region]]</f>
        <v>Developer API Management UnitsB</v>
      </c>
      <c r="B9190" s="775"/>
      <c r="C9190" s="775" t="s">
        <v>574</v>
      </c>
      <c r="D9190" s="775" t="s">
        <v>175</v>
      </c>
      <c r="E9190" s="775">
        <v>46.06</v>
      </c>
      <c r="F9190" s="775" t="s">
        <v>806</v>
      </c>
      <c r="G9190" s="775" t="s">
        <v>2020</v>
      </c>
      <c r="H9190" s="775" t="s">
        <v>2021</v>
      </c>
      <c r="I9190" s="775" t="s">
        <v>6744</v>
      </c>
    </row>
    <row r="9191" spans="1:9">
      <c r="A9191" s="775" t="str">
        <f>Table_wabobpsvr_AzureCalc_AzureCalcRateCard[[#This Row],[ServiceName]]&amp;Table_wabobpsvr_AzureCalc_AzureCalcRateCard[[#This Row],[Price_Level]]&amp;Table_wabobpsvr_AzureCalc_AzureCalcRateCard[[#This Row],[Region]]</f>
        <v>Developer API Management UnitsC</v>
      </c>
      <c r="B9191" s="775"/>
      <c r="C9191" s="775" t="s">
        <v>574</v>
      </c>
      <c r="D9191" s="775" t="s">
        <v>177</v>
      </c>
      <c r="E9191" s="775">
        <v>44.59</v>
      </c>
      <c r="F9191" s="775" t="s">
        <v>806</v>
      </c>
      <c r="G9191" s="775" t="s">
        <v>2020</v>
      </c>
      <c r="H9191" s="775" t="s">
        <v>2021</v>
      </c>
      <c r="I9191" s="775" t="s">
        <v>6744</v>
      </c>
    </row>
    <row r="9192" spans="1:9">
      <c r="A9192" s="775" t="str">
        <f>Table_wabobpsvr_AzureCalc_AzureCalcRateCard[[#This Row],[ServiceName]]&amp;Table_wabobpsvr_AzureCalc_AzureCalcRateCard[[#This Row],[Price_Level]]&amp;Table_wabobpsvr_AzureCalc_AzureCalcRateCard[[#This Row],[Region]]</f>
        <v>Developer API Management UnitsD</v>
      </c>
      <c r="B9192" s="775"/>
      <c r="C9192" s="775" t="s">
        <v>574</v>
      </c>
      <c r="D9192" s="775" t="s">
        <v>176</v>
      </c>
      <c r="E9192" s="775">
        <v>43.12</v>
      </c>
      <c r="F9192" s="775" t="s">
        <v>806</v>
      </c>
      <c r="G9192" s="775" t="s">
        <v>2020</v>
      </c>
      <c r="H9192" s="775" t="s">
        <v>2021</v>
      </c>
      <c r="I9192" s="775" t="s">
        <v>6744</v>
      </c>
    </row>
    <row r="9193" spans="1:9">
      <c r="A9193" s="775" t="str">
        <f>Table_wabobpsvr_AzureCalc_AzureCalcRateCard[[#This Row],[ServiceName]]&amp;Table_wabobpsvr_AzureCalc_AzureCalcRateCard[[#This Row],[Price_Level]]&amp;Table_wabobpsvr_AzureCalc_AzureCalcRateCard[[#This Row],[Region]]</f>
        <v>Standard API Management UnitsMOSP</v>
      </c>
      <c r="B9193" s="775"/>
      <c r="C9193" s="775" t="s">
        <v>574</v>
      </c>
      <c r="D9193" s="775" t="s">
        <v>606</v>
      </c>
      <c r="E9193" s="775">
        <v>699</v>
      </c>
      <c r="F9193" s="775" t="s">
        <v>797</v>
      </c>
      <c r="G9193" s="775" t="s">
        <v>4235</v>
      </c>
      <c r="H9193" s="775" t="s">
        <v>4235</v>
      </c>
      <c r="I9193" s="775" t="s">
        <v>6727</v>
      </c>
    </row>
    <row r="9194" spans="1:9">
      <c r="A9194" s="775" t="str">
        <f>Table_wabobpsvr_AzureCalc_AzureCalcRateCard[[#This Row],[ServiceName]]&amp;Table_wabobpsvr_AzureCalc_AzureCalcRateCard[[#This Row],[Price_Level]]&amp;Table_wabobpsvr_AzureCalc_AzureCalcRateCard[[#This Row],[Region]]</f>
        <v>Standard API Management UnitsA</v>
      </c>
      <c r="B9194" s="775"/>
      <c r="C9194" s="775" t="s">
        <v>574</v>
      </c>
      <c r="D9194" s="775" t="s">
        <v>174</v>
      </c>
      <c r="E9194" s="775">
        <v>678.03</v>
      </c>
      <c r="F9194" s="775" t="s">
        <v>797</v>
      </c>
      <c r="G9194" s="775" t="s">
        <v>1984</v>
      </c>
      <c r="H9194" s="775" t="s">
        <v>1985</v>
      </c>
      <c r="I9194" s="775" t="s">
        <v>6727</v>
      </c>
    </row>
    <row r="9195" spans="1:9">
      <c r="A9195" s="775" t="str">
        <f>Table_wabobpsvr_AzureCalc_AzureCalcRateCard[[#This Row],[ServiceName]]&amp;Table_wabobpsvr_AzureCalc_AzureCalcRateCard[[#This Row],[Price_Level]]&amp;Table_wabobpsvr_AzureCalc_AzureCalcRateCard[[#This Row],[Region]]</f>
        <v>A7 HDInsight (Non-Windows)D12</v>
      </c>
      <c r="B9195" s="775">
        <v>12</v>
      </c>
      <c r="C9195" s="775" t="s">
        <v>87</v>
      </c>
      <c r="D9195" s="775" t="s">
        <v>176</v>
      </c>
      <c r="E9195" s="775">
        <v>0.5101</v>
      </c>
      <c r="F9195" s="775" t="s">
        <v>3763</v>
      </c>
      <c r="G9195" s="775" t="s">
        <v>3827</v>
      </c>
      <c r="H9195" s="775" t="s">
        <v>3828</v>
      </c>
      <c r="I9195" s="775" t="s">
        <v>6743</v>
      </c>
    </row>
    <row r="9196" spans="1:9">
      <c r="A9196" s="775" t="str">
        <f>Table_wabobpsvr_AzureCalc_AzureCalcRateCard[[#This Row],[ServiceName]]&amp;Table_wabobpsvr_AzureCalc_AzureCalcRateCard[[#This Row],[Price_Level]]&amp;Table_wabobpsvr_AzureCalc_AzureCalcRateCard[[#This Row],[Region]]</f>
        <v>A9 HDInsightMOSP12</v>
      </c>
      <c r="B9196" s="775">
        <v>12</v>
      </c>
      <c r="C9196" s="775" t="s">
        <v>87</v>
      </c>
      <c r="D9196" s="775" t="s">
        <v>606</v>
      </c>
      <c r="E9196" s="775">
        <v>4.9000000000000004</v>
      </c>
      <c r="F9196" s="775" t="s">
        <v>3414</v>
      </c>
      <c r="G9196" s="775" t="s">
        <v>4235</v>
      </c>
      <c r="H9196" s="775" t="s">
        <v>4235</v>
      </c>
      <c r="I9196" s="775" t="s">
        <v>5200</v>
      </c>
    </row>
    <row r="9197" spans="1:9">
      <c r="A9197" s="775" t="str">
        <f>Table_wabobpsvr_AzureCalc_AzureCalcRateCard[[#This Row],[ServiceName]]&amp;Table_wabobpsvr_AzureCalc_AzureCalcRateCard[[#This Row],[Price_Level]]&amp;Table_wabobpsvr_AzureCalc_AzureCalcRateCard[[#This Row],[Region]]</f>
        <v>A1 HDInsight (Non-Windows)D</v>
      </c>
      <c r="B9197" s="775"/>
      <c r="C9197" s="775" t="s">
        <v>87</v>
      </c>
      <c r="D9197" s="775" t="s">
        <v>176</v>
      </c>
      <c r="E9197" s="775">
        <v>2.5600000000000001E-2</v>
      </c>
      <c r="F9197" s="775" t="s">
        <v>3643</v>
      </c>
      <c r="G9197" s="775" t="s">
        <v>3800</v>
      </c>
      <c r="H9197" s="775" t="s">
        <v>3801</v>
      </c>
      <c r="I9197" s="775" t="s">
        <v>5705</v>
      </c>
    </row>
    <row r="9198" spans="1:9">
      <c r="A9198" s="775" t="str">
        <f>Table_wabobpsvr_AzureCalc_AzureCalcRateCard[[#This Row],[ServiceName]]&amp;Table_wabobpsvr_AzureCalc_AzureCalcRateCard[[#This Row],[Price_Level]]&amp;Table_wabobpsvr_AzureCalc_AzureCalcRateCard[[#This Row],[Region]]</f>
        <v>A8 HDInsightMOSP10</v>
      </c>
      <c r="B9198" s="775">
        <v>10</v>
      </c>
      <c r="C9198" s="775" t="s">
        <v>87</v>
      </c>
      <c r="D9198" s="775" t="s">
        <v>606</v>
      </c>
      <c r="E9198" s="775">
        <v>2.4500000000000002</v>
      </c>
      <c r="F9198" s="775" t="s">
        <v>3814</v>
      </c>
      <c r="G9198" s="775" t="s">
        <v>4235</v>
      </c>
      <c r="H9198" s="775" t="s">
        <v>4235</v>
      </c>
      <c r="I9198" s="775" t="s">
        <v>6745</v>
      </c>
    </row>
    <row r="9199" spans="1:9">
      <c r="A9199" s="775" t="str">
        <f>Table_wabobpsvr_AzureCalc_AzureCalcRateCard[[#This Row],[ServiceName]]&amp;Table_wabobpsvr_AzureCalc_AzureCalcRateCard[[#This Row],[Price_Level]]&amp;Table_wabobpsvr_AzureCalc_AzureCalcRateCard[[#This Row],[Region]]</f>
        <v>A8 HDInsightA10</v>
      </c>
      <c r="B9199" s="775">
        <v>10</v>
      </c>
      <c r="C9199" s="775" t="s">
        <v>87</v>
      </c>
      <c r="D9199" s="775" t="s">
        <v>174</v>
      </c>
      <c r="E9199" s="775">
        <v>1.788</v>
      </c>
      <c r="F9199" s="775" t="s">
        <v>3814</v>
      </c>
      <c r="G9199" s="775" t="s">
        <v>3829</v>
      </c>
      <c r="H9199" s="775" t="s">
        <v>3830</v>
      </c>
      <c r="I9199" s="775" t="s">
        <v>6745</v>
      </c>
    </row>
    <row r="9200" spans="1:9">
      <c r="A9200" s="775" t="str">
        <f>Table_wabobpsvr_AzureCalc_AzureCalcRateCard[[#This Row],[ServiceName]]&amp;Table_wabobpsvr_AzureCalc_AzureCalcRateCard[[#This Row],[Price_Level]]&amp;Table_wabobpsvr_AzureCalc_AzureCalcRateCard[[#This Row],[Region]]</f>
        <v>A8 HDInsightB10</v>
      </c>
      <c r="B9200" s="775">
        <v>10</v>
      </c>
      <c r="C9200" s="775" t="s">
        <v>87</v>
      </c>
      <c r="D9200" s="775" t="s">
        <v>175</v>
      </c>
      <c r="E9200" s="775">
        <v>1.7150000000000001</v>
      </c>
      <c r="F9200" s="775" t="s">
        <v>3814</v>
      </c>
      <c r="G9200" s="775" t="s">
        <v>3829</v>
      </c>
      <c r="H9200" s="775" t="s">
        <v>3830</v>
      </c>
      <c r="I9200" s="775" t="s">
        <v>6745</v>
      </c>
    </row>
    <row r="9201" spans="1:9">
      <c r="A9201" s="775" t="str">
        <f>Table_wabobpsvr_AzureCalc_AzureCalcRateCard[[#This Row],[ServiceName]]&amp;Table_wabobpsvr_AzureCalc_AzureCalcRateCard[[#This Row],[Price_Level]]&amp;Table_wabobpsvr_AzureCalc_AzureCalcRateCard[[#This Row],[Region]]</f>
        <v>A8 HDInsightC10</v>
      </c>
      <c r="B9201" s="775">
        <v>10</v>
      </c>
      <c r="C9201" s="775" t="s">
        <v>87</v>
      </c>
      <c r="D9201" s="775" t="s">
        <v>177</v>
      </c>
      <c r="E9201" s="775">
        <v>1.641</v>
      </c>
      <c r="F9201" s="775" t="s">
        <v>3814</v>
      </c>
      <c r="G9201" s="775" t="s">
        <v>3829</v>
      </c>
      <c r="H9201" s="775" t="s">
        <v>3830</v>
      </c>
      <c r="I9201" s="775" t="s">
        <v>6745</v>
      </c>
    </row>
    <row r="9202" spans="1:9">
      <c r="A9202" s="775" t="str">
        <f>Table_wabobpsvr_AzureCalc_AzureCalcRateCard[[#This Row],[ServiceName]]&amp;Table_wabobpsvr_AzureCalc_AzureCalcRateCard[[#This Row],[Price_Level]]&amp;Table_wabobpsvr_AzureCalc_AzureCalcRateCard[[#This Row],[Region]]</f>
        <v>A8 HDInsightD10</v>
      </c>
      <c r="B9202" s="775">
        <v>10</v>
      </c>
      <c r="C9202" s="775" t="s">
        <v>87</v>
      </c>
      <c r="D9202" s="775" t="s">
        <v>176</v>
      </c>
      <c r="E9202" s="775">
        <v>1.5680000000000001</v>
      </c>
      <c r="F9202" s="775" t="s">
        <v>3814</v>
      </c>
      <c r="G9202" s="775" t="s">
        <v>3829</v>
      </c>
      <c r="H9202" s="775" t="s">
        <v>3830</v>
      </c>
      <c r="I9202" s="775" t="s">
        <v>6745</v>
      </c>
    </row>
    <row r="9203" spans="1:9">
      <c r="A9203" s="775" t="str">
        <f>Table_wabobpsvr_AzureCalc_AzureCalcRateCard[[#This Row],[ServiceName]]&amp;Table_wabobpsvr_AzureCalc_AzureCalcRateCard[[#This Row],[Price_Level]]&amp;Table_wabobpsvr_AzureCalc_AzureCalcRateCard[[#This Row],[Region]]</f>
        <v>A8 HDInsightMOSP9</v>
      </c>
      <c r="B9203" s="775">
        <v>9</v>
      </c>
      <c r="C9203" s="775" t="s">
        <v>87</v>
      </c>
      <c r="D9203" s="775" t="s">
        <v>606</v>
      </c>
      <c r="E9203" s="775">
        <v>2.4500000000000002</v>
      </c>
      <c r="F9203" s="775" t="s">
        <v>3814</v>
      </c>
      <c r="G9203" s="775" t="s">
        <v>4235</v>
      </c>
      <c r="H9203" s="775" t="s">
        <v>4235</v>
      </c>
      <c r="I9203" s="775" t="s">
        <v>6746</v>
      </c>
    </row>
    <row r="9204" spans="1:9">
      <c r="A9204" s="775" t="str">
        <f>Table_wabobpsvr_AzureCalc_AzureCalcRateCard[[#This Row],[ServiceName]]&amp;Table_wabobpsvr_AzureCalc_AzureCalcRateCard[[#This Row],[Price_Level]]&amp;Table_wabobpsvr_AzureCalc_AzureCalcRateCard[[#This Row],[Region]]</f>
        <v>A8 HDInsightA9</v>
      </c>
      <c r="B9204" s="775">
        <v>9</v>
      </c>
      <c r="C9204" s="775" t="s">
        <v>87</v>
      </c>
      <c r="D9204" s="775" t="s">
        <v>174</v>
      </c>
      <c r="E9204" s="775">
        <v>1.788</v>
      </c>
      <c r="F9204" s="775" t="s">
        <v>3814</v>
      </c>
      <c r="G9204" s="775" t="s">
        <v>3831</v>
      </c>
      <c r="H9204" s="775" t="s">
        <v>3832</v>
      </c>
      <c r="I9204" s="775" t="s">
        <v>6746</v>
      </c>
    </row>
    <row r="9205" spans="1:9">
      <c r="A9205" s="775" t="str">
        <f>Table_wabobpsvr_AzureCalc_AzureCalcRateCard[[#This Row],[ServiceName]]&amp;Table_wabobpsvr_AzureCalc_AzureCalcRateCard[[#This Row],[Price_Level]]&amp;Table_wabobpsvr_AzureCalc_AzureCalcRateCard[[#This Row],[Region]]</f>
        <v>A8 HDInsightB9</v>
      </c>
      <c r="B9205" s="775">
        <v>9</v>
      </c>
      <c r="C9205" s="775" t="s">
        <v>87</v>
      </c>
      <c r="D9205" s="775" t="s">
        <v>175</v>
      </c>
      <c r="E9205" s="775">
        <v>1.7150000000000001</v>
      </c>
      <c r="F9205" s="775" t="s">
        <v>3814</v>
      </c>
      <c r="G9205" s="775" t="s">
        <v>3831</v>
      </c>
      <c r="H9205" s="775" t="s">
        <v>3832</v>
      </c>
      <c r="I9205" s="775" t="s">
        <v>6746</v>
      </c>
    </row>
    <row r="9206" spans="1:9">
      <c r="A9206" s="775" t="str">
        <f>Table_wabobpsvr_AzureCalc_AzureCalcRateCard[[#This Row],[ServiceName]]&amp;Table_wabobpsvr_AzureCalc_AzureCalcRateCard[[#This Row],[Price_Level]]&amp;Table_wabobpsvr_AzureCalc_AzureCalcRateCard[[#This Row],[Region]]</f>
        <v>A8 HDInsightC9</v>
      </c>
      <c r="B9206" s="775">
        <v>9</v>
      </c>
      <c r="C9206" s="775" t="s">
        <v>87</v>
      </c>
      <c r="D9206" s="775" t="s">
        <v>177</v>
      </c>
      <c r="E9206" s="775">
        <v>1.641</v>
      </c>
      <c r="F9206" s="775" t="s">
        <v>3814</v>
      </c>
      <c r="G9206" s="775" t="s">
        <v>3831</v>
      </c>
      <c r="H9206" s="775" t="s">
        <v>3832</v>
      </c>
      <c r="I9206" s="775" t="s">
        <v>6746</v>
      </c>
    </row>
    <row r="9207" spans="1:9">
      <c r="A9207" s="775" t="str">
        <f>Table_wabobpsvr_AzureCalc_AzureCalcRateCard[[#This Row],[ServiceName]]&amp;Table_wabobpsvr_AzureCalc_AzureCalcRateCard[[#This Row],[Price_Level]]&amp;Table_wabobpsvr_AzureCalc_AzureCalcRateCard[[#This Row],[Region]]</f>
        <v>D13 HDInsightD9</v>
      </c>
      <c r="B9207" s="775">
        <v>9</v>
      </c>
      <c r="C9207" s="775" t="s">
        <v>87</v>
      </c>
      <c r="D9207" s="775" t="s">
        <v>176</v>
      </c>
      <c r="E9207" s="775">
        <v>1.1765600000000001</v>
      </c>
      <c r="F9207" s="775" t="s">
        <v>3948</v>
      </c>
      <c r="G9207" s="775" t="s">
        <v>4033</v>
      </c>
      <c r="H9207" s="775" t="s">
        <v>4034</v>
      </c>
      <c r="I9207" s="775" t="s">
        <v>4913</v>
      </c>
    </row>
    <row r="9208" spans="1:9">
      <c r="A9208" s="775" t="str">
        <f>Table_wabobpsvr_AzureCalc_AzureCalcRateCard[[#This Row],[ServiceName]]&amp;Table_wabobpsvr_AzureCalc_AzureCalcRateCard[[#This Row],[Price_Level]]&amp;Table_wabobpsvr_AzureCalc_AzureCalcRateCard[[#This Row],[Region]]</f>
        <v>D13 HDInsightMOSP15</v>
      </c>
      <c r="B9208" s="775">
        <v>15</v>
      </c>
      <c r="C9208" s="775" t="s">
        <v>87</v>
      </c>
      <c r="D9208" s="775" t="s">
        <v>606</v>
      </c>
      <c r="E9208" s="775">
        <v>1.478</v>
      </c>
      <c r="F9208" s="775" t="s">
        <v>3948</v>
      </c>
      <c r="G9208" s="775" t="s">
        <v>4235</v>
      </c>
      <c r="H9208" s="775" t="s">
        <v>4235</v>
      </c>
      <c r="I9208" s="775" t="s">
        <v>6747</v>
      </c>
    </row>
    <row r="9209" spans="1:9">
      <c r="A9209" s="775" t="str">
        <f>Table_wabobpsvr_AzureCalc_AzureCalcRateCard[[#This Row],[ServiceName]]&amp;Table_wabobpsvr_AzureCalc_AzureCalcRateCard[[#This Row],[Price_Level]]&amp;Table_wabobpsvr_AzureCalc_AzureCalcRateCard[[#This Row],[Region]]</f>
        <v>D13 HDInsightA15</v>
      </c>
      <c r="B9209" s="775">
        <v>15</v>
      </c>
      <c r="C9209" s="775" t="s">
        <v>87</v>
      </c>
      <c r="D9209" s="775" t="s">
        <v>174</v>
      </c>
      <c r="E9209" s="775">
        <v>1.4336599999999999</v>
      </c>
      <c r="F9209" s="775" t="s">
        <v>3948</v>
      </c>
      <c r="G9209" s="775" t="s">
        <v>4035</v>
      </c>
      <c r="H9209" s="775" t="s">
        <v>4036</v>
      </c>
      <c r="I9209" s="775" t="s">
        <v>6747</v>
      </c>
    </row>
    <row r="9210" spans="1:9">
      <c r="A9210" s="775" t="str">
        <f>Table_wabobpsvr_AzureCalc_AzureCalcRateCard[[#This Row],[ServiceName]]&amp;Table_wabobpsvr_AzureCalc_AzureCalcRateCard[[#This Row],[Price_Level]]&amp;Table_wabobpsvr_AzureCalc_AzureCalcRateCard[[#This Row],[Region]]</f>
        <v>D13 HDInsightB15</v>
      </c>
      <c r="B9210" s="775">
        <v>15</v>
      </c>
      <c r="C9210" s="775" t="s">
        <v>87</v>
      </c>
      <c r="D9210" s="775" t="s">
        <v>175</v>
      </c>
      <c r="E9210" s="775">
        <v>1.3893200000000001</v>
      </c>
      <c r="F9210" s="775" t="s">
        <v>3948</v>
      </c>
      <c r="G9210" s="775" t="s">
        <v>4035</v>
      </c>
      <c r="H9210" s="775" t="s">
        <v>4036</v>
      </c>
      <c r="I9210" s="775" t="s">
        <v>6747</v>
      </c>
    </row>
    <row r="9211" spans="1:9">
      <c r="A9211" s="775" t="str">
        <f>Table_wabobpsvr_AzureCalc_AzureCalcRateCard[[#This Row],[ServiceName]]&amp;Table_wabobpsvr_AzureCalc_AzureCalcRateCard[[#This Row],[Price_Level]]&amp;Table_wabobpsvr_AzureCalc_AzureCalcRateCard[[#This Row],[Region]]</f>
        <v>D13 HDInsightC15</v>
      </c>
      <c r="B9211" s="775">
        <v>15</v>
      </c>
      <c r="C9211" s="775" t="s">
        <v>87</v>
      </c>
      <c r="D9211" s="775" t="s">
        <v>177</v>
      </c>
      <c r="E9211" s="775">
        <v>1.3449800000000001</v>
      </c>
      <c r="F9211" s="775" t="s">
        <v>3948</v>
      </c>
      <c r="G9211" s="775" t="s">
        <v>4035</v>
      </c>
      <c r="H9211" s="775" t="s">
        <v>4036</v>
      </c>
      <c r="I9211" s="775" t="s">
        <v>6747</v>
      </c>
    </row>
    <row r="9212" spans="1:9">
      <c r="A9212" s="775" t="str">
        <f>Table_wabobpsvr_AzureCalc_AzureCalcRateCard[[#This Row],[ServiceName]]&amp;Table_wabobpsvr_AzureCalc_AzureCalcRateCard[[#This Row],[Price_Level]]&amp;Table_wabobpsvr_AzureCalc_AzureCalcRateCard[[#This Row],[Region]]</f>
        <v>D13 HDInsightD15</v>
      </c>
      <c r="B9212" s="775">
        <v>15</v>
      </c>
      <c r="C9212" s="775" t="s">
        <v>87</v>
      </c>
      <c r="D9212" s="775" t="s">
        <v>176</v>
      </c>
      <c r="E9212" s="775">
        <v>1.30064</v>
      </c>
      <c r="F9212" s="775" t="s">
        <v>3948</v>
      </c>
      <c r="G9212" s="775" t="s">
        <v>4035</v>
      </c>
      <c r="H9212" s="775" t="s">
        <v>4036</v>
      </c>
      <c r="I9212" s="775" t="s">
        <v>6747</v>
      </c>
    </row>
    <row r="9213" spans="1:9">
      <c r="A9213" s="775" t="str">
        <f>Table_wabobpsvr_AzureCalc_AzureCalcRateCard[[#This Row],[ServiceName]]&amp;Table_wabobpsvr_AzureCalc_AzureCalcRateCard[[#This Row],[Price_Level]]&amp;Table_wabobpsvr_AzureCalc_AzureCalcRateCard[[#This Row],[Region]]</f>
        <v>SQL DB Premium P2 Secondary Active Geo Database HoursC</v>
      </c>
      <c r="B9213" s="775"/>
      <c r="C9213" s="775" t="s">
        <v>87</v>
      </c>
      <c r="D9213" s="775" t="s">
        <v>177</v>
      </c>
      <c r="E9213" s="775">
        <v>1.2932920000000001</v>
      </c>
      <c r="F9213" s="775" t="s">
        <v>1038</v>
      </c>
      <c r="G9213" s="775" t="s">
        <v>3462</v>
      </c>
      <c r="H9213" s="775" t="s">
        <v>3463</v>
      </c>
      <c r="I9213" s="775" t="s">
        <v>4235</v>
      </c>
    </row>
    <row r="9214" spans="1:9">
      <c r="A9214" s="775" t="str">
        <f>Table_wabobpsvr_AzureCalc_AzureCalcRateCard[[#This Row],[ServiceName]]&amp;Table_wabobpsvr_AzureCalc_AzureCalcRateCard[[#This Row],[Price_Level]]&amp;Table_wabobpsvr_AzureCalc_AzureCalcRateCard[[#This Row],[Region]]</f>
        <v>SQL DB Premium P2 Secondary Active Geo Database HoursD</v>
      </c>
      <c r="B9214" s="775"/>
      <c r="C9214" s="775" t="s">
        <v>87</v>
      </c>
      <c r="D9214" s="775" t="s">
        <v>176</v>
      </c>
      <c r="E9214" s="775">
        <v>1.250656</v>
      </c>
      <c r="F9214" s="775" t="s">
        <v>1038</v>
      </c>
      <c r="G9214" s="775" t="s">
        <v>3462</v>
      </c>
      <c r="H9214" s="775" t="s">
        <v>3463</v>
      </c>
      <c r="I9214" s="775" t="s">
        <v>4235</v>
      </c>
    </row>
    <row r="9215" spans="1:9">
      <c r="A9215" s="775" t="str">
        <f>Table_wabobpsvr_AzureCalc_AzureCalcRateCard[[#This Row],[ServiceName]]&amp;Table_wabobpsvr_AzureCalc_AzureCalcRateCard[[#This Row],[Price_Level]]&amp;Table_wabobpsvr_AzureCalc_AzureCalcRateCard[[#This Row],[Region]]</f>
        <v>A11 Cloud ServicesB3</v>
      </c>
      <c r="B9215" s="775">
        <v>3</v>
      </c>
      <c r="C9215" s="775" t="s">
        <v>680</v>
      </c>
      <c r="D9215" s="775" t="s">
        <v>175</v>
      </c>
      <c r="E9215" s="775">
        <v>2.8580000000000001</v>
      </c>
      <c r="F9215" s="775" t="s">
        <v>1214</v>
      </c>
      <c r="G9215" s="775" t="s">
        <v>4270</v>
      </c>
      <c r="H9215" s="775" t="s">
        <v>4269</v>
      </c>
      <c r="I9215" s="775" t="s">
        <v>5459</v>
      </c>
    </row>
    <row r="9216" spans="1:9">
      <c r="A9216" s="775" t="str">
        <f>Table_wabobpsvr_AzureCalc_AzureCalcRateCard[[#This Row],[ServiceName]]&amp;Table_wabobpsvr_AzureCalc_AzureCalcRateCard[[#This Row],[Price_Level]]&amp;Table_wabobpsvr_AzureCalc_AzureCalcRateCard[[#This Row],[Region]]</f>
        <v>A11 HDInsightD11</v>
      </c>
      <c r="B9216" s="775">
        <v>11</v>
      </c>
      <c r="C9216" s="775" t="s">
        <v>87</v>
      </c>
      <c r="D9216" s="775" t="s">
        <v>176</v>
      </c>
      <c r="E9216" s="775">
        <v>3.476</v>
      </c>
      <c r="F9216" s="775" t="s">
        <v>3697</v>
      </c>
      <c r="G9216" s="775" t="s">
        <v>3804</v>
      </c>
      <c r="H9216" s="775" t="s">
        <v>3805</v>
      </c>
      <c r="I9216" s="775" t="s">
        <v>5708</v>
      </c>
    </row>
    <row r="9217" spans="1:9">
      <c r="A9217" s="775" t="str">
        <f>Table_wabobpsvr_AzureCalc_AzureCalcRateCard[[#This Row],[ServiceName]]&amp;Table_wabobpsvr_AzureCalc_AzureCalcRateCard[[#This Row],[Price_Level]]&amp;Table_wabobpsvr_AzureCalc_AzureCalcRateCard[[#This Row],[Region]]</f>
        <v>A8 HDInsightD9</v>
      </c>
      <c r="B9217" s="775">
        <v>9</v>
      </c>
      <c r="C9217" s="775" t="s">
        <v>87</v>
      </c>
      <c r="D9217" s="775" t="s">
        <v>176</v>
      </c>
      <c r="E9217" s="775">
        <v>1.5680000000000001</v>
      </c>
      <c r="F9217" s="775" t="s">
        <v>3814</v>
      </c>
      <c r="G9217" s="775" t="s">
        <v>3831</v>
      </c>
      <c r="H9217" s="775" t="s">
        <v>3832</v>
      </c>
      <c r="I9217" s="775" t="s">
        <v>6746</v>
      </c>
    </row>
    <row r="9218" spans="1:9">
      <c r="A9218" s="775" t="str">
        <f>Table_wabobpsvr_AzureCalc_AzureCalcRateCard[[#This Row],[ServiceName]]&amp;Table_wabobpsvr_AzureCalc_AzureCalcRateCard[[#This Row],[Price_Level]]&amp;Table_wabobpsvr_AzureCalc_AzureCalcRateCard[[#This Row],[Region]]</f>
        <v>Monthly FeeB14</v>
      </c>
      <c r="B9218" s="775">
        <v>14</v>
      </c>
      <c r="C9218" s="775" t="s">
        <v>4235</v>
      </c>
      <c r="D9218" s="775" t="s">
        <v>175</v>
      </c>
      <c r="E9218" s="775">
        <v>999999</v>
      </c>
      <c r="F9218" s="775" t="s">
        <v>3385</v>
      </c>
      <c r="G9218" s="775" t="s">
        <v>4235</v>
      </c>
      <c r="H9218" s="775" t="s">
        <v>4235</v>
      </c>
      <c r="I9218" s="775" t="s">
        <v>4235</v>
      </c>
    </row>
    <row r="9219" spans="1:9">
      <c r="A9219" s="775" t="str">
        <f>Table_wabobpsvr_AzureCalc_AzureCalcRateCard[[#This Row],[ServiceName]]&amp;Table_wabobpsvr_AzureCalc_AzureCalcRateCard[[#This Row],[Price_Level]]&amp;Table_wabobpsvr_AzureCalc_AzureCalcRateCard[[#This Row],[Region]]</f>
        <v>Monthly FeeC14</v>
      </c>
      <c r="B9219" s="775">
        <v>14</v>
      </c>
      <c r="C9219" s="775" t="s">
        <v>4235</v>
      </c>
      <c r="D9219" s="775" t="s">
        <v>177</v>
      </c>
      <c r="E9219" s="775">
        <v>999999</v>
      </c>
      <c r="F9219" s="775" t="s">
        <v>3385</v>
      </c>
      <c r="G9219" s="775" t="s">
        <v>4235</v>
      </c>
      <c r="H9219" s="775" t="s">
        <v>4235</v>
      </c>
      <c r="I9219" s="775" t="s">
        <v>4235</v>
      </c>
    </row>
    <row r="9220" spans="1:9">
      <c r="A9220" s="775" t="str">
        <f>Table_wabobpsvr_AzureCalc_AzureCalcRateCard[[#This Row],[ServiceName]]&amp;Table_wabobpsvr_AzureCalc_AzureCalcRateCard[[#This Row],[Price_Level]]&amp;Table_wabobpsvr_AzureCalc_AzureCalcRateCard[[#This Row],[Region]]</f>
        <v>A6 VM (Non-Windows)A10</v>
      </c>
      <c r="B9220" s="775">
        <v>10</v>
      </c>
      <c r="C9220" s="775" t="s">
        <v>680</v>
      </c>
      <c r="D9220" s="775" t="s">
        <v>174</v>
      </c>
      <c r="E9220" s="775">
        <v>0.42924000000000001</v>
      </c>
      <c r="F9220" s="775" t="s">
        <v>692</v>
      </c>
      <c r="G9220" s="775" t="s">
        <v>2022</v>
      </c>
      <c r="H9220" s="775" t="s">
        <v>2023</v>
      </c>
      <c r="I9220" s="775" t="s">
        <v>6457</v>
      </c>
    </row>
    <row r="9221" spans="1:9">
      <c r="A9221" s="775" t="str">
        <f>Table_wabobpsvr_AzureCalc_AzureCalcRateCard[[#This Row],[ServiceName]]&amp;Table_wabobpsvr_AzureCalc_AzureCalcRateCard[[#This Row],[Price_Level]]&amp;Table_wabobpsvr_AzureCalc_AzureCalcRateCard[[#This Row],[Region]]</f>
        <v>A6 VM (Non-Windows)B10</v>
      </c>
      <c r="B9221" s="775">
        <v>10</v>
      </c>
      <c r="C9221" s="775" t="s">
        <v>680</v>
      </c>
      <c r="D9221" s="775" t="s">
        <v>175</v>
      </c>
      <c r="E9221" s="775">
        <v>0.41160000000000002</v>
      </c>
      <c r="F9221" s="775" t="s">
        <v>692</v>
      </c>
      <c r="G9221" s="775" t="s">
        <v>2022</v>
      </c>
      <c r="H9221" s="775" t="s">
        <v>2023</v>
      </c>
      <c r="I9221" s="775" t="s">
        <v>6457</v>
      </c>
    </row>
    <row r="9222" spans="1:9">
      <c r="A9222" s="775" t="str">
        <f>Table_wabobpsvr_AzureCalc_AzureCalcRateCard[[#This Row],[ServiceName]]&amp;Table_wabobpsvr_AzureCalc_AzureCalcRateCard[[#This Row],[Price_Level]]&amp;Table_wabobpsvr_AzureCalc_AzureCalcRateCard[[#This Row],[Region]]</f>
        <v>A6 VM (Non-Windows)C10</v>
      </c>
      <c r="B9222" s="775">
        <v>10</v>
      </c>
      <c r="C9222" s="775" t="s">
        <v>680</v>
      </c>
      <c r="D9222" s="775" t="s">
        <v>177</v>
      </c>
      <c r="E9222" s="775">
        <v>0.39395999999999998</v>
      </c>
      <c r="F9222" s="775" t="s">
        <v>692</v>
      </c>
      <c r="G9222" s="775" t="s">
        <v>2022</v>
      </c>
      <c r="H9222" s="775" t="s">
        <v>2023</v>
      </c>
      <c r="I9222" s="775" t="s">
        <v>6457</v>
      </c>
    </row>
    <row r="9223" spans="1:9">
      <c r="A9223" s="775" t="str">
        <f>Table_wabobpsvr_AzureCalc_AzureCalcRateCard[[#This Row],[ServiceName]]&amp;Table_wabobpsvr_AzureCalc_AzureCalcRateCard[[#This Row],[Price_Level]]&amp;Table_wabobpsvr_AzureCalc_AzureCalcRateCard[[#This Row],[Region]]</f>
        <v>A6 VM (Non-Windows)D10</v>
      </c>
      <c r="B9223" s="775">
        <v>10</v>
      </c>
      <c r="C9223" s="775" t="s">
        <v>680</v>
      </c>
      <c r="D9223" s="775" t="s">
        <v>176</v>
      </c>
      <c r="E9223" s="775">
        <v>0.37631999999999999</v>
      </c>
      <c r="F9223" s="775" t="s">
        <v>692</v>
      </c>
      <c r="G9223" s="775" t="s">
        <v>2022</v>
      </c>
      <c r="H9223" s="775" t="s">
        <v>2023</v>
      </c>
      <c r="I9223" s="775" t="s">
        <v>6457</v>
      </c>
    </row>
    <row r="9224" spans="1:9">
      <c r="A9224" s="775" t="str">
        <f>Table_wabobpsvr_AzureCalc_AzureCalcRateCard[[#This Row],[ServiceName]]&amp;Table_wabobpsvr_AzureCalc_AzureCalcRateCard[[#This Row],[Price_Level]]&amp;Table_wabobpsvr_AzureCalc_AzureCalcRateCard[[#This Row],[Region]]</f>
        <v>A6 VM (Non-Windows)MOSP11</v>
      </c>
      <c r="B9224" s="775">
        <v>11</v>
      </c>
      <c r="C9224" s="775" t="s">
        <v>680</v>
      </c>
      <c r="D9224" s="775" t="s">
        <v>606</v>
      </c>
      <c r="E9224" s="775">
        <v>0.56200000000000006</v>
      </c>
      <c r="F9224" s="775" t="s">
        <v>692</v>
      </c>
      <c r="G9224" s="775" t="s">
        <v>4235</v>
      </c>
      <c r="H9224" s="775" t="s">
        <v>4235</v>
      </c>
      <c r="I9224" s="775" t="s">
        <v>6748</v>
      </c>
    </row>
    <row r="9225" spans="1:9">
      <c r="A9225" s="775" t="str">
        <f>Table_wabobpsvr_AzureCalc_AzureCalcRateCard[[#This Row],[ServiceName]]&amp;Table_wabobpsvr_AzureCalc_AzureCalcRateCard[[#This Row],[Price_Level]]&amp;Table_wabobpsvr_AzureCalc_AzureCalcRateCard[[#This Row],[Region]]</f>
        <v>A6 VM (Non-Windows)A11</v>
      </c>
      <c r="B9225" s="775">
        <v>11</v>
      </c>
      <c r="C9225" s="775" t="s">
        <v>680</v>
      </c>
      <c r="D9225" s="775" t="s">
        <v>174</v>
      </c>
      <c r="E9225" s="775">
        <v>0.41026000000000001</v>
      </c>
      <c r="F9225" s="775" t="s">
        <v>692</v>
      </c>
      <c r="G9225" s="775" t="s">
        <v>2024</v>
      </c>
      <c r="H9225" s="775" t="s">
        <v>2025</v>
      </c>
      <c r="I9225" s="775" t="s">
        <v>6748</v>
      </c>
    </row>
    <row r="9226" spans="1:9">
      <c r="A9226" s="775" t="str">
        <f>Table_wabobpsvr_AzureCalc_AzureCalcRateCard[[#This Row],[ServiceName]]&amp;Table_wabobpsvr_AzureCalc_AzureCalcRateCard[[#This Row],[Price_Level]]&amp;Table_wabobpsvr_AzureCalc_AzureCalcRateCard[[#This Row],[Region]]</f>
        <v>A6 VM (Non-Windows)B11</v>
      </c>
      <c r="B9226" s="775">
        <v>11</v>
      </c>
      <c r="C9226" s="775" t="s">
        <v>680</v>
      </c>
      <c r="D9226" s="775" t="s">
        <v>175</v>
      </c>
      <c r="E9226" s="775">
        <v>0.39340000000000003</v>
      </c>
      <c r="F9226" s="775" t="s">
        <v>692</v>
      </c>
      <c r="G9226" s="775" t="s">
        <v>2024</v>
      </c>
      <c r="H9226" s="775" t="s">
        <v>2025</v>
      </c>
      <c r="I9226" s="775" t="s">
        <v>6748</v>
      </c>
    </row>
    <row r="9227" spans="1:9">
      <c r="A9227" s="775" t="str">
        <f>Table_wabobpsvr_AzureCalc_AzureCalcRateCard[[#This Row],[ServiceName]]&amp;Table_wabobpsvr_AzureCalc_AzureCalcRateCard[[#This Row],[Price_Level]]&amp;Table_wabobpsvr_AzureCalc_AzureCalcRateCard[[#This Row],[Region]]</f>
        <v>A6 VM (Non-Windows)C11</v>
      </c>
      <c r="B9227" s="775">
        <v>11</v>
      </c>
      <c r="C9227" s="775" t="s">
        <v>680</v>
      </c>
      <c r="D9227" s="775" t="s">
        <v>177</v>
      </c>
      <c r="E9227" s="775">
        <v>0.37653999999999999</v>
      </c>
      <c r="F9227" s="775" t="s">
        <v>692</v>
      </c>
      <c r="G9227" s="775" t="s">
        <v>2024</v>
      </c>
      <c r="H9227" s="775" t="s">
        <v>2025</v>
      </c>
      <c r="I9227" s="775" t="s">
        <v>6748</v>
      </c>
    </row>
    <row r="9228" spans="1:9">
      <c r="A9228" s="775" t="str">
        <f>Table_wabobpsvr_AzureCalc_AzureCalcRateCard[[#This Row],[ServiceName]]&amp;Table_wabobpsvr_AzureCalc_AzureCalcRateCard[[#This Row],[Price_Level]]&amp;Table_wabobpsvr_AzureCalc_AzureCalcRateCard[[#This Row],[Region]]</f>
        <v>A6 VM (Non-Windows)D11</v>
      </c>
      <c r="B9228" s="775">
        <v>11</v>
      </c>
      <c r="C9228" s="775" t="s">
        <v>680</v>
      </c>
      <c r="D9228" s="775" t="s">
        <v>176</v>
      </c>
      <c r="E9228" s="775">
        <v>0.35968</v>
      </c>
      <c r="F9228" s="775" t="s">
        <v>692</v>
      </c>
      <c r="G9228" s="775" t="s">
        <v>2024</v>
      </c>
      <c r="H9228" s="775" t="s">
        <v>2025</v>
      </c>
      <c r="I9228" s="775" t="s">
        <v>6748</v>
      </c>
    </row>
    <row r="9229" spans="1:9">
      <c r="A9229" s="775" t="str">
        <f>Table_wabobpsvr_AzureCalc_AzureCalcRateCard[[#This Row],[ServiceName]]&amp;Table_wabobpsvr_AzureCalc_AzureCalcRateCard[[#This Row],[Price_Level]]&amp;Table_wabobpsvr_AzureCalc_AzureCalcRateCard[[#This Row],[Region]]</f>
        <v>A6 VM (Non-Windows)MOSP12</v>
      </c>
      <c r="B9229" s="775">
        <v>12</v>
      </c>
      <c r="C9229" s="775" t="s">
        <v>680</v>
      </c>
      <c r="D9229" s="775" t="s">
        <v>606</v>
      </c>
      <c r="E9229" s="775">
        <v>0.51600000000000001</v>
      </c>
      <c r="F9229" s="775" t="s">
        <v>692</v>
      </c>
      <c r="G9229" s="775" t="s">
        <v>4235</v>
      </c>
      <c r="H9229" s="775" t="s">
        <v>4235</v>
      </c>
      <c r="I9229" s="775" t="s">
        <v>6749</v>
      </c>
    </row>
    <row r="9230" spans="1:9">
      <c r="A9230" s="775" t="str">
        <f>Table_wabobpsvr_AzureCalc_AzureCalcRateCard[[#This Row],[ServiceName]]&amp;Table_wabobpsvr_AzureCalc_AzureCalcRateCard[[#This Row],[Price_Level]]&amp;Table_wabobpsvr_AzureCalc_AzureCalcRateCard[[#This Row],[Region]]</f>
        <v>A6 VM (Non-Windows)A12</v>
      </c>
      <c r="B9230" s="775">
        <v>12</v>
      </c>
      <c r="C9230" s="775" t="s">
        <v>680</v>
      </c>
      <c r="D9230" s="775" t="s">
        <v>174</v>
      </c>
      <c r="E9230" s="775">
        <v>0.37668000000000001</v>
      </c>
      <c r="F9230" s="775" t="s">
        <v>692</v>
      </c>
      <c r="G9230" s="775" t="s">
        <v>2026</v>
      </c>
      <c r="H9230" s="775" t="s">
        <v>2027</v>
      </c>
      <c r="I9230" s="775" t="s">
        <v>6749</v>
      </c>
    </row>
    <row r="9231" spans="1:9">
      <c r="A9231" s="775" t="str">
        <f>Table_wabobpsvr_AzureCalc_AzureCalcRateCard[[#This Row],[ServiceName]]&amp;Table_wabobpsvr_AzureCalc_AzureCalcRateCard[[#This Row],[Price_Level]]&amp;Table_wabobpsvr_AzureCalc_AzureCalcRateCard[[#This Row],[Region]]</f>
        <v>A6 VM (Non-Windows)B12</v>
      </c>
      <c r="B9231" s="775">
        <v>12</v>
      </c>
      <c r="C9231" s="775" t="s">
        <v>680</v>
      </c>
      <c r="D9231" s="775" t="s">
        <v>175</v>
      </c>
      <c r="E9231" s="775">
        <v>0.36120000000000002</v>
      </c>
      <c r="F9231" s="775" t="s">
        <v>692</v>
      </c>
      <c r="G9231" s="775" t="s">
        <v>2026</v>
      </c>
      <c r="H9231" s="775" t="s">
        <v>2027</v>
      </c>
      <c r="I9231" s="775" t="s">
        <v>6749</v>
      </c>
    </row>
    <row r="9232" spans="1:9">
      <c r="A9232" s="775" t="str">
        <f>Table_wabobpsvr_AzureCalc_AzureCalcRateCard[[#This Row],[ServiceName]]&amp;Table_wabobpsvr_AzureCalc_AzureCalcRateCard[[#This Row],[Price_Level]]&amp;Table_wabobpsvr_AzureCalc_AzureCalcRateCard[[#This Row],[Region]]</f>
        <v>A6 VM (Non-Windows)C12</v>
      </c>
      <c r="B9232" s="775">
        <v>12</v>
      </c>
      <c r="C9232" s="775" t="s">
        <v>680</v>
      </c>
      <c r="D9232" s="775" t="s">
        <v>177</v>
      </c>
      <c r="E9232" s="775">
        <v>0.34572000000000003</v>
      </c>
      <c r="F9232" s="775" t="s">
        <v>692</v>
      </c>
      <c r="G9232" s="775" t="s">
        <v>2026</v>
      </c>
      <c r="H9232" s="775" t="s">
        <v>2027</v>
      </c>
      <c r="I9232" s="775" t="s">
        <v>6749</v>
      </c>
    </row>
    <row r="9233" spans="1:9">
      <c r="A9233" s="775" t="str">
        <f>Table_wabobpsvr_AzureCalc_AzureCalcRateCard[[#This Row],[ServiceName]]&amp;Table_wabobpsvr_AzureCalc_AzureCalcRateCard[[#This Row],[Price_Level]]&amp;Table_wabobpsvr_AzureCalc_AzureCalcRateCard[[#This Row],[Region]]</f>
        <v>A6 VM (Non-Windows)D12</v>
      </c>
      <c r="B9233" s="775">
        <v>12</v>
      </c>
      <c r="C9233" s="775" t="s">
        <v>680</v>
      </c>
      <c r="D9233" s="775" t="s">
        <v>176</v>
      </c>
      <c r="E9233" s="775">
        <v>0.33023999999999998</v>
      </c>
      <c r="F9233" s="775" t="s">
        <v>692</v>
      </c>
      <c r="G9233" s="775" t="s">
        <v>2026</v>
      </c>
      <c r="H9233" s="775" t="s">
        <v>2027</v>
      </c>
      <c r="I9233" s="775" t="s">
        <v>6749</v>
      </c>
    </row>
    <row r="9234" spans="1:9">
      <c r="A9234" s="775" t="str">
        <f>Table_wabobpsvr_AzureCalc_AzureCalcRateCard[[#This Row],[ServiceName]]&amp;Table_wabobpsvr_AzureCalc_AzureCalcRateCard[[#This Row],[Price_Level]]&amp;Table_wabobpsvr_AzureCalc_AzureCalcRateCard[[#This Row],[Region]]</f>
        <v>A6 VM (Non-Windows)MOSP13</v>
      </c>
      <c r="B9234" s="775">
        <v>13</v>
      </c>
      <c r="C9234" s="775" t="s">
        <v>680</v>
      </c>
      <c r="D9234" s="775" t="s">
        <v>606</v>
      </c>
      <c r="E9234" s="775">
        <v>0.58199999999999996</v>
      </c>
      <c r="F9234" s="775" t="s">
        <v>692</v>
      </c>
      <c r="G9234" s="775" t="s">
        <v>4235</v>
      </c>
      <c r="H9234" s="775" t="s">
        <v>4235</v>
      </c>
      <c r="I9234" s="775" t="s">
        <v>6750</v>
      </c>
    </row>
    <row r="9235" spans="1:9">
      <c r="A9235" s="775" t="str">
        <f>Table_wabobpsvr_AzureCalc_AzureCalcRateCard[[#This Row],[ServiceName]]&amp;Table_wabobpsvr_AzureCalc_AzureCalcRateCard[[#This Row],[Price_Level]]&amp;Table_wabobpsvr_AzureCalc_AzureCalcRateCard[[#This Row],[Region]]</f>
        <v>A6 VM (Non-Windows)A13</v>
      </c>
      <c r="B9235" s="775">
        <v>13</v>
      </c>
      <c r="C9235" s="775" t="s">
        <v>680</v>
      </c>
      <c r="D9235" s="775" t="s">
        <v>174</v>
      </c>
      <c r="E9235" s="775">
        <v>0.42486000000000002</v>
      </c>
      <c r="F9235" s="775" t="s">
        <v>692</v>
      </c>
      <c r="G9235" s="775" t="s">
        <v>2028</v>
      </c>
      <c r="H9235" s="775" t="s">
        <v>2029</v>
      </c>
      <c r="I9235" s="775" t="s">
        <v>6750</v>
      </c>
    </row>
    <row r="9236" spans="1:9">
      <c r="A9236" s="775" t="str">
        <f>Table_wabobpsvr_AzureCalc_AzureCalcRateCard[[#This Row],[ServiceName]]&amp;Table_wabobpsvr_AzureCalc_AzureCalcRateCard[[#This Row],[Price_Level]]&amp;Table_wabobpsvr_AzureCalc_AzureCalcRateCard[[#This Row],[Region]]</f>
        <v>A6 VM (Non-Windows)B13</v>
      </c>
      <c r="B9236" s="775">
        <v>13</v>
      </c>
      <c r="C9236" s="775" t="s">
        <v>680</v>
      </c>
      <c r="D9236" s="775" t="s">
        <v>175</v>
      </c>
      <c r="E9236" s="775">
        <v>0.40739999999999998</v>
      </c>
      <c r="F9236" s="775" t="s">
        <v>692</v>
      </c>
      <c r="G9236" s="775" t="s">
        <v>2028</v>
      </c>
      <c r="H9236" s="775" t="s">
        <v>2029</v>
      </c>
      <c r="I9236" s="775" t="s">
        <v>6750</v>
      </c>
    </row>
    <row r="9237" spans="1:9">
      <c r="A9237" s="775" t="str">
        <f>Table_wabobpsvr_AzureCalc_AzureCalcRateCard[[#This Row],[ServiceName]]&amp;Table_wabobpsvr_AzureCalc_AzureCalcRateCard[[#This Row],[Price_Level]]&amp;Table_wabobpsvr_AzureCalc_AzureCalcRateCard[[#This Row],[Region]]</f>
        <v>A6 VM (Non-Windows)C13</v>
      </c>
      <c r="B9237" s="775">
        <v>13</v>
      </c>
      <c r="C9237" s="775" t="s">
        <v>680</v>
      </c>
      <c r="D9237" s="775" t="s">
        <v>177</v>
      </c>
      <c r="E9237" s="775">
        <v>0.38994000000000001</v>
      </c>
      <c r="F9237" s="775" t="s">
        <v>692</v>
      </c>
      <c r="G9237" s="775" t="s">
        <v>2028</v>
      </c>
      <c r="H9237" s="775" t="s">
        <v>2029</v>
      </c>
      <c r="I9237" s="775" t="s">
        <v>6750</v>
      </c>
    </row>
    <row r="9238" spans="1:9">
      <c r="A9238" s="775" t="str">
        <f>Table_wabobpsvr_AzureCalc_AzureCalcRateCard[[#This Row],[ServiceName]]&amp;Table_wabobpsvr_AzureCalc_AzureCalcRateCard[[#This Row],[Price_Level]]&amp;Table_wabobpsvr_AzureCalc_AzureCalcRateCard[[#This Row],[Region]]</f>
        <v>A6 VM (Non-Windows)D13</v>
      </c>
      <c r="B9238" s="775">
        <v>13</v>
      </c>
      <c r="C9238" s="775" t="s">
        <v>680</v>
      </c>
      <c r="D9238" s="775" t="s">
        <v>176</v>
      </c>
      <c r="E9238" s="775">
        <v>0.37247999999999998</v>
      </c>
      <c r="F9238" s="775" t="s">
        <v>692</v>
      </c>
      <c r="G9238" s="775" t="s">
        <v>2028</v>
      </c>
      <c r="H9238" s="775" t="s">
        <v>2029</v>
      </c>
      <c r="I9238" s="775" t="s">
        <v>6750</v>
      </c>
    </row>
    <row r="9239" spans="1:9">
      <c r="A9239" s="775" t="str">
        <f>Table_wabobpsvr_AzureCalc_AzureCalcRateCard[[#This Row],[ServiceName]]&amp;Table_wabobpsvr_AzureCalc_AzureCalcRateCard[[#This Row],[Price_Level]]&amp;Table_wabobpsvr_AzureCalc_AzureCalcRateCard[[#This Row],[Region]]</f>
        <v>A6 VM (Windows)MOSP6</v>
      </c>
      <c r="B9239" s="775">
        <v>6</v>
      </c>
      <c r="C9239" s="775" t="s">
        <v>680</v>
      </c>
      <c r="D9239" s="775" t="s">
        <v>606</v>
      </c>
      <c r="E9239" s="775">
        <v>0.66</v>
      </c>
      <c r="F9239" s="775" t="s">
        <v>693</v>
      </c>
      <c r="G9239" s="775" t="s">
        <v>4235</v>
      </c>
      <c r="H9239" s="775" t="s">
        <v>4235</v>
      </c>
      <c r="I9239" s="775" t="s">
        <v>6751</v>
      </c>
    </row>
    <row r="9240" spans="1:9">
      <c r="A9240" s="775" t="str">
        <f>Table_wabobpsvr_AzureCalc_AzureCalcRateCard[[#This Row],[ServiceName]]&amp;Table_wabobpsvr_AzureCalc_AzureCalcRateCard[[#This Row],[Price_Level]]&amp;Table_wabobpsvr_AzureCalc_AzureCalcRateCard[[#This Row],[Region]]</f>
        <v>A6 VM (Windows)A6</v>
      </c>
      <c r="B9240" s="775">
        <v>6</v>
      </c>
      <c r="C9240" s="775" t="s">
        <v>680</v>
      </c>
      <c r="D9240" s="775" t="s">
        <v>174</v>
      </c>
      <c r="E9240" s="775">
        <v>0.48180000000000001</v>
      </c>
      <c r="F9240" s="775" t="s">
        <v>693</v>
      </c>
      <c r="G9240" s="775" t="s">
        <v>2030</v>
      </c>
      <c r="H9240" s="775" t="s">
        <v>2031</v>
      </c>
      <c r="I9240" s="775" t="s">
        <v>6751</v>
      </c>
    </row>
    <row r="9241" spans="1:9">
      <c r="A9241" s="775" t="str">
        <f>Table_wabobpsvr_AzureCalc_AzureCalcRateCard[[#This Row],[ServiceName]]&amp;Table_wabobpsvr_AzureCalc_AzureCalcRateCard[[#This Row],[Price_Level]]&amp;Table_wabobpsvr_AzureCalc_AzureCalcRateCard[[#This Row],[Region]]</f>
        <v>A6 VM (Windows)B6</v>
      </c>
      <c r="B9241" s="775">
        <v>6</v>
      </c>
      <c r="C9241" s="775" t="s">
        <v>680</v>
      </c>
      <c r="D9241" s="775" t="s">
        <v>175</v>
      </c>
      <c r="E9241" s="775">
        <v>0.46200000000000002</v>
      </c>
      <c r="F9241" s="775" t="s">
        <v>693</v>
      </c>
      <c r="G9241" s="775" t="s">
        <v>2030</v>
      </c>
      <c r="H9241" s="775" t="s">
        <v>2031</v>
      </c>
      <c r="I9241" s="775" t="s">
        <v>6751</v>
      </c>
    </row>
    <row r="9242" spans="1:9">
      <c r="A9242" s="775" t="str">
        <f>Table_wabobpsvr_AzureCalc_AzureCalcRateCard[[#This Row],[ServiceName]]&amp;Table_wabobpsvr_AzureCalc_AzureCalcRateCard[[#This Row],[Price_Level]]&amp;Table_wabobpsvr_AzureCalc_AzureCalcRateCard[[#This Row],[Region]]</f>
        <v>A6 VM (Windows)C6</v>
      </c>
      <c r="B9242" s="775">
        <v>6</v>
      </c>
      <c r="C9242" s="775" t="s">
        <v>680</v>
      </c>
      <c r="D9242" s="775" t="s">
        <v>177</v>
      </c>
      <c r="E9242" s="775">
        <v>0.44219999999999998</v>
      </c>
      <c r="F9242" s="775" t="s">
        <v>693</v>
      </c>
      <c r="G9242" s="775" t="s">
        <v>2030</v>
      </c>
      <c r="H9242" s="775" t="s">
        <v>2031</v>
      </c>
      <c r="I9242" s="775" t="s">
        <v>6751</v>
      </c>
    </row>
    <row r="9243" spans="1:9">
      <c r="A9243" s="775" t="str">
        <f>Table_wabobpsvr_AzureCalc_AzureCalcRateCard[[#This Row],[ServiceName]]&amp;Table_wabobpsvr_AzureCalc_AzureCalcRateCard[[#This Row],[Price_Level]]&amp;Table_wabobpsvr_AzureCalc_AzureCalcRateCard[[#This Row],[Region]]</f>
        <v>A6 VM (Windows)D6</v>
      </c>
      <c r="B9243" s="775">
        <v>6</v>
      </c>
      <c r="C9243" s="775" t="s">
        <v>680</v>
      </c>
      <c r="D9243" s="775" t="s">
        <v>176</v>
      </c>
      <c r="E9243" s="775">
        <v>0.4224</v>
      </c>
      <c r="F9243" s="775" t="s">
        <v>693</v>
      </c>
      <c r="G9243" s="775" t="s">
        <v>2030</v>
      </c>
      <c r="H9243" s="775" t="s">
        <v>2031</v>
      </c>
      <c r="I9243" s="775" t="s">
        <v>6751</v>
      </c>
    </row>
    <row r="9244" spans="1:9">
      <c r="A9244" s="775" t="str">
        <f>Table_wabobpsvr_AzureCalc_AzureCalcRateCard[[#This Row],[ServiceName]]&amp;Table_wabobpsvr_AzureCalc_AzureCalcRateCard[[#This Row],[Price_Level]]&amp;Table_wabobpsvr_AzureCalc_AzureCalcRateCard[[#This Row],[Region]]</f>
        <v>A6 VM (Windows)MOSP4</v>
      </c>
      <c r="B9244" s="775">
        <v>4</v>
      </c>
      <c r="C9244" s="775" t="s">
        <v>680</v>
      </c>
      <c r="D9244" s="775" t="s">
        <v>606</v>
      </c>
      <c r="E9244" s="775">
        <v>0.66</v>
      </c>
      <c r="F9244" s="775" t="s">
        <v>693</v>
      </c>
      <c r="G9244" s="775" t="s">
        <v>4235</v>
      </c>
      <c r="H9244" s="775" t="s">
        <v>4235</v>
      </c>
      <c r="I9244" s="775" t="s">
        <v>6752</v>
      </c>
    </row>
    <row r="9245" spans="1:9">
      <c r="A9245" s="775" t="str">
        <f>Table_wabobpsvr_AzureCalc_AzureCalcRateCard[[#This Row],[ServiceName]]&amp;Table_wabobpsvr_AzureCalc_AzureCalcRateCard[[#This Row],[Price_Level]]&amp;Table_wabobpsvr_AzureCalc_AzureCalcRateCard[[#This Row],[Region]]</f>
        <v>A6 VM (Windows)A4</v>
      </c>
      <c r="B9245" s="775">
        <v>4</v>
      </c>
      <c r="C9245" s="775" t="s">
        <v>680</v>
      </c>
      <c r="D9245" s="775" t="s">
        <v>174</v>
      </c>
      <c r="E9245" s="775">
        <v>0.48180000000000001</v>
      </c>
      <c r="F9245" s="775" t="s">
        <v>693</v>
      </c>
      <c r="G9245" s="775" t="s">
        <v>2032</v>
      </c>
      <c r="H9245" s="775" t="s">
        <v>2033</v>
      </c>
      <c r="I9245" s="775" t="s">
        <v>6752</v>
      </c>
    </row>
    <row r="9246" spans="1:9">
      <c r="A9246" s="775" t="str">
        <f>Table_wabobpsvr_AzureCalc_AzureCalcRateCard[[#This Row],[ServiceName]]&amp;Table_wabobpsvr_AzureCalc_AzureCalcRateCard[[#This Row],[Price_Level]]&amp;Table_wabobpsvr_AzureCalc_AzureCalcRateCard[[#This Row],[Region]]</f>
        <v>A6 VM (Windows)B4</v>
      </c>
      <c r="B9246" s="775">
        <v>4</v>
      </c>
      <c r="C9246" s="775" t="s">
        <v>680</v>
      </c>
      <c r="D9246" s="775" t="s">
        <v>175</v>
      </c>
      <c r="E9246" s="775">
        <v>0.46200000000000002</v>
      </c>
      <c r="F9246" s="775" t="s">
        <v>693</v>
      </c>
      <c r="G9246" s="775" t="s">
        <v>2032</v>
      </c>
      <c r="H9246" s="775" t="s">
        <v>2033</v>
      </c>
      <c r="I9246" s="775" t="s">
        <v>6752</v>
      </c>
    </row>
    <row r="9247" spans="1:9">
      <c r="A9247" s="775" t="str">
        <f>Table_wabobpsvr_AzureCalc_AzureCalcRateCard[[#This Row],[ServiceName]]&amp;Table_wabobpsvr_AzureCalc_AzureCalcRateCard[[#This Row],[Price_Level]]&amp;Table_wabobpsvr_AzureCalc_AzureCalcRateCard[[#This Row],[Region]]</f>
        <v>A6 VM (Windows)C4</v>
      </c>
      <c r="B9247" s="775">
        <v>4</v>
      </c>
      <c r="C9247" s="775" t="s">
        <v>680</v>
      </c>
      <c r="D9247" s="775" t="s">
        <v>177</v>
      </c>
      <c r="E9247" s="775">
        <v>0.44219999999999998</v>
      </c>
      <c r="F9247" s="775" t="s">
        <v>693</v>
      </c>
      <c r="G9247" s="775" t="s">
        <v>2032</v>
      </c>
      <c r="H9247" s="775" t="s">
        <v>2033</v>
      </c>
      <c r="I9247" s="775" t="s">
        <v>6752</v>
      </c>
    </row>
    <row r="9248" spans="1:9">
      <c r="A9248" s="775" t="str">
        <f>Table_wabobpsvr_AzureCalc_AzureCalcRateCard[[#This Row],[ServiceName]]&amp;Table_wabobpsvr_AzureCalc_AzureCalcRateCard[[#This Row],[Price_Level]]&amp;Table_wabobpsvr_AzureCalc_AzureCalcRateCard[[#This Row],[Region]]</f>
        <v>A6 VM (Windows)D4</v>
      </c>
      <c r="B9248" s="775">
        <v>4</v>
      </c>
      <c r="C9248" s="775" t="s">
        <v>680</v>
      </c>
      <c r="D9248" s="775" t="s">
        <v>176</v>
      </c>
      <c r="E9248" s="775">
        <v>0.4224</v>
      </c>
      <c r="F9248" s="775" t="s">
        <v>693</v>
      </c>
      <c r="G9248" s="775" t="s">
        <v>2032</v>
      </c>
      <c r="H9248" s="775" t="s">
        <v>2033</v>
      </c>
      <c r="I9248" s="775" t="s">
        <v>6752</v>
      </c>
    </row>
    <row r="9249" spans="1:9">
      <c r="A9249" s="1039" t="str">
        <f>Table_wabobpsvr_AzureCalc_AzureCalcRateCard[[#This Row],[ServiceName]]&amp;Table_wabobpsvr_AzureCalc_AzureCalcRateCard[[#This Row],[Price_Level]]&amp;Table_wabobpsvr_AzureCalc_AzureCalcRateCard[[#This Row],[Region]]</f>
        <v>A6 VM (Windows)MOSP5</v>
      </c>
      <c r="B9249" s="1039">
        <v>5</v>
      </c>
      <c r="C9249" s="1039" t="s">
        <v>680</v>
      </c>
      <c r="D9249" s="1039" t="s">
        <v>606</v>
      </c>
      <c r="E9249" s="1039">
        <v>0.66</v>
      </c>
      <c r="F9249" s="1039" t="s">
        <v>693</v>
      </c>
      <c r="G9249" s="775" t="s">
        <v>4235</v>
      </c>
      <c r="H9249" s="775" t="s">
        <v>4235</v>
      </c>
      <c r="I9249" s="775" t="s">
        <v>6753</v>
      </c>
    </row>
    <row r="9250" spans="1:9">
      <c r="A9250" s="1039" t="str">
        <f>Table_wabobpsvr_AzureCalc_AzureCalcRateCard[[#This Row],[ServiceName]]&amp;Table_wabobpsvr_AzureCalc_AzureCalcRateCard[[#This Row],[Price_Level]]&amp;Table_wabobpsvr_AzureCalc_AzureCalcRateCard[[#This Row],[Region]]</f>
        <v>A6 VM (Windows)A5</v>
      </c>
      <c r="B9250" s="1039">
        <v>5</v>
      </c>
      <c r="C9250" s="1039" t="s">
        <v>680</v>
      </c>
      <c r="D9250" s="1039" t="s">
        <v>174</v>
      </c>
      <c r="E9250" s="1039">
        <v>0.48180000000000001</v>
      </c>
      <c r="F9250" s="1039" t="s">
        <v>693</v>
      </c>
      <c r="G9250" s="775" t="s">
        <v>2034</v>
      </c>
      <c r="H9250" s="775" t="s">
        <v>2035</v>
      </c>
      <c r="I9250" s="775" t="s">
        <v>6753</v>
      </c>
    </row>
    <row r="9251" spans="1:9">
      <c r="A9251" s="775" t="str">
        <f>Table_wabobpsvr_AzureCalc_AzureCalcRateCard[[#This Row],[ServiceName]]&amp;Table_wabobpsvr_AzureCalc_AzureCalcRateCard[[#This Row],[Price_Level]]&amp;Table_wabobpsvr_AzureCalc_AzureCalcRateCard[[#This Row],[Region]]</f>
        <v>A6 VM (Windows)B5</v>
      </c>
      <c r="B9251" s="775">
        <v>5</v>
      </c>
      <c r="C9251" s="775" t="s">
        <v>680</v>
      </c>
      <c r="D9251" s="775" t="s">
        <v>175</v>
      </c>
      <c r="E9251" s="775">
        <v>0.46200000000000002</v>
      </c>
      <c r="F9251" s="775" t="s">
        <v>693</v>
      </c>
      <c r="G9251" s="775" t="s">
        <v>2034</v>
      </c>
      <c r="H9251" s="775" t="s">
        <v>2035</v>
      </c>
      <c r="I9251" s="775" t="s">
        <v>6753</v>
      </c>
    </row>
    <row r="9252" spans="1:9">
      <c r="A9252" s="1039" t="str">
        <f>Table_wabobpsvr_AzureCalc_AzureCalcRateCard[[#This Row],[ServiceName]]&amp;Table_wabobpsvr_AzureCalc_AzureCalcRateCard[[#This Row],[Price_Level]]&amp;Table_wabobpsvr_AzureCalc_AzureCalcRateCard[[#This Row],[Region]]</f>
        <v>A6 VM (Windows)C5</v>
      </c>
      <c r="B9252" s="1039">
        <v>5</v>
      </c>
      <c r="C9252" s="1039" t="s">
        <v>680</v>
      </c>
      <c r="D9252" s="1039" t="s">
        <v>177</v>
      </c>
      <c r="E9252" s="1039">
        <v>0.44219999999999998</v>
      </c>
      <c r="F9252" s="1039" t="s">
        <v>693</v>
      </c>
      <c r="G9252" s="775" t="s">
        <v>2034</v>
      </c>
      <c r="H9252" s="775" t="s">
        <v>2035</v>
      </c>
      <c r="I9252" s="775" t="s">
        <v>6753</v>
      </c>
    </row>
    <row r="9253" spans="1:9">
      <c r="A9253" s="775" t="str">
        <f>Table_wabobpsvr_AzureCalc_AzureCalcRateCard[[#This Row],[ServiceName]]&amp;Table_wabobpsvr_AzureCalc_AzureCalcRateCard[[#This Row],[Price_Level]]&amp;Table_wabobpsvr_AzureCalc_AzureCalcRateCard[[#This Row],[Region]]</f>
        <v>A6 VM (Windows)D5</v>
      </c>
      <c r="B9253" s="775">
        <v>5</v>
      </c>
      <c r="C9253" s="775" t="s">
        <v>680</v>
      </c>
      <c r="D9253" s="775" t="s">
        <v>176</v>
      </c>
      <c r="E9253" s="775">
        <v>0.4224</v>
      </c>
      <c r="F9253" s="775" t="s">
        <v>693</v>
      </c>
      <c r="G9253" s="775" t="s">
        <v>2034</v>
      </c>
      <c r="H9253" s="775" t="s">
        <v>2035</v>
      </c>
      <c r="I9253" s="775" t="s">
        <v>6753</v>
      </c>
    </row>
    <row r="9254" spans="1:9">
      <c r="A9254" s="1039" t="str">
        <f>Table_wabobpsvr_AzureCalc_AzureCalcRateCard[[#This Row],[ServiceName]]&amp;Table_wabobpsvr_AzureCalc_AzureCalcRateCard[[#This Row],[Price_Level]]&amp;Table_wabobpsvr_AzureCalc_AzureCalcRateCard[[#This Row],[Region]]</f>
        <v>A6 VM (Windows)MOSP1</v>
      </c>
      <c r="B9254" s="1039">
        <v>1</v>
      </c>
      <c r="C9254" s="1039" t="s">
        <v>680</v>
      </c>
      <c r="D9254" s="1039" t="s">
        <v>606</v>
      </c>
      <c r="E9254" s="1039">
        <v>0.6</v>
      </c>
      <c r="F9254" s="1039" t="s">
        <v>693</v>
      </c>
      <c r="G9254" s="775" t="s">
        <v>4235</v>
      </c>
      <c r="H9254" s="775" t="s">
        <v>4235</v>
      </c>
      <c r="I9254" s="775" t="s">
        <v>6754</v>
      </c>
    </row>
    <row r="9255" spans="1:9">
      <c r="A9255" s="1039" t="str">
        <f>Table_wabobpsvr_AzureCalc_AzureCalcRateCard[[#This Row],[ServiceName]]&amp;Table_wabobpsvr_AzureCalc_AzureCalcRateCard[[#This Row],[Price_Level]]&amp;Table_wabobpsvr_AzureCalc_AzureCalcRateCard[[#This Row],[Region]]</f>
        <v>A6 VM (Windows)A1</v>
      </c>
      <c r="B9255" s="1039">
        <v>1</v>
      </c>
      <c r="C9255" s="1039" t="s">
        <v>680</v>
      </c>
      <c r="D9255" s="1039" t="s">
        <v>174</v>
      </c>
      <c r="E9255" s="1039">
        <v>0.438</v>
      </c>
      <c r="F9255" s="1039" t="s">
        <v>693</v>
      </c>
      <c r="G9255" s="775" t="s">
        <v>2036</v>
      </c>
      <c r="H9255" s="775" t="s">
        <v>2037</v>
      </c>
      <c r="I9255" s="775" t="s">
        <v>6754</v>
      </c>
    </row>
    <row r="9256" spans="1:9">
      <c r="A9256" s="1039" t="str">
        <f>Table_wabobpsvr_AzureCalc_AzureCalcRateCard[[#This Row],[ServiceName]]&amp;Table_wabobpsvr_AzureCalc_AzureCalcRateCard[[#This Row],[Price_Level]]&amp;Table_wabobpsvr_AzureCalc_AzureCalcRateCard[[#This Row],[Region]]</f>
        <v>A6 VM (Windows)B1</v>
      </c>
      <c r="B9256" s="1039">
        <v>1</v>
      </c>
      <c r="C9256" s="1039" t="s">
        <v>680</v>
      </c>
      <c r="D9256" s="1039" t="s">
        <v>175</v>
      </c>
      <c r="E9256" s="1039">
        <v>0.42</v>
      </c>
      <c r="F9256" s="1039" t="s">
        <v>693</v>
      </c>
      <c r="G9256" s="775" t="s">
        <v>2036</v>
      </c>
      <c r="H9256" s="775" t="s">
        <v>2037</v>
      </c>
      <c r="I9256" s="775" t="s">
        <v>6754</v>
      </c>
    </row>
    <row r="9257" spans="1:9">
      <c r="A9257" s="775" t="str">
        <f>Table_wabobpsvr_AzureCalc_AzureCalcRateCard[[#This Row],[ServiceName]]&amp;Table_wabobpsvr_AzureCalc_AzureCalcRateCard[[#This Row],[Price_Level]]&amp;Table_wabobpsvr_AzureCalc_AzureCalcRateCard[[#This Row],[Region]]</f>
        <v>A6 VM (Windows)C1</v>
      </c>
      <c r="B9257" s="775">
        <v>1</v>
      </c>
      <c r="C9257" s="775" t="s">
        <v>680</v>
      </c>
      <c r="D9257" s="775" t="s">
        <v>177</v>
      </c>
      <c r="E9257" s="775">
        <v>0.40200000000000002</v>
      </c>
      <c r="F9257" s="775" t="s">
        <v>693</v>
      </c>
      <c r="G9257" s="775" t="s">
        <v>2036</v>
      </c>
      <c r="H9257" s="775" t="s">
        <v>2037</v>
      </c>
      <c r="I9257" s="775" t="s">
        <v>6754</v>
      </c>
    </row>
    <row r="9258" spans="1:9">
      <c r="A9258" s="775" t="str">
        <f>Table_wabobpsvr_AzureCalc_AzureCalcRateCard[[#This Row],[ServiceName]]&amp;Table_wabobpsvr_AzureCalc_AzureCalcRateCard[[#This Row],[Price_Level]]&amp;Table_wabobpsvr_AzureCalc_AzureCalcRateCard[[#This Row],[Region]]</f>
        <v>A6 VM (Windows)D1</v>
      </c>
      <c r="B9258" s="775">
        <v>1</v>
      </c>
      <c r="C9258" s="775" t="s">
        <v>680</v>
      </c>
      <c r="D9258" s="775" t="s">
        <v>176</v>
      </c>
      <c r="E9258" s="775">
        <v>0.38400000000000001</v>
      </c>
      <c r="F9258" s="775" t="s">
        <v>693</v>
      </c>
      <c r="G9258" s="775" t="s">
        <v>2036</v>
      </c>
      <c r="H9258" s="775" t="s">
        <v>2037</v>
      </c>
      <c r="I9258" s="775" t="s">
        <v>6754</v>
      </c>
    </row>
    <row r="9259" spans="1:9">
      <c r="A9259" s="775" t="str">
        <f>Table_wabobpsvr_AzureCalc_AzureCalcRateCard[[#This Row],[ServiceName]]&amp;Table_wabobpsvr_AzureCalc_AzureCalcRateCard[[#This Row],[Price_Level]]&amp;Table_wabobpsvr_AzureCalc_AzureCalcRateCard[[#This Row],[Region]]</f>
        <v>A6 VM (Windows)MOSP7</v>
      </c>
      <c r="B9259" s="775">
        <v>7</v>
      </c>
      <c r="C9259" s="775" t="s">
        <v>680</v>
      </c>
      <c r="D9259" s="775" t="s">
        <v>606</v>
      </c>
      <c r="E9259" s="775">
        <v>0.6</v>
      </c>
      <c r="F9259" s="775" t="s">
        <v>693</v>
      </c>
      <c r="G9259" s="775" t="s">
        <v>4235</v>
      </c>
      <c r="H9259" s="775" t="s">
        <v>4235</v>
      </c>
      <c r="I9259" s="775" t="s">
        <v>5192</v>
      </c>
    </row>
    <row r="9260" spans="1:9">
      <c r="A9260" s="775" t="str">
        <f>Table_wabobpsvr_AzureCalc_AzureCalcRateCard[[#This Row],[ServiceName]]&amp;Table_wabobpsvr_AzureCalc_AzureCalcRateCard[[#This Row],[Price_Level]]&amp;Table_wabobpsvr_AzureCalc_AzureCalcRateCard[[#This Row],[Region]]</f>
        <v>Standard_G1 Cloud ServicesB</v>
      </c>
      <c r="B9260" s="775"/>
      <c r="C9260" s="775" t="s">
        <v>4235</v>
      </c>
      <c r="D9260" s="775" t="s">
        <v>175</v>
      </c>
      <c r="E9260" s="775">
        <v>999999</v>
      </c>
      <c r="F9260" s="775" t="s">
        <v>3025</v>
      </c>
      <c r="G9260" s="775" t="s">
        <v>4235</v>
      </c>
      <c r="H9260" s="775" t="s">
        <v>4235</v>
      </c>
      <c r="I9260" s="775" t="s">
        <v>4235</v>
      </c>
    </row>
    <row r="9261" spans="1:9">
      <c r="A9261" s="775" t="str">
        <f>Table_wabobpsvr_AzureCalc_AzureCalcRateCard[[#This Row],[ServiceName]]&amp;Table_wabobpsvr_AzureCalc_AzureCalcRateCard[[#This Row],[Price_Level]]&amp;Table_wabobpsvr_AzureCalc_AzureCalcRateCard[[#This Row],[Region]]</f>
        <v>Standard_G1 Cloud ServicesC</v>
      </c>
      <c r="B9261" s="775"/>
      <c r="C9261" s="775" t="s">
        <v>4235</v>
      </c>
      <c r="D9261" s="775" t="s">
        <v>177</v>
      </c>
      <c r="E9261" s="775">
        <v>999999</v>
      </c>
      <c r="F9261" s="775" t="s">
        <v>3025</v>
      </c>
      <c r="G9261" s="775" t="s">
        <v>4235</v>
      </c>
      <c r="H9261" s="775" t="s">
        <v>4235</v>
      </c>
      <c r="I9261" s="775" t="s">
        <v>4235</v>
      </c>
    </row>
    <row r="9262" spans="1:9">
      <c r="A9262" s="775" t="str">
        <f>Table_wabobpsvr_AzureCalc_AzureCalcRateCard[[#This Row],[ServiceName]]&amp;Table_wabobpsvr_AzureCalc_AzureCalcRateCard[[#This Row],[Price_Level]]&amp;Table_wabobpsvr_AzureCalc_AzureCalcRateCard[[#This Row],[Region]]</f>
        <v>Standard_G1 Cloud ServicesD</v>
      </c>
      <c r="B9262" s="775"/>
      <c r="C9262" s="775" t="s">
        <v>4235</v>
      </c>
      <c r="D9262" s="775" t="s">
        <v>176</v>
      </c>
      <c r="E9262" s="775">
        <v>999999</v>
      </c>
      <c r="F9262" s="775" t="s">
        <v>3025</v>
      </c>
      <c r="G9262" s="775" t="s">
        <v>4235</v>
      </c>
      <c r="H9262" s="775" t="s">
        <v>4235</v>
      </c>
      <c r="I9262" s="775" t="s">
        <v>4235</v>
      </c>
    </row>
    <row r="9263" spans="1:9">
      <c r="A9263" s="775" t="str">
        <f>Table_wabobpsvr_AzureCalc_AzureCalcRateCard[[#This Row],[ServiceName]]&amp;Table_wabobpsvr_AzureCalc_AzureCalcRateCard[[#This Row],[Price_Level]]&amp;Table_wabobpsvr_AzureCalc_AzureCalcRateCard[[#This Row],[Region]]</f>
        <v>ExpressRoute (Metered) 100 Mbps Connections - Zone 2B0</v>
      </c>
      <c r="B9263" s="775">
        <v>0</v>
      </c>
      <c r="C9263" s="775" t="s">
        <v>7427</v>
      </c>
      <c r="D9263" s="775" t="s">
        <v>175</v>
      </c>
      <c r="E9263" s="775">
        <v>3.0362</v>
      </c>
      <c r="F9263" s="775" t="s">
        <v>7484</v>
      </c>
      <c r="G9263" s="775"/>
      <c r="H9263" s="775"/>
      <c r="I9263" s="775" t="s">
        <v>7485</v>
      </c>
    </row>
    <row r="9264" spans="1:9">
      <c r="A9264" s="775" t="str">
        <f>Table_wabobpsvr_AzureCalc_AzureCalcRateCard[[#This Row],[ServiceName]]&amp;Table_wabobpsvr_AzureCalc_AzureCalcRateCard[[#This Row],[Price_Level]]&amp;Table_wabobpsvr_AzureCalc_AzureCalcRateCard[[#This Row],[Region]]</f>
        <v>ExpressRoute (Metered) 200 Mbps Connections - Zone 1d14</v>
      </c>
      <c r="B9264" s="775">
        <v>14</v>
      </c>
      <c r="C9264" s="775" t="s">
        <v>4235</v>
      </c>
      <c r="D9264" s="775" t="s">
        <v>4193</v>
      </c>
      <c r="E9264" s="775">
        <v>999999</v>
      </c>
      <c r="F9264" s="775" t="s">
        <v>7451</v>
      </c>
      <c r="G9264" s="775"/>
      <c r="H9264" s="775"/>
      <c r="I9264" s="775" t="s">
        <v>4235</v>
      </c>
    </row>
    <row r="9265" spans="1:9">
      <c r="A9265" s="775" t="str">
        <f>Table_wabobpsvr_AzureCalc_AzureCalcRateCard[[#This Row],[ServiceName]]&amp;Table_wabobpsvr_AzureCalc_AzureCalcRateCard[[#This Row],[Price_Level]]&amp;Table_wabobpsvr_AzureCalc_AzureCalcRateCard[[#This Row],[Region]]</f>
        <v>Standard_G4 VM (Non-Windows)C</v>
      </c>
      <c r="B9265" s="775"/>
      <c r="C9265" s="775" t="s">
        <v>4235</v>
      </c>
      <c r="D9265" s="775" t="s">
        <v>177</v>
      </c>
      <c r="E9265" s="775">
        <v>999999</v>
      </c>
      <c r="F9265" s="775" t="s">
        <v>3051</v>
      </c>
      <c r="G9265" s="775" t="s">
        <v>4235</v>
      </c>
      <c r="H9265" s="775" t="s">
        <v>4235</v>
      </c>
      <c r="I9265" s="775" t="s">
        <v>4235</v>
      </c>
    </row>
    <row r="9266" spans="1:9">
      <c r="A9266" s="775" t="str">
        <f>Table_wabobpsvr_AzureCalc_AzureCalcRateCard[[#This Row],[ServiceName]]&amp;Table_wabobpsvr_AzureCalc_AzureCalcRateCard[[#This Row],[Price_Level]]&amp;Table_wabobpsvr_AzureCalc_AzureCalcRateCard[[#This Row],[Region]]</f>
        <v>Premium Storage - Page Blob/P30 (Units)D</v>
      </c>
      <c r="B9266" s="775"/>
      <c r="C9266" s="775" t="s">
        <v>77</v>
      </c>
      <c r="D9266" s="775" t="s">
        <v>176</v>
      </c>
      <c r="E9266" s="775">
        <v>999999</v>
      </c>
      <c r="F9266" s="775" t="s">
        <v>3184</v>
      </c>
      <c r="G9266" s="775" t="s">
        <v>4235</v>
      </c>
      <c r="H9266" s="775" t="s">
        <v>4235</v>
      </c>
      <c r="I9266" s="775" t="s">
        <v>4235</v>
      </c>
    </row>
    <row r="9267" spans="1:9">
      <c r="A9267" s="775" t="str">
        <f>Table_wabobpsvr_AzureCalc_AzureCalcRateCard[[#This Row],[ServiceName]]&amp;Table_wabobpsvr_AzureCalc_AzureCalcRateCard[[#This Row],[Price_Level]]&amp;Table_wabobpsvr_AzureCalc_AzureCalcRateCard[[#This Row],[Region]]</f>
        <v>Premium P6 Secondary Geo Database HoursD13</v>
      </c>
      <c r="B9267" s="775">
        <v>13</v>
      </c>
      <c r="C9267" s="775" t="s">
        <v>87</v>
      </c>
      <c r="D9267" s="775" t="s">
        <v>176</v>
      </c>
      <c r="E9267" s="775">
        <v>3.9929999999999999</v>
      </c>
      <c r="F9267" s="775" t="s">
        <v>7030</v>
      </c>
      <c r="G9267" s="775" t="s">
        <v>3603</v>
      </c>
      <c r="H9267" s="775" t="s">
        <v>5645</v>
      </c>
      <c r="I9267" s="775" t="s">
        <v>5646</v>
      </c>
    </row>
    <row r="9268" spans="1:9">
      <c r="A9268" s="775" t="str">
        <f>Table_wabobpsvr_AzureCalc_AzureCalcRateCard[[#This Row],[ServiceName]]&amp;Table_wabobpsvr_AzureCalc_AzureCalcRateCard[[#This Row],[Price_Level]]&amp;Table_wabobpsvr_AzureCalc_AzureCalcRateCard[[#This Row],[Region]]</f>
        <v>Premium P6 Secondary Geo Database HoursD</v>
      </c>
      <c r="B9268" s="775"/>
      <c r="C9268" s="775" t="s">
        <v>87</v>
      </c>
      <c r="D9268" s="775" t="s">
        <v>176</v>
      </c>
      <c r="E9268" s="775">
        <v>3.3</v>
      </c>
      <c r="F9268" s="775" t="s">
        <v>7030</v>
      </c>
      <c r="G9268" s="775" t="s">
        <v>3601</v>
      </c>
      <c r="H9268" s="775" t="s">
        <v>5619</v>
      </c>
      <c r="I9268" s="775" t="s">
        <v>5620</v>
      </c>
    </row>
    <row r="9269" spans="1:9">
      <c r="A9269" s="775" t="str">
        <f>Table_wabobpsvr_AzureCalc_AzureCalcRateCard[[#This Row],[ServiceName]]&amp;Table_wabobpsvr_AzureCalc_AzureCalcRateCard[[#This Row],[Price_Level]]&amp;Table_wabobpsvr_AzureCalc_AzureCalcRateCard[[#This Row],[Region]]</f>
        <v>SQL DB Premium P4 Database HoursC13</v>
      </c>
      <c r="B9269" s="775">
        <v>13</v>
      </c>
      <c r="C9269" s="775" t="s">
        <v>87</v>
      </c>
      <c r="D9269" s="775" t="s">
        <v>177</v>
      </c>
      <c r="E9269" s="775">
        <v>2.76488333333333</v>
      </c>
      <c r="F9269" s="775" t="s">
        <v>7034</v>
      </c>
      <c r="G9269" s="775" t="s">
        <v>6962</v>
      </c>
      <c r="H9269" s="775" t="s">
        <v>6963</v>
      </c>
      <c r="I9269" s="775" t="s">
        <v>6937</v>
      </c>
    </row>
    <row r="9270" spans="1:9">
      <c r="A9270" s="1039" t="str">
        <f>Table_wabobpsvr_AzureCalc_AzureCalcRateCard[[#This Row],[ServiceName]]&amp;Table_wabobpsvr_AzureCalc_AzureCalcRateCard[[#This Row],[Price_Level]]&amp;Table_wabobpsvr_AzureCalc_AzureCalcRateCard[[#This Row],[Region]]</f>
        <v>Premium P4 Secondary Geo Database HoursC12</v>
      </c>
      <c r="B9270" s="1039">
        <v>12</v>
      </c>
      <c r="C9270" s="1039" t="s">
        <v>87</v>
      </c>
      <c r="D9270" s="1039" t="s">
        <v>177</v>
      </c>
      <c r="E9270" s="1039">
        <v>1.9314750000000001</v>
      </c>
      <c r="F9270" s="1039" t="s">
        <v>7031</v>
      </c>
      <c r="G9270" s="775" t="s">
        <v>6976</v>
      </c>
      <c r="H9270" s="775" t="s">
        <v>6977</v>
      </c>
      <c r="I9270" s="775" t="s">
        <v>6944</v>
      </c>
    </row>
    <row r="9271" spans="1:9">
      <c r="A9271" s="1039" t="str">
        <f>Table_wabobpsvr_AzureCalc_AzureCalcRateCard[[#This Row],[ServiceName]]&amp;Table_wabobpsvr_AzureCalc_AzureCalcRateCard[[#This Row],[Price_Level]]&amp;Table_wabobpsvr_AzureCalc_AzureCalcRateCard[[#This Row],[Region]]</f>
        <v>Premium P4 Secondary Geo Database HoursD13</v>
      </c>
      <c r="B9271" s="1039">
        <v>13</v>
      </c>
      <c r="C9271" s="1039" t="s">
        <v>87</v>
      </c>
      <c r="D9271" s="1039" t="s">
        <v>176</v>
      </c>
      <c r="E9271" s="1039">
        <v>2.0053000000000001</v>
      </c>
      <c r="F9271" s="1039" t="s">
        <v>7031</v>
      </c>
      <c r="G9271" s="775" t="s">
        <v>6964</v>
      </c>
      <c r="H9271" s="775" t="s">
        <v>6965</v>
      </c>
      <c r="I9271" s="775" t="s">
        <v>6938</v>
      </c>
    </row>
    <row r="9272" spans="1:9">
      <c r="A9272" s="775" t="str">
        <f>Table_wabobpsvr_AzureCalc_AzureCalcRateCard[[#This Row],[ServiceName]]&amp;Table_wabobpsvr_AzureCalc_AzureCalcRateCard[[#This Row],[Price_Level]]&amp;Table_wabobpsvr_AzureCalc_AzureCalcRateCard[[#This Row],[Region]]</f>
        <v>Premium P4 Secondary Geo Database HoursD12</v>
      </c>
      <c r="B9272" s="775">
        <v>12</v>
      </c>
      <c r="C9272" s="775" t="s">
        <v>87</v>
      </c>
      <c r="D9272" s="775" t="s">
        <v>176</v>
      </c>
      <c r="E9272" s="775">
        <v>1.8677999999999999</v>
      </c>
      <c r="F9272" s="775" t="s">
        <v>7031</v>
      </c>
      <c r="G9272" s="775" t="s">
        <v>6976</v>
      </c>
      <c r="H9272" s="775" t="s">
        <v>6977</v>
      </c>
      <c r="I9272" s="775" t="s">
        <v>6944</v>
      </c>
    </row>
    <row r="9273" spans="1:9">
      <c r="A9273" s="775" t="str">
        <f>Table_wabobpsvr_AzureCalc_AzureCalcRateCard[[#This Row],[ServiceName]]&amp;Table_wabobpsvr_AzureCalc_AzureCalcRateCard[[#This Row],[Price_Level]]&amp;Table_wabobpsvr_AzureCalc_AzureCalcRateCard[[#This Row],[Region]]</f>
        <v>Premium P4 Secondary Active Geo Database HoursD12</v>
      </c>
      <c r="B9273" s="775">
        <v>12</v>
      </c>
      <c r="C9273" s="775" t="s">
        <v>87</v>
      </c>
      <c r="D9273" s="775" t="s">
        <v>176</v>
      </c>
      <c r="E9273" s="775">
        <v>2.4900333333333302</v>
      </c>
      <c r="F9273" s="775" t="s">
        <v>7032</v>
      </c>
      <c r="G9273" s="775" t="s">
        <v>6978</v>
      </c>
      <c r="H9273" s="775" t="s">
        <v>6979</v>
      </c>
      <c r="I9273" s="775" t="s">
        <v>6945</v>
      </c>
    </row>
    <row r="9274" spans="1:9">
      <c r="A9274" s="775" t="str">
        <f>Table_wabobpsvr_AzureCalc_AzureCalcRateCard[[#This Row],[ServiceName]]&amp;Table_wabobpsvr_AzureCalc_AzureCalcRateCard[[#This Row],[Price_Level]]&amp;Table_wabobpsvr_AzureCalc_AzureCalcRateCard[[#This Row],[Region]]</f>
        <v>SQL DB Premium P4 Database HoursD14</v>
      </c>
      <c r="B9274" s="775">
        <v>14</v>
      </c>
      <c r="C9274" s="775" t="s">
        <v>87</v>
      </c>
      <c r="D9274" s="775" t="s">
        <v>176</v>
      </c>
      <c r="E9274" s="775">
        <v>2.7456</v>
      </c>
      <c r="F9274" s="775" t="s">
        <v>7034</v>
      </c>
      <c r="G9274" s="775" t="s">
        <v>7009</v>
      </c>
      <c r="H9274" s="775" t="s">
        <v>7010</v>
      </c>
      <c r="I9274" s="775" t="s">
        <v>7006</v>
      </c>
    </row>
    <row r="9275" spans="1:9">
      <c r="A9275" s="775" t="str">
        <f>Table_wabobpsvr_AzureCalc_AzureCalcRateCard[[#This Row],[ServiceName]]&amp;Table_wabobpsvr_AzureCalc_AzureCalcRateCard[[#This Row],[Price_Level]]&amp;Table_wabobpsvr_AzureCalc_AzureCalcRateCard[[#This Row],[Region]]</f>
        <v>DWUD</v>
      </c>
      <c r="B9275" s="775"/>
      <c r="C9275" s="775" t="s">
        <v>87</v>
      </c>
      <c r="D9275" s="775" t="s">
        <v>176</v>
      </c>
      <c r="E9275" s="775">
        <v>0.61599999999999999</v>
      </c>
      <c r="F9275" s="775" t="s">
        <v>6755</v>
      </c>
      <c r="G9275" s="775" t="s">
        <v>6756</v>
      </c>
      <c r="H9275" s="775" t="s">
        <v>6757</v>
      </c>
      <c r="I9275" s="775" t="s">
        <v>6758</v>
      </c>
    </row>
    <row r="9276" spans="1:9">
      <c r="A9276" s="775" t="str">
        <f>Table_wabobpsvr_AzureCalc_AzureCalcRateCard[[#This Row],[ServiceName]]&amp;Table_wabobpsvr_AzureCalc_AzureCalcRateCard[[#This Row],[Price_Level]]&amp;Table_wabobpsvr_AzureCalc_AzureCalcRateCard[[#This Row],[Region]]</f>
        <v>DWUD15</v>
      </c>
      <c r="B9276" s="775">
        <v>15</v>
      </c>
      <c r="C9276" s="775" t="s">
        <v>87</v>
      </c>
      <c r="D9276" s="775" t="s">
        <v>176</v>
      </c>
      <c r="E9276" s="775">
        <v>0.90639999999999998</v>
      </c>
      <c r="F9276" s="775" t="s">
        <v>6755</v>
      </c>
      <c r="G9276" s="775" t="s">
        <v>6759</v>
      </c>
      <c r="H9276" s="775" t="s">
        <v>6760</v>
      </c>
      <c r="I9276" s="775" t="s">
        <v>6761</v>
      </c>
    </row>
    <row r="9277" spans="1:9">
      <c r="A9277" s="775" t="str">
        <f>Table_wabobpsvr_AzureCalc_AzureCalcRateCard[[#This Row],[ServiceName]]&amp;Table_wabobpsvr_AzureCalc_AzureCalcRateCard[[#This Row],[Price_Level]]&amp;Table_wabobpsvr_AzureCalc_AzureCalcRateCard[[#This Row],[Region]]</f>
        <v>DWUD16</v>
      </c>
      <c r="B9277" s="775">
        <v>16</v>
      </c>
      <c r="C9277" s="775" t="s">
        <v>87</v>
      </c>
      <c r="D9277" s="775" t="s">
        <v>176</v>
      </c>
      <c r="E9277" s="775">
        <v>0.90639999999999998</v>
      </c>
      <c r="F9277" s="775" t="s">
        <v>6755</v>
      </c>
      <c r="G9277" s="775" t="s">
        <v>6762</v>
      </c>
      <c r="H9277" s="775" t="s">
        <v>6763</v>
      </c>
      <c r="I9277" s="775" t="s">
        <v>6764</v>
      </c>
    </row>
    <row r="9278" spans="1:9">
      <c r="A9278" s="775" t="str">
        <f>Table_wabobpsvr_AzureCalc_AzureCalcRateCard[[#This Row],[ServiceName]]&amp;Table_wabobpsvr_AzureCalc_AzureCalcRateCard[[#This Row],[Price_Level]]&amp;Table_wabobpsvr_AzureCalc_AzureCalcRateCard[[#This Row],[Region]]</f>
        <v>DWUD13</v>
      </c>
      <c r="B9278" s="775">
        <v>13</v>
      </c>
      <c r="C9278" s="775" t="s">
        <v>87</v>
      </c>
      <c r="D9278" s="775" t="s">
        <v>176</v>
      </c>
      <c r="E9278" s="775">
        <v>0.90639999999999998</v>
      </c>
      <c r="F9278" s="775" t="s">
        <v>6755</v>
      </c>
      <c r="G9278" s="775" t="s">
        <v>6765</v>
      </c>
      <c r="H9278" s="775" t="s">
        <v>6766</v>
      </c>
      <c r="I9278" s="775" t="s">
        <v>6767</v>
      </c>
    </row>
    <row r="9279" spans="1:9">
      <c r="A9279" s="775" t="str">
        <f>Table_wabobpsvr_AzureCalc_AzureCalcRateCard[[#This Row],[ServiceName]]&amp;Table_wabobpsvr_AzureCalc_AzureCalcRateCard[[#This Row],[Price_Level]]&amp;Table_wabobpsvr_AzureCalc_AzureCalcRateCard[[#This Row],[Region]]</f>
        <v>DWUD10</v>
      </c>
      <c r="B9279" s="775">
        <v>10</v>
      </c>
      <c r="C9279" s="775" t="s">
        <v>87</v>
      </c>
      <c r="D9279" s="775" t="s">
        <v>176</v>
      </c>
      <c r="E9279" s="775">
        <v>0.90639999999999998</v>
      </c>
      <c r="F9279" s="775" t="s">
        <v>6755</v>
      </c>
      <c r="G9279" s="775" t="s">
        <v>6768</v>
      </c>
      <c r="H9279" s="775" t="s">
        <v>6769</v>
      </c>
      <c r="I9279" s="775" t="s">
        <v>6770</v>
      </c>
    </row>
    <row r="9280" spans="1:9">
      <c r="A9280" s="775" t="str">
        <f>Table_wabobpsvr_AzureCalc_AzureCalcRateCard[[#This Row],[ServiceName]]&amp;Table_wabobpsvr_AzureCalc_AzureCalcRateCard[[#This Row],[Price_Level]]&amp;Table_wabobpsvr_AzureCalc_AzureCalcRateCard[[#This Row],[Region]]</f>
        <v>DWUD9</v>
      </c>
      <c r="B9280" s="775">
        <v>9</v>
      </c>
      <c r="C9280" s="775" t="s">
        <v>87</v>
      </c>
      <c r="D9280" s="775" t="s">
        <v>176</v>
      </c>
      <c r="E9280" s="775">
        <v>0.90639999999999998</v>
      </c>
      <c r="F9280" s="775" t="s">
        <v>6755</v>
      </c>
      <c r="G9280" s="775" t="s">
        <v>6771</v>
      </c>
      <c r="H9280" s="775" t="s">
        <v>6772</v>
      </c>
      <c r="I9280" s="775" t="s">
        <v>6773</v>
      </c>
    </row>
    <row r="9281" spans="1:9">
      <c r="A9281" s="775" t="str">
        <f>Table_wabobpsvr_AzureCalc_AzureCalcRateCard[[#This Row],[ServiceName]]&amp;Table_wabobpsvr_AzureCalc_AzureCalcRateCard[[#This Row],[Price_Level]]&amp;Table_wabobpsvr_AzureCalc_AzureCalcRateCard[[#This Row],[Region]]</f>
        <v>DWUD7</v>
      </c>
      <c r="B9281" s="775">
        <v>7</v>
      </c>
      <c r="C9281" s="775" t="s">
        <v>87</v>
      </c>
      <c r="D9281" s="775" t="s">
        <v>176</v>
      </c>
      <c r="E9281" s="775">
        <v>0.68640000000000001</v>
      </c>
      <c r="F9281" s="775" t="s">
        <v>6755</v>
      </c>
      <c r="G9281" s="775" t="s">
        <v>6774</v>
      </c>
      <c r="H9281" s="775" t="s">
        <v>6775</v>
      </c>
      <c r="I9281" s="775" t="s">
        <v>6776</v>
      </c>
    </row>
    <row r="9282" spans="1:9">
      <c r="A9282" s="775" t="str">
        <f>Table_wabobpsvr_AzureCalc_AzureCalcRateCard[[#This Row],[ServiceName]]&amp;Table_wabobpsvr_AzureCalc_AzureCalcRateCard[[#This Row],[Price_Level]]&amp;Table_wabobpsvr_AzureCalc_AzureCalcRateCard[[#This Row],[Region]]</f>
        <v>DWUD8</v>
      </c>
      <c r="B9282" s="775">
        <v>8</v>
      </c>
      <c r="C9282" s="775" t="s">
        <v>87</v>
      </c>
      <c r="D9282" s="775" t="s">
        <v>176</v>
      </c>
      <c r="E9282" s="775">
        <v>0.68640000000000001</v>
      </c>
      <c r="F9282" s="775" t="s">
        <v>6755</v>
      </c>
      <c r="G9282" s="775" t="s">
        <v>6777</v>
      </c>
      <c r="H9282" s="775" t="s">
        <v>6778</v>
      </c>
      <c r="I9282" s="775" t="s">
        <v>6779</v>
      </c>
    </row>
    <row r="9283" spans="1:9">
      <c r="A9283" s="775" t="str">
        <f>Table_wabobpsvr_AzureCalc_AzureCalcRateCard[[#This Row],[ServiceName]]&amp;Table_wabobpsvr_AzureCalc_AzureCalcRateCard[[#This Row],[Price_Level]]&amp;Table_wabobpsvr_AzureCalc_AzureCalcRateCard[[#This Row],[Region]]</f>
        <v>DWUD11</v>
      </c>
      <c r="B9283" s="775">
        <v>11</v>
      </c>
      <c r="C9283" s="775" t="s">
        <v>87</v>
      </c>
      <c r="D9283" s="775" t="s">
        <v>176</v>
      </c>
      <c r="E9283" s="775">
        <v>0.86240000000000006</v>
      </c>
      <c r="F9283" s="775" t="s">
        <v>6755</v>
      </c>
      <c r="G9283" s="775" t="s">
        <v>6780</v>
      </c>
      <c r="H9283" s="775" t="s">
        <v>6781</v>
      </c>
      <c r="I9283" s="775" t="s">
        <v>6782</v>
      </c>
    </row>
    <row r="9284" spans="1:9">
      <c r="A9284" s="775" t="str">
        <f>Table_wabobpsvr_AzureCalc_AzureCalcRateCard[[#This Row],[ServiceName]]&amp;Table_wabobpsvr_AzureCalc_AzureCalcRateCard[[#This Row],[Price_Level]]&amp;Table_wabobpsvr_AzureCalc_AzureCalcRateCard[[#This Row],[Region]]</f>
        <v>Standard S2 Search HourMOSP15</v>
      </c>
      <c r="B9284" s="775">
        <v>15</v>
      </c>
      <c r="C9284" s="775" t="s">
        <v>87</v>
      </c>
      <c r="D9284" s="775" t="s">
        <v>606</v>
      </c>
      <c r="E9284" s="775">
        <v>1.774</v>
      </c>
      <c r="F9284" s="775" t="s">
        <v>5318</v>
      </c>
      <c r="G9284" s="775" t="s">
        <v>4235</v>
      </c>
      <c r="H9284" s="775" t="s">
        <v>4235</v>
      </c>
      <c r="I9284" s="775" t="s">
        <v>6783</v>
      </c>
    </row>
    <row r="9285" spans="1:9">
      <c r="A9285" s="775" t="str">
        <f>Table_wabobpsvr_AzureCalc_AzureCalcRateCard[[#This Row],[ServiceName]]&amp;Table_wabobpsvr_AzureCalc_AzureCalcRateCard[[#This Row],[Price_Level]]&amp;Table_wabobpsvr_AzureCalc_AzureCalcRateCard[[#This Row],[Region]]</f>
        <v>Standard S2 Search HourMOSP16</v>
      </c>
      <c r="B9285" s="775">
        <v>16</v>
      </c>
      <c r="C9285" s="775" t="s">
        <v>87</v>
      </c>
      <c r="D9285" s="775" t="s">
        <v>606</v>
      </c>
      <c r="E9285" s="775">
        <v>1.774</v>
      </c>
      <c r="F9285" s="775" t="s">
        <v>5318</v>
      </c>
      <c r="G9285" s="775" t="s">
        <v>4235</v>
      </c>
      <c r="H9285" s="775" t="s">
        <v>4235</v>
      </c>
      <c r="I9285" s="775" t="s">
        <v>6784</v>
      </c>
    </row>
    <row r="9286" spans="1:9">
      <c r="A9286" s="775" t="str">
        <f>Table_wabobpsvr_AzureCalc_AzureCalcRateCard[[#This Row],[ServiceName]]&amp;Table_wabobpsvr_AzureCalc_AzureCalcRateCard[[#This Row],[Price_Level]]&amp;Table_wabobpsvr_AzureCalc_AzureCalcRateCard[[#This Row],[Region]]</f>
        <v>Standard S2 Search HourMOSP13</v>
      </c>
      <c r="B9286" s="775">
        <v>13</v>
      </c>
      <c r="C9286" s="775" t="s">
        <v>87</v>
      </c>
      <c r="D9286" s="775" t="s">
        <v>606</v>
      </c>
      <c r="E9286" s="775">
        <v>1.774</v>
      </c>
      <c r="F9286" s="775" t="s">
        <v>5318</v>
      </c>
      <c r="G9286" s="775" t="s">
        <v>4235</v>
      </c>
      <c r="H9286" s="775" t="s">
        <v>4235</v>
      </c>
      <c r="I9286" s="775" t="s">
        <v>6785</v>
      </c>
    </row>
    <row r="9287" spans="1:9">
      <c r="A9287" s="775" t="str">
        <f>Table_wabobpsvr_AzureCalc_AzureCalcRateCard[[#This Row],[ServiceName]]&amp;Table_wabobpsvr_AzureCalc_AzureCalcRateCard[[#This Row],[Price_Level]]&amp;Table_wabobpsvr_AzureCalc_AzureCalcRateCard[[#This Row],[Region]]</f>
        <v>Standard S2 Search HourMOSP11</v>
      </c>
      <c r="B9287" s="775">
        <v>11</v>
      </c>
      <c r="C9287" s="775" t="s">
        <v>87</v>
      </c>
      <c r="D9287" s="775" t="s">
        <v>606</v>
      </c>
      <c r="E9287" s="775">
        <v>1.774</v>
      </c>
      <c r="F9287" s="775" t="s">
        <v>5318</v>
      </c>
      <c r="G9287" s="775" t="s">
        <v>4235</v>
      </c>
      <c r="H9287" s="775" t="s">
        <v>4235</v>
      </c>
      <c r="I9287" s="775" t="s">
        <v>6786</v>
      </c>
    </row>
    <row r="9288" spans="1:9">
      <c r="A9288" s="775" t="str">
        <f>Table_wabobpsvr_AzureCalc_AzureCalcRateCard[[#This Row],[ServiceName]]&amp;Table_wabobpsvr_AzureCalc_AzureCalcRateCard[[#This Row],[Price_Level]]&amp;Table_wabobpsvr_AzureCalc_AzureCalcRateCard[[#This Row],[Region]]</f>
        <v>Standard S2 Search HourMOSP12</v>
      </c>
      <c r="B9288" s="775">
        <v>12</v>
      </c>
      <c r="C9288" s="775" t="s">
        <v>87</v>
      </c>
      <c r="D9288" s="775" t="s">
        <v>606</v>
      </c>
      <c r="E9288" s="775">
        <v>1.774</v>
      </c>
      <c r="F9288" s="775" t="s">
        <v>5318</v>
      </c>
      <c r="G9288" s="775" t="s">
        <v>4235</v>
      </c>
      <c r="H9288" s="775" t="s">
        <v>4235</v>
      </c>
      <c r="I9288" s="775" t="s">
        <v>6787</v>
      </c>
    </row>
    <row r="9289" spans="1:9">
      <c r="A9289" s="775" t="str">
        <f>Table_wabobpsvr_AzureCalc_AzureCalcRateCard[[#This Row],[ServiceName]]&amp;Table_wabobpsvr_AzureCalc_AzureCalcRateCard[[#This Row],[Price_Level]]&amp;Table_wabobpsvr_AzureCalc_AzureCalcRateCard[[#This Row],[Region]]</f>
        <v>Standard S1 Search HourA13</v>
      </c>
      <c r="B9289" s="775">
        <v>13</v>
      </c>
      <c r="C9289" s="775" t="s">
        <v>87</v>
      </c>
      <c r="D9289" s="775" t="s">
        <v>174</v>
      </c>
      <c r="E9289" s="775">
        <v>0.43068000000000001</v>
      </c>
      <c r="F9289" s="775" t="s">
        <v>4311</v>
      </c>
      <c r="G9289" s="775" t="s">
        <v>6792</v>
      </c>
      <c r="H9289" s="775" t="s">
        <v>6793</v>
      </c>
      <c r="I9289" s="775" t="s">
        <v>5315</v>
      </c>
    </row>
    <row r="9290" spans="1:9">
      <c r="A9290" s="775" t="str">
        <f>Table_wabobpsvr_AzureCalc_AzureCalcRateCard[[#This Row],[ServiceName]]&amp;Table_wabobpsvr_AzureCalc_AzureCalcRateCard[[#This Row],[Price_Level]]&amp;Table_wabobpsvr_AzureCalc_AzureCalcRateCard[[#This Row],[Region]]</f>
        <v>Standard S1 Search HourA11</v>
      </c>
      <c r="B9290" s="775">
        <v>11</v>
      </c>
      <c r="C9290" s="775" t="s">
        <v>87</v>
      </c>
      <c r="D9290" s="775" t="s">
        <v>174</v>
      </c>
      <c r="E9290" s="775">
        <v>0.43068000000000001</v>
      </c>
      <c r="F9290" s="775" t="s">
        <v>4311</v>
      </c>
      <c r="G9290" s="775" t="s">
        <v>6794</v>
      </c>
      <c r="H9290" s="775" t="s">
        <v>6795</v>
      </c>
      <c r="I9290" s="775" t="s">
        <v>5316</v>
      </c>
    </row>
    <row r="9291" spans="1:9">
      <c r="A9291" s="775" t="str">
        <f>Table_wabobpsvr_AzureCalc_AzureCalcRateCard[[#This Row],[ServiceName]]&amp;Table_wabobpsvr_AzureCalc_AzureCalcRateCard[[#This Row],[Price_Level]]&amp;Table_wabobpsvr_AzureCalc_AzureCalcRateCard[[#This Row],[Region]]</f>
        <v>Standard S1 Search HourA12</v>
      </c>
      <c r="B9291" s="775">
        <v>12</v>
      </c>
      <c r="C9291" s="775" t="s">
        <v>87</v>
      </c>
      <c r="D9291" s="775" t="s">
        <v>174</v>
      </c>
      <c r="E9291" s="775">
        <v>0.43068000000000001</v>
      </c>
      <c r="F9291" s="775" t="s">
        <v>4311</v>
      </c>
      <c r="G9291" s="775" t="s">
        <v>6796</v>
      </c>
      <c r="H9291" s="775" t="s">
        <v>6797</v>
      </c>
      <c r="I9291" s="775" t="s">
        <v>5317</v>
      </c>
    </row>
    <row r="9292" spans="1:9">
      <c r="A9292" s="775" t="str">
        <f>Table_wabobpsvr_AzureCalc_AzureCalcRateCard[[#This Row],[ServiceName]]&amp;Table_wabobpsvr_AzureCalc_AzureCalcRateCard[[#This Row],[Price_Level]]&amp;Table_wabobpsvr_AzureCalc_AzureCalcRateCard[[#This Row],[Region]]</f>
        <v>Standard S2 Search HourA10</v>
      </c>
      <c r="B9292" s="775">
        <v>10</v>
      </c>
      <c r="C9292" s="775" t="s">
        <v>87</v>
      </c>
      <c r="D9292" s="775" t="s">
        <v>174</v>
      </c>
      <c r="E9292" s="775">
        <v>1.72078</v>
      </c>
      <c r="F9292" s="775" t="s">
        <v>5318</v>
      </c>
      <c r="G9292" s="775" t="s">
        <v>6798</v>
      </c>
      <c r="H9292" s="775" t="s">
        <v>6799</v>
      </c>
      <c r="I9292" s="775" t="s">
        <v>5319</v>
      </c>
    </row>
    <row r="9293" spans="1:9">
      <c r="A9293" s="775" t="str">
        <f>Table_wabobpsvr_AzureCalc_AzureCalcRateCard[[#This Row],[ServiceName]]&amp;Table_wabobpsvr_AzureCalc_AzureCalcRateCard[[#This Row],[Price_Level]]&amp;Table_wabobpsvr_AzureCalc_AzureCalcRateCard[[#This Row],[Region]]</f>
        <v>Standard S2 Search HourB12</v>
      </c>
      <c r="B9293" s="775">
        <v>12</v>
      </c>
      <c r="C9293" s="775" t="s">
        <v>87</v>
      </c>
      <c r="D9293" s="775" t="s">
        <v>175</v>
      </c>
      <c r="E9293" s="775">
        <v>1.6675599999999999</v>
      </c>
      <c r="F9293" s="775" t="s">
        <v>5318</v>
      </c>
      <c r="G9293" s="775" t="s">
        <v>6810</v>
      </c>
      <c r="H9293" s="775" t="s">
        <v>6811</v>
      </c>
      <c r="I9293" s="775" t="s">
        <v>6787</v>
      </c>
    </row>
    <row r="9294" spans="1:9">
      <c r="A9294" s="775" t="str">
        <f>Table_wabobpsvr_AzureCalc_AzureCalcRateCard[[#This Row],[ServiceName]]&amp;Table_wabobpsvr_AzureCalc_AzureCalcRateCard[[#This Row],[Price_Level]]&amp;Table_wabobpsvr_AzureCalc_AzureCalcRateCard[[#This Row],[Region]]</f>
        <v>Standard S1 Search HourC10</v>
      </c>
      <c r="B9294" s="775">
        <v>10</v>
      </c>
      <c r="C9294" s="775" t="s">
        <v>87</v>
      </c>
      <c r="D9294" s="775" t="s">
        <v>177</v>
      </c>
      <c r="E9294" s="775">
        <v>0.40404000000000001</v>
      </c>
      <c r="F9294" s="775" t="s">
        <v>4311</v>
      </c>
      <c r="G9294" s="775" t="s">
        <v>4359</v>
      </c>
      <c r="H9294" s="775" t="s">
        <v>4360</v>
      </c>
      <c r="I9294" s="775" t="s">
        <v>4950</v>
      </c>
    </row>
    <row r="9295" spans="1:9">
      <c r="A9295" s="775" t="str">
        <f>Table_wabobpsvr_AzureCalc_AzureCalcRateCard[[#This Row],[ServiceName]]&amp;Table_wabobpsvr_AzureCalc_AzureCalcRateCard[[#This Row],[Price_Level]]&amp;Table_wabobpsvr_AzureCalc_AzureCalcRateCard[[#This Row],[Region]]</f>
        <v>Standard S1 Search HourC9</v>
      </c>
      <c r="B9295" s="775">
        <v>9</v>
      </c>
      <c r="C9295" s="775" t="s">
        <v>87</v>
      </c>
      <c r="D9295" s="775" t="s">
        <v>177</v>
      </c>
      <c r="E9295" s="775">
        <v>0.40404000000000001</v>
      </c>
      <c r="F9295" s="775" t="s">
        <v>4311</v>
      </c>
      <c r="G9295" s="775" t="s">
        <v>4312</v>
      </c>
      <c r="H9295" s="775" t="s">
        <v>4313</v>
      </c>
      <c r="I9295" s="775" t="s">
        <v>4615</v>
      </c>
    </row>
    <row r="9296" spans="1:9">
      <c r="A9296" s="775" t="str">
        <f>Table_wabobpsvr_AzureCalc_AzureCalcRateCard[[#This Row],[ServiceName]]&amp;Table_wabobpsvr_AzureCalc_AzureCalcRateCard[[#This Row],[Price_Level]]&amp;Table_wabobpsvr_AzureCalc_AzureCalcRateCard[[#This Row],[Region]]</f>
        <v>Standard S1 Search HourC15</v>
      </c>
      <c r="B9296" s="775">
        <v>15</v>
      </c>
      <c r="C9296" s="775" t="s">
        <v>87</v>
      </c>
      <c r="D9296" s="775" t="s">
        <v>177</v>
      </c>
      <c r="E9296" s="775">
        <v>0.40404000000000001</v>
      </c>
      <c r="F9296" s="775" t="s">
        <v>4311</v>
      </c>
      <c r="G9296" s="775" t="s">
        <v>6788</v>
      </c>
      <c r="H9296" s="775" t="s">
        <v>6789</v>
      </c>
      <c r="I9296" s="775" t="s">
        <v>4616</v>
      </c>
    </row>
    <row r="9297" spans="1:9">
      <c r="A9297" s="775" t="str">
        <f>Table_wabobpsvr_AzureCalc_AzureCalcRateCard[[#This Row],[ServiceName]]&amp;Table_wabobpsvr_AzureCalc_AzureCalcRateCard[[#This Row],[Price_Level]]&amp;Table_wabobpsvr_AzureCalc_AzureCalcRateCard[[#This Row],[Region]]</f>
        <v>Standard S1 Search HourC16</v>
      </c>
      <c r="B9297" s="775">
        <v>16</v>
      </c>
      <c r="C9297" s="775" t="s">
        <v>87</v>
      </c>
      <c r="D9297" s="775" t="s">
        <v>177</v>
      </c>
      <c r="E9297" s="775">
        <v>0.40404000000000001</v>
      </c>
      <c r="F9297" s="775" t="s">
        <v>4311</v>
      </c>
      <c r="G9297" s="775" t="s">
        <v>6790</v>
      </c>
      <c r="H9297" s="775" t="s">
        <v>6791</v>
      </c>
      <c r="I9297" s="775" t="s">
        <v>5314</v>
      </c>
    </row>
    <row r="9298" spans="1:9">
      <c r="A9298" s="775" t="str">
        <f>Table_wabobpsvr_AzureCalc_AzureCalcRateCard[[#This Row],[ServiceName]]&amp;Table_wabobpsvr_AzureCalc_AzureCalcRateCard[[#This Row],[Price_Level]]&amp;Table_wabobpsvr_AzureCalc_AzureCalcRateCard[[#This Row],[Region]]</f>
        <v>Standard S1 Search HourC13</v>
      </c>
      <c r="B9298" s="775">
        <v>13</v>
      </c>
      <c r="C9298" s="775" t="s">
        <v>87</v>
      </c>
      <c r="D9298" s="775" t="s">
        <v>177</v>
      </c>
      <c r="E9298" s="775">
        <v>0.40404000000000001</v>
      </c>
      <c r="F9298" s="775" t="s">
        <v>4311</v>
      </c>
      <c r="G9298" s="775" t="s">
        <v>6792</v>
      </c>
      <c r="H9298" s="775" t="s">
        <v>6793</v>
      </c>
      <c r="I9298" s="775" t="s">
        <v>5315</v>
      </c>
    </row>
    <row r="9299" spans="1:9">
      <c r="A9299" s="775" t="str">
        <f>Table_wabobpsvr_AzureCalc_AzureCalcRateCard[[#This Row],[ServiceName]]&amp;Table_wabobpsvr_AzureCalc_AzureCalcRateCard[[#This Row],[Price_Level]]&amp;Table_wabobpsvr_AzureCalc_AzureCalcRateCard[[#This Row],[Region]]</f>
        <v>Standard S1 Search HourC11</v>
      </c>
      <c r="B9299" s="775">
        <v>11</v>
      </c>
      <c r="C9299" s="775" t="s">
        <v>87</v>
      </c>
      <c r="D9299" s="775" t="s">
        <v>177</v>
      </c>
      <c r="E9299" s="775">
        <v>0.40404000000000001</v>
      </c>
      <c r="F9299" s="775" t="s">
        <v>4311</v>
      </c>
      <c r="G9299" s="775" t="s">
        <v>6794</v>
      </c>
      <c r="H9299" s="775" t="s">
        <v>6795</v>
      </c>
      <c r="I9299" s="775" t="s">
        <v>5316</v>
      </c>
    </row>
    <row r="9300" spans="1:9">
      <c r="A9300" s="775" t="str">
        <f>Table_wabobpsvr_AzureCalc_AzureCalcRateCard[[#This Row],[ServiceName]]&amp;Table_wabobpsvr_AzureCalc_AzureCalcRateCard[[#This Row],[Price_Level]]&amp;Table_wabobpsvr_AzureCalc_AzureCalcRateCard[[#This Row],[Region]]</f>
        <v>Standard S1 Search HourC12</v>
      </c>
      <c r="B9300" s="775">
        <v>12</v>
      </c>
      <c r="C9300" s="775" t="s">
        <v>87</v>
      </c>
      <c r="D9300" s="775" t="s">
        <v>177</v>
      </c>
      <c r="E9300" s="775">
        <v>0.40404000000000001</v>
      </c>
      <c r="F9300" s="775" t="s">
        <v>4311</v>
      </c>
      <c r="G9300" s="775" t="s">
        <v>6796</v>
      </c>
      <c r="H9300" s="775" t="s">
        <v>6797</v>
      </c>
      <c r="I9300" s="775" t="s">
        <v>5317</v>
      </c>
    </row>
    <row r="9301" spans="1:9">
      <c r="A9301" s="775" t="str">
        <f>Table_wabobpsvr_AzureCalc_AzureCalcRateCard[[#This Row],[ServiceName]]&amp;Table_wabobpsvr_AzureCalc_AzureCalcRateCard[[#This Row],[Price_Level]]&amp;Table_wabobpsvr_AzureCalc_AzureCalcRateCard[[#This Row],[Region]]</f>
        <v>Standard S2 Search HourC10</v>
      </c>
      <c r="B9301" s="775">
        <v>10</v>
      </c>
      <c r="C9301" s="775" t="s">
        <v>87</v>
      </c>
      <c r="D9301" s="775" t="s">
        <v>177</v>
      </c>
      <c r="E9301" s="775">
        <v>1.6143400000000001</v>
      </c>
      <c r="F9301" s="775" t="s">
        <v>5318</v>
      </c>
      <c r="G9301" s="775" t="s">
        <v>6798</v>
      </c>
      <c r="H9301" s="775" t="s">
        <v>6799</v>
      </c>
      <c r="I9301" s="775" t="s">
        <v>5319</v>
      </c>
    </row>
    <row r="9302" spans="1:9">
      <c r="A9302" s="775" t="str">
        <f>Table_wabobpsvr_AzureCalc_AzureCalcRateCard[[#This Row],[ServiceName]]&amp;Table_wabobpsvr_AzureCalc_AzureCalcRateCard[[#This Row],[Price_Level]]&amp;Table_wabobpsvr_AzureCalc_AzureCalcRateCard[[#This Row],[Region]]</f>
        <v>Basic Application Gateway Data (Medium)C14</v>
      </c>
      <c r="B9302" s="775">
        <v>14</v>
      </c>
      <c r="C9302" s="775" t="s">
        <v>4235</v>
      </c>
      <c r="D9302" s="775" t="s">
        <v>177</v>
      </c>
      <c r="E9302" s="775">
        <v>999999</v>
      </c>
      <c r="F9302" s="775" t="s">
        <v>7039</v>
      </c>
      <c r="G9302" s="775" t="s">
        <v>4235</v>
      </c>
      <c r="H9302" s="775" t="s">
        <v>4235</v>
      </c>
      <c r="I9302" s="775" t="s">
        <v>4235</v>
      </c>
    </row>
    <row r="9303" spans="1:9">
      <c r="A9303" s="775" t="str">
        <f>Table_wabobpsvr_AzureCalc_AzureCalcRateCard[[#This Row],[ServiceName]]&amp;Table_wabobpsvr_AzureCalc_AzureCalcRateCard[[#This Row],[Price_Level]]&amp;Table_wabobpsvr_AzureCalc_AzureCalcRateCard[[#This Row],[Region]]</f>
        <v>Basic Application Gateway Data (Medium)D14</v>
      </c>
      <c r="B9303" s="775">
        <v>14</v>
      </c>
      <c r="C9303" s="775" t="s">
        <v>4235</v>
      </c>
      <c r="D9303" s="775" t="s">
        <v>176</v>
      </c>
      <c r="E9303" s="775">
        <v>999999</v>
      </c>
      <c r="F9303" s="775" t="s">
        <v>7039</v>
      </c>
      <c r="G9303" s="775" t="s">
        <v>4235</v>
      </c>
      <c r="H9303" s="775" t="s">
        <v>4235</v>
      </c>
      <c r="I9303" s="775" t="s">
        <v>4235</v>
      </c>
    </row>
    <row r="9304" spans="1:9">
      <c r="A9304" s="775" t="str">
        <f>Table_wabobpsvr_AzureCalc_AzureCalcRateCard[[#This Row],[ServiceName]]&amp;Table_wabobpsvr_AzureCalc_AzureCalcRateCard[[#This Row],[Price_Level]]&amp;Table_wabobpsvr_AzureCalc_AzureCalcRateCard[[#This Row],[Region]]</f>
        <v>Basic Application Gateway Data (Large)MOSP14</v>
      </c>
      <c r="B9304" s="775">
        <v>14</v>
      </c>
      <c r="C9304" s="775" t="s">
        <v>4235</v>
      </c>
      <c r="D9304" s="775" t="s">
        <v>606</v>
      </c>
      <c r="E9304" s="775">
        <v>999999</v>
      </c>
      <c r="F9304" s="775" t="s">
        <v>7041</v>
      </c>
      <c r="G9304" s="775" t="s">
        <v>4235</v>
      </c>
      <c r="H9304" s="775" t="s">
        <v>4235</v>
      </c>
      <c r="I9304" s="775" t="s">
        <v>4235</v>
      </c>
    </row>
    <row r="9305" spans="1:9">
      <c r="A9305" s="775" t="str">
        <f>Table_wabobpsvr_AzureCalc_AzureCalcRateCard[[#This Row],[ServiceName]]&amp;Table_wabobpsvr_AzureCalc_AzureCalcRateCard[[#This Row],[Price_Level]]&amp;Table_wabobpsvr_AzureCalc_AzureCalcRateCard[[#This Row],[Region]]</f>
        <v>Basic Application Gateway Data (Large)A14</v>
      </c>
      <c r="B9305" s="775">
        <v>14</v>
      </c>
      <c r="C9305" s="775" t="s">
        <v>4235</v>
      </c>
      <c r="D9305" s="775" t="s">
        <v>174</v>
      </c>
      <c r="E9305" s="775">
        <v>999999</v>
      </c>
      <c r="F9305" s="775" t="s">
        <v>7041</v>
      </c>
      <c r="G9305" s="775" t="s">
        <v>4235</v>
      </c>
      <c r="H9305" s="775" t="s">
        <v>4235</v>
      </c>
      <c r="I9305" s="775" t="s">
        <v>4235</v>
      </c>
    </row>
    <row r="9306" spans="1:9">
      <c r="A9306" s="775" t="str">
        <f>Table_wabobpsvr_AzureCalc_AzureCalcRateCard[[#This Row],[ServiceName]]&amp;Table_wabobpsvr_AzureCalc_AzureCalcRateCard[[#This Row],[Price_Level]]&amp;Table_wabobpsvr_AzureCalc_AzureCalcRateCard[[#This Row],[Region]]</f>
        <v>Basic Application Gateway Data (Large)B14</v>
      </c>
      <c r="B9306" s="775">
        <v>14</v>
      </c>
      <c r="C9306" s="775" t="s">
        <v>4235</v>
      </c>
      <c r="D9306" s="775" t="s">
        <v>175</v>
      </c>
      <c r="E9306" s="775">
        <v>999999</v>
      </c>
      <c r="F9306" s="775" t="s">
        <v>7041</v>
      </c>
      <c r="G9306" s="775" t="s">
        <v>4235</v>
      </c>
      <c r="H9306" s="775" t="s">
        <v>4235</v>
      </c>
      <c r="I9306" s="775" t="s">
        <v>4235</v>
      </c>
    </row>
    <row r="9307" spans="1:9">
      <c r="A9307" s="775" t="str">
        <f>Table_wabobpsvr_AzureCalc_AzureCalcRateCard[[#This Row],[ServiceName]]&amp;Table_wabobpsvr_AzureCalc_AzureCalcRateCard[[#This Row],[Price_Level]]&amp;Table_wabobpsvr_AzureCalc_AzureCalcRateCard[[#This Row],[Region]]</f>
        <v>Basic Application Gateway Data (Large)C14</v>
      </c>
      <c r="B9307" s="775">
        <v>14</v>
      </c>
      <c r="C9307" s="775" t="s">
        <v>4235</v>
      </c>
      <c r="D9307" s="775" t="s">
        <v>177</v>
      </c>
      <c r="E9307" s="775">
        <v>999999</v>
      </c>
      <c r="F9307" s="775" t="s">
        <v>7041</v>
      </c>
      <c r="G9307" s="775" t="s">
        <v>4235</v>
      </c>
      <c r="H9307" s="775" t="s">
        <v>4235</v>
      </c>
      <c r="I9307" s="775" t="s">
        <v>4235</v>
      </c>
    </row>
    <row r="9308" spans="1:9">
      <c r="A9308" s="775" t="str">
        <f>Table_wabobpsvr_AzureCalc_AzureCalcRateCard[[#This Row],[ServiceName]]&amp;Table_wabobpsvr_AzureCalc_AzureCalcRateCard[[#This Row],[Price_Level]]&amp;Table_wabobpsvr_AzureCalc_AzureCalcRateCard[[#This Row],[Region]]</f>
        <v>Basic Application Gateway Data (Large)D14</v>
      </c>
      <c r="B9308" s="775">
        <v>14</v>
      </c>
      <c r="C9308" s="775" t="s">
        <v>4235</v>
      </c>
      <c r="D9308" s="775" t="s">
        <v>176</v>
      </c>
      <c r="E9308" s="775">
        <v>999999</v>
      </c>
      <c r="F9308" s="775" t="s">
        <v>7041</v>
      </c>
      <c r="G9308" s="775" t="s">
        <v>4235</v>
      </c>
      <c r="H9308" s="775" t="s">
        <v>4235</v>
      </c>
      <c r="I9308" s="775" t="s">
        <v>4235</v>
      </c>
    </row>
    <row r="9309" spans="1:9">
      <c r="A9309" s="775" t="str">
        <f>Table_wabobpsvr_AzureCalc_AzureCalcRateCard[[#This Row],[ServiceName]]&amp;Table_wabobpsvr_AzureCalc_AzureCalcRateCard[[#This Row],[Price_Level]]&amp;Table_wabobpsvr_AzureCalc_AzureCalcRateCard[[#This Row],[Region]]</f>
        <v>Standard S2 Search HourA15</v>
      </c>
      <c r="B9309" s="775">
        <v>15</v>
      </c>
      <c r="C9309" s="775" t="s">
        <v>87</v>
      </c>
      <c r="D9309" s="775" t="s">
        <v>174</v>
      </c>
      <c r="E9309" s="775">
        <v>1.72078</v>
      </c>
      <c r="F9309" s="775" t="s">
        <v>5318</v>
      </c>
      <c r="G9309" s="775" t="s">
        <v>6802</v>
      </c>
      <c r="H9309" s="775" t="s">
        <v>6803</v>
      </c>
      <c r="I9309" s="775" t="s">
        <v>6783</v>
      </c>
    </row>
    <row r="9310" spans="1:9">
      <c r="A9310" s="775" t="str">
        <f>Table_wabobpsvr_AzureCalc_AzureCalcRateCard[[#This Row],[ServiceName]]&amp;Table_wabobpsvr_AzureCalc_AzureCalcRateCard[[#This Row],[Price_Level]]&amp;Table_wabobpsvr_AzureCalc_AzureCalcRateCard[[#This Row],[Region]]</f>
        <v>Standard S2 Search HourA16</v>
      </c>
      <c r="B9310" s="775">
        <v>16</v>
      </c>
      <c r="C9310" s="775" t="s">
        <v>87</v>
      </c>
      <c r="D9310" s="775" t="s">
        <v>174</v>
      </c>
      <c r="E9310" s="775">
        <v>1.72078</v>
      </c>
      <c r="F9310" s="775" t="s">
        <v>5318</v>
      </c>
      <c r="G9310" s="775" t="s">
        <v>6804</v>
      </c>
      <c r="H9310" s="775" t="s">
        <v>6805</v>
      </c>
      <c r="I9310" s="775" t="s">
        <v>6784</v>
      </c>
    </row>
    <row r="9311" spans="1:9">
      <c r="A9311" s="775" t="str">
        <f>Table_wabobpsvr_AzureCalc_AzureCalcRateCard[[#This Row],[ServiceName]]&amp;Table_wabobpsvr_AzureCalc_AzureCalcRateCard[[#This Row],[Price_Level]]&amp;Table_wabobpsvr_AzureCalc_AzureCalcRateCard[[#This Row],[Region]]</f>
        <v>Standard S2 Search HourA13</v>
      </c>
      <c r="B9311" s="775">
        <v>13</v>
      </c>
      <c r="C9311" s="775" t="s">
        <v>87</v>
      </c>
      <c r="D9311" s="775" t="s">
        <v>174</v>
      </c>
      <c r="E9311" s="775">
        <v>1.72078</v>
      </c>
      <c r="F9311" s="775" t="s">
        <v>5318</v>
      </c>
      <c r="G9311" s="775" t="s">
        <v>6806</v>
      </c>
      <c r="H9311" s="775" t="s">
        <v>6807</v>
      </c>
      <c r="I9311" s="775" t="s">
        <v>6785</v>
      </c>
    </row>
    <row r="9312" spans="1:9">
      <c r="A9312" s="775" t="str">
        <f>Table_wabobpsvr_AzureCalc_AzureCalcRateCard[[#This Row],[ServiceName]]&amp;Table_wabobpsvr_AzureCalc_AzureCalcRateCard[[#This Row],[Price_Level]]&amp;Table_wabobpsvr_AzureCalc_AzureCalcRateCard[[#This Row],[Region]]</f>
        <v>Standard S2 Search HourA11</v>
      </c>
      <c r="B9312" s="775">
        <v>11</v>
      </c>
      <c r="C9312" s="775" t="s">
        <v>87</v>
      </c>
      <c r="D9312" s="775" t="s">
        <v>174</v>
      </c>
      <c r="E9312" s="775">
        <v>1.72078</v>
      </c>
      <c r="F9312" s="775" t="s">
        <v>5318</v>
      </c>
      <c r="G9312" s="775" t="s">
        <v>6808</v>
      </c>
      <c r="H9312" s="775" t="s">
        <v>6809</v>
      </c>
      <c r="I9312" s="775" t="s">
        <v>6786</v>
      </c>
    </row>
    <row r="9313" spans="1:9">
      <c r="A9313" s="775" t="str">
        <f>Table_wabobpsvr_AzureCalc_AzureCalcRateCard[[#This Row],[ServiceName]]&amp;Table_wabobpsvr_AzureCalc_AzureCalcRateCard[[#This Row],[Price_Level]]&amp;Table_wabobpsvr_AzureCalc_AzureCalcRateCard[[#This Row],[Region]]</f>
        <v>Standard S2 Search HourA12</v>
      </c>
      <c r="B9313" s="775">
        <v>12</v>
      </c>
      <c r="C9313" s="775" t="s">
        <v>87</v>
      </c>
      <c r="D9313" s="775" t="s">
        <v>174</v>
      </c>
      <c r="E9313" s="775">
        <v>1.72078</v>
      </c>
      <c r="F9313" s="775" t="s">
        <v>5318</v>
      </c>
      <c r="G9313" s="775" t="s">
        <v>6810</v>
      </c>
      <c r="H9313" s="775" t="s">
        <v>6811</v>
      </c>
      <c r="I9313" s="775" t="s">
        <v>6787</v>
      </c>
    </row>
    <row r="9314" spans="1:9">
      <c r="A9314" s="775" t="str">
        <f>Table_wabobpsvr_AzureCalc_AzureCalcRateCard[[#This Row],[ServiceName]]&amp;Table_wabobpsvr_AzureCalc_AzureCalcRateCard[[#This Row],[Price_Level]]&amp;Table_wabobpsvr_AzureCalc_AzureCalcRateCard[[#This Row],[Region]]</f>
        <v>Standard S1 Search HourB10</v>
      </c>
      <c r="B9314" s="775">
        <v>10</v>
      </c>
      <c r="C9314" s="775" t="s">
        <v>87</v>
      </c>
      <c r="D9314" s="775" t="s">
        <v>175</v>
      </c>
      <c r="E9314" s="775">
        <v>0.41736000000000001</v>
      </c>
      <c r="F9314" s="775" t="s">
        <v>4311</v>
      </c>
      <c r="G9314" s="775" t="s">
        <v>4359</v>
      </c>
      <c r="H9314" s="775" t="s">
        <v>4360</v>
      </c>
      <c r="I9314" s="775" t="s">
        <v>4950</v>
      </c>
    </row>
    <row r="9315" spans="1:9">
      <c r="A9315" s="775" t="str">
        <f>Table_wabobpsvr_AzureCalc_AzureCalcRateCard[[#This Row],[ServiceName]]&amp;Table_wabobpsvr_AzureCalc_AzureCalcRateCard[[#This Row],[Price_Level]]&amp;Table_wabobpsvr_AzureCalc_AzureCalcRateCard[[#This Row],[Region]]</f>
        <v>Standard S1 Search HourB9</v>
      </c>
      <c r="B9315" s="775">
        <v>9</v>
      </c>
      <c r="C9315" s="775" t="s">
        <v>87</v>
      </c>
      <c r="D9315" s="775" t="s">
        <v>175</v>
      </c>
      <c r="E9315" s="775">
        <v>0.41736000000000001</v>
      </c>
      <c r="F9315" s="775" t="s">
        <v>4311</v>
      </c>
      <c r="G9315" s="775" t="s">
        <v>4312</v>
      </c>
      <c r="H9315" s="775" t="s">
        <v>4313</v>
      </c>
      <c r="I9315" s="775" t="s">
        <v>4615</v>
      </c>
    </row>
    <row r="9316" spans="1:9">
      <c r="A9316" s="775" t="str">
        <f>Table_wabobpsvr_AzureCalc_AzureCalcRateCard[[#This Row],[ServiceName]]&amp;Table_wabobpsvr_AzureCalc_AzureCalcRateCard[[#This Row],[Price_Level]]&amp;Table_wabobpsvr_AzureCalc_AzureCalcRateCard[[#This Row],[Region]]</f>
        <v>Standard S1 Search HourB15</v>
      </c>
      <c r="B9316" s="775">
        <v>15</v>
      </c>
      <c r="C9316" s="775" t="s">
        <v>87</v>
      </c>
      <c r="D9316" s="775" t="s">
        <v>175</v>
      </c>
      <c r="E9316" s="775">
        <v>0.41736000000000001</v>
      </c>
      <c r="F9316" s="775" t="s">
        <v>4311</v>
      </c>
      <c r="G9316" s="775" t="s">
        <v>6788</v>
      </c>
      <c r="H9316" s="775" t="s">
        <v>6789</v>
      </c>
      <c r="I9316" s="775" t="s">
        <v>4616</v>
      </c>
    </row>
    <row r="9317" spans="1:9">
      <c r="A9317" s="775" t="str">
        <f>Table_wabobpsvr_AzureCalc_AzureCalcRateCard[[#This Row],[ServiceName]]&amp;Table_wabobpsvr_AzureCalc_AzureCalcRateCard[[#This Row],[Price_Level]]&amp;Table_wabobpsvr_AzureCalc_AzureCalcRateCard[[#This Row],[Region]]</f>
        <v>Standard S1 Search HourB16</v>
      </c>
      <c r="B9317" s="775">
        <v>16</v>
      </c>
      <c r="C9317" s="775" t="s">
        <v>87</v>
      </c>
      <c r="D9317" s="775" t="s">
        <v>175</v>
      </c>
      <c r="E9317" s="775">
        <v>0.41736000000000001</v>
      </c>
      <c r="F9317" s="775" t="s">
        <v>4311</v>
      </c>
      <c r="G9317" s="775" t="s">
        <v>6790</v>
      </c>
      <c r="H9317" s="775" t="s">
        <v>6791</v>
      </c>
      <c r="I9317" s="775" t="s">
        <v>5314</v>
      </c>
    </row>
    <row r="9318" spans="1:9">
      <c r="A9318" s="775" t="str">
        <f>Table_wabobpsvr_AzureCalc_AzureCalcRateCard[[#This Row],[ServiceName]]&amp;Table_wabobpsvr_AzureCalc_AzureCalcRateCard[[#This Row],[Price_Level]]&amp;Table_wabobpsvr_AzureCalc_AzureCalcRateCard[[#This Row],[Region]]</f>
        <v>Standard S1 Search HourB13</v>
      </c>
      <c r="B9318" s="775">
        <v>13</v>
      </c>
      <c r="C9318" s="775" t="s">
        <v>87</v>
      </c>
      <c r="D9318" s="775" t="s">
        <v>175</v>
      </c>
      <c r="E9318" s="775">
        <v>0.41736000000000001</v>
      </c>
      <c r="F9318" s="775" t="s">
        <v>4311</v>
      </c>
      <c r="G9318" s="775" t="s">
        <v>6792</v>
      </c>
      <c r="H9318" s="775" t="s">
        <v>6793</v>
      </c>
      <c r="I9318" s="775" t="s">
        <v>5315</v>
      </c>
    </row>
    <row r="9319" spans="1:9">
      <c r="A9319" s="775" t="str">
        <f>Table_wabobpsvr_AzureCalc_AzureCalcRateCard[[#This Row],[ServiceName]]&amp;Table_wabobpsvr_AzureCalc_AzureCalcRateCard[[#This Row],[Price_Level]]&amp;Table_wabobpsvr_AzureCalc_AzureCalcRateCard[[#This Row],[Region]]</f>
        <v>Standard S1 Search HourB11</v>
      </c>
      <c r="B9319" s="775">
        <v>11</v>
      </c>
      <c r="C9319" s="775" t="s">
        <v>87</v>
      </c>
      <c r="D9319" s="775" t="s">
        <v>175</v>
      </c>
      <c r="E9319" s="775">
        <v>0.41736000000000001</v>
      </c>
      <c r="F9319" s="775" t="s">
        <v>4311</v>
      </c>
      <c r="G9319" s="775" t="s">
        <v>6794</v>
      </c>
      <c r="H9319" s="775" t="s">
        <v>6795</v>
      </c>
      <c r="I9319" s="775" t="s">
        <v>5316</v>
      </c>
    </row>
    <row r="9320" spans="1:9">
      <c r="A9320" s="775" t="str">
        <f>Table_wabobpsvr_AzureCalc_AzureCalcRateCard[[#This Row],[ServiceName]]&amp;Table_wabobpsvr_AzureCalc_AzureCalcRateCard[[#This Row],[Price_Level]]&amp;Table_wabobpsvr_AzureCalc_AzureCalcRateCard[[#This Row],[Region]]</f>
        <v>Standard S1 Search HourB12</v>
      </c>
      <c r="B9320" s="775">
        <v>12</v>
      </c>
      <c r="C9320" s="775" t="s">
        <v>87</v>
      </c>
      <c r="D9320" s="775" t="s">
        <v>175</v>
      </c>
      <c r="E9320" s="775">
        <v>0.41736000000000001</v>
      </c>
      <c r="F9320" s="775" t="s">
        <v>4311</v>
      </c>
      <c r="G9320" s="775" t="s">
        <v>6796</v>
      </c>
      <c r="H9320" s="775" t="s">
        <v>6797</v>
      </c>
      <c r="I9320" s="775" t="s">
        <v>5317</v>
      </c>
    </row>
    <row r="9321" spans="1:9">
      <c r="A9321" s="775" t="str">
        <f>Table_wabobpsvr_AzureCalc_AzureCalcRateCard[[#This Row],[ServiceName]]&amp;Table_wabobpsvr_AzureCalc_AzureCalcRateCard[[#This Row],[Price_Level]]&amp;Table_wabobpsvr_AzureCalc_AzureCalcRateCard[[#This Row],[Region]]</f>
        <v>Standard S2 Search HourB10</v>
      </c>
      <c r="B9321" s="775">
        <v>10</v>
      </c>
      <c r="C9321" s="775" t="s">
        <v>87</v>
      </c>
      <c r="D9321" s="775" t="s">
        <v>175</v>
      </c>
      <c r="E9321" s="775">
        <v>1.6675599999999999</v>
      </c>
      <c r="F9321" s="775" t="s">
        <v>5318</v>
      </c>
      <c r="G9321" s="775" t="s">
        <v>6798</v>
      </c>
      <c r="H9321" s="775" t="s">
        <v>6799</v>
      </c>
      <c r="I9321" s="775" t="s">
        <v>5319</v>
      </c>
    </row>
    <row r="9322" spans="1:9">
      <c r="A9322" s="775" t="str">
        <f>Table_wabobpsvr_AzureCalc_AzureCalcRateCard[[#This Row],[ServiceName]]&amp;Table_wabobpsvr_AzureCalc_AzureCalcRateCard[[#This Row],[Price_Level]]&amp;Table_wabobpsvr_AzureCalc_AzureCalcRateCard[[#This Row],[Region]]</f>
        <v>Standard S2 Search HourB9</v>
      </c>
      <c r="B9322" s="775">
        <v>9</v>
      </c>
      <c r="C9322" s="775" t="s">
        <v>87</v>
      </c>
      <c r="D9322" s="775" t="s">
        <v>175</v>
      </c>
      <c r="E9322" s="775">
        <v>1.6675599999999999</v>
      </c>
      <c r="F9322" s="775" t="s">
        <v>5318</v>
      </c>
      <c r="G9322" s="775" t="s">
        <v>6800</v>
      </c>
      <c r="H9322" s="775" t="s">
        <v>6801</v>
      </c>
      <c r="I9322" s="775" t="s">
        <v>5320</v>
      </c>
    </row>
    <row r="9323" spans="1:9">
      <c r="A9323" s="775" t="str">
        <f>Table_wabobpsvr_AzureCalc_AzureCalcRateCard[[#This Row],[ServiceName]]&amp;Table_wabobpsvr_AzureCalc_AzureCalcRateCard[[#This Row],[Price_Level]]&amp;Table_wabobpsvr_AzureCalc_AzureCalcRateCard[[#This Row],[Region]]</f>
        <v>Standard S2 Search HourB15</v>
      </c>
      <c r="B9323" s="775">
        <v>15</v>
      </c>
      <c r="C9323" s="775" t="s">
        <v>87</v>
      </c>
      <c r="D9323" s="775" t="s">
        <v>175</v>
      </c>
      <c r="E9323" s="775">
        <v>1.6675599999999999</v>
      </c>
      <c r="F9323" s="775" t="s">
        <v>5318</v>
      </c>
      <c r="G9323" s="775" t="s">
        <v>6802</v>
      </c>
      <c r="H9323" s="775" t="s">
        <v>6803</v>
      </c>
      <c r="I9323" s="775" t="s">
        <v>6783</v>
      </c>
    </row>
    <row r="9324" spans="1:9">
      <c r="A9324" s="775" t="str">
        <f>Table_wabobpsvr_AzureCalc_AzureCalcRateCard[[#This Row],[ServiceName]]&amp;Table_wabobpsvr_AzureCalc_AzureCalcRateCard[[#This Row],[Price_Level]]&amp;Table_wabobpsvr_AzureCalc_AzureCalcRateCard[[#This Row],[Region]]</f>
        <v>Standard S2 Search HourB16</v>
      </c>
      <c r="B9324" s="775">
        <v>16</v>
      </c>
      <c r="C9324" s="775" t="s">
        <v>87</v>
      </c>
      <c r="D9324" s="775" t="s">
        <v>175</v>
      </c>
      <c r="E9324" s="775">
        <v>1.6675599999999999</v>
      </c>
      <c r="F9324" s="775" t="s">
        <v>5318</v>
      </c>
      <c r="G9324" s="775" t="s">
        <v>6804</v>
      </c>
      <c r="H9324" s="775" t="s">
        <v>6805</v>
      </c>
      <c r="I9324" s="775" t="s">
        <v>6784</v>
      </c>
    </row>
    <row r="9325" spans="1:9">
      <c r="A9325" s="775" t="str">
        <f>Table_wabobpsvr_AzureCalc_AzureCalcRateCard[[#This Row],[ServiceName]]&amp;Table_wabobpsvr_AzureCalc_AzureCalcRateCard[[#This Row],[Price_Level]]&amp;Table_wabobpsvr_AzureCalc_AzureCalcRateCard[[#This Row],[Region]]</f>
        <v>Standard S2 Search HourB13</v>
      </c>
      <c r="B9325" s="775">
        <v>13</v>
      </c>
      <c r="C9325" s="775" t="s">
        <v>87</v>
      </c>
      <c r="D9325" s="775" t="s">
        <v>175</v>
      </c>
      <c r="E9325" s="775">
        <v>1.6675599999999999</v>
      </c>
      <c r="F9325" s="775" t="s">
        <v>5318</v>
      </c>
      <c r="G9325" s="775" t="s">
        <v>6806</v>
      </c>
      <c r="H9325" s="775" t="s">
        <v>6807</v>
      </c>
      <c r="I9325" s="775" t="s">
        <v>6785</v>
      </c>
    </row>
    <row r="9326" spans="1:9">
      <c r="A9326" s="775" t="str">
        <f>Table_wabobpsvr_AzureCalc_AzureCalcRateCard[[#This Row],[ServiceName]]&amp;Table_wabobpsvr_AzureCalc_AzureCalcRateCard[[#This Row],[Price_Level]]&amp;Table_wabobpsvr_AzureCalc_AzureCalcRateCard[[#This Row],[Region]]</f>
        <v>Standard S2 Search HourB11</v>
      </c>
      <c r="B9326" s="775">
        <v>11</v>
      </c>
      <c r="C9326" s="775" t="s">
        <v>87</v>
      </c>
      <c r="D9326" s="775" t="s">
        <v>175</v>
      </c>
      <c r="E9326" s="775">
        <v>1.6675599999999999</v>
      </c>
      <c r="F9326" s="775" t="s">
        <v>5318</v>
      </c>
      <c r="G9326" s="775" t="s">
        <v>6808</v>
      </c>
      <c r="H9326" s="775" t="s">
        <v>6809</v>
      </c>
      <c r="I9326" s="775" t="s">
        <v>6786</v>
      </c>
    </row>
    <row r="9327" spans="1:9">
      <c r="A9327" s="775" t="str">
        <f>Table_wabobpsvr_AzureCalc_AzureCalcRateCard[[#This Row],[ServiceName]]&amp;Table_wabobpsvr_AzureCalc_AzureCalcRateCard[[#This Row],[Price_Level]]&amp;Table_wabobpsvr_AzureCalc_AzureCalcRateCard[[#This Row],[Region]]</f>
        <v>SQL DB Premium P6 Database HoursA</v>
      </c>
      <c r="B9327" s="775"/>
      <c r="C9327" s="775" t="s">
        <v>87</v>
      </c>
      <c r="D9327" s="775" t="s">
        <v>174</v>
      </c>
      <c r="E9327" s="775">
        <v>4.8499999999999996</v>
      </c>
      <c r="F9327" s="775" t="s">
        <v>7033</v>
      </c>
      <c r="G9327" s="775" t="s">
        <v>1954</v>
      </c>
      <c r="H9327" s="775" t="s">
        <v>5331</v>
      </c>
      <c r="I9327" s="775" t="s">
        <v>5332</v>
      </c>
    </row>
    <row r="9328" spans="1:9">
      <c r="A9328" s="775" t="str">
        <f>Table_wabobpsvr_AzureCalc_AzureCalcRateCard[[#This Row],[ServiceName]]&amp;Table_wabobpsvr_AzureCalc_AzureCalcRateCard[[#This Row],[Price_Level]]&amp;Table_wabobpsvr_AzureCalc_AzureCalcRateCard[[#This Row],[Region]]</f>
        <v>ExpressRoute (Metered) 200 Mbps ConnectionsA1</v>
      </c>
      <c r="B9328" s="775">
        <v>1</v>
      </c>
      <c r="C9328" s="775" t="s">
        <v>7427</v>
      </c>
      <c r="D9328" s="775" t="s">
        <v>174</v>
      </c>
      <c r="E9328" s="775">
        <v>140.65</v>
      </c>
      <c r="F9328" s="775" t="s">
        <v>7388</v>
      </c>
      <c r="G9328" s="775" t="s">
        <v>7531</v>
      </c>
      <c r="H9328" s="775" t="s">
        <v>7532</v>
      </c>
      <c r="I9328" s="775" t="s">
        <v>7452</v>
      </c>
    </row>
    <row r="9329" spans="1:9">
      <c r="A9329" s="775" t="str">
        <f>Table_wabobpsvr_AzureCalc_AzureCalcRateCard[[#This Row],[ServiceName]]&amp;Table_wabobpsvr_AzureCalc_AzureCalcRateCard[[#This Row],[Price_Level]]&amp;Table_wabobpsvr_AzureCalc_AzureCalcRateCard[[#This Row],[Region]]</f>
        <v>Premium P6 Secondary Active Geo Database HoursC13</v>
      </c>
      <c r="B9329" s="775">
        <v>13</v>
      </c>
      <c r="C9329" s="775" t="s">
        <v>87</v>
      </c>
      <c r="D9329" s="775" t="s">
        <v>177</v>
      </c>
      <c r="E9329" s="775">
        <v>5.5051208333333301</v>
      </c>
      <c r="F9329" s="775" t="s">
        <v>7029</v>
      </c>
      <c r="G9329" s="775" t="s">
        <v>3593</v>
      </c>
      <c r="H9329" s="775" t="s">
        <v>5616</v>
      </c>
      <c r="I9329" s="775" t="s">
        <v>5617</v>
      </c>
    </row>
    <row r="9330" spans="1:9">
      <c r="A9330" s="775" t="str">
        <f>Table_wabobpsvr_AzureCalc_AzureCalcRateCard[[#This Row],[ServiceName]]&amp;Table_wabobpsvr_AzureCalc_AzureCalcRateCard[[#This Row],[Price_Level]]&amp;Table_wabobpsvr_AzureCalc_AzureCalcRateCard[[#This Row],[Region]]</f>
        <v>Premium P6 Secondary Geo Database HoursC12</v>
      </c>
      <c r="B9330" s="775">
        <v>12</v>
      </c>
      <c r="C9330" s="775" t="s">
        <v>87</v>
      </c>
      <c r="D9330" s="775" t="s">
        <v>177</v>
      </c>
      <c r="E9330" s="775">
        <v>3.85650416666667</v>
      </c>
      <c r="F9330" s="775" t="s">
        <v>7030</v>
      </c>
      <c r="G9330" s="775" t="s">
        <v>3607</v>
      </c>
      <c r="H9330" s="775" t="s">
        <v>5649</v>
      </c>
      <c r="I9330" s="775" t="s">
        <v>5650</v>
      </c>
    </row>
    <row r="9331" spans="1:9">
      <c r="A9331" s="775" t="str">
        <f>Table_wabobpsvr_AzureCalc_AzureCalcRateCard[[#This Row],[ServiceName]]&amp;Table_wabobpsvr_AzureCalc_AzureCalcRateCard[[#This Row],[Price_Level]]&amp;Table_wabobpsvr_AzureCalc_AzureCalcRateCard[[#This Row],[Region]]</f>
        <v>ExpressRoute (Metered) 100 Mbps ConnectionsA1</v>
      </c>
      <c r="B9331" s="775">
        <v>1</v>
      </c>
      <c r="C9331" s="775" t="s">
        <v>7427</v>
      </c>
      <c r="D9331" s="775" t="s">
        <v>174</v>
      </c>
      <c r="E9331" s="775">
        <v>106.7</v>
      </c>
      <c r="F9331" s="775" t="s">
        <v>7395</v>
      </c>
      <c r="G9331" s="775" t="s">
        <v>7559</v>
      </c>
      <c r="H9331" s="775" t="s">
        <v>7560</v>
      </c>
      <c r="I9331" s="775" t="s">
        <v>7448</v>
      </c>
    </row>
    <row r="9332" spans="1:9">
      <c r="A9332" s="775" t="str">
        <f>Table_wabobpsvr_AzureCalc_AzureCalcRateCard[[#This Row],[ServiceName]]&amp;Table_wabobpsvr_AzureCalc_AzureCalcRateCard[[#This Row],[Price_Level]]&amp;Table_wabobpsvr_AzureCalc_AzureCalcRateCard[[#This Row],[Region]]</f>
        <v>Basic Application Gateway Hours (Small)MOSP2</v>
      </c>
      <c r="B9332" s="775">
        <v>2</v>
      </c>
      <c r="C9332" s="775" t="s">
        <v>87</v>
      </c>
      <c r="D9332" s="775" t="s">
        <v>606</v>
      </c>
      <c r="E9332" s="775">
        <v>2.5000000000000001E-2</v>
      </c>
      <c r="F9332" s="775" t="s">
        <v>7038</v>
      </c>
      <c r="G9332" s="775" t="s">
        <v>4235</v>
      </c>
      <c r="H9332" s="775" t="s">
        <v>4235</v>
      </c>
      <c r="I9332" s="775" t="s">
        <v>5378</v>
      </c>
    </row>
    <row r="9333" spans="1:9">
      <c r="A9333" s="775" t="str">
        <f>Table_wabobpsvr_AzureCalc_AzureCalcRateCard[[#This Row],[ServiceName]]&amp;Table_wabobpsvr_AzureCalc_AzureCalcRateCard[[#This Row],[Price_Level]]&amp;Table_wabobpsvr_AzureCalc_AzureCalcRateCard[[#This Row],[Region]]</f>
        <v>Basic Application Gateway Hours (Small)MOSP6</v>
      </c>
      <c r="B9333" s="775">
        <v>6</v>
      </c>
      <c r="C9333" s="775" t="s">
        <v>87</v>
      </c>
      <c r="D9333" s="775" t="s">
        <v>606</v>
      </c>
      <c r="E9333" s="775">
        <v>2.5000000000000001E-2</v>
      </c>
      <c r="F9333" s="775" t="s">
        <v>7038</v>
      </c>
      <c r="G9333" s="775" t="s">
        <v>4235</v>
      </c>
      <c r="H9333" s="775" t="s">
        <v>4235</v>
      </c>
      <c r="I9333" s="775" t="s">
        <v>6812</v>
      </c>
    </row>
    <row r="9334" spans="1:9">
      <c r="A9334" s="775" t="str">
        <f>Table_wabobpsvr_AzureCalc_AzureCalcRateCard[[#This Row],[ServiceName]]&amp;Table_wabobpsvr_AzureCalc_AzureCalcRateCard[[#This Row],[Price_Level]]&amp;Table_wabobpsvr_AzureCalc_AzureCalcRateCard[[#This Row],[Region]]</f>
        <v>Basic Application Gateway Hours (Small)MOSP3</v>
      </c>
      <c r="B9334" s="775">
        <v>3</v>
      </c>
      <c r="C9334" s="775" t="s">
        <v>87</v>
      </c>
      <c r="D9334" s="775" t="s">
        <v>606</v>
      </c>
      <c r="E9334" s="775">
        <v>2.5000000000000001E-2</v>
      </c>
      <c r="F9334" s="775" t="s">
        <v>7038</v>
      </c>
      <c r="G9334" s="775" t="s">
        <v>4235</v>
      </c>
      <c r="H9334" s="775" t="s">
        <v>4235</v>
      </c>
      <c r="I9334" s="775" t="s">
        <v>6813</v>
      </c>
    </row>
    <row r="9335" spans="1:9">
      <c r="A9335" s="775" t="str">
        <f>Table_wabobpsvr_AzureCalc_AzureCalcRateCard[[#This Row],[ServiceName]]&amp;Table_wabobpsvr_AzureCalc_AzureCalcRateCard[[#This Row],[Price_Level]]&amp;Table_wabobpsvr_AzureCalc_AzureCalcRateCard[[#This Row],[Region]]</f>
        <v>Basic Application Gateway Hours (Small)MOSP5</v>
      </c>
      <c r="B9335" s="775">
        <v>5</v>
      </c>
      <c r="C9335" s="775" t="s">
        <v>87</v>
      </c>
      <c r="D9335" s="775" t="s">
        <v>606</v>
      </c>
      <c r="E9335" s="775">
        <v>2.5000000000000001E-2</v>
      </c>
      <c r="F9335" s="775" t="s">
        <v>7038</v>
      </c>
      <c r="G9335" s="775" t="s">
        <v>4235</v>
      </c>
      <c r="H9335" s="775" t="s">
        <v>4235</v>
      </c>
      <c r="I9335" s="775" t="s">
        <v>6814</v>
      </c>
    </row>
    <row r="9336" spans="1:9">
      <c r="A9336" s="775" t="str">
        <f>Table_wabobpsvr_AzureCalc_AzureCalcRateCard[[#This Row],[ServiceName]]&amp;Table_wabobpsvr_AzureCalc_AzureCalcRateCard[[#This Row],[Price_Level]]&amp;Table_wabobpsvr_AzureCalc_AzureCalcRateCard[[#This Row],[Region]]</f>
        <v>Basic Application Gateway Hours (Small)MOSP1</v>
      </c>
      <c r="B9336" s="775">
        <v>1</v>
      </c>
      <c r="C9336" s="775" t="s">
        <v>87</v>
      </c>
      <c r="D9336" s="775" t="s">
        <v>606</v>
      </c>
      <c r="E9336" s="775">
        <v>2.5000000000000001E-2</v>
      </c>
      <c r="F9336" s="775" t="s">
        <v>7038</v>
      </c>
      <c r="G9336" s="775" t="s">
        <v>4235</v>
      </c>
      <c r="H9336" s="775" t="s">
        <v>4235</v>
      </c>
      <c r="I9336" s="775" t="s">
        <v>5387</v>
      </c>
    </row>
    <row r="9337" spans="1:9">
      <c r="A9337" s="775" t="str">
        <f>Table_wabobpsvr_AzureCalc_AzureCalcRateCard[[#This Row],[ServiceName]]&amp;Table_wabobpsvr_AzureCalc_AzureCalcRateCard[[#This Row],[Price_Level]]&amp;Table_wabobpsvr_AzureCalc_AzureCalcRateCard[[#This Row],[Region]]</f>
        <v>Basic Application Gateway Hours (Small)MOSP4</v>
      </c>
      <c r="B9337" s="775">
        <v>4</v>
      </c>
      <c r="C9337" s="775" t="s">
        <v>87</v>
      </c>
      <c r="D9337" s="775" t="s">
        <v>606</v>
      </c>
      <c r="E9337" s="775">
        <v>2.8000000000000001E-2</v>
      </c>
      <c r="F9337" s="775" t="s">
        <v>7038</v>
      </c>
      <c r="G9337" s="775" t="s">
        <v>4235</v>
      </c>
      <c r="H9337" s="775" t="s">
        <v>4235</v>
      </c>
      <c r="I9337" s="775" t="s">
        <v>6815</v>
      </c>
    </row>
    <row r="9338" spans="1:9">
      <c r="A9338" s="775" t="str">
        <f>Table_wabobpsvr_AzureCalc_AzureCalcRateCard[[#This Row],[ServiceName]]&amp;Table_wabobpsvr_AzureCalc_AzureCalcRateCard[[#This Row],[Price_Level]]&amp;Table_wabobpsvr_AzureCalc_AzureCalcRateCard[[#This Row],[Region]]</f>
        <v>Basic Application Gateway Hours (Small)MOSP11</v>
      </c>
      <c r="B9338" s="775">
        <v>11</v>
      </c>
      <c r="C9338" s="775" t="s">
        <v>87</v>
      </c>
      <c r="D9338" s="775" t="s">
        <v>606</v>
      </c>
      <c r="E9338" s="775">
        <v>2.7E-2</v>
      </c>
      <c r="F9338" s="775" t="s">
        <v>7038</v>
      </c>
      <c r="G9338" s="775" t="s">
        <v>4235</v>
      </c>
      <c r="H9338" s="775" t="s">
        <v>4235</v>
      </c>
      <c r="I9338" s="775" t="s">
        <v>5384</v>
      </c>
    </row>
    <row r="9339" spans="1:9">
      <c r="A9339" s="775" t="str">
        <f>Table_wabobpsvr_AzureCalc_AzureCalcRateCard[[#This Row],[ServiceName]]&amp;Table_wabobpsvr_AzureCalc_AzureCalcRateCard[[#This Row],[Price_Level]]&amp;Table_wabobpsvr_AzureCalc_AzureCalcRateCard[[#This Row],[Region]]</f>
        <v>Basic Application Gateway Hours (Small)MOSP12</v>
      </c>
      <c r="B9339" s="775">
        <v>12</v>
      </c>
      <c r="C9339" s="775" t="s">
        <v>87</v>
      </c>
      <c r="D9339" s="775" t="s">
        <v>606</v>
      </c>
      <c r="E9339" s="775">
        <v>2.7E-2</v>
      </c>
      <c r="F9339" s="775" t="s">
        <v>7038</v>
      </c>
      <c r="G9339" s="775" t="s">
        <v>4235</v>
      </c>
      <c r="H9339" s="775" t="s">
        <v>4235</v>
      </c>
      <c r="I9339" s="775" t="s">
        <v>5853</v>
      </c>
    </row>
    <row r="9340" spans="1:9">
      <c r="A9340" s="775" t="str">
        <f>Table_wabobpsvr_AzureCalc_AzureCalcRateCard[[#This Row],[ServiceName]]&amp;Table_wabobpsvr_AzureCalc_AzureCalcRateCard[[#This Row],[Price_Level]]&amp;Table_wabobpsvr_AzureCalc_AzureCalcRateCard[[#This Row],[Region]]</f>
        <v>Basic Application Gateway Hours (Small)MOSP7</v>
      </c>
      <c r="B9340" s="775">
        <v>7</v>
      </c>
      <c r="C9340" s="775" t="s">
        <v>87</v>
      </c>
      <c r="D9340" s="775" t="s">
        <v>606</v>
      </c>
      <c r="E9340" s="775">
        <v>2.8000000000000001E-2</v>
      </c>
      <c r="F9340" s="775" t="s">
        <v>7038</v>
      </c>
      <c r="G9340" s="775" t="s">
        <v>4235</v>
      </c>
      <c r="H9340" s="775" t="s">
        <v>4235</v>
      </c>
      <c r="I9340" s="775" t="s">
        <v>5381</v>
      </c>
    </row>
    <row r="9341" spans="1:9">
      <c r="A9341" s="775" t="str">
        <f>Table_wabobpsvr_AzureCalc_AzureCalcRateCard[[#This Row],[ServiceName]]&amp;Table_wabobpsvr_AzureCalc_AzureCalcRateCard[[#This Row],[Price_Level]]&amp;Table_wabobpsvr_AzureCalc_AzureCalcRateCard[[#This Row],[Region]]</f>
        <v>Basic Application Gateway Hours (Small)MOSP8</v>
      </c>
      <c r="B9341" s="775">
        <v>8</v>
      </c>
      <c r="C9341" s="775" t="s">
        <v>87</v>
      </c>
      <c r="D9341" s="775" t="s">
        <v>606</v>
      </c>
      <c r="E9341" s="775">
        <v>2.8000000000000001E-2</v>
      </c>
      <c r="F9341" s="775" t="s">
        <v>7038</v>
      </c>
      <c r="G9341" s="775" t="s">
        <v>4235</v>
      </c>
      <c r="H9341" s="775" t="s">
        <v>4235</v>
      </c>
      <c r="I9341" s="775" t="s">
        <v>5856</v>
      </c>
    </row>
    <row r="9342" spans="1:9">
      <c r="A9342" s="775" t="str">
        <f>Table_wabobpsvr_AzureCalc_AzureCalcRateCard[[#This Row],[ServiceName]]&amp;Table_wabobpsvr_AzureCalc_AzureCalcRateCard[[#This Row],[Price_Level]]&amp;Table_wabobpsvr_AzureCalc_AzureCalcRateCard[[#This Row],[Region]]</f>
        <v>Basic Application Gateway Hours (Small)MOSP15</v>
      </c>
      <c r="B9342" s="775">
        <v>15</v>
      </c>
      <c r="C9342" s="775" t="s">
        <v>87</v>
      </c>
      <c r="D9342" s="775" t="s">
        <v>606</v>
      </c>
      <c r="E9342" s="775">
        <v>2.8000000000000001E-2</v>
      </c>
      <c r="F9342" s="775" t="s">
        <v>7038</v>
      </c>
      <c r="G9342" s="775" t="s">
        <v>4235</v>
      </c>
      <c r="H9342" s="775" t="s">
        <v>4235</v>
      </c>
      <c r="I9342" s="775" t="s">
        <v>5859</v>
      </c>
    </row>
    <row r="9343" spans="1:9">
      <c r="A9343" s="775" t="str">
        <f>Table_wabobpsvr_AzureCalc_AzureCalcRateCard[[#This Row],[ServiceName]]&amp;Table_wabobpsvr_AzureCalc_AzureCalcRateCard[[#This Row],[Price_Level]]&amp;Table_wabobpsvr_AzureCalc_AzureCalcRateCard[[#This Row],[Region]]</f>
        <v>Basic Application Gateway Hours (Small)MOSP16</v>
      </c>
      <c r="B9343" s="775">
        <v>16</v>
      </c>
      <c r="C9343" s="775" t="s">
        <v>87</v>
      </c>
      <c r="D9343" s="775" t="s">
        <v>606</v>
      </c>
      <c r="E9343" s="775">
        <v>2.8000000000000001E-2</v>
      </c>
      <c r="F9343" s="775" t="s">
        <v>7038</v>
      </c>
      <c r="G9343" s="775" t="s">
        <v>4235</v>
      </c>
      <c r="H9343" s="775" t="s">
        <v>4235</v>
      </c>
      <c r="I9343" s="775" t="s">
        <v>5862</v>
      </c>
    </row>
    <row r="9344" spans="1:9">
      <c r="A9344" s="775" t="str">
        <f>Table_wabobpsvr_AzureCalc_AzureCalcRateCard[[#This Row],[ServiceName]]&amp;Table_wabobpsvr_AzureCalc_AzureCalcRateCard[[#This Row],[Price_Level]]&amp;Table_wabobpsvr_AzureCalc_AzureCalcRateCard[[#This Row],[Region]]</f>
        <v>Basic Application Gateway Hours (Small)MOSP10</v>
      </c>
      <c r="B9344" s="775">
        <v>10</v>
      </c>
      <c r="C9344" s="775" t="s">
        <v>87</v>
      </c>
      <c r="D9344" s="775" t="s">
        <v>606</v>
      </c>
      <c r="E9344" s="775">
        <v>2.8000000000000001E-2</v>
      </c>
      <c r="F9344" s="775" t="s">
        <v>7038</v>
      </c>
      <c r="G9344" s="775" t="s">
        <v>4235</v>
      </c>
      <c r="H9344" s="775" t="s">
        <v>4235</v>
      </c>
      <c r="I9344" s="775" t="s">
        <v>5865</v>
      </c>
    </row>
    <row r="9345" spans="1:9">
      <c r="A9345" s="775" t="str">
        <f>Table_wabobpsvr_AzureCalc_AzureCalcRateCard[[#This Row],[ServiceName]]&amp;Table_wabobpsvr_AzureCalc_AzureCalcRateCard[[#This Row],[Price_Level]]&amp;Table_wabobpsvr_AzureCalc_AzureCalcRateCard[[#This Row],[Region]]</f>
        <v>Basic Application Gateway Hours (Small)MOSP9</v>
      </c>
      <c r="B9345" s="775">
        <v>9</v>
      </c>
      <c r="C9345" s="775" t="s">
        <v>87</v>
      </c>
      <c r="D9345" s="775" t="s">
        <v>606</v>
      </c>
      <c r="E9345" s="775">
        <v>2.8000000000000001E-2</v>
      </c>
      <c r="F9345" s="775" t="s">
        <v>7038</v>
      </c>
      <c r="G9345" s="775" t="s">
        <v>4235</v>
      </c>
      <c r="H9345" s="775" t="s">
        <v>4235</v>
      </c>
      <c r="I9345" s="775" t="s">
        <v>5868</v>
      </c>
    </row>
    <row r="9346" spans="1:9">
      <c r="A9346" s="775" t="str">
        <f>Table_wabobpsvr_AzureCalc_AzureCalcRateCard[[#This Row],[ServiceName]]&amp;Table_wabobpsvr_AzureCalc_AzureCalcRateCard[[#This Row],[Price_Level]]&amp;Table_wabobpsvr_AzureCalc_AzureCalcRateCard[[#This Row],[Region]]</f>
        <v>Basic Application Gateway Hours (Small)MOSP13</v>
      </c>
      <c r="B9346" s="775">
        <v>13</v>
      </c>
      <c r="C9346" s="775" t="s">
        <v>87</v>
      </c>
      <c r="D9346" s="775" t="s">
        <v>606</v>
      </c>
      <c r="E9346" s="775">
        <v>3.04E-2</v>
      </c>
      <c r="F9346" s="775" t="s">
        <v>7038</v>
      </c>
      <c r="G9346" s="775" t="s">
        <v>4235</v>
      </c>
      <c r="H9346" s="775" t="s">
        <v>4235</v>
      </c>
      <c r="I9346" s="775" t="s">
        <v>5871</v>
      </c>
    </row>
    <row r="9347" spans="1:9">
      <c r="A9347" s="775" t="str">
        <f>Table_wabobpsvr_AzureCalc_AzureCalcRateCard[[#This Row],[ServiceName]]&amp;Table_wabobpsvr_AzureCalc_AzureCalcRateCard[[#This Row],[Price_Level]]&amp;Table_wabobpsvr_AzureCalc_AzureCalcRateCard[[#This Row],[Region]]</f>
        <v>Basic Application Gateway Data (Small)MOSP</v>
      </c>
      <c r="B9347" s="775"/>
      <c r="C9347" s="775" t="s">
        <v>9</v>
      </c>
      <c r="D9347" s="775" t="s">
        <v>606</v>
      </c>
      <c r="E9347" s="775">
        <v>8.0000000000000002E-3</v>
      </c>
      <c r="F9347" s="775" t="s">
        <v>7040</v>
      </c>
      <c r="G9347" s="775" t="s">
        <v>4235</v>
      </c>
      <c r="H9347" s="775" t="s">
        <v>4235</v>
      </c>
      <c r="I9347" s="775" t="s">
        <v>5874</v>
      </c>
    </row>
    <row r="9348" spans="1:9">
      <c r="A9348" s="775" t="str">
        <f>Table_wabobpsvr_AzureCalc_AzureCalcRateCard[[#This Row],[ServiceName]]&amp;Table_wabobpsvr_AzureCalc_AzureCalcRateCard[[#This Row],[Price_Level]]&amp;Table_wabobpsvr_AzureCalc_AzureCalcRateCard[[#This Row],[Region]]</f>
        <v>Standard_D4_v2 VM (Windows)MOSP4</v>
      </c>
      <c r="B9348" s="775">
        <v>4</v>
      </c>
      <c r="C9348" s="775" t="s">
        <v>87</v>
      </c>
      <c r="D9348" s="775" t="s">
        <v>606</v>
      </c>
      <c r="E9348" s="775">
        <v>1.2430000000000001</v>
      </c>
      <c r="F9348" s="775" t="s">
        <v>8080</v>
      </c>
      <c r="G9348" s="775"/>
      <c r="H9348" s="775"/>
      <c r="I9348" s="775" t="s">
        <v>7795</v>
      </c>
    </row>
    <row r="9349" spans="1:9">
      <c r="A9349" s="775" t="str">
        <f>Table_wabobpsvr_AzureCalc_AzureCalcRateCard[[#This Row],[ServiceName]]&amp;Table_wabobpsvr_AzureCalc_AzureCalcRateCard[[#This Row],[Price_Level]]&amp;Table_wabobpsvr_AzureCalc_AzureCalcRateCard[[#This Row],[Region]]</f>
        <v>Standard_D5_v2 VM (Non-Windows)MOSP4</v>
      </c>
      <c r="B9349" s="775">
        <v>4</v>
      </c>
      <c r="C9349" s="775" t="s">
        <v>87</v>
      </c>
      <c r="D9349" s="775" t="s">
        <v>606</v>
      </c>
      <c r="E9349" s="775">
        <v>1.3680000000000001</v>
      </c>
      <c r="F9349" s="775" t="s">
        <v>8090</v>
      </c>
      <c r="G9349" s="775"/>
      <c r="H9349" s="775"/>
      <c r="I9349" s="775" t="s">
        <v>7796</v>
      </c>
    </row>
    <row r="9350" spans="1:9">
      <c r="A9350" s="775" t="str">
        <f>Table_wabobpsvr_AzureCalc_AzureCalcRateCard[[#This Row],[ServiceName]]&amp;Table_wabobpsvr_AzureCalc_AzureCalcRateCard[[#This Row],[Price_Level]]&amp;Table_wabobpsvr_AzureCalc_AzureCalcRateCard[[#This Row],[Region]]</f>
        <v>Standard_D5_v2 VM (Windows)MOSP4</v>
      </c>
      <c r="B9350" s="775">
        <v>4</v>
      </c>
      <c r="C9350" s="775" t="s">
        <v>87</v>
      </c>
      <c r="D9350" s="775" t="s">
        <v>606</v>
      </c>
      <c r="E9350" s="775">
        <v>2.4860000000000002</v>
      </c>
      <c r="F9350" s="775" t="s">
        <v>8081</v>
      </c>
      <c r="G9350" s="775"/>
      <c r="H9350" s="775"/>
      <c r="I9350" s="775" t="s">
        <v>7797</v>
      </c>
    </row>
    <row r="9351" spans="1:9">
      <c r="A9351" s="775" t="str">
        <f>Table_wabobpsvr_AzureCalc_AzureCalcRateCard[[#This Row],[ServiceName]]&amp;Table_wabobpsvr_AzureCalc_AzureCalcRateCard[[#This Row],[Price_Level]]&amp;Table_wabobpsvr_AzureCalc_AzureCalcRateCard[[#This Row],[Region]]</f>
        <v>Standard_D12_v2 VM (Windows)C15</v>
      </c>
      <c r="B9351" s="775">
        <v>15</v>
      </c>
      <c r="C9351" s="775" t="s">
        <v>87</v>
      </c>
      <c r="D9351" s="775" t="s">
        <v>177</v>
      </c>
      <c r="E9351" s="775">
        <v>0.58786000000000005</v>
      </c>
      <c r="F9351" s="775" t="s">
        <v>8083</v>
      </c>
      <c r="G9351" s="775" t="s">
        <v>4235</v>
      </c>
      <c r="H9351" s="775" t="s">
        <v>4235</v>
      </c>
      <c r="I9351" s="775" t="s">
        <v>8365</v>
      </c>
    </row>
    <row r="9352" spans="1:9">
      <c r="A9352" s="775" t="str">
        <f>Table_wabobpsvr_AzureCalc_AzureCalcRateCard[[#This Row],[ServiceName]]&amp;Table_wabobpsvr_AzureCalc_AzureCalcRateCard[[#This Row],[Price_Level]]&amp;Table_wabobpsvr_AzureCalc_AzureCalcRateCard[[#This Row],[Region]]</f>
        <v>Standard_D12_v2 VM (Windows)D15</v>
      </c>
      <c r="B9352" s="775">
        <v>15</v>
      </c>
      <c r="C9352" s="775" t="s">
        <v>87</v>
      </c>
      <c r="D9352" s="775" t="s">
        <v>176</v>
      </c>
      <c r="E9352" s="775">
        <v>0.56847999999999999</v>
      </c>
      <c r="F9352" s="775" t="s">
        <v>8083</v>
      </c>
      <c r="G9352" s="775" t="s">
        <v>4235</v>
      </c>
      <c r="H9352" s="775" t="s">
        <v>4235</v>
      </c>
      <c r="I9352" s="775" t="s">
        <v>8365</v>
      </c>
    </row>
    <row r="9353" spans="1:9">
      <c r="A9353" s="775" t="str">
        <f>Table_wabobpsvr_AzureCalc_AzureCalcRateCard[[#This Row],[ServiceName]]&amp;Table_wabobpsvr_AzureCalc_AzureCalcRateCard[[#This Row],[Price_Level]]&amp;Table_wabobpsvr_AzureCalc_AzureCalcRateCard[[#This Row],[Region]]</f>
        <v>Standard_D13_v2 VM (Non-Windows)MOSP15</v>
      </c>
      <c r="B9353" s="775">
        <v>15</v>
      </c>
      <c r="C9353" s="775" t="s">
        <v>87</v>
      </c>
      <c r="D9353" s="775" t="s">
        <v>606</v>
      </c>
      <c r="E9353" s="775">
        <v>0.84</v>
      </c>
      <c r="F9353" s="775" t="s">
        <v>8093</v>
      </c>
      <c r="G9353" s="775"/>
      <c r="H9353" s="775"/>
      <c r="I9353" s="775" t="s">
        <v>8366</v>
      </c>
    </row>
    <row r="9354" spans="1:9">
      <c r="A9354" s="775" t="str">
        <f>Table_wabobpsvr_AzureCalc_AzureCalcRateCard[[#This Row],[ServiceName]]&amp;Table_wabobpsvr_AzureCalc_AzureCalcRateCard[[#This Row],[Price_Level]]&amp;Table_wabobpsvr_AzureCalc_AzureCalcRateCard[[#This Row],[Region]]</f>
        <v>Standard_D13_v2 VM (Non-Windows)A15</v>
      </c>
      <c r="B9354" s="775">
        <v>15</v>
      </c>
      <c r="C9354" s="775" t="s">
        <v>87</v>
      </c>
      <c r="D9354" s="775" t="s">
        <v>174</v>
      </c>
      <c r="E9354" s="775">
        <v>0.81479999999999997</v>
      </c>
      <c r="F9354" s="775" t="s">
        <v>8093</v>
      </c>
      <c r="G9354" s="775" t="s">
        <v>4235</v>
      </c>
      <c r="H9354" s="775" t="s">
        <v>4235</v>
      </c>
      <c r="I9354" s="775" t="s">
        <v>8366</v>
      </c>
    </row>
    <row r="9355" spans="1:9">
      <c r="A9355" s="775" t="str">
        <f>Table_wabobpsvr_AzureCalc_AzureCalcRateCard[[#This Row],[ServiceName]]&amp;Table_wabobpsvr_AzureCalc_AzureCalcRateCard[[#This Row],[Price_Level]]&amp;Table_wabobpsvr_AzureCalc_AzureCalcRateCard[[#This Row],[Region]]</f>
        <v>Standard_D13_v2 VM (Non-Windows)B15</v>
      </c>
      <c r="B9355" s="775">
        <v>15</v>
      </c>
      <c r="C9355" s="775" t="s">
        <v>87</v>
      </c>
      <c r="D9355" s="775" t="s">
        <v>175</v>
      </c>
      <c r="E9355" s="775">
        <v>0.78959999999999997</v>
      </c>
      <c r="F9355" s="775" t="s">
        <v>8093</v>
      </c>
      <c r="G9355" s="775" t="s">
        <v>4235</v>
      </c>
      <c r="H9355" s="775" t="s">
        <v>4235</v>
      </c>
      <c r="I9355" s="775" t="s">
        <v>8366</v>
      </c>
    </row>
    <row r="9356" spans="1:9">
      <c r="A9356" s="775" t="str">
        <f>Table_wabobpsvr_AzureCalc_AzureCalcRateCard[[#This Row],[ServiceName]]&amp;Table_wabobpsvr_AzureCalc_AzureCalcRateCard[[#This Row],[Price_Level]]&amp;Table_wabobpsvr_AzureCalc_AzureCalcRateCard[[#This Row],[Region]]</f>
        <v>Price per Message - BasicMOSP</v>
      </c>
      <c r="B9356" s="775"/>
      <c r="C9356" s="775" t="s">
        <v>6981</v>
      </c>
      <c r="D9356" s="775" t="s">
        <v>606</v>
      </c>
      <c r="E9356" s="775">
        <v>0.05</v>
      </c>
      <c r="F9356" s="775" t="s">
        <v>7378</v>
      </c>
      <c r="G9356" s="775"/>
      <c r="H9356" s="775"/>
      <c r="I9356" s="775" t="s">
        <v>4668</v>
      </c>
    </row>
    <row r="9357" spans="1:9">
      <c r="A9357" s="775" t="str">
        <f>Table_wabobpsvr_AzureCalc_AzureCalcRateCard[[#This Row],[ServiceName]]&amp;Table_wabobpsvr_AzureCalc_AzureCalcRateCard[[#This Row],[Price_Level]]&amp;Table_wabobpsvr_AzureCalc_AzureCalcRateCard[[#This Row],[Region]]</f>
        <v>Price per Message - BasicA</v>
      </c>
      <c r="B9357" s="775"/>
      <c r="C9357" s="775" t="s">
        <v>6981</v>
      </c>
      <c r="D9357" s="775" t="s">
        <v>174</v>
      </c>
      <c r="E9357" s="775">
        <v>4.8500000000000001E-2</v>
      </c>
      <c r="F9357" s="775" t="s">
        <v>7378</v>
      </c>
      <c r="G9357" s="775" t="s">
        <v>7641</v>
      </c>
      <c r="H9357" s="775" t="s">
        <v>1388</v>
      </c>
      <c r="I9357" s="775" t="s">
        <v>4668</v>
      </c>
    </row>
    <row r="9358" spans="1:9">
      <c r="A9358" s="775" t="str">
        <f>Table_wabobpsvr_AzureCalc_AzureCalcRateCard[[#This Row],[ServiceName]]&amp;Table_wabobpsvr_AzureCalc_AzureCalcRateCard[[#This Row],[Price_Level]]&amp;Table_wabobpsvr_AzureCalc_AzureCalcRateCard[[#This Row],[Region]]</f>
        <v>Price per Message - BasicB</v>
      </c>
      <c r="B9358" s="775"/>
      <c r="C9358" s="775" t="s">
        <v>6981</v>
      </c>
      <c r="D9358" s="775" t="s">
        <v>175</v>
      </c>
      <c r="E9358" s="775">
        <v>4.7E-2</v>
      </c>
      <c r="F9358" s="775" t="s">
        <v>7378</v>
      </c>
      <c r="G9358" s="775" t="s">
        <v>1389</v>
      </c>
      <c r="H9358" s="775" t="s">
        <v>1388</v>
      </c>
      <c r="I9358" s="775" t="s">
        <v>4668</v>
      </c>
    </row>
    <row r="9359" spans="1:9">
      <c r="A9359" s="775" t="str">
        <f>Table_wabobpsvr_AzureCalc_AzureCalcRateCard[[#This Row],[ServiceName]]&amp;Table_wabobpsvr_AzureCalc_AzureCalcRateCard[[#This Row],[Price_Level]]&amp;Table_wabobpsvr_AzureCalc_AzureCalcRateCard[[#This Row],[Region]]</f>
        <v>Price per Message - BasicC</v>
      </c>
      <c r="B9359" s="775"/>
      <c r="C9359" s="775" t="s">
        <v>6981</v>
      </c>
      <c r="D9359" s="775" t="s">
        <v>177</v>
      </c>
      <c r="E9359" s="775">
        <v>4.5499999999999999E-2</v>
      </c>
      <c r="F9359" s="775" t="s">
        <v>7378</v>
      </c>
      <c r="G9359" s="775" t="s">
        <v>7642</v>
      </c>
      <c r="H9359" s="775" t="s">
        <v>1388</v>
      </c>
      <c r="I9359" s="775" t="s">
        <v>4668</v>
      </c>
    </row>
    <row r="9360" spans="1:9">
      <c r="A9360" s="775" t="str">
        <f>Table_wabobpsvr_AzureCalc_AzureCalcRateCard[[#This Row],[ServiceName]]&amp;Table_wabobpsvr_AzureCalc_AzureCalcRateCard[[#This Row],[Price_Level]]&amp;Table_wabobpsvr_AzureCalc_AzureCalcRateCard[[#This Row],[Region]]</f>
        <v>Price per Message - BasicD</v>
      </c>
      <c r="B9360" s="775"/>
      <c r="C9360" s="775" t="s">
        <v>6981</v>
      </c>
      <c r="D9360" s="775" t="s">
        <v>176</v>
      </c>
      <c r="E9360" s="775">
        <v>4.3999999999999997E-2</v>
      </c>
      <c r="F9360" s="775" t="s">
        <v>7378</v>
      </c>
      <c r="G9360" s="775" t="s">
        <v>7366</v>
      </c>
      <c r="H9360" s="775" t="s">
        <v>1388</v>
      </c>
      <c r="I9360" s="775" t="s">
        <v>4668</v>
      </c>
    </row>
    <row r="9361" spans="1:9">
      <c r="A9361" s="775" t="str">
        <f>Table_wabobpsvr_AzureCalc_AzureCalcRateCard[[#This Row],[ServiceName]]&amp;Table_wabobpsvr_AzureCalc_AzureCalcRateCard[[#This Row],[Price_Level]]&amp;Table_wabobpsvr_AzureCalc_AzureCalcRateCard[[#This Row],[Region]]</f>
        <v>Price per Message - Standard Next 88MMOSP</v>
      </c>
      <c r="B9361" s="775"/>
      <c r="C9361" s="775" t="s">
        <v>6981</v>
      </c>
      <c r="D9361" s="775" t="s">
        <v>606</v>
      </c>
      <c r="E9361" s="775">
        <v>0.8</v>
      </c>
      <c r="F9361" s="775" t="s">
        <v>7380</v>
      </c>
      <c r="G9361" s="775"/>
      <c r="H9361" s="775"/>
      <c r="I9361" s="775" t="s">
        <v>6069</v>
      </c>
    </row>
    <row r="9362" spans="1:9">
      <c r="A9362" s="775" t="str">
        <f>Table_wabobpsvr_AzureCalc_AzureCalcRateCard[[#This Row],[ServiceName]]&amp;Table_wabobpsvr_AzureCalc_AzureCalcRateCard[[#This Row],[Price_Level]]&amp;Table_wabobpsvr_AzureCalc_AzureCalcRateCard[[#This Row],[Region]]</f>
        <v>Price per Message - Standard Next 88MA</v>
      </c>
      <c r="B9362" s="775"/>
      <c r="C9362" s="775" t="s">
        <v>6981</v>
      </c>
      <c r="D9362" s="775" t="s">
        <v>174</v>
      </c>
      <c r="E9362" s="775">
        <v>0.77600000000000002</v>
      </c>
      <c r="F9362" s="775" t="s">
        <v>7380</v>
      </c>
      <c r="G9362" s="775" t="s">
        <v>2467</v>
      </c>
      <c r="H9362" s="775" t="s">
        <v>2468</v>
      </c>
      <c r="I9362" s="775" t="s">
        <v>6069</v>
      </c>
    </row>
    <row r="9363" spans="1:9">
      <c r="A9363" s="775" t="str">
        <f>Table_wabobpsvr_AzureCalc_AzureCalcRateCard[[#This Row],[ServiceName]]&amp;Table_wabobpsvr_AzureCalc_AzureCalcRateCard[[#This Row],[Price_Level]]&amp;Table_wabobpsvr_AzureCalc_AzureCalcRateCard[[#This Row],[Region]]</f>
        <v>Price per Message - Standard Next 88MB</v>
      </c>
      <c r="B9363" s="775"/>
      <c r="C9363" s="775" t="s">
        <v>6981</v>
      </c>
      <c r="D9363" s="775" t="s">
        <v>175</v>
      </c>
      <c r="E9363" s="775">
        <v>0.752</v>
      </c>
      <c r="F9363" s="775" t="s">
        <v>7380</v>
      </c>
      <c r="G9363" s="775" t="s">
        <v>2467</v>
      </c>
      <c r="H9363" s="775" t="s">
        <v>2468</v>
      </c>
      <c r="I9363" s="775" t="s">
        <v>6069</v>
      </c>
    </row>
    <row r="9364" spans="1:9">
      <c r="A9364" s="775" t="str">
        <f>Table_wabobpsvr_AzureCalc_AzureCalcRateCard[[#This Row],[ServiceName]]&amp;Table_wabobpsvr_AzureCalc_AzureCalcRateCard[[#This Row],[Price_Level]]&amp;Table_wabobpsvr_AzureCalc_AzureCalcRateCard[[#This Row],[Region]]</f>
        <v>Price per Message - Standard Next 88MC</v>
      </c>
      <c r="B9364" s="775"/>
      <c r="C9364" s="775" t="s">
        <v>6981</v>
      </c>
      <c r="D9364" s="775" t="s">
        <v>177</v>
      </c>
      <c r="E9364" s="775">
        <v>0.72799999999999998</v>
      </c>
      <c r="F9364" s="775" t="s">
        <v>7380</v>
      </c>
      <c r="G9364" s="775" t="s">
        <v>2467</v>
      </c>
      <c r="H9364" s="775" t="s">
        <v>2468</v>
      </c>
      <c r="I9364" s="775" t="s">
        <v>6069</v>
      </c>
    </row>
    <row r="9365" spans="1:9">
      <c r="A9365" s="775" t="str">
        <f>Table_wabobpsvr_AzureCalc_AzureCalcRateCard[[#This Row],[ServiceName]]&amp;Table_wabobpsvr_AzureCalc_AzureCalcRateCard[[#This Row],[Price_Level]]&amp;Table_wabobpsvr_AzureCalc_AzureCalcRateCard[[#This Row],[Region]]</f>
        <v>Price per Message - Standard Next 88MD</v>
      </c>
      <c r="B9365" s="775"/>
      <c r="C9365" s="775" t="s">
        <v>6981</v>
      </c>
      <c r="D9365" s="775" t="s">
        <v>176</v>
      </c>
      <c r="E9365" s="775">
        <v>0.70399999999999996</v>
      </c>
      <c r="F9365" s="775" t="s">
        <v>7380</v>
      </c>
      <c r="G9365" s="775" t="s">
        <v>2467</v>
      </c>
      <c r="H9365" s="775" t="s">
        <v>2468</v>
      </c>
      <c r="I9365" s="775" t="s">
        <v>6069</v>
      </c>
    </row>
    <row r="9366" spans="1:9">
      <c r="A9366" s="775" t="str">
        <f>Table_wabobpsvr_AzureCalc_AzureCalcRateCard[[#This Row],[ServiceName]]&amp;Table_wabobpsvr_AzureCalc_AzureCalcRateCard[[#This Row],[Price_Level]]&amp;Table_wabobpsvr_AzureCalc_AzureCalcRateCard[[#This Row],[Region]]</f>
        <v>Price per Message - Standard Next 2400MMOSP</v>
      </c>
      <c r="B9366" s="775"/>
      <c r="C9366" s="775" t="s">
        <v>6981</v>
      </c>
      <c r="D9366" s="775" t="s">
        <v>606</v>
      </c>
      <c r="E9366" s="775">
        <v>0.5</v>
      </c>
      <c r="F9366" s="775" t="s">
        <v>7381</v>
      </c>
      <c r="G9366" s="775"/>
      <c r="H9366" s="775"/>
      <c r="I9366" s="775" t="s">
        <v>6069</v>
      </c>
    </row>
    <row r="9367" spans="1:9">
      <c r="A9367" s="775" t="str">
        <f>Table_wabobpsvr_AzureCalc_AzureCalcRateCard[[#This Row],[ServiceName]]&amp;Table_wabobpsvr_AzureCalc_AzureCalcRateCard[[#This Row],[Price_Level]]&amp;Table_wabobpsvr_AzureCalc_AzureCalcRateCard[[#This Row],[Region]]</f>
        <v>Price per Message - Standard Next 2400MA</v>
      </c>
      <c r="B9367" s="775"/>
      <c r="C9367" s="775" t="s">
        <v>6981</v>
      </c>
      <c r="D9367" s="775" t="s">
        <v>174</v>
      </c>
      <c r="E9367" s="775">
        <v>0.48499999999999999</v>
      </c>
      <c r="F9367" s="775" t="s">
        <v>7381</v>
      </c>
      <c r="G9367" s="775" t="s">
        <v>2467</v>
      </c>
      <c r="H9367" s="775" t="s">
        <v>2468</v>
      </c>
      <c r="I9367" s="775" t="s">
        <v>6069</v>
      </c>
    </row>
    <row r="9368" spans="1:9">
      <c r="A9368" s="775" t="str">
        <f>Table_wabobpsvr_AzureCalc_AzureCalcRateCard[[#This Row],[ServiceName]]&amp;Table_wabobpsvr_AzureCalc_AzureCalcRateCard[[#This Row],[Price_Level]]&amp;Table_wabobpsvr_AzureCalc_AzureCalcRateCard[[#This Row],[Region]]</f>
        <v>Price per Message - Standard Next 2400MB</v>
      </c>
      <c r="B9368" s="775"/>
      <c r="C9368" s="775" t="s">
        <v>6981</v>
      </c>
      <c r="D9368" s="775" t="s">
        <v>175</v>
      </c>
      <c r="E9368" s="775">
        <v>0.47</v>
      </c>
      <c r="F9368" s="775" t="s">
        <v>7381</v>
      </c>
      <c r="G9368" s="775" t="s">
        <v>2467</v>
      </c>
      <c r="H9368" s="775" t="s">
        <v>2468</v>
      </c>
      <c r="I9368" s="775" t="s">
        <v>6069</v>
      </c>
    </row>
    <row r="9369" spans="1:9">
      <c r="A9369" s="775" t="str">
        <f>Table_wabobpsvr_AzureCalc_AzureCalcRateCard[[#This Row],[ServiceName]]&amp;Table_wabobpsvr_AzureCalc_AzureCalcRateCard[[#This Row],[Price_Level]]&amp;Table_wabobpsvr_AzureCalc_AzureCalcRateCard[[#This Row],[Region]]</f>
        <v>Price per Message - Standard Next 2400MC</v>
      </c>
      <c r="B9369" s="775"/>
      <c r="C9369" s="775" t="s">
        <v>6981</v>
      </c>
      <c r="D9369" s="775" t="s">
        <v>177</v>
      </c>
      <c r="E9369" s="775">
        <v>0.45500000000000002</v>
      </c>
      <c r="F9369" s="775" t="s">
        <v>7381</v>
      </c>
      <c r="G9369" s="775" t="s">
        <v>2467</v>
      </c>
      <c r="H9369" s="775" t="s">
        <v>2468</v>
      </c>
      <c r="I9369" s="775" t="s">
        <v>6069</v>
      </c>
    </row>
    <row r="9370" spans="1:9">
      <c r="A9370" s="775" t="str">
        <f>Table_wabobpsvr_AzureCalc_AzureCalcRateCard[[#This Row],[ServiceName]]&amp;Table_wabobpsvr_AzureCalc_AzureCalcRateCard[[#This Row],[Price_Level]]&amp;Table_wabobpsvr_AzureCalc_AzureCalcRateCard[[#This Row],[Region]]</f>
        <v>Price per Message - Standard Next 2400MD</v>
      </c>
      <c r="B9370" s="775"/>
      <c r="C9370" s="775" t="s">
        <v>6981</v>
      </c>
      <c r="D9370" s="775" t="s">
        <v>176</v>
      </c>
      <c r="E9370" s="775">
        <v>0.44</v>
      </c>
      <c r="F9370" s="775" t="s">
        <v>7381</v>
      </c>
      <c r="G9370" s="775" t="s">
        <v>2467</v>
      </c>
      <c r="H9370" s="775" t="s">
        <v>2468</v>
      </c>
      <c r="I9370" s="775" t="s">
        <v>6069</v>
      </c>
    </row>
    <row r="9371" spans="1:9">
      <c r="A9371" s="775" t="str">
        <f>Table_wabobpsvr_AzureCalc_AzureCalcRateCard[[#This Row],[ServiceName]]&amp;Table_wabobpsvr_AzureCalc_AzureCalcRateCard[[#This Row],[Price_Level]]&amp;Table_wabobpsvr_AzureCalc_AzureCalcRateCard[[#This Row],[Region]]</f>
        <v>Price per Message - Standard Over 2500MMOSP</v>
      </c>
      <c r="B9371" s="775"/>
      <c r="C9371" s="775" t="s">
        <v>6981</v>
      </c>
      <c r="D9371" s="775" t="s">
        <v>606</v>
      </c>
      <c r="E9371" s="775">
        <v>0.2</v>
      </c>
      <c r="F9371" s="775" t="s">
        <v>7382</v>
      </c>
      <c r="G9371" s="775"/>
      <c r="H9371" s="775"/>
      <c r="I9371" s="775" t="s">
        <v>6069</v>
      </c>
    </row>
    <row r="9372" spans="1:9">
      <c r="A9372" s="775" t="str">
        <f>Table_wabobpsvr_AzureCalc_AzureCalcRateCard[[#This Row],[ServiceName]]&amp;Table_wabobpsvr_AzureCalc_AzureCalcRateCard[[#This Row],[Price_Level]]&amp;Table_wabobpsvr_AzureCalc_AzureCalcRateCard[[#This Row],[Region]]</f>
        <v>Price per Message - Standard Over 2500MA</v>
      </c>
      <c r="B9372" s="775"/>
      <c r="C9372" s="775" t="s">
        <v>6981</v>
      </c>
      <c r="D9372" s="775" t="s">
        <v>174</v>
      </c>
      <c r="E9372" s="775">
        <v>0.19400000000000001</v>
      </c>
      <c r="F9372" s="775" t="s">
        <v>7382</v>
      </c>
      <c r="G9372" s="775" t="s">
        <v>2467</v>
      </c>
      <c r="H9372" s="775" t="s">
        <v>2468</v>
      </c>
      <c r="I9372" s="775" t="s">
        <v>6069</v>
      </c>
    </row>
    <row r="9373" spans="1:9">
      <c r="A9373" s="775" t="str">
        <f>Table_wabobpsvr_AzureCalc_AzureCalcRateCard[[#This Row],[ServiceName]]&amp;Table_wabobpsvr_AzureCalc_AzureCalcRateCard[[#This Row],[Price_Level]]&amp;Table_wabobpsvr_AzureCalc_AzureCalcRateCard[[#This Row],[Region]]</f>
        <v>Price per Message - Standard Over 2500MB</v>
      </c>
      <c r="B9373" s="775"/>
      <c r="C9373" s="775" t="s">
        <v>6981</v>
      </c>
      <c r="D9373" s="775" t="s">
        <v>175</v>
      </c>
      <c r="E9373" s="775">
        <v>0.188</v>
      </c>
      <c r="F9373" s="775" t="s">
        <v>7382</v>
      </c>
      <c r="G9373" s="775" t="s">
        <v>2467</v>
      </c>
      <c r="H9373" s="775" t="s">
        <v>2468</v>
      </c>
      <c r="I9373" s="775" t="s">
        <v>6069</v>
      </c>
    </row>
    <row r="9374" spans="1:9">
      <c r="A9374" s="775" t="str">
        <f>Table_wabobpsvr_AzureCalc_AzureCalcRateCard[[#This Row],[ServiceName]]&amp;Table_wabobpsvr_AzureCalc_AzureCalcRateCard[[#This Row],[Price_Level]]&amp;Table_wabobpsvr_AzureCalc_AzureCalcRateCard[[#This Row],[Region]]</f>
        <v>Price per Message - Standard Over 2500MC</v>
      </c>
      <c r="B9374" s="775"/>
      <c r="C9374" s="775" t="s">
        <v>6981</v>
      </c>
      <c r="D9374" s="775" t="s">
        <v>177</v>
      </c>
      <c r="E9374" s="775">
        <v>0.182</v>
      </c>
      <c r="F9374" s="775" t="s">
        <v>7382</v>
      </c>
      <c r="G9374" s="775" t="s">
        <v>2467</v>
      </c>
      <c r="H9374" s="775" t="s">
        <v>2468</v>
      </c>
      <c r="I9374" s="775" t="s">
        <v>6069</v>
      </c>
    </row>
    <row r="9375" spans="1:9">
      <c r="A9375" s="775" t="str">
        <f>Table_wabobpsvr_AzureCalc_AzureCalcRateCard[[#This Row],[ServiceName]]&amp;Table_wabobpsvr_AzureCalc_AzureCalcRateCard[[#This Row],[Price_Level]]&amp;Table_wabobpsvr_AzureCalc_AzureCalcRateCard[[#This Row],[Region]]</f>
        <v>Price per Message - Standard Over 2500MD</v>
      </c>
      <c r="B9375" s="775"/>
      <c r="C9375" s="775" t="s">
        <v>6981</v>
      </c>
      <c r="D9375" s="775" t="s">
        <v>176</v>
      </c>
      <c r="E9375" s="775">
        <v>0.17599999999999999</v>
      </c>
      <c r="F9375" s="775" t="s">
        <v>7382</v>
      </c>
      <c r="G9375" s="775" t="s">
        <v>2467</v>
      </c>
      <c r="H9375" s="775" t="s">
        <v>2468</v>
      </c>
      <c r="I9375" s="775" t="s">
        <v>6069</v>
      </c>
    </row>
    <row r="9376" spans="1:9">
      <c r="A9376" s="775" t="str">
        <f>Table_wabobpsvr_AzureCalc_AzureCalcRateCard[[#This Row],[ServiceName]]&amp;Table_wabobpsvr_AzureCalc_AzureCalcRateCard[[#This Row],[Price_Level]]&amp;Table_wabobpsvr_AzureCalc_AzureCalcRateCard[[#This Row],[Region]]</f>
        <v>Price per Message - PremiumMOSP</v>
      </c>
      <c r="B9376" s="775"/>
      <c r="C9376" s="775" t="s">
        <v>7643</v>
      </c>
      <c r="D9376" s="775" t="s">
        <v>606</v>
      </c>
      <c r="E9376" s="775">
        <v>11.13</v>
      </c>
      <c r="F9376" s="775" t="s">
        <v>7379</v>
      </c>
      <c r="G9376" s="775"/>
      <c r="H9376" s="775"/>
      <c r="I9376" s="775" t="s">
        <v>7365</v>
      </c>
    </row>
    <row r="9377" spans="1:9">
      <c r="A9377" s="775" t="str">
        <f>Table_wabobpsvr_AzureCalc_AzureCalcRateCard[[#This Row],[ServiceName]]&amp;Table_wabobpsvr_AzureCalc_AzureCalcRateCard[[#This Row],[Price_Level]]&amp;Table_wabobpsvr_AzureCalc_AzureCalcRateCard[[#This Row],[Region]]</f>
        <v>Price per Message - PremiumA</v>
      </c>
      <c r="B9377" s="775"/>
      <c r="C9377" s="775" t="s">
        <v>7643</v>
      </c>
      <c r="D9377" s="775" t="s">
        <v>174</v>
      </c>
      <c r="E9377" s="775">
        <v>10.796099999999999</v>
      </c>
      <c r="F9377" s="775" t="s">
        <v>7379</v>
      </c>
      <c r="G9377" s="775" t="s">
        <v>7366</v>
      </c>
      <c r="H9377" s="775" t="s">
        <v>7367</v>
      </c>
      <c r="I9377" s="775" t="s">
        <v>7365</v>
      </c>
    </row>
    <row r="9378" spans="1:9">
      <c r="A9378" s="775" t="str">
        <f>Table_wabobpsvr_AzureCalc_AzureCalcRateCard[[#This Row],[ServiceName]]&amp;Table_wabobpsvr_AzureCalc_AzureCalcRateCard[[#This Row],[Price_Level]]&amp;Table_wabobpsvr_AzureCalc_AzureCalcRateCard[[#This Row],[Region]]</f>
        <v>Price per Message - PremiumB</v>
      </c>
      <c r="B9378" s="775"/>
      <c r="C9378" s="775" t="s">
        <v>7643</v>
      </c>
      <c r="D9378" s="775" t="s">
        <v>175</v>
      </c>
      <c r="E9378" s="775">
        <v>10.462199999999999</v>
      </c>
      <c r="F9378" s="775" t="s">
        <v>7379</v>
      </c>
      <c r="G9378" s="775" t="s">
        <v>7366</v>
      </c>
      <c r="H9378" s="775" t="s">
        <v>7367</v>
      </c>
      <c r="I9378" s="775" t="s">
        <v>7365</v>
      </c>
    </row>
    <row r="9379" spans="1:9">
      <c r="A9379" s="775" t="str">
        <f>Table_wabobpsvr_AzureCalc_AzureCalcRateCard[[#This Row],[ServiceName]]&amp;Table_wabobpsvr_AzureCalc_AzureCalcRateCard[[#This Row],[Price_Level]]&amp;Table_wabobpsvr_AzureCalc_AzureCalcRateCard[[#This Row],[Region]]</f>
        <v>Price per Message - PremiumC</v>
      </c>
      <c r="B9379" s="775"/>
      <c r="C9379" s="775" t="s">
        <v>7643</v>
      </c>
      <c r="D9379" s="775" t="s">
        <v>177</v>
      </c>
      <c r="E9379" s="775">
        <v>10.128299999999999</v>
      </c>
      <c r="F9379" s="775" t="s">
        <v>7379</v>
      </c>
      <c r="G9379" s="775" t="s">
        <v>7366</v>
      </c>
      <c r="H9379" s="775" t="s">
        <v>7367</v>
      </c>
      <c r="I9379" s="775" t="s">
        <v>7365</v>
      </c>
    </row>
    <row r="9380" spans="1:9">
      <c r="A9380" s="775" t="str">
        <f>Table_wabobpsvr_AzureCalc_AzureCalcRateCard[[#This Row],[ServiceName]]&amp;Table_wabobpsvr_AzureCalc_AzureCalcRateCard[[#This Row],[Price_Level]]&amp;Table_wabobpsvr_AzureCalc_AzureCalcRateCard[[#This Row],[Region]]</f>
        <v>Price per Message - PremiumD</v>
      </c>
      <c r="B9380" s="775"/>
      <c r="C9380" s="775" t="s">
        <v>7643</v>
      </c>
      <c r="D9380" s="775" t="s">
        <v>176</v>
      </c>
      <c r="E9380" s="775">
        <v>9.7943999999999996</v>
      </c>
      <c r="F9380" s="775" t="s">
        <v>7379</v>
      </c>
      <c r="G9380" s="775" t="s">
        <v>7366</v>
      </c>
      <c r="H9380" s="775" t="s">
        <v>7367</v>
      </c>
      <c r="I9380" s="775" t="s">
        <v>7365</v>
      </c>
    </row>
    <row r="9381" spans="1:9">
      <c r="A9381" s="775" t="str">
        <f>Table_wabobpsvr_AzureCalc_AzureCalcRateCard[[#This Row],[ServiceName]]&amp;Table_wabobpsvr_AzureCalc_AzureCalcRateCard[[#This Row],[Price_Level]]&amp;Table_wabobpsvr_AzureCalc_AzureCalcRateCard[[#This Row],[Region]]</f>
        <v>Brokered Connections - Next 99KMOSP</v>
      </c>
      <c r="B9381" s="775"/>
      <c r="C9381" s="775" t="s">
        <v>7427</v>
      </c>
      <c r="D9381" s="775" t="s">
        <v>606</v>
      </c>
      <c r="E9381" s="775">
        <v>0.03</v>
      </c>
      <c r="F9381" s="775" t="s">
        <v>7383</v>
      </c>
      <c r="G9381" s="775"/>
      <c r="H9381" s="775"/>
      <c r="I9381" s="775" t="s">
        <v>6068</v>
      </c>
    </row>
    <row r="9382" spans="1:9">
      <c r="A9382" s="775" t="str">
        <f>Table_wabobpsvr_AzureCalc_AzureCalcRateCard[[#This Row],[ServiceName]]&amp;Table_wabobpsvr_AzureCalc_AzureCalcRateCard[[#This Row],[Price_Level]]&amp;Table_wabobpsvr_AzureCalc_AzureCalcRateCard[[#This Row],[Region]]</f>
        <v>Brokered Connections - Next 99KA</v>
      </c>
      <c r="B9382" s="775"/>
      <c r="C9382" s="775" t="s">
        <v>7427</v>
      </c>
      <c r="D9382" s="775" t="s">
        <v>174</v>
      </c>
      <c r="E9382" s="775">
        <v>2.9100000000000001E-2</v>
      </c>
      <c r="F9382" s="775" t="s">
        <v>7383</v>
      </c>
      <c r="G9382" s="775" t="s">
        <v>2465</v>
      </c>
      <c r="H9382" s="775" t="s">
        <v>2466</v>
      </c>
      <c r="I9382" s="775" t="s">
        <v>6068</v>
      </c>
    </row>
    <row r="9383" spans="1:9">
      <c r="A9383" s="775" t="str">
        <f>Table_wabobpsvr_AzureCalc_AzureCalcRateCard[[#This Row],[ServiceName]]&amp;Table_wabobpsvr_AzureCalc_AzureCalcRateCard[[#This Row],[Price_Level]]&amp;Table_wabobpsvr_AzureCalc_AzureCalcRateCard[[#This Row],[Region]]</f>
        <v>Brokered Connections - Next 99KB</v>
      </c>
      <c r="B9383" s="775"/>
      <c r="C9383" s="775" t="s">
        <v>7427</v>
      </c>
      <c r="D9383" s="775" t="s">
        <v>175</v>
      </c>
      <c r="E9383" s="775">
        <v>2.8199999999999999E-2</v>
      </c>
      <c r="F9383" s="775" t="s">
        <v>7383</v>
      </c>
      <c r="G9383" s="775" t="s">
        <v>2465</v>
      </c>
      <c r="H9383" s="775" t="s">
        <v>2466</v>
      </c>
      <c r="I9383" s="775" t="s">
        <v>6068</v>
      </c>
    </row>
    <row r="9384" spans="1:9">
      <c r="A9384" s="775" t="str">
        <f>Table_wabobpsvr_AzureCalc_AzureCalcRateCard[[#This Row],[ServiceName]]&amp;Table_wabobpsvr_AzureCalc_AzureCalcRateCard[[#This Row],[Price_Level]]&amp;Table_wabobpsvr_AzureCalc_AzureCalcRateCard[[#This Row],[Region]]</f>
        <v>Brokered Connections - Next 99KC</v>
      </c>
      <c r="B9384" s="775"/>
      <c r="C9384" s="775" t="s">
        <v>7427</v>
      </c>
      <c r="D9384" s="775" t="s">
        <v>177</v>
      </c>
      <c r="E9384" s="775">
        <v>2.7300000000000001E-2</v>
      </c>
      <c r="F9384" s="775" t="s">
        <v>7383</v>
      </c>
      <c r="G9384" s="775" t="s">
        <v>2465</v>
      </c>
      <c r="H9384" s="775" t="s">
        <v>2466</v>
      </c>
      <c r="I9384" s="775" t="s">
        <v>6068</v>
      </c>
    </row>
    <row r="9385" spans="1:9">
      <c r="A9385" s="775" t="str">
        <f>Table_wabobpsvr_AzureCalc_AzureCalcRateCard[[#This Row],[ServiceName]]&amp;Table_wabobpsvr_AzureCalc_AzureCalcRateCard[[#This Row],[Price_Level]]&amp;Table_wabobpsvr_AzureCalc_AzureCalcRateCard[[#This Row],[Region]]</f>
        <v>Brokered Connections - Next 99KD</v>
      </c>
      <c r="B9385" s="775"/>
      <c r="C9385" s="775" t="s">
        <v>7427</v>
      </c>
      <c r="D9385" s="775" t="s">
        <v>176</v>
      </c>
      <c r="E9385" s="775">
        <v>2.64E-2</v>
      </c>
      <c r="F9385" s="775" t="s">
        <v>7383</v>
      </c>
      <c r="G9385" s="775" t="s">
        <v>2465</v>
      </c>
      <c r="H9385" s="775" t="s">
        <v>2466</v>
      </c>
      <c r="I9385" s="775" t="s">
        <v>6068</v>
      </c>
    </row>
    <row r="9386" spans="1:9">
      <c r="A9386" s="775" t="str">
        <f>Table_wabobpsvr_AzureCalc_AzureCalcRateCard[[#This Row],[ServiceName]]&amp;Table_wabobpsvr_AzureCalc_AzureCalcRateCard[[#This Row],[Price_Level]]&amp;Table_wabobpsvr_AzureCalc_AzureCalcRateCard[[#This Row],[Region]]</f>
        <v>Brokered Connections - Next 400KMOSP</v>
      </c>
      <c r="B9386" s="775"/>
      <c r="C9386" s="775" t="s">
        <v>7427</v>
      </c>
      <c r="D9386" s="775" t="s">
        <v>606</v>
      </c>
      <c r="E9386" s="775">
        <v>2.5000000000000001E-2</v>
      </c>
      <c r="F9386" s="775" t="s">
        <v>7384</v>
      </c>
      <c r="G9386" s="775"/>
      <c r="H9386" s="775"/>
      <c r="I9386" s="775" t="s">
        <v>6068</v>
      </c>
    </row>
    <row r="9387" spans="1:9">
      <c r="A9387" s="775" t="str">
        <f>Table_wabobpsvr_AzureCalc_AzureCalcRateCard[[#This Row],[ServiceName]]&amp;Table_wabobpsvr_AzureCalc_AzureCalcRateCard[[#This Row],[Price_Level]]&amp;Table_wabobpsvr_AzureCalc_AzureCalcRateCard[[#This Row],[Region]]</f>
        <v>Brokered Connections - Next 400KA</v>
      </c>
      <c r="B9387" s="775"/>
      <c r="C9387" s="775" t="s">
        <v>7427</v>
      </c>
      <c r="D9387" s="775" t="s">
        <v>174</v>
      </c>
      <c r="E9387" s="775">
        <v>2.4250000000000001E-2</v>
      </c>
      <c r="F9387" s="775" t="s">
        <v>7384</v>
      </c>
      <c r="G9387" s="775" t="s">
        <v>2465</v>
      </c>
      <c r="H9387" s="775" t="s">
        <v>2466</v>
      </c>
      <c r="I9387" s="775" t="s">
        <v>6068</v>
      </c>
    </row>
    <row r="9388" spans="1:9">
      <c r="A9388" s="775" t="str">
        <f>Table_wabobpsvr_AzureCalc_AzureCalcRateCard[[#This Row],[ServiceName]]&amp;Table_wabobpsvr_AzureCalc_AzureCalcRateCard[[#This Row],[Price_Level]]&amp;Table_wabobpsvr_AzureCalc_AzureCalcRateCard[[#This Row],[Region]]</f>
        <v>Brokered Connections - Next 400KB</v>
      </c>
      <c r="B9388" s="775"/>
      <c r="C9388" s="775" t="s">
        <v>7427</v>
      </c>
      <c r="D9388" s="775" t="s">
        <v>175</v>
      </c>
      <c r="E9388" s="775">
        <v>2.35E-2</v>
      </c>
      <c r="F9388" s="775" t="s">
        <v>7384</v>
      </c>
      <c r="G9388" s="775" t="s">
        <v>2465</v>
      </c>
      <c r="H9388" s="775" t="s">
        <v>2466</v>
      </c>
      <c r="I9388" s="775" t="s">
        <v>6068</v>
      </c>
    </row>
    <row r="9389" spans="1:9">
      <c r="A9389" s="775" t="str">
        <f>Table_wabobpsvr_AzureCalc_AzureCalcRateCard[[#This Row],[ServiceName]]&amp;Table_wabobpsvr_AzureCalc_AzureCalcRateCard[[#This Row],[Price_Level]]&amp;Table_wabobpsvr_AzureCalc_AzureCalcRateCard[[#This Row],[Region]]</f>
        <v>Brokered Connections - Next 400KC</v>
      </c>
      <c r="B9389" s="775"/>
      <c r="C9389" s="775" t="s">
        <v>7427</v>
      </c>
      <c r="D9389" s="775" t="s">
        <v>177</v>
      </c>
      <c r="E9389" s="775">
        <v>2.2749999999999999E-2</v>
      </c>
      <c r="F9389" s="775" t="s">
        <v>7384</v>
      </c>
      <c r="G9389" s="775" t="s">
        <v>2465</v>
      </c>
      <c r="H9389" s="775" t="s">
        <v>2466</v>
      </c>
      <c r="I9389" s="775" t="s">
        <v>6068</v>
      </c>
    </row>
    <row r="9390" spans="1:9">
      <c r="A9390" s="775" t="str">
        <f>Table_wabobpsvr_AzureCalc_AzureCalcRateCard[[#This Row],[ServiceName]]&amp;Table_wabobpsvr_AzureCalc_AzureCalcRateCard[[#This Row],[Price_Level]]&amp;Table_wabobpsvr_AzureCalc_AzureCalcRateCard[[#This Row],[Region]]</f>
        <v>Brokered Connections - Next 400KD</v>
      </c>
      <c r="B9390" s="775"/>
      <c r="C9390" s="775" t="s">
        <v>7427</v>
      </c>
      <c r="D9390" s="775" t="s">
        <v>176</v>
      </c>
      <c r="E9390" s="775">
        <v>2.1999999999999999E-2</v>
      </c>
      <c r="F9390" s="775" t="s">
        <v>7384</v>
      </c>
      <c r="G9390" s="775" t="s">
        <v>2465</v>
      </c>
      <c r="H9390" s="775" t="s">
        <v>2466</v>
      </c>
      <c r="I9390" s="775" t="s">
        <v>6068</v>
      </c>
    </row>
    <row r="9391" spans="1:9">
      <c r="A9391" s="775" t="str">
        <f>Table_wabobpsvr_AzureCalc_AzureCalcRateCard[[#This Row],[ServiceName]]&amp;Table_wabobpsvr_AzureCalc_AzureCalcRateCard[[#This Row],[Price_Level]]&amp;Table_wabobpsvr_AzureCalc_AzureCalcRateCard[[#This Row],[Region]]</f>
        <v>Brokered Connections - Next 99KD</v>
      </c>
      <c r="B9391" s="775"/>
      <c r="C9391" s="775" t="s">
        <v>7427</v>
      </c>
      <c r="D9391" s="775" t="s">
        <v>176</v>
      </c>
      <c r="E9391" s="775">
        <v>2.1999999999999999E-2</v>
      </c>
      <c r="F9391" s="775" t="s">
        <v>7383</v>
      </c>
      <c r="G9391" s="775"/>
      <c r="H9391" s="775"/>
      <c r="I9391" s="775" t="s">
        <v>6068</v>
      </c>
    </row>
    <row r="9392" spans="1:9">
      <c r="A9392" s="775" t="str">
        <f>Table_wabobpsvr_AzureCalc_AzureCalcRateCard[[#This Row],[ServiceName]]&amp;Table_wabobpsvr_AzureCalc_AzureCalcRateCard[[#This Row],[Price_Level]]&amp;Table_wabobpsvr_AzureCalc_AzureCalcRateCard[[#This Row],[Region]]</f>
        <v>Brokered Connections - Over 500KA</v>
      </c>
      <c r="B9392" s="775"/>
      <c r="C9392" s="775" t="s">
        <v>7427</v>
      </c>
      <c r="D9392" s="775" t="s">
        <v>174</v>
      </c>
      <c r="E9392" s="775">
        <v>1.455E-2</v>
      </c>
      <c r="F9392" s="775" t="s">
        <v>7385</v>
      </c>
      <c r="G9392" s="775" t="s">
        <v>2465</v>
      </c>
      <c r="H9392" s="775" t="s">
        <v>2466</v>
      </c>
      <c r="I9392" s="775" t="s">
        <v>6068</v>
      </c>
    </row>
    <row r="9393" spans="1:9">
      <c r="A9393" s="775" t="str">
        <f>Table_wabobpsvr_AzureCalc_AzureCalcRateCard[[#This Row],[ServiceName]]&amp;Table_wabobpsvr_AzureCalc_AzureCalcRateCard[[#This Row],[Price_Level]]&amp;Table_wabobpsvr_AzureCalc_AzureCalcRateCard[[#This Row],[Region]]</f>
        <v>Brokered Connections - Over 500KB</v>
      </c>
      <c r="B9393" s="775"/>
      <c r="C9393" s="775" t="s">
        <v>7427</v>
      </c>
      <c r="D9393" s="775" t="s">
        <v>175</v>
      </c>
      <c r="E9393" s="775">
        <v>1.41E-2</v>
      </c>
      <c r="F9393" s="775" t="s">
        <v>7385</v>
      </c>
      <c r="G9393" s="775" t="s">
        <v>2465</v>
      </c>
      <c r="H9393" s="775" t="s">
        <v>2466</v>
      </c>
      <c r="I9393" s="775" t="s">
        <v>6068</v>
      </c>
    </row>
    <row r="9394" spans="1:9">
      <c r="A9394" s="775" t="str">
        <f>Table_wabobpsvr_AzureCalc_AzureCalcRateCard[[#This Row],[ServiceName]]&amp;Table_wabobpsvr_AzureCalc_AzureCalcRateCard[[#This Row],[Price_Level]]&amp;Table_wabobpsvr_AzureCalc_AzureCalcRateCard[[#This Row],[Region]]</f>
        <v>Brokered Connections - Over 500KC</v>
      </c>
      <c r="B9394" s="775"/>
      <c r="C9394" s="775" t="s">
        <v>7427</v>
      </c>
      <c r="D9394" s="775" t="s">
        <v>177</v>
      </c>
      <c r="E9394" s="775">
        <v>1.3650000000000001E-2</v>
      </c>
      <c r="F9394" s="775" t="s">
        <v>7385</v>
      </c>
      <c r="G9394" s="775" t="s">
        <v>2465</v>
      </c>
      <c r="H9394" s="775" t="s">
        <v>2466</v>
      </c>
      <c r="I9394" s="775" t="s">
        <v>6068</v>
      </c>
    </row>
    <row r="9395" spans="1:9">
      <c r="A9395" s="775" t="str">
        <f>Table_wabobpsvr_AzureCalc_AzureCalcRateCard[[#This Row],[ServiceName]]&amp;Table_wabobpsvr_AzureCalc_AzureCalcRateCard[[#This Row],[Price_Level]]&amp;Table_wabobpsvr_AzureCalc_AzureCalcRateCard[[#This Row],[Region]]</f>
        <v>Brokered Connections - Over 500KD</v>
      </c>
      <c r="B9395" s="775"/>
      <c r="C9395" s="775" t="s">
        <v>7427</v>
      </c>
      <c r="D9395" s="775" t="s">
        <v>176</v>
      </c>
      <c r="E9395" s="775">
        <v>1.32E-2</v>
      </c>
      <c r="F9395" s="775" t="s">
        <v>7385</v>
      </c>
      <c r="G9395" s="775" t="s">
        <v>2465</v>
      </c>
      <c r="H9395" s="775" t="s">
        <v>2466</v>
      </c>
      <c r="I9395" s="775" t="s">
        <v>6068</v>
      </c>
    </row>
    <row r="9396" spans="1:9">
      <c r="A9396" s="775" t="str">
        <f>Table_wabobpsvr_AzureCalc_AzureCalcRateCard[[#This Row],[ServiceName]]&amp;Table_wabobpsvr_AzureCalc_AzureCalcRateCard[[#This Row],[Price_Level]]&amp;Table_wabobpsvr_AzureCalc_AzureCalcRateCard[[#This Row],[Region]]</f>
        <v>A10 VM (Windows)B</v>
      </c>
      <c r="B9396" s="775"/>
      <c r="C9396" s="775" t="s">
        <v>87</v>
      </c>
      <c r="D9396" s="775" t="s">
        <v>175</v>
      </c>
      <c r="E9396" s="775">
        <v>999999</v>
      </c>
      <c r="F9396" s="775" t="s">
        <v>1232</v>
      </c>
      <c r="G9396" s="775"/>
      <c r="H9396" s="775"/>
      <c r="I9396" s="775"/>
    </row>
    <row r="9397" spans="1:9">
      <c r="A9397" s="775" t="str">
        <f>Table_wabobpsvr_AzureCalc_AzureCalcRateCard[[#This Row],[ServiceName]]&amp;Table_wabobpsvr_AzureCalc_AzureCalcRateCard[[#This Row],[Price_Level]]&amp;Table_wabobpsvr_AzureCalc_AzureCalcRateCard[[#This Row],[Region]]</f>
        <v>A10 VM (Windows)C</v>
      </c>
      <c r="B9397" s="775"/>
      <c r="C9397" s="775" t="s">
        <v>87</v>
      </c>
      <c r="D9397" s="775" t="s">
        <v>177</v>
      </c>
      <c r="E9397" s="775">
        <v>999999</v>
      </c>
      <c r="F9397" s="775" t="s">
        <v>1232</v>
      </c>
      <c r="G9397" s="775"/>
      <c r="H9397" s="775"/>
      <c r="I9397" s="775"/>
    </row>
    <row r="9398" spans="1:9">
      <c r="A9398" s="775" t="str">
        <f>Table_wabobpsvr_AzureCalc_AzureCalcRateCard[[#This Row],[ServiceName]]&amp;Table_wabobpsvr_AzureCalc_AzureCalcRateCard[[#This Row],[Price_Level]]&amp;Table_wabobpsvr_AzureCalc_AzureCalcRateCard[[#This Row],[Region]]</f>
        <v>A10 VM (Windows)D</v>
      </c>
      <c r="B9398" s="775"/>
      <c r="C9398" s="775" t="s">
        <v>87</v>
      </c>
      <c r="D9398" s="775" t="s">
        <v>176</v>
      </c>
      <c r="E9398" s="775">
        <v>999999</v>
      </c>
      <c r="F9398" s="775" t="s">
        <v>1232</v>
      </c>
      <c r="G9398" s="775"/>
      <c r="H9398" s="775"/>
      <c r="I9398" s="775"/>
    </row>
    <row r="9399" spans="1:9">
      <c r="A9399" s="775" t="str">
        <f>Table_wabobpsvr_AzureCalc_AzureCalcRateCard[[#This Row],[ServiceName]]&amp;Table_wabobpsvr_AzureCalc_AzureCalcRateCard[[#This Row],[Price_Level]]&amp;Table_wabobpsvr_AzureCalc_AzureCalcRateCard[[#This Row],[Region]]</f>
        <v>A10 VM (Non-Windows)MOSP</v>
      </c>
      <c r="B9399" s="775"/>
      <c r="C9399" s="775" t="s">
        <v>87</v>
      </c>
      <c r="D9399" s="775" t="s">
        <v>606</v>
      </c>
      <c r="E9399" s="775">
        <v>999999</v>
      </c>
      <c r="F9399" s="775" t="s">
        <v>1231</v>
      </c>
      <c r="G9399" s="775"/>
      <c r="H9399" s="775"/>
      <c r="I9399" s="775"/>
    </row>
    <row r="9400" spans="1:9">
      <c r="A9400" s="775" t="str">
        <f>Table_wabobpsvr_AzureCalc_AzureCalcRateCard[[#This Row],[ServiceName]]&amp;Table_wabobpsvr_AzureCalc_AzureCalcRateCard[[#This Row],[Price_Level]]&amp;Table_wabobpsvr_AzureCalc_AzureCalcRateCard[[#This Row],[Region]]</f>
        <v>A10 VM (Non-Windows)A</v>
      </c>
      <c r="B9400" s="775"/>
      <c r="C9400" s="775" t="s">
        <v>87</v>
      </c>
      <c r="D9400" s="775" t="s">
        <v>174</v>
      </c>
      <c r="E9400" s="775">
        <v>999999</v>
      </c>
      <c r="F9400" s="775" t="s">
        <v>1231</v>
      </c>
      <c r="G9400" s="775"/>
      <c r="H9400" s="775"/>
      <c r="I9400" s="775"/>
    </row>
    <row r="9401" spans="1:9">
      <c r="A9401" s="775" t="str">
        <f>Table_wabobpsvr_AzureCalc_AzureCalcRateCard[[#This Row],[ServiceName]]&amp;Table_wabobpsvr_AzureCalc_AzureCalcRateCard[[#This Row],[Price_Level]]&amp;Table_wabobpsvr_AzureCalc_AzureCalcRateCard[[#This Row],[Region]]</f>
        <v>A10 VM (Non-Windows)B</v>
      </c>
      <c r="B9401" s="775"/>
      <c r="C9401" s="775" t="s">
        <v>87</v>
      </c>
      <c r="D9401" s="775" t="s">
        <v>175</v>
      </c>
      <c r="E9401" s="775">
        <v>999999</v>
      </c>
      <c r="F9401" s="775" t="s">
        <v>1231</v>
      </c>
      <c r="G9401" s="775"/>
      <c r="H9401" s="775"/>
      <c r="I9401" s="775"/>
    </row>
    <row r="9402" spans="1:9">
      <c r="A9402" s="775" t="str">
        <f>Table_wabobpsvr_AzureCalc_AzureCalcRateCard[[#This Row],[ServiceName]]&amp;Table_wabobpsvr_AzureCalc_AzureCalcRateCard[[#This Row],[Price_Level]]&amp;Table_wabobpsvr_AzureCalc_AzureCalcRateCard[[#This Row],[Region]]</f>
        <v>A10 VM (Non-Windows)C</v>
      </c>
      <c r="B9402" s="775"/>
      <c r="C9402" s="775" t="s">
        <v>87</v>
      </c>
      <c r="D9402" s="775" t="s">
        <v>177</v>
      </c>
      <c r="E9402" s="775">
        <v>999999</v>
      </c>
      <c r="F9402" s="775" t="s">
        <v>1231</v>
      </c>
      <c r="G9402" s="775"/>
      <c r="H9402" s="775"/>
      <c r="I9402" s="775"/>
    </row>
    <row r="9403" spans="1:9">
      <c r="A9403" s="775" t="str">
        <f>Table_wabobpsvr_AzureCalc_AzureCalcRateCard[[#This Row],[ServiceName]]&amp;Table_wabobpsvr_AzureCalc_AzureCalcRateCard[[#This Row],[Price_Level]]&amp;Table_wabobpsvr_AzureCalc_AzureCalcRateCard[[#This Row],[Region]]</f>
        <v>A10 VM (Non-Windows)D</v>
      </c>
      <c r="B9403" s="775"/>
      <c r="C9403" s="775" t="s">
        <v>87</v>
      </c>
      <c r="D9403" s="775" t="s">
        <v>176</v>
      </c>
      <c r="E9403" s="775">
        <v>999999</v>
      </c>
      <c r="F9403" s="775" t="s">
        <v>1231</v>
      </c>
      <c r="G9403" s="775"/>
      <c r="H9403" s="775"/>
      <c r="I9403" s="775"/>
    </row>
    <row r="9404" spans="1:9">
      <c r="A9404" s="775" t="str">
        <f>Table_wabobpsvr_AzureCalc_AzureCalcRateCard[[#This Row],[ServiceName]]&amp;Table_wabobpsvr_AzureCalc_AzureCalcRateCard[[#This Row],[Price_Level]]&amp;Table_wabobpsvr_AzureCalc_AzureCalcRateCard[[#This Row],[Region]]</f>
        <v>A9 VM (Non-Windows)MOSP7</v>
      </c>
      <c r="B9404" s="775">
        <v>7</v>
      </c>
      <c r="C9404" s="775" t="s">
        <v>87</v>
      </c>
      <c r="D9404" s="775" t="s">
        <v>606</v>
      </c>
      <c r="E9404" s="775">
        <v>1.95</v>
      </c>
      <c r="F9404" s="775" t="s">
        <v>700</v>
      </c>
      <c r="G9404" s="775"/>
      <c r="H9404" s="775"/>
      <c r="I9404" s="775" t="s">
        <v>6154</v>
      </c>
    </row>
    <row r="9405" spans="1:9">
      <c r="A9405" s="775" t="str">
        <f>Table_wabobpsvr_AzureCalc_AzureCalcRateCard[[#This Row],[ServiceName]]&amp;Table_wabobpsvr_AzureCalc_AzureCalcRateCard[[#This Row],[Price_Level]]&amp;Table_wabobpsvr_AzureCalc_AzureCalcRateCard[[#This Row],[Region]]</f>
        <v>A9 VM (Non-Windows)A7</v>
      </c>
      <c r="B9405" s="775">
        <v>7</v>
      </c>
      <c r="C9405" s="775" t="s">
        <v>87</v>
      </c>
      <c r="D9405" s="775" t="s">
        <v>174</v>
      </c>
      <c r="E9405" s="775">
        <v>1.4235</v>
      </c>
      <c r="F9405" s="775" t="s">
        <v>700</v>
      </c>
      <c r="G9405" s="775" t="s">
        <v>2392</v>
      </c>
      <c r="H9405" s="775" t="s">
        <v>2393</v>
      </c>
      <c r="I9405" s="775" t="s">
        <v>6154</v>
      </c>
    </row>
    <row r="9406" spans="1:9">
      <c r="A9406" s="775" t="str">
        <f>Table_wabobpsvr_AzureCalc_AzureCalcRateCard[[#This Row],[ServiceName]]&amp;Table_wabobpsvr_AzureCalc_AzureCalcRateCard[[#This Row],[Price_Level]]&amp;Table_wabobpsvr_AzureCalc_AzureCalcRateCard[[#This Row],[Region]]</f>
        <v>A9 VM (Non-Windows)B7</v>
      </c>
      <c r="B9406" s="775">
        <v>7</v>
      </c>
      <c r="C9406" s="775" t="s">
        <v>87</v>
      </c>
      <c r="D9406" s="775" t="s">
        <v>175</v>
      </c>
      <c r="E9406" s="775">
        <v>1.365</v>
      </c>
      <c r="F9406" s="775" t="s">
        <v>700</v>
      </c>
      <c r="G9406" s="775" t="s">
        <v>2392</v>
      </c>
      <c r="H9406" s="775" t="s">
        <v>2393</v>
      </c>
      <c r="I9406" s="775" t="s">
        <v>6154</v>
      </c>
    </row>
    <row r="9407" spans="1:9">
      <c r="A9407" s="775" t="str">
        <f>Table_wabobpsvr_AzureCalc_AzureCalcRateCard[[#This Row],[ServiceName]]&amp;Table_wabobpsvr_AzureCalc_AzureCalcRateCard[[#This Row],[Price_Level]]&amp;Table_wabobpsvr_AzureCalc_AzureCalcRateCard[[#This Row],[Region]]</f>
        <v>A9 VM (Non-Windows)C7</v>
      </c>
      <c r="B9407" s="775">
        <v>7</v>
      </c>
      <c r="C9407" s="775" t="s">
        <v>87</v>
      </c>
      <c r="D9407" s="775" t="s">
        <v>177</v>
      </c>
      <c r="E9407" s="775">
        <v>1.3065</v>
      </c>
      <c r="F9407" s="775" t="s">
        <v>700</v>
      </c>
      <c r="G9407" s="775" t="s">
        <v>2392</v>
      </c>
      <c r="H9407" s="775" t="s">
        <v>2393</v>
      </c>
      <c r="I9407" s="775" t="s">
        <v>6154</v>
      </c>
    </row>
    <row r="9408" spans="1:9">
      <c r="A9408" s="775" t="str">
        <f>Table_wabobpsvr_AzureCalc_AzureCalcRateCard[[#This Row],[ServiceName]]&amp;Table_wabobpsvr_AzureCalc_AzureCalcRateCard[[#This Row],[Price_Level]]&amp;Table_wabobpsvr_AzureCalc_AzureCalcRateCard[[#This Row],[Region]]</f>
        <v>A9 VM (Non-Windows)D7</v>
      </c>
      <c r="B9408" s="775">
        <v>7</v>
      </c>
      <c r="C9408" s="775" t="s">
        <v>87</v>
      </c>
      <c r="D9408" s="775" t="s">
        <v>176</v>
      </c>
      <c r="E9408" s="775">
        <v>1.248</v>
      </c>
      <c r="F9408" s="775" t="s">
        <v>700</v>
      </c>
      <c r="G9408" s="775" t="s">
        <v>2392</v>
      </c>
      <c r="H9408" s="775" t="s">
        <v>2393</v>
      </c>
      <c r="I9408" s="775" t="s">
        <v>6154</v>
      </c>
    </row>
    <row r="9409" spans="1:9">
      <c r="A9409" s="775" t="str">
        <f>Table_wabobpsvr_AzureCalc_AzureCalcRateCard[[#This Row],[ServiceName]]&amp;Table_wabobpsvr_AzureCalc_AzureCalcRateCard[[#This Row],[Price_Level]]&amp;Table_wabobpsvr_AzureCalc_AzureCalcRateCard[[#This Row],[Region]]</f>
        <v>A9 VM (Windows)MOSP7</v>
      </c>
      <c r="B9409" s="775">
        <v>7</v>
      </c>
      <c r="C9409" s="775" t="s">
        <v>87</v>
      </c>
      <c r="D9409" s="775" t="s">
        <v>606</v>
      </c>
      <c r="E9409" s="775">
        <v>2.7</v>
      </c>
      <c r="F9409" s="775" t="s">
        <v>685</v>
      </c>
      <c r="G9409" s="775"/>
      <c r="H9409" s="775"/>
      <c r="I9409" s="775" t="s">
        <v>5061</v>
      </c>
    </row>
    <row r="9410" spans="1:9">
      <c r="A9410" s="775" t="str">
        <f>Table_wabobpsvr_AzureCalc_AzureCalcRateCard[[#This Row],[ServiceName]]&amp;Table_wabobpsvr_AzureCalc_AzureCalcRateCard[[#This Row],[Price_Level]]&amp;Table_wabobpsvr_AzureCalc_AzureCalcRateCard[[#This Row],[Region]]</f>
        <v>A9 VM (Windows)A7</v>
      </c>
      <c r="B9410" s="775">
        <v>7</v>
      </c>
      <c r="C9410" s="775" t="s">
        <v>87</v>
      </c>
      <c r="D9410" s="775" t="s">
        <v>174</v>
      </c>
      <c r="E9410" s="775">
        <v>1.9710000000000001</v>
      </c>
      <c r="F9410" s="775" t="s">
        <v>685</v>
      </c>
      <c r="G9410" s="775" t="s">
        <v>2098</v>
      </c>
      <c r="H9410" s="775" t="s">
        <v>2099</v>
      </c>
      <c r="I9410" s="775" t="s">
        <v>5061</v>
      </c>
    </row>
    <row r="9411" spans="1:9">
      <c r="A9411" s="775" t="str">
        <f>Table_wabobpsvr_AzureCalc_AzureCalcRateCard[[#This Row],[ServiceName]]&amp;Table_wabobpsvr_AzureCalc_AzureCalcRateCard[[#This Row],[Price_Level]]&amp;Table_wabobpsvr_AzureCalc_AzureCalcRateCard[[#This Row],[Region]]</f>
        <v>A9 VM (Windows)B7</v>
      </c>
      <c r="B9411" s="775">
        <v>7</v>
      </c>
      <c r="C9411" s="775" t="s">
        <v>87</v>
      </c>
      <c r="D9411" s="775" t="s">
        <v>175</v>
      </c>
      <c r="E9411" s="775">
        <v>1.89</v>
      </c>
      <c r="F9411" s="775" t="s">
        <v>685</v>
      </c>
      <c r="G9411" s="775" t="s">
        <v>2098</v>
      </c>
      <c r="H9411" s="775" t="s">
        <v>2099</v>
      </c>
      <c r="I9411" s="775" t="s">
        <v>5061</v>
      </c>
    </row>
    <row r="9412" spans="1:9">
      <c r="A9412" s="775" t="str">
        <f>Table_wabobpsvr_AzureCalc_AzureCalcRateCard[[#This Row],[ServiceName]]&amp;Table_wabobpsvr_AzureCalc_AzureCalcRateCard[[#This Row],[Price_Level]]&amp;Table_wabobpsvr_AzureCalc_AzureCalcRateCard[[#This Row],[Region]]</f>
        <v>S1 DocumentDB HoursMOSP15</v>
      </c>
      <c r="B9412" s="775">
        <v>15</v>
      </c>
      <c r="C9412" s="775" t="s">
        <v>87</v>
      </c>
      <c r="D9412" s="775" t="s">
        <v>606</v>
      </c>
      <c r="E9412" s="775">
        <v>3.9E-2</v>
      </c>
      <c r="F9412" s="775" t="s">
        <v>4314</v>
      </c>
      <c r="G9412" s="775"/>
      <c r="H9412" s="775"/>
      <c r="I9412" s="775" t="s">
        <v>7650</v>
      </c>
    </row>
    <row r="9413" spans="1:9">
      <c r="A9413" s="775" t="str">
        <f>Table_wabobpsvr_AzureCalc_AzureCalcRateCard[[#This Row],[ServiceName]]&amp;Table_wabobpsvr_AzureCalc_AzureCalcRateCard[[#This Row],[Price_Level]]&amp;Table_wabobpsvr_AzureCalc_AzureCalcRateCard[[#This Row],[Region]]</f>
        <v>S1 DocumentDB HoursA15</v>
      </c>
      <c r="B9413" s="775">
        <v>15</v>
      </c>
      <c r="C9413" s="775" t="s">
        <v>87</v>
      </c>
      <c r="D9413" s="775" t="s">
        <v>174</v>
      </c>
      <c r="E9413" s="775">
        <v>3.7830000000000003E-2</v>
      </c>
      <c r="F9413" s="775" t="s">
        <v>4314</v>
      </c>
      <c r="G9413" s="775" t="s">
        <v>7651</v>
      </c>
      <c r="H9413" s="775" t="s">
        <v>7652</v>
      </c>
      <c r="I9413" s="775" t="s">
        <v>7650</v>
      </c>
    </row>
    <row r="9414" spans="1:9">
      <c r="A9414" s="775" t="str">
        <f>Table_wabobpsvr_AzureCalc_AzureCalcRateCard[[#This Row],[ServiceName]]&amp;Table_wabobpsvr_AzureCalc_AzureCalcRateCard[[#This Row],[Price_Level]]&amp;Table_wabobpsvr_AzureCalc_AzureCalcRateCard[[#This Row],[Region]]</f>
        <v>S1 DocumentDB HoursB15</v>
      </c>
      <c r="B9414" s="775">
        <v>15</v>
      </c>
      <c r="C9414" s="775" t="s">
        <v>87</v>
      </c>
      <c r="D9414" s="775" t="s">
        <v>175</v>
      </c>
      <c r="E9414" s="775">
        <v>3.6659999999999998E-2</v>
      </c>
      <c r="F9414" s="775" t="s">
        <v>4314</v>
      </c>
      <c r="G9414" s="775" t="s">
        <v>7651</v>
      </c>
      <c r="H9414" s="775" t="s">
        <v>7652</v>
      </c>
      <c r="I9414" s="775" t="s">
        <v>7650</v>
      </c>
    </row>
    <row r="9415" spans="1:9">
      <c r="A9415" s="775" t="str">
        <f>Table_wabobpsvr_AzureCalc_AzureCalcRateCard[[#This Row],[ServiceName]]&amp;Table_wabobpsvr_AzureCalc_AzureCalcRateCard[[#This Row],[Price_Level]]&amp;Table_wabobpsvr_AzureCalc_AzureCalcRateCard[[#This Row],[Region]]</f>
        <v>S1 DocumentDB HoursC15</v>
      </c>
      <c r="B9415" s="775">
        <v>15</v>
      </c>
      <c r="C9415" s="775" t="s">
        <v>87</v>
      </c>
      <c r="D9415" s="775" t="s">
        <v>177</v>
      </c>
      <c r="E9415" s="775">
        <v>3.5490000000000001E-2</v>
      </c>
      <c r="F9415" s="775" t="s">
        <v>4314</v>
      </c>
      <c r="G9415" s="775" t="s">
        <v>7651</v>
      </c>
      <c r="H9415" s="775" t="s">
        <v>7652</v>
      </c>
      <c r="I9415" s="775" t="s">
        <v>7650</v>
      </c>
    </row>
    <row r="9416" spans="1:9">
      <c r="A9416" s="775" t="str">
        <f>Table_wabobpsvr_AzureCalc_AzureCalcRateCard[[#This Row],[ServiceName]]&amp;Table_wabobpsvr_AzureCalc_AzureCalcRateCard[[#This Row],[Price_Level]]&amp;Table_wabobpsvr_AzureCalc_AzureCalcRateCard[[#This Row],[Region]]</f>
        <v>S1 DocumentDB HoursD15</v>
      </c>
      <c r="B9416" s="775">
        <v>15</v>
      </c>
      <c r="C9416" s="775" t="s">
        <v>87</v>
      </c>
      <c r="D9416" s="775" t="s">
        <v>176</v>
      </c>
      <c r="E9416" s="775">
        <v>3.4320000000000003E-2</v>
      </c>
      <c r="F9416" s="775" t="s">
        <v>4314</v>
      </c>
      <c r="G9416" s="775" t="s">
        <v>7651</v>
      </c>
      <c r="H9416" s="775" t="s">
        <v>7652</v>
      </c>
      <c r="I9416" s="775" t="s">
        <v>7650</v>
      </c>
    </row>
    <row r="9417" spans="1:9">
      <c r="A9417" s="775" t="str">
        <f>Table_wabobpsvr_AzureCalc_AzureCalcRateCard[[#This Row],[ServiceName]]&amp;Table_wabobpsvr_AzureCalc_AzureCalcRateCard[[#This Row],[Price_Level]]&amp;Table_wabobpsvr_AzureCalc_AzureCalcRateCard[[#This Row],[Region]]</f>
        <v>S2 DocumentDB HoursMOSP15</v>
      </c>
      <c r="B9417" s="775">
        <v>15</v>
      </c>
      <c r="C9417" s="775" t="s">
        <v>87</v>
      </c>
      <c r="D9417" s="775" t="s">
        <v>606</v>
      </c>
      <c r="E9417" s="775">
        <v>7.5999999999999998E-2</v>
      </c>
      <c r="F9417" s="775" t="s">
        <v>4321</v>
      </c>
      <c r="G9417" s="775"/>
      <c r="H9417" s="775"/>
      <c r="I9417" s="775" t="s">
        <v>7653</v>
      </c>
    </row>
    <row r="9418" spans="1:9">
      <c r="A9418" s="775" t="str">
        <f>Table_wabobpsvr_AzureCalc_AzureCalcRateCard[[#This Row],[ServiceName]]&amp;Table_wabobpsvr_AzureCalc_AzureCalcRateCard[[#This Row],[Price_Level]]&amp;Table_wabobpsvr_AzureCalc_AzureCalcRateCard[[#This Row],[Region]]</f>
        <v>S2 DocumentDB HoursA15</v>
      </c>
      <c r="B9418" s="775">
        <v>15</v>
      </c>
      <c r="C9418" s="775" t="s">
        <v>87</v>
      </c>
      <c r="D9418" s="775" t="s">
        <v>174</v>
      </c>
      <c r="E9418" s="775">
        <v>7.3719999999999994E-2</v>
      </c>
      <c r="F9418" s="775" t="s">
        <v>4321</v>
      </c>
      <c r="G9418" s="775" t="s">
        <v>7654</v>
      </c>
      <c r="H9418" s="775" t="s">
        <v>7655</v>
      </c>
      <c r="I9418" s="775" t="s">
        <v>7653</v>
      </c>
    </row>
    <row r="9419" spans="1:9">
      <c r="A9419" s="775" t="str">
        <f>Table_wabobpsvr_AzureCalc_AzureCalcRateCard[[#This Row],[ServiceName]]&amp;Table_wabobpsvr_AzureCalc_AzureCalcRateCard[[#This Row],[Price_Level]]&amp;Table_wabobpsvr_AzureCalc_AzureCalcRateCard[[#This Row],[Region]]</f>
        <v>S2 DocumentDB HoursB15</v>
      </c>
      <c r="B9419" s="775">
        <v>15</v>
      </c>
      <c r="C9419" s="775" t="s">
        <v>87</v>
      </c>
      <c r="D9419" s="775" t="s">
        <v>175</v>
      </c>
      <c r="E9419" s="775">
        <v>7.1440000000000003E-2</v>
      </c>
      <c r="F9419" s="775" t="s">
        <v>4321</v>
      </c>
      <c r="G9419" s="775" t="s">
        <v>7654</v>
      </c>
      <c r="H9419" s="775" t="s">
        <v>7655</v>
      </c>
      <c r="I9419" s="775" t="s">
        <v>7653</v>
      </c>
    </row>
    <row r="9420" spans="1:9">
      <c r="A9420" s="775" t="str">
        <f>Table_wabobpsvr_AzureCalc_AzureCalcRateCard[[#This Row],[ServiceName]]&amp;Table_wabobpsvr_AzureCalc_AzureCalcRateCard[[#This Row],[Price_Level]]&amp;Table_wabobpsvr_AzureCalc_AzureCalcRateCard[[#This Row],[Region]]</f>
        <v>S2 DocumentDB HoursC15</v>
      </c>
      <c r="B9420" s="775">
        <v>15</v>
      </c>
      <c r="C9420" s="775" t="s">
        <v>87</v>
      </c>
      <c r="D9420" s="775" t="s">
        <v>177</v>
      </c>
      <c r="E9420" s="775">
        <v>6.9159999999999999E-2</v>
      </c>
      <c r="F9420" s="775" t="s">
        <v>4321</v>
      </c>
      <c r="G9420" s="775" t="s">
        <v>7654</v>
      </c>
      <c r="H9420" s="775" t="s">
        <v>7655</v>
      </c>
      <c r="I9420" s="775" t="s">
        <v>7653</v>
      </c>
    </row>
    <row r="9421" spans="1:9">
      <c r="A9421" s="775" t="str">
        <f>Table_wabobpsvr_AzureCalc_AzureCalcRateCard[[#This Row],[ServiceName]]&amp;Table_wabobpsvr_AzureCalc_AzureCalcRateCard[[#This Row],[Price_Level]]&amp;Table_wabobpsvr_AzureCalc_AzureCalcRateCard[[#This Row],[Region]]</f>
        <v>S2 DocumentDB HoursD15</v>
      </c>
      <c r="B9421" s="775">
        <v>15</v>
      </c>
      <c r="C9421" s="775" t="s">
        <v>87</v>
      </c>
      <c r="D9421" s="775" t="s">
        <v>176</v>
      </c>
      <c r="E9421" s="775">
        <v>6.6879999999999995E-2</v>
      </c>
      <c r="F9421" s="775" t="s">
        <v>4321</v>
      </c>
      <c r="G9421" s="775" t="s">
        <v>7654</v>
      </c>
      <c r="H9421" s="775" t="s">
        <v>7655</v>
      </c>
      <c r="I9421" s="775" t="s">
        <v>7653</v>
      </c>
    </row>
    <row r="9422" spans="1:9">
      <c r="A9422" s="775" t="str">
        <f>Table_wabobpsvr_AzureCalc_AzureCalcRateCard[[#This Row],[ServiceName]]&amp;Table_wabobpsvr_AzureCalc_AzureCalcRateCard[[#This Row],[Price_Level]]&amp;Table_wabobpsvr_AzureCalc_AzureCalcRateCard[[#This Row],[Region]]</f>
        <v>S3 DocumentDB HoursMOSP15</v>
      </c>
      <c r="B9422" s="775">
        <v>15</v>
      </c>
      <c r="C9422" s="775" t="s">
        <v>87</v>
      </c>
      <c r="D9422" s="775" t="s">
        <v>606</v>
      </c>
      <c r="E9422" s="775">
        <v>0.153</v>
      </c>
      <c r="F9422" s="775" t="s">
        <v>4326</v>
      </c>
      <c r="G9422" s="775"/>
      <c r="H9422" s="775"/>
      <c r="I9422" s="775" t="s">
        <v>7656</v>
      </c>
    </row>
    <row r="9423" spans="1:9">
      <c r="A9423" s="775" t="str">
        <f>Table_wabobpsvr_AzureCalc_AzureCalcRateCard[[#This Row],[ServiceName]]&amp;Table_wabobpsvr_AzureCalc_AzureCalcRateCard[[#This Row],[Price_Level]]&amp;Table_wabobpsvr_AzureCalc_AzureCalcRateCard[[#This Row],[Region]]</f>
        <v>S3 DocumentDB HoursA15</v>
      </c>
      <c r="B9423" s="775">
        <v>15</v>
      </c>
      <c r="C9423" s="775" t="s">
        <v>87</v>
      </c>
      <c r="D9423" s="775" t="s">
        <v>174</v>
      </c>
      <c r="E9423" s="775">
        <v>0.14840999999999999</v>
      </c>
      <c r="F9423" s="775" t="s">
        <v>4326</v>
      </c>
      <c r="G9423" s="775" t="s">
        <v>7657</v>
      </c>
      <c r="H9423" s="775" t="s">
        <v>7658</v>
      </c>
      <c r="I9423" s="775" t="s">
        <v>7656</v>
      </c>
    </row>
    <row r="9424" spans="1:9">
      <c r="A9424" s="775" t="str">
        <f>Table_wabobpsvr_AzureCalc_AzureCalcRateCard[[#This Row],[ServiceName]]&amp;Table_wabobpsvr_AzureCalc_AzureCalcRateCard[[#This Row],[Price_Level]]&amp;Table_wabobpsvr_AzureCalc_AzureCalcRateCard[[#This Row],[Region]]</f>
        <v>S3 DocumentDB HoursB15</v>
      </c>
      <c r="B9424" s="775">
        <v>15</v>
      </c>
      <c r="C9424" s="775" t="s">
        <v>87</v>
      </c>
      <c r="D9424" s="775" t="s">
        <v>175</v>
      </c>
      <c r="E9424" s="775">
        <v>0.14382</v>
      </c>
      <c r="F9424" s="775" t="s">
        <v>4326</v>
      </c>
      <c r="G9424" s="775" t="s">
        <v>7657</v>
      </c>
      <c r="H9424" s="775" t="s">
        <v>7658</v>
      </c>
      <c r="I9424" s="775" t="s">
        <v>7656</v>
      </c>
    </row>
    <row r="9425" spans="1:9">
      <c r="A9425" s="775" t="str">
        <f>Table_wabobpsvr_AzureCalc_AzureCalcRateCard[[#This Row],[ServiceName]]&amp;Table_wabobpsvr_AzureCalc_AzureCalcRateCard[[#This Row],[Price_Level]]&amp;Table_wabobpsvr_AzureCalc_AzureCalcRateCard[[#This Row],[Region]]</f>
        <v>S3 DocumentDB HoursC15</v>
      </c>
      <c r="B9425" s="775">
        <v>15</v>
      </c>
      <c r="C9425" s="775" t="s">
        <v>87</v>
      </c>
      <c r="D9425" s="775" t="s">
        <v>177</v>
      </c>
      <c r="E9425" s="775">
        <v>0.13922999999999999</v>
      </c>
      <c r="F9425" s="775" t="s">
        <v>4326</v>
      </c>
      <c r="G9425" s="775" t="s">
        <v>7657</v>
      </c>
      <c r="H9425" s="775" t="s">
        <v>7658</v>
      </c>
      <c r="I9425" s="775" t="s">
        <v>7656</v>
      </c>
    </row>
    <row r="9426" spans="1:9">
      <c r="A9426" s="775" t="str">
        <f>Table_wabobpsvr_AzureCalc_AzureCalcRateCard[[#This Row],[ServiceName]]&amp;Table_wabobpsvr_AzureCalc_AzureCalcRateCard[[#This Row],[Price_Level]]&amp;Table_wabobpsvr_AzureCalc_AzureCalcRateCard[[#This Row],[Region]]</f>
        <v>S3 DocumentDB HoursD15</v>
      </c>
      <c r="B9426" s="775">
        <v>15</v>
      </c>
      <c r="C9426" s="775" t="s">
        <v>87</v>
      </c>
      <c r="D9426" s="775" t="s">
        <v>176</v>
      </c>
      <c r="E9426" s="775">
        <v>0.13464000000000001</v>
      </c>
      <c r="F9426" s="775" t="s">
        <v>4326</v>
      </c>
      <c r="G9426" s="775" t="s">
        <v>7657</v>
      </c>
      <c r="H9426" s="775" t="s">
        <v>7658</v>
      </c>
      <c r="I9426" s="775" t="s">
        <v>7656</v>
      </c>
    </row>
    <row r="9427" spans="1:9">
      <c r="A9427" s="775" t="str">
        <f>Table_wabobpsvr_AzureCalc_AzureCalcRateCard[[#This Row],[ServiceName]]&amp;Table_wabobpsvr_AzureCalc_AzureCalcRateCard[[#This Row],[Price_Level]]&amp;Table_wabobpsvr_AzureCalc_AzureCalcRateCard[[#This Row],[Region]]</f>
        <v>S1 DocumentDB HoursMOSP16</v>
      </c>
      <c r="B9427" s="775">
        <v>16</v>
      </c>
      <c r="C9427" s="775" t="s">
        <v>87</v>
      </c>
      <c r="D9427" s="775" t="s">
        <v>606</v>
      </c>
      <c r="E9427" s="775">
        <v>3.9E-2</v>
      </c>
      <c r="F9427" s="775" t="s">
        <v>4314</v>
      </c>
      <c r="G9427" s="775"/>
      <c r="H9427" s="775"/>
      <c r="I9427" s="775" t="s">
        <v>7659</v>
      </c>
    </row>
    <row r="9428" spans="1:9">
      <c r="A9428" s="775" t="str">
        <f>Table_wabobpsvr_AzureCalc_AzureCalcRateCard[[#This Row],[ServiceName]]&amp;Table_wabobpsvr_AzureCalc_AzureCalcRateCard[[#This Row],[Price_Level]]&amp;Table_wabobpsvr_AzureCalc_AzureCalcRateCard[[#This Row],[Region]]</f>
        <v>S1 DocumentDB HoursA16</v>
      </c>
      <c r="B9428" s="775">
        <v>16</v>
      </c>
      <c r="C9428" s="775" t="s">
        <v>87</v>
      </c>
      <c r="D9428" s="775" t="s">
        <v>174</v>
      </c>
      <c r="E9428" s="775">
        <v>3.7830000000000003E-2</v>
      </c>
      <c r="F9428" s="775" t="s">
        <v>4314</v>
      </c>
      <c r="G9428" s="775" t="s">
        <v>7660</v>
      </c>
      <c r="H9428" s="775" t="s">
        <v>7661</v>
      </c>
      <c r="I9428" s="775" t="s">
        <v>7659</v>
      </c>
    </row>
    <row r="9429" spans="1:9">
      <c r="A9429" s="775" t="str">
        <f>Table_wabobpsvr_AzureCalc_AzureCalcRateCard[[#This Row],[ServiceName]]&amp;Table_wabobpsvr_AzureCalc_AzureCalcRateCard[[#This Row],[Price_Level]]&amp;Table_wabobpsvr_AzureCalc_AzureCalcRateCard[[#This Row],[Region]]</f>
        <v>S1 DocumentDB HoursB16</v>
      </c>
      <c r="B9429" s="775">
        <v>16</v>
      </c>
      <c r="C9429" s="775" t="s">
        <v>87</v>
      </c>
      <c r="D9429" s="775" t="s">
        <v>175</v>
      </c>
      <c r="E9429" s="775">
        <v>3.6659999999999998E-2</v>
      </c>
      <c r="F9429" s="775" t="s">
        <v>4314</v>
      </c>
      <c r="G9429" s="775" t="s">
        <v>7660</v>
      </c>
      <c r="H9429" s="775" t="s">
        <v>7661</v>
      </c>
      <c r="I9429" s="775" t="s">
        <v>7659</v>
      </c>
    </row>
    <row r="9430" spans="1:9">
      <c r="A9430" s="775" t="str">
        <f>Table_wabobpsvr_AzureCalc_AzureCalcRateCard[[#This Row],[ServiceName]]&amp;Table_wabobpsvr_AzureCalc_AzureCalcRateCard[[#This Row],[Price_Level]]&amp;Table_wabobpsvr_AzureCalc_AzureCalcRateCard[[#This Row],[Region]]</f>
        <v>S1 DocumentDB HoursC16</v>
      </c>
      <c r="B9430" s="775">
        <v>16</v>
      </c>
      <c r="C9430" s="775" t="s">
        <v>87</v>
      </c>
      <c r="D9430" s="775" t="s">
        <v>177</v>
      </c>
      <c r="E9430" s="775">
        <v>3.5490000000000001E-2</v>
      </c>
      <c r="F9430" s="775" t="s">
        <v>4314</v>
      </c>
      <c r="G9430" s="775" t="s">
        <v>7660</v>
      </c>
      <c r="H9430" s="775" t="s">
        <v>7661</v>
      </c>
      <c r="I9430" s="775" t="s">
        <v>7659</v>
      </c>
    </row>
    <row r="9431" spans="1:9">
      <c r="A9431" s="775" t="str">
        <f>Table_wabobpsvr_AzureCalc_AzureCalcRateCard[[#This Row],[ServiceName]]&amp;Table_wabobpsvr_AzureCalc_AzureCalcRateCard[[#This Row],[Price_Level]]&amp;Table_wabobpsvr_AzureCalc_AzureCalcRateCard[[#This Row],[Region]]</f>
        <v>S1 DocumentDB HoursD16</v>
      </c>
      <c r="B9431" s="775">
        <v>16</v>
      </c>
      <c r="C9431" s="775" t="s">
        <v>87</v>
      </c>
      <c r="D9431" s="775" t="s">
        <v>176</v>
      </c>
      <c r="E9431" s="775">
        <v>3.4320000000000003E-2</v>
      </c>
      <c r="F9431" s="775" t="s">
        <v>4314</v>
      </c>
      <c r="G9431" s="775" t="s">
        <v>7660</v>
      </c>
      <c r="H9431" s="775" t="s">
        <v>7661</v>
      </c>
      <c r="I9431" s="775" t="s">
        <v>7659</v>
      </c>
    </row>
    <row r="9432" spans="1:9">
      <c r="A9432" s="775" t="str">
        <f>Table_wabobpsvr_AzureCalc_AzureCalcRateCard[[#This Row],[ServiceName]]&amp;Table_wabobpsvr_AzureCalc_AzureCalcRateCard[[#This Row],[Price_Level]]&amp;Table_wabobpsvr_AzureCalc_AzureCalcRateCard[[#This Row],[Region]]</f>
        <v>S2 DocumentDB HoursMOSP16</v>
      </c>
      <c r="B9432" s="775">
        <v>16</v>
      </c>
      <c r="C9432" s="775" t="s">
        <v>87</v>
      </c>
      <c r="D9432" s="775" t="s">
        <v>606</v>
      </c>
      <c r="E9432" s="775">
        <v>7.5999999999999998E-2</v>
      </c>
      <c r="F9432" s="775" t="s">
        <v>4321</v>
      </c>
      <c r="G9432" s="775"/>
      <c r="H9432" s="775"/>
      <c r="I9432" s="775" t="s">
        <v>7662</v>
      </c>
    </row>
    <row r="9433" spans="1:9">
      <c r="A9433" s="775" t="str">
        <f>Table_wabobpsvr_AzureCalc_AzureCalcRateCard[[#This Row],[ServiceName]]&amp;Table_wabobpsvr_AzureCalc_AzureCalcRateCard[[#This Row],[Price_Level]]&amp;Table_wabobpsvr_AzureCalc_AzureCalcRateCard[[#This Row],[Region]]</f>
        <v>S2 DocumentDB HoursA16</v>
      </c>
      <c r="B9433" s="775">
        <v>16</v>
      </c>
      <c r="C9433" s="775" t="s">
        <v>87</v>
      </c>
      <c r="D9433" s="775" t="s">
        <v>174</v>
      </c>
      <c r="E9433" s="775">
        <v>7.3719999999999994E-2</v>
      </c>
      <c r="F9433" s="775" t="s">
        <v>4321</v>
      </c>
      <c r="G9433" s="775" t="s">
        <v>7663</v>
      </c>
      <c r="H9433" s="775" t="s">
        <v>7664</v>
      </c>
      <c r="I9433" s="775" t="s">
        <v>7662</v>
      </c>
    </row>
    <row r="9434" spans="1:9">
      <c r="A9434" s="1039" t="str">
        <f>Table_wabobpsvr_AzureCalc_AzureCalcRateCard[[#This Row],[ServiceName]]&amp;Table_wabobpsvr_AzureCalc_AzureCalcRateCard[[#This Row],[Price_Level]]&amp;Table_wabobpsvr_AzureCalc_AzureCalcRateCard[[#This Row],[Region]]</f>
        <v>S2 DocumentDB HoursB16</v>
      </c>
      <c r="B9434" s="1039">
        <v>16</v>
      </c>
      <c r="C9434" s="1039" t="s">
        <v>87</v>
      </c>
      <c r="D9434" s="1039" t="s">
        <v>175</v>
      </c>
      <c r="E9434" s="1039">
        <v>7.1440000000000003E-2</v>
      </c>
      <c r="F9434" s="1039" t="s">
        <v>4321</v>
      </c>
      <c r="G9434" s="775" t="s">
        <v>7663</v>
      </c>
      <c r="H9434" s="775" t="s">
        <v>7664</v>
      </c>
      <c r="I9434" s="775" t="s">
        <v>7662</v>
      </c>
    </row>
    <row r="9435" spans="1:9">
      <c r="A9435" s="775" t="str">
        <f>Table_wabobpsvr_AzureCalc_AzureCalcRateCard[[#This Row],[ServiceName]]&amp;Table_wabobpsvr_AzureCalc_AzureCalcRateCard[[#This Row],[Price_Level]]&amp;Table_wabobpsvr_AzureCalc_AzureCalcRateCard[[#This Row],[Region]]</f>
        <v>S2 DocumentDB HoursC16</v>
      </c>
      <c r="B9435" s="775">
        <v>16</v>
      </c>
      <c r="C9435" s="775" t="s">
        <v>87</v>
      </c>
      <c r="D9435" s="775" t="s">
        <v>177</v>
      </c>
      <c r="E9435" s="775">
        <v>6.9159999999999999E-2</v>
      </c>
      <c r="F9435" s="775" t="s">
        <v>4321</v>
      </c>
      <c r="G9435" s="775" t="s">
        <v>7663</v>
      </c>
      <c r="H9435" s="775" t="s">
        <v>7664</v>
      </c>
      <c r="I9435" s="775" t="s">
        <v>7662</v>
      </c>
    </row>
    <row r="9436" spans="1:9">
      <c r="A9436" s="775" t="str">
        <f>Table_wabobpsvr_AzureCalc_AzureCalcRateCard[[#This Row],[ServiceName]]&amp;Table_wabobpsvr_AzureCalc_AzureCalcRateCard[[#This Row],[Price_Level]]&amp;Table_wabobpsvr_AzureCalc_AzureCalcRateCard[[#This Row],[Region]]</f>
        <v>S2 DocumentDB HoursD16</v>
      </c>
      <c r="B9436" s="775">
        <v>16</v>
      </c>
      <c r="C9436" s="775" t="s">
        <v>87</v>
      </c>
      <c r="D9436" s="775" t="s">
        <v>176</v>
      </c>
      <c r="E9436" s="775">
        <v>6.6879999999999995E-2</v>
      </c>
      <c r="F9436" s="775" t="s">
        <v>4321</v>
      </c>
      <c r="G9436" s="775" t="s">
        <v>7663</v>
      </c>
      <c r="H9436" s="775" t="s">
        <v>7664</v>
      </c>
      <c r="I9436" s="775" t="s">
        <v>7662</v>
      </c>
    </row>
    <row r="9437" spans="1:9">
      <c r="A9437" s="775" t="str">
        <f>Table_wabobpsvr_AzureCalc_AzureCalcRateCard[[#This Row],[ServiceName]]&amp;Table_wabobpsvr_AzureCalc_AzureCalcRateCard[[#This Row],[Price_Level]]&amp;Table_wabobpsvr_AzureCalc_AzureCalcRateCard[[#This Row],[Region]]</f>
        <v>S3 DocumentDB HoursMOSP16</v>
      </c>
      <c r="B9437" s="775">
        <v>16</v>
      </c>
      <c r="C9437" s="775" t="s">
        <v>87</v>
      </c>
      <c r="D9437" s="775" t="s">
        <v>606</v>
      </c>
      <c r="E9437" s="775">
        <v>0.153</v>
      </c>
      <c r="F9437" s="775" t="s">
        <v>4326</v>
      </c>
      <c r="G9437" s="775"/>
      <c r="H9437" s="775"/>
      <c r="I9437" s="775" t="s">
        <v>7665</v>
      </c>
    </row>
    <row r="9438" spans="1:9">
      <c r="A9438" s="775" t="str">
        <f>Table_wabobpsvr_AzureCalc_AzureCalcRateCard[[#This Row],[ServiceName]]&amp;Table_wabobpsvr_AzureCalc_AzureCalcRateCard[[#This Row],[Price_Level]]&amp;Table_wabobpsvr_AzureCalc_AzureCalcRateCard[[#This Row],[Region]]</f>
        <v>S3 DocumentDB HoursA16</v>
      </c>
      <c r="B9438" s="775">
        <v>16</v>
      </c>
      <c r="C9438" s="775" t="s">
        <v>87</v>
      </c>
      <c r="D9438" s="775" t="s">
        <v>174</v>
      </c>
      <c r="E9438" s="775">
        <v>0.14840999999999999</v>
      </c>
      <c r="F9438" s="775" t="s">
        <v>4326</v>
      </c>
      <c r="G9438" s="775" t="s">
        <v>7666</v>
      </c>
      <c r="H9438" s="775" t="s">
        <v>7667</v>
      </c>
      <c r="I9438" s="775" t="s">
        <v>7665</v>
      </c>
    </row>
    <row r="9439" spans="1:9">
      <c r="A9439" s="775" t="str">
        <f>Table_wabobpsvr_AzureCalc_AzureCalcRateCard[[#This Row],[ServiceName]]&amp;Table_wabobpsvr_AzureCalc_AzureCalcRateCard[[#This Row],[Price_Level]]&amp;Table_wabobpsvr_AzureCalc_AzureCalcRateCard[[#This Row],[Region]]</f>
        <v>S3 DocumentDB HoursB16</v>
      </c>
      <c r="B9439" s="775">
        <v>16</v>
      </c>
      <c r="C9439" s="775" t="s">
        <v>87</v>
      </c>
      <c r="D9439" s="775" t="s">
        <v>175</v>
      </c>
      <c r="E9439" s="775">
        <v>0.14382</v>
      </c>
      <c r="F9439" s="775" t="s">
        <v>4326</v>
      </c>
      <c r="G9439" s="775" t="s">
        <v>7666</v>
      </c>
      <c r="H9439" s="775" t="s">
        <v>7667</v>
      </c>
      <c r="I9439" s="775" t="s">
        <v>7665</v>
      </c>
    </row>
    <row r="9440" spans="1:9">
      <c r="A9440" s="775" t="str">
        <f>Table_wabobpsvr_AzureCalc_AzureCalcRateCard[[#This Row],[ServiceName]]&amp;Table_wabobpsvr_AzureCalc_AzureCalcRateCard[[#This Row],[Price_Level]]&amp;Table_wabobpsvr_AzureCalc_AzureCalcRateCard[[#This Row],[Region]]</f>
        <v>S3 DocumentDB HoursC16</v>
      </c>
      <c r="B9440" s="775">
        <v>16</v>
      </c>
      <c r="C9440" s="775" t="s">
        <v>87</v>
      </c>
      <c r="D9440" s="775" t="s">
        <v>177</v>
      </c>
      <c r="E9440" s="775">
        <v>0.13922999999999999</v>
      </c>
      <c r="F9440" s="775" t="s">
        <v>4326</v>
      </c>
      <c r="G9440" s="775" t="s">
        <v>7666</v>
      </c>
      <c r="H9440" s="775" t="s">
        <v>7667</v>
      </c>
      <c r="I9440" s="775" t="s">
        <v>7665</v>
      </c>
    </row>
    <row r="9441" spans="1:9">
      <c r="A9441" s="775" t="str">
        <f>Table_wabobpsvr_AzureCalc_AzureCalcRateCard[[#This Row],[ServiceName]]&amp;Table_wabobpsvr_AzureCalc_AzureCalcRateCard[[#This Row],[Price_Level]]&amp;Table_wabobpsvr_AzureCalc_AzureCalcRateCard[[#This Row],[Region]]</f>
        <v>S3 DocumentDB HoursD16</v>
      </c>
      <c r="B9441" s="775">
        <v>16</v>
      </c>
      <c r="C9441" s="775" t="s">
        <v>87</v>
      </c>
      <c r="D9441" s="775" t="s">
        <v>176</v>
      </c>
      <c r="E9441" s="775">
        <v>0.13464000000000001</v>
      </c>
      <c r="F9441" s="775" t="s">
        <v>4326</v>
      </c>
      <c r="G9441" s="775" t="s">
        <v>7666</v>
      </c>
      <c r="H9441" s="775" t="s">
        <v>7667</v>
      </c>
      <c r="I9441" s="775" t="s">
        <v>7665</v>
      </c>
    </row>
    <row r="9442" spans="1:9">
      <c r="A9442" s="775" t="str">
        <f>Table_wabobpsvr_AzureCalc_AzureCalcRateCard[[#This Row],[ServiceName]]&amp;Table_wabobpsvr_AzureCalc_AzureCalcRateCard[[#This Row],[Price_Level]]&amp;Table_wabobpsvr_AzureCalc_AzureCalcRateCard[[#This Row],[Region]]</f>
        <v>A9 VM (Windows)C7</v>
      </c>
      <c r="B9442" s="775">
        <v>7</v>
      </c>
      <c r="C9442" s="775" t="s">
        <v>87</v>
      </c>
      <c r="D9442" s="775" t="s">
        <v>177</v>
      </c>
      <c r="E9442" s="775">
        <v>1.8089999999999999</v>
      </c>
      <c r="F9442" s="775" t="s">
        <v>685</v>
      </c>
      <c r="G9442" s="775" t="s">
        <v>2098</v>
      </c>
      <c r="H9442" s="775" t="s">
        <v>2099</v>
      </c>
      <c r="I9442" s="775" t="s">
        <v>5061</v>
      </c>
    </row>
    <row r="9443" spans="1:9">
      <c r="A9443" s="775" t="str">
        <f>Table_wabobpsvr_AzureCalc_AzureCalcRateCard[[#This Row],[ServiceName]]&amp;Table_wabobpsvr_AzureCalc_AzureCalcRateCard[[#This Row],[Price_Level]]&amp;Table_wabobpsvr_AzureCalc_AzureCalcRateCard[[#This Row],[Region]]</f>
        <v>High Frequency Cloud Activity - Tier 2D</v>
      </c>
      <c r="B9443" s="775"/>
      <c r="C9443" s="775" t="s">
        <v>4235</v>
      </c>
      <c r="D9443" s="775" t="s">
        <v>176</v>
      </c>
      <c r="E9443" s="775">
        <v>999999</v>
      </c>
      <c r="F9443" s="775" t="s">
        <v>1310</v>
      </c>
      <c r="G9443" s="775" t="s">
        <v>4235</v>
      </c>
      <c r="H9443" s="775" t="s">
        <v>4235</v>
      </c>
      <c r="I9443" s="775" t="s">
        <v>4235</v>
      </c>
    </row>
    <row r="9444" spans="1:9">
      <c r="A9444" s="775" t="str">
        <f>Table_wabobpsvr_AzureCalc_AzureCalcRateCard[[#This Row],[ServiceName]]&amp;Table_wabobpsvr_AzureCalc_AzureCalcRateCard[[#This Row],[Price_Level]]&amp;Table_wabobpsvr_AzureCalc_AzureCalcRateCard[[#This Row],[Region]]</f>
        <v>ExpressRoute (Metered) Data Transfer Out at 1 Gbps (GB) - Zone 3d14</v>
      </c>
      <c r="B9444" s="775">
        <v>14</v>
      </c>
      <c r="C9444" s="775" t="s">
        <v>4235</v>
      </c>
      <c r="D9444" s="775" t="s">
        <v>4193</v>
      </c>
      <c r="E9444" s="775">
        <v>999999</v>
      </c>
      <c r="F9444" s="775" t="s">
        <v>7398</v>
      </c>
      <c r="G9444" s="775"/>
      <c r="H9444" s="775"/>
      <c r="I9444" s="775" t="s">
        <v>4235</v>
      </c>
    </row>
    <row r="9445" spans="1:9">
      <c r="A9445" s="775" t="str">
        <f>Table_wabobpsvr_AzureCalc_AzureCalcRateCard[[#This Row],[ServiceName]]&amp;Table_wabobpsvr_AzureCalc_AzureCalcRateCard[[#This Row],[Price_Level]]&amp;Table_wabobpsvr_AzureCalc_AzureCalcRateCard[[#This Row],[Region]]</f>
        <v>ExpressRoute (Unlimited) 10 Gbps ConnectionsMOSP4</v>
      </c>
      <c r="B9445" s="775">
        <v>4</v>
      </c>
      <c r="C9445" s="775" t="s">
        <v>7427</v>
      </c>
      <c r="D9445" s="775" t="s">
        <v>606</v>
      </c>
      <c r="E9445" s="775">
        <v>51300</v>
      </c>
      <c r="F9445" s="775" t="s">
        <v>7408</v>
      </c>
      <c r="G9445" s="775"/>
      <c r="H9445" s="775"/>
      <c r="I9445" s="775" t="s">
        <v>7462</v>
      </c>
    </row>
    <row r="9446" spans="1:9">
      <c r="A9446" s="1039" t="str">
        <f>Table_wabobpsvr_AzureCalc_AzureCalcRateCard[[#This Row],[ServiceName]]&amp;Table_wabobpsvr_AzureCalc_AzureCalcRateCard[[#This Row],[Price_Level]]&amp;Table_wabobpsvr_AzureCalc_AzureCalcRateCard[[#This Row],[Region]]</f>
        <v>Basic Elastic Database ExistenceMOSP16</v>
      </c>
      <c r="B9446" s="1039">
        <v>16</v>
      </c>
      <c r="C9446" s="1039" t="s">
        <v>7258</v>
      </c>
      <c r="D9446" s="1039" t="s">
        <v>606</v>
      </c>
      <c r="E9446" s="1039">
        <v>8.8999999999999999E-3</v>
      </c>
      <c r="F9446" s="1039" t="s">
        <v>7103</v>
      </c>
      <c r="G9446" s="775"/>
      <c r="H9446" s="775"/>
      <c r="I9446" s="775" t="s">
        <v>7203</v>
      </c>
    </row>
    <row r="9447" spans="1:9">
      <c r="A9447" s="775" t="str">
        <f>Table_wabobpsvr_AzureCalc_AzureCalcRateCard[[#This Row],[ServiceName]]&amp;Table_wabobpsvr_AzureCalc_AzureCalcRateCard[[#This Row],[Price_Level]]&amp;Table_wabobpsvr_AzureCalc_AzureCalcRateCard[[#This Row],[Region]]</f>
        <v>Basic Elastic Database ExistenceC15</v>
      </c>
      <c r="B9447" s="775">
        <v>15</v>
      </c>
      <c r="C9447" s="775" t="s">
        <v>7258</v>
      </c>
      <c r="D9447" s="775" t="s">
        <v>177</v>
      </c>
      <c r="E9447" s="775">
        <v>8.0000000000000002E-3</v>
      </c>
      <c r="F9447" s="775" t="s">
        <v>7103</v>
      </c>
      <c r="G9447" s="775" t="s">
        <v>7222</v>
      </c>
      <c r="H9447" s="775" t="s">
        <v>7259</v>
      </c>
      <c r="I9447" s="775" t="s">
        <v>7202</v>
      </c>
    </row>
    <row r="9448" spans="1:9">
      <c r="A9448" s="775" t="str">
        <f>Table_wabobpsvr_AzureCalc_AzureCalcRateCard[[#This Row],[ServiceName]]&amp;Table_wabobpsvr_AzureCalc_AzureCalcRateCard[[#This Row],[Price_Level]]&amp;Table_wabobpsvr_AzureCalc_AzureCalcRateCard[[#This Row],[Region]]</f>
        <v>Basic Elastic Database ExistenceD11</v>
      </c>
      <c r="B9448" s="775">
        <v>11</v>
      </c>
      <c r="C9448" s="775" t="s">
        <v>7258</v>
      </c>
      <c r="D9448" s="775" t="s">
        <v>176</v>
      </c>
      <c r="E9448" s="775">
        <v>8.0000000000000002E-3</v>
      </c>
      <c r="F9448" s="775" t="s">
        <v>7103</v>
      </c>
      <c r="G9448" s="775" t="s">
        <v>7225</v>
      </c>
      <c r="H9448" s="775" t="s">
        <v>7260</v>
      </c>
      <c r="I9448" s="775" t="s">
        <v>7104</v>
      </c>
    </row>
    <row r="9449" spans="1:9">
      <c r="A9449" s="775" t="str">
        <f>Table_wabobpsvr_AzureCalc_AzureCalcRateCard[[#This Row],[ServiceName]]&amp;Table_wabobpsvr_AzureCalc_AzureCalcRateCard[[#This Row],[Price_Level]]&amp;Table_wabobpsvr_AzureCalc_AzureCalcRateCard[[#This Row],[Region]]</f>
        <v>Premium Elastic DTU PackD11</v>
      </c>
      <c r="B9449" s="775">
        <v>11</v>
      </c>
      <c r="C9449" s="775" t="s">
        <v>7258</v>
      </c>
      <c r="D9449" s="775" t="s">
        <v>176</v>
      </c>
      <c r="E9449" s="775">
        <v>0.17899999999999999</v>
      </c>
      <c r="F9449" s="775" t="s">
        <v>7204</v>
      </c>
      <c r="G9449" s="775" t="s">
        <v>7232</v>
      </c>
      <c r="H9449" s="775" t="s">
        <v>7261</v>
      </c>
      <c r="I9449" s="775" t="s">
        <v>7208</v>
      </c>
    </row>
    <row r="9450" spans="1:9">
      <c r="A9450" s="775" t="str">
        <f>Table_wabobpsvr_AzureCalc_AzureCalcRateCard[[#This Row],[ServiceName]]&amp;Table_wabobpsvr_AzureCalc_AzureCalcRateCard[[#This Row],[Price_Level]]&amp;Table_wabobpsvr_AzureCalc_AzureCalcRateCard[[#This Row],[Region]]</f>
        <v>Premium Elastic Database ExistenceD11</v>
      </c>
      <c r="B9450" s="775">
        <v>11</v>
      </c>
      <c r="C9450" s="775" t="s">
        <v>7258</v>
      </c>
      <c r="D9450" s="775" t="s">
        <v>176</v>
      </c>
      <c r="E9450" s="775">
        <v>0.20100000000000001</v>
      </c>
      <c r="F9450" s="775" t="s">
        <v>7212</v>
      </c>
      <c r="G9450" s="775" t="s">
        <v>7239</v>
      </c>
      <c r="H9450" s="775" t="s">
        <v>7262</v>
      </c>
      <c r="I9450" s="775" t="s">
        <v>7216</v>
      </c>
    </row>
    <row r="9451" spans="1:9">
      <c r="A9451" s="775" t="str">
        <f>Table_wabobpsvr_AzureCalc_AzureCalcRateCard[[#This Row],[ServiceName]]&amp;Table_wabobpsvr_AzureCalc_AzureCalcRateCard[[#This Row],[Price_Level]]&amp;Table_wabobpsvr_AzureCalc_AzureCalcRateCard[[#This Row],[Region]]</f>
        <v>Standard Elastic DTU PackD12</v>
      </c>
      <c r="B9451" s="775">
        <v>12</v>
      </c>
      <c r="C9451" s="775" t="s">
        <v>7258</v>
      </c>
      <c r="D9451" s="775" t="s">
        <v>176</v>
      </c>
      <c r="E9451" s="775">
        <v>7.1999999999999995E-2</v>
      </c>
      <c r="F9451" s="775" t="s">
        <v>4472</v>
      </c>
      <c r="G9451" s="775" t="s">
        <v>4476</v>
      </c>
      <c r="H9451" s="775" t="s">
        <v>7263</v>
      </c>
      <c r="I9451" s="775" t="s">
        <v>4626</v>
      </c>
    </row>
    <row r="9452" spans="1:9">
      <c r="A9452" s="775" t="str">
        <f>Table_wabobpsvr_AzureCalc_AzureCalcRateCard[[#This Row],[ServiceName]]&amp;Table_wabobpsvr_AzureCalc_AzureCalcRateCard[[#This Row],[Price_Level]]&amp;Table_wabobpsvr_AzureCalc_AzureCalcRateCard[[#This Row],[Region]]</f>
        <v>High Frequency On Premises ActivityMOSP</v>
      </c>
      <c r="B9452" s="775"/>
      <c r="C9452" s="775" t="s">
        <v>4235</v>
      </c>
      <c r="D9452" s="775" t="s">
        <v>606</v>
      </c>
      <c r="E9452" s="775">
        <v>999999</v>
      </c>
      <c r="F9452" s="775" t="s">
        <v>1303</v>
      </c>
      <c r="G9452" s="775" t="s">
        <v>4235</v>
      </c>
      <c r="H9452" s="775" t="s">
        <v>4235</v>
      </c>
      <c r="I9452" s="775" t="s">
        <v>4235</v>
      </c>
    </row>
    <row r="9453" spans="1:9">
      <c r="A9453" s="775" t="str">
        <f>Table_wabobpsvr_AzureCalc_AzureCalcRateCard[[#This Row],[ServiceName]]&amp;Table_wabobpsvr_AzureCalc_AzureCalcRateCard[[#This Row],[Price_Level]]&amp;Table_wabobpsvr_AzureCalc_AzureCalcRateCard[[#This Row],[Region]]</f>
        <v>Premium Elastic DTU PackC15</v>
      </c>
      <c r="B9453" s="775">
        <v>15</v>
      </c>
      <c r="C9453" s="775" t="s">
        <v>7258</v>
      </c>
      <c r="D9453" s="775" t="s">
        <v>177</v>
      </c>
      <c r="E9453" s="775">
        <v>0.18099999999999999</v>
      </c>
      <c r="F9453" s="775" t="s">
        <v>7204</v>
      </c>
      <c r="G9453" s="775" t="s">
        <v>7229</v>
      </c>
      <c r="H9453" s="775" t="s">
        <v>7264</v>
      </c>
      <c r="I9453" s="775" t="s">
        <v>7205</v>
      </c>
    </row>
    <row r="9454" spans="1:9">
      <c r="A9454" s="775" t="str">
        <f>Table_wabobpsvr_AzureCalc_AzureCalcRateCard[[#This Row],[ServiceName]]&amp;Table_wabobpsvr_AzureCalc_AzureCalcRateCard[[#This Row],[Price_Level]]&amp;Table_wabobpsvr_AzureCalc_AzureCalcRateCard[[#This Row],[Region]]</f>
        <v>Premium Elastic Database ExistenceC15</v>
      </c>
      <c r="B9454" s="775">
        <v>15</v>
      </c>
      <c r="C9454" s="775" t="s">
        <v>7258</v>
      </c>
      <c r="D9454" s="775" t="s">
        <v>177</v>
      </c>
      <c r="E9454" s="775">
        <v>0.20300000000000001</v>
      </c>
      <c r="F9454" s="775" t="s">
        <v>7212</v>
      </c>
      <c r="G9454" s="775" t="s">
        <v>7236</v>
      </c>
      <c r="H9454" s="775" t="s">
        <v>7265</v>
      </c>
      <c r="I9454" s="775" t="s">
        <v>7213</v>
      </c>
    </row>
    <row r="9455" spans="1:9">
      <c r="A9455" s="775" t="str">
        <f>Table_wabobpsvr_AzureCalc_AzureCalcRateCard[[#This Row],[ServiceName]]&amp;Table_wabobpsvr_AzureCalc_AzureCalcRateCard[[#This Row],[Price_Level]]&amp;Table_wabobpsvr_AzureCalc_AzureCalcRateCard[[#This Row],[Region]]</f>
        <v>Standard Elastic DTU PackC16</v>
      </c>
      <c r="B9455" s="775">
        <v>16</v>
      </c>
      <c r="C9455" s="775" t="s">
        <v>7258</v>
      </c>
      <c r="D9455" s="775" t="s">
        <v>177</v>
      </c>
      <c r="E9455" s="775">
        <v>7.2999999999999995E-2</v>
      </c>
      <c r="F9455" s="775" t="s">
        <v>4472</v>
      </c>
      <c r="G9455" s="775" t="s">
        <v>4474</v>
      </c>
      <c r="H9455" s="775" t="s">
        <v>7266</v>
      </c>
      <c r="I9455" s="775" t="s">
        <v>4622</v>
      </c>
    </row>
    <row r="9456" spans="1:9">
      <c r="A9456" s="775" t="str">
        <f>Table_wabobpsvr_AzureCalc_AzureCalcRateCard[[#This Row],[ServiceName]]&amp;Table_wabobpsvr_AzureCalc_AzureCalcRateCard[[#This Row],[Price_Level]]&amp;Table_wabobpsvr_AzureCalc_AzureCalcRateCard[[#This Row],[Region]]</f>
        <v>Standard Elastic Database ExistenceC16</v>
      </c>
      <c r="B9456" s="775">
        <v>16</v>
      </c>
      <c r="C9456" s="775" t="s">
        <v>7258</v>
      </c>
      <c r="D9456" s="775" t="s">
        <v>177</v>
      </c>
      <c r="E9456" s="775">
        <v>0.04</v>
      </c>
      <c r="F9456" s="775" t="s">
        <v>4511</v>
      </c>
      <c r="G9456" s="775" t="s">
        <v>4532</v>
      </c>
      <c r="H9456" s="775" t="s">
        <v>7267</v>
      </c>
      <c r="I9456" s="775" t="s">
        <v>4625</v>
      </c>
    </row>
    <row r="9457" spans="1:9">
      <c r="A9457" s="1039" t="str">
        <f>Table_wabobpsvr_AzureCalc_AzureCalcRateCard[[#This Row],[ServiceName]]&amp;Table_wabobpsvr_AzureCalc_AzureCalcRateCard[[#This Row],[Price_Level]]&amp;Table_wabobpsvr_AzureCalc_AzureCalcRateCard[[#This Row],[Region]]</f>
        <v>Basic Elastic DTU PackC16</v>
      </c>
      <c r="B9457" s="1039">
        <v>16</v>
      </c>
      <c r="C9457" s="1039" t="s">
        <v>7258</v>
      </c>
      <c r="D9457" s="1039" t="s">
        <v>177</v>
      </c>
      <c r="E9457" s="1039">
        <v>4.9000000000000002E-2</v>
      </c>
      <c r="F9457" s="1039" t="s">
        <v>7098</v>
      </c>
      <c r="G9457" s="775" t="s">
        <v>7099</v>
      </c>
      <c r="H9457" s="775" t="s">
        <v>7268</v>
      </c>
      <c r="I9457" s="775" t="s">
        <v>7100</v>
      </c>
    </row>
    <row r="9458" spans="1:9">
      <c r="A9458" s="1039" t="str">
        <f>Table_wabobpsvr_AzureCalc_AzureCalcRateCard[[#This Row],[ServiceName]]&amp;Table_wabobpsvr_AzureCalc_AzureCalcRateCard[[#This Row],[Price_Level]]&amp;Table_wabobpsvr_AzureCalc_AzureCalcRateCard[[#This Row],[Region]]</f>
        <v>Basic Elastic Database ExistenceC16</v>
      </c>
      <c r="B9458" s="1039">
        <v>16</v>
      </c>
      <c r="C9458" s="1039" t="s">
        <v>7258</v>
      </c>
      <c r="D9458" s="1039" t="s">
        <v>177</v>
      </c>
      <c r="E9458" s="1039">
        <v>8.0000000000000002E-3</v>
      </c>
      <c r="F9458" s="1039" t="s">
        <v>7103</v>
      </c>
      <c r="G9458" s="775" t="s">
        <v>7223</v>
      </c>
      <c r="H9458" s="775" t="s">
        <v>7269</v>
      </c>
      <c r="I9458" s="775" t="s">
        <v>7203</v>
      </c>
    </row>
    <row r="9459" spans="1:9">
      <c r="A9459" s="1039" t="str">
        <f>Table_wabobpsvr_AzureCalc_AzureCalcRateCard[[#This Row],[ServiceName]]&amp;Table_wabobpsvr_AzureCalc_AzureCalcRateCard[[#This Row],[Price_Level]]&amp;Table_wabobpsvr_AzureCalc_AzureCalcRateCard[[#This Row],[Region]]</f>
        <v>Premium Elastic DTU PackC16</v>
      </c>
      <c r="B9459" s="1039">
        <v>16</v>
      </c>
      <c r="C9459" s="1039" t="s">
        <v>7258</v>
      </c>
      <c r="D9459" s="1039" t="s">
        <v>177</v>
      </c>
      <c r="E9459" s="1039">
        <v>0.18099999999999999</v>
      </c>
      <c r="F9459" s="1039" t="s">
        <v>7204</v>
      </c>
      <c r="G9459" s="775" t="s">
        <v>7230</v>
      </c>
      <c r="H9459" s="775" t="s">
        <v>7270</v>
      </c>
      <c r="I9459" s="775" t="s">
        <v>7206</v>
      </c>
    </row>
    <row r="9460" spans="1:9">
      <c r="A9460" s="1039" t="str">
        <f>Table_wabobpsvr_AzureCalc_AzureCalcRateCard[[#This Row],[ServiceName]]&amp;Table_wabobpsvr_AzureCalc_AzureCalcRateCard[[#This Row],[Price_Level]]&amp;Table_wabobpsvr_AzureCalc_AzureCalcRateCard[[#This Row],[Region]]</f>
        <v>Premium Elastic Database ExistenceC16</v>
      </c>
      <c r="B9460" s="1039">
        <v>16</v>
      </c>
      <c r="C9460" s="1039" t="s">
        <v>7258</v>
      </c>
      <c r="D9460" s="1039" t="s">
        <v>177</v>
      </c>
      <c r="E9460" s="1039">
        <v>0.20300000000000001</v>
      </c>
      <c r="F9460" s="1039" t="s">
        <v>7212</v>
      </c>
      <c r="G9460" s="775" t="s">
        <v>7237</v>
      </c>
      <c r="H9460" s="775" t="s">
        <v>7271</v>
      </c>
      <c r="I9460" s="775" t="s">
        <v>7214</v>
      </c>
    </row>
    <row r="9461" spans="1:9">
      <c r="A9461" s="775" t="str">
        <f>Table_wabobpsvr_AzureCalc_AzureCalcRateCard[[#This Row],[ServiceName]]&amp;Table_wabobpsvr_AzureCalc_AzureCalcRateCard[[#This Row],[Price_Level]]&amp;Table_wabobpsvr_AzureCalc_AzureCalcRateCard[[#This Row],[Region]]</f>
        <v>High Frequency On Premises ActivityA</v>
      </c>
      <c r="B9461" s="775"/>
      <c r="C9461" s="775" t="s">
        <v>4235</v>
      </c>
      <c r="D9461" s="775" t="s">
        <v>174</v>
      </c>
      <c r="E9461" s="775">
        <v>999999</v>
      </c>
      <c r="F9461" s="775" t="s">
        <v>1303</v>
      </c>
      <c r="G9461" s="775" t="s">
        <v>4235</v>
      </c>
      <c r="H9461" s="775" t="s">
        <v>4235</v>
      </c>
      <c r="I9461" s="775" t="s">
        <v>4235</v>
      </c>
    </row>
    <row r="9462" spans="1:9">
      <c r="A9462" s="775" t="str">
        <f>Table_wabobpsvr_AzureCalc_AzureCalcRateCard[[#This Row],[ServiceName]]&amp;Table_wabobpsvr_AzureCalc_AzureCalcRateCard[[#This Row],[Price_Level]]&amp;Table_wabobpsvr_AzureCalc_AzureCalcRateCard[[#This Row],[Region]]</f>
        <v>Premium Elastic DTU PackMOSP16</v>
      </c>
      <c r="B9462" s="775">
        <v>16</v>
      </c>
      <c r="C9462" s="775" t="s">
        <v>7258</v>
      </c>
      <c r="D9462" s="775" t="s">
        <v>606</v>
      </c>
      <c r="E9462" s="775">
        <v>0.1993</v>
      </c>
      <c r="F9462" s="775" t="s">
        <v>7204</v>
      </c>
      <c r="G9462" s="775"/>
      <c r="H9462" s="775"/>
      <c r="I9462" s="775" t="s">
        <v>7206</v>
      </c>
    </row>
    <row r="9463" spans="1:9">
      <c r="A9463" s="775" t="str">
        <f>Table_wabobpsvr_AzureCalc_AzureCalcRateCard[[#This Row],[ServiceName]]&amp;Table_wabobpsvr_AzureCalc_AzureCalcRateCard[[#This Row],[Price_Level]]&amp;Table_wabobpsvr_AzureCalc_AzureCalcRateCard[[#This Row],[Region]]</f>
        <v>Premium Elastic Database ExistenceMOSP16</v>
      </c>
      <c r="B9463" s="775">
        <v>16</v>
      </c>
      <c r="C9463" s="775" t="s">
        <v>7258</v>
      </c>
      <c r="D9463" s="775" t="s">
        <v>606</v>
      </c>
      <c r="E9463" s="775">
        <v>0.22320000000000001</v>
      </c>
      <c r="F9463" s="775" t="s">
        <v>7212</v>
      </c>
      <c r="G9463" s="775"/>
      <c r="H9463" s="775"/>
      <c r="I9463" s="775" t="s">
        <v>7214</v>
      </c>
    </row>
    <row r="9464" spans="1:9">
      <c r="A9464" s="775" t="str">
        <f>Table_wabobpsvr_AzureCalc_AzureCalcRateCard[[#This Row],[ServiceName]]&amp;Table_wabobpsvr_AzureCalc_AzureCalcRateCard[[#This Row],[Price_Level]]&amp;Table_wabobpsvr_AzureCalc_AzureCalcRateCard[[#This Row],[Region]]</f>
        <v>Standard Elastic DTU PackMOSP13</v>
      </c>
      <c r="B9464" s="775">
        <v>13</v>
      </c>
      <c r="C9464" s="775" t="s">
        <v>7258</v>
      </c>
      <c r="D9464" s="775" t="s">
        <v>606</v>
      </c>
      <c r="E9464" s="775">
        <v>8.7999999999999995E-2</v>
      </c>
      <c r="F9464" s="775" t="s">
        <v>4472</v>
      </c>
      <c r="G9464" s="775"/>
      <c r="H9464" s="775"/>
      <c r="I9464" s="775" t="s">
        <v>4624</v>
      </c>
    </row>
    <row r="9465" spans="1:9">
      <c r="A9465" s="775" t="str">
        <f>Table_wabobpsvr_AzureCalc_AzureCalcRateCard[[#This Row],[ServiceName]]&amp;Table_wabobpsvr_AzureCalc_AzureCalcRateCard[[#This Row],[Price_Level]]&amp;Table_wabobpsvr_AzureCalc_AzureCalcRateCard[[#This Row],[Region]]</f>
        <v>Standard Elastic Database ExistenceMOSP13</v>
      </c>
      <c r="B9465" s="775">
        <v>13</v>
      </c>
      <c r="C9465" s="775" t="s">
        <v>7258</v>
      </c>
      <c r="D9465" s="775" t="s">
        <v>606</v>
      </c>
      <c r="E9465" s="775">
        <v>4.9000000000000002E-2</v>
      </c>
      <c r="F9465" s="775" t="s">
        <v>4511</v>
      </c>
      <c r="G9465" s="775"/>
      <c r="H9465" s="775"/>
      <c r="I9465" s="775" t="s">
        <v>5615</v>
      </c>
    </row>
    <row r="9466" spans="1:9">
      <c r="A9466" s="775" t="str">
        <f>Table_wabobpsvr_AzureCalc_AzureCalcRateCard[[#This Row],[ServiceName]]&amp;Table_wabobpsvr_AzureCalc_AzureCalcRateCard[[#This Row],[Price_Level]]&amp;Table_wabobpsvr_AzureCalc_AzureCalcRateCard[[#This Row],[Region]]</f>
        <v>Basic Elastic DTU PackMOSP13</v>
      </c>
      <c r="B9466" s="775">
        <v>13</v>
      </c>
      <c r="C9466" s="775" t="s">
        <v>7258</v>
      </c>
      <c r="D9466" s="775" t="s">
        <v>606</v>
      </c>
      <c r="E9466" s="775">
        <v>5.8799999999999998E-2</v>
      </c>
      <c r="F9466" s="775" t="s">
        <v>7098</v>
      </c>
      <c r="G9466" s="775"/>
      <c r="H9466" s="775"/>
      <c r="I9466" s="775" t="s">
        <v>7102</v>
      </c>
    </row>
    <row r="9467" spans="1:9">
      <c r="A9467" s="775" t="str">
        <f>Table_wabobpsvr_AzureCalc_AzureCalcRateCard[[#This Row],[ServiceName]]&amp;Table_wabobpsvr_AzureCalc_AzureCalcRateCard[[#This Row],[Price_Level]]&amp;Table_wabobpsvr_AzureCalc_AzureCalcRateCard[[#This Row],[Region]]</f>
        <v>Basic Elastic Database ExistenceMOSP13</v>
      </c>
      <c r="B9467" s="775">
        <v>13</v>
      </c>
      <c r="C9467" s="775" t="s">
        <v>7258</v>
      </c>
      <c r="D9467" s="775" t="s">
        <v>606</v>
      </c>
      <c r="E9467" s="775">
        <v>9.7999999999999997E-3</v>
      </c>
      <c r="F9467" s="775" t="s">
        <v>7103</v>
      </c>
      <c r="G9467" s="775"/>
      <c r="H9467" s="775"/>
      <c r="I9467" s="775" t="s">
        <v>7109</v>
      </c>
    </row>
    <row r="9468" spans="1:9">
      <c r="A9468" s="1039" t="str">
        <f>Table_wabobpsvr_AzureCalc_AzureCalcRateCard[[#This Row],[ServiceName]]&amp;Table_wabobpsvr_AzureCalc_AzureCalcRateCard[[#This Row],[Price_Level]]&amp;Table_wabobpsvr_AzureCalc_AzureCalcRateCard[[#This Row],[Region]]</f>
        <v>Premium Elastic DTU PackMOSP13</v>
      </c>
      <c r="B9468" s="1039">
        <v>13</v>
      </c>
      <c r="C9468" s="1039" t="s">
        <v>7258</v>
      </c>
      <c r="D9468" s="1039" t="s">
        <v>606</v>
      </c>
      <c r="E9468" s="1039">
        <v>0.21879999999999999</v>
      </c>
      <c r="F9468" s="1039" t="s">
        <v>7204</v>
      </c>
      <c r="G9468" s="775"/>
      <c r="H9468" s="775"/>
      <c r="I9468" s="775" t="s">
        <v>7207</v>
      </c>
    </row>
    <row r="9469" spans="1:9">
      <c r="A9469" s="775" t="str">
        <f>Table_wabobpsvr_AzureCalc_AzureCalcRateCard[[#This Row],[ServiceName]]&amp;Table_wabobpsvr_AzureCalc_AzureCalcRateCard[[#This Row],[Price_Level]]&amp;Table_wabobpsvr_AzureCalc_AzureCalcRateCard[[#This Row],[Region]]</f>
        <v>Premium Elastic Database ExistenceMOSP13</v>
      </c>
      <c r="B9469" s="775">
        <v>13</v>
      </c>
      <c r="C9469" s="775" t="s">
        <v>7258</v>
      </c>
      <c r="D9469" s="775" t="s">
        <v>606</v>
      </c>
      <c r="E9469" s="775">
        <v>0.245</v>
      </c>
      <c r="F9469" s="775" t="s">
        <v>7212</v>
      </c>
      <c r="G9469" s="775"/>
      <c r="H9469" s="775"/>
      <c r="I9469" s="775" t="s">
        <v>7215</v>
      </c>
    </row>
    <row r="9470" spans="1:9">
      <c r="A9470" s="775" t="str">
        <f>Table_wabobpsvr_AzureCalc_AzureCalcRateCard[[#This Row],[ServiceName]]&amp;Table_wabobpsvr_AzureCalc_AzureCalcRateCard[[#This Row],[Price_Level]]&amp;Table_wabobpsvr_AzureCalc_AzureCalcRateCard[[#This Row],[Region]]</f>
        <v>High Frequency On Premises ActivityB</v>
      </c>
      <c r="B9470" s="775"/>
      <c r="C9470" s="775" t="s">
        <v>4235</v>
      </c>
      <c r="D9470" s="775" t="s">
        <v>175</v>
      </c>
      <c r="E9470" s="775">
        <v>999999</v>
      </c>
      <c r="F9470" s="775" t="s">
        <v>1303</v>
      </c>
      <c r="G9470" s="775" t="s">
        <v>4235</v>
      </c>
      <c r="H9470" s="775" t="s">
        <v>4235</v>
      </c>
      <c r="I9470" s="775" t="s">
        <v>4235</v>
      </c>
    </row>
    <row r="9471" spans="1:9">
      <c r="A9471" s="775" t="str">
        <f>Table_wabobpsvr_AzureCalc_AzureCalcRateCard[[#This Row],[ServiceName]]&amp;Table_wabobpsvr_AzureCalc_AzureCalcRateCard[[#This Row],[Price_Level]]&amp;Table_wabobpsvr_AzureCalc_AzureCalcRateCard[[#This Row],[Region]]</f>
        <v>Premium Storage - Page Blob/P10 (Units)MOSP15</v>
      </c>
      <c r="B9471" s="775">
        <v>15</v>
      </c>
      <c r="C9471" s="775" t="s">
        <v>77</v>
      </c>
      <c r="D9471" s="775" t="s">
        <v>606</v>
      </c>
      <c r="E9471" s="775">
        <v>19.71</v>
      </c>
      <c r="F9471" s="775" t="s">
        <v>3176</v>
      </c>
      <c r="G9471" s="775"/>
      <c r="H9471" s="775"/>
      <c r="I9471" s="775" t="s">
        <v>5527</v>
      </c>
    </row>
    <row r="9472" spans="1:9">
      <c r="A9472" s="775" t="str">
        <f>Table_wabobpsvr_AzureCalc_AzureCalcRateCard[[#This Row],[ServiceName]]&amp;Table_wabobpsvr_AzureCalc_AzureCalcRateCard[[#This Row],[Price_Level]]&amp;Table_wabobpsvr_AzureCalc_AzureCalcRateCard[[#This Row],[Region]]</f>
        <v>Premium Storage - Page Blob/P20 (Units)MOSP15</v>
      </c>
      <c r="B9472" s="775">
        <v>15</v>
      </c>
      <c r="C9472" s="775" t="s">
        <v>77</v>
      </c>
      <c r="D9472" s="775" t="s">
        <v>606</v>
      </c>
      <c r="E9472" s="775">
        <v>73.22</v>
      </c>
      <c r="F9472" s="775" t="s">
        <v>3179</v>
      </c>
      <c r="G9472" s="775"/>
      <c r="H9472" s="775"/>
      <c r="I9472" s="775" t="s">
        <v>7064</v>
      </c>
    </row>
    <row r="9473" spans="1:9">
      <c r="A9473" s="775" t="str">
        <f>Table_wabobpsvr_AzureCalc_AzureCalcRateCard[[#This Row],[ServiceName]]&amp;Table_wabobpsvr_AzureCalc_AzureCalcRateCard[[#This Row],[Price_Level]]&amp;Table_wabobpsvr_AzureCalc_AzureCalcRateCard[[#This Row],[Region]]</f>
        <v>Premium Storage - Page Blob/P30 (Units)MOSP15</v>
      </c>
      <c r="B9473" s="775">
        <v>15</v>
      </c>
      <c r="C9473" s="775" t="s">
        <v>77</v>
      </c>
      <c r="D9473" s="775" t="s">
        <v>606</v>
      </c>
      <c r="E9473" s="775">
        <v>135.16999999999999</v>
      </c>
      <c r="F9473" s="775" t="s">
        <v>3184</v>
      </c>
      <c r="G9473" s="775"/>
      <c r="H9473" s="775"/>
      <c r="I9473" s="775" t="s">
        <v>7065</v>
      </c>
    </row>
    <row r="9474" spans="1:9">
      <c r="A9474" s="775" t="str">
        <f>Table_wabobpsvr_AzureCalc_AzureCalcRateCard[[#This Row],[ServiceName]]&amp;Table_wabobpsvr_AzureCalc_AzureCalcRateCard[[#This Row],[Price_Level]]&amp;Table_wabobpsvr_AzureCalc_AzureCalcRateCard[[#This Row],[Region]]</f>
        <v>Premium Storage - Snapshots (GB)MOSP15</v>
      </c>
      <c r="B9474" s="775">
        <v>15</v>
      </c>
      <c r="C9474" s="775" t="s">
        <v>9</v>
      </c>
      <c r="D9474" s="775" t="s">
        <v>606</v>
      </c>
      <c r="E9474" s="775">
        <v>0.13200000000000001</v>
      </c>
      <c r="F9474" s="775" t="s">
        <v>3189</v>
      </c>
      <c r="G9474" s="775"/>
      <c r="H9474" s="775"/>
      <c r="I9474" s="775" t="s">
        <v>7066</v>
      </c>
    </row>
    <row r="9475" spans="1:9">
      <c r="A9475" s="775" t="str">
        <f>Table_wabobpsvr_AzureCalc_AzureCalcRateCard[[#This Row],[ServiceName]]&amp;Table_wabobpsvr_AzureCalc_AzureCalcRateCard[[#This Row],[Price_Level]]&amp;Table_wabobpsvr_AzureCalc_AzureCalcRateCard[[#This Row],[Region]]</f>
        <v>Premium Storage - Page Blob/P10 (Units)A15</v>
      </c>
      <c r="B9475" s="775">
        <v>15</v>
      </c>
      <c r="C9475" s="775" t="s">
        <v>77</v>
      </c>
      <c r="D9475" s="775" t="s">
        <v>174</v>
      </c>
      <c r="E9475" s="775">
        <v>19.1187</v>
      </c>
      <c r="F9475" s="775" t="s">
        <v>3176</v>
      </c>
      <c r="G9475" s="775" t="s">
        <v>3639</v>
      </c>
      <c r="H9475" s="775" t="s">
        <v>3640</v>
      </c>
      <c r="I9475" s="775" t="s">
        <v>5527</v>
      </c>
    </row>
    <row r="9476" spans="1:9">
      <c r="A9476" s="775" t="str">
        <f>Table_wabobpsvr_AzureCalc_AzureCalcRateCard[[#This Row],[ServiceName]]&amp;Table_wabobpsvr_AzureCalc_AzureCalcRateCard[[#This Row],[Price_Level]]&amp;Table_wabobpsvr_AzureCalc_AzureCalcRateCard[[#This Row],[Region]]</f>
        <v>Premium Storage - Page Blob/P20 (Units)A15</v>
      </c>
      <c r="B9476" s="775">
        <v>15</v>
      </c>
      <c r="C9476" s="775" t="s">
        <v>77</v>
      </c>
      <c r="D9476" s="775" t="s">
        <v>174</v>
      </c>
      <c r="E9476" s="775">
        <v>71.023399999999995</v>
      </c>
      <c r="F9476" s="775" t="s">
        <v>3179</v>
      </c>
      <c r="G9476" s="775" t="s">
        <v>7067</v>
      </c>
      <c r="H9476" s="775" t="s">
        <v>7068</v>
      </c>
      <c r="I9476" s="775" t="s">
        <v>7064</v>
      </c>
    </row>
    <row r="9477" spans="1:9">
      <c r="A9477" s="775" t="str">
        <f>Table_wabobpsvr_AzureCalc_AzureCalcRateCard[[#This Row],[ServiceName]]&amp;Table_wabobpsvr_AzureCalc_AzureCalcRateCard[[#This Row],[Price_Level]]&amp;Table_wabobpsvr_AzureCalc_AzureCalcRateCard[[#This Row],[Region]]</f>
        <v>Premium Storage - Page Blob/P30 (Units)A15</v>
      </c>
      <c r="B9477" s="775">
        <v>15</v>
      </c>
      <c r="C9477" s="775" t="s">
        <v>77</v>
      </c>
      <c r="D9477" s="775" t="s">
        <v>174</v>
      </c>
      <c r="E9477" s="775">
        <v>131.11490000000001</v>
      </c>
      <c r="F9477" s="775" t="s">
        <v>3184</v>
      </c>
      <c r="G9477" s="775" t="s">
        <v>7069</v>
      </c>
      <c r="H9477" s="775" t="s">
        <v>7070</v>
      </c>
      <c r="I9477" s="775" t="s">
        <v>7065</v>
      </c>
    </row>
    <row r="9478" spans="1:9">
      <c r="A9478" s="775" t="str">
        <f>Table_wabobpsvr_AzureCalc_AzureCalcRateCard[[#This Row],[ServiceName]]&amp;Table_wabobpsvr_AzureCalc_AzureCalcRateCard[[#This Row],[Price_Level]]&amp;Table_wabobpsvr_AzureCalc_AzureCalcRateCard[[#This Row],[Region]]</f>
        <v>Premium Storage - Snapshots (GB)A15</v>
      </c>
      <c r="B9478" s="775">
        <v>15</v>
      </c>
      <c r="C9478" s="775" t="s">
        <v>9</v>
      </c>
      <c r="D9478" s="775" t="s">
        <v>174</v>
      </c>
      <c r="E9478" s="775">
        <v>12.804</v>
      </c>
      <c r="F9478" s="775" t="s">
        <v>3189</v>
      </c>
      <c r="G9478" s="775" t="s">
        <v>7071</v>
      </c>
      <c r="H9478" s="775" t="s">
        <v>7072</v>
      </c>
      <c r="I9478" s="775" t="s">
        <v>7066</v>
      </c>
    </row>
    <row r="9479" spans="1:9">
      <c r="A9479" s="775" t="str">
        <f>Table_wabobpsvr_AzureCalc_AzureCalcRateCard[[#This Row],[ServiceName]]&amp;Table_wabobpsvr_AzureCalc_AzureCalcRateCard[[#This Row],[Price_Level]]&amp;Table_wabobpsvr_AzureCalc_AzureCalcRateCard[[#This Row],[Region]]</f>
        <v>High Frequency On Premises ActivityC</v>
      </c>
      <c r="B9479" s="775"/>
      <c r="C9479" s="775" t="s">
        <v>4235</v>
      </c>
      <c r="D9479" s="775" t="s">
        <v>177</v>
      </c>
      <c r="E9479" s="775">
        <v>999999</v>
      </c>
      <c r="F9479" s="775" t="s">
        <v>1303</v>
      </c>
      <c r="G9479" s="775" t="s">
        <v>4235</v>
      </c>
      <c r="H9479" s="775" t="s">
        <v>4235</v>
      </c>
      <c r="I9479" s="775" t="s">
        <v>4235</v>
      </c>
    </row>
    <row r="9480" spans="1:9">
      <c r="A9480" s="775" t="str">
        <f>Table_wabobpsvr_AzureCalc_AzureCalcRateCard[[#This Row],[ServiceName]]&amp;Table_wabobpsvr_AzureCalc_AzureCalcRateCard[[#This Row],[Price_Level]]&amp;Table_wabobpsvr_AzureCalc_AzureCalcRateCard[[#This Row],[Region]]</f>
        <v>Premium Storage - Page Blob/P10 (Units)B15</v>
      </c>
      <c r="B9480" s="775">
        <v>15</v>
      </c>
      <c r="C9480" s="775" t="s">
        <v>77</v>
      </c>
      <c r="D9480" s="775" t="s">
        <v>175</v>
      </c>
      <c r="E9480" s="775">
        <v>18.5274</v>
      </c>
      <c r="F9480" s="775" t="s">
        <v>3176</v>
      </c>
      <c r="G9480" s="775" t="s">
        <v>3639</v>
      </c>
      <c r="H9480" s="775" t="s">
        <v>3640</v>
      </c>
      <c r="I9480" s="775" t="s">
        <v>5527</v>
      </c>
    </row>
    <row r="9481" spans="1:9">
      <c r="A9481" s="775" t="str">
        <f>Table_wabobpsvr_AzureCalc_AzureCalcRateCard[[#This Row],[ServiceName]]&amp;Table_wabobpsvr_AzureCalc_AzureCalcRateCard[[#This Row],[Price_Level]]&amp;Table_wabobpsvr_AzureCalc_AzureCalcRateCard[[#This Row],[Region]]</f>
        <v>Premium Storage - Page Blob/P20 (Units)B15</v>
      </c>
      <c r="B9481" s="775">
        <v>15</v>
      </c>
      <c r="C9481" s="775" t="s">
        <v>77</v>
      </c>
      <c r="D9481" s="775" t="s">
        <v>175</v>
      </c>
      <c r="E9481" s="775">
        <v>68.826800000000006</v>
      </c>
      <c r="F9481" s="775" t="s">
        <v>3179</v>
      </c>
      <c r="G9481" s="775" t="s">
        <v>7067</v>
      </c>
      <c r="H9481" s="775" t="s">
        <v>7068</v>
      </c>
      <c r="I9481" s="775" t="s">
        <v>7064</v>
      </c>
    </row>
    <row r="9482" spans="1:9">
      <c r="A9482" s="775" t="str">
        <f>Table_wabobpsvr_AzureCalc_AzureCalcRateCard[[#This Row],[ServiceName]]&amp;Table_wabobpsvr_AzureCalc_AzureCalcRateCard[[#This Row],[Price_Level]]&amp;Table_wabobpsvr_AzureCalc_AzureCalcRateCard[[#This Row],[Region]]</f>
        <v>Premium Storage - Page Blob/P30 (Units)B15</v>
      </c>
      <c r="B9482" s="775">
        <v>15</v>
      </c>
      <c r="C9482" s="775" t="s">
        <v>77</v>
      </c>
      <c r="D9482" s="775" t="s">
        <v>175</v>
      </c>
      <c r="E9482" s="775">
        <v>127.0598</v>
      </c>
      <c r="F9482" s="775" t="s">
        <v>3184</v>
      </c>
      <c r="G9482" s="775" t="s">
        <v>7069</v>
      </c>
      <c r="H9482" s="775" t="s">
        <v>7070</v>
      </c>
      <c r="I9482" s="775" t="s">
        <v>7065</v>
      </c>
    </row>
    <row r="9483" spans="1:9">
      <c r="A9483" s="775" t="str">
        <f>Table_wabobpsvr_AzureCalc_AzureCalcRateCard[[#This Row],[ServiceName]]&amp;Table_wabobpsvr_AzureCalc_AzureCalcRateCard[[#This Row],[Price_Level]]&amp;Table_wabobpsvr_AzureCalc_AzureCalcRateCard[[#This Row],[Region]]</f>
        <v>Premium Storage - Snapshots (GB)B15</v>
      </c>
      <c r="B9483" s="775">
        <v>15</v>
      </c>
      <c r="C9483" s="775" t="s">
        <v>9</v>
      </c>
      <c r="D9483" s="775" t="s">
        <v>175</v>
      </c>
      <c r="E9483" s="775">
        <v>12.407999999999999</v>
      </c>
      <c r="F9483" s="775" t="s">
        <v>3189</v>
      </c>
      <c r="G9483" s="775" t="s">
        <v>7071</v>
      </c>
      <c r="H9483" s="775" t="s">
        <v>7072</v>
      </c>
      <c r="I9483" s="775" t="s">
        <v>7066</v>
      </c>
    </row>
    <row r="9484" spans="1:9">
      <c r="A9484" s="775" t="str">
        <f>Table_wabobpsvr_AzureCalc_AzureCalcRateCard[[#This Row],[ServiceName]]&amp;Table_wabobpsvr_AzureCalc_AzureCalcRateCard[[#This Row],[Price_Level]]&amp;Table_wabobpsvr_AzureCalc_AzureCalcRateCard[[#This Row],[Region]]</f>
        <v>Premium Storage - Page Blob/P10 (Units)C15</v>
      </c>
      <c r="B9484" s="775">
        <v>15</v>
      </c>
      <c r="C9484" s="775" t="s">
        <v>77</v>
      </c>
      <c r="D9484" s="775" t="s">
        <v>177</v>
      </c>
      <c r="E9484" s="775">
        <v>17.9361</v>
      </c>
      <c r="F9484" s="775" t="s">
        <v>3176</v>
      </c>
      <c r="G9484" s="775" t="s">
        <v>3639</v>
      </c>
      <c r="H9484" s="775" t="s">
        <v>3640</v>
      </c>
      <c r="I9484" s="775" t="s">
        <v>5527</v>
      </c>
    </row>
    <row r="9485" spans="1:9">
      <c r="A9485" s="775" t="str">
        <f>Table_wabobpsvr_AzureCalc_AzureCalcRateCard[[#This Row],[ServiceName]]&amp;Table_wabobpsvr_AzureCalc_AzureCalcRateCard[[#This Row],[Price_Level]]&amp;Table_wabobpsvr_AzureCalc_AzureCalcRateCard[[#This Row],[Region]]</f>
        <v>Premium Storage - Page Blob/P20 (Units)C15</v>
      </c>
      <c r="B9485" s="775">
        <v>15</v>
      </c>
      <c r="C9485" s="775" t="s">
        <v>77</v>
      </c>
      <c r="D9485" s="775" t="s">
        <v>177</v>
      </c>
      <c r="E9485" s="775">
        <v>66.630200000000002</v>
      </c>
      <c r="F9485" s="775" t="s">
        <v>3179</v>
      </c>
      <c r="G9485" s="775" t="s">
        <v>7067</v>
      </c>
      <c r="H9485" s="775" t="s">
        <v>7068</v>
      </c>
      <c r="I9485" s="775" t="s">
        <v>7064</v>
      </c>
    </row>
    <row r="9486" spans="1:9">
      <c r="A9486" s="775" t="str">
        <f>Table_wabobpsvr_AzureCalc_AzureCalcRateCard[[#This Row],[ServiceName]]&amp;Table_wabobpsvr_AzureCalc_AzureCalcRateCard[[#This Row],[Price_Level]]&amp;Table_wabobpsvr_AzureCalc_AzureCalcRateCard[[#This Row],[Region]]</f>
        <v>Premium Storage - Page Blob/P30 (Units)C15</v>
      </c>
      <c r="B9486" s="775">
        <v>15</v>
      </c>
      <c r="C9486" s="775" t="s">
        <v>77</v>
      </c>
      <c r="D9486" s="775" t="s">
        <v>177</v>
      </c>
      <c r="E9486" s="775">
        <v>123.0047</v>
      </c>
      <c r="F9486" s="775" t="s">
        <v>3184</v>
      </c>
      <c r="G9486" s="775" t="s">
        <v>7069</v>
      </c>
      <c r="H9486" s="775" t="s">
        <v>7070</v>
      </c>
      <c r="I9486" s="775" t="s">
        <v>7065</v>
      </c>
    </row>
    <row r="9487" spans="1:9">
      <c r="A9487" s="775" t="str">
        <f>Table_wabobpsvr_AzureCalc_AzureCalcRateCard[[#This Row],[ServiceName]]&amp;Table_wabobpsvr_AzureCalc_AzureCalcRateCard[[#This Row],[Price_Level]]&amp;Table_wabobpsvr_AzureCalc_AzureCalcRateCard[[#This Row],[Region]]</f>
        <v>Premium Storage - Snapshots (GB)C15</v>
      </c>
      <c r="B9487" s="775">
        <v>15</v>
      </c>
      <c r="C9487" s="775" t="s">
        <v>9</v>
      </c>
      <c r="D9487" s="775" t="s">
        <v>177</v>
      </c>
      <c r="E9487" s="775">
        <v>12.012</v>
      </c>
      <c r="F9487" s="775" t="s">
        <v>3189</v>
      </c>
      <c r="G9487" s="775" t="s">
        <v>7071</v>
      </c>
      <c r="H9487" s="775" t="s">
        <v>7072</v>
      </c>
      <c r="I9487" s="775" t="s">
        <v>7066</v>
      </c>
    </row>
    <row r="9488" spans="1:9">
      <c r="A9488" s="775" t="str">
        <f>Table_wabobpsvr_AzureCalc_AzureCalcRateCard[[#This Row],[ServiceName]]&amp;Table_wabobpsvr_AzureCalc_AzureCalcRateCard[[#This Row],[Price_Level]]&amp;Table_wabobpsvr_AzureCalc_AzureCalcRateCard[[#This Row],[Region]]</f>
        <v>Standard S2 Search HourC9</v>
      </c>
      <c r="B9488" s="775">
        <v>9</v>
      </c>
      <c r="C9488" s="775" t="s">
        <v>87</v>
      </c>
      <c r="D9488" s="775" t="s">
        <v>177</v>
      </c>
      <c r="E9488" s="775">
        <v>1.6143400000000001</v>
      </c>
      <c r="F9488" s="775" t="s">
        <v>5318</v>
      </c>
      <c r="G9488" s="775" t="s">
        <v>6800</v>
      </c>
      <c r="H9488" s="775" t="s">
        <v>6801</v>
      </c>
      <c r="I9488" s="775" t="s">
        <v>5320</v>
      </c>
    </row>
    <row r="9489" spans="1:9">
      <c r="A9489" s="775" t="str">
        <f>Table_wabobpsvr_AzureCalc_AzureCalcRateCard[[#This Row],[ServiceName]]&amp;Table_wabobpsvr_AzureCalc_AzureCalcRateCard[[#This Row],[Price_Level]]&amp;Table_wabobpsvr_AzureCalc_AzureCalcRateCard[[#This Row],[Region]]</f>
        <v>Premium Storage - Page Blob/P10 (Units)D15</v>
      </c>
      <c r="B9489" s="775">
        <v>15</v>
      </c>
      <c r="C9489" s="775" t="s">
        <v>77</v>
      </c>
      <c r="D9489" s="775" t="s">
        <v>176</v>
      </c>
      <c r="E9489" s="775">
        <v>17.344799999999999</v>
      </c>
      <c r="F9489" s="775" t="s">
        <v>3176</v>
      </c>
      <c r="G9489" s="775" t="s">
        <v>3639</v>
      </c>
      <c r="H9489" s="775" t="s">
        <v>3640</v>
      </c>
      <c r="I9489" s="775" t="s">
        <v>5527</v>
      </c>
    </row>
    <row r="9490" spans="1:9">
      <c r="A9490" s="775" t="str">
        <f>Table_wabobpsvr_AzureCalc_AzureCalcRateCard[[#This Row],[ServiceName]]&amp;Table_wabobpsvr_AzureCalc_AzureCalcRateCard[[#This Row],[Price_Level]]&amp;Table_wabobpsvr_AzureCalc_AzureCalcRateCard[[#This Row],[Region]]</f>
        <v>Premium Storage - Page Blob/P20 (Units)D15</v>
      </c>
      <c r="B9490" s="775">
        <v>15</v>
      </c>
      <c r="C9490" s="775" t="s">
        <v>77</v>
      </c>
      <c r="D9490" s="775" t="s">
        <v>176</v>
      </c>
      <c r="E9490" s="775">
        <v>64.433599999999998</v>
      </c>
      <c r="F9490" s="775" t="s">
        <v>3179</v>
      </c>
      <c r="G9490" s="775" t="s">
        <v>7067</v>
      </c>
      <c r="H9490" s="775" t="s">
        <v>7068</v>
      </c>
      <c r="I9490" s="775" t="s">
        <v>7064</v>
      </c>
    </row>
    <row r="9491" spans="1:9">
      <c r="A9491" s="775" t="str">
        <f>Table_wabobpsvr_AzureCalc_AzureCalcRateCard[[#This Row],[ServiceName]]&amp;Table_wabobpsvr_AzureCalc_AzureCalcRateCard[[#This Row],[Price_Level]]&amp;Table_wabobpsvr_AzureCalc_AzureCalcRateCard[[#This Row],[Region]]</f>
        <v>Premium Storage - Page Blob/P30 (Units)D15</v>
      </c>
      <c r="B9491" s="775">
        <v>15</v>
      </c>
      <c r="C9491" s="775" t="s">
        <v>77</v>
      </c>
      <c r="D9491" s="775" t="s">
        <v>176</v>
      </c>
      <c r="E9491" s="775">
        <v>118.9496</v>
      </c>
      <c r="F9491" s="775" t="s">
        <v>3184</v>
      </c>
      <c r="G9491" s="775" t="s">
        <v>7069</v>
      </c>
      <c r="H9491" s="775" t="s">
        <v>7070</v>
      </c>
      <c r="I9491" s="775" t="s">
        <v>7065</v>
      </c>
    </row>
    <row r="9492" spans="1:9">
      <c r="A9492" s="775" t="str">
        <f>Table_wabobpsvr_AzureCalc_AzureCalcRateCard[[#This Row],[ServiceName]]&amp;Table_wabobpsvr_AzureCalc_AzureCalcRateCard[[#This Row],[Price_Level]]&amp;Table_wabobpsvr_AzureCalc_AzureCalcRateCard[[#This Row],[Region]]</f>
        <v>Premium Storage - Snapshots (GB)D15</v>
      </c>
      <c r="B9492" s="775">
        <v>15</v>
      </c>
      <c r="C9492" s="775" t="s">
        <v>9</v>
      </c>
      <c r="D9492" s="775" t="s">
        <v>176</v>
      </c>
      <c r="E9492" s="775">
        <v>11.616</v>
      </c>
      <c r="F9492" s="775" t="s">
        <v>3189</v>
      </c>
      <c r="G9492" s="775" t="s">
        <v>7071</v>
      </c>
      <c r="H9492" s="775" t="s">
        <v>7072</v>
      </c>
      <c r="I9492" s="775" t="s">
        <v>7066</v>
      </c>
    </row>
    <row r="9493" spans="1:9">
      <c r="A9493" s="775" t="str">
        <f>Table_wabobpsvr_AzureCalc_AzureCalcRateCard[[#This Row],[ServiceName]]&amp;Table_wabobpsvr_AzureCalc_AzureCalcRateCard[[#This Row],[Price_Level]]&amp;Table_wabobpsvr_AzureCalc_AzureCalcRateCard[[#This Row],[Region]]</f>
        <v>Standard_G1 VM (Windows)MOSP8</v>
      </c>
      <c r="B9493" s="775">
        <v>8</v>
      </c>
      <c r="C9493" s="775" t="s">
        <v>87</v>
      </c>
      <c r="D9493" s="775" t="s">
        <v>606</v>
      </c>
      <c r="E9493" s="775">
        <v>0.77</v>
      </c>
      <c r="F9493" s="775" t="s">
        <v>3057</v>
      </c>
      <c r="G9493" s="775"/>
      <c r="H9493" s="775"/>
      <c r="I9493" s="775" t="s">
        <v>7073</v>
      </c>
    </row>
    <row r="9494" spans="1:9">
      <c r="A9494" s="775" t="str">
        <f>Table_wabobpsvr_AzureCalc_AzureCalcRateCard[[#This Row],[ServiceName]]&amp;Table_wabobpsvr_AzureCalc_AzureCalcRateCard[[#This Row],[Price_Level]]&amp;Table_wabobpsvr_AzureCalc_AzureCalcRateCard[[#This Row],[Region]]</f>
        <v>Standard_G1 VM (Non-Windows)MOSP8</v>
      </c>
      <c r="B9494" s="775">
        <v>8</v>
      </c>
      <c r="C9494" s="775" t="s">
        <v>87</v>
      </c>
      <c r="D9494" s="775" t="s">
        <v>606</v>
      </c>
      <c r="E9494" s="775">
        <v>0.7</v>
      </c>
      <c r="F9494" s="775" t="s">
        <v>3042</v>
      </c>
      <c r="G9494" s="775"/>
      <c r="H9494" s="775"/>
      <c r="I9494" s="775" t="s">
        <v>7074</v>
      </c>
    </row>
    <row r="9495" spans="1:9">
      <c r="A9495" s="775" t="str">
        <f>Table_wabobpsvr_AzureCalc_AzureCalcRateCard[[#This Row],[ServiceName]]&amp;Table_wabobpsvr_AzureCalc_AzureCalcRateCard[[#This Row],[Price_Level]]&amp;Table_wabobpsvr_AzureCalc_AzureCalcRateCard[[#This Row],[Region]]</f>
        <v>Standard_G1 Cloud ServicesMOSP8</v>
      </c>
      <c r="B9495" s="775">
        <v>8</v>
      </c>
      <c r="C9495" s="775" t="s">
        <v>87</v>
      </c>
      <c r="D9495" s="775" t="s">
        <v>606</v>
      </c>
      <c r="E9495" s="775">
        <v>0.77</v>
      </c>
      <c r="F9495" s="775" t="s">
        <v>3025</v>
      </c>
      <c r="G9495" s="775"/>
      <c r="H9495" s="775"/>
      <c r="I9495" s="775" t="s">
        <v>7075</v>
      </c>
    </row>
    <row r="9496" spans="1:9">
      <c r="A9496" s="775" t="str">
        <f>Table_wabobpsvr_AzureCalc_AzureCalcRateCard[[#This Row],[ServiceName]]&amp;Table_wabobpsvr_AzureCalc_AzureCalcRateCard[[#This Row],[Price_Level]]&amp;Table_wabobpsvr_AzureCalc_AzureCalcRateCard[[#This Row],[Region]]</f>
        <v>Standard_G2 VM (Windows)MOSP8</v>
      </c>
      <c r="B9496" s="775">
        <v>8</v>
      </c>
      <c r="C9496" s="775" t="s">
        <v>87</v>
      </c>
      <c r="D9496" s="775" t="s">
        <v>606</v>
      </c>
      <c r="E9496" s="775">
        <v>1.54</v>
      </c>
      <c r="F9496" s="775" t="s">
        <v>3060</v>
      </c>
      <c r="G9496" s="775"/>
      <c r="H9496" s="775"/>
      <c r="I9496" s="775" t="s">
        <v>7076</v>
      </c>
    </row>
    <row r="9497" spans="1:9">
      <c r="A9497" s="775" t="str">
        <f>Table_wabobpsvr_AzureCalc_AzureCalcRateCard[[#This Row],[ServiceName]]&amp;Table_wabobpsvr_AzureCalc_AzureCalcRateCard[[#This Row],[Price_Level]]&amp;Table_wabobpsvr_AzureCalc_AzureCalcRateCard[[#This Row],[Region]]</f>
        <v>Standard S2 Search HourC15</v>
      </c>
      <c r="B9497" s="775">
        <v>15</v>
      </c>
      <c r="C9497" s="775" t="s">
        <v>87</v>
      </c>
      <c r="D9497" s="775" t="s">
        <v>177</v>
      </c>
      <c r="E9497" s="775">
        <v>1.6143400000000001</v>
      </c>
      <c r="F9497" s="775" t="s">
        <v>5318</v>
      </c>
      <c r="G9497" s="775" t="s">
        <v>6802</v>
      </c>
      <c r="H9497" s="775" t="s">
        <v>6803</v>
      </c>
      <c r="I9497" s="775" t="s">
        <v>6783</v>
      </c>
    </row>
    <row r="9498" spans="1:9">
      <c r="A9498" s="775" t="str">
        <f>Table_wabobpsvr_AzureCalc_AzureCalcRateCard[[#This Row],[ServiceName]]&amp;Table_wabobpsvr_AzureCalc_AzureCalcRateCard[[#This Row],[Price_Level]]&amp;Table_wabobpsvr_AzureCalc_AzureCalcRateCard[[#This Row],[Region]]</f>
        <v>Standard_G2 VM (Non-Windows)MOSP8</v>
      </c>
      <c r="B9498" s="775">
        <v>8</v>
      </c>
      <c r="C9498" s="775" t="s">
        <v>87</v>
      </c>
      <c r="D9498" s="775" t="s">
        <v>606</v>
      </c>
      <c r="E9498" s="775">
        <v>1.4</v>
      </c>
      <c r="F9498" s="775" t="s">
        <v>3045</v>
      </c>
      <c r="G9498" s="775"/>
      <c r="H9498" s="775"/>
      <c r="I9498" s="775" t="s">
        <v>7077</v>
      </c>
    </row>
    <row r="9499" spans="1:9">
      <c r="A9499" s="775" t="str">
        <f>Table_wabobpsvr_AzureCalc_AzureCalcRateCard[[#This Row],[ServiceName]]&amp;Table_wabobpsvr_AzureCalc_AzureCalcRateCard[[#This Row],[Price_Level]]&amp;Table_wabobpsvr_AzureCalc_AzureCalcRateCard[[#This Row],[Region]]</f>
        <v>Standard_G2 Cloud ServicesMOSP8</v>
      </c>
      <c r="B9499" s="775">
        <v>8</v>
      </c>
      <c r="C9499" s="775" t="s">
        <v>87</v>
      </c>
      <c r="D9499" s="775" t="s">
        <v>606</v>
      </c>
      <c r="E9499" s="775">
        <v>1.54</v>
      </c>
      <c r="F9499" s="775" t="s">
        <v>3024</v>
      </c>
      <c r="G9499" s="775"/>
      <c r="H9499" s="775"/>
      <c r="I9499" s="775" t="s">
        <v>7078</v>
      </c>
    </row>
    <row r="9500" spans="1:9">
      <c r="A9500" s="775" t="str">
        <f>Table_wabobpsvr_AzureCalc_AzureCalcRateCard[[#This Row],[ServiceName]]&amp;Table_wabobpsvr_AzureCalc_AzureCalcRateCard[[#This Row],[Price_Level]]&amp;Table_wabobpsvr_AzureCalc_AzureCalcRateCard[[#This Row],[Region]]</f>
        <v>Standard_G3 VM (Windows)MOSP8</v>
      </c>
      <c r="B9500" s="775">
        <v>8</v>
      </c>
      <c r="C9500" s="775" t="s">
        <v>87</v>
      </c>
      <c r="D9500" s="775" t="s">
        <v>606</v>
      </c>
      <c r="E9500" s="775">
        <v>3.08</v>
      </c>
      <c r="F9500" s="775" t="s">
        <v>3069</v>
      </c>
      <c r="G9500" s="775"/>
      <c r="H9500" s="775"/>
      <c r="I9500" s="775" t="s">
        <v>7079</v>
      </c>
    </row>
    <row r="9501" spans="1:9">
      <c r="A9501" s="775" t="str">
        <f>Table_wabobpsvr_AzureCalc_AzureCalcRateCard[[#This Row],[ServiceName]]&amp;Table_wabobpsvr_AzureCalc_AzureCalcRateCard[[#This Row],[Price_Level]]&amp;Table_wabobpsvr_AzureCalc_AzureCalcRateCard[[#This Row],[Region]]</f>
        <v>Standard_G3 VM (Non-Windows)MOSP8</v>
      </c>
      <c r="B9501" s="775">
        <v>8</v>
      </c>
      <c r="C9501" s="775" t="s">
        <v>87</v>
      </c>
      <c r="D9501" s="775" t="s">
        <v>606</v>
      </c>
      <c r="E9501" s="775">
        <v>2.8</v>
      </c>
      <c r="F9501" s="775" t="s">
        <v>3048</v>
      </c>
      <c r="G9501" s="775"/>
      <c r="H9501" s="775"/>
      <c r="I9501" s="775" t="s">
        <v>7080</v>
      </c>
    </row>
    <row r="9502" spans="1:9">
      <c r="A9502" s="775" t="str">
        <f>Table_wabobpsvr_AzureCalc_AzureCalcRateCard[[#This Row],[ServiceName]]&amp;Table_wabobpsvr_AzureCalc_AzureCalcRateCard[[#This Row],[Price_Level]]&amp;Table_wabobpsvr_AzureCalc_AzureCalcRateCard[[#This Row],[Region]]</f>
        <v>Standard_G3 Cloud ServicesMOSP8</v>
      </c>
      <c r="B9502" s="775">
        <v>8</v>
      </c>
      <c r="C9502" s="775" t="s">
        <v>87</v>
      </c>
      <c r="D9502" s="775" t="s">
        <v>606</v>
      </c>
      <c r="E9502" s="775">
        <v>3.08</v>
      </c>
      <c r="F9502" s="775" t="s">
        <v>3030</v>
      </c>
      <c r="G9502" s="775"/>
      <c r="H9502" s="775"/>
      <c r="I9502" s="775" t="s">
        <v>7081</v>
      </c>
    </row>
    <row r="9503" spans="1:9">
      <c r="A9503" s="775" t="str">
        <f>Table_wabobpsvr_AzureCalc_AzureCalcRateCard[[#This Row],[ServiceName]]&amp;Table_wabobpsvr_AzureCalc_AzureCalcRateCard[[#This Row],[Price_Level]]&amp;Table_wabobpsvr_AzureCalc_AzureCalcRateCard[[#This Row],[Region]]</f>
        <v>Standard_G4 VM (Windows)MOSP8</v>
      </c>
      <c r="B9503" s="775">
        <v>8</v>
      </c>
      <c r="C9503" s="775" t="s">
        <v>87</v>
      </c>
      <c r="D9503" s="775" t="s">
        <v>606</v>
      </c>
      <c r="E9503" s="775">
        <v>6.16</v>
      </c>
      <c r="F9503" s="775" t="s">
        <v>3072</v>
      </c>
      <c r="G9503" s="775"/>
      <c r="H9503" s="775"/>
      <c r="I9503" s="775" t="s">
        <v>7082</v>
      </c>
    </row>
    <row r="9504" spans="1:9">
      <c r="A9504" s="775" t="str">
        <f>Table_wabobpsvr_AzureCalc_AzureCalcRateCard[[#This Row],[ServiceName]]&amp;Table_wabobpsvr_AzureCalc_AzureCalcRateCard[[#This Row],[Price_Level]]&amp;Table_wabobpsvr_AzureCalc_AzureCalcRateCard[[#This Row],[Region]]</f>
        <v>Standard_G4 VM (Non-Windows)MOSP8</v>
      </c>
      <c r="B9504" s="775">
        <v>8</v>
      </c>
      <c r="C9504" s="775" t="s">
        <v>87</v>
      </c>
      <c r="D9504" s="775" t="s">
        <v>606</v>
      </c>
      <c r="E9504" s="775">
        <v>5.6</v>
      </c>
      <c r="F9504" s="775" t="s">
        <v>3051</v>
      </c>
      <c r="G9504" s="775"/>
      <c r="H9504" s="775"/>
      <c r="I9504" s="775" t="s">
        <v>7083</v>
      </c>
    </row>
    <row r="9505" spans="1:9">
      <c r="A9505" s="775" t="str">
        <f>Table_wabobpsvr_AzureCalc_AzureCalcRateCard[[#This Row],[ServiceName]]&amp;Table_wabobpsvr_AzureCalc_AzureCalcRateCard[[#This Row],[Price_Level]]&amp;Table_wabobpsvr_AzureCalc_AzureCalcRateCard[[#This Row],[Region]]</f>
        <v>Standard_G4 Cloud ServicesMOSP8</v>
      </c>
      <c r="B9505" s="775">
        <v>8</v>
      </c>
      <c r="C9505" s="775" t="s">
        <v>87</v>
      </c>
      <c r="D9505" s="775" t="s">
        <v>606</v>
      </c>
      <c r="E9505" s="775">
        <v>6.16</v>
      </c>
      <c r="F9505" s="775" t="s">
        <v>3033</v>
      </c>
      <c r="G9505" s="775"/>
      <c r="H9505" s="775"/>
      <c r="I9505" s="775" t="s">
        <v>7084</v>
      </c>
    </row>
    <row r="9506" spans="1:9">
      <c r="A9506" s="775" t="str">
        <f>Table_wabobpsvr_AzureCalc_AzureCalcRateCard[[#This Row],[ServiceName]]&amp;Table_wabobpsvr_AzureCalc_AzureCalcRateCard[[#This Row],[Price_Level]]&amp;Table_wabobpsvr_AzureCalc_AzureCalcRateCard[[#This Row],[Region]]</f>
        <v>Standard S2 Search HourC16</v>
      </c>
      <c r="B9506" s="775">
        <v>16</v>
      </c>
      <c r="C9506" s="775" t="s">
        <v>87</v>
      </c>
      <c r="D9506" s="775" t="s">
        <v>177</v>
      </c>
      <c r="E9506" s="775">
        <v>1.6143400000000001</v>
      </c>
      <c r="F9506" s="775" t="s">
        <v>5318</v>
      </c>
      <c r="G9506" s="775" t="s">
        <v>6804</v>
      </c>
      <c r="H9506" s="775" t="s">
        <v>6805</v>
      </c>
      <c r="I9506" s="775" t="s">
        <v>6784</v>
      </c>
    </row>
    <row r="9507" spans="1:9">
      <c r="A9507" s="775" t="str">
        <f>Table_wabobpsvr_AzureCalc_AzureCalcRateCard[[#This Row],[ServiceName]]&amp;Table_wabobpsvr_AzureCalc_AzureCalcRateCard[[#This Row],[Price_Level]]&amp;Table_wabobpsvr_AzureCalc_AzureCalcRateCard[[#This Row],[Region]]</f>
        <v>Standard_G5 VM (Windows)MOSP8</v>
      </c>
      <c r="B9507" s="775">
        <v>8</v>
      </c>
      <c r="C9507" s="775" t="s">
        <v>87</v>
      </c>
      <c r="D9507" s="775" t="s">
        <v>606</v>
      </c>
      <c r="E9507" s="775">
        <v>11.1</v>
      </c>
      <c r="F9507" s="775" t="s">
        <v>3075</v>
      </c>
      <c r="G9507" s="775"/>
      <c r="H9507" s="775"/>
      <c r="I9507" s="775" t="s">
        <v>7085</v>
      </c>
    </row>
    <row r="9508" spans="1:9">
      <c r="A9508" s="775" t="str">
        <f>Table_wabobpsvr_AzureCalc_AzureCalcRateCard[[#This Row],[ServiceName]]&amp;Table_wabobpsvr_AzureCalc_AzureCalcRateCard[[#This Row],[Price_Level]]&amp;Table_wabobpsvr_AzureCalc_AzureCalcRateCard[[#This Row],[Region]]</f>
        <v>Standard_G5 VM (Non-Windows)MOSP8</v>
      </c>
      <c r="B9508" s="775">
        <v>8</v>
      </c>
      <c r="C9508" s="775" t="s">
        <v>87</v>
      </c>
      <c r="D9508" s="775" t="s">
        <v>606</v>
      </c>
      <c r="E9508" s="775">
        <v>9.99</v>
      </c>
      <c r="F9508" s="775" t="s">
        <v>3054</v>
      </c>
      <c r="G9508" s="775"/>
      <c r="H9508" s="775"/>
      <c r="I9508" s="775" t="s">
        <v>7086</v>
      </c>
    </row>
    <row r="9509" spans="1:9">
      <c r="A9509" s="775" t="str">
        <f>Table_wabobpsvr_AzureCalc_AzureCalcRateCard[[#This Row],[ServiceName]]&amp;Table_wabobpsvr_AzureCalc_AzureCalcRateCard[[#This Row],[Price_Level]]&amp;Table_wabobpsvr_AzureCalc_AzureCalcRateCard[[#This Row],[Region]]</f>
        <v>Standard_G5 Cloud ServicesMOSP8</v>
      </c>
      <c r="B9509" s="775">
        <v>8</v>
      </c>
      <c r="C9509" s="775" t="s">
        <v>87</v>
      </c>
      <c r="D9509" s="775" t="s">
        <v>606</v>
      </c>
      <c r="E9509" s="775">
        <v>11.1</v>
      </c>
      <c r="F9509" s="775" t="s">
        <v>3036</v>
      </c>
      <c r="G9509" s="775"/>
      <c r="H9509" s="775"/>
      <c r="I9509" s="775" t="s">
        <v>7087</v>
      </c>
    </row>
    <row r="9510" spans="1:9">
      <c r="A9510" s="775" t="str">
        <f>Table_wabobpsvr_AzureCalc_AzureCalcRateCard[[#This Row],[ServiceName]]&amp;Table_wabobpsvr_AzureCalc_AzureCalcRateCard[[#This Row],[Price_Level]]&amp;Table_wabobpsvr_AzureCalc_AzureCalcRateCard[[#This Row],[Region]]</f>
        <v>Standard_G1 VM (Windows)A8</v>
      </c>
      <c r="B9510" s="775">
        <v>8</v>
      </c>
      <c r="C9510" s="775" t="s">
        <v>87</v>
      </c>
      <c r="D9510" s="775" t="s">
        <v>174</v>
      </c>
      <c r="E9510" s="775">
        <v>0.74690000000000001</v>
      </c>
      <c r="F9510" s="775" t="s">
        <v>3057</v>
      </c>
      <c r="G9510" s="775" t="s">
        <v>7088</v>
      </c>
      <c r="H9510" s="775" t="s">
        <v>7089</v>
      </c>
      <c r="I9510" s="775" t="s">
        <v>7073</v>
      </c>
    </row>
    <row r="9511" spans="1:9">
      <c r="A9511" s="775" t="str">
        <f>Table_wabobpsvr_AzureCalc_AzureCalcRateCard[[#This Row],[ServiceName]]&amp;Table_wabobpsvr_AzureCalc_AzureCalcRateCard[[#This Row],[Price_Level]]&amp;Table_wabobpsvr_AzureCalc_AzureCalcRateCard[[#This Row],[Region]]</f>
        <v>Standard_G1 VM (Non-Windows)A8</v>
      </c>
      <c r="B9511" s="775">
        <v>8</v>
      </c>
      <c r="C9511" s="775" t="s">
        <v>87</v>
      </c>
      <c r="D9511" s="775" t="s">
        <v>174</v>
      </c>
      <c r="E9511" s="775">
        <v>0.67900000000000005</v>
      </c>
      <c r="F9511" s="775" t="s">
        <v>3042</v>
      </c>
      <c r="G9511" s="775" t="s">
        <v>7090</v>
      </c>
      <c r="H9511" s="775" t="s">
        <v>7091</v>
      </c>
      <c r="I9511" s="775" t="s">
        <v>7074</v>
      </c>
    </row>
    <row r="9512" spans="1:9">
      <c r="A9512" s="775" t="str">
        <f>Table_wabobpsvr_AzureCalc_AzureCalcRateCard[[#This Row],[ServiceName]]&amp;Table_wabobpsvr_AzureCalc_AzureCalcRateCard[[#This Row],[Price_Level]]&amp;Table_wabobpsvr_AzureCalc_AzureCalcRateCard[[#This Row],[Region]]</f>
        <v>Standard_G1 Cloud ServicesA8</v>
      </c>
      <c r="B9512" s="775">
        <v>8</v>
      </c>
      <c r="C9512" s="775" t="s">
        <v>87</v>
      </c>
      <c r="D9512" s="775" t="s">
        <v>174</v>
      </c>
      <c r="E9512" s="775">
        <v>0.74690000000000001</v>
      </c>
      <c r="F9512" s="775" t="s">
        <v>3025</v>
      </c>
      <c r="G9512" s="775" t="s">
        <v>7092</v>
      </c>
      <c r="H9512" s="775" t="s">
        <v>7093</v>
      </c>
      <c r="I9512" s="775" t="s">
        <v>7075</v>
      </c>
    </row>
    <row r="9513" spans="1:9">
      <c r="A9513" s="775" t="str">
        <f>Table_wabobpsvr_AzureCalc_AzureCalcRateCard[[#This Row],[ServiceName]]&amp;Table_wabobpsvr_AzureCalc_AzureCalcRateCard[[#This Row],[Price_Level]]&amp;Table_wabobpsvr_AzureCalc_AzureCalcRateCard[[#This Row],[Region]]</f>
        <v>Standard_G2 VM (Windows)A8</v>
      </c>
      <c r="B9513" s="775">
        <v>8</v>
      </c>
      <c r="C9513" s="775" t="s">
        <v>87</v>
      </c>
      <c r="D9513" s="775" t="s">
        <v>174</v>
      </c>
      <c r="E9513" s="775">
        <v>1.4938</v>
      </c>
      <c r="F9513" s="775" t="s">
        <v>3060</v>
      </c>
      <c r="G9513" s="775" t="s">
        <v>7094</v>
      </c>
      <c r="H9513" s="775" t="s">
        <v>7095</v>
      </c>
      <c r="I9513" s="775" t="s">
        <v>7076</v>
      </c>
    </row>
    <row r="9514" spans="1:9">
      <c r="A9514" s="775" t="str">
        <f>Table_wabobpsvr_AzureCalc_AzureCalcRateCard[[#This Row],[ServiceName]]&amp;Table_wabobpsvr_AzureCalc_AzureCalcRateCard[[#This Row],[Price_Level]]&amp;Table_wabobpsvr_AzureCalc_AzureCalcRateCard[[#This Row],[Region]]</f>
        <v>Standard_G2 VM (Non-Windows)A8</v>
      </c>
      <c r="B9514" s="775">
        <v>8</v>
      </c>
      <c r="C9514" s="775" t="s">
        <v>87</v>
      </c>
      <c r="D9514" s="775" t="s">
        <v>174</v>
      </c>
      <c r="E9514" s="775">
        <v>1.3580000000000001</v>
      </c>
      <c r="F9514" s="775" t="s">
        <v>3045</v>
      </c>
      <c r="G9514" s="775" t="s">
        <v>7096</v>
      </c>
      <c r="H9514" s="775" t="s">
        <v>7097</v>
      </c>
      <c r="I9514" s="775" t="s">
        <v>7077</v>
      </c>
    </row>
    <row r="9515" spans="1:9">
      <c r="A9515" s="775" t="str">
        <f>Table_wabobpsvr_AzureCalc_AzureCalcRateCard[[#This Row],[ServiceName]]&amp;Table_wabobpsvr_AzureCalc_AzureCalcRateCard[[#This Row],[Price_Level]]&amp;Table_wabobpsvr_AzureCalc_AzureCalcRateCard[[#This Row],[Region]]</f>
        <v>Standard S2 Search HourC13</v>
      </c>
      <c r="B9515" s="775">
        <v>13</v>
      </c>
      <c r="C9515" s="775" t="s">
        <v>87</v>
      </c>
      <c r="D9515" s="775" t="s">
        <v>177</v>
      </c>
      <c r="E9515" s="775">
        <v>1.6143400000000001</v>
      </c>
      <c r="F9515" s="775" t="s">
        <v>5318</v>
      </c>
      <c r="G9515" s="775" t="s">
        <v>6806</v>
      </c>
      <c r="H9515" s="775" t="s">
        <v>6807</v>
      </c>
      <c r="I9515" s="775" t="s">
        <v>6785</v>
      </c>
    </row>
    <row r="9516" spans="1:9">
      <c r="A9516" s="775" t="str">
        <f>Table_wabobpsvr_AzureCalc_AzureCalcRateCard[[#This Row],[ServiceName]]&amp;Table_wabobpsvr_AzureCalc_AzureCalcRateCard[[#This Row],[Price_Level]]&amp;Table_wabobpsvr_AzureCalc_AzureCalcRateCard[[#This Row],[Region]]</f>
        <v>Standard S2 Search HourC11</v>
      </c>
      <c r="B9516" s="775">
        <v>11</v>
      </c>
      <c r="C9516" s="775" t="s">
        <v>87</v>
      </c>
      <c r="D9516" s="775" t="s">
        <v>177</v>
      </c>
      <c r="E9516" s="775">
        <v>1.6143400000000001</v>
      </c>
      <c r="F9516" s="775" t="s">
        <v>5318</v>
      </c>
      <c r="G9516" s="775" t="s">
        <v>6808</v>
      </c>
      <c r="H9516" s="775" t="s">
        <v>6809</v>
      </c>
      <c r="I9516" s="775" t="s">
        <v>6786</v>
      </c>
    </row>
    <row r="9517" spans="1:9">
      <c r="A9517" s="775" t="str">
        <f>Table_wabobpsvr_AzureCalc_AzureCalcRateCard[[#This Row],[ServiceName]]&amp;Table_wabobpsvr_AzureCalc_AzureCalcRateCard[[#This Row],[Price_Level]]&amp;Table_wabobpsvr_AzureCalc_AzureCalcRateCard[[#This Row],[Region]]</f>
        <v>Standard S2 Search HourC12</v>
      </c>
      <c r="B9517" s="775">
        <v>12</v>
      </c>
      <c r="C9517" s="775" t="s">
        <v>87</v>
      </c>
      <c r="D9517" s="775" t="s">
        <v>177</v>
      </c>
      <c r="E9517" s="775">
        <v>1.6143400000000001</v>
      </c>
      <c r="F9517" s="775" t="s">
        <v>5318</v>
      </c>
      <c r="G9517" s="775" t="s">
        <v>6810</v>
      </c>
      <c r="H9517" s="775" t="s">
        <v>6811</v>
      </c>
      <c r="I9517" s="775" t="s">
        <v>6787</v>
      </c>
    </row>
    <row r="9518" spans="1:9">
      <c r="A9518" s="775" t="str">
        <f>Table_wabobpsvr_AzureCalc_AzureCalcRateCard[[#This Row],[ServiceName]]&amp;Table_wabobpsvr_AzureCalc_AzureCalcRateCard[[#This Row],[Price_Level]]&amp;Table_wabobpsvr_AzureCalc_AzureCalcRateCard[[#This Row],[Region]]</f>
        <v>Standard S1 Search HourD10</v>
      </c>
      <c r="B9518" s="775">
        <v>10</v>
      </c>
      <c r="C9518" s="775" t="s">
        <v>87</v>
      </c>
      <c r="D9518" s="775" t="s">
        <v>176</v>
      </c>
      <c r="E9518" s="775">
        <v>0.39072000000000001</v>
      </c>
      <c r="F9518" s="775" t="s">
        <v>4311</v>
      </c>
      <c r="G9518" s="775" t="s">
        <v>4359</v>
      </c>
      <c r="H9518" s="775" t="s">
        <v>4360</v>
      </c>
      <c r="I9518" s="775" t="s">
        <v>4950</v>
      </c>
    </row>
    <row r="9519" spans="1:9">
      <c r="A9519" s="775" t="str">
        <f>Table_wabobpsvr_AzureCalc_AzureCalcRateCard[[#This Row],[ServiceName]]&amp;Table_wabobpsvr_AzureCalc_AzureCalcRateCard[[#This Row],[Price_Level]]&amp;Table_wabobpsvr_AzureCalc_AzureCalcRateCard[[#This Row],[Region]]</f>
        <v>Standard S1 Search HourD9</v>
      </c>
      <c r="B9519" s="775">
        <v>9</v>
      </c>
      <c r="C9519" s="775" t="s">
        <v>87</v>
      </c>
      <c r="D9519" s="775" t="s">
        <v>176</v>
      </c>
      <c r="E9519" s="775">
        <v>0.39072000000000001</v>
      </c>
      <c r="F9519" s="775" t="s">
        <v>4311</v>
      </c>
      <c r="G9519" s="775" t="s">
        <v>4312</v>
      </c>
      <c r="H9519" s="775" t="s">
        <v>4313</v>
      </c>
      <c r="I9519" s="775" t="s">
        <v>4615</v>
      </c>
    </row>
    <row r="9520" spans="1:9">
      <c r="A9520" s="775" t="str">
        <f>Table_wabobpsvr_AzureCalc_AzureCalcRateCard[[#This Row],[ServiceName]]&amp;Table_wabobpsvr_AzureCalc_AzureCalcRateCard[[#This Row],[Price_Level]]&amp;Table_wabobpsvr_AzureCalc_AzureCalcRateCard[[#This Row],[Region]]</f>
        <v>Standard S1 Search HourD15</v>
      </c>
      <c r="B9520" s="775">
        <v>15</v>
      </c>
      <c r="C9520" s="775" t="s">
        <v>87</v>
      </c>
      <c r="D9520" s="775" t="s">
        <v>176</v>
      </c>
      <c r="E9520" s="775">
        <v>0.39072000000000001</v>
      </c>
      <c r="F9520" s="775" t="s">
        <v>4311</v>
      </c>
      <c r="G9520" s="775" t="s">
        <v>6788</v>
      </c>
      <c r="H9520" s="775" t="s">
        <v>6789</v>
      </c>
      <c r="I9520" s="775" t="s">
        <v>4616</v>
      </c>
    </row>
    <row r="9521" spans="1:9">
      <c r="A9521" s="775" t="str">
        <f>Table_wabobpsvr_AzureCalc_AzureCalcRateCard[[#This Row],[ServiceName]]&amp;Table_wabobpsvr_AzureCalc_AzureCalcRateCard[[#This Row],[Price_Level]]&amp;Table_wabobpsvr_AzureCalc_AzureCalcRateCard[[#This Row],[Region]]</f>
        <v>Standard S1 Search HourD16</v>
      </c>
      <c r="B9521" s="775">
        <v>16</v>
      </c>
      <c r="C9521" s="775" t="s">
        <v>87</v>
      </c>
      <c r="D9521" s="775" t="s">
        <v>176</v>
      </c>
      <c r="E9521" s="775">
        <v>0.39072000000000001</v>
      </c>
      <c r="F9521" s="775" t="s">
        <v>4311</v>
      </c>
      <c r="G9521" s="775" t="s">
        <v>6790</v>
      </c>
      <c r="H9521" s="775" t="s">
        <v>6791</v>
      </c>
      <c r="I9521" s="775" t="s">
        <v>5314</v>
      </c>
    </row>
    <row r="9522" spans="1:9">
      <c r="A9522" s="775" t="str">
        <f>Table_wabobpsvr_AzureCalc_AzureCalcRateCard[[#This Row],[ServiceName]]&amp;Table_wabobpsvr_AzureCalc_AzureCalcRateCard[[#This Row],[Price_Level]]&amp;Table_wabobpsvr_AzureCalc_AzureCalcRateCard[[#This Row],[Region]]</f>
        <v>Standard S1 Search HourD13</v>
      </c>
      <c r="B9522" s="775">
        <v>13</v>
      </c>
      <c r="C9522" s="775" t="s">
        <v>87</v>
      </c>
      <c r="D9522" s="775" t="s">
        <v>176</v>
      </c>
      <c r="E9522" s="775">
        <v>0.39072000000000001</v>
      </c>
      <c r="F9522" s="775" t="s">
        <v>4311</v>
      </c>
      <c r="G9522" s="775" t="s">
        <v>6792</v>
      </c>
      <c r="H9522" s="775" t="s">
        <v>6793</v>
      </c>
      <c r="I9522" s="775" t="s">
        <v>5315</v>
      </c>
    </row>
    <row r="9523" spans="1:9">
      <c r="A9523" s="775" t="str">
        <f>Table_wabobpsvr_AzureCalc_AzureCalcRateCard[[#This Row],[ServiceName]]&amp;Table_wabobpsvr_AzureCalc_AzureCalcRateCard[[#This Row],[Price_Level]]&amp;Table_wabobpsvr_AzureCalc_AzureCalcRateCard[[#This Row],[Region]]</f>
        <v>Standard S1 Search HourD11</v>
      </c>
      <c r="B9523" s="775">
        <v>11</v>
      </c>
      <c r="C9523" s="775" t="s">
        <v>87</v>
      </c>
      <c r="D9523" s="775" t="s">
        <v>176</v>
      </c>
      <c r="E9523" s="775">
        <v>0.39072000000000001</v>
      </c>
      <c r="F9523" s="775" t="s">
        <v>4311</v>
      </c>
      <c r="G9523" s="775" t="s">
        <v>6794</v>
      </c>
      <c r="H9523" s="775" t="s">
        <v>6795</v>
      </c>
      <c r="I9523" s="775" t="s">
        <v>5316</v>
      </c>
    </row>
    <row r="9524" spans="1:9">
      <c r="A9524" s="775" t="str">
        <f>Table_wabobpsvr_AzureCalc_AzureCalcRateCard[[#This Row],[ServiceName]]&amp;Table_wabobpsvr_AzureCalc_AzureCalcRateCard[[#This Row],[Price_Level]]&amp;Table_wabobpsvr_AzureCalc_AzureCalcRateCard[[#This Row],[Region]]</f>
        <v>Standard S1 Search HourD12</v>
      </c>
      <c r="B9524" s="775">
        <v>12</v>
      </c>
      <c r="C9524" s="775" t="s">
        <v>87</v>
      </c>
      <c r="D9524" s="775" t="s">
        <v>176</v>
      </c>
      <c r="E9524" s="775">
        <v>0.39072000000000001</v>
      </c>
      <c r="F9524" s="775" t="s">
        <v>4311</v>
      </c>
      <c r="G9524" s="775" t="s">
        <v>6796</v>
      </c>
      <c r="H9524" s="775" t="s">
        <v>6797</v>
      </c>
      <c r="I9524" s="775" t="s">
        <v>5317</v>
      </c>
    </row>
    <row r="9525" spans="1:9">
      <c r="A9525" s="775" t="str">
        <f>Table_wabobpsvr_AzureCalc_AzureCalcRateCard[[#This Row],[ServiceName]]&amp;Table_wabobpsvr_AzureCalc_AzureCalcRateCard[[#This Row],[Price_Level]]&amp;Table_wabobpsvr_AzureCalc_AzureCalcRateCard[[#This Row],[Region]]</f>
        <v>Standard S2 Search HourD10</v>
      </c>
      <c r="B9525" s="775">
        <v>10</v>
      </c>
      <c r="C9525" s="775" t="s">
        <v>87</v>
      </c>
      <c r="D9525" s="775" t="s">
        <v>176</v>
      </c>
      <c r="E9525" s="775">
        <v>1.5611200000000001</v>
      </c>
      <c r="F9525" s="775" t="s">
        <v>5318</v>
      </c>
      <c r="G9525" s="775" t="s">
        <v>6798</v>
      </c>
      <c r="H9525" s="775" t="s">
        <v>6799</v>
      </c>
      <c r="I9525" s="775" t="s">
        <v>5319</v>
      </c>
    </row>
    <row r="9526" spans="1:9">
      <c r="A9526" s="775" t="str">
        <f>Table_wabobpsvr_AzureCalc_AzureCalcRateCard[[#This Row],[ServiceName]]&amp;Table_wabobpsvr_AzureCalc_AzureCalcRateCard[[#This Row],[Price_Level]]&amp;Table_wabobpsvr_AzureCalc_AzureCalcRateCard[[#This Row],[Region]]</f>
        <v>Standard S2 Search HourD9</v>
      </c>
      <c r="B9526" s="775">
        <v>9</v>
      </c>
      <c r="C9526" s="775" t="s">
        <v>87</v>
      </c>
      <c r="D9526" s="775" t="s">
        <v>176</v>
      </c>
      <c r="E9526" s="775">
        <v>1.5611200000000001</v>
      </c>
      <c r="F9526" s="775" t="s">
        <v>5318</v>
      </c>
      <c r="G9526" s="775" t="s">
        <v>6800</v>
      </c>
      <c r="H9526" s="775" t="s">
        <v>6801</v>
      </c>
      <c r="I9526" s="775" t="s">
        <v>5320</v>
      </c>
    </row>
    <row r="9527" spans="1:9">
      <c r="A9527" s="775" t="str">
        <f>Table_wabobpsvr_AzureCalc_AzureCalcRateCard[[#This Row],[ServiceName]]&amp;Table_wabobpsvr_AzureCalc_AzureCalcRateCard[[#This Row],[Price_Level]]&amp;Table_wabobpsvr_AzureCalc_AzureCalcRateCard[[#This Row],[Region]]</f>
        <v>Standard S2 Search HourD15</v>
      </c>
      <c r="B9527" s="775">
        <v>15</v>
      </c>
      <c r="C9527" s="775" t="s">
        <v>87</v>
      </c>
      <c r="D9527" s="775" t="s">
        <v>176</v>
      </c>
      <c r="E9527" s="775">
        <v>1.5611200000000001</v>
      </c>
      <c r="F9527" s="775" t="s">
        <v>5318</v>
      </c>
      <c r="G9527" s="775" t="s">
        <v>6802</v>
      </c>
      <c r="H9527" s="775" t="s">
        <v>6803</v>
      </c>
      <c r="I9527" s="775" t="s">
        <v>6783</v>
      </c>
    </row>
    <row r="9528" spans="1:9">
      <c r="A9528" s="775" t="str">
        <f>Table_wabobpsvr_AzureCalc_AzureCalcRateCard[[#This Row],[ServiceName]]&amp;Table_wabobpsvr_AzureCalc_AzureCalcRateCard[[#This Row],[Price_Level]]&amp;Table_wabobpsvr_AzureCalc_AzureCalcRateCard[[#This Row],[Region]]</f>
        <v>Standard S2 Search HourD16</v>
      </c>
      <c r="B9528" s="775">
        <v>16</v>
      </c>
      <c r="C9528" s="775" t="s">
        <v>87</v>
      </c>
      <c r="D9528" s="775" t="s">
        <v>176</v>
      </c>
      <c r="E9528" s="775">
        <v>1.5611200000000001</v>
      </c>
      <c r="F9528" s="775" t="s">
        <v>5318</v>
      </c>
      <c r="G9528" s="775" t="s">
        <v>6804</v>
      </c>
      <c r="H9528" s="775" t="s">
        <v>6805</v>
      </c>
      <c r="I9528" s="775" t="s">
        <v>6784</v>
      </c>
    </row>
    <row r="9529" spans="1:9">
      <c r="A9529" s="775" t="str">
        <f>Table_wabobpsvr_AzureCalc_AzureCalcRateCard[[#This Row],[ServiceName]]&amp;Table_wabobpsvr_AzureCalc_AzureCalcRateCard[[#This Row],[Price_Level]]&amp;Table_wabobpsvr_AzureCalc_AzureCalcRateCard[[#This Row],[Region]]</f>
        <v>Standard S2 Search HourD13</v>
      </c>
      <c r="B9529" s="775">
        <v>13</v>
      </c>
      <c r="C9529" s="775" t="s">
        <v>87</v>
      </c>
      <c r="D9529" s="775" t="s">
        <v>176</v>
      </c>
      <c r="E9529" s="775">
        <v>1.5611200000000001</v>
      </c>
      <c r="F9529" s="775" t="s">
        <v>5318</v>
      </c>
      <c r="G9529" s="775" t="s">
        <v>6806</v>
      </c>
      <c r="H9529" s="775" t="s">
        <v>6807</v>
      </c>
      <c r="I9529" s="775" t="s">
        <v>6785</v>
      </c>
    </row>
    <row r="9530" spans="1:9">
      <c r="A9530" s="775" t="str">
        <f>Table_wabobpsvr_AzureCalc_AzureCalcRateCard[[#This Row],[ServiceName]]&amp;Table_wabobpsvr_AzureCalc_AzureCalcRateCard[[#This Row],[Price_Level]]&amp;Table_wabobpsvr_AzureCalc_AzureCalcRateCard[[#This Row],[Region]]</f>
        <v>Standard S2 Search HourD11</v>
      </c>
      <c r="B9530" s="775">
        <v>11</v>
      </c>
      <c r="C9530" s="775" t="s">
        <v>87</v>
      </c>
      <c r="D9530" s="775" t="s">
        <v>176</v>
      </c>
      <c r="E9530" s="775">
        <v>1.5611200000000001</v>
      </c>
      <c r="F9530" s="775" t="s">
        <v>5318</v>
      </c>
      <c r="G9530" s="775" t="s">
        <v>6808</v>
      </c>
      <c r="H9530" s="775" t="s">
        <v>6809</v>
      </c>
      <c r="I9530" s="775" t="s">
        <v>6786</v>
      </c>
    </row>
    <row r="9531" spans="1:9">
      <c r="A9531" s="775" t="str">
        <f>Table_wabobpsvr_AzureCalc_AzureCalcRateCard[[#This Row],[ServiceName]]&amp;Table_wabobpsvr_AzureCalc_AzureCalcRateCard[[#This Row],[Price_Level]]&amp;Table_wabobpsvr_AzureCalc_AzureCalcRateCard[[#This Row],[Region]]</f>
        <v>Standard S2 Search HourD12</v>
      </c>
      <c r="B9531" s="775">
        <v>12</v>
      </c>
      <c r="C9531" s="775" t="s">
        <v>87</v>
      </c>
      <c r="D9531" s="775" t="s">
        <v>176</v>
      </c>
      <c r="E9531" s="775">
        <v>1.5611200000000001</v>
      </c>
      <c r="F9531" s="775" t="s">
        <v>5318</v>
      </c>
      <c r="G9531" s="775" t="s">
        <v>6810</v>
      </c>
      <c r="H9531" s="775" t="s">
        <v>6811</v>
      </c>
      <c r="I9531" s="775" t="s">
        <v>6787</v>
      </c>
    </row>
    <row r="9532" spans="1:9">
      <c r="A9532" s="775" t="str">
        <f>Table_wabobpsvr_AzureCalc_AzureCalcRateCard[[#This Row],[ServiceName]]&amp;Table_wabobpsvr_AzureCalc_AzureCalcRateCard[[#This Row],[Price_Level]]&amp;Table_wabobpsvr_AzureCalc_AzureCalcRateCard[[#This Row],[Region]]</f>
        <v>Premium Storage - Page Blob/P10 (Units)MOSP11</v>
      </c>
      <c r="B9532" s="775">
        <v>11</v>
      </c>
      <c r="C9532" s="775" t="s">
        <v>77</v>
      </c>
      <c r="D9532" s="775" t="s">
        <v>606</v>
      </c>
      <c r="E9532" s="775">
        <v>22.67</v>
      </c>
      <c r="F9532" s="775" t="s">
        <v>3176</v>
      </c>
      <c r="G9532" s="775" t="s">
        <v>4235</v>
      </c>
      <c r="H9532" s="775" t="s">
        <v>4235</v>
      </c>
      <c r="I9532" s="775" t="s">
        <v>4749</v>
      </c>
    </row>
    <row r="9533" spans="1:9">
      <c r="A9533" s="775" t="str">
        <f>Table_wabobpsvr_AzureCalc_AzureCalcRateCard[[#This Row],[ServiceName]]&amp;Table_wabobpsvr_AzureCalc_AzureCalcRateCard[[#This Row],[Price_Level]]&amp;Table_wabobpsvr_AzureCalc_AzureCalcRateCard[[#This Row],[Region]]</f>
        <v>Premium Storage - Page Blob/P20 (Units)MOSP11</v>
      </c>
      <c r="B9533" s="775">
        <v>11</v>
      </c>
      <c r="C9533" s="775" t="s">
        <v>77</v>
      </c>
      <c r="D9533" s="775" t="s">
        <v>606</v>
      </c>
      <c r="E9533" s="775">
        <v>84.2</v>
      </c>
      <c r="F9533" s="775" t="s">
        <v>3179</v>
      </c>
      <c r="G9533" s="775" t="s">
        <v>4235</v>
      </c>
      <c r="H9533" s="775" t="s">
        <v>4235</v>
      </c>
      <c r="I9533" s="775" t="s">
        <v>5504</v>
      </c>
    </row>
    <row r="9534" spans="1:9">
      <c r="A9534" s="775" t="str">
        <f>Table_wabobpsvr_AzureCalc_AzureCalcRateCard[[#This Row],[ServiceName]]&amp;Table_wabobpsvr_AzureCalc_AzureCalcRateCard[[#This Row],[Price_Level]]&amp;Table_wabobpsvr_AzureCalc_AzureCalcRateCard[[#This Row],[Region]]</f>
        <v>Premium Storage - Page Blob/P30 (Units)MOSP11</v>
      </c>
      <c r="B9534" s="775">
        <v>11</v>
      </c>
      <c r="C9534" s="775" t="s">
        <v>77</v>
      </c>
      <c r="D9534" s="775" t="s">
        <v>606</v>
      </c>
      <c r="E9534" s="775">
        <v>155.44</v>
      </c>
      <c r="F9534" s="775" t="s">
        <v>3184</v>
      </c>
      <c r="G9534" s="775" t="s">
        <v>4235</v>
      </c>
      <c r="H9534" s="775" t="s">
        <v>4235</v>
      </c>
      <c r="I9534" s="775" t="s">
        <v>5505</v>
      </c>
    </row>
    <row r="9535" spans="1:9">
      <c r="A9535" s="775" t="str">
        <f>Table_wabobpsvr_AzureCalc_AzureCalcRateCard[[#This Row],[ServiceName]]&amp;Table_wabobpsvr_AzureCalc_AzureCalcRateCard[[#This Row],[Price_Level]]&amp;Table_wabobpsvr_AzureCalc_AzureCalcRateCard[[#This Row],[Region]]</f>
        <v>Premium Storage - Snapshots (GB)MOSP11</v>
      </c>
      <c r="B9535" s="775">
        <v>11</v>
      </c>
      <c r="C9535" s="775" t="s">
        <v>9</v>
      </c>
      <c r="D9535" s="775" t="s">
        <v>606</v>
      </c>
      <c r="E9535" s="775">
        <v>0.152</v>
      </c>
      <c r="F9535" s="775" t="s">
        <v>3189</v>
      </c>
      <c r="G9535" s="775" t="s">
        <v>4235</v>
      </c>
      <c r="H9535" s="775" t="s">
        <v>4235</v>
      </c>
      <c r="I9535" s="775" t="s">
        <v>5506</v>
      </c>
    </row>
    <row r="9536" spans="1:9">
      <c r="A9536" s="775" t="str">
        <f>Table_wabobpsvr_AzureCalc_AzureCalcRateCard[[#This Row],[ServiceName]]&amp;Table_wabobpsvr_AzureCalc_AzureCalcRateCard[[#This Row],[Price_Level]]&amp;Table_wabobpsvr_AzureCalc_AzureCalcRateCard[[#This Row],[Region]]</f>
        <v>Premium Storage - Page Blob/P10 (Units)A11</v>
      </c>
      <c r="B9536" s="775">
        <v>11</v>
      </c>
      <c r="C9536" s="775" t="s">
        <v>77</v>
      </c>
      <c r="D9536" s="775" t="s">
        <v>174</v>
      </c>
      <c r="E9536" s="775">
        <v>21.989899999999999</v>
      </c>
      <c r="F9536" s="775" t="s">
        <v>3176</v>
      </c>
      <c r="G9536" s="775" t="s">
        <v>5502</v>
      </c>
      <c r="H9536" s="775" t="s">
        <v>5503</v>
      </c>
      <c r="I9536" s="775" t="s">
        <v>4749</v>
      </c>
    </row>
    <row r="9537" spans="1:9">
      <c r="A9537" s="775" t="str">
        <f>Table_wabobpsvr_AzureCalc_AzureCalcRateCard[[#This Row],[ServiceName]]&amp;Table_wabobpsvr_AzureCalc_AzureCalcRateCard[[#This Row],[Price_Level]]&amp;Table_wabobpsvr_AzureCalc_AzureCalcRateCard[[#This Row],[Region]]</f>
        <v>Premium Storage - Page Blob/P20 (Units)A11</v>
      </c>
      <c r="B9537" s="775">
        <v>11</v>
      </c>
      <c r="C9537" s="775" t="s">
        <v>77</v>
      </c>
      <c r="D9537" s="775" t="s">
        <v>174</v>
      </c>
      <c r="E9537" s="775">
        <v>81.674000000000007</v>
      </c>
      <c r="F9537" s="775" t="s">
        <v>3179</v>
      </c>
      <c r="G9537" s="775" t="s">
        <v>5822</v>
      </c>
      <c r="H9537" s="775" t="s">
        <v>5823</v>
      </c>
      <c r="I9537" s="775" t="s">
        <v>5504</v>
      </c>
    </row>
    <row r="9538" spans="1:9">
      <c r="A9538" s="775" t="str">
        <f>Table_wabobpsvr_AzureCalc_AzureCalcRateCard[[#This Row],[ServiceName]]&amp;Table_wabobpsvr_AzureCalc_AzureCalcRateCard[[#This Row],[Price_Level]]&amp;Table_wabobpsvr_AzureCalc_AzureCalcRateCard[[#This Row],[Region]]</f>
        <v>Premium Storage - Page Blob/P30 (Units)A11</v>
      </c>
      <c r="B9538" s="775">
        <v>11</v>
      </c>
      <c r="C9538" s="775" t="s">
        <v>77</v>
      </c>
      <c r="D9538" s="775" t="s">
        <v>174</v>
      </c>
      <c r="E9538" s="775">
        <v>150.77680000000001</v>
      </c>
      <c r="F9538" s="775" t="s">
        <v>3184</v>
      </c>
      <c r="G9538" s="775" t="s">
        <v>5818</v>
      </c>
      <c r="H9538" s="775" t="s">
        <v>5819</v>
      </c>
      <c r="I9538" s="775" t="s">
        <v>5505</v>
      </c>
    </row>
    <row r="9539" spans="1:9">
      <c r="A9539" s="775" t="str">
        <f>Table_wabobpsvr_AzureCalc_AzureCalcRateCard[[#This Row],[ServiceName]]&amp;Table_wabobpsvr_AzureCalc_AzureCalcRateCard[[#This Row],[Price_Level]]&amp;Table_wabobpsvr_AzureCalc_AzureCalcRateCard[[#This Row],[Region]]</f>
        <v>High Frequency On Premises Activity - Tier 2MOSP</v>
      </c>
      <c r="B9539" s="775"/>
      <c r="C9539" s="775" t="s">
        <v>4235</v>
      </c>
      <c r="D9539" s="775" t="s">
        <v>606</v>
      </c>
      <c r="E9539" s="775">
        <v>999999</v>
      </c>
      <c r="F9539" s="775" t="s">
        <v>1311</v>
      </c>
      <c r="G9539" s="775" t="s">
        <v>4235</v>
      </c>
      <c r="H9539" s="775" t="s">
        <v>4235</v>
      </c>
      <c r="I9539" s="775" t="s">
        <v>4235</v>
      </c>
    </row>
    <row r="9540" spans="1:9">
      <c r="A9540" s="775" t="str">
        <f>Table_wabobpsvr_AzureCalc_AzureCalcRateCard[[#This Row],[ServiceName]]&amp;Table_wabobpsvr_AzureCalc_AzureCalcRateCard[[#This Row],[Price_Level]]&amp;Table_wabobpsvr_AzureCalc_AzureCalcRateCard[[#This Row],[Region]]</f>
        <v>High Frequency On Premises Activity - Tier 2A</v>
      </c>
      <c r="B9540" s="775"/>
      <c r="C9540" s="775" t="s">
        <v>4235</v>
      </c>
      <c r="D9540" s="775" t="s">
        <v>174</v>
      </c>
      <c r="E9540" s="775">
        <v>999999</v>
      </c>
      <c r="F9540" s="775" t="s">
        <v>1311</v>
      </c>
      <c r="G9540" s="775" t="s">
        <v>4235</v>
      </c>
      <c r="H9540" s="775" t="s">
        <v>4235</v>
      </c>
      <c r="I9540" s="775" t="s">
        <v>4235</v>
      </c>
    </row>
    <row r="9541" spans="1:9">
      <c r="A9541" s="775" t="str">
        <f>Table_wabobpsvr_AzureCalc_AzureCalcRateCard[[#This Row],[ServiceName]]&amp;Table_wabobpsvr_AzureCalc_AzureCalcRateCard[[#This Row],[Price_Level]]&amp;Table_wabobpsvr_AzureCalc_AzureCalcRateCard[[#This Row],[Region]]</f>
        <v>High Frequency On Premises Activity - Tier 2B</v>
      </c>
      <c r="B9541" s="775"/>
      <c r="C9541" s="775" t="s">
        <v>4235</v>
      </c>
      <c r="D9541" s="775" t="s">
        <v>175</v>
      </c>
      <c r="E9541" s="775">
        <v>999999</v>
      </c>
      <c r="F9541" s="775" t="s">
        <v>1311</v>
      </c>
      <c r="G9541" s="775" t="s">
        <v>4235</v>
      </c>
      <c r="H9541" s="775" t="s">
        <v>4235</v>
      </c>
      <c r="I9541" s="775" t="s">
        <v>4235</v>
      </c>
    </row>
    <row r="9542" spans="1:9">
      <c r="A9542" s="775" t="str">
        <f>Table_wabobpsvr_AzureCalc_AzureCalcRateCard[[#This Row],[ServiceName]]&amp;Table_wabobpsvr_AzureCalc_AzureCalcRateCard[[#This Row],[Price_Level]]&amp;Table_wabobpsvr_AzureCalc_AzureCalcRateCard[[#This Row],[Region]]</f>
        <v>High Frequency On Premises Activity - Tier 2C</v>
      </c>
      <c r="B9542" s="775"/>
      <c r="C9542" s="775" t="s">
        <v>4235</v>
      </c>
      <c r="D9542" s="775" t="s">
        <v>177</v>
      </c>
      <c r="E9542" s="775">
        <v>999999</v>
      </c>
      <c r="F9542" s="775" t="s">
        <v>1311</v>
      </c>
      <c r="G9542" s="775" t="s">
        <v>4235</v>
      </c>
      <c r="H9542" s="775" t="s">
        <v>4235</v>
      </c>
      <c r="I9542" s="775" t="s">
        <v>4235</v>
      </c>
    </row>
    <row r="9543" spans="1:9">
      <c r="A9543" s="775" t="str">
        <f>Table_wabobpsvr_AzureCalc_AzureCalcRateCard[[#This Row],[ServiceName]]&amp;Table_wabobpsvr_AzureCalc_AzureCalcRateCard[[#This Row],[Price_Level]]&amp;Table_wabobpsvr_AzureCalc_AzureCalcRateCard[[#This Row],[Region]]</f>
        <v>A7 VM (Non-Windows)B2</v>
      </c>
      <c r="B9543" s="775">
        <v>2</v>
      </c>
      <c r="C9543" s="775" t="s">
        <v>680</v>
      </c>
      <c r="D9543" s="775" t="s">
        <v>175</v>
      </c>
      <c r="E9543" s="775">
        <v>0.61599999999999999</v>
      </c>
      <c r="F9543" s="775" t="s">
        <v>691</v>
      </c>
      <c r="G9543" s="775" t="s">
        <v>2265</v>
      </c>
      <c r="H9543" s="775" t="s">
        <v>2266</v>
      </c>
      <c r="I9543" s="775" t="s">
        <v>5911</v>
      </c>
    </row>
    <row r="9544" spans="1:9">
      <c r="A9544" s="775" t="str">
        <f>Table_wabobpsvr_AzureCalc_AzureCalcRateCard[[#This Row],[ServiceName]]&amp;Table_wabobpsvr_AzureCalc_AzureCalcRateCard[[#This Row],[Price_Level]]&amp;Table_wabobpsvr_AzureCalc_AzureCalcRateCard[[#This Row],[Region]]</f>
        <v>Basic Event Hubs Ingress EventsMOSP11</v>
      </c>
      <c r="B9544" s="775">
        <v>11</v>
      </c>
      <c r="C9544" s="775" t="s">
        <v>4235</v>
      </c>
      <c r="D9544" s="775" t="s">
        <v>606</v>
      </c>
      <c r="E9544" s="775">
        <v>999999</v>
      </c>
      <c r="F9544" s="775" t="s">
        <v>1075</v>
      </c>
      <c r="G9544" s="775" t="s">
        <v>4235</v>
      </c>
      <c r="H9544" s="775" t="s">
        <v>4235</v>
      </c>
      <c r="I9544" s="775" t="s">
        <v>4235</v>
      </c>
    </row>
    <row r="9545" spans="1:9">
      <c r="A9545" s="775" t="str">
        <f>Table_wabobpsvr_AzureCalc_AzureCalcRateCard[[#This Row],[ServiceName]]&amp;Table_wabobpsvr_AzureCalc_AzureCalcRateCard[[#This Row],[Price_Level]]&amp;Table_wabobpsvr_AzureCalc_AzureCalcRateCard[[#This Row],[Region]]</f>
        <v>Basic Event Hubs Ingress EventsA11</v>
      </c>
      <c r="B9545" s="775">
        <v>11</v>
      </c>
      <c r="C9545" s="775" t="s">
        <v>4235</v>
      </c>
      <c r="D9545" s="775" t="s">
        <v>174</v>
      </c>
      <c r="E9545" s="775">
        <v>999999</v>
      </c>
      <c r="F9545" s="775" t="s">
        <v>1075</v>
      </c>
      <c r="G9545" s="775" t="s">
        <v>4235</v>
      </c>
      <c r="H9545" s="775" t="s">
        <v>4235</v>
      </c>
      <c r="I9545" s="775" t="s">
        <v>4235</v>
      </c>
    </row>
    <row r="9546" spans="1:9">
      <c r="A9546" s="775" t="str">
        <f>Table_wabobpsvr_AzureCalc_AzureCalcRateCard[[#This Row],[ServiceName]]&amp;Table_wabobpsvr_AzureCalc_AzureCalcRateCard[[#This Row],[Price_Level]]&amp;Table_wabobpsvr_AzureCalc_AzureCalcRateCard[[#This Row],[Region]]</f>
        <v>Basic Event Hubs Ingress EventsB11</v>
      </c>
      <c r="B9546" s="775">
        <v>11</v>
      </c>
      <c r="C9546" s="775" t="s">
        <v>4235</v>
      </c>
      <c r="D9546" s="775" t="s">
        <v>175</v>
      </c>
      <c r="E9546" s="775">
        <v>999999</v>
      </c>
      <c r="F9546" s="775" t="s">
        <v>1075</v>
      </c>
      <c r="G9546" s="775" t="s">
        <v>4235</v>
      </c>
      <c r="H9546" s="775" t="s">
        <v>4235</v>
      </c>
      <c r="I9546" s="775" t="s">
        <v>4235</v>
      </c>
    </row>
    <row r="9547" spans="1:9">
      <c r="A9547" s="775" t="str">
        <f>Table_wabobpsvr_AzureCalc_AzureCalcRateCard[[#This Row],[ServiceName]]&amp;Table_wabobpsvr_AzureCalc_AzureCalcRateCard[[#This Row],[Price_Level]]&amp;Table_wabobpsvr_AzureCalc_AzureCalcRateCard[[#This Row],[Region]]</f>
        <v>Basic Event Hubs Ingress EventsC11</v>
      </c>
      <c r="B9547" s="775">
        <v>11</v>
      </c>
      <c r="C9547" s="775" t="s">
        <v>4235</v>
      </c>
      <c r="D9547" s="775" t="s">
        <v>177</v>
      </c>
      <c r="E9547" s="775">
        <v>999999</v>
      </c>
      <c r="F9547" s="775" t="s">
        <v>1075</v>
      </c>
      <c r="G9547" s="775" t="s">
        <v>4235</v>
      </c>
      <c r="H9547" s="775" t="s">
        <v>4235</v>
      </c>
      <c r="I9547" s="775" t="s">
        <v>4235</v>
      </c>
    </row>
    <row r="9548" spans="1:9">
      <c r="A9548" s="775" t="str">
        <f>Table_wabobpsvr_AzureCalc_AzureCalcRateCard[[#This Row],[ServiceName]]&amp;Table_wabobpsvr_AzureCalc_AzureCalcRateCard[[#This Row],[Price_Level]]&amp;Table_wabobpsvr_AzureCalc_AzureCalcRateCard[[#This Row],[Region]]</f>
        <v>Basic Event Hubs Ingress EventsD11</v>
      </c>
      <c r="B9548" s="775">
        <v>11</v>
      </c>
      <c r="C9548" s="775" t="s">
        <v>4235</v>
      </c>
      <c r="D9548" s="775" t="s">
        <v>176</v>
      </c>
      <c r="E9548" s="775">
        <v>999999</v>
      </c>
      <c r="F9548" s="775" t="s">
        <v>1075</v>
      </c>
      <c r="G9548" s="775" t="s">
        <v>4235</v>
      </c>
      <c r="H9548" s="775" t="s">
        <v>4235</v>
      </c>
      <c r="I9548" s="775" t="s">
        <v>4235</v>
      </c>
    </row>
    <row r="9549" spans="1:9">
      <c r="A9549" s="775" t="str">
        <f>Table_wabobpsvr_AzureCalc_AzureCalcRateCard[[#This Row],[ServiceName]]&amp;Table_wabobpsvr_AzureCalc_AzureCalcRateCard[[#This Row],[Price_Level]]&amp;Table_wabobpsvr_AzureCalc_AzureCalcRateCard[[#This Row],[Region]]</f>
        <v>Basic Event Hubs Ingress EventsMOSP12</v>
      </c>
      <c r="B9549" s="775">
        <v>12</v>
      </c>
      <c r="C9549" s="775" t="s">
        <v>4235</v>
      </c>
      <c r="D9549" s="775" t="s">
        <v>606</v>
      </c>
      <c r="E9549" s="775">
        <v>999999</v>
      </c>
      <c r="F9549" s="775" t="s">
        <v>1075</v>
      </c>
      <c r="G9549" s="775" t="s">
        <v>4235</v>
      </c>
      <c r="H9549" s="775" t="s">
        <v>4235</v>
      </c>
      <c r="I9549" s="775" t="s">
        <v>4235</v>
      </c>
    </row>
    <row r="9550" spans="1:9">
      <c r="A9550" s="775" t="str">
        <f>Table_wabobpsvr_AzureCalc_AzureCalcRateCard[[#This Row],[ServiceName]]&amp;Table_wabobpsvr_AzureCalc_AzureCalcRateCard[[#This Row],[Price_Level]]&amp;Table_wabobpsvr_AzureCalc_AzureCalcRateCard[[#This Row],[Region]]</f>
        <v>Basic Event Hubs Ingress EventsA12</v>
      </c>
      <c r="B9550" s="775">
        <v>12</v>
      </c>
      <c r="C9550" s="775" t="s">
        <v>4235</v>
      </c>
      <c r="D9550" s="775" t="s">
        <v>174</v>
      </c>
      <c r="E9550" s="775">
        <v>999999</v>
      </c>
      <c r="F9550" s="775" t="s">
        <v>1075</v>
      </c>
      <c r="G9550" s="775" t="s">
        <v>4235</v>
      </c>
      <c r="H9550" s="775" t="s">
        <v>4235</v>
      </c>
      <c r="I9550" s="775" t="s">
        <v>4235</v>
      </c>
    </row>
    <row r="9551" spans="1:9">
      <c r="A9551" s="775" t="str">
        <f>Table_wabobpsvr_AzureCalc_AzureCalcRateCard[[#This Row],[ServiceName]]&amp;Table_wabobpsvr_AzureCalc_AzureCalcRateCard[[#This Row],[Price_Level]]&amp;Table_wabobpsvr_AzureCalc_AzureCalcRateCard[[#This Row],[Region]]</f>
        <v>Basic Event Hubs Ingress EventsB12</v>
      </c>
      <c r="B9551" s="775">
        <v>12</v>
      </c>
      <c r="C9551" s="775" t="s">
        <v>4235</v>
      </c>
      <c r="D9551" s="775" t="s">
        <v>175</v>
      </c>
      <c r="E9551" s="775">
        <v>999999</v>
      </c>
      <c r="F9551" s="775" t="s">
        <v>1075</v>
      </c>
      <c r="G9551" s="775" t="s">
        <v>4235</v>
      </c>
      <c r="H9551" s="775" t="s">
        <v>4235</v>
      </c>
      <c r="I9551" s="775" t="s">
        <v>4235</v>
      </c>
    </row>
    <row r="9552" spans="1:9">
      <c r="A9552" s="775" t="str">
        <f>Table_wabobpsvr_AzureCalc_AzureCalcRateCard[[#This Row],[ServiceName]]&amp;Table_wabobpsvr_AzureCalc_AzureCalcRateCard[[#This Row],[Price_Level]]&amp;Table_wabobpsvr_AzureCalc_AzureCalcRateCard[[#This Row],[Region]]</f>
        <v>Basic Event Hubs Ingress EventsC12</v>
      </c>
      <c r="B9552" s="775">
        <v>12</v>
      </c>
      <c r="C9552" s="775" t="s">
        <v>4235</v>
      </c>
      <c r="D9552" s="775" t="s">
        <v>177</v>
      </c>
      <c r="E9552" s="775">
        <v>999999</v>
      </c>
      <c r="F9552" s="775" t="s">
        <v>1075</v>
      </c>
      <c r="G9552" s="775" t="s">
        <v>4235</v>
      </c>
      <c r="H9552" s="775" t="s">
        <v>4235</v>
      </c>
      <c r="I9552" s="775" t="s">
        <v>4235</v>
      </c>
    </row>
    <row r="9553" spans="1:9">
      <c r="A9553" s="775" t="str">
        <f>Table_wabobpsvr_AzureCalc_AzureCalcRateCard[[#This Row],[ServiceName]]&amp;Table_wabobpsvr_AzureCalc_AzureCalcRateCard[[#This Row],[Price_Level]]&amp;Table_wabobpsvr_AzureCalc_AzureCalcRateCard[[#This Row],[Region]]</f>
        <v>Basic Event Hubs Ingress EventsD12</v>
      </c>
      <c r="B9553" s="775">
        <v>12</v>
      </c>
      <c r="C9553" s="775" t="s">
        <v>4235</v>
      </c>
      <c r="D9553" s="775" t="s">
        <v>176</v>
      </c>
      <c r="E9553" s="775">
        <v>999999</v>
      </c>
      <c r="F9553" s="775" t="s">
        <v>1075</v>
      </c>
      <c r="G9553" s="775" t="s">
        <v>4235</v>
      </c>
      <c r="H9553" s="775" t="s">
        <v>4235</v>
      </c>
      <c r="I9553" s="775" t="s">
        <v>4235</v>
      </c>
    </row>
    <row r="9554" spans="1:9">
      <c r="A9554" s="775" t="str">
        <f>Table_wabobpsvr_AzureCalc_AzureCalcRateCard[[#This Row],[ServiceName]]&amp;Table_wabobpsvr_AzureCalc_AzureCalcRateCard[[#This Row],[Price_Level]]&amp;Table_wabobpsvr_AzureCalc_AzureCalcRateCard[[#This Row],[Region]]</f>
        <v>Basic Event Hubs Ingress EventsMOSP13</v>
      </c>
      <c r="B9554" s="775">
        <v>13</v>
      </c>
      <c r="C9554" s="775" t="s">
        <v>4235</v>
      </c>
      <c r="D9554" s="775" t="s">
        <v>606</v>
      </c>
      <c r="E9554" s="775">
        <v>999999</v>
      </c>
      <c r="F9554" s="775" t="s">
        <v>1075</v>
      </c>
      <c r="G9554" s="775" t="s">
        <v>4235</v>
      </c>
      <c r="H9554" s="775" t="s">
        <v>4235</v>
      </c>
      <c r="I9554" s="775" t="s">
        <v>4235</v>
      </c>
    </row>
    <row r="9555" spans="1:9">
      <c r="A9555" s="775" t="str">
        <f>Table_wabobpsvr_AzureCalc_AzureCalcRateCard[[#This Row],[ServiceName]]&amp;Table_wabobpsvr_AzureCalc_AzureCalcRateCard[[#This Row],[Price_Level]]&amp;Table_wabobpsvr_AzureCalc_AzureCalcRateCard[[#This Row],[Region]]</f>
        <v>Basic Event Hubs Ingress EventsA13</v>
      </c>
      <c r="B9555" s="775">
        <v>13</v>
      </c>
      <c r="C9555" s="775" t="s">
        <v>4235</v>
      </c>
      <c r="D9555" s="775" t="s">
        <v>174</v>
      </c>
      <c r="E9555" s="775">
        <v>999999</v>
      </c>
      <c r="F9555" s="775" t="s">
        <v>1075</v>
      </c>
      <c r="G9555" s="775" t="s">
        <v>4235</v>
      </c>
      <c r="H9555" s="775" t="s">
        <v>4235</v>
      </c>
      <c r="I9555" s="775" t="s">
        <v>4235</v>
      </c>
    </row>
    <row r="9556" spans="1:9">
      <c r="A9556" s="775" t="str">
        <f>Table_wabobpsvr_AzureCalc_AzureCalcRateCard[[#This Row],[ServiceName]]&amp;Table_wabobpsvr_AzureCalc_AzureCalcRateCard[[#This Row],[Price_Level]]&amp;Table_wabobpsvr_AzureCalc_AzureCalcRateCard[[#This Row],[Region]]</f>
        <v>Basic Event Hubs Ingress EventsB13</v>
      </c>
      <c r="B9556" s="775">
        <v>13</v>
      </c>
      <c r="C9556" s="775" t="s">
        <v>4235</v>
      </c>
      <c r="D9556" s="775" t="s">
        <v>175</v>
      </c>
      <c r="E9556" s="775">
        <v>999999</v>
      </c>
      <c r="F9556" s="775" t="s">
        <v>1075</v>
      </c>
      <c r="G9556" s="775" t="s">
        <v>4235</v>
      </c>
      <c r="H9556" s="775" t="s">
        <v>4235</v>
      </c>
      <c r="I9556" s="775" t="s">
        <v>4235</v>
      </c>
    </row>
    <row r="9557" spans="1:9">
      <c r="A9557" s="775" t="str">
        <f>Table_wabobpsvr_AzureCalc_AzureCalcRateCard[[#This Row],[ServiceName]]&amp;Table_wabobpsvr_AzureCalc_AzureCalcRateCard[[#This Row],[Price_Level]]&amp;Table_wabobpsvr_AzureCalc_AzureCalcRateCard[[#This Row],[Region]]</f>
        <v>Basic Event Hubs Ingress EventsC13</v>
      </c>
      <c r="B9557" s="775">
        <v>13</v>
      </c>
      <c r="C9557" s="775" t="s">
        <v>4235</v>
      </c>
      <c r="D9557" s="775" t="s">
        <v>177</v>
      </c>
      <c r="E9557" s="775">
        <v>999999</v>
      </c>
      <c r="F9557" s="775" t="s">
        <v>1075</v>
      </c>
      <c r="G9557" s="775" t="s">
        <v>4235</v>
      </c>
      <c r="H9557" s="775" t="s">
        <v>4235</v>
      </c>
      <c r="I9557" s="775" t="s">
        <v>4235</v>
      </c>
    </row>
    <row r="9558" spans="1:9">
      <c r="A9558" s="775" t="str">
        <f>Table_wabobpsvr_AzureCalc_AzureCalcRateCard[[#This Row],[ServiceName]]&amp;Table_wabobpsvr_AzureCalc_AzureCalcRateCard[[#This Row],[Price_Level]]&amp;Table_wabobpsvr_AzureCalc_AzureCalcRateCard[[#This Row],[Region]]</f>
        <v>Basic Event Hubs Ingress EventsD13</v>
      </c>
      <c r="B9558" s="775">
        <v>13</v>
      </c>
      <c r="C9558" s="775" t="s">
        <v>4235</v>
      </c>
      <c r="D9558" s="775" t="s">
        <v>176</v>
      </c>
      <c r="E9558" s="775">
        <v>999999</v>
      </c>
      <c r="F9558" s="775" t="s">
        <v>1075</v>
      </c>
      <c r="G9558" s="775" t="s">
        <v>4235</v>
      </c>
      <c r="H9558" s="775" t="s">
        <v>4235</v>
      </c>
      <c r="I9558" s="775" t="s">
        <v>4235</v>
      </c>
    </row>
    <row r="9559" spans="1:9">
      <c r="A9559" s="775" t="str">
        <f>Table_wabobpsvr_AzureCalc_AzureCalcRateCard[[#This Row],[ServiceName]]&amp;Table_wabobpsvr_AzureCalc_AzureCalcRateCard[[#This Row],[Price_Level]]&amp;Table_wabobpsvr_AzureCalc_AzureCalcRateCard[[#This Row],[Region]]</f>
        <v>Basic Event Hubs Ingress EventsMOSP14</v>
      </c>
      <c r="B9559" s="775">
        <v>14</v>
      </c>
      <c r="C9559" s="775" t="s">
        <v>4235</v>
      </c>
      <c r="D9559" s="775" t="s">
        <v>606</v>
      </c>
      <c r="E9559" s="775">
        <v>999999</v>
      </c>
      <c r="F9559" s="775" t="s">
        <v>1075</v>
      </c>
      <c r="G9559" s="775" t="s">
        <v>4235</v>
      </c>
      <c r="H9559" s="775" t="s">
        <v>4235</v>
      </c>
      <c r="I9559" s="775" t="s">
        <v>4235</v>
      </c>
    </row>
    <row r="9560" spans="1:9">
      <c r="A9560" s="775" t="str">
        <f>Table_wabobpsvr_AzureCalc_AzureCalcRateCard[[#This Row],[ServiceName]]&amp;Table_wabobpsvr_AzureCalc_AzureCalcRateCard[[#This Row],[Price_Level]]&amp;Table_wabobpsvr_AzureCalc_AzureCalcRateCard[[#This Row],[Region]]</f>
        <v>Basic Event Hubs Ingress EventsA14</v>
      </c>
      <c r="B9560" s="775">
        <v>14</v>
      </c>
      <c r="C9560" s="775" t="s">
        <v>4235</v>
      </c>
      <c r="D9560" s="775" t="s">
        <v>174</v>
      </c>
      <c r="E9560" s="775">
        <v>999999</v>
      </c>
      <c r="F9560" s="775" t="s">
        <v>1075</v>
      </c>
      <c r="G9560" s="775" t="s">
        <v>4235</v>
      </c>
      <c r="H9560" s="775" t="s">
        <v>4235</v>
      </c>
      <c r="I9560" s="775" t="s">
        <v>4235</v>
      </c>
    </row>
    <row r="9561" spans="1:9">
      <c r="A9561" s="775" t="str">
        <f>Table_wabobpsvr_AzureCalc_AzureCalcRateCard[[#This Row],[ServiceName]]&amp;Table_wabobpsvr_AzureCalc_AzureCalcRateCard[[#This Row],[Price_Level]]&amp;Table_wabobpsvr_AzureCalc_AzureCalcRateCard[[#This Row],[Region]]</f>
        <v>Basic Event Hubs Ingress EventsB14</v>
      </c>
      <c r="B9561" s="775">
        <v>14</v>
      </c>
      <c r="C9561" s="775" t="s">
        <v>4235</v>
      </c>
      <c r="D9561" s="775" t="s">
        <v>175</v>
      </c>
      <c r="E9561" s="775">
        <v>999999</v>
      </c>
      <c r="F9561" s="775" t="s">
        <v>1075</v>
      </c>
      <c r="G9561" s="775" t="s">
        <v>4235</v>
      </c>
      <c r="H9561" s="775" t="s">
        <v>4235</v>
      </c>
      <c r="I9561" s="775" t="s">
        <v>4235</v>
      </c>
    </row>
    <row r="9562" spans="1:9">
      <c r="A9562" s="775" t="str">
        <f>Table_wabobpsvr_AzureCalc_AzureCalcRateCard[[#This Row],[ServiceName]]&amp;Table_wabobpsvr_AzureCalc_AzureCalcRateCard[[#This Row],[Price_Level]]&amp;Table_wabobpsvr_AzureCalc_AzureCalcRateCard[[#This Row],[Region]]</f>
        <v>Basic Event Hubs Ingress EventsC14</v>
      </c>
      <c r="B9562" s="775">
        <v>14</v>
      </c>
      <c r="C9562" s="775" t="s">
        <v>4235</v>
      </c>
      <c r="D9562" s="775" t="s">
        <v>177</v>
      </c>
      <c r="E9562" s="775">
        <v>999999</v>
      </c>
      <c r="F9562" s="775" t="s">
        <v>1075</v>
      </c>
      <c r="G9562" s="775" t="s">
        <v>4235</v>
      </c>
      <c r="H9562" s="775" t="s">
        <v>4235</v>
      </c>
      <c r="I9562" s="775" t="s">
        <v>4235</v>
      </c>
    </row>
    <row r="9563" spans="1:9">
      <c r="A9563" s="775" t="str">
        <f>Table_wabobpsvr_AzureCalc_AzureCalcRateCard[[#This Row],[ServiceName]]&amp;Table_wabobpsvr_AzureCalc_AzureCalcRateCard[[#This Row],[Price_Level]]&amp;Table_wabobpsvr_AzureCalc_AzureCalcRateCard[[#This Row],[Region]]</f>
        <v>Basic Event Hubs Ingress EventsD14</v>
      </c>
      <c r="B9563" s="775">
        <v>14</v>
      </c>
      <c r="C9563" s="775" t="s">
        <v>4235</v>
      </c>
      <c r="D9563" s="775" t="s">
        <v>176</v>
      </c>
      <c r="E9563" s="775">
        <v>999999</v>
      </c>
      <c r="F9563" s="775" t="s">
        <v>1075</v>
      </c>
      <c r="G9563" s="775" t="s">
        <v>4235</v>
      </c>
      <c r="H9563" s="775" t="s">
        <v>4235</v>
      </c>
      <c r="I9563" s="775" t="s">
        <v>4235</v>
      </c>
    </row>
    <row r="9564" spans="1:9">
      <c r="A9564" s="775" t="str">
        <f>Table_wabobpsvr_AzureCalc_AzureCalcRateCard[[#This Row],[ServiceName]]&amp;Table_wabobpsvr_AzureCalc_AzureCalcRateCard[[#This Row],[Price_Level]]&amp;Table_wabobpsvr_AzureCalc_AzureCalcRateCard[[#This Row],[Region]]</f>
        <v>Basic Event Hubs Throughput UnitsMOSP6</v>
      </c>
      <c r="B9564" s="775">
        <v>6</v>
      </c>
      <c r="C9564" s="775" t="s">
        <v>4235</v>
      </c>
      <c r="D9564" s="775" t="s">
        <v>606</v>
      </c>
      <c r="E9564" s="775">
        <v>999999</v>
      </c>
      <c r="F9564" s="775" t="s">
        <v>1158</v>
      </c>
      <c r="G9564" s="775" t="s">
        <v>4235</v>
      </c>
      <c r="H9564" s="775" t="s">
        <v>4235</v>
      </c>
      <c r="I9564" s="775" t="s">
        <v>4235</v>
      </c>
    </row>
    <row r="9565" spans="1:9">
      <c r="A9565" s="775" t="str">
        <f>Table_wabobpsvr_AzureCalc_AzureCalcRateCard[[#This Row],[ServiceName]]&amp;Table_wabobpsvr_AzureCalc_AzureCalcRateCard[[#This Row],[Price_Level]]&amp;Table_wabobpsvr_AzureCalc_AzureCalcRateCard[[#This Row],[Region]]</f>
        <v>Basic Event Hubs Throughput UnitsA6</v>
      </c>
      <c r="B9565" s="775">
        <v>6</v>
      </c>
      <c r="C9565" s="775" t="s">
        <v>4235</v>
      </c>
      <c r="D9565" s="775" t="s">
        <v>174</v>
      </c>
      <c r="E9565" s="775">
        <v>999999</v>
      </c>
      <c r="F9565" s="775" t="s">
        <v>1158</v>
      </c>
      <c r="G9565" s="775" t="s">
        <v>4235</v>
      </c>
      <c r="H9565" s="775" t="s">
        <v>4235</v>
      </c>
      <c r="I9565" s="775" t="s">
        <v>4235</v>
      </c>
    </row>
    <row r="9566" spans="1:9">
      <c r="A9566" s="775" t="str">
        <f>Table_wabobpsvr_AzureCalc_AzureCalcRateCard[[#This Row],[ServiceName]]&amp;Table_wabobpsvr_AzureCalc_AzureCalcRateCard[[#This Row],[Price_Level]]&amp;Table_wabobpsvr_AzureCalc_AzureCalcRateCard[[#This Row],[Region]]</f>
        <v>Basic Event Hubs Throughput UnitsB6</v>
      </c>
      <c r="B9566" s="775">
        <v>6</v>
      </c>
      <c r="C9566" s="775" t="s">
        <v>4235</v>
      </c>
      <c r="D9566" s="775" t="s">
        <v>175</v>
      </c>
      <c r="E9566" s="775">
        <v>999999</v>
      </c>
      <c r="F9566" s="775" t="s">
        <v>1158</v>
      </c>
      <c r="G9566" s="775" t="s">
        <v>4235</v>
      </c>
      <c r="H9566" s="775" t="s">
        <v>4235</v>
      </c>
      <c r="I9566" s="775" t="s">
        <v>4235</v>
      </c>
    </row>
    <row r="9567" spans="1:9">
      <c r="A9567" s="775" t="str">
        <f>Table_wabobpsvr_AzureCalc_AzureCalcRateCard[[#This Row],[ServiceName]]&amp;Table_wabobpsvr_AzureCalc_AzureCalcRateCard[[#This Row],[Price_Level]]&amp;Table_wabobpsvr_AzureCalc_AzureCalcRateCard[[#This Row],[Region]]</f>
        <v>Basic Event Hubs Throughput UnitsC6</v>
      </c>
      <c r="B9567" s="775">
        <v>6</v>
      </c>
      <c r="C9567" s="775" t="s">
        <v>4235</v>
      </c>
      <c r="D9567" s="775" t="s">
        <v>177</v>
      </c>
      <c r="E9567" s="775">
        <v>999999</v>
      </c>
      <c r="F9567" s="775" t="s">
        <v>1158</v>
      </c>
      <c r="G9567" s="775" t="s">
        <v>4235</v>
      </c>
      <c r="H9567" s="775" t="s">
        <v>4235</v>
      </c>
      <c r="I9567" s="775" t="s">
        <v>4235</v>
      </c>
    </row>
    <row r="9568" spans="1:9">
      <c r="A9568" s="775" t="str">
        <f>Table_wabobpsvr_AzureCalc_AzureCalcRateCard[[#This Row],[ServiceName]]&amp;Table_wabobpsvr_AzureCalc_AzureCalcRateCard[[#This Row],[Price_Level]]&amp;Table_wabobpsvr_AzureCalc_AzureCalcRateCard[[#This Row],[Region]]</f>
        <v>Basic Event Hubs Throughput UnitsD6</v>
      </c>
      <c r="B9568" s="775">
        <v>6</v>
      </c>
      <c r="C9568" s="775" t="s">
        <v>4235</v>
      </c>
      <c r="D9568" s="775" t="s">
        <v>176</v>
      </c>
      <c r="E9568" s="775">
        <v>999999</v>
      </c>
      <c r="F9568" s="775" t="s">
        <v>1158</v>
      </c>
      <c r="G9568" s="775" t="s">
        <v>4235</v>
      </c>
      <c r="H9568" s="775" t="s">
        <v>4235</v>
      </c>
      <c r="I9568" s="775" t="s">
        <v>4235</v>
      </c>
    </row>
    <row r="9569" spans="1:9">
      <c r="A9569" s="775" t="str">
        <f>Table_wabobpsvr_AzureCalc_AzureCalcRateCard[[#This Row],[ServiceName]]&amp;Table_wabobpsvr_AzureCalc_AzureCalcRateCard[[#This Row],[Price_Level]]&amp;Table_wabobpsvr_AzureCalc_AzureCalcRateCard[[#This Row],[Region]]</f>
        <v>Basic Event Hubs Throughput UnitsD5</v>
      </c>
      <c r="B9569" s="775">
        <v>5</v>
      </c>
      <c r="C9569" s="775" t="s">
        <v>4235</v>
      </c>
      <c r="D9569" s="775" t="s">
        <v>176</v>
      </c>
      <c r="E9569" s="775">
        <v>999999</v>
      </c>
      <c r="F9569" s="775" t="s">
        <v>1158</v>
      </c>
      <c r="G9569" s="775" t="s">
        <v>4235</v>
      </c>
      <c r="H9569" s="775" t="s">
        <v>4235</v>
      </c>
      <c r="I9569" s="775" t="s">
        <v>4235</v>
      </c>
    </row>
    <row r="9570" spans="1:9">
      <c r="A9570" s="775" t="str">
        <f>Table_wabobpsvr_AzureCalc_AzureCalcRateCard[[#This Row],[ServiceName]]&amp;Table_wabobpsvr_AzureCalc_AzureCalcRateCard[[#This Row],[Price_Level]]&amp;Table_wabobpsvr_AzureCalc_AzureCalcRateCard[[#This Row],[Region]]</f>
        <v>Basic Event Hubs Throughput UnitsMOSP1</v>
      </c>
      <c r="B9570" s="775">
        <v>1</v>
      </c>
      <c r="C9570" s="775" t="s">
        <v>4235</v>
      </c>
      <c r="D9570" s="775" t="s">
        <v>606</v>
      </c>
      <c r="E9570" s="775">
        <v>999999</v>
      </c>
      <c r="F9570" s="775" t="s">
        <v>1158</v>
      </c>
      <c r="G9570" s="775" t="s">
        <v>4235</v>
      </c>
      <c r="H9570" s="775" t="s">
        <v>4235</v>
      </c>
      <c r="I9570" s="775" t="s">
        <v>4235</v>
      </c>
    </row>
    <row r="9571" spans="1:9">
      <c r="A9571" s="775" t="str">
        <f>Table_wabobpsvr_AzureCalc_AzureCalcRateCard[[#This Row],[ServiceName]]&amp;Table_wabobpsvr_AzureCalc_AzureCalcRateCard[[#This Row],[Price_Level]]&amp;Table_wabobpsvr_AzureCalc_AzureCalcRateCard[[#This Row],[Region]]</f>
        <v>Basic Event Hubs Throughput UnitsA1</v>
      </c>
      <c r="B9571" s="775">
        <v>1</v>
      </c>
      <c r="C9571" s="775" t="s">
        <v>4235</v>
      </c>
      <c r="D9571" s="775" t="s">
        <v>174</v>
      </c>
      <c r="E9571" s="775">
        <v>999999</v>
      </c>
      <c r="F9571" s="775" t="s">
        <v>1158</v>
      </c>
      <c r="G9571" s="775" t="s">
        <v>4235</v>
      </c>
      <c r="H9571" s="775" t="s">
        <v>4235</v>
      </c>
      <c r="I9571" s="775" t="s">
        <v>4235</v>
      </c>
    </row>
    <row r="9572" spans="1:9">
      <c r="A9572" s="775" t="str">
        <f>Table_wabobpsvr_AzureCalc_AzureCalcRateCard[[#This Row],[ServiceName]]&amp;Table_wabobpsvr_AzureCalc_AzureCalcRateCard[[#This Row],[Price_Level]]&amp;Table_wabobpsvr_AzureCalc_AzureCalcRateCard[[#This Row],[Region]]</f>
        <v>Basic Event Hubs Throughput UnitsB1</v>
      </c>
      <c r="B9572" s="775">
        <v>1</v>
      </c>
      <c r="C9572" s="775" t="s">
        <v>4235</v>
      </c>
      <c r="D9572" s="775" t="s">
        <v>175</v>
      </c>
      <c r="E9572" s="775">
        <v>999999</v>
      </c>
      <c r="F9572" s="775" t="s">
        <v>1158</v>
      </c>
      <c r="G9572" s="775" t="s">
        <v>4235</v>
      </c>
      <c r="H9572" s="775" t="s">
        <v>4235</v>
      </c>
      <c r="I9572" s="775" t="s">
        <v>4235</v>
      </c>
    </row>
    <row r="9573" spans="1:9">
      <c r="A9573" s="775" t="str">
        <f>Table_wabobpsvr_AzureCalc_AzureCalcRateCard[[#This Row],[ServiceName]]&amp;Table_wabobpsvr_AzureCalc_AzureCalcRateCard[[#This Row],[Price_Level]]&amp;Table_wabobpsvr_AzureCalc_AzureCalcRateCard[[#This Row],[Region]]</f>
        <v>Basic Event Hubs Throughput UnitsC1</v>
      </c>
      <c r="B9573" s="775">
        <v>1</v>
      </c>
      <c r="C9573" s="775" t="s">
        <v>4235</v>
      </c>
      <c r="D9573" s="775" t="s">
        <v>177</v>
      </c>
      <c r="E9573" s="775">
        <v>999999</v>
      </c>
      <c r="F9573" s="775" t="s">
        <v>1158</v>
      </c>
      <c r="G9573" s="775" t="s">
        <v>4235</v>
      </c>
      <c r="H9573" s="775" t="s">
        <v>4235</v>
      </c>
      <c r="I9573" s="775" t="s">
        <v>4235</v>
      </c>
    </row>
    <row r="9574" spans="1:9">
      <c r="A9574" s="775" t="str">
        <f>Table_wabobpsvr_AzureCalc_AzureCalcRateCard[[#This Row],[ServiceName]]&amp;Table_wabobpsvr_AzureCalc_AzureCalcRateCard[[#This Row],[Price_Level]]&amp;Table_wabobpsvr_AzureCalc_AzureCalcRateCard[[#This Row],[Region]]</f>
        <v>Basic Event Hubs Throughput UnitsD1</v>
      </c>
      <c r="B9574" s="775">
        <v>1</v>
      </c>
      <c r="C9574" s="775" t="s">
        <v>4235</v>
      </c>
      <c r="D9574" s="775" t="s">
        <v>176</v>
      </c>
      <c r="E9574" s="775">
        <v>999999</v>
      </c>
      <c r="F9574" s="775" t="s">
        <v>1158</v>
      </c>
      <c r="G9574" s="775" t="s">
        <v>4235</v>
      </c>
      <c r="H9574" s="775" t="s">
        <v>4235</v>
      </c>
      <c r="I9574" s="775" t="s">
        <v>4235</v>
      </c>
    </row>
    <row r="9575" spans="1:9">
      <c r="A9575" s="775" t="str">
        <f>Table_wabobpsvr_AzureCalc_AzureCalcRateCard[[#This Row],[ServiceName]]&amp;Table_wabobpsvr_AzureCalc_AzureCalcRateCard[[#This Row],[Price_Level]]&amp;Table_wabobpsvr_AzureCalc_AzureCalcRateCard[[#This Row],[Region]]</f>
        <v>Basic Event Hubs Throughput UnitsMOSP7</v>
      </c>
      <c r="B9575" s="775">
        <v>7</v>
      </c>
      <c r="C9575" s="775" t="s">
        <v>4235</v>
      </c>
      <c r="D9575" s="775" t="s">
        <v>606</v>
      </c>
      <c r="E9575" s="775">
        <v>999999</v>
      </c>
      <c r="F9575" s="775" t="s">
        <v>1158</v>
      </c>
      <c r="G9575" s="775" t="s">
        <v>4235</v>
      </c>
      <c r="H9575" s="775" t="s">
        <v>4235</v>
      </c>
      <c r="I9575" s="775" t="s">
        <v>4235</v>
      </c>
    </row>
    <row r="9576" spans="1:9">
      <c r="A9576" s="775" t="str">
        <f>Table_wabobpsvr_AzureCalc_AzureCalcRateCard[[#This Row],[ServiceName]]&amp;Table_wabobpsvr_AzureCalc_AzureCalcRateCard[[#This Row],[Price_Level]]&amp;Table_wabobpsvr_AzureCalc_AzureCalcRateCard[[#This Row],[Region]]</f>
        <v>Basic Event Hubs Throughput UnitsA7</v>
      </c>
      <c r="B9576" s="775">
        <v>7</v>
      </c>
      <c r="C9576" s="775" t="s">
        <v>4235</v>
      </c>
      <c r="D9576" s="775" t="s">
        <v>174</v>
      </c>
      <c r="E9576" s="775">
        <v>999999</v>
      </c>
      <c r="F9576" s="775" t="s">
        <v>1158</v>
      </c>
      <c r="G9576" s="775" t="s">
        <v>4235</v>
      </c>
      <c r="H9576" s="775" t="s">
        <v>4235</v>
      </c>
      <c r="I9576" s="775" t="s">
        <v>4235</v>
      </c>
    </row>
    <row r="9577" spans="1:9">
      <c r="A9577" s="775" t="str">
        <f>Table_wabobpsvr_AzureCalc_AzureCalcRateCard[[#This Row],[ServiceName]]&amp;Table_wabobpsvr_AzureCalc_AzureCalcRateCard[[#This Row],[Price_Level]]&amp;Table_wabobpsvr_AzureCalc_AzureCalcRateCard[[#This Row],[Region]]</f>
        <v>Basic Event Hubs Throughput UnitsB7</v>
      </c>
      <c r="B9577" s="775">
        <v>7</v>
      </c>
      <c r="C9577" s="775" t="s">
        <v>4235</v>
      </c>
      <c r="D9577" s="775" t="s">
        <v>175</v>
      </c>
      <c r="E9577" s="775">
        <v>999999</v>
      </c>
      <c r="F9577" s="775" t="s">
        <v>1158</v>
      </c>
      <c r="G9577" s="775" t="s">
        <v>4235</v>
      </c>
      <c r="H9577" s="775" t="s">
        <v>4235</v>
      </c>
      <c r="I9577" s="775" t="s">
        <v>4235</v>
      </c>
    </row>
    <row r="9578" spans="1:9">
      <c r="A9578" s="775" t="str">
        <f>Table_wabobpsvr_AzureCalc_AzureCalcRateCard[[#This Row],[ServiceName]]&amp;Table_wabobpsvr_AzureCalc_AzureCalcRateCard[[#This Row],[Price_Level]]&amp;Table_wabobpsvr_AzureCalc_AzureCalcRateCard[[#This Row],[Region]]</f>
        <v>Basic Event Hubs Throughput UnitsC7</v>
      </c>
      <c r="B9578" s="775">
        <v>7</v>
      </c>
      <c r="C9578" s="775" t="s">
        <v>4235</v>
      </c>
      <c r="D9578" s="775" t="s">
        <v>177</v>
      </c>
      <c r="E9578" s="775">
        <v>999999</v>
      </c>
      <c r="F9578" s="775" t="s">
        <v>1158</v>
      </c>
      <c r="G9578" s="775" t="s">
        <v>4235</v>
      </c>
      <c r="H9578" s="775" t="s">
        <v>4235</v>
      </c>
      <c r="I9578" s="775" t="s">
        <v>4235</v>
      </c>
    </row>
    <row r="9579" spans="1:9">
      <c r="A9579" s="775" t="str">
        <f>Table_wabobpsvr_AzureCalc_AzureCalcRateCard[[#This Row],[ServiceName]]&amp;Table_wabobpsvr_AzureCalc_AzureCalcRateCard[[#This Row],[Price_Level]]&amp;Table_wabobpsvr_AzureCalc_AzureCalcRateCard[[#This Row],[Region]]</f>
        <v>Basic Event Hubs Throughput UnitsD7</v>
      </c>
      <c r="B9579" s="775">
        <v>7</v>
      </c>
      <c r="C9579" s="775" t="s">
        <v>4235</v>
      </c>
      <c r="D9579" s="775" t="s">
        <v>176</v>
      </c>
      <c r="E9579" s="775">
        <v>999999</v>
      </c>
      <c r="F9579" s="775" t="s">
        <v>1158</v>
      </c>
      <c r="G9579" s="775" t="s">
        <v>4235</v>
      </c>
      <c r="H9579" s="775" t="s">
        <v>4235</v>
      </c>
      <c r="I9579" s="775" t="s">
        <v>4235</v>
      </c>
    </row>
    <row r="9580" spans="1:9">
      <c r="A9580" s="775" t="str">
        <f>Table_wabobpsvr_AzureCalc_AzureCalcRateCard[[#This Row],[ServiceName]]&amp;Table_wabobpsvr_AzureCalc_AzureCalcRateCard[[#This Row],[Price_Level]]&amp;Table_wabobpsvr_AzureCalc_AzureCalcRateCard[[#This Row],[Region]]</f>
        <v>Basic Event Hubs Throughput UnitsMOSP10</v>
      </c>
      <c r="B9580" s="775">
        <v>10</v>
      </c>
      <c r="C9580" s="775" t="s">
        <v>4235</v>
      </c>
      <c r="D9580" s="775" t="s">
        <v>606</v>
      </c>
      <c r="E9580" s="775">
        <v>999999</v>
      </c>
      <c r="F9580" s="775" t="s">
        <v>1158</v>
      </c>
      <c r="G9580" s="775" t="s">
        <v>4235</v>
      </c>
      <c r="H9580" s="775" t="s">
        <v>4235</v>
      </c>
      <c r="I9580" s="775" t="s">
        <v>4235</v>
      </c>
    </row>
    <row r="9581" spans="1:9">
      <c r="A9581" s="775" t="str">
        <f>Table_wabobpsvr_AzureCalc_AzureCalcRateCard[[#This Row],[ServiceName]]&amp;Table_wabobpsvr_AzureCalc_AzureCalcRateCard[[#This Row],[Price_Level]]&amp;Table_wabobpsvr_AzureCalc_AzureCalcRateCard[[#This Row],[Region]]</f>
        <v>Basic Event Hubs Throughput UnitsA10</v>
      </c>
      <c r="B9581" s="775">
        <v>10</v>
      </c>
      <c r="C9581" s="775" t="s">
        <v>4235</v>
      </c>
      <c r="D9581" s="775" t="s">
        <v>174</v>
      </c>
      <c r="E9581" s="775">
        <v>999999</v>
      </c>
      <c r="F9581" s="775" t="s">
        <v>1158</v>
      </c>
      <c r="G9581" s="775" t="s">
        <v>4235</v>
      </c>
      <c r="H9581" s="775" t="s">
        <v>4235</v>
      </c>
      <c r="I9581" s="775" t="s">
        <v>4235</v>
      </c>
    </row>
    <row r="9582" spans="1:9">
      <c r="A9582" s="775" t="str">
        <f>Table_wabobpsvr_AzureCalc_AzureCalcRateCard[[#This Row],[ServiceName]]&amp;Table_wabobpsvr_AzureCalc_AzureCalcRateCard[[#This Row],[Price_Level]]&amp;Table_wabobpsvr_AzureCalc_AzureCalcRateCard[[#This Row],[Region]]</f>
        <v>Basic Event Hubs Throughput UnitsB10</v>
      </c>
      <c r="B9582" s="775">
        <v>10</v>
      </c>
      <c r="C9582" s="775" t="s">
        <v>4235</v>
      </c>
      <c r="D9582" s="775" t="s">
        <v>175</v>
      </c>
      <c r="E9582" s="775">
        <v>999999</v>
      </c>
      <c r="F9582" s="775" t="s">
        <v>1158</v>
      </c>
      <c r="G9582" s="775" t="s">
        <v>4235</v>
      </c>
      <c r="H9582" s="775" t="s">
        <v>4235</v>
      </c>
      <c r="I9582" s="775" t="s">
        <v>4235</v>
      </c>
    </row>
    <row r="9583" spans="1:9">
      <c r="A9583" s="775" t="str">
        <f>Table_wabobpsvr_AzureCalc_AzureCalcRateCard[[#This Row],[ServiceName]]&amp;Table_wabobpsvr_AzureCalc_AzureCalcRateCard[[#This Row],[Price_Level]]&amp;Table_wabobpsvr_AzureCalc_AzureCalcRateCard[[#This Row],[Region]]</f>
        <v>Basic Event Hubs Throughput UnitsC10</v>
      </c>
      <c r="B9583" s="775">
        <v>10</v>
      </c>
      <c r="C9583" s="775" t="s">
        <v>4235</v>
      </c>
      <c r="D9583" s="775" t="s">
        <v>177</v>
      </c>
      <c r="E9583" s="775">
        <v>999999</v>
      </c>
      <c r="F9583" s="775" t="s">
        <v>1158</v>
      </c>
      <c r="G9583" s="775" t="s">
        <v>4235</v>
      </c>
      <c r="H9583" s="775" t="s">
        <v>4235</v>
      </c>
      <c r="I9583" s="775" t="s">
        <v>4235</v>
      </c>
    </row>
    <row r="9584" spans="1:9">
      <c r="A9584" s="775" t="str">
        <f>Table_wabobpsvr_AzureCalc_AzureCalcRateCard[[#This Row],[ServiceName]]&amp;Table_wabobpsvr_AzureCalc_AzureCalcRateCard[[#This Row],[Price_Level]]&amp;Table_wabobpsvr_AzureCalc_AzureCalcRateCard[[#This Row],[Region]]</f>
        <v>Basic Event Hubs Throughput UnitsD10</v>
      </c>
      <c r="B9584" s="775">
        <v>10</v>
      </c>
      <c r="C9584" s="775" t="s">
        <v>4235</v>
      </c>
      <c r="D9584" s="775" t="s">
        <v>176</v>
      </c>
      <c r="E9584" s="775">
        <v>999999</v>
      </c>
      <c r="F9584" s="775" t="s">
        <v>1158</v>
      </c>
      <c r="G9584" s="775" t="s">
        <v>4235</v>
      </c>
      <c r="H9584" s="775" t="s">
        <v>4235</v>
      </c>
      <c r="I9584" s="775" t="s">
        <v>4235</v>
      </c>
    </row>
    <row r="9585" spans="1:9">
      <c r="A9585" s="775" t="str">
        <f>Table_wabobpsvr_AzureCalc_AzureCalcRateCard[[#This Row],[ServiceName]]&amp;Table_wabobpsvr_AzureCalc_AzureCalcRateCard[[#This Row],[Price_Level]]&amp;Table_wabobpsvr_AzureCalc_AzureCalcRateCard[[#This Row],[Region]]</f>
        <v>Basic Event Hubs Throughput UnitsMOSP11</v>
      </c>
      <c r="B9585" s="775">
        <v>11</v>
      </c>
      <c r="C9585" s="775" t="s">
        <v>4235</v>
      </c>
      <c r="D9585" s="775" t="s">
        <v>606</v>
      </c>
      <c r="E9585" s="775">
        <v>999999</v>
      </c>
      <c r="F9585" s="775" t="s">
        <v>1158</v>
      </c>
      <c r="G9585" s="775" t="s">
        <v>4235</v>
      </c>
      <c r="H9585" s="775" t="s">
        <v>4235</v>
      </c>
      <c r="I9585" s="775" t="s">
        <v>4235</v>
      </c>
    </row>
    <row r="9586" spans="1:9">
      <c r="A9586" s="775" t="str">
        <f>Table_wabobpsvr_AzureCalc_AzureCalcRateCard[[#This Row],[ServiceName]]&amp;Table_wabobpsvr_AzureCalc_AzureCalcRateCard[[#This Row],[Price_Level]]&amp;Table_wabobpsvr_AzureCalc_AzureCalcRateCard[[#This Row],[Region]]</f>
        <v>Basic Event Hubs Throughput UnitsA11</v>
      </c>
      <c r="B9586" s="775">
        <v>11</v>
      </c>
      <c r="C9586" s="775" t="s">
        <v>4235</v>
      </c>
      <c r="D9586" s="775" t="s">
        <v>174</v>
      </c>
      <c r="E9586" s="775">
        <v>999999</v>
      </c>
      <c r="F9586" s="775" t="s">
        <v>1158</v>
      </c>
      <c r="G9586" s="775" t="s">
        <v>4235</v>
      </c>
      <c r="H9586" s="775" t="s">
        <v>4235</v>
      </c>
      <c r="I9586" s="775" t="s">
        <v>4235</v>
      </c>
    </row>
    <row r="9587" spans="1:9">
      <c r="A9587" s="775" t="str">
        <f>Table_wabobpsvr_AzureCalc_AzureCalcRateCard[[#This Row],[ServiceName]]&amp;Table_wabobpsvr_AzureCalc_AzureCalcRateCard[[#This Row],[Price_Level]]&amp;Table_wabobpsvr_AzureCalc_AzureCalcRateCard[[#This Row],[Region]]</f>
        <v>Basic Event Hubs Throughput UnitsB11</v>
      </c>
      <c r="B9587" s="775">
        <v>11</v>
      </c>
      <c r="C9587" s="775" t="s">
        <v>4235</v>
      </c>
      <c r="D9587" s="775" t="s">
        <v>175</v>
      </c>
      <c r="E9587" s="775">
        <v>999999</v>
      </c>
      <c r="F9587" s="775" t="s">
        <v>1158</v>
      </c>
      <c r="G9587" s="775" t="s">
        <v>4235</v>
      </c>
      <c r="H9587" s="775" t="s">
        <v>4235</v>
      </c>
      <c r="I9587" s="775" t="s">
        <v>4235</v>
      </c>
    </row>
    <row r="9588" spans="1:9">
      <c r="A9588" s="775" t="str">
        <f>Table_wabobpsvr_AzureCalc_AzureCalcRateCard[[#This Row],[ServiceName]]&amp;Table_wabobpsvr_AzureCalc_AzureCalcRateCard[[#This Row],[Price_Level]]&amp;Table_wabobpsvr_AzureCalc_AzureCalcRateCard[[#This Row],[Region]]</f>
        <v>Basic Event Hubs Throughput UnitsC11</v>
      </c>
      <c r="B9588" s="775">
        <v>11</v>
      </c>
      <c r="C9588" s="775" t="s">
        <v>4235</v>
      </c>
      <c r="D9588" s="775" t="s">
        <v>177</v>
      </c>
      <c r="E9588" s="775">
        <v>999999</v>
      </c>
      <c r="F9588" s="775" t="s">
        <v>1158</v>
      </c>
      <c r="G9588" s="775" t="s">
        <v>4235</v>
      </c>
      <c r="H9588" s="775" t="s">
        <v>4235</v>
      </c>
      <c r="I9588" s="775" t="s">
        <v>4235</v>
      </c>
    </row>
    <row r="9589" spans="1:9">
      <c r="A9589" s="775" t="str">
        <f>Table_wabobpsvr_AzureCalc_AzureCalcRateCard[[#This Row],[ServiceName]]&amp;Table_wabobpsvr_AzureCalc_AzureCalcRateCard[[#This Row],[Price_Level]]&amp;Table_wabobpsvr_AzureCalc_AzureCalcRateCard[[#This Row],[Region]]</f>
        <v>Basic Event Hubs Throughput UnitsD11</v>
      </c>
      <c r="B9589" s="775">
        <v>11</v>
      </c>
      <c r="C9589" s="775" t="s">
        <v>4235</v>
      </c>
      <c r="D9589" s="775" t="s">
        <v>176</v>
      </c>
      <c r="E9589" s="775">
        <v>999999</v>
      </c>
      <c r="F9589" s="775" t="s">
        <v>1158</v>
      </c>
      <c r="G9589" s="775" t="s">
        <v>4235</v>
      </c>
      <c r="H9589" s="775" t="s">
        <v>4235</v>
      </c>
      <c r="I9589" s="775" t="s">
        <v>4235</v>
      </c>
    </row>
    <row r="9590" spans="1:9">
      <c r="A9590" s="775" t="str">
        <f>Table_wabobpsvr_AzureCalc_AzureCalcRateCard[[#This Row],[ServiceName]]&amp;Table_wabobpsvr_AzureCalc_AzureCalcRateCard[[#This Row],[Price_Level]]&amp;Table_wabobpsvr_AzureCalc_AzureCalcRateCard[[#This Row],[Region]]</f>
        <v>Basic Event Hubs Throughput UnitsMOSP12</v>
      </c>
      <c r="B9590" s="775">
        <v>12</v>
      </c>
      <c r="C9590" s="775" t="s">
        <v>4235</v>
      </c>
      <c r="D9590" s="775" t="s">
        <v>606</v>
      </c>
      <c r="E9590" s="775">
        <v>999999</v>
      </c>
      <c r="F9590" s="775" t="s">
        <v>1158</v>
      </c>
      <c r="G9590" s="775" t="s">
        <v>4235</v>
      </c>
      <c r="H9590" s="775" t="s">
        <v>4235</v>
      </c>
      <c r="I9590" s="775" t="s">
        <v>4235</v>
      </c>
    </row>
    <row r="9591" spans="1:9">
      <c r="A9591" s="775" t="str">
        <f>Table_wabobpsvr_AzureCalc_AzureCalcRateCard[[#This Row],[ServiceName]]&amp;Table_wabobpsvr_AzureCalc_AzureCalcRateCard[[#This Row],[Price_Level]]&amp;Table_wabobpsvr_AzureCalc_AzureCalcRateCard[[#This Row],[Region]]</f>
        <v>Basic Event Hubs Throughput UnitsA12</v>
      </c>
      <c r="B9591" s="775">
        <v>12</v>
      </c>
      <c r="C9591" s="775" t="s">
        <v>4235</v>
      </c>
      <c r="D9591" s="775" t="s">
        <v>174</v>
      </c>
      <c r="E9591" s="775">
        <v>999999</v>
      </c>
      <c r="F9591" s="775" t="s">
        <v>1158</v>
      </c>
      <c r="G9591" s="775" t="s">
        <v>4235</v>
      </c>
      <c r="H9591" s="775" t="s">
        <v>4235</v>
      </c>
      <c r="I9591" s="775" t="s">
        <v>4235</v>
      </c>
    </row>
    <row r="9592" spans="1:9">
      <c r="A9592" s="775" t="str">
        <f>Table_wabobpsvr_AzureCalc_AzureCalcRateCard[[#This Row],[ServiceName]]&amp;Table_wabobpsvr_AzureCalc_AzureCalcRateCard[[#This Row],[Price_Level]]&amp;Table_wabobpsvr_AzureCalc_AzureCalcRateCard[[#This Row],[Region]]</f>
        <v>Basic Event Hubs Throughput UnitsB12</v>
      </c>
      <c r="B9592" s="775">
        <v>12</v>
      </c>
      <c r="C9592" s="775" t="s">
        <v>4235</v>
      </c>
      <c r="D9592" s="775" t="s">
        <v>175</v>
      </c>
      <c r="E9592" s="775">
        <v>999999</v>
      </c>
      <c r="F9592" s="775" t="s">
        <v>1158</v>
      </c>
      <c r="G9592" s="775" t="s">
        <v>4235</v>
      </c>
      <c r="H9592" s="775" t="s">
        <v>4235</v>
      </c>
      <c r="I9592" s="775" t="s">
        <v>4235</v>
      </c>
    </row>
    <row r="9593" spans="1:9">
      <c r="A9593" s="775" t="str">
        <f>Table_wabobpsvr_AzureCalc_AzureCalcRateCard[[#This Row],[ServiceName]]&amp;Table_wabobpsvr_AzureCalc_AzureCalcRateCard[[#This Row],[Price_Level]]&amp;Table_wabobpsvr_AzureCalc_AzureCalcRateCard[[#This Row],[Region]]</f>
        <v>Basic Event Hubs Throughput UnitsC12</v>
      </c>
      <c r="B9593" s="775">
        <v>12</v>
      </c>
      <c r="C9593" s="775" t="s">
        <v>4235</v>
      </c>
      <c r="D9593" s="775" t="s">
        <v>177</v>
      </c>
      <c r="E9593" s="775">
        <v>999999</v>
      </c>
      <c r="F9593" s="775" t="s">
        <v>1158</v>
      </c>
      <c r="G9593" s="775" t="s">
        <v>4235</v>
      </c>
      <c r="H9593" s="775" t="s">
        <v>4235</v>
      </c>
      <c r="I9593" s="775" t="s">
        <v>4235</v>
      </c>
    </row>
    <row r="9594" spans="1:9">
      <c r="A9594" s="775" t="str">
        <f>Table_wabobpsvr_AzureCalc_AzureCalcRateCard[[#This Row],[ServiceName]]&amp;Table_wabobpsvr_AzureCalc_AzureCalcRateCard[[#This Row],[Price_Level]]&amp;Table_wabobpsvr_AzureCalc_AzureCalcRateCard[[#This Row],[Region]]</f>
        <v>Basic Event Hubs Throughput UnitsD12</v>
      </c>
      <c r="B9594" s="775">
        <v>12</v>
      </c>
      <c r="C9594" s="775" t="s">
        <v>4235</v>
      </c>
      <c r="D9594" s="775" t="s">
        <v>176</v>
      </c>
      <c r="E9594" s="775">
        <v>999999</v>
      </c>
      <c r="F9594" s="775" t="s">
        <v>1158</v>
      </c>
      <c r="G9594" s="775" t="s">
        <v>4235</v>
      </c>
      <c r="H9594" s="775" t="s">
        <v>4235</v>
      </c>
      <c r="I9594" s="775" t="s">
        <v>4235</v>
      </c>
    </row>
    <row r="9595" spans="1:9">
      <c r="A9595" s="775" t="str">
        <f>Table_wabobpsvr_AzureCalc_AzureCalcRateCard[[#This Row],[ServiceName]]&amp;Table_wabobpsvr_AzureCalc_AzureCalcRateCard[[#This Row],[Price_Level]]&amp;Table_wabobpsvr_AzureCalc_AzureCalcRateCard[[#This Row],[Region]]</f>
        <v>Basic Event Hubs Throughput UnitsMOSP13</v>
      </c>
      <c r="B9595" s="775">
        <v>13</v>
      </c>
      <c r="C9595" s="775" t="s">
        <v>4235</v>
      </c>
      <c r="D9595" s="775" t="s">
        <v>606</v>
      </c>
      <c r="E9595" s="775">
        <v>999999</v>
      </c>
      <c r="F9595" s="775" t="s">
        <v>1158</v>
      </c>
      <c r="G9595" s="775" t="s">
        <v>4235</v>
      </c>
      <c r="H9595" s="775" t="s">
        <v>4235</v>
      </c>
      <c r="I9595" s="775" t="s">
        <v>4235</v>
      </c>
    </row>
    <row r="9596" spans="1:9">
      <c r="A9596" s="775" t="str">
        <f>Table_wabobpsvr_AzureCalc_AzureCalcRateCard[[#This Row],[ServiceName]]&amp;Table_wabobpsvr_AzureCalc_AzureCalcRateCard[[#This Row],[Price_Level]]&amp;Table_wabobpsvr_AzureCalc_AzureCalcRateCard[[#This Row],[Region]]</f>
        <v>Basic Event Hubs Throughput UnitsA13</v>
      </c>
      <c r="B9596" s="775">
        <v>13</v>
      </c>
      <c r="C9596" s="775" t="s">
        <v>4235</v>
      </c>
      <c r="D9596" s="775" t="s">
        <v>174</v>
      </c>
      <c r="E9596" s="775">
        <v>999999</v>
      </c>
      <c r="F9596" s="775" t="s">
        <v>1158</v>
      </c>
      <c r="G9596" s="775" t="s">
        <v>4235</v>
      </c>
      <c r="H9596" s="775" t="s">
        <v>4235</v>
      </c>
      <c r="I9596" s="775" t="s">
        <v>4235</v>
      </c>
    </row>
    <row r="9597" spans="1:9">
      <c r="A9597" s="775" t="str">
        <f>Table_wabobpsvr_AzureCalc_AzureCalcRateCard[[#This Row],[ServiceName]]&amp;Table_wabobpsvr_AzureCalc_AzureCalcRateCard[[#This Row],[Price_Level]]&amp;Table_wabobpsvr_AzureCalc_AzureCalcRateCard[[#This Row],[Region]]</f>
        <v>Basic Event Hubs Throughput UnitsB13</v>
      </c>
      <c r="B9597" s="775">
        <v>13</v>
      </c>
      <c r="C9597" s="775" t="s">
        <v>4235</v>
      </c>
      <c r="D9597" s="775" t="s">
        <v>175</v>
      </c>
      <c r="E9597" s="775">
        <v>999999</v>
      </c>
      <c r="F9597" s="775" t="s">
        <v>1158</v>
      </c>
      <c r="G9597" s="775" t="s">
        <v>4235</v>
      </c>
      <c r="H9597" s="775" t="s">
        <v>4235</v>
      </c>
      <c r="I9597" s="775" t="s">
        <v>4235</v>
      </c>
    </row>
    <row r="9598" spans="1:9">
      <c r="A9598" s="775" t="str">
        <f>Table_wabobpsvr_AzureCalc_AzureCalcRateCard[[#This Row],[ServiceName]]&amp;Table_wabobpsvr_AzureCalc_AzureCalcRateCard[[#This Row],[Price_Level]]&amp;Table_wabobpsvr_AzureCalc_AzureCalcRateCard[[#This Row],[Region]]</f>
        <v>Basic Event Hubs Throughput UnitsC13</v>
      </c>
      <c r="B9598" s="775">
        <v>13</v>
      </c>
      <c r="C9598" s="775" t="s">
        <v>4235</v>
      </c>
      <c r="D9598" s="775" t="s">
        <v>177</v>
      </c>
      <c r="E9598" s="775">
        <v>999999</v>
      </c>
      <c r="F9598" s="775" t="s">
        <v>1158</v>
      </c>
      <c r="G9598" s="775" t="s">
        <v>4235</v>
      </c>
      <c r="H9598" s="775" t="s">
        <v>4235</v>
      </c>
      <c r="I9598" s="775" t="s">
        <v>4235</v>
      </c>
    </row>
    <row r="9599" spans="1:9">
      <c r="A9599" s="775" t="str">
        <f>Table_wabobpsvr_AzureCalc_AzureCalcRateCard[[#This Row],[ServiceName]]&amp;Table_wabobpsvr_AzureCalc_AzureCalcRateCard[[#This Row],[Price_Level]]&amp;Table_wabobpsvr_AzureCalc_AzureCalcRateCard[[#This Row],[Region]]</f>
        <v>Basic Event Hubs Throughput UnitsD13</v>
      </c>
      <c r="B9599" s="775">
        <v>13</v>
      </c>
      <c r="C9599" s="775" t="s">
        <v>4235</v>
      </c>
      <c r="D9599" s="775" t="s">
        <v>176</v>
      </c>
      <c r="E9599" s="775">
        <v>999999</v>
      </c>
      <c r="F9599" s="775" t="s">
        <v>1158</v>
      </c>
      <c r="G9599" s="775" t="s">
        <v>4235</v>
      </c>
      <c r="H9599" s="775" t="s">
        <v>4235</v>
      </c>
      <c r="I9599" s="775" t="s">
        <v>4235</v>
      </c>
    </row>
    <row r="9600" spans="1:9">
      <c r="A9600" s="775" t="str">
        <f>Table_wabobpsvr_AzureCalc_AzureCalcRateCard[[#This Row],[ServiceName]]&amp;Table_wabobpsvr_AzureCalc_AzureCalcRateCard[[#This Row],[Price_Level]]&amp;Table_wabobpsvr_AzureCalc_AzureCalcRateCard[[#This Row],[Region]]</f>
        <v>Basic Event Hubs Throughput UnitsMOSP14</v>
      </c>
      <c r="B9600" s="775">
        <v>14</v>
      </c>
      <c r="C9600" s="775" t="s">
        <v>4235</v>
      </c>
      <c r="D9600" s="775" t="s">
        <v>606</v>
      </c>
      <c r="E9600" s="775">
        <v>999999</v>
      </c>
      <c r="F9600" s="775" t="s">
        <v>1158</v>
      </c>
      <c r="G9600" s="775" t="s">
        <v>4235</v>
      </c>
      <c r="H9600" s="775" t="s">
        <v>4235</v>
      </c>
      <c r="I9600" s="775" t="s">
        <v>4235</v>
      </c>
    </row>
    <row r="9601" spans="1:9">
      <c r="A9601" s="775" t="str">
        <f>Table_wabobpsvr_AzureCalc_AzureCalcRateCard[[#This Row],[ServiceName]]&amp;Table_wabobpsvr_AzureCalc_AzureCalcRateCard[[#This Row],[Price_Level]]&amp;Table_wabobpsvr_AzureCalc_AzureCalcRateCard[[#This Row],[Region]]</f>
        <v>Basic Event Hubs Throughput UnitsA14</v>
      </c>
      <c r="B9601" s="775">
        <v>14</v>
      </c>
      <c r="C9601" s="775" t="s">
        <v>4235</v>
      </c>
      <c r="D9601" s="775" t="s">
        <v>174</v>
      </c>
      <c r="E9601" s="775">
        <v>999999</v>
      </c>
      <c r="F9601" s="775" t="s">
        <v>1158</v>
      </c>
      <c r="G9601" s="775" t="s">
        <v>4235</v>
      </c>
      <c r="H9601" s="775" t="s">
        <v>4235</v>
      </c>
      <c r="I9601" s="775" t="s">
        <v>4235</v>
      </c>
    </row>
    <row r="9602" spans="1:9">
      <c r="A9602" s="775" t="str">
        <f>Table_wabobpsvr_AzureCalc_AzureCalcRateCard[[#This Row],[ServiceName]]&amp;Table_wabobpsvr_AzureCalc_AzureCalcRateCard[[#This Row],[Price_Level]]&amp;Table_wabobpsvr_AzureCalc_AzureCalcRateCard[[#This Row],[Region]]</f>
        <v>Basic Event Hubs Throughput UnitsB14</v>
      </c>
      <c r="B9602" s="775">
        <v>14</v>
      </c>
      <c r="C9602" s="775" t="s">
        <v>4235</v>
      </c>
      <c r="D9602" s="775" t="s">
        <v>175</v>
      </c>
      <c r="E9602" s="775">
        <v>999999</v>
      </c>
      <c r="F9602" s="775" t="s">
        <v>1158</v>
      </c>
      <c r="G9602" s="775" t="s">
        <v>4235</v>
      </c>
      <c r="H9602" s="775" t="s">
        <v>4235</v>
      </c>
      <c r="I9602" s="775" t="s">
        <v>4235</v>
      </c>
    </row>
    <row r="9603" spans="1:9">
      <c r="A9603" s="775" t="str">
        <f>Table_wabobpsvr_AzureCalc_AzureCalcRateCard[[#This Row],[ServiceName]]&amp;Table_wabobpsvr_AzureCalc_AzureCalcRateCard[[#This Row],[Price_Level]]&amp;Table_wabobpsvr_AzureCalc_AzureCalcRateCard[[#This Row],[Region]]</f>
        <v>Basic Event Hubs Throughput UnitsC14</v>
      </c>
      <c r="B9603" s="775">
        <v>14</v>
      </c>
      <c r="C9603" s="775" t="s">
        <v>4235</v>
      </c>
      <c r="D9603" s="775" t="s">
        <v>177</v>
      </c>
      <c r="E9603" s="775">
        <v>999999</v>
      </c>
      <c r="F9603" s="775" t="s">
        <v>1158</v>
      </c>
      <c r="G9603" s="775" t="s">
        <v>4235</v>
      </c>
      <c r="H9603" s="775" t="s">
        <v>4235</v>
      </c>
      <c r="I9603" s="775" t="s">
        <v>4235</v>
      </c>
    </row>
    <row r="9604" spans="1:9">
      <c r="A9604" s="775" t="str">
        <f>Table_wabobpsvr_AzureCalc_AzureCalcRateCard[[#This Row],[ServiceName]]&amp;Table_wabobpsvr_AzureCalc_AzureCalcRateCard[[#This Row],[Price_Level]]&amp;Table_wabobpsvr_AzureCalc_AzureCalcRateCard[[#This Row],[Region]]</f>
        <v>Basic Event Hubs Throughput UnitsD14</v>
      </c>
      <c r="B9604" s="775">
        <v>14</v>
      </c>
      <c r="C9604" s="775" t="s">
        <v>4235</v>
      </c>
      <c r="D9604" s="775" t="s">
        <v>176</v>
      </c>
      <c r="E9604" s="775">
        <v>999999</v>
      </c>
      <c r="F9604" s="775" t="s">
        <v>1158</v>
      </c>
      <c r="G9604" s="775" t="s">
        <v>4235</v>
      </c>
      <c r="H9604" s="775" t="s">
        <v>4235</v>
      </c>
      <c r="I9604" s="775" t="s">
        <v>4235</v>
      </c>
    </row>
    <row r="9605" spans="1:9">
      <c r="A9605" s="775" t="str">
        <f>Table_wabobpsvr_AzureCalc_AzureCalcRateCard[[#This Row],[ServiceName]]&amp;Table_wabobpsvr_AzureCalc_AzureCalcRateCard[[#This Row],[Price_Level]]&amp;Table_wabobpsvr_AzureCalc_AzureCalcRateCard[[#This Row],[Region]]</f>
        <v>Standard Event Hubs Ingress EventsMOSP6</v>
      </c>
      <c r="B9605" s="775">
        <v>6</v>
      </c>
      <c r="C9605" s="775" t="s">
        <v>4235</v>
      </c>
      <c r="D9605" s="775" t="s">
        <v>606</v>
      </c>
      <c r="E9605" s="775">
        <v>999999</v>
      </c>
      <c r="F9605" s="775" t="s">
        <v>1074</v>
      </c>
      <c r="G9605" s="775" t="s">
        <v>4235</v>
      </c>
      <c r="H9605" s="775" t="s">
        <v>4235</v>
      </c>
      <c r="I9605" s="775" t="s">
        <v>4235</v>
      </c>
    </row>
    <row r="9606" spans="1:9">
      <c r="A9606" s="775" t="str">
        <f>Table_wabobpsvr_AzureCalc_AzureCalcRateCard[[#This Row],[ServiceName]]&amp;Table_wabobpsvr_AzureCalc_AzureCalcRateCard[[#This Row],[Price_Level]]&amp;Table_wabobpsvr_AzureCalc_AzureCalcRateCard[[#This Row],[Region]]</f>
        <v>Standard Event Hubs Ingress EventsA6</v>
      </c>
      <c r="B9606" s="775">
        <v>6</v>
      </c>
      <c r="C9606" s="775" t="s">
        <v>4235</v>
      </c>
      <c r="D9606" s="775" t="s">
        <v>174</v>
      </c>
      <c r="E9606" s="775">
        <v>999999</v>
      </c>
      <c r="F9606" s="775" t="s">
        <v>1074</v>
      </c>
      <c r="G9606" s="775" t="s">
        <v>4235</v>
      </c>
      <c r="H9606" s="775" t="s">
        <v>4235</v>
      </c>
      <c r="I9606" s="775" t="s">
        <v>4235</v>
      </c>
    </row>
    <row r="9607" spans="1:9">
      <c r="A9607" s="775" t="str">
        <f>Table_wabobpsvr_AzureCalc_AzureCalcRateCard[[#This Row],[ServiceName]]&amp;Table_wabobpsvr_AzureCalc_AzureCalcRateCard[[#This Row],[Price_Level]]&amp;Table_wabobpsvr_AzureCalc_AzureCalcRateCard[[#This Row],[Region]]</f>
        <v>Standard Event Hubs Ingress EventsB6</v>
      </c>
      <c r="B9607" s="775">
        <v>6</v>
      </c>
      <c r="C9607" s="775" t="s">
        <v>4235</v>
      </c>
      <c r="D9607" s="775" t="s">
        <v>175</v>
      </c>
      <c r="E9607" s="775">
        <v>999999</v>
      </c>
      <c r="F9607" s="775" t="s">
        <v>1074</v>
      </c>
      <c r="G9607" s="775" t="s">
        <v>4235</v>
      </c>
      <c r="H9607" s="775" t="s">
        <v>4235</v>
      </c>
      <c r="I9607" s="775" t="s">
        <v>4235</v>
      </c>
    </row>
    <row r="9608" spans="1:9">
      <c r="A9608" s="775" t="str">
        <f>Table_wabobpsvr_AzureCalc_AzureCalcRateCard[[#This Row],[ServiceName]]&amp;Table_wabobpsvr_AzureCalc_AzureCalcRateCard[[#This Row],[Price_Level]]&amp;Table_wabobpsvr_AzureCalc_AzureCalcRateCard[[#This Row],[Region]]</f>
        <v>Standard Event Hubs Ingress EventsC6</v>
      </c>
      <c r="B9608" s="775">
        <v>6</v>
      </c>
      <c r="C9608" s="775" t="s">
        <v>4235</v>
      </c>
      <c r="D9608" s="775" t="s">
        <v>177</v>
      </c>
      <c r="E9608" s="775">
        <v>999999</v>
      </c>
      <c r="F9608" s="775" t="s">
        <v>1074</v>
      </c>
      <c r="G9608" s="775" t="s">
        <v>4235</v>
      </c>
      <c r="H9608" s="775" t="s">
        <v>4235</v>
      </c>
      <c r="I9608" s="775" t="s">
        <v>4235</v>
      </c>
    </row>
    <row r="9609" spans="1:9">
      <c r="A9609" s="775" t="str">
        <f>Table_wabobpsvr_AzureCalc_AzureCalcRateCard[[#This Row],[ServiceName]]&amp;Table_wabobpsvr_AzureCalc_AzureCalcRateCard[[#This Row],[Price_Level]]&amp;Table_wabobpsvr_AzureCalc_AzureCalcRateCard[[#This Row],[Region]]</f>
        <v>Standard Event Hubs Ingress EventsD6</v>
      </c>
      <c r="B9609" s="775">
        <v>6</v>
      </c>
      <c r="C9609" s="775" t="s">
        <v>4235</v>
      </c>
      <c r="D9609" s="775" t="s">
        <v>176</v>
      </c>
      <c r="E9609" s="775">
        <v>999999</v>
      </c>
      <c r="F9609" s="775" t="s">
        <v>1074</v>
      </c>
      <c r="G9609" s="775" t="s">
        <v>4235</v>
      </c>
      <c r="H9609" s="775" t="s">
        <v>4235</v>
      </c>
      <c r="I9609" s="775" t="s">
        <v>4235</v>
      </c>
    </row>
    <row r="9610" spans="1:9">
      <c r="A9610" s="775" t="str">
        <f>Table_wabobpsvr_AzureCalc_AzureCalcRateCard[[#This Row],[ServiceName]]&amp;Table_wabobpsvr_AzureCalc_AzureCalcRateCard[[#This Row],[Price_Level]]&amp;Table_wabobpsvr_AzureCalc_AzureCalcRateCard[[#This Row],[Region]]</f>
        <v>Standard Event Hubs Ingress EventsMOSP4</v>
      </c>
      <c r="B9610" s="775">
        <v>4</v>
      </c>
      <c r="C9610" s="775" t="s">
        <v>4235</v>
      </c>
      <c r="D9610" s="775" t="s">
        <v>606</v>
      </c>
      <c r="E9610" s="775">
        <v>999999</v>
      </c>
      <c r="F9610" s="775" t="s">
        <v>1074</v>
      </c>
      <c r="G9610" s="775" t="s">
        <v>4235</v>
      </c>
      <c r="H9610" s="775" t="s">
        <v>4235</v>
      </c>
      <c r="I9610" s="775" t="s">
        <v>4235</v>
      </c>
    </row>
    <row r="9611" spans="1:9">
      <c r="A9611" s="775" t="str">
        <f>Table_wabobpsvr_AzureCalc_AzureCalcRateCard[[#This Row],[ServiceName]]&amp;Table_wabobpsvr_AzureCalc_AzureCalcRateCard[[#This Row],[Price_Level]]&amp;Table_wabobpsvr_AzureCalc_AzureCalcRateCard[[#This Row],[Region]]</f>
        <v>Standard Event Hubs Ingress EventsA4</v>
      </c>
      <c r="B9611" s="775">
        <v>4</v>
      </c>
      <c r="C9611" s="775" t="s">
        <v>4235</v>
      </c>
      <c r="D9611" s="775" t="s">
        <v>174</v>
      </c>
      <c r="E9611" s="775">
        <v>999999</v>
      </c>
      <c r="F9611" s="775" t="s">
        <v>1074</v>
      </c>
      <c r="G9611" s="775" t="s">
        <v>4235</v>
      </c>
      <c r="H9611" s="775" t="s">
        <v>4235</v>
      </c>
      <c r="I9611" s="775" t="s">
        <v>4235</v>
      </c>
    </row>
    <row r="9612" spans="1:9">
      <c r="A9612" s="1039" t="str">
        <f>Table_wabobpsvr_AzureCalc_AzureCalcRateCard[[#This Row],[ServiceName]]&amp;Table_wabobpsvr_AzureCalc_AzureCalcRateCard[[#This Row],[Price_Level]]&amp;Table_wabobpsvr_AzureCalc_AzureCalcRateCard[[#This Row],[Region]]</f>
        <v>Standard Event Hubs Ingress EventsB4</v>
      </c>
      <c r="B9612" s="1039">
        <v>4</v>
      </c>
      <c r="C9612" s="1039" t="s">
        <v>4235</v>
      </c>
      <c r="D9612" s="1039" t="s">
        <v>175</v>
      </c>
      <c r="E9612" s="1039">
        <v>999999</v>
      </c>
      <c r="F9612" s="1039" t="s">
        <v>1074</v>
      </c>
      <c r="G9612" s="775" t="s">
        <v>4235</v>
      </c>
      <c r="H9612" s="775" t="s">
        <v>4235</v>
      </c>
      <c r="I9612" s="775" t="s">
        <v>4235</v>
      </c>
    </row>
    <row r="9613" spans="1:9">
      <c r="A9613" s="1039" t="str">
        <f>Table_wabobpsvr_AzureCalc_AzureCalcRateCard[[#This Row],[ServiceName]]&amp;Table_wabobpsvr_AzureCalc_AzureCalcRateCard[[#This Row],[Price_Level]]&amp;Table_wabobpsvr_AzureCalc_AzureCalcRateCard[[#This Row],[Region]]</f>
        <v>Standard Event Hubs Ingress EventsC4</v>
      </c>
      <c r="B9613" s="1039">
        <v>4</v>
      </c>
      <c r="C9613" s="1039" t="s">
        <v>4235</v>
      </c>
      <c r="D9613" s="1039" t="s">
        <v>177</v>
      </c>
      <c r="E9613" s="1039">
        <v>999999</v>
      </c>
      <c r="F9613" s="1039" t="s">
        <v>1074</v>
      </c>
      <c r="G9613" s="775" t="s">
        <v>4235</v>
      </c>
      <c r="H9613" s="775" t="s">
        <v>4235</v>
      </c>
      <c r="I9613" s="775" t="s">
        <v>4235</v>
      </c>
    </row>
    <row r="9614" spans="1:9">
      <c r="A9614" s="1039" t="str">
        <f>Table_wabobpsvr_AzureCalc_AzureCalcRateCard[[#This Row],[ServiceName]]&amp;Table_wabobpsvr_AzureCalc_AzureCalcRateCard[[#This Row],[Price_Level]]&amp;Table_wabobpsvr_AzureCalc_AzureCalcRateCard[[#This Row],[Region]]</f>
        <v>Standard Event Hubs Ingress EventsD4</v>
      </c>
      <c r="B9614" s="1039">
        <v>4</v>
      </c>
      <c r="C9614" s="1039" t="s">
        <v>4235</v>
      </c>
      <c r="D9614" s="1039" t="s">
        <v>176</v>
      </c>
      <c r="E9614" s="1039">
        <v>999999</v>
      </c>
      <c r="F9614" s="1039" t="s">
        <v>1074</v>
      </c>
      <c r="G9614" s="775" t="s">
        <v>4235</v>
      </c>
      <c r="H9614" s="775" t="s">
        <v>4235</v>
      </c>
      <c r="I9614" s="775" t="s">
        <v>4235</v>
      </c>
    </row>
    <row r="9615" spans="1:9">
      <c r="A9615" s="775" t="str">
        <f>Table_wabobpsvr_AzureCalc_AzureCalcRateCard[[#This Row],[ServiceName]]&amp;Table_wabobpsvr_AzureCalc_AzureCalcRateCard[[#This Row],[Price_Level]]&amp;Table_wabobpsvr_AzureCalc_AzureCalcRateCard[[#This Row],[Region]]</f>
        <v>Standard Event Hubs Ingress EventsMOSP5</v>
      </c>
      <c r="B9615" s="775">
        <v>5</v>
      </c>
      <c r="C9615" s="775" t="s">
        <v>4235</v>
      </c>
      <c r="D9615" s="775" t="s">
        <v>606</v>
      </c>
      <c r="E9615" s="775">
        <v>999999</v>
      </c>
      <c r="F9615" s="775" t="s">
        <v>1074</v>
      </c>
      <c r="G9615" s="775" t="s">
        <v>4235</v>
      </c>
      <c r="H9615" s="775" t="s">
        <v>4235</v>
      </c>
      <c r="I9615" s="775" t="s">
        <v>4235</v>
      </c>
    </row>
    <row r="9616" spans="1:9">
      <c r="A9616" s="775" t="str">
        <f>Table_wabobpsvr_AzureCalc_AzureCalcRateCard[[#This Row],[ServiceName]]&amp;Table_wabobpsvr_AzureCalc_AzureCalcRateCard[[#This Row],[Price_Level]]&amp;Table_wabobpsvr_AzureCalc_AzureCalcRateCard[[#This Row],[Region]]</f>
        <v>Standard Event Hubs Ingress EventsA5</v>
      </c>
      <c r="B9616" s="775">
        <v>5</v>
      </c>
      <c r="C9616" s="775" t="s">
        <v>4235</v>
      </c>
      <c r="D9616" s="775" t="s">
        <v>174</v>
      </c>
      <c r="E9616" s="775">
        <v>999999</v>
      </c>
      <c r="F9616" s="775" t="s">
        <v>1074</v>
      </c>
      <c r="G9616" s="775" t="s">
        <v>4235</v>
      </c>
      <c r="H9616" s="775" t="s">
        <v>4235</v>
      </c>
      <c r="I9616" s="775" t="s">
        <v>4235</v>
      </c>
    </row>
    <row r="9617" spans="1:9">
      <c r="A9617" s="775" t="str">
        <f>Table_wabobpsvr_AzureCalc_AzureCalcRateCard[[#This Row],[ServiceName]]&amp;Table_wabobpsvr_AzureCalc_AzureCalcRateCard[[#This Row],[Price_Level]]&amp;Table_wabobpsvr_AzureCalc_AzureCalcRateCard[[#This Row],[Region]]</f>
        <v>Standard_D4 VM (Non-Windows)D6</v>
      </c>
      <c r="B9617" s="775">
        <v>6</v>
      </c>
      <c r="C9617" s="775" t="s">
        <v>680</v>
      </c>
      <c r="D9617" s="775" t="s">
        <v>176</v>
      </c>
      <c r="E9617" s="775">
        <v>0.54208000000000001</v>
      </c>
      <c r="F9617" s="775" t="s">
        <v>1128</v>
      </c>
      <c r="G9617" s="775" t="s">
        <v>4235</v>
      </c>
      <c r="H9617" s="775" t="s">
        <v>4235</v>
      </c>
      <c r="I9617" s="775" t="s">
        <v>6582</v>
      </c>
    </row>
    <row r="9618" spans="1:9">
      <c r="A9618" s="775" t="str">
        <f>Table_wabobpsvr_AzureCalc_AzureCalcRateCard[[#This Row],[ServiceName]]&amp;Table_wabobpsvr_AzureCalc_AzureCalcRateCard[[#This Row],[Price_Level]]&amp;Table_wabobpsvr_AzureCalc_AzureCalcRateCard[[#This Row],[Region]]</f>
        <v>Standard_D4 VM (Non-Windows)MOSP2</v>
      </c>
      <c r="B9618" s="775">
        <v>2</v>
      </c>
      <c r="C9618" s="775" t="s">
        <v>680</v>
      </c>
      <c r="D9618" s="775" t="s">
        <v>606</v>
      </c>
      <c r="E9618" s="775">
        <v>0.53600000000000003</v>
      </c>
      <c r="F9618" s="775" t="s">
        <v>1128</v>
      </c>
      <c r="G9618" s="775" t="s">
        <v>4235</v>
      </c>
      <c r="H9618" s="775" t="s">
        <v>4235</v>
      </c>
      <c r="I9618" s="775" t="s">
        <v>6583</v>
      </c>
    </row>
    <row r="9619" spans="1:9">
      <c r="A9619" s="775" t="str">
        <f>Table_wabobpsvr_AzureCalc_AzureCalcRateCard[[#This Row],[ServiceName]]&amp;Table_wabobpsvr_AzureCalc_AzureCalcRateCard[[#This Row],[Price_Level]]&amp;Table_wabobpsvr_AzureCalc_AzureCalcRateCard[[#This Row],[Region]]</f>
        <v>Read-Access Geo Redundant Storage Standard IO - FilesD15</v>
      </c>
      <c r="B9619" s="775">
        <v>15</v>
      </c>
      <c r="C9619" s="775" t="s">
        <v>9</v>
      </c>
      <c r="D9619" s="775" t="s">
        <v>176</v>
      </c>
      <c r="E9619" s="775">
        <v>0.12584000000000001</v>
      </c>
      <c r="F9619" s="775" t="s">
        <v>1030</v>
      </c>
      <c r="G9619" s="775" t="s">
        <v>2864</v>
      </c>
      <c r="H9619" s="775" t="s">
        <v>2865</v>
      </c>
      <c r="I9619" s="775" t="s">
        <v>5532</v>
      </c>
    </row>
    <row r="9620" spans="1:9">
      <c r="A9620" s="775" t="str">
        <f>Table_wabobpsvr_AzureCalc_AzureCalcRateCard[[#This Row],[ServiceName]]&amp;Table_wabobpsvr_AzureCalc_AzureCalcRateCard[[#This Row],[Price_Level]]&amp;Table_wabobpsvr_AzureCalc_AzureCalcRateCard[[#This Row],[Region]]</f>
        <v>Read-Access Geo Redundant Storage Standard IO - Page Blob/DiskMOSP15</v>
      </c>
      <c r="B9620" s="775">
        <v>15</v>
      </c>
      <c r="C9620" s="775" t="s">
        <v>9</v>
      </c>
      <c r="D9620" s="775" t="s">
        <v>606</v>
      </c>
      <c r="E9620" s="775">
        <v>0.14199999999999999</v>
      </c>
      <c r="F9620" s="775" t="s">
        <v>773</v>
      </c>
      <c r="G9620" s="775" t="s">
        <v>4235</v>
      </c>
      <c r="H9620" s="775" t="s">
        <v>4235</v>
      </c>
      <c r="I9620" s="775" t="s">
        <v>5533</v>
      </c>
    </row>
    <row r="9621" spans="1:9">
      <c r="A9621" s="775" t="str">
        <f>Table_wabobpsvr_AzureCalc_AzureCalcRateCard[[#This Row],[ServiceName]]&amp;Table_wabobpsvr_AzureCalc_AzureCalcRateCard[[#This Row],[Price_Level]]&amp;Table_wabobpsvr_AzureCalc_AzureCalcRateCard[[#This Row],[Region]]</f>
        <v>Read-Access Geo Redundant Storage Standard IO - Page Blob/DiskA15</v>
      </c>
      <c r="B9621" s="775">
        <v>15</v>
      </c>
      <c r="C9621" s="775" t="s">
        <v>9</v>
      </c>
      <c r="D9621" s="775" t="s">
        <v>174</v>
      </c>
      <c r="E9621" s="775">
        <v>0.13774</v>
      </c>
      <c r="F9621" s="775" t="s">
        <v>773</v>
      </c>
      <c r="G9621" s="775" t="s">
        <v>2866</v>
      </c>
      <c r="H9621" s="775" t="s">
        <v>2867</v>
      </c>
      <c r="I9621" s="775" t="s">
        <v>5533</v>
      </c>
    </row>
    <row r="9622" spans="1:9">
      <c r="A9622" s="775" t="str">
        <f>Table_wabobpsvr_AzureCalc_AzureCalcRateCard[[#This Row],[ServiceName]]&amp;Table_wabobpsvr_AzureCalc_AzureCalcRateCard[[#This Row],[Price_Level]]&amp;Table_wabobpsvr_AzureCalc_AzureCalcRateCard[[#This Row],[Region]]</f>
        <v>Read-Access Geo Redundant Storage Standard IO - Page Blob/DiskB15</v>
      </c>
      <c r="B9622" s="775">
        <v>15</v>
      </c>
      <c r="C9622" s="775" t="s">
        <v>9</v>
      </c>
      <c r="D9622" s="775" t="s">
        <v>175</v>
      </c>
      <c r="E9622" s="775">
        <v>0.13347999999999999</v>
      </c>
      <c r="F9622" s="775" t="s">
        <v>773</v>
      </c>
      <c r="G9622" s="775" t="s">
        <v>2866</v>
      </c>
      <c r="H9622" s="775" t="s">
        <v>2867</v>
      </c>
      <c r="I9622" s="775" t="s">
        <v>5533</v>
      </c>
    </row>
    <row r="9623" spans="1:9">
      <c r="A9623" s="775" t="str">
        <f>Table_wabobpsvr_AzureCalc_AzureCalcRateCard[[#This Row],[ServiceName]]&amp;Table_wabobpsvr_AzureCalc_AzureCalcRateCard[[#This Row],[Price_Level]]&amp;Table_wabobpsvr_AzureCalc_AzureCalcRateCard[[#This Row],[Region]]</f>
        <v>Read-Access Geo Redundant Storage Standard IO - Page Blob/DiskC15</v>
      </c>
      <c r="B9623" s="775">
        <v>15</v>
      </c>
      <c r="C9623" s="775" t="s">
        <v>9</v>
      </c>
      <c r="D9623" s="775" t="s">
        <v>177</v>
      </c>
      <c r="E9623" s="775">
        <v>0.12922</v>
      </c>
      <c r="F9623" s="775" t="s">
        <v>773</v>
      </c>
      <c r="G9623" s="775" t="s">
        <v>2866</v>
      </c>
      <c r="H9623" s="775" t="s">
        <v>2867</v>
      </c>
      <c r="I9623" s="775" t="s">
        <v>5533</v>
      </c>
    </row>
    <row r="9624" spans="1:9">
      <c r="A9624" s="775" t="str">
        <f>Table_wabobpsvr_AzureCalc_AzureCalcRateCard[[#This Row],[ServiceName]]&amp;Table_wabobpsvr_AzureCalc_AzureCalcRateCard[[#This Row],[Price_Level]]&amp;Table_wabobpsvr_AzureCalc_AzureCalcRateCard[[#This Row],[Region]]</f>
        <v>Read-Access Geo Redundant Storage Standard IO - Page Blob/DiskD15</v>
      </c>
      <c r="B9624" s="775">
        <v>15</v>
      </c>
      <c r="C9624" s="775" t="s">
        <v>9</v>
      </c>
      <c r="D9624" s="775" t="s">
        <v>176</v>
      </c>
      <c r="E9624" s="775">
        <v>0.12496</v>
      </c>
      <c r="F9624" s="775" t="s">
        <v>773</v>
      </c>
      <c r="G9624" s="775" t="s">
        <v>2866</v>
      </c>
      <c r="H9624" s="775" t="s">
        <v>2867</v>
      </c>
      <c r="I9624" s="775" t="s">
        <v>5533</v>
      </c>
    </row>
    <row r="9625" spans="1:9">
      <c r="A9625" s="775" t="str">
        <f>Table_wabobpsvr_AzureCalc_AzureCalcRateCard[[#This Row],[ServiceName]]&amp;Table_wabobpsvr_AzureCalc_AzureCalcRateCard[[#This Row],[Price_Level]]&amp;Table_wabobpsvr_AzureCalc_AzureCalcRateCard[[#This Row],[Region]]</f>
        <v>Read-Access Geo Redundant Storage Standard IO - Table/QueueMOSP15</v>
      </c>
      <c r="B9625" s="775">
        <v>15</v>
      </c>
      <c r="C9625" s="775" t="s">
        <v>9</v>
      </c>
      <c r="D9625" s="775" t="s">
        <v>606</v>
      </c>
      <c r="E9625" s="775">
        <v>0.12520000000000001</v>
      </c>
      <c r="F9625" s="775" t="s">
        <v>774</v>
      </c>
      <c r="G9625" s="775" t="s">
        <v>4235</v>
      </c>
      <c r="H9625" s="775" t="s">
        <v>4235</v>
      </c>
      <c r="I9625" s="775" t="s">
        <v>5534</v>
      </c>
    </row>
    <row r="9626" spans="1:9">
      <c r="A9626" s="775" t="str">
        <f>Table_wabobpsvr_AzureCalc_AzureCalcRateCard[[#This Row],[ServiceName]]&amp;Table_wabobpsvr_AzureCalc_AzureCalcRateCard[[#This Row],[Price_Level]]&amp;Table_wabobpsvr_AzureCalc_AzureCalcRateCard[[#This Row],[Region]]</f>
        <v>Read-Access Geo Redundant Storage Standard IO - Table/QueueA15</v>
      </c>
      <c r="B9626" s="775">
        <v>15</v>
      </c>
      <c r="C9626" s="775" t="s">
        <v>9</v>
      </c>
      <c r="D9626" s="775" t="s">
        <v>174</v>
      </c>
      <c r="E9626" s="775">
        <v>0.121444</v>
      </c>
      <c r="F9626" s="775" t="s">
        <v>774</v>
      </c>
      <c r="G9626" s="775" t="s">
        <v>2868</v>
      </c>
      <c r="H9626" s="775" t="s">
        <v>2869</v>
      </c>
      <c r="I9626" s="775" t="s">
        <v>5534</v>
      </c>
    </row>
    <row r="9627" spans="1:9">
      <c r="A9627" s="1039" t="str">
        <f>Table_wabobpsvr_AzureCalc_AzureCalcRateCard[[#This Row],[ServiceName]]&amp;Table_wabobpsvr_AzureCalc_AzureCalcRateCard[[#This Row],[Price_Level]]&amp;Table_wabobpsvr_AzureCalc_AzureCalcRateCard[[#This Row],[Region]]</f>
        <v>Read-Access Geo Redundant Storage Standard IO - Table/QueueB15</v>
      </c>
      <c r="B9627" s="1039">
        <v>15</v>
      </c>
      <c r="C9627" s="1039" t="s">
        <v>9</v>
      </c>
      <c r="D9627" s="1039" t="s">
        <v>175</v>
      </c>
      <c r="E9627" s="1039">
        <v>0.117688</v>
      </c>
      <c r="F9627" s="1039" t="s">
        <v>774</v>
      </c>
      <c r="G9627" s="775" t="s">
        <v>2868</v>
      </c>
      <c r="H9627" s="775" t="s">
        <v>2869</v>
      </c>
      <c r="I9627" s="775" t="s">
        <v>5534</v>
      </c>
    </row>
    <row r="9628" spans="1:9">
      <c r="A9628" s="1039" t="str">
        <f>Table_wabobpsvr_AzureCalc_AzureCalcRateCard[[#This Row],[ServiceName]]&amp;Table_wabobpsvr_AzureCalc_AzureCalcRateCard[[#This Row],[Price_Level]]&amp;Table_wabobpsvr_AzureCalc_AzureCalcRateCard[[#This Row],[Region]]</f>
        <v>Read-Access Geo Redundant Storage Standard IO - Table/QueueC15</v>
      </c>
      <c r="B9628" s="1039">
        <v>15</v>
      </c>
      <c r="C9628" s="1039" t="s">
        <v>9</v>
      </c>
      <c r="D9628" s="1039" t="s">
        <v>177</v>
      </c>
      <c r="E9628" s="1039">
        <v>0.11393200000000001</v>
      </c>
      <c r="F9628" s="1039" t="s">
        <v>774</v>
      </c>
      <c r="G9628" s="775" t="s">
        <v>2868</v>
      </c>
      <c r="H9628" s="775" t="s">
        <v>2869</v>
      </c>
      <c r="I9628" s="775" t="s">
        <v>5534</v>
      </c>
    </row>
    <row r="9629" spans="1:9">
      <c r="A9629" s="775" t="str">
        <f>Table_wabobpsvr_AzureCalc_AzureCalcRateCard[[#This Row],[ServiceName]]&amp;Table_wabobpsvr_AzureCalc_AzureCalcRateCard[[#This Row],[Price_Level]]&amp;Table_wabobpsvr_AzureCalc_AzureCalcRateCard[[#This Row],[Region]]</f>
        <v>Read-Access Geo Redundant Storage Standard IO - Table/QueueD15</v>
      </c>
      <c r="B9629" s="775">
        <v>15</v>
      </c>
      <c r="C9629" s="775" t="s">
        <v>9</v>
      </c>
      <c r="D9629" s="775" t="s">
        <v>176</v>
      </c>
      <c r="E9629" s="775">
        <v>0.110176</v>
      </c>
      <c r="F9629" s="775" t="s">
        <v>774</v>
      </c>
      <c r="G9629" s="775" t="s">
        <v>2868</v>
      </c>
      <c r="H9629" s="775" t="s">
        <v>2869</v>
      </c>
      <c r="I9629" s="775" t="s">
        <v>5534</v>
      </c>
    </row>
    <row r="9630" spans="1:9">
      <c r="A9630" s="775" t="str">
        <f>Table_wabobpsvr_AzureCalc_AzureCalcRateCard[[#This Row],[ServiceName]]&amp;Table_wabobpsvr_AzureCalc_AzureCalcRateCard[[#This Row],[Price_Level]]&amp;Table_wabobpsvr_AzureCalc_AzureCalcRateCard[[#This Row],[Region]]</f>
        <v>Zone Redundant Storage Standard IO - Block BlobMOSP15</v>
      </c>
      <c r="B9630" s="775">
        <v>15</v>
      </c>
      <c r="C9630" s="775" t="s">
        <v>9</v>
      </c>
      <c r="D9630" s="775" t="s">
        <v>606</v>
      </c>
      <c r="E9630" s="775">
        <v>3.3000000000000002E-2</v>
      </c>
      <c r="F9630" s="775" t="s">
        <v>986</v>
      </c>
      <c r="G9630" s="775" t="s">
        <v>4235</v>
      </c>
      <c r="H9630" s="775" t="s">
        <v>4235</v>
      </c>
      <c r="I9630" s="775" t="s">
        <v>5535</v>
      </c>
    </row>
    <row r="9631" spans="1:9">
      <c r="A9631" s="775" t="str">
        <f>Table_wabobpsvr_AzureCalc_AzureCalcRateCard[[#This Row],[ServiceName]]&amp;Table_wabobpsvr_AzureCalc_AzureCalcRateCard[[#This Row],[Price_Level]]&amp;Table_wabobpsvr_AzureCalc_AzureCalcRateCard[[#This Row],[Region]]</f>
        <v>Zone Redundant Storage Standard IO - Block BlobA15</v>
      </c>
      <c r="B9631" s="775">
        <v>15</v>
      </c>
      <c r="C9631" s="775" t="s">
        <v>9</v>
      </c>
      <c r="D9631" s="775" t="s">
        <v>174</v>
      </c>
      <c r="E9631" s="775">
        <v>3.2009999999999997E-2</v>
      </c>
      <c r="F9631" s="775" t="s">
        <v>986</v>
      </c>
      <c r="G9631" s="775" t="s">
        <v>2870</v>
      </c>
      <c r="H9631" s="775" t="s">
        <v>2871</v>
      </c>
      <c r="I9631" s="775" t="s">
        <v>5535</v>
      </c>
    </row>
    <row r="9632" spans="1:9">
      <c r="A9632" s="775" t="str">
        <f>Table_wabobpsvr_AzureCalc_AzureCalcRateCard[[#This Row],[ServiceName]]&amp;Table_wabobpsvr_AzureCalc_AzureCalcRateCard[[#This Row],[Price_Level]]&amp;Table_wabobpsvr_AzureCalc_AzureCalcRateCard[[#This Row],[Region]]</f>
        <v>Zone Redundant Storage Standard IO - Block BlobB15</v>
      </c>
      <c r="B9632" s="775">
        <v>15</v>
      </c>
      <c r="C9632" s="775" t="s">
        <v>9</v>
      </c>
      <c r="D9632" s="775" t="s">
        <v>175</v>
      </c>
      <c r="E9632" s="775">
        <v>3.1019999999999999E-2</v>
      </c>
      <c r="F9632" s="775" t="s">
        <v>986</v>
      </c>
      <c r="G9632" s="775" t="s">
        <v>2870</v>
      </c>
      <c r="H9632" s="775" t="s">
        <v>2871</v>
      </c>
      <c r="I9632" s="775" t="s">
        <v>5535</v>
      </c>
    </row>
    <row r="9633" spans="1:9">
      <c r="A9633" s="775" t="str">
        <f>Table_wabobpsvr_AzureCalc_AzureCalcRateCard[[#This Row],[ServiceName]]&amp;Table_wabobpsvr_AzureCalc_AzureCalcRateCard[[#This Row],[Price_Level]]&amp;Table_wabobpsvr_AzureCalc_AzureCalcRateCard[[#This Row],[Region]]</f>
        <v>Zone Redundant Storage Standard IO - Block BlobC15</v>
      </c>
      <c r="B9633" s="775">
        <v>15</v>
      </c>
      <c r="C9633" s="775" t="s">
        <v>9</v>
      </c>
      <c r="D9633" s="775" t="s">
        <v>177</v>
      </c>
      <c r="E9633" s="775">
        <v>3.0030000000000001E-2</v>
      </c>
      <c r="F9633" s="775" t="s">
        <v>986</v>
      </c>
      <c r="G9633" s="775" t="s">
        <v>2870</v>
      </c>
      <c r="H9633" s="775" t="s">
        <v>2871</v>
      </c>
      <c r="I9633" s="775" t="s">
        <v>5535</v>
      </c>
    </row>
    <row r="9634" spans="1:9">
      <c r="A9634" s="775" t="str">
        <f>Table_wabobpsvr_AzureCalc_AzureCalcRateCard[[#This Row],[ServiceName]]&amp;Table_wabobpsvr_AzureCalc_AzureCalcRateCard[[#This Row],[Price_Level]]&amp;Table_wabobpsvr_AzureCalc_AzureCalcRateCard[[#This Row],[Region]]</f>
        <v>Zone Redundant Storage Standard IO - Block BlobD15</v>
      </c>
      <c r="B9634" s="775">
        <v>15</v>
      </c>
      <c r="C9634" s="775" t="s">
        <v>9</v>
      </c>
      <c r="D9634" s="775" t="s">
        <v>176</v>
      </c>
      <c r="E9634" s="775">
        <v>2.904E-2</v>
      </c>
      <c r="F9634" s="775" t="s">
        <v>986</v>
      </c>
      <c r="G9634" s="775" t="s">
        <v>2870</v>
      </c>
      <c r="H9634" s="775" t="s">
        <v>2871</v>
      </c>
      <c r="I9634" s="775" t="s">
        <v>5535</v>
      </c>
    </row>
    <row r="9635" spans="1:9">
      <c r="A9635" s="775" t="str">
        <f>Table_wabobpsvr_AzureCalc_AzureCalcRateCard[[#This Row],[ServiceName]]&amp;Table_wabobpsvr_AzureCalc_AzureCalcRateCard[[#This Row],[Price_Level]]&amp;Table_wabobpsvr_AzureCalc_AzureCalcRateCard[[#This Row],[Region]]</f>
        <v>A0 VM (Non-Windows)MOSP15</v>
      </c>
      <c r="B9635" s="775">
        <v>15</v>
      </c>
      <c r="C9635" s="775" t="s">
        <v>87</v>
      </c>
      <c r="D9635" s="775" t="s">
        <v>606</v>
      </c>
      <c r="E9635" s="775">
        <v>2.9000000000000001E-2</v>
      </c>
      <c r="F9635" s="775" t="s">
        <v>704</v>
      </c>
      <c r="G9635" s="775" t="s">
        <v>4235</v>
      </c>
      <c r="H9635" s="775" t="s">
        <v>4235</v>
      </c>
      <c r="I9635" s="775" t="s">
        <v>5536</v>
      </c>
    </row>
    <row r="9636" spans="1:9">
      <c r="A9636" s="775" t="str">
        <f>Table_wabobpsvr_AzureCalc_AzureCalcRateCard[[#This Row],[ServiceName]]&amp;Table_wabobpsvr_AzureCalc_AzureCalcRateCard[[#This Row],[Price_Level]]&amp;Table_wabobpsvr_AzureCalc_AzureCalcRateCard[[#This Row],[Region]]</f>
        <v>A0 VM (Non-Windows)A15</v>
      </c>
      <c r="B9636" s="775">
        <v>15</v>
      </c>
      <c r="C9636" s="775" t="s">
        <v>87</v>
      </c>
      <c r="D9636" s="775" t="s">
        <v>174</v>
      </c>
      <c r="E9636" s="775">
        <v>2.1170000000000001E-2</v>
      </c>
      <c r="F9636" s="775" t="s">
        <v>704</v>
      </c>
      <c r="G9636" s="775" t="s">
        <v>2872</v>
      </c>
      <c r="H9636" s="775" t="s">
        <v>2873</v>
      </c>
      <c r="I9636" s="775" t="s">
        <v>5536</v>
      </c>
    </row>
    <row r="9637" spans="1:9">
      <c r="A9637" s="775" t="str">
        <f>Table_wabobpsvr_AzureCalc_AzureCalcRateCard[[#This Row],[ServiceName]]&amp;Table_wabobpsvr_AzureCalc_AzureCalcRateCard[[#This Row],[Price_Level]]&amp;Table_wabobpsvr_AzureCalc_AzureCalcRateCard[[#This Row],[Region]]</f>
        <v>A0 VM (Non-Windows)B15</v>
      </c>
      <c r="B9637" s="775">
        <v>15</v>
      </c>
      <c r="C9637" s="775" t="s">
        <v>87</v>
      </c>
      <c r="D9637" s="775" t="s">
        <v>175</v>
      </c>
      <c r="E9637" s="775">
        <v>2.0299999999999999E-2</v>
      </c>
      <c r="F9637" s="775" t="s">
        <v>704</v>
      </c>
      <c r="G9637" s="775" t="s">
        <v>2872</v>
      </c>
      <c r="H9637" s="775" t="s">
        <v>2873</v>
      </c>
      <c r="I9637" s="775" t="s">
        <v>5536</v>
      </c>
    </row>
    <row r="9638" spans="1:9">
      <c r="A9638" s="775" t="str">
        <f>Table_wabobpsvr_AzureCalc_AzureCalcRateCard[[#This Row],[ServiceName]]&amp;Table_wabobpsvr_AzureCalc_AzureCalcRateCard[[#This Row],[Price_Level]]&amp;Table_wabobpsvr_AzureCalc_AzureCalcRateCard[[#This Row],[Region]]</f>
        <v>A0 VM (Non-Windows)C15</v>
      </c>
      <c r="B9638" s="775">
        <v>15</v>
      </c>
      <c r="C9638" s="775" t="s">
        <v>87</v>
      </c>
      <c r="D9638" s="775" t="s">
        <v>177</v>
      </c>
      <c r="E9638" s="775">
        <v>1.9429999999999999E-2</v>
      </c>
      <c r="F9638" s="775" t="s">
        <v>704</v>
      </c>
      <c r="G9638" s="775" t="s">
        <v>2872</v>
      </c>
      <c r="H9638" s="775" t="s">
        <v>2873</v>
      </c>
      <c r="I9638" s="775" t="s">
        <v>5536</v>
      </c>
    </row>
    <row r="9639" spans="1:9">
      <c r="A9639" s="775" t="str">
        <f>Table_wabobpsvr_AzureCalc_AzureCalcRateCard[[#This Row],[ServiceName]]&amp;Table_wabobpsvr_AzureCalc_AzureCalcRateCard[[#This Row],[Price_Level]]&amp;Table_wabobpsvr_AzureCalc_AzureCalcRateCard[[#This Row],[Region]]</f>
        <v>A0 VM (Non-Windows)D15</v>
      </c>
      <c r="B9639" s="775">
        <v>15</v>
      </c>
      <c r="C9639" s="775" t="s">
        <v>87</v>
      </c>
      <c r="D9639" s="775" t="s">
        <v>176</v>
      </c>
      <c r="E9639" s="775">
        <v>1.856E-2</v>
      </c>
      <c r="F9639" s="775" t="s">
        <v>704</v>
      </c>
      <c r="G9639" s="775" t="s">
        <v>2872</v>
      </c>
      <c r="H9639" s="775" t="s">
        <v>2873</v>
      </c>
      <c r="I9639" s="775" t="s">
        <v>5536</v>
      </c>
    </row>
    <row r="9640" spans="1:9">
      <c r="A9640" s="775" t="str">
        <f>Table_wabobpsvr_AzureCalc_AzureCalcRateCard[[#This Row],[ServiceName]]&amp;Table_wabobpsvr_AzureCalc_AzureCalcRateCard[[#This Row],[Price_Level]]&amp;Table_wabobpsvr_AzureCalc_AzureCalcRateCard[[#This Row],[Region]]</f>
        <v>A0 VM (Windows)MOSP15</v>
      </c>
      <c r="B9640" s="775">
        <v>15</v>
      </c>
      <c r="C9640" s="775" t="s">
        <v>87</v>
      </c>
      <c r="D9640" s="775" t="s">
        <v>606</v>
      </c>
      <c r="E9640" s="775">
        <v>2.9000000000000001E-2</v>
      </c>
      <c r="F9640" s="775" t="s">
        <v>705</v>
      </c>
      <c r="G9640" s="775" t="s">
        <v>4235</v>
      </c>
      <c r="H9640" s="775" t="s">
        <v>4235</v>
      </c>
      <c r="I9640" s="775" t="s">
        <v>5537</v>
      </c>
    </row>
    <row r="9641" spans="1:9">
      <c r="A9641" s="775" t="str">
        <f>Table_wabobpsvr_AzureCalc_AzureCalcRateCard[[#This Row],[ServiceName]]&amp;Table_wabobpsvr_AzureCalc_AzureCalcRateCard[[#This Row],[Price_Level]]&amp;Table_wabobpsvr_AzureCalc_AzureCalcRateCard[[#This Row],[Region]]</f>
        <v>A0 VM (Windows)A15</v>
      </c>
      <c r="B9641" s="775">
        <v>15</v>
      </c>
      <c r="C9641" s="775" t="s">
        <v>87</v>
      </c>
      <c r="D9641" s="775" t="s">
        <v>174</v>
      </c>
      <c r="E9641" s="775">
        <v>2.1170000000000001E-2</v>
      </c>
      <c r="F9641" s="775" t="s">
        <v>705</v>
      </c>
      <c r="G9641" s="775" t="s">
        <v>2874</v>
      </c>
      <c r="H9641" s="775" t="s">
        <v>2875</v>
      </c>
      <c r="I9641" s="775" t="s">
        <v>5537</v>
      </c>
    </row>
    <row r="9642" spans="1:9">
      <c r="A9642" s="775" t="str">
        <f>Table_wabobpsvr_AzureCalc_AzureCalcRateCard[[#This Row],[ServiceName]]&amp;Table_wabobpsvr_AzureCalc_AzureCalcRateCard[[#This Row],[Price_Level]]&amp;Table_wabobpsvr_AzureCalc_AzureCalcRateCard[[#This Row],[Region]]</f>
        <v>A0 VM (Windows)B15</v>
      </c>
      <c r="B9642" s="775">
        <v>15</v>
      </c>
      <c r="C9642" s="775" t="s">
        <v>87</v>
      </c>
      <c r="D9642" s="775" t="s">
        <v>175</v>
      </c>
      <c r="E9642" s="775">
        <v>2.0299999999999999E-2</v>
      </c>
      <c r="F9642" s="775" t="s">
        <v>705</v>
      </c>
      <c r="G9642" s="775" t="s">
        <v>2874</v>
      </c>
      <c r="H9642" s="775" t="s">
        <v>2875</v>
      </c>
      <c r="I9642" s="775" t="s">
        <v>5537</v>
      </c>
    </row>
    <row r="9643" spans="1:9">
      <c r="A9643" s="775" t="str">
        <f>Table_wabobpsvr_AzureCalc_AzureCalcRateCard[[#This Row],[ServiceName]]&amp;Table_wabobpsvr_AzureCalc_AzureCalcRateCard[[#This Row],[Price_Level]]&amp;Table_wabobpsvr_AzureCalc_AzureCalcRateCard[[#This Row],[Region]]</f>
        <v>A0 VM (Windows)C15</v>
      </c>
      <c r="B9643" s="775">
        <v>15</v>
      </c>
      <c r="C9643" s="775" t="s">
        <v>87</v>
      </c>
      <c r="D9643" s="775" t="s">
        <v>177</v>
      </c>
      <c r="E9643" s="775">
        <v>1.9429999999999999E-2</v>
      </c>
      <c r="F9643" s="775" t="s">
        <v>705</v>
      </c>
      <c r="G9643" s="775" t="s">
        <v>2874</v>
      </c>
      <c r="H9643" s="775" t="s">
        <v>2875</v>
      </c>
      <c r="I9643" s="775" t="s">
        <v>5537</v>
      </c>
    </row>
    <row r="9644" spans="1:9">
      <c r="A9644" s="775" t="str">
        <f>Table_wabobpsvr_AzureCalc_AzureCalcRateCard[[#This Row],[ServiceName]]&amp;Table_wabobpsvr_AzureCalc_AzureCalcRateCard[[#This Row],[Price_Level]]&amp;Table_wabobpsvr_AzureCalc_AzureCalcRateCard[[#This Row],[Region]]</f>
        <v>A0 VM (Windows)D15</v>
      </c>
      <c r="B9644" s="775">
        <v>15</v>
      </c>
      <c r="C9644" s="775" t="s">
        <v>87</v>
      </c>
      <c r="D9644" s="775" t="s">
        <v>176</v>
      </c>
      <c r="E9644" s="775">
        <v>1.856E-2</v>
      </c>
      <c r="F9644" s="775" t="s">
        <v>705</v>
      </c>
      <c r="G9644" s="775" t="s">
        <v>2874</v>
      </c>
      <c r="H9644" s="775" t="s">
        <v>2875</v>
      </c>
      <c r="I9644" s="775" t="s">
        <v>5537</v>
      </c>
    </row>
    <row r="9645" spans="1:9">
      <c r="A9645" s="775" t="str">
        <f>Table_wabobpsvr_AzureCalc_AzureCalcRateCard[[#This Row],[ServiceName]]&amp;Table_wabobpsvr_AzureCalc_AzureCalcRateCard[[#This Row],[Price_Level]]&amp;Table_wabobpsvr_AzureCalc_AzureCalcRateCard[[#This Row],[Region]]</f>
        <v>A1 VM (Non-Windows)MOSP15</v>
      </c>
      <c r="B9645" s="775">
        <v>15</v>
      </c>
      <c r="C9645" s="775" t="s">
        <v>87</v>
      </c>
      <c r="D9645" s="775" t="s">
        <v>606</v>
      </c>
      <c r="E9645" s="775">
        <v>7.0999999999999994E-2</v>
      </c>
      <c r="F9645" s="775" t="s">
        <v>682</v>
      </c>
      <c r="G9645" s="775" t="s">
        <v>4235</v>
      </c>
      <c r="H9645" s="775" t="s">
        <v>4235</v>
      </c>
      <c r="I9645" s="775" t="s">
        <v>5538</v>
      </c>
    </row>
    <row r="9646" spans="1:9">
      <c r="A9646" s="775" t="str">
        <f>Table_wabobpsvr_AzureCalc_AzureCalcRateCard[[#This Row],[ServiceName]]&amp;Table_wabobpsvr_AzureCalc_AzureCalcRateCard[[#This Row],[Price_Level]]&amp;Table_wabobpsvr_AzureCalc_AzureCalcRateCard[[#This Row],[Region]]</f>
        <v>A1 VM (Non-Windows)A15</v>
      </c>
      <c r="B9646" s="775">
        <v>15</v>
      </c>
      <c r="C9646" s="775" t="s">
        <v>87</v>
      </c>
      <c r="D9646" s="775" t="s">
        <v>174</v>
      </c>
      <c r="E9646" s="775">
        <v>5.1830000000000001E-2</v>
      </c>
      <c r="F9646" s="775" t="s">
        <v>682</v>
      </c>
      <c r="G9646" s="775" t="s">
        <v>2876</v>
      </c>
      <c r="H9646" s="775" t="s">
        <v>2877</v>
      </c>
      <c r="I9646" s="775" t="s">
        <v>5538</v>
      </c>
    </row>
    <row r="9647" spans="1:9">
      <c r="A9647" s="775" t="str">
        <f>Table_wabobpsvr_AzureCalc_AzureCalcRateCard[[#This Row],[ServiceName]]&amp;Table_wabobpsvr_AzureCalc_AzureCalcRateCard[[#This Row],[Price_Level]]&amp;Table_wabobpsvr_AzureCalc_AzureCalcRateCard[[#This Row],[Region]]</f>
        <v>A1 VM (Non-Windows)B15</v>
      </c>
      <c r="B9647" s="775">
        <v>15</v>
      </c>
      <c r="C9647" s="775" t="s">
        <v>87</v>
      </c>
      <c r="D9647" s="775" t="s">
        <v>175</v>
      </c>
      <c r="E9647" s="775">
        <v>4.9700000000000001E-2</v>
      </c>
      <c r="F9647" s="775" t="s">
        <v>682</v>
      </c>
      <c r="G9647" s="775" t="s">
        <v>2876</v>
      </c>
      <c r="H9647" s="775" t="s">
        <v>2877</v>
      </c>
      <c r="I9647" s="775" t="s">
        <v>5538</v>
      </c>
    </row>
    <row r="9648" spans="1:9">
      <c r="A9648" s="775" t="str">
        <f>Table_wabobpsvr_AzureCalc_AzureCalcRateCard[[#This Row],[ServiceName]]&amp;Table_wabobpsvr_AzureCalc_AzureCalcRateCard[[#This Row],[Price_Level]]&amp;Table_wabobpsvr_AzureCalc_AzureCalcRateCard[[#This Row],[Region]]</f>
        <v>A1 VM (Non-Windows)C15</v>
      </c>
      <c r="B9648" s="775">
        <v>15</v>
      </c>
      <c r="C9648" s="775" t="s">
        <v>87</v>
      </c>
      <c r="D9648" s="775" t="s">
        <v>177</v>
      </c>
      <c r="E9648" s="775">
        <v>4.7570000000000001E-2</v>
      </c>
      <c r="F9648" s="775" t="s">
        <v>682</v>
      </c>
      <c r="G9648" s="775" t="s">
        <v>2876</v>
      </c>
      <c r="H9648" s="775" t="s">
        <v>2877</v>
      </c>
      <c r="I9648" s="775" t="s">
        <v>5538</v>
      </c>
    </row>
    <row r="9649" spans="1:9">
      <c r="A9649" s="775" t="str">
        <f>Table_wabobpsvr_AzureCalc_AzureCalcRateCard[[#This Row],[ServiceName]]&amp;Table_wabobpsvr_AzureCalc_AzureCalcRateCard[[#This Row],[Price_Level]]&amp;Table_wabobpsvr_AzureCalc_AzureCalcRateCard[[#This Row],[Region]]</f>
        <v>A1 VM (Non-Windows)D15</v>
      </c>
      <c r="B9649" s="775">
        <v>15</v>
      </c>
      <c r="C9649" s="775" t="s">
        <v>87</v>
      </c>
      <c r="D9649" s="775" t="s">
        <v>176</v>
      </c>
      <c r="E9649" s="775">
        <v>4.5440000000000001E-2</v>
      </c>
      <c r="F9649" s="775" t="s">
        <v>682</v>
      </c>
      <c r="G9649" s="775" t="s">
        <v>2876</v>
      </c>
      <c r="H9649" s="775" t="s">
        <v>2877</v>
      </c>
      <c r="I9649" s="775" t="s">
        <v>5538</v>
      </c>
    </row>
    <row r="9650" spans="1:9">
      <c r="A9650" s="1039" t="str">
        <f>Table_wabobpsvr_AzureCalc_AzureCalcRateCard[[#This Row],[ServiceName]]&amp;Table_wabobpsvr_AzureCalc_AzureCalcRateCard[[#This Row],[Price_Level]]&amp;Table_wabobpsvr_AzureCalc_AzureCalcRateCard[[#This Row],[Region]]</f>
        <v>A1 VM (Windows)MOSP15</v>
      </c>
      <c r="B9650" s="1039">
        <v>15</v>
      </c>
      <c r="C9650" s="1039" t="s">
        <v>87</v>
      </c>
      <c r="D9650" s="1039" t="s">
        <v>606</v>
      </c>
      <c r="E9650" s="1039">
        <v>0.113</v>
      </c>
      <c r="F9650" s="1039" t="s">
        <v>687</v>
      </c>
      <c r="G9650" s="775" t="s">
        <v>4235</v>
      </c>
      <c r="H9650" s="775" t="s">
        <v>4235</v>
      </c>
      <c r="I9650" s="775" t="s">
        <v>5539</v>
      </c>
    </row>
    <row r="9651" spans="1:9">
      <c r="A9651" s="1039" t="str">
        <f>Table_wabobpsvr_AzureCalc_AzureCalcRateCard[[#This Row],[ServiceName]]&amp;Table_wabobpsvr_AzureCalc_AzureCalcRateCard[[#This Row],[Price_Level]]&amp;Table_wabobpsvr_AzureCalc_AzureCalcRateCard[[#This Row],[Region]]</f>
        <v>A1 VM (Windows)A15</v>
      </c>
      <c r="B9651" s="1039">
        <v>15</v>
      </c>
      <c r="C9651" s="1039" t="s">
        <v>87</v>
      </c>
      <c r="D9651" s="1039" t="s">
        <v>174</v>
      </c>
      <c r="E9651" s="1039">
        <v>8.2489999999999994E-2</v>
      </c>
      <c r="F9651" s="1039" t="s">
        <v>687</v>
      </c>
      <c r="G9651" s="775" t="s">
        <v>2878</v>
      </c>
      <c r="H9651" s="775" t="s">
        <v>2879</v>
      </c>
      <c r="I9651" s="775" t="s">
        <v>5539</v>
      </c>
    </row>
    <row r="9652" spans="1:9">
      <c r="A9652" s="775" t="str">
        <f>Table_wabobpsvr_AzureCalc_AzureCalcRateCard[[#This Row],[ServiceName]]&amp;Table_wabobpsvr_AzureCalc_AzureCalcRateCard[[#This Row],[Price_Level]]&amp;Table_wabobpsvr_AzureCalc_AzureCalcRateCard[[#This Row],[Region]]</f>
        <v>A1 VM (Windows)B15</v>
      </c>
      <c r="B9652" s="775">
        <v>15</v>
      </c>
      <c r="C9652" s="775" t="s">
        <v>87</v>
      </c>
      <c r="D9652" s="775" t="s">
        <v>175</v>
      </c>
      <c r="E9652" s="775">
        <v>7.9100000000000004E-2</v>
      </c>
      <c r="F9652" s="775" t="s">
        <v>687</v>
      </c>
      <c r="G9652" s="775" t="s">
        <v>2878</v>
      </c>
      <c r="H9652" s="775" t="s">
        <v>2879</v>
      </c>
      <c r="I9652" s="775" t="s">
        <v>5539</v>
      </c>
    </row>
    <row r="9653" spans="1:9">
      <c r="A9653" s="775" t="str">
        <f>Table_wabobpsvr_AzureCalc_AzureCalcRateCard[[#This Row],[ServiceName]]&amp;Table_wabobpsvr_AzureCalc_AzureCalcRateCard[[#This Row],[Price_Level]]&amp;Table_wabobpsvr_AzureCalc_AzureCalcRateCard[[#This Row],[Region]]</f>
        <v>Premium CDN Data Transfer - Zone 4 - Tier 4MOSP</v>
      </c>
      <c r="B9653" s="775"/>
      <c r="C9653" s="775" t="s">
        <v>9</v>
      </c>
      <c r="D9653" s="775" t="s">
        <v>606</v>
      </c>
      <c r="E9653" s="775">
        <v>0.17</v>
      </c>
      <c r="F9653" s="775" t="s">
        <v>8424</v>
      </c>
      <c r="G9653" s="775"/>
      <c r="H9653" s="775"/>
      <c r="I9653" s="775" t="s">
        <v>8185</v>
      </c>
    </row>
    <row r="9654" spans="1:9">
      <c r="A9654" s="775" t="str">
        <f>Table_wabobpsvr_AzureCalc_AzureCalcRateCard[[#This Row],[ServiceName]]&amp;Table_wabobpsvr_AzureCalc_AzureCalcRateCard[[#This Row],[Price_Level]]&amp;Table_wabobpsvr_AzureCalc_AzureCalcRateCard[[#This Row],[Region]]</f>
        <v>Standard_D4_v2 VM (Non-Windows)A15</v>
      </c>
      <c r="B9654" s="775">
        <v>15</v>
      </c>
      <c r="C9654" s="775" t="s">
        <v>87</v>
      </c>
      <c r="D9654" s="775" t="s">
        <v>174</v>
      </c>
      <c r="E9654" s="775">
        <v>0.72167999999999999</v>
      </c>
      <c r="F9654" s="775" t="s">
        <v>8089</v>
      </c>
      <c r="G9654" s="775" t="s">
        <v>4235</v>
      </c>
      <c r="H9654" s="775" t="s">
        <v>4235</v>
      </c>
      <c r="I9654" s="775" t="s">
        <v>8390</v>
      </c>
    </row>
    <row r="9655" spans="1:9">
      <c r="A9655" s="775" t="str">
        <f>Table_wabobpsvr_AzureCalc_AzureCalcRateCard[[#This Row],[ServiceName]]&amp;Table_wabobpsvr_AzureCalc_AzureCalcRateCard[[#This Row],[Price_Level]]&amp;Table_wabobpsvr_AzureCalc_AzureCalcRateCard[[#This Row],[Region]]</f>
        <v>Standard_D4_v2 VM (Non-Windows)B15</v>
      </c>
      <c r="B9655" s="775">
        <v>15</v>
      </c>
      <c r="C9655" s="775" t="s">
        <v>87</v>
      </c>
      <c r="D9655" s="775" t="s">
        <v>175</v>
      </c>
      <c r="E9655" s="775">
        <v>0.69935999999999998</v>
      </c>
      <c r="F9655" s="775" t="s">
        <v>8089</v>
      </c>
      <c r="G9655" s="775" t="s">
        <v>4235</v>
      </c>
      <c r="H9655" s="775" t="s">
        <v>4235</v>
      </c>
      <c r="I9655" s="775" t="s">
        <v>8390</v>
      </c>
    </row>
    <row r="9656" spans="1:9">
      <c r="A9656" s="775" t="str">
        <f>Table_wabobpsvr_AzureCalc_AzureCalcRateCard[[#This Row],[ServiceName]]&amp;Table_wabobpsvr_AzureCalc_AzureCalcRateCard[[#This Row],[Price_Level]]&amp;Table_wabobpsvr_AzureCalc_AzureCalcRateCard[[#This Row],[Region]]</f>
        <v>Standard_D4_v2 VM (Non-Windows)C15</v>
      </c>
      <c r="B9656" s="775">
        <v>15</v>
      </c>
      <c r="C9656" s="775" t="s">
        <v>87</v>
      </c>
      <c r="D9656" s="775" t="s">
        <v>177</v>
      </c>
      <c r="E9656" s="775">
        <v>0.67703999999999998</v>
      </c>
      <c r="F9656" s="775" t="s">
        <v>8089</v>
      </c>
      <c r="G9656" s="775" t="s">
        <v>4235</v>
      </c>
      <c r="H9656" s="775" t="s">
        <v>4235</v>
      </c>
      <c r="I9656" s="775" t="s">
        <v>8390</v>
      </c>
    </row>
    <row r="9657" spans="1:9">
      <c r="A9657" s="775" t="str">
        <f>Table_wabobpsvr_AzureCalc_AzureCalcRateCard[[#This Row],[ServiceName]]&amp;Table_wabobpsvr_AzureCalc_AzureCalcRateCard[[#This Row],[Price_Level]]&amp;Table_wabobpsvr_AzureCalc_AzureCalcRateCard[[#This Row],[Region]]</f>
        <v>Standard_D4_v2 VM (Non-Windows)D15</v>
      </c>
      <c r="B9657" s="775">
        <v>15</v>
      </c>
      <c r="C9657" s="775" t="s">
        <v>87</v>
      </c>
      <c r="D9657" s="775" t="s">
        <v>176</v>
      </c>
      <c r="E9657" s="775">
        <v>0.65471999999999997</v>
      </c>
      <c r="F9657" s="775" t="s">
        <v>8089</v>
      </c>
      <c r="G9657" s="775" t="s">
        <v>4235</v>
      </c>
      <c r="H9657" s="775" t="s">
        <v>4235</v>
      </c>
      <c r="I9657" s="775" t="s">
        <v>8390</v>
      </c>
    </row>
    <row r="9658" spans="1:9">
      <c r="A9658" s="775" t="str">
        <f>Table_wabobpsvr_AzureCalc_AzureCalcRateCard[[#This Row],[ServiceName]]&amp;Table_wabobpsvr_AzureCalc_AzureCalcRateCard[[#This Row],[Price_Level]]&amp;Table_wabobpsvr_AzureCalc_AzureCalcRateCard[[#This Row],[Region]]</f>
        <v>Standard_D4_v2 VM (Windows)MOSP15</v>
      </c>
      <c r="B9658" s="775">
        <v>15</v>
      </c>
      <c r="C9658" s="775" t="s">
        <v>87</v>
      </c>
      <c r="D9658" s="775" t="s">
        <v>606</v>
      </c>
      <c r="E9658" s="775">
        <v>1.248</v>
      </c>
      <c r="F9658" s="775" t="s">
        <v>8080</v>
      </c>
      <c r="G9658" s="775"/>
      <c r="H9658" s="775"/>
      <c r="I9658" s="775" t="s">
        <v>8391</v>
      </c>
    </row>
    <row r="9659" spans="1:9">
      <c r="A9659" s="775" t="str">
        <f>Table_wabobpsvr_AzureCalc_AzureCalcRateCard[[#This Row],[ServiceName]]&amp;Table_wabobpsvr_AzureCalc_AzureCalcRateCard[[#This Row],[Price_Level]]&amp;Table_wabobpsvr_AzureCalc_AzureCalcRateCard[[#This Row],[Region]]</f>
        <v>Standard_D4_v2 VM (Windows)A15</v>
      </c>
      <c r="B9659" s="775">
        <v>15</v>
      </c>
      <c r="C9659" s="775" t="s">
        <v>87</v>
      </c>
      <c r="D9659" s="775" t="s">
        <v>174</v>
      </c>
      <c r="E9659" s="775">
        <v>1.2105600000000001</v>
      </c>
      <c r="F9659" s="775" t="s">
        <v>8080</v>
      </c>
      <c r="G9659" s="775" t="s">
        <v>4235</v>
      </c>
      <c r="H9659" s="775" t="s">
        <v>4235</v>
      </c>
      <c r="I9659" s="775" t="s">
        <v>8391</v>
      </c>
    </row>
    <row r="9660" spans="1:9">
      <c r="A9660" s="775" t="str">
        <f>Table_wabobpsvr_AzureCalc_AzureCalcRateCard[[#This Row],[ServiceName]]&amp;Table_wabobpsvr_AzureCalc_AzureCalcRateCard[[#This Row],[Price_Level]]&amp;Table_wabobpsvr_AzureCalc_AzureCalcRateCard[[#This Row],[Region]]</f>
        <v>Standard_D4_v2 VM (Windows)B15</v>
      </c>
      <c r="B9660" s="775">
        <v>15</v>
      </c>
      <c r="C9660" s="775" t="s">
        <v>87</v>
      </c>
      <c r="D9660" s="775" t="s">
        <v>175</v>
      </c>
      <c r="E9660" s="775">
        <v>1.1731199999999999</v>
      </c>
      <c r="F9660" s="775" t="s">
        <v>8080</v>
      </c>
      <c r="G9660" s="775" t="s">
        <v>4235</v>
      </c>
      <c r="H9660" s="775" t="s">
        <v>4235</v>
      </c>
      <c r="I9660" s="775" t="s">
        <v>8391</v>
      </c>
    </row>
    <row r="9661" spans="1:9">
      <c r="A9661" s="775" t="str">
        <f>Table_wabobpsvr_AzureCalc_AzureCalcRateCard[[#This Row],[ServiceName]]&amp;Table_wabobpsvr_AzureCalc_AzureCalcRateCard[[#This Row],[Price_Level]]&amp;Table_wabobpsvr_AzureCalc_AzureCalcRateCard[[#This Row],[Region]]</f>
        <v>Standard_D4_v2 VM (Windows)C15</v>
      </c>
      <c r="B9661" s="775">
        <v>15</v>
      </c>
      <c r="C9661" s="775" t="s">
        <v>87</v>
      </c>
      <c r="D9661" s="775" t="s">
        <v>177</v>
      </c>
      <c r="E9661" s="775">
        <v>1.13568</v>
      </c>
      <c r="F9661" s="775" t="s">
        <v>8080</v>
      </c>
      <c r="G9661" s="775" t="s">
        <v>4235</v>
      </c>
      <c r="H9661" s="775" t="s">
        <v>4235</v>
      </c>
      <c r="I9661" s="775" t="s">
        <v>8391</v>
      </c>
    </row>
    <row r="9662" spans="1:9">
      <c r="A9662" s="775" t="str">
        <f>Table_wabobpsvr_AzureCalc_AzureCalcRateCard[[#This Row],[ServiceName]]&amp;Table_wabobpsvr_AzureCalc_AzureCalcRateCard[[#This Row],[Price_Level]]&amp;Table_wabobpsvr_AzureCalc_AzureCalcRateCard[[#This Row],[Region]]</f>
        <v>Standard_D4_v2 VM (Windows)D15</v>
      </c>
      <c r="B9662" s="775">
        <v>15</v>
      </c>
      <c r="C9662" s="775" t="s">
        <v>87</v>
      </c>
      <c r="D9662" s="775" t="s">
        <v>176</v>
      </c>
      <c r="E9662" s="775">
        <v>1.0982400000000001</v>
      </c>
      <c r="F9662" s="775" t="s">
        <v>8080</v>
      </c>
      <c r="G9662" s="775" t="s">
        <v>4235</v>
      </c>
      <c r="H9662" s="775" t="s">
        <v>4235</v>
      </c>
      <c r="I9662" s="775" t="s">
        <v>8391</v>
      </c>
    </row>
    <row r="9663" spans="1:9">
      <c r="A9663" s="775" t="str">
        <f>Table_wabobpsvr_AzureCalc_AzureCalcRateCard[[#This Row],[ServiceName]]&amp;Table_wabobpsvr_AzureCalc_AzureCalcRateCard[[#This Row],[Price_Level]]&amp;Table_wabobpsvr_AzureCalc_AzureCalcRateCard[[#This Row],[Region]]</f>
        <v>Standard_D5_v2 VM (Non-Windows)MOSP15</v>
      </c>
      <c r="B9663" s="775">
        <v>15</v>
      </c>
      <c r="C9663" s="775" t="s">
        <v>87</v>
      </c>
      <c r="D9663" s="775" t="s">
        <v>606</v>
      </c>
      <c r="E9663" s="775">
        <v>1.488</v>
      </c>
      <c r="F9663" s="775" t="s">
        <v>8090</v>
      </c>
      <c r="G9663" s="775"/>
      <c r="H9663" s="775"/>
      <c r="I9663" s="775" t="s">
        <v>8392</v>
      </c>
    </row>
    <row r="9664" spans="1:9">
      <c r="A9664" s="775" t="str">
        <f>Table_wabobpsvr_AzureCalc_AzureCalcRateCard[[#This Row],[ServiceName]]&amp;Table_wabobpsvr_AzureCalc_AzureCalcRateCard[[#This Row],[Price_Level]]&amp;Table_wabobpsvr_AzureCalc_AzureCalcRateCard[[#This Row],[Region]]</f>
        <v>ExpressRoute (Metered) Data Transfer Out at 1 Gbps (GB) - Zone 2MOSP14</v>
      </c>
      <c r="B9664" s="775">
        <v>14</v>
      </c>
      <c r="C9664" s="775" t="s">
        <v>9</v>
      </c>
      <c r="D9664" s="775" t="s">
        <v>606</v>
      </c>
      <c r="E9664" s="775">
        <v>999999</v>
      </c>
      <c r="F9664" s="775" t="s">
        <v>7393</v>
      </c>
      <c r="G9664" s="775"/>
      <c r="H9664" s="775"/>
      <c r="I9664" s="775"/>
    </row>
    <row r="9665" spans="1:9">
      <c r="A9665" s="775" t="str">
        <f>Table_wabobpsvr_AzureCalc_AzureCalcRateCard[[#This Row],[ServiceName]]&amp;Table_wabobpsvr_AzureCalc_AzureCalcRateCard[[#This Row],[Price_Level]]&amp;Table_wabobpsvr_AzureCalc_AzureCalcRateCard[[#This Row],[Region]]</f>
        <v>ExpressRoute (Metered) Data Transfer Out at 1 Gbps (GB) - Zone 3MOSP14</v>
      </c>
      <c r="B9665" s="775">
        <v>14</v>
      </c>
      <c r="C9665" s="775" t="s">
        <v>9</v>
      </c>
      <c r="D9665" s="775" t="s">
        <v>606</v>
      </c>
      <c r="E9665" s="775">
        <v>999999</v>
      </c>
      <c r="F9665" s="775" t="s">
        <v>7398</v>
      </c>
      <c r="G9665" s="775"/>
      <c r="H9665" s="775"/>
      <c r="I9665" s="775"/>
    </row>
    <row r="9666" spans="1:9">
      <c r="A9666" s="775" t="str">
        <f>Table_wabobpsvr_AzureCalc_AzureCalcRateCard[[#This Row],[ServiceName]]&amp;Table_wabobpsvr_AzureCalc_AzureCalcRateCard[[#This Row],[Price_Level]]&amp;Table_wabobpsvr_AzureCalc_AzureCalcRateCard[[#This Row],[Region]]</f>
        <v>ExpressRoute (Metered) Data Transfer Out at 1 Gbps (GB) - Zone 2C14</v>
      </c>
      <c r="B9666" s="775">
        <v>14</v>
      </c>
      <c r="C9666" s="775" t="s">
        <v>9</v>
      </c>
      <c r="D9666" s="775" t="s">
        <v>177</v>
      </c>
      <c r="E9666" s="775">
        <v>999999</v>
      </c>
      <c r="F9666" s="775" t="s">
        <v>7393</v>
      </c>
      <c r="G9666" s="775"/>
      <c r="H9666" s="775"/>
      <c r="I9666" s="775"/>
    </row>
    <row r="9667" spans="1:9">
      <c r="A9667" s="775" t="str">
        <f>Table_wabobpsvr_AzureCalc_AzureCalcRateCard[[#This Row],[ServiceName]]&amp;Table_wabobpsvr_AzureCalc_AzureCalcRateCard[[#This Row],[Price_Level]]&amp;Table_wabobpsvr_AzureCalc_AzureCalcRateCard[[#This Row],[Region]]</f>
        <v>ExpressRoute (Metered) Data Transfer Out at 1 Gbps (GB) - Zone 3C14</v>
      </c>
      <c r="B9667" s="775">
        <v>14</v>
      </c>
      <c r="C9667" s="775" t="s">
        <v>9</v>
      </c>
      <c r="D9667" s="775" t="s">
        <v>177</v>
      </c>
      <c r="E9667" s="775">
        <v>999999</v>
      </c>
      <c r="F9667" s="775" t="s">
        <v>7398</v>
      </c>
      <c r="G9667" s="775"/>
      <c r="H9667" s="775"/>
      <c r="I9667" s="775"/>
    </row>
    <row r="9668" spans="1:9">
      <c r="A9668" s="775" t="str">
        <f>Table_wabobpsvr_AzureCalc_AzureCalcRateCard[[#This Row],[ServiceName]]&amp;Table_wabobpsvr_AzureCalc_AzureCalcRateCard[[#This Row],[Price_Level]]&amp;Table_wabobpsvr_AzureCalc_AzureCalcRateCard[[#This Row],[Region]]</f>
        <v>ExpressRoute (Metered) Data Transfer Out at 1 Gbps (GB) - Zone 2D14</v>
      </c>
      <c r="B9668" s="775">
        <v>14</v>
      </c>
      <c r="C9668" s="775" t="s">
        <v>9</v>
      </c>
      <c r="D9668" s="775" t="s">
        <v>176</v>
      </c>
      <c r="E9668" s="775">
        <v>999999</v>
      </c>
      <c r="F9668" s="775" t="s">
        <v>7393</v>
      </c>
      <c r="G9668" s="775"/>
      <c r="H9668" s="775"/>
      <c r="I9668" s="775"/>
    </row>
    <row r="9669" spans="1:9">
      <c r="A9669" s="775" t="str">
        <f>Table_wabobpsvr_AzureCalc_AzureCalcRateCard[[#This Row],[ServiceName]]&amp;Table_wabobpsvr_AzureCalc_AzureCalcRateCard[[#This Row],[Price_Level]]&amp;Table_wabobpsvr_AzureCalc_AzureCalcRateCard[[#This Row],[Region]]</f>
        <v>ExpressRoute (Metered) Data Transfer Out at 1 Gbps (GB) - Zone 3D14</v>
      </c>
      <c r="B9669" s="775">
        <v>14</v>
      </c>
      <c r="C9669" s="775" t="s">
        <v>9</v>
      </c>
      <c r="D9669" s="775" t="s">
        <v>176</v>
      </c>
      <c r="E9669" s="775">
        <v>999999</v>
      </c>
      <c r="F9669" s="775" t="s">
        <v>7398</v>
      </c>
      <c r="G9669" s="775"/>
      <c r="H9669" s="775"/>
      <c r="I9669" s="775"/>
    </row>
    <row r="9670" spans="1:9">
      <c r="A9670" s="775" t="str">
        <f>Table_wabobpsvr_AzureCalc_AzureCalcRateCard[[#This Row],[ServiceName]]&amp;Table_wabobpsvr_AzureCalc_AzureCalcRateCard[[#This Row],[Price_Level]]&amp;Table_wabobpsvr_AzureCalc_AzureCalcRateCard[[#This Row],[Region]]</f>
        <v>ExpressRoute (Metered) Data Transfer Out at 1 Gbps (GB) - Zone 2B14</v>
      </c>
      <c r="B9670" s="775">
        <v>14</v>
      </c>
      <c r="C9670" s="775" t="s">
        <v>9</v>
      </c>
      <c r="D9670" s="775" t="s">
        <v>175</v>
      </c>
      <c r="E9670" s="775">
        <v>999999</v>
      </c>
      <c r="F9670" s="775" t="s">
        <v>7393</v>
      </c>
      <c r="G9670" s="775"/>
      <c r="H9670" s="775"/>
      <c r="I9670" s="775"/>
    </row>
    <row r="9671" spans="1:9">
      <c r="A9671" s="775" t="str">
        <f>Table_wabobpsvr_AzureCalc_AzureCalcRateCard[[#This Row],[ServiceName]]&amp;Table_wabobpsvr_AzureCalc_AzureCalcRateCard[[#This Row],[Price_Level]]&amp;Table_wabobpsvr_AzureCalc_AzureCalcRateCard[[#This Row],[Region]]</f>
        <v>ExpressRoute (Metered) Data Transfer Out at 1 Gbps (GB) - Zone 3B14</v>
      </c>
      <c r="B9671" s="775">
        <v>14</v>
      </c>
      <c r="C9671" s="775" t="s">
        <v>9</v>
      </c>
      <c r="D9671" s="775" t="s">
        <v>175</v>
      </c>
      <c r="E9671" s="775">
        <v>999999</v>
      </c>
      <c r="F9671" s="775" t="s">
        <v>7398</v>
      </c>
      <c r="G9671" s="775"/>
      <c r="H9671" s="775"/>
      <c r="I9671" s="775"/>
    </row>
    <row r="9672" spans="1:9">
      <c r="A9672" s="775" t="str">
        <f>Table_wabobpsvr_AzureCalc_AzureCalcRateCard[[#This Row],[ServiceName]]&amp;Table_wabobpsvr_AzureCalc_AzureCalcRateCard[[#This Row],[Price_Level]]&amp;Table_wabobpsvr_AzureCalc_AzureCalcRateCard[[#This Row],[Region]]</f>
        <v>ExpressRoute (Metered) Data Transfer Out at 1 Gbps (GB) - Zone 2A14</v>
      </c>
      <c r="B9672" s="775">
        <v>14</v>
      </c>
      <c r="C9672" s="775" t="s">
        <v>9</v>
      </c>
      <c r="D9672" s="775" t="s">
        <v>174</v>
      </c>
      <c r="E9672" s="775">
        <v>999999</v>
      </c>
      <c r="F9672" s="775" t="s">
        <v>7393</v>
      </c>
      <c r="G9672" s="775"/>
      <c r="H9672" s="775"/>
      <c r="I9672" s="775"/>
    </row>
    <row r="9673" spans="1:9">
      <c r="A9673" s="775" t="str">
        <f>Table_wabobpsvr_AzureCalc_AzureCalcRateCard[[#This Row],[ServiceName]]&amp;Table_wabobpsvr_AzureCalc_AzureCalcRateCard[[#This Row],[Price_Level]]&amp;Table_wabobpsvr_AzureCalc_AzureCalcRateCard[[#This Row],[Region]]</f>
        <v>ExpressRoute (Metered) Data Transfer Out at 1 Gbps (GB) - Zone 3A14</v>
      </c>
      <c r="B9673" s="775">
        <v>14</v>
      </c>
      <c r="C9673" s="775" t="s">
        <v>9</v>
      </c>
      <c r="D9673" s="775" t="s">
        <v>174</v>
      </c>
      <c r="E9673" s="775">
        <v>999999</v>
      </c>
      <c r="F9673" s="775" t="s">
        <v>7398</v>
      </c>
      <c r="G9673" s="775"/>
      <c r="H9673" s="775"/>
      <c r="I9673" s="775"/>
    </row>
    <row r="9674" spans="1:9">
      <c r="A9674" s="775" t="str">
        <f>Table_wabobpsvr_AzureCalc_AzureCalcRateCard[[#This Row],[ServiceName]]&amp;Table_wabobpsvr_AzureCalc_AzureCalcRateCard[[#This Row],[Price_Level]]&amp;Table_wabobpsvr_AzureCalc_AzureCalcRateCard[[#This Row],[Region]]</f>
        <v>Premium CDN Data Transfer - Zone 2B</v>
      </c>
      <c r="B9674" s="775"/>
      <c r="C9674" s="775" t="s">
        <v>9</v>
      </c>
      <c r="D9674" s="775" t="s">
        <v>175</v>
      </c>
      <c r="E9674" s="775">
        <v>0.23499999999999999</v>
      </c>
      <c r="F9674" s="775" t="s">
        <v>8401</v>
      </c>
      <c r="G9674" s="775" t="s">
        <v>8177</v>
      </c>
      <c r="H9674" s="775" t="s">
        <v>8178</v>
      </c>
      <c r="I9674" s="775" t="s">
        <v>8179</v>
      </c>
    </row>
    <row r="9675" spans="1:9">
      <c r="A9675" s="775" t="str">
        <f>Table_wabobpsvr_AzureCalc_AzureCalcRateCard[[#This Row],[ServiceName]]&amp;Table_wabobpsvr_AzureCalc_AzureCalcRateCard[[#This Row],[Price_Level]]&amp;Table_wabobpsvr_AzureCalc_AzureCalcRateCard[[#This Row],[Region]]</f>
        <v>Premium CDN Data Transfer - Zone 3B</v>
      </c>
      <c r="B9675" s="775"/>
      <c r="C9675" s="775" t="s">
        <v>9</v>
      </c>
      <c r="D9675" s="775" t="s">
        <v>175</v>
      </c>
      <c r="E9675" s="775">
        <v>0.47</v>
      </c>
      <c r="F9675" s="775" t="s">
        <v>8402</v>
      </c>
      <c r="G9675" s="775" t="s">
        <v>8180</v>
      </c>
      <c r="H9675" s="775" t="s">
        <v>8181</v>
      </c>
      <c r="I9675" s="775" t="s">
        <v>8182</v>
      </c>
    </row>
    <row r="9676" spans="1:9">
      <c r="A9676" s="775" t="str">
        <f>Table_wabobpsvr_AzureCalc_AzureCalcRateCard[[#This Row],[ServiceName]]&amp;Table_wabobpsvr_AzureCalc_AzureCalcRateCard[[#This Row],[Price_Level]]&amp;Table_wabobpsvr_AzureCalc_AzureCalcRateCard[[#This Row],[Region]]</f>
        <v>Premium CDN Data Transfer - Zone 4B</v>
      </c>
      <c r="B9676" s="775"/>
      <c r="C9676" s="775" t="s">
        <v>9</v>
      </c>
      <c r="D9676" s="775" t="s">
        <v>175</v>
      </c>
      <c r="E9676" s="775">
        <v>0.26319999999999999</v>
      </c>
      <c r="F9676" s="775" t="s">
        <v>8403</v>
      </c>
      <c r="G9676" s="775" t="s">
        <v>8183</v>
      </c>
      <c r="H9676" s="775" t="s">
        <v>8184</v>
      </c>
      <c r="I9676" s="775" t="s">
        <v>8185</v>
      </c>
    </row>
    <row r="9677" spans="1:9">
      <c r="A9677" s="775" t="str">
        <f>Table_wabobpsvr_AzureCalc_AzureCalcRateCard[[#This Row],[ServiceName]]&amp;Table_wabobpsvr_AzureCalc_AzureCalcRateCard[[#This Row],[Price_Level]]&amp;Table_wabobpsvr_AzureCalc_AzureCalcRateCard[[#This Row],[Region]]</f>
        <v>Standard_D5_v2 VM (Non-Windows)B1</v>
      </c>
      <c r="B9677" s="775">
        <v>1</v>
      </c>
      <c r="C9677" s="775" t="s">
        <v>87</v>
      </c>
      <c r="D9677" s="775" t="s">
        <v>175</v>
      </c>
      <c r="E9677" s="775">
        <v>1.1186</v>
      </c>
      <c r="F9677" s="775" t="s">
        <v>8090</v>
      </c>
      <c r="G9677" s="775" t="s">
        <v>4235</v>
      </c>
      <c r="H9677" s="775" t="s">
        <v>4235</v>
      </c>
      <c r="I9677" s="775" t="s">
        <v>8380</v>
      </c>
    </row>
    <row r="9678" spans="1:9">
      <c r="A9678" s="775" t="str">
        <f>Table_wabobpsvr_AzureCalc_AzureCalcRateCard[[#This Row],[ServiceName]]&amp;Table_wabobpsvr_AzureCalc_AzureCalcRateCard[[#This Row],[Price_Level]]&amp;Table_wabobpsvr_AzureCalc_AzureCalcRateCard[[#This Row],[Region]]</f>
        <v>Standard_D5_v2 VM (Non-Windows)C1</v>
      </c>
      <c r="B9678" s="775">
        <v>1</v>
      </c>
      <c r="C9678" s="775" t="s">
        <v>87</v>
      </c>
      <c r="D9678" s="775" t="s">
        <v>177</v>
      </c>
      <c r="E9678" s="775">
        <v>1.0829</v>
      </c>
      <c r="F9678" s="775" t="s">
        <v>8090</v>
      </c>
      <c r="G9678" s="775" t="s">
        <v>4235</v>
      </c>
      <c r="H9678" s="775" t="s">
        <v>4235</v>
      </c>
      <c r="I9678" s="775" t="s">
        <v>8380</v>
      </c>
    </row>
    <row r="9679" spans="1:9">
      <c r="A9679" s="775" t="str">
        <f>Table_wabobpsvr_AzureCalc_AzureCalcRateCard[[#This Row],[ServiceName]]&amp;Table_wabobpsvr_AzureCalc_AzureCalcRateCard[[#This Row],[Price_Level]]&amp;Table_wabobpsvr_AzureCalc_AzureCalcRateCard[[#This Row],[Region]]</f>
        <v>Standard_D5_v2 VM (Non-Windows)D1</v>
      </c>
      <c r="B9679" s="775">
        <v>1</v>
      </c>
      <c r="C9679" s="775" t="s">
        <v>87</v>
      </c>
      <c r="D9679" s="775" t="s">
        <v>176</v>
      </c>
      <c r="E9679" s="775">
        <v>1.0471999999999999</v>
      </c>
      <c r="F9679" s="775" t="s">
        <v>8090</v>
      </c>
      <c r="G9679" s="775" t="s">
        <v>4235</v>
      </c>
      <c r="H9679" s="775" t="s">
        <v>4235</v>
      </c>
      <c r="I9679" s="775" t="s">
        <v>8380</v>
      </c>
    </row>
    <row r="9680" spans="1:9">
      <c r="A9680" s="775" t="str">
        <f>Table_wabobpsvr_AzureCalc_AzureCalcRateCard[[#This Row],[ServiceName]]&amp;Table_wabobpsvr_AzureCalc_AzureCalcRateCard[[#This Row],[Price_Level]]&amp;Table_wabobpsvr_AzureCalc_AzureCalcRateCard[[#This Row],[Region]]</f>
        <v>Standard_D5_v2 VM (Windows)MOSP1</v>
      </c>
      <c r="B9680" s="775">
        <v>1</v>
      </c>
      <c r="C9680" s="775" t="s">
        <v>87</v>
      </c>
      <c r="D9680" s="775" t="s">
        <v>606</v>
      </c>
      <c r="E9680" s="775">
        <v>2.3090000000000002</v>
      </c>
      <c r="F9680" s="775" t="s">
        <v>8081</v>
      </c>
      <c r="G9680" s="775"/>
      <c r="H9680" s="775"/>
      <c r="I9680" s="775" t="s">
        <v>8393</v>
      </c>
    </row>
    <row r="9681" spans="1:9">
      <c r="A9681" s="775" t="str">
        <f>Table_wabobpsvr_AzureCalc_AzureCalcRateCard[[#This Row],[ServiceName]]&amp;Table_wabobpsvr_AzureCalc_AzureCalcRateCard[[#This Row],[Price_Level]]&amp;Table_wabobpsvr_AzureCalc_AzureCalcRateCard[[#This Row],[Region]]</f>
        <v>Standard_D5_v2 VM (Windows)A1</v>
      </c>
      <c r="B9681" s="775">
        <v>1</v>
      </c>
      <c r="C9681" s="775" t="s">
        <v>87</v>
      </c>
      <c r="D9681" s="775" t="s">
        <v>174</v>
      </c>
      <c r="E9681" s="775">
        <v>2.2397300000000002</v>
      </c>
      <c r="F9681" s="775" t="s">
        <v>8081</v>
      </c>
      <c r="G9681" s="775" t="s">
        <v>4235</v>
      </c>
      <c r="H9681" s="775" t="s">
        <v>4235</v>
      </c>
      <c r="I9681" s="775" t="s">
        <v>8393</v>
      </c>
    </row>
    <row r="9682" spans="1:9">
      <c r="A9682" s="775" t="str">
        <f>Table_wabobpsvr_AzureCalc_AzureCalcRateCard[[#This Row],[ServiceName]]&amp;Table_wabobpsvr_AzureCalc_AzureCalcRateCard[[#This Row],[Price_Level]]&amp;Table_wabobpsvr_AzureCalc_AzureCalcRateCard[[#This Row],[Region]]</f>
        <v>Standard_D5_v2 VM (Windows)B1</v>
      </c>
      <c r="B9682" s="775">
        <v>1</v>
      </c>
      <c r="C9682" s="775" t="s">
        <v>87</v>
      </c>
      <c r="D9682" s="775" t="s">
        <v>175</v>
      </c>
      <c r="E9682" s="775">
        <v>2.1704599999999998</v>
      </c>
      <c r="F9682" s="775" t="s">
        <v>8081</v>
      </c>
      <c r="G9682" s="775" t="s">
        <v>4235</v>
      </c>
      <c r="H9682" s="775" t="s">
        <v>4235</v>
      </c>
      <c r="I9682" s="775" t="s">
        <v>8393</v>
      </c>
    </row>
    <row r="9683" spans="1:9">
      <c r="A9683" s="775" t="str">
        <f>Table_wabobpsvr_AzureCalc_AzureCalcRateCard[[#This Row],[ServiceName]]&amp;Table_wabobpsvr_AzureCalc_AzureCalcRateCard[[#This Row],[Price_Level]]&amp;Table_wabobpsvr_AzureCalc_AzureCalcRateCard[[#This Row],[Region]]</f>
        <v>Standard_D5_v2 VM (Windows)C1</v>
      </c>
      <c r="B9683" s="775">
        <v>1</v>
      </c>
      <c r="C9683" s="775" t="s">
        <v>87</v>
      </c>
      <c r="D9683" s="775" t="s">
        <v>177</v>
      </c>
      <c r="E9683" s="775">
        <v>2.1011899999999999</v>
      </c>
      <c r="F9683" s="775" t="s">
        <v>8081</v>
      </c>
      <c r="G9683" s="775" t="s">
        <v>4235</v>
      </c>
      <c r="H9683" s="775" t="s">
        <v>4235</v>
      </c>
      <c r="I9683" s="775" t="s">
        <v>8393</v>
      </c>
    </row>
    <row r="9684" spans="1:9">
      <c r="A9684" s="775" t="str">
        <f>Table_wabobpsvr_AzureCalc_AzureCalcRateCard[[#This Row],[ServiceName]]&amp;Table_wabobpsvr_AzureCalc_AzureCalcRateCard[[#This Row],[Price_Level]]&amp;Table_wabobpsvr_AzureCalc_AzureCalcRateCard[[#This Row],[Region]]</f>
        <v>Standard_D5_v2 VM (Windows)D1</v>
      </c>
      <c r="B9684" s="775">
        <v>1</v>
      </c>
      <c r="C9684" s="775" t="s">
        <v>87</v>
      </c>
      <c r="D9684" s="775" t="s">
        <v>176</v>
      </c>
      <c r="E9684" s="775">
        <v>2.0319199999999999</v>
      </c>
      <c r="F9684" s="775" t="s">
        <v>8081</v>
      </c>
      <c r="G9684" s="775" t="s">
        <v>4235</v>
      </c>
      <c r="H9684" s="775" t="s">
        <v>4235</v>
      </c>
      <c r="I9684" s="775" t="s">
        <v>8393</v>
      </c>
    </row>
    <row r="9685" spans="1:9">
      <c r="A9685" s="775" t="str">
        <f>Table_wabobpsvr_AzureCalc_AzureCalcRateCard[[#This Row],[ServiceName]]&amp;Table_wabobpsvr_AzureCalc_AzureCalcRateCard[[#This Row],[Price_Level]]&amp;Table_wabobpsvr_AzureCalc_AzureCalcRateCard[[#This Row],[Region]]</f>
        <v>Premium Storage - Files (GB)A1</v>
      </c>
      <c r="B9685" s="775">
        <v>1</v>
      </c>
      <c r="C9685" s="775" t="s">
        <v>9</v>
      </c>
      <c r="D9685" s="775" t="s">
        <v>174</v>
      </c>
      <c r="E9685" s="775">
        <v>0.45007999999999998</v>
      </c>
      <c r="F9685" s="775" t="s">
        <v>4500</v>
      </c>
      <c r="G9685" s="775" t="s">
        <v>8203</v>
      </c>
      <c r="H9685" s="775" t="s">
        <v>8204</v>
      </c>
      <c r="I9685" s="775" t="s">
        <v>8205</v>
      </c>
    </row>
    <row r="9686" spans="1:9">
      <c r="A9686" s="775" t="str">
        <f>Table_wabobpsvr_AzureCalc_AzureCalcRateCard[[#This Row],[ServiceName]]&amp;Table_wabobpsvr_AzureCalc_AzureCalcRateCard[[#This Row],[Price_Level]]&amp;Table_wabobpsvr_AzureCalc_AzureCalcRateCard[[#This Row],[Region]]</f>
        <v>CDN Data Transfer - Zone 3 - Tier 6A</v>
      </c>
      <c r="B9686" s="775"/>
      <c r="C9686" s="775" t="s">
        <v>9</v>
      </c>
      <c r="D9686" s="775" t="s">
        <v>174</v>
      </c>
      <c r="E9686" s="775">
        <v>0.24249999999999999</v>
      </c>
      <c r="F9686" s="775" t="s">
        <v>8431</v>
      </c>
      <c r="G9686" s="775" t="s">
        <v>8186</v>
      </c>
      <c r="H9686" s="775" t="s">
        <v>8187</v>
      </c>
      <c r="I9686" s="775" t="s">
        <v>8188</v>
      </c>
    </row>
    <row r="9687" spans="1:9">
      <c r="A9687" s="775" t="str">
        <f>Table_wabobpsvr_AzureCalc_AzureCalcRateCard[[#This Row],[ServiceName]]&amp;Table_wabobpsvr_AzureCalc_AzureCalcRateCard[[#This Row],[Price_Level]]&amp;Table_wabobpsvr_AzureCalc_AzureCalcRateCard[[#This Row],[Region]]</f>
        <v>CDN Data Transfer - Zone 3 - Tier 6B</v>
      </c>
      <c r="B9687" s="775"/>
      <c r="C9687" s="775" t="s">
        <v>9</v>
      </c>
      <c r="D9687" s="775" t="s">
        <v>175</v>
      </c>
      <c r="E9687" s="775">
        <v>0.23499999999999999</v>
      </c>
      <c r="F9687" s="775" t="s">
        <v>8431</v>
      </c>
      <c r="G9687" s="775" t="s">
        <v>8186</v>
      </c>
      <c r="H9687" s="775" t="s">
        <v>8187</v>
      </c>
      <c r="I9687" s="775" t="s">
        <v>8188</v>
      </c>
    </row>
    <row r="9688" spans="1:9">
      <c r="A9688" s="775" t="str">
        <f>Table_wabobpsvr_AzureCalc_AzureCalcRateCard[[#This Row],[ServiceName]]&amp;Table_wabobpsvr_AzureCalc_AzureCalcRateCard[[#This Row],[Price_Level]]&amp;Table_wabobpsvr_AzureCalc_AzureCalcRateCard[[#This Row],[Region]]</f>
        <v>CDN Data Transfer - Zone 3 - Tier 6C</v>
      </c>
      <c r="B9688" s="775"/>
      <c r="C9688" s="775" t="s">
        <v>9</v>
      </c>
      <c r="D9688" s="775" t="s">
        <v>177</v>
      </c>
      <c r="E9688" s="775">
        <v>0.22750000000000001</v>
      </c>
      <c r="F9688" s="775" t="s">
        <v>8431</v>
      </c>
      <c r="G9688" s="775" t="s">
        <v>8186</v>
      </c>
      <c r="H9688" s="775" t="s">
        <v>8187</v>
      </c>
      <c r="I9688" s="775" t="s">
        <v>8188</v>
      </c>
    </row>
    <row r="9689" spans="1:9">
      <c r="A9689" s="775" t="str">
        <f>Table_wabobpsvr_AzureCalc_AzureCalcRateCard[[#This Row],[ServiceName]]&amp;Table_wabobpsvr_AzureCalc_AzureCalcRateCard[[#This Row],[Price_Level]]&amp;Table_wabobpsvr_AzureCalc_AzureCalcRateCard[[#This Row],[Region]]</f>
        <v>CDN Data Transfer - Zone 3 - Tier 6D</v>
      </c>
      <c r="B9689" s="775"/>
      <c r="C9689" s="775" t="s">
        <v>9</v>
      </c>
      <c r="D9689" s="775" t="s">
        <v>176</v>
      </c>
      <c r="E9689" s="775">
        <v>0.22</v>
      </c>
      <c r="F9689" s="775" t="s">
        <v>8431</v>
      </c>
      <c r="G9689" s="775" t="s">
        <v>8186</v>
      </c>
      <c r="H9689" s="775" t="s">
        <v>8187</v>
      </c>
      <c r="I9689" s="775" t="s">
        <v>8188</v>
      </c>
    </row>
    <row r="9690" spans="1:9">
      <c r="A9690" s="775" t="str">
        <f>Table_wabobpsvr_AzureCalc_AzureCalcRateCard[[#This Row],[ServiceName]]&amp;Table_wabobpsvr_AzureCalc_AzureCalcRateCard[[#This Row],[Price_Level]]&amp;Table_wabobpsvr_AzureCalc_AzureCalcRateCard[[#This Row],[Region]]</f>
        <v>CDN Data Transfer - Zone 4MOSP</v>
      </c>
      <c r="B9690" s="775"/>
      <c r="C9690" s="775" t="s">
        <v>9</v>
      </c>
      <c r="D9690" s="775" t="s">
        <v>606</v>
      </c>
      <c r="E9690" s="775">
        <v>0.14000000000000001</v>
      </c>
      <c r="F9690" s="775" t="s">
        <v>8399</v>
      </c>
      <c r="G9690" s="775"/>
      <c r="H9690" s="775"/>
      <c r="I9690" s="775" t="s">
        <v>8157</v>
      </c>
    </row>
    <row r="9691" spans="1:9">
      <c r="A9691" s="775" t="str">
        <f>Table_wabobpsvr_AzureCalc_AzureCalcRateCard[[#This Row],[ServiceName]]&amp;Table_wabobpsvr_AzureCalc_AzureCalcRateCard[[#This Row],[Price_Level]]&amp;Table_wabobpsvr_AzureCalc_AzureCalcRateCard[[#This Row],[Region]]</f>
        <v>CDN Data Transfer - Zone 4A</v>
      </c>
      <c r="B9691" s="775"/>
      <c r="C9691" s="775" t="s">
        <v>9</v>
      </c>
      <c r="D9691" s="775" t="s">
        <v>174</v>
      </c>
      <c r="E9691" s="775">
        <v>0.1358</v>
      </c>
      <c r="F9691" s="775" t="s">
        <v>8399</v>
      </c>
      <c r="G9691" s="775" t="s">
        <v>8155</v>
      </c>
      <c r="H9691" s="775" t="s">
        <v>8156</v>
      </c>
      <c r="I9691" s="775" t="s">
        <v>8157</v>
      </c>
    </row>
    <row r="9692" spans="1:9">
      <c r="A9692" s="775" t="str">
        <f>Table_wabobpsvr_AzureCalc_AzureCalcRateCard[[#This Row],[ServiceName]]&amp;Table_wabobpsvr_AzureCalc_AzureCalcRateCard[[#This Row],[Price_Level]]&amp;Table_wabobpsvr_AzureCalc_AzureCalcRateCard[[#This Row],[Region]]</f>
        <v>CDN Data Transfer - Zone 4B</v>
      </c>
      <c r="B9692" s="775"/>
      <c r="C9692" s="775" t="s">
        <v>9</v>
      </c>
      <c r="D9692" s="775" t="s">
        <v>175</v>
      </c>
      <c r="E9692" s="775">
        <v>0.13159999999999999</v>
      </c>
      <c r="F9692" s="775" t="s">
        <v>8399</v>
      </c>
      <c r="G9692" s="775" t="s">
        <v>8155</v>
      </c>
      <c r="H9692" s="775" t="s">
        <v>8156</v>
      </c>
      <c r="I9692" s="775" t="s">
        <v>8157</v>
      </c>
    </row>
    <row r="9693" spans="1:9">
      <c r="A9693" s="775" t="str">
        <f>Table_wabobpsvr_AzureCalc_AzureCalcRateCard[[#This Row],[ServiceName]]&amp;Table_wabobpsvr_AzureCalc_AzureCalcRateCard[[#This Row],[Price_Level]]&amp;Table_wabobpsvr_AzureCalc_AzureCalcRateCard[[#This Row],[Region]]</f>
        <v>CDN Data Transfer - Zone 4C</v>
      </c>
      <c r="B9693" s="775"/>
      <c r="C9693" s="775" t="s">
        <v>9</v>
      </c>
      <c r="D9693" s="775" t="s">
        <v>177</v>
      </c>
      <c r="E9693" s="775">
        <v>0.12740000000000001</v>
      </c>
      <c r="F9693" s="775" t="s">
        <v>8399</v>
      </c>
      <c r="G9693" s="775" t="s">
        <v>8155</v>
      </c>
      <c r="H9693" s="775" t="s">
        <v>8156</v>
      </c>
      <c r="I9693" s="775" t="s">
        <v>8157</v>
      </c>
    </row>
    <row r="9694" spans="1:9">
      <c r="A9694" s="775" t="str">
        <f>Table_wabobpsvr_AzureCalc_AzureCalcRateCard[[#This Row],[ServiceName]]&amp;Table_wabobpsvr_AzureCalc_AzureCalcRateCard[[#This Row],[Price_Level]]&amp;Table_wabobpsvr_AzureCalc_AzureCalcRateCard[[#This Row],[Region]]</f>
        <v>CDN Data Transfer - Zone 4D</v>
      </c>
      <c r="B9694" s="775"/>
      <c r="C9694" s="775" t="s">
        <v>9</v>
      </c>
      <c r="D9694" s="775" t="s">
        <v>176</v>
      </c>
      <c r="E9694" s="775">
        <v>0.1232</v>
      </c>
      <c r="F9694" s="775" t="s">
        <v>8399</v>
      </c>
      <c r="G9694" s="775" t="s">
        <v>8155</v>
      </c>
      <c r="H9694" s="775" t="s">
        <v>8156</v>
      </c>
      <c r="I9694" s="775" t="s">
        <v>8157</v>
      </c>
    </row>
    <row r="9695" spans="1:9">
      <c r="A9695" s="775" t="str">
        <f>Table_wabobpsvr_AzureCalc_AzureCalcRateCard[[#This Row],[ServiceName]]&amp;Table_wabobpsvr_AzureCalc_AzureCalcRateCard[[#This Row],[Price_Level]]&amp;Table_wabobpsvr_AzureCalc_AzureCalcRateCard[[#This Row],[Region]]</f>
        <v>Premium CDN Data Transfer - Zone 1 - Tier 4B</v>
      </c>
      <c r="B9695" s="775"/>
      <c r="C9695" s="775" t="s">
        <v>9</v>
      </c>
      <c r="D9695" s="775" t="s">
        <v>175</v>
      </c>
      <c r="E9695" s="775">
        <v>0.1598</v>
      </c>
      <c r="F9695" s="775" t="s">
        <v>8407</v>
      </c>
      <c r="G9695" s="775" t="s">
        <v>8174</v>
      </c>
      <c r="H9695" s="775" t="s">
        <v>8175</v>
      </c>
      <c r="I9695" s="775" t="s">
        <v>8176</v>
      </c>
    </row>
    <row r="9696" spans="1:9">
      <c r="A9696" s="1039" t="str">
        <f>Table_wabobpsvr_AzureCalc_AzureCalcRateCard[[#This Row],[ServiceName]]&amp;Table_wabobpsvr_AzureCalc_AzureCalcRateCard[[#This Row],[Price_Level]]&amp;Table_wabobpsvr_AzureCalc_AzureCalcRateCard[[#This Row],[Region]]</f>
        <v>Premium CDN Data Transfer - Zone 1 - Tier 4C</v>
      </c>
      <c r="B9696" s="1039"/>
      <c r="C9696" s="1039" t="s">
        <v>9</v>
      </c>
      <c r="D9696" s="1039" t="s">
        <v>177</v>
      </c>
      <c r="E9696" s="1039">
        <v>0.1547</v>
      </c>
      <c r="F9696" s="1039" t="s">
        <v>8407</v>
      </c>
      <c r="G9696" s="775" t="s">
        <v>8174</v>
      </c>
      <c r="H9696" s="775" t="s">
        <v>8175</v>
      </c>
      <c r="I9696" s="775" t="s">
        <v>8176</v>
      </c>
    </row>
    <row r="9697" spans="1:9">
      <c r="A9697" s="775" t="str">
        <f>Table_wabobpsvr_AzureCalc_AzureCalcRateCard[[#This Row],[ServiceName]]&amp;Table_wabobpsvr_AzureCalc_AzureCalcRateCard[[#This Row],[Price_Level]]&amp;Table_wabobpsvr_AzureCalc_AzureCalcRateCard[[#This Row],[Region]]</f>
        <v>Premium CDN Data Transfer - Zone 1 - Tier 4D</v>
      </c>
      <c r="B9697" s="775"/>
      <c r="C9697" s="775" t="s">
        <v>9</v>
      </c>
      <c r="D9697" s="775" t="s">
        <v>176</v>
      </c>
      <c r="E9697" s="775">
        <v>0.14960000000000001</v>
      </c>
      <c r="F9697" s="775" t="s">
        <v>8407</v>
      </c>
      <c r="G9697" s="775" t="s">
        <v>8174</v>
      </c>
      <c r="H9697" s="775" t="s">
        <v>8175</v>
      </c>
      <c r="I9697" s="775" t="s">
        <v>8176</v>
      </c>
    </row>
    <row r="9698" spans="1:9">
      <c r="A9698" s="1039" t="str">
        <f>Table_wabobpsvr_AzureCalc_AzureCalcRateCard[[#This Row],[ServiceName]]&amp;Table_wabobpsvr_AzureCalc_AzureCalcRateCard[[#This Row],[Price_Level]]&amp;Table_wabobpsvr_AzureCalc_AzureCalcRateCard[[#This Row],[Region]]</f>
        <v>Premium CDN Data Transfer - Zone 1 - Tier 5MOSP</v>
      </c>
      <c r="B9698" s="1039"/>
      <c r="C9698" s="1039" t="s">
        <v>9</v>
      </c>
      <c r="D9698" s="1039" t="s">
        <v>606</v>
      </c>
      <c r="E9698" s="1039">
        <v>0.1</v>
      </c>
      <c r="F9698" s="1039" t="s">
        <v>8408</v>
      </c>
      <c r="G9698" s="775"/>
      <c r="H9698" s="775"/>
      <c r="I9698" s="775" t="s">
        <v>8176</v>
      </c>
    </row>
    <row r="9699" spans="1:9">
      <c r="A9699" s="775" t="str">
        <f>Table_wabobpsvr_AzureCalc_AzureCalcRateCard[[#This Row],[ServiceName]]&amp;Table_wabobpsvr_AzureCalc_AzureCalcRateCard[[#This Row],[Price_Level]]&amp;Table_wabobpsvr_AzureCalc_AzureCalcRateCard[[#This Row],[Region]]</f>
        <v>Premium CDN Data Transfer - Zone 1 - Tier 5A</v>
      </c>
      <c r="B9699" s="775"/>
      <c r="C9699" s="775" t="s">
        <v>9</v>
      </c>
      <c r="D9699" s="775" t="s">
        <v>174</v>
      </c>
      <c r="E9699" s="775">
        <v>0.16489999999999999</v>
      </c>
      <c r="F9699" s="775" t="s">
        <v>8408</v>
      </c>
      <c r="G9699" s="775" t="s">
        <v>8174</v>
      </c>
      <c r="H9699" s="775" t="s">
        <v>8175</v>
      </c>
      <c r="I9699" s="775" t="s">
        <v>8176</v>
      </c>
    </row>
    <row r="9700" spans="1:9">
      <c r="A9700" s="775" t="str">
        <f>Table_wabobpsvr_AzureCalc_AzureCalcRateCard[[#This Row],[ServiceName]]&amp;Table_wabobpsvr_AzureCalc_AzureCalcRateCard[[#This Row],[Price_Level]]&amp;Table_wabobpsvr_AzureCalc_AzureCalcRateCard[[#This Row],[Region]]</f>
        <v>Premium CDN Data Transfer - Zone 1 - Tier 5B</v>
      </c>
      <c r="B9700" s="775"/>
      <c r="C9700" s="775" t="s">
        <v>9</v>
      </c>
      <c r="D9700" s="775" t="s">
        <v>175</v>
      </c>
      <c r="E9700" s="775">
        <v>0.1598</v>
      </c>
      <c r="F9700" s="775" t="s">
        <v>8408</v>
      </c>
      <c r="G9700" s="775" t="s">
        <v>8174</v>
      </c>
      <c r="H9700" s="775" t="s">
        <v>8175</v>
      </c>
      <c r="I9700" s="775" t="s">
        <v>8176</v>
      </c>
    </row>
    <row r="9701" spans="1:9">
      <c r="A9701" s="1039" t="str">
        <f>Table_wabobpsvr_AzureCalc_AzureCalcRateCard[[#This Row],[ServiceName]]&amp;Table_wabobpsvr_AzureCalc_AzureCalcRateCard[[#This Row],[Price_Level]]&amp;Table_wabobpsvr_AzureCalc_AzureCalcRateCard[[#This Row],[Region]]</f>
        <v>Premium CDN Data Transfer - Zone 1 - Tier 5C</v>
      </c>
      <c r="B9701" s="1039"/>
      <c r="C9701" s="1039" t="s">
        <v>9</v>
      </c>
      <c r="D9701" s="1039" t="s">
        <v>177</v>
      </c>
      <c r="E9701" s="1039">
        <v>0.1547</v>
      </c>
      <c r="F9701" s="1039" t="s">
        <v>8408</v>
      </c>
      <c r="G9701" s="775" t="s">
        <v>8174</v>
      </c>
      <c r="H9701" s="775" t="s">
        <v>8175</v>
      </c>
      <c r="I9701" s="775" t="s">
        <v>8176</v>
      </c>
    </row>
    <row r="9702" spans="1:9">
      <c r="A9702" s="775" t="str">
        <f>Table_wabobpsvr_AzureCalc_AzureCalcRateCard[[#This Row],[ServiceName]]&amp;Table_wabobpsvr_AzureCalc_AzureCalcRateCard[[#This Row],[Price_Level]]&amp;Table_wabobpsvr_AzureCalc_AzureCalcRateCard[[#This Row],[Region]]</f>
        <v>Premium CDN Data Transfer - Zone 1 - Tier 5D</v>
      </c>
      <c r="B9702" s="775"/>
      <c r="C9702" s="775" t="s">
        <v>9</v>
      </c>
      <c r="D9702" s="775" t="s">
        <v>176</v>
      </c>
      <c r="E9702" s="775">
        <v>0.14960000000000001</v>
      </c>
      <c r="F9702" s="775" t="s">
        <v>8408</v>
      </c>
      <c r="G9702" s="775" t="s">
        <v>8174</v>
      </c>
      <c r="H9702" s="775" t="s">
        <v>8175</v>
      </c>
      <c r="I9702" s="775" t="s">
        <v>8176</v>
      </c>
    </row>
    <row r="9703" spans="1:9">
      <c r="A9703" s="775" t="str">
        <f>Table_wabobpsvr_AzureCalc_AzureCalcRateCard[[#This Row],[ServiceName]]&amp;Table_wabobpsvr_AzureCalc_AzureCalcRateCard[[#This Row],[Price_Level]]&amp;Table_wabobpsvr_AzureCalc_AzureCalcRateCard[[#This Row],[Region]]</f>
        <v>Premium CDN Data Transfer - Zone 1 - Tier 6MOSP</v>
      </c>
      <c r="B9703" s="775"/>
      <c r="C9703" s="775" t="s">
        <v>9</v>
      </c>
      <c r="D9703" s="775" t="s">
        <v>606</v>
      </c>
      <c r="E9703" s="775">
        <v>0.09</v>
      </c>
      <c r="F9703" s="775" t="s">
        <v>8409</v>
      </c>
      <c r="G9703" s="775"/>
      <c r="H9703" s="775"/>
      <c r="I9703" s="775" t="s">
        <v>8176</v>
      </c>
    </row>
    <row r="9704" spans="1:9">
      <c r="A9704" s="775" t="str">
        <f>Table_wabobpsvr_AzureCalc_AzureCalcRateCard[[#This Row],[ServiceName]]&amp;Table_wabobpsvr_AzureCalc_AzureCalcRateCard[[#This Row],[Price_Level]]&amp;Table_wabobpsvr_AzureCalc_AzureCalcRateCard[[#This Row],[Region]]</f>
        <v>Premium CDN Data Transfer - Zone 3A</v>
      </c>
      <c r="B9704" s="775"/>
      <c r="C9704" s="775" t="s">
        <v>9</v>
      </c>
      <c r="D9704" s="775" t="s">
        <v>174</v>
      </c>
      <c r="E9704" s="775">
        <v>0.48499999999999999</v>
      </c>
      <c r="F9704" s="775" t="s">
        <v>8402</v>
      </c>
      <c r="G9704" s="775" t="s">
        <v>8180</v>
      </c>
      <c r="H9704" s="775" t="s">
        <v>8181</v>
      </c>
      <c r="I9704" s="775" t="s">
        <v>8182</v>
      </c>
    </row>
    <row r="9705" spans="1:9">
      <c r="A9705" s="775" t="str">
        <f>Table_wabobpsvr_AzureCalc_AzureCalcRateCard[[#This Row],[ServiceName]]&amp;Table_wabobpsvr_AzureCalc_AzureCalcRateCard[[#This Row],[Price_Level]]&amp;Table_wabobpsvr_AzureCalc_AzureCalcRateCard[[#This Row],[Region]]</f>
        <v>Premium CDN Data Transfer - Zone 3B</v>
      </c>
      <c r="B9705" s="775"/>
      <c r="C9705" s="775" t="s">
        <v>9</v>
      </c>
      <c r="D9705" s="775" t="s">
        <v>175</v>
      </c>
      <c r="E9705" s="775">
        <v>0.47</v>
      </c>
      <c r="F9705" s="775" t="s">
        <v>8402</v>
      </c>
      <c r="G9705" s="775" t="s">
        <v>8180</v>
      </c>
      <c r="H9705" s="775" t="s">
        <v>8181</v>
      </c>
      <c r="I9705" s="775" t="s">
        <v>8182</v>
      </c>
    </row>
    <row r="9706" spans="1:9">
      <c r="A9706" s="775" t="str">
        <f>Table_wabobpsvr_AzureCalc_AzureCalcRateCard[[#This Row],[ServiceName]]&amp;Table_wabobpsvr_AzureCalc_AzureCalcRateCard[[#This Row],[Price_Level]]&amp;Table_wabobpsvr_AzureCalc_AzureCalcRateCard[[#This Row],[Region]]</f>
        <v>Premium CDN Data Transfer - Zone 3C</v>
      </c>
      <c r="B9706" s="775"/>
      <c r="C9706" s="775" t="s">
        <v>9</v>
      </c>
      <c r="D9706" s="775" t="s">
        <v>177</v>
      </c>
      <c r="E9706" s="775">
        <v>0.45500000000000002</v>
      </c>
      <c r="F9706" s="775" t="s">
        <v>8402</v>
      </c>
      <c r="G9706" s="775" t="s">
        <v>8180</v>
      </c>
      <c r="H9706" s="775" t="s">
        <v>8181</v>
      </c>
      <c r="I9706" s="775" t="s">
        <v>8182</v>
      </c>
    </row>
    <row r="9707" spans="1:9">
      <c r="A9707" s="775" t="str">
        <f>Table_wabobpsvr_AzureCalc_AzureCalcRateCard[[#This Row],[ServiceName]]&amp;Table_wabobpsvr_AzureCalc_AzureCalcRateCard[[#This Row],[Price_Level]]&amp;Table_wabobpsvr_AzureCalc_AzureCalcRateCard[[#This Row],[Region]]</f>
        <v>Premium CDN Data Transfer - Zone 3D</v>
      </c>
      <c r="B9707" s="775"/>
      <c r="C9707" s="775" t="s">
        <v>9</v>
      </c>
      <c r="D9707" s="775" t="s">
        <v>176</v>
      </c>
      <c r="E9707" s="775">
        <v>0.44</v>
      </c>
      <c r="F9707" s="775" t="s">
        <v>8402</v>
      </c>
      <c r="G9707" s="775" t="s">
        <v>8180</v>
      </c>
      <c r="H9707" s="775" t="s">
        <v>8181</v>
      </c>
      <c r="I9707" s="775" t="s">
        <v>8182</v>
      </c>
    </row>
    <row r="9708" spans="1:9">
      <c r="A9708" s="775" t="str">
        <f>Table_wabobpsvr_AzureCalc_AzureCalcRateCard[[#This Row],[ServiceName]]&amp;Table_wabobpsvr_AzureCalc_AzureCalcRateCard[[#This Row],[Price_Level]]&amp;Table_wabobpsvr_AzureCalc_AzureCalcRateCard[[#This Row],[Region]]</f>
        <v>Premium CDN Data Transfer - Zone 3 - Tier 2MOSP</v>
      </c>
      <c r="B9708" s="775"/>
      <c r="C9708" s="775" t="s">
        <v>9</v>
      </c>
      <c r="D9708" s="775" t="s">
        <v>606</v>
      </c>
      <c r="E9708" s="775">
        <v>0.42499999999999999</v>
      </c>
      <c r="F9708" s="775" t="s">
        <v>8425</v>
      </c>
      <c r="G9708" s="775"/>
      <c r="H9708" s="775"/>
      <c r="I9708" s="775" t="s">
        <v>8182</v>
      </c>
    </row>
    <row r="9709" spans="1:9">
      <c r="A9709" s="775" t="str">
        <f>Table_wabobpsvr_AzureCalc_AzureCalcRateCard[[#This Row],[ServiceName]]&amp;Table_wabobpsvr_AzureCalc_AzureCalcRateCard[[#This Row],[Price_Level]]&amp;Table_wabobpsvr_AzureCalc_AzureCalcRateCard[[#This Row],[Region]]</f>
        <v>Premium CDN Data Transfer - Zone 3 - Tier 2A</v>
      </c>
      <c r="B9709" s="775"/>
      <c r="C9709" s="775" t="s">
        <v>9</v>
      </c>
      <c r="D9709" s="775" t="s">
        <v>174</v>
      </c>
      <c r="E9709" s="775">
        <v>0.48499999999999999</v>
      </c>
      <c r="F9709" s="775" t="s">
        <v>8425</v>
      </c>
      <c r="G9709" s="775" t="s">
        <v>8180</v>
      </c>
      <c r="H9709" s="775" t="s">
        <v>8181</v>
      </c>
      <c r="I9709" s="775" t="s">
        <v>8182</v>
      </c>
    </row>
    <row r="9710" spans="1:9">
      <c r="A9710" s="775" t="str">
        <f>Table_wabobpsvr_AzureCalc_AzureCalcRateCard[[#This Row],[ServiceName]]&amp;Table_wabobpsvr_AzureCalc_AzureCalcRateCard[[#This Row],[Price_Level]]&amp;Table_wabobpsvr_AzureCalc_AzureCalcRateCard[[#This Row],[Region]]</f>
        <v>Premium CDN Data Transfer - Zone 3 - Tier 2B</v>
      </c>
      <c r="B9710" s="775"/>
      <c r="C9710" s="775" t="s">
        <v>9</v>
      </c>
      <c r="D9710" s="775" t="s">
        <v>175</v>
      </c>
      <c r="E9710" s="775">
        <v>0.47</v>
      </c>
      <c r="F9710" s="775" t="s">
        <v>8425</v>
      </c>
      <c r="G9710" s="775" t="s">
        <v>8180</v>
      </c>
      <c r="H9710" s="775" t="s">
        <v>8181</v>
      </c>
      <c r="I9710" s="775" t="s">
        <v>8182</v>
      </c>
    </row>
    <row r="9711" spans="1:9">
      <c r="A9711" s="775" t="str">
        <f>Table_wabobpsvr_AzureCalc_AzureCalcRateCard[[#This Row],[ServiceName]]&amp;Table_wabobpsvr_AzureCalc_AzureCalcRateCard[[#This Row],[Price_Level]]&amp;Table_wabobpsvr_AzureCalc_AzureCalcRateCard[[#This Row],[Region]]</f>
        <v>Premium CDN Data Transfer - Zone 3 - Tier 2C</v>
      </c>
      <c r="B9711" s="775"/>
      <c r="C9711" s="775" t="s">
        <v>9</v>
      </c>
      <c r="D9711" s="775" t="s">
        <v>177</v>
      </c>
      <c r="E9711" s="775">
        <v>0.45500000000000002</v>
      </c>
      <c r="F9711" s="775" t="s">
        <v>8425</v>
      </c>
      <c r="G9711" s="775" t="s">
        <v>8180</v>
      </c>
      <c r="H9711" s="775" t="s">
        <v>8181</v>
      </c>
      <c r="I9711" s="775" t="s">
        <v>8182</v>
      </c>
    </row>
    <row r="9712" spans="1:9">
      <c r="A9712" s="775" t="str">
        <f>Table_wabobpsvr_AzureCalc_AzureCalcRateCard[[#This Row],[ServiceName]]&amp;Table_wabobpsvr_AzureCalc_AzureCalcRateCard[[#This Row],[Price_Level]]&amp;Table_wabobpsvr_AzureCalc_AzureCalcRateCard[[#This Row],[Region]]</f>
        <v>Premium CDN Data Transfer - Zone 3 - Tier 2D</v>
      </c>
      <c r="B9712" s="775"/>
      <c r="C9712" s="775" t="s">
        <v>9</v>
      </c>
      <c r="D9712" s="775" t="s">
        <v>176</v>
      </c>
      <c r="E9712" s="775">
        <v>0.44</v>
      </c>
      <c r="F9712" s="775" t="s">
        <v>8425</v>
      </c>
      <c r="G9712" s="775" t="s">
        <v>8180</v>
      </c>
      <c r="H9712" s="775" t="s">
        <v>8181</v>
      </c>
      <c r="I9712" s="775" t="s">
        <v>8182</v>
      </c>
    </row>
    <row r="9713" spans="1:9">
      <c r="A9713" s="775" t="str">
        <f>Table_wabobpsvr_AzureCalc_AzureCalcRateCard[[#This Row],[ServiceName]]&amp;Table_wabobpsvr_AzureCalc_AzureCalcRateCard[[#This Row],[Price_Level]]&amp;Table_wabobpsvr_AzureCalc_AzureCalcRateCard[[#This Row],[Region]]</f>
        <v>Premium CDN Data Transfer - Zone 4 - Tier 4A</v>
      </c>
      <c r="B9713" s="775"/>
      <c r="C9713" s="775" t="s">
        <v>9</v>
      </c>
      <c r="D9713" s="775" t="s">
        <v>174</v>
      </c>
      <c r="E9713" s="775">
        <v>0.27160000000000001</v>
      </c>
      <c r="F9713" s="775" t="s">
        <v>8424</v>
      </c>
      <c r="G9713" s="775" t="s">
        <v>8183</v>
      </c>
      <c r="H9713" s="775" t="s">
        <v>8184</v>
      </c>
      <c r="I9713" s="775" t="s">
        <v>8185</v>
      </c>
    </row>
    <row r="9714" spans="1:9">
      <c r="A9714" s="775" t="str">
        <f>Table_wabobpsvr_AzureCalc_AzureCalcRateCard[[#This Row],[ServiceName]]&amp;Table_wabobpsvr_AzureCalc_AzureCalcRateCard[[#This Row],[Price_Level]]&amp;Table_wabobpsvr_AzureCalc_AzureCalcRateCard[[#This Row],[Region]]</f>
        <v>Premium CDN Data Transfer - Zone 4 - Tier 4B</v>
      </c>
      <c r="B9714" s="775"/>
      <c r="C9714" s="775" t="s">
        <v>9</v>
      </c>
      <c r="D9714" s="775" t="s">
        <v>175</v>
      </c>
      <c r="E9714" s="775">
        <v>0.26319999999999999</v>
      </c>
      <c r="F9714" s="775" t="s">
        <v>8424</v>
      </c>
      <c r="G9714" s="775" t="s">
        <v>8183</v>
      </c>
      <c r="H9714" s="775" t="s">
        <v>8184</v>
      </c>
      <c r="I9714" s="775" t="s">
        <v>8185</v>
      </c>
    </row>
    <row r="9715" spans="1:9">
      <c r="A9715" s="775" t="str">
        <f>Table_wabobpsvr_AzureCalc_AzureCalcRateCard[[#This Row],[ServiceName]]&amp;Table_wabobpsvr_AzureCalc_AzureCalcRateCard[[#This Row],[Price_Level]]&amp;Table_wabobpsvr_AzureCalc_AzureCalcRateCard[[#This Row],[Region]]</f>
        <v>Premium CDN Data Transfer - Zone 4 - Tier 4C</v>
      </c>
      <c r="B9715" s="775"/>
      <c r="C9715" s="775" t="s">
        <v>9</v>
      </c>
      <c r="D9715" s="775" t="s">
        <v>177</v>
      </c>
      <c r="E9715" s="775">
        <v>0.25480000000000003</v>
      </c>
      <c r="F9715" s="775" t="s">
        <v>8424</v>
      </c>
      <c r="G9715" s="775" t="s">
        <v>8183</v>
      </c>
      <c r="H9715" s="775" t="s">
        <v>8184</v>
      </c>
      <c r="I9715" s="775" t="s">
        <v>8185</v>
      </c>
    </row>
    <row r="9716" spans="1:9">
      <c r="A9716" s="775" t="str">
        <f>Table_wabobpsvr_AzureCalc_AzureCalcRateCard[[#This Row],[ServiceName]]&amp;Table_wabobpsvr_AzureCalc_AzureCalcRateCard[[#This Row],[Price_Level]]&amp;Table_wabobpsvr_AzureCalc_AzureCalcRateCard[[#This Row],[Region]]</f>
        <v>Premium CDN Data Transfer - Zone 4 - Tier 4D</v>
      </c>
      <c r="B9716" s="775"/>
      <c r="C9716" s="775" t="s">
        <v>9</v>
      </c>
      <c r="D9716" s="775" t="s">
        <v>176</v>
      </c>
      <c r="E9716" s="775">
        <v>0.24640000000000001</v>
      </c>
      <c r="F9716" s="775" t="s">
        <v>8424</v>
      </c>
      <c r="G9716" s="775" t="s">
        <v>8183</v>
      </c>
      <c r="H9716" s="775" t="s">
        <v>8184</v>
      </c>
      <c r="I9716" s="775" t="s">
        <v>8185</v>
      </c>
    </row>
    <row r="9717" spans="1:9">
      <c r="A9717" s="775" t="str">
        <f>Table_wabobpsvr_AzureCalc_AzureCalcRateCard[[#This Row],[ServiceName]]&amp;Table_wabobpsvr_AzureCalc_AzureCalcRateCard[[#This Row],[Price_Level]]&amp;Table_wabobpsvr_AzureCalc_AzureCalcRateCard[[#This Row],[Region]]</f>
        <v>Premium CDN Data Transfer - Zone 4 - Tier 5MOSP</v>
      </c>
      <c r="B9717" s="775"/>
      <c r="C9717" s="775" t="s">
        <v>9</v>
      </c>
      <c r="D9717" s="775" t="s">
        <v>606</v>
      </c>
      <c r="E9717" s="775">
        <v>0.14499999999999999</v>
      </c>
      <c r="F9717" s="775" t="s">
        <v>8426</v>
      </c>
      <c r="G9717" s="775"/>
      <c r="H9717" s="775"/>
      <c r="I9717" s="775" t="s">
        <v>8185</v>
      </c>
    </row>
    <row r="9718" spans="1:9">
      <c r="A9718" s="775" t="str">
        <f>Table_wabobpsvr_AzureCalc_AzureCalcRateCard[[#This Row],[ServiceName]]&amp;Table_wabobpsvr_AzureCalc_AzureCalcRateCard[[#This Row],[Price_Level]]&amp;Table_wabobpsvr_AzureCalc_AzureCalcRateCard[[#This Row],[Region]]</f>
        <v>Premium CDN Data Transfer - Zone 4 - Tier 5A</v>
      </c>
      <c r="B9718" s="775"/>
      <c r="C9718" s="775" t="s">
        <v>9</v>
      </c>
      <c r="D9718" s="775" t="s">
        <v>174</v>
      </c>
      <c r="E9718" s="775">
        <v>0.27160000000000001</v>
      </c>
      <c r="F9718" s="775" t="s">
        <v>8426</v>
      </c>
      <c r="G9718" s="775" t="s">
        <v>8183</v>
      </c>
      <c r="H9718" s="775" t="s">
        <v>8184</v>
      </c>
      <c r="I9718" s="775" t="s">
        <v>8185</v>
      </c>
    </row>
    <row r="9719" spans="1:9">
      <c r="A9719" s="775" t="str">
        <f>Table_wabobpsvr_AzureCalc_AzureCalcRateCard[[#This Row],[ServiceName]]&amp;Table_wabobpsvr_AzureCalc_AzureCalcRateCard[[#This Row],[Price_Level]]&amp;Table_wabobpsvr_AzureCalc_AzureCalcRateCard[[#This Row],[Region]]</f>
        <v>Premium CDN Data Transfer - Zone 4 - Tier 5B</v>
      </c>
      <c r="B9719" s="775"/>
      <c r="C9719" s="775" t="s">
        <v>9</v>
      </c>
      <c r="D9719" s="775" t="s">
        <v>175</v>
      </c>
      <c r="E9719" s="775">
        <v>0.26319999999999999</v>
      </c>
      <c r="F9719" s="775" t="s">
        <v>8426</v>
      </c>
      <c r="G9719" s="775" t="s">
        <v>8183</v>
      </c>
      <c r="H9719" s="775" t="s">
        <v>8184</v>
      </c>
      <c r="I9719" s="775" t="s">
        <v>8185</v>
      </c>
    </row>
    <row r="9720" spans="1:9">
      <c r="A9720" s="775" t="str">
        <f>Table_wabobpsvr_AzureCalc_AzureCalcRateCard[[#This Row],[ServiceName]]&amp;Table_wabobpsvr_AzureCalc_AzureCalcRateCard[[#This Row],[Price_Level]]&amp;Table_wabobpsvr_AzureCalc_AzureCalcRateCard[[#This Row],[Region]]</f>
        <v>Premium CDN Data Transfer - Zone 4 - Tier 5C</v>
      </c>
      <c r="B9720" s="775"/>
      <c r="C9720" s="775" t="s">
        <v>9</v>
      </c>
      <c r="D9720" s="775" t="s">
        <v>177</v>
      </c>
      <c r="E9720" s="775">
        <v>0.25480000000000003</v>
      </c>
      <c r="F9720" s="775" t="s">
        <v>8426</v>
      </c>
      <c r="G9720" s="775" t="s">
        <v>8183</v>
      </c>
      <c r="H9720" s="775" t="s">
        <v>8184</v>
      </c>
      <c r="I9720" s="775" t="s">
        <v>8185</v>
      </c>
    </row>
    <row r="9721" spans="1:9">
      <c r="A9721" s="775" t="str">
        <f>Table_wabobpsvr_AzureCalc_AzureCalcRateCard[[#This Row],[ServiceName]]&amp;Table_wabobpsvr_AzureCalc_AzureCalcRateCard[[#This Row],[Price_Level]]&amp;Table_wabobpsvr_AzureCalc_AzureCalcRateCard[[#This Row],[Region]]</f>
        <v>Premium CDN Data Transfer - Zone 4 - Tier 5D</v>
      </c>
      <c r="B9721" s="775"/>
      <c r="C9721" s="775" t="s">
        <v>9</v>
      </c>
      <c r="D9721" s="775" t="s">
        <v>176</v>
      </c>
      <c r="E9721" s="775">
        <v>0.24640000000000001</v>
      </c>
      <c r="F9721" s="775" t="s">
        <v>8426</v>
      </c>
      <c r="G9721" s="775" t="s">
        <v>8183</v>
      </c>
      <c r="H9721" s="775" t="s">
        <v>8184</v>
      </c>
      <c r="I9721" s="775" t="s">
        <v>8185</v>
      </c>
    </row>
    <row r="9722" spans="1:9">
      <c r="A9722" s="775" t="str">
        <f>Table_wabobpsvr_AzureCalc_AzureCalcRateCard[[#This Row],[ServiceName]]&amp;Table_wabobpsvr_AzureCalc_AzureCalcRateCard[[#This Row],[Price_Level]]&amp;Table_wabobpsvr_AzureCalc_AzureCalcRateCard[[#This Row],[Region]]</f>
        <v>Standard_D5_v2 VM (Non-Windows)A15</v>
      </c>
      <c r="B9722" s="775">
        <v>15</v>
      </c>
      <c r="C9722" s="775" t="s">
        <v>87</v>
      </c>
      <c r="D9722" s="775" t="s">
        <v>174</v>
      </c>
      <c r="E9722" s="775">
        <v>1.44336</v>
      </c>
      <c r="F9722" s="775" t="s">
        <v>8090</v>
      </c>
      <c r="G9722" s="775" t="s">
        <v>4235</v>
      </c>
      <c r="H9722" s="775" t="s">
        <v>4235</v>
      </c>
      <c r="I9722" s="775" t="s">
        <v>8392</v>
      </c>
    </row>
    <row r="9723" spans="1:9">
      <c r="A9723" s="775" t="str">
        <f>Table_wabobpsvr_AzureCalc_AzureCalcRateCard[[#This Row],[ServiceName]]&amp;Table_wabobpsvr_AzureCalc_AzureCalcRateCard[[#This Row],[Price_Level]]&amp;Table_wabobpsvr_AzureCalc_AzureCalcRateCard[[#This Row],[Region]]</f>
        <v>Standard_D5_v2 VM (Non-Windows)B15</v>
      </c>
      <c r="B9723" s="775">
        <v>15</v>
      </c>
      <c r="C9723" s="775" t="s">
        <v>87</v>
      </c>
      <c r="D9723" s="775" t="s">
        <v>175</v>
      </c>
      <c r="E9723" s="775">
        <v>1.39872</v>
      </c>
      <c r="F9723" s="775" t="s">
        <v>8090</v>
      </c>
      <c r="G9723" s="775" t="s">
        <v>4235</v>
      </c>
      <c r="H9723" s="775" t="s">
        <v>4235</v>
      </c>
      <c r="I9723" s="775" t="s">
        <v>8392</v>
      </c>
    </row>
    <row r="9724" spans="1:9">
      <c r="A9724" s="775" t="str">
        <f>Table_wabobpsvr_AzureCalc_AzureCalcRateCard[[#This Row],[ServiceName]]&amp;Table_wabobpsvr_AzureCalc_AzureCalcRateCard[[#This Row],[Price_Level]]&amp;Table_wabobpsvr_AzureCalc_AzureCalcRateCard[[#This Row],[Region]]</f>
        <v>Standard_D5_v2 VM (Non-Windows)C15</v>
      </c>
      <c r="B9724" s="775">
        <v>15</v>
      </c>
      <c r="C9724" s="775" t="s">
        <v>87</v>
      </c>
      <c r="D9724" s="775" t="s">
        <v>177</v>
      </c>
      <c r="E9724" s="775">
        <v>1.35408</v>
      </c>
      <c r="F9724" s="775" t="s">
        <v>8090</v>
      </c>
      <c r="G9724" s="775" t="s">
        <v>4235</v>
      </c>
      <c r="H9724" s="775" t="s">
        <v>4235</v>
      </c>
      <c r="I9724" s="775" t="s">
        <v>8392</v>
      </c>
    </row>
    <row r="9725" spans="1:9">
      <c r="A9725" s="775" t="str">
        <f>Table_wabobpsvr_AzureCalc_AzureCalcRateCard[[#This Row],[ServiceName]]&amp;Table_wabobpsvr_AzureCalc_AzureCalcRateCard[[#This Row],[Price_Level]]&amp;Table_wabobpsvr_AzureCalc_AzureCalcRateCard[[#This Row],[Region]]</f>
        <v>Standard_D5_v2 VM (Non-Windows)D15</v>
      </c>
      <c r="B9725" s="775">
        <v>15</v>
      </c>
      <c r="C9725" s="775" t="s">
        <v>87</v>
      </c>
      <c r="D9725" s="775" t="s">
        <v>176</v>
      </c>
      <c r="E9725" s="775">
        <v>1.3094399999999999</v>
      </c>
      <c r="F9725" s="775" t="s">
        <v>8090</v>
      </c>
      <c r="G9725" s="775" t="s">
        <v>4235</v>
      </c>
      <c r="H9725" s="775" t="s">
        <v>4235</v>
      </c>
      <c r="I9725" s="775" t="s">
        <v>8392</v>
      </c>
    </row>
    <row r="9726" spans="1:9">
      <c r="A9726" s="775" t="str">
        <f>Table_wabobpsvr_AzureCalc_AzureCalcRateCard[[#This Row],[ServiceName]]&amp;Table_wabobpsvr_AzureCalc_AzureCalcRateCard[[#This Row],[Price_Level]]&amp;Table_wabobpsvr_AzureCalc_AzureCalcRateCard[[#This Row],[Region]]</f>
        <v>Standard_D5_v2 VM (Windows)MOSP15</v>
      </c>
      <c r="B9726" s="775">
        <v>15</v>
      </c>
      <c r="C9726" s="775" t="s">
        <v>87</v>
      </c>
      <c r="D9726" s="775" t="s">
        <v>606</v>
      </c>
      <c r="E9726" s="775">
        <v>2.496</v>
      </c>
      <c r="F9726" s="775" t="s">
        <v>8081</v>
      </c>
      <c r="G9726" s="775"/>
      <c r="H9726" s="775"/>
      <c r="I9726" s="775" t="s">
        <v>8394</v>
      </c>
    </row>
    <row r="9727" spans="1:9">
      <c r="A9727" s="775" t="str">
        <f>Table_wabobpsvr_AzureCalc_AzureCalcRateCard[[#This Row],[ServiceName]]&amp;Table_wabobpsvr_AzureCalc_AzureCalcRateCard[[#This Row],[Price_Level]]&amp;Table_wabobpsvr_AzureCalc_AzureCalcRateCard[[#This Row],[Region]]</f>
        <v>Standard_D5_v2 VM (Windows)A15</v>
      </c>
      <c r="B9727" s="775">
        <v>15</v>
      </c>
      <c r="C9727" s="775" t="s">
        <v>87</v>
      </c>
      <c r="D9727" s="775" t="s">
        <v>174</v>
      </c>
      <c r="E9727" s="775">
        <v>2.4211200000000002</v>
      </c>
      <c r="F9727" s="775" t="s">
        <v>8081</v>
      </c>
      <c r="G9727" s="775" t="s">
        <v>4235</v>
      </c>
      <c r="H9727" s="775" t="s">
        <v>4235</v>
      </c>
      <c r="I9727" s="775" t="s">
        <v>8394</v>
      </c>
    </row>
    <row r="9728" spans="1:9">
      <c r="A9728" s="775" t="str">
        <f>Table_wabobpsvr_AzureCalc_AzureCalcRateCard[[#This Row],[ServiceName]]&amp;Table_wabobpsvr_AzureCalc_AzureCalcRateCard[[#This Row],[Price_Level]]&amp;Table_wabobpsvr_AzureCalc_AzureCalcRateCard[[#This Row],[Region]]</f>
        <v>Standard_D5_v2 VM (Windows)B15</v>
      </c>
      <c r="B9728" s="775">
        <v>15</v>
      </c>
      <c r="C9728" s="775" t="s">
        <v>87</v>
      </c>
      <c r="D9728" s="775" t="s">
        <v>175</v>
      </c>
      <c r="E9728" s="775">
        <v>2.3462399999999999</v>
      </c>
      <c r="F9728" s="775" t="s">
        <v>8081</v>
      </c>
      <c r="G9728" s="775" t="s">
        <v>4235</v>
      </c>
      <c r="H9728" s="775" t="s">
        <v>4235</v>
      </c>
      <c r="I9728" s="775" t="s">
        <v>8394</v>
      </c>
    </row>
    <row r="9729" spans="1:9">
      <c r="A9729" s="775" t="str">
        <f>Table_wabobpsvr_AzureCalc_AzureCalcRateCard[[#This Row],[ServiceName]]&amp;Table_wabobpsvr_AzureCalc_AzureCalcRateCard[[#This Row],[Price_Level]]&amp;Table_wabobpsvr_AzureCalc_AzureCalcRateCard[[#This Row],[Region]]</f>
        <v>Standard_D5_v2 VM (Windows)C15</v>
      </c>
      <c r="B9729" s="775">
        <v>15</v>
      </c>
      <c r="C9729" s="775" t="s">
        <v>87</v>
      </c>
      <c r="D9729" s="775" t="s">
        <v>177</v>
      </c>
      <c r="E9729" s="775">
        <v>2.27136</v>
      </c>
      <c r="F9729" s="775" t="s">
        <v>8081</v>
      </c>
      <c r="G9729" s="775" t="s">
        <v>4235</v>
      </c>
      <c r="H9729" s="775" t="s">
        <v>4235</v>
      </c>
      <c r="I9729" s="775" t="s">
        <v>8394</v>
      </c>
    </row>
    <row r="9730" spans="1:9">
      <c r="A9730" s="775" t="str">
        <f>Table_wabobpsvr_AzureCalc_AzureCalcRateCard[[#This Row],[ServiceName]]&amp;Table_wabobpsvr_AzureCalc_AzureCalcRateCard[[#This Row],[Price_Level]]&amp;Table_wabobpsvr_AzureCalc_AzureCalcRateCard[[#This Row],[Region]]</f>
        <v>Standard_D5_v2 VM (Windows)D15</v>
      </c>
      <c r="B9730" s="775">
        <v>15</v>
      </c>
      <c r="C9730" s="775" t="s">
        <v>87</v>
      </c>
      <c r="D9730" s="775" t="s">
        <v>176</v>
      </c>
      <c r="E9730" s="775">
        <v>2.1964800000000002</v>
      </c>
      <c r="F9730" s="775" t="s">
        <v>8081</v>
      </c>
      <c r="G9730" s="775" t="s">
        <v>4235</v>
      </c>
      <c r="H9730" s="775" t="s">
        <v>4235</v>
      </c>
      <c r="I9730" s="775" t="s">
        <v>8394</v>
      </c>
    </row>
    <row r="9731" spans="1:9">
      <c r="A9731" s="775" t="str">
        <f>Table_wabobpsvr_AzureCalc_AzureCalcRateCard[[#This Row],[ServiceName]]&amp;Table_wabobpsvr_AzureCalc_AzureCalcRateCard[[#This Row],[Price_Level]]&amp;Table_wabobpsvr_AzureCalc_AzureCalcRateCard[[#This Row],[Region]]</f>
        <v>Standard_D14_v2 VM (Non-Windows)MOSP7</v>
      </c>
      <c r="B9731" s="775">
        <v>7</v>
      </c>
      <c r="C9731" s="775" t="s">
        <v>87</v>
      </c>
      <c r="D9731" s="775" t="s">
        <v>606</v>
      </c>
      <c r="E9731" s="775">
        <v>1.542</v>
      </c>
      <c r="F9731" s="775" t="s">
        <v>8094</v>
      </c>
      <c r="G9731" s="775"/>
      <c r="H9731" s="775"/>
      <c r="I9731" s="775" t="s">
        <v>7822</v>
      </c>
    </row>
    <row r="9732" spans="1:9">
      <c r="A9732" s="775" t="str">
        <f>Table_wabobpsvr_AzureCalc_AzureCalcRateCard[[#This Row],[ServiceName]]&amp;Table_wabobpsvr_AzureCalc_AzureCalcRateCard[[#This Row],[Price_Level]]&amp;Table_wabobpsvr_AzureCalc_AzureCalcRateCard[[#This Row],[Region]]</f>
        <v>Standard_D14_v2 VM (Non-Windows)A7</v>
      </c>
      <c r="B9732" s="775">
        <v>7</v>
      </c>
      <c r="C9732" s="775" t="s">
        <v>87</v>
      </c>
      <c r="D9732" s="775" t="s">
        <v>174</v>
      </c>
      <c r="E9732" s="775">
        <v>1.4957400000000001</v>
      </c>
      <c r="F9732" s="775" t="s">
        <v>8094</v>
      </c>
      <c r="G9732" s="775" t="s">
        <v>4235</v>
      </c>
      <c r="H9732" s="775" t="s">
        <v>4235</v>
      </c>
      <c r="I9732" s="775" t="s">
        <v>7822</v>
      </c>
    </row>
    <row r="9733" spans="1:9">
      <c r="A9733" s="775" t="str">
        <f>Table_wabobpsvr_AzureCalc_AzureCalcRateCard[[#This Row],[ServiceName]]&amp;Table_wabobpsvr_AzureCalc_AzureCalcRateCard[[#This Row],[Price_Level]]&amp;Table_wabobpsvr_AzureCalc_AzureCalcRateCard[[#This Row],[Region]]</f>
        <v>Standard_D14_v2 VM (Non-Windows)B7</v>
      </c>
      <c r="B9733" s="775">
        <v>7</v>
      </c>
      <c r="C9733" s="775" t="s">
        <v>87</v>
      </c>
      <c r="D9733" s="775" t="s">
        <v>175</v>
      </c>
      <c r="E9733" s="775">
        <v>1.4494800000000001</v>
      </c>
      <c r="F9733" s="775" t="s">
        <v>8094</v>
      </c>
      <c r="G9733" s="775" t="s">
        <v>4235</v>
      </c>
      <c r="H9733" s="775" t="s">
        <v>4235</v>
      </c>
      <c r="I9733" s="775" t="s">
        <v>7822</v>
      </c>
    </row>
    <row r="9734" spans="1:9">
      <c r="A9734" s="775" t="str">
        <f>Table_wabobpsvr_AzureCalc_AzureCalcRateCard[[#This Row],[ServiceName]]&amp;Table_wabobpsvr_AzureCalc_AzureCalcRateCard[[#This Row],[Price_Level]]&amp;Table_wabobpsvr_AzureCalc_AzureCalcRateCard[[#This Row],[Region]]</f>
        <v>Standard_D14_v2 VM (Non-Windows)C7</v>
      </c>
      <c r="B9734" s="775">
        <v>7</v>
      </c>
      <c r="C9734" s="775" t="s">
        <v>87</v>
      </c>
      <c r="D9734" s="775" t="s">
        <v>177</v>
      </c>
      <c r="E9734" s="775">
        <v>1.4032199999999999</v>
      </c>
      <c r="F9734" s="775" t="s">
        <v>8094</v>
      </c>
      <c r="G9734" s="775" t="s">
        <v>4235</v>
      </c>
      <c r="H9734" s="775" t="s">
        <v>4235</v>
      </c>
      <c r="I9734" s="775" t="s">
        <v>7822</v>
      </c>
    </row>
    <row r="9735" spans="1:9">
      <c r="A9735" s="775" t="str">
        <f>Table_wabobpsvr_AzureCalc_AzureCalcRateCard[[#This Row],[ServiceName]]&amp;Table_wabobpsvr_AzureCalc_AzureCalcRateCard[[#This Row],[Price_Level]]&amp;Table_wabobpsvr_AzureCalc_AzureCalcRateCard[[#This Row],[Region]]</f>
        <v>Standard_D14_v2 VM (Non-Windows)D7</v>
      </c>
      <c r="B9735" s="775">
        <v>7</v>
      </c>
      <c r="C9735" s="775" t="s">
        <v>87</v>
      </c>
      <c r="D9735" s="775" t="s">
        <v>176</v>
      </c>
      <c r="E9735" s="775">
        <v>1.3569599999999999</v>
      </c>
      <c r="F9735" s="775" t="s">
        <v>8094</v>
      </c>
      <c r="G9735" s="775" t="s">
        <v>4235</v>
      </c>
      <c r="H9735" s="775" t="s">
        <v>4235</v>
      </c>
      <c r="I9735" s="775" t="s">
        <v>7822</v>
      </c>
    </row>
    <row r="9736" spans="1:9">
      <c r="A9736" s="775" t="str">
        <f>Table_wabobpsvr_AzureCalc_AzureCalcRateCard[[#This Row],[ServiceName]]&amp;Table_wabobpsvr_AzureCalc_AzureCalcRateCard[[#This Row],[Price_Level]]&amp;Table_wabobpsvr_AzureCalc_AzureCalcRateCard[[#This Row],[Region]]</f>
        <v>Standard_D14_v2 VM (Windows)MOSP7</v>
      </c>
      <c r="B9736" s="775">
        <v>7</v>
      </c>
      <c r="C9736" s="775" t="s">
        <v>87</v>
      </c>
      <c r="D9736" s="775" t="s">
        <v>606</v>
      </c>
      <c r="E9736" s="775">
        <v>1.944</v>
      </c>
      <c r="F9736" s="775" t="s">
        <v>8085</v>
      </c>
      <c r="G9736" s="775"/>
      <c r="H9736" s="775"/>
      <c r="I9736" s="775" t="s">
        <v>7823</v>
      </c>
    </row>
    <row r="9737" spans="1:9">
      <c r="A9737" s="775" t="str">
        <f>Table_wabobpsvr_AzureCalc_AzureCalcRateCard[[#This Row],[ServiceName]]&amp;Table_wabobpsvr_AzureCalc_AzureCalcRateCard[[#This Row],[Price_Level]]&amp;Table_wabobpsvr_AzureCalc_AzureCalcRateCard[[#This Row],[Region]]</f>
        <v>Standard_D14_v2 VM (Windows)A7</v>
      </c>
      <c r="B9737" s="775">
        <v>7</v>
      </c>
      <c r="C9737" s="775" t="s">
        <v>87</v>
      </c>
      <c r="D9737" s="775" t="s">
        <v>174</v>
      </c>
      <c r="E9737" s="775">
        <v>1.88568</v>
      </c>
      <c r="F9737" s="775" t="s">
        <v>8085</v>
      </c>
      <c r="G9737" s="775" t="s">
        <v>4235</v>
      </c>
      <c r="H9737" s="775" t="s">
        <v>4235</v>
      </c>
      <c r="I9737" s="775" t="s">
        <v>7823</v>
      </c>
    </row>
    <row r="9738" spans="1:9">
      <c r="A9738" s="775" t="str">
        <f>Table_wabobpsvr_AzureCalc_AzureCalcRateCard[[#This Row],[ServiceName]]&amp;Table_wabobpsvr_AzureCalc_AzureCalcRateCard[[#This Row],[Price_Level]]&amp;Table_wabobpsvr_AzureCalc_AzureCalcRateCard[[#This Row],[Region]]</f>
        <v>Standard_D14_v2 VM (Windows)B7</v>
      </c>
      <c r="B9738" s="775">
        <v>7</v>
      </c>
      <c r="C9738" s="775" t="s">
        <v>87</v>
      </c>
      <c r="D9738" s="775" t="s">
        <v>175</v>
      </c>
      <c r="E9738" s="775">
        <v>1.8273600000000001</v>
      </c>
      <c r="F9738" s="775" t="s">
        <v>8085</v>
      </c>
      <c r="G9738" s="775" t="s">
        <v>4235</v>
      </c>
      <c r="H9738" s="775" t="s">
        <v>4235</v>
      </c>
      <c r="I9738" s="775" t="s">
        <v>7823</v>
      </c>
    </row>
    <row r="9739" spans="1:9">
      <c r="A9739" s="775" t="str">
        <f>Table_wabobpsvr_AzureCalc_AzureCalcRateCard[[#This Row],[ServiceName]]&amp;Table_wabobpsvr_AzureCalc_AzureCalcRateCard[[#This Row],[Price_Level]]&amp;Table_wabobpsvr_AzureCalc_AzureCalcRateCard[[#This Row],[Region]]</f>
        <v>Standard_D14_v2 VM (Windows)C7</v>
      </c>
      <c r="B9739" s="775">
        <v>7</v>
      </c>
      <c r="C9739" s="775" t="s">
        <v>87</v>
      </c>
      <c r="D9739" s="775" t="s">
        <v>177</v>
      </c>
      <c r="E9739" s="775">
        <v>1.7690399999999999</v>
      </c>
      <c r="F9739" s="775" t="s">
        <v>8085</v>
      </c>
      <c r="G9739" s="775" t="s">
        <v>4235</v>
      </c>
      <c r="H9739" s="775" t="s">
        <v>4235</v>
      </c>
      <c r="I9739" s="775" t="s">
        <v>7823</v>
      </c>
    </row>
    <row r="9740" spans="1:9">
      <c r="A9740" s="775" t="str">
        <f>Table_wabobpsvr_AzureCalc_AzureCalcRateCard[[#This Row],[ServiceName]]&amp;Table_wabobpsvr_AzureCalc_AzureCalcRateCard[[#This Row],[Price_Level]]&amp;Table_wabobpsvr_AzureCalc_AzureCalcRateCard[[#This Row],[Region]]</f>
        <v>Standard_D5_v2 VM (Non-Windows)B8</v>
      </c>
      <c r="B9740" s="775">
        <v>8</v>
      </c>
      <c r="C9740" s="775" t="s">
        <v>87</v>
      </c>
      <c r="D9740" s="775" t="s">
        <v>175</v>
      </c>
      <c r="E9740" s="775">
        <v>1.26336</v>
      </c>
      <c r="F9740" s="775" t="s">
        <v>8090</v>
      </c>
      <c r="G9740" s="775" t="s">
        <v>4235</v>
      </c>
      <c r="H9740" s="775" t="s">
        <v>4235</v>
      </c>
      <c r="I9740" s="775" t="s">
        <v>7848</v>
      </c>
    </row>
    <row r="9741" spans="1:9">
      <c r="A9741" s="1039" t="str">
        <f>Table_wabobpsvr_AzureCalc_AzureCalcRateCard[[#This Row],[ServiceName]]&amp;Table_wabobpsvr_AzureCalc_AzureCalcRateCard[[#This Row],[Price_Level]]&amp;Table_wabobpsvr_AzureCalc_AzureCalcRateCard[[#This Row],[Region]]</f>
        <v>Standard_D5_v2 VM (Non-Windows)C8</v>
      </c>
      <c r="B9741" s="1039">
        <v>8</v>
      </c>
      <c r="C9741" s="1039" t="s">
        <v>87</v>
      </c>
      <c r="D9741" s="1039" t="s">
        <v>177</v>
      </c>
      <c r="E9741" s="1039">
        <v>1.2230399999999999</v>
      </c>
      <c r="F9741" s="1039" t="s">
        <v>8090</v>
      </c>
      <c r="G9741" s="775" t="s">
        <v>4235</v>
      </c>
      <c r="H9741" s="775" t="s">
        <v>4235</v>
      </c>
      <c r="I9741" s="775" t="s">
        <v>7848</v>
      </c>
    </row>
    <row r="9742" spans="1:9">
      <c r="A9742" s="1039" t="str">
        <f>Table_wabobpsvr_AzureCalc_AzureCalcRateCard[[#This Row],[ServiceName]]&amp;Table_wabobpsvr_AzureCalc_AzureCalcRateCard[[#This Row],[Price_Level]]&amp;Table_wabobpsvr_AzureCalc_AzureCalcRateCard[[#This Row],[Region]]</f>
        <v>Standard_D5_v2 VM (Non-Windows)D8</v>
      </c>
      <c r="B9742" s="1039">
        <v>8</v>
      </c>
      <c r="C9742" s="1039" t="s">
        <v>87</v>
      </c>
      <c r="D9742" s="1039" t="s">
        <v>176</v>
      </c>
      <c r="E9742" s="1039">
        <v>1.18272</v>
      </c>
      <c r="F9742" s="1039" t="s">
        <v>8090</v>
      </c>
      <c r="G9742" s="775" t="s">
        <v>4235</v>
      </c>
      <c r="H9742" s="775" t="s">
        <v>4235</v>
      </c>
      <c r="I9742" s="775" t="s">
        <v>7848</v>
      </c>
    </row>
    <row r="9743" spans="1:9">
      <c r="A9743" s="1039" t="str">
        <f>Table_wabobpsvr_AzureCalc_AzureCalcRateCard[[#This Row],[ServiceName]]&amp;Table_wabobpsvr_AzureCalc_AzureCalcRateCard[[#This Row],[Price_Level]]&amp;Table_wabobpsvr_AzureCalc_AzureCalcRateCard[[#This Row],[Region]]</f>
        <v>Standard_D5_v2 VM (Windows)MOSP8</v>
      </c>
      <c r="B9743" s="1039">
        <v>8</v>
      </c>
      <c r="C9743" s="1039" t="s">
        <v>87</v>
      </c>
      <c r="D9743" s="1039" t="s">
        <v>606</v>
      </c>
      <c r="E9743" s="1039">
        <v>2.3740000000000001</v>
      </c>
      <c r="F9743" s="1039" t="s">
        <v>8081</v>
      </c>
      <c r="G9743" s="775"/>
      <c r="H9743" s="775"/>
      <c r="I9743" s="775" t="s">
        <v>7849</v>
      </c>
    </row>
    <row r="9744" spans="1:9">
      <c r="A9744" s="775" t="str">
        <f>Table_wabobpsvr_AzureCalc_AzureCalcRateCard[[#This Row],[ServiceName]]&amp;Table_wabobpsvr_AzureCalc_AzureCalcRateCard[[#This Row],[Price_Level]]&amp;Table_wabobpsvr_AzureCalc_AzureCalcRateCard[[#This Row],[Region]]</f>
        <v>Standard_D5_v2 VM (Windows)A8</v>
      </c>
      <c r="B9744" s="775">
        <v>8</v>
      </c>
      <c r="C9744" s="775" t="s">
        <v>87</v>
      </c>
      <c r="D9744" s="775" t="s">
        <v>174</v>
      </c>
      <c r="E9744" s="775">
        <v>2.3027799999999998</v>
      </c>
      <c r="F9744" s="775" t="s">
        <v>8081</v>
      </c>
      <c r="G9744" s="775" t="s">
        <v>4235</v>
      </c>
      <c r="H9744" s="775" t="s">
        <v>4235</v>
      </c>
      <c r="I9744" s="775" t="s">
        <v>7849</v>
      </c>
    </row>
    <row r="9745" spans="1:9">
      <c r="A9745" s="775" t="str">
        <f>Table_wabobpsvr_AzureCalc_AzureCalcRateCard[[#This Row],[ServiceName]]&amp;Table_wabobpsvr_AzureCalc_AzureCalcRateCard[[#This Row],[Price_Level]]&amp;Table_wabobpsvr_AzureCalc_AzureCalcRateCard[[#This Row],[Region]]</f>
        <v>Standard_D5_v2 VM (Windows)B8</v>
      </c>
      <c r="B9745" s="775">
        <v>8</v>
      </c>
      <c r="C9745" s="775" t="s">
        <v>87</v>
      </c>
      <c r="D9745" s="775" t="s">
        <v>175</v>
      </c>
      <c r="E9745" s="775">
        <v>2.23156</v>
      </c>
      <c r="F9745" s="775" t="s">
        <v>8081</v>
      </c>
      <c r="G9745" s="775" t="s">
        <v>4235</v>
      </c>
      <c r="H9745" s="775" t="s">
        <v>4235</v>
      </c>
      <c r="I9745" s="775" t="s">
        <v>7849</v>
      </c>
    </row>
    <row r="9746" spans="1:9">
      <c r="A9746" s="775" t="str">
        <f>Table_wabobpsvr_AzureCalc_AzureCalcRateCard[[#This Row],[ServiceName]]&amp;Table_wabobpsvr_AzureCalc_AzureCalcRateCard[[#This Row],[Price_Level]]&amp;Table_wabobpsvr_AzureCalc_AzureCalcRateCard[[#This Row],[Region]]</f>
        <v>Standard_D5_v2 VM (Windows)C8</v>
      </c>
      <c r="B9746" s="775">
        <v>8</v>
      </c>
      <c r="C9746" s="775" t="s">
        <v>87</v>
      </c>
      <c r="D9746" s="775" t="s">
        <v>177</v>
      </c>
      <c r="E9746" s="775">
        <v>2.1603400000000001</v>
      </c>
      <c r="F9746" s="775" t="s">
        <v>8081</v>
      </c>
      <c r="G9746" s="775" t="s">
        <v>4235</v>
      </c>
      <c r="H9746" s="775" t="s">
        <v>4235</v>
      </c>
      <c r="I9746" s="775" t="s">
        <v>7849</v>
      </c>
    </row>
    <row r="9747" spans="1:9">
      <c r="A9747" s="1039" t="str">
        <f>Table_wabobpsvr_AzureCalc_AzureCalcRateCard[[#This Row],[ServiceName]]&amp;Table_wabobpsvr_AzureCalc_AzureCalcRateCard[[#This Row],[Price_Level]]&amp;Table_wabobpsvr_AzureCalc_AzureCalcRateCard[[#This Row],[Region]]</f>
        <v>Standard_D5_v2 VM (Windows)D8</v>
      </c>
      <c r="B9747" s="1039">
        <v>8</v>
      </c>
      <c r="C9747" s="1039" t="s">
        <v>87</v>
      </c>
      <c r="D9747" s="1039" t="s">
        <v>176</v>
      </c>
      <c r="E9747" s="1039">
        <v>2.0891199999999999</v>
      </c>
      <c r="F9747" s="1039" t="s">
        <v>8081</v>
      </c>
      <c r="G9747" s="775" t="s">
        <v>4235</v>
      </c>
      <c r="H9747" s="775" t="s">
        <v>4235</v>
      </c>
      <c r="I9747" s="775" t="s">
        <v>7849</v>
      </c>
    </row>
    <row r="9748" spans="1:9">
      <c r="A9748" s="1039" t="str">
        <f>Table_wabobpsvr_AzureCalc_AzureCalcRateCard[[#This Row],[ServiceName]]&amp;Table_wabobpsvr_AzureCalc_AzureCalcRateCard[[#This Row],[Price_Level]]&amp;Table_wabobpsvr_AzureCalc_AzureCalcRateCard[[#This Row],[Region]]</f>
        <v>Standard_D1_v2 Cloud ServicesMOSP11</v>
      </c>
      <c r="B9748" s="1039">
        <v>11</v>
      </c>
      <c r="C9748" s="1039" t="s">
        <v>87</v>
      </c>
      <c r="D9748" s="1039" t="s">
        <v>606</v>
      </c>
      <c r="E9748" s="1039">
        <v>0.186</v>
      </c>
      <c r="F9748" s="1039" t="s">
        <v>8149</v>
      </c>
      <c r="G9748" s="775"/>
      <c r="H9748" s="775"/>
      <c r="I9748" s="775" t="s">
        <v>8193</v>
      </c>
    </row>
    <row r="9749" spans="1:9">
      <c r="A9749" s="1039" t="str">
        <f>Table_wabobpsvr_AzureCalc_AzureCalcRateCard[[#This Row],[ServiceName]]&amp;Table_wabobpsvr_AzureCalc_AzureCalcRateCard[[#This Row],[Price_Level]]&amp;Table_wabobpsvr_AzureCalc_AzureCalcRateCard[[#This Row],[Region]]</f>
        <v>Standard_D4_v2 VM (Non-Windows)B11</v>
      </c>
      <c r="B9749" s="1039">
        <v>11</v>
      </c>
      <c r="C9749" s="1039" t="s">
        <v>87</v>
      </c>
      <c r="D9749" s="1039" t="s">
        <v>175</v>
      </c>
      <c r="E9749" s="1039">
        <v>0.92120000000000002</v>
      </c>
      <c r="F9749" s="1039" t="s">
        <v>8089</v>
      </c>
      <c r="G9749" s="775" t="s">
        <v>4235</v>
      </c>
      <c r="H9749" s="775" t="s">
        <v>4235</v>
      </c>
      <c r="I9749" s="775" t="s">
        <v>8386</v>
      </c>
    </row>
    <row r="9750" spans="1:9">
      <c r="A9750" s="1039" t="str">
        <f>Table_wabobpsvr_AzureCalc_AzureCalcRateCard[[#This Row],[ServiceName]]&amp;Table_wabobpsvr_AzureCalc_AzureCalcRateCard[[#This Row],[Price_Level]]&amp;Table_wabobpsvr_AzureCalc_AzureCalcRateCard[[#This Row],[Region]]</f>
        <v>Standard_D4_v2 VM (Non-Windows)C11</v>
      </c>
      <c r="B9750" s="1039">
        <v>11</v>
      </c>
      <c r="C9750" s="1039" t="s">
        <v>87</v>
      </c>
      <c r="D9750" s="1039" t="s">
        <v>177</v>
      </c>
      <c r="E9750" s="1039">
        <v>0.89180000000000004</v>
      </c>
      <c r="F9750" s="1039" t="s">
        <v>8089</v>
      </c>
      <c r="G9750" s="775" t="s">
        <v>4235</v>
      </c>
      <c r="H9750" s="775" t="s">
        <v>4235</v>
      </c>
      <c r="I9750" s="775" t="s">
        <v>8386</v>
      </c>
    </row>
    <row r="9751" spans="1:9">
      <c r="A9751" s="1039" t="str">
        <f>Table_wabobpsvr_AzureCalc_AzureCalcRateCard[[#This Row],[ServiceName]]&amp;Table_wabobpsvr_AzureCalc_AzureCalcRateCard[[#This Row],[Price_Level]]&amp;Table_wabobpsvr_AzureCalc_AzureCalcRateCard[[#This Row],[Region]]</f>
        <v>Standard_D4_v2 VM (Non-Windows)D11</v>
      </c>
      <c r="B9751" s="1039">
        <v>11</v>
      </c>
      <c r="C9751" s="1039" t="s">
        <v>87</v>
      </c>
      <c r="D9751" s="1039" t="s">
        <v>176</v>
      </c>
      <c r="E9751" s="1039">
        <v>0.86240000000000006</v>
      </c>
      <c r="F9751" s="1039" t="s">
        <v>8089</v>
      </c>
      <c r="G9751" s="775" t="s">
        <v>4235</v>
      </c>
      <c r="H9751" s="775" t="s">
        <v>4235</v>
      </c>
      <c r="I9751" s="775" t="s">
        <v>8386</v>
      </c>
    </row>
    <row r="9752" spans="1:9">
      <c r="A9752" s="1039" t="str">
        <f>Table_wabobpsvr_AzureCalc_AzureCalcRateCard[[#This Row],[ServiceName]]&amp;Table_wabobpsvr_AzureCalc_AzureCalcRateCard[[#This Row],[Price_Level]]&amp;Table_wabobpsvr_AzureCalc_AzureCalcRateCard[[#This Row],[Region]]</f>
        <v>Standard_D4_v2 VM (Windows)MOSP11</v>
      </c>
      <c r="B9752" s="1039">
        <v>11</v>
      </c>
      <c r="C9752" s="1039" t="s">
        <v>87</v>
      </c>
      <c r="D9752" s="1039" t="s">
        <v>606</v>
      </c>
      <c r="E9752" s="1039">
        <v>1.4910000000000001</v>
      </c>
      <c r="F9752" s="1039" t="s">
        <v>8080</v>
      </c>
      <c r="G9752" s="775"/>
      <c r="H9752" s="775"/>
      <c r="I9752" s="775" t="s">
        <v>8395</v>
      </c>
    </row>
    <row r="9753" spans="1:9">
      <c r="A9753" s="775" t="str">
        <f>Table_wabobpsvr_AzureCalc_AzureCalcRateCard[[#This Row],[ServiceName]]&amp;Table_wabobpsvr_AzureCalc_AzureCalcRateCard[[#This Row],[Price_Level]]&amp;Table_wabobpsvr_AzureCalc_AzureCalcRateCard[[#This Row],[Region]]</f>
        <v>Standard_D4_v2 VM (Windows)A11</v>
      </c>
      <c r="B9753" s="775">
        <v>11</v>
      </c>
      <c r="C9753" s="775" t="s">
        <v>87</v>
      </c>
      <c r="D9753" s="775" t="s">
        <v>174</v>
      </c>
      <c r="E9753" s="775">
        <v>1.4462699999999999</v>
      </c>
      <c r="F9753" s="775" t="s">
        <v>8080</v>
      </c>
      <c r="G9753" s="775" t="s">
        <v>4235</v>
      </c>
      <c r="H9753" s="775" t="s">
        <v>4235</v>
      </c>
      <c r="I9753" s="775" t="s">
        <v>8395</v>
      </c>
    </row>
    <row r="9754" spans="1:9">
      <c r="A9754" s="775" t="str">
        <f>Table_wabobpsvr_AzureCalc_AzureCalcRateCard[[#This Row],[ServiceName]]&amp;Table_wabobpsvr_AzureCalc_AzureCalcRateCard[[#This Row],[Price_Level]]&amp;Table_wabobpsvr_AzureCalc_AzureCalcRateCard[[#This Row],[Region]]</f>
        <v>Standard_D4_v2 VM (Windows)B11</v>
      </c>
      <c r="B9754" s="775">
        <v>11</v>
      </c>
      <c r="C9754" s="775" t="s">
        <v>87</v>
      </c>
      <c r="D9754" s="775" t="s">
        <v>175</v>
      </c>
      <c r="E9754" s="775">
        <v>1.40154</v>
      </c>
      <c r="F9754" s="775" t="s">
        <v>8080</v>
      </c>
      <c r="G9754" s="775" t="s">
        <v>4235</v>
      </c>
      <c r="H9754" s="775" t="s">
        <v>4235</v>
      </c>
      <c r="I9754" s="775" t="s">
        <v>8395</v>
      </c>
    </row>
    <row r="9755" spans="1:9">
      <c r="A9755" s="775" t="str">
        <f>Table_wabobpsvr_AzureCalc_AzureCalcRateCard[[#This Row],[ServiceName]]&amp;Table_wabobpsvr_AzureCalc_AzureCalcRateCard[[#This Row],[Price_Level]]&amp;Table_wabobpsvr_AzureCalc_AzureCalcRateCard[[#This Row],[Region]]</f>
        <v>Standard_D4_v2 VM (Windows)C11</v>
      </c>
      <c r="B9755" s="775">
        <v>11</v>
      </c>
      <c r="C9755" s="775" t="s">
        <v>87</v>
      </c>
      <c r="D9755" s="775" t="s">
        <v>177</v>
      </c>
      <c r="E9755" s="775">
        <v>1.3568100000000001</v>
      </c>
      <c r="F9755" s="775" t="s">
        <v>8080</v>
      </c>
      <c r="G9755" s="775" t="s">
        <v>4235</v>
      </c>
      <c r="H9755" s="775" t="s">
        <v>4235</v>
      </c>
      <c r="I9755" s="775" t="s">
        <v>8395</v>
      </c>
    </row>
    <row r="9756" spans="1:9">
      <c r="A9756" s="775" t="str">
        <f>Table_wabobpsvr_AzureCalc_AzureCalcRateCard[[#This Row],[ServiceName]]&amp;Table_wabobpsvr_AzureCalc_AzureCalcRateCard[[#This Row],[Price_Level]]&amp;Table_wabobpsvr_AzureCalc_AzureCalcRateCard[[#This Row],[Region]]</f>
        <v>Standard_D4_v2 VM (Windows)D11</v>
      </c>
      <c r="B9756" s="775">
        <v>11</v>
      </c>
      <c r="C9756" s="775" t="s">
        <v>87</v>
      </c>
      <c r="D9756" s="775" t="s">
        <v>176</v>
      </c>
      <c r="E9756" s="775">
        <v>1.3120799999999999</v>
      </c>
      <c r="F9756" s="775" t="s">
        <v>8080</v>
      </c>
      <c r="G9756" s="775" t="s">
        <v>4235</v>
      </c>
      <c r="H9756" s="775" t="s">
        <v>4235</v>
      </c>
      <c r="I9756" s="775" t="s">
        <v>8395</v>
      </c>
    </row>
    <row r="9757" spans="1:9">
      <c r="A9757" s="775" t="str">
        <f>Table_wabobpsvr_AzureCalc_AzureCalcRateCard[[#This Row],[ServiceName]]&amp;Table_wabobpsvr_AzureCalc_AzureCalcRateCard[[#This Row],[Price_Level]]&amp;Table_wabobpsvr_AzureCalc_AzureCalcRateCard[[#This Row],[Region]]</f>
        <v>Standard_D5_v2 VM (Non-Windows)MOSP11</v>
      </c>
      <c r="B9757" s="775">
        <v>11</v>
      </c>
      <c r="C9757" s="775" t="s">
        <v>87</v>
      </c>
      <c r="D9757" s="775" t="s">
        <v>606</v>
      </c>
      <c r="E9757" s="775">
        <v>1.9610000000000001</v>
      </c>
      <c r="F9757" s="775" t="s">
        <v>8090</v>
      </c>
      <c r="G9757" s="775"/>
      <c r="H9757" s="775"/>
      <c r="I9757" s="775" t="s">
        <v>8198</v>
      </c>
    </row>
    <row r="9758" spans="1:9">
      <c r="A9758" s="775" t="str">
        <f>Table_wabobpsvr_AzureCalc_AzureCalcRateCard[[#This Row],[ServiceName]]&amp;Table_wabobpsvr_AzureCalc_AzureCalcRateCard[[#This Row],[Price_Level]]&amp;Table_wabobpsvr_AzureCalc_AzureCalcRateCard[[#This Row],[Region]]</f>
        <v>Standard_D3_v2 VM (Non-Windows)B6</v>
      </c>
      <c r="B9758" s="775">
        <v>6</v>
      </c>
      <c r="C9758" s="775" t="s">
        <v>87</v>
      </c>
      <c r="D9758" s="775" t="s">
        <v>175</v>
      </c>
      <c r="E9758" s="775">
        <v>0.32147999999999999</v>
      </c>
      <c r="F9758" s="775" t="s">
        <v>8087</v>
      </c>
      <c r="G9758" s="775" t="s">
        <v>4235</v>
      </c>
      <c r="H9758" s="775" t="s">
        <v>4235</v>
      </c>
      <c r="I9758" s="775" t="s">
        <v>7862</v>
      </c>
    </row>
    <row r="9759" spans="1:9">
      <c r="A9759" s="775" t="str">
        <f>Table_wabobpsvr_AzureCalc_AzureCalcRateCard[[#This Row],[ServiceName]]&amp;Table_wabobpsvr_AzureCalc_AzureCalcRateCard[[#This Row],[Price_Level]]&amp;Table_wabobpsvr_AzureCalc_AzureCalcRateCard[[#This Row],[Region]]</f>
        <v>Standard_D3_v2 VM (Non-Windows)C6</v>
      </c>
      <c r="B9759" s="775">
        <v>6</v>
      </c>
      <c r="C9759" s="775" t="s">
        <v>87</v>
      </c>
      <c r="D9759" s="775" t="s">
        <v>177</v>
      </c>
      <c r="E9759" s="775">
        <v>0.31122</v>
      </c>
      <c r="F9759" s="775" t="s">
        <v>8087</v>
      </c>
      <c r="G9759" s="775" t="s">
        <v>4235</v>
      </c>
      <c r="H9759" s="775" t="s">
        <v>4235</v>
      </c>
      <c r="I9759" s="775" t="s">
        <v>7862</v>
      </c>
    </row>
    <row r="9760" spans="1:9">
      <c r="A9760" s="775" t="str">
        <f>Table_wabobpsvr_AzureCalc_AzureCalcRateCard[[#This Row],[ServiceName]]&amp;Table_wabobpsvr_AzureCalc_AzureCalcRateCard[[#This Row],[Price_Level]]&amp;Table_wabobpsvr_AzureCalc_AzureCalcRateCard[[#This Row],[Region]]</f>
        <v>Standard_D3_v2 VM (Non-Windows)D6</v>
      </c>
      <c r="B9760" s="775">
        <v>6</v>
      </c>
      <c r="C9760" s="775" t="s">
        <v>87</v>
      </c>
      <c r="D9760" s="775" t="s">
        <v>176</v>
      </c>
      <c r="E9760" s="775">
        <v>0.30096000000000001</v>
      </c>
      <c r="F9760" s="775" t="s">
        <v>8087</v>
      </c>
      <c r="G9760" s="775" t="s">
        <v>4235</v>
      </c>
      <c r="H9760" s="775" t="s">
        <v>4235</v>
      </c>
      <c r="I9760" s="775" t="s">
        <v>7862</v>
      </c>
    </row>
    <row r="9761" spans="1:9">
      <c r="A9761" s="775" t="str">
        <f>Table_wabobpsvr_AzureCalc_AzureCalcRateCard[[#This Row],[ServiceName]]&amp;Table_wabobpsvr_AzureCalc_AzureCalcRateCard[[#This Row],[Price_Level]]&amp;Table_wabobpsvr_AzureCalc_AzureCalcRateCard[[#This Row],[Region]]</f>
        <v>Standard_D3_v2 VM (Windows)MOSP6</v>
      </c>
      <c r="B9761" s="775">
        <v>6</v>
      </c>
      <c r="C9761" s="775" t="s">
        <v>87</v>
      </c>
      <c r="D9761" s="775" t="s">
        <v>606</v>
      </c>
      <c r="E9761" s="775">
        <v>0.622</v>
      </c>
      <c r="F9761" s="775" t="s">
        <v>8079</v>
      </c>
      <c r="G9761" s="775"/>
      <c r="H9761" s="775"/>
      <c r="I9761" s="775" t="s">
        <v>7863</v>
      </c>
    </row>
    <row r="9762" spans="1:9">
      <c r="A9762" s="775" t="str">
        <f>Table_wabobpsvr_AzureCalc_AzureCalcRateCard[[#This Row],[ServiceName]]&amp;Table_wabobpsvr_AzureCalc_AzureCalcRateCard[[#This Row],[Price_Level]]&amp;Table_wabobpsvr_AzureCalc_AzureCalcRateCard[[#This Row],[Region]]</f>
        <v>Standard_D3_v2 VM (Windows)A6</v>
      </c>
      <c r="B9762" s="775">
        <v>6</v>
      </c>
      <c r="C9762" s="775" t="s">
        <v>87</v>
      </c>
      <c r="D9762" s="775" t="s">
        <v>174</v>
      </c>
      <c r="E9762" s="775">
        <v>0.60333999999999999</v>
      </c>
      <c r="F9762" s="775" t="s">
        <v>8079</v>
      </c>
      <c r="G9762" s="775" t="s">
        <v>4235</v>
      </c>
      <c r="H9762" s="775" t="s">
        <v>4235</v>
      </c>
      <c r="I9762" s="775" t="s">
        <v>7863</v>
      </c>
    </row>
    <row r="9763" spans="1:9">
      <c r="A9763" s="775" t="str">
        <f>Table_wabobpsvr_AzureCalc_AzureCalcRateCard[[#This Row],[ServiceName]]&amp;Table_wabobpsvr_AzureCalc_AzureCalcRateCard[[#This Row],[Price_Level]]&amp;Table_wabobpsvr_AzureCalc_AzureCalcRateCard[[#This Row],[Region]]</f>
        <v>Standard_D3_v2 VM (Windows)B6</v>
      </c>
      <c r="B9763" s="775">
        <v>6</v>
      </c>
      <c r="C9763" s="775" t="s">
        <v>87</v>
      </c>
      <c r="D9763" s="775" t="s">
        <v>175</v>
      </c>
      <c r="E9763" s="775">
        <v>0.58467999999999998</v>
      </c>
      <c r="F9763" s="775" t="s">
        <v>8079</v>
      </c>
      <c r="G9763" s="775" t="s">
        <v>4235</v>
      </c>
      <c r="H9763" s="775" t="s">
        <v>4235</v>
      </c>
      <c r="I9763" s="775" t="s">
        <v>7863</v>
      </c>
    </row>
    <row r="9764" spans="1:9">
      <c r="A9764" s="775" t="str">
        <f>Table_wabobpsvr_AzureCalc_AzureCalcRateCard[[#This Row],[ServiceName]]&amp;Table_wabobpsvr_AzureCalc_AzureCalcRateCard[[#This Row],[Price_Level]]&amp;Table_wabobpsvr_AzureCalc_AzureCalcRateCard[[#This Row],[Region]]</f>
        <v>Standard_D3_v2 VM (Windows)C6</v>
      </c>
      <c r="B9764" s="775">
        <v>6</v>
      </c>
      <c r="C9764" s="775" t="s">
        <v>87</v>
      </c>
      <c r="D9764" s="775" t="s">
        <v>177</v>
      </c>
      <c r="E9764" s="775">
        <v>0.56601999999999997</v>
      </c>
      <c r="F9764" s="775" t="s">
        <v>8079</v>
      </c>
      <c r="G9764" s="775" t="s">
        <v>4235</v>
      </c>
      <c r="H9764" s="775" t="s">
        <v>4235</v>
      </c>
      <c r="I9764" s="775" t="s">
        <v>7863</v>
      </c>
    </row>
    <row r="9765" spans="1:9">
      <c r="A9765" s="1039" t="str">
        <f>Table_wabobpsvr_AzureCalc_AzureCalcRateCard[[#This Row],[ServiceName]]&amp;Table_wabobpsvr_AzureCalc_AzureCalcRateCard[[#This Row],[Price_Level]]&amp;Table_wabobpsvr_AzureCalc_AzureCalcRateCard[[#This Row],[Region]]</f>
        <v>Standard_D3_v2 VM (Windows)D6</v>
      </c>
      <c r="B9765" s="1039">
        <v>6</v>
      </c>
      <c r="C9765" s="1039" t="s">
        <v>87</v>
      </c>
      <c r="D9765" s="1039" t="s">
        <v>176</v>
      </c>
      <c r="E9765" s="1039">
        <v>0.54735999999999996</v>
      </c>
      <c r="F9765" s="1039" t="s">
        <v>8079</v>
      </c>
      <c r="G9765" s="775" t="s">
        <v>4235</v>
      </c>
      <c r="H9765" s="775" t="s">
        <v>4235</v>
      </c>
      <c r="I9765" s="775" t="s">
        <v>7863</v>
      </c>
    </row>
    <row r="9766" spans="1:9">
      <c r="A9766" s="1039" t="str">
        <f>Table_wabobpsvr_AzureCalc_AzureCalcRateCard[[#This Row],[ServiceName]]&amp;Table_wabobpsvr_AzureCalc_AzureCalcRateCard[[#This Row],[Price_Level]]&amp;Table_wabobpsvr_AzureCalc_AzureCalcRateCard[[#This Row],[Region]]</f>
        <v>Standard_D4_v2 VM (Non-Windows)MOSP6</v>
      </c>
      <c r="B9766" s="1039">
        <v>6</v>
      </c>
      <c r="C9766" s="1039" t="s">
        <v>87</v>
      </c>
      <c r="D9766" s="1039" t="s">
        <v>606</v>
      </c>
      <c r="E9766" s="1039">
        <v>0.68400000000000005</v>
      </c>
      <c r="F9766" s="1039" t="s">
        <v>8089</v>
      </c>
      <c r="G9766" s="775"/>
      <c r="H9766" s="775"/>
      <c r="I9766" s="775" t="s">
        <v>7864</v>
      </c>
    </row>
    <row r="9767" spans="1:9">
      <c r="A9767" s="1039" t="str">
        <f>Table_wabobpsvr_AzureCalc_AzureCalcRateCard[[#This Row],[ServiceName]]&amp;Table_wabobpsvr_AzureCalc_AzureCalcRateCard[[#This Row],[Price_Level]]&amp;Table_wabobpsvr_AzureCalc_AzureCalcRateCard[[#This Row],[Region]]</f>
        <v>Standard_D11_v2 VM (Windows)C1</v>
      </c>
      <c r="B9767" s="1039">
        <v>1</v>
      </c>
      <c r="C9767" s="1039" t="s">
        <v>87</v>
      </c>
      <c r="D9767" s="1039" t="s">
        <v>177</v>
      </c>
      <c r="E9767" s="1039">
        <v>0.31395000000000001</v>
      </c>
      <c r="F9767" s="1039" t="s">
        <v>8082</v>
      </c>
      <c r="G9767" s="775" t="s">
        <v>4235</v>
      </c>
      <c r="H9767" s="775" t="s">
        <v>4235</v>
      </c>
      <c r="I9767" s="775" t="s">
        <v>8388</v>
      </c>
    </row>
    <row r="9768" spans="1:9">
      <c r="A9768" s="775" t="str">
        <f>Table_wabobpsvr_AzureCalc_AzureCalcRateCard[[#This Row],[ServiceName]]&amp;Table_wabobpsvr_AzureCalc_AzureCalcRateCard[[#This Row],[Price_Level]]&amp;Table_wabobpsvr_AzureCalc_AzureCalcRateCard[[#This Row],[Region]]</f>
        <v>Standard_D11_v2 VM (Windows)D1</v>
      </c>
      <c r="B9768" s="775">
        <v>1</v>
      </c>
      <c r="C9768" s="775" t="s">
        <v>87</v>
      </c>
      <c r="D9768" s="775" t="s">
        <v>176</v>
      </c>
      <c r="E9768" s="775">
        <v>0.30359999999999998</v>
      </c>
      <c r="F9768" s="775" t="s">
        <v>8082</v>
      </c>
      <c r="G9768" s="775" t="s">
        <v>4235</v>
      </c>
      <c r="H9768" s="775" t="s">
        <v>4235</v>
      </c>
      <c r="I9768" s="775" t="s">
        <v>8388</v>
      </c>
    </row>
    <row r="9769" spans="1:9">
      <c r="A9769" s="775" t="str">
        <f>Table_wabobpsvr_AzureCalc_AzureCalcRateCard[[#This Row],[ServiceName]]&amp;Table_wabobpsvr_AzureCalc_AzureCalcRateCard[[#This Row],[Price_Level]]&amp;Table_wabobpsvr_AzureCalc_AzureCalcRateCard[[#This Row],[Region]]</f>
        <v>Standard_D12_v2 VM (Non-Windows)MOSP1</v>
      </c>
      <c r="B9769" s="775">
        <v>1</v>
      </c>
      <c r="C9769" s="775" t="s">
        <v>87</v>
      </c>
      <c r="D9769" s="775" t="s">
        <v>606</v>
      </c>
      <c r="E9769" s="775">
        <v>0.40300000000000002</v>
      </c>
      <c r="F9769" s="775" t="s">
        <v>8092</v>
      </c>
      <c r="G9769" s="775"/>
      <c r="H9769" s="775"/>
      <c r="I9769" s="775" t="s">
        <v>8396</v>
      </c>
    </row>
    <row r="9770" spans="1:9">
      <c r="A9770" s="775" t="str">
        <f>Table_wabobpsvr_AzureCalc_AzureCalcRateCard[[#This Row],[ServiceName]]&amp;Table_wabobpsvr_AzureCalc_AzureCalcRateCard[[#This Row],[Price_Level]]&amp;Table_wabobpsvr_AzureCalc_AzureCalcRateCard[[#This Row],[Region]]</f>
        <v>Standard_D12_v2 VM (Non-Windows)A1</v>
      </c>
      <c r="B9770" s="775">
        <v>1</v>
      </c>
      <c r="C9770" s="775" t="s">
        <v>87</v>
      </c>
      <c r="D9770" s="775" t="s">
        <v>174</v>
      </c>
      <c r="E9770" s="775">
        <v>0.39090999999999998</v>
      </c>
      <c r="F9770" s="775" t="s">
        <v>8092</v>
      </c>
      <c r="G9770" s="775" t="s">
        <v>4235</v>
      </c>
      <c r="H9770" s="775" t="s">
        <v>4235</v>
      </c>
      <c r="I9770" s="775" t="s">
        <v>8396</v>
      </c>
    </row>
    <row r="9771" spans="1:9">
      <c r="A9771" s="775" t="str">
        <f>Table_wabobpsvr_AzureCalc_AzureCalcRateCard[[#This Row],[ServiceName]]&amp;Table_wabobpsvr_AzureCalc_AzureCalcRateCard[[#This Row],[Price_Level]]&amp;Table_wabobpsvr_AzureCalc_AzureCalcRateCard[[#This Row],[Region]]</f>
        <v>Standard_D12_v2 VM (Non-Windows)B1</v>
      </c>
      <c r="B9771" s="775">
        <v>1</v>
      </c>
      <c r="C9771" s="775" t="s">
        <v>87</v>
      </c>
      <c r="D9771" s="775" t="s">
        <v>175</v>
      </c>
      <c r="E9771" s="775">
        <v>0.37881999999999999</v>
      </c>
      <c r="F9771" s="775" t="s">
        <v>8092</v>
      </c>
      <c r="G9771" s="775" t="s">
        <v>4235</v>
      </c>
      <c r="H9771" s="775" t="s">
        <v>4235</v>
      </c>
      <c r="I9771" s="775" t="s">
        <v>8396</v>
      </c>
    </row>
    <row r="9772" spans="1:9">
      <c r="A9772" s="775" t="str">
        <f>Table_wabobpsvr_AzureCalc_AzureCalcRateCard[[#This Row],[ServiceName]]&amp;Table_wabobpsvr_AzureCalc_AzureCalcRateCard[[#This Row],[Price_Level]]&amp;Table_wabobpsvr_AzureCalc_AzureCalcRateCard[[#This Row],[Region]]</f>
        <v>Standard_D12_v2 VM (Non-Windows)C1</v>
      </c>
      <c r="B9772" s="775">
        <v>1</v>
      </c>
      <c r="C9772" s="775" t="s">
        <v>87</v>
      </c>
      <c r="D9772" s="775" t="s">
        <v>177</v>
      </c>
      <c r="E9772" s="775">
        <v>0.36673</v>
      </c>
      <c r="F9772" s="775" t="s">
        <v>8092</v>
      </c>
      <c r="G9772" s="775" t="s">
        <v>4235</v>
      </c>
      <c r="H9772" s="775" t="s">
        <v>4235</v>
      </c>
      <c r="I9772" s="775" t="s">
        <v>8396</v>
      </c>
    </row>
    <row r="9773" spans="1:9">
      <c r="A9773" s="775" t="str">
        <f>Table_wabobpsvr_AzureCalc_AzureCalcRateCard[[#This Row],[ServiceName]]&amp;Table_wabobpsvr_AzureCalc_AzureCalcRateCard[[#This Row],[Price_Level]]&amp;Table_wabobpsvr_AzureCalc_AzureCalcRateCard[[#This Row],[Region]]</f>
        <v>Standard_D12_v2 VM (Non-Windows)D1</v>
      </c>
      <c r="B9773" s="775">
        <v>1</v>
      </c>
      <c r="C9773" s="775" t="s">
        <v>87</v>
      </c>
      <c r="D9773" s="775" t="s">
        <v>176</v>
      </c>
      <c r="E9773" s="775">
        <v>0.35464000000000001</v>
      </c>
      <c r="F9773" s="775" t="s">
        <v>8092</v>
      </c>
      <c r="G9773" s="775" t="s">
        <v>4235</v>
      </c>
      <c r="H9773" s="775" t="s">
        <v>4235</v>
      </c>
      <c r="I9773" s="775" t="s">
        <v>8396</v>
      </c>
    </row>
    <row r="9774" spans="1:9">
      <c r="A9774" s="775" t="str">
        <f>Table_wabobpsvr_AzureCalc_AzureCalcRateCard[[#This Row],[ServiceName]]&amp;Table_wabobpsvr_AzureCalc_AzureCalcRateCard[[#This Row],[Price_Level]]&amp;Table_wabobpsvr_AzureCalc_AzureCalcRateCard[[#This Row],[Region]]</f>
        <v>Standard_D12_v2 VM (Windows)MOSP1</v>
      </c>
      <c r="B9774" s="775">
        <v>1</v>
      </c>
      <c r="C9774" s="775" t="s">
        <v>87</v>
      </c>
      <c r="D9774" s="775" t="s">
        <v>606</v>
      </c>
      <c r="E9774" s="775">
        <v>0.69</v>
      </c>
      <c r="F9774" s="775" t="s">
        <v>8083</v>
      </c>
      <c r="G9774" s="775"/>
      <c r="H9774" s="775"/>
      <c r="I9774" s="775" t="s">
        <v>8202</v>
      </c>
    </row>
    <row r="9775" spans="1:9">
      <c r="A9775" s="775" t="str">
        <f>Table_wabobpsvr_AzureCalc_AzureCalcRateCard[[#This Row],[ServiceName]]&amp;Table_wabobpsvr_AzureCalc_AzureCalcRateCard[[#This Row],[Price_Level]]&amp;Table_wabobpsvr_AzureCalc_AzureCalcRateCard[[#This Row],[Region]]</f>
        <v>Standard_D12_v2 VM (Windows)A1</v>
      </c>
      <c r="B9775" s="775">
        <v>1</v>
      </c>
      <c r="C9775" s="775" t="s">
        <v>87</v>
      </c>
      <c r="D9775" s="775" t="s">
        <v>174</v>
      </c>
      <c r="E9775" s="775">
        <v>0.66930000000000001</v>
      </c>
      <c r="F9775" s="775" t="s">
        <v>8083</v>
      </c>
      <c r="G9775" s="775" t="s">
        <v>4235</v>
      </c>
      <c r="H9775" s="775" t="s">
        <v>4235</v>
      </c>
      <c r="I9775" s="775" t="s">
        <v>8202</v>
      </c>
    </row>
    <row r="9776" spans="1:9">
      <c r="A9776" s="775" t="str">
        <f>Table_wabobpsvr_AzureCalc_AzureCalcRateCard[[#This Row],[ServiceName]]&amp;Table_wabobpsvr_AzureCalc_AzureCalcRateCard[[#This Row],[Price_Level]]&amp;Table_wabobpsvr_AzureCalc_AzureCalcRateCard[[#This Row],[Region]]</f>
        <v>A1 Cloud ServicesC1</v>
      </c>
      <c r="B9776" s="775">
        <v>1</v>
      </c>
      <c r="C9776" s="775" t="s">
        <v>680</v>
      </c>
      <c r="D9776" s="775" t="s">
        <v>177</v>
      </c>
      <c r="E9776" s="775">
        <v>5.3600000000000002E-2</v>
      </c>
      <c r="F9776" s="775" t="s">
        <v>681</v>
      </c>
      <c r="G9776" s="775" t="s">
        <v>1528</v>
      </c>
      <c r="H9776" s="775" t="s">
        <v>1529</v>
      </c>
      <c r="I9776" s="775" t="s">
        <v>6210</v>
      </c>
    </row>
    <row r="9777" spans="1:9">
      <c r="A9777" s="775" t="str">
        <f>Table_wabobpsvr_AzureCalc_AzureCalcRateCard[[#This Row],[ServiceName]]&amp;Table_wabobpsvr_AzureCalc_AzureCalcRateCard[[#This Row],[Price_Level]]&amp;Table_wabobpsvr_AzureCalc_AzureCalcRateCard[[#This Row],[Region]]</f>
        <v>A1 Cloud ServicesD1</v>
      </c>
      <c r="B9777" s="775">
        <v>1</v>
      </c>
      <c r="C9777" s="775" t="s">
        <v>680</v>
      </c>
      <c r="D9777" s="775" t="s">
        <v>176</v>
      </c>
      <c r="E9777" s="775">
        <v>5.1200000000000002E-2</v>
      </c>
      <c r="F9777" s="775" t="s">
        <v>681</v>
      </c>
      <c r="G9777" s="775" t="s">
        <v>1528</v>
      </c>
      <c r="H9777" s="775" t="s">
        <v>1529</v>
      </c>
      <c r="I9777" s="775" t="s">
        <v>6210</v>
      </c>
    </row>
    <row r="9778" spans="1:9">
      <c r="A9778" s="775" t="str">
        <f>Table_wabobpsvr_AzureCalc_AzureCalcRateCard[[#This Row],[ServiceName]]&amp;Table_wabobpsvr_AzureCalc_AzureCalcRateCard[[#This Row],[Price_Level]]&amp;Table_wabobpsvr_AzureCalc_AzureCalcRateCard[[#This Row],[Region]]</f>
        <v>A1 Cloud ServicesMOSP7</v>
      </c>
      <c r="B9778" s="775">
        <v>7</v>
      </c>
      <c r="C9778" s="775" t="s">
        <v>680</v>
      </c>
      <c r="D9778" s="775" t="s">
        <v>606</v>
      </c>
      <c r="E9778" s="775">
        <v>0.08</v>
      </c>
      <c r="F9778" s="775" t="s">
        <v>681</v>
      </c>
      <c r="G9778" s="775" t="s">
        <v>4235</v>
      </c>
      <c r="H9778" s="775" t="s">
        <v>4235</v>
      </c>
      <c r="I9778" s="775" t="s">
        <v>6211</v>
      </c>
    </row>
    <row r="9779" spans="1:9">
      <c r="A9779" s="775" t="str">
        <f>Table_wabobpsvr_AzureCalc_AzureCalcRateCard[[#This Row],[ServiceName]]&amp;Table_wabobpsvr_AzureCalc_AzureCalcRateCard[[#This Row],[Price_Level]]&amp;Table_wabobpsvr_AzureCalc_AzureCalcRateCard[[#This Row],[Region]]</f>
        <v>A1 Cloud ServicesA7</v>
      </c>
      <c r="B9779" s="775">
        <v>7</v>
      </c>
      <c r="C9779" s="775" t="s">
        <v>680</v>
      </c>
      <c r="D9779" s="775" t="s">
        <v>174</v>
      </c>
      <c r="E9779" s="775">
        <v>5.8400000000000001E-2</v>
      </c>
      <c r="F9779" s="775" t="s">
        <v>681</v>
      </c>
      <c r="G9779" s="775" t="s">
        <v>1530</v>
      </c>
      <c r="H9779" s="775" t="s">
        <v>1531</v>
      </c>
      <c r="I9779" s="775" t="s">
        <v>6211</v>
      </c>
    </row>
    <row r="9780" spans="1:9">
      <c r="A9780" s="775" t="str">
        <f>Table_wabobpsvr_AzureCalc_AzureCalcRateCard[[#This Row],[ServiceName]]&amp;Table_wabobpsvr_AzureCalc_AzureCalcRateCard[[#This Row],[Price_Level]]&amp;Table_wabobpsvr_AzureCalc_AzureCalcRateCard[[#This Row],[Region]]</f>
        <v>A1 Cloud ServicesB7</v>
      </c>
      <c r="B9780" s="775">
        <v>7</v>
      </c>
      <c r="C9780" s="775" t="s">
        <v>680</v>
      </c>
      <c r="D9780" s="775" t="s">
        <v>175</v>
      </c>
      <c r="E9780" s="775">
        <v>5.6000000000000001E-2</v>
      </c>
      <c r="F9780" s="775" t="s">
        <v>681</v>
      </c>
      <c r="G9780" s="775" t="s">
        <v>1530</v>
      </c>
      <c r="H9780" s="775" t="s">
        <v>1531</v>
      </c>
      <c r="I9780" s="775" t="s">
        <v>6211</v>
      </c>
    </row>
    <row r="9781" spans="1:9">
      <c r="A9781" s="775" t="str">
        <f>Table_wabobpsvr_AzureCalc_AzureCalcRateCard[[#This Row],[ServiceName]]&amp;Table_wabobpsvr_AzureCalc_AzureCalcRateCard[[#This Row],[Price_Level]]&amp;Table_wabobpsvr_AzureCalc_AzureCalcRateCard[[#This Row],[Region]]</f>
        <v>A1 Cloud ServicesC7</v>
      </c>
      <c r="B9781" s="775">
        <v>7</v>
      </c>
      <c r="C9781" s="775" t="s">
        <v>680</v>
      </c>
      <c r="D9781" s="775" t="s">
        <v>177</v>
      </c>
      <c r="E9781" s="775">
        <v>5.3600000000000002E-2</v>
      </c>
      <c r="F9781" s="775" t="s">
        <v>681</v>
      </c>
      <c r="G9781" s="775" t="s">
        <v>1530</v>
      </c>
      <c r="H9781" s="775" t="s">
        <v>1531</v>
      </c>
      <c r="I9781" s="775" t="s">
        <v>6211</v>
      </c>
    </row>
    <row r="9782" spans="1:9">
      <c r="A9782" s="775" t="str">
        <f>Table_wabobpsvr_AzureCalc_AzureCalcRateCard[[#This Row],[ServiceName]]&amp;Table_wabobpsvr_AzureCalc_AzureCalcRateCard[[#This Row],[Price_Level]]&amp;Table_wabobpsvr_AzureCalc_AzureCalcRateCard[[#This Row],[Region]]</f>
        <v>A1 Cloud ServicesD7</v>
      </c>
      <c r="B9782" s="775">
        <v>7</v>
      </c>
      <c r="C9782" s="775" t="s">
        <v>680</v>
      </c>
      <c r="D9782" s="775" t="s">
        <v>176</v>
      </c>
      <c r="E9782" s="775">
        <v>5.1200000000000002E-2</v>
      </c>
      <c r="F9782" s="775" t="s">
        <v>681</v>
      </c>
      <c r="G9782" s="775" t="s">
        <v>1530</v>
      </c>
      <c r="H9782" s="775" t="s">
        <v>1531</v>
      </c>
      <c r="I9782" s="775" t="s">
        <v>6211</v>
      </c>
    </row>
    <row r="9783" spans="1:9">
      <c r="A9783" s="775" t="str">
        <f>Table_wabobpsvr_AzureCalc_AzureCalcRateCard[[#This Row],[ServiceName]]&amp;Table_wabobpsvr_AzureCalc_AzureCalcRateCard[[#This Row],[Price_Level]]&amp;Table_wabobpsvr_AzureCalc_AzureCalcRateCard[[#This Row],[Region]]</f>
        <v>A1 Cloud ServicesMOSP8</v>
      </c>
      <c r="B9783" s="775">
        <v>8</v>
      </c>
      <c r="C9783" s="775" t="s">
        <v>680</v>
      </c>
      <c r="D9783" s="775" t="s">
        <v>606</v>
      </c>
      <c r="E9783" s="775">
        <v>0.08</v>
      </c>
      <c r="F9783" s="775" t="s">
        <v>681</v>
      </c>
      <c r="G9783" s="775" t="s">
        <v>4235</v>
      </c>
      <c r="H9783" s="775" t="s">
        <v>4235</v>
      </c>
      <c r="I9783" s="775" t="s">
        <v>6212</v>
      </c>
    </row>
    <row r="9784" spans="1:9">
      <c r="A9784" s="775" t="str">
        <f>Table_wabobpsvr_AzureCalc_AzureCalcRateCard[[#This Row],[ServiceName]]&amp;Table_wabobpsvr_AzureCalc_AzureCalcRateCard[[#This Row],[Price_Level]]&amp;Table_wabobpsvr_AzureCalc_AzureCalcRateCard[[#This Row],[Region]]</f>
        <v>A1 Cloud ServicesA8</v>
      </c>
      <c r="B9784" s="775">
        <v>8</v>
      </c>
      <c r="C9784" s="775" t="s">
        <v>680</v>
      </c>
      <c r="D9784" s="775" t="s">
        <v>174</v>
      </c>
      <c r="E9784" s="775">
        <v>5.8400000000000001E-2</v>
      </c>
      <c r="F9784" s="775" t="s">
        <v>681</v>
      </c>
      <c r="G9784" s="775" t="s">
        <v>1532</v>
      </c>
      <c r="H9784" s="775" t="s">
        <v>1533</v>
      </c>
      <c r="I9784" s="775" t="s">
        <v>6212</v>
      </c>
    </row>
    <row r="9785" spans="1:9">
      <c r="A9785" s="775" t="str">
        <f>Table_wabobpsvr_AzureCalc_AzureCalcRateCard[[#This Row],[ServiceName]]&amp;Table_wabobpsvr_AzureCalc_AzureCalcRateCard[[#This Row],[Price_Level]]&amp;Table_wabobpsvr_AzureCalc_AzureCalcRateCard[[#This Row],[Region]]</f>
        <v>A1 Cloud ServicesB8</v>
      </c>
      <c r="B9785" s="775">
        <v>8</v>
      </c>
      <c r="C9785" s="775" t="s">
        <v>680</v>
      </c>
      <c r="D9785" s="775" t="s">
        <v>175</v>
      </c>
      <c r="E9785" s="775">
        <v>5.6000000000000001E-2</v>
      </c>
      <c r="F9785" s="775" t="s">
        <v>681</v>
      </c>
      <c r="G9785" s="775" t="s">
        <v>1532</v>
      </c>
      <c r="H9785" s="775" t="s">
        <v>1533</v>
      </c>
      <c r="I9785" s="775" t="s">
        <v>6212</v>
      </c>
    </row>
    <row r="9786" spans="1:9">
      <c r="A9786" s="775" t="str">
        <f>Table_wabobpsvr_AzureCalc_AzureCalcRateCard[[#This Row],[ServiceName]]&amp;Table_wabobpsvr_AzureCalc_AzureCalcRateCard[[#This Row],[Price_Level]]&amp;Table_wabobpsvr_AzureCalc_AzureCalcRateCard[[#This Row],[Region]]</f>
        <v>A1 Cloud ServicesC8</v>
      </c>
      <c r="B9786" s="775">
        <v>8</v>
      </c>
      <c r="C9786" s="775" t="s">
        <v>680</v>
      </c>
      <c r="D9786" s="775" t="s">
        <v>177</v>
      </c>
      <c r="E9786" s="775">
        <v>5.3600000000000002E-2</v>
      </c>
      <c r="F9786" s="775" t="s">
        <v>681</v>
      </c>
      <c r="G9786" s="775" t="s">
        <v>1532</v>
      </c>
      <c r="H9786" s="775" t="s">
        <v>1533</v>
      </c>
      <c r="I9786" s="775" t="s">
        <v>6212</v>
      </c>
    </row>
    <row r="9787" spans="1:9">
      <c r="A9787" s="775" t="str">
        <f>Table_wabobpsvr_AzureCalc_AzureCalcRateCard[[#This Row],[ServiceName]]&amp;Table_wabobpsvr_AzureCalc_AzureCalcRateCard[[#This Row],[Price_Level]]&amp;Table_wabobpsvr_AzureCalc_AzureCalcRateCard[[#This Row],[Region]]</f>
        <v>A1 Cloud ServicesD8</v>
      </c>
      <c r="B9787" s="775">
        <v>8</v>
      </c>
      <c r="C9787" s="775" t="s">
        <v>680</v>
      </c>
      <c r="D9787" s="775" t="s">
        <v>176</v>
      </c>
      <c r="E9787" s="775">
        <v>5.1200000000000002E-2</v>
      </c>
      <c r="F9787" s="775" t="s">
        <v>681</v>
      </c>
      <c r="G9787" s="775" t="s">
        <v>1532</v>
      </c>
      <c r="H9787" s="775" t="s">
        <v>1533</v>
      </c>
      <c r="I9787" s="775" t="s">
        <v>6212</v>
      </c>
    </row>
    <row r="9788" spans="1:9">
      <c r="A9788" s="775" t="str">
        <f>Table_wabobpsvr_AzureCalc_AzureCalcRateCard[[#This Row],[ServiceName]]&amp;Table_wabobpsvr_AzureCalc_AzureCalcRateCard[[#This Row],[Price_Level]]&amp;Table_wabobpsvr_AzureCalc_AzureCalcRateCard[[#This Row],[Region]]</f>
        <v>A1 Cloud ServicesMOSP9</v>
      </c>
      <c r="B9788" s="775">
        <v>9</v>
      </c>
      <c r="C9788" s="775" t="s">
        <v>680</v>
      </c>
      <c r="D9788" s="775" t="s">
        <v>606</v>
      </c>
      <c r="E9788" s="775">
        <v>0.08</v>
      </c>
      <c r="F9788" s="775" t="s">
        <v>681</v>
      </c>
      <c r="G9788" s="775" t="s">
        <v>4235</v>
      </c>
      <c r="H9788" s="775" t="s">
        <v>4235</v>
      </c>
      <c r="I9788" s="775" t="s">
        <v>6213</v>
      </c>
    </row>
    <row r="9789" spans="1:9">
      <c r="A9789" s="775" t="str">
        <f>Table_wabobpsvr_AzureCalc_AzureCalcRateCard[[#This Row],[ServiceName]]&amp;Table_wabobpsvr_AzureCalc_AzureCalcRateCard[[#This Row],[Price_Level]]&amp;Table_wabobpsvr_AzureCalc_AzureCalcRateCard[[#This Row],[Region]]</f>
        <v>A1 Cloud ServicesA9</v>
      </c>
      <c r="B9789" s="775">
        <v>9</v>
      </c>
      <c r="C9789" s="775" t="s">
        <v>680</v>
      </c>
      <c r="D9789" s="775" t="s">
        <v>174</v>
      </c>
      <c r="E9789" s="775">
        <v>5.8400000000000001E-2</v>
      </c>
      <c r="F9789" s="775" t="s">
        <v>681</v>
      </c>
      <c r="G9789" s="775" t="s">
        <v>1534</v>
      </c>
      <c r="H9789" s="775" t="s">
        <v>1535</v>
      </c>
      <c r="I9789" s="775" t="s">
        <v>6213</v>
      </c>
    </row>
    <row r="9790" spans="1:9">
      <c r="A9790" s="775" t="str">
        <f>Table_wabobpsvr_AzureCalc_AzureCalcRateCard[[#This Row],[ServiceName]]&amp;Table_wabobpsvr_AzureCalc_AzureCalcRateCard[[#This Row],[Price_Level]]&amp;Table_wabobpsvr_AzureCalc_AzureCalcRateCard[[#This Row],[Region]]</f>
        <v>A1 Cloud ServicesB9</v>
      </c>
      <c r="B9790" s="775">
        <v>9</v>
      </c>
      <c r="C9790" s="775" t="s">
        <v>680</v>
      </c>
      <c r="D9790" s="775" t="s">
        <v>175</v>
      </c>
      <c r="E9790" s="775">
        <v>5.6000000000000001E-2</v>
      </c>
      <c r="F9790" s="775" t="s">
        <v>681</v>
      </c>
      <c r="G9790" s="775" t="s">
        <v>1534</v>
      </c>
      <c r="H9790" s="775" t="s">
        <v>1535</v>
      </c>
      <c r="I9790" s="775" t="s">
        <v>6213</v>
      </c>
    </row>
    <row r="9791" spans="1:9">
      <c r="A9791" s="775" t="str">
        <f>Table_wabobpsvr_AzureCalc_AzureCalcRateCard[[#This Row],[ServiceName]]&amp;Table_wabobpsvr_AzureCalc_AzureCalcRateCard[[#This Row],[Price_Level]]&amp;Table_wabobpsvr_AzureCalc_AzureCalcRateCard[[#This Row],[Region]]</f>
        <v>A1 Cloud ServicesC9</v>
      </c>
      <c r="B9791" s="775">
        <v>9</v>
      </c>
      <c r="C9791" s="775" t="s">
        <v>680</v>
      </c>
      <c r="D9791" s="775" t="s">
        <v>177</v>
      </c>
      <c r="E9791" s="775">
        <v>5.3600000000000002E-2</v>
      </c>
      <c r="F9791" s="775" t="s">
        <v>681</v>
      </c>
      <c r="G9791" s="775" t="s">
        <v>1534</v>
      </c>
      <c r="H9791" s="775" t="s">
        <v>1535</v>
      </c>
      <c r="I9791" s="775" t="s">
        <v>6213</v>
      </c>
    </row>
    <row r="9792" spans="1:9">
      <c r="A9792" s="775" t="str">
        <f>Table_wabobpsvr_AzureCalc_AzureCalcRateCard[[#This Row],[ServiceName]]&amp;Table_wabobpsvr_AzureCalc_AzureCalcRateCard[[#This Row],[Price_Level]]&amp;Table_wabobpsvr_AzureCalc_AzureCalcRateCard[[#This Row],[Region]]</f>
        <v>A1 Cloud ServicesD9</v>
      </c>
      <c r="B9792" s="775">
        <v>9</v>
      </c>
      <c r="C9792" s="775" t="s">
        <v>680</v>
      </c>
      <c r="D9792" s="775" t="s">
        <v>176</v>
      </c>
      <c r="E9792" s="775">
        <v>5.1200000000000002E-2</v>
      </c>
      <c r="F9792" s="775" t="s">
        <v>681</v>
      </c>
      <c r="G9792" s="775" t="s">
        <v>1534</v>
      </c>
      <c r="H9792" s="775" t="s">
        <v>1535</v>
      </c>
      <c r="I9792" s="775" t="s">
        <v>6213</v>
      </c>
    </row>
    <row r="9793" spans="1:9">
      <c r="A9793" s="775" t="str">
        <f>Table_wabobpsvr_AzureCalc_AzureCalcRateCard[[#This Row],[ServiceName]]&amp;Table_wabobpsvr_AzureCalc_AzureCalcRateCard[[#This Row],[Price_Level]]&amp;Table_wabobpsvr_AzureCalc_AzureCalcRateCard[[#This Row],[Region]]</f>
        <v>A1 Cloud ServicesMOSP10</v>
      </c>
      <c r="B9793" s="775">
        <v>10</v>
      </c>
      <c r="C9793" s="775" t="s">
        <v>680</v>
      </c>
      <c r="D9793" s="775" t="s">
        <v>606</v>
      </c>
      <c r="E9793" s="775">
        <v>0.08</v>
      </c>
      <c r="F9793" s="775" t="s">
        <v>681</v>
      </c>
      <c r="G9793" s="775" t="s">
        <v>4235</v>
      </c>
      <c r="H9793" s="775" t="s">
        <v>4235</v>
      </c>
      <c r="I9793" s="775" t="s">
        <v>6214</v>
      </c>
    </row>
    <row r="9794" spans="1:9">
      <c r="A9794" s="775" t="str">
        <f>Table_wabobpsvr_AzureCalc_AzureCalcRateCard[[#This Row],[ServiceName]]&amp;Table_wabobpsvr_AzureCalc_AzureCalcRateCard[[#This Row],[Price_Level]]&amp;Table_wabobpsvr_AzureCalc_AzureCalcRateCard[[#This Row],[Region]]</f>
        <v>A1 Cloud ServicesA10</v>
      </c>
      <c r="B9794" s="775">
        <v>10</v>
      </c>
      <c r="C9794" s="775" t="s">
        <v>680</v>
      </c>
      <c r="D9794" s="775" t="s">
        <v>174</v>
      </c>
      <c r="E9794" s="775">
        <v>5.8400000000000001E-2</v>
      </c>
      <c r="F9794" s="775" t="s">
        <v>681</v>
      </c>
      <c r="G9794" s="775" t="s">
        <v>1536</v>
      </c>
      <c r="H9794" s="775" t="s">
        <v>1537</v>
      </c>
      <c r="I9794" s="775" t="s">
        <v>6214</v>
      </c>
    </row>
    <row r="9795" spans="1:9">
      <c r="A9795" s="775" t="str">
        <f>Table_wabobpsvr_AzureCalc_AzureCalcRateCard[[#This Row],[ServiceName]]&amp;Table_wabobpsvr_AzureCalc_AzureCalcRateCard[[#This Row],[Price_Level]]&amp;Table_wabobpsvr_AzureCalc_AzureCalcRateCard[[#This Row],[Region]]</f>
        <v>A1 Cloud ServicesB10</v>
      </c>
      <c r="B9795" s="775">
        <v>10</v>
      </c>
      <c r="C9795" s="775" t="s">
        <v>680</v>
      </c>
      <c r="D9795" s="775" t="s">
        <v>175</v>
      </c>
      <c r="E9795" s="775">
        <v>5.6000000000000001E-2</v>
      </c>
      <c r="F9795" s="775" t="s">
        <v>681</v>
      </c>
      <c r="G9795" s="775" t="s">
        <v>1536</v>
      </c>
      <c r="H9795" s="775" t="s">
        <v>1537</v>
      </c>
      <c r="I9795" s="775" t="s">
        <v>6214</v>
      </c>
    </row>
    <row r="9796" spans="1:9">
      <c r="A9796" s="775" t="str">
        <f>Table_wabobpsvr_AzureCalc_AzureCalcRateCard[[#This Row],[ServiceName]]&amp;Table_wabobpsvr_AzureCalc_AzureCalcRateCard[[#This Row],[Price_Level]]&amp;Table_wabobpsvr_AzureCalc_AzureCalcRateCard[[#This Row],[Region]]</f>
        <v>A1 Cloud ServicesC10</v>
      </c>
      <c r="B9796" s="775">
        <v>10</v>
      </c>
      <c r="C9796" s="775" t="s">
        <v>680</v>
      </c>
      <c r="D9796" s="775" t="s">
        <v>177</v>
      </c>
      <c r="E9796" s="775">
        <v>5.3600000000000002E-2</v>
      </c>
      <c r="F9796" s="775" t="s">
        <v>681</v>
      </c>
      <c r="G9796" s="775" t="s">
        <v>1536</v>
      </c>
      <c r="H9796" s="775" t="s">
        <v>1537</v>
      </c>
      <c r="I9796" s="775" t="s">
        <v>6214</v>
      </c>
    </row>
    <row r="9797" spans="1:9">
      <c r="A9797" s="775" t="str">
        <f>Table_wabobpsvr_AzureCalc_AzureCalcRateCard[[#This Row],[ServiceName]]&amp;Table_wabobpsvr_AzureCalc_AzureCalcRateCard[[#This Row],[Price_Level]]&amp;Table_wabobpsvr_AzureCalc_AzureCalcRateCard[[#This Row],[Region]]</f>
        <v>A1 Cloud ServicesD10</v>
      </c>
      <c r="B9797" s="775">
        <v>10</v>
      </c>
      <c r="C9797" s="775" t="s">
        <v>680</v>
      </c>
      <c r="D9797" s="775" t="s">
        <v>176</v>
      </c>
      <c r="E9797" s="775">
        <v>5.1200000000000002E-2</v>
      </c>
      <c r="F9797" s="775" t="s">
        <v>681</v>
      </c>
      <c r="G9797" s="775" t="s">
        <v>1536</v>
      </c>
      <c r="H9797" s="775" t="s">
        <v>1537</v>
      </c>
      <c r="I9797" s="775" t="s">
        <v>6214</v>
      </c>
    </row>
    <row r="9798" spans="1:9">
      <c r="A9798" s="775" t="str">
        <f>Table_wabobpsvr_AzureCalc_AzureCalcRateCard[[#This Row],[ServiceName]]&amp;Table_wabobpsvr_AzureCalc_AzureCalcRateCard[[#This Row],[Price_Level]]&amp;Table_wabobpsvr_AzureCalc_AzureCalcRateCard[[#This Row],[Region]]</f>
        <v>A1 Cloud ServicesMOSP11</v>
      </c>
      <c r="B9798" s="775">
        <v>11</v>
      </c>
      <c r="C9798" s="775" t="s">
        <v>680</v>
      </c>
      <c r="D9798" s="775" t="s">
        <v>606</v>
      </c>
      <c r="E9798" s="775">
        <v>9.4E-2</v>
      </c>
      <c r="F9798" s="775" t="s">
        <v>681</v>
      </c>
      <c r="G9798" s="775" t="s">
        <v>4235</v>
      </c>
      <c r="H9798" s="775" t="s">
        <v>4235</v>
      </c>
      <c r="I9798" s="775" t="s">
        <v>6215</v>
      </c>
    </row>
    <row r="9799" spans="1:9">
      <c r="A9799" s="775" t="str">
        <f>Table_wabobpsvr_AzureCalc_AzureCalcRateCard[[#This Row],[ServiceName]]&amp;Table_wabobpsvr_AzureCalc_AzureCalcRateCard[[#This Row],[Price_Level]]&amp;Table_wabobpsvr_AzureCalc_AzureCalcRateCard[[#This Row],[Region]]</f>
        <v>A1 Cloud ServicesA11</v>
      </c>
      <c r="B9799" s="775">
        <v>11</v>
      </c>
      <c r="C9799" s="775" t="s">
        <v>680</v>
      </c>
      <c r="D9799" s="775" t="s">
        <v>174</v>
      </c>
      <c r="E9799" s="775">
        <v>6.862E-2</v>
      </c>
      <c r="F9799" s="775" t="s">
        <v>681</v>
      </c>
      <c r="G9799" s="775" t="s">
        <v>1538</v>
      </c>
      <c r="H9799" s="775" t="s">
        <v>1539</v>
      </c>
      <c r="I9799" s="775" t="s">
        <v>6215</v>
      </c>
    </row>
    <row r="9800" spans="1:9">
      <c r="A9800" s="775" t="str">
        <f>Table_wabobpsvr_AzureCalc_AzureCalcRateCard[[#This Row],[ServiceName]]&amp;Table_wabobpsvr_AzureCalc_AzureCalcRateCard[[#This Row],[Price_Level]]&amp;Table_wabobpsvr_AzureCalc_AzureCalcRateCard[[#This Row],[Region]]</f>
        <v>A1 Cloud ServicesB11</v>
      </c>
      <c r="B9800" s="775">
        <v>11</v>
      </c>
      <c r="C9800" s="775" t="s">
        <v>680</v>
      </c>
      <c r="D9800" s="775" t="s">
        <v>175</v>
      </c>
      <c r="E9800" s="775">
        <v>6.5799999999999997E-2</v>
      </c>
      <c r="F9800" s="775" t="s">
        <v>681</v>
      </c>
      <c r="G9800" s="775" t="s">
        <v>1538</v>
      </c>
      <c r="H9800" s="775" t="s">
        <v>1539</v>
      </c>
      <c r="I9800" s="775" t="s">
        <v>6215</v>
      </c>
    </row>
    <row r="9801" spans="1:9">
      <c r="A9801" s="775" t="str">
        <f>Table_wabobpsvr_AzureCalc_AzureCalcRateCard[[#This Row],[ServiceName]]&amp;Table_wabobpsvr_AzureCalc_AzureCalcRateCard[[#This Row],[Price_Level]]&amp;Table_wabobpsvr_AzureCalc_AzureCalcRateCard[[#This Row],[Region]]</f>
        <v>A1 Cloud ServicesC11</v>
      </c>
      <c r="B9801" s="775">
        <v>11</v>
      </c>
      <c r="C9801" s="775" t="s">
        <v>680</v>
      </c>
      <c r="D9801" s="775" t="s">
        <v>177</v>
      </c>
      <c r="E9801" s="775">
        <v>6.2979999999999994E-2</v>
      </c>
      <c r="F9801" s="775" t="s">
        <v>681</v>
      </c>
      <c r="G9801" s="775" t="s">
        <v>1538</v>
      </c>
      <c r="H9801" s="775" t="s">
        <v>1539</v>
      </c>
      <c r="I9801" s="775" t="s">
        <v>6215</v>
      </c>
    </row>
    <row r="9802" spans="1:9">
      <c r="A9802" s="775" t="str">
        <f>Table_wabobpsvr_AzureCalc_AzureCalcRateCard[[#This Row],[ServiceName]]&amp;Table_wabobpsvr_AzureCalc_AzureCalcRateCard[[#This Row],[Price_Level]]&amp;Table_wabobpsvr_AzureCalc_AzureCalcRateCard[[#This Row],[Region]]</f>
        <v>A1 Cloud ServicesD11</v>
      </c>
      <c r="B9802" s="775">
        <v>11</v>
      </c>
      <c r="C9802" s="775" t="s">
        <v>680</v>
      </c>
      <c r="D9802" s="775" t="s">
        <v>176</v>
      </c>
      <c r="E9802" s="775">
        <v>6.0159999999999998E-2</v>
      </c>
      <c r="F9802" s="775" t="s">
        <v>681</v>
      </c>
      <c r="G9802" s="775" t="s">
        <v>1538</v>
      </c>
      <c r="H9802" s="775" t="s">
        <v>1539</v>
      </c>
      <c r="I9802" s="775" t="s">
        <v>6215</v>
      </c>
    </row>
    <row r="9803" spans="1:9">
      <c r="A9803" s="775" t="str">
        <f>Table_wabobpsvr_AzureCalc_AzureCalcRateCard[[#This Row],[ServiceName]]&amp;Table_wabobpsvr_AzureCalc_AzureCalcRateCard[[#This Row],[Price_Level]]&amp;Table_wabobpsvr_AzureCalc_AzureCalcRateCard[[#This Row],[Region]]</f>
        <v>A1 Cloud ServicesMOSP12</v>
      </c>
      <c r="B9803" s="775">
        <v>12</v>
      </c>
      <c r="C9803" s="775" t="s">
        <v>680</v>
      </c>
      <c r="D9803" s="775" t="s">
        <v>606</v>
      </c>
      <c r="E9803" s="775">
        <v>8.5000000000000006E-2</v>
      </c>
      <c r="F9803" s="775" t="s">
        <v>681</v>
      </c>
      <c r="G9803" s="775" t="s">
        <v>4235</v>
      </c>
      <c r="H9803" s="775" t="s">
        <v>4235</v>
      </c>
      <c r="I9803" s="775" t="s">
        <v>6216</v>
      </c>
    </row>
    <row r="9804" spans="1:9">
      <c r="A9804" s="775" t="str">
        <f>Table_wabobpsvr_AzureCalc_AzureCalcRateCard[[#This Row],[ServiceName]]&amp;Table_wabobpsvr_AzureCalc_AzureCalcRateCard[[#This Row],[Price_Level]]&amp;Table_wabobpsvr_AzureCalc_AzureCalcRateCard[[#This Row],[Region]]</f>
        <v>A1 Cloud ServicesA12</v>
      </c>
      <c r="B9804" s="775">
        <v>12</v>
      </c>
      <c r="C9804" s="775" t="s">
        <v>680</v>
      </c>
      <c r="D9804" s="775" t="s">
        <v>174</v>
      </c>
      <c r="E9804" s="775">
        <v>6.2050000000000001E-2</v>
      </c>
      <c r="F9804" s="775" t="s">
        <v>681</v>
      </c>
      <c r="G9804" s="775" t="s">
        <v>1540</v>
      </c>
      <c r="H9804" s="775" t="s">
        <v>1541</v>
      </c>
      <c r="I9804" s="775" t="s">
        <v>6216</v>
      </c>
    </row>
    <row r="9805" spans="1:9">
      <c r="A9805" s="775" t="str">
        <f>Table_wabobpsvr_AzureCalc_AzureCalcRateCard[[#This Row],[ServiceName]]&amp;Table_wabobpsvr_AzureCalc_AzureCalcRateCard[[#This Row],[Price_Level]]&amp;Table_wabobpsvr_AzureCalc_AzureCalcRateCard[[#This Row],[Region]]</f>
        <v>A1 Cloud ServicesB12</v>
      </c>
      <c r="B9805" s="775">
        <v>12</v>
      </c>
      <c r="C9805" s="775" t="s">
        <v>680</v>
      </c>
      <c r="D9805" s="775" t="s">
        <v>175</v>
      </c>
      <c r="E9805" s="775">
        <v>5.9499999999999997E-2</v>
      </c>
      <c r="F9805" s="775" t="s">
        <v>681</v>
      </c>
      <c r="G9805" s="775" t="s">
        <v>1540</v>
      </c>
      <c r="H9805" s="775" t="s">
        <v>1541</v>
      </c>
      <c r="I9805" s="775" t="s">
        <v>6216</v>
      </c>
    </row>
    <row r="9806" spans="1:9">
      <c r="A9806" s="775" t="str">
        <f>Table_wabobpsvr_AzureCalc_AzureCalcRateCard[[#This Row],[ServiceName]]&amp;Table_wabobpsvr_AzureCalc_AzureCalcRateCard[[#This Row],[Price_Level]]&amp;Table_wabobpsvr_AzureCalc_AzureCalcRateCard[[#This Row],[Region]]</f>
        <v>A1 Cloud ServicesC12</v>
      </c>
      <c r="B9806" s="775">
        <v>12</v>
      </c>
      <c r="C9806" s="775" t="s">
        <v>680</v>
      </c>
      <c r="D9806" s="775" t="s">
        <v>177</v>
      </c>
      <c r="E9806" s="775">
        <v>5.6950000000000001E-2</v>
      </c>
      <c r="F9806" s="775" t="s">
        <v>681</v>
      </c>
      <c r="G9806" s="775" t="s">
        <v>1540</v>
      </c>
      <c r="H9806" s="775" t="s">
        <v>1541</v>
      </c>
      <c r="I9806" s="775" t="s">
        <v>6216</v>
      </c>
    </row>
    <row r="9807" spans="1:9">
      <c r="A9807" s="775" t="str">
        <f>Table_wabobpsvr_AzureCalc_AzureCalcRateCard[[#This Row],[ServiceName]]&amp;Table_wabobpsvr_AzureCalc_AzureCalcRateCard[[#This Row],[Price_Level]]&amp;Table_wabobpsvr_AzureCalc_AzureCalcRateCard[[#This Row],[Region]]</f>
        <v>Free Web SitesB</v>
      </c>
      <c r="B9807" s="775"/>
      <c r="C9807" s="775" t="s">
        <v>680</v>
      </c>
      <c r="D9807" s="775" t="s">
        <v>175</v>
      </c>
      <c r="E9807" s="775">
        <v>0</v>
      </c>
      <c r="F9807" s="775" t="s">
        <v>731</v>
      </c>
      <c r="G9807" s="775" t="s">
        <v>1520</v>
      </c>
      <c r="H9807" s="775" t="s">
        <v>1521</v>
      </c>
      <c r="I9807" s="775" t="s">
        <v>6206</v>
      </c>
    </row>
    <row r="9808" spans="1:9">
      <c r="A9808" s="775" t="str">
        <f>Table_wabobpsvr_AzureCalc_AzureCalcRateCard[[#This Row],[ServiceName]]&amp;Table_wabobpsvr_AzureCalc_AzureCalcRateCard[[#This Row],[Price_Level]]&amp;Table_wabobpsvr_AzureCalc_AzureCalcRateCard[[#This Row],[Region]]</f>
        <v>Free Web SitesC</v>
      </c>
      <c r="B9808" s="775"/>
      <c r="C9808" s="775" t="s">
        <v>680</v>
      </c>
      <c r="D9808" s="775" t="s">
        <v>177</v>
      </c>
      <c r="E9808" s="775">
        <v>0</v>
      </c>
      <c r="F9808" s="775" t="s">
        <v>731</v>
      </c>
      <c r="G9808" s="775" t="s">
        <v>1520</v>
      </c>
      <c r="H9808" s="775" t="s">
        <v>1521</v>
      </c>
      <c r="I9808" s="775" t="s">
        <v>6206</v>
      </c>
    </row>
    <row r="9809" spans="1:9">
      <c r="A9809" s="775" t="str">
        <f>Table_wabobpsvr_AzureCalc_AzureCalcRateCard[[#This Row],[ServiceName]]&amp;Table_wabobpsvr_AzureCalc_AzureCalcRateCard[[#This Row],[Price_Level]]&amp;Table_wabobpsvr_AzureCalc_AzureCalcRateCard[[#This Row],[Region]]</f>
        <v>Free Web SitesD</v>
      </c>
      <c r="B9809" s="775"/>
      <c r="C9809" s="775" t="s">
        <v>680</v>
      </c>
      <c r="D9809" s="775" t="s">
        <v>176</v>
      </c>
      <c r="E9809" s="775">
        <v>0</v>
      </c>
      <c r="F9809" s="775" t="s">
        <v>731</v>
      </c>
      <c r="G9809" s="775" t="s">
        <v>1520</v>
      </c>
      <c r="H9809" s="775" t="s">
        <v>1521</v>
      </c>
      <c r="I9809" s="775" t="s">
        <v>6206</v>
      </c>
    </row>
    <row r="9810" spans="1:9">
      <c r="A9810" s="775" t="str">
        <f>Table_wabobpsvr_AzureCalc_AzureCalcRateCard[[#This Row],[ServiceName]]&amp;Table_wabobpsvr_AzureCalc_AzureCalcRateCard[[#This Row],[Price_Level]]&amp;Table_wabobpsvr_AzureCalc_AzureCalcRateCard[[#This Row],[Region]]</f>
        <v>Standard Gateway HoursC</v>
      </c>
      <c r="B9810" s="775"/>
      <c r="C9810" s="775" t="s">
        <v>87</v>
      </c>
      <c r="D9810" s="775" t="s">
        <v>177</v>
      </c>
      <c r="E9810" s="775">
        <v>0.1729</v>
      </c>
      <c r="F9810" s="775" t="s">
        <v>4463</v>
      </c>
      <c r="G9810" s="775" t="s">
        <v>4466</v>
      </c>
      <c r="H9810" s="775" t="s">
        <v>4467</v>
      </c>
      <c r="I9810" s="775" t="s">
        <v>4619</v>
      </c>
    </row>
    <row r="9811" spans="1:9">
      <c r="A9811" s="775" t="str">
        <f>Table_wabobpsvr_AzureCalc_AzureCalcRateCard[[#This Row],[ServiceName]]&amp;Table_wabobpsvr_AzureCalc_AzureCalcRateCard[[#This Row],[Price_Level]]&amp;Table_wabobpsvr_AzureCalc_AzureCalcRateCard[[#This Row],[Region]]</f>
        <v>Standard Gateway HoursD</v>
      </c>
      <c r="B9811" s="775"/>
      <c r="C9811" s="775" t="s">
        <v>87</v>
      </c>
      <c r="D9811" s="775" t="s">
        <v>176</v>
      </c>
      <c r="E9811" s="775">
        <v>0.16719999999999999</v>
      </c>
      <c r="F9811" s="775" t="s">
        <v>4463</v>
      </c>
      <c r="G9811" s="775" t="s">
        <v>4466</v>
      </c>
      <c r="H9811" s="775" t="s">
        <v>4467</v>
      </c>
      <c r="I9811" s="775" t="s">
        <v>4619</v>
      </c>
    </row>
    <row r="9812" spans="1:9">
      <c r="A9812" s="775" t="str">
        <f>Table_wabobpsvr_AzureCalc_AzureCalcRateCard[[#This Row],[ServiceName]]&amp;Table_wabobpsvr_AzureCalc_AzureCalcRateCard[[#This Row],[Price_Level]]&amp;Table_wabobpsvr_AzureCalc_AzureCalcRateCard[[#This Row],[Region]]</f>
        <v>BGP Routes Add-on UnitsMOSP14</v>
      </c>
      <c r="B9812" s="775">
        <v>14</v>
      </c>
      <c r="C9812" s="775" t="s">
        <v>77</v>
      </c>
      <c r="D9812" s="775" t="s">
        <v>606</v>
      </c>
      <c r="E9812" s="775">
        <v>999999</v>
      </c>
      <c r="F9812" s="775" t="s">
        <v>4468</v>
      </c>
      <c r="G9812" s="775" t="s">
        <v>4235</v>
      </c>
      <c r="H9812" s="775" t="s">
        <v>4235</v>
      </c>
      <c r="I9812" s="775" t="s">
        <v>4620</v>
      </c>
    </row>
    <row r="9813" spans="1:9">
      <c r="A9813" s="775" t="str">
        <f>Table_wabobpsvr_AzureCalc_AzureCalcRateCard[[#This Row],[ServiceName]]&amp;Table_wabobpsvr_AzureCalc_AzureCalcRateCard[[#This Row],[Price_Level]]&amp;Table_wabobpsvr_AzureCalc_AzureCalcRateCard[[#This Row],[Region]]</f>
        <v>BGP Routes Add-on UnitsA14</v>
      </c>
      <c r="B9813" s="775">
        <v>14</v>
      </c>
      <c r="C9813" s="775" t="s">
        <v>77</v>
      </c>
      <c r="D9813" s="775" t="s">
        <v>174</v>
      </c>
      <c r="E9813" s="775">
        <v>3637.57</v>
      </c>
      <c r="F9813" s="775" t="s">
        <v>4468</v>
      </c>
      <c r="G9813" s="775" t="s">
        <v>4469</v>
      </c>
      <c r="H9813" s="775" t="s">
        <v>4470</v>
      </c>
      <c r="I9813" s="775" t="s">
        <v>4620</v>
      </c>
    </row>
    <row r="9814" spans="1:9">
      <c r="A9814" s="775" t="str">
        <f>Table_wabobpsvr_AzureCalc_AzureCalcRateCard[[#This Row],[ServiceName]]&amp;Table_wabobpsvr_AzureCalc_AzureCalcRateCard[[#This Row],[Price_Level]]&amp;Table_wabobpsvr_AzureCalc_AzureCalcRateCard[[#This Row],[Region]]</f>
        <v>BGP Routes Add-on UnitsB14</v>
      </c>
      <c r="B9814" s="775">
        <v>14</v>
      </c>
      <c r="C9814" s="775" t="s">
        <v>77</v>
      </c>
      <c r="D9814" s="775" t="s">
        <v>175</v>
      </c>
      <c r="E9814" s="775">
        <v>3525.07</v>
      </c>
      <c r="F9814" s="775" t="s">
        <v>4468</v>
      </c>
      <c r="G9814" s="775" t="s">
        <v>4469</v>
      </c>
      <c r="H9814" s="775" t="s">
        <v>4470</v>
      </c>
      <c r="I9814" s="775" t="s">
        <v>4620</v>
      </c>
    </row>
    <row r="9815" spans="1:9">
      <c r="A9815" s="775" t="str">
        <f>Table_wabobpsvr_AzureCalc_AzureCalcRateCard[[#This Row],[ServiceName]]&amp;Table_wabobpsvr_AzureCalc_AzureCalcRateCard[[#This Row],[Price_Level]]&amp;Table_wabobpsvr_AzureCalc_AzureCalcRateCard[[#This Row],[Region]]</f>
        <v>BGP Routes Add-on UnitsC14</v>
      </c>
      <c r="B9815" s="775">
        <v>14</v>
      </c>
      <c r="C9815" s="775" t="s">
        <v>77</v>
      </c>
      <c r="D9815" s="775" t="s">
        <v>177</v>
      </c>
      <c r="E9815" s="775">
        <v>3412.56</v>
      </c>
      <c r="F9815" s="775" t="s">
        <v>4468</v>
      </c>
      <c r="G9815" s="775" t="s">
        <v>4469</v>
      </c>
      <c r="H9815" s="775" t="s">
        <v>4470</v>
      </c>
      <c r="I9815" s="775" t="s">
        <v>4620</v>
      </c>
    </row>
    <row r="9816" spans="1:9">
      <c r="A9816" s="775" t="str">
        <f>Table_wabobpsvr_AzureCalc_AzureCalcRateCard[[#This Row],[ServiceName]]&amp;Table_wabobpsvr_AzureCalc_AzureCalcRateCard[[#This Row],[Price_Level]]&amp;Table_wabobpsvr_AzureCalc_AzureCalcRateCard[[#This Row],[Region]]</f>
        <v>BGP Routes Add-on UnitsD14</v>
      </c>
      <c r="B9816" s="775">
        <v>14</v>
      </c>
      <c r="C9816" s="775" t="s">
        <v>77</v>
      </c>
      <c r="D9816" s="775" t="s">
        <v>176</v>
      </c>
      <c r="E9816" s="775">
        <v>3300.06</v>
      </c>
      <c r="F9816" s="775" t="s">
        <v>4468</v>
      </c>
      <c r="G9816" s="775" t="s">
        <v>4469</v>
      </c>
      <c r="H9816" s="775" t="s">
        <v>4470</v>
      </c>
      <c r="I9816" s="775" t="s">
        <v>4620</v>
      </c>
    </row>
    <row r="9817" spans="1:9">
      <c r="A9817" s="775" t="str">
        <f>Table_wabobpsvr_AzureCalc_AzureCalcRateCard[[#This Row],[ServiceName]]&amp;Table_wabobpsvr_AzureCalc_AzureCalcRateCard[[#This Row],[Price_Level]]&amp;Table_wabobpsvr_AzureCalc_AzureCalcRateCard[[#This Row],[Region]]</f>
        <v>BGP Routes Add-on UnitsMOSP</v>
      </c>
      <c r="B9817" s="775"/>
      <c r="C9817" s="775" t="s">
        <v>77</v>
      </c>
      <c r="D9817" s="775" t="s">
        <v>606</v>
      </c>
      <c r="E9817" s="775">
        <v>3000</v>
      </c>
      <c r="F9817" s="775" t="s">
        <v>4468</v>
      </c>
      <c r="G9817" s="775" t="s">
        <v>4235</v>
      </c>
      <c r="H9817" s="775" t="s">
        <v>4235</v>
      </c>
      <c r="I9817" s="775" t="s">
        <v>4621</v>
      </c>
    </row>
    <row r="9818" spans="1:9">
      <c r="A9818" s="775" t="str">
        <f>Table_wabobpsvr_AzureCalc_AzureCalcRateCard[[#This Row],[ServiceName]]&amp;Table_wabobpsvr_AzureCalc_AzureCalcRateCard[[#This Row],[Price_Level]]&amp;Table_wabobpsvr_AzureCalc_AzureCalcRateCard[[#This Row],[Region]]</f>
        <v>BGP Routes Add-on UnitsA</v>
      </c>
      <c r="B9818" s="775"/>
      <c r="C9818" s="775" t="s">
        <v>77</v>
      </c>
      <c r="D9818" s="775" t="s">
        <v>174</v>
      </c>
      <c r="E9818" s="775">
        <v>2909.87</v>
      </c>
      <c r="F9818" s="775" t="s">
        <v>4468</v>
      </c>
      <c r="G9818" s="775" t="s">
        <v>4471</v>
      </c>
      <c r="H9818" s="775" t="s">
        <v>4470</v>
      </c>
      <c r="I9818" s="775" t="s">
        <v>4621</v>
      </c>
    </row>
    <row r="9819" spans="1:9">
      <c r="A9819" s="775" t="str">
        <f>Table_wabobpsvr_AzureCalc_AzureCalcRateCard[[#This Row],[ServiceName]]&amp;Table_wabobpsvr_AzureCalc_AzureCalcRateCard[[#This Row],[Price_Level]]&amp;Table_wabobpsvr_AzureCalc_AzureCalcRateCard[[#This Row],[Region]]</f>
        <v>BGP Routes Add-on UnitsB</v>
      </c>
      <c r="B9819" s="775"/>
      <c r="C9819" s="775" t="s">
        <v>77</v>
      </c>
      <c r="D9819" s="775" t="s">
        <v>175</v>
      </c>
      <c r="E9819" s="775">
        <v>2819.88</v>
      </c>
      <c r="F9819" s="775" t="s">
        <v>4468</v>
      </c>
      <c r="G9819" s="775" t="s">
        <v>4471</v>
      </c>
      <c r="H9819" s="775" t="s">
        <v>4470</v>
      </c>
      <c r="I9819" s="775" t="s">
        <v>4621</v>
      </c>
    </row>
    <row r="9820" spans="1:9">
      <c r="A9820" s="775" t="str">
        <f>Table_wabobpsvr_AzureCalc_AzureCalcRateCard[[#This Row],[ServiceName]]&amp;Table_wabobpsvr_AzureCalc_AzureCalcRateCard[[#This Row],[Price_Level]]&amp;Table_wabobpsvr_AzureCalc_AzureCalcRateCard[[#This Row],[Region]]</f>
        <v>BGP Routes Add-on UnitsC</v>
      </c>
      <c r="B9820" s="775"/>
      <c r="C9820" s="775" t="s">
        <v>77</v>
      </c>
      <c r="D9820" s="775" t="s">
        <v>177</v>
      </c>
      <c r="E9820" s="775">
        <v>2729.88</v>
      </c>
      <c r="F9820" s="775" t="s">
        <v>4468</v>
      </c>
      <c r="G9820" s="775" t="s">
        <v>4471</v>
      </c>
      <c r="H9820" s="775" t="s">
        <v>4470</v>
      </c>
      <c r="I9820" s="775" t="s">
        <v>4621</v>
      </c>
    </row>
    <row r="9821" spans="1:9">
      <c r="A9821" s="775" t="str">
        <f>Table_wabobpsvr_AzureCalc_AzureCalcRateCard[[#This Row],[ServiceName]]&amp;Table_wabobpsvr_AzureCalc_AzureCalcRateCard[[#This Row],[Price_Level]]&amp;Table_wabobpsvr_AzureCalc_AzureCalcRateCard[[#This Row],[Region]]</f>
        <v>BGP Routes Add-on UnitsD</v>
      </c>
      <c r="B9821" s="775"/>
      <c r="C9821" s="775" t="s">
        <v>77</v>
      </c>
      <c r="D9821" s="775" t="s">
        <v>176</v>
      </c>
      <c r="E9821" s="775">
        <v>2639.89</v>
      </c>
      <c r="F9821" s="775" t="s">
        <v>4468</v>
      </c>
      <c r="G9821" s="775" t="s">
        <v>4471</v>
      </c>
      <c r="H9821" s="775" t="s">
        <v>4470</v>
      </c>
      <c r="I9821" s="775" t="s">
        <v>4621</v>
      </c>
    </row>
    <row r="9822" spans="1:9">
      <c r="A9822" s="775" t="str">
        <f>Table_wabobpsvr_AzureCalc_AzureCalcRateCard[[#This Row],[ServiceName]]&amp;Table_wabobpsvr_AzureCalc_AzureCalcRateCard[[#This Row],[Price_Level]]&amp;Table_wabobpsvr_AzureCalc_AzureCalcRateCard[[#This Row],[Region]]</f>
        <v>Standard Elastic DTU PackMOSP11</v>
      </c>
      <c r="B9822" s="775">
        <v>11</v>
      </c>
      <c r="C9822" s="775" t="s">
        <v>7258</v>
      </c>
      <c r="D9822" s="775" t="s">
        <v>606</v>
      </c>
      <c r="E9822" s="775">
        <v>8.2000000000000003E-2</v>
      </c>
      <c r="F9822" s="775" t="s">
        <v>4472</v>
      </c>
      <c r="G9822" s="775"/>
      <c r="H9822" s="775"/>
      <c r="I9822" s="775" t="s">
        <v>4632</v>
      </c>
    </row>
    <row r="9823" spans="1:9">
      <c r="A9823" s="775" t="str">
        <f>Table_wabobpsvr_AzureCalc_AzureCalcRateCard[[#This Row],[ServiceName]]&amp;Table_wabobpsvr_AzureCalc_AzureCalcRateCard[[#This Row],[Price_Level]]&amp;Table_wabobpsvr_AzureCalc_AzureCalcRateCard[[#This Row],[Region]]</f>
        <v>Automation DSC - PaidMOSP</v>
      </c>
      <c r="B9823" s="775"/>
      <c r="C9823" s="775" t="s">
        <v>77</v>
      </c>
      <c r="D9823" s="775" t="s">
        <v>606</v>
      </c>
      <c r="E9823" s="775">
        <v>3</v>
      </c>
      <c r="F9823" s="775" t="s">
        <v>7305</v>
      </c>
      <c r="G9823" s="775"/>
      <c r="H9823" s="775"/>
      <c r="I9823" s="775" t="s">
        <v>7307</v>
      </c>
    </row>
    <row r="9824" spans="1:9">
      <c r="A9824" s="775" t="str">
        <f>Table_wabobpsvr_AzureCalc_AzureCalcRateCard[[#This Row],[ServiceName]]&amp;Table_wabobpsvr_AzureCalc_AzureCalcRateCard[[#This Row],[Price_Level]]&amp;Table_wabobpsvr_AzureCalc_AzureCalcRateCard[[#This Row],[Region]]</f>
        <v>Automation DSC - PaidA</v>
      </c>
      <c r="B9824" s="775"/>
      <c r="C9824" s="775" t="s">
        <v>77</v>
      </c>
      <c r="D9824" s="775" t="s">
        <v>174</v>
      </c>
      <c r="E9824" s="775">
        <v>2.91</v>
      </c>
      <c r="F9824" s="775" t="s">
        <v>7305</v>
      </c>
      <c r="G9824" s="775" t="s">
        <v>7308</v>
      </c>
      <c r="H9824" s="775" t="s">
        <v>7309</v>
      </c>
      <c r="I9824" s="775" t="s">
        <v>7307</v>
      </c>
    </row>
    <row r="9825" spans="1:9">
      <c r="A9825" s="775" t="str">
        <f>Table_wabobpsvr_AzureCalc_AzureCalcRateCard[[#This Row],[ServiceName]]&amp;Table_wabobpsvr_AzureCalc_AzureCalcRateCard[[#This Row],[Price_Level]]&amp;Table_wabobpsvr_AzureCalc_AzureCalcRateCard[[#This Row],[Region]]</f>
        <v>Automation DSC - PaidB</v>
      </c>
      <c r="B9825" s="775"/>
      <c r="C9825" s="775" t="s">
        <v>77</v>
      </c>
      <c r="D9825" s="775" t="s">
        <v>175</v>
      </c>
      <c r="E9825" s="775">
        <v>2.82</v>
      </c>
      <c r="F9825" s="775" t="s">
        <v>7305</v>
      </c>
      <c r="G9825" s="775" t="s">
        <v>7308</v>
      </c>
      <c r="H9825" s="775" t="s">
        <v>7309</v>
      </c>
      <c r="I9825" s="775" t="s">
        <v>7307</v>
      </c>
    </row>
    <row r="9826" spans="1:9">
      <c r="A9826" s="775" t="str">
        <f>Table_wabobpsvr_AzureCalc_AzureCalcRateCard[[#This Row],[ServiceName]]&amp;Table_wabobpsvr_AzureCalc_AzureCalcRateCard[[#This Row],[Price_Level]]&amp;Table_wabobpsvr_AzureCalc_AzureCalcRateCard[[#This Row],[Region]]</f>
        <v>Automation DSC - PaidC</v>
      </c>
      <c r="B9826" s="775"/>
      <c r="C9826" s="775" t="s">
        <v>77</v>
      </c>
      <c r="D9826" s="775" t="s">
        <v>177</v>
      </c>
      <c r="E9826" s="775">
        <v>2.73</v>
      </c>
      <c r="F9826" s="775" t="s">
        <v>7305</v>
      </c>
      <c r="G9826" s="775" t="s">
        <v>7308</v>
      </c>
      <c r="H9826" s="775" t="s">
        <v>7309</v>
      </c>
      <c r="I9826" s="775" t="s">
        <v>7307</v>
      </c>
    </row>
    <row r="9827" spans="1:9">
      <c r="A9827" s="775" t="str">
        <f>Table_wabobpsvr_AzureCalc_AzureCalcRateCard[[#This Row],[ServiceName]]&amp;Table_wabobpsvr_AzureCalc_AzureCalcRateCard[[#This Row],[Price_Level]]&amp;Table_wabobpsvr_AzureCalc_AzureCalcRateCard[[#This Row],[Region]]</f>
        <v>Automation DSC - PaidD</v>
      </c>
      <c r="B9827" s="775"/>
      <c r="C9827" s="775" t="s">
        <v>77</v>
      </c>
      <c r="D9827" s="775" t="s">
        <v>176</v>
      </c>
      <c r="E9827" s="775">
        <v>2.64</v>
      </c>
      <c r="F9827" s="775" t="s">
        <v>7305</v>
      </c>
      <c r="G9827" s="775" t="s">
        <v>7308</v>
      </c>
      <c r="H9827" s="775" t="s">
        <v>7309</v>
      </c>
      <c r="I9827" s="775" t="s">
        <v>7307</v>
      </c>
    </row>
    <row r="9828" spans="1:9">
      <c r="A9828" s="775" t="str">
        <f>Table_wabobpsvr_AzureCalc_AzureCalcRateCard[[#This Row],[ServiceName]]&amp;Table_wabobpsvr_AzureCalc_AzureCalcRateCard[[#This Row],[Price_Level]]&amp;Table_wabobpsvr_AzureCalc_AzureCalcRateCard[[#This Row],[Region]]</f>
        <v>Automation DSC - PaidMOSP3</v>
      </c>
      <c r="B9828" s="775">
        <v>3</v>
      </c>
      <c r="C9828" s="775" t="s">
        <v>77</v>
      </c>
      <c r="D9828" s="775" t="s">
        <v>606</v>
      </c>
      <c r="E9828" s="775">
        <v>999999</v>
      </c>
      <c r="F9828" s="775" t="s">
        <v>7305</v>
      </c>
      <c r="G9828" s="775"/>
      <c r="H9828" s="775"/>
      <c r="I9828" s="775"/>
    </row>
    <row r="9829" spans="1:9">
      <c r="A9829" s="775" t="str">
        <f>Table_wabobpsvr_AzureCalc_AzureCalcRateCard[[#This Row],[ServiceName]]&amp;Table_wabobpsvr_AzureCalc_AzureCalcRateCard[[#This Row],[Price_Level]]&amp;Table_wabobpsvr_AzureCalc_AzureCalcRateCard[[#This Row],[Region]]</f>
        <v>Automation DSC - PaidA3</v>
      </c>
      <c r="B9829" s="775">
        <v>3</v>
      </c>
      <c r="C9829" s="775" t="s">
        <v>77</v>
      </c>
      <c r="D9829" s="775" t="s">
        <v>174</v>
      </c>
      <c r="E9829" s="775">
        <v>999999</v>
      </c>
      <c r="F9829" s="775" t="s">
        <v>7305</v>
      </c>
      <c r="G9829" s="775"/>
      <c r="H9829" s="775"/>
      <c r="I9829" s="775"/>
    </row>
    <row r="9830" spans="1:9">
      <c r="A9830" s="775" t="str">
        <f>Table_wabobpsvr_AzureCalc_AzureCalcRateCard[[#This Row],[ServiceName]]&amp;Table_wabobpsvr_AzureCalc_AzureCalcRateCard[[#This Row],[Price_Level]]&amp;Table_wabobpsvr_AzureCalc_AzureCalcRateCard[[#This Row],[Region]]</f>
        <v>Automation DSC - PaidB3</v>
      </c>
      <c r="B9830" s="775">
        <v>3</v>
      </c>
      <c r="C9830" s="775" t="s">
        <v>77</v>
      </c>
      <c r="D9830" s="775" t="s">
        <v>175</v>
      </c>
      <c r="E9830" s="775">
        <v>999999</v>
      </c>
      <c r="F9830" s="775" t="s">
        <v>7305</v>
      </c>
      <c r="G9830" s="775"/>
      <c r="H9830" s="775"/>
      <c r="I9830" s="775"/>
    </row>
    <row r="9831" spans="1:9">
      <c r="A9831" s="1039" t="str">
        <f>Table_wabobpsvr_AzureCalc_AzureCalcRateCard[[#This Row],[ServiceName]]&amp;Table_wabobpsvr_AzureCalc_AzureCalcRateCard[[#This Row],[Price_Level]]&amp;Table_wabobpsvr_AzureCalc_AzureCalcRateCard[[#This Row],[Region]]</f>
        <v>Automation DSC - PaidC3</v>
      </c>
      <c r="B9831" s="1039">
        <v>3</v>
      </c>
      <c r="C9831" s="1039" t="s">
        <v>77</v>
      </c>
      <c r="D9831" s="1039" t="s">
        <v>177</v>
      </c>
      <c r="E9831" s="1039">
        <v>999999</v>
      </c>
      <c r="F9831" s="1039" t="s">
        <v>7305</v>
      </c>
      <c r="G9831" s="775"/>
      <c r="H9831" s="775"/>
      <c r="I9831" s="775"/>
    </row>
    <row r="9832" spans="1:9">
      <c r="A9832" s="1039" t="str">
        <f>Table_wabobpsvr_AzureCalc_AzureCalcRateCard[[#This Row],[ServiceName]]&amp;Table_wabobpsvr_AzureCalc_AzureCalcRateCard[[#This Row],[Price_Level]]&amp;Table_wabobpsvr_AzureCalc_AzureCalcRateCard[[#This Row],[Region]]</f>
        <v>Standard Elastic Database ExistenceMOSP11</v>
      </c>
      <c r="B9832" s="1039">
        <v>11</v>
      </c>
      <c r="C9832" s="1039" t="s">
        <v>7258</v>
      </c>
      <c r="D9832" s="1039" t="s">
        <v>606</v>
      </c>
      <c r="E9832" s="1039">
        <v>4.5499999999999999E-2</v>
      </c>
      <c r="F9832" s="1039" t="s">
        <v>4511</v>
      </c>
      <c r="G9832" s="775"/>
      <c r="H9832" s="775"/>
      <c r="I9832" s="775" t="s">
        <v>4631</v>
      </c>
    </row>
    <row r="9833" spans="1:9">
      <c r="A9833" s="1039" t="str">
        <f>Table_wabobpsvr_AzureCalc_AzureCalcRateCard[[#This Row],[ServiceName]]&amp;Table_wabobpsvr_AzureCalc_AzureCalcRateCard[[#This Row],[Price_Level]]&amp;Table_wabobpsvr_AzureCalc_AzureCalcRateCard[[#This Row],[Region]]</f>
        <v>Basic Elastic DTU PackMOSP11</v>
      </c>
      <c r="B9833" s="1039">
        <v>11</v>
      </c>
      <c r="C9833" s="1039" t="s">
        <v>7258</v>
      </c>
      <c r="D9833" s="1039" t="s">
        <v>606</v>
      </c>
      <c r="E9833" s="1039">
        <v>5.4800000000000001E-2</v>
      </c>
      <c r="F9833" s="1039" t="s">
        <v>7098</v>
      </c>
      <c r="G9833" s="775"/>
      <c r="H9833" s="775"/>
      <c r="I9833" s="775" t="s">
        <v>7106</v>
      </c>
    </row>
    <row r="9834" spans="1:9">
      <c r="A9834" s="1039" t="str">
        <f>Table_wabobpsvr_AzureCalc_AzureCalcRateCard[[#This Row],[ServiceName]]&amp;Table_wabobpsvr_AzureCalc_AzureCalcRateCard[[#This Row],[Price_Level]]&amp;Table_wabobpsvr_AzureCalc_AzureCalcRateCard[[#This Row],[Region]]</f>
        <v>Basic Elastic Database ExistenceMOSP11</v>
      </c>
      <c r="B9834" s="1039">
        <v>11</v>
      </c>
      <c r="C9834" s="1039" t="s">
        <v>7258</v>
      </c>
      <c r="D9834" s="1039" t="s">
        <v>606</v>
      </c>
      <c r="E9834" s="1039">
        <v>9.1000000000000004E-3</v>
      </c>
      <c r="F9834" s="1039" t="s">
        <v>7103</v>
      </c>
      <c r="G9834" s="775"/>
      <c r="H9834" s="775"/>
      <c r="I9834" s="775" t="s">
        <v>7104</v>
      </c>
    </row>
    <row r="9835" spans="1:9">
      <c r="A9835" s="775" t="str">
        <f>Table_wabobpsvr_AzureCalc_AzureCalcRateCard[[#This Row],[ServiceName]]&amp;Table_wabobpsvr_AzureCalc_AzureCalcRateCard[[#This Row],[Price_Level]]&amp;Table_wabobpsvr_AzureCalc_AzureCalcRateCard[[#This Row],[Region]]</f>
        <v>Premium Elastic DTU PackMOSP11</v>
      </c>
      <c r="B9835" s="775">
        <v>11</v>
      </c>
      <c r="C9835" s="775" t="s">
        <v>7258</v>
      </c>
      <c r="D9835" s="775" t="s">
        <v>606</v>
      </c>
      <c r="E9835" s="775">
        <v>0.20380000000000001</v>
      </c>
      <c r="F9835" s="775" t="s">
        <v>7204</v>
      </c>
      <c r="G9835" s="775"/>
      <c r="H9835" s="775"/>
      <c r="I9835" s="775" t="s">
        <v>7208</v>
      </c>
    </row>
    <row r="9836" spans="1:9">
      <c r="A9836" s="775" t="str">
        <f>Table_wabobpsvr_AzureCalc_AzureCalcRateCard[[#This Row],[ServiceName]]&amp;Table_wabobpsvr_AzureCalc_AzureCalcRateCard[[#This Row],[Price_Level]]&amp;Table_wabobpsvr_AzureCalc_AzureCalcRateCard[[#This Row],[Region]]</f>
        <v>Premium Elastic Database ExistenceMOSP11</v>
      </c>
      <c r="B9836" s="775">
        <v>11</v>
      </c>
      <c r="C9836" s="775" t="s">
        <v>7258</v>
      </c>
      <c r="D9836" s="775" t="s">
        <v>606</v>
      </c>
      <c r="E9836" s="775">
        <v>0.22819999999999999</v>
      </c>
      <c r="F9836" s="775" t="s">
        <v>7212</v>
      </c>
      <c r="G9836" s="775"/>
      <c r="H9836" s="775"/>
      <c r="I9836" s="775" t="s">
        <v>7216</v>
      </c>
    </row>
    <row r="9837" spans="1:9">
      <c r="A9837" s="775" t="str">
        <f>Table_wabobpsvr_AzureCalc_AzureCalcRateCard[[#This Row],[ServiceName]]&amp;Table_wabobpsvr_AzureCalc_AzureCalcRateCard[[#This Row],[Price_Level]]&amp;Table_wabobpsvr_AzureCalc_AzureCalcRateCard[[#This Row],[Region]]</f>
        <v>Standard Elastic DTU PackMOSP12</v>
      </c>
      <c r="B9837" s="775">
        <v>12</v>
      </c>
      <c r="C9837" s="775" t="s">
        <v>7258</v>
      </c>
      <c r="D9837" s="775" t="s">
        <v>606</v>
      </c>
      <c r="E9837" s="775">
        <v>8.2000000000000003E-2</v>
      </c>
      <c r="F9837" s="775" t="s">
        <v>4472</v>
      </c>
      <c r="G9837" s="775"/>
      <c r="H9837" s="775"/>
      <c r="I9837" s="775" t="s">
        <v>4626</v>
      </c>
    </row>
    <row r="9838" spans="1:9">
      <c r="A9838" s="775" t="str">
        <f>Table_wabobpsvr_AzureCalc_AzureCalcRateCard[[#This Row],[ServiceName]]&amp;Table_wabobpsvr_AzureCalc_AzureCalcRateCard[[#This Row],[Price_Level]]&amp;Table_wabobpsvr_AzureCalc_AzureCalcRateCard[[#This Row],[Region]]</f>
        <v>Standard Elastic Database ExistenceMOSP12</v>
      </c>
      <c r="B9838" s="775">
        <v>12</v>
      </c>
      <c r="C9838" s="775" t="s">
        <v>7258</v>
      </c>
      <c r="D9838" s="775" t="s">
        <v>606</v>
      </c>
      <c r="E9838" s="775">
        <v>4.5499999999999999E-2</v>
      </c>
      <c r="F9838" s="775" t="s">
        <v>4511</v>
      </c>
      <c r="G9838" s="775"/>
      <c r="H9838" s="775"/>
      <c r="I9838" s="775" t="s">
        <v>4627</v>
      </c>
    </row>
    <row r="9839" spans="1:9">
      <c r="A9839" s="775" t="str">
        <f>Table_wabobpsvr_AzureCalc_AzureCalcRateCard[[#This Row],[ServiceName]]&amp;Table_wabobpsvr_AzureCalc_AzureCalcRateCard[[#This Row],[Price_Level]]&amp;Table_wabobpsvr_AzureCalc_AzureCalcRateCard[[#This Row],[Region]]</f>
        <v>Basic Elastic DTU PackMOSP12</v>
      </c>
      <c r="B9839" s="775">
        <v>12</v>
      </c>
      <c r="C9839" s="775" t="s">
        <v>7258</v>
      </c>
      <c r="D9839" s="775" t="s">
        <v>606</v>
      </c>
      <c r="E9839" s="775">
        <v>5.4800000000000001E-2</v>
      </c>
      <c r="F9839" s="775" t="s">
        <v>7098</v>
      </c>
      <c r="G9839" s="775"/>
      <c r="H9839" s="775"/>
      <c r="I9839" s="775" t="s">
        <v>7108</v>
      </c>
    </row>
    <row r="9840" spans="1:9">
      <c r="A9840" s="775" t="str">
        <f>Table_wabobpsvr_AzureCalc_AzureCalcRateCard[[#This Row],[ServiceName]]&amp;Table_wabobpsvr_AzureCalc_AzureCalcRateCard[[#This Row],[Price_Level]]&amp;Table_wabobpsvr_AzureCalc_AzureCalcRateCard[[#This Row],[Region]]</f>
        <v>Basic Elastic Database ExistenceMOSP12</v>
      </c>
      <c r="B9840" s="775">
        <v>12</v>
      </c>
      <c r="C9840" s="775" t="s">
        <v>7258</v>
      </c>
      <c r="D9840" s="775" t="s">
        <v>606</v>
      </c>
      <c r="E9840" s="775">
        <v>9.1000000000000004E-3</v>
      </c>
      <c r="F9840" s="775" t="s">
        <v>7103</v>
      </c>
      <c r="G9840" s="775"/>
      <c r="H9840" s="775"/>
      <c r="I9840" s="775" t="s">
        <v>7112</v>
      </c>
    </row>
    <row r="9841" spans="1:9">
      <c r="A9841" s="775" t="str">
        <f>Table_wabobpsvr_AzureCalc_AzureCalcRateCard[[#This Row],[ServiceName]]&amp;Table_wabobpsvr_AzureCalc_AzureCalcRateCard[[#This Row],[Price_Level]]&amp;Table_wabobpsvr_AzureCalc_AzureCalcRateCard[[#This Row],[Region]]</f>
        <v>Premium Elastic DTU PackMOSP12</v>
      </c>
      <c r="B9841" s="775">
        <v>12</v>
      </c>
      <c r="C9841" s="775" t="s">
        <v>7258</v>
      </c>
      <c r="D9841" s="775" t="s">
        <v>606</v>
      </c>
      <c r="E9841" s="775">
        <v>0.20380000000000001</v>
      </c>
      <c r="F9841" s="775" t="s">
        <v>7204</v>
      </c>
      <c r="G9841" s="775"/>
      <c r="H9841" s="775"/>
      <c r="I9841" s="775" t="s">
        <v>7209</v>
      </c>
    </row>
    <row r="9842" spans="1:9">
      <c r="A9842" s="775" t="str">
        <f>Table_wabobpsvr_AzureCalc_AzureCalcRateCard[[#This Row],[ServiceName]]&amp;Table_wabobpsvr_AzureCalc_AzureCalcRateCard[[#This Row],[Price_Level]]&amp;Table_wabobpsvr_AzureCalc_AzureCalcRateCard[[#This Row],[Region]]</f>
        <v>Premium P6 Secondary Active Geo Database HoursB12</v>
      </c>
      <c r="B9842" s="775">
        <v>12</v>
      </c>
      <c r="C9842" s="775" t="s">
        <v>87</v>
      </c>
      <c r="D9842" s="775" t="s">
        <v>175</v>
      </c>
      <c r="E9842" s="775">
        <v>5.3113916666666698</v>
      </c>
      <c r="F9842" s="775" t="s">
        <v>7029</v>
      </c>
      <c r="G9842" s="775" t="s">
        <v>3597</v>
      </c>
      <c r="H9842" s="775" t="s">
        <v>5816</v>
      </c>
      <c r="I9842" s="775" t="s">
        <v>5817</v>
      </c>
    </row>
    <row r="9843" spans="1:9">
      <c r="A9843" s="775" t="str">
        <f>Table_wabobpsvr_AzureCalc_AzureCalcRateCard[[#This Row],[ServiceName]]&amp;Table_wabobpsvr_AzureCalc_AzureCalcRateCard[[#This Row],[Price_Level]]&amp;Table_wabobpsvr_AzureCalc_AzureCalcRateCard[[#This Row],[Region]]</f>
        <v>Premium Elastic Database ExistenceMOSP12</v>
      </c>
      <c r="B9843" s="775">
        <v>12</v>
      </c>
      <c r="C9843" s="775" t="s">
        <v>7258</v>
      </c>
      <c r="D9843" s="775" t="s">
        <v>606</v>
      </c>
      <c r="E9843" s="775">
        <v>0.22819999999999999</v>
      </c>
      <c r="F9843" s="775" t="s">
        <v>7212</v>
      </c>
      <c r="G9843" s="775"/>
      <c r="H9843" s="775"/>
      <c r="I9843" s="775" t="s">
        <v>7217</v>
      </c>
    </row>
    <row r="9844" spans="1:9">
      <c r="A9844" s="775" t="str">
        <f>Table_wabobpsvr_AzureCalc_AzureCalcRateCard[[#This Row],[ServiceName]]&amp;Table_wabobpsvr_AzureCalc_AzureCalcRateCard[[#This Row],[Price_Level]]&amp;Table_wabobpsvr_AzureCalc_AzureCalcRateCard[[#This Row],[Region]]</f>
        <v>Premium P6 Secondary Active Geo Database HoursMOSP13</v>
      </c>
      <c r="B9844" s="775">
        <v>13</v>
      </c>
      <c r="C9844" s="775" t="s">
        <v>87</v>
      </c>
      <c r="D9844" s="775" t="s">
        <v>606</v>
      </c>
      <c r="E9844" s="775">
        <v>6.04958333333333</v>
      </c>
      <c r="F9844" s="775" t="s">
        <v>7029</v>
      </c>
      <c r="G9844" s="775" t="s">
        <v>4235</v>
      </c>
      <c r="H9844" s="775" t="s">
        <v>4235</v>
      </c>
      <c r="I9844" s="775" t="s">
        <v>5617</v>
      </c>
    </row>
    <row r="9845" spans="1:9">
      <c r="A9845" s="775" t="str">
        <f>Table_wabobpsvr_AzureCalc_AzureCalcRateCard[[#This Row],[ServiceName]]&amp;Table_wabobpsvr_AzureCalc_AzureCalcRateCard[[#This Row],[Price_Level]]&amp;Table_wabobpsvr_AzureCalc_AzureCalcRateCard[[#This Row],[Region]]</f>
        <v>Premium P6 Secondary Active Geo Database HoursA16</v>
      </c>
      <c r="B9845" s="775">
        <v>16</v>
      </c>
      <c r="C9845" s="775" t="s">
        <v>87</v>
      </c>
      <c r="D9845" s="775" t="s">
        <v>174</v>
      </c>
      <c r="E9845" s="775">
        <v>5.335</v>
      </c>
      <c r="F9845" s="775" t="s">
        <v>7029</v>
      </c>
      <c r="G9845" s="775" t="s">
        <v>3464</v>
      </c>
      <c r="H9845" s="775" t="s">
        <v>5814</v>
      </c>
      <c r="I9845" s="775" t="s">
        <v>5815</v>
      </c>
    </row>
    <row r="9846" spans="1:9">
      <c r="A9846" s="775" t="str">
        <f>Table_wabobpsvr_AzureCalc_AzureCalcRateCard[[#This Row],[ServiceName]]&amp;Table_wabobpsvr_AzureCalc_AzureCalcRateCard[[#This Row],[Price_Level]]&amp;Table_wabobpsvr_AzureCalc_AzureCalcRateCard[[#This Row],[Region]]</f>
        <v>Standard Elastic DTU PackMOSP14</v>
      </c>
      <c r="B9846" s="775">
        <v>14</v>
      </c>
      <c r="C9846" s="775" t="s">
        <v>7258</v>
      </c>
      <c r="D9846" s="775" t="s">
        <v>606</v>
      </c>
      <c r="E9846" s="775">
        <v>9.0499999999999997E-2</v>
      </c>
      <c r="F9846" s="775" t="s">
        <v>4472</v>
      </c>
      <c r="G9846" s="775"/>
      <c r="H9846" s="775"/>
      <c r="I9846" s="775" t="s">
        <v>4630</v>
      </c>
    </row>
    <row r="9847" spans="1:9">
      <c r="A9847" s="775" t="str">
        <f>Table_wabobpsvr_AzureCalc_AzureCalcRateCard[[#This Row],[ServiceName]]&amp;Table_wabobpsvr_AzureCalc_AzureCalcRateCard[[#This Row],[Price_Level]]&amp;Table_wabobpsvr_AzureCalc_AzureCalcRateCard[[#This Row],[Region]]</f>
        <v>Standard Elastic Database ExistenceMOSP14</v>
      </c>
      <c r="B9847" s="775">
        <v>14</v>
      </c>
      <c r="C9847" s="775" t="s">
        <v>7258</v>
      </c>
      <c r="D9847" s="775" t="s">
        <v>606</v>
      </c>
      <c r="E9847" s="775">
        <v>5.0500000000000003E-2</v>
      </c>
      <c r="F9847" s="775" t="s">
        <v>4511</v>
      </c>
      <c r="G9847" s="775"/>
      <c r="H9847" s="775"/>
      <c r="I9847" s="775" t="s">
        <v>5618</v>
      </c>
    </row>
    <row r="9848" spans="1:9">
      <c r="A9848" s="775" t="str">
        <f>Table_wabobpsvr_AzureCalc_AzureCalcRateCard[[#This Row],[ServiceName]]&amp;Table_wabobpsvr_AzureCalc_AzureCalcRateCard[[#This Row],[Price_Level]]&amp;Table_wabobpsvr_AzureCalc_AzureCalcRateCard[[#This Row],[Region]]</f>
        <v>Basic Elastic DTU PackMOSP14</v>
      </c>
      <c r="B9848" s="775">
        <v>14</v>
      </c>
      <c r="C9848" s="775" t="s">
        <v>7258</v>
      </c>
      <c r="D9848" s="775" t="s">
        <v>606</v>
      </c>
      <c r="E9848" s="775">
        <v>6.0400000000000002E-2</v>
      </c>
      <c r="F9848" s="775" t="s">
        <v>7098</v>
      </c>
      <c r="G9848" s="775"/>
      <c r="H9848" s="775"/>
      <c r="I9848" s="775" t="s">
        <v>7200</v>
      </c>
    </row>
    <row r="9849" spans="1:9">
      <c r="A9849" s="775" t="str">
        <f>Table_wabobpsvr_AzureCalc_AzureCalcRateCard[[#This Row],[ServiceName]]&amp;Table_wabobpsvr_AzureCalc_AzureCalcRateCard[[#This Row],[Price_Level]]&amp;Table_wabobpsvr_AzureCalc_AzureCalcRateCard[[#This Row],[Region]]</f>
        <v>Basic Elastic Database ExistenceMOSP14</v>
      </c>
      <c r="B9849" s="775">
        <v>14</v>
      </c>
      <c r="C9849" s="775" t="s">
        <v>7258</v>
      </c>
      <c r="D9849" s="775" t="s">
        <v>606</v>
      </c>
      <c r="E9849" s="775">
        <v>1.01E-2</v>
      </c>
      <c r="F9849" s="775" t="s">
        <v>7103</v>
      </c>
      <c r="G9849" s="775"/>
      <c r="H9849" s="775"/>
      <c r="I9849" s="775" t="s">
        <v>7113</v>
      </c>
    </row>
    <row r="9850" spans="1:9">
      <c r="A9850" s="775" t="str">
        <f>Table_wabobpsvr_AzureCalc_AzureCalcRateCard[[#This Row],[ServiceName]]&amp;Table_wabobpsvr_AzureCalc_AzureCalcRateCard[[#This Row],[Price_Level]]&amp;Table_wabobpsvr_AzureCalc_AzureCalcRateCard[[#This Row],[Region]]</f>
        <v>Premium AppsMOSP</v>
      </c>
      <c r="B9850" s="775"/>
      <c r="C9850" s="775" t="s">
        <v>4479</v>
      </c>
      <c r="D9850" s="775" t="s">
        <v>606</v>
      </c>
      <c r="E9850" s="775">
        <v>99.5</v>
      </c>
      <c r="F9850" s="775" t="s">
        <v>4480</v>
      </c>
      <c r="G9850" s="775" t="s">
        <v>4235</v>
      </c>
      <c r="H9850" s="775" t="s">
        <v>4235</v>
      </c>
      <c r="I9850" s="775" t="s">
        <v>4633</v>
      </c>
    </row>
    <row r="9851" spans="1:9">
      <c r="A9851" s="775" t="str">
        <f>Table_wabobpsvr_AzureCalc_AzureCalcRateCard[[#This Row],[ServiceName]]&amp;Table_wabobpsvr_AzureCalc_AzureCalcRateCard[[#This Row],[Price_Level]]&amp;Table_wabobpsvr_AzureCalc_AzureCalcRateCard[[#This Row],[Region]]</f>
        <v>Premium AppsA</v>
      </c>
      <c r="B9851" s="775"/>
      <c r="C9851" s="775" t="s">
        <v>4479</v>
      </c>
      <c r="D9851" s="775" t="s">
        <v>174</v>
      </c>
      <c r="E9851" s="775">
        <v>96.52</v>
      </c>
      <c r="F9851" s="775" t="s">
        <v>4480</v>
      </c>
      <c r="G9851" s="775" t="s">
        <v>4481</v>
      </c>
      <c r="H9851" s="775" t="s">
        <v>4482</v>
      </c>
      <c r="I9851" s="775" t="s">
        <v>4633</v>
      </c>
    </row>
    <row r="9852" spans="1:9">
      <c r="A9852" s="775" t="str">
        <f>Table_wabobpsvr_AzureCalc_AzureCalcRateCard[[#This Row],[ServiceName]]&amp;Table_wabobpsvr_AzureCalc_AzureCalcRateCard[[#This Row],[Price_Level]]&amp;Table_wabobpsvr_AzureCalc_AzureCalcRateCard[[#This Row],[Region]]</f>
        <v>Premium AppsB</v>
      </c>
      <c r="B9852" s="775"/>
      <c r="C9852" s="775" t="s">
        <v>4479</v>
      </c>
      <c r="D9852" s="775" t="s">
        <v>175</v>
      </c>
      <c r="E9852" s="775">
        <v>93.53</v>
      </c>
      <c r="F9852" s="775" t="s">
        <v>4480</v>
      </c>
      <c r="G9852" s="775" t="s">
        <v>4481</v>
      </c>
      <c r="H9852" s="775" t="s">
        <v>4482</v>
      </c>
      <c r="I9852" s="775" t="s">
        <v>4633</v>
      </c>
    </row>
    <row r="9853" spans="1:9">
      <c r="A9853" s="775" t="str">
        <f>Table_wabobpsvr_AzureCalc_AzureCalcRateCard[[#This Row],[ServiceName]]&amp;Table_wabobpsvr_AzureCalc_AzureCalcRateCard[[#This Row],[Price_Level]]&amp;Table_wabobpsvr_AzureCalc_AzureCalcRateCard[[#This Row],[Region]]</f>
        <v>Premium AppsC</v>
      </c>
      <c r="B9853" s="775"/>
      <c r="C9853" s="775" t="s">
        <v>4479</v>
      </c>
      <c r="D9853" s="775" t="s">
        <v>177</v>
      </c>
      <c r="E9853" s="775">
        <v>90.55</v>
      </c>
      <c r="F9853" s="775" t="s">
        <v>4480</v>
      </c>
      <c r="G9853" s="775" t="s">
        <v>4481</v>
      </c>
      <c r="H9853" s="775" t="s">
        <v>4482</v>
      </c>
      <c r="I9853" s="775" t="s">
        <v>4633</v>
      </c>
    </row>
    <row r="9854" spans="1:9">
      <c r="A9854" s="775" t="str">
        <f>Table_wabobpsvr_AzureCalc_AzureCalcRateCard[[#This Row],[ServiceName]]&amp;Table_wabobpsvr_AzureCalc_AzureCalcRateCard[[#This Row],[Price_Level]]&amp;Table_wabobpsvr_AzureCalc_AzureCalcRateCard[[#This Row],[Region]]</f>
        <v>Premium AppsD</v>
      </c>
      <c r="B9854" s="775"/>
      <c r="C9854" s="775" t="s">
        <v>4479</v>
      </c>
      <c r="D9854" s="775" t="s">
        <v>176</v>
      </c>
      <c r="E9854" s="775">
        <v>87.56</v>
      </c>
      <c r="F9854" s="775" t="s">
        <v>4480</v>
      </c>
      <c r="G9854" s="775" t="s">
        <v>4481</v>
      </c>
      <c r="H9854" s="775" t="s">
        <v>4482</v>
      </c>
      <c r="I9854" s="775" t="s">
        <v>4633</v>
      </c>
    </row>
    <row r="9855" spans="1:9">
      <c r="A9855" s="775" t="str">
        <f>Table_wabobpsvr_AzureCalc_AzureCalcRateCard[[#This Row],[ServiceName]]&amp;Table_wabobpsvr_AzureCalc_AzureCalcRateCard[[#This Row],[Price_Level]]&amp;Table_wabobpsvr_AzureCalc_AzureCalcRateCard[[#This Row],[Region]]</f>
        <v>Premium Overage Data Points (1M)MOSP</v>
      </c>
      <c r="B9855" s="775"/>
      <c r="C9855" s="775" t="s">
        <v>4483</v>
      </c>
      <c r="D9855" s="775" t="s">
        <v>606</v>
      </c>
      <c r="E9855" s="775">
        <v>2</v>
      </c>
      <c r="F9855" s="775" t="s">
        <v>4484</v>
      </c>
      <c r="G9855" s="775" t="s">
        <v>4235</v>
      </c>
      <c r="H9855" s="775" t="s">
        <v>4235</v>
      </c>
      <c r="I9855" s="775" t="s">
        <v>4634</v>
      </c>
    </row>
    <row r="9856" spans="1:9">
      <c r="A9856" s="775" t="str">
        <f>Table_wabobpsvr_AzureCalc_AzureCalcRateCard[[#This Row],[ServiceName]]&amp;Table_wabobpsvr_AzureCalc_AzureCalcRateCard[[#This Row],[Price_Level]]&amp;Table_wabobpsvr_AzureCalc_AzureCalcRateCard[[#This Row],[Region]]</f>
        <v>Premium Overage Data Points (1M)A</v>
      </c>
      <c r="B9856" s="775"/>
      <c r="C9856" s="775" t="s">
        <v>4483</v>
      </c>
      <c r="D9856" s="775" t="s">
        <v>174</v>
      </c>
      <c r="E9856" s="775">
        <v>1.94</v>
      </c>
      <c r="F9856" s="775" t="s">
        <v>4484</v>
      </c>
      <c r="G9856" s="775" t="s">
        <v>4485</v>
      </c>
      <c r="H9856" s="775" t="s">
        <v>4486</v>
      </c>
      <c r="I9856" s="775" t="s">
        <v>4634</v>
      </c>
    </row>
    <row r="9857" spans="1:9">
      <c r="A9857" s="775" t="str">
        <f>Table_wabobpsvr_AzureCalc_AzureCalcRateCard[[#This Row],[ServiceName]]&amp;Table_wabobpsvr_AzureCalc_AzureCalcRateCard[[#This Row],[Price_Level]]&amp;Table_wabobpsvr_AzureCalc_AzureCalcRateCard[[#This Row],[Region]]</f>
        <v>Premium Overage Data Points (1M)B</v>
      </c>
      <c r="B9857" s="775"/>
      <c r="C9857" s="775" t="s">
        <v>4483</v>
      </c>
      <c r="D9857" s="775" t="s">
        <v>175</v>
      </c>
      <c r="E9857" s="775">
        <v>1.88</v>
      </c>
      <c r="F9857" s="775" t="s">
        <v>4484</v>
      </c>
      <c r="G9857" s="775" t="s">
        <v>4485</v>
      </c>
      <c r="H9857" s="775" t="s">
        <v>4486</v>
      </c>
      <c r="I9857" s="775" t="s">
        <v>4634</v>
      </c>
    </row>
    <row r="9858" spans="1:9">
      <c r="A9858" s="775" t="str">
        <f>Table_wabobpsvr_AzureCalc_AzureCalcRateCard[[#This Row],[ServiceName]]&amp;Table_wabobpsvr_AzureCalc_AzureCalcRateCard[[#This Row],[Price_Level]]&amp;Table_wabobpsvr_AzureCalc_AzureCalcRateCard[[#This Row],[Region]]</f>
        <v>Premium Overage Data Points (1M)C</v>
      </c>
      <c r="B9858" s="775"/>
      <c r="C9858" s="775" t="s">
        <v>4483</v>
      </c>
      <c r="D9858" s="775" t="s">
        <v>177</v>
      </c>
      <c r="E9858" s="775">
        <v>1.82</v>
      </c>
      <c r="F9858" s="775" t="s">
        <v>4484</v>
      </c>
      <c r="G9858" s="775" t="s">
        <v>4485</v>
      </c>
      <c r="H9858" s="775" t="s">
        <v>4486</v>
      </c>
      <c r="I9858" s="775" t="s">
        <v>4634</v>
      </c>
    </row>
    <row r="9859" spans="1:9">
      <c r="A9859" s="775" t="str">
        <f>Table_wabobpsvr_AzureCalc_AzureCalcRateCard[[#This Row],[ServiceName]]&amp;Table_wabobpsvr_AzureCalc_AzureCalcRateCard[[#This Row],[Price_Level]]&amp;Table_wabobpsvr_AzureCalc_AzureCalcRateCard[[#This Row],[Region]]</f>
        <v>Premium Overage Data Points (1M)D</v>
      </c>
      <c r="B9859" s="775"/>
      <c r="C9859" s="775" t="s">
        <v>4483</v>
      </c>
      <c r="D9859" s="775" t="s">
        <v>176</v>
      </c>
      <c r="E9859" s="775">
        <v>1.76</v>
      </c>
      <c r="F9859" s="775" t="s">
        <v>4484</v>
      </c>
      <c r="G9859" s="775" t="s">
        <v>4485</v>
      </c>
      <c r="H9859" s="775" t="s">
        <v>4486</v>
      </c>
      <c r="I9859" s="775" t="s">
        <v>4634</v>
      </c>
    </row>
    <row r="9860" spans="1:9">
      <c r="A9860" s="775" t="str">
        <f>Table_wabobpsvr_AzureCalc_AzureCalcRateCard[[#This Row],[ServiceName]]&amp;Table_wabobpsvr_AzureCalc_AzureCalcRateCard[[#This Row],[Price_Level]]&amp;Table_wabobpsvr_AzureCalc_AzureCalcRateCard[[#This Row],[Region]]</f>
        <v>Standard AppsMOSP</v>
      </c>
      <c r="B9860" s="775"/>
      <c r="C9860" s="775" t="s">
        <v>4479</v>
      </c>
      <c r="D9860" s="775" t="s">
        <v>606</v>
      </c>
      <c r="E9860" s="775">
        <v>24.5</v>
      </c>
      <c r="F9860" s="775" t="s">
        <v>4487</v>
      </c>
      <c r="G9860" s="775" t="s">
        <v>4235</v>
      </c>
      <c r="H9860" s="775" t="s">
        <v>4235</v>
      </c>
      <c r="I9860" s="775" t="s">
        <v>4635</v>
      </c>
    </row>
    <row r="9861" spans="1:9">
      <c r="A9861" s="775" t="str">
        <f>Table_wabobpsvr_AzureCalc_AzureCalcRateCard[[#This Row],[ServiceName]]&amp;Table_wabobpsvr_AzureCalc_AzureCalcRateCard[[#This Row],[Price_Level]]&amp;Table_wabobpsvr_AzureCalc_AzureCalcRateCard[[#This Row],[Region]]</f>
        <v>Standard AppsA</v>
      </c>
      <c r="B9861" s="775"/>
      <c r="C9861" s="775" t="s">
        <v>4479</v>
      </c>
      <c r="D9861" s="775" t="s">
        <v>174</v>
      </c>
      <c r="E9861" s="775">
        <v>23.77</v>
      </c>
      <c r="F9861" s="775" t="s">
        <v>4487</v>
      </c>
      <c r="G9861" s="775" t="s">
        <v>4481</v>
      </c>
      <c r="H9861" s="775" t="s">
        <v>4488</v>
      </c>
      <c r="I9861" s="775" t="s">
        <v>4635</v>
      </c>
    </row>
    <row r="9862" spans="1:9">
      <c r="A9862" s="775" t="str">
        <f>Table_wabobpsvr_AzureCalc_AzureCalcRateCard[[#This Row],[ServiceName]]&amp;Table_wabobpsvr_AzureCalc_AzureCalcRateCard[[#This Row],[Price_Level]]&amp;Table_wabobpsvr_AzureCalc_AzureCalcRateCard[[#This Row],[Region]]</f>
        <v>Standard AppsB</v>
      </c>
      <c r="B9862" s="775"/>
      <c r="C9862" s="775" t="s">
        <v>4479</v>
      </c>
      <c r="D9862" s="775" t="s">
        <v>175</v>
      </c>
      <c r="E9862" s="775">
        <v>22.03</v>
      </c>
      <c r="F9862" s="775" t="s">
        <v>4487</v>
      </c>
      <c r="G9862" s="775" t="s">
        <v>4489</v>
      </c>
      <c r="H9862" s="775" t="s">
        <v>4488</v>
      </c>
      <c r="I9862" s="775" t="s">
        <v>4635</v>
      </c>
    </row>
    <row r="9863" spans="1:9">
      <c r="A9863" s="775" t="str">
        <f>Table_wabobpsvr_AzureCalc_AzureCalcRateCard[[#This Row],[ServiceName]]&amp;Table_wabobpsvr_AzureCalc_AzureCalcRateCard[[#This Row],[Price_Level]]&amp;Table_wabobpsvr_AzureCalc_AzureCalcRateCard[[#This Row],[Region]]</f>
        <v>Standard AppsC</v>
      </c>
      <c r="B9863" s="775"/>
      <c r="C9863" s="775" t="s">
        <v>4479</v>
      </c>
      <c r="D9863" s="775" t="s">
        <v>177</v>
      </c>
      <c r="E9863" s="775">
        <v>22.3</v>
      </c>
      <c r="F9863" s="775" t="s">
        <v>4487</v>
      </c>
      <c r="G9863" s="775" t="s">
        <v>4489</v>
      </c>
      <c r="H9863" s="775" t="s">
        <v>4488</v>
      </c>
      <c r="I9863" s="775" t="s">
        <v>4635</v>
      </c>
    </row>
    <row r="9864" spans="1:9">
      <c r="A9864" s="775" t="str">
        <f>Table_wabobpsvr_AzureCalc_AzureCalcRateCard[[#This Row],[ServiceName]]&amp;Table_wabobpsvr_AzureCalc_AzureCalcRateCard[[#This Row],[Price_Level]]&amp;Table_wabobpsvr_AzureCalc_AzureCalcRateCard[[#This Row],[Region]]</f>
        <v>Standard AppsD</v>
      </c>
      <c r="B9864" s="775"/>
      <c r="C9864" s="775" t="s">
        <v>4479</v>
      </c>
      <c r="D9864" s="775" t="s">
        <v>176</v>
      </c>
      <c r="E9864" s="775">
        <v>21.56</v>
      </c>
      <c r="F9864" s="775" t="s">
        <v>4487</v>
      </c>
      <c r="G9864" s="775" t="s">
        <v>4489</v>
      </c>
      <c r="H9864" s="775" t="s">
        <v>4488</v>
      </c>
      <c r="I9864" s="775" t="s">
        <v>4635</v>
      </c>
    </row>
    <row r="9865" spans="1:9">
      <c r="A9865" s="775" t="str">
        <f>Table_wabobpsvr_AzureCalc_AzureCalcRateCard[[#This Row],[ServiceName]]&amp;Table_wabobpsvr_AzureCalc_AzureCalcRateCard[[#This Row],[Price_Level]]&amp;Table_wabobpsvr_AzureCalc_AzureCalcRateCard[[#This Row],[Region]]</f>
        <v>Standard Overage Data Points (1M)MOSP</v>
      </c>
      <c r="B9865" s="775"/>
      <c r="C9865" s="775" t="s">
        <v>4483</v>
      </c>
      <c r="D9865" s="775" t="s">
        <v>606</v>
      </c>
      <c r="E9865" s="775">
        <v>1.75</v>
      </c>
      <c r="F9865" s="775" t="s">
        <v>4490</v>
      </c>
      <c r="G9865" s="775" t="s">
        <v>4235</v>
      </c>
      <c r="H9865" s="775" t="s">
        <v>4235</v>
      </c>
      <c r="I9865" s="775" t="s">
        <v>4636</v>
      </c>
    </row>
    <row r="9866" spans="1:9">
      <c r="A9866" s="775" t="str">
        <f>Table_wabobpsvr_AzureCalc_AzureCalcRateCard[[#This Row],[ServiceName]]&amp;Table_wabobpsvr_AzureCalc_AzureCalcRateCard[[#This Row],[Price_Level]]&amp;Table_wabobpsvr_AzureCalc_AzureCalcRateCard[[#This Row],[Region]]</f>
        <v>Standard Overage Data Points (1M)A</v>
      </c>
      <c r="B9866" s="775"/>
      <c r="C9866" s="775" t="s">
        <v>4483</v>
      </c>
      <c r="D9866" s="775" t="s">
        <v>174</v>
      </c>
      <c r="E9866" s="775">
        <v>1.7</v>
      </c>
      <c r="F9866" s="775" t="s">
        <v>4490</v>
      </c>
      <c r="G9866" s="775" t="s">
        <v>4491</v>
      </c>
      <c r="H9866" s="775" t="s">
        <v>4492</v>
      </c>
      <c r="I9866" s="775" t="s">
        <v>4636</v>
      </c>
    </row>
    <row r="9867" spans="1:9">
      <c r="A9867" s="775" t="str">
        <f>Table_wabobpsvr_AzureCalc_AzureCalcRateCard[[#This Row],[ServiceName]]&amp;Table_wabobpsvr_AzureCalc_AzureCalcRateCard[[#This Row],[Price_Level]]&amp;Table_wabobpsvr_AzureCalc_AzureCalcRateCard[[#This Row],[Region]]</f>
        <v>Free Data Analyzed (MB)MOSP</v>
      </c>
      <c r="B9867" s="775"/>
      <c r="C9867" s="775" t="s">
        <v>4493</v>
      </c>
      <c r="D9867" s="775" t="s">
        <v>606</v>
      </c>
      <c r="E9867" s="775">
        <v>0</v>
      </c>
      <c r="F9867" s="775" t="s">
        <v>4494</v>
      </c>
      <c r="G9867" s="775" t="s">
        <v>4235</v>
      </c>
      <c r="H9867" s="775" t="s">
        <v>4235</v>
      </c>
      <c r="I9867" s="775" t="s">
        <v>4637</v>
      </c>
    </row>
    <row r="9868" spans="1:9">
      <c r="A9868" s="775" t="str">
        <f>Table_wabobpsvr_AzureCalc_AzureCalcRateCard[[#This Row],[ServiceName]]&amp;Table_wabobpsvr_AzureCalc_AzureCalcRateCard[[#This Row],[Price_Level]]&amp;Table_wabobpsvr_AzureCalc_AzureCalcRateCard[[#This Row],[Region]]</f>
        <v>Free Data Analyzed (MB)A</v>
      </c>
      <c r="B9868" s="775"/>
      <c r="C9868" s="775" t="s">
        <v>4493</v>
      </c>
      <c r="D9868" s="775" t="s">
        <v>174</v>
      </c>
      <c r="E9868" s="775">
        <v>0</v>
      </c>
      <c r="F9868" s="775" t="s">
        <v>4494</v>
      </c>
      <c r="G9868" s="775" t="s">
        <v>4495</v>
      </c>
      <c r="H9868" s="775" t="s">
        <v>4496</v>
      </c>
      <c r="I9868" s="775" t="s">
        <v>4637</v>
      </c>
    </row>
    <row r="9869" spans="1:9">
      <c r="A9869" s="775" t="str">
        <f>Table_wabobpsvr_AzureCalc_AzureCalcRateCard[[#This Row],[ServiceName]]&amp;Table_wabobpsvr_AzureCalc_AzureCalcRateCard[[#This Row],[Price_Level]]&amp;Table_wabobpsvr_AzureCalc_AzureCalcRateCard[[#This Row],[Region]]</f>
        <v>Free Data Analyzed (MB)B</v>
      </c>
      <c r="B9869" s="775"/>
      <c r="C9869" s="775" t="s">
        <v>4493</v>
      </c>
      <c r="D9869" s="775" t="s">
        <v>175</v>
      </c>
      <c r="E9869" s="775">
        <v>0</v>
      </c>
      <c r="F9869" s="775" t="s">
        <v>4494</v>
      </c>
      <c r="G9869" s="775" t="s">
        <v>4495</v>
      </c>
      <c r="H9869" s="775" t="s">
        <v>4496</v>
      </c>
      <c r="I9869" s="775" t="s">
        <v>4637</v>
      </c>
    </row>
    <row r="9870" spans="1:9">
      <c r="A9870" s="775" t="str">
        <f>Table_wabobpsvr_AzureCalc_AzureCalcRateCard[[#This Row],[ServiceName]]&amp;Table_wabobpsvr_AzureCalc_AzureCalcRateCard[[#This Row],[Price_Level]]&amp;Table_wabobpsvr_AzureCalc_AzureCalcRateCard[[#This Row],[Region]]</f>
        <v>Free Data Analyzed (MB)C</v>
      </c>
      <c r="B9870" s="775"/>
      <c r="C9870" s="775" t="s">
        <v>4493</v>
      </c>
      <c r="D9870" s="775" t="s">
        <v>177</v>
      </c>
      <c r="E9870" s="775">
        <v>0</v>
      </c>
      <c r="F9870" s="775" t="s">
        <v>4494</v>
      </c>
      <c r="G9870" s="775" t="s">
        <v>4495</v>
      </c>
      <c r="H9870" s="775" t="s">
        <v>4496</v>
      </c>
      <c r="I9870" s="775" t="s">
        <v>4637</v>
      </c>
    </row>
    <row r="9871" spans="1:9">
      <c r="A9871" s="775" t="str">
        <f>Table_wabobpsvr_AzureCalc_AzureCalcRateCard[[#This Row],[ServiceName]]&amp;Table_wabobpsvr_AzureCalc_AzureCalcRateCard[[#This Row],[Price_Level]]&amp;Table_wabobpsvr_AzureCalc_AzureCalcRateCard[[#This Row],[Region]]</f>
        <v>Free Data Analyzed (MB)D</v>
      </c>
      <c r="B9871" s="775"/>
      <c r="C9871" s="775" t="s">
        <v>4493</v>
      </c>
      <c r="D9871" s="775" t="s">
        <v>176</v>
      </c>
      <c r="E9871" s="775">
        <v>0</v>
      </c>
      <c r="F9871" s="775" t="s">
        <v>4494</v>
      </c>
      <c r="G9871" s="775" t="s">
        <v>4495</v>
      </c>
      <c r="H9871" s="775" t="s">
        <v>4496</v>
      </c>
      <c r="I9871" s="775" t="s">
        <v>4637</v>
      </c>
    </row>
    <row r="9872" spans="1:9">
      <c r="A9872" s="775" t="str">
        <f>Table_wabobpsvr_AzureCalc_AzureCalcRateCard[[#This Row],[ServiceName]]&amp;Table_wabobpsvr_AzureCalc_AzureCalcRateCard[[#This Row],[Price_Level]]&amp;Table_wabobpsvr_AzureCalc_AzureCalcRateCard[[#This Row],[Region]]</f>
        <v>Premium Data Analyzed (GB)MOSP</v>
      </c>
      <c r="B9872" s="775"/>
      <c r="C9872" s="775" t="s">
        <v>9</v>
      </c>
      <c r="D9872" s="775" t="s">
        <v>606</v>
      </c>
      <c r="E9872" s="775">
        <v>3.5</v>
      </c>
      <c r="F9872" s="775" t="s">
        <v>4497</v>
      </c>
      <c r="G9872" s="775" t="s">
        <v>4235</v>
      </c>
      <c r="H9872" s="775" t="s">
        <v>4235</v>
      </c>
      <c r="I9872" s="775" t="s">
        <v>4638</v>
      </c>
    </row>
    <row r="9873" spans="1:9">
      <c r="A9873" s="775" t="str">
        <f>Table_wabobpsvr_AzureCalc_AzureCalcRateCard[[#This Row],[ServiceName]]&amp;Table_wabobpsvr_AzureCalc_AzureCalcRateCard[[#This Row],[Price_Level]]&amp;Table_wabobpsvr_AzureCalc_AzureCalcRateCard[[#This Row],[Region]]</f>
        <v>Premium Data Analyzed (GB)A</v>
      </c>
      <c r="B9873" s="775"/>
      <c r="C9873" s="775" t="s">
        <v>9</v>
      </c>
      <c r="D9873" s="775" t="s">
        <v>174</v>
      </c>
      <c r="E9873" s="775">
        <v>3.39</v>
      </c>
      <c r="F9873" s="775" t="s">
        <v>4497</v>
      </c>
      <c r="G9873" s="775" t="s">
        <v>4498</v>
      </c>
      <c r="H9873" s="775" t="s">
        <v>4499</v>
      </c>
      <c r="I9873" s="775" t="s">
        <v>4638</v>
      </c>
    </row>
    <row r="9874" spans="1:9">
      <c r="A9874" s="775" t="str">
        <f>Table_wabobpsvr_AzureCalc_AzureCalcRateCard[[#This Row],[ServiceName]]&amp;Table_wabobpsvr_AzureCalc_AzureCalcRateCard[[#This Row],[Price_Level]]&amp;Table_wabobpsvr_AzureCalc_AzureCalcRateCard[[#This Row],[Region]]</f>
        <v>Premium Data Analyzed (GB)B</v>
      </c>
      <c r="B9874" s="775"/>
      <c r="C9874" s="775" t="s">
        <v>9</v>
      </c>
      <c r="D9874" s="775" t="s">
        <v>175</v>
      </c>
      <c r="E9874" s="775">
        <v>3.29</v>
      </c>
      <c r="F9874" s="775" t="s">
        <v>4497</v>
      </c>
      <c r="G9874" s="775" t="s">
        <v>4498</v>
      </c>
      <c r="H9874" s="775" t="s">
        <v>4499</v>
      </c>
      <c r="I9874" s="775" t="s">
        <v>4638</v>
      </c>
    </row>
    <row r="9875" spans="1:9">
      <c r="A9875" s="775" t="str">
        <f>Table_wabobpsvr_AzureCalc_AzureCalcRateCard[[#This Row],[ServiceName]]&amp;Table_wabobpsvr_AzureCalc_AzureCalcRateCard[[#This Row],[Price_Level]]&amp;Table_wabobpsvr_AzureCalc_AzureCalcRateCard[[#This Row],[Region]]</f>
        <v>Premium Data Analyzed (GB)C</v>
      </c>
      <c r="B9875" s="775"/>
      <c r="C9875" s="775" t="s">
        <v>9</v>
      </c>
      <c r="D9875" s="775" t="s">
        <v>177</v>
      </c>
      <c r="E9875" s="775">
        <v>3.18</v>
      </c>
      <c r="F9875" s="775" t="s">
        <v>4497</v>
      </c>
      <c r="G9875" s="775" t="s">
        <v>4498</v>
      </c>
      <c r="H9875" s="775" t="s">
        <v>4499</v>
      </c>
      <c r="I9875" s="775" t="s">
        <v>4638</v>
      </c>
    </row>
    <row r="9876" spans="1:9">
      <c r="A9876" s="775" t="str">
        <f>Table_wabobpsvr_AzureCalc_AzureCalcRateCard[[#This Row],[ServiceName]]&amp;Table_wabobpsvr_AzureCalc_AzureCalcRateCard[[#This Row],[Price_Level]]&amp;Table_wabobpsvr_AzureCalc_AzureCalcRateCard[[#This Row],[Region]]</f>
        <v>Premium Storage - Files (GB)C2</v>
      </c>
      <c r="B9876" s="775">
        <v>2</v>
      </c>
      <c r="C9876" s="775" t="s">
        <v>9</v>
      </c>
      <c r="D9876" s="775" t="s">
        <v>177</v>
      </c>
      <c r="E9876" s="775">
        <v>0.46450000000000002</v>
      </c>
      <c r="F9876" s="775" t="s">
        <v>4500</v>
      </c>
      <c r="G9876" s="775" t="s">
        <v>4501</v>
      </c>
      <c r="H9876" s="775" t="s">
        <v>4502</v>
      </c>
      <c r="I9876" s="775" t="s">
        <v>4639</v>
      </c>
    </row>
    <row r="9877" spans="1:9">
      <c r="A9877" s="775" t="str">
        <f>Table_wabobpsvr_AzureCalc_AzureCalcRateCard[[#This Row],[ServiceName]]&amp;Table_wabobpsvr_AzureCalc_AzureCalcRateCard[[#This Row],[Price_Level]]&amp;Table_wabobpsvr_AzureCalc_AzureCalcRateCard[[#This Row],[Region]]</f>
        <v>Premium Storage - Files (GB)D2</v>
      </c>
      <c r="B9877" s="775">
        <v>2</v>
      </c>
      <c r="C9877" s="775" t="s">
        <v>9</v>
      </c>
      <c r="D9877" s="775" t="s">
        <v>176</v>
      </c>
      <c r="E9877" s="775">
        <v>0.44919999999999999</v>
      </c>
      <c r="F9877" s="775" t="s">
        <v>4500</v>
      </c>
      <c r="G9877" s="775" t="s">
        <v>4501</v>
      </c>
      <c r="H9877" s="775" t="s">
        <v>4502</v>
      </c>
      <c r="I9877" s="775" t="s">
        <v>4639</v>
      </c>
    </row>
    <row r="9878" spans="1:9">
      <c r="A9878" s="775" t="str">
        <f>Table_wabobpsvr_AzureCalc_AzureCalcRateCard[[#This Row],[ServiceName]]&amp;Table_wabobpsvr_AzureCalc_AzureCalcRateCard[[#This Row],[Price_Level]]&amp;Table_wabobpsvr_AzureCalc_AzureCalcRateCard[[#This Row],[Region]]</f>
        <v>Premium Storage - Files (GB)MOSP4</v>
      </c>
      <c r="B9878" s="775">
        <v>4</v>
      </c>
      <c r="C9878" s="775" t="s">
        <v>9</v>
      </c>
      <c r="D9878" s="775" t="s">
        <v>606</v>
      </c>
      <c r="E9878" s="775">
        <v>0.51039999999999996</v>
      </c>
      <c r="F9878" s="775" t="s">
        <v>4500</v>
      </c>
      <c r="G9878" s="775" t="s">
        <v>4235</v>
      </c>
      <c r="H9878" s="775" t="s">
        <v>4235</v>
      </c>
      <c r="I9878" s="775" t="s">
        <v>4640</v>
      </c>
    </row>
    <row r="9879" spans="1:9">
      <c r="A9879" s="775" t="str">
        <f>Table_wabobpsvr_AzureCalc_AzureCalcRateCard[[#This Row],[ServiceName]]&amp;Table_wabobpsvr_AzureCalc_AzureCalcRateCard[[#This Row],[Price_Level]]&amp;Table_wabobpsvr_AzureCalc_AzureCalcRateCard[[#This Row],[Region]]</f>
        <v>Premium Storage - Files (GB)A4</v>
      </c>
      <c r="B9879" s="775">
        <v>4</v>
      </c>
      <c r="C9879" s="775" t="s">
        <v>9</v>
      </c>
      <c r="D9879" s="775" t="s">
        <v>174</v>
      </c>
      <c r="E9879" s="775">
        <v>0.49509999999999998</v>
      </c>
      <c r="F9879" s="775" t="s">
        <v>4500</v>
      </c>
      <c r="G9879" s="775" t="s">
        <v>4503</v>
      </c>
      <c r="H9879" s="775" t="s">
        <v>4504</v>
      </c>
      <c r="I9879" s="775" t="s">
        <v>4640</v>
      </c>
    </row>
    <row r="9880" spans="1:9">
      <c r="A9880" s="775" t="str">
        <f>Table_wabobpsvr_AzureCalc_AzureCalcRateCard[[#This Row],[ServiceName]]&amp;Table_wabobpsvr_AzureCalc_AzureCalcRateCard[[#This Row],[Price_Level]]&amp;Table_wabobpsvr_AzureCalc_AzureCalcRateCard[[#This Row],[Region]]</f>
        <v>Premium Storage - Files (GB)B4</v>
      </c>
      <c r="B9880" s="775">
        <v>4</v>
      </c>
      <c r="C9880" s="775" t="s">
        <v>9</v>
      </c>
      <c r="D9880" s="775" t="s">
        <v>175</v>
      </c>
      <c r="E9880" s="775">
        <v>0.4798</v>
      </c>
      <c r="F9880" s="775" t="s">
        <v>4500</v>
      </c>
      <c r="G9880" s="775" t="s">
        <v>4503</v>
      </c>
      <c r="H9880" s="775" t="s">
        <v>4504</v>
      </c>
      <c r="I9880" s="775" t="s">
        <v>4640</v>
      </c>
    </row>
    <row r="9881" spans="1:9">
      <c r="A9881" s="775" t="str">
        <f>Table_wabobpsvr_AzureCalc_AzureCalcRateCard[[#This Row],[ServiceName]]&amp;Table_wabobpsvr_AzureCalc_AzureCalcRateCard[[#This Row],[Price_Level]]&amp;Table_wabobpsvr_AzureCalc_AzureCalcRateCard[[#This Row],[Region]]</f>
        <v>Premium Storage - Files (GB)C4</v>
      </c>
      <c r="B9881" s="775">
        <v>4</v>
      </c>
      <c r="C9881" s="775" t="s">
        <v>9</v>
      </c>
      <c r="D9881" s="775" t="s">
        <v>177</v>
      </c>
      <c r="E9881" s="775">
        <v>0.46450000000000002</v>
      </c>
      <c r="F9881" s="775" t="s">
        <v>4500</v>
      </c>
      <c r="G9881" s="775" t="s">
        <v>4503</v>
      </c>
      <c r="H9881" s="775" t="s">
        <v>4504</v>
      </c>
      <c r="I9881" s="775" t="s">
        <v>4640</v>
      </c>
    </row>
    <row r="9882" spans="1:9">
      <c r="A9882" s="775" t="str">
        <f>Table_wabobpsvr_AzureCalc_AzureCalcRateCard[[#This Row],[ServiceName]]&amp;Table_wabobpsvr_AzureCalc_AzureCalcRateCard[[#This Row],[Price_Level]]&amp;Table_wabobpsvr_AzureCalc_AzureCalcRateCard[[#This Row],[Region]]</f>
        <v>Premium Storage - Files (GB)D4</v>
      </c>
      <c r="B9882" s="775">
        <v>4</v>
      </c>
      <c r="C9882" s="775" t="s">
        <v>9</v>
      </c>
      <c r="D9882" s="775" t="s">
        <v>176</v>
      </c>
      <c r="E9882" s="775">
        <v>0.44919999999999999</v>
      </c>
      <c r="F9882" s="775" t="s">
        <v>4500</v>
      </c>
      <c r="G9882" s="775" t="s">
        <v>4503</v>
      </c>
      <c r="H9882" s="775" t="s">
        <v>4504</v>
      </c>
      <c r="I9882" s="775" t="s">
        <v>4640</v>
      </c>
    </row>
    <row r="9883" spans="1:9">
      <c r="A9883" s="775" t="str">
        <f>Table_wabobpsvr_AzureCalc_AzureCalcRateCard[[#This Row],[ServiceName]]&amp;Table_wabobpsvr_AzureCalc_AzureCalcRateCard[[#This Row],[Price_Level]]&amp;Table_wabobpsvr_AzureCalc_AzureCalcRateCard[[#This Row],[Region]]</f>
        <v>Premium Storage - Files (GB)MOSP8</v>
      </c>
      <c r="B9883" s="775">
        <v>8</v>
      </c>
      <c r="C9883" s="775" t="s">
        <v>9</v>
      </c>
      <c r="D9883" s="775" t="s">
        <v>606</v>
      </c>
      <c r="E9883" s="775">
        <v>0.56140000000000001</v>
      </c>
      <c r="F9883" s="775" t="s">
        <v>4500</v>
      </c>
      <c r="G9883" s="775" t="s">
        <v>4235</v>
      </c>
      <c r="H9883" s="775" t="s">
        <v>4235</v>
      </c>
      <c r="I9883" s="775" t="s">
        <v>4641</v>
      </c>
    </row>
    <row r="9884" spans="1:9">
      <c r="A9884" s="775" t="str">
        <f>Table_wabobpsvr_AzureCalc_AzureCalcRateCard[[#This Row],[ServiceName]]&amp;Table_wabobpsvr_AzureCalc_AzureCalcRateCard[[#This Row],[Price_Level]]&amp;Table_wabobpsvr_AzureCalc_AzureCalcRateCard[[#This Row],[Region]]</f>
        <v>Premium Storage - Files (GB)A8</v>
      </c>
      <c r="B9884" s="775">
        <v>8</v>
      </c>
      <c r="C9884" s="775" t="s">
        <v>9</v>
      </c>
      <c r="D9884" s="775" t="s">
        <v>174</v>
      </c>
      <c r="E9884" s="775">
        <v>0.54459999999999997</v>
      </c>
      <c r="F9884" s="775" t="s">
        <v>4500</v>
      </c>
      <c r="G9884" s="775" t="s">
        <v>4505</v>
      </c>
      <c r="H9884" s="775" t="s">
        <v>4506</v>
      </c>
      <c r="I9884" s="775" t="s">
        <v>4641</v>
      </c>
    </row>
    <row r="9885" spans="1:9">
      <c r="A9885" s="775" t="str">
        <f>Table_wabobpsvr_AzureCalc_AzureCalcRateCard[[#This Row],[ServiceName]]&amp;Table_wabobpsvr_AzureCalc_AzureCalcRateCard[[#This Row],[Price_Level]]&amp;Table_wabobpsvr_AzureCalc_AzureCalcRateCard[[#This Row],[Region]]</f>
        <v>Premium Storage - Files (GB)B8</v>
      </c>
      <c r="B9885" s="775">
        <v>8</v>
      </c>
      <c r="C9885" s="775" t="s">
        <v>9</v>
      </c>
      <c r="D9885" s="775" t="s">
        <v>175</v>
      </c>
      <c r="E9885" s="775">
        <v>0.52769999999999995</v>
      </c>
      <c r="F9885" s="775" t="s">
        <v>4500</v>
      </c>
      <c r="G9885" s="775" t="s">
        <v>4505</v>
      </c>
      <c r="H9885" s="775" t="s">
        <v>4506</v>
      </c>
      <c r="I9885" s="775" t="s">
        <v>4641</v>
      </c>
    </row>
    <row r="9886" spans="1:9">
      <c r="A9886" s="1039" t="str">
        <f>Table_wabobpsvr_AzureCalc_AzureCalcRateCard[[#This Row],[ServiceName]]&amp;Table_wabobpsvr_AzureCalc_AzureCalcRateCard[[#This Row],[Price_Level]]&amp;Table_wabobpsvr_AzureCalc_AzureCalcRateCard[[#This Row],[Region]]</f>
        <v>Premium Storage - Files (GB)C8</v>
      </c>
      <c r="B9886" s="1039">
        <v>8</v>
      </c>
      <c r="C9886" s="1039" t="s">
        <v>9</v>
      </c>
      <c r="D9886" s="1039" t="s">
        <v>177</v>
      </c>
      <c r="E9886" s="1039">
        <v>0.51090000000000002</v>
      </c>
      <c r="F9886" s="1039" t="s">
        <v>4500</v>
      </c>
      <c r="G9886" s="775" t="s">
        <v>4505</v>
      </c>
      <c r="H9886" s="775" t="s">
        <v>4506</v>
      </c>
      <c r="I9886" s="775" t="s">
        <v>4641</v>
      </c>
    </row>
    <row r="9887" spans="1:9">
      <c r="A9887" s="775" t="str">
        <f>Table_wabobpsvr_AzureCalc_AzureCalcRateCard[[#This Row],[ServiceName]]&amp;Table_wabobpsvr_AzureCalc_AzureCalcRateCard[[#This Row],[Price_Level]]&amp;Table_wabobpsvr_AzureCalc_AzureCalcRateCard[[#This Row],[Region]]</f>
        <v>Premium Storage - Files (GB)D8</v>
      </c>
      <c r="B9887" s="775">
        <v>8</v>
      </c>
      <c r="C9887" s="775" t="s">
        <v>9</v>
      </c>
      <c r="D9887" s="775" t="s">
        <v>176</v>
      </c>
      <c r="E9887" s="775">
        <v>0.49399999999999999</v>
      </c>
      <c r="F9887" s="775" t="s">
        <v>4500</v>
      </c>
      <c r="G9887" s="775" t="s">
        <v>4505</v>
      </c>
      <c r="H9887" s="775" t="s">
        <v>4506</v>
      </c>
      <c r="I9887" s="775" t="s">
        <v>4641</v>
      </c>
    </row>
    <row r="9888" spans="1:9">
      <c r="A9888" s="1039" t="str">
        <f>Table_wabobpsvr_AzureCalc_AzureCalcRateCard[[#This Row],[ServiceName]]&amp;Table_wabobpsvr_AzureCalc_AzureCalcRateCard[[#This Row],[Price_Level]]&amp;Table_wabobpsvr_AzureCalc_AzureCalcRateCard[[#This Row],[Region]]</f>
        <v>Premium Storage - Files (GB)MOSP9</v>
      </c>
      <c r="B9888" s="1039">
        <v>9</v>
      </c>
      <c r="C9888" s="1039" t="s">
        <v>9</v>
      </c>
      <c r="D9888" s="1039" t="s">
        <v>606</v>
      </c>
      <c r="E9888" s="1039">
        <v>0.51039999999999996</v>
      </c>
      <c r="F9888" s="1039" t="s">
        <v>4500</v>
      </c>
      <c r="G9888" s="775" t="s">
        <v>4235</v>
      </c>
      <c r="H9888" s="775" t="s">
        <v>4235</v>
      </c>
      <c r="I9888" s="775" t="s">
        <v>4642</v>
      </c>
    </row>
    <row r="9889" spans="1:9">
      <c r="A9889" s="1039" t="str">
        <f>Table_wabobpsvr_AzureCalc_AzureCalcRateCard[[#This Row],[ServiceName]]&amp;Table_wabobpsvr_AzureCalc_AzureCalcRateCard[[#This Row],[Price_Level]]&amp;Table_wabobpsvr_AzureCalc_AzureCalcRateCard[[#This Row],[Region]]</f>
        <v>Premium Storage - Files (GB)A9</v>
      </c>
      <c r="B9889" s="1039">
        <v>9</v>
      </c>
      <c r="C9889" s="1039" t="s">
        <v>9</v>
      </c>
      <c r="D9889" s="1039" t="s">
        <v>174</v>
      </c>
      <c r="E9889" s="1039">
        <v>0.49509999999999998</v>
      </c>
      <c r="F9889" s="1039" t="s">
        <v>4500</v>
      </c>
      <c r="G9889" s="775" t="s">
        <v>4507</v>
      </c>
      <c r="H9889" s="775" t="s">
        <v>4508</v>
      </c>
      <c r="I9889" s="775" t="s">
        <v>4642</v>
      </c>
    </row>
    <row r="9890" spans="1:9">
      <c r="A9890" s="1039" t="str">
        <f>Table_wabobpsvr_AzureCalc_AzureCalcRateCard[[#This Row],[ServiceName]]&amp;Table_wabobpsvr_AzureCalc_AzureCalcRateCard[[#This Row],[Price_Level]]&amp;Table_wabobpsvr_AzureCalc_AzureCalcRateCard[[#This Row],[Region]]</f>
        <v>Premium Storage - Files (GB)B9</v>
      </c>
      <c r="B9890" s="1039">
        <v>9</v>
      </c>
      <c r="C9890" s="1039" t="s">
        <v>9</v>
      </c>
      <c r="D9890" s="1039" t="s">
        <v>175</v>
      </c>
      <c r="E9890" s="1039">
        <v>0.4798</v>
      </c>
      <c r="F9890" s="1039" t="s">
        <v>4500</v>
      </c>
      <c r="G9890" s="775" t="s">
        <v>4507</v>
      </c>
      <c r="H9890" s="775" t="s">
        <v>4508</v>
      </c>
      <c r="I9890" s="775" t="s">
        <v>4642</v>
      </c>
    </row>
    <row r="9891" spans="1:9">
      <c r="A9891" s="1039" t="str">
        <f>Table_wabobpsvr_AzureCalc_AzureCalcRateCard[[#This Row],[ServiceName]]&amp;Table_wabobpsvr_AzureCalc_AzureCalcRateCard[[#This Row],[Price_Level]]&amp;Table_wabobpsvr_AzureCalc_AzureCalcRateCard[[#This Row],[Region]]</f>
        <v>Premium Storage - Files (GB)C9</v>
      </c>
      <c r="B9891" s="1039">
        <v>9</v>
      </c>
      <c r="C9891" s="1039" t="s">
        <v>9</v>
      </c>
      <c r="D9891" s="1039" t="s">
        <v>177</v>
      </c>
      <c r="E9891" s="1039">
        <v>0.46450000000000002</v>
      </c>
      <c r="F9891" s="1039" t="s">
        <v>4500</v>
      </c>
      <c r="G9891" s="775" t="s">
        <v>4507</v>
      </c>
      <c r="H9891" s="775" t="s">
        <v>4508</v>
      </c>
      <c r="I9891" s="775" t="s">
        <v>4642</v>
      </c>
    </row>
    <row r="9892" spans="1:9">
      <c r="A9892" s="1039" t="str">
        <f>Table_wabobpsvr_AzureCalc_AzureCalcRateCard[[#This Row],[ServiceName]]&amp;Table_wabobpsvr_AzureCalc_AzureCalcRateCard[[#This Row],[Price_Level]]&amp;Table_wabobpsvr_AzureCalc_AzureCalcRateCard[[#This Row],[Region]]</f>
        <v>Premium Storage - Files (GB)D9</v>
      </c>
      <c r="B9892" s="1039">
        <v>9</v>
      </c>
      <c r="C9892" s="1039" t="s">
        <v>9</v>
      </c>
      <c r="D9892" s="1039" t="s">
        <v>176</v>
      </c>
      <c r="E9892" s="1039">
        <v>0.44919999999999999</v>
      </c>
      <c r="F9892" s="1039" t="s">
        <v>4500</v>
      </c>
      <c r="G9892" s="775" t="s">
        <v>4507</v>
      </c>
      <c r="H9892" s="775" t="s">
        <v>4508</v>
      </c>
      <c r="I9892" s="775" t="s">
        <v>4642</v>
      </c>
    </row>
    <row r="9893" spans="1:9">
      <c r="A9893" s="1039" t="str">
        <f>Table_wabobpsvr_AzureCalc_AzureCalcRateCard[[#This Row],[ServiceName]]&amp;Table_wabobpsvr_AzureCalc_AzureCalcRateCard[[#This Row],[Price_Level]]&amp;Table_wabobpsvr_AzureCalc_AzureCalcRateCard[[#This Row],[Region]]</f>
        <v>Premium Storage - Files (GB)MOSP12</v>
      </c>
      <c r="B9893" s="1039">
        <v>12</v>
      </c>
      <c r="C9893" s="1039" t="s">
        <v>9</v>
      </c>
      <c r="D9893" s="1039" t="s">
        <v>606</v>
      </c>
      <c r="E9893" s="1039">
        <v>0.51039999999999996</v>
      </c>
      <c r="F9893" s="1039" t="s">
        <v>4500</v>
      </c>
      <c r="G9893" s="775" t="s">
        <v>4235</v>
      </c>
      <c r="H9893" s="775" t="s">
        <v>4235</v>
      </c>
      <c r="I9893" s="775" t="s">
        <v>4643</v>
      </c>
    </row>
    <row r="9894" spans="1:9">
      <c r="A9894" s="1039" t="str">
        <f>Table_wabobpsvr_AzureCalc_AzureCalcRateCard[[#This Row],[ServiceName]]&amp;Table_wabobpsvr_AzureCalc_AzureCalcRateCard[[#This Row],[Price_Level]]&amp;Table_wabobpsvr_AzureCalc_AzureCalcRateCard[[#This Row],[Region]]</f>
        <v>Premium Storage - Files (GB)A12</v>
      </c>
      <c r="B9894" s="1039">
        <v>12</v>
      </c>
      <c r="C9894" s="1039" t="s">
        <v>9</v>
      </c>
      <c r="D9894" s="1039" t="s">
        <v>174</v>
      </c>
      <c r="E9894" s="1039">
        <v>0.49509999999999998</v>
      </c>
      <c r="F9894" s="1039" t="s">
        <v>4500</v>
      </c>
      <c r="G9894" s="775" t="s">
        <v>4509</v>
      </c>
      <c r="H9894" s="775" t="s">
        <v>4510</v>
      </c>
      <c r="I9894" s="775" t="s">
        <v>4643</v>
      </c>
    </row>
    <row r="9895" spans="1:9">
      <c r="A9895" s="1039" t="str">
        <f>Table_wabobpsvr_AzureCalc_AzureCalcRateCard[[#This Row],[ServiceName]]&amp;Table_wabobpsvr_AzureCalc_AzureCalcRateCard[[#This Row],[Price_Level]]&amp;Table_wabobpsvr_AzureCalc_AzureCalcRateCard[[#This Row],[Region]]</f>
        <v>Premium Storage - Files (GB)B12</v>
      </c>
      <c r="B9895" s="1039">
        <v>12</v>
      </c>
      <c r="C9895" s="1039" t="s">
        <v>9</v>
      </c>
      <c r="D9895" s="1039" t="s">
        <v>175</v>
      </c>
      <c r="E9895" s="1039">
        <v>0.4798</v>
      </c>
      <c r="F9895" s="1039" t="s">
        <v>4500</v>
      </c>
      <c r="G9895" s="775" t="s">
        <v>4509</v>
      </c>
      <c r="H9895" s="775" t="s">
        <v>4510</v>
      </c>
      <c r="I9895" s="775" t="s">
        <v>4643</v>
      </c>
    </row>
    <row r="9896" spans="1:9">
      <c r="A9896" s="775" t="str">
        <f>Table_wabobpsvr_AzureCalc_AzureCalcRateCard[[#This Row],[ServiceName]]&amp;Table_wabobpsvr_AzureCalc_AzureCalcRateCard[[#This Row],[Price_Level]]&amp;Table_wabobpsvr_AzureCalc_AzureCalcRateCard[[#This Row],[Region]]</f>
        <v>Premium Storage - Files (GB)C12</v>
      </c>
      <c r="B9896" s="775">
        <v>12</v>
      </c>
      <c r="C9896" s="775" t="s">
        <v>9</v>
      </c>
      <c r="D9896" s="775" t="s">
        <v>177</v>
      </c>
      <c r="E9896" s="775">
        <v>0.46450000000000002</v>
      </c>
      <c r="F9896" s="775" t="s">
        <v>4500</v>
      </c>
      <c r="G9896" s="775" t="s">
        <v>4509</v>
      </c>
      <c r="H9896" s="775" t="s">
        <v>4510</v>
      </c>
      <c r="I9896" s="775" t="s">
        <v>4643</v>
      </c>
    </row>
    <row r="9897" spans="1:9">
      <c r="A9897" s="775" t="str">
        <f>Table_wabobpsvr_AzureCalc_AzureCalcRateCard[[#This Row],[ServiceName]]&amp;Table_wabobpsvr_AzureCalc_AzureCalcRateCard[[#This Row],[Price_Level]]&amp;Table_wabobpsvr_AzureCalc_AzureCalcRateCard[[#This Row],[Region]]</f>
        <v>Premium Storage - Files (GB)D12</v>
      </c>
      <c r="B9897" s="775">
        <v>12</v>
      </c>
      <c r="C9897" s="775" t="s">
        <v>9</v>
      </c>
      <c r="D9897" s="775" t="s">
        <v>176</v>
      </c>
      <c r="E9897" s="775">
        <v>0.44919999999999999</v>
      </c>
      <c r="F9897" s="775" t="s">
        <v>4500</v>
      </c>
      <c r="G9897" s="775" t="s">
        <v>4509</v>
      </c>
      <c r="H9897" s="775" t="s">
        <v>4510</v>
      </c>
      <c r="I9897" s="775" t="s">
        <v>4643</v>
      </c>
    </row>
    <row r="9898" spans="1:9">
      <c r="A9898" s="775" t="str">
        <f>Table_wabobpsvr_AzureCalc_AzureCalcRateCard[[#This Row],[ServiceName]]&amp;Table_wabobpsvr_AzureCalc_AzureCalcRateCard[[#This Row],[Price_Level]]&amp;Table_wabobpsvr_AzureCalc_AzureCalcRateCard[[#This Row],[Region]]</f>
        <v>Visual Studio Build Minutes - FreeD</v>
      </c>
      <c r="B9898" s="775"/>
      <c r="C9898" s="775" t="s">
        <v>803</v>
      </c>
      <c r="D9898" s="775" t="s">
        <v>176</v>
      </c>
      <c r="E9898" s="775">
        <v>0</v>
      </c>
      <c r="F9898" s="775" t="s">
        <v>3279</v>
      </c>
      <c r="G9898" s="775" t="s">
        <v>2012</v>
      </c>
      <c r="H9898" s="775" t="s">
        <v>3301</v>
      </c>
      <c r="I9898" s="775" t="s">
        <v>4644</v>
      </c>
    </row>
    <row r="9899" spans="1:9">
      <c r="A9899" s="775" t="str">
        <f>Table_wabobpsvr_AzureCalc_AzureCalcRateCard[[#This Row],[ServiceName]]&amp;Table_wabobpsvr_AzureCalc_AzureCalcRateCard[[#This Row],[Price_Level]]&amp;Table_wabobpsvr_AzureCalc_AzureCalcRateCard[[#This Row],[Region]]</f>
        <v>Visual Studio Build Minutes - Tier 2MOSP</v>
      </c>
      <c r="B9899" s="775"/>
      <c r="C9899" s="775" t="s">
        <v>803</v>
      </c>
      <c r="D9899" s="775" t="s">
        <v>606</v>
      </c>
      <c r="E9899" s="775">
        <v>0.01</v>
      </c>
      <c r="F9899" s="775" t="s">
        <v>3280</v>
      </c>
      <c r="G9899" s="775" t="s">
        <v>4235</v>
      </c>
      <c r="H9899" s="775" t="s">
        <v>4235</v>
      </c>
      <c r="I9899" s="775" t="s">
        <v>4644</v>
      </c>
    </row>
    <row r="9900" spans="1:9">
      <c r="A9900" s="775" t="str">
        <f>Table_wabobpsvr_AzureCalc_AzureCalcRateCard[[#This Row],[ServiceName]]&amp;Table_wabobpsvr_AzureCalc_AzureCalcRateCard[[#This Row],[Price_Level]]&amp;Table_wabobpsvr_AzureCalc_AzureCalcRateCard[[#This Row],[Region]]</f>
        <v>Visual Studio Build Minutes - Tier 2A</v>
      </c>
      <c r="B9900" s="775"/>
      <c r="C9900" s="775" t="s">
        <v>803</v>
      </c>
      <c r="D9900" s="775" t="s">
        <v>174</v>
      </c>
      <c r="E9900" s="775">
        <v>9.7000000000000003E-3</v>
      </c>
      <c r="F9900" s="775" t="s">
        <v>3280</v>
      </c>
      <c r="G9900" s="775" t="s">
        <v>2012</v>
      </c>
      <c r="H9900" s="775" t="s">
        <v>3301</v>
      </c>
      <c r="I9900" s="775" t="s">
        <v>4644</v>
      </c>
    </row>
    <row r="9901" spans="1:9">
      <c r="A9901" s="775" t="str">
        <f>Table_wabobpsvr_AzureCalc_AzureCalcRateCard[[#This Row],[ServiceName]]&amp;Table_wabobpsvr_AzureCalc_AzureCalcRateCard[[#This Row],[Price_Level]]&amp;Table_wabobpsvr_AzureCalc_AzureCalcRateCard[[#This Row],[Region]]</f>
        <v>Visual Studio Build Minutes - Tier 2B</v>
      </c>
      <c r="B9901" s="775"/>
      <c r="C9901" s="775" t="s">
        <v>803</v>
      </c>
      <c r="D9901" s="775" t="s">
        <v>175</v>
      </c>
      <c r="E9901" s="775">
        <v>9.4000000000000004E-3</v>
      </c>
      <c r="F9901" s="775" t="s">
        <v>3280</v>
      </c>
      <c r="G9901" s="775" t="s">
        <v>2012</v>
      </c>
      <c r="H9901" s="775" t="s">
        <v>3301</v>
      </c>
      <c r="I9901" s="775" t="s">
        <v>4644</v>
      </c>
    </row>
    <row r="9902" spans="1:9">
      <c r="A9902" s="775" t="str">
        <f>Table_wabobpsvr_AzureCalc_AzureCalcRateCard[[#This Row],[ServiceName]]&amp;Table_wabobpsvr_AzureCalc_AzureCalcRateCard[[#This Row],[Price_Level]]&amp;Table_wabobpsvr_AzureCalc_AzureCalcRateCard[[#This Row],[Region]]</f>
        <v>Visual Studio Build Minutes - Tier 2C</v>
      </c>
      <c r="B9902" s="775"/>
      <c r="C9902" s="775" t="s">
        <v>803</v>
      </c>
      <c r="D9902" s="775" t="s">
        <v>177</v>
      </c>
      <c r="E9902" s="775">
        <v>9.1000000000000004E-3</v>
      </c>
      <c r="F9902" s="775" t="s">
        <v>3280</v>
      </c>
      <c r="G9902" s="775" t="s">
        <v>2012</v>
      </c>
      <c r="H9902" s="775" t="s">
        <v>3301</v>
      </c>
      <c r="I9902" s="775" t="s">
        <v>4644</v>
      </c>
    </row>
    <row r="9903" spans="1:9">
      <c r="A9903" s="775" t="str">
        <f>Table_wabobpsvr_AzureCalc_AzureCalcRateCard[[#This Row],[ServiceName]]&amp;Table_wabobpsvr_AzureCalc_AzureCalcRateCard[[#This Row],[Price_Level]]&amp;Table_wabobpsvr_AzureCalc_AzureCalcRateCard[[#This Row],[Region]]</f>
        <v>Visual Studio Build Minutes - Tier 2D</v>
      </c>
      <c r="B9903" s="775"/>
      <c r="C9903" s="775" t="s">
        <v>803</v>
      </c>
      <c r="D9903" s="775" t="s">
        <v>176</v>
      </c>
      <c r="E9903" s="775">
        <v>8.8000000000000005E-3</v>
      </c>
      <c r="F9903" s="775" t="s">
        <v>3280</v>
      </c>
      <c r="G9903" s="775" t="s">
        <v>2012</v>
      </c>
      <c r="H9903" s="775" t="s">
        <v>3301</v>
      </c>
      <c r="I9903" s="775" t="s">
        <v>4644</v>
      </c>
    </row>
    <row r="9904" spans="1:9">
      <c r="A9904" s="775" t="str">
        <f>Table_wabobpsvr_AzureCalc_AzureCalcRateCard[[#This Row],[ServiceName]]&amp;Table_wabobpsvr_AzureCalc_AzureCalcRateCard[[#This Row],[Price_Level]]&amp;Table_wabobpsvr_AzureCalc_AzureCalcRateCard[[#This Row],[Region]]</f>
        <v>Premium API Management UnitsMOSP</v>
      </c>
      <c r="B9904" s="775"/>
      <c r="C9904" s="775" t="s">
        <v>574</v>
      </c>
      <c r="D9904" s="775" t="s">
        <v>606</v>
      </c>
      <c r="E9904" s="775">
        <v>1424.5</v>
      </c>
      <c r="F9904" s="775" t="s">
        <v>3296</v>
      </c>
      <c r="G9904" s="775" t="s">
        <v>4235</v>
      </c>
      <c r="H9904" s="775" t="s">
        <v>4235</v>
      </c>
      <c r="I9904" s="775" t="s">
        <v>4645</v>
      </c>
    </row>
    <row r="9905" spans="1:9">
      <c r="A9905" s="775" t="str">
        <f>Table_wabobpsvr_AzureCalc_AzureCalcRateCard[[#This Row],[ServiceName]]&amp;Table_wabobpsvr_AzureCalc_AzureCalcRateCard[[#This Row],[Price_Level]]&amp;Table_wabobpsvr_AzureCalc_AzureCalcRateCard[[#This Row],[Region]]</f>
        <v>Premium API Management UnitsA</v>
      </c>
      <c r="B9905" s="775"/>
      <c r="C9905" s="775" t="s">
        <v>3302</v>
      </c>
      <c r="D9905" s="775" t="s">
        <v>174</v>
      </c>
      <c r="E9905" s="775">
        <v>1381.7650000000001</v>
      </c>
      <c r="F9905" s="775" t="s">
        <v>3296</v>
      </c>
      <c r="G9905" s="775" t="s">
        <v>3303</v>
      </c>
      <c r="H9905" s="775" t="s">
        <v>3304</v>
      </c>
      <c r="I9905" s="775" t="s">
        <v>4645</v>
      </c>
    </row>
    <row r="9906" spans="1:9">
      <c r="A9906" s="775" t="str">
        <f>Table_wabobpsvr_AzureCalc_AzureCalcRateCard[[#This Row],[ServiceName]]&amp;Table_wabobpsvr_AzureCalc_AzureCalcRateCard[[#This Row],[Price_Level]]&amp;Table_wabobpsvr_AzureCalc_AzureCalcRateCard[[#This Row],[Region]]</f>
        <v>Premium API Management UnitsB</v>
      </c>
      <c r="B9906" s="775"/>
      <c r="C9906" s="775" t="s">
        <v>3302</v>
      </c>
      <c r="D9906" s="775" t="s">
        <v>175</v>
      </c>
      <c r="E9906" s="775">
        <v>1339.03</v>
      </c>
      <c r="F9906" s="775" t="s">
        <v>3296</v>
      </c>
      <c r="G9906" s="775" t="s">
        <v>3303</v>
      </c>
      <c r="H9906" s="775" t="s">
        <v>3304</v>
      </c>
      <c r="I9906" s="775" t="s">
        <v>4645</v>
      </c>
    </row>
    <row r="9907" spans="1:9">
      <c r="A9907" s="775" t="str">
        <f>Table_wabobpsvr_AzureCalc_AzureCalcRateCard[[#This Row],[ServiceName]]&amp;Table_wabobpsvr_AzureCalc_AzureCalcRateCard[[#This Row],[Price_Level]]&amp;Table_wabobpsvr_AzureCalc_AzureCalcRateCard[[#This Row],[Region]]</f>
        <v>Premium API Management UnitsC</v>
      </c>
      <c r="B9907" s="775"/>
      <c r="C9907" s="775" t="s">
        <v>3302</v>
      </c>
      <c r="D9907" s="775" t="s">
        <v>177</v>
      </c>
      <c r="E9907" s="775">
        <v>1296.2950000000001</v>
      </c>
      <c r="F9907" s="775" t="s">
        <v>3296</v>
      </c>
      <c r="G9907" s="775" t="s">
        <v>3303</v>
      </c>
      <c r="H9907" s="775" t="s">
        <v>3304</v>
      </c>
      <c r="I9907" s="775" t="s">
        <v>4645</v>
      </c>
    </row>
    <row r="9908" spans="1:9">
      <c r="A9908" s="775" t="str">
        <f>Table_wabobpsvr_AzureCalc_AzureCalcRateCard[[#This Row],[ServiceName]]&amp;Table_wabobpsvr_AzureCalc_AzureCalcRateCard[[#This Row],[Price_Level]]&amp;Table_wabobpsvr_AzureCalc_AzureCalcRateCard[[#This Row],[Region]]</f>
        <v>Premium API Management UnitsD</v>
      </c>
      <c r="B9908" s="775"/>
      <c r="C9908" s="775" t="s">
        <v>3302</v>
      </c>
      <c r="D9908" s="775" t="s">
        <v>176</v>
      </c>
      <c r="E9908" s="775">
        <v>1253.56</v>
      </c>
      <c r="F9908" s="775" t="s">
        <v>3296</v>
      </c>
      <c r="G9908" s="775" t="s">
        <v>3303</v>
      </c>
      <c r="H9908" s="775" t="s">
        <v>3304</v>
      </c>
      <c r="I9908" s="775" t="s">
        <v>4645</v>
      </c>
    </row>
    <row r="9909" spans="1:9">
      <c r="A9909" s="775" t="str">
        <f>Table_wabobpsvr_AzureCalc_AzureCalcRateCard[[#This Row],[ServiceName]]&amp;Table_wabobpsvr_AzureCalc_AzureCalcRateCard[[#This Row],[Price_Level]]&amp;Table_wabobpsvr_AzureCalc_AzureCalcRateCard[[#This Row],[Region]]</f>
        <v>Premium API Management UnitsMOSP3</v>
      </c>
      <c r="B9909" s="775">
        <v>3</v>
      </c>
      <c r="C9909" s="775" t="s">
        <v>4235</v>
      </c>
      <c r="D9909" s="775" t="s">
        <v>606</v>
      </c>
      <c r="E9909" s="775">
        <v>999999</v>
      </c>
      <c r="F9909" s="775" t="s">
        <v>3296</v>
      </c>
      <c r="G9909" s="775" t="s">
        <v>4235</v>
      </c>
      <c r="H9909" s="775" t="s">
        <v>4235</v>
      </c>
      <c r="I9909" s="775" t="s">
        <v>4235</v>
      </c>
    </row>
    <row r="9910" spans="1:9">
      <c r="A9910" s="775" t="str">
        <f>Table_wabobpsvr_AzureCalc_AzureCalcRateCard[[#This Row],[ServiceName]]&amp;Table_wabobpsvr_AzureCalc_AzureCalcRateCard[[#This Row],[Price_Level]]&amp;Table_wabobpsvr_AzureCalc_AzureCalcRateCard[[#This Row],[Region]]</f>
        <v>Premium API Management UnitsA3</v>
      </c>
      <c r="B9910" s="775">
        <v>3</v>
      </c>
      <c r="C9910" s="775" t="s">
        <v>4235</v>
      </c>
      <c r="D9910" s="775" t="s">
        <v>174</v>
      </c>
      <c r="E9910" s="775">
        <v>999999</v>
      </c>
      <c r="F9910" s="775" t="s">
        <v>3296</v>
      </c>
      <c r="G9910" s="775" t="s">
        <v>4235</v>
      </c>
      <c r="H9910" s="775" t="s">
        <v>4235</v>
      </c>
      <c r="I9910" s="775" t="s">
        <v>4235</v>
      </c>
    </row>
    <row r="9911" spans="1:9">
      <c r="A9911" s="775" t="str">
        <f>Table_wabobpsvr_AzureCalc_AzureCalcRateCard[[#This Row],[ServiceName]]&amp;Table_wabobpsvr_AzureCalc_AzureCalcRateCard[[#This Row],[Price_Level]]&amp;Table_wabobpsvr_AzureCalc_AzureCalcRateCard[[#This Row],[Region]]</f>
        <v>Premium API Management UnitsB3</v>
      </c>
      <c r="B9911" s="775">
        <v>3</v>
      </c>
      <c r="C9911" s="775" t="s">
        <v>4235</v>
      </c>
      <c r="D9911" s="775" t="s">
        <v>175</v>
      </c>
      <c r="E9911" s="775">
        <v>999999</v>
      </c>
      <c r="F9911" s="775" t="s">
        <v>3296</v>
      </c>
      <c r="G9911" s="775" t="s">
        <v>4235</v>
      </c>
      <c r="H9911" s="775" t="s">
        <v>4235</v>
      </c>
      <c r="I9911" s="775" t="s">
        <v>4235</v>
      </c>
    </row>
    <row r="9912" spans="1:9">
      <c r="A9912" s="775" t="str">
        <f>Table_wabobpsvr_AzureCalc_AzureCalcRateCard[[#This Row],[ServiceName]]&amp;Table_wabobpsvr_AzureCalc_AzureCalcRateCard[[#This Row],[Price_Level]]&amp;Table_wabobpsvr_AzureCalc_AzureCalcRateCard[[#This Row],[Region]]</f>
        <v>Premium API Management UnitsC3</v>
      </c>
      <c r="B9912" s="775">
        <v>3</v>
      </c>
      <c r="C9912" s="775" t="s">
        <v>4235</v>
      </c>
      <c r="D9912" s="775" t="s">
        <v>177</v>
      </c>
      <c r="E9912" s="775">
        <v>999999</v>
      </c>
      <c r="F9912" s="775" t="s">
        <v>3296</v>
      </c>
      <c r="G9912" s="775" t="s">
        <v>4235</v>
      </c>
      <c r="H9912" s="775" t="s">
        <v>4235</v>
      </c>
      <c r="I9912" s="775" t="s">
        <v>4235</v>
      </c>
    </row>
    <row r="9913" spans="1:9">
      <c r="A9913" s="775" t="str">
        <f>Table_wabobpsvr_AzureCalc_AzureCalcRateCard[[#This Row],[ServiceName]]&amp;Table_wabobpsvr_AzureCalc_AzureCalcRateCard[[#This Row],[Price_Level]]&amp;Table_wabobpsvr_AzureCalc_AzureCalcRateCard[[#This Row],[Region]]</f>
        <v>Premium API Management UnitsD3</v>
      </c>
      <c r="B9913" s="775">
        <v>3</v>
      </c>
      <c r="C9913" s="775" t="s">
        <v>4235</v>
      </c>
      <c r="D9913" s="775" t="s">
        <v>176</v>
      </c>
      <c r="E9913" s="775">
        <v>999999</v>
      </c>
      <c r="F9913" s="775" t="s">
        <v>3296</v>
      </c>
      <c r="G9913" s="775" t="s">
        <v>4235</v>
      </c>
      <c r="H9913" s="775" t="s">
        <v>4235</v>
      </c>
      <c r="I9913" s="775" t="s">
        <v>4235</v>
      </c>
    </row>
    <row r="9914" spans="1:9">
      <c r="A9914" s="775" t="str">
        <f>Table_wabobpsvr_AzureCalc_AzureCalcRateCard[[#This Row],[ServiceName]]&amp;Table_wabobpsvr_AzureCalc_AzureCalcRateCard[[#This Row],[Price_Level]]&amp;Table_wabobpsvr_AzureCalc_AzureCalcRateCard[[#This Row],[Region]]</f>
        <v>Premium API Management UnitsMOSP2</v>
      </c>
      <c r="B9914" s="775">
        <v>2</v>
      </c>
      <c r="C9914" s="775" t="s">
        <v>4235</v>
      </c>
      <c r="D9914" s="775" t="s">
        <v>606</v>
      </c>
      <c r="E9914" s="775">
        <v>999999</v>
      </c>
      <c r="F9914" s="775" t="s">
        <v>3296</v>
      </c>
      <c r="G9914" s="775" t="s">
        <v>4235</v>
      </c>
      <c r="H9914" s="775" t="s">
        <v>4235</v>
      </c>
      <c r="I9914" s="775" t="s">
        <v>4235</v>
      </c>
    </row>
    <row r="9915" spans="1:9">
      <c r="A9915" s="775" t="str">
        <f>Table_wabobpsvr_AzureCalc_AzureCalcRateCard[[#This Row],[ServiceName]]&amp;Table_wabobpsvr_AzureCalc_AzureCalcRateCard[[#This Row],[Price_Level]]&amp;Table_wabobpsvr_AzureCalc_AzureCalcRateCard[[#This Row],[Region]]</f>
        <v>Premium API Management UnitsA2</v>
      </c>
      <c r="B9915" s="775">
        <v>2</v>
      </c>
      <c r="C9915" s="775" t="s">
        <v>4235</v>
      </c>
      <c r="D9915" s="775" t="s">
        <v>174</v>
      </c>
      <c r="E9915" s="775">
        <v>999999</v>
      </c>
      <c r="F9915" s="775" t="s">
        <v>3296</v>
      </c>
      <c r="G9915" s="775" t="s">
        <v>4235</v>
      </c>
      <c r="H9915" s="775" t="s">
        <v>4235</v>
      </c>
      <c r="I9915" s="775" t="s">
        <v>4235</v>
      </c>
    </row>
    <row r="9916" spans="1:9">
      <c r="A9916" s="775" t="str">
        <f>Table_wabobpsvr_AzureCalc_AzureCalcRateCard[[#This Row],[ServiceName]]&amp;Table_wabobpsvr_AzureCalc_AzureCalcRateCard[[#This Row],[Price_Level]]&amp;Table_wabobpsvr_AzureCalc_AzureCalcRateCard[[#This Row],[Region]]</f>
        <v>Premium API Management UnitsB2</v>
      </c>
      <c r="B9916" s="775">
        <v>2</v>
      </c>
      <c r="C9916" s="775" t="s">
        <v>4235</v>
      </c>
      <c r="D9916" s="775" t="s">
        <v>175</v>
      </c>
      <c r="E9916" s="775">
        <v>999999</v>
      </c>
      <c r="F9916" s="775" t="s">
        <v>3296</v>
      </c>
      <c r="G9916" s="775" t="s">
        <v>4235</v>
      </c>
      <c r="H9916" s="775" t="s">
        <v>4235</v>
      </c>
      <c r="I9916" s="775" t="s">
        <v>4235</v>
      </c>
    </row>
    <row r="9917" spans="1:9">
      <c r="A9917" s="775" t="str">
        <f>Table_wabobpsvr_AzureCalc_AzureCalcRateCard[[#This Row],[ServiceName]]&amp;Table_wabobpsvr_AzureCalc_AzureCalcRateCard[[#This Row],[Price_Level]]&amp;Table_wabobpsvr_AzureCalc_AzureCalcRateCard[[#This Row],[Region]]</f>
        <v>Premium API Management UnitsC2</v>
      </c>
      <c r="B9917" s="775">
        <v>2</v>
      </c>
      <c r="C9917" s="775" t="s">
        <v>4235</v>
      </c>
      <c r="D9917" s="775" t="s">
        <v>177</v>
      </c>
      <c r="E9917" s="775">
        <v>999999</v>
      </c>
      <c r="F9917" s="775" t="s">
        <v>3296</v>
      </c>
      <c r="G9917" s="775" t="s">
        <v>4235</v>
      </c>
      <c r="H9917" s="775" t="s">
        <v>4235</v>
      </c>
      <c r="I9917" s="775" t="s">
        <v>4235</v>
      </c>
    </row>
    <row r="9918" spans="1:9">
      <c r="A9918" s="775" t="str">
        <f>Table_wabobpsvr_AzureCalc_AzureCalcRateCard[[#This Row],[ServiceName]]&amp;Table_wabobpsvr_AzureCalc_AzureCalcRateCard[[#This Row],[Price_Level]]&amp;Table_wabobpsvr_AzureCalc_AzureCalcRateCard[[#This Row],[Region]]</f>
        <v>Premium API Management UnitsD2</v>
      </c>
      <c r="B9918" s="775">
        <v>2</v>
      </c>
      <c r="C9918" s="775" t="s">
        <v>4235</v>
      </c>
      <c r="D9918" s="775" t="s">
        <v>176</v>
      </c>
      <c r="E9918" s="775">
        <v>999999</v>
      </c>
      <c r="F9918" s="775" t="s">
        <v>3296</v>
      </c>
      <c r="G9918" s="775" t="s">
        <v>4235</v>
      </c>
      <c r="H9918" s="775" t="s">
        <v>4235</v>
      </c>
      <c r="I9918" s="775" t="s">
        <v>4235</v>
      </c>
    </row>
    <row r="9919" spans="1:9">
      <c r="A9919" s="775" t="str">
        <f>Table_wabobpsvr_AzureCalc_AzureCalcRateCard[[#This Row],[ServiceName]]&amp;Table_wabobpsvr_AzureCalc_AzureCalcRateCard[[#This Row],[Price_Level]]&amp;Table_wabobpsvr_AzureCalc_AzureCalcRateCard[[#This Row],[Region]]</f>
        <v>Premium API Management UnitsMOSP14</v>
      </c>
      <c r="B9919" s="775">
        <v>14</v>
      </c>
      <c r="C9919" s="775" t="s">
        <v>4235</v>
      </c>
      <c r="D9919" s="775" t="s">
        <v>606</v>
      </c>
      <c r="E9919" s="775">
        <v>999999</v>
      </c>
      <c r="F9919" s="775" t="s">
        <v>3296</v>
      </c>
      <c r="G9919" s="775" t="s">
        <v>4235</v>
      </c>
      <c r="H9919" s="775" t="s">
        <v>4235</v>
      </c>
      <c r="I9919" s="775" t="s">
        <v>4235</v>
      </c>
    </row>
    <row r="9920" spans="1:9">
      <c r="A9920" s="775" t="str">
        <f>Table_wabobpsvr_AzureCalc_AzureCalcRateCard[[#This Row],[ServiceName]]&amp;Table_wabobpsvr_AzureCalc_AzureCalcRateCard[[#This Row],[Price_Level]]&amp;Table_wabobpsvr_AzureCalc_AzureCalcRateCard[[#This Row],[Region]]</f>
        <v>Premium API Management UnitsA14</v>
      </c>
      <c r="B9920" s="775">
        <v>14</v>
      </c>
      <c r="C9920" s="775" t="s">
        <v>4235</v>
      </c>
      <c r="D9920" s="775" t="s">
        <v>174</v>
      </c>
      <c r="E9920" s="775">
        <v>999999</v>
      </c>
      <c r="F9920" s="775" t="s">
        <v>3296</v>
      </c>
      <c r="G9920" s="775" t="s">
        <v>4235</v>
      </c>
      <c r="H9920" s="775" t="s">
        <v>4235</v>
      </c>
      <c r="I9920" s="775" t="s">
        <v>4235</v>
      </c>
    </row>
    <row r="9921" spans="1:9">
      <c r="A9921" s="775" t="str">
        <f>Table_wabobpsvr_AzureCalc_AzureCalcRateCard[[#This Row],[ServiceName]]&amp;Table_wabobpsvr_AzureCalc_AzureCalcRateCard[[#This Row],[Price_Level]]&amp;Table_wabobpsvr_AzureCalc_AzureCalcRateCard[[#This Row],[Region]]</f>
        <v>Premium API Management UnitsB14</v>
      </c>
      <c r="B9921" s="775">
        <v>14</v>
      </c>
      <c r="C9921" s="775" t="s">
        <v>4235</v>
      </c>
      <c r="D9921" s="775" t="s">
        <v>175</v>
      </c>
      <c r="E9921" s="775">
        <v>999999</v>
      </c>
      <c r="F9921" s="775" t="s">
        <v>3296</v>
      </c>
      <c r="G9921" s="775" t="s">
        <v>4235</v>
      </c>
      <c r="H9921" s="775" t="s">
        <v>4235</v>
      </c>
      <c r="I9921" s="775" t="s">
        <v>4235</v>
      </c>
    </row>
    <row r="9922" spans="1:9">
      <c r="A9922" s="775" t="str">
        <f>Table_wabobpsvr_AzureCalc_AzureCalcRateCard[[#This Row],[ServiceName]]&amp;Table_wabobpsvr_AzureCalc_AzureCalcRateCard[[#This Row],[Price_Level]]&amp;Table_wabobpsvr_AzureCalc_AzureCalcRateCard[[#This Row],[Region]]</f>
        <v>Premium API Management UnitsC14</v>
      </c>
      <c r="B9922" s="775">
        <v>14</v>
      </c>
      <c r="C9922" s="775" t="s">
        <v>4235</v>
      </c>
      <c r="D9922" s="775" t="s">
        <v>177</v>
      </c>
      <c r="E9922" s="775">
        <v>999999</v>
      </c>
      <c r="F9922" s="775" t="s">
        <v>3296</v>
      </c>
      <c r="G9922" s="775" t="s">
        <v>4235</v>
      </c>
      <c r="H9922" s="775" t="s">
        <v>4235</v>
      </c>
      <c r="I9922" s="775" t="s">
        <v>4235</v>
      </c>
    </row>
    <row r="9923" spans="1:9">
      <c r="A9923" s="775" t="str">
        <f>Table_wabobpsvr_AzureCalc_AzureCalcRateCard[[#This Row],[ServiceName]]&amp;Table_wabobpsvr_AzureCalc_AzureCalcRateCard[[#This Row],[Price_Level]]&amp;Table_wabobpsvr_AzureCalc_AzureCalcRateCard[[#This Row],[Region]]</f>
        <v>Premium API Management UnitsD14</v>
      </c>
      <c r="B9923" s="775">
        <v>14</v>
      </c>
      <c r="C9923" s="775" t="s">
        <v>4235</v>
      </c>
      <c r="D9923" s="775" t="s">
        <v>176</v>
      </c>
      <c r="E9923" s="775">
        <v>999999</v>
      </c>
      <c r="F9923" s="775" t="s">
        <v>3296</v>
      </c>
      <c r="G9923" s="775" t="s">
        <v>4235</v>
      </c>
      <c r="H9923" s="775" t="s">
        <v>4235</v>
      </c>
      <c r="I9923" s="775" t="s">
        <v>4235</v>
      </c>
    </row>
    <row r="9924" spans="1:9">
      <c r="A9924" s="775" t="str">
        <f>Table_wabobpsvr_AzureCalc_AzureCalcRateCard[[#This Row],[ServiceName]]&amp;Table_wabobpsvr_AzureCalc_AzureCalcRateCard[[#This Row],[Price_Level]]&amp;Table_wabobpsvr_AzureCalc_AzureCalcRateCard[[#This Row],[Region]]</f>
        <v>Key Vault HSM-keyMOSP</v>
      </c>
      <c r="B9924" s="775"/>
      <c r="C9924" s="775" t="s">
        <v>3305</v>
      </c>
      <c r="D9924" s="775" t="s">
        <v>606</v>
      </c>
      <c r="E9924" s="775">
        <v>0.5</v>
      </c>
      <c r="F9924" s="775" t="s">
        <v>3291</v>
      </c>
      <c r="G9924" s="775" t="s">
        <v>4235</v>
      </c>
      <c r="H9924" s="775" t="s">
        <v>4235</v>
      </c>
      <c r="I9924" s="775" t="s">
        <v>4646</v>
      </c>
    </row>
    <row r="9925" spans="1:9">
      <c r="A9925" s="775" t="str">
        <f>Table_wabobpsvr_AzureCalc_AzureCalcRateCard[[#This Row],[ServiceName]]&amp;Table_wabobpsvr_AzureCalc_AzureCalcRateCard[[#This Row],[Price_Level]]&amp;Table_wabobpsvr_AzureCalc_AzureCalcRateCard[[#This Row],[Region]]</f>
        <v>Key Vault HSM-keyA</v>
      </c>
      <c r="B9925" s="775"/>
      <c r="C9925" s="775" t="s">
        <v>3305</v>
      </c>
      <c r="D9925" s="775" t="s">
        <v>174</v>
      </c>
      <c r="E9925" s="775">
        <v>0.48499999999999999</v>
      </c>
      <c r="F9925" s="775" t="s">
        <v>3291</v>
      </c>
      <c r="G9925" s="775" t="s">
        <v>3306</v>
      </c>
      <c r="H9925" s="775" t="s">
        <v>3307</v>
      </c>
      <c r="I9925" s="775" t="s">
        <v>4646</v>
      </c>
    </row>
    <row r="9926" spans="1:9">
      <c r="A9926" s="775" t="str">
        <f>Table_wabobpsvr_AzureCalc_AzureCalcRateCard[[#This Row],[ServiceName]]&amp;Table_wabobpsvr_AzureCalc_AzureCalcRateCard[[#This Row],[Price_Level]]&amp;Table_wabobpsvr_AzureCalc_AzureCalcRateCard[[#This Row],[Region]]</f>
        <v>Key Vault HSM-keyB</v>
      </c>
      <c r="B9926" s="775"/>
      <c r="C9926" s="775" t="s">
        <v>3305</v>
      </c>
      <c r="D9926" s="775" t="s">
        <v>175</v>
      </c>
      <c r="E9926" s="775">
        <v>0.47</v>
      </c>
      <c r="F9926" s="775" t="s">
        <v>3291</v>
      </c>
      <c r="G9926" s="775" t="s">
        <v>3306</v>
      </c>
      <c r="H9926" s="775" t="s">
        <v>3307</v>
      </c>
      <c r="I9926" s="775" t="s">
        <v>4646</v>
      </c>
    </row>
    <row r="9927" spans="1:9">
      <c r="A9927" s="775" t="str">
        <f>Table_wabobpsvr_AzureCalc_AzureCalcRateCard[[#This Row],[ServiceName]]&amp;Table_wabobpsvr_AzureCalc_AzureCalcRateCard[[#This Row],[Price_Level]]&amp;Table_wabobpsvr_AzureCalc_AzureCalcRateCard[[#This Row],[Region]]</f>
        <v>Key Vault HSM-keyC</v>
      </c>
      <c r="B9927" s="775"/>
      <c r="C9927" s="775" t="s">
        <v>3305</v>
      </c>
      <c r="D9927" s="775" t="s">
        <v>177</v>
      </c>
      <c r="E9927" s="775">
        <v>0.45500000000000002</v>
      </c>
      <c r="F9927" s="775" t="s">
        <v>3291</v>
      </c>
      <c r="G9927" s="775" t="s">
        <v>3306</v>
      </c>
      <c r="H9927" s="775" t="s">
        <v>3307</v>
      </c>
      <c r="I9927" s="775" t="s">
        <v>4646</v>
      </c>
    </row>
    <row r="9928" spans="1:9">
      <c r="A9928" s="775" t="str">
        <f>Table_wabobpsvr_AzureCalc_AzureCalcRateCard[[#This Row],[ServiceName]]&amp;Table_wabobpsvr_AzureCalc_AzureCalcRateCard[[#This Row],[Price_Level]]&amp;Table_wabobpsvr_AzureCalc_AzureCalcRateCard[[#This Row],[Region]]</f>
        <v>Key Vault HSM-keyD</v>
      </c>
      <c r="B9928" s="775"/>
      <c r="C9928" s="775" t="s">
        <v>3305</v>
      </c>
      <c r="D9928" s="775" t="s">
        <v>176</v>
      </c>
      <c r="E9928" s="775">
        <v>0.44</v>
      </c>
      <c r="F9928" s="775" t="s">
        <v>3291</v>
      </c>
      <c r="G9928" s="775" t="s">
        <v>3306</v>
      </c>
      <c r="H9928" s="775" t="s">
        <v>3307</v>
      </c>
      <c r="I9928" s="775" t="s">
        <v>4646</v>
      </c>
    </row>
    <row r="9929" spans="1:9">
      <c r="A9929" s="775" t="str">
        <f>Table_wabobpsvr_AzureCalc_AzureCalcRateCard[[#This Row],[ServiceName]]&amp;Table_wabobpsvr_AzureCalc_AzureCalcRateCard[[#This Row],[Price_Level]]&amp;Table_wabobpsvr_AzureCalc_AzureCalcRateCard[[#This Row],[Region]]</f>
        <v>Key Vault OperationsMOSP</v>
      </c>
      <c r="B9929" s="775"/>
      <c r="C9929" s="775" t="s">
        <v>3308</v>
      </c>
      <c r="D9929" s="775" t="s">
        <v>606</v>
      </c>
      <c r="E9929" s="775">
        <v>1.4999999999999999E-2</v>
      </c>
      <c r="F9929" s="775" t="s">
        <v>3292</v>
      </c>
      <c r="G9929" s="775" t="s">
        <v>4235</v>
      </c>
      <c r="H9929" s="775" t="s">
        <v>4235</v>
      </c>
      <c r="I9929" s="775" t="s">
        <v>4647</v>
      </c>
    </row>
    <row r="9930" spans="1:9">
      <c r="A9930" s="775" t="str">
        <f>Table_wabobpsvr_AzureCalc_AzureCalcRateCard[[#This Row],[ServiceName]]&amp;Table_wabobpsvr_AzureCalc_AzureCalcRateCard[[#This Row],[Price_Level]]&amp;Table_wabobpsvr_AzureCalc_AzureCalcRateCard[[#This Row],[Region]]</f>
        <v>Key Vault OperationsA</v>
      </c>
      <c r="B9930" s="775"/>
      <c r="C9930" s="775" t="s">
        <v>3308</v>
      </c>
      <c r="D9930" s="775" t="s">
        <v>174</v>
      </c>
      <c r="E9930" s="775">
        <v>1.455E-2</v>
      </c>
      <c r="F9930" s="775" t="s">
        <v>3292</v>
      </c>
      <c r="G9930" s="775" t="s">
        <v>3309</v>
      </c>
      <c r="H9930" s="775" t="s">
        <v>3310</v>
      </c>
      <c r="I9930" s="775" t="s">
        <v>4647</v>
      </c>
    </row>
    <row r="9931" spans="1:9">
      <c r="A9931" s="775" t="str">
        <f>Table_wabobpsvr_AzureCalc_AzureCalcRateCard[[#This Row],[ServiceName]]&amp;Table_wabobpsvr_AzureCalc_AzureCalcRateCard[[#This Row],[Price_Level]]&amp;Table_wabobpsvr_AzureCalc_AzureCalcRateCard[[#This Row],[Region]]</f>
        <v>Key Vault OperationsB</v>
      </c>
      <c r="B9931" s="775"/>
      <c r="C9931" s="775" t="s">
        <v>3308</v>
      </c>
      <c r="D9931" s="775" t="s">
        <v>175</v>
      </c>
      <c r="E9931" s="775">
        <v>1.41E-2</v>
      </c>
      <c r="F9931" s="775" t="s">
        <v>3292</v>
      </c>
      <c r="G9931" s="775" t="s">
        <v>3309</v>
      </c>
      <c r="H9931" s="775" t="s">
        <v>3310</v>
      </c>
      <c r="I9931" s="775" t="s">
        <v>4647</v>
      </c>
    </row>
    <row r="9932" spans="1:9">
      <c r="A9932" s="775" t="str">
        <f>Table_wabobpsvr_AzureCalc_AzureCalcRateCard[[#This Row],[ServiceName]]&amp;Table_wabobpsvr_AzureCalc_AzureCalcRateCard[[#This Row],[Price_Level]]&amp;Table_wabobpsvr_AzureCalc_AzureCalcRateCard[[#This Row],[Region]]</f>
        <v>Key Vault OperationsC</v>
      </c>
      <c r="B9932" s="775"/>
      <c r="C9932" s="775" t="s">
        <v>3308</v>
      </c>
      <c r="D9932" s="775" t="s">
        <v>177</v>
      </c>
      <c r="E9932" s="775">
        <v>1.3650000000000001E-2</v>
      </c>
      <c r="F9932" s="775" t="s">
        <v>3292</v>
      </c>
      <c r="G9932" s="775" t="s">
        <v>3309</v>
      </c>
      <c r="H9932" s="775" t="s">
        <v>3310</v>
      </c>
      <c r="I9932" s="775" t="s">
        <v>4647</v>
      </c>
    </row>
    <row r="9933" spans="1:9">
      <c r="A9933" s="775" t="str">
        <f>Table_wabobpsvr_AzureCalc_AzureCalcRateCard[[#This Row],[ServiceName]]&amp;Table_wabobpsvr_AzureCalc_AzureCalcRateCard[[#This Row],[Price_Level]]&amp;Table_wabobpsvr_AzureCalc_AzureCalcRateCard[[#This Row],[Region]]</f>
        <v>Key Vault OperationsD</v>
      </c>
      <c r="B9933" s="775"/>
      <c r="C9933" s="775" t="s">
        <v>3308</v>
      </c>
      <c r="D9933" s="775" t="s">
        <v>176</v>
      </c>
      <c r="E9933" s="775">
        <v>1.32E-2</v>
      </c>
      <c r="F9933" s="775" t="s">
        <v>3292</v>
      </c>
      <c r="G9933" s="775" t="s">
        <v>3309</v>
      </c>
      <c r="H9933" s="775" t="s">
        <v>3310</v>
      </c>
      <c r="I9933" s="775" t="s">
        <v>4647</v>
      </c>
    </row>
    <row r="9934" spans="1:9">
      <c r="A9934" s="775" t="str">
        <f>Table_wabobpsvr_AzureCalc_AzureCalcRateCard[[#This Row],[ServiceName]]&amp;Table_wabobpsvr_AzureCalc_AzureCalcRateCard[[#This Row],[Price_Level]]&amp;Table_wabobpsvr_AzureCalc_AzureCalcRateCard[[#This Row],[Region]]</f>
        <v>DWUB14</v>
      </c>
      <c r="B9934" s="775">
        <v>14</v>
      </c>
      <c r="C9934" s="775" t="s">
        <v>87</v>
      </c>
      <c r="D9934" s="775" t="s">
        <v>175</v>
      </c>
      <c r="E9934" s="775">
        <v>0.82720000000000005</v>
      </c>
      <c r="F9934" s="775" t="s">
        <v>6755</v>
      </c>
      <c r="G9934" s="775" t="s">
        <v>6999</v>
      </c>
      <c r="H9934" s="775" t="s">
        <v>7000</v>
      </c>
      <c r="I9934" s="775" t="s">
        <v>7001</v>
      </c>
    </row>
    <row r="9935" spans="1:9">
      <c r="A9935" s="775" t="str">
        <f>Table_wabobpsvr_AzureCalc_AzureCalcRateCard[[#This Row],[ServiceName]]&amp;Table_wabobpsvr_AzureCalc_AzureCalcRateCard[[#This Row],[Price_Level]]&amp;Table_wabobpsvr_AzureCalc_AzureCalcRateCard[[#This Row],[Region]]</f>
        <v>Premium P6 Secondary Active Geo Database HoursC12</v>
      </c>
      <c r="B9935" s="775">
        <v>12</v>
      </c>
      <c r="C9935" s="775" t="s">
        <v>87</v>
      </c>
      <c r="D9935" s="775" t="s">
        <v>177</v>
      </c>
      <c r="E9935" s="775">
        <v>5.1418791666666701</v>
      </c>
      <c r="F9935" s="775" t="s">
        <v>7029</v>
      </c>
      <c r="G9935" s="775" t="s">
        <v>3597</v>
      </c>
      <c r="H9935" s="775" t="s">
        <v>5816</v>
      </c>
      <c r="I9935" s="775" t="s">
        <v>5817</v>
      </c>
    </row>
    <row r="9936" spans="1:9">
      <c r="A9936" s="775" t="str">
        <f>Table_wabobpsvr_AzureCalc_AzureCalcRateCard[[#This Row],[ServiceName]]&amp;Table_wabobpsvr_AzureCalc_AzureCalcRateCard[[#This Row],[Price_Level]]&amp;Table_wabobpsvr_AzureCalc_AzureCalcRateCard[[#This Row],[Region]]</f>
        <v>Premium P6 Secondary Geo Database HoursC14</v>
      </c>
      <c r="B9936" s="775">
        <v>14</v>
      </c>
      <c r="C9936" s="775" t="s">
        <v>87</v>
      </c>
      <c r="D9936" s="775" t="s">
        <v>177</v>
      </c>
      <c r="E9936" s="775">
        <v>4.2654166666666704</v>
      </c>
      <c r="F9936" s="775" t="s">
        <v>7030</v>
      </c>
      <c r="G9936" s="775" t="s">
        <v>3609</v>
      </c>
      <c r="H9936" s="775" t="s">
        <v>7002</v>
      </c>
      <c r="I9936" s="775" t="s">
        <v>7003</v>
      </c>
    </row>
    <row r="9937" spans="1:9">
      <c r="A9937" s="775" t="str">
        <f>Table_wabobpsvr_AzureCalc_AzureCalcRateCard[[#This Row],[ServiceName]]&amp;Table_wabobpsvr_AzureCalc_AzureCalcRateCard[[#This Row],[Price_Level]]&amp;Table_wabobpsvr_AzureCalc_AzureCalcRateCard[[#This Row],[Region]]</f>
        <v>Premium P6 Secondary Active Geo Database HoursD</v>
      </c>
      <c r="B9937" s="775"/>
      <c r="C9937" s="775" t="s">
        <v>87</v>
      </c>
      <c r="D9937" s="775" t="s">
        <v>176</v>
      </c>
      <c r="E9937" s="775">
        <v>4.4000000000000004</v>
      </c>
      <c r="F9937" s="775" t="s">
        <v>7029</v>
      </c>
      <c r="G9937" s="775" t="s">
        <v>3591</v>
      </c>
      <c r="H9937" s="775" t="s">
        <v>5639</v>
      </c>
      <c r="I9937" s="775" t="s">
        <v>5640</v>
      </c>
    </row>
    <row r="9938" spans="1:9">
      <c r="A9938" s="775" t="str">
        <f>Table_wabobpsvr_AzureCalc_AzureCalcRateCard[[#This Row],[ServiceName]]&amp;Table_wabobpsvr_AzureCalc_AzureCalcRateCard[[#This Row],[Price_Level]]&amp;Table_wabobpsvr_AzureCalc_AzureCalcRateCard[[#This Row],[Region]]</f>
        <v>Premium P6 Secondary Geo Database HoursD12</v>
      </c>
      <c r="B9938" s="775">
        <v>12</v>
      </c>
      <c r="C9938" s="775" t="s">
        <v>87</v>
      </c>
      <c r="D9938" s="775" t="s">
        <v>176</v>
      </c>
      <c r="E9938" s="775">
        <v>3.72936666666667</v>
      </c>
      <c r="F9938" s="775" t="s">
        <v>7030</v>
      </c>
      <c r="G9938" s="775" t="s">
        <v>3607</v>
      </c>
      <c r="H9938" s="775" t="s">
        <v>5649</v>
      </c>
      <c r="I9938" s="775" t="s">
        <v>5650</v>
      </c>
    </row>
    <row r="9939" spans="1:9">
      <c r="A9939" s="775" t="str">
        <f>Table_wabobpsvr_AzureCalc_AzureCalcRateCard[[#This Row],[ServiceName]]&amp;Table_wabobpsvr_AzureCalc_AzureCalcRateCard[[#This Row],[Price_Level]]&amp;Table_wabobpsvr_AzureCalc_AzureCalcRateCard[[#This Row],[Region]]</f>
        <v>Premium P4 Secondary Geo Database HoursMOSP13</v>
      </c>
      <c r="B9939" s="775">
        <v>13</v>
      </c>
      <c r="C9939" s="775" t="s">
        <v>87</v>
      </c>
      <c r="D9939" s="775" t="s">
        <v>606</v>
      </c>
      <c r="E9939" s="775">
        <v>2.2787500000000001</v>
      </c>
      <c r="F9939" s="775" t="s">
        <v>7031</v>
      </c>
      <c r="G9939" s="775" t="s">
        <v>4235</v>
      </c>
      <c r="H9939" s="775" t="s">
        <v>4235</v>
      </c>
      <c r="I9939" s="775" t="s">
        <v>6938</v>
      </c>
    </row>
    <row r="9940" spans="1:9">
      <c r="A9940" s="775" t="str">
        <f>Table_wabobpsvr_AzureCalc_AzureCalcRateCard[[#This Row],[ServiceName]]&amp;Table_wabobpsvr_AzureCalc_AzureCalcRateCard[[#This Row],[Price_Level]]&amp;Table_wabobpsvr_AzureCalc_AzureCalcRateCard[[#This Row],[Region]]</f>
        <v>Premium P4 Secondary Geo Database HoursA13</v>
      </c>
      <c r="B9940" s="775">
        <v>13</v>
      </c>
      <c r="C9940" s="775" t="s">
        <v>87</v>
      </c>
      <c r="D9940" s="775" t="s">
        <v>174</v>
      </c>
      <c r="E9940" s="775">
        <v>2.2103874999999999</v>
      </c>
      <c r="F9940" s="775" t="s">
        <v>7031</v>
      </c>
      <c r="G9940" s="775" t="s">
        <v>6964</v>
      </c>
      <c r="H9940" s="775" t="s">
        <v>6965</v>
      </c>
      <c r="I9940" s="775" t="s">
        <v>6938</v>
      </c>
    </row>
    <row r="9941" spans="1:9">
      <c r="A9941" s="775" t="str">
        <f>Table_wabobpsvr_AzureCalc_AzureCalcRateCard[[#This Row],[ServiceName]]&amp;Table_wabobpsvr_AzureCalc_AzureCalcRateCard[[#This Row],[Price_Level]]&amp;Table_wabobpsvr_AzureCalc_AzureCalcRateCard[[#This Row],[Region]]</f>
        <v>Premium P4 Secondary Active Geo Database HoursA12</v>
      </c>
      <c r="B9941" s="775">
        <v>12</v>
      </c>
      <c r="C9941" s="775" t="s">
        <v>87</v>
      </c>
      <c r="D9941" s="775" t="s">
        <v>174</v>
      </c>
      <c r="E9941" s="775">
        <v>2.74469583333333</v>
      </c>
      <c r="F9941" s="775" t="s">
        <v>7032</v>
      </c>
      <c r="G9941" s="775" t="s">
        <v>6978</v>
      </c>
      <c r="H9941" s="775" t="s">
        <v>6979</v>
      </c>
      <c r="I9941" s="775" t="s">
        <v>6945</v>
      </c>
    </row>
    <row r="9942" spans="1:9">
      <c r="A9942" s="775" t="str">
        <f>Table_wabobpsvr_AzureCalc_AzureCalcRateCard[[#This Row],[ServiceName]]&amp;Table_wabobpsvr_AzureCalc_AzureCalcRateCard[[#This Row],[Price_Level]]&amp;Table_wabobpsvr_AzureCalc_AzureCalcRateCard[[#This Row],[Region]]</f>
        <v>Premium P4 Secondary Geo Database HoursB14</v>
      </c>
      <c r="B9942" s="775">
        <v>14</v>
      </c>
      <c r="C9942" s="775" t="s">
        <v>87</v>
      </c>
      <c r="D9942" s="775" t="s">
        <v>175</v>
      </c>
      <c r="E9942" s="775">
        <v>2.1996000000000002</v>
      </c>
      <c r="F9942" s="775" t="s">
        <v>7031</v>
      </c>
      <c r="G9942" s="775" t="s">
        <v>7011</v>
      </c>
      <c r="H9942" s="775" t="s">
        <v>7012</v>
      </c>
      <c r="I9942" s="775" t="s">
        <v>7007</v>
      </c>
    </row>
    <row r="9943" spans="1:9">
      <c r="A9943" s="1039" t="str">
        <f>Table_wabobpsvr_AzureCalc_AzureCalcRateCard[[#This Row],[ServiceName]]&amp;Table_wabobpsvr_AzureCalc_AzureCalcRateCard[[#This Row],[Price_Level]]&amp;Table_wabobpsvr_AzureCalc_AzureCalcRateCard[[#This Row],[Region]]</f>
        <v>SQL DB Premium P6 Database HoursMOSP15</v>
      </c>
      <c r="B9943" s="1039">
        <v>15</v>
      </c>
      <c r="C9943" s="1039" t="s">
        <v>87</v>
      </c>
      <c r="D9943" s="1039" t="s">
        <v>606</v>
      </c>
      <c r="E9943" s="1039">
        <v>5.5</v>
      </c>
      <c r="F9943" s="1039" t="s">
        <v>7033</v>
      </c>
      <c r="G9943" s="775" t="s">
        <v>4235</v>
      </c>
      <c r="H9943" s="775" t="s">
        <v>4235</v>
      </c>
      <c r="I9943" s="775" t="s">
        <v>5322</v>
      </c>
    </row>
    <row r="9944" spans="1:9">
      <c r="A9944" s="775" t="str">
        <f>Table_wabobpsvr_AzureCalc_AzureCalcRateCard[[#This Row],[ServiceName]]&amp;Table_wabobpsvr_AzureCalc_AzureCalcRateCard[[#This Row],[Price_Level]]&amp;Table_wabobpsvr_AzureCalc_AzureCalcRateCard[[#This Row],[Region]]</f>
        <v>SQL DB Premium P6 Database HoursMOSP16</v>
      </c>
      <c r="B9944" s="775">
        <v>16</v>
      </c>
      <c r="C9944" s="775" t="s">
        <v>87</v>
      </c>
      <c r="D9944" s="775" t="s">
        <v>606</v>
      </c>
      <c r="E9944" s="775">
        <v>5.5</v>
      </c>
      <c r="F9944" s="775" t="s">
        <v>7033</v>
      </c>
      <c r="G9944" s="775" t="s">
        <v>4235</v>
      </c>
      <c r="H9944" s="775" t="s">
        <v>4235</v>
      </c>
      <c r="I9944" s="775" t="s">
        <v>5324</v>
      </c>
    </row>
    <row r="9945" spans="1:9">
      <c r="A9945" s="775" t="str">
        <f>Table_wabobpsvr_AzureCalc_AzureCalcRateCard[[#This Row],[ServiceName]]&amp;Table_wabobpsvr_AzureCalc_AzureCalcRateCard[[#This Row],[Price_Level]]&amp;Table_wabobpsvr_AzureCalc_AzureCalcRateCard[[#This Row],[Region]]</f>
        <v>SQL DB Premium P6 Database HoursMOSP13</v>
      </c>
      <c r="B9945" s="775">
        <v>13</v>
      </c>
      <c r="C9945" s="775" t="s">
        <v>87</v>
      </c>
      <c r="D9945" s="775" t="s">
        <v>606</v>
      </c>
      <c r="E9945" s="775">
        <v>6.05</v>
      </c>
      <c r="F9945" s="775" t="s">
        <v>7033</v>
      </c>
      <c r="G9945" s="775" t="s">
        <v>4235</v>
      </c>
      <c r="H9945" s="775" t="s">
        <v>4235</v>
      </c>
      <c r="I9945" s="775" t="s">
        <v>5326</v>
      </c>
    </row>
    <row r="9946" spans="1:9">
      <c r="A9946" s="775" t="str">
        <f>Table_wabobpsvr_AzureCalc_AzureCalcRateCard[[#This Row],[ServiceName]]&amp;Table_wabobpsvr_AzureCalc_AzureCalcRateCard[[#This Row],[Price_Level]]&amp;Table_wabobpsvr_AzureCalc_AzureCalcRateCard[[#This Row],[Region]]</f>
        <v>SQL DB Premium P6 Database HoursMOSP11</v>
      </c>
      <c r="B9946" s="775">
        <v>11</v>
      </c>
      <c r="C9946" s="775" t="s">
        <v>87</v>
      </c>
      <c r="D9946" s="775" t="s">
        <v>606</v>
      </c>
      <c r="E9946" s="775">
        <v>5.65</v>
      </c>
      <c r="F9946" s="775" t="s">
        <v>7033</v>
      </c>
      <c r="G9946" s="775" t="s">
        <v>4235</v>
      </c>
      <c r="H9946" s="775" t="s">
        <v>4235</v>
      </c>
      <c r="I9946" s="775" t="s">
        <v>5328</v>
      </c>
    </row>
    <row r="9947" spans="1:9">
      <c r="A9947" s="775" t="str">
        <f>Table_wabobpsvr_AzureCalc_AzureCalcRateCard[[#This Row],[ServiceName]]&amp;Table_wabobpsvr_AzureCalc_AzureCalcRateCard[[#This Row],[Price_Level]]&amp;Table_wabobpsvr_AzureCalc_AzureCalcRateCard[[#This Row],[Region]]</f>
        <v>SQL DB Premium P6 Database HoursMOSP12</v>
      </c>
      <c r="B9947" s="775">
        <v>12</v>
      </c>
      <c r="C9947" s="775" t="s">
        <v>87</v>
      </c>
      <c r="D9947" s="775" t="s">
        <v>606</v>
      </c>
      <c r="E9947" s="775">
        <v>5.65</v>
      </c>
      <c r="F9947" s="775" t="s">
        <v>7033</v>
      </c>
      <c r="G9947" s="775" t="s">
        <v>4235</v>
      </c>
      <c r="H9947" s="775" t="s">
        <v>4235</v>
      </c>
      <c r="I9947" s="775" t="s">
        <v>5330</v>
      </c>
    </row>
    <row r="9948" spans="1:9">
      <c r="A9948" s="775" t="str">
        <f>Table_wabobpsvr_AzureCalc_AzureCalcRateCard[[#This Row],[ServiceName]]&amp;Table_wabobpsvr_AzureCalc_AzureCalcRateCard[[#This Row],[Price_Level]]&amp;Table_wabobpsvr_AzureCalc_AzureCalcRateCard[[#This Row],[Region]]</f>
        <v>SQL DB Premium P6 Database HoursMOSP14</v>
      </c>
      <c r="B9948" s="775">
        <v>14</v>
      </c>
      <c r="C9948" s="775" t="s">
        <v>87</v>
      </c>
      <c r="D9948" s="775" t="s">
        <v>606</v>
      </c>
      <c r="E9948" s="775">
        <v>6.25</v>
      </c>
      <c r="F9948" s="775" t="s">
        <v>7033</v>
      </c>
      <c r="G9948" s="775" t="s">
        <v>4235</v>
      </c>
      <c r="H9948" s="775" t="s">
        <v>4235</v>
      </c>
      <c r="I9948" s="775" t="s">
        <v>7004</v>
      </c>
    </row>
    <row r="9949" spans="1:9">
      <c r="A9949" s="775" t="str">
        <f>Table_wabobpsvr_AzureCalc_AzureCalcRateCard[[#This Row],[ServiceName]]&amp;Table_wabobpsvr_AzureCalc_AzureCalcRateCard[[#This Row],[Price_Level]]&amp;Table_wabobpsvr_AzureCalc_AzureCalcRateCard[[#This Row],[Region]]</f>
        <v>SQL DB Premium P6 Database HoursMOSP</v>
      </c>
      <c r="B9949" s="775"/>
      <c r="C9949" s="775" t="s">
        <v>87</v>
      </c>
      <c r="D9949" s="775" t="s">
        <v>606</v>
      </c>
      <c r="E9949" s="775">
        <v>5</v>
      </c>
      <c r="F9949" s="775" t="s">
        <v>7033</v>
      </c>
      <c r="G9949" s="775" t="s">
        <v>4235</v>
      </c>
      <c r="H9949" s="775" t="s">
        <v>4235</v>
      </c>
      <c r="I9949" s="775" t="s">
        <v>5332</v>
      </c>
    </row>
    <row r="9950" spans="1:9">
      <c r="A9950" s="775" t="str">
        <f>Table_wabobpsvr_AzureCalc_AzureCalcRateCard[[#This Row],[ServiceName]]&amp;Table_wabobpsvr_AzureCalc_AzureCalcRateCard[[#This Row],[Price_Level]]&amp;Table_wabobpsvr_AzureCalc_AzureCalcRateCard[[#This Row],[Region]]</f>
        <v>Premium P6 Secondary Active Geo Database HoursMOSP15</v>
      </c>
      <c r="B9950" s="775">
        <v>15</v>
      </c>
      <c r="C9950" s="775" t="s">
        <v>87</v>
      </c>
      <c r="D9950" s="775" t="s">
        <v>606</v>
      </c>
      <c r="E9950" s="775">
        <v>5.5</v>
      </c>
      <c r="F9950" s="775" t="s">
        <v>7029</v>
      </c>
      <c r="G9950" s="775" t="s">
        <v>4235</v>
      </c>
      <c r="H9950" s="775" t="s">
        <v>4235</v>
      </c>
      <c r="I9950" s="775" t="s">
        <v>5334</v>
      </c>
    </row>
    <row r="9951" spans="1:9">
      <c r="A9951" s="775" t="str">
        <f>Table_wabobpsvr_AzureCalc_AzureCalcRateCard[[#This Row],[ServiceName]]&amp;Table_wabobpsvr_AzureCalc_AzureCalcRateCard[[#This Row],[Price_Level]]&amp;Table_wabobpsvr_AzureCalc_AzureCalcRateCard[[#This Row],[Region]]</f>
        <v>Premium P6 Secondary Active Geo Database HoursMOSP16</v>
      </c>
      <c r="B9951" s="775">
        <v>16</v>
      </c>
      <c r="C9951" s="775" t="s">
        <v>87</v>
      </c>
      <c r="D9951" s="775" t="s">
        <v>606</v>
      </c>
      <c r="E9951" s="775">
        <v>5.5</v>
      </c>
      <c r="F9951" s="775" t="s">
        <v>7029</v>
      </c>
      <c r="G9951" s="775" t="s">
        <v>4235</v>
      </c>
      <c r="H9951" s="775" t="s">
        <v>4235</v>
      </c>
      <c r="I9951" s="775" t="s">
        <v>5815</v>
      </c>
    </row>
    <row r="9952" spans="1:9">
      <c r="A9952" s="775" t="str">
        <f>Table_wabobpsvr_AzureCalc_AzureCalcRateCard[[#This Row],[ServiceName]]&amp;Table_wabobpsvr_AzureCalc_AzureCalcRateCard[[#This Row],[Price_Level]]&amp;Table_wabobpsvr_AzureCalc_AzureCalcRateCard[[#This Row],[Region]]</f>
        <v>Premium P6 Secondary Active Geo Database HoursA13</v>
      </c>
      <c r="B9952" s="775">
        <v>13</v>
      </c>
      <c r="C9952" s="775" t="s">
        <v>87</v>
      </c>
      <c r="D9952" s="775" t="s">
        <v>174</v>
      </c>
      <c r="E9952" s="775">
        <v>5.8680958333333297</v>
      </c>
      <c r="F9952" s="775" t="s">
        <v>7029</v>
      </c>
      <c r="G9952" s="775" t="s">
        <v>3593</v>
      </c>
      <c r="H9952" s="775" t="s">
        <v>5616</v>
      </c>
      <c r="I9952" s="775" t="s">
        <v>5617</v>
      </c>
    </row>
    <row r="9953" spans="1:9">
      <c r="A9953" s="775" t="str">
        <f>Table_wabobpsvr_AzureCalc_AzureCalcRateCard[[#This Row],[ServiceName]]&amp;Table_wabobpsvr_AzureCalc_AzureCalcRateCard[[#This Row],[Price_Level]]&amp;Table_wabobpsvr_AzureCalc_AzureCalcRateCard[[#This Row],[Region]]</f>
        <v>Premium P6 Secondary Active Geo Database HoursA11</v>
      </c>
      <c r="B9953" s="775">
        <v>11</v>
      </c>
      <c r="C9953" s="775" t="s">
        <v>87</v>
      </c>
      <c r="D9953" s="775" t="s">
        <v>174</v>
      </c>
      <c r="E9953" s="775">
        <v>5.4809041666666696</v>
      </c>
      <c r="F9953" s="775" t="s">
        <v>7029</v>
      </c>
      <c r="G9953" s="775" t="s">
        <v>3595</v>
      </c>
      <c r="H9953" s="775" t="s">
        <v>5637</v>
      </c>
      <c r="I9953" s="775" t="s">
        <v>5638</v>
      </c>
    </row>
    <row r="9954" spans="1:9">
      <c r="A9954" s="1039" t="str">
        <f>Table_wabobpsvr_AzureCalc_AzureCalcRateCard[[#This Row],[ServiceName]]&amp;Table_wabobpsvr_AzureCalc_AzureCalcRateCard[[#This Row],[Price_Level]]&amp;Table_wabobpsvr_AzureCalc_AzureCalcRateCard[[#This Row],[Region]]</f>
        <v>Premium P6 Secondary Active Geo Database HoursA12</v>
      </c>
      <c r="B9954" s="1039">
        <v>12</v>
      </c>
      <c r="C9954" s="1039" t="s">
        <v>87</v>
      </c>
      <c r="D9954" s="1039" t="s">
        <v>174</v>
      </c>
      <c r="E9954" s="1039">
        <v>5.4809041666666696</v>
      </c>
      <c r="F9954" s="1039" t="s">
        <v>7029</v>
      </c>
      <c r="G9954" s="775" t="s">
        <v>3597</v>
      </c>
      <c r="H9954" s="775" t="s">
        <v>5816</v>
      </c>
      <c r="I9954" s="775" t="s">
        <v>5817</v>
      </c>
    </row>
    <row r="9955" spans="1:9">
      <c r="A9955" s="1039" t="str">
        <f>Table_wabobpsvr_AzureCalc_AzureCalcRateCard[[#This Row],[ServiceName]]&amp;Table_wabobpsvr_AzureCalc_AzureCalcRateCard[[#This Row],[Price_Level]]&amp;Table_wabobpsvr_AzureCalc_AzureCalcRateCard[[#This Row],[Region]]</f>
        <v>Premium P6 Secondary Active Geo Database HoursA14</v>
      </c>
      <c r="B9955" s="1039">
        <v>14</v>
      </c>
      <c r="C9955" s="1039" t="s">
        <v>87</v>
      </c>
      <c r="D9955" s="1039" t="s">
        <v>174</v>
      </c>
      <c r="E9955" s="1039">
        <v>6.0625</v>
      </c>
      <c r="F9955" s="1039" t="s">
        <v>7029</v>
      </c>
      <c r="G9955" s="775" t="s">
        <v>3599</v>
      </c>
      <c r="H9955" s="775" t="s">
        <v>6997</v>
      </c>
      <c r="I9955" s="775" t="s">
        <v>6998</v>
      </c>
    </row>
    <row r="9956" spans="1:9">
      <c r="A9956" s="1039" t="str">
        <f>Table_wabobpsvr_AzureCalc_AzureCalcRateCard[[#This Row],[ServiceName]]&amp;Table_wabobpsvr_AzureCalc_AzureCalcRateCard[[#This Row],[Price_Level]]&amp;Table_wabobpsvr_AzureCalc_AzureCalcRateCard[[#This Row],[Region]]</f>
        <v>Premium P6 Secondary Active Geo Database HoursA</v>
      </c>
      <c r="B9956" s="1039"/>
      <c r="C9956" s="1039" t="s">
        <v>87</v>
      </c>
      <c r="D9956" s="1039" t="s">
        <v>174</v>
      </c>
      <c r="E9956" s="1039">
        <v>4.8499999999999996</v>
      </c>
      <c r="F9956" s="1039" t="s">
        <v>7029</v>
      </c>
      <c r="G9956" s="775" t="s">
        <v>3591</v>
      </c>
      <c r="H9956" s="775" t="s">
        <v>5639</v>
      </c>
      <c r="I9956" s="775" t="s">
        <v>5640</v>
      </c>
    </row>
    <row r="9957" spans="1:9">
      <c r="A9957" s="1039" t="str">
        <f>Table_wabobpsvr_AzureCalc_AzureCalcRateCard[[#This Row],[ServiceName]]&amp;Table_wabobpsvr_AzureCalc_AzureCalcRateCard[[#This Row],[Price_Level]]&amp;Table_wabobpsvr_AzureCalc_AzureCalcRateCard[[#This Row],[Region]]</f>
        <v>Premium P6 Secondary Geo Database HoursA15</v>
      </c>
      <c r="B9957" s="1039">
        <v>15</v>
      </c>
      <c r="C9957" s="1039" t="s">
        <v>87</v>
      </c>
      <c r="D9957" s="1039" t="s">
        <v>174</v>
      </c>
      <c r="E9957" s="1039">
        <v>4.0012499999999998</v>
      </c>
      <c r="F9957" s="1039" t="s">
        <v>7030</v>
      </c>
      <c r="G9957" s="775" t="s">
        <v>3784</v>
      </c>
      <c r="H9957" s="775" t="s">
        <v>5641</v>
      </c>
      <c r="I9957" s="775" t="s">
        <v>5642</v>
      </c>
    </row>
    <row r="9958" spans="1:9">
      <c r="A9958" s="775" t="str">
        <f>Table_wabobpsvr_AzureCalc_AzureCalcRateCard[[#This Row],[ServiceName]]&amp;Table_wabobpsvr_AzureCalc_AzureCalcRateCard[[#This Row],[Price_Level]]&amp;Table_wabobpsvr_AzureCalc_AzureCalcRateCard[[#This Row],[Region]]</f>
        <v>Visual Studio Load Testing Vuser Minutes - FreeMOSP</v>
      </c>
      <c r="B9958" s="775"/>
      <c r="C9958" s="775" t="s">
        <v>803</v>
      </c>
      <c r="D9958" s="775" t="s">
        <v>606</v>
      </c>
      <c r="E9958" s="775">
        <v>0</v>
      </c>
      <c r="F9958" s="775" t="s">
        <v>3281</v>
      </c>
      <c r="G9958" s="775" t="s">
        <v>4235</v>
      </c>
      <c r="H9958" s="775" t="s">
        <v>4235</v>
      </c>
      <c r="I9958" s="775" t="s">
        <v>4648</v>
      </c>
    </row>
    <row r="9959" spans="1:9">
      <c r="A9959" s="775" t="str">
        <f>Table_wabobpsvr_AzureCalc_AzureCalcRateCard[[#This Row],[ServiceName]]&amp;Table_wabobpsvr_AzureCalc_AzureCalcRateCard[[#This Row],[Price_Level]]&amp;Table_wabobpsvr_AzureCalc_AzureCalcRateCard[[#This Row],[Region]]</f>
        <v>Visual Studio Load Testing Vuser Minutes - FreeA</v>
      </c>
      <c r="B9959" s="775"/>
      <c r="C9959" s="775" t="s">
        <v>803</v>
      </c>
      <c r="D9959" s="775" t="s">
        <v>174</v>
      </c>
      <c r="E9959" s="775">
        <v>0</v>
      </c>
      <c r="F9959" s="775" t="s">
        <v>3281</v>
      </c>
      <c r="G9959" s="775" t="s">
        <v>3311</v>
      </c>
      <c r="H9959" s="775" t="s">
        <v>3312</v>
      </c>
      <c r="I9959" s="775" t="s">
        <v>4648</v>
      </c>
    </row>
    <row r="9960" spans="1:9">
      <c r="A9960" s="775" t="str">
        <f>Table_wabobpsvr_AzureCalc_AzureCalcRateCard[[#This Row],[ServiceName]]&amp;Table_wabobpsvr_AzureCalc_AzureCalcRateCard[[#This Row],[Price_Level]]&amp;Table_wabobpsvr_AzureCalc_AzureCalcRateCard[[#This Row],[Region]]</f>
        <v>Visual Studio Load Testing Vuser Minutes - FreeB</v>
      </c>
      <c r="B9960" s="775"/>
      <c r="C9960" s="775" t="s">
        <v>803</v>
      </c>
      <c r="D9960" s="775" t="s">
        <v>175</v>
      </c>
      <c r="E9960" s="775">
        <v>0</v>
      </c>
      <c r="F9960" s="775" t="s">
        <v>3281</v>
      </c>
      <c r="G9960" s="775" t="s">
        <v>3311</v>
      </c>
      <c r="H9960" s="775" t="s">
        <v>3312</v>
      </c>
      <c r="I9960" s="775" t="s">
        <v>4648</v>
      </c>
    </row>
    <row r="9961" spans="1:9">
      <c r="A9961" s="775" t="str">
        <f>Table_wabobpsvr_AzureCalc_AzureCalcRateCard[[#This Row],[ServiceName]]&amp;Table_wabobpsvr_AzureCalc_AzureCalcRateCard[[#This Row],[Price_Level]]&amp;Table_wabobpsvr_AzureCalc_AzureCalcRateCard[[#This Row],[Region]]</f>
        <v>Visual Studio Load Testing Vuser Minutes - FreeC</v>
      </c>
      <c r="B9961" s="775"/>
      <c r="C9961" s="775" t="s">
        <v>803</v>
      </c>
      <c r="D9961" s="775" t="s">
        <v>177</v>
      </c>
      <c r="E9961" s="775">
        <v>0</v>
      </c>
      <c r="F9961" s="775" t="s">
        <v>3281</v>
      </c>
      <c r="G9961" s="775" t="s">
        <v>3311</v>
      </c>
      <c r="H9961" s="775" t="s">
        <v>3312</v>
      </c>
      <c r="I9961" s="775" t="s">
        <v>4648</v>
      </c>
    </row>
    <row r="9962" spans="1:9">
      <c r="A9962" s="775" t="str">
        <f>Table_wabobpsvr_AzureCalc_AzureCalcRateCard[[#This Row],[ServiceName]]&amp;Table_wabobpsvr_AzureCalc_AzureCalcRateCard[[#This Row],[Price_Level]]&amp;Table_wabobpsvr_AzureCalc_AzureCalcRateCard[[#This Row],[Region]]</f>
        <v>Visual Studio Load Testing Vuser Minutes - FreeD</v>
      </c>
      <c r="B9962" s="775"/>
      <c r="C9962" s="775" t="s">
        <v>803</v>
      </c>
      <c r="D9962" s="775" t="s">
        <v>176</v>
      </c>
      <c r="E9962" s="775">
        <v>0</v>
      </c>
      <c r="F9962" s="775" t="s">
        <v>3281</v>
      </c>
      <c r="G9962" s="775" t="s">
        <v>3311</v>
      </c>
      <c r="H9962" s="775" t="s">
        <v>3312</v>
      </c>
      <c r="I9962" s="775" t="s">
        <v>4648</v>
      </c>
    </row>
    <row r="9963" spans="1:9">
      <c r="A9963" s="775" t="str">
        <f>Table_wabobpsvr_AzureCalc_AzureCalcRateCard[[#This Row],[ServiceName]]&amp;Table_wabobpsvr_AzureCalc_AzureCalcRateCard[[#This Row],[Price_Level]]&amp;Table_wabobpsvr_AzureCalc_AzureCalcRateCard[[#This Row],[Region]]</f>
        <v>Visual Studio Load Testing Vuser Minutes - Tier 2MOSP</v>
      </c>
      <c r="B9963" s="775"/>
      <c r="C9963" s="775" t="s">
        <v>803</v>
      </c>
      <c r="D9963" s="775" t="s">
        <v>606</v>
      </c>
      <c r="E9963" s="775">
        <v>2.0000000000000001E-4</v>
      </c>
      <c r="F9963" s="775" t="s">
        <v>3282</v>
      </c>
      <c r="G9963" s="775" t="s">
        <v>4235</v>
      </c>
      <c r="H9963" s="775" t="s">
        <v>4235</v>
      </c>
      <c r="I9963" s="775" t="s">
        <v>4648</v>
      </c>
    </row>
    <row r="9964" spans="1:9">
      <c r="A9964" s="775" t="str">
        <f>Table_wabobpsvr_AzureCalc_AzureCalcRateCard[[#This Row],[ServiceName]]&amp;Table_wabobpsvr_AzureCalc_AzureCalcRateCard[[#This Row],[Price_Level]]&amp;Table_wabobpsvr_AzureCalc_AzureCalcRateCard[[#This Row],[Region]]</f>
        <v>Visual Studio Load Testing Vuser Minutes - Tier 2A</v>
      </c>
      <c r="B9964" s="775"/>
      <c r="C9964" s="775" t="s">
        <v>803</v>
      </c>
      <c r="D9964" s="775" t="s">
        <v>174</v>
      </c>
      <c r="E9964" s="775">
        <v>1.94E-4</v>
      </c>
      <c r="F9964" s="775" t="s">
        <v>3282</v>
      </c>
      <c r="G9964" s="775" t="s">
        <v>3311</v>
      </c>
      <c r="H9964" s="775" t="s">
        <v>3312</v>
      </c>
      <c r="I9964" s="775" t="s">
        <v>4648</v>
      </c>
    </row>
    <row r="9965" spans="1:9">
      <c r="A9965" s="775" t="str">
        <f>Table_wabobpsvr_AzureCalc_AzureCalcRateCard[[#This Row],[ServiceName]]&amp;Table_wabobpsvr_AzureCalc_AzureCalcRateCard[[#This Row],[Price_Level]]&amp;Table_wabobpsvr_AzureCalc_AzureCalcRateCard[[#This Row],[Region]]</f>
        <v>Visual Studio Load Testing Vuser Minutes - Tier 2B</v>
      </c>
      <c r="B9965" s="775"/>
      <c r="C9965" s="775" t="s">
        <v>803</v>
      </c>
      <c r="D9965" s="775" t="s">
        <v>175</v>
      </c>
      <c r="E9965" s="775">
        <v>1.8799999999999999E-4</v>
      </c>
      <c r="F9965" s="775" t="s">
        <v>3282</v>
      </c>
      <c r="G9965" s="775" t="s">
        <v>3311</v>
      </c>
      <c r="H9965" s="775" t="s">
        <v>3312</v>
      </c>
      <c r="I9965" s="775" t="s">
        <v>4648</v>
      </c>
    </row>
    <row r="9966" spans="1:9">
      <c r="A9966" s="775" t="str">
        <f>Table_wabobpsvr_AzureCalc_AzureCalcRateCard[[#This Row],[ServiceName]]&amp;Table_wabobpsvr_AzureCalc_AzureCalcRateCard[[#This Row],[Price_Level]]&amp;Table_wabobpsvr_AzureCalc_AzureCalcRateCard[[#This Row],[Region]]</f>
        <v>Visual Studio Load Testing Vuser Minutes - Tier 2C</v>
      </c>
      <c r="B9966" s="775"/>
      <c r="C9966" s="775" t="s">
        <v>803</v>
      </c>
      <c r="D9966" s="775" t="s">
        <v>177</v>
      </c>
      <c r="E9966" s="775">
        <v>1.8200000000000001E-4</v>
      </c>
      <c r="F9966" s="775" t="s">
        <v>3282</v>
      </c>
      <c r="G9966" s="775" t="s">
        <v>3311</v>
      </c>
      <c r="H9966" s="775" t="s">
        <v>3312</v>
      </c>
      <c r="I9966" s="775" t="s">
        <v>4648</v>
      </c>
    </row>
    <row r="9967" spans="1:9">
      <c r="A9967" s="775" t="str">
        <f>Table_wabobpsvr_AzureCalc_AzureCalcRateCard[[#This Row],[ServiceName]]&amp;Table_wabobpsvr_AzureCalc_AzureCalcRateCard[[#This Row],[Price_Level]]&amp;Table_wabobpsvr_AzureCalc_AzureCalcRateCard[[#This Row],[Region]]</f>
        <v>Premium P6 Secondary Geo Database HoursA16</v>
      </c>
      <c r="B9967" s="775">
        <v>16</v>
      </c>
      <c r="C9967" s="775" t="s">
        <v>87</v>
      </c>
      <c r="D9967" s="775" t="s">
        <v>174</v>
      </c>
      <c r="E9967" s="775">
        <v>4.0012499999999998</v>
      </c>
      <c r="F9967" s="775" t="s">
        <v>7030</v>
      </c>
      <c r="G9967" s="775" t="s">
        <v>3466</v>
      </c>
      <c r="H9967" s="775" t="s">
        <v>5643</v>
      </c>
      <c r="I9967" s="775" t="s">
        <v>5644</v>
      </c>
    </row>
    <row r="9968" spans="1:9">
      <c r="A9968" s="775" t="str">
        <f>Table_wabobpsvr_AzureCalc_AzureCalcRateCard[[#This Row],[ServiceName]]&amp;Table_wabobpsvr_AzureCalc_AzureCalcRateCard[[#This Row],[Price_Level]]&amp;Table_wabobpsvr_AzureCalc_AzureCalcRateCard[[#This Row],[Region]]</f>
        <v>Premium P4 Secondary Active Geo Database HoursB14</v>
      </c>
      <c r="B9968" s="775">
        <v>14</v>
      </c>
      <c r="C9968" s="775" t="s">
        <v>87</v>
      </c>
      <c r="D9968" s="775" t="s">
        <v>175</v>
      </c>
      <c r="E9968" s="775">
        <v>2.9327999999999999</v>
      </c>
      <c r="F9968" s="775" t="s">
        <v>7032</v>
      </c>
      <c r="G9968" s="775" t="s">
        <v>7013</v>
      </c>
      <c r="H9968" s="775" t="s">
        <v>7014</v>
      </c>
      <c r="I9968" s="775" t="s">
        <v>7008</v>
      </c>
    </row>
    <row r="9969" spans="1:9">
      <c r="A9969" s="775" t="str">
        <f>Table_wabobpsvr_AzureCalc_AzureCalcRateCard[[#This Row],[ServiceName]]&amp;Table_wabobpsvr_AzureCalc_AzureCalcRateCard[[#This Row],[Price_Level]]&amp;Table_wabobpsvr_AzureCalc_AzureCalcRateCard[[#This Row],[Region]]</f>
        <v>Key Vault HSM-keyMOSP14</v>
      </c>
      <c r="B9969" s="775">
        <v>14</v>
      </c>
      <c r="C9969" s="775" t="s">
        <v>4235</v>
      </c>
      <c r="D9969" s="775" t="s">
        <v>606</v>
      </c>
      <c r="E9969" s="775">
        <v>999999</v>
      </c>
      <c r="F9969" s="775" t="s">
        <v>3291</v>
      </c>
      <c r="G9969" s="775" t="s">
        <v>4235</v>
      </c>
      <c r="H9969" s="775" t="s">
        <v>4235</v>
      </c>
      <c r="I9969" s="775" t="s">
        <v>4235</v>
      </c>
    </row>
    <row r="9970" spans="1:9">
      <c r="A9970" s="775" t="str">
        <f>Table_wabobpsvr_AzureCalc_AzureCalcRateCard[[#This Row],[ServiceName]]&amp;Table_wabobpsvr_AzureCalc_AzureCalcRateCard[[#This Row],[Price_Level]]&amp;Table_wabobpsvr_AzureCalc_AzureCalcRateCard[[#This Row],[Region]]</f>
        <v>Key Vault HSM-keyA14</v>
      </c>
      <c r="B9970" s="775">
        <v>14</v>
      </c>
      <c r="C9970" s="775" t="s">
        <v>4235</v>
      </c>
      <c r="D9970" s="775" t="s">
        <v>174</v>
      </c>
      <c r="E9970" s="775">
        <v>999999</v>
      </c>
      <c r="F9970" s="775" t="s">
        <v>3291</v>
      </c>
      <c r="G9970" s="775" t="s">
        <v>4235</v>
      </c>
      <c r="H9970" s="775" t="s">
        <v>4235</v>
      </c>
      <c r="I9970" s="775" t="s">
        <v>4235</v>
      </c>
    </row>
    <row r="9971" spans="1:9">
      <c r="A9971" s="775" t="str">
        <f>Table_wabobpsvr_AzureCalc_AzureCalcRateCard[[#This Row],[ServiceName]]&amp;Table_wabobpsvr_AzureCalc_AzureCalcRateCard[[#This Row],[Price_Level]]&amp;Table_wabobpsvr_AzureCalc_AzureCalcRateCard[[#This Row],[Region]]</f>
        <v>Key Vault HSM-keyB14</v>
      </c>
      <c r="B9971" s="775">
        <v>14</v>
      </c>
      <c r="C9971" s="775" t="s">
        <v>4235</v>
      </c>
      <c r="D9971" s="775" t="s">
        <v>175</v>
      </c>
      <c r="E9971" s="775">
        <v>999999</v>
      </c>
      <c r="F9971" s="775" t="s">
        <v>3291</v>
      </c>
      <c r="G9971" s="775" t="s">
        <v>4235</v>
      </c>
      <c r="H9971" s="775" t="s">
        <v>4235</v>
      </c>
      <c r="I9971" s="775" t="s">
        <v>4235</v>
      </c>
    </row>
    <row r="9972" spans="1:9">
      <c r="A9972" s="775" t="str">
        <f>Table_wabobpsvr_AzureCalc_AzureCalcRateCard[[#This Row],[ServiceName]]&amp;Table_wabobpsvr_AzureCalc_AzureCalcRateCard[[#This Row],[Price_Level]]&amp;Table_wabobpsvr_AzureCalc_AzureCalcRateCard[[#This Row],[Region]]</f>
        <v>Key Vault HSM-keyC14</v>
      </c>
      <c r="B9972" s="775">
        <v>14</v>
      </c>
      <c r="C9972" s="775" t="s">
        <v>4235</v>
      </c>
      <c r="D9972" s="775" t="s">
        <v>177</v>
      </c>
      <c r="E9972" s="775">
        <v>999999</v>
      </c>
      <c r="F9972" s="775" t="s">
        <v>3291</v>
      </c>
      <c r="G9972" s="775" t="s">
        <v>4235</v>
      </c>
      <c r="H9972" s="775" t="s">
        <v>4235</v>
      </c>
      <c r="I9972" s="775" t="s">
        <v>4235</v>
      </c>
    </row>
    <row r="9973" spans="1:9">
      <c r="A9973" s="775" t="str">
        <f>Table_wabobpsvr_AzureCalc_AzureCalcRateCard[[#This Row],[ServiceName]]&amp;Table_wabobpsvr_AzureCalc_AzureCalcRateCard[[#This Row],[Price_Level]]&amp;Table_wabobpsvr_AzureCalc_AzureCalcRateCard[[#This Row],[Region]]</f>
        <v>Key Vault HSM-keyD14</v>
      </c>
      <c r="B9973" s="775">
        <v>14</v>
      </c>
      <c r="C9973" s="775" t="s">
        <v>4235</v>
      </c>
      <c r="D9973" s="775" t="s">
        <v>176</v>
      </c>
      <c r="E9973" s="775">
        <v>999999</v>
      </c>
      <c r="F9973" s="775" t="s">
        <v>3291</v>
      </c>
      <c r="G9973" s="775" t="s">
        <v>4235</v>
      </c>
      <c r="H9973" s="775" t="s">
        <v>4235</v>
      </c>
      <c r="I9973" s="775" t="s">
        <v>4235</v>
      </c>
    </row>
    <row r="9974" spans="1:9">
      <c r="A9974" s="775" t="str">
        <f>Table_wabobpsvr_AzureCalc_AzureCalcRateCard[[#This Row],[ServiceName]]&amp;Table_wabobpsvr_AzureCalc_AzureCalcRateCard[[#This Row],[Price_Level]]&amp;Table_wabobpsvr_AzureCalc_AzureCalcRateCard[[#This Row],[Region]]</f>
        <v>Key Vault HSM-keyMOSP14</v>
      </c>
      <c r="B9974" s="775">
        <v>14</v>
      </c>
      <c r="C9974" s="775" t="s">
        <v>4235</v>
      </c>
      <c r="D9974" s="775" t="s">
        <v>606</v>
      </c>
      <c r="E9974" s="775">
        <v>999999</v>
      </c>
      <c r="F9974" s="775" t="s">
        <v>3291</v>
      </c>
      <c r="G9974" s="775" t="s">
        <v>4235</v>
      </c>
      <c r="H9974" s="775" t="s">
        <v>4235</v>
      </c>
      <c r="I9974" s="775" t="s">
        <v>4235</v>
      </c>
    </row>
    <row r="9975" spans="1:9">
      <c r="A9975" s="775" t="str">
        <f>Table_wabobpsvr_AzureCalc_AzureCalcRateCard[[#This Row],[ServiceName]]&amp;Table_wabobpsvr_AzureCalc_AzureCalcRateCard[[#This Row],[Price_Level]]&amp;Table_wabobpsvr_AzureCalc_AzureCalcRateCard[[#This Row],[Region]]</f>
        <v>Key Vault HSM-keyA14</v>
      </c>
      <c r="B9975" s="775">
        <v>14</v>
      </c>
      <c r="C9975" s="775" t="s">
        <v>4235</v>
      </c>
      <c r="D9975" s="775" t="s">
        <v>174</v>
      </c>
      <c r="E9975" s="775">
        <v>999999</v>
      </c>
      <c r="F9975" s="775" t="s">
        <v>3291</v>
      </c>
      <c r="G9975" s="775" t="s">
        <v>4235</v>
      </c>
      <c r="H9975" s="775" t="s">
        <v>4235</v>
      </c>
      <c r="I9975" s="775" t="s">
        <v>4235</v>
      </c>
    </row>
    <row r="9976" spans="1:9">
      <c r="A9976" s="775" t="str">
        <f>Table_wabobpsvr_AzureCalc_AzureCalcRateCard[[#This Row],[ServiceName]]&amp;Table_wabobpsvr_AzureCalc_AzureCalcRateCard[[#This Row],[Price_Level]]&amp;Table_wabobpsvr_AzureCalc_AzureCalcRateCard[[#This Row],[Region]]</f>
        <v>Key Vault HSM-keyB14</v>
      </c>
      <c r="B9976" s="775">
        <v>14</v>
      </c>
      <c r="C9976" s="775" t="s">
        <v>4235</v>
      </c>
      <c r="D9976" s="775" t="s">
        <v>175</v>
      </c>
      <c r="E9976" s="775">
        <v>999999</v>
      </c>
      <c r="F9976" s="775" t="s">
        <v>3291</v>
      </c>
      <c r="G9976" s="775" t="s">
        <v>4235</v>
      </c>
      <c r="H9976" s="775" t="s">
        <v>4235</v>
      </c>
      <c r="I9976" s="775" t="s">
        <v>4235</v>
      </c>
    </row>
    <row r="9977" spans="1:9">
      <c r="A9977" s="775" t="str">
        <f>Table_wabobpsvr_AzureCalc_AzureCalcRateCard[[#This Row],[ServiceName]]&amp;Table_wabobpsvr_AzureCalc_AzureCalcRateCard[[#This Row],[Price_Level]]&amp;Table_wabobpsvr_AzureCalc_AzureCalcRateCard[[#This Row],[Region]]</f>
        <v>Key Vault HSM-keyC14</v>
      </c>
      <c r="B9977" s="775">
        <v>14</v>
      </c>
      <c r="C9977" s="775" t="s">
        <v>4235</v>
      </c>
      <c r="D9977" s="775" t="s">
        <v>177</v>
      </c>
      <c r="E9977" s="775">
        <v>999999</v>
      </c>
      <c r="F9977" s="775" t="s">
        <v>3291</v>
      </c>
      <c r="G9977" s="775" t="s">
        <v>4235</v>
      </c>
      <c r="H9977" s="775" t="s">
        <v>4235</v>
      </c>
      <c r="I9977" s="775" t="s">
        <v>4235</v>
      </c>
    </row>
    <row r="9978" spans="1:9">
      <c r="A9978" s="775" t="str">
        <f>Table_wabobpsvr_AzureCalc_AzureCalcRateCard[[#This Row],[ServiceName]]&amp;Table_wabobpsvr_AzureCalc_AzureCalcRateCard[[#This Row],[Price_Level]]&amp;Table_wabobpsvr_AzureCalc_AzureCalcRateCard[[#This Row],[Region]]</f>
        <v>Key Vault HSM-keyD14</v>
      </c>
      <c r="B9978" s="775">
        <v>14</v>
      </c>
      <c r="C9978" s="775" t="s">
        <v>4235</v>
      </c>
      <c r="D9978" s="775" t="s">
        <v>176</v>
      </c>
      <c r="E9978" s="775">
        <v>999999</v>
      </c>
      <c r="F9978" s="775" t="s">
        <v>3291</v>
      </c>
      <c r="G9978" s="775" t="s">
        <v>4235</v>
      </c>
      <c r="H9978" s="775" t="s">
        <v>4235</v>
      </c>
      <c r="I9978" s="775" t="s">
        <v>4235</v>
      </c>
    </row>
    <row r="9979" spans="1:9">
      <c r="A9979" s="775" t="str">
        <f>Table_wabobpsvr_AzureCalc_AzureCalcRateCard[[#This Row],[ServiceName]]&amp;Table_wabobpsvr_AzureCalc_AzureCalcRateCard[[#This Row],[Price_Level]]&amp;Table_wabobpsvr_AzureCalc_AzureCalcRateCard[[#This Row],[Region]]</f>
        <v>Automation DSC - PaidA10</v>
      </c>
      <c r="B9979" s="775">
        <v>10</v>
      </c>
      <c r="C9979" s="775" t="s">
        <v>77</v>
      </c>
      <c r="D9979" s="775" t="s">
        <v>174</v>
      </c>
      <c r="E9979" s="775">
        <v>999999</v>
      </c>
      <c r="F9979" s="775" t="s">
        <v>7305</v>
      </c>
      <c r="G9979" s="775"/>
      <c r="H9979" s="775"/>
      <c r="I9979" s="775"/>
    </row>
    <row r="9980" spans="1:9">
      <c r="A9980" s="775" t="str">
        <f>Table_wabobpsvr_AzureCalc_AzureCalcRateCard[[#This Row],[ServiceName]]&amp;Table_wabobpsvr_AzureCalc_AzureCalcRateCard[[#This Row],[Price_Level]]&amp;Table_wabobpsvr_AzureCalc_AzureCalcRateCard[[#This Row],[Region]]</f>
        <v>Automation DSC - PaidB10</v>
      </c>
      <c r="B9980" s="775">
        <v>10</v>
      </c>
      <c r="C9980" s="775" t="s">
        <v>77</v>
      </c>
      <c r="D9980" s="775" t="s">
        <v>175</v>
      </c>
      <c r="E9980" s="775">
        <v>999999</v>
      </c>
      <c r="F9980" s="775" t="s">
        <v>7305</v>
      </c>
      <c r="G9980" s="775"/>
      <c r="H9980" s="775"/>
      <c r="I9980" s="775"/>
    </row>
    <row r="9981" spans="1:9">
      <c r="A9981" s="775" t="str">
        <f>Table_wabobpsvr_AzureCalc_AzureCalcRateCard[[#This Row],[ServiceName]]&amp;Table_wabobpsvr_AzureCalc_AzureCalcRateCard[[#This Row],[Price_Level]]&amp;Table_wabobpsvr_AzureCalc_AzureCalcRateCard[[#This Row],[Region]]</f>
        <v>Automation DSC - PaidC10</v>
      </c>
      <c r="B9981" s="775">
        <v>10</v>
      </c>
      <c r="C9981" s="775" t="s">
        <v>77</v>
      </c>
      <c r="D9981" s="775" t="s">
        <v>177</v>
      </c>
      <c r="E9981" s="775">
        <v>999999</v>
      </c>
      <c r="F9981" s="775" t="s">
        <v>7305</v>
      </c>
      <c r="G9981" s="775"/>
      <c r="H9981" s="775"/>
      <c r="I9981" s="775"/>
    </row>
    <row r="9982" spans="1:9">
      <c r="A9982" s="775" t="str">
        <f>Table_wabobpsvr_AzureCalc_AzureCalcRateCard[[#This Row],[ServiceName]]&amp;Table_wabobpsvr_AzureCalc_AzureCalcRateCard[[#This Row],[Price_Level]]&amp;Table_wabobpsvr_AzureCalc_AzureCalcRateCard[[#This Row],[Region]]</f>
        <v>Automation DSC - PaidD10</v>
      </c>
      <c r="B9982" s="775">
        <v>10</v>
      </c>
      <c r="C9982" s="775" t="s">
        <v>77</v>
      </c>
      <c r="D9982" s="775" t="s">
        <v>176</v>
      </c>
      <c r="E9982" s="775">
        <v>999999</v>
      </c>
      <c r="F9982" s="775" t="s">
        <v>7305</v>
      </c>
      <c r="G9982" s="775"/>
      <c r="H9982" s="775"/>
      <c r="I9982" s="775"/>
    </row>
    <row r="9983" spans="1:9">
      <c r="A9983" s="775" t="str">
        <f>Table_wabobpsvr_AzureCalc_AzureCalcRateCard[[#This Row],[ServiceName]]&amp;Table_wabobpsvr_AzureCalc_AzureCalcRateCard[[#This Row],[Price_Level]]&amp;Table_wabobpsvr_AzureCalc_AzureCalcRateCard[[#This Row],[Region]]</f>
        <v>Automation DSC - PaidMOSP12</v>
      </c>
      <c r="B9983" s="775">
        <v>12</v>
      </c>
      <c r="C9983" s="775" t="s">
        <v>77</v>
      </c>
      <c r="D9983" s="775" t="s">
        <v>606</v>
      </c>
      <c r="E9983" s="775">
        <v>999999</v>
      </c>
      <c r="F9983" s="775" t="s">
        <v>7305</v>
      </c>
      <c r="G9983" s="775"/>
      <c r="H9983" s="775"/>
      <c r="I9983" s="775"/>
    </row>
    <row r="9984" spans="1:9">
      <c r="A9984" s="775" t="str">
        <f>Table_wabobpsvr_AzureCalc_AzureCalcRateCard[[#This Row],[ServiceName]]&amp;Table_wabobpsvr_AzureCalc_AzureCalcRateCard[[#This Row],[Price_Level]]&amp;Table_wabobpsvr_AzureCalc_AzureCalcRateCard[[#This Row],[Region]]</f>
        <v>A5 HDInsightA16</v>
      </c>
      <c r="B9984" s="775">
        <v>16</v>
      </c>
      <c r="C9984" s="775" t="s">
        <v>87</v>
      </c>
      <c r="D9984" s="775" t="s">
        <v>174</v>
      </c>
      <c r="E9984" s="775">
        <v>0.3402</v>
      </c>
      <c r="F9984" s="775" t="s">
        <v>3842</v>
      </c>
      <c r="G9984" s="775" t="s">
        <v>3889</v>
      </c>
      <c r="H9984" s="775" t="s">
        <v>3890</v>
      </c>
      <c r="I9984" s="775" t="s">
        <v>4235</v>
      </c>
    </row>
    <row r="9985" spans="1:9">
      <c r="A9985" s="775" t="str">
        <f>Table_wabobpsvr_AzureCalc_AzureCalcRateCard[[#This Row],[ServiceName]]&amp;Table_wabobpsvr_AzureCalc_AzureCalcRateCard[[#This Row],[Price_Level]]&amp;Table_wabobpsvr_AzureCalc_AzureCalcRateCard[[#This Row],[Region]]</f>
        <v>Low Frequency On Premise Activity - Tier 2A4</v>
      </c>
      <c r="B9985" s="775">
        <v>4</v>
      </c>
      <c r="C9985" s="775" t="s">
        <v>4235</v>
      </c>
      <c r="D9985" s="775" t="s">
        <v>174</v>
      </c>
      <c r="E9985" s="775">
        <v>0.48499999999999999</v>
      </c>
      <c r="F9985" s="775" t="s">
        <v>1309</v>
      </c>
      <c r="G9985" s="775" t="s">
        <v>3373</v>
      </c>
      <c r="H9985" s="775" t="s">
        <v>3374</v>
      </c>
      <c r="I9985" s="775" t="s">
        <v>4235</v>
      </c>
    </row>
    <row r="9986" spans="1:9">
      <c r="A9986" s="775" t="str">
        <f>Table_wabobpsvr_AzureCalc_AzureCalcRateCard[[#This Row],[ServiceName]]&amp;Table_wabobpsvr_AzureCalc_AzureCalcRateCard[[#This Row],[Price_Level]]&amp;Table_wabobpsvr_AzureCalc_AzureCalcRateCard[[#This Row],[Region]]</f>
        <v>Low Frequency On Premise Activity - Tier 2B4</v>
      </c>
      <c r="B9986" s="775">
        <v>4</v>
      </c>
      <c r="C9986" s="775" t="s">
        <v>4235</v>
      </c>
      <c r="D9986" s="775" t="s">
        <v>175</v>
      </c>
      <c r="E9986" s="775">
        <v>0.47</v>
      </c>
      <c r="F9986" s="775" t="s">
        <v>1309</v>
      </c>
      <c r="G9986" s="775" t="s">
        <v>3373</v>
      </c>
      <c r="H9986" s="775" t="s">
        <v>3374</v>
      </c>
      <c r="I9986" s="775" t="s">
        <v>4235</v>
      </c>
    </row>
    <row r="9987" spans="1:9">
      <c r="A9987" s="775" t="str">
        <f>Table_wabobpsvr_AzureCalc_AzureCalcRateCard[[#This Row],[ServiceName]]&amp;Table_wabobpsvr_AzureCalc_AzureCalcRateCard[[#This Row],[Price_Level]]&amp;Table_wabobpsvr_AzureCalc_AzureCalcRateCard[[#This Row],[Region]]</f>
        <v>Low Frequency On Premise Activity - Tier 2C4</v>
      </c>
      <c r="B9987" s="775">
        <v>4</v>
      </c>
      <c r="C9987" s="775" t="s">
        <v>4235</v>
      </c>
      <c r="D9987" s="775" t="s">
        <v>177</v>
      </c>
      <c r="E9987" s="775">
        <v>0.45500000000000002</v>
      </c>
      <c r="F9987" s="775" t="s">
        <v>1309</v>
      </c>
      <c r="G9987" s="775" t="s">
        <v>3373</v>
      </c>
      <c r="H9987" s="775" t="s">
        <v>3374</v>
      </c>
      <c r="I9987" s="775" t="s">
        <v>4235</v>
      </c>
    </row>
    <row r="9988" spans="1:9">
      <c r="A9988" s="775" t="str">
        <f>Table_wabobpsvr_AzureCalc_AzureCalcRateCard[[#This Row],[ServiceName]]&amp;Table_wabobpsvr_AzureCalc_AzureCalcRateCard[[#This Row],[Price_Level]]&amp;Table_wabobpsvr_AzureCalc_AzureCalcRateCard[[#This Row],[Region]]</f>
        <v>Low Frequency On Premise Activity - Tier 2D4</v>
      </c>
      <c r="B9988" s="775">
        <v>4</v>
      </c>
      <c r="C9988" s="775" t="s">
        <v>4235</v>
      </c>
      <c r="D9988" s="775" t="s">
        <v>176</v>
      </c>
      <c r="E9988" s="775">
        <v>0.44</v>
      </c>
      <c r="F9988" s="775" t="s">
        <v>1309</v>
      </c>
      <c r="G9988" s="775" t="s">
        <v>3373</v>
      </c>
      <c r="H9988" s="775" t="s">
        <v>3374</v>
      </c>
      <c r="I9988" s="775" t="s">
        <v>4235</v>
      </c>
    </row>
    <row r="9989" spans="1:9">
      <c r="A9989" s="775" t="str">
        <f>Table_wabobpsvr_AzureCalc_AzureCalcRateCard[[#This Row],[ServiceName]]&amp;Table_wabobpsvr_AzureCalc_AzureCalcRateCard[[#This Row],[Price_Level]]&amp;Table_wabobpsvr_AzureCalc_AzureCalcRateCard[[#This Row],[Region]]</f>
        <v>Redis Cache Basic C1D</v>
      </c>
      <c r="B9989" s="775"/>
      <c r="C9989" s="775" t="s">
        <v>680</v>
      </c>
      <c r="D9989" s="775" t="s">
        <v>176</v>
      </c>
      <c r="E9989" s="775">
        <v>4.8399999999999999E-2</v>
      </c>
      <c r="F9989" s="775" t="s">
        <v>791</v>
      </c>
      <c r="G9989" s="775" t="s">
        <v>3313</v>
      </c>
      <c r="H9989" s="775" t="s">
        <v>3314</v>
      </c>
      <c r="I9989" s="775" t="s">
        <v>4649</v>
      </c>
    </row>
    <row r="9990" spans="1:9">
      <c r="A9990" s="775" t="str">
        <f>Table_wabobpsvr_AzureCalc_AzureCalcRateCard[[#This Row],[ServiceName]]&amp;Table_wabobpsvr_AzureCalc_AzureCalcRateCard[[#This Row],[Price_Level]]&amp;Table_wabobpsvr_AzureCalc_AzureCalcRateCard[[#This Row],[Region]]</f>
        <v>A9 VM (Windows)MOSP</v>
      </c>
      <c r="B9990" s="775"/>
      <c r="C9990" s="775" t="s">
        <v>87</v>
      </c>
      <c r="D9990" s="775" t="s">
        <v>606</v>
      </c>
      <c r="E9990" s="775">
        <v>999999</v>
      </c>
      <c r="F9990" s="775" t="s">
        <v>685</v>
      </c>
      <c r="G9990" s="775"/>
      <c r="H9990" s="775"/>
      <c r="I9990" s="775"/>
    </row>
    <row r="9991" spans="1:9">
      <c r="A9991" s="775" t="str">
        <f>Table_wabobpsvr_AzureCalc_AzureCalcRateCard[[#This Row],[ServiceName]]&amp;Table_wabobpsvr_AzureCalc_AzureCalcRateCard[[#This Row],[Price_Level]]&amp;Table_wabobpsvr_AzureCalc_AzureCalcRateCard[[#This Row],[Region]]</f>
        <v>A1 HDInsightMOSP15</v>
      </c>
      <c r="B9991" s="775">
        <v>15</v>
      </c>
      <c r="C9991" s="775" t="s">
        <v>87</v>
      </c>
      <c r="D9991" s="775" t="s">
        <v>606</v>
      </c>
      <c r="E9991" s="775">
        <v>0.10100000000000001</v>
      </c>
      <c r="F9991" s="775" t="s">
        <v>3375</v>
      </c>
      <c r="G9991" s="775" t="s">
        <v>4235</v>
      </c>
      <c r="H9991" s="775" t="s">
        <v>4235</v>
      </c>
      <c r="I9991" s="775" t="s">
        <v>4650</v>
      </c>
    </row>
    <row r="9992" spans="1:9">
      <c r="A9992" s="775" t="str">
        <f>Table_wabobpsvr_AzureCalc_AzureCalcRateCard[[#This Row],[ServiceName]]&amp;Table_wabobpsvr_AzureCalc_AzureCalcRateCard[[#This Row],[Price_Level]]&amp;Table_wabobpsvr_AzureCalc_AzureCalcRateCard[[#This Row],[Region]]</f>
        <v>Basic_D11 VM (Windows)A</v>
      </c>
      <c r="B9992" s="775"/>
      <c r="C9992" s="775" t="s">
        <v>87</v>
      </c>
      <c r="D9992" s="775" t="s">
        <v>174</v>
      </c>
      <c r="E9992" s="775">
        <v>0.31330999999999998</v>
      </c>
      <c r="F9992" s="775" t="s">
        <v>1089</v>
      </c>
      <c r="G9992" s="775" t="s">
        <v>2667</v>
      </c>
      <c r="H9992" s="775" t="s">
        <v>2668</v>
      </c>
      <c r="I9992" s="775" t="s">
        <v>4235</v>
      </c>
    </row>
    <row r="9993" spans="1:9">
      <c r="A9993" s="775" t="str">
        <f>Table_wabobpsvr_AzureCalc_AzureCalcRateCard[[#This Row],[ServiceName]]&amp;Table_wabobpsvr_AzureCalc_AzureCalcRateCard[[#This Row],[Price_Level]]&amp;Table_wabobpsvr_AzureCalc_AzureCalcRateCard[[#This Row],[Region]]</f>
        <v>A5 HDInsight (Non-Windows)D10</v>
      </c>
      <c r="B9993" s="775">
        <v>10</v>
      </c>
      <c r="C9993" s="775" t="s">
        <v>87</v>
      </c>
      <c r="D9993" s="775" t="s">
        <v>176</v>
      </c>
      <c r="E9993" s="775">
        <v>0.1152</v>
      </c>
      <c r="F9993" s="775" t="s">
        <v>3376</v>
      </c>
      <c r="G9993" s="775" t="s">
        <v>3377</v>
      </c>
      <c r="H9993" s="775" t="s">
        <v>3378</v>
      </c>
      <c r="I9993" s="775" t="s">
        <v>4651</v>
      </c>
    </row>
    <row r="9994" spans="1:9">
      <c r="A9994" s="775" t="str">
        <f>Table_wabobpsvr_AzureCalc_AzureCalcRateCard[[#This Row],[ServiceName]]&amp;Table_wabobpsvr_AzureCalc_AzureCalcRateCard[[#This Row],[Price_Level]]&amp;Table_wabobpsvr_AzureCalc_AzureCalcRateCard[[#This Row],[Region]]</f>
        <v>A8 HDInsight (Non-Windows)MOSP13</v>
      </c>
      <c r="B9994" s="775">
        <v>13</v>
      </c>
      <c r="C9994" s="775" t="s">
        <v>87</v>
      </c>
      <c r="D9994" s="775" t="s">
        <v>606</v>
      </c>
      <c r="E9994" s="775">
        <v>1.4950000000000001</v>
      </c>
      <c r="F9994" s="775" t="s">
        <v>3379</v>
      </c>
      <c r="G9994" s="775" t="s">
        <v>4235</v>
      </c>
      <c r="H9994" s="775" t="s">
        <v>4235</v>
      </c>
      <c r="I9994" s="775" t="s">
        <v>4652</v>
      </c>
    </row>
    <row r="9995" spans="1:9">
      <c r="A9995" s="775" t="str">
        <f>Table_wabobpsvr_AzureCalc_AzureCalcRateCard[[#This Row],[ServiceName]]&amp;Table_wabobpsvr_AzureCalc_AzureCalcRateCard[[#This Row],[Price_Level]]&amp;Table_wabobpsvr_AzureCalc_AzureCalcRateCard[[#This Row],[Region]]</f>
        <v>A9 HDInsight (Non-Windows)MOSP15</v>
      </c>
      <c r="B9995" s="775">
        <v>15</v>
      </c>
      <c r="C9995" s="775" t="s">
        <v>87</v>
      </c>
      <c r="D9995" s="775" t="s">
        <v>606</v>
      </c>
      <c r="E9995" s="775">
        <v>3.2589999999999999</v>
      </c>
      <c r="F9995" s="775" t="s">
        <v>3380</v>
      </c>
      <c r="G9995" s="775" t="s">
        <v>4235</v>
      </c>
      <c r="H9995" s="775" t="s">
        <v>4235</v>
      </c>
      <c r="I9995" s="775" t="s">
        <v>4653</v>
      </c>
    </row>
    <row r="9996" spans="1:9">
      <c r="A9996" s="775" t="str">
        <f>Table_wabobpsvr_AzureCalc_AzureCalcRateCard[[#This Row],[ServiceName]]&amp;Table_wabobpsvr_AzureCalc_AzureCalcRateCard[[#This Row],[Price_Level]]&amp;Table_wabobpsvr_AzureCalc_AzureCalcRateCard[[#This Row],[Region]]</f>
        <v>A5 HDInsight (Non-Windows)A</v>
      </c>
      <c r="B9996" s="775"/>
      <c r="C9996" s="775" t="s">
        <v>87</v>
      </c>
      <c r="D9996" s="775" t="s">
        <v>174</v>
      </c>
      <c r="E9996" s="775">
        <v>0.12770000000000001</v>
      </c>
      <c r="F9996" s="775" t="s">
        <v>3376</v>
      </c>
      <c r="G9996" s="775" t="s">
        <v>3381</v>
      </c>
      <c r="H9996" s="775" t="s">
        <v>3382</v>
      </c>
      <c r="I9996" s="775" t="s">
        <v>4654</v>
      </c>
    </row>
    <row r="9997" spans="1:9">
      <c r="A9997" s="1039" t="str">
        <f>Table_wabobpsvr_AzureCalc_AzureCalcRateCard[[#This Row],[ServiceName]]&amp;Table_wabobpsvr_AzureCalc_AzureCalcRateCard[[#This Row],[Price_Level]]&amp;Table_wabobpsvr_AzureCalc_AzureCalcRateCard[[#This Row],[Region]]</f>
        <v>A8 HDInsight (Non-Windows)D</v>
      </c>
      <c r="B9997" s="1039"/>
      <c r="C9997" s="1039" t="s">
        <v>87</v>
      </c>
      <c r="D9997" s="1039" t="s">
        <v>176</v>
      </c>
      <c r="E9997" s="1039">
        <v>1.5680000000000001</v>
      </c>
      <c r="F9997" s="1039" t="s">
        <v>3379</v>
      </c>
      <c r="G9997" s="775" t="s">
        <v>3383</v>
      </c>
      <c r="H9997" s="775" t="s">
        <v>3384</v>
      </c>
      <c r="I9997" s="775" t="s">
        <v>4655</v>
      </c>
    </row>
    <row r="9998" spans="1:9">
      <c r="A9998" s="775" t="str">
        <f>Table_wabobpsvr_AzureCalc_AzureCalcRateCard[[#This Row],[ServiceName]]&amp;Table_wabobpsvr_AzureCalc_AzureCalcRateCard[[#This Row],[Price_Level]]&amp;Table_wabobpsvr_AzureCalc_AzureCalcRateCard[[#This Row],[Region]]</f>
        <v>Monthly FeeC2</v>
      </c>
      <c r="B9998" s="775">
        <v>2</v>
      </c>
      <c r="C9998" s="775" t="s">
        <v>4235</v>
      </c>
      <c r="D9998" s="775" t="s">
        <v>177</v>
      </c>
      <c r="E9998" s="775">
        <v>999999</v>
      </c>
      <c r="F9998" s="775" t="s">
        <v>3385</v>
      </c>
      <c r="G9998" s="775" t="s">
        <v>4235</v>
      </c>
      <c r="H9998" s="775" t="s">
        <v>4235</v>
      </c>
      <c r="I9998" s="775" t="s">
        <v>4235</v>
      </c>
    </row>
    <row r="9999" spans="1:9">
      <c r="A9999" s="1039" t="str">
        <f>Table_wabobpsvr_AzureCalc_AzureCalcRateCard[[#This Row],[ServiceName]]&amp;Table_wabobpsvr_AzureCalc_AzureCalcRateCard[[#This Row],[Price_Level]]&amp;Table_wabobpsvr_AzureCalc_AzureCalcRateCard[[#This Row],[Region]]</f>
        <v>Monthly FeeMOSP6</v>
      </c>
      <c r="B9999" s="1039">
        <v>6</v>
      </c>
      <c r="C9999" s="1039" t="s">
        <v>4235</v>
      </c>
      <c r="D9999" s="1039" t="s">
        <v>606</v>
      </c>
      <c r="E9999" s="1039">
        <v>999999</v>
      </c>
      <c r="F9999" s="1039" t="s">
        <v>3385</v>
      </c>
      <c r="G9999" s="775" t="s">
        <v>4235</v>
      </c>
      <c r="H9999" s="775" t="s">
        <v>4235</v>
      </c>
      <c r="I9999" s="775" t="s">
        <v>4235</v>
      </c>
    </row>
    <row r="10000" spans="1:9">
      <c r="A10000" s="775" t="str">
        <f>Table_wabobpsvr_AzureCalc_AzureCalcRateCard[[#This Row],[ServiceName]]&amp;Table_wabobpsvr_AzureCalc_AzureCalcRateCard[[#This Row],[Price_Level]]&amp;Table_wabobpsvr_AzureCalc_AzureCalcRateCard[[#This Row],[Region]]</f>
        <v>Premium Elastic DTU PackMOSP14</v>
      </c>
      <c r="B10000" s="775">
        <v>14</v>
      </c>
      <c r="C10000" s="775" t="s">
        <v>7258</v>
      </c>
      <c r="D10000" s="775" t="s">
        <v>606</v>
      </c>
      <c r="E10000" s="775">
        <v>0.22470000000000001</v>
      </c>
      <c r="F10000" s="775" t="s">
        <v>7204</v>
      </c>
      <c r="G10000" s="775"/>
      <c r="H10000" s="775"/>
      <c r="I10000" s="775" t="s">
        <v>7210</v>
      </c>
    </row>
    <row r="10001" spans="1:9">
      <c r="A10001" s="775" t="str">
        <f>Table_wabobpsvr_AzureCalc_AzureCalcRateCard[[#This Row],[ServiceName]]&amp;Table_wabobpsvr_AzureCalc_AzureCalcRateCard[[#This Row],[Price_Level]]&amp;Table_wabobpsvr_AzureCalc_AzureCalcRateCard[[#This Row],[Region]]</f>
        <v>D2 HDInsight (Non-Windows)A16</v>
      </c>
      <c r="B10001" s="775">
        <v>16</v>
      </c>
      <c r="C10001" s="775" t="s">
        <v>87</v>
      </c>
      <c r="D10001" s="775" t="s">
        <v>174</v>
      </c>
      <c r="E10001" s="775">
        <v>0.20599999999999999</v>
      </c>
      <c r="F10001" s="775" t="s">
        <v>4075</v>
      </c>
      <c r="G10001" s="775" t="s">
        <v>4163</v>
      </c>
      <c r="H10001" s="775" t="s">
        <v>4164</v>
      </c>
      <c r="I10001" s="775" t="s">
        <v>4235</v>
      </c>
    </row>
    <row r="10002" spans="1:9">
      <c r="A10002" s="775" t="str">
        <f>Table_wabobpsvr_AzureCalc_AzureCalcRateCard[[#This Row],[ServiceName]]&amp;Table_wabobpsvr_AzureCalc_AzureCalcRateCard[[#This Row],[Price_Level]]&amp;Table_wabobpsvr_AzureCalc_AzureCalcRateCard[[#This Row],[Region]]</f>
        <v>A10 Cloud ServicesMOSP16</v>
      </c>
      <c r="B10002" s="775">
        <v>16</v>
      </c>
      <c r="C10002" s="775" t="s">
        <v>87</v>
      </c>
      <c r="D10002" s="775" t="s">
        <v>606</v>
      </c>
      <c r="E10002" s="775">
        <v>1.89</v>
      </c>
      <c r="F10002" s="775" t="s">
        <v>1221</v>
      </c>
      <c r="G10002" s="775" t="s">
        <v>4235</v>
      </c>
      <c r="H10002" s="775" t="s">
        <v>4235</v>
      </c>
      <c r="I10002" s="775" t="s">
        <v>4235</v>
      </c>
    </row>
    <row r="10003" spans="1:9">
      <c r="A10003" s="775" t="str">
        <f>Table_wabobpsvr_AzureCalc_AzureCalcRateCard[[#This Row],[ServiceName]]&amp;Table_wabobpsvr_AzureCalc_AzureCalcRateCard[[#This Row],[Price_Level]]&amp;Table_wabobpsvr_AzureCalc_AzureCalcRateCard[[#This Row],[Region]]</f>
        <v>A10 HDInsight (Non-Windows)MOSP16</v>
      </c>
      <c r="B10003" s="775">
        <v>16</v>
      </c>
      <c r="C10003" s="775" t="s">
        <v>87</v>
      </c>
      <c r="D10003" s="775" t="s">
        <v>606</v>
      </c>
      <c r="E10003" s="775">
        <v>0.94499999999999995</v>
      </c>
      <c r="F10003" s="775" t="s">
        <v>3509</v>
      </c>
      <c r="G10003" s="775" t="s">
        <v>4235</v>
      </c>
      <c r="H10003" s="775" t="s">
        <v>4235</v>
      </c>
      <c r="I10003" s="775" t="s">
        <v>4235</v>
      </c>
    </row>
    <row r="10004" spans="1:9">
      <c r="A10004" s="775" t="str">
        <f>Table_wabobpsvr_AzureCalc_AzureCalcRateCard[[#This Row],[ServiceName]]&amp;Table_wabobpsvr_AzureCalc_AzureCalcRateCard[[#This Row],[Price_Level]]&amp;Table_wabobpsvr_AzureCalc_AzureCalcRateCard[[#This Row],[Region]]</f>
        <v>Premium P6 Secondary Active Geo Database HoursB14</v>
      </c>
      <c r="B10004" s="775">
        <v>14</v>
      </c>
      <c r="C10004" s="775" t="s">
        <v>87</v>
      </c>
      <c r="D10004" s="775" t="s">
        <v>175</v>
      </c>
      <c r="E10004" s="775">
        <v>5.875</v>
      </c>
      <c r="F10004" s="775" t="s">
        <v>7029</v>
      </c>
      <c r="G10004" s="775" t="s">
        <v>3599</v>
      </c>
      <c r="H10004" s="775" t="s">
        <v>6997</v>
      </c>
      <c r="I10004" s="775" t="s">
        <v>6998</v>
      </c>
    </row>
    <row r="10005" spans="1:9">
      <c r="A10005" s="775" t="str">
        <f>Table_wabobpsvr_AzureCalc_AzureCalcRateCard[[#This Row],[ServiceName]]&amp;Table_wabobpsvr_AzureCalc_AzureCalcRateCard[[#This Row],[Price_Level]]&amp;Table_wabobpsvr_AzureCalc_AzureCalcRateCard[[#This Row],[Region]]</f>
        <v>Premium P6 Secondary Active Geo Database HoursB</v>
      </c>
      <c r="B10005" s="775"/>
      <c r="C10005" s="775" t="s">
        <v>87</v>
      </c>
      <c r="D10005" s="775" t="s">
        <v>175</v>
      </c>
      <c r="E10005" s="775">
        <v>4.7</v>
      </c>
      <c r="F10005" s="775" t="s">
        <v>7029</v>
      </c>
      <c r="G10005" s="775" t="s">
        <v>3591</v>
      </c>
      <c r="H10005" s="775" t="s">
        <v>5639</v>
      </c>
      <c r="I10005" s="775" t="s">
        <v>5640</v>
      </c>
    </row>
    <row r="10006" spans="1:9">
      <c r="A10006" s="1039" t="str">
        <f>Table_wabobpsvr_AzureCalc_AzureCalcRateCard[[#This Row],[ServiceName]]&amp;Table_wabobpsvr_AzureCalc_AzureCalcRateCard[[#This Row],[Price_Level]]&amp;Table_wabobpsvr_AzureCalc_AzureCalcRateCard[[#This Row],[Region]]</f>
        <v>Premium P6 Secondary Geo Database HoursB15</v>
      </c>
      <c r="B10006" s="1039">
        <v>15</v>
      </c>
      <c r="C10006" s="1039" t="s">
        <v>87</v>
      </c>
      <c r="D10006" s="1039" t="s">
        <v>175</v>
      </c>
      <c r="E10006" s="1039">
        <v>3.8774999999999999</v>
      </c>
      <c r="F10006" s="1039" t="s">
        <v>7030</v>
      </c>
      <c r="G10006" s="775" t="s">
        <v>3784</v>
      </c>
      <c r="H10006" s="775" t="s">
        <v>5641</v>
      </c>
      <c r="I10006" s="775" t="s">
        <v>5642</v>
      </c>
    </row>
    <row r="10007" spans="1:9">
      <c r="A10007" s="775" t="str">
        <f>Table_wabobpsvr_AzureCalc_AzureCalcRateCard[[#This Row],[ServiceName]]&amp;Table_wabobpsvr_AzureCalc_AzureCalcRateCard[[#This Row],[Price_Level]]&amp;Table_wabobpsvr_AzureCalc_AzureCalcRateCard[[#This Row],[Region]]</f>
        <v>Premium P6 Secondary Geo Database HoursB16</v>
      </c>
      <c r="B10007" s="775">
        <v>16</v>
      </c>
      <c r="C10007" s="775" t="s">
        <v>87</v>
      </c>
      <c r="D10007" s="775" t="s">
        <v>175</v>
      </c>
      <c r="E10007" s="775">
        <v>3.8774999999999999</v>
      </c>
      <c r="F10007" s="775" t="s">
        <v>7030</v>
      </c>
      <c r="G10007" s="775" t="s">
        <v>3466</v>
      </c>
      <c r="H10007" s="775" t="s">
        <v>5643</v>
      </c>
      <c r="I10007" s="775" t="s">
        <v>5644</v>
      </c>
    </row>
    <row r="10008" spans="1:9">
      <c r="A10008" s="775" t="str">
        <f>Table_wabobpsvr_AzureCalc_AzureCalcRateCard[[#This Row],[ServiceName]]&amp;Table_wabobpsvr_AzureCalc_AzureCalcRateCard[[#This Row],[Price_Level]]&amp;Table_wabobpsvr_AzureCalc_AzureCalcRateCard[[#This Row],[Region]]</f>
        <v>Premium P6 Secondary Geo Database HoursB13</v>
      </c>
      <c r="B10008" s="775">
        <v>13</v>
      </c>
      <c r="C10008" s="775" t="s">
        <v>87</v>
      </c>
      <c r="D10008" s="775" t="s">
        <v>175</v>
      </c>
      <c r="E10008" s="775">
        <v>4.26525</v>
      </c>
      <c r="F10008" s="775" t="s">
        <v>7030</v>
      </c>
      <c r="G10008" s="775" t="s">
        <v>3603</v>
      </c>
      <c r="H10008" s="775" t="s">
        <v>5645</v>
      </c>
      <c r="I10008" s="775" t="s">
        <v>5646</v>
      </c>
    </row>
    <row r="10009" spans="1:9">
      <c r="A10009" s="775" t="str">
        <f>Table_wabobpsvr_AzureCalc_AzureCalcRateCard[[#This Row],[ServiceName]]&amp;Table_wabobpsvr_AzureCalc_AzureCalcRateCard[[#This Row],[Price_Level]]&amp;Table_wabobpsvr_AzureCalc_AzureCalcRateCard[[#This Row],[Region]]</f>
        <v>Premium P6 Secondary Geo Database HoursB11</v>
      </c>
      <c r="B10009" s="775">
        <v>11</v>
      </c>
      <c r="C10009" s="775" t="s">
        <v>87</v>
      </c>
      <c r="D10009" s="775" t="s">
        <v>175</v>
      </c>
      <c r="E10009" s="775">
        <v>3.9836416666666699</v>
      </c>
      <c r="F10009" s="775" t="s">
        <v>7030</v>
      </c>
      <c r="G10009" s="775" t="s">
        <v>3605</v>
      </c>
      <c r="H10009" s="775" t="s">
        <v>5647</v>
      </c>
      <c r="I10009" s="775" t="s">
        <v>5648</v>
      </c>
    </row>
    <row r="10010" spans="1:9">
      <c r="A10010" s="775" t="str">
        <f>Table_wabobpsvr_AzureCalc_AzureCalcRateCard[[#This Row],[ServiceName]]&amp;Table_wabobpsvr_AzureCalc_AzureCalcRateCard[[#This Row],[Price_Level]]&amp;Table_wabobpsvr_AzureCalc_AzureCalcRateCard[[#This Row],[Region]]</f>
        <v>Monthly FeeA6</v>
      </c>
      <c r="B10010" s="775">
        <v>6</v>
      </c>
      <c r="C10010" s="775" t="s">
        <v>4235</v>
      </c>
      <c r="D10010" s="775" t="s">
        <v>174</v>
      </c>
      <c r="E10010" s="775">
        <v>999999</v>
      </c>
      <c r="F10010" s="775" t="s">
        <v>3385</v>
      </c>
      <c r="G10010" s="775" t="s">
        <v>4235</v>
      </c>
      <c r="H10010" s="775" t="s">
        <v>4235</v>
      </c>
      <c r="I10010" s="775" t="s">
        <v>4235</v>
      </c>
    </row>
    <row r="10011" spans="1:9">
      <c r="A10011" s="775" t="str">
        <f>Table_wabobpsvr_AzureCalc_AzureCalcRateCard[[#This Row],[ServiceName]]&amp;Table_wabobpsvr_AzureCalc_AzureCalcRateCard[[#This Row],[Price_Level]]&amp;Table_wabobpsvr_AzureCalc_AzureCalcRateCard[[#This Row],[Region]]</f>
        <v>Monthly FeeB6</v>
      </c>
      <c r="B10011" s="775">
        <v>6</v>
      </c>
      <c r="C10011" s="775" t="s">
        <v>4235</v>
      </c>
      <c r="D10011" s="775" t="s">
        <v>175</v>
      </c>
      <c r="E10011" s="775">
        <v>999999</v>
      </c>
      <c r="F10011" s="775" t="s">
        <v>3385</v>
      </c>
      <c r="G10011" s="775" t="s">
        <v>4235</v>
      </c>
      <c r="H10011" s="775" t="s">
        <v>4235</v>
      </c>
      <c r="I10011" s="775" t="s">
        <v>4235</v>
      </c>
    </row>
    <row r="10012" spans="1:9">
      <c r="A10012" s="775" t="str">
        <f>Table_wabobpsvr_AzureCalc_AzureCalcRateCard[[#This Row],[ServiceName]]&amp;Table_wabobpsvr_AzureCalc_AzureCalcRateCard[[#This Row],[Price_Level]]&amp;Table_wabobpsvr_AzureCalc_AzureCalcRateCard[[#This Row],[Region]]</f>
        <v>Monthly FeeC6</v>
      </c>
      <c r="B10012" s="775">
        <v>6</v>
      </c>
      <c r="C10012" s="775" t="s">
        <v>4235</v>
      </c>
      <c r="D10012" s="775" t="s">
        <v>177</v>
      </c>
      <c r="E10012" s="775">
        <v>999999</v>
      </c>
      <c r="F10012" s="775" t="s">
        <v>3385</v>
      </c>
      <c r="G10012" s="775" t="s">
        <v>4235</v>
      </c>
      <c r="H10012" s="775" t="s">
        <v>4235</v>
      </c>
      <c r="I10012" s="775" t="s">
        <v>4235</v>
      </c>
    </row>
    <row r="10013" spans="1:9">
      <c r="A10013" s="775" t="str">
        <f>Table_wabobpsvr_AzureCalc_AzureCalcRateCard[[#This Row],[ServiceName]]&amp;Table_wabobpsvr_AzureCalc_AzureCalcRateCard[[#This Row],[Price_Level]]&amp;Table_wabobpsvr_AzureCalc_AzureCalcRateCard[[#This Row],[Region]]</f>
        <v>Monthly FeeD6</v>
      </c>
      <c r="B10013" s="775">
        <v>6</v>
      </c>
      <c r="C10013" s="775" t="s">
        <v>4235</v>
      </c>
      <c r="D10013" s="775" t="s">
        <v>176</v>
      </c>
      <c r="E10013" s="775">
        <v>999999</v>
      </c>
      <c r="F10013" s="775" t="s">
        <v>3385</v>
      </c>
      <c r="G10013" s="775" t="s">
        <v>4235</v>
      </c>
      <c r="H10013" s="775" t="s">
        <v>4235</v>
      </c>
      <c r="I10013" s="775" t="s">
        <v>4235</v>
      </c>
    </row>
    <row r="10014" spans="1:9">
      <c r="A10014" s="775" t="str">
        <f>Table_wabobpsvr_AzureCalc_AzureCalcRateCard[[#This Row],[ServiceName]]&amp;Table_wabobpsvr_AzureCalc_AzureCalcRateCard[[#This Row],[Price_Level]]&amp;Table_wabobpsvr_AzureCalc_AzureCalcRateCard[[#This Row],[Region]]</f>
        <v>Monthly FeeMOSP7</v>
      </c>
      <c r="B10014" s="775">
        <v>7</v>
      </c>
      <c r="C10014" s="775" t="s">
        <v>4235</v>
      </c>
      <c r="D10014" s="775" t="s">
        <v>606</v>
      </c>
      <c r="E10014" s="775">
        <v>999999</v>
      </c>
      <c r="F10014" s="775" t="s">
        <v>3385</v>
      </c>
      <c r="G10014" s="775" t="s">
        <v>4235</v>
      </c>
      <c r="H10014" s="775" t="s">
        <v>4235</v>
      </c>
      <c r="I10014" s="775" t="s">
        <v>4235</v>
      </c>
    </row>
    <row r="10015" spans="1:9">
      <c r="A10015" s="775" t="str">
        <f>Table_wabobpsvr_AzureCalc_AzureCalcRateCard[[#This Row],[ServiceName]]&amp;Table_wabobpsvr_AzureCalc_AzureCalcRateCard[[#This Row],[Price_Level]]&amp;Table_wabobpsvr_AzureCalc_AzureCalcRateCard[[#This Row],[Region]]</f>
        <v>Monthly FeeA7</v>
      </c>
      <c r="B10015" s="775">
        <v>7</v>
      </c>
      <c r="C10015" s="775" t="s">
        <v>4235</v>
      </c>
      <c r="D10015" s="775" t="s">
        <v>174</v>
      </c>
      <c r="E10015" s="775">
        <v>999999</v>
      </c>
      <c r="F10015" s="775" t="s">
        <v>3385</v>
      </c>
      <c r="G10015" s="775" t="s">
        <v>4235</v>
      </c>
      <c r="H10015" s="775" t="s">
        <v>4235</v>
      </c>
      <c r="I10015" s="775" t="s">
        <v>4235</v>
      </c>
    </row>
    <row r="10016" spans="1:9">
      <c r="A10016" s="775" t="str">
        <f>Table_wabobpsvr_AzureCalc_AzureCalcRateCard[[#This Row],[ServiceName]]&amp;Table_wabobpsvr_AzureCalc_AzureCalcRateCard[[#This Row],[Price_Level]]&amp;Table_wabobpsvr_AzureCalc_AzureCalcRateCard[[#This Row],[Region]]</f>
        <v>Monthly FeeB7</v>
      </c>
      <c r="B10016" s="775">
        <v>7</v>
      </c>
      <c r="C10016" s="775" t="s">
        <v>4235</v>
      </c>
      <c r="D10016" s="775" t="s">
        <v>175</v>
      </c>
      <c r="E10016" s="775">
        <v>999999</v>
      </c>
      <c r="F10016" s="775" t="s">
        <v>3385</v>
      </c>
      <c r="G10016" s="775" t="s">
        <v>4235</v>
      </c>
      <c r="H10016" s="775" t="s">
        <v>4235</v>
      </c>
      <c r="I10016" s="775" t="s">
        <v>4235</v>
      </c>
    </row>
    <row r="10017" spans="1:9">
      <c r="A10017" s="775" t="str">
        <f>Table_wabobpsvr_AzureCalc_AzureCalcRateCard[[#This Row],[ServiceName]]&amp;Table_wabobpsvr_AzureCalc_AzureCalcRateCard[[#This Row],[Price_Level]]&amp;Table_wabobpsvr_AzureCalc_AzureCalcRateCard[[#This Row],[Region]]</f>
        <v>Monthly FeeC7</v>
      </c>
      <c r="B10017" s="775">
        <v>7</v>
      </c>
      <c r="C10017" s="775" t="s">
        <v>4235</v>
      </c>
      <c r="D10017" s="775" t="s">
        <v>177</v>
      </c>
      <c r="E10017" s="775">
        <v>999999</v>
      </c>
      <c r="F10017" s="775" t="s">
        <v>3385</v>
      </c>
      <c r="G10017" s="775" t="s">
        <v>4235</v>
      </c>
      <c r="H10017" s="775" t="s">
        <v>4235</v>
      </c>
      <c r="I10017" s="775" t="s">
        <v>4235</v>
      </c>
    </row>
    <row r="10018" spans="1:9">
      <c r="A10018" s="775" t="str">
        <f>Table_wabobpsvr_AzureCalc_AzureCalcRateCard[[#This Row],[ServiceName]]&amp;Table_wabobpsvr_AzureCalc_AzureCalcRateCard[[#This Row],[Price_Level]]&amp;Table_wabobpsvr_AzureCalc_AzureCalcRateCard[[#This Row],[Region]]</f>
        <v>Redis Cache Basic C2MOSP</v>
      </c>
      <c r="B10018" s="775"/>
      <c r="C10018" s="775" t="s">
        <v>680</v>
      </c>
      <c r="D10018" s="775" t="s">
        <v>606</v>
      </c>
      <c r="E10018" s="775">
        <v>0.09</v>
      </c>
      <c r="F10018" s="775" t="s">
        <v>805</v>
      </c>
      <c r="G10018" s="775" t="s">
        <v>4235</v>
      </c>
      <c r="H10018" s="775" t="s">
        <v>4235</v>
      </c>
      <c r="I10018" s="775" t="s">
        <v>4656</v>
      </c>
    </row>
    <row r="10019" spans="1:9">
      <c r="A10019" s="1039" t="str">
        <f>Table_wabobpsvr_AzureCalc_AzureCalcRateCard[[#This Row],[ServiceName]]&amp;Table_wabobpsvr_AzureCalc_AzureCalcRateCard[[#This Row],[Price_Level]]&amp;Table_wabobpsvr_AzureCalc_AzureCalcRateCard[[#This Row],[Region]]</f>
        <v>Redis Cache Basic C2A</v>
      </c>
      <c r="B10019" s="1039"/>
      <c r="C10019" s="1039" t="s">
        <v>680</v>
      </c>
      <c r="D10019" s="1039" t="s">
        <v>174</v>
      </c>
      <c r="E10019" s="1039">
        <v>8.7300000000000003E-2</v>
      </c>
      <c r="F10019" s="1039" t="s">
        <v>805</v>
      </c>
      <c r="G10019" s="775" t="s">
        <v>3315</v>
      </c>
      <c r="H10019" s="775" t="s">
        <v>3316</v>
      </c>
      <c r="I10019" s="775" t="s">
        <v>4656</v>
      </c>
    </row>
    <row r="10020" spans="1:9">
      <c r="A10020" s="1039" t="str">
        <f>Table_wabobpsvr_AzureCalc_AzureCalcRateCard[[#This Row],[ServiceName]]&amp;Table_wabobpsvr_AzureCalc_AzureCalcRateCard[[#This Row],[Price_Level]]&amp;Table_wabobpsvr_AzureCalc_AzureCalcRateCard[[#This Row],[Region]]</f>
        <v>Redis Cache Basic C2B</v>
      </c>
      <c r="B10020" s="1039"/>
      <c r="C10020" s="1039" t="s">
        <v>680</v>
      </c>
      <c r="D10020" s="1039" t="s">
        <v>175</v>
      </c>
      <c r="E10020" s="1039">
        <v>8.4599999999999995E-2</v>
      </c>
      <c r="F10020" s="1039" t="s">
        <v>805</v>
      </c>
      <c r="G10020" s="775" t="s">
        <v>3315</v>
      </c>
      <c r="H10020" s="775" t="s">
        <v>3316</v>
      </c>
      <c r="I10020" s="775" t="s">
        <v>4656</v>
      </c>
    </row>
    <row r="10021" spans="1:9">
      <c r="A10021" s="775" t="str">
        <f>Table_wabobpsvr_AzureCalc_AzureCalcRateCard[[#This Row],[ServiceName]]&amp;Table_wabobpsvr_AzureCalc_AzureCalcRateCard[[#This Row],[Price_Level]]&amp;Table_wabobpsvr_AzureCalc_AzureCalcRateCard[[#This Row],[Region]]</f>
        <v>Redis Cache Basic C2C</v>
      </c>
      <c r="B10021" s="775"/>
      <c r="C10021" s="775" t="s">
        <v>680</v>
      </c>
      <c r="D10021" s="775" t="s">
        <v>177</v>
      </c>
      <c r="E10021" s="775">
        <v>8.1900000000000001E-2</v>
      </c>
      <c r="F10021" s="775" t="s">
        <v>805</v>
      </c>
      <c r="G10021" s="775" t="s">
        <v>3315</v>
      </c>
      <c r="H10021" s="775" t="s">
        <v>3316</v>
      </c>
      <c r="I10021" s="775" t="s">
        <v>4656</v>
      </c>
    </row>
    <row r="10022" spans="1:9">
      <c r="A10022" s="775" t="str">
        <f>Table_wabobpsvr_AzureCalc_AzureCalcRateCard[[#This Row],[ServiceName]]&amp;Table_wabobpsvr_AzureCalc_AzureCalcRateCard[[#This Row],[Price_Level]]&amp;Table_wabobpsvr_AzureCalc_AzureCalcRateCard[[#This Row],[Region]]</f>
        <v>Redis Cache Basic C2D</v>
      </c>
      <c r="B10022" s="775"/>
      <c r="C10022" s="775" t="s">
        <v>680</v>
      </c>
      <c r="D10022" s="775" t="s">
        <v>176</v>
      </c>
      <c r="E10022" s="775">
        <v>7.9200000000000007E-2</v>
      </c>
      <c r="F10022" s="775" t="s">
        <v>805</v>
      </c>
      <c r="G10022" s="775" t="s">
        <v>3315</v>
      </c>
      <c r="H10022" s="775" t="s">
        <v>3316</v>
      </c>
      <c r="I10022" s="775" t="s">
        <v>4656</v>
      </c>
    </row>
    <row r="10023" spans="1:9">
      <c r="A10023" s="775" t="str">
        <f>Table_wabobpsvr_AzureCalc_AzureCalcRateCard[[#This Row],[ServiceName]]&amp;Table_wabobpsvr_AzureCalc_AzureCalcRateCard[[#This Row],[Price_Level]]&amp;Table_wabobpsvr_AzureCalc_AzureCalcRateCard[[#This Row],[Region]]</f>
        <v>Redis Cache Basic C3MOSP</v>
      </c>
      <c r="B10023" s="775"/>
      <c r="C10023" s="775" t="s">
        <v>680</v>
      </c>
      <c r="D10023" s="775" t="s">
        <v>606</v>
      </c>
      <c r="E10023" s="775">
        <v>0.18</v>
      </c>
      <c r="F10023" s="775" t="s">
        <v>807</v>
      </c>
      <c r="G10023" s="775" t="s">
        <v>4235</v>
      </c>
      <c r="H10023" s="775" t="s">
        <v>4235</v>
      </c>
      <c r="I10023" s="775" t="s">
        <v>4657</v>
      </c>
    </row>
    <row r="10024" spans="1:9">
      <c r="A10024" s="775" t="str">
        <f>Table_wabobpsvr_AzureCalc_AzureCalcRateCard[[#This Row],[ServiceName]]&amp;Table_wabobpsvr_AzureCalc_AzureCalcRateCard[[#This Row],[Price_Level]]&amp;Table_wabobpsvr_AzureCalc_AzureCalcRateCard[[#This Row],[Region]]</f>
        <v>Redis Cache Basic C3A</v>
      </c>
      <c r="B10024" s="775"/>
      <c r="C10024" s="775" t="s">
        <v>680</v>
      </c>
      <c r="D10024" s="775" t="s">
        <v>174</v>
      </c>
      <c r="E10024" s="775">
        <v>0.17460000000000001</v>
      </c>
      <c r="F10024" s="775" t="s">
        <v>807</v>
      </c>
      <c r="G10024" s="775" t="s">
        <v>3317</v>
      </c>
      <c r="H10024" s="775" t="s">
        <v>3318</v>
      </c>
      <c r="I10024" s="775" t="s">
        <v>4657</v>
      </c>
    </row>
    <row r="10025" spans="1:9">
      <c r="A10025" s="775" t="str">
        <f>Table_wabobpsvr_AzureCalc_AzureCalcRateCard[[#This Row],[ServiceName]]&amp;Table_wabobpsvr_AzureCalc_AzureCalcRateCard[[#This Row],[Price_Level]]&amp;Table_wabobpsvr_AzureCalc_AzureCalcRateCard[[#This Row],[Region]]</f>
        <v>Redis Cache Basic C3B</v>
      </c>
      <c r="B10025" s="775"/>
      <c r="C10025" s="775" t="s">
        <v>680</v>
      </c>
      <c r="D10025" s="775" t="s">
        <v>175</v>
      </c>
      <c r="E10025" s="775">
        <v>0.16919999999999999</v>
      </c>
      <c r="F10025" s="775" t="s">
        <v>807</v>
      </c>
      <c r="G10025" s="775" t="s">
        <v>3317</v>
      </c>
      <c r="H10025" s="775" t="s">
        <v>3318</v>
      </c>
      <c r="I10025" s="775" t="s">
        <v>4657</v>
      </c>
    </row>
    <row r="10026" spans="1:9">
      <c r="A10026" s="775" t="str">
        <f>Table_wabobpsvr_AzureCalc_AzureCalcRateCard[[#This Row],[ServiceName]]&amp;Table_wabobpsvr_AzureCalc_AzureCalcRateCard[[#This Row],[Price_Level]]&amp;Table_wabobpsvr_AzureCalc_AzureCalcRateCard[[#This Row],[Region]]</f>
        <v>Production API Transactions (in 1000s)A12</v>
      </c>
      <c r="B10026" s="775">
        <v>12</v>
      </c>
      <c r="C10026" s="775" t="s">
        <v>4235</v>
      </c>
      <c r="D10026" s="775" t="s">
        <v>174</v>
      </c>
      <c r="E10026" s="775">
        <v>999999</v>
      </c>
      <c r="F10026" s="775" t="s">
        <v>3386</v>
      </c>
      <c r="G10026" s="775" t="s">
        <v>4235</v>
      </c>
      <c r="H10026" s="775" t="s">
        <v>4235</v>
      </c>
      <c r="I10026" s="775" t="s">
        <v>4235</v>
      </c>
    </row>
    <row r="10027" spans="1:9">
      <c r="A10027" s="775" t="str">
        <f>Table_wabobpsvr_AzureCalc_AzureCalcRateCard[[#This Row],[ServiceName]]&amp;Table_wabobpsvr_AzureCalc_AzureCalcRateCard[[#This Row],[Price_Level]]&amp;Table_wabobpsvr_AzureCalc_AzureCalcRateCard[[#This Row],[Region]]</f>
        <v>Production API Transactions (in 1000s)B12</v>
      </c>
      <c r="B10027" s="775">
        <v>12</v>
      </c>
      <c r="C10027" s="775" t="s">
        <v>4235</v>
      </c>
      <c r="D10027" s="775" t="s">
        <v>175</v>
      </c>
      <c r="E10027" s="775">
        <v>999999</v>
      </c>
      <c r="F10027" s="775" t="s">
        <v>3386</v>
      </c>
      <c r="G10027" s="775" t="s">
        <v>4235</v>
      </c>
      <c r="H10027" s="775" t="s">
        <v>4235</v>
      </c>
      <c r="I10027" s="775" t="s">
        <v>4235</v>
      </c>
    </row>
    <row r="10028" spans="1:9">
      <c r="A10028" s="775" t="str">
        <f>Table_wabobpsvr_AzureCalc_AzureCalcRateCard[[#This Row],[ServiceName]]&amp;Table_wabobpsvr_AzureCalc_AzureCalcRateCard[[#This Row],[Price_Level]]&amp;Table_wabobpsvr_AzureCalc_AzureCalcRateCard[[#This Row],[Region]]</f>
        <v>Production API Transactions (in 1000s)C12</v>
      </c>
      <c r="B10028" s="775">
        <v>12</v>
      </c>
      <c r="C10028" s="775" t="s">
        <v>4235</v>
      </c>
      <c r="D10028" s="775" t="s">
        <v>177</v>
      </c>
      <c r="E10028" s="775">
        <v>999999</v>
      </c>
      <c r="F10028" s="775" t="s">
        <v>3386</v>
      </c>
      <c r="G10028" s="775" t="s">
        <v>4235</v>
      </c>
      <c r="H10028" s="775" t="s">
        <v>4235</v>
      </c>
      <c r="I10028" s="775" t="s">
        <v>4235</v>
      </c>
    </row>
    <row r="10029" spans="1:9">
      <c r="A10029" s="775" t="str">
        <f>Table_wabobpsvr_AzureCalc_AzureCalcRateCard[[#This Row],[ServiceName]]&amp;Table_wabobpsvr_AzureCalc_AzureCalcRateCard[[#This Row],[Price_Level]]&amp;Table_wabobpsvr_AzureCalc_AzureCalcRateCard[[#This Row],[Region]]</f>
        <v>Production API Transactions (in 1000s)D12</v>
      </c>
      <c r="B10029" s="775">
        <v>12</v>
      </c>
      <c r="C10029" s="775" t="s">
        <v>4235</v>
      </c>
      <c r="D10029" s="775" t="s">
        <v>176</v>
      </c>
      <c r="E10029" s="775">
        <v>999999</v>
      </c>
      <c r="F10029" s="775" t="s">
        <v>3386</v>
      </c>
      <c r="G10029" s="775" t="s">
        <v>4235</v>
      </c>
      <c r="H10029" s="775" t="s">
        <v>4235</v>
      </c>
      <c r="I10029" s="775" t="s">
        <v>4235</v>
      </c>
    </row>
    <row r="10030" spans="1:9">
      <c r="A10030" s="775" t="str">
        <f>Table_wabobpsvr_AzureCalc_AzureCalcRateCard[[#This Row],[ServiceName]]&amp;Table_wabobpsvr_AzureCalc_AzureCalcRateCard[[#This Row],[Price_Level]]&amp;Table_wabobpsvr_AzureCalc_AzureCalcRateCard[[#This Row],[Region]]</f>
        <v>Production API Transactions (in 1000s)MOSP13</v>
      </c>
      <c r="B10030" s="775">
        <v>13</v>
      </c>
      <c r="C10030" s="775" t="s">
        <v>4235</v>
      </c>
      <c r="D10030" s="775" t="s">
        <v>606</v>
      </c>
      <c r="E10030" s="775">
        <v>999999</v>
      </c>
      <c r="F10030" s="775" t="s">
        <v>3386</v>
      </c>
      <c r="G10030" s="775" t="s">
        <v>4235</v>
      </c>
      <c r="H10030" s="775" t="s">
        <v>4235</v>
      </c>
      <c r="I10030" s="775" t="s">
        <v>4235</v>
      </c>
    </row>
    <row r="10031" spans="1:9">
      <c r="A10031" s="775" t="str">
        <f>Table_wabobpsvr_AzureCalc_AzureCalcRateCard[[#This Row],[ServiceName]]&amp;Table_wabobpsvr_AzureCalc_AzureCalcRateCard[[#This Row],[Price_Level]]&amp;Table_wabobpsvr_AzureCalc_AzureCalcRateCard[[#This Row],[Region]]</f>
        <v>Production API Transactions (in 1000s)A13</v>
      </c>
      <c r="B10031" s="775">
        <v>13</v>
      </c>
      <c r="C10031" s="775" t="s">
        <v>4235</v>
      </c>
      <c r="D10031" s="775" t="s">
        <v>174</v>
      </c>
      <c r="E10031" s="775">
        <v>999999</v>
      </c>
      <c r="F10031" s="775" t="s">
        <v>3386</v>
      </c>
      <c r="G10031" s="775" t="s">
        <v>4235</v>
      </c>
      <c r="H10031" s="775" t="s">
        <v>4235</v>
      </c>
      <c r="I10031" s="775" t="s">
        <v>4235</v>
      </c>
    </row>
    <row r="10032" spans="1:9">
      <c r="A10032" s="775" t="str">
        <f>Table_wabobpsvr_AzureCalc_AzureCalcRateCard[[#This Row],[ServiceName]]&amp;Table_wabobpsvr_AzureCalc_AzureCalcRateCard[[#This Row],[Price_Level]]&amp;Table_wabobpsvr_AzureCalc_AzureCalcRateCard[[#This Row],[Region]]</f>
        <v>Production API Transactions (in 1000s)B13</v>
      </c>
      <c r="B10032" s="775">
        <v>13</v>
      </c>
      <c r="C10032" s="775" t="s">
        <v>4235</v>
      </c>
      <c r="D10032" s="775" t="s">
        <v>175</v>
      </c>
      <c r="E10032" s="775">
        <v>999999</v>
      </c>
      <c r="F10032" s="775" t="s">
        <v>3386</v>
      </c>
      <c r="G10032" s="775" t="s">
        <v>4235</v>
      </c>
      <c r="H10032" s="775" t="s">
        <v>4235</v>
      </c>
      <c r="I10032" s="775" t="s">
        <v>4235</v>
      </c>
    </row>
    <row r="10033" spans="1:9">
      <c r="A10033" s="775" t="str">
        <f>Table_wabobpsvr_AzureCalc_AzureCalcRateCard[[#This Row],[ServiceName]]&amp;Table_wabobpsvr_AzureCalc_AzureCalcRateCard[[#This Row],[Price_Level]]&amp;Table_wabobpsvr_AzureCalc_AzureCalcRateCard[[#This Row],[Region]]</f>
        <v>Production API Transactions (in 1000s)C13</v>
      </c>
      <c r="B10033" s="775">
        <v>13</v>
      </c>
      <c r="C10033" s="775" t="s">
        <v>4235</v>
      </c>
      <c r="D10033" s="775" t="s">
        <v>177</v>
      </c>
      <c r="E10033" s="775">
        <v>999999</v>
      </c>
      <c r="F10033" s="775" t="s">
        <v>3386</v>
      </c>
      <c r="G10033" s="775" t="s">
        <v>4235</v>
      </c>
      <c r="H10033" s="775" t="s">
        <v>4235</v>
      </c>
      <c r="I10033" s="775" t="s">
        <v>4235</v>
      </c>
    </row>
    <row r="10034" spans="1:9">
      <c r="A10034" s="775" t="str">
        <f>Table_wabobpsvr_AzureCalc_AzureCalcRateCard[[#This Row],[ServiceName]]&amp;Table_wabobpsvr_AzureCalc_AzureCalcRateCard[[#This Row],[Price_Level]]&amp;Table_wabobpsvr_AzureCalc_AzureCalcRateCard[[#This Row],[Region]]</f>
        <v>Production API Transactions (in 1000s)D13</v>
      </c>
      <c r="B10034" s="775">
        <v>13</v>
      </c>
      <c r="C10034" s="775" t="s">
        <v>4235</v>
      </c>
      <c r="D10034" s="775" t="s">
        <v>176</v>
      </c>
      <c r="E10034" s="775">
        <v>999999</v>
      </c>
      <c r="F10034" s="775" t="s">
        <v>3386</v>
      </c>
      <c r="G10034" s="775" t="s">
        <v>4235</v>
      </c>
      <c r="H10034" s="775" t="s">
        <v>4235</v>
      </c>
      <c r="I10034" s="775" t="s">
        <v>4235</v>
      </c>
    </row>
    <row r="10035" spans="1:9">
      <c r="A10035" s="775" t="str">
        <f>Table_wabobpsvr_AzureCalc_AzureCalcRateCard[[#This Row],[ServiceName]]&amp;Table_wabobpsvr_AzureCalc_AzureCalcRateCard[[#This Row],[Price_Level]]&amp;Table_wabobpsvr_AzureCalc_AzureCalcRateCard[[#This Row],[Region]]</f>
        <v>Production API Transactions (in 1000s)MOSP14</v>
      </c>
      <c r="B10035" s="775">
        <v>14</v>
      </c>
      <c r="C10035" s="775" t="s">
        <v>4235</v>
      </c>
      <c r="D10035" s="775" t="s">
        <v>606</v>
      </c>
      <c r="E10035" s="775">
        <v>999999</v>
      </c>
      <c r="F10035" s="775" t="s">
        <v>3386</v>
      </c>
      <c r="G10035" s="775" t="s">
        <v>4235</v>
      </c>
      <c r="H10035" s="775" t="s">
        <v>4235</v>
      </c>
      <c r="I10035" s="775" t="s">
        <v>4235</v>
      </c>
    </row>
    <row r="10036" spans="1:9">
      <c r="A10036" s="775" t="str">
        <f>Table_wabobpsvr_AzureCalc_AzureCalcRateCard[[#This Row],[ServiceName]]&amp;Table_wabobpsvr_AzureCalc_AzureCalcRateCard[[#This Row],[Price_Level]]&amp;Table_wabobpsvr_AzureCalc_AzureCalcRateCard[[#This Row],[Region]]</f>
        <v>Production API Transactions (in 1000s)A14</v>
      </c>
      <c r="B10036" s="775">
        <v>14</v>
      </c>
      <c r="C10036" s="775" t="s">
        <v>4235</v>
      </c>
      <c r="D10036" s="775" t="s">
        <v>174</v>
      </c>
      <c r="E10036" s="775">
        <v>999999</v>
      </c>
      <c r="F10036" s="775" t="s">
        <v>3386</v>
      </c>
      <c r="G10036" s="775" t="s">
        <v>4235</v>
      </c>
      <c r="H10036" s="775" t="s">
        <v>4235</v>
      </c>
      <c r="I10036" s="775" t="s">
        <v>4235</v>
      </c>
    </row>
    <row r="10037" spans="1:9">
      <c r="A10037" s="775" t="str">
        <f>Table_wabobpsvr_AzureCalc_AzureCalcRateCard[[#This Row],[ServiceName]]&amp;Table_wabobpsvr_AzureCalc_AzureCalcRateCard[[#This Row],[Price_Level]]&amp;Table_wabobpsvr_AzureCalc_AzureCalcRateCard[[#This Row],[Region]]</f>
        <v>Production API Transactions (in 1000s)B14</v>
      </c>
      <c r="B10037" s="775">
        <v>14</v>
      </c>
      <c r="C10037" s="775" t="s">
        <v>4235</v>
      </c>
      <c r="D10037" s="775" t="s">
        <v>175</v>
      </c>
      <c r="E10037" s="775">
        <v>999999</v>
      </c>
      <c r="F10037" s="775" t="s">
        <v>3386</v>
      </c>
      <c r="G10037" s="775" t="s">
        <v>4235</v>
      </c>
      <c r="H10037" s="775" t="s">
        <v>4235</v>
      </c>
      <c r="I10037" s="775" t="s">
        <v>4235</v>
      </c>
    </row>
    <row r="10038" spans="1:9">
      <c r="A10038" s="775" t="str">
        <f>Table_wabobpsvr_AzureCalc_AzureCalcRateCard[[#This Row],[ServiceName]]&amp;Table_wabobpsvr_AzureCalc_AzureCalcRateCard[[#This Row],[Price_Level]]&amp;Table_wabobpsvr_AzureCalc_AzureCalcRateCard[[#This Row],[Region]]</f>
        <v>Production API Transactions (in 1000s)C14</v>
      </c>
      <c r="B10038" s="775">
        <v>14</v>
      </c>
      <c r="C10038" s="775" t="s">
        <v>4235</v>
      </c>
      <c r="D10038" s="775" t="s">
        <v>177</v>
      </c>
      <c r="E10038" s="775">
        <v>999999</v>
      </c>
      <c r="F10038" s="775" t="s">
        <v>3386</v>
      </c>
      <c r="G10038" s="775" t="s">
        <v>4235</v>
      </c>
      <c r="H10038" s="775" t="s">
        <v>4235</v>
      </c>
      <c r="I10038" s="775" t="s">
        <v>4235</v>
      </c>
    </row>
    <row r="10039" spans="1:9">
      <c r="A10039" s="775" t="str">
        <f>Table_wabobpsvr_AzureCalc_AzureCalcRateCard[[#This Row],[ServiceName]]&amp;Table_wabobpsvr_AzureCalc_AzureCalcRateCard[[#This Row],[Price_Level]]&amp;Table_wabobpsvr_AzureCalc_AzureCalcRateCard[[#This Row],[Region]]</f>
        <v>Production API Transactions (in 1000s)D14</v>
      </c>
      <c r="B10039" s="775">
        <v>14</v>
      </c>
      <c r="C10039" s="775" t="s">
        <v>4235</v>
      </c>
      <c r="D10039" s="775" t="s">
        <v>176</v>
      </c>
      <c r="E10039" s="775">
        <v>999999</v>
      </c>
      <c r="F10039" s="775" t="s">
        <v>3386</v>
      </c>
      <c r="G10039" s="775" t="s">
        <v>4235</v>
      </c>
      <c r="H10039" s="775" t="s">
        <v>4235</v>
      </c>
      <c r="I10039" s="775" t="s">
        <v>4235</v>
      </c>
    </row>
    <row r="10040" spans="1:9">
      <c r="A10040" s="775" t="str">
        <f>Table_wabobpsvr_AzureCalc_AzureCalcRateCard[[#This Row],[ServiceName]]&amp;Table_wabobpsvr_AzureCalc_AzureCalcRateCard[[#This Row],[Price_Level]]&amp;Table_wabobpsvr_AzureCalc_AzureCalcRateCard[[#This Row],[Region]]</f>
        <v>Production API Transactions (in 1000s)MOSP15</v>
      </c>
      <c r="B10040" s="775">
        <v>15</v>
      </c>
      <c r="C10040" s="775" t="s">
        <v>4235</v>
      </c>
      <c r="D10040" s="775" t="s">
        <v>606</v>
      </c>
      <c r="E10040" s="775">
        <v>999999</v>
      </c>
      <c r="F10040" s="775" t="s">
        <v>3386</v>
      </c>
      <c r="G10040" s="775" t="s">
        <v>4235</v>
      </c>
      <c r="H10040" s="775" t="s">
        <v>4235</v>
      </c>
      <c r="I10040" s="775" t="s">
        <v>4235</v>
      </c>
    </row>
    <row r="10041" spans="1:9">
      <c r="A10041" s="775" t="str">
        <f>Table_wabobpsvr_AzureCalc_AzureCalcRateCard[[#This Row],[ServiceName]]&amp;Table_wabobpsvr_AzureCalc_AzureCalcRateCard[[#This Row],[Price_Level]]&amp;Table_wabobpsvr_AzureCalc_AzureCalcRateCard[[#This Row],[Region]]</f>
        <v>Production API Transactions (in 1000s)A15</v>
      </c>
      <c r="B10041" s="775">
        <v>15</v>
      </c>
      <c r="C10041" s="775" t="s">
        <v>4235</v>
      </c>
      <c r="D10041" s="775" t="s">
        <v>174</v>
      </c>
      <c r="E10041" s="775">
        <v>999999</v>
      </c>
      <c r="F10041" s="775" t="s">
        <v>3386</v>
      </c>
      <c r="G10041" s="775" t="s">
        <v>4235</v>
      </c>
      <c r="H10041" s="775" t="s">
        <v>4235</v>
      </c>
      <c r="I10041" s="775" t="s">
        <v>4235</v>
      </c>
    </row>
    <row r="10042" spans="1:9">
      <c r="A10042" s="775" t="str">
        <f>Table_wabobpsvr_AzureCalc_AzureCalcRateCard[[#This Row],[ServiceName]]&amp;Table_wabobpsvr_AzureCalc_AzureCalcRateCard[[#This Row],[Price_Level]]&amp;Table_wabobpsvr_AzureCalc_AzureCalcRateCard[[#This Row],[Region]]</f>
        <v>Production API Transactions (in 1000s)B15</v>
      </c>
      <c r="B10042" s="775">
        <v>15</v>
      </c>
      <c r="C10042" s="775" t="s">
        <v>4235</v>
      </c>
      <c r="D10042" s="775" t="s">
        <v>175</v>
      </c>
      <c r="E10042" s="775">
        <v>999999</v>
      </c>
      <c r="F10042" s="775" t="s">
        <v>3386</v>
      </c>
      <c r="G10042" s="775" t="s">
        <v>4235</v>
      </c>
      <c r="H10042" s="775" t="s">
        <v>4235</v>
      </c>
      <c r="I10042" s="775" t="s">
        <v>4235</v>
      </c>
    </row>
    <row r="10043" spans="1:9">
      <c r="A10043" s="775" t="str">
        <f>Table_wabobpsvr_AzureCalc_AzureCalcRateCard[[#This Row],[ServiceName]]&amp;Table_wabobpsvr_AzureCalc_AzureCalcRateCard[[#This Row],[Price_Level]]&amp;Table_wabobpsvr_AzureCalc_AzureCalcRateCard[[#This Row],[Region]]</f>
        <v>Production API Transactions (in 1000s)C15</v>
      </c>
      <c r="B10043" s="775">
        <v>15</v>
      </c>
      <c r="C10043" s="775" t="s">
        <v>4235</v>
      </c>
      <c r="D10043" s="775" t="s">
        <v>177</v>
      </c>
      <c r="E10043" s="775">
        <v>999999</v>
      </c>
      <c r="F10043" s="775" t="s">
        <v>3386</v>
      </c>
      <c r="G10043" s="775" t="s">
        <v>4235</v>
      </c>
      <c r="H10043" s="775" t="s">
        <v>4235</v>
      </c>
      <c r="I10043" s="775" t="s">
        <v>4235</v>
      </c>
    </row>
    <row r="10044" spans="1:9">
      <c r="A10044" s="775" t="str">
        <f>Table_wabobpsvr_AzureCalc_AzureCalcRateCard[[#This Row],[ServiceName]]&amp;Table_wabobpsvr_AzureCalc_AzureCalcRateCard[[#This Row],[Price_Level]]&amp;Table_wabobpsvr_AzureCalc_AzureCalcRateCard[[#This Row],[Region]]</f>
        <v>Production API Transactions (in 1000s)D15</v>
      </c>
      <c r="B10044" s="775">
        <v>15</v>
      </c>
      <c r="C10044" s="775" t="s">
        <v>4235</v>
      </c>
      <c r="D10044" s="775" t="s">
        <v>176</v>
      </c>
      <c r="E10044" s="775">
        <v>999999</v>
      </c>
      <c r="F10044" s="775" t="s">
        <v>3386</v>
      </c>
      <c r="G10044" s="775" t="s">
        <v>4235</v>
      </c>
      <c r="H10044" s="775" t="s">
        <v>4235</v>
      </c>
      <c r="I10044" s="775" t="s">
        <v>4235</v>
      </c>
    </row>
    <row r="10045" spans="1:9">
      <c r="A10045" s="775" t="str">
        <f>Table_wabobpsvr_AzureCalc_AzureCalcRateCard[[#This Row],[ServiceName]]&amp;Table_wabobpsvr_AzureCalc_AzureCalcRateCard[[#This Row],[Price_Level]]&amp;Table_wabobpsvr_AzureCalc_AzureCalcRateCard[[#This Row],[Region]]</f>
        <v>A5 HDInsightB16</v>
      </c>
      <c r="B10045" s="775">
        <v>16</v>
      </c>
      <c r="C10045" s="775" t="s">
        <v>87</v>
      </c>
      <c r="D10045" s="775" t="s">
        <v>175</v>
      </c>
      <c r="E10045" s="775">
        <v>0.32619999999999999</v>
      </c>
      <c r="F10045" s="775" t="s">
        <v>3842</v>
      </c>
      <c r="G10045" s="775" t="s">
        <v>3889</v>
      </c>
      <c r="H10045" s="775" t="s">
        <v>3890</v>
      </c>
      <c r="I10045" s="775" t="s">
        <v>4235</v>
      </c>
    </row>
    <row r="10046" spans="1:9">
      <c r="A10046" s="775" t="str">
        <f>Table_wabobpsvr_AzureCalc_AzureCalcRateCard[[#This Row],[ServiceName]]&amp;Table_wabobpsvr_AzureCalc_AzureCalcRateCard[[#This Row],[Price_Level]]&amp;Table_wabobpsvr_AzureCalc_AzureCalcRateCard[[#This Row],[Region]]</f>
        <v>A5 HDInsightC16</v>
      </c>
      <c r="B10046" s="775">
        <v>16</v>
      </c>
      <c r="C10046" s="775" t="s">
        <v>87</v>
      </c>
      <c r="D10046" s="775" t="s">
        <v>177</v>
      </c>
      <c r="E10046" s="775">
        <v>0.31219999999999998</v>
      </c>
      <c r="F10046" s="775" t="s">
        <v>3842</v>
      </c>
      <c r="G10046" s="775" t="s">
        <v>3889</v>
      </c>
      <c r="H10046" s="775" t="s">
        <v>3890</v>
      </c>
      <c r="I10046" s="775" t="s">
        <v>4235</v>
      </c>
    </row>
    <row r="10047" spans="1:9">
      <c r="A10047" s="775" t="str">
        <f>Table_wabobpsvr_AzureCalc_AzureCalcRateCard[[#This Row],[ServiceName]]&amp;Table_wabobpsvr_AzureCalc_AzureCalcRateCard[[#This Row],[Price_Level]]&amp;Table_wabobpsvr_AzureCalc_AzureCalcRateCard[[#This Row],[Region]]</f>
        <v>A5 HDInsightD16</v>
      </c>
      <c r="B10047" s="775">
        <v>16</v>
      </c>
      <c r="C10047" s="775" t="s">
        <v>87</v>
      </c>
      <c r="D10047" s="775" t="s">
        <v>176</v>
      </c>
      <c r="E10047" s="775">
        <v>0.29820000000000002</v>
      </c>
      <c r="F10047" s="775" t="s">
        <v>3842</v>
      </c>
      <c r="G10047" s="775" t="s">
        <v>3889</v>
      </c>
      <c r="H10047" s="775" t="s">
        <v>3890</v>
      </c>
      <c r="I10047" s="775" t="s">
        <v>4235</v>
      </c>
    </row>
    <row r="10048" spans="1:9">
      <c r="A10048" s="775" t="str">
        <f>Table_wabobpsvr_AzureCalc_AzureCalcRateCard[[#This Row],[ServiceName]]&amp;Table_wabobpsvr_AzureCalc_AzureCalcRateCard[[#This Row],[Price_Level]]&amp;Table_wabobpsvr_AzureCalc_AzureCalcRateCard[[#This Row],[Region]]</f>
        <v>Locally Redundant Storage Standard IO - Page Blob/Disk - Tier 3A14</v>
      </c>
      <c r="B10048" s="775">
        <v>14</v>
      </c>
      <c r="C10048" s="775" t="s">
        <v>764</v>
      </c>
      <c r="D10048" s="775" t="s">
        <v>174</v>
      </c>
      <c r="E10048" s="775">
        <v>5.6250000000000001E-2</v>
      </c>
      <c r="F10048" s="775" t="s">
        <v>937</v>
      </c>
      <c r="G10048" s="775" t="s">
        <v>2562</v>
      </c>
      <c r="H10048" s="775" t="s">
        <v>2563</v>
      </c>
      <c r="I10048" s="775" t="s">
        <v>4902</v>
      </c>
    </row>
    <row r="10049" spans="1:9">
      <c r="A10049" s="775" t="str">
        <f>Table_wabobpsvr_AzureCalc_AzureCalcRateCard[[#This Row],[ServiceName]]&amp;Table_wabobpsvr_AzureCalc_AzureCalcRateCard[[#This Row],[Price_Level]]&amp;Table_wabobpsvr_AzureCalc_AzureCalcRateCard[[#This Row],[Region]]</f>
        <v>Locally Redundant Storage Standard IO - Page Blob/Disk - Tier 3B14</v>
      </c>
      <c r="B10049" s="775">
        <v>14</v>
      </c>
      <c r="C10049" s="775" t="s">
        <v>764</v>
      </c>
      <c r="D10049" s="775" t="s">
        <v>175</v>
      </c>
      <c r="E10049" s="775">
        <v>5.6250000000000001E-2</v>
      </c>
      <c r="F10049" s="775" t="s">
        <v>937</v>
      </c>
      <c r="G10049" s="775" t="s">
        <v>2562</v>
      </c>
      <c r="H10049" s="775" t="s">
        <v>2563</v>
      </c>
      <c r="I10049" s="775" t="s">
        <v>4902</v>
      </c>
    </row>
    <row r="10050" spans="1:9">
      <c r="A10050" s="775" t="str">
        <f>Table_wabobpsvr_AzureCalc_AzureCalcRateCard[[#This Row],[ServiceName]]&amp;Table_wabobpsvr_AzureCalc_AzureCalcRateCard[[#This Row],[Price_Level]]&amp;Table_wabobpsvr_AzureCalc_AzureCalcRateCard[[#This Row],[Region]]</f>
        <v>Locally Redundant Storage Standard IO - Page Blob/Disk - Tier 3C14</v>
      </c>
      <c r="B10050" s="775">
        <v>14</v>
      </c>
      <c r="C10050" s="775" t="s">
        <v>764</v>
      </c>
      <c r="D10050" s="775" t="s">
        <v>177</v>
      </c>
      <c r="E10050" s="775">
        <v>5.6250000000000001E-2</v>
      </c>
      <c r="F10050" s="775" t="s">
        <v>937</v>
      </c>
      <c r="G10050" s="775" t="s">
        <v>2562</v>
      </c>
      <c r="H10050" s="775" t="s">
        <v>2563</v>
      </c>
      <c r="I10050" s="775" t="s">
        <v>4902</v>
      </c>
    </row>
    <row r="10051" spans="1:9">
      <c r="A10051" s="775" t="str">
        <f>Table_wabobpsvr_AzureCalc_AzureCalcRateCard[[#This Row],[ServiceName]]&amp;Table_wabobpsvr_AzureCalc_AzureCalcRateCard[[#This Row],[Price_Level]]&amp;Table_wabobpsvr_AzureCalc_AzureCalcRateCard[[#This Row],[Region]]</f>
        <v>Locally Redundant Storage Standard IO - Page Blob/Disk - Tier 3D14</v>
      </c>
      <c r="B10051" s="775">
        <v>14</v>
      </c>
      <c r="C10051" s="775" t="s">
        <v>764</v>
      </c>
      <c r="D10051" s="775" t="s">
        <v>176</v>
      </c>
      <c r="E10051" s="775">
        <v>5.6250000000000001E-2</v>
      </c>
      <c r="F10051" s="775" t="s">
        <v>937</v>
      </c>
      <c r="G10051" s="775" t="s">
        <v>2562</v>
      </c>
      <c r="H10051" s="775" t="s">
        <v>2563</v>
      </c>
      <c r="I10051" s="775" t="s">
        <v>4902</v>
      </c>
    </row>
    <row r="10052" spans="1:9">
      <c r="A10052" s="775" t="str">
        <f>Table_wabobpsvr_AzureCalc_AzureCalcRateCard[[#This Row],[ServiceName]]&amp;Table_wabobpsvr_AzureCalc_AzureCalcRateCard[[#This Row],[Price_Level]]&amp;Table_wabobpsvr_AzureCalc_AzureCalcRateCard[[#This Row],[Region]]</f>
        <v>Locally Redundant Storage Standard IO - Page Blob/Disk - Tier 4MOSP14</v>
      </c>
      <c r="B10052" s="775">
        <v>14</v>
      </c>
      <c r="C10052" s="775" t="s">
        <v>764</v>
      </c>
      <c r="D10052" s="775" t="s">
        <v>606</v>
      </c>
      <c r="E10052" s="775">
        <v>999999</v>
      </c>
      <c r="F10052" s="775" t="s">
        <v>938</v>
      </c>
      <c r="G10052" s="775" t="s">
        <v>4235</v>
      </c>
      <c r="H10052" s="775" t="s">
        <v>4235</v>
      </c>
      <c r="I10052" s="775" t="s">
        <v>4902</v>
      </c>
    </row>
    <row r="10053" spans="1:9">
      <c r="A10053" s="775" t="str">
        <f>Table_wabobpsvr_AzureCalc_AzureCalcRateCard[[#This Row],[ServiceName]]&amp;Table_wabobpsvr_AzureCalc_AzureCalcRateCard[[#This Row],[Price_Level]]&amp;Table_wabobpsvr_AzureCalc_AzureCalcRateCard[[#This Row],[Region]]</f>
        <v>Locally Redundant Storage Standard IO - Page Blob/Disk - Tier 4A14</v>
      </c>
      <c r="B10053" s="775">
        <v>14</v>
      </c>
      <c r="C10053" s="775" t="s">
        <v>764</v>
      </c>
      <c r="D10053" s="775" t="s">
        <v>174</v>
      </c>
      <c r="E10053" s="775">
        <v>5.6250000000000001E-2</v>
      </c>
      <c r="F10053" s="775" t="s">
        <v>938</v>
      </c>
      <c r="G10053" s="775" t="s">
        <v>2562</v>
      </c>
      <c r="H10053" s="775" t="s">
        <v>2563</v>
      </c>
      <c r="I10053" s="775" t="s">
        <v>4902</v>
      </c>
    </row>
    <row r="10054" spans="1:9">
      <c r="A10054" s="775" t="str">
        <f>Table_wabobpsvr_AzureCalc_AzureCalcRateCard[[#This Row],[ServiceName]]&amp;Table_wabobpsvr_AzureCalc_AzureCalcRateCard[[#This Row],[Price_Level]]&amp;Table_wabobpsvr_AzureCalc_AzureCalcRateCard[[#This Row],[Region]]</f>
        <v>Locally Redundant Storage Standard IO - Page Blob/Disk - Tier 4B14</v>
      </c>
      <c r="B10054" s="775">
        <v>14</v>
      </c>
      <c r="C10054" s="775" t="s">
        <v>764</v>
      </c>
      <c r="D10054" s="775" t="s">
        <v>175</v>
      </c>
      <c r="E10054" s="775">
        <v>5.6250000000000001E-2</v>
      </c>
      <c r="F10054" s="775" t="s">
        <v>938</v>
      </c>
      <c r="G10054" s="775" t="s">
        <v>2562</v>
      </c>
      <c r="H10054" s="775" t="s">
        <v>2563</v>
      </c>
      <c r="I10054" s="775" t="s">
        <v>4902</v>
      </c>
    </row>
    <row r="10055" spans="1:9">
      <c r="A10055" s="775" t="str">
        <f>Table_wabobpsvr_AzureCalc_AzureCalcRateCard[[#This Row],[ServiceName]]&amp;Table_wabobpsvr_AzureCalc_AzureCalcRateCard[[#This Row],[Price_Level]]&amp;Table_wabobpsvr_AzureCalc_AzureCalcRateCard[[#This Row],[Region]]</f>
        <v>Locally Redundant Storage Standard IO - Page Blob/Disk - Tier 4C14</v>
      </c>
      <c r="B10055" s="775">
        <v>14</v>
      </c>
      <c r="C10055" s="775" t="s">
        <v>764</v>
      </c>
      <c r="D10055" s="775" t="s">
        <v>177</v>
      </c>
      <c r="E10055" s="775">
        <v>5.6250000000000001E-2</v>
      </c>
      <c r="F10055" s="775" t="s">
        <v>938</v>
      </c>
      <c r="G10055" s="775" t="s">
        <v>2562</v>
      </c>
      <c r="H10055" s="775" t="s">
        <v>2563</v>
      </c>
      <c r="I10055" s="775" t="s">
        <v>4902</v>
      </c>
    </row>
    <row r="10056" spans="1:9">
      <c r="A10056" s="775" t="str">
        <f>Table_wabobpsvr_AzureCalc_AzureCalcRateCard[[#This Row],[ServiceName]]&amp;Table_wabobpsvr_AzureCalc_AzureCalcRateCard[[#This Row],[Price_Level]]&amp;Table_wabobpsvr_AzureCalc_AzureCalcRateCard[[#This Row],[Region]]</f>
        <v>Locally Redundant Storage Standard IO - Page Blob/Disk - Tier 4D14</v>
      </c>
      <c r="B10056" s="775">
        <v>14</v>
      </c>
      <c r="C10056" s="775" t="s">
        <v>764</v>
      </c>
      <c r="D10056" s="775" t="s">
        <v>176</v>
      </c>
      <c r="E10056" s="775">
        <v>5.6250000000000001E-2</v>
      </c>
      <c r="F10056" s="775" t="s">
        <v>938</v>
      </c>
      <c r="G10056" s="775" t="s">
        <v>2562</v>
      </c>
      <c r="H10056" s="775" t="s">
        <v>2563</v>
      </c>
      <c r="I10056" s="775" t="s">
        <v>4902</v>
      </c>
    </row>
    <row r="10057" spans="1:9">
      <c r="A10057" s="775" t="str">
        <f>Table_wabobpsvr_AzureCalc_AzureCalcRateCard[[#This Row],[ServiceName]]&amp;Table_wabobpsvr_AzureCalc_AzureCalcRateCard[[#This Row],[Price_Level]]&amp;Table_wabobpsvr_AzureCalc_AzureCalcRateCard[[#This Row],[Region]]</f>
        <v>Locally Redundant Storage Standard IO - Page Blob/Disk - Tier 5MOSP14</v>
      </c>
      <c r="B10057" s="775">
        <v>14</v>
      </c>
      <c r="C10057" s="775" t="s">
        <v>764</v>
      </c>
      <c r="D10057" s="775" t="s">
        <v>606</v>
      </c>
      <c r="E10057" s="775">
        <v>999999</v>
      </c>
      <c r="F10057" s="775" t="s">
        <v>939</v>
      </c>
      <c r="G10057" s="775" t="s">
        <v>4235</v>
      </c>
      <c r="H10057" s="775" t="s">
        <v>4235</v>
      </c>
      <c r="I10057" s="775" t="s">
        <v>4902</v>
      </c>
    </row>
    <row r="10058" spans="1:9">
      <c r="A10058" s="775" t="str">
        <f>Table_wabobpsvr_AzureCalc_AzureCalcRateCard[[#This Row],[ServiceName]]&amp;Table_wabobpsvr_AzureCalc_AzureCalcRateCard[[#This Row],[Price_Level]]&amp;Table_wabobpsvr_AzureCalc_AzureCalcRateCard[[#This Row],[Region]]</f>
        <v>Locally Redundant Storage Standard IO - Page Blob/Disk - Tier 5A14</v>
      </c>
      <c r="B10058" s="775">
        <v>14</v>
      </c>
      <c r="C10058" s="775" t="s">
        <v>764</v>
      </c>
      <c r="D10058" s="775" t="s">
        <v>174</v>
      </c>
      <c r="E10058" s="775">
        <v>5.6250000000000001E-2</v>
      </c>
      <c r="F10058" s="775" t="s">
        <v>939</v>
      </c>
      <c r="G10058" s="775" t="s">
        <v>2562</v>
      </c>
      <c r="H10058" s="775" t="s">
        <v>2563</v>
      </c>
      <c r="I10058" s="775" t="s">
        <v>4902</v>
      </c>
    </row>
    <row r="10059" spans="1:9">
      <c r="A10059" s="775" t="str">
        <f>Table_wabobpsvr_AzureCalc_AzureCalcRateCard[[#This Row],[ServiceName]]&amp;Table_wabobpsvr_AzureCalc_AzureCalcRateCard[[#This Row],[Price_Level]]&amp;Table_wabobpsvr_AzureCalc_AzureCalcRateCard[[#This Row],[Region]]</f>
        <v>Locally Redundant Storage Standard IO - Page Blob/Disk - Tier 5B14</v>
      </c>
      <c r="B10059" s="775">
        <v>14</v>
      </c>
      <c r="C10059" s="775" t="s">
        <v>764</v>
      </c>
      <c r="D10059" s="775" t="s">
        <v>175</v>
      </c>
      <c r="E10059" s="775">
        <v>5.6250000000000001E-2</v>
      </c>
      <c r="F10059" s="775" t="s">
        <v>939</v>
      </c>
      <c r="G10059" s="775" t="s">
        <v>2562</v>
      </c>
      <c r="H10059" s="775" t="s">
        <v>2563</v>
      </c>
      <c r="I10059" s="775" t="s">
        <v>4902</v>
      </c>
    </row>
    <row r="10060" spans="1:9">
      <c r="A10060" s="775" t="str">
        <f>Table_wabobpsvr_AzureCalc_AzureCalcRateCard[[#This Row],[ServiceName]]&amp;Table_wabobpsvr_AzureCalc_AzureCalcRateCard[[#This Row],[Price_Level]]&amp;Table_wabobpsvr_AzureCalc_AzureCalcRateCard[[#This Row],[Region]]</f>
        <v>Locally Redundant Storage Standard IO - Page Blob/Disk - Tier 5C14</v>
      </c>
      <c r="B10060" s="775">
        <v>14</v>
      </c>
      <c r="C10060" s="775" t="s">
        <v>764</v>
      </c>
      <c r="D10060" s="775" t="s">
        <v>177</v>
      </c>
      <c r="E10060" s="775">
        <v>5.6250000000000001E-2</v>
      </c>
      <c r="F10060" s="775" t="s">
        <v>939</v>
      </c>
      <c r="G10060" s="775" t="s">
        <v>2562</v>
      </c>
      <c r="H10060" s="775" t="s">
        <v>2563</v>
      </c>
      <c r="I10060" s="775" t="s">
        <v>4902</v>
      </c>
    </row>
    <row r="10061" spans="1:9">
      <c r="A10061" s="775" t="str">
        <f>Table_wabobpsvr_AzureCalc_AzureCalcRateCard[[#This Row],[ServiceName]]&amp;Table_wabobpsvr_AzureCalc_AzureCalcRateCard[[#This Row],[Price_Level]]&amp;Table_wabobpsvr_AzureCalc_AzureCalcRateCard[[#This Row],[Region]]</f>
        <v>Locally Redundant Storage Standard IO - Page Blob/Disk - Tier 5D14</v>
      </c>
      <c r="B10061" s="775">
        <v>14</v>
      </c>
      <c r="C10061" s="775" t="s">
        <v>764</v>
      </c>
      <c r="D10061" s="775" t="s">
        <v>176</v>
      </c>
      <c r="E10061" s="775">
        <v>5.6250000000000001E-2</v>
      </c>
      <c r="F10061" s="775" t="s">
        <v>939</v>
      </c>
      <c r="G10061" s="775" t="s">
        <v>2562</v>
      </c>
      <c r="H10061" s="775" t="s">
        <v>2563</v>
      </c>
      <c r="I10061" s="775" t="s">
        <v>4902</v>
      </c>
    </row>
    <row r="10062" spans="1:9">
      <c r="A10062" s="775" t="str">
        <f>Table_wabobpsvr_AzureCalc_AzureCalcRateCard[[#This Row],[ServiceName]]&amp;Table_wabobpsvr_AzureCalc_AzureCalcRateCard[[#This Row],[Price_Level]]&amp;Table_wabobpsvr_AzureCalc_AzureCalcRateCard[[#This Row],[Region]]</f>
        <v>Locally Redundant Storage Standard IO - Page Blob/Disk - Tier 6MOSP14</v>
      </c>
      <c r="B10062" s="775">
        <v>14</v>
      </c>
      <c r="C10062" s="775" t="s">
        <v>764</v>
      </c>
      <c r="D10062" s="775" t="s">
        <v>606</v>
      </c>
      <c r="E10062" s="775">
        <v>999999</v>
      </c>
      <c r="F10062" s="775" t="s">
        <v>940</v>
      </c>
      <c r="G10062" s="775" t="s">
        <v>4235</v>
      </c>
      <c r="H10062" s="775" t="s">
        <v>4235</v>
      </c>
      <c r="I10062" s="775" t="s">
        <v>4902</v>
      </c>
    </row>
    <row r="10063" spans="1:9">
      <c r="A10063" s="775" t="str">
        <f>Table_wabobpsvr_AzureCalc_AzureCalcRateCard[[#This Row],[ServiceName]]&amp;Table_wabobpsvr_AzureCalc_AzureCalcRateCard[[#This Row],[Price_Level]]&amp;Table_wabobpsvr_AzureCalc_AzureCalcRateCard[[#This Row],[Region]]</f>
        <v>Locally Redundant Storage Standard IO - Page Blob/Disk - Tier 6A14</v>
      </c>
      <c r="B10063" s="775">
        <v>14</v>
      </c>
      <c r="C10063" s="775" t="s">
        <v>764</v>
      </c>
      <c r="D10063" s="775" t="s">
        <v>174</v>
      </c>
      <c r="E10063" s="775">
        <v>5.6250000000000001E-2</v>
      </c>
      <c r="F10063" s="775" t="s">
        <v>940</v>
      </c>
      <c r="G10063" s="775" t="s">
        <v>2562</v>
      </c>
      <c r="H10063" s="775" t="s">
        <v>2563</v>
      </c>
      <c r="I10063" s="775" t="s">
        <v>4902</v>
      </c>
    </row>
    <row r="10064" spans="1:9">
      <c r="A10064" s="775" t="str">
        <f>Table_wabobpsvr_AzureCalc_AzureCalcRateCard[[#This Row],[ServiceName]]&amp;Table_wabobpsvr_AzureCalc_AzureCalcRateCard[[#This Row],[Price_Level]]&amp;Table_wabobpsvr_AzureCalc_AzureCalcRateCard[[#This Row],[Region]]</f>
        <v>Locally Redundant Storage Standard IO - Page Blob/Disk - Tier 6B14</v>
      </c>
      <c r="B10064" s="775">
        <v>14</v>
      </c>
      <c r="C10064" s="775" t="s">
        <v>764</v>
      </c>
      <c r="D10064" s="775" t="s">
        <v>175</v>
      </c>
      <c r="E10064" s="775">
        <v>5.6250000000000001E-2</v>
      </c>
      <c r="F10064" s="775" t="s">
        <v>940</v>
      </c>
      <c r="G10064" s="775" t="s">
        <v>2562</v>
      </c>
      <c r="H10064" s="775" t="s">
        <v>2563</v>
      </c>
      <c r="I10064" s="775" t="s">
        <v>4902</v>
      </c>
    </row>
    <row r="10065" spans="1:9">
      <c r="A10065" s="775" t="str">
        <f>Table_wabobpsvr_AzureCalc_AzureCalcRateCard[[#This Row],[ServiceName]]&amp;Table_wabobpsvr_AzureCalc_AzureCalcRateCard[[#This Row],[Price_Level]]&amp;Table_wabobpsvr_AzureCalc_AzureCalcRateCard[[#This Row],[Region]]</f>
        <v>Locally Redundant Storage Standard IO - Page Blob/Disk - Tier 6C14</v>
      </c>
      <c r="B10065" s="775">
        <v>14</v>
      </c>
      <c r="C10065" s="775" t="s">
        <v>764</v>
      </c>
      <c r="D10065" s="775" t="s">
        <v>177</v>
      </c>
      <c r="E10065" s="775">
        <v>5.6250000000000001E-2</v>
      </c>
      <c r="F10065" s="775" t="s">
        <v>940</v>
      </c>
      <c r="G10065" s="775" t="s">
        <v>2562</v>
      </c>
      <c r="H10065" s="775" t="s">
        <v>2563</v>
      </c>
      <c r="I10065" s="775" t="s">
        <v>4902</v>
      </c>
    </row>
    <row r="10066" spans="1:9">
      <c r="A10066" s="775" t="str">
        <f>Table_wabobpsvr_AzureCalc_AzureCalcRateCard[[#This Row],[ServiceName]]&amp;Table_wabobpsvr_AzureCalc_AzureCalcRateCard[[#This Row],[Price_Level]]&amp;Table_wabobpsvr_AzureCalc_AzureCalcRateCard[[#This Row],[Region]]</f>
        <v>Locally Redundant Storage Standard IO - Page Blob/Disk - Tier 6D14</v>
      </c>
      <c r="B10066" s="775">
        <v>14</v>
      </c>
      <c r="C10066" s="775" t="s">
        <v>764</v>
      </c>
      <c r="D10066" s="775" t="s">
        <v>176</v>
      </c>
      <c r="E10066" s="775">
        <v>5.6250000000000001E-2</v>
      </c>
      <c r="F10066" s="775" t="s">
        <v>940</v>
      </c>
      <c r="G10066" s="775" t="s">
        <v>2562</v>
      </c>
      <c r="H10066" s="775" t="s">
        <v>2563</v>
      </c>
      <c r="I10066" s="775" t="s">
        <v>4902</v>
      </c>
    </row>
    <row r="10067" spans="1:9">
      <c r="A10067" s="775" t="str">
        <f>Table_wabobpsvr_AzureCalc_AzureCalcRateCard[[#This Row],[ServiceName]]&amp;Table_wabobpsvr_AzureCalc_AzureCalcRateCard[[#This Row],[Price_Level]]&amp;Table_wabobpsvr_AzureCalc_AzureCalcRateCard[[#This Row],[Region]]</f>
        <v>Locally Redundant Storage Standard IO - Table/QueueMOSP14</v>
      </c>
      <c r="B10067" s="775">
        <v>14</v>
      </c>
      <c r="C10067" s="775" t="s">
        <v>764</v>
      </c>
      <c r="D10067" s="775" t="s">
        <v>606</v>
      </c>
      <c r="E10067" s="775">
        <v>999999</v>
      </c>
      <c r="F10067" s="775" t="s">
        <v>887</v>
      </c>
      <c r="G10067" s="775" t="s">
        <v>4235</v>
      </c>
      <c r="H10067" s="775" t="s">
        <v>4235</v>
      </c>
      <c r="I10067" s="775" t="s">
        <v>4903</v>
      </c>
    </row>
    <row r="10068" spans="1:9">
      <c r="A10068" s="775" t="str">
        <f>Table_wabobpsvr_AzureCalc_AzureCalcRateCard[[#This Row],[ServiceName]]&amp;Table_wabobpsvr_AzureCalc_AzureCalcRateCard[[#This Row],[Price_Level]]&amp;Table_wabobpsvr_AzureCalc_AzureCalcRateCard[[#This Row],[Region]]</f>
        <v>Locally Redundant Storage Standard IO - Table/QueueA14</v>
      </c>
      <c r="B10068" s="775">
        <v>14</v>
      </c>
      <c r="C10068" s="775" t="s">
        <v>764</v>
      </c>
      <c r="D10068" s="775" t="s">
        <v>174</v>
      </c>
      <c r="E10068" s="775">
        <v>5.6250000000000001E-2</v>
      </c>
      <c r="F10068" s="775" t="s">
        <v>887</v>
      </c>
      <c r="G10068" s="775" t="s">
        <v>2564</v>
      </c>
      <c r="H10068" s="775" t="s">
        <v>2565</v>
      </c>
      <c r="I10068" s="775" t="s">
        <v>4903</v>
      </c>
    </row>
    <row r="10069" spans="1:9">
      <c r="A10069" s="775" t="str">
        <f>Table_wabobpsvr_AzureCalc_AzureCalcRateCard[[#This Row],[ServiceName]]&amp;Table_wabobpsvr_AzureCalc_AzureCalcRateCard[[#This Row],[Price_Level]]&amp;Table_wabobpsvr_AzureCalc_AzureCalcRateCard[[#This Row],[Region]]</f>
        <v>Locally Redundant Storage Standard IO - Table/QueueB14</v>
      </c>
      <c r="B10069" s="775">
        <v>14</v>
      </c>
      <c r="C10069" s="775" t="s">
        <v>764</v>
      </c>
      <c r="D10069" s="775" t="s">
        <v>175</v>
      </c>
      <c r="E10069" s="775">
        <v>5.6250000000000001E-2</v>
      </c>
      <c r="F10069" s="775" t="s">
        <v>887</v>
      </c>
      <c r="G10069" s="775" t="s">
        <v>2564</v>
      </c>
      <c r="H10069" s="775" t="s">
        <v>2565</v>
      </c>
      <c r="I10069" s="775" t="s">
        <v>4903</v>
      </c>
    </row>
    <row r="10070" spans="1:9">
      <c r="A10070" s="775" t="str">
        <f>Table_wabobpsvr_AzureCalc_AzureCalcRateCard[[#This Row],[ServiceName]]&amp;Table_wabobpsvr_AzureCalc_AzureCalcRateCard[[#This Row],[Price_Level]]&amp;Table_wabobpsvr_AzureCalc_AzureCalcRateCard[[#This Row],[Region]]</f>
        <v>Locally Redundant Storage Standard IO - Table/QueueC14</v>
      </c>
      <c r="B10070" s="775">
        <v>14</v>
      </c>
      <c r="C10070" s="775" t="s">
        <v>764</v>
      </c>
      <c r="D10070" s="775" t="s">
        <v>177</v>
      </c>
      <c r="E10070" s="775">
        <v>5.6250000000000001E-2</v>
      </c>
      <c r="F10070" s="775" t="s">
        <v>887</v>
      </c>
      <c r="G10070" s="775" t="s">
        <v>2564</v>
      </c>
      <c r="H10070" s="775" t="s">
        <v>2565</v>
      </c>
      <c r="I10070" s="775" t="s">
        <v>4903</v>
      </c>
    </row>
    <row r="10071" spans="1:9">
      <c r="A10071" s="775" t="str">
        <f>Table_wabobpsvr_AzureCalc_AzureCalcRateCard[[#This Row],[ServiceName]]&amp;Table_wabobpsvr_AzureCalc_AzureCalcRateCard[[#This Row],[Price_Level]]&amp;Table_wabobpsvr_AzureCalc_AzureCalcRateCard[[#This Row],[Region]]</f>
        <v>Locally Redundant Storage Standard IO - Table/QueueD14</v>
      </c>
      <c r="B10071" s="775">
        <v>14</v>
      </c>
      <c r="C10071" s="775" t="s">
        <v>764</v>
      </c>
      <c r="D10071" s="775" t="s">
        <v>176</v>
      </c>
      <c r="E10071" s="775">
        <v>5.6250000000000001E-2</v>
      </c>
      <c r="F10071" s="775" t="s">
        <v>887</v>
      </c>
      <c r="G10071" s="775" t="s">
        <v>2564</v>
      </c>
      <c r="H10071" s="775" t="s">
        <v>2565</v>
      </c>
      <c r="I10071" s="775" t="s">
        <v>4903</v>
      </c>
    </row>
    <row r="10072" spans="1:9">
      <c r="A10072" s="775" t="str">
        <f>Table_wabobpsvr_AzureCalc_AzureCalcRateCard[[#This Row],[ServiceName]]&amp;Table_wabobpsvr_AzureCalc_AzureCalcRateCard[[#This Row],[Price_Level]]&amp;Table_wabobpsvr_AzureCalc_AzureCalcRateCard[[#This Row],[Region]]</f>
        <v>ExpressRoute (Unlimited) 200 Mbps Connections - Zone 1C0</v>
      </c>
      <c r="B10072" s="775">
        <v>0</v>
      </c>
      <c r="C10072" s="775" t="s">
        <v>7427</v>
      </c>
      <c r="D10072" s="775" t="s">
        <v>177</v>
      </c>
      <c r="E10072" s="775">
        <v>33.761000000000003</v>
      </c>
      <c r="F10072" s="775" t="s">
        <v>7467</v>
      </c>
      <c r="G10072" s="775"/>
      <c r="H10072" s="775"/>
      <c r="I10072" s="775" t="s">
        <v>7468</v>
      </c>
    </row>
    <row r="10073" spans="1:9">
      <c r="A10073" s="775" t="str">
        <f>Table_wabobpsvr_AzureCalc_AzureCalcRateCard[[#This Row],[ServiceName]]&amp;Table_wabobpsvr_AzureCalc_AzureCalcRateCard[[#This Row],[Price_Level]]&amp;Table_wabobpsvr_AzureCalc_AzureCalcRateCard[[#This Row],[Region]]</f>
        <v>ExpressRoute (Unlimited) 5 Gbps ConnectionsA1</v>
      </c>
      <c r="B10073" s="775">
        <v>1</v>
      </c>
      <c r="C10073" s="775" t="s">
        <v>7427</v>
      </c>
      <c r="D10073" s="775" t="s">
        <v>174</v>
      </c>
      <c r="E10073" s="775">
        <v>24880.5</v>
      </c>
      <c r="F10073" s="775" t="s">
        <v>7407</v>
      </c>
      <c r="G10073" s="775" t="s">
        <v>7549</v>
      </c>
      <c r="H10073" s="775" t="s">
        <v>7550</v>
      </c>
      <c r="I10073" s="775" t="s">
        <v>7474</v>
      </c>
    </row>
    <row r="10074" spans="1:9">
      <c r="A10074" s="775" t="str">
        <f>Table_wabobpsvr_AzureCalc_AzureCalcRateCard[[#This Row],[ServiceName]]&amp;Table_wabobpsvr_AzureCalc_AzureCalcRateCard[[#This Row],[Price_Level]]&amp;Table_wabobpsvr_AzureCalc_AzureCalcRateCard[[#This Row],[Region]]</f>
        <v>ExpressRoute (Metered) Data Transfer Out at 1 Gbps (GB) - Zone 1A2</v>
      </c>
      <c r="B10074" s="775">
        <v>2</v>
      </c>
      <c r="C10074" s="775" t="s">
        <v>9</v>
      </c>
      <c r="D10074" s="775" t="s">
        <v>174</v>
      </c>
      <c r="E10074" s="775">
        <v>2.4250000000000001E-2</v>
      </c>
      <c r="F10074" s="775" t="s">
        <v>7392</v>
      </c>
      <c r="G10074" s="775" t="s">
        <v>7527</v>
      </c>
      <c r="H10074" s="775" t="s">
        <v>7528</v>
      </c>
      <c r="I10074" s="775" t="s">
        <v>7442</v>
      </c>
    </row>
    <row r="10075" spans="1:9">
      <c r="A10075" s="775" t="str">
        <f>Table_wabobpsvr_AzureCalc_AzureCalcRateCard[[#This Row],[ServiceName]]&amp;Table_wabobpsvr_AzureCalc_AzureCalcRateCard[[#This Row],[Price_Level]]&amp;Table_wabobpsvr_AzureCalc_AzureCalcRateCard[[#This Row],[Region]]</f>
        <v>IoT Hub - High FrequencyB2</v>
      </c>
      <c r="B10075" s="775">
        <v>2</v>
      </c>
      <c r="C10075" s="775"/>
      <c r="D10075" s="775" t="s">
        <v>175</v>
      </c>
      <c r="E10075" s="775">
        <v>999999</v>
      </c>
      <c r="F10075" s="775" t="s">
        <v>7355</v>
      </c>
      <c r="G10075" s="775"/>
      <c r="H10075" s="775"/>
      <c r="I10075" s="775"/>
    </row>
    <row r="10076" spans="1:9">
      <c r="A10076" s="775" t="str">
        <f>Table_wabobpsvr_AzureCalc_AzureCalcRateCard[[#This Row],[ServiceName]]&amp;Table_wabobpsvr_AzureCalc_AzureCalcRateCard[[#This Row],[Price_Level]]&amp;Table_wabobpsvr_AzureCalc_AzureCalcRateCard[[#This Row],[Region]]</f>
        <v>IoT Hub - High FrequencyC2</v>
      </c>
      <c r="B10076" s="775">
        <v>2</v>
      </c>
      <c r="C10076" s="775"/>
      <c r="D10076" s="775" t="s">
        <v>177</v>
      </c>
      <c r="E10076" s="775">
        <v>999999</v>
      </c>
      <c r="F10076" s="775" t="s">
        <v>7355</v>
      </c>
      <c r="G10076" s="775"/>
      <c r="H10076" s="775"/>
      <c r="I10076" s="775"/>
    </row>
    <row r="10077" spans="1:9">
      <c r="A10077" s="775" t="str">
        <f>Table_wabobpsvr_AzureCalc_AzureCalcRateCard[[#This Row],[ServiceName]]&amp;Table_wabobpsvr_AzureCalc_AzureCalcRateCard[[#This Row],[Price_Level]]&amp;Table_wabobpsvr_AzureCalc_AzureCalcRateCard[[#This Row],[Region]]</f>
        <v>IoT Hub - High FrequencyD2</v>
      </c>
      <c r="B10077" s="775">
        <v>2</v>
      </c>
      <c r="C10077" s="775"/>
      <c r="D10077" s="775" t="s">
        <v>176</v>
      </c>
      <c r="E10077" s="775">
        <v>999999</v>
      </c>
      <c r="F10077" s="775" t="s">
        <v>7355</v>
      </c>
      <c r="G10077" s="775"/>
      <c r="H10077" s="775"/>
      <c r="I10077" s="775"/>
    </row>
    <row r="10078" spans="1:9">
      <c r="A10078" s="775" t="str">
        <f>Table_wabobpsvr_AzureCalc_AzureCalcRateCard[[#This Row],[ServiceName]]&amp;Table_wabobpsvr_AzureCalc_AzureCalcRateCard[[#This Row],[Price_Level]]&amp;Table_wabobpsvr_AzureCalc_AzureCalcRateCard[[#This Row],[Region]]</f>
        <v>IoT Hub - High FrequencyMOSP3</v>
      </c>
      <c r="B10078" s="775">
        <v>3</v>
      </c>
      <c r="C10078" s="775"/>
      <c r="D10078" s="775" t="s">
        <v>606</v>
      </c>
      <c r="E10078" s="775">
        <v>999999</v>
      </c>
      <c r="F10078" s="775" t="s">
        <v>7355</v>
      </c>
      <c r="G10078" s="775"/>
      <c r="H10078" s="775"/>
      <c r="I10078" s="775"/>
    </row>
    <row r="10079" spans="1:9">
      <c r="A10079" s="775" t="str">
        <f>Table_wabobpsvr_AzureCalc_AzureCalcRateCard[[#This Row],[ServiceName]]&amp;Table_wabobpsvr_AzureCalc_AzureCalcRateCard[[#This Row],[Price_Level]]&amp;Table_wabobpsvr_AzureCalc_AzureCalcRateCard[[#This Row],[Region]]</f>
        <v>IoT Hub - High FrequencyA3</v>
      </c>
      <c r="B10079" s="775">
        <v>3</v>
      </c>
      <c r="C10079" s="775"/>
      <c r="D10079" s="775" t="s">
        <v>174</v>
      </c>
      <c r="E10079" s="775">
        <v>999999</v>
      </c>
      <c r="F10079" s="775" t="s">
        <v>7355</v>
      </c>
      <c r="G10079" s="775"/>
      <c r="H10079" s="775"/>
      <c r="I10079" s="775"/>
    </row>
    <row r="10080" spans="1:9">
      <c r="A10080" s="775" t="str">
        <f>Table_wabobpsvr_AzureCalc_AzureCalcRateCard[[#This Row],[ServiceName]]&amp;Table_wabobpsvr_AzureCalc_AzureCalcRateCard[[#This Row],[Price_Level]]&amp;Table_wabobpsvr_AzureCalc_AzureCalcRateCard[[#This Row],[Region]]</f>
        <v>IoT Hub - High FrequencyB3</v>
      </c>
      <c r="B10080" s="775">
        <v>3</v>
      </c>
      <c r="C10080" s="775"/>
      <c r="D10080" s="775" t="s">
        <v>175</v>
      </c>
      <c r="E10080" s="775">
        <v>999999</v>
      </c>
      <c r="F10080" s="775" t="s">
        <v>7355</v>
      </c>
      <c r="G10080" s="775"/>
      <c r="H10080" s="775"/>
      <c r="I10080" s="775"/>
    </row>
    <row r="10081" spans="1:9">
      <c r="A10081" s="775" t="str">
        <f>Table_wabobpsvr_AzureCalc_AzureCalcRateCard[[#This Row],[ServiceName]]&amp;Table_wabobpsvr_AzureCalc_AzureCalcRateCard[[#This Row],[Price_Level]]&amp;Table_wabobpsvr_AzureCalc_AzureCalcRateCard[[#This Row],[Region]]</f>
        <v>IoT Hub - High FrequencyC3</v>
      </c>
      <c r="B10081" s="775">
        <v>3</v>
      </c>
      <c r="C10081" s="775"/>
      <c r="D10081" s="775" t="s">
        <v>177</v>
      </c>
      <c r="E10081" s="775">
        <v>999999</v>
      </c>
      <c r="F10081" s="775" t="s">
        <v>7355</v>
      </c>
      <c r="G10081" s="775"/>
      <c r="H10081" s="775"/>
      <c r="I10081" s="775"/>
    </row>
    <row r="10082" spans="1:9">
      <c r="A10082" s="775" t="str">
        <f>Table_wabobpsvr_AzureCalc_AzureCalcRateCard[[#This Row],[ServiceName]]&amp;Table_wabobpsvr_AzureCalc_AzureCalcRateCard[[#This Row],[Price_Level]]&amp;Table_wabobpsvr_AzureCalc_AzureCalcRateCard[[#This Row],[Region]]</f>
        <v>IoT Hub - High FrequencyD3</v>
      </c>
      <c r="B10082" s="775">
        <v>3</v>
      </c>
      <c r="C10082" s="775"/>
      <c r="D10082" s="775" t="s">
        <v>176</v>
      </c>
      <c r="E10082" s="775">
        <v>999999</v>
      </c>
      <c r="F10082" s="775" t="s">
        <v>7355</v>
      </c>
      <c r="G10082" s="775"/>
      <c r="H10082" s="775"/>
      <c r="I10082" s="775"/>
    </row>
    <row r="10083" spans="1:9">
      <c r="A10083" s="775" t="str">
        <f>Table_wabobpsvr_AzureCalc_AzureCalcRateCard[[#This Row],[ServiceName]]&amp;Table_wabobpsvr_AzureCalc_AzureCalcRateCard[[#This Row],[Price_Level]]&amp;Table_wabobpsvr_AzureCalc_AzureCalcRateCard[[#This Row],[Region]]</f>
        <v>IoT Hub - High FrequencyMOSP4</v>
      </c>
      <c r="B10083" s="775">
        <v>4</v>
      </c>
      <c r="C10083" s="775"/>
      <c r="D10083" s="775" t="s">
        <v>606</v>
      </c>
      <c r="E10083" s="775">
        <v>999999</v>
      </c>
      <c r="F10083" s="775" t="s">
        <v>7355</v>
      </c>
      <c r="G10083" s="775"/>
      <c r="H10083" s="775"/>
      <c r="I10083" s="775"/>
    </row>
    <row r="10084" spans="1:9">
      <c r="A10084" s="775" t="str">
        <f>Table_wabobpsvr_AzureCalc_AzureCalcRateCard[[#This Row],[ServiceName]]&amp;Table_wabobpsvr_AzureCalc_AzureCalcRateCard[[#This Row],[Price_Level]]&amp;Table_wabobpsvr_AzureCalc_AzureCalcRateCard[[#This Row],[Region]]</f>
        <v>IoT Hub - High FrequencyA4</v>
      </c>
      <c r="B10084" s="775">
        <v>4</v>
      </c>
      <c r="C10084" s="775"/>
      <c r="D10084" s="775" t="s">
        <v>174</v>
      </c>
      <c r="E10084" s="775">
        <v>999999</v>
      </c>
      <c r="F10084" s="775" t="s">
        <v>7355</v>
      </c>
      <c r="G10084" s="775"/>
      <c r="H10084" s="775"/>
      <c r="I10084" s="775"/>
    </row>
    <row r="10085" spans="1:9">
      <c r="A10085" s="775" t="str">
        <f>Table_wabobpsvr_AzureCalc_AzureCalcRateCard[[#This Row],[ServiceName]]&amp;Table_wabobpsvr_AzureCalc_AzureCalcRateCard[[#This Row],[Price_Level]]&amp;Table_wabobpsvr_AzureCalc_AzureCalcRateCard[[#This Row],[Region]]</f>
        <v>IoT Hub - High FrequencyB4</v>
      </c>
      <c r="B10085" s="775">
        <v>4</v>
      </c>
      <c r="C10085" s="775"/>
      <c r="D10085" s="775" t="s">
        <v>175</v>
      </c>
      <c r="E10085" s="775">
        <v>999999</v>
      </c>
      <c r="F10085" s="775" t="s">
        <v>7355</v>
      </c>
      <c r="G10085" s="775"/>
      <c r="H10085" s="775"/>
      <c r="I10085" s="775"/>
    </row>
    <row r="10086" spans="1:9">
      <c r="A10086" s="775" t="str">
        <f>Table_wabobpsvr_AzureCalc_AzureCalcRateCard[[#This Row],[ServiceName]]&amp;Table_wabobpsvr_AzureCalc_AzureCalcRateCard[[#This Row],[Price_Level]]&amp;Table_wabobpsvr_AzureCalc_AzureCalcRateCard[[#This Row],[Region]]</f>
        <v>IoT Hub - High FrequencyC4</v>
      </c>
      <c r="B10086" s="775">
        <v>4</v>
      </c>
      <c r="C10086" s="775"/>
      <c r="D10086" s="775" t="s">
        <v>177</v>
      </c>
      <c r="E10086" s="775">
        <v>999999</v>
      </c>
      <c r="F10086" s="775" t="s">
        <v>7355</v>
      </c>
      <c r="G10086" s="775"/>
      <c r="H10086" s="775"/>
      <c r="I10086" s="775"/>
    </row>
    <row r="10087" spans="1:9">
      <c r="A10087" s="775" t="str">
        <f>Table_wabobpsvr_AzureCalc_AzureCalcRateCard[[#This Row],[ServiceName]]&amp;Table_wabobpsvr_AzureCalc_AzureCalcRateCard[[#This Row],[Price_Level]]&amp;Table_wabobpsvr_AzureCalc_AzureCalcRateCard[[#This Row],[Region]]</f>
        <v>IoT Hub - High FrequencyD4</v>
      </c>
      <c r="B10087" s="775">
        <v>4</v>
      </c>
      <c r="C10087" s="775"/>
      <c r="D10087" s="775" t="s">
        <v>176</v>
      </c>
      <c r="E10087" s="775">
        <v>999999</v>
      </c>
      <c r="F10087" s="775" t="s">
        <v>7355</v>
      </c>
      <c r="G10087" s="775"/>
      <c r="H10087" s="775"/>
      <c r="I10087" s="775"/>
    </row>
    <row r="10088" spans="1:9">
      <c r="A10088" s="775" t="str">
        <f>Table_wabobpsvr_AzureCalc_AzureCalcRateCard[[#This Row],[ServiceName]]&amp;Table_wabobpsvr_AzureCalc_AzureCalcRateCard[[#This Row],[Price_Level]]&amp;Table_wabobpsvr_AzureCalc_AzureCalcRateCard[[#This Row],[Region]]</f>
        <v>IoT Hub - High FrequencyMOSP5</v>
      </c>
      <c r="B10088" s="775">
        <v>5</v>
      </c>
      <c r="C10088" s="775"/>
      <c r="D10088" s="775" t="s">
        <v>606</v>
      </c>
      <c r="E10088" s="775">
        <v>999999</v>
      </c>
      <c r="F10088" s="775" t="s">
        <v>7355</v>
      </c>
      <c r="G10088" s="775"/>
      <c r="H10088" s="775"/>
      <c r="I10088" s="775"/>
    </row>
    <row r="10089" spans="1:9">
      <c r="A10089" s="775" t="str">
        <f>Table_wabobpsvr_AzureCalc_AzureCalcRateCard[[#This Row],[ServiceName]]&amp;Table_wabobpsvr_AzureCalc_AzureCalcRateCard[[#This Row],[Price_Level]]&amp;Table_wabobpsvr_AzureCalc_AzureCalcRateCard[[#This Row],[Region]]</f>
        <v>A11 HDInsight (Non-Windows)MOSP12</v>
      </c>
      <c r="B10089" s="775">
        <v>12</v>
      </c>
      <c r="C10089" s="775" t="s">
        <v>87</v>
      </c>
      <c r="D10089" s="775" t="s">
        <v>606</v>
      </c>
      <c r="E10089" s="775">
        <v>1.75</v>
      </c>
      <c r="F10089" s="775" t="s">
        <v>3835</v>
      </c>
      <c r="G10089" s="775" t="s">
        <v>4235</v>
      </c>
      <c r="H10089" s="775" t="s">
        <v>4235</v>
      </c>
      <c r="I10089" s="775" t="s">
        <v>4732</v>
      </c>
    </row>
    <row r="10090" spans="1:9">
      <c r="A10090" s="775" t="str">
        <f>Table_wabobpsvr_AzureCalc_AzureCalcRateCard[[#This Row],[ServiceName]]&amp;Table_wabobpsvr_AzureCalc_AzureCalcRateCard[[#This Row],[Price_Level]]&amp;Table_wabobpsvr_AzureCalc_AzureCalcRateCard[[#This Row],[Region]]</f>
        <v>A11 HDInsight (Non-Windows)A12</v>
      </c>
      <c r="B10090" s="775">
        <v>12</v>
      </c>
      <c r="C10090" s="775" t="s">
        <v>87</v>
      </c>
      <c r="D10090" s="775" t="s">
        <v>174</v>
      </c>
      <c r="E10090" s="775">
        <v>1.6970000000000001</v>
      </c>
      <c r="F10090" s="775" t="s">
        <v>3835</v>
      </c>
      <c r="G10090" s="775" t="s">
        <v>3512</v>
      </c>
      <c r="H10090" s="775" t="s">
        <v>3513</v>
      </c>
      <c r="I10090" s="775" t="s">
        <v>4732</v>
      </c>
    </row>
    <row r="10091" spans="1:9">
      <c r="A10091" s="775" t="str">
        <f>Table_wabobpsvr_AzureCalc_AzureCalcRateCard[[#This Row],[ServiceName]]&amp;Table_wabobpsvr_AzureCalc_AzureCalcRateCard[[#This Row],[Price_Level]]&amp;Table_wabobpsvr_AzureCalc_AzureCalcRateCard[[#This Row],[Region]]</f>
        <v>A11 HDInsight (Non-Windows)B12</v>
      </c>
      <c r="B10091" s="775">
        <v>12</v>
      </c>
      <c r="C10091" s="775" t="s">
        <v>87</v>
      </c>
      <c r="D10091" s="775" t="s">
        <v>175</v>
      </c>
      <c r="E10091" s="775">
        <v>1.645</v>
      </c>
      <c r="F10091" s="775" t="s">
        <v>3835</v>
      </c>
      <c r="G10091" s="775" t="s">
        <v>3512</v>
      </c>
      <c r="H10091" s="775" t="s">
        <v>3513</v>
      </c>
      <c r="I10091" s="775" t="s">
        <v>4732</v>
      </c>
    </row>
    <row r="10092" spans="1:9">
      <c r="A10092" s="775" t="str">
        <f>Table_wabobpsvr_AzureCalc_AzureCalcRateCard[[#This Row],[ServiceName]]&amp;Table_wabobpsvr_AzureCalc_AzureCalcRateCard[[#This Row],[Price_Level]]&amp;Table_wabobpsvr_AzureCalc_AzureCalcRateCard[[#This Row],[Region]]</f>
        <v>A11 HDInsight (Non-Windows)C12</v>
      </c>
      <c r="B10092" s="775">
        <v>12</v>
      </c>
      <c r="C10092" s="775" t="s">
        <v>87</v>
      </c>
      <c r="D10092" s="775" t="s">
        <v>177</v>
      </c>
      <c r="E10092" s="775">
        <v>1.5920000000000001</v>
      </c>
      <c r="F10092" s="775" t="s">
        <v>3835</v>
      </c>
      <c r="G10092" s="775" t="s">
        <v>3512</v>
      </c>
      <c r="H10092" s="775" t="s">
        <v>3513</v>
      </c>
      <c r="I10092" s="775" t="s">
        <v>4732</v>
      </c>
    </row>
    <row r="10093" spans="1:9">
      <c r="A10093" s="775" t="str">
        <f>Table_wabobpsvr_AzureCalc_AzureCalcRateCard[[#This Row],[ServiceName]]&amp;Table_wabobpsvr_AzureCalc_AzureCalcRateCard[[#This Row],[Price_Level]]&amp;Table_wabobpsvr_AzureCalc_AzureCalcRateCard[[#This Row],[Region]]</f>
        <v>A11 HDInsight (Non-Windows)D12</v>
      </c>
      <c r="B10093" s="775">
        <v>12</v>
      </c>
      <c r="C10093" s="775" t="s">
        <v>87</v>
      </c>
      <c r="D10093" s="775" t="s">
        <v>176</v>
      </c>
      <c r="E10093" s="775">
        <v>1.54</v>
      </c>
      <c r="F10093" s="775" t="s">
        <v>3835</v>
      </c>
      <c r="G10093" s="775" t="s">
        <v>3512</v>
      </c>
      <c r="H10093" s="775" t="s">
        <v>3513</v>
      </c>
      <c r="I10093" s="775" t="s">
        <v>4732</v>
      </c>
    </row>
    <row r="10094" spans="1:9">
      <c r="A10094" s="775" t="str">
        <f>Table_wabobpsvr_AzureCalc_AzureCalcRateCard[[#This Row],[ServiceName]]&amp;Table_wabobpsvr_AzureCalc_AzureCalcRateCard[[#This Row],[Price_Level]]&amp;Table_wabobpsvr_AzureCalc_AzureCalcRateCard[[#This Row],[Region]]</f>
        <v>A5 HDInsight (Non-Windows)MOSP9</v>
      </c>
      <c r="B10094" s="775">
        <v>9</v>
      </c>
      <c r="C10094" s="775" t="s">
        <v>87</v>
      </c>
      <c r="D10094" s="775" t="s">
        <v>606</v>
      </c>
      <c r="E10094" s="775">
        <v>0.16</v>
      </c>
      <c r="F10094" s="775" t="s">
        <v>3376</v>
      </c>
      <c r="G10094" s="775" t="s">
        <v>4235</v>
      </c>
      <c r="H10094" s="775" t="s">
        <v>4235</v>
      </c>
      <c r="I10094" s="775" t="s">
        <v>5426</v>
      </c>
    </row>
    <row r="10095" spans="1:9">
      <c r="A10095" s="775" t="str">
        <f>Table_wabobpsvr_AzureCalc_AzureCalcRateCard[[#This Row],[ServiceName]]&amp;Table_wabobpsvr_AzureCalc_AzureCalcRateCard[[#This Row],[Price_Level]]&amp;Table_wabobpsvr_AzureCalc_AzureCalcRateCard[[#This Row],[Region]]</f>
        <v>A5 HDInsight (Non-Windows)A9</v>
      </c>
      <c r="B10095" s="775">
        <v>9</v>
      </c>
      <c r="C10095" s="775" t="s">
        <v>87</v>
      </c>
      <c r="D10095" s="775" t="s">
        <v>174</v>
      </c>
      <c r="E10095" s="775">
        <v>0.1168</v>
      </c>
      <c r="F10095" s="775" t="s">
        <v>3376</v>
      </c>
      <c r="G10095" s="775" t="s">
        <v>3861</v>
      </c>
      <c r="H10095" s="775" t="s">
        <v>3862</v>
      </c>
      <c r="I10095" s="775" t="s">
        <v>5426</v>
      </c>
    </row>
    <row r="10096" spans="1:9">
      <c r="A10096" s="1039" t="str">
        <f>Table_wabobpsvr_AzureCalc_AzureCalcRateCard[[#This Row],[ServiceName]]&amp;Table_wabobpsvr_AzureCalc_AzureCalcRateCard[[#This Row],[Price_Level]]&amp;Table_wabobpsvr_AzureCalc_AzureCalcRateCard[[#This Row],[Region]]</f>
        <v>A5 HDInsight (Non-Windows)B9</v>
      </c>
      <c r="B10096" s="1039">
        <v>9</v>
      </c>
      <c r="C10096" s="1039" t="s">
        <v>87</v>
      </c>
      <c r="D10096" s="1039" t="s">
        <v>175</v>
      </c>
      <c r="E10096" s="1039">
        <v>0.112</v>
      </c>
      <c r="F10096" s="1039" t="s">
        <v>3376</v>
      </c>
      <c r="G10096" s="775" t="s">
        <v>3861</v>
      </c>
      <c r="H10096" s="775" t="s">
        <v>3862</v>
      </c>
      <c r="I10096" s="775" t="s">
        <v>5426</v>
      </c>
    </row>
    <row r="10097" spans="1:9">
      <c r="A10097" s="1039" t="str">
        <f>Table_wabobpsvr_AzureCalc_AzureCalcRateCard[[#This Row],[ServiceName]]&amp;Table_wabobpsvr_AzureCalc_AzureCalcRateCard[[#This Row],[Price_Level]]&amp;Table_wabobpsvr_AzureCalc_AzureCalcRateCard[[#This Row],[Region]]</f>
        <v>A5 HDInsight (Non-Windows)C9</v>
      </c>
      <c r="B10097" s="1039">
        <v>9</v>
      </c>
      <c r="C10097" s="1039" t="s">
        <v>87</v>
      </c>
      <c r="D10097" s="1039" t="s">
        <v>177</v>
      </c>
      <c r="E10097" s="1039">
        <v>0.1072</v>
      </c>
      <c r="F10097" s="1039" t="s">
        <v>3376</v>
      </c>
      <c r="G10097" s="775" t="s">
        <v>3861</v>
      </c>
      <c r="H10097" s="775" t="s">
        <v>3862</v>
      </c>
      <c r="I10097" s="775" t="s">
        <v>5426</v>
      </c>
    </row>
    <row r="10098" spans="1:9">
      <c r="A10098" s="1039" t="str">
        <f>Table_wabobpsvr_AzureCalc_AzureCalcRateCard[[#This Row],[ServiceName]]&amp;Table_wabobpsvr_AzureCalc_AzureCalcRateCard[[#This Row],[Price_Level]]&amp;Table_wabobpsvr_AzureCalc_AzureCalcRateCard[[#This Row],[Region]]</f>
        <v>A5 HDInsight (Non-Windows)D9</v>
      </c>
      <c r="B10098" s="1039">
        <v>9</v>
      </c>
      <c r="C10098" s="1039" t="s">
        <v>87</v>
      </c>
      <c r="D10098" s="1039" t="s">
        <v>176</v>
      </c>
      <c r="E10098" s="1039">
        <v>0.1024</v>
      </c>
      <c r="F10098" s="1039" t="s">
        <v>3376</v>
      </c>
      <c r="G10098" s="775" t="s">
        <v>3861</v>
      </c>
      <c r="H10098" s="775" t="s">
        <v>3862</v>
      </c>
      <c r="I10098" s="775" t="s">
        <v>5426</v>
      </c>
    </row>
    <row r="10099" spans="1:9">
      <c r="A10099" s="775" t="str">
        <f>Table_wabobpsvr_AzureCalc_AzureCalcRateCard[[#This Row],[ServiceName]]&amp;Table_wabobpsvr_AzureCalc_AzureCalcRateCard[[#This Row],[Price_Level]]&amp;Table_wabobpsvr_AzureCalc_AzureCalcRateCard[[#This Row],[Region]]</f>
        <v>A5 HDInsight (Non-Windows)MOSP15</v>
      </c>
      <c r="B10099" s="775">
        <v>15</v>
      </c>
      <c r="C10099" s="775" t="s">
        <v>87</v>
      </c>
      <c r="D10099" s="775" t="s">
        <v>606</v>
      </c>
      <c r="E10099" s="775">
        <v>0.23300000000000001</v>
      </c>
      <c r="F10099" s="775" t="s">
        <v>3376</v>
      </c>
      <c r="G10099" s="775" t="s">
        <v>4235</v>
      </c>
      <c r="H10099" s="775" t="s">
        <v>4235</v>
      </c>
      <c r="I10099" s="775" t="s">
        <v>4683</v>
      </c>
    </row>
    <row r="10100" spans="1:9">
      <c r="A10100" s="775" t="str">
        <f>Table_wabobpsvr_AzureCalc_AzureCalcRateCard[[#This Row],[ServiceName]]&amp;Table_wabobpsvr_AzureCalc_AzureCalcRateCard[[#This Row],[Price_Level]]&amp;Table_wabobpsvr_AzureCalc_AzureCalcRateCard[[#This Row],[Region]]</f>
        <v>A5 HDInsight (Non-Windows)A15</v>
      </c>
      <c r="B10100" s="775">
        <v>15</v>
      </c>
      <c r="C10100" s="775" t="s">
        <v>87</v>
      </c>
      <c r="D10100" s="775" t="s">
        <v>174</v>
      </c>
      <c r="E10100" s="775">
        <v>0.1701</v>
      </c>
      <c r="F10100" s="775" t="s">
        <v>3376</v>
      </c>
      <c r="G10100" s="775" t="s">
        <v>3406</v>
      </c>
      <c r="H10100" s="775" t="s">
        <v>3407</v>
      </c>
      <c r="I10100" s="775" t="s">
        <v>4683</v>
      </c>
    </row>
    <row r="10101" spans="1:9">
      <c r="A10101" s="775" t="str">
        <f>Table_wabobpsvr_AzureCalc_AzureCalcRateCard[[#This Row],[ServiceName]]&amp;Table_wabobpsvr_AzureCalc_AzureCalcRateCard[[#This Row],[Price_Level]]&amp;Table_wabobpsvr_AzureCalc_AzureCalcRateCard[[#This Row],[Region]]</f>
        <v>A5 HDInsight (Non-Windows)B15</v>
      </c>
      <c r="B10101" s="775">
        <v>15</v>
      </c>
      <c r="C10101" s="775" t="s">
        <v>87</v>
      </c>
      <c r="D10101" s="775" t="s">
        <v>175</v>
      </c>
      <c r="E10101" s="775">
        <v>0.16309999999999999</v>
      </c>
      <c r="F10101" s="775" t="s">
        <v>3376</v>
      </c>
      <c r="G10101" s="775" t="s">
        <v>3406</v>
      </c>
      <c r="H10101" s="775" t="s">
        <v>3407</v>
      </c>
      <c r="I10101" s="775" t="s">
        <v>4683</v>
      </c>
    </row>
    <row r="10102" spans="1:9">
      <c r="A10102" s="775" t="str">
        <f>Table_wabobpsvr_AzureCalc_AzureCalcRateCard[[#This Row],[ServiceName]]&amp;Table_wabobpsvr_AzureCalc_AzureCalcRateCard[[#This Row],[Price_Level]]&amp;Table_wabobpsvr_AzureCalc_AzureCalcRateCard[[#This Row],[Region]]</f>
        <v>A5 HDInsight (Non-Windows)C15</v>
      </c>
      <c r="B10102" s="775">
        <v>15</v>
      </c>
      <c r="C10102" s="775" t="s">
        <v>87</v>
      </c>
      <c r="D10102" s="775" t="s">
        <v>177</v>
      </c>
      <c r="E10102" s="775">
        <v>0.15609999999999999</v>
      </c>
      <c r="F10102" s="775" t="s">
        <v>3376</v>
      </c>
      <c r="G10102" s="775" t="s">
        <v>3406</v>
      </c>
      <c r="H10102" s="775" t="s">
        <v>3407</v>
      </c>
      <c r="I10102" s="775" t="s">
        <v>4683</v>
      </c>
    </row>
    <row r="10103" spans="1:9" s="1039" customFormat="1">
      <c r="A10103" s="775" t="str">
        <f>Table_wabobpsvr_AzureCalc_AzureCalcRateCard[[#This Row],[ServiceName]]&amp;Table_wabobpsvr_AzureCalc_AzureCalcRateCard[[#This Row],[Price_Level]]&amp;Table_wabobpsvr_AzureCalc_AzureCalcRateCard[[#This Row],[Region]]</f>
        <v>A11 HDInsight (Non-Windows)D15</v>
      </c>
      <c r="B10103" s="775">
        <v>15</v>
      </c>
      <c r="C10103" s="775" t="s">
        <v>87</v>
      </c>
      <c r="D10103" s="775" t="s">
        <v>176</v>
      </c>
      <c r="E10103" s="775">
        <v>1.54</v>
      </c>
      <c r="F10103" s="775" t="s">
        <v>3835</v>
      </c>
      <c r="G10103" s="775" t="s">
        <v>3853</v>
      </c>
      <c r="H10103" s="775" t="s">
        <v>3854</v>
      </c>
      <c r="I10103" s="775" t="s">
        <v>5422</v>
      </c>
    </row>
    <row r="10104" spans="1:9" s="1039" customFormat="1">
      <c r="A10104" s="775" t="str">
        <f>Table_wabobpsvr_AzureCalc_AzureCalcRateCard[[#This Row],[ServiceName]]&amp;Table_wabobpsvr_AzureCalc_AzureCalcRateCard[[#This Row],[Price_Level]]&amp;Table_wabobpsvr_AzureCalc_AzureCalcRateCard[[#This Row],[Region]]</f>
        <v>Geo Redundant Storage Standard IO - Block BlobMOSP16</v>
      </c>
      <c r="B10104" s="775">
        <v>16</v>
      </c>
      <c r="C10104" s="775" t="s">
        <v>9</v>
      </c>
      <c r="D10104" s="775" t="s">
        <v>606</v>
      </c>
      <c r="E10104" s="775">
        <v>5.28E-2</v>
      </c>
      <c r="F10104" s="775" t="s">
        <v>765</v>
      </c>
      <c r="G10104" s="775" t="s">
        <v>4235</v>
      </c>
      <c r="H10104" s="775" t="s">
        <v>4235</v>
      </c>
      <c r="I10104" s="775" t="s">
        <v>4235</v>
      </c>
    </row>
    <row r="10105" spans="1:9" s="1039" customFormat="1">
      <c r="A10105" s="775" t="str">
        <f>Table_wabobpsvr_AzureCalc_AzureCalcRateCard[[#This Row],[ServiceName]]&amp;Table_wabobpsvr_AzureCalc_AzureCalcRateCard[[#This Row],[Price_Level]]&amp;Table_wabobpsvr_AzureCalc_AzureCalcRateCard[[#This Row],[Region]]</f>
        <v>A1 HDInsight (Non-Windows)A16</v>
      </c>
      <c r="B10105" s="775">
        <v>16</v>
      </c>
      <c r="C10105" s="775" t="s">
        <v>87</v>
      </c>
      <c r="D10105" s="775" t="s">
        <v>174</v>
      </c>
      <c r="E10105" s="775">
        <v>3.6799999999999999E-2</v>
      </c>
      <c r="F10105" s="775" t="s">
        <v>3643</v>
      </c>
      <c r="G10105" s="775" t="s">
        <v>3646</v>
      </c>
      <c r="H10105" s="775" t="s">
        <v>3647</v>
      </c>
      <c r="I10105" s="775" t="s">
        <v>4235</v>
      </c>
    </row>
    <row r="10106" spans="1:9" s="1039" customFormat="1">
      <c r="A10106" s="775" t="str">
        <f>Table_wabobpsvr_AzureCalc_AzureCalcRateCard[[#This Row],[ServiceName]]&amp;Table_wabobpsvr_AzureCalc_AzureCalcRateCard[[#This Row],[Price_Level]]&amp;Table_wabobpsvr_AzureCalc_AzureCalcRateCard[[#This Row],[Region]]</f>
        <v>A1 HDInsight (Non-Windows)B16</v>
      </c>
      <c r="B10106" s="775">
        <v>16</v>
      </c>
      <c r="C10106" s="775" t="s">
        <v>87</v>
      </c>
      <c r="D10106" s="775" t="s">
        <v>175</v>
      </c>
      <c r="E10106" s="775">
        <v>3.5299999999999998E-2</v>
      </c>
      <c r="F10106" s="775" t="s">
        <v>3643</v>
      </c>
      <c r="G10106" s="775" t="s">
        <v>3646</v>
      </c>
      <c r="H10106" s="775" t="s">
        <v>3647</v>
      </c>
      <c r="I10106" s="775" t="s">
        <v>4235</v>
      </c>
    </row>
    <row r="10107" spans="1:9" s="1039" customFormat="1">
      <c r="A10107" s="775" t="str">
        <f>Table_wabobpsvr_AzureCalc_AzureCalcRateCard[[#This Row],[ServiceName]]&amp;Table_wabobpsvr_AzureCalc_AzureCalcRateCard[[#This Row],[Price_Level]]&amp;Table_wabobpsvr_AzureCalc_AzureCalcRateCard[[#This Row],[Region]]</f>
        <v>A1 HDInsight (Non-Windows)C16</v>
      </c>
      <c r="B10107" s="775">
        <v>16</v>
      </c>
      <c r="C10107" s="775" t="s">
        <v>87</v>
      </c>
      <c r="D10107" s="775" t="s">
        <v>177</v>
      </c>
      <c r="E10107" s="775">
        <v>3.3799999999999997E-2</v>
      </c>
      <c r="F10107" s="775" t="s">
        <v>3643</v>
      </c>
      <c r="G10107" s="775" t="s">
        <v>3646</v>
      </c>
      <c r="H10107" s="775" t="s">
        <v>3647</v>
      </c>
      <c r="I10107" s="775" t="s">
        <v>4235</v>
      </c>
    </row>
    <row r="10108" spans="1:9" s="1039" customFormat="1">
      <c r="A10108" s="775" t="str">
        <f>Table_wabobpsvr_AzureCalc_AzureCalcRateCard[[#This Row],[ServiceName]]&amp;Table_wabobpsvr_AzureCalc_AzureCalcRateCard[[#This Row],[Price_Level]]&amp;Table_wabobpsvr_AzureCalc_AzureCalcRateCard[[#This Row],[Region]]</f>
        <v>A1 HDInsight (Non-Windows)D16</v>
      </c>
      <c r="B10108" s="775">
        <v>16</v>
      </c>
      <c r="C10108" s="775" t="s">
        <v>87</v>
      </c>
      <c r="D10108" s="775" t="s">
        <v>176</v>
      </c>
      <c r="E10108" s="775">
        <v>3.2300000000000002E-2</v>
      </c>
      <c r="F10108" s="775" t="s">
        <v>3643</v>
      </c>
      <c r="G10108" s="775" t="s">
        <v>3646</v>
      </c>
      <c r="H10108" s="775" t="s">
        <v>3647</v>
      </c>
      <c r="I10108" s="775" t="s">
        <v>4235</v>
      </c>
    </row>
    <row r="10109" spans="1:9" s="1039" customFormat="1">
      <c r="A10109" s="775" t="str">
        <f>Table_wabobpsvr_AzureCalc_AzureCalcRateCard[[#This Row],[ServiceName]]&amp;Table_wabobpsvr_AzureCalc_AzureCalcRateCard[[#This Row],[Price_Level]]&amp;Table_wabobpsvr_AzureCalc_AzureCalcRateCard[[#This Row],[Region]]</f>
        <v>A11 HDInsight (Non-Windows)MOSP13</v>
      </c>
      <c r="B10109" s="775">
        <v>13</v>
      </c>
      <c r="C10109" s="775" t="s">
        <v>87</v>
      </c>
      <c r="D10109" s="775" t="s">
        <v>606</v>
      </c>
      <c r="E10109" s="775">
        <v>2.0499999999999998</v>
      </c>
      <c r="F10109" s="775" t="s">
        <v>3835</v>
      </c>
      <c r="G10109" s="775" t="s">
        <v>4235</v>
      </c>
      <c r="H10109" s="775" t="s">
        <v>4235</v>
      </c>
      <c r="I10109" s="775" t="s">
        <v>5427</v>
      </c>
    </row>
    <row r="10110" spans="1:9" s="1039" customFormat="1">
      <c r="A10110" s="775" t="str">
        <f>Table_wabobpsvr_AzureCalc_AzureCalcRateCard[[#This Row],[ServiceName]]&amp;Table_wabobpsvr_AzureCalc_AzureCalcRateCard[[#This Row],[Price_Level]]&amp;Table_wabobpsvr_AzureCalc_AzureCalcRateCard[[#This Row],[Region]]</f>
        <v>ExpressRoute (Unlimited) 100 Mbps ConnectionsMOSP4</v>
      </c>
      <c r="B10110" s="775">
        <v>4</v>
      </c>
      <c r="C10110" s="775" t="s">
        <v>7427</v>
      </c>
      <c r="D10110" s="775" t="s">
        <v>606</v>
      </c>
      <c r="E10110" s="775">
        <v>575</v>
      </c>
      <c r="F10110" s="775" t="s">
        <v>7402</v>
      </c>
      <c r="G10110" s="775"/>
      <c r="H10110" s="775"/>
      <c r="I10110" s="775" t="s">
        <v>7464</v>
      </c>
    </row>
    <row r="10111" spans="1:9" s="1039" customFormat="1">
      <c r="A10111" s="775" t="str">
        <f>Table_wabobpsvr_AzureCalc_AzureCalcRateCard[[#This Row],[ServiceName]]&amp;Table_wabobpsvr_AzureCalc_AzureCalcRateCard[[#This Row],[Price_Level]]&amp;Table_wabobpsvr_AzureCalc_AzureCalcRateCard[[#This Row],[Region]]</f>
        <v>ExpressRoute (Unlimited) 2 Gbps ConnectionsMOSP4</v>
      </c>
      <c r="B10111" s="775">
        <v>4</v>
      </c>
      <c r="C10111" s="775" t="s">
        <v>7427</v>
      </c>
      <c r="D10111" s="775" t="s">
        <v>606</v>
      </c>
      <c r="E10111" s="775">
        <v>11400</v>
      </c>
      <c r="F10111" s="775" t="s">
        <v>7406</v>
      </c>
      <c r="G10111" s="775"/>
      <c r="H10111" s="775"/>
      <c r="I10111" s="775" t="s">
        <v>7466</v>
      </c>
    </row>
    <row r="10112" spans="1:9" s="1039" customFormat="1">
      <c r="A10112" s="775" t="str">
        <f>Table_wabobpsvr_AzureCalc_AzureCalcRateCard[[#This Row],[ServiceName]]&amp;Table_wabobpsvr_AzureCalc_AzureCalcRateCard[[#This Row],[Price_Level]]&amp;Table_wabobpsvr_AzureCalc_AzureCalcRateCard[[#This Row],[Region]]</f>
        <v>ExpressRoute (Unlimited) 200 Mbps ConnectionsMOSP4</v>
      </c>
      <c r="B10112" s="775">
        <v>4</v>
      </c>
      <c r="C10112" s="775" t="s">
        <v>7427</v>
      </c>
      <c r="D10112" s="775" t="s">
        <v>606</v>
      </c>
      <c r="E10112" s="775">
        <v>1150</v>
      </c>
      <c r="F10112" s="775" t="s">
        <v>7403</v>
      </c>
      <c r="G10112" s="775"/>
      <c r="H10112" s="775"/>
      <c r="I10112" s="775" t="s">
        <v>7468</v>
      </c>
    </row>
    <row r="10113" spans="1:9" s="1039" customFormat="1">
      <c r="A10113" s="775" t="str">
        <f>Table_wabobpsvr_AzureCalc_AzureCalcRateCard[[#This Row],[ServiceName]]&amp;Table_wabobpsvr_AzureCalc_AzureCalcRateCard[[#This Row],[Price_Level]]&amp;Table_wabobpsvr_AzureCalc_AzureCalcRateCard[[#This Row],[Region]]</f>
        <v>ExpressRoute (Unlimited) 5 Gbps ConnectionsMOSP4</v>
      </c>
      <c r="B10113" s="775">
        <v>4</v>
      </c>
      <c r="C10113" s="775" t="s">
        <v>7427</v>
      </c>
      <c r="D10113" s="775" t="s">
        <v>606</v>
      </c>
      <c r="E10113" s="775">
        <v>25650</v>
      </c>
      <c r="F10113" s="775" t="s">
        <v>7407</v>
      </c>
      <c r="G10113" s="775"/>
      <c r="H10113" s="775"/>
      <c r="I10113" s="775" t="s">
        <v>7474</v>
      </c>
    </row>
    <row r="10114" spans="1:9" s="1039" customFormat="1">
      <c r="A10114" s="775" t="str">
        <f>Table_wabobpsvr_AzureCalc_AzureCalcRateCard[[#This Row],[ServiceName]]&amp;Table_wabobpsvr_AzureCalc_AzureCalcRateCard[[#This Row],[Price_Level]]&amp;Table_wabobpsvr_AzureCalc_AzureCalcRateCard[[#This Row],[Region]]</f>
        <v>ExpressRoute (Unlimited) 10 Gbps Connections - Zone 1MOSP0</v>
      </c>
      <c r="B10114" s="775">
        <v>0</v>
      </c>
      <c r="C10114" s="775" t="s">
        <v>7427</v>
      </c>
      <c r="D10114" s="775" t="s">
        <v>606</v>
      </c>
      <c r="E10114" s="775">
        <v>51300</v>
      </c>
      <c r="F10114" s="775" t="s">
        <v>7461</v>
      </c>
      <c r="G10114" s="775"/>
      <c r="H10114" s="775"/>
      <c r="I10114" s="775" t="s">
        <v>7462</v>
      </c>
    </row>
    <row r="10115" spans="1:9" s="1039" customFormat="1">
      <c r="A10115" s="775" t="str">
        <f>Table_wabobpsvr_AzureCalc_AzureCalcRateCard[[#This Row],[ServiceName]]&amp;Table_wabobpsvr_AzureCalc_AzureCalcRateCard[[#This Row],[Price_Level]]&amp;Table_wabobpsvr_AzureCalc_AzureCalcRateCard[[#This Row],[Region]]</f>
        <v>A11 HDInsight (Non-Windows)A13</v>
      </c>
      <c r="B10115" s="775">
        <v>13</v>
      </c>
      <c r="C10115" s="775" t="s">
        <v>87</v>
      </c>
      <c r="D10115" s="775" t="s">
        <v>174</v>
      </c>
      <c r="E10115" s="775">
        <v>1.988</v>
      </c>
      <c r="F10115" s="775" t="s">
        <v>3835</v>
      </c>
      <c r="G10115" s="775" t="s">
        <v>3865</v>
      </c>
      <c r="H10115" s="775" t="s">
        <v>3866</v>
      </c>
      <c r="I10115" s="775" t="s">
        <v>5427</v>
      </c>
    </row>
    <row r="10116" spans="1:9" s="1039" customFormat="1">
      <c r="A10116" s="775" t="str">
        <f>Table_wabobpsvr_AzureCalc_AzureCalcRateCard[[#This Row],[ServiceName]]&amp;Table_wabobpsvr_AzureCalc_AzureCalcRateCard[[#This Row],[Price_Level]]&amp;Table_wabobpsvr_AzureCalc_AzureCalcRateCard[[#This Row],[Region]]</f>
        <v>ExpressRoute (Unlimited) 100 Mbps Connections - Zone 1MOSP0</v>
      </c>
      <c r="B10116" s="775">
        <v>0</v>
      </c>
      <c r="C10116" s="775" t="s">
        <v>7427</v>
      </c>
      <c r="D10116" s="775" t="s">
        <v>606</v>
      </c>
      <c r="E10116" s="775">
        <v>575</v>
      </c>
      <c r="F10116" s="775" t="s">
        <v>7463</v>
      </c>
      <c r="G10116" s="775"/>
      <c r="H10116" s="775"/>
      <c r="I10116" s="775" t="s">
        <v>7464</v>
      </c>
    </row>
    <row r="10117" spans="1:9" s="1039" customFormat="1">
      <c r="A10117" s="775" t="str">
        <f>Table_wabobpsvr_AzureCalc_AzureCalcRateCard[[#This Row],[ServiceName]]&amp;Table_wabobpsvr_AzureCalc_AzureCalcRateCard[[#This Row],[Price_Level]]&amp;Table_wabobpsvr_AzureCalc_AzureCalcRateCard[[#This Row],[Region]]</f>
        <v>ExpressRoute (Unlimited) 2 Gbps Connections - Zone 1MOSP0</v>
      </c>
      <c r="B10117" s="775">
        <v>0</v>
      </c>
      <c r="C10117" s="775" t="s">
        <v>7427</v>
      </c>
      <c r="D10117" s="775" t="s">
        <v>606</v>
      </c>
      <c r="E10117" s="775">
        <v>11400</v>
      </c>
      <c r="F10117" s="775" t="s">
        <v>7465</v>
      </c>
      <c r="G10117" s="775"/>
      <c r="H10117" s="775"/>
      <c r="I10117" s="775" t="s">
        <v>7466</v>
      </c>
    </row>
    <row r="10118" spans="1:9" s="1039" customFormat="1">
      <c r="A10118" s="775" t="str">
        <f>Table_wabobpsvr_AzureCalc_AzureCalcRateCard[[#This Row],[ServiceName]]&amp;Table_wabobpsvr_AzureCalc_AzureCalcRateCard[[#This Row],[Price_Level]]&amp;Table_wabobpsvr_AzureCalc_AzureCalcRateCard[[#This Row],[Region]]</f>
        <v>ExpressRoute (Unlimited) 200 Mbps Connections - Zone 1MOSP0</v>
      </c>
      <c r="B10118" s="775">
        <v>0</v>
      </c>
      <c r="C10118" s="775" t="s">
        <v>7427</v>
      </c>
      <c r="D10118" s="775" t="s">
        <v>606</v>
      </c>
      <c r="E10118" s="775">
        <v>1150</v>
      </c>
      <c r="F10118" s="775" t="s">
        <v>7467</v>
      </c>
      <c r="G10118" s="775"/>
      <c r="H10118" s="775"/>
      <c r="I10118" s="775" t="s">
        <v>7468</v>
      </c>
    </row>
    <row r="10119" spans="1:9" s="1039" customFormat="1">
      <c r="A10119" s="775" t="str">
        <f>Table_wabobpsvr_AzureCalc_AzureCalcRateCard[[#This Row],[ServiceName]]&amp;Table_wabobpsvr_AzureCalc_AzureCalcRateCard[[#This Row],[Price_Level]]&amp;Table_wabobpsvr_AzureCalc_AzureCalcRateCard[[#This Row],[Region]]</f>
        <v>Data Transfer Out - Zone 1MOSP</v>
      </c>
      <c r="B10119" s="775"/>
      <c r="C10119" s="775" t="s">
        <v>764</v>
      </c>
      <c r="D10119" s="775" t="s">
        <v>606</v>
      </c>
      <c r="E10119" s="775">
        <v>8.6999999999999994E-2</v>
      </c>
      <c r="F10119" s="775" t="s">
        <v>815</v>
      </c>
      <c r="G10119" s="775" t="s">
        <v>4235</v>
      </c>
      <c r="H10119" s="775" t="s">
        <v>4235</v>
      </c>
      <c r="I10119" s="775" t="s">
        <v>5413</v>
      </c>
    </row>
    <row r="10120" spans="1:9" s="1039" customFormat="1">
      <c r="A10120" s="1039" t="str">
        <f>Table_wabobpsvr_AzureCalc_AzureCalcRateCard[[#This Row],[ServiceName]]&amp;Table_wabobpsvr_AzureCalc_AzureCalcRateCard[[#This Row],[Price_Level]]&amp;Table_wabobpsvr_AzureCalc_AzureCalcRateCard[[#This Row],[Region]]</f>
        <v>Data Transfer Out - Zone 1A</v>
      </c>
      <c r="C10120" s="1039" t="s">
        <v>764</v>
      </c>
      <c r="D10120" s="1039" t="s">
        <v>174</v>
      </c>
      <c r="E10120" s="1039">
        <v>8.4390000000000007E-2</v>
      </c>
      <c r="F10120" s="1039" t="s">
        <v>815</v>
      </c>
      <c r="G10120" s="775" t="s">
        <v>2014</v>
      </c>
      <c r="H10120" s="775" t="s">
        <v>2015</v>
      </c>
      <c r="I10120" s="775" t="s">
        <v>5413</v>
      </c>
    </row>
    <row r="10121" spans="1:9" s="1039" customFormat="1">
      <c r="A10121" s="1039" t="str">
        <f>Table_wabobpsvr_AzureCalc_AzureCalcRateCard[[#This Row],[ServiceName]]&amp;Table_wabobpsvr_AzureCalc_AzureCalcRateCard[[#This Row],[Price_Level]]&amp;Table_wabobpsvr_AzureCalc_AzureCalcRateCard[[#This Row],[Region]]</f>
        <v>Data Transfer Out - Zone 1B</v>
      </c>
      <c r="C10121" s="1039" t="s">
        <v>764</v>
      </c>
      <c r="D10121" s="1039" t="s">
        <v>175</v>
      </c>
      <c r="E10121" s="1039">
        <v>8.1780000000000005E-2</v>
      </c>
      <c r="F10121" s="1039" t="s">
        <v>815</v>
      </c>
      <c r="G10121" s="775" t="s">
        <v>2014</v>
      </c>
      <c r="H10121" s="775" t="s">
        <v>2015</v>
      </c>
      <c r="I10121" s="775" t="s">
        <v>5413</v>
      </c>
    </row>
    <row r="10122" spans="1:9" s="1039" customFormat="1">
      <c r="A10122" s="775" t="str">
        <f>Table_wabobpsvr_AzureCalc_AzureCalcRateCard[[#This Row],[ServiceName]]&amp;Table_wabobpsvr_AzureCalc_AzureCalcRateCard[[#This Row],[Price_Level]]&amp;Table_wabobpsvr_AzureCalc_AzureCalcRateCard[[#This Row],[Region]]</f>
        <v>Data Transfer Out - Zone 1C</v>
      </c>
      <c r="B10122" s="775"/>
      <c r="C10122" s="775" t="s">
        <v>764</v>
      </c>
      <c r="D10122" s="775" t="s">
        <v>177</v>
      </c>
      <c r="E10122" s="775">
        <v>7.9170000000000004E-2</v>
      </c>
      <c r="F10122" s="775" t="s">
        <v>815</v>
      </c>
      <c r="G10122" s="775" t="s">
        <v>2014</v>
      </c>
      <c r="H10122" s="775" t="s">
        <v>2015</v>
      </c>
      <c r="I10122" s="775" t="s">
        <v>5413</v>
      </c>
    </row>
    <row r="10123" spans="1:9" s="1039" customFormat="1">
      <c r="A10123" s="775" t="str">
        <f>Table_wabobpsvr_AzureCalc_AzureCalcRateCard[[#This Row],[ServiceName]]&amp;Table_wabobpsvr_AzureCalc_AzureCalcRateCard[[#This Row],[Price_Level]]&amp;Table_wabobpsvr_AzureCalc_AzureCalcRateCard[[#This Row],[Region]]</f>
        <v>A11 HDInsight (Non-Windows)B13</v>
      </c>
      <c r="B10123" s="775">
        <v>13</v>
      </c>
      <c r="C10123" s="775" t="s">
        <v>87</v>
      </c>
      <c r="D10123" s="775" t="s">
        <v>175</v>
      </c>
      <c r="E10123" s="775">
        <v>1.927</v>
      </c>
      <c r="F10123" s="775" t="s">
        <v>3835</v>
      </c>
      <c r="G10123" s="775" t="s">
        <v>3865</v>
      </c>
      <c r="H10123" s="775" t="s">
        <v>3866</v>
      </c>
      <c r="I10123" s="775" t="s">
        <v>5427</v>
      </c>
    </row>
    <row r="10124" spans="1:9" s="1039" customFormat="1">
      <c r="A10124" s="775" t="str">
        <f>Table_wabobpsvr_AzureCalc_AzureCalcRateCard[[#This Row],[ServiceName]]&amp;Table_wabobpsvr_AzureCalc_AzureCalcRateCard[[#This Row],[Price_Level]]&amp;Table_wabobpsvr_AzureCalc_AzureCalcRateCard[[#This Row],[Region]]</f>
        <v>A11 HDInsight (Non-Windows)C13</v>
      </c>
      <c r="B10124" s="775">
        <v>13</v>
      </c>
      <c r="C10124" s="775" t="s">
        <v>87</v>
      </c>
      <c r="D10124" s="775" t="s">
        <v>177</v>
      </c>
      <c r="E10124" s="775">
        <v>1.865</v>
      </c>
      <c r="F10124" s="775" t="s">
        <v>3835</v>
      </c>
      <c r="G10124" s="775" t="s">
        <v>3865</v>
      </c>
      <c r="H10124" s="775" t="s">
        <v>3866</v>
      </c>
      <c r="I10124" s="775" t="s">
        <v>5427</v>
      </c>
    </row>
    <row r="10125" spans="1:9" s="1039" customFormat="1">
      <c r="A10125" s="775" t="str">
        <f>Table_wabobpsvr_AzureCalc_AzureCalcRateCard[[#This Row],[ServiceName]]&amp;Table_wabobpsvr_AzureCalc_AzureCalcRateCard[[#This Row],[Price_Level]]&amp;Table_wabobpsvr_AzureCalc_AzureCalcRateCard[[#This Row],[Region]]</f>
        <v>A11 HDInsight (Non-Windows)D13</v>
      </c>
      <c r="B10125" s="775">
        <v>13</v>
      </c>
      <c r="C10125" s="775" t="s">
        <v>87</v>
      </c>
      <c r="D10125" s="775" t="s">
        <v>176</v>
      </c>
      <c r="E10125" s="775">
        <v>1.804</v>
      </c>
      <c r="F10125" s="775" t="s">
        <v>3835</v>
      </c>
      <c r="G10125" s="775" t="s">
        <v>3865</v>
      </c>
      <c r="H10125" s="775" t="s">
        <v>3866</v>
      </c>
      <c r="I10125" s="775" t="s">
        <v>5427</v>
      </c>
    </row>
    <row r="10126" spans="1:9" s="1039" customFormat="1">
      <c r="A10126" s="775" t="str">
        <f>Table_wabobpsvr_AzureCalc_AzureCalcRateCard[[#This Row],[ServiceName]]&amp;Table_wabobpsvr_AzureCalc_AzureCalcRateCard[[#This Row],[Price_Level]]&amp;Table_wabobpsvr_AzureCalc_AzureCalcRateCard[[#This Row],[Region]]</f>
        <v>A11 HDInsight (Non-Windows)MOSP11</v>
      </c>
      <c r="B10126" s="775">
        <v>11</v>
      </c>
      <c r="C10126" s="775" t="s">
        <v>87</v>
      </c>
      <c r="D10126" s="775" t="s">
        <v>606</v>
      </c>
      <c r="E10126" s="775">
        <v>1.9750000000000001</v>
      </c>
      <c r="F10126" s="775" t="s">
        <v>3835</v>
      </c>
      <c r="G10126" s="775" t="s">
        <v>4235</v>
      </c>
      <c r="H10126" s="775" t="s">
        <v>4235</v>
      </c>
      <c r="I10126" s="775" t="s">
        <v>4892</v>
      </c>
    </row>
    <row r="10127" spans="1:9" s="1039" customFormat="1">
      <c r="A10127" s="775" t="str">
        <f>Table_wabobpsvr_AzureCalc_AzureCalcRateCard[[#This Row],[ServiceName]]&amp;Table_wabobpsvr_AzureCalc_AzureCalcRateCard[[#This Row],[Price_Level]]&amp;Table_wabobpsvr_AzureCalc_AzureCalcRateCard[[#This Row],[Region]]</f>
        <v>A11 HDInsight (Non-Windows)A11</v>
      </c>
      <c r="B10127" s="775">
        <v>11</v>
      </c>
      <c r="C10127" s="775" t="s">
        <v>87</v>
      </c>
      <c r="D10127" s="775" t="s">
        <v>174</v>
      </c>
      <c r="E10127" s="775">
        <v>1.9159999999999999</v>
      </c>
      <c r="F10127" s="775" t="s">
        <v>3835</v>
      </c>
      <c r="G10127" s="775" t="s">
        <v>3867</v>
      </c>
      <c r="H10127" s="775" t="s">
        <v>3868</v>
      </c>
      <c r="I10127" s="775" t="s">
        <v>4892</v>
      </c>
    </row>
    <row r="10128" spans="1:9" s="1039" customFormat="1">
      <c r="A10128" s="775" t="str">
        <f>Table_wabobpsvr_AzureCalc_AzureCalcRateCard[[#This Row],[ServiceName]]&amp;Table_wabobpsvr_AzureCalc_AzureCalcRateCard[[#This Row],[Price_Level]]&amp;Table_wabobpsvr_AzureCalc_AzureCalcRateCard[[#This Row],[Region]]</f>
        <v>A11 HDInsight (Non-Windows)B11</v>
      </c>
      <c r="B10128" s="775">
        <v>11</v>
      </c>
      <c r="C10128" s="775" t="s">
        <v>87</v>
      </c>
      <c r="D10128" s="775" t="s">
        <v>175</v>
      </c>
      <c r="E10128" s="775">
        <v>1.8560000000000001</v>
      </c>
      <c r="F10128" s="775" t="s">
        <v>3835</v>
      </c>
      <c r="G10128" s="775" t="s">
        <v>3867</v>
      </c>
      <c r="H10128" s="775" t="s">
        <v>3868</v>
      </c>
      <c r="I10128" s="775" t="s">
        <v>4892</v>
      </c>
    </row>
    <row r="10129" spans="1:9" s="1039" customFormat="1">
      <c r="A10129" s="775" t="str">
        <f>Table_wabobpsvr_AzureCalc_AzureCalcRateCard[[#This Row],[ServiceName]]&amp;Table_wabobpsvr_AzureCalc_AzureCalcRateCard[[#This Row],[Price_Level]]&amp;Table_wabobpsvr_AzureCalc_AzureCalcRateCard[[#This Row],[Region]]</f>
        <v>A11 HDInsight (Non-Windows)C11</v>
      </c>
      <c r="B10129" s="775">
        <v>11</v>
      </c>
      <c r="C10129" s="775" t="s">
        <v>87</v>
      </c>
      <c r="D10129" s="775" t="s">
        <v>177</v>
      </c>
      <c r="E10129" s="775">
        <v>1.7969999999999999</v>
      </c>
      <c r="F10129" s="775" t="s">
        <v>3835</v>
      </c>
      <c r="G10129" s="775" t="s">
        <v>3867</v>
      </c>
      <c r="H10129" s="775" t="s">
        <v>3868</v>
      </c>
      <c r="I10129" s="775" t="s">
        <v>4892</v>
      </c>
    </row>
    <row r="10130" spans="1:9" s="1039" customFormat="1">
      <c r="A10130" s="775" t="str">
        <f>Table_wabobpsvr_AzureCalc_AzureCalcRateCard[[#This Row],[ServiceName]]&amp;Table_wabobpsvr_AzureCalc_AzureCalcRateCard[[#This Row],[Price_Level]]&amp;Table_wabobpsvr_AzureCalc_AzureCalcRateCard[[#This Row],[Region]]</f>
        <v>Data Transfer Out - Zone 1D</v>
      </c>
      <c r="B10130" s="775"/>
      <c r="C10130" s="775" t="s">
        <v>764</v>
      </c>
      <c r="D10130" s="775" t="s">
        <v>176</v>
      </c>
      <c r="E10130" s="775">
        <v>7.6560000000000003E-2</v>
      </c>
      <c r="F10130" s="775" t="s">
        <v>815</v>
      </c>
      <c r="G10130" s="775" t="s">
        <v>2014</v>
      </c>
      <c r="H10130" s="775" t="s">
        <v>2015</v>
      </c>
      <c r="I10130" s="775" t="s">
        <v>5413</v>
      </c>
    </row>
    <row r="10131" spans="1:9" s="1039" customFormat="1">
      <c r="A10131" s="775" t="str">
        <f>Table_wabobpsvr_AzureCalc_AzureCalcRateCard[[#This Row],[ServiceName]]&amp;Table_wabobpsvr_AzureCalc_AzureCalcRateCard[[#This Row],[Price_Level]]&amp;Table_wabobpsvr_AzureCalc_AzureCalcRateCard[[#This Row],[Region]]</f>
        <v>Data Transfer Out - Zone 2MOSP</v>
      </c>
      <c r="B10131" s="775"/>
      <c r="C10131" s="775" t="s">
        <v>764</v>
      </c>
      <c r="D10131" s="775" t="s">
        <v>606</v>
      </c>
      <c r="E10131" s="775">
        <v>0.13800000000000001</v>
      </c>
      <c r="F10131" s="775" t="s">
        <v>816</v>
      </c>
      <c r="G10131" s="775" t="s">
        <v>4235</v>
      </c>
      <c r="H10131" s="775" t="s">
        <v>4235</v>
      </c>
      <c r="I10131" s="775" t="s">
        <v>5338</v>
      </c>
    </row>
    <row r="10132" spans="1:9" s="1039" customFormat="1">
      <c r="A10132" s="775" t="str">
        <f>Table_wabobpsvr_AzureCalc_AzureCalcRateCard[[#This Row],[ServiceName]]&amp;Table_wabobpsvr_AzureCalc_AzureCalcRateCard[[#This Row],[Price_Level]]&amp;Table_wabobpsvr_AzureCalc_AzureCalcRateCard[[#This Row],[Region]]</f>
        <v>Data Transfer Out - Zone 2A</v>
      </c>
      <c r="B10132" s="775"/>
      <c r="C10132" s="775" t="s">
        <v>764</v>
      </c>
      <c r="D10132" s="775" t="s">
        <v>174</v>
      </c>
      <c r="E10132" s="775">
        <v>0.13386000000000001</v>
      </c>
      <c r="F10132" s="775" t="s">
        <v>816</v>
      </c>
      <c r="G10132" s="775" t="s">
        <v>2016</v>
      </c>
      <c r="H10132" s="775" t="s">
        <v>2017</v>
      </c>
      <c r="I10132" s="775" t="s">
        <v>5338</v>
      </c>
    </row>
    <row r="10133" spans="1:9">
      <c r="A10133" s="775" t="str">
        <f>Table_wabobpsvr_AzureCalc_AzureCalcRateCard[[#This Row],[ServiceName]]&amp;Table_wabobpsvr_AzureCalc_AzureCalcRateCard[[#This Row],[Price_Level]]&amp;Table_wabobpsvr_AzureCalc_AzureCalcRateCard[[#This Row],[Region]]</f>
        <v>Data Transfer Out - Zone 2B</v>
      </c>
      <c r="B10133" s="775"/>
      <c r="C10133" s="775" t="s">
        <v>764</v>
      </c>
      <c r="D10133" s="775" t="s">
        <v>175</v>
      </c>
      <c r="E10133" s="775">
        <v>0.12972</v>
      </c>
      <c r="F10133" s="775" t="s">
        <v>816</v>
      </c>
      <c r="G10133" s="775" t="s">
        <v>2016</v>
      </c>
      <c r="H10133" s="775" t="s">
        <v>2017</v>
      </c>
      <c r="I10133" s="775" t="s">
        <v>5338</v>
      </c>
    </row>
    <row r="10134" spans="1:9">
      <c r="A10134" s="775" t="str">
        <f>Table_wabobpsvr_AzureCalc_AzureCalcRateCard[[#This Row],[ServiceName]]&amp;Table_wabobpsvr_AzureCalc_AzureCalcRateCard[[#This Row],[Price_Level]]&amp;Table_wabobpsvr_AzureCalc_AzureCalcRateCard[[#This Row],[Region]]</f>
        <v>Standard_D14 VM (Non-Windows)C10</v>
      </c>
      <c r="B10134" s="775">
        <v>10</v>
      </c>
      <c r="C10134" s="775" t="s">
        <v>680</v>
      </c>
      <c r="D10134" s="775" t="s">
        <v>177</v>
      </c>
      <c r="E10134" s="775">
        <v>1.7581199999999999</v>
      </c>
      <c r="F10134" s="775" t="s">
        <v>1119</v>
      </c>
      <c r="G10134" s="775" t="s">
        <v>4235</v>
      </c>
      <c r="H10134" s="775" t="s">
        <v>4235</v>
      </c>
      <c r="I10134" s="775" t="s">
        <v>5428</v>
      </c>
    </row>
    <row r="10135" spans="1:9">
      <c r="A10135" s="775" t="str">
        <f>Table_wabobpsvr_AzureCalc_AzureCalcRateCard[[#This Row],[ServiceName]]&amp;Table_wabobpsvr_AzureCalc_AzureCalcRateCard[[#This Row],[Price_Level]]&amp;Table_wabobpsvr_AzureCalc_AzureCalcRateCard[[#This Row],[Region]]</f>
        <v>Standard_D14 VM (Non-Windows)D10</v>
      </c>
      <c r="B10135" s="775">
        <v>10</v>
      </c>
      <c r="C10135" s="775" t="s">
        <v>680</v>
      </c>
      <c r="D10135" s="775" t="s">
        <v>176</v>
      </c>
      <c r="E10135" s="775">
        <v>1.7001599999999999</v>
      </c>
      <c r="F10135" s="775" t="s">
        <v>1119</v>
      </c>
      <c r="G10135" s="775" t="s">
        <v>4235</v>
      </c>
      <c r="H10135" s="775" t="s">
        <v>4235</v>
      </c>
      <c r="I10135" s="775" t="s">
        <v>5428</v>
      </c>
    </row>
    <row r="10136" spans="1:9">
      <c r="A10136" s="775" t="str">
        <f>Table_wabobpsvr_AzureCalc_AzureCalcRateCard[[#This Row],[ServiceName]]&amp;Table_wabobpsvr_AzureCalc_AzureCalcRateCard[[#This Row],[Price_Level]]&amp;Table_wabobpsvr_AzureCalc_AzureCalcRateCard[[#This Row],[Region]]</f>
        <v>Standard_D14 VM (Non-Windows)MOSP9</v>
      </c>
      <c r="B10136" s="775">
        <v>9</v>
      </c>
      <c r="C10136" s="775" t="s">
        <v>680</v>
      </c>
      <c r="D10136" s="775" t="s">
        <v>606</v>
      </c>
      <c r="E10136" s="775">
        <v>1.68</v>
      </c>
      <c r="F10136" s="775" t="s">
        <v>1119</v>
      </c>
      <c r="G10136" s="775" t="s">
        <v>4235</v>
      </c>
      <c r="H10136" s="775" t="s">
        <v>4235</v>
      </c>
      <c r="I10136" s="775" t="s">
        <v>5429</v>
      </c>
    </row>
    <row r="10137" spans="1:9">
      <c r="A10137" s="775" t="str">
        <f>Table_wabobpsvr_AzureCalc_AzureCalcRateCard[[#This Row],[ServiceName]]&amp;Table_wabobpsvr_AzureCalc_AzureCalcRateCard[[#This Row],[Price_Level]]&amp;Table_wabobpsvr_AzureCalc_AzureCalcRateCard[[#This Row],[Region]]</f>
        <v>Standard_D14 VM (Non-Windows)A9</v>
      </c>
      <c r="B10137" s="775">
        <v>9</v>
      </c>
      <c r="C10137" s="775" t="s">
        <v>680</v>
      </c>
      <c r="D10137" s="775" t="s">
        <v>174</v>
      </c>
      <c r="E10137" s="775">
        <v>1.6295999999999999</v>
      </c>
      <c r="F10137" s="775" t="s">
        <v>1119</v>
      </c>
      <c r="G10137" s="775" t="s">
        <v>4235</v>
      </c>
      <c r="H10137" s="775" t="s">
        <v>4235</v>
      </c>
      <c r="I10137" s="775" t="s">
        <v>5429</v>
      </c>
    </row>
    <row r="10138" spans="1:9">
      <c r="A10138" s="775" t="str">
        <f>Table_wabobpsvr_AzureCalc_AzureCalcRateCard[[#This Row],[ServiceName]]&amp;Table_wabobpsvr_AzureCalc_AzureCalcRateCard[[#This Row],[Price_Level]]&amp;Table_wabobpsvr_AzureCalc_AzureCalcRateCard[[#This Row],[Region]]</f>
        <v>Standard_D14 VM (Non-Windows)B9</v>
      </c>
      <c r="B10138" s="775">
        <v>9</v>
      </c>
      <c r="C10138" s="775" t="s">
        <v>680</v>
      </c>
      <c r="D10138" s="775" t="s">
        <v>175</v>
      </c>
      <c r="E10138" s="775">
        <v>1.5791999999999999</v>
      </c>
      <c r="F10138" s="775" t="s">
        <v>1119</v>
      </c>
      <c r="G10138" s="775" t="s">
        <v>4235</v>
      </c>
      <c r="H10138" s="775" t="s">
        <v>4235</v>
      </c>
      <c r="I10138" s="775" t="s">
        <v>5429</v>
      </c>
    </row>
    <row r="10139" spans="1:9">
      <c r="A10139" s="775" t="str">
        <f>Table_wabobpsvr_AzureCalc_AzureCalcRateCard[[#This Row],[ServiceName]]&amp;Table_wabobpsvr_AzureCalc_AzureCalcRateCard[[#This Row],[Price_Level]]&amp;Table_wabobpsvr_AzureCalc_AzureCalcRateCard[[#This Row],[Region]]</f>
        <v>Standard_D14 VM (Non-Windows)C9</v>
      </c>
      <c r="B10139" s="775">
        <v>9</v>
      </c>
      <c r="C10139" s="775" t="s">
        <v>680</v>
      </c>
      <c r="D10139" s="775" t="s">
        <v>177</v>
      </c>
      <c r="E10139" s="775">
        <v>1.5287999999999999</v>
      </c>
      <c r="F10139" s="775" t="s">
        <v>1119</v>
      </c>
      <c r="G10139" s="775" t="s">
        <v>4235</v>
      </c>
      <c r="H10139" s="775" t="s">
        <v>4235</v>
      </c>
      <c r="I10139" s="775" t="s">
        <v>5429</v>
      </c>
    </row>
    <row r="10140" spans="1:9">
      <c r="A10140" s="775" t="str">
        <f>Table_wabobpsvr_AzureCalc_AzureCalcRateCard[[#This Row],[ServiceName]]&amp;Table_wabobpsvr_AzureCalc_AzureCalcRateCard[[#This Row],[Price_Level]]&amp;Table_wabobpsvr_AzureCalc_AzureCalcRateCard[[#This Row],[Region]]</f>
        <v>Standard_D14 VM (Non-Windows)D9</v>
      </c>
      <c r="B10140" s="775">
        <v>9</v>
      </c>
      <c r="C10140" s="775" t="s">
        <v>680</v>
      </c>
      <c r="D10140" s="775" t="s">
        <v>176</v>
      </c>
      <c r="E10140" s="775">
        <v>1.4783999999999999</v>
      </c>
      <c r="F10140" s="775" t="s">
        <v>1119</v>
      </c>
      <c r="G10140" s="775" t="s">
        <v>4235</v>
      </c>
      <c r="H10140" s="775" t="s">
        <v>4235</v>
      </c>
      <c r="I10140" s="775" t="s">
        <v>5429</v>
      </c>
    </row>
    <row r="10141" spans="1:9">
      <c r="A10141" s="775" t="str">
        <f>Table_wabobpsvr_AzureCalc_AzureCalcRateCard[[#This Row],[ServiceName]]&amp;Table_wabobpsvr_AzureCalc_AzureCalcRateCard[[#This Row],[Price_Level]]&amp;Table_wabobpsvr_AzureCalc_AzureCalcRateCard[[#This Row],[Region]]</f>
        <v>Premium Storage - Snapshots (GB)A2</v>
      </c>
      <c r="B10141" s="775">
        <v>2</v>
      </c>
      <c r="C10141" s="775" t="s">
        <v>9</v>
      </c>
      <c r="D10141" s="775" t="s">
        <v>174</v>
      </c>
      <c r="E10141" s="775">
        <v>0.1164</v>
      </c>
      <c r="F10141" s="775" t="s">
        <v>3189</v>
      </c>
      <c r="G10141" s="775" t="s">
        <v>3192</v>
      </c>
      <c r="H10141" s="775" t="s">
        <v>3193</v>
      </c>
      <c r="I10141" s="775" t="s">
        <v>5430</v>
      </c>
    </row>
    <row r="10142" spans="1:9">
      <c r="A10142" s="775" t="str">
        <f>Table_wabobpsvr_AzureCalc_AzureCalcRateCard[[#This Row],[ServiceName]]&amp;Table_wabobpsvr_AzureCalc_AzureCalcRateCard[[#This Row],[Price_Level]]&amp;Table_wabobpsvr_AzureCalc_AzureCalcRateCard[[#This Row],[Region]]</f>
        <v>Premium Storage - Snapshots (GB)B2</v>
      </c>
      <c r="B10142" s="775">
        <v>2</v>
      </c>
      <c r="C10142" s="775" t="s">
        <v>9</v>
      </c>
      <c r="D10142" s="775" t="s">
        <v>175</v>
      </c>
      <c r="E10142" s="775">
        <v>0.1128</v>
      </c>
      <c r="F10142" s="775" t="s">
        <v>3189</v>
      </c>
      <c r="G10142" s="775" t="s">
        <v>3192</v>
      </c>
      <c r="H10142" s="775" t="s">
        <v>3193</v>
      </c>
      <c r="I10142" s="775" t="s">
        <v>5430</v>
      </c>
    </row>
    <row r="10143" spans="1:9">
      <c r="A10143" s="775" t="str">
        <f>Table_wabobpsvr_AzureCalc_AzureCalcRateCard[[#This Row],[ServiceName]]&amp;Table_wabobpsvr_AzureCalc_AzureCalcRateCard[[#This Row],[Price_Level]]&amp;Table_wabobpsvr_AzureCalc_AzureCalcRateCard[[#This Row],[Region]]</f>
        <v>Premium Storage - Snapshots (GB)C2</v>
      </c>
      <c r="B10143" s="775">
        <v>2</v>
      </c>
      <c r="C10143" s="775" t="s">
        <v>9</v>
      </c>
      <c r="D10143" s="775" t="s">
        <v>177</v>
      </c>
      <c r="E10143" s="775">
        <v>0.10920000000000001</v>
      </c>
      <c r="F10143" s="775" t="s">
        <v>3189</v>
      </c>
      <c r="G10143" s="775" t="s">
        <v>3192</v>
      </c>
      <c r="H10143" s="775" t="s">
        <v>3193</v>
      </c>
      <c r="I10143" s="775" t="s">
        <v>5430</v>
      </c>
    </row>
    <row r="10144" spans="1:9">
      <c r="A10144" s="1039" t="str">
        <f>Table_wabobpsvr_AzureCalc_AzureCalcRateCard[[#This Row],[ServiceName]]&amp;Table_wabobpsvr_AzureCalc_AzureCalcRateCard[[#This Row],[Price_Level]]&amp;Table_wabobpsvr_AzureCalc_AzureCalcRateCard[[#This Row],[Region]]</f>
        <v>Premium Storage - Snapshots (GB)D2</v>
      </c>
      <c r="B10144" s="1039">
        <v>2</v>
      </c>
      <c r="C10144" s="1039" t="s">
        <v>9</v>
      </c>
      <c r="D10144" s="1039" t="s">
        <v>176</v>
      </c>
      <c r="E10144" s="1039">
        <v>0.1056</v>
      </c>
      <c r="F10144" s="1039" t="s">
        <v>3189</v>
      </c>
      <c r="G10144" s="775" t="s">
        <v>3192</v>
      </c>
      <c r="H10144" s="775" t="s">
        <v>3193</v>
      </c>
      <c r="I10144" s="775" t="s">
        <v>5430</v>
      </c>
    </row>
    <row r="10145" spans="1:9">
      <c r="A10145" s="775" t="str">
        <f>Table_wabobpsvr_AzureCalc_AzureCalcRateCard[[#This Row],[ServiceName]]&amp;Table_wabobpsvr_AzureCalc_AzureCalcRateCard[[#This Row],[Price_Level]]&amp;Table_wabobpsvr_AzureCalc_AzureCalcRateCard[[#This Row],[Region]]</f>
        <v>Standard_D14 VM (Non-Windows)MOSP13</v>
      </c>
      <c r="B10145" s="775">
        <v>13</v>
      </c>
      <c r="C10145" s="775" t="s">
        <v>680</v>
      </c>
      <c r="D10145" s="775" t="s">
        <v>606</v>
      </c>
      <c r="E10145" s="775">
        <v>1.9850000000000001</v>
      </c>
      <c r="F10145" s="775" t="s">
        <v>1119</v>
      </c>
      <c r="G10145" s="775" t="s">
        <v>4235</v>
      </c>
      <c r="H10145" s="775" t="s">
        <v>4235</v>
      </c>
      <c r="I10145" s="775" t="s">
        <v>5431</v>
      </c>
    </row>
    <row r="10146" spans="1:9">
      <c r="A10146" s="775" t="str">
        <f>Table_wabobpsvr_AzureCalc_AzureCalcRateCard[[#This Row],[ServiceName]]&amp;Table_wabobpsvr_AzureCalc_AzureCalcRateCard[[#This Row],[Price_Level]]&amp;Table_wabobpsvr_AzureCalc_AzureCalcRateCard[[#This Row],[Region]]</f>
        <v>Standard_D14 VM (Non-Windows)A13</v>
      </c>
      <c r="B10146" s="775">
        <v>13</v>
      </c>
      <c r="C10146" s="775" t="s">
        <v>680</v>
      </c>
      <c r="D10146" s="775" t="s">
        <v>174</v>
      </c>
      <c r="E10146" s="775">
        <v>1.9254500000000001</v>
      </c>
      <c r="F10146" s="775" t="s">
        <v>1119</v>
      </c>
      <c r="G10146" s="775" t="s">
        <v>4235</v>
      </c>
      <c r="H10146" s="775" t="s">
        <v>4235</v>
      </c>
      <c r="I10146" s="775" t="s">
        <v>5431</v>
      </c>
    </row>
    <row r="10147" spans="1:9">
      <c r="A10147" s="775" t="str">
        <f>Table_wabobpsvr_AzureCalc_AzureCalcRateCard[[#This Row],[ServiceName]]&amp;Table_wabobpsvr_AzureCalc_AzureCalcRateCard[[#This Row],[Price_Level]]&amp;Table_wabobpsvr_AzureCalc_AzureCalcRateCard[[#This Row],[Region]]</f>
        <v>Standard_D14 VM (Non-Windows)B13</v>
      </c>
      <c r="B10147" s="775">
        <v>13</v>
      </c>
      <c r="C10147" s="775" t="s">
        <v>680</v>
      </c>
      <c r="D10147" s="775" t="s">
        <v>175</v>
      </c>
      <c r="E10147" s="775">
        <v>1.8658999999999999</v>
      </c>
      <c r="F10147" s="775" t="s">
        <v>1119</v>
      </c>
      <c r="G10147" s="775" t="s">
        <v>4235</v>
      </c>
      <c r="H10147" s="775" t="s">
        <v>4235</v>
      </c>
      <c r="I10147" s="775" t="s">
        <v>5431</v>
      </c>
    </row>
    <row r="10148" spans="1:9">
      <c r="A10148" s="775" t="str">
        <f>Table_wabobpsvr_AzureCalc_AzureCalcRateCard[[#This Row],[ServiceName]]&amp;Table_wabobpsvr_AzureCalc_AzureCalcRateCard[[#This Row],[Price_Level]]&amp;Table_wabobpsvr_AzureCalc_AzureCalcRateCard[[#This Row],[Region]]</f>
        <v>Standard_D14 VM (Non-Windows)C13</v>
      </c>
      <c r="B10148" s="775">
        <v>13</v>
      </c>
      <c r="C10148" s="775" t="s">
        <v>680</v>
      </c>
      <c r="D10148" s="775" t="s">
        <v>177</v>
      </c>
      <c r="E10148" s="775">
        <v>1.8063499999999999</v>
      </c>
      <c r="F10148" s="775" t="s">
        <v>1119</v>
      </c>
      <c r="G10148" s="775" t="s">
        <v>4235</v>
      </c>
      <c r="H10148" s="775" t="s">
        <v>4235</v>
      </c>
      <c r="I10148" s="775" t="s">
        <v>5431</v>
      </c>
    </row>
    <row r="10149" spans="1:9">
      <c r="A10149" s="775" t="str">
        <f>Table_wabobpsvr_AzureCalc_AzureCalcRateCard[[#This Row],[ServiceName]]&amp;Table_wabobpsvr_AzureCalc_AzureCalcRateCard[[#This Row],[Price_Level]]&amp;Table_wabobpsvr_AzureCalc_AzureCalcRateCard[[#This Row],[Region]]</f>
        <v>Standard_D14 VM (Non-Windows)D13</v>
      </c>
      <c r="B10149" s="775">
        <v>13</v>
      </c>
      <c r="C10149" s="775" t="s">
        <v>680</v>
      </c>
      <c r="D10149" s="775" t="s">
        <v>176</v>
      </c>
      <c r="E10149" s="775">
        <v>1.7467999999999999</v>
      </c>
      <c r="F10149" s="775" t="s">
        <v>1119</v>
      </c>
      <c r="G10149" s="775" t="s">
        <v>4235</v>
      </c>
      <c r="H10149" s="775" t="s">
        <v>4235</v>
      </c>
      <c r="I10149" s="775" t="s">
        <v>5431</v>
      </c>
    </row>
    <row r="10150" spans="1:9">
      <c r="A10150" s="775" t="str">
        <f>Table_wabobpsvr_AzureCalc_AzureCalcRateCard[[#This Row],[ServiceName]]&amp;Table_wabobpsvr_AzureCalc_AzureCalcRateCard[[#This Row],[Price_Level]]&amp;Table_wabobpsvr_AzureCalc_AzureCalcRateCard[[#This Row],[Region]]</f>
        <v>Standard_D14 VM (Non-Windows)MOSP7</v>
      </c>
      <c r="B10150" s="775">
        <v>7</v>
      </c>
      <c r="C10150" s="775" t="s">
        <v>680</v>
      </c>
      <c r="D10150" s="775" t="s">
        <v>606</v>
      </c>
      <c r="E10150" s="775">
        <v>1.56</v>
      </c>
      <c r="F10150" s="775" t="s">
        <v>1119</v>
      </c>
      <c r="G10150" s="775" t="s">
        <v>4235</v>
      </c>
      <c r="H10150" s="775" t="s">
        <v>4235</v>
      </c>
      <c r="I10150" s="775" t="s">
        <v>5432</v>
      </c>
    </row>
    <row r="10151" spans="1:9">
      <c r="A10151" s="775" t="str">
        <f>Table_wabobpsvr_AzureCalc_AzureCalcRateCard[[#This Row],[ServiceName]]&amp;Table_wabobpsvr_AzureCalc_AzureCalcRateCard[[#This Row],[Price_Level]]&amp;Table_wabobpsvr_AzureCalc_AzureCalcRateCard[[#This Row],[Region]]</f>
        <v>Standard_D14 VM (Non-Windows)A7</v>
      </c>
      <c r="B10151" s="775">
        <v>7</v>
      </c>
      <c r="C10151" s="775" t="s">
        <v>680</v>
      </c>
      <c r="D10151" s="775" t="s">
        <v>174</v>
      </c>
      <c r="E10151" s="775">
        <v>1.5132000000000001</v>
      </c>
      <c r="F10151" s="775" t="s">
        <v>1119</v>
      </c>
      <c r="G10151" s="775" t="s">
        <v>4235</v>
      </c>
      <c r="H10151" s="775" t="s">
        <v>4235</v>
      </c>
      <c r="I10151" s="775" t="s">
        <v>5432</v>
      </c>
    </row>
    <row r="10152" spans="1:9">
      <c r="A10152" s="775" t="str">
        <f>Table_wabobpsvr_AzureCalc_AzureCalcRateCard[[#This Row],[ServiceName]]&amp;Table_wabobpsvr_AzureCalc_AzureCalcRateCard[[#This Row],[Price_Level]]&amp;Table_wabobpsvr_AzureCalc_AzureCalcRateCard[[#This Row],[Region]]</f>
        <v>Standard_D14 VM (Non-Windows)B7</v>
      </c>
      <c r="B10152" s="775">
        <v>7</v>
      </c>
      <c r="C10152" s="775" t="s">
        <v>680</v>
      </c>
      <c r="D10152" s="775" t="s">
        <v>175</v>
      </c>
      <c r="E10152" s="775">
        <v>1.4663999999999999</v>
      </c>
      <c r="F10152" s="775" t="s">
        <v>1119</v>
      </c>
      <c r="G10152" s="775" t="s">
        <v>4235</v>
      </c>
      <c r="H10152" s="775" t="s">
        <v>4235</v>
      </c>
      <c r="I10152" s="775" t="s">
        <v>5432</v>
      </c>
    </row>
    <row r="10153" spans="1:9">
      <c r="A10153" s="775" t="str">
        <f>Table_wabobpsvr_AzureCalc_AzureCalcRateCard[[#This Row],[ServiceName]]&amp;Table_wabobpsvr_AzureCalc_AzureCalcRateCard[[#This Row],[Price_Level]]&amp;Table_wabobpsvr_AzureCalc_AzureCalcRateCard[[#This Row],[Region]]</f>
        <v>Standard_D14 VM (Non-Windows)C7</v>
      </c>
      <c r="B10153" s="775">
        <v>7</v>
      </c>
      <c r="C10153" s="775" t="s">
        <v>680</v>
      </c>
      <c r="D10153" s="775" t="s">
        <v>177</v>
      </c>
      <c r="E10153" s="775">
        <v>1.4196</v>
      </c>
      <c r="F10153" s="775" t="s">
        <v>1119</v>
      </c>
      <c r="G10153" s="775" t="s">
        <v>4235</v>
      </c>
      <c r="H10153" s="775" t="s">
        <v>4235</v>
      </c>
      <c r="I10153" s="775" t="s">
        <v>5432</v>
      </c>
    </row>
    <row r="10154" spans="1:9">
      <c r="A10154" s="775" t="str">
        <f>Table_wabobpsvr_AzureCalc_AzureCalcRateCard[[#This Row],[ServiceName]]&amp;Table_wabobpsvr_AzureCalc_AzureCalcRateCard[[#This Row],[Price_Level]]&amp;Table_wabobpsvr_AzureCalc_AzureCalcRateCard[[#This Row],[Region]]</f>
        <v>Standard_D14 VM (Non-Windows)D7</v>
      </c>
      <c r="B10154" s="775">
        <v>7</v>
      </c>
      <c r="C10154" s="775" t="s">
        <v>680</v>
      </c>
      <c r="D10154" s="775" t="s">
        <v>176</v>
      </c>
      <c r="E10154" s="775">
        <v>1.3728</v>
      </c>
      <c r="F10154" s="775" t="s">
        <v>1119</v>
      </c>
      <c r="G10154" s="775" t="s">
        <v>4235</v>
      </c>
      <c r="H10154" s="775" t="s">
        <v>4235</v>
      </c>
      <c r="I10154" s="775" t="s">
        <v>5432</v>
      </c>
    </row>
    <row r="10155" spans="1:9">
      <c r="A10155" s="775" t="str">
        <f>Table_wabobpsvr_AzureCalc_AzureCalcRateCard[[#This Row],[ServiceName]]&amp;Table_wabobpsvr_AzureCalc_AzureCalcRateCard[[#This Row],[Price_Level]]&amp;Table_wabobpsvr_AzureCalc_AzureCalcRateCard[[#This Row],[Region]]</f>
        <v>Standard_D14 VM (Non-Windows)MOSP8</v>
      </c>
      <c r="B10155" s="775">
        <v>8</v>
      </c>
      <c r="C10155" s="775" t="s">
        <v>680</v>
      </c>
      <c r="D10155" s="775" t="s">
        <v>606</v>
      </c>
      <c r="E10155" s="775">
        <v>1.794</v>
      </c>
      <c r="F10155" s="775" t="s">
        <v>1119</v>
      </c>
      <c r="G10155" s="775" t="s">
        <v>4235</v>
      </c>
      <c r="H10155" s="775" t="s">
        <v>4235</v>
      </c>
      <c r="I10155" s="775" t="s">
        <v>5433</v>
      </c>
    </row>
    <row r="10156" spans="1:9">
      <c r="A10156" s="775" t="str">
        <f>Table_wabobpsvr_AzureCalc_AzureCalcRateCard[[#This Row],[ServiceName]]&amp;Table_wabobpsvr_AzureCalc_AzureCalcRateCard[[#This Row],[Price_Level]]&amp;Table_wabobpsvr_AzureCalc_AzureCalcRateCard[[#This Row],[Region]]</f>
        <v>Standard_D14 VM (Non-Windows)A8</v>
      </c>
      <c r="B10156" s="775">
        <v>8</v>
      </c>
      <c r="C10156" s="775" t="s">
        <v>680</v>
      </c>
      <c r="D10156" s="775" t="s">
        <v>174</v>
      </c>
      <c r="E10156" s="775">
        <v>1.7401800000000001</v>
      </c>
      <c r="F10156" s="775" t="s">
        <v>1119</v>
      </c>
      <c r="G10156" s="775" t="s">
        <v>4235</v>
      </c>
      <c r="H10156" s="775" t="s">
        <v>4235</v>
      </c>
      <c r="I10156" s="775" t="s">
        <v>5433</v>
      </c>
    </row>
    <row r="10157" spans="1:9">
      <c r="A10157" s="775" t="str">
        <f>Table_wabobpsvr_AzureCalc_AzureCalcRateCard[[#This Row],[ServiceName]]&amp;Table_wabobpsvr_AzureCalc_AzureCalcRateCard[[#This Row],[Price_Level]]&amp;Table_wabobpsvr_AzureCalc_AzureCalcRateCard[[#This Row],[Region]]</f>
        <v>Standard_D14 VM (Non-Windows)B8</v>
      </c>
      <c r="B10157" s="775">
        <v>8</v>
      </c>
      <c r="C10157" s="775" t="s">
        <v>680</v>
      </c>
      <c r="D10157" s="775" t="s">
        <v>175</v>
      </c>
      <c r="E10157" s="775">
        <v>1.6863600000000001</v>
      </c>
      <c r="F10157" s="775" t="s">
        <v>1119</v>
      </c>
      <c r="G10157" s="775" t="s">
        <v>4235</v>
      </c>
      <c r="H10157" s="775" t="s">
        <v>4235</v>
      </c>
      <c r="I10157" s="775" t="s">
        <v>5433</v>
      </c>
    </row>
    <row r="10158" spans="1:9">
      <c r="A10158" s="775" t="str">
        <f>Table_wabobpsvr_AzureCalc_AzureCalcRateCard[[#This Row],[ServiceName]]&amp;Table_wabobpsvr_AzureCalc_AzureCalcRateCard[[#This Row],[Price_Level]]&amp;Table_wabobpsvr_AzureCalc_AzureCalcRateCard[[#This Row],[Region]]</f>
        <v>Standard_D14 VM (Non-Windows)C8</v>
      </c>
      <c r="B10158" s="775">
        <v>8</v>
      </c>
      <c r="C10158" s="775" t="s">
        <v>680</v>
      </c>
      <c r="D10158" s="775" t="s">
        <v>177</v>
      </c>
      <c r="E10158" s="775">
        <v>1.6325400000000001</v>
      </c>
      <c r="F10158" s="775" t="s">
        <v>1119</v>
      </c>
      <c r="G10158" s="775" t="s">
        <v>4235</v>
      </c>
      <c r="H10158" s="775" t="s">
        <v>4235</v>
      </c>
      <c r="I10158" s="775" t="s">
        <v>5433</v>
      </c>
    </row>
    <row r="10159" spans="1:9">
      <c r="A10159" s="775" t="str">
        <f>Table_wabobpsvr_AzureCalc_AzureCalcRateCard[[#This Row],[ServiceName]]&amp;Table_wabobpsvr_AzureCalc_AzureCalcRateCard[[#This Row],[Price_Level]]&amp;Table_wabobpsvr_AzureCalc_AzureCalcRateCard[[#This Row],[Region]]</f>
        <v>Standard_D14 VM (Non-Windows)D8</v>
      </c>
      <c r="B10159" s="775">
        <v>8</v>
      </c>
      <c r="C10159" s="775" t="s">
        <v>680</v>
      </c>
      <c r="D10159" s="775" t="s">
        <v>176</v>
      </c>
      <c r="E10159" s="775">
        <v>1.5787199999999999</v>
      </c>
      <c r="F10159" s="775" t="s">
        <v>1119</v>
      </c>
      <c r="G10159" s="775" t="s">
        <v>4235</v>
      </c>
      <c r="H10159" s="775" t="s">
        <v>4235</v>
      </c>
      <c r="I10159" s="775" t="s">
        <v>5433</v>
      </c>
    </row>
    <row r="10160" spans="1:9">
      <c r="A10160" s="775" t="str">
        <f>Table_wabobpsvr_AzureCalc_AzureCalcRateCard[[#This Row],[ServiceName]]&amp;Table_wabobpsvr_AzureCalc_AzureCalcRateCard[[#This Row],[Price_Level]]&amp;Table_wabobpsvr_AzureCalc_AzureCalcRateCard[[#This Row],[Region]]</f>
        <v>Standard_D14 VM (Non-Windows)MOSP11</v>
      </c>
      <c r="B10160" s="775">
        <v>11</v>
      </c>
      <c r="C10160" s="775" t="s">
        <v>680</v>
      </c>
      <c r="D10160" s="775" t="s">
        <v>606</v>
      </c>
      <c r="E10160" s="775">
        <v>1.9319999999999999</v>
      </c>
      <c r="F10160" s="775" t="s">
        <v>1119</v>
      </c>
      <c r="G10160" s="775" t="s">
        <v>4235</v>
      </c>
      <c r="H10160" s="775" t="s">
        <v>4235</v>
      </c>
      <c r="I10160" s="775" t="s">
        <v>5434</v>
      </c>
    </row>
    <row r="10161" spans="1:9">
      <c r="A10161" s="775" t="str">
        <f>Table_wabobpsvr_AzureCalc_AzureCalcRateCard[[#This Row],[ServiceName]]&amp;Table_wabobpsvr_AzureCalc_AzureCalcRateCard[[#This Row],[Price_Level]]&amp;Table_wabobpsvr_AzureCalc_AzureCalcRateCard[[#This Row],[Region]]</f>
        <v>Standard_D14 VM (Non-Windows)A11</v>
      </c>
      <c r="B10161" s="775">
        <v>11</v>
      </c>
      <c r="C10161" s="775" t="s">
        <v>680</v>
      </c>
      <c r="D10161" s="775" t="s">
        <v>174</v>
      </c>
      <c r="E10161" s="775">
        <v>1.8740399999999999</v>
      </c>
      <c r="F10161" s="775" t="s">
        <v>1119</v>
      </c>
      <c r="G10161" s="775" t="s">
        <v>4235</v>
      </c>
      <c r="H10161" s="775" t="s">
        <v>4235</v>
      </c>
      <c r="I10161" s="775" t="s">
        <v>5434</v>
      </c>
    </row>
    <row r="10162" spans="1:9">
      <c r="A10162" s="775" t="str">
        <f>Table_wabobpsvr_AzureCalc_AzureCalcRateCard[[#This Row],[ServiceName]]&amp;Table_wabobpsvr_AzureCalc_AzureCalcRateCard[[#This Row],[Price_Level]]&amp;Table_wabobpsvr_AzureCalc_AzureCalcRateCard[[#This Row],[Region]]</f>
        <v>Standard_D14 VM (Non-Windows)B11</v>
      </c>
      <c r="B10162" s="775">
        <v>11</v>
      </c>
      <c r="C10162" s="775" t="s">
        <v>680</v>
      </c>
      <c r="D10162" s="775" t="s">
        <v>175</v>
      </c>
      <c r="E10162" s="775">
        <v>1.8160799999999999</v>
      </c>
      <c r="F10162" s="775" t="s">
        <v>1119</v>
      </c>
      <c r="G10162" s="775" t="s">
        <v>4235</v>
      </c>
      <c r="H10162" s="775" t="s">
        <v>4235</v>
      </c>
      <c r="I10162" s="775" t="s">
        <v>5434</v>
      </c>
    </row>
    <row r="10163" spans="1:9">
      <c r="A10163" s="775" t="str">
        <f>Table_wabobpsvr_AzureCalc_AzureCalcRateCard[[#This Row],[ServiceName]]&amp;Table_wabobpsvr_AzureCalc_AzureCalcRateCard[[#This Row],[Price_Level]]&amp;Table_wabobpsvr_AzureCalc_AzureCalcRateCard[[#This Row],[Region]]</f>
        <v>Standard_D14 VM (Non-Windows)C11</v>
      </c>
      <c r="B10163" s="775">
        <v>11</v>
      </c>
      <c r="C10163" s="775" t="s">
        <v>680</v>
      </c>
      <c r="D10163" s="775" t="s">
        <v>177</v>
      </c>
      <c r="E10163" s="775">
        <v>1.7581199999999999</v>
      </c>
      <c r="F10163" s="775" t="s">
        <v>1119</v>
      </c>
      <c r="G10163" s="775" t="s">
        <v>4235</v>
      </c>
      <c r="H10163" s="775" t="s">
        <v>4235</v>
      </c>
      <c r="I10163" s="775" t="s">
        <v>5434</v>
      </c>
    </row>
    <row r="10164" spans="1:9">
      <c r="A10164" s="775" t="str">
        <f>Table_wabobpsvr_AzureCalc_AzureCalcRateCard[[#This Row],[ServiceName]]&amp;Table_wabobpsvr_AzureCalc_AzureCalcRateCard[[#This Row],[Price_Level]]&amp;Table_wabobpsvr_AzureCalc_AzureCalcRateCard[[#This Row],[Region]]</f>
        <v>Standard_D14 VM (Non-Windows)D11</v>
      </c>
      <c r="B10164" s="775">
        <v>11</v>
      </c>
      <c r="C10164" s="775" t="s">
        <v>680</v>
      </c>
      <c r="D10164" s="775" t="s">
        <v>176</v>
      </c>
      <c r="E10164" s="775">
        <v>1.7001599999999999</v>
      </c>
      <c r="F10164" s="775" t="s">
        <v>1119</v>
      </c>
      <c r="G10164" s="775" t="s">
        <v>4235</v>
      </c>
      <c r="H10164" s="775" t="s">
        <v>4235</v>
      </c>
      <c r="I10164" s="775" t="s">
        <v>5434</v>
      </c>
    </row>
    <row r="10165" spans="1:9">
      <c r="A10165" s="775" t="str">
        <f>Table_wabobpsvr_AzureCalc_AzureCalcRateCard[[#This Row],[ServiceName]]&amp;Table_wabobpsvr_AzureCalc_AzureCalcRateCard[[#This Row],[Price_Level]]&amp;Table_wabobpsvr_AzureCalc_AzureCalcRateCard[[#This Row],[Region]]</f>
        <v>Standard_D14 VM (Non-Windows)MOSP12</v>
      </c>
      <c r="B10165" s="775">
        <v>12</v>
      </c>
      <c r="C10165" s="775" t="s">
        <v>680</v>
      </c>
      <c r="D10165" s="775" t="s">
        <v>606</v>
      </c>
      <c r="E10165" s="775">
        <v>1.68</v>
      </c>
      <c r="F10165" s="775" t="s">
        <v>1119</v>
      </c>
      <c r="G10165" s="775" t="s">
        <v>4235</v>
      </c>
      <c r="H10165" s="775" t="s">
        <v>4235</v>
      </c>
      <c r="I10165" s="775" t="s">
        <v>5435</v>
      </c>
    </row>
    <row r="10166" spans="1:9">
      <c r="A10166" s="775" t="str">
        <f>Table_wabobpsvr_AzureCalc_AzureCalcRateCard[[#This Row],[ServiceName]]&amp;Table_wabobpsvr_AzureCalc_AzureCalcRateCard[[#This Row],[Price_Level]]&amp;Table_wabobpsvr_AzureCalc_AzureCalcRateCard[[#This Row],[Region]]</f>
        <v>Standard_D14 VM (Non-Windows)A12</v>
      </c>
      <c r="B10166" s="775">
        <v>12</v>
      </c>
      <c r="C10166" s="775" t="s">
        <v>680</v>
      </c>
      <c r="D10166" s="775" t="s">
        <v>174</v>
      </c>
      <c r="E10166" s="775">
        <v>1.988</v>
      </c>
      <c r="F10166" s="775" t="s">
        <v>1119</v>
      </c>
      <c r="G10166" s="775" t="s">
        <v>4235</v>
      </c>
      <c r="H10166" s="775" t="s">
        <v>4235</v>
      </c>
      <c r="I10166" s="775" t="s">
        <v>5435</v>
      </c>
    </row>
    <row r="10167" spans="1:9">
      <c r="A10167" s="775" t="str">
        <f>Table_wabobpsvr_AzureCalc_AzureCalcRateCard[[#This Row],[ServiceName]]&amp;Table_wabobpsvr_AzureCalc_AzureCalcRateCard[[#This Row],[Price_Level]]&amp;Table_wabobpsvr_AzureCalc_AzureCalcRateCard[[#This Row],[Region]]</f>
        <v>Standard_D14 VM (Non-Windows)B12</v>
      </c>
      <c r="B10167" s="775">
        <v>12</v>
      </c>
      <c r="C10167" s="775" t="s">
        <v>680</v>
      </c>
      <c r="D10167" s="775" t="s">
        <v>175</v>
      </c>
      <c r="E10167" s="775">
        <v>1.5791999999999999</v>
      </c>
      <c r="F10167" s="775" t="s">
        <v>1119</v>
      </c>
      <c r="G10167" s="775" t="s">
        <v>4235</v>
      </c>
      <c r="H10167" s="775" t="s">
        <v>4235</v>
      </c>
      <c r="I10167" s="775" t="s">
        <v>5435</v>
      </c>
    </row>
    <row r="10168" spans="1:9">
      <c r="A10168" s="775" t="str">
        <f>Table_wabobpsvr_AzureCalc_AzureCalcRateCard[[#This Row],[ServiceName]]&amp;Table_wabobpsvr_AzureCalc_AzureCalcRateCard[[#This Row],[Price_Level]]&amp;Table_wabobpsvr_AzureCalc_AzureCalcRateCard[[#This Row],[Region]]</f>
        <v>Standard_D14 VM (Non-Windows)C12</v>
      </c>
      <c r="B10168" s="775">
        <v>12</v>
      </c>
      <c r="C10168" s="775" t="s">
        <v>680</v>
      </c>
      <c r="D10168" s="775" t="s">
        <v>177</v>
      </c>
      <c r="E10168" s="775">
        <v>1.865</v>
      </c>
      <c r="F10168" s="775" t="s">
        <v>1119</v>
      </c>
      <c r="G10168" s="775" t="s">
        <v>4235</v>
      </c>
      <c r="H10168" s="775" t="s">
        <v>4235</v>
      </c>
      <c r="I10168" s="775" t="s">
        <v>5435</v>
      </c>
    </row>
    <row r="10169" spans="1:9">
      <c r="A10169" s="775" t="str">
        <f>Table_wabobpsvr_AzureCalc_AzureCalcRateCard[[#This Row],[ServiceName]]&amp;Table_wabobpsvr_AzureCalc_AzureCalcRateCard[[#This Row],[Price_Level]]&amp;Table_wabobpsvr_AzureCalc_AzureCalcRateCard[[#This Row],[Region]]</f>
        <v>Standard_D14 VM (Non-Windows)D12</v>
      </c>
      <c r="B10169" s="775">
        <v>12</v>
      </c>
      <c r="C10169" s="775" t="s">
        <v>680</v>
      </c>
      <c r="D10169" s="775" t="s">
        <v>176</v>
      </c>
      <c r="E10169" s="775">
        <v>1.4783999999999999</v>
      </c>
      <c r="F10169" s="775" t="s">
        <v>1119</v>
      </c>
      <c r="G10169" s="775" t="s">
        <v>4235</v>
      </c>
      <c r="H10169" s="775" t="s">
        <v>4235</v>
      </c>
      <c r="I10169" s="775" t="s">
        <v>5435</v>
      </c>
    </row>
    <row r="10170" spans="1:9">
      <c r="A10170" s="775" t="str">
        <f>Table_wabobpsvr_AzureCalc_AzureCalcRateCard[[#This Row],[ServiceName]]&amp;Table_wabobpsvr_AzureCalc_AzureCalcRateCard[[#This Row],[Price_Level]]&amp;Table_wabobpsvr_AzureCalc_AzureCalcRateCard[[#This Row],[Region]]</f>
        <v>Standard_D14 VM (Non-Windows)MOSP3</v>
      </c>
      <c r="B10170" s="775">
        <v>3</v>
      </c>
      <c r="C10170" s="775" t="s">
        <v>680</v>
      </c>
      <c r="D10170" s="775" t="s">
        <v>606</v>
      </c>
      <c r="E10170" s="775">
        <v>1.56</v>
      </c>
      <c r="F10170" s="775" t="s">
        <v>1119</v>
      </c>
      <c r="G10170" s="775" t="s">
        <v>4235</v>
      </c>
      <c r="H10170" s="775" t="s">
        <v>4235</v>
      </c>
      <c r="I10170" s="775" t="s">
        <v>5436</v>
      </c>
    </row>
    <row r="10171" spans="1:9">
      <c r="A10171" s="775" t="str">
        <f>Table_wabobpsvr_AzureCalc_AzureCalcRateCard[[#This Row],[ServiceName]]&amp;Table_wabobpsvr_AzureCalc_AzureCalcRateCard[[#This Row],[Price_Level]]&amp;Table_wabobpsvr_AzureCalc_AzureCalcRateCard[[#This Row],[Region]]</f>
        <v>Standard_D14 VM (Non-Windows)A3</v>
      </c>
      <c r="B10171" s="775">
        <v>3</v>
      </c>
      <c r="C10171" s="775" t="s">
        <v>680</v>
      </c>
      <c r="D10171" s="775" t="s">
        <v>174</v>
      </c>
      <c r="E10171" s="775">
        <v>1.5132000000000001</v>
      </c>
      <c r="F10171" s="775" t="s">
        <v>1119</v>
      </c>
      <c r="G10171" s="775" t="s">
        <v>4235</v>
      </c>
      <c r="H10171" s="775" t="s">
        <v>4235</v>
      </c>
      <c r="I10171" s="775" t="s">
        <v>5436</v>
      </c>
    </row>
    <row r="10172" spans="1:9">
      <c r="A10172" s="775" t="str">
        <f>Table_wabobpsvr_AzureCalc_AzureCalcRateCard[[#This Row],[ServiceName]]&amp;Table_wabobpsvr_AzureCalc_AzureCalcRateCard[[#This Row],[Price_Level]]&amp;Table_wabobpsvr_AzureCalc_AzureCalcRateCard[[#This Row],[Region]]</f>
        <v>Standard_D14 VM (Non-Windows)B3</v>
      </c>
      <c r="B10172" s="775">
        <v>3</v>
      </c>
      <c r="C10172" s="775" t="s">
        <v>680</v>
      </c>
      <c r="D10172" s="775" t="s">
        <v>175</v>
      </c>
      <c r="E10172" s="775">
        <v>1.4663999999999999</v>
      </c>
      <c r="F10172" s="775" t="s">
        <v>1119</v>
      </c>
      <c r="G10172" s="775" t="s">
        <v>4235</v>
      </c>
      <c r="H10172" s="775" t="s">
        <v>4235</v>
      </c>
      <c r="I10172" s="775" t="s">
        <v>5436</v>
      </c>
    </row>
    <row r="10173" spans="1:9">
      <c r="A10173" s="775" t="str">
        <f>Table_wabobpsvr_AzureCalc_AzureCalcRateCard[[#This Row],[ServiceName]]&amp;Table_wabobpsvr_AzureCalc_AzureCalcRateCard[[#This Row],[Price_Level]]&amp;Table_wabobpsvr_AzureCalc_AzureCalcRateCard[[#This Row],[Region]]</f>
        <v>Standard_D14 VM (Non-Windows)C3</v>
      </c>
      <c r="B10173" s="775">
        <v>3</v>
      </c>
      <c r="C10173" s="775" t="s">
        <v>680</v>
      </c>
      <c r="D10173" s="775" t="s">
        <v>177</v>
      </c>
      <c r="E10173" s="775">
        <v>1.4196</v>
      </c>
      <c r="F10173" s="775" t="s">
        <v>1119</v>
      </c>
      <c r="G10173" s="775" t="s">
        <v>4235</v>
      </c>
      <c r="H10173" s="775" t="s">
        <v>4235</v>
      </c>
      <c r="I10173" s="775" t="s">
        <v>5436</v>
      </c>
    </row>
    <row r="10174" spans="1:9">
      <c r="A10174" s="775" t="str">
        <f>Table_wabobpsvr_AzureCalc_AzureCalcRateCard[[#This Row],[ServiceName]]&amp;Table_wabobpsvr_AzureCalc_AzureCalcRateCard[[#This Row],[Price_Level]]&amp;Table_wabobpsvr_AzureCalc_AzureCalcRateCard[[#This Row],[Region]]</f>
        <v>Standard_D14 VM (Non-Windows)D3</v>
      </c>
      <c r="B10174" s="775">
        <v>3</v>
      </c>
      <c r="C10174" s="775" t="s">
        <v>680</v>
      </c>
      <c r="D10174" s="775" t="s">
        <v>176</v>
      </c>
      <c r="E10174" s="775">
        <v>1.3728</v>
      </c>
      <c r="F10174" s="775" t="s">
        <v>1119</v>
      </c>
      <c r="G10174" s="775" t="s">
        <v>4235</v>
      </c>
      <c r="H10174" s="775" t="s">
        <v>4235</v>
      </c>
      <c r="I10174" s="775" t="s">
        <v>5436</v>
      </c>
    </row>
    <row r="10175" spans="1:9">
      <c r="A10175" s="775" t="str">
        <f>Table_wabobpsvr_AzureCalc_AzureCalcRateCard[[#This Row],[ServiceName]]&amp;Table_wabobpsvr_AzureCalc_AzureCalcRateCard[[#This Row],[Price_Level]]&amp;Table_wabobpsvr_AzureCalc_AzureCalcRateCard[[#This Row],[Region]]</f>
        <v>Standard_D14 VM (Non-Windows)MOSP6</v>
      </c>
      <c r="B10175" s="775">
        <v>6</v>
      </c>
      <c r="C10175" s="775" t="s">
        <v>680</v>
      </c>
      <c r="D10175" s="775" t="s">
        <v>606</v>
      </c>
      <c r="E10175" s="775">
        <v>1.56</v>
      </c>
      <c r="F10175" s="775" t="s">
        <v>1119</v>
      </c>
      <c r="G10175" s="775" t="s">
        <v>4235</v>
      </c>
      <c r="H10175" s="775" t="s">
        <v>4235</v>
      </c>
      <c r="I10175" s="775" t="s">
        <v>5437</v>
      </c>
    </row>
    <row r="10176" spans="1:9">
      <c r="A10176" s="775" t="str">
        <f>Table_wabobpsvr_AzureCalc_AzureCalcRateCard[[#This Row],[ServiceName]]&amp;Table_wabobpsvr_AzureCalc_AzureCalcRateCard[[#This Row],[Price_Level]]&amp;Table_wabobpsvr_AzureCalc_AzureCalcRateCard[[#This Row],[Region]]</f>
        <v>Standard_D14 VM (Non-Windows)A6</v>
      </c>
      <c r="B10176" s="775">
        <v>6</v>
      </c>
      <c r="C10176" s="775" t="s">
        <v>680</v>
      </c>
      <c r="D10176" s="775" t="s">
        <v>174</v>
      </c>
      <c r="E10176" s="775">
        <v>1.5132000000000001</v>
      </c>
      <c r="F10176" s="775" t="s">
        <v>1119</v>
      </c>
      <c r="G10176" s="775" t="s">
        <v>4235</v>
      </c>
      <c r="H10176" s="775" t="s">
        <v>4235</v>
      </c>
      <c r="I10176" s="775" t="s">
        <v>5437</v>
      </c>
    </row>
    <row r="10177" spans="1:9">
      <c r="A10177" s="775" t="str">
        <f>Table_wabobpsvr_AzureCalc_AzureCalcRateCard[[#This Row],[ServiceName]]&amp;Table_wabobpsvr_AzureCalc_AzureCalcRateCard[[#This Row],[Price_Level]]&amp;Table_wabobpsvr_AzureCalc_AzureCalcRateCard[[#This Row],[Region]]</f>
        <v>Standard_D14 VM (Non-Windows)B6</v>
      </c>
      <c r="B10177" s="775">
        <v>6</v>
      </c>
      <c r="C10177" s="775" t="s">
        <v>680</v>
      </c>
      <c r="D10177" s="775" t="s">
        <v>175</v>
      </c>
      <c r="E10177" s="775">
        <v>1.4663999999999999</v>
      </c>
      <c r="F10177" s="775" t="s">
        <v>1119</v>
      </c>
      <c r="G10177" s="775" t="s">
        <v>4235</v>
      </c>
      <c r="H10177" s="775" t="s">
        <v>4235</v>
      </c>
      <c r="I10177" s="775" t="s">
        <v>5437</v>
      </c>
    </row>
    <row r="10178" spans="1:9">
      <c r="A10178" s="775" t="str">
        <f>Table_wabobpsvr_AzureCalc_AzureCalcRateCard[[#This Row],[ServiceName]]&amp;Table_wabobpsvr_AzureCalc_AzureCalcRateCard[[#This Row],[Price_Level]]&amp;Table_wabobpsvr_AzureCalc_AzureCalcRateCard[[#This Row],[Region]]</f>
        <v>Standard_D14 VM (Non-Windows)C6</v>
      </c>
      <c r="B10178" s="775">
        <v>6</v>
      </c>
      <c r="C10178" s="775" t="s">
        <v>680</v>
      </c>
      <c r="D10178" s="775" t="s">
        <v>177</v>
      </c>
      <c r="E10178" s="775">
        <v>1.4196</v>
      </c>
      <c r="F10178" s="775" t="s">
        <v>1119</v>
      </c>
      <c r="G10178" s="775" t="s">
        <v>4235</v>
      </c>
      <c r="H10178" s="775" t="s">
        <v>4235</v>
      </c>
      <c r="I10178" s="775" t="s">
        <v>5437</v>
      </c>
    </row>
    <row r="10179" spans="1:9">
      <c r="A10179" s="775" t="str">
        <f>Table_wabobpsvr_AzureCalc_AzureCalcRateCard[[#This Row],[ServiceName]]&amp;Table_wabobpsvr_AzureCalc_AzureCalcRateCard[[#This Row],[Price_Level]]&amp;Table_wabobpsvr_AzureCalc_AzureCalcRateCard[[#This Row],[Region]]</f>
        <v>Standard_D14 VM (Non-Windows)D6</v>
      </c>
      <c r="B10179" s="775">
        <v>6</v>
      </c>
      <c r="C10179" s="775" t="s">
        <v>680</v>
      </c>
      <c r="D10179" s="775" t="s">
        <v>176</v>
      </c>
      <c r="E10179" s="775">
        <v>1.3728</v>
      </c>
      <c r="F10179" s="775" t="s">
        <v>1119</v>
      </c>
      <c r="G10179" s="775" t="s">
        <v>4235</v>
      </c>
      <c r="H10179" s="775" t="s">
        <v>4235</v>
      </c>
      <c r="I10179" s="775" t="s">
        <v>5437</v>
      </c>
    </row>
    <row r="10180" spans="1:9">
      <c r="A10180" s="775" t="str">
        <f>Table_wabobpsvr_AzureCalc_AzureCalcRateCard[[#This Row],[ServiceName]]&amp;Table_wabobpsvr_AzureCalc_AzureCalcRateCard[[#This Row],[Price_Level]]&amp;Table_wabobpsvr_AzureCalc_AzureCalcRateCard[[#This Row],[Region]]</f>
        <v>Standard_D14 VM (Non-Windows)MOSP2</v>
      </c>
      <c r="B10180" s="775">
        <v>2</v>
      </c>
      <c r="C10180" s="775" t="s">
        <v>680</v>
      </c>
      <c r="D10180" s="775" t="s">
        <v>606</v>
      </c>
      <c r="E10180" s="775">
        <v>1.4</v>
      </c>
      <c r="F10180" s="775" t="s">
        <v>1119</v>
      </c>
      <c r="G10180" s="775" t="s">
        <v>4235</v>
      </c>
      <c r="H10180" s="775" t="s">
        <v>4235</v>
      </c>
      <c r="I10180" s="775" t="s">
        <v>5438</v>
      </c>
    </row>
    <row r="10181" spans="1:9">
      <c r="A10181" s="775" t="str">
        <f>Table_wabobpsvr_AzureCalc_AzureCalcRateCard[[#This Row],[ServiceName]]&amp;Table_wabobpsvr_AzureCalc_AzureCalcRateCard[[#This Row],[Price_Level]]&amp;Table_wabobpsvr_AzureCalc_AzureCalcRateCard[[#This Row],[Region]]</f>
        <v>Standard_D14 VM (Non-Windows)A2</v>
      </c>
      <c r="B10181" s="775">
        <v>2</v>
      </c>
      <c r="C10181" s="775" t="s">
        <v>680</v>
      </c>
      <c r="D10181" s="775" t="s">
        <v>174</v>
      </c>
      <c r="E10181" s="775">
        <v>1.3580000000000001</v>
      </c>
      <c r="F10181" s="775" t="s">
        <v>1119</v>
      </c>
      <c r="G10181" s="775" t="s">
        <v>4235</v>
      </c>
      <c r="H10181" s="775" t="s">
        <v>4235</v>
      </c>
      <c r="I10181" s="775" t="s">
        <v>5438</v>
      </c>
    </row>
    <row r="10182" spans="1:9">
      <c r="A10182" s="775" t="str">
        <f>Table_wabobpsvr_AzureCalc_AzureCalcRateCard[[#This Row],[ServiceName]]&amp;Table_wabobpsvr_AzureCalc_AzureCalcRateCard[[#This Row],[Price_Level]]&amp;Table_wabobpsvr_AzureCalc_AzureCalcRateCard[[#This Row],[Region]]</f>
        <v>Standard_D14 VM (Non-Windows)B2</v>
      </c>
      <c r="B10182" s="775">
        <v>2</v>
      </c>
      <c r="C10182" s="775" t="s">
        <v>680</v>
      </c>
      <c r="D10182" s="775" t="s">
        <v>175</v>
      </c>
      <c r="E10182" s="775">
        <v>1.3160000000000001</v>
      </c>
      <c r="F10182" s="775" t="s">
        <v>1119</v>
      </c>
      <c r="G10182" s="775" t="s">
        <v>4235</v>
      </c>
      <c r="H10182" s="775" t="s">
        <v>4235</v>
      </c>
      <c r="I10182" s="775" t="s">
        <v>5438</v>
      </c>
    </row>
    <row r="10183" spans="1:9">
      <c r="A10183" s="775" t="str">
        <f>Table_wabobpsvr_AzureCalc_AzureCalcRateCard[[#This Row],[ServiceName]]&amp;Table_wabobpsvr_AzureCalc_AzureCalcRateCard[[#This Row],[Price_Level]]&amp;Table_wabobpsvr_AzureCalc_AzureCalcRateCard[[#This Row],[Region]]</f>
        <v>Standard_D14 VM (Non-Windows)C2</v>
      </c>
      <c r="B10183" s="775">
        <v>2</v>
      </c>
      <c r="C10183" s="775" t="s">
        <v>680</v>
      </c>
      <c r="D10183" s="775" t="s">
        <v>177</v>
      </c>
      <c r="E10183" s="775">
        <v>1.274</v>
      </c>
      <c r="F10183" s="775" t="s">
        <v>1119</v>
      </c>
      <c r="G10183" s="775" t="s">
        <v>4235</v>
      </c>
      <c r="H10183" s="775" t="s">
        <v>4235</v>
      </c>
      <c r="I10183" s="775" t="s">
        <v>5438</v>
      </c>
    </row>
    <row r="10184" spans="1:9">
      <c r="A10184" s="775" t="str">
        <f>Table_wabobpsvr_AzureCalc_AzureCalcRateCard[[#This Row],[ServiceName]]&amp;Table_wabobpsvr_AzureCalc_AzureCalcRateCard[[#This Row],[Price_Level]]&amp;Table_wabobpsvr_AzureCalc_AzureCalcRateCard[[#This Row],[Region]]</f>
        <v>Standard_D14 VM (Non-Windows)D2</v>
      </c>
      <c r="B10184" s="775">
        <v>2</v>
      </c>
      <c r="C10184" s="775" t="s">
        <v>680</v>
      </c>
      <c r="D10184" s="775" t="s">
        <v>176</v>
      </c>
      <c r="E10184" s="775">
        <v>1.232</v>
      </c>
      <c r="F10184" s="775" t="s">
        <v>1119</v>
      </c>
      <c r="G10184" s="775" t="s">
        <v>4235</v>
      </c>
      <c r="H10184" s="775" t="s">
        <v>4235</v>
      </c>
      <c r="I10184" s="775" t="s">
        <v>5438</v>
      </c>
    </row>
    <row r="10185" spans="1:9">
      <c r="A10185" s="775" t="str">
        <f>Table_wabobpsvr_AzureCalc_AzureCalcRateCard[[#This Row],[ServiceName]]&amp;Table_wabobpsvr_AzureCalc_AzureCalcRateCard[[#This Row],[Price_Level]]&amp;Table_wabobpsvr_AzureCalc_AzureCalcRateCard[[#This Row],[Region]]</f>
        <v>Standard_D14 VM (Non-Windows)MOSP5</v>
      </c>
      <c r="B10185" s="775">
        <v>5</v>
      </c>
      <c r="C10185" s="775" t="s">
        <v>680</v>
      </c>
      <c r="D10185" s="775" t="s">
        <v>606</v>
      </c>
      <c r="E10185" s="775">
        <v>1.56</v>
      </c>
      <c r="F10185" s="775" t="s">
        <v>1119</v>
      </c>
      <c r="G10185" s="775" t="s">
        <v>4235</v>
      </c>
      <c r="H10185" s="775" t="s">
        <v>4235</v>
      </c>
      <c r="I10185" s="775" t="s">
        <v>5439</v>
      </c>
    </row>
    <row r="10186" spans="1:9">
      <c r="A10186" s="775" t="str">
        <f>Table_wabobpsvr_AzureCalc_AzureCalcRateCard[[#This Row],[ServiceName]]&amp;Table_wabobpsvr_AzureCalc_AzureCalcRateCard[[#This Row],[Price_Level]]&amp;Table_wabobpsvr_AzureCalc_AzureCalcRateCard[[#This Row],[Region]]</f>
        <v>Standard_D14 VM (Non-Windows)A5</v>
      </c>
      <c r="B10186" s="775">
        <v>5</v>
      </c>
      <c r="C10186" s="775" t="s">
        <v>680</v>
      </c>
      <c r="D10186" s="775" t="s">
        <v>174</v>
      </c>
      <c r="E10186" s="775">
        <v>1.5132000000000001</v>
      </c>
      <c r="F10186" s="775" t="s">
        <v>1119</v>
      </c>
      <c r="G10186" s="775" t="s">
        <v>4235</v>
      </c>
      <c r="H10186" s="775" t="s">
        <v>4235</v>
      </c>
      <c r="I10186" s="775" t="s">
        <v>5439</v>
      </c>
    </row>
    <row r="10187" spans="1:9">
      <c r="A10187" s="775" t="str">
        <f>Table_wabobpsvr_AzureCalc_AzureCalcRateCard[[#This Row],[ServiceName]]&amp;Table_wabobpsvr_AzureCalc_AzureCalcRateCard[[#This Row],[Price_Level]]&amp;Table_wabobpsvr_AzureCalc_AzureCalcRateCard[[#This Row],[Region]]</f>
        <v>Standard_D14 VM (Non-Windows)B5</v>
      </c>
      <c r="B10187" s="775">
        <v>5</v>
      </c>
      <c r="C10187" s="775" t="s">
        <v>680</v>
      </c>
      <c r="D10187" s="775" t="s">
        <v>175</v>
      </c>
      <c r="E10187" s="775">
        <v>1.4663999999999999</v>
      </c>
      <c r="F10187" s="775" t="s">
        <v>1119</v>
      </c>
      <c r="G10187" s="775" t="s">
        <v>4235</v>
      </c>
      <c r="H10187" s="775" t="s">
        <v>4235</v>
      </c>
      <c r="I10187" s="775" t="s">
        <v>5439</v>
      </c>
    </row>
    <row r="10188" spans="1:9">
      <c r="A10188" s="775" t="str">
        <f>Table_wabobpsvr_AzureCalc_AzureCalcRateCard[[#This Row],[ServiceName]]&amp;Table_wabobpsvr_AzureCalc_AzureCalcRateCard[[#This Row],[Price_Level]]&amp;Table_wabobpsvr_AzureCalc_AzureCalcRateCard[[#This Row],[Region]]</f>
        <v>Standard_D14 VM (Non-Windows)C5</v>
      </c>
      <c r="B10188" s="775">
        <v>5</v>
      </c>
      <c r="C10188" s="775" t="s">
        <v>680</v>
      </c>
      <c r="D10188" s="775" t="s">
        <v>177</v>
      </c>
      <c r="E10188" s="775">
        <v>1.4196</v>
      </c>
      <c r="F10188" s="775" t="s">
        <v>1119</v>
      </c>
      <c r="G10188" s="775" t="s">
        <v>4235</v>
      </c>
      <c r="H10188" s="775" t="s">
        <v>4235</v>
      </c>
      <c r="I10188" s="775" t="s">
        <v>5439</v>
      </c>
    </row>
    <row r="10189" spans="1:9">
      <c r="A10189" s="775" t="str">
        <f>Table_wabobpsvr_AzureCalc_AzureCalcRateCard[[#This Row],[ServiceName]]&amp;Table_wabobpsvr_AzureCalc_AzureCalcRateCard[[#This Row],[Price_Level]]&amp;Table_wabobpsvr_AzureCalc_AzureCalcRateCard[[#This Row],[Region]]</f>
        <v>Standard_D14 VM (Non-Windows)D5</v>
      </c>
      <c r="B10189" s="775">
        <v>5</v>
      </c>
      <c r="C10189" s="775" t="s">
        <v>680</v>
      </c>
      <c r="D10189" s="775" t="s">
        <v>176</v>
      </c>
      <c r="E10189" s="775">
        <v>1.3728</v>
      </c>
      <c r="F10189" s="775" t="s">
        <v>1119</v>
      </c>
      <c r="G10189" s="775" t="s">
        <v>4235</v>
      </c>
      <c r="H10189" s="775" t="s">
        <v>4235</v>
      </c>
      <c r="I10189" s="775" t="s">
        <v>5439</v>
      </c>
    </row>
    <row r="10190" spans="1:9">
      <c r="A10190" s="775" t="str">
        <f>Table_wabobpsvr_AzureCalc_AzureCalcRateCard[[#This Row],[ServiceName]]&amp;Table_wabobpsvr_AzureCalc_AzureCalcRateCard[[#This Row],[Price_Level]]&amp;Table_wabobpsvr_AzureCalc_AzureCalcRateCard[[#This Row],[Region]]</f>
        <v>Standard_D14 VM (Non-Windows)MOSP1</v>
      </c>
      <c r="B10190" s="775">
        <v>1</v>
      </c>
      <c r="C10190" s="775" t="s">
        <v>680</v>
      </c>
      <c r="D10190" s="775" t="s">
        <v>606</v>
      </c>
      <c r="E10190" s="775">
        <v>1.4</v>
      </c>
      <c r="F10190" s="775" t="s">
        <v>1119</v>
      </c>
      <c r="G10190" s="775" t="s">
        <v>4235</v>
      </c>
      <c r="H10190" s="775" t="s">
        <v>4235</v>
      </c>
      <c r="I10190" s="775" t="s">
        <v>5440</v>
      </c>
    </row>
    <row r="10191" spans="1:9">
      <c r="A10191" s="775" t="str">
        <f>Table_wabobpsvr_AzureCalc_AzureCalcRateCard[[#This Row],[ServiceName]]&amp;Table_wabobpsvr_AzureCalc_AzureCalcRateCard[[#This Row],[Price_Level]]&amp;Table_wabobpsvr_AzureCalc_AzureCalcRateCard[[#This Row],[Region]]</f>
        <v>Standard_D14 VM (Non-Windows)A1</v>
      </c>
      <c r="B10191" s="775">
        <v>1</v>
      </c>
      <c r="C10191" s="775" t="s">
        <v>680</v>
      </c>
      <c r="D10191" s="775" t="s">
        <v>174</v>
      </c>
      <c r="E10191" s="775">
        <v>1.3580000000000001</v>
      </c>
      <c r="F10191" s="775" t="s">
        <v>1119</v>
      </c>
      <c r="G10191" s="775" t="s">
        <v>4235</v>
      </c>
      <c r="H10191" s="775" t="s">
        <v>4235</v>
      </c>
      <c r="I10191" s="775" t="s">
        <v>5440</v>
      </c>
    </row>
    <row r="10192" spans="1:9">
      <c r="A10192" s="775" t="str">
        <f>Table_wabobpsvr_AzureCalc_AzureCalcRateCard[[#This Row],[ServiceName]]&amp;Table_wabobpsvr_AzureCalc_AzureCalcRateCard[[#This Row],[Price_Level]]&amp;Table_wabobpsvr_AzureCalc_AzureCalcRateCard[[#This Row],[Region]]</f>
        <v>Standard_D14 VM (Non-Windows)B1</v>
      </c>
      <c r="B10192" s="775">
        <v>1</v>
      </c>
      <c r="C10192" s="775" t="s">
        <v>680</v>
      </c>
      <c r="D10192" s="775" t="s">
        <v>175</v>
      </c>
      <c r="E10192" s="775">
        <v>1.3160000000000001</v>
      </c>
      <c r="F10192" s="775" t="s">
        <v>1119</v>
      </c>
      <c r="G10192" s="775" t="s">
        <v>4235</v>
      </c>
      <c r="H10192" s="775" t="s">
        <v>4235</v>
      </c>
      <c r="I10192" s="775" t="s">
        <v>5440</v>
      </c>
    </row>
    <row r="10193" spans="1:9">
      <c r="A10193" s="775" t="str">
        <f>Table_wabobpsvr_AzureCalc_AzureCalcRateCard[[#This Row],[ServiceName]]&amp;Table_wabobpsvr_AzureCalc_AzureCalcRateCard[[#This Row],[Price_Level]]&amp;Table_wabobpsvr_AzureCalc_AzureCalcRateCard[[#This Row],[Region]]</f>
        <v>Standard_D14 VM (Non-Windows)C1</v>
      </c>
      <c r="B10193" s="775">
        <v>1</v>
      </c>
      <c r="C10193" s="775" t="s">
        <v>680</v>
      </c>
      <c r="D10193" s="775" t="s">
        <v>177</v>
      </c>
      <c r="E10193" s="775">
        <v>1.274</v>
      </c>
      <c r="F10193" s="775" t="s">
        <v>1119</v>
      </c>
      <c r="G10193" s="775" t="s">
        <v>4235</v>
      </c>
      <c r="H10193" s="775" t="s">
        <v>4235</v>
      </c>
      <c r="I10193" s="775" t="s">
        <v>5440</v>
      </c>
    </row>
    <row r="10194" spans="1:9">
      <c r="A10194" s="775" t="str">
        <f>Table_wabobpsvr_AzureCalc_AzureCalcRateCard[[#This Row],[ServiceName]]&amp;Table_wabobpsvr_AzureCalc_AzureCalcRateCard[[#This Row],[Price_Level]]&amp;Table_wabobpsvr_AzureCalc_AzureCalcRateCard[[#This Row],[Region]]</f>
        <v>Standard_D14 VM (Non-Windows)D1</v>
      </c>
      <c r="B10194" s="775">
        <v>1</v>
      </c>
      <c r="C10194" s="775" t="s">
        <v>680</v>
      </c>
      <c r="D10194" s="775" t="s">
        <v>176</v>
      </c>
      <c r="E10194" s="775">
        <v>1.232</v>
      </c>
      <c r="F10194" s="775" t="s">
        <v>1119</v>
      </c>
      <c r="G10194" s="775" t="s">
        <v>4235</v>
      </c>
      <c r="H10194" s="775" t="s">
        <v>4235</v>
      </c>
      <c r="I10194" s="775" t="s">
        <v>5440</v>
      </c>
    </row>
    <row r="10195" spans="1:9">
      <c r="A10195" s="775" t="str">
        <f>Table_wabobpsvr_AzureCalc_AzureCalcRateCard[[#This Row],[ServiceName]]&amp;Table_wabobpsvr_AzureCalc_AzureCalcRateCard[[#This Row],[Price_Level]]&amp;Table_wabobpsvr_AzureCalc_AzureCalcRateCard[[#This Row],[Region]]</f>
        <v>Standard_D14 VM (Non-Windows)MOSP4</v>
      </c>
      <c r="B10195" s="775">
        <v>4</v>
      </c>
      <c r="C10195" s="775" t="s">
        <v>680</v>
      </c>
      <c r="D10195" s="775" t="s">
        <v>606</v>
      </c>
      <c r="E10195" s="775">
        <v>1.56</v>
      </c>
      <c r="F10195" s="775" t="s">
        <v>1119</v>
      </c>
      <c r="G10195" s="775" t="s">
        <v>4235</v>
      </c>
      <c r="H10195" s="775" t="s">
        <v>4235</v>
      </c>
      <c r="I10195" s="775" t="s">
        <v>5441</v>
      </c>
    </row>
    <row r="10196" spans="1:9">
      <c r="A10196" s="775" t="str">
        <f>Table_wabobpsvr_AzureCalc_AzureCalcRateCard[[#This Row],[ServiceName]]&amp;Table_wabobpsvr_AzureCalc_AzureCalcRateCard[[#This Row],[Price_Level]]&amp;Table_wabobpsvr_AzureCalc_AzureCalcRateCard[[#This Row],[Region]]</f>
        <v>Standard_D14 VM (Non-Windows)A4</v>
      </c>
      <c r="B10196" s="775">
        <v>4</v>
      </c>
      <c r="C10196" s="775" t="s">
        <v>680</v>
      </c>
      <c r="D10196" s="775" t="s">
        <v>174</v>
      </c>
      <c r="E10196" s="775">
        <v>1.5132000000000001</v>
      </c>
      <c r="F10196" s="775" t="s">
        <v>1119</v>
      </c>
      <c r="G10196" s="775" t="s">
        <v>4235</v>
      </c>
      <c r="H10196" s="775" t="s">
        <v>4235</v>
      </c>
      <c r="I10196" s="775" t="s">
        <v>5441</v>
      </c>
    </row>
    <row r="10197" spans="1:9">
      <c r="A10197" s="775" t="str">
        <f>Table_wabobpsvr_AzureCalc_AzureCalcRateCard[[#This Row],[ServiceName]]&amp;Table_wabobpsvr_AzureCalc_AzureCalcRateCard[[#This Row],[Price_Level]]&amp;Table_wabobpsvr_AzureCalc_AzureCalcRateCard[[#This Row],[Region]]</f>
        <v>Standard_D14 VM (Non-Windows)B4</v>
      </c>
      <c r="B10197" s="775">
        <v>4</v>
      </c>
      <c r="C10197" s="775" t="s">
        <v>680</v>
      </c>
      <c r="D10197" s="775" t="s">
        <v>175</v>
      </c>
      <c r="E10197" s="775">
        <v>1.4663999999999999</v>
      </c>
      <c r="F10197" s="775" t="s">
        <v>1119</v>
      </c>
      <c r="G10197" s="775" t="s">
        <v>4235</v>
      </c>
      <c r="H10197" s="775" t="s">
        <v>4235</v>
      </c>
      <c r="I10197" s="775" t="s">
        <v>5441</v>
      </c>
    </row>
    <row r="10198" spans="1:9">
      <c r="A10198" s="775" t="str">
        <f>Table_wabobpsvr_AzureCalc_AzureCalcRateCard[[#This Row],[ServiceName]]&amp;Table_wabobpsvr_AzureCalc_AzureCalcRateCard[[#This Row],[Price_Level]]&amp;Table_wabobpsvr_AzureCalc_AzureCalcRateCard[[#This Row],[Region]]</f>
        <v>Standard_D14 VM (Non-Windows)C4</v>
      </c>
      <c r="B10198" s="775">
        <v>4</v>
      </c>
      <c r="C10198" s="775" t="s">
        <v>680</v>
      </c>
      <c r="D10198" s="775" t="s">
        <v>177</v>
      </c>
      <c r="E10198" s="775">
        <v>1.4196</v>
      </c>
      <c r="F10198" s="775" t="s">
        <v>1119</v>
      </c>
      <c r="G10198" s="775" t="s">
        <v>4235</v>
      </c>
      <c r="H10198" s="775" t="s">
        <v>4235</v>
      </c>
      <c r="I10198" s="775" t="s">
        <v>5441</v>
      </c>
    </row>
    <row r="10199" spans="1:9">
      <c r="A10199" s="775" t="str">
        <f>Table_wabobpsvr_AzureCalc_AzureCalcRateCard[[#This Row],[ServiceName]]&amp;Table_wabobpsvr_AzureCalc_AzureCalcRateCard[[#This Row],[Price_Level]]&amp;Table_wabobpsvr_AzureCalc_AzureCalcRateCard[[#This Row],[Region]]</f>
        <v>Standard_D14 VM (Non-Windows)D4</v>
      </c>
      <c r="B10199" s="775">
        <v>4</v>
      </c>
      <c r="C10199" s="775" t="s">
        <v>680</v>
      </c>
      <c r="D10199" s="775" t="s">
        <v>176</v>
      </c>
      <c r="E10199" s="775">
        <v>1.3728</v>
      </c>
      <c r="F10199" s="775" t="s">
        <v>1119</v>
      </c>
      <c r="G10199" s="775" t="s">
        <v>4235</v>
      </c>
      <c r="H10199" s="775" t="s">
        <v>4235</v>
      </c>
      <c r="I10199" s="775" t="s">
        <v>5441</v>
      </c>
    </row>
    <row r="10200" spans="1:9">
      <c r="A10200" s="775" t="str">
        <f>Table_wabobpsvr_AzureCalc_AzureCalcRateCard[[#This Row],[ServiceName]]&amp;Table_wabobpsvr_AzureCalc_AzureCalcRateCard[[#This Row],[Price_Level]]&amp;Table_wabobpsvr_AzureCalc_AzureCalcRateCard[[#This Row],[Region]]</f>
        <v>Standard_D14 VM (Non-Windows)MOSP14</v>
      </c>
      <c r="B10200" s="775">
        <v>14</v>
      </c>
      <c r="C10200" s="775" t="s">
        <v>680</v>
      </c>
      <c r="D10200" s="775" t="s">
        <v>606</v>
      </c>
      <c r="E10200" s="775">
        <v>1.75</v>
      </c>
      <c r="F10200" s="775" t="s">
        <v>1119</v>
      </c>
      <c r="G10200" s="775" t="s">
        <v>4235</v>
      </c>
      <c r="H10200" s="775" t="s">
        <v>4235</v>
      </c>
      <c r="I10200" s="775" t="s">
        <v>5442</v>
      </c>
    </row>
    <row r="10201" spans="1:9">
      <c r="A10201" s="775" t="str">
        <f>Table_wabobpsvr_AzureCalc_AzureCalcRateCard[[#This Row],[ServiceName]]&amp;Table_wabobpsvr_AzureCalc_AzureCalcRateCard[[#This Row],[Price_Level]]&amp;Table_wabobpsvr_AzureCalc_AzureCalcRateCard[[#This Row],[Region]]</f>
        <v>Standard_D14 VM (Non-Windows)A14</v>
      </c>
      <c r="B10201" s="775">
        <v>14</v>
      </c>
      <c r="C10201" s="775" t="s">
        <v>680</v>
      </c>
      <c r="D10201" s="775" t="s">
        <v>174</v>
      </c>
      <c r="E10201" s="775">
        <v>1.6975</v>
      </c>
      <c r="F10201" s="775" t="s">
        <v>1119</v>
      </c>
      <c r="G10201" s="775" t="s">
        <v>4235</v>
      </c>
      <c r="H10201" s="775" t="s">
        <v>4235</v>
      </c>
      <c r="I10201" s="775" t="s">
        <v>5442</v>
      </c>
    </row>
    <row r="10202" spans="1:9">
      <c r="A10202" s="775" t="str">
        <f>Table_wabobpsvr_AzureCalc_AzureCalcRateCard[[#This Row],[ServiceName]]&amp;Table_wabobpsvr_AzureCalc_AzureCalcRateCard[[#This Row],[Price_Level]]&amp;Table_wabobpsvr_AzureCalc_AzureCalcRateCard[[#This Row],[Region]]</f>
        <v>Standard_D14 VM (Non-Windows)B14</v>
      </c>
      <c r="B10202" s="775">
        <v>14</v>
      </c>
      <c r="C10202" s="775" t="s">
        <v>680</v>
      </c>
      <c r="D10202" s="775" t="s">
        <v>175</v>
      </c>
      <c r="E10202" s="775">
        <v>1.645</v>
      </c>
      <c r="F10202" s="775" t="s">
        <v>1119</v>
      </c>
      <c r="G10202" s="775" t="s">
        <v>4235</v>
      </c>
      <c r="H10202" s="775" t="s">
        <v>4235</v>
      </c>
      <c r="I10202" s="775" t="s">
        <v>5442</v>
      </c>
    </row>
    <row r="10203" spans="1:9">
      <c r="A10203" s="775" t="str">
        <f>Table_wabobpsvr_AzureCalc_AzureCalcRateCard[[#This Row],[ServiceName]]&amp;Table_wabobpsvr_AzureCalc_AzureCalcRateCard[[#This Row],[Price_Level]]&amp;Table_wabobpsvr_AzureCalc_AzureCalcRateCard[[#This Row],[Region]]</f>
        <v>Standard_D14 VM (Non-Windows)C14</v>
      </c>
      <c r="B10203" s="775">
        <v>14</v>
      </c>
      <c r="C10203" s="775" t="s">
        <v>680</v>
      </c>
      <c r="D10203" s="775" t="s">
        <v>177</v>
      </c>
      <c r="E10203" s="775">
        <v>1.5925</v>
      </c>
      <c r="F10203" s="775" t="s">
        <v>1119</v>
      </c>
      <c r="G10203" s="775" t="s">
        <v>4235</v>
      </c>
      <c r="H10203" s="775" t="s">
        <v>4235</v>
      </c>
      <c r="I10203" s="775" t="s">
        <v>5442</v>
      </c>
    </row>
    <row r="10204" spans="1:9">
      <c r="A10204" s="775" t="str">
        <f>Table_wabobpsvr_AzureCalc_AzureCalcRateCard[[#This Row],[ServiceName]]&amp;Table_wabobpsvr_AzureCalc_AzureCalcRateCard[[#This Row],[Price_Level]]&amp;Table_wabobpsvr_AzureCalc_AzureCalcRateCard[[#This Row],[Region]]</f>
        <v>Standard_D14 VM (Non-Windows)D14</v>
      </c>
      <c r="B10204" s="775">
        <v>14</v>
      </c>
      <c r="C10204" s="775" t="s">
        <v>680</v>
      </c>
      <c r="D10204" s="775" t="s">
        <v>176</v>
      </c>
      <c r="E10204" s="775">
        <v>1.54</v>
      </c>
      <c r="F10204" s="775" t="s">
        <v>1119</v>
      </c>
      <c r="G10204" s="775" t="s">
        <v>4235</v>
      </c>
      <c r="H10204" s="775" t="s">
        <v>4235</v>
      </c>
      <c r="I10204" s="775" t="s">
        <v>5442</v>
      </c>
    </row>
    <row r="10205" spans="1:9">
      <c r="A10205" s="775" t="str">
        <f>Table_wabobpsvr_AzureCalc_AzureCalcRateCard[[#This Row],[ServiceName]]&amp;Table_wabobpsvr_AzureCalc_AzureCalcRateCard[[#This Row],[Price_Level]]&amp;Table_wabobpsvr_AzureCalc_AzureCalcRateCard[[#This Row],[Region]]</f>
        <v>Standard_D14 VM (Non-Windows)MOSP</v>
      </c>
      <c r="B10205" s="775"/>
      <c r="C10205" s="775" t="s">
        <v>680</v>
      </c>
      <c r="D10205" s="775" t="s">
        <v>606</v>
      </c>
      <c r="E10205" s="775">
        <v>1.4</v>
      </c>
      <c r="F10205" s="775" t="s">
        <v>1119</v>
      </c>
      <c r="G10205" s="775" t="s">
        <v>4235</v>
      </c>
      <c r="H10205" s="775" t="s">
        <v>4235</v>
      </c>
      <c r="I10205" s="775" t="s">
        <v>5443</v>
      </c>
    </row>
    <row r="10206" spans="1:9">
      <c r="A10206" s="775" t="str">
        <f>Table_wabobpsvr_AzureCalc_AzureCalcRateCard[[#This Row],[ServiceName]]&amp;Table_wabobpsvr_AzureCalc_AzureCalcRateCard[[#This Row],[Price_Level]]&amp;Table_wabobpsvr_AzureCalc_AzureCalcRateCard[[#This Row],[Region]]</f>
        <v>Standard_D14 VM (Non-Windows)A</v>
      </c>
      <c r="B10206" s="775"/>
      <c r="C10206" s="775" t="s">
        <v>680</v>
      </c>
      <c r="D10206" s="775" t="s">
        <v>174</v>
      </c>
      <c r="E10206" s="775">
        <v>1.3580000000000001</v>
      </c>
      <c r="F10206" s="775" t="s">
        <v>1119</v>
      </c>
      <c r="G10206" s="775" t="s">
        <v>3869</v>
      </c>
      <c r="H10206" s="775" t="s">
        <v>3870</v>
      </c>
      <c r="I10206" s="775" t="s">
        <v>5443</v>
      </c>
    </row>
    <row r="10207" spans="1:9">
      <c r="A10207" s="775" t="str">
        <f>Table_wabobpsvr_AzureCalc_AzureCalcRateCard[[#This Row],[ServiceName]]&amp;Table_wabobpsvr_AzureCalc_AzureCalcRateCard[[#This Row],[Price_Level]]&amp;Table_wabobpsvr_AzureCalc_AzureCalcRateCard[[#This Row],[Region]]</f>
        <v>Standard_D14 VM (Non-Windows)B</v>
      </c>
      <c r="B10207" s="775"/>
      <c r="C10207" s="775" t="s">
        <v>680</v>
      </c>
      <c r="D10207" s="775" t="s">
        <v>175</v>
      </c>
      <c r="E10207" s="775">
        <v>1.3160000000000001</v>
      </c>
      <c r="F10207" s="775" t="s">
        <v>1119</v>
      </c>
      <c r="G10207" s="775" t="s">
        <v>3869</v>
      </c>
      <c r="H10207" s="775" t="s">
        <v>3870</v>
      </c>
      <c r="I10207" s="775" t="s">
        <v>5443</v>
      </c>
    </row>
    <row r="10208" spans="1:9">
      <c r="A10208" s="775" t="str">
        <f>Table_wabobpsvr_AzureCalc_AzureCalcRateCard[[#This Row],[ServiceName]]&amp;Table_wabobpsvr_AzureCalc_AzureCalcRateCard[[#This Row],[Price_Level]]&amp;Table_wabobpsvr_AzureCalc_AzureCalcRateCard[[#This Row],[Region]]</f>
        <v>Standard_G1 VM (Non-Windows)MOSP4</v>
      </c>
      <c r="B10208" s="775">
        <v>4</v>
      </c>
      <c r="C10208" s="775" t="s">
        <v>87</v>
      </c>
      <c r="D10208" s="775" t="s">
        <v>606</v>
      </c>
      <c r="E10208" s="775">
        <v>0.61</v>
      </c>
      <c r="F10208" s="775" t="s">
        <v>3042</v>
      </c>
      <c r="G10208" s="775" t="s">
        <v>4235</v>
      </c>
      <c r="H10208" s="775" t="s">
        <v>4235</v>
      </c>
      <c r="I10208" s="775" t="s">
        <v>5444</v>
      </c>
    </row>
    <row r="10209" spans="1:9">
      <c r="A10209" s="775" t="str">
        <f>Table_wabobpsvr_AzureCalc_AzureCalcRateCard[[#This Row],[ServiceName]]&amp;Table_wabobpsvr_AzureCalc_AzureCalcRateCard[[#This Row],[Price_Level]]&amp;Table_wabobpsvr_AzureCalc_AzureCalcRateCard[[#This Row],[Region]]</f>
        <v>Standard_G1 VM (Non-Windows)A4</v>
      </c>
      <c r="B10209" s="775">
        <v>4</v>
      </c>
      <c r="C10209" s="775" t="s">
        <v>87</v>
      </c>
      <c r="D10209" s="775" t="s">
        <v>174</v>
      </c>
      <c r="E10209" s="775">
        <v>0.59199999999999997</v>
      </c>
      <c r="F10209" s="775" t="s">
        <v>3042</v>
      </c>
      <c r="G10209" s="775" t="s">
        <v>3043</v>
      </c>
      <c r="H10209" s="775" t="s">
        <v>3044</v>
      </c>
      <c r="I10209" s="775" t="s">
        <v>5444</v>
      </c>
    </row>
    <row r="10210" spans="1:9">
      <c r="A10210" s="775" t="str">
        <f>Table_wabobpsvr_AzureCalc_AzureCalcRateCard[[#This Row],[ServiceName]]&amp;Table_wabobpsvr_AzureCalc_AzureCalcRateCard[[#This Row],[Price_Level]]&amp;Table_wabobpsvr_AzureCalc_AzureCalcRateCard[[#This Row],[Region]]</f>
        <v>Standard_G1 VM (Non-Windows)B4</v>
      </c>
      <c r="B10210" s="775">
        <v>4</v>
      </c>
      <c r="C10210" s="775" t="s">
        <v>87</v>
      </c>
      <c r="D10210" s="775" t="s">
        <v>175</v>
      </c>
      <c r="E10210" s="775">
        <v>0.57299999999999995</v>
      </c>
      <c r="F10210" s="775" t="s">
        <v>3042</v>
      </c>
      <c r="G10210" s="775" t="s">
        <v>3043</v>
      </c>
      <c r="H10210" s="775" t="s">
        <v>3044</v>
      </c>
      <c r="I10210" s="775" t="s">
        <v>5444</v>
      </c>
    </row>
    <row r="10211" spans="1:9">
      <c r="A10211" s="775" t="str">
        <f>Table_wabobpsvr_AzureCalc_AzureCalcRateCard[[#This Row],[ServiceName]]&amp;Table_wabobpsvr_AzureCalc_AzureCalcRateCard[[#This Row],[Price_Level]]&amp;Table_wabobpsvr_AzureCalc_AzureCalcRateCard[[#This Row],[Region]]</f>
        <v>Standard_G1 VM (Non-Windows)C4</v>
      </c>
      <c r="B10211" s="775">
        <v>4</v>
      </c>
      <c r="C10211" s="775" t="s">
        <v>87</v>
      </c>
      <c r="D10211" s="775" t="s">
        <v>177</v>
      </c>
      <c r="E10211" s="775">
        <v>0.55500000000000005</v>
      </c>
      <c r="F10211" s="775" t="s">
        <v>3042</v>
      </c>
      <c r="G10211" s="775" t="s">
        <v>3043</v>
      </c>
      <c r="H10211" s="775" t="s">
        <v>3044</v>
      </c>
      <c r="I10211" s="775" t="s">
        <v>5444</v>
      </c>
    </row>
    <row r="10212" spans="1:9">
      <c r="A10212" s="775" t="str">
        <f>Table_wabobpsvr_AzureCalc_AzureCalcRateCard[[#This Row],[ServiceName]]&amp;Table_wabobpsvr_AzureCalc_AzureCalcRateCard[[#This Row],[Price_Level]]&amp;Table_wabobpsvr_AzureCalc_AzureCalcRateCard[[#This Row],[Region]]</f>
        <v>Standard_G1 VM (Non-Windows)D4</v>
      </c>
      <c r="B10212" s="775">
        <v>4</v>
      </c>
      <c r="C10212" s="775" t="s">
        <v>87</v>
      </c>
      <c r="D10212" s="775" t="s">
        <v>176</v>
      </c>
      <c r="E10212" s="775">
        <v>0.53700000000000003</v>
      </c>
      <c r="F10212" s="775" t="s">
        <v>3042</v>
      </c>
      <c r="G10212" s="775" t="s">
        <v>3043</v>
      </c>
      <c r="H10212" s="775" t="s">
        <v>3044</v>
      </c>
      <c r="I10212" s="775" t="s">
        <v>5444</v>
      </c>
    </row>
    <row r="10213" spans="1:9">
      <c r="A10213" s="775" t="str">
        <f>Table_wabobpsvr_AzureCalc_AzureCalcRateCard[[#This Row],[ServiceName]]&amp;Table_wabobpsvr_AzureCalc_AzureCalcRateCard[[#This Row],[Price_Level]]&amp;Table_wabobpsvr_AzureCalc_AzureCalcRateCard[[#This Row],[Region]]</f>
        <v>Standard_G2 VM (Non-Windows)MOSP4</v>
      </c>
      <c r="B10213" s="775">
        <v>4</v>
      </c>
      <c r="C10213" s="775" t="s">
        <v>87</v>
      </c>
      <c r="D10213" s="775" t="s">
        <v>606</v>
      </c>
      <c r="E10213" s="775">
        <v>1.22</v>
      </c>
      <c r="F10213" s="775" t="s">
        <v>3045</v>
      </c>
      <c r="G10213" s="775" t="s">
        <v>4235</v>
      </c>
      <c r="H10213" s="775" t="s">
        <v>4235</v>
      </c>
      <c r="I10213" s="775" t="s">
        <v>5445</v>
      </c>
    </row>
    <row r="10214" spans="1:9">
      <c r="A10214" s="775" t="str">
        <f>Table_wabobpsvr_AzureCalc_AzureCalcRateCard[[#This Row],[ServiceName]]&amp;Table_wabobpsvr_AzureCalc_AzureCalcRateCard[[#This Row],[Price_Level]]&amp;Table_wabobpsvr_AzureCalc_AzureCalcRateCard[[#This Row],[Region]]</f>
        <v>Standard_G2 VM (Non-Windows)A4</v>
      </c>
      <c r="B10214" s="775">
        <v>4</v>
      </c>
      <c r="C10214" s="775" t="s">
        <v>87</v>
      </c>
      <c r="D10214" s="775" t="s">
        <v>174</v>
      </c>
      <c r="E10214" s="775">
        <v>1.1830000000000001</v>
      </c>
      <c r="F10214" s="775" t="s">
        <v>3045</v>
      </c>
      <c r="G10214" s="775" t="s">
        <v>3046</v>
      </c>
      <c r="H10214" s="775" t="s">
        <v>3047</v>
      </c>
      <c r="I10214" s="775" t="s">
        <v>5445</v>
      </c>
    </row>
    <row r="10215" spans="1:9">
      <c r="A10215" s="775" t="str">
        <f>Table_wabobpsvr_AzureCalc_AzureCalcRateCard[[#This Row],[ServiceName]]&amp;Table_wabobpsvr_AzureCalc_AzureCalcRateCard[[#This Row],[Price_Level]]&amp;Table_wabobpsvr_AzureCalc_AzureCalcRateCard[[#This Row],[Region]]</f>
        <v>Standard_G2 VM (Non-Windows)B4</v>
      </c>
      <c r="B10215" s="775">
        <v>4</v>
      </c>
      <c r="C10215" s="775" t="s">
        <v>87</v>
      </c>
      <c r="D10215" s="775" t="s">
        <v>175</v>
      </c>
      <c r="E10215" s="775">
        <v>1.147</v>
      </c>
      <c r="F10215" s="775" t="s">
        <v>3045</v>
      </c>
      <c r="G10215" s="775" t="s">
        <v>3046</v>
      </c>
      <c r="H10215" s="775" t="s">
        <v>3047</v>
      </c>
      <c r="I10215" s="775" t="s">
        <v>5445</v>
      </c>
    </row>
    <row r="10216" spans="1:9">
      <c r="A10216" s="775" t="str">
        <f>Table_wabobpsvr_AzureCalc_AzureCalcRateCard[[#This Row],[ServiceName]]&amp;Table_wabobpsvr_AzureCalc_AzureCalcRateCard[[#This Row],[Price_Level]]&amp;Table_wabobpsvr_AzureCalc_AzureCalcRateCard[[#This Row],[Region]]</f>
        <v>Standard_G2 VM (Non-Windows)C4</v>
      </c>
      <c r="B10216" s="775">
        <v>4</v>
      </c>
      <c r="C10216" s="775" t="s">
        <v>87</v>
      </c>
      <c r="D10216" s="775" t="s">
        <v>177</v>
      </c>
      <c r="E10216" s="775">
        <v>1.1100000000000001</v>
      </c>
      <c r="F10216" s="775" t="s">
        <v>3045</v>
      </c>
      <c r="G10216" s="775" t="s">
        <v>3046</v>
      </c>
      <c r="H10216" s="775" t="s">
        <v>3047</v>
      </c>
      <c r="I10216" s="775" t="s">
        <v>5445</v>
      </c>
    </row>
    <row r="10217" spans="1:9">
      <c r="A10217" s="775" t="str">
        <f>Table_wabobpsvr_AzureCalc_AzureCalcRateCard[[#This Row],[ServiceName]]&amp;Table_wabobpsvr_AzureCalc_AzureCalcRateCard[[#This Row],[Price_Level]]&amp;Table_wabobpsvr_AzureCalc_AzureCalcRateCard[[#This Row],[Region]]</f>
        <v>Java Development Environment (32 core)MOSP</v>
      </c>
      <c r="B10217" s="775"/>
      <c r="C10217" s="775" t="s">
        <v>87</v>
      </c>
      <c r="D10217" s="775" t="s">
        <v>606</v>
      </c>
      <c r="E10217" s="775">
        <v>2.56</v>
      </c>
      <c r="F10217" s="775" t="s">
        <v>3203</v>
      </c>
      <c r="G10217" s="775" t="s">
        <v>4235</v>
      </c>
      <c r="H10217" s="775" t="s">
        <v>4235</v>
      </c>
      <c r="I10217" s="775" t="s">
        <v>5446</v>
      </c>
    </row>
    <row r="10218" spans="1:9">
      <c r="A10218" s="1039" t="str">
        <f>Table_wabobpsvr_AzureCalc_AzureCalcRateCard[[#This Row],[ServiceName]]&amp;Table_wabobpsvr_AzureCalc_AzureCalcRateCard[[#This Row],[Price_Level]]&amp;Table_wabobpsvr_AzureCalc_AzureCalcRateCard[[#This Row],[Region]]</f>
        <v>Java Development Environment (32 core)A</v>
      </c>
      <c r="B10218" s="1039"/>
      <c r="C10218" s="1039" t="s">
        <v>87</v>
      </c>
      <c r="D10218" s="1039" t="s">
        <v>174</v>
      </c>
      <c r="E10218" s="1039">
        <v>2.56</v>
      </c>
      <c r="F10218" s="1039" t="s">
        <v>3203</v>
      </c>
      <c r="G10218" s="775" t="s">
        <v>3204</v>
      </c>
      <c r="H10218" s="775" t="s">
        <v>3205</v>
      </c>
      <c r="I10218" s="775" t="s">
        <v>5446</v>
      </c>
    </row>
    <row r="10219" spans="1:9">
      <c r="A10219" s="1039" t="str">
        <f>Table_wabobpsvr_AzureCalc_AzureCalcRateCard[[#This Row],[ServiceName]]&amp;Table_wabobpsvr_AzureCalc_AzureCalcRateCard[[#This Row],[Price_Level]]&amp;Table_wabobpsvr_AzureCalc_AzureCalcRateCard[[#This Row],[Region]]</f>
        <v>Java Development Environment (32 core)B</v>
      </c>
      <c r="B10219" s="1039"/>
      <c r="C10219" s="1039" t="s">
        <v>87</v>
      </c>
      <c r="D10219" s="1039" t="s">
        <v>175</v>
      </c>
      <c r="E10219" s="1039">
        <v>2.56</v>
      </c>
      <c r="F10219" s="1039" t="s">
        <v>3203</v>
      </c>
      <c r="G10219" s="775" t="s">
        <v>3204</v>
      </c>
      <c r="H10219" s="775" t="s">
        <v>3205</v>
      </c>
      <c r="I10219" s="775" t="s">
        <v>5446</v>
      </c>
    </row>
    <row r="10220" spans="1:9">
      <c r="A10220" s="775" t="str">
        <f>Table_wabobpsvr_AzureCalc_AzureCalcRateCard[[#This Row],[ServiceName]]&amp;Table_wabobpsvr_AzureCalc_AzureCalcRateCard[[#This Row],[Price_Level]]&amp;Table_wabobpsvr_AzureCalc_AzureCalcRateCard[[#This Row],[Region]]</f>
        <v>Java Development Environment (32 core)C</v>
      </c>
      <c r="B10220" s="775"/>
      <c r="C10220" s="775" t="s">
        <v>87</v>
      </c>
      <c r="D10220" s="775" t="s">
        <v>177</v>
      </c>
      <c r="E10220" s="775">
        <v>2.56</v>
      </c>
      <c r="F10220" s="775" t="s">
        <v>3203</v>
      </c>
      <c r="G10220" s="775" t="s">
        <v>3204</v>
      </c>
      <c r="H10220" s="775" t="s">
        <v>3205</v>
      </c>
      <c r="I10220" s="775" t="s">
        <v>5446</v>
      </c>
    </row>
    <row r="10221" spans="1:9">
      <c r="A10221" s="775" t="str">
        <f>Table_wabobpsvr_AzureCalc_AzureCalcRateCard[[#This Row],[ServiceName]]&amp;Table_wabobpsvr_AzureCalc_AzureCalcRateCard[[#This Row],[Price_Level]]&amp;Table_wabobpsvr_AzureCalc_AzureCalcRateCard[[#This Row],[Region]]</f>
        <v>Java Development Environment (32 core)D</v>
      </c>
      <c r="B10221" s="775"/>
      <c r="C10221" s="775" t="s">
        <v>87</v>
      </c>
      <c r="D10221" s="775" t="s">
        <v>176</v>
      </c>
      <c r="E10221" s="775">
        <v>2.56</v>
      </c>
      <c r="F10221" s="775" t="s">
        <v>3203</v>
      </c>
      <c r="G10221" s="775" t="s">
        <v>3204</v>
      </c>
      <c r="H10221" s="775" t="s">
        <v>3205</v>
      </c>
      <c r="I10221" s="775" t="s">
        <v>5446</v>
      </c>
    </row>
    <row r="10222" spans="1:9">
      <c r="A10222" s="775" t="str">
        <f>Table_wabobpsvr_AzureCalc_AzureCalcRateCard[[#This Row],[ServiceName]]&amp;Table_wabobpsvr_AzureCalc_AzureCalcRateCard[[#This Row],[Price_Level]]&amp;Table_wabobpsvr_AzureCalc_AzureCalcRateCard[[#This Row],[Region]]</f>
        <v>Oracle Database Enterprise (32 core)MOSP</v>
      </c>
      <c r="B10222" s="775"/>
      <c r="C10222" s="775" t="s">
        <v>87</v>
      </c>
      <c r="D10222" s="775" t="s">
        <v>606</v>
      </c>
      <c r="E10222" s="775">
        <v>40.32</v>
      </c>
      <c r="F10222" s="775" t="s">
        <v>3206</v>
      </c>
      <c r="G10222" s="775" t="s">
        <v>4235</v>
      </c>
      <c r="H10222" s="775" t="s">
        <v>4235</v>
      </c>
      <c r="I10222" s="775" t="s">
        <v>5447</v>
      </c>
    </row>
    <row r="10223" spans="1:9">
      <c r="A10223" s="775" t="str">
        <f>Table_wabobpsvr_AzureCalc_AzureCalcRateCard[[#This Row],[ServiceName]]&amp;Table_wabobpsvr_AzureCalc_AzureCalcRateCard[[#This Row],[Price_Level]]&amp;Table_wabobpsvr_AzureCalc_AzureCalcRateCard[[#This Row],[Region]]</f>
        <v>Oracle Database Enterprise (32 core)A</v>
      </c>
      <c r="B10223" s="775"/>
      <c r="C10223" s="775" t="s">
        <v>87</v>
      </c>
      <c r="D10223" s="775" t="s">
        <v>174</v>
      </c>
      <c r="E10223" s="775">
        <v>40.32</v>
      </c>
      <c r="F10223" s="775" t="s">
        <v>3206</v>
      </c>
      <c r="G10223" s="775" t="s">
        <v>3207</v>
      </c>
      <c r="H10223" s="775" t="s">
        <v>3208</v>
      </c>
      <c r="I10223" s="775" t="s">
        <v>5447</v>
      </c>
    </row>
    <row r="10224" spans="1:9">
      <c r="A10224" s="775" t="str">
        <f>Table_wabobpsvr_AzureCalc_AzureCalcRateCard[[#This Row],[ServiceName]]&amp;Table_wabobpsvr_AzureCalc_AzureCalcRateCard[[#This Row],[Price_Level]]&amp;Table_wabobpsvr_AzureCalc_AzureCalcRateCard[[#This Row],[Region]]</f>
        <v>Oracle Database Enterprise (32 core)B</v>
      </c>
      <c r="B10224" s="775"/>
      <c r="C10224" s="775" t="s">
        <v>87</v>
      </c>
      <c r="D10224" s="775" t="s">
        <v>175</v>
      </c>
      <c r="E10224" s="775">
        <v>40.32</v>
      </c>
      <c r="F10224" s="775" t="s">
        <v>3206</v>
      </c>
      <c r="G10224" s="775" t="s">
        <v>3207</v>
      </c>
      <c r="H10224" s="775" t="s">
        <v>3208</v>
      </c>
      <c r="I10224" s="775" t="s">
        <v>5447</v>
      </c>
    </row>
    <row r="10225" spans="1:9">
      <c r="A10225" s="775" t="str">
        <f>Table_wabobpsvr_AzureCalc_AzureCalcRateCard[[#This Row],[ServiceName]]&amp;Table_wabobpsvr_AzureCalc_AzureCalcRateCard[[#This Row],[Price_Level]]&amp;Table_wabobpsvr_AzureCalc_AzureCalcRateCard[[#This Row],[Region]]</f>
        <v>Oracle Database Enterprise (32 core)C</v>
      </c>
      <c r="B10225" s="775"/>
      <c r="C10225" s="775" t="s">
        <v>87</v>
      </c>
      <c r="D10225" s="775" t="s">
        <v>177</v>
      </c>
      <c r="E10225" s="775">
        <v>40.32</v>
      </c>
      <c r="F10225" s="775" t="s">
        <v>3206</v>
      </c>
      <c r="G10225" s="775" t="s">
        <v>3207</v>
      </c>
      <c r="H10225" s="775" t="s">
        <v>3208</v>
      </c>
      <c r="I10225" s="775" t="s">
        <v>5447</v>
      </c>
    </row>
    <row r="10226" spans="1:9">
      <c r="A10226" s="775" t="str">
        <f>Table_wabobpsvr_AzureCalc_AzureCalcRateCard[[#This Row],[ServiceName]]&amp;Table_wabobpsvr_AzureCalc_AzureCalcRateCard[[#This Row],[Price_Level]]&amp;Table_wabobpsvr_AzureCalc_AzureCalcRateCard[[#This Row],[Region]]</f>
        <v>ExpressRoute (Unlimited) 5 Gbps Connections - Zone 1MOSP0</v>
      </c>
      <c r="B10226" s="775">
        <v>0</v>
      </c>
      <c r="C10226" s="775" t="s">
        <v>7427</v>
      </c>
      <c r="D10226" s="775" t="s">
        <v>606</v>
      </c>
      <c r="E10226" s="775">
        <v>25650</v>
      </c>
      <c r="F10226" s="775" t="s">
        <v>7473</v>
      </c>
      <c r="G10226" s="775"/>
      <c r="H10226" s="775"/>
      <c r="I10226" s="775" t="s">
        <v>7474</v>
      </c>
    </row>
    <row r="10227" spans="1:9">
      <c r="A10227" s="775" t="str">
        <f>Table_wabobpsvr_AzureCalc_AzureCalcRateCard[[#This Row],[ServiceName]]&amp;Table_wabobpsvr_AzureCalc_AzureCalcRateCard[[#This Row],[Price_Level]]&amp;Table_wabobpsvr_AzureCalc_AzureCalcRateCard[[#This Row],[Region]]</f>
        <v>SQL DB Premium P1 Secondary Geo Database HoursC16</v>
      </c>
      <c r="B10227" s="775">
        <v>16</v>
      </c>
      <c r="C10227" s="775" t="s">
        <v>87</v>
      </c>
      <c r="D10227" s="775" t="s">
        <v>177</v>
      </c>
      <c r="E10227" s="775">
        <v>0.484848</v>
      </c>
      <c r="F10227" s="775" t="s">
        <v>1036</v>
      </c>
      <c r="G10227" s="775" t="s">
        <v>3460</v>
      </c>
      <c r="H10227" s="775" t="s">
        <v>3461</v>
      </c>
      <c r="I10227" s="775" t="s">
        <v>4235</v>
      </c>
    </row>
    <row r="10228" spans="1:9">
      <c r="A10228" s="775" t="str">
        <f>Table_wabobpsvr_AzureCalc_AzureCalcRateCard[[#This Row],[ServiceName]]&amp;Table_wabobpsvr_AzureCalc_AzureCalcRateCard[[#This Row],[Price_Level]]&amp;Table_wabobpsvr_AzureCalc_AzureCalcRateCard[[#This Row],[Region]]</f>
        <v>A1 VM (Non-Windows)A</v>
      </c>
      <c r="B10228" s="775"/>
      <c r="C10228" s="775" t="s">
        <v>87</v>
      </c>
      <c r="D10228" s="775" t="s">
        <v>174</v>
      </c>
      <c r="E10228" s="775">
        <v>5.1830000000000001E-2</v>
      </c>
      <c r="F10228" s="775" t="s">
        <v>682</v>
      </c>
      <c r="G10228" s="775" t="s">
        <v>2624</v>
      </c>
      <c r="H10228" s="775" t="s">
        <v>2625</v>
      </c>
      <c r="I10228" s="775" t="s">
        <v>4235</v>
      </c>
    </row>
    <row r="10229" spans="1:9">
      <c r="A10229" s="775" t="str">
        <f>Table_wabobpsvr_AzureCalc_AzureCalcRateCard[[#This Row],[ServiceName]]&amp;Table_wabobpsvr_AzureCalc_AzureCalcRateCard[[#This Row],[Price_Level]]&amp;Table_wabobpsvr_AzureCalc_AzureCalcRateCard[[#This Row],[Region]]</f>
        <v>A1 VM (Non-Windows)B16</v>
      </c>
      <c r="B10229" s="775">
        <v>16</v>
      </c>
      <c r="C10229" s="775" t="s">
        <v>87</v>
      </c>
      <c r="D10229" s="775" t="s">
        <v>175</v>
      </c>
      <c r="E10229" s="775">
        <v>4.9700000000000001E-2</v>
      </c>
      <c r="F10229" s="775" t="s">
        <v>682</v>
      </c>
      <c r="G10229" s="775" t="s">
        <v>2624</v>
      </c>
      <c r="H10229" s="775" t="s">
        <v>2625</v>
      </c>
      <c r="I10229" s="775" t="s">
        <v>4235</v>
      </c>
    </row>
    <row r="10230" spans="1:9">
      <c r="A10230" s="775" t="str">
        <f>Table_wabobpsvr_AzureCalc_AzureCalcRateCard[[#This Row],[ServiceName]]&amp;Table_wabobpsvr_AzureCalc_AzureCalcRateCard[[#This Row],[Price_Level]]&amp;Table_wabobpsvr_AzureCalc_AzureCalcRateCard[[#This Row],[Region]]</f>
        <v>A1 VM (Non-Windows)C16</v>
      </c>
      <c r="B10230" s="775">
        <v>16</v>
      </c>
      <c r="C10230" s="775" t="s">
        <v>87</v>
      </c>
      <c r="D10230" s="775" t="s">
        <v>177</v>
      </c>
      <c r="E10230" s="775">
        <v>4.7570000000000001E-2</v>
      </c>
      <c r="F10230" s="775" t="s">
        <v>682</v>
      </c>
      <c r="G10230" s="775" t="s">
        <v>2624</v>
      </c>
      <c r="H10230" s="775" t="s">
        <v>2625</v>
      </c>
      <c r="I10230" s="775" t="s">
        <v>4235</v>
      </c>
    </row>
    <row r="10231" spans="1:9">
      <c r="A10231" s="775" t="str">
        <f>Table_wabobpsvr_AzureCalc_AzureCalcRateCard[[#This Row],[ServiceName]]&amp;Table_wabobpsvr_AzureCalc_AzureCalcRateCard[[#This Row],[Price_Level]]&amp;Table_wabobpsvr_AzureCalc_AzureCalcRateCard[[#This Row],[Region]]</f>
        <v>A1 VM (Non-Windows)D16</v>
      </c>
      <c r="B10231" s="775">
        <v>16</v>
      </c>
      <c r="C10231" s="775" t="s">
        <v>87</v>
      </c>
      <c r="D10231" s="775" t="s">
        <v>176</v>
      </c>
      <c r="E10231" s="775">
        <v>4.5440000000000001E-2</v>
      </c>
      <c r="F10231" s="775" t="s">
        <v>682</v>
      </c>
      <c r="G10231" s="775" t="s">
        <v>2624</v>
      </c>
      <c r="H10231" s="775" t="s">
        <v>2625</v>
      </c>
      <c r="I10231" s="775" t="s">
        <v>4235</v>
      </c>
    </row>
    <row r="10232" spans="1:9">
      <c r="A10232" s="775" t="str">
        <f>Table_wabobpsvr_AzureCalc_AzureCalcRateCard[[#This Row],[ServiceName]]&amp;Table_wabobpsvr_AzureCalc_AzureCalcRateCard[[#This Row],[Price_Level]]&amp;Table_wabobpsvr_AzureCalc_AzureCalcRateCard[[#This Row],[Region]]</f>
        <v>Virtual NetworkC</v>
      </c>
      <c r="B10232" s="775"/>
      <c r="C10232" s="775" t="s">
        <v>87</v>
      </c>
      <c r="D10232" s="775" t="s">
        <v>177</v>
      </c>
      <c r="E10232" s="775">
        <v>3.2800000000000003E-2</v>
      </c>
      <c r="F10232" s="775" t="s">
        <v>75</v>
      </c>
      <c r="G10232" s="775" t="s">
        <v>2552</v>
      </c>
      <c r="H10232" s="775" t="s">
        <v>2553</v>
      </c>
      <c r="I10232" s="775" t="s">
        <v>5343</v>
      </c>
    </row>
    <row r="10233" spans="1:9">
      <c r="A10233" s="775" t="str">
        <f>Table_wabobpsvr_AzureCalc_AzureCalcRateCard[[#This Row],[ServiceName]]&amp;Table_wabobpsvr_AzureCalc_AzureCalcRateCard[[#This Row],[Price_Level]]&amp;Table_wabobpsvr_AzureCalc_AzureCalcRateCard[[#This Row],[Region]]</f>
        <v>Virtual NetworkD</v>
      </c>
      <c r="B10233" s="775"/>
      <c r="C10233" s="775" t="s">
        <v>87</v>
      </c>
      <c r="D10233" s="775" t="s">
        <v>176</v>
      </c>
      <c r="E10233" s="775">
        <v>3.1699999999999999E-2</v>
      </c>
      <c r="F10233" s="775" t="s">
        <v>75</v>
      </c>
      <c r="G10233" s="775" t="s">
        <v>2552</v>
      </c>
      <c r="H10233" s="775" t="s">
        <v>2553</v>
      </c>
      <c r="I10233" s="775" t="s">
        <v>5343</v>
      </c>
    </row>
    <row r="10234" spans="1:9">
      <c r="A10234" s="775" t="str">
        <f>Table_wabobpsvr_AzureCalc_AzureCalcRateCard[[#This Row],[ServiceName]]&amp;Table_wabobpsvr_AzureCalc_AzureCalcRateCard[[#This Row],[Price_Level]]&amp;Table_wabobpsvr_AzureCalc_AzureCalcRateCard[[#This Row],[Region]]</f>
        <v>Developer SupportMOSP</v>
      </c>
      <c r="B10234" s="775"/>
      <c r="C10234" s="775" t="s">
        <v>798</v>
      </c>
      <c r="D10234" s="775" t="s">
        <v>606</v>
      </c>
      <c r="E10234" s="775">
        <v>29</v>
      </c>
      <c r="F10234" s="775" t="s">
        <v>819</v>
      </c>
      <c r="G10234" s="775" t="s">
        <v>4235</v>
      </c>
      <c r="H10234" s="775" t="s">
        <v>4235</v>
      </c>
      <c r="I10234" s="775" t="s">
        <v>4235</v>
      </c>
    </row>
    <row r="10235" spans="1:9">
      <c r="A10235" s="775" t="str">
        <f>Table_wabobpsvr_AzureCalc_AzureCalcRateCard[[#This Row],[ServiceName]]&amp;Table_wabobpsvr_AzureCalc_AzureCalcRateCard[[#This Row],[Price_Level]]&amp;Table_wabobpsvr_AzureCalc_AzureCalcRateCard[[#This Row],[Region]]</f>
        <v>Developer SupportA</v>
      </c>
      <c r="B10235" s="775"/>
      <c r="C10235" s="775" t="s">
        <v>798</v>
      </c>
      <c r="D10235" s="775" t="s">
        <v>174</v>
      </c>
      <c r="E10235" s="775">
        <v>29</v>
      </c>
      <c r="F10235" s="775" t="s">
        <v>819</v>
      </c>
      <c r="G10235" s="775" t="s">
        <v>3063</v>
      </c>
      <c r="H10235" s="775" t="s">
        <v>3064</v>
      </c>
      <c r="I10235" s="775" t="s">
        <v>4235</v>
      </c>
    </row>
    <row r="10236" spans="1:9">
      <c r="A10236" s="775" t="str">
        <f>Table_wabobpsvr_AzureCalc_AzureCalcRateCard[[#This Row],[ServiceName]]&amp;Table_wabobpsvr_AzureCalc_AzureCalcRateCard[[#This Row],[Price_Level]]&amp;Table_wabobpsvr_AzureCalc_AzureCalcRateCard[[#This Row],[Region]]</f>
        <v>ExpressRoute (Unlimited) 100 Mbps Connections - Zone 2C0</v>
      </c>
      <c r="B10236" s="775">
        <v>0</v>
      </c>
      <c r="C10236" s="775" t="s">
        <v>7427</v>
      </c>
      <c r="D10236" s="775" t="s">
        <v>177</v>
      </c>
      <c r="E10236" s="775">
        <v>36.108800000000002</v>
      </c>
      <c r="F10236" s="775" t="s">
        <v>7500</v>
      </c>
      <c r="G10236" s="775"/>
      <c r="H10236" s="775"/>
      <c r="I10236" s="775" t="s">
        <v>7501</v>
      </c>
    </row>
    <row r="10237" spans="1:9">
      <c r="A10237" s="775" t="str">
        <f>Table_wabobpsvr_AzureCalc_AzureCalcRateCard[[#This Row],[ServiceName]]&amp;Table_wabobpsvr_AzureCalc_AzureCalcRateCard[[#This Row],[Price_Level]]&amp;Table_wabobpsvr_AzureCalc_AzureCalcRateCard[[#This Row],[Region]]</f>
        <v>ExpressRoute (Unlimited) 2 Gbps Connections - Zone 2C0</v>
      </c>
      <c r="B10237" s="775">
        <v>0</v>
      </c>
      <c r="C10237" s="775" t="s">
        <v>7427</v>
      </c>
      <c r="D10237" s="775" t="s">
        <v>177</v>
      </c>
      <c r="E10237" s="775">
        <v>510.77390000000003</v>
      </c>
      <c r="F10237" s="775" t="s">
        <v>7502</v>
      </c>
      <c r="G10237" s="775"/>
      <c r="H10237" s="775"/>
      <c r="I10237" s="775" t="s">
        <v>7503</v>
      </c>
    </row>
    <row r="10238" spans="1:9">
      <c r="A10238" s="775" t="str">
        <f>Table_wabobpsvr_AzureCalc_AzureCalcRateCard[[#This Row],[ServiceName]]&amp;Table_wabobpsvr_AzureCalc_AzureCalcRateCard[[#This Row],[Price_Level]]&amp;Table_wabobpsvr_AzureCalc_AzureCalcRateCard[[#This Row],[Region]]</f>
        <v>ExpressRoute (Unlimited) 200 Mbps Connections - Zone 2C0</v>
      </c>
      <c r="B10238" s="775">
        <v>0</v>
      </c>
      <c r="C10238" s="775" t="s">
        <v>7427</v>
      </c>
      <c r="D10238" s="775" t="s">
        <v>177</v>
      </c>
      <c r="E10238" s="775">
        <v>67.512900000000002</v>
      </c>
      <c r="F10238" s="775" t="s">
        <v>7504</v>
      </c>
      <c r="G10238" s="775"/>
      <c r="H10238" s="775"/>
      <c r="I10238" s="775" t="s">
        <v>7505</v>
      </c>
    </row>
    <row r="10239" spans="1:9">
      <c r="A10239" s="775" t="str">
        <f>Table_wabobpsvr_AzureCalc_AzureCalcRateCard[[#This Row],[ServiceName]]&amp;Table_wabobpsvr_AzureCalc_AzureCalcRateCard[[#This Row],[Price_Level]]&amp;Table_wabobpsvr_AzureCalc_AzureCalcRateCard[[#This Row],[Region]]</f>
        <v>ExpressRoute (Unlimited) 5 Gbps Connections - Zone 2C0</v>
      </c>
      <c r="B10239" s="775">
        <v>0</v>
      </c>
      <c r="C10239" s="775" t="s">
        <v>7427</v>
      </c>
      <c r="D10239" s="775" t="s">
        <v>177</v>
      </c>
      <c r="E10239" s="775">
        <v>1203.5478000000001</v>
      </c>
      <c r="F10239" s="775" t="s">
        <v>7506</v>
      </c>
      <c r="G10239" s="775"/>
      <c r="H10239" s="775"/>
      <c r="I10239" s="775" t="s">
        <v>7507</v>
      </c>
    </row>
    <row r="10240" spans="1:9">
      <c r="A10240" s="775" t="str">
        <f>Table_wabobpsvr_AzureCalc_AzureCalcRateCard[[#This Row],[ServiceName]]&amp;Table_wabobpsvr_AzureCalc_AzureCalcRateCard[[#This Row],[Price_Level]]&amp;Table_wabobpsvr_AzureCalc_AzureCalcRateCard[[#This Row],[Region]]</f>
        <v>ExpressRoute (Unlimited) 50 Mbps Connections - Zone 2C0</v>
      </c>
      <c r="B10240" s="775">
        <v>0</v>
      </c>
      <c r="C10240" s="775" t="s">
        <v>7427</v>
      </c>
      <c r="D10240" s="775" t="s">
        <v>177</v>
      </c>
      <c r="E10240" s="775">
        <v>17.908799999999999</v>
      </c>
      <c r="F10240" s="775" t="s">
        <v>7508</v>
      </c>
      <c r="G10240" s="775"/>
      <c r="H10240" s="775"/>
      <c r="I10240" s="775" t="s">
        <v>7509</v>
      </c>
    </row>
    <row r="10241" spans="1:9">
      <c r="A10241" s="775" t="str">
        <f>Table_wabobpsvr_AzureCalc_AzureCalcRateCard[[#This Row],[ServiceName]]&amp;Table_wabobpsvr_AzureCalc_AzureCalcRateCard[[#This Row],[Price_Level]]&amp;Table_wabobpsvr_AzureCalc_AzureCalcRateCard[[#This Row],[Region]]</f>
        <v>ExpressRoute (Unlimited) 500 Mbps Connections - Zone 2C0</v>
      </c>
      <c r="B10241" s="775">
        <v>0</v>
      </c>
      <c r="C10241" s="775" t="s">
        <v>7427</v>
      </c>
      <c r="D10241" s="775" t="s">
        <v>177</v>
      </c>
      <c r="E10241" s="775">
        <v>152.64340000000001</v>
      </c>
      <c r="F10241" s="775" t="s">
        <v>7510</v>
      </c>
      <c r="G10241" s="775"/>
      <c r="H10241" s="775"/>
      <c r="I10241" s="775" t="s">
        <v>7511</v>
      </c>
    </row>
    <row r="10242" spans="1:9">
      <c r="A10242" s="775" t="str">
        <f>Table_wabobpsvr_AzureCalc_AzureCalcRateCard[[#This Row],[ServiceName]]&amp;Table_wabobpsvr_AzureCalc_AzureCalcRateCard[[#This Row],[Price_Level]]&amp;Table_wabobpsvr_AzureCalc_AzureCalcRateCard[[#This Row],[Region]]</f>
        <v>IoT Hub - High FrequencyC13</v>
      </c>
      <c r="B10242" s="775">
        <v>13</v>
      </c>
      <c r="C10242" s="775"/>
      <c r="D10242" s="775" t="s">
        <v>177</v>
      </c>
      <c r="E10242" s="775">
        <v>999999</v>
      </c>
      <c r="F10242" s="775" t="s">
        <v>7355</v>
      </c>
      <c r="G10242" s="775"/>
      <c r="H10242" s="775"/>
      <c r="I10242" s="775"/>
    </row>
    <row r="10243" spans="1:9">
      <c r="A10243" s="775" t="str">
        <f>Table_wabobpsvr_AzureCalc_AzureCalcRateCard[[#This Row],[ServiceName]]&amp;Table_wabobpsvr_AzureCalc_AzureCalcRateCard[[#This Row],[Price_Level]]&amp;Table_wabobpsvr_AzureCalc_AzureCalcRateCard[[#This Row],[Region]]</f>
        <v>IoT Hub - High FrequencyD13</v>
      </c>
      <c r="B10243" s="775">
        <v>13</v>
      </c>
      <c r="C10243" s="775"/>
      <c r="D10243" s="775" t="s">
        <v>176</v>
      </c>
      <c r="E10243" s="775">
        <v>999999</v>
      </c>
      <c r="F10243" s="775" t="s">
        <v>7355</v>
      </c>
      <c r="G10243" s="775"/>
      <c r="H10243" s="775"/>
      <c r="I10243" s="775"/>
    </row>
    <row r="10244" spans="1:9">
      <c r="A10244" s="1039" t="str">
        <f>Table_wabobpsvr_AzureCalc_AzureCalcRateCard[[#This Row],[ServiceName]]&amp;Table_wabobpsvr_AzureCalc_AzureCalcRateCard[[#This Row],[Price_Level]]&amp;Table_wabobpsvr_AzureCalc_AzureCalcRateCard[[#This Row],[Region]]</f>
        <v>IoT Hub - High FrequencyMOSP14</v>
      </c>
      <c r="B10244" s="1039">
        <v>14</v>
      </c>
      <c r="C10244" s="1039"/>
      <c r="D10244" s="1039" t="s">
        <v>606</v>
      </c>
      <c r="E10244" s="1039">
        <v>999999</v>
      </c>
      <c r="F10244" s="1039" t="s">
        <v>7355</v>
      </c>
      <c r="G10244" s="775"/>
      <c r="H10244" s="775"/>
      <c r="I10244" s="775"/>
    </row>
    <row r="10245" spans="1:9">
      <c r="A10245" s="775" t="str">
        <f>Table_wabobpsvr_AzureCalc_AzureCalcRateCard[[#This Row],[ServiceName]]&amp;Table_wabobpsvr_AzureCalc_AzureCalcRateCard[[#This Row],[Price_Level]]&amp;Table_wabobpsvr_AzureCalc_AzureCalcRateCard[[#This Row],[Region]]</f>
        <v>IoT Hub - High FrequencyA14</v>
      </c>
      <c r="B10245" s="775">
        <v>14</v>
      </c>
      <c r="C10245" s="775"/>
      <c r="D10245" s="775" t="s">
        <v>174</v>
      </c>
      <c r="E10245" s="775">
        <v>999999</v>
      </c>
      <c r="F10245" s="775" t="s">
        <v>7355</v>
      </c>
      <c r="G10245" s="775"/>
      <c r="H10245" s="775"/>
      <c r="I10245" s="775"/>
    </row>
    <row r="10246" spans="1:9">
      <c r="A10246" s="775" t="str">
        <f>Table_wabobpsvr_AzureCalc_AzureCalcRateCard[[#This Row],[ServiceName]]&amp;Table_wabobpsvr_AzureCalc_AzureCalcRateCard[[#This Row],[Price_Level]]&amp;Table_wabobpsvr_AzureCalc_AzureCalcRateCard[[#This Row],[Region]]</f>
        <v>IoT Hub - High FrequencyB14</v>
      </c>
      <c r="B10246" s="775">
        <v>14</v>
      </c>
      <c r="C10246" s="775"/>
      <c r="D10246" s="775" t="s">
        <v>175</v>
      </c>
      <c r="E10246" s="775">
        <v>999999</v>
      </c>
      <c r="F10246" s="775" t="s">
        <v>7355</v>
      </c>
      <c r="G10246" s="775"/>
      <c r="H10246" s="775"/>
      <c r="I10246" s="775"/>
    </row>
    <row r="10247" spans="1:9">
      <c r="A10247" s="775" t="str">
        <f>Table_wabobpsvr_AzureCalc_AzureCalcRateCard[[#This Row],[ServiceName]]&amp;Table_wabobpsvr_AzureCalc_AzureCalcRateCard[[#This Row],[Price_Level]]&amp;Table_wabobpsvr_AzureCalc_AzureCalcRateCard[[#This Row],[Region]]</f>
        <v>IoT Hub - High FrequencyC14</v>
      </c>
      <c r="B10247" s="775">
        <v>14</v>
      </c>
      <c r="C10247" s="775"/>
      <c r="D10247" s="775" t="s">
        <v>177</v>
      </c>
      <c r="E10247" s="775">
        <v>999999</v>
      </c>
      <c r="F10247" s="775" t="s">
        <v>7355</v>
      </c>
      <c r="G10247" s="775"/>
      <c r="H10247" s="775"/>
      <c r="I10247" s="775"/>
    </row>
    <row r="10248" spans="1:9">
      <c r="A10248" s="775" t="str">
        <f>Table_wabobpsvr_AzureCalc_AzureCalcRateCard[[#This Row],[ServiceName]]&amp;Table_wabobpsvr_AzureCalc_AzureCalcRateCard[[#This Row],[Price_Level]]&amp;Table_wabobpsvr_AzureCalc_AzureCalcRateCard[[#This Row],[Region]]</f>
        <v>IoT Hub - High FrequencyD14</v>
      </c>
      <c r="B10248" s="775">
        <v>14</v>
      </c>
      <c r="C10248" s="775"/>
      <c r="D10248" s="775" t="s">
        <v>176</v>
      </c>
      <c r="E10248" s="775">
        <v>999999</v>
      </c>
      <c r="F10248" s="775" t="s">
        <v>7355</v>
      </c>
      <c r="G10248" s="775"/>
      <c r="H10248" s="775"/>
      <c r="I10248" s="775"/>
    </row>
    <row r="10249" spans="1:9">
      <c r="A10249" s="775" t="str">
        <f>Table_wabobpsvr_AzureCalc_AzureCalcRateCard[[#This Row],[ServiceName]]&amp;Table_wabobpsvr_AzureCalc_AzureCalcRateCard[[#This Row],[Price_Level]]&amp;Table_wabobpsvr_AzureCalc_AzureCalcRateCard[[#This Row],[Region]]</f>
        <v>IoT Hub - High FrequencyMOSP15</v>
      </c>
      <c r="B10249" s="775">
        <v>15</v>
      </c>
      <c r="C10249" s="775"/>
      <c r="D10249" s="775" t="s">
        <v>606</v>
      </c>
      <c r="E10249" s="775">
        <v>999999</v>
      </c>
      <c r="F10249" s="775" t="s">
        <v>7355</v>
      </c>
      <c r="G10249" s="775"/>
      <c r="H10249" s="775"/>
      <c r="I10249" s="775"/>
    </row>
    <row r="10250" spans="1:9">
      <c r="A10250" s="775" t="str">
        <f>Table_wabobpsvr_AzureCalc_AzureCalcRateCard[[#This Row],[ServiceName]]&amp;Table_wabobpsvr_AzureCalc_AzureCalcRateCard[[#This Row],[Price_Level]]&amp;Table_wabobpsvr_AzureCalc_AzureCalcRateCard[[#This Row],[Region]]</f>
        <v>IoT Hub - High FrequencyA15</v>
      </c>
      <c r="B10250" s="775">
        <v>15</v>
      </c>
      <c r="C10250" s="775"/>
      <c r="D10250" s="775" t="s">
        <v>174</v>
      </c>
      <c r="E10250" s="775">
        <v>999999</v>
      </c>
      <c r="F10250" s="775" t="s">
        <v>7355</v>
      </c>
      <c r="G10250" s="775"/>
      <c r="H10250" s="775"/>
      <c r="I10250" s="775"/>
    </row>
    <row r="10251" spans="1:9">
      <c r="A10251" s="775" t="str">
        <f>Table_wabobpsvr_AzureCalc_AzureCalcRateCard[[#This Row],[ServiceName]]&amp;Table_wabobpsvr_AzureCalc_AzureCalcRateCard[[#This Row],[Price_Level]]&amp;Table_wabobpsvr_AzureCalc_AzureCalcRateCard[[#This Row],[Region]]</f>
        <v>IoT Hub - High FrequencyB15</v>
      </c>
      <c r="B10251" s="775">
        <v>15</v>
      </c>
      <c r="C10251" s="775"/>
      <c r="D10251" s="775" t="s">
        <v>175</v>
      </c>
      <c r="E10251" s="775">
        <v>999999</v>
      </c>
      <c r="F10251" s="775" t="s">
        <v>7355</v>
      </c>
      <c r="G10251" s="775"/>
      <c r="H10251" s="775"/>
      <c r="I10251" s="775"/>
    </row>
    <row r="10252" spans="1:9">
      <c r="A10252" s="775" t="str">
        <f>Table_wabobpsvr_AzureCalc_AzureCalcRateCard[[#This Row],[ServiceName]]&amp;Table_wabobpsvr_AzureCalc_AzureCalcRateCard[[#This Row],[Price_Level]]&amp;Table_wabobpsvr_AzureCalc_AzureCalcRateCard[[#This Row],[Region]]</f>
        <v>ExpressRoute (Metered) Data Transfer Out at 1 Gbps (GB) - Zone 3C</v>
      </c>
      <c r="B10252" s="775"/>
      <c r="C10252" s="775" t="s">
        <v>9</v>
      </c>
      <c r="D10252" s="775" t="s">
        <v>177</v>
      </c>
      <c r="E10252" s="775">
        <v>0.12740000000000001</v>
      </c>
      <c r="F10252" s="775" t="s">
        <v>7398</v>
      </c>
      <c r="G10252" s="775" t="s">
        <v>7595</v>
      </c>
      <c r="H10252" s="775" t="s">
        <v>7596</v>
      </c>
      <c r="I10252" s="775" t="s">
        <v>7512</v>
      </c>
    </row>
    <row r="10253" spans="1:9">
      <c r="A10253" s="775" t="str">
        <f>Table_wabobpsvr_AzureCalc_AzureCalcRateCard[[#This Row],[ServiceName]]&amp;Table_wabobpsvr_AzureCalc_AzureCalcRateCard[[#This Row],[Price_Level]]&amp;Table_wabobpsvr_AzureCalc_AzureCalcRateCard[[#This Row],[Region]]</f>
        <v>Developer SupportB</v>
      </c>
      <c r="B10253" s="775"/>
      <c r="C10253" s="775" t="s">
        <v>798</v>
      </c>
      <c r="D10253" s="775" t="s">
        <v>175</v>
      </c>
      <c r="E10253" s="775">
        <v>29</v>
      </c>
      <c r="F10253" s="775" t="s">
        <v>819</v>
      </c>
      <c r="G10253" s="775" t="s">
        <v>3063</v>
      </c>
      <c r="H10253" s="775" t="s">
        <v>3064</v>
      </c>
      <c r="I10253" s="775" t="s">
        <v>4235</v>
      </c>
    </row>
    <row r="10254" spans="1:9">
      <c r="A10254" s="775" t="str">
        <f>Table_wabobpsvr_AzureCalc_AzureCalcRateCard[[#This Row],[ServiceName]]&amp;Table_wabobpsvr_AzureCalc_AzureCalcRateCard[[#This Row],[Price_Level]]&amp;Table_wabobpsvr_AzureCalc_AzureCalcRateCard[[#This Row],[Region]]</f>
        <v>Developer SupportC</v>
      </c>
      <c r="B10254" s="775"/>
      <c r="C10254" s="775" t="s">
        <v>798</v>
      </c>
      <c r="D10254" s="775" t="s">
        <v>177</v>
      </c>
      <c r="E10254" s="775">
        <v>29</v>
      </c>
      <c r="F10254" s="775" t="s">
        <v>819</v>
      </c>
      <c r="G10254" s="775" t="s">
        <v>3063</v>
      </c>
      <c r="H10254" s="775" t="s">
        <v>3064</v>
      </c>
      <c r="I10254" s="775" t="s">
        <v>4235</v>
      </c>
    </row>
    <row r="10255" spans="1:9">
      <c r="A10255" s="775" t="str">
        <f>Table_wabobpsvr_AzureCalc_AzureCalcRateCard[[#This Row],[ServiceName]]&amp;Table_wabobpsvr_AzureCalc_AzureCalcRateCard[[#This Row],[Price_Level]]&amp;Table_wabobpsvr_AzureCalc_AzureCalcRateCard[[#This Row],[Region]]</f>
        <v>Developer SupportD</v>
      </c>
      <c r="B10255" s="775"/>
      <c r="C10255" s="775" t="s">
        <v>798</v>
      </c>
      <c r="D10255" s="775" t="s">
        <v>176</v>
      </c>
      <c r="E10255" s="775">
        <v>29</v>
      </c>
      <c r="F10255" s="775" t="s">
        <v>819</v>
      </c>
      <c r="G10255" s="775" t="s">
        <v>3063</v>
      </c>
      <c r="H10255" s="775" t="s">
        <v>3064</v>
      </c>
      <c r="I10255" s="775" t="s">
        <v>4235</v>
      </c>
    </row>
    <row r="10256" spans="1:9">
      <c r="A10256" s="775" t="str">
        <f>Table_wabobpsvr_AzureCalc_AzureCalcRateCard[[#This Row],[ServiceName]]&amp;Table_wabobpsvr_AzureCalc_AzureCalcRateCard[[#This Row],[Price_Level]]&amp;Table_wabobpsvr_AzureCalc_AzureCalcRateCard[[#This Row],[Region]]</f>
        <v>Pro-Direct SupportMOSP</v>
      </c>
      <c r="B10256" s="775"/>
      <c r="C10256" s="775" t="s">
        <v>798</v>
      </c>
      <c r="D10256" s="775" t="s">
        <v>606</v>
      </c>
      <c r="E10256" s="775">
        <v>1000</v>
      </c>
      <c r="F10256" s="775" t="s">
        <v>799</v>
      </c>
      <c r="G10256" s="775" t="s">
        <v>4235</v>
      </c>
      <c r="H10256" s="775" t="s">
        <v>4235</v>
      </c>
      <c r="I10256" s="775" t="s">
        <v>4235</v>
      </c>
    </row>
    <row r="10257" spans="1:9">
      <c r="A10257" s="775" t="str">
        <f>Table_wabobpsvr_AzureCalc_AzureCalcRateCard[[#This Row],[ServiceName]]&amp;Table_wabobpsvr_AzureCalc_AzureCalcRateCard[[#This Row],[Price_Level]]&amp;Table_wabobpsvr_AzureCalc_AzureCalcRateCard[[#This Row],[Region]]</f>
        <v>Pro-Direct SupportA</v>
      </c>
      <c r="B10257" s="775"/>
      <c r="C10257" s="775" t="s">
        <v>798</v>
      </c>
      <c r="D10257" s="775" t="s">
        <v>174</v>
      </c>
      <c r="E10257" s="775">
        <v>1000</v>
      </c>
      <c r="F10257" s="775" t="s">
        <v>799</v>
      </c>
      <c r="G10257" s="775" t="s">
        <v>2004</v>
      </c>
      <c r="H10257" s="775" t="s">
        <v>2005</v>
      </c>
      <c r="I10257" s="775" t="s">
        <v>4235</v>
      </c>
    </row>
    <row r="10258" spans="1:9">
      <c r="A10258" s="775" t="str">
        <f>Table_wabobpsvr_AzureCalc_AzureCalcRateCard[[#This Row],[ServiceName]]&amp;Table_wabobpsvr_AzureCalc_AzureCalcRateCard[[#This Row],[Price_Level]]&amp;Table_wabobpsvr_AzureCalc_AzureCalcRateCard[[#This Row],[Region]]</f>
        <v>Pro-Direct SupportB</v>
      </c>
      <c r="B10258" s="775"/>
      <c r="C10258" s="775" t="s">
        <v>798</v>
      </c>
      <c r="D10258" s="775" t="s">
        <v>175</v>
      </c>
      <c r="E10258" s="775">
        <v>1000</v>
      </c>
      <c r="F10258" s="775" t="s">
        <v>799</v>
      </c>
      <c r="G10258" s="775" t="s">
        <v>2004</v>
      </c>
      <c r="H10258" s="775" t="s">
        <v>2005</v>
      </c>
      <c r="I10258" s="775" t="s">
        <v>4235</v>
      </c>
    </row>
    <row r="10259" spans="1:9">
      <c r="A10259" s="775" t="str">
        <f>Table_wabobpsvr_AzureCalc_AzureCalcRateCard[[#This Row],[ServiceName]]&amp;Table_wabobpsvr_AzureCalc_AzureCalcRateCard[[#This Row],[Price_Level]]&amp;Table_wabobpsvr_AzureCalc_AzureCalcRateCard[[#This Row],[Region]]</f>
        <v>Pro-Direct SupportC</v>
      </c>
      <c r="B10259" s="775"/>
      <c r="C10259" s="775" t="s">
        <v>798</v>
      </c>
      <c r="D10259" s="775" t="s">
        <v>177</v>
      </c>
      <c r="E10259" s="775">
        <v>1000</v>
      </c>
      <c r="F10259" s="775" t="s">
        <v>799</v>
      </c>
      <c r="G10259" s="775" t="s">
        <v>2004</v>
      </c>
      <c r="H10259" s="775" t="s">
        <v>2005</v>
      </c>
      <c r="I10259" s="775" t="s">
        <v>4235</v>
      </c>
    </row>
    <row r="10260" spans="1:9">
      <c r="A10260" s="775" t="str">
        <f>Table_wabobpsvr_AzureCalc_AzureCalcRateCard[[#This Row],[ServiceName]]&amp;Table_wabobpsvr_AzureCalc_AzureCalcRateCard[[#This Row],[Price_Level]]&amp;Table_wabobpsvr_AzureCalc_AzureCalcRateCard[[#This Row],[Region]]</f>
        <v>IoT Hub - High FrequencyC15</v>
      </c>
      <c r="B10260" s="775">
        <v>15</v>
      </c>
      <c r="C10260" s="775"/>
      <c r="D10260" s="775" t="s">
        <v>177</v>
      </c>
      <c r="E10260" s="775">
        <v>999999</v>
      </c>
      <c r="F10260" s="775" t="s">
        <v>7355</v>
      </c>
      <c r="G10260" s="775"/>
      <c r="H10260" s="775"/>
      <c r="I10260" s="775"/>
    </row>
    <row r="10261" spans="1:9">
      <c r="A10261" s="775" t="str">
        <f>Table_wabobpsvr_AzureCalc_AzureCalcRateCard[[#This Row],[ServiceName]]&amp;Table_wabobpsvr_AzureCalc_AzureCalcRateCard[[#This Row],[Price_Level]]&amp;Table_wabobpsvr_AzureCalc_AzureCalcRateCard[[#This Row],[Region]]</f>
        <v>IoT Hub - High FrequencyD15</v>
      </c>
      <c r="B10261" s="775">
        <v>15</v>
      </c>
      <c r="C10261" s="775"/>
      <c r="D10261" s="775" t="s">
        <v>176</v>
      </c>
      <c r="E10261" s="775">
        <v>999999</v>
      </c>
      <c r="F10261" s="775" t="s">
        <v>7355</v>
      </c>
      <c r="G10261" s="775"/>
      <c r="H10261" s="775"/>
      <c r="I10261" s="775"/>
    </row>
    <row r="10262" spans="1:9">
      <c r="A10262" s="775" t="str">
        <f>Table_wabobpsvr_AzureCalc_AzureCalcRateCard[[#This Row],[ServiceName]]&amp;Table_wabobpsvr_AzureCalc_AzureCalcRateCard[[#This Row],[Price_Level]]&amp;Table_wabobpsvr_AzureCalc_AzureCalcRateCard[[#This Row],[Region]]</f>
        <v>IoT Hub - High FrequencyMOSP16</v>
      </c>
      <c r="B10262" s="775">
        <v>16</v>
      </c>
      <c r="C10262" s="775"/>
      <c r="D10262" s="775" t="s">
        <v>606</v>
      </c>
      <c r="E10262" s="775">
        <v>999999</v>
      </c>
      <c r="F10262" s="775" t="s">
        <v>7355</v>
      </c>
      <c r="G10262" s="775"/>
      <c r="H10262" s="775"/>
      <c r="I10262" s="775"/>
    </row>
    <row r="10263" spans="1:9">
      <c r="A10263" s="775" t="str">
        <f>Table_wabobpsvr_AzureCalc_AzureCalcRateCard[[#This Row],[ServiceName]]&amp;Table_wabobpsvr_AzureCalc_AzureCalcRateCard[[#This Row],[Price_Level]]&amp;Table_wabobpsvr_AzureCalc_AzureCalcRateCard[[#This Row],[Region]]</f>
        <v>IoT Hub - High FrequencyA16</v>
      </c>
      <c r="B10263" s="775">
        <v>16</v>
      </c>
      <c r="C10263" s="775"/>
      <c r="D10263" s="775" t="s">
        <v>174</v>
      </c>
      <c r="E10263" s="775">
        <v>999999</v>
      </c>
      <c r="F10263" s="775" t="s">
        <v>7355</v>
      </c>
      <c r="G10263" s="775"/>
      <c r="H10263" s="775"/>
      <c r="I10263" s="775"/>
    </row>
    <row r="10264" spans="1:9">
      <c r="A10264" s="775" t="str">
        <f>Table_wabobpsvr_AzureCalc_AzureCalcRateCard[[#This Row],[ServiceName]]&amp;Table_wabobpsvr_AzureCalc_AzureCalcRateCard[[#This Row],[Price_Level]]&amp;Table_wabobpsvr_AzureCalc_AzureCalcRateCard[[#This Row],[Region]]</f>
        <v>IoT Hub - High FrequencyB16</v>
      </c>
      <c r="B10264" s="775">
        <v>16</v>
      </c>
      <c r="C10264" s="775"/>
      <c r="D10264" s="775" t="s">
        <v>175</v>
      </c>
      <c r="E10264" s="775">
        <v>999999</v>
      </c>
      <c r="F10264" s="775" t="s">
        <v>7355</v>
      </c>
      <c r="G10264" s="775"/>
      <c r="H10264" s="775"/>
      <c r="I10264" s="775"/>
    </row>
    <row r="10265" spans="1:9">
      <c r="A10265" s="775" t="str">
        <f>Table_wabobpsvr_AzureCalc_AzureCalcRateCard[[#This Row],[ServiceName]]&amp;Table_wabobpsvr_AzureCalc_AzureCalcRateCard[[#This Row],[Price_Level]]&amp;Table_wabobpsvr_AzureCalc_AzureCalcRateCard[[#This Row],[Region]]</f>
        <v>IoT Hub - High FrequencyC16</v>
      </c>
      <c r="B10265" s="775">
        <v>16</v>
      </c>
      <c r="C10265" s="775"/>
      <c r="D10265" s="775" t="s">
        <v>177</v>
      </c>
      <c r="E10265" s="775">
        <v>999999</v>
      </c>
      <c r="F10265" s="775" t="s">
        <v>7355</v>
      </c>
      <c r="G10265" s="775"/>
      <c r="H10265" s="775"/>
      <c r="I10265" s="775"/>
    </row>
    <row r="10266" spans="1:9">
      <c r="A10266" s="775" t="str">
        <f>Table_wabobpsvr_AzureCalc_AzureCalcRateCard[[#This Row],[ServiceName]]&amp;Table_wabobpsvr_AzureCalc_AzureCalcRateCard[[#This Row],[Price_Level]]&amp;Table_wabobpsvr_AzureCalc_AzureCalcRateCard[[#This Row],[Region]]</f>
        <v>IoT Hub - High FrequencyD16</v>
      </c>
      <c r="B10266" s="775">
        <v>16</v>
      </c>
      <c r="C10266" s="775"/>
      <c r="D10266" s="775" t="s">
        <v>176</v>
      </c>
      <c r="E10266" s="775">
        <v>999999</v>
      </c>
      <c r="F10266" s="775" t="s">
        <v>7355</v>
      </c>
      <c r="G10266" s="775"/>
      <c r="H10266" s="775"/>
      <c r="I10266" s="775"/>
    </row>
    <row r="10267" spans="1:9">
      <c r="A10267" s="775" t="str">
        <f>Table_wabobpsvr_AzureCalc_AzureCalcRateCard[[#This Row],[ServiceName]]&amp;Table_wabobpsvr_AzureCalc_AzureCalcRateCard[[#This Row],[Price_Level]]&amp;Table_wabobpsvr_AzureCalc_AzureCalcRateCard[[#This Row],[Region]]</f>
        <v>ExpressRoute (Unlimited) 200 Mbps ConnectionsA4</v>
      </c>
      <c r="B10267" s="775">
        <v>4</v>
      </c>
      <c r="C10267" s="775" t="s">
        <v>7427</v>
      </c>
      <c r="D10267" s="775" t="s">
        <v>174</v>
      </c>
      <c r="E10267" s="775">
        <v>1115.5</v>
      </c>
      <c r="F10267" s="775" t="s">
        <v>7403</v>
      </c>
      <c r="G10267" s="775" t="s">
        <v>7547</v>
      </c>
      <c r="H10267" s="775" t="s">
        <v>7548</v>
      </c>
      <c r="I10267" s="775" t="s">
        <v>7468</v>
      </c>
    </row>
    <row r="10268" spans="1:9">
      <c r="A10268" s="775" t="str">
        <f>Table_wabobpsvr_AzureCalc_AzureCalcRateCard[[#This Row],[ServiceName]]&amp;Table_wabobpsvr_AzureCalc_AzureCalcRateCard[[#This Row],[Price_Level]]&amp;Table_wabobpsvr_AzureCalc_AzureCalcRateCard[[#This Row],[Region]]</f>
        <v>ExpressRoute (Metered) Data Transfer Out at 1 Gbps (GB) - Zone 1A5</v>
      </c>
      <c r="B10268" s="775">
        <v>5</v>
      </c>
      <c r="C10268" s="775" t="s">
        <v>9</v>
      </c>
      <c r="D10268" s="775" t="s">
        <v>174</v>
      </c>
      <c r="E10268" s="775">
        <v>2.4250000000000001E-2</v>
      </c>
      <c r="F10268" s="775" t="s">
        <v>7392</v>
      </c>
      <c r="G10268" s="775" t="s">
        <v>7527</v>
      </c>
      <c r="H10268" s="775" t="s">
        <v>7528</v>
      </c>
      <c r="I10268" s="775" t="s">
        <v>7442</v>
      </c>
    </row>
    <row r="10269" spans="1:9">
      <c r="A10269" s="1039" t="str">
        <f>Table_wabobpsvr_AzureCalc_AzureCalcRateCard[[#This Row],[ServiceName]]&amp;Table_wabobpsvr_AzureCalc_AzureCalcRateCard[[#This Row],[Price_Level]]&amp;Table_wabobpsvr_AzureCalc_AzureCalcRateCard[[#This Row],[Region]]</f>
        <v>ExpressRoute (Unlimited) 1 Gbps Connections - Zone 1MOSP0</v>
      </c>
      <c r="B10269" s="1039">
        <v>0</v>
      </c>
      <c r="C10269" s="1039" t="s">
        <v>7427</v>
      </c>
      <c r="D10269" s="1039" t="s">
        <v>606</v>
      </c>
      <c r="E10269" s="1039">
        <v>5700</v>
      </c>
      <c r="F10269" s="1039" t="s">
        <v>7459</v>
      </c>
      <c r="G10269" s="775"/>
      <c r="H10269" s="775"/>
      <c r="I10269" s="775" t="s">
        <v>7460</v>
      </c>
    </row>
    <row r="10270" spans="1:9">
      <c r="A10270" s="1039" t="str">
        <f>Table_wabobpsvr_AzureCalc_AzureCalcRateCard[[#This Row],[ServiceName]]&amp;Table_wabobpsvr_AzureCalc_AzureCalcRateCard[[#This Row],[Price_Level]]&amp;Table_wabobpsvr_AzureCalc_AzureCalcRateCard[[#This Row],[Region]]</f>
        <v>ExpressRoute (Metered) 10 Gbps ConnectionsA5</v>
      </c>
      <c r="B10270" s="1039">
        <v>5</v>
      </c>
      <c r="C10270" s="1039" t="s">
        <v>7427</v>
      </c>
      <c r="D10270" s="1039" t="s">
        <v>174</v>
      </c>
      <c r="E10270" s="1039">
        <v>4850</v>
      </c>
      <c r="F10270" s="1039" t="s">
        <v>7391</v>
      </c>
      <c r="G10270" s="775" t="s">
        <v>7557</v>
      </c>
      <c r="H10270" s="775" t="s">
        <v>7558</v>
      </c>
      <c r="I10270" s="775" t="s">
        <v>7446</v>
      </c>
    </row>
    <row r="10271" spans="1:9">
      <c r="A10271" s="775" t="str">
        <f>Table_wabobpsvr_AzureCalc_AzureCalcRateCard[[#This Row],[ServiceName]]&amp;Table_wabobpsvr_AzureCalc_AzureCalcRateCard[[#This Row],[Price_Level]]&amp;Table_wabobpsvr_AzureCalc_AzureCalcRateCard[[#This Row],[Region]]</f>
        <v>ExpressRoute (Metered) 2 Gbps ConnectionsA5</v>
      </c>
      <c r="B10271" s="775">
        <v>5</v>
      </c>
      <c r="C10271" s="775" t="s">
        <v>7427</v>
      </c>
      <c r="D10271" s="775" t="s">
        <v>174</v>
      </c>
      <c r="E10271" s="775">
        <v>845.84</v>
      </c>
      <c r="F10271" s="775" t="s">
        <v>7396</v>
      </c>
      <c r="G10271" s="775" t="s">
        <v>7529</v>
      </c>
      <c r="H10271" s="775" t="s">
        <v>7530</v>
      </c>
      <c r="I10271" s="775" t="s">
        <v>7450</v>
      </c>
    </row>
    <row r="10272" spans="1:9">
      <c r="A10272" s="775" t="str">
        <f>Table_wabobpsvr_AzureCalc_AzureCalcRateCard[[#This Row],[ServiceName]]&amp;Table_wabobpsvr_AzureCalc_AzureCalcRateCard[[#This Row],[Price_Level]]&amp;Table_wabobpsvr_AzureCalc_AzureCalcRateCard[[#This Row],[Region]]</f>
        <v>ExpressRoute (Metered) 200 Mbps ConnectionsA5</v>
      </c>
      <c r="B10272" s="775">
        <v>5</v>
      </c>
      <c r="C10272" s="775" t="s">
        <v>7427</v>
      </c>
      <c r="D10272" s="775" t="s">
        <v>174</v>
      </c>
      <c r="E10272" s="775">
        <v>140.65</v>
      </c>
      <c r="F10272" s="775" t="s">
        <v>7388</v>
      </c>
      <c r="G10272" s="775" t="s">
        <v>7531</v>
      </c>
      <c r="H10272" s="775" t="s">
        <v>7532</v>
      </c>
      <c r="I10272" s="775" t="s">
        <v>7452</v>
      </c>
    </row>
    <row r="10273" spans="1:9">
      <c r="A10273" s="775" t="str">
        <f>Table_wabobpsvr_AzureCalc_AzureCalcRateCard[[#This Row],[ServiceName]]&amp;Table_wabobpsvr_AzureCalc_AzureCalcRateCard[[#This Row],[Price_Level]]&amp;Table_wabobpsvr_AzureCalc_AzureCalcRateCard[[#This Row],[Region]]</f>
        <v>BackupD5</v>
      </c>
      <c r="B10273" s="775">
        <v>5</v>
      </c>
      <c r="C10273" s="775" t="s">
        <v>4235</v>
      </c>
      <c r="D10273" s="775" t="s">
        <v>176</v>
      </c>
      <c r="E10273" s="775">
        <v>999999</v>
      </c>
      <c r="F10273" s="775" t="s">
        <v>140</v>
      </c>
      <c r="G10273" s="775" t="s">
        <v>4235</v>
      </c>
      <c r="H10273" s="775" t="s">
        <v>4235</v>
      </c>
      <c r="I10273" s="775" t="s">
        <v>4235</v>
      </c>
    </row>
    <row r="10274" spans="1:9">
      <c r="A10274" s="775" t="str">
        <f>Table_wabobpsvr_AzureCalc_AzureCalcRateCard[[#This Row],[ServiceName]]&amp;Table_wabobpsvr_AzureCalc_AzureCalcRateCard[[#This Row],[Price_Level]]&amp;Table_wabobpsvr_AzureCalc_AzureCalcRateCard[[#This Row],[Region]]</f>
        <v>BackupMOSP1</v>
      </c>
      <c r="B10274" s="775">
        <v>1</v>
      </c>
      <c r="C10274" s="775" t="s">
        <v>4235</v>
      </c>
      <c r="D10274" s="775" t="s">
        <v>606</v>
      </c>
      <c r="E10274" s="775">
        <v>999999</v>
      </c>
      <c r="F10274" s="775" t="s">
        <v>140</v>
      </c>
      <c r="G10274" s="775" t="s">
        <v>4235</v>
      </c>
      <c r="H10274" s="775" t="s">
        <v>4235</v>
      </c>
      <c r="I10274" s="775" t="s">
        <v>4235</v>
      </c>
    </row>
    <row r="10275" spans="1:9">
      <c r="A10275" s="775" t="str">
        <f>Table_wabobpsvr_AzureCalc_AzureCalcRateCard[[#This Row],[ServiceName]]&amp;Table_wabobpsvr_AzureCalc_AzureCalcRateCard[[#This Row],[Price_Level]]&amp;Table_wabobpsvr_AzureCalc_AzureCalcRateCard[[#This Row],[Region]]</f>
        <v>BackupA1</v>
      </c>
      <c r="B10275" s="775">
        <v>1</v>
      </c>
      <c r="C10275" s="775" t="s">
        <v>4235</v>
      </c>
      <c r="D10275" s="775" t="s">
        <v>174</v>
      </c>
      <c r="E10275" s="775">
        <v>999999</v>
      </c>
      <c r="F10275" s="775" t="s">
        <v>140</v>
      </c>
      <c r="G10275" s="775" t="s">
        <v>4235</v>
      </c>
      <c r="H10275" s="775" t="s">
        <v>4235</v>
      </c>
      <c r="I10275" s="775" t="s">
        <v>4235</v>
      </c>
    </row>
    <row r="10276" spans="1:9">
      <c r="A10276" s="775" t="str">
        <f>Table_wabobpsvr_AzureCalc_AzureCalcRateCard[[#This Row],[ServiceName]]&amp;Table_wabobpsvr_AzureCalc_AzureCalcRateCard[[#This Row],[Price_Level]]&amp;Table_wabobpsvr_AzureCalc_AzureCalcRateCard[[#This Row],[Region]]</f>
        <v>BackupB1</v>
      </c>
      <c r="B10276" s="775">
        <v>1</v>
      </c>
      <c r="C10276" s="775" t="s">
        <v>4235</v>
      </c>
      <c r="D10276" s="775" t="s">
        <v>175</v>
      </c>
      <c r="E10276" s="775">
        <v>999999</v>
      </c>
      <c r="F10276" s="775" t="s">
        <v>140</v>
      </c>
      <c r="G10276" s="775" t="s">
        <v>4235</v>
      </c>
      <c r="H10276" s="775" t="s">
        <v>4235</v>
      </c>
      <c r="I10276" s="775" t="s">
        <v>4235</v>
      </c>
    </row>
    <row r="10277" spans="1:9">
      <c r="A10277" s="775" t="str">
        <f>Table_wabobpsvr_AzureCalc_AzureCalcRateCard[[#This Row],[ServiceName]]&amp;Table_wabobpsvr_AzureCalc_AzureCalcRateCard[[#This Row],[Price_Level]]&amp;Table_wabobpsvr_AzureCalc_AzureCalcRateCard[[#This Row],[Region]]</f>
        <v>BackupC1</v>
      </c>
      <c r="B10277" s="775">
        <v>1</v>
      </c>
      <c r="C10277" s="775" t="s">
        <v>4235</v>
      </c>
      <c r="D10277" s="775" t="s">
        <v>177</v>
      </c>
      <c r="E10277" s="775">
        <v>999999</v>
      </c>
      <c r="F10277" s="775" t="s">
        <v>140</v>
      </c>
      <c r="G10277" s="775" t="s">
        <v>4235</v>
      </c>
      <c r="H10277" s="775" t="s">
        <v>4235</v>
      </c>
      <c r="I10277" s="775" t="s">
        <v>4235</v>
      </c>
    </row>
    <row r="10278" spans="1:9">
      <c r="A10278" s="775" t="str">
        <f>Table_wabobpsvr_AzureCalc_AzureCalcRateCard[[#This Row],[ServiceName]]&amp;Table_wabobpsvr_AzureCalc_AzureCalcRateCard[[#This Row],[Price_Level]]&amp;Table_wabobpsvr_AzureCalc_AzureCalcRateCard[[#This Row],[Region]]</f>
        <v>BackupD1</v>
      </c>
      <c r="B10278" s="775">
        <v>1</v>
      </c>
      <c r="C10278" s="775" t="s">
        <v>4235</v>
      </c>
      <c r="D10278" s="775" t="s">
        <v>176</v>
      </c>
      <c r="E10278" s="775">
        <v>999999</v>
      </c>
      <c r="F10278" s="775" t="s">
        <v>140</v>
      </c>
      <c r="G10278" s="775" t="s">
        <v>4235</v>
      </c>
      <c r="H10278" s="775" t="s">
        <v>4235</v>
      </c>
      <c r="I10278" s="775" t="s">
        <v>4235</v>
      </c>
    </row>
    <row r="10279" spans="1:9">
      <c r="A10279" s="775" t="str">
        <f>Table_wabobpsvr_AzureCalc_AzureCalcRateCard[[#This Row],[ServiceName]]&amp;Table_wabobpsvr_AzureCalc_AzureCalcRateCard[[#This Row],[Price_Level]]&amp;Table_wabobpsvr_AzureCalc_AzureCalcRateCard[[#This Row],[Region]]</f>
        <v>Standard_D12 VM (Non-Windows)C2</v>
      </c>
      <c r="B10279" s="775">
        <v>2</v>
      </c>
      <c r="C10279" s="775" t="s">
        <v>680</v>
      </c>
      <c r="D10279" s="775" t="s">
        <v>177</v>
      </c>
      <c r="E10279" s="775">
        <v>0.31850000000000001</v>
      </c>
      <c r="F10279" s="775" t="s">
        <v>1113</v>
      </c>
      <c r="G10279" s="775" t="s">
        <v>4235</v>
      </c>
      <c r="H10279" s="775" t="s">
        <v>4235</v>
      </c>
      <c r="I10279" s="775" t="s">
        <v>5344</v>
      </c>
    </row>
    <row r="10280" spans="1:9">
      <c r="A10280" s="775" t="str">
        <f>Table_wabobpsvr_AzureCalc_AzureCalcRateCard[[#This Row],[ServiceName]]&amp;Table_wabobpsvr_AzureCalc_AzureCalcRateCard[[#This Row],[Price_Level]]&amp;Table_wabobpsvr_AzureCalc_AzureCalcRateCard[[#This Row],[Region]]</f>
        <v>Standard_D12 VM (Non-Windows)D2</v>
      </c>
      <c r="B10280" s="775">
        <v>2</v>
      </c>
      <c r="C10280" s="775" t="s">
        <v>680</v>
      </c>
      <c r="D10280" s="775" t="s">
        <v>176</v>
      </c>
      <c r="E10280" s="775">
        <v>0.308</v>
      </c>
      <c r="F10280" s="775" t="s">
        <v>1113</v>
      </c>
      <c r="G10280" s="775" t="s">
        <v>4235</v>
      </c>
      <c r="H10280" s="775" t="s">
        <v>4235</v>
      </c>
      <c r="I10280" s="775" t="s">
        <v>5344</v>
      </c>
    </row>
    <row r="10281" spans="1:9">
      <c r="A10281" s="1039" t="str">
        <f>Table_wabobpsvr_AzureCalc_AzureCalcRateCard[[#This Row],[ServiceName]]&amp;Table_wabobpsvr_AzureCalc_AzureCalcRateCard[[#This Row],[Price_Level]]&amp;Table_wabobpsvr_AzureCalc_AzureCalcRateCard[[#This Row],[Region]]</f>
        <v>Standard_D12 VM (Non-Windows)MOSP5</v>
      </c>
      <c r="B10281" s="1039">
        <v>5</v>
      </c>
      <c r="C10281" s="1039" t="s">
        <v>680</v>
      </c>
      <c r="D10281" s="1039" t="s">
        <v>606</v>
      </c>
      <c r="E10281" s="1039">
        <v>0.39</v>
      </c>
      <c r="F10281" s="1039" t="s">
        <v>1113</v>
      </c>
      <c r="G10281" s="775" t="s">
        <v>4235</v>
      </c>
      <c r="H10281" s="775" t="s">
        <v>4235</v>
      </c>
      <c r="I10281" s="775" t="s">
        <v>5345</v>
      </c>
    </row>
    <row r="10282" spans="1:9">
      <c r="A10282" s="775" t="str">
        <f>Table_wabobpsvr_AzureCalc_AzureCalcRateCard[[#This Row],[ServiceName]]&amp;Table_wabobpsvr_AzureCalc_AzureCalcRateCard[[#This Row],[Price_Level]]&amp;Table_wabobpsvr_AzureCalc_AzureCalcRateCard[[#This Row],[Region]]</f>
        <v>Standard_D12 VM (Non-Windows)A5</v>
      </c>
      <c r="B10282" s="775">
        <v>5</v>
      </c>
      <c r="C10282" s="775" t="s">
        <v>680</v>
      </c>
      <c r="D10282" s="775" t="s">
        <v>174</v>
      </c>
      <c r="E10282" s="775">
        <v>0.37830000000000003</v>
      </c>
      <c r="F10282" s="775" t="s">
        <v>1113</v>
      </c>
      <c r="G10282" s="775" t="s">
        <v>4235</v>
      </c>
      <c r="H10282" s="775" t="s">
        <v>4235</v>
      </c>
      <c r="I10282" s="775" t="s">
        <v>5345</v>
      </c>
    </row>
    <row r="10283" spans="1:9">
      <c r="A10283" s="775" t="str">
        <f>Table_wabobpsvr_AzureCalc_AzureCalcRateCard[[#This Row],[ServiceName]]&amp;Table_wabobpsvr_AzureCalc_AzureCalcRateCard[[#This Row],[Price_Level]]&amp;Table_wabobpsvr_AzureCalc_AzureCalcRateCard[[#This Row],[Region]]</f>
        <v>Standard_D12 VM (Non-Windows)B5</v>
      </c>
      <c r="B10283" s="775">
        <v>5</v>
      </c>
      <c r="C10283" s="775" t="s">
        <v>680</v>
      </c>
      <c r="D10283" s="775" t="s">
        <v>175</v>
      </c>
      <c r="E10283" s="775">
        <v>0.36659999999999998</v>
      </c>
      <c r="F10283" s="775" t="s">
        <v>1113</v>
      </c>
      <c r="G10283" s="775" t="s">
        <v>4235</v>
      </c>
      <c r="H10283" s="775" t="s">
        <v>4235</v>
      </c>
      <c r="I10283" s="775" t="s">
        <v>5345</v>
      </c>
    </row>
    <row r="10284" spans="1:9">
      <c r="A10284" s="775" t="str">
        <f>Table_wabobpsvr_AzureCalc_AzureCalcRateCard[[#This Row],[ServiceName]]&amp;Table_wabobpsvr_AzureCalc_AzureCalcRateCard[[#This Row],[Price_Level]]&amp;Table_wabobpsvr_AzureCalc_AzureCalcRateCard[[#This Row],[Region]]</f>
        <v>Standard_D12 VM (Non-Windows)C5</v>
      </c>
      <c r="B10284" s="775">
        <v>5</v>
      </c>
      <c r="C10284" s="775" t="s">
        <v>680</v>
      </c>
      <c r="D10284" s="775" t="s">
        <v>177</v>
      </c>
      <c r="E10284" s="775">
        <v>0.35489999999999999</v>
      </c>
      <c r="F10284" s="775" t="s">
        <v>1113</v>
      </c>
      <c r="G10284" s="775" t="s">
        <v>4235</v>
      </c>
      <c r="H10284" s="775" t="s">
        <v>4235</v>
      </c>
      <c r="I10284" s="775" t="s">
        <v>5345</v>
      </c>
    </row>
    <row r="10285" spans="1:9">
      <c r="A10285" s="775" t="str">
        <f>Table_wabobpsvr_AzureCalc_AzureCalcRateCard[[#This Row],[ServiceName]]&amp;Table_wabobpsvr_AzureCalc_AzureCalcRateCard[[#This Row],[Price_Level]]&amp;Table_wabobpsvr_AzureCalc_AzureCalcRateCard[[#This Row],[Region]]</f>
        <v>Standard_D12 VM (Non-Windows)D5</v>
      </c>
      <c r="B10285" s="775">
        <v>5</v>
      </c>
      <c r="C10285" s="775" t="s">
        <v>680</v>
      </c>
      <c r="D10285" s="775" t="s">
        <v>176</v>
      </c>
      <c r="E10285" s="775">
        <v>0.34320000000000001</v>
      </c>
      <c r="F10285" s="775" t="s">
        <v>1113</v>
      </c>
      <c r="G10285" s="775" t="s">
        <v>4235</v>
      </c>
      <c r="H10285" s="775" t="s">
        <v>4235</v>
      </c>
      <c r="I10285" s="775" t="s">
        <v>5345</v>
      </c>
    </row>
    <row r="10286" spans="1:9">
      <c r="A10286" s="775" t="str">
        <f>Table_wabobpsvr_AzureCalc_AzureCalcRateCard[[#This Row],[ServiceName]]&amp;Table_wabobpsvr_AzureCalc_AzureCalcRateCard[[#This Row],[Price_Level]]&amp;Table_wabobpsvr_AzureCalc_AzureCalcRateCard[[#This Row],[Region]]</f>
        <v>Standard_D12 VM (Non-Windows)MOSP1</v>
      </c>
      <c r="B10286" s="775">
        <v>1</v>
      </c>
      <c r="C10286" s="775" t="s">
        <v>680</v>
      </c>
      <c r="D10286" s="775" t="s">
        <v>606</v>
      </c>
      <c r="E10286" s="775">
        <v>0.35</v>
      </c>
      <c r="F10286" s="775" t="s">
        <v>1113</v>
      </c>
      <c r="G10286" s="775" t="s">
        <v>4235</v>
      </c>
      <c r="H10286" s="775" t="s">
        <v>4235</v>
      </c>
      <c r="I10286" s="775" t="s">
        <v>5346</v>
      </c>
    </row>
    <row r="10287" spans="1:9">
      <c r="A10287" s="775" t="str">
        <f>Table_wabobpsvr_AzureCalc_AzureCalcRateCard[[#This Row],[ServiceName]]&amp;Table_wabobpsvr_AzureCalc_AzureCalcRateCard[[#This Row],[Price_Level]]&amp;Table_wabobpsvr_AzureCalc_AzureCalcRateCard[[#This Row],[Region]]</f>
        <v>Standard_D12 VM (Non-Windows)A1</v>
      </c>
      <c r="B10287" s="775">
        <v>1</v>
      </c>
      <c r="C10287" s="775" t="s">
        <v>680</v>
      </c>
      <c r="D10287" s="775" t="s">
        <v>174</v>
      </c>
      <c r="E10287" s="775">
        <v>0.33950000000000002</v>
      </c>
      <c r="F10287" s="775" t="s">
        <v>1113</v>
      </c>
      <c r="G10287" s="775" t="s">
        <v>4235</v>
      </c>
      <c r="H10287" s="775" t="s">
        <v>4235</v>
      </c>
      <c r="I10287" s="775" t="s">
        <v>5346</v>
      </c>
    </row>
    <row r="10288" spans="1:9">
      <c r="A10288" s="775" t="str">
        <f>Table_wabobpsvr_AzureCalc_AzureCalcRateCard[[#This Row],[ServiceName]]&amp;Table_wabobpsvr_AzureCalc_AzureCalcRateCard[[#This Row],[Price_Level]]&amp;Table_wabobpsvr_AzureCalc_AzureCalcRateCard[[#This Row],[Region]]</f>
        <v>Standard_D12 VM (Non-Windows)B1</v>
      </c>
      <c r="B10288" s="775">
        <v>1</v>
      </c>
      <c r="C10288" s="775" t="s">
        <v>680</v>
      </c>
      <c r="D10288" s="775" t="s">
        <v>175</v>
      </c>
      <c r="E10288" s="775">
        <v>0.32900000000000001</v>
      </c>
      <c r="F10288" s="775" t="s">
        <v>1113</v>
      </c>
      <c r="G10288" s="775" t="s">
        <v>4235</v>
      </c>
      <c r="H10288" s="775" t="s">
        <v>4235</v>
      </c>
      <c r="I10288" s="775" t="s">
        <v>5346</v>
      </c>
    </row>
    <row r="10289" spans="1:9">
      <c r="A10289" s="775" t="str">
        <f>Table_wabobpsvr_AzureCalc_AzureCalcRateCard[[#This Row],[ServiceName]]&amp;Table_wabobpsvr_AzureCalc_AzureCalcRateCard[[#This Row],[Price_Level]]&amp;Table_wabobpsvr_AzureCalc_AzureCalcRateCard[[#This Row],[Region]]</f>
        <v>Standard_D12 VM (Non-Windows)C1</v>
      </c>
      <c r="B10289" s="775">
        <v>1</v>
      </c>
      <c r="C10289" s="775" t="s">
        <v>680</v>
      </c>
      <c r="D10289" s="775" t="s">
        <v>177</v>
      </c>
      <c r="E10289" s="775">
        <v>0.31850000000000001</v>
      </c>
      <c r="F10289" s="775" t="s">
        <v>1113</v>
      </c>
      <c r="G10289" s="775" t="s">
        <v>4235</v>
      </c>
      <c r="H10289" s="775" t="s">
        <v>4235</v>
      </c>
      <c r="I10289" s="775" t="s">
        <v>5346</v>
      </c>
    </row>
    <row r="10290" spans="1:9">
      <c r="A10290" s="775" t="str">
        <f>Table_wabobpsvr_AzureCalc_AzureCalcRateCard[[#This Row],[ServiceName]]&amp;Table_wabobpsvr_AzureCalc_AzureCalcRateCard[[#This Row],[Price_Level]]&amp;Table_wabobpsvr_AzureCalc_AzureCalcRateCard[[#This Row],[Region]]</f>
        <v>Standard_D12 VM (Non-Windows)D1</v>
      </c>
      <c r="B10290" s="775">
        <v>1</v>
      </c>
      <c r="C10290" s="775" t="s">
        <v>680</v>
      </c>
      <c r="D10290" s="775" t="s">
        <v>176</v>
      </c>
      <c r="E10290" s="775">
        <v>0.308</v>
      </c>
      <c r="F10290" s="775" t="s">
        <v>1113</v>
      </c>
      <c r="G10290" s="775" t="s">
        <v>4235</v>
      </c>
      <c r="H10290" s="775" t="s">
        <v>4235</v>
      </c>
      <c r="I10290" s="775" t="s">
        <v>5346</v>
      </c>
    </row>
    <row r="10291" spans="1:9">
      <c r="A10291" s="775" t="str">
        <f>Table_wabobpsvr_AzureCalc_AzureCalcRateCard[[#This Row],[ServiceName]]&amp;Table_wabobpsvr_AzureCalc_AzureCalcRateCard[[#This Row],[Price_Level]]&amp;Table_wabobpsvr_AzureCalc_AzureCalcRateCard[[#This Row],[Region]]</f>
        <v>Standard_D12 VM (Non-Windows)MOSP4</v>
      </c>
      <c r="B10291" s="775">
        <v>4</v>
      </c>
      <c r="C10291" s="775" t="s">
        <v>680</v>
      </c>
      <c r="D10291" s="775" t="s">
        <v>606</v>
      </c>
      <c r="E10291" s="775">
        <v>0.39</v>
      </c>
      <c r="F10291" s="775" t="s">
        <v>1113</v>
      </c>
      <c r="G10291" s="775" t="s">
        <v>4235</v>
      </c>
      <c r="H10291" s="775" t="s">
        <v>4235</v>
      </c>
      <c r="I10291" s="775" t="s">
        <v>5347</v>
      </c>
    </row>
    <row r="10292" spans="1:9">
      <c r="A10292" s="775" t="str">
        <f>Table_wabobpsvr_AzureCalc_AzureCalcRateCard[[#This Row],[ServiceName]]&amp;Table_wabobpsvr_AzureCalc_AzureCalcRateCard[[#This Row],[Price_Level]]&amp;Table_wabobpsvr_AzureCalc_AzureCalcRateCard[[#This Row],[Region]]</f>
        <v>Standard_D12 VM (Non-Windows)A4</v>
      </c>
      <c r="B10292" s="775">
        <v>4</v>
      </c>
      <c r="C10292" s="775" t="s">
        <v>680</v>
      </c>
      <c r="D10292" s="775" t="s">
        <v>174</v>
      </c>
      <c r="E10292" s="775">
        <v>0.37830000000000003</v>
      </c>
      <c r="F10292" s="775" t="s">
        <v>1113</v>
      </c>
      <c r="G10292" s="775" t="s">
        <v>4235</v>
      </c>
      <c r="H10292" s="775" t="s">
        <v>4235</v>
      </c>
      <c r="I10292" s="775" t="s">
        <v>5347</v>
      </c>
    </row>
    <row r="10293" spans="1:9">
      <c r="A10293" s="775" t="str">
        <f>Table_wabobpsvr_AzureCalc_AzureCalcRateCard[[#This Row],[ServiceName]]&amp;Table_wabobpsvr_AzureCalc_AzureCalcRateCard[[#This Row],[Price_Level]]&amp;Table_wabobpsvr_AzureCalc_AzureCalcRateCard[[#This Row],[Region]]</f>
        <v>Standard_D12 VM (Non-Windows)B4</v>
      </c>
      <c r="B10293" s="775">
        <v>4</v>
      </c>
      <c r="C10293" s="775" t="s">
        <v>680</v>
      </c>
      <c r="D10293" s="775" t="s">
        <v>175</v>
      </c>
      <c r="E10293" s="775">
        <v>0.36659999999999998</v>
      </c>
      <c r="F10293" s="775" t="s">
        <v>1113</v>
      </c>
      <c r="G10293" s="775" t="s">
        <v>4235</v>
      </c>
      <c r="H10293" s="775" t="s">
        <v>4235</v>
      </c>
      <c r="I10293" s="775" t="s">
        <v>5347</v>
      </c>
    </row>
    <row r="10294" spans="1:9">
      <c r="A10294" s="775" t="str">
        <f>Table_wabobpsvr_AzureCalc_AzureCalcRateCard[[#This Row],[ServiceName]]&amp;Table_wabobpsvr_AzureCalc_AzureCalcRateCard[[#This Row],[Price_Level]]&amp;Table_wabobpsvr_AzureCalc_AzureCalcRateCard[[#This Row],[Region]]</f>
        <v>Standard_D12 VM (Non-Windows)C4</v>
      </c>
      <c r="B10294" s="775">
        <v>4</v>
      </c>
      <c r="C10294" s="775" t="s">
        <v>680</v>
      </c>
      <c r="D10294" s="775" t="s">
        <v>177</v>
      </c>
      <c r="E10294" s="775">
        <v>0.35489999999999999</v>
      </c>
      <c r="F10294" s="775" t="s">
        <v>1113</v>
      </c>
      <c r="G10294" s="775" t="s">
        <v>4235</v>
      </c>
      <c r="H10294" s="775" t="s">
        <v>4235</v>
      </c>
      <c r="I10294" s="775" t="s">
        <v>5347</v>
      </c>
    </row>
    <row r="10295" spans="1:9">
      <c r="A10295" s="775" t="str">
        <f>Table_wabobpsvr_AzureCalc_AzureCalcRateCard[[#This Row],[ServiceName]]&amp;Table_wabobpsvr_AzureCalc_AzureCalcRateCard[[#This Row],[Price_Level]]&amp;Table_wabobpsvr_AzureCalc_AzureCalcRateCard[[#This Row],[Region]]</f>
        <v>Standard_D12 VM (Non-Windows)D4</v>
      </c>
      <c r="B10295" s="775">
        <v>4</v>
      </c>
      <c r="C10295" s="775" t="s">
        <v>680</v>
      </c>
      <c r="D10295" s="775" t="s">
        <v>176</v>
      </c>
      <c r="E10295" s="775">
        <v>0.34320000000000001</v>
      </c>
      <c r="F10295" s="775" t="s">
        <v>1113</v>
      </c>
      <c r="G10295" s="775" t="s">
        <v>4235</v>
      </c>
      <c r="H10295" s="775" t="s">
        <v>4235</v>
      </c>
      <c r="I10295" s="775" t="s">
        <v>5347</v>
      </c>
    </row>
    <row r="10296" spans="1:9">
      <c r="A10296" s="775" t="str">
        <f>Table_wabobpsvr_AzureCalc_AzureCalcRateCard[[#This Row],[ServiceName]]&amp;Table_wabobpsvr_AzureCalc_AzureCalcRateCard[[#This Row],[Price_Level]]&amp;Table_wabobpsvr_AzureCalc_AzureCalcRateCard[[#This Row],[Region]]</f>
        <v>Standard_D12 VM (Non-Windows)MOSP14</v>
      </c>
      <c r="B10296" s="775">
        <v>14</v>
      </c>
      <c r="C10296" s="775" t="s">
        <v>680</v>
      </c>
      <c r="D10296" s="775" t="s">
        <v>606</v>
      </c>
      <c r="E10296" s="775">
        <v>0.438</v>
      </c>
      <c r="F10296" s="775" t="s">
        <v>1113</v>
      </c>
      <c r="G10296" s="775" t="s">
        <v>4235</v>
      </c>
      <c r="H10296" s="775" t="s">
        <v>4235</v>
      </c>
      <c r="I10296" s="775" t="s">
        <v>5348</v>
      </c>
    </row>
    <row r="10297" spans="1:9">
      <c r="A10297" s="775" t="str">
        <f>Table_wabobpsvr_AzureCalc_AzureCalcRateCard[[#This Row],[ServiceName]]&amp;Table_wabobpsvr_AzureCalc_AzureCalcRateCard[[#This Row],[Price_Level]]&amp;Table_wabobpsvr_AzureCalc_AzureCalcRateCard[[#This Row],[Region]]</f>
        <v>Standard_D12 VM (Non-Windows)A14</v>
      </c>
      <c r="B10297" s="775">
        <v>14</v>
      </c>
      <c r="C10297" s="775" t="s">
        <v>680</v>
      </c>
      <c r="D10297" s="775" t="s">
        <v>174</v>
      </c>
      <c r="E10297" s="775">
        <v>0.42486000000000002</v>
      </c>
      <c r="F10297" s="775" t="s">
        <v>1113</v>
      </c>
      <c r="G10297" s="775" t="s">
        <v>4235</v>
      </c>
      <c r="H10297" s="775" t="s">
        <v>4235</v>
      </c>
      <c r="I10297" s="775" t="s">
        <v>5348</v>
      </c>
    </row>
    <row r="10298" spans="1:9">
      <c r="A10298" s="775" t="str">
        <f>Table_wabobpsvr_AzureCalc_AzureCalcRateCard[[#This Row],[ServiceName]]&amp;Table_wabobpsvr_AzureCalc_AzureCalcRateCard[[#This Row],[Price_Level]]&amp;Table_wabobpsvr_AzureCalc_AzureCalcRateCard[[#This Row],[Region]]</f>
        <v>Standard_D12 VM (Non-Windows)B14</v>
      </c>
      <c r="B10298" s="775">
        <v>14</v>
      </c>
      <c r="C10298" s="775" t="s">
        <v>680</v>
      </c>
      <c r="D10298" s="775" t="s">
        <v>175</v>
      </c>
      <c r="E10298" s="775">
        <v>0.41171999999999997</v>
      </c>
      <c r="F10298" s="775" t="s">
        <v>1113</v>
      </c>
      <c r="G10298" s="775" t="s">
        <v>4235</v>
      </c>
      <c r="H10298" s="775" t="s">
        <v>4235</v>
      </c>
      <c r="I10298" s="775" t="s">
        <v>5348</v>
      </c>
    </row>
    <row r="10299" spans="1:9">
      <c r="A10299" s="775" t="str">
        <f>Table_wabobpsvr_AzureCalc_AzureCalcRateCard[[#This Row],[ServiceName]]&amp;Table_wabobpsvr_AzureCalc_AzureCalcRateCard[[#This Row],[Price_Level]]&amp;Table_wabobpsvr_AzureCalc_AzureCalcRateCard[[#This Row],[Region]]</f>
        <v>Standard_D12 VM (Non-Windows)C14</v>
      </c>
      <c r="B10299" s="775">
        <v>14</v>
      </c>
      <c r="C10299" s="775" t="s">
        <v>680</v>
      </c>
      <c r="D10299" s="775" t="s">
        <v>177</v>
      </c>
      <c r="E10299" s="775">
        <v>0.39857999999999999</v>
      </c>
      <c r="F10299" s="775" t="s">
        <v>1113</v>
      </c>
      <c r="G10299" s="775" t="s">
        <v>4235</v>
      </c>
      <c r="H10299" s="775" t="s">
        <v>4235</v>
      </c>
      <c r="I10299" s="775" t="s">
        <v>5348</v>
      </c>
    </row>
    <row r="10300" spans="1:9">
      <c r="A10300" s="775" t="str">
        <f>Table_wabobpsvr_AzureCalc_AzureCalcRateCard[[#This Row],[ServiceName]]&amp;Table_wabobpsvr_AzureCalc_AzureCalcRateCard[[#This Row],[Price_Level]]&amp;Table_wabobpsvr_AzureCalc_AzureCalcRateCard[[#This Row],[Region]]</f>
        <v>Standard_D12 VM (Non-Windows)D14</v>
      </c>
      <c r="B10300" s="775">
        <v>14</v>
      </c>
      <c r="C10300" s="775" t="s">
        <v>680</v>
      </c>
      <c r="D10300" s="775" t="s">
        <v>176</v>
      </c>
      <c r="E10300" s="775">
        <v>0.38544</v>
      </c>
      <c r="F10300" s="775" t="s">
        <v>1113</v>
      </c>
      <c r="G10300" s="775" t="s">
        <v>4235</v>
      </c>
      <c r="H10300" s="775" t="s">
        <v>4235</v>
      </c>
      <c r="I10300" s="775" t="s">
        <v>5348</v>
      </c>
    </row>
    <row r="10301" spans="1:9">
      <c r="A10301" s="775" t="str">
        <f>Table_wabobpsvr_AzureCalc_AzureCalcRateCard[[#This Row],[ServiceName]]&amp;Table_wabobpsvr_AzureCalc_AzureCalcRateCard[[#This Row],[Price_Level]]&amp;Table_wabobpsvr_AzureCalc_AzureCalcRateCard[[#This Row],[Region]]</f>
        <v>Standard_D12 VM (Non-Windows)MOSP</v>
      </c>
      <c r="B10301" s="775"/>
      <c r="C10301" s="775" t="s">
        <v>680</v>
      </c>
      <c r="D10301" s="775" t="s">
        <v>606</v>
      </c>
      <c r="E10301" s="775">
        <v>0.35</v>
      </c>
      <c r="F10301" s="775" t="s">
        <v>1113</v>
      </c>
      <c r="G10301" s="775" t="s">
        <v>4235</v>
      </c>
      <c r="H10301" s="775" t="s">
        <v>4235</v>
      </c>
      <c r="I10301" s="775" t="s">
        <v>5349</v>
      </c>
    </row>
    <row r="10302" spans="1:9">
      <c r="A10302" s="775" t="str">
        <f>Table_wabobpsvr_AzureCalc_AzureCalcRateCard[[#This Row],[ServiceName]]&amp;Table_wabobpsvr_AzureCalc_AzureCalcRateCard[[#This Row],[Price_Level]]&amp;Table_wabobpsvr_AzureCalc_AzureCalcRateCard[[#This Row],[Region]]</f>
        <v>Standard_D12 VM (Non-Windows)A</v>
      </c>
      <c r="B10302" s="775"/>
      <c r="C10302" s="775" t="s">
        <v>680</v>
      </c>
      <c r="D10302" s="775" t="s">
        <v>174</v>
      </c>
      <c r="E10302" s="775">
        <v>0.33950000000000002</v>
      </c>
      <c r="F10302" s="775" t="s">
        <v>1113</v>
      </c>
      <c r="G10302" s="775" t="s">
        <v>3446</v>
      </c>
      <c r="H10302" s="775" t="s">
        <v>3447</v>
      </c>
      <c r="I10302" s="775" t="s">
        <v>5349</v>
      </c>
    </row>
    <row r="10303" spans="1:9">
      <c r="A10303" s="775" t="str">
        <f>Table_wabobpsvr_AzureCalc_AzureCalcRateCard[[#This Row],[ServiceName]]&amp;Table_wabobpsvr_AzureCalc_AzureCalcRateCard[[#This Row],[Price_Level]]&amp;Table_wabobpsvr_AzureCalc_AzureCalcRateCard[[#This Row],[Region]]</f>
        <v>Standard_D12 VM (Non-Windows)B</v>
      </c>
      <c r="B10303" s="775"/>
      <c r="C10303" s="775" t="s">
        <v>680</v>
      </c>
      <c r="D10303" s="775" t="s">
        <v>175</v>
      </c>
      <c r="E10303" s="775">
        <v>0.32900000000000001</v>
      </c>
      <c r="F10303" s="775" t="s">
        <v>1113</v>
      </c>
      <c r="G10303" s="775" t="s">
        <v>3446</v>
      </c>
      <c r="H10303" s="775" t="s">
        <v>3447</v>
      </c>
      <c r="I10303" s="775" t="s">
        <v>5349</v>
      </c>
    </row>
    <row r="10304" spans="1:9">
      <c r="A10304" s="775" t="str">
        <f>Table_wabobpsvr_AzureCalc_AzureCalcRateCard[[#This Row],[ServiceName]]&amp;Table_wabobpsvr_AzureCalc_AzureCalcRateCard[[#This Row],[Price_Level]]&amp;Table_wabobpsvr_AzureCalc_AzureCalcRateCard[[#This Row],[Region]]</f>
        <v>Standard_D12 VM (Non-Windows)C</v>
      </c>
      <c r="B10304" s="775"/>
      <c r="C10304" s="775" t="s">
        <v>680</v>
      </c>
      <c r="D10304" s="775" t="s">
        <v>177</v>
      </c>
      <c r="E10304" s="775">
        <v>0.31850000000000001</v>
      </c>
      <c r="F10304" s="775" t="s">
        <v>1113</v>
      </c>
      <c r="G10304" s="775" t="s">
        <v>3446</v>
      </c>
      <c r="H10304" s="775" t="s">
        <v>3447</v>
      </c>
      <c r="I10304" s="775" t="s">
        <v>5349</v>
      </c>
    </row>
    <row r="10305" spans="1:9">
      <c r="A10305" s="775" t="str">
        <f>Table_wabobpsvr_AzureCalc_AzureCalcRateCard[[#This Row],[ServiceName]]&amp;Table_wabobpsvr_AzureCalc_AzureCalcRateCard[[#This Row],[Price_Level]]&amp;Table_wabobpsvr_AzureCalc_AzureCalcRateCard[[#This Row],[Region]]</f>
        <v>Standard_D12 VM (Non-Windows)D</v>
      </c>
      <c r="B10305" s="775"/>
      <c r="C10305" s="775" t="s">
        <v>680</v>
      </c>
      <c r="D10305" s="775" t="s">
        <v>176</v>
      </c>
      <c r="E10305" s="775">
        <v>0.308</v>
      </c>
      <c r="F10305" s="775" t="s">
        <v>1113</v>
      </c>
      <c r="G10305" s="775" t="s">
        <v>3446</v>
      </c>
      <c r="H10305" s="775" t="s">
        <v>3447</v>
      </c>
      <c r="I10305" s="775" t="s">
        <v>5349</v>
      </c>
    </row>
    <row r="10306" spans="1:9">
      <c r="A10306" s="775" t="str">
        <f>Table_wabobpsvr_AzureCalc_AzureCalcRateCard[[#This Row],[ServiceName]]&amp;Table_wabobpsvr_AzureCalc_AzureCalcRateCard[[#This Row],[Price_Level]]&amp;Table_wabobpsvr_AzureCalc_AzureCalcRateCard[[#This Row],[Region]]</f>
        <v>Standard_D12 VM (Windows)MOSP10</v>
      </c>
      <c r="B10306" s="775">
        <v>10</v>
      </c>
      <c r="C10306" s="775" t="s">
        <v>680</v>
      </c>
      <c r="D10306" s="775" t="s">
        <v>606</v>
      </c>
      <c r="E10306" s="775">
        <v>0.74299999999999999</v>
      </c>
      <c r="F10306" s="775" t="s">
        <v>1114</v>
      </c>
      <c r="G10306" s="775" t="s">
        <v>4235</v>
      </c>
      <c r="H10306" s="775" t="s">
        <v>4235</v>
      </c>
      <c r="I10306" s="775" t="s">
        <v>5350</v>
      </c>
    </row>
    <row r="10307" spans="1:9">
      <c r="A10307" s="775" t="str">
        <f>Table_wabobpsvr_AzureCalc_AzureCalcRateCard[[#This Row],[ServiceName]]&amp;Table_wabobpsvr_AzureCalc_AzureCalcRateCard[[#This Row],[Price_Level]]&amp;Table_wabobpsvr_AzureCalc_AzureCalcRateCard[[#This Row],[Region]]</f>
        <v>Standard_D12 VM (Windows)A10</v>
      </c>
      <c r="B10307" s="775">
        <v>10</v>
      </c>
      <c r="C10307" s="775" t="s">
        <v>680</v>
      </c>
      <c r="D10307" s="775" t="s">
        <v>174</v>
      </c>
      <c r="E10307" s="775">
        <v>0.72070999999999996</v>
      </c>
      <c r="F10307" s="775" t="s">
        <v>1114</v>
      </c>
      <c r="G10307" s="775" t="s">
        <v>4235</v>
      </c>
      <c r="H10307" s="775" t="s">
        <v>4235</v>
      </c>
      <c r="I10307" s="775" t="s">
        <v>5350</v>
      </c>
    </row>
    <row r="10308" spans="1:9">
      <c r="A10308" s="775" t="str">
        <f>Table_wabobpsvr_AzureCalc_AzureCalcRateCard[[#This Row],[ServiceName]]&amp;Table_wabobpsvr_AzureCalc_AzureCalcRateCard[[#This Row],[Price_Level]]&amp;Table_wabobpsvr_AzureCalc_AzureCalcRateCard[[#This Row],[Region]]</f>
        <v>Standard_D12 VM (Windows)B10</v>
      </c>
      <c r="B10308" s="775">
        <v>10</v>
      </c>
      <c r="C10308" s="775" t="s">
        <v>680</v>
      </c>
      <c r="D10308" s="775" t="s">
        <v>175</v>
      </c>
      <c r="E10308" s="775">
        <v>0.69842000000000004</v>
      </c>
      <c r="F10308" s="775" t="s">
        <v>1114</v>
      </c>
      <c r="G10308" s="775" t="s">
        <v>4235</v>
      </c>
      <c r="H10308" s="775" t="s">
        <v>4235</v>
      </c>
      <c r="I10308" s="775" t="s">
        <v>5350</v>
      </c>
    </row>
    <row r="10309" spans="1:9">
      <c r="A10309" s="775" t="str">
        <f>Table_wabobpsvr_AzureCalc_AzureCalcRateCard[[#This Row],[ServiceName]]&amp;Table_wabobpsvr_AzureCalc_AzureCalcRateCard[[#This Row],[Price_Level]]&amp;Table_wabobpsvr_AzureCalc_AzureCalcRateCard[[#This Row],[Region]]</f>
        <v>Standard_D12 VM (Windows)C10</v>
      </c>
      <c r="B10309" s="775">
        <v>10</v>
      </c>
      <c r="C10309" s="775" t="s">
        <v>680</v>
      </c>
      <c r="D10309" s="775" t="s">
        <v>177</v>
      </c>
      <c r="E10309" s="775">
        <v>0.67613000000000001</v>
      </c>
      <c r="F10309" s="775" t="s">
        <v>1114</v>
      </c>
      <c r="G10309" s="775" t="s">
        <v>4235</v>
      </c>
      <c r="H10309" s="775" t="s">
        <v>4235</v>
      </c>
      <c r="I10309" s="775" t="s">
        <v>5350</v>
      </c>
    </row>
    <row r="10310" spans="1:9">
      <c r="A10310" s="775" t="str">
        <f>Table_wabobpsvr_AzureCalc_AzureCalcRateCard[[#This Row],[ServiceName]]&amp;Table_wabobpsvr_AzureCalc_AzureCalcRateCard[[#This Row],[Price_Level]]&amp;Table_wabobpsvr_AzureCalc_AzureCalcRateCard[[#This Row],[Region]]</f>
        <v>Standard_D12 VM (Windows)D10</v>
      </c>
      <c r="B10310" s="775">
        <v>10</v>
      </c>
      <c r="C10310" s="775" t="s">
        <v>680</v>
      </c>
      <c r="D10310" s="775" t="s">
        <v>176</v>
      </c>
      <c r="E10310" s="775">
        <v>0.65383999999999998</v>
      </c>
      <c r="F10310" s="775" t="s">
        <v>1114</v>
      </c>
      <c r="G10310" s="775" t="s">
        <v>4235</v>
      </c>
      <c r="H10310" s="775" t="s">
        <v>4235</v>
      </c>
      <c r="I10310" s="775" t="s">
        <v>5350</v>
      </c>
    </row>
    <row r="10311" spans="1:9">
      <c r="A10311" s="775" t="str">
        <f>Table_wabobpsvr_AzureCalc_AzureCalcRateCard[[#This Row],[ServiceName]]&amp;Table_wabobpsvr_AzureCalc_AzureCalcRateCard[[#This Row],[Price_Level]]&amp;Table_wabobpsvr_AzureCalc_AzureCalcRateCard[[#This Row],[Region]]</f>
        <v>Standard_D4 VM (Windows)D7</v>
      </c>
      <c r="B10311" s="775">
        <v>7</v>
      </c>
      <c r="C10311" s="775" t="s">
        <v>680</v>
      </c>
      <c r="D10311" s="775" t="s">
        <v>176</v>
      </c>
      <c r="E10311" s="775">
        <v>0.90815999999999997</v>
      </c>
      <c r="F10311" s="775" t="s">
        <v>1129</v>
      </c>
      <c r="G10311" s="775" t="s">
        <v>4235</v>
      </c>
      <c r="H10311" s="775" t="s">
        <v>4235</v>
      </c>
      <c r="I10311" s="775" t="s">
        <v>6592</v>
      </c>
    </row>
    <row r="10312" spans="1:9">
      <c r="A10312" s="775" t="str">
        <f>Table_wabobpsvr_AzureCalc_AzureCalcRateCard[[#This Row],[ServiceName]]&amp;Table_wabobpsvr_AzureCalc_AzureCalcRateCard[[#This Row],[Price_Level]]&amp;Table_wabobpsvr_AzureCalc_AzureCalcRateCard[[#This Row],[Region]]</f>
        <v>Standard_D13 VM (Windows)C7</v>
      </c>
      <c r="B10312" s="775">
        <v>7</v>
      </c>
      <c r="C10312" s="775" t="s">
        <v>680</v>
      </c>
      <c r="D10312" s="775" t="s">
        <v>177</v>
      </c>
      <c r="E10312" s="775">
        <v>0.98280000000000001</v>
      </c>
      <c r="F10312" s="775" t="s">
        <v>1117</v>
      </c>
      <c r="G10312" s="775" t="s">
        <v>4235</v>
      </c>
      <c r="H10312" s="775" t="s">
        <v>4235</v>
      </c>
      <c r="I10312" s="775" t="s">
        <v>6578</v>
      </c>
    </row>
    <row r="10313" spans="1:9">
      <c r="A10313" s="775" t="str">
        <f>Table_wabobpsvr_AzureCalc_AzureCalcRateCard[[#This Row],[ServiceName]]&amp;Table_wabobpsvr_AzureCalc_AzureCalcRateCard[[#This Row],[Price_Level]]&amp;Table_wabobpsvr_AzureCalc_AzureCalcRateCard[[#This Row],[Region]]</f>
        <v>Standard_D13 VM (Windows)D7</v>
      </c>
      <c r="B10313" s="775">
        <v>7</v>
      </c>
      <c r="C10313" s="775" t="s">
        <v>680</v>
      </c>
      <c r="D10313" s="775" t="s">
        <v>176</v>
      </c>
      <c r="E10313" s="775">
        <v>0.95040000000000002</v>
      </c>
      <c r="F10313" s="775" t="s">
        <v>1117</v>
      </c>
      <c r="G10313" s="775" t="s">
        <v>4235</v>
      </c>
      <c r="H10313" s="775" t="s">
        <v>4235</v>
      </c>
      <c r="I10313" s="775" t="s">
        <v>6578</v>
      </c>
    </row>
    <row r="10314" spans="1:9">
      <c r="A10314" s="775" t="str">
        <f>Table_wabobpsvr_AzureCalc_AzureCalcRateCard[[#This Row],[ServiceName]]&amp;Table_wabobpsvr_AzureCalc_AzureCalcRateCard[[#This Row],[Price_Level]]&amp;Table_wabobpsvr_AzureCalc_AzureCalcRateCard[[#This Row],[Region]]</f>
        <v>Standard_D13 VM (Windows)MOSP8</v>
      </c>
      <c r="B10314" s="775">
        <v>8</v>
      </c>
      <c r="C10314" s="775" t="s">
        <v>680</v>
      </c>
      <c r="D10314" s="775" t="s">
        <v>606</v>
      </c>
      <c r="E10314" s="775">
        <v>1.242</v>
      </c>
      <c r="F10314" s="775" t="s">
        <v>1117</v>
      </c>
      <c r="G10314" s="775" t="s">
        <v>4235</v>
      </c>
      <c r="H10314" s="775" t="s">
        <v>4235</v>
      </c>
      <c r="I10314" s="775" t="s">
        <v>6593</v>
      </c>
    </row>
    <row r="10315" spans="1:9">
      <c r="A10315" s="775" t="str">
        <f>Table_wabobpsvr_AzureCalc_AzureCalcRateCard[[#This Row],[ServiceName]]&amp;Table_wabobpsvr_AzureCalc_AzureCalcRateCard[[#This Row],[Price_Level]]&amp;Table_wabobpsvr_AzureCalc_AzureCalcRateCard[[#This Row],[Region]]</f>
        <v>Standard_D13 VM (Windows)A8</v>
      </c>
      <c r="B10315" s="775">
        <v>8</v>
      </c>
      <c r="C10315" s="775" t="s">
        <v>680</v>
      </c>
      <c r="D10315" s="775" t="s">
        <v>174</v>
      </c>
      <c r="E10315" s="775">
        <v>1.2047399999999999</v>
      </c>
      <c r="F10315" s="775" t="s">
        <v>1117</v>
      </c>
      <c r="G10315" s="775" t="s">
        <v>4235</v>
      </c>
      <c r="H10315" s="775" t="s">
        <v>4235</v>
      </c>
      <c r="I10315" s="775" t="s">
        <v>6593</v>
      </c>
    </row>
    <row r="10316" spans="1:9">
      <c r="A10316" s="775" t="str">
        <f>Table_wabobpsvr_AzureCalc_AzureCalcRateCard[[#This Row],[ServiceName]]&amp;Table_wabobpsvr_AzureCalc_AzureCalcRateCard[[#This Row],[Price_Level]]&amp;Table_wabobpsvr_AzureCalc_AzureCalcRateCard[[#This Row],[Region]]</f>
        <v>Standard_D13 VM (Windows)B8</v>
      </c>
      <c r="B10316" s="775">
        <v>8</v>
      </c>
      <c r="C10316" s="775" t="s">
        <v>680</v>
      </c>
      <c r="D10316" s="775" t="s">
        <v>175</v>
      </c>
      <c r="E10316" s="775">
        <v>1.1674800000000001</v>
      </c>
      <c r="F10316" s="775" t="s">
        <v>1117</v>
      </c>
      <c r="G10316" s="775" t="s">
        <v>4235</v>
      </c>
      <c r="H10316" s="775" t="s">
        <v>4235</v>
      </c>
      <c r="I10316" s="775" t="s">
        <v>6593</v>
      </c>
    </row>
    <row r="10317" spans="1:9">
      <c r="A10317" s="775" t="str">
        <f>Table_wabobpsvr_AzureCalc_AzureCalcRateCard[[#This Row],[ServiceName]]&amp;Table_wabobpsvr_AzureCalc_AzureCalcRateCard[[#This Row],[Price_Level]]&amp;Table_wabobpsvr_AzureCalc_AzureCalcRateCard[[#This Row],[Region]]</f>
        <v>Standard_D13 VM (Windows)C8</v>
      </c>
      <c r="B10317" s="775">
        <v>8</v>
      </c>
      <c r="C10317" s="775" t="s">
        <v>680</v>
      </c>
      <c r="D10317" s="775" t="s">
        <v>177</v>
      </c>
      <c r="E10317" s="775">
        <v>1.13022</v>
      </c>
      <c r="F10317" s="775" t="s">
        <v>1117</v>
      </c>
      <c r="G10317" s="775" t="s">
        <v>4235</v>
      </c>
      <c r="H10317" s="775" t="s">
        <v>4235</v>
      </c>
      <c r="I10317" s="775" t="s">
        <v>6593</v>
      </c>
    </row>
    <row r="10318" spans="1:9">
      <c r="A10318" s="775" t="str">
        <f>Table_wabobpsvr_AzureCalc_AzureCalcRateCard[[#This Row],[ServiceName]]&amp;Table_wabobpsvr_AzureCalc_AzureCalcRateCard[[#This Row],[Price_Level]]&amp;Table_wabobpsvr_AzureCalc_AzureCalcRateCard[[#This Row],[Region]]</f>
        <v>Standard_D13 VM (Windows)D8</v>
      </c>
      <c r="B10318" s="775">
        <v>8</v>
      </c>
      <c r="C10318" s="775" t="s">
        <v>680</v>
      </c>
      <c r="D10318" s="775" t="s">
        <v>176</v>
      </c>
      <c r="E10318" s="775">
        <v>1.0929599999999999</v>
      </c>
      <c r="F10318" s="775" t="s">
        <v>1117</v>
      </c>
      <c r="G10318" s="775" t="s">
        <v>4235</v>
      </c>
      <c r="H10318" s="775" t="s">
        <v>4235</v>
      </c>
      <c r="I10318" s="775" t="s">
        <v>6593</v>
      </c>
    </row>
    <row r="10319" spans="1:9">
      <c r="A10319" s="775" t="str">
        <f>Table_wabobpsvr_AzureCalc_AzureCalcRateCard[[#This Row],[ServiceName]]&amp;Table_wabobpsvr_AzureCalc_AzureCalcRateCard[[#This Row],[Price_Level]]&amp;Table_wabobpsvr_AzureCalc_AzureCalcRateCard[[#This Row],[Region]]</f>
        <v>Standard_D13 VM (Windows)MOSP11</v>
      </c>
      <c r="B10319" s="775">
        <v>11</v>
      </c>
      <c r="C10319" s="775" t="s">
        <v>680</v>
      </c>
      <c r="D10319" s="775" t="s">
        <v>606</v>
      </c>
      <c r="E10319" s="775">
        <v>1.4019999999999999</v>
      </c>
      <c r="F10319" s="775" t="s">
        <v>1117</v>
      </c>
      <c r="G10319" s="775" t="s">
        <v>4235</v>
      </c>
      <c r="H10319" s="775" t="s">
        <v>4235</v>
      </c>
      <c r="I10319" s="775" t="s">
        <v>6594</v>
      </c>
    </row>
    <row r="10320" spans="1:9">
      <c r="A10320" s="775" t="str">
        <f>Table_wabobpsvr_AzureCalc_AzureCalcRateCard[[#This Row],[ServiceName]]&amp;Table_wabobpsvr_AzureCalc_AzureCalcRateCard[[#This Row],[Price_Level]]&amp;Table_wabobpsvr_AzureCalc_AzureCalcRateCard[[#This Row],[Region]]</f>
        <v>Standard_D13 VM (Windows)A11</v>
      </c>
      <c r="B10320" s="775">
        <v>11</v>
      </c>
      <c r="C10320" s="775" t="s">
        <v>680</v>
      </c>
      <c r="D10320" s="775" t="s">
        <v>174</v>
      </c>
      <c r="E10320" s="775">
        <v>1.3599399999999999</v>
      </c>
      <c r="F10320" s="775" t="s">
        <v>1117</v>
      </c>
      <c r="G10320" s="775" t="s">
        <v>4235</v>
      </c>
      <c r="H10320" s="775" t="s">
        <v>4235</v>
      </c>
      <c r="I10320" s="775" t="s">
        <v>6594</v>
      </c>
    </row>
    <row r="10321" spans="1:9">
      <c r="A10321" s="775" t="str">
        <f>Table_wabobpsvr_AzureCalc_AzureCalcRateCard[[#This Row],[ServiceName]]&amp;Table_wabobpsvr_AzureCalc_AzureCalcRateCard[[#This Row],[Price_Level]]&amp;Table_wabobpsvr_AzureCalc_AzureCalcRateCard[[#This Row],[Region]]</f>
        <v>Standard_D13 VM (Windows)B11</v>
      </c>
      <c r="B10321" s="775">
        <v>11</v>
      </c>
      <c r="C10321" s="775" t="s">
        <v>680</v>
      </c>
      <c r="D10321" s="775" t="s">
        <v>175</v>
      </c>
      <c r="E10321" s="775">
        <v>1.3178799999999999</v>
      </c>
      <c r="F10321" s="775" t="s">
        <v>1117</v>
      </c>
      <c r="G10321" s="775" t="s">
        <v>4235</v>
      </c>
      <c r="H10321" s="775" t="s">
        <v>4235</v>
      </c>
      <c r="I10321" s="775" t="s">
        <v>6594</v>
      </c>
    </row>
    <row r="10322" spans="1:9">
      <c r="A10322" s="775" t="str">
        <f>Table_wabobpsvr_AzureCalc_AzureCalcRateCard[[#This Row],[ServiceName]]&amp;Table_wabobpsvr_AzureCalc_AzureCalcRateCard[[#This Row],[Price_Level]]&amp;Table_wabobpsvr_AzureCalc_AzureCalcRateCard[[#This Row],[Region]]</f>
        <v>Standard_D13 VM (Windows)C11</v>
      </c>
      <c r="B10322" s="775">
        <v>11</v>
      </c>
      <c r="C10322" s="775" t="s">
        <v>680</v>
      </c>
      <c r="D10322" s="775" t="s">
        <v>177</v>
      </c>
      <c r="E10322" s="775">
        <v>1.27582</v>
      </c>
      <c r="F10322" s="775" t="s">
        <v>1117</v>
      </c>
      <c r="G10322" s="775" t="s">
        <v>4235</v>
      </c>
      <c r="H10322" s="775" t="s">
        <v>4235</v>
      </c>
      <c r="I10322" s="775" t="s">
        <v>6594</v>
      </c>
    </row>
    <row r="10323" spans="1:9">
      <c r="A10323" s="775" t="str">
        <f>Table_wabobpsvr_AzureCalc_AzureCalcRateCard[[#This Row],[ServiceName]]&amp;Table_wabobpsvr_AzureCalc_AzureCalcRateCard[[#This Row],[Price_Level]]&amp;Table_wabobpsvr_AzureCalc_AzureCalcRateCard[[#This Row],[Region]]</f>
        <v>Standard_D13 VM (Windows)D11</v>
      </c>
      <c r="B10323" s="775">
        <v>11</v>
      </c>
      <c r="C10323" s="775" t="s">
        <v>680</v>
      </c>
      <c r="D10323" s="775" t="s">
        <v>176</v>
      </c>
      <c r="E10323" s="775">
        <v>1.23376</v>
      </c>
      <c r="F10323" s="775" t="s">
        <v>1117</v>
      </c>
      <c r="G10323" s="775" t="s">
        <v>4235</v>
      </c>
      <c r="H10323" s="775" t="s">
        <v>4235</v>
      </c>
      <c r="I10323" s="775" t="s">
        <v>6594</v>
      </c>
    </row>
    <row r="10324" spans="1:9">
      <c r="A10324" s="775" t="str">
        <f>Table_wabobpsvr_AzureCalc_AzureCalcRateCard[[#This Row],[ServiceName]]&amp;Table_wabobpsvr_AzureCalc_AzureCalcRateCard[[#This Row],[Price_Level]]&amp;Table_wabobpsvr_AzureCalc_AzureCalcRateCard[[#This Row],[Region]]</f>
        <v>Standard_D13 VM (Windows)MOSP12</v>
      </c>
      <c r="B10324" s="775">
        <v>12</v>
      </c>
      <c r="C10324" s="775" t="s">
        <v>680</v>
      </c>
      <c r="D10324" s="775" t="s">
        <v>606</v>
      </c>
      <c r="E10324" s="775">
        <v>1.2190000000000001</v>
      </c>
      <c r="F10324" s="775" t="s">
        <v>1117</v>
      </c>
      <c r="G10324" s="775" t="s">
        <v>4235</v>
      </c>
      <c r="H10324" s="775" t="s">
        <v>4235</v>
      </c>
      <c r="I10324" s="775" t="s">
        <v>6595</v>
      </c>
    </row>
    <row r="10325" spans="1:9">
      <c r="A10325" s="775" t="str">
        <f>Table_wabobpsvr_AzureCalc_AzureCalcRateCard[[#This Row],[ServiceName]]&amp;Table_wabobpsvr_AzureCalc_AzureCalcRateCard[[#This Row],[Price_Level]]&amp;Table_wabobpsvr_AzureCalc_AzureCalcRateCard[[#This Row],[Region]]</f>
        <v>Standard_D13 VM (Windows)A12</v>
      </c>
      <c r="B10325" s="775">
        <v>12</v>
      </c>
      <c r="C10325" s="775" t="s">
        <v>680</v>
      </c>
      <c r="D10325" s="775" t="s">
        <v>174</v>
      </c>
      <c r="E10325" s="775">
        <v>1.1824300000000001</v>
      </c>
      <c r="F10325" s="775" t="s">
        <v>1117</v>
      </c>
      <c r="G10325" s="775" t="s">
        <v>4235</v>
      </c>
      <c r="H10325" s="775" t="s">
        <v>4235</v>
      </c>
      <c r="I10325" s="775" t="s">
        <v>6595</v>
      </c>
    </row>
    <row r="10326" spans="1:9">
      <c r="A10326" s="775" t="str">
        <f>Table_wabobpsvr_AzureCalc_AzureCalcRateCard[[#This Row],[ServiceName]]&amp;Table_wabobpsvr_AzureCalc_AzureCalcRateCard[[#This Row],[Price_Level]]&amp;Table_wabobpsvr_AzureCalc_AzureCalcRateCard[[#This Row],[Region]]</f>
        <v>Standard_D13 VM (Windows)B12</v>
      </c>
      <c r="B10326" s="775">
        <v>12</v>
      </c>
      <c r="C10326" s="775" t="s">
        <v>680</v>
      </c>
      <c r="D10326" s="775" t="s">
        <v>175</v>
      </c>
      <c r="E10326" s="775">
        <v>1.1458600000000001</v>
      </c>
      <c r="F10326" s="775" t="s">
        <v>1117</v>
      </c>
      <c r="G10326" s="775" t="s">
        <v>4235</v>
      </c>
      <c r="H10326" s="775" t="s">
        <v>4235</v>
      </c>
      <c r="I10326" s="775" t="s">
        <v>6595</v>
      </c>
    </row>
    <row r="10327" spans="1:9">
      <c r="A10327" s="775" t="str">
        <f>Table_wabobpsvr_AzureCalc_AzureCalcRateCard[[#This Row],[ServiceName]]&amp;Table_wabobpsvr_AzureCalc_AzureCalcRateCard[[#This Row],[Price_Level]]&amp;Table_wabobpsvr_AzureCalc_AzureCalcRateCard[[#This Row],[Region]]</f>
        <v>Standard_D13 VM (Windows)C12</v>
      </c>
      <c r="B10327" s="775">
        <v>12</v>
      </c>
      <c r="C10327" s="775" t="s">
        <v>680</v>
      </c>
      <c r="D10327" s="775" t="s">
        <v>177</v>
      </c>
      <c r="E10327" s="775">
        <v>1.1092900000000001</v>
      </c>
      <c r="F10327" s="775" t="s">
        <v>1117</v>
      </c>
      <c r="G10327" s="775" t="s">
        <v>4235</v>
      </c>
      <c r="H10327" s="775" t="s">
        <v>4235</v>
      </c>
      <c r="I10327" s="775" t="s">
        <v>6595</v>
      </c>
    </row>
    <row r="10328" spans="1:9">
      <c r="A10328" s="775" t="str">
        <f>Table_wabobpsvr_AzureCalc_AzureCalcRateCard[[#This Row],[ServiceName]]&amp;Table_wabobpsvr_AzureCalc_AzureCalcRateCard[[#This Row],[Price_Level]]&amp;Table_wabobpsvr_AzureCalc_AzureCalcRateCard[[#This Row],[Region]]</f>
        <v>Standard_D13 VM (Windows)D12</v>
      </c>
      <c r="B10328" s="775">
        <v>12</v>
      </c>
      <c r="C10328" s="775" t="s">
        <v>680</v>
      </c>
      <c r="D10328" s="775" t="s">
        <v>176</v>
      </c>
      <c r="E10328" s="775">
        <v>1.0727199999999999</v>
      </c>
      <c r="F10328" s="775" t="s">
        <v>1117</v>
      </c>
      <c r="G10328" s="775" t="s">
        <v>4235</v>
      </c>
      <c r="H10328" s="775" t="s">
        <v>4235</v>
      </c>
      <c r="I10328" s="775" t="s">
        <v>6595</v>
      </c>
    </row>
    <row r="10329" spans="1:9">
      <c r="A10329" s="775" t="str">
        <f>Table_wabobpsvr_AzureCalc_AzureCalcRateCard[[#This Row],[ServiceName]]&amp;Table_wabobpsvr_AzureCalc_AzureCalcRateCard[[#This Row],[Price_Level]]&amp;Table_wabobpsvr_AzureCalc_AzureCalcRateCard[[#This Row],[Region]]</f>
        <v>Standard_D13 VM (Windows)MOSP3</v>
      </c>
      <c r="B10329" s="775">
        <v>3</v>
      </c>
      <c r="C10329" s="775" t="s">
        <v>680</v>
      </c>
      <c r="D10329" s="775" t="s">
        <v>606</v>
      </c>
      <c r="E10329" s="775">
        <v>1.173</v>
      </c>
      <c r="F10329" s="775" t="s">
        <v>1117</v>
      </c>
      <c r="G10329" s="775" t="s">
        <v>4235</v>
      </c>
      <c r="H10329" s="775" t="s">
        <v>4235</v>
      </c>
      <c r="I10329" s="775" t="s">
        <v>6596</v>
      </c>
    </row>
    <row r="10330" spans="1:9">
      <c r="A10330" s="775" t="str">
        <f>Table_wabobpsvr_AzureCalc_AzureCalcRateCard[[#This Row],[ServiceName]]&amp;Table_wabobpsvr_AzureCalc_AzureCalcRateCard[[#This Row],[Price_Level]]&amp;Table_wabobpsvr_AzureCalc_AzureCalcRateCard[[#This Row],[Region]]</f>
        <v>Standard_D13 VM (Windows)A3</v>
      </c>
      <c r="B10330" s="775">
        <v>3</v>
      </c>
      <c r="C10330" s="775" t="s">
        <v>680</v>
      </c>
      <c r="D10330" s="775" t="s">
        <v>174</v>
      </c>
      <c r="E10330" s="775">
        <v>1.13781</v>
      </c>
      <c r="F10330" s="775" t="s">
        <v>1117</v>
      </c>
      <c r="G10330" s="775" t="s">
        <v>4235</v>
      </c>
      <c r="H10330" s="775" t="s">
        <v>4235</v>
      </c>
      <c r="I10330" s="775" t="s">
        <v>6596</v>
      </c>
    </row>
    <row r="10331" spans="1:9">
      <c r="A10331" s="775" t="str">
        <f>Table_wabobpsvr_AzureCalc_AzureCalcRateCard[[#This Row],[ServiceName]]&amp;Table_wabobpsvr_AzureCalc_AzureCalcRateCard[[#This Row],[Price_Level]]&amp;Table_wabobpsvr_AzureCalc_AzureCalcRateCard[[#This Row],[Region]]</f>
        <v>Standard_D13 VM (Windows)B3</v>
      </c>
      <c r="B10331" s="775">
        <v>3</v>
      </c>
      <c r="C10331" s="775" t="s">
        <v>680</v>
      </c>
      <c r="D10331" s="775" t="s">
        <v>175</v>
      </c>
      <c r="E10331" s="775">
        <v>1.1026199999999999</v>
      </c>
      <c r="F10331" s="775" t="s">
        <v>1117</v>
      </c>
      <c r="G10331" s="775" t="s">
        <v>4235</v>
      </c>
      <c r="H10331" s="775" t="s">
        <v>4235</v>
      </c>
      <c r="I10331" s="775" t="s">
        <v>6596</v>
      </c>
    </row>
    <row r="10332" spans="1:9">
      <c r="A10332" s="775" t="str">
        <f>Table_wabobpsvr_AzureCalc_AzureCalcRateCard[[#This Row],[ServiceName]]&amp;Table_wabobpsvr_AzureCalc_AzureCalcRateCard[[#This Row],[Price_Level]]&amp;Table_wabobpsvr_AzureCalc_AzureCalcRateCard[[#This Row],[Region]]</f>
        <v>Standard_D13 VM (Windows)C3</v>
      </c>
      <c r="B10332" s="775">
        <v>3</v>
      </c>
      <c r="C10332" s="775" t="s">
        <v>680</v>
      </c>
      <c r="D10332" s="775" t="s">
        <v>177</v>
      </c>
      <c r="E10332" s="775">
        <v>1.0674300000000001</v>
      </c>
      <c r="F10332" s="775" t="s">
        <v>1117</v>
      </c>
      <c r="G10332" s="775" t="s">
        <v>4235</v>
      </c>
      <c r="H10332" s="775" t="s">
        <v>4235</v>
      </c>
      <c r="I10332" s="775" t="s">
        <v>6596</v>
      </c>
    </row>
    <row r="10333" spans="1:9">
      <c r="A10333" s="775" t="str">
        <f>Table_wabobpsvr_AzureCalc_AzureCalcRateCard[[#This Row],[ServiceName]]&amp;Table_wabobpsvr_AzureCalc_AzureCalcRateCard[[#This Row],[Price_Level]]&amp;Table_wabobpsvr_AzureCalc_AzureCalcRateCard[[#This Row],[Region]]</f>
        <v>Standard_D13 VM (Windows)D3</v>
      </c>
      <c r="B10333" s="775">
        <v>3</v>
      </c>
      <c r="C10333" s="775" t="s">
        <v>680</v>
      </c>
      <c r="D10333" s="775" t="s">
        <v>176</v>
      </c>
      <c r="E10333" s="775">
        <v>1.03224</v>
      </c>
      <c r="F10333" s="775" t="s">
        <v>1117</v>
      </c>
      <c r="G10333" s="775" t="s">
        <v>4235</v>
      </c>
      <c r="H10333" s="775" t="s">
        <v>4235</v>
      </c>
      <c r="I10333" s="775" t="s">
        <v>6596</v>
      </c>
    </row>
    <row r="10334" spans="1:9">
      <c r="A10334" s="775" t="str">
        <f>Table_wabobpsvr_AzureCalc_AzureCalcRateCard[[#This Row],[ServiceName]]&amp;Table_wabobpsvr_AzureCalc_AzureCalcRateCard[[#This Row],[Price_Level]]&amp;Table_wabobpsvr_AzureCalc_AzureCalcRateCard[[#This Row],[Region]]</f>
        <v>Standard_D13 VM (Windows)MOSP6</v>
      </c>
      <c r="B10334" s="775">
        <v>6</v>
      </c>
      <c r="C10334" s="775" t="s">
        <v>680</v>
      </c>
      <c r="D10334" s="775" t="s">
        <v>606</v>
      </c>
      <c r="E10334" s="775">
        <v>1.173</v>
      </c>
      <c r="F10334" s="775" t="s">
        <v>1117</v>
      </c>
      <c r="G10334" s="775" t="s">
        <v>4235</v>
      </c>
      <c r="H10334" s="775" t="s">
        <v>4235</v>
      </c>
      <c r="I10334" s="775" t="s">
        <v>6597</v>
      </c>
    </row>
    <row r="10335" spans="1:9">
      <c r="A10335" s="775" t="str">
        <f>Table_wabobpsvr_AzureCalc_AzureCalcRateCard[[#This Row],[ServiceName]]&amp;Table_wabobpsvr_AzureCalc_AzureCalcRateCard[[#This Row],[Price_Level]]&amp;Table_wabobpsvr_AzureCalc_AzureCalcRateCard[[#This Row],[Region]]</f>
        <v>Standard_D13 VM (Windows)A6</v>
      </c>
      <c r="B10335" s="775">
        <v>6</v>
      </c>
      <c r="C10335" s="775" t="s">
        <v>680</v>
      </c>
      <c r="D10335" s="775" t="s">
        <v>174</v>
      </c>
      <c r="E10335" s="775">
        <v>1.13781</v>
      </c>
      <c r="F10335" s="775" t="s">
        <v>1117</v>
      </c>
      <c r="G10335" s="775" t="s">
        <v>4235</v>
      </c>
      <c r="H10335" s="775" t="s">
        <v>4235</v>
      </c>
      <c r="I10335" s="775" t="s">
        <v>6597</v>
      </c>
    </row>
    <row r="10336" spans="1:9">
      <c r="A10336" s="775" t="str">
        <f>Table_wabobpsvr_AzureCalc_AzureCalcRateCard[[#This Row],[ServiceName]]&amp;Table_wabobpsvr_AzureCalc_AzureCalcRateCard[[#This Row],[Price_Level]]&amp;Table_wabobpsvr_AzureCalc_AzureCalcRateCard[[#This Row],[Region]]</f>
        <v>Standard_D13 VM (Windows)B6</v>
      </c>
      <c r="B10336" s="775">
        <v>6</v>
      </c>
      <c r="C10336" s="775" t="s">
        <v>680</v>
      </c>
      <c r="D10336" s="775" t="s">
        <v>175</v>
      </c>
      <c r="E10336" s="775">
        <v>1.1026199999999999</v>
      </c>
      <c r="F10336" s="775" t="s">
        <v>1117</v>
      </c>
      <c r="G10336" s="775" t="s">
        <v>4235</v>
      </c>
      <c r="H10336" s="775" t="s">
        <v>4235</v>
      </c>
      <c r="I10336" s="775" t="s">
        <v>6597</v>
      </c>
    </row>
    <row r="10337" spans="1:9">
      <c r="A10337" s="775" t="str">
        <f>Table_wabobpsvr_AzureCalc_AzureCalcRateCard[[#This Row],[ServiceName]]&amp;Table_wabobpsvr_AzureCalc_AzureCalcRateCard[[#This Row],[Price_Level]]&amp;Table_wabobpsvr_AzureCalc_AzureCalcRateCard[[#This Row],[Region]]</f>
        <v>Standard_D13 VM (Windows)C6</v>
      </c>
      <c r="B10337" s="775">
        <v>6</v>
      </c>
      <c r="C10337" s="775" t="s">
        <v>680</v>
      </c>
      <c r="D10337" s="775" t="s">
        <v>177</v>
      </c>
      <c r="E10337" s="775">
        <v>1.0674300000000001</v>
      </c>
      <c r="F10337" s="775" t="s">
        <v>1117</v>
      </c>
      <c r="G10337" s="775" t="s">
        <v>4235</v>
      </c>
      <c r="H10337" s="775" t="s">
        <v>4235</v>
      </c>
      <c r="I10337" s="775" t="s">
        <v>6597</v>
      </c>
    </row>
    <row r="10338" spans="1:9">
      <c r="A10338" s="775" t="str">
        <f>Table_wabobpsvr_AzureCalc_AzureCalcRateCard[[#This Row],[ServiceName]]&amp;Table_wabobpsvr_AzureCalc_AzureCalcRateCard[[#This Row],[Price_Level]]&amp;Table_wabobpsvr_AzureCalc_AzureCalcRateCard[[#This Row],[Region]]</f>
        <v>Standard_D13 VM (Windows)D6</v>
      </c>
      <c r="B10338" s="775">
        <v>6</v>
      </c>
      <c r="C10338" s="775" t="s">
        <v>680</v>
      </c>
      <c r="D10338" s="775" t="s">
        <v>176</v>
      </c>
      <c r="E10338" s="775">
        <v>1.03224</v>
      </c>
      <c r="F10338" s="775" t="s">
        <v>1117</v>
      </c>
      <c r="G10338" s="775" t="s">
        <v>4235</v>
      </c>
      <c r="H10338" s="775" t="s">
        <v>4235</v>
      </c>
      <c r="I10338" s="775" t="s">
        <v>6597</v>
      </c>
    </row>
    <row r="10339" spans="1:9">
      <c r="A10339" s="775" t="str">
        <f>Table_wabobpsvr_AzureCalc_AzureCalcRateCard[[#This Row],[ServiceName]]&amp;Table_wabobpsvr_AzureCalc_AzureCalcRateCard[[#This Row],[Price_Level]]&amp;Table_wabobpsvr_AzureCalc_AzureCalcRateCard[[#This Row],[Region]]</f>
        <v>Standard_D13 VM (Windows)MOSP2</v>
      </c>
      <c r="B10339" s="775">
        <v>2</v>
      </c>
      <c r="C10339" s="775" t="s">
        <v>680</v>
      </c>
      <c r="D10339" s="775" t="s">
        <v>606</v>
      </c>
      <c r="E10339" s="775">
        <v>1.08</v>
      </c>
      <c r="F10339" s="775" t="s">
        <v>1117</v>
      </c>
      <c r="G10339" s="775" t="s">
        <v>4235</v>
      </c>
      <c r="H10339" s="775" t="s">
        <v>4235</v>
      </c>
      <c r="I10339" s="775" t="s">
        <v>6598</v>
      </c>
    </row>
    <row r="10340" spans="1:9">
      <c r="A10340" s="775" t="str">
        <f>Table_wabobpsvr_AzureCalc_AzureCalcRateCard[[#This Row],[ServiceName]]&amp;Table_wabobpsvr_AzureCalc_AzureCalcRateCard[[#This Row],[Price_Level]]&amp;Table_wabobpsvr_AzureCalc_AzureCalcRateCard[[#This Row],[Region]]</f>
        <v>Standard_D13 VM (Windows)A2</v>
      </c>
      <c r="B10340" s="775">
        <v>2</v>
      </c>
      <c r="C10340" s="775" t="s">
        <v>680</v>
      </c>
      <c r="D10340" s="775" t="s">
        <v>174</v>
      </c>
      <c r="E10340" s="775">
        <v>1.0476000000000001</v>
      </c>
      <c r="F10340" s="775" t="s">
        <v>1117</v>
      </c>
      <c r="G10340" s="775" t="s">
        <v>4235</v>
      </c>
      <c r="H10340" s="775" t="s">
        <v>4235</v>
      </c>
      <c r="I10340" s="775" t="s">
        <v>6598</v>
      </c>
    </row>
    <row r="10341" spans="1:9">
      <c r="A10341" s="775" t="str">
        <f>Table_wabobpsvr_AzureCalc_AzureCalcRateCard[[#This Row],[ServiceName]]&amp;Table_wabobpsvr_AzureCalc_AzureCalcRateCard[[#This Row],[Price_Level]]&amp;Table_wabobpsvr_AzureCalc_AzureCalcRateCard[[#This Row],[Region]]</f>
        <v>Standard_D13 VM (Windows)B2</v>
      </c>
      <c r="B10341" s="775">
        <v>2</v>
      </c>
      <c r="C10341" s="775" t="s">
        <v>680</v>
      </c>
      <c r="D10341" s="775" t="s">
        <v>175</v>
      </c>
      <c r="E10341" s="775">
        <v>1.0152000000000001</v>
      </c>
      <c r="F10341" s="775" t="s">
        <v>1117</v>
      </c>
      <c r="G10341" s="775" t="s">
        <v>4235</v>
      </c>
      <c r="H10341" s="775" t="s">
        <v>4235</v>
      </c>
      <c r="I10341" s="775" t="s">
        <v>6598</v>
      </c>
    </row>
    <row r="10342" spans="1:9">
      <c r="A10342" s="775" t="str">
        <f>Table_wabobpsvr_AzureCalc_AzureCalcRateCard[[#This Row],[ServiceName]]&amp;Table_wabobpsvr_AzureCalc_AzureCalcRateCard[[#This Row],[Price_Level]]&amp;Table_wabobpsvr_AzureCalc_AzureCalcRateCard[[#This Row],[Region]]</f>
        <v>Standard_D13 VM (Windows)C2</v>
      </c>
      <c r="B10342" s="775">
        <v>2</v>
      </c>
      <c r="C10342" s="775" t="s">
        <v>680</v>
      </c>
      <c r="D10342" s="775" t="s">
        <v>177</v>
      </c>
      <c r="E10342" s="775">
        <v>0.98280000000000001</v>
      </c>
      <c r="F10342" s="775" t="s">
        <v>1117</v>
      </c>
      <c r="G10342" s="775" t="s">
        <v>4235</v>
      </c>
      <c r="H10342" s="775" t="s">
        <v>4235</v>
      </c>
      <c r="I10342" s="775" t="s">
        <v>6598</v>
      </c>
    </row>
    <row r="10343" spans="1:9">
      <c r="A10343" s="775" t="str">
        <f>Table_wabobpsvr_AzureCalc_AzureCalcRateCard[[#This Row],[ServiceName]]&amp;Table_wabobpsvr_AzureCalc_AzureCalcRateCard[[#This Row],[Price_Level]]&amp;Table_wabobpsvr_AzureCalc_AzureCalcRateCard[[#This Row],[Region]]</f>
        <v>Standard_D13 VM (Windows)D2</v>
      </c>
      <c r="B10343" s="775">
        <v>2</v>
      </c>
      <c r="C10343" s="775" t="s">
        <v>680</v>
      </c>
      <c r="D10343" s="775" t="s">
        <v>176</v>
      </c>
      <c r="E10343" s="775">
        <v>0.95040000000000002</v>
      </c>
      <c r="F10343" s="775" t="s">
        <v>1117</v>
      </c>
      <c r="G10343" s="775" t="s">
        <v>4235</v>
      </c>
      <c r="H10343" s="775" t="s">
        <v>4235</v>
      </c>
      <c r="I10343" s="775" t="s">
        <v>6598</v>
      </c>
    </row>
    <row r="10344" spans="1:9">
      <c r="A10344" s="775" t="str">
        <f>Table_wabobpsvr_AzureCalc_AzureCalcRateCard[[#This Row],[ServiceName]]&amp;Table_wabobpsvr_AzureCalc_AzureCalcRateCard[[#This Row],[Price_Level]]&amp;Table_wabobpsvr_AzureCalc_AzureCalcRateCard[[#This Row],[Region]]</f>
        <v>Standard_D13 VM (Windows)MOSP5</v>
      </c>
      <c r="B10344" s="775">
        <v>5</v>
      </c>
      <c r="C10344" s="775" t="s">
        <v>680</v>
      </c>
      <c r="D10344" s="775" t="s">
        <v>606</v>
      </c>
      <c r="E10344" s="775">
        <v>1.173</v>
      </c>
      <c r="F10344" s="775" t="s">
        <v>1117</v>
      </c>
      <c r="G10344" s="775" t="s">
        <v>4235</v>
      </c>
      <c r="H10344" s="775" t="s">
        <v>4235</v>
      </c>
      <c r="I10344" s="775" t="s">
        <v>6599</v>
      </c>
    </row>
    <row r="10345" spans="1:9">
      <c r="A10345" s="775" t="str">
        <f>Table_wabobpsvr_AzureCalc_AzureCalcRateCard[[#This Row],[ServiceName]]&amp;Table_wabobpsvr_AzureCalc_AzureCalcRateCard[[#This Row],[Price_Level]]&amp;Table_wabobpsvr_AzureCalc_AzureCalcRateCard[[#This Row],[Region]]</f>
        <v>Standard_D13 VM (Windows)A5</v>
      </c>
      <c r="B10345" s="775">
        <v>5</v>
      </c>
      <c r="C10345" s="775" t="s">
        <v>680</v>
      </c>
      <c r="D10345" s="775" t="s">
        <v>174</v>
      </c>
      <c r="E10345" s="775">
        <v>1.13781</v>
      </c>
      <c r="F10345" s="775" t="s">
        <v>1117</v>
      </c>
      <c r="G10345" s="775" t="s">
        <v>4235</v>
      </c>
      <c r="H10345" s="775" t="s">
        <v>4235</v>
      </c>
      <c r="I10345" s="775" t="s">
        <v>6599</v>
      </c>
    </row>
    <row r="10346" spans="1:9">
      <c r="A10346" s="775" t="str">
        <f>Table_wabobpsvr_AzureCalc_AzureCalcRateCard[[#This Row],[ServiceName]]&amp;Table_wabobpsvr_AzureCalc_AzureCalcRateCard[[#This Row],[Price_Level]]&amp;Table_wabobpsvr_AzureCalc_AzureCalcRateCard[[#This Row],[Region]]</f>
        <v>Standard_D13 VM (Windows)B5</v>
      </c>
      <c r="B10346" s="775">
        <v>5</v>
      </c>
      <c r="C10346" s="775" t="s">
        <v>680</v>
      </c>
      <c r="D10346" s="775" t="s">
        <v>175</v>
      </c>
      <c r="E10346" s="775">
        <v>1.1026199999999999</v>
      </c>
      <c r="F10346" s="775" t="s">
        <v>1117</v>
      </c>
      <c r="G10346" s="775" t="s">
        <v>4235</v>
      </c>
      <c r="H10346" s="775" t="s">
        <v>4235</v>
      </c>
      <c r="I10346" s="775" t="s">
        <v>6599</v>
      </c>
    </row>
    <row r="10347" spans="1:9">
      <c r="A10347" s="775" t="str">
        <f>Table_wabobpsvr_AzureCalc_AzureCalcRateCard[[#This Row],[ServiceName]]&amp;Table_wabobpsvr_AzureCalc_AzureCalcRateCard[[#This Row],[Price_Level]]&amp;Table_wabobpsvr_AzureCalc_AzureCalcRateCard[[#This Row],[Region]]</f>
        <v>Standard_D13 VM (Windows)C5</v>
      </c>
      <c r="B10347" s="775">
        <v>5</v>
      </c>
      <c r="C10347" s="775" t="s">
        <v>680</v>
      </c>
      <c r="D10347" s="775" t="s">
        <v>177</v>
      </c>
      <c r="E10347" s="775">
        <v>1.0674300000000001</v>
      </c>
      <c r="F10347" s="775" t="s">
        <v>1117</v>
      </c>
      <c r="G10347" s="775" t="s">
        <v>4235</v>
      </c>
      <c r="H10347" s="775" t="s">
        <v>4235</v>
      </c>
      <c r="I10347" s="775" t="s">
        <v>6599</v>
      </c>
    </row>
    <row r="10348" spans="1:9">
      <c r="A10348" s="775" t="str">
        <f>Table_wabobpsvr_AzureCalc_AzureCalcRateCard[[#This Row],[ServiceName]]&amp;Table_wabobpsvr_AzureCalc_AzureCalcRateCard[[#This Row],[Price_Level]]&amp;Table_wabobpsvr_AzureCalc_AzureCalcRateCard[[#This Row],[Region]]</f>
        <v>Standard_D13 VM (Windows)D5</v>
      </c>
      <c r="B10348" s="775">
        <v>5</v>
      </c>
      <c r="C10348" s="775" t="s">
        <v>680</v>
      </c>
      <c r="D10348" s="775" t="s">
        <v>176</v>
      </c>
      <c r="E10348" s="775">
        <v>1.03224</v>
      </c>
      <c r="F10348" s="775" t="s">
        <v>1117</v>
      </c>
      <c r="G10348" s="775" t="s">
        <v>4235</v>
      </c>
      <c r="H10348" s="775" t="s">
        <v>4235</v>
      </c>
      <c r="I10348" s="775" t="s">
        <v>6599</v>
      </c>
    </row>
    <row r="10349" spans="1:9">
      <c r="A10349" s="775" t="str">
        <f>Table_wabobpsvr_AzureCalc_AzureCalcRateCard[[#This Row],[ServiceName]]&amp;Table_wabobpsvr_AzureCalc_AzureCalcRateCard[[#This Row],[Price_Level]]&amp;Table_wabobpsvr_AzureCalc_AzureCalcRateCard[[#This Row],[Region]]</f>
        <v>Standard_D13 VM (Windows)MOSP1</v>
      </c>
      <c r="B10349" s="775">
        <v>1</v>
      </c>
      <c r="C10349" s="775" t="s">
        <v>680</v>
      </c>
      <c r="D10349" s="775" t="s">
        <v>606</v>
      </c>
      <c r="E10349" s="775">
        <v>1.08</v>
      </c>
      <c r="F10349" s="775" t="s">
        <v>1117</v>
      </c>
      <c r="G10349" s="775" t="s">
        <v>4235</v>
      </c>
      <c r="H10349" s="775" t="s">
        <v>4235</v>
      </c>
      <c r="I10349" s="775" t="s">
        <v>6600</v>
      </c>
    </row>
    <row r="10350" spans="1:9">
      <c r="A10350" s="775" t="str">
        <f>Table_wabobpsvr_AzureCalc_AzureCalcRateCard[[#This Row],[ServiceName]]&amp;Table_wabobpsvr_AzureCalc_AzureCalcRateCard[[#This Row],[Price_Level]]&amp;Table_wabobpsvr_AzureCalc_AzureCalcRateCard[[#This Row],[Region]]</f>
        <v>Standard_D13 VM (Windows)A1</v>
      </c>
      <c r="B10350" s="775">
        <v>1</v>
      </c>
      <c r="C10350" s="775" t="s">
        <v>680</v>
      </c>
      <c r="D10350" s="775" t="s">
        <v>174</v>
      </c>
      <c r="E10350" s="775">
        <v>1.0476000000000001</v>
      </c>
      <c r="F10350" s="775" t="s">
        <v>1117</v>
      </c>
      <c r="G10350" s="775" t="s">
        <v>4235</v>
      </c>
      <c r="H10350" s="775" t="s">
        <v>4235</v>
      </c>
      <c r="I10350" s="775" t="s">
        <v>6600</v>
      </c>
    </row>
    <row r="10351" spans="1:9">
      <c r="A10351" s="775" t="str">
        <f>Table_wabobpsvr_AzureCalc_AzureCalcRateCard[[#This Row],[ServiceName]]&amp;Table_wabobpsvr_AzureCalc_AzureCalcRateCard[[#This Row],[Price_Level]]&amp;Table_wabobpsvr_AzureCalc_AzureCalcRateCard[[#This Row],[Region]]</f>
        <v>Standard_D13 VM (Windows)B1</v>
      </c>
      <c r="B10351" s="775">
        <v>1</v>
      </c>
      <c r="C10351" s="775" t="s">
        <v>680</v>
      </c>
      <c r="D10351" s="775" t="s">
        <v>175</v>
      </c>
      <c r="E10351" s="775">
        <v>1.0152000000000001</v>
      </c>
      <c r="F10351" s="775" t="s">
        <v>1117</v>
      </c>
      <c r="G10351" s="775" t="s">
        <v>4235</v>
      </c>
      <c r="H10351" s="775" t="s">
        <v>4235</v>
      </c>
      <c r="I10351" s="775" t="s">
        <v>6600</v>
      </c>
    </row>
    <row r="10352" spans="1:9">
      <c r="A10352" s="775" t="str">
        <f>Table_wabobpsvr_AzureCalc_AzureCalcRateCard[[#This Row],[ServiceName]]&amp;Table_wabobpsvr_AzureCalc_AzureCalcRateCard[[#This Row],[Price_Level]]&amp;Table_wabobpsvr_AzureCalc_AzureCalcRateCard[[#This Row],[Region]]</f>
        <v>Standard_D13 VM (Windows)C1</v>
      </c>
      <c r="B10352" s="775">
        <v>1</v>
      </c>
      <c r="C10352" s="775" t="s">
        <v>680</v>
      </c>
      <c r="D10352" s="775" t="s">
        <v>177</v>
      </c>
      <c r="E10352" s="775">
        <v>0.98280000000000001</v>
      </c>
      <c r="F10352" s="775" t="s">
        <v>1117</v>
      </c>
      <c r="G10352" s="775" t="s">
        <v>4235</v>
      </c>
      <c r="H10352" s="775" t="s">
        <v>4235</v>
      </c>
      <c r="I10352" s="775" t="s">
        <v>6600</v>
      </c>
    </row>
    <row r="10353" spans="1:9">
      <c r="A10353" s="775" t="str">
        <f>Table_wabobpsvr_AzureCalc_AzureCalcRateCard[[#This Row],[ServiceName]]&amp;Table_wabobpsvr_AzureCalc_AzureCalcRateCard[[#This Row],[Price_Level]]&amp;Table_wabobpsvr_AzureCalc_AzureCalcRateCard[[#This Row],[Region]]</f>
        <v>Standard_D13 VM (Windows)D1</v>
      </c>
      <c r="B10353" s="775">
        <v>1</v>
      </c>
      <c r="C10353" s="775" t="s">
        <v>680</v>
      </c>
      <c r="D10353" s="775" t="s">
        <v>176</v>
      </c>
      <c r="E10353" s="775">
        <v>0.95040000000000002</v>
      </c>
      <c r="F10353" s="775" t="s">
        <v>1117</v>
      </c>
      <c r="G10353" s="775" t="s">
        <v>4235</v>
      </c>
      <c r="H10353" s="775" t="s">
        <v>4235</v>
      </c>
      <c r="I10353" s="775" t="s">
        <v>6600</v>
      </c>
    </row>
    <row r="10354" spans="1:9">
      <c r="A10354" s="775" t="str">
        <f>Table_wabobpsvr_AzureCalc_AzureCalcRateCard[[#This Row],[ServiceName]]&amp;Table_wabobpsvr_AzureCalc_AzureCalcRateCard[[#This Row],[Price_Level]]&amp;Table_wabobpsvr_AzureCalc_AzureCalcRateCard[[#This Row],[Region]]</f>
        <v>Standard_D13 VM (Windows)MOSP4</v>
      </c>
      <c r="B10354" s="775">
        <v>4</v>
      </c>
      <c r="C10354" s="775" t="s">
        <v>680</v>
      </c>
      <c r="D10354" s="775" t="s">
        <v>606</v>
      </c>
      <c r="E10354" s="775">
        <v>1.173</v>
      </c>
      <c r="F10354" s="775" t="s">
        <v>1117</v>
      </c>
      <c r="G10354" s="775" t="s">
        <v>4235</v>
      </c>
      <c r="H10354" s="775" t="s">
        <v>4235</v>
      </c>
      <c r="I10354" s="775" t="s">
        <v>6601</v>
      </c>
    </row>
    <row r="10355" spans="1:9">
      <c r="A10355" s="775" t="str">
        <f>Table_wabobpsvr_AzureCalc_AzureCalcRateCard[[#This Row],[ServiceName]]&amp;Table_wabobpsvr_AzureCalc_AzureCalcRateCard[[#This Row],[Price_Level]]&amp;Table_wabobpsvr_AzureCalc_AzureCalcRateCard[[#This Row],[Region]]</f>
        <v>Standard_D13 VM (Windows)A4</v>
      </c>
      <c r="B10355" s="775">
        <v>4</v>
      </c>
      <c r="C10355" s="775" t="s">
        <v>680</v>
      </c>
      <c r="D10355" s="775" t="s">
        <v>174</v>
      </c>
      <c r="E10355" s="775">
        <v>1.13781</v>
      </c>
      <c r="F10355" s="775" t="s">
        <v>1117</v>
      </c>
      <c r="G10355" s="775" t="s">
        <v>4235</v>
      </c>
      <c r="H10355" s="775" t="s">
        <v>4235</v>
      </c>
      <c r="I10355" s="775" t="s">
        <v>6601</v>
      </c>
    </row>
    <row r="10356" spans="1:9">
      <c r="A10356" s="775" t="str">
        <f>Table_wabobpsvr_AzureCalc_AzureCalcRateCard[[#This Row],[ServiceName]]&amp;Table_wabobpsvr_AzureCalc_AzureCalcRateCard[[#This Row],[Price_Level]]&amp;Table_wabobpsvr_AzureCalc_AzureCalcRateCard[[#This Row],[Region]]</f>
        <v>Standard_D13 VM (Windows)B4</v>
      </c>
      <c r="B10356" s="775">
        <v>4</v>
      </c>
      <c r="C10356" s="775" t="s">
        <v>680</v>
      </c>
      <c r="D10356" s="775" t="s">
        <v>175</v>
      </c>
      <c r="E10356" s="775">
        <v>1.1026199999999999</v>
      </c>
      <c r="F10356" s="775" t="s">
        <v>1117</v>
      </c>
      <c r="G10356" s="775" t="s">
        <v>4235</v>
      </c>
      <c r="H10356" s="775" t="s">
        <v>4235</v>
      </c>
      <c r="I10356" s="775" t="s">
        <v>6601</v>
      </c>
    </row>
    <row r="10357" spans="1:9">
      <c r="A10357" s="775" t="str">
        <f>Table_wabobpsvr_AzureCalc_AzureCalcRateCard[[#This Row],[ServiceName]]&amp;Table_wabobpsvr_AzureCalc_AzureCalcRateCard[[#This Row],[Price_Level]]&amp;Table_wabobpsvr_AzureCalc_AzureCalcRateCard[[#This Row],[Region]]</f>
        <v>Standard_D13 VM (Windows)C4</v>
      </c>
      <c r="B10357" s="775">
        <v>4</v>
      </c>
      <c r="C10357" s="775" t="s">
        <v>680</v>
      </c>
      <c r="D10357" s="775" t="s">
        <v>177</v>
      </c>
      <c r="E10357" s="775">
        <v>1.0674300000000001</v>
      </c>
      <c r="F10357" s="775" t="s">
        <v>1117</v>
      </c>
      <c r="G10357" s="775" t="s">
        <v>4235</v>
      </c>
      <c r="H10357" s="775" t="s">
        <v>4235</v>
      </c>
      <c r="I10357" s="775" t="s">
        <v>6601</v>
      </c>
    </row>
    <row r="10358" spans="1:9">
      <c r="A10358" s="775" t="str">
        <f>Table_wabobpsvr_AzureCalc_AzureCalcRateCard[[#This Row],[ServiceName]]&amp;Table_wabobpsvr_AzureCalc_AzureCalcRateCard[[#This Row],[Price_Level]]&amp;Table_wabobpsvr_AzureCalc_AzureCalcRateCard[[#This Row],[Region]]</f>
        <v>Standard_D13 VM (Windows)D4</v>
      </c>
      <c r="B10358" s="775">
        <v>4</v>
      </c>
      <c r="C10358" s="775" t="s">
        <v>680</v>
      </c>
      <c r="D10358" s="775" t="s">
        <v>176</v>
      </c>
      <c r="E10358" s="775">
        <v>1.03224</v>
      </c>
      <c r="F10358" s="775" t="s">
        <v>1117</v>
      </c>
      <c r="G10358" s="775" t="s">
        <v>4235</v>
      </c>
      <c r="H10358" s="775" t="s">
        <v>4235</v>
      </c>
      <c r="I10358" s="775" t="s">
        <v>6601</v>
      </c>
    </row>
    <row r="10359" spans="1:9">
      <c r="A10359" s="775" t="str">
        <f>Table_wabobpsvr_AzureCalc_AzureCalcRateCard[[#This Row],[ServiceName]]&amp;Table_wabobpsvr_AzureCalc_AzureCalcRateCard[[#This Row],[Price_Level]]&amp;Table_wabobpsvr_AzureCalc_AzureCalcRateCard[[#This Row],[Region]]</f>
        <v>Standard_D13 VM (Windows)MOSP14</v>
      </c>
      <c r="B10359" s="775">
        <v>14</v>
      </c>
      <c r="C10359" s="775" t="s">
        <v>680</v>
      </c>
      <c r="D10359" s="775" t="s">
        <v>606</v>
      </c>
      <c r="E10359" s="775">
        <v>1.35</v>
      </c>
      <c r="F10359" s="775" t="s">
        <v>1117</v>
      </c>
      <c r="G10359" s="775" t="s">
        <v>4235</v>
      </c>
      <c r="H10359" s="775" t="s">
        <v>4235</v>
      </c>
      <c r="I10359" s="775" t="s">
        <v>6602</v>
      </c>
    </row>
    <row r="10360" spans="1:9">
      <c r="A10360" s="775" t="str">
        <f>Table_wabobpsvr_AzureCalc_AzureCalcRateCard[[#This Row],[ServiceName]]&amp;Table_wabobpsvr_AzureCalc_AzureCalcRateCard[[#This Row],[Price_Level]]&amp;Table_wabobpsvr_AzureCalc_AzureCalcRateCard[[#This Row],[Region]]</f>
        <v>Standard_D13 VM (Windows)A14</v>
      </c>
      <c r="B10360" s="775">
        <v>14</v>
      </c>
      <c r="C10360" s="775" t="s">
        <v>680</v>
      </c>
      <c r="D10360" s="775" t="s">
        <v>174</v>
      </c>
      <c r="E10360" s="775">
        <v>1.3095000000000001</v>
      </c>
      <c r="F10360" s="775" t="s">
        <v>1117</v>
      </c>
      <c r="G10360" s="775" t="s">
        <v>4235</v>
      </c>
      <c r="H10360" s="775" t="s">
        <v>4235</v>
      </c>
      <c r="I10360" s="775" t="s">
        <v>6602</v>
      </c>
    </row>
    <row r="10361" spans="1:9">
      <c r="A10361" s="775" t="str">
        <f>Table_wabobpsvr_AzureCalc_AzureCalcRateCard[[#This Row],[ServiceName]]&amp;Table_wabobpsvr_AzureCalc_AzureCalcRateCard[[#This Row],[Price_Level]]&amp;Table_wabobpsvr_AzureCalc_AzureCalcRateCard[[#This Row],[Region]]</f>
        <v>Standard_D13 VM (Windows)B14</v>
      </c>
      <c r="B10361" s="775">
        <v>14</v>
      </c>
      <c r="C10361" s="775" t="s">
        <v>680</v>
      </c>
      <c r="D10361" s="775" t="s">
        <v>175</v>
      </c>
      <c r="E10361" s="775">
        <v>1.2689999999999999</v>
      </c>
      <c r="F10361" s="775" t="s">
        <v>1117</v>
      </c>
      <c r="G10361" s="775" t="s">
        <v>4235</v>
      </c>
      <c r="H10361" s="775" t="s">
        <v>4235</v>
      </c>
      <c r="I10361" s="775" t="s">
        <v>6602</v>
      </c>
    </row>
    <row r="10362" spans="1:9">
      <c r="A10362" s="775" t="str">
        <f>Table_wabobpsvr_AzureCalc_AzureCalcRateCard[[#This Row],[ServiceName]]&amp;Table_wabobpsvr_AzureCalc_AzureCalcRateCard[[#This Row],[Price_Level]]&amp;Table_wabobpsvr_AzureCalc_AzureCalcRateCard[[#This Row],[Region]]</f>
        <v>Standard_D13 VM (Windows)C14</v>
      </c>
      <c r="B10362" s="775">
        <v>14</v>
      </c>
      <c r="C10362" s="775" t="s">
        <v>680</v>
      </c>
      <c r="D10362" s="775" t="s">
        <v>177</v>
      </c>
      <c r="E10362" s="775">
        <v>1.2284999999999999</v>
      </c>
      <c r="F10362" s="775" t="s">
        <v>1117</v>
      </c>
      <c r="G10362" s="775" t="s">
        <v>4235</v>
      </c>
      <c r="H10362" s="775" t="s">
        <v>4235</v>
      </c>
      <c r="I10362" s="775" t="s">
        <v>6602</v>
      </c>
    </row>
    <row r="10363" spans="1:9">
      <c r="A10363" s="775" t="str">
        <f>Table_wabobpsvr_AzureCalc_AzureCalcRateCard[[#This Row],[ServiceName]]&amp;Table_wabobpsvr_AzureCalc_AzureCalcRateCard[[#This Row],[Price_Level]]&amp;Table_wabobpsvr_AzureCalc_AzureCalcRateCard[[#This Row],[Region]]</f>
        <v>Standard_D13 VM (Windows)D14</v>
      </c>
      <c r="B10363" s="775">
        <v>14</v>
      </c>
      <c r="C10363" s="775" t="s">
        <v>680</v>
      </c>
      <c r="D10363" s="775" t="s">
        <v>176</v>
      </c>
      <c r="E10363" s="775">
        <v>1.1879999999999999</v>
      </c>
      <c r="F10363" s="775" t="s">
        <v>1117</v>
      </c>
      <c r="G10363" s="775" t="s">
        <v>4235</v>
      </c>
      <c r="H10363" s="775" t="s">
        <v>4235</v>
      </c>
      <c r="I10363" s="775" t="s">
        <v>6602</v>
      </c>
    </row>
    <row r="10364" spans="1:9">
      <c r="A10364" s="775" t="str">
        <f>Table_wabobpsvr_AzureCalc_AzureCalcRateCard[[#This Row],[ServiceName]]&amp;Table_wabobpsvr_AzureCalc_AzureCalcRateCard[[#This Row],[Price_Level]]&amp;Table_wabobpsvr_AzureCalc_AzureCalcRateCard[[#This Row],[Region]]</f>
        <v>Standard_D13 VM (Windows)MOSP</v>
      </c>
      <c r="B10364" s="775"/>
      <c r="C10364" s="775" t="s">
        <v>680</v>
      </c>
      <c r="D10364" s="775" t="s">
        <v>606</v>
      </c>
      <c r="E10364" s="775">
        <v>1.08</v>
      </c>
      <c r="F10364" s="775" t="s">
        <v>1117</v>
      </c>
      <c r="G10364" s="775" t="s">
        <v>4235</v>
      </c>
      <c r="H10364" s="775" t="s">
        <v>4235</v>
      </c>
      <c r="I10364" s="775" t="s">
        <v>6603</v>
      </c>
    </row>
    <row r="10365" spans="1:9">
      <c r="A10365" s="775" t="str">
        <f>Table_wabobpsvr_AzureCalc_AzureCalcRateCard[[#This Row],[ServiceName]]&amp;Table_wabobpsvr_AzureCalc_AzureCalcRateCard[[#This Row],[Price_Level]]&amp;Table_wabobpsvr_AzureCalc_AzureCalcRateCard[[#This Row],[Region]]</f>
        <v>Standard_D13 VM (Windows)A</v>
      </c>
      <c r="B10365" s="775"/>
      <c r="C10365" s="775" t="s">
        <v>680</v>
      </c>
      <c r="D10365" s="775" t="s">
        <v>174</v>
      </c>
      <c r="E10365" s="775">
        <v>1.0476000000000001</v>
      </c>
      <c r="F10365" s="775" t="s">
        <v>1117</v>
      </c>
      <c r="G10365" s="775" t="s">
        <v>3569</v>
      </c>
      <c r="H10365" s="775" t="s">
        <v>3570</v>
      </c>
      <c r="I10365" s="775" t="s">
        <v>6603</v>
      </c>
    </row>
    <row r="10366" spans="1:9">
      <c r="A10366" s="775" t="str">
        <f>Table_wabobpsvr_AzureCalc_AzureCalcRateCard[[#This Row],[ServiceName]]&amp;Table_wabobpsvr_AzureCalc_AzureCalcRateCard[[#This Row],[Price_Level]]&amp;Table_wabobpsvr_AzureCalc_AzureCalcRateCard[[#This Row],[Region]]</f>
        <v>Standard_D13 VM (Windows)B</v>
      </c>
      <c r="B10366" s="775"/>
      <c r="C10366" s="775" t="s">
        <v>680</v>
      </c>
      <c r="D10366" s="775" t="s">
        <v>175</v>
      </c>
      <c r="E10366" s="775">
        <v>1.0152000000000001</v>
      </c>
      <c r="F10366" s="775" t="s">
        <v>1117</v>
      </c>
      <c r="G10366" s="775" t="s">
        <v>3569</v>
      </c>
      <c r="H10366" s="775" t="s">
        <v>3570</v>
      </c>
      <c r="I10366" s="775" t="s">
        <v>6603</v>
      </c>
    </row>
    <row r="10367" spans="1:9">
      <c r="A10367" s="775" t="str">
        <f>Table_wabobpsvr_AzureCalc_AzureCalcRateCard[[#This Row],[ServiceName]]&amp;Table_wabobpsvr_AzureCalc_AzureCalcRateCard[[#This Row],[Price_Level]]&amp;Table_wabobpsvr_AzureCalc_AzureCalcRateCard[[#This Row],[Region]]</f>
        <v>Standard_D13 VM (Windows)C</v>
      </c>
      <c r="B10367" s="775"/>
      <c r="C10367" s="775" t="s">
        <v>680</v>
      </c>
      <c r="D10367" s="775" t="s">
        <v>177</v>
      </c>
      <c r="E10367" s="775">
        <v>0.98280000000000001</v>
      </c>
      <c r="F10367" s="775" t="s">
        <v>1117</v>
      </c>
      <c r="G10367" s="775" t="s">
        <v>3569</v>
      </c>
      <c r="H10367" s="775" t="s">
        <v>3570</v>
      </c>
      <c r="I10367" s="775" t="s">
        <v>6603</v>
      </c>
    </row>
    <row r="10368" spans="1:9">
      <c r="A10368" s="775" t="str">
        <f>Table_wabobpsvr_AzureCalc_AzureCalcRateCard[[#This Row],[ServiceName]]&amp;Table_wabobpsvr_AzureCalc_AzureCalcRateCard[[#This Row],[Price_Level]]&amp;Table_wabobpsvr_AzureCalc_AzureCalcRateCard[[#This Row],[Region]]</f>
        <v>Standard_D13 VM (Windows)D</v>
      </c>
      <c r="B10368" s="775"/>
      <c r="C10368" s="775" t="s">
        <v>680</v>
      </c>
      <c r="D10368" s="775" t="s">
        <v>176</v>
      </c>
      <c r="E10368" s="775">
        <v>0.95040000000000002</v>
      </c>
      <c r="F10368" s="775" t="s">
        <v>1117</v>
      </c>
      <c r="G10368" s="775" t="s">
        <v>3569</v>
      </c>
      <c r="H10368" s="775" t="s">
        <v>3570</v>
      </c>
      <c r="I10368" s="775" t="s">
        <v>6603</v>
      </c>
    </row>
    <row r="10369" spans="1:9">
      <c r="A10369" s="775" t="str">
        <f>Table_wabobpsvr_AzureCalc_AzureCalcRateCard[[#This Row],[ServiceName]]&amp;Table_wabobpsvr_AzureCalc_AzureCalcRateCard[[#This Row],[Price_Level]]&amp;Table_wabobpsvr_AzureCalc_AzureCalcRateCard[[#This Row],[Region]]</f>
        <v>Standard_D14 Cloud ServicesMOSP10</v>
      </c>
      <c r="B10369" s="775">
        <v>10</v>
      </c>
      <c r="C10369" s="775" t="s">
        <v>680</v>
      </c>
      <c r="D10369" s="775" t="s">
        <v>606</v>
      </c>
      <c r="E10369" s="775">
        <v>2.8140000000000001</v>
      </c>
      <c r="F10369" s="775" t="s">
        <v>1118</v>
      </c>
      <c r="G10369" s="775" t="s">
        <v>4235</v>
      </c>
      <c r="H10369" s="775" t="s">
        <v>4235</v>
      </c>
      <c r="I10369" s="775" t="s">
        <v>6604</v>
      </c>
    </row>
    <row r="10370" spans="1:9">
      <c r="A10370" s="1039" t="str">
        <f>Table_wabobpsvr_AzureCalc_AzureCalcRateCard[[#This Row],[ServiceName]]&amp;Table_wabobpsvr_AzureCalc_AzureCalcRateCard[[#This Row],[Price_Level]]&amp;Table_wabobpsvr_AzureCalc_AzureCalcRateCard[[#This Row],[Region]]</f>
        <v>Standard_D14 Cloud ServicesA10</v>
      </c>
      <c r="B10370" s="1039">
        <v>10</v>
      </c>
      <c r="C10370" s="1039" t="s">
        <v>680</v>
      </c>
      <c r="D10370" s="1039" t="s">
        <v>174</v>
      </c>
      <c r="E10370" s="1039">
        <v>2.7295799999999999</v>
      </c>
      <c r="F10370" s="1039" t="s">
        <v>1118</v>
      </c>
      <c r="G10370" s="775" t="s">
        <v>4235</v>
      </c>
      <c r="H10370" s="775" t="s">
        <v>4235</v>
      </c>
      <c r="I10370" s="775" t="s">
        <v>6604</v>
      </c>
    </row>
    <row r="10371" spans="1:9">
      <c r="A10371" s="1039" t="str">
        <f>Table_wabobpsvr_AzureCalc_AzureCalcRateCard[[#This Row],[ServiceName]]&amp;Table_wabobpsvr_AzureCalc_AzureCalcRateCard[[#This Row],[Price_Level]]&amp;Table_wabobpsvr_AzureCalc_AzureCalcRateCard[[#This Row],[Region]]</f>
        <v>Standard_D14 Cloud ServicesB10</v>
      </c>
      <c r="B10371" s="1039">
        <v>10</v>
      </c>
      <c r="C10371" s="1039" t="s">
        <v>680</v>
      </c>
      <c r="D10371" s="1039" t="s">
        <v>175</v>
      </c>
      <c r="E10371" s="1039">
        <v>2.6451600000000002</v>
      </c>
      <c r="F10371" s="1039" t="s">
        <v>1118</v>
      </c>
      <c r="G10371" s="775" t="s">
        <v>4235</v>
      </c>
      <c r="H10371" s="775" t="s">
        <v>4235</v>
      </c>
      <c r="I10371" s="775" t="s">
        <v>6604</v>
      </c>
    </row>
    <row r="10372" spans="1:9">
      <c r="A10372" s="775" t="str">
        <f>Table_wabobpsvr_AzureCalc_AzureCalcRateCard[[#This Row],[ServiceName]]&amp;Table_wabobpsvr_AzureCalc_AzureCalcRateCard[[#This Row],[Price_Level]]&amp;Table_wabobpsvr_AzureCalc_AzureCalcRateCard[[#This Row],[Region]]</f>
        <v>Standard_D14 Cloud ServicesC10</v>
      </c>
      <c r="B10372" s="775">
        <v>10</v>
      </c>
      <c r="C10372" s="775" t="s">
        <v>680</v>
      </c>
      <c r="D10372" s="775" t="s">
        <v>177</v>
      </c>
      <c r="E10372" s="775">
        <v>2.56074</v>
      </c>
      <c r="F10372" s="775" t="s">
        <v>1118</v>
      </c>
      <c r="G10372" s="775" t="s">
        <v>4235</v>
      </c>
      <c r="H10372" s="775" t="s">
        <v>4235</v>
      </c>
      <c r="I10372" s="775" t="s">
        <v>6604</v>
      </c>
    </row>
    <row r="10373" spans="1:9">
      <c r="A10373" s="775" t="str">
        <f>Table_wabobpsvr_AzureCalc_AzureCalcRateCard[[#This Row],[ServiceName]]&amp;Table_wabobpsvr_AzureCalc_AzureCalcRateCard[[#This Row],[Price_Level]]&amp;Table_wabobpsvr_AzureCalc_AzureCalcRateCard[[#This Row],[Region]]</f>
        <v>Standard_D14 Cloud ServicesD10</v>
      </c>
      <c r="B10373" s="775">
        <v>10</v>
      </c>
      <c r="C10373" s="775" t="s">
        <v>680</v>
      </c>
      <c r="D10373" s="775" t="s">
        <v>176</v>
      </c>
      <c r="E10373" s="775">
        <v>2.4763199999999999</v>
      </c>
      <c r="F10373" s="775" t="s">
        <v>1118</v>
      </c>
      <c r="G10373" s="775" t="s">
        <v>4235</v>
      </c>
      <c r="H10373" s="775" t="s">
        <v>4235</v>
      </c>
      <c r="I10373" s="775" t="s">
        <v>6604</v>
      </c>
    </row>
    <row r="10374" spans="1:9">
      <c r="A10374" s="775" t="str">
        <f>Table_wabobpsvr_AzureCalc_AzureCalcRateCard[[#This Row],[ServiceName]]&amp;Table_wabobpsvr_AzureCalc_AzureCalcRateCard[[#This Row],[Price_Level]]&amp;Table_wabobpsvr_AzureCalc_AzureCalcRateCard[[#This Row],[Region]]</f>
        <v>Standard_D14 Cloud ServicesMOSP9</v>
      </c>
      <c r="B10374" s="775">
        <v>9</v>
      </c>
      <c r="C10374" s="775" t="s">
        <v>680</v>
      </c>
      <c r="D10374" s="775" t="s">
        <v>606</v>
      </c>
      <c r="E10374" s="775">
        <v>2.4470000000000001</v>
      </c>
      <c r="F10374" s="775" t="s">
        <v>1118</v>
      </c>
      <c r="G10374" s="775" t="s">
        <v>4235</v>
      </c>
      <c r="H10374" s="775" t="s">
        <v>4235</v>
      </c>
      <c r="I10374" s="775" t="s">
        <v>5714</v>
      </c>
    </row>
    <row r="10375" spans="1:9">
      <c r="A10375" s="775" t="str">
        <f>Table_wabobpsvr_AzureCalc_AzureCalcRateCard[[#This Row],[ServiceName]]&amp;Table_wabobpsvr_AzureCalc_AzureCalcRateCard[[#This Row],[Price_Level]]&amp;Table_wabobpsvr_AzureCalc_AzureCalcRateCard[[#This Row],[Region]]</f>
        <v>Standard_D14 Cloud ServicesA9</v>
      </c>
      <c r="B10375" s="775">
        <v>9</v>
      </c>
      <c r="C10375" s="775" t="s">
        <v>680</v>
      </c>
      <c r="D10375" s="775" t="s">
        <v>174</v>
      </c>
      <c r="E10375" s="775">
        <v>2.3735900000000001</v>
      </c>
      <c r="F10375" s="775" t="s">
        <v>1118</v>
      </c>
      <c r="G10375" s="775" t="s">
        <v>4235</v>
      </c>
      <c r="H10375" s="775" t="s">
        <v>4235</v>
      </c>
      <c r="I10375" s="775" t="s">
        <v>5714</v>
      </c>
    </row>
    <row r="10376" spans="1:9">
      <c r="A10376" s="775" t="str">
        <f>Table_wabobpsvr_AzureCalc_AzureCalcRateCard[[#This Row],[ServiceName]]&amp;Table_wabobpsvr_AzureCalc_AzureCalcRateCard[[#This Row],[Price_Level]]&amp;Table_wabobpsvr_AzureCalc_AzureCalcRateCard[[#This Row],[Region]]</f>
        <v>Standard_D14 Cloud ServicesB9</v>
      </c>
      <c r="B10376" s="775">
        <v>9</v>
      </c>
      <c r="C10376" s="775" t="s">
        <v>680</v>
      </c>
      <c r="D10376" s="775" t="s">
        <v>175</v>
      </c>
      <c r="E10376" s="775">
        <v>2.3001800000000001</v>
      </c>
      <c r="F10376" s="775" t="s">
        <v>1118</v>
      </c>
      <c r="G10376" s="775" t="s">
        <v>4235</v>
      </c>
      <c r="H10376" s="775" t="s">
        <v>4235</v>
      </c>
      <c r="I10376" s="775" t="s">
        <v>5714</v>
      </c>
    </row>
    <row r="10377" spans="1:9">
      <c r="A10377" s="775" t="str">
        <f>Table_wabobpsvr_AzureCalc_AzureCalcRateCard[[#This Row],[ServiceName]]&amp;Table_wabobpsvr_AzureCalc_AzureCalcRateCard[[#This Row],[Price_Level]]&amp;Table_wabobpsvr_AzureCalc_AzureCalcRateCard[[#This Row],[Region]]</f>
        <v>Standard_D5 VM (Non-Windows)MOSP2</v>
      </c>
      <c r="B10377" s="775">
        <v>2</v>
      </c>
      <c r="C10377" s="775" t="s">
        <v>680</v>
      </c>
      <c r="D10377" s="775" t="s">
        <v>606</v>
      </c>
      <c r="E10377" s="775">
        <v>1.23</v>
      </c>
      <c r="F10377" s="775" t="s">
        <v>1131</v>
      </c>
      <c r="G10377" s="775" t="s">
        <v>4235</v>
      </c>
      <c r="H10377" s="775" t="s">
        <v>4235</v>
      </c>
      <c r="I10377" s="775" t="s">
        <v>6605</v>
      </c>
    </row>
    <row r="10378" spans="1:9">
      <c r="A10378" s="775" t="str">
        <f>Table_wabobpsvr_AzureCalc_AzureCalcRateCard[[#This Row],[ServiceName]]&amp;Table_wabobpsvr_AzureCalc_AzureCalcRateCard[[#This Row],[Price_Level]]&amp;Table_wabobpsvr_AzureCalc_AzureCalcRateCard[[#This Row],[Region]]</f>
        <v>Standard_D5 VM (Non-Windows)A2</v>
      </c>
      <c r="B10378" s="775">
        <v>2</v>
      </c>
      <c r="C10378" s="775" t="s">
        <v>680</v>
      </c>
      <c r="D10378" s="775" t="s">
        <v>174</v>
      </c>
      <c r="E10378" s="775">
        <v>1.1931</v>
      </c>
      <c r="F10378" s="775" t="s">
        <v>1131</v>
      </c>
      <c r="G10378" s="775" t="s">
        <v>4235</v>
      </c>
      <c r="H10378" s="775" t="s">
        <v>4235</v>
      </c>
      <c r="I10378" s="775" t="s">
        <v>6605</v>
      </c>
    </row>
    <row r="10379" spans="1:9">
      <c r="A10379" s="775" t="str">
        <f>Table_wabobpsvr_AzureCalc_AzureCalcRateCard[[#This Row],[ServiceName]]&amp;Table_wabobpsvr_AzureCalc_AzureCalcRateCard[[#This Row],[Price_Level]]&amp;Table_wabobpsvr_AzureCalc_AzureCalcRateCard[[#This Row],[Region]]</f>
        <v>Standard_D5 VM (Non-Windows)B2</v>
      </c>
      <c r="B10379" s="775">
        <v>2</v>
      </c>
      <c r="C10379" s="775" t="s">
        <v>680</v>
      </c>
      <c r="D10379" s="775" t="s">
        <v>175</v>
      </c>
      <c r="E10379" s="775">
        <v>1.1561999999999999</v>
      </c>
      <c r="F10379" s="775" t="s">
        <v>1131</v>
      </c>
      <c r="G10379" s="775" t="s">
        <v>4235</v>
      </c>
      <c r="H10379" s="775" t="s">
        <v>4235</v>
      </c>
      <c r="I10379" s="775" t="s">
        <v>6605</v>
      </c>
    </row>
    <row r="10380" spans="1:9">
      <c r="A10380" s="775" t="str">
        <f>Table_wabobpsvr_AzureCalc_AzureCalcRateCard[[#This Row],[ServiceName]]&amp;Table_wabobpsvr_AzureCalc_AzureCalcRateCard[[#This Row],[Price_Level]]&amp;Table_wabobpsvr_AzureCalc_AzureCalcRateCard[[#This Row],[Region]]</f>
        <v>Standard_D5 VM (Non-Windows)C2</v>
      </c>
      <c r="B10380" s="775">
        <v>2</v>
      </c>
      <c r="C10380" s="775" t="s">
        <v>680</v>
      </c>
      <c r="D10380" s="775" t="s">
        <v>177</v>
      </c>
      <c r="E10380" s="775">
        <v>1.1193</v>
      </c>
      <c r="F10380" s="775" t="s">
        <v>1131</v>
      </c>
      <c r="G10380" s="775" t="s">
        <v>4235</v>
      </c>
      <c r="H10380" s="775" t="s">
        <v>4235</v>
      </c>
      <c r="I10380" s="775" t="s">
        <v>6605</v>
      </c>
    </row>
    <row r="10381" spans="1:9">
      <c r="A10381" s="775" t="str">
        <f>Table_wabobpsvr_AzureCalc_AzureCalcRateCard[[#This Row],[ServiceName]]&amp;Table_wabobpsvr_AzureCalc_AzureCalcRateCard[[#This Row],[Price_Level]]&amp;Table_wabobpsvr_AzureCalc_AzureCalcRateCard[[#This Row],[Region]]</f>
        <v>Standard_D5 VM (Non-Windows)D2</v>
      </c>
      <c r="B10381" s="775">
        <v>2</v>
      </c>
      <c r="C10381" s="775" t="s">
        <v>680</v>
      </c>
      <c r="D10381" s="775" t="s">
        <v>176</v>
      </c>
      <c r="E10381" s="775">
        <v>1.0824</v>
      </c>
      <c r="F10381" s="775" t="s">
        <v>1131</v>
      </c>
      <c r="G10381" s="775" t="s">
        <v>4235</v>
      </c>
      <c r="H10381" s="775" t="s">
        <v>4235</v>
      </c>
      <c r="I10381" s="775" t="s">
        <v>6605</v>
      </c>
    </row>
    <row r="10382" spans="1:9">
      <c r="A10382" s="775" t="str">
        <f>Table_wabobpsvr_AzureCalc_AzureCalcRateCard[[#This Row],[ServiceName]]&amp;Table_wabobpsvr_AzureCalc_AzureCalcRateCard[[#This Row],[Price_Level]]&amp;Table_wabobpsvr_AzureCalc_AzureCalcRateCard[[#This Row],[Region]]</f>
        <v>Standard_D5 VM (Non-Windows)MOSP5</v>
      </c>
      <c r="B10382" s="775">
        <v>5</v>
      </c>
      <c r="C10382" s="775" t="s">
        <v>680</v>
      </c>
      <c r="D10382" s="775" t="s">
        <v>606</v>
      </c>
      <c r="E10382" s="775">
        <v>1.353</v>
      </c>
      <c r="F10382" s="775" t="s">
        <v>1131</v>
      </c>
      <c r="G10382" s="775" t="s">
        <v>4235</v>
      </c>
      <c r="H10382" s="775" t="s">
        <v>4235</v>
      </c>
      <c r="I10382" s="775" t="s">
        <v>6606</v>
      </c>
    </row>
    <row r="10383" spans="1:9">
      <c r="A10383" s="775" t="str">
        <f>Table_wabobpsvr_AzureCalc_AzureCalcRateCard[[#This Row],[ServiceName]]&amp;Table_wabobpsvr_AzureCalc_AzureCalcRateCard[[#This Row],[Price_Level]]&amp;Table_wabobpsvr_AzureCalc_AzureCalcRateCard[[#This Row],[Region]]</f>
        <v>Standard_D5 VM (Non-Windows)A5</v>
      </c>
      <c r="B10383" s="775">
        <v>5</v>
      </c>
      <c r="C10383" s="775" t="s">
        <v>680</v>
      </c>
      <c r="D10383" s="775" t="s">
        <v>174</v>
      </c>
      <c r="E10383" s="775">
        <v>1.3124100000000001</v>
      </c>
      <c r="F10383" s="775" t="s">
        <v>1131</v>
      </c>
      <c r="G10383" s="775" t="s">
        <v>4235</v>
      </c>
      <c r="H10383" s="775" t="s">
        <v>4235</v>
      </c>
      <c r="I10383" s="775" t="s">
        <v>6606</v>
      </c>
    </row>
    <row r="10384" spans="1:9">
      <c r="A10384" s="775" t="str">
        <f>Table_wabobpsvr_AzureCalc_AzureCalcRateCard[[#This Row],[ServiceName]]&amp;Table_wabobpsvr_AzureCalc_AzureCalcRateCard[[#This Row],[Price_Level]]&amp;Table_wabobpsvr_AzureCalc_AzureCalcRateCard[[#This Row],[Region]]</f>
        <v>Standard_D5 VM (Non-Windows)B5</v>
      </c>
      <c r="B10384" s="775">
        <v>5</v>
      </c>
      <c r="C10384" s="775" t="s">
        <v>680</v>
      </c>
      <c r="D10384" s="775" t="s">
        <v>175</v>
      </c>
      <c r="E10384" s="775">
        <v>1.27182</v>
      </c>
      <c r="F10384" s="775" t="s">
        <v>1131</v>
      </c>
      <c r="G10384" s="775" t="s">
        <v>4235</v>
      </c>
      <c r="H10384" s="775" t="s">
        <v>4235</v>
      </c>
      <c r="I10384" s="775" t="s">
        <v>6606</v>
      </c>
    </row>
    <row r="10385" spans="1:9">
      <c r="A10385" s="775" t="str">
        <f>Table_wabobpsvr_AzureCalc_AzureCalcRateCard[[#This Row],[ServiceName]]&amp;Table_wabobpsvr_AzureCalc_AzureCalcRateCard[[#This Row],[Price_Level]]&amp;Table_wabobpsvr_AzureCalc_AzureCalcRateCard[[#This Row],[Region]]</f>
        <v>Standard_D5 VM (Non-Windows)C5</v>
      </c>
      <c r="B10385" s="775">
        <v>5</v>
      </c>
      <c r="C10385" s="775" t="s">
        <v>680</v>
      </c>
      <c r="D10385" s="775" t="s">
        <v>177</v>
      </c>
      <c r="E10385" s="775">
        <v>1.23123</v>
      </c>
      <c r="F10385" s="775" t="s">
        <v>1131</v>
      </c>
      <c r="G10385" s="775" t="s">
        <v>4235</v>
      </c>
      <c r="H10385" s="775" t="s">
        <v>4235</v>
      </c>
      <c r="I10385" s="775" t="s">
        <v>6606</v>
      </c>
    </row>
    <row r="10386" spans="1:9">
      <c r="A10386" s="775" t="str">
        <f>Table_wabobpsvr_AzureCalc_AzureCalcRateCard[[#This Row],[ServiceName]]&amp;Table_wabobpsvr_AzureCalc_AzureCalcRateCard[[#This Row],[Price_Level]]&amp;Table_wabobpsvr_AzureCalc_AzureCalcRateCard[[#This Row],[Region]]</f>
        <v>Standard_D5 VM (Non-Windows)D5</v>
      </c>
      <c r="B10386" s="775">
        <v>5</v>
      </c>
      <c r="C10386" s="775" t="s">
        <v>680</v>
      </c>
      <c r="D10386" s="775" t="s">
        <v>176</v>
      </c>
      <c r="E10386" s="775">
        <v>1.1906399999999999</v>
      </c>
      <c r="F10386" s="775" t="s">
        <v>1131</v>
      </c>
      <c r="G10386" s="775" t="s">
        <v>4235</v>
      </c>
      <c r="H10386" s="775" t="s">
        <v>4235</v>
      </c>
      <c r="I10386" s="775" t="s">
        <v>6606</v>
      </c>
    </row>
    <row r="10387" spans="1:9">
      <c r="A10387" s="775" t="str">
        <f>Table_wabobpsvr_AzureCalc_AzureCalcRateCard[[#This Row],[ServiceName]]&amp;Table_wabobpsvr_AzureCalc_AzureCalcRateCard[[#This Row],[Price_Level]]&amp;Table_wabobpsvr_AzureCalc_AzureCalcRateCard[[#This Row],[Region]]</f>
        <v>Standard_D5 VM (Non-Windows)MOSP1</v>
      </c>
      <c r="B10387" s="775">
        <v>1</v>
      </c>
      <c r="C10387" s="775" t="s">
        <v>680</v>
      </c>
      <c r="D10387" s="775" t="s">
        <v>606</v>
      </c>
      <c r="E10387" s="775">
        <v>1.23</v>
      </c>
      <c r="F10387" s="775" t="s">
        <v>1131</v>
      </c>
      <c r="G10387" s="775" t="s">
        <v>4235</v>
      </c>
      <c r="H10387" s="775" t="s">
        <v>4235</v>
      </c>
      <c r="I10387" s="775" t="s">
        <v>6607</v>
      </c>
    </row>
    <row r="10388" spans="1:9">
      <c r="A10388" s="775" t="str">
        <f>Table_wabobpsvr_AzureCalc_AzureCalcRateCard[[#This Row],[ServiceName]]&amp;Table_wabobpsvr_AzureCalc_AzureCalcRateCard[[#This Row],[Price_Level]]&amp;Table_wabobpsvr_AzureCalc_AzureCalcRateCard[[#This Row],[Region]]</f>
        <v>Standard_D5 VM (Non-Windows)A1</v>
      </c>
      <c r="B10388" s="775">
        <v>1</v>
      </c>
      <c r="C10388" s="775" t="s">
        <v>680</v>
      </c>
      <c r="D10388" s="775" t="s">
        <v>174</v>
      </c>
      <c r="E10388" s="775">
        <v>1.1931</v>
      </c>
      <c r="F10388" s="775" t="s">
        <v>1131</v>
      </c>
      <c r="G10388" s="775" t="s">
        <v>4235</v>
      </c>
      <c r="H10388" s="775" t="s">
        <v>4235</v>
      </c>
      <c r="I10388" s="775" t="s">
        <v>6607</v>
      </c>
    </row>
    <row r="10389" spans="1:9">
      <c r="A10389" s="1039" t="str">
        <f>Table_wabobpsvr_AzureCalc_AzureCalcRateCard[[#This Row],[ServiceName]]&amp;Table_wabobpsvr_AzureCalc_AzureCalcRateCard[[#This Row],[Price_Level]]&amp;Table_wabobpsvr_AzureCalc_AzureCalcRateCard[[#This Row],[Region]]</f>
        <v>Standard_D5 VM (Non-Windows)B1</v>
      </c>
      <c r="B10389" s="1039">
        <v>1</v>
      </c>
      <c r="C10389" s="1039" t="s">
        <v>680</v>
      </c>
      <c r="D10389" s="1039" t="s">
        <v>175</v>
      </c>
      <c r="E10389" s="1039">
        <v>1.1561999999999999</v>
      </c>
      <c r="F10389" s="1039" t="s">
        <v>1131</v>
      </c>
      <c r="G10389" s="775" t="s">
        <v>4235</v>
      </c>
      <c r="H10389" s="775" t="s">
        <v>4235</v>
      </c>
      <c r="I10389" s="775" t="s">
        <v>6607</v>
      </c>
    </row>
    <row r="10390" spans="1:9">
      <c r="A10390" s="1039" t="str">
        <f>Table_wabobpsvr_AzureCalc_AzureCalcRateCard[[#This Row],[ServiceName]]&amp;Table_wabobpsvr_AzureCalc_AzureCalcRateCard[[#This Row],[Price_Level]]&amp;Table_wabobpsvr_AzureCalc_AzureCalcRateCard[[#This Row],[Region]]</f>
        <v>Standard_D5 VM (Non-Windows)C1</v>
      </c>
      <c r="B10390" s="1039">
        <v>1</v>
      </c>
      <c r="C10390" s="1039" t="s">
        <v>680</v>
      </c>
      <c r="D10390" s="1039" t="s">
        <v>177</v>
      </c>
      <c r="E10390" s="1039">
        <v>1.1193</v>
      </c>
      <c r="F10390" s="1039" t="s">
        <v>1131</v>
      </c>
      <c r="G10390" s="775" t="s">
        <v>4235</v>
      </c>
      <c r="H10390" s="775" t="s">
        <v>4235</v>
      </c>
      <c r="I10390" s="775" t="s">
        <v>6607</v>
      </c>
    </row>
    <row r="10391" spans="1:9">
      <c r="A10391" s="1039" t="str">
        <f>Table_wabobpsvr_AzureCalc_AzureCalcRateCard[[#This Row],[ServiceName]]&amp;Table_wabobpsvr_AzureCalc_AzureCalcRateCard[[#This Row],[Price_Level]]&amp;Table_wabobpsvr_AzureCalc_AzureCalcRateCard[[#This Row],[Region]]</f>
        <v>Standard_D5 VM (Non-Windows)D1</v>
      </c>
      <c r="B10391" s="1039">
        <v>1</v>
      </c>
      <c r="C10391" s="1039" t="s">
        <v>680</v>
      </c>
      <c r="D10391" s="1039" t="s">
        <v>176</v>
      </c>
      <c r="E10391" s="1039">
        <v>1.0824</v>
      </c>
      <c r="F10391" s="1039" t="s">
        <v>1131</v>
      </c>
      <c r="G10391" s="775" t="s">
        <v>4235</v>
      </c>
      <c r="H10391" s="775" t="s">
        <v>4235</v>
      </c>
      <c r="I10391" s="775" t="s">
        <v>6607</v>
      </c>
    </row>
    <row r="10392" spans="1:9">
      <c r="A10392" s="775" t="str">
        <f>Table_wabobpsvr_AzureCalc_AzureCalcRateCard[[#This Row],[ServiceName]]&amp;Table_wabobpsvr_AzureCalc_AzureCalcRateCard[[#This Row],[Price_Level]]&amp;Table_wabobpsvr_AzureCalc_AzureCalcRateCard[[#This Row],[Region]]</f>
        <v>ExpressRoute (Metered) 500 Mbps ConnectionsMOSP7</v>
      </c>
      <c r="B10392" s="775">
        <v>7</v>
      </c>
      <c r="C10392" s="775" t="s">
        <v>7427</v>
      </c>
      <c r="D10392" s="775" t="s">
        <v>606</v>
      </c>
      <c r="E10392" s="775">
        <v>290</v>
      </c>
      <c r="F10392" s="775" t="s">
        <v>7389</v>
      </c>
      <c r="G10392" s="775"/>
      <c r="H10392" s="775"/>
      <c r="I10392" s="775" t="s">
        <v>7458</v>
      </c>
    </row>
    <row r="10393" spans="1:9">
      <c r="A10393" s="775" t="str">
        <f>Table_wabobpsvr_AzureCalc_AzureCalcRateCard[[#This Row],[ServiceName]]&amp;Table_wabobpsvr_AzureCalc_AzureCalcRateCard[[#This Row],[Price_Level]]&amp;Table_wabobpsvr_AzureCalc_AzureCalcRateCard[[#This Row],[Region]]</f>
        <v>Premium Storage - Snapshots (GB)MOSP8</v>
      </c>
      <c r="B10393" s="775">
        <v>8</v>
      </c>
      <c r="C10393" s="775" t="s">
        <v>9</v>
      </c>
      <c r="D10393" s="775" t="s">
        <v>606</v>
      </c>
      <c r="E10393" s="775">
        <v>0.14499999999999999</v>
      </c>
      <c r="F10393" s="775" t="s">
        <v>3189</v>
      </c>
      <c r="G10393" s="775" t="s">
        <v>4235</v>
      </c>
      <c r="H10393" s="775" t="s">
        <v>4235</v>
      </c>
      <c r="I10393" s="775" t="s">
        <v>5667</v>
      </c>
    </row>
    <row r="10394" spans="1:9">
      <c r="A10394" s="775" t="str">
        <f>Table_wabobpsvr_AzureCalc_AzureCalcRateCard[[#This Row],[ServiceName]]&amp;Table_wabobpsvr_AzureCalc_AzureCalcRateCard[[#This Row],[Price_Level]]&amp;Table_wabobpsvr_AzureCalc_AzureCalcRateCard[[#This Row],[Region]]</f>
        <v>Premium Storage - Snapshots (GB)A8</v>
      </c>
      <c r="B10394" s="775">
        <v>8</v>
      </c>
      <c r="C10394" s="775" t="s">
        <v>9</v>
      </c>
      <c r="D10394" s="775" t="s">
        <v>174</v>
      </c>
      <c r="E10394" s="775">
        <v>0.14069999999999999</v>
      </c>
      <c r="F10394" s="775" t="s">
        <v>3189</v>
      </c>
      <c r="G10394" s="775" t="s">
        <v>3190</v>
      </c>
      <c r="H10394" s="775" t="s">
        <v>3191</v>
      </c>
      <c r="I10394" s="775" t="s">
        <v>5667</v>
      </c>
    </row>
    <row r="10395" spans="1:9">
      <c r="A10395" s="775" t="str">
        <f>Table_wabobpsvr_AzureCalc_AzureCalcRateCard[[#This Row],[ServiceName]]&amp;Table_wabobpsvr_AzureCalc_AzureCalcRateCard[[#This Row],[Price_Level]]&amp;Table_wabobpsvr_AzureCalc_AzureCalcRateCard[[#This Row],[Region]]</f>
        <v>Premium Storage - Snapshots (GB)B8</v>
      </c>
      <c r="B10395" s="775">
        <v>8</v>
      </c>
      <c r="C10395" s="775" t="s">
        <v>9</v>
      </c>
      <c r="D10395" s="775" t="s">
        <v>175</v>
      </c>
      <c r="E10395" s="775">
        <v>0.1363</v>
      </c>
      <c r="F10395" s="775" t="s">
        <v>3189</v>
      </c>
      <c r="G10395" s="775" t="s">
        <v>3190</v>
      </c>
      <c r="H10395" s="775" t="s">
        <v>3191</v>
      </c>
      <c r="I10395" s="775" t="s">
        <v>5667</v>
      </c>
    </row>
    <row r="10396" spans="1:9">
      <c r="A10396" s="775" t="str">
        <f>Table_wabobpsvr_AzureCalc_AzureCalcRateCard[[#This Row],[ServiceName]]&amp;Table_wabobpsvr_AzureCalc_AzureCalcRateCard[[#This Row],[Price_Level]]&amp;Table_wabobpsvr_AzureCalc_AzureCalcRateCard[[#This Row],[Region]]</f>
        <v>Premium Storage - Snapshots (GB)C8</v>
      </c>
      <c r="B10396" s="775">
        <v>8</v>
      </c>
      <c r="C10396" s="775" t="s">
        <v>9</v>
      </c>
      <c r="D10396" s="775" t="s">
        <v>177</v>
      </c>
      <c r="E10396" s="775">
        <v>0.13200000000000001</v>
      </c>
      <c r="F10396" s="775" t="s">
        <v>3189</v>
      </c>
      <c r="G10396" s="775" t="s">
        <v>3190</v>
      </c>
      <c r="H10396" s="775" t="s">
        <v>3191</v>
      </c>
      <c r="I10396" s="775" t="s">
        <v>5667</v>
      </c>
    </row>
    <row r="10397" spans="1:9">
      <c r="A10397" s="775" t="str">
        <f>Table_wabobpsvr_AzureCalc_AzureCalcRateCard[[#This Row],[ServiceName]]&amp;Table_wabobpsvr_AzureCalc_AzureCalcRateCard[[#This Row],[Price_Level]]&amp;Table_wabobpsvr_AzureCalc_AzureCalcRateCard[[#This Row],[Region]]</f>
        <v>Premium Storage - Snapshots (GB)D8</v>
      </c>
      <c r="B10397" s="775">
        <v>8</v>
      </c>
      <c r="C10397" s="775" t="s">
        <v>9</v>
      </c>
      <c r="D10397" s="775" t="s">
        <v>176</v>
      </c>
      <c r="E10397" s="775">
        <v>0.12759999999999999</v>
      </c>
      <c r="F10397" s="775" t="s">
        <v>3189</v>
      </c>
      <c r="G10397" s="775" t="s">
        <v>3190</v>
      </c>
      <c r="H10397" s="775" t="s">
        <v>3191</v>
      </c>
      <c r="I10397" s="775" t="s">
        <v>5667</v>
      </c>
    </row>
    <row r="10398" spans="1:9">
      <c r="A10398" s="775" t="str">
        <f>Table_wabobpsvr_AzureCalc_AzureCalcRateCard[[#This Row],[ServiceName]]&amp;Table_wabobpsvr_AzureCalc_AzureCalcRateCard[[#This Row],[Price_Level]]&amp;Table_wabobpsvr_AzureCalc_AzureCalcRateCard[[#This Row],[Region]]</f>
        <v>Premium Storage - Snapshots (GB)MOSP2</v>
      </c>
      <c r="B10398" s="775">
        <v>2</v>
      </c>
      <c r="C10398" s="775" t="s">
        <v>9</v>
      </c>
      <c r="D10398" s="775" t="s">
        <v>606</v>
      </c>
      <c r="E10398" s="775">
        <v>0.12</v>
      </c>
      <c r="F10398" s="775" t="s">
        <v>3189</v>
      </c>
      <c r="G10398" s="775" t="s">
        <v>4235</v>
      </c>
      <c r="H10398" s="775" t="s">
        <v>4235</v>
      </c>
      <c r="I10398" s="775" t="s">
        <v>5430</v>
      </c>
    </row>
    <row r="10399" spans="1:9">
      <c r="A10399" s="775" t="str">
        <f>Table_wabobpsvr_AzureCalc_AzureCalcRateCard[[#This Row],[ServiceName]]&amp;Table_wabobpsvr_AzureCalc_AzureCalcRateCard[[#This Row],[Price_Level]]&amp;Table_wabobpsvr_AzureCalc_AzureCalcRateCard[[#This Row],[Region]]</f>
        <v>ExpressRoute (Unlimited) 50 Mbps ConnectionsMOSP8</v>
      </c>
      <c r="B10399" s="775">
        <v>8</v>
      </c>
      <c r="C10399" s="775" t="s">
        <v>7427</v>
      </c>
      <c r="D10399" s="775" t="s">
        <v>606</v>
      </c>
      <c r="E10399" s="775">
        <v>300</v>
      </c>
      <c r="F10399" s="775" t="s">
        <v>7401</v>
      </c>
      <c r="G10399" s="775"/>
      <c r="H10399" s="775"/>
      <c r="I10399" s="775" t="s">
        <v>7476</v>
      </c>
    </row>
    <row r="10400" spans="1:9">
      <c r="A10400" s="775" t="str">
        <f>Table_wabobpsvr_AzureCalc_AzureCalcRateCard[[#This Row],[ServiceName]]&amp;Table_wabobpsvr_AzureCalc_AzureCalcRateCard[[#This Row],[Price_Level]]&amp;Table_wabobpsvr_AzureCalc_AzureCalcRateCard[[#This Row],[Region]]</f>
        <v>ExpressRoute (Unlimited) 500 Mbps ConnectionsMOSP8</v>
      </c>
      <c r="B10400" s="775">
        <v>8</v>
      </c>
      <c r="C10400" s="775" t="s">
        <v>7427</v>
      </c>
      <c r="D10400" s="775" t="s">
        <v>606</v>
      </c>
      <c r="E10400" s="775">
        <v>2750</v>
      </c>
      <c r="F10400" s="775" t="s">
        <v>7404</v>
      </c>
      <c r="G10400" s="775"/>
      <c r="H10400" s="775"/>
      <c r="I10400" s="775" t="s">
        <v>7478</v>
      </c>
    </row>
    <row r="10401" spans="1:9">
      <c r="A10401" s="775" t="str">
        <f>Table_wabobpsvr_AzureCalc_AzureCalcRateCard[[#This Row],[ServiceName]]&amp;Table_wabobpsvr_AzureCalc_AzureCalcRateCard[[#This Row],[Price_Level]]&amp;Table_wabobpsvr_AzureCalc_AzureCalcRateCard[[#This Row],[Region]]</f>
        <v>ExpressRoute (Metered) Data Transfer Out at 1 Gbps (GB) - Zone 1A1</v>
      </c>
      <c r="B10401" s="775">
        <v>1</v>
      </c>
      <c r="C10401" s="775" t="s">
        <v>9</v>
      </c>
      <c r="D10401" s="775" t="s">
        <v>174</v>
      </c>
      <c r="E10401" s="775">
        <v>2.4250000000000001E-2</v>
      </c>
      <c r="F10401" s="775" t="s">
        <v>7392</v>
      </c>
      <c r="G10401" s="775" t="s">
        <v>7527</v>
      </c>
      <c r="H10401" s="775" t="s">
        <v>7528</v>
      </c>
      <c r="I10401" s="775" t="s">
        <v>7442</v>
      </c>
    </row>
    <row r="10402" spans="1:9">
      <c r="A10402" s="775" t="str">
        <f>Table_wabobpsvr_AzureCalc_AzureCalcRateCard[[#This Row],[ServiceName]]&amp;Table_wabobpsvr_AzureCalc_AzureCalcRateCard[[#This Row],[Price_Level]]&amp;Table_wabobpsvr_AzureCalc_AzureCalcRateCard[[#This Row],[Region]]</f>
        <v>ExpressRoute (Metered) 1 Gbps ConnectionsA1</v>
      </c>
      <c r="B10402" s="775">
        <v>1</v>
      </c>
      <c r="C10402" s="775" t="s">
        <v>7427</v>
      </c>
      <c r="D10402" s="775" t="s">
        <v>174</v>
      </c>
      <c r="E10402" s="775">
        <v>422.92</v>
      </c>
      <c r="F10402" s="775" t="s">
        <v>7390</v>
      </c>
      <c r="G10402" s="775" t="s">
        <v>7555</v>
      </c>
      <c r="H10402" s="775" t="s">
        <v>7556</v>
      </c>
      <c r="I10402" s="775" t="s">
        <v>7444</v>
      </c>
    </row>
    <row r="10403" spans="1:9">
      <c r="A10403" s="775" t="str">
        <f>Table_wabobpsvr_AzureCalc_AzureCalcRateCard[[#This Row],[ServiceName]]&amp;Table_wabobpsvr_AzureCalc_AzureCalcRateCard[[#This Row],[Price_Level]]&amp;Table_wabobpsvr_AzureCalc_AzureCalcRateCard[[#This Row],[Region]]</f>
        <v>Cache StandardMOSP2</v>
      </c>
      <c r="B10403" s="775">
        <v>2</v>
      </c>
      <c r="C10403" s="775" t="s">
        <v>4235</v>
      </c>
      <c r="D10403" s="775" t="s">
        <v>606</v>
      </c>
      <c r="E10403" s="775">
        <v>999999</v>
      </c>
      <c r="F10403" s="775" t="s">
        <v>769</v>
      </c>
      <c r="G10403" s="775" t="s">
        <v>4235</v>
      </c>
      <c r="H10403" s="775" t="s">
        <v>4235</v>
      </c>
      <c r="I10403" s="775" t="s">
        <v>4235</v>
      </c>
    </row>
    <row r="10404" spans="1:9">
      <c r="A10404" s="775" t="str">
        <f>Table_wabobpsvr_AzureCalc_AzureCalcRateCard[[#This Row],[ServiceName]]&amp;Table_wabobpsvr_AzureCalc_AzureCalcRateCard[[#This Row],[Price_Level]]&amp;Table_wabobpsvr_AzureCalc_AzureCalcRateCard[[#This Row],[Region]]</f>
        <v>Cache StandardA2</v>
      </c>
      <c r="B10404" s="775">
        <v>2</v>
      </c>
      <c r="C10404" s="775" t="s">
        <v>4235</v>
      </c>
      <c r="D10404" s="775" t="s">
        <v>174</v>
      </c>
      <c r="E10404" s="775">
        <v>999999</v>
      </c>
      <c r="F10404" s="775" t="s">
        <v>769</v>
      </c>
      <c r="G10404" s="775" t="s">
        <v>4235</v>
      </c>
      <c r="H10404" s="775" t="s">
        <v>4235</v>
      </c>
      <c r="I10404" s="775" t="s">
        <v>4235</v>
      </c>
    </row>
    <row r="10405" spans="1:9">
      <c r="A10405" s="775" t="str">
        <f>Table_wabobpsvr_AzureCalc_AzureCalcRateCard[[#This Row],[ServiceName]]&amp;Table_wabobpsvr_AzureCalc_AzureCalcRateCard[[#This Row],[Price_Level]]&amp;Table_wabobpsvr_AzureCalc_AzureCalcRateCard[[#This Row],[Region]]</f>
        <v>Cache StandardB2</v>
      </c>
      <c r="B10405" s="775">
        <v>2</v>
      </c>
      <c r="C10405" s="775" t="s">
        <v>4235</v>
      </c>
      <c r="D10405" s="775" t="s">
        <v>175</v>
      </c>
      <c r="E10405" s="775">
        <v>999999</v>
      </c>
      <c r="F10405" s="775" t="s">
        <v>769</v>
      </c>
      <c r="G10405" s="775" t="s">
        <v>4235</v>
      </c>
      <c r="H10405" s="775" t="s">
        <v>4235</v>
      </c>
      <c r="I10405" s="775" t="s">
        <v>4235</v>
      </c>
    </row>
    <row r="10406" spans="1:9">
      <c r="A10406" s="775" t="str">
        <f>Table_wabobpsvr_AzureCalc_AzureCalcRateCard[[#This Row],[ServiceName]]&amp;Table_wabobpsvr_AzureCalc_AzureCalcRateCard[[#This Row],[Price_Level]]&amp;Table_wabobpsvr_AzureCalc_AzureCalcRateCard[[#This Row],[Region]]</f>
        <v>Cache StandardC2</v>
      </c>
      <c r="B10406" s="775">
        <v>2</v>
      </c>
      <c r="C10406" s="775" t="s">
        <v>4235</v>
      </c>
      <c r="D10406" s="775" t="s">
        <v>177</v>
      </c>
      <c r="E10406" s="775">
        <v>999999</v>
      </c>
      <c r="F10406" s="775" t="s">
        <v>769</v>
      </c>
      <c r="G10406" s="775" t="s">
        <v>4235</v>
      </c>
      <c r="H10406" s="775" t="s">
        <v>4235</v>
      </c>
      <c r="I10406" s="775" t="s">
        <v>4235</v>
      </c>
    </row>
    <row r="10407" spans="1:9">
      <c r="A10407" s="775" t="str">
        <f>Table_wabobpsvr_AzureCalc_AzureCalcRateCard[[#This Row],[ServiceName]]&amp;Table_wabobpsvr_AzureCalc_AzureCalcRateCard[[#This Row],[Price_Level]]&amp;Table_wabobpsvr_AzureCalc_AzureCalcRateCard[[#This Row],[Region]]</f>
        <v>Cache StandardD2</v>
      </c>
      <c r="B10407" s="775">
        <v>2</v>
      </c>
      <c r="C10407" s="775" t="s">
        <v>4235</v>
      </c>
      <c r="D10407" s="775" t="s">
        <v>176</v>
      </c>
      <c r="E10407" s="775">
        <v>999999</v>
      </c>
      <c r="F10407" s="775" t="s">
        <v>769</v>
      </c>
      <c r="G10407" s="775" t="s">
        <v>4235</v>
      </c>
      <c r="H10407" s="775" t="s">
        <v>4235</v>
      </c>
      <c r="I10407" s="775" t="s">
        <v>4235</v>
      </c>
    </row>
    <row r="10408" spans="1:9">
      <c r="A10408" s="775" t="str">
        <f>Table_wabobpsvr_AzureCalc_AzureCalcRateCard[[#This Row],[ServiceName]]&amp;Table_wabobpsvr_AzureCalc_AzureCalcRateCard[[#This Row],[Price_Level]]&amp;Table_wabobpsvr_AzureCalc_AzureCalcRateCard[[#This Row],[Region]]</f>
        <v>Cache StandardMOSP11</v>
      </c>
      <c r="B10408" s="775">
        <v>11</v>
      </c>
      <c r="C10408" s="775" t="s">
        <v>4235</v>
      </c>
      <c r="D10408" s="775" t="s">
        <v>606</v>
      </c>
      <c r="E10408" s="775">
        <v>999999</v>
      </c>
      <c r="F10408" s="775" t="s">
        <v>769</v>
      </c>
      <c r="G10408" s="775" t="s">
        <v>4235</v>
      </c>
      <c r="H10408" s="775" t="s">
        <v>4235</v>
      </c>
      <c r="I10408" s="775" t="s">
        <v>4235</v>
      </c>
    </row>
    <row r="10409" spans="1:9">
      <c r="A10409" s="775" t="str">
        <f>Table_wabobpsvr_AzureCalc_AzureCalcRateCard[[#This Row],[ServiceName]]&amp;Table_wabobpsvr_AzureCalc_AzureCalcRateCard[[#This Row],[Price_Level]]&amp;Table_wabobpsvr_AzureCalc_AzureCalcRateCard[[#This Row],[Region]]</f>
        <v>Cache StandardA11</v>
      </c>
      <c r="B10409" s="775">
        <v>11</v>
      </c>
      <c r="C10409" s="775" t="s">
        <v>4235</v>
      </c>
      <c r="D10409" s="775" t="s">
        <v>174</v>
      </c>
      <c r="E10409" s="775">
        <v>999999</v>
      </c>
      <c r="F10409" s="775" t="s">
        <v>769</v>
      </c>
      <c r="G10409" s="775" t="s">
        <v>4235</v>
      </c>
      <c r="H10409" s="775" t="s">
        <v>4235</v>
      </c>
      <c r="I10409" s="775" t="s">
        <v>4235</v>
      </c>
    </row>
    <row r="10410" spans="1:9">
      <c r="A10410" s="775" t="str">
        <f>Table_wabobpsvr_AzureCalc_AzureCalcRateCard[[#This Row],[ServiceName]]&amp;Table_wabobpsvr_AzureCalc_AzureCalcRateCard[[#This Row],[Price_Level]]&amp;Table_wabobpsvr_AzureCalc_AzureCalcRateCard[[#This Row],[Region]]</f>
        <v>Cache StandardB11</v>
      </c>
      <c r="B10410" s="775">
        <v>11</v>
      </c>
      <c r="C10410" s="775" t="s">
        <v>4235</v>
      </c>
      <c r="D10410" s="775" t="s">
        <v>175</v>
      </c>
      <c r="E10410" s="775">
        <v>999999</v>
      </c>
      <c r="F10410" s="775" t="s">
        <v>769</v>
      </c>
      <c r="G10410" s="775" t="s">
        <v>4235</v>
      </c>
      <c r="H10410" s="775" t="s">
        <v>4235</v>
      </c>
      <c r="I10410" s="775" t="s">
        <v>4235</v>
      </c>
    </row>
    <row r="10411" spans="1:9">
      <c r="A10411" s="775" t="str">
        <f>Table_wabobpsvr_AzureCalc_AzureCalcRateCard[[#This Row],[ServiceName]]&amp;Table_wabobpsvr_AzureCalc_AzureCalcRateCard[[#This Row],[Price_Level]]&amp;Table_wabobpsvr_AzureCalc_AzureCalcRateCard[[#This Row],[Region]]</f>
        <v>Cache StandardC11</v>
      </c>
      <c r="B10411" s="775">
        <v>11</v>
      </c>
      <c r="C10411" s="775" t="s">
        <v>4235</v>
      </c>
      <c r="D10411" s="775" t="s">
        <v>177</v>
      </c>
      <c r="E10411" s="775">
        <v>999999</v>
      </c>
      <c r="F10411" s="775" t="s">
        <v>769</v>
      </c>
      <c r="G10411" s="775" t="s">
        <v>4235</v>
      </c>
      <c r="H10411" s="775" t="s">
        <v>4235</v>
      </c>
      <c r="I10411" s="775" t="s">
        <v>4235</v>
      </c>
    </row>
    <row r="10412" spans="1:9">
      <c r="A10412" s="775" t="str">
        <f>Table_wabobpsvr_AzureCalc_AzureCalcRateCard[[#This Row],[ServiceName]]&amp;Table_wabobpsvr_AzureCalc_AzureCalcRateCard[[#This Row],[Price_Level]]&amp;Table_wabobpsvr_AzureCalc_AzureCalcRateCard[[#This Row],[Region]]</f>
        <v>Cache StandardD11</v>
      </c>
      <c r="B10412" s="775">
        <v>11</v>
      </c>
      <c r="C10412" s="775" t="s">
        <v>4235</v>
      </c>
      <c r="D10412" s="775" t="s">
        <v>176</v>
      </c>
      <c r="E10412" s="775">
        <v>999999</v>
      </c>
      <c r="F10412" s="775" t="s">
        <v>769</v>
      </c>
      <c r="G10412" s="775" t="s">
        <v>4235</v>
      </c>
      <c r="H10412" s="775" t="s">
        <v>4235</v>
      </c>
      <c r="I10412" s="775" t="s">
        <v>4235</v>
      </c>
    </row>
    <row r="10413" spans="1:9">
      <c r="A10413" s="775" t="str">
        <f>Table_wabobpsvr_AzureCalc_AzureCalcRateCard[[#This Row],[ServiceName]]&amp;Table_wabobpsvr_AzureCalc_AzureCalcRateCard[[#This Row],[Price_Level]]&amp;Table_wabobpsvr_AzureCalc_AzureCalcRateCard[[#This Row],[Region]]</f>
        <v>Cache StandardMOSP12</v>
      </c>
      <c r="B10413" s="775">
        <v>12</v>
      </c>
      <c r="C10413" s="775" t="s">
        <v>4235</v>
      </c>
      <c r="D10413" s="775" t="s">
        <v>606</v>
      </c>
      <c r="E10413" s="775">
        <v>999999</v>
      </c>
      <c r="F10413" s="775" t="s">
        <v>769</v>
      </c>
      <c r="G10413" s="775" t="s">
        <v>4235</v>
      </c>
      <c r="H10413" s="775" t="s">
        <v>4235</v>
      </c>
      <c r="I10413" s="775" t="s">
        <v>4235</v>
      </c>
    </row>
    <row r="10414" spans="1:9">
      <c r="A10414" s="775" t="str">
        <f>Table_wabobpsvr_AzureCalc_AzureCalcRateCard[[#This Row],[ServiceName]]&amp;Table_wabobpsvr_AzureCalc_AzureCalcRateCard[[#This Row],[Price_Level]]&amp;Table_wabobpsvr_AzureCalc_AzureCalcRateCard[[#This Row],[Region]]</f>
        <v>Cache StandardA12</v>
      </c>
      <c r="B10414" s="775">
        <v>12</v>
      </c>
      <c r="C10414" s="775" t="s">
        <v>4235</v>
      </c>
      <c r="D10414" s="775" t="s">
        <v>174</v>
      </c>
      <c r="E10414" s="775">
        <v>999999</v>
      </c>
      <c r="F10414" s="775" t="s">
        <v>769</v>
      </c>
      <c r="G10414" s="775" t="s">
        <v>4235</v>
      </c>
      <c r="H10414" s="775" t="s">
        <v>4235</v>
      </c>
      <c r="I10414" s="775" t="s">
        <v>4235</v>
      </c>
    </row>
    <row r="10415" spans="1:9">
      <c r="A10415" s="775" t="str">
        <f>Table_wabobpsvr_AzureCalc_AzureCalcRateCard[[#This Row],[ServiceName]]&amp;Table_wabobpsvr_AzureCalc_AzureCalcRateCard[[#This Row],[Price_Level]]&amp;Table_wabobpsvr_AzureCalc_AzureCalcRateCard[[#This Row],[Region]]</f>
        <v>Cache StandardB12</v>
      </c>
      <c r="B10415" s="775">
        <v>12</v>
      </c>
      <c r="C10415" s="775" t="s">
        <v>4235</v>
      </c>
      <c r="D10415" s="775" t="s">
        <v>175</v>
      </c>
      <c r="E10415" s="775">
        <v>999999</v>
      </c>
      <c r="F10415" s="775" t="s">
        <v>769</v>
      </c>
      <c r="G10415" s="775" t="s">
        <v>4235</v>
      </c>
      <c r="H10415" s="775" t="s">
        <v>4235</v>
      </c>
      <c r="I10415" s="775" t="s">
        <v>4235</v>
      </c>
    </row>
    <row r="10416" spans="1:9">
      <c r="A10416" s="775" t="str">
        <f>Table_wabobpsvr_AzureCalc_AzureCalcRateCard[[#This Row],[ServiceName]]&amp;Table_wabobpsvr_AzureCalc_AzureCalcRateCard[[#This Row],[Price_Level]]&amp;Table_wabobpsvr_AzureCalc_AzureCalcRateCard[[#This Row],[Region]]</f>
        <v>Cache StandardC12</v>
      </c>
      <c r="B10416" s="775">
        <v>12</v>
      </c>
      <c r="C10416" s="775" t="s">
        <v>4235</v>
      </c>
      <c r="D10416" s="775" t="s">
        <v>177</v>
      </c>
      <c r="E10416" s="775">
        <v>999999</v>
      </c>
      <c r="F10416" s="775" t="s">
        <v>769</v>
      </c>
      <c r="G10416" s="775" t="s">
        <v>4235</v>
      </c>
      <c r="H10416" s="775" t="s">
        <v>4235</v>
      </c>
      <c r="I10416" s="775" t="s">
        <v>4235</v>
      </c>
    </row>
    <row r="10417" spans="1:9">
      <c r="A10417" s="775" t="str">
        <f>Table_wabobpsvr_AzureCalc_AzureCalcRateCard[[#This Row],[ServiceName]]&amp;Table_wabobpsvr_AzureCalc_AzureCalcRateCard[[#This Row],[Price_Level]]&amp;Table_wabobpsvr_AzureCalc_AzureCalcRateCard[[#This Row],[Region]]</f>
        <v>Cache StandardD12</v>
      </c>
      <c r="B10417" s="775">
        <v>12</v>
      </c>
      <c r="C10417" s="775" t="s">
        <v>4235</v>
      </c>
      <c r="D10417" s="775" t="s">
        <v>176</v>
      </c>
      <c r="E10417" s="775">
        <v>999999</v>
      </c>
      <c r="F10417" s="775" t="s">
        <v>769</v>
      </c>
      <c r="G10417" s="775" t="s">
        <v>4235</v>
      </c>
      <c r="H10417" s="775" t="s">
        <v>4235</v>
      </c>
      <c r="I10417" s="775" t="s">
        <v>4235</v>
      </c>
    </row>
    <row r="10418" spans="1:9">
      <c r="A10418" s="775" t="str">
        <f>Table_wabobpsvr_AzureCalc_AzureCalcRateCard[[#This Row],[ServiceName]]&amp;Table_wabobpsvr_AzureCalc_AzureCalcRateCard[[#This Row],[Price_Level]]&amp;Table_wabobpsvr_AzureCalc_AzureCalcRateCard[[#This Row],[Region]]</f>
        <v>Cache StandardMOSP13</v>
      </c>
      <c r="B10418" s="775">
        <v>13</v>
      </c>
      <c r="C10418" s="775" t="s">
        <v>4235</v>
      </c>
      <c r="D10418" s="775" t="s">
        <v>606</v>
      </c>
      <c r="E10418" s="775">
        <v>999999</v>
      </c>
      <c r="F10418" s="775" t="s">
        <v>769</v>
      </c>
      <c r="G10418" s="775" t="s">
        <v>4235</v>
      </c>
      <c r="H10418" s="775" t="s">
        <v>4235</v>
      </c>
      <c r="I10418" s="775" t="s">
        <v>4235</v>
      </c>
    </row>
    <row r="10419" spans="1:9">
      <c r="A10419" s="1039" t="str">
        <f>Table_wabobpsvr_AzureCalc_AzureCalcRateCard[[#This Row],[ServiceName]]&amp;Table_wabobpsvr_AzureCalc_AzureCalcRateCard[[#This Row],[Price_Level]]&amp;Table_wabobpsvr_AzureCalc_AzureCalcRateCard[[#This Row],[Region]]</f>
        <v>Cache StandardA13</v>
      </c>
      <c r="B10419" s="1039">
        <v>13</v>
      </c>
      <c r="C10419" s="1039" t="s">
        <v>4235</v>
      </c>
      <c r="D10419" s="1039" t="s">
        <v>174</v>
      </c>
      <c r="E10419" s="1039">
        <v>999999</v>
      </c>
      <c r="F10419" s="1039" t="s">
        <v>769</v>
      </c>
      <c r="G10419" s="775" t="s">
        <v>4235</v>
      </c>
      <c r="H10419" s="775" t="s">
        <v>4235</v>
      </c>
      <c r="I10419" s="775" t="s">
        <v>4235</v>
      </c>
    </row>
    <row r="10420" spans="1:9">
      <c r="A10420" s="775" t="str">
        <f>Table_wabobpsvr_AzureCalc_AzureCalcRateCard[[#This Row],[ServiceName]]&amp;Table_wabobpsvr_AzureCalc_AzureCalcRateCard[[#This Row],[Price_Level]]&amp;Table_wabobpsvr_AzureCalc_AzureCalcRateCard[[#This Row],[Region]]</f>
        <v>Cache StandardB13</v>
      </c>
      <c r="B10420" s="775">
        <v>13</v>
      </c>
      <c r="C10420" s="775" t="s">
        <v>4235</v>
      </c>
      <c r="D10420" s="775" t="s">
        <v>175</v>
      </c>
      <c r="E10420" s="775">
        <v>999999</v>
      </c>
      <c r="F10420" s="775" t="s">
        <v>769</v>
      </c>
      <c r="G10420" s="775" t="s">
        <v>4235</v>
      </c>
      <c r="H10420" s="775" t="s">
        <v>4235</v>
      </c>
      <c r="I10420" s="775" t="s">
        <v>4235</v>
      </c>
    </row>
    <row r="10421" spans="1:9">
      <c r="A10421" s="1039" t="str">
        <f>Table_wabobpsvr_AzureCalc_AzureCalcRateCard[[#This Row],[ServiceName]]&amp;Table_wabobpsvr_AzureCalc_AzureCalcRateCard[[#This Row],[Price_Level]]&amp;Table_wabobpsvr_AzureCalc_AzureCalcRateCard[[#This Row],[Region]]</f>
        <v>Cache StandardC13</v>
      </c>
      <c r="B10421" s="1039">
        <v>13</v>
      </c>
      <c r="C10421" s="1039" t="s">
        <v>4235</v>
      </c>
      <c r="D10421" s="1039" t="s">
        <v>177</v>
      </c>
      <c r="E10421" s="1039">
        <v>999999</v>
      </c>
      <c r="F10421" s="1039" t="s">
        <v>769</v>
      </c>
      <c r="G10421" s="775" t="s">
        <v>4235</v>
      </c>
      <c r="H10421" s="775" t="s">
        <v>4235</v>
      </c>
      <c r="I10421" s="775" t="s">
        <v>4235</v>
      </c>
    </row>
    <row r="10422" spans="1:9">
      <c r="A10422" s="775" t="str">
        <f>Table_wabobpsvr_AzureCalc_AzureCalcRateCard[[#This Row],[ServiceName]]&amp;Table_wabobpsvr_AzureCalc_AzureCalcRateCard[[#This Row],[Price_Level]]&amp;Table_wabobpsvr_AzureCalc_AzureCalcRateCard[[#This Row],[Region]]</f>
        <v>Cache StandardD13</v>
      </c>
      <c r="B10422" s="775">
        <v>13</v>
      </c>
      <c r="C10422" s="775" t="s">
        <v>4235</v>
      </c>
      <c r="D10422" s="775" t="s">
        <v>176</v>
      </c>
      <c r="E10422" s="775">
        <v>999999</v>
      </c>
      <c r="F10422" s="775" t="s">
        <v>769</v>
      </c>
      <c r="G10422" s="775" t="s">
        <v>4235</v>
      </c>
      <c r="H10422" s="775" t="s">
        <v>4235</v>
      </c>
      <c r="I10422" s="775" t="s">
        <v>4235</v>
      </c>
    </row>
    <row r="10423" spans="1:9">
      <c r="A10423" s="1039" t="str">
        <f>Table_wabobpsvr_AzureCalc_AzureCalcRateCard[[#This Row],[ServiceName]]&amp;Table_wabobpsvr_AzureCalc_AzureCalcRateCard[[#This Row],[Price_Level]]&amp;Table_wabobpsvr_AzureCalc_AzureCalcRateCard[[#This Row],[Region]]</f>
        <v>BackupMOSP3</v>
      </c>
      <c r="B10423" s="1039">
        <v>3</v>
      </c>
      <c r="C10423" s="1039" t="s">
        <v>4235</v>
      </c>
      <c r="D10423" s="1039" t="s">
        <v>606</v>
      </c>
      <c r="E10423" s="1039">
        <v>999999</v>
      </c>
      <c r="F10423" s="1039" t="s">
        <v>140</v>
      </c>
      <c r="G10423" s="775" t="s">
        <v>4235</v>
      </c>
      <c r="H10423" s="775" t="s">
        <v>4235</v>
      </c>
      <c r="I10423" s="775" t="s">
        <v>4235</v>
      </c>
    </row>
    <row r="10424" spans="1:9">
      <c r="A10424" s="1039" t="str">
        <f>Table_wabobpsvr_AzureCalc_AzureCalcRateCard[[#This Row],[ServiceName]]&amp;Table_wabobpsvr_AzureCalc_AzureCalcRateCard[[#This Row],[Price_Level]]&amp;Table_wabobpsvr_AzureCalc_AzureCalcRateCard[[#This Row],[Region]]</f>
        <v>BackupA3</v>
      </c>
      <c r="B10424" s="1039">
        <v>3</v>
      </c>
      <c r="C10424" s="1039" t="s">
        <v>4235</v>
      </c>
      <c r="D10424" s="1039" t="s">
        <v>174</v>
      </c>
      <c r="E10424" s="1039">
        <v>999999</v>
      </c>
      <c r="F10424" s="1039" t="s">
        <v>140</v>
      </c>
      <c r="G10424" s="775" t="s">
        <v>4235</v>
      </c>
      <c r="H10424" s="775" t="s">
        <v>4235</v>
      </c>
      <c r="I10424" s="775" t="s">
        <v>4235</v>
      </c>
    </row>
    <row r="10425" spans="1:9">
      <c r="A10425" s="775" t="str">
        <f>Table_wabobpsvr_AzureCalc_AzureCalcRateCard[[#This Row],[ServiceName]]&amp;Table_wabobpsvr_AzureCalc_AzureCalcRateCard[[#This Row],[Price_Level]]&amp;Table_wabobpsvr_AzureCalc_AzureCalcRateCard[[#This Row],[Region]]</f>
        <v>BackupB3</v>
      </c>
      <c r="B10425" s="775">
        <v>3</v>
      </c>
      <c r="C10425" s="775" t="s">
        <v>4235</v>
      </c>
      <c r="D10425" s="775" t="s">
        <v>175</v>
      </c>
      <c r="E10425" s="775">
        <v>999999</v>
      </c>
      <c r="F10425" s="775" t="s">
        <v>140</v>
      </c>
      <c r="G10425" s="775" t="s">
        <v>4235</v>
      </c>
      <c r="H10425" s="775" t="s">
        <v>4235</v>
      </c>
      <c r="I10425" s="775" t="s">
        <v>4235</v>
      </c>
    </row>
    <row r="10426" spans="1:9">
      <c r="A10426" s="775" t="str">
        <f>Table_wabobpsvr_AzureCalc_AzureCalcRateCard[[#This Row],[ServiceName]]&amp;Table_wabobpsvr_AzureCalc_AzureCalcRateCard[[#This Row],[Price_Level]]&amp;Table_wabobpsvr_AzureCalc_AzureCalcRateCard[[#This Row],[Region]]</f>
        <v>BackupC3</v>
      </c>
      <c r="B10426" s="775">
        <v>3</v>
      </c>
      <c r="C10426" s="775" t="s">
        <v>4235</v>
      </c>
      <c r="D10426" s="775" t="s">
        <v>177</v>
      </c>
      <c r="E10426" s="775">
        <v>999999</v>
      </c>
      <c r="F10426" s="775" t="s">
        <v>140</v>
      </c>
      <c r="G10426" s="775" t="s">
        <v>4235</v>
      </c>
      <c r="H10426" s="775" t="s">
        <v>4235</v>
      </c>
      <c r="I10426" s="775" t="s">
        <v>4235</v>
      </c>
    </row>
    <row r="10427" spans="1:9">
      <c r="A10427" s="775" t="str">
        <f>Table_wabobpsvr_AzureCalc_AzureCalcRateCard[[#This Row],[ServiceName]]&amp;Table_wabobpsvr_AzureCalc_AzureCalcRateCard[[#This Row],[Price_Level]]&amp;Table_wabobpsvr_AzureCalc_AzureCalcRateCard[[#This Row],[Region]]</f>
        <v>BackupD3</v>
      </c>
      <c r="B10427" s="775">
        <v>3</v>
      </c>
      <c r="C10427" s="775" t="s">
        <v>4235</v>
      </c>
      <c r="D10427" s="775" t="s">
        <v>176</v>
      </c>
      <c r="E10427" s="775">
        <v>999999</v>
      </c>
      <c r="F10427" s="775" t="s">
        <v>140</v>
      </c>
      <c r="G10427" s="775" t="s">
        <v>4235</v>
      </c>
      <c r="H10427" s="775" t="s">
        <v>4235</v>
      </c>
      <c r="I10427" s="775" t="s">
        <v>4235</v>
      </c>
    </row>
    <row r="10428" spans="1:9">
      <c r="A10428" s="775" t="str">
        <f>Table_wabobpsvr_AzureCalc_AzureCalcRateCard[[#This Row],[ServiceName]]&amp;Table_wabobpsvr_AzureCalc_AzureCalcRateCard[[#This Row],[Price_Level]]&amp;Table_wabobpsvr_AzureCalc_AzureCalcRateCard[[#This Row],[Region]]</f>
        <v>BackupMOSP2</v>
      </c>
      <c r="B10428" s="775">
        <v>2</v>
      </c>
      <c r="C10428" s="775" t="s">
        <v>4235</v>
      </c>
      <c r="D10428" s="775" t="s">
        <v>606</v>
      </c>
      <c r="E10428" s="775">
        <v>999999</v>
      </c>
      <c r="F10428" s="775" t="s">
        <v>140</v>
      </c>
      <c r="G10428" s="775" t="s">
        <v>4235</v>
      </c>
      <c r="H10428" s="775" t="s">
        <v>4235</v>
      </c>
      <c r="I10428" s="775" t="s">
        <v>4235</v>
      </c>
    </row>
    <row r="10429" spans="1:9">
      <c r="A10429" s="775" t="str">
        <f>Table_wabobpsvr_AzureCalc_AzureCalcRateCard[[#This Row],[ServiceName]]&amp;Table_wabobpsvr_AzureCalc_AzureCalcRateCard[[#This Row],[Price_Level]]&amp;Table_wabobpsvr_AzureCalc_AzureCalcRateCard[[#This Row],[Region]]</f>
        <v>BackupA2</v>
      </c>
      <c r="B10429" s="775">
        <v>2</v>
      </c>
      <c r="C10429" s="775" t="s">
        <v>4235</v>
      </c>
      <c r="D10429" s="775" t="s">
        <v>174</v>
      </c>
      <c r="E10429" s="775">
        <v>999999</v>
      </c>
      <c r="F10429" s="775" t="s">
        <v>140</v>
      </c>
      <c r="G10429" s="775" t="s">
        <v>4235</v>
      </c>
      <c r="H10429" s="775" t="s">
        <v>4235</v>
      </c>
      <c r="I10429" s="775" t="s">
        <v>4235</v>
      </c>
    </row>
    <row r="10430" spans="1:9">
      <c r="A10430" s="775" t="str">
        <f>Table_wabobpsvr_AzureCalc_AzureCalcRateCard[[#This Row],[ServiceName]]&amp;Table_wabobpsvr_AzureCalc_AzureCalcRateCard[[#This Row],[Price_Level]]&amp;Table_wabobpsvr_AzureCalc_AzureCalcRateCard[[#This Row],[Region]]</f>
        <v>BackupB2</v>
      </c>
      <c r="B10430" s="775">
        <v>2</v>
      </c>
      <c r="C10430" s="775" t="s">
        <v>4235</v>
      </c>
      <c r="D10430" s="775" t="s">
        <v>175</v>
      </c>
      <c r="E10430" s="775">
        <v>999999</v>
      </c>
      <c r="F10430" s="775" t="s">
        <v>140</v>
      </c>
      <c r="G10430" s="775" t="s">
        <v>4235</v>
      </c>
      <c r="H10430" s="775" t="s">
        <v>4235</v>
      </c>
      <c r="I10430" s="775" t="s">
        <v>4235</v>
      </c>
    </row>
    <row r="10431" spans="1:9">
      <c r="A10431" s="775" t="str">
        <f>Table_wabobpsvr_AzureCalc_AzureCalcRateCard[[#This Row],[ServiceName]]&amp;Table_wabobpsvr_AzureCalc_AzureCalcRateCard[[#This Row],[Price_Level]]&amp;Table_wabobpsvr_AzureCalc_AzureCalcRateCard[[#This Row],[Region]]</f>
        <v>BackupC2</v>
      </c>
      <c r="B10431" s="775">
        <v>2</v>
      </c>
      <c r="C10431" s="775" t="s">
        <v>4235</v>
      </c>
      <c r="D10431" s="775" t="s">
        <v>177</v>
      </c>
      <c r="E10431" s="775">
        <v>999999</v>
      </c>
      <c r="F10431" s="775" t="s">
        <v>140</v>
      </c>
      <c r="G10431" s="775" t="s">
        <v>4235</v>
      </c>
      <c r="H10431" s="775" t="s">
        <v>4235</v>
      </c>
      <c r="I10431" s="775" t="s">
        <v>4235</v>
      </c>
    </row>
    <row r="10432" spans="1:9">
      <c r="A10432" s="1039" t="str">
        <f>Table_wabobpsvr_AzureCalc_AzureCalcRateCard[[#This Row],[ServiceName]]&amp;Table_wabobpsvr_AzureCalc_AzureCalcRateCard[[#This Row],[Price_Level]]&amp;Table_wabobpsvr_AzureCalc_AzureCalcRateCard[[#This Row],[Region]]</f>
        <v>BackupD2</v>
      </c>
      <c r="B10432" s="1039">
        <v>2</v>
      </c>
      <c r="C10432" s="1039" t="s">
        <v>4235</v>
      </c>
      <c r="D10432" s="1039" t="s">
        <v>176</v>
      </c>
      <c r="E10432" s="1039">
        <v>999999</v>
      </c>
      <c r="F10432" s="1039" t="s">
        <v>140</v>
      </c>
      <c r="G10432" s="775" t="s">
        <v>4235</v>
      </c>
      <c r="H10432" s="775" t="s">
        <v>4235</v>
      </c>
      <c r="I10432" s="775" t="s">
        <v>4235</v>
      </c>
    </row>
    <row r="10433" spans="1:9">
      <c r="A10433" s="1039" t="str">
        <f>Table_wabobpsvr_AzureCalc_AzureCalcRateCard[[#This Row],[ServiceName]]&amp;Table_wabobpsvr_AzureCalc_AzureCalcRateCard[[#This Row],[Price_Level]]&amp;Table_wabobpsvr_AzureCalc_AzureCalcRateCard[[#This Row],[Region]]</f>
        <v>BackupMOSP5</v>
      </c>
      <c r="B10433" s="1039">
        <v>5</v>
      </c>
      <c r="C10433" s="1039" t="s">
        <v>4235</v>
      </c>
      <c r="D10433" s="1039" t="s">
        <v>606</v>
      </c>
      <c r="E10433" s="1039">
        <v>999999</v>
      </c>
      <c r="F10433" s="1039" t="s">
        <v>140</v>
      </c>
      <c r="G10433" s="775" t="s">
        <v>4235</v>
      </c>
      <c r="H10433" s="775" t="s">
        <v>4235</v>
      </c>
      <c r="I10433" s="775" t="s">
        <v>4235</v>
      </c>
    </row>
    <row r="10434" spans="1:9">
      <c r="A10434" s="775" t="str">
        <f>Table_wabobpsvr_AzureCalc_AzureCalcRateCard[[#This Row],[ServiceName]]&amp;Table_wabobpsvr_AzureCalc_AzureCalcRateCard[[#This Row],[Price_Level]]&amp;Table_wabobpsvr_AzureCalc_AzureCalcRateCard[[#This Row],[Region]]</f>
        <v>BackupA5</v>
      </c>
      <c r="B10434" s="775">
        <v>5</v>
      </c>
      <c r="C10434" s="775" t="s">
        <v>4235</v>
      </c>
      <c r="D10434" s="775" t="s">
        <v>174</v>
      </c>
      <c r="E10434" s="775">
        <v>999999</v>
      </c>
      <c r="F10434" s="775" t="s">
        <v>140</v>
      </c>
      <c r="G10434" s="775" t="s">
        <v>4235</v>
      </c>
      <c r="H10434" s="775" t="s">
        <v>4235</v>
      </c>
      <c r="I10434" s="775" t="s">
        <v>4235</v>
      </c>
    </row>
    <row r="10435" spans="1:9">
      <c r="A10435" s="775" t="str">
        <f>Table_wabobpsvr_AzureCalc_AzureCalcRateCard[[#This Row],[ServiceName]]&amp;Table_wabobpsvr_AzureCalc_AzureCalcRateCard[[#This Row],[Price_Level]]&amp;Table_wabobpsvr_AzureCalc_AzureCalcRateCard[[#This Row],[Region]]</f>
        <v>BackupB5</v>
      </c>
      <c r="B10435" s="775">
        <v>5</v>
      </c>
      <c r="C10435" s="775" t="s">
        <v>4235</v>
      </c>
      <c r="D10435" s="775" t="s">
        <v>175</v>
      </c>
      <c r="E10435" s="775">
        <v>999999</v>
      </c>
      <c r="F10435" s="775" t="s">
        <v>140</v>
      </c>
      <c r="G10435" s="775" t="s">
        <v>4235</v>
      </c>
      <c r="H10435" s="775" t="s">
        <v>4235</v>
      </c>
      <c r="I10435" s="775" t="s">
        <v>4235</v>
      </c>
    </row>
    <row r="10436" spans="1:9">
      <c r="A10436" s="775" t="str">
        <f>Table_wabobpsvr_AzureCalc_AzureCalcRateCard[[#This Row],[ServiceName]]&amp;Table_wabobpsvr_AzureCalc_AzureCalcRateCard[[#This Row],[Price_Level]]&amp;Table_wabobpsvr_AzureCalc_AzureCalcRateCard[[#This Row],[Region]]</f>
        <v>BackupC5</v>
      </c>
      <c r="B10436" s="775">
        <v>5</v>
      </c>
      <c r="C10436" s="775" t="s">
        <v>4235</v>
      </c>
      <c r="D10436" s="775" t="s">
        <v>177</v>
      </c>
      <c r="E10436" s="775">
        <v>999999</v>
      </c>
      <c r="F10436" s="775" t="s">
        <v>140</v>
      </c>
      <c r="G10436" s="775" t="s">
        <v>4235</v>
      </c>
      <c r="H10436" s="775" t="s">
        <v>4235</v>
      </c>
      <c r="I10436" s="775" t="s">
        <v>4235</v>
      </c>
    </row>
    <row r="10437" spans="1:9">
      <c r="A10437" s="775" t="str">
        <f>Table_wabobpsvr_AzureCalc_AzureCalcRateCard[[#This Row],[ServiceName]]&amp;Table_wabobpsvr_AzureCalc_AzureCalcRateCard[[#This Row],[Price_Level]]&amp;Table_wabobpsvr_AzureCalc_AzureCalcRateCard[[#This Row],[Region]]</f>
        <v>Basic.A7 VM (Windows)C4</v>
      </c>
      <c r="B10437" s="775">
        <v>4</v>
      </c>
      <c r="C10437" s="775" t="s">
        <v>680</v>
      </c>
      <c r="D10437" s="775" t="s">
        <v>177</v>
      </c>
      <c r="E10437" s="775">
        <v>0.75039999999999996</v>
      </c>
      <c r="F10437" s="775" t="s">
        <v>709</v>
      </c>
      <c r="G10437" s="775" t="s">
        <v>2261</v>
      </c>
      <c r="H10437" s="775" t="s">
        <v>2262</v>
      </c>
      <c r="I10437" s="775" t="s">
        <v>5668</v>
      </c>
    </row>
    <row r="10438" spans="1:9">
      <c r="A10438" s="775" t="str">
        <f>Table_wabobpsvr_AzureCalc_AzureCalcRateCard[[#This Row],[ServiceName]]&amp;Table_wabobpsvr_AzureCalc_AzureCalcRateCard[[#This Row],[Price_Level]]&amp;Table_wabobpsvr_AzureCalc_AzureCalcRateCard[[#This Row],[Region]]</f>
        <v>Basic.A0 VM (Windows)B13</v>
      </c>
      <c r="B10438" s="775">
        <v>13</v>
      </c>
      <c r="C10438" s="775" t="s">
        <v>680</v>
      </c>
      <c r="D10438" s="775" t="s">
        <v>175</v>
      </c>
      <c r="E10438" s="775">
        <v>1.54E-2</v>
      </c>
      <c r="F10438" s="775" t="s">
        <v>706</v>
      </c>
      <c r="G10438" s="775" t="s">
        <v>2257</v>
      </c>
      <c r="H10438" s="775" t="s">
        <v>2258</v>
      </c>
      <c r="I10438" s="775" t="s">
        <v>5669</v>
      </c>
    </row>
    <row r="10439" spans="1:9">
      <c r="A10439" s="775" t="str">
        <f>Table_wabobpsvr_AzureCalc_AzureCalcRateCard[[#This Row],[ServiceName]]&amp;Table_wabobpsvr_AzureCalc_AzureCalcRateCard[[#This Row],[Price_Level]]&amp;Table_wabobpsvr_AzureCalc_AzureCalcRateCard[[#This Row],[Region]]</f>
        <v>Basic.A7 VM (Windows)D4</v>
      </c>
      <c r="B10439" s="775">
        <v>4</v>
      </c>
      <c r="C10439" s="775" t="s">
        <v>680</v>
      </c>
      <c r="D10439" s="775" t="s">
        <v>176</v>
      </c>
      <c r="E10439" s="775">
        <v>0.71679999999999999</v>
      </c>
      <c r="F10439" s="775" t="s">
        <v>709</v>
      </c>
      <c r="G10439" s="775" t="s">
        <v>2261</v>
      </c>
      <c r="H10439" s="775" t="s">
        <v>2262</v>
      </c>
      <c r="I10439" s="775" t="s">
        <v>5668</v>
      </c>
    </row>
    <row r="10440" spans="1:9">
      <c r="A10440" s="775" t="str">
        <f>Table_wabobpsvr_AzureCalc_AzureCalcRateCard[[#This Row],[ServiceName]]&amp;Table_wabobpsvr_AzureCalc_AzureCalcRateCard[[#This Row],[Price_Level]]&amp;Table_wabobpsvr_AzureCalc_AzureCalcRateCard[[#This Row],[Region]]</f>
        <v>Basic.A7 VM (Windows)MOSP5</v>
      </c>
      <c r="B10440" s="775">
        <v>5</v>
      </c>
      <c r="C10440" s="775" t="s">
        <v>680</v>
      </c>
      <c r="D10440" s="775" t="s">
        <v>606</v>
      </c>
      <c r="E10440" s="775">
        <v>1.1200000000000001</v>
      </c>
      <c r="F10440" s="775" t="s">
        <v>709</v>
      </c>
      <c r="G10440" s="775" t="s">
        <v>4235</v>
      </c>
      <c r="H10440" s="775" t="s">
        <v>4235</v>
      </c>
      <c r="I10440" s="775" t="s">
        <v>5670</v>
      </c>
    </row>
    <row r="10441" spans="1:9">
      <c r="A10441" s="775" t="str">
        <f>Table_wabobpsvr_AzureCalc_AzureCalcRateCard[[#This Row],[ServiceName]]&amp;Table_wabobpsvr_AzureCalc_AzureCalcRateCard[[#This Row],[Price_Level]]&amp;Table_wabobpsvr_AzureCalc_AzureCalcRateCard[[#This Row],[Region]]</f>
        <v>Basic.A7 VM (Windows)A5</v>
      </c>
      <c r="B10441" s="775">
        <v>5</v>
      </c>
      <c r="C10441" s="775" t="s">
        <v>680</v>
      </c>
      <c r="D10441" s="775" t="s">
        <v>174</v>
      </c>
      <c r="E10441" s="775">
        <v>0.81759999999999999</v>
      </c>
      <c r="F10441" s="775" t="s">
        <v>709</v>
      </c>
      <c r="G10441" s="775" t="s">
        <v>2312</v>
      </c>
      <c r="H10441" s="775" t="s">
        <v>2313</v>
      </c>
      <c r="I10441" s="775" t="s">
        <v>5670</v>
      </c>
    </row>
    <row r="10442" spans="1:9">
      <c r="A10442" s="775" t="str">
        <f>Table_wabobpsvr_AzureCalc_AzureCalcRateCard[[#This Row],[ServiceName]]&amp;Table_wabobpsvr_AzureCalc_AzureCalcRateCard[[#This Row],[Price_Level]]&amp;Table_wabobpsvr_AzureCalc_AzureCalcRateCard[[#This Row],[Region]]</f>
        <v>Basic.A7 VM (Windows)B5</v>
      </c>
      <c r="B10442" s="775">
        <v>5</v>
      </c>
      <c r="C10442" s="775" t="s">
        <v>680</v>
      </c>
      <c r="D10442" s="775" t="s">
        <v>175</v>
      </c>
      <c r="E10442" s="775">
        <v>0.78400000000000003</v>
      </c>
      <c r="F10442" s="775" t="s">
        <v>709</v>
      </c>
      <c r="G10442" s="775" t="s">
        <v>2312</v>
      </c>
      <c r="H10442" s="775" t="s">
        <v>2313</v>
      </c>
      <c r="I10442" s="775" t="s">
        <v>5670</v>
      </c>
    </row>
    <row r="10443" spans="1:9">
      <c r="A10443" s="775" t="str">
        <f>Table_wabobpsvr_AzureCalc_AzureCalcRateCard[[#This Row],[ServiceName]]&amp;Table_wabobpsvr_AzureCalc_AzureCalcRateCard[[#This Row],[Price_Level]]&amp;Table_wabobpsvr_AzureCalc_AzureCalcRateCard[[#This Row],[Region]]</f>
        <v>Basic.A7 VM (Windows)C5</v>
      </c>
      <c r="B10443" s="775">
        <v>5</v>
      </c>
      <c r="C10443" s="775" t="s">
        <v>680</v>
      </c>
      <c r="D10443" s="775" t="s">
        <v>177</v>
      </c>
      <c r="E10443" s="775">
        <v>0.75039999999999996</v>
      </c>
      <c r="F10443" s="775" t="s">
        <v>709</v>
      </c>
      <c r="G10443" s="775" t="s">
        <v>2312</v>
      </c>
      <c r="H10443" s="775" t="s">
        <v>2313</v>
      </c>
      <c r="I10443" s="775" t="s">
        <v>5670</v>
      </c>
    </row>
    <row r="10444" spans="1:9">
      <c r="A10444" s="775" t="str">
        <f>Table_wabobpsvr_AzureCalc_AzureCalcRateCard[[#This Row],[ServiceName]]&amp;Table_wabobpsvr_AzureCalc_AzureCalcRateCard[[#This Row],[Price_Level]]&amp;Table_wabobpsvr_AzureCalc_AzureCalcRateCard[[#This Row],[Region]]</f>
        <v>Basic.A7 VM (Windows)D5</v>
      </c>
      <c r="B10444" s="775">
        <v>5</v>
      </c>
      <c r="C10444" s="775" t="s">
        <v>680</v>
      </c>
      <c r="D10444" s="775" t="s">
        <v>176</v>
      </c>
      <c r="E10444" s="775">
        <v>0.71679999999999999</v>
      </c>
      <c r="F10444" s="775" t="s">
        <v>709</v>
      </c>
      <c r="G10444" s="775" t="s">
        <v>2312</v>
      </c>
      <c r="H10444" s="775" t="s">
        <v>2313</v>
      </c>
      <c r="I10444" s="775" t="s">
        <v>5670</v>
      </c>
    </row>
    <row r="10445" spans="1:9">
      <c r="A10445" s="775" t="str">
        <f>Table_wabobpsvr_AzureCalc_AzureCalcRateCard[[#This Row],[ServiceName]]&amp;Table_wabobpsvr_AzureCalc_AzureCalcRateCard[[#This Row],[Price_Level]]&amp;Table_wabobpsvr_AzureCalc_AzureCalcRateCard[[#This Row],[Region]]</f>
        <v>Basic.A7 VM (Windows)MOSP1</v>
      </c>
      <c r="B10445" s="775">
        <v>1</v>
      </c>
      <c r="C10445" s="775" t="s">
        <v>680</v>
      </c>
      <c r="D10445" s="775" t="s">
        <v>606</v>
      </c>
      <c r="E10445" s="775">
        <v>1.04</v>
      </c>
      <c r="F10445" s="775" t="s">
        <v>709</v>
      </c>
      <c r="G10445" s="775" t="s">
        <v>4235</v>
      </c>
      <c r="H10445" s="775" t="s">
        <v>4235</v>
      </c>
      <c r="I10445" s="775" t="s">
        <v>5671</v>
      </c>
    </row>
    <row r="10446" spans="1:9">
      <c r="A10446" s="775" t="str">
        <f>Table_wabobpsvr_AzureCalc_AzureCalcRateCard[[#This Row],[ServiceName]]&amp;Table_wabobpsvr_AzureCalc_AzureCalcRateCard[[#This Row],[Price_Level]]&amp;Table_wabobpsvr_AzureCalc_AzureCalcRateCard[[#This Row],[Region]]</f>
        <v>Basic.A7 VM (Windows)A1</v>
      </c>
      <c r="B10446" s="775">
        <v>1</v>
      </c>
      <c r="C10446" s="775" t="s">
        <v>680</v>
      </c>
      <c r="D10446" s="775" t="s">
        <v>174</v>
      </c>
      <c r="E10446" s="775">
        <v>0.75919999999999999</v>
      </c>
      <c r="F10446" s="775" t="s">
        <v>709</v>
      </c>
      <c r="G10446" s="775" t="s">
        <v>2314</v>
      </c>
      <c r="H10446" s="775" t="s">
        <v>2315</v>
      </c>
      <c r="I10446" s="775" t="s">
        <v>5671</v>
      </c>
    </row>
    <row r="10447" spans="1:9">
      <c r="A10447" s="775" t="str">
        <f>Table_wabobpsvr_AzureCalc_AzureCalcRateCard[[#This Row],[ServiceName]]&amp;Table_wabobpsvr_AzureCalc_AzureCalcRateCard[[#This Row],[Price_Level]]&amp;Table_wabobpsvr_AzureCalc_AzureCalcRateCard[[#This Row],[Region]]</f>
        <v>Basic.A7 VM (Windows)B1</v>
      </c>
      <c r="B10447" s="775">
        <v>1</v>
      </c>
      <c r="C10447" s="775" t="s">
        <v>680</v>
      </c>
      <c r="D10447" s="775" t="s">
        <v>175</v>
      </c>
      <c r="E10447" s="775">
        <v>0.72799999999999998</v>
      </c>
      <c r="F10447" s="775" t="s">
        <v>709</v>
      </c>
      <c r="G10447" s="775" t="s">
        <v>2314</v>
      </c>
      <c r="H10447" s="775" t="s">
        <v>2315</v>
      </c>
      <c r="I10447" s="775" t="s">
        <v>5671</v>
      </c>
    </row>
    <row r="10448" spans="1:9">
      <c r="A10448" s="775" t="str">
        <f>Table_wabobpsvr_AzureCalc_AzureCalcRateCard[[#This Row],[ServiceName]]&amp;Table_wabobpsvr_AzureCalc_AzureCalcRateCard[[#This Row],[Price_Level]]&amp;Table_wabobpsvr_AzureCalc_AzureCalcRateCard[[#This Row],[Region]]</f>
        <v>Basic.A0 VM (Windows)C13</v>
      </c>
      <c r="B10448" s="775">
        <v>13</v>
      </c>
      <c r="C10448" s="775" t="s">
        <v>680</v>
      </c>
      <c r="D10448" s="775" t="s">
        <v>177</v>
      </c>
      <c r="E10448" s="775">
        <v>1.474E-2</v>
      </c>
      <c r="F10448" s="775" t="s">
        <v>706</v>
      </c>
      <c r="G10448" s="775" t="s">
        <v>2257</v>
      </c>
      <c r="H10448" s="775" t="s">
        <v>2258</v>
      </c>
      <c r="I10448" s="775" t="s">
        <v>5669</v>
      </c>
    </row>
    <row r="10449" spans="1:9">
      <c r="A10449" s="775" t="str">
        <f>Table_wabobpsvr_AzureCalc_AzureCalcRateCard[[#This Row],[ServiceName]]&amp;Table_wabobpsvr_AzureCalc_AzureCalcRateCard[[#This Row],[Price_Level]]&amp;Table_wabobpsvr_AzureCalc_AzureCalcRateCard[[#This Row],[Region]]</f>
        <v>Basic.A7 VM (Windows)C1</v>
      </c>
      <c r="B10449" s="775">
        <v>1</v>
      </c>
      <c r="C10449" s="775" t="s">
        <v>680</v>
      </c>
      <c r="D10449" s="775" t="s">
        <v>177</v>
      </c>
      <c r="E10449" s="775">
        <v>0.69679999999999997</v>
      </c>
      <c r="F10449" s="775" t="s">
        <v>709</v>
      </c>
      <c r="G10449" s="775" t="s">
        <v>2314</v>
      </c>
      <c r="H10449" s="775" t="s">
        <v>2315</v>
      </c>
      <c r="I10449" s="775" t="s">
        <v>5671</v>
      </c>
    </row>
    <row r="10450" spans="1:9">
      <c r="A10450" s="775" t="str">
        <f>Table_wabobpsvr_AzureCalc_AzureCalcRateCard[[#This Row],[ServiceName]]&amp;Table_wabobpsvr_AzureCalc_AzureCalcRateCard[[#This Row],[Price_Level]]&amp;Table_wabobpsvr_AzureCalc_AzureCalcRateCard[[#This Row],[Region]]</f>
        <v>Basic.A7 VM (Windows)D1</v>
      </c>
      <c r="B10450" s="775">
        <v>1</v>
      </c>
      <c r="C10450" s="775" t="s">
        <v>680</v>
      </c>
      <c r="D10450" s="775" t="s">
        <v>176</v>
      </c>
      <c r="E10450" s="775">
        <v>0.66559999999999997</v>
      </c>
      <c r="F10450" s="775" t="s">
        <v>709</v>
      </c>
      <c r="G10450" s="775" t="s">
        <v>2314</v>
      </c>
      <c r="H10450" s="775" t="s">
        <v>2315</v>
      </c>
      <c r="I10450" s="775" t="s">
        <v>5671</v>
      </c>
    </row>
    <row r="10451" spans="1:9">
      <c r="A10451" s="775" t="str">
        <f>Table_wabobpsvr_AzureCalc_AzureCalcRateCard[[#This Row],[ServiceName]]&amp;Table_wabobpsvr_AzureCalc_AzureCalcRateCard[[#This Row],[Price_Level]]&amp;Table_wabobpsvr_AzureCalc_AzureCalcRateCard[[#This Row],[Region]]</f>
        <v>Basic.A7 VM (Windows)MOSP7</v>
      </c>
      <c r="B10451" s="775">
        <v>7</v>
      </c>
      <c r="C10451" s="775" t="s">
        <v>680</v>
      </c>
      <c r="D10451" s="775" t="s">
        <v>606</v>
      </c>
      <c r="E10451" s="775">
        <v>1.04</v>
      </c>
      <c r="F10451" s="775" t="s">
        <v>709</v>
      </c>
      <c r="G10451" s="775" t="s">
        <v>4235</v>
      </c>
      <c r="H10451" s="775" t="s">
        <v>4235</v>
      </c>
      <c r="I10451" s="775" t="s">
        <v>5672</v>
      </c>
    </row>
    <row r="10452" spans="1:9">
      <c r="A10452" s="775" t="str">
        <f>Table_wabobpsvr_AzureCalc_AzureCalcRateCard[[#This Row],[ServiceName]]&amp;Table_wabobpsvr_AzureCalc_AzureCalcRateCard[[#This Row],[Price_Level]]&amp;Table_wabobpsvr_AzureCalc_AzureCalcRateCard[[#This Row],[Region]]</f>
        <v>Basic.A7 VM (Windows)A7</v>
      </c>
      <c r="B10452" s="775">
        <v>7</v>
      </c>
      <c r="C10452" s="775" t="s">
        <v>680</v>
      </c>
      <c r="D10452" s="775" t="s">
        <v>174</v>
      </c>
      <c r="E10452" s="775">
        <v>0.75919999999999999</v>
      </c>
      <c r="F10452" s="775" t="s">
        <v>709</v>
      </c>
      <c r="G10452" s="775" t="s">
        <v>2316</v>
      </c>
      <c r="H10452" s="775" t="s">
        <v>2317</v>
      </c>
      <c r="I10452" s="775" t="s">
        <v>5672</v>
      </c>
    </row>
    <row r="10453" spans="1:9">
      <c r="A10453" s="775" t="str">
        <f>Table_wabobpsvr_AzureCalc_AzureCalcRateCard[[#This Row],[ServiceName]]&amp;Table_wabobpsvr_AzureCalc_AzureCalcRateCard[[#This Row],[Price_Level]]&amp;Table_wabobpsvr_AzureCalc_AzureCalcRateCard[[#This Row],[Region]]</f>
        <v>Basic.A7 VM (Windows)B7</v>
      </c>
      <c r="B10453" s="775">
        <v>7</v>
      </c>
      <c r="C10453" s="775" t="s">
        <v>680</v>
      </c>
      <c r="D10453" s="775" t="s">
        <v>175</v>
      </c>
      <c r="E10453" s="775">
        <v>0.72799999999999998</v>
      </c>
      <c r="F10453" s="775" t="s">
        <v>709</v>
      </c>
      <c r="G10453" s="775" t="s">
        <v>2316</v>
      </c>
      <c r="H10453" s="775" t="s">
        <v>2317</v>
      </c>
      <c r="I10453" s="775" t="s">
        <v>5672</v>
      </c>
    </row>
    <row r="10454" spans="1:9">
      <c r="A10454" s="775" t="str">
        <f>Table_wabobpsvr_AzureCalc_AzureCalcRateCard[[#This Row],[ServiceName]]&amp;Table_wabobpsvr_AzureCalc_AzureCalcRateCard[[#This Row],[Price_Level]]&amp;Table_wabobpsvr_AzureCalc_AzureCalcRateCard[[#This Row],[Region]]</f>
        <v>Basic.A7 VM (Windows)C7</v>
      </c>
      <c r="B10454" s="775">
        <v>7</v>
      </c>
      <c r="C10454" s="775" t="s">
        <v>680</v>
      </c>
      <c r="D10454" s="775" t="s">
        <v>177</v>
      </c>
      <c r="E10454" s="775">
        <v>0.69679999999999997</v>
      </c>
      <c r="F10454" s="775" t="s">
        <v>709</v>
      </c>
      <c r="G10454" s="775" t="s">
        <v>2316</v>
      </c>
      <c r="H10454" s="775" t="s">
        <v>2317</v>
      </c>
      <c r="I10454" s="775" t="s">
        <v>5672</v>
      </c>
    </row>
    <row r="10455" spans="1:9">
      <c r="A10455" s="775" t="str">
        <f>Table_wabobpsvr_AzureCalc_AzureCalcRateCard[[#This Row],[ServiceName]]&amp;Table_wabobpsvr_AzureCalc_AzureCalcRateCard[[#This Row],[Price_Level]]&amp;Table_wabobpsvr_AzureCalc_AzureCalcRateCard[[#This Row],[Region]]</f>
        <v>Basic.A7 VM (Windows)D7</v>
      </c>
      <c r="B10455" s="775">
        <v>7</v>
      </c>
      <c r="C10455" s="775" t="s">
        <v>680</v>
      </c>
      <c r="D10455" s="775" t="s">
        <v>176</v>
      </c>
      <c r="E10455" s="775">
        <v>0.66559999999999997</v>
      </c>
      <c r="F10455" s="775" t="s">
        <v>709</v>
      </c>
      <c r="G10455" s="775" t="s">
        <v>2316</v>
      </c>
      <c r="H10455" s="775" t="s">
        <v>2317</v>
      </c>
      <c r="I10455" s="775" t="s">
        <v>5672</v>
      </c>
    </row>
    <row r="10456" spans="1:9">
      <c r="A10456" s="775" t="str">
        <f>Table_wabobpsvr_AzureCalc_AzureCalcRateCard[[#This Row],[ServiceName]]&amp;Table_wabobpsvr_AzureCalc_AzureCalcRateCard[[#This Row],[Price_Level]]&amp;Table_wabobpsvr_AzureCalc_AzureCalcRateCard[[#This Row],[Region]]</f>
        <v>Basic.A7 VM (Windows)MOSP8</v>
      </c>
      <c r="B10456" s="775">
        <v>8</v>
      </c>
      <c r="C10456" s="775" t="s">
        <v>680</v>
      </c>
      <c r="D10456" s="775" t="s">
        <v>606</v>
      </c>
      <c r="E10456" s="775">
        <v>1.1599999999999999</v>
      </c>
      <c r="F10456" s="775" t="s">
        <v>709</v>
      </c>
      <c r="G10456" s="775" t="s">
        <v>4235</v>
      </c>
      <c r="H10456" s="775" t="s">
        <v>4235</v>
      </c>
      <c r="I10456" s="775" t="s">
        <v>5673</v>
      </c>
    </row>
    <row r="10457" spans="1:9">
      <c r="A10457" s="775" t="str">
        <f>Table_wabobpsvr_AzureCalc_AzureCalcRateCard[[#This Row],[ServiceName]]&amp;Table_wabobpsvr_AzureCalc_AzureCalcRateCard[[#This Row],[Price_Level]]&amp;Table_wabobpsvr_AzureCalc_AzureCalcRateCard[[#This Row],[Region]]</f>
        <v>Basic.A7 VM (Windows)A8</v>
      </c>
      <c r="B10457" s="775">
        <v>8</v>
      </c>
      <c r="C10457" s="775" t="s">
        <v>680</v>
      </c>
      <c r="D10457" s="775" t="s">
        <v>174</v>
      </c>
      <c r="E10457" s="775">
        <v>0.8468</v>
      </c>
      <c r="F10457" s="775" t="s">
        <v>709</v>
      </c>
      <c r="G10457" s="775" t="s">
        <v>2318</v>
      </c>
      <c r="H10457" s="775" t="s">
        <v>2319</v>
      </c>
      <c r="I10457" s="775" t="s">
        <v>5673</v>
      </c>
    </row>
    <row r="10458" spans="1:9">
      <c r="A10458" s="1039" t="str">
        <f>Table_wabobpsvr_AzureCalc_AzureCalcRateCard[[#This Row],[ServiceName]]&amp;Table_wabobpsvr_AzureCalc_AzureCalcRateCard[[#This Row],[Price_Level]]&amp;Table_wabobpsvr_AzureCalc_AzureCalcRateCard[[#This Row],[Region]]</f>
        <v>Basic.A0 VM (Windows)D13</v>
      </c>
      <c r="B10458" s="1039">
        <v>13</v>
      </c>
      <c r="C10458" s="1039" t="s">
        <v>680</v>
      </c>
      <c r="D10458" s="1039" t="s">
        <v>176</v>
      </c>
      <c r="E10458" s="1039">
        <v>1.4080000000000001E-2</v>
      </c>
      <c r="F10458" s="1039" t="s">
        <v>706</v>
      </c>
      <c r="G10458" s="775" t="s">
        <v>2257</v>
      </c>
      <c r="H10458" s="775" t="s">
        <v>2258</v>
      </c>
      <c r="I10458" s="775" t="s">
        <v>5669</v>
      </c>
    </row>
    <row r="10459" spans="1:9">
      <c r="A10459" s="1039" t="str">
        <f>Table_wabobpsvr_AzureCalc_AzureCalcRateCard[[#This Row],[ServiceName]]&amp;Table_wabobpsvr_AzureCalc_AzureCalcRateCard[[#This Row],[Price_Level]]&amp;Table_wabobpsvr_AzureCalc_AzureCalcRateCard[[#This Row],[Region]]</f>
        <v>Basic.A1 VM (Windows)MOSP6</v>
      </c>
      <c r="B10459" s="1039">
        <v>6</v>
      </c>
      <c r="C10459" s="1039" t="s">
        <v>680</v>
      </c>
      <c r="D10459" s="1039" t="s">
        <v>606</v>
      </c>
      <c r="E10459" s="1039">
        <v>7.3999999999999996E-2</v>
      </c>
      <c r="F10459" s="1039" t="s">
        <v>708</v>
      </c>
      <c r="G10459" s="775" t="s">
        <v>4235</v>
      </c>
      <c r="H10459" s="775" t="s">
        <v>4235</v>
      </c>
      <c r="I10459" s="775" t="s">
        <v>5674</v>
      </c>
    </row>
    <row r="10460" spans="1:9">
      <c r="A10460" s="1039" t="str">
        <f>Table_wabobpsvr_AzureCalc_AzureCalcRateCard[[#This Row],[ServiceName]]&amp;Table_wabobpsvr_AzureCalc_AzureCalcRateCard[[#This Row],[Price_Level]]&amp;Table_wabobpsvr_AzureCalc_AzureCalcRateCard[[#This Row],[Region]]</f>
        <v>Basic.A1 VM (Windows)A6</v>
      </c>
      <c r="B10460" s="1039">
        <v>6</v>
      </c>
      <c r="C10460" s="1039" t="s">
        <v>680</v>
      </c>
      <c r="D10460" s="1039" t="s">
        <v>174</v>
      </c>
      <c r="E10460" s="1039">
        <v>5.4019999999999999E-2</v>
      </c>
      <c r="F10460" s="1039" t="s">
        <v>708</v>
      </c>
      <c r="G10460" s="775" t="s">
        <v>2320</v>
      </c>
      <c r="H10460" s="775" t="s">
        <v>2321</v>
      </c>
      <c r="I10460" s="775" t="s">
        <v>5674</v>
      </c>
    </row>
    <row r="10461" spans="1:9">
      <c r="A10461" s="1039" t="str">
        <f>Table_wabobpsvr_AzureCalc_AzureCalcRateCard[[#This Row],[ServiceName]]&amp;Table_wabobpsvr_AzureCalc_AzureCalcRateCard[[#This Row],[Price_Level]]&amp;Table_wabobpsvr_AzureCalc_AzureCalcRateCard[[#This Row],[Region]]</f>
        <v>Basic.A1 VM (Windows)B6</v>
      </c>
      <c r="B10461" s="1039">
        <v>6</v>
      </c>
      <c r="C10461" s="1039" t="s">
        <v>680</v>
      </c>
      <c r="D10461" s="1039" t="s">
        <v>175</v>
      </c>
      <c r="E10461" s="1039">
        <v>5.1799999999999999E-2</v>
      </c>
      <c r="F10461" s="1039" t="s">
        <v>708</v>
      </c>
      <c r="G10461" s="775" t="s">
        <v>2320</v>
      </c>
      <c r="H10461" s="775" t="s">
        <v>2321</v>
      </c>
      <c r="I10461" s="775" t="s">
        <v>5674</v>
      </c>
    </row>
    <row r="10462" spans="1:9">
      <c r="A10462" s="1039" t="str">
        <f>Table_wabobpsvr_AzureCalc_AzureCalcRateCard[[#This Row],[ServiceName]]&amp;Table_wabobpsvr_AzureCalc_AzureCalcRateCard[[#This Row],[Price_Level]]&amp;Table_wabobpsvr_AzureCalc_AzureCalcRateCard[[#This Row],[Region]]</f>
        <v>Basic.A1 VM (Windows)C6</v>
      </c>
      <c r="B10462" s="1039">
        <v>6</v>
      </c>
      <c r="C10462" s="1039" t="s">
        <v>680</v>
      </c>
      <c r="D10462" s="1039" t="s">
        <v>177</v>
      </c>
      <c r="E10462" s="1039">
        <v>4.9579999999999999E-2</v>
      </c>
      <c r="F10462" s="1039" t="s">
        <v>708</v>
      </c>
      <c r="G10462" s="775" t="s">
        <v>2320</v>
      </c>
      <c r="H10462" s="775" t="s">
        <v>2321</v>
      </c>
      <c r="I10462" s="775" t="s">
        <v>5674</v>
      </c>
    </row>
    <row r="10463" spans="1:9">
      <c r="A10463" s="775" t="str">
        <f>Table_wabobpsvr_AzureCalc_AzureCalcRateCard[[#This Row],[ServiceName]]&amp;Table_wabobpsvr_AzureCalc_AzureCalcRateCard[[#This Row],[Price_Level]]&amp;Table_wabobpsvr_AzureCalc_AzureCalcRateCard[[#This Row],[Region]]</f>
        <v>Basic.A1 VM (Windows)D6</v>
      </c>
      <c r="B10463" s="775">
        <v>6</v>
      </c>
      <c r="C10463" s="775" t="s">
        <v>680</v>
      </c>
      <c r="D10463" s="775" t="s">
        <v>176</v>
      </c>
      <c r="E10463" s="775">
        <v>4.7359999999999999E-2</v>
      </c>
      <c r="F10463" s="775" t="s">
        <v>708</v>
      </c>
      <c r="G10463" s="775" t="s">
        <v>2320</v>
      </c>
      <c r="H10463" s="775" t="s">
        <v>2321</v>
      </c>
      <c r="I10463" s="775" t="s">
        <v>5674</v>
      </c>
    </row>
    <row r="10464" spans="1:9">
      <c r="A10464" s="1039" t="str">
        <f>Table_wabobpsvr_AzureCalc_AzureCalcRateCard[[#This Row],[ServiceName]]&amp;Table_wabobpsvr_AzureCalc_AzureCalcRateCard[[#This Row],[Price_Level]]&amp;Table_wabobpsvr_AzureCalc_AzureCalcRateCard[[#This Row],[Region]]</f>
        <v>Basic.A1 VM (Windows)MOSP4</v>
      </c>
      <c r="B10464" s="1039">
        <v>4</v>
      </c>
      <c r="C10464" s="1039" t="s">
        <v>680</v>
      </c>
      <c r="D10464" s="1039" t="s">
        <v>606</v>
      </c>
      <c r="E10464" s="1039">
        <v>7.6999999999999999E-2</v>
      </c>
      <c r="F10464" s="1039" t="s">
        <v>708</v>
      </c>
      <c r="G10464" s="775" t="s">
        <v>4235</v>
      </c>
      <c r="H10464" s="775" t="s">
        <v>4235</v>
      </c>
      <c r="I10464" s="775" t="s">
        <v>5675</v>
      </c>
    </row>
    <row r="10465" spans="1:9">
      <c r="A10465" s="775" t="str">
        <f>Table_wabobpsvr_AzureCalc_AzureCalcRateCard[[#This Row],[ServiceName]]&amp;Table_wabobpsvr_AzureCalc_AzureCalcRateCard[[#This Row],[Price_Level]]&amp;Table_wabobpsvr_AzureCalc_AzureCalcRateCard[[#This Row],[Region]]</f>
        <v>Basic.A1 VM (Windows)A4</v>
      </c>
      <c r="B10465" s="775">
        <v>4</v>
      </c>
      <c r="C10465" s="775" t="s">
        <v>680</v>
      </c>
      <c r="D10465" s="775" t="s">
        <v>174</v>
      </c>
      <c r="E10465" s="775">
        <v>5.6210000000000003E-2</v>
      </c>
      <c r="F10465" s="775" t="s">
        <v>708</v>
      </c>
      <c r="G10465" s="775" t="s">
        <v>2322</v>
      </c>
      <c r="H10465" s="775" t="s">
        <v>2323</v>
      </c>
      <c r="I10465" s="775" t="s">
        <v>5675</v>
      </c>
    </row>
    <row r="10466" spans="1:9">
      <c r="A10466" s="775" t="str">
        <f>Table_wabobpsvr_AzureCalc_AzureCalcRateCard[[#This Row],[ServiceName]]&amp;Table_wabobpsvr_AzureCalc_AzureCalcRateCard[[#This Row],[Price_Level]]&amp;Table_wabobpsvr_AzureCalc_AzureCalcRateCard[[#This Row],[Region]]</f>
        <v>Basic.A1 VM (Windows)B4</v>
      </c>
      <c r="B10466" s="775">
        <v>4</v>
      </c>
      <c r="C10466" s="775" t="s">
        <v>680</v>
      </c>
      <c r="D10466" s="775" t="s">
        <v>175</v>
      </c>
      <c r="E10466" s="775">
        <v>5.3900000000000003E-2</v>
      </c>
      <c r="F10466" s="775" t="s">
        <v>708</v>
      </c>
      <c r="G10466" s="775" t="s">
        <v>2322</v>
      </c>
      <c r="H10466" s="775" t="s">
        <v>2323</v>
      </c>
      <c r="I10466" s="775" t="s">
        <v>5675</v>
      </c>
    </row>
    <row r="10467" spans="1:9">
      <c r="A10467" s="775" t="str">
        <f>Table_wabobpsvr_AzureCalc_AzureCalcRateCard[[#This Row],[ServiceName]]&amp;Table_wabobpsvr_AzureCalc_AzureCalcRateCard[[#This Row],[Price_Level]]&amp;Table_wabobpsvr_AzureCalc_AzureCalcRateCard[[#This Row],[Region]]</f>
        <v>Basic.A1 VM (Windows)C4</v>
      </c>
      <c r="B10467" s="775">
        <v>4</v>
      </c>
      <c r="C10467" s="775" t="s">
        <v>680</v>
      </c>
      <c r="D10467" s="775" t="s">
        <v>177</v>
      </c>
      <c r="E10467" s="775">
        <v>5.1589999999999997E-2</v>
      </c>
      <c r="F10467" s="775" t="s">
        <v>708</v>
      </c>
      <c r="G10467" s="775" t="s">
        <v>2322</v>
      </c>
      <c r="H10467" s="775" t="s">
        <v>2323</v>
      </c>
      <c r="I10467" s="775" t="s">
        <v>5675</v>
      </c>
    </row>
    <row r="10468" spans="1:9">
      <c r="A10468" s="775" t="str">
        <f>Table_wabobpsvr_AzureCalc_AzureCalcRateCard[[#This Row],[ServiceName]]&amp;Table_wabobpsvr_AzureCalc_AzureCalcRateCard[[#This Row],[Price_Level]]&amp;Table_wabobpsvr_AzureCalc_AzureCalcRateCard[[#This Row],[Region]]</f>
        <v>Basic.A1 VM (Windows)D4</v>
      </c>
      <c r="B10468" s="775">
        <v>4</v>
      </c>
      <c r="C10468" s="775" t="s">
        <v>680</v>
      </c>
      <c r="D10468" s="775" t="s">
        <v>176</v>
      </c>
      <c r="E10468" s="775">
        <v>4.9279999999999997E-2</v>
      </c>
      <c r="F10468" s="775" t="s">
        <v>708</v>
      </c>
      <c r="G10468" s="775" t="s">
        <v>2322</v>
      </c>
      <c r="H10468" s="775" t="s">
        <v>2323</v>
      </c>
      <c r="I10468" s="775" t="s">
        <v>5675</v>
      </c>
    </row>
    <row r="10469" spans="1:9">
      <c r="A10469" s="775" t="str">
        <f>Table_wabobpsvr_AzureCalc_AzureCalcRateCard[[#This Row],[ServiceName]]&amp;Table_wabobpsvr_AzureCalc_AzureCalcRateCard[[#This Row],[Price_Level]]&amp;Table_wabobpsvr_AzureCalc_AzureCalcRateCard[[#This Row],[Region]]</f>
        <v>Basic.A1 VM (Windows)MOSP5</v>
      </c>
      <c r="B10469" s="775">
        <v>5</v>
      </c>
      <c r="C10469" s="775" t="s">
        <v>680</v>
      </c>
      <c r="D10469" s="775" t="s">
        <v>606</v>
      </c>
      <c r="E10469" s="775">
        <v>7.6999999999999999E-2</v>
      </c>
      <c r="F10469" s="775" t="s">
        <v>708</v>
      </c>
      <c r="G10469" s="775" t="s">
        <v>4235</v>
      </c>
      <c r="H10469" s="775" t="s">
        <v>4235</v>
      </c>
      <c r="I10469" s="775" t="s">
        <v>5676</v>
      </c>
    </row>
    <row r="10470" spans="1:9">
      <c r="A10470" s="775" t="str">
        <f>Table_wabobpsvr_AzureCalc_AzureCalcRateCard[[#This Row],[ServiceName]]&amp;Table_wabobpsvr_AzureCalc_AzureCalcRateCard[[#This Row],[Price_Level]]&amp;Table_wabobpsvr_AzureCalc_AzureCalcRateCard[[#This Row],[Region]]</f>
        <v>Basic.A1 VM (Windows)A5</v>
      </c>
      <c r="B10470" s="775">
        <v>5</v>
      </c>
      <c r="C10470" s="775" t="s">
        <v>680</v>
      </c>
      <c r="D10470" s="775" t="s">
        <v>174</v>
      </c>
      <c r="E10470" s="775">
        <v>5.6210000000000003E-2</v>
      </c>
      <c r="F10470" s="775" t="s">
        <v>708</v>
      </c>
      <c r="G10470" s="775" t="s">
        <v>2324</v>
      </c>
      <c r="H10470" s="775" t="s">
        <v>2325</v>
      </c>
      <c r="I10470" s="775" t="s">
        <v>5676</v>
      </c>
    </row>
    <row r="10471" spans="1:9">
      <c r="A10471" s="775" t="str">
        <f>Table_wabobpsvr_AzureCalc_AzureCalcRateCard[[#This Row],[ServiceName]]&amp;Table_wabobpsvr_AzureCalc_AzureCalcRateCard[[#This Row],[Price_Level]]&amp;Table_wabobpsvr_AzureCalc_AzureCalcRateCard[[#This Row],[Region]]</f>
        <v>Basic.A1 VM (Windows)B5</v>
      </c>
      <c r="B10471" s="775">
        <v>5</v>
      </c>
      <c r="C10471" s="775" t="s">
        <v>680</v>
      </c>
      <c r="D10471" s="775" t="s">
        <v>175</v>
      </c>
      <c r="E10471" s="775">
        <v>5.3900000000000003E-2</v>
      </c>
      <c r="F10471" s="775" t="s">
        <v>708</v>
      </c>
      <c r="G10471" s="775" t="s">
        <v>2324</v>
      </c>
      <c r="H10471" s="775" t="s">
        <v>2325</v>
      </c>
      <c r="I10471" s="775" t="s">
        <v>5676</v>
      </c>
    </row>
    <row r="10472" spans="1:9">
      <c r="A10472" s="775" t="str">
        <f>Table_wabobpsvr_AzureCalc_AzureCalcRateCard[[#This Row],[ServiceName]]&amp;Table_wabobpsvr_AzureCalc_AzureCalcRateCard[[#This Row],[Price_Level]]&amp;Table_wabobpsvr_AzureCalc_AzureCalcRateCard[[#This Row],[Region]]</f>
        <v>Basic.A1 VM (Windows)C5</v>
      </c>
      <c r="B10472" s="775">
        <v>5</v>
      </c>
      <c r="C10472" s="775" t="s">
        <v>680</v>
      </c>
      <c r="D10472" s="775" t="s">
        <v>177</v>
      </c>
      <c r="E10472" s="775">
        <v>5.1589999999999997E-2</v>
      </c>
      <c r="F10472" s="775" t="s">
        <v>708</v>
      </c>
      <c r="G10472" s="775" t="s">
        <v>2324</v>
      </c>
      <c r="H10472" s="775" t="s">
        <v>2325</v>
      </c>
      <c r="I10472" s="775" t="s">
        <v>5676</v>
      </c>
    </row>
    <row r="10473" spans="1:9">
      <c r="A10473" s="775" t="str">
        <f>Table_wabobpsvr_AzureCalc_AzureCalcRateCard[[#This Row],[ServiceName]]&amp;Table_wabobpsvr_AzureCalc_AzureCalcRateCard[[#This Row],[Price_Level]]&amp;Table_wabobpsvr_AzureCalc_AzureCalcRateCard[[#This Row],[Region]]</f>
        <v>Basic.A1 VM (Windows)D5</v>
      </c>
      <c r="B10473" s="775">
        <v>5</v>
      </c>
      <c r="C10473" s="775" t="s">
        <v>680</v>
      </c>
      <c r="D10473" s="775" t="s">
        <v>176</v>
      </c>
      <c r="E10473" s="775">
        <v>4.9279999999999997E-2</v>
      </c>
      <c r="F10473" s="775" t="s">
        <v>708</v>
      </c>
      <c r="G10473" s="775" t="s">
        <v>2324</v>
      </c>
      <c r="H10473" s="775" t="s">
        <v>2325</v>
      </c>
      <c r="I10473" s="775" t="s">
        <v>5676</v>
      </c>
    </row>
    <row r="10474" spans="1:9">
      <c r="A10474" s="775" t="str">
        <f>Table_wabobpsvr_AzureCalc_AzureCalcRateCard[[#This Row],[ServiceName]]&amp;Table_wabobpsvr_AzureCalc_AzureCalcRateCard[[#This Row],[Price_Level]]&amp;Table_wabobpsvr_AzureCalc_AzureCalcRateCard[[#This Row],[Region]]</f>
        <v>Basic.A1 VM (Windows)MOSP1</v>
      </c>
      <c r="B10474" s="775">
        <v>1</v>
      </c>
      <c r="C10474" s="775" t="s">
        <v>680</v>
      </c>
      <c r="D10474" s="775" t="s">
        <v>606</v>
      </c>
      <c r="E10474" s="775">
        <v>7.3999999999999996E-2</v>
      </c>
      <c r="F10474" s="775" t="s">
        <v>708</v>
      </c>
      <c r="G10474" s="775" t="s">
        <v>4235</v>
      </c>
      <c r="H10474" s="775" t="s">
        <v>4235</v>
      </c>
      <c r="I10474" s="775" t="s">
        <v>5677</v>
      </c>
    </row>
    <row r="10475" spans="1:9">
      <c r="A10475" s="775" t="str">
        <f>Table_wabobpsvr_AzureCalc_AzureCalcRateCard[[#This Row],[ServiceName]]&amp;Table_wabobpsvr_AzureCalc_AzureCalcRateCard[[#This Row],[Price_Level]]&amp;Table_wabobpsvr_AzureCalc_AzureCalcRateCard[[#This Row],[Region]]</f>
        <v>Basic.A1 VM (Windows)A1</v>
      </c>
      <c r="B10475" s="775">
        <v>1</v>
      </c>
      <c r="C10475" s="775" t="s">
        <v>680</v>
      </c>
      <c r="D10475" s="775" t="s">
        <v>174</v>
      </c>
      <c r="E10475" s="775">
        <v>5.4019999999999999E-2</v>
      </c>
      <c r="F10475" s="775" t="s">
        <v>708</v>
      </c>
      <c r="G10475" s="775" t="s">
        <v>2326</v>
      </c>
      <c r="H10475" s="775" t="s">
        <v>2327</v>
      </c>
      <c r="I10475" s="775" t="s">
        <v>5677</v>
      </c>
    </row>
    <row r="10476" spans="1:9">
      <c r="A10476" s="775" t="str">
        <f>Table_wabobpsvr_AzureCalc_AzureCalcRateCard[[#This Row],[ServiceName]]&amp;Table_wabobpsvr_AzureCalc_AzureCalcRateCard[[#This Row],[Price_Level]]&amp;Table_wabobpsvr_AzureCalc_AzureCalcRateCard[[#This Row],[Region]]</f>
        <v>Basic.A1 VM (Windows)B1</v>
      </c>
      <c r="B10476" s="775">
        <v>1</v>
      </c>
      <c r="C10476" s="775" t="s">
        <v>680</v>
      </c>
      <c r="D10476" s="775" t="s">
        <v>175</v>
      </c>
      <c r="E10476" s="775">
        <v>5.1799999999999999E-2</v>
      </c>
      <c r="F10476" s="775" t="s">
        <v>708</v>
      </c>
      <c r="G10476" s="775" t="s">
        <v>2326</v>
      </c>
      <c r="H10476" s="775" t="s">
        <v>2327</v>
      </c>
      <c r="I10476" s="775" t="s">
        <v>5677</v>
      </c>
    </row>
    <row r="10477" spans="1:9">
      <c r="A10477" s="775" t="str">
        <f>Table_wabobpsvr_AzureCalc_AzureCalcRateCard[[#This Row],[ServiceName]]&amp;Table_wabobpsvr_AzureCalc_AzureCalcRateCard[[#This Row],[Price_Level]]&amp;Table_wabobpsvr_AzureCalc_AzureCalcRateCard[[#This Row],[Region]]</f>
        <v>Basic.A1 VM (Windows)C1</v>
      </c>
      <c r="B10477" s="775">
        <v>1</v>
      </c>
      <c r="C10477" s="775" t="s">
        <v>680</v>
      </c>
      <c r="D10477" s="775" t="s">
        <v>177</v>
      </c>
      <c r="E10477" s="775">
        <v>4.9579999999999999E-2</v>
      </c>
      <c r="F10477" s="775" t="s">
        <v>708</v>
      </c>
      <c r="G10477" s="775" t="s">
        <v>2326</v>
      </c>
      <c r="H10477" s="775" t="s">
        <v>2327</v>
      </c>
      <c r="I10477" s="775" t="s">
        <v>5677</v>
      </c>
    </row>
    <row r="10478" spans="1:9">
      <c r="A10478" s="1039" t="str">
        <f>Table_wabobpsvr_AzureCalc_AzureCalcRateCard[[#This Row],[ServiceName]]&amp;Table_wabobpsvr_AzureCalc_AzureCalcRateCard[[#This Row],[Price_Level]]&amp;Table_wabobpsvr_AzureCalc_AzureCalcRateCard[[#This Row],[Region]]</f>
        <v>Basic.A1 VM (Windows)D1</v>
      </c>
      <c r="B10478" s="1039">
        <v>1</v>
      </c>
      <c r="C10478" s="1039" t="s">
        <v>680</v>
      </c>
      <c r="D10478" s="1039" t="s">
        <v>176</v>
      </c>
      <c r="E10478" s="1039">
        <v>4.7359999999999999E-2</v>
      </c>
      <c r="F10478" s="1039" t="s">
        <v>708</v>
      </c>
      <c r="G10478" s="775" t="s">
        <v>2326</v>
      </c>
      <c r="H10478" s="775" t="s">
        <v>2327</v>
      </c>
      <c r="I10478" s="775" t="s">
        <v>5677</v>
      </c>
    </row>
    <row r="10479" spans="1:9">
      <c r="A10479" s="1039" t="str">
        <f>Table_wabobpsvr_AzureCalc_AzureCalcRateCard[[#This Row],[ServiceName]]&amp;Table_wabobpsvr_AzureCalc_AzureCalcRateCard[[#This Row],[Price_Level]]&amp;Table_wabobpsvr_AzureCalc_AzureCalcRateCard[[#This Row],[Region]]</f>
        <v>Basic.A1 VM (Windows)MOSP7</v>
      </c>
      <c r="B10479" s="1039">
        <v>7</v>
      </c>
      <c r="C10479" s="1039" t="s">
        <v>680</v>
      </c>
      <c r="D10479" s="1039" t="s">
        <v>606</v>
      </c>
      <c r="E10479" s="1039">
        <v>7.4999999999999997E-2</v>
      </c>
      <c r="F10479" s="1039" t="s">
        <v>708</v>
      </c>
      <c r="G10479" s="775" t="s">
        <v>4235</v>
      </c>
      <c r="H10479" s="775" t="s">
        <v>4235</v>
      </c>
      <c r="I10479" s="775" t="s">
        <v>5678</v>
      </c>
    </row>
    <row r="10480" spans="1:9">
      <c r="A10480" s="775" t="str">
        <f>Table_wabobpsvr_AzureCalc_AzureCalcRateCard[[#This Row],[ServiceName]]&amp;Table_wabobpsvr_AzureCalc_AzureCalcRateCard[[#This Row],[Price_Level]]&amp;Table_wabobpsvr_AzureCalc_AzureCalcRateCard[[#This Row],[Region]]</f>
        <v>Basic.A1 VM (Windows)A7</v>
      </c>
      <c r="B10480" s="775">
        <v>7</v>
      </c>
      <c r="C10480" s="775" t="s">
        <v>680</v>
      </c>
      <c r="D10480" s="775" t="s">
        <v>174</v>
      </c>
      <c r="E10480" s="775">
        <v>5.475E-2</v>
      </c>
      <c r="F10480" s="775" t="s">
        <v>708</v>
      </c>
      <c r="G10480" s="775" t="s">
        <v>2328</v>
      </c>
      <c r="H10480" s="775" t="s">
        <v>2329</v>
      </c>
      <c r="I10480" s="775" t="s">
        <v>5678</v>
      </c>
    </row>
    <row r="10481" spans="1:9">
      <c r="A10481" s="775" t="str">
        <f>Table_wabobpsvr_AzureCalc_AzureCalcRateCard[[#This Row],[ServiceName]]&amp;Table_wabobpsvr_AzureCalc_AzureCalcRateCard[[#This Row],[Price_Level]]&amp;Table_wabobpsvr_AzureCalc_AzureCalcRateCard[[#This Row],[Region]]</f>
        <v>Basic.A1 VM (Windows)B7</v>
      </c>
      <c r="B10481" s="775">
        <v>7</v>
      </c>
      <c r="C10481" s="775" t="s">
        <v>680</v>
      </c>
      <c r="D10481" s="775" t="s">
        <v>175</v>
      </c>
      <c r="E10481" s="775">
        <v>5.2499999999999998E-2</v>
      </c>
      <c r="F10481" s="775" t="s">
        <v>708</v>
      </c>
      <c r="G10481" s="775" t="s">
        <v>2328</v>
      </c>
      <c r="H10481" s="775" t="s">
        <v>2329</v>
      </c>
      <c r="I10481" s="775" t="s">
        <v>5678</v>
      </c>
    </row>
    <row r="10482" spans="1:9">
      <c r="A10482" s="775" t="str">
        <f>Table_wabobpsvr_AzureCalc_AzureCalcRateCard[[#This Row],[ServiceName]]&amp;Table_wabobpsvr_AzureCalc_AzureCalcRateCard[[#This Row],[Price_Level]]&amp;Table_wabobpsvr_AzureCalc_AzureCalcRateCard[[#This Row],[Region]]</f>
        <v>Basic.A1 VM (Windows)C7</v>
      </c>
      <c r="B10482" s="775">
        <v>7</v>
      </c>
      <c r="C10482" s="775" t="s">
        <v>680</v>
      </c>
      <c r="D10482" s="775" t="s">
        <v>177</v>
      </c>
      <c r="E10482" s="775">
        <v>5.0250000000000003E-2</v>
      </c>
      <c r="F10482" s="775" t="s">
        <v>708</v>
      </c>
      <c r="G10482" s="775" t="s">
        <v>2328</v>
      </c>
      <c r="H10482" s="775" t="s">
        <v>2329</v>
      </c>
      <c r="I10482" s="775" t="s">
        <v>5678</v>
      </c>
    </row>
    <row r="10483" spans="1:9">
      <c r="A10483" s="775" t="str">
        <f>Table_wabobpsvr_AzureCalc_AzureCalcRateCard[[#This Row],[ServiceName]]&amp;Table_wabobpsvr_AzureCalc_AzureCalcRateCard[[#This Row],[Price_Level]]&amp;Table_wabobpsvr_AzureCalc_AzureCalcRateCard[[#This Row],[Region]]</f>
        <v>Basic.A1 VM (Windows)D7</v>
      </c>
      <c r="B10483" s="775">
        <v>7</v>
      </c>
      <c r="C10483" s="775" t="s">
        <v>680</v>
      </c>
      <c r="D10483" s="775" t="s">
        <v>176</v>
      </c>
      <c r="E10483" s="775">
        <v>4.8000000000000001E-2</v>
      </c>
      <c r="F10483" s="775" t="s">
        <v>708</v>
      </c>
      <c r="G10483" s="775" t="s">
        <v>2328</v>
      </c>
      <c r="H10483" s="775" t="s">
        <v>2329</v>
      </c>
      <c r="I10483" s="775" t="s">
        <v>5678</v>
      </c>
    </row>
    <row r="10484" spans="1:9">
      <c r="A10484" s="775" t="str">
        <f>Table_wabobpsvr_AzureCalc_AzureCalcRateCard[[#This Row],[ServiceName]]&amp;Table_wabobpsvr_AzureCalc_AzureCalcRateCard[[#This Row],[Price_Level]]&amp;Table_wabobpsvr_AzureCalc_AzureCalcRateCard[[#This Row],[Region]]</f>
        <v>Basic.A1 VM (Windows)MOSP8</v>
      </c>
      <c r="B10484" s="775">
        <v>8</v>
      </c>
      <c r="C10484" s="775" t="s">
        <v>680</v>
      </c>
      <c r="D10484" s="775" t="s">
        <v>606</v>
      </c>
      <c r="E10484" s="775">
        <v>8.1000000000000003E-2</v>
      </c>
      <c r="F10484" s="775" t="s">
        <v>708</v>
      </c>
      <c r="G10484" s="775" t="s">
        <v>4235</v>
      </c>
      <c r="H10484" s="775" t="s">
        <v>4235</v>
      </c>
      <c r="I10484" s="775" t="s">
        <v>5679</v>
      </c>
    </row>
    <row r="10485" spans="1:9">
      <c r="A10485" s="775" t="str">
        <f>Table_wabobpsvr_AzureCalc_AzureCalcRateCard[[#This Row],[ServiceName]]&amp;Table_wabobpsvr_AzureCalc_AzureCalcRateCard[[#This Row],[Price_Level]]&amp;Table_wabobpsvr_AzureCalc_AzureCalcRateCard[[#This Row],[Region]]</f>
        <v>Basic.A1 VM (Windows)A8</v>
      </c>
      <c r="B10485" s="775">
        <v>8</v>
      </c>
      <c r="C10485" s="775" t="s">
        <v>680</v>
      </c>
      <c r="D10485" s="775" t="s">
        <v>174</v>
      </c>
      <c r="E10485" s="775">
        <v>5.9130000000000002E-2</v>
      </c>
      <c r="F10485" s="775" t="s">
        <v>708</v>
      </c>
      <c r="G10485" s="775" t="s">
        <v>2330</v>
      </c>
      <c r="H10485" s="775" t="s">
        <v>2331</v>
      </c>
      <c r="I10485" s="775" t="s">
        <v>5679</v>
      </c>
    </row>
    <row r="10486" spans="1:9">
      <c r="A10486" s="775" t="str">
        <f>Table_wabobpsvr_AzureCalc_AzureCalcRateCard[[#This Row],[ServiceName]]&amp;Table_wabobpsvr_AzureCalc_AzureCalcRateCard[[#This Row],[Price_Level]]&amp;Table_wabobpsvr_AzureCalc_AzureCalcRateCard[[#This Row],[Region]]</f>
        <v>Basic.A1 VM (Windows)B8</v>
      </c>
      <c r="B10486" s="775">
        <v>8</v>
      </c>
      <c r="C10486" s="775" t="s">
        <v>680</v>
      </c>
      <c r="D10486" s="775" t="s">
        <v>175</v>
      </c>
      <c r="E10486" s="775">
        <v>5.67E-2</v>
      </c>
      <c r="F10486" s="775" t="s">
        <v>708</v>
      </c>
      <c r="G10486" s="775" t="s">
        <v>2330</v>
      </c>
      <c r="H10486" s="775" t="s">
        <v>2331</v>
      </c>
      <c r="I10486" s="775" t="s">
        <v>5679</v>
      </c>
    </row>
    <row r="10487" spans="1:9">
      <c r="A10487" s="775" t="str">
        <f>Table_wabobpsvr_AzureCalc_AzureCalcRateCard[[#This Row],[ServiceName]]&amp;Table_wabobpsvr_AzureCalc_AzureCalcRateCard[[#This Row],[Price_Level]]&amp;Table_wabobpsvr_AzureCalc_AzureCalcRateCard[[#This Row],[Region]]</f>
        <v>Basic.A1 VM (Windows)C8</v>
      </c>
      <c r="B10487" s="775">
        <v>8</v>
      </c>
      <c r="C10487" s="775" t="s">
        <v>680</v>
      </c>
      <c r="D10487" s="775" t="s">
        <v>177</v>
      </c>
      <c r="E10487" s="775">
        <v>5.4269999999999999E-2</v>
      </c>
      <c r="F10487" s="775" t="s">
        <v>708</v>
      </c>
      <c r="G10487" s="775" t="s">
        <v>2330</v>
      </c>
      <c r="H10487" s="775" t="s">
        <v>2331</v>
      </c>
      <c r="I10487" s="775" t="s">
        <v>5679</v>
      </c>
    </row>
    <row r="10488" spans="1:9">
      <c r="A10488" s="775" t="str">
        <f>Table_wabobpsvr_AzureCalc_AzureCalcRateCard[[#This Row],[ServiceName]]&amp;Table_wabobpsvr_AzureCalc_AzureCalcRateCard[[#This Row],[Price_Level]]&amp;Table_wabobpsvr_AzureCalc_AzureCalcRateCard[[#This Row],[Region]]</f>
        <v>Basic.A1 VM (Windows)D8</v>
      </c>
      <c r="B10488" s="775">
        <v>8</v>
      </c>
      <c r="C10488" s="775" t="s">
        <v>680</v>
      </c>
      <c r="D10488" s="775" t="s">
        <v>176</v>
      </c>
      <c r="E10488" s="775">
        <v>5.1839999999999997E-2</v>
      </c>
      <c r="F10488" s="775" t="s">
        <v>708</v>
      </c>
      <c r="G10488" s="775" t="s">
        <v>2330</v>
      </c>
      <c r="H10488" s="775" t="s">
        <v>2331</v>
      </c>
      <c r="I10488" s="775" t="s">
        <v>5679</v>
      </c>
    </row>
    <row r="10489" spans="1:9">
      <c r="A10489" s="775" t="str">
        <f>Table_wabobpsvr_AzureCalc_AzureCalcRateCard[[#This Row],[ServiceName]]&amp;Table_wabobpsvr_AzureCalc_AzureCalcRateCard[[#This Row],[Price_Level]]&amp;Table_wabobpsvr_AzureCalc_AzureCalcRateCard[[#This Row],[Region]]</f>
        <v>Basic.A1 VM (Windows)MOSP9</v>
      </c>
      <c r="B10489" s="775">
        <v>9</v>
      </c>
      <c r="C10489" s="775" t="s">
        <v>680</v>
      </c>
      <c r="D10489" s="775" t="s">
        <v>606</v>
      </c>
      <c r="E10489" s="775">
        <v>8.6999999999999994E-2</v>
      </c>
      <c r="F10489" s="775" t="s">
        <v>708</v>
      </c>
      <c r="G10489" s="775" t="s">
        <v>4235</v>
      </c>
      <c r="H10489" s="775" t="s">
        <v>4235</v>
      </c>
      <c r="I10489" s="775" t="s">
        <v>5680</v>
      </c>
    </row>
    <row r="10490" spans="1:9">
      <c r="A10490" s="1039" t="str">
        <f>Table_wabobpsvr_AzureCalc_AzureCalcRateCard[[#This Row],[ServiceName]]&amp;Table_wabobpsvr_AzureCalc_AzureCalcRateCard[[#This Row],[Price_Level]]&amp;Table_wabobpsvr_AzureCalc_AzureCalcRateCard[[#This Row],[Region]]</f>
        <v>Basic.A1 VM (Windows)A9</v>
      </c>
      <c r="B10490" s="1039">
        <v>9</v>
      </c>
      <c r="C10490" s="1039" t="s">
        <v>680</v>
      </c>
      <c r="D10490" s="1039" t="s">
        <v>174</v>
      </c>
      <c r="E10490" s="1039">
        <v>6.3509999999999997E-2</v>
      </c>
      <c r="F10490" s="1039" t="s">
        <v>708</v>
      </c>
      <c r="G10490" s="775" t="s">
        <v>2332</v>
      </c>
      <c r="H10490" s="775" t="s">
        <v>2333</v>
      </c>
      <c r="I10490" s="775" t="s">
        <v>5680</v>
      </c>
    </row>
    <row r="10491" spans="1:9">
      <c r="A10491" s="775" t="str">
        <f>Table_wabobpsvr_AzureCalc_AzureCalcRateCard[[#This Row],[ServiceName]]&amp;Table_wabobpsvr_AzureCalc_AzureCalcRateCard[[#This Row],[Price_Level]]&amp;Table_wabobpsvr_AzureCalc_AzureCalcRateCard[[#This Row],[Region]]</f>
        <v>Basic.A1 VM (Windows)B9</v>
      </c>
      <c r="B10491" s="775">
        <v>9</v>
      </c>
      <c r="C10491" s="775" t="s">
        <v>680</v>
      </c>
      <c r="D10491" s="775" t="s">
        <v>175</v>
      </c>
      <c r="E10491" s="775">
        <v>6.0900000000000003E-2</v>
      </c>
      <c r="F10491" s="775" t="s">
        <v>708</v>
      </c>
      <c r="G10491" s="775" t="s">
        <v>2332</v>
      </c>
      <c r="H10491" s="775" t="s">
        <v>2333</v>
      </c>
      <c r="I10491" s="775" t="s">
        <v>5680</v>
      </c>
    </row>
    <row r="10492" spans="1:9">
      <c r="A10492" s="775" t="str">
        <f>Table_wabobpsvr_AzureCalc_AzureCalcRateCard[[#This Row],[ServiceName]]&amp;Table_wabobpsvr_AzureCalc_AzureCalcRateCard[[#This Row],[Price_Level]]&amp;Table_wabobpsvr_AzureCalc_AzureCalcRateCard[[#This Row],[Region]]</f>
        <v>Basic.A1 VM (Windows)C9</v>
      </c>
      <c r="B10492" s="775">
        <v>9</v>
      </c>
      <c r="C10492" s="775" t="s">
        <v>680</v>
      </c>
      <c r="D10492" s="775" t="s">
        <v>177</v>
      </c>
      <c r="E10492" s="775">
        <v>5.8290000000000002E-2</v>
      </c>
      <c r="F10492" s="775" t="s">
        <v>708</v>
      </c>
      <c r="G10492" s="775" t="s">
        <v>2332</v>
      </c>
      <c r="H10492" s="775" t="s">
        <v>2333</v>
      </c>
      <c r="I10492" s="775" t="s">
        <v>5680</v>
      </c>
    </row>
    <row r="10493" spans="1:9">
      <c r="A10493" s="775" t="str">
        <f>Table_wabobpsvr_AzureCalc_AzureCalcRateCard[[#This Row],[ServiceName]]&amp;Table_wabobpsvr_AzureCalc_AzureCalcRateCard[[#This Row],[Price_Level]]&amp;Table_wabobpsvr_AzureCalc_AzureCalcRateCard[[#This Row],[Region]]</f>
        <v>Basic.A1 VM (Windows)D9</v>
      </c>
      <c r="B10493" s="775">
        <v>9</v>
      </c>
      <c r="C10493" s="775" t="s">
        <v>680</v>
      </c>
      <c r="D10493" s="775" t="s">
        <v>176</v>
      </c>
      <c r="E10493" s="775">
        <v>5.568E-2</v>
      </c>
      <c r="F10493" s="775" t="s">
        <v>708</v>
      </c>
      <c r="G10493" s="775" t="s">
        <v>2332</v>
      </c>
      <c r="H10493" s="775" t="s">
        <v>2333</v>
      </c>
      <c r="I10493" s="775" t="s">
        <v>5680</v>
      </c>
    </row>
    <row r="10494" spans="1:9">
      <c r="A10494" s="775" t="str">
        <f>Table_wabobpsvr_AzureCalc_AzureCalcRateCard[[#This Row],[ServiceName]]&amp;Table_wabobpsvr_AzureCalc_AzureCalcRateCard[[#This Row],[Price_Level]]&amp;Table_wabobpsvr_AzureCalc_AzureCalcRateCard[[#This Row],[Region]]</f>
        <v>Basic.A1 VM (Windows)MOSP10</v>
      </c>
      <c r="B10494" s="775">
        <v>10</v>
      </c>
      <c r="C10494" s="775" t="s">
        <v>680</v>
      </c>
      <c r="D10494" s="775" t="s">
        <v>606</v>
      </c>
      <c r="E10494" s="775">
        <v>8.6999999999999994E-2</v>
      </c>
      <c r="F10494" s="775" t="s">
        <v>708</v>
      </c>
      <c r="G10494" s="775" t="s">
        <v>4235</v>
      </c>
      <c r="H10494" s="775" t="s">
        <v>4235</v>
      </c>
      <c r="I10494" s="775" t="s">
        <v>5681</v>
      </c>
    </row>
    <row r="10495" spans="1:9">
      <c r="A10495" s="775" t="str">
        <f>Table_wabobpsvr_AzureCalc_AzureCalcRateCard[[#This Row],[ServiceName]]&amp;Table_wabobpsvr_AzureCalc_AzureCalcRateCard[[#This Row],[Price_Level]]&amp;Table_wabobpsvr_AzureCalc_AzureCalcRateCard[[#This Row],[Region]]</f>
        <v>Basic.A1 VM (Windows)A10</v>
      </c>
      <c r="B10495" s="775">
        <v>10</v>
      </c>
      <c r="C10495" s="775" t="s">
        <v>680</v>
      </c>
      <c r="D10495" s="775" t="s">
        <v>174</v>
      </c>
      <c r="E10495" s="775">
        <v>6.3509999999999997E-2</v>
      </c>
      <c r="F10495" s="775" t="s">
        <v>708</v>
      </c>
      <c r="G10495" s="775" t="s">
        <v>2334</v>
      </c>
      <c r="H10495" s="775" t="s">
        <v>2335</v>
      </c>
      <c r="I10495" s="775" t="s">
        <v>5681</v>
      </c>
    </row>
    <row r="10496" spans="1:9">
      <c r="A10496" s="775" t="str">
        <f>Table_wabobpsvr_AzureCalc_AzureCalcRateCard[[#This Row],[ServiceName]]&amp;Table_wabobpsvr_AzureCalc_AzureCalcRateCard[[#This Row],[Price_Level]]&amp;Table_wabobpsvr_AzureCalc_AzureCalcRateCard[[#This Row],[Region]]</f>
        <v>Basic.A1 VM (Windows)B10</v>
      </c>
      <c r="B10496" s="775">
        <v>10</v>
      </c>
      <c r="C10496" s="775" t="s">
        <v>680</v>
      </c>
      <c r="D10496" s="775" t="s">
        <v>175</v>
      </c>
      <c r="E10496" s="775">
        <v>6.0900000000000003E-2</v>
      </c>
      <c r="F10496" s="775" t="s">
        <v>708</v>
      </c>
      <c r="G10496" s="775" t="s">
        <v>2334</v>
      </c>
      <c r="H10496" s="775" t="s">
        <v>2335</v>
      </c>
      <c r="I10496" s="775" t="s">
        <v>5681</v>
      </c>
    </row>
    <row r="10497" spans="1:9">
      <c r="A10497" s="1039" t="str">
        <f>Table_wabobpsvr_AzureCalc_AzureCalcRateCard[[#This Row],[ServiceName]]&amp;Table_wabobpsvr_AzureCalc_AzureCalcRateCard[[#This Row],[Price_Level]]&amp;Table_wabobpsvr_AzureCalc_AzureCalcRateCard[[#This Row],[Region]]</f>
        <v>Basic.A1 VM (Windows)C10</v>
      </c>
      <c r="B10497" s="1039">
        <v>10</v>
      </c>
      <c r="C10497" s="1039" t="s">
        <v>680</v>
      </c>
      <c r="D10497" s="1039" t="s">
        <v>177</v>
      </c>
      <c r="E10497" s="1039">
        <v>5.8290000000000002E-2</v>
      </c>
      <c r="F10497" s="1039" t="s">
        <v>708</v>
      </c>
      <c r="G10497" s="775" t="s">
        <v>2334</v>
      </c>
      <c r="H10497" s="775" t="s">
        <v>2335</v>
      </c>
      <c r="I10497" s="775" t="s">
        <v>5681</v>
      </c>
    </row>
    <row r="10498" spans="1:9">
      <c r="A10498" s="775" t="str">
        <f>Table_wabobpsvr_AzureCalc_AzureCalcRateCard[[#This Row],[ServiceName]]&amp;Table_wabobpsvr_AzureCalc_AzureCalcRateCard[[#This Row],[Price_Level]]&amp;Table_wabobpsvr_AzureCalc_AzureCalcRateCard[[#This Row],[Region]]</f>
        <v>Basic.A1 VM (Windows)D10</v>
      </c>
      <c r="B10498" s="775">
        <v>10</v>
      </c>
      <c r="C10498" s="775" t="s">
        <v>680</v>
      </c>
      <c r="D10498" s="775" t="s">
        <v>176</v>
      </c>
      <c r="E10498" s="775">
        <v>5.568E-2</v>
      </c>
      <c r="F10498" s="775" t="s">
        <v>708</v>
      </c>
      <c r="G10498" s="775" t="s">
        <v>2334</v>
      </c>
      <c r="H10498" s="775" t="s">
        <v>2335</v>
      </c>
      <c r="I10498" s="775" t="s">
        <v>5681</v>
      </c>
    </row>
    <row r="10499" spans="1:9">
      <c r="A10499" s="775" t="str">
        <f>Table_wabobpsvr_AzureCalc_AzureCalcRateCard[[#This Row],[ServiceName]]&amp;Table_wabobpsvr_AzureCalc_AzureCalcRateCard[[#This Row],[Price_Level]]&amp;Table_wabobpsvr_AzureCalc_AzureCalcRateCard[[#This Row],[Region]]</f>
        <v>Basic.A1 VM (Windows)MOSP11</v>
      </c>
      <c r="B10499" s="775">
        <v>11</v>
      </c>
      <c r="C10499" s="775" t="s">
        <v>680</v>
      </c>
      <c r="D10499" s="775" t="s">
        <v>606</v>
      </c>
      <c r="E10499" s="775">
        <v>9.5000000000000001E-2</v>
      </c>
      <c r="F10499" s="775" t="s">
        <v>708</v>
      </c>
      <c r="G10499" s="775" t="s">
        <v>4235</v>
      </c>
      <c r="H10499" s="775" t="s">
        <v>4235</v>
      </c>
      <c r="I10499" s="775" t="s">
        <v>5682</v>
      </c>
    </row>
    <row r="10500" spans="1:9">
      <c r="A10500" s="775" t="str">
        <f>Table_wabobpsvr_AzureCalc_AzureCalcRateCard[[#This Row],[ServiceName]]&amp;Table_wabobpsvr_AzureCalc_AzureCalcRateCard[[#This Row],[Price_Level]]&amp;Table_wabobpsvr_AzureCalc_AzureCalcRateCard[[#This Row],[Region]]</f>
        <v>Basic.A1 VM (Windows)A11</v>
      </c>
      <c r="B10500" s="775">
        <v>11</v>
      </c>
      <c r="C10500" s="775" t="s">
        <v>680</v>
      </c>
      <c r="D10500" s="775" t="s">
        <v>174</v>
      </c>
      <c r="E10500" s="775">
        <v>6.9349999999999995E-2</v>
      </c>
      <c r="F10500" s="775" t="s">
        <v>708</v>
      </c>
      <c r="G10500" s="775" t="s">
        <v>2336</v>
      </c>
      <c r="H10500" s="775" t="s">
        <v>2337</v>
      </c>
      <c r="I10500" s="775" t="s">
        <v>5682</v>
      </c>
    </row>
    <row r="10501" spans="1:9">
      <c r="A10501" s="1039" t="str">
        <f>Table_wabobpsvr_AzureCalc_AzureCalcRateCard[[#This Row],[ServiceName]]&amp;Table_wabobpsvr_AzureCalc_AzureCalcRateCard[[#This Row],[Price_Level]]&amp;Table_wabobpsvr_AzureCalc_AzureCalcRateCard[[#This Row],[Region]]</f>
        <v>Basic.A1 VM (Windows)B11</v>
      </c>
      <c r="B10501" s="1039">
        <v>11</v>
      </c>
      <c r="C10501" s="1039" t="s">
        <v>680</v>
      </c>
      <c r="D10501" s="1039" t="s">
        <v>175</v>
      </c>
      <c r="E10501" s="1039">
        <v>6.6500000000000004E-2</v>
      </c>
      <c r="F10501" s="1039" t="s">
        <v>708</v>
      </c>
      <c r="G10501" s="775" t="s">
        <v>2336</v>
      </c>
      <c r="H10501" s="775" t="s">
        <v>2337</v>
      </c>
      <c r="I10501" s="775" t="s">
        <v>5682</v>
      </c>
    </row>
    <row r="10502" spans="1:9">
      <c r="A10502" s="775" t="str">
        <f>Table_wabobpsvr_AzureCalc_AzureCalcRateCard[[#This Row],[ServiceName]]&amp;Table_wabobpsvr_AzureCalc_AzureCalcRateCard[[#This Row],[Price_Level]]&amp;Table_wabobpsvr_AzureCalc_AzureCalcRateCard[[#This Row],[Region]]</f>
        <v>Basic.A1 VM (Windows)C11</v>
      </c>
      <c r="B10502" s="775">
        <v>11</v>
      </c>
      <c r="C10502" s="775" t="s">
        <v>680</v>
      </c>
      <c r="D10502" s="775" t="s">
        <v>177</v>
      </c>
      <c r="E10502" s="775">
        <v>6.3649999999999998E-2</v>
      </c>
      <c r="F10502" s="775" t="s">
        <v>708</v>
      </c>
      <c r="G10502" s="775" t="s">
        <v>2336</v>
      </c>
      <c r="H10502" s="775" t="s">
        <v>2337</v>
      </c>
      <c r="I10502" s="775" t="s">
        <v>5682</v>
      </c>
    </row>
    <row r="10503" spans="1:9">
      <c r="A10503" s="1039" t="str">
        <f>Table_wabobpsvr_AzureCalc_AzureCalcRateCard[[#This Row],[ServiceName]]&amp;Table_wabobpsvr_AzureCalc_AzureCalcRateCard[[#This Row],[Price_Level]]&amp;Table_wabobpsvr_AzureCalc_AzureCalcRateCard[[#This Row],[Region]]</f>
        <v>Basic.A1 VM (Windows)D11</v>
      </c>
      <c r="B10503" s="1039">
        <v>11</v>
      </c>
      <c r="C10503" s="1039" t="s">
        <v>680</v>
      </c>
      <c r="D10503" s="1039" t="s">
        <v>176</v>
      </c>
      <c r="E10503" s="1039">
        <v>6.08E-2</v>
      </c>
      <c r="F10503" s="1039" t="s">
        <v>708</v>
      </c>
      <c r="G10503" s="775" t="s">
        <v>2336</v>
      </c>
      <c r="H10503" s="775" t="s">
        <v>2337</v>
      </c>
      <c r="I10503" s="775" t="s">
        <v>5682</v>
      </c>
    </row>
    <row r="10504" spans="1:9">
      <c r="A10504" s="1039" t="str">
        <f>Table_wabobpsvr_AzureCalc_AzureCalcRateCard[[#This Row],[ServiceName]]&amp;Table_wabobpsvr_AzureCalc_AzureCalcRateCard[[#This Row],[Price_Level]]&amp;Table_wabobpsvr_AzureCalc_AzureCalcRateCard[[#This Row],[Region]]</f>
        <v>Basic.A1 VM (Windows)MOSP12</v>
      </c>
      <c r="B10504" s="1039">
        <v>12</v>
      </c>
      <c r="C10504" s="1039" t="s">
        <v>680</v>
      </c>
      <c r="D10504" s="1039" t="s">
        <v>606</v>
      </c>
      <c r="E10504" s="1039">
        <v>7.9200000000000007E-2</v>
      </c>
      <c r="F10504" s="1039" t="s">
        <v>708</v>
      </c>
      <c r="G10504" s="775" t="s">
        <v>4235</v>
      </c>
      <c r="H10504" s="775" t="s">
        <v>4235</v>
      </c>
      <c r="I10504" s="775" t="s">
        <v>5683</v>
      </c>
    </row>
    <row r="10505" spans="1:9">
      <c r="A10505" s="775" t="str">
        <f>Table_wabobpsvr_AzureCalc_AzureCalcRateCard[[#This Row],[ServiceName]]&amp;Table_wabobpsvr_AzureCalc_AzureCalcRateCard[[#This Row],[Price_Level]]&amp;Table_wabobpsvr_AzureCalc_AzureCalcRateCard[[#This Row],[Region]]</f>
        <v>Basic.A1 VM (Windows)A12</v>
      </c>
      <c r="B10505" s="775">
        <v>12</v>
      </c>
      <c r="C10505" s="775" t="s">
        <v>680</v>
      </c>
      <c r="D10505" s="775" t="s">
        <v>174</v>
      </c>
      <c r="E10505" s="775">
        <v>6.4240000000000005E-2</v>
      </c>
      <c r="F10505" s="775" t="s">
        <v>708</v>
      </c>
      <c r="G10505" s="775" t="s">
        <v>2253</v>
      </c>
      <c r="H10505" s="775" t="s">
        <v>2254</v>
      </c>
      <c r="I10505" s="775" t="s">
        <v>5683</v>
      </c>
    </row>
    <row r="10506" spans="1:9">
      <c r="A10506" s="775" t="str">
        <f>Table_wabobpsvr_AzureCalc_AzureCalcRateCard[[#This Row],[ServiceName]]&amp;Table_wabobpsvr_AzureCalc_AzureCalcRateCard[[#This Row],[Price_Level]]&amp;Table_wabobpsvr_AzureCalc_AzureCalcRateCard[[#This Row],[Region]]</f>
        <v>Basic.A1 VM (Windows)B12</v>
      </c>
      <c r="B10506" s="775">
        <v>12</v>
      </c>
      <c r="C10506" s="775" t="s">
        <v>680</v>
      </c>
      <c r="D10506" s="775" t="s">
        <v>175</v>
      </c>
      <c r="E10506" s="775">
        <v>6.1600000000000002E-2</v>
      </c>
      <c r="F10506" s="775" t="s">
        <v>708</v>
      </c>
      <c r="G10506" s="775" t="s">
        <v>2253</v>
      </c>
      <c r="H10506" s="775" t="s">
        <v>2254</v>
      </c>
      <c r="I10506" s="775" t="s">
        <v>5683</v>
      </c>
    </row>
    <row r="10507" spans="1:9">
      <c r="A10507" s="775" t="str">
        <f>Table_wabobpsvr_AzureCalc_AzureCalcRateCard[[#This Row],[ServiceName]]&amp;Table_wabobpsvr_AzureCalc_AzureCalcRateCard[[#This Row],[Price_Level]]&amp;Table_wabobpsvr_AzureCalc_AzureCalcRateCard[[#This Row],[Region]]</f>
        <v>Basic.A1 VM (Windows)C12</v>
      </c>
      <c r="B10507" s="775">
        <v>12</v>
      </c>
      <c r="C10507" s="775" t="s">
        <v>680</v>
      </c>
      <c r="D10507" s="775" t="s">
        <v>177</v>
      </c>
      <c r="E10507" s="775">
        <v>5.8959999999999999E-2</v>
      </c>
      <c r="F10507" s="775" t="s">
        <v>708</v>
      </c>
      <c r="G10507" s="775" t="s">
        <v>2253</v>
      </c>
      <c r="H10507" s="775" t="s">
        <v>2254</v>
      </c>
      <c r="I10507" s="775" t="s">
        <v>5683</v>
      </c>
    </row>
    <row r="10508" spans="1:9">
      <c r="A10508" s="775" t="str">
        <f>Table_wabobpsvr_AzureCalc_AzureCalcRateCard[[#This Row],[ServiceName]]&amp;Table_wabobpsvr_AzureCalc_AzureCalcRateCard[[#This Row],[Price_Level]]&amp;Table_wabobpsvr_AzureCalc_AzureCalcRateCard[[#This Row],[Region]]</f>
        <v>Basic.A5 VM (Non-Windows)B5</v>
      </c>
      <c r="B10508" s="775">
        <v>5</v>
      </c>
      <c r="C10508" s="775" t="s">
        <v>680</v>
      </c>
      <c r="D10508" s="775" t="s">
        <v>175</v>
      </c>
      <c r="E10508" s="775">
        <v>0.14699999999999999</v>
      </c>
      <c r="F10508" s="775" t="s">
        <v>707</v>
      </c>
      <c r="G10508" s="775" t="s">
        <v>2247</v>
      </c>
      <c r="H10508" s="775" t="s">
        <v>2248</v>
      </c>
      <c r="I10508" s="775" t="s">
        <v>5684</v>
      </c>
    </row>
    <row r="10509" spans="1:9">
      <c r="A10509" s="775" t="str">
        <f>Table_wabobpsvr_AzureCalc_AzureCalcRateCard[[#This Row],[ServiceName]]&amp;Table_wabobpsvr_AzureCalc_AzureCalcRateCard[[#This Row],[Price_Level]]&amp;Table_wabobpsvr_AzureCalc_AzureCalcRateCard[[#This Row],[Region]]</f>
        <v>Basic.A5 VM (Non-Windows)C5</v>
      </c>
      <c r="B10509" s="775">
        <v>5</v>
      </c>
      <c r="C10509" s="775" t="s">
        <v>680</v>
      </c>
      <c r="D10509" s="775" t="s">
        <v>177</v>
      </c>
      <c r="E10509" s="775">
        <v>0.14069999999999999</v>
      </c>
      <c r="F10509" s="775" t="s">
        <v>707</v>
      </c>
      <c r="G10509" s="775" t="s">
        <v>2247</v>
      </c>
      <c r="H10509" s="775" t="s">
        <v>2248</v>
      </c>
      <c r="I10509" s="775" t="s">
        <v>5684</v>
      </c>
    </row>
    <row r="10510" spans="1:9">
      <c r="A10510" s="775" t="str">
        <f>Table_wabobpsvr_AzureCalc_AzureCalcRateCard[[#This Row],[ServiceName]]&amp;Table_wabobpsvr_AzureCalc_AzureCalcRateCard[[#This Row],[Price_Level]]&amp;Table_wabobpsvr_AzureCalc_AzureCalcRateCard[[#This Row],[Region]]</f>
        <v>Basic.A5 VM (Non-Windows)D5</v>
      </c>
      <c r="B10510" s="775">
        <v>5</v>
      </c>
      <c r="C10510" s="775" t="s">
        <v>680</v>
      </c>
      <c r="D10510" s="775" t="s">
        <v>176</v>
      </c>
      <c r="E10510" s="775">
        <v>0.13439999999999999</v>
      </c>
      <c r="F10510" s="775" t="s">
        <v>707</v>
      </c>
      <c r="G10510" s="775" t="s">
        <v>2247</v>
      </c>
      <c r="H10510" s="775" t="s">
        <v>2248</v>
      </c>
      <c r="I10510" s="775" t="s">
        <v>5684</v>
      </c>
    </row>
    <row r="10511" spans="1:9">
      <c r="A10511" s="775" t="str">
        <f>Table_wabobpsvr_AzureCalc_AzureCalcRateCard[[#This Row],[ServiceName]]&amp;Table_wabobpsvr_AzureCalc_AzureCalcRateCard[[#This Row],[Price_Level]]&amp;Table_wabobpsvr_AzureCalc_AzureCalcRateCard[[#This Row],[Region]]</f>
        <v>Basic.A5 VM (Non-Windows)MOSP1</v>
      </c>
      <c r="B10511" s="775">
        <v>1</v>
      </c>
      <c r="C10511" s="775" t="s">
        <v>680</v>
      </c>
      <c r="D10511" s="775" t="s">
        <v>606</v>
      </c>
      <c r="E10511" s="775">
        <v>0.19</v>
      </c>
      <c r="F10511" s="775" t="s">
        <v>707</v>
      </c>
      <c r="G10511" s="775" t="s">
        <v>4235</v>
      </c>
      <c r="H10511" s="775" t="s">
        <v>4235</v>
      </c>
      <c r="I10511" s="775" t="s">
        <v>5685</v>
      </c>
    </row>
    <row r="10512" spans="1:9">
      <c r="A10512" s="775" t="str">
        <f>Table_wabobpsvr_AzureCalc_AzureCalcRateCard[[#This Row],[ServiceName]]&amp;Table_wabobpsvr_AzureCalc_AzureCalcRateCard[[#This Row],[Price_Level]]&amp;Table_wabobpsvr_AzureCalc_AzureCalcRateCard[[#This Row],[Region]]</f>
        <v>Basic.A5 VM (Non-Windows)A1</v>
      </c>
      <c r="B10512" s="775">
        <v>1</v>
      </c>
      <c r="C10512" s="775" t="s">
        <v>680</v>
      </c>
      <c r="D10512" s="775" t="s">
        <v>174</v>
      </c>
      <c r="E10512" s="775">
        <v>0.13869999999999999</v>
      </c>
      <c r="F10512" s="775" t="s">
        <v>707</v>
      </c>
      <c r="G10512" s="775" t="s">
        <v>2338</v>
      </c>
      <c r="H10512" s="775" t="s">
        <v>2339</v>
      </c>
      <c r="I10512" s="775" t="s">
        <v>5685</v>
      </c>
    </row>
    <row r="10513" spans="1:9">
      <c r="A10513" s="775" t="str">
        <f>Table_wabobpsvr_AzureCalc_AzureCalcRateCard[[#This Row],[ServiceName]]&amp;Table_wabobpsvr_AzureCalc_AzureCalcRateCard[[#This Row],[Price_Level]]&amp;Table_wabobpsvr_AzureCalc_AzureCalcRateCard[[#This Row],[Region]]</f>
        <v>Basic.A5 VM (Non-Windows)B1</v>
      </c>
      <c r="B10513" s="775">
        <v>1</v>
      </c>
      <c r="C10513" s="775" t="s">
        <v>680</v>
      </c>
      <c r="D10513" s="775" t="s">
        <v>175</v>
      </c>
      <c r="E10513" s="775">
        <v>0.13300000000000001</v>
      </c>
      <c r="F10513" s="775" t="s">
        <v>707</v>
      </c>
      <c r="G10513" s="775" t="s">
        <v>2338</v>
      </c>
      <c r="H10513" s="775" t="s">
        <v>2339</v>
      </c>
      <c r="I10513" s="775" t="s">
        <v>5685</v>
      </c>
    </row>
    <row r="10514" spans="1:9">
      <c r="A10514" s="775" t="str">
        <f>Table_wabobpsvr_AzureCalc_AzureCalcRateCard[[#This Row],[ServiceName]]&amp;Table_wabobpsvr_AzureCalc_AzureCalcRateCard[[#This Row],[Price_Level]]&amp;Table_wabobpsvr_AzureCalc_AzureCalcRateCard[[#This Row],[Region]]</f>
        <v>Basic.A5 VM (Non-Windows)C1</v>
      </c>
      <c r="B10514" s="775">
        <v>1</v>
      </c>
      <c r="C10514" s="775" t="s">
        <v>680</v>
      </c>
      <c r="D10514" s="775" t="s">
        <v>177</v>
      </c>
      <c r="E10514" s="775">
        <v>0.1273</v>
      </c>
      <c r="F10514" s="775" t="s">
        <v>707</v>
      </c>
      <c r="G10514" s="775" t="s">
        <v>2338</v>
      </c>
      <c r="H10514" s="775" t="s">
        <v>2339</v>
      </c>
      <c r="I10514" s="775" t="s">
        <v>5685</v>
      </c>
    </row>
    <row r="10515" spans="1:9">
      <c r="A10515" s="1039" t="str">
        <f>Table_wabobpsvr_AzureCalc_AzureCalcRateCard[[#This Row],[ServiceName]]&amp;Table_wabobpsvr_AzureCalc_AzureCalcRateCard[[#This Row],[Price_Level]]&amp;Table_wabobpsvr_AzureCalc_AzureCalcRateCard[[#This Row],[Region]]</f>
        <v>Basic.A5 VM (Non-Windows)D1</v>
      </c>
      <c r="B10515" s="1039">
        <v>1</v>
      </c>
      <c r="C10515" s="1039" t="s">
        <v>680</v>
      </c>
      <c r="D10515" s="1039" t="s">
        <v>176</v>
      </c>
      <c r="E10515" s="1039">
        <v>0.1216</v>
      </c>
      <c r="F10515" s="1039" t="s">
        <v>707</v>
      </c>
      <c r="G10515" s="775" t="s">
        <v>2338</v>
      </c>
      <c r="H10515" s="775" t="s">
        <v>2339</v>
      </c>
      <c r="I10515" s="775" t="s">
        <v>5685</v>
      </c>
    </row>
    <row r="10516" spans="1:9">
      <c r="A10516" s="1039" t="str">
        <f>Table_wabobpsvr_AzureCalc_AzureCalcRateCard[[#This Row],[ServiceName]]&amp;Table_wabobpsvr_AzureCalc_AzureCalcRateCard[[#This Row],[Price_Level]]&amp;Table_wabobpsvr_AzureCalc_AzureCalcRateCard[[#This Row],[Region]]</f>
        <v>Basic.A5 VM (Non-Windows)MOSP7</v>
      </c>
      <c r="B10516" s="1039">
        <v>7</v>
      </c>
      <c r="C10516" s="1039" t="s">
        <v>680</v>
      </c>
      <c r="D10516" s="1039" t="s">
        <v>606</v>
      </c>
      <c r="E10516" s="1039">
        <v>0.21</v>
      </c>
      <c r="F10516" s="1039" t="s">
        <v>707</v>
      </c>
      <c r="G10516" s="775" t="s">
        <v>4235</v>
      </c>
      <c r="H10516" s="775" t="s">
        <v>4235</v>
      </c>
      <c r="I10516" s="775" t="s">
        <v>5686</v>
      </c>
    </row>
    <row r="10517" spans="1:9">
      <c r="A10517" s="1039" t="str">
        <f>Table_wabobpsvr_AzureCalc_AzureCalcRateCard[[#This Row],[ServiceName]]&amp;Table_wabobpsvr_AzureCalc_AzureCalcRateCard[[#This Row],[Price_Level]]&amp;Table_wabobpsvr_AzureCalc_AzureCalcRateCard[[#This Row],[Region]]</f>
        <v>Redis Cache Standard C3A</v>
      </c>
      <c r="B10517" s="1039"/>
      <c r="C10517" s="1039" t="s">
        <v>680</v>
      </c>
      <c r="D10517" s="1039" t="s">
        <v>174</v>
      </c>
      <c r="E10517" s="1039">
        <v>0.4365</v>
      </c>
      <c r="F10517" s="1039" t="s">
        <v>824</v>
      </c>
      <c r="G10517" s="775" t="s">
        <v>3331</v>
      </c>
      <c r="H10517" s="775" t="s">
        <v>3332</v>
      </c>
      <c r="I10517" s="775" t="s">
        <v>5663</v>
      </c>
    </row>
    <row r="10518" spans="1:9">
      <c r="A10518" s="1039" t="str">
        <f>Table_wabobpsvr_AzureCalc_AzureCalcRateCard[[#This Row],[ServiceName]]&amp;Table_wabobpsvr_AzureCalc_AzureCalcRateCard[[#This Row],[Price_Level]]&amp;Table_wabobpsvr_AzureCalc_AzureCalcRateCard[[#This Row],[Region]]</f>
        <v>Redis Cache Standard C3B</v>
      </c>
      <c r="B10518" s="1039"/>
      <c r="C10518" s="1039" t="s">
        <v>680</v>
      </c>
      <c r="D10518" s="1039" t="s">
        <v>175</v>
      </c>
      <c r="E10518" s="1039">
        <v>0.42299999999999999</v>
      </c>
      <c r="F10518" s="1039" t="s">
        <v>824</v>
      </c>
      <c r="G10518" s="775" t="s">
        <v>3331</v>
      </c>
      <c r="H10518" s="775" t="s">
        <v>3332</v>
      </c>
      <c r="I10518" s="775" t="s">
        <v>5663</v>
      </c>
    </row>
    <row r="10519" spans="1:9">
      <c r="A10519" s="1039" t="str">
        <f>Table_wabobpsvr_AzureCalc_AzureCalcRateCard[[#This Row],[ServiceName]]&amp;Table_wabobpsvr_AzureCalc_AzureCalcRateCard[[#This Row],[Price_Level]]&amp;Table_wabobpsvr_AzureCalc_AzureCalcRateCard[[#This Row],[Region]]</f>
        <v>Redis Cache Standard C3C</v>
      </c>
      <c r="B10519" s="1039"/>
      <c r="C10519" s="1039" t="s">
        <v>680</v>
      </c>
      <c r="D10519" s="1039" t="s">
        <v>177</v>
      </c>
      <c r="E10519" s="1039">
        <v>0.40949999999999998</v>
      </c>
      <c r="F10519" s="1039" t="s">
        <v>824</v>
      </c>
      <c r="G10519" s="775" t="s">
        <v>3331</v>
      </c>
      <c r="H10519" s="775" t="s">
        <v>3332</v>
      </c>
      <c r="I10519" s="775" t="s">
        <v>5663</v>
      </c>
    </row>
    <row r="10520" spans="1:9">
      <c r="A10520" s="775" t="str">
        <f>Table_wabobpsvr_AzureCalc_AzureCalcRateCard[[#This Row],[ServiceName]]&amp;Table_wabobpsvr_AzureCalc_AzureCalcRateCard[[#This Row],[Price_Level]]&amp;Table_wabobpsvr_AzureCalc_AzureCalcRateCard[[#This Row],[Region]]</f>
        <v>Redis Cache Standard C3D</v>
      </c>
      <c r="B10520" s="775"/>
      <c r="C10520" s="775" t="s">
        <v>680</v>
      </c>
      <c r="D10520" s="775" t="s">
        <v>176</v>
      </c>
      <c r="E10520" s="775">
        <v>0.39600000000000002</v>
      </c>
      <c r="F10520" s="775" t="s">
        <v>824</v>
      </c>
      <c r="G10520" s="775" t="s">
        <v>3331</v>
      </c>
      <c r="H10520" s="775" t="s">
        <v>3332</v>
      </c>
      <c r="I10520" s="775" t="s">
        <v>5663</v>
      </c>
    </row>
    <row r="10521" spans="1:9">
      <c r="A10521" s="775" t="str">
        <f>Table_wabobpsvr_AzureCalc_AzureCalcRateCard[[#This Row],[ServiceName]]&amp;Table_wabobpsvr_AzureCalc_AzureCalcRateCard[[#This Row],[Price_Level]]&amp;Table_wabobpsvr_AzureCalc_AzureCalcRateCard[[#This Row],[Region]]</f>
        <v>Redis Cache Standard C4MOSP</v>
      </c>
      <c r="B10521" s="775"/>
      <c r="C10521" s="775" t="s">
        <v>680</v>
      </c>
      <c r="D10521" s="775" t="s">
        <v>606</v>
      </c>
      <c r="E10521" s="775">
        <v>0.52500000000000002</v>
      </c>
      <c r="F10521" s="775" t="s">
        <v>825</v>
      </c>
      <c r="G10521" s="775" t="s">
        <v>4235</v>
      </c>
      <c r="H10521" s="775" t="s">
        <v>4235</v>
      </c>
      <c r="I10521" s="775" t="s">
        <v>5687</v>
      </c>
    </row>
    <row r="10522" spans="1:9">
      <c r="A10522" s="775" t="str">
        <f>Table_wabobpsvr_AzureCalc_AzureCalcRateCard[[#This Row],[ServiceName]]&amp;Table_wabobpsvr_AzureCalc_AzureCalcRateCard[[#This Row],[Price_Level]]&amp;Table_wabobpsvr_AzureCalc_AzureCalcRateCard[[#This Row],[Region]]</f>
        <v>Redis Cache Standard C4A</v>
      </c>
      <c r="B10522" s="775"/>
      <c r="C10522" s="775" t="s">
        <v>680</v>
      </c>
      <c r="D10522" s="775" t="s">
        <v>174</v>
      </c>
      <c r="E10522" s="775">
        <v>0.50924999999999998</v>
      </c>
      <c r="F10522" s="775" t="s">
        <v>825</v>
      </c>
      <c r="G10522" s="775" t="s">
        <v>3333</v>
      </c>
      <c r="H10522" s="775" t="s">
        <v>3334</v>
      </c>
      <c r="I10522" s="775" t="s">
        <v>5687</v>
      </c>
    </row>
    <row r="10523" spans="1:9">
      <c r="A10523" s="775" t="str">
        <f>Table_wabobpsvr_AzureCalc_AzureCalcRateCard[[#This Row],[ServiceName]]&amp;Table_wabobpsvr_AzureCalc_AzureCalcRateCard[[#This Row],[Price_Level]]&amp;Table_wabobpsvr_AzureCalc_AzureCalcRateCard[[#This Row],[Region]]</f>
        <v>Redis Cache Standard C4B</v>
      </c>
      <c r="B10523" s="775"/>
      <c r="C10523" s="775" t="s">
        <v>680</v>
      </c>
      <c r="D10523" s="775" t="s">
        <v>175</v>
      </c>
      <c r="E10523" s="775">
        <v>0.49349999999999999</v>
      </c>
      <c r="F10523" s="775" t="s">
        <v>825</v>
      </c>
      <c r="G10523" s="775" t="s">
        <v>3333</v>
      </c>
      <c r="H10523" s="775" t="s">
        <v>3334</v>
      </c>
      <c r="I10523" s="775" t="s">
        <v>5687</v>
      </c>
    </row>
    <row r="10524" spans="1:9">
      <c r="A10524" s="775" t="str">
        <f>Table_wabobpsvr_AzureCalc_AzureCalcRateCard[[#This Row],[ServiceName]]&amp;Table_wabobpsvr_AzureCalc_AzureCalcRateCard[[#This Row],[Price_Level]]&amp;Table_wabobpsvr_AzureCalc_AzureCalcRateCard[[#This Row],[Region]]</f>
        <v>A5 VM (Non-Windows)MOSP3</v>
      </c>
      <c r="B10524" s="775">
        <v>3</v>
      </c>
      <c r="C10524" s="775" t="s">
        <v>680</v>
      </c>
      <c r="D10524" s="775" t="s">
        <v>606</v>
      </c>
      <c r="E10524" s="775">
        <v>0.25</v>
      </c>
      <c r="F10524" s="775" t="s">
        <v>689</v>
      </c>
      <c r="G10524" s="775" t="s">
        <v>4235</v>
      </c>
      <c r="H10524" s="775" t="s">
        <v>4235</v>
      </c>
      <c r="I10524" s="775" t="s">
        <v>5688</v>
      </c>
    </row>
    <row r="10525" spans="1:9">
      <c r="A10525" s="775" t="str">
        <f>Table_wabobpsvr_AzureCalc_AzureCalcRateCard[[#This Row],[ServiceName]]&amp;Table_wabobpsvr_AzureCalc_AzureCalcRateCard[[#This Row],[Price_Level]]&amp;Table_wabobpsvr_AzureCalc_AzureCalcRateCard[[#This Row],[Region]]</f>
        <v>A5 VM (Non-Windows)A3</v>
      </c>
      <c r="B10525" s="775">
        <v>3</v>
      </c>
      <c r="C10525" s="775" t="s">
        <v>680</v>
      </c>
      <c r="D10525" s="775" t="s">
        <v>174</v>
      </c>
      <c r="E10525" s="775">
        <v>0.1825</v>
      </c>
      <c r="F10525" s="775" t="s">
        <v>689</v>
      </c>
      <c r="G10525" s="775" t="s">
        <v>2340</v>
      </c>
      <c r="H10525" s="775" t="s">
        <v>2341</v>
      </c>
      <c r="I10525" s="775" t="s">
        <v>5688</v>
      </c>
    </row>
    <row r="10526" spans="1:9">
      <c r="A10526" s="775" t="str">
        <f>Table_wabobpsvr_AzureCalc_AzureCalcRateCard[[#This Row],[ServiceName]]&amp;Table_wabobpsvr_AzureCalc_AzureCalcRateCard[[#This Row],[Price_Level]]&amp;Table_wabobpsvr_AzureCalc_AzureCalcRateCard[[#This Row],[Region]]</f>
        <v>A5 VM (Non-Windows)B3</v>
      </c>
      <c r="B10526" s="775">
        <v>3</v>
      </c>
      <c r="C10526" s="775" t="s">
        <v>680</v>
      </c>
      <c r="D10526" s="775" t="s">
        <v>175</v>
      </c>
      <c r="E10526" s="775">
        <v>0.17499999999999999</v>
      </c>
      <c r="F10526" s="775" t="s">
        <v>689</v>
      </c>
      <c r="G10526" s="775" t="s">
        <v>2340</v>
      </c>
      <c r="H10526" s="775" t="s">
        <v>2341</v>
      </c>
      <c r="I10526" s="775" t="s">
        <v>5688</v>
      </c>
    </row>
    <row r="10527" spans="1:9">
      <c r="A10527" s="775" t="str">
        <f>Table_wabobpsvr_AzureCalc_AzureCalcRateCard[[#This Row],[ServiceName]]&amp;Table_wabobpsvr_AzureCalc_AzureCalcRateCard[[#This Row],[Price_Level]]&amp;Table_wabobpsvr_AzureCalc_AzureCalcRateCard[[#This Row],[Region]]</f>
        <v>A5 VM (Non-Windows)C3</v>
      </c>
      <c r="B10527" s="775">
        <v>3</v>
      </c>
      <c r="C10527" s="775" t="s">
        <v>680</v>
      </c>
      <c r="D10527" s="775" t="s">
        <v>177</v>
      </c>
      <c r="E10527" s="775">
        <v>0.16750000000000001</v>
      </c>
      <c r="F10527" s="775" t="s">
        <v>689</v>
      </c>
      <c r="G10527" s="775" t="s">
        <v>2340</v>
      </c>
      <c r="H10527" s="775" t="s">
        <v>2341</v>
      </c>
      <c r="I10527" s="775" t="s">
        <v>5688</v>
      </c>
    </row>
    <row r="10528" spans="1:9">
      <c r="A10528" s="775" t="str">
        <f>Table_wabobpsvr_AzureCalc_AzureCalcRateCard[[#This Row],[ServiceName]]&amp;Table_wabobpsvr_AzureCalc_AzureCalcRateCard[[#This Row],[Price_Level]]&amp;Table_wabobpsvr_AzureCalc_AzureCalcRateCard[[#This Row],[Region]]</f>
        <v>A5 VM (Non-Windows)D3</v>
      </c>
      <c r="B10528" s="775">
        <v>3</v>
      </c>
      <c r="C10528" s="775" t="s">
        <v>680</v>
      </c>
      <c r="D10528" s="775" t="s">
        <v>176</v>
      </c>
      <c r="E10528" s="775">
        <v>0.16</v>
      </c>
      <c r="F10528" s="775" t="s">
        <v>689</v>
      </c>
      <c r="G10528" s="775" t="s">
        <v>2340</v>
      </c>
      <c r="H10528" s="775" t="s">
        <v>2341</v>
      </c>
      <c r="I10528" s="775" t="s">
        <v>5688</v>
      </c>
    </row>
    <row r="10529" spans="1:9">
      <c r="A10529" s="775" t="str">
        <f>Table_wabobpsvr_AzureCalc_AzureCalcRateCard[[#This Row],[ServiceName]]&amp;Table_wabobpsvr_AzureCalc_AzureCalcRateCard[[#This Row],[Price_Level]]&amp;Table_wabobpsvr_AzureCalc_AzureCalcRateCard[[#This Row],[Region]]</f>
        <v>A5 VM (Windows)MOSP3</v>
      </c>
      <c r="B10529" s="775">
        <v>3</v>
      </c>
      <c r="C10529" s="775" t="s">
        <v>680</v>
      </c>
      <c r="D10529" s="775" t="s">
        <v>606</v>
      </c>
      <c r="E10529" s="775">
        <v>0.33</v>
      </c>
      <c r="F10529" s="775" t="s">
        <v>690</v>
      </c>
      <c r="G10529" s="775" t="s">
        <v>4235</v>
      </c>
      <c r="H10529" s="775" t="s">
        <v>4235</v>
      </c>
      <c r="I10529" s="775" t="s">
        <v>5689</v>
      </c>
    </row>
    <row r="10530" spans="1:9">
      <c r="A10530" s="775" t="str">
        <f>Table_wabobpsvr_AzureCalc_AzureCalcRateCard[[#This Row],[ServiceName]]&amp;Table_wabobpsvr_AzureCalc_AzureCalcRateCard[[#This Row],[Price_Level]]&amp;Table_wabobpsvr_AzureCalc_AzureCalcRateCard[[#This Row],[Region]]</f>
        <v>A5 VM (Windows)A3</v>
      </c>
      <c r="B10530" s="775">
        <v>3</v>
      </c>
      <c r="C10530" s="775" t="s">
        <v>680</v>
      </c>
      <c r="D10530" s="775" t="s">
        <v>174</v>
      </c>
      <c r="E10530" s="775">
        <v>0.2409</v>
      </c>
      <c r="F10530" s="775" t="s">
        <v>690</v>
      </c>
      <c r="G10530" s="775" t="s">
        <v>2342</v>
      </c>
      <c r="H10530" s="775" t="s">
        <v>2343</v>
      </c>
      <c r="I10530" s="775" t="s">
        <v>5689</v>
      </c>
    </row>
    <row r="10531" spans="1:9">
      <c r="A10531" s="775" t="str">
        <f>Table_wabobpsvr_AzureCalc_AzureCalcRateCard[[#This Row],[ServiceName]]&amp;Table_wabobpsvr_AzureCalc_AzureCalcRateCard[[#This Row],[Price_Level]]&amp;Table_wabobpsvr_AzureCalc_AzureCalcRateCard[[#This Row],[Region]]</f>
        <v>A5 VM (Windows)B3</v>
      </c>
      <c r="B10531" s="775">
        <v>3</v>
      </c>
      <c r="C10531" s="775" t="s">
        <v>680</v>
      </c>
      <c r="D10531" s="775" t="s">
        <v>175</v>
      </c>
      <c r="E10531" s="775">
        <v>0.23100000000000001</v>
      </c>
      <c r="F10531" s="775" t="s">
        <v>690</v>
      </c>
      <c r="G10531" s="775" t="s">
        <v>2342</v>
      </c>
      <c r="H10531" s="775" t="s">
        <v>2343</v>
      </c>
      <c r="I10531" s="775" t="s">
        <v>5689</v>
      </c>
    </row>
    <row r="10532" spans="1:9">
      <c r="A10532" s="775" t="str">
        <f>Table_wabobpsvr_AzureCalc_AzureCalcRateCard[[#This Row],[ServiceName]]&amp;Table_wabobpsvr_AzureCalc_AzureCalcRateCard[[#This Row],[Price_Level]]&amp;Table_wabobpsvr_AzureCalc_AzureCalcRateCard[[#This Row],[Region]]</f>
        <v>A5 VM (Windows)C3</v>
      </c>
      <c r="B10532" s="775">
        <v>3</v>
      </c>
      <c r="C10532" s="775" t="s">
        <v>680</v>
      </c>
      <c r="D10532" s="775" t="s">
        <v>177</v>
      </c>
      <c r="E10532" s="775">
        <v>0.22109999999999999</v>
      </c>
      <c r="F10532" s="775" t="s">
        <v>690</v>
      </c>
      <c r="G10532" s="775" t="s">
        <v>2342</v>
      </c>
      <c r="H10532" s="775" t="s">
        <v>2343</v>
      </c>
      <c r="I10532" s="775" t="s">
        <v>5689</v>
      </c>
    </row>
    <row r="10533" spans="1:9">
      <c r="A10533" s="775" t="str">
        <f>Table_wabobpsvr_AzureCalc_AzureCalcRateCard[[#This Row],[ServiceName]]&amp;Table_wabobpsvr_AzureCalc_AzureCalcRateCard[[#This Row],[Price_Level]]&amp;Table_wabobpsvr_AzureCalc_AzureCalcRateCard[[#This Row],[Region]]</f>
        <v>A5 VM (Windows)D3</v>
      </c>
      <c r="B10533" s="775">
        <v>3</v>
      </c>
      <c r="C10533" s="775" t="s">
        <v>680</v>
      </c>
      <c r="D10533" s="775" t="s">
        <v>176</v>
      </c>
      <c r="E10533" s="775">
        <v>0.2112</v>
      </c>
      <c r="F10533" s="775" t="s">
        <v>690</v>
      </c>
      <c r="G10533" s="775" t="s">
        <v>2342</v>
      </c>
      <c r="H10533" s="775" t="s">
        <v>2343</v>
      </c>
      <c r="I10533" s="775" t="s">
        <v>5689</v>
      </c>
    </row>
    <row r="10534" spans="1:9">
      <c r="A10534" s="775" t="str">
        <f>Table_wabobpsvr_AzureCalc_AzureCalcRateCard[[#This Row],[ServiceName]]&amp;Table_wabobpsvr_AzureCalc_AzureCalcRateCard[[#This Row],[Price_Level]]&amp;Table_wabobpsvr_AzureCalc_AzureCalcRateCard[[#This Row],[Region]]</f>
        <v>A6 VM (Non-Windows)MOSP3</v>
      </c>
      <c r="B10534" s="775">
        <v>3</v>
      </c>
      <c r="C10534" s="775" t="s">
        <v>680</v>
      </c>
      <c r="D10534" s="775" t="s">
        <v>606</v>
      </c>
      <c r="E10534" s="775">
        <v>0.5</v>
      </c>
      <c r="F10534" s="775" t="s">
        <v>692</v>
      </c>
      <c r="G10534" s="775" t="s">
        <v>4235</v>
      </c>
      <c r="H10534" s="775" t="s">
        <v>4235</v>
      </c>
      <c r="I10534" s="775" t="s">
        <v>5690</v>
      </c>
    </row>
    <row r="10535" spans="1:9">
      <c r="A10535" s="775" t="str">
        <f>Table_wabobpsvr_AzureCalc_AzureCalcRateCard[[#This Row],[ServiceName]]&amp;Table_wabobpsvr_AzureCalc_AzureCalcRateCard[[#This Row],[Price_Level]]&amp;Table_wabobpsvr_AzureCalc_AzureCalcRateCard[[#This Row],[Region]]</f>
        <v>A6 VM (Non-Windows)A3</v>
      </c>
      <c r="B10535" s="775">
        <v>3</v>
      </c>
      <c r="C10535" s="775" t="s">
        <v>680</v>
      </c>
      <c r="D10535" s="775" t="s">
        <v>174</v>
      </c>
      <c r="E10535" s="775">
        <v>0.36499999999999999</v>
      </c>
      <c r="F10535" s="775" t="s">
        <v>692</v>
      </c>
      <c r="G10535" s="775" t="s">
        <v>2344</v>
      </c>
      <c r="H10535" s="775" t="s">
        <v>2345</v>
      </c>
      <c r="I10535" s="775" t="s">
        <v>5690</v>
      </c>
    </row>
    <row r="10536" spans="1:9">
      <c r="A10536" s="775" t="str">
        <f>Table_wabobpsvr_AzureCalc_AzureCalcRateCard[[#This Row],[ServiceName]]&amp;Table_wabobpsvr_AzureCalc_AzureCalcRateCard[[#This Row],[Price_Level]]&amp;Table_wabobpsvr_AzureCalc_AzureCalcRateCard[[#This Row],[Region]]</f>
        <v>A6 VM (Non-Windows)B3</v>
      </c>
      <c r="B10536" s="775">
        <v>3</v>
      </c>
      <c r="C10536" s="775" t="s">
        <v>680</v>
      </c>
      <c r="D10536" s="775" t="s">
        <v>175</v>
      </c>
      <c r="E10536" s="775">
        <v>0.35</v>
      </c>
      <c r="F10536" s="775" t="s">
        <v>692</v>
      </c>
      <c r="G10536" s="775" t="s">
        <v>2344</v>
      </c>
      <c r="H10536" s="775" t="s">
        <v>2345</v>
      </c>
      <c r="I10536" s="775" t="s">
        <v>5690</v>
      </c>
    </row>
    <row r="10537" spans="1:9">
      <c r="A10537" s="775" t="str">
        <f>Table_wabobpsvr_AzureCalc_AzureCalcRateCard[[#This Row],[ServiceName]]&amp;Table_wabobpsvr_AzureCalc_AzureCalcRateCard[[#This Row],[Price_Level]]&amp;Table_wabobpsvr_AzureCalc_AzureCalcRateCard[[#This Row],[Region]]</f>
        <v>A6 VM (Non-Windows)C3</v>
      </c>
      <c r="B10537" s="775">
        <v>3</v>
      </c>
      <c r="C10537" s="775" t="s">
        <v>680</v>
      </c>
      <c r="D10537" s="775" t="s">
        <v>177</v>
      </c>
      <c r="E10537" s="775">
        <v>0.33500000000000002</v>
      </c>
      <c r="F10537" s="775" t="s">
        <v>692</v>
      </c>
      <c r="G10537" s="775" t="s">
        <v>2344</v>
      </c>
      <c r="H10537" s="775" t="s">
        <v>2345</v>
      </c>
      <c r="I10537" s="775" t="s">
        <v>5690</v>
      </c>
    </row>
    <row r="10538" spans="1:9">
      <c r="A10538" s="775" t="str">
        <f>Table_wabobpsvr_AzureCalc_AzureCalcRateCard[[#This Row],[ServiceName]]&amp;Table_wabobpsvr_AzureCalc_AzureCalcRateCard[[#This Row],[Price_Level]]&amp;Table_wabobpsvr_AzureCalc_AzureCalcRateCard[[#This Row],[Region]]</f>
        <v>A6 VM (Non-Windows)D3</v>
      </c>
      <c r="B10538" s="775">
        <v>3</v>
      </c>
      <c r="C10538" s="775" t="s">
        <v>680</v>
      </c>
      <c r="D10538" s="775" t="s">
        <v>176</v>
      </c>
      <c r="E10538" s="775">
        <v>0.32</v>
      </c>
      <c r="F10538" s="775" t="s">
        <v>692</v>
      </c>
      <c r="G10538" s="775" t="s">
        <v>2344</v>
      </c>
      <c r="H10538" s="775" t="s">
        <v>2345</v>
      </c>
      <c r="I10538" s="775" t="s">
        <v>5690</v>
      </c>
    </row>
    <row r="10539" spans="1:9">
      <c r="A10539" s="775" t="str">
        <f>Table_wabobpsvr_AzureCalc_AzureCalcRateCard[[#This Row],[ServiceName]]&amp;Table_wabobpsvr_AzureCalc_AzureCalcRateCard[[#This Row],[Price_Level]]&amp;Table_wabobpsvr_AzureCalc_AzureCalcRateCard[[#This Row],[Region]]</f>
        <v>A6 VM (Windows)MOSP3</v>
      </c>
      <c r="B10539" s="775">
        <v>3</v>
      </c>
      <c r="C10539" s="775" t="s">
        <v>680</v>
      </c>
      <c r="D10539" s="775" t="s">
        <v>606</v>
      </c>
      <c r="E10539" s="775">
        <v>0.66</v>
      </c>
      <c r="F10539" s="775" t="s">
        <v>693</v>
      </c>
      <c r="G10539" s="775" t="s">
        <v>4235</v>
      </c>
      <c r="H10539" s="775" t="s">
        <v>4235</v>
      </c>
      <c r="I10539" s="775" t="s">
        <v>5691</v>
      </c>
    </row>
    <row r="10540" spans="1:9">
      <c r="A10540" s="775" t="str">
        <f>Table_wabobpsvr_AzureCalc_AzureCalcRateCard[[#This Row],[ServiceName]]&amp;Table_wabobpsvr_AzureCalc_AzureCalcRateCard[[#This Row],[Price_Level]]&amp;Table_wabobpsvr_AzureCalc_AzureCalcRateCard[[#This Row],[Region]]</f>
        <v>A6 VM (Windows)A3</v>
      </c>
      <c r="B10540" s="775">
        <v>3</v>
      </c>
      <c r="C10540" s="775" t="s">
        <v>680</v>
      </c>
      <c r="D10540" s="775" t="s">
        <v>174</v>
      </c>
      <c r="E10540" s="775">
        <v>0.48180000000000001</v>
      </c>
      <c r="F10540" s="775" t="s">
        <v>693</v>
      </c>
      <c r="G10540" s="775" t="s">
        <v>2346</v>
      </c>
      <c r="H10540" s="775" t="s">
        <v>2347</v>
      </c>
      <c r="I10540" s="775" t="s">
        <v>5691</v>
      </c>
    </row>
    <row r="10541" spans="1:9">
      <c r="A10541" s="775" t="str">
        <f>Table_wabobpsvr_AzureCalc_AzureCalcRateCard[[#This Row],[ServiceName]]&amp;Table_wabobpsvr_AzureCalc_AzureCalcRateCard[[#This Row],[Price_Level]]&amp;Table_wabobpsvr_AzureCalc_AzureCalcRateCard[[#This Row],[Region]]</f>
        <v>A6 VM (Windows)B3</v>
      </c>
      <c r="B10541" s="775">
        <v>3</v>
      </c>
      <c r="C10541" s="775" t="s">
        <v>680</v>
      </c>
      <c r="D10541" s="775" t="s">
        <v>175</v>
      </c>
      <c r="E10541" s="775">
        <v>0.46200000000000002</v>
      </c>
      <c r="F10541" s="775" t="s">
        <v>693</v>
      </c>
      <c r="G10541" s="775" t="s">
        <v>2346</v>
      </c>
      <c r="H10541" s="775" t="s">
        <v>2347</v>
      </c>
      <c r="I10541" s="775" t="s">
        <v>5691</v>
      </c>
    </row>
    <row r="10542" spans="1:9">
      <c r="A10542" s="775" t="str">
        <f>Table_wabobpsvr_AzureCalc_AzureCalcRateCard[[#This Row],[ServiceName]]&amp;Table_wabobpsvr_AzureCalc_AzureCalcRateCard[[#This Row],[Price_Level]]&amp;Table_wabobpsvr_AzureCalc_AzureCalcRateCard[[#This Row],[Region]]</f>
        <v>A6 VM (Windows)C3</v>
      </c>
      <c r="B10542" s="775">
        <v>3</v>
      </c>
      <c r="C10542" s="775" t="s">
        <v>680</v>
      </c>
      <c r="D10542" s="775" t="s">
        <v>177</v>
      </c>
      <c r="E10542" s="775">
        <v>0.44219999999999998</v>
      </c>
      <c r="F10542" s="775" t="s">
        <v>693</v>
      </c>
      <c r="G10542" s="775" t="s">
        <v>2346</v>
      </c>
      <c r="H10542" s="775" t="s">
        <v>2347</v>
      </c>
      <c r="I10542" s="775" t="s">
        <v>5691</v>
      </c>
    </row>
    <row r="10543" spans="1:9">
      <c r="A10543" s="775" t="str">
        <f>Table_wabobpsvr_AzureCalc_AzureCalcRateCard[[#This Row],[ServiceName]]&amp;Table_wabobpsvr_AzureCalc_AzureCalcRateCard[[#This Row],[Price_Level]]&amp;Table_wabobpsvr_AzureCalc_AzureCalcRateCard[[#This Row],[Region]]</f>
        <v>A6 VM (Windows)D3</v>
      </c>
      <c r="B10543" s="775">
        <v>3</v>
      </c>
      <c r="C10543" s="775" t="s">
        <v>680</v>
      </c>
      <c r="D10543" s="775" t="s">
        <v>176</v>
      </c>
      <c r="E10543" s="775">
        <v>0.4224</v>
      </c>
      <c r="F10543" s="775" t="s">
        <v>693</v>
      </c>
      <c r="G10543" s="775" t="s">
        <v>2346</v>
      </c>
      <c r="H10543" s="775" t="s">
        <v>2347</v>
      </c>
      <c r="I10543" s="775" t="s">
        <v>5691</v>
      </c>
    </row>
    <row r="10544" spans="1:9">
      <c r="A10544" s="775" t="str">
        <f>Table_wabobpsvr_AzureCalc_AzureCalcRateCard[[#This Row],[ServiceName]]&amp;Table_wabobpsvr_AzureCalc_AzureCalcRateCard[[#This Row],[Price_Level]]&amp;Table_wabobpsvr_AzureCalc_AzureCalcRateCard[[#This Row],[Region]]</f>
        <v>A7 VM (Non-Windows)MOSP3</v>
      </c>
      <c r="B10544" s="775">
        <v>3</v>
      </c>
      <c r="C10544" s="775" t="s">
        <v>680</v>
      </c>
      <c r="D10544" s="775" t="s">
        <v>606</v>
      </c>
      <c r="E10544" s="775">
        <v>1</v>
      </c>
      <c r="F10544" s="775" t="s">
        <v>691</v>
      </c>
      <c r="G10544" s="775" t="s">
        <v>4235</v>
      </c>
      <c r="H10544" s="775" t="s">
        <v>4235</v>
      </c>
      <c r="I10544" s="775" t="s">
        <v>5692</v>
      </c>
    </row>
    <row r="10545" spans="1:9">
      <c r="A10545" s="775" t="str">
        <f>Table_wabobpsvr_AzureCalc_AzureCalcRateCard[[#This Row],[ServiceName]]&amp;Table_wabobpsvr_AzureCalc_AzureCalcRateCard[[#This Row],[Price_Level]]&amp;Table_wabobpsvr_AzureCalc_AzureCalcRateCard[[#This Row],[Region]]</f>
        <v>A9 HDInsight (Non-Windows)A15</v>
      </c>
      <c r="B10545" s="775">
        <v>15</v>
      </c>
      <c r="C10545" s="775" t="s">
        <v>87</v>
      </c>
      <c r="D10545" s="775" t="s">
        <v>174</v>
      </c>
      <c r="E10545" s="775">
        <v>2.379</v>
      </c>
      <c r="F10545" s="775" t="s">
        <v>3380</v>
      </c>
      <c r="G10545" s="775" t="s">
        <v>3417</v>
      </c>
      <c r="H10545" s="775" t="s">
        <v>3418</v>
      </c>
      <c r="I10545" s="775" t="s">
        <v>4653</v>
      </c>
    </row>
    <row r="10546" spans="1:9">
      <c r="A10546" s="775" t="str">
        <f>Table_wabobpsvr_AzureCalc_AzureCalcRateCard[[#This Row],[ServiceName]]&amp;Table_wabobpsvr_AzureCalc_AzureCalcRateCard[[#This Row],[Price_Level]]&amp;Table_wabobpsvr_AzureCalc_AzureCalcRateCard[[#This Row],[Region]]</f>
        <v>A9 HDInsight (Non-Windows)B15</v>
      </c>
      <c r="B10546" s="775">
        <v>15</v>
      </c>
      <c r="C10546" s="775" t="s">
        <v>87</v>
      </c>
      <c r="D10546" s="775" t="s">
        <v>175</v>
      </c>
      <c r="E10546" s="775">
        <v>2.2810000000000001</v>
      </c>
      <c r="F10546" s="775" t="s">
        <v>3380</v>
      </c>
      <c r="G10546" s="775" t="s">
        <v>3417</v>
      </c>
      <c r="H10546" s="775" t="s">
        <v>3418</v>
      </c>
      <c r="I10546" s="775" t="s">
        <v>4653</v>
      </c>
    </row>
    <row r="10547" spans="1:9">
      <c r="A10547" s="775" t="str">
        <f>Table_wabobpsvr_AzureCalc_AzureCalcRateCard[[#This Row],[ServiceName]]&amp;Table_wabobpsvr_AzureCalc_AzureCalcRateCard[[#This Row],[Price_Level]]&amp;Table_wabobpsvr_AzureCalc_AzureCalcRateCard[[#This Row],[Region]]</f>
        <v>A9 HDInsight (Non-Windows)C15</v>
      </c>
      <c r="B10547" s="775">
        <v>15</v>
      </c>
      <c r="C10547" s="775" t="s">
        <v>87</v>
      </c>
      <c r="D10547" s="775" t="s">
        <v>177</v>
      </c>
      <c r="E10547" s="775">
        <v>2.1840000000000002</v>
      </c>
      <c r="F10547" s="775" t="s">
        <v>3380</v>
      </c>
      <c r="G10547" s="775" t="s">
        <v>3417</v>
      </c>
      <c r="H10547" s="775" t="s">
        <v>3418</v>
      </c>
      <c r="I10547" s="775" t="s">
        <v>4653</v>
      </c>
    </row>
    <row r="10548" spans="1:9">
      <c r="A10548" s="775" t="str">
        <f>Table_wabobpsvr_AzureCalc_AzureCalcRateCard[[#This Row],[ServiceName]]&amp;Table_wabobpsvr_AzureCalc_AzureCalcRateCard[[#This Row],[Price_Level]]&amp;Table_wabobpsvr_AzureCalc_AzureCalcRateCard[[#This Row],[Region]]</f>
        <v>A9 HDInsight (Non-Windows)D15</v>
      </c>
      <c r="B10548" s="775">
        <v>15</v>
      </c>
      <c r="C10548" s="775" t="s">
        <v>87</v>
      </c>
      <c r="D10548" s="775" t="s">
        <v>176</v>
      </c>
      <c r="E10548" s="775">
        <v>2.0859999999999999</v>
      </c>
      <c r="F10548" s="775" t="s">
        <v>3380</v>
      </c>
      <c r="G10548" s="775" t="s">
        <v>3417</v>
      </c>
      <c r="H10548" s="775" t="s">
        <v>3418</v>
      </c>
      <c r="I10548" s="775" t="s">
        <v>4653</v>
      </c>
    </row>
    <row r="10549" spans="1:9">
      <c r="A10549" s="775" t="str">
        <f>Table_wabobpsvr_AzureCalc_AzureCalcRateCard[[#This Row],[ServiceName]]&amp;Table_wabobpsvr_AzureCalc_AzureCalcRateCard[[#This Row],[Price_Level]]&amp;Table_wabobpsvr_AzureCalc_AzureCalcRateCard[[#This Row],[Region]]</f>
        <v>A7 Cloud ServicesB16</v>
      </c>
      <c r="B10549" s="775">
        <v>16</v>
      </c>
      <c r="C10549" s="775" t="s">
        <v>680</v>
      </c>
      <c r="D10549" s="775" t="s">
        <v>175</v>
      </c>
      <c r="E10549" s="775">
        <v>0.97719999999999996</v>
      </c>
      <c r="F10549" s="775" t="s">
        <v>684</v>
      </c>
      <c r="G10549" s="775" t="s">
        <v>3019</v>
      </c>
      <c r="H10549" s="775" t="s">
        <v>3020</v>
      </c>
      <c r="I10549" s="775" t="s">
        <v>4235</v>
      </c>
    </row>
    <row r="10550" spans="1:9">
      <c r="A10550" s="775" t="str">
        <f>Table_wabobpsvr_AzureCalc_AzureCalcRateCard[[#This Row],[ServiceName]]&amp;Table_wabobpsvr_AzureCalc_AzureCalcRateCard[[#This Row],[Price_Level]]&amp;Table_wabobpsvr_AzureCalc_AzureCalcRateCard[[#This Row],[Region]]</f>
        <v>Redis Cache Standard C4C</v>
      </c>
      <c r="B10550" s="775"/>
      <c r="C10550" s="775" t="s">
        <v>680</v>
      </c>
      <c r="D10550" s="775" t="s">
        <v>177</v>
      </c>
      <c r="E10550" s="775">
        <v>0.47775000000000001</v>
      </c>
      <c r="F10550" s="775" t="s">
        <v>825</v>
      </c>
      <c r="G10550" s="775" t="s">
        <v>3333</v>
      </c>
      <c r="H10550" s="775" t="s">
        <v>3334</v>
      </c>
      <c r="I10550" s="775" t="s">
        <v>5687</v>
      </c>
    </row>
    <row r="10551" spans="1:9">
      <c r="A10551" s="775" t="str">
        <f>Table_wabobpsvr_AzureCalc_AzureCalcRateCard[[#This Row],[ServiceName]]&amp;Table_wabobpsvr_AzureCalc_AzureCalcRateCard[[#This Row],[Price_Level]]&amp;Table_wabobpsvr_AzureCalc_AzureCalcRateCard[[#This Row],[Region]]</f>
        <v>Redis Cache Standard C4D</v>
      </c>
      <c r="B10551" s="775"/>
      <c r="C10551" s="775" t="s">
        <v>680</v>
      </c>
      <c r="D10551" s="775" t="s">
        <v>176</v>
      </c>
      <c r="E10551" s="775">
        <v>0.46200000000000002</v>
      </c>
      <c r="F10551" s="775" t="s">
        <v>825</v>
      </c>
      <c r="G10551" s="775" t="s">
        <v>3333</v>
      </c>
      <c r="H10551" s="775" t="s">
        <v>3334</v>
      </c>
      <c r="I10551" s="775" t="s">
        <v>5687</v>
      </c>
    </row>
    <row r="10552" spans="1:9">
      <c r="A10552" s="775" t="str">
        <f>Table_wabobpsvr_AzureCalc_AzureCalcRateCard[[#This Row],[ServiceName]]&amp;Table_wabobpsvr_AzureCalc_AzureCalcRateCard[[#This Row],[Price_Level]]&amp;Table_wabobpsvr_AzureCalc_AzureCalcRateCard[[#This Row],[Region]]</f>
        <v>Redis Cache Standard C5MOSP</v>
      </c>
      <c r="B10552" s="775"/>
      <c r="C10552" s="775" t="s">
        <v>680</v>
      </c>
      <c r="D10552" s="775" t="s">
        <v>606</v>
      </c>
      <c r="E10552" s="775">
        <v>1.05</v>
      </c>
      <c r="F10552" s="775" t="s">
        <v>826</v>
      </c>
      <c r="G10552" s="775" t="s">
        <v>4235</v>
      </c>
      <c r="H10552" s="775" t="s">
        <v>4235</v>
      </c>
      <c r="I10552" s="775" t="s">
        <v>5693</v>
      </c>
    </row>
    <row r="10553" spans="1:9">
      <c r="A10553" s="775" t="str">
        <f>Table_wabobpsvr_AzureCalc_AzureCalcRateCard[[#This Row],[ServiceName]]&amp;Table_wabobpsvr_AzureCalc_AzureCalcRateCard[[#This Row],[Price_Level]]&amp;Table_wabobpsvr_AzureCalc_AzureCalcRateCard[[#This Row],[Region]]</f>
        <v>Redis Cache Standard C5A</v>
      </c>
      <c r="B10553" s="775"/>
      <c r="C10553" s="775" t="s">
        <v>680</v>
      </c>
      <c r="D10553" s="775" t="s">
        <v>174</v>
      </c>
      <c r="E10553" s="775">
        <v>1.0185</v>
      </c>
      <c r="F10553" s="775" t="s">
        <v>826</v>
      </c>
      <c r="G10553" s="775" t="s">
        <v>3335</v>
      </c>
      <c r="H10553" s="775" t="s">
        <v>3336</v>
      </c>
      <c r="I10553" s="775" t="s">
        <v>5693</v>
      </c>
    </row>
    <row r="10554" spans="1:9">
      <c r="A10554" s="775" t="str">
        <f>Table_wabobpsvr_AzureCalc_AzureCalcRateCard[[#This Row],[ServiceName]]&amp;Table_wabobpsvr_AzureCalc_AzureCalcRateCard[[#This Row],[Price_Level]]&amp;Table_wabobpsvr_AzureCalc_AzureCalcRateCard[[#This Row],[Region]]</f>
        <v>Redis Cache Standard C5B</v>
      </c>
      <c r="B10554" s="775"/>
      <c r="C10554" s="775" t="s">
        <v>680</v>
      </c>
      <c r="D10554" s="775" t="s">
        <v>175</v>
      </c>
      <c r="E10554" s="775">
        <v>0.98699999999999999</v>
      </c>
      <c r="F10554" s="775" t="s">
        <v>826</v>
      </c>
      <c r="G10554" s="775" t="s">
        <v>3335</v>
      </c>
      <c r="H10554" s="775" t="s">
        <v>3336</v>
      </c>
      <c r="I10554" s="775" t="s">
        <v>5693</v>
      </c>
    </row>
    <row r="10555" spans="1:9">
      <c r="A10555" s="775" t="str">
        <f>Table_wabobpsvr_AzureCalc_AzureCalcRateCard[[#This Row],[ServiceName]]&amp;Table_wabobpsvr_AzureCalc_AzureCalcRateCard[[#This Row],[Price_Level]]&amp;Table_wabobpsvr_AzureCalc_AzureCalcRateCard[[#This Row],[Region]]</f>
        <v>Redis Cache Standard C5C</v>
      </c>
      <c r="B10555" s="775"/>
      <c r="C10555" s="775" t="s">
        <v>680</v>
      </c>
      <c r="D10555" s="775" t="s">
        <v>177</v>
      </c>
      <c r="E10555" s="775">
        <v>0.95550000000000002</v>
      </c>
      <c r="F10555" s="775" t="s">
        <v>826</v>
      </c>
      <c r="G10555" s="775" t="s">
        <v>3335</v>
      </c>
      <c r="H10555" s="775" t="s">
        <v>3336</v>
      </c>
      <c r="I10555" s="775" t="s">
        <v>5693</v>
      </c>
    </row>
    <row r="10556" spans="1:9">
      <c r="A10556" s="1039" t="str">
        <f>Table_wabobpsvr_AzureCalc_AzureCalcRateCard[[#This Row],[ServiceName]]&amp;Table_wabobpsvr_AzureCalc_AzureCalcRateCard[[#This Row],[Price_Level]]&amp;Table_wabobpsvr_AzureCalc_AzureCalcRateCard[[#This Row],[Region]]</f>
        <v>Redis Cache Standard C5D</v>
      </c>
      <c r="B10556" s="1039"/>
      <c r="C10556" s="1039" t="s">
        <v>680</v>
      </c>
      <c r="D10556" s="1039" t="s">
        <v>176</v>
      </c>
      <c r="E10556" s="1039">
        <v>0.92400000000000004</v>
      </c>
      <c r="F10556" s="1039" t="s">
        <v>826</v>
      </c>
      <c r="G10556" s="775" t="s">
        <v>3335</v>
      </c>
      <c r="H10556" s="775" t="s">
        <v>3336</v>
      </c>
      <c r="I10556" s="775" t="s">
        <v>5693</v>
      </c>
    </row>
    <row r="10557" spans="1:9">
      <c r="A10557" s="1039" t="str">
        <f>Table_wabobpsvr_AzureCalc_AzureCalcRateCard[[#This Row],[ServiceName]]&amp;Table_wabobpsvr_AzureCalc_AzureCalcRateCard[[#This Row],[Price_Level]]&amp;Table_wabobpsvr_AzureCalc_AzureCalcRateCard[[#This Row],[Region]]</f>
        <v>Redis Cache Standard C6MOSP</v>
      </c>
      <c r="B10557" s="1039"/>
      <c r="C10557" s="1039" t="s">
        <v>680</v>
      </c>
      <c r="D10557" s="1039" t="s">
        <v>606</v>
      </c>
      <c r="E10557" s="1039">
        <v>2.1</v>
      </c>
      <c r="F10557" s="1039" t="s">
        <v>827</v>
      </c>
      <c r="G10557" s="775" t="s">
        <v>4235</v>
      </c>
      <c r="H10557" s="775" t="s">
        <v>4235</v>
      </c>
      <c r="I10557" s="775" t="s">
        <v>5340</v>
      </c>
    </row>
    <row r="10558" spans="1:9">
      <c r="A10558" s="1039" t="str">
        <f>Table_wabobpsvr_AzureCalc_AzureCalcRateCard[[#This Row],[ServiceName]]&amp;Table_wabobpsvr_AzureCalc_AzureCalcRateCard[[#This Row],[Price_Level]]&amp;Table_wabobpsvr_AzureCalc_AzureCalcRateCard[[#This Row],[Region]]</f>
        <v>Redis Cache Standard C6A</v>
      </c>
      <c r="B10558" s="1039"/>
      <c r="C10558" s="1039" t="s">
        <v>680</v>
      </c>
      <c r="D10558" s="1039" t="s">
        <v>174</v>
      </c>
      <c r="E10558" s="1039">
        <v>2.0369999999999999</v>
      </c>
      <c r="F10558" s="1039" t="s">
        <v>827</v>
      </c>
      <c r="G10558" s="775" t="s">
        <v>3337</v>
      </c>
      <c r="H10558" s="775" t="s">
        <v>3338</v>
      </c>
      <c r="I10558" s="775" t="s">
        <v>5340</v>
      </c>
    </row>
    <row r="10559" spans="1:9">
      <c r="A10559" s="1039" t="str">
        <f>Table_wabobpsvr_AzureCalc_AzureCalcRateCard[[#This Row],[ServiceName]]&amp;Table_wabobpsvr_AzureCalc_AzureCalcRateCard[[#This Row],[Price_Level]]&amp;Table_wabobpsvr_AzureCalc_AzureCalcRateCard[[#This Row],[Region]]</f>
        <v>Standard_G1 VM (Non-Windows)MOSP2</v>
      </c>
      <c r="B10559" s="1039">
        <v>2</v>
      </c>
      <c r="C10559" s="1039" t="s">
        <v>87</v>
      </c>
      <c r="D10559" s="1039" t="s">
        <v>606</v>
      </c>
      <c r="E10559" s="1039">
        <v>0.55000000000000004</v>
      </c>
      <c r="F10559" s="1039" t="s">
        <v>3042</v>
      </c>
      <c r="G10559" s="775" t="s">
        <v>4235</v>
      </c>
      <c r="H10559" s="775" t="s">
        <v>4235</v>
      </c>
      <c r="I10559" s="775" t="s">
        <v>5694</v>
      </c>
    </row>
    <row r="10560" spans="1:9">
      <c r="A10560" s="1039" t="str">
        <f>Table_wabobpsvr_AzureCalc_AzureCalcRateCard[[#This Row],[ServiceName]]&amp;Table_wabobpsvr_AzureCalc_AzureCalcRateCard[[#This Row],[Price_Level]]&amp;Table_wabobpsvr_AzureCalc_AzureCalcRateCard[[#This Row],[Region]]</f>
        <v>Standard_G1 VM (Non-Windows)A2</v>
      </c>
      <c r="B10560" s="1039">
        <v>2</v>
      </c>
      <c r="C10560" s="1039" t="s">
        <v>87</v>
      </c>
      <c r="D10560" s="1039" t="s">
        <v>174</v>
      </c>
      <c r="E10560" s="1039">
        <v>0.53</v>
      </c>
      <c r="F10560" s="1039" t="s">
        <v>3042</v>
      </c>
      <c r="G10560" s="775" t="s">
        <v>3419</v>
      </c>
      <c r="H10560" s="775" t="s">
        <v>3420</v>
      </c>
      <c r="I10560" s="775" t="s">
        <v>5694</v>
      </c>
    </row>
    <row r="10561" spans="1:9">
      <c r="A10561" s="775" t="str">
        <f>Table_wabobpsvr_AzureCalc_AzureCalcRateCard[[#This Row],[ServiceName]]&amp;Table_wabobpsvr_AzureCalc_AzureCalcRateCard[[#This Row],[Price_Level]]&amp;Table_wabobpsvr_AzureCalc_AzureCalcRateCard[[#This Row],[Region]]</f>
        <v>Standard_G1 VM (Non-Windows)B2</v>
      </c>
      <c r="B10561" s="775">
        <v>2</v>
      </c>
      <c r="C10561" s="775" t="s">
        <v>87</v>
      </c>
      <c r="D10561" s="775" t="s">
        <v>175</v>
      </c>
      <c r="E10561" s="775">
        <v>0.52</v>
      </c>
      <c r="F10561" s="775" t="s">
        <v>3042</v>
      </c>
      <c r="G10561" s="775" t="s">
        <v>3419</v>
      </c>
      <c r="H10561" s="775" t="s">
        <v>3420</v>
      </c>
      <c r="I10561" s="775" t="s">
        <v>5694</v>
      </c>
    </row>
    <row r="10562" spans="1:9">
      <c r="A10562" s="775" t="str">
        <f>Table_wabobpsvr_AzureCalc_AzureCalcRateCard[[#This Row],[ServiceName]]&amp;Table_wabobpsvr_AzureCalc_AzureCalcRateCard[[#This Row],[Price_Level]]&amp;Table_wabobpsvr_AzureCalc_AzureCalcRateCard[[#This Row],[Region]]</f>
        <v>Standard_G1 VM (Non-Windows)C2</v>
      </c>
      <c r="B10562" s="775">
        <v>2</v>
      </c>
      <c r="C10562" s="775" t="s">
        <v>87</v>
      </c>
      <c r="D10562" s="775" t="s">
        <v>177</v>
      </c>
      <c r="E10562" s="775">
        <v>0.5</v>
      </c>
      <c r="F10562" s="775" t="s">
        <v>3042</v>
      </c>
      <c r="G10562" s="775" t="s">
        <v>3419</v>
      </c>
      <c r="H10562" s="775" t="s">
        <v>3420</v>
      </c>
      <c r="I10562" s="775" t="s">
        <v>5694</v>
      </c>
    </row>
    <row r="10563" spans="1:9">
      <c r="A10563" s="775" t="str">
        <f>Table_wabobpsvr_AzureCalc_AzureCalcRateCard[[#This Row],[ServiceName]]&amp;Table_wabobpsvr_AzureCalc_AzureCalcRateCard[[#This Row],[Price_Level]]&amp;Table_wabobpsvr_AzureCalc_AzureCalcRateCard[[#This Row],[Region]]</f>
        <v>Standard_G1 VM (Non-Windows)D2</v>
      </c>
      <c r="B10563" s="775">
        <v>2</v>
      </c>
      <c r="C10563" s="775" t="s">
        <v>87</v>
      </c>
      <c r="D10563" s="775" t="s">
        <v>176</v>
      </c>
      <c r="E10563" s="775">
        <v>0.48</v>
      </c>
      <c r="F10563" s="775" t="s">
        <v>3042</v>
      </c>
      <c r="G10563" s="775" t="s">
        <v>3419</v>
      </c>
      <c r="H10563" s="775" t="s">
        <v>3420</v>
      </c>
      <c r="I10563" s="775" t="s">
        <v>5694</v>
      </c>
    </row>
    <row r="10564" spans="1:9">
      <c r="A10564" s="775" t="str">
        <f>Table_wabobpsvr_AzureCalc_AzureCalcRateCard[[#This Row],[ServiceName]]&amp;Table_wabobpsvr_AzureCalc_AzureCalcRateCard[[#This Row],[Price_Level]]&amp;Table_wabobpsvr_AzureCalc_AzureCalcRateCard[[#This Row],[Region]]</f>
        <v>Standard_G1 VM (Windows)MOSP2</v>
      </c>
      <c r="B10564" s="775">
        <v>2</v>
      </c>
      <c r="C10564" s="775" t="s">
        <v>87</v>
      </c>
      <c r="D10564" s="775" t="s">
        <v>606</v>
      </c>
      <c r="E10564" s="775">
        <v>0.61</v>
      </c>
      <c r="F10564" s="775" t="s">
        <v>3057</v>
      </c>
      <c r="G10564" s="775" t="s">
        <v>4235</v>
      </c>
      <c r="H10564" s="775" t="s">
        <v>4235</v>
      </c>
      <c r="I10564" s="775" t="s">
        <v>5097</v>
      </c>
    </row>
    <row r="10565" spans="1:9">
      <c r="A10565" s="775" t="str">
        <f>Table_wabobpsvr_AzureCalc_AzureCalcRateCard[[#This Row],[ServiceName]]&amp;Table_wabobpsvr_AzureCalc_AzureCalcRateCard[[#This Row],[Price_Level]]&amp;Table_wabobpsvr_AzureCalc_AzureCalcRateCard[[#This Row],[Region]]</f>
        <v>Standard_G1 VM (Windows)A2</v>
      </c>
      <c r="B10565" s="775">
        <v>2</v>
      </c>
      <c r="C10565" s="775" t="s">
        <v>87</v>
      </c>
      <c r="D10565" s="775" t="s">
        <v>174</v>
      </c>
      <c r="E10565" s="775">
        <v>0.59</v>
      </c>
      <c r="F10565" s="775" t="s">
        <v>3057</v>
      </c>
      <c r="G10565" s="775" t="s">
        <v>3421</v>
      </c>
      <c r="H10565" s="775" t="s">
        <v>3422</v>
      </c>
      <c r="I10565" s="775" t="s">
        <v>5097</v>
      </c>
    </row>
    <row r="10566" spans="1:9">
      <c r="A10566" s="775" t="str">
        <f>Table_wabobpsvr_AzureCalc_AzureCalcRateCard[[#This Row],[ServiceName]]&amp;Table_wabobpsvr_AzureCalc_AzureCalcRateCard[[#This Row],[Price_Level]]&amp;Table_wabobpsvr_AzureCalc_AzureCalcRateCard[[#This Row],[Region]]</f>
        <v>Standard_G1 VM (Windows)B2</v>
      </c>
      <c r="B10566" s="775">
        <v>2</v>
      </c>
      <c r="C10566" s="775" t="s">
        <v>87</v>
      </c>
      <c r="D10566" s="775" t="s">
        <v>175</v>
      </c>
      <c r="E10566" s="775">
        <v>0.56999999999999995</v>
      </c>
      <c r="F10566" s="775" t="s">
        <v>3057</v>
      </c>
      <c r="G10566" s="775" t="s">
        <v>3421</v>
      </c>
      <c r="H10566" s="775" t="s">
        <v>3422</v>
      </c>
      <c r="I10566" s="775" t="s">
        <v>5097</v>
      </c>
    </row>
    <row r="10567" spans="1:9">
      <c r="A10567" s="775" t="str">
        <f>Table_wabobpsvr_AzureCalc_AzureCalcRateCard[[#This Row],[ServiceName]]&amp;Table_wabobpsvr_AzureCalc_AzureCalcRateCard[[#This Row],[Price_Level]]&amp;Table_wabobpsvr_AzureCalc_AzureCalcRateCard[[#This Row],[Region]]</f>
        <v>Standard_G1 VM (Windows)C2</v>
      </c>
      <c r="B10567" s="775">
        <v>2</v>
      </c>
      <c r="C10567" s="775" t="s">
        <v>87</v>
      </c>
      <c r="D10567" s="775" t="s">
        <v>177</v>
      </c>
      <c r="E10567" s="775">
        <v>0.56000000000000005</v>
      </c>
      <c r="F10567" s="775" t="s">
        <v>3057</v>
      </c>
      <c r="G10567" s="775" t="s">
        <v>3421</v>
      </c>
      <c r="H10567" s="775" t="s">
        <v>3422</v>
      </c>
      <c r="I10567" s="775" t="s">
        <v>5097</v>
      </c>
    </row>
    <row r="10568" spans="1:9">
      <c r="A10568" s="775" t="str">
        <f>Table_wabobpsvr_AzureCalc_AzureCalcRateCard[[#This Row],[ServiceName]]&amp;Table_wabobpsvr_AzureCalc_AzureCalcRateCard[[#This Row],[Price_Level]]&amp;Table_wabobpsvr_AzureCalc_AzureCalcRateCard[[#This Row],[Region]]</f>
        <v>A8 HDInsight (Non-Windows)A12</v>
      </c>
      <c r="B10568" s="775">
        <v>12</v>
      </c>
      <c r="C10568" s="775" t="s">
        <v>87</v>
      </c>
      <c r="D10568" s="775" t="s">
        <v>174</v>
      </c>
      <c r="E10568" s="775">
        <v>0.89400000000000002</v>
      </c>
      <c r="F10568" s="775" t="s">
        <v>3379</v>
      </c>
      <c r="G10568" s="775" t="s">
        <v>3423</v>
      </c>
      <c r="H10568" s="775" t="s">
        <v>3424</v>
      </c>
      <c r="I10568" s="775" t="s">
        <v>5662</v>
      </c>
    </row>
    <row r="10569" spans="1:9">
      <c r="A10569" s="775" t="str">
        <f>Table_wabobpsvr_AzureCalc_AzureCalcRateCard[[#This Row],[ServiceName]]&amp;Table_wabobpsvr_AzureCalc_AzureCalcRateCard[[#This Row],[Price_Level]]&amp;Table_wabobpsvr_AzureCalc_AzureCalcRateCard[[#This Row],[Region]]</f>
        <v>A8 HDInsight (Non-Windows)B12</v>
      </c>
      <c r="B10569" s="775">
        <v>12</v>
      </c>
      <c r="C10569" s="775" t="s">
        <v>87</v>
      </c>
      <c r="D10569" s="775" t="s">
        <v>175</v>
      </c>
      <c r="E10569" s="775">
        <v>0.85699999999999998</v>
      </c>
      <c r="F10569" s="775" t="s">
        <v>3379</v>
      </c>
      <c r="G10569" s="775" t="s">
        <v>3423</v>
      </c>
      <c r="H10569" s="775" t="s">
        <v>3424</v>
      </c>
      <c r="I10569" s="775" t="s">
        <v>5662</v>
      </c>
    </row>
    <row r="10570" spans="1:9">
      <c r="A10570" s="775" t="str">
        <f>Table_wabobpsvr_AzureCalc_AzureCalcRateCard[[#This Row],[ServiceName]]&amp;Table_wabobpsvr_AzureCalc_AzureCalcRateCard[[#This Row],[Price_Level]]&amp;Table_wabobpsvr_AzureCalc_AzureCalcRateCard[[#This Row],[Region]]</f>
        <v>A8 HDInsight (Non-Windows)C12</v>
      </c>
      <c r="B10570" s="775">
        <v>12</v>
      </c>
      <c r="C10570" s="775" t="s">
        <v>87</v>
      </c>
      <c r="D10570" s="775" t="s">
        <v>177</v>
      </c>
      <c r="E10570" s="775">
        <v>0.82099999999999995</v>
      </c>
      <c r="F10570" s="775" t="s">
        <v>3379</v>
      </c>
      <c r="G10570" s="775" t="s">
        <v>3423</v>
      </c>
      <c r="H10570" s="775" t="s">
        <v>3424</v>
      </c>
      <c r="I10570" s="775" t="s">
        <v>5662</v>
      </c>
    </row>
    <row r="10571" spans="1:9">
      <c r="A10571" s="775" t="str">
        <f>Table_wabobpsvr_AzureCalc_AzureCalcRateCard[[#This Row],[ServiceName]]&amp;Table_wabobpsvr_AzureCalc_AzureCalcRateCard[[#This Row],[Price_Level]]&amp;Table_wabobpsvr_AzureCalc_AzureCalcRateCard[[#This Row],[Region]]</f>
        <v>A8 HDInsight (Non-Windows)D12</v>
      </c>
      <c r="B10571" s="775">
        <v>12</v>
      </c>
      <c r="C10571" s="775" t="s">
        <v>87</v>
      </c>
      <c r="D10571" s="775" t="s">
        <v>176</v>
      </c>
      <c r="E10571" s="775">
        <v>0.78400000000000003</v>
      </c>
      <c r="F10571" s="775" t="s">
        <v>3379</v>
      </c>
      <c r="G10571" s="775" t="s">
        <v>3423</v>
      </c>
      <c r="H10571" s="775" t="s">
        <v>3424</v>
      </c>
      <c r="I10571" s="775" t="s">
        <v>5662</v>
      </c>
    </row>
    <row r="10572" spans="1:9">
      <c r="A10572" s="775" t="str">
        <f>Table_wabobpsvr_AzureCalc_AzureCalcRateCard[[#This Row],[ServiceName]]&amp;Table_wabobpsvr_AzureCalc_AzureCalcRateCard[[#This Row],[Price_Level]]&amp;Table_wabobpsvr_AzureCalc_AzureCalcRateCard[[#This Row],[Region]]</f>
        <v>A8 HDInsight (Non-Windows)MOSP10</v>
      </c>
      <c r="B10572" s="775">
        <v>10</v>
      </c>
      <c r="C10572" s="775" t="s">
        <v>87</v>
      </c>
      <c r="D10572" s="775" t="s">
        <v>606</v>
      </c>
      <c r="E10572" s="775">
        <v>4.9000000000000004</v>
      </c>
      <c r="F10572" s="775" t="s">
        <v>3379</v>
      </c>
      <c r="G10572" s="775" t="s">
        <v>4235</v>
      </c>
      <c r="H10572" s="775" t="s">
        <v>4235</v>
      </c>
      <c r="I10572" s="775" t="s">
        <v>5339</v>
      </c>
    </row>
    <row r="10573" spans="1:9">
      <c r="A10573" s="775" t="str">
        <f>Table_wabobpsvr_AzureCalc_AzureCalcRateCard[[#This Row],[ServiceName]]&amp;Table_wabobpsvr_AzureCalc_AzureCalcRateCard[[#This Row],[Price_Level]]&amp;Table_wabobpsvr_AzureCalc_AzureCalcRateCard[[#This Row],[Region]]</f>
        <v>A8 HDInsight (Non-Windows)A10</v>
      </c>
      <c r="B10573" s="775">
        <v>10</v>
      </c>
      <c r="C10573" s="775" t="s">
        <v>87</v>
      </c>
      <c r="D10573" s="775" t="s">
        <v>174</v>
      </c>
      <c r="E10573" s="775">
        <v>3.577</v>
      </c>
      <c r="F10573" s="775" t="s">
        <v>3379</v>
      </c>
      <c r="G10573" s="775" t="s">
        <v>3425</v>
      </c>
      <c r="H10573" s="775" t="s">
        <v>3426</v>
      </c>
      <c r="I10573" s="775" t="s">
        <v>5339</v>
      </c>
    </row>
    <row r="10574" spans="1:9">
      <c r="A10574" s="775" t="str">
        <f>Table_wabobpsvr_AzureCalc_AzureCalcRateCard[[#This Row],[ServiceName]]&amp;Table_wabobpsvr_AzureCalc_AzureCalcRateCard[[#This Row],[Price_Level]]&amp;Table_wabobpsvr_AzureCalc_AzureCalcRateCard[[#This Row],[Region]]</f>
        <v>A8 HDInsight (Non-Windows)B10</v>
      </c>
      <c r="B10574" s="775">
        <v>10</v>
      </c>
      <c r="C10574" s="775" t="s">
        <v>87</v>
      </c>
      <c r="D10574" s="775" t="s">
        <v>175</v>
      </c>
      <c r="E10574" s="775">
        <v>3.43</v>
      </c>
      <c r="F10574" s="775" t="s">
        <v>3379</v>
      </c>
      <c r="G10574" s="775" t="s">
        <v>3425</v>
      </c>
      <c r="H10574" s="775" t="s">
        <v>3426</v>
      </c>
      <c r="I10574" s="775" t="s">
        <v>5339</v>
      </c>
    </row>
    <row r="10575" spans="1:9">
      <c r="A10575" s="775" t="str">
        <f>Table_wabobpsvr_AzureCalc_AzureCalcRateCard[[#This Row],[ServiceName]]&amp;Table_wabobpsvr_AzureCalc_AzureCalcRateCard[[#This Row],[Price_Level]]&amp;Table_wabobpsvr_AzureCalc_AzureCalcRateCard[[#This Row],[Region]]</f>
        <v>A8 HDInsight (Non-Windows)C10</v>
      </c>
      <c r="B10575" s="775">
        <v>10</v>
      </c>
      <c r="C10575" s="775" t="s">
        <v>87</v>
      </c>
      <c r="D10575" s="775" t="s">
        <v>177</v>
      </c>
      <c r="E10575" s="775">
        <v>3.2829999999999999</v>
      </c>
      <c r="F10575" s="775" t="s">
        <v>3379</v>
      </c>
      <c r="G10575" s="775" t="s">
        <v>3425</v>
      </c>
      <c r="H10575" s="775" t="s">
        <v>3426</v>
      </c>
      <c r="I10575" s="775" t="s">
        <v>5339</v>
      </c>
    </row>
    <row r="10576" spans="1:9">
      <c r="A10576" s="775" t="str">
        <f>Table_wabobpsvr_AzureCalc_AzureCalcRateCard[[#This Row],[ServiceName]]&amp;Table_wabobpsvr_AzureCalc_AzureCalcRateCard[[#This Row],[Price_Level]]&amp;Table_wabobpsvr_AzureCalc_AzureCalcRateCard[[#This Row],[Region]]</f>
        <v>A8 HDInsight (Non-Windows)D10</v>
      </c>
      <c r="B10576" s="775">
        <v>10</v>
      </c>
      <c r="C10576" s="775" t="s">
        <v>87</v>
      </c>
      <c r="D10576" s="775" t="s">
        <v>176</v>
      </c>
      <c r="E10576" s="775">
        <v>3.1360000000000001</v>
      </c>
      <c r="F10576" s="775" t="s">
        <v>3379</v>
      </c>
      <c r="G10576" s="775" t="s">
        <v>3425</v>
      </c>
      <c r="H10576" s="775" t="s">
        <v>3426</v>
      </c>
      <c r="I10576" s="775" t="s">
        <v>5339</v>
      </c>
    </row>
    <row r="10577" spans="1:9">
      <c r="A10577" s="775" t="str">
        <f>Table_wabobpsvr_AzureCalc_AzureCalcRateCard[[#This Row],[ServiceName]]&amp;Table_wabobpsvr_AzureCalc_AzureCalcRateCard[[#This Row],[Price_Level]]&amp;Table_wabobpsvr_AzureCalc_AzureCalcRateCard[[#This Row],[Region]]</f>
        <v>A5 HDInsight (Non-Windows)MOSP11</v>
      </c>
      <c r="B10577" s="775">
        <v>11</v>
      </c>
      <c r="C10577" s="775" t="s">
        <v>87</v>
      </c>
      <c r="D10577" s="775" t="s">
        <v>606</v>
      </c>
      <c r="E10577" s="775">
        <v>0.222</v>
      </c>
      <c r="F10577" s="775" t="s">
        <v>3376</v>
      </c>
      <c r="G10577" s="775" t="s">
        <v>4235</v>
      </c>
      <c r="H10577" s="775" t="s">
        <v>4235</v>
      </c>
      <c r="I10577" s="775" t="s">
        <v>5695</v>
      </c>
    </row>
    <row r="10578" spans="1:9">
      <c r="A10578" s="775" t="str">
        <f>Table_wabobpsvr_AzureCalc_AzureCalcRateCard[[#This Row],[ServiceName]]&amp;Table_wabobpsvr_AzureCalc_AzureCalcRateCard[[#This Row],[Price_Level]]&amp;Table_wabobpsvr_AzureCalc_AzureCalcRateCard[[#This Row],[Region]]</f>
        <v>A5 HDInsight (Non-Windows)A11</v>
      </c>
      <c r="B10578" s="775">
        <v>11</v>
      </c>
      <c r="C10578" s="775" t="s">
        <v>87</v>
      </c>
      <c r="D10578" s="775" t="s">
        <v>174</v>
      </c>
      <c r="E10578" s="775">
        <v>0.16209999999999999</v>
      </c>
      <c r="F10578" s="775" t="s">
        <v>3376</v>
      </c>
      <c r="G10578" s="775" t="s">
        <v>3427</v>
      </c>
      <c r="H10578" s="775" t="s">
        <v>3428</v>
      </c>
      <c r="I10578" s="775" t="s">
        <v>5695</v>
      </c>
    </row>
    <row r="10579" spans="1:9">
      <c r="A10579" s="775" t="str">
        <f>Table_wabobpsvr_AzureCalc_AzureCalcRateCard[[#This Row],[ServiceName]]&amp;Table_wabobpsvr_AzureCalc_AzureCalcRateCard[[#This Row],[Price_Level]]&amp;Table_wabobpsvr_AzureCalc_AzureCalcRateCard[[#This Row],[Region]]</f>
        <v>A5 HDInsight (Non-Windows)B11</v>
      </c>
      <c r="B10579" s="775">
        <v>11</v>
      </c>
      <c r="C10579" s="775" t="s">
        <v>87</v>
      </c>
      <c r="D10579" s="775" t="s">
        <v>175</v>
      </c>
      <c r="E10579" s="775">
        <v>0.15540000000000001</v>
      </c>
      <c r="F10579" s="775" t="s">
        <v>3376</v>
      </c>
      <c r="G10579" s="775" t="s">
        <v>3427</v>
      </c>
      <c r="H10579" s="775" t="s">
        <v>3428</v>
      </c>
      <c r="I10579" s="775" t="s">
        <v>5695</v>
      </c>
    </row>
    <row r="10580" spans="1:9">
      <c r="A10580" s="775" t="str">
        <f>Table_wabobpsvr_AzureCalc_AzureCalcRateCard[[#This Row],[ServiceName]]&amp;Table_wabobpsvr_AzureCalc_AzureCalcRateCard[[#This Row],[Price_Level]]&amp;Table_wabobpsvr_AzureCalc_AzureCalcRateCard[[#This Row],[Region]]</f>
        <v>A5 HDInsight (Non-Windows)C11</v>
      </c>
      <c r="B10580" s="775">
        <v>11</v>
      </c>
      <c r="C10580" s="775" t="s">
        <v>87</v>
      </c>
      <c r="D10580" s="775" t="s">
        <v>177</v>
      </c>
      <c r="E10580" s="775">
        <v>0.1487</v>
      </c>
      <c r="F10580" s="775" t="s">
        <v>3376</v>
      </c>
      <c r="G10580" s="775" t="s">
        <v>3427</v>
      </c>
      <c r="H10580" s="775" t="s">
        <v>3428</v>
      </c>
      <c r="I10580" s="775" t="s">
        <v>5695</v>
      </c>
    </row>
    <row r="10581" spans="1:9">
      <c r="A10581" s="775" t="str">
        <f>Table_wabobpsvr_AzureCalc_AzureCalcRateCard[[#This Row],[ServiceName]]&amp;Table_wabobpsvr_AzureCalc_AzureCalcRateCard[[#This Row],[Price_Level]]&amp;Table_wabobpsvr_AzureCalc_AzureCalcRateCard[[#This Row],[Region]]</f>
        <v>A5 HDInsight (Non-Windows)D11</v>
      </c>
      <c r="B10581" s="775">
        <v>11</v>
      </c>
      <c r="C10581" s="775" t="s">
        <v>87</v>
      </c>
      <c r="D10581" s="775" t="s">
        <v>176</v>
      </c>
      <c r="E10581" s="775">
        <v>0.1421</v>
      </c>
      <c r="F10581" s="775" t="s">
        <v>3376</v>
      </c>
      <c r="G10581" s="775" t="s">
        <v>3427</v>
      </c>
      <c r="H10581" s="775" t="s">
        <v>3428</v>
      </c>
      <c r="I10581" s="775" t="s">
        <v>5695</v>
      </c>
    </row>
    <row r="10582" spans="1:9">
      <c r="A10582" s="775" t="str">
        <f>Table_wabobpsvr_AzureCalc_AzureCalcRateCard[[#This Row],[ServiceName]]&amp;Table_wabobpsvr_AzureCalc_AzureCalcRateCard[[#This Row],[Price_Level]]&amp;Table_wabobpsvr_AzureCalc_AzureCalcRateCard[[#This Row],[Region]]</f>
        <v>A5 HDInsight (Non-Windows)MOSP12</v>
      </c>
      <c r="B10582" s="775">
        <v>12</v>
      </c>
      <c r="C10582" s="775" t="s">
        <v>87</v>
      </c>
      <c r="D10582" s="775" t="s">
        <v>606</v>
      </c>
      <c r="E10582" s="775">
        <v>0.19900000000000001</v>
      </c>
      <c r="F10582" s="775" t="s">
        <v>3376</v>
      </c>
      <c r="G10582" s="775" t="s">
        <v>4235</v>
      </c>
      <c r="H10582" s="775" t="s">
        <v>4235</v>
      </c>
      <c r="I10582" s="775" t="s">
        <v>5341</v>
      </c>
    </row>
    <row r="10583" spans="1:9">
      <c r="A10583" s="775" t="str">
        <f>Table_wabobpsvr_AzureCalc_AzureCalcRateCard[[#This Row],[ServiceName]]&amp;Table_wabobpsvr_AzureCalc_AzureCalcRateCard[[#This Row],[Price_Level]]&amp;Table_wabobpsvr_AzureCalc_AzureCalcRateCard[[#This Row],[Region]]</f>
        <v>A5 HDInsight (Non-Windows)A12</v>
      </c>
      <c r="B10583" s="775">
        <v>12</v>
      </c>
      <c r="C10583" s="775" t="s">
        <v>87</v>
      </c>
      <c r="D10583" s="775" t="s">
        <v>174</v>
      </c>
      <c r="E10583" s="775">
        <v>0.14530000000000001</v>
      </c>
      <c r="F10583" s="775" t="s">
        <v>3376</v>
      </c>
      <c r="G10583" s="775" t="s">
        <v>3429</v>
      </c>
      <c r="H10583" s="775" t="s">
        <v>3430</v>
      </c>
      <c r="I10583" s="775" t="s">
        <v>5341</v>
      </c>
    </row>
    <row r="10584" spans="1:9">
      <c r="A10584" s="1039" t="str">
        <f>Table_wabobpsvr_AzureCalc_AzureCalcRateCard[[#This Row],[ServiceName]]&amp;Table_wabobpsvr_AzureCalc_AzureCalcRateCard[[#This Row],[Price_Level]]&amp;Table_wabobpsvr_AzureCalc_AzureCalcRateCard[[#This Row],[Region]]</f>
        <v>A5 HDInsight (Non-Windows)B12</v>
      </c>
      <c r="B10584" s="1039">
        <v>12</v>
      </c>
      <c r="C10584" s="1039" t="s">
        <v>87</v>
      </c>
      <c r="D10584" s="1039" t="s">
        <v>175</v>
      </c>
      <c r="E10584" s="1039">
        <v>0.13930000000000001</v>
      </c>
      <c r="F10584" s="1039" t="s">
        <v>3376</v>
      </c>
      <c r="G10584" s="775" t="s">
        <v>3429</v>
      </c>
      <c r="H10584" s="775" t="s">
        <v>3430</v>
      </c>
      <c r="I10584" s="775" t="s">
        <v>5341</v>
      </c>
    </row>
    <row r="10585" spans="1:9">
      <c r="A10585" s="775" t="str">
        <f>Table_wabobpsvr_AzureCalc_AzureCalcRateCard[[#This Row],[ServiceName]]&amp;Table_wabobpsvr_AzureCalc_AzureCalcRateCard[[#This Row],[Price_Level]]&amp;Table_wabobpsvr_AzureCalc_AzureCalcRateCard[[#This Row],[Region]]</f>
        <v>A5 HDInsight (Non-Windows)C12</v>
      </c>
      <c r="B10585" s="775">
        <v>12</v>
      </c>
      <c r="C10585" s="775" t="s">
        <v>87</v>
      </c>
      <c r="D10585" s="775" t="s">
        <v>177</v>
      </c>
      <c r="E10585" s="775">
        <v>0.1333</v>
      </c>
      <c r="F10585" s="775" t="s">
        <v>3376</v>
      </c>
      <c r="G10585" s="775" t="s">
        <v>3429</v>
      </c>
      <c r="H10585" s="775" t="s">
        <v>3430</v>
      </c>
      <c r="I10585" s="775" t="s">
        <v>5341</v>
      </c>
    </row>
    <row r="10586" spans="1:9">
      <c r="A10586" s="1039" t="str">
        <f>Table_wabobpsvr_AzureCalc_AzureCalcRateCard[[#This Row],[ServiceName]]&amp;Table_wabobpsvr_AzureCalc_AzureCalcRateCard[[#This Row],[Price_Level]]&amp;Table_wabobpsvr_AzureCalc_AzureCalcRateCard[[#This Row],[Region]]</f>
        <v>A0 Cloud ServicesMOSP3</v>
      </c>
      <c r="B10586" s="1039">
        <v>3</v>
      </c>
      <c r="C10586" s="1039" t="s">
        <v>680</v>
      </c>
      <c r="D10586" s="1039" t="s">
        <v>606</v>
      </c>
      <c r="E10586" s="1039">
        <v>0.02</v>
      </c>
      <c r="F10586" s="1039" t="s">
        <v>699</v>
      </c>
      <c r="G10586" s="775" t="s">
        <v>4235</v>
      </c>
      <c r="H10586" s="775" t="s">
        <v>4235</v>
      </c>
      <c r="I10586" s="775" t="s">
        <v>5696</v>
      </c>
    </row>
    <row r="10587" spans="1:9">
      <c r="A10587" s="775" t="str">
        <f>Table_wabobpsvr_AzureCalc_AzureCalcRateCard[[#This Row],[ServiceName]]&amp;Table_wabobpsvr_AzureCalc_AzureCalcRateCard[[#This Row],[Price_Level]]&amp;Table_wabobpsvr_AzureCalc_AzureCalcRateCard[[#This Row],[Region]]</f>
        <v>A0 Cloud ServicesA3</v>
      </c>
      <c r="B10587" s="775">
        <v>3</v>
      </c>
      <c r="C10587" s="775" t="s">
        <v>680</v>
      </c>
      <c r="D10587" s="775" t="s">
        <v>174</v>
      </c>
      <c r="E10587" s="775">
        <v>1.46E-2</v>
      </c>
      <c r="F10587" s="775" t="s">
        <v>699</v>
      </c>
      <c r="G10587" s="775" t="s">
        <v>2348</v>
      </c>
      <c r="H10587" s="775" t="s">
        <v>2349</v>
      </c>
      <c r="I10587" s="775" t="s">
        <v>5696</v>
      </c>
    </row>
    <row r="10588" spans="1:9">
      <c r="A10588" s="775" t="str">
        <f>Table_wabobpsvr_AzureCalc_AzureCalcRateCard[[#This Row],[ServiceName]]&amp;Table_wabobpsvr_AzureCalc_AzureCalcRateCard[[#This Row],[Price_Level]]&amp;Table_wabobpsvr_AzureCalc_AzureCalcRateCard[[#This Row],[Region]]</f>
        <v>A8 Cloud ServicesMOSP2</v>
      </c>
      <c r="B10588" s="775">
        <v>2</v>
      </c>
      <c r="C10588" s="775" t="s">
        <v>680</v>
      </c>
      <c r="D10588" s="775" t="s">
        <v>606</v>
      </c>
      <c r="E10588" s="775">
        <v>2.4500000000000002</v>
      </c>
      <c r="F10588" s="775" t="s">
        <v>695</v>
      </c>
      <c r="G10588" s="775" t="s">
        <v>4235</v>
      </c>
      <c r="H10588" s="775" t="s">
        <v>4235</v>
      </c>
      <c r="I10588" s="775" t="s">
        <v>5697</v>
      </c>
    </row>
    <row r="10589" spans="1:9">
      <c r="A10589" s="775" t="str">
        <f>Table_wabobpsvr_AzureCalc_AzureCalcRateCard[[#This Row],[ServiceName]]&amp;Table_wabobpsvr_AzureCalc_AzureCalcRateCard[[#This Row],[Price_Level]]&amp;Table_wabobpsvr_AzureCalc_AzureCalcRateCard[[#This Row],[Region]]</f>
        <v>A8 Cloud ServicesA2</v>
      </c>
      <c r="B10589" s="775">
        <v>2</v>
      </c>
      <c r="C10589" s="775" t="s">
        <v>680</v>
      </c>
      <c r="D10589" s="775" t="s">
        <v>174</v>
      </c>
      <c r="E10589" s="775">
        <v>1.7885</v>
      </c>
      <c r="F10589" s="775" t="s">
        <v>695</v>
      </c>
      <c r="G10589" s="775" t="s">
        <v>2350</v>
      </c>
      <c r="H10589" s="775" t="s">
        <v>2351</v>
      </c>
      <c r="I10589" s="775" t="s">
        <v>5697</v>
      </c>
    </row>
    <row r="10590" spans="1:9">
      <c r="A10590" s="775" t="str">
        <f>Table_wabobpsvr_AzureCalc_AzureCalcRateCard[[#This Row],[ServiceName]]&amp;Table_wabobpsvr_AzureCalc_AzureCalcRateCard[[#This Row],[Price_Level]]&amp;Table_wabobpsvr_AzureCalc_AzureCalcRateCard[[#This Row],[Region]]</f>
        <v>A8 Cloud ServicesB2</v>
      </c>
      <c r="B10590" s="775">
        <v>2</v>
      </c>
      <c r="C10590" s="775" t="s">
        <v>680</v>
      </c>
      <c r="D10590" s="775" t="s">
        <v>175</v>
      </c>
      <c r="E10590" s="775">
        <v>1.7150000000000001</v>
      </c>
      <c r="F10590" s="775" t="s">
        <v>695</v>
      </c>
      <c r="G10590" s="775" t="s">
        <v>2350</v>
      </c>
      <c r="H10590" s="775" t="s">
        <v>2351</v>
      </c>
      <c r="I10590" s="775" t="s">
        <v>5697</v>
      </c>
    </row>
    <row r="10591" spans="1:9">
      <c r="A10591" s="775" t="str">
        <f>Table_wabobpsvr_AzureCalc_AzureCalcRateCard[[#This Row],[ServiceName]]&amp;Table_wabobpsvr_AzureCalc_AzureCalcRateCard[[#This Row],[Price_Level]]&amp;Table_wabobpsvr_AzureCalc_AzureCalcRateCard[[#This Row],[Region]]</f>
        <v>A8 Cloud ServicesC2</v>
      </c>
      <c r="B10591" s="775">
        <v>2</v>
      </c>
      <c r="C10591" s="775" t="s">
        <v>680</v>
      </c>
      <c r="D10591" s="775" t="s">
        <v>177</v>
      </c>
      <c r="E10591" s="775">
        <v>1.6415</v>
      </c>
      <c r="F10591" s="775" t="s">
        <v>695</v>
      </c>
      <c r="G10591" s="775" t="s">
        <v>2350</v>
      </c>
      <c r="H10591" s="775" t="s">
        <v>2351</v>
      </c>
      <c r="I10591" s="775" t="s">
        <v>5697</v>
      </c>
    </row>
    <row r="10592" spans="1:9">
      <c r="A10592" s="775" t="str">
        <f>Table_wabobpsvr_AzureCalc_AzureCalcRateCard[[#This Row],[ServiceName]]&amp;Table_wabobpsvr_AzureCalc_AzureCalcRateCard[[#This Row],[Price_Level]]&amp;Table_wabobpsvr_AzureCalc_AzureCalcRateCard[[#This Row],[Region]]</f>
        <v>A8 Cloud ServicesD2</v>
      </c>
      <c r="B10592" s="775">
        <v>2</v>
      </c>
      <c r="C10592" s="775" t="s">
        <v>680</v>
      </c>
      <c r="D10592" s="775" t="s">
        <v>176</v>
      </c>
      <c r="E10592" s="775">
        <v>1.5680000000000001</v>
      </c>
      <c r="F10592" s="775" t="s">
        <v>695</v>
      </c>
      <c r="G10592" s="775" t="s">
        <v>2350</v>
      </c>
      <c r="H10592" s="775" t="s">
        <v>2351</v>
      </c>
      <c r="I10592" s="775" t="s">
        <v>5697</v>
      </c>
    </row>
    <row r="10593" spans="1:9">
      <c r="A10593" s="775" t="str">
        <f>Table_wabobpsvr_AzureCalc_AzureCalcRateCard[[#This Row],[ServiceName]]&amp;Table_wabobpsvr_AzureCalc_AzureCalcRateCard[[#This Row],[Price_Level]]&amp;Table_wabobpsvr_AzureCalc_AzureCalcRateCard[[#This Row],[Region]]</f>
        <v>A9 Cloud ServicesMOSP2</v>
      </c>
      <c r="B10593" s="775">
        <v>2</v>
      </c>
      <c r="C10593" s="775" t="s">
        <v>680</v>
      </c>
      <c r="D10593" s="775" t="s">
        <v>606</v>
      </c>
      <c r="E10593" s="775">
        <v>4.9000000000000004</v>
      </c>
      <c r="F10593" s="775" t="s">
        <v>697</v>
      </c>
      <c r="G10593" s="775" t="s">
        <v>4235</v>
      </c>
      <c r="H10593" s="775" t="s">
        <v>4235</v>
      </c>
      <c r="I10593" s="775" t="s">
        <v>5698</v>
      </c>
    </row>
    <row r="10594" spans="1:9">
      <c r="A10594" s="775" t="str">
        <f>Table_wabobpsvr_AzureCalc_AzureCalcRateCard[[#This Row],[ServiceName]]&amp;Table_wabobpsvr_AzureCalc_AzureCalcRateCard[[#This Row],[Price_Level]]&amp;Table_wabobpsvr_AzureCalc_AzureCalcRateCard[[#This Row],[Region]]</f>
        <v>A9 Cloud ServicesA2</v>
      </c>
      <c r="B10594" s="775">
        <v>2</v>
      </c>
      <c r="C10594" s="775" t="s">
        <v>680</v>
      </c>
      <c r="D10594" s="775" t="s">
        <v>174</v>
      </c>
      <c r="E10594" s="775">
        <v>3.577</v>
      </c>
      <c r="F10594" s="775" t="s">
        <v>697</v>
      </c>
      <c r="G10594" s="775" t="s">
        <v>2352</v>
      </c>
      <c r="H10594" s="775" t="s">
        <v>2353</v>
      </c>
      <c r="I10594" s="775" t="s">
        <v>5698</v>
      </c>
    </row>
    <row r="10595" spans="1:9">
      <c r="A10595" s="775" t="str">
        <f>Table_wabobpsvr_AzureCalc_AzureCalcRateCard[[#This Row],[ServiceName]]&amp;Table_wabobpsvr_AzureCalc_AzureCalcRateCard[[#This Row],[Price_Level]]&amp;Table_wabobpsvr_AzureCalc_AzureCalcRateCard[[#This Row],[Region]]</f>
        <v>A9 Cloud ServicesB2</v>
      </c>
      <c r="B10595" s="775">
        <v>2</v>
      </c>
      <c r="C10595" s="775" t="s">
        <v>680</v>
      </c>
      <c r="D10595" s="775" t="s">
        <v>175</v>
      </c>
      <c r="E10595" s="775">
        <v>3.43</v>
      </c>
      <c r="F10595" s="775" t="s">
        <v>697</v>
      </c>
      <c r="G10595" s="775" t="s">
        <v>2352</v>
      </c>
      <c r="H10595" s="775" t="s">
        <v>2353</v>
      </c>
      <c r="I10595" s="775" t="s">
        <v>5698</v>
      </c>
    </row>
    <row r="10596" spans="1:9">
      <c r="A10596" s="775" t="str">
        <f>Table_wabobpsvr_AzureCalc_AzureCalcRateCard[[#This Row],[ServiceName]]&amp;Table_wabobpsvr_AzureCalc_AzureCalcRateCard[[#This Row],[Price_Level]]&amp;Table_wabobpsvr_AzureCalc_AzureCalcRateCard[[#This Row],[Region]]</f>
        <v>A9 Cloud ServicesC2</v>
      </c>
      <c r="B10596" s="775">
        <v>2</v>
      </c>
      <c r="C10596" s="775" t="s">
        <v>680</v>
      </c>
      <c r="D10596" s="775" t="s">
        <v>177</v>
      </c>
      <c r="E10596" s="775">
        <v>3.2829999999999999</v>
      </c>
      <c r="F10596" s="775" t="s">
        <v>697</v>
      </c>
      <c r="G10596" s="775" t="s">
        <v>2352</v>
      </c>
      <c r="H10596" s="775" t="s">
        <v>2353</v>
      </c>
      <c r="I10596" s="775" t="s">
        <v>5698</v>
      </c>
    </row>
    <row r="10597" spans="1:9">
      <c r="A10597" s="775" t="str">
        <f>Table_wabobpsvr_AzureCalc_AzureCalcRateCard[[#This Row],[ServiceName]]&amp;Table_wabobpsvr_AzureCalc_AzureCalcRateCard[[#This Row],[Price_Level]]&amp;Table_wabobpsvr_AzureCalc_AzureCalcRateCard[[#This Row],[Region]]</f>
        <v>A9 Cloud ServicesD2</v>
      </c>
      <c r="B10597" s="775">
        <v>2</v>
      </c>
      <c r="C10597" s="775" t="s">
        <v>680</v>
      </c>
      <c r="D10597" s="775" t="s">
        <v>176</v>
      </c>
      <c r="E10597" s="775">
        <v>3.1360000000000001</v>
      </c>
      <c r="F10597" s="775" t="s">
        <v>697</v>
      </c>
      <c r="G10597" s="775" t="s">
        <v>2352</v>
      </c>
      <c r="H10597" s="775" t="s">
        <v>2353</v>
      </c>
      <c r="I10597" s="775" t="s">
        <v>5698</v>
      </c>
    </row>
    <row r="10598" spans="1:9">
      <c r="A10598" s="775" t="str">
        <f>Table_wabobpsvr_AzureCalc_AzureCalcRateCard[[#This Row],[ServiceName]]&amp;Table_wabobpsvr_AzureCalc_AzureCalcRateCard[[#This Row],[Price_Level]]&amp;Table_wabobpsvr_AzureCalc_AzureCalcRateCard[[#This Row],[Region]]</f>
        <v>A0 VM (Non-Windows)MOSP2</v>
      </c>
      <c r="B10598" s="775">
        <v>2</v>
      </c>
      <c r="C10598" s="775" t="s">
        <v>680</v>
      </c>
      <c r="D10598" s="775" t="s">
        <v>606</v>
      </c>
      <c r="E10598" s="775">
        <v>0.02</v>
      </c>
      <c r="F10598" s="775" t="s">
        <v>704</v>
      </c>
      <c r="G10598" s="775" t="s">
        <v>4235</v>
      </c>
      <c r="H10598" s="775" t="s">
        <v>4235</v>
      </c>
      <c r="I10598" s="775" t="s">
        <v>5699</v>
      </c>
    </row>
    <row r="10599" spans="1:9">
      <c r="A10599" s="775" t="str">
        <f>Table_wabobpsvr_AzureCalc_AzureCalcRateCard[[#This Row],[ServiceName]]&amp;Table_wabobpsvr_AzureCalc_AzureCalcRateCard[[#This Row],[Price_Level]]&amp;Table_wabobpsvr_AzureCalc_AzureCalcRateCard[[#This Row],[Region]]</f>
        <v>A0 VM (Non-Windows)A2</v>
      </c>
      <c r="B10599" s="775">
        <v>2</v>
      </c>
      <c r="C10599" s="775" t="s">
        <v>680</v>
      </c>
      <c r="D10599" s="775" t="s">
        <v>174</v>
      </c>
      <c r="E10599" s="775">
        <v>1.46E-2</v>
      </c>
      <c r="F10599" s="775" t="s">
        <v>704</v>
      </c>
      <c r="G10599" s="775" t="s">
        <v>2354</v>
      </c>
      <c r="H10599" s="775" t="s">
        <v>2355</v>
      </c>
      <c r="I10599" s="775" t="s">
        <v>5699</v>
      </c>
    </row>
    <row r="10600" spans="1:9">
      <c r="A10600" s="775" t="str">
        <f>Table_wabobpsvr_AzureCalc_AzureCalcRateCard[[#This Row],[ServiceName]]&amp;Table_wabobpsvr_AzureCalc_AzureCalcRateCard[[#This Row],[Price_Level]]&amp;Table_wabobpsvr_AzureCalc_AzureCalcRateCard[[#This Row],[Region]]</f>
        <v>A0 VM (Non-Windows)B2</v>
      </c>
      <c r="B10600" s="775">
        <v>2</v>
      </c>
      <c r="C10600" s="775" t="s">
        <v>680</v>
      </c>
      <c r="D10600" s="775" t="s">
        <v>175</v>
      </c>
      <c r="E10600" s="775">
        <v>1.4E-2</v>
      </c>
      <c r="F10600" s="775" t="s">
        <v>704</v>
      </c>
      <c r="G10600" s="775" t="s">
        <v>2354</v>
      </c>
      <c r="H10600" s="775" t="s">
        <v>2355</v>
      </c>
      <c r="I10600" s="775" t="s">
        <v>5699</v>
      </c>
    </row>
    <row r="10601" spans="1:9">
      <c r="A10601" s="775" t="str">
        <f>Table_wabobpsvr_AzureCalc_AzureCalcRateCard[[#This Row],[ServiceName]]&amp;Table_wabobpsvr_AzureCalc_AzureCalcRateCard[[#This Row],[Price_Level]]&amp;Table_wabobpsvr_AzureCalc_AzureCalcRateCard[[#This Row],[Region]]</f>
        <v>A0 VM (Non-Windows)C2</v>
      </c>
      <c r="B10601" s="775">
        <v>2</v>
      </c>
      <c r="C10601" s="775" t="s">
        <v>680</v>
      </c>
      <c r="D10601" s="775" t="s">
        <v>177</v>
      </c>
      <c r="E10601" s="775">
        <v>1.34E-2</v>
      </c>
      <c r="F10601" s="775" t="s">
        <v>704</v>
      </c>
      <c r="G10601" s="775" t="s">
        <v>2354</v>
      </c>
      <c r="H10601" s="775" t="s">
        <v>2355</v>
      </c>
      <c r="I10601" s="775" t="s">
        <v>5699</v>
      </c>
    </row>
    <row r="10602" spans="1:9">
      <c r="A10602" s="775" t="str">
        <f>Table_wabobpsvr_AzureCalc_AzureCalcRateCard[[#This Row],[ServiceName]]&amp;Table_wabobpsvr_AzureCalc_AzureCalcRateCard[[#This Row],[Price_Level]]&amp;Table_wabobpsvr_AzureCalc_AzureCalcRateCard[[#This Row],[Region]]</f>
        <v>A0 VM (Non-Windows)D2</v>
      </c>
      <c r="B10602" s="775">
        <v>2</v>
      </c>
      <c r="C10602" s="775" t="s">
        <v>680</v>
      </c>
      <c r="D10602" s="775" t="s">
        <v>176</v>
      </c>
      <c r="E10602" s="775">
        <v>1.2800000000000001E-2</v>
      </c>
      <c r="F10602" s="775" t="s">
        <v>704</v>
      </c>
      <c r="G10602" s="775" t="s">
        <v>2354</v>
      </c>
      <c r="H10602" s="775" t="s">
        <v>2355</v>
      </c>
      <c r="I10602" s="775" t="s">
        <v>5699</v>
      </c>
    </row>
    <row r="10603" spans="1:9">
      <c r="A10603" s="775" t="str">
        <f>Table_wabobpsvr_AzureCalc_AzureCalcRateCard[[#This Row],[ServiceName]]&amp;Table_wabobpsvr_AzureCalc_AzureCalcRateCard[[#This Row],[Price_Level]]&amp;Table_wabobpsvr_AzureCalc_AzureCalcRateCard[[#This Row],[Region]]</f>
        <v>A0 VM (Windows)MOSP2</v>
      </c>
      <c r="B10603" s="775">
        <v>2</v>
      </c>
      <c r="C10603" s="775" t="s">
        <v>680</v>
      </c>
      <c r="D10603" s="775" t="s">
        <v>606</v>
      </c>
      <c r="E10603" s="775">
        <v>0.02</v>
      </c>
      <c r="F10603" s="775" t="s">
        <v>705</v>
      </c>
      <c r="G10603" s="775" t="s">
        <v>4235</v>
      </c>
      <c r="H10603" s="775" t="s">
        <v>4235</v>
      </c>
      <c r="I10603" s="775" t="s">
        <v>5700</v>
      </c>
    </row>
    <row r="10604" spans="1:9">
      <c r="A10604" s="775" t="str">
        <f>Table_wabobpsvr_AzureCalc_AzureCalcRateCard[[#This Row],[ServiceName]]&amp;Table_wabobpsvr_AzureCalc_AzureCalcRateCard[[#This Row],[Price_Level]]&amp;Table_wabobpsvr_AzureCalc_AzureCalcRateCard[[#This Row],[Region]]</f>
        <v>A0 VM (Windows)A2</v>
      </c>
      <c r="B10604" s="775">
        <v>2</v>
      </c>
      <c r="C10604" s="775" t="s">
        <v>680</v>
      </c>
      <c r="D10604" s="775" t="s">
        <v>174</v>
      </c>
      <c r="E10604" s="775">
        <v>1.46E-2</v>
      </c>
      <c r="F10604" s="775" t="s">
        <v>705</v>
      </c>
      <c r="G10604" s="775" t="s">
        <v>2356</v>
      </c>
      <c r="H10604" s="775" t="s">
        <v>2357</v>
      </c>
      <c r="I10604" s="775" t="s">
        <v>5700</v>
      </c>
    </row>
    <row r="10605" spans="1:9">
      <c r="A10605" s="775" t="str">
        <f>Table_wabobpsvr_AzureCalc_AzureCalcRateCard[[#This Row],[ServiceName]]&amp;Table_wabobpsvr_AzureCalc_AzureCalcRateCard[[#This Row],[Price_Level]]&amp;Table_wabobpsvr_AzureCalc_AzureCalcRateCard[[#This Row],[Region]]</f>
        <v>A0 VM (Windows)B2</v>
      </c>
      <c r="B10605" s="775">
        <v>2</v>
      </c>
      <c r="C10605" s="775" t="s">
        <v>680</v>
      </c>
      <c r="D10605" s="775" t="s">
        <v>175</v>
      </c>
      <c r="E10605" s="775">
        <v>1.4E-2</v>
      </c>
      <c r="F10605" s="775" t="s">
        <v>705</v>
      </c>
      <c r="G10605" s="775" t="s">
        <v>2356</v>
      </c>
      <c r="H10605" s="775" t="s">
        <v>2357</v>
      </c>
      <c r="I10605" s="775" t="s">
        <v>5700</v>
      </c>
    </row>
    <row r="10606" spans="1:9">
      <c r="A10606" s="775" t="str">
        <f>Table_wabobpsvr_AzureCalc_AzureCalcRateCard[[#This Row],[ServiceName]]&amp;Table_wabobpsvr_AzureCalc_AzureCalcRateCard[[#This Row],[Price_Level]]&amp;Table_wabobpsvr_AzureCalc_AzureCalcRateCard[[#This Row],[Region]]</f>
        <v>A0 VM (Windows)C2</v>
      </c>
      <c r="B10606" s="775">
        <v>2</v>
      </c>
      <c r="C10606" s="775" t="s">
        <v>680</v>
      </c>
      <c r="D10606" s="775" t="s">
        <v>177</v>
      </c>
      <c r="E10606" s="775">
        <v>1.34E-2</v>
      </c>
      <c r="F10606" s="775" t="s">
        <v>705</v>
      </c>
      <c r="G10606" s="775" t="s">
        <v>2356</v>
      </c>
      <c r="H10606" s="775" t="s">
        <v>2357</v>
      </c>
      <c r="I10606" s="775" t="s">
        <v>5700</v>
      </c>
    </row>
    <row r="10607" spans="1:9">
      <c r="A10607" s="775" t="str">
        <f>Table_wabobpsvr_AzureCalc_AzureCalcRateCard[[#This Row],[ServiceName]]&amp;Table_wabobpsvr_AzureCalc_AzureCalcRateCard[[#This Row],[Price_Level]]&amp;Table_wabobpsvr_AzureCalc_AzureCalcRateCard[[#This Row],[Region]]</f>
        <v>A0 VM (Windows)D2</v>
      </c>
      <c r="B10607" s="775">
        <v>2</v>
      </c>
      <c r="C10607" s="775" t="s">
        <v>680</v>
      </c>
      <c r="D10607" s="775" t="s">
        <v>176</v>
      </c>
      <c r="E10607" s="775">
        <v>1.2800000000000001E-2</v>
      </c>
      <c r="F10607" s="775" t="s">
        <v>705</v>
      </c>
      <c r="G10607" s="775" t="s">
        <v>2356</v>
      </c>
      <c r="H10607" s="775" t="s">
        <v>2357</v>
      </c>
      <c r="I10607" s="775" t="s">
        <v>5700</v>
      </c>
    </row>
    <row r="10608" spans="1:9">
      <c r="A10608" s="775" t="str">
        <f>Table_wabobpsvr_AzureCalc_AzureCalcRateCard[[#This Row],[ServiceName]]&amp;Table_wabobpsvr_AzureCalc_AzureCalcRateCard[[#This Row],[Price_Level]]&amp;Table_wabobpsvr_AzureCalc_AzureCalcRateCard[[#This Row],[Region]]</f>
        <v>Basic.A5 VM (Windows)MOSP2</v>
      </c>
      <c r="B10608" s="775">
        <v>2</v>
      </c>
      <c r="C10608" s="775" t="s">
        <v>680</v>
      </c>
      <c r="D10608" s="775" t="s">
        <v>606</v>
      </c>
      <c r="E10608" s="775">
        <v>0.26</v>
      </c>
      <c r="F10608" s="775" t="s">
        <v>702</v>
      </c>
      <c r="G10608" s="775" t="s">
        <v>4235</v>
      </c>
      <c r="H10608" s="775" t="s">
        <v>4235</v>
      </c>
      <c r="I10608" s="775" t="s">
        <v>5701</v>
      </c>
    </row>
    <row r="10609" spans="1:9">
      <c r="A10609" s="775" t="str">
        <f>Table_wabobpsvr_AzureCalc_AzureCalcRateCard[[#This Row],[ServiceName]]&amp;Table_wabobpsvr_AzureCalc_AzureCalcRateCard[[#This Row],[Price_Level]]&amp;Table_wabobpsvr_AzureCalc_AzureCalcRateCard[[#This Row],[Region]]</f>
        <v>D1 HDInsightB11</v>
      </c>
      <c r="B10609" s="775">
        <v>11</v>
      </c>
      <c r="C10609" s="775" t="s">
        <v>87</v>
      </c>
      <c r="D10609" s="775" t="s">
        <v>175</v>
      </c>
      <c r="E10609" s="775">
        <v>0.18048</v>
      </c>
      <c r="F10609" s="775" t="s">
        <v>3945</v>
      </c>
      <c r="G10609" s="775" t="s">
        <v>3977</v>
      </c>
      <c r="H10609" s="775" t="s">
        <v>3978</v>
      </c>
      <c r="I10609" s="775" t="s">
        <v>5702</v>
      </c>
    </row>
    <row r="10610" spans="1:9">
      <c r="A10610" s="775" t="str">
        <f>Table_wabobpsvr_AzureCalc_AzureCalcRateCard[[#This Row],[ServiceName]]&amp;Table_wabobpsvr_AzureCalc_AzureCalcRateCard[[#This Row],[Price_Level]]&amp;Table_wabobpsvr_AzureCalc_AzureCalcRateCard[[#This Row],[Region]]</f>
        <v>D1 HDInsightC11</v>
      </c>
      <c r="B10610" s="775">
        <v>11</v>
      </c>
      <c r="C10610" s="775" t="s">
        <v>87</v>
      </c>
      <c r="D10610" s="775" t="s">
        <v>177</v>
      </c>
      <c r="E10610" s="775">
        <v>0.17471999999999999</v>
      </c>
      <c r="F10610" s="775" t="s">
        <v>3945</v>
      </c>
      <c r="G10610" s="775" t="s">
        <v>3977</v>
      </c>
      <c r="H10610" s="775" t="s">
        <v>3978</v>
      </c>
      <c r="I10610" s="775" t="s">
        <v>5702</v>
      </c>
    </row>
    <row r="10611" spans="1:9">
      <c r="A10611" s="775" t="str">
        <f>Table_wabobpsvr_AzureCalc_AzureCalcRateCard[[#This Row],[ServiceName]]&amp;Table_wabobpsvr_AzureCalc_AzureCalcRateCard[[#This Row],[Price_Level]]&amp;Table_wabobpsvr_AzureCalc_AzureCalcRateCard[[#This Row],[Region]]</f>
        <v>D1 HDInsightD11</v>
      </c>
      <c r="B10611" s="775">
        <v>11</v>
      </c>
      <c r="C10611" s="775" t="s">
        <v>87</v>
      </c>
      <c r="D10611" s="775" t="s">
        <v>176</v>
      </c>
      <c r="E10611" s="775">
        <v>0.16896</v>
      </c>
      <c r="F10611" s="775" t="s">
        <v>3945</v>
      </c>
      <c r="G10611" s="775" t="s">
        <v>3977</v>
      </c>
      <c r="H10611" s="775" t="s">
        <v>3978</v>
      </c>
      <c r="I10611" s="775" t="s">
        <v>5702</v>
      </c>
    </row>
    <row r="10612" spans="1:9">
      <c r="A10612" s="775" t="str">
        <f>Table_wabobpsvr_AzureCalc_AzureCalcRateCard[[#This Row],[ServiceName]]&amp;Table_wabobpsvr_AzureCalc_AzureCalcRateCard[[#This Row],[Price_Level]]&amp;Table_wabobpsvr_AzureCalc_AzureCalcRateCard[[#This Row],[Region]]</f>
        <v>D1 HDInsightMOSP12</v>
      </c>
      <c r="B10612" s="775">
        <v>12</v>
      </c>
      <c r="C10612" s="775" t="s">
        <v>87</v>
      </c>
      <c r="D10612" s="775" t="s">
        <v>606</v>
      </c>
      <c r="E10612" s="775">
        <v>0.192</v>
      </c>
      <c r="F10612" s="775" t="s">
        <v>3945</v>
      </c>
      <c r="G10612" s="775" t="s">
        <v>4235</v>
      </c>
      <c r="H10612" s="775" t="s">
        <v>4235</v>
      </c>
      <c r="I10612" s="775" t="s">
        <v>5703</v>
      </c>
    </row>
    <row r="10613" spans="1:9">
      <c r="A10613" s="775" t="str">
        <f>Table_wabobpsvr_AzureCalc_AzureCalcRateCard[[#This Row],[ServiceName]]&amp;Table_wabobpsvr_AzureCalc_AzureCalcRateCard[[#This Row],[Price_Level]]&amp;Table_wabobpsvr_AzureCalc_AzureCalcRateCard[[#This Row],[Region]]</f>
        <v>A1 HDInsightMOSP</v>
      </c>
      <c r="B10613" s="775"/>
      <c r="C10613" s="775" t="s">
        <v>87</v>
      </c>
      <c r="D10613" s="775" t="s">
        <v>606</v>
      </c>
      <c r="E10613" s="775">
        <v>0.08</v>
      </c>
      <c r="F10613" s="775" t="s">
        <v>3375</v>
      </c>
      <c r="G10613" s="775" t="s">
        <v>4235</v>
      </c>
      <c r="H10613" s="775" t="s">
        <v>4235</v>
      </c>
      <c r="I10613" s="775" t="s">
        <v>5704</v>
      </c>
    </row>
    <row r="10614" spans="1:9">
      <c r="A10614" s="775" t="str">
        <f>Table_wabobpsvr_AzureCalc_AzureCalcRateCard[[#This Row],[ServiceName]]&amp;Table_wabobpsvr_AzureCalc_AzureCalcRateCard[[#This Row],[Price_Level]]&amp;Table_wabobpsvr_AzureCalc_AzureCalcRateCard[[#This Row],[Region]]</f>
        <v>A1 HDInsightA</v>
      </c>
      <c r="B10614" s="775"/>
      <c r="C10614" s="775" t="s">
        <v>87</v>
      </c>
      <c r="D10614" s="775" t="s">
        <v>174</v>
      </c>
      <c r="E10614" s="775">
        <v>5.8400000000000001E-2</v>
      </c>
      <c r="F10614" s="775" t="s">
        <v>3375</v>
      </c>
      <c r="G10614" s="775" t="s">
        <v>1924</v>
      </c>
      <c r="H10614" s="775" t="s">
        <v>3799</v>
      </c>
      <c r="I10614" s="775" t="s">
        <v>5704</v>
      </c>
    </row>
    <row r="10615" spans="1:9">
      <c r="A10615" s="775" t="str">
        <f>Table_wabobpsvr_AzureCalc_AzureCalcRateCard[[#This Row],[ServiceName]]&amp;Table_wabobpsvr_AzureCalc_AzureCalcRateCard[[#This Row],[Price_Level]]&amp;Table_wabobpsvr_AzureCalc_AzureCalcRateCard[[#This Row],[Region]]</f>
        <v>A1 HDInsightB</v>
      </c>
      <c r="B10615" s="775"/>
      <c r="C10615" s="775" t="s">
        <v>87</v>
      </c>
      <c r="D10615" s="775" t="s">
        <v>175</v>
      </c>
      <c r="E10615" s="775">
        <v>5.6000000000000001E-2</v>
      </c>
      <c r="F10615" s="775" t="s">
        <v>3375</v>
      </c>
      <c r="G10615" s="775" t="s">
        <v>1924</v>
      </c>
      <c r="H10615" s="775" t="s">
        <v>3799</v>
      </c>
      <c r="I10615" s="775" t="s">
        <v>5704</v>
      </c>
    </row>
    <row r="10616" spans="1:9">
      <c r="A10616" s="775" t="str">
        <f>Table_wabobpsvr_AzureCalc_AzureCalcRateCard[[#This Row],[ServiceName]]&amp;Table_wabobpsvr_AzureCalc_AzureCalcRateCard[[#This Row],[Price_Level]]&amp;Table_wabobpsvr_AzureCalc_AzureCalcRateCard[[#This Row],[Region]]</f>
        <v>A1 HDInsightC</v>
      </c>
      <c r="B10616" s="775"/>
      <c r="C10616" s="775" t="s">
        <v>87</v>
      </c>
      <c r="D10616" s="775" t="s">
        <v>177</v>
      </c>
      <c r="E10616" s="775">
        <v>5.3600000000000002E-2</v>
      </c>
      <c r="F10616" s="775" t="s">
        <v>3375</v>
      </c>
      <c r="G10616" s="775" t="s">
        <v>1924</v>
      </c>
      <c r="H10616" s="775" t="s">
        <v>3799</v>
      </c>
      <c r="I10616" s="775" t="s">
        <v>5704</v>
      </c>
    </row>
    <row r="10617" spans="1:9">
      <c r="A10617" s="775" t="str">
        <f>Table_wabobpsvr_AzureCalc_AzureCalcRateCard[[#This Row],[ServiceName]]&amp;Table_wabobpsvr_AzureCalc_AzureCalcRateCard[[#This Row],[Price_Level]]&amp;Table_wabobpsvr_AzureCalc_AzureCalcRateCard[[#This Row],[Region]]</f>
        <v>A1 HDInsightD</v>
      </c>
      <c r="B10617" s="775"/>
      <c r="C10617" s="775" t="s">
        <v>87</v>
      </c>
      <c r="D10617" s="775" t="s">
        <v>176</v>
      </c>
      <c r="E10617" s="775">
        <v>5.1200000000000002E-2</v>
      </c>
      <c r="F10617" s="775" t="s">
        <v>3375</v>
      </c>
      <c r="G10617" s="775" t="s">
        <v>1924</v>
      </c>
      <c r="H10617" s="775" t="s">
        <v>3799</v>
      </c>
      <c r="I10617" s="775" t="s">
        <v>5704</v>
      </c>
    </row>
    <row r="10618" spans="1:9">
      <c r="A10618" s="775" t="str">
        <f>Table_wabobpsvr_AzureCalc_AzureCalcRateCard[[#This Row],[ServiceName]]&amp;Table_wabobpsvr_AzureCalc_AzureCalcRateCard[[#This Row],[Price_Level]]&amp;Table_wabobpsvr_AzureCalc_AzureCalcRateCard[[#This Row],[Region]]</f>
        <v>A1 HDInsight (Non-Windows)MOSP</v>
      </c>
      <c r="B10618" s="775"/>
      <c r="C10618" s="775" t="s">
        <v>87</v>
      </c>
      <c r="D10618" s="775" t="s">
        <v>606</v>
      </c>
      <c r="E10618" s="775">
        <v>0.04</v>
      </c>
      <c r="F10618" s="775" t="s">
        <v>3643</v>
      </c>
      <c r="G10618" s="775" t="s">
        <v>4235</v>
      </c>
      <c r="H10618" s="775" t="s">
        <v>4235</v>
      </c>
      <c r="I10618" s="775" t="s">
        <v>5705</v>
      </c>
    </row>
    <row r="10619" spans="1:9">
      <c r="A10619" s="1039" t="str">
        <f>Table_wabobpsvr_AzureCalc_AzureCalcRateCard[[#This Row],[ServiceName]]&amp;Table_wabobpsvr_AzureCalc_AzureCalcRateCard[[#This Row],[Price_Level]]&amp;Table_wabobpsvr_AzureCalc_AzureCalcRateCard[[#This Row],[Region]]</f>
        <v>A1 HDInsight (Non-Windows)A</v>
      </c>
      <c r="B10619" s="1039"/>
      <c r="C10619" s="1039" t="s">
        <v>87</v>
      </c>
      <c r="D10619" s="1039" t="s">
        <v>174</v>
      </c>
      <c r="E10619" s="1039">
        <v>2.92E-2</v>
      </c>
      <c r="F10619" s="1039" t="s">
        <v>3643</v>
      </c>
      <c r="G10619" s="775" t="s">
        <v>3800</v>
      </c>
      <c r="H10619" s="775" t="s">
        <v>3801</v>
      </c>
      <c r="I10619" s="775" t="s">
        <v>5705</v>
      </c>
    </row>
    <row r="10620" spans="1:9">
      <c r="A10620" s="775" t="str">
        <f>Table_wabobpsvr_AzureCalc_AzureCalcRateCard[[#This Row],[ServiceName]]&amp;Table_wabobpsvr_AzureCalc_AzureCalcRateCard[[#This Row],[Price_Level]]&amp;Table_wabobpsvr_AzureCalc_AzureCalcRateCard[[#This Row],[Region]]</f>
        <v>A1 HDInsight (Non-Windows)B</v>
      </c>
      <c r="B10620" s="775"/>
      <c r="C10620" s="775" t="s">
        <v>87</v>
      </c>
      <c r="D10620" s="775" t="s">
        <v>175</v>
      </c>
      <c r="E10620" s="775">
        <v>2.8000000000000001E-2</v>
      </c>
      <c r="F10620" s="775" t="s">
        <v>3643</v>
      </c>
      <c r="G10620" s="775" t="s">
        <v>3800</v>
      </c>
      <c r="H10620" s="775" t="s">
        <v>3801</v>
      </c>
      <c r="I10620" s="775" t="s">
        <v>5705</v>
      </c>
    </row>
    <row r="10621" spans="1:9">
      <c r="A10621" s="775" t="str">
        <f>Table_wabobpsvr_AzureCalc_AzureCalcRateCard[[#This Row],[ServiceName]]&amp;Table_wabobpsvr_AzureCalc_AzureCalcRateCard[[#This Row],[Price_Level]]&amp;Table_wabobpsvr_AzureCalc_AzureCalcRateCard[[#This Row],[Region]]</f>
        <v>A1 HDInsight (Non-Windows)C</v>
      </c>
      <c r="B10621" s="775"/>
      <c r="C10621" s="775" t="s">
        <v>87</v>
      </c>
      <c r="D10621" s="775" t="s">
        <v>177</v>
      </c>
      <c r="E10621" s="775">
        <v>2.6800000000000001E-2</v>
      </c>
      <c r="F10621" s="775" t="s">
        <v>3643</v>
      </c>
      <c r="G10621" s="775" t="s">
        <v>3800</v>
      </c>
      <c r="H10621" s="775" t="s">
        <v>3801</v>
      </c>
      <c r="I10621" s="775" t="s">
        <v>5705</v>
      </c>
    </row>
    <row r="10622" spans="1:9">
      <c r="A10622" s="775" t="str">
        <f>Table_wabobpsvr_AzureCalc_AzureCalcRateCard[[#This Row],[ServiceName]]&amp;Table_wabobpsvr_AzureCalc_AzureCalcRateCard[[#This Row],[Price_Level]]&amp;Table_wabobpsvr_AzureCalc_AzureCalcRateCard[[#This Row],[Region]]</f>
        <v>Redis Cache Basic C0MOSP</v>
      </c>
      <c r="B10622" s="775"/>
      <c r="C10622" s="775" t="s">
        <v>680</v>
      </c>
      <c r="D10622" s="775" t="s">
        <v>606</v>
      </c>
      <c r="E10622" s="775">
        <v>2.1999999999999999E-2</v>
      </c>
      <c r="F10622" s="775" t="s">
        <v>730</v>
      </c>
      <c r="G10622" s="775" t="s">
        <v>4235</v>
      </c>
      <c r="H10622" s="775" t="s">
        <v>4235</v>
      </c>
      <c r="I10622" s="775" t="s">
        <v>5706</v>
      </c>
    </row>
    <row r="10623" spans="1:9">
      <c r="A10623" s="775" t="str">
        <f>Table_wabobpsvr_AzureCalc_AzureCalcRateCard[[#This Row],[ServiceName]]&amp;Table_wabobpsvr_AzureCalc_AzureCalcRateCard[[#This Row],[Price_Level]]&amp;Table_wabobpsvr_AzureCalc_AzureCalcRateCard[[#This Row],[Region]]</f>
        <v>Redis Cache Basic C0A</v>
      </c>
      <c r="B10623" s="775"/>
      <c r="C10623" s="775" t="s">
        <v>680</v>
      </c>
      <c r="D10623" s="775" t="s">
        <v>174</v>
      </c>
      <c r="E10623" s="775">
        <v>2.1340000000000001E-2</v>
      </c>
      <c r="F10623" s="775" t="s">
        <v>730</v>
      </c>
      <c r="G10623" s="775" t="s">
        <v>3343</v>
      </c>
      <c r="H10623" s="775" t="s">
        <v>3344</v>
      </c>
      <c r="I10623" s="775" t="s">
        <v>5706</v>
      </c>
    </row>
    <row r="10624" spans="1:9">
      <c r="A10624" s="775" t="str">
        <f>Table_wabobpsvr_AzureCalc_AzureCalcRateCard[[#This Row],[ServiceName]]&amp;Table_wabobpsvr_AzureCalc_AzureCalcRateCard[[#This Row],[Price_Level]]&amp;Table_wabobpsvr_AzureCalc_AzureCalcRateCard[[#This Row],[Region]]</f>
        <v>Redis Cache Basic C0B</v>
      </c>
      <c r="B10624" s="775"/>
      <c r="C10624" s="775" t="s">
        <v>680</v>
      </c>
      <c r="D10624" s="775" t="s">
        <v>175</v>
      </c>
      <c r="E10624" s="775">
        <v>2.068E-2</v>
      </c>
      <c r="F10624" s="775" t="s">
        <v>730</v>
      </c>
      <c r="G10624" s="775" t="s">
        <v>3343</v>
      </c>
      <c r="H10624" s="775" t="s">
        <v>3344</v>
      </c>
      <c r="I10624" s="775" t="s">
        <v>5706</v>
      </c>
    </row>
    <row r="10625" spans="1:9">
      <c r="A10625" s="775" t="str">
        <f>Table_wabobpsvr_AzureCalc_AzureCalcRateCard[[#This Row],[ServiceName]]&amp;Table_wabobpsvr_AzureCalc_AzureCalcRateCard[[#This Row],[Price_Level]]&amp;Table_wabobpsvr_AzureCalc_AzureCalcRateCard[[#This Row],[Region]]</f>
        <v>Redis Cache Basic C0C</v>
      </c>
      <c r="B10625" s="775"/>
      <c r="C10625" s="775" t="s">
        <v>680</v>
      </c>
      <c r="D10625" s="775" t="s">
        <v>177</v>
      </c>
      <c r="E10625" s="775">
        <v>2.002E-2</v>
      </c>
      <c r="F10625" s="775" t="s">
        <v>730</v>
      </c>
      <c r="G10625" s="775" t="s">
        <v>3343</v>
      </c>
      <c r="H10625" s="775" t="s">
        <v>3344</v>
      </c>
      <c r="I10625" s="775" t="s">
        <v>5706</v>
      </c>
    </row>
    <row r="10626" spans="1:9">
      <c r="A10626" s="775" t="str">
        <f>Table_wabobpsvr_AzureCalc_AzureCalcRateCard[[#This Row],[ServiceName]]&amp;Table_wabobpsvr_AzureCalc_AzureCalcRateCard[[#This Row],[Price_Level]]&amp;Table_wabobpsvr_AzureCalc_AzureCalcRateCard[[#This Row],[Region]]</f>
        <v>Redis Cache Basic C0D</v>
      </c>
      <c r="B10626" s="775"/>
      <c r="C10626" s="775" t="s">
        <v>680</v>
      </c>
      <c r="D10626" s="775" t="s">
        <v>176</v>
      </c>
      <c r="E10626" s="775">
        <v>1.9359999999999999E-2</v>
      </c>
      <c r="F10626" s="775" t="s">
        <v>730</v>
      </c>
      <c r="G10626" s="775" t="s">
        <v>3343</v>
      </c>
      <c r="H10626" s="775" t="s">
        <v>3344</v>
      </c>
      <c r="I10626" s="775" t="s">
        <v>5706</v>
      </c>
    </row>
    <row r="10627" spans="1:9">
      <c r="A10627" s="1039" t="str">
        <f>Table_wabobpsvr_AzureCalc_AzureCalcRateCard[[#This Row],[ServiceName]]&amp;Table_wabobpsvr_AzureCalc_AzureCalcRateCard[[#This Row],[Price_Level]]&amp;Table_wabobpsvr_AzureCalc_AzureCalcRateCard[[#This Row],[Region]]</f>
        <v>Redis Cache Basic C1MOSP</v>
      </c>
      <c r="B10627" s="1039"/>
      <c r="C10627" s="1039" t="s">
        <v>680</v>
      </c>
      <c r="D10627" s="1039" t="s">
        <v>606</v>
      </c>
      <c r="E10627" s="1039">
        <v>5.5E-2</v>
      </c>
      <c r="F10627" s="1039" t="s">
        <v>791</v>
      </c>
      <c r="G10627" s="775" t="s">
        <v>4235</v>
      </c>
      <c r="H10627" s="775" t="s">
        <v>4235</v>
      </c>
      <c r="I10627" s="775" t="s">
        <v>4649</v>
      </c>
    </row>
    <row r="10628" spans="1:9">
      <c r="A10628" s="1039" t="str">
        <f>Table_wabobpsvr_AzureCalc_AzureCalcRateCard[[#This Row],[ServiceName]]&amp;Table_wabobpsvr_AzureCalc_AzureCalcRateCard[[#This Row],[Price_Level]]&amp;Table_wabobpsvr_AzureCalc_AzureCalcRateCard[[#This Row],[Region]]</f>
        <v>Redis Cache Basic C1A</v>
      </c>
      <c r="B10628" s="1039"/>
      <c r="C10628" s="1039" t="s">
        <v>680</v>
      </c>
      <c r="D10628" s="1039" t="s">
        <v>174</v>
      </c>
      <c r="E10628" s="1039">
        <v>5.3350000000000002E-2</v>
      </c>
      <c r="F10628" s="1039" t="s">
        <v>791</v>
      </c>
      <c r="G10628" s="775" t="s">
        <v>3313</v>
      </c>
      <c r="H10628" s="775" t="s">
        <v>3314</v>
      </c>
      <c r="I10628" s="775" t="s">
        <v>4649</v>
      </c>
    </row>
    <row r="10629" spans="1:9">
      <c r="A10629" s="1039" t="str">
        <f>Table_wabobpsvr_AzureCalc_AzureCalcRateCard[[#This Row],[ServiceName]]&amp;Table_wabobpsvr_AzureCalc_AzureCalcRateCard[[#This Row],[Price_Level]]&amp;Table_wabobpsvr_AzureCalc_AzureCalcRateCard[[#This Row],[Region]]</f>
        <v>Redis Cache Basic C1B</v>
      </c>
      <c r="B10629" s="1039"/>
      <c r="C10629" s="1039" t="s">
        <v>680</v>
      </c>
      <c r="D10629" s="1039" t="s">
        <v>175</v>
      </c>
      <c r="E10629" s="1039">
        <v>5.1700000000000003E-2</v>
      </c>
      <c r="F10629" s="1039" t="s">
        <v>791</v>
      </c>
      <c r="G10629" s="775" t="s">
        <v>3313</v>
      </c>
      <c r="H10629" s="775" t="s">
        <v>3314</v>
      </c>
      <c r="I10629" s="775" t="s">
        <v>4649</v>
      </c>
    </row>
    <row r="10630" spans="1:9">
      <c r="A10630" s="775" t="str">
        <f>Table_wabobpsvr_AzureCalc_AzureCalcRateCard[[#This Row],[ServiceName]]&amp;Table_wabobpsvr_AzureCalc_AzureCalcRateCard[[#This Row],[Price_Level]]&amp;Table_wabobpsvr_AzureCalc_AzureCalcRateCard[[#This Row],[Region]]</f>
        <v>Redis Cache Basic C1C</v>
      </c>
      <c r="B10630" s="775"/>
      <c r="C10630" s="775" t="s">
        <v>680</v>
      </c>
      <c r="D10630" s="775" t="s">
        <v>177</v>
      </c>
      <c r="E10630" s="775">
        <v>5.0049999999999997E-2</v>
      </c>
      <c r="F10630" s="775" t="s">
        <v>791</v>
      </c>
      <c r="G10630" s="775" t="s">
        <v>3313</v>
      </c>
      <c r="H10630" s="775" t="s">
        <v>3314</v>
      </c>
      <c r="I10630" s="775" t="s">
        <v>4649</v>
      </c>
    </row>
    <row r="10631" spans="1:9">
      <c r="A10631" s="775" t="str">
        <f>Table_wabobpsvr_AzureCalc_AzureCalcRateCard[[#This Row],[ServiceName]]&amp;Table_wabobpsvr_AzureCalc_AzureCalcRateCard[[#This Row],[Price_Level]]&amp;Table_wabobpsvr_AzureCalc_AzureCalcRateCard[[#This Row],[Region]]</f>
        <v>A11 HDInsightMOSP13</v>
      </c>
      <c r="B10631" s="775">
        <v>13</v>
      </c>
      <c r="C10631" s="775" t="s">
        <v>87</v>
      </c>
      <c r="D10631" s="775" t="s">
        <v>606</v>
      </c>
      <c r="E10631" s="775">
        <v>4.0999999999999996</v>
      </c>
      <c r="F10631" s="775" t="s">
        <v>3697</v>
      </c>
      <c r="G10631" s="775" t="s">
        <v>4235</v>
      </c>
      <c r="H10631" s="775" t="s">
        <v>4235</v>
      </c>
      <c r="I10631" s="775" t="s">
        <v>5707</v>
      </c>
    </row>
    <row r="10632" spans="1:9">
      <c r="A10632" s="775" t="str">
        <f>Table_wabobpsvr_AzureCalc_AzureCalcRateCard[[#This Row],[ServiceName]]&amp;Table_wabobpsvr_AzureCalc_AzureCalcRateCard[[#This Row],[Price_Level]]&amp;Table_wabobpsvr_AzureCalc_AzureCalcRateCard[[#This Row],[Region]]</f>
        <v>A11 HDInsightA13</v>
      </c>
      <c r="B10632" s="775">
        <v>13</v>
      </c>
      <c r="C10632" s="775" t="s">
        <v>87</v>
      </c>
      <c r="D10632" s="775" t="s">
        <v>174</v>
      </c>
      <c r="E10632" s="775">
        <v>3.9769999999999999</v>
      </c>
      <c r="F10632" s="775" t="s">
        <v>3697</v>
      </c>
      <c r="G10632" s="775" t="s">
        <v>3802</v>
      </c>
      <c r="H10632" s="775" t="s">
        <v>3803</v>
      </c>
      <c r="I10632" s="775" t="s">
        <v>5707</v>
      </c>
    </row>
    <row r="10633" spans="1:9">
      <c r="A10633" s="775" t="str">
        <f>Table_wabobpsvr_AzureCalc_AzureCalcRateCard[[#This Row],[ServiceName]]&amp;Table_wabobpsvr_AzureCalc_AzureCalcRateCard[[#This Row],[Price_Level]]&amp;Table_wabobpsvr_AzureCalc_AzureCalcRateCard[[#This Row],[Region]]</f>
        <v>A11 HDInsightB13</v>
      </c>
      <c r="B10633" s="775">
        <v>13</v>
      </c>
      <c r="C10633" s="775" t="s">
        <v>87</v>
      </c>
      <c r="D10633" s="775" t="s">
        <v>175</v>
      </c>
      <c r="E10633" s="775">
        <v>3.8540000000000001</v>
      </c>
      <c r="F10633" s="775" t="s">
        <v>3697</v>
      </c>
      <c r="G10633" s="775" t="s">
        <v>3802</v>
      </c>
      <c r="H10633" s="775" t="s">
        <v>3803</v>
      </c>
      <c r="I10633" s="775" t="s">
        <v>5707</v>
      </c>
    </row>
    <row r="10634" spans="1:9">
      <c r="A10634" s="775" t="str">
        <f>Table_wabobpsvr_AzureCalc_AzureCalcRateCard[[#This Row],[ServiceName]]&amp;Table_wabobpsvr_AzureCalc_AzureCalcRateCard[[#This Row],[Price_Level]]&amp;Table_wabobpsvr_AzureCalc_AzureCalcRateCard[[#This Row],[Region]]</f>
        <v>A11 HDInsightC13</v>
      </c>
      <c r="B10634" s="775">
        <v>13</v>
      </c>
      <c r="C10634" s="775" t="s">
        <v>87</v>
      </c>
      <c r="D10634" s="775" t="s">
        <v>177</v>
      </c>
      <c r="E10634" s="775">
        <v>3.7309999999999999</v>
      </c>
      <c r="F10634" s="775" t="s">
        <v>3697</v>
      </c>
      <c r="G10634" s="775" t="s">
        <v>3802</v>
      </c>
      <c r="H10634" s="775" t="s">
        <v>3803</v>
      </c>
      <c r="I10634" s="775" t="s">
        <v>5707</v>
      </c>
    </row>
    <row r="10635" spans="1:9">
      <c r="A10635" s="775" t="str">
        <f>Table_wabobpsvr_AzureCalc_AzureCalcRateCard[[#This Row],[ServiceName]]&amp;Table_wabobpsvr_AzureCalc_AzureCalcRateCard[[#This Row],[Price_Level]]&amp;Table_wabobpsvr_AzureCalc_AzureCalcRateCard[[#This Row],[Region]]</f>
        <v>A11 HDInsightD13</v>
      </c>
      <c r="B10635" s="775">
        <v>13</v>
      </c>
      <c r="C10635" s="775" t="s">
        <v>87</v>
      </c>
      <c r="D10635" s="775" t="s">
        <v>176</v>
      </c>
      <c r="E10635" s="775">
        <v>3.6080000000000001</v>
      </c>
      <c r="F10635" s="775" t="s">
        <v>3697</v>
      </c>
      <c r="G10635" s="775" t="s">
        <v>3802</v>
      </c>
      <c r="H10635" s="775" t="s">
        <v>3803</v>
      </c>
      <c r="I10635" s="775" t="s">
        <v>5707</v>
      </c>
    </row>
    <row r="10636" spans="1:9">
      <c r="A10636" s="775" t="str">
        <f>Table_wabobpsvr_AzureCalc_AzureCalcRateCard[[#This Row],[ServiceName]]&amp;Table_wabobpsvr_AzureCalc_AzureCalcRateCard[[#This Row],[Price_Level]]&amp;Table_wabobpsvr_AzureCalc_AzureCalcRateCard[[#This Row],[Region]]</f>
        <v>A11 HDInsightMOSP11</v>
      </c>
      <c r="B10636" s="775">
        <v>11</v>
      </c>
      <c r="C10636" s="775" t="s">
        <v>87</v>
      </c>
      <c r="D10636" s="775" t="s">
        <v>606</v>
      </c>
      <c r="E10636" s="775">
        <v>3.95</v>
      </c>
      <c r="F10636" s="775" t="s">
        <v>3697</v>
      </c>
      <c r="G10636" s="775" t="s">
        <v>4235</v>
      </c>
      <c r="H10636" s="775" t="s">
        <v>4235</v>
      </c>
      <c r="I10636" s="775" t="s">
        <v>5708</v>
      </c>
    </row>
    <row r="10637" spans="1:9">
      <c r="A10637" s="775" t="str">
        <f>Table_wabobpsvr_AzureCalc_AzureCalcRateCard[[#This Row],[ServiceName]]&amp;Table_wabobpsvr_AzureCalc_AzureCalcRateCard[[#This Row],[Price_Level]]&amp;Table_wabobpsvr_AzureCalc_AzureCalcRateCard[[#This Row],[Region]]</f>
        <v>A11 HDInsightA11</v>
      </c>
      <c r="B10637" s="775">
        <v>11</v>
      </c>
      <c r="C10637" s="775" t="s">
        <v>87</v>
      </c>
      <c r="D10637" s="775" t="s">
        <v>174</v>
      </c>
      <c r="E10637" s="775">
        <v>3.831</v>
      </c>
      <c r="F10637" s="775" t="s">
        <v>3697</v>
      </c>
      <c r="G10637" s="775" t="s">
        <v>3804</v>
      </c>
      <c r="H10637" s="775" t="s">
        <v>3805</v>
      </c>
      <c r="I10637" s="775" t="s">
        <v>5708</v>
      </c>
    </row>
    <row r="10638" spans="1:9">
      <c r="A10638" s="775" t="str">
        <f>Table_wabobpsvr_AzureCalc_AzureCalcRateCard[[#This Row],[ServiceName]]&amp;Table_wabobpsvr_AzureCalc_AzureCalcRateCard[[#This Row],[Price_Level]]&amp;Table_wabobpsvr_AzureCalc_AzureCalcRateCard[[#This Row],[Region]]</f>
        <v>A11 HDInsightB11</v>
      </c>
      <c r="B10638" s="775">
        <v>11</v>
      </c>
      <c r="C10638" s="775" t="s">
        <v>87</v>
      </c>
      <c r="D10638" s="775" t="s">
        <v>175</v>
      </c>
      <c r="E10638" s="775">
        <v>3.7130000000000001</v>
      </c>
      <c r="F10638" s="775" t="s">
        <v>3697</v>
      </c>
      <c r="G10638" s="775" t="s">
        <v>3804</v>
      </c>
      <c r="H10638" s="775" t="s">
        <v>3805</v>
      </c>
      <c r="I10638" s="775" t="s">
        <v>5708</v>
      </c>
    </row>
    <row r="10639" spans="1:9">
      <c r="A10639" s="775" t="str">
        <f>Table_wabobpsvr_AzureCalc_AzureCalcRateCard[[#This Row],[ServiceName]]&amp;Table_wabobpsvr_AzureCalc_AzureCalcRateCard[[#This Row],[Price_Level]]&amp;Table_wabobpsvr_AzureCalc_AzureCalcRateCard[[#This Row],[Region]]</f>
        <v>A11 HDInsightC11</v>
      </c>
      <c r="B10639" s="775">
        <v>11</v>
      </c>
      <c r="C10639" s="775" t="s">
        <v>87</v>
      </c>
      <c r="D10639" s="775" t="s">
        <v>177</v>
      </c>
      <c r="E10639" s="775">
        <v>3.5939999999999999</v>
      </c>
      <c r="F10639" s="775" t="s">
        <v>3697</v>
      </c>
      <c r="G10639" s="775" t="s">
        <v>3804</v>
      </c>
      <c r="H10639" s="775" t="s">
        <v>3805</v>
      </c>
      <c r="I10639" s="775" t="s">
        <v>5708</v>
      </c>
    </row>
    <row r="10640" spans="1:9">
      <c r="A10640" s="775" t="str">
        <f>Table_wabobpsvr_AzureCalc_AzureCalcRateCard[[#This Row],[ServiceName]]&amp;Table_wabobpsvr_AzureCalc_AzureCalcRateCard[[#This Row],[Price_Level]]&amp;Table_wabobpsvr_AzureCalc_AzureCalcRateCard[[#This Row],[Region]]</f>
        <v>Basic Memory Intensive Batch InstancesD16</v>
      </c>
      <c r="B10640" s="775">
        <v>16</v>
      </c>
      <c r="C10640" s="775" t="s">
        <v>4235</v>
      </c>
      <c r="D10640" s="775" t="s">
        <v>176</v>
      </c>
      <c r="E10640" s="775">
        <v>999999</v>
      </c>
      <c r="F10640" s="775" t="s">
        <v>1297</v>
      </c>
      <c r="G10640" s="775" t="s">
        <v>4235</v>
      </c>
      <c r="H10640" s="775" t="s">
        <v>4235</v>
      </c>
      <c r="I10640" s="775" t="s">
        <v>4235</v>
      </c>
    </row>
    <row r="10641" spans="1:9">
      <c r="A10641" s="775" t="str">
        <f>Table_wabobpsvr_AzureCalc_AzureCalcRateCard[[#This Row],[ServiceName]]&amp;Table_wabobpsvr_AzureCalc_AzureCalcRateCard[[#This Row],[Price_Level]]&amp;Table_wabobpsvr_AzureCalc_AzureCalcRateCard[[#This Row],[Region]]</f>
        <v>ExpressRoute (Metered) 10 Gbps ConnectionsMOSP2</v>
      </c>
      <c r="B10641" s="775">
        <v>2</v>
      </c>
      <c r="C10641" s="775" t="s">
        <v>7427</v>
      </c>
      <c r="D10641" s="775" t="s">
        <v>606</v>
      </c>
      <c r="E10641" s="775">
        <v>5000</v>
      </c>
      <c r="F10641" s="775" t="s">
        <v>7391</v>
      </c>
      <c r="G10641" s="775"/>
      <c r="H10641" s="775"/>
      <c r="I10641" s="775" t="s">
        <v>7446</v>
      </c>
    </row>
    <row r="10642" spans="1:9">
      <c r="A10642" s="775" t="str">
        <f>Table_wabobpsvr_AzureCalc_AzureCalcRateCard[[#This Row],[ServiceName]]&amp;Table_wabobpsvr_AzureCalc_AzureCalcRateCard[[#This Row],[Price_Level]]&amp;Table_wabobpsvr_AzureCalc_AzureCalcRateCard[[#This Row],[Region]]</f>
        <v>ExpressRoute (Metered) 100 Mbps ConnectionsMOSP2</v>
      </c>
      <c r="B10642" s="775">
        <v>2</v>
      </c>
      <c r="C10642" s="775" t="s">
        <v>7427</v>
      </c>
      <c r="D10642" s="775" t="s">
        <v>606</v>
      </c>
      <c r="E10642" s="775">
        <v>110</v>
      </c>
      <c r="F10642" s="775" t="s">
        <v>7395</v>
      </c>
      <c r="G10642" s="775"/>
      <c r="H10642" s="775"/>
      <c r="I10642" s="775" t="s">
        <v>7448</v>
      </c>
    </row>
    <row r="10643" spans="1:9">
      <c r="A10643" s="1039" t="str">
        <f>Table_wabobpsvr_AzureCalc_AzureCalcRateCard[[#This Row],[ServiceName]]&amp;Table_wabobpsvr_AzureCalc_AzureCalcRateCard[[#This Row],[Price_Level]]&amp;Table_wabobpsvr_AzureCalc_AzureCalcRateCard[[#This Row],[Region]]</f>
        <v>ExpressRoute (Metered) 2 Gbps ConnectionsMOSP2</v>
      </c>
      <c r="B10643" s="1039">
        <v>2</v>
      </c>
      <c r="C10643" s="1039" t="s">
        <v>7427</v>
      </c>
      <c r="D10643" s="1039" t="s">
        <v>606</v>
      </c>
      <c r="E10643" s="1039">
        <v>872</v>
      </c>
      <c r="F10643" s="1039" t="s">
        <v>7396</v>
      </c>
      <c r="G10643" s="775"/>
      <c r="H10643" s="775"/>
      <c r="I10643" s="775" t="s">
        <v>7450</v>
      </c>
    </row>
    <row r="10644" spans="1:9">
      <c r="A10644" s="1039" t="str">
        <f>Table_wabobpsvr_AzureCalc_AzureCalcRateCard[[#This Row],[ServiceName]]&amp;Table_wabobpsvr_AzureCalc_AzureCalcRateCard[[#This Row],[Price_Level]]&amp;Table_wabobpsvr_AzureCalc_AzureCalcRateCard[[#This Row],[Region]]</f>
        <v>ExpressRoute (Metered) 200 Mbps ConnectionsMOSP2</v>
      </c>
      <c r="B10644" s="1039">
        <v>2</v>
      </c>
      <c r="C10644" s="1039" t="s">
        <v>7427</v>
      </c>
      <c r="D10644" s="1039" t="s">
        <v>606</v>
      </c>
      <c r="E10644" s="1039">
        <v>145</v>
      </c>
      <c r="F10644" s="1039" t="s">
        <v>7388</v>
      </c>
      <c r="G10644" s="775"/>
      <c r="H10644" s="775"/>
      <c r="I10644" s="775" t="s">
        <v>7452</v>
      </c>
    </row>
    <row r="10645" spans="1:9">
      <c r="A10645" s="1039" t="str">
        <f>Table_wabobpsvr_AzureCalc_AzureCalcRateCard[[#This Row],[ServiceName]]&amp;Table_wabobpsvr_AzureCalc_AzureCalcRateCard[[#This Row],[Price_Level]]&amp;Table_wabobpsvr_AzureCalc_AzureCalcRateCard[[#This Row],[Region]]</f>
        <v>ExpressRoute (Metered) 5 Gbps ConnectionsMOSP2</v>
      </c>
      <c r="B10645" s="1039">
        <v>2</v>
      </c>
      <c r="C10645" s="1039" t="s">
        <v>7427</v>
      </c>
      <c r="D10645" s="1039" t="s">
        <v>606</v>
      </c>
      <c r="E10645" s="1039">
        <v>2180</v>
      </c>
      <c r="F10645" s="1039" t="s">
        <v>7397</v>
      </c>
      <c r="G10645" s="775"/>
      <c r="H10645" s="775"/>
      <c r="I10645" s="775" t="s">
        <v>7454</v>
      </c>
    </row>
    <row r="10646" spans="1:9">
      <c r="A10646" s="1039" t="str">
        <f>Table_wabobpsvr_AzureCalc_AzureCalcRateCard[[#This Row],[ServiceName]]&amp;Table_wabobpsvr_AzureCalc_AzureCalcRateCard[[#This Row],[Price_Level]]&amp;Table_wabobpsvr_AzureCalc_AzureCalcRateCard[[#This Row],[Region]]</f>
        <v>ExpressRoute (Metered) 100 Mbps Connections - Zone 1D0</v>
      </c>
      <c r="B10646" s="1039">
        <v>0</v>
      </c>
      <c r="C10646" s="1039" t="s">
        <v>7427</v>
      </c>
      <c r="D10646" s="1039" t="s">
        <v>176</v>
      </c>
      <c r="E10646" s="1039">
        <v>3.1240000000000001</v>
      </c>
      <c r="F10646" s="1039" t="s">
        <v>7447</v>
      </c>
      <c r="G10646" s="775"/>
      <c r="H10646" s="775"/>
      <c r="I10646" s="775" t="s">
        <v>7448</v>
      </c>
    </row>
    <row r="10647" spans="1:9">
      <c r="A10647" s="1039" t="str">
        <f>Table_wabobpsvr_AzureCalc_AzureCalcRateCard[[#This Row],[ServiceName]]&amp;Table_wabobpsvr_AzureCalc_AzureCalcRateCard[[#This Row],[Price_Level]]&amp;Table_wabobpsvr_AzureCalc_AzureCalcRateCard[[#This Row],[Region]]</f>
        <v>ExpressRoute (Metered) 2 Gbps Connections - Zone 1D0</v>
      </c>
      <c r="B10647" s="1039">
        <v>0</v>
      </c>
      <c r="C10647" s="1039" t="s">
        <v>7427</v>
      </c>
      <c r="D10647" s="1039" t="s">
        <v>176</v>
      </c>
      <c r="E10647" s="1039">
        <v>24.7544</v>
      </c>
      <c r="F10647" s="1039" t="s">
        <v>7449</v>
      </c>
      <c r="G10647" s="775"/>
      <c r="H10647" s="775"/>
      <c r="I10647" s="775" t="s">
        <v>7450</v>
      </c>
    </row>
    <row r="10648" spans="1:9">
      <c r="A10648" s="775" t="str">
        <f>Table_wabobpsvr_AzureCalc_AzureCalcRateCard[[#This Row],[ServiceName]]&amp;Table_wabobpsvr_AzureCalc_AzureCalcRateCard[[#This Row],[Price_Level]]&amp;Table_wabobpsvr_AzureCalc_AzureCalcRateCard[[#This Row],[Region]]</f>
        <v>ExpressRoute (Metered) 200 Mbps Connections - Zone 1D0</v>
      </c>
      <c r="B10648" s="775">
        <v>0</v>
      </c>
      <c r="C10648" s="775" t="s">
        <v>7427</v>
      </c>
      <c r="D10648" s="775" t="s">
        <v>176</v>
      </c>
      <c r="E10648" s="775">
        <v>4.1184000000000003</v>
      </c>
      <c r="F10648" s="775" t="s">
        <v>7451</v>
      </c>
      <c r="G10648" s="775"/>
      <c r="H10648" s="775"/>
      <c r="I10648" s="775" t="s">
        <v>7452</v>
      </c>
    </row>
    <row r="10649" spans="1:9">
      <c r="A10649" s="775" t="str">
        <f>Table_wabobpsvr_AzureCalc_AzureCalcRateCard[[#This Row],[ServiceName]]&amp;Table_wabobpsvr_AzureCalc_AzureCalcRateCard[[#This Row],[Price_Level]]&amp;Table_wabobpsvr_AzureCalc_AzureCalcRateCard[[#This Row],[Region]]</f>
        <v>ExpressRoute (Metered) 5 Gbps Connections - Zone 1D0</v>
      </c>
      <c r="B10649" s="775">
        <v>0</v>
      </c>
      <c r="C10649" s="775" t="s">
        <v>7427</v>
      </c>
      <c r="D10649" s="775" t="s">
        <v>176</v>
      </c>
      <c r="E10649" s="775">
        <v>61.881599999999999</v>
      </c>
      <c r="F10649" s="775" t="s">
        <v>7453</v>
      </c>
      <c r="G10649" s="775"/>
      <c r="H10649" s="775"/>
      <c r="I10649" s="775" t="s">
        <v>7454</v>
      </c>
    </row>
    <row r="10650" spans="1:9">
      <c r="A10650" s="775" t="str">
        <f>Table_wabobpsvr_AzureCalc_AzureCalcRateCard[[#This Row],[ServiceName]]&amp;Table_wabobpsvr_AzureCalc_AzureCalcRateCard[[#This Row],[Price_Level]]&amp;Table_wabobpsvr_AzureCalc_AzureCalcRateCard[[#This Row],[Region]]</f>
        <v>ExpressRoute (Metered) 50 Mbps Connections - Zone 1D0</v>
      </c>
      <c r="B10650" s="775">
        <v>0</v>
      </c>
      <c r="C10650" s="775" t="s">
        <v>7427</v>
      </c>
      <c r="D10650" s="775" t="s">
        <v>176</v>
      </c>
      <c r="E10650" s="775">
        <v>1.5576000000000001</v>
      </c>
      <c r="F10650" s="775" t="s">
        <v>7455</v>
      </c>
      <c r="G10650" s="775"/>
      <c r="H10650" s="775"/>
      <c r="I10650" s="775" t="s">
        <v>7456</v>
      </c>
    </row>
    <row r="10651" spans="1:9">
      <c r="A10651" s="775" t="str">
        <f>Table_wabobpsvr_AzureCalc_AzureCalcRateCard[[#This Row],[ServiceName]]&amp;Table_wabobpsvr_AzureCalc_AzureCalcRateCard[[#This Row],[Price_Level]]&amp;Table_wabobpsvr_AzureCalc_AzureCalcRateCard[[#This Row],[Region]]</f>
        <v>ExpressRoute (Metered) 500 Mbps Connections - Zone 1D0</v>
      </c>
      <c r="B10651" s="775">
        <v>0</v>
      </c>
      <c r="C10651" s="775" t="s">
        <v>7427</v>
      </c>
      <c r="D10651" s="775" t="s">
        <v>176</v>
      </c>
      <c r="E10651" s="775">
        <v>8.2279999999999998</v>
      </c>
      <c r="F10651" s="775" t="s">
        <v>7457</v>
      </c>
      <c r="G10651" s="775"/>
      <c r="H10651" s="775"/>
      <c r="I10651" s="775" t="s">
        <v>7458</v>
      </c>
    </row>
    <row r="10652" spans="1:9">
      <c r="A10652" s="775" t="str">
        <f>Table_wabobpsvr_AzureCalc_AzureCalcRateCard[[#This Row],[ServiceName]]&amp;Table_wabobpsvr_AzureCalc_AzureCalcRateCard[[#This Row],[Price_Level]]&amp;Table_wabobpsvr_AzureCalc_AzureCalcRateCard[[#This Row],[Region]]</f>
        <v>ExpressRoute (Unlimited) 1 Gbps Connections - Zone 1D0</v>
      </c>
      <c r="B10652" s="775">
        <v>0</v>
      </c>
      <c r="C10652" s="775" t="s">
        <v>7427</v>
      </c>
      <c r="D10652" s="775" t="s">
        <v>176</v>
      </c>
      <c r="E10652" s="775">
        <v>161.8056</v>
      </c>
      <c r="F10652" s="775" t="s">
        <v>7459</v>
      </c>
      <c r="G10652" s="775"/>
      <c r="H10652" s="775"/>
      <c r="I10652" s="775" t="s">
        <v>7460</v>
      </c>
    </row>
    <row r="10653" spans="1:9">
      <c r="A10653" s="775" t="str">
        <f>Table_wabobpsvr_AzureCalc_AzureCalcRateCard[[#This Row],[ServiceName]]&amp;Table_wabobpsvr_AzureCalc_AzureCalcRateCard[[#This Row],[Price_Level]]&amp;Table_wabobpsvr_AzureCalc_AzureCalcRateCard[[#This Row],[Region]]</f>
        <v>ExpressRoute (Unlimited) 10 Gbps Connections - Zone 1D0</v>
      </c>
      <c r="B10653" s="775">
        <v>0</v>
      </c>
      <c r="C10653" s="775" t="s">
        <v>7427</v>
      </c>
      <c r="D10653" s="775" t="s">
        <v>176</v>
      </c>
      <c r="E10653" s="775">
        <v>1456.2592</v>
      </c>
      <c r="F10653" s="775" t="s">
        <v>7461</v>
      </c>
      <c r="G10653" s="775"/>
      <c r="H10653" s="775"/>
      <c r="I10653" s="775" t="s">
        <v>7462</v>
      </c>
    </row>
    <row r="10654" spans="1:9">
      <c r="A10654" s="775" t="str">
        <f>Table_wabobpsvr_AzureCalc_AzureCalcRateCard[[#This Row],[ServiceName]]&amp;Table_wabobpsvr_AzureCalc_AzureCalcRateCard[[#This Row],[Price_Level]]&amp;Table_wabobpsvr_AzureCalc_AzureCalcRateCard[[#This Row],[Region]]</f>
        <v>ExpressRoute (Unlimited) 100 Mbps Connections - Zone 1D0</v>
      </c>
      <c r="B10654" s="775">
        <v>0</v>
      </c>
      <c r="C10654" s="775" t="s">
        <v>7427</v>
      </c>
      <c r="D10654" s="775" t="s">
        <v>176</v>
      </c>
      <c r="E10654" s="775">
        <v>16.324000000000002</v>
      </c>
      <c r="F10654" s="775" t="s">
        <v>7463</v>
      </c>
      <c r="G10654" s="775"/>
      <c r="H10654" s="775"/>
      <c r="I10654" s="775" t="s">
        <v>7464</v>
      </c>
    </row>
    <row r="10655" spans="1:9">
      <c r="A10655" s="775" t="str">
        <f>Table_wabobpsvr_AzureCalc_AzureCalcRateCard[[#This Row],[ServiceName]]&amp;Table_wabobpsvr_AzureCalc_AzureCalcRateCard[[#This Row],[Price_Level]]&amp;Table_wabobpsvr_AzureCalc_AzureCalcRateCard[[#This Row],[Region]]</f>
        <v>ExpressRoute (Unlimited) 10 Gbps ConnectionsA7</v>
      </c>
      <c r="B10655" s="775">
        <v>7</v>
      </c>
      <c r="C10655" s="775" t="s">
        <v>7427</v>
      </c>
      <c r="D10655" s="775" t="s">
        <v>174</v>
      </c>
      <c r="E10655" s="775">
        <v>49761</v>
      </c>
      <c r="F10655" s="775" t="s">
        <v>7408</v>
      </c>
      <c r="G10655" s="775" t="s">
        <v>7541</v>
      </c>
      <c r="H10655" s="775" t="s">
        <v>7542</v>
      </c>
      <c r="I10655" s="775" t="s">
        <v>7462</v>
      </c>
    </row>
    <row r="10656" spans="1:9">
      <c r="A10656" s="775" t="str">
        <f>Table_wabobpsvr_AzureCalc_AzureCalcRateCard[[#This Row],[ServiceName]]&amp;Table_wabobpsvr_AzureCalc_AzureCalcRateCard[[#This Row],[Price_Level]]&amp;Table_wabobpsvr_AzureCalc_AzureCalcRateCard[[#This Row],[Region]]</f>
        <v>ExpressRoute (Unlimited) 100 Mbps ConnectionsA7</v>
      </c>
      <c r="B10656" s="775">
        <v>7</v>
      </c>
      <c r="C10656" s="775" t="s">
        <v>7427</v>
      </c>
      <c r="D10656" s="775" t="s">
        <v>174</v>
      </c>
      <c r="E10656" s="775">
        <v>557.75</v>
      </c>
      <c r="F10656" s="775" t="s">
        <v>7402</v>
      </c>
      <c r="G10656" s="775" t="s">
        <v>7543</v>
      </c>
      <c r="H10656" s="775" t="s">
        <v>7544</v>
      </c>
      <c r="I10656" s="775" t="s">
        <v>7464</v>
      </c>
    </row>
    <row r="10657" spans="1:9">
      <c r="A10657" s="775" t="str">
        <f>Table_wabobpsvr_AzureCalc_AzureCalcRateCard[[#This Row],[ServiceName]]&amp;Table_wabobpsvr_AzureCalc_AzureCalcRateCard[[#This Row],[Price_Level]]&amp;Table_wabobpsvr_AzureCalc_AzureCalcRateCard[[#This Row],[Region]]</f>
        <v>ExpressRoute (Unlimited) 2 Gbps ConnectionsA7</v>
      </c>
      <c r="B10657" s="775">
        <v>7</v>
      </c>
      <c r="C10657" s="775" t="s">
        <v>7427</v>
      </c>
      <c r="D10657" s="775" t="s">
        <v>174</v>
      </c>
      <c r="E10657" s="775">
        <v>11058</v>
      </c>
      <c r="F10657" s="775" t="s">
        <v>7406</v>
      </c>
      <c r="G10657" s="775" t="s">
        <v>7545</v>
      </c>
      <c r="H10657" s="775" t="s">
        <v>7546</v>
      </c>
      <c r="I10657" s="775" t="s">
        <v>7466</v>
      </c>
    </row>
    <row r="10658" spans="1:9">
      <c r="A10658" s="775" t="str">
        <f>Table_wabobpsvr_AzureCalc_AzureCalcRateCard[[#This Row],[ServiceName]]&amp;Table_wabobpsvr_AzureCalc_AzureCalcRateCard[[#This Row],[Price_Level]]&amp;Table_wabobpsvr_AzureCalc_AzureCalcRateCard[[#This Row],[Region]]</f>
        <v>ExpressRoute (Unlimited) 200 Mbps ConnectionsA7</v>
      </c>
      <c r="B10658" s="775">
        <v>7</v>
      </c>
      <c r="C10658" s="775" t="s">
        <v>7427</v>
      </c>
      <c r="D10658" s="775" t="s">
        <v>174</v>
      </c>
      <c r="E10658" s="775">
        <v>1115.5</v>
      </c>
      <c r="F10658" s="775" t="s">
        <v>7403</v>
      </c>
      <c r="G10658" s="775" t="s">
        <v>7547</v>
      </c>
      <c r="H10658" s="775" t="s">
        <v>7548</v>
      </c>
      <c r="I10658" s="775" t="s">
        <v>7468</v>
      </c>
    </row>
    <row r="10659" spans="1:9">
      <c r="A10659" s="775" t="str">
        <f>Table_wabobpsvr_AzureCalc_AzureCalcRateCard[[#This Row],[ServiceName]]&amp;Table_wabobpsvr_AzureCalc_AzureCalcRateCard[[#This Row],[Price_Level]]&amp;Table_wabobpsvr_AzureCalc_AzureCalcRateCard[[#This Row],[Region]]</f>
        <v>ExpressRoute (Unlimited) 5 Gbps ConnectionsA7</v>
      </c>
      <c r="B10659" s="775">
        <v>7</v>
      </c>
      <c r="C10659" s="775" t="s">
        <v>7427</v>
      </c>
      <c r="D10659" s="775" t="s">
        <v>174</v>
      </c>
      <c r="E10659" s="775">
        <v>24880.5</v>
      </c>
      <c r="F10659" s="775" t="s">
        <v>7407</v>
      </c>
      <c r="G10659" s="775" t="s">
        <v>7549</v>
      </c>
      <c r="H10659" s="775" t="s">
        <v>7550</v>
      </c>
      <c r="I10659" s="775" t="s">
        <v>7474</v>
      </c>
    </row>
    <row r="10660" spans="1:9">
      <c r="A10660" s="775" t="str">
        <f>Table_wabobpsvr_AzureCalc_AzureCalcRateCard[[#This Row],[ServiceName]]&amp;Table_wabobpsvr_AzureCalc_AzureCalcRateCard[[#This Row],[Price_Level]]&amp;Table_wabobpsvr_AzureCalc_AzureCalcRateCard[[#This Row],[Region]]</f>
        <v>ExpressRoute (Unlimited) 50 Mbps ConnectionsA7</v>
      </c>
      <c r="B10660" s="775">
        <v>7</v>
      </c>
      <c r="C10660" s="775" t="s">
        <v>7427</v>
      </c>
      <c r="D10660" s="775" t="s">
        <v>174</v>
      </c>
      <c r="E10660" s="775">
        <v>291</v>
      </c>
      <c r="F10660" s="775" t="s">
        <v>7401</v>
      </c>
      <c r="G10660" s="775" t="s">
        <v>7551</v>
      </c>
      <c r="H10660" s="775" t="s">
        <v>7552</v>
      </c>
      <c r="I10660" s="775" t="s">
        <v>7476</v>
      </c>
    </row>
    <row r="10661" spans="1:9">
      <c r="A10661" s="775" t="str">
        <f>Table_wabobpsvr_AzureCalc_AzureCalcRateCard[[#This Row],[ServiceName]]&amp;Table_wabobpsvr_AzureCalc_AzureCalcRateCard[[#This Row],[Price_Level]]&amp;Table_wabobpsvr_AzureCalc_AzureCalcRateCard[[#This Row],[Region]]</f>
        <v>ExpressRoute (Unlimited) 500 Mbps ConnectionsA7</v>
      </c>
      <c r="B10661" s="775">
        <v>7</v>
      </c>
      <c r="C10661" s="775" t="s">
        <v>7427</v>
      </c>
      <c r="D10661" s="775" t="s">
        <v>174</v>
      </c>
      <c r="E10661" s="775">
        <v>2667.5</v>
      </c>
      <c r="F10661" s="775" t="s">
        <v>7404</v>
      </c>
      <c r="G10661" s="775" t="s">
        <v>7553</v>
      </c>
      <c r="H10661" s="775" t="s">
        <v>7554</v>
      </c>
      <c r="I10661" s="775" t="s">
        <v>7478</v>
      </c>
    </row>
    <row r="10662" spans="1:9">
      <c r="A10662" s="775" t="str">
        <f>Table_wabobpsvr_AzureCalc_AzureCalcRateCard[[#This Row],[ServiceName]]&amp;Table_wabobpsvr_AzureCalc_AzureCalcRateCard[[#This Row],[Price_Level]]&amp;Table_wabobpsvr_AzureCalc_AzureCalcRateCard[[#This Row],[Region]]</f>
        <v>ExpressRoute (Metered) Data Transfer Out at 1 Gbps (GB) - Zone 1A8</v>
      </c>
      <c r="B10662" s="775">
        <v>8</v>
      </c>
      <c r="C10662" s="775" t="s">
        <v>9</v>
      </c>
      <c r="D10662" s="775" t="s">
        <v>174</v>
      </c>
      <c r="E10662" s="775">
        <v>2.4250000000000001E-2</v>
      </c>
      <c r="F10662" s="775" t="s">
        <v>7392</v>
      </c>
      <c r="G10662" s="775" t="s">
        <v>7527</v>
      </c>
      <c r="H10662" s="775" t="s">
        <v>7528</v>
      </c>
      <c r="I10662" s="775" t="s">
        <v>7442</v>
      </c>
    </row>
    <row r="10663" spans="1:9">
      <c r="A10663" s="775" t="str">
        <f>Table_wabobpsvr_AzureCalc_AzureCalcRateCard[[#This Row],[ServiceName]]&amp;Table_wabobpsvr_AzureCalc_AzureCalcRateCard[[#This Row],[Price_Level]]&amp;Table_wabobpsvr_AzureCalc_AzureCalcRateCard[[#This Row],[Region]]</f>
        <v>ExpressRoute (Metered) 1 Gbps ConnectionsA8</v>
      </c>
      <c r="B10663" s="775">
        <v>8</v>
      </c>
      <c r="C10663" s="775" t="s">
        <v>7427</v>
      </c>
      <c r="D10663" s="775" t="s">
        <v>174</v>
      </c>
      <c r="E10663" s="775">
        <v>422.92</v>
      </c>
      <c r="F10663" s="775" t="s">
        <v>7390</v>
      </c>
      <c r="G10663" s="775" t="s">
        <v>7555</v>
      </c>
      <c r="H10663" s="775" t="s">
        <v>7556</v>
      </c>
      <c r="I10663" s="775" t="s">
        <v>7444</v>
      </c>
    </row>
    <row r="10664" spans="1:9">
      <c r="A10664" s="775" t="str">
        <f>Table_wabobpsvr_AzureCalc_AzureCalcRateCard[[#This Row],[ServiceName]]&amp;Table_wabobpsvr_AzureCalc_AzureCalcRateCard[[#This Row],[Price_Level]]&amp;Table_wabobpsvr_AzureCalc_AzureCalcRateCard[[#This Row],[Region]]</f>
        <v>ExpressRoute (Metered) Data Transfer Out at 1 Gbps (GB) - Zone 1MOSP1</v>
      </c>
      <c r="B10664" s="775">
        <v>1</v>
      </c>
      <c r="C10664" s="775" t="s">
        <v>9</v>
      </c>
      <c r="D10664" s="775" t="s">
        <v>606</v>
      </c>
      <c r="E10664" s="775">
        <v>2.5000000000000001E-2</v>
      </c>
      <c r="F10664" s="775" t="s">
        <v>7392</v>
      </c>
      <c r="G10664" s="775"/>
      <c r="H10664" s="775"/>
      <c r="I10664" s="775" t="s">
        <v>7442</v>
      </c>
    </row>
    <row r="10665" spans="1:9">
      <c r="A10665" s="775" t="str">
        <f>Table_wabobpsvr_AzureCalc_AzureCalcRateCard[[#This Row],[ServiceName]]&amp;Table_wabobpsvr_AzureCalc_AzureCalcRateCard[[#This Row],[Price_Level]]&amp;Table_wabobpsvr_AzureCalc_AzureCalcRateCard[[#This Row],[Region]]</f>
        <v>ExpressRoute (Metered) 1 Gbps ConnectionsMOSP1</v>
      </c>
      <c r="B10665" s="775">
        <v>1</v>
      </c>
      <c r="C10665" s="775" t="s">
        <v>7427</v>
      </c>
      <c r="D10665" s="775" t="s">
        <v>606</v>
      </c>
      <c r="E10665" s="775">
        <v>436</v>
      </c>
      <c r="F10665" s="775" t="s">
        <v>7390</v>
      </c>
      <c r="G10665" s="775"/>
      <c r="H10665" s="775"/>
      <c r="I10665" s="775" t="s">
        <v>7444</v>
      </c>
    </row>
    <row r="10666" spans="1:9">
      <c r="A10666" s="775" t="str">
        <f>Table_wabobpsvr_AzureCalc_AzureCalcRateCard[[#This Row],[ServiceName]]&amp;Table_wabobpsvr_AzureCalc_AzureCalcRateCard[[#This Row],[Price_Level]]&amp;Table_wabobpsvr_AzureCalc_AzureCalcRateCard[[#This Row],[Region]]</f>
        <v>ExpressRoute (Metered) 10 Gbps ConnectionsMOSP1</v>
      </c>
      <c r="B10666" s="775">
        <v>1</v>
      </c>
      <c r="C10666" s="775" t="s">
        <v>7427</v>
      </c>
      <c r="D10666" s="775" t="s">
        <v>606</v>
      </c>
      <c r="E10666" s="775">
        <v>5000</v>
      </c>
      <c r="F10666" s="775" t="s">
        <v>7391</v>
      </c>
      <c r="G10666" s="775"/>
      <c r="H10666" s="775"/>
      <c r="I10666" s="775" t="s">
        <v>7446</v>
      </c>
    </row>
    <row r="10667" spans="1:9">
      <c r="A10667" s="775" t="str">
        <f>Table_wabobpsvr_AzureCalc_AzureCalcRateCard[[#This Row],[ServiceName]]&amp;Table_wabobpsvr_AzureCalc_AzureCalcRateCard[[#This Row],[Price_Level]]&amp;Table_wabobpsvr_AzureCalc_AzureCalcRateCard[[#This Row],[Region]]</f>
        <v>ExpressRoute (Metered) 100 Mbps ConnectionsMOSP1</v>
      </c>
      <c r="B10667" s="775">
        <v>1</v>
      </c>
      <c r="C10667" s="775" t="s">
        <v>7427</v>
      </c>
      <c r="D10667" s="775" t="s">
        <v>606</v>
      </c>
      <c r="E10667" s="775">
        <v>110</v>
      </c>
      <c r="F10667" s="775" t="s">
        <v>7395</v>
      </c>
      <c r="G10667" s="775"/>
      <c r="H10667" s="775"/>
      <c r="I10667" s="775" t="s">
        <v>7448</v>
      </c>
    </row>
    <row r="10668" spans="1:9">
      <c r="A10668" s="775" t="str">
        <f>Table_wabobpsvr_AzureCalc_AzureCalcRateCard[[#This Row],[ServiceName]]&amp;Table_wabobpsvr_AzureCalc_AzureCalcRateCard[[#This Row],[Price_Level]]&amp;Table_wabobpsvr_AzureCalc_AzureCalcRateCard[[#This Row],[Region]]</f>
        <v>ExpressRoute (Metered) 2 Gbps ConnectionsMOSP1</v>
      </c>
      <c r="B10668" s="775">
        <v>1</v>
      </c>
      <c r="C10668" s="775" t="s">
        <v>7427</v>
      </c>
      <c r="D10668" s="775" t="s">
        <v>606</v>
      </c>
      <c r="E10668" s="775">
        <v>872</v>
      </c>
      <c r="F10668" s="775" t="s">
        <v>7396</v>
      </c>
      <c r="G10668" s="775"/>
      <c r="H10668" s="775"/>
      <c r="I10668" s="775" t="s">
        <v>7450</v>
      </c>
    </row>
    <row r="10669" spans="1:9">
      <c r="A10669" s="775" t="str">
        <f>Table_wabobpsvr_AzureCalc_AzureCalcRateCard[[#This Row],[ServiceName]]&amp;Table_wabobpsvr_AzureCalc_AzureCalcRateCard[[#This Row],[Price_Level]]&amp;Table_wabobpsvr_AzureCalc_AzureCalcRateCard[[#This Row],[Region]]</f>
        <v>ExpressRoute (Metered) 200 Mbps ConnectionsMOSP1</v>
      </c>
      <c r="B10669" s="775">
        <v>1</v>
      </c>
      <c r="C10669" s="775" t="s">
        <v>7427</v>
      </c>
      <c r="D10669" s="775" t="s">
        <v>606</v>
      </c>
      <c r="E10669" s="775">
        <v>145</v>
      </c>
      <c r="F10669" s="775" t="s">
        <v>7388</v>
      </c>
      <c r="G10669" s="775"/>
      <c r="H10669" s="775"/>
      <c r="I10669" s="775" t="s">
        <v>7452</v>
      </c>
    </row>
    <row r="10670" spans="1:9">
      <c r="A10670" s="775" t="str">
        <f>Table_wabobpsvr_AzureCalc_AzureCalcRateCard[[#This Row],[ServiceName]]&amp;Table_wabobpsvr_AzureCalc_AzureCalcRateCard[[#This Row],[Price_Level]]&amp;Table_wabobpsvr_AzureCalc_AzureCalcRateCard[[#This Row],[Region]]</f>
        <v>ExpressRoute (Metered) 5 Gbps ConnectionsMOSP1</v>
      </c>
      <c r="B10670" s="775">
        <v>1</v>
      </c>
      <c r="C10670" s="775" t="s">
        <v>7427</v>
      </c>
      <c r="D10670" s="775" t="s">
        <v>606</v>
      </c>
      <c r="E10670" s="775">
        <v>2180</v>
      </c>
      <c r="F10670" s="775" t="s">
        <v>7397</v>
      </c>
      <c r="G10670" s="775"/>
      <c r="H10670" s="775"/>
      <c r="I10670" s="775" t="s">
        <v>7454</v>
      </c>
    </row>
    <row r="10671" spans="1:9">
      <c r="A10671" s="775" t="str">
        <f>Table_wabobpsvr_AzureCalc_AzureCalcRateCard[[#This Row],[ServiceName]]&amp;Table_wabobpsvr_AzureCalc_AzureCalcRateCard[[#This Row],[Price_Level]]&amp;Table_wabobpsvr_AzureCalc_AzureCalcRateCard[[#This Row],[Region]]</f>
        <v>ExpressRoute (Metered) 50 Mbps ConnectionsMOSP1</v>
      </c>
      <c r="B10671" s="775">
        <v>1</v>
      </c>
      <c r="C10671" s="775" t="s">
        <v>7427</v>
      </c>
      <c r="D10671" s="775" t="s">
        <v>606</v>
      </c>
      <c r="E10671" s="775">
        <v>55</v>
      </c>
      <c r="F10671" s="775" t="s">
        <v>7394</v>
      </c>
      <c r="G10671" s="775"/>
      <c r="H10671" s="775"/>
      <c r="I10671" s="775" t="s">
        <v>7456</v>
      </c>
    </row>
    <row r="10672" spans="1:9">
      <c r="A10672" s="775" t="str">
        <f>Table_wabobpsvr_AzureCalc_AzureCalcRateCard[[#This Row],[ServiceName]]&amp;Table_wabobpsvr_AzureCalc_AzureCalcRateCard[[#This Row],[Price_Level]]&amp;Table_wabobpsvr_AzureCalc_AzureCalcRateCard[[#This Row],[Region]]</f>
        <v>ExpressRoute (Metered) 500 Mbps ConnectionsMOSP1</v>
      </c>
      <c r="B10672" s="775">
        <v>1</v>
      </c>
      <c r="C10672" s="775" t="s">
        <v>7427</v>
      </c>
      <c r="D10672" s="775" t="s">
        <v>606</v>
      </c>
      <c r="E10672" s="775">
        <v>290</v>
      </c>
      <c r="F10672" s="775" t="s">
        <v>7389</v>
      </c>
      <c r="G10672" s="775"/>
      <c r="H10672" s="775"/>
      <c r="I10672" s="775" t="s">
        <v>7458</v>
      </c>
    </row>
    <row r="10673" spans="1:9">
      <c r="A10673" s="775" t="str">
        <f>Table_wabobpsvr_AzureCalc_AzureCalcRateCard[[#This Row],[ServiceName]]&amp;Table_wabobpsvr_AzureCalc_AzureCalcRateCard[[#This Row],[Price_Level]]&amp;Table_wabobpsvr_AzureCalc_AzureCalcRateCard[[#This Row],[Region]]</f>
        <v>ExpressRoute (Metered) Data Transfer Out at 1 Gbps (GB) - Zone 1MOSP</v>
      </c>
      <c r="B10673" s="775"/>
      <c r="C10673" s="775" t="s">
        <v>9</v>
      </c>
      <c r="D10673" s="775" t="s">
        <v>606</v>
      </c>
      <c r="E10673" s="775">
        <v>2.5000000000000001E-2</v>
      </c>
      <c r="F10673" s="775" t="s">
        <v>7392</v>
      </c>
      <c r="G10673" s="775"/>
      <c r="H10673" s="775"/>
      <c r="I10673" s="775" t="s">
        <v>7442</v>
      </c>
    </row>
    <row r="10674" spans="1:9">
      <c r="A10674" s="775" t="str">
        <f>Table_wabobpsvr_AzureCalc_AzureCalcRateCard[[#This Row],[ServiceName]]&amp;Table_wabobpsvr_AzureCalc_AzureCalcRateCard[[#This Row],[Price_Level]]&amp;Table_wabobpsvr_AzureCalc_AzureCalcRateCard[[#This Row],[Region]]</f>
        <v>ExpressRoute (Metered) 1 Gbps Connections - Zone 1MOSP0</v>
      </c>
      <c r="B10674" s="775">
        <v>0</v>
      </c>
      <c r="C10674" s="775" t="s">
        <v>7427</v>
      </c>
      <c r="D10674" s="775" t="s">
        <v>606</v>
      </c>
      <c r="E10674" s="775">
        <v>436</v>
      </c>
      <c r="F10674" s="775" t="s">
        <v>7443</v>
      </c>
      <c r="G10674" s="775"/>
      <c r="H10674" s="775"/>
      <c r="I10674" s="775" t="s">
        <v>7444</v>
      </c>
    </row>
    <row r="10675" spans="1:9">
      <c r="A10675" s="1039" t="str">
        <f>Table_wabobpsvr_AzureCalc_AzureCalcRateCard[[#This Row],[ServiceName]]&amp;Table_wabobpsvr_AzureCalc_AzureCalcRateCard[[#This Row],[Price_Level]]&amp;Table_wabobpsvr_AzureCalc_AzureCalcRateCard[[#This Row],[Region]]</f>
        <v>ExpressRoute (Metered) 10 Gbps Connections - Zone 1MOSP0</v>
      </c>
      <c r="B10675" s="1039">
        <v>0</v>
      </c>
      <c r="C10675" s="1039" t="s">
        <v>7427</v>
      </c>
      <c r="D10675" s="1039" t="s">
        <v>606</v>
      </c>
      <c r="E10675" s="1039">
        <v>5000</v>
      </c>
      <c r="F10675" s="1039" t="s">
        <v>7445</v>
      </c>
      <c r="G10675" s="775"/>
      <c r="H10675" s="775"/>
      <c r="I10675" s="775" t="s">
        <v>7446</v>
      </c>
    </row>
    <row r="10676" spans="1:9">
      <c r="A10676" s="775" t="str">
        <f>Table_wabobpsvr_AzureCalc_AzureCalcRateCard[[#This Row],[ServiceName]]&amp;Table_wabobpsvr_AzureCalc_AzureCalcRateCard[[#This Row],[Price_Level]]&amp;Table_wabobpsvr_AzureCalc_AzureCalcRateCard[[#This Row],[Region]]</f>
        <v>ExpressRoute (Metered) 100 Mbps Connections - Zone 1MOSP0</v>
      </c>
      <c r="B10676" s="775">
        <v>0</v>
      </c>
      <c r="C10676" s="775" t="s">
        <v>7427</v>
      </c>
      <c r="D10676" s="775" t="s">
        <v>606</v>
      </c>
      <c r="E10676" s="775">
        <v>110</v>
      </c>
      <c r="F10676" s="775" t="s">
        <v>7447</v>
      </c>
      <c r="G10676" s="775"/>
      <c r="H10676" s="775"/>
      <c r="I10676" s="775" t="s">
        <v>7448</v>
      </c>
    </row>
    <row r="10677" spans="1:9">
      <c r="A10677" s="1039" t="str">
        <f>Table_wabobpsvr_AzureCalc_AzureCalcRateCard[[#This Row],[ServiceName]]&amp;Table_wabobpsvr_AzureCalc_AzureCalcRateCard[[#This Row],[Price_Level]]&amp;Table_wabobpsvr_AzureCalc_AzureCalcRateCard[[#This Row],[Region]]</f>
        <v>ExpressRoute (Metered) 2 Gbps Connections - Zone 1MOSP0</v>
      </c>
      <c r="B10677" s="1039">
        <v>0</v>
      </c>
      <c r="C10677" s="1039" t="s">
        <v>7427</v>
      </c>
      <c r="D10677" s="1039" t="s">
        <v>606</v>
      </c>
      <c r="E10677" s="1039">
        <v>872</v>
      </c>
      <c r="F10677" s="1039" t="s">
        <v>7449</v>
      </c>
      <c r="G10677" s="775"/>
      <c r="H10677" s="775"/>
      <c r="I10677" s="775" t="s">
        <v>7450</v>
      </c>
    </row>
    <row r="10678" spans="1:9">
      <c r="A10678" s="775" t="str">
        <f>Table_wabobpsvr_AzureCalc_AzureCalcRateCard[[#This Row],[ServiceName]]&amp;Table_wabobpsvr_AzureCalc_AzureCalcRateCard[[#This Row],[Price_Level]]&amp;Table_wabobpsvr_AzureCalc_AzureCalcRateCard[[#This Row],[Region]]</f>
        <v>ExpressRoute (Metered) 200 Mbps Connections - Zone 1MOSP0</v>
      </c>
      <c r="B10678" s="775">
        <v>0</v>
      </c>
      <c r="C10678" s="775" t="s">
        <v>7427</v>
      </c>
      <c r="D10678" s="775" t="s">
        <v>606</v>
      </c>
      <c r="E10678" s="775">
        <v>145</v>
      </c>
      <c r="F10678" s="775" t="s">
        <v>7451</v>
      </c>
      <c r="G10678" s="775"/>
      <c r="H10678" s="775"/>
      <c r="I10678" s="775" t="s">
        <v>7452</v>
      </c>
    </row>
    <row r="10679" spans="1:9">
      <c r="A10679" s="775" t="str">
        <f>Table_wabobpsvr_AzureCalc_AzureCalcRateCard[[#This Row],[ServiceName]]&amp;Table_wabobpsvr_AzureCalc_AzureCalcRateCard[[#This Row],[Price_Level]]&amp;Table_wabobpsvr_AzureCalc_AzureCalcRateCard[[#This Row],[Region]]</f>
        <v>ExpressRoute (Metered) 5 Gbps Connections - Zone 1MOSP0</v>
      </c>
      <c r="B10679" s="775">
        <v>0</v>
      </c>
      <c r="C10679" s="775" t="s">
        <v>7427</v>
      </c>
      <c r="D10679" s="775" t="s">
        <v>606</v>
      </c>
      <c r="E10679" s="775">
        <v>2180</v>
      </c>
      <c r="F10679" s="775" t="s">
        <v>7453</v>
      </c>
      <c r="G10679" s="775"/>
      <c r="H10679" s="775"/>
      <c r="I10679" s="775" t="s">
        <v>7454</v>
      </c>
    </row>
    <row r="10680" spans="1:9">
      <c r="A10680" s="775" t="str">
        <f>Table_wabobpsvr_AzureCalc_AzureCalcRateCard[[#This Row],[ServiceName]]&amp;Table_wabobpsvr_AzureCalc_AzureCalcRateCard[[#This Row],[Price_Level]]&amp;Table_wabobpsvr_AzureCalc_AzureCalcRateCard[[#This Row],[Region]]</f>
        <v>ExpressRoute (Metered) 50 Mbps Connections - Zone 1MOSP0</v>
      </c>
      <c r="B10680" s="775">
        <v>0</v>
      </c>
      <c r="C10680" s="775" t="s">
        <v>7427</v>
      </c>
      <c r="D10680" s="775" t="s">
        <v>606</v>
      </c>
      <c r="E10680" s="775">
        <v>55</v>
      </c>
      <c r="F10680" s="775" t="s">
        <v>7455</v>
      </c>
      <c r="G10680" s="775"/>
      <c r="H10680" s="775"/>
      <c r="I10680" s="775" t="s">
        <v>7456</v>
      </c>
    </row>
    <row r="10681" spans="1:9">
      <c r="A10681" s="775" t="str">
        <f>Table_wabobpsvr_AzureCalc_AzureCalcRateCard[[#This Row],[ServiceName]]&amp;Table_wabobpsvr_AzureCalc_AzureCalcRateCard[[#This Row],[Price_Level]]&amp;Table_wabobpsvr_AzureCalc_AzureCalcRateCard[[#This Row],[Region]]</f>
        <v>ExpressRoute (Metered) 500 Mbps Connections - Zone 1MOSP0</v>
      </c>
      <c r="B10681" s="775">
        <v>0</v>
      </c>
      <c r="C10681" s="775" t="s">
        <v>7427</v>
      </c>
      <c r="D10681" s="775" t="s">
        <v>606</v>
      </c>
      <c r="E10681" s="775">
        <v>290</v>
      </c>
      <c r="F10681" s="775" t="s">
        <v>7457</v>
      </c>
      <c r="G10681" s="775"/>
      <c r="H10681" s="775"/>
      <c r="I10681" s="775" t="s">
        <v>7458</v>
      </c>
    </row>
    <row r="10682" spans="1:9">
      <c r="A10682" s="775" t="str">
        <f>Table_wabobpsvr_AzureCalc_AzureCalcRateCard[[#This Row],[ServiceName]]&amp;Table_wabobpsvr_AzureCalc_AzureCalcRateCard[[#This Row],[Price_Level]]&amp;Table_wabobpsvr_AzureCalc_AzureCalcRateCard[[#This Row],[Region]]</f>
        <v>ExpressRoute (Metered) Data Transfer Out at 1 Gbps (GB) - Zone 1A6</v>
      </c>
      <c r="B10682" s="775">
        <v>6</v>
      </c>
      <c r="C10682" s="775" t="s">
        <v>9</v>
      </c>
      <c r="D10682" s="775" t="s">
        <v>174</v>
      </c>
      <c r="E10682" s="775">
        <v>2.4250000000000001E-2</v>
      </c>
      <c r="F10682" s="775" t="s">
        <v>7392</v>
      </c>
      <c r="G10682" s="775" t="s">
        <v>7527</v>
      </c>
      <c r="H10682" s="775" t="s">
        <v>7528</v>
      </c>
      <c r="I10682" s="775" t="s">
        <v>7442</v>
      </c>
    </row>
    <row r="10683" spans="1:9">
      <c r="A10683" s="775" t="str">
        <f>Table_wabobpsvr_AzureCalc_AzureCalcRateCard[[#This Row],[ServiceName]]&amp;Table_wabobpsvr_AzureCalc_AzureCalcRateCard[[#This Row],[Price_Level]]&amp;Table_wabobpsvr_AzureCalc_AzureCalcRateCard[[#This Row],[Region]]</f>
        <v>ExpressRoute (Metered) 1 Gbps ConnectionsA6</v>
      </c>
      <c r="B10683" s="775">
        <v>6</v>
      </c>
      <c r="C10683" s="775" t="s">
        <v>7427</v>
      </c>
      <c r="D10683" s="775" t="s">
        <v>174</v>
      </c>
      <c r="E10683" s="775">
        <v>422.92</v>
      </c>
      <c r="F10683" s="775" t="s">
        <v>7390</v>
      </c>
      <c r="G10683" s="775" t="s">
        <v>7555</v>
      </c>
      <c r="H10683" s="775" t="s">
        <v>7556</v>
      </c>
      <c r="I10683" s="775" t="s">
        <v>7444</v>
      </c>
    </row>
    <row r="10684" spans="1:9">
      <c r="A10684" s="775" t="str">
        <f>Table_wabobpsvr_AzureCalc_AzureCalcRateCard[[#This Row],[ServiceName]]&amp;Table_wabobpsvr_AzureCalc_AzureCalcRateCard[[#This Row],[Price_Level]]&amp;Table_wabobpsvr_AzureCalc_AzureCalcRateCard[[#This Row],[Region]]</f>
        <v>ExpressRoute (Metered) 10 Gbps ConnectionsA6</v>
      </c>
      <c r="B10684" s="775">
        <v>6</v>
      </c>
      <c r="C10684" s="775" t="s">
        <v>7427</v>
      </c>
      <c r="D10684" s="775" t="s">
        <v>174</v>
      </c>
      <c r="E10684" s="775">
        <v>4850</v>
      </c>
      <c r="F10684" s="775" t="s">
        <v>7391</v>
      </c>
      <c r="G10684" s="775" t="s">
        <v>7557</v>
      </c>
      <c r="H10684" s="775" t="s">
        <v>7558</v>
      </c>
      <c r="I10684" s="775" t="s">
        <v>7446</v>
      </c>
    </row>
    <row r="10685" spans="1:9">
      <c r="A10685" s="775" t="str">
        <f>Table_wabobpsvr_AzureCalc_AzureCalcRateCard[[#This Row],[ServiceName]]&amp;Table_wabobpsvr_AzureCalc_AzureCalcRateCard[[#This Row],[Price_Level]]&amp;Table_wabobpsvr_AzureCalc_AzureCalcRateCard[[#This Row],[Region]]</f>
        <v>ExpressRoute (Metered) 100 Mbps ConnectionsA6</v>
      </c>
      <c r="B10685" s="775">
        <v>6</v>
      </c>
      <c r="C10685" s="775" t="s">
        <v>7427</v>
      </c>
      <c r="D10685" s="775" t="s">
        <v>174</v>
      </c>
      <c r="E10685" s="775">
        <v>106.7</v>
      </c>
      <c r="F10685" s="775" t="s">
        <v>7395</v>
      </c>
      <c r="G10685" s="775" t="s">
        <v>7559</v>
      </c>
      <c r="H10685" s="775" t="s">
        <v>7560</v>
      </c>
      <c r="I10685" s="775" t="s">
        <v>7448</v>
      </c>
    </row>
    <row r="10686" spans="1:9">
      <c r="A10686" s="775" t="str">
        <f>Table_wabobpsvr_AzureCalc_AzureCalcRateCard[[#This Row],[ServiceName]]&amp;Table_wabobpsvr_AzureCalc_AzureCalcRateCard[[#This Row],[Price_Level]]&amp;Table_wabobpsvr_AzureCalc_AzureCalcRateCard[[#This Row],[Region]]</f>
        <v>ExpressRoute (Metered) 2 Gbps ConnectionsA6</v>
      </c>
      <c r="B10686" s="775">
        <v>6</v>
      </c>
      <c r="C10686" s="775" t="s">
        <v>7427</v>
      </c>
      <c r="D10686" s="775" t="s">
        <v>174</v>
      </c>
      <c r="E10686" s="775">
        <v>845.84</v>
      </c>
      <c r="F10686" s="775" t="s">
        <v>7396</v>
      </c>
      <c r="G10686" s="775" t="s">
        <v>7529</v>
      </c>
      <c r="H10686" s="775" t="s">
        <v>7530</v>
      </c>
      <c r="I10686" s="775" t="s">
        <v>7450</v>
      </c>
    </row>
    <row r="10687" spans="1:9">
      <c r="A10687" s="775" t="str">
        <f>Table_wabobpsvr_AzureCalc_AzureCalcRateCard[[#This Row],[ServiceName]]&amp;Table_wabobpsvr_AzureCalc_AzureCalcRateCard[[#This Row],[Price_Level]]&amp;Table_wabobpsvr_AzureCalc_AzureCalcRateCard[[#This Row],[Region]]</f>
        <v>ExpressRoute (Metered) 200 Mbps ConnectionsA6</v>
      </c>
      <c r="B10687" s="775">
        <v>6</v>
      </c>
      <c r="C10687" s="775" t="s">
        <v>7427</v>
      </c>
      <c r="D10687" s="775" t="s">
        <v>174</v>
      </c>
      <c r="E10687" s="775">
        <v>140.65</v>
      </c>
      <c r="F10687" s="775" t="s">
        <v>7388</v>
      </c>
      <c r="G10687" s="775" t="s">
        <v>7531</v>
      </c>
      <c r="H10687" s="775" t="s">
        <v>7532</v>
      </c>
      <c r="I10687" s="775" t="s">
        <v>7452</v>
      </c>
    </row>
    <row r="10688" spans="1:9">
      <c r="A10688" s="775" t="str">
        <f>Table_wabobpsvr_AzureCalc_AzureCalcRateCard[[#This Row],[ServiceName]]&amp;Table_wabobpsvr_AzureCalc_AzureCalcRateCard[[#This Row],[Price_Level]]&amp;Table_wabobpsvr_AzureCalc_AzureCalcRateCard[[#This Row],[Region]]</f>
        <v>ExpressRoute (Metered) 5 Gbps ConnectionsA6</v>
      </c>
      <c r="B10688" s="775">
        <v>6</v>
      </c>
      <c r="C10688" s="775" t="s">
        <v>7427</v>
      </c>
      <c r="D10688" s="775" t="s">
        <v>174</v>
      </c>
      <c r="E10688" s="775">
        <v>2114.6</v>
      </c>
      <c r="F10688" s="775" t="s">
        <v>7397</v>
      </c>
      <c r="G10688" s="775" t="s">
        <v>7533</v>
      </c>
      <c r="H10688" s="775" t="s">
        <v>7534</v>
      </c>
      <c r="I10688" s="775" t="s">
        <v>7454</v>
      </c>
    </row>
    <row r="10689" spans="1:9">
      <c r="A10689" s="775" t="str">
        <f>Table_wabobpsvr_AzureCalc_AzureCalcRateCard[[#This Row],[ServiceName]]&amp;Table_wabobpsvr_AzureCalc_AzureCalcRateCard[[#This Row],[Price_Level]]&amp;Table_wabobpsvr_AzureCalc_AzureCalcRateCard[[#This Row],[Region]]</f>
        <v>ExpressRoute (Metered) 50 Mbps ConnectionsA6</v>
      </c>
      <c r="B10689" s="775">
        <v>6</v>
      </c>
      <c r="C10689" s="775" t="s">
        <v>7427</v>
      </c>
      <c r="D10689" s="775" t="s">
        <v>174</v>
      </c>
      <c r="E10689" s="775">
        <v>53.35</v>
      </c>
      <c r="F10689" s="775" t="s">
        <v>7394</v>
      </c>
      <c r="G10689" s="775" t="s">
        <v>7535</v>
      </c>
      <c r="H10689" s="775" t="s">
        <v>7536</v>
      </c>
      <c r="I10689" s="775" t="s">
        <v>7456</v>
      </c>
    </row>
    <row r="10690" spans="1:9">
      <c r="A10690" s="775" t="str">
        <f>Table_wabobpsvr_AzureCalc_AzureCalcRateCard[[#This Row],[ServiceName]]&amp;Table_wabobpsvr_AzureCalc_AzureCalcRateCard[[#This Row],[Price_Level]]&amp;Table_wabobpsvr_AzureCalc_AzureCalcRateCard[[#This Row],[Region]]</f>
        <v>ExpressRoute (Metered) 500 Mbps ConnectionsA6</v>
      </c>
      <c r="B10690" s="775">
        <v>6</v>
      </c>
      <c r="C10690" s="775" t="s">
        <v>7427</v>
      </c>
      <c r="D10690" s="775" t="s">
        <v>174</v>
      </c>
      <c r="E10690" s="775">
        <v>281.3</v>
      </c>
      <c r="F10690" s="775" t="s">
        <v>7389</v>
      </c>
      <c r="G10690" s="775" t="s">
        <v>7537</v>
      </c>
      <c r="H10690" s="775" t="s">
        <v>7538</v>
      </c>
      <c r="I10690" s="775" t="s">
        <v>7458</v>
      </c>
    </row>
    <row r="10691" spans="1:9">
      <c r="A10691" s="775" t="str">
        <f>Table_wabobpsvr_AzureCalc_AzureCalcRateCard[[#This Row],[ServiceName]]&amp;Table_wabobpsvr_AzureCalc_AzureCalcRateCard[[#This Row],[Price_Level]]&amp;Table_wabobpsvr_AzureCalc_AzureCalcRateCard[[#This Row],[Region]]</f>
        <v>ExpressRoute (Metered) 10 Gbps ConnectionsA8</v>
      </c>
      <c r="B10691" s="775">
        <v>8</v>
      </c>
      <c r="C10691" s="775" t="s">
        <v>7427</v>
      </c>
      <c r="D10691" s="775" t="s">
        <v>174</v>
      </c>
      <c r="E10691" s="775">
        <v>4850</v>
      </c>
      <c r="F10691" s="775" t="s">
        <v>7391</v>
      </c>
      <c r="G10691" s="775" t="s">
        <v>7557</v>
      </c>
      <c r="H10691" s="775" t="s">
        <v>7558</v>
      </c>
      <c r="I10691" s="775" t="s">
        <v>7446</v>
      </c>
    </row>
    <row r="10692" spans="1:9">
      <c r="A10692" s="775" t="str">
        <f>Table_wabobpsvr_AzureCalc_AzureCalcRateCard[[#This Row],[ServiceName]]&amp;Table_wabobpsvr_AzureCalc_AzureCalcRateCard[[#This Row],[Price_Level]]&amp;Table_wabobpsvr_AzureCalc_AzureCalcRateCard[[#This Row],[Region]]</f>
        <v>ExpressRoute (Metered) 100 Mbps ConnectionsA8</v>
      </c>
      <c r="B10692" s="775">
        <v>8</v>
      </c>
      <c r="C10692" s="775" t="s">
        <v>7427</v>
      </c>
      <c r="D10692" s="775" t="s">
        <v>174</v>
      </c>
      <c r="E10692" s="775">
        <v>106.7</v>
      </c>
      <c r="F10692" s="775" t="s">
        <v>7395</v>
      </c>
      <c r="G10692" s="775" t="s">
        <v>7559</v>
      </c>
      <c r="H10692" s="775" t="s">
        <v>7560</v>
      </c>
      <c r="I10692" s="775" t="s">
        <v>7448</v>
      </c>
    </row>
    <row r="10693" spans="1:9">
      <c r="A10693" s="1039" t="str">
        <f>Table_wabobpsvr_AzureCalc_AzureCalcRateCard[[#This Row],[ServiceName]]&amp;Table_wabobpsvr_AzureCalc_AzureCalcRateCard[[#This Row],[Price_Level]]&amp;Table_wabobpsvr_AzureCalc_AzureCalcRateCard[[#This Row],[Region]]</f>
        <v>ExpressRoute (Metered) 2 Gbps ConnectionsA8</v>
      </c>
      <c r="B10693" s="1039">
        <v>8</v>
      </c>
      <c r="C10693" s="1039" t="s">
        <v>7427</v>
      </c>
      <c r="D10693" s="1039" t="s">
        <v>174</v>
      </c>
      <c r="E10693" s="1039">
        <v>845.84</v>
      </c>
      <c r="F10693" s="1039" t="s">
        <v>7396</v>
      </c>
      <c r="G10693" s="775" t="s">
        <v>7529</v>
      </c>
      <c r="H10693" s="775" t="s">
        <v>7530</v>
      </c>
      <c r="I10693" s="775" t="s">
        <v>7450</v>
      </c>
    </row>
    <row r="10694" spans="1:9">
      <c r="A10694" s="1039" t="str">
        <f>Table_wabobpsvr_AzureCalc_AzureCalcRateCard[[#This Row],[ServiceName]]&amp;Table_wabobpsvr_AzureCalc_AzureCalcRateCard[[#This Row],[Price_Level]]&amp;Table_wabobpsvr_AzureCalc_AzureCalcRateCard[[#This Row],[Region]]</f>
        <v>ExpressRoute (Metered) 200 Mbps ConnectionsA8</v>
      </c>
      <c r="B10694" s="1039">
        <v>8</v>
      </c>
      <c r="C10694" s="1039" t="s">
        <v>7427</v>
      </c>
      <c r="D10694" s="1039" t="s">
        <v>174</v>
      </c>
      <c r="E10694" s="1039">
        <v>140.65</v>
      </c>
      <c r="F10694" s="1039" t="s">
        <v>7388</v>
      </c>
      <c r="G10694" s="775" t="s">
        <v>7531</v>
      </c>
      <c r="H10694" s="775" t="s">
        <v>7532</v>
      </c>
      <c r="I10694" s="775" t="s">
        <v>7452</v>
      </c>
    </row>
    <row r="10695" spans="1:9">
      <c r="A10695" s="775" t="str">
        <f>Table_wabobpsvr_AzureCalc_AzureCalcRateCard[[#This Row],[ServiceName]]&amp;Table_wabobpsvr_AzureCalc_AzureCalcRateCard[[#This Row],[Price_Level]]&amp;Table_wabobpsvr_AzureCalc_AzureCalcRateCard[[#This Row],[Region]]</f>
        <v>ExpressRoute (Metered) 5 Gbps ConnectionsA8</v>
      </c>
      <c r="B10695" s="775">
        <v>8</v>
      </c>
      <c r="C10695" s="775" t="s">
        <v>7427</v>
      </c>
      <c r="D10695" s="775" t="s">
        <v>174</v>
      </c>
      <c r="E10695" s="775">
        <v>2114.6</v>
      </c>
      <c r="F10695" s="775" t="s">
        <v>7397</v>
      </c>
      <c r="G10695" s="775" t="s">
        <v>7533</v>
      </c>
      <c r="H10695" s="775" t="s">
        <v>7534</v>
      </c>
      <c r="I10695" s="775" t="s">
        <v>7454</v>
      </c>
    </row>
    <row r="10696" spans="1:9">
      <c r="A10696" s="775" t="str">
        <f>Table_wabobpsvr_AzureCalc_AzureCalcRateCard[[#This Row],[ServiceName]]&amp;Table_wabobpsvr_AzureCalc_AzureCalcRateCard[[#This Row],[Price_Level]]&amp;Table_wabobpsvr_AzureCalc_AzureCalcRateCard[[#This Row],[Region]]</f>
        <v>ExpressRoute (Metered) 50 Mbps ConnectionsA8</v>
      </c>
      <c r="B10696" s="775">
        <v>8</v>
      </c>
      <c r="C10696" s="775" t="s">
        <v>7427</v>
      </c>
      <c r="D10696" s="775" t="s">
        <v>174</v>
      </c>
      <c r="E10696" s="775">
        <v>53.35</v>
      </c>
      <c r="F10696" s="775" t="s">
        <v>7394</v>
      </c>
      <c r="G10696" s="775" t="s">
        <v>7535</v>
      </c>
      <c r="H10696" s="775" t="s">
        <v>7536</v>
      </c>
      <c r="I10696" s="775" t="s">
        <v>7456</v>
      </c>
    </row>
    <row r="10697" spans="1:9">
      <c r="A10697" s="775" t="str">
        <f>Table_wabobpsvr_AzureCalc_AzureCalcRateCard[[#This Row],[ServiceName]]&amp;Table_wabobpsvr_AzureCalc_AzureCalcRateCard[[#This Row],[Price_Level]]&amp;Table_wabobpsvr_AzureCalc_AzureCalcRateCard[[#This Row],[Region]]</f>
        <v>ExpressRoute (Metered) 500 Mbps ConnectionsA8</v>
      </c>
      <c r="B10697" s="775">
        <v>8</v>
      </c>
      <c r="C10697" s="775" t="s">
        <v>7427</v>
      </c>
      <c r="D10697" s="775" t="s">
        <v>174</v>
      </c>
      <c r="E10697" s="775">
        <v>281.3</v>
      </c>
      <c r="F10697" s="775" t="s">
        <v>7389</v>
      </c>
      <c r="G10697" s="775" t="s">
        <v>7537</v>
      </c>
      <c r="H10697" s="775" t="s">
        <v>7538</v>
      </c>
      <c r="I10697" s="775" t="s">
        <v>7458</v>
      </c>
    </row>
    <row r="10698" spans="1:9">
      <c r="A10698" s="775" t="str">
        <f>Table_wabobpsvr_AzureCalc_AzureCalcRateCard[[#This Row],[ServiceName]]&amp;Table_wabobpsvr_AzureCalc_AzureCalcRateCard[[#This Row],[Price_Level]]&amp;Table_wabobpsvr_AzureCalc_AzureCalcRateCard[[#This Row],[Region]]</f>
        <v>ExpressRoute (Unlimited) 1 Gbps ConnectionsA8</v>
      </c>
      <c r="B10698" s="775">
        <v>8</v>
      </c>
      <c r="C10698" s="775" t="s">
        <v>7427</v>
      </c>
      <c r="D10698" s="775" t="s">
        <v>174</v>
      </c>
      <c r="E10698" s="775">
        <v>5529</v>
      </c>
      <c r="F10698" s="775" t="s">
        <v>7405</v>
      </c>
      <c r="G10698" s="775" t="s">
        <v>7539</v>
      </c>
      <c r="H10698" s="775" t="s">
        <v>7540</v>
      </c>
      <c r="I10698" s="775" t="s">
        <v>7460</v>
      </c>
    </row>
    <row r="10699" spans="1:9">
      <c r="A10699" s="1039" t="str">
        <f>Table_wabobpsvr_AzureCalc_AzureCalcRateCard[[#This Row],[ServiceName]]&amp;Table_wabobpsvr_AzureCalc_AzureCalcRateCard[[#This Row],[Price_Level]]&amp;Table_wabobpsvr_AzureCalc_AzureCalcRateCard[[#This Row],[Region]]</f>
        <v>ExpressRoute (Unlimited) 10 Gbps ConnectionsA8</v>
      </c>
      <c r="B10699" s="1039">
        <v>8</v>
      </c>
      <c r="C10699" s="1039" t="s">
        <v>7427</v>
      </c>
      <c r="D10699" s="1039" t="s">
        <v>174</v>
      </c>
      <c r="E10699" s="1039">
        <v>49761</v>
      </c>
      <c r="F10699" s="1039" t="s">
        <v>7408</v>
      </c>
      <c r="G10699" s="775" t="s">
        <v>7541</v>
      </c>
      <c r="H10699" s="775" t="s">
        <v>7542</v>
      </c>
      <c r="I10699" s="775" t="s">
        <v>7462</v>
      </c>
    </row>
    <row r="10700" spans="1:9">
      <c r="A10700" s="775" t="str">
        <f>Table_wabobpsvr_AzureCalc_AzureCalcRateCard[[#This Row],[ServiceName]]&amp;Table_wabobpsvr_AzureCalc_AzureCalcRateCard[[#This Row],[Price_Level]]&amp;Table_wabobpsvr_AzureCalc_AzureCalcRateCard[[#This Row],[Region]]</f>
        <v>ExpressRoute (Metered) 2 Gbps Connections - Zone 3MOSP0</v>
      </c>
      <c r="B10700" s="775">
        <v>0</v>
      </c>
      <c r="C10700" s="775" t="s">
        <v>7427</v>
      </c>
      <c r="D10700" s="775" t="s">
        <v>606</v>
      </c>
      <c r="E10700" s="775">
        <v>872</v>
      </c>
      <c r="F10700" s="775" t="s">
        <v>7433</v>
      </c>
      <c r="G10700" s="775"/>
      <c r="H10700" s="775"/>
      <c r="I10700" s="775" t="s">
        <v>7516</v>
      </c>
    </row>
    <row r="10701" spans="1:9">
      <c r="A10701" s="775" t="str">
        <f>Table_wabobpsvr_AzureCalc_AzureCalcRateCard[[#This Row],[ServiceName]]&amp;Table_wabobpsvr_AzureCalc_AzureCalcRateCard[[#This Row],[Price_Level]]&amp;Table_wabobpsvr_AzureCalc_AzureCalcRateCard[[#This Row],[Region]]</f>
        <v>ExpressRoute (Metered) 200 Mbps Connections - Zone 3MOSP0</v>
      </c>
      <c r="B10701" s="775">
        <v>0</v>
      </c>
      <c r="C10701" s="775" t="s">
        <v>7427</v>
      </c>
      <c r="D10701" s="775" t="s">
        <v>606</v>
      </c>
      <c r="E10701" s="775">
        <v>145</v>
      </c>
      <c r="F10701" s="775" t="s">
        <v>7434</v>
      </c>
      <c r="G10701" s="775"/>
      <c r="H10701" s="775"/>
      <c r="I10701" s="775" t="s">
        <v>7517</v>
      </c>
    </row>
    <row r="10702" spans="1:9">
      <c r="A10702" s="1039" t="str">
        <f>Table_wabobpsvr_AzureCalc_AzureCalcRateCard[[#This Row],[ServiceName]]&amp;Table_wabobpsvr_AzureCalc_AzureCalcRateCard[[#This Row],[Price_Level]]&amp;Table_wabobpsvr_AzureCalc_AzureCalcRateCard[[#This Row],[Region]]</f>
        <v>ExpressRoute (Metered) 5 Gbps Connections - Zone 3MOSP0</v>
      </c>
      <c r="B10702" s="1039">
        <v>0</v>
      </c>
      <c r="C10702" s="1039" t="s">
        <v>7427</v>
      </c>
      <c r="D10702" s="1039" t="s">
        <v>606</v>
      </c>
      <c r="E10702" s="1039">
        <v>2180</v>
      </c>
      <c r="F10702" s="1039" t="s">
        <v>7435</v>
      </c>
      <c r="G10702" s="775"/>
      <c r="H10702" s="775"/>
      <c r="I10702" s="775" t="s">
        <v>7518</v>
      </c>
    </row>
    <row r="10703" spans="1:9">
      <c r="A10703" s="1039" t="str">
        <f>Table_wabobpsvr_AzureCalc_AzureCalcRateCard[[#This Row],[ServiceName]]&amp;Table_wabobpsvr_AzureCalc_AzureCalcRateCard[[#This Row],[Price_Level]]&amp;Table_wabobpsvr_AzureCalc_AzureCalcRateCard[[#This Row],[Region]]</f>
        <v>ExpressRoute (Metered) 50 Mbps Connections - Zone 3MOSP0</v>
      </c>
      <c r="B10703" s="1039">
        <v>0</v>
      </c>
      <c r="C10703" s="1039" t="s">
        <v>7427</v>
      </c>
      <c r="D10703" s="1039" t="s">
        <v>606</v>
      </c>
      <c r="E10703" s="1039">
        <v>55</v>
      </c>
      <c r="F10703" s="1039" t="s">
        <v>7436</v>
      </c>
      <c r="G10703" s="775"/>
      <c r="H10703" s="775"/>
      <c r="I10703" s="775" t="s">
        <v>7519</v>
      </c>
    </row>
    <row r="10704" spans="1:9">
      <c r="A10704" s="1039" t="str">
        <f>Table_wabobpsvr_AzureCalc_AzureCalcRateCard[[#This Row],[ServiceName]]&amp;Table_wabobpsvr_AzureCalc_AzureCalcRateCard[[#This Row],[Price_Level]]&amp;Table_wabobpsvr_AzureCalc_AzureCalcRateCard[[#This Row],[Region]]</f>
        <v>ExpressRoute (Metered) 500 Mbps Connections - Zone 3MOSP0</v>
      </c>
      <c r="B10704" s="1039">
        <v>0</v>
      </c>
      <c r="C10704" s="1039" t="s">
        <v>7427</v>
      </c>
      <c r="D10704" s="1039" t="s">
        <v>606</v>
      </c>
      <c r="E10704" s="1039">
        <v>290</v>
      </c>
      <c r="F10704" s="1039" t="s">
        <v>7437</v>
      </c>
      <c r="G10704" s="775"/>
      <c r="H10704" s="775"/>
      <c r="I10704" s="775" t="s">
        <v>7520</v>
      </c>
    </row>
    <row r="10705" spans="1:9">
      <c r="A10705" s="775" t="str">
        <f>Table_wabobpsvr_AzureCalc_AzureCalcRateCard[[#This Row],[ServiceName]]&amp;Table_wabobpsvr_AzureCalc_AzureCalcRateCard[[#This Row],[Price_Level]]&amp;Table_wabobpsvr_AzureCalc_AzureCalcRateCard[[#This Row],[Region]]</f>
        <v>ExpressRoute (Unlimited) 1 Gbps Connections - Zone 3MOSP0</v>
      </c>
      <c r="B10705" s="775">
        <v>0</v>
      </c>
      <c r="C10705" s="775" t="s">
        <v>7427</v>
      </c>
      <c r="D10705" s="775" t="s">
        <v>606</v>
      </c>
      <c r="E10705" s="775">
        <v>8700</v>
      </c>
      <c r="F10705" s="775" t="s">
        <v>7438</v>
      </c>
      <c r="G10705" s="775"/>
      <c r="H10705" s="775"/>
      <c r="I10705" s="775" t="s">
        <v>7521</v>
      </c>
    </row>
    <row r="10706" spans="1:9">
      <c r="A10706" s="775" t="str">
        <f>Table_wabobpsvr_AzureCalc_AzureCalcRateCard[[#This Row],[ServiceName]]&amp;Table_wabobpsvr_AzureCalc_AzureCalcRateCard[[#This Row],[Price_Level]]&amp;Table_wabobpsvr_AzureCalc_AzureCalcRateCard[[#This Row],[Region]]</f>
        <v>SQL DB Basic Database HoursC12</v>
      </c>
      <c r="B10706" s="775">
        <v>12</v>
      </c>
      <c r="C10706" s="775" t="s">
        <v>680</v>
      </c>
      <c r="D10706" s="775" t="s">
        <v>177</v>
      </c>
      <c r="E10706" s="775">
        <v>7.0980000000000001E-3</v>
      </c>
      <c r="F10706" s="775" t="s">
        <v>1031</v>
      </c>
      <c r="G10706" s="775" t="s">
        <v>1808</v>
      </c>
      <c r="H10706" s="775" t="s">
        <v>3168</v>
      </c>
      <c r="I10706" s="775" t="s">
        <v>5709</v>
      </c>
    </row>
    <row r="10707" spans="1:9">
      <c r="A10707" s="775" t="str">
        <f>Table_wabobpsvr_AzureCalc_AzureCalcRateCard[[#This Row],[ServiceName]]&amp;Table_wabobpsvr_AzureCalc_AzureCalcRateCard[[#This Row],[Price_Level]]&amp;Table_wabobpsvr_AzureCalc_AzureCalcRateCard[[#This Row],[Region]]</f>
        <v>SQL Database Web - Tier 3C14</v>
      </c>
      <c r="B10707" s="775">
        <v>14</v>
      </c>
      <c r="C10707" s="775" t="s">
        <v>4235</v>
      </c>
      <c r="D10707" s="775" t="s">
        <v>177</v>
      </c>
      <c r="E10707" s="775">
        <v>999999</v>
      </c>
      <c r="F10707" s="775" t="s">
        <v>944</v>
      </c>
      <c r="G10707" s="775" t="s">
        <v>4235</v>
      </c>
      <c r="H10707" s="775" t="s">
        <v>4235</v>
      </c>
      <c r="I10707" s="775" t="s">
        <v>4235</v>
      </c>
    </row>
    <row r="10708" spans="1:9">
      <c r="A10708" s="775" t="str">
        <f>Table_wabobpsvr_AzureCalc_AzureCalcRateCard[[#This Row],[ServiceName]]&amp;Table_wabobpsvr_AzureCalc_AzureCalcRateCard[[#This Row],[Price_Level]]&amp;Table_wabobpsvr_AzureCalc_AzureCalcRateCard[[#This Row],[Region]]</f>
        <v>SQL DB Basic Database HoursD12</v>
      </c>
      <c r="B10708" s="775">
        <v>12</v>
      </c>
      <c r="C10708" s="775" t="s">
        <v>680</v>
      </c>
      <c r="D10708" s="775" t="s">
        <v>176</v>
      </c>
      <c r="E10708" s="775">
        <v>6.8640000000000003E-3</v>
      </c>
      <c r="F10708" s="775" t="s">
        <v>1031</v>
      </c>
      <c r="G10708" s="775" t="s">
        <v>1808</v>
      </c>
      <c r="H10708" s="775" t="s">
        <v>3168</v>
      </c>
      <c r="I10708" s="775" t="s">
        <v>5709</v>
      </c>
    </row>
    <row r="10709" spans="1:9">
      <c r="A10709" s="775" t="str">
        <f>Table_wabobpsvr_AzureCalc_AzureCalcRateCard[[#This Row],[ServiceName]]&amp;Table_wabobpsvr_AzureCalc_AzureCalcRateCard[[#This Row],[Price_Level]]&amp;Table_wabobpsvr_AzureCalc_AzureCalcRateCard[[#This Row],[Region]]</f>
        <v>SQL DB Basic Database HoursMOSP14</v>
      </c>
      <c r="B10709" s="775">
        <v>14</v>
      </c>
      <c r="C10709" s="775" t="s">
        <v>680</v>
      </c>
      <c r="D10709" s="775" t="s">
        <v>606</v>
      </c>
      <c r="E10709" s="775">
        <v>999999</v>
      </c>
      <c r="F10709" s="775" t="s">
        <v>1031</v>
      </c>
      <c r="G10709" s="775" t="s">
        <v>4235</v>
      </c>
      <c r="H10709" s="775" t="s">
        <v>4235</v>
      </c>
      <c r="I10709" s="775" t="s">
        <v>5710</v>
      </c>
    </row>
    <row r="10710" spans="1:9">
      <c r="A10710" s="775" t="str">
        <f>Table_wabobpsvr_AzureCalc_AzureCalcRateCard[[#This Row],[ServiceName]]&amp;Table_wabobpsvr_AzureCalc_AzureCalcRateCard[[#This Row],[Price_Level]]&amp;Table_wabobpsvr_AzureCalc_AzureCalcRateCard[[#This Row],[Region]]</f>
        <v>SQL DB Basic Database HoursA14</v>
      </c>
      <c r="B10710" s="775">
        <v>14</v>
      </c>
      <c r="C10710" s="775" t="s">
        <v>680</v>
      </c>
      <c r="D10710" s="775" t="s">
        <v>174</v>
      </c>
      <c r="E10710" s="775">
        <v>8.0833329999999998E-3</v>
      </c>
      <c r="F10710" s="775" t="s">
        <v>1031</v>
      </c>
      <c r="G10710" s="775" t="s">
        <v>3169</v>
      </c>
      <c r="H10710" s="775" t="s">
        <v>3170</v>
      </c>
      <c r="I10710" s="775" t="s">
        <v>5710</v>
      </c>
    </row>
    <row r="10711" spans="1:9">
      <c r="A10711" s="775" t="str">
        <f>Table_wabobpsvr_AzureCalc_AzureCalcRateCard[[#This Row],[ServiceName]]&amp;Table_wabobpsvr_AzureCalc_AzureCalcRateCard[[#This Row],[Price_Level]]&amp;Table_wabobpsvr_AzureCalc_AzureCalcRateCard[[#This Row],[Region]]</f>
        <v>SQL DB Basic Database HoursB14</v>
      </c>
      <c r="B10711" s="775">
        <v>14</v>
      </c>
      <c r="C10711" s="775" t="s">
        <v>680</v>
      </c>
      <c r="D10711" s="775" t="s">
        <v>175</v>
      </c>
      <c r="E10711" s="775">
        <v>7.8333329999999996E-3</v>
      </c>
      <c r="F10711" s="775" t="s">
        <v>1031</v>
      </c>
      <c r="G10711" s="775" t="s">
        <v>3169</v>
      </c>
      <c r="H10711" s="775" t="s">
        <v>3170</v>
      </c>
      <c r="I10711" s="775" t="s">
        <v>5710</v>
      </c>
    </row>
    <row r="10712" spans="1:9">
      <c r="A10712" s="775" t="str">
        <f>Table_wabobpsvr_AzureCalc_AzureCalcRateCard[[#This Row],[ServiceName]]&amp;Table_wabobpsvr_AzureCalc_AzureCalcRateCard[[#This Row],[Price_Level]]&amp;Table_wabobpsvr_AzureCalc_AzureCalcRateCard[[#This Row],[Region]]</f>
        <v>SQL DB Basic Database HoursC14</v>
      </c>
      <c r="B10712" s="775">
        <v>14</v>
      </c>
      <c r="C10712" s="775" t="s">
        <v>680</v>
      </c>
      <c r="D10712" s="775" t="s">
        <v>177</v>
      </c>
      <c r="E10712" s="775">
        <v>7.5833330000000003E-3</v>
      </c>
      <c r="F10712" s="775" t="s">
        <v>1031</v>
      </c>
      <c r="G10712" s="775" t="s">
        <v>3169</v>
      </c>
      <c r="H10712" s="775" t="s">
        <v>3170</v>
      </c>
      <c r="I10712" s="775" t="s">
        <v>5710</v>
      </c>
    </row>
    <row r="10713" spans="1:9">
      <c r="A10713" s="775" t="str">
        <f>Table_wabobpsvr_AzureCalc_AzureCalcRateCard[[#This Row],[ServiceName]]&amp;Table_wabobpsvr_AzureCalc_AzureCalcRateCard[[#This Row],[Price_Level]]&amp;Table_wabobpsvr_AzureCalc_AzureCalcRateCard[[#This Row],[Region]]</f>
        <v>SQL DB Basic Database HoursD14</v>
      </c>
      <c r="B10713" s="775">
        <v>14</v>
      </c>
      <c r="C10713" s="775" t="s">
        <v>680</v>
      </c>
      <c r="D10713" s="775" t="s">
        <v>176</v>
      </c>
      <c r="E10713" s="775">
        <v>7.333333E-3</v>
      </c>
      <c r="F10713" s="775" t="s">
        <v>1031</v>
      </c>
      <c r="G10713" s="775" t="s">
        <v>3169</v>
      </c>
      <c r="H10713" s="775" t="s">
        <v>3170</v>
      </c>
      <c r="I10713" s="775" t="s">
        <v>5710</v>
      </c>
    </row>
    <row r="10714" spans="1:9">
      <c r="A10714" s="775" t="str">
        <f>Table_wabobpsvr_AzureCalc_AzureCalcRateCard[[#This Row],[ServiceName]]&amp;Table_wabobpsvr_AzureCalc_AzureCalcRateCard[[#This Row],[Price_Level]]&amp;Table_wabobpsvr_AzureCalc_AzureCalcRateCard[[#This Row],[Region]]</f>
        <v>SQL DB Premium P1 Database HoursMOSP</v>
      </c>
      <c r="B10714" s="775"/>
      <c r="C10714" s="775" t="s">
        <v>680</v>
      </c>
      <c r="D10714" s="775" t="s">
        <v>606</v>
      </c>
      <c r="E10714" s="775">
        <v>0.625</v>
      </c>
      <c r="F10714" s="775" t="s">
        <v>1032</v>
      </c>
      <c r="G10714" s="775" t="s">
        <v>4235</v>
      </c>
      <c r="H10714" s="775" t="s">
        <v>4235</v>
      </c>
      <c r="I10714" s="775" t="s">
        <v>5711</v>
      </c>
    </row>
    <row r="10715" spans="1:9">
      <c r="A10715" s="775" t="str">
        <f>Table_wabobpsvr_AzureCalc_AzureCalcRateCard[[#This Row],[ServiceName]]&amp;Table_wabobpsvr_AzureCalc_AzureCalcRateCard[[#This Row],[Price_Level]]&amp;Table_wabobpsvr_AzureCalc_AzureCalcRateCard[[#This Row],[Region]]</f>
        <v>SQL DB Premium P1 Database HoursA</v>
      </c>
      <c r="B10715" s="775"/>
      <c r="C10715" s="775" t="s">
        <v>680</v>
      </c>
      <c r="D10715" s="775" t="s">
        <v>174</v>
      </c>
      <c r="E10715" s="775">
        <v>0.60599999999999998</v>
      </c>
      <c r="F10715" s="775" t="s">
        <v>1032</v>
      </c>
      <c r="G10715" s="775" t="s">
        <v>1812</v>
      </c>
      <c r="H10715" s="775" t="s">
        <v>3125</v>
      </c>
      <c r="I10715" s="775" t="s">
        <v>5711</v>
      </c>
    </row>
    <row r="10716" spans="1:9">
      <c r="A10716" s="775" t="str">
        <f>Table_wabobpsvr_AzureCalc_AzureCalcRateCard[[#This Row],[ServiceName]]&amp;Table_wabobpsvr_AzureCalc_AzureCalcRateCard[[#This Row],[Price_Level]]&amp;Table_wabobpsvr_AzureCalc_AzureCalcRateCard[[#This Row],[Region]]</f>
        <v>SQL Database Web - Tier 3D14</v>
      </c>
      <c r="B10716" s="775">
        <v>14</v>
      </c>
      <c r="C10716" s="775" t="s">
        <v>4235</v>
      </c>
      <c r="D10716" s="775" t="s">
        <v>176</v>
      </c>
      <c r="E10716" s="775">
        <v>999999</v>
      </c>
      <c r="F10716" s="775" t="s">
        <v>944</v>
      </c>
      <c r="G10716" s="775" t="s">
        <v>4235</v>
      </c>
      <c r="H10716" s="775" t="s">
        <v>4235</v>
      </c>
      <c r="I10716" s="775" t="s">
        <v>4235</v>
      </c>
    </row>
    <row r="10717" spans="1:9">
      <c r="A10717" s="775" t="str">
        <f>Table_wabobpsvr_AzureCalc_AzureCalcRateCard[[#This Row],[ServiceName]]&amp;Table_wabobpsvr_AzureCalc_AzureCalcRateCard[[#This Row],[Price_Level]]&amp;Table_wabobpsvr_AzureCalc_AzureCalcRateCard[[#This Row],[Region]]</f>
        <v>SQL DB Premium P1 Database HoursB</v>
      </c>
      <c r="B10717" s="775"/>
      <c r="C10717" s="775" t="s">
        <v>680</v>
      </c>
      <c r="D10717" s="775" t="s">
        <v>175</v>
      </c>
      <c r="E10717" s="775">
        <v>0.58799999999999997</v>
      </c>
      <c r="F10717" s="775" t="s">
        <v>1032</v>
      </c>
      <c r="G10717" s="775" t="s">
        <v>1812</v>
      </c>
      <c r="H10717" s="775" t="s">
        <v>3125</v>
      </c>
      <c r="I10717" s="775" t="s">
        <v>5711</v>
      </c>
    </row>
    <row r="10718" spans="1:9">
      <c r="A10718" s="775" t="str">
        <f>Table_wabobpsvr_AzureCalc_AzureCalcRateCard[[#This Row],[ServiceName]]&amp;Table_wabobpsvr_AzureCalc_AzureCalcRateCard[[#This Row],[Price_Level]]&amp;Table_wabobpsvr_AzureCalc_AzureCalcRateCard[[#This Row],[Region]]</f>
        <v>SQL DB Premium P1 Database HoursC</v>
      </c>
      <c r="B10718" s="775"/>
      <c r="C10718" s="775" t="s">
        <v>680</v>
      </c>
      <c r="D10718" s="775" t="s">
        <v>177</v>
      </c>
      <c r="E10718" s="775">
        <v>0.56899999999999995</v>
      </c>
      <c r="F10718" s="775" t="s">
        <v>1032</v>
      </c>
      <c r="G10718" s="775" t="s">
        <v>1812</v>
      </c>
      <c r="H10718" s="775" t="s">
        <v>3125</v>
      </c>
      <c r="I10718" s="775" t="s">
        <v>5711</v>
      </c>
    </row>
    <row r="10719" spans="1:9">
      <c r="A10719" s="775" t="str">
        <f>Table_wabobpsvr_AzureCalc_AzureCalcRateCard[[#This Row],[ServiceName]]&amp;Table_wabobpsvr_AzureCalc_AzureCalcRateCard[[#This Row],[Price_Level]]&amp;Table_wabobpsvr_AzureCalc_AzureCalcRateCard[[#This Row],[Region]]</f>
        <v>SQL DB Premium P1 Database HoursD</v>
      </c>
      <c r="B10719" s="775"/>
      <c r="C10719" s="775" t="s">
        <v>680</v>
      </c>
      <c r="D10719" s="775" t="s">
        <v>176</v>
      </c>
      <c r="E10719" s="775">
        <v>0.55000000000000004</v>
      </c>
      <c r="F10719" s="775" t="s">
        <v>1032</v>
      </c>
      <c r="G10719" s="775" t="s">
        <v>1812</v>
      </c>
      <c r="H10719" s="775" t="s">
        <v>3125</v>
      </c>
      <c r="I10719" s="775" t="s">
        <v>5711</v>
      </c>
    </row>
    <row r="10720" spans="1:9">
      <c r="A10720" s="775" t="str">
        <f>Table_wabobpsvr_AzureCalc_AzureCalcRateCard[[#This Row],[ServiceName]]&amp;Table_wabobpsvr_AzureCalc_AzureCalcRateCard[[#This Row],[Price_Level]]&amp;Table_wabobpsvr_AzureCalc_AzureCalcRateCard[[#This Row],[Region]]</f>
        <v>SQL DB Premium P1 Database HoursMOSP13</v>
      </c>
      <c r="B10720" s="775">
        <v>13</v>
      </c>
      <c r="C10720" s="775" t="s">
        <v>680</v>
      </c>
      <c r="D10720" s="775" t="s">
        <v>606</v>
      </c>
      <c r="E10720" s="775">
        <v>0.75600000000000001</v>
      </c>
      <c r="F10720" s="775" t="s">
        <v>1032</v>
      </c>
      <c r="G10720" s="775" t="s">
        <v>4235</v>
      </c>
      <c r="H10720" s="775" t="s">
        <v>4235</v>
      </c>
      <c r="I10720" s="775" t="s">
        <v>5712</v>
      </c>
    </row>
    <row r="10721" spans="1:9">
      <c r="A10721" s="775" t="str">
        <f>Table_wabobpsvr_AzureCalc_AzureCalcRateCard[[#This Row],[ServiceName]]&amp;Table_wabobpsvr_AzureCalc_AzureCalcRateCard[[#This Row],[Price_Level]]&amp;Table_wabobpsvr_AzureCalc_AzureCalcRateCard[[#This Row],[Region]]</f>
        <v>SQL DB Premium P1 Database HoursA13</v>
      </c>
      <c r="B10721" s="775">
        <v>13</v>
      </c>
      <c r="C10721" s="775" t="s">
        <v>680</v>
      </c>
      <c r="D10721" s="775" t="s">
        <v>174</v>
      </c>
      <c r="E10721" s="775">
        <v>0.73399999999999999</v>
      </c>
      <c r="F10721" s="775" t="s">
        <v>1032</v>
      </c>
      <c r="G10721" s="775" t="s">
        <v>1818</v>
      </c>
      <c r="H10721" s="775" t="s">
        <v>3171</v>
      </c>
      <c r="I10721" s="775" t="s">
        <v>5712</v>
      </c>
    </row>
    <row r="10722" spans="1:9">
      <c r="A10722" s="775" t="str">
        <f>Table_wabobpsvr_AzureCalc_AzureCalcRateCard[[#This Row],[ServiceName]]&amp;Table_wabobpsvr_AzureCalc_AzureCalcRateCard[[#This Row],[Price_Level]]&amp;Table_wabobpsvr_AzureCalc_AzureCalcRateCard[[#This Row],[Region]]</f>
        <v>SQL DB Premium P1 Database HoursB13</v>
      </c>
      <c r="B10722" s="775">
        <v>13</v>
      </c>
      <c r="C10722" s="775" t="s">
        <v>680</v>
      </c>
      <c r="D10722" s="775" t="s">
        <v>175</v>
      </c>
      <c r="E10722" s="775">
        <v>0.71099999999999997</v>
      </c>
      <c r="F10722" s="775" t="s">
        <v>1032</v>
      </c>
      <c r="G10722" s="775" t="s">
        <v>1818</v>
      </c>
      <c r="H10722" s="775" t="s">
        <v>3171</v>
      </c>
      <c r="I10722" s="775" t="s">
        <v>5712</v>
      </c>
    </row>
    <row r="10723" spans="1:9">
      <c r="A10723" s="775" t="str">
        <f>Table_wabobpsvr_AzureCalc_AzureCalcRateCard[[#This Row],[ServiceName]]&amp;Table_wabobpsvr_AzureCalc_AzureCalcRateCard[[#This Row],[Price_Level]]&amp;Table_wabobpsvr_AzureCalc_AzureCalcRateCard[[#This Row],[Region]]</f>
        <v>SQL DB Premium P1 Database HoursC13</v>
      </c>
      <c r="B10723" s="775">
        <v>13</v>
      </c>
      <c r="C10723" s="775" t="s">
        <v>680</v>
      </c>
      <c r="D10723" s="775" t="s">
        <v>177</v>
      </c>
      <c r="E10723" s="775">
        <v>0.68799999999999994</v>
      </c>
      <c r="F10723" s="775" t="s">
        <v>1032</v>
      </c>
      <c r="G10723" s="775" t="s">
        <v>1818</v>
      </c>
      <c r="H10723" s="775" t="s">
        <v>3171</v>
      </c>
      <c r="I10723" s="775" t="s">
        <v>5712</v>
      </c>
    </row>
    <row r="10724" spans="1:9">
      <c r="A10724" s="775" t="str">
        <f>Table_wabobpsvr_AzureCalc_AzureCalcRateCard[[#This Row],[ServiceName]]&amp;Table_wabobpsvr_AzureCalc_AzureCalcRateCard[[#This Row],[Price_Level]]&amp;Table_wabobpsvr_AzureCalc_AzureCalcRateCard[[#This Row],[Region]]</f>
        <v>SQL DB Premium P1 Database HoursD13</v>
      </c>
      <c r="B10724" s="775">
        <v>13</v>
      </c>
      <c r="C10724" s="775" t="s">
        <v>680</v>
      </c>
      <c r="D10724" s="775" t="s">
        <v>176</v>
      </c>
      <c r="E10724" s="775">
        <v>0.66600000000000004</v>
      </c>
      <c r="F10724" s="775" t="s">
        <v>1032</v>
      </c>
      <c r="G10724" s="775" t="s">
        <v>1818</v>
      </c>
      <c r="H10724" s="775" t="s">
        <v>3171</v>
      </c>
      <c r="I10724" s="775" t="s">
        <v>5712</v>
      </c>
    </row>
    <row r="10725" spans="1:9">
      <c r="A10725" s="775" t="str">
        <f>Table_wabobpsvr_AzureCalc_AzureCalcRateCard[[#This Row],[ServiceName]]&amp;Table_wabobpsvr_AzureCalc_AzureCalcRateCard[[#This Row],[Price_Level]]&amp;Table_wabobpsvr_AzureCalc_AzureCalcRateCard[[#This Row],[Region]]</f>
        <v>SQL Database Web - Tier 3 OverageMOSP14</v>
      </c>
      <c r="B10725" s="775">
        <v>14</v>
      </c>
      <c r="C10725" s="775" t="s">
        <v>4235</v>
      </c>
      <c r="D10725" s="775" t="s">
        <v>606</v>
      </c>
      <c r="E10725" s="775">
        <v>999999</v>
      </c>
      <c r="F10725" s="775" t="s">
        <v>945</v>
      </c>
      <c r="G10725" s="775" t="s">
        <v>4235</v>
      </c>
      <c r="H10725" s="775" t="s">
        <v>4235</v>
      </c>
      <c r="I10725" s="775" t="s">
        <v>4235</v>
      </c>
    </row>
    <row r="10726" spans="1:9">
      <c r="A10726" s="1039" t="str">
        <f>Table_wabobpsvr_AzureCalc_AzureCalcRateCard[[#This Row],[ServiceName]]&amp;Table_wabobpsvr_AzureCalc_AzureCalcRateCard[[#This Row],[Price_Level]]&amp;Table_wabobpsvr_AzureCalc_AzureCalcRateCard[[#This Row],[Region]]</f>
        <v>SQL Database Web - Tier 3 OverageA14</v>
      </c>
      <c r="B10726" s="1039">
        <v>14</v>
      </c>
      <c r="C10726" s="1039" t="s">
        <v>4235</v>
      </c>
      <c r="D10726" s="1039" t="s">
        <v>174</v>
      </c>
      <c r="E10726" s="1039">
        <v>999999</v>
      </c>
      <c r="F10726" s="1039" t="s">
        <v>945</v>
      </c>
      <c r="G10726" s="775" t="s">
        <v>4235</v>
      </c>
      <c r="H10726" s="775" t="s">
        <v>4235</v>
      </c>
      <c r="I10726" s="775" t="s">
        <v>4235</v>
      </c>
    </row>
    <row r="10727" spans="1:9">
      <c r="A10727" s="1039" t="str">
        <f>Table_wabobpsvr_AzureCalc_AzureCalcRateCard[[#This Row],[ServiceName]]&amp;Table_wabobpsvr_AzureCalc_AzureCalcRateCard[[#This Row],[Price_Level]]&amp;Table_wabobpsvr_AzureCalc_AzureCalcRateCard[[#This Row],[Region]]</f>
        <v>SQL Database Web - Tier 3 OverageB14</v>
      </c>
      <c r="B10727" s="1039">
        <v>14</v>
      </c>
      <c r="C10727" s="1039" t="s">
        <v>4235</v>
      </c>
      <c r="D10727" s="1039" t="s">
        <v>175</v>
      </c>
      <c r="E10727" s="1039">
        <v>999999</v>
      </c>
      <c r="F10727" s="1039" t="s">
        <v>945</v>
      </c>
      <c r="G10727" s="775" t="s">
        <v>4235</v>
      </c>
      <c r="H10727" s="775" t="s">
        <v>4235</v>
      </c>
      <c r="I10727" s="775" t="s">
        <v>4235</v>
      </c>
    </row>
    <row r="10728" spans="1:9">
      <c r="A10728" s="1039" t="str">
        <f>Table_wabobpsvr_AzureCalc_AzureCalcRateCard[[#This Row],[ServiceName]]&amp;Table_wabobpsvr_AzureCalc_AzureCalcRateCard[[#This Row],[Price_Level]]&amp;Table_wabobpsvr_AzureCalc_AzureCalcRateCard[[#This Row],[Region]]</f>
        <v>SQL Database Web - Tier 3 OverageC14</v>
      </c>
      <c r="B10728" s="1039">
        <v>14</v>
      </c>
      <c r="C10728" s="1039" t="s">
        <v>4235</v>
      </c>
      <c r="D10728" s="1039" t="s">
        <v>177</v>
      </c>
      <c r="E10728" s="1039">
        <v>999999</v>
      </c>
      <c r="F10728" s="1039" t="s">
        <v>945</v>
      </c>
      <c r="G10728" s="775" t="s">
        <v>4235</v>
      </c>
      <c r="H10728" s="775" t="s">
        <v>4235</v>
      </c>
      <c r="I10728" s="775" t="s">
        <v>4235</v>
      </c>
    </row>
    <row r="10729" spans="1:9">
      <c r="A10729" s="775" t="str">
        <f>Table_wabobpsvr_AzureCalc_AzureCalcRateCard[[#This Row],[ServiceName]]&amp;Table_wabobpsvr_AzureCalc_AzureCalcRateCard[[#This Row],[Price_Level]]&amp;Table_wabobpsvr_AzureCalc_AzureCalcRateCard[[#This Row],[Region]]</f>
        <v>SQL Database Web - Tier 3 OverageD14</v>
      </c>
      <c r="B10729" s="775">
        <v>14</v>
      </c>
      <c r="C10729" s="775" t="s">
        <v>4235</v>
      </c>
      <c r="D10729" s="775" t="s">
        <v>176</v>
      </c>
      <c r="E10729" s="775">
        <v>999999</v>
      </c>
      <c r="F10729" s="775" t="s">
        <v>945</v>
      </c>
      <c r="G10729" s="775" t="s">
        <v>4235</v>
      </c>
      <c r="H10729" s="775" t="s">
        <v>4235</v>
      </c>
      <c r="I10729" s="775" t="s">
        <v>4235</v>
      </c>
    </row>
    <row r="10730" spans="1:9">
      <c r="A10730" s="775" t="str">
        <f>Table_wabobpsvr_AzureCalc_AzureCalcRateCard[[#This Row],[ServiceName]]&amp;Table_wabobpsvr_AzureCalc_AzureCalcRateCard[[#This Row],[Price_Level]]&amp;Table_wabobpsvr_AzureCalc_AzureCalcRateCard[[#This Row],[Region]]</f>
        <v>SQL Database Web - Tier 4MOSP14</v>
      </c>
      <c r="B10730" s="775">
        <v>14</v>
      </c>
      <c r="C10730" s="775" t="s">
        <v>4235</v>
      </c>
      <c r="D10730" s="775" t="s">
        <v>606</v>
      </c>
      <c r="E10730" s="775">
        <v>999999</v>
      </c>
      <c r="F10730" s="775" t="s">
        <v>946</v>
      </c>
      <c r="G10730" s="775" t="s">
        <v>4235</v>
      </c>
      <c r="H10730" s="775" t="s">
        <v>4235</v>
      </c>
      <c r="I10730" s="775" t="s">
        <v>4235</v>
      </c>
    </row>
    <row r="10731" spans="1:9">
      <c r="A10731" s="775" t="str">
        <f>Table_wabobpsvr_AzureCalc_AzureCalcRateCard[[#This Row],[ServiceName]]&amp;Table_wabobpsvr_AzureCalc_AzureCalcRateCard[[#This Row],[Price_Level]]&amp;Table_wabobpsvr_AzureCalc_AzureCalcRateCard[[#This Row],[Region]]</f>
        <v>SQL Database Web - Tier 4A14</v>
      </c>
      <c r="B10731" s="775">
        <v>14</v>
      </c>
      <c r="C10731" s="775" t="s">
        <v>4235</v>
      </c>
      <c r="D10731" s="775" t="s">
        <v>174</v>
      </c>
      <c r="E10731" s="775">
        <v>999999</v>
      </c>
      <c r="F10731" s="775" t="s">
        <v>946</v>
      </c>
      <c r="G10731" s="775" t="s">
        <v>4235</v>
      </c>
      <c r="H10731" s="775" t="s">
        <v>4235</v>
      </c>
      <c r="I10731" s="775" t="s">
        <v>4235</v>
      </c>
    </row>
    <row r="10732" spans="1:9">
      <c r="A10732" s="775" t="str">
        <f>Table_wabobpsvr_AzureCalc_AzureCalcRateCard[[#This Row],[ServiceName]]&amp;Table_wabobpsvr_AzureCalc_AzureCalcRateCard[[#This Row],[Price_Level]]&amp;Table_wabobpsvr_AzureCalc_AzureCalcRateCard[[#This Row],[Region]]</f>
        <v>SQL Database Web - Tier 4B14</v>
      </c>
      <c r="B10732" s="775">
        <v>14</v>
      </c>
      <c r="C10732" s="775" t="s">
        <v>4235</v>
      </c>
      <c r="D10732" s="775" t="s">
        <v>175</v>
      </c>
      <c r="E10732" s="775">
        <v>999999</v>
      </c>
      <c r="F10732" s="775" t="s">
        <v>946</v>
      </c>
      <c r="G10732" s="775" t="s">
        <v>4235</v>
      </c>
      <c r="H10732" s="775" t="s">
        <v>4235</v>
      </c>
      <c r="I10732" s="775" t="s">
        <v>4235</v>
      </c>
    </row>
    <row r="10733" spans="1:9">
      <c r="A10733" s="775" t="str">
        <f>Table_wabobpsvr_AzureCalc_AzureCalcRateCard[[#This Row],[ServiceName]]&amp;Table_wabobpsvr_AzureCalc_AzureCalcRateCard[[#This Row],[Price_Level]]&amp;Table_wabobpsvr_AzureCalc_AzureCalcRateCard[[#This Row],[Region]]</f>
        <v>SQL Database Web - Tier 4C14</v>
      </c>
      <c r="B10733" s="775">
        <v>14</v>
      </c>
      <c r="C10733" s="775" t="s">
        <v>4235</v>
      </c>
      <c r="D10733" s="775" t="s">
        <v>177</v>
      </c>
      <c r="E10733" s="775">
        <v>999999</v>
      </c>
      <c r="F10733" s="775" t="s">
        <v>946</v>
      </c>
      <c r="G10733" s="775" t="s">
        <v>4235</v>
      </c>
      <c r="H10733" s="775" t="s">
        <v>4235</v>
      </c>
      <c r="I10733" s="775" t="s">
        <v>4235</v>
      </c>
    </row>
    <row r="10734" spans="1:9">
      <c r="A10734" s="775" t="str">
        <f>Table_wabobpsvr_AzureCalc_AzureCalcRateCard[[#This Row],[ServiceName]]&amp;Table_wabobpsvr_AzureCalc_AzureCalcRateCard[[#This Row],[Price_Level]]&amp;Table_wabobpsvr_AzureCalc_AzureCalcRateCard[[#This Row],[Region]]</f>
        <v>Standard_D12_v2 VM (Windows)MOSP14</v>
      </c>
      <c r="B10734" s="775">
        <v>14</v>
      </c>
      <c r="C10734" s="775" t="s">
        <v>87</v>
      </c>
      <c r="D10734" s="775" t="s">
        <v>606</v>
      </c>
      <c r="E10734" s="775">
        <v>999999</v>
      </c>
      <c r="F10734" s="775" t="s">
        <v>8083</v>
      </c>
      <c r="G10734" s="775"/>
      <c r="H10734" s="775"/>
      <c r="I10734" s="775"/>
    </row>
    <row r="10735" spans="1:9">
      <c r="A10735" s="775" t="str">
        <f>Table_wabobpsvr_AzureCalc_AzureCalcRateCard[[#This Row],[ServiceName]]&amp;Table_wabobpsvr_AzureCalc_AzureCalcRateCard[[#This Row],[Price_Level]]&amp;Table_wabobpsvr_AzureCalc_AzureCalcRateCard[[#This Row],[Region]]</f>
        <v>Standard_D13_v2 VM (Windows)A14</v>
      </c>
      <c r="B10735" s="775">
        <v>14</v>
      </c>
      <c r="C10735" s="775" t="s">
        <v>87</v>
      </c>
      <c r="D10735" s="775" t="s">
        <v>174</v>
      </c>
      <c r="E10735" s="775">
        <v>999999</v>
      </c>
      <c r="F10735" s="775" t="s">
        <v>8084</v>
      </c>
      <c r="G10735" s="775"/>
      <c r="H10735" s="775"/>
      <c r="I10735" s="775"/>
    </row>
    <row r="10736" spans="1:9">
      <c r="A10736" s="775" t="str">
        <f>Table_wabobpsvr_AzureCalc_AzureCalcRateCard[[#This Row],[ServiceName]]&amp;Table_wabobpsvr_AzureCalc_AzureCalcRateCard[[#This Row],[Price_Level]]&amp;Table_wabobpsvr_AzureCalc_AzureCalcRateCard[[#This Row],[Region]]</f>
        <v>Standard_D13_v2 VM (Windows)B14</v>
      </c>
      <c r="B10736" s="775">
        <v>14</v>
      </c>
      <c r="C10736" s="775" t="s">
        <v>87</v>
      </c>
      <c r="D10736" s="775" t="s">
        <v>175</v>
      </c>
      <c r="E10736" s="775">
        <v>999999</v>
      </c>
      <c r="F10736" s="775" t="s">
        <v>8084</v>
      </c>
      <c r="G10736" s="775"/>
      <c r="H10736" s="775"/>
      <c r="I10736" s="775"/>
    </row>
    <row r="10737" spans="1:9">
      <c r="A10737" s="775" t="str">
        <f>Table_wabobpsvr_AzureCalc_AzureCalcRateCard[[#This Row],[ServiceName]]&amp;Table_wabobpsvr_AzureCalc_AzureCalcRateCard[[#This Row],[Price_Level]]&amp;Table_wabobpsvr_AzureCalc_AzureCalcRateCard[[#This Row],[Region]]</f>
        <v>Standard_D13_v2 VM (Windows)C14</v>
      </c>
      <c r="B10737" s="775">
        <v>14</v>
      </c>
      <c r="C10737" s="775" t="s">
        <v>87</v>
      </c>
      <c r="D10737" s="775" t="s">
        <v>177</v>
      </c>
      <c r="E10737" s="775">
        <v>999999</v>
      </c>
      <c r="F10737" s="775" t="s">
        <v>8084</v>
      </c>
      <c r="G10737" s="775"/>
      <c r="H10737" s="775"/>
      <c r="I10737" s="775"/>
    </row>
    <row r="10738" spans="1:9">
      <c r="A10738" s="775" t="str">
        <f>Table_wabobpsvr_AzureCalc_AzureCalcRateCard[[#This Row],[ServiceName]]&amp;Table_wabobpsvr_AzureCalc_AzureCalcRateCard[[#This Row],[Price_Level]]&amp;Table_wabobpsvr_AzureCalc_AzureCalcRateCard[[#This Row],[Region]]</f>
        <v>Standard_D13_v2 VM (Windows)D14</v>
      </c>
      <c r="B10738" s="775">
        <v>14</v>
      </c>
      <c r="C10738" s="775" t="s">
        <v>87</v>
      </c>
      <c r="D10738" s="775" t="s">
        <v>176</v>
      </c>
      <c r="E10738" s="775">
        <v>999999</v>
      </c>
      <c r="F10738" s="775" t="s">
        <v>8084</v>
      </c>
      <c r="G10738" s="775"/>
      <c r="H10738" s="775"/>
      <c r="I10738" s="775"/>
    </row>
    <row r="10739" spans="1:9">
      <c r="A10739" s="775" t="str">
        <f>Table_wabobpsvr_AzureCalc_AzureCalcRateCard[[#This Row],[ServiceName]]&amp;Table_wabobpsvr_AzureCalc_AzureCalcRateCard[[#This Row],[Price_Level]]&amp;Table_wabobpsvr_AzureCalc_AzureCalcRateCard[[#This Row],[Region]]</f>
        <v>Standard_D13_v2 VM (Windows)MOSP14</v>
      </c>
      <c r="B10739" s="775">
        <v>14</v>
      </c>
      <c r="C10739" s="775" t="s">
        <v>87</v>
      </c>
      <c r="D10739" s="775" t="s">
        <v>606</v>
      </c>
      <c r="E10739" s="775">
        <v>999999</v>
      </c>
      <c r="F10739" s="775" t="s">
        <v>8084</v>
      </c>
      <c r="G10739" s="775"/>
      <c r="H10739" s="775"/>
      <c r="I10739" s="775"/>
    </row>
    <row r="10740" spans="1:9">
      <c r="A10740" s="775" t="str">
        <f>Table_wabobpsvr_AzureCalc_AzureCalcRateCard[[#This Row],[ServiceName]]&amp;Table_wabobpsvr_AzureCalc_AzureCalcRateCard[[#This Row],[Price_Level]]&amp;Table_wabobpsvr_AzureCalc_AzureCalcRateCard[[#This Row],[Region]]</f>
        <v>Standard_D14_v2 VM (Windows)A14</v>
      </c>
      <c r="B10740" s="775">
        <v>14</v>
      </c>
      <c r="C10740" s="775" t="s">
        <v>87</v>
      </c>
      <c r="D10740" s="775" t="s">
        <v>174</v>
      </c>
      <c r="E10740" s="775">
        <v>999999</v>
      </c>
      <c r="F10740" s="775" t="s">
        <v>8085</v>
      </c>
      <c r="G10740" s="775"/>
      <c r="H10740" s="775"/>
      <c r="I10740" s="775"/>
    </row>
    <row r="10741" spans="1:9">
      <c r="A10741" s="775" t="str">
        <f>Table_wabobpsvr_AzureCalc_AzureCalcRateCard[[#This Row],[ServiceName]]&amp;Table_wabobpsvr_AzureCalc_AzureCalcRateCard[[#This Row],[Price_Level]]&amp;Table_wabobpsvr_AzureCalc_AzureCalcRateCard[[#This Row],[Region]]</f>
        <v>Standard_D14_v2 VM (Windows)B14</v>
      </c>
      <c r="B10741" s="775">
        <v>14</v>
      </c>
      <c r="C10741" s="775" t="s">
        <v>87</v>
      </c>
      <c r="D10741" s="775" t="s">
        <v>175</v>
      </c>
      <c r="E10741" s="775">
        <v>999999</v>
      </c>
      <c r="F10741" s="775" t="s">
        <v>8085</v>
      </c>
      <c r="G10741" s="775"/>
      <c r="H10741" s="775"/>
      <c r="I10741" s="775"/>
    </row>
    <row r="10742" spans="1:9">
      <c r="A10742" s="775" t="str">
        <f>Table_wabobpsvr_AzureCalc_AzureCalcRateCard[[#This Row],[ServiceName]]&amp;Table_wabobpsvr_AzureCalc_AzureCalcRateCard[[#This Row],[Price_Level]]&amp;Table_wabobpsvr_AzureCalc_AzureCalcRateCard[[#This Row],[Region]]</f>
        <v>Standard_D14_v2 VM (Windows)C14</v>
      </c>
      <c r="B10742" s="775">
        <v>14</v>
      </c>
      <c r="C10742" s="775" t="s">
        <v>87</v>
      </c>
      <c r="D10742" s="775" t="s">
        <v>177</v>
      </c>
      <c r="E10742" s="775">
        <v>999999</v>
      </c>
      <c r="F10742" s="775" t="s">
        <v>8085</v>
      </c>
      <c r="G10742" s="775"/>
      <c r="H10742" s="775"/>
      <c r="I10742" s="775"/>
    </row>
    <row r="10743" spans="1:9">
      <c r="A10743" s="775" t="str">
        <f>Table_wabobpsvr_AzureCalc_AzureCalcRateCard[[#This Row],[ServiceName]]&amp;Table_wabobpsvr_AzureCalc_AzureCalcRateCard[[#This Row],[Price_Level]]&amp;Table_wabobpsvr_AzureCalc_AzureCalcRateCard[[#This Row],[Region]]</f>
        <v>Standard_D14_v2 VM (Windows)D14</v>
      </c>
      <c r="B10743" s="775">
        <v>14</v>
      </c>
      <c r="C10743" s="775" t="s">
        <v>87</v>
      </c>
      <c r="D10743" s="775" t="s">
        <v>176</v>
      </c>
      <c r="E10743" s="775">
        <v>999999</v>
      </c>
      <c r="F10743" s="775" t="s">
        <v>8085</v>
      </c>
      <c r="G10743" s="775"/>
      <c r="H10743" s="775"/>
      <c r="I10743" s="775"/>
    </row>
    <row r="10744" spans="1:9">
      <c r="A10744" s="775" t="str">
        <f>Table_wabobpsvr_AzureCalc_AzureCalcRateCard[[#This Row],[ServiceName]]&amp;Table_wabobpsvr_AzureCalc_AzureCalcRateCard[[#This Row],[Price_Level]]&amp;Table_wabobpsvr_AzureCalc_AzureCalcRateCard[[#This Row],[Region]]</f>
        <v>Standard_D14_v2 VM (Windows)MOSP14</v>
      </c>
      <c r="B10744" s="775">
        <v>14</v>
      </c>
      <c r="C10744" s="775" t="s">
        <v>87</v>
      </c>
      <c r="D10744" s="775" t="s">
        <v>606</v>
      </c>
      <c r="E10744" s="775">
        <v>999999</v>
      </c>
      <c r="F10744" s="775" t="s">
        <v>8085</v>
      </c>
      <c r="G10744" s="775"/>
      <c r="H10744" s="775"/>
      <c r="I10744" s="775"/>
    </row>
    <row r="10745" spans="1:9">
      <c r="A10745" s="775" t="str">
        <f>Table_wabobpsvr_AzureCalc_AzureCalcRateCard[[#This Row],[ServiceName]]&amp;Table_wabobpsvr_AzureCalc_AzureCalcRateCard[[#This Row],[Price_Level]]&amp;Table_wabobpsvr_AzureCalc_AzureCalcRateCard[[#This Row],[Region]]</f>
        <v>Standard_D2_v2 VM (Windows)A14</v>
      </c>
      <c r="B10745" s="775">
        <v>14</v>
      </c>
      <c r="C10745" s="775" t="s">
        <v>87</v>
      </c>
      <c r="D10745" s="775" t="s">
        <v>174</v>
      </c>
      <c r="E10745" s="775">
        <v>999999</v>
      </c>
      <c r="F10745" s="775" t="s">
        <v>8078</v>
      </c>
      <c r="G10745" s="775"/>
      <c r="H10745" s="775"/>
      <c r="I10745" s="775"/>
    </row>
    <row r="10746" spans="1:9">
      <c r="A10746" s="775" t="str">
        <f>Table_wabobpsvr_AzureCalc_AzureCalcRateCard[[#This Row],[ServiceName]]&amp;Table_wabobpsvr_AzureCalc_AzureCalcRateCard[[#This Row],[Price_Level]]&amp;Table_wabobpsvr_AzureCalc_AzureCalcRateCard[[#This Row],[Region]]</f>
        <v>Standard_D2_v2 VM (Windows)B14</v>
      </c>
      <c r="B10746" s="775">
        <v>14</v>
      </c>
      <c r="C10746" s="775" t="s">
        <v>87</v>
      </c>
      <c r="D10746" s="775" t="s">
        <v>175</v>
      </c>
      <c r="E10746" s="775">
        <v>999999</v>
      </c>
      <c r="F10746" s="775" t="s">
        <v>8078</v>
      </c>
      <c r="G10746" s="775"/>
      <c r="H10746" s="775"/>
      <c r="I10746" s="775"/>
    </row>
    <row r="10747" spans="1:9">
      <c r="A10747" s="775" t="str">
        <f>Table_wabobpsvr_AzureCalc_AzureCalcRateCard[[#This Row],[ServiceName]]&amp;Table_wabobpsvr_AzureCalc_AzureCalcRateCard[[#This Row],[Price_Level]]&amp;Table_wabobpsvr_AzureCalc_AzureCalcRateCard[[#This Row],[Region]]</f>
        <v>Standard_D2_v2 VM (Windows)C14</v>
      </c>
      <c r="B10747" s="775">
        <v>14</v>
      </c>
      <c r="C10747" s="775" t="s">
        <v>87</v>
      </c>
      <c r="D10747" s="775" t="s">
        <v>177</v>
      </c>
      <c r="E10747" s="775">
        <v>999999</v>
      </c>
      <c r="F10747" s="775" t="s">
        <v>8078</v>
      </c>
      <c r="G10747" s="775"/>
      <c r="H10747" s="775"/>
      <c r="I10747" s="775"/>
    </row>
    <row r="10748" spans="1:9">
      <c r="A10748" s="775" t="str">
        <f>Table_wabobpsvr_AzureCalc_AzureCalcRateCard[[#This Row],[ServiceName]]&amp;Table_wabobpsvr_AzureCalc_AzureCalcRateCard[[#This Row],[Price_Level]]&amp;Table_wabobpsvr_AzureCalc_AzureCalcRateCard[[#This Row],[Region]]</f>
        <v>Standard_D2_v2 VM (Windows)D14</v>
      </c>
      <c r="B10748" s="775">
        <v>14</v>
      </c>
      <c r="C10748" s="775" t="s">
        <v>87</v>
      </c>
      <c r="D10748" s="775" t="s">
        <v>176</v>
      </c>
      <c r="E10748" s="775">
        <v>999999</v>
      </c>
      <c r="F10748" s="775" t="s">
        <v>8078</v>
      </c>
      <c r="G10748" s="775"/>
      <c r="H10748" s="775"/>
      <c r="I10748" s="775"/>
    </row>
    <row r="10749" spans="1:9">
      <c r="A10749" s="775" t="str">
        <f>Table_wabobpsvr_AzureCalc_AzureCalcRateCard[[#This Row],[ServiceName]]&amp;Table_wabobpsvr_AzureCalc_AzureCalcRateCard[[#This Row],[Price_Level]]&amp;Table_wabobpsvr_AzureCalc_AzureCalcRateCard[[#This Row],[Region]]</f>
        <v>Standard_D2_v2 VM (Windows)MOSP14</v>
      </c>
      <c r="B10749" s="775">
        <v>14</v>
      </c>
      <c r="C10749" s="775" t="s">
        <v>87</v>
      </c>
      <c r="D10749" s="775" t="s">
        <v>606</v>
      </c>
      <c r="E10749" s="775">
        <v>999999</v>
      </c>
      <c r="F10749" s="775" t="s">
        <v>8078</v>
      </c>
      <c r="G10749" s="775"/>
      <c r="H10749" s="775"/>
      <c r="I10749" s="775"/>
    </row>
    <row r="10750" spans="1:9">
      <c r="A10750" s="775" t="str">
        <f>Table_wabobpsvr_AzureCalc_AzureCalcRateCard[[#This Row],[ServiceName]]&amp;Table_wabobpsvr_AzureCalc_AzureCalcRateCard[[#This Row],[Price_Level]]&amp;Table_wabobpsvr_AzureCalc_AzureCalcRateCard[[#This Row],[Region]]</f>
        <v>Standard_D3_v2 VM (Windows)A14</v>
      </c>
      <c r="B10750" s="775">
        <v>14</v>
      </c>
      <c r="C10750" s="775" t="s">
        <v>87</v>
      </c>
      <c r="D10750" s="775" t="s">
        <v>174</v>
      </c>
      <c r="E10750" s="775">
        <v>999999</v>
      </c>
      <c r="F10750" s="775" t="s">
        <v>8079</v>
      </c>
      <c r="G10750" s="775"/>
      <c r="H10750" s="775"/>
      <c r="I10750" s="775"/>
    </row>
    <row r="10751" spans="1:9">
      <c r="A10751" s="775" t="str">
        <f>Table_wabobpsvr_AzureCalc_AzureCalcRateCard[[#This Row],[ServiceName]]&amp;Table_wabobpsvr_AzureCalc_AzureCalcRateCard[[#This Row],[Price_Level]]&amp;Table_wabobpsvr_AzureCalc_AzureCalcRateCard[[#This Row],[Region]]</f>
        <v>Standard_D3_v2 VM (Windows)B14</v>
      </c>
      <c r="B10751" s="775">
        <v>14</v>
      </c>
      <c r="C10751" s="775" t="s">
        <v>87</v>
      </c>
      <c r="D10751" s="775" t="s">
        <v>175</v>
      </c>
      <c r="E10751" s="775">
        <v>999999</v>
      </c>
      <c r="F10751" s="775" t="s">
        <v>8079</v>
      </c>
      <c r="G10751" s="775"/>
      <c r="H10751" s="775"/>
      <c r="I10751" s="775"/>
    </row>
    <row r="10752" spans="1:9">
      <c r="A10752" s="775" t="str">
        <f>Table_wabobpsvr_AzureCalc_AzureCalcRateCard[[#This Row],[ServiceName]]&amp;Table_wabobpsvr_AzureCalc_AzureCalcRateCard[[#This Row],[Price_Level]]&amp;Table_wabobpsvr_AzureCalc_AzureCalcRateCard[[#This Row],[Region]]</f>
        <v>Standard_D3_v2 VM (Windows)C14</v>
      </c>
      <c r="B10752" s="775">
        <v>14</v>
      </c>
      <c r="C10752" s="775" t="s">
        <v>87</v>
      </c>
      <c r="D10752" s="775" t="s">
        <v>177</v>
      </c>
      <c r="E10752" s="775">
        <v>999999</v>
      </c>
      <c r="F10752" s="775" t="s">
        <v>8079</v>
      </c>
      <c r="G10752" s="775"/>
      <c r="H10752" s="775"/>
      <c r="I10752" s="775"/>
    </row>
    <row r="10753" spans="1:9">
      <c r="A10753" s="775" t="str">
        <f>Table_wabobpsvr_AzureCalc_AzureCalcRateCard[[#This Row],[ServiceName]]&amp;Table_wabobpsvr_AzureCalc_AzureCalcRateCard[[#This Row],[Price_Level]]&amp;Table_wabobpsvr_AzureCalc_AzureCalcRateCard[[#This Row],[Region]]</f>
        <v>Standard_D3_v2 VM (Windows)D14</v>
      </c>
      <c r="B10753" s="775">
        <v>14</v>
      </c>
      <c r="C10753" s="775" t="s">
        <v>87</v>
      </c>
      <c r="D10753" s="775" t="s">
        <v>176</v>
      </c>
      <c r="E10753" s="775">
        <v>999999</v>
      </c>
      <c r="F10753" s="775" t="s">
        <v>8079</v>
      </c>
      <c r="G10753" s="775"/>
      <c r="H10753" s="775"/>
      <c r="I10753" s="775"/>
    </row>
    <row r="10754" spans="1:9">
      <c r="A10754" s="775" t="str">
        <f>Table_wabobpsvr_AzureCalc_AzureCalcRateCard[[#This Row],[ServiceName]]&amp;Table_wabobpsvr_AzureCalc_AzureCalcRateCard[[#This Row],[Price_Level]]&amp;Table_wabobpsvr_AzureCalc_AzureCalcRateCard[[#This Row],[Region]]</f>
        <v>Standard_D3_v2 VM (Windows)MOSP14</v>
      </c>
      <c r="B10754" s="775">
        <v>14</v>
      </c>
      <c r="C10754" s="775" t="s">
        <v>87</v>
      </c>
      <c r="D10754" s="775" t="s">
        <v>606</v>
      </c>
      <c r="E10754" s="775">
        <v>999999</v>
      </c>
      <c r="F10754" s="775" t="s">
        <v>8079</v>
      </c>
      <c r="G10754" s="775"/>
      <c r="H10754" s="775"/>
      <c r="I10754" s="775"/>
    </row>
    <row r="10755" spans="1:9">
      <c r="A10755" s="775" t="str">
        <f>Table_wabobpsvr_AzureCalc_AzureCalcRateCard[[#This Row],[ServiceName]]&amp;Table_wabobpsvr_AzureCalc_AzureCalcRateCard[[#This Row],[Price_Level]]&amp;Table_wabobpsvr_AzureCalc_AzureCalcRateCard[[#This Row],[Region]]</f>
        <v>Standard_D4_v2 VM (Windows)A14</v>
      </c>
      <c r="B10755" s="775">
        <v>14</v>
      </c>
      <c r="C10755" s="775" t="s">
        <v>87</v>
      </c>
      <c r="D10755" s="775" t="s">
        <v>174</v>
      </c>
      <c r="E10755" s="775">
        <v>999999</v>
      </c>
      <c r="F10755" s="775" t="s">
        <v>8080</v>
      </c>
      <c r="G10755" s="775"/>
      <c r="H10755" s="775"/>
      <c r="I10755" s="775"/>
    </row>
    <row r="10756" spans="1:9">
      <c r="A10756" s="775" t="str">
        <f>Table_wabobpsvr_AzureCalc_AzureCalcRateCard[[#This Row],[ServiceName]]&amp;Table_wabobpsvr_AzureCalc_AzureCalcRateCard[[#This Row],[Price_Level]]&amp;Table_wabobpsvr_AzureCalc_AzureCalcRateCard[[#This Row],[Region]]</f>
        <v>Standard_D4_v2 VM (Windows)B14</v>
      </c>
      <c r="B10756" s="775">
        <v>14</v>
      </c>
      <c r="C10756" s="775" t="s">
        <v>87</v>
      </c>
      <c r="D10756" s="775" t="s">
        <v>175</v>
      </c>
      <c r="E10756" s="775">
        <v>999999</v>
      </c>
      <c r="F10756" s="775" t="s">
        <v>8080</v>
      </c>
      <c r="G10756" s="775"/>
      <c r="H10756" s="775"/>
      <c r="I10756" s="775"/>
    </row>
    <row r="10757" spans="1:9">
      <c r="A10757" s="775" t="str">
        <f>Table_wabobpsvr_AzureCalc_AzureCalcRateCard[[#This Row],[ServiceName]]&amp;Table_wabobpsvr_AzureCalc_AzureCalcRateCard[[#This Row],[Price_Level]]&amp;Table_wabobpsvr_AzureCalc_AzureCalcRateCard[[#This Row],[Region]]</f>
        <v>Standard_D4_v2 VM (Windows)C14</v>
      </c>
      <c r="B10757" s="775">
        <v>14</v>
      </c>
      <c r="C10757" s="775" t="s">
        <v>87</v>
      </c>
      <c r="D10757" s="775" t="s">
        <v>177</v>
      </c>
      <c r="E10757" s="775">
        <v>999999</v>
      </c>
      <c r="F10757" s="775" t="s">
        <v>8080</v>
      </c>
      <c r="G10757" s="775"/>
      <c r="H10757" s="775"/>
      <c r="I10757" s="775"/>
    </row>
    <row r="10758" spans="1:9">
      <c r="A10758" s="775" t="str">
        <f>Table_wabobpsvr_AzureCalc_AzureCalcRateCard[[#This Row],[ServiceName]]&amp;Table_wabobpsvr_AzureCalc_AzureCalcRateCard[[#This Row],[Price_Level]]&amp;Table_wabobpsvr_AzureCalc_AzureCalcRateCard[[#This Row],[Region]]</f>
        <v>Standard_D4_v2 VM (Windows)D14</v>
      </c>
      <c r="B10758" s="775">
        <v>14</v>
      </c>
      <c r="C10758" s="775" t="s">
        <v>87</v>
      </c>
      <c r="D10758" s="775" t="s">
        <v>176</v>
      </c>
      <c r="E10758" s="775">
        <v>999999</v>
      </c>
      <c r="F10758" s="775" t="s">
        <v>8080</v>
      </c>
      <c r="G10758" s="775"/>
      <c r="H10758" s="775"/>
      <c r="I10758" s="775"/>
    </row>
    <row r="10759" spans="1:9">
      <c r="A10759" s="775" t="str">
        <f>Table_wabobpsvr_AzureCalc_AzureCalcRateCard[[#This Row],[ServiceName]]&amp;Table_wabobpsvr_AzureCalc_AzureCalcRateCard[[#This Row],[Price_Level]]&amp;Table_wabobpsvr_AzureCalc_AzureCalcRateCard[[#This Row],[Region]]</f>
        <v>Standard_D4_v2 VM (Windows)MOSP14</v>
      </c>
      <c r="B10759" s="775">
        <v>14</v>
      </c>
      <c r="C10759" s="775" t="s">
        <v>87</v>
      </c>
      <c r="D10759" s="775" t="s">
        <v>606</v>
      </c>
      <c r="E10759" s="775">
        <v>999999</v>
      </c>
      <c r="F10759" s="775" t="s">
        <v>8080</v>
      </c>
      <c r="G10759" s="775"/>
      <c r="H10759" s="775"/>
      <c r="I10759" s="775"/>
    </row>
    <row r="10760" spans="1:9">
      <c r="A10760" s="775" t="str">
        <f>Table_wabobpsvr_AzureCalc_AzureCalcRateCard[[#This Row],[ServiceName]]&amp;Table_wabobpsvr_AzureCalc_AzureCalcRateCard[[#This Row],[Price_Level]]&amp;Table_wabobpsvr_AzureCalc_AzureCalcRateCard[[#This Row],[Region]]</f>
        <v>Standard_D5_v2 VM (Windows)A14</v>
      </c>
      <c r="B10760" s="775">
        <v>14</v>
      </c>
      <c r="C10760" s="775" t="s">
        <v>87</v>
      </c>
      <c r="D10760" s="775" t="s">
        <v>174</v>
      </c>
      <c r="E10760" s="775">
        <v>999999</v>
      </c>
      <c r="F10760" s="775" t="s">
        <v>8081</v>
      </c>
      <c r="G10760" s="775"/>
      <c r="H10760" s="775"/>
      <c r="I10760" s="775"/>
    </row>
    <row r="10761" spans="1:9">
      <c r="A10761" s="775" t="str">
        <f>Table_wabobpsvr_AzureCalc_AzureCalcRateCard[[#This Row],[ServiceName]]&amp;Table_wabobpsvr_AzureCalc_AzureCalcRateCard[[#This Row],[Price_Level]]&amp;Table_wabobpsvr_AzureCalc_AzureCalcRateCard[[#This Row],[Region]]</f>
        <v>Standard_D5_v2 VM (Windows)B14</v>
      </c>
      <c r="B10761" s="775">
        <v>14</v>
      </c>
      <c r="C10761" s="775" t="s">
        <v>87</v>
      </c>
      <c r="D10761" s="775" t="s">
        <v>175</v>
      </c>
      <c r="E10761" s="775">
        <v>999999</v>
      </c>
      <c r="F10761" s="775" t="s">
        <v>8081</v>
      </c>
      <c r="G10761" s="775"/>
      <c r="H10761" s="775"/>
      <c r="I10761" s="775"/>
    </row>
    <row r="10762" spans="1:9">
      <c r="A10762" s="775" t="str">
        <f>Table_wabobpsvr_AzureCalc_AzureCalcRateCard[[#This Row],[ServiceName]]&amp;Table_wabobpsvr_AzureCalc_AzureCalcRateCard[[#This Row],[Price_Level]]&amp;Table_wabobpsvr_AzureCalc_AzureCalcRateCard[[#This Row],[Region]]</f>
        <v>Standard_D5_v2 VM (Windows)C14</v>
      </c>
      <c r="B10762" s="775">
        <v>14</v>
      </c>
      <c r="C10762" s="775" t="s">
        <v>87</v>
      </c>
      <c r="D10762" s="775" t="s">
        <v>177</v>
      </c>
      <c r="E10762" s="775">
        <v>999999</v>
      </c>
      <c r="F10762" s="775" t="s">
        <v>8081</v>
      </c>
      <c r="G10762" s="775"/>
      <c r="H10762" s="775"/>
      <c r="I10762" s="775"/>
    </row>
    <row r="10763" spans="1:9">
      <c r="A10763" s="775" t="str">
        <f>Table_wabobpsvr_AzureCalc_AzureCalcRateCard[[#This Row],[ServiceName]]&amp;Table_wabobpsvr_AzureCalc_AzureCalcRateCard[[#This Row],[Price_Level]]&amp;Table_wabobpsvr_AzureCalc_AzureCalcRateCard[[#This Row],[Region]]</f>
        <v>Standard_D5_v2 VM (Windows)D14</v>
      </c>
      <c r="B10763" s="775">
        <v>14</v>
      </c>
      <c r="C10763" s="775" t="s">
        <v>87</v>
      </c>
      <c r="D10763" s="775" t="s">
        <v>176</v>
      </c>
      <c r="E10763" s="775">
        <v>999999</v>
      </c>
      <c r="F10763" s="775" t="s">
        <v>8081</v>
      </c>
      <c r="G10763" s="775"/>
      <c r="H10763" s="775"/>
      <c r="I10763" s="775"/>
    </row>
    <row r="10764" spans="1:9">
      <c r="A10764" s="775" t="str">
        <f>Table_wabobpsvr_AzureCalc_AzureCalcRateCard[[#This Row],[ServiceName]]&amp;Table_wabobpsvr_AzureCalc_AzureCalcRateCard[[#This Row],[Price_Level]]&amp;Table_wabobpsvr_AzureCalc_AzureCalcRateCard[[#This Row],[Region]]</f>
        <v>Standard_D5_v2 VM (Windows)MOSP14</v>
      </c>
      <c r="B10764" s="775">
        <v>14</v>
      </c>
      <c r="C10764" s="775" t="s">
        <v>87</v>
      </c>
      <c r="D10764" s="775" t="s">
        <v>606</v>
      </c>
      <c r="E10764" s="775">
        <v>999999</v>
      </c>
      <c r="F10764" s="775" t="s">
        <v>8081</v>
      </c>
      <c r="G10764" s="775"/>
      <c r="H10764" s="775"/>
      <c r="I10764" s="775"/>
    </row>
    <row r="10765" spans="1:9">
      <c r="A10765" s="775" t="str">
        <f>Table_wabobpsvr_AzureCalc_AzureCalcRateCard[[#This Row],[ServiceName]]&amp;Table_wabobpsvr_AzureCalc_AzureCalcRateCard[[#This Row],[Price_Level]]&amp;Table_wabobpsvr_AzureCalc_AzureCalcRateCard[[#This Row],[Region]]</f>
        <v>Premium UsersMOSP</v>
      </c>
      <c r="B10765" s="775"/>
      <c r="C10765" s="775" t="s">
        <v>378</v>
      </c>
      <c r="D10765" s="775" t="s">
        <v>606</v>
      </c>
      <c r="E10765" s="775">
        <v>20</v>
      </c>
      <c r="F10765" s="775" t="s">
        <v>8170</v>
      </c>
      <c r="G10765" s="775"/>
      <c r="H10765" s="775"/>
      <c r="I10765" s="775" t="s">
        <v>8173</v>
      </c>
    </row>
    <row r="10766" spans="1:9">
      <c r="A10766" s="775" t="str">
        <f>Table_wabobpsvr_AzureCalc_AzureCalcRateCard[[#This Row],[ServiceName]]&amp;Table_wabobpsvr_AzureCalc_AzureCalcRateCard[[#This Row],[Price_Level]]&amp;Table_wabobpsvr_AzureCalc_AzureCalcRateCard[[#This Row],[Region]]</f>
        <v>Premium CDN Data Transfer - Zone 1A</v>
      </c>
      <c r="B10766" s="775"/>
      <c r="C10766" s="775" t="s">
        <v>9</v>
      </c>
      <c r="D10766" s="775" t="s">
        <v>174</v>
      </c>
      <c r="E10766" s="775">
        <v>0.16489999999999999</v>
      </c>
      <c r="F10766" s="775" t="s">
        <v>8400</v>
      </c>
      <c r="G10766" s="775" t="s">
        <v>8174</v>
      </c>
      <c r="H10766" s="775" t="s">
        <v>8175</v>
      </c>
      <c r="I10766" s="775" t="s">
        <v>8176</v>
      </c>
    </row>
    <row r="10767" spans="1:9">
      <c r="A10767" s="775" t="str">
        <f>Table_wabobpsvr_AzureCalc_AzureCalcRateCard[[#This Row],[ServiceName]]&amp;Table_wabobpsvr_AzureCalc_AzureCalcRateCard[[#This Row],[Price_Level]]&amp;Table_wabobpsvr_AzureCalc_AzureCalcRateCard[[#This Row],[Region]]</f>
        <v>Premium CDN Data Transfer - Zone 2A</v>
      </c>
      <c r="B10767" s="775"/>
      <c r="C10767" s="775" t="s">
        <v>9</v>
      </c>
      <c r="D10767" s="775" t="s">
        <v>174</v>
      </c>
      <c r="E10767" s="775">
        <v>0.24249999999999999</v>
      </c>
      <c r="F10767" s="775" t="s">
        <v>8401</v>
      </c>
      <c r="G10767" s="775" t="s">
        <v>8177</v>
      </c>
      <c r="H10767" s="775" t="s">
        <v>8178</v>
      </c>
      <c r="I10767" s="775" t="s">
        <v>8179</v>
      </c>
    </row>
    <row r="10768" spans="1:9">
      <c r="A10768" s="775" t="str">
        <f>Table_wabobpsvr_AzureCalc_AzureCalcRateCard[[#This Row],[ServiceName]]&amp;Table_wabobpsvr_AzureCalc_AzureCalcRateCard[[#This Row],[Price_Level]]&amp;Table_wabobpsvr_AzureCalc_AzureCalcRateCard[[#This Row],[Region]]</f>
        <v>Premium CDN Data Transfer - Zone 3A</v>
      </c>
      <c r="B10768" s="775"/>
      <c r="C10768" s="775" t="s">
        <v>9</v>
      </c>
      <c r="D10768" s="775" t="s">
        <v>174</v>
      </c>
      <c r="E10768" s="775">
        <v>0.48499999999999999</v>
      </c>
      <c r="F10768" s="775" t="s">
        <v>8402</v>
      </c>
      <c r="G10768" s="775" t="s">
        <v>8180</v>
      </c>
      <c r="H10768" s="775" t="s">
        <v>8181</v>
      </c>
      <c r="I10768" s="775" t="s">
        <v>8182</v>
      </c>
    </row>
    <row r="10769" spans="1:9">
      <c r="A10769" s="775" t="str">
        <f>Table_wabobpsvr_AzureCalc_AzureCalcRateCard[[#This Row],[ServiceName]]&amp;Table_wabobpsvr_AzureCalc_AzureCalcRateCard[[#This Row],[Price_Level]]&amp;Table_wabobpsvr_AzureCalc_AzureCalcRateCard[[#This Row],[Region]]</f>
        <v>Premium CDN Data Transfer - Zone 4A</v>
      </c>
      <c r="B10769" s="775"/>
      <c r="C10769" s="775" t="s">
        <v>9</v>
      </c>
      <c r="D10769" s="775" t="s">
        <v>174</v>
      </c>
      <c r="E10769" s="775">
        <v>0.27160000000000001</v>
      </c>
      <c r="F10769" s="775" t="s">
        <v>8403</v>
      </c>
      <c r="G10769" s="775" t="s">
        <v>8183</v>
      </c>
      <c r="H10769" s="775" t="s">
        <v>8184</v>
      </c>
      <c r="I10769" s="775" t="s">
        <v>8185</v>
      </c>
    </row>
    <row r="10770" spans="1:9">
      <c r="A10770" s="775" t="str">
        <f>Table_wabobpsvr_AzureCalc_AzureCalcRateCard[[#This Row],[ServiceName]]&amp;Table_wabobpsvr_AzureCalc_AzureCalcRateCard[[#This Row],[Price_Level]]&amp;Table_wabobpsvr_AzureCalc_AzureCalcRateCard[[#This Row],[Region]]</f>
        <v>Premium Overage Session HoursA</v>
      </c>
      <c r="B10770" s="775"/>
      <c r="C10770" s="775" t="s">
        <v>87</v>
      </c>
      <c r="D10770" s="775" t="s">
        <v>174</v>
      </c>
      <c r="E10770" s="775">
        <v>0.29099999999999998</v>
      </c>
      <c r="F10770" s="775" t="s">
        <v>8158</v>
      </c>
      <c r="G10770" s="775" t="s">
        <v>8159</v>
      </c>
      <c r="H10770" s="775" t="s">
        <v>8160</v>
      </c>
      <c r="I10770" s="775" t="s">
        <v>8161</v>
      </c>
    </row>
    <row r="10771" spans="1:9">
      <c r="A10771" s="775" t="str">
        <f>Table_wabobpsvr_AzureCalc_AzureCalcRateCard[[#This Row],[ServiceName]]&amp;Table_wabobpsvr_AzureCalc_AzureCalcRateCard[[#This Row],[Price_Level]]&amp;Table_wabobpsvr_AzureCalc_AzureCalcRateCard[[#This Row],[Region]]</f>
        <v>Standard_D11_v2 Cloud ServicesD9</v>
      </c>
      <c r="B10771" s="775">
        <v>9</v>
      </c>
      <c r="C10771" s="775" t="s">
        <v>87</v>
      </c>
      <c r="D10771" s="775" t="s">
        <v>176</v>
      </c>
      <c r="E10771" s="775">
        <v>0.32647999999999999</v>
      </c>
      <c r="F10771" s="775" t="s">
        <v>8153</v>
      </c>
      <c r="G10771" s="775" t="s">
        <v>4235</v>
      </c>
      <c r="H10771" s="775" t="s">
        <v>4235</v>
      </c>
      <c r="I10771" s="775" t="s">
        <v>8154</v>
      </c>
    </row>
    <row r="10772" spans="1:9">
      <c r="A10772" s="775" t="str">
        <f>Table_wabobpsvr_AzureCalc_AzureCalcRateCard[[#This Row],[ServiceName]]&amp;Table_wabobpsvr_AzureCalc_AzureCalcRateCard[[#This Row],[Price_Level]]&amp;Table_wabobpsvr_AzureCalc_AzureCalcRateCard[[#This Row],[Region]]</f>
        <v>Standard_D12_v2 Cloud ServicesMOSP9</v>
      </c>
      <c r="B10772" s="775">
        <v>9</v>
      </c>
      <c r="C10772" s="775" t="s">
        <v>87</v>
      </c>
      <c r="D10772" s="775" t="s">
        <v>606</v>
      </c>
      <c r="E10772" s="775">
        <v>0.74299999999999999</v>
      </c>
      <c r="F10772" s="775" t="s">
        <v>8196</v>
      </c>
      <c r="G10772" s="775"/>
      <c r="H10772" s="775"/>
      <c r="I10772" s="775" t="s">
        <v>8239</v>
      </c>
    </row>
    <row r="10773" spans="1:9">
      <c r="A10773" s="775" t="str">
        <f>Table_wabobpsvr_AzureCalc_AzureCalcRateCard[[#This Row],[ServiceName]]&amp;Table_wabobpsvr_AzureCalc_AzureCalcRateCard[[#This Row],[Price_Level]]&amp;Table_wabobpsvr_AzureCalc_AzureCalcRateCard[[#This Row],[Region]]</f>
        <v>Standard_D12_v2 Cloud ServicesA9</v>
      </c>
      <c r="B10773" s="775">
        <v>9</v>
      </c>
      <c r="C10773" s="775" t="s">
        <v>87</v>
      </c>
      <c r="D10773" s="775" t="s">
        <v>174</v>
      </c>
      <c r="E10773" s="775">
        <v>0.72070999999999996</v>
      </c>
      <c r="F10773" s="775" t="s">
        <v>8196</v>
      </c>
      <c r="G10773" s="775" t="s">
        <v>4235</v>
      </c>
      <c r="H10773" s="775" t="s">
        <v>4235</v>
      </c>
      <c r="I10773" s="775" t="s">
        <v>8239</v>
      </c>
    </row>
    <row r="10774" spans="1:9">
      <c r="A10774" s="775" t="str">
        <f>Table_wabobpsvr_AzureCalc_AzureCalcRateCard[[#This Row],[ServiceName]]&amp;Table_wabobpsvr_AzureCalc_AzureCalcRateCard[[#This Row],[Price_Level]]&amp;Table_wabobpsvr_AzureCalc_AzureCalcRateCard[[#This Row],[Region]]</f>
        <v>Standard_D12_v2 Cloud ServicesB9</v>
      </c>
      <c r="B10774" s="775">
        <v>9</v>
      </c>
      <c r="C10774" s="775" t="s">
        <v>87</v>
      </c>
      <c r="D10774" s="775" t="s">
        <v>175</v>
      </c>
      <c r="E10774" s="775">
        <v>0.69842000000000004</v>
      </c>
      <c r="F10774" s="775" t="s">
        <v>8196</v>
      </c>
      <c r="G10774" s="775" t="s">
        <v>4235</v>
      </c>
      <c r="H10774" s="775" t="s">
        <v>4235</v>
      </c>
      <c r="I10774" s="775" t="s">
        <v>8239</v>
      </c>
    </row>
    <row r="10775" spans="1:9">
      <c r="A10775" s="775" t="str">
        <f>Table_wabobpsvr_AzureCalc_AzureCalcRateCard[[#This Row],[ServiceName]]&amp;Table_wabobpsvr_AzureCalc_AzureCalcRateCard[[#This Row],[Price_Level]]&amp;Table_wabobpsvr_AzureCalc_AzureCalcRateCard[[#This Row],[Region]]</f>
        <v>Standard_D12_v2 Cloud ServicesC9</v>
      </c>
      <c r="B10775" s="775">
        <v>9</v>
      </c>
      <c r="C10775" s="775" t="s">
        <v>87</v>
      </c>
      <c r="D10775" s="775" t="s">
        <v>177</v>
      </c>
      <c r="E10775" s="775">
        <v>0.67613000000000001</v>
      </c>
      <c r="F10775" s="775" t="s">
        <v>8196</v>
      </c>
      <c r="G10775" s="775" t="s">
        <v>4235</v>
      </c>
      <c r="H10775" s="775" t="s">
        <v>4235</v>
      </c>
      <c r="I10775" s="775" t="s">
        <v>8239</v>
      </c>
    </row>
    <row r="10776" spans="1:9">
      <c r="A10776" s="775" t="str">
        <f>Table_wabobpsvr_AzureCalc_AzureCalcRateCard[[#This Row],[ServiceName]]&amp;Table_wabobpsvr_AzureCalc_AzureCalcRateCard[[#This Row],[Price_Level]]&amp;Table_wabobpsvr_AzureCalc_AzureCalcRateCard[[#This Row],[Region]]</f>
        <v>Standard_D12_v2 Cloud ServicesD9</v>
      </c>
      <c r="B10776" s="775">
        <v>9</v>
      </c>
      <c r="C10776" s="775" t="s">
        <v>87</v>
      </c>
      <c r="D10776" s="775" t="s">
        <v>176</v>
      </c>
      <c r="E10776" s="775">
        <v>0.65383999999999998</v>
      </c>
      <c r="F10776" s="775" t="s">
        <v>8196</v>
      </c>
      <c r="G10776" s="775" t="s">
        <v>4235</v>
      </c>
      <c r="H10776" s="775" t="s">
        <v>4235</v>
      </c>
      <c r="I10776" s="775" t="s">
        <v>8239</v>
      </c>
    </row>
    <row r="10777" spans="1:9">
      <c r="A10777" s="775" t="str">
        <f>Table_wabobpsvr_AzureCalc_AzureCalcRateCard[[#This Row],[ServiceName]]&amp;Table_wabobpsvr_AzureCalc_AzureCalcRateCard[[#This Row],[Price_Level]]&amp;Table_wabobpsvr_AzureCalc_AzureCalcRateCard[[#This Row],[Region]]</f>
        <v>Standard_D13_v2 Cloud ServicesMOSP9</v>
      </c>
      <c r="B10777" s="775">
        <v>9</v>
      </c>
      <c r="C10777" s="775" t="s">
        <v>87</v>
      </c>
      <c r="D10777" s="775" t="s">
        <v>606</v>
      </c>
      <c r="E10777" s="775">
        <v>1.486</v>
      </c>
      <c r="F10777" s="775" t="s">
        <v>8206</v>
      </c>
      <c r="G10777" s="775"/>
      <c r="H10777" s="775"/>
      <c r="I10777" s="775" t="s">
        <v>8240</v>
      </c>
    </row>
    <row r="10778" spans="1:9">
      <c r="A10778" s="775" t="str">
        <f>Table_wabobpsvr_AzureCalc_AzureCalcRateCard[[#This Row],[ServiceName]]&amp;Table_wabobpsvr_AzureCalc_AzureCalcRateCard[[#This Row],[Price_Level]]&amp;Table_wabobpsvr_AzureCalc_AzureCalcRateCard[[#This Row],[Region]]</f>
        <v>Standard_D13_v2 Cloud ServicesA9</v>
      </c>
      <c r="B10778" s="775">
        <v>9</v>
      </c>
      <c r="C10778" s="775" t="s">
        <v>87</v>
      </c>
      <c r="D10778" s="775" t="s">
        <v>174</v>
      </c>
      <c r="E10778" s="775">
        <v>1.4414199999999999</v>
      </c>
      <c r="F10778" s="775" t="s">
        <v>8206</v>
      </c>
      <c r="G10778" s="775" t="s">
        <v>4235</v>
      </c>
      <c r="H10778" s="775" t="s">
        <v>4235</v>
      </c>
      <c r="I10778" s="775" t="s">
        <v>8240</v>
      </c>
    </row>
    <row r="10779" spans="1:9">
      <c r="A10779" s="775" t="str">
        <f>Table_wabobpsvr_AzureCalc_AzureCalcRateCard[[#This Row],[ServiceName]]&amp;Table_wabobpsvr_AzureCalc_AzureCalcRateCard[[#This Row],[Price_Level]]&amp;Table_wabobpsvr_AzureCalc_AzureCalcRateCard[[#This Row],[Region]]</f>
        <v>Basic_D13 VM (Non-Windows)B10</v>
      </c>
      <c r="B10779" s="775">
        <v>10</v>
      </c>
      <c r="C10779" s="775" t="s">
        <v>680</v>
      </c>
      <c r="D10779" s="775" t="s">
        <v>175</v>
      </c>
      <c r="E10779" s="775">
        <v>0.90991999999999995</v>
      </c>
      <c r="F10779" s="775" t="s">
        <v>1092</v>
      </c>
      <c r="G10779" s="775" t="s">
        <v>4235</v>
      </c>
      <c r="H10779" s="775" t="s">
        <v>4235</v>
      </c>
      <c r="I10779" s="775" t="s">
        <v>4781</v>
      </c>
    </row>
    <row r="10780" spans="1:9">
      <c r="A10780" s="775" t="str">
        <f>Table_wabobpsvr_AzureCalc_AzureCalcRateCard[[#This Row],[ServiceName]]&amp;Table_wabobpsvr_AzureCalc_AzureCalcRateCard[[#This Row],[Price_Level]]&amp;Table_wabobpsvr_AzureCalc_AzureCalcRateCard[[#This Row],[Region]]</f>
        <v>Basic_D13 VM (Non-Windows)C10</v>
      </c>
      <c r="B10780" s="775">
        <v>10</v>
      </c>
      <c r="C10780" s="775" t="s">
        <v>680</v>
      </c>
      <c r="D10780" s="775" t="s">
        <v>177</v>
      </c>
      <c r="E10780" s="775">
        <v>0.88088</v>
      </c>
      <c r="F10780" s="775" t="s">
        <v>1092</v>
      </c>
      <c r="G10780" s="775" t="s">
        <v>4235</v>
      </c>
      <c r="H10780" s="775" t="s">
        <v>4235</v>
      </c>
      <c r="I10780" s="775" t="s">
        <v>4781</v>
      </c>
    </row>
    <row r="10781" spans="1:9">
      <c r="A10781" s="775" t="str">
        <f>Table_wabobpsvr_AzureCalc_AzureCalcRateCard[[#This Row],[ServiceName]]&amp;Table_wabobpsvr_AzureCalc_AzureCalcRateCard[[#This Row],[Price_Level]]&amp;Table_wabobpsvr_AzureCalc_AzureCalcRateCard[[#This Row],[Region]]</f>
        <v>Basic_D13 VM (Non-Windows)D10</v>
      </c>
      <c r="B10781" s="775">
        <v>10</v>
      </c>
      <c r="C10781" s="775" t="s">
        <v>680</v>
      </c>
      <c r="D10781" s="775" t="s">
        <v>176</v>
      </c>
      <c r="E10781" s="775">
        <v>0.85184000000000004</v>
      </c>
      <c r="F10781" s="775" t="s">
        <v>1092</v>
      </c>
      <c r="G10781" s="775" t="s">
        <v>4235</v>
      </c>
      <c r="H10781" s="775" t="s">
        <v>4235</v>
      </c>
      <c r="I10781" s="775" t="s">
        <v>4781</v>
      </c>
    </row>
    <row r="10782" spans="1:9">
      <c r="A10782" s="775" t="str">
        <f>Table_wabobpsvr_AzureCalc_AzureCalcRateCard[[#This Row],[ServiceName]]&amp;Table_wabobpsvr_AzureCalc_AzureCalcRateCard[[#This Row],[Price_Level]]&amp;Table_wabobpsvr_AzureCalc_AzureCalcRateCard[[#This Row],[Region]]</f>
        <v>Basic_D13 VM (Non-Windows)MOSP9</v>
      </c>
      <c r="B10782" s="775">
        <v>9</v>
      </c>
      <c r="C10782" s="775" t="s">
        <v>680</v>
      </c>
      <c r="D10782" s="775" t="s">
        <v>606</v>
      </c>
      <c r="E10782" s="775">
        <v>0.84</v>
      </c>
      <c r="F10782" s="775" t="s">
        <v>1092</v>
      </c>
      <c r="G10782" s="775" t="s">
        <v>4235</v>
      </c>
      <c r="H10782" s="775" t="s">
        <v>4235</v>
      </c>
      <c r="I10782" s="775" t="s">
        <v>4782</v>
      </c>
    </row>
    <row r="10783" spans="1:9">
      <c r="A10783" s="775" t="str">
        <f>Table_wabobpsvr_AzureCalc_AzureCalcRateCard[[#This Row],[ServiceName]]&amp;Table_wabobpsvr_AzureCalc_AzureCalcRateCard[[#This Row],[Price_Level]]&amp;Table_wabobpsvr_AzureCalc_AzureCalcRateCard[[#This Row],[Region]]</f>
        <v>Basic_D13 VM (Non-Windows)A9</v>
      </c>
      <c r="B10783" s="775">
        <v>9</v>
      </c>
      <c r="C10783" s="775" t="s">
        <v>680</v>
      </c>
      <c r="D10783" s="775" t="s">
        <v>174</v>
      </c>
      <c r="E10783" s="775">
        <v>0.81479999999999997</v>
      </c>
      <c r="F10783" s="775" t="s">
        <v>1092</v>
      </c>
      <c r="G10783" s="775" t="s">
        <v>4235</v>
      </c>
      <c r="H10783" s="775" t="s">
        <v>4235</v>
      </c>
      <c r="I10783" s="775" t="s">
        <v>4782</v>
      </c>
    </row>
    <row r="10784" spans="1:9">
      <c r="A10784" s="775" t="str">
        <f>Table_wabobpsvr_AzureCalc_AzureCalcRateCard[[#This Row],[ServiceName]]&amp;Table_wabobpsvr_AzureCalc_AzureCalcRateCard[[#This Row],[Price_Level]]&amp;Table_wabobpsvr_AzureCalc_AzureCalcRateCard[[#This Row],[Region]]</f>
        <v>Basic_D13 VM (Non-Windows)B9</v>
      </c>
      <c r="B10784" s="775">
        <v>9</v>
      </c>
      <c r="C10784" s="775" t="s">
        <v>680</v>
      </c>
      <c r="D10784" s="775" t="s">
        <v>175</v>
      </c>
      <c r="E10784" s="775">
        <v>0.78959999999999997</v>
      </c>
      <c r="F10784" s="775" t="s">
        <v>1092</v>
      </c>
      <c r="G10784" s="775" t="s">
        <v>4235</v>
      </c>
      <c r="H10784" s="775" t="s">
        <v>4235</v>
      </c>
      <c r="I10784" s="775" t="s">
        <v>4782</v>
      </c>
    </row>
    <row r="10785" spans="1:9">
      <c r="A10785" s="775" t="str">
        <f>Table_wabobpsvr_AzureCalc_AzureCalcRateCard[[#This Row],[ServiceName]]&amp;Table_wabobpsvr_AzureCalc_AzureCalcRateCard[[#This Row],[Price_Level]]&amp;Table_wabobpsvr_AzureCalc_AzureCalcRateCard[[#This Row],[Region]]</f>
        <v>Basic_D13 VM (Non-Windows)C9</v>
      </c>
      <c r="B10785" s="775">
        <v>9</v>
      </c>
      <c r="C10785" s="775" t="s">
        <v>680</v>
      </c>
      <c r="D10785" s="775" t="s">
        <v>177</v>
      </c>
      <c r="E10785" s="775">
        <v>0.76439999999999997</v>
      </c>
      <c r="F10785" s="775" t="s">
        <v>1092</v>
      </c>
      <c r="G10785" s="775" t="s">
        <v>4235</v>
      </c>
      <c r="H10785" s="775" t="s">
        <v>4235</v>
      </c>
      <c r="I10785" s="775" t="s">
        <v>4782</v>
      </c>
    </row>
    <row r="10786" spans="1:9">
      <c r="A10786" s="775" t="str">
        <f>Table_wabobpsvr_AzureCalc_AzureCalcRateCard[[#This Row],[ServiceName]]&amp;Table_wabobpsvr_AzureCalc_AzureCalcRateCard[[#This Row],[Price_Level]]&amp;Table_wabobpsvr_AzureCalc_AzureCalcRateCard[[#This Row],[Region]]</f>
        <v>Basic_D13 VM (Non-Windows)D9</v>
      </c>
      <c r="B10786" s="775">
        <v>9</v>
      </c>
      <c r="C10786" s="775" t="s">
        <v>680</v>
      </c>
      <c r="D10786" s="775" t="s">
        <v>176</v>
      </c>
      <c r="E10786" s="775">
        <v>0.73919999999999997</v>
      </c>
      <c r="F10786" s="775" t="s">
        <v>1092</v>
      </c>
      <c r="G10786" s="775" t="s">
        <v>4235</v>
      </c>
      <c r="H10786" s="775" t="s">
        <v>4235</v>
      </c>
      <c r="I10786" s="775" t="s">
        <v>4782</v>
      </c>
    </row>
    <row r="10787" spans="1:9">
      <c r="A10787" s="775" t="str">
        <f>Table_wabobpsvr_AzureCalc_AzureCalcRateCard[[#This Row],[ServiceName]]&amp;Table_wabobpsvr_AzureCalc_AzureCalcRateCard[[#This Row],[Price_Level]]&amp;Table_wabobpsvr_AzureCalc_AzureCalcRateCard[[#This Row],[Region]]</f>
        <v>Premium Elastic DTU PackA15</v>
      </c>
      <c r="B10787" s="775">
        <v>15</v>
      </c>
      <c r="C10787" s="775" t="s">
        <v>7258</v>
      </c>
      <c r="D10787" s="775" t="s">
        <v>174</v>
      </c>
      <c r="E10787" s="775">
        <v>0.193</v>
      </c>
      <c r="F10787" s="775" t="s">
        <v>7204</v>
      </c>
      <c r="G10787" s="775" t="s">
        <v>7229</v>
      </c>
      <c r="H10787" s="775" t="s">
        <v>7264</v>
      </c>
      <c r="I10787" s="775" t="s">
        <v>7205</v>
      </c>
    </row>
    <row r="10788" spans="1:9">
      <c r="A10788" s="775" t="str">
        <f>Table_wabobpsvr_AzureCalc_AzureCalcRateCard[[#This Row],[ServiceName]]&amp;Table_wabobpsvr_AzureCalc_AzureCalcRateCard[[#This Row],[Price_Level]]&amp;Table_wabobpsvr_AzureCalc_AzureCalcRateCard[[#This Row],[Region]]</f>
        <v>Geo Redundant Storage Standard IO - FilesMOSP</v>
      </c>
      <c r="B10788" s="775"/>
      <c r="C10788" s="775" t="s">
        <v>9</v>
      </c>
      <c r="D10788" s="775" t="s">
        <v>606</v>
      </c>
      <c r="E10788" s="775">
        <v>0.11</v>
      </c>
      <c r="F10788" s="775" t="s">
        <v>1024</v>
      </c>
      <c r="G10788" s="775" t="s">
        <v>4235</v>
      </c>
      <c r="H10788" s="775" t="s">
        <v>4235</v>
      </c>
      <c r="I10788" s="775" t="s">
        <v>4235</v>
      </c>
    </row>
    <row r="10789" spans="1:9">
      <c r="A10789" s="775" t="str">
        <f>Table_wabobpsvr_AzureCalc_AzureCalcRateCard[[#This Row],[ServiceName]]&amp;Table_wabobpsvr_AzureCalc_AzureCalcRateCard[[#This Row],[Price_Level]]&amp;Table_wabobpsvr_AzureCalc_AzureCalcRateCard[[#This Row],[Region]]</f>
        <v>SQL DB Premium P4 Database HoursA14</v>
      </c>
      <c r="B10789" s="775">
        <v>14</v>
      </c>
      <c r="C10789" s="775" t="s">
        <v>87</v>
      </c>
      <c r="D10789" s="775" t="s">
        <v>174</v>
      </c>
      <c r="E10789" s="775">
        <v>3.0264000000000002</v>
      </c>
      <c r="F10789" s="775" t="s">
        <v>7034</v>
      </c>
      <c r="G10789" s="775" t="s">
        <v>7009</v>
      </c>
      <c r="H10789" s="775" t="s">
        <v>7010</v>
      </c>
      <c r="I10789" s="775" t="s">
        <v>7006</v>
      </c>
    </row>
    <row r="10790" spans="1:9">
      <c r="A10790" s="775" t="str">
        <f>Table_wabobpsvr_AzureCalc_AzureCalcRateCard[[#This Row],[ServiceName]]&amp;Table_wabobpsvr_AzureCalc_AzureCalcRateCard[[#This Row],[Price_Level]]&amp;Table_wabobpsvr_AzureCalc_AzureCalcRateCard[[#This Row],[Region]]</f>
        <v>Premium P4 Secondary Geo Database HoursA14</v>
      </c>
      <c r="B10790" s="775">
        <v>14</v>
      </c>
      <c r="C10790" s="775" t="s">
        <v>87</v>
      </c>
      <c r="D10790" s="775" t="s">
        <v>174</v>
      </c>
      <c r="E10790" s="775">
        <v>2.2698</v>
      </c>
      <c r="F10790" s="775" t="s">
        <v>7031</v>
      </c>
      <c r="G10790" s="775" t="s">
        <v>7011</v>
      </c>
      <c r="H10790" s="775" t="s">
        <v>7012</v>
      </c>
      <c r="I10790" s="775" t="s">
        <v>7007</v>
      </c>
    </row>
    <row r="10791" spans="1:9">
      <c r="A10791" s="775" t="str">
        <f>Table_wabobpsvr_AzureCalc_AzureCalcRateCard[[#This Row],[ServiceName]]&amp;Table_wabobpsvr_AzureCalc_AzureCalcRateCard[[#This Row],[Price_Level]]&amp;Table_wabobpsvr_AzureCalc_AzureCalcRateCard[[#This Row],[Region]]</f>
        <v>Premium P4 Secondary Active Geo Database HoursA14</v>
      </c>
      <c r="B10791" s="775">
        <v>14</v>
      </c>
      <c r="C10791" s="775" t="s">
        <v>87</v>
      </c>
      <c r="D10791" s="775" t="s">
        <v>174</v>
      </c>
      <c r="E10791" s="775">
        <v>3.0264000000000002</v>
      </c>
      <c r="F10791" s="775" t="s">
        <v>7032</v>
      </c>
      <c r="G10791" s="775" t="s">
        <v>7013</v>
      </c>
      <c r="H10791" s="775" t="s">
        <v>7014</v>
      </c>
      <c r="I10791" s="775" t="s">
        <v>7008</v>
      </c>
    </row>
    <row r="10792" spans="1:9">
      <c r="A10792" s="775" t="str">
        <f>Table_wabobpsvr_AzureCalc_AzureCalcRateCard[[#This Row],[ServiceName]]&amp;Table_wabobpsvr_AzureCalc_AzureCalcRateCard[[#This Row],[Price_Level]]&amp;Table_wabobpsvr_AzureCalc_AzureCalcRateCard[[#This Row],[Region]]</f>
        <v>Basic_D13 VM (Non-Windows)MOSP13</v>
      </c>
      <c r="B10792" s="775">
        <v>13</v>
      </c>
      <c r="C10792" s="775" t="s">
        <v>680</v>
      </c>
      <c r="D10792" s="775" t="s">
        <v>606</v>
      </c>
      <c r="E10792" s="775">
        <v>0.85699999999999998</v>
      </c>
      <c r="F10792" s="775" t="s">
        <v>1092</v>
      </c>
      <c r="G10792" s="775" t="s">
        <v>4235</v>
      </c>
      <c r="H10792" s="775" t="s">
        <v>4235</v>
      </c>
      <c r="I10792" s="775" t="s">
        <v>4783</v>
      </c>
    </row>
    <row r="10793" spans="1:9">
      <c r="A10793" s="775" t="str">
        <f>Table_wabobpsvr_AzureCalc_AzureCalcRateCard[[#This Row],[ServiceName]]&amp;Table_wabobpsvr_AzureCalc_AzureCalcRateCard[[#This Row],[Price_Level]]&amp;Table_wabobpsvr_AzureCalc_AzureCalcRateCard[[#This Row],[Region]]</f>
        <v>Basic_D13 VM (Non-Windows)A13</v>
      </c>
      <c r="B10793" s="775">
        <v>13</v>
      </c>
      <c r="C10793" s="775" t="s">
        <v>680</v>
      </c>
      <c r="D10793" s="775" t="s">
        <v>174</v>
      </c>
      <c r="E10793" s="775">
        <v>0.83128999999999997</v>
      </c>
      <c r="F10793" s="775" t="s">
        <v>1092</v>
      </c>
      <c r="G10793" s="775" t="s">
        <v>4235</v>
      </c>
      <c r="H10793" s="775" t="s">
        <v>4235</v>
      </c>
      <c r="I10793" s="775" t="s">
        <v>4783</v>
      </c>
    </row>
    <row r="10794" spans="1:9">
      <c r="A10794" s="775" t="str">
        <f>Table_wabobpsvr_AzureCalc_AzureCalcRateCard[[#This Row],[ServiceName]]&amp;Table_wabobpsvr_AzureCalc_AzureCalcRateCard[[#This Row],[Price_Level]]&amp;Table_wabobpsvr_AzureCalc_AzureCalcRateCard[[#This Row],[Region]]</f>
        <v>Basic_D13 VM (Non-Windows)B13</v>
      </c>
      <c r="B10794" s="775">
        <v>13</v>
      </c>
      <c r="C10794" s="775" t="s">
        <v>680</v>
      </c>
      <c r="D10794" s="775" t="s">
        <v>175</v>
      </c>
      <c r="E10794" s="775">
        <v>0.80557999999999996</v>
      </c>
      <c r="F10794" s="775" t="s">
        <v>1092</v>
      </c>
      <c r="G10794" s="775" t="s">
        <v>4235</v>
      </c>
      <c r="H10794" s="775" t="s">
        <v>4235</v>
      </c>
      <c r="I10794" s="775" t="s">
        <v>4783</v>
      </c>
    </row>
    <row r="10795" spans="1:9">
      <c r="A10795" s="775" t="str">
        <f>Table_wabobpsvr_AzureCalc_AzureCalcRateCard[[#This Row],[ServiceName]]&amp;Table_wabobpsvr_AzureCalc_AzureCalcRateCard[[#This Row],[Price_Level]]&amp;Table_wabobpsvr_AzureCalc_AzureCalcRateCard[[#This Row],[Region]]</f>
        <v>Basic_D13 VM (Non-Windows)C13</v>
      </c>
      <c r="B10795" s="775">
        <v>13</v>
      </c>
      <c r="C10795" s="775" t="s">
        <v>680</v>
      </c>
      <c r="D10795" s="775" t="s">
        <v>177</v>
      </c>
      <c r="E10795" s="775">
        <v>0.77986999999999995</v>
      </c>
      <c r="F10795" s="775" t="s">
        <v>1092</v>
      </c>
      <c r="G10795" s="775" t="s">
        <v>4235</v>
      </c>
      <c r="H10795" s="775" t="s">
        <v>4235</v>
      </c>
      <c r="I10795" s="775" t="s">
        <v>4783</v>
      </c>
    </row>
    <row r="10796" spans="1:9">
      <c r="A10796" s="775" t="str">
        <f>Table_wabobpsvr_AzureCalc_AzureCalcRateCard[[#This Row],[ServiceName]]&amp;Table_wabobpsvr_AzureCalc_AzureCalcRateCard[[#This Row],[Price_Level]]&amp;Table_wabobpsvr_AzureCalc_AzureCalcRateCard[[#This Row],[Region]]</f>
        <v>Basic_D13 VM (Non-Windows)D13</v>
      </c>
      <c r="B10796" s="775">
        <v>13</v>
      </c>
      <c r="C10796" s="775" t="s">
        <v>680</v>
      </c>
      <c r="D10796" s="775" t="s">
        <v>176</v>
      </c>
      <c r="E10796" s="775">
        <v>0.75416000000000005</v>
      </c>
      <c r="F10796" s="775" t="s">
        <v>1092</v>
      </c>
      <c r="G10796" s="775" t="s">
        <v>4235</v>
      </c>
      <c r="H10796" s="775" t="s">
        <v>4235</v>
      </c>
      <c r="I10796" s="775" t="s">
        <v>4783</v>
      </c>
    </row>
    <row r="10797" spans="1:9">
      <c r="A10797" s="775" t="str">
        <f>Table_wabobpsvr_AzureCalc_AzureCalcRateCard[[#This Row],[ServiceName]]&amp;Table_wabobpsvr_AzureCalc_AzureCalcRateCard[[#This Row],[Price_Level]]&amp;Table_wabobpsvr_AzureCalc_AzureCalcRateCard[[#This Row],[Region]]</f>
        <v>Basic_D13 VM (Non-Windows)MOSP7</v>
      </c>
      <c r="B10797" s="775">
        <v>7</v>
      </c>
      <c r="C10797" s="775" t="s">
        <v>680</v>
      </c>
      <c r="D10797" s="775" t="s">
        <v>606</v>
      </c>
      <c r="E10797" s="775">
        <v>0.70199999999999996</v>
      </c>
      <c r="F10797" s="775" t="s">
        <v>1092</v>
      </c>
      <c r="G10797" s="775" t="s">
        <v>4235</v>
      </c>
      <c r="H10797" s="775" t="s">
        <v>4235</v>
      </c>
      <c r="I10797" s="775" t="s">
        <v>4784</v>
      </c>
    </row>
    <row r="10798" spans="1:9">
      <c r="A10798" s="775" t="str">
        <f>Table_wabobpsvr_AzureCalc_AzureCalcRateCard[[#This Row],[ServiceName]]&amp;Table_wabobpsvr_AzureCalc_AzureCalcRateCard[[#This Row],[Price_Level]]&amp;Table_wabobpsvr_AzureCalc_AzureCalcRateCard[[#This Row],[Region]]</f>
        <v>Basic_D13 VM (Non-Windows)A7</v>
      </c>
      <c r="B10798" s="775">
        <v>7</v>
      </c>
      <c r="C10798" s="775" t="s">
        <v>680</v>
      </c>
      <c r="D10798" s="775" t="s">
        <v>174</v>
      </c>
      <c r="E10798" s="775">
        <v>0.68093999999999999</v>
      </c>
      <c r="F10798" s="775" t="s">
        <v>1092</v>
      </c>
      <c r="G10798" s="775" t="s">
        <v>4235</v>
      </c>
      <c r="H10798" s="775" t="s">
        <v>4235</v>
      </c>
      <c r="I10798" s="775" t="s">
        <v>4784</v>
      </c>
    </row>
    <row r="10799" spans="1:9">
      <c r="A10799" s="775" t="str">
        <f>Table_wabobpsvr_AzureCalc_AzureCalcRateCard[[#This Row],[ServiceName]]&amp;Table_wabobpsvr_AzureCalc_AzureCalcRateCard[[#This Row],[Price_Level]]&amp;Table_wabobpsvr_AzureCalc_AzureCalcRateCard[[#This Row],[Region]]</f>
        <v>Basic_D13 VM (Non-Windows)B7</v>
      </c>
      <c r="B10799" s="775">
        <v>7</v>
      </c>
      <c r="C10799" s="775" t="s">
        <v>680</v>
      </c>
      <c r="D10799" s="775" t="s">
        <v>175</v>
      </c>
      <c r="E10799" s="775">
        <v>0.65988000000000002</v>
      </c>
      <c r="F10799" s="775" t="s">
        <v>1092</v>
      </c>
      <c r="G10799" s="775" t="s">
        <v>4235</v>
      </c>
      <c r="H10799" s="775" t="s">
        <v>4235</v>
      </c>
      <c r="I10799" s="775" t="s">
        <v>4784</v>
      </c>
    </row>
    <row r="10800" spans="1:9">
      <c r="A10800" s="775" t="str">
        <f>Table_wabobpsvr_AzureCalc_AzureCalcRateCard[[#This Row],[ServiceName]]&amp;Table_wabobpsvr_AzureCalc_AzureCalcRateCard[[#This Row],[Price_Level]]&amp;Table_wabobpsvr_AzureCalc_AzureCalcRateCard[[#This Row],[Region]]</f>
        <v>Basic_D13 VM (Non-Windows)C7</v>
      </c>
      <c r="B10800" s="775">
        <v>7</v>
      </c>
      <c r="C10800" s="775" t="s">
        <v>680</v>
      </c>
      <c r="D10800" s="775" t="s">
        <v>177</v>
      </c>
      <c r="E10800" s="775">
        <v>0.63882000000000005</v>
      </c>
      <c r="F10800" s="775" t="s">
        <v>1092</v>
      </c>
      <c r="G10800" s="775" t="s">
        <v>4235</v>
      </c>
      <c r="H10800" s="775" t="s">
        <v>4235</v>
      </c>
      <c r="I10800" s="775" t="s">
        <v>4784</v>
      </c>
    </row>
    <row r="10801" spans="1:9">
      <c r="A10801" s="775" t="str">
        <f>Table_wabobpsvr_AzureCalc_AzureCalcRateCard[[#This Row],[ServiceName]]&amp;Table_wabobpsvr_AzureCalc_AzureCalcRateCard[[#This Row],[Price_Level]]&amp;Table_wabobpsvr_AzureCalc_AzureCalcRateCard[[#This Row],[Region]]</f>
        <v>Basic_D13 VM (Non-Windows)D7</v>
      </c>
      <c r="B10801" s="775">
        <v>7</v>
      </c>
      <c r="C10801" s="775" t="s">
        <v>680</v>
      </c>
      <c r="D10801" s="775" t="s">
        <v>176</v>
      </c>
      <c r="E10801" s="775">
        <v>0.61775999999999998</v>
      </c>
      <c r="F10801" s="775" t="s">
        <v>1092</v>
      </c>
      <c r="G10801" s="775" t="s">
        <v>4235</v>
      </c>
      <c r="H10801" s="775" t="s">
        <v>4235</v>
      </c>
      <c r="I10801" s="775" t="s">
        <v>4784</v>
      </c>
    </row>
    <row r="10802" spans="1:9">
      <c r="A10802" s="775" t="str">
        <f>Table_wabobpsvr_AzureCalc_AzureCalcRateCard[[#This Row],[ServiceName]]&amp;Table_wabobpsvr_AzureCalc_AzureCalcRateCard[[#This Row],[Price_Level]]&amp;Table_wabobpsvr_AzureCalc_AzureCalcRateCard[[#This Row],[Region]]</f>
        <v>Basic_D13 VM (Non-Windows)MOSP8</v>
      </c>
      <c r="B10802" s="775">
        <v>8</v>
      </c>
      <c r="C10802" s="775" t="s">
        <v>680</v>
      </c>
      <c r="D10802" s="775" t="s">
        <v>606</v>
      </c>
      <c r="E10802" s="775">
        <v>0.80600000000000005</v>
      </c>
      <c r="F10802" s="775" t="s">
        <v>1092</v>
      </c>
      <c r="G10802" s="775" t="s">
        <v>4235</v>
      </c>
      <c r="H10802" s="775" t="s">
        <v>4235</v>
      </c>
      <c r="I10802" s="775" t="s">
        <v>4785</v>
      </c>
    </row>
    <row r="10803" spans="1:9">
      <c r="A10803" s="775" t="str">
        <f>Table_wabobpsvr_AzureCalc_AzureCalcRateCard[[#This Row],[ServiceName]]&amp;Table_wabobpsvr_AzureCalc_AzureCalcRateCard[[#This Row],[Price_Level]]&amp;Table_wabobpsvr_AzureCalc_AzureCalcRateCard[[#This Row],[Region]]</f>
        <v>Basic_D13 VM (Non-Windows)A8</v>
      </c>
      <c r="B10803" s="775">
        <v>8</v>
      </c>
      <c r="C10803" s="775" t="s">
        <v>680</v>
      </c>
      <c r="D10803" s="775" t="s">
        <v>174</v>
      </c>
      <c r="E10803" s="775">
        <v>0.78181999999999996</v>
      </c>
      <c r="F10803" s="775" t="s">
        <v>1092</v>
      </c>
      <c r="G10803" s="775" t="s">
        <v>4235</v>
      </c>
      <c r="H10803" s="775" t="s">
        <v>4235</v>
      </c>
      <c r="I10803" s="775" t="s">
        <v>4785</v>
      </c>
    </row>
    <row r="10804" spans="1:9">
      <c r="A10804" s="775" t="str">
        <f>Table_wabobpsvr_AzureCalc_AzureCalcRateCard[[#This Row],[ServiceName]]&amp;Table_wabobpsvr_AzureCalc_AzureCalcRateCard[[#This Row],[Price_Level]]&amp;Table_wabobpsvr_AzureCalc_AzureCalcRateCard[[#This Row],[Region]]</f>
        <v>Basic_D11 VM (Windows)MOSP6</v>
      </c>
      <c r="B10804" s="775">
        <v>6</v>
      </c>
      <c r="C10804" s="775" t="s">
        <v>680</v>
      </c>
      <c r="D10804" s="775" t="s">
        <v>606</v>
      </c>
      <c r="E10804" s="775">
        <v>0.33</v>
      </c>
      <c r="F10804" s="775" t="s">
        <v>1089</v>
      </c>
      <c r="G10804" s="775" t="s">
        <v>4235</v>
      </c>
      <c r="H10804" s="775" t="s">
        <v>4235</v>
      </c>
      <c r="I10804" s="775" t="s">
        <v>4786</v>
      </c>
    </row>
    <row r="10805" spans="1:9">
      <c r="A10805" s="775" t="str">
        <f>Table_wabobpsvr_AzureCalc_AzureCalcRateCard[[#This Row],[ServiceName]]&amp;Table_wabobpsvr_AzureCalc_AzureCalcRateCard[[#This Row],[Price_Level]]&amp;Table_wabobpsvr_AzureCalc_AzureCalcRateCard[[#This Row],[Region]]</f>
        <v>Basic_D11 VM (Windows)A6</v>
      </c>
      <c r="B10805" s="775">
        <v>6</v>
      </c>
      <c r="C10805" s="775" t="s">
        <v>680</v>
      </c>
      <c r="D10805" s="775" t="s">
        <v>174</v>
      </c>
      <c r="E10805" s="775">
        <v>0.3201</v>
      </c>
      <c r="F10805" s="775" t="s">
        <v>1089</v>
      </c>
      <c r="G10805" s="775" t="s">
        <v>4235</v>
      </c>
      <c r="H10805" s="775" t="s">
        <v>4235</v>
      </c>
      <c r="I10805" s="775" t="s">
        <v>4786</v>
      </c>
    </row>
    <row r="10806" spans="1:9">
      <c r="A10806" s="775" t="str">
        <f>Table_wabobpsvr_AzureCalc_AzureCalcRateCard[[#This Row],[ServiceName]]&amp;Table_wabobpsvr_AzureCalc_AzureCalcRateCard[[#This Row],[Price_Level]]&amp;Table_wabobpsvr_AzureCalc_AzureCalcRateCard[[#This Row],[Region]]</f>
        <v>Basic_D11 VM (Windows)B6</v>
      </c>
      <c r="B10806" s="775">
        <v>6</v>
      </c>
      <c r="C10806" s="775" t="s">
        <v>680</v>
      </c>
      <c r="D10806" s="775" t="s">
        <v>175</v>
      </c>
      <c r="E10806" s="775">
        <v>0.31019999999999998</v>
      </c>
      <c r="F10806" s="775" t="s">
        <v>1089</v>
      </c>
      <c r="G10806" s="775" t="s">
        <v>4235</v>
      </c>
      <c r="H10806" s="775" t="s">
        <v>4235</v>
      </c>
      <c r="I10806" s="775" t="s">
        <v>4786</v>
      </c>
    </row>
    <row r="10807" spans="1:9">
      <c r="A10807" s="775" t="str">
        <f>Table_wabobpsvr_AzureCalc_AzureCalcRateCard[[#This Row],[ServiceName]]&amp;Table_wabobpsvr_AzureCalc_AzureCalcRateCard[[#This Row],[Price_Level]]&amp;Table_wabobpsvr_AzureCalc_AzureCalcRateCard[[#This Row],[Region]]</f>
        <v>Basic_D11 VM (Windows)C6</v>
      </c>
      <c r="B10807" s="775">
        <v>6</v>
      </c>
      <c r="C10807" s="775" t="s">
        <v>680</v>
      </c>
      <c r="D10807" s="775" t="s">
        <v>177</v>
      </c>
      <c r="E10807" s="775">
        <v>0.30030000000000001</v>
      </c>
      <c r="F10807" s="775" t="s">
        <v>1089</v>
      </c>
      <c r="G10807" s="775" t="s">
        <v>4235</v>
      </c>
      <c r="H10807" s="775" t="s">
        <v>4235</v>
      </c>
      <c r="I10807" s="775" t="s">
        <v>4786</v>
      </c>
    </row>
    <row r="10808" spans="1:9">
      <c r="A10808" s="775" t="str">
        <f>Table_wabobpsvr_AzureCalc_AzureCalcRateCard[[#This Row],[ServiceName]]&amp;Table_wabobpsvr_AzureCalc_AzureCalcRateCard[[#This Row],[Price_Level]]&amp;Table_wabobpsvr_AzureCalc_AzureCalcRateCard[[#This Row],[Region]]</f>
        <v>Basic_D11 VM (Windows)D6</v>
      </c>
      <c r="B10808" s="775">
        <v>6</v>
      </c>
      <c r="C10808" s="775" t="s">
        <v>680</v>
      </c>
      <c r="D10808" s="775" t="s">
        <v>176</v>
      </c>
      <c r="E10808" s="775">
        <v>0.29039999999999999</v>
      </c>
      <c r="F10808" s="775" t="s">
        <v>1089</v>
      </c>
      <c r="G10808" s="775" t="s">
        <v>4235</v>
      </c>
      <c r="H10808" s="775" t="s">
        <v>4235</v>
      </c>
      <c r="I10808" s="775" t="s">
        <v>4786</v>
      </c>
    </row>
    <row r="10809" spans="1:9">
      <c r="A10809" s="775" t="str">
        <f>Table_wabobpsvr_AzureCalc_AzureCalcRateCard[[#This Row],[ServiceName]]&amp;Table_wabobpsvr_AzureCalc_AzureCalcRateCard[[#This Row],[Price_Level]]&amp;Table_wabobpsvr_AzureCalc_AzureCalcRateCard[[#This Row],[Region]]</f>
        <v>Basic_D11 VM (Windows)MOSP2</v>
      </c>
      <c r="B10809" s="775">
        <v>2</v>
      </c>
      <c r="C10809" s="775" t="s">
        <v>680</v>
      </c>
      <c r="D10809" s="775" t="s">
        <v>606</v>
      </c>
      <c r="E10809" s="775">
        <v>0.3</v>
      </c>
      <c r="F10809" s="775" t="s">
        <v>1089</v>
      </c>
      <c r="G10809" s="775" t="s">
        <v>4235</v>
      </c>
      <c r="H10809" s="775" t="s">
        <v>4235</v>
      </c>
      <c r="I10809" s="775" t="s">
        <v>4787</v>
      </c>
    </row>
    <row r="10810" spans="1:9">
      <c r="A10810" s="775" t="str">
        <f>Table_wabobpsvr_AzureCalc_AzureCalcRateCard[[#This Row],[ServiceName]]&amp;Table_wabobpsvr_AzureCalc_AzureCalcRateCard[[#This Row],[Price_Level]]&amp;Table_wabobpsvr_AzureCalc_AzureCalcRateCard[[#This Row],[Region]]</f>
        <v>Basic_D11 VM (Windows)A2</v>
      </c>
      <c r="B10810" s="775">
        <v>2</v>
      </c>
      <c r="C10810" s="775" t="s">
        <v>680</v>
      </c>
      <c r="D10810" s="775" t="s">
        <v>174</v>
      </c>
      <c r="E10810" s="775">
        <v>0.29099999999999998</v>
      </c>
      <c r="F10810" s="775" t="s">
        <v>1089</v>
      </c>
      <c r="G10810" s="775" t="s">
        <v>4235</v>
      </c>
      <c r="H10810" s="775" t="s">
        <v>4235</v>
      </c>
      <c r="I10810" s="775" t="s">
        <v>4787</v>
      </c>
    </row>
    <row r="10811" spans="1:9">
      <c r="A10811" s="775" t="str">
        <f>Table_wabobpsvr_AzureCalc_AzureCalcRateCard[[#This Row],[ServiceName]]&amp;Table_wabobpsvr_AzureCalc_AzureCalcRateCard[[#This Row],[Price_Level]]&amp;Table_wabobpsvr_AzureCalc_AzureCalcRateCard[[#This Row],[Region]]</f>
        <v>Basic_D11 VM (Windows)B2</v>
      </c>
      <c r="B10811" s="775">
        <v>2</v>
      </c>
      <c r="C10811" s="775" t="s">
        <v>680</v>
      </c>
      <c r="D10811" s="775" t="s">
        <v>175</v>
      </c>
      <c r="E10811" s="775">
        <v>0.28199999999999997</v>
      </c>
      <c r="F10811" s="775" t="s">
        <v>1089</v>
      </c>
      <c r="G10811" s="775" t="s">
        <v>4235</v>
      </c>
      <c r="H10811" s="775" t="s">
        <v>4235</v>
      </c>
      <c r="I10811" s="775" t="s">
        <v>4787</v>
      </c>
    </row>
    <row r="10812" spans="1:9">
      <c r="A10812" s="775" t="str">
        <f>Table_wabobpsvr_AzureCalc_AzureCalcRateCard[[#This Row],[ServiceName]]&amp;Table_wabobpsvr_AzureCalc_AzureCalcRateCard[[#This Row],[Price_Level]]&amp;Table_wabobpsvr_AzureCalc_AzureCalcRateCard[[#This Row],[Region]]</f>
        <v>Basic_D11 VM (Windows)C2</v>
      </c>
      <c r="B10812" s="775">
        <v>2</v>
      </c>
      <c r="C10812" s="775" t="s">
        <v>680</v>
      </c>
      <c r="D10812" s="775" t="s">
        <v>177</v>
      </c>
      <c r="E10812" s="775">
        <v>0.27300000000000002</v>
      </c>
      <c r="F10812" s="775" t="s">
        <v>1089</v>
      </c>
      <c r="G10812" s="775" t="s">
        <v>4235</v>
      </c>
      <c r="H10812" s="775" t="s">
        <v>4235</v>
      </c>
      <c r="I10812" s="775" t="s">
        <v>4787</v>
      </c>
    </row>
    <row r="10813" spans="1:9">
      <c r="A10813" s="775" t="str">
        <f>Table_wabobpsvr_AzureCalc_AzureCalcRateCard[[#This Row],[ServiceName]]&amp;Table_wabobpsvr_AzureCalc_AzureCalcRateCard[[#This Row],[Price_Level]]&amp;Table_wabobpsvr_AzureCalc_AzureCalcRateCard[[#This Row],[Region]]</f>
        <v>Basic_D11 VM (Windows)D2</v>
      </c>
      <c r="B10813" s="775">
        <v>2</v>
      </c>
      <c r="C10813" s="775" t="s">
        <v>680</v>
      </c>
      <c r="D10813" s="775" t="s">
        <v>176</v>
      </c>
      <c r="E10813" s="775">
        <v>0.26400000000000001</v>
      </c>
      <c r="F10813" s="775" t="s">
        <v>1089</v>
      </c>
      <c r="G10813" s="775" t="s">
        <v>4235</v>
      </c>
      <c r="H10813" s="775" t="s">
        <v>4235</v>
      </c>
      <c r="I10813" s="775" t="s">
        <v>4787</v>
      </c>
    </row>
    <row r="10814" spans="1:9">
      <c r="A10814" s="775" t="str">
        <f>Table_wabobpsvr_AzureCalc_AzureCalcRateCard[[#This Row],[ServiceName]]&amp;Table_wabobpsvr_AzureCalc_AzureCalcRateCard[[#This Row],[Price_Level]]&amp;Table_wabobpsvr_AzureCalc_AzureCalcRateCard[[#This Row],[Region]]</f>
        <v>Basic_D11 VM (Windows)MOSP5</v>
      </c>
      <c r="B10814" s="775">
        <v>5</v>
      </c>
      <c r="C10814" s="775" t="s">
        <v>680</v>
      </c>
      <c r="D10814" s="775" t="s">
        <v>606</v>
      </c>
      <c r="E10814" s="775">
        <v>0.33</v>
      </c>
      <c r="F10814" s="775" t="s">
        <v>1089</v>
      </c>
      <c r="G10814" s="775" t="s">
        <v>4235</v>
      </c>
      <c r="H10814" s="775" t="s">
        <v>4235</v>
      </c>
      <c r="I10814" s="775" t="s">
        <v>4788</v>
      </c>
    </row>
    <row r="10815" spans="1:9">
      <c r="A10815" s="775" t="str">
        <f>Table_wabobpsvr_AzureCalc_AzureCalcRateCard[[#This Row],[ServiceName]]&amp;Table_wabobpsvr_AzureCalc_AzureCalcRateCard[[#This Row],[Price_Level]]&amp;Table_wabobpsvr_AzureCalc_AzureCalcRateCard[[#This Row],[Region]]</f>
        <v>Basic_D11 VM (Windows)MOSP4</v>
      </c>
      <c r="B10815" s="775">
        <v>4</v>
      </c>
      <c r="C10815" s="775" t="s">
        <v>680</v>
      </c>
      <c r="D10815" s="775" t="s">
        <v>606</v>
      </c>
      <c r="E10815" s="775">
        <v>0.33</v>
      </c>
      <c r="F10815" s="775" t="s">
        <v>1089</v>
      </c>
      <c r="G10815" s="775" t="s">
        <v>4235</v>
      </c>
      <c r="H10815" s="775" t="s">
        <v>4235</v>
      </c>
      <c r="I10815" s="775" t="s">
        <v>4789</v>
      </c>
    </row>
    <row r="10816" spans="1:9">
      <c r="A10816" s="775" t="str">
        <f>Table_wabobpsvr_AzureCalc_AzureCalcRateCard[[#This Row],[ServiceName]]&amp;Table_wabobpsvr_AzureCalc_AzureCalcRateCard[[#This Row],[Price_Level]]&amp;Table_wabobpsvr_AzureCalc_AzureCalcRateCard[[#This Row],[Region]]</f>
        <v>Basic_D11 VM (Windows)A4</v>
      </c>
      <c r="B10816" s="775">
        <v>4</v>
      </c>
      <c r="C10816" s="775" t="s">
        <v>680</v>
      </c>
      <c r="D10816" s="775" t="s">
        <v>174</v>
      </c>
      <c r="E10816" s="775">
        <v>0.3201</v>
      </c>
      <c r="F10816" s="775" t="s">
        <v>1089</v>
      </c>
      <c r="G10816" s="775" t="s">
        <v>4235</v>
      </c>
      <c r="H10816" s="775" t="s">
        <v>4235</v>
      </c>
      <c r="I10816" s="775" t="s">
        <v>4789</v>
      </c>
    </row>
    <row r="10817" spans="1:9">
      <c r="A10817" s="775" t="str">
        <f>Table_wabobpsvr_AzureCalc_AzureCalcRateCard[[#This Row],[ServiceName]]&amp;Table_wabobpsvr_AzureCalc_AzureCalcRateCard[[#This Row],[Price_Level]]&amp;Table_wabobpsvr_AzureCalc_AzureCalcRateCard[[#This Row],[Region]]</f>
        <v>Basic_D11 VM (Windows)B4</v>
      </c>
      <c r="B10817" s="775">
        <v>4</v>
      </c>
      <c r="C10817" s="775" t="s">
        <v>680</v>
      </c>
      <c r="D10817" s="775" t="s">
        <v>175</v>
      </c>
      <c r="E10817" s="775">
        <v>0.31019999999999998</v>
      </c>
      <c r="F10817" s="775" t="s">
        <v>1089</v>
      </c>
      <c r="G10817" s="775" t="s">
        <v>4235</v>
      </c>
      <c r="H10817" s="775" t="s">
        <v>4235</v>
      </c>
      <c r="I10817" s="775" t="s">
        <v>4789</v>
      </c>
    </row>
    <row r="10818" spans="1:9">
      <c r="A10818" s="775" t="str">
        <f>Table_wabobpsvr_AzureCalc_AzureCalcRateCard[[#This Row],[ServiceName]]&amp;Table_wabobpsvr_AzureCalc_AzureCalcRateCard[[#This Row],[Price_Level]]&amp;Table_wabobpsvr_AzureCalc_AzureCalcRateCard[[#This Row],[Region]]</f>
        <v>Basic_D11 VM (Windows)C4</v>
      </c>
      <c r="B10818" s="775">
        <v>4</v>
      </c>
      <c r="C10818" s="775" t="s">
        <v>680</v>
      </c>
      <c r="D10818" s="775" t="s">
        <v>177</v>
      </c>
      <c r="E10818" s="775">
        <v>0.30030000000000001</v>
      </c>
      <c r="F10818" s="775" t="s">
        <v>1089</v>
      </c>
      <c r="G10818" s="775" t="s">
        <v>4235</v>
      </c>
      <c r="H10818" s="775" t="s">
        <v>4235</v>
      </c>
      <c r="I10818" s="775" t="s">
        <v>4789</v>
      </c>
    </row>
    <row r="10819" spans="1:9">
      <c r="A10819" s="775" t="str">
        <f>Table_wabobpsvr_AzureCalc_AzureCalcRateCard[[#This Row],[ServiceName]]&amp;Table_wabobpsvr_AzureCalc_AzureCalcRateCard[[#This Row],[Price_Level]]&amp;Table_wabobpsvr_AzureCalc_AzureCalcRateCard[[#This Row],[Region]]</f>
        <v>Basic_D11 VM (Windows)D4</v>
      </c>
      <c r="B10819" s="775">
        <v>4</v>
      </c>
      <c r="C10819" s="775" t="s">
        <v>680</v>
      </c>
      <c r="D10819" s="775" t="s">
        <v>176</v>
      </c>
      <c r="E10819" s="775">
        <v>0.29039999999999999</v>
      </c>
      <c r="F10819" s="775" t="s">
        <v>1089</v>
      </c>
      <c r="G10819" s="775" t="s">
        <v>4235</v>
      </c>
      <c r="H10819" s="775" t="s">
        <v>4235</v>
      </c>
      <c r="I10819" s="775" t="s">
        <v>4789</v>
      </c>
    </row>
    <row r="10820" spans="1:9">
      <c r="A10820" s="775" t="str">
        <f>Table_wabobpsvr_AzureCalc_AzureCalcRateCard[[#This Row],[ServiceName]]&amp;Table_wabobpsvr_AzureCalc_AzureCalcRateCard[[#This Row],[Price_Level]]&amp;Table_wabobpsvr_AzureCalc_AzureCalcRateCard[[#This Row],[Region]]</f>
        <v>Basic_D11 VM (Windows)MOSP14</v>
      </c>
      <c r="B10820" s="775">
        <v>14</v>
      </c>
      <c r="C10820" s="775" t="s">
        <v>680</v>
      </c>
      <c r="D10820" s="775" t="s">
        <v>606</v>
      </c>
      <c r="E10820" s="775">
        <v>999999</v>
      </c>
      <c r="F10820" s="775" t="s">
        <v>1089</v>
      </c>
      <c r="G10820" s="775" t="s">
        <v>4235</v>
      </c>
      <c r="H10820" s="775" t="s">
        <v>4235</v>
      </c>
      <c r="I10820" s="775" t="s">
        <v>4790</v>
      </c>
    </row>
    <row r="10821" spans="1:9">
      <c r="A10821" s="775" t="str">
        <f>Table_wabobpsvr_AzureCalc_AzureCalcRateCard[[#This Row],[ServiceName]]&amp;Table_wabobpsvr_AzureCalc_AzureCalcRateCard[[#This Row],[Price_Level]]&amp;Table_wabobpsvr_AzureCalc_AzureCalcRateCard[[#This Row],[Region]]</f>
        <v>Basic_D11 VM (Windows)A14</v>
      </c>
      <c r="B10821" s="775">
        <v>14</v>
      </c>
      <c r="C10821" s="775" t="s">
        <v>680</v>
      </c>
      <c r="D10821" s="775" t="s">
        <v>174</v>
      </c>
      <c r="E10821" s="775">
        <v>0.36375000000000002</v>
      </c>
      <c r="F10821" s="775" t="s">
        <v>1089</v>
      </c>
      <c r="G10821" s="775" t="s">
        <v>4235</v>
      </c>
      <c r="H10821" s="775" t="s">
        <v>4235</v>
      </c>
      <c r="I10821" s="775" t="s">
        <v>4790</v>
      </c>
    </row>
    <row r="10822" spans="1:9">
      <c r="A10822" s="775" t="str">
        <f>Table_wabobpsvr_AzureCalc_AzureCalcRateCard[[#This Row],[ServiceName]]&amp;Table_wabobpsvr_AzureCalc_AzureCalcRateCard[[#This Row],[Price_Level]]&amp;Table_wabobpsvr_AzureCalc_AzureCalcRateCard[[#This Row],[Region]]</f>
        <v>Basic_D11 VM (Windows)B14</v>
      </c>
      <c r="B10822" s="775">
        <v>14</v>
      </c>
      <c r="C10822" s="775" t="s">
        <v>680</v>
      </c>
      <c r="D10822" s="775" t="s">
        <v>175</v>
      </c>
      <c r="E10822" s="775">
        <v>0.35249999999999998</v>
      </c>
      <c r="F10822" s="775" t="s">
        <v>1089</v>
      </c>
      <c r="G10822" s="775" t="s">
        <v>4235</v>
      </c>
      <c r="H10822" s="775" t="s">
        <v>4235</v>
      </c>
      <c r="I10822" s="775" t="s">
        <v>4790</v>
      </c>
    </row>
    <row r="10823" spans="1:9">
      <c r="A10823" s="775" t="str">
        <f>Table_wabobpsvr_AzureCalc_AzureCalcRateCard[[#This Row],[ServiceName]]&amp;Table_wabobpsvr_AzureCalc_AzureCalcRateCard[[#This Row],[Price_Level]]&amp;Table_wabobpsvr_AzureCalc_AzureCalcRateCard[[#This Row],[Region]]</f>
        <v>Basic_D11 VM (Windows)C14</v>
      </c>
      <c r="B10823" s="775">
        <v>14</v>
      </c>
      <c r="C10823" s="775" t="s">
        <v>680</v>
      </c>
      <c r="D10823" s="775" t="s">
        <v>177</v>
      </c>
      <c r="E10823" s="775">
        <v>0.34125</v>
      </c>
      <c r="F10823" s="775" t="s">
        <v>1089</v>
      </c>
      <c r="G10823" s="775" t="s">
        <v>4235</v>
      </c>
      <c r="H10823" s="775" t="s">
        <v>4235</v>
      </c>
      <c r="I10823" s="775" t="s">
        <v>4790</v>
      </c>
    </row>
    <row r="10824" spans="1:9">
      <c r="A10824" s="775" t="str">
        <f>Table_wabobpsvr_AzureCalc_AzureCalcRateCard[[#This Row],[ServiceName]]&amp;Table_wabobpsvr_AzureCalc_AzureCalcRateCard[[#This Row],[Price_Level]]&amp;Table_wabobpsvr_AzureCalc_AzureCalcRateCard[[#This Row],[Region]]</f>
        <v>Basic_D11 VM (Windows)D14</v>
      </c>
      <c r="B10824" s="775">
        <v>14</v>
      </c>
      <c r="C10824" s="775" t="s">
        <v>680</v>
      </c>
      <c r="D10824" s="775" t="s">
        <v>176</v>
      </c>
      <c r="E10824" s="775">
        <v>0.33</v>
      </c>
      <c r="F10824" s="775" t="s">
        <v>1089</v>
      </c>
      <c r="G10824" s="775" t="s">
        <v>4235</v>
      </c>
      <c r="H10824" s="775" t="s">
        <v>4235</v>
      </c>
      <c r="I10824" s="775" t="s">
        <v>4790</v>
      </c>
    </row>
    <row r="10825" spans="1:9">
      <c r="A10825" s="775" t="str">
        <f>Table_wabobpsvr_AzureCalc_AzureCalcRateCard[[#This Row],[ServiceName]]&amp;Table_wabobpsvr_AzureCalc_AzureCalcRateCard[[#This Row],[Price_Level]]&amp;Table_wabobpsvr_AzureCalc_AzureCalcRateCard[[#This Row],[Region]]</f>
        <v>Basic_D11 VM (Windows)MOSP</v>
      </c>
      <c r="B10825" s="775"/>
      <c r="C10825" s="775" t="s">
        <v>680</v>
      </c>
      <c r="D10825" s="775" t="s">
        <v>606</v>
      </c>
      <c r="E10825" s="775">
        <v>0.3</v>
      </c>
      <c r="F10825" s="775" t="s">
        <v>1089</v>
      </c>
      <c r="G10825" s="775" t="s">
        <v>4235</v>
      </c>
      <c r="H10825" s="775" t="s">
        <v>4235</v>
      </c>
      <c r="I10825" s="775" t="s">
        <v>4791</v>
      </c>
    </row>
    <row r="10826" spans="1:9">
      <c r="A10826" s="775" t="str">
        <f>Table_wabobpsvr_AzureCalc_AzureCalcRateCard[[#This Row],[ServiceName]]&amp;Table_wabobpsvr_AzureCalc_AzureCalcRateCard[[#This Row],[Price_Level]]&amp;Table_wabobpsvr_AzureCalc_AzureCalcRateCard[[#This Row],[Region]]</f>
        <v>Basic_D11 VM (Windows)A</v>
      </c>
      <c r="B10826" s="775"/>
      <c r="C10826" s="775" t="s">
        <v>680</v>
      </c>
      <c r="D10826" s="775" t="s">
        <v>174</v>
      </c>
      <c r="E10826" s="775">
        <v>0.29099999999999998</v>
      </c>
      <c r="F10826" s="775" t="s">
        <v>1089</v>
      </c>
      <c r="G10826" s="775" t="s">
        <v>3487</v>
      </c>
      <c r="H10826" s="775" t="s">
        <v>3488</v>
      </c>
      <c r="I10826" s="775" t="s">
        <v>4791</v>
      </c>
    </row>
    <row r="10827" spans="1:9">
      <c r="A10827" s="775" t="str">
        <f>Table_wabobpsvr_AzureCalc_AzureCalcRateCard[[#This Row],[ServiceName]]&amp;Table_wabobpsvr_AzureCalc_AzureCalcRateCard[[#This Row],[Price_Level]]&amp;Table_wabobpsvr_AzureCalc_AzureCalcRateCard[[#This Row],[Region]]</f>
        <v>Basic_D11 VM (Windows)B</v>
      </c>
      <c r="B10827" s="775"/>
      <c r="C10827" s="775" t="s">
        <v>680</v>
      </c>
      <c r="D10827" s="775" t="s">
        <v>175</v>
      </c>
      <c r="E10827" s="775">
        <v>0.28199999999999997</v>
      </c>
      <c r="F10827" s="775" t="s">
        <v>1089</v>
      </c>
      <c r="G10827" s="775" t="s">
        <v>3487</v>
      </c>
      <c r="H10827" s="775" t="s">
        <v>3488</v>
      </c>
      <c r="I10827" s="775" t="s">
        <v>4791</v>
      </c>
    </row>
    <row r="10828" spans="1:9">
      <c r="A10828" s="775" t="str">
        <f>Table_wabobpsvr_AzureCalc_AzureCalcRateCard[[#This Row],[ServiceName]]&amp;Table_wabobpsvr_AzureCalc_AzureCalcRateCard[[#This Row],[Price_Level]]&amp;Table_wabobpsvr_AzureCalc_AzureCalcRateCard[[#This Row],[Region]]</f>
        <v>Basic_D11 VM (Windows)C</v>
      </c>
      <c r="B10828" s="775"/>
      <c r="C10828" s="775" t="s">
        <v>680</v>
      </c>
      <c r="D10828" s="775" t="s">
        <v>177</v>
      </c>
      <c r="E10828" s="775">
        <v>0.27300000000000002</v>
      </c>
      <c r="F10828" s="775" t="s">
        <v>1089</v>
      </c>
      <c r="G10828" s="775" t="s">
        <v>3487</v>
      </c>
      <c r="H10828" s="775" t="s">
        <v>3488</v>
      </c>
      <c r="I10828" s="775" t="s">
        <v>4791</v>
      </c>
    </row>
    <row r="10829" spans="1:9">
      <c r="A10829" s="775" t="str">
        <f>Table_wabobpsvr_AzureCalc_AzureCalcRateCard[[#This Row],[ServiceName]]&amp;Table_wabobpsvr_AzureCalc_AzureCalcRateCard[[#This Row],[Price_Level]]&amp;Table_wabobpsvr_AzureCalc_AzureCalcRateCard[[#This Row],[Region]]</f>
        <v>Basic_D11 VM (Windows)D</v>
      </c>
      <c r="B10829" s="775"/>
      <c r="C10829" s="775" t="s">
        <v>680</v>
      </c>
      <c r="D10829" s="775" t="s">
        <v>176</v>
      </c>
      <c r="E10829" s="775">
        <v>0.26400000000000001</v>
      </c>
      <c r="F10829" s="775" t="s">
        <v>1089</v>
      </c>
      <c r="G10829" s="775" t="s">
        <v>3487</v>
      </c>
      <c r="H10829" s="775" t="s">
        <v>3488</v>
      </c>
      <c r="I10829" s="775" t="s">
        <v>4791</v>
      </c>
    </row>
    <row r="10830" spans="1:9">
      <c r="A10830" s="775" t="str">
        <f>Table_wabobpsvr_AzureCalc_AzureCalcRateCard[[#This Row],[ServiceName]]&amp;Table_wabobpsvr_AzureCalc_AzureCalcRateCard[[#This Row],[Price_Level]]&amp;Table_wabobpsvr_AzureCalc_AzureCalcRateCard[[#This Row],[Region]]</f>
        <v>Basic_D12 VM (Non-Windows)MOSP10</v>
      </c>
      <c r="B10830" s="775">
        <v>10</v>
      </c>
      <c r="C10830" s="775" t="s">
        <v>680</v>
      </c>
      <c r="D10830" s="775" t="s">
        <v>606</v>
      </c>
      <c r="E10830" s="775">
        <v>0.48399999999999999</v>
      </c>
      <c r="F10830" s="775" t="s">
        <v>1090</v>
      </c>
      <c r="G10830" s="775" t="s">
        <v>4235</v>
      </c>
      <c r="H10830" s="775" t="s">
        <v>4235</v>
      </c>
      <c r="I10830" s="775" t="s">
        <v>4792</v>
      </c>
    </row>
    <row r="10831" spans="1:9">
      <c r="A10831" s="775" t="str">
        <f>Table_wabobpsvr_AzureCalc_AzureCalcRateCard[[#This Row],[ServiceName]]&amp;Table_wabobpsvr_AzureCalc_AzureCalcRateCard[[#This Row],[Price_Level]]&amp;Table_wabobpsvr_AzureCalc_AzureCalcRateCard[[#This Row],[Region]]</f>
        <v>Basic_D12 VM (Non-Windows)A10</v>
      </c>
      <c r="B10831" s="775">
        <v>10</v>
      </c>
      <c r="C10831" s="775" t="s">
        <v>680</v>
      </c>
      <c r="D10831" s="775" t="s">
        <v>174</v>
      </c>
      <c r="E10831" s="775">
        <v>0.46948000000000001</v>
      </c>
      <c r="F10831" s="775" t="s">
        <v>1090</v>
      </c>
      <c r="G10831" s="775" t="s">
        <v>4235</v>
      </c>
      <c r="H10831" s="775" t="s">
        <v>4235</v>
      </c>
      <c r="I10831" s="775" t="s">
        <v>4792</v>
      </c>
    </row>
    <row r="10832" spans="1:9">
      <c r="A10832" s="775" t="str">
        <f>Table_wabobpsvr_AzureCalc_AzureCalcRateCard[[#This Row],[ServiceName]]&amp;Table_wabobpsvr_AzureCalc_AzureCalcRateCard[[#This Row],[Price_Level]]&amp;Table_wabobpsvr_AzureCalc_AzureCalcRateCard[[#This Row],[Region]]</f>
        <v>Basic_D12 VM (Non-Windows)B10</v>
      </c>
      <c r="B10832" s="775">
        <v>10</v>
      </c>
      <c r="C10832" s="775" t="s">
        <v>680</v>
      </c>
      <c r="D10832" s="775" t="s">
        <v>175</v>
      </c>
      <c r="E10832" s="775">
        <v>0.45495999999999998</v>
      </c>
      <c r="F10832" s="775" t="s">
        <v>1090</v>
      </c>
      <c r="G10832" s="775" t="s">
        <v>4235</v>
      </c>
      <c r="H10832" s="775" t="s">
        <v>4235</v>
      </c>
      <c r="I10832" s="775" t="s">
        <v>4792</v>
      </c>
    </row>
    <row r="10833" spans="1:9">
      <c r="A10833" s="775" t="str">
        <f>Table_wabobpsvr_AzureCalc_AzureCalcRateCard[[#This Row],[ServiceName]]&amp;Table_wabobpsvr_AzureCalc_AzureCalcRateCard[[#This Row],[Price_Level]]&amp;Table_wabobpsvr_AzureCalc_AzureCalcRateCard[[#This Row],[Region]]</f>
        <v>Basic_D12 VM (Non-Windows)C10</v>
      </c>
      <c r="B10833" s="775">
        <v>10</v>
      </c>
      <c r="C10833" s="775" t="s">
        <v>680</v>
      </c>
      <c r="D10833" s="775" t="s">
        <v>177</v>
      </c>
      <c r="E10833" s="775">
        <v>0.44044</v>
      </c>
      <c r="F10833" s="775" t="s">
        <v>1090</v>
      </c>
      <c r="G10833" s="775" t="s">
        <v>4235</v>
      </c>
      <c r="H10833" s="775" t="s">
        <v>4235</v>
      </c>
      <c r="I10833" s="775" t="s">
        <v>4792</v>
      </c>
    </row>
    <row r="10834" spans="1:9">
      <c r="A10834" s="775" t="str">
        <f>Table_wabobpsvr_AzureCalc_AzureCalcRateCard[[#This Row],[ServiceName]]&amp;Table_wabobpsvr_AzureCalc_AzureCalcRateCard[[#This Row],[Price_Level]]&amp;Table_wabobpsvr_AzureCalc_AzureCalcRateCard[[#This Row],[Region]]</f>
        <v>Basic_D12 VM (Non-Windows)D10</v>
      </c>
      <c r="B10834" s="775">
        <v>10</v>
      </c>
      <c r="C10834" s="775" t="s">
        <v>680</v>
      </c>
      <c r="D10834" s="775" t="s">
        <v>176</v>
      </c>
      <c r="E10834" s="775">
        <v>0.42592000000000002</v>
      </c>
      <c r="F10834" s="775" t="s">
        <v>1090</v>
      </c>
      <c r="G10834" s="775" t="s">
        <v>4235</v>
      </c>
      <c r="H10834" s="775" t="s">
        <v>4235</v>
      </c>
      <c r="I10834" s="775" t="s">
        <v>4792</v>
      </c>
    </row>
    <row r="10835" spans="1:9">
      <c r="A10835" s="775" t="str">
        <f>Table_wabobpsvr_AzureCalc_AzureCalcRateCard[[#This Row],[ServiceName]]&amp;Table_wabobpsvr_AzureCalc_AzureCalcRateCard[[#This Row],[Price_Level]]&amp;Table_wabobpsvr_AzureCalc_AzureCalcRateCard[[#This Row],[Region]]</f>
        <v>Basic_D12 VM (Non-Windows)MOSP9</v>
      </c>
      <c r="B10835" s="775">
        <v>9</v>
      </c>
      <c r="C10835" s="775" t="s">
        <v>680</v>
      </c>
      <c r="D10835" s="775" t="s">
        <v>606</v>
      </c>
      <c r="E10835" s="775">
        <v>0.42</v>
      </c>
      <c r="F10835" s="775" t="s">
        <v>1090</v>
      </c>
      <c r="G10835" s="775" t="s">
        <v>4235</v>
      </c>
      <c r="H10835" s="775" t="s">
        <v>4235</v>
      </c>
      <c r="I10835" s="775" t="s">
        <v>4793</v>
      </c>
    </row>
    <row r="10836" spans="1:9">
      <c r="A10836" s="775" t="str">
        <f>Table_wabobpsvr_AzureCalc_AzureCalcRateCard[[#This Row],[ServiceName]]&amp;Table_wabobpsvr_AzureCalc_AzureCalcRateCard[[#This Row],[Price_Level]]&amp;Table_wabobpsvr_AzureCalc_AzureCalcRateCard[[#This Row],[Region]]</f>
        <v>Basic_D12 VM (Non-Windows)A9</v>
      </c>
      <c r="B10836" s="775">
        <v>9</v>
      </c>
      <c r="C10836" s="775" t="s">
        <v>680</v>
      </c>
      <c r="D10836" s="775" t="s">
        <v>174</v>
      </c>
      <c r="E10836" s="775">
        <v>0.40739999999999998</v>
      </c>
      <c r="F10836" s="775" t="s">
        <v>1090</v>
      </c>
      <c r="G10836" s="775" t="s">
        <v>4235</v>
      </c>
      <c r="H10836" s="775" t="s">
        <v>4235</v>
      </c>
      <c r="I10836" s="775" t="s">
        <v>4793</v>
      </c>
    </row>
    <row r="10837" spans="1:9">
      <c r="A10837" s="775" t="str">
        <f>Table_wabobpsvr_AzureCalc_AzureCalcRateCard[[#This Row],[ServiceName]]&amp;Table_wabobpsvr_AzureCalc_AzureCalcRateCard[[#This Row],[Price_Level]]&amp;Table_wabobpsvr_AzureCalc_AzureCalcRateCard[[#This Row],[Region]]</f>
        <v>Basic_D12 VM (Non-Windows)B9</v>
      </c>
      <c r="B10837" s="775">
        <v>9</v>
      </c>
      <c r="C10837" s="775" t="s">
        <v>680</v>
      </c>
      <c r="D10837" s="775" t="s">
        <v>175</v>
      </c>
      <c r="E10837" s="775">
        <v>0.39479999999999998</v>
      </c>
      <c r="F10837" s="775" t="s">
        <v>1090</v>
      </c>
      <c r="G10837" s="775" t="s">
        <v>4235</v>
      </c>
      <c r="H10837" s="775" t="s">
        <v>4235</v>
      </c>
      <c r="I10837" s="775" t="s">
        <v>4793</v>
      </c>
    </row>
    <row r="10838" spans="1:9">
      <c r="A10838" s="775" t="str">
        <f>Table_wabobpsvr_AzureCalc_AzureCalcRateCard[[#This Row],[ServiceName]]&amp;Table_wabobpsvr_AzureCalc_AzureCalcRateCard[[#This Row],[Price_Level]]&amp;Table_wabobpsvr_AzureCalc_AzureCalcRateCard[[#This Row],[Region]]</f>
        <v>Basic_D12 VM (Non-Windows)C9</v>
      </c>
      <c r="B10838" s="775">
        <v>9</v>
      </c>
      <c r="C10838" s="775" t="s">
        <v>680</v>
      </c>
      <c r="D10838" s="775" t="s">
        <v>177</v>
      </c>
      <c r="E10838" s="775">
        <v>0.38219999999999998</v>
      </c>
      <c r="F10838" s="775" t="s">
        <v>1090</v>
      </c>
      <c r="G10838" s="775" t="s">
        <v>4235</v>
      </c>
      <c r="H10838" s="775" t="s">
        <v>4235</v>
      </c>
      <c r="I10838" s="775" t="s">
        <v>4793</v>
      </c>
    </row>
    <row r="10839" spans="1:9">
      <c r="A10839" s="775" t="str">
        <f>Table_wabobpsvr_AzureCalc_AzureCalcRateCard[[#This Row],[ServiceName]]&amp;Table_wabobpsvr_AzureCalc_AzureCalcRateCard[[#This Row],[Price_Level]]&amp;Table_wabobpsvr_AzureCalc_AzureCalcRateCard[[#This Row],[Region]]</f>
        <v>Basic_D12 VM (Non-Windows)D9</v>
      </c>
      <c r="B10839" s="775">
        <v>9</v>
      </c>
      <c r="C10839" s="775" t="s">
        <v>680</v>
      </c>
      <c r="D10839" s="775" t="s">
        <v>176</v>
      </c>
      <c r="E10839" s="775">
        <v>0.36959999999999998</v>
      </c>
      <c r="F10839" s="775" t="s">
        <v>1090</v>
      </c>
      <c r="G10839" s="775" t="s">
        <v>4235</v>
      </c>
      <c r="H10839" s="775" t="s">
        <v>4235</v>
      </c>
      <c r="I10839" s="775" t="s">
        <v>4793</v>
      </c>
    </row>
    <row r="10840" spans="1:9">
      <c r="A10840" s="775" t="str">
        <f>Table_wabobpsvr_AzureCalc_AzureCalcRateCard[[#This Row],[ServiceName]]&amp;Table_wabobpsvr_AzureCalc_AzureCalcRateCard[[#This Row],[Price_Level]]&amp;Table_wabobpsvr_AzureCalc_AzureCalcRateCard[[#This Row],[Region]]</f>
        <v>Premium Encoder (Output GB) - Tier 3D</v>
      </c>
      <c r="B10840" s="775"/>
      <c r="C10840" s="775" t="s">
        <v>9</v>
      </c>
      <c r="D10840" s="775" t="s">
        <v>176</v>
      </c>
      <c r="E10840" s="775">
        <v>2.9832000000000001</v>
      </c>
      <c r="F10840" s="775" t="s">
        <v>3124</v>
      </c>
      <c r="G10840" s="775" t="s">
        <v>3079</v>
      </c>
      <c r="H10840" s="775" t="s">
        <v>3080</v>
      </c>
      <c r="I10840" s="775" t="s">
        <v>4794</v>
      </c>
    </row>
    <row r="10841" spans="1:9">
      <c r="A10841" s="775" t="str">
        <f>Table_wabobpsvr_AzureCalc_AzureCalcRateCard[[#This Row],[ServiceName]]&amp;Table_wabobpsvr_AzureCalc_AzureCalcRateCard[[#This Row],[Price_Level]]&amp;Table_wabobpsvr_AzureCalc_AzureCalcRateCard[[#This Row],[Region]]</f>
        <v>A10 VM (Non-Windows)D7</v>
      </c>
      <c r="B10841" s="775">
        <v>7</v>
      </c>
      <c r="C10841" s="775" t="s">
        <v>87</v>
      </c>
      <c r="D10841" s="775" t="s">
        <v>176</v>
      </c>
      <c r="E10841" s="775">
        <v>0.68640000000000001</v>
      </c>
      <c r="F10841" s="775" t="s">
        <v>1231</v>
      </c>
      <c r="G10841" s="775" t="s">
        <v>4297</v>
      </c>
      <c r="H10841" s="775" t="s">
        <v>4298</v>
      </c>
      <c r="I10841" s="775" t="s">
        <v>6485</v>
      </c>
    </row>
    <row r="10842" spans="1:9">
      <c r="A10842" s="775" t="str">
        <f>Table_wabobpsvr_AzureCalc_AzureCalcRateCard[[#This Row],[ServiceName]]&amp;Table_wabobpsvr_AzureCalc_AzureCalcRateCard[[#This Row],[Price_Level]]&amp;Table_wabobpsvr_AzureCalc_AzureCalcRateCard[[#This Row],[Region]]</f>
        <v>A9 VM (Non-Windows)D</v>
      </c>
      <c r="B10842" s="775"/>
      <c r="C10842" s="775" t="s">
        <v>87</v>
      </c>
      <c r="D10842" s="775" t="s">
        <v>176</v>
      </c>
      <c r="E10842" s="775">
        <v>999999</v>
      </c>
      <c r="F10842" s="775" t="s">
        <v>700</v>
      </c>
      <c r="G10842" s="775"/>
      <c r="H10842" s="775"/>
      <c r="I10842" s="775"/>
    </row>
    <row r="10843" spans="1:9">
      <c r="A10843" s="775" t="str">
        <f>Table_wabobpsvr_AzureCalc_AzureCalcRateCard[[#This Row],[ServiceName]]&amp;Table_wabobpsvr_AzureCalc_AzureCalcRateCard[[#This Row],[Price_Level]]&amp;Table_wabobpsvr_AzureCalc_AzureCalcRateCard[[#This Row],[Region]]</f>
        <v>A10 Cloud ServicesC13</v>
      </c>
      <c r="B10843" s="775">
        <v>13</v>
      </c>
      <c r="C10843" s="775" t="s">
        <v>680</v>
      </c>
      <c r="D10843" s="775" t="s">
        <v>177</v>
      </c>
      <c r="E10843" s="775">
        <v>2.0110000000000001</v>
      </c>
      <c r="F10843" s="775" t="s">
        <v>1221</v>
      </c>
      <c r="G10843" s="775" t="s">
        <v>4303</v>
      </c>
      <c r="H10843" s="775" t="s">
        <v>4304</v>
      </c>
      <c r="I10843" s="775" t="s">
        <v>4795</v>
      </c>
    </row>
    <row r="10844" spans="1:9">
      <c r="A10844" s="775" t="str">
        <f>Table_wabobpsvr_AzureCalc_AzureCalcRateCard[[#This Row],[ServiceName]]&amp;Table_wabobpsvr_AzureCalc_AzureCalcRateCard[[#This Row],[Price_Level]]&amp;Table_wabobpsvr_AzureCalc_AzureCalcRateCard[[#This Row],[Region]]</f>
        <v>Basic_D12 VM (Non-Windows)MOSP13</v>
      </c>
      <c r="B10844" s="775">
        <v>13</v>
      </c>
      <c r="C10844" s="775" t="s">
        <v>680</v>
      </c>
      <c r="D10844" s="775" t="s">
        <v>606</v>
      </c>
      <c r="E10844" s="775">
        <v>0.47599999999999998</v>
      </c>
      <c r="F10844" s="775" t="s">
        <v>1090</v>
      </c>
      <c r="G10844" s="775" t="s">
        <v>4235</v>
      </c>
      <c r="H10844" s="775" t="s">
        <v>4235</v>
      </c>
      <c r="I10844" s="775" t="s">
        <v>4796</v>
      </c>
    </row>
    <row r="10845" spans="1:9">
      <c r="A10845" s="775" t="str">
        <f>Table_wabobpsvr_AzureCalc_AzureCalcRateCard[[#This Row],[ServiceName]]&amp;Table_wabobpsvr_AzureCalc_AzureCalcRateCard[[#This Row],[Price_Level]]&amp;Table_wabobpsvr_AzureCalc_AzureCalcRateCard[[#This Row],[Region]]</f>
        <v>Basic_D12 VM (Non-Windows)A13</v>
      </c>
      <c r="B10845" s="775">
        <v>13</v>
      </c>
      <c r="C10845" s="775" t="s">
        <v>680</v>
      </c>
      <c r="D10845" s="775" t="s">
        <v>174</v>
      </c>
      <c r="E10845" s="775">
        <v>0.46172000000000002</v>
      </c>
      <c r="F10845" s="775" t="s">
        <v>1090</v>
      </c>
      <c r="G10845" s="775" t="s">
        <v>4235</v>
      </c>
      <c r="H10845" s="775" t="s">
        <v>4235</v>
      </c>
      <c r="I10845" s="775" t="s">
        <v>4796</v>
      </c>
    </row>
    <row r="10846" spans="1:9">
      <c r="A10846" s="775" t="str">
        <f>Table_wabobpsvr_AzureCalc_AzureCalcRateCard[[#This Row],[ServiceName]]&amp;Table_wabobpsvr_AzureCalc_AzureCalcRateCard[[#This Row],[Price_Level]]&amp;Table_wabobpsvr_AzureCalc_AzureCalcRateCard[[#This Row],[Region]]</f>
        <v>Basic_D12 VM (Non-Windows)B13</v>
      </c>
      <c r="B10846" s="775">
        <v>13</v>
      </c>
      <c r="C10846" s="775" t="s">
        <v>680</v>
      </c>
      <c r="D10846" s="775" t="s">
        <v>175</v>
      </c>
      <c r="E10846" s="775">
        <v>0.44744</v>
      </c>
      <c r="F10846" s="775" t="s">
        <v>1090</v>
      </c>
      <c r="G10846" s="775" t="s">
        <v>4235</v>
      </c>
      <c r="H10846" s="775" t="s">
        <v>4235</v>
      </c>
      <c r="I10846" s="775" t="s">
        <v>4796</v>
      </c>
    </row>
    <row r="10847" spans="1:9">
      <c r="A10847" s="775" t="str">
        <f>Table_wabobpsvr_AzureCalc_AzureCalcRateCard[[#This Row],[ServiceName]]&amp;Table_wabobpsvr_AzureCalc_AzureCalcRateCard[[#This Row],[Price_Level]]&amp;Table_wabobpsvr_AzureCalc_AzureCalcRateCard[[#This Row],[Region]]</f>
        <v>Basic_D12 VM (Non-Windows)C13</v>
      </c>
      <c r="B10847" s="775">
        <v>13</v>
      </c>
      <c r="C10847" s="775" t="s">
        <v>680</v>
      </c>
      <c r="D10847" s="775" t="s">
        <v>177</v>
      </c>
      <c r="E10847" s="775">
        <v>0.43315999999999999</v>
      </c>
      <c r="F10847" s="775" t="s">
        <v>1090</v>
      </c>
      <c r="G10847" s="775" t="s">
        <v>4235</v>
      </c>
      <c r="H10847" s="775" t="s">
        <v>4235</v>
      </c>
      <c r="I10847" s="775" t="s">
        <v>4796</v>
      </c>
    </row>
    <row r="10848" spans="1:9">
      <c r="A10848" s="775" t="str">
        <f>Table_wabobpsvr_AzureCalc_AzureCalcRateCard[[#This Row],[ServiceName]]&amp;Table_wabobpsvr_AzureCalc_AzureCalcRateCard[[#This Row],[Price_Level]]&amp;Table_wabobpsvr_AzureCalc_AzureCalcRateCard[[#This Row],[Region]]</f>
        <v>Basic_D12 VM (Non-Windows)D13</v>
      </c>
      <c r="B10848" s="775">
        <v>13</v>
      </c>
      <c r="C10848" s="775" t="s">
        <v>680</v>
      </c>
      <c r="D10848" s="775" t="s">
        <v>176</v>
      </c>
      <c r="E10848" s="775">
        <v>0.41887999999999997</v>
      </c>
      <c r="F10848" s="775" t="s">
        <v>1090</v>
      </c>
      <c r="G10848" s="775" t="s">
        <v>4235</v>
      </c>
      <c r="H10848" s="775" t="s">
        <v>4235</v>
      </c>
      <c r="I10848" s="775" t="s">
        <v>4796</v>
      </c>
    </row>
    <row r="10849" spans="1:9">
      <c r="A10849" s="775" t="str">
        <f>Table_wabobpsvr_AzureCalc_AzureCalcRateCard[[#This Row],[ServiceName]]&amp;Table_wabobpsvr_AzureCalc_AzureCalcRateCard[[#This Row],[Price_Level]]&amp;Table_wabobpsvr_AzureCalc_AzureCalcRateCard[[#This Row],[Region]]</f>
        <v>Basic_D12 VM (Non-Windows)MOSP7</v>
      </c>
      <c r="B10849" s="775">
        <v>7</v>
      </c>
      <c r="C10849" s="775" t="s">
        <v>680</v>
      </c>
      <c r="D10849" s="775" t="s">
        <v>606</v>
      </c>
      <c r="E10849" s="775">
        <v>0.39</v>
      </c>
      <c r="F10849" s="775" t="s">
        <v>1090</v>
      </c>
      <c r="G10849" s="775" t="s">
        <v>4235</v>
      </c>
      <c r="H10849" s="775" t="s">
        <v>4235</v>
      </c>
      <c r="I10849" s="775" t="s">
        <v>4797</v>
      </c>
    </row>
    <row r="10850" spans="1:9">
      <c r="A10850" s="775" t="str">
        <f>Table_wabobpsvr_AzureCalc_AzureCalcRateCard[[#This Row],[ServiceName]]&amp;Table_wabobpsvr_AzureCalc_AzureCalcRateCard[[#This Row],[Price_Level]]&amp;Table_wabobpsvr_AzureCalc_AzureCalcRateCard[[#This Row],[Region]]</f>
        <v>Basic_D12 VM (Non-Windows)A7</v>
      </c>
      <c r="B10850" s="775">
        <v>7</v>
      </c>
      <c r="C10850" s="775" t="s">
        <v>680</v>
      </c>
      <c r="D10850" s="775" t="s">
        <v>174</v>
      </c>
      <c r="E10850" s="775">
        <v>0.37830000000000003</v>
      </c>
      <c r="F10850" s="775" t="s">
        <v>1090</v>
      </c>
      <c r="G10850" s="775" t="s">
        <v>4235</v>
      </c>
      <c r="H10850" s="775" t="s">
        <v>4235</v>
      </c>
      <c r="I10850" s="775" t="s">
        <v>4797</v>
      </c>
    </row>
    <row r="10851" spans="1:9">
      <c r="A10851" s="775" t="str">
        <f>Table_wabobpsvr_AzureCalc_AzureCalcRateCard[[#This Row],[ServiceName]]&amp;Table_wabobpsvr_AzureCalc_AzureCalcRateCard[[#This Row],[Price_Level]]&amp;Table_wabobpsvr_AzureCalc_AzureCalcRateCard[[#This Row],[Region]]</f>
        <v>Basic_D12 VM (Non-Windows)B7</v>
      </c>
      <c r="B10851" s="775">
        <v>7</v>
      </c>
      <c r="C10851" s="775" t="s">
        <v>680</v>
      </c>
      <c r="D10851" s="775" t="s">
        <v>175</v>
      </c>
      <c r="E10851" s="775">
        <v>0.36659999999999998</v>
      </c>
      <c r="F10851" s="775" t="s">
        <v>1090</v>
      </c>
      <c r="G10851" s="775" t="s">
        <v>4235</v>
      </c>
      <c r="H10851" s="775" t="s">
        <v>4235</v>
      </c>
      <c r="I10851" s="775" t="s">
        <v>4797</v>
      </c>
    </row>
    <row r="10852" spans="1:9">
      <c r="A10852" s="775" t="str">
        <f>Table_wabobpsvr_AzureCalc_AzureCalcRateCard[[#This Row],[ServiceName]]&amp;Table_wabobpsvr_AzureCalc_AzureCalcRateCard[[#This Row],[Price_Level]]&amp;Table_wabobpsvr_AzureCalc_AzureCalcRateCard[[#This Row],[Region]]</f>
        <v>Basic_D12 VM (Non-Windows)C7</v>
      </c>
      <c r="B10852" s="775">
        <v>7</v>
      </c>
      <c r="C10852" s="775" t="s">
        <v>680</v>
      </c>
      <c r="D10852" s="775" t="s">
        <v>177</v>
      </c>
      <c r="E10852" s="775">
        <v>0.35489999999999999</v>
      </c>
      <c r="F10852" s="775" t="s">
        <v>1090</v>
      </c>
      <c r="G10852" s="775" t="s">
        <v>4235</v>
      </c>
      <c r="H10852" s="775" t="s">
        <v>4235</v>
      </c>
      <c r="I10852" s="775" t="s">
        <v>4797</v>
      </c>
    </row>
    <row r="10853" spans="1:9">
      <c r="A10853" s="775" t="str">
        <f>Table_wabobpsvr_AzureCalc_AzureCalcRateCard[[#This Row],[ServiceName]]&amp;Table_wabobpsvr_AzureCalc_AzureCalcRateCard[[#This Row],[Price_Level]]&amp;Table_wabobpsvr_AzureCalc_AzureCalcRateCard[[#This Row],[Region]]</f>
        <v>Basic_D12 VM (Non-Windows)D7</v>
      </c>
      <c r="B10853" s="775">
        <v>7</v>
      </c>
      <c r="C10853" s="775" t="s">
        <v>680</v>
      </c>
      <c r="D10853" s="775" t="s">
        <v>176</v>
      </c>
      <c r="E10853" s="775">
        <v>0.34320000000000001</v>
      </c>
      <c r="F10853" s="775" t="s">
        <v>1090</v>
      </c>
      <c r="G10853" s="775" t="s">
        <v>4235</v>
      </c>
      <c r="H10853" s="775" t="s">
        <v>4235</v>
      </c>
      <c r="I10853" s="775" t="s">
        <v>4797</v>
      </c>
    </row>
    <row r="10854" spans="1:9">
      <c r="A10854" s="775" t="str">
        <f>Table_wabobpsvr_AzureCalc_AzureCalcRateCard[[#This Row],[ServiceName]]&amp;Table_wabobpsvr_AzureCalc_AzureCalcRateCard[[#This Row],[Price_Level]]&amp;Table_wabobpsvr_AzureCalc_AzureCalcRateCard[[#This Row],[Region]]</f>
        <v>Basic_D12 VM (Non-Windows)MOSP8</v>
      </c>
      <c r="B10854" s="775">
        <v>8</v>
      </c>
      <c r="C10854" s="775" t="s">
        <v>680</v>
      </c>
      <c r="D10854" s="775" t="s">
        <v>606</v>
      </c>
      <c r="E10854" s="775">
        <v>0.44800000000000001</v>
      </c>
      <c r="F10854" s="775" t="s">
        <v>1090</v>
      </c>
      <c r="G10854" s="775" t="s">
        <v>4235</v>
      </c>
      <c r="H10854" s="775" t="s">
        <v>4235</v>
      </c>
      <c r="I10854" s="775" t="s">
        <v>4798</v>
      </c>
    </row>
    <row r="10855" spans="1:9">
      <c r="A10855" s="775" t="str">
        <f>Table_wabobpsvr_AzureCalc_AzureCalcRateCard[[#This Row],[ServiceName]]&amp;Table_wabobpsvr_AzureCalc_AzureCalcRateCard[[#This Row],[Price_Level]]&amp;Table_wabobpsvr_AzureCalc_AzureCalcRateCard[[#This Row],[Region]]</f>
        <v>Basic_D12 VM (Non-Windows)A8</v>
      </c>
      <c r="B10855" s="775">
        <v>8</v>
      </c>
      <c r="C10855" s="775" t="s">
        <v>680</v>
      </c>
      <c r="D10855" s="775" t="s">
        <v>174</v>
      </c>
      <c r="E10855" s="775">
        <v>0.43456</v>
      </c>
      <c r="F10855" s="775" t="s">
        <v>1090</v>
      </c>
      <c r="G10855" s="775" t="s">
        <v>4235</v>
      </c>
      <c r="H10855" s="775" t="s">
        <v>4235</v>
      </c>
      <c r="I10855" s="775" t="s">
        <v>4798</v>
      </c>
    </row>
    <row r="10856" spans="1:9">
      <c r="A10856" s="775" t="str">
        <f>Table_wabobpsvr_AzureCalc_AzureCalcRateCard[[#This Row],[ServiceName]]&amp;Table_wabobpsvr_AzureCalc_AzureCalcRateCard[[#This Row],[Price_Level]]&amp;Table_wabobpsvr_AzureCalc_AzureCalcRateCard[[#This Row],[Region]]</f>
        <v>Basic_D12 VM (Non-Windows)B8</v>
      </c>
      <c r="B10856" s="775">
        <v>8</v>
      </c>
      <c r="C10856" s="775" t="s">
        <v>680</v>
      </c>
      <c r="D10856" s="775" t="s">
        <v>175</v>
      </c>
      <c r="E10856" s="775">
        <v>0.42111999999999999</v>
      </c>
      <c r="F10856" s="775" t="s">
        <v>1090</v>
      </c>
      <c r="G10856" s="775" t="s">
        <v>4235</v>
      </c>
      <c r="H10856" s="775" t="s">
        <v>4235</v>
      </c>
      <c r="I10856" s="775" t="s">
        <v>4798</v>
      </c>
    </row>
    <row r="10857" spans="1:9">
      <c r="A10857" s="775" t="str">
        <f>Table_wabobpsvr_AzureCalc_AzureCalcRateCard[[#This Row],[ServiceName]]&amp;Table_wabobpsvr_AzureCalc_AzureCalcRateCard[[#This Row],[Price_Level]]&amp;Table_wabobpsvr_AzureCalc_AzureCalcRateCard[[#This Row],[Region]]</f>
        <v>Basic_D12 VM (Non-Windows)C8</v>
      </c>
      <c r="B10857" s="775">
        <v>8</v>
      </c>
      <c r="C10857" s="775" t="s">
        <v>680</v>
      </c>
      <c r="D10857" s="775" t="s">
        <v>177</v>
      </c>
      <c r="E10857" s="775">
        <v>0.40767999999999999</v>
      </c>
      <c r="F10857" s="775" t="s">
        <v>1090</v>
      </c>
      <c r="G10857" s="775" t="s">
        <v>4235</v>
      </c>
      <c r="H10857" s="775" t="s">
        <v>4235</v>
      </c>
      <c r="I10857" s="775" t="s">
        <v>4798</v>
      </c>
    </row>
    <row r="10858" spans="1:9">
      <c r="A10858" s="775" t="str">
        <f>Table_wabobpsvr_AzureCalc_AzureCalcRateCard[[#This Row],[ServiceName]]&amp;Table_wabobpsvr_AzureCalc_AzureCalcRateCard[[#This Row],[Price_Level]]&amp;Table_wabobpsvr_AzureCalc_AzureCalcRateCard[[#This Row],[Region]]</f>
        <v>Basic_D12 VM (Non-Windows)D8</v>
      </c>
      <c r="B10858" s="775">
        <v>8</v>
      </c>
      <c r="C10858" s="775" t="s">
        <v>680</v>
      </c>
      <c r="D10858" s="775" t="s">
        <v>176</v>
      </c>
      <c r="E10858" s="775">
        <v>0.39423999999999998</v>
      </c>
      <c r="F10858" s="775" t="s">
        <v>1090</v>
      </c>
      <c r="G10858" s="775" t="s">
        <v>4235</v>
      </c>
      <c r="H10858" s="775" t="s">
        <v>4235</v>
      </c>
      <c r="I10858" s="775" t="s">
        <v>4798</v>
      </c>
    </row>
    <row r="10859" spans="1:9">
      <c r="A10859" s="775" t="str">
        <f>Table_wabobpsvr_AzureCalc_AzureCalcRateCard[[#This Row],[ServiceName]]&amp;Table_wabobpsvr_AzureCalc_AzureCalcRateCard[[#This Row],[Price_Level]]&amp;Table_wabobpsvr_AzureCalc_AzureCalcRateCard[[#This Row],[Region]]</f>
        <v>Basic_D12 VM (Non-Windows)MOSP11</v>
      </c>
      <c r="B10859" s="775">
        <v>11</v>
      </c>
      <c r="C10859" s="775" t="s">
        <v>680</v>
      </c>
      <c r="D10859" s="775" t="s">
        <v>606</v>
      </c>
      <c r="E10859" s="775">
        <v>0.48399999999999999</v>
      </c>
      <c r="F10859" s="775" t="s">
        <v>1090</v>
      </c>
      <c r="G10859" s="775" t="s">
        <v>4235</v>
      </c>
      <c r="H10859" s="775" t="s">
        <v>4235</v>
      </c>
      <c r="I10859" s="775" t="s">
        <v>4799</v>
      </c>
    </row>
    <row r="10860" spans="1:9">
      <c r="A10860" s="775" t="str">
        <f>Table_wabobpsvr_AzureCalc_AzureCalcRateCard[[#This Row],[ServiceName]]&amp;Table_wabobpsvr_AzureCalc_AzureCalcRateCard[[#This Row],[Price_Level]]&amp;Table_wabobpsvr_AzureCalc_AzureCalcRateCard[[#This Row],[Region]]</f>
        <v>Basic_D12 VM (Non-Windows)A11</v>
      </c>
      <c r="B10860" s="775">
        <v>11</v>
      </c>
      <c r="C10860" s="775" t="s">
        <v>680</v>
      </c>
      <c r="D10860" s="775" t="s">
        <v>174</v>
      </c>
      <c r="E10860" s="775">
        <v>0.46948000000000001</v>
      </c>
      <c r="F10860" s="775" t="s">
        <v>1090</v>
      </c>
      <c r="G10860" s="775" t="s">
        <v>4235</v>
      </c>
      <c r="H10860" s="775" t="s">
        <v>4235</v>
      </c>
      <c r="I10860" s="775" t="s">
        <v>4799</v>
      </c>
    </row>
    <row r="10861" spans="1:9">
      <c r="A10861" s="775" t="str">
        <f>Table_wabobpsvr_AzureCalc_AzureCalcRateCard[[#This Row],[ServiceName]]&amp;Table_wabobpsvr_AzureCalc_AzureCalcRateCard[[#This Row],[Price_Level]]&amp;Table_wabobpsvr_AzureCalc_AzureCalcRateCard[[#This Row],[Region]]</f>
        <v>Basic_D12 VM (Non-Windows)B11</v>
      </c>
      <c r="B10861" s="775">
        <v>11</v>
      </c>
      <c r="C10861" s="775" t="s">
        <v>680</v>
      </c>
      <c r="D10861" s="775" t="s">
        <v>175</v>
      </c>
      <c r="E10861" s="775">
        <v>0.45495999999999998</v>
      </c>
      <c r="F10861" s="775" t="s">
        <v>1090</v>
      </c>
      <c r="G10861" s="775" t="s">
        <v>4235</v>
      </c>
      <c r="H10861" s="775" t="s">
        <v>4235</v>
      </c>
      <c r="I10861" s="775" t="s">
        <v>4799</v>
      </c>
    </row>
    <row r="10862" spans="1:9">
      <c r="A10862" s="775" t="str">
        <f>Table_wabobpsvr_AzureCalc_AzureCalcRateCard[[#This Row],[ServiceName]]&amp;Table_wabobpsvr_AzureCalc_AzureCalcRateCard[[#This Row],[Price_Level]]&amp;Table_wabobpsvr_AzureCalc_AzureCalcRateCard[[#This Row],[Region]]</f>
        <v>Basic_D12 VM (Non-Windows)C11</v>
      </c>
      <c r="B10862" s="775">
        <v>11</v>
      </c>
      <c r="C10862" s="775" t="s">
        <v>680</v>
      </c>
      <c r="D10862" s="775" t="s">
        <v>177</v>
      </c>
      <c r="E10862" s="775">
        <v>0.44044</v>
      </c>
      <c r="F10862" s="775" t="s">
        <v>1090</v>
      </c>
      <c r="G10862" s="775" t="s">
        <v>4235</v>
      </c>
      <c r="H10862" s="775" t="s">
        <v>4235</v>
      </c>
      <c r="I10862" s="775" t="s">
        <v>4799</v>
      </c>
    </row>
    <row r="10863" spans="1:9">
      <c r="A10863" s="775" t="str">
        <f>Table_wabobpsvr_AzureCalc_AzureCalcRateCard[[#This Row],[ServiceName]]&amp;Table_wabobpsvr_AzureCalc_AzureCalcRateCard[[#This Row],[Price_Level]]&amp;Table_wabobpsvr_AzureCalc_AzureCalcRateCard[[#This Row],[Region]]</f>
        <v>Basic_D12 VM (Non-Windows)D11</v>
      </c>
      <c r="B10863" s="775">
        <v>11</v>
      </c>
      <c r="C10863" s="775" t="s">
        <v>680</v>
      </c>
      <c r="D10863" s="775" t="s">
        <v>176</v>
      </c>
      <c r="E10863" s="775">
        <v>0.42592000000000002</v>
      </c>
      <c r="F10863" s="775" t="s">
        <v>1090</v>
      </c>
      <c r="G10863" s="775" t="s">
        <v>4235</v>
      </c>
      <c r="H10863" s="775" t="s">
        <v>4235</v>
      </c>
      <c r="I10863" s="775" t="s">
        <v>4799</v>
      </c>
    </row>
    <row r="10864" spans="1:9">
      <c r="A10864" s="775" t="str">
        <f>Table_wabobpsvr_AzureCalc_AzureCalcRateCard[[#This Row],[ServiceName]]&amp;Table_wabobpsvr_AzureCalc_AzureCalcRateCard[[#This Row],[Price_Level]]&amp;Table_wabobpsvr_AzureCalc_AzureCalcRateCard[[#This Row],[Region]]</f>
        <v>Basic_D12 VM (Non-Windows)MOSP12</v>
      </c>
      <c r="B10864" s="775">
        <v>12</v>
      </c>
      <c r="C10864" s="775" t="s">
        <v>680</v>
      </c>
      <c r="D10864" s="775" t="s">
        <v>606</v>
      </c>
      <c r="E10864" s="775">
        <v>0.42</v>
      </c>
      <c r="F10864" s="775" t="s">
        <v>1090</v>
      </c>
      <c r="G10864" s="775" t="s">
        <v>4235</v>
      </c>
      <c r="H10864" s="775" t="s">
        <v>4235</v>
      </c>
      <c r="I10864" s="775" t="s">
        <v>4800</v>
      </c>
    </row>
    <row r="10865" spans="1:9">
      <c r="A10865" s="775" t="str">
        <f>Table_wabobpsvr_AzureCalc_AzureCalcRateCard[[#This Row],[ServiceName]]&amp;Table_wabobpsvr_AzureCalc_AzureCalcRateCard[[#This Row],[Price_Level]]&amp;Table_wabobpsvr_AzureCalc_AzureCalcRateCard[[#This Row],[Region]]</f>
        <v>Basic_D12 VM (Non-Windows)A12</v>
      </c>
      <c r="B10865" s="775">
        <v>12</v>
      </c>
      <c r="C10865" s="775" t="s">
        <v>680</v>
      </c>
      <c r="D10865" s="775" t="s">
        <v>174</v>
      </c>
      <c r="E10865" s="775">
        <v>0.40739999999999998</v>
      </c>
      <c r="F10865" s="775" t="s">
        <v>1090</v>
      </c>
      <c r="G10865" s="775" t="s">
        <v>4235</v>
      </c>
      <c r="H10865" s="775" t="s">
        <v>4235</v>
      </c>
      <c r="I10865" s="775" t="s">
        <v>4800</v>
      </c>
    </row>
    <row r="10866" spans="1:9">
      <c r="A10866" s="775" t="str">
        <f>Table_wabobpsvr_AzureCalc_AzureCalcRateCard[[#This Row],[ServiceName]]&amp;Table_wabobpsvr_AzureCalc_AzureCalcRateCard[[#This Row],[Price_Level]]&amp;Table_wabobpsvr_AzureCalc_AzureCalcRateCard[[#This Row],[Region]]</f>
        <v>Basic_D12 VM (Non-Windows)B12</v>
      </c>
      <c r="B10866" s="775">
        <v>12</v>
      </c>
      <c r="C10866" s="775" t="s">
        <v>680</v>
      </c>
      <c r="D10866" s="775" t="s">
        <v>175</v>
      </c>
      <c r="E10866" s="775">
        <v>0.39479999999999998</v>
      </c>
      <c r="F10866" s="775" t="s">
        <v>1090</v>
      </c>
      <c r="G10866" s="775" t="s">
        <v>4235</v>
      </c>
      <c r="H10866" s="775" t="s">
        <v>4235</v>
      </c>
      <c r="I10866" s="775" t="s">
        <v>4800</v>
      </c>
    </row>
    <row r="10867" spans="1:9">
      <c r="A10867" s="1039" t="str">
        <f>Table_wabobpsvr_AzureCalc_AzureCalcRateCard[[#This Row],[ServiceName]]&amp;Table_wabobpsvr_AzureCalc_AzureCalcRateCard[[#This Row],[Price_Level]]&amp;Table_wabobpsvr_AzureCalc_AzureCalcRateCard[[#This Row],[Region]]</f>
        <v>Basic_D12 VM (Non-Windows)C12</v>
      </c>
      <c r="B10867" s="1039">
        <v>12</v>
      </c>
      <c r="C10867" s="1039" t="s">
        <v>680</v>
      </c>
      <c r="D10867" s="1039" t="s">
        <v>177</v>
      </c>
      <c r="E10867" s="1039">
        <v>0.38219999999999998</v>
      </c>
      <c r="F10867" s="1039" t="s">
        <v>1090</v>
      </c>
      <c r="G10867" s="775" t="s">
        <v>4235</v>
      </c>
      <c r="H10867" s="775" t="s">
        <v>4235</v>
      </c>
      <c r="I10867" s="775" t="s">
        <v>4800</v>
      </c>
    </row>
    <row r="10868" spans="1:9">
      <c r="A10868" s="775" t="str">
        <f>Table_wabobpsvr_AzureCalc_AzureCalcRateCard[[#This Row],[ServiceName]]&amp;Table_wabobpsvr_AzureCalc_AzureCalcRateCard[[#This Row],[Price_Level]]&amp;Table_wabobpsvr_AzureCalc_AzureCalcRateCard[[#This Row],[Region]]</f>
        <v>Basic_D12 VM (Non-Windows)D12</v>
      </c>
      <c r="B10868" s="775">
        <v>12</v>
      </c>
      <c r="C10868" s="775" t="s">
        <v>680</v>
      </c>
      <c r="D10868" s="775" t="s">
        <v>176</v>
      </c>
      <c r="E10868" s="775">
        <v>0.36959999999999998</v>
      </c>
      <c r="F10868" s="775" t="s">
        <v>1090</v>
      </c>
      <c r="G10868" s="775" t="s">
        <v>4235</v>
      </c>
      <c r="H10868" s="775" t="s">
        <v>4235</v>
      </c>
      <c r="I10868" s="775" t="s">
        <v>4800</v>
      </c>
    </row>
    <row r="10869" spans="1:9">
      <c r="A10869" s="775" t="str">
        <f>Table_wabobpsvr_AzureCalc_AzureCalcRateCard[[#This Row],[ServiceName]]&amp;Table_wabobpsvr_AzureCalc_AzureCalcRateCard[[#This Row],[Price_Level]]&amp;Table_wabobpsvr_AzureCalc_AzureCalcRateCard[[#This Row],[Region]]</f>
        <v>Basic_D12 VM (Non-Windows)MOSP3</v>
      </c>
      <c r="B10869" s="775">
        <v>3</v>
      </c>
      <c r="C10869" s="775" t="s">
        <v>680</v>
      </c>
      <c r="D10869" s="775" t="s">
        <v>606</v>
      </c>
      <c r="E10869" s="775">
        <v>0.39</v>
      </c>
      <c r="F10869" s="775" t="s">
        <v>1090</v>
      </c>
      <c r="G10869" s="775" t="s">
        <v>4235</v>
      </c>
      <c r="H10869" s="775" t="s">
        <v>4235</v>
      </c>
      <c r="I10869" s="775" t="s">
        <v>4801</v>
      </c>
    </row>
    <row r="10870" spans="1:9">
      <c r="A10870" s="775" t="str">
        <f>Table_wabobpsvr_AzureCalc_AzureCalcRateCard[[#This Row],[ServiceName]]&amp;Table_wabobpsvr_AzureCalc_AzureCalcRateCard[[#This Row],[Price_Level]]&amp;Table_wabobpsvr_AzureCalc_AzureCalcRateCard[[#This Row],[Region]]</f>
        <v>Basic_D12 VM (Non-Windows)A3</v>
      </c>
      <c r="B10870" s="775">
        <v>3</v>
      </c>
      <c r="C10870" s="775" t="s">
        <v>680</v>
      </c>
      <c r="D10870" s="775" t="s">
        <v>174</v>
      </c>
      <c r="E10870" s="775">
        <v>0.37830000000000003</v>
      </c>
      <c r="F10870" s="775" t="s">
        <v>1090</v>
      </c>
      <c r="G10870" s="775" t="s">
        <v>4235</v>
      </c>
      <c r="H10870" s="775" t="s">
        <v>4235</v>
      </c>
      <c r="I10870" s="775" t="s">
        <v>4801</v>
      </c>
    </row>
    <row r="10871" spans="1:9">
      <c r="A10871" s="775" t="str">
        <f>Table_wabobpsvr_AzureCalc_AzureCalcRateCard[[#This Row],[ServiceName]]&amp;Table_wabobpsvr_AzureCalc_AzureCalcRateCard[[#This Row],[Price_Level]]&amp;Table_wabobpsvr_AzureCalc_AzureCalcRateCard[[#This Row],[Region]]</f>
        <v>Basic_D12 VM (Non-Windows)B3</v>
      </c>
      <c r="B10871" s="775">
        <v>3</v>
      </c>
      <c r="C10871" s="775" t="s">
        <v>680</v>
      </c>
      <c r="D10871" s="775" t="s">
        <v>175</v>
      </c>
      <c r="E10871" s="775">
        <v>0.36659999999999998</v>
      </c>
      <c r="F10871" s="775" t="s">
        <v>1090</v>
      </c>
      <c r="G10871" s="775" t="s">
        <v>4235</v>
      </c>
      <c r="H10871" s="775" t="s">
        <v>4235</v>
      </c>
      <c r="I10871" s="775" t="s">
        <v>4801</v>
      </c>
    </row>
    <row r="10872" spans="1:9">
      <c r="A10872" s="775" t="str">
        <f>Table_wabobpsvr_AzureCalc_AzureCalcRateCard[[#This Row],[ServiceName]]&amp;Table_wabobpsvr_AzureCalc_AzureCalcRateCard[[#This Row],[Price_Level]]&amp;Table_wabobpsvr_AzureCalc_AzureCalcRateCard[[#This Row],[Region]]</f>
        <v>Basic_D12 VM (Non-Windows)C3</v>
      </c>
      <c r="B10872" s="775">
        <v>3</v>
      </c>
      <c r="C10872" s="775" t="s">
        <v>680</v>
      </c>
      <c r="D10872" s="775" t="s">
        <v>177</v>
      </c>
      <c r="E10872" s="775">
        <v>0.35489999999999999</v>
      </c>
      <c r="F10872" s="775" t="s">
        <v>1090</v>
      </c>
      <c r="G10872" s="775" t="s">
        <v>4235</v>
      </c>
      <c r="H10872" s="775" t="s">
        <v>4235</v>
      </c>
      <c r="I10872" s="775" t="s">
        <v>4801</v>
      </c>
    </row>
    <row r="10873" spans="1:9">
      <c r="A10873" s="775" t="str">
        <f>Table_wabobpsvr_AzureCalc_AzureCalcRateCard[[#This Row],[ServiceName]]&amp;Table_wabobpsvr_AzureCalc_AzureCalcRateCard[[#This Row],[Price_Level]]&amp;Table_wabobpsvr_AzureCalc_AzureCalcRateCard[[#This Row],[Region]]</f>
        <v>Basic_D12 VM (Non-Windows)D3</v>
      </c>
      <c r="B10873" s="775">
        <v>3</v>
      </c>
      <c r="C10873" s="775" t="s">
        <v>680</v>
      </c>
      <c r="D10873" s="775" t="s">
        <v>176</v>
      </c>
      <c r="E10873" s="775">
        <v>0.34320000000000001</v>
      </c>
      <c r="F10873" s="775" t="s">
        <v>1090</v>
      </c>
      <c r="G10873" s="775" t="s">
        <v>4235</v>
      </c>
      <c r="H10873" s="775" t="s">
        <v>4235</v>
      </c>
      <c r="I10873" s="775" t="s">
        <v>4801</v>
      </c>
    </row>
    <row r="10874" spans="1:9">
      <c r="A10874" s="775" t="str">
        <f>Table_wabobpsvr_AzureCalc_AzureCalcRateCard[[#This Row],[ServiceName]]&amp;Table_wabobpsvr_AzureCalc_AzureCalcRateCard[[#This Row],[Price_Level]]&amp;Table_wabobpsvr_AzureCalc_AzureCalcRateCard[[#This Row],[Region]]</f>
        <v>Basic_D12 VM (Non-Windows)MOSP6</v>
      </c>
      <c r="B10874" s="775">
        <v>6</v>
      </c>
      <c r="C10874" s="775" t="s">
        <v>680</v>
      </c>
      <c r="D10874" s="775" t="s">
        <v>606</v>
      </c>
      <c r="E10874" s="775">
        <v>0.39</v>
      </c>
      <c r="F10874" s="775" t="s">
        <v>1090</v>
      </c>
      <c r="G10874" s="775" t="s">
        <v>4235</v>
      </c>
      <c r="H10874" s="775" t="s">
        <v>4235</v>
      </c>
      <c r="I10874" s="775" t="s">
        <v>4802</v>
      </c>
    </row>
    <row r="10875" spans="1:9">
      <c r="A10875" s="775" t="str">
        <f>Table_wabobpsvr_AzureCalc_AzureCalcRateCard[[#This Row],[ServiceName]]&amp;Table_wabobpsvr_AzureCalc_AzureCalcRateCard[[#This Row],[Price_Level]]&amp;Table_wabobpsvr_AzureCalc_AzureCalcRateCard[[#This Row],[Region]]</f>
        <v>Basic_D12 VM (Non-Windows)A6</v>
      </c>
      <c r="B10875" s="775">
        <v>6</v>
      </c>
      <c r="C10875" s="775" t="s">
        <v>680</v>
      </c>
      <c r="D10875" s="775" t="s">
        <v>174</v>
      </c>
      <c r="E10875" s="775">
        <v>0.37830000000000003</v>
      </c>
      <c r="F10875" s="775" t="s">
        <v>1090</v>
      </c>
      <c r="G10875" s="775" t="s">
        <v>4235</v>
      </c>
      <c r="H10875" s="775" t="s">
        <v>4235</v>
      </c>
      <c r="I10875" s="775" t="s">
        <v>4802</v>
      </c>
    </row>
    <row r="10876" spans="1:9">
      <c r="A10876" s="775" t="str">
        <f>Table_wabobpsvr_AzureCalc_AzureCalcRateCard[[#This Row],[ServiceName]]&amp;Table_wabobpsvr_AzureCalc_AzureCalcRateCard[[#This Row],[Price_Level]]&amp;Table_wabobpsvr_AzureCalc_AzureCalcRateCard[[#This Row],[Region]]</f>
        <v>Basic_D12 VM (Non-Windows)B6</v>
      </c>
      <c r="B10876" s="775">
        <v>6</v>
      </c>
      <c r="C10876" s="775" t="s">
        <v>680</v>
      </c>
      <c r="D10876" s="775" t="s">
        <v>175</v>
      </c>
      <c r="E10876" s="775">
        <v>0.36659999999999998</v>
      </c>
      <c r="F10876" s="775" t="s">
        <v>1090</v>
      </c>
      <c r="G10876" s="775" t="s">
        <v>4235</v>
      </c>
      <c r="H10876" s="775" t="s">
        <v>4235</v>
      </c>
      <c r="I10876" s="775" t="s">
        <v>4802</v>
      </c>
    </row>
    <row r="10877" spans="1:9">
      <c r="A10877" s="775" t="str">
        <f>Table_wabobpsvr_AzureCalc_AzureCalcRateCard[[#This Row],[ServiceName]]&amp;Table_wabobpsvr_AzureCalc_AzureCalcRateCard[[#This Row],[Price_Level]]&amp;Table_wabobpsvr_AzureCalc_AzureCalcRateCard[[#This Row],[Region]]</f>
        <v>Basic_D12 VM (Non-Windows)C6</v>
      </c>
      <c r="B10877" s="775">
        <v>6</v>
      </c>
      <c r="C10877" s="775" t="s">
        <v>680</v>
      </c>
      <c r="D10877" s="775" t="s">
        <v>177</v>
      </c>
      <c r="E10877" s="775">
        <v>0.35489999999999999</v>
      </c>
      <c r="F10877" s="775" t="s">
        <v>1090</v>
      </c>
      <c r="G10877" s="775" t="s">
        <v>4235</v>
      </c>
      <c r="H10877" s="775" t="s">
        <v>4235</v>
      </c>
      <c r="I10877" s="775" t="s">
        <v>4802</v>
      </c>
    </row>
    <row r="10878" spans="1:9">
      <c r="A10878" s="775" t="str">
        <f>Table_wabobpsvr_AzureCalc_AzureCalcRateCard[[#This Row],[ServiceName]]&amp;Table_wabobpsvr_AzureCalc_AzureCalcRateCard[[#This Row],[Price_Level]]&amp;Table_wabobpsvr_AzureCalc_AzureCalcRateCard[[#This Row],[Region]]</f>
        <v>ExpressRoute (Metered) 5 Gbps Connections - Zone 1C0</v>
      </c>
      <c r="B10878" s="775">
        <v>0</v>
      </c>
      <c r="C10878" s="775" t="s">
        <v>7427</v>
      </c>
      <c r="D10878" s="775" t="s">
        <v>177</v>
      </c>
      <c r="E10878" s="775">
        <v>63.991199999999999</v>
      </c>
      <c r="F10878" s="775" t="s">
        <v>7453</v>
      </c>
      <c r="G10878" s="775"/>
      <c r="H10878" s="775"/>
      <c r="I10878" s="775" t="s">
        <v>7454</v>
      </c>
    </row>
    <row r="10879" spans="1:9">
      <c r="A10879" s="775" t="str">
        <f>Table_wabobpsvr_AzureCalc_AzureCalcRateCard[[#This Row],[ServiceName]]&amp;Table_wabobpsvr_AzureCalc_AzureCalcRateCard[[#This Row],[Price_Level]]&amp;Table_wabobpsvr_AzureCalc_AzureCalcRateCard[[#This Row],[Region]]</f>
        <v>ExpressRoute (Metered) 50 Mbps Connections - Zone 1C0</v>
      </c>
      <c r="B10879" s="775">
        <v>0</v>
      </c>
      <c r="C10879" s="775" t="s">
        <v>7427</v>
      </c>
      <c r="D10879" s="775" t="s">
        <v>177</v>
      </c>
      <c r="E10879" s="775">
        <v>1.6107</v>
      </c>
      <c r="F10879" s="775" t="s">
        <v>7455</v>
      </c>
      <c r="G10879" s="775"/>
      <c r="H10879" s="775"/>
      <c r="I10879" s="775" t="s">
        <v>7456</v>
      </c>
    </row>
    <row r="10880" spans="1:9">
      <c r="A10880" s="775" t="str">
        <f>Table_wabobpsvr_AzureCalc_AzureCalcRateCard[[#This Row],[ServiceName]]&amp;Table_wabobpsvr_AzureCalc_AzureCalcRateCard[[#This Row],[Price_Level]]&amp;Table_wabobpsvr_AzureCalc_AzureCalcRateCard[[#This Row],[Region]]</f>
        <v>ExpressRoute (Metered) 500 Mbps Connections - Zone 1C0</v>
      </c>
      <c r="B10880" s="775">
        <v>0</v>
      </c>
      <c r="C10880" s="775" t="s">
        <v>7427</v>
      </c>
      <c r="D10880" s="775" t="s">
        <v>177</v>
      </c>
      <c r="E10880" s="775">
        <v>8.5084999999999997</v>
      </c>
      <c r="F10880" s="775" t="s">
        <v>7457</v>
      </c>
      <c r="G10880" s="775"/>
      <c r="H10880" s="775"/>
      <c r="I10880" s="775" t="s">
        <v>7458</v>
      </c>
    </row>
    <row r="10881" spans="1:9">
      <c r="A10881" s="775" t="str">
        <f>Table_wabobpsvr_AzureCalc_AzureCalcRateCard[[#This Row],[ServiceName]]&amp;Table_wabobpsvr_AzureCalc_AzureCalcRateCard[[#This Row],[Price_Level]]&amp;Table_wabobpsvr_AzureCalc_AzureCalcRateCard[[#This Row],[Region]]</f>
        <v>ExpressRoute (Unlimited) 1 Gbps Connections - Zone 1C0</v>
      </c>
      <c r="B10881" s="775">
        <v>0</v>
      </c>
      <c r="C10881" s="775" t="s">
        <v>7427</v>
      </c>
      <c r="D10881" s="775" t="s">
        <v>177</v>
      </c>
      <c r="E10881" s="775">
        <v>167.32169999999999</v>
      </c>
      <c r="F10881" s="775" t="s">
        <v>7459</v>
      </c>
      <c r="G10881" s="775"/>
      <c r="H10881" s="775"/>
      <c r="I10881" s="775" t="s">
        <v>7460</v>
      </c>
    </row>
    <row r="10882" spans="1:9">
      <c r="A10882" s="775" t="str">
        <f>Table_wabobpsvr_AzureCalc_AzureCalcRateCard[[#This Row],[ServiceName]]&amp;Table_wabobpsvr_AzureCalc_AzureCalcRateCard[[#This Row],[Price_Level]]&amp;Table_wabobpsvr_AzureCalc_AzureCalcRateCard[[#This Row],[Region]]</f>
        <v>ExpressRoute (Unlimited) 10 Gbps Connections - Zone 1C0</v>
      </c>
      <c r="B10882" s="775">
        <v>0</v>
      </c>
      <c r="C10882" s="775" t="s">
        <v>7427</v>
      </c>
      <c r="D10882" s="775" t="s">
        <v>177</v>
      </c>
      <c r="E10882" s="775">
        <v>1505.9043999999999</v>
      </c>
      <c r="F10882" s="775" t="s">
        <v>7461</v>
      </c>
      <c r="G10882" s="775"/>
      <c r="H10882" s="775"/>
      <c r="I10882" s="775" t="s">
        <v>7462</v>
      </c>
    </row>
    <row r="10883" spans="1:9">
      <c r="A10883" s="775" t="str">
        <f>Table_wabobpsvr_AzureCalc_AzureCalcRateCard[[#This Row],[ServiceName]]&amp;Table_wabobpsvr_AzureCalc_AzureCalcRateCard[[#This Row],[Price_Level]]&amp;Table_wabobpsvr_AzureCalc_AzureCalcRateCard[[#This Row],[Region]]</f>
        <v>ExpressRoute (Unlimited) 100 Mbps Connections - Zone 1C0</v>
      </c>
      <c r="B10883" s="775">
        <v>0</v>
      </c>
      <c r="C10883" s="775" t="s">
        <v>7427</v>
      </c>
      <c r="D10883" s="775" t="s">
        <v>177</v>
      </c>
      <c r="E10883" s="775">
        <v>16.880500000000001</v>
      </c>
      <c r="F10883" s="775" t="s">
        <v>7463</v>
      </c>
      <c r="G10883" s="775"/>
      <c r="H10883" s="775"/>
      <c r="I10883" s="775" t="s">
        <v>7464</v>
      </c>
    </row>
    <row r="10884" spans="1:9">
      <c r="A10884" s="775" t="str">
        <f>Table_wabobpsvr_AzureCalc_AzureCalcRateCard[[#This Row],[ServiceName]]&amp;Table_wabobpsvr_AzureCalc_AzureCalcRateCard[[#This Row],[Price_Level]]&amp;Table_wabobpsvr_AzureCalc_AzureCalcRateCard[[#This Row],[Region]]</f>
        <v>ExpressRoute (Unlimited) 2 Gbps Connections - Zone 1C0</v>
      </c>
      <c r="B10884" s="775">
        <v>0</v>
      </c>
      <c r="C10884" s="775" t="s">
        <v>7427</v>
      </c>
      <c r="D10884" s="775" t="s">
        <v>177</v>
      </c>
      <c r="E10884" s="775">
        <v>334.64339999999999</v>
      </c>
      <c r="F10884" s="775" t="s">
        <v>7465</v>
      </c>
      <c r="G10884" s="775"/>
      <c r="H10884" s="775"/>
      <c r="I10884" s="775" t="s">
        <v>7466</v>
      </c>
    </row>
    <row r="10885" spans="1:9">
      <c r="A10885" s="775" t="str">
        <f>Table_wabobpsvr_AzureCalc_AzureCalcRateCard[[#This Row],[ServiceName]]&amp;Table_wabobpsvr_AzureCalc_AzureCalcRateCard[[#This Row],[Price_Level]]&amp;Table_wabobpsvr_AzureCalc_AzureCalcRateCard[[#This Row],[Region]]</f>
        <v>IoT Hub - Low FrequencyC14</v>
      </c>
      <c r="B10885" s="775">
        <v>14</v>
      </c>
      <c r="C10885" s="775"/>
      <c r="D10885" s="775" t="s">
        <v>177</v>
      </c>
      <c r="E10885" s="775">
        <v>999999</v>
      </c>
      <c r="F10885" s="775" t="s">
        <v>7356</v>
      </c>
      <c r="G10885" s="775"/>
      <c r="H10885" s="775"/>
      <c r="I10885" s="775"/>
    </row>
    <row r="10886" spans="1:9">
      <c r="A10886" s="775" t="str">
        <f>Table_wabobpsvr_AzureCalc_AzureCalcRateCard[[#This Row],[ServiceName]]&amp;Table_wabobpsvr_AzureCalc_AzureCalcRateCard[[#This Row],[Price_Level]]&amp;Table_wabobpsvr_AzureCalc_AzureCalcRateCard[[#This Row],[Region]]</f>
        <v>IoT Hub - Low FrequencyD14</v>
      </c>
      <c r="B10886" s="775">
        <v>14</v>
      </c>
      <c r="C10886" s="775"/>
      <c r="D10886" s="775" t="s">
        <v>176</v>
      </c>
      <c r="E10886" s="775">
        <v>999999</v>
      </c>
      <c r="F10886" s="775" t="s">
        <v>7356</v>
      </c>
      <c r="G10886" s="775"/>
      <c r="H10886" s="775"/>
      <c r="I10886" s="775"/>
    </row>
    <row r="10887" spans="1:9">
      <c r="A10887" s="775" t="str">
        <f>Table_wabobpsvr_AzureCalc_AzureCalcRateCard[[#This Row],[ServiceName]]&amp;Table_wabobpsvr_AzureCalc_AzureCalcRateCard[[#This Row],[Price_Level]]&amp;Table_wabobpsvr_AzureCalc_AzureCalcRateCard[[#This Row],[Region]]</f>
        <v>IoT Hub - Low FrequencyMOSP15</v>
      </c>
      <c r="B10887" s="775">
        <v>15</v>
      </c>
      <c r="C10887" s="775"/>
      <c r="D10887" s="775" t="s">
        <v>606</v>
      </c>
      <c r="E10887" s="775">
        <v>999999</v>
      </c>
      <c r="F10887" s="775" t="s">
        <v>7356</v>
      </c>
      <c r="G10887" s="775"/>
      <c r="H10887" s="775"/>
      <c r="I10887" s="775"/>
    </row>
    <row r="10888" spans="1:9">
      <c r="A10888" s="775" t="str">
        <f>Table_wabobpsvr_AzureCalc_AzureCalcRateCard[[#This Row],[ServiceName]]&amp;Table_wabobpsvr_AzureCalc_AzureCalcRateCard[[#This Row],[Price_Level]]&amp;Table_wabobpsvr_AzureCalc_AzureCalcRateCard[[#This Row],[Region]]</f>
        <v>IoT Hub - Low FrequencyA15</v>
      </c>
      <c r="B10888" s="775">
        <v>15</v>
      </c>
      <c r="C10888" s="775"/>
      <c r="D10888" s="775" t="s">
        <v>174</v>
      </c>
      <c r="E10888" s="775">
        <v>999999</v>
      </c>
      <c r="F10888" s="775" t="s">
        <v>7356</v>
      </c>
      <c r="G10888" s="775"/>
      <c r="H10888" s="775"/>
      <c r="I10888" s="775"/>
    </row>
    <row r="10889" spans="1:9">
      <c r="A10889" s="775" t="str">
        <f>Table_wabobpsvr_AzureCalc_AzureCalcRateCard[[#This Row],[ServiceName]]&amp;Table_wabobpsvr_AzureCalc_AzureCalcRateCard[[#This Row],[Price_Level]]&amp;Table_wabobpsvr_AzureCalc_AzureCalcRateCard[[#This Row],[Region]]</f>
        <v>IoT Hub - Low FrequencyB15</v>
      </c>
      <c r="B10889" s="775">
        <v>15</v>
      </c>
      <c r="C10889" s="775"/>
      <c r="D10889" s="775" t="s">
        <v>175</v>
      </c>
      <c r="E10889" s="775">
        <v>999999</v>
      </c>
      <c r="F10889" s="775" t="s">
        <v>7356</v>
      </c>
      <c r="G10889" s="775"/>
      <c r="H10889" s="775"/>
      <c r="I10889" s="775"/>
    </row>
    <row r="10890" spans="1:9">
      <c r="A10890" s="775" t="str">
        <f>Table_wabobpsvr_AzureCalc_AzureCalcRateCard[[#This Row],[ServiceName]]&amp;Table_wabobpsvr_AzureCalc_AzureCalcRateCard[[#This Row],[Price_Level]]&amp;Table_wabobpsvr_AzureCalc_AzureCalcRateCard[[#This Row],[Region]]</f>
        <v>IoT Hub - Low FrequencyC15</v>
      </c>
      <c r="B10890" s="775">
        <v>15</v>
      </c>
      <c r="C10890" s="775"/>
      <c r="D10890" s="775" t="s">
        <v>177</v>
      </c>
      <c r="E10890" s="775">
        <v>999999</v>
      </c>
      <c r="F10890" s="775" t="s">
        <v>7356</v>
      </c>
      <c r="G10890" s="775"/>
      <c r="H10890" s="775"/>
      <c r="I10890" s="775"/>
    </row>
    <row r="10891" spans="1:9">
      <c r="A10891" s="775" t="str">
        <f>Table_wabobpsvr_AzureCalc_AzureCalcRateCard[[#This Row],[ServiceName]]&amp;Table_wabobpsvr_AzureCalc_AzureCalcRateCard[[#This Row],[Price_Level]]&amp;Table_wabobpsvr_AzureCalc_AzureCalcRateCard[[#This Row],[Region]]</f>
        <v>IoT Hub - Low FrequencyD15</v>
      </c>
      <c r="B10891" s="775">
        <v>15</v>
      </c>
      <c r="C10891" s="775"/>
      <c r="D10891" s="775" t="s">
        <v>176</v>
      </c>
      <c r="E10891" s="775">
        <v>999999</v>
      </c>
      <c r="F10891" s="775" t="s">
        <v>7356</v>
      </c>
      <c r="G10891" s="775"/>
      <c r="H10891" s="775"/>
      <c r="I10891" s="775"/>
    </row>
    <row r="10892" spans="1:9">
      <c r="A10892" s="775" t="str">
        <f>Table_wabobpsvr_AzureCalc_AzureCalcRateCard[[#This Row],[ServiceName]]&amp;Table_wabobpsvr_AzureCalc_AzureCalcRateCard[[#This Row],[Price_Level]]&amp;Table_wabobpsvr_AzureCalc_AzureCalcRateCard[[#This Row],[Region]]</f>
        <v>IoT Hub - Low FrequencyMOSP16</v>
      </c>
      <c r="B10892" s="775">
        <v>16</v>
      </c>
      <c r="C10892" s="775"/>
      <c r="D10892" s="775" t="s">
        <v>606</v>
      </c>
      <c r="E10892" s="775">
        <v>999999</v>
      </c>
      <c r="F10892" s="775" t="s">
        <v>7356</v>
      </c>
      <c r="G10892" s="775"/>
      <c r="H10892" s="775"/>
      <c r="I10892" s="775"/>
    </row>
    <row r="10893" spans="1:9">
      <c r="A10893" s="775" t="str">
        <f>Table_wabobpsvr_AzureCalc_AzureCalcRateCard[[#This Row],[ServiceName]]&amp;Table_wabobpsvr_AzureCalc_AzureCalcRateCard[[#This Row],[Price_Level]]&amp;Table_wabobpsvr_AzureCalc_AzureCalcRateCard[[#This Row],[Region]]</f>
        <v>IoT Hub - Low FrequencyA16</v>
      </c>
      <c r="B10893" s="775">
        <v>16</v>
      </c>
      <c r="C10893" s="775"/>
      <c r="D10893" s="775" t="s">
        <v>174</v>
      </c>
      <c r="E10893" s="775">
        <v>999999</v>
      </c>
      <c r="F10893" s="775" t="s">
        <v>7356</v>
      </c>
      <c r="G10893" s="775"/>
      <c r="H10893" s="775"/>
      <c r="I10893" s="775"/>
    </row>
    <row r="10894" spans="1:9">
      <c r="A10894" s="775" t="str">
        <f>Table_wabobpsvr_AzureCalc_AzureCalcRateCard[[#This Row],[ServiceName]]&amp;Table_wabobpsvr_AzureCalc_AzureCalcRateCard[[#This Row],[Price_Level]]&amp;Table_wabobpsvr_AzureCalc_AzureCalcRateCard[[#This Row],[Region]]</f>
        <v>IoT Hub - Low FrequencyB16</v>
      </c>
      <c r="B10894" s="775">
        <v>16</v>
      </c>
      <c r="C10894" s="775"/>
      <c r="D10894" s="775" t="s">
        <v>175</v>
      </c>
      <c r="E10894" s="775">
        <v>999999</v>
      </c>
      <c r="F10894" s="775" t="s">
        <v>7356</v>
      </c>
      <c r="G10894" s="775"/>
      <c r="H10894" s="775"/>
      <c r="I10894" s="775"/>
    </row>
    <row r="10895" spans="1:9">
      <c r="A10895" s="1039" t="str">
        <f>Table_wabobpsvr_AzureCalc_AzureCalcRateCard[[#This Row],[ServiceName]]&amp;Table_wabobpsvr_AzureCalc_AzureCalcRateCard[[#This Row],[Price_Level]]&amp;Table_wabobpsvr_AzureCalc_AzureCalcRateCard[[#This Row],[Region]]</f>
        <v>SQL DB Basic Database HoursMOSP</v>
      </c>
      <c r="B10895" s="1039"/>
      <c r="C10895" s="1039" t="s">
        <v>680</v>
      </c>
      <c r="D10895" s="1039" t="s">
        <v>606</v>
      </c>
      <c r="E10895" s="1039">
        <v>6.8999999999999999E-3</v>
      </c>
      <c r="F10895" s="1039" t="s">
        <v>1031</v>
      </c>
      <c r="G10895" s="775" t="s">
        <v>4235</v>
      </c>
      <c r="H10895" s="775" t="s">
        <v>4235</v>
      </c>
      <c r="I10895" s="775" t="s">
        <v>4803</v>
      </c>
    </row>
    <row r="10896" spans="1:9">
      <c r="A10896" s="775" t="str">
        <f>Table_wabobpsvr_AzureCalc_AzureCalcRateCard[[#This Row],[ServiceName]]&amp;Table_wabobpsvr_AzureCalc_AzureCalcRateCard[[#This Row],[Price_Level]]&amp;Table_wabobpsvr_AzureCalc_AzureCalcRateCard[[#This Row],[Region]]</f>
        <v>SQL DB Basic Database HoursA</v>
      </c>
      <c r="B10896" s="775"/>
      <c r="C10896" s="775" t="s">
        <v>680</v>
      </c>
      <c r="D10896" s="775" t="s">
        <v>174</v>
      </c>
      <c r="E10896" s="775">
        <v>6.6930000000000002E-3</v>
      </c>
      <c r="F10896" s="775" t="s">
        <v>1031</v>
      </c>
      <c r="G10896" s="775" t="s">
        <v>1800</v>
      </c>
      <c r="H10896" s="775" t="s">
        <v>3141</v>
      </c>
      <c r="I10896" s="775" t="s">
        <v>4803</v>
      </c>
    </row>
    <row r="10897" spans="1:9">
      <c r="A10897" s="775" t="str">
        <f>Table_wabobpsvr_AzureCalc_AzureCalcRateCard[[#This Row],[ServiceName]]&amp;Table_wabobpsvr_AzureCalc_AzureCalcRateCard[[#This Row],[Price_Level]]&amp;Table_wabobpsvr_AzureCalc_AzureCalcRateCard[[#This Row],[Region]]</f>
        <v>SQL DB Basic Database HoursB</v>
      </c>
      <c r="B10897" s="775"/>
      <c r="C10897" s="775" t="s">
        <v>680</v>
      </c>
      <c r="D10897" s="775" t="s">
        <v>175</v>
      </c>
      <c r="E10897" s="775">
        <v>6.4859999999999996E-3</v>
      </c>
      <c r="F10897" s="775" t="s">
        <v>1031</v>
      </c>
      <c r="G10897" s="775" t="s">
        <v>1800</v>
      </c>
      <c r="H10897" s="775" t="s">
        <v>3141</v>
      </c>
      <c r="I10897" s="775" t="s">
        <v>4803</v>
      </c>
    </row>
    <row r="10898" spans="1:9">
      <c r="A10898" s="775" t="str">
        <f>Table_wabobpsvr_AzureCalc_AzureCalcRateCard[[#This Row],[ServiceName]]&amp;Table_wabobpsvr_AzureCalc_AzureCalcRateCard[[#This Row],[Price_Level]]&amp;Table_wabobpsvr_AzureCalc_AzureCalcRateCard[[#This Row],[Region]]</f>
        <v>SQL DB Premium P1 Database HoursMOSP11</v>
      </c>
      <c r="B10898" s="775">
        <v>11</v>
      </c>
      <c r="C10898" s="775" t="s">
        <v>680</v>
      </c>
      <c r="D10898" s="775" t="s">
        <v>606</v>
      </c>
      <c r="E10898" s="775">
        <v>0.70599999999999996</v>
      </c>
      <c r="F10898" s="775" t="s">
        <v>1032</v>
      </c>
      <c r="G10898" s="775" t="s">
        <v>4235</v>
      </c>
      <c r="H10898" s="775" t="s">
        <v>4235</v>
      </c>
      <c r="I10898" s="775" t="s">
        <v>4804</v>
      </c>
    </row>
    <row r="10899" spans="1:9">
      <c r="A10899" s="775" t="str">
        <f>Table_wabobpsvr_AzureCalc_AzureCalcRateCard[[#This Row],[ServiceName]]&amp;Table_wabobpsvr_AzureCalc_AzureCalcRateCard[[#This Row],[Price_Level]]&amp;Table_wabobpsvr_AzureCalc_AzureCalcRateCard[[#This Row],[Region]]</f>
        <v>SQL DB Premium P1 Database HoursA11</v>
      </c>
      <c r="B10899" s="775">
        <v>11</v>
      </c>
      <c r="C10899" s="775" t="s">
        <v>680</v>
      </c>
      <c r="D10899" s="775" t="s">
        <v>174</v>
      </c>
      <c r="E10899" s="775">
        <v>0.68500000000000005</v>
      </c>
      <c r="F10899" s="775" t="s">
        <v>1032</v>
      </c>
      <c r="G10899" s="775" t="s">
        <v>1814</v>
      </c>
      <c r="H10899" s="775" t="s">
        <v>3142</v>
      </c>
      <c r="I10899" s="775" t="s">
        <v>4804</v>
      </c>
    </row>
    <row r="10900" spans="1:9">
      <c r="A10900" s="1039" t="str">
        <f>Table_wabobpsvr_AzureCalc_AzureCalcRateCard[[#This Row],[ServiceName]]&amp;Table_wabobpsvr_AzureCalc_AzureCalcRateCard[[#This Row],[Price_Level]]&amp;Table_wabobpsvr_AzureCalc_AzureCalcRateCard[[#This Row],[Region]]</f>
        <v>SQL DB Premium P1 Database HoursB11</v>
      </c>
      <c r="B10900" s="1039">
        <v>11</v>
      </c>
      <c r="C10900" s="1039" t="s">
        <v>680</v>
      </c>
      <c r="D10900" s="1039" t="s">
        <v>175</v>
      </c>
      <c r="E10900" s="1039">
        <v>0.66400000000000003</v>
      </c>
      <c r="F10900" s="1039" t="s">
        <v>1032</v>
      </c>
      <c r="G10900" s="775" t="s">
        <v>1814</v>
      </c>
      <c r="H10900" s="775" t="s">
        <v>3142</v>
      </c>
      <c r="I10900" s="775" t="s">
        <v>4804</v>
      </c>
    </row>
    <row r="10901" spans="1:9">
      <c r="A10901" s="775" t="str">
        <f>Table_wabobpsvr_AzureCalc_AzureCalcRateCard[[#This Row],[ServiceName]]&amp;Table_wabobpsvr_AzureCalc_AzureCalcRateCard[[#This Row],[Price_Level]]&amp;Table_wabobpsvr_AzureCalc_AzureCalcRateCard[[#This Row],[Region]]</f>
        <v>SQL DB Premium P1 Database HoursC11</v>
      </c>
      <c r="B10901" s="775">
        <v>11</v>
      </c>
      <c r="C10901" s="775" t="s">
        <v>680</v>
      </c>
      <c r="D10901" s="775" t="s">
        <v>177</v>
      </c>
      <c r="E10901" s="775">
        <v>0.64300000000000002</v>
      </c>
      <c r="F10901" s="775" t="s">
        <v>1032</v>
      </c>
      <c r="G10901" s="775" t="s">
        <v>1814</v>
      </c>
      <c r="H10901" s="775" t="s">
        <v>3142</v>
      </c>
      <c r="I10901" s="775" t="s">
        <v>4804</v>
      </c>
    </row>
    <row r="10902" spans="1:9">
      <c r="A10902" s="775" t="str">
        <f>Table_wabobpsvr_AzureCalc_AzureCalcRateCard[[#This Row],[ServiceName]]&amp;Table_wabobpsvr_AzureCalc_AzureCalcRateCard[[#This Row],[Price_Level]]&amp;Table_wabobpsvr_AzureCalc_AzureCalcRateCard[[#This Row],[Region]]</f>
        <v>SQL DB Premium P1 Database HoursD11</v>
      </c>
      <c r="B10902" s="775">
        <v>11</v>
      </c>
      <c r="C10902" s="775" t="s">
        <v>680</v>
      </c>
      <c r="D10902" s="775" t="s">
        <v>176</v>
      </c>
      <c r="E10902" s="775">
        <v>0.622</v>
      </c>
      <c r="F10902" s="775" t="s">
        <v>1032</v>
      </c>
      <c r="G10902" s="775" t="s">
        <v>1814</v>
      </c>
      <c r="H10902" s="775" t="s">
        <v>3142</v>
      </c>
      <c r="I10902" s="775" t="s">
        <v>4804</v>
      </c>
    </row>
    <row r="10903" spans="1:9">
      <c r="A10903" s="775" t="str">
        <f>Table_wabobpsvr_AzureCalc_AzureCalcRateCard[[#This Row],[ServiceName]]&amp;Table_wabobpsvr_AzureCalc_AzureCalcRateCard[[#This Row],[Price_Level]]&amp;Table_wabobpsvr_AzureCalc_AzureCalcRateCard[[#This Row],[Region]]</f>
        <v>SQL DB Premium P1 Database HoursMOSP12</v>
      </c>
      <c r="B10903" s="775">
        <v>12</v>
      </c>
      <c r="C10903" s="775" t="s">
        <v>680</v>
      </c>
      <c r="D10903" s="775" t="s">
        <v>606</v>
      </c>
      <c r="E10903" s="775">
        <v>0.70599999999999996</v>
      </c>
      <c r="F10903" s="775" t="s">
        <v>1032</v>
      </c>
      <c r="G10903" s="775" t="s">
        <v>4235</v>
      </c>
      <c r="H10903" s="775" t="s">
        <v>4235</v>
      </c>
      <c r="I10903" s="775" t="s">
        <v>4805</v>
      </c>
    </row>
    <row r="10904" spans="1:9">
      <c r="A10904" s="775" t="str">
        <f>Table_wabobpsvr_AzureCalc_AzureCalcRateCard[[#This Row],[ServiceName]]&amp;Table_wabobpsvr_AzureCalc_AzureCalcRateCard[[#This Row],[Price_Level]]&amp;Table_wabobpsvr_AzureCalc_AzureCalcRateCard[[#This Row],[Region]]</f>
        <v>SQL DB Premium P1 Database HoursA12</v>
      </c>
      <c r="B10904" s="775">
        <v>12</v>
      </c>
      <c r="C10904" s="775" t="s">
        <v>680</v>
      </c>
      <c r="D10904" s="775" t="s">
        <v>174</v>
      </c>
      <c r="E10904" s="775">
        <v>0.68500000000000005</v>
      </c>
      <c r="F10904" s="775" t="s">
        <v>1032</v>
      </c>
      <c r="G10904" s="775" t="s">
        <v>1816</v>
      </c>
      <c r="H10904" s="775" t="s">
        <v>3143</v>
      </c>
      <c r="I10904" s="775" t="s">
        <v>4805</v>
      </c>
    </row>
    <row r="10905" spans="1:9">
      <c r="A10905" s="775" t="str">
        <f>Table_wabobpsvr_AzureCalc_AzureCalcRateCard[[#This Row],[ServiceName]]&amp;Table_wabobpsvr_AzureCalc_AzureCalcRateCard[[#This Row],[Price_Level]]&amp;Table_wabobpsvr_AzureCalc_AzureCalcRateCard[[#This Row],[Region]]</f>
        <v>SQL DB Premium P1 Database HoursB12</v>
      </c>
      <c r="B10905" s="775">
        <v>12</v>
      </c>
      <c r="C10905" s="775" t="s">
        <v>680</v>
      </c>
      <c r="D10905" s="775" t="s">
        <v>175</v>
      </c>
      <c r="E10905" s="775">
        <v>0.66400000000000003</v>
      </c>
      <c r="F10905" s="775" t="s">
        <v>1032</v>
      </c>
      <c r="G10905" s="775" t="s">
        <v>1816</v>
      </c>
      <c r="H10905" s="775" t="s">
        <v>3143</v>
      </c>
      <c r="I10905" s="775" t="s">
        <v>4805</v>
      </c>
    </row>
    <row r="10906" spans="1:9">
      <c r="A10906" s="775" t="str">
        <f>Table_wabobpsvr_AzureCalc_AzureCalcRateCard[[#This Row],[ServiceName]]&amp;Table_wabobpsvr_AzureCalc_AzureCalcRateCard[[#This Row],[Price_Level]]&amp;Table_wabobpsvr_AzureCalc_AzureCalcRateCard[[#This Row],[Region]]</f>
        <v>SQL DB Premium P1 Database HoursC12</v>
      </c>
      <c r="B10906" s="775">
        <v>12</v>
      </c>
      <c r="C10906" s="775" t="s">
        <v>680</v>
      </c>
      <c r="D10906" s="775" t="s">
        <v>177</v>
      </c>
      <c r="E10906" s="775">
        <v>0.64300000000000002</v>
      </c>
      <c r="F10906" s="775" t="s">
        <v>1032</v>
      </c>
      <c r="G10906" s="775" t="s">
        <v>1816</v>
      </c>
      <c r="H10906" s="775" t="s">
        <v>3143</v>
      </c>
      <c r="I10906" s="775" t="s">
        <v>4805</v>
      </c>
    </row>
    <row r="10907" spans="1:9">
      <c r="A10907" s="775" t="str">
        <f>Table_wabobpsvr_AzureCalc_AzureCalcRateCard[[#This Row],[ServiceName]]&amp;Table_wabobpsvr_AzureCalc_AzureCalcRateCard[[#This Row],[Price_Level]]&amp;Table_wabobpsvr_AzureCalc_AzureCalcRateCard[[#This Row],[Region]]</f>
        <v>SQL DB Premium P1 Database HoursD12</v>
      </c>
      <c r="B10907" s="775">
        <v>12</v>
      </c>
      <c r="C10907" s="775" t="s">
        <v>680</v>
      </c>
      <c r="D10907" s="775" t="s">
        <v>176</v>
      </c>
      <c r="E10907" s="775">
        <v>0.622</v>
      </c>
      <c r="F10907" s="775" t="s">
        <v>1032</v>
      </c>
      <c r="G10907" s="775" t="s">
        <v>1816</v>
      </c>
      <c r="H10907" s="775" t="s">
        <v>3143</v>
      </c>
      <c r="I10907" s="775" t="s">
        <v>4805</v>
      </c>
    </row>
    <row r="10908" spans="1:9">
      <c r="A10908" s="775" t="str">
        <f>Table_wabobpsvr_AzureCalc_AzureCalcRateCard[[#This Row],[ServiceName]]&amp;Table_wabobpsvr_AzureCalc_AzureCalcRateCard[[#This Row],[Price_Level]]&amp;Table_wabobpsvr_AzureCalc_AzureCalcRateCard[[#This Row],[Region]]</f>
        <v>SQL DB Premium P2 Secondary Geo Database HoursMOSP</v>
      </c>
      <c r="B10908" s="775"/>
      <c r="C10908" s="775" t="s">
        <v>680</v>
      </c>
      <c r="D10908" s="775" t="s">
        <v>606</v>
      </c>
      <c r="E10908" s="775">
        <v>0.96899999999999997</v>
      </c>
      <c r="F10908" s="775" t="s">
        <v>1033</v>
      </c>
      <c r="G10908" s="775" t="s">
        <v>4235</v>
      </c>
      <c r="H10908" s="775" t="s">
        <v>4235</v>
      </c>
      <c r="I10908" s="775" t="s">
        <v>4806</v>
      </c>
    </row>
    <row r="10909" spans="1:9">
      <c r="A10909" s="775" t="str">
        <f>Table_wabobpsvr_AzureCalc_AzureCalcRateCard[[#This Row],[ServiceName]]&amp;Table_wabobpsvr_AzureCalc_AzureCalcRateCard[[#This Row],[Price_Level]]&amp;Table_wabobpsvr_AzureCalc_AzureCalcRateCard[[#This Row],[Region]]</f>
        <v>SQL DB Premium P2 Secondary Geo Database HoursA</v>
      </c>
      <c r="B10909" s="775"/>
      <c r="C10909" s="775" t="s">
        <v>680</v>
      </c>
      <c r="D10909" s="775" t="s">
        <v>174</v>
      </c>
      <c r="E10909" s="775">
        <v>0.93993000000000004</v>
      </c>
      <c r="F10909" s="775" t="s">
        <v>1033</v>
      </c>
      <c r="G10909" s="775" t="s">
        <v>4235</v>
      </c>
      <c r="H10909" s="775" t="s">
        <v>4235</v>
      </c>
      <c r="I10909" s="775" t="s">
        <v>4806</v>
      </c>
    </row>
    <row r="10910" spans="1:9">
      <c r="A10910" s="775" t="str">
        <f>Table_wabobpsvr_AzureCalc_AzureCalcRateCard[[#This Row],[ServiceName]]&amp;Table_wabobpsvr_AzureCalc_AzureCalcRateCard[[#This Row],[Price_Level]]&amp;Table_wabobpsvr_AzureCalc_AzureCalcRateCard[[#This Row],[Region]]</f>
        <v>SQL DB Premium P2 Secondary Geo Database HoursB</v>
      </c>
      <c r="B10910" s="775"/>
      <c r="C10910" s="775" t="s">
        <v>680</v>
      </c>
      <c r="D10910" s="775" t="s">
        <v>175</v>
      </c>
      <c r="E10910" s="775">
        <v>0.91086</v>
      </c>
      <c r="F10910" s="775" t="s">
        <v>1033</v>
      </c>
      <c r="G10910" s="775" t="s">
        <v>4235</v>
      </c>
      <c r="H10910" s="775" t="s">
        <v>4235</v>
      </c>
      <c r="I10910" s="775" t="s">
        <v>4806</v>
      </c>
    </row>
    <row r="10911" spans="1:9">
      <c r="A10911" s="775" t="str">
        <f>Table_wabobpsvr_AzureCalc_AzureCalcRateCard[[#This Row],[ServiceName]]&amp;Table_wabobpsvr_AzureCalc_AzureCalcRateCard[[#This Row],[Price_Level]]&amp;Table_wabobpsvr_AzureCalc_AzureCalcRateCard[[#This Row],[Region]]</f>
        <v>SQL DB Premium P2 Secondary Geo Database HoursC</v>
      </c>
      <c r="B10911" s="775"/>
      <c r="C10911" s="775" t="s">
        <v>680</v>
      </c>
      <c r="D10911" s="775" t="s">
        <v>177</v>
      </c>
      <c r="E10911" s="775">
        <v>0.88178999999999996</v>
      </c>
      <c r="F10911" s="775" t="s">
        <v>1033</v>
      </c>
      <c r="G10911" s="775" t="s">
        <v>4235</v>
      </c>
      <c r="H10911" s="775" t="s">
        <v>4235</v>
      </c>
      <c r="I10911" s="775" t="s">
        <v>4806</v>
      </c>
    </row>
    <row r="10912" spans="1:9">
      <c r="A10912" s="1039" t="str">
        <f>Table_wabobpsvr_AzureCalc_AzureCalcRateCard[[#This Row],[ServiceName]]&amp;Table_wabobpsvr_AzureCalc_AzureCalcRateCard[[#This Row],[Price_Level]]&amp;Table_wabobpsvr_AzureCalc_AzureCalcRateCard[[#This Row],[Region]]</f>
        <v>SQL DB Premium P2 Secondary Geo Database HoursD</v>
      </c>
      <c r="B10912" s="1039"/>
      <c r="C10912" s="1039" t="s">
        <v>680</v>
      </c>
      <c r="D10912" s="1039" t="s">
        <v>176</v>
      </c>
      <c r="E10912" s="1039">
        <v>0.85272000000000003</v>
      </c>
      <c r="F10912" s="1039" t="s">
        <v>1033</v>
      </c>
      <c r="G10912" s="775" t="s">
        <v>4235</v>
      </c>
      <c r="H10912" s="775" t="s">
        <v>4235</v>
      </c>
      <c r="I10912" s="775" t="s">
        <v>4806</v>
      </c>
    </row>
    <row r="10913" spans="1:9">
      <c r="A10913" s="775" t="str">
        <f>Table_wabobpsvr_AzureCalc_AzureCalcRateCard[[#This Row],[ServiceName]]&amp;Table_wabobpsvr_AzureCalc_AzureCalcRateCard[[#This Row],[Price_Level]]&amp;Table_wabobpsvr_AzureCalc_AzureCalcRateCard[[#This Row],[Region]]</f>
        <v>SQL DB Premium P2 Secondary Geo Database HoursMOSP13</v>
      </c>
      <c r="B10913" s="775">
        <v>13</v>
      </c>
      <c r="C10913" s="775" t="s">
        <v>680</v>
      </c>
      <c r="D10913" s="775" t="s">
        <v>606</v>
      </c>
      <c r="E10913" s="775">
        <v>1.1725000000000001</v>
      </c>
      <c r="F10913" s="775" t="s">
        <v>1033</v>
      </c>
      <c r="G10913" s="775" t="s">
        <v>4235</v>
      </c>
      <c r="H10913" s="775" t="s">
        <v>4235</v>
      </c>
      <c r="I10913" s="775" t="s">
        <v>4807</v>
      </c>
    </row>
    <row r="10914" spans="1:9">
      <c r="A10914" s="775" t="str">
        <f>Table_wabobpsvr_AzureCalc_AzureCalcRateCard[[#This Row],[ServiceName]]&amp;Table_wabobpsvr_AzureCalc_AzureCalcRateCard[[#This Row],[Price_Level]]&amp;Table_wabobpsvr_AzureCalc_AzureCalcRateCard[[#This Row],[Region]]</f>
        <v>SQL DB Premium P2 Secondary Geo Database HoursA13</v>
      </c>
      <c r="B10914" s="775">
        <v>13</v>
      </c>
      <c r="C10914" s="775" t="s">
        <v>680</v>
      </c>
      <c r="D10914" s="775" t="s">
        <v>174</v>
      </c>
      <c r="E10914" s="775">
        <v>1.1373249999999999</v>
      </c>
      <c r="F10914" s="775" t="s">
        <v>1033</v>
      </c>
      <c r="G10914" s="775" t="s">
        <v>4235</v>
      </c>
      <c r="H10914" s="775" t="s">
        <v>4235</v>
      </c>
      <c r="I10914" s="775" t="s">
        <v>4807</v>
      </c>
    </row>
    <row r="10915" spans="1:9">
      <c r="A10915" s="775" t="str">
        <f>Table_wabobpsvr_AzureCalc_AzureCalcRateCard[[#This Row],[ServiceName]]&amp;Table_wabobpsvr_AzureCalc_AzureCalcRateCard[[#This Row],[Price_Level]]&amp;Table_wabobpsvr_AzureCalc_AzureCalcRateCard[[#This Row],[Region]]</f>
        <v>SQL DB Premium P2 Secondary Geo Database HoursB13</v>
      </c>
      <c r="B10915" s="775">
        <v>13</v>
      </c>
      <c r="C10915" s="775" t="s">
        <v>680</v>
      </c>
      <c r="D10915" s="775" t="s">
        <v>175</v>
      </c>
      <c r="E10915" s="775">
        <v>1.10215</v>
      </c>
      <c r="F10915" s="775" t="s">
        <v>1033</v>
      </c>
      <c r="G10915" s="775" t="s">
        <v>4235</v>
      </c>
      <c r="H10915" s="775" t="s">
        <v>4235</v>
      </c>
      <c r="I10915" s="775" t="s">
        <v>4807</v>
      </c>
    </row>
    <row r="10916" spans="1:9">
      <c r="A10916" s="775" t="str">
        <f>Table_wabobpsvr_AzureCalc_AzureCalcRateCard[[#This Row],[ServiceName]]&amp;Table_wabobpsvr_AzureCalc_AzureCalcRateCard[[#This Row],[Price_Level]]&amp;Table_wabobpsvr_AzureCalc_AzureCalcRateCard[[#This Row],[Region]]</f>
        <v>SQL DB Premium P1 Database HoursMOSP14</v>
      </c>
      <c r="B10916" s="775">
        <v>14</v>
      </c>
      <c r="C10916" s="775" t="s">
        <v>680</v>
      </c>
      <c r="D10916" s="775" t="s">
        <v>606</v>
      </c>
      <c r="E10916" s="775">
        <v>0.78100000000000003</v>
      </c>
      <c r="F10916" s="775" t="s">
        <v>1032</v>
      </c>
      <c r="G10916" s="775" t="s">
        <v>4235</v>
      </c>
      <c r="H10916" s="775" t="s">
        <v>4235</v>
      </c>
      <c r="I10916" s="775" t="s">
        <v>4808</v>
      </c>
    </row>
    <row r="10917" spans="1:9">
      <c r="A10917" s="775" t="str">
        <f>Table_wabobpsvr_AzureCalc_AzureCalcRateCard[[#This Row],[ServiceName]]&amp;Table_wabobpsvr_AzureCalc_AzureCalcRateCard[[#This Row],[Price_Level]]&amp;Table_wabobpsvr_AzureCalc_AzureCalcRateCard[[#This Row],[Region]]</f>
        <v>SQL DB Premium P2 Secondary Geo Database HoursC13</v>
      </c>
      <c r="B10917" s="775">
        <v>13</v>
      </c>
      <c r="C10917" s="775" t="s">
        <v>680</v>
      </c>
      <c r="D10917" s="775" t="s">
        <v>177</v>
      </c>
      <c r="E10917" s="775">
        <v>1.066975</v>
      </c>
      <c r="F10917" s="775" t="s">
        <v>1033</v>
      </c>
      <c r="G10917" s="775" t="s">
        <v>4235</v>
      </c>
      <c r="H10917" s="775" t="s">
        <v>4235</v>
      </c>
      <c r="I10917" s="775" t="s">
        <v>4807</v>
      </c>
    </row>
    <row r="10918" spans="1:9">
      <c r="A10918" s="775" t="str">
        <f>Table_wabobpsvr_AzureCalc_AzureCalcRateCard[[#This Row],[ServiceName]]&amp;Table_wabobpsvr_AzureCalc_AzureCalcRateCard[[#This Row],[Price_Level]]&amp;Table_wabobpsvr_AzureCalc_AzureCalcRateCard[[#This Row],[Region]]</f>
        <v>SQL DB Premium P2 Secondary Geo Database HoursD13</v>
      </c>
      <c r="B10918" s="775">
        <v>13</v>
      </c>
      <c r="C10918" s="775" t="s">
        <v>680</v>
      </c>
      <c r="D10918" s="775" t="s">
        <v>176</v>
      </c>
      <c r="E10918" s="775">
        <v>1.0318000000000001</v>
      </c>
      <c r="F10918" s="775" t="s">
        <v>1033</v>
      </c>
      <c r="G10918" s="775" t="s">
        <v>4235</v>
      </c>
      <c r="H10918" s="775" t="s">
        <v>4235</v>
      </c>
      <c r="I10918" s="775" t="s">
        <v>4807</v>
      </c>
    </row>
    <row r="10919" spans="1:9">
      <c r="A10919" s="775" t="str">
        <f>Table_wabobpsvr_AzureCalc_AzureCalcRateCard[[#This Row],[ServiceName]]&amp;Table_wabobpsvr_AzureCalc_AzureCalcRateCard[[#This Row],[Price_Level]]&amp;Table_wabobpsvr_AzureCalc_AzureCalcRateCard[[#This Row],[Region]]</f>
        <v>SQL DB Premium P2 Secondary Geo Database HoursMOSP11</v>
      </c>
      <c r="B10919" s="775">
        <v>11</v>
      </c>
      <c r="C10919" s="775" t="s">
        <v>680</v>
      </c>
      <c r="D10919" s="775" t="s">
        <v>606</v>
      </c>
      <c r="E10919" s="775">
        <v>1.095</v>
      </c>
      <c r="F10919" s="775" t="s">
        <v>1033</v>
      </c>
      <c r="G10919" s="775" t="s">
        <v>4235</v>
      </c>
      <c r="H10919" s="775" t="s">
        <v>4235</v>
      </c>
      <c r="I10919" s="775" t="s">
        <v>4809</v>
      </c>
    </row>
    <row r="10920" spans="1:9">
      <c r="A10920" s="775" t="str">
        <f>Table_wabobpsvr_AzureCalc_AzureCalcRateCard[[#This Row],[ServiceName]]&amp;Table_wabobpsvr_AzureCalc_AzureCalcRateCard[[#This Row],[Price_Level]]&amp;Table_wabobpsvr_AzureCalc_AzureCalcRateCard[[#This Row],[Region]]</f>
        <v>SQL DB Premium P2 Secondary Geo Database HoursA11</v>
      </c>
      <c r="B10920" s="775">
        <v>11</v>
      </c>
      <c r="C10920" s="775" t="s">
        <v>680</v>
      </c>
      <c r="D10920" s="775" t="s">
        <v>174</v>
      </c>
      <c r="E10920" s="775">
        <v>1.0621499999999999</v>
      </c>
      <c r="F10920" s="775" t="s">
        <v>1033</v>
      </c>
      <c r="G10920" s="775" t="s">
        <v>3489</v>
      </c>
      <c r="H10920" s="775" t="s">
        <v>3490</v>
      </c>
      <c r="I10920" s="775" t="s">
        <v>4809</v>
      </c>
    </row>
    <row r="10921" spans="1:9">
      <c r="A10921" s="775" t="str">
        <f>Table_wabobpsvr_AzureCalc_AzureCalcRateCard[[#This Row],[ServiceName]]&amp;Table_wabobpsvr_AzureCalc_AzureCalcRateCard[[#This Row],[Price_Level]]&amp;Table_wabobpsvr_AzureCalc_AzureCalcRateCard[[#This Row],[Region]]</f>
        <v>Basic.A6 VM (Windows)A3</v>
      </c>
      <c r="B10921" s="775">
        <v>3</v>
      </c>
      <c r="C10921" s="775" t="s">
        <v>680</v>
      </c>
      <c r="D10921" s="775" t="s">
        <v>174</v>
      </c>
      <c r="E10921" s="775">
        <v>0.4088</v>
      </c>
      <c r="F10921" s="775" t="s">
        <v>714</v>
      </c>
      <c r="G10921" s="775" t="s">
        <v>2538</v>
      </c>
      <c r="H10921" s="775" t="s">
        <v>2539</v>
      </c>
      <c r="I10921" s="775" t="s">
        <v>5089</v>
      </c>
    </row>
    <row r="10922" spans="1:9">
      <c r="A10922" s="775" t="str">
        <f>Table_wabobpsvr_AzureCalc_AzureCalcRateCard[[#This Row],[ServiceName]]&amp;Table_wabobpsvr_AzureCalc_AzureCalcRateCard[[#This Row],[Price_Level]]&amp;Table_wabobpsvr_AzureCalc_AzureCalcRateCard[[#This Row],[Region]]</f>
        <v>Basic.A6 VM (Windows)B3</v>
      </c>
      <c r="B10922" s="775">
        <v>3</v>
      </c>
      <c r="C10922" s="775" t="s">
        <v>680</v>
      </c>
      <c r="D10922" s="775" t="s">
        <v>175</v>
      </c>
      <c r="E10922" s="775">
        <v>0.39200000000000002</v>
      </c>
      <c r="F10922" s="775" t="s">
        <v>714</v>
      </c>
      <c r="G10922" s="775" t="s">
        <v>2538</v>
      </c>
      <c r="H10922" s="775" t="s">
        <v>2539</v>
      </c>
      <c r="I10922" s="775" t="s">
        <v>5089</v>
      </c>
    </row>
    <row r="10923" spans="1:9">
      <c r="A10923" s="775" t="str">
        <f>Table_wabobpsvr_AzureCalc_AzureCalcRateCard[[#This Row],[ServiceName]]&amp;Table_wabobpsvr_AzureCalc_AzureCalcRateCard[[#This Row],[Price_Level]]&amp;Table_wabobpsvr_AzureCalc_AzureCalcRateCard[[#This Row],[Region]]</f>
        <v>Basic.A6 VM (Windows)C3</v>
      </c>
      <c r="B10923" s="775">
        <v>3</v>
      </c>
      <c r="C10923" s="775" t="s">
        <v>680</v>
      </c>
      <c r="D10923" s="775" t="s">
        <v>177</v>
      </c>
      <c r="E10923" s="775">
        <v>0.37519999999999998</v>
      </c>
      <c r="F10923" s="775" t="s">
        <v>714</v>
      </c>
      <c r="G10923" s="775" t="s">
        <v>2538</v>
      </c>
      <c r="H10923" s="775" t="s">
        <v>2539</v>
      </c>
      <c r="I10923" s="775" t="s">
        <v>5089</v>
      </c>
    </row>
    <row r="10924" spans="1:9">
      <c r="A10924" s="775" t="str">
        <f>Table_wabobpsvr_AzureCalc_AzureCalcRateCard[[#This Row],[ServiceName]]&amp;Table_wabobpsvr_AzureCalc_AzureCalcRateCard[[#This Row],[Price_Level]]&amp;Table_wabobpsvr_AzureCalc_AzureCalcRateCard[[#This Row],[Region]]</f>
        <v>Basic.A6 VM (Windows)D3</v>
      </c>
      <c r="B10924" s="775">
        <v>3</v>
      </c>
      <c r="C10924" s="775" t="s">
        <v>680</v>
      </c>
      <c r="D10924" s="775" t="s">
        <v>176</v>
      </c>
      <c r="E10924" s="775">
        <v>0.3584</v>
      </c>
      <c r="F10924" s="775" t="s">
        <v>714</v>
      </c>
      <c r="G10924" s="775" t="s">
        <v>2538</v>
      </c>
      <c r="H10924" s="775" t="s">
        <v>2539</v>
      </c>
      <c r="I10924" s="775" t="s">
        <v>5089</v>
      </c>
    </row>
    <row r="10925" spans="1:9">
      <c r="A10925" s="775" t="str">
        <f>Table_wabobpsvr_AzureCalc_AzureCalcRateCard[[#This Row],[ServiceName]]&amp;Table_wabobpsvr_AzureCalc_AzureCalcRateCard[[#This Row],[Price_Level]]&amp;Table_wabobpsvr_AzureCalc_AzureCalcRateCard[[#This Row],[Region]]</f>
        <v>Basic.A7 VM (Non-Windows)MOSP3</v>
      </c>
      <c r="B10925" s="775">
        <v>3</v>
      </c>
      <c r="C10925" s="775" t="s">
        <v>680</v>
      </c>
      <c r="D10925" s="775" t="s">
        <v>606</v>
      </c>
      <c r="E10925" s="775">
        <v>0.84</v>
      </c>
      <c r="F10925" s="775" t="s">
        <v>715</v>
      </c>
      <c r="G10925" s="775" t="s">
        <v>4235</v>
      </c>
      <c r="H10925" s="775" t="s">
        <v>4235</v>
      </c>
      <c r="I10925" s="775" t="s">
        <v>5090</v>
      </c>
    </row>
    <row r="10926" spans="1:9">
      <c r="A10926" s="775" t="str">
        <f>Table_wabobpsvr_AzureCalc_AzureCalcRateCard[[#This Row],[ServiceName]]&amp;Table_wabobpsvr_AzureCalc_AzureCalcRateCard[[#This Row],[Price_Level]]&amp;Table_wabobpsvr_AzureCalc_AzureCalcRateCard[[#This Row],[Region]]</f>
        <v>Basic.A7 VM (Non-Windows)A3</v>
      </c>
      <c r="B10926" s="775">
        <v>3</v>
      </c>
      <c r="C10926" s="775" t="s">
        <v>680</v>
      </c>
      <c r="D10926" s="775" t="s">
        <v>174</v>
      </c>
      <c r="E10926" s="775">
        <v>0.61319999999999997</v>
      </c>
      <c r="F10926" s="775" t="s">
        <v>715</v>
      </c>
      <c r="G10926" s="775" t="s">
        <v>2540</v>
      </c>
      <c r="H10926" s="775" t="s">
        <v>2541</v>
      </c>
      <c r="I10926" s="775" t="s">
        <v>5090</v>
      </c>
    </row>
    <row r="10927" spans="1:9">
      <c r="A10927" s="775" t="str">
        <f>Table_wabobpsvr_AzureCalc_AzureCalcRateCard[[#This Row],[ServiceName]]&amp;Table_wabobpsvr_AzureCalc_AzureCalcRateCard[[#This Row],[Price_Level]]&amp;Table_wabobpsvr_AzureCalc_AzureCalcRateCard[[#This Row],[Region]]</f>
        <v>Basic.A7 VM (Non-Windows)B3</v>
      </c>
      <c r="B10927" s="775">
        <v>3</v>
      </c>
      <c r="C10927" s="775" t="s">
        <v>680</v>
      </c>
      <c r="D10927" s="775" t="s">
        <v>175</v>
      </c>
      <c r="E10927" s="775">
        <v>0.58799999999999997</v>
      </c>
      <c r="F10927" s="775" t="s">
        <v>715</v>
      </c>
      <c r="G10927" s="775" t="s">
        <v>2540</v>
      </c>
      <c r="H10927" s="775" t="s">
        <v>2541</v>
      </c>
      <c r="I10927" s="775" t="s">
        <v>5090</v>
      </c>
    </row>
    <row r="10928" spans="1:9">
      <c r="A10928" s="775" t="str">
        <f>Table_wabobpsvr_AzureCalc_AzureCalcRateCard[[#This Row],[ServiceName]]&amp;Table_wabobpsvr_AzureCalc_AzureCalcRateCard[[#This Row],[Price_Level]]&amp;Table_wabobpsvr_AzureCalc_AzureCalcRateCard[[#This Row],[Region]]</f>
        <v>Basic.A7 VM (Non-Windows)C3</v>
      </c>
      <c r="B10928" s="775">
        <v>3</v>
      </c>
      <c r="C10928" s="775" t="s">
        <v>680</v>
      </c>
      <c r="D10928" s="775" t="s">
        <v>177</v>
      </c>
      <c r="E10928" s="775">
        <v>0.56279999999999997</v>
      </c>
      <c r="F10928" s="775" t="s">
        <v>715</v>
      </c>
      <c r="G10928" s="775" t="s">
        <v>2540</v>
      </c>
      <c r="H10928" s="775" t="s">
        <v>2541</v>
      </c>
      <c r="I10928" s="775" t="s">
        <v>5090</v>
      </c>
    </row>
    <row r="10929" spans="1:9">
      <c r="A10929" s="775" t="str">
        <f>Table_wabobpsvr_AzureCalc_AzureCalcRateCard[[#This Row],[ServiceName]]&amp;Table_wabobpsvr_AzureCalc_AzureCalcRateCard[[#This Row],[Price_Level]]&amp;Table_wabobpsvr_AzureCalc_AzureCalcRateCard[[#This Row],[Region]]</f>
        <v>Basic.A7 VM (Non-Windows)D3</v>
      </c>
      <c r="B10929" s="775">
        <v>3</v>
      </c>
      <c r="C10929" s="775" t="s">
        <v>680</v>
      </c>
      <c r="D10929" s="775" t="s">
        <v>176</v>
      </c>
      <c r="E10929" s="775">
        <v>0.53759999999999997</v>
      </c>
      <c r="F10929" s="775" t="s">
        <v>715</v>
      </c>
      <c r="G10929" s="775" t="s">
        <v>2540</v>
      </c>
      <c r="H10929" s="775" t="s">
        <v>2541</v>
      </c>
      <c r="I10929" s="775" t="s">
        <v>5090</v>
      </c>
    </row>
    <row r="10930" spans="1:9">
      <c r="A10930" s="775" t="str">
        <f>Table_wabobpsvr_AzureCalc_AzureCalcRateCard[[#This Row],[ServiceName]]&amp;Table_wabobpsvr_AzureCalc_AzureCalcRateCard[[#This Row],[Price_Level]]&amp;Table_wabobpsvr_AzureCalc_AzureCalcRateCard[[#This Row],[Region]]</f>
        <v>Basic.A7 VM (Windows)MOSP3</v>
      </c>
      <c r="B10930" s="775">
        <v>3</v>
      </c>
      <c r="C10930" s="775" t="s">
        <v>680</v>
      </c>
      <c r="D10930" s="775" t="s">
        <v>606</v>
      </c>
      <c r="E10930" s="775">
        <v>1.1200000000000001</v>
      </c>
      <c r="F10930" s="775" t="s">
        <v>709</v>
      </c>
      <c r="G10930" s="775" t="s">
        <v>4235</v>
      </c>
      <c r="H10930" s="775" t="s">
        <v>4235</v>
      </c>
      <c r="I10930" s="775" t="s">
        <v>5091</v>
      </c>
    </row>
    <row r="10931" spans="1:9">
      <c r="A10931" s="775" t="str">
        <f>Table_wabobpsvr_AzureCalc_AzureCalcRateCard[[#This Row],[ServiceName]]&amp;Table_wabobpsvr_AzureCalc_AzureCalcRateCard[[#This Row],[Price_Level]]&amp;Table_wabobpsvr_AzureCalc_AzureCalcRateCard[[#This Row],[Region]]</f>
        <v>Basic.A7 VM (Windows)A3</v>
      </c>
      <c r="B10931" s="775">
        <v>3</v>
      </c>
      <c r="C10931" s="775" t="s">
        <v>680</v>
      </c>
      <c r="D10931" s="775" t="s">
        <v>174</v>
      </c>
      <c r="E10931" s="775">
        <v>0.81759999999999999</v>
      </c>
      <c r="F10931" s="775" t="s">
        <v>709</v>
      </c>
      <c r="G10931" s="775" t="s">
        <v>2542</v>
      </c>
      <c r="H10931" s="775" t="s">
        <v>2543</v>
      </c>
      <c r="I10931" s="775" t="s">
        <v>5091</v>
      </c>
    </row>
    <row r="10932" spans="1:9">
      <c r="A10932" s="775" t="str">
        <f>Table_wabobpsvr_AzureCalc_AzureCalcRateCard[[#This Row],[ServiceName]]&amp;Table_wabobpsvr_AzureCalc_AzureCalcRateCard[[#This Row],[Price_Level]]&amp;Table_wabobpsvr_AzureCalc_AzureCalcRateCard[[#This Row],[Region]]</f>
        <v>Basic.A7 VM (Windows)B3</v>
      </c>
      <c r="B10932" s="775">
        <v>3</v>
      </c>
      <c r="C10932" s="775" t="s">
        <v>680</v>
      </c>
      <c r="D10932" s="775" t="s">
        <v>175</v>
      </c>
      <c r="E10932" s="775">
        <v>0.78400000000000003</v>
      </c>
      <c r="F10932" s="775" t="s">
        <v>709</v>
      </c>
      <c r="G10932" s="775" t="s">
        <v>2542</v>
      </c>
      <c r="H10932" s="775" t="s">
        <v>2543</v>
      </c>
      <c r="I10932" s="775" t="s">
        <v>5091</v>
      </c>
    </row>
    <row r="10933" spans="1:9">
      <c r="A10933" s="775" t="str">
        <f>Table_wabobpsvr_AzureCalc_AzureCalcRateCard[[#This Row],[ServiceName]]&amp;Table_wabobpsvr_AzureCalc_AzureCalcRateCard[[#This Row],[Price_Level]]&amp;Table_wabobpsvr_AzureCalc_AzureCalcRateCard[[#This Row],[Region]]</f>
        <v>Basic.A7 VM (Windows)C3</v>
      </c>
      <c r="B10933" s="775">
        <v>3</v>
      </c>
      <c r="C10933" s="775" t="s">
        <v>680</v>
      </c>
      <c r="D10933" s="775" t="s">
        <v>177</v>
      </c>
      <c r="E10933" s="775">
        <v>0.75039999999999996</v>
      </c>
      <c r="F10933" s="775" t="s">
        <v>709</v>
      </c>
      <c r="G10933" s="775" t="s">
        <v>2542</v>
      </c>
      <c r="H10933" s="775" t="s">
        <v>2543</v>
      </c>
      <c r="I10933" s="775" t="s">
        <v>5091</v>
      </c>
    </row>
    <row r="10934" spans="1:9">
      <c r="A10934" s="775" t="str">
        <f>Table_wabobpsvr_AzureCalc_AzureCalcRateCard[[#This Row],[ServiceName]]&amp;Table_wabobpsvr_AzureCalc_AzureCalcRateCard[[#This Row],[Price_Level]]&amp;Table_wabobpsvr_AzureCalc_AzureCalcRateCard[[#This Row],[Region]]</f>
        <v>Basic.A7 VM (Windows)D3</v>
      </c>
      <c r="B10934" s="775">
        <v>3</v>
      </c>
      <c r="C10934" s="775" t="s">
        <v>680</v>
      </c>
      <c r="D10934" s="775" t="s">
        <v>176</v>
      </c>
      <c r="E10934" s="775">
        <v>0.71679999999999999</v>
      </c>
      <c r="F10934" s="775" t="s">
        <v>709</v>
      </c>
      <c r="G10934" s="775" t="s">
        <v>2542</v>
      </c>
      <c r="H10934" s="775" t="s">
        <v>2543</v>
      </c>
      <c r="I10934" s="775" t="s">
        <v>5091</v>
      </c>
    </row>
    <row r="10935" spans="1:9">
      <c r="A10935" s="775" t="str">
        <f>Table_wabobpsvr_AzureCalc_AzureCalcRateCard[[#This Row],[ServiceName]]&amp;Table_wabobpsvr_AzureCalc_AzureCalcRateCard[[#This Row],[Price_Level]]&amp;Table_wabobpsvr_AzureCalc_AzureCalcRateCard[[#This Row],[Region]]</f>
        <v>Mobile Services FreeA2</v>
      </c>
      <c r="B10935" s="775">
        <v>2</v>
      </c>
      <c r="C10935" s="775" t="s">
        <v>4235</v>
      </c>
      <c r="D10935" s="775" t="s">
        <v>174</v>
      </c>
      <c r="E10935" s="775">
        <v>999999</v>
      </c>
      <c r="F10935" s="775" t="s">
        <v>756</v>
      </c>
      <c r="G10935" s="775" t="s">
        <v>4235</v>
      </c>
      <c r="H10935" s="775" t="s">
        <v>4235</v>
      </c>
      <c r="I10935" s="775" t="s">
        <v>4235</v>
      </c>
    </row>
    <row r="10936" spans="1:9">
      <c r="A10936" s="1039" t="str">
        <f>Table_wabobpsvr_AzureCalc_AzureCalcRateCard[[#This Row],[ServiceName]]&amp;Table_wabobpsvr_AzureCalc_AzureCalcRateCard[[#This Row],[Price_Level]]&amp;Table_wabobpsvr_AzureCalc_AzureCalcRateCard[[#This Row],[Region]]</f>
        <v>Mobile Services FreeB2</v>
      </c>
      <c r="B10936" s="1039">
        <v>2</v>
      </c>
      <c r="C10936" s="1039" t="s">
        <v>4235</v>
      </c>
      <c r="D10936" s="1039" t="s">
        <v>175</v>
      </c>
      <c r="E10936" s="1039">
        <v>999999</v>
      </c>
      <c r="F10936" s="1039" t="s">
        <v>756</v>
      </c>
      <c r="G10936" s="775" t="s">
        <v>4235</v>
      </c>
      <c r="H10936" s="775" t="s">
        <v>4235</v>
      </c>
      <c r="I10936" s="775" t="s">
        <v>4235</v>
      </c>
    </row>
    <row r="10937" spans="1:9">
      <c r="A10937" s="775" t="str">
        <f>Table_wabobpsvr_AzureCalc_AzureCalcRateCard[[#This Row],[ServiceName]]&amp;Table_wabobpsvr_AzureCalc_AzureCalcRateCard[[#This Row],[Price_Level]]&amp;Table_wabobpsvr_AzureCalc_AzureCalcRateCard[[#This Row],[Region]]</f>
        <v>Mobile Services FreeC2</v>
      </c>
      <c r="B10937" s="775">
        <v>2</v>
      </c>
      <c r="C10937" s="775" t="s">
        <v>4235</v>
      </c>
      <c r="D10937" s="775" t="s">
        <v>177</v>
      </c>
      <c r="E10937" s="775">
        <v>999999</v>
      </c>
      <c r="F10937" s="775" t="s">
        <v>756</v>
      </c>
      <c r="G10937" s="775" t="s">
        <v>4235</v>
      </c>
      <c r="H10937" s="775" t="s">
        <v>4235</v>
      </c>
      <c r="I10937" s="775" t="s">
        <v>4235</v>
      </c>
    </row>
    <row r="10938" spans="1:9">
      <c r="A10938" s="775" t="str">
        <f>Table_wabobpsvr_AzureCalc_AzureCalcRateCard[[#This Row],[ServiceName]]&amp;Table_wabobpsvr_AzureCalc_AzureCalcRateCard[[#This Row],[Price_Level]]&amp;Table_wabobpsvr_AzureCalc_AzureCalcRateCard[[#This Row],[Region]]</f>
        <v>Mobile Services FreeD2</v>
      </c>
      <c r="B10938" s="775">
        <v>2</v>
      </c>
      <c r="C10938" s="775" t="s">
        <v>4235</v>
      </c>
      <c r="D10938" s="775" t="s">
        <v>176</v>
      </c>
      <c r="E10938" s="775">
        <v>999999</v>
      </c>
      <c r="F10938" s="775" t="s">
        <v>756</v>
      </c>
      <c r="G10938" s="775" t="s">
        <v>4235</v>
      </c>
      <c r="H10938" s="775" t="s">
        <v>4235</v>
      </c>
      <c r="I10938" s="775" t="s">
        <v>4235</v>
      </c>
    </row>
    <row r="10939" spans="1:9">
      <c r="A10939" s="775" t="str">
        <f>Table_wabobpsvr_AzureCalc_AzureCalcRateCard[[#This Row],[ServiceName]]&amp;Table_wabobpsvr_AzureCalc_AzureCalcRateCard[[#This Row],[Price_Level]]&amp;Table_wabobpsvr_AzureCalc_AzureCalcRateCard[[#This Row],[Region]]</f>
        <v>Mobile Services FreeMOSP5</v>
      </c>
      <c r="B10939" s="775">
        <v>5</v>
      </c>
      <c r="C10939" s="775" t="s">
        <v>4235</v>
      </c>
      <c r="D10939" s="775" t="s">
        <v>606</v>
      </c>
      <c r="E10939" s="775">
        <v>999999</v>
      </c>
      <c r="F10939" s="775" t="s">
        <v>756</v>
      </c>
      <c r="G10939" s="775" t="s">
        <v>4235</v>
      </c>
      <c r="H10939" s="775" t="s">
        <v>4235</v>
      </c>
      <c r="I10939" s="775" t="s">
        <v>4235</v>
      </c>
    </row>
    <row r="10940" spans="1:9">
      <c r="A10940" s="775" t="str">
        <f>Table_wabobpsvr_AzureCalc_AzureCalcRateCard[[#This Row],[ServiceName]]&amp;Table_wabobpsvr_AzureCalc_AzureCalcRateCard[[#This Row],[Price_Level]]&amp;Table_wabobpsvr_AzureCalc_AzureCalcRateCard[[#This Row],[Region]]</f>
        <v>Mobile Services FreeA5</v>
      </c>
      <c r="B10940" s="775">
        <v>5</v>
      </c>
      <c r="C10940" s="775" t="s">
        <v>4235</v>
      </c>
      <c r="D10940" s="775" t="s">
        <v>174</v>
      </c>
      <c r="E10940" s="775">
        <v>999999</v>
      </c>
      <c r="F10940" s="775" t="s">
        <v>756</v>
      </c>
      <c r="G10940" s="775" t="s">
        <v>4235</v>
      </c>
      <c r="H10940" s="775" t="s">
        <v>4235</v>
      </c>
      <c r="I10940" s="775" t="s">
        <v>4235</v>
      </c>
    </row>
    <row r="10941" spans="1:9">
      <c r="A10941" s="775" t="str">
        <f>Table_wabobpsvr_AzureCalc_AzureCalcRateCard[[#This Row],[ServiceName]]&amp;Table_wabobpsvr_AzureCalc_AzureCalcRateCard[[#This Row],[Price_Level]]&amp;Table_wabobpsvr_AzureCalc_AzureCalcRateCard[[#This Row],[Region]]</f>
        <v>Mobile Services FreeC1</v>
      </c>
      <c r="B10941" s="775">
        <v>1</v>
      </c>
      <c r="C10941" s="775" t="s">
        <v>4235</v>
      </c>
      <c r="D10941" s="775" t="s">
        <v>177</v>
      </c>
      <c r="E10941" s="775">
        <v>999999</v>
      </c>
      <c r="F10941" s="775" t="s">
        <v>756</v>
      </c>
      <c r="G10941" s="775" t="s">
        <v>4235</v>
      </c>
      <c r="H10941" s="775" t="s">
        <v>4235</v>
      </c>
      <c r="I10941" s="775" t="s">
        <v>4235</v>
      </c>
    </row>
    <row r="10942" spans="1:9">
      <c r="A10942" s="775" t="str">
        <f>Table_wabobpsvr_AzureCalc_AzureCalcRateCard[[#This Row],[ServiceName]]&amp;Table_wabobpsvr_AzureCalc_AzureCalcRateCard[[#This Row],[Price_Level]]&amp;Table_wabobpsvr_AzureCalc_AzureCalcRateCard[[#This Row],[Region]]</f>
        <v>Mobile Services FreeD1</v>
      </c>
      <c r="B10942" s="775">
        <v>1</v>
      </c>
      <c r="C10942" s="775" t="s">
        <v>4235</v>
      </c>
      <c r="D10942" s="775" t="s">
        <v>176</v>
      </c>
      <c r="E10942" s="775">
        <v>999999</v>
      </c>
      <c r="F10942" s="775" t="s">
        <v>756</v>
      </c>
      <c r="G10942" s="775" t="s">
        <v>4235</v>
      </c>
      <c r="H10942" s="775" t="s">
        <v>4235</v>
      </c>
      <c r="I10942" s="775" t="s">
        <v>4235</v>
      </c>
    </row>
    <row r="10943" spans="1:9">
      <c r="A10943" s="775" t="str">
        <f>Table_wabobpsvr_AzureCalc_AzureCalcRateCard[[#This Row],[ServiceName]]&amp;Table_wabobpsvr_AzureCalc_AzureCalcRateCard[[#This Row],[Price_Level]]&amp;Table_wabobpsvr_AzureCalc_AzureCalcRateCard[[#This Row],[Region]]</f>
        <v>Mobile Services FreeMOSP8</v>
      </c>
      <c r="B10943" s="775">
        <v>8</v>
      </c>
      <c r="C10943" s="775" t="s">
        <v>4235</v>
      </c>
      <c r="D10943" s="775" t="s">
        <v>606</v>
      </c>
      <c r="E10943" s="775">
        <v>999999</v>
      </c>
      <c r="F10943" s="775" t="s">
        <v>756</v>
      </c>
      <c r="G10943" s="775" t="s">
        <v>4235</v>
      </c>
      <c r="H10943" s="775" t="s">
        <v>4235</v>
      </c>
      <c r="I10943" s="775" t="s">
        <v>4235</v>
      </c>
    </row>
    <row r="10944" spans="1:9">
      <c r="A10944" s="775" t="str">
        <f>Table_wabobpsvr_AzureCalc_AzureCalcRateCard[[#This Row],[ServiceName]]&amp;Table_wabobpsvr_AzureCalc_AzureCalcRateCard[[#This Row],[Price_Level]]&amp;Table_wabobpsvr_AzureCalc_AzureCalcRateCard[[#This Row],[Region]]</f>
        <v>Mobile Services FreeA8</v>
      </c>
      <c r="B10944" s="775">
        <v>8</v>
      </c>
      <c r="C10944" s="775" t="s">
        <v>4235</v>
      </c>
      <c r="D10944" s="775" t="s">
        <v>174</v>
      </c>
      <c r="E10944" s="775">
        <v>999999</v>
      </c>
      <c r="F10944" s="775" t="s">
        <v>756</v>
      </c>
      <c r="G10944" s="775" t="s">
        <v>4235</v>
      </c>
      <c r="H10944" s="775" t="s">
        <v>4235</v>
      </c>
      <c r="I10944" s="775" t="s">
        <v>4235</v>
      </c>
    </row>
    <row r="10945" spans="1:9">
      <c r="A10945" s="775" t="str">
        <f>Table_wabobpsvr_AzureCalc_AzureCalcRateCard[[#This Row],[ServiceName]]&amp;Table_wabobpsvr_AzureCalc_AzureCalcRateCard[[#This Row],[Price_Level]]&amp;Table_wabobpsvr_AzureCalc_AzureCalcRateCard[[#This Row],[Region]]</f>
        <v>Mobile Services FreeB8</v>
      </c>
      <c r="B10945" s="775">
        <v>8</v>
      </c>
      <c r="C10945" s="775" t="s">
        <v>4235</v>
      </c>
      <c r="D10945" s="775" t="s">
        <v>175</v>
      </c>
      <c r="E10945" s="775">
        <v>999999</v>
      </c>
      <c r="F10945" s="775" t="s">
        <v>756</v>
      </c>
      <c r="G10945" s="775" t="s">
        <v>4235</v>
      </c>
      <c r="H10945" s="775" t="s">
        <v>4235</v>
      </c>
      <c r="I10945" s="775" t="s">
        <v>4235</v>
      </c>
    </row>
    <row r="10946" spans="1:9">
      <c r="A10946" s="775" t="str">
        <f>Table_wabobpsvr_AzureCalc_AzureCalcRateCard[[#This Row],[ServiceName]]&amp;Table_wabobpsvr_AzureCalc_AzureCalcRateCard[[#This Row],[Price_Level]]&amp;Table_wabobpsvr_AzureCalc_AzureCalcRateCard[[#This Row],[Region]]</f>
        <v>Mobile Services FreeC8</v>
      </c>
      <c r="B10946" s="775">
        <v>8</v>
      </c>
      <c r="C10946" s="775" t="s">
        <v>4235</v>
      </c>
      <c r="D10946" s="775" t="s">
        <v>177</v>
      </c>
      <c r="E10946" s="775">
        <v>999999</v>
      </c>
      <c r="F10946" s="775" t="s">
        <v>756</v>
      </c>
      <c r="G10946" s="775" t="s">
        <v>4235</v>
      </c>
      <c r="H10946" s="775" t="s">
        <v>4235</v>
      </c>
      <c r="I10946" s="775" t="s">
        <v>4235</v>
      </c>
    </row>
    <row r="10947" spans="1:9">
      <c r="A10947" s="775" t="str">
        <f>Table_wabobpsvr_AzureCalc_AzureCalcRateCard[[#This Row],[ServiceName]]&amp;Table_wabobpsvr_AzureCalc_AzureCalcRateCard[[#This Row],[Price_Level]]&amp;Table_wabobpsvr_AzureCalc_AzureCalcRateCard[[#This Row],[Region]]</f>
        <v>Mobile Services FreeB5</v>
      </c>
      <c r="B10947" s="775">
        <v>5</v>
      </c>
      <c r="C10947" s="775" t="s">
        <v>4235</v>
      </c>
      <c r="D10947" s="775" t="s">
        <v>175</v>
      </c>
      <c r="E10947" s="775">
        <v>999999</v>
      </c>
      <c r="F10947" s="775" t="s">
        <v>756</v>
      </c>
      <c r="G10947" s="775" t="s">
        <v>4235</v>
      </c>
      <c r="H10947" s="775" t="s">
        <v>4235</v>
      </c>
      <c r="I10947" s="775" t="s">
        <v>4235</v>
      </c>
    </row>
    <row r="10948" spans="1:9">
      <c r="A10948" s="775" t="str">
        <f>Table_wabobpsvr_AzureCalc_AzureCalcRateCard[[#This Row],[ServiceName]]&amp;Table_wabobpsvr_AzureCalc_AzureCalcRateCard[[#This Row],[Price_Level]]&amp;Table_wabobpsvr_AzureCalc_AzureCalcRateCard[[#This Row],[Region]]</f>
        <v>Mobile Services FreeC5</v>
      </c>
      <c r="B10948" s="775">
        <v>5</v>
      </c>
      <c r="C10948" s="775" t="s">
        <v>4235</v>
      </c>
      <c r="D10948" s="775" t="s">
        <v>177</v>
      </c>
      <c r="E10948" s="775">
        <v>999999</v>
      </c>
      <c r="F10948" s="775" t="s">
        <v>756</v>
      </c>
      <c r="G10948" s="775" t="s">
        <v>4235</v>
      </c>
      <c r="H10948" s="775" t="s">
        <v>4235</v>
      </c>
      <c r="I10948" s="775" t="s">
        <v>4235</v>
      </c>
    </row>
    <row r="10949" spans="1:9">
      <c r="A10949" s="775" t="str">
        <f>Table_wabobpsvr_AzureCalc_AzureCalcRateCard[[#This Row],[ServiceName]]&amp;Table_wabobpsvr_AzureCalc_AzureCalcRateCard[[#This Row],[Price_Level]]&amp;Table_wabobpsvr_AzureCalc_AzureCalcRateCard[[#This Row],[Region]]</f>
        <v>Mobile Services FreeD5</v>
      </c>
      <c r="B10949" s="775">
        <v>5</v>
      </c>
      <c r="C10949" s="775" t="s">
        <v>4235</v>
      </c>
      <c r="D10949" s="775" t="s">
        <v>176</v>
      </c>
      <c r="E10949" s="775">
        <v>999999</v>
      </c>
      <c r="F10949" s="775" t="s">
        <v>756</v>
      </c>
      <c r="G10949" s="775" t="s">
        <v>4235</v>
      </c>
      <c r="H10949" s="775" t="s">
        <v>4235</v>
      </c>
      <c r="I10949" s="775" t="s">
        <v>4235</v>
      </c>
    </row>
    <row r="10950" spans="1:9">
      <c r="A10950" s="775" t="str">
        <f>Table_wabobpsvr_AzureCalc_AzureCalcRateCard[[#This Row],[ServiceName]]&amp;Table_wabobpsvr_AzureCalc_AzureCalcRateCard[[#This Row],[Price_Level]]&amp;Table_wabobpsvr_AzureCalc_AzureCalcRateCard[[#This Row],[Region]]</f>
        <v>Mobile Services FreeMOSP1</v>
      </c>
      <c r="B10950" s="775">
        <v>1</v>
      </c>
      <c r="C10950" s="775" t="s">
        <v>4235</v>
      </c>
      <c r="D10950" s="775" t="s">
        <v>606</v>
      </c>
      <c r="E10950" s="775">
        <v>999999</v>
      </c>
      <c r="F10950" s="775" t="s">
        <v>756</v>
      </c>
      <c r="G10950" s="775" t="s">
        <v>4235</v>
      </c>
      <c r="H10950" s="775" t="s">
        <v>4235</v>
      </c>
      <c r="I10950" s="775" t="s">
        <v>4235</v>
      </c>
    </row>
    <row r="10951" spans="1:9">
      <c r="A10951" s="775" t="str">
        <f>Table_wabobpsvr_AzureCalc_AzureCalcRateCard[[#This Row],[ServiceName]]&amp;Table_wabobpsvr_AzureCalc_AzureCalcRateCard[[#This Row],[Price_Level]]&amp;Table_wabobpsvr_AzureCalc_AzureCalcRateCard[[#This Row],[Region]]</f>
        <v>Mobile Services FreeA1</v>
      </c>
      <c r="B10951" s="775">
        <v>1</v>
      </c>
      <c r="C10951" s="775" t="s">
        <v>4235</v>
      </c>
      <c r="D10951" s="775" t="s">
        <v>174</v>
      </c>
      <c r="E10951" s="775">
        <v>999999</v>
      </c>
      <c r="F10951" s="775" t="s">
        <v>756</v>
      </c>
      <c r="G10951" s="775" t="s">
        <v>4235</v>
      </c>
      <c r="H10951" s="775" t="s">
        <v>4235</v>
      </c>
      <c r="I10951" s="775" t="s">
        <v>4235</v>
      </c>
    </row>
    <row r="10952" spans="1:9">
      <c r="A10952" s="775" t="str">
        <f>Table_wabobpsvr_AzureCalc_AzureCalcRateCard[[#This Row],[ServiceName]]&amp;Table_wabobpsvr_AzureCalc_AzureCalcRateCard[[#This Row],[Price_Level]]&amp;Table_wabobpsvr_AzureCalc_AzureCalcRateCard[[#This Row],[Region]]</f>
        <v>Mobile Services FreeB1</v>
      </c>
      <c r="B10952" s="775">
        <v>1</v>
      </c>
      <c r="C10952" s="775" t="s">
        <v>4235</v>
      </c>
      <c r="D10952" s="775" t="s">
        <v>175</v>
      </c>
      <c r="E10952" s="775">
        <v>999999</v>
      </c>
      <c r="F10952" s="775" t="s">
        <v>756</v>
      </c>
      <c r="G10952" s="775" t="s">
        <v>4235</v>
      </c>
      <c r="H10952" s="775" t="s">
        <v>4235</v>
      </c>
      <c r="I10952" s="775" t="s">
        <v>4235</v>
      </c>
    </row>
    <row r="10953" spans="1:9">
      <c r="A10953" s="775" t="str">
        <f>Table_wabobpsvr_AzureCalc_AzureCalcRateCard[[#This Row],[ServiceName]]&amp;Table_wabobpsvr_AzureCalc_AzureCalcRateCard[[#This Row],[Price_Level]]&amp;Table_wabobpsvr_AzureCalc_AzureCalcRateCard[[#This Row],[Region]]</f>
        <v>Mobile Services BasicMOSP3</v>
      </c>
      <c r="B10953" s="775">
        <v>3</v>
      </c>
      <c r="C10953" s="775" t="s">
        <v>4235</v>
      </c>
      <c r="D10953" s="775" t="s">
        <v>606</v>
      </c>
      <c r="E10953" s="775">
        <v>999999</v>
      </c>
      <c r="F10953" s="775" t="s">
        <v>755</v>
      </c>
      <c r="G10953" s="775" t="s">
        <v>4235</v>
      </c>
      <c r="H10953" s="775" t="s">
        <v>4235</v>
      </c>
      <c r="I10953" s="775" t="s">
        <v>4235</v>
      </c>
    </row>
    <row r="10954" spans="1:9">
      <c r="A10954" s="775" t="str">
        <f>Table_wabobpsvr_AzureCalc_AzureCalcRateCard[[#This Row],[ServiceName]]&amp;Table_wabobpsvr_AzureCalc_AzureCalcRateCard[[#This Row],[Price_Level]]&amp;Table_wabobpsvr_AzureCalc_AzureCalcRateCard[[#This Row],[Region]]</f>
        <v>Mobile Services BasicA3</v>
      </c>
      <c r="B10954" s="775">
        <v>3</v>
      </c>
      <c r="C10954" s="775" t="s">
        <v>4235</v>
      </c>
      <c r="D10954" s="775" t="s">
        <v>174</v>
      </c>
      <c r="E10954" s="775">
        <v>999999</v>
      </c>
      <c r="F10954" s="775" t="s">
        <v>755</v>
      </c>
      <c r="G10954" s="775" t="s">
        <v>4235</v>
      </c>
      <c r="H10954" s="775" t="s">
        <v>4235</v>
      </c>
      <c r="I10954" s="775" t="s">
        <v>4235</v>
      </c>
    </row>
    <row r="10955" spans="1:9">
      <c r="A10955" s="775" t="str">
        <f>Table_wabobpsvr_AzureCalc_AzureCalcRateCard[[#This Row],[ServiceName]]&amp;Table_wabobpsvr_AzureCalc_AzureCalcRateCard[[#This Row],[Price_Level]]&amp;Table_wabobpsvr_AzureCalc_AzureCalcRateCard[[#This Row],[Region]]</f>
        <v>Mobile Services BasicB3</v>
      </c>
      <c r="B10955" s="775">
        <v>3</v>
      </c>
      <c r="C10955" s="775" t="s">
        <v>4235</v>
      </c>
      <c r="D10955" s="775" t="s">
        <v>175</v>
      </c>
      <c r="E10955" s="775">
        <v>999999</v>
      </c>
      <c r="F10955" s="775" t="s">
        <v>755</v>
      </c>
      <c r="G10955" s="775" t="s">
        <v>4235</v>
      </c>
      <c r="H10955" s="775" t="s">
        <v>4235</v>
      </c>
      <c r="I10955" s="775" t="s">
        <v>4235</v>
      </c>
    </row>
    <row r="10956" spans="1:9">
      <c r="A10956" s="775" t="str">
        <f>Table_wabobpsvr_AzureCalc_AzureCalcRateCard[[#This Row],[ServiceName]]&amp;Table_wabobpsvr_AzureCalc_AzureCalcRateCard[[#This Row],[Price_Level]]&amp;Table_wabobpsvr_AzureCalc_AzureCalcRateCard[[#This Row],[Region]]</f>
        <v>Mobile Services BasicC3</v>
      </c>
      <c r="B10956" s="775">
        <v>3</v>
      </c>
      <c r="C10956" s="775" t="s">
        <v>4235</v>
      </c>
      <c r="D10956" s="775" t="s">
        <v>177</v>
      </c>
      <c r="E10956" s="775">
        <v>999999</v>
      </c>
      <c r="F10956" s="775" t="s">
        <v>755</v>
      </c>
      <c r="G10956" s="775" t="s">
        <v>4235</v>
      </c>
      <c r="H10956" s="775" t="s">
        <v>4235</v>
      </c>
      <c r="I10956" s="775" t="s">
        <v>4235</v>
      </c>
    </row>
    <row r="10957" spans="1:9">
      <c r="A10957" s="775" t="str">
        <f>Table_wabobpsvr_AzureCalc_AzureCalcRateCard[[#This Row],[ServiceName]]&amp;Table_wabobpsvr_AzureCalc_AzureCalcRateCard[[#This Row],[Price_Level]]&amp;Table_wabobpsvr_AzureCalc_AzureCalcRateCard[[#This Row],[Region]]</f>
        <v>Mobile Services BasicD3</v>
      </c>
      <c r="B10957" s="775">
        <v>3</v>
      </c>
      <c r="C10957" s="775" t="s">
        <v>4235</v>
      </c>
      <c r="D10957" s="775" t="s">
        <v>176</v>
      </c>
      <c r="E10957" s="775">
        <v>999999</v>
      </c>
      <c r="F10957" s="775" t="s">
        <v>755</v>
      </c>
      <c r="G10957" s="775" t="s">
        <v>4235</v>
      </c>
      <c r="H10957" s="775" t="s">
        <v>4235</v>
      </c>
      <c r="I10957" s="775" t="s">
        <v>4235</v>
      </c>
    </row>
    <row r="10958" spans="1:9">
      <c r="A10958" s="775" t="str">
        <f>Table_wabobpsvr_AzureCalc_AzureCalcRateCard[[#This Row],[ServiceName]]&amp;Table_wabobpsvr_AzureCalc_AzureCalcRateCard[[#This Row],[Price_Level]]&amp;Table_wabobpsvr_AzureCalc_AzureCalcRateCard[[#This Row],[Region]]</f>
        <v>Mobile Services BasicMOSP2</v>
      </c>
      <c r="B10958" s="775">
        <v>2</v>
      </c>
      <c r="C10958" s="775" t="s">
        <v>4235</v>
      </c>
      <c r="D10958" s="775" t="s">
        <v>606</v>
      </c>
      <c r="E10958" s="775">
        <v>999999</v>
      </c>
      <c r="F10958" s="775" t="s">
        <v>755</v>
      </c>
      <c r="G10958" s="775" t="s">
        <v>4235</v>
      </c>
      <c r="H10958" s="775" t="s">
        <v>4235</v>
      </c>
      <c r="I10958" s="775" t="s">
        <v>4235</v>
      </c>
    </row>
    <row r="10959" spans="1:9">
      <c r="A10959" s="775" t="str">
        <f>Table_wabobpsvr_AzureCalc_AzureCalcRateCard[[#This Row],[ServiceName]]&amp;Table_wabobpsvr_AzureCalc_AzureCalcRateCard[[#This Row],[Price_Level]]&amp;Table_wabobpsvr_AzureCalc_AzureCalcRateCard[[#This Row],[Region]]</f>
        <v>Mobile Services BasicD8</v>
      </c>
      <c r="B10959" s="775">
        <v>8</v>
      </c>
      <c r="C10959" s="775" t="s">
        <v>4235</v>
      </c>
      <c r="D10959" s="775" t="s">
        <v>176</v>
      </c>
      <c r="E10959" s="775">
        <v>999999</v>
      </c>
      <c r="F10959" s="775" t="s">
        <v>755</v>
      </c>
      <c r="G10959" s="775" t="s">
        <v>4235</v>
      </c>
      <c r="H10959" s="775" t="s">
        <v>4235</v>
      </c>
      <c r="I10959" s="775" t="s">
        <v>4235</v>
      </c>
    </row>
    <row r="10960" spans="1:9">
      <c r="A10960" s="775" t="str">
        <f>Table_wabobpsvr_AzureCalc_AzureCalcRateCard[[#This Row],[ServiceName]]&amp;Table_wabobpsvr_AzureCalc_AzureCalcRateCard[[#This Row],[Price_Level]]&amp;Table_wabobpsvr_AzureCalc_AzureCalcRateCard[[#This Row],[Region]]</f>
        <v>Mobile Services FreeMOSP11</v>
      </c>
      <c r="B10960" s="775">
        <v>11</v>
      </c>
      <c r="C10960" s="775" t="s">
        <v>4235</v>
      </c>
      <c r="D10960" s="775" t="s">
        <v>606</v>
      </c>
      <c r="E10960" s="775">
        <v>999999</v>
      </c>
      <c r="F10960" s="775" t="s">
        <v>756</v>
      </c>
      <c r="G10960" s="775" t="s">
        <v>4235</v>
      </c>
      <c r="H10960" s="775" t="s">
        <v>4235</v>
      </c>
      <c r="I10960" s="775" t="s">
        <v>4235</v>
      </c>
    </row>
    <row r="10961" spans="1:9">
      <c r="A10961" s="775" t="str">
        <f>Table_wabobpsvr_AzureCalc_AzureCalcRateCard[[#This Row],[ServiceName]]&amp;Table_wabobpsvr_AzureCalc_AzureCalcRateCard[[#This Row],[Price_Level]]&amp;Table_wabobpsvr_AzureCalc_AzureCalcRateCard[[#This Row],[Region]]</f>
        <v>Mobile Services FreeA11</v>
      </c>
      <c r="B10961" s="775">
        <v>11</v>
      </c>
      <c r="C10961" s="775" t="s">
        <v>4235</v>
      </c>
      <c r="D10961" s="775" t="s">
        <v>174</v>
      </c>
      <c r="E10961" s="775">
        <v>999999</v>
      </c>
      <c r="F10961" s="775" t="s">
        <v>756</v>
      </c>
      <c r="G10961" s="775" t="s">
        <v>4235</v>
      </c>
      <c r="H10961" s="775" t="s">
        <v>4235</v>
      </c>
      <c r="I10961" s="775" t="s">
        <v>4235</v>
      </c>
    </row>
    <row r="10962" spans="1:9">
      <c r="A10962" s="775" t="str">
        <f>Table_wabobpsvr_AzureCalc_AzureCalcRateCard[[#This Row],[ServiceName]]&amp;Table_wabobpsvr_AzureCalc_AzureCalcRateCard[[#This Row],[Price_Level]]&amp;Table_wabobpsvr_AzureCalc_AzureCalcRateCard[[#This Row],[Region]]</f>
        <v>Mobile Services FreeB11</v>
      </c>
      <c r="B10962" s="775">
        <v>11</v>
      </c>
      <c r="C10962" s="775" t="s">
        <v>4235</v>
      </c>
      <c r="D10962" s="775" t="s">
        <v>175</v>
      </c>
      <c r="E10962" s="775">
        <v>999999</v>
      </c>
      <c r="F10962" s="775" t="s">
        <v>756</v>
      </c>
      <c r="G10962" s="775" t="s">
        <v>4235</v>
      </c>
      <c r="H10962" s="775" t="s">
        <v>4235</v>
      </c>
      <c r="I10962" s="775" t="s">
        <v>4235</v>
      </c>
    </row>
    <row r="10963" spans="1:9">
      <c r="A10963" s="775" t="str">
        <f>Table_wabobpsvr_AzureCalc_AzureCalcRateCard[[#This Row],[ServiceName]]&amp;Table_wabobpsvr_AzureCalc_AzureCalcRateCard[[#This Row],[Price_Level]]&amp;Table_wabobpsvr_AzureCalc_AzureCalcRateCard[[#This Row],[Region]]</f>
        <v>Mobile Services FreeC11</v>
      </c>
      <c r="B10963" s="775">
        <v>11</v>
      </c>
      <c r="C10963" s="775" t="s">
        <v>4235</v>
      </c>
      <c r="D10963" s="775" t="s">
        <v>177</v>
      </c>
      <c r="E10963" s="775">
        <v>999999</v>
      </c>
      <c r="F10963" s="775" t="s">
        <v>756</v>
      </c>
      <c r="G10963" s="775" t="s">
        <v>4235</v>
      </c>
      <c r="H10963" s="775" t="s">
        <v>4235</v>
      </c>
      <c r="I10963" s="775" t="s">
        <v>4235</v>
      </c>
    </row>
    <row r="10964" spans="1:9">
      <c r="A10964" s="775" t="str">
        <f>Table_wabobpsvr_AzureCalc_AzureCalcRateCard[[#This Row],[ServiceName]]&amp;Table_wabobpsvr_AzureCalc_AzureCalcRateCard[[#This Row],[Price_Level]]&amp;Table_wabobpsvr_AzureCalc_AzureCalcRateCard[[#This Row],[Region]]</f>
        <v>Mobile Services FreeD11</v>
      </c>
      <c r="B10964" s="775">
        <v>11</v>
      </c>
      <c r="C10964" s="775" t="s">
        <v>4235</v>
      </c>
      <c r="D10964" s="775" t="s">
        <v>176</v>
      </c>
      <c r="E10964" s="775">
        <v>999999</v>
      </c>
      <c r="F10964" s="775" t="s">
        <v>756</v>
      </c>
      <c r="G10964" s="775" t="s">
        <v>4235</v>
      </c>
      <c r="H10964" s="775" t="s">
        <v>4235</v>
      </c>
      <c r="I10964" s="775" t="s">
        <v>4235</v>
      </c>
    </row>
    <row r="10965" spans="1:9">
      <c r="A10965" s="775" t="str">
        <f>Table_wabobpsvr_AzureCalc_AzureCalcRateCard[[#This Row],[ServiceName]]&amp;Table_wabobpsvr_AzureCalc_AzureCalcRateCard[[#This Row],[Price_Level]]&amp;Table_wabobpsvr_AzureCalc_AzureCalcRateCard[[#This Row],[Region]]</f>
        <v>Mobile Services FreeMOSP12</v>
      </c>
      <c r="B10965" s="775">
        <v>12</v>
      </c>
      <c r="C10965" s="775" t="s">
        <v>4235</v>
      </c>
      <c r="D10965" s="775" t="s">
        <v>606</v>
      </c>
      <c r="E10965" s="775">
        <v>999999</v>
      </c>
      <c r="F10965" s="775" t="s">
        <v>756</v>
      </c>
      <c r="G10965" s="775" t="s">
        <v>4235</v>
      </c>
      <c r="H10965" s="775" t="s">
        <v>4235</v>
      </c>
      <c r="I10965" s="775" t="s">
        <v>4235</v>
      </c>
    </row>
    <row r="10966" spans="1:9">
      <c r="A10966" s="775" t="str">
        <f>Table_wabobpsvr_AzureCalc_AzureCalcRateCard[[#This Row],[ServiceName]]&amp;Table_wabobpsvr_AzureCalc_AzureCalcRateCard[[#This Row],[Price_Level]]&amp;Table_wabobpsvr_AzureCalc_AzureCalcRateCard[[#This Row],[Region]]</f>
        <v>Geo Redundant Storage Standard IO - Table/QueueB14</v>
      </c>
      <c r="B10966" s="775">
        <v>14</v>
      </c>
      <c r="C10966" s="775" t="s">
        <v>764</v>
      </c>
      <c r="D10966" s="775" t="s">
        <v>175</v>
      </c>
      <c r="E10966" s="775">
        <v>5.6000000000000001E-2</v>
      </c>
      <c r="F10966" s="775" t="s">
        <v>770</v>
      </c>
      <c r="G10966" s="775" t="s">
        <v>2455</v>
      </c>
      <c r="H10966" s="775" t="s">
        <v>2456</v>
      </c>
      <c r="I10966" s="775" t="s">
        <v>5092</v>
      </c>
    </row>
    <row r="10967" spans="1:9">
      <c r="A10967" s="775" t="str">
        <f>Table_wabobpsvr_AzureCalc_AzureCalcRateCard[[#This Row],[ServiceName]]&amp;Table_wabobpsvr_AzureCalc_AzureCalcRateCard[[#This Row],[Price_Level]]&amp;Table_wabobpsvr_AzureCalc_AzureCalcRateCard[[#This Row],[Region]]</f>
        <v>Geo Redundant Storage Standard IO - Table/QueueC14</v>
      </c>
      <c r="B10967" s="775">
        <v>14</v>
      </c>
      <c r="C10967" s="775" t="s">
        <v>764</v>
      </c>
      <c r="D10967" s="775" t="s">
        <v>177</v>
      </c>
      <c r="E10967" s="775">
        <v>5.6000000000000001E-2</v>
      </c>
      <c r="F10967" s="775" t="s">
        <v>770</v>
      </c>
      <c r="G10967" s="775" t="s">
        <v>2455</v>
      </c>
      <c r="H10967" s="775" t="s">
        <v>2456</v>
      </c>
      <c r="I10967" s="775" t="s">
        <v>5092</v>
      </c>
    </row>
    <row r="10968" spans="1:9">
      <c r="A10968" s="775" t="str">
        <f>Table_wabobpsvr_AzureCalc_AzureCalcRateCard[[#This Row],[ServiceName]]&amp;Table_wabobpsvr_AzureCalc_AzureCalcRateCard[[#This Row],[Price_Level]]&amp;Table_wabobpsvr_AzureCalc_AzureCalcRateCard[[#This Row],[Region]]</f>
        <v>Geo Redundant Storage Standard IO - Table/QueueD14</v>
      </c>
      <c r="B10968" s="775">
        <v>14</v>
      </c>
      <c r="C10968" s="775" t="s">
        <v>764</v>
      </c>
      <c r="D10968" s="775" t="s">
        <v>176</v>
      </c>
      <c r="E10968" s="775">
        <v>5.6000000000000001E-2</v>
      </c>
      <c r="F10968" s="775" t="s">
        <v>770</v>
      </c>
      <c r="G10968" s="775" t="s">
        <v>2455</v>
      </c>
      <c r="H10968" s="775" t="s">
        <v>2456</v>
      </c>
      <c r="I10968" s="775" t="s">
        <v>5092</v>
      </c>
    </row>
    <row r="10969" spans="1:9">
      <c r="A10969" s="775" t="str">
        <f>Table_wabobpsvr_AzureCalc_AzureCalcRateCard[[#This Row],[ServiceName]]&amp;Table_wabobpsvr_AzureCalc_AzureCalcRateCard[[#This Row],[Price_Level]]&amp;Table_wabobpsvr_AzureCalc_AzureCalcRateCard[[#This Row],[Region]]</f>
        <v>Zone Redundant Storage Standard IO - Block Blob - Tier 5D14</v>
      </c>
      <c r="B10969" s="775">
        <v>14</v>
      </c>
      <c r="C10969" s="775" t="s">
        <v>764</v>
      </c>
      <c r="D10969" s="775" t="s">
        <v>176</v>
      </c>
      <c r="E10969" s="775">
        <v>3.6400000000000002E-2</v>
      </c>
      <c r="F10969" s="775" t="s">
        <v>983</v>
      </c>
      <c r="G10969" s="775" t="s">
        <v>2453</v>
      </c>
      <c r="H10969" s="775" t="s">
        <v>2454</v>
      </c>
      <c r="I10969" s="775" t="s">
        <v>4717</v>
      </c>
    </row>
    <row r="10970" spans="1:9">
      <c r="A10970" s="775" t="str">
        <f>Table_wabobpsvr_AzureCalc_AzureCalcRateCard[[#This Row],[ServiceName]]&amp;Table_wabobpsvr_AzureCalc_AzureCalcRateCard[[#This Row],[Price_Level]]&amp;Table_wabobpsvr_AzureCalc_AzureCalcRateCard[[#This Row],[Region]]</f>
        <v>IoT Hub - High FrequencyA11</v>
      </c>
      <c r="B10970" s="775">
        <v>11</v>
      </c>
      <c r="C10970" s="775"/>
      <c r="D10970" s="775" t="s">
        <v>174</v>
      </c>
      <c r="E10970" s="775">
        <v>999999</v>
      </c>
      <c r="F10970" s="775" t="s">
        <v>7355</v>
      </c>
      <c r="G10970" s="775"/>
      <c r="H10970" s="775"/>
      <c r="I10970" s="775"/>
    </row>
    <row r="10971" spans="1:9">
      <c r="A10971" s="775" t="str">
        <f>Table_wabobpsvr_AzureCalc_AzureCalcRateCard[[#This Row],[ServiceName]]&amp;Table_wabobpsvr_AzureCalc_AzureCalcRateCard[[#This Row],[Price_Level]]&amp;Table_wabobpsvr_AzureCalc_AzureCalcRateCard[[#This Row],[Region]]</f>
        <v>IoT Hub - High FrequencyB11</v>
      </c>
      <c r="B10971" s="775">
        <v>11</v>
      </c>
      <c r="C10971" s="775"/>
      <c r="D10971" s="775" t="s">
        <v>175</v>
      </c>
      <c r="E10971" s="775">
        <v>999999</v>
      </c>
      <c r="F10971" s="775" t="s">
        <v>7355</v>
      </c>
      <c r="G10971" s="775"/>
      <c r="H10971" s="775"/>
      <c r="I10971" s="775"/>
    </row>
    <row r="10972" spans="1:9">
      <c r="A10972" s="775" t="str">
        <f>Table_wabobpsvr_AzureCalc_AzureCalcRateCard[[#This Row],[ServiceName]]&amp;Table_wabobpsvr_AzureCalc_AzureCalcRateCard[[#This Row],[Price_Level]]&amp;Table_wabobpsvr_AzureCalc_AzureCalcRateCard[[#This Row],[Region]]</f>
        <v>IoT Hub - High FrequencyC11</v>
      </c>
      <c r="B10972" s="775">
        <v>11</v>
      </c>
      <c r="C10972" s="775"/>
      <c r="D10972" s="775" t="s">
        <v>177</v>
      </c>
      <c r="E10972" s="775">
        <v>999999</v>
      </c>
      <c r="F10972" s="775" t="s">
        <v>7355</v>
      </c>
      <c r="G10972" s="775"/>
      <c r="H10972" s="775"/>
      <c r="I10972" s="775"/>
    </row>
    <row r="10973" spans="1:9">
      <c r="A10973" s="775" t="str">
        <f>Table_wabobpsvr_AzureCalc_AzureCalcRateCard[[#This Row],[ServiceName]]&amp;Table_wabobpsvr_AzureCalc_AzureCalcRateCard[[#This Row],[Price_Level]]&amp;Table_wabobpsvr_AzureCalc_AzureCalcRateCard[[#This Row],[Region]]</f>
        <v>IoT Hub - High FrequencyD11</v>
      </c>
      <c r="B10973" s="775">
        <v>11</v>
      </c>
      <c r="C10973" s="775"/>
      <c r="D10973" s="775" t="s">
        <v>176</v>
      </c>
      <c r="E10973" s="775">
        <v>999999</v>
      </c>
      <c r="F10973" s="775" t="s">
        <v>7355</v>
      </c>
      <c r="G10973" s="775"/>
      <c r="H10973" s="775"/>
      <c r="I10973" s="775"/>
    </row>
    <row r="10974" spans="1:9">
      <c r="A10974" s="775" t="str">
        <f>Table_wabobpsvr_AzureCalc_AzureCalcRateCard[[#This Row],[ServiceName]]&amp;Table_wabobpsvr_AzureCalc_AzureCalcRateCard[[#This Row],[Price_Level]]&amp;Table_wabobpsvr_AzureCalc_AzureCalcRateCard[[#This Row],[Region]]</f>
        <v>IoT Hub - High FrequencyMOSP12</v>
      </c>
      <c r="B10974" s="775">
        <v>12</v>
      </c>
      <c r="C10974" s="775"/>
      <c r="D10974" s="775" t="s">
        <v>606</v>
      </c>
      <c r="E10974" s="775">
        <v>999999</v>
      </c>
      <c r="F10974" s="775" t="s">
        <v>7355</v>
      </c>
      <c r="G10974" s="775"/>
      <c r="H10974" s="775"/>
      <c r="I10974" s="775"/>
    </row>
    <row r="10975" spans="1:9">
      <c r="A10975" s="775" t="str">
        <f>Table_wabobpsvr_AzureCalc_AzureCalcRateCard[[#This Row],[ServiceName]]&amp;Table_wabobpsvr_AzureCalc_AzureCalcRateCard[[#This Row],[Price_Level]]&amp;Table_wabobpsvr_AzureCalc_AzureCalcRateCard[[#This Row],[Region]]</f>
        <v>Active Directory B2C - Users - 1,000,001 to 10,000,000MOSP</v>
      </c>
      <c r="B10975" s="775"/>
      <c r="C10975" s="775" t="s">
        <v>378</v>
      </c>
      <c r="D10975" s="775" t="s">
        <v>606</v>
      </c>
      <c r="E10975" s="775">
        <v>4.6999999999999999E-4</v>
      </c>
      <c r="F10975" s="775" t="s">
        <v>7321</v>
      </c>
      <c r="G10975" s="775"/>
      <c r="H10975" s="775"/>
      <c r="I10975" s="775" t="s">
        <v>7322</v>
      </c>
    </row>
    <row r="10976" spans="1:9">
      <c r="A10976" s="775" t="str">
        <f>Table_wabobpsvr_AzureCalc_AzureCalcRateCard[[#This Row],[ServiceName]]&amp;Table_wabobpsvr_AzureCalc_AzureCalcRateCard[[#This Row],[Price_Level]]&amp;Table_wabobpsvr_AzureCalc_AzureCalcRateCard[[#This Row],[Region]]</f>
        <v>IoT Hub - High FrequencyA12</v>
      </c>
      <c r="B10976" s="775">
        <v>12</v>
      </c>
      <c r="C10976" s="775"/>
      <c r="D10976" s="775" t="s">
        <v>174</v>
      </c>
      <c r="E10976" s="775">
        <v>999999</v>
      </c>
      <c r="F10976" s="775" t="s">
        <v>7355</v>
      </c>
      <c r="G10976" s="775"/>
      <c r="H10976" s="775"/>
      <c r="I10976" s="775"/>
    </row>
    <row r="10977" spans="1:9">
      <c r="A10977" s="775" t="str">
        <f>Table_wabobpsvr_AzureCalc_AzureCalcRateCard[[#This Row],[ServiceName]]&amp;Table_wabobpsvr_AzureCalc_AzureCalcRateCard[[#This Row],[Price_Level]]&amp;Table_wabobpsvr_AzureCalc_AzureCalcRateCard[[#This Row],[Region]]</f>
        <v>Geo Redundant Storage Standard IO - Table/Queue - Tier 2MOSP14</v>
      </c>
      <c r="B10977" s="775">
        <v>14</v>
      </c>
      <c r="C10977" s="775" t="s">
        <v>764</v>
      </c>
      <c r="D10977" s="775" t="s">
        <v>606</v>
      </c>
      <c r="E10977" s="775">
        <v>999999</v>
      </c>
      <c r="F10977" s="775" t="s">
        <v>877</v>
      </c>
      <c r="G10977" s="775" t="s">
        <v>4235</v>
      </c>
      <c r="H10977" s="775" t="s">
        <v>4235</v>
      </c>
      <c r="I10977" s="775" t="s">
        <v>5092</v>
      </c>
    </row>
    <row r="10978" spans="1:9">
      <c r="A10978" s="775" t="str">
        <f>Table_wabobpsvr_AzureCalc_AzureCalcRateCard[[#This Row],[ServiceName]]&amp;Table_wabobpsvr_AzureCalc_AzureCalcRateCard[[#This Row],[Price_Level]]&amp;Table_wabobpsvr_AzureCalc_AzureCalcRateCard[[#This Row],[Region]]</f>
        <v>Geo Redundant Storage Standard IO - Table/Queue - Tier 2A14</v>
      </c>
      <c r="B10978" s="775">
        <v>14</v>
      </c>
      <c r="C10978" s="775" t="s">
        <v>764</v>
      </c>
      <c r="D10978" s="775" t="s">
        <v>174</v>
      </c>
      <c r="E10978" s="775">
        <v>5.6000000000000001E-2</v>
      </c>
      <c r="F10978" s="775" t="s">
        <v>877</v>
      </c>
      <c r="G10978" s="775" t="s">
        <v>2455</v>
      </c>
      <c r="H10978" s="775" t="s">
        <v>2456</v>
      </c>
      <c r="I10978" s="775" t="s">
        <v>5092</v>
      </c>
    </row>
    <row r="10979" spans="1:9">
      <c r="A10979" s="775" t="str">
        <f>Table_wabobpsvr_AzureCalc_AzureCalcRateCard[[#This Row],[ServiceName]]&amp;Table_wabobpsvr_AzureCalc_AzureCalcRateCard[[#This Row],[Price_Level]]&amp;Table_wabobpsvr_AzureCalc_AzureCalcRateCard[[#This Row],[Region]]</f>
        <v>Geo Redundant Storage Standard IO - Table/Queue - Tier 2B14</v>
      </c>
      <c r="B10979" s="775">
        <v>14</v>
      </c>
      <c r="C10979" s="775" t="s">
        <v>764</v>
      </c>
      <c r="D10979" s="775" t="s">
        <v>175</v>
      </c>
      <c r="E10979" s="775">
        <v>5.6000000000000001E-2</v>
      </c>
      <c r="F10979" s="775" t="s">
        <v>877</v>
      </c>
      <c r="G10979" s="775" t="s">
        <v>2455</v>
      </c>
      <c r="H10979" s="775" t="s">
        <v>2456</v>
      </c>
      <c r="I10979" s="775" t="s">
        <v>5092</v>
      </c>
    </row>
    <row r="10980" spans="1:9">
      <c r="A10980" s="775" t="str">
        <f>Table_wabobpsvr_AzureCalc_AzureCalcRateCard[[#This Row],[ServiceName]]&amp;Table_wabobpsvr_AzureCalc_AzureCalcRateCard[[#This Row],[Price_Level]]&amp;Table_wabobpsvr_AzureCalc_AzureCalcRateCard[[#This Row],[Region]]</f>
        <v>Geo Redundant Storage Standard IO - Table/Queue - Tier 2C14</v>
      </c>
      <c r="B10980" s="775">
        <v>14</v>
      </c>
      <c r="C10980" s="775" t="s">
        <v>764</v>
      </c>
      <c r="D10980" s="775" t="s">
        <v>177</v>
      </c>
      <c r="E10980" s="775">
        <v>5.6000000000000001E-2</v>
      </c>
      <c r="F10980" s="775" t="s">
        <v>877</v>
      </c>
      <c r="G10980" s="775" t="s">
        <v>2455</v>
      </c>
      <c r="H10980" s="775" t="s">
        <v>2456</v>
      </c>
      <c r="I10980" s="775" t="s">
        <v>5092</v>
      </c>
    </row>
    <row r="10981" spans="1:9">
      <c r="A10981" s="775" t="str">
        <f>Table_wabobpsvr_AzureCalc_AzureCalcRateCard[[#This Row],[ServiceName]]&amp;Table_wabobpsvr_AzureCalc_AzureCalcRateCard[[#This Row],[Price_Level]]&amp;Table_wabobpsvr_AzureCalc_AzureCalcRateCard[[#This Row],[Region]]</f>
        <v>Geo Redundant Storage Standard IO - Table/Queue - Tier 2D14</v>
      </c>
      <c r="B10981" s="775">
        <v>14</v>
      </c>
      <c r="C10981" s="775" t="s">
        <v>764</v>
      </c>
      <c r="D10981" s="775" t="s">
        <v>176</v>
      </c>
      <c r="E10981" s="775">
        <v>5.6000000000000001E-2</v>
      </c>
      <c r="F10981" s="775" t="s">
        <v>877</v>
      </c>
      <c r="G10981" s="775" t="s">
        <v>2455</v>
      </c>
      <c r="H10981" s="775" t="s">
        <v>2456</v>
      </c>
      <c r="I10981" s="775" t="s">
        <v>5092</v>
      </c>
    </row>
    <row r="10982" spans="1:9">
      <c r="A10982" s="775" t="str">
        <f>Table_wabobpsvr_AzureCalc_AzureCalcRateCard[[#This Row],[ServiceName]]&amp;Table_wabobpsvr_AzureCalc_AzureCalcRateCard[[#This Row],[Price_Level]]&amp;Table_wabobpsvr_AzureCalc_AzureCalcRateCard[[#This Row],[Region]]</f>
        <v>Geo Redundant Storage Standard IO - Table/Queue - Tier 3MOSP14</v>
      </c>
      <c r="B10982" s="775">
        <v>14</v>
      </c>
      <c r="C10982" s="775" t="s">
        <v>764</v>
      </c>
      <c r="D10982" s="775" t="s">
        <v>606</v>
      </c>
      <c r="E10982" s="775">
        <v>999999</v>
      </c>
      <c r="F10982" s="775" t="s">
        <v>878</v>
      </c>
      <c r="G10982" s="775" t="s">
        <v>4235</v>
      </c>
      <c r="H10982" s="775" t="s">
        <v>4235</v>
      </c>
      <c r="I10982" s="775" t="s">
        <v>5092</v>
      </c>
    </row>
    <row r="10983" spans="1:9">
      <c r="A10983" s="775" t="str">
        <f>Table_wabobpsvr_AzureCalc_AzureCalcRateCard[[#This Row],[ServiceName]]&amp;Table_wabobpsvr_AzureCalc_AzureCalcRateCard[[#This Row],[Price_Level]]&amp;Table_wabobpsvr_AzureCalc_AzureCalcRateCard[[#This Row],[Region]]</f>
        <v>Geo Redundant Storage Standard IO - Table/Queue - Tier 3A14</v>
      </c>
      <c r="B10983" s="775">
        <v>14</v>
      </c>
      <c r="C10983" s="775" t="s">
        <v>764</v>
      </c>
      <c r="D10983" s="775" t="s">
        <v>174</v>
      </c>
      <c r="E10983" s="775">
        <v>5.6000000000000001E-2</v>
      </c>
      <c r="F10983" s="775" t="s">
        <v>878</v>
      </c>
      <c r="G10983" s="775" t="s">
        <v>2455</v>
      </c>
      <c r="H10983" s="775" t="s">
        <v>2456</v>
      </c>
      <c r="I10983" s="775" t="s">
        <v>5092</v>
      </c>
    </row>
    <row r="10984" spans="1:9">
      <c r="A10984" s="775" t="str">
        <f>Table_wabobpsvr_AzureCalc_AzureCalcRateCard[[#This Row],[ServiceName]]&amp;Table_wabobpsvr_AzureCalc_AzureCalcRateCard[[#This Row],[Price_Level]]&amp;Table_wabobpsvr_AzureCalc_AzureCalcRateCard[[#This Row],[Region]]</f>
        <v>Geo Redundant Storage Standard IO - Table/Queue - Tier 3B14</v>
      </c>
      <c r="B10984" s="775">
        <v>14</v>
      </c>
      <c r="C10984" s="775" t="s">
        <v>764</v>
      </c>
      <c r="D10984" s="775" t="s">
        <v>175</v>
      </c>
      <c r="E10984" s="775">
        <v>5.6000000000000001E-2</v>
      </c>
      <c r="F10984" s="775" t="s">
        <v>878</v>
      </c>
      <c r="G10984" s="775" t="s">
        <v>2455</v>
      </c>
      <c r="H10984" s="775" t="s">
        <v>2456</v>
      </c>
      <c r="I10984" s="775" t="s">
        <v>5092</v>
      </c>
    </row>
    <row r="10985" spans="1:9">
      <c r="A10985" s="775" t="str">
        <f>Table_wabobpsvr_AzureCalc_AzureCalcRateCard[[#This Row],[ServiceName]]&amp;Table_wabobpsvr_AzureCalc_AzureCalcRateCard[[#This Row],[Price_Level]]&amp;Table_wabobpsvr_AzureCalc_AzureCalcRateCard[[#This Row],[Region]]</f>
        <v>Geo Redundant Storage Standard IO - Table/Queue - Tier 3C14</v>
      </c>
      <c r="B10985" s="775">
        <v>14</v>
      </c>
      <c r="C10985" s="775" t="s">
        <v>764</v>
      </c>
      <c r="D10985" s="775" t="s">
        <v>177</v>
      </c>
      <c r="E10985" s="775">
        <v>5.6000000000000001E-2</v>
      </c>
      <c r="F10985" s="775" t="s">
        <v>878</v>
      </c>
      <c r="G10985" s="775" t="s">
        <v>2455</v>
      </c>
      <c r="H10985" s="775" t="s">
        <v>2456</v>
      </c>
      <c r="I10985" s="775" t="s">
        <v>5092</v>
      </c>
    </row>
    <row r="10986" spans="1:9">
      <c r="A10986" s="775" t="str">
        <f>Table_wabobpsvr_AzureCalc_AzureCalcRateCard[[#This Row],[ServiceName]]&amp;Table_wabobpsvr_AzureCalc_AzureCalcRateCard[[#This Row],[Price_Level]]&amp;Table_wabobpsvr_AzureCalc_AzureCalcRateCard[[#This Row],[Region]]</f>
        <v>Geo Redundant Storage Standard IO - Table/Queue - Tier 3D14</v>
      </c>
      <c r="B10986" s="775">
        <v>14</v>
      </c>
      <c r="C10986" s="775" t="s">
        <v>764</v>
      </c>
      <c r="D10986" s="775" t="s">
        <v>176</v>
      </c>
      <c r="E10986" s="775">
        <v>5.6000000000000001E-2</v>
      </c>
      <c r="F10986" s="775" t="s">
        <v>878</v>
      </c>
      <c r="G10986" s="775" t="s">
        <v>2455</v>
      </c>
      <c r="H10986" s="775" t="s">
        <v>2456</v>
      </c>
      <c r="I10986" s="775" t="s">
        <v>5092</v>
      </c>
    </row>
    <row r="10987" spans="1:9">
      <c r="A10987" s="775" t="str">
        <f>Table_wabobpsvr_AzureCalc_AzureCalcRateCard[[#This Row],[ServiceName]]&amp;Table_wabobpsvr_AzureCalc_AzureCalcRateCard[[#This Row],[Price_Level]]&amp;Table_wabobpsvr_AzureCalc_AzureCalcRateCard[[#This Row],[Region]]</f>
        <v>Geo Redundant Storage Standard IO - Table/Queue - Tier 4MOSP14</v>
      </c>
      <c r="B10987" s="775">
        <v>14</v>
      </c>
      <c r="C10987" s="775" t="s">
        <v>764</v>
      </c>
      <c r="D10987" s="775" t="s">
        <v>606</v>
      </c>
      <c r="E10987" s="775">
        <v>999999</v>
      </c>
      <c r="F10987" s="775" t="s">
        <v>879</v>
      </c>
      <c r="G10987" s="775" t="s">
        <v>4235</v>
      </c>
      <c r="H10987" s="775" t="s">
        <v>4235</v>
      </c>
      <c r="I10987" s="775" t="s">
        <v>5092</v>
      </c>
    </row>
    <row r="10988" spans="1:9">
      <c r="A10988" s="775" t="str">
        <f>Table_wabobpsvr_AzureCalc_AzureCalcRateCard[[#This Row],[ServiceName]]&amp;Table_wabobpsvr_AzureCalc_AzureCalcRateCard[[#This Row],[Price_Level]]&amp;Table_wabobpsvr_AzureCalc_AzureCalcRateCard[[#This Row],[Region]]</f>
        <v>Geo Redundant Storage Standard IO - Table/Queue - Tier 4A14</v>
      </c>
      <c r="B10988" s="775">
        <v>14</v>
      </c>
      <c r="C10988" s="775" t="s">
        <v>764</v>
      </c>
      <c r="D10988" s="775" t="s">
        <v>174</v>
      </c>
      <c r="E10988" s="775">
        <v>5.6000000000000001E-2</v>
      </c>
      <c r="F10988" s="775" t="s">
        <v>879</v>
      </c>
      <c r="G10988" s="775" t="s">
        <v>2455</v>
      </c>
      <c r="H10988" s="775" t="s">
        <v>2456</v>
      </c>
      <c r="I10988" s="775" t="s">
        <v>5092</v>
      </c>
    </row>
    <row r="10989" spans="1:9">
      <c r="A10989" s="775" t="str">
        <f>Table_wabobpsvr_AzureCalc_AzureCalcRateCard[[#This Row],[ServiceName]]&amp;Table_wabobpsvr_AzureCalc_AzureCalcRateCard[[#This Row],[Price_Level]]&amp;Table_wabobpsvr_AzureCalc_AzureCalcRateCard[[#This Row],[Region]]</f>
        <v>Oracle WebLogic Server Standard (8 core)B</v>
      </c>
      <c r="B10989" s="775"/>
      <c r="C10989" s="775" t="s">
        <v>680</v>
      </c>
      <c r="D10989" s="775" t="s">
        <v>175</v>
      </c>
      <c r="E10989" s="775">
        <v>2</v>
      </c>
      <c r="F10989" s="775" t="s">
        <v>749</v>
      </c>
      <c r="G10989" s="775" t="s">
        <v>1618</v>
      </c>
      <c r="H10989" s="775" t="s">
        <v>1619</v>
      </c>
      <c r="I10989" s="775" t="s">
        <v>5093</v>
      </c>
    </row>
    <row r="10990" spans="1:9">
      <c r="A10990" s="775" t="str">
        <f>Table_wabobpsvr_AzureCalc_AzureCalcRateCard[[#This Row],[ServiceName]]&amp;Table_wabobpsvr_AzureCalc_AzureCalcRateCard[[#This Row],[Price_Level]]&amp;Table_wabobpsvr_AzureCalc_AzureCalcRateCard[[#This Row],[Region]]</f>
        <v>Oracle WebLogic Server Standard (8 core)C</v>
      </c>
      <c r="B10990" s="775"/>
      <c r="C10990" s="775" t="s">
        <v>680</v>
      </c>
      <c r="D10990" s="775" t="s">
        <v>177</v>
      </c>
      <c r="E10990" s="775">
        <v>2</v>
      </c>
      <c r="F10990" s="775" t="s">
        <v>749</v>
      </c>
      <c r="G10990" s="775" t="s">
        <v>1618</v>
      </c>
      <c r="H10990" s="775" t="s">
        <v>1619</v>
      </c>
      <c r="I10990" s="775" t="s">
        <v>5093</v>
      </c>
    </row>
    <row r="10991" spans="1:9">
      <c r="A10991" s="775" t="str">
        <f>Table_wabobpsvr_AzureCalc_AzureCalcRateCard[[#This Row],[ServiceName]]&amp;Table_wabobpsvr_AzureCalc_AzureCalcRateCard[[#This Row],[Price_Level]]&amp;Table_wabobpsvr_AzureCalc_AzureCalcRateCard[[#This Row],[Region]]</f>
        <v>Oracle WebLogic Server Standard (8 core)D</v>
      </c>
      <c r="B10991" s="775"/>
      <c r="C10991" s="775" t="s">
        <v>680</v>
      </c>
      <c r="D10991" s="775" t="s">
        <v>176</v>
      </c>
      <c r="E10991" s="775">
        <v>2</v>
      </c>
      <c r="F10991" s="775" t="s">
        <v>749</v>
      </c>
      <c r="G10991" s="775" t="s">
        <v>1618</v>
      </c>
      <c r="H10991" s="775" t="s">
        <v>1619</v>
      </c>
      <c r="I10991" s="775" t="s">
        <v>5093</v>
      </c>
    </row>
    <row r="10992" spans="1:9">
      <c r="A10992" s="775" t="str">
        <f>Table_wabobpsvr_AzureCalc_AzureCalcRateCard[[#This Row],[ServiceName]]&amp;Table_wabobpsvr_AzureCalc_AzureCalcRateCard[[#This Row],[Price_Level]]&amp;Table_wabobpsvr_AzureCalc_AzureCalcRateCard[[#This Row],[Region]]</f>
        <v>Oracle Weblogic Server Standard (16 core)MOSP</v>
      </c>
      <c r="B10992" s="775"/>
      <c r="C10992" s="775" t="s">
        <v>680</v>
      </c>
      <c r="D10992" s="775" t="s">
        <v>606</v>
      </c>
      <c r="E10992" s="775">
        <v>4</v>
      </c>
      <c r="F10992" s="775" t="s">
        <v>750</v>
      </c>
      <c r="G10992" s="775" t="s">
        <v>4235</v>
      </c>
      <c r="H10992" s="775" t="s">
        <v>4235</v>
      </c>
      <c r="I10992" s="775" t="s">
        <v>5094</v>
      </c>
    </row>
    <row r="10993" spans="1:9">
      <c r="A10993" s="775" t="str">
        <f>Table_wabobpsvr_AzureCalc_AzureCalcRateCard[[#This Row],[ServiceName]]&amp;Table_wabobpsvr_AzureCalc_AzureCalcRateCard[[#This Row],[Price_Level]]&amp;Table_wabobpsvr_AzureCalc_AzureCalcRateCard[[#This Row],[Region]]</f>
        <v>Oracle Weblogic Server Standard (16 core)A</v>
      </c>
      <c r="B10993" s="775"/>
      <c r="C10993" s="775" t="s">
        <v>680</v>
      </c>
      <c r="D10993" s="775" t="s">
        <v>174</v>
      </c>
      <c r="E10993" s="775">
        <v>4</v>
      </c>
      <c r="F10993" s="775" t="s">
        <v>750</v>
      </c>
      <c r="G10993" s="775" t="s">
        <v>1620</v>
      </c>
      <c r="H10993" s="775" t="s">
        <v>1621</v>
      </c>
      <c r="I10993" s="775" t="s">
        <v>5094</v>
      </c>
    </row>
    <row r="10994" spans="1:9">
      <c r="A10994" s="775" t="str">
        <f>Table_wabobpsvr_AzureCalc_AzureCalcRateCard[[#This Row],[ServiceName]]&amp;Table_wabobpsvr_AzureCalc_AzureCalcRateCard[[#This Row],[Price_Level]]&amp;Table_wabobpsvr_AzureCalc_AzureCalcRateCard[[#This Row],[Region]]</f>
        <v>Oracle WebLogic Server Standard (16 core)B</v>
      </c>
      <c r="B10994" s="775"/>
      <c r="C10994" s="775" t="s">
        <v>680</v>
      </c>
      <c r="D10994" s="775" t="s">
        <v>175</v>
      </c>
      <c r="E10994" s="775">
        <v>4</v>
      </c>
      <c r="F10994" s="775" t="s">
        <v>751</v>
      </c>
      <c r="G10994" s="775" t="s">
        <v>1620</v>
      </c>
      <c r="H10994" s="775" t="s">
        <v>1621</v>
      </c>
      <c r="I10994" s="775" t="s">
        <v>5094</v>
      </c>
    </row>
    <row r="10995" spans="1:9">
      <c r="A10995" s="775" t="str">
        <f>Table_wabobpsvr_AzureCalc_AzureCalcRateCard[[#This Row],[ServiceName]]&amp;Table_wabobpsvr_AzureCalc_AzureCalcRateCard[[#This Row],[Price_Level]]&amp;Table_wabobpsvr_AzureCalc_AzureCalcRateCard[[#This Row],[Region]]</f>
        <v>Oracle WebLogic Server Standard (16 core)C</v>
      </c>
      <c r="B10995" s="775"/>
      <c r="C10995" s="775" t="s">
        <v>680</v>
      </c>
      <c r="D10995" s="775" t="s">
        <v>177</v>
      </c>
      <c r="E10995" s="775">
        <v>4</v>
      </c>
      <c r="F10995" s="775" t="s">
        <v>751</v>
      </c>
      <c r="G10995" s="775" t="s">
        <v>1620</v>
      </c>
      <c r="H10995" s="775" t="s">
        <v>1621</v>
      </c>
      <c r="I10995" s="775" t="s">
        <v>5094</v>
      </c>
    </row>
    <row r="10996" spans="1:9">
      <c r="A10996" s="775" t="str">
        <f>Table_wabobpsvr_AzureCalc_AzureCalcRateCard[[#This Row],[ServiceName]]&amp;Table_wabobpsvr_AzureCalc_AzureCalcRateCard[[#This Row],[Price_Level]]&amp;Table_wabobpsvr_AzureCalc_AzureCalcRateCard[[#This Row],[Region]]</f>
        <v>Oracle WebLogic Server Standard (16 core)D</v>
      </c>
      <c r="B10996" s="775"/>
      <c r="C10996" s="775" t="s">
        <v>680</v>
      </c>
      <c r="D10996" s="775" t="s">
        <v>176</v>
      </c>
      <c r="E10996" s="775">
        <v>4</v>
      </c>
      <c r="F10996" s="775" t="s">
        <v>751</v>
      </c>
      <c r="G10996" s="775" t="s">
        <v>1620</v>
      </c>
      <c r="H10996" s="775" t="s">
        <v>1621</v>
      </c>
      <c r="I10996" s="775" t="s">
        <v>5094</v>
      </c>
    </row>
    <row r="10997" spans="1:9">
      <c r="A10997" s="775" t="str">
        <f>Table_wabobpsvr_AzureCalc_AzureCalcRateCard[[#This Row],[ServiceName]]&amp;Table_wabobpsvr_AzureCalc_AzureCalcRateCard[[#This Row],[Price_Level]]&amp;Table_wabobpsvr_AzureCalc_AzureCalcRateCard[[#This Row],[Region]]</f>
        <v>SQL Standard S2 Database DaysA13</v>
      </c>
      <c r="B10997" s="775">
        <v>13</v>
      </c>
      <c r="C10997" s="775" t="s">
        <v>329</v>
      </c>
      <c r="D10997" s="775" t="s">
        <v>174</v>
      </c>
      <c r="E10997" s="775">
        <v>2.8493360000000001</v>
      </c>
      <c r="F10997" s="775" t="s">
        <v>752</v>
      </c>
      <c r="G10997" s="775" t="s">
        <v>1622</v>
      </c>
      <c r="H10997" s="775" t="s">
        <v>1623</v>
      </c>
      <c r="I10997" s="775" t="s">
        <v>5095</v>
      </c>
    </row>
    <row r="10998" spans="1:9">
      <c r="A10998" s="1039" t="str">
        <f>Table_wabobpsvr_AzureCalc_AzureCalcRateCard[[#This Row],[ServiceName]]&amp;Table_wabobpsvr_AzureCalc_AzureCalcRateCard[[#This Row],[Price_Level]]&amp;Table_wabobpsvr_AzureCalc_AzureCalcRateCard[[#This Row],[Region]]</f>
        <v>SQL Standard S2 Database DaysB13</v>
      </c>
      <c r="B10998" s="1039">
        <v>13</v>
      </c>
      <c r="C10998" s="1039" t="s">
        <v>329</v>
      </c>
      <c r="D10998" s="1039" t="s">
        <v>175</v>
      </c>
      <c r="E10998" s="1039">
        <v>2.73224</v>
      </c>
      <c r="F10998" s="1039" t="s">
        <v>752</v>
      </c>
      <c r="G10998" s="775" t="s">
        <v>1622</v>
      </c>
      <c r="H10998" s="775" t="s">
        <v>1623</v>
      </c>
      <c r="I10998" s="775" t="s">
        <v>5095</v>
      </c>
    </row>
    <row r="10999" spans="1:9">
      <c r="A10999" s="1039" t="str">
        <f>Table_wabobpsvr_AzureCalc_AzureCalcRateCard[[#This Row],[ServiceName]]&amp;Table_wabobpsvr_AzureCalc_AzureCalcRateCard[[#This Row],[Price_Level]]&amp;Table_wabobpsvr_AzureCalc_AzureCalcRateCard[[#This Row],[Region]]</f>
        <v>SQL Standard S2 Database DaysC13</v>
      </c>
      <c r="B10999" s="1039">
        <v>13</v>
      </c>
      <c r="C10999" s="1039" t="s">
        <v>329</v>
      </c>
      <c r="D10999" s="1039" t="s">
        <v>177</v>
      </c>
      <c r="E10999" s="1039">
        <v>2.6151439999999999</v>
      </c>
      <c r="F10999" s="1039" t="s">
        <v>752</v>
      </c>
      <c r="G10999" s="775" t="s">
        <v>1622</v>
      </c>
      <c r="H10999" s="775" t="s">
        <v>1623</v>
      </c>
      <c r="I10999" s="775" t="s">
        <v>5095</v>
      </c>
    </row>
    <row r="11000" spans="1:9">
      <c r="A11000" s="1039" t="str">
        <f>Table_wabobpsvr_AzureCalc_AzureCalcRateCard[[#This Row],[ServiceName]]&amp;Table_wabobpsvr_AzureCalc_AzureCalcRateCard[[#This Row],[Price_Level]]&amp;Table_wabobpsvr_AzureCalc_AzureCalcRateCard[[#This Row],[Region]]</f>
        <v>SQL Standard S2 Database DaysD13</v>
      </c>
      <c r="B11000" s="1039">
        <v>13</v>
      </c>
      <c r="C11000" s="1039" t="s">
        <v>329</v>
      </c>
      <c r="D11000" s="1039" t="s">
        <v>176</v>
      </c>
      <c r="E11000" s="1039">
        <v>2.4980479999999998</v>
      </c>
      <c r="F11000" s="1039" t="s">
        <v>752</v>
      </c>
      <c r="G11000" s="775" t="s">
        <v>1622</v>
      </c>
      <c r="H11000" s="775" t="s">
        <v>1623</v>
      </c>
      <c r="I11000" s="775" t="s">
        <v>5095</v>
      </c>
    </row>
    <row r="11001" spans="1:9">
      <c r="A11001" s="1039" t="str">
        <f>Table_wabobpsvr_AzureCalc_AzureCalcRateCard[[#This Row],[ServiceName]]&amp;Table_wabobpsvr_AzureCalc_AzureCalcRateCard[[#This Row],[Price_Level]]&amp;Table_wabobpsvr_AzureCalc_AzureCalcRateCard[[#This Row],[Region]]</f>
        <v>Cache BasicC</v>
      </c>
      <c r="B11001" s="1039"/>
      <c r="C11001" s="1039" t="s">
        <v>574</v>
      </c>
      <c r="D11001" s="1039" t="s">
        <v>177</v>
      </c>
      <c r="E11001" s="1039">
        <v>16.38</v>
      </c>
      <c r="F11001" s="1039" t="s">
        <v>753</v>
      </c>
      <c r="G11001" s="775" t="s">
        <v>1624</v>
      </c>
      <c r="H11001" s="775" t="s">
        <v>1625</v>
      </c>
      <c r="I11001" s="775" t="s">
        <v>5096</v>
      </c>
    </row>
    <row r="11002" spans="1:9">
      <c r="A11002" s="1039" t="str">
        <f>Table_wabobpsvr_AzureCalc_AzureCalcRateCard[[#This Row],[ServiceName]]&amp;Table_wabobpsvr_AzureCalc_AzureCalcRateCard[[#This Row],[Price_Level]]&amp;Table_wabobpsvr_AzureCalc_AzureCalcRateCard[[#This Row],[Region]]</f>
        <v>Cache BasicD</v>
      </c>
      <c r="B11002" s="1039"/>
      <c r="C11002" s="1039" t="s">
        <v>574</v>
      </c>
      <c r="D11002" s="1039" t="s">
        <v>176</v>
      </c>
      <c r="E11002" s="1039">
        <v>15.84</v>
      </c>
      <c r="F11002" s="1039" t="s">
        <v>753</v>
      </c>
      <c r="G11002" s="775" t="s">
        <v>1624</v>
      </c>
      <c r="H11002" s="775" t="s">
        <v>1625</v>
      </c>
      <c r="I11002" s="775" t="s">
        <v>5096</v>
      </c>
    </row>
    <row r="11003" spans="1:9">
      <c r="A11003" s="775" t="str">
        <f>Table_wabobpsvr_AzureCalc_AzureCalcRateCard[[#This Row],[ServiceName]]&amp;Table_wabobpsvr_AzureCalc_AzureCalcRateCard[[#This Row],[Price_Level]]&amp;Table_wabobpsvr_AzureCalc_AzureCalcRateCard[[#This Row],[Region]]</f>
        <v>Standard_G1 VM (Windows)D2</v>
      </c>
      <c r="B11003" s="775">
        <v>2</v>
      </c>
      <c r="C11003" s="775" t="s">
        <v>87</v>
      </c>
      <c r="D11003" s="775" t="s">
        <v>176</v>
      </c>
      <c r="E11003" s="775">
        <v>0.54</v>
      </c>
      <c r="F11003" s="775" t="s">
        <v>3057</v>
      </c>
      <c r="G11003" s="775" t="s">
        <v>3421</v>
      </c>
      <c r="H11003" s="775" t="s">
        <v>3422</v>
      </c>
      <c r="I11003" s="775" t="s">
        <v>5097</v>
      </c>
    </row>
    <row r="11004" spans="1:9">
      <c r="A11004" s="775" t="str">
        <f>Table_wabobpsvr_AzureCalc_AzureCalcRateCard[[#This Row],[ServiceName]]&amp;Table_wabobpsvr_AzureCalc_AzureCalcRateCard[[#This Row],[Price_Level]]&amp;Table_wabobpsvr_AzureCalc_AzureCalcRateCard[[#This Row],[Region]]</f>
        <v>Basic Medium Azure App Service HoursB12</v>
      </c>
      <c r="B11004" s="775">
        <v>12</v>
      </c>
      <c r="C11004" s="775" t="s">
        <v>680</v>
      </c>
      <c r="D11004" s="775" t="s">
        <v>175</v>
      </c>
      <c r="E11004" s="775">
        <v>0.11899999999999999</v>
      </c>
      <c r="F11004" s="775" t="s">
        <v>4412</v>
      </c>
      <c r="G11004" s="775" t="s">
        <v>1566</v>
      </c>
      <c r="H11004" s="775" t="s">
        <v>1567</v>
      </c>
      <c r="I11004" s="775" t="s">
        <v>5098</v>
      </c>
    </row>
    <row r="11005" spans="1:9">
      <c r="A11005" s="775" t="str">
        <f>Table_wabobpsvr_AzureCalc_AzureCalcRateCard[[#This Row],[ServiceName]]&amp;Table_wabobpsvr_AzureCalc_AzureCalcRateCard[[#This Row],[Price_Level]]&amp;Table_wabobpsvr_AzureCalc_AzureCalcRateCard[[#This Row],[Region]]</f>
        <v>Compute HoursMOSP13</v>
      </c>
      <c r="B11005" s="775">
        <v>13</v>
      </c>
      <c r="C11005" s="775" t="s">
        <v>87</v>
      </c>
      <c r="D11005" s="775" t="s">
        <v>606</v>
      </c>
      <c r="E11005" s="775">
        <v>9.7500000000000003E-2</v>
      </c>
      <c r="F11005" s="775" t="s">
        <v>4541</v>
      </c>
      <c r="G11005" s="775" t="s">
        <v>4235</v>
      </c>
      <c r="H11005" s="775" t="s">
        <v>4235</v>
      </c>
      <c r="I11005" s="775" t="s">
        <v>5099</v>
      </c>
    </row>
    <row r="11006" spans="1:9">
      <c r="A11006" s="775" t="str">
        <f>Table_wabobpsvr_AzureCalc_AzureCalcRateCard[[#This Row],[ServiceName]]&amp;Table_wabobpsvr_AzureCalc_AzureCalcRateCard[[#This Row],[Price_Level]]&amp;Table_wabobpsvr_AzureCalc_AzureCalcRateCard[[#This Row],[Region]]</f>
        <v>A6 HDInsightD15</v>
      </c>
      <c r="B11006" s="775">
        <v>15</v>
      </c>
      <c r="C11006" s="775" t="s">
        <v>87</v>
      </c>
      <c r="D11006" s="775" t="s">
        <v>176</v>
      </c>
      <c r="E11006" s="775">
        <v>0.60419999999999996</v>
      </c>
      <c r="F11006" s="775" t="s">
        <v>3413</v>
      </c>
      <c r="G11006" s="775" t="s">
        <v>3483</v>
      </c>
      <c r="H11006" s="775" t="s">
        <v>3484</v>
      </c>
      <c r="I11006" s="775" t="s">
        <v>5100</v>
      </c>
    </row>
    <row r="11007" spans="1:9">
      <c r="A11007" s="775" t="str">
        <f>Table_wabobpsvr_AzureCalc_AzureCalcRateCard[[#This Row],[ServiceName]]&amp;Table_wabobpsvr_AzureCalc_AzureCalcRateCard[[#This Row],[Price_Level]]&amp;Table_wabobpsvr_AzureCalc_AzureCalcRateCard[[#This Row],[Region]]</f>
        <v>SQL Database BusinessC</v>
      </c>
      <c r="B11007" s="775"/>
      <c r="C11007" s="775" t="s">
        <v>1228</v>
      </c>
      <c r="D11007" s="775" t="s">
        <v>177</v>
      </c>
      <c r="E11007" s="775">
        <v>73.626300000000001</v>
      </c>
      <c r="F11007" s="775" t="s">
        <v>763</v>
      </c>
      <c r="G11007" s="775" t="s">
        <v>3469</v>
      </c>
      <c r="H11007" s="775" t="s">
        <v>3470</v>
      </c>
      <c r="I11007" s="775" t="s">
        <v>4235</v>
      </c>
    </row>
    <row r="11008" spans="1:9">
      <c r="A11008" s="775" t="str">
        <f>Table_wabobpsvr_AzureCalc_AzureCalcRateCard[[#This Row],[ServiceName]]&amp;Table_wabobpsvr_AzureCalc_AzureCalcRateCard[[#This Row],[Price_Level]]&amp;Table_wabobpsvr_AzureCalc_AzureCalcRateCard[[#This Row],[Region]]</f>
        <v>Standard Overage Session HoursMOSP16</v>
      </c>
      <c r="B11008" s="775">
        <v>16</v>
      </c>
      <c r="C11008" s="775" t="s">
        <v>4235</v>
      </c>
      <c r="D11008" s="775" t="s">
        <v>606</v>
      </c>
      <c r="E11008" s="775">
        <v>999999</v>
      </c>
      <c r="F11008" s="775" t="s">
        <v>3134</v>
      </c>
      <c r="G11008" s="775" t="s">
        <v>4235</v>
      </c>
      <c r="H11008" s="775" t="s">
        <v>4235</v>
      </c>
      <c r="I11008" s="775" t="s">
        <v>4235</v>
      </c>
    </row>
    <row r="11009" spans="1:9">
      <c r="A11009" s="775" t="str">
        <f>Table_wabobpsvr_AzureCalc_AzureCalcRateCard[[#This Row],[ServiceName]]&amp;Table_wabobpsvr_AzureCalc_AzureCalcRateCard[[#This Row],[Price_Level]]&amp;Table_wabobpsvr_AzureCalc_AzureCalcRateCard[[#This Row],[Region]]</f>
        <v>SQL DB Premium P1 Database HoursB16</v>
      </c>
      <c r="B11009" s="775">
        <v>16</v>
      </c>
      <c r="C11009" s="775" t="s">
        <v>87</v>
      </c>
      <c r="D11009" s="775" t="s">
        <v>175</v>
      </c>
      <c r="E11009" s="775">
        <v>0.66777600000000004</v>
      </c>
      <c r="F11009" s="775" t="s">
        <v>1032</v>
      </c>
      <c r="G11009" s="775" t="s">
        <v>3113</v>
      </c>
      <c r="H11009" s="775" t="s">
        <v>3114</v>
      </c>
      <c r="I11009" s="775" t="s">
        <v>4235</v>
      </c>
    </row>
    <row r="11010" spans="1:9">
      <c r="A11010" s="775" t="str">
        <f>Table_wabobpsvr_AzureCalc_AzureCalcRateCard[[#This Row],[ServiceName]]&amp;Table_wabobpsvr_AzureCalc_AzureCalcRateCard[[#This Row],[Price_Level]]&amp;Table_wabobpsvr_AzureCalc_AzureCalcRateCard[[#This Row],[Region]]</f>
        <v>Basic Medium Azure App Service HoursC12</v>
      </c>
      <c r="B11010" s="775">
        <v>12</v>
      </c>
      <c r="C11010" s="775" t="s">
        <v>680</v>
      </c>
      <c r="D11010" s="775" t="s">
        <v>177</v>
      </c>
      <c r="E11010" s="775">
        <v>0.1139</v>
      </c>
      <c r="F11010" s="775" t="s">
        <v>4412</v>
      </c>
      <c r="G11010" s="775" t="s">
        <v>1566</v>
      </c>
      <c r="H11010" s="775" t="s">
        <v>1567</v>
      </c>
      <c r="I11010" s="775" t="s">
        <v>5098</v>
      </c>
    </row>
    <row r="11011" spans="1:9">
      <c r="A11011" s="775" t="str">
        <f>Table_wabobpsvr_AzureCalc_AzureCalcRateCard[[#This Row],[ServiceName]]&amp;Table_wabobpsvr_AzureCalc_AzureCalcRateCard[[#This Row],[Price_Level]]&amp;Table_wabobpsvr_AzureCalc_AzureCalcRateCard[[#This Row],[Region]]</f>
        <v>A11 VM (Non-Windows)B8</v>
      </c>
      <c r="B11011" s="775">
        <v>8</v>
      </c>
      <c r="C11011" s="775" t="s">
        <v>87</v>
      </c>
      <c r="D11011" s="775" t="s">
        <v>175</v>
      </c>
      <c r="E11011" s="775">
        <v>1.4663999999999999</v>
      </c>
      <c r="F11011" s="775" t="s">
        <v>1233</v>
      </c>
      <c r="G11011" s="775" t="s">
        <v>4289</v>
      </c>
      <c r="H11011" s="775" t="s">
        <v>4290</v>
      </c>
      <c r="I11011" s="775" t="s">
        <v>6407</v>
      </c>
    </row>
    <row r="11012" spans="1:9">
      <c r="A11012" s="775" t="str">
        <f>Table_wabobpsvr_AzureCalc_AzureCalcRateCard[[#This Row],[ServiceName]]&amp;Table_wabobpsvr_AzureCalc_AzureCalcRateCard[[#This Row],[Price_Level]]&amp;Table_wabobpsvr_AzureCalc_AzureCalcRateCard[[#This Row],[Region]]</f>
        <v>A11 VM (Non-Windows)C8</v>
      </c>
      <c r="B11012" s="775">
        <v>8</v>
      </c>
      <c r="C11012" s="775" t="s">
        <v>87</v>
      </c>
      <c r="D11012" s="775" t="s">
        <v>177</v>
      </c>
      <c r="E11012" s="775">
        <v>1.4196</v>
      </c>
      <c r="F11012" s="775" t="s">
        <v>1233</v>
      </c>
      <c r="G11012" s="775" t="s">
        <v>4289</v>
      </c>
      <c r="H11012" s="775" t="s">
        <v>4290</v>
      </c>
      <c r="I11012" s="775" t="s">
        <v>6407</v>
      </c>
    </row>
    <row r="11013" spans="1:9">
      <c r="A11013" s="775" t="str">
        <f>Table_wabobpsvr_AzureCalc_AzureCalcRateCard[[#This Row],[ServiceName]]&amp;Table_wabobpsvr_AzureCalc_AzureCalcRateCard[[#This Row],[Price_Level]]&amp;Table_wabobpsvr_AzureCalc_AzureCalcRateCard[[#This Row],[Region]]</f>
        <v>A11 VM (Non-Windows)D8</v>
      </c>
      <c r="B11013" s="775">
        <v>8</v>
      </c>
      <c r="C11013" s="775" t="s">
        <v>87</v>
      </c>
      <c r="D11013" s="775" t="s">
        <v>176</v>
      </c>
      <c r="E11013" s="775">
        <v>1.3728</v>
      </c>
      <c r="F11013" s="775" t="s">
        <v>1233</v>
      </c>
      <c r="G11013" s="775" t="s">
        <v>4289</v>
      </c>
      <c r="H11013" s="775" t="s">
        <v>4290</v>
      </c>
      <c r="I11013" s="775" t="s">
        <v>6407</v>
      </c>
    </row>
    <row r="11014" spans="1:9">
      <c r="A11014" s="775" t="str">
        <f>Table_wabobpsvr_AzureCalc_AzureCalcRateCard[[#This Row],[ServiceName]]&amp;Table_wabobpsvr_AzureCalc_AzureCalcRateCard[[#This Row],[Price_Level]]&amp;Table_wabobpsvr_AzureCalc_AzureCalcRateCard[[#This Row],[Region]]</f>
        <v>A11 VM (Windows)MOSP8</v>
      </c>
      <c r="B11014" s="775">
        <v>8</v>
      </c>
      <c r="C11014" s="775" t="s">
        <v>87</v>
      </c>
      <c r="D11014" s="775" t="s">
        <v>606</v>
      </c>
      <c r="E11014" s="775">
        <v>2.484</v>
      </c>
      <c r="F11014" s="775" t="s">
        <v>1222</v>
      </c>
      <c r="G11014" s="775"/>
      <c r="H11014" s="775"/>
      <c r="I11014" s="775" t="s">
        <v>5582</v>
      </c>
    </row>
    <row r="11015" spans="1:9">
      <c r="A11015" s="775" t="str">
        <f>Table_wabobpsvr_AzureCalc_AzureCalcRateCard[[#This Row],[ServiceName]]&amp;Table_wabobpsvr_AzureCalc_AzureCalcRateCard[[#This Row],[Price_Level]]&amp;Table_wabobpsvr_AzureCalc_AzureCalcRateCard[[#This Row],[Region]]</f>
        <v>A11 VM (Windows)A8</v>
      </c>
      <c r="B11015" s="775">
        <v>8</v>
      </c>
      <c r="C11015" s="775" t="s">
        <v>87</v>
      </c>
      <c r="D11015" s="775" t="s">
        <v>174</v>
      </c>
      <c r="E11015" s="775">
        <v>2.4094799999999998</v>
      </c>
      <c r="F11015" s="775" t="s">
        <v>1222</v>
      </c>
      <c r="G11015" s="775" t="s">
        <v>4369</v>
      </c>
      <c r="H11015" s="775" t="s">
        <v>4370</v>
      </c>
      <c r="I11015" s="775" t="s">
        <v>5582</v>
      </c>
    </row>
    <row r="11016" spans="1:9">
      <c r="A11016" s="775" t="str">
        <f>Table_wabobpsvr_AzureCalc_AzureCalcRateCard[[#This Row],[ServiceName]]&amp;Table_wabobpsvr_AzureCalc_AzureCalcRateCard[[#This Row],[Price_Level]]&amp;Table_wabobpsvr_AzureCalc_AzureCalcRateCard[[#This Row],[Region]]</f>
        <v>Basic Medium Azure App Service HoursD12</v>
      </c>
      <c r="B11016" s="775">
        <v>12</v>
      </c>
      <c r="C11016" s="775" t="s">
        <v>680</v>
      </c>
      <c r="D11016" s="775" t="s">
        <v>176</v>
      </c>
      <c r="E11016" s="775">
        <v>0.10879999999999999</v>
      </c>
      <c r="F11016" s="775" t="s">
        <v>4412</v>
      </c>
      <c r="G11016" s="775" t="s">
        <v>1566</v>
      </c>
      <c r="H11016" s="775" t="s">
        <v>1567</v>
      </c>
      <c r="I11016" s="775" t="s">
        <v>5098</v>
      </c>
    </row>
    <row r="11017" spans="1:9">
      <c r="A11017" s="775" t="str">
        <f>Table_wabobpsvr_AzureCalc_AzureCalcRateCard[[#This Row],[ServiceName]]&amp;Table_wabobpsvr_AzureCalc_AzureCalcRateCard[[#This Row],[Price_Level]]&amp;Table_wabobpsvr_AzureCalc_AzureCalcRateCard[[#This Row],[Region]]</f>
        <v>Basic Medium Azure App Service HoursMOSP13</v>
      </c>
      <c r="B11017" s="775">
        <v>13</v>
      </c>
      <c r="C11017" s="775" t="s">
        <v>680</v>
      </c>
      <c r="D11017" s="775" t="s">
        <v>606</v>
      </c>
      <c r="E11017" s="775">
        <v>0.183</v>
      </c>
      <c r="F11017" s="775" t="s">
        <v>4412</v>
      </c>
      <c r="G11017" s="775" t="s">
        <v>4235</v>
      </c>
      <c r="H11017" s="775" t="s">
        <v>4235</v>
      </c>
      <c r="I11017" s="775" t="s">
        <v>5101</v>
      </c>
    </row>
    <row r="11018" spans="1:9">
      <c r="A11018" s="775" t="str">
        <f>Table_wabobpsvr_AzureCalc_AzureCalcRateCard[[#This Row],[ServiceName]]&amp;Table_wabobpsvr_AzureCalc_AzureCalcRateCard[[#This Row],[Price_Level]]&amp;Table_wabobpsvr_AzureCalc_AzureCalcRateCard[[#This Row],[Region]]</f>
        <v>Basic Medium Azure App Service HoursA13</v>
      </c>
      <c r="B11018" s="775">
        <v>13</v>
      </c>
      <c r="C11018" s="775" t="s">
        <v>680</v>
      </c>
      <c r="D11018" s="775" t="s">
        <v>174</v>
      </c>
      <c r="E11018" s="775">
        <v>0.13358999999999999</v>
      </c>
      <c r="F11018" s="775" t="s">
        <v>4412</v>
      </c>
      <c r="G11018" s="775" t="s">
        <v>1626</v>
      </c>
      <c r="H11018" s="775" t="s">
        <v>1627</v>
      </c>
      <c r="I11018" s="775" t="s">
        <v>5101</v>
      </c>
    </row>
    <row r="11019" spans="1:9">
      <c r="A11019" s="775" t="str">
        <f>Table_wabobpsvr_AzureCalc_AzureCalcRateCard[[#This Row],[ServiceName]]&amp;Table_wabobpsvr_AzureCalc_AzureCalcRateCard[[#This Row],[Price_Level]]&amp;Table_wabobpsvr_AzureCalc_AzureCalcRateCard[[#This Row],[Region]]</f>
        <v>Basic Medium Azure App Service HoursB13</v>
      </c>
      <c r="B11019" s="775">
        <v>13</v>
      </c>
      <c r="C11019" s="775" t="s">
        <v>680</v>
      </c>
      <c r="D11019" s="775" t="s">
        <v>175</v>
      </c>
      <c r="E11019" s="775">
        <v>0.12809999999999999</v>
      </c>
      <c r="F11019" s="775" t="s">
        <v>4412</v>
      </c>
      <c r="G11019" s="775" t="s">
        <v>1626</v>
      </c>
      <c r="H11019" s="775" t="s">
        <v>1627</v>
      </c>
      <c r="I11019" s="775" t="s">
        <v>5101</v>
      </c>
    </row>
    <row r="11020" spans="1:9">
      <c r="A11020" s="775" t="str">
        <f>Table_wabobpsvr_AzureCalc_AzureCalcRateCard[[#This Row],[ServiceName]]&amp;Table_wabobpsvr_AzureCalc_AzureCalcRateCard[[#This Row],[Price_Level]]&amp;Table_wabobpsvr_AzureCalc_AzureCalcRateCard[[#This Row],[Region]]</f>
        <v>Basic Medium Azure App Service HoursC13</v>
      </c>
      <c r="B11020" s="775">
        <v>13</v>
      </c>
      <c r="C11020" s="775" t="s">
        <v>680</v>
      </c>
      <c r="D11020" s="775" t="s">
        <v>177</v>
      </c>
      <c r="E11020" s="775">
        <v>0.12261</v>
      </c>
      <c r="F11020" s="775" t="s">
        <v>4412</v>
      </c>
      <c r="G11020" s="775" t="s">
        <v>1626</v>
      </c>
      <c r="H11020" s="775" t="s">
        <v>1627</v>
      </c>
      <c r="I11020" s="775" t="s">
        <v>5101</v>
      </c>
    </row>
    <row r="11021" spans="1:9">
      <c r="A11021" s="775" t="str">
        <f>Table_wabobpsvr_AzureCalc_AzureCalcRateCard[[#This Row],[ServiceName]]&amp;Table_wabobpsvr_AzureCalc_AzureCalcRateCard[[#This Row],[Price_Level]]&amp;Table_wabobpsvr_AzureCalc_AzureCalcRateCard[[#This Row],[Region]]</f>
        <v>Basic Medium Azure App Service HoursD13</v>
      </c>
      <c r="B11021" s="775">
        <v>13</v>
      </c>
      <c r="C11021" s="775" t="s">
        <v>680</v>
      </c>
      <c r="D11021" s="775" t="s">
        <v>176</v>
      </c>
      <c r="E11021" s="775">
        <v>0.11712</v>
      </c>
      <c r="F11021" s="775" t="s">
        <v>4412</v>
      </c>
      <c r="G11021" s="775" t="s">
        <v>1626</v>
      </c>
      <c r="H11021" s="775" t="s">
        <v>1627</v>
      </c>
      <c r="I11021" s="775" t="s">
        <v>5101</v>
      </c>
    </row>
    <row r="11022" spans="1:9">
      <c r="A11022" s="775" t="str">
        <f>Table_wabobpsvr_AzureCalc_AzureCalcRateCard[[#This Row],[ServiceName]]&amp;Table_wabobpsvr_AzureCalc_AzureCalcRateCard[[#This Row],[Price_Level]]&amp;Table_wabobpsvr_AzureCalc_AzureCalcRateCard[[#This Row],[Region]]</f>
        <v>Standard Medium Azure App Service HoursMOSP</v>
      </c>
      <c r="B11022" s="775"/>
      <c r="C11022" s="775" t="s">
        <v>680</v>
      </c>
      <c r="D11022" s="775" t="s">
        <v>606</v>
      </c>
      <c r="E11022" s="775">
        <v>0.2</v>
      </c>
      <c r="F11022" s="775" t="s">
        <v>4408</v>
      </c>
      <c r="G11022" s="775" t="s">
        <v>4235</v>
      </c>
      <c r="H11022" s="775" t="s">
        <v>4235</v>
      </c>
      <c r="I11022" s="775" t="s">
        <v>5102</v>
      </c>
    </row>
    <row r="11023" spans="1:9">
      <c r="A11023" s="775" t="str">
        <f>Table_wabobpsvr_AzureCalc_AzureCalcRateCard[[#This Row],[ServiceName]]&amp;Table_wabobpsvr_AzureCalc_AzureCalcRateCard[[#This Row],[Price_Level]]&amp;Table_wabobpsvr_AzureCalc_AzureCalcRateCard[[#This Row],[Region]]</f>
        <v>Standard Medium Azure App Service HoursA</v>
      </c>
      <c r="B11023" s="775"/>
      <c r="C11023" s="775" t="s">
        <v>680</v>
      </c>
      <c r="D11023" s="775" t="s">
        <v>174</v>
      </c>
      <c r="E11023" s="775">
        <v>0.14599999999999999</v>
      </c>
      <c r="F11023" s="775" t="s">
        <v>4408</v>
      </c>
      <c r="G11023" s="775" t="s">
        <v>1628</v>
      </c>
      <c r="H11023" s="775" t="s">
        <v>1629</v>
      </c>
      <c r="I11023" s="775" t="s">
        <v>5102</v>
      </c>
    </row>
    <row r="11024" spans="1:9">
      <c r="A11024" s="775" t="str">
        <f>Table_wabobpsvr_AzureCalc_AzureCalcRateCard[[#This Row],[ServiceName]]&amp;Table_wabobpsvr_AzureCalc_AzureCalcRateCard[[#This Row],[Price_Level]]&amp;Table_wabobpsvr_AzureCalc_AzureCalcRateCard[[#This Row],[Region]]</f>
        <v>Standard Medium Azure App Service HoursB</v>
      </c>
      <c r="B11024" s="775"/>
      <c r="C11024" s="775" t="s">
        <v>680</v>
      </c>
      <c r="D11024" s="775" t="s">
        <v>175</v>
      </c>
      <c r="E11024" s="775">
        <v>0.14000000000000001</v>
      </c>
      <c r="F11024" s="775" t="s">
        <v>4408</v>
      </c>
      <c r="G11024" s="775" t="s">
        <v>1628</v>
      </c>
      <c r="H11024" s="775" t="s">
        <v>1629</v>
      </c>
      <c r="I11024" s="775" t="s">
        <v>5102</v>
      </c>
    </row>
    <row r="11025" spans="1:9">
      <c r="A11025" s="775" t="str">
        <f>Table_wabobpsvr_AzureCalc_AzureCalcRateCard[[#This Row],[ServiceName]]&amp;Table_wabobpsvr_AzureCalc_AzureCalcRateCard[[#This Row],[Price_Level]]&amp;Table_wabobpsvr_AzureCalc_AzureCalcRateCard[[#This Row],[Region]]</f>
        <v>Standard Medium Azure App Service HoursC</v>
      </c>
      <c r="B11025" s="775"/>
      <c r="C11025" s="775" t="s">
        <v>680</v>
      </c>
      <c r="D11025" s="775" t="s">
        <v>177</v>
      </c>
      <c r="E11025" s="775">
        <v>0.13400000000000001</v>
      </c>
      <c r="F11025" s="775" t="s">
        <v>4408</v>
      </c>
      <c r="G11025" s="775" t="s">
        <v>1628</v>
      </c>
      <c r="H11025" s="775" t="s">
        <v>1629</v>
      </c>
      <c r="I11025" s="775" t="s">
        <v>5102</v>
      </c>
    </row>
    <row r="11026" spans="1:9">
      <c r="A11026" s="775" t="str">
        <f>Table_wabobpsvr_AzureCalc_AzureCalcRateCard[[#This Row],[ServiceName]]&amp;Table_wabobpsvr_AzureCalc_AzureCalcRateCard[[#This Row],[Price_Level]]&amp;Table_wabobpsvr_AzureCalc_AzureCalcRateCard[[#This Row],[Region]]</f>
        <v>Standard Medium Azure App Service HoursD</v>
      </c>
      <c r="B11026" s="775"/>
      <c r="C11026" s="775" t="s">
        <v>680</v>
      </c>
      <c r="D11026" s="775" t="s">
        <v>176</v>
      </c>
      <c r="E11026" s="775">
        <v>0.128</v>
      </c>
      <c r="F11026" s="775" t="s">
        <v>4408</v>
      </c>
      <c r="G11026" s="775" t="s">
        <v>1628</v>
      </c>
      <c r="H11026" s="775" t="s">
        <v>1629</v>
      </c>
      <c r="I11026" s="775" t="s">
        <v>5102</v>
      </c>
    </row>
    <row r="11027" spans="1:9">
      <c r="A11027" s="775" t="str">
        <f>Table_wabobpsvr_AzureCalc_AzureCalcRateCard[[#This Row],[ServiceName]]&amp;Table_wabobpsvr_AzureCalc_AzureCalcRateCard[[#This Row],[Price_Level]]&amp;Table_wabobpsvr_AzureCalc_AzureCalcRateCard[[#This Row],[Region]]</f>
        <v>SQL Standard S1 Database DaysMOSP</v>
      </c>
      <c r="B11027" s="775"/>
      <c r="C11027" s="775" t="s">
        <v>329</v>
      </c>
      <c r="D11027" s="775" t="s">
        <v>606</v>
      </c>
      <c r="E11027" s="775">
        <v>0.6452</v>
      </c>
      <c r="F11027" s="775" t="s">
        <v>754</v>
      </c>
      <c r="G11027" s="775" t="s">
        <v>4235</v>
      </c>
      <c r="H11027" s="775" t="s">
        <v>4235</v>
      </c>
      <c r="I11027" s="775" t="s">
        <v>5103</v>
      </c>
    </row>
    <row r="11028" spans="1:9">
      <c r="A11028" s="775" t="str">
        <f>Table_wabobpsvr_AzureCalc_AzureCalcRateCard[[#This Row],[ServiceName]]&amp;Table_wabobpsvr_AzureCalc_AzureCalcRateCard[[#This Row],[Price_Level]]&amp;Table_wabobpsvr_AzureCalc_AzureCalcRateCard[[#This Row],[Region]]</f>
        <v>SQL Standard S1 Database DaysA</v>
      </c>
      <c r="B11028" s="775"/>
      <c r="C11028" s="775" t="s">
        <v>329</v>
      </c>
      <c r="D11028" s="775" t="s">
        <v>174</v>
      </c>
      <c r="E11028" s="775">
        <v>0.47099600000000003</v>
      </c>
      <c r="F11028" s="775" t="s">
        <v>754</v>
      </c>
      <c r="G11028" s="775" t="s">
        <v>1630</v>
      </c>
      <c r="H11028" s="775" t="s">
        <v>1631</v>
      </c>
      <c r="I11028" s="775" t="s">
        <v>5103</v>
      </c>
    </row>
    <row r="11029" spans="1:9">
      <c r="A11029" s="775" t="str">
        <f>Table_wabobpsvr_AzureCalc_AzureCalcRateCard[[#This Row],[ServiceName]]&amp;Table_wabobpsvr_AzureCalc_AzureCalcRateCard[[#This Row],[Price_Level]]&amp;Table_wabobpsvr_AzureCalc_AzureCalcRateCard[[#This Row],[Region]]</f>
        <v>SQL Standard S1 Database DaysB</v>
      </c>
      <c r="B11029" s="775"/>
      <c r="C11029" s="775" t="s">
        <v>329</v>
      </c>
      <c r="D11029" s="775" t="s">
        <v>175</v>
      </c>
      <c r="E11029" s="775">
        <v>0.45163999999999999</v>
      </c>
      <c r="F11029" s="775" t="s">
        <v>754</v>
      </c>
      <c r="G11029" s="775" t="s">
        <v>1630</v>
      </c>
      <c r="H11029" s="775" t="s">
        <v>1631</v>
      </c>
      <c r="I11029" s="775" t="s">
        <v>5103</v>
      </c>
    </row>
    <row r="11030" spans="1:9">
      <c r="A11030" s="775" t="str">
        <f>Table_wabobpsvr_AzureCalc_AzureCalcRateCard[[#This Row],[ServiceName]]&amp;Table_wabobpsvr_AzureCalc_AzureCalcRateCard[[#This Row],[Price_Level]]&amp;Table_wabobpsvr_AzureCalc_AzureCalcRateCard[[#This Row],[Region]]</f>
        <v>SQL Standard S1 Database DaysC</v>
      </c>
      <c r="B11030" s="775"/>
      <c r="C11030" s="775" t="s">
        <v>329</v>
      </c>
      <c r="D11030" s="775" t="s">
        <v>177</v>
      </c>
      <c r="E11030" s="775">
        <v>0.432284</v>
      </c>
      <c r="F11030" s="775" t="s">
        <v>754</v>
      </c>
      <c r="G11030" s="775" t="s">
        <v>1630</v>
      </c>
      <c r="H11030" s="775" t="s">
        <v>1631</v>
      </c>
      <c r="I11030" s="775" t="s">
        <v>5103</v>
      </c>
    </row>
    <row r="11031" spans="1:9">
      <c r="A11031" s="775" t="str">
        <f>Table_wabobpsvr_AzureCalc_AzureCalcRateCard[[#This Row],[ServiceName]]&amp;Table_wabobpsvr_AzureCalc_AzureCalcRateCard[[#This Row],[Price_Level]]&amp;Table_wabobpsvr_AzureCalc_AzureCalcRateCard[[#This Row],[Region]]</f>
        <v>SQL Standard S1 Database DaysD</v>
      </c>
      <c r="B11031" s="775"/>
      <c r="C11031" s="775" t="s">
        <v>329</v>
      </c>
      <c r="D11031" s="775" t="s">
        <v>176</v>
      </c>
      <c r="E11031" s="775">
        <v>0.41292800000000002</v>
      </c>
      <c r="F11031" s="775" t="s">
        <v>754</v>
      </c>
      <c r="G11031" s="775" t="s">
        <v>1630</v>
      </c>
      <c r="H11031" s="775" t="s">
        <v>1631</v>
      </c>
      <c r="I11031" s="775" t="s">
        <v>5103</v>
      </c>
    </row>
    <row r="11032" spans="1:9">
      <c r="A11032" s="775" t="str">
        <f>Table_wabobpsvr_AzureCalc_AzureCalcRateCard[[#This Row],[ServiceName]]&amp;Table_wabobpsvr_AzureCalc_AzureCalcRateCard[[#This Row],[Price_Level]]&amp;Table_wabobpsvr_AzureCalc_AzureCalcRateCard[[#This Row],[Region]]</f>
        <v>SQL Standard S1 Database DaysMOSP11</v>
      </c>
      <c r="B11032" s="775">
        <v>11</v>
      </c>
      <c r="C11032" s="775" t="s">
        <v>329</v>
      </c>
      <c r="D11032" s="775" t="s">
        <v>606</v>
      </c>
      <c r="E11032" s="775">
        <v>0.72909999999999997</v>
      </c>
      <c r="F11032" s="775" t="s">
        <v>754</v>
      </c>
      <c r="G11032" s="775" t="s">
        <v>4235</v>
      </c>
      <c r="H11032" s="775" t="s">
        <v>4235</v>
      </c>
      <c r="I11032" s="775" t="s">
        <v>5104</v>
      </c>
    </row>
    <row r="11033" spans="1:9">
      <c r="A11033" s="775" t="str">
        <f>Table_wabobpsvr_AzureCalc_AzureCalcRateCard[[#This Row],[ServiceName]]&amp;Table_wabobpsvr_AzureCalc_AzureCalcRateCard[[#This Row],[Price_Level]]&amp;Table_wabobpsvr_AzureCalc_AzureCalcRateCard[[#This Row],[Region]]</f>
        <v>SQL Standard S1 Database DaysA11</v>
      </c>
      <c r="B11033" s="775">
        <v>11</v>
      </c>
      <c r="C11033" s="775" t="s">
        <v>329</v>
      </c>
      <c r="D11033" s="775" t="s">
        <v>174</v>
      </c>
      <c r="E11033" s="775">
        <v>0.53224300000000002</v>
      </c>
      <c r="F11033" s="775" t="s">
        <v>754</v>
      </c>
      <c r="G11033" s="775" t="s">
        <v>1632</v>
      </c>
      <c r="H11033" s="775" t="s">
        <v>1633</v>
      </c>
      <c r="I11033" s="775" t="s">
        <v>5104</v>
      </c>
    </row>
    <row r="11034" spans="1:9">
      <c r="A11034" s="775" t="str">
        <f>Table_wabobpsvr_AzureCalc_AzureCalcRateCard[[#This Row],[ServiceName]]&amp;Table_wabobpsvr_AzureCalc_AzureCalcRateCard[[#This Row],[Price_Level]]&amp;Table_wabobpsvr_AzureCalc_AzureCalcRateCard[[#This Row],[Region]]</f>
        <v>SQL Standard S1 Database DaysB11</v>
      </c>
      <c r="B11034" s="775">
        <v>11</v>
      </c>
      <c r="C11034" s="775" t="s">
        <v>329</v>
      </c>
      <c r="D11034" s="775" t="s">
        <v>175</v>
      </c>
      <c r="E11034" s="775">
        <v>0.51036999999999999</v>
      </c>
      <c r="F11034" s="775" t="s">
        <v>754</v>
      </c>
      <c r="G11034" s="775" t="s">
        <v>1632</v>
      </c>
      <c r="H11034" s="775" t="s">
        <v>1633</v>
      </c>
      <c r="I11034" s="775" t="s">
        <v>5104</v>
      </c>
    </row>
    <row r="11035" spans="1:9">
      <c r="A11035" s="775" t="str">
        <f>Table_wabobpsvr_AzureCalc_AzureCalcRateCard[[#This Row],[ServiceName]]&amp;Table_wabobpsvr_AzureCalc_AzureCalcRateCard[[#This Row],[Price_Level]]&amp;Table_wabobpsvr_AzureCalc_AzureCalcRateCard[[#This Row],[Region]]</f>
        <v>A5 VM (Non-Windows)B10</v>
      </c>
      <c r="B11035" s="775">
        <v>10</v>
      </c>
      <c r="C11035" s="775" t="s">
        <v>680</v>
      </c>
      <c r="D11035" s="775" t="s">
        <v>175</v>
      </c>
      <c r="E11035" s="775">
        <v>0.20580000000000001</v>
      </c>
      <c r="F11035" s="775" t="s">
        <v>689</v>
      </c>
      <c r="G11035" s="775" t="s">
        <v>1634</v>
      </c>
      <c r="H11035" s="775" t="s">
        <v>1635</v>
      </c>
      <c r="I11035" s="775" t="s">
        <v>5105</v>
      </c>
    </row>
    <row r="11036" spans="1:9">
      <c r="A11036" s="775" t="str">
        <f>Table_wabobpsvr_AzureCalc_AzureCalcRateCard[[#This Row],[ServiceName]]&amp;Table_wabobpsvr_AzureCalc_AzureCalcRateCard[[#This Row],[Price_Level]]&amp;Table_wabobpsvr_AzureCalc_AzureCalcRateCard[[#This Row],[Region]]</f>
        <v>A5 VM (Non-Windows)C10</v>
      </c>
      <c r="B11036" s="775">
        <v>10</v>
      </c>
      <c r="C11036" s="775" t="s">
        <v>680</v>
      </c>
      <c r="D11036" s="775" t="s">
        <v>177</v>
      </c>
      <c r="E11036" s="775">
        <v>0.19697999999999999</v>
      </c>
      <c r="F11036" s="775" t="s">
        <v>689</v>
      </c>
      <c r="G11036" s="775" t="s">
        <v>1634</v>
      </c>
      <c r="H11036" s="775" t="s">
        <v>1635</v>
      </c>
      <c r="I11036" s="775" t="s">
        <v>5105</v>
      </c>
    </row>
    <row r="11037" spans="1:9">
      <c r="A11037" s="775" t="str">
        <f>Table_wabobpsvr_AzureCalc_AzureCalcRateCard[[#This Row],[ServiceName]]&amp;Table_wabobpsvr_AzureCalc_AzureCalcRateCard[[#This Row],[Price_Level]]&amp;Table_wabobpsvr_AzureCalc_AzureCalcRateCard[[#This Row],[Region]]</f>
        <v>A5 VM (Non-Windows)D10</v>
      </c>
      <c r="B11037" s="775">
        <v>10</v>
      </c>
      <c r="C11037" s="775" t="s">
        <v>680</v>
      </c>
      <c r="D11037" s="775" t="s">
        <v>176</v>
      </c>
      <c r="E11037" s="775">
        <v>0.18815999999999999</v>
      </c>
      <c r="F11037" s="775" t="s">
        <v>689</v>
      </c>
      <c r="G11037" s="775" t="s">
        <v>1634</v>
      </c>
      <c r="H11037" s="775" t="s">
        <v>1635</v>
      </c>
      <c r="I11037" s="775" t="s">
        <v>5105</v>
      </c>
    </row>
    <row r="11038" spans="1:9">
      <c r="A11038" s="775" t="str">
        <f>Table_wabobpsvr_AzureCalc_AzureCalcRateCard[[#This Row],[ServiceName]]&amp;Table_wabobpsvr_AzureCalc_AzureCalcRateCard[[#This Row],[Price_Level]]&amp;Table_wabobpsvr_AzureCalc_AzureCalcRateCard[[#This Row],[Region]]</f>
        <v>A5 VM (Non-Windows)MOSP11</v>
      </c>
      <c r="B11038" s="775">
        <v>11</v>
      </c>
      <c r="C11038" s="775" t="s">
        <v>680</v>
      </c>
      <c r="D11038" s="775" t="s">
        <v>606</v>
      </c>
      <c r="E11038" s="775">
        <v>0.28100000000000003</v>
      </c>
      <c r="F11038" s="775" t="s">
        <v>689</v>
      </c>
      <c r="G11038" s="775" t="s">
        <v>4235</v>
      </c>
      <c r="H11038" s="775" t="s">
        <v>4235</v>
      </c>
      <c r="I11038" s="775" t="s">
        <v>5106</v>
      </c>
    </row>
    <row r="11039" spans="1:9">
      <c r="A11039" s="775" t="str">
        <f>Table_wabobpsvr_AzureCalc_AzureCalcRateCard[[#This Row],[ServiceName]]&amp;Table_wabobpsvr_AzureCalc_AzureCalcRateCard[[#This Row],[Price_Level]]&amp;Table_wabobpsvr_AzureCalc_AzureCalcRateCard[[#This Row],[Region]]</f>
        <v>A5 VM (Non-Windows)A11</v>
      </c>
      <c r="B11039" s="775">
        <v>11</v>
      </c>
      <c r="C11039" s="775" t="s">
        <v>680</v>
      </c>
      <c r="D11039" s="775" t="s">
        <v>174</v>
      </c>
      <c r="E11039" s="775">
        <v>0.20513000000000001</v>
      </c>
      <c r="F11039" s="775" t="s">
        <v>689</v>
      </c>
      <c r="G11039" s="775" t="s">
        <v>1636</v>
      </c>
      <c r="H11039" s="775" t="s">
        <v>1637</v>
      </c>
      <c r="I11039" s="775" t="s">
        <v>5106</v>
      </c>
    </row>
    <row r="11040" spans="1:9">
      <c r="A11040" s="775" t="str">
        <f>Table_wabobpsvr_AzureCalc_AzureCalcRateCard[[#This Row],[ServiceName]]&amp;Table_wabobpsvr_AzureCalc_AzureCalcRateCard[[#This Row],[Price_Level]]&amp;Table_wabobpsvr_AzureCalc_AzureCalcRateCard[[#This Row],[Region]]</f>
        <v>A5 VM (Non-Windows)B11</v>
      </c>
      <c r="B11040" s="775">
        <v>11</v>
      </c>
      <c r="C11040" s="775" t="s">
        <v>680</v>
      </c>
      <c r="D11040" s="775" t="s">
        <v>175</v>
      </c>
      <c r="E11040" s="775">
        <v>0.19670000000000001</v>
      </c>
      <c r="F11040" s="775" t="s">
        <v>689</v>
      </c>
      <c r="G11040" s="775" t="s">
        <v>1636</v>
      </c>
      <c r="H11040" s="775" t="s">
        <v>1637</v>
      </c>
      <c r="I11040" s="775" t="s">
        <v>5106</v>
      </c>
    </row>
    <row r="11041" spans="1:9">
      <c r="A11041" s="775" t="str">
        <f>Table_wabobpsvr_AzureCalc_AzureCalcRateCard[[#This Row],[ServiceName]]&amp;Table_wabobpsvr_AzureCalc_AzureCalcRateCard[[#This Row],[Price_Level]]&amp;Table_wabobpsvr_AzureCalc_AzureCalcRateCard[[#This Row],[Region]]</f>
        <v>A5 VM (Non-Windows)C11</v>
      </c>
      <c r="B11041" s="775">
        <v>11</v>
      </c>
      <c r="C11041" s="775" t="s">
        <v>680</v>
      </c>
      <c r="D11041" s="775" t="s">
        <v>177</v>
      </c>
      <c r="E11041" s="775">
        <v>0.18826999999999999</v>
      </c>
      <c r="F11041" s="775" t="s">
        <v>689</v>
      </c>
      <c r="G11041" s="775" t="s">
        <v>1636</v>
      </c>
      <c r="H11041" s="775" t="s">
        <v>1637</v>
      </c>
      <c r="I11041" s="775" t="s">
        <v>5106</v>
      </c>
    </row>
    <row r="11042" spans="1:9">
      <c r="A11042" s="775" t="str">
        <f>Table_wabobpsvr_AzureCalc_AzureCalcRateCard[[#This Row],[ServiceName]]&amp;Table_wabobpsvr_AzureCalc_AzureCalcRateCard[[#This Row],[Price_Level]]&amp;Table_wabobpsvr_AzureCalc_AzureCalcRateCard[[#This Row],[Region]]</f>
        <v>A5 VM (Non-Windows)D11</v>
      </c>
      <c r="B11042" s="775">
        <v>11</v>
      </c>
      <c r="C11042" s="775" t="s">
        <v>680</v>
      </c>
      <c r="D11042" s="775" t="s">
        <v>176</v>
      </c>
      <c r="E11042" s="775">
        <v>0.17984</v>
      </c>
      <c r="F11042" s="775" t="s">
        <v>689</v>
      </c>
      <c r="G11042" s="775" t="s">
        <v>1636</v>
      </c>
      <c r="H11042" s="775" t="s">
        <v>1637</v>
      </c>
      <c r="I11042" s="775" t="s">
        <v>5106</v>
      </c>
    </row>
    <row r="11043" spans="1:9">
      <c r="A11043" s="775" t="str">
        <f>Table_wabobpsvr_AzureCalc_AzureCalcRateCard[[#This Row],[ServiceName]]&amp;Table_wabobpsvr_AzureCalc_AzureCalcRateCard[[#This Row],[Price_Level]]&amp;Table_wabobpsvr_AzureCalc_AzureCalcRateCard[[#This Row],[Region]]</f>
        <v>A5 VM (Non-Windows)MOSP12</v>
      </c>
      <c r="B11043" s="775">
        <v>12</v>
      </c>
      <c r="C11043" s="775" t="s">
        <v>680</v>
      </c>
      <c r="D11043" s="775" t="s">
        <v>606</v>
      </c>
      <c r="E11043" s="775">
        <v>0.25800000000000001</v>
      </c>
      <c r="F11043" s="775" t="s">
        <v>689</v>
      </c>
      <c r="G11043" s="775" t="s">
        <v>4235</v>
      </c>
      <c r="H11043" s="775" t="s">
        <v>4235</v>
      </c>
      <c r="I11043" s="775" t="s">
        <v>5107</v>
      </c>
    </row>
    <row r="11044" spans="1:9">
      <c r="A11044" s="775" t="str">
        <f>Table_wabobpsvr_AzureCalc_AzureCalcRateCard[[#This Row],[ServiceName]]&amp;Table_wabobpsvr_AzureCalc_AzureCalcRateCard[[#This Row],[Price_Level]]&amp;Table_wabobpsvr_AzureCalc_AzureCalcRateCard[[#This Row],[Region]]</f>
        <v>A5 VM (Non-Windows)A12</v>
      </c>
      <c r="B11044" s="775">
        <v>12</v>
      </c>
      <c r="C11044" s="775" t="s">
        <v>680</v>
      </c>
      <c r="D11044" s="775" t="s">
        <v>174</v>
      </c>
      <c r="E11044" s="775">
        <v>0.18834000000000001</v>
      </c>
      <c r="F11044" s="775" t="s">
        <v>689</v>
      </c>
      <c r="G11044" s="775" t="s">
        <v>1638</v>
      </c>
      <c r="H11044" s="775" t="s">
        <v>1639</v>
      </c>
      <c r="I11044" s="775" t="s">
        <v>5107</v>
      </c>
    </row>
    <row r="11045" spans="1:9">
      <c r="A11045" s="775" t="str">
        <f>Table_wabobpsvr_AzureCalc_AzureCalcRateCard[[#This Row],[ServiceName]]&amp;Table_wabobpsvr_AzureCalc_AzureCalcRateCard[[#This Row],[Price_Level]]&amp;Table_wabobpsvr_AzureCalc_AzureCalcRateCard[[#This Row],[Region]]</f>
        <v>A5 VM (Non-Windows)B12</v>
      </c>
      <c r="B11045" s="775">
        <v>12</v>
      </c>
      <c r="C11045" s="775" t="s">
        <v>680</v>
      </c>
      <c r="D11045" s="775" t="s">
        <v>175</v>
      </c>
      <c r="E11045" s="775">
        <v>0.18060000000000001</v>
      </c>
      <c r="F11045" s="775" t="s">
        <v>689</v>
      </c>
      <c r="G11045" s="775" t="s">
        <v>1638</v>
      </c>
      <c r="H11045" s="775" t="s">
        <v>1639</v>
      </c>
      <c r="I11045" s="775" t="s">
        <v>5107</v>
      </c>
    </row>
    <row r="11046" spans="1:9">
      <c r="A11046" s="775" t="str">
        <f>Table_wabobpsvr_AzureCalc_AzureCalcRateCard[[#This Row],[ServiceName]]&amp;Table_wabobpsvr_AzureCalc_AzureCalcRateCard[[#This Row],[Price_Level]]&amp;Table_wabobpsvr_AzureCalc_AzureCalcRateCard[[#This Row],[Region]]</f>
        <v>A5 VM (Non-Windows)C12</v>
      </c>
      <c r="B11046" s="775">
        <v>12</v>
      </c>
      <c r="C11046" s="775" t="s">
        <v>680</v>
      </c>
      <c r="D11046" s="775" t="s">
        <v>177</v>
      </c>
      <c r="E11046" s="775">
        <v>0.17286000000000001</v>
      </c>
      <c r="F11046" s="775" t="s">
        <v>689</v>
      </c>
      <c r="G11046" s="775" t="s">
        <v>1638</v>
      </c>
      <c r="H11046" s="775" t="s">
        <v>1639</v>
      </c>
      <c r="I11046" s="775" t="s">
        <v>5107</v>
      </c>
    </row>
    <row r="11047" spans="1:9">
      <c r="A11047" s="775" t="str">
        <f>Table_wabobpsvr_AzureCalc_AzureCalcRateCard[[#This Row],[ServiceName]]&amp;Table_wabobpsvr_AzureCalc_AzureCalcRateCard[[#This Row],[Price_Level]]&amp;Table_wabobpsvr_AzureCalc_AzureCalcRateCard[[#This Row],[Region]]</f>
        <v>A5 VM (Non-Windows)D12</v>
      </c>
      <c r="B11047" s="775">
        <v>12</v>
      </c>
      <c r="C11047" s="775" t="s">
        <v>680</v>
      </c>
      <c r="D11047" s="775" t="s">
        <v>176</v>
      </c>
      <c r="E11047" s="775">
        <v>0.16511999999999999</v>
      </c>
      <c r="F11047" s="775" t="s">
        <v>689</v>
      </c>
      <c r="G11047" s="775" t="s">
        <v>1638</v>
      </c>
      <c r="H11047" s="775" t="s">
        <v>1639</v>
      </c>
      <c r="I11047" s="775" t="s">
        <v>5107</v>
      </c>
    </row>
    <row r="11048" spans="1:9">
      <c r="A11048" s="775" t="str">
        <f>Table_wabobpsvr_AzureCalc_AzureCalcRateCard[[#This Row],[ServiceName]]&amp;Table_wabobpsvr_AzureCalc_AzureCalcRateCard[[#This Row],[Price_Level]]&amp;Table_wabobpsvr_AzureCalc_AzureCalcRateCard[[#This Row],[Region]]</f>
        <v>A5 VM (Non-Windows)MOSP13</v>
      </c>
      <c r="B11048" s="775">
        <v>13</v>
      </c>
      <c r="C11048" s="775" t="s">
        <v>680</v>
      </c>
      <c r="D11048" s="775" t="s">
        <v>606</v>
      </c>
      <c r="E11048" s="775">
        <v>0.29099999999999998</v>
      </c>
      <c r="F11048" s="775" t="s">
        <v>689</v>
      </c>
      <c r="G11048" s="775" t="s">
        <v>4235</v>
      </c>
      <c r="H11048" s="775" t="s">
        <v>4235</v>
      </c>
      <c r="I11048" s="775" t="s">
        <v>5108</v>
      </c>
    </row>
    <row r="11049" spans="1:9">
      <c r="A11049" s="775" t="str">
        <f>Table_wabobpsvr_AzureCalc_AzureCalcRateCard[[#This Row],[ServiceName]]&amp;Table_wabobpsvr_AzureCalc_AzureCalcRateCard[[#This Row],[Price_Level]]&amp;Table_wabobpsvr_AzureCalc_AzureCalcRateCard[[#This Row],[Region]]</f>
        <v>A5 VM (Non-Windows)A13</v>
      </c>
      <c r="B11049" s="775">
        <v>13</v>
      </c>
      <c r="C11049" s="775" t="s">
        <v>680</v>
      </c>
      <c r="D11049" s="775" t="s">
        <v>174</v>
      </c>
      <c r="E11049" s="775">
        <v>0.21243000000000001</v>
      </c>
      <c r="F11049" s="775" t="s">
        <v>689</v>
      </c>
      <c r="G11049" s="775" t="s">
        <v>1640</v>
      </c>
      <c r="H11049" s="775" t="s">
        <v>1641</v>
      </c>
      <c r="I11049" s="775" t="s">
        <v>5108</v>
      </c>
    </row>
    <row r="11050" spans="1:9">
      <c r="A11050" s="775" t="str">
        <f>Table_wabobpsvr_AzureCalc_AzureCalcRateCard[[#This Row],[ServiceName]]&amp;Table_wabobpsvr_AzureCalc_AzureCalcRateCard[[#This Row],[Price_Level]]&amp;Table_wabobpsvr_AzureCalc_AzureCalcRateCard[[#This Row],[Region]]</f>
        <v>A5 VM (Non-Windows)B13</v>
      </c>
      <c r="B11050" s="775">
        <v>13</v>
      </c>
      <c r="C11050" s="775" t="s">
        <v>680</v>
      </c>
      <c r="D11050" s="775" t="s">
        <v>175</v>
      </c>
      <c r="E11050" s="775">
        <v>0.20369999999999999</v>
      </c>
      <c r="F11050" s="775" t="s">
        <v>689</v>
      </c>
      <c r="G11050" s="775" t="s">
        <v>1640</v>
      </c>
      <c r="H11050" s="775" t="s">
        <v>1641</v>
      </c>
      <c r="I11050" s="775" t="s">
        <v>5108</v>
      </c>
    </row>
    <row r="11051" spans="1:9">
      <c r="A11051" s="775" t="str">
        <f>Table_wabobpsvr_AzureCalc_AzureCalcRateCard[[#This Row],[ServiceName]]&amp;Table_wabobpsvr_AzureCalc_AzureCalcRateCard[[#This Row],[Price_Level]]&amp;Table_wabobpsvr_AzureCalc_AzureCalcRateCard[[#This Row],[Region]]</f>
        <v>A5 VM (Non-Windows)C13</v>
      </c>
      <c r="B11051" s="775">
        <v>13</v>
      </c>
      <c r="C11051" s="775" t="s">
        <v>680</v>
      </c>
      <c r="D11051" s="775" t="s">
        <v>177</v>
      </c>
      <c r="E11051" s="775">
        <v>0.19497</v>
      </c>
      <c r="F11051" s="775" t="s">
        <v>689</v>
      </c>
      <c r="G11051" s="775" t="s">
        <v>1640</v>
      </c>
      <c r="H11051" s="775" t="s">
        <v>1641</v>
      </c>
      <c r="I11051" s="775" t="s">
        <v>5108</v>
      </c>
    </row>
    <row r="11052" spans="1:9">
      <c r="A11052" s="775" t="str">
        <f>Table_wabobpsvr_AzureCalc_AzureCalcRateCard[[#This Row],[ServiceName]]&amp;Table_wabobpsvr_AzureCalc_AzureCalcRateCard[[#This Row],[Price_Level]]&amp;Table_wabobpsvr_AzureCalc_AzureCalcRateCard[[#This Row],[Region]]</f>
        <v>A5 VM (Non-Windows)D13</v>
      </c>
      <c r="B11052" s="775">
        <v>13</v>
      </c>
      <c r="C11052" s="775" t="s">
        <v>680</v>
      </c>
      <c r="D11052" s="775" t="s">
        <v>176</v>
      </c>
      <c r="E11052" s="775">
        <v>0.18623999999999999</v>
      </c>
      <c r="F11052" s="775" t="s">
        <v>689</v>
      </c>
      <c r="G11052" s="775" t="s">
        <v>1640</v>
      </c>
      <c r="H11052" s="775" t="s">
        <v>1641</v>
      </c>
      <c r="I11052" s="775" t="s">
        <v>5108</v>
      </c>
    </row>
    <row r="11053" spans="1:9">
      <c r="A11053" s="775" t="str">
        <f>Table_wabobpsvr_AzureCalc_AzureCalcRateCard[[#This Row],[ServiceName]]&amp;Table_wabobpsvr_AzureCalc_AzureCalcRateCard[[#This Row],[Price_Level]]&amp;Table_wabobpsvr_AzureCalc_AzureCalcRateCard[[#This Row],[Region]]</f>
        <v>A5 VM (Windows)MOSP6</v>
      </c>
      <c r="B11053" s="775">
        <v>6</v>
      </c>
      <c r="C11053" s="775" t="s">
        <v>680</v>
      </c>
      <c r="D11053" s="775" t="s">
        <v>606</v>
      </c>
      <c r="E11053" s="775">
        <v>0.33</v>
      </c>
      <c r="F11053" s="775" t="s">
        <v>690</v>
      </c>
      <c r="G11053" s="775" t="s">
        <v>4235</v>
      </c>
      <c r="H11053" s="775" t="s">
        <v>4235</v>
      </c>
      <c r="I11053" s="775" t="s">
        <v>5109</v>
      </c>
    </row>
    <row r="11054" spans="1:9">
      <c r="A11054" s="775" t="str">
        <f>Table_wabobpsvr_AzureCalc_AzureCalcRateCard[[#This Row],[ServiceName]]&amp;Table_wabobpsvr_AzureCalc_AzureCalcRateCard[[#This Row],[Price_Level]]&amp;Table_wabobpsvr_AzureCalc_AzureCalcRateCard[[#This Row],[Region]]</f>
        <v>A5 VM (Windows)A6</v>
      </c>
      <c r="B11054" s="775">
        <v>6</v>
      </c>
      <c r="C11054" s="775" t="s">
        <v>680</v>
      </c>
      <c r="D11054" s="775" t="s">
        <v>174</v>
      </c>
      <c r="E11054" s="775">
        <v>0.2409</v>
      </c>
      <c r="F11054" s="775" t="s">
        <v>690</v>
      </c>
      <c r="G11054" s="775" t="s">
        <v>1642</v>
      </c>
      <c r="H11054" s="775" t="s">
        <v>1643</v>
      </c>
      <c r="I11054" s="775" t="s">
        <v>5109</v>
      </c>
    </row>
    <row r="11055" spans="1:9">
      <c r="A11055" s="775" t="str">
        <f>Table_wabobpsvr_AzureCalc_AzureCalcRateCard[[#This Row],[ServiceName]]&amp;Table_wabobpsvr_AzureCalc_AzureCalcRateCard[[#This Row],[Price_Level]]&amp;Table_wabobpsvr_AzureCalc_AzureCalcRateCard[[#This Row],[Region]]</f>
        <v>A5 VM (Windows)B6</v>
      </c>
      <c r="B11055" s="775">
        <v>6</v>
      </c>
      <c r="C11055" s="775" t="s">
        <v>680</v>
      </c>
      <c r="D11055" s="775" t="s">
        <v>175</v>
      </c>
      <c r="E11055" s="775">
        <v>0.23100000000000001</v>
      </c>
      <c r="F11055" s="775" t="s">
        <v>690</v>
      </c>
      <c r="G11055" s="775" t="s">
        <v>1642</v>
      </c>
      <c r="H11055" s="775" t="s">
        <v>1643</v>
      </c>
      <c r="I11055" s="775" t="s">
        <v>5109</v>
      </c>
    </row>
    <row r="11056" spans="1:9">
      <c r="A11056" s="775" t="str">
        <f>Table_wabobpsvr_AzureCalc_AzureCalcRateCard[[#This Row],[ServiceName]]&amp;Table_wabobpsvr_AzureCalc_AzureCalcRateCard[[#This Row],[Price_Level]]&amp;Table_wabobpsvr_AzureCalc_AzureCalcRateCard[[#This Row],[Region]]</f>
        <v>A5 VM (Windows)C6</v>
      </c>
      <c r="B11056" s="775">
        <v>6</v>
      </c>
      <c r="C11056" s="775" t="s">
        <v>680</v>
      </c>
      <c r="D11056" s="775" t="s">
        <v>177</v>
      </c>
      <c r="E11056" s="775">
        <v>0.22109999999999999</v>
      </c>
      <c r="F11056" s="775" t="s">
        <v>690</v>
      </c>
      <c r="G11056" s="775" t="s">
        <v>1642</v>
      </c>
      <c r="H11056" s="775" t="s">
        <v>1643</v>
      </c>
      <c r="I11056" s="775" t="s">
        <v>5109</v>
      </c>
    </row>
    <row r="11057" spans="1:9">
      <c r="A11057" s="775" t="str">
        <f>Table_wabobpsvr_AzureCalc_AzureCalcRateCard[[#This Row],[ServiceName]]&amp;Table_wabobpsvr_AzureCalc_AzureCalcRateCard[[#This Row],[Price_Level]]&amp;Table_wabobpsvr_AzureCalc_AzureCalcRateCard[[#This Row],[Region]]</f>
        <v>A5 VM (Windows)D6</v>
      </c>
      <c r="B11057" s="775">
        <v>6</v>
      </c>
      <c r="C11057" s="775" t="s">
        <v>680</v>
      </c>
      <c r="D11057" s="775" t="s">
        <v>176</v>
      </c>
      <c r="E11057" s="775">
        <v>0.2112</v>
      </c>
      <c r="F11057" s="775" t="s">
        <v>690</v>
      </c>
      <c r="G11057" s="775" t="s">
        <v>1642</v>
      </c>
      <c r="H11057" s="775" t="s">
        <v>1643</v>
      </c>
      <c r="I11057" s="775" t="s">
        <v>5109</v>
      </c>
    </row>
    <row r="11058" spans="1:9">
      <c r="A11058" s="775" t="str">
        <f>Table_wabobpsvr_AzureCalc_AzureCalcRateCard[[#This Row],[ServiceName]]&amp;Table_wabobpsvr_AzureCalc_AzureCalcRateCard[[#This Row],[Price_Level]]&amp;Table_wabobpsvr_AzureCalc_AzureCalcRateCard[[#This Row],[Region]]</f>
        <v>A5 VM (Windows)MOSP4</v>
      </c>
      <c r="B11058" s="775">
        <v>4</v>
      </c>
      <c r="C11058" s="775" t="s">
        <v>680</v>
      </c>
      <c r="D11058" s="775" t="s">
        <v>606</v>
      </c>
      <c r="E11058" s="775">
        <v>0.33</v>
      </c>
      <c r="F11058" s="775" t="s">
        <v>690</v>
      </c>
      <c r="G11058" s="775" t="s">
        <v>4235</v>
      </c>
      <c r="H11058" s="775" t="s">
        <v>4235</v>
      </c>
      <c r="I11058" s="775" t="s">
        <v>5110</v>
      </c>
    </row>
    <row r="11059" spans="1:9">
      <c r="A11059" s="775" t="str">
        <f>Table_wabobpsvr_AzureCalc_AzureCalcRateCard[[#This Row],[ServiceName]]&amp;Table_wabobpsvr_AzureCalc_AzureCalcRateCard[[#This Row],[Price_Level]]&amp;Table_wabobpsvr_AzureCalc_AzureCalcRateCard[[#This Row],[Region]]</f>
        <v>A5 VM (Windows)A4</v>
      </c>
      <c r="B11059" s="775">
        <v>4</v>
      </c>
      <c r="C11059" s="775" t="s">
        <v>680</v>
      </c>
      <c r="D11059" s="775" t="s">
        <v>174</v>
      </c>
      <c r="E11059" s="775">
        <v>0.2409</v>
      </c>
      <c r="F11059" s="775" t="s">
        <v>690</v>
      </c>
      <c r="G11059" s="775" t="s">
        <v>1644</v>
      </c>
      <c r="H11059" s="775" t="s">
        <v>1645</v>
      </c>
      <c r="I11059" s="775" t="s">
        <v>5110</v>
      </c>
    </row>
    <row r="11060" spans="1:9">
      <c r="A11060" s="775" t="str">
        <f>Table_wabobpsvr_AzureCalc_AzureCalcRateCard[[#This Row],[ServiceName]]&amp;Table_wabobpsvr_AzureCalc_AzureCalcRateCard[[#This Row],[Price_Level]]&amp;Table_wabobpsvr_AzureCalc_AzureCalcRateCard[[#This Row],[Region]]</f>
        <v>A5 VM (Windows)B4</v>
      </c>
      <c r="B11060" s="775">
        <v>4</v>
      </c>
      <c r="C11060" s="775" t="s">
        <v>680</v>
      </c>
      <c r="D11060" s="775" t="s">
        <v>175</v>
      </c>
      <c r="E11060" s="775">
        <v>0.23100000000000001</v>
      </c>
      <c r="F11060" s="775" t="s">
        <v>690</v>
      </c>
      <c r="G11060" s="775" t="s">
        <v>1644</v>
      </c>
      <c r="H11060" s="775" t="s">
        <v>1645</v>
      </c>
      <c r="I11060" s="775" t="s">
        <v>5110</v>
      </c>
    </row>
    <row r="11061" spans="1:9">
      <c r="A11061" s="775" t="str">
        <f>Table_wabobpsvr_AzureCalc_AzureCalcRateCard[[#This Row],[ServiceName]]&amp;Table_wabobpsvr_AzureCalc_AzureCalcRateCard[[#This Row],[Price_Level]]&amp;Table_wabobpsvr_AzureCalc_AzureCalcRateCard[[#This Row],[Region]]</f>
        <v>A5 VM (Windows)C4</v>
      </c>
      <c r="B11061" s="775">
        <v>4</v>
      </c>
      <c r="C11061" s="775" t="s">
        <v>680</v>
      </c>
      <c r="D11061" s="775" t="s">
        <v>177</v>
      </c>
      <c r="E11061" s="775">
        <v>0.22109999999999999</v>
      </c>
      <c r="F11061" s="775" t="s">
        <v>690</v>
      </c>
      <c r="G11061" s="775" t="s">
        <v>1644</v>
      </c>
      <c r="H11061" s="775" t="s">
        <v>1645</v>
      </c>
      <c r="I11061" s="775" t="s">
        <v>5110</v>
      </c>
    </row>
    <row r="11062" spans="1:9">
      <c r="A11062" s="775" t="str">
        <f>Table_wabobpsvr_AzureCalc_AzureCalcRateCard[[#This Row],[ServiceName]]&amp;Table_wabobpsvr_AzureCalc_AzureCalcRateCard[[#This Row],[Price_Level]]&amp;Table_wabobpsvr_AzureCalc_AzureCalcRateCard[[#This Row],[Region]]</f>
        <v>A5 VM (Windows)D4</v>
      </c>
      <c r="B11062" s="775">
        <v>4</v>
      </c>
      <c r="C11062" s="775" t="s">
        <v>680</v>
      </c>
      <c r="D11062" s="775" t="s">
        <v>176</v>
      </c>
      <c r="E11062" s="775">
        <v>0.2112</v>
      </c>
      <c r="F11062" s="775" t="s">
        <v>690</v>
      </c>
      <c r="G11062" s="775" t="s">
        <v>1644</v>
      </c>
      <c r="H11062" s="775" t="s">
        <v>1645</v>
      </c>
      <c r="I11062" s="775" t="s">
        <v>5110</v>
      </c>
    </row>
    <row r="11063" spans="1:9">
      <c r="A11063" s="775" t="str">
        <f>Table_wabobpsvr_AzureCalc_AzureCalcRateCard[[#This Row],[ServiceName]]&amp;Table_wabobpsvr_AzureCalc_AzureCalcRateCard[[#This Row],[Price_Level]]&amp;Table_wabobpsvr_AzureCalc_AzureCalcRateCard[[#This Row],[Region]]</f>
        <v>A5 VM (Windows)MOSP5</v>
      </c>
      <c r="B11063" s="775">
        <v>5</v>
      </c>
      <c r="C11063" s="775" t="s">
        <v>680</v>
      </c>
      <c r="D11063" s="775" t="s">
        <v>606</v>
      </c>
      <c r="E11063" s="775">
        <v>0.33</v>
      </c>
      <c r="F11063" s="775" t="s">
        <v>690</v>
      </c>
      <c r="G11063" s="775" t="s">
        <v>4235</v>
      </c>
      <c r="H11063" s="775" t="s">
        <v>4235</v>
      </c>
      <c r="I11063" s="775" t="s">
        <v>5111</v>
      </c>
    </row>
    <row r="11064" spans="1:9">
      <c r="A11064" s="1039" t="str">
        <f>Table_wabobpsvr_AzureCalc_AzureCalcRateCard[[#This Row],[ServiceName]]&amp;Table_wabobpsvr_AzureCalc_AzureCalcRateCard[[#This Row],[Price_Level]]&amp;Table_wabobpsvr_AzureCalc_AzureCalcRateCard[[#This Row],[Region]]</f>
        <v>A5 VM (Windows)A5</v>
      </c>
      <c r="B11064" s="1039">
        <v>5</v>
      </c>
      <c r="C11064" s="1039" t="s">
        <v>680</v>
      </c>
      <c r="D11064" s="1039" t="s">
        <v>174</v>
      </c>
      <c r="E11064" s="1039">
        <v>0.2409</v>
      </c>
      <c r="F11064" s="1039" t="s">
        <v>690</v>
      </c>
      <c r="G11064" s="775" t="s">
        <v>1646</v>
      </c>
      <c r="H11064" s="775" t="s">
        <v>1647</v>
      </c>
      <c r="I11064" s="775" t="s">
        <v>5111</v>
      </c>
    </row>
    <row r="11065" spans="1:9">
      <c r="A11065" s="1039" t="str">
        <f>Table_wabobpsvr_AzureCalc_AzureCalcRateCard[[#This Row],[ServiceName]]&amp;Table_wabobpsvr_AzureCalc_AzureCalcRateCard[[#This Row],[Price_Level]]&amp;Table_wabobpsvr_AzureCalc_AzureCalcRateCard[[#This Row],[Region]]</f>
        <v>A5 VM (Windows)B5</v>
      </c>
      <c r="B11065" s="1039">
        <v>5</v>
      </c>
      <c r="C11065" s="1039" t="s">
        <v>680</v>
      </c>
      <c r="D11065" s="1039" t="s">
        <v>175</v>
      </c>
      <c r="E11065" s="1039">
        <v>0.23100000000000001</v>
      </c>
      <c r="F11065" s="1039" t="s">
        <v>690</v>
      </c>
      <c r="G11065" s="775" t="s">
        <v>1646</v>
      </c>
      <c r="H11065" s="775" t="s">
        <v>1647</v>
      </c>
      <c r="I11065" s="775" t="s">
        <v>5111</v>
      </c>
    </row>
    <row r="11066" spans="1:9">
      <c r="A11066" s="775" t="str">
        <f>Table_wabobpsvr_AzureCalc_AzureCalcRateCard[[#This Row],[ServiceName]]&amp;Table_wabobpsvr_AzureCalc_AzureCalcRateCard[[#This Row],[Price_Level]]&amp;Table_wabobpsvr_AzureCalc_AzureCalcRateCard[[#This Row],[Region]]</f>
        <v>A5 VM (Windows)C5</v>
      </c>
      <c r="B11066" s="775">
        <v>5</v>
      </c>
      <c r="C11066" s="775" t="s">
        <v>680</v>
      </c>
      <c r="D11066" s="775" t="s">
        <v>177</v>
      </c>
      <c r="E11066" s="775">
        <v>0.22109999999999999</v>
      </c>
      <c r="F11066" s="775" t="s">
        <v>690</v>
      </c>
      <c r="G11066" s="775" t="s">
        <v>1646</v>
      </c>
      <c r="H11066" s="775" t="s">
        <v>1647</v>
      </c>
      <c r="I11066" s="775" t="s">
        <v>5111</v>
      </c>
    </row>
    <row r="11067" spans="1:9">
      <c r="A11067" s="775" t="str">
        <f>Table_wabobpsvr_AzureCalc_AzureCalcRateCard[[#This Row],[ServiceName]]&amp;Table_wabobpsvr_AzureCalc_AzureCalcRateCard[[#This Row],[Price_Level]]&amp;Table_wabobpsvr_AzureCalc_AzureCalcRateCard[[#This Row],[Region]]</f>
        <v>A5 VM (Windows)D5</v>
      </c>
      <c r="B11067" s="775">
        <v>5</v>
      </c>
      <c r="C11067" s="775" t="s">
        <v>680</v>
      </c>
      <c r="D11067" s="775" t="s">
        <v>176</v>
      </c>
      <c r="E11067" s="775">
        <v>0.2112</v>
      </c>
      <c r="F11067" s="775" t="s">
        <v>690</v>
      </c>
      <c r="G11067" s="775" t="s">
        <v>1646</v>
      </c>
      <c r="H11067" s="775" t="s">
        <v>1647</v>
      </c>
      <c r="I11067" s="775" t="s">
        <v>5111</v>
      </c>
    </row>
    <row r="11068" spans="1:9">
      <c r="A11068" s="775" t="str">
        <f>Table_wabobpsvr_AzureCalc_AzureCalcRateCard[[#This Row],[ServiceName]]&amp;Table_wabobpsvr_AzureCalc_AzureCalcRateCard[[#This Row],[Price_Level]]&amp;Table_wabobpsvr_AzureCalc_AzureCalcRateCard[[#This Row],[Region]]</f>
        <v>A5 VM (Windows)MOSP1</v>
      </c>
      <c r="B11068" s="775">
        <v>1</v>
      </c>
      <c r="C11068" s="775" t="s">
        <v>680</v>
      </c>
      <c r="D11068" s="775" t="s">
        <v>606</v>
      </c>
      <c r="E11068" s="775">
        <v>0.3</v>
      </c>
      <c r="F11068" s="775" t="s">
        <v>690</v>
      </c>
      <c r="G11068" s="775" t="s">
        <v>4235</v>
      </c>
      <c r="H11068" s="775" t="s">
        <v>4235</v>
      </c>
      <c r="I11068" s="775" t="s">
        <v>5112</v>
      </c>
    </row>
    <row r="11069" spans="1:9">
      <c r="A11069" s="775" t="str">
        <f>Table_wabobpsvr_AzureCalc_AzureCalcRateCard[[#This Row],[ServiceName]]&amp;Table_wabobpsvr_AzureCalc_AzureCalcRateCard[[#This Row],[Price_Level]]&amp;Table_wabobpsvr_AzureCalc_AzureCalcRateCard[[#This Row],[Region]]</f>
        <v>A5 VM (Windows)A1</v>
      </c>
      <c r="B11069" s="775">
        <v>1</v>
      </c>
      <c r="C11069" s="775" t="s">
        <v>680</v>
      </c>
      <c r="D11069" s="775" t="s">
        <v>174</v>
      </c>
      <c r="E11069" s="775">
        <v>0.219</v>
      </c>
      <c r="F11069" s="775" t="s">
        <v>690</v>
      </c>
      <c r="G11069" s="775" t="s">
        <v>1648</v>
      </c>
      <c r="H11069" s="775" t="s">
        <v>1649</v>
      </c>
      <c r="I11069" s="775" t="s">
        <v>5112</v>
      </c>
    </row>
    <row r="11070" spans="1:9">
      <c r="A11070" s="775" t="str">
        <f>Table_wabobpsvr_AzureCalc_AzureCalcRateCard[[#This Row],[ServiceName]]&amp;Table_wabobpsvr_AzureCalc_AzureCalcRateCard[[#This Row],[Price_Level]]&amp;Table_wabobpsvr_AzureCalc_AzureCalcRateCard[[#This Row],[Region]]</f>
        <v>A5 VM (Windows)B1</v>
      </c>
      <c r="B11070" s="775">
        <v>1</v>
      </c>
      <c r="C11070" s="775" t="s">
        <v>680</v>
      </c>
      <c r="D11070" s="775" t="s">
        <v>175</v>
      </c>
      <c r="E11070" s="775">
        <v>0.21</v>
      </c>
      <c r="F11070" s="775" t="s">
        <v>690</v>
      </c>
      <c r="G11070" s="775" t="s">
        <v>1648</v>
      </c>
      <c r="H11070" s="775" t="s">
        <v>1649</v>
      </c>
      <c r="I11070" s="775" t="s">
        <v>5112</v>
      </c>
    </row>
    <row r="11071" spans="1:9">
      <c r="A11071" s="775" t="str">
        <f>Table_wabobpsvr_AzureCalc_AzureCalcRateCard[[#This Row],[ServiceName]]&amp;Table_wabobpsvr_AzureCalc_AzureCalcRateCard[[#This Row],[Price_Level]]&amp;Table_wabobpsvr_AzureCalc_AzureCalcRateCard[[#This Row],[Region]]</f>
        <v>A5 VM (Windows)C1</v>
      </c>
      <c r="B11071" s="775">
        <v>1</v>
      </c>
      <c r="C11071" s="775" t="s">
        <v>680</v>
      </c>
      <c r="D11071" s="775" t="s">
        <v>177</v>
      </c>
      <c r="E11071" s="775">
        <v>0.20100000000000001</v>
      </c>
      <c r="F11071" s="775" t="s">
        <v>690</v>
      </c>
      <c r="G11071" s="775" t="s">
        <v>1648</v>
      </c>
      <c r="H11071" s="775" t="s">
        <v>1649</v>
      </c>
      <c r="I11071" s="775" t="s">
        <v>5112</v>
      </c>
    </row>
    <row r="11072" spans="1:9">
      <c r="A11072" s="775" t="str">
        <f>Table_wabobpsvr_AzureCalc_AzureCalcRateCard[[#This Row],[ServiceName]]&amp;Table_wabobpsvr_AzureCalc_AzureCalcRateCard[[#This Row],[Price_Level]]&amp;Table_wabobpsvr_AzureCalc_AzureCalcRateCard[[#This Row],[Region]]</f>
        <v>A5 VM (Windows)D1</v>
      </c>
      <c r="B11072" s="775">
        <v>1</v>
      </c>
      <c r="C11072" s="775" t="s">
        <v>680</v>
      </c>
      <c r="D11072" s="775" t="s">
        <v>176</v>
      </c>
      <c r="E11072" s="775">
        <v>0.192</v>
      </c>
      <c r="F11072" s="775" t="s">
        <v>690</v>
      </c>
      <c r="G11072" s="775" t="s">
        <v>1648</v>
      </c>
      <c r="H11072" s="775" t="s">
        <v>1649</v>
      </c>
      <c r="I11072" s="775" t="s">
        <v>5112</v>
      </c>
    </row>
    <row r="11073" spans="1:9">
      <c r="A11073" s="775" t="str">
        <f>Table_wabobpsvr_AzureCalc_AzureCalcRateCard[[#This Row],[ServiceName]]&amp;Table_wabobpsvr_AzureCalc_AzureCalcRateCard[[#This Row],[Price_Level]]&amp;Table_wabobpsvr_AzureCalc_AzureCalcRateCard[[#This Row],[Region]]</f>
        <v>A5 VM (Windows)MOSP7</v>
      </c>
      <c r="B11073" s="775">
        <v>7</v>
      </c>
      <c r="C11073" s="775" t="s">
        <v>680</v>
      </c>
      <c r="D11073" s="775" t="s">
        <v>606</v>
      </c>
      <c r="E11073" s="775">
        <v>0.3</v>
      </c>
      <c r="F11073" s="775" t="s">
        <v>690</v>
      </c>
      <c r="G11073" s="775" t="s">
        <v>4235</v>
      </c>
      <c r="H11073" s="775" t="s">
        <v>4235</v>
      </c>
      <c r="I11073" s="775" t="s">
        <v>5113</v>
      </c>
    </row>
    <row r="11074" spans="1:9">
      <c r="A11074" s="775" t="str">
        <f>Table_wabobpsvr_AzureCalc_AzureCalcRateCard[[#This Row],[ServiceName]]&amp;Table_wabobpsvr_AzureCalc_AzureCalcRateCard[[#This Row],[Price_Level]]&amp;Table_wabobpsvr_AzureCalc_AzureCalcRateCard[[#This Row],[Region]]</f>
        <v>A5 VM (Windows)A7</v>
      </c>
      <c r="B11074" s="775">
        <v>7</v>
      </c>
      <c r="C11074" s="775" t="s">
        <v>680</v>
      </c>
      <c r="D11074" s="775" t="s">
        <v>174</v>
      </c>
      <c r="E11074" s="775">
        <v>0.219</v>
      </c>
      <c r="F11074" s="775" t="s">
        <v>690</v>
      </c>
      <c r="G11074" s="775" t="s">
        <v>1650</v>
      </c>
      <c r="H11074" s="775" t="s">
        <v>1651</v>
      </c>
      <c r="I11074" s="775" t="s">
        <v>5113</v>
      </c>
    </row>
    <row r="11075" spans="1:9">
      <c r="A11075" s="1039" t="str">
        <f>Table_wabobpsvr_AzureCalc_AzureCalcRateCard[[#This Row],[ServiceName]]&amp;Table_wabobpsvr_AzureCalc_AzureCalcRateCard[[#This Row],[Price_Level]]&amp;Table_wabobpsvr_AzureCalc_AzureCalcRateCard[[#This Row],[Region]]</f>
        <v>A5 VM (Windows)B7</v>
      </c>
      <c r="B11075" s="1039">
        <v>7</v>
      </c>
      <c r="C11075" s="1039" t="s">
        <v>680</v>
      </c>
      <c r="D11075" s="1039" t="s">
        <v>175</v>
      </c>
      <c r="E11075" s="1039">
        <v>0.21</v>
      </c>
      <c r="F11075" s="1039" t="s">
        <v>690</v>
      </c>
      <c r="G11075" s="775" t="s">
        <v>1650</v>
      </c>
      <c r="H11075" s="775" t="s">
        <v>1651</v>
      </c>
      <c r="I11075" s="775" t="s">
        <v>5113</v>
      </c>
    </row>
    <row r="11076" spans="1:9">
      <c r="A11076" s="1039" t="str">
        <f>Table_wabobpsvr_AzureCalc_AzureCalcRateCard[[#This Row],[ServiceName]]&amp;Table_wabobpsvr_AzureCalc_AzureCalcRateCard[[#This Row],[Price_Level]]&amp;Table_wabobpsvr_AzureCalc_AzureCalcRateCard[[#This Row],[Region]]</f>
        <v>A5 VM (Windows)C7</v>
      </c>
      <c r="B11076" s="1039">
        <v>7</v>
      </c>
      <c r="C11076" s="1039" t="s">
        <v>680</v>
      </c>
      <c r="D11076" s="1039" t="s">
        <v>177</v>
      </c>
      <c r="E11076" s="1039">
        <v>0.20100000000000001</v>
      </c>
      <c r="F11076" s="1039" t="s">
        <v>690</v>
      </c>
      <c r="G11076" s="775" t="s">
        <v>1650</v>
      </c>
      <c r="H11076" s="775" t="s">
        <v>1651</v>
      </c>
      <c r="I11076" s="775" t="s">
        <v>5113</v>
      </c>
    </row>
    <row r="11077" spans="1:9">
      <c r="A11077" s="775" t="str">
        <f>Table_wabobpsvr_AzureCalc_AzureCalcRateCard[[#This Row],[ServiceName]]&amp;Table_wabobpsvr_AzureCalc_AzureCalcRateCard[[#This Row],[Price_Level]]&amp;Table_wabobpsvr_AzureCalc_AzureCalcRateCard[[#This Row],[Region]]</f>
        <v>A5 VM (Windows)D7</v>
      </c>
      <c r="B11077" s="775">
        <v>7</v>
      </c>
      <c r="C11077" s="775" t="s">
        <v>680</v>
      </c>
      <c r="D11077" s="775" t="s">
        <v>176</v>
      </c>
      <c r="E11077" s="775">
        <v>0.192</v>
      </c>
      <c r="F11077" s="775" t="s">
        <v>690</v>
      </c>
      <c r="G11077" s="775" t="s">
        <v>1650</v>
      </c>
      <c r="H11077" s="775" t="s">
        <v>1651</v>
      </c>
      <c r="I11077" s="775" t="s">
        <v>5113</v>
      </c>
    </row>
    <row r="11078" spans="1:9">
      <c r="A11078" s="775" t="str">
        <f>Table_wabobpsvr_AzureCalc_AzureCalcRateCard[[#This Row],[ServiceName]]&amp;Table_wabobpsvr_AzureCalc_AzureCalcRateCard[[#This Row],[Price_Level]]&amp;Table_wabobpsvr_AzureCalc_AzureCalcRateCard[[#This Row],[Region]]</f>
        <v>A5 VM (Windows)MOSP8</v>
      </c>
      <c r="B11078" s="775">
        <v>8</v>
      </c>
      <c r="C11078" s="775" t="s">
        <v>680</v>
      </c>
      <c r="D11078" s="775" t="s">
        <v>606</v>
      </c>
      <c r="E11078" s="775">
        <v>0.34</v>
      </c>
      <c r="F11078" s="775" t="s">
        <v>690</v>
      </c>
      <c r="G11078" s="775" t="s">
        <v>4235</v>
      </c>
      <c r="H11078" s="775" t="s">
        <v>4235</v>
      </c>
      <c r="I11078" s="775" t="s">
        <v>5114</v>
      </c>
    </row>
    <row r="11079" spans="1:9">
      <c r="A11079" s="775" t="str">
        <f>Table_wabobpsvr_AzureCalc_AzureCalcRateCard[[#This Row],[ServiceName]]&amp;Table_wabobpsvr_AzureCalc_AzureCalcRateCard[[#This Row],[Price_Level]]&amp;Table_wabobpsvr_AzureCalc_AzureCalcRateCard[[#This Row],[Region]]</f>
        <v>A5 VM (Windows)A8</v>
      </c>
      <c r="B11079" s="775">
        <v>8</v>
      </c>
      <c r="C11079" s="775" t="s">
        <v>680</v>
      </c>
      <c r="D11079" s="775" t="s">
        <v>174</v>
      </c>
      <c r="E11079" s="775">
        <v>0.2482</v>
      </c>
      <c r="F11079" s="775" t="s">
        <v>690</v>
      </c>
      <c r="G11079" s="775" t="s">
        <v>1652</v>
      </c>
      <c r="H11079" s="775" t="s">
        <v>1653</v>
      </c>
      <c r="I11079" s="775" t="s">
        <v>5114</v>
      </c>
    </row>
    <row r="11080" spans="1:9">
      <c r="A11080" s="775" t="str">
        <f>Table_wabobpsvr_AzureCalc_AzureCalcRateCard[[#This Row],[ServiceName]]&amp;Table_wabobpsvr_AzureCalc_AzureCalcRateCard[[#This Row],[Price_Level]]&amp;Table_wabobpsvr_AzureCalc_AzureCalcRateCard[[#This Row],[Region]]</f>
        <v>A5 VM (Windows)B8</v>
      </c>
      <c r="B11080" s="775">
        <v>8</v>
      </c>
      <c r="C11080" s="775" t="s">
        <v>680</v>
      </c>
      <c r="D11080" s="775" t="s">
        <v>175</v>
      </c>
      <c r="E11080" s="775">
        <v>0.23799999999999999</v>
      </c>
      <c r="F11080" s="775" t="s">
        <v>690</v>
      </c>
      <c r="G11080" s="775" t="s">
        <v>1652</v>
      </c>
      <c r="H11080" s="775" t="s">
        <v>1653</v>
      </c>
      <c r="I11080" s="775" t="s">
        <v>5114</v>
      </c>
    </row>
    <row r="11081" spans="1:9">
      <c r="A11081" s="775" t="str">
        <f>Table_wabobpsvr_AzureCalc_AzureCalcRateCard[[#This Row],[ServiceName]]&amp;Table_wabobpsvr_AzureCalc_AzureCalcRateCard[[#This Row],[Price_Level]]&amp;Table_wabobpsvr_AzureCalc_AzureCalcRateCard[[#This Row],[Region]]</f>
        <v>A5 VM (Windows)C8</v>
      </c>
      <c r="B11081" s="775">
        <v>8</v>
      </c>
      <c r="C11081" s="775" t="s">
        <v>680</v>
      </c>
      <c r="D11081" s="775" t="s">
        <v>177</v>
      </c>
      <c r="E11081" s="775">
        <v>0.2278</v>
      </c>
      <c r="F11081" s="775" t="s">
        <v>690</v>
      </c>
      <c r="G11081" s="775" t="s">
        <v>1652</v>
      </c>
      <c r="H11081" s="775" t="s">
        <v>1653</v>
      </c>
      <c r="I11081" s="775" t="s">
        <v>5114</v>
      </c>
    </row>
    <row r="11082" spans="1:9">
      <c r="A11082" s="775" t="str">
        <f>Table_wabobpsvr_AzureCalc_AzureCalcRateCard[[#This Row],[ServiceName]]&amp;Table_wabobpsvr_AzureCalc_AzureCalcRateCard[[#This Row],[Price_Level]]&amp;Table_wabobpsvr_AzureCalc_AzureCalcRateCard[[#This Row],[Region]]</f>
        <v>A5 VM (Windows)D8</v>
      </c>
      <c r="B11082" s="775">
        <v>8</v>
      </c>
      <c r="C11082" s="775" t="s">
        <v>680</v>
      </c>
      <c r="D11082" s="775" t="s">
        <v>176</v>
      </c>
      <c r="E11082" s="775">
        <v>0.21759999999999999</v>
      </c>
      <c r="F11082" s="775" t="s">
        <v>690</v>
      </c>
      <c r="G11082" s="775" t="s">
        <v>1652</v>
      </c>
      <c r="H11082" s="775" t="s">
        <v>1653</v>
      </c>
      <c r="I11082" s="775" t="s">
        <v>5114</v>
      </c>
    </row>
    <row r="11083" spans="1:9">
      <c r="A11083" s="775" t="str">
        <f>Table_wabobpsvr_AzureCalc_AzureCalcRateCard[[#This Row],[ServiceName]]&amp;Table_wabobpsvr_AzureCalc_AzureCalcRateCard[[#This Row],[Price_Level]]&amp;Table_wabobpsvr_AzureCalc_AzureCalcRateCard[[#This Row],[Region]]</f>
        <v>A5 VM (Windows)MOSP9</v>
      </c>
      <c r="B11083" s="775">
        <v>9</v>
      </c>
      <c r="C11083" s="775" t="s">
        <v>680</v>
      </c>
      <c r="D11083" s="775" t="s">
        <v>606</v>
      </c>
      <c r="E11083" s="775">
        <v>0.32</v>
      </c>
      <c r="F11083" s="775" t="s">
        <v>690</v>
      </c>
      <c r="G11083" s="775" t="s">
        <v>4235</v>
      </c>
      <c r="H11083" s="775" t="s">
        <v>4235</v>
      </c>
      <c r="I11083" s="775" t="s">
        <v>5115</v>
      </c>
    </row>
    <row r="11084" spans="1:9">
      <c r="A11084" s="775" t="str">
        <f>Table_wabobpsvr_AzureCalc_AzureCalcRateCard[[#This Row],[ServiceName]]&amp;Table_wabobpsvr_AzureCalc_AzureCalcRateCard[[#This Row],[Price_Level]]&amp;Table_wabobpsvr_AzureCalc_AzureCalcRateCard[[#This Row],[Region]]</f>
        <v>A5 VM (Windows)A9</v>
      </c>
      <c r="B11084" s="775">
        <v>9</v>
      </c>
      <c r="C11084" s="775" t="s">
        <v>680</v>
      </c>
      <c r="D11084" s="775" t="s">
        <v>174</v>
      </c>
      <c r="E11084" s="775">
        <v>0.2336</v>
      </c>
      <c r="F11084" s="775" t="s">
        <v>690</v>
      </c>
      <c r="G11084" s="775" t="s">
        <v>1654</v>
      </c>
      <c r="H11084" s="775" t="s">
        <v>1655</v>
      </c>
      <c r="I11084" s="775" t="s">
        <v>5115</v>
      </c>
    </row>
    <row r="11085" spans="1:9">
      <c r="A11085" s="775" t="str">
        <f>Table_wabobpsvr_AzureCalc_AzureCalcRateCard[[#This Row],[ServiceName]]&amp;Table_wabobpsvr_AzureCalc_AzureCalcRateCard[[#This Row],[Price_Level]]&amp;Table_wabobpsvr_AzureCalc_AzureCalcRateCard[[#This Row],[Region]]</f>
        <v>A5 VM (Windows)B9</v>
      </c>
      <c r="B11085" s="775">
        <v>9</v>
      </c>
      <c r="C11085" s="775" t="s">
        <v>680</v>
      </c>
      <c r="D11085" s="775" t="s">
        <v>175</v>
      </c>
      <c r="E11085" s="775">
        <v>0.224</v>
      </c>
      <c r="F11085" s="775" t="s">
        <v>690</v>
      </c>
      <c r="G11085" s="775" t="s">
        <v>1654</v>
      </c>
      <c r="H11085" s="775" t="s">
        <v>1655</v>
      </c>
      <c r="I11085" s="775" t="s">
        <v>5115</v>
      </c>
    </row>
    <row r="11086" spans="1:9">
      <c r="A11086" s="775" t="str">
        <f>Table_wabobpsvr_AzureCalc_AzureCalcRateCard[[#This Row],[ServiceName]]&amp;Table_wabobpsvr_AzureCalc_AzureCalcRateCard[[#This Row],[Price_Level]]&amp;Table_wabobpsvr_AzureCalc_AzureCalcRateCard[[#This Row],[Region]]</f>
        <v>A5 VM (Windows)C9</v>
      </c>
      <c r="B11086" s="775">
        <v>9</v>
      </c>
      <c r="C11086" s="775" t="s">
        <v>680</v>
      </c>
      <c r="D11086" s="775" t="s">
        <v>177</v>
      </c>
      <c r="E11086" s="775">
        <v>0.21440000000000001</v>
      </c>
      <c r="F11086" s="775" t="s">
        <v>690</v>
      </c>
      <c r="G11086" s="775" t="s">
        <v>1654</v>
      </c>
      <c r="H11086" s="775" t="s">
        <v>1655</v>
      </c>
      <c r="I11086" s="775" t="s">
        <v>5115</v>
      </c>
    </row>
    <row r="11087" spans="1:9">
      <c r="A11087" s="775" t="str">
        <f>Table_wabobpsvr_AzureCalc_AzureCalcRateCard[[#This Row],[ServiceName]]&amp;Table_wabobpsvr_AzureCalc_AzureCalcRateCard[[#This Row],[Price_Level]]&amp;Table_wabobpsvr_AzureCalc_AzureCalcRateCard[[#This Row],[Region]]</f>
        <v>A5 VM (Windows)D9</v>
      </c>
      <c r="B11087" s="775">
        <v>9</v>
      </c>
      <c r="C11087" s="775" t="s">
        <v>680</v>
      </c>
      <c r="D11087" s="775" t="s">
        <v>176</v>
      </c>
      <c r="E11087" s="775">
        <v>0.20480000000000001</v>
      </c>
      <c r="F11087" s="775" t="s">
        <v>690</v>
      </c>
      <c r="G11087" s="775" t="s">
        <v>1654</v>
      </c>
      <c r="H11087" s="775" t="s">
        <v>1655</v>
      </c>
      <c r="I11087" s="775" t="s">
        <v>5115</v>
      </c>
    </row>
    <row r="11088" spans="1:9">
      <c r="A11088" s="775" t="str">
        <f>Table_wabobpsvr_AzureCalc_AzureCalcRateCard[[#This Row],[ServiceName]]&amp;Table_wabobpsvr_AzureCalc_AzureCalcRateCard[[#This Row],[Price_Level]]&amp;Table_wabobpsvr_AzureCalc_AzureCalcRateCard[[#This Row],[Region]]</f>
        <v>A5 VM (Windows)MOSP10</v>
      </c>
      <c r="B11088" s="775">
        <v>10</v>
      </c>
      <c r="C11088" s="775" t="s">
        <v>680</v>
      </c>
      <c r="D11088" s="775" t="s">
        <v>606</v>
      </c>
      <c r="E11088" s="775">
        <v>0.36</v>
      </c>
      <c r="F11088" s="775" t="s">
        <v>690</v>
      </c>
      <c r="G11088" s="775" t="s">
        <v>4235</v>
      </c>
      <c r="H11088" s="775" t="s">
        <v>4235</v>
      </c>
      <c r="I11088" s="775" t="s">
        <v>5116</v>
      </c>
    </row>
    <row r="11089" spans="1:9">
      <c r="A11089" s="775" t="str">
        <f>Table_wabobpsvr_AzureCalc_AzureCalcRateCard[[#This Row],[ServiceName]]&amp;Table_wabobpsvr_AzureCalc_AzureCalcRateCard[[#This Row],[Price_Level]]&amp;Table_wabobpsvr_AzureCalc_AzureCalcRateCard[[#This Row],[Region]]</f>
        <v>A5 VM (Windows)A10</v>
      </c>
      <c r="B11089" s="775">
        <v>10</v>
      </c>
      <c r="C11089" s="775" t="s">
        <v>680</v>
      </c>
      <c r="D11089" s="775" t="s">
        <v>174</v>
      </c>
      <c r="E11089" s="775">
        <v>0.26279999999999998</v>
      </c>
      <c r="F11089" s="775" t="s">
        <v>690</v>
      </c>
      <c r="G11089" s="775" t="s">
        <v>1656</v>
      </c>
      <c r="H11089" s="775" t="s">
        <v>1657</v>
      </c>
      <c r="I11089" s="775" t="s">
        <v>5116</v>
      </c>
    </row>
    <row r="11090" spans="1:9">
      <c r="A11090" s="775" t="str">
        <f>Table_wabobpsvr_AzureCalc_AzureCalcRateCard[[#This Row],[ServiceName]]&amp;Table_wabobpsvr_AzureCalc_AzureCalcRateCard[[#This Row],[Price_Level]]&amp;Table_wabobpsvr_AzureCalc_AzureCalcRateCard[[#This Row],[Region]]</f>
        <v>A5 VM (Windows)B10</v>
      </c>
      <c r="B11090" s="775">
        <v>10</v>
      </c>
      <c r="C11090" s="775" t="s">
        <v>680</v>
      </c>
      <c r="D11090" s="775" t="s">
        <v>175</v>
      </c>
      <c r="E11090" s="775">
        <v>0.252</v>
      </c>
      <c r="F11090" s="775" t="s">
        <v>690</v>
      </c>
      <c r="G11090" s="775" t="s">
        <v>1656</v>
      </c>
      <c r="H11090" s="775" t="s">
        <v>1657</v>
      </c>
      <c r="I11090" s="775" t="s">
        <v>5116</v>
      </c>
    </row>
    <row r="11091" spans="1:9">
      <c r="A11091" s="775" t="str">
        <f>Table_wabobpsvr_AzureCalc_AzureCalcRateCard[[#This Row],[ServiceName]]&amp;Table_wabobpsvr_AzureCalc_AzureCalcRateCard[[#This Row],[Price_Level]]&amp;Table_wabobpsvr_AzureCalc_AzureCalcRateCard[[#This Row],[Region]]</f>
        <v>A5 VM (Windows)C10</v>
      </c>
      <c r="B11091" s="775">
        <v>10</v>
      </c>
      <c r="C11091" s="775" t="s">
        <v>680</v>
      </c>
      <c r="D11091" s="775" t="s">
        <v>177</v>
      </c>
      <c r="E11091" s="775">
        <v>0.2412</v>
      </c>
      <c r="F11091" s="775" t="s">
        <v>690</v>
      </c>
      <c r="G11091" s="775" t="s">
        <v>1656</v>
      </c>
      <c r="H11091" s="775" t="s">
        <v>1657</v>
      </c>
      <c r="I11091" s="775" t="s">
        <v>5116</v>
      </c>
    </row>
    <row r="11092" spans="1:9">
      <c r="A11092" s="775" t="str">
        <f>Table_wabobpsvr_AzureCalc_AzureCalcRateCard[[#This Row],[ServiceName]]&amp;Table_wabobpsvr_AzureCalc_AzureCalcRateCard[[#This Row],[Price_Level]]&amp;Table_wabobpsvr_AzureCalc_AzureCalcRateCard[[#This Row],[Region]]</f>
        <v>A5 VM (Windows)D10</v>
      </c>
      <c r="B11092" s="775">
        <v>10</v>
      </c>
      <c r="C11092" s="775" t="s">
        <v>680</v>
      </c>
      <c r="D11092" s="775" t="s">
        <v>176</v>
      </c>
      <c r="E11092" s="775">
        <v>0.23039999999999999</v>
      </c>
      <c r="F11092" s="775" t="s">
        <v>690</v>
      </c>
      <c r="G11092" s="775" t="s">
        <v>1656</v>
      </c>
      <c r="H11092" s="775" t="s">
        <v>1657</v>
      </c>
      <c r="I11092" s="775" t="s">
        <v>5116</v>
      </c>
    </row>
    <row r="11093" spans="1:9">
      <c r="A11093" s="775" t="str">
        <f>Table_wabobpsvr_AzureCalc_AzureCalcRateCard[[#This Row],[ServiceName]]&amp;Table_wabobpsvr_AzureCalc_AzureCalcRateCard[[#This Row],[Price_Level]]&amp;Table_wabobpsvr_AzureCalc_AzureCalcRateCard[[#This Row],[Region]]</f>
        <v>A5 VM (Windows)MOSP11</v>
      </c>
      <c r="B11093" s="775">
        <v>11</v>
      </c>
      <c r="C11093" s="775" t="s">
        <v>680</v>
      </c>
      <c r="D11093" s="775" t="s">
        <v>606</v>
      </c>
      <c r="E11093" s="775">
        <v>0.35</v>
      </c>
      <c r="F11093" s="775" t="s">
        <v>690</v>
      </c>
      <c r="G11093" s="775" t="s">
        <v>4235</v>
      </c>
      <c r="H11093" s="775" t="s">
        <v>4235</v>
      </c>
      <c r="I11093" s="775" t="s">
        <v>5117</v>
      </c>
    </row>
    <row r="11094" spans="1:9">
      <c r="A11094" s="775" t="str">
        <f>Table_wabobpsvr_AzureCalc_AzureCalcRateCard[[#This Row],[ServiceName]]&amp;Table_wabobpsvr_AzureCalc_AzureCalcRateCard[[#This Row],[Price_Level]]&amp;Table_wabobpsvr_AzureCalc_AzureCalcRateCard[[#This Row],[Region]]</f>
        <v>A5 VM (Windows)A11</v>
      </c>
      <c r="B11094" s="775">
        <v>11</v>
      </c>
      <c r="C11094" s="775" t="s">
        <v>680</v>
      </c>
      <c r="D11094" s="775" t="s">
        <v>174</v>
      </c>
      <c r="E11094" s="775">
        <v>0.2555</v>
      </c>
      <c r="F11094" s="775" t="s">
        <v>690</v>
      </c>
      <c r="G11094" s="775" t="s">
        <v>1658</v>
      </c>
      <c r="H11094" s="775" t="s">
        <v>1659</v>
      </c>
      <c r="I11094" s="775" t="s">
        <v>5117</v>
      </c>
    </row>
    <row r="11095" spans="1:9">
      <c r="A11095" s="775" t="str">
        <f>Table_wabobpsvr_AzureCalc_AzureCalcRateCard[[#This Row],[ServiceName]]&amp;Table_wabobpsvr_AzureCalc_AzureCalcRateCard[[#This Row],[Price_Level]]&amp;Table_wabobpsvr_AzureCalc_AzureCalcRateCard[[#This Row],[Region]]</f>
        <v>A5 VM (Windows)B11</v>
      </c>
      <c r="B11095" s="775">
        <v>11</v>
      </c>
      <c r="C11095" s="775" t="s">
        <v>680</v>
      </c>
      <c r="D11095" s="775" t="s">
        <v>175</v>
      </c>
      <c r="E11095" s="775">
        <v>0.245</v>
      </c>
      <c r="F11095" s="775" t="s">
        <v>690</v>
      </c>
      <c r="G11095" s="775" t="s">
        <v>1658</v>
      </c>
      <c r="H11095" s="775" t="s">
        <v>1659</v>
      </c>
      <c r="I11095" s="775" t="s">
        <v>5117</v>
      </c>
    </row>
    <row r="11096" spans="1:9">
      <c r="A11096" s="775" t="str">
        <f>Table_wabobpsvr_AzureCalc_AzureCalcRateCard[[#This Row],[ServiceName]]&amp;Table_wabobpsvr_AzureCalc_AzureCalcRateCard[[#This Row],[Price_Level]]&amp;Table_wabobpsvr_AzureCalc_AzureCalcRateCard[[#This Row],[Region]]</f>
        <v>A5 VM (Windows)C11</v>
      </c>
      <c r="B11096" s="775">
        <v>11</v>
      </c>
      <c r="C11096" s="775" t="s">
        <v>680</v>
      </c>
      <c r="D11096" s="775" t="s">
        <v>177</v>
      </c>
      <c r="E11096" s="775">
        <v>0.23449999999999999</v>
      </c>
      <c r="F11096" s="775" t="s">
        <v>690</v>
      </c>
      <c r="G11096" s="775" t="s">
        <v>1658</v>
      </c>
      <c r="H11096" s="775" t="s">
        <v>1659</v>
      </c>
      <c r="I11096" s="775" t="s">
        <v>5117</v>
      </c>
    </row>
    <row r="11097" spans="1:9">
      <c r="A11097" s="775" t="str">
        <f>Table_wabobpsvr_AzureCalc_AzureCalcRateCard[[#This Row],[ServiceName]]&amp;Table_wabobpsvr_AzureCalc_AzureCalcRateCard[[#This Row],[Price_Level]]&amp;Table_wabobpsvr_AzureCalc_AzureCalcRateCard[[#This Row],[Region]]</f>
        <v>A5 VM (Windows)D11</v>
      </c>
      <c r="B11097" s="775">
        <v>11</v>
      </c>
      <c r="C11097" s="775" t="s">
        <v>680</v>
      </c>
      <c r="D11097" s="775" t="s">
        <v>176</v>
      </c>
      <c r="E11097" s="775">
        <v>0.224</v>
      </c>
      <c r="F11097" s="775" t="s">
        <v>690</v>
      </c>
      <c r="G11097" s="775" t="s">
        <v>1658</v>
      </c>
      <c r="H11097" s="775" t="s">
        <v>1659</v>
      </c>
      <c r="I11097" s="775" t="s">
        <v>5117</v>
      </c>
    </row>
    <row r="11098" spans="1:9">
      <c r="A11098" s="775" t="str">
        <f>Table_wabobpsvr_AzureCalc_AzureCalcRateCard[[#This Row],[ServiceName]]&amp;Table_wabobpsvr_AzureCalc_AzureCalcRateCard[[#This Row],[Price_Level]]&amp;Table_wabobpsvr_AzureCalc_AzureCalcRateCard[[#This Row],[Region]]</f>
        <v>A5 VM (Windows)MOSP12</v>
      </c>
      <c r="B11098" s="775">
        <v>12</v>
      </c>
      <c r="C11098" s="775" t="s">
        <v>680</v>
      </c>
      <c r="D11098" s="775" t="s">
        <v>606</v>
      </c>
      <c r="E11098" s="775">
        <v>0.31</v>
      </c>
      <c r="F11098" s="775" t="s">
        <v>690</v>
      </c>
      <c r="G11098" s="775" t="s">
        <v>4235</v>
      </c>
      <c r="H11098" s="775" t="s">
        <v>4235</v>
      </c>
      <c r="I11098" s="775" t="s">
        <v>5118</v>
      </c>
    </row>
    <row r="11099" spans="1:9">
      <c r="A11099" s="775" t="str">
        <f>Table_wabobpsvr_AzureCalc_AzureCalcRateCard[[#This Row],[ServiceName]]&amp;Table_wabobpsvr_AzureCalc_AzureCalcRateCard[[#This Row],[Price_Level]]&amp;Table_wabobpsvr_AzureCalc_AzureCalcRateCard[[#This Row],[Region]]</f>
        <v>A5 VM (Windows)A12</v>
      </c>
      <c r="B11099" s="775">
        <v>12</v>
      </c>
      <c r="C11099" s="775" t="s">
        <v>680</v>
      </c>
      <c r="D11099" s="775" t="s">
        <v>174</v>
      </c>
      <c r="E11099" s="775">
        <v>0.2263</v>
      </c>
      <c r="F11099" s="775" t="s">
        <v>690</v>
      </c>
      <c r="G11099" s="775" t="s">
        <v>1660</v>
      </c>
      <c r="H11099" s="775" t="s">
        <v>1661</v>
      </c>
      <c r="I11099" s="775" t="s">
        <v>5118</v>
      </c>
    </row>
    <row r="11100" spans="1:9">
      <c r="A11100" s="775" t="str">
        <f>Table_wabobpsvr_AzureCalc_AzureCalcRateCard[[#This Row],[ServiceName]]&amp;Table_wabobpsvr_AzureCalc_AzureCalcRateCard[[#This Row],[Price_Level]]&amp;Table_wabobpsvr_AzureCalc_AzureCalcRateCard[[#This Row],[Region]]</f>
        <v>A5 VM (Windows)B12</v>
      </c>
      <c r="B11100" s="775">
        <v>12</v>
      </c>
      <c r="C11100" s="775" t="s">
        <v>680</v>
      </c>
      <c r="D11100" s="775" t="s">
        <v>175</v>
      </c>
      <c r="E11100" s="775">
        <v>0.217</v>
      </c>
      <c r="F11100" s="775" t="s">
        <v>690</v>
      </c>
      <c r="G11100" s="775" t="s">
        <v>1660</v>
      </c>
      <c r="H11100" s="775" t="s">
        <v>1661</v>
      </c>
      <c r="I11100" s="775" t="s">
        <v>5118</v>
      </c>
    </row>
    <row r="11101" spans="1:9">
      <c r="A11101" s="775" t="str">
        <f>Table_wabobpsvr_AzureCalc_AzureCalcRateCard[[#This Row],[ServiceName]]&amp;Table_wabobpsvr_AzureCalc_AzureCalcRateCard[[#This Row],[Price_Level]]&amp;Table_wabobpsvr_AzureCalc_AzureCalcRateCard[[#This Row],[Region]]</f>
        <v>A5 VM (Windows)C12</v>
      </c>
      <c r="B11101" s="775">
        <v>12</v>
      </c>
      <c r="C11101" s="775" t="s">
        <v>680</v>
      </c>
      <c r="D11101" s="775" t="s">
        <v>177</v>
      </c>
      <c r="E11101" s="775">
        <v>0.2077</v>
      </c>
      <c r="F11101" s="775" t="s">
        <v>690</v>
      </c>
      <c r="G11101" s="775" t="s">
        <v>1660</v>
      </c>
      <c r="H11101" s="775" t="s">
        <v>1661</v>
      </c>
      <c r="I11101" s="775" t="s">
        <v>5118</v>
      </c>
    </row>
    <row r="11102" spans="1:9">
      <c r="A11102" s="775" t="str">
        <f>Table_wabobpsvr_AzureCalc_AzureCalcRateCard[[#This Row],[ServiceName]]&amp;Table_wabobpsvr_AzureCalc_AzureCalcRateCard[[#This Row],[Price_Level]]&amp;Table_wabobpsvr_AzureCalc_AzureCalcRateCard[[#This Row],[Region]]</f>
        <v>A5 VM (Windows)D12</v>
      </c>
      <c r="B11102" s="775">
        <v>12</v>
      </c>
      <c r="C11102" s="775" t="s">
        <v>680</v>
      </c>
      <c r="D11102" s="775" t="s">
        <v>176</v>
      </c>
      <c r="E11102" s="775">
        <v>0.19839999999999999</v>
      </c>
      <c r="F11102" s="775" t="s">
        <v>690</v>
      </c>
      <c r="G11102" s="775" t="s">
        <v>1660</v>
      </c>
      <c r="H11102" s="775" t="s">
        <v>1661</v>
      </c>
      <c r="I11102" s="775" t="s">
        <v>5118</v>
      </c>
    </row>
    <row r="11103" spans="1:9">
      <c r="A11103" s="775" t="str">
        <f>Table_wabobpsvr_AzureCalc_AzureCalcRateCard[[#This Row],[ServiceName]]&amp;Table_wabobpsvr_AzureCalc_AzureCalcRateCard[[#This Row],[Price_Level]]&amp;Table_wabobpsvr_AzureCalc_AzureCalcRateCard[[#This Row],[Region]]</f>
        <v>A6 Cloud ServicesMOSP6</v>
      </c>
      <c r="B11103" s="775">
        <v>6</v>
      </c>
      <c r="C11103" s="775" t="s">
        <v>680</v>
      </c>
      <c r="D11103" s="775" t="s">
        <v>606</v>
      </c>
      <c r="E11103" s="775">
        <v>0.71</v>
      </c>
      <c r="F11103" s="775" t="s">
        <v>683</v>
      </c>
      <c r="G11103" s="775" t="s">
        <v>4235</v>
      </c>
      <c r="H11103" s="775" t="s">
        <v>4235</v>
      </c>
      <c r="I11103" s="775" t="s">
        <v>5119</v>
      </c>
    </row>
    <row r="11104" spans="1:9">
      <c r="A11104" s="775" t="str">
        <f>Table_wabobpsvr_AzureCalc_AzureCalcRateCard[[#This Row],[ServiceName]]&amp;Table_wabobpsvr_AzureCalc_AzureCalcRateCard[[#This Row],[Price_Level]]&amp;Table_wabobpsvr_AzureCalc_AzureCalcRateCard[[#This Row],[Region]]</f>
        <v>A6 Cloud ServicesA6</v>
      </c>
      <c r="B11104" s="775">
        <v>6</v>
      </c>
      <c r="C11104" s="775" t="s">
        <v>680</v>
      </c>
      <c r="D11104" s="775" t="s">
        <v>174</v>
      </c>
      <c r="E11104" s="775">
        <v>0.51829999999999998</v>
      </c>
      <c r="F11104" s="775" t="s">
        <v>683</v>
      </c>
      <c r="G11104" s="775" t="s">
        <v>1586</v>
      </c>
      <c r="H11104" s="775" t="s">
        <v>1587</v>
      </c>
      <c r="I11104" s="775" t="s">
        <v>5119</v>
      </c>
    </row>
    <row r="11105" spans="1:9">
      <c r="A11105" s="1039" t="str">
        <f>Table_wabobpsvr_AzureCalc_AzureCalcRateCard[[#This Row],[ServiceName]]&amp;Table_wabobpsvr_AzureCalc_AzureCalcRateCard[[#This Row],[Price_Level]]&amp;Table_wabobpsvr_AzureCalc_AzureCalcRateCard[[#This Row],[Region]]</f>
        <v>A6 Cloud ServicesB6</v>
      </c>
      <c r="B11105" s="1039">
        <v>6</v>
      </c>
      <c r="C11105" s="1039" t="s">
        <v>680</v>
      </c>
      <c r="D11105" s="1039" t="s">
        <v>175</v>
      </c>
      <c r="E11105" s="1039">
        <v>0.497</v>
      </c>
      <c r="F11105" s="1039" t="s">
        <v>683</v>
      </c>
      <c r="G11105" s="775" t="s">
        <v>1586</v>
      </c>
      <c r="H11105" s="775" t="s">
        <v>1587</v>
      </c>
      <c r="I11105" s="775" t="s">
        <v>5119</v>
      </c>
    </row>
    <row r="11106" spans="1:9">
      <c r="A11106" s="775" t="str">
        <f>Table_wabobpsvr_AzureCalc_AzureCalcRateCard[[#This Row],[ServiceName]]&amp;Table_wabobpsvr_AzureCalc_AzureCalcRateCard[[#This Row],[Price_Level]]&amp;Table_wabobpsvr_AzureCalc_AzureCalcRateCard[[#This Row],[Region]]</f>
        <v>A5 VM (Windows)MOSP13</v>
      </c>
      <c r="B11106" s="775">
        <v>13</v>
      </c>
      <c r="C11106" s="775" t="s">
        <v>680</v>
      </c>
      <c r="D11106" s="775" t="s">
        <v>606</v>
      </c>
      <c r="E11106" s="775">
        <v>0.36799999999999999</v>
      </c>
      <c r="F11106" s="775" t="s">
        <v>690</v>
      </c>
      <c r="G11106" s="775" t="s">
        <v>4235</v>
      </c>
      <c r="H11106" s="775" t="s">
        <v>4235</v>
      </c>
      <c r="I11106" s="775" t="s">
        <v>5120</v>
      </c>
    </row>
    <row r="11107" spans="1:9">
      <c r="A11107" s="1039" t="str">
        <f>Table_wabobpsvr_AzureCalc_AzureCalcRateCard[[#This Row],[ServiceName]]&amp;Table_wabobpsvr_AzureCalc_AzureCalcRateCard[[#This Row],[Price_Level]]&amp;Table_wabobpsvr_AzureCalc_AzureCalcRateCard[[#This Row],[Region]]</f>
        <v>A5 VM (Windows)A13</v>
      </c>
      <c r="B11107" s="1039">
        <v>13</v>
      </c>
      <c r="C11107" s="1039" t="s">
        <v>680</v>
      </c>
      <c r="D11107" s="1039" t="s">
        <v>174</v>
      </c>
      <c r="E11107" s="1039">
        <v>0.26863999999999999</v>
      </c>
      <c r="F11107" s="1039" t="s">
        <v>690</v>
      </c>
      <c r="G11107" s="775" t="s">
        <v>1662</v>
      </c>
      <c r="H11107" s="775" t="s">
        <v>1663</v>
      </c>
      <c r="I11107" s="775" t="s">
        <v>5120</v>
      </c>
    </row>
    <row r="11108" spans="1:9">
      <c r="A11108" s="1039" t="str">
        <f>Table_wabobpsvr_AzureCalc_AzureCalcRateCard[[#This Row],[ServiceName]]&amp;Table_wabobpsvr_AzureCalc_AzureCalcRateCard[[#This Row],[Price_Level]]&amp;Table_wabobpsvr_AzureCalc_AzureCalcRateCard[[#This Row],[Region]]</f>
        <v>A5 VM (Windows)B13</v>
      </c>
      <c r="B11108" s="1039">
        <v>13</v>
      </c>
      <c r="C11108" s="1039" t="s">
        <v>680</v>
      </c>
      <c r="D11108" s="1039" t="s">
        <v>175</v>
      </c>
      <c r="E11108" s="1039">
        <v>0.2576</v>
      </c>
      <c r="F11108" s="1039" t="s">
        <v>690</v>
      </c>
      <c r="G11108" s="775" t="s">
        <v>1662</v>
      </c>
      <c r="H11108" s="775" t="s">
        <v>1663</v>
      </c>
      <c r="I11108" s="775" t="s">
        <v>5120</v>
      </c>
    </row>
    <row r="11109" spans="1:9">
      <c r="A11109" s="1039" t="str">
        <f>Table_wabobpsvr_AzureCalc_AzureCalcRateCard[[#This Row],[ServiceName]]&amp;Table_wabobpsvr_AzureCalc_AzureCalcRateCard[[#This Row],[Price_Level]]&amp;Table_wabobpsvr_AzureCalc_AzureCalcRateCard[[#This Row],[Region]]</f>
        <v>A5 VM (Windows)C13</v>
      </c>
      <c r="B11109" s="1039">
        <v>13</v>
      </c>
      <c r="C11109" s="1039" t="s">
        <v>680</v>
      </c>
      <c r="D11109" s="1039" t="s">
        <v>177</v>
      </c>
      <c r="E11109" s="1039">
        <v>0.24656</v>
      </c>
      <c r="F11109" s="1039" t="s">
        <v>690</v>
      </c>
      <c r="G11109" s="775" t="s">
        <v>1662</v>
      </c>
      <c r="H11109" s="775" t="s">
        <v>1663</v>
      </c>
      <c r="I11109" s="775" t="s">
        <v>5120</v>
      </c>
    </row>
    <row r="11110" spans="1:9">
      <c r="A11110" s="775" t="str">
        <f>Table_wabobpsvr_AzureCalc_AzureCalcRateCard[[#This Row],[ServiceName]]&amp;Table_wabobpsvr_AzureCalc_AzureCalcRateCard[[#This Row],[Price_Level]]&amp;Table_wabobpsvr_AzureCalc_AzureCalcRateCard[[#This Row],[Region]]</f>
        <v>A5 VM (Windows)D13</v>
      </c>
      <c r="B11110" s="775">
        <v>13</v>
      </c>
      <c r="C11110" s="775" t="s">
        <v>680</v>
      </c>
      <c r="D11110" s="775" t="s">
        <v>176</v>
      </c>
      <c r="E11110" s="775">
        <v>0.23552000000000001</v>
      </c>
      <c r="F11110" s="775" t="s">
        <v>690</v>
      </c>
      <c r="G11110" s="775" t="s">
        <v>1662</v>
      </c>
      <c r="H11110" s="775" t="s">
        <v>1663</v>
      </c>
      <c r="I11110" s="775" t="s">
        <v>5120</v>
      </c>
    </row>
    <row r="11111" spans="1:9">
      <c r="A11111" s="775" t="str">
        <f>Table_wabobpsvr_AzureCalc_AzureCalcRateCard[[#This Row],[ServiceName]]&amp;Table_wabobpsvr_AzureCalc_AzureCalcRateCard[[#This Row],[Price_Level]]&amp;Table_wabobpsvr_AzureCalc_AzureCalcRateCard[[#This Row],[Region]]</f>
        <v>A7 VM (Non-Windows)MOSP4</v>
      </c>
      <c r="B11111" s="775">
        <v>4</v>
      </c>
      <c r="C11111" s="775" t="s">
        <v>680</v>
      </c>
      <c r="D11111" s="775" t="s">
        <v>606</v>
      </c>
      <c r="E11111" s="775">
        <v>1</v>
      </c>
      <c r="F11111" s="775" t="s">
        <v>691</v>
      </c>
      <c r="G11111" s="775" t="s">
        <v>4235</v>
      </c>
      <c r="H11111" s="775" t="s">
        <v>4235</v>
      </c>
      <c r="I11111" s="775" t="s">
        <v>5121</v>
      </c>
    </row>
    <row r="11112" spans="1:9">
      <c r="A11112" s="1039" t="str">
        <f>Table_wabobpsvr_AzureCalc_AzureCalcRateCard[[#This Row],[ServiceName]]&amp;Table_wabobpsvr_AzureCalc_AzureCalcRateCard[[#This Row],[Price_Level]]&amp;Table_wabobpsvr_AzureCalc_AzureCalcRateCard[[#This Row],[Region]]</f>
        <v>A7 VM (Non-Windows)A4</v>
      </c>
      <c r="B11112" s="1039">
        <v>4</v>
      </c>
      <c r="C11112" s="1039" t="s">
        <v>680</v>
      </c>
      <c r="D11112" s="1039" t="s">
        <v>174</v>
      </c>
      <c r="E11112" s="1039">
        <v>0.73</v>
      </c>
      <c r="F11112" s="1039" t="s">
        <v>691</v>
      </c>
      <c r="G11112" s="775" t="s">
        <v>1664</v>
      </c>
      <c r="H11112" s="775" t="s">
        <v>1665</v>
      </c>
      <c r="I11112" s="775" t="s">
        <v>5121</v>
      </c>
    </row>
    <row r="11113" spans="1:9">
      <c r="A11113" s="1039" t="str">
        <f>Table_wabobpsvr_AzureCalc_AzureCalcRateCard[[#This Row],[ServiceName]]&amp;Table_wabobpsvr_AzureCalc_AzureCalcRateCard[[#This Row],[Price_Level]]&amp;Table_wabobpsvr_AzureCalc_AzureCalcRateCard[[#This Row],[Region]]</f>
        <v>A7 VM (Non-Windows)B4</v>
      </c>
      <c r="B11113" s="1039">
        <v>4</v>
      </c>
      <c r="C11113" s="1039" t="s">
        <v>680</v>
      </c>
      <c r="D11113" s="1039" t="s">
        <v>175</v>
      </c>
      <c r="E11113" s="1039">
        <v>0.7</v>
      </c>
      <c r="F11113" s="1039" t="s">
        <v>691</v>
      </c>
      <c r="G11113" s="775" t="s">
        <v>1664</v>
      </c>
      <c r="H11113" s="775" t="s">
        <v>1665</v>
      </c>
      <c r="I11113" s="775" t="s">
        <v>5121</v>
      </c>
    </row>
    <row r="11114" spans="1:9">
      <c r="A11114" s="1039" t="str">
        <f>Table_wabobpsvr_AzureCalc_AzureCalcRateCard[[#This Row],[ServiceName]]&amp;Table_wabobpsvr_AzureCalc_AzureCalcRateCard[[#This Row],[Price_Level]]&amp;Table_wabobpsvr_AzureCalc_AzureCalcRateCard[[#This Row],[Region]]</f>
        <v>A7 VM (Non-Windows)C4</v>
      </c>
      <c r="B11114" s="1039">
        <v>4</v>
      </c>
      <c r="C11114" s="1039" t="s">
        <v>680</v>
      </c>
      <c r="D11114" s="1039" t="s">
        <v>177</v>
      </c>
      <c r="E11114" s="1039">
        <v>0.67</v>
      </c>
      <c r="F11114" s="1039" t="s">
        <v>691</v>
      </c>
      <c r="G11114" s="775" t="s">
        <v>1664</v>
      </c>
      <c r="H11114" s="775" t="s">
        <v>1665</v>
      </c>
      <c r="I11114" s="775" t="s">
        <v>5121</v>
      </c>
    </row>
    <row r="11115" spans="1:9">
      <c r="A11115" s="1039" t="str">
        <f>Table_wabobpsvr_AzureCalc_AzureCalcRateCard[[#This Row],[ServiceName]]&amp;Table_wabobpsvr_AzureCalc_AzureCalcRateCard[[#This Row],[Price_Level]]&amp;Table_wabobpsvr_AzureCalc_AzureCalcRateCard[[#This Row],[Region]]</f>
        <v>A6 Cloud ServicesB12</v>
      </c>
      <c r="B11115" s="1039">
        <v>12</v>
      </c>
      <c r="C11115" s="1039" t="s">
        <v>680</v>
      </c>
      <c r="D11115" s="1039" t="s">
        <v>175</v>
      </c>
      <c r="E11115" s="1039">
        <v>0.55789999999999995</v>
      </c>
      <c r="F11115" s="1039" t="s">
        <v>683</v>
      </c>
      <c r="G11115" s="775" t="s">
        <v>1606</v>
      </c>
      <c r="H11115" s="775" t="s">
        <v>1607</v>
      </c>
      <c r="I11115" s="775" t="s">
        <v>5122</v>
      </c>
    </row>
    <row r="11116" spans="1:9">
      <c r="A11116" s="1039" t="str">
        <f>Table_wabobpsvr_AzureCalc_AzureCalcRateCard[[#This Row],[ServiceName]]&amp;Table_wabobpsvr_AzureCalc_AzureCalcRateCard[[#This Row],[Price_Level]]&amp;Table_wabobpsvr_AzureCalc_AzureCalcRateCard[[#This Row],[Region]]</f>
        <v>A1 VM (Non-Windows)MOSP9</v>
      </c>
      <c r="B11116" s="1039">
        <v>9</v>
      </c>
      <c r="C11116" s="1039" t="s">
        <v>680</v>
      </c>
      <c r="D11116" s="1039" t="s">
        <v>606</v>
      </c>
      <c r="E11116" s="1039">
        <v>0.06</v>
      </c>
      <c r="F11116" s="1039" t="s">
        <v>682</v>
      </c>
      <c r="G11116" s="775" t="s">
        <v>4235</v>
      </c>
      <c r="H11116" s="775" t="s">
        <v>4235</v>
      </c>
      <c r="I11116" s="775" t="s">
        <v>5123</v>
      </c>
    </row>
    <row r="11117" spans="1:9">
      <c r="A11117" s="1039" t="str">
        <f>Table_wabobpsvr_AzureCalc_AzureCalcRateCard[[#This Row],[ServiceName]]&amp;Table_wabobpsvr_AzureCalc_AzureCalcRateCard[[#This Row],[Price_Level]]&amp;Table_wabobpsvr_AzureCalc_AzureCalcRateCard[[#This Row],[Region]]</f>
        <v>A7 Cloud ServicesB6</v>
      </c>
      <c r="B11117" s="1039">
        <v>6</v>
      </c>
      <c r="C11117" s="1039" t="s">
        <v>680</v>
      </c>
      <c r="D11117" s="1039" t="s">
        <v>175</v>
      </c>
      <c r="E11117" s="1039">
        <v>0.98699999999999999</v>
      </c>
      <c r="F11117" s="1039" t="s">
        <v>684</v>
      </c>
      <c r="G11117" s="775" t="s">
        <v>1666</v>
      </c>
      <c r="H11117" s="775" t="s">
        <v>1667</v>
      </c>
      <c r="I11117" s="775" t="s">
        <v>5124</v>
      </c>
    </row>
    <row r="11118" spans="1:9">
      <c r="A11118" s="775" t="str">
        <f>Table_wabobpsvr_AzureCalc_AzureCalcRateCard[[#This Row],[ServiceName]]&amp;Table_wabobpsvr_AzureCalc_AzureCalcRateCard[[#This Row],[Price_Level]]&amp;Table_wabobpsvr_AzureCalc_AzureCalcRateCard[[#This Row],[Region]]</f>
        <v>A7 Cloud ServicesC6</v>
      </c>
      <c r="B11118" s="775">
        <v>6</v>
      </c>
      <c r="C11118" s="775" t="s">
        <v>680</v>
      </c>
      <c r="D11118" s="775" t="s">
        <v>177</v>
      </c>
      <c r="E11118" s="775">
        <v>0.94469999999999998</v>
      </c>
      <c r="F11118" s="775" t="s">
        <v>684</v>
      </c>
      <c r="G11118" s="775" t="s">
        <v>1666</v>
      </c>
      <c r="H11118" s="775" t="s">
        <v>1667</v>
      </c>
      <c r="I11118" s="775" t="s">
        <v>5124</v>
      </c>
    </row>
    <row r="11119" spans="1:9">
      <c r="A11119" s="775" t="str">
        <f>Table_wabobpsvr_AzureCalc_AzureCalcRateCard[[#This Row],[ServiceName]]&amp;Table_wabobpsvr_AzureCalc_AzureCalcRateCard[[#This Row],[Price_Level]]&amp;Table_wabobpsvr_AzureCalc_AzureCalcRateCard[[#This Row],[Region]]</f>
        <v>A7 Cloud ServicesD6</v>
      </c>
      <c r="B11119" s="775">
        <v>6</v>
      </c>
      <c r="C11119" s="775" t="s">
        <v>680</v>
      </c>
      <c r="D11119" s="775" t="s">
        <v>176</v>
      </c>
      <c r="E11119" s="775">
        <v>0.90239999999999998</v>
      </c>
      <c r="F11119" s="775" t="s">
        <v>684</v>
      </c>
      <c r="G11119" s="775" t="s">
        <v>1666</v>
      </c>
      <c r="H11119" s="775" t="s">
        <v>1667</v>
      </c>
      <c r="I11119" s="775" t="s">
        <v>5124</v>
      </c>
    </row>
    <row r="11120" spans="1:9">
      <c r="A11120" s="775" t="str">
        <f>Table_wabobpsvr_AzureCalc_AzureCalcRateCard[[#This Row],[ServiceName]]&amp;Table_wabobpsvr_AzureCalc_AzureCalcRateCard[[#This Row],[Price_Level]]&amp;Table_wabobpsvr_AzureCalc_AzureCalcRateCard[[#This Row],[Region]]</f>
        <v>A7 Cloud ServicesMOSP6</v>
      </c>
      <c r="B11120" s="775">
        <v>6</v>
      </c>
      <c r="C11120" s="775" t="s">
        <v>680</v>
      </c>
      <c r="D11120" s="775" t="s">
        <v>606</v>
      </c>
      <c r="E11120" s="775">
        <v>1.41</v>
      </c>
      <c r="F11120" s="775" t="s">
        <v>684</v>
      </c>
      <c r="G11120" s="775" t="s">
        <v>4235</v>
      </c>
      <c r="H11120" s="775" t="s">
        <v>4235</v>
      </c>
      <c r="I11120" s="775" t="s">
        <v>5124</v>
      </c>
    </row>
    <row r="11121" spans="1:9">
      <c r="A11121" s="775" t="str">
        <f>Table_wabobpsvr_AzureCalc_AzureCalcRateCard[[#This Row],[ServiceName]]&amp;Table_wabobpsvr_AzureCalc_AzureCalcRateCard[[#This Row],[Price_Level]]&amp;Table_wabobpsvr_AzureCalc_AzureCalcRateCard[[#This Row],[Region]]</f>
        <v>A7 Cloud ServicesA6</v>
      </c>
      <c r="B11121" s="775">
        <v>6</v>
      </c>
      <c r="C11121" s="775" t="s">
        <v>680</v>
      </c>
      <c r="D11121" s="775" t="s">
        <v>174</v>
      </c>
      <c r="E11121" s="775">
        <v>1.0293000000000001</v>
      </c>
      <c r="F11121" s="775" t="s">
        <v>684</v>
      </c>
      <c r="G11121" s="775" t="s">
        <v>1666</v>
      </c>
      <c r="H11121" s="775" t="s">
        <v>1667</v>
      </c>
      <c r="I11121" s="775" t="s">
        <v>5124</v>
      </c>
    </row>
    <row r="11122" spans="1:9">
      <c r="A11122" s="775" t="str">
        <f>Table_wabobpsvr_AzureCalc_AzureCalcRateCard[[#This Row],[ServiceName]]&amp;Table_wabobpsvr_AzureCalc_AzureCalcRateCard[[#This Row],[Price_Level]]&amp;Table_wabobpsvr_AzureCalc_AzureCalcRateCard[[#This Row],[Region]]</f>
        <v>A11 VM (Windows)B8</v>
      </c>
      <c r="B11122" s="775">
        <v>8</v>
      </c>
      <c r="C11122" s="775" t="s">
        <v>87</v>
      </c>
      <c r="D11122" s="775" t="s">
        <v>175</v>
      </c>
      <c r="E11122" s="775">
        <v>2.3349600000000001</v>
      </c>
      <c r="F11122" s="775" t="s">
        <v>1222</v>
      </c>
      <c r="G11122" s="775" t="s">
        <v>4369</v>
      </c>
      <c r="H11122" s="775" t="s">
        <v>4370</v>
      </c>
      <c r="I11122" s="775" t="s">
        <v>5582</v>
      </c>
    </row>
    <row r="11123" spans="1:9">
      <c r="A11123" s="775" t="str">
        <f>Table_wabobpsvr_AzureCalc_AzureCalcRateCard[[#This Row],[ServiceName]]&amp;Table_wabobpsvr_AzureCalc_AzureCalcRateCard[[#This Row],[Price_Level]]&amp;Table_wabobpsvr_AzureCalc_AzureCalcRateCard[[#This Row],[Region]]</f>
        <v>Basic.A1 VM (Non-Windows)MOSP6</v>
      </c>
      <c r="B11123" s="775">
        <v>6</v>
      </c>
      <c r="C11123" s="775" t="s">
        <v>680</v>
      </c>
      <c r="D11123" s="775" t="s">
        <v>606</v>
      </c>
      <c r="E11123" s="775">
        <v>4.3999999999999997E-2</v>
      </c>
      <c r="F11123" s="775" t="s">
        <v>686</v>
      </c>
      <c r="G11123" s="775" t="s">
        <v>4235</v>
      </c>
      <c r="H11123" s="775" t="s">
        <v>4235</v>
      </c>
      <c r="I11123" s="775" t="s">
        <v>5125</v>
      </c>
    </row>
    <row r="11124" spans="1:9">
      <c r="A11124" s="775" t="str">
        <f>Table_wabobpsvr_AzureCalc_AzureCalcRateCard[[#This Row],[ServiceName]]&amp;Table_wabobpsvr_AzureCalc_AzureCalcRateCard[[#This Row],[Price_Level]]&amp;Table_wabobpsvr_AzureCalc_AzureCalcRateCard[[#This Row],[Region]]</f>
        <v>A1 VM (Non-Windows)A9</v>
      </c>
      <c r="B11124" s="775">
        <v>9</v>
      </c>
      <c r="C11124" s="775" t="s">
        <v>680</v>
      </c>
      <c r="D11124" s="775" t="s">
        <v>174</v>
      </c>
      <c r="E11124" s="775">
        <v>4.3799999999999999E-2</v>
      </c>
      <c r="F11124" s="775" t="s">
        <v>682</v>
      </c>
      <c r="G11124" s="775" t="s">
        <v>1670</v>
      </c>
      <c r="H11124" s="775" t="s">
        <v>1671</v>
      </c>
      <c r="I11124" s="775" t="s">
        <v>5123</v>
      </c>
    </row>
    <row r="11125" spans="1:9">
      <c r="A11125" s="775" t="str">
        <f>Table_wabobpsvr_AzureCalc_AzureCalcRateCard[[#This Row],[ServiceName]]&amp;Table_wabobpsvr_AzureCalc_AzureCalcRateCard[[#This Row],[Price_Level]]&amp;Table_wabobpsvr_AzureCalc_AzureCalcRateCard[[#This Row],[Region]]</f>
        <v>Basic.A1 VM (Non-Windows)A6</v>
      </c>
      <c r="B11125" s="775">
        <v>6</v>
      </c>
      <c r="C11125" s="775" t="s">
        <v>680</v>
      </c>
      <c r="D11125" s="775" t="s">
        <v>174</v>
      </c>
      <c r="E11125" s="775">
        <v>3.2120000000000003E-2</v>
      </c>
      <c r="F11125" s="775" t="s">
        <v>686</v>
      </c>
      <c r="G11125" s="775" t="s">
        <v>1672</v>
      </c>
      <c r="H11125" s="775" t="s">
        <v>1673</v>
      </c>
      <c r="I11125" s="775" t="s">
        <v>5125</v>
      </c>
    </row>
    <row r="11126" spans="1:9">
      <c r="A11126" s="775" t="str">
        <f>Table_wabobpsvr_AzureCalc_AzureCalcRateCard[[#This Row],[ServiceName]]&amp;Table_wabobpsvr_AzureCalc_AzureCalcRateCard[[#This Row],[Price_Level]]&amp;Table_wabobpsvr_AzureCalc_AzureCalcRateCard[[#This Row],[Region]]</f>
        <v>Basic.A1 VM (Non-Windows)B6</v>
      </c>
      <c r="B11126" s="775">
        <v>6</v>
      </c>
      <c r="C11126" s="775" t="s">
        <v>680</v>
      </c>
      <c r="D11126" s="775" t="s">
        <v>175</v>
      </c>
      <c r="E11126" s="775">
        <v>3.0800000000000001E-2</v>
      </c>
      <c r="F11126" s="775" t="s">
        <v>686</v>
      </c>
      <c r="G11126" s="775" t="s">
        <v>1672</v>
      </c>
      <c r="H11126" s="775" t="s">
        <v>1673</v>
      </c>
      <c r="I11126" s="775" t="s">
        <v>5125</v>
      </c>
    </row>
    <row r="11127" spans="1:9">
      <c r="A11127" s="775" t="str">
        <f>Table_wabobpsvr_AzureCalc_AzureCalcRateCard[[#This Row],[ServiceName]]&amp;Table_wabobpsvr_AzureCalc_AzureCalcRateCard[[#This Row],[Price_Level]]&amp;Table_wabobpsvr_AzureCalc_AzureCalcRateCard[[#This Row],[Region]]</f>
        <v>Basic.A1 VM (Non-Windows)C6</v>
      </c>
      <c r="B11127" s="775">
        <v>6</v>
      </c>
      <c r="C11127" s="775" t="s">
        <v>680</v>
      </c>
      <c r="D11127" s="775" t="s">
        <v>177</v>
      </c>
      <c r="E11127" s="775">
        <v>2.9479999999999999E-2</v>
      </c>
      <c r="F11127" s="775" t="s">
        <v>686</v>
      </c>
      <c r="G11127" s="775" t="s">
        <v>1672</v>
      </c>
      <c r="H11127" s="775" t="s">
        <v>1673</v>
      </c>
      <c r="I11127" s="775" t="s">
        <v>5125</v>
      </c>
    </row>
    <row r="11128" spans="1:9">
      <c r="A11128" s="775" t="str">
        <f>Table_wabobpsvr_AzureCalc_AzureCalcRateCard[[#This Row],[ServiceName]]&amp;Table_wabobpsvr_AzureCalc_AzureCalcRateCard[[#This Row],[Price_Level]]&amp;Table_wabobpsvr_AzureCalc_AzureCalcRateCard[[#This Row],[Region]]</f>
        <v>Basic.A1 VM (Non-Windows)D6</v>
      </c>
      <c r="B11128" s="775">
        <v>6</v>
      </c>
      <c r="C11128" s="775" t="s">
        <v>680</v>
      </c>
      <c r="D11128" s="775" t="s">
        <v>176</v>
      </c>
      <c r="E11128" s="775">
        <v>2.8160000000000001E-2</v>
      </c>
      <c r="F11128" s="775" t="s">
        <v>686</v>
      </c>
      <c r="G11128" s="775" t="s">
        <v>1672</v>
      </c>
      <c r="H11128" s="775" t="s">
        <v>1673</v>
      </c>
      <c r="I11128" s="775" t="s">
        <v>5125</v>
      </c>
    </row>
    <row r="11129" spans="1:9">
      <c r="A11129" s="775" t="str">
        <f>Table_wabobpsvr_AzureCalc_AzureCalcRateCard[[#This Row],[ServiceName]]&amp;Table_wabobpsvr_AzureCalc_AzureCalcRateCard[[#This Row],[Price_Level]]&amp;Table_wabobpsvr_AzureCalc_AzureCalcRateCard[[#This Row],[Region]]</f>
        <v>Basic.A1 VM (Non-Windows)MOSP4</v>
      </c>
      <c r="B11129" s="775">
        <v>4</v>
      </c>
      <c r="C11129" s="775" t="s">
        <v>680</v>
      </c>
      <c r="D11129" s="775" t="s">
        <v>606</v>
      </c>
      <c r="E11129" s="775">
        <v>4.7E-2</v>
      </c>
      <c r="F11129" s="775" t="s">
        <v>686</v>
      </c>
      <c r="G11129" s="775" t="s">
        <v>4235</v>
      </c>
      <c r="H11129" s="775" t="s">
        <v>4235</v>
      </c>
      <c r="I11129" s="775" t="s">
        <v>5126</v>
      </c>
    </row>
    <row r="11130" spans="1:9">
      <c r="A11130" s="775" t="str">
        <f>Table_wabobpsvr_AzureCalc_AzureCalcRateCard[[#This Row],[ServiceName]]&amp;Table_wabobpsvr_AzureCalc_AzureCalcRateCard[[#This Row],[Price_Level]]&amp;Table_wabobpsvr_AzureCalc_AzureCalcRateCard[[#This Row],[Region]]</f>
        <v>Basic.A1 VM (Non-Windows)A4</v>
      </c>
      <c r="B11130" s="775">
        <v>4</v>
      </c>
      <c r="C11130" s="775" t="s">
        <v>680</v>
      </c>
      <c r="D11130" s="775" t="s">
        <v>174</v>
      </c>
      <c r="E11130" s="775">
        <v>3.431E-2</v>
      </c>
      <c r="F11130" s="775" t="s">
        <v>686</v>
      </c>
      <c r="G11130" s="775" t="s">
        <v>1674</v>
      </c>
      <c r="H11130" s="775" t="s">
        <v>1675</v>
      </c>
      <c r="I11130" s="775" t="s">
        <v>5126</v>
      </c>
    </row>
    <row r="11131" spans="1:9">
      <c r="A11131" s="775" t="str">
        <f>Table_wabobpsvr_AzureCalc_AzureCalcRateCard[[#This Row],[ServiceName]]&amp;Table_wabobpsvr_AzureCalc_AzureCalcRateCard[[#This Row],[Price_Level]]&amp;Table_wabobpsvr_AzureCalc_AzureCalcRateCard[[#This Row],[Region]]</f>
        <v>Basic.A1 VM (Non-Windows)B4</v>
      </c>
      <c r="B11131" s="775">
        <v>4</v>
      </c>
      <c r="C11131" s="775" t="s">
        <v>680</v>
      </c>
      <c r="D11131" s="775" t="s">
        <v>175</v>
      </c>
      <c r="E11131" s="775">
        <v>3.2899999999999999E-2</v>
      </c>
      <c r="F11131" s="775" t="s">
        <v>686</v>
      </c>
      <c r="G11131" s="775" t="s">
        <v>1674</v>
      </c>
      <c r="H11131" s="775" t="s">
        <v>1675</v>
      </c>
      <c r="I11131" s="775" t="s">
        <v>5126</v>
      </c>
    </row>
    <row r="11132" spans="1:9">
      <c r="A11132" s="775" t="str">
        <f>Table_wabobpsvr_AzureCalc_AzureCalcRateCard[[#This Row],[ServiceName]]&amp;Table_wabobpsvr_AzureCalc_AzureCalcRateCard[[#This Row],[Price_Level]]&amp;Table_wabobpsvr_AzureCalc_AzureCalcRateCard[[#This Row],[Region]]</f>
        <v>Basic.A1 VM (Non-Windows)C4</v>
      </c>
      <c r="B11132" s="775">
        <v>4</v>
      </c>
      <c r="C11132" s="775" t="s">
        <v>680</v>
      </c>
      <c r="D11132" s="775" t="s">
        <v>177</v>
      </c>
      <c r="E11132" s="775">
        <v>3.1489999999999997E-2</v>
      </c>
      <c r="F11132" s="775" t="s">
        <v>686</v>
      </c>
      <c r="G11132" s="775" t="s">
        <v>1674</v>
      </c>
      <c r="H11132" s="775" t="s">
        <v>1675</v>
      </c>
      <c r="I11132" s="775" t="s">
        <v>5126</v>
      </c>
    </row>
    <row r="11133" spans="1:9">
      <c r="A11133" s="775" t="str">
        <f>Table_wabobpsvr_AzureCalc_AzureCalcRateCard[[#This Row],[ServiceName]]&amp;Table_wabobpsvr_AzureCalc_AzureCalcRateCard[[#This Row],[Price_Level]]&amp;Table_wabobpsvr_AzureCalc_AzureCalcRateCard[[#This Row],[Region]]</f>
        <v>Basic.A1 VM (Non-Windows)D4</v>
      </c>
      <c r="B11133" s="775">
        <v>4</v>
      </c>
      <c r="C11133" s="775" t="s">
        <v>680</v>
      </c>
      <c r="D11133" s="775" t="s">
        <v>176</v>
      </c>
      <c r="E11133" s="775">
        <v>3.0079999999999999E-2</v>
      </c>
      <c r="F11133" s="775" t="s">
        <v>686</v>
      </c>
      <c r="G11133" s="775" t="s">
        <v>1674</v>
      </c>
      <c r="H11133" s="775" t="s">
        <v>1675</v>
      </c>
      <c r="I11133" s="775" t="s">
        <v>5126</v>
      </c>
    </row>
    <row r="11134" spans="1:9">
      <c r="A11134" s="775" t="str">
        <f>Table_wabobpsvr_AzureCalc_AzureCalcRateCard[[#This Row],[ServiceName]]&amp;Table_wabobpsvr_AzureCalc_AzureCalcRateCard[[#This Row],[Price_Level]]&amp;Table_wabobpsvr_AzureCalc_AzureCalcRateCard[[#This Row],[Region]]</f>
        <v>A1 VM (Non-Windows)B9</v>
      </c>
      <c r="B11134" s="775">
        <v>9</v>
      </c>
      <c r="C11134" s="775" t="s">
        <v>680</v>
      </c>
      <c r="D11134" s="775" t="s">
        <v>175</v>
      </c>
      <c r="E11134" s="775">
        <v>4.2000000000000003E-2</v>
      </c>
      <c r="F11134" s="775" t="s">
        <v>682</v>
      </c>
      <c r="G11134" s="775" t="s">
        <v>1670</v>
      </c>
      <c r="H11134" s="775" t="s">
        <v>1671</v>
      </c>
      <c r="I11134" s="775" t="s">
        <v>5123</v>
      </c>
    </row>
    <row r="11135" spans="1:9">
      <c r="A11135" s="775" t="str">
        <f>Table_wabobpsvr_AzureCalc_AzureCalcRateCard[[#This Row],[ServiceName]]&amp;Table_wabobpsvr_AzureCalc_AzureCalcRateCard[[#This Row],[Price_Level]]&amp;Table_wabobpsvr_AzureCalc_AzureCalcRateCard[[#This Row],[Region]]</f>
        <v>Basic.A1 VM (Non-Windows)MOSP5</v>
      </c>
      <c r="B11135" s="775">
        <v>5</v>
      </c>
      <c r="C11135" s="775" t="s">
        <v>680</v>
      </c>
      <c r="D11135" s="775" t="s">
        <v>606</v>
      </c>
      <c r="E11135" s="775">
        <v>4.7E-2</v>
      </c>
      <c r="F11135" s="775" t="s">
        <v>686</v>
      </c>
      <c r="G11135" s="775" t="s">
        <v>4235</v>
      </c>
      <c r="H11135" s="775" t="s">
        <v>4235</v>
      </c>
      <c r="I11135" s="775" t="s">
        <v>5127</v>
      </c>
    </row>
    <row r="11136" spans="1:9">
      <c r="A11136" s="775" t="str">
        <f>Table_wabobpsvr_AzureCalc_AzureCalcRateCard[[#This Row],[ServiceName]]&amp;Table_wabobpsvr_AzureCalc_AzureCalcRateCard[[#This Row],[Price_Level]]&amp;Table_wabobpsvr_AzureCalc_AzureCalcRateCard[[#This Row],[Region]]</f>
        <v>Basic.A1 VM (Non-Windows)A5</v>
      </c>
      <c r="B11136" s="775">
        <v>5</v>
      </c>
      <c r="C11136" s="775" t="s">
        <v>680</v>
      </c>
      <c r="D11136" s="775" t="s">
        <v>174</v>
      </c>
      <c r="E11136" s="775">
        <v>3.431E-2</v>
      </c>
      <c r="F11136" s="775" t="s">
        <v>686</v>
      </c>
      <c r="G11136" s="775" t="s">
        <v>1676</v>
      </c>
      <c r="H11136" s="775" t="s">
        <v>1677</v>
      </c>
      <c r="I11136" s="775" t="s">
        <v>5127</v>
      </c>
    </row>
    <row r="11137" spans="1:9">
      <c r="A11137" s="775" t="str">
        <f>Table_wabobpsvr_AzureCalc_AzureCalcRateCard[[#This Row],[ServiceName]]&amp;Table_wabobpsvr_AzureCalc_AzureCalcRateCard[[#This Row],[Price_Level]]&amp;Table_wabobpsvr_AzureCalc_AzureCalcRateCard[[#This Row],[Region]]</f>
        <v>Basic.A1 VM (Non-Windows)B5</v>
      </c>
      <c r="B11137" s="775">
        <v>5</v>
      </c>
      <c r="C11137" s="775" t="s">
        <v>680</v>
      </c>
      <c r="D11137" s="775" t="s">
        <v>175</v>
      </c>
      <c r="E11137" s="775">
        <v>3.2899999999999999E-2</v>
      </c>
      <c r="F11137" s="775" t="s">
        <v>686</v>
      </c>
      <c r="G11137" s="775" t="s">
        <v>1676</v>
      </c>
      <c r="H11137" s="775" t="s">
        <v>1677</v>
      </c>
      <c r="I11137" s="775" t="s">
        <v>5127</v>
      </c>
    </row>
    <row r="11138" spans="1:9">
      <c r="A11138" s="775" t="str">
        <f>Table_wabobpsvr_AzureCalc_AzureCalcRateCard[[#This Row],[ServiceName]]&amp;Table_wabobpsvr_AzureCalc_AzureCalcRateCard[[#This Row],[Price_Level]]&amp;Table_wabobpsvr_AzureCalc_AzureCalcRateCard[[#This Row],[Region]]</f>
        <v>Basic.A1 VM (Non-Windows)C5</v>
      </c>
      <c r="B11138" s="775">
        <v>5</v>
      </c>
      <c r="C11138" s="775" t="s">
        <v>680</v>
      </c>
      <c r="D11138" s="775" t="s">
        <v>177</v>
      </c>
      <c r="E11138" s="775">
        <v>3.1489999999999997E-2</v>
      </c>
      <c r="F11138" s="775" t="s">
        <v>686</v>
      </c>
      <c r="G11138" s="775" t="s">
        <v>1676</v>
      </c>
      <c r="H11138" s="775" t="s">
        <v>1677</v>
      </c>
      <c r="I11138" s="775" t="s">
        <v>5127</v>
      </c>
    </row>
    <row r="11139" spans="1:9">
      <c r="A11139" s="775" t="str">
        <f>Table_wabobpsvr_AzureCalc_AzureCalcRateCard[[#This Row],[ServiceName]]&amp;Table_wabobpsvr_AzureCalc_AzureCalcRateCard[[#This Row],[Price_Level]]&amp;Table_wabobpsvr_AzureCalc_AzureCalcRateCard[[#This Row],[Region]]</f>
        <v>Basic.A1 VM (Non-Windows)D5</v>
      </c>
      <c r="B11139" s="775">
        <v>5</v>
      </c>
      <c r="C11139" s="775" t="s">
        <v>680</v>
      </c>
      <c r="D11139" s="775" t="s">
        <v>176</v>
      </c>
      <c r="E11139" s="775">
        <v>3.0079999999999999E-2</v>
      </c>
      <c r="F11139" s="775" t="s">
        <v>686</v>
      </c>
      <c r="G11139" s="775" t="s">
        <v>1676</v>
      </c>
      <c r="H11139" s="775" t="s">
        <v>1677</v>
      </c>
      <c r="I11139" s="775" t="s">
        <v>5127</v>
      </c>
    </row>
    <row r="11140" spans="1:9">
      <c r="A11140" s="775" t="str">
        <f>Table_wabobpsvr_AzureCalc_AzureCalcRateCard[[#This Row],[ServiceName]]&amp;Table_wabobpsvr_AzureCalc_AzureCalcRateCard[[#This Row],[Price_Level]]&amp;Table_wabobpsvr_AzureCalc_AzureCalcRateCard[[#This Row],[Region]]</f>
        <v>Basic.A1 VM (Non-Windows)MOSP1</v>
      </c>
      <c r="B11140" s="775">
        <v>1</v>
      </c>
      <c r="C11140" s="775" t="s">
        <v>680</v>
      </c>
      <c r="D11140" s="775" t="s">
        <v>606</v>
      </c>
      <c r="E11140" s="775">
        <v>4.3999999999999997E-2</v>
      </c>
      <c r="F11140" s="775" t="s">
        <v>686</v>
      </c>
      <c r="G11140" s="775" t="s">
        <v>4235</v>
      </c>
      <c r="H11140" s="775" t="s">
        <v>4235</v>
      </c>
      <c r="I11140" s="775" t="s">
        <v>5128</v>
      </c>
    </row>
    <row r="11141" spans="1:9">
      <c r="A11141" s="775" t="str">
        <f>Table_wabobpsvr_AzureCalc_AzureCalcRateCard[[#This Row],[ServiceName]]&amp;Table_wabobpsvr_AzureCalc_AzureCalcRateCard[[#This Row],[Price_Level]]&amp;Table_wabobpsvr_AzureCalc_AzureCalcRateCard[[#This Row],[Region]]</f>
        <v>Basic.A1 VM (Non-Windows)A1</v>
      </c>
      <c r="B11141" s="775">
        <v>1</v>
      </c>
      <c r="C11141" s="775" t="s">
        <v>680</v>
      </c>
      <c r="D11141" s="775" t="s">
        <v>174</v>
      </c>
      <c r="E11141" s="775">
        <v>3.2120000000000003E-2</v>
      </c>
      <c r="F11141" s="775" t="s">
        <v>686</v>
      </c>
      <c r="G11141" s="775" t="s">
        <v>1678</v>
      </c>
      <c r="H11141" s="775" t="s">
        <v>1679</v>
      </c>
      <c r="I11141" s="775" t="s">
        <v>5128</v>
      </c>
    </row>
    <row r="11142" spans="1:9">
      <c r="A11142" s="775" t="str">
        <f>Table_wabobpsvr_AzureCalc_AzureCalcRateCard[[#This Row],[ServiceName]]&amp;Table_wabobpsvr_AzureCalc_AzureCalcRateCard[[#This Row],[Price_Level]]&amp;Table_wabobpsvr_AzureCalc_AzureCalcRateCard[[#This Row],[Region]]</f>
        <v>Basic.A1 VM (Non-Windows)B1</v>
      </c>
      <c r="B11142" s="775">
        <v>1</v>
      </c>
      <c r="C11142" s="775" t="s">
        <v>680</v>
      </c>
      <c r="D11142" s="775" t="s">
        <v>175</v>
      </c>
      <c r="E11142" s="775">
        <v>3.0800000000000001E-2</v>
      </c>
      <c r="F11142" s="775" t="s">
        <v>686</v>
      </c>
      <c r="G11142" s="775" t="s">
        <v>1678</v>
      </c>
      <c r="H11142" s="775" t="s">
        <v>1679</v>
      </c>
      <c r="I11142" s="775" t="s">
        <v>5128</v>
      </c>
    </row>
    <row r="11143" spans="1:9">
      <c r="A11143" s="775" t="str">
        <f>Table_wabobpsvr_AzureCalc_AzureCalcRateCard[[#This Row],[ServiceName]]&amp;Table_wabobpsvr_AzureCalc_AzureCalcRateCard[[#This Row],[Price_Level]]&amp;Table_wabobpsvr_AzureCalc_AzureCalcRateCard[[#This Row],[Region]]</f>
        <v>Basic.A1 VM (Non-Windows)C1</v>
      </c>
      <c r="B11143" s="775">
        <v>1</v>
      </c>
      <c r="C11143" s="775" t="s">
        <v>680</v>
      </c>
      <c r="D11143" s="775" t="s">
        <v>177</v>
      </c>
      <c r="E11143" s="775">
        <v>2.9479999999999999E-2</v>
      </c>
      <c r="F11143" s="775" t="s">
        <v>686</v>
      </c>
      <c r="G11143" s="775" t="s">
        <v>1678</v>
      </c>
      <c r="H11143" s="775" t="s">
        <v>1679</v>
      </c>
      <c r="I11143" s="775" t="s">
        <v>5128</v>
      </c>
    </row>
    <row r="11144" spans="1:9">
      <c r="A11144" s="775" t="str">
        <f>Table_wabobpsvr_AzureCalc_AzureCalcRateCard[[#This Row],[ServiceName]]&amp;Table_wabobpsvr_AzureCalc_AzureCalcRateCard[[#This Row],[Price_Level]]&amp;Table_wabobpsvr_AzureCalc_AzureCalcRateCard[[#This Row],[Region]]</f>
        <v>A1 VM (Non-Windows)C9</v>
      </c>
      <c r="B11144" s="775">
        <v>9</v>
      </c>
      <c r="C11144" s="775" t="s">
        <v>680</v>
      </c>
      <c r="D11144" s="775" t="s">
        <v>177</v>
      </c>
      <c r="E11144" s="775">
        <v>4.02E-2</v>
      </c>
      <c r="F11144" s="775" t="s">
        <v>682</v>
      </c>
      <c r="G11144" s="775" t="s">
        <v>1670</v>
      </c>
      <c r="H11144" s="775" t="s">
        <v>1671</v>
      </c>
      <c r="I11144" s="775" t="s">
        <v>5123</v>
      </c>
    </row>
    <row r="11145" spans="1:9">
      <c r="A11145" s="775" t="str">
        <f>Table_wabobpsvr_AzureCalc_AzureCalcRateCard[[#This Row],[ServiceName]]&amp;Table_wabobpsvr_AzureCalc_AzureCalcRateCard[[#This Row],[Price_Level]]&amp;Table_wabobpsvr_AzureCalc_AzureCalcRateCard[[#This Row],[Region]]</f>
        <v>A1 VM (Non-Windows)D9</v>
      </c>
      <c r="B11145" s="775">
        <v>9</v>
      </c>
      <c r="C11145" s="775" t="s">
        <v>680</v>
      </c>
      <c r="D11145" s="775" t="s">
        <v>176</v>
      </c>
      <c r="E11145" s="775">
        <v>3.8399999999999997E-2</v>
      </c>
      <c r="F11145" s="775" t="s">
        <v>682</v>
      </c>
      <c r="G11145" s="775" t="s">
        <v>1670</v>
      </c>
      <c r="H11145" s="775" t="s">
        <v>1671</v>
      </c>
      <c r="I11145" s="775" t="s">
        <v>5123</v>
      </c>
    </row>
    <row r="11146" spans="1:9">
      <c r="A11146" s="775" t="str">
        <f>Table_wabobpsvr_AzureCalc_AzureCalcRateCard[[#This Row],[ServiceName]]&amp;Table_wabobpsvr_AzureCalc_AzureCalcRateCard[[#This Row],[Price_Level]]&amp;Table_wabobpsvr_AzureCalc_AzureCalcRateCard[[#This Row],[Region]]</f>
        <v>A1 VM (Non-Windows)MOSP10</v>
      </c>
      <c r="B11146" s="775">
        <v>10</v>
      </c>
      <c r="C11146" s="775" t="s">
        <v>680</v>
      </c>
      <c r="D11146" s="775" t="s">
        <v>606</v>
      </c>
      <c r="E11146" s="775">
        <v>0.06</v>
      </c>
      <c r="F11146" s="775" t="s">
        <v>682</v>
      </c>
      <c r="G11146" s="775" t="s">
        <v>4235</v>
      </c>
      <c r="H11146" s="775" t="s">
        <v>4235</v>
      </c>
      <c r="I11146" s="775" t="s">
        <v>5129</v>
      </c>
    </row>
    <row r="11147" spans="1:9">
      <c r="A11147" s="775" t="str">
        <f>Table_wabobpsvr_AzureCalc_AzureCalcRateCard[[#This Row],[ServiceName]]&amp;Table_wabobpsvr_AzureCalc_AzureCalcRateCard[[#This Row],[Price_Level]]&amp;Table_wabobpsvr_AzureCalc_AzureCalcRateCard[[#This Row],[Region]]</f>
        <v>A1 VM (Non-Windows)A10</v>
      </c>
      <c r="B11147" s="775">
        <v>10</v>
      </c>
      <c r="C11147" s="775" t="s">
        <v>680</v>
      </c>
      <c r="D11147" s="775" t="s">
        <v>174</v>
      </c>
      <c r="E11147" s="775">
        <v>4.3799999999999999E-2</v>
      </c>
      <c r="F11147" s="775" t="s">
        <v>682</v>
      </c>
      <c r="G11147" s="775" t="s">
        <v>1680</v>
      </c>
      <c r="H11147" s="775" t="s">
        <v>1681</v>
      </c>
      <c r="I11147" s="775" t="s">
        <v>5129</v>
      </c>
    </row>
    <row r="11148" spans="1:9">
      <c r="A11148" s="775" t="str">
        <f>Table_wabobpsvr_AzureCalc_AzureCalcRateCard[[#This Row],[ServiceName]]&amp;Table_wabobpsvr_AzureCalc_AzureCalcRateCard[[#This Row],[Price_Level]]&amp;Table_wabobpsvr_AzureCalc_AzureCalcRateCard[[#This Row],[Region]]</f>
        <v>A1 VM (Non-Windows)B10</v>
      </c>
      <c r="B11148" s="775">
        <v>10</v>
      </c>
      <c r="C11148" s="775" t="s">
        <v>680</v>
      </c>
      <c r="D11148" s="775" t="s">
        <v>175</v>
      </c>
      <c r="E11148" s="775">
        <v>4.2000000000000003E-2</v>
      </c>
      <c r="F11148" s="775" t="s">
        <v>682</v>
      </c>
      <c r="G11148" s="775" t="s">
        <v>1680</v>
      </c>
      <c r="H11148" s="775" t="s">
        <v>1681</v>
      </c>
      <c r="I11148" s="775" t="s">
        <v>5129</v>
      </c>
    </row>
    <row r="11149" spans="1:9">
      <c r="A11149" s="775" t="str">
        <f>Table_wabobpsvr_AzureCalc_AzureCalcRateCard[[#This Row],[ServiceName]]&amp;Table_wabobpsvr_AzureCalc_AzureCalcRateCard[[#This Row],[Price_Level]]&amp;Table_wabobpsvr_AzureCalc_AzureCalcRateCard[[#This Row],[Region]]</f>
        <v>A1 VM (Non-Windows)C10</v>
      </c>
      <c r="B11149" s="775">
        <v>10</v>
      </c>
      <c r="C11149" s="775" t="s">
        <v>680</v>
      </c>
      <c r="D11149" s="775" t="s">
        <v>177</v>
      </c>
      <c r="E11149" s="775">
        <v>4.02E-2</v>
      </c>
      <c r="F11149" s="775" t="s">
        <v>682</v>
      </c>
      <c r="G11149" s="775" t="s">
        <v>1680</v>
      </c>
      <c r="H11149" s="775" t="s">
        <v>1681</v>
      </c>
      <c r="I11149" s="775" t="s">
        <v>5129</v>
      </c>
    </row>
    <row r="11150" spans="1:9">
      <c r="A11150" s="775" t="str">
        <f>Table_wabobpsvr_AzureCalc_AzureCalcRateCard[[#This Row],[ServiceName]]&amp;Table_wabobpsvr_AzureCalc_AzureCalcRateCard[[#This Row],[Price_Level]]&amp;Table_wabobpsvr_AzureCalc_AzureCalcRateCard[[#This Row],[Region]]</f>
        <v>A1 VM (Non-Windows)D10</v>
      </c>
      <c r="B11150" s="775">
        <v>10</v>
      </c>
      <c r="C11150" s="775" t="s">
        <v>680</v>
      </c>
      <c r="D11150" s="775" t="s">
        <v>176</v>
      </c>
      <c r="E11150" s="775">
        <v>3.8399999999999997E-2</v>
      </c>
      <c r="F11150" s="775" t="s">
        <v>682</v>
      </c>
      <c r="G11150" s="775" t="s">
        <v>1680</v>
      </c>
      <c r="H11150" s="775" t="s">
        <v>1681</v>
      </c>
      <c r="I11150" s="775" t="s">
        <v>5129</v>
      </c>
    </row>
    <row r="11151" spans="1:9">
      <c r="A11151" s="775" t="str">
        <f>Table_wabobpsvr_AzureCalc_AzureCalcRateCard[[#This Row],[ServiceName]]&amp;Table_wabobpsvr_AzureCalc_AzureCalcRateCard[[#This Row],[Price_Level]]&amp;Table_wabobpsvr_AzureCalc_AzureCalcRateCard[[#This Row],[Region]]</f>
        <v>A1 VM (Non-Windows)MOSP11</v>
      </c>
      <c r="B11151" s="775">
        <v>11</v>
      </c>
      <c r="C11151" s="775" t="s">
        <v>680</v>
      </c>
      <c r="D11151" s="775" t="s">
        <v>606</v>
      </c>
      <c r="E11151" s="775">
        <v>8.1000000000000003E-2</v>
      </c>
      <c r="F11151" s="775" t="s">
        <v>682</v>
      </c>
      <c r="G11151" s="775" t="s">
        <v>4235</v>
      </c>
      <c r="H11151" s="775" t="s">
        <v>4235</v>
      </c>
      <c r="I11151" s="775" t="s">
        <v>5130</v>
      </c>
    </row>
    <row r="11152" spans="1:9">
      <c r="A11152" s="775" t="str">
        <f>Table_wabobpsvr_AzureCalc_AzureCalcRateCard[[#This Row],[ServiceName]]&amp;Table_wabobpsvr_AzureCalc_AzureCalcRateCard[[#This Row],[Price_Level]]&amp;Table_wabobpsvr_AzureCalc_AzureCalcRateCard[[#This Row],[Region]]</f>
        <v>A1 VM (Non-Windows)A11</v>
      </c>
      <c r="B11152" s="775">
        <v>11</v>
      </c>
      <c r="C11152" s="775" t="s">
        <v>680</v>
      </c>
      <c r="D11152" s="775" t="s">
        <v>174</v>
      </c>
      <c r="E11152" s="775">
        <v>5.9130000000000002E-2</v>
      </c>
      <c r="F11152" s="775" t="s">
        <v>682</v>
      </c>
      <c r="G11152" s="775" t="s">
        <v>1682</v>
      </c>
      <c r="H11152" s="775" t="s">
        <v>1683</v>
      </c>
      <c r="I11152" s="775" t="s">
        <v>5130</v>
      </c>
    </row>
    <row r="11153" spans="1:9">
      <c r="A11153" s="775" t="str">
        <f>Table_wabobpsvr_AzureCalc_AzureCalcRateCard[[#This Row],[ServiceName]]&amp;Table_wabobpsvr_AzureCalc_AzureCalcRateCard[[#This Row],[Price_Level]]&amp;Table_wabobpsvr_AzureCalc_AzureCalcRateCard[[#This Row],[Region]]</f>
        <v>A1 VM (Non-Windows)B11</v>
      </c>
      <c r="B11153" s="775">
        <v>11</v>
      </c>
      <c r="C11153" s="775" t="s">
        <v>680</v>
      </c>
      <c r="D11153" s="775" t="s">
        <v>175</v>
      </c>
      <c r="E11153" s="775">
        <v>5.67E-2</v>
      </c>
      <c r="F11153" s="775" t="s">
        <v>682</v>
      </c>
      <c r="G11153" s="775" t="s">
        <v>1682</v>
      </c>
      <c r="H11153" s="775" t="s">
        <v>1683</v>
      </c>
      <c r="I11153" s="775" t="s">
        <v>5130</v>
      </c>
    </row>
    <row r="11154" spans="1:9">
      <c r="A11154" s="775" t="str">
        <f>Table_wabobpsvr_AzureCalc_AzureCalcRateCard[[#This Row],[ServiceName]]&amp;Table_wabobpsvr_AzureCalc_AzureCalcRateCard[[#This Row],[Price_Level]]&amp;Table_wabobpsvr_AzureCalc_AzureCalcRateCard[[#This Row],[Region]]</f>
        <v>A1 VM (Non-Windows)C11</v>
      </c>
      <c r="B11154" s="775">
        <v>11</v>
      </c>
      <c r="C11154" s="775" t="s">
        <v>680</v>
      </c>
      <c r="D11154" s="775" t="s">
        <v>177</v>
      </c>
      <c r="E11154" s="775">
        <v>5.4269999999999999E-2</v>
      </c>
      <c r="F11154" s="775" t="s">
        <v>682</v>
      </c>
      <c r="G11154" s="775" t="s">
        <v>1682</v>
      </c>
      <c r="H11154" s="775" t="s">
        <v>1683</v>
      </c>
      <c r="I11154" s="775" t="s">
        <v>5130</v>
      </c>
    </row>
    <row r="11155" spans="1:9">
      <c r="A11155" s="775" t="str">
        <f>Table_wabobpsvr_AzureCalc_AzureCalcRateCard[[#This Row],[ServiceName]]&amp;Table_wabobpsvr_AzureCalc_AzureCalcRateCard[[#This Row],[Price_Level]]&amp;Table_wabobpsvr_AzureCalc_AzureCalcRateCard[[#This Row],[Region]]</f>
        <v>A1 VM (Non-Windows)D11</v>
      </c>
      <c r="B11155" s="775">
        <v>11</v>
      </c>
      <c r="C11155" s="775" t="s">
        <v>680</v>
      </c>
      <c r="D11155" s="775" t="s">
        <v>176</v>
      </c>
      <c r="E11155" s="775">
        <v>5.1839999999999997E-2</v>
      </c>
      <c r="F11155" s="775" t="s">
        <v>682</v>
      </c>
      <c r="G11155" s="775" t="s">
        <v>1682</v>
      </c>
      <c r="H11155" s="775" t="s">
        <v>1683</v>
      </c>
      <c r="I11155" s="775" t="s">
        <v>5130</v>
      </c>
    </row>
    <row r="11156" spans="1:9">
      <c r="A11156" s="775" t="str">
        <f>Table_wabobpsvr_AzureCalc_AzureCalcRateCard[[#This Row],[ServiceName]]&amp;Table_wabobpsvr_AzureCalc_AzureCalcRateCard[[#This Row],[Price_Level]]&amp;Table_wabobpsvr_AzureCalc_AzureCalcRateCard[[#This Row],[Region]]</f>
        <v>A1 VM (Non-Windows)MOSP12</v>
      </c>
      <c r="B11156" s="775">
        <v>12</v>
      </c>
      <c r="C11156" s="775" t="s">
        <v>680</v>
      </c>
      <c r="D11156" s="775" t="s">
        <v>606</v>
      </c>
      <c r="E11156" s="775">
        <v>7.2999999999999995E-2</v>
      </c>
      <c r="F11156" s="775" t="s">
        <v>682</v>
      </c>
      <c r="G11156" s="775" t="s">
        <v>4235</v>
      </c>
      <c r="H11156" s="775" t="s">
        <v>4235</v>
      </c>
      <c r="I11156" s="775" t="s">
        <v>5131</v>
      </c>
    </row>
    <row r="11157" spans="1:9">
      <c r="A11157" s="775" t="str">
        <f>Table_wabobpsvr_AzureCalc_AzureCalcRateCard[[#This Row],[ServiceName]]&amp;Table_wabobpsvr_AzureCalc_AzureCalcRateCard[[#This Row],[Price_Level]]&amp;Table_wabobpsvr_AzureCalc_AzureCalcRateCard[[#This Row],[Region]]</f>
        <v>A1 VM (Non-Windows)A12</v>
      </c>
      <c r="B11157" s="775">
        <v>12</v>
      </c>
      <c r="C11157" s="775" t="s">
        <v>680</v>
      </c>
      <c r="D11157" s="775" t="s">
        <v>174</v>
      </c>
      <c r="E11157" s="775">
        <v>5.3289999999999997E-2</v>
      </c>
      <c r="F11157" s="775" t="s">
        <v>682</v>
      </c>
      <c r="G11157" s="775" t="s">
        <v>1684</v>
      </c>
      <c r="H11157" s="775" t="s">
        <v>1685</v>
      </c>
      <c r="I11157" s="775" t="s">
        <v>5131</v>
      </c>
    </row>
    <row r="11158" spans="1:9">
      <c r="A11158" s="775" t="str">
        <f>Table_wabobpsvr_AzureCalc_AzureCalcRateCard[[#This Row],[ServiceName]]&amp;Table_wabobpsvr_AzureCalc_AzureCalcRateCard[[#This Row],[Price_Level]]&amp;Table_wabobpsvr_AzureCalc_AzureCalcRateCard[[#This Row],[Region]]</f>
        <v>A1 VM (Non-Windows)B12</v>
      </c>
      <c r="B11158" s="775">
        <v>12</v>
      </c>
      <c r="C11158" s="775" t="s">
        <v>680</v>
      </c>
      <c r="D11158" s="775" t="s">
        <v>175</v>
      </c>
      <c r="E11158" s="775">
        <v>5.11E-2</v>
      </c>
      <c r="F11158" s="775" t="s">
        <v>682</v>
      </c>
      <c r="G11158" s="775" t="s">
        <v>1684</v>
      </c>
      <c r="H11158" s="775" t="s">
        <v>1685</v>
      </c>
      <c r="I11158" s="775" t="s">
        <v>5131</v>
      </c>
    </row>
    <row r="11159" spans="1:9">
      <c r="A11159" s="775" t="str">
        <f>Table_wabobpsvr_AzureCalc_AzureCalcRateCard[[#This Row],[ServiceName]]&amp;Table_wabobpsvr_AzureCalc_AzureCalcRateCard[[#This Row],[Price_Level]]&amp;Table_wabobpsvr_AzureCalc_AzureCalcRateCard[[#This Row],[Region]]</f>
        <v>A1 VM (Non-Windows)C12</v>
      </c>
      <c r="B11159" s="775">
        <v>12</v>
      </c>
      <c r="C11159" s="775" t="s">
        <v>680</v>
      </c>
      <c r="D11159" s="775" t="s">
        <v>177</v>
      </c>
      <c r="E11159" s="775">
        <v>4.8910000000000002E-2</v>
      </c>
      <c r="F11159" s="775" t="s">
        <v>682</v>
      </c>
      <c r="G11159" s="775" t="s">
        <v>1684</v>
      </c>
      <c r="H11159" s="775" t="s">
        <v>1685</v>
      </c>
      <c r="I11159" s="775" t="s">
        <v>5131</v>
      </c>
    </row>
    <row r="11160" spans="1:9">
      <c r="A11160" s="775" t="str">
        <f>Table_wabobpsvr_AzureCalc_AzureCalcRateCard[[#This Row],[ServiceName]]&amp;Table_wabobpsvr_AzureCalc_AzureCalcRateCard[[#This Row],[Price_Level]]&amp;Table_wabobpsvr_AzureCalc_AzureCalcRateCard[[#This Row],[Region]]</f>
        <v>A1 VM (Non-Windows)D12</v>
      </c>
      <c r="B11160" s="775">
        <v>12</v>
      </c>
      <c r="C11160" s="775" t="s">
        <v>680</v>
      </c>
      <c r="D11160" s="775" t="s">
        <v>176</v>
      </c>
      <c r="E11160" s="775">
        <v>4.6719999999999998E-2</v>
      </c>
      <c r="F11160" s="775" t="s">
        <v>682</v>
      </c>
      <c r="G11160" s="775" t="s">
        <v>1684</v>
      </c>
      <c r="H11160" s="775" t="s">
        <v>1685</v>
      </c>
      <c r="I11160" s="775" t="s">
        <v>5131</v>
      </c>
    </row>
    <row r="11161" spans="1:9">
      <c r="A11161" s="775" t="str">
        <f>Table_wabobpsvr_AzureCalc_AzureCalcRateCard[[#This Row],[ServiceName]]&amp;Table_wabobpsvr_AzureCalc_AzureCalcRateCard[[#This Row],[Price_Level]]&amp;Table_wabobpsvr_AzureCalc_AzureCalcRateCard[[#This Row],[Region]]</f>
        <v>A1 VM (Non-Windows)MOSP13</v>
      </c>
      <c r="B11161" s="775">
        <v>13</v>
      </c>
      <c r="C11161" s="775" t="s">
        <v>680</v>
      </c>
      <c r="D11161" s="775" t="s">
        <v>606</v>
      </c>
      <c r="E11161" s="775">
        <v>0.08</v>
      </c>
      <c r="F11161" s="775" t="s">
        <v>682</v>
      </c>
      <c r="G11161" s="775" t="s">
        <v>4235</v>
      </c>
      <c r="H11161" s="775" t="s">
        <v>4235</v>
      </c>
      <c r="I11161" s="775" t="s">
        <v>5132</v>
      </c>
    </row>
    <row r="11162" spans="1:9">
      <c r="A11162" s="775" t="str">
        <f>Table_wabobpsvr_AzureCalc_AzureCalcRateCard[[#This Row],[ServiceName]]&amp;Table_wabobpsvr_AzureCalc_AzureCalcRateCard[[#This Row],[Price_Level]]&amp;Table_wabobpsvr_AzureCalc_AzureCalcRateCard[[#This Row],[Region]]</f>
        <v>A1 VM (Non-Windows)A13</v>
      </c>
      <c r="B11162" s="775">
        <v>13</v>
      </c>
      <c r="C11162" s="775" t="s">
        <v>680</v>
      </c>
      <c r="D11162" s="775" t="s">
        <v>174</v>
      </c>
      <c r="E11162" s="775">
        <v>5.8400000000000001E-2</v>
      </c>
      <c r="F11162" s="775" t="s">
        <v>682</v>
      </c>
      <c r="G11162" s="775" t="s">
        <v>1686</v>
      </c>
      <c r="H11162" s="775" t="s">
        <v>1687</v>
      </c>
      <c r="I11162" s="775" t="s">
        <v>5132</v>
      </c>
    </row>
    <row r="11163" spans="1:9">
      <c r="A11163" s="775" t="str">
        <f>Table_wabobpsvr_AzureCalc_AzureCalcRateCard[[#This Row],[ServiceName]]&amp;Table_wabobpsvr_AzureCalc_AzureCalcRateCard[[#This Row],[Price_Level]]&amp;Table_wabobpsvr_AzureCalc_AzureCalcRateCard[[#This Row],[Region]]</f>
        <v>A1 VM (Non-Windows)B13</v>
      </c>
      <c r="B11163" s="775">
        <v>13</v>
      </c>
      <c r="C11163" s="775" t="s">
        <v>680</v>
      </c>
      <c r="D11163" s="775" t="s">
        <v>175</v>
      </c>
      <c r="E11163" s="775">
        <v>5.6000000000000001E-2</v>
      </c>
      <c r="F11163" s="775" t="s">
        <v>682</v>
      </c>
      <c r="G11163" s="775" t="s">
        <v>1686</v>
      </c>
      <c r="H11163" s="775" t="s">
        <v>1687</v>
      </c>
      <c r="I11163" s="775" t="s">
        <v>5132</v>
      </c>
    </row>
    <row r="11164" spans="1:9">
      <c r="A11164" s="775" t="str">
        <f>Table_wabobpsvr_AzureCalc_AzureCalcRateCard[[#This Row],[ServiceName]]&amp;Table_wabobpsvr_AzureCalc_AzureCalcRateCard[[#This Row],[Price_Level]]&amp;Table_wabobpsvr_AzureCalc_AzureCalcRateCard[[#This Row],[Region]]</f>
        <v>A1 VM (Non-Windows)C13</v>
      </c>
      <c r="B11164" s="775">
        <v>13</v>
      </c>
      <c r="C11164" s="775" t="s">
        <v>680</v>
      </c>
      <c r="D11164" s="775" t="s">
        <v>177</v>
      </c>
      <c r="E11164" s="775">
        <v>5.3600000000000002E-2</v>
      </c>
      <c r="F11164" s="775" t="s">
        <v>682</v>
      </c>
      <c r="G11164" s="775" t="s">
        <v>1686</v>
      </c>
      <c r="H11164" s="775" t="s">
        <v>1687</v>
      </c>
      <c r="I11164" s="775" t="s">
        <v>5132</v>
      </c>
    </row>
    <row r="11165" spans="1:9">
      <c r="A11165" s="775" t="str">
        <f>Table_wabobpsvr_AzureCalc_AzureCalcRateCard[[#This Row],[ServiceName]]&amp;Table_wabobpsvr_AzureCalc_AzureCalcRateCard[[#This Row],[Price_Level]]&amp;Table_wabobpsvr_AzureCalc_AzureCalcRateCard[[#This Row],[Region]]</f>
        <v>A1 VM (Non-Windows)D13</v>
      </c>
      <c r="B11165" s="775">
        <v>13</v>
      </c>
      <c r="C11165" s="775" t="s">
        <v>680</v>
      </c>
      <c r="D11165" s="775" t="s">
        <v>176</v>
      </c>
      <c r="E11165" s="775">
        <v>5.1200000000000002E-2</v>
      </c>
      <c r="F11165" s="775" t="s">
        <v>682</v>
      </c>
      <c r="G11165" s="775" t="s">
        <v>1686</v>
      </c>
      <c r="H11165" s="775" t="s">
        <v>1687</v>
      </c>
      <c r="I11165" s="775" t="s">
        <v>5132</v>
      </c>
    </row>
    <row r="11166" spans="1:9">
      <c r="A11166" s="775" t="str">
        <f>Table_wabobpsvr_AzureCalc_AzureCalcRateCard[[#This Row],[ServiceName]]&amp;Table_wabobpsvr_AzureCalc_AzureCalcRateCard[[#This Row],[Price_Level]]&amp;Table_wabobpsvr_AzureCalc_AzureCalcRateCard[[#This Row],[Region]]</f>
        <v>A1 VM (Windows)MOSP6</v>
      </c>
      <c r="B11166" s="775">
        <v>6</v>
      </c>
      <c r="C11166" s="775" t="s">
        <v>680</v>
      </c>
      <c r="D11166" s="775" t="s">
        <v>606</v>
      </c>
      <c r="E11166" s="775">
        <v>0.09</v>
      </c>
      <c r="F11166" s="775" t="s">
        <v>687</v>
      </c>
      <c r="G11166" s="775" t="s">
        <v>4235</v>
      </c>
      <c r="H11166" s="775" t="s">
        <v>4235</v>
      </c>
      <c r="I11166" s="775" t="s">
        <v>5133</v>
      </c>
    </row>
    <row r="11167" spans="1:9">
      <c r="A11167" s="775" t="str">
        <f>Table_wabobpsvr_AzureCalc_AzureCalcRateCard[[#This Row],[ServiceName]]&amp;Table_wabobpsvr_AzureCalc_AzureCalcRateCard[[#This Row],[Price_Level]]&amp;Table_wabobpsvr_AzureCalc_AzureCalcRateCard[[#This Row],[Region]]</f>
        <v>A1 VM (Windows)A6</v>
      </c>
      <c r="B11167" s="775">
        <v>6</v>
      </c>
      <c r="C11167" s="775" t="s">
        <v>680</v>
      </c>
      <c r="D11167" s="775" t="s">
        <v>174</v>
      </c>
      <c r="E11167" s="775">
        <v>6.5699999999999995E-2</v>
      </c>
      <c r="F11167" s="775" t="s">
        <v>687</v>
      </c>
      <c r="G11167" s="775" t="s">
        <v>1688</v>
      </c>
      <c r="H11167" s="775" t="s">
        <v>1689</v>
      </c>
      <c r="I11167" s="775" t="s">
        <v>5133</v>
      </c>
    </row>
    <row r="11168" spans="1:9">
      <c r="A11168" s="775" t="str">
        <f>Table_wabobpsvr_AzureCalc_AzureCalcRateCard[[#This Row],[ServiceName]]&amp;Table_wabobpsvr_AzureCalc_AzureCalcRateCard[[#This Row],[Price_Level]]&amp;Table_wabobpsvr_AzureCalc_AzureCalcRateCard[[#This Row],[Region]]</f>
        <v>A1 VM (Windows)B6</v>
      </c>
      <c r="B11168" s="775">
        <v>6</v>
      </c>
      <c r="C11168" s="775" t="s">
        <v>680</v>
      </c>
      <c r="D11168" s="775" t="s">
        <v>175</v>
      </c>
      <c r="E11168" s="775">
        <v>6.3E-2</v>
      </c>
      <c r="F11168" s="775" t="s">
        <v>687</v>
      </c>
      <c r="G11168" s="775" t="s">
        <v>1688</v>
      </c>
      <c r="H11168" s="775" t="s">
        <v>1689</v>
      </c>
      <c r="I11168" s="775" t="s">
        <v>5133</v>
      </c>
    </row>
    <row r="11169" spans="1:9">
      <c r="A11169" s="775" t="str">
        <f>Table_wabobpsvr_AzureCalc_AzureCalcRateCard[[#This Row],[ServiceName]]&amp;Table_wabobpsvr_AzureCalc_AzureCalcRateCard[[#This Row],[Price_Level]]&amp;Table_wabobpsvr_AzureCalc_AzureCalcRateCard[[#This Row],[Region]]</f>
        <v>A1 VM (Windows)C6</v>
      </c>
      <c r="B11169" s="775">
        <v>6</v>
      </c>
      <c r="C11169" s="775" t="s">
        <v>680</v>
      </c>
      <c r="D11169" s="775" t="s">
        <v>177</v>
      </c>
      <c r="E11169" s="775">
        <v>6.0299999999999999E-2</v>
      </c>
      <c r="F11169" s="775" t="s">
        <v>687</v>
      </c>
      <c r="G11169" s="775" t="s">
        <v>1688</v>
      </c>
      <c r="H11169" s="775" t="s">
        <v>1689</v>
      </c>
      <c r="I11169" s="775" t="s">
        <v>5133</v>
      </c>
    </row>
    <row r="11170" spans="1:9">
      <c r="A11170" s="775" t="str">
        <f>Table_wabobpsvr_AzureCalc_AzureCalcRateCard[[#This Row],[ServiceName]]&amp;Table_wabobpsvr_AzureCalc_AzureCalcRateCard[[#This Row],[Price_Level]]&amp;Table_wabobpsvr_AzureCalc_AzureCalcRateCard[[#This Row],[Region]]</f>
        <v>A1 VM (Windows)D6</v>
      </c>
      <c r="B11170" s="775">
        <v>6</v>
      </c>
      <c r="C11170" s="775" t="s">
        <v>680</v>
      </c>
      <c r="D11170" s="775" t="s">
        <v>176</v>
      </c>
      <c r="E11170" s="775">
        <v>5.7599999999999998E-2</v>
      </c>
      <c r="F11170" s="775" t="s">
        <v>687</v>
      </c>
      <c r="G11170" s="775" t="s">
        <v>1688</v>
      </c>
      <c r="H11170" s="775" t="s">
        <v>1689</v>
      </c>
      <c r="I11170" s="775" t="s">
        <v>5133</v>
      </c>
    </row>
    <row r="11171" spans="1:9">
      <c r="A11171" s="775" t="str">
        <f>Table_wabobpsvr_AzureCalc_AzureCalcRateCard[[#This Row],[ServiceName]]&amp;Table_wabobpsvr_AzureCalc_AzureCalcRateCard[[#This Row],[Price_Level]]&amp;Table_wabobpsvr_AzureCalc_AzureCalcRateCard[[#This Row],[Region]]</f>
        <v>A1 VM (Windows)MOSP4</v>
      </c>
      <c r="B11171" s="775">
        <v>4</v>
      </c>
      <c r="C11171" s="775" t="s">
        <v>680</v>
      </c>
      <c r="D11171" s="775" t="s">
        <v>606</v>
      </c>
      <c r="E11171" s="775">
        <v>0.09</v>
      </c>
      <c r="F11171" s="775" t="s">
        <v>687</v>
      </c>
      <c r="G11171" s="775" t="s">
        <v>4235</v>
      </c>
      <c r="H11171" s="775" t="s">
        <v>4235</v>
      </c>
      <c r="I11171" s="775" t="s">
        <v>5134</v>
      </c>
    </row>
    <row r="11172" spans="1:9">
      <c r="A11172" s="775" t="str">
        <f>Table_wabobpsvr_AzureCalc_AzureCalcRateCard[[#This Row],[ServiceName]]&amp;Table_wabobpsvr_AzureCalc_AzureCalcRateCard[[#This Row],[Price_Level]]&amp;Table_wabobpsvr_AzureCalc_AzureCalcRateCard[[#This Row],[Region]]</f>
        <v>A1 VM (Windows)A4</v>
      </c>
      <c r="B11172" s="775">
        <v>4</v>
      </c>
      <c r="C11172" s="775" t="s">
        <v>680</v>
      </c>
      <c r="D11172" s="775" t="s">
        <v>174</v>
      </c>
      <c r="E11172" s="775">
        <v>6.5699999999999995E-2</v>
      </c>
      <c r="F11172" s="775" t="s">
        <v>687</v>
      </c>
      <c r="G11172" s="775" t="s">
        <v>1690</v>
      </c>
      <c r="H11172" s="775" t="s">
        <v>1691</v>
      </c>
      <c r="I11172" s="775" t="s">
        <v>5134</v>
      </c>
    </row>
    <row r="11173" spans="1:9">
      <c r="A11173" s="775" t="str">
        <f>Table_wabobpsvr_AzureCalc_AzureCalcRateCard[[#This Row],[ServiceName]]&amp;Table_wabobpsvr_AzureCalc_AzureCalcRateCard[[#This Row],[Price_Level]]&amp;Table_wabobpsvr_AzureCalc_AzureCalcRateCard[[#This Row],[Region]]</f>
        <v>A1 VM (Windows)B4</v>
      </c>
      <c r="B11173" s="775">
        <v>4</v>
      </c>
      <c r="C11173" s="775" t="s">
        <v>680</v>
      </c>
      <c r="D11173" s="775" t="s">
        <v>175</v>
      </c>
      <c r="E11173" s="775">
        <v>6.3E-2</v>
      </c>
      <c r="F11173" s="775" t="s">
        <v>687</v>
      </c>
      <c r="G11173" s="775" t="s">
        <v>1690</v>
      </c>
      <c r="H11173" s="775" t="s">
        <v>1691</v>
      </c>
      <c r="I11173" s="775" t="s">
        <v>5134</v>
      </c>
    </row>
    <row r="11174" spans="1:9">
      <c r="A11174" s="775" t="str">
        <f>Table_wabobpsvr_AzureCalc_AzureCalcRateCard[[#This Row],[ServiceName]]&amp;Table_wabobpsvr_AzureCalc_AzureCalcRateCard[[#This Row],[Price_Level]]&amp;Table_wabobpsvr_AzureCalc_AzureCalcRateCard[[#This Row],[Region]]</f>
        <v>A1 VM (Windows)C4</v>
      </c>
      <c r="B11174" s="775">
        <v>4</v>
      </c>
      <c r="C11174" s="775" t="s">
        <v>680</v>
      </c>
      <c r="D11174" s="775" t="s">
        <v>177</v>
      </c>
      <c r="E11174" s="775">
        <v>6.0299999999999999E-2</v>
      </c>
      <c r="F11174" s="775" t="s">
        <v>687</v>
      </c>
      <c r="G11174" s="775" t="s">
        <v>1690</v>
      </c>
      <c r="H11174" s="775" t="s">
        <v>1691</v>
      </c>
      <c r="I11174" s="775" t="s">
        <v>5134</v>
      </c>
    </row>
    <row r="11175" spans="1:9">
      <c r="A11175" s="775" t="str">
        <f>Table_wabobpsvr_AzureCalc_AzureCalcRateCard[[#This Row],[ServiceName]]&amp;Table_wabobpsvr_AzureCalc_AzureCalcRateCard[[#This Row],[Price_Level]]&amp;Table_wabobpsvr_AzureCalc_AzureCalcRateCard[[#This Row],[Region]]</f>
        <v>A1 VM (Windows)D4</v>
      </c>
      <c r="B11175" s="775">
        <v>4</v>
      </c>
      <c r="C11175" s="775" t="s">
        <v>680</v>
      </c>
      <c r="D11175" s="775" t="s">
        <v>176</v>
      </c>
      <c r="E11175" s="775">
        <v>5.7599999999999998E-2</v>
      </c>
      <c r="F11175" s="775" t="s">
        <v>687</v>
      </c>
      <c r="G11175" s="775" t="s">
        <v>1690</v>
      </c>
      <c r="H11175" s="775" t="s">
        <v>1691</v>
      </c>
      <c r="I11175" s="775" t="s">
        <v>5134</v>
      </c>
    </row>
    <row r="11176" spans="1:9">
      <c r="A11176" s="775" t="str">
        <f>Table_wabobpsvr_AzureCalc_AzureCalcRateCard[[#This Row],[ServiceName]]&amp;Table_wabobpsvr_AzureCalc_AzureCalcRateCard[[#This Row],[Price_Level]]&amp;Table_wabobpsvr_AzureCalc_AzureCalcRateCard[[#This Row],[Region]]</f>
        <v>A1 VM (Windows)MOSP5</v>
      </c>
      <c r="B11176" s="775">
        <v>5</v>
      </c>
      <c r="C11176" s="775" t="s">
        <v>680</v>
      </c>
      <c r="D11176" s="775" t="s">
        <v>606</v>
      </c>
      <c r="E11176" s="775">
        <v>0.09</v>
      </c>
      <c r="F11176" s="775" t="s">
        <v>687</v>
      </c>
      <c r="G11176" s="775" t="s">
        <v>4235</v>
      </c>
      <c r="H11176" s="775" t="s">
        <v>4235</v>
      </c>
      <c r="I11176" s="775" t="s">
        <v>5135</v>
      </c>
    </row>
    <row r="11177" spans="1:9">
      <c r="A11177" s="775" t="str">
        <f>Table_wabobpsvr_AzureCalc_AzureCalcRateCard[[#This Row],[ServiceName]]&amp;Table_wabobpsvr_AzureCalc_AzureCalcRateCard[[#This Row],[Price_Level]]&amp;Table_wabobpsvr_AzureCalc_AzureCalcRateCard[[#This Row],[Region]]</f>
        <v>A1 VM (Windows)A5</v>
      </c>
      <c r="B11177" s="775">
        <v>5</v>
      </c>
      <c r="C11177" s="775" t="s">
        <v>680</v>
      </c>
      <c r="D11177" s="775" t="s">
        <v>174</v>
      </c>
      <c r="E11177" s="775">
        <v>6.5699999999999995E-2</v>
      </c>
      <c r="F11177" s="775" t="s">
        <v>687</v>
      </c>
      <c r="G11177" s="775" t="s">
        <v>1692</v>
      </c>
      <c r="H11177" s="775" t="s">
        <v>1693</v>
      </c>
      <c r="I11177" s="775" t="s">
        <v>5135</v>
      </c>
    </row>
    <row r="11178" spans="1:9">
      <c r="A11178" s="775" t="str">
        <f>Table_wabobpsvr_AzureCalc_AzureCalcRateCard[[#This Row],[ServiceName]]&amp;Table_wabobpsvr_AzureCalc_AzureCalcRateCard[[#This Row],[Price_Level]]&amp;Table_wabobpsvr_AzureCalc_AzureCalcRateCard[[#This Row],[Region]]</f>
        <v>A1 VM (Windows)B5</v>
      </c>
      <c r="B11178" s="775">
        <v>5</v>
      </c>
      <c r="C11178" s="775" t="s">
        <v>680</v>
      </c>
      <c r="D11178" s="775" t="s">
        <v>175</v>
      </c>
      <c r="E11178" s="775">
        <v>6.3E-2</v>
      </c>
      <c r="F11178" s="775" t="s">
        <v>687</v>
      </c>
      <c r="G11178" s="775" t="s">
        <v>1692</v>
      </c>
      <c r="H11178" s="775" t="s">
        <v>1693</v>
      </c>
      <c r="I11178" s="775" t="s">
        <v>5135</v>
      </c>
    </row>
    <row r="11179" spans="1:9">
      <c r="A11179" s="775" t="str">
        <f>Table_wabobpsvr_AzureCalc_AzureCalcRateCard[[#This Row],[ServiceName]]&amp;Table_wabobpsvr_AzureCalc_AzureCalcRateCard[[#This Row],[Price_Level]]&amp;Table_wabobpsvr_AzureCalc_AzureCalcRateCard[[#This Row],[Region]]</f>
        <v>A1 VM (Windows)C5</v>
      </c>
      <c r="B11179" s="775">
        <v>5</v>
      </c>
      <c r="C11179" s="775" t="s">
        <v>680</v>
      </c>
      <c r="D11179" s="775" t="s">
        <v>177</v>
      </c>
      <c r="E11179" s="775">
        <v>6.0299999999999999E-2</v>
      </c>
      <c r="F11179" s="775" t="s">
        <v>687</v>
      </c>
      <c r="G11179" s="775" t="s">
        <v>1692</v>
      </c>
      <c r="H11179" s="775" t="s">
        <v>1693</v>
      </c>
      <c r="I11179" s="775" t="s">
        <v>5135</v>
      </c>
    </row>
    <row r="11180" spans="1:9">
      <c r="A11180" s="775" t="str">
        <f>Table_wabobpsvr_AzureCalc_AzureCalcRateCard[[#This Row],[ServiceName]]&amp;Table_wabobpsvr_AzureCalc_AzureCalcRateCard[[#This Row],[Price_Level]]&amp;Table_wabobpsvr_AzureCalc_AzureCalcRateCard[[#This Row],[Region]]</f>
        <v>A1 VM (Windows)D5</v>
      </c>
      <c r="B11180" s="775">
        <v>5</v>
      </c>
      <c r="C11180" s="775" t="s">
        <v>680</v>
      </c>
      <c r="D11180" s="775" t="s">
        <v>176</v>
      </c>
      <c r="E11180" s="775">
        <v>5.7599999999999998E-2</v>
      </c>
      <c r="F11180" s="775" t="s">
        <v>687</v>
      </c>
      <c r="G11180" s="775" t="s">
        <v>1692</v>
      </c>
      <c r="H11180" s="775" t="s">
        <v>1693</v>
      </c>
      <c r="I11180" s="775" t="s">
        <v>5135</v>
      </c>
    </row>
    <row r="11181" spans="1:9">
      <c r="A11181" s="775" t="str">
        <f>Table_wabobpsvr_AzureCalc_AzureCalcRateCard[[#This Row],[ServiceName]]&amp;Table_wabobpsvr_AzureCalc_AzureCalcRateCard[[#This Row],[Price_Level]]&amp;Table_wabobpsvr_AzureCalc_AzureCalcRateCard[[#This Row],[Region]]</f>
        <v>A1 VM (Windows)MOSP1</v>
      </c>
      <c r="B11181" s="775">
        <v>1</v>
      </c>
      <c r="C11181" s="775" t="s">
        <v>680</v>
      </c>
      <c r="D11181" s="775" t="s">
        <v>606</v>
      </c>
      <c r="E11181" s="775">
        <v>0.09</v>
      </c>
      <c r="F11181" s="775" t="s">
        <v>687</v>
      </c>
      <c r="G11181" s="775" t="s">
        <v>4235</v>
      </c>
      <c r="H11181" s="775" t="s">
        <v>4235</v>
      </c>
      <c r="I11181" s="775" t="s">
        <v>5136</v>
      </c>
    </row>
    <row r="11182" spans="1:9">
      <c r="A11182" s="775" t="str">
        <f>Table_wabobpsvr_AzureCalc_AzureCalcRateCard[[#This Row],[ServiceName]]&amp;Table_wabobpsvr_AzureCalc_AzureCalcRateCard[[#This Row],[Price_Level]]&amp;Table_wabobpsvr_AzureCalc_AzureCalcRateCard[[#This Row],[Region]]</f>
        <v>A1 VM (Windows)A1</v>
      </c>
      <c r="B11182" s="775">
        <v>1</v>
      </c>
      <c r="C11182" s="775" t="s">
        <v>680</v>
      </c>
      <c r="D11182" s="775" t="s">
        <v>174</v>
      </c>
      <c r="E11182" s="775">
        <v>6.5699999999999995E-2</v>
      </c>
      <c r="F11182" s="775" t="s">
        <v>687</v>
      </c>
      <c r="G11182" s="775" t="s">
        <v>1694</v>
      </c>
      <c r="H11182" s="775" t="s">
        <v>1695</v>
      </c>
      <c r="I11182" s="775" t="s">
        <v>5136</v>
      </c>
    </row>
    <row r="11183" spans="1:9">
      <c r="A11183" s="1039" t="str">
        <f>Table_wabobpsvr_AzureCalc_AzureCalcRateCard[[#This Row],[ServiceName]]&amp;Table_wabobpsvr_AzureCalc_AzureCalcRateCard[[#This Row],[Price_Level]]&amp;Table_wabobpsvr_AzureCalc_AzureCalcRateCard[[#This Row],[Region]]</f>
        <v>A1 VM (Windows)B1</v>
      </c>
      <c r="B11183" s="1039">
        <v>1</v>
      </c>
      <c r="C11183" s="1039" t="s">
        <v>680</v>
      </c>
      <c r="D11183" s="1039" t="s">
        <v>175</v>
      </c>
      <c r="E11183" s="1039">
        <v>6.3E-2</v>
      </c>
      <c r="F11183" s="1039" t="s">
        <v>687</v>
      </c>
      <c r="G11183" s="775" t="s">
        <v>1694</v>
      </c>
      <c r="H11183" s="775" t="s">
        <v>1695</v>
      </c>
      <c r="I11183" s="775" t="s">
        <v>5136</v>
      </c>
    </row>
    <row r="11184" spans="1:9">
      <c r="A11184" s="1039" t="str">
        <f>Table_wabobpsvr_AzureCalc_AzureCalcRateCard[[#This Row],[ServiceName]]&amp;Table_wabobpsvr_AzureCalc_AzureCalcRateCard[[#This Row],[Price_Level]]&amp;Table_wabobpsvr_AzureCalc_AzureCalcRateCard[[#This Row],[Region]]</f>
        <v>A1 VM (Windows)C1</v>
      </c>
      <c r="B11184" s="1039">
        <v>1</v>
      </c>
      <c r="C11184" s="1039" t="s">
        <v>680</v>
      </c>
      <c r="D11184" s="1039" t="s">
        <v>177</v>
      </c>
      <c r="E11184" s="1039">
        <v>6.0299999999999999E-2</v>
      </c>
      <c r="F11184" s="1039" t="s">
        <v>687</v>
      </c>
      <c r="G11184" s="775" t="s">
        <v>1694</v>
      </c>
      <c r="H11184" s="775" t="s">
        <v>1695</v>
      </c>
      <c r="I11184" s="775" t="s">
        <v>5136</v>
      </c>
    </row>
    <row r="11185" spans="1:9">
      <c r="A11185" s="775" t="str">
        <f>Table_wabobpsvr_AzureCalc_AzureCalcRateCard[[#This Row],[ServiceName]]&amp;Table_wabobpsvr_AzureCalc_AzureCalcRateCard[[#This Row],[Price_Level]]&amp;Table_wabobpsvr_AzureCalc_AzureCalcRateCard[[#This Row],[Region]]</f>
        <v>A1 VM (Windows)D1</v>
      </c>
      <c r="B11185" s="775">
        <v>1</v>
      </c>
      <c r="C11185" s="775" t="s">
        <v>680</v>
      </c>
      <c r="D11185" s="775" t="s">
        <v>176</v>
      </c>
      <c r="E11185" s="775">
        <v>5.7599999999999998E-2</v>
      </c>
      <c r="F11185" s="775" t="s">
        <v>687</v>
      </c>
      <c r="G11185" s="775" t="s">
        <v>1694</v>
      </c>
      <c r="H11185" s="775" t="s">
        <v>1695</v>
      </c>
      <c r="I11185" s="775" t="s">
        <v>5136</v>
      </c>
    </row>
    <row r="11186" spans="1:9">
      <c r="A11186" s="775" t="str">
        <f>Table_wabobpsvr_AzureCalc_AzureCalcRateCard[[#This Row],[ServiceName]]&amp;Table_wabobpsvr_AzureCalc_AzureCalcRateCard[[#This Row],[Price_Level]]&amp;Table_wabobpsvr_AzureCalc_AzureCalcRateCard[[#This Row],[Region]]</f>
        <v>A1 VM (Windows)MOSP7</v>
      </c>
      <c r="B11186" s="775">
        <v>7</v>
      </c>
      <c r="C11186" s="775" t="s">
        <v>680</v>
      </c>
      <c r="D11186" s="775" t="s">
        <v>606</v>
      </c>
      <c r="E11186" s="775">
        <v>0.09</v>
      </c>
      <c r="F11186" s="775" t="s">
        <v>687</v>
      </c>
      <c r="G11186" s="775" t="s">
        <v>4235</v>
      </c>
      <c r="H11186" s="775" t="s">
        <v>4235</v>
      </c>
      <c r="I11186" s="775" t="s">
        <v>5137</v>
      </c>
    </row>
    <row r="11187" spans="1:9">
      <c r="A11187" s="775" t="str">
        <f>Table_wabobpsvr_AzureCalc_AzureCalcRateCard[[#This Row],[ServiceName]]&amp;Table_wabobpsvr_AzureCalc_AzureCalcRateCard[[#This Row],[Price_Level]]&amp;Table_wabobpsvr_AzureCalc_AzureCalcRateCard[[#This Row],[Region]]</f>
        <v>A1 VM (Windows)A7</v>
      </c>
      <c r="B11187" s="775">
        <v>7</v>
      </c>
      <c r="C11187" s="775" t="s">
        <v>680</v>
      </c>
      <c r="D11187" s="775" t="s">
        <v>174</v>
      </c>
      <c r="E11187" s="775">
        <v>6.5699999999999995E-2</v>
      </c>
      <c r="F11187" s="775" t="s">
        <v>687</v>
      </c>
      <c r="G11187" s="775" t="s">
        <v>1696</v>
      </c>
      <c r="H11187" s="775" t="s">
        <v>1697</v>
      </c>
      <c r="I11187" s="775" t="s">
        <v>5137</v>
      </c>
    </row>
    <row r="11188" spans="1:9">
      <c r="A11188" s="775" t="str">
        <f>Table_wabobpsvr_AzureCalc_AzureCalcRateCard[[#This Row],[ServiceName]]&amp;Table_wabobpsvr_AzureCalc_AzureCalcRateCard[[#This Row],[Price_Level]]&amp;Table_wabobpsvr_AzureCalc_AzureCalcRateCard[[#This Row],[Region]]</f>
        <v>A1 VM (Windows)B7</v>
      </c>
      <c r="B11188" s="775">
        <v>7</v>
      </c>
      <c r="C11188" s="775" t="s">
        <v>680</v>
      </c>
      <c r="D11188" s="775" t="s">
        <v>175</v>
      </c>
      <c r="E11188" s="775">
        <v>6.3E-2</v>
      </c>
      <c r="F11188" s="775" t="s">
        <v>687</v>
      </c>
      <c r="G11188" s="775" t="s">
        <v>1696</v>
      </c>
      <c r="H11188" s="775" t="s">
        <v>1697</v>
      </c>
      <c r="I11188" s="775" t="s">
        <v>5137</v>
      </c>
    </row>
    <row r="11189" spans="1:9">
      <c r="A11189" s="775" t="str">
        <f>Table_wabobpsvr_AzureCalc_AzureCalcRateCard[[#This Row],[ServiceName]]&amp;Table_wabobpsvr_AzureCalc_AzureCalcRateCard[[#This Row],[Price_Level]]&amp;Table_wabobpsvr_AzureCalc_AzureCalcRateCard[[#This Row],[Region]]</f>
        <v>A1 VM (Windows)C7</v>
      </c>
      <c r="B11189" s="775">
        <v>7</v>
      </c>
      <c r="C11189" s="775" t="s">
        <v>680</v>
      </c>
      <c r="D11189" s="775" t="s">
        <v>177</v>
      </c>
      <c r="E11189" s="775">
        <v>6.0299999999999999E-2</v>
      </c>
      <c r="F11189" s="775" t="s">
        <v>687</v>
      </c>
      <c r="G11189" s="775" t="s">
        <v>1696</v>
      </c>
      <c r="H11189" s="775" t="s">
        <v>1697</v>
      </c>
      <c r="I11189" s="775" t="s">
        <v>5137</v>
      </c>
    </row>
    <row r="11190" spans="1:9">
      <c r="A11190" s="775" t="str">
        <f>Table_wabobpsvr_AzureCalc_AzureCalcRateCard[[#This Row],[ServiceName]]&amp;Table_wabobpsvr_AzureCalc_AzureCalcRateCard[[#This Row],[Price_Level]]&amp;Table_wabobpsvr_AzureCalc_AzureCalcRateCard[[#This Row],[Region]]</f>
        <v>A1 VM (Windows)D7</v>
      </c>
      <c r="B11190" s="775">
        <v>7</v>
      </c>
      <c r="C11190" s="775" t="s">
        <v>680</v>
      </c>
      <c r="D11190" s="775" t="s">
        <v>176</v>
      </c>
      <c r="E11190" s="775">
        <v>5.7599999999999998E-2</v>
      </c>
      <c r="F11190" s="775" t="s">
        <v>687</v>
      </c>
      <c r="G11190" s="775" t="s">
        <v>1696</v>
      </c>
      <c r="H11190" s="775" t="s">
        <v>1697</v>
      </c>
      <c r="I11190" s="775" t="s">
        <v>5137</v>
      </c>
    </row>
    <row r="11191" spans="1:9">
      <c r="A11191" s="775" t="str">
        <f>Table_wabobpsvr_AzureCalc_AzureCalcRateCard[[#This Row],[ServiceName]]&amp;Table_wabobpsvr_AzureCalc_AzureCalcRateCard[[#This Row],[Price_Level]]&amp;Table_wabobpsvr_AzureCalc_AzureCalcRateCard[[#This Row],[Region]]</f>
        <v>A1 VM (Windows)MOSP8</v>
      </c>
      <c r="B11191" s="775">
        <v>8</v>
      </c>
      <c r="C11191" s="775" t="s">
        <v>680</v>
      </c>
      <c r="D11191" s="775" t="s">
        <v>606</v>
      </c>
      <c r="E11191" s="775">
        <v>0.09</v>
      </c>
      <c r="F11191" s="775" t="s">
        <v>687</v>
      </c>
      <c r="G11191" s="775" t="s">
        <v>4235</v>
      </c>
      <c r="H11191" s="775" t="s">
        <v>4235</v>
      </c>
      <c r="I11191" s="775" t="s">
        <v>5138</v>
      </c>
    </row>
    <row r="11192" spans="1:9">
      <c r="A11192" s="775" t="str">
        <f>Table_wabobpsvr_AzureCalc_AzureCalcRateCard[[#This Row],[ServiceName]]&amp;Table_wabobpsvr_AzureCalc_AzureCalcRateCard[[#This Row],[Price_Level]]&amp;Table_wabobpsvr_AzureCalc_AzureCalcRateCard[[#This Row],[Region]]</f>
        <v>A1 VM (Windows)A8</v>
      </c>
      <c r="B11192" s="775">
        <v>8</v>
      </c>
      <c r="C11192" s="775" t="s">
        <v>680</v>
      </c>
      <c r="D11192" s="775" t="s">
        <v>174</v>
      </c>
      <c r="E11192" s="775">
        <v>6.5699999999999995E-2</v>
      </c>
      <c r="F11192" s="775" t="s">
        <v>687</v>
      </c>
      <c r="G11192" s="775" t="s">
        <v>1698</v>
      </c>
      <c r="H11192" s="775" t="s">
        <v>1699</v>
      </c>
      <c r="I11192" s="775" t="s">
        <v>5138</v>
      </c>
    </row>
    <row r="11193" spans="1:9">
      <c r="A11193" s="775" t="str">
        <f>Table_wabobpsvr_AzureCalc_AzureCalcRateCard[[#This Row],[ServiceName]]&amp;Table_wabobpsvr_AzureCalc_AzureCalcRateCard[[#This Row],[Price_Level]]&amp;Table_wabobpsvr_AzureCalc_AzureCalcRateCard[[#This Row],[Region]]</f>
        <v>SQL Standard S1 Database DaysC11</v>
      </c>
      <c r="B11193" s="775">
        <v>11</v>
      </c>
      <c r="C11193" s="775" t="s">
        <v>329</v>
      </c>
      <c r="D11193" s="775" t="s">
        <v>177</v>
      </c>
      <c r="E11193" s="775">
        <v>0.48849700000000001</v>
      </c>
      <c r="F11193" s="775" t="s">
        <v>754</v>
      </c>
      <c r="G11193" s="775" t="s">
        <v>1632</v>
      </c>
      <c r="H11193" s="775" t="s">
        <v>1633</v>
      </c>
      <c r="I11193" s="775" t="s">
        <v>5104</v>
      </c>
    </row>
    <row r="11194" spans="1:9">
      <c r="A11194" s="775" t="str">
        <f>Table_wabobpsvr_AzureCalc_AzureCalcRateCard[[#This Row],[ServiceName]]&amp;Table_wabobpsvr_AzureCalc_AzureCalcRateCard[[#This Row],[Price_Level]]&amp;Table_wabobpsvr_AzureCalc_AzureCalcRateCard[[#This Row],[Region]]</f>
        <v>Standard Medium Azure App Service HoursMOSP11</v>
      </c>
      <c r="B11194" s="775">
        <v>11</v>
      </c>
      <c r="C11194" s="775" t="s">
        <v>680</v>
      </c>
      <c r="D11194" s="775" t="s">
        <v>606</v>
      </c>
      <c r="E11194" s="775">
        <v>0.23599999999999999</v>
      </c>
      <c r="F11194" s="775" t="s">
        <v>4408</v>
      </c>
      <c r="G11194" s="775" t="s">
        <v>4235</v>
      </c>
      <c r="H11194" s="775" t="s">
        <v>4235</v>
      </c>
      <c r="I11194" s="775" t="s">
        <v>5139</v>
      </c>
    </row>
    <row r="11195" spans="1:9">
      <c r="A11195" s="775" t="str">
        <f>Table_wabobpsvr_AzureCalc_AzureCalcRateCard[[#This Row],[ServiceName]]&amp;Table_wabobpsvr_AzureCalc_AzureCalcRateCard[[#This Row],[Price_Level]]&amp;Table_wabobpsvr_AzureCalc_AzureCalcRateCard[[#This Row],[Region]]</f>
        <v>SQL Standard S1 Database DaysD11</v>
      </c>
      <c r="B11195" s="775">
        <v>11</v>
      </c>
      <c r="C11195" s="775" t="s">
        <v>329</v>
      </c>
      <c r="D11195" s="775" t="s">
        <v>176</v>
      </c>
      <c r="E11195" s="775">
        <v>0.46662399999999998</v>
      </c>
      <c r="F11195" s="775" t="s">
        <v>754</v>
      </c>
      <c r="G11195" s="775" t="s">
        <v>1632</v>
      </c>
      <c r="H11195" s="775" t="s">
        <v>1633</v>
      </c>
      <c r="I11195" s="775" t="s">
        <v>5104</v>
      </c>
    </row>
    <row r="11196" spans="1:9">
      <c r="A11196" s="775" t="str">
        <f>Table_wabobpsvr_AzureCalc_AzureCalcRateCard[[#This Row],[ServiceName]]&amp;Table_wabobpsvr_AzureCalc_AzureCalcRateCard[[#This Row],[Price_Level]]&amp;Table_wabobpsvr_AzureCalc_AzureCalcRateCard[[#This Row],[Region]]</f>
        <v>SQL Standard S1 Database DaysMOSP12</v>
      </c>
      <c r="B11196" s="775">
        <v>12</v>
      </c>
      <c r="C11196" s="775" t="s">
        <v>329</v>
      </c>
      <c r="D11196" s="775" t="s">
        <v>606</v>
      </c>
      <c r="E11196" s="775">
        <v>0.72909999999999997</v>
      </c>
      <c r="F11196" s="775" t="s">
        <v>754</v>
      </c>
      <c r="G11196" s="775" t="s">
        <v>4235</v>
      </c>
      <c r="H11196" s="775" t="s">
        <v>4235</v>
      </c>
      <c r="I11196" s="775" t="s">
        <v>5140</v>
      </c>
    </row>
    <row r="11197" spans="1:9">
      <c r="A11197" s="775" t="str">
        <f>Table_wabobpsvr_AzureCalc_AzureCalcRateCard[[#This Row],[ServiceName]]&amp;Table_wabobpsvr_AzureCalc_AzureCalcRateCard[[#This Row],[Price_Level]]&amp;Table_wabobpsvr_AzureCalc_AzureCalcRateCard[[#This Row],[Region]]</f>
        <v>SQL Standard S1 Database DaysA12</v>
      </c>
      <c r="B11197" s="775">
        <v>12</v>
      </c>
      <c r="C11197" s="775" t="s">
        <v>329</v>
      </c>
      <c r="D11197" s="775" t="s">
        <v>174</v>
      </c>
      <c r="E11197" s="775">
        <v>0.53224300000000002</v>
      </c>
      <c r="F11197" s="775" t="s">
        <v>754</v>
      </c>
      <c r="G11197" s="775" t="s">
        <v>1700</v>
      </c>
      <c r="H11197" s="775" t="s">
        <v>1701</v>
      </c>
      <c r="I11197" s="775" t="s">
        <v>5140</v>
      </c>
    </row>
    <row r="11198" spans="1:9">
      <c r="A11198" s="775" t="str">
        <f>Table_wabobpsvr_AzureCalc_AzureCalcRateCard[[#This Row],[ServiceName]]&amp;Table_wabobpsvr_AzureCalc_AzureCalcRateCard[[#This Row],[Price_Level]]&amp;Table_wabobpsvr_AzureCalc_AzureCalcRateCard[[#This Row],[Region]]</f>
        <v>SQL Standard S1 Database DaysB12</v>
      </c>
      <c r="B11198" s="775">
        <v>12</v>
      </c>
      <c r="C11198" s="775" t="s">
        <v>329</v>
      </c>
      <c r="D11198" s="775" t="s">
        <v>175</v>
      </c>
      <c r="E11198" s="775">
        <v>0.51036999999999999</v>
      </c>
      <c r="F11198" s="775" t="s">
        <v>754</v>
      </c>
      <c r="G11198" s="775" t="s">
        <v>1700</v>
      </c>
      <c r="H11198" s="775" t="s">
        <v>1701</v>
      </c>
      <c r="I11198" s="775" t="s">
        <v>5140</v>
      </c>
    </row>
    <row r="11199" spans="1:9">
      <c r="A11199" s="775" t="str">
        <f>Table_wabobpsvr_AzureCalc_AzureCalcRateCard[[#This Row],[ServiceName]]&amp;Table_wabobpsvr_AzureCalc_AzureCalcRateCard[[#This Row],[Price_Level]]&amp;Table_wabobpsvr_AzureCalc_AzureCalcRateCard[[#This Row],[Region]]</f>
        <v>SQL Standard S1 Database DaysC12</v>
      </c>
      <c r="B11199" s="775">
        <v>12</v>
      </c>
      <c r="C11199" s="775" t="s">
        <v>329</v>
      </c>
      <c r="D11199" s="775" t="s">
        <v>177</v>
      </c>
      <c r="E11199" s="775">
        <v>0.48849700000000001</v>
      </c>
      <c r="F11199" s="775" t="s">
        <v>754</v>
      </c>
      <c r="G11199" s="775" t="s">
        <v>1700</v>
      </c>
      <c r="H11199" s="775" t="s">
        <v>1701</v>
      </c>
      <c r="I11199" s="775" t="s">
        <v>5140</v>
      </c>
    </row>
    <row r="11200" spans="1:9">
      <c r="A11200" s="775" t="str">
        <f>Table_wabobpsvr_AzureCalc_AzureCalcRateCard[[#This Row],[ServiceName]]&amp;Table_wabobpsvr_AzureCalc_AzureCalcRateCard[[#This Row],[Price_Level]]&amp;Table_wabobpsvr_AzureCalc_AzureCalcRateCard[[#This Row],[Region]]</f>
        <v>SQL Standard S1 Database DaysD12</v>
      </c>
      <c r="B11200" s="775">
        <v>12</v>
      </c>
      <c r="C11200" s="775" t="s">
        <v>329</v>
      </c>
      <c r="D11200" s="775" t="s">
        <v>176</v>
      </c>
      <c r="E11200" s="775">
        <v>0.46662399999999998</v>
      </c>
      <c r="F11200" s="775" t="s">
        <v>754</v>
      </c>
      <c r="G11200" s="775" t="s">
        <v>1700</v>
      </c>
      <c r="H11200" s="775" t="s">
        <v>1701</v>
      </c>
      <c r="I11200" s="775" t="s">
        <v>5140</v>
      </c>
    </row>
    <row r="11201" spans="1:9">
      <c r="A11201" s="775" t="str">
        <f>Table_wabobpsvr_AzureCalc_AzureCalcRateCard[[#This Row],[ServiceName]]&amp;Table_wabobpsvr_AzureCalc_AzureCalcRateCard[[#This Row],[Price_Level]]&amp;Table_wabobpsvr_AzureCalc_AzureCalcRateCard[[#This Row],[Region]]</f>
        <v>SQL Standard S1 Database DaysMOSP13</v>
      </c>
      <c r="B11201" s="775">
        <v>13</v>
      </c>
      <c r="C11201" s="775" t="s">
        <v>329</v>
      </c>
      <c r="D11201" s="775" t="s">
        <v>606</v>
      </c>
      <c r="E11201" s="775">
        <v>0.78069999999999995</v>
      </c>
      <c r="F11201" s="775" t="s">
        <v>754</v>
      </c>
      <c r="G11201" s="775" t="s">
        <v>4235</v>
      </c>
      <c r="H11201" s="775" t="s">
        <v>4235</v>
      </c>
      <c r="I11201" s="775" t="s">
        <v>5141</v>
      </c>
    </row>
    <row r="11202" spans="1:9">
      <c r="A11202" s="775" t="str">
        <f>Table_wabobpsvr_AzureCalc_AzureCalcRateCard[[#This Row],[ServiceName]]&amp;Table_wabobpsvr_AzureCalc_AzureCalcRateCard[[#This Row],[Price_Level]]&amp;Table_wabobpsvr_AzureCalc_AzureCalcRateCard[[#This Row],[Region]]</f>
        <v>SQL Standard S1 Database DaysA13</v>
      </c>
      <c r="B11202" s="775">
        <v>13</v>
      </c>
      <c r="C11202" s="775" t="s">
        <v>329</v>
      </c>
      <c r="D11202" s="775" t="s">
        <v>174</v>
      </c>
      <c r="E11202" s="775">
        <v>0.56991099999999995</v>
      </c>
      <c r="F11202" s="775" t="s">
        <v>754</v>
      </c>
      <c r="G11202" s="775" t="s">
        <v>1702</v>
      </c>
      <c r="H11202" s="775" t="s">
        <v>1703</v>
      </c>
      <c r="I11202" s="775" t="s">
        <v>5141</v>
      </c>
    </row>
    <row r="11203" spans="1:9">
      <c r="A11203" s="775" t="str">
        <f>Table_wabobpsvr_AzureCalc_AzureCalcRateCard[[#This Row],[ServiceName]]&amp;Table_wabobpsvr_AzureCalc_AzureCalcRateCard[[#This Row],[Price_Level]]&amp;Table_wabobpsvr_AzureCalc_AzureCalcRateCard[[#This Row],[Region]]</f>
        <v>SQL Standard S1 Database DaysB13</v>
      </c>
      <c r="B11203" s="775">
        <v>13</v>
      </c>
      <c r="C11203" s="775" t="s">
        <v>329</v>
      </c>
      <c r="D11203" s="775" t="s">
        <v>175</v>
      </c>
      <c r="E11203" s="775">
        <v>0.54649000000000003</v>
      </c>
      <c r="F11203" s="775" t="s">
        <v>754</v>
      </c>
      <c r="G11203" s="775" t="s">
        <v>1702</v>
      </c>
      <c r="H11203" s="775" t="s">
        <v>1703</v>
      </c>
      <c r="I11203" s="775" t="s">
        <v>5141</v>
      </c>
    </row>
    <row r="11204" spans="1:9">
      <c r="A11204" s="775" t="str">
        <f>Table_wabobpsvr_AzureCalc_AzureCalcRateCard[[#This Row],[ServiceName]]&amp;Table_wabobpsvr_AzureCalc_AzureCalcRateCard[[#This Row],[Price_Level]]&amp;Table_wabobpsvr_AzureCalc_AzureCalcRateCard[[#This Row],[Region]]</f>
        <v>Standard Medium Azure App Service HoursA11</v>
      </c>
      <c r="B11204" s="775">
        <v>11</v>
      </c>
      <c r="C11204" s="775" t="s">
        <v>680</v>
      </c>
      <c r="D11204" s="775" t="s">
        <v>174</v>
      </c>
      <c r="E11204" s="775">
        <v>0.17227999999999999</v>
      </c>
      <c r="F11204" s="775" t="s">
        <v>4408</v>
      </c>
      <c r="G11204" s="775" t="s">
        <v>1704</v>
      </c>
      <c r="H11204" s="775" t="s">
        <v>1705</v>
      </c>
      <c r="I11204" s="775" t="s">
        <v>5139</v>
      </c>
    </row>
    <row r="11205" spans="1:9">
      <c r="A11205" s="775" t="str">
        <f>Table_wabobpsvr_AzureCalc_AzureCalcRateCard[[#This Row],[ServiceName]]&amp;Table_wabobpsvr_AzureCalc_AzureCalcRateCard[[#This Row],[Price_Level]]&amp;Table_wabobpsvr_AzureCalc_AzureCalcRateCard[[#This Row],[Region]]</f>
        <v>SQL Standard S1 Database DaysC13</v>
      </c>
      <c r="B11205" s="775">
        <v>13</v>
      </c>
      <c r="C11205" s="775" t="s">
        <v>329</v>
      </c>
      <c r="D11205" s="775" t="s">
        <v>177</v>
      </c>
      <c r="E11205" s="775">
        <v>0.52306900000000001</v>
      </c>
      <c r="F11205" s="775" t="s">
        <v>754</v>
      </c>
      <c r="G11205" s="775" t="s">
        <v>1702</v>
      </c>
      <c r="H11205" s="775" t="s">
        <v>1703</v>
      </c>
      <c r="I11205" s="775" t="s">
        <v>5141</v>
      </c>
    </row>
    <row r="11206" spans="1:9">
      <c r="A11206" s="775" t="str">
        <f>Table_wabobpsvr_AzureCalc_AzureCalcRateCard[[#This Row],[ServiceName]]&amp;Table_wabobpsvr_AzureCalc_AzureCalcRateCard[[#This Row],[Price_Level]]&amp;Table_wabobpsvr_AzureCalc_AzureCalcRateCard[[#This Row],[Region]]</f>
        <v>SQL Standard S1 Database DaysD13</v>
      </c>
      <c r="B11206" s="775">
        <v>13</v>
      </c>
      <c r="C11206" s="775" t="s">
        <v>329</v>
      </c>
      <c r="D11206" s="775" t="s">
        <v>176</v>
      </c>
      <c r="E11206" s="775">
        <v>0.49964799999999998</v>
      </c>
      <c r="F11206" s="775" t="s">
        <v>754</v>
      </c>
      <c r="G11206" s="775" t="s">
        <v>1702</v>
      </c>
      <c r="H11206" s="775" t="s">
        <v>1703</v>
      </c>
      <c r="I11206" s="775" t="s">
        <v>5141</v>
      </c>
    </row>
    <row r="11207" spans="1:9">
      <c r="A11207" s="775" t="str">
        <f>Table_wabobpsvr_AzureCalc_AzureCalcRateCard[[#This Row],[ServiceName]]&amp;Table_wabobpsvr_AzureCalc_AzureCalcRateCard[[#This Row],[Price_Level]]&amp;Table_wabobpsvr_AzureCalc_AzureCalcRateCard[[#This Row],[Region]]</f>
        <v>SQL Standard S2 Database DaysMOSP</v>
      </c>
      <c r="B11207" s="775"/>
      <c r="C11207" s="775" t="s">
        <v>329</v>
      </c>
      <c r="D11207" s="775" t="s">
        <v>606</v>
      </c>
      <c r="E11207" s="775">
        <v>3.2258</v>
      </c>
      <c r="F11207" s="775" t="s">
        <v>752</v>
      </c>
      <c r="G11207" s="775" t="s">
        <v>4235</v>
      </c>
      <c r="H11207" s="775" t="s">
        <v>4235</v>
      </c>
      <c r="I11207" s="775" t="s">
        <v>5142</v>
      </c>
    </row>
    <row r="11208" spans="1:9">
      <c r="A11208" s="775" t="str">
        <f>Table_wabobpsvr_AzureCalc_AzureCalcRateCard[[#This Row],[ServiceName]]&amp;Table_wabobpsvr_AzureCalc_AzureCalcRateCard[[#This Row],[Price_Level]]&amp;Table_wabobpsvr_AzureCalc_AzureCalcRateCard[[#This Row],[Region]]</f>
        <v>SQL Standard S2 Database DaysA</v>
      </c>
      <c r="B11208" s="775"/>
      <c r="C11208" s="775" t="s">
        <v>329</v>
      </c>
      <c r="D11208" s="775" t="s">
        <v>174</v>
      </c>
      <c r="E11208" s="775">
        <v>2.3548339999999999</v>
      </c>
      <c r="F11208" s="775" t="s">
        <v>752</v>
      </c>
      <c r="G11208" s="775" t="s">
        <v>1706</v>
      </c>
      <c r="H11208" s="775" t="s">
        <v>1707</v>
      </c>
      <c r="I11208" s="775" t="s">
        <v>5142</v>
      </c>
    </row>
    <row r="11209" spans="1:9">
      <c r="A11209" s="775" t="str">
        <f>Table_wabobpsvr_AzureCalc_AzureCalcRateCard[[#This Row],[ServiceName]]&amp;Table_wabobpsvr_AzureCalc_AzureCalcRateCard[[#This Row],[Price_Level]]&amp;Table_wabobpsvr_AzureCalc_AzureCalcRateCard[[#This Row],[Region]]</f>
        <v>SQL Standard S2 Database DaysB</v>
      </c>
      <c r="B11209" s="775"/>
      <c r="C11209" s="775" t="s">
        <v>329</v>
      </c>
      <c r="D11209" s="775" t="s">
        <v>175</v>
      </c>
      <c r="E11209" s="775">
        <v>2.25806</v>
      </c>
      <c r="F11209" s="775" t="s">
        <v>752</v>
      </c>
      <c r="G11209" s="775" t="s">
        <v>1706</v>
      </c>
      <c r="H11209" s="775" t="s">
        <v>1707</v>
      </c>
      <c r="I11209" s="775" t="s">
        <v>5142</v>
      </c>
    </row>
    <row r="11210" spans="1:9">
      <c r="A11210" s="775" t="str">
        <f>Table_wabobpsvr_AzureCalc_AzureCalcRateCard[[#This Row],[ServiceName]]&amp;Table_wabobpsvr_AzureCalc_AzureCalcRateCard[[#This Row],[Price_Level]]&amp;Table_wabobpsvr_AzureCalc_AzureCalcRateCard[[#This Row],[Region]]</f>
        <v>SQL Standard S2 Database DaysC</v>
      </c>
      <c r="B11210" s="775"/>
      <c r="C11210" s="775" t="s">
        <v>329</v>
      </c>
      <c r="D11210" s="775" t="s">
        <v>177</v>
      </c>
      <c r="E11210" s="775">
        <v>2.161286</v>
      </c>
      <c r="F11210" s="775" t="s">
        <v>752</v>
      </c>
      <c r="G11210" s="775" t="s">
        <v>1706</v>
      </c>
      <c r="H11210" s="775" t="s">
        <v>1707</v>
      </c>
      <c r="I11210" s="775" t="s">
        <v>5142</v>
      </c>
    </row>
    <row r="11211" spans="1:9">
      <c r="A11211" s="775" t="str">
        <f>Table_wabobpsvr_AzureCalc_AzureCalcRateCard[[#This Row],[ServiceName]]&amp;Table_wabobpsvr_AzureCalc_AzureCalcRateCard[[#This Row],[Price_Level]]&amp;Table_wabobpsvr_AzureCalc_AzureCalcRateCard[[#This Row],[Region]]</f>
        <v>SQL Standard S2 Database DaysD</v>
      </c>
      <c r="B11211" s="775"/>
      <c r="C11211" s="775" t="s">
        <v>329</v>
      </c>
      <c r="D11211" s="775" t="s">
        <v>176</v>
      </c>
      <c r="E11211" s="775">
        <v>2.0645120000000001</v>
      </c>
      <c r="F11211" s="775" t="s">
        <v>752</v>
      </c>
      <c r="G11211" s="775" t="s">
        <v>1706</v>
      </c>
      <c r="H11211" s="775" t="s">
        <v>1707</v>
      </c>
      <c r="I11211" s="775" t="s">
        <v>5142</v>
      </c>
    </row>
    <row r="11212" spans="1:9">
      <c r="A11212" s="775" t="str">
        <f>Table_wabobpsvr_AzureCalc_AzureCalcRateCard[[#This Row],[ServiceName]]&amp;Table_wabobpsvr_AzureCalc_AzureCalcRateCard[[#This Row],[Price_Level]]&amp;Table_wabobpsvr_AzureCalc_AzureCalcRateCard[[#This Row],[Region]]</f>
        <v>SQL Standard S2 Database DaysMOSP11</v>
      </c>
      <c r="B11212" s="775">
        <v>11</v>
      </c>
      <c r="C11212" s="775" t="s">
        <v>329</v>
      </c>
      <c r="D11212" s="775" t="s">
        <v>606</v>
      </c>
      <c r="E11212" s="775">
        <v>3.6452</v>
      </c>
      <c r="F11212" s="775" t="s">
        <v>752</v>
      </c>
      <c r="G11212" s="775" t="s">
        <v>4235</v>
      </c>
      <c r="H11212" s="775" t="s">
        <v>4235</v>
      </c>
      <c r="I11212" s="775" t="s">
        <v>5143</v>
      </c>
    </row>
    <row r="11213" spans="1:9">
      <c r="A11213" s="775" t="str">
        <f>Table_wabobpsvr_AzureCalc_AzureCalcRateCard[[#This Row],[ServiceName]]&amp;Table_wabobpsvr_AzureCalc_AzureCalcRateCard[[#This Row],[Price_Level]]&amp;Table_wabobpsvr_AzureCalc_AzureCalcRateCard[[#This Row],[Region]]</f>
        <v>SQL Standard S2 Database DaysA11</v>
      </c>
      <c r="B11213" s="775">
        <v>11</v>
      </c>
      <c r="C11213" s="775" t="s">
        <v>329</v>
      </c>
      <c r="D11213" s="775" t="s">
        <v>174</v>
      </c>
      <c r="E11213" s="775">
        <v>2.6609959999999999</v>
      </c>
      <c r="F11213" s="775" t="s">
        <v>752</v>
      </c>
      <c r="G11213" s="775" t="s">
        <v>1708</v>
      </c>
      <c r="H11213" s="775" t="s">
        <v>1709</v>
      </c>
      <c r="I11213" s="775" t="s">
        <v>5143</v>
      </c>
    </row>
    <row r="11214" spans="1:9">
      <c r="A11214" s="775" t="str">
        <f>Table_wabobpsvr_AzureCalc_AzureCalcRateCard[[#This Row],[ServiceName]]&amp;Table_wabobpsvr_AzureCalc_AzureCalcRateCard[[#This Row],[Price_Level]]&amp;Table_wabobpsvr_AzureCalc_AzureCalcRateCard[[#This Row],[Region]]</f>
        <v>Standard Medium Azure App Service HoursB11</v>
      </c>
      <c r="B11214" s="775">
        <v>11</v>
      </c>
      <c r="C11214" s="775" t="s">
        <v>680</v>
      </c>
      <c r="D11214" s="775" t="s">
        <v>175</v>
      </c>
      <c r="E11214" s="775">
        <v>0.16520000000000001</v>
      </c>
      <c r="F11214" s="775" t="s">
        <v>4408</v>
      </c>
      <c r="G11214" s="775" t="s">
        <v>1704</v>
      </c>
      <c r="H11214" s="775" t="s">
        <v>1705</v>
      </c>
      <c r="I11214" s="775" t="s">
        <v>5139</v>
      </c>
    </row>
    <row r="11215" spans="1:9">
      <c r="A11215" s="775" t="str">
        <f>Table_wabobpsvr_AzureCalc_AzureCalcRateCard[[#This Row],[ServiceName]]&amp;Table_wabobpsvr_AzureCalc_AzureCalcRateCard[[#This Row],[Price_Level]]&amp;Table_wabobpsvr_AzureCalc_AzureCalcRateCard[[#This Row],[Region]]</f>
        <v>SQL Standard S2 Database DaysB11</v>
      </c>
      <c r="B11215" s="775">
        <v>11</v>
      </c>
      <c r="C11215" s="775" t="s">
        <v>329</v>
      </c>
      <c r="D11215" s="775" t="s">
        <v>175</v>
      </c>
      <c r="E11215" s="775">
        <v>2.5516399999999999</v>
      </c>
      <c r="F11215" s="775" t="s">
        <v>752</v>
      </c>
      <c r="G11215" s="775" t="s">
        <v>1708</v>
      </c>
      <c r="H11215" s="775" t="s">
        <v>1709</v>
      </c>
      <c r="I11215" s="775" t="s">
        <v>5143</v>
      </c>
    </row>
    <row r="11216" spans="1:9">
      <c r="A11216" s="775" t="str">
        <f>Table_wabobpsvr_AzureCalc_AzureCalcRateCard[[#This Row],[ServiceName]]&amp;Table_wabobpsvr_AzureCalc_AzureCalcRateCard[[#This Row],[Price_Level]]&amp;Table_wabobpsvr_AzureCalc_AzureCalcRateCard[[#This Row],[Region]]</f>
        <v>SQL Standard S2 Database DaysC11</v>
      </c>
      <c r="B11216" s="775">
        <v>11</v>
      </c>
      <c r="C11216" s="775" t="s">
        <v>329</v>
      </c>
      <c r="D11216" s="775" t="s">
        <v>177</v>
      </c>
      <c r="E11216" s="775">
        <v>2.4422839999999999</v>
      </c>
      <c r="F11216" s="775" t="s">
        <v>752</v>
      </c>
      <c r="G11216" s="775" t="s">
        <v>1708</v>
      </c>
      <c r="H11216" s="775" t="s">
        <v>1709</v>
      </c>
      <c r="I11216" s="775" t="s">
        <v>5143</v>
      </c>
    </row>
    <row r="11217" spans="1:9">
      <c r="A11217" s="775" t="str">
        <f>Table_wabobpsvr_AzureCalc_AzureCalcRateCard[[#This Row],[ServiceName]]&amp;Table_wabobpsvr_AzureCalc_AzureCalcRateCard[[#This Row],[Price_Level]]&amp;Table_wabobpsvr_AzureCalc_AzureCalcRateCard[[#This Row],[Region]]</f>
        <v>SQL Standard S2 Database DaysD11</v>
      </c>
      <c r="B11217" s="775">
        <v>11</v>
      </c>
      <c r="C11217" s="775" t="s">
        <v>329</v>
      </c>
      <c r="D11217" s="775" t="s">
        <v>176</v>
      </c>
      <c r="E11217" s="775">
        <v>2.3329279999999999</v>
      </c>
      <c r="F11217" s="775" t="s">
        <v>752</v>
      </c>
      <c r="G11217" s="775" t="s">
        <v>1708</v>
      </c>
      <c r="H11217" s="775" t="s">
        <v>1709</v>
      </c>
      <c r="I11217" s="775" t="s">
        <v>5143</v>
      </c>
    </row>
    <row r="11218" spans="1:9">
      <c r="A11218" s="775" t="str">
        <f>Table_wabobpsvr_AzureCalc_AzureCalcRateCard[[#This Row],[ServiceName]]&amp;Table_wabobpsvr_AzureCalc_AzureCalcRateCard[[#This Row],[Price_Level]]&amp;Table_wabobpsvr_AzureCalc_AzureCalcRateCard[[#This Row],[Region]]</f>
        <v>SQL Standard S2 Database DaysMOSP12</v>
      </c>
      <c r="B11218" s="775">
        <v>12</v>
      </c>
      <c r="C11218" s="775" t="s">
        <v>329</v>
      </c>
      <c r="D11218" s="775" t="s">
        <v>606</v>
      </c>
      <c r="E11218" s="775">
        <v>3.6452</v>
      </c>
      <c r="F11218" s="775" t="s">
        <v>752</v>
      </c>
      <c r="G11218" s="775" t="s">
        <v>4235</v>
      </c>
      <c r="H11218" s="775" t="s">
        <v>4235</v>
      </c>
      <c r="I11218" s="775" t="s">
        <v>5144</v>
      </c>
    </row>
    <row r="11219" spans="1:9">
      <c r="A11219" s="775" t="str">
        <f>Table_wabobpsvr_AzureCalc_AzureCalcRateCard[[#This Row],[ServiceName]]&amp;Table_wabobpsvr_AzureCalc_AzureCalcRateCard[[#This Row],[Price_Level]]&amp;Table_wabobpsvr_AzureCalc_AzureCalcRateCard[[#This Row],[Region]]</f>
        <v>SQL Standard S2 Database DaysA12</v>
      </c>
      <c r="B11219" s="775">
        <v>12</v>
      </c>
      <c r="C11219" s="775" t="s">
        <v>329</v>
      </c>
      <c r="D11219" s="775" t="s">
        <v>174</v>
      </c>
      <c r="E11219" s="775">
        <v>2.6609959999999999</v>
      </c>
      <c r="F11219" s="775" t="s">
        <v>752</v>
      </c>
      <c r="G11219" s="775" t="s">
        <v>1710</v>
      </c>
      <c r="H11219" s="775" t="s">
        <v>1711</v>
      </c>
      <c r="I11219" s="775" t="s">
        <v>5144</v>
      </c>
    </row>
    <row r="11220" spans="1:9">
      <c r="A11220" s="775" t="str">
        <f>Table_wabobpsvr_AzureCalc_AzureCalcRateCard[[#This Row],[ServiceName]]&amp;Table_wabobpsvr_AzureCalc_AzureCalcRateCard[[#This Row],[Price_Level]]&amp;Table_wabobpsvr_AzureCalc_AzureCalcRateCard[[#This Row],[Region]]</f>
        <v>SQL Standard S2 Database DaysB12</v>
      </c>
      <c r="B11220" s="775">
        <v>12</v>
      </c>
      <c r="C11220" s="775" t="s">
        <v>329</v>
      </c>
      <c r="D11220" s="775" t="s">
        <v>175</v>
      </c>
      <c r="E11220" s="775">
        <v>2.5516399999999999</v>
      </c>
      <c r="F11220" s="775" t="s">
        <v>752</v>
      </c>
      <c r="G11220" s="775" t="s">
        <v>1710</v>
      </c>
      <c r="H11220" s="775" t="s">
        <v>1711</v>
      </c>
      <c r="I11220" s="775" t="s">
        <v>5144</v>
      </c>
    </row>
    <row r="11221" spans="1:9">
      <c r="A11221" s="775" t="str">
        <f>Table_wabobpsvr_AzureCalc_AzureCalcRateCard[[#This Row],[ServiceName]]&amp;Table_wabobpsvr_AzureCalc_AzureCalcRateCard[[#This Row],[Price_Level]]&amp;Table_wabobpsvr_AzureCalc_AzureCalcRateCard[[#This Row],[Region]]</f>
        <v>SQL Standard S2 Database DaysC12</v>
      </c>
      <c r="B11221" s="775">
        <v>12</v>
      </c>
      <c r="C11221" s="775" t="s">
        <v>329</v>
      </c>
      <c r="D11221" s="775" t="s">
        <v>177</v>
      </c>
      <c r="E11221" s="775">
        <v>2.4422839999999999</v>
      </c>
      <c r="F11221" s="775" t="s">
        <v>752</v>
      </c>
      <c r="G11221" s="775" t="s">
        <v>1710</v>
      </c>
      <c r="H11221" s="775" t="s">
        <v>1711</v>
      </c>
      <c r="I11221" s="775" t="s">
        <v>5144</v>
      </c>
    </row>
    <row r="11222" spans="1:9">
      <c r="A11222" s="775" t="str">
        <f>Table_wabobpsvr_AzureCalc_AzureCalcRateCard[[#This Row],[ServiceName]]&amp;Table_wabobpsvr_AzureCalc_AzureCalcRateCard[[#This Row],[Price_Level]]&amp;Table_wabobpsvr_AzureCalc_AzureCalcRateCard[[#This Row],[Region]]</f>
        <v>SQL Standard S2 Database DaysD12</v>
      </c>
      <c r="B11222" s="775">
        <v>12</v>
      </c>
      <c r="C11222" s="775" t="s">
        <v>329</v>
      </c>
      <c r="D11222" s="775" t="s">
        <v>176</v>
      </c>
      <c r="E11222" s="775">
        <v>2.3329279999999999</v>
      </c>
      <c r="F11222" s="775" t="s">
        <v>752</v>
      </c>
      <c r="G11222" s="775" t="s">
        <v>1710</v>
      </c>
      <c r="H11222" s="775" t="s">
        <v>1711</v>
      </c>
      <c r="I11222" s="775" t="s">
        <v>5144</v>
      </c>
    </row>
    <row r="11223" spans="1:9">
      <c r="A11223" s="775" t="str">
        <f>Table_wabobpsvr_AzureCalc_AzureCalcRateCard[[#This Row],[ServiceName]]&amp;Table_wabobpsvr_AzureCalc_AzureCalcRateCard[[#This Row],[Price_Level]]&amp;Table_wabobpsvr_AzureCalc_AzureCalcRateCard[[#This Row],[Region]]</f>
        <v>SQL Standard S2 Database DaysMOSP13</v>
      </c>
      <c r="B11223" s="775">
        <v>13</v>
      </c>
      <c r="C11223" s="775" t="s">
        <v>329</v>
      </c>
      <c r="D11223" s="775" t="s">
        <v>606</v>
      </c>
      <c r="E11223" s="775">
        <v>3.9032</v>
      </c>
      <c r="F11223" s="775" t="s">
        <v>752</v>
      </c>
      <c r="G11223" s="775" t="s">
        <v>4235</v>
      </c>
      <c r="H11223" s="775" t="s">
        <v>4235</v>
      </c>
      <c r="I11223" s="775" t="s">
        <v>5095</v>
      </c>
    </row>
    <row r="11224" spans="1:9">
      <c r="A11224" s="775" t="str">
        <f>Table_wabobpsvr_AzureCalc_AzureCalcRateCard[[#This Row],[ServiceName]]&amp;Table_wabobpsvr_AzureCalc_AzureCalcRateCard[[#This Row],[Price_Level]]&amp;Table_wabobpsvr_AzureCalc_AzureCalcRateCard[[#This Row],[Region]]</f>
        <v>Standard Medium Azure App Service HoursC11</v>
      </c>
      <c r="B11224" s="775">
        <v>11</v>
      </c>
      <c r="C11224" s="775" t="s">
        <v>680</v>
      </c>
      <c r="D11224" s="775" t="s">
        <v>177</v>
      </c>
      <c r="E11224" s="775">
        <v>0.15812000000000001</v>
      </c>
      <c r="F11224" s="775" t="s">
        <v>4408</v>
      </c>
      <c r="G11224" s="775" t="s">
        <v>1704</v>
      </c>
      <c r="H11224" s="775" t="s">
        <v>1705</v>
      </c>
      <c r="I11224" s="775" t="s">
        <v>5139</v>
      </c>
    </row>
    <row r="11225" spans="1:9">
      <c r="A11225" s="775" t="str">
        <f>Table_wabobpsvr_AzureCalc_AzureCalcRateCard[[#This Row],[ServiceName]]&amp;Table_wabobpsvr_AzureCalc_AzureCalcRateCard[[#This Row],[Price_Level]]&amp;Table_wabobpsvr_AzureCalc_AzureCalcRateCard[[#This Row],[Region]]</f>
        <v>Standard Medium Azure App Service HoursD11</v>
      </c>
      <c r="B11225" s="775">
        <v>11</v>
      </c>
      <c r="C11225" s="775" t="s">
        <v>680</v>
      </c>
      <c r="D11225" s="775" t="s">
        <v>176</v>
      </c>
      <c r="E11225" s="775">
        <v>0.15104000000000001</v>
      </c>
      <c r="F11225" s="775" t="s">
        <v>4408</v>
      </c>
      <c r="G11225" s="775" t="s">
        <v>1704</v>
      </c>
      <c r="H11225" s="775" t="s">
        <v>1705</v>
      </c>
      <c r="I11225" s="775" t="s">
        <v>5139</v>
      </c>
    </row>
    <row r="11226" spans="1:9">
      <c r="A11226" s="775" t="str">
        <f>Table_wabobpsvr_AzureCalc_AzureCalcRateCard[[#This Row],[ServiceName]]&amp;Table_wabobpsvr_AzureCalc_AzureCalcRateCard[[#This Row],[Price_Level]]&amp;Table_wabobpsvr_AzureCalc_AzureCalcRateCard[[#This Row],[Region]]</f>
        <v>Standard Medium Azure App Service HoursMOSP12</v>
      </c>
      <c r="B11226" s="775">
        <v>12</v>
      </c>
      <c r="C11226" s="775" t="s">
        <v>680</v>
      </c>
      <c r="D11226" s="775" t="s">
        <v>606</v>
      </c>
      <c r="E11226" s="775">
        <v>0.21199999999999999</v>
      </c>
      <c r="F11226" s="775" t="s">
        <v>4408</v>
      </c>
      <c r="G11226" s="775" t="s">
        <v>4235</v>
      </c>
      <c r="H11226" s="775" t="s">
        <v>4235</v>
      </c>
      <c r="I11226" s="775" t="s">
        <v>5145</v>
      </c>
    </row>
    <row r="11227" spans="1:9">
      <c r="A11227" s="775" t="str">
        <f>Table_wabobpsvr_AzureCalc_AzureCalcRateCard[[#This Row],[ServiceName]]&amp;Table_wabobpsvr_AzureCalc_AzureCalcRateCard[[#This Row],[Price_Level]]&amp;Table_wabobpsvr_AzureCalc_AzureCalcRateCard[[#This Row],[Region]]</f>
        <v>Standard Medium Azure App Service HoursA12</v>
      </c>
      <c r="B11227" s="775">
        <v>12</v>
      </c>
      <c r="C11227" s="775" t="s">
        <v>680</v>
      </c>
      <c r="D11227" s="775" t="s">
        <v>174</v>
      </c>
      <c r="E11227" s="775">
        <v>0.15476000000000001</v>
      </c>
      <c r="F11227" s="775" t="s">
        <v>4408</v>
      </c>
      <c r="G11227" s="775" t="s">
        <v>1712</v>
      </c>
      <c r="H11227" s="775" t="s">
        <v>1713</v>
      </c>
      <c r="I11227" s="775" t="s">
        <v>5145</v>
      </c>
    </row>
    <row r="11228" spans="1:9">
      <c r="A11228" s="775" t="str">
        <f>Table_wabobpsvr_AzureCalc_AzureCalcRateCard[[#This Row],[ServiceName]]&amp;Table_wabobpsvr_AzureCalc_AzureCalcRateCard[[#This Row],[Price_Level]]&amp;Table_wabobpsvr_AzureCalc_AzureCalcRateCard[[#This Row],[Region]]</f>
        <v>Standard Medium Azure App Service HoursB12</v>
      </c>
      <c r="B11228" s="775">
        <v>12</v>
      </c>
      <c r="C11228" s="775" t="s">
        <v>680</v>
      </c>
      <c r="D11228" s="775" t="s">
        <v>175</v>
      </c>
      <c r="E11228" s="775">
        <v>0.1484</v>
      </c>
      <c r="F11228" s="775" t="s">
        <v>4408</v>
      </c>
      <c r="G11228" s="775" t="s">
        <v>1712</v>
      </c>
      <c r="H11228" s="775" t="s">
        <v>1713</v>
      </c>
      <c r="I11228" s="775" t="s">
        <v>5145</v>
      </c>
    </row>
    <row r="11229" spans="1:9">
      <c r="A11229" s="775" t="str">
        <f>Table_wabobpsvr_AzureCalc_AzureCalcRateCard[[#This Row],[ServiceName]]&amp;Table_wabobpsvr_AzureCalc_AzureCalcRateCard[[#This Row],[Price_Level]]&amp;Table_wabobpsvr_AzureCalc_AzureCalcRateCard[[#This Row],[Region]]</f>
        <v>Standard Medium Azure App Service HoursC12</v>
      </c>
      <c r="B11229" s="775">
        <v>12</v>
      </c>
      <c r="C11229" s="775" t="s">
        <v>680</v>
      </c>
      <c r="D11229" s="775" t="s">
        <v>177</v>
      </c>
      <c r="E11229" s="775">
        <v>0.14204</v>
      </c>
      <c r="F11229" s="775" t="s">
        <v>4408</v>
      </c>
      <c r="G11229" s="775" t="s">
        <v>1712</v>
      </c>
      <c r="H11229" s="775" t="s">
        <v>1713</v>
      </c>
      <c r="I11229" s="775" t="s">
        <v>5145</v>
      </c>
    </row>
    <row r="11230" spans="1:9">
      <c r="A11230" s="775" t="str">
        <f>Table_wabobpsvr_AzureCalc_AzureCalcRateCard[[#This Row],[ServiceName]]&amp;Table_wabobpsvr_AzureCalc_AzureCalcRateCard[[#This Row],[Price_Level]]&amp;Table_wabobpsvr_AzureCalc_AzureCalcRateCard[[#This Row],[Region]]</f>
        <v>Standard Medium Azure App Service HoursD12</v>
      </c>
      <c r="B11230" s="775">
        <v>12</v>
      </c>
      <c r="C11230" s="775" t="s">
        <v>680</v>
      </c>
      <c r="D11230" s="775" t="s">
        <v>176</v>
      </c>
      <c r="E11230" s="775">
        <v>0.13568</v>
      </c>
      <c r="F11230" s="775" t="s">
        <v>4408</v>
      </c>
      <c r="G11230" s="775" t="s">
        <v>1712</v>
      </c>
      <c r="H11230" s="775" t="s">
        <v>1713</v>
      </c>
      <c r="I11230" s="775" t="s">
        <v>5145</v>
      </c>
    </row>
    <row r="11231" spans="1:9">
      <c r="A11231" s="775" t="str">
        <f>Table_wabobpsvr_AzureCalc_AzureCalcRateCard[[#This Row],[ServiceName]]&amp;Table_wabobpsvr_AzureCalc_AzureCalcRateCard[[#This Row],[Price_Level]]&amp;Table_wabobpsvr_AzureCalc_AzureCalcRateCard[[#This Row],[Region]]</f>
        <v>Standard Medium Azure App Service HoursMOSP13</v>
      </c>
      <c r="B11231" s="775">
        <v>13</v>
      </c>
      <c r="C11231" s="775" t="s">
        <v>680</v>
      </c>
      <c r="D11231" s="775" t="s">
        <v>606</v>
      </c>
      <c r="E11231" s="775">
        <v>0.24399999999999999</v>
      </c>
      <c r="F11231" s="775" t="s">
        <v>4408</v>
      </c>
      <c r="G11231" s="775" t="s">
        <v>4235</v>
      </c>
      <c r="H11231" s="775" t="s">
        <v>4235</v>
      </c>
      <c r="I11231" s="775" t="s">
        <v>5146</v>
      </c>
    </row>
    <row r="11232" spans="1:9">
      <c r="A11232" s="775" t="str">
        <f>Table_wabobpsvr_AzureCalc_AzureCalcRateCard[[#This Row],[ServiceName]]&amp;Table_wabobpsvr_AzureCalc_AzureCalcRateCard[[#This Row],[Price_Level]]&amp;Table_wabobpsvr_AzureCalc_AzureCalcRateCard[[#This Row],[Region]]</f>
        <v>Standard Medium Azure App Service HoursA13</v>
      </c>
      <c r="B11232" s="775">
        <v>13</v>
      </c>
      <c r="C11232" s="775" t="s">
        <v>680</v>
      </c>
      <c r="D11232" s="775" t="s">
        <v>174</v>
      </c>
      <c r="E11232" s="775">
        <v>0.17812</v>
      </c>
      <c r="F11232" s="775" t="s">
        <v>4408</v>
      </c>
      <c r="G11232" s="775" t="s">
        <v>1714</v>
      </c>
      <c r="H11232" s="775" t="s">
        <v>1715</v>
      </c>
      <c r="I11232" s="775" t="s">
        <v>5146</v>
      </c>
    </row>
    <row r="11233" spans="1:9">
      <c r="A11233" s="775" t="str">
        <f>Table_wabobpsvr_AzureCalc_AzureCalcRateCard[[#This Row],[ServiceName]]&amp;Table_wabobpsvr_AzureCalc_AzureCalcRateCard[[#This Row],[Price_Level]]&amp;Table_wabobpsvr_AzureCalc_AzureCalcRateCard[[#This Row],[Region]]</f>
        <v>Standard Medium Azure App Service HoursB13</v>
      </c>
      <c r="B11233" s="775">
        <v>13</v>
      </c>
      <c r="C11233" s="775" t="s">
        <v>680</v>
      </c>
      <c r="D11233" s="775" t="s">
        <v>175</v>
      </c>
      <c r="E11233" s="775">
        <v>0.17080000000000001</v>
      </c>
      <c r="F11233" s="775" t="s">
        <v>4408</v>
      </c>
      <c r="G11233" s="775" t="s">
        <v>1714</v>
      </c>
      <c r="H11233" s="775" t="s">
        <v>1715</v>
      </c>
      <c r="I11233" s="775" t="s">
        <v>5146</v>
      </c>
    </row>
    <row r="11234" spans="1:9">
      <c r="A11234" s="775" t="str">
        <f>Table_wabobpsvr_AzureCalc_AzureCalcRateCard[[#This Row],[ServiceName]]&amp;Table_wabobpsvr_AzureCalc_AzureCalcRateCard[[#This Row],[Price_Level]]&amp;Table_wabobpsvr_AzureCalc_AzureCalcRateCard[[#This Row],[Region]]</f>
        <v>Standard Medium Azure App Service HoursC13</v>
      </c>
      <c r="B11234" s="775">
        <v>13</v>
      </c>
      <c r="C11234" s="775" t="s">
        <v>680</v>
      </c>
      <c r="D11234" s="775" t="s">
        <v>177</v>
      </c>
      <c r="E11234" s="775">
        <v>0.16347999999999999</v>
      </c>
      <c r="F11234" s="775" t="s">
        <v>4408</v>
      </c>
      <c r="G11234" s="775" t="s">
        <v>1714</v>
      </c>
      <c r="H11234" s="775" t="s">
        <v>1715</v>
      </c>
      <c r="I11234" s="775" t="s">
        <v>5146</v>
      </c>
    </row>
    <row r="11235" spans="1:9">
      <c r="A11235" s="775" t="str">
        <f>Table_wabobpsvr_AzureCalc_AzureCalcRateCard[[#This Row],[ServiceName]]&amp;Table_wabobpsvr_AzureCalc_AzureCalcRateCard[[#This Row],[Price_Level]]&amp;Table_wabobpsvr_AzureCalc_AzureCalcRateCard[[#This Row],[Region]]</f>
        <v>Standard Medium Azure App Service HoursD13</v>
      </c>
      <c r="B11235" s="775">
        <v>13</v>
      </c>
      <c r="C11235" s="775" t="s">
        <v>680</v>
      </c>
      <c r="D11235" s="775" t="s">
        <v>176</v>
      </c>
      <c r="E11235" s="775">
        <v>0.15615999999999999</v>
      </c>
      <c r="F11235" s="775" t="s">
        <v>4408</v>
      </c>
      <c r="G11235" s="775" t="s">
        <v>1714</v>
      </c>
      <c r="H11235" s="775" t="s">
        <v>1715</v>
      </c>
      <c r="I11235" s="775" t="s">
        <v>5146</v>
      </c>
    </row>
    <row r="11236" spans="1:9">
      <c r="A11236" s="1039" t="str">
        <f>Table_wabobpsvr_AzureCalc_AzureCalcRateCard[[#This Row],[ServiceName]]&amp;Table_wabobpsvr_AzureCalc_AzureCalcRateCard[[#This Row],[Price_Level]]&amp;Table_wabobpsvr_AzureCalc_AzureCalcRateCard[[#This Row],[Region]]</f>
        <v>Shared App Service HoursMOSP</v>
      </c>
      <c r="B11236" s="1039"/>
      <c r="C11236" s="1039" t="s">
        <v>680</v>
      </c>
      <c r="D11236" s="1039" t="s">
        <v>606</v>
      </c>
      <c r="E11236" s="1039">
        <v>0.13</v>
      </c>
      <c r="F11236" s="1039" t="s">
        <v>4414</v>
      </c>
      <c r="G11236" s="775" t="s">
        <v>4235</v>
      </c>
      <c r="H11236" s="775" t="s">
        <v>4235</v>
      </c>
      <c r="I11236" s="775" t="s">
        <v>5147</v>
      </c>
    </row>
    <row r="11237" spans="1:9">
      <c r="A11237" s="1039" t="str">
        <f>Table_wabobpsvr_AzureCalc_AzureCalcRateCard[[#This Row],[ServiceName]]&amp;Table_wabobpsvr_AzureCalc_AzureCalcRateCard[[#This Row],[Price_Level]]&amp;Table_wabobpsvr_AzureCalc_AzureCalcRateCard[[#This Row],[Region]]</f>
        <v>Shared App Service HoursA</v>
      </c>
      <c r="B11237" s="1039"/>
      <c r="C11237" s="1039" t="s">
        <v>680</v>
      </c>
      <c r="D11237" s="1039" t="s">
        <v>174</v>
      </c>
      <c r="E11237" s="1039">
        <v>9.4899999999999998E-2</v>
      </c>
      <c r="F11237" s="1039" t="s">
        <v>4414</v>
      </c>
      <c r="G11237" s="775" t="s">
        <v>1716</v>
      </c>
      <c r="H11237" s="775" t="s">
        <v>1717</v>
      </c>
      <c r="I11237" s="775" t="s">
        <v>5147</v>
      </c>
    </row>
    <row r="11238" spans="1:9">
      <c r="A11238" s="775" t="str">
        <f>Table_wabobpsvr_AzureCalc_AzureCalcRateCard[[#This Row],[ServiceName]]&amp;Table_wabobpsvr_AzureCalc_AzureCalcRateCard[[#This Row],[Price_Level]]&amp;Table_wabobpsvr_AzureCalc_AzureCalcRateCard[[#This Row],[Region]]</f>
        <v>Shared App Service HoursB</v>
      </c>
      <c r="B11238" s="775"/>
      <c r="C11238" s="775" t="s">
        <v>680</v>
      </c>
      <c r="D11238" s="775" t="s">
        <v>175</v>
      </c>
      <c r="E11238" s="775">
        <v>9.0999999999999998E-2</v>
      </c>
      <c r="F11238" s="775" t="s">
        <v>4414</v>
      </c>
      <c r="G11238" s="775" t="s">
        <v>1716</v>
      </c>
      <c r="H11238" s="775" t="s">
        <v>1717</v>
      </c>
      <c r="I11238" s="775" t="s">
        <v>5147</v>
      </c>
    </row>
    <row r="11239" spans="1:9">
      <c r="A11239" s="775" t="str">
        <f>Table_wabobpsvr_AzureCalc_AzureCalcRateCard[[#This Row],[ServiceName]]&amp;Table_wabobpsvr_AzureCalc_AzureCalcRateCard[[#This Row],[Price_Level]]&amp;Table_wabobpsvr_AzureCalc_AzureCalcRateCard[[#This Row],[Region]]</f>
        <v>Shared App Service HoursC</v>
      </c>
      <c r="B11239" s="775"/>
      <c r="C11239" s="775" t="s">
        <v>680</v>
      </c>
      <c r="D11239" s="775" t="s">
        <v>177</v>
      </c>
      <c r="E11239" s="775">
        <v>8.7099999999999997E-2</v>
      </c>
      <c r="F11239" s="775" t="s">
        <v>4414</v>
      </c>
      <c r="G11239" s="775" t="s">
        <v>1716</v>
      </c>
      <c r="H11239" s="775" t="s">
        <v>1717</v>
      </c>
      <c r="I11239" s="775" t="s">
        <v>5147</v>
      </c>
    </row>
    <row r="11240" spans="1:9">
      <c r="A11240" s="775" t="str">
        <f>Table_wabobpsvr_AzureCalc_AzureCalcRateCard[[#This Row],[ServiceName]]&amp;Table_wabobpsvr_AzureCalc_AzureCalcRateCard[[#This Row],[Price_Level]]&amp;Table_wabobpsvr_AzureCalc_AzureCalcRateCard[[#This Row],[Region]]</f>
        <v>Shared App Service HoursD</v>
      </c>
      <c r="B11240" s="775"/>
      <c r="C11240" s="775" t="s">
        <v>680</v>
      </c>
      <c r="D11240" s="775" t="s">
        <v>176</v>
      </c>
      <c r="E11240" s="775">
        <v>8.3199999999999996E-2</v>
      </c>
      <c r="F11240" s="775" t="s">
        <v>4414</v>
      </c>
      <c r="G11240" s="775" t="s">
        <v>1716</v>
      </c>
      <c r="H11240" s="775" t="s">
        <v>1717</v>
      </c>
      <c r="I11240" s="775" t="s">
        <v>5147</v>
      </c>
    </row>
    <row r="11241" spans="1:9">
      <c r="A11241" s="775" t="str">
        <f>Table_wabobpsvr_AzureCalc_AzureCalcRateCard[[#This Row],[ServiceName]]&amp;Table_wabobpsvr_AzureCalc_AzureCalcRateCard[[#This Row],[Price_Level]]&amp;Table_wabobpsvr_AzureCalc_AzureCalcRateCard[[#This Row],[Region]]</f>
        <v>Basic Small Azure App Service HoursMOSP</v>
      </c>
      <c r="B11241" s="775"/>
      <c r="C11241" s="775" t="s">
        <v>680</v>
      </c>
      <c r="D11241" s="775" t="s">
        <v>606</v>
      </c>
      <c r="E11241" s="775">
        <v>7.4999999999999997E-2</v>
      </c>
      <c r="F11241" s="775" t="s">
        <v>4413</v>
      </c>
      <c r="G11241" s="775" t="s">
        <v>4235</v>
      </c>
      <c r="H11241" s="775" t="s">
        <v>4235</v>
      </c>
      <c r="I11241" s="775" t="s">
        <v>5148</v>
      </c>
    </row>
    <row r="11242" spans="1:9">
      <c r="A11242" s="775" t="str">
        <f>Table_wabobpsvr_AzureCalc_AzureCalcRateCard[[#This Row],[ServiceName]]&amp;Table_wabobpsvr_AzureCalc_AzureCalcRateCard[[#This Row],[Price_Level]]&amp;Table_wabobpsvr_AzureCalc_AzureCalcRateCard[[#This Row],[Region]]</f>
        <v>Basic Small Azure App Service HoursA</v>
      </c>
      <c r="B11242" s="775"/>
      <c r="C11242" s="775" t="s">
        <v>680</v>
      </c>
      <c r="D11242" s="775" t="s">
        <v>174</v>
      </c>
      <c r="E11242" s="775">
        <v>5.475E-2</v>
      </c>
      <c r="F11242" s="775" t="s">
        <v>4413</v>
      </c>
      <c r="G11242" s="775" t="s">
        <v>1718</v>
      </c>
      <c r="H11242" s="775" t="s">
        <v>1719</v>
      </c>
      <c r="I11242" s="775" t="s">
        <v>5148</v>
      </c>
    </row>
    <row r="11243" spans="1:9">
      <c r="A11243" s="775" t="str">
        <f>Table_wabobpsvr_AzureCalc_AzureCalcRateCard[[#This Row],[ServiceName]]&amp;Table_wabobpsvr_AzureCalc_AzureCalcRateCard[[#This Row],[Price_Level]]&amp;Table_wabobpsvr_AzureCalc_AzureCalcRateCard[[#This Row],[Region]]</f>
        <v>Basic Small Azure App Service HoursB</v>
      </c>
      <c r="B11243" s="775"/>
      <c r="C11243" s="775" t="s">
        <v>680</v>
      </c>
      <c r="D11243" s="775" t="s">
        <v>175</v>
      </c>
      <c r="E11243" s="775">
        <v>5.2499999999999998E-2</v>
      </c>
      <c r="F11243" s="775" t="s">
        <v>4413</v>
      </c>
      <c r="G11243" s="775" t="s">
        <v>1718</v>
      </c>
      <c r="H11243" s="775" t="s">
        <v>1719</v>
      </c>
      <c r="I11243" s="775" t="s">
        <v>5148</v>
      </c>
    </row>
    <row r="11244" spans="1:9">
      <c r="A11244" s="775" t="str">
        <f>Table_wabobpsvr_AzureCalc_AzureCalcRateCard[[#This Row],[ServiceName]]&amp;Table_wabobpsvr_AzureCalc_AzureCalcRateCard[[#This Row],[Price_Level]]&amp;Table_wabobpsvr_AzureCalc_AzureCalcRateCard[[#This Row],[Region]]</f>
        <v>Basic Small Azure App Service HoursC</v>
      </c>
      <c r="B11244" s="775"/>
      <c r="C11244" s="775" t="s">
        <v>680</v>
      </c>
      <c r="D11244" s="775" t="s">
        <v>177</v>
      </c>
      <c r="E11244" s="775">
        <v>5.0250000000000003E-2</v>
      </c>
      <c r="F11244" s="775" t="s">
        <v>4413</v>
      </c>
      <c r="G11244" s="775" t="s">
        <v>1718</v>
      </c>
      <c r="H11244" s="775" t="s">
        <v>1719</v>
      </c>
      <c r="I11244" s="775" t="s">
        <v>5148</v>
      </c>
    </row>
    <row r="11245" spans="1:9">
      <c r="A11245" s="775" t="str">
        <f>Table_wabobpsvr_AzureCalc_AzureCalcRateCard[[#This Row],[ServiceName]]&amp;Table_wabobpsvr_AzureCalc_AzureCalcRateCard[[#This Row],[Price_Level]]&amp;Table_wabobpsvr_AzureCalc_AzureCalcRateCard[[#This Row],[Region]]</f>
        <v>Basic Small Azure App Service HoursD</v>
      </c>
      <c r="B11245" s="775"/>
      <c r="C11245" s="775" t="s">
        <v>680</v>
      </c>
      <c r="D11245" s="775" t="s">
        <v>176</v>
      </c>
      <c r="E11245" s="775">
        <v>4.8000000000000001E-2</v>
      </c>
      <c r="F11245" s="775" t="s">
        <v>4413</v>
      </c>
      <c r="G11245" s="775" t="s">
        <v>1718</v>
      </c>
      <c r="H11245" s="775" t="s">
        <v>1719</v>
      </c>
      <c r="I11245" s="775" t="s">
        <v>5148</v>
      </c>
    </row>
    <row r="11246" spans="1:9">
      <c r="A11246" s="775" t="str">
        <f>Table_wabobpsvr_AzureCalc_AzureCalcRateCard[[#This Row],[ServiceName]]&amp;Table_wabobpsvr_AzureCalc_AzureCalcRateCard[[#This Row],[Price_Level]]&amp;Table_wabobpsvr_AzureCalc_AzureCalcRateCard[[#This Row],[Region]]</f>
        <v>Basic Small Azure App Service HoursMOSP11</v>
      </c>
      <c r="B11246" s="775">
        <v>11</v>
      </c>
      <c r="C11246" s="775" t="s">
        <v>680</v>
      </c>
      <c r="D11246" s="775" t="s">
        <v>606</v>
      </c>
      <c r="E11246" s="775">
        <v>8.8499999999999995E-2</v>
      </c>
      <c r="F11246" s="775" t="s">
        <v>4413</v>
      </c>
      <c r="G11246" s="775" t="s">
        <v>4235</v>
      </c>
      <c r="H11246" s="775" t="s">
        <v>4235</v>
      </c>
      <c r="I11246" s="775" t="s">
        <v>5149</v>
      </c>
    </row>
    <row r="11247" spans="1:9">
      <c r="A11247" s="775" t="str">
        <f>Table_wabobpsvr_AzureCalc_AzureCalcRateCard[[#This Row],[ServiceName]]&amp;Table_wabobpsvr_AzureCalc_AzureCalcRateCard[[#This Row],[Price_Level]]&amp;Table_wabobpsvr_AzureCalc_AzureCalcRateCard[[#This Row],[Region]]</f>
        <v>Basic Small Azure App Service HoursA11</v>
      </c>
      <c r="B11247" s="775">
        <v>11</v>
      </c>
      <c r="C11247" s="775" t="s">
        <v>680</v>
      </c>
      <c r="D11247" s="775" t="s">
        <v>174</v>
      </c>
      <c r="E11247" s="775">
        <v>6.4604999999999996E-2</v>
      </c>
      <c r="F11247" s="775" t="s">
        <v>4413</v>
      </c>
      <c r="G11247" s="775" t="s">
        <v>1720</v>
      </c>
      <c r="H11247" s="775" t="s">
        <v>1721</v>
      </c>
      <c r="I11247" s="775" t="s">
        <v>5149</v>
      </c>
    </row>
    <row r="11248" spans="1:9">
      <c r="A11248" s="775" t="str">
        <f>Table_wabobpsvr_AzureCalc_AzureCalcRateCard[[#This Row],[ServiceName]]&amp;Table_wabobpsvr_AzureCalc_AzureCalcRateCard[[#This Row],[Price_Level]]&amp;Table_wabobpsvr_AzureCalc_AzureCalcRateCard[[#This Row],[Region]]</f>
        <v>Basic Small Azure App Service HoursB11</v>
      </c>
      <c r="B11248" s="775">
        <v>11</v>
      </c>
      <c r="C11248" s="775" t="s">
        <v>680</v>
      </c>
      <c r="D11248" s="775" t="s">
        <v>175</v>
      </c>
      <c r="E11248" s="775">
        <v>6.1949999999999998E-2</v>
      </c>
      <c r="F11248" s="775" t="s">
        <v>4413</v>
      </c>
      <c r="G11248" s="775" t="s">
        <v>1720</v>
      </c>
      <c r="H11248" s="775" t="s">
        <v>1721</v>
      </c>
      <c r="I11248" s="775" t="s">
        <v>5149</v>
      </c>
    </row>
    <row r="11249" spans="1:9">
      <c r="A11249" s="775" t="str">
        <f>Table_wabobpsvr_AzureCalc_AzureCalcRateCard[[#This Row],[ServiceName]]&amp;Table_wabobpsvr_AzureCalc_AzureCalcRateCard[[#This Row],[Price_Level]]&amp;Table_wabobpsvr_AzureCalc_AzureCalcRateCard[[#This Row],[Region]]</f>
        <v>Basic Small Azure App Service HoursC11</v>
      </c>
      <c r="B11249" s="775">
        <v>11</v>
      </c>
      <c r="C11249" s="775" t="s">
        <v>680</v>
      </c>
      <c r="D11249" s="775" t="s">
        <v>177</v>
      </c>
      <c r="E11249" s="775">
        <v>5.9295E-2</v>
      </c>
      <c r="F11249" s="775" t="s">
        <v>4413</v>
      </c>
      <c r="G11249" s="775" t="s">
        <v>1720</v>
      </c>
      <c r="H11249" s="775" t="s">
        <v>1721</v>
      </c>
      <c r="I11249" s="775" t="s">
        <v>5149</v>
      </c>
    </row>
    <row r="11250" spans="1:9">
      <c r="A11250" s="775" t="str">
        <f>Table_wabobpsvr_AzureCalc_AzureCalcRateCard[[#This Row],[ServiceName]]&amp;Table_wabobpsvr_AzureCalc_AzureCalcRateCard[[#This Row],[Price_Level]]&amp;Table_wabobpsvr_AzureCalc_AzureCalcRateCard[[#This Row],[Region]]</f>
        <v>Basic Small Azure App Service HoursD11</v>
      </c>
      <c r="B11250" s="775">
        <v>11</v>
      </c>
      <c r="C11250" s="775" t="s">
        <v>680</v>
      </c>
      <c r="D11250" s="775" t="s">
        <v>176</v>
      </c>
      <c r="E11250" s="775">
        <v>5.6640000000000003E-2</v>
      </c>
      <c r="F11250" s="775" t="s">
        <v>4413</v>
      </c>
      <c r="G11250" s="775" t="s">
        <v>1720</v>
      </c>
      <c r="H11250" s="775" t="s">
        <v>1721</v>
      </c>
      <c r="I11250" s="775" t="s">
        <v>5149</v>
      </c>
    </row>
    <row r="11251" spans="1:9">
      <c r="A11251" s="775" t="str">
        <f>Table_wabobpsvr_AzureCalc_AzureCalcRateCard[[#This Row],[ServiceName]]&amp;Table_wabobpsvr_AzureCalc_AzureCalcRateCard[[#This Row],[Price_Level]]&amp;Table_wabobpsvr_AzureCalc_AzureCalcRateCard[[#This Row],[Region]]</f>
        <v>Basic Small Azure App Service HoursMOSP12</v>
      </c>
      <c r="B11251" s="775">
        <v>12</v>
      </c>
      <c r="C11251" s="775" t="s">
        <v>680</v>
      </c>
      <c r="D11251" s="775" t="s">
        <v>606</v>
      </c>
      <c r="E11251" s="775">
        <v>8.5000000000000006E-2</v>
      </c>
      <c r="F11251" s="775" t="s">
        <v>4413</v>
      </c>
      <c r="G11251" s="775" t="s">
        <v>4235</v>
      </c>
      <c r="H11251" s="775" t="s">
        <v>4235</v>
      </c>
      <c r="I11251" s="775" t="s">
        <v>5150</v>
      </c>
    </row>
    <row r="11252" spans="1:9">
      <c r="A11252" s="775" t="str">
        <f>Table_wabobpsvr_AzureCalc_AzureCalcRateCard[[#This Row],[ServiceName]]&amp;Table_wabobpsvr_AzureCalc_AzureCalcRateCard[[#This Row],[Price_Level]]&amp;Table_wabobpsvr_AzureCalc_AzureCalcRateCard[[#This Row],[Region]]</f>
        <v>Basic Small Azure App Service HoursA12</v>
      </c>
      <c r="B11252" s="775">
        <v>12</v>
      </c>
      <c r="C11252" s="775" t="s">
        <v>680</v>
      </c>
      <c r="D11252" s="775" t="s">
        <v>174</v>
      </c>
      <c r="E11252" s="775">
        <v>6.2050000000000001E-2</v>
      </c>
      <c r="F11252" s="775" t="s">
        <v>4413</v>
      </c>
      <c r="G11252" s="775" t="s">
        <v>1722</v>
      </c>
      <c r="H11252" s="775" t="s">
        <v>1723</v>
      </c>
      <c r="I11252" s="775" t="s">
        <v>5150</v>
      </c>
    </row>
    <row r="11253" spans="1:9">
      <c r="A11253" s="1039" t="str">
        <f>Table_wabobpsvr_AzureCalc_AzureCalcRateCard[[#This Row],[ServiceName]]&amp;Table_wabobpsvr_AzureCalc_AzureCalcRateCard[[#This Row],[Price_Level]]&amp;Table_wabobpsvr_AzureCalc_AzureCalcRateCard[[#This Row],[Region]]</f>
        <v>Basic Small Azure App Service HoursB12</v>
      </c>
      <c r="B11253" s="1039">
        <v>12</v>
      </c>
      <c r="C11253" s="1039" t="s">
        <v>680</v>
      </c>
      <c r="D11253" s="1039" t="s">
        <v>175</v>
      </c>
      <c r="E11253" s="1039">
        <v>5.9499999999999997E-2</v>
      </c>
      <c r="F11253" s="1039" t="s">
        <v>4413</v>
      </c>
      <c r="G11253" s="775" t="s">
        <v>1722</v>
      </c>
      <c r="H11253" s="775" t="s">
        <v>1723</v>
      </c>
      <c r="I11253" s="775" t="s">
        <v>5150</v>
      </c>
    </row>
    <row r="11254" spans="1:9">
      <c r="A11254" s="775" t="str">
        <f>Table_wabobpsvr_AzureCalc_AzureCalcRateCard[[#This Row],[ServiceName]]&amp;Table_wabobpsvr_AzureCalc_AzureCalcRateCard[[#This Row],[Price_Level]]&amp;Table_wabobpsvr_AzureCalc_AzureCalcRateCard[[#This Row],[Region]]</f>
        <v>Basic Small Azure App Service HoursC12</v>
      </c>
      <c r="B11254" s="775">
        <v>12</v>
      </c>
      <c r="C11254" s="775" t="s">
        <v>680</v>
      </c>
      <c r="D11254" s="775" t="s">
        <v>177</v>
      </c>
      <c r="E11254" s="775">
        <v>5.6950000000000001E-2</v>
      </c>
      <c r="F11254" s="775" t="s">
        <v>4413</v>
      </c>
      <c r="G11254" s="775" t="s">
        <v>1722</v>
      </c>
      <c r="H11254" s="775" t="s">
        <v>1723</v>
      </c>
      <c r="I11254" s="775" t="s">
        <v>5150</v>
      </c>
    </row>
    <row r="11255" spans="1:9">
      <c r="A11255" s="775" t="str">
        <f>Table_wabobpsvr_AzureCalc_AzureCalcRateCard[[#This Row],[ServiceName]]&amp;Table_wabobpsvr_AzureCalc_AzureCalcRateCard[[#This Row],[Price_Level]]&amp;Table_wabobpsvr_AzureCalc_AzureCalcRateCard[[#This Row],[Region]]</f>
        <v>Basic Small Azure App Service HoursD12</v>
      </c>
      <c r="B11255" s="775">
        <v>12</v>
      </c>
      <c r="C11255" s="775" t="s">
        <v>680</v>
      </c>
      <c r="D11255" s="775" t="s">
        <v>176</v>
      </c>
      <c r="E11255" s="775">
        <v>5.4399999999999997E-2</v>
      </c>
      <c r="F11255" s="775" t="s">
        <v>4413</v>
      </c>
      <c r="G11255" s="775" t="s">
        <v>1722</v>
      </c>
      <c r="H11255" s="775" t="s">
        <v>1723</v>
      </c>
      <c r="I11255" s="775" t="s">
        <v>5150</v>
      </c>
    </row>
    <row r="11256" spans="1:9">
      <c r="A11256" s="775" t="str">
        <f>Table_wabobpsvr_AzureCalc_AzureCalcRateCard[[#This Row],[ServiceName]]&amp;Table_wabobpsvr_AzureCalc_AzureCalcRateCard[[#This Row],[Price_Level]]&amp;Table_wabobpsvr_AzureCalc_AzureCalcRateCard[[#This Row],[Region]]</f>
        <v>Basic Small Azure App Service HoursMOSP13</v>
      </c>
      <c r="B11256" s="775">
        <v>13</v>
      </c>
      <c r="C11256" s="775" t="s">
        <v>680</v>
      </c>
      <c r="D11256" s="775" t="s">
        <v>606</v>
      </c>
      <c r="E11256" s="775">
        <v>9.1499999999999998E-2</v>
      </c>
      <c r="F11256" s="775" t="s">
        <v>4413</v>
      </c>
      <c r="G11256" s="775" t="s">
        <v>4235</v>
      </c>
      <c r="H11256" s="775" t="s">
        <v>4235</v>
      </c>
      <c r="I11256" s="775" t="s">
        <v>5151</v>
      </c>
    </row>
    <row r="11257" spans="1:9">
      <c r="A11257" s="775" t="str">
        <f>Table_wabobpsvr_AzureCalc_AzureCalcRateCard[[#This Row],[ServiceName]]&amp;Table_wabobpsvr_AzureCalc_AzureCalcRateCard[[#This Row],[Price_Level]]&amp;Table_wabobpsvr_AzureCalc_AzureCalcRateCard[[#This Row],[Region]]</f>
        <v>Basic Small Azure App Service HoursA13</v>
      </c>
      <c r="B11257" s="775">
        <v>13</v>
      </c>
      <c r="C11257" s="775" t="s">
        <v>680</v>
      </c>
      <c r="D11257" s="775" t="s">
        <v>174</v>
      </c>
      <c r="E11257" s="775">
        <v>6.6794999999999993E-2</v>
      </c>
      <c r="F11257" s="775" t="s">
        <v>4413</v>
      </c>
      <c r="G11257" s="775" t="s">
        <v>1724</v>
      </c>
      <c r="H11257" s="775" t="s">
        <v>1725</v>
      </c>
      <c r="I11257" s="775" t="s">
        <v>5151</v>
      </c>
    </row>
    <row r="11258" spans="1:9">
      <c r="A11258" s="775" t="str">
        <f>Table_wabobpsvr_AzureCalc_AzureCalcRateCard[[#This Row],[ServiceName]]&amp;Table_wabobpsvr_AzureCalc_AzureCalcRateCard[[#This Row],[Price_Level]]&amp;Table_wabobpsvr_AzureCalc_AzureCalcRateCard[[#This Row],[Region]]</f>
        <v>Basic Small Azure App Service HoursB13</v>
      </c>
      <c r="B11258" s="775">
        <v>13</v>
      </c>
      <c r="C11258" s="775" t="s">
        <v>680</v>
      </c>
      <c r="D11258" s="775" t="s">
        <v>175</v>
      </c>
      <c r="E11258" s="775">
        <v>6.4049999999999996E-2</v>
      </c>
      <c r="F11258" s="775" t="s">
        <v>4413</v>
      </c>
      <c r="G11258" s="775" t="s">
        <v>1724</v>
      </c>
      <c r="H11258" s="775" t="s">
        <v>1725</v>
      </c>
      <c r="I11258" s="775" t="s">
        <v>5151</v>
      </c>
    </row>
    <row r="11259" spans="1:9">
      <c r="A11259" s="775" t="str">
        <f>Table_wabobpsvr_AzureCalc_AzureCalcRateCard[[#This Row],[ServiceName]]&amp;Table_wabobpsvr_AzureCalc_AzureCalcRateCard[[#This Row],[Price_Level]]&amp;Table_wabobpsvr_AzureCalc_AzureCalcRateCard[[#This Row],[Region]]</f>
        <v>Basic Small Azure App Service HoursC13</v>
      </c>
      <c r="B11259" s="775">
        <v>13</v>
      </c>
      <c r="C11259" s="775" t="s">
        <v>680</v>
      </c>
      <c r="D11259" s="775" t="s">
        <v>177</v>
      </c>
      <c r="E11259" s="775">
        <v>6.1304999999999998E-2</v>
      </c>
      <c r="F11259" s="775" t="s">
        <v>4413</v>
      </c>
      <c r="G11259" s="775" t="s">
        <v>1724</v>
      </c>
      <c r="H11259" s="775" t="s">
        <v>1725</v>
      </c>
      <c r="I11259" s="775" t="s">
        <v>5151</v>
      </c>
    </row>
    <row r="11260" spans="1:9">
      <c r="A11260" s="775" t="str">
        <f>Table_wabobpsvr_AzureCalc_AzureCalcRateCard[[#This Row],[ServiceName]]&amp;Table_wabobpsvr_AzureCalc_AzureCalcRateCard[[#This Row],[Price_Level]]&amp;Table_wabobpsvr_AzureCalc_AzureCalcRateCard[[#This Row],[Region]]</f>
        <v>Basic Small Azure App Service HoursD13</v>
      </c>
      <c r="B11260" s="775">
        <v>13</v>
      </c>
      <c r="C11260" s="775" t="s">
        <v>680</v>
      </c>
      <c r="D11260" s="775" t="s">
        <v>176</v>
      </c>
      <c r="E11260" s="775">
        <v>5.8560000000000001E-2</v>
      </c>
      <c r="F11260" s="775" t="s">
        <v>4413</v>
      </c>
      <c r="G11260" s="775" t="s">
        <v>1724</v>
      </c>
      <c r="H11260" s="775" t="s">
        <v>1725</v>
      </c>
      <c r="I11260" s="775" t="s">
        <v>5151</v>
      </c>
    </row>
    <row r="11261" spans="1:9">
      <c r="A11261" s="775" t="str">
        <f>Table_wabobpsvr_AzureCalc_AzureCalcRateCard[[#This Row],[ServiceName]]&amp;Table_wabobpsvr_AzureCalc_AzureCalcRateCard[[#This Row],[Price_Level]]&amp;Table_wabobpsvr_AzureCalc_AzureCalcRateCard[[#This Row],[Region]]</f>
        <v>Standard Small Azure App Service HoursMOSP</v>
      </c>
      <c r="B11261" s="775"/>
      <c r="C11261" s="775" t="s">
        <v>680</v>
      </c>
      <c r="D11261" s="775" t="s">
        <v>606</v>
      </c>
      <c r="E11261" s="775">
        <v>0.1</v>
      </c>
      <c r="F11261" s="775" t="s">
        <v>4409</v>
      </c>
      <c r="G11261" s="775" t="s">
        <v>4235</v>
      </c>
      <c r="H11261" s="775" t="s">
        <v>4235</v>
      </c>
      <c r="I11261" s="775" t="s">
        <v>5152</v>
      </c>
    </row>
    <row r="11262" spans="1:9">
      <c r="A11262" s="1039" t="str">
        <f>Table_wabobpsvr_AzureCalc_AzureCalcRateCard[[#This Row],[ServiceName]]&amp;Table_wabobpsvr_AzureCalc_AzureCalcRateCard[[#This Row],[Price_Level]]&amp;Table_wabobpsvr_AzureCalc_AzureCalcRateCard[[#This Row],[Region]]</f>
        <v>Standard Small Azure App Service HoursA</v>
      </c>
      <c r="B11262" s="1039"/>
      <c r="C11262" s="1039" t="s">
        <v>680</v>
      </c>
      <c r="D11262" s="1039" t="s">
        <v>174</v>
      </c>
      <c r="E11262" s="1039">
        <v>7.2999999999999995E-2</v>
      </c>
      <c r="F11262" s="1039" t="s">
        <v>4409</v>
      </c>
      <c r="G11262" s="775" t="s">
        <v>1726</v>
      </c>
      <c r="H11262" s="775" t="s">
        <v>1727</v>
      </c>
      <c r="I11262" s="775" t="s">
        <v>5152</v>
      </c>
    </row>
    <row r="11263" spans="1:9">
      <c r="A11263" s="775" t="str">
        <f>Table_wabobpsvr_AzureCalc_AzureCalcRateCard[[#This Row],[ServiceName]]&amp;Table_wabobpsvr_AzureCalc_AzureCalcRateCard[[#This Row],[Price_Level]]&amp;Table_wabobpsvr_AzureCalc_AzureCalcRateCard[[#This Row],[Region]]</f>
        <v>Standard Small Azure App Service HoursB</v>
      </c>
      <c r="B11263" s="775"/>
      <c r="C11263" s="775" t="s">
        <v>680</v>
      </c>
      <c r="D11263" s="775" t="s">
        <v>175</v>
      </c>
      <c r="E11263" s="775">
        <v>7.0000000000000007E-2</v>
      </c>
      <c r="F11263" s="775" t="s">
        <v>4409</v>
      </c>
      <c r="G11263" s="775" t="s">
        <v>1726</v>
      </c>
      <c r="H11263" s="775" t="s">
        <v>1727</v>
      </c>
      <c r="I11263" s="775" t="s">
        <v>5152</v>
      </c>
    </row>
    <row r="11264" spans="1:9">
      <c r="A11264" s="1039" t="str">
        <f>Table_wabobpsvr_AzureCalc_AzureCalcRateCard[[#This Row],[ServiceName]]&amp;Table_wabobpsvr_AzureCalc_AzureCalcRateCard[[#This Row],[Price_Level]]&amp;Table_wabobpsvr_AzureCalc_AzureCalcRateCard[[#This Row],[Region]]</f>
        <v>Standard Small Azure App Service HoursC</v>
      </c>
      <c r="B11264" s="1039"/>
      <c r="C11264" s="1039" t="s">
        <v>680</v>
      </c>
      <c r="D11264" s="1039" t="s">
        <v>177</v>
      </c>
      <c r="E11264" s="1039">
        <v>6.7000000000000004E-2</v>
      </c>
      <c r="F11264" s="1039" t="s">
        <v>4409</v>
      </c>
      <c r="G11264" s="775" t="s">
        <v>1726</v>
      </c>
      <c r="H11264" s="775" t="s">
        <v>1727</v>
      </c>
      <c r="I11264" s="775" t="s">
        <v>5152</v>
      </c>
    </row>
    <row r="11265" spans="1:9">
      <c r="A11265" s="775" t="str">
        <f>Table_wabobpsvr_AzureCalc_AzureCalcRateCard[[#This Row],[ServiceName]]&amp;Table_wabobpsvr_AzureCalc_AzureCalcRateCard[[#This Row],[Price_Level]]&amp;Table_wabobpsvr_AzureCalc_AzureCalcRateCard[[#This Row],[Region]]</f>
        <v>Standard Small Azure App Service HoursD</v>
      </c>
      <c r="B11265" s="775"/>
      <c r="C11265" s="775" t="s">
        <v>680</v>
      </c>
      <c r="D11265" s="775" t="s">
        <v>176</v>
      </c>
      <c r="E11265" s="775">
        <v>6.4000000000000001E-2</v>
      </c>
      <c r="F11265" s="775" t="s">
        <v>4409</v>
      </c>
      <c r="G11265" s="775" t="s">
        <v>1726</v>
      </c>
      <c r="H11265" s="775" t="s">
        <v>1727</v>
      </c>
      <c r="I11265" s="775" t="s">
        <v>5152</v>
      </c>
    </row>
    <row r="11266" spans="1:9">
      <c r="A11266" s="1039" t="str">
        <f>Table_wabobpsvr_AzureCalc_AzureCalcRateCard[[#This Row],[ServiceName]]&amp;Table_wabobpsvr_AzureCalc_AzureCalcRateCard[[#This Row],[Price_Level]]&amp;Table_wabobpsvr_AzureCalc_AzureCalcRateCard[[#This Row],[Region]]</f>
        <v>Standard Small Azure App Service HoursMOSP11</v>
      </c>
      <c r="B11266" s="1039">
        <v>11</v>
      </c>
      <c r="C11266" s="1039" t="s">
        <v>680</v>
      </c>
      <c r="D11266" s="1039" t="s">
        <v>606</v>
      </c>
      <c r="E11266" s="1039">
        <v>0.11799999999999999</v>
      </c>
      <c r="F11266" s="1039" t="s">
        <v>4409</v>
      </c>
      <c r="G11266" s="775" t="s">
        <v>4235</v>
      </c>
      <c r="H11266" s="775" t="s">
        <v>4235</v>
      </c>
      <c r="I11266" s="775" t="s">
        <v>5153</v>
      </c>
    </row>
    <row r="11267" spans="1:9">
      <c r="A11267" s="1039" t="str">
        <f>Table_wabobpsvr_AzureCalc_AzureCalcRateCard[[#This Row],[ServiceName]]&amp;Table_wabobpsvr_AzureCalc_AzureCalcRateCard[[#This Row],[Price_Level]]&amp;Table_wabobpsvr_AzureCalc_AzureCalcRateCard[[#This Row],[Region]]</f>
        <v>Standard Small Azure App Service HoursA11</v>
      </c>
      <c r="B11267" s="1039">
        <v>11</v>
      </c>
      <c r="C11267" s="1039" t="s">
        <v>680</v>
      </c>
      <c r="D11267" s="1039" t="s">
        <v>174</v>
      </c>
      <c r="E11267" s="1039">
        <v>8.6139999999999994E-2</v>
      </c>
      <c r="F11267" s="1039" t="s">
        <v>4409</v>
      </c>
      <c r="G11267" s="775" t="s">
        <v>1728</v>
      </c>
      <c r="H11267" s="775" t="s">
        <v>1729</v>
      </c>
      <c r="I11267" s="775" t="s">
        <v>5153</v>
      </c>
    </row>
    <row r="11268" spans="1:9">
      <c r="A11268" s="1039" t="str">
        <f>Table_wabobpsvr_AzureCalc_AzureCalcRateCard[[#This Row],[ServiceName]]&amp;Table_wabobpsvr_AzureCalc_AzureCalcRateCard[[#This Row],[Price_Level]]&amp;Table_wabobpsvr_AzureCalc_AzureCalcRateCard[[#This Row],[Region]]</f>
        <v>Standard Small Azure App Service HoursB11</v>
      </c>
      <c r="B11268" s="1039">
        <v>11</v>
      </c>
      <c r="C11268" s="1039" t="s">
        <v>680</v>
      </c>
      <c r="D11268" s="1039" t="s">
        <v>175</v>
      </c>
      <c r="E11268" s="1039">
        <v>8.2600000000000007E-2</v>
      </c>
      <c r="F11268" s="1039" t="s">
        <v>4409</v>
      </c>
      <c r="G11268" s="775" t="s">
        <v>1728</v>
      </c>
      <c r="H11268" s="775" t="s">
        <v>1729</v>
      </c>
      <c r="I11268" s="775" t="s">
        <v>5153</v>
      </c>
    </row>
    <row r="11269" spans="1:9">
      <c r="A11269" s="775" t="str">
        <f>Table_wabobpsvr_AzureCalc_AzureCalcRateCard[[#This Row],[ServiceName]]&amp;Table_wabobpsvr_AzureCalc_AzureCalcRateCard[[#This Row],[Price_Level]]&amp;Table_wabobpsvr_AzureCalc_AzureCalcRateCard[[#This Row],[Region]]</f>
        <v>Standard Small Azure App Service HoursC11</v>
      </c>
      <c r="B11269" s="775">
        <v>11</v>
      </c>
      <c r="C11269" s="775" t="s">
        <v>680</v>
      </c>
      <c r="D11269" s="775" t="s">
        <v>177</v>
      </c>
      <c r="E11269" s="775">
        <v>7.9060000000000005E-2</v>
      </c>
      <c r="F11269" s="775" t="s">
        <v>4409</v>
      </c>
      <c r="G11269" s="775" t="s">
        <v>1728</v>
      </c>
      <c r="H11269" s="775" t="s">
        <v>1729</v>
      </c>
      <c r="I11269" s="775" t="s">
        <v>5153</v>
      </c>
    </row>
    <row r="11270" spans="1:9">
      <c r="A11270" s="775" t="str">
        <f>Table_wabobpsvr_AzureCalc_AzureCalcRateCard[[#This Row],[ServiceName]]&amp;Table_wabobpsvr_AzureCalc_AzureCalcRateCard[[#This Row],[Price_Level]]&amp;Table_wabobpsvr_AzureCalc_AzureCalcRateCard[[#This Row],[Region]]</f>
        <v>Standard Small Azure App Service HoursD11</v>
      </c>
      <c r="B11270" s="775">
        <v>11</v>
      </c>
      <c r="C11270" s="775" t="s">
        <v>680</v>
      </c>
      <c r="D11270" s="775" t="s">
        <v>176</v>
      </c>
      <c r="E11270" s="775">
        <v>7.5520000000000004E-2</v>
      </c>
      <c r="F11270" s="775" t="s">
        <v>4409</v>
      </c>
      <c r="G11270" s="775" t="s">
        <v>1728</v>
      </c>
      <c r="H11270" s="775" t="s">
        <v>1729</v>
      </c>
      <c r="I11270" s="775" t="s">
        <v>5153</v>
      </c>
    </row>
    <row r="11271" spans="1:9">
      <c r="A11271" s="775" t="str">
        <f>Table_wabobpsvr_AzureCalc_AzureCalcRateCard[[#This Row],[ServiceName]]&amp;Table_wabobpsvr_AzureCalc_AzureCalcRateCard[[#This Row],[Price_Level]]&amp;Table_wabobpsvr_AzureCalc_AzureCalcRateCard[[#This Row],[Region]]</f>
        <v>Standard Small Azure App Service HoursMOSP12</v>
      </c>
      <c r="B11271" s="775">
        <v>12</v>
      </c>
      <c r="C11271" s="775" t="s">
        <v>680</v>
      </c>
      <c r="D11271" s="775" t="s">
        <v>606</v>
      </c>
      <c r="E11271" s="775">
        <v>0.106</v>
      </c>
      <c r="F11271" s="775" t="s">
        <v>4409</v>
      </c>
      <c r="G11271" s="775" t="s">
        <v>4235</v>
      </c>
      <c r="H11271" s="775" t="s">
        <v>4235</v>
      </c>
      <c r="I11271" s="775" t="s">
        <v>5154</v>
      </c>
    </row>
    <row r="11272" spans="1:9">
      <c r="A11272" s="775" t="str">
        <f>Table_wabobpsvr_AzureCalc_AzureCalcRateCard[[#This Row],[ServiceName]]&amp;Table_wabobpsvr_AzureCalc_AzureCalcRateCard[[#This Row],[Price_Level]]&amp;Table_wabobpsvr_AzureCalc_AzureCalcRateCard[[#This Row],[Region]]</f>
        <v>Standard Small Azure App Service HoursA12</v>
      </c>
      <c r="B11272" s="775">
        <v>12</v>
      </c>
      <c r="C11272" s="775" t="s">
        <v>680</v>
      </c>
      <c r="D11272" s="775" t="s">
        <v>174</v>
      </c>
      <c r="E11272" s="775">
        <v>7.7380000000000004E-2</v>
      </c>
      <c r="F11272" s="775" t="s">
        <v>4409</v>
      </c>
      <c r="G11272" s="775" t="s">
        <v>1730</v>
      </c>
      <c r="H11272" s="775" t="s">
        <v>1731</v>
      </c>
      <c r="I11272" s="775" t="s">
        <v>5154</v>
      </c>
    </row>
    <row r="11273" spans="1:9">
      <c r="A11273" s="775" t="str">
        <f>Table_wabobpsvr_AzureCalc_AzureCalcRateCard[[#This Row],[ServiceName]]&amp;Table_wabobpsvr_AzureCalc_AzureCalcRateCard[[#This Row],[Price_Level]]&amp;Table_wabobpsvr_AzureCalc_AzureCalcRateCard[[#This Row],[Region]]</f>
        <v>A1 VM (Windows)B8</v>
      </c>
      <c r="B11273" s="775">
        <v>8</v>
      </c>
      <c r="C11273" s="775" t="s">
        <v>680</v>
      </c>
      <c r="D11273" s="775" t="s">
        <v>175</v>
      </c>
      <c r="E11273" s="775">
        <v>6.3E-2</v>
      </c>
      <c r="F11273" s="775" t="s">
        <v>687</v>
      </c>
      <c r="G11273" s="775" t="s">
        <v>1698</v>
      </c>
      <c r="H11273" s="775" t="s">
        <v>1699</v>
      </c>
      <c r="I11273" s="775" t="s">
        <v>5138</v>
      </c>
    </row>
    <row r="11274" spans="1:9">
      <c r="A11274" s="775" t="str">
        <f>Table_wabobpsvr_AzureCalc_AzureCalcRateCard[[#This Row],[ServiceName]]&amp;Table_wabobpsvr_AzureCalc_AzureCalcRateCard[[#This Row],[Price_Level]]&amp;Table_wabobpsvr_AzureCalc_AzureCalcRateCard[[#This Row],[Region]]</f>
        <v>A1 VM (Windows)C8</v>
      </c>
      <c r="B11274" s="775">
        <v>8</v>
      </c>
      <c r="C11274" s="775" t="s">
        <v>680</v>
      </c>
      <c r="D11274" s="775" t="s">
        <v>177</v>
      </c>
      <c r="E11274" s="775">
        <v>6.0299999999999999E-2</v>
      </c>
      <c r="F11274" s="775" t="s">
        <v>687</v>
      </c>
      <c r="G11274" s="775" t="s">
        <v>1698</v>
      </c>
      <c r="H11274" s="775" t="s">
        <v>1699</v>
      </c>
      <c r="I11274" s="775" t="s">
        <v>5138</v>
      </c>
    </row>
    <row r="11275" spans="1:9">
      <c r="A11275" s="775" t="str">
        <f>Table_wabobpsvr_AzureCalc_AzureCalcRateCard[[#This Row],[ServiceName]]&amp;Table_wabobpsvr_AzureCalc_AzureCalcRateCard[[#This Row],[Price_Level]]&amp;Table_wabobpsvr_AzureCalc_AzureCalcRateCard[[#This Row],[Region]]</f>
        <v>A1 VM (Windows)D8</v>
      </c>
      <c r="B11275" s="775">
        <v>8</v>
      </c>
      <c r="C11275" s="775" t="s">
        <v>680</v>
      </c>
      <c r="D11275" s="775" t="s">
        <v>176</v>
      </c>
      <c r="E11275" s="775">
        <v>5.7599999999999998E-2</v>
      </c>
      <c r="F11275" s="775" t="s">
        <v>687</v>
      </c>
      <c r="G11275" s="775" t="s">
        <v>1698</v>
      </c>
      <c r="H11275" s="775" t="s">
        <v>1699</v>
      </c>
      <c r="I11275" s="775" t="s">
        <v>5138</v>
      </c>
    </row>
    <row r="11276" spans="1:9">
      <c r="A11276" s="775" t="str">
        <f>Table_wabobpsvr_AzureCalc_AzureCalcRateCard[[#This Row],[ServiceName]]&amp;Table_wabobpsvr_AzureCalc_AzureCalcRateCard[[#This Row],[Price_Level]]&amp;Table_wabobpsvr_AzureCalc_AzureCalcRateCard[[#This Row],[Region]]</f>
        <v>A1 VM (Windows)MOSP9</v>
      </c>
      <c r="B11276" s="775">
        <v>9</v>
      </c>
      <c r="C11276" s="775" t="s">
        <v>680</v>
      </c>
      <c r="D11276" s="775" t="s">
        <v>606</v>
      </c>
      <c r="E11276" s="775">
        <v>0.09</v>
      </c>
      <c r="F11276" s="775" t="s">
        <v>687</v>
      </c>
      <c r="G11276" s="775" t="s">
        <v>4235</v>
      </c>
      <c r="H11276" s="775" t="s">
        <v>4235</v>
      </c>
      <c r="I11276" s="775" t="s">
        <v>5155</v>
      </c>
    </row>
    <row r="11277" spans="1:9">
      <c r="A11277" s="775" t="str">
        <f>Table_wabobpsvr_AzureCalc_AzureCalcRateCard[[#This Row],[ServiceName]]&amp;Table_wabobpsvr_AzureCalc_AzureCalcRateCard[[#This Row],[Price_Level]]&amp;Table_wabobpsvr_AzureCalc_AzureCalcRateCard[[#This Row],[Region]]</f>
        <v>A1 VM (Windows)A9</v>
      </c>
      <c r="B11277" s="775">
        <v>9</v>
      </c>
      <c r="C11277" s="775" t="s">
        <v>680</v>
      </c>
      <c r="D11277" s="775" t="s">
        <v>174</v>
      </c>
      <c r="E11277" s="775">
        <v>6.5699999999999995E-2</v>
      </c>
      <c r="F11277" s="775" t="s">
        <v>687</v>
      </c>
      <c r="G11277" s="775" t="s">
        <v>1732</v>
      </c>
      <c r="H11277" s="775" t="s">
        <v>1733</v>
      </c>
      <c r="I11277" s="775" t="s">
        <v>5155</v>
      </c>
    </row>
    <row r="11278" spans="1:9">
      <c r="A11278" s="775" t="str">
        <f>Table_wabobpsvr_AzureCalc_AzureCalcRateCard[[#This Row],[ServiceName]]&amp;Table_wabobpsvr_AzureCalc_AzureCalcRateCard[[#This Row],[Price_Level]]&amp;Table_wabobpsvr_AzureCalc_AzureCalcRateCard[[#This Row],[Region]]</f>
        <v>A1 VM (Windows)B9</v>
      </c>
      <c r="B11278" s="775">
        <v>9</v>
      </c>
      <c r="C11278" s="775" t="s">
        <v>680</v>
      </c>
      <c r="D11278" s="775" t="s">
        <v>175</v>
      </c>
      <c r="E11278" s="775">
        <v>6.3E-2</v>
      </c>
      <c r="F11278" s="775" t="s">
        <v>687</v>
      </c>
      <c r="G11278" s="775" t="s">
        <v>1732</v>
      </c>
      <c r="H11278" s="775" t="s">
        <v>1733</v>
      </c>
      <c r="I11278" s="775" t="s">
        <v>5155</v>
      </c>
    </row>
    <row r="11279" spans="1:9">
      <c r="A11279" s="775" t="str">
        <f>Table_wabobpsvr_AzureCalc_AzureCalcRateCard[[#This Row],[ServiceName]]&amp;Table_wabobpsvr_AzureCalc_AzureCalcRateCard[[#This Row],[Price_Level]]&amp;Table_wabobpsvr_AzureCalc_AzureCalcRateCard[[#This Row],[Region]]</f>
        <v>A1 VM (Windows)C9</v>
      </c>
      <c r="B11279" s="775">
        <v>9</v>
      </c>
      <c r="C11279" s="775" t="s">
        <v>680</v>
      </c>
      <c r="D11279" s="775" t="s">
        <v>177</v>
      </c>
      <c r="E11279" s="775">
        <v>6.0299999999999999E-2</v>
      </c>
      <c r="F11279" s="775" t="s">
        <v>687</v>
      </c>
      <c r="G11279" s="775" t="s">
        <v>1732</v>
      </c>
      <c r="H11279" s="775" t="s">
        <v>1733</v>
      </c>
      <c r="I11279" s="775" t="s">
        <v>5155</v>
      </c>
    </row>
    <row r="11280" spans="1:9">
      <c r="A11280" s="775" t="str">
        <f>Table_wabobpsvr_AzureCalc_AzureCalcRateCard[[#This Row],[ServiceName]]&amp;Table_wabobpsvr_AzureCalc_AzureCalcRateCard[[#This Row],[Price_Level]]&amp;Table_wabobpsvr_AzureCalc_AzureCalcRateCard[[#This Row],[Region]]</f>
        <v>A1 VM (Windows)D9</v>
      </c>
      <c r="B11280" s="775">
        <v>9</v>
      </c>
      <c r="C11280" s="775" t="s">
        <v>680</v>
      </c>
      <c r="D11280" s="775" t="s">
        <v>176</v>
      </c>
      <c r="E11280" s="775">
        <v>5.7599999999999998E-2</v>
      </c>
      <c r="F11280" s="775" t="s">
        <v>687</v>
      </c>
      <c r="G11280" s="775" t="s">
        <v>1732</v>
      </c>
      <c r="H11280" s="775" t="s">
        <v>1733</v>
      </c>
      <c r="I11280" s="775" t="s">
        <v>5155</v>
      </c>
    </row>
    <row r="11281" spans="1:9">
      <c r="A11281" s="775" t="str">
        <f>Table_wabobpsvr_AzureCalc_AzureCalcRateCard[[#This Row],[ServiceName]]&amp;Table_wabobpsvr_AzureCalc_AzureCalcRateCard[[#This Row],[Price_Level]]&amp;Table_wabobpsvr_AzureCalc_AzureCalcRateCard[[#This Row],[Region]]</f>
        <v>A1 VM (Windows)MOSP10</v>
      </c>
      <c r="B11281" s="775">
        <v>10</v>
      </c>
      <c r="C11281" s="775" t="s">
        <v>680</v>
      </c>
      <c r="D11281" s="775" t="s">
        <v>606</v>
      </c>
      <c r="E11281" s="775">
        <v>0.09</v>
      </c>
      <c r="F11281" s="775" t="s">
        <v>687</v>
      </c>
      <c r="G11281" s="775" t="s">
        <v>4235</v>
      </c>
      <c r="H11281" s="775" t="s">
        <v>4235</v>
      </c>
      <c r="I11281" s="775" t="s">
        <v>5156</v>
      </c>
    </row>
    <row r="11282" spans="1:9">
      <c r="A11282" s="775" t="str">
        <f>Table_wabobpsvr_AzureCalc_AzureCalcRateCard[[#This Row],[ServiceName]]&amp;Table_wabobpsvr_AzureCalc_AzureCalcRateCard[[#This Row],[Price_Level]]&amp;Table_wabobpsvr_AzureCalc_AzureCalcRateCard[[#This Row],[Region]]</f>
        <v>A1 VM (Windows)A10</v>
      </c>
      <c r="B11282" s="775">
        <v>10</v>
      </c>
      <c r="C11282" s="775" t="s">
        <v>680</v>
      </c>
      <c r="D11282" s="775" t="s">
        <v>174</v>
      </c>
      <c r="E11282" s="775">
        <v>6.5699999999999995E-2</v>
      </c>
      <c r="F11282" s="775" t="s">
        <v>687</v>
      </c>
      <c r="G11282" s="775" t="s">
        <v>1734</v>
      </c>
      <c r="H11282" s="775" t="s">
        <v>1735</v>
      </c>
      <c r="I11282" s="775" t="s">
        <v>5156</v>
      </c>
    </row>
    <row r="11283" spans="1:9">
      <c r="A11283" s="775" t="str">
        <f>Table_wabobpsvr_AzureCalc_AzureCalcRateCard[[#This Row],[ServiceName]]&amp;Table_wabobpsvr_AzureCalc_AzureCalcRateCard[[#This Row],[Price_Level]]&amp;Table_wabobpsvr_AzureCalc_AzureCalcRateCard[[#This Row],[Region]]</f>
        <v>A1 VM (Windows)B10</v>
      </c>
      <c r="B11283" s="775">
        <v>10</v>
      </c>
      <c r="C11283" s="775" t="s">
        <v>680</v>
      </c>
      <c r="D11283" s="775" t="s">
        <v>175</v>
      </c>
      <c r="E11283" s="775">
        <v>6.3E-2</v>
      </c>
      <c r="F11283" s="775" t="s">
        <v>687</v>
      </c>
      <c r="G11283" s="775" t="s">
        <v>1734</v>
      </c>
      <c r="H11283" s="775" t="s">
        <v>1735</v>
      </c>
      <c r="I11283" s="775" t="s">
        <v>5156</v>
      </c>
    </row>
    <row r="11284" spans="1:9">
      <c r="A11284" s="775" t="str">
        <f>Table_wabobpsvr_AzureCalc_AzureCalcRateCard[[#This Row],[ServiceName]]&amp;Table_wabobpsvr_AzureCalc_AzureCalcRateCard[[#This Row],[Price_Level]]&amp;Table_wabobpsvr_AzureCalc_AzureCalcRateCard[[#This Row],[Region]]</f>
        <v>A1 VM (Windows)C10</v>
      </c>
      <c r="B11284" s="775">
        <v>10</v>
      </c>
      <c r="C11284" s="775" t="s">
        <v>680</v>
      </c>
      <c r="D11284" s="775" t="s">
        <v>177</v>
      </c>
      <c r="E11284" s="775">
        <v>6.0299999999999999E-2</v>
      </c>
      <c r="F11284" s="775" t="s">
        <v>687</v>
      </c>
      <c r="G11284" s="775" t="s">
        <v>1734</v>
      </c>
      <c r="H11284" s="775" t="s">
        <v>1735</v>
      </c>
      <c r="I11284" s="775" t="s">
        <v>5156</v>
      </c>
    </row>
    <row r="11285" spans="1:9">
      <c r="A11285" s="775" t="str">
        <f>Table_wabobpsvr_AzureCalc_AzureCalcRateCard[[#This Row],[ServiceName]]&amp;Table_wabobpsvr_AzureCalc_AzureCalcRateCard[[#This Row],[Price_Level]]&amp;Table_wabobpsvr_AzureCalc_AzureCalcRateCard[[#This Row],[Region]]</f>
        <v>A1 VM (Windows)D10</v>
      </c>
      <c r="B11285" s="775">
        <v>10</v>
      </c>
      <c r="C11285" s="775" t="s">
        <v>680</v>
      </c>
      <c r="D11285" s="775" t="s">
        <v>176</v>
      </c>
      <c r="E11285" s="775">
        <v>5.7599999999999998E-2</v>
      </c>
      <c r="F11285" s="775" t="s">
        <v>687</v>
      </c>
      <c r="G11285" s="775" t="s">
        <v>1734</v>
      </c>
      <c r="H11285" s="775" t="s">
        <v>1735</v>
      </c>
      <c r="I11285" s="775" t="s">
        <v>5156</v>
      </c>
    </row>
    <row r="11286" spans="1:9">
      <c r="A11286" s="775" t="str">
        <f>Table_wabobpsvr_AzureCalc_AzureCalcRateCard[[#This Row],[ServiceName]]&amp;Table_wabobpsvr_AzureCalc_AzureCalcRateCard[[#This Row],[Price_Level]]&amp;Table_wabobpsvr_AzureCalc_AzureCalcRateCard[[#This Row],[Region]]</f>
        <v>A1 VM (Windows)MOSP11</v>
      </c>
      <c r="B11286" s="775">
        <v>11</v>
      </c>
      <c r="C11286" s="775" t="s">
        <v>680</v>
      </c>
      <c r="D11286" s="775" t="s">
        <v>606</v>
      </c>
      <c r="E11286" s="775">
        <v>0.106</v>
      </c>
      <c r="F11286" s="775" t="s">
        <v>687</v>
      </c>
      <c r="G11286" s="775" t="s">
        <v>4235</v>
      </c>
      <c r="H11286" s="775" t="s">
        <v>4235</v>
      </c>
      <c r="I11286" s="775" t="s">
        <v>5157</v>
      </c>
    </row>
    <row r="11287" spans="1:9">
      <c r="A11287" s="775" t="str">
        <f>Table_wabobpsvr_AzureCalc_AzureCalcRateCard[[#This Row],[ServiceName]]&amp;Table_wabobpsvr_AzureCalc_AzureCalcRateCard[[#This Row],[Price_Level]]&amp;Table_wabobpsvr_AzureCalc_AzureCalcRateCard[[#This Row],[Region]]</f>
        <v>A1 VM (Windows)A11</v>
      </c>
      <c r="B11287" s="775">
        <v>11</v>
      </c>
      <c r="C11287" s="775" t="s">
        <v>680</v>
      </c>
      <c r="D11287" s="775" t="s">
        <v>174</v>
      </c>
      <c r="E11287" s="775">
        <v>7.7380000000000004E-2</v>
      </c>
      <c r="F11287" s="775" t="s">
        <v>687</v>
      </c>
      <c r="G11287" s="775" t="s">
        <v>1736</v>
      </c>
      <c r="H11287" s="775" t="s">
        <v>1737</v>
      </c>
      <c r="I11287" s="775" t="s">
        <v>5157</v>
      </c>
    </row>
    <row r="11288" spans="1:9">
      <c r="A11288" s="775" t="str">
        <f>Table_wabobpsvr_AzureCalc_AzureCalcRateCard[[#This Row],[ServiceName]]&amp;Table_wabobpsvr_AzureCalc_AzureCalcRateCard[[#This Row],[Price_Level]]&amp;Table_wabobpsvr_AzureCalc_AzureCalcRateCard[[#This Row],[Region]]</f>
        <v>A1 VM (Windows)B11</v>
      </c>
      <c r="B11288" s="775">
        <v>11</v>
      </c>
      <c r="C11288" s="775" t="s">
        <v>680</v>
      </c>
      <c r="D11288" s="775" t="s">
        <v>175</v>
      </c>
      <c r="E11288" s="775">
        <v>7.4200000000000002E-2</v>
      </c>
      <c r="F11288" s="775" t="s">
        <v>687</v>
      </c>
      <c r="G11288" s="775" t="s">
        <v>1736</v>
      </c>
      <c r="H11288" s="775" t="s">
        <v>1737</v>
      </c>
      <c r="I11288" s="775" t="s">
        <v>5157</v>
      </c>
    </row>
    <row r="11289" spans="1:9">
      <c r="A11289" s="775" t="str">
        <f>Table_wabobpsvr_AzureCalc_AzureCalcRateCard[[#This Row],[ServiceName]]&amp;Table_wabobpsvr_AzureCalc_AzureCalcRateCard[[#This Row],[Price_Level]]&amp;Table_wabobpsvr_AzureCalc_AzureCalcRateCard[[#This Row],[Region]]</f>
        <v>A1 VM (Windows)C11</v>
      </c>
      <c r="B11289" s="775">
        <v>11</v>
      </c>
      <c r="C11289" s="775" t="s">
        <v>680</v>
      </c>
      <c r="D11289" s="775" t="s">
        <v>177</v>
      </c>
      <c r="E11289" s="775">
        <v>7.102E-2</v>
      </c>
      <c r="F11289" s="775" t="s">
        <v>687</v>
      </c>
      <c r="G11289" s="775" t="s">
        <v>1736</v>
      </c>
      <c r="H11289" s="775" t="s">
        <v>1737</v>
      </c>
      <c r="I11289" s="775" t="s">
        <v>5157</v>
      </c>
    </row>
    <row r="11290" spans="1:9">
      <c r="A11290" s="775" t="str">
        <f>Table_wabobpsvr_AzureCalc_AzureCalcRateCard[[#This Row],[ServiceName]]&amp;Table_wabobpsvr_AzureCalc_AzureCalcRateCard[[#This Row],[Price_Level]]&amp;Table_wabobpsvr_AzureCalc_AzureCalcRateCard[[#This Row],[Region]]</f>
        <v>A1 VM (Windows)D11</v>
      </c>
      <c r="B11290" s="775">
        <v>11</v>
      </c>
      <c r="C11290" s="775" t="s">
        <v>680</v>
      </c>
      <c r="D11290" s="775" t="s">
        <v>176</v>
      </c>
      <c r="E11290" s="775">
        <v>6.7839999999999998E-2</v>
      </c>
      <c r="F11290" s="775" t="s">
        <v>687</v>
      </c>
      <c r="G11290" s="775" t="s">
        <v>1736</v>
      </c>
      <c r="H11290" s="775" t="s">
        <v>1737</v>
      </c>
      <c r="I11290" s="775" t="s">
        <v>5157</v>
      </c>
    </row>
    <row r="11291" spans="1:9">
      <c r="A11291" s="775" t="str">
        <f>Table_wabobpsvr_AzureCalc_AzureCalcRateCard[[#This Row],[ServiceName]]&amp;Table_wabobpsvr_AzureCalc_AzureCalcRateCard[[#This Row],[Price_Level]]&amp;Table_wabobpsvr_AzureCalc_AzureCalcRateCard[[#This Row],[Region]]</f>
        <v>A1 VM (Windows)MOSP12</v>
      </c>
      <c r="B11291" s="775">
        <v>12</v>
      </c>
      <c r="C11291" s="775" t="s">
        <v>680</v>
      </c>
      <c r="D11291" s="775" t="s">
        <v>606</v>
      </c>
      <c r="E11291" s="775">
        <v>9.5000000000000001E-2</v>
      </c>
      <c r="F11291" s="775" t="s">
        <v>687</v>
      </c>
      <c r="G11291" s="775" t="s">
        <v>4235</v>
      </c>
      <c r="H11291" s="775" t="s">
        <v>4235</v>
      </c>
      <c r="I11291" s="775" t="s">
        <v>5158</v>
      </c>
    </row>
    <row r="11292" spans="1:9">
      <c r="A11292" s="775" t="str">
        <f>Table_wabobpsvr_AzureCalc_AzureCalcRateCard[[#This Row],[ServiceName]]&amp;Table_wabobpsvr_AzureCalc_AzureCalcRateCard[[#This Row],[Price_Level]]&amp;Table_wabobpsvr_AzureCalc_AzureCalcRateCard[[#This Row],[Region]]</f>
        <v>A1 VM (Windows)A12</v>
      </c>
      <c r="B11292" s="775">
        <v>12</v>
      </c>
      <c r="C11292" s="775" t="s">
        <v>680</v>
      </c>
      <c r="D11292" s="775" t="s">
        <v>174</v>
      </c>
      <c r="E11292" s="775">
        <v>6.9349999999999995E-2</v>
      </c>
      <c r="F11292" s="775" t="s">
        <v>687</v>
      </c>
      <c r="G11292" s="775" t="s">
        <v>1738</v>
      </c>
      <c r="H11292" s="775" t="s">
        <v>1739</v>
      </c>
      <c r="I11292" s="775" t="s">
        <v>5158</v>
      </c>
    </row>
    <row r="11293" spans="1:9">
      <c r="A11293" s="775" t="str">
        <f>Table_wabobpsvr_AzureCalc_AzureCalcRateCard[[#This Row],[ServiceName]]&amp;Table_wabobpsvr_AzureCalc_AzureCalcRateCard[[#This Row],[Price_Level]]&amp;Table_wabobpsvr_AzureCalc_AzureCalcRateCard[[#This Row],[Region]]</f>
        <v>A1 VM (Windows)B12</v>
      </c>
      <c r="B11293" s="775">
        <v>12</v>
      </c>
      <c r="C11293" s="775" t="s">
        <v>680</v>
      </c>
      <c r="D11293" s="775" t="s">
        <v>175</v>
      </c>
      <c r="E11293" s="775">
        <v>6.6500000000000004E-2</v>
      </c>
      <c r="F11293" s="775" t="s">
        <v>687</v>
      </c>
      <c r="G11293" s="775" t="s">
        <v>1738</v>
      </c>
      <c r="H11293" s="775" t="s">
        <v>1739</v>
      </c>
      <c r="I11293" s="775" t="s">
        <v>5158</v>
      </c>
    </row>
    <row r="11294" spans="1:9">
      <c r="A11294" s="775" t="str">
        <f>Table_wabobpsvr_AzureCalc_AzureCalcRateCard[[#This Row],[ServiceName]]&amp;Table_wabobpsvr_AzureCalc_AzureCalcRateCard[[#This Row],[Price_Level]]&amp;Table_wabobpsvr_AzureCalc_AzureCalcRateCard[[#This Row],[Region]]</f>
        <v>A1 VM (Windows)C12</v>
      </c>
      <c r="B11294" s="775">
        <v>12</v>
      </c>
      <c r="C11294" s="775" t="s">
        <v>680</v>
      </c>
      <c r="D11294" s="775" t="s">
        <v>177</v>
      </c>
      <c r="E11294" s="775">
        <v>6.3649999999999998E-2</v>
      </c>
      <c r="F11294" s="775" t="s">
        <v>687</v>
      </c>
      <c r="G11294" s="775" t="s">
        <v>1738</v>
      </c>
      <c r="H11294" s="775" t="s">
        <v>1739</v>
      </c>
      <c r="I11294" s="775" t="s">
        <v>5158</v>
      </c>
    </row>
    <row r="11295" spans="1:9">
      <c r="A11295" s="775" t="str">
        <f>Table_wabobpsvr_AzureCalc_AzureCalcRateCard[[#This Row],[ServiceName]]&amp;Table_wabobpsvr_AzureCalc_AzureCalcRateCard[[#This Row],[Price_Level]]&amp;Table_wabobpsvr_AzureCalc_AzureCalcRateCard[[#This Row],[Region]]</f>
        <v>A1 VM (Windows)D12</v>
      </c>
      <c r="B11295" s="775">
        <v>12</v>
      </c>
      <c r="C11295" s="775" t="s">
        <v>680</v>
      </c>
      <c r="D11295" s="775" t="s">
        <v>176</v>
      </c>
      <c r="E11295" s="775">
        <v>6.08E-2</v>
      </c>
      <c r="F11295" s="775" t="s">
        <v>687</v>
      </c>
      <c r="G11295" s="775" t="s">
        <v>1738</v>
      </c>
      <c r="H11295" s="775" t="s">
        <v>1739</v>
      </c>
      <c r="I11295" s="775" t="s">
        <v>5158</v>
      </c>
    </row>
    <row r="11296" spans="1:9">
      <c r="A11296" s="775" t="str">
        <f>Table_wabobpsvr_AzureCalc_AzureCalcRateCard[[#This Row],[ServiceName]]&amp;Table_wabobpsvr_AzureCalc_AzureCalcRateCard[[#This Row],[Price_Level]]&amp;Table_wabobpsvr_AzureCalc_AzureCalcRateCard[[#This Row],[Region]]</f>
        <v>A1 VM (Windows)MOSP13</v>
      </c>
      <c r="B11296" s="775">
        <v>13</v>
      </c>
      <c r="C11296" s="775" t="s">
        <v>680</v>
      </c>
      <c r="D11296" s="775" t="s">
        <v>606</v>
      </c>
      <c r="E11296" s="775">
        <v>0.11</v>
      </c>
      <c r="F11296" s="775" t="s">
        <v>687</v>
      </c>
      <c r="G11296" s="775" t="s">
        <v>4235</v>
      </c>
      <c r="H11296" s="775" t="s">
        <v>4235</v>
      </c>
      <c r="I11296" s="775" t="s">
        <v>5159</v>
      </c>
    </row>
    <row r="11297" spans="1:9">
      <c r="A11297" s="775" t="str">
        <f>Table_wabobpsvr_AzureCalc_AzureCalcRateCard[[#This Row],[ServiceName]]&amp;Table_wabobpsvr_AzureCalc_AzureCalcRateCard[[#This Row],[Price_Level]]&amp;Table_wabobpsvr_AzureCalc_AzureCalcRateCard[[#This Row],[Region]]</f>
        <v>A1 VM (Windows)A13</v>
      </c>
      <c r="B11297" s="775">
        <v>13</v>
      </c>
      <c r="C11297" s="775" t="s">
        <v>680</v>
      </c>
      <c r="D11297" s="775" t="s">
        <v>174</v>
      </c>
      <c r="E11297" s="775">
        <v>8.0299999999999996E-2</v>
      </c>
      <c r="F11297" s="775" t="s">
        <v>687</v>
      </c>
      <c r="G11297" s="775" t="s">
        <v>1740</v>
      </c>
      <c r="H11297" s="775" t="s">
        <v>1741</v>
      </c>
      <c r="I11297" s="775" t="s">
        <v>5159</v>
      </c>
    </row>
    <row r="11298" spans="1:9">
      <c r="A11298" s="775" t="str">
        <f>Table_wabobpsvr_AzureCalc_AzureCalcRateCard[[#This Row],[ServiceName]]&amp;Table_wabobpsvr_AzureCalc_AzureCalcRateCard[[#This Row],[Price_Level]]&amp;Table_wabobpsvr_AzureCalc_AzureCalcRateCard[[#This Row],[Region]]</f>
        <v>A1 VM (Windows)B13</v>
      </c>
      <c r="B11298" s="775">
        <v>13</v>
      </c>
      <c r="C11298" s="775" t="s">
        <v>680</v>
      </c>
      <c r="D11298" s="775" t="s">
        <v>175</v>
      </c>
      <c r="E11298" s="775">
        <v>7.6999999999999999E-2</v>
      </c>
      <c r="F11298" s="775" t="s">
        <v>687</v>
      </c>
      <c r="G11298" s="775" t="s">
        <v>1740</v>
      </c>
      <c r="H11298" s="775" t="s">
        <v>1741</v>
      </c>
      <c r="I11298" s="775" t="s">
        <v>5159</v>
      </c>
    </row>
    <row r="11299" spans="1:9">
      <c r="A11299" s="775" t="str">
        <f>Table_wabobpsvr_AzureCalc_AzureCalcRateCard[[#This Row],[ServiceName]]&amp;Table_wabobpsvr_AzureCalc_AzureCalcRateCard[[#This Row],[Price_Level]]&amp;Table_wabobpsvr_AzureCalc_AzureCalcRateCard[[#This Row],[Region]]</f>
        <v>A1 VM (Windows)C13</v>
      </c>
      <c r="B11299" s="775">
        <v>13</v>
      </c>
      <c r="C11299" s="775" t="s">
        <v>680</v>
      </c>
      <c r="D11299" s="775" t="s">
        <v>177</v>
      </c>
      <c r="E11299" s="775">
        <v>7.3700000000000002E-2</v>
      </c>
      <c r="F11299" s="775" t="s">
        <v>687</v>
      </c>
      <c r="G11299" s="775" t="s">
        <v>1740</v>
      </c>
      <c r="H11299" s="775" t="s">
        <v>1741</v>
      </c>
      <c r="I11299" s="775" t="s">
        <v>5159</v>
      </c>
    </row>
    <row r="11300" spans="1:9">
      <c r="A11300" s="775" t="str">
        <f>Table_wabobpsvr_AzureCalc_AzureCalcRateCard[[#This Row],[ServiceName]]&amp;Table_wabobpsvr_AzureCalc_AzureCalcRateCard[[#This Row],[Price_Level]]&amp;Table_wabobpsvr_AzureCalc_AzureCalcRateCard[[#This Row],[Region]]</f>
        <v>A1 VM (Windows)D13</v>
      </c>
      <c r="B11300" s="775">
        <v>13</v>
      </c>
      <c r="C11300" s="775" t="s">
        <v>680</v>
      </c>
      <c r="D11300" s="775" t="s">
        <v>176</v>
      </c>
      <c r="E11300" s="775">
        <v>7.0400000000000004E-2</v>
      </c>
      <c r="F11300" s="775" t="s">
        <v>687</v>
      </c>
      <c r="G11300" s="775" t="s">
        <v>1740</v>
      </c>
      <c r="H11300" s="775" t="s">
        <v>1741</v>
      </c>
      <c r="I11300" s="775" t="s">
        <v>5159</v>
      </c>
    </row>
    <row r="11301" spans="1:9">
      <c r="A11301" s="775" t="str">
        <f>Table_wabobpsvr_AzureCalc_AzureCalcRateCard[[#This Row],[ServiceName]]&amp;Table_wabobpsvr_AzureCalc_AzureCalcRateCard[[#This Row],[Price_Level]]&amp;Table_wabobpsvr_AzureCalc_AzureCalcRateCard[[#This Row],[Region]]</f>
        <v>A5 Cloud ServicesMOSP6</v>
      </c>
      <c r="B11301" s="775">
        <v>6</v>
      </c>
      <c r="C11301" s="775" t="s">
        <v>680</v>
      </c>
      <c r="D11301" s="775" t="s">
        <v>606</v>
      </c>
      <c r="E11301" s="775">
        <v>0.35</v>
      </c>
      <c r="F11301" s="775" t="s">
        <v>688</v>
      </c>
      <c r="G11301" s="775" t="s">
        <v>4235</v>
      </c>
      <c r="H11301" s="775" t="s">
        <v>4235</v>
      </c>
      <c r="I11301" s="775" t="s">
        <v>5160</v>
      </c>
    </row>
    <row r="11302" spans="1:9">
      <c r="A11302" s="775" t="str">
        <f>Table_wabobpsvr_AzureCalc_AzureCalcRateCard[[#This Row],[ServiceName]]&amp;Table_wabobpsvr_AzureCalc_AzureCalcRateCard[[#This Row],[Price_Level]]&amp;Table_wabobpsvr_AzureCalc_AzureCalcRateCard[[#This Row],[Region]]</f>
        <v>A5 Cloud ServicesA6</v>
      </c>
      <c r="B11302" s="775">
        <v>6</v>
      </c>
      <c r="C11302" s="775" t="s">
        <v>680</v>
      </c>
      <c r="D11302" s="775" t="s">
        <v>174</v>
      </c>
      <c r="E11302" s="775">
        <v>0.2555</v>
      </c>
      <c r="F11302" s="775" t="s">
        <v>688</v>
      </c>
      <c r="G11302" s="775" t="s">
        <v>1742</v>
      </c>
      <c r="H11302" s="775" t="s">
        <v>1743</v>
      </c>
      <c r="I11302" s="775" t="s">
        <v>5160</v>
      </c>
    </row>
    <row r="11303" spans="1:9">
      <c r="A11303" s="775" t="str">
        <f>Table_wabobpsvr_AzureCalc_AzureCalcRateCard[[#This Row],[ServiceName]]&amp;Table_wabobpsvr_AzureCalc_AzureCalcRateCard[[#This Row],[Price_Level]]&amp;Table_wabobpsvr_AzureCalc_AzureCalcRateCard[[#This Row],[Region]]</f>
        <v>SQL Database Web - Tier 2 OverageA</v>
      </c>
      <c r="B11303" s="775"/>
      <c r="C11303" s="775" t="s">
        <v>574</v>
      </c>
      <c r="D11303" s="775" t="s">
        <v>174</v>
      </c>
      <c r="E11303" s="775">
        <v>2.9170799999999999</v>
      </c>
      <c r="F11303" s="775" t="s">
        <v>943</v>
      </c>
      <c r="G11303" s="775" t="s">
        <v>1802</v>
      </c>
      <c r="H11303" s="775" t="s">
        <v>1803</v>
      </c>
      <c r="I11303" s="775" t="s">
        <v>5161</v>
      </c>
    </row>
    <row r="11304" spans="1:9">
      <c r="A11304" s="1039" t="str">
        <f>Table_wabobpsvr_AzureCalc_AzureCalcRateCard[[#This Row],[ServiceName]]&amp;Table_wabobpsvr_AzureCalc_AzureCalcRateCard[[#This Row],[Price_Level]]&amp;Table_wabobpsvr_AzureCalc_AzureCalcRateCard[[#This Row],[Region]]</f>
        <v>SQL Database Web - Tier 2 OverageB</v>
      </c>
      <c r="B11304" s="1039"/>
      <c r="C11304" s="1039" t="s">
        <v>574</v>
      </c>
      <c r="D11304" s="1039" t="s">
        <v>175</v>
      </c>
      <c r="E11304" s="1039">
        <v>2.7972000000000001</v>
      </c>
      <c r="F11304" s="1039" t="s">
        <v>943</v>
      </c>
      <c r="G11304" s="775" t="s">
        <v>1802</v>
      </c>
      <c r="H11304" s="775" t="s">
        <v>1803</v>
      </c>
      <c r="I11304" s="775" t="s">
        <v>5161</v>
      </c>
    </row>
    <row r="11305" spans="1:9">
      <c r="A11305" s="775" t="str">
        <f>Table_wabobpsvr_AzureCalc_AzureCalcRateCard[[#This Row],[ServiceName]]&amp;Table_wabobpsvr_AzureCalc_AzureCalcRateCard[[#This Row],[Price_Level]]&amp;Table_wabobpsvr_AzureCalc_AzureCalcRateCard[[#This Row],[Region]]</f>
        <v>SQL Database Web - Tier 2 OverageC</v>
      </c>
      <c r="B11305" s="775"/>
      <c r="C11305" s="775" t="s">
        <v>574</v>
      </c>
      <c r="D11305" s="775" t="s">
        <v>177</v>
      </c>
      <c r="E11305" s="775">
        <v>2.6773199999999999</v>
      </c>
      <c r="F11305" s="775" t="s">
        <v>943</v>
      </c>
      <c r="G11305" s="775" t="s">
        <v>1802</v>
      </c>
      <c r="H11305" s="775" t="s">
        <v>1803</v>
      </c>
      <c r="I11305" s="775" t="s">
        <v>5161</v>
      </c>
    </row>
    <row r="11306" spans="1:9">
      <c r="A11306" s="775" t="str">
        <f>Table_wabobpsvr_AzureCalc_AzureCalcRateCard[[#This Row],[ServiceName]]&amp;Table_wabobpsvr_AzureCalc_AzureCalcRateCard[[#This Row],[Price_Level]]&amp;Table_wabobpsvr_AzureCalc_AzureCalcRateCard[[#This Row],[Region]]</f>
        <v>SQL Database Web - Tier 2 OverageD</v>
      </c>
      <c r="B11306" s="775"/>
      <c r="C11306" s="775" t="s">
        <v>574</v>
      </c>
      <c r="D11306" s="775" t="s">
        <v>176</v>
      </c>
      <c r="E11306" s="775">
        <v>2.5574400000000002</v>
      </c>
      <c r="F11306" s="775" t="s">
        <v>943</v>
      </c>
      <c r="G11306" s="775" t="s">
        <v>1802</v>
      </c>
      <c r="H11306" s="775" t="s">
        <v>1803</v>
      </c>
      <c r="I11306" s="775" t="s">
        <v>5161</v>
      </c>
    </row>
    <row r="11307" spans="1:9">
      <c r="A11307" s="775" t="str">
        <f>Table_wabobpsvr_AzureCalc_AzureCalcRateCard[[#This Row],[ServiceName]]&amp;Table_wabobpsvr_AzureCalc_AzureCalcRateCard[[#This Row],[Price_Level]]&amp;Table_wabobpsvr_AzureCalc_AzureCalcRateCard[[#This Row],[Region]]</f>
        <v>SQL Database Web - Tier 3MOSP</v>
      </c>
      <c r="B11307" s="775"/>
      <c r="C11307" s="775" t="s">
        <v>574</v>
      </c>
      <c r="D11307" s="775" t="s">
        <v>606</v>
      </c>
      <c r="E11307" s="775">
        <v>45.954000000000001</v>
      </c>
      <c r="F11307" s="775" t="s">
        <v>944</v>
      </c>
      <c r="G11307" s="775" t="s">
        <v>4235</v>
      </c>
      <c r="H11307" s="775" t="s">
        <v>4235</v>
      </c>
      <c r="I11307" s="775" t="s">
        <v>5161</v>
      </c>
    </row>
    <row r="11308" spans="1:9">
      <c r="A11308" s="775" t="str">
        <f>Table_wabobpsvr_AzureCalc_AzureCalcRateCard[[#This Row],[ServiceName]]&amp;Table_wabobpsvr_AzureCalc_AzureCalcRateCard[[#This Row],[Price_Level]]&amp;Table_wabobpsvr_AzureCalc_AzureCalcRateCard[[#This Row],[Region]]</f>
        <v>SQL Database Web - Tier 3A</v>
      </c>
      <c r="B11308" s="775"/>
      <c r="C11308" s="775" t="s">
        <v>574</v>
      </c>
      <c r="D11308" s="775" t="s">
        <v>174</v>
      </c>
      <c r="E11308" s="775">
        <v>33.546419999999998</v>
      </c>
      <c r="F11308" s="775" t="s">
        <v>944</v>
      </c>
      <c r="G11308" s="775" t="s">
        <v>1802</v>
      </c>
      <c r="H11308" s="775" t="s">
        <v>1803</v>
      </c>
      <c r="I11308" s="775" t="s">
        <v>5161</v>
      </c>
    </row>
    <row r="11309" spans="1:9">
      <c r="A11309" s="775" t="str">
        <f>Table_wabobpsvr_AzureCalc_AzureCalcRateCard[[#This Row],[ServiceName]]&amp;Table_wabobpsvr_AzureCalc_AzureCalcRateCard[[#This Row],[Price_Level]]&amp;Table_wabobpsvr_AzureCalc_AzureCalcRateCard[[#This Row],[Region]]</f>
        <v>SQL Database Web - Tier 3B</v>
      </c>
      <c r="B11309" s="775"/>
      <c r="C11309" s="775" t="s">
        <v>574</v>
      </c>
      <c r="D11309" s="775" t="s">
        <v>175</v>
      </c>
      <c r="E11309" s="775">
        <v>32.1678</v>
      </c>
      <c r="F11309" s="775" t="s">
        <v>944</v>
      </c>
      <c r="G11309" s="775" t="s">
        <v>1802</v>
      </c>
      <c r="H11309" s="775" t="s">
        <v>1803</v>
      </c>
      <c r="I11309" s="775" t="s">
        <v>5161</v>
      </c>
    </row>
    <row r="11310" spans="1:9">
      <c r="A11310" s="775" t="str">
        <f>Table_wabobpsvr_AzureCalc_AzureCalcRateCard[[#This Row],[ServiceName]]&amp;Table_wabobpsvr_AzureCalc_AzureCalcRateCard[[#This Row],[Price_Level]]&amp;Table_wabobpsvr_AzureCalc_AzureCalcRateCard[[#This Row],[Region]]</f>
        <v>SQL Database Web - Tier 3C</v>
      </c>
      <c r="B11310" s="775"/>
      <c r="C11310" s="775" t="s">
        <v>574</v>
      </c>
      <c r="D11310" s="775" t="s">
        <v>177</v>
      </c>
      <c r="E11310" s="775">
        <v>30.789180000000002</v>
      </c>
      <c r="F11310" s="775" t="s">
        <v>944</v>
      </c>
      <c r="G11310" s="775" t="s">
        <v>1802</v>
      </c>
      <c r="H11310" s="775" t="s">
        <v>1803</v>
      </c>
      <c r="I11310" s="775" t="s">
        <v>5161</v>
      </c>
    </row>
    <row r="11311" spans="1:9">
      <c r="A11311" s="775" t="str">
        <f>Table_wabobpsvr_AzureCalc_AzureCalcRateCard[[#This Row],[ServiceName]]&amp;Table_wabobpsvr_AzureCalc_AzureCalcRateCard[[#This Row],[Price_Level]]&amp;Table_wabobpsvr_AzureCalc_AzureCalcRateCard[[#This Row],[Region]]</f>
        <v>SQL Database Web - Tier 3D</v>
      </c>
      <c r="B11311" s="775"/>
      <c r="C11311" s="775" t="s">
        <v>574</v>
      </c>
      <c r="D11311" s="775" t="s">
        <v>176</v>
      </c>
      <c r="E11311" s="775">
        <v>29.41056</v>
      </c>
      <c r="F11311" s="775" t="s">
        <v>944</v>
      </c>
      <c r="G11311" s="775" t="s">
        <v>1802</v>
      </c>
      <c r="H11311" s="775" t="s">
        <v>1803</v>
      </c>
      <c r="I11311" s="775" t="s">
        <v>5161</v>
      </c>
    </row>
    <row r="11312" spans="1:9">
      <c r="A11312" s="775" t="str">
        <f>Table_wabobpsvr_AzureCalc_AzureCalcRateCard[[#This Row],[ServiceName]]&amp;Table_wabobpsvr_AzureCalc_AzureCalcRateCard[[#This Row],[Price_Level]]&amp;Table_wabobpsvr_AzureCalc_AzureCalcRateCard[[#This Row],[Region]]</f>
        <v>SQL Database Web - Tier 3 OverageMOSP</v>
      </c>
      <c r="B11312" s="775"/>
      <c r="C11312" s="775" t="s">
        <v>574</v>
      </c>
      <c r="D11312" s="775" t="s">
        <v>606</v>
      </c>
      <c r="E11312" s="775">
        <v>1.998</v>
      </c>
      <c r="F11312" s="775" t="s">
        <v>945</v>
      </c>
      <c r="G11312" s="775" t="s">
        <v>4235</v>
      </c>
      <c r="H11312" s="775" t="s">
        <v>4235</v>
      </c>
      <c r="I11312" s="775" t="s">
        <v>5161</v>
      </c>
    </row>
    <row r="11313" spans="1:9">
      <c r="A11313" s="775" t="str">
        <f>Table_wabobpsvr_AzureCalc_AzureCalcRateCard[[#This Row],[ServiceName]]&amp;Table_wabobpsvr_AzureCalc_AzureCalcRateCard[[#This Row],[Price_Level]]&amp;Table_wabobpsvr_AzureCalc_AzureCalcRateCard[[#This Row],[Region]]</f>
        <v>SQL Database Web - Tier 3 OverageA</v>
      </c>
      <c r="B11313" s="775"/>
      <c r="C11313" s="775" t="s">
        <v>574</v>
      </c>
      <c r="D11313" s="775" t="s">
        <v>174</v>
      </c>
      <c r="E11313" s="775">
        <v>1.4585399999999999</v>
      </c>
      <c r="F11313" s="775" t="s">
        <v>945</v>
      </c>
      <c r="G11313" s="775" t="s">
        <v>1802</v>
      </c>
      <c r="H11313" s="775" t="s">
        <v>1803</v>
      </c>
      <c r="I11313" s="775" t="s">
        <v>5161</v>
      </c>
    </row>
    <row r="11314" spans="1:9">
      <c r="A11314" s="775" t="str">
        <f>Table_wabobpsvr_AzureCalc_AzureCalcRateCard[[#This Row],[ServiceName]]&amp;Table_wabobpsvr_AzureCalc_AzureCalcRateCard[[#This Row],[Price_Level]]&amp;Table_wabobpsvr_AzureCalc_AzureCalcRateCard[[#This Row],[Region]]</f>
        <v>SQL Database Web - Tier 3 OverageB</v>
      </c>
      <c r="B11314" s="775"/>
      <c r="C11314" s="775" t="s">
        <v>574</v>
      </c>
      <c r="D11314" s="775" t="s">
        <v>175</v>
      </c>
      <c r="E11314" s="775">
        <v>1.3986000000000001</v>
      </c>
      <c r="F11314" s="775" t="s">
        <v>945</v>
      </c>
      <c r="G11314" s="775" t="s">
        <v>1802</v>
      </c>
      <c r="H11314" s="775" t="s">
        <v>1803</v>
      </c>
      <c r="I11314" s="775" t="s">
        <v>5161</v>
      </c>
    </row>
    <row r="11315" spans="1:9">
      <c r="A11315" s="1039" t="str">
        <f>Table_wabobpsvr_AzureCalc_AzureCalcRateCard[[#This Row],[ServiceName]]&amp;Table_wabobpsvr_AzureCalc_AzureCalcRateCard[[#This Row],[Price_Level]]&amp;Table_wabobpsvr_AzureCalc_AzureCalcRateCard[[#This Row],[Region]]</f>
        <v>SQL Database Web - Tier 3 OverageC</v>
      </c>
      <c r="B11315" s="1039"/>
      <c r="C11315" s="1039" t="s">
        <v>574</v>
      </c>
      <c r="D11315" s="1039" t="s">
        <v>177</v>
      </c>
      <c r="E11315" s="1039">
        <v>1.33866</v>
      </c>
      <c r="F11315" s="1039" t="s">
        <v>945</v>
      </c>
      <c r="G11315" s="775" t="s">
        <v>1802</v>
      </c>
      <c r="H11315" s="775" t="s">
        <v>1803</v>
      </c>
      <c r="I11315" s="775" t="s">
        <v>5161</v>
      </c>
    </row>
    <row r="11316" spans="1:9">
      <c r="A11316" s="1039" t="str">
        <f>Table_wabobpsvr_AzureCalc_AzureCalcRateCard[[#This Row],[ServiceName]]&amp;Table_wabobpsvr_AzureCalc_AzureCalcRateCard[[#This Row],[Price_Level]]&amp;Table_wabobpsvr_AzureCalc_AzureCalcRateCard[[#This Row],[Region]]</f>
        <v>SQL Database Web - Tier 3 OverageD</v>
      </c>
      <c r="B11316" s="1039"/>
      <c r="C11316" s="1039" t="s">
        <v>574</v>
      </c>
      <c r="D11316" s="1039" t="s">
        <v>176</v>
      </c>
      <c r="E11316" s="1039">
        <v>1.2787200000000001</v>
      </c>
      <c r="F11316" s="1039" t="s">
        <v>945</v>
      </c>
      <c r="G11316" s="775" t="s">
        <v>1802</v>
      </c>
      <c r="H11316" s="775" t="s">
        <v>1803</v>
      </c>
      <c r="I11316" s="775" t="s">
        <v>5161</v>
      </c>
    </row>
    <row r="11317" spans="1:9">
      <c r="A11317" s="775" t="str">
        <f>Table_wabobpsvr_AzureCalc_AzureCalcRateCard[[#This Row],[ServiceName]]&amp;Table_wabobpsvr_AzureCalc_AzureCalcRateCard[[#This Row],[Price_Level]]&amp;Table_wabobpsvr_AzureCalc_AzureCalcRateCard[[#This Row],[Region]]</f>
        <v>SQL Database Web - Tier 4MOSP</v>
      </c>
      <c r="B11317" s="775"/>
      <c r="C11317" s="775" t="s">
        <v>574</v>
      </c>
      <c r="D11317" s="775" t="s">
        <v>606</v>
      </c>
      <c r="E11317" s="775">
        <v>125.874</v>
      </c>
      <c r="F11317" s="775" t="s">
        <v>946</v>
      </c>
      <c r="G11317" s="775" t="s">
        <v>4235</v>
      </c>
      <c r="H11317" s="775" t="s">
        <v>4235</v>
      </c>
      <c r="I11317" s="775" t="s">
        <v>5161</v>
      </c>
    </row>
    <row r="11318" spans="1:9">
      <c r="A11318" s="775" t="str">
        <f>Table_wabobpsvr_AzureCalc_AzureCalcRateCard[[#This Row],[ServiceName]]&amp;Table_wabobpsvr_AzureCalc_AzureCalcRateCard[[#This Row],[Price_Level]]&amp;Table_wabobpsvr_AzureCalc_AzureCalcRateCard[[#This Row],[Region]]</f>
        <v>SQL Database Web - Tier 4A</v>
      </c>
      <c r="B11318" s="775"/>
      <c r="C11318" s="775" t="s">
        <v>574</v>
      </c>
      <c r="D11318" s="775" t="s">
        <v>174</v>
      </c>
      <c r="E11318" s="775">
        <v>91.888019999999997</v>
      </c>
      <c r="F11318" s="775" t="s">
        <v>946</v>
      </c>
      <c r="G11318" s="775" t="s">
        <v>1802</v>
      </c>
      <c r="H11318" s="775" t="s">
        <v>1803</v>
      </c>
      <c r="I11318" s="775" t="s">
        <v>5161</v>
      </c>
    </row>
    <row r="11319" spans="1:9">
      <c r="A11319" s="775" t="str">
        <f>Table_wabobpsvr_AzureCalc_AzureCalcRateCard[[#This Row],[ServiceName]]&amp;Table_wabobpsvr_AzureCalc_AzureCalcRateCard[[#This Row],[Price_Level]]&amp;Table_wabobpsvr_AzureCalc_AzureCalcRateCard[[#This Row],[Region]]</f>
        <v>SQL Database Web - Tier 4B</v>
      </c>
      <c r="B11319" s="775"/>
      <c r="C11319" s="775" t="s">
        <v>574</v>
      </c>
      <c r="D11319" s="775" t="s">
        <v>175</v>
      </c>
      <c r="E11319" s="775">
        <v>88.111800000000002</v>
      </c>
      <c r="F11319" s="775" t="s">
        <v>946</v>
      </c>
      <c r="G11319" s="775" t="s">
        <v>1802</v>
      </c>
      <c r="H11319" s="775" t="s">
        <v>1803</v>
      </c>
      <c r="I11319" s="775" t="s">
        <v>5161</v>
      </c>
    </row>
    <row r="11320" spans="1:9">
      <c r="A11320" s="775" t="str">
        <f>Table_wabobpsvr_AzureCalc_AzureCalcRateCard[[#This Row],[ServiceName]]&amp;Table_wabobpsvr_AzureCalc_AzureCalcRateCard[[#This Row],[Price_Level]]&amp;Table_wabobpsvr_AzureCalc_AzureCalcRateCard[[#This Row],[Region]]</f>
        <v>SQL Database Web - Tier 4C</v>
      </c>
      <c r="B11320" s="775"/>
      <c r="C11320" s="775" t="s">
        <v>574</v>
      </c>
      <c r="D11320" s="775" t="s">
        <v>177</v>
      </c>
      <c r="E11320" s="775">
        <v>84.335579999999993</v>
      </c>
      <c r="F11320" s="775" t="s">
        <v>946</v>
      </c>
      <c r="G11320" s="775" t="s">
        <v>1802</v>
      </c>
      <c r="H11320" s="775" t="s">
        <v>1803</v>
      </c>
      <c r="I11320" s="775" t="s">
        <v>5161</v>
      </c>
    </row>
    <row r="11321" spans="1:9">
      <c r="A11321" s="775" t="str">
        <f>Table_wabobpsvr_AzureCalc_AzureCalcRateCard[[#This Row],[ServiceName]]&amp;Table_wabobpsvr_AzureCalc_AzureCalcRateCard[[#This Row],[Price_Level]]&amp;Table_wabobpsvr_AzureCalc_AzureCalcRateCard[[#This Row],[Region]]</f>
        <v>SQL Database Web - Tier 4D</v>
      </c>
      <c r="B11321" s="775"/>
      <c r="C11321" s="775" t="s">
        <v>574</v>
      </c>
      <c r="D11321" s="775" t="s">
        <v>176</v>
      </c>
      <c r="E11321" s="775">
        <v>80.559359999999998</v>
      </c>
      <c r="F11321" s="775" t="s">
        <v>946</v>
      </c>
      <c r="G11321" s="775" t="s">
        <v>1802</v>
      </c>
      <c r="H11321" s="775" t="s">
        <v>1803</v>
      </c>
      <c r="I11321" s="775" t="s">
        <v>5161</v>
      </c>
    </row>
    <row r="11322" spans="1:9">
      <c r="A11322" s="775" t="str">
        <f>Table_wabobpsvr_AzureCalc_AzureCalcRateCard[[#This Row],[ServiceName]]&amp;Table_wabobpsvr_AzureCalc_AzureCalcRateCard[[#This Row],[Price_Level]]&amp;Table_wabobpsvr_AzureCalc_AzureCalcRateCard[[#This Row],[Region]]</f>
        <v>SQL Database Web - Tier 4 OverageMOSP</v>
      </c>
      <c r="B11322" s="775"/>
      <c r="C11322" s="775" t="s">
        <v>574</v>
      </c>
      <c r="D11322" s="775" t="s">
        <v>606</v>
      </c>
      <c r="E11322" s="775">
        <v>0.999</v>
      </c>
      <c r="F11322" s="775" t="s">
        <v>947</v>
      </c>
      <c r="G11322" s="775" t="s">
        <v>4235</v>
      </c>
      <c r="H11322" s="775" t="s">
        <v>4235</v>
      </c>
      <c r="I11322" s="775" t="s">
        <v>5161</v>
      </c>
    </row>
    <row r="11323" spans="1:9">
      <c r="A11323" s="775" t="str">
        <f>Table_wabobpsvr_AzureCalc_AzureCalcRateCard[[#This Row],[ServiceName]]&amp;Table_wabobpsvr_AzureCalc_AzureCalcRateCard[[#This Row],[Price_Level]]&amp;Table_wabobpsvr_AzureCalc_AzureCalcRateCard[[#This Row],[Region]]</f>
        <v>SQL Database Web - Tier 4 OverageA</v>
      </c>
      <c r="B11323" s="775"/>
      <c r="C11323" s="775" t="s">
        <v>574</v>
      </c>
      <c r="D11323" s="775" t="s">
        <v>174</v>
      </c>
      <c r="E11323" s="775">
        <v>0.72926999999999997</v>
      </c>
      <c r="F11323" s="775" t="s">
        <v>947</v>
      </c>
      <c r="G11323" s="775" t="s">
        <v>1802</v>
      </c>
      <c r="H11323" s="775" t="s">
        <v>1803</v>
      </c>
      <c r="I11323" s="775" t="s">
        <v>5161</v>
      </c>
    </row>
    <row r="11324" spans="1:9">
      <c r="A11324" s="775" t="str">
        <f>Table_wabobpsvr_AzureCalc_AzureCalcRateCard[[#This Row],[ServiceName]]&amp;Table_wabobpsvr_AzureCalc_AzureCalcRateCard[[#This Row],[Price_Level]]&amp;Table_wabobpsvr_AzureCalc_AzureCalcRateCard[[#This Row],[Region]]</f>
        <v>SQL Database Web - Tier 4 OverageB</v>
      </c>
      <c r="B11324" s="775"/>
      <c r="C11324" s="775" t="s">
        <v>574</v>
      </c>
      <c r="D11324" s="775" t="s">
        <v>175</v>
      </c>
      <c r="E11324" s="775">
        <v>0.69930000000000003</v>
      </c>
      <c r="F11324" s="775" t="s">
        <v>947</v>
      </c>
      <c r="G11324" s="775" t="s">
        <v>1802</v>
      </c>
      <c r="H11324" s="775" t="s">
        <v>1803</v>
      </c>
      <c r="I11324" s="775" t="s">
        <v>5161</v>
      </c>
    </row>
    <row r="11325" spans="1:9">
      <c r="A11325" s="775" t="str">
        <f>Table_wabobpsvr_AzureCalc_AzureCalcRateCard[[#This Row],[ServiceName]]&amp;Table_wabobpsvr_AzureCalc_AzureCalcRateCard[[#This Row],[Price_Level]]&amp;Table_wabobpsvr_AzureCalc_AzureCalcRateCard[[#This Row],[Region]]</f>
        <v>SQL Database Web - Tier 4 OverageC</v>
      </c>
      <c r="B11325" s="775"/>
      <c r="C11325" s="775" t="s">
        <v>574</v>
      </c>
      <c r="D11325" s="775" t="s">
        <v>177</v>
      </c>
      <c r="E11325" s="775">
        <v>0.66932999999999998</v>
      </c>
      <c r="F11325" s="775" t="s">
        <v>947</v>
      </c>
      <c r="G11325" s="775" t="s">
        <v>1802</v>
      </c>
      <c r="H11325" s="775" t="s">
        <v>1803</v>
      </c>
      <c r="I11325" s="775" t="s">
        <v>5161</v>
      </c>
    </row>
    <row r="11326" spans="1:9">
      <c r="A11326" s="775" t="str">
        <f>Table_wabobpsvr_AzureCalc_AzureCalcRateCard[[#This Row],[ServiceName]]&amp;Table_wabobpsvr_AzureCalc_AzureCalcRateCard[[#This Row],[Price_Level]]&amp;Table_wabobpsvr_AzureCalc_AzureCalcRateCard[[#This Row],[Region]]</f>
        <v>SQL Database Web - Tier 4 OverageD</v>
      </c>
      <c r="B11326" s="775"/>
      <c r="C11326" s="775" t="s">
        <v>574</v>
      </c>
      <c r="D11326" s="775" t="s">
        <v>176</v>
      </c>
      <c r="E11326" s="775">
        <v>0.63936000000000004</v>
      </c>
      <c r="F11326" s="775" t="s">
        <v>947</v>
      </c>
      <c r="G11326" s="775" t="s">
        <v>1802</v>
      </c>
      <c r="H11326" s="775" t="s">
        <v>1803</v>
      </c>
      <c r="I11326" s="775" t="s">
        <v>5161</v>
      </c>
    </row>
    <row r="11327" spans="1:9">
      <c r="A11327" s="775" t="str">
        <f>Table_wabobpsvr_AzureCalc_AzureCalcRateCard[[#This Row],[ServiceName]]&amp;Table_wabobpsvr_AzureCalc_AzureCalcRateCard[[#This Row],[Price_Level]]&amp;Table_wabobpsvr_AzureCalc_AzureCalcRateCard[[#This Row],[Region]]</f>
        <v>Compute HoursA13</v>
      </c>
      <c r="B11327" s="775">
        <v>13</v>
      </c>
      <c r="C11327" s="775" t="s">
        <v>87</v>
      </c>
      <c r="D11327" s="775" t="s">
        <v>174</v>
      </c>
      <c r="E11327" s="775">
        <v>7.1199999999999999E-2</v>
      </c>
      <c r="F11327" s="775" t="s">
        <v>4541</v>
      </c>
      <c r="G11327" s="775" t="s">
        <v>3524</v>
      </c>
      <c r="H11327" s="775" t="s">
        <v>3525</v>
      </c>
      <c r="I11327" s="775" t="s">
        <v>5099</v>
      </c>
    </row>
    <row r="11328" spans="1:9">
      <c r="A11328" s="775" t="str">
        <f>Table_wabobpsvr_AzureCalc_AzureCalcRateCard[[#This Row],[ServiceName]]&amp;Table_wabobpsvr_AzureCalc_AzureCalcRateCard[[#This Row],[Price_Level]]&amp;Table_wabobpsvr_AzureCalc_AzureCalcRateCard[[#This Row],[Region]]</f>
        <v>Compute HoursB13</v>
      </c>
      <c r="B11328" s="775">
        <v>13</v>
      </c>
      <c r="C11328" s="775" t="s">
        <v>87</v>
      </c>
      <c r="D11328" s="775" t="s">
        <v>175</v>
      </c>
      <c r="E11328" s="775">
        <v>6.8199999999999997E-2</v>
      </c>
      <c r="F11328" s="775" t="s">
        <v>4541</v>
      </c>
      <c r="G11328" s="775" t="s">
        <v>3524</v>
      </c>
      <c r="H11328" s="775" t="s">
        <v>3525</v>
      </c>
      <c r="I11328" s="775" t="s">
        <v>5099</v>
      </c>
    </row>
    <row r="11329" spans="1:9">
      <c r="A11329" s="775" t="str">
        <f>Table_wabobpsvr_AzureCalc_AzureCalcRateCard[[#This Row],[ServiceName]]&amp;Table_wabobpsvr_AzureCalc_AzureCalcRateCard[[#This Row],[Price_Level]]&amp;Table_wabobpsvr_AzureCalc_AzureCalcRateCard[[#This Row],[Region]]</f>
        <v>Compute HoursC13</v>
      </c>
      <c r="B11329" s="775">
        <v>13</v>
      </c>
      <c r="C11329" s="775" t="s">
        <v>87</v>
      </c>
      <c r="D11329" s="775" t="s">
        <v>177</v>
      </c>
      <c r="E11329" s="775">
        <v>6.5299999999999997E-2</v>
      </c>
      <c r="F11329" s="775" t="s">
        <v>4541</v>
      </c>
      <c r="G11329" s="775" t="s">
        <v>3524</v>
      </c>
      <c r="H11329" s="775" t="s">
        <v>3525</v>
      </c>
      <c r="I11329" s="775" t="s">
        <v>5099</v>
      </c>
    </row>
    <row r="11330" spans="1:9">
      <c r="A11330" s="775" t="str">
        <f>Table_wabobpsvr_AzureCalc_AzureCalcRateCard[[#This Row],[ServiceName]]&amp;Table_wabobpsvr_AzureCalc_AzureCalcRateCard[[#This Row],[Price_Level]]&amp;Table_wabobpsvr_AzureCalc_AzureCalcRateCard[[#This Row],[Region]]</f>
        <v>Compute HoursD13</v>
      </c>
      <c r="B11330" s="775">
        <v>13</v>
      </c>
      <c r="C11330" s="775" t="s">
        <v>87</v>
      </c>
      <c r="D11330" s="775" t="s">
        <v>176</v>
      </c>
      <c r="E11330" s="775">
        <v>6.2399999999999997E-2</v>
      </c>
      <c r="F11330" s="775" t="s">
        <v>4541</v>
      </c>
      <c r="G11330" s="775" t="s">
        <v>3524</v>
      </c>
      <c r="H11330" s="775" t="s">
        <v>3525</v>
      </c>
      <c r="I11330" s="775" t="s">
        <v>5099</v>
      </c>
    </row>
    <row r="11331" spans="1:9">
      <c r="A11331" s="775" t="str">
        <f>Table_wabobpsvr_AzureCalc_AzureCalcRateCard[[#This Row],[ServiceName]]&amp;Table_wabobpsvr_AzureCalc_AzureCalcRateCard[[#This Row],[Price_Level]]&amp;Table_wabobpsvr_AzureCalc_AzureCalcRateCard[[#This Row],[Region]]</f>
        <v>Data Transfer Out - Zone 3 - Tier 3D</v>
      </c>
      <c r="B11331" s="775"/>
      <c r="C11331" s="775" t="s">
        <v>764</v>
      </c>
      <c r="D11331" s="775" t="s">
        <v>176</v>
      </c>
      <c r="E11331" s="775">
        <v>0.15928</v>
      </c>
      <c r="F11331" s="775" t="s">
        <v>903</v>
      </c>
      <c r="G11331" s="775" t="s">
        <v>2018</v>
      </c>
      <c r="H11331" s="775" t="s">
        <v>2019</v>
      </c>
      <c r="I11331" s="775" t="s">
        <v>5162</v>
      </c>
    </row>
    <row r="11332" spans="1:9">
      <c r="A11332" s="775" t="str">
        <f>Table_wabobpsvr_AzureCalc_AzureCalcRateCard[[#This Row],[ServiceName]]&amp;Table_wabobpsvr_AzureCalc_AzureCalcRateCard[[#This Row],[Price_Level]]&amp;Table_wabobpsvr_AzureCalc_AzureCalcRateCard[[#This Row],[Region]]</f>
        <v>SQL DB Premium P1 Secondary Geo Database HoursB16</v>
      </c>
      <c r="B11332" s="775">
        <v>16</v>
      </c>
      <c r="C11332" s="775" t="s">
        <v>87</v>
      </c>
      <c r="D11332" s="775" t="s">
        <v>175</v>
      </c>
      <c r="E11332" s="775">
        <v>0.50083200000000005</v>
      </c>
      <c r="F11332" s="775" t="s">
        <v>1036</v>
      </c>
      <c r="G11332" s="775" t="s">
        <v>3460</v>
      </c>
      <c r="H11332" s="775" t="s">
        <v>3461</v>
      </c>
      <c r="I11332" s="775" t="s">
        <v>4235</v>
      </c>
    </row>
    <row r="11333" spans="1:9">
      <c r="A11333" s="775" t="str">
        <f>Table_wabobpsvr_AzureCalc_AzureCalcRateCard[[#This Row],[ServiceName]]&amp;Table_wabobpsvr_AzureCalc_AzureCalcRateCard[[#This Row],[Price_Level]]&amp;Table_wabobpsvr_AzureCalc_AzureCalcRateCard[[#This Row],[Region]]</f>
        <v>A6 HDInsightB</v>
      </c>
      <c r="B11333" s="775"/>
      <c r="C11333" s="775" t="s">
        <v>87</v>
      </c>
      <c r="D11333" s="775" t="s">
        <v>175</v>
      </c>
      <c r="E11333" s="775">
        <v>0.497</v>
      </c>
      <c r="F11333" s="775" t="s">
        <v>3413</v>
      </c>
      <c r="G11333" s="775" t="s">
        <v>3450</v>
      </c>
      <c r="H11333" s="775" t="s">
        <v>3451</v>
      </c>
      <c r="I11333" s="775" t="s">
        <v>5163</v>
      </c>
    </row>
    <row r="11334" spans="1:9">
      <c r="A11334" s="775" t="str">
        <f>Table_wabobpsvr_AzureCalc_AzureCalcRateCard[[#This Row],[ServiceName]]&amp;Table_wabobpsvr_AzureCalc_AzureCalcRateCard[[#This Row],[Price_Level]]&amp;Table_wabobpsvr_AzureCalc_AzureCalcRateCard[[#This Row],[Region]]</f>
        <v>A6 HDInsightC</v>
      </c>
      <c r="B11334" s="775"/>
      <c r="C11334" s="775" t="s">
        <v>87</v>
      </c>
      <c r="D11334" s="775" t="s">
        <v>177</v>
      </c>
      <c r="E11334" s="775">
        <v>0.47570000000000001</v>
      </c>
      <c r="F11334" s="775" t="s">
        <v>3413</v>
      </c>
      <c r="G11334" s="775" t="s">
        <v>3450</v>
      </c>
      <c r="H11334" s="775" t="s">
        <v>3451</v>
      </c>
      <c r="I11334" s="775" t="s">
        <v>5163</v>
      </c>
    </row>
    <row r="11335" spans="1:9">
      <c r="A11335" s="775" t="str">
        <f>Table_wabobpsvr_AzureCalc_AzureCalcRateCard[[#This Row],[ServiceName]]&amp;Table_wabobpsvr_AzureCalc_AzureCalcRateCard[[#This Row],[Price_Level]]&amp;Table_wabobpsvr_AzureCalc_AzureCalcRateCard[[#This Row],[Region]]</f>
        <v>A6 HDInsightD</v>
      </c>
      <c r="B11335" s="775"/>
      <c r="C11335" s="775" t="s">
        <v>87</v>
      </c>
      <c r="D11335" s="775" t="s">
        <v>176</v>
      </c>
      <c r="E11335" s="775">
        <v>0.45440000000000003</v>
      </c>
      <c r="F11335" s="775" t="s">
        <v>3413</v>
      </c>
      <c r="G11335" s="775" t="s">
        <v>3450</v>
      </c>
      <c r="H11335" s="775" t="s">
        <v>3451</v>
      </c>
      <c r="I11335" s="775" t="s">
        <v>5163</v>
      </c>
    </row>
    <row r="11336" spans="1:9">
      <c r="A11336" s="775" t="str">
        <f>Table_wabobpsvr_AzureCalc_AzureCalcRateCard[[#This Row],[ServiceName]]&amp;Table_wabobpsvr_AzureCalc_AzureCalcRateCard[[#This Row],[Price_Level]]&amp;Table_wabobpsvr_AzureCalc_AzureCalcRateCard[[#This Row],[Region]]</f>
        <v>A6 HDInsight (Non-Windows)MOSP</v>
      </c>
      <c r="B11336" s="775"/>
      <c r="C11336" s="775" t="s">
        <v>87</v>
      </c>
      <c r="D11336" s="775" t="s">
        <v>606</v>
      </c>
      <c r="E11336" s="775">
        <v>0.35499999999999998</v>
      </c>
      <c r="F11336" s="775" t="s">
        <v>3526</v>
      </c>
      <c r="G11336" s="775" t="s">
        <v>4235</v>
      </c>
      <c r="H11336" s="775" t="s">
        <v>4235</v>
      </c>
      <c r="I11336" s="775" t="s">
        <v>5164</v>
      </c>
    </row>
    <row r="11337" spans="1:9">
      <c r="A11337" s="775" t="str">
        <f>Table_wabobpsvr_AzureCalc_AzureCalcRateCard[[#This Row],[ServiceName]]&amp;Table_wabobpsvr_AzureCalc_AzureCalcRateCard[[#This Row],[Price_Level]]&amp;Table_wabobpsvr_AzureCalc_AzureCalcRateCard[[#This Row],[Region]]</f>
        <v>A6 HDInsight (Non-Windows)A</v>
      </c>
      <c r="B11337" s="775"/>
      <c r="C11337" s="775" t="s">
        <v>87</v>
      </c>
      <c r="D11337" s="775" t="s">
        <v>174</v>
      </c>
      <c r="E11337" s="775">
        <v>0.2591</v>
      </c>
      <c r="F11337" s="775" t="s">
        <v>3526</v>
      </c>
      <c r="G11337" s="775" t="s">
        <v>3527</v>
      </c>
      <c r="H11337" s="775" t="s">
        <v>3528</v>
      </c>
      <c r="I11337" s="775" t="s">
        <v>5164</v>
      </c>
    </row>
    <row r="11338" spans="1:9">
      <c r="A11338" s="775" t="str">
        <f>Table_wabobpsvr_AzureCalc_AzureCalcRateCard[[#This Row],[ServiceName]]&amp;Table_wabobpsvr_AzureCalc_AzureCalcRateCard[[#This Row],[Price_Level]]&amp;Table_wabobpsvr_AzureCalc_AzureCalcRateCard[[#This Row],[Region]]</f>
        <v>A6 HDInsight (Non-Windows)B</v>
      </c>
      <c r="B11338" s="775"/>
      <c r="C11338" s="775" t="s">
        <v>87</v>
      </c>
      <c r="D11338" s="775" t="s">
        <v>175</v>
      </c>
      <c r="E11338" s="775">
        <v>0.2485</v>
      </c>
      <c r="F11338" s="775" t="s">
        <v>3526</v>
      </c>
      <c r="G11338" s="775" t="s">
        <v>3527</v>
      </c>
      <c r="H11338" s="775" t="s">
        <v>3528</v>
      </c>
      <c r="I11338" s="775" t="s">
        <v>5164</v>
      </c>
    </row>
    <row r="11339" spans="1:9">
      <c r="A11339" s="775" t="str">
        <f>Table_wabobpsvr_AzureCalc_AzureCalcRateCard[[#This Row],[ServiceName]]&amp;Table_wabobpsvr_AzureCalc_AzureCalcRateCard[[#This Row],[Price_Level]]&amp;Table_wabobpsvr_AzureCalc_AzureCalcRateCard[[#This Row],[Region]]</f>
        <v>Standard_D14 Cloud ServicesB</v>
      </c>
      <c r="B11339" s="775"/>
      <c r="C11339" s="775" t="s">
        <v>680</v>
      </c>
      <c r="D11339" s="775" t="s">
        <v>175</v>
      </c>
      <c r="E11339" s="775">
        <v>2.2296800000000001</v>
      </c>
      <c r="F11339" s="775" t="s">
        <v>1118</v>
      </c>
      <c r="G11339" s="775" t="s">
        <v>3720</v>
      </c>
      <c r="H11339" s="775" t="s">
        <v>3721</v>
      </c>
      <c r="I11339" s="775" t="s">
        <v>6332</v>
      </c>
    </row>
    <row r="11340" spans="1:9">
      <c r="A11340" s="775" t="str">
        <f>Table_wabobpsvr_AzureCalc_AzureCalcRateCard[[#This Row],[ServiceName]]&amp;Table_wabobpsvr_AzureCalc_AzureCalcRateCard[[#This Row],[Price_Level]]&amp;Table_wabobpsvr_AzureCalc_AzureCalcRateCard[[#This Row],[Region]]</f>
        <v>Standard_D14 Cloud ServicesC</v>
      </c>
      <c r="B11340" s="775"/>
      <c r="C11340" s="775" t="s">
        <v>680</v>
      </c>
      <c r="D11340" s="775" t="s">
        <v>177</v>
      </c>
      <c r="E11340" s="775">
        <v>2.1585200000000002</v>
      </c>
      <c r="F11340" s="775" t="s">
        <v>1118</v>
      </c>
      <c r="G11340" s="775" t="s">
        <v>3720</v>
      </c>
      <c r="H11340" s="775" t="s">
        <v>3721</v>
      </c>
      <c r="I11340" s="775" t="s">
        <v>6332</v>
      </c>
    </row>
    <row r="11341" spans="1:9">
      <c r="A11341" s="775" t="str">
        <f>Table_wabobpsvr_AzureCalc_AzureCalcRateCard[[#This Row],[ServiceName]]&amp;Table_wabobpsvr_AzureCalc_AzureCalcRateCard[[#This Row],[Price_Level]]&amp;Table_wabobpsvr_AzureCalc_AzureCalcRateCard[[#This Row],[Region]]</f>
        <v>Standard_D14 Cloud ServicesD</v>
      </c>
      <c r="B11341" s="775"/>
      <c r="C11341" s="775" t="s">
        <v>680</v>
      </c>
      <c r="D11341" s="775" t="s">
        <v>176</v>
      </c>
      <c r="E11341" s="775">
        <v>2.0873599999999999</v>
      </c>
      <c r="F11341" s="775" t="s">
        <v>1118</v>
      </c>
      <c r="G11341" s="775" t="s">
        <v>3720</v>
      </c>
      <c r="H11341" s="775" t="s">
        <v>3721</v>
      </c>
      <c r="I11341" s="775" t="s">
        <v>6332</v>
      </c>
    </row>
    <row r="11342" spans="1:9">
      <c r="A11342" s="775" t="str">
        <f>Table_wabobpsvr_AzureCalc_AzureCalcRateCard[[#This Row],[ServiceName]]&amp;Table_wabobpsvr_AzureCalc_AzureCalcRateCard[[#This Row],[Price_Level]]&amp;Table_wabobpsvr_AzureCalc_AzureCalcRateCard[[#This Row],[Region]]</f>
        <v>Standard_D14 VM (Non-Windows)MOSP10</v>
      </c>
      <c r="B11342" s="775">
        <v>10</v>
      </c>
      <c r="C11342" s="775" t="s">
        <v>680</v>
      </c>
      <c r="D11342" s="775" t="s">
        <v>606</v>
      </c>
      <c r="E11342" s="775">
        <v>1.9319999999999999</v>
      </c>
      <c r="F11342" s="775" t="s">
        <v>1119</v>
      </c>
      <c r="G11342" s="775" t="s">
        <v>4235</v>
      </c>
      <c r="H11342" s="775" t="s">
        <v>4235</v>
      </c>
      <c r="I11342" s="775" t="s">
        <v>5428</v>
      </c>
    </row>
    <row r="11343" spans="1:9">
      <c r="A11343" s="775" t="str">
        <f>Table_wabobpsvr_AzureCalc_AzureCalcRateCard[[#This Row],[ServiceName]]&amp;Table_wabobpsvr_AzureCalc_AzureCalcRateCard[[#This Row],[Price_Level]]&amp;Table_wabobpsvr_AzureCalc_AzureCalcRateCard[[#This Row],[Region]]</f>
        <v>Standard_D14 VM (Non-Windows)A10</v>
      </c>
      <c r="B11343" s="775">
        <v>10</v>
      </c>
      <c r="C11343" s="775" t="s">
        <v>680</v>
      </c>
      <c r="D11343" s="775" t="s">
        <v>174</v>
      </c>
      <c r="E11343" s="775">
        <v>1.8740399999999999</v>
      </c>
      <c r="F11343" s="775" t="s">
        <v>1119</v>
      </c>
      <c r="G11343" s="775" t="s">
        <v>4235</v>
      </c>
      <c r="H11343" s="775" t="s">
        <v>4235</v>
      </c>
      <c r="I11343" s="775" t="s">
        <v>5428</v>
      </c>
    </row>
    <row r="11344" spans="1:9">
      <c r="A11344" s="775" t="str">
        <f>Table_wabobpsvr_AzureCalc_AzureCalcRateCard[[#This Row],[ServiceName]]&amp;Table_wabobpsvr_AzureCalc_AzureCalcRateCard[[#This Row],[Price_Level]]&amp;Table_wabobpsvr_AzureCalc_AzureCalcRateCard[[#This Row],[Region]]</f>
        <v>Standard_D14 VM (Non-Windows)B10</v>
      </c>
      <c r="B11344" s="775">
        <v>10</v>
      </c>
      <c r="C11344" s="775" t="s">
        <v>680</v>
      </c>
      <c r="D11344" s="775" t="s">
        <v>175</v>
      </c>
      <c r="E11344" s="775">
        <v>1.8160799999999999</v>
      </c>
      <c r="F11344" s="775" t="s">
        <v>1119</v>
      </c>
      <c r="G11344" s="775" t="s">
        <v>4235</v>
      </c>
      <c r="H11344" s="775" t="s">
        <v>4235</v>
      </c>
      <c r="I11344" s="775" t="s">
        <v>5428</v>
      </c>
    </row>
    <row r="11345" spans="1:9">
      <c r="A11345" s="775" t="str">
        <f>Table_wabobpsvr_AzureCalc_AzureCalcRateCard[[#This Row],[ServiceName]]&amp;Table_wabobpsvr_AzureCalc_AzureCalcRateCard[[#This Row],[Price_Level]]&amp;Table_wabobpsvr_AzureCalc_AzureCalcRateCard[[#This Row],[Region]]</f>
        <v>Streaming UnitsMOSP4</v>
      </c>
      <c r="B11345" s="775">
        <v>4</v>
      </c>
      <c r="C11345" s="775" t="s">
        <v>4235</v>
      </c>
      <c r="D11345" s="775" t="s">
        <v>606</v>
      </c>
      <c r="E11345" s="775">
        <v>999999</v>
      </c>
      <c r="F11345" s="775" t="s">
        <v>1307</v>
      </c>
      <c r="G11345" s="775" t="s">
        <v>4235</v>
      </c>
      <c r="H11345" s="775" t="s">
        <v>4235</v>
      </c>
      <c r="I11345" s="775" t="s">
        <v>4235</v>
      </c>
    </row>
    <row r="11346" spans="1:9">
      <c r="A11346" s="775" t="str">
        <f>Table_wabobpsvr_AzureCalc_AzureCalcRateCard[[#This Row],[ServiceName]]&amp;Table_wabobpsvr_AzureCalc_AzureCalcRateCard[[#This Row],[Price_Level]]&amp;Table_wabobpsvr_AzureCalc_AzureCalcRateCard[[#This Row],[Region]]</f>
        <v>Streaming UnitsA4</v>
      </c>
      <c r="B11346" s="775">
        <v>4</v>
      </c>
      <c r="C11346" s="775" t="s">
        <v>4235</v>
      </c>
      <c r="D11346" s="775" t="s">
        <v>174</v>
      </c>
      <c r="E11346" s="775">
        <v>999999</v>
      </c>
      <c r="F11346" s="775" t="s">
        <v>1307</v>
      </c>
      <c r="G11346" s="775" t="s">
        <v>4235</v>
      </c>
      <c r="H11346" s="775" t="s">
        <v>4235</v>
      </c>
      <c r="I11346" s="775" t="s">
        <v>4235</v>
      </c>
    </row>
    <row r="11347" spans="1:9">
      <c r="A11347" s="775" t="str">
        <f>Table_wabobpsvr_AzureCalc_AzureCalcRateCard[[#This Row],[ServiceName]]&amp;Table_wabobpsvr_AzureCalc_AzureCalcRateCard[[#This Row],[Price_Level]]&amp;Table_wabobpsvr_AzureCalc_AzureCalcRateCard[[#This Row],[Region]]</f>
        <v>Streaming UnitsB4</v>
      </c>
      <c r="B11347" s="775">
        <v>4</v>
      </c>
      <c r="C11347" s="775" t="s">
        <v>4235</v>
      </c>
      <c r="D11347" s="775" t="s">
        <v>175</v>
      </c>
      <c r="E11347" s="775">
        <v>999999</v>
      </c>
      <c r="F11347" s="775" t="s">
        <v>1307</v>
      </c>
      <c r="G11347" s="775" t="s">
        <v>4235</v>
      </c>
      <c r="H11347" s="775" t="s">
        <v>4235</v>
      </c>
      <c r="I11347" s="775" t="s">
        <v>4235</v>
      </c>
    </row>
    <row r="11348" spans="1:9">
      <c r="A11348" s="775" t="str">
        <f>Table_wabobpsvr_AzureCalc_AzureCalcRateCard[[#This Row],[ServiceName]]&amp;Table_wabobpsvr_AzureCalc_AzureCalcRateCard[[#This Row],[Price_Level]]&amp;Table_wabobpsvr_AzureCalc_AzureCalcRateCard[[#This Row],[Region]]</f>
        <v>Streaming UnitsC4</v>
      </c>
      <c r="B11348" s="775">
        <v>4</v>
      </c>
      <c r="C11348" s="775" t="s">
        <v>4235</v>
      </c>
      <c r="D11348" s="775" t="s">
        <v>177</v>
      </c>
      <c r="E11348" s="775">
        <v>999999</v>
      </c>
      <c r="F11348" s="775" t="s">
        <v>1307</v>
      </c>
      <c r="G11348" s="775" t="s">
        <v>4235</v>
      </c>
      <c r="H11348" s="775" t="s">
        <v>4235</v>
      </c>
      <c r="I11348" s="775" t="s">
        <v>4235</v>
      </c>
    </row>
    <row r="11349" spans="1:9">
      <c r="A11349" s="775" t="str">
        <f>Table_wabobpsvr_AzureCalc_AzureCalcRateCard[[#This Row],[ServiceName]]&amp;Table_wabobpsvr_AzureCalc_AzureCalcRateCard[[#This Row],[Price_Level]]&amp;Table_wabobpsvr_AzureCalc_AzureCalcRateCard[[#This Row],[Region]]</f>
        <v>Streaming UnitsD4</v>
      </c>
      <c r="B11349" s="775">
        <v>4</v>
      </c>
      <c r="C11349" s="775" t="s">
        <v>4235</v>
      </c>
      <c r="D11349" s="775" t="s">
        <v>176</v>
      </c>
      <c r="E11349" s="775">
        <v>999999</v>
      </c>
      <c r="F11349" s="775" t="s">
        <v>1307</v>
      </c>
      <c r="G11349" s="775" t="s">
        <v>4235</v>
      </c>
      <c r="H11349" s="775" t="s">
        <v>4235</v>
      </c>
      <c r="I11349" s="775" t="s">
        <v>4235</v>
      </c>
    </row>
    <row r="11350" spans="1:9">
      <c r="A11350" s="775" t="str">
        <f>Table_wabobpsvr_AzureCalc_AzureCalcRateCard[[#This Row],[ServiceName]]&amp;Table_wabobpsvr_AzureCalc_AzureCalcRateCard[[#This Row],[Price_Level]]&amp;Table_wabobpsvr_AzureCalc_AzureCalcRateCard[[#This Row],[Region]]</f>
        <v>Streaming UnitsMOSP5</v>
      </c>
      <c r="B11350" s="775">
        <v>5</v>
      </c>
      <c r="C11350" s="775" t="s">
        <v>4235</v>
      </c>
      <c r="D11350" s="775" t="s">
        <v>606</v>
      </c>
      <c r="E11350" s="775">
        <v>999999</v>
      </c>
      <c r="F11350" s="775" t="s">
        <v>1307</v>
      </c>
      <c r="G11350" s="775" t="s">
        <v>4235</v>
      </c>
      <c r="H11350" s="775" t="s">
        <v>4235</v>
      </c>
      <c r="I11350" s="775" t="s">
        <v>4235</v>
      </c>
    </row>
    <row r="11351" spans="1:9">
      <c r="A11351" s="775" t="str">
        <f>Table_wabobpsvr_AzureCalc_AzureCalcRateCard[[#This Row],[ServiceName]]&amp;Table_wabobpsvr_AzureCalc_AzureCalcRateCard[[#This Row],[Price_Level]]&amp;Table_wabobpsvr_AzureCalc_AzureCalcRateCard[[#This Row],[Region]]</f>
        <v>Streaming UnitsA5</v>
      </c>
      <c r="B11351" s="775">
        <v>5</v>
      </c>
      <c r="C11351" s="775" t="s">
        <v>4235</v>
      </c>
      <c r="D11351" s="775" t="s">
        <v>174</v>
      </c>
      <c r="E11351" s="775">
        <v>999999</v>
      </c>
      <c r="F11351" s="775" t="s">
        <v>1307</v>
      </c>
      <c r="G11351" s="775" t="s">
        <v>4235</v>
      </c>
      <c r="H11351" s="775" t="s">
        <v>4235</v>
      </c>
      <c r="I11351" s="775" t="s">
        <v>4235</v>
      </c>
    </row>
    <row r="11352" spans="1:9">
      <c r="A11352" s="1039" t="str">
        <f>Table_wabobpsvr_AzureCalc_AzureCalcRateCard[[#This Row],[ServiceName]]&amp;Table_wabobpsvr_AzureCalc_AzureCalcRateCard[[#This Row],[Price_Level]]&amp;Table_wabobpsvr_AzureCalc_AzureCalcRateCard[[#This Row],[Region]]</f>
        <v>Streaming UnitsB5</v>
      </c>
      <c r="B11352" s="1039">
        <v>5</v>
      </c>
      <c r="C11352" s="1039" t="s">
        <v>4235</v>
      </c>
      <c r="D11352" s="1039" t="s">
        <v>175</v>
      </c>
      <c r="E11352" s="1039">
        <v>999999</v>
      </c>
      <c r="F11352" s="1039" t="s">
        <v>1307</v>
      </c>
      <c r="G11352" s="775" t="s">
        <v>4235</v>
      </c>
      <c r="H11352" s="775" t="s">
        <v>4235</v>
      </c>
      <c r="I11352" s="775" t="s">
        <v>4235</v>
      </c>
    </row>
    <row r="11353" spans="1:9">
      <c r="A11353" s="775" t="str">
        <f>Table_wabobpsvr_AzureCalc_AzureCalcRateCard[[#This Row],[ServiceName]]&amp;Table_wabobpsvr_AzureCalc_AzureCalcRateCard[[#This Row],[Price_Level]]&amp;Table_wabobpsvr_AzureCalc_AzureCalcRateCard[[#This Row],[Region]]</f>
        <v>Streaming UnitsC5</v>
      </c>
      <c r="B11353" s="775">
        <v>5</v>
      </c>
      <c r="C11353" s="775" t="s">
        <v>4235</v>
      </c>
      <c r="D11353" s="775" t="s">
        <v>177</v>
      </c>
      <c r="E11353" s="775">
        <v>999999</v>
      </c>
      <c r="F11353" s="775" t="s">
        <v>1307</v>
      </c>
      <c r="G11353" s="775" t="s">
        <v>4235</v>
      </c>
      <c r="H11353" s="775" t="s">
        <v>4235</v>
      </c>
      <c r="I11353" s="775" t="s">
        <v>4235</v>
      </c>
    </row>
    <row r="11354" spans="1:9">
      <c r="A11354" s="775" t="str">
        <f>Table_wabobpsvr_AzureCalc_AzureCalcRateCard[[#This Row],[ServiceName]]&amp;Table_wabobpsvr_AzureCalc_AzureCalcRateCard[[#This Row],[Price_Level]]&amp;Table_wabobpsvr_AzureCalc_AzureCalcRateCard[[#This Row],[Region]]</f>
        <v>Standard S3 Database DaysMOSP</v>
      </c>
      <c r="B11354" s="775"/>
      <c r="C11354" s="775" t="s">
        <v>87</v>
      </c>
      <c r="D11354" s="775" t="s">
        <v>606</v>
      </c>
      <c r="E11354" s="775">
        <v>0.2016</v>
      </c>
      <c r="F11354" s="775" t="s">
        <v>3081</v>
      </c>
      <c r="G11354" s="775" t="s">
        <v>4235</v>
      </c>
      <c r="H11354" s="775" t="s">
        <v>4235</v>
      </c>
      <c r="I11354" s="775" t="s">
        <v>6333</v>
      </c>
    </row>
    <row r="11355" spans="1:9">
      <c r="A11355" s="1039" t="str">
        <f>Table_wabobpsvr_AzureCalc_AzureCalcRateCard[[#This Row],[ServiceName]]&amp;Table_wabobpsvr_AzureCalc_AzureCalcRateCard[[#This Row],[Price_Level]]&amp;Table_wabobpsvr_AzureCalc_AzureCalcRateCard[[#This Row],[Region]]</f>
        <v>Standard S3 Database DaysA</v>
      </c>
      <c r="B11355" s="1039"/>
      <c r="C11355" s="1039" t="s">
        <v>87</v>
      </c>
      <c r="D11355" s="1039" t="s">
        <v>174</v>
      </c>
      <c r="E11355" s="1039">
        <v>0.1956</v>
      </c>
      <c r="F11355" s="1039" t="s">
        <v>3081</v>
      </c>
      <c r="G11355" s="775" t="s">
        <v>3082</v>
      </c>
      <c r="H11355" s="775" t="s">
        <v>3083</v>
      </c>
      <c r="I11355" s="775" t="s">
        <v>6333</v>
      </c>
    </row>
    <row r="11356" spans="1:9">
      <c r="A11356" s="1039" t="str">
        <f>Table_wabobpsvr_AzureCalc_AzureCalcRateCard[[#This Row],[ServiceName]]&amp;Table_wabobpsvr_AzureCalc_AzureCalcRateCard[[#This Row],[Price_Level]]&amp;Table_wabobpsvr_AzureCalc_AzureCalcRateCard[[#This Row],[Region]]</f>
        <v>Standard S3 Database DaysB</v>
      </c>
      <c r="B11356" s="1039"/>
      <c r="C11356" s="1039" t="s">
        <v>87</v>
      </c>
      <c r="D11356" s="1039" t="s">
        <v>175</v>
      </c>
      <c r="E11356" s="1039">
        <v>0.18959999999999999</v>
      </c>
      <c r="F11356" s="1039" t="s">
        <v>3081</v>
      </c>
      <c r="G11356" s="775" t="s">
        <v>3082</v>
      </c>
      <c r="H11356" s="775" t="s">
        <v>3083</v>
      </c>
      <c r="I11356" s="775" t="s">
        <v>6333</v>
      </c>
    </row>
    <row r="11357" spans="1:9">
      <c r="A11357" s="1039" t="str">
        <f>Table_wabobpsvr_AzureCalc_AzureCalcRateCard[[#This Row],[ServiceName]]&amp;Table_wabobpsvr_AzureCalc_AzureCalcRateCard[[#This Row],[Price_Level]]&amp;Table_wabobpsvr_AzureCalc_AzureCalcRateCard[[#This Row],[Region]]</f>
        <v>Standard S3 Database DaysC</v>
      </c>
      <c r="B11357" s="1039"/>
      <c r="C11357" s="1039" t="s">
        <v>87</v>
      </c>
      <c r="D11357" s="1039" t="s">
        <v>177</v>
      </c>
      <c r="E11357" s="1039">
        <v>0.1835</v>
      </c>
      <c r="F11357" s="1039" t="s">
        <v>3081</v>
      </c>
      <c r="G11357" s="775" t="s">
        <v>3082</v>
      </c>
      <c r="H11357" s="775" t="s">
        <v>3083</v>
      </c>
      <c r="I11357" s="775" t="s">
        <v>6333</v>
      </c>
    </row>
    <row r="11358" spans="1:9">
      <c r="A11358" s="775" t="str">
        <f>Table_wabobpsvr_AzureCalc_AzureCalcRateCard[[#This Row],[ServiceName]]&amp;Table_wabobpsvr_AzureCalc_AzureCalcRateCard[[#This Row],[Price_Level]]&amp;Table_wabobpsvr_AzureCalc_AzureCalcRateCard[[#This Row],[Region]]</f>
        <v>Standard S3 Database DaysD</v>
      </c>
      <c r="B11358" s="775"/>
      <c r="C11358" s="775" t="s">
        <v>87</v>
      </c>
      <c r="D11358" s="775" t="s">
        <v>176</v>
      </c>
      <c r="E11358" s="775">
        <v>0.17749999999999999</v>
      </c>
      <c r="F11358" s="775" t="s">
        <v>3081</v>
      </c>
      <c r="G11358" s="775" t="s">
        <v>3082</v>
      </c>
      <c r="H11358" s="775" t="s">
        <v>3083</v>
      </c>
      <c r="I11358" s="775" t="s">
        <v>6333</v>
      </c>
    </row>
    <row r="11359" spans="1:9">
      <c r="A11359" s="775" t="str">
        <f>Table_wabobpsvr_AzureCalc_AzureCalcRateCard[[#This Row],[ServiceName]]&amp;Table_wabobpsvr_AzureCalc_AzureCalcRateCard[[#This Row],[Price_Level]]&amp;Table_wabobpsvr_AzureCalc_AzureCalcRateCard[[#This Row],[Region]]</f>
        <v>Standard S3 Database DaysMOSP15</v>
      </c>
      <c r="B11359" s="775">
        <v>15</v>
      </c>
      <c r="C11359" s="775" t="s">
        <v>87</v>
      </c>
      <c r="D11359" s="775" t="s">
        <v>606</v>
      </c>
      <c r="E11359" s="775">
        <v>0.22320000000000001</v>
      </c>
      <c r="F11359" s="775" t="s">
        <v>3081</v>
      </c>
      <c r="G11359" s="775" t="s">
        <v>4235</v>
      </c>
      <c r="H11359" s="775" t="s">
        <v>4235</v>
      </c>
      <c r="I11359" s="775" t="s">
        <v>4686</v>
      </c>
    </row>
    <row r="11360" spans="1:9">
      <c r="A11360" s="775" t="str">
        <f>Table_wabobpsvr_AzureCalc_AzureCalcRateCard[[#This Row],[ServiceName]]&amp;Table_wabobpsvr_AzureCalc_AzureCalcRateCard[[#This Row],[Price_Level]]&amp;Table_wabobpsvr_AzureCalc_AzureCalcRateCard[[#This Row],[Region]]</f>
        <v>Standard S3 Database DaysA15</v>
      </c>
      <c r="B11360" s="775">
        <v>15</v>
      </c>
      <c r="C11360" s="775" t="s">
        <v>87</v>
      </c>
      <c r="D11360" s="775" t="s">
        <v>174</v>
      </c>
      <c r="E11360" s="775">
        <v>0.21659999999999999</v>
      </c>
      <c r="F11360" s="775" t="s">
        <v>3081</v>
      </c>
      <c r="G11360" s="775" t="s">
        <v>3084</v>
      </c>
      <c r="H11360" s="775" t="s">
        <v>3085</v>
      </c>
      <c r="I11360" s="775" t="s">
        <v>4686</v>
      </c>
    </row>
    <row r="11361" spans="1:9">
      <c r="A11361" s="775" t="str">
        <f>Table_wabobpsvr_AzureCalc_AzureCalcRateCard[[#This Row],[ServiceName]]&amp;Table_wabobpsvr_AzureCalc_AzureCalcRateCard[[#This Row],[Price_Level]]&amp;Table_wabobpsvr_AzureCalc_AzureCalcRateCard[[#This Row],[Region]]</f>
        <v>Standard S3 Database DaysB15</v>
      </c>
      <c r="B11361" s="775">
        <v>15</v>
      </c>
      <c r="C11361" s="775" t="s">
        <v>87</v>
      </c>
      <c r="D11361" s="775" t="s">
        <v>175</v>
      </c>
      <c r="E11361" s="775">
        <v>0.2099</v>
      </c>
      <c r="F11361" s="775" t="s">
        <v>3081</v>
      </c>
      <c r="G11361" s="775" t="s">
        <v>3084</v>
      </c>
      <c r="H11361" s="775" t="s">
        <v>3085</v>
      </c>
      <c r="I11361" s="775" t="s">
        <v>4686</v>
      </c>
    </row>
    <row r="11362" spans="1:9">
      <c r="A11362" s="775" t="str">
        <f>Table_wabobpsvr_AzureCalc_AzureCalcRateCard[[#This Row],[ServiceName]]&amp;Table_wabobpsvr_AzureCalc_AzureCalcRateCard[[#This Row],[Price_Level]]&amp;Table_wabobpsvr_AzureCalc_AzureCalcRateCard[[#This Row],[Region]]</f>
        <v>Standard S3 Database DaysC15</v>
      </c>
      <c r="B11362" s="775">
        <v>15</v>
      </c>
      <c r="C11362" s="775" t="s">
        <v>87</v>
      </c>
      <c r="D11362" s="775" t="s">
        <v>177</v>
      </c>
      <c r="E11362" s="775">
        <v>0.20319999999999999</v>
      </c>
      <c r="F11362" s="775" t="s">
        <v>3081</v>
      </c>
      <c r="G11362" s="775" t="s">
        <v>3084</v>
      </c>
      <c r="H11362" s="775" t="s">
        <v>3085</v>
      </c>
      <c r="I11362" s="775" t="s">
        <v>4686</v>
      </c>
    </row>
    <row r="11363" spans="1:9">
      <c r="A11363" s="775" t="str">
        <f>Table_wabobpsvr_AzureCalc_AzureCalcRateCard[[#This Row],[ServiceName]]&amp;Table_wabobpsvr_AzureCalc_AzureCalcRateCard[[#This Row],[Price_Level]]&amp;Table_wabobpsvr_AzureCalc_AzureCalcRateCard[[#This Row],[Region]]</f>
        <v>Machine Learning API Service Prediction HoursMOSP14</v>
      </c>
      <c r="B11363" s="775">
        <v>14</v>
      </c>
      <c r="C11363" s="775" t="s">
        <v>4235</v>
      </c>
      <c r="D11363" s="775" t="s">
        <v>606</v>
      </c>
      <c r="E11363" s="775">
        <v>999999</v>
      </c>
      <c r="F11363" s="775" t="s">
        <v>1082</v>
      </c>
      <c r="G11363" s="775" t="s">
        <v>4235</v>
      </c>
      <c r="H11363" s="775" t="s">
        <v>4235</v>
      </c>
      <c r="I11363" s="775" t="s">
        <v>4235</v>
      </c>
    </row>
    <row r="11364" spans="1:9">
      <c r="A11364" s="775" t="str">
        <f>Table_wabobpsvr_AzureCalc_AzureCalcRateCard[[#This Row],[ServiceName]]&amp;Table_wabobpsvr_AzureCalc_AzureCalcRateCard[[#This Row],[Price_Level]]&amp;Table_wabobpsvr_AzureCalc_AzureCalcRateCard[[#This Row],[Region]]</f>
        <v>Machine Learning API Service Prediction HoursA14</v>
      </c>
      <c r="B11364" s="775">
        <v>14</v>
      </c>
      <c r="C11364" s="775" t="s">
        <v>4235</v>
      </c>
      <c r="D11364" s="775" t="s">
        <v>174</v>
      </c>
      <c r="E11364" s="775">
        <v>999999</v>
      </c>
      <c r="F11364" s="775" t="s">
        <v>1082</v>
      </c>
      <c r="G11364" s="775" t="s">
        <v>4235</v>
      </c>
      <c r="H11364" s="775" t="s">
        <v>4235</v>
      </c>
      <c r="I11364" s="775" t="s">
        <v>4235</v>
      </c>
    </row>
    <row r="11365" spans="1:9">
      <c r="A11365" s="775" t="str">
        <f>Table_wabobpsvr_AzureCalc_AzureCalcRateCard[[#This Row],[ServiceName]]&amp;Table_wabobpsvr_AzureCalc_AzureCalcRateCard[[#This Row],[Price_Level]]&amp;Table_wabobpsvr_AzureCalc_AzureCalcRateCard[[#This Row],[Region]]</f>
        <v>Machine Learning API Service Prediction HoursB14</v>
      </c>
      <c r="B11365" s="775">
        <v>14</v>
      </c>
      <c r="C11365" s="775" t="s">
        <v>4235</v>
      </c>
      <c r="D11365" s="775" t="s">
        <v>175</v>
      </c>
      <c r="E11365" s="775">
        <v>999999</v>
      </c>
      <c r="F11365" s="775" t="s">
        <v>1082</v>
      </c>
      <c r="G11365" s="775" t="s">
        <v>4235</v>
      </c>
      <c r="H11365" s="775" t="s">
        <v>4235</v>
      </c>
      <c r="I11365" s="775" t="s">
        <v>4235</v>
      </c>
    </row>
    <row r="11366" spans="1:9">
      <c r="A11366" s="775" t="str">
        <f>Table_wabobpsvr_AzureCalc_AzureCalcRateCard[[#This Row],[ServiceName]]&amp;Table_wabobpsvr_AzureCalc_AzureCalcRateCard[[#This Row],[Price_Level]]&amp;Table_wabobpsvr_AzureCalc_AzureCalcRateCard[[#This Row],[Region]]</f>
        <v>Machine Learning API Service Prediction HoursC14</v>
      </c>
      <c r="B11366" s="775">
        <v>14</v>
      </c>
      <c r="C11366" s="775" t="s">
        <v>4235</v>
      </c>
      <c r="D11366" s="775" t="s">
        <v>177</v>
      </c>
      <c r="E11366" s="775">
        <v>999999</v>
      </c>
      <c r="F11366" s="775" t="s">
        <v>1082</v>
      </c>
      <c r="G11366" s="775" t="s">
        <v>4235</v>
      </c>
      <c r="H11366" s="775" t="s">
        <v>4235</v>
      </c>
      <c r="I11366" s="775" t="s">
        <v>4235</v>
      </c>
    </row>
    <row r="11367" spans="1:9">
      <c r="A11367" s="775" t="str">
        <f>Table_wabobpsvr_AzureCalc_AzureCalcRateCard[[#This Row],[ServiceName]]&amp;Table_wabobpsvr_AzureCalc_AzureCalcRateCard[[#This Row],[Price_Level]]&amp;Table_wabobpsvr_AzureCalc_AzureCalcRateCard[[#This Row],[Region]]</f>
        <v>Machine Learning API Service Prediction HoursD14</v>
      </c>
      <c r="B11367" s="775">
        <v>14</v>
      </c>
      <c r="C11367" s="775" t="s">
        <v>4235</v>
      </c>
      <c r="D11367" s="775" t="s">
        <v>176</v>
      </c>
      <c r="E11367" s="775">
        <v>999999</v>
      </c>
      <c r="F11367" s="775" t="s">
        <v>1082</v>
      </c>
      <c r="G11367" s="775" t="s">
        <v>4235</v>
      </c>
      <c r="H11367" s="775" t="s">
        <v>4235</v>
      </c>
      <c r="I11367" s="775" t="s">
        <v>4235</v>
      </c>
    </row>
    <row r="11368" spans="1:9">
      <c r="A11368" s="775" t="str">
        <f>Table_wabobpsvr_AzureCalc_AzureCalcRateCard[[#This Row],[ServiceName]]&amp;Table_wabobpsvr_AzureCalc_AzureCalcRateCard[[#This Row],[Price_Level]]&amp;Table_wabobpsvr_AzureCalc_AzureCalcRateCard[[#This Row],[Region]]</f>
        <v>Machine Learning API Service PredictionsMOSP6</v>
      </c>
      <c r="B11368" s="775">
        <v>6</v>
      </c>
      <c r="C11368" s="775" t="s">
        <v>4235</v>
      </c>
      <c r="D11368" s="775" t="s">
        <v>606</v>
      </c>
      <c r="E11368" s="775">
        <v>999999</v>
      </c>
      <c r="F11368" s="775" t="s">
        <v>1083</v>
      </c>
      <c r="G11368" s="775" t="s">
        <v>4235</v>
      </c>
      <c r="H11368" s="775" t="s">
        <v>4235</v>
      </c>
      <c r="I11368" s="775" t="s">
        <v>4235</v>
      </c>
    </row>
    <row r="11369" spans="1:9">
      <c r="A11369" s="775" t="str">
        <f>Table_wabobpsvr_AzureCalc_AzureCalcRateCard[[#This Row],[ServiceName]]&amp;Table_wabobpsvr_AzureCalc_AzureCalcRateCard[[#This Row],[Price_Level]]&amp;Table_wabobpsvr_AzureCalc_AzureCalcRateCard[[#This Row],[Region]]</f>
        <v>Machine Learning API Service PredictionsA6</v>
      </c>
      <c r="B11369" s="775">
        <v>6</v>
      </c>
      <c r="C11369" s="775" t="s">
        <v>4235</v>
      </c>
      <c r="D11369" s="775" t="s">
        <v>174</v>
      </c>
      <c r="E11369" s="775">
        <v>999999</v>
      </c>
      <c r="F11369" s="775" t="s">
        <v>1083</v>
      </c>
      <c r="G11369" s="775" t="s">
        <v>4235</v>
      </c>
      <c r="H11369" s="775" t="s">
        <v>4235</v>
      </c>
      <c r="I11369" s="775" t="s">
        <v>4235</v>
      </c>
    </row>
    <row r="11370" spans="1:9">
      <c r="A11370" s="775" t="str">
        <f>Table_wabobpsvr_AzureCalc_AzureCalcRateCard[[#This Row],[ServiceName]]&amp;Table_wabobpsvr_AzureCalc_AzureCalcRateCard[[#This Row],[Price_Level]]&amp;Table_wabobpsvr_AzureCalc_AzureCalcRateCard[[#This Row],[Region]]</f>
        <v>Websites Basic SmallMOSP15</v>
      </c>
      <c r="B11370" s="775">
        <v>15</v>
      </c>
      <c r="C11370" s="775" t="s">
        <v>87</v>
      </c>
      <c r="D11370" s="775" t="s">
        <v>606</v>
      </c>
      <c r="E11370" s="775">
        <v>9.4E-2</v>
      </c>
      <c r="F11370" s="775" t="s">
        <v>1368</v>
      </c>
      <c r="G11370" s="775" t="s">
        <v>4235</v>
      </c>
      <c r="H11370" s="775" t="s">
        <v>4235</v>
      </c>
      <c r="I11370" s="775" t="s">
        <v>6394</v>
      </c>
    </row>
    <row r="11371" spans="1:9">
      <c r="A11371" s="775" t="str">
        <f>Table_wabobpsvr_AzureCalc_AzureCalcRateCard[[#This Row],[ServiceName]]&amp;Table_wabobpsvr_AzureCalc_AzureCalcRateCard[[#This Row],[Price_Level]]&amp;Table_wabobpsvr_AzureCalc_AzureCalcRateCard[[#This Row],[Region]]</f>
        <v>Websites Basic SmallA15</v>
      </c>
      <c r="B11371" s="775">
        <v>15</v>
      </c>
      <c r="C11371" s="775" t="s">
        <v>87</v>
      </c>
      <c r="D11371" s="775" t="s">
        <v>174</v>
      </c>
      <c r="E11371" s="775">
        <v>6.862E-2</v>
      </c>
      <c r="F11371" s="775" t="s">
        <v>1368</v>
      </c>
      <c r="G11371" s="775" t="s">
        <v>3339</v>
      </c>
      <c r="H11371" s="775" t="s">
        <v>3340</v>
      </c>
      <c r="I11371" s="775" t="s">
        <v>6394</v>
      </c>
    </row>
    <row r="11372" spans="1:9">
      <c r="A11372" s="775" t="str">
        <f>Table_wabobpsvr_AzureCalc_AzureCalcRateCard[[#This Row],[ServiceName]]&amp;Table_wabobpsvr_AzureCalc_AzureCalcRateCard[[#This Row],[Price_Level]]&amp;Table_wabobpsvr_AzureCalc_AzureCalcRateCard[[#This Row],[Region]]</f>
        <v>Websites Basic SmallB15</v>
      </c>
      <c r="B11372" s="775">
        <v>15</v>
      </c>
      <c r="C11372" s="775" t="s">
        <v>87</v>
      </c>
      <c r="D11372" s="775" t="s">
        <v>175</v>
      </c>
      <c r="E11372" s="775">
        <v>6.5799999999999997E-2</v>
      </c>
      <c r="F11372" s="775" t="s">
        <v>1368</v>
      </c>
      <c r="G11372" s="775" t="s">
        <v>3339</v>
      </c>
      <c r="H11372" s="775" t="s">
        <v>3340</v>
      </c>
      <c r="I11372" s="775" t="s">
        <v>6394</v>
      </c>
    </row>
    <row r="11373" spans="1:9">
      <c r="A11373" s="775" t="str">
        <f>Table_wabobpsvr_AzureCalc_AzureCalcRateCard[[#This Row],[ServiceName]]&amp;Table_wabobpsvr_AzureCalc_AzureCalcRateCard[[#This Row],[Price_Level]]&amp;Table_wabobpsvr_AzureCalc_AzureCalcRateCard[[#This Row],[Region]]</f>
        <v>Websites Basic SmallC15</v>
      </c>
      <c r="B11373" s="775">
        <v>15</v>
      </c>
      <c r="C11373" s="775" t="s">
        <v>87</v>
      </c>
      <c r="D11373" s="775" t="s">
        <v>177</v>
      </c>
      <c r="E11373" s="775">
        <v>6.2979999999999994E-2</v>
      </c>
      <c r="F11373" s="775" t="s">
        <v>1368</v>
      </c>
      <c r="G11373" s="775" t="s">
        <v>3339</v>
      </c>
      <c r="H11373" s="775" t="s">
        <v>3340</v>
      </c>
      <c r="I11373" s="775" t="s">
        <v>6394</v>
      </c>
    </row>
    <row r="11374" spans="1:9">
      <c r="A11374" s="775" t="str">
        <f>Table_wabobpsvr_AzureCalc_AzureCalcRateCard[[#This Row],[ServiceName]]&amp;Table_wabobpsvr_AzureCalc_AzureCalcRateCard[[#This Row],[Price_Level]]&amp;Table_wabobpsvr_AzureCalc_AzureCalcRateCard[[#This Row],[Region]]</f>
        <v>Websites Basic SmallD15</v>
      </c>
      <c r="B11374" s="775">
        <v>15</v>
      </c>
      <c r="C11374" s="775" t="s">
        <v>87</v>
      </c>
      <c r="D11374" s="775" t="s">
        <v>176</v>
      </c>
      <c r="E11374" s="775">
        <v>6.0159999999999998E-2</v>
      </c>
      <c r="F11374" s="775" t="s">
        <v>1368</v>
      </c>
      <c r="G11374" s="775" t="s">
        <v>3339</v>
      </c>
      <c r="H11374" s="775" t="s">
        <v>3340</v>
      </c>
      <c r="I11374" s="775" t="s">
        <v>6394</v>
      </c>
    </row>
    <row r="11375" spans="1:9">
      <c r="A11375" s="775" t="str">
        <f>Table_wabobpsvr_AzureCalc_AzureCalcRateCard[[#This Row],[ServiceName]]&amp;Table_wabobpsvr_AzureCalc_AzureCalcRateCard[[#This Row],[Price_Level]]&amp;Table_wabobpsvr_AzureCalc_AzureCalcRateCard[[#This Row],[Region]]</f>
        <v>Websites Standard SmallMOSP15</v>
      </c>
      <c r="B11375" s="775">
        <v>15</v>
      </c>
      <c r="C11375" s="775" t="s">
        <v>87</v>
      </c>
      <c r="D11375" s="775" t="s">
        <v>606</v>
      </c>
      <c r="E11375" s="775">
        <v>0.126</v>
      </c>
      <c r="F11375" s="775" t="s">
        <v>1369</v>
      </c>
      <c r="G11375" s="775" t="s">
        <v>4235</v>
      </c>
      <c r="H11375" s="775" t="s">
        <v>4235</v>
      </c>
      <c r="I11375" s="775" t="s">
        <v>6395</v>
      </c>
    </row>
    <row r="11376" spans="1:9">
      <c r="A11376" s="775" t="str">
        <f>Table_wabobpsvr_AzureCalc_AzureCalcRateCard[[#This Row],[ServiceName]]&amp;Table_wabobpsvr_AzureCalc_AzureCalcRateCard[[#This Row],[Price_Level]]&amp;Table_wabobpsvr_AzureCalc_AzureCalcRateCard[[#This Row],[Region]]</f>
        <v>Websites Standard SmallA15</v>
      </c>
      <c r="B11376" s="775">
        <v>15</v>
      </c>
      <c r="C11376" s="775" t="s">
        <v>87</v>
      </c>
      <c r="D11376" s="775" t="s">
        <v>174</v>
      </c>
      <c r="E11376" s="775">
        <v>9.1980000000000006E-2</v>
      </c>
      <c r="F11376" s="775" t="s">
        <v>1369</v>
      </c>
      <c r="G11376" s="775" t="s">
        <v>3341</v>
      </c>
      <c r="H11376" s="775" t="s">
        <v>3342</v>
      </c>
      <c r="I11376" s="775" t="s">
        <v>6395</v>
      </c>
    </row>
    <row r="11377" spans="1:9">
      <c r="A11377" s="775" t="str">
        <f>Table_wabobpsvr_AzureCalc_AzureCalcRateCard[[#This Row],[ServiceName]]&amp;Table_wabobpsvr_AzureCalc_AzureCalcRateCard[[#This Row],[Price_Level]]&amp;Table_wabobpsvr_AzureCalc_AzureCalcRateCard[[#This Row],[Region]]</f>
        <v>Websites Standard SmallB15</v>
      </c>
      <c r="B11377" s="775">
        <v>15</v>
      </c>
      <c r="C11377" s="775" t="s">
        <v>87</v>
      </c>
      <c r="D11377" s="775" t="s">
        <v>175</v>
      </c>
      <c r="E11377" s="775">
        <v>8.8200000000000001E-2</v>
      </c>
      <c r="F11377" s="775" t="s">
        <v>1369</v>
      </c>
      <c r="G11377" s="775" t="s">
        <v>3341</v>
      </c>
      <c r="H11377" s="775" t="s">
        <v>3342</v>
      </c>
      <c r="I11377" s="775" t="s">
        <v>6395</v>
      </c>
    </row>
    <row r="11378" spans="1:9">
      <c r="A11378" s="775" t="str">
        <f>Table_wabobpsvr_AzureCalc_AzureCalcRateCard[[#This Row],[ServiceName]]&amp;Table_wabobpsvr_AzureCalc_AzureCalcRateCard[[#This Row],[Price_Level]]&amp;Table_wabobpsvr_AzureCalc_AzureCalcRateCard[[#This Row],[Region]]</f>
        <v>Websites Standard SmallC15</v>
      </c>
      <c r="B11378" s="775">
        <v>15</v>
      </c>
      <c r="C11378" s="775" t="s">
        <v>87</v>
      </c>
      <c r="D11378" s="775" t="s">
        <v>177</v>
      </c>
      <c r="E11378" s="775">
        <v>8.4419999999999995E-2</v>
      </c>
      <c r="F11378" s="775" t="s">
        <v>1369</v>
      </c>
      <c r="G11378" s="775" t="s">
        <v>3341</v>
      </c>
      <c r="H11378" s="775" t="s">
        <v>3342</v>
      </c>
      <c r="I11378" s="775" t="s">
        <v>6395</v>
      </c>
    </row>
    <row r="11379" spans="1:9">
      <c r="A11379" s="775" t="str">
        <f>Table_wabobpsvr_AzureCalc_AzureCalcRateCard[[#This Row],[ServiceName]]&amp;Table_wabobpsvr_AzureCalc_AzureCalcRateCard[[#This Row],[Price_Level]]&amp;Table_wabobpsvr_AzureCalc_AzureCalcRateCard[[#This Row],[Region]]</f>
        <v>Websites Standard SmallD15</v>
      </c>
      <c r="B11379" s="775">
        <v>15</v>
      </c>
      <c r="C11379" s="775" t="s">
        <v>87</v>
      </c>
      <c r="D11379" s="775" t="s">
        <v>176</v>
      </c>
      <c r="E11379" s="775">
        <v>8.0640000000000003E-2</v>
      </c>
      <c r="F11379" s="775" t="s">
        <v>1369</v>
      </c>
      <c r="G11379" s="775" t="s">
        <v>3341</v>
      </c>
      <c r="H11379" s="775" t="s">
        <v>3342</v>
      </c>
      <c r="I11379" s="775" t="s">
        <v>6395</v>
      </c>
    </row>
    <row r="11380" spans="1:9">
      <c r="A11380" s="775" t="str">
        <f>Table_wabobpsvr_AzureCalc_AzureCalcRateCard[[#This Row],[ServiceName]]&amp;Table_wabobpsvr_AzureCalc_AzureCalcRateCard[[#This Row],[Price_Level]]&amp;Table_wabobpsvr_AzureCalc_AzureCalcRateCard[[#This Row],[Region]]</f>
        <v>Standard Overage Session HoursB15</v>
      </c>
      <c r="B11380" s="775">
        <v>15</v>
      </c>
      <c r="C11380" s="775" t="s">
        <v>4235</v>
      </c>
      <c r="D11380" s="775" t="s">
        <v>175</v>
      </c>
      <c r="E11380" s="775">
        <v>999999</v>
      </c>
      <c r="F11380" s="775" t="s">
        <v>3134</v>
      </c>
      <c r="G11380" s="775" t="s">
        <v>4235</v>
      </c>
      <c r="H11380" s="775" t="s">
        <v>4235</v>
      </c>
      <c r="I11380" s="775" t="s">
        <v>4235</v>
      </c>
    </row>
    <row r="11381" spans="1:9">
      <c r="A11381" s="775" t="str">
        <f>Table_wabobpsvr_AzureCalc_AzureCalcRateCard[[#This Row],[ServiceName]]&amp;Table_wabobpsvr_AzureCalc_AzureCalcRateCard[[#This Row],[Price_Level]]&amp;Table_wabobpsvr_AzureCalc_AzureCalcRateCard[[#This Row],[Region]]</f>
        <v>Standard Overage Session HoursC15</v>
      </c>
      <c r="B11381" s="775">
        <v>15</v>
      </c>
      <c r="C11381" s="775" t="s">
        <v>4235</v>
      </c>
      <c r="D11381" s="775" t="s">
        <v>177</v>
      </c>
      <c r="E11381" s="775">
        <v>999999</v>
      </c>
      <c r="F11381" s="775" t="s">
        <v>3134</v>
      </c>
      <c r="G11381" s="775" t="s">
        <v>4235</v>
      </c>
      <c r="H11381" s="775" t="s">
        <v>4235</v>
      </c>
      <c r="I11381" s="775" t="s">
        <v>4235</v>
      </c>
    </row>
    <row r="11382" spans="1:9">
      <c r="A11382" s="775" t="str">
        <f>Table_wabobpsvr_AzureCalc_AzureCalcRateCard[[#This Row],[ServiceName]]&amp;Table_wabobpsvr_AzureCalc_AzureCalcRateCard[[#This Row],[Price_Level]]&amp;Table_wabobpsvr_AzureCalc_AzureCalcRateCard[[#This Row],[Region]]</f>
        <v>Standard Overage Session HoursD15</v>
      </c>
      <c r="B11382" s="775">
        <v>15</v>
      </c>
      <c r="C11382" s="775" t="s">
        <v>4235</v>
      </c>
      <c r="D11382" s="775" t="s">
        <v>176</v>
      </c>
      <c r="E11382" s="775">
        <v>999999</v>
      </c>
      <c r="F11382" s="775" t="s">
        <v>3134</v>
      </c>
      <c r="G11382" s="775" t="s">
        <v>4235</v>
      </c>
      <c r="H11382" s="775" t="s">
        <v>4235</v>
      </c>
      <c r="I11382" s="775" t="s">
        <v>4235</v>
      </c>
    </row>
    <row r="11383" spans="1:9">
      <c r="A11383" s="775" t="str">
        <f>Table_wabobpsvr_AzureCalc_AzureCalcRateCard[[#This Row],[ServiceName]]&amp;Table_wabobpsvr_AzureCalc_AzureCalcRateCard[[#This Row],[Price_Level]]&amp;Table_wabobpsvr_AzureCalc_AzureCalcRateCard[[#This Row],[Region]]</f>
        <v>Standard Overage Session HoursMOSP14</v>
      </c>
      <c r="B11383" s="775">
        <v>14</v>
      </c>
      <c r="C11383" s="775" t="s">
        <v>4235</v>
      </c>
      <c r="D11383" s="775" t="s">
        <v>606</v>
      </c>
      <c r="E11383" s="775">
        <v>999999</v>
      </c>
      <c r="F11383" s="775" t="s">
        <v>3134</v>
      </c>
      <c r="G11383" s="775" t="s">
        <v>4235</v>
      </c>
      <c r="H11383" s="775" t="s">
        <v>4235</v>
      </c>
      <c r="I11383" s="775" t="s">
        <v>4235</v>
      </c>
    </row>
    <row r="11384" spans="1:9">
      <c r="A11384" s="775" t="str">
        <f>Table_wabobpsvr_AzureCalc_AzureCalcRateCard[[#This Row],[ServiceName]]&amp;Table_wabobpsvr_AzureCalc_AzureCalcRateCard[[#This Row],[Price_Level]]&amp;Table_wabobpsvr_AzureCalc_AzureCalcRateCard[[#This Row],[Region]]</f>
        <v>Standard Overage Session HoursA14</v>
      </c>
      <c r="B11384" s="775">
        <v>14</v>
      </c>
      <c r="C11384" s="775" t="s">
        <v>4235</v>
      </c>
      <c r="D11384" s="775" t="s">
        <v>174</v>
      </c>
      <c r="E11384" s="775">
        <v>999999</v>
      </c>
      <c r="F11384" s="775" t="s">
        <v>3134</v>
      </c>
      <c r="G11384" s="775" t="s">
        <v>4235</v>
      </c>
      <c r="H11384" s="775" t="s">
        <v>4235</v>
      </c>
      <c r="I11384" s="775" t="s">
        <v>4235</v>
      </c>
    </row>
    <row r="11385" spans="1:9">
      <c r="A11385" s="775" t="str">
        <f>Table_wabobpsvr_AzureCalc_AzureCalcRateCard[[#This Row],[ServiceName]]&amp;Table_wabobpsvr_AzureCalc_AzureCalcRateCard[[#This Row],[Price_Level]]&amp;Table_wabobpsvr_AzureCalc_AzureCalcRateCard[[#This Row],[Region]]</f>
        <v>SQL Premium P1 Database DaysD</v>
      </c>
      <c r="B11385" s="775"/>
      <c r="C11385" s="775" t="s">
        <v>1071</v>
      </c>
      <c r="D11385" s="775" t="s">
        <v>176</v>
      </c>
      <c r="E11385" s="775">
        <v>14.52</v>
      </c>
      <c r="F11385" s="775" t="s">
        <v>760</v>
      </c>
      <c r="G11385" s="775" t="s">
        <v>3113</v>
      </c>
      <c r="H11385" s="775" t="s">
        <v>3114</v>
      </c>
      <c r="I11385" s="775" t="s">
        <v>4235</v>
      </c>
    </row>
    <row r="11386" spans="1:9">
      <c r="A11386" s="775" t="str">
        <f>Table_wabobpsvr_AzureCalc_AzureCalcRateCard[[#This Row],[ServiceName]]&amp;Table_wabobpsvr_AzureCalc_AzureCalcRateCard[[#This Row],[Price_Level]]&amp;Table_wabobpsvr_AzureCalc_AzureCalcRateCard[[#This Row],[Region]]</f>
        <v>SQL Premium P2 Database DaysMOSP</v>
      </c>
      <c r="B11386" s="775"/>
      <c r="C11386" s="775" t="s">
        <v>1071</v>
      </c>
      <c r="D11386" s="775" t="s">
        <v>606</v>
      </c>
      <c r="E11386" s="775">
        <v>33</v>
      </c>
      <c r="F11386" s="775" t="s">
        <v>761</v>
      </c>
      <c r="G11386" s="775" t="s">
        <v>4235</v>
      </c>
      <c r="H11386" s="775" t="s">
        <v>4235</v>
      </c>
      <c r="I11386" s="775" t="s">
        <v>4235</v>
      </c>
    </row>
    <row r="11387" spans="1:9">
      <c r="A11387" s="775" t="str">
        <f>Table_wabobpsvr_AzureCalc_AzureCalcRateCard[[#This Row],[ServiceName]]&amp;Table_wabobpsvr_AzureCalc_AzureCalcRateCard[[#This Row],[Price_Level]]&amp;Table_wabobpsvr_AzureCalc_AzureCalcRateCard[[#This Row],[Region]]</f>
        <v>A1 HDInsight (Non-Windows)MOSP13</v>
      </c>
      <c r="B11387" s="775">
        <v>13</v>
      </c>
      <c r="C11387" s="775" t="s">
        <v>87</v>
      </c>
      <c r="D11387" s="775" t="s">
        <v>606</v>
      </c>
      <c r="E11387" s="775">
        <v>4.8750000000000002E-2</v>
      </c>
      <c r="F11387" s="775" t="s">
        <v>3643</v>
      </c>
      <c r="G11387" s="775" t="s">
        <v>4235</v>
      </c>
      <c r="H11387" s="775" t="s">
        <v>4235</v>
      </c>
      <c r="I11387" s="775" t="s">
        <v>6396</v>
      </c>
    </row>
    <row r="11388" spans="1:9">
      <c r="A11388" s="775" t="str">
        <f>Table_wabobpsvr_AzureCalc_AzureCalcRateCard[[#This Row],[ServiceName]]&amp;Table_wabobpsvr_AzureCalc_AzureCalcRateCard[[#This Row],[Price_Level]]&amp;Table_wabobpsvr_AzureCalc_AzureCalcRateCard[[#This Row],[Region]]</f>
        <v>A1 HDInsight (Non-Windows)A13</v>
      </c>
      <c r="B11388" s="775">
        <v>13</v>
      </c>
      <c r="C11388" s="775" t="s">
        <v>87</v>
      </c>
      <c r="D11388" s="775" t="s">
        <v>174</v>
      </c>
      <c r="E11388" s="775">
        <v>3.56E-2</v>
      </c>
      <c r="F11388" s="775" t="s">
        <v>3643</v>
      </c>
      <c r="G11388" s="775" t="s">
        <v>3652</v>
      </c>
      <c r="H11388" s="775" t="s">
        <v>3653</v>
      </c>
      <c r="I11388" s="775" t="s">
        <v>6396</v>
      </c>
    </row>
    <row r="11389" spans="1:9">
      <c r="A11389" s="775" t="str">
        <f>Table_wabobpsvr_AzureCalc_AzureCalcRateCard[[#This Row],[ServiceName]]&amp;Table_wabobpsvr_AzureCalc_AzureCalcRateCard[[#This Row],[Price_Level]]&amp;Table_wabobpsvr_AzureCalc_AzureCalcRateCard[[#This Row],[Region]]</f>
        <v>Standard Overage Session HoursB14</v>
      </c>
      <c r="B11389" s="775">
        <v>14</v>
      </c>
      <c r="C11389" s="775" t="s">
        <v>4235</v>
      </c>
      <c r="D11389" s="775" t="s">
        <v>175</v>
      </c>
      <c r="E11389" s="775">
        <v>999999</v>
      </c>
      <c r="F11389" s="775" t="s">
        <v>3134</v>
      </c>
      <c r="G11389" s="775" t="s">
        <v>4235</v>
      </c>
      <c r="H11389" s="775" t="s">
        <v>4235</v>
      </c>
      <c r="I11389" s="775" t="s">
        <v>4235</v>
      </c>
    </row>
    <row r="11390" spans="1:9">
      <c r="A11390" s="775" t="str">
        <f>Table_wabobpsvr_AzureCalc_AzureCalcRateCard[[#This Row],[ServiceName]]&amp;Table_wabobpsvr_AzureCalc_AzureCalcRateCard[[#This Row],[Price_Level]]&amp;Table_wabobpsvr_AzureCalc_AzureCalcRateCard[[#This Row],[Region]]</f>
        <v>A1 HDInsight (Non-Windows)B13</v>
      </c>
      <c r="B11390" s="775">
        <v>13</v>
      </c>
      <c r="C11390" s="775" t="s">
        <v>87</v>
      </c>
      <c r="D11390" s="775" t="s">
        <v>175</v>
      </c>
      <c r="E11390" s="775">
        <v>3.4200000000000001E-2</v>
      </c>
      <c r="F11390" s="775" t="s">
        <v>3643</v>
      </c>
      <c r="G11390" s="775" t="s">
        <v>3652</v>
      </c>
      <c r="H11390" s="775" t="s">
        <v>3653</v>
      </c>
      <c r="I11390" s="775" t="s">
        <v>6396</v>
      </c>
    </row>
    <row r="11391" spans="1:9">
      <c r="A11391" s="775" t="str">
        <f>Table_wabobpsvr_AzureCalc_AzureCalcRateCard[[#This Row],[ServiceName]]&amp;Table_wabobpsvr_AzureCalc_AzureCalcRateCard[[#This Row],[Price_Level]]&amp;Table_wabobpsvr_AzureCalc_AzureCalcRateCard[[#This Row],[Region]]</f>
        <v>A1 HDInsight (Non-Windows)C13</v>
      </c>
      <c r="B11391" s="775">
        <v>13</v>
      </c>
      <c r="C11391" s="775" t="s">
        <v>87</v>
      </c>
      <c r="D11391" s="775" t="s">
        <v>177</v>
      </c>
      <c r="E11391" s="775">
        <v>3.27E-2</v>
      </c>
      <c r="F11391" s="775" t="s">
        <v>3643</v>
      </c>
      <c r="G11391" s="775" t="s">
        <v>3652</v>
      </c>
      <c r="H11391" s="775" t="s">
        <v>3653</v>
      </c>
      <c r="I11391" s="775" t="s">
        <v>6396</v>
      </c>
    </row>
    <row r="11392" spans="1:9">
      <c r="A11392" s="775" t="str">
        <f>Table_wabobpsvr_AzureCalc_AzureCalcRateCard[[#This Row],[ServiceName]]&amp;Table_wabobpsvr_AzureCalc_AzureCalcRateCard[[#This Row],[Price_Level]]&amp;Table_wabobpsvr_AzureCalc_AzureCalcRateCard[[#This Row],[Region]]</f>
        <v>A1 HDInsight (Non-Windows)D13</v>
      </c>
      <c r="B11392" s="775">
        <v>13</v>
      </c>
      <c r="C11392" s="775" t="s">
        <v>87</v>
      </c>
      <c r="D11392" s="775" t="s">
        <v>176</v>
      </c>
      <c r="E11392" s="775">
        <v>3.1199999999999999E-2</v>
      </c>
      <c r="F11392" s="775" t="s">
        <v>3643</v>
      </c>
      <c r="G11392" s="775" t="s">
        <v>3652</v>
      </c>
      <c r="H11392" s="775" t="s">
        <v>3653</v>
      </c>
      <c r="I11392" s="775" t="s">
        <v>6396</v>
      </c>
    </row>
    <row r="11393" spans="1:9">
      <c r="A11393" s="775" t="str">
        <f>Table_wabobpsvr_AzureCalc_AzureCalcRateCard[[#This Row],[ServiceName]]&amp;Table_wabobpsvr_AzureCalc_AzureCalcRateCard[[#This Row],[Price_Level]]&amp;Table_wabobpsvr_AzureCalc_AzureCalcRateCard[[#This Row],[Region]]</f>
        <v>A1 HDInsight (Non-Windows)MOSP11</v>
      </c>
      <c r="B11393" s="775">
        <v>11</v>
      </c>
      <c r="C11393" s="775" t="s">
        <v>87</v>
      </c>
      <c r="D11393" s="775" t="s">
        <v>606</v>
      </c>
      <c r="E11393" s="775">
        <v>4.7500000000000001E-2</v>
      </c>
      <c r="F11393" s="775" t="s">
        <v>3643</v>
      </c>
      <c r="G11393" s="775" t="s">
        <v>4235</v>
      </c>
      <c r="H11393" s="775" t="s">
        <v>4235</v>
      </c>
      <c r="I11393" s="775" t="s">
        <v>5029</v>
      </c>
    </row>
    <row r="11394" spans="1:9">
      <c r="A11394" s="775" t="str">
        <f>Table_wabobpsvr_AzureCalc_AzureCalcRateCard[[#This Row],[ServiceName]]&amp;Table_wabobpsvr_AzureCalc_AzureCalcRateCard[[#This Row],[Price_Level]]&amp;Table_wabobpsvr_AzureCalc_AzureCalcRateCard[[#This Row],[Region]]</f>
        <v>A9 VM (Windows)D1</v>
      </c>
      <c r="B11394" s="775">
        <v>1</v>
      </c>
      <c r="C11394" s="775" t="s">
        <v>87</v>
      </c>
      <c r="D11394" s="775" t="s">
        <v>176</v>
      </c>
      <c r="E11394" s="775">
        <v>1.728</v>
      </c>
      <c r="F11394" s="775" t="s">
        <v>685</v>
      </c>
      <c r="G11394" s="775" t="s">
        <v>2096</v>
      </c>
      <c r="H11394" s="775" t="s">
        <v>2097</v>
      </c>
      <c r="I11394" s="775" t="s">
        <v>6399</v>
      </c>
    </row>
    <row r="11395" spans="1:9">
      <c r="A11395" s="775" t="str">
        <f>Table_wabobpsvr_AzureCalc_AzureCalcRateCard[[#This Row],[ServiceName]]&amp;Table_wabobpsvr_AzureCalc_AzureCalcRateCard[[#This Row],[Price_Level]]&amp;Table_wabobpsvr_AzureCalc_AzureCalcRateCard[[#This Row],[Region]]</f>
        <v>A10 VM (Non-Windows)MOSP1</v>
      </c>
      <c r="B11395" s="775">
        <v>1</v>
      </c>
      <c r="C11395" s="775" t="s">
        <v>87</v>
      </c>
      <c r="D11395" s="775" t="s">
        <v>606</v>
      </c>
      <c r="E11395" s="775">
        <v>0.7</v>
      </c>
      <c r="F11395" s="775" t="s">
        <v>1231</v>
      </c>
      <c r="G11395" s="775"/>
      <c r="H11395" s="775"/>
      <c r="I11395" s="775" t="s">
        <v>4941</v>
      </c>
    </row>
    <row r="11396" spans="1:9">
      <c r="A11396" s="775" t="str">
        <f>Table_wabobpsvr_AzureCalc_AzureCalcRateCard[[#This Row],[ServiceName]]&amp;Table_wabobpsvr_AzureCalc_AzureCalcRateCard[[#This Row],[Price_Level]]&amp;Table_wabobpsvr_AzureCalc_AzureCalcRateCard[[#This Row],[Region]]</f>
        <v>A10 VM (Non-Windows)A1</v>
      </c>
      <c r="B11396" s="775">
        <v>1</v>
      </c>
      <c r="C11396" s="775" t="s">
        <v>87</v>
      </c>
      <c r="D11396" s="775" t="s">
        <v>174</v>
      </c>
      <c r="E11396" s="775">
        <v>0.67900000000000005</v>
      </c>
      <c r="F11396" s="775" t="s">
        <v>1231</v>
      </c>
      <c r="G11396" s="775" t="s">
        <v>4336</v>
      </c>
      <c r="H11396" s="775" t="s">
        <v>4337</v>
      </c>
      <c r="I11396" s="775" t="s">
        <v>4941</v>
      </c>
    </row>
    <row r="11397" spans="1:9">
      <c r="A11397" s="775" t="str">
        <f>Table_wabobpsvr_AzureCalc_AzureCalcRateCard[[#This Row],[ServiceName]]&amp;Table_wabobpsvr_AzureCalc_AzureCalcRateCard[[#This Row],[Price_Level]]&amp;Table_wabobpsvr_AzureCalc_AzureCalcRateCard[[#This Row],[Region]]</f>
        <v>A10 VM (Non-Windows)B1</v>
      </c>
      <c r="B11397" s="775">
        <v>1</v>
      </c>
      <c r="C11397" s="775" t="s">
        <v>87</v>
      </c>
      <c r="D11397" s="775" t="s">
        <v>175</v>
      </c>
      <c r="E11397" s="775">
        <v>0.65800000000000003</v>
      </c>
      <c r="F11397" s="775" t="s">
        <v>1231</v>
      </c>
      <c r="G11397" s="775" t="s">
        <v>4336</v>
      </c>
      <c r="H11397" s="775" t="s">
        <v>4337</v>
      </c>
      <c r="I11397" s="775" t="s">
        <v>4941</v>
      </c>
    </row>
    <row r="11398" spans="1:9">
      <c r="A11398" s="775" t="str">
        <f>Table_wabobpsvr_AzureCalc_AzureCalcRateCard[[#This Row],[ServiceName]]&amp;Table_wabobpsvr_AzureCalc_AzureCalcRateCard[[#This Row],[Price_Level]]&amp;Table_wabobpsvr_AzureCalc_AzureCalcRateCard[[#This Row],[Region]]</f>
        <v>A10 VM (Non-Windows)C1</v>
      </c>
      <c r="B11398" s="775">
        <v>1</v>
      </c>
      <c r="C11398" s="775" t="s">
        <v>87</v>
      </c>
      <c r="D11398" s="775" t="s">
        <v>177</v>
      </c>
      <c r="E11398" s="775">
        <v>0.63700000000000001</v>
      </c>
      <c r="F11398" s="775" t="s">
        <v>1231</v>
      </c>
      <c r="G11398" s="775" t="s">
        <v>4336</v>
      </c>
      <c r="H11398" s="775" t="s">
        <v>4337</v>
      </c>
      <c r="I11398" s="775" t="s">
        <v>4941</v>
      </c>
    </row>
    <row r="11399" spans="1:9">
      <c r="A11399" s="775" t="str">
        <f>Table_wabobpsvr_AzureCalc_AzureCalcRateCard[[#This Row],[ServiceName]]&amp;Table_wabobpsvr_AzureCalc_AzureCalcRateCard[[#This Row],[Price_Level]]&amp;Table_wabobpsvr_AzureCalc_AzureCalcRateCard[[#This Row],[Region]]</f>
        <v>A10 VM (Non-Windows)D1</v>
      </c>
      <c r="B11399" s="775">
        <v>1</v>
      </c>
      <c r="C11399" s="775" t="s">
        <v>87</v>
      </c>
      <c r="D11399" s="775" t="s">
        <v>176</v>
      </c>
      <c r="E11399" s="775">
        <v>0.61599999999999999</v>
      </c>
      <c r="F11399" s="775" t="s">
        <v>1231</v>
      </c>
      <c r="G11399" s="775" t="s">
        <v>4336</v>
      </c>
      <c r="H11399" s="775" t="s">
        <v>4337</v>
      </c>
      <c r="I11399" s="775" t="s">
        <v>4941</v>
      </c>
    </row>
    <row r="11400" spans="1:9">
      <c r="A11400" s="775" t="str">
        <f>Table_wabobpsvr_AzureCalc_AzureCalcRateCard[[#This Row],[ServiceName]]&amp;Table_wabobpsvr_AzureCalc_AzureCalcRateCard[[#This Row],[Price_Level]]&amp;Table_wabobpsvr_AzureCalc_AzureCalcRateCard[[#This Row],[Region]]</f>
        <v>A10 VM (Windows)MOSP1</v>
      </c>
      <c r="B11400" s="775">
        <v>1</v>
      </c>
      <c r="C11400" s="775" t="s">
        <v>87</v>
      </c>
      <c r="D11400" s="775" t="s">
        <v>606</v>
      </c>
      <c r="E11400" s="775">
        <v>1.08</v>
      </c>
      <c r="F11400" s="775" t="s">
        <v>1232</v>
      </c>
      <c r="G11400" s="775"/>
      <c r="H11400" s="775"/>
      <c r="I11400" s="775" t="s">
        <v>4947</v>
      </c>
    </row>
    <row r="11401" spans="1:9">
      <c r="A11401" s="775" t="str">
        <f>Table_wabobpsvr_AzureCalc_AzureCalcRateCard[[#This Row],[ServiceName]]&amp;Table_wabobpsvr_AzureCalc_AzureCalcRateCard[[#This Row],[Price_Level]]&amp;Table_wabobpsvr_AzureCalc_AzureCalcRateCard[[#This Row],[Region]]</f>
        <v>A8 HDInsight (Non-Windows)C11</v>
      </c>
      <c r="B11401" s="775">
        <v>11</v>
      </c>
      <c r="C11401" s="775" t="s">
        <v>87</v>
      </c>
      <c r="D11401" s="775" t="s">
        <v>177</v>
      </c>
      <c r="E11401" s="775">
        <v>3.2829999999999999</v>
      </c>
      <c r="F11401" s="775" t="s">
        <v>3379</v>
      </c>
      <c r="G11401" s="775" t="s">
        <v>3625</v>
      </c>
      <c r="H11401" s="775" t="s">
        <v>3626</v>
      </c>
      <c r="I11401" s="775" t="s">
        <v>5507</v>
      </c>
    </row>
    <row r="11402" spans="1:9">
      <c r="A11402" s="775" t="str">
        <f>Table_wabobpsvr_AzureCalc_AzureCalcRateCard[[#This Row],[ServiceName]]&amp;Table_wabobpsvr_AzureCalc_AzureCalcRateCard[[#This Row],[Price_Level]]&amp;Table_wabobpsvr_AzureCalc_AzureCalcRateCard[[#This Row],[Region]]</f>
        <v>A8 HDInsight (Non-Windows)D11</v>
      </c>
      <c r="B11402" s="775">
        <v>11</v>
      </c>
      <c r="C11402" s="775" t="s">
        <v>87</v>
      </c>
      <c r="D11402" s="775" t="s">
        <v>176</v>
      </c>
      <c r="E11402" s="775">
        <v>3.1360000000000001</v>
      </c>
      <c r="F11402" s="775" t="s">
        <v>3379</v>
      </c>
      <c r="G11402" s="775" t="s">
        <v>3625</v>
      </c>
      <c r="H11402" s="775" t="s">
        <v>3626</v>
      </c>
      <c r="I11402" s="775" t="s">
        <v>5507</v>
      </c>
    </row>
    <row r="11403" spans="1:9">
      <c r="A11403" s="775" t="str">
        <f>Table_wabobpsvr_AzureCalc_AzureCalcRateCard[[#This Row],[ServiceName]]&amp;Table_wabobpsvr_AzureCalc_AzureCalcRateCard[[#This Row],[Price_Level]]&amp;Table_wabobpsvr_AzureCalc_AzureCalcRateCard[[#This Row],[Region]]</f>
        <v>A8 HDInsight (Non-Windows)MOSP12</v>
      </c>
      <c r="B11403" s="775">
        <v>12</v>
      </c>
      <c r="C11403" s="775" t="s">
        <v>87</v>
      </c>
      <c r="D11403" s="775" t="s">
        <v>606</v>
      </c>
      <c r="E11403" s="775">
        <v>4.9000000000000004</v>
      </c>
      <c r="F11403" s="775" t="s">
        <v>3379</v>
      </c>
      <c r="G11403" s="775" t="s">
        <v>4235</v>
      </c>
      <c r="H11403" s="775" t="s">
        <v>4235</v>
      </c>
      <c r="I11403" s="775" t="s">
        <v>5200</v>
      </c>
    </row>
    <row r="11404" spans="1:9">
      <c r="A11404" s="775" t="str">
        <f>Table_wabobpsvr_AzureCalc_AzureCalcRateCard[[#This Row],[ServiceName]]&amp;Table_wabobpsvr_AzureCalc_AzureCalcRateCard[[#This Row],[Price_Level]]&amp;Table_wabobpsvr_AzureCalc_AzureCalcRateCard[[#This Row],[Region]]</f>
        <v>A8 HDInsight (Non-Windows)A12</v>
      </c>
      <c r="B11404" s="775">
        <v>12</v>
      </c>
      <c r="C11404" s="775" t="s">
        <v>87</v>
      </c>
      <c r="D11404" s="775" t="s">
        <v>174</v>
      </c>
      <c r="E11404" s="775">
        <v>3.577</v>
      </c>
      <c r="F11404" s="775" t="s">
        <v>3379</v>
      </c>
      <c r="G11404" s="775" t="s">
        <v>3654</v>
      </c>
      <c r="H11404" s="775" t="s">
        <v>3655</v>
      </c>
      <c r="I11404" s="775" t="s">
        <v>5200</v>
      </c>
    </row>
    <row r="11405" spans="1:9">
      <c r="A11405" s="775" t="str">
        <f>Table_wabobpsvr_AzureCalc_AzureCalcRateCard[[#This Row],[ServiceName]]&amp;Table_wabobpsvr_AzureCalc_AzureCalcRateCard[[#This Row],[Price_Level]]&amp;Table_wabobpsvr_AzureCalc_AzureCalcRateCard[[#This Row],[Region]]</f>
        <v>A8 HDInsight (Non-Windows)A12</v>
      </c>
      <c r="B11405" s="775">
        <v>12</v>
      </c>
      <c r="C11405" s="775" t="s">
        <v>87</v>
      </c>
      <c r="D11405" s="775" t="s">
        <v>174</v>
      </c>
      <c r="E11405" s="775">
        <v>3.43</v>
      </c>
      <c r="F11405" s="775" t="s">
        <v>3379</v>
      </c>
      <c r="G11405" s="775" t="s">
        <v>3654</v>
      </c>
      <c r="H11405" s="775" t="s">
        <v>3655</v>
      </c>
      <c r="I11405" s="775" t="s">
        <v>5200</v>
      </c>
    </row>
    <row r="11406" spans="1:9">
      <c r="A11406" s="775" t="str">
        <f>Table_wabobpsvr_AzureCalc_AzureCalcRateCard[[#This Row],[ServiceName]]&amp;Table_wabobpsvr_AzureCalc_AzureCalcRateCard[[#This Row],[Price_Level]]&amp;Table_wabobpsvr_AzureCalc_AzureCalcRateCard[[#This Row],[Region]]</f>
        <v>A8 HDInsight (Non-Windows)A12</v>
      </c>
      <c r="B11406" s="775">
        <v>12</v>
      </c>
      <c r="C11406" s="775" t="s">
        <v>87</v>
      </c>
      <c r="D11406" s="775" t="s">
        <v>174</v>
      </c>
      <c r="E11406" s="775">
        <v>3.2829999999999999</v>
      </c>
      <c r="F11406" s="775" t="s">
        <v>3379</v>
      </c>
      <c r="G11406" s="775" t="s">
        <v>3654</v>
      </c>
      <c r="H11406" s="775" t="s">
        <v>3655</v>
      </c>
      <c r="I11406" s="775" t="s">
        <v>5200</v>
      </c>
    </row>
    <row r="11407" spans="1:9">
      <c r="A11407" s="775" t="str">
        <f>Table_wabobpsvr_AzureCalc_AzureCalcRateCard[[#This Row],[ServiceName]]&amp;Table_wabobpsvr_AzureCalc_AzureCalcRateCard[[#This Row],[Price_Level]]&amp;Table_wabobpsvr_AzureCalc_AzureCalcRateCard[[#This Row],[Region]]</f>
        <v>A8 HDInsight (Non-Windows)A12</v>
      </c>
      <c r="B11407" s="775">
        <v>12</v>
      </c>
      <c r="C11407" s="775" t="s">
        <v>87</v>
      </c>
      <c r="D11407" s="775" t="s">
        <v>174</v>
      </c>
      <c r="E11407" s="775">
        <v>3.1360000000000001</v>
      </c>
      <c r="F11407" s="775" t="s">
        <v>3379</v>
      </c>
      <c r="G11407" s="775" t="s">
        <v>3654</v>
      </c>
      <c r="H11407" s="775" t="s">
        <v>3655</v>
      </c>
      <c r="I11407" s="775" t="s">
        <v>5200</v>
      </c>
    </row>
    <row r="11408" spans="1:9">
      <c r="A11408" s="775" t="str">
        <f>Table_wabobpsvr_AzureCalc_AzureCalcRateCard[[#This Row],[ServiceName]]&amp;Table_wabobpsvr_AzureCalc_AzureCalcRateCard[[#This Row],[Price_Level]]&amp;Table_wabobpsvr_AzureCalc_AzureCalcRateCard[[#This Row],[Region]]</f>
        <v>Monthly FeeMOSP4</v>
      </c>
      <c r="B11408" s="775">
        <v>4</v>
      </c>
      <c r="C11408" s="775" t="s">
        <v>4235</v>
      </c>
      <c r="D11408" s="775" t="s">
        <v>606</v>
      </c>
      <c r="E11408" s="775">
        <v>999999</v>
      </c>
      <c r="F11408" s="775" t="s">
        <v>3385</v>
      </c>
      <c r="G11408" s="775" t="s">
        <v>4235</v>
      </c>
      <c r="H11408" s="775" t="s">
        <v>4235</v>
      </c>
      <c r="I11408" s="775" t="s">
        <v>4235</v>
      </c>
    </row>
    <row r="11409" spans="1:9">
      <c r="A11409" s="775" t="str">
        <f>Table_wabobpsvr_AzureCalc_AzureCalcRateCard[[#This Row],[ServiceName]]&amp;Table_wabobpsvr_AzureCalc_AzureCalcRateCard[[#This Row],[Price_Level]]&amp;Table_wabobpsvr_AzureCalc_AzureCalcRateCard[[#This Row],[Region]]</f>
        <v>Monthly FeeD7</v>
      </c>
      <c r="B11409" s="775">
        <v>7</v>
      </c>
      <c r="C11409" s="775" t="s">
        <v>4235</v>
      </c>
      <c r="D11409" s="775" t="s">
        <v>176</v>
      </c>
      <c r="E11409" s="775">
        <v>999999</v>
      </c>
      <c r="F11409" s="775" t="s">
        <v>3385</v>
      </c>
      <c r="G11409" s="775" t="s">
        <v>4235</v>
      </c>
      <c r="H11409" s="775" t="s">
        <v>4235</v>
      </c>
      <c r="I11409" s="775" t="s">
        <v>4235</v>
      </c>
    </row>
    <row r="11410" spans="1:9">
      <c r="A11410" s="775" t="str">
        <f>Table_wabobpsvr_AzureCalc_AzureCalcRateCard[[#This Row],[ServiceName]]&amp;Table_wabobpsvr_AzureCalc_AzureCalcRateCard[[#This Row],[Price_Level]]&amp;Table_wabobpsvr_AzureCalc_AzureCalcRateCard[[#This Row],[Region]]</f>
        <v>A10 VM (Windows)A1</v>
      </c>
      <c r="B11410" s="775">
        <v>1</v>
      </c>
      <c r="C11410" s="775" t="s">
        <v>87</v>
      </c>
      <c r="D11410" s="775" t="s">
        <v>174</v>
      </c>
      <c r="E11410" s="775">
        <v>1.0476000000000001</v>
      </c>
      <c r="F11410" s="775" t="s">
        <v>1232</v>
      </c>
      <c r="G11410" s="775" t="s">
        <v>4349</v>
      </c>
      <c r="H11410" s="775" t="s">
        <v>4350</v>
      </c>
      <c r="I11410" s="775" t="s">
        <v>4947</v>
      </c>
    </row>
    <row r="11411" spans="1:9">
      <c r="A11411" s="775" t="str">
        <f>Table_wabobpsvr_AzureCalc_AzureCalcRateCard[[#This Row],[ServiceName]]&amp;Table_wabobpsvr_AzureCalc_AzureCalcRateCard[[#This Row],[Price_Level]]&amp;Table_wabobpsvr_AzureCalc_AzureCalcRateCard[[#This Row],[Region]]</f>
        <v>Visual Studio Load Testing Vuser Minutes - Tier 3A</v>
      </c>
      <c r="B11411" s="775"/>
      <c r="C11411" s="775" t="s">
        <v>803</v>
      </c>
      <c r="D11411" s="775" t="s">
        <v>174</v>
      </c>
      <c r="E11411" s="775">
        <v>9.7E-5</v>
      </c>
      <c r="F11411" s="775" t="s">
        <v>3283</v>
      </c>
      <c r="G11411" s="775" t="s">
        <v>3311</v>
      </c>
      <c r="H11411" s="775" t="s">
        <v>3312</v>
      </c>
      <c r="I11411" s="775" t="s">
        <v>4648</v>
      </c>
    </row>
    <row r="11412" spans="1:9">
      <c r="A11412" s="775" t="str">
        <f>Table_wabobpsvr_AzureCalc_AzureCalcRateCard[[#This Row],[ServiceName]]&amp;Table_wabobpsvr_AzureCalc_AzureCalcRateCard[[#This Row],[Price_Level]]&amp;Table_wabobpsvr_AzureCalc_AzureCalcRateCard[[#This Row],[Region]]</f>
        <v>Visual Studio Load Testing Vuser Minutes - Tier 3B</v>
      </c>
      <c r="B11412" s="775"/>
      <c r="C11412" s="775" t="s">
        <v>803</v>
      </c>
      <c r="D11412" s="775" t="s">
        <v>175</v>
      </c>
      <c r="E11412" s="775">
        <v>9.3999999999999994E-5</v>
      </c>
      <c r="F11412" s="775" t="s">
        <v>3283</v>
      </c>
      <c r="G11412" s="775" t="s">
        <v>3311</v>
      </c>
      <c r="H11412" s="775" t="s">
        <v>3312</v>
      </c>
      <c r="I11412" s="775" t="s">
        <v>4648</v>
      </c>
    </row>
    <row r="11413" spans="1:9">
      <c r="A11413" s="775" t="str">
        <f>Table_wabobpsvr_AzureCalc_AzureCalcRateCard[[#This Row],[ServiceName]]&amp;Table_wabobpsvr_AzureCalc_AzureCalcRateCard[[#This Row],[Price_Level]]&amp;Table_wabobpsvr_AzureCalc_AzureCalcRateCard[[#This Row],[Region]]</f>
        <v>Visual Studio Load Testing Vuser Minutes - Tier 3C</v>
      </c>
      <c r="B11413" s="775"/>
      <c r="C11413" s="775" t="s">
        <v>803</v>
      </c>
      <c r="D11413" s="775" t="s">
        <v>177</v>
      </c>
      <c r="E11413" s="775">
        <v>9.1000000000000003E-5</v>
      </c>
      <c r="F11413" s="775" t="s">
        <v>3283</v>
      </c>
      <c r="G11413" s="775" t="s">
        <v>3311</v>
      </c>
      <c r="H11413" s="775" t="s">
        <v>3312</v>
      </c>
      <c r="I11413" s="775" t="s">
        <v>4648</v>
      </c>
    </row>
    <row r="11414" spans="1:9">
      <c r="A11414" s="775" t="str">
        <f>Table_wabobpsvr_AzureCalc_AzureCalcRateCard[[#This Row],[ServiceName]]&amp;Table_wabobpsvr_AzureCalc_AzureCalcRateCard[[#This Row],[Price_Level]]&amp;Table_wabobpsvr_AzureCalc_AzureCalcRateCard[[#This Row],[Region]]</f>
        <v>Production API  Compute HoursC4</v>
      </c>
      <c r="B11414" s="775">
        <v>4</v>
      </c>
      <c r="C11414" s="775" t="s">
        <v>4235</v>
      </c>
      <c r="D11414" s="775" t="s">
        <v>177</v>
      </c>
      <c r="E11414" s="775">
        <v>999999</v>
      </c>
      <c r="F11414" s="775" t="s">
        <v>3523</v>
      </c>
      <c r="G11414" s="775" t="s">
        <v>4235</v>
      </c>
      <c r="H11414" s="775" t="s">
        <v>4235</v>
      </c>
      <c r="I11414" s="775" t="s">
        <v>4235</v>
      </c>
    </row>
    <row r="11415" spans="1:9">
      <c r="A11415" s="775" t="str">
        <f>Table_wabobpsvr_AzureCalc_AzureCalcRateCard[[#This Row],[ServiceName]]&amp;Table_wabobpsvr_AzureCalc_AzureCalcRateCard[[#This Row],[Price_Level]]&amp;Table_wabobpsvr_AzureCalc_AzureCalcRateCard[[#This Row],[Region]]</f>
        <v>Production API  Compute HoursD4</v>
      </c>
      <c r="B11415" s="775">
        <v>4</v>
      </c>
      <c r="C11415" s="775" t="s">
        <v>4235</v>
      </c>
      <c r="D11415" s="775" t="s">
        <v>176</v>
      </c>
      <c r="E11415" s="775">
        <v>999999</v>
      </c>
      <c r="F11415" s="775" t="s">
        <v>3523</v>
      </c>
      <c r="G11415" s="775" t="s">
        <v>4235</v>
      </c>
      <c r="H11415" s="775" t="s">
        <v>4235</v>
      </c>
      <c r="I11415" s="775" t="s">
        <v>4235</v>
      </c>
    </row>
    <row r="11416" spans="1:9">
      <c r="A11416" s="775" t="str">
        <f>Table_wabobpsvr_AzureCalc_AzureCalcRateCard[[#This Row],[ServiceName]]&amp;Table_wabobpsvr_AzureCalc_AzureCalcRateCard[[#This Row],[Price_Level]]&amp;Table_wabobpsvr_AzureCalc_AzureCalcRateCard[[#This Row],[Region]]</f>
        <v>Production API  Compute HoursMOSP3</v>
      </c>
      <c r="B11416" s="775">
        <v>3</v>
      </c>
      <c r="C11416" s="775" t="s">
        <v>4235</v>
      </c>
      <c r="D11416" s="775" t="s">
        <v>606</v>
      </c>
      <c r="E11416" s="775">
        <v>999999</v>
      </c>
      <c r="F11416" s="775" t="s">
        <v>3523</v>
      </c>
      <c r="G11416" s="775" t="s">
        <v>4235</v>
      </c>
      <c r="H11416" s="775" t="s">
        <v>4235</v>
      </c>
      <c r="I11416" s="775" t="s">
        <v>4235</v>
      </c>
    </row>
    <row r="11417" spans="1:9">
      <c r="A11417" s="775" t="str">
        <f>Table_wabobpsvr_AzureCalc_AzureCalcRateCard[[#This Row],[ServiceName]]&amp;Table_wabobpsvr_AzureCalc_AzureCalcRateCard[[#This Row],[Price_Level]]&amp;Table_wabobpsvr_AzureCalc_AzureCalcRateCard[[#This Row],[Region]]</f>
        <v>Production API  Compute HoursA3</v>
      </c>
      <c r="B11417" s="775">
        <v>3</v>
      </c>
      <c r="C11417" s="775" t="s">
        <v>4235</v>
      </c>
      <c r="D11417" s="775" t="s">
        <v>174</v>
      </c>
      <c r="E11417" s="775">
        <v>999999</v>
      </c>
      <c r="F11417" s="775" t="s">
        <v>3523</v>
      </c>
      <c r="G11417" s="775" t="s">
        <v>4235</v>
      </c>
      <c r="H11417" s="775" t="s">
        <v>4235</v>
      </c>
      <c r="I11417" s="775" t="s">
        <v>4235</v>
      </c>
    </row>
    <row r="11418" spans="1:9">
      <c r="A11418" s="775" t="str">
        <f>Table_wabobpsvr_AzureCalc_AzureCalcRateCard[[#This Row],[ServiceName]]&amp;Table_wabobpsvr_AzureCalc_AzureCalcRateCard[[#This Row],[Price_Level]]&amp;Table_wabobpsvr_AzureCalc_AzureCalcRateCard[[#This Row],[Region]]</f>
        <v>Production API  Compute HoursB3</v>
      </c>
      <c r="B11418" s="775">
        <v>3</v>
      </c>
      <c r="C11418" s="775" t="s">
        <v>4235</v>
      </c>
      <c r="D11418" s="775" t="s">
        <v>175</v>
      </c>
      <c r="E11418" s="775">
        <v>999999</v>
      </c>
      <c r="F11418" s="775" t="s">
        <v>3523</v>
      </c>
      <c r="G11418" s="775" t="s">
        <v>4235</v>
      </c>
      <c r="H11418" s="775" t="s">
        <v>4235</v>
      </c>
      <c r="I11418" s="775" t="s">
        <v>4235</v>
      </c>
    </row>
    <row r="11419" spans="1:9">
      <c r="A11419" s="775" t="str">
        <f>Table_wabobpsvr_AzureCalc_AzureCalcRateCard[[#This Row],[ServiceName]]&amp;Table_wabobpsvr_AzureCalc_AzureCalcRateCard[[#This Row],[Price_Level]]&amp;Table_wabobpsvr_AzureCalc_AzureCalcRateCard[[#This Row],[Region]]</f>
        <v>Production API  Compute HoursC3</v>
      </c>
      <c r="B11419" s="775">
        <v>3</v>
      </c>
      <c r="C11419" s="775" t="s">
        <v>4235</v>
      </c>
      <c r="D11419" s="775" t="s">
        <v>177</v>
      </c>
      <c r="E11419" s="775">
        <v>999999</v>
      </c>
      <c r="F11419" s="775" t="s">
        <v>3523</v>
      </c>
      <c r="G11419" s="775" t="s">
        <v>4235</v>
      </c>
      <c r="H11419" s="775" t="s">
        <v>4235</v>
      </c>
      <c r="I11419" s="775" t="s">
        <v>4235</v>
      </c>
    </row>
    <row r="11420" spans="1:9">
      <c r="A11420" s="775" t="str">
        <f>Table_wabobpsvr_AzureCalc_AzureCalcRateCard[[#This Row],[ServiceName]]&amp;Table_wabobpsvr_AzureCalc_AzureCalcRateCard[[#This Row],[Price_Level]]&amp;Table_wabobpsvr_AzureCalc_AzureCalcRateCard[[#This Row],[Region]]</f>
        <v>Production API  Compute HoursD3</v>
      </c>
      <c r="B11420" s="775">
        <v>3</v>
      </c>
      <c r="C11420" s="775" t="s">
        <v>4235</v>
      </c>
      <c r="D11420" s="775" t="s">
        <v>176</v>
      </c>
      <c r="E11420" s="775">
        <v>999999</v>
      </c>
      <c r="F11420" s="775" t="s">
        <v>3523</v>
      </c>
      <c r="G11420" s="775" t="s">
        <v>4235</v>
      </c>
      <c r="H11420" s="775" t="s">
        <v>4235</v>
      </c>
      <c r="I11420" s="775" t="s">
        <v>4235</v>
      </c>
    </row>
    <row r="11421" spans="1:9">
      <c r="A11421" s="775" t="str">
        <f>Table_wabobpsvr_AzureCalc_AzureCalcRateCard[[#This Row],[ServiceName]]&amp;Table_wabobpsvr_AzureCalc_AzureCalcRateCard[[#This Row],[Price_Level]]&amp;Table_wabobpsvr_AzureCalc_AzureCalcRateCard[[#This Row],[Region]]</f>
        <v>Production API  Compute HoursMOSP2</v>
      </c>
      <c r="B11421" s="775">
        <v>2</v>
      </c>
      <c r="C11421" s="775" t="s">
        <v>4235</v>
      </c>
      <c r="D11421" s="775" t="s">
        <v>606</v>
      </c>
      <c r="E11421" s="775">
        <v>999999</v>
      </c>
      <c r="F11421" s="775" t="s">
        <v>3523</v>
      </c>
      <c r="G11421" s="775" t="s">
        <v>4235</v>
      </c>
      <c r="H11421" s="775" t="s">
        <v>4235</v>
      </c>
      <c r="I11421" s="775" t="s">
        <v>4235</v>
      </c>
    </row>
    <row r="11422" spans="1:9">
      <c r="A11422" s="775" t="str">
        <f>Table_wabobpsvr_AzureCalc_AzureCalcRateCard[[#This Row],[ServiceName]]&amp;Table_wabobpsvr_AzureCalc_AzureCalcRateCard[[#This Row],[Price_Level]]&amp;Table_wabobpsvr_AzureCalc_AzureCalcRateCard[[#This Row],[Region]]</f>
        <v>Production API  Compute HoursA2</v>
      </c>
      <c r="B11422" s="775">
        <v>2</v>
      </c>
      <c r="C11422" s="775" t="s">
        <v>4235</v>
      </c>
      <c r="D11422" s="775" t="s">
        <v>174</v>
      </c>
      <c r="E11422" s="775">
        <v>999999</v>
      </c>
      <c r="F11422" s="775" t="s">
        <v>3523</v>
      </c>
      <c r="G11422" s="775" t="s">
        <v>4235</v>
      </c>
      <c r="H11422" s="775" t="s">
        <v>4235</v>
      </c>
      <c r="I11422" s="775" t="s">
        <v>4235</v>
      </c>
    </row>
    <row r="11423" spans="1:9">
      <c r="A11423" s="775" t="str">
        <f>Table_wabobpsvr_AzureCalc_AzureCalcRateCard[[#This Row],[ServiceName]]&amp;Table_wabobpsvr_AzureCalc_AzureCalcRateCard[[#This Row],[Price_Level]]&amp;Table_wabobpsvr_AzureCalc_AzureCalcRateCard[[#This Row],[Region]]</f>
        <v>Production API  Compute HoursB2</v>
      </c>
      <c r="B11423" s="775">
        <v>2</v>
      </c>
      <c r="C11423" s="775" t="s">
        <v>4235</v>
      </c>
      <c r="D11423" s="775" t="s">
        <v>175</v>
      </c>
      <c r="E11423" s="775">
        <v>999999</v>
      </c>
      <c r="F11423" s="775" t="s">
        <v>3523</v>
      </c>
      <c r="G11423" s="775" t="s">
        <v>4235</v>
      </c>
      <c r="H11423" s="775" t="s">
        <v>4235</v>
      </c>
      <c r="I11423" s="775" t="s">
        <v>4235</v>
      </c>
    </row>
    <row r="11424" spans="1:9">
      <c r="A11424" s="775" t="str">
        <f>Table_wabobpsvr_AzureCalc_AzureCalcRateCard[[#This Row],[ServiceName]]&amp;Table_wabobpsvr_AzureCalc_AzureCalcRateCard[[#This Row],[Price_Level]]&amp;Table_wabobpsvr_AzureCalc_AzureCalcRateCard[[#This Row],[Region]]</f>
        <v>Production API  Compute HoursC2</v>
      </c>
      <c r="B11424" s="775">
        <v>2</v>
      </c>
      <c r="C11424" s="775" t="s">
        <v>4235</v>
      </c>
      <c r="D11424" s="775" t="s">
        <v>177</v>
      </c>
      <c r="E11424" s="775">
        <v>999999</v>
      </c>
      <c r="F11424" s="775" t="s">
        <v>3523</v>
      </c>
      <c r="G11424" s="775" t="s">
        <v>4235</v>
      </c>
      <c r="H11424" s="775" t="s">
        <v>4235</v>
      </c>
      <c r="I11424" s="775" t="s">
        <v>4235</v>
      </c>
    </row>
    <row r="11425" spans="1:9">
      <c r="A11425" s="775" t="str">
        <f>Table_wabobpsvr_AzureCalc_AzureCalcRateCard[[#This Row],[ServiceName]]&amp;Table_wabobpsvr_AzureCalc_AzureCalcRateCard[[#This Row],[Price_Level]]&amp;Table_wabobpsvr_AzureCalc_AzureCalcRateCard[[#This Row],[Region]]</f>
        <v>Production API  Compute HoursD2</v>
      </c>
      <c r="B11425" s="775">
        <v>2</v>
      </c>
      <c r="C11425" s="775" t="s">
        <v>4235</v>
      </c>
      <c r="D11425" s="775" t="s">
        <v>176</v>
      </c>
      <c r="E11425" s="775">
        <v>999999</v>
      </c>
      <c r="F11425" s="775" t="s">
        <v>3523</v>
      </c>
      <c r="G11425" s="775" t="s">
        <v>4235</v>
      </c>
      <c r="H11425" s="775" t="s">
        <v>4235</v>
      </c>
      <c r="I11425" s="775" t="s">
        <v>4235</v>
      </c>
    </row>
    <row r="11426" spans="1:9">
      <c r="A11426" s="775" t="str">
        <f>Table_wabobpsvr_AzureCalc_AzureCalcRateCard[[#This Row],[ServiceName]]&amp;Table_wabobpsvr_AzureCalc_AzureCalcRateCard[[#This Row],[Price_Level]]&amp;Table_wabobpsvr_AzureCalc_AzureCalcRateCard[[#This Row],[Region]]</f>
        <v>Production API Transactions (in 1000s)MOSP2</v>
      </c>
      <c r="B11426" s="775">
        <v>2</v>
      </c>
      <c r="C11426" s="775" t="s">
        <v>4235</v>
      </c>
      <c r="D11426" s="775" t="s">
        <v>606</v>
      </c>
      <c r="E11426" s="775">
        <v>999999</v>
      </c>
      <c r="F11426" s="775" t="s">
        <v>3386</v>
      </c>
      <c r="G11426" s="775" t="s">
        <v>4235</v>
      </c>
      <c r="H11426" s="775" t="s">
        <v>4235</v>
      </c>
      <c r="I11426" s="775" t="s">
        <v>4235</v>
      </c>
    </row>
    <row r="11427" spans="1:9">
      <c r="A11427" s="775" t="str">
        <f>Table_wabobpsvr_AzureCalc_AzureCalcRateCard[[#This Row],[ServiceName]]&amp;Table_wabobpsvr_AzureCalc_AzureCalcRateCard[[#This Row],[Price_Level]]&amp;Table_wabobpsvr_AzureCalc_AzureCalcRateCard[[#This Row],[Region]]</f>
        <v>Production API Transactions (in 1000s)A2</v>
      </c>
      <c r="B11427" s="775">
        <v>2</v>
      </c>
      <c r="C11427" s="775" t="s">
        <v>4235</v>
      </c>
      <c r="D11427" s="775" t="s">
        <v>174</v>
      </c>
      <c r="E11427" s="775">
        <v>999999</v>
      </c>
      <c r="F11427" s="775" t="s">
        <v>3386</v>
      </c>
      <c r="G11427" s="775" t="s">
        <v>4235</v>
      </c>
      <c r="H11427" s="775" t="s">
        <v>4235</v>
      </c>
      <c r="I11427" s="775" t="s">
        <v>4235</v>
      </c>
    </row>
    <row r="11428" spans="1:9">
      <c r="A11428" s="775" t="str">
        <f>Table_wabobpsvr_AzureCalc_AzureCalcRateCard[[#This Row],[ServiceName]]&amp;Table_wabobpsvr_AzureCalc_AzureCalcRateCard[[#This Row],[Price_Level]]&amp;Table_wabobpsvr_AzureCalc_AzureCalcRateCard[[#This Row],[Region]]</f>
        <v>Production API Transactions (in 1000s)B2</v>
      </c>
      <c r="B11428" s="775">
        <v>2</v>
      </c>
      <c r="C11428" s="775" t="s">
        <v>4235</v>
      </c>
      <c r="D11428" s="775" t="s">
        <v>175</v>
      </c>
      <c r="E11428" s="775">
        <v>999999</v>
      </c>
      <c r="F11428" s="775" t="s">
        <v>3386</v>
      </c>
      <c r="G11428" s="775" t="s">
        <v>4235</v>
      </c>
      <c r="H11428" s="775" t="s">
        <v>4235</v>
      </c>
      <c r="I11428" s="775" t="s">
        <v>4235</v>
      </c>
    </row>
    <row r="11429" spans="1:9">
      <c r="A11429" s="775" t="str">
        <f>Table_wabobpsvr_AzureCalc_AzureCalcRateCard[[#This Row],[ServiceName]]&amp;Table_wabobpsvr_AzureCalc_AzureCalcRateCard[[#This Row],[Price_Level]]&amp;Table_wabobpsvr_AzureCalc_AzureCalcRateCard[[#This Row],[Region]]</f>
        <v>Production API Transactions (in 1000s)C2</v>
      </c>
      <c r="B11429" s="775">
        <v>2</v>
      </c>
      <c r="C11429" s="775" t="s">
        <v>4235</v>
      </c>
      <c r="D11429" s="775" t="s">
        <v>177</v>
      </c>
      <c r="E11429" s="775">
        <v>999999</v>
      </c>
      <c r="F11429" s="775" t="s">
        <v>3386</v>
      </c>
      <c r="G11429" s="775" t="s">
        <v>4235</v>
      </c>
      <c r="H11429" s="775" t="s">
        <v>4235</v>
      </c>
      <c r="I11429" s="775" t="s">
        <v>4235</v>
      </c>
    </row>
    <row r="11430" spans="1:9">
      <c r="A11430" s="775" t="str">
        <f>Table_wabobpsvr_AzureCalc_AzureCalcRateCard[[#This Row],[ServiceName]]&amp;Table_wabobpsvr_AzureCalc_AzureCalcRateCard[[#This Row],[Price_Level]]&amp;Table_wabobpsvr_AzureCalc_AzureCalcRateCard[[#This Row],[Region]]</f>
        <v>Production API Transactions (in 1000s)D2</v>
      </c>
      <c r="B11430" s="775">
        <v>2</v>
      </c>
      <c r="C11430" s="775" t="s">
        <v>4235</v>
      </c>
      <c r="D11430" s="775" t="s">
        <v>176</v>
      </c>
      <c r="E11430" s="775">
        <v>999999</v>
      </c>
      <c r="F11430" s="775" t="s">
        <v>3386</v>
      </c>
      <c r="G11430" s="775" t="s">
        <v>4235</v>
      </c>
      <c r="H11430" s="775" t="s">
        <v>4235</v>
      </c>
      <c r="I11430" s="775" t="s">
        <v>4235</v>
      </c>
    </row>
    <row r="11431" spans="1:9">
      <c r="A11431" s="1039" t="str">
        <f>Table_wabobpsvr_AzureCalc_AzureCalcRateCard[[#This Row],[ServiceName]]&amp;Table_wabobpsvr_AzureCalc_AzureCalcRateCard[[#This Row],[Price_Level]]&amp;Table_wabobpsvr_AzureCalc_AzureCalcRateCard[[#This Row],[Region]]</f>
        <v>Production API Transactions (in 1000s)MOSP3</v>
      </c>
      <c r="B11431" s="1039">
        <v>3</v>
      </c>
      <c r="C11431" s="1039" t="s">
        <v>4235</v>
      </c>
      <c r="D11431" s="1039" t="s">
        <v>606</v>
      </c>
      <c r="E11431" s="1039">
        <v>999999</v>
      </c>
      <c r="F11431" s="1039" t="s">
        <v>3386</v>
      </c>
      <c r="G11431" s="775" t="s">
        <v>4235</v>
      </c>
      <c r="H11431" s="775" t="s">
        <v>4235</v>
      </c>
      <c r="I11431" s="775" t="s">
        <v>4235</v>
      </c>
    </row>
    <row r="11432" spans="1:9">
      <c r="A11432" s="775" t="str">
        <f>Table_wabobpsvr_AzureCalc_AzureCalcRateCard[[#This Row],[ServiceName]]&amp;Table_wabobpsvr_AzureCalc_AzureCalcRateCard[[#This Row],[Price_Level]]&amp;Table_wabobpsvr_AzureCalc_AzureCalcRateCard[[#This Row],[Region]]</f>
        <v>Production API Transactions (in 1000s)A3</v>
      </c>
      <c r="B11432" s="775">
        <v>3</v>
      </c>
      <c r="C11432" s="775" t="s">
        <v>4235</v>
      </c>
      <c r="D11432" s="775" t="s">
        <v>174</v>
      </c>
      <c r="E11432" s="775">
        <v>999999</v>
      </c>
      <c r="F11432" s="775" t="s">
        <v>3386</v>
      </c>
      <c r="G11432" s="775" t="s">
        <v>4235</v>
      </c>
      <c r="H11432" s="775" t="s">
        <v>4235</v>
      </c>
      <c r="I11432" s="775" t="s">
        <v>4235</v>
      </c>
    </row>
    <row r="11433" spans="1:9">
      <c r="A11433" s="775" t="str">
        <f>Table_wabobpsvr_AzureCalc_AzureCalcRateCard[[#This Row],[ServiceName]]&amp;Table_wabobpsvr_AzureCalc_AzureCalcRateCard[[#This Row],[Price_Level]]&amp;Table_wabobpsvr_AzureCalc_AzureCalcRateCard[[#This Row],[Region]]</f>
        <v>Production API Transactions (in 1000s)B3</v>
      </c>
      <c r="B11433" s="775">
        <v>3</v>
      </c>
      <c r="C11433" s="775" t="s">
        <v>4235</v>
      </c>
      <c r="D11433" s="775" t="s">
        <v>175</v>
      </c>
      <c r="E11433" s="775">
        <v>999999</v>
      </c>
      <c r="F11433" s="775" t="s">
        <v>3386</v>
      </c>
      <c r="G11433" s="775" t="s">
        <v>4235</v>
      </c>
      <c r="H11433" s="775" t="s">
        <v>4235</v>
      </c>
      <c r="I11433" s="775" t="s">
        <v>4235</v>
      </c>
    </row>
    <row r="11434" spans="1:9">
      <c r="A11434" s="775" t="str">
        <f>Table_wabobpsvr_AzureCalc_AzureCalcRateCard[[#This Row],[ServiceName]]&amp;Table_wabobpsvr_AzureCalc_AzureCalcRateCard[[#This Row],[Price_Level]]&amp;Table_wabobpsvr_AzureCalc_AzureCalcRateCard[[#This Row],[Region]]</f>
        <v>Production API Transactions (in 1000s)C3</v>
      </c>
      <c r="B11434" s="775">
        <v>3</v>
      </c>
      <c r="C11434" s="775" t="s">
        <v>4235</v>
      </c>
      <c r="D11434" s="775" t="s">
        <v>177</v>
      </c>
      <c r="E11434" s="775">
        <v>999999</v>
      </c>
      <c r="F11434" s="775" t="s">
        <v>3386</v>
      </c>
      <c r="G11434" s="775" t="s">
        <v>4235</v>
      </c>
      <c r="H11434" s="775" t="s">
        <v>4235</v>
      </c>
      <c r="I11434" s="775" t="s">
        <v>4235</v>
      </c>
    </row>
    <row r="11435" spans="1:9">
      <c r="A11435" s="775" t="str">
        <f>Table_wabobpsvr_AzureCalc_AzureCalcRateCard[[#This Row],[ServiceName]]&amp;Table_wabobpsvr_AzureCalc_AzureCalcRateCard[[#This Row],[Price_Level]]&amp;Table_wabobpsvr_AzureCalc_AzureCalcRateCard[[#This Row],[Region]]</f>
        <v>Production API Transactions (in 1000s)D3</v>
      </c>
      <c r="B11435" s="775">
        <v>3</v>
      </c>
      <c r="C11435" s="775" t="s">
        <v>4235</v>
      </c>
      <c r="D11435" s="775" t="s">
        <v>176</v>
      </c>
      <c r="E11435" s="775">
        <v>999999</v>
      </c>
      <c r="F11435" s="775" t="s">
        <v>3386</v>
      </c>
      <c r="G11435" s="775" t="s">
        <v>4235</v>
      </c>
      <c r="H11435" s="775" t="s">
        <v>4235</v>
      </c>
      <c r="I11435" s="775" t="s">
        <v>4235</v>
      </c>
    </row>
    <row r="11436" spans="1:9">
      <c r="A11436" s="775" t="str">
        <f>Table_wabobpsvr_AzureCalc_AzureCalcRateCard[[#This Row],[ServiceName]]&amp;Table_wabobpsvr_AzureCalc_AzureCalcRateCard[[#This Row],[Price_Level]]&amp;Table_wabobpsvr_AzureCalc_AzureCalcRateCard[[#This Row],[Region]]</f>
        <v>Production API Transactions (in 1000s)MOSP4</v>
      </c>
      <c r="B11436" s="775">
        <v>4</v>
      </c>
      <c r="C11436" s="775" t="s">
        <v>4235</v>
      </c>
      <c r="D11436" s="775" t="s">
        <v>606</v>
      </c>
      <c r="E11436" s="775">
        <v>999999</v>
      </c>
      <c r="F11436" s="775" t="s">
        <v>3386</v>
      </c>
      <c r="G11436" s="775" t="s">
        <v>4235</v>
      </c>
      <c r="H11436" s="775" t="s">
        <v>4235</v>
      </c>
      <c r="I11436" s="775" t="s">
        <v>4235</v>
      </c>
    </row>
    <row r="11437" spans="1:9">
      <c r="A11437" s="775" t="str">
        <f>Table_wabobpsvr_AzureCalc_AzureCalcRateCard[[#This Row],[ServiceName]]&amp;Table_wabobpsvr_AzureCalc_AzureCalcRateCard[[#This Row],[Price_Level]]&amp;Table_wabobpsvr_AzureCalc_AzureCalcRateCard[[#This Row],[Region]]</f>
        <v>Production API Transactions (in 1000s)A4</v>
      </c>
      <c r="B11437" s="775">
        <v>4</v>
      </c>
      <c r="C11437" s="775" t="s">
        <v>4235</v>
      </c>
      <c r="D11437" s="775" t="s">
        <v>174</v>
      </c>
      <c r="E11437" s="775">
        <v>999999</v>
      </c>
      <c r="F11437" s="775" t="s">
        <v>3386</v>
      </c>
      <c r="G11437" s="775" t="s">
        <v>4235</v>
      </c>
      <c r="H11437" s="775" t="s">
        <v>4235</v>
      </c>
      <c r="I11437" s="775" t="s">
        <v>4235</v>
      </c>
    </row>
    <row r="11438" spans="1:9">
      <c r="A11438" s="775" t="str">
        <f>Table_wabobpsvr_AzureCalc_AzureCalcRateCard[[#This Row],[ServiceName]]&amp;Table_wabobpsvr_AzureCalc_AzureCalcRateCard[[#This Row],[Price_Level]]&amp;Table_wabobpsvr_AzureCalc_AzureCalcRateCard[[#This Row],[Region]]</f>
        <v>Production API Transactions (in 1000s)B4</v>
      </c>
      <c r="B11438" s="775">
        <v>4</v>
      </c>
      <c r="C11438" s="775" t="s">
        <v>4235</v>
      </c>
      <c r="D11438" s="775" t="s">
        <v>175</v>
      </c>
      <c r="E11438" s="775">
        <v>999999</v>
      </c>
      <c r="F11438" s="775" t="s">
        <v>3386</v>
      </c>
      <c r="G11438" s="775" t="s">
        <v>4235</v>
      </c>
      <c r="H11438" s="775" t="s">
        <v>4235</v>
      </c>
      <c r="I11438" s="775" t="s">
        <v>4235</v>
      </c>
    </row>
    <row r="11439" spans="1:9">
      <c r="A11439" s="775" t="str">
        <f>Table_wabobpsvr_AzureCalc_AzureCalcRateCard[[#This Row],[ServiceName]]&amp;Table_wabobpsvr_AzureCalc_AzureCalcRateCard[[#This Row],[Price_Level]]&amp;Table_wabobpsvr_AzureCalc_AzureCalcRateCard[[#This Row],[Region]]</f>
        <v>Production API Transactions (in 1000s)C4</v>
      </c>
      <c r="B11439" s="775">
        <v>4</v>
      </c>
      <c r="C11439" s="775" t="s">
        <v>4235</v>
      </c>
      <c r="D11439" s="775" t="s">
        <v>177</v>
      </c>
      <c r="E11439" s="775">
        <v>999999</v>
      </c>
      <c r="F11439" s="775" t="s">
        <v>3386</v>
      </c>
      <c r="G11439" s="775" t="s">
        <v>4235</v>
      </c>
      <c r="H11439" s="775" t="s">
        <v>4235</v>
      </c>
      <c r="I11439" s="775" t="s">
        <v>4235</v>
      </c>
    </row>
    <row r="11440" spans="1:9">
      <c r="A11440" s="775" t="str">
        <f>Table_wabobpsvr_AzureCalc_AzureCalcRateCard[[#This Row],[ServiceName]]&amp;Table_wabobpsvr_AzureCalc_AzureCalcRateCard[[#This Row],[Price_Level]]&amp;Table_wabobpsvr_AzureCalc_AzureCalcRateCard[[#This Row],[Region]]</f>
        <v>Production API Transactions (in 1000s)D4</v>
      </c>
      <c r="B11440" s="775">
        <v>4</v>
      </c>
      <c r="C11440" s="775" t="s">
        <v>4235</v>
      </c>
      <c r="D11440" s="775" t="s">
        <v>176</v>
      </c>
      <c r="E11440" s="775">
        <v>999999</v>
      </c>
      <c r="F11440" s="775" t="s">
        <v>3386</v>
      </c>
      <c r="G11440" s="775" t="s">
        <v>4235</v>
      </c>
      <c r="H11440" s="775" t="s">
        <v>4235</v>
      </c>
      <c r="I11440" s="775" t="s">
        <v>4235</v>
      </c>
    </row>
    <row r="11441" spans="1:9">
      <c r="A11441" s="775" t="str">
        <f>Table_wabobpsvr_AzureCalc_AzureCalcRateCard[[#This Row],[ServiceName]]&amp;Table_wabobpsvr_AzureCalc_AzureCalcRateCard[[#This Row],[Price_Level]]&amp;Table_wabobpsvr_AzureCalc_AzureCalcRateCard[[#This Row],[Region]]</f>
        <v>Production API Transactions (in 1000s)MOSP5</v>
      </c>
      <c r="B11441" s="775">
        <v>5</v>
      </c>
      <c r="C11441" s="775" t="s">
        <v>4235</v>
      </c>
      <c r="D11441" s="775" t="s">
        <v>606</v>
      </c>
      <c r="E11441" s="775">
        <v>999999</v>
      </c>
      <c r="F11441" s="775" t="s">
        <v>3386</v>
      </c>
      <c r="G11441" s="775" t="s">
        <v>4235</v>
      </c>
      <c r="H11441" s="775" t="s">
        <v>4235</v>
      </c>
      <c r="I11441" s="775" t="s">
        <v>4235</v>
      </c>
    </row>
    <row r="11442" spans="1:9">
      <c r="A11442" s="775" t="str">
        <f>Table_wabobpsvr_AzureCalc_AzureCalcRateCard[[#This Row],[ServiceName]]&amp;Table_wabobpsvr_AzureCalc_AzureCalcRateCard[[#This Row],[Price_Level]]&amp;Table_wabobpsvr_AzureCalc_AzureCalcRateCard[[#This Row],[Region]]</f>
        <v>Production API Transactions (in 1000s)A5</v>
      </c>
      <c r="B11442" s="775">
        <v>5</v>
      </c>
      <c r="C11442" s="775" t="s">
        <v>4235</v>
      </c>
      <c r="D11442" s="775" t="s">
        <v>174</v>
      </c>
      <c r="E11442" s="775">
        <v>999999</v>
      </c>
      <c r="F11442" s="775" t="s">
        <v>3386</v>
      </c>
      <c r="G11442" s="775" t="s">
        <v>4235</v>
      </c>
      <c r="H11442" s="775" t="s">
        <v>4235</v>
      </c>
      <c r="I11442" s="775" t="s">
        <v>4235</v>
      </c>
    </row>
    <row r="11443" spans="1:9">
      <c r="A11443" s="775" t="str">
        <f>Table_wabobpsvr_AzureCalc_AzureCalcRateCard[[#This Row],[ServiceName]]&amp;Table_wabobpsvr_AzureCalc_AzureCalcRateCard[[#This Row],[Price_Level]]&amp;Table_wabobpsvr_AzureCalc_AzureCalcRateCard[[#This Row],[Region]]</f>
        <v>Production API Transactions (in 1000s)B5</v>
      </c>
      <c r="B11443" s="775">
        <v>5</v>
      </c>
      <c r="C11443" s="775" t="s">
        <v>4235</v>
      </c>
      <c r="D11443" s="775" t="s">
        <v>175</v>
      </c>
      <c r="E11443" s="775">
        <v>999999</v>
      </c>
      <c r="F11443" s="775" t="s">
        <v>3386</v>
      </c>
      <c r="G11443" s="775" t="s">
        <v>4235</v>
      </c>
      <c r="H11443" s="775" t="s">
        <v>4235</v>
      </c>
      <c r="I11443" s="775" t="s">
        <v>4235</v>
      </c>
    </row>
    <row r="11444" spans="1:9">
      <c r="A11444" s="775" t="str">
        <f>Table_wabobpsvr_AzureCalc_AzureCalcRateCard[[#This Row],[ServiceName]]&amp;Table_wabobpsvr_AzureCalc_AzureCalcRateCard[[#This Row],[Price_Level]]&amp;Table_wabobpsvr_AzureCalc_AzureCalcRateCard[[#This Row],[Region]]</f>
        <v>Production API Transactions (in 1000s)C5</v>
      </c>
      <c r="B11444" s="775">
        <v>5</v>
      </c>
      <c r="C11444" s="775" t="s">
        <v>4235</v>
      </c>
      <c r="D11444" s="775" t="s">
        <v>177</v>
      </c>
      <c r="E11444" s="775">
        <v>999999</v>
      </c>
      <c r="F11444" s="775" t="s">
        <v>3386</v>
      </c>
      <c r="G11444" s="775" t="s">
        <v>4235</v>
      </c>
      <c r="H11444" s="775" t="s">
        <v>4235</v>
      </c>
      <c r="I11444" s="775" t="s">
        <v>4235</v>
      </c>
    </row>
    <row r="11445" spans="1:9">
      <c r="A11445" s="775" t="str">
        <f>Table_wabobpsvr_AzureCalc_AzureCalcRateCard[[#This Row],[ServiceName]]&amp;Table_wabobpsvr_AzureCalc_AzureCalcRateCard[[#This Row],[Price_Level]]&amp;Table_wabobpsvr_AzureCalc_AzureCalcRateCard[[#This Row],[Region]]</f>
        <v>Production API Transactions (in 1000s)D5</v>
      </c>
      <c r="B11445" s="775">
        <v>5</v>
      </c>
      <c r="C11445" s="775" t="s">
        <v>4235</v>
      </c>
      <c r="D11445" s="775" t="s">
        <v>176</v>
      </c>
      <c r="E11445" s="775">
        <v>999999</v>
      </c>
      <c r="F11445" s="775" t="s">
        <v>3386</v>
      </c>
      <c r="G11445" s="775" t="s">
        <v>4235</v>
      </c>
      <c r="H11445" s="775" t="s">
        <v>4235</v>
      </c>
      <c r="I11445" s="775" t="s">
        <v>4235</v>
      </c>
    </row>
    <row r="11446" spans="1:9">
      <c r="A11446" s="775" t="str">
        <f>Table_wabobpsvr_AzureCalc_AzureCalcRateCard[[#This Row],[ServiceName]]&amp;Table_wabobpsvr_AzureCalc_AzureCalcRateCard[[#This Row],[Price_Level]]&amp;Table_wabobpsvr_AzureCalc_AzureCalcRateCard[[#This Row],[Region]]</f>
        <v>Production API Transactions (in 1000s)MOSP6</v>
      </c>
      <c r="B11446" s="775">
        <v>6</v>
      </c>
      <c r="C11446" s="775" t="s">
        <v>4235</v>
      </c>
      <c r="D11446" s="775" t="s">
        <v>606</v>
      </c>
      <c r="E11446" s="775">
        <v>999999</v>
      </c>
      <c r="F11446" s="775" t="s">
        <v>3386</v>
      </c>
      <c r="G11446" s="775" t="s">
        <v>4235</v>
      </c>
      <c r="H11446" s="775" t="s">
        <v>4235</v>
      </c>
      <c r="I11446" s="775" t="s">
        <v>4235</v>
      </c>
    </row>
    <row r="11447" spans="1:9">
      <c r="A11447" s="775" t="str">
        <f>Table_wabobpsvr_AzureCalc_AzureCalcRateCard[[#This Row],[ServiceName]]&amp;Table_wabobpsvr_AzureCalc_AzureCalcRateCard[[#This Row],[Price_Level]]&amp;Table_wabobpsvr_AzureCalc_AzureCalcRateCard[[#This Row],[Region]]</f>
        <v>Production API Transactions (in 1000s)A6</v>
      </c>
      <c r="B11447" s="775">
        <v>6</v>
      </c>
      <c r="C11447" s="775" t="s">
        <v>4235</v>
      </c>
      <c r="D11447" s="775" t="s">
        <v>174</v>
      </c>
      <c r="E11447" s="775">
        <v>999999</v>
      </c>
      <c r="F11447" s="775" t="s">
        <v>3386</v>
      </c>
      <c r="G11447" s="775" t="s">
        <v>4235</v>
      </c>
      <c r="H11447" s="775" t="s">
        <v>4235</v>
      </c>
      <c r="I11447" s="775" t="s">
        <v>4235</v>
      </c>
    </row>
    <row r="11448" spans="1:9">
      <c r="A11448" s="775" t="str">
        <f>Table_wabobpsvr_AzureCalc_AzureCalcRateCard[[#This Row],[ServiceName]]&amp;Table_wabobpsvr_AzureCalc_AzureCalcRateCard[[#This Row],[Price_Level]]&amp;Table_wabobpsvr_AzureCalc_AzureCalcRateCard[[#This Row],[Region]]</f>
        <v>Production API Transactions (in 1000s)B6</v>
      </c>
      <c r="B11448" s="775">
        <v>6</v>
      </c>
      <c r="C11448" s="775" t="s">
        <v>4235</v>
      </c>
      <c r="D11448" s="775" t="s">
        <v>175</v>
      </c>
      <c r="E11448" s="775">
        <v>999999</v>
      </c>
      <c r="F11448" s="775" t="s">
        <v>3386</v>
      </c>
      <c r="G11448" s="775" t="s">
        <v>4235</v>
      </c>
      <c r="H11448" s="775" t="s">
        <v>4235</v>
      </c>
      <c r="I11448" s="775" t="s">
        <v>4235</v>
      </c>
    </row>
    <row r="11449" spans="1:9">
      <c r="A11449" s="775" t="str">
        <f>Table_wabobpsvr_AzureCalc_AzureCalcRateCard[[#This Row],[ServiceName]]&amp;Table_wabobpsvr_AzureCalc_AzureCalcRateCard[[#This Row],[Price_Level]]&amp;Table_wabobpsvr_AzureCalc_AzureCalcRateCard[[#This Row],[Region]]</f>
        <v>Production API Transactions (in 1000s)C6</v>
      </c>
      <c r="B11449" s="775">
        <v>6</v>
      </c>
      <c r="C11449" s="775" t="s">
        <v>4235</v>
      </c>
      <c r="D11449" s="775" t="s">
        <v>177</v>
      </c>
      <c r="E11449" s="775">
        <v>999999</v>
      </c>
      <c r="F11449" s="775" t="s">
        <v>3386</v>
      </c>
      <c r="G11449" s="775" t="s">
        <v>4235</v>
      </c>
      <c r="H11449" s="775" t="s">
        <v>4235</v>
      </c>
      <c r="I11449" s="775" t="s">
        <v>4235</v>
      </c>
    </row>
    <row r="11450" spans="1:9">
      <c r="A11450" s="775" t="str">
        <f>Table_wabobpsvr_AzureCalc_AzureCalcRateCard[[#This Row],[ServiceName]]&amp;Table_wabobpsvr_AzureCalc_AzureCalcRateCard[[#This Row],[Price_Level]]&amp;Table_wabobpsvr_AzureCalc_AzureCalcRateCard[[#This Row],[Region]]</f>
        <v>Production API Transactions (in 1000s)D6</v>
      </c>
      <c r="B11450" s="775">
        <v>6</v>
      </c>
      <c r="C11450" s="775" t="s">
        <v>4235</v>
      </c>
      <c r="D11450" s="775" t="s">
        <v>176</v>
      </c>
      <c r="E11450" s="775">
        <v>999999</v>
      </c>
      <c r="F11450" s="775" t="s">
        <v>3386</v>
      </c>
      <c r="G11450" s="775" t="s">
        <v>4235</v>
      </c>
      <c r="H11450" s="775" t="s">
        <v>4235</v>
      </c>
      <c r="I11450" s="775" t="s">
        <v>4235</v>
      </c>
    </row>
    <row r="11451" spans="1:9">
      <c r="A11451" s="775" t="str">
        <f>Table_wabobpsvr_AzureCalc_AzureCalcRateCard[[#This Row],[ServiceName]]&amp;Table_wabobpsvr_AzureCalc_AzureCalcRateCard[[#This Row],[Price_Level]]&amp;Table_wabobpsvr_AzureCalc_AzureCalcRateCard[[#This Row],[Region]]</f>
        <v>Production API Transactions (in 1000s)MOSP7</v>
      </c>
      <c r="B11451" s="775">
        <v>7</v>
      </c>
      <c r="C11451" s="775" t="s">
        <v>4235</v>
      </c>
      <c r="D11451" s="775" t="s">
        <v>606</v>
      </c>
      <c r="E11451" s="775">
        <v>999999</v>
      </c>
      <c r="F11451" s="775" t="s">
        <v>3386</v>
      </c>
      <c r="G11451" s="775" t="s">
        <v>4235</v>
      </c>
      <c r="H11451" s="775" t="s">
        <v>4235</v>
      </c>
      <c r="I11451" s="775" t="s">
        <v>4235</v>
      </c>
    </row>
    <row r="11452" spans="1:9">
      <c r="A11452" s="775" t="str">
        <f>Table_wabobpsvr_AzureCalc_AzureCalcRateCard[[#This Row],[ServiceName]]&amp;Table_wabobpsvr_AzureCalc_AzureCalcRateCard[[#This Row],[Price_Level]]&amp;Table_wabobpsvr_AzureCalc_AzureCalcRateCard[[#This Row],[Region]]</f>
        <v>Production API Transactions (in 1000s)A7</v>
      </c>
      <c r="B11452" s="775">
        <v>7</v>
      </c>
      <c r="C11452" s="775" t="s">
        <v>4235</v>
      </c>
      <c r="D11452" s="775" t="s">
        <v>174</v>
      </c>
      <c r="E11452" s="775">
        <v>999999</v>
      </c>
      <c r="F11452" s="775" t="s">
        <v>3386</v>
      </c>
      <c r="G11452" s="775" t="s">
        <v>4235</v>
      </c>
      <c r="H11452" s="775" t="s">
        <v>4235</v>
      </c>
      <c r="I11452" s="775" t="s">
        <v>4235</v>
      </c>
    </row>
    <row r="11453" spans="1:9">
      <c r="A11453" s="775" t="str">
        <f>Table_wabobpsvr_AzureCalc_AzureCalcRateCard[[#This Row],[ServiceName]]&amp;Table_wabobpsvr_AzureCalc_AzureCalcRateCard[[#This Row],[Price_Level]]&amp;Table_wabobpsvr_AzureCalc_AzureCalcRateCard[[#This Row],[Region]]</f>
        <v>Production API Transactions (in 1000s)B7</v>
      </c>
      <c r="B11453" s="775">
        <v>7</v>
      </c>
      <c r="C11453" s="775" t="s">
        <v>4235</v>
      </c>
      <c r="D11453" s="775" t="s">
        <v>175</v>
      </c>
      <c r="E11453" s="775">
        <v>999999</v>
      </c>
      <c r="F11453" s="775" t="s">
        <v>3386</v>
      </c>
      <c r="G11453" s="775" t="s">
        <v>4235</v>
      </c>
      <c r="H11453" s="775" t="s">
        <v>4235</v>
      </c>
      <c r="I11453" s="775" t="s">
        <v>4235</v>
      </c>
    </row>
    <row r="11454" spans="1:9">
      <c r="A11454" s="775" t="str">
        <f>Table_wabobpsvr_AzureCalc_AzureCalcRateCard[[#This Row],[ServiceName]]&amp;Table_wabobpsvr_AzureCalc_AzureCalcRateCard[[#This Row],[Price_Level]]&amp;Table_wabobpsvr_AzureCalc_AzureCalcRateCard[[#This Row],[Region]]</f>
        <v>Production API Transactions (in 1000s)C7</v>
      </c>
      <c r="B11454" s="775">
        <v>7</v>
      </c>
      <c r="C11454" s="775" t="s">
        <v>4235</v>
      </c>
      <c r="D11454" s="775" t="s">
        <v>177</v>
      </c>
      <c r="E11454" s="775">
        <v>999999</v>
      </c>
      <c r="F11454" s="775" t="s">
        <v>3386</v>
      </c>
      <c r="G11454" s="775" t="s">
        <v>4235</v>
      </c>
      <c r="H11454" s="775" t="s">
        <v>4235</v>
      </c>
      <c r="I11454" s="775" t="s">
        <v>4235</v>
      </c>
    </row>
    <row r="11455" spans="1:9">
      <c r="A11455" s="775" t="str">
        <f>Table_wabobpsvr_AzureCalc_AzureCalcRateCard[[#This Row],[ServiceName]]&amp;Table_wabobpsvr_AzureCalc_AzureCalcRateCard[[#This Row],[Price_Level]]&amp;Table_wabobpsvr_AzureCalc_AzureCalcRateCard[[#This Row],[Region]]</f>
        <v>Production API Transactions (in 1000s)D7</v>
      </c>
      <c r="B11455" s="775">
        <v>7</v>
      </c>
      <c r="C11455" s="775" t="s">
        <v>4235</v>
      </c>
      <c r="D11455" s="775" t="s">
        <v>176</v>
      </c>
      <c r="E11455" s="775">
        <v>999999</v>
      </c>
      <c r="F11455" s="775" t="s">
        <v>3386</v>
      </c>
      <c r="G11455" s="775" t="s">
        <v>4235</v>
      </c>
      <c r="H11455" s="775" t="s">
        <v>4235</v>
      </c>
      <c r="I11455" s="775" t="s">
        <v>4235</v>
      </c>
    </row>
    <row r="11456" spans="1:9">
      <c r="A11456" s="1039" t="str">
        <f>Table_wabobpsvr_AzureCalc_AzureCalcRateCard[[#This Row],[ServiceName]]&amp;Table_wabobpsvr_AzureCalc_AzureCalcRateCard[[#This Row],[Price_Level]]&amp;Table_wabobpsvr_AzureCalc_AzureCalcRateCard[[#This Row],[Region]]</f>
        <v>ExpressRoute (Unlimited) 200 Mbps Connections - Zone 3A0</v>
      </c>
      <c r="B11456" s="1039">
        <v>0</v>
      </c>
      <c r="C11456" s="1039" t="s">
        <v>7427</v>
      </c>
      <c r="D11456" s="1039" t="s">
        <v>174</v>
      </c>
      <c r="E11456" s="1039">
        <v>100.7539</v>
      </c>
      <c r="F11456" s="1039" t="s">
        <v>7471</v>
      </c>
      <c r="G11456" s="775"/>
      <c r="H11456" s="775"/>
      <c r="I11456" s="775" t="s">
        <v>7525</v>
      </c>
    </row>
    <row r="11457" spans="1:9">
      <c r="A11457" s="775" t="str">
        <f>Table_wabobpsvr_AzureCalc_AzureCalcRateCard[[#This Row],[ServiceName]]&amp;Table_wabobpsvr_AzureCalc_AzureCalcRateCard[[#This Row],[Price_Level]]&amp;Table_wabobpsvr_AzureCalc_AzureCalcRateCard[[#This Row],[Region]]</f>
        <v>ExpressRoute (Unlimited) 5 Gbps Connections - Zone 3A0</v>
      </c>
      <c r="B11457" s="775">
        <v>0</v>
      </c>
      <c r="C11457" s="775" t="s">
        <v>7427</v>
      </c>
      <c r="D11457" s="775" t="s">
        <v>174</v>
      </c>
      <c r="E11457" s="775">
        <v>1282.9025999999999</v>
      </c>
      <c r="F11457" s="775" t="s">
        <v>7472</v>
      </c>
      <c r="G11457" s="775"/>
      <c r="H11457" s="775"/>
      <c r="I11457" s="775" t="s">
        <v>7526</v>
      </c>
    </row>
    <row r="11458" spans="1:9">
      <c r="A11458" s="775" t="str">
        <f>Table_wabobpsvr_AzureCalc_AzureCalcRateCard[[#This Row],[ServiceName]]&amp;Table_wabobpsvr_AzureCalc_AzureCalcRateCard[[#This Row],[Price_Level]]&amp;Table_wabobpsvr_AzureCalc_AzureCalcRateCard[[#This Row],[Region]]</f>
        <v>ExpressRoute (Unlimited) 50 Mbps Connections - Zone 3A0</v>
      </c>
      <c r="B11458" s="775">
        <v>0</v>
      </c>
      <c r="C11458" s="775" t="s">
        <v>7427</v>
      </c>
      <c r="D11458" s="775" t="s">
        <v>174</v>
      </c>
      <c r="E11458" s="775">
        <v>27.286100000000001</v>
      </c>
      <c r="F11458" s="775" t="s">
        <v>7428</v>
      </c>
      <c r="G11458" s="775"/>
      <c r="H11458" s="775"/>
      <c r="I11458" s="775" t="s">
        <v>7429</v>
      </c>
    </row>
    <row r="11459" spans="1:9">
      <c r="A11459" s="775" t="str">
        <f>Table_wabobpsvr_AzureCalc_AzureCalcRateCard[[#This Row],[ServiceName]]&amp;Table_wabobpsvr_AzureCalc_AzureCalcRateCard[[#This Row],[Price_Level]]&amp;Table_wabobpsvr_AzureCalc_AzureCalcRateCard[[#This Row],[Region]]</f>
        <v>ExpressRoute (Unlimited) 500 Mbps Connections - Zone 3A0</v>
      </c>
      <c r="B11459" s="775">
        <v>0</v>
      </c>
      <c r="C11459" s="775" t="s">
        <v>7427</v>
      </c>
      <c r="D11459" s="775" t="s">
        <v>174</v>
      </c>
      <c r="E11459" s="775">
        <v>162.70779999999999</v>
      </c>
      <c r="F11459" s="775" t="s">
        <v>7440</v>
      </c>
      <c r="G11459" s="775"/>
      <c r="H11459" s="775"/>
      <c r="I11459" s="775" t="s">
        <v>7441</v>
      </c>
    </row>
    <row r="11460" spans="1:9">
      <c r="A11460" s="775" t="str">
        <f>Table_wabobpsvr_AzureCalc_AzureCalcRateCard[[#This Row],[ServiceName]]&amp;Table_wabobpsvr_AzureCalc_AzureCalcRateCard[[#This Row],[Price_Level]]&amp;Table_wabobpsvr_AzureCalc_AzureCalcRateCard[[#This Row],[Region]]</f>
        <v>0</v>
      </c>
      <c r="B11460" s="775">
        <v>0</v>
      </c>
      <c r="C11460" s="775" t="s">
        <v>4235</v>
      </c>
      <c r="D11460" s="775" t="s">
        <v>4235</v>
      </c>
      <c r="E11460" s="775">
        <v>0</v>
      </c>
      <c r="F11460" s="775" t="s">
        <v>4235</v>
      </c>
      <c r="G11460" s="775"/>
      <c r="H11460" s="775"/>
      <c r="I11460" s="775" t="s">
        <v>4235</v>
      </c>
    </row>
    <row r="11461" spans="1:9">
      <c r="A11461" s="775" t="str">
        <f>Table_wabobpsvr_AzureCalc_AzureCalcRateCard[[#This Row],[ServiceName]]&amp;Table_wabobpsvr_AzureCalc_AzureCalcRateCard[[#This Row],[Price_Level]]&amp;Table_wabobpsvr_AzureCalc_AzureCalcRateCard[[#This Row],[Region]]</f>
        <v>Basic Elastic Database ExistenceB15</v>
      </c>
      <c r="B11461" s="775">
        <v>15</v>
      </c>
      <c r="C11461" s="775" t="s">
        <v>7258</v>
      </c>
      <c r="D11461" s="775" t="s">
        <v>175</v>
      </c>
      <c r="E11461" s="775">
        <v>8.0000000000000002E-3</v>
      </c>
      <c r="F11461" s="775" t="s">
        <v>7103</v>
      </c>
      <c r="G11461" s="775" t="s">
        <v>7222</v>
      </c>
      <c r="H11461" s="775" t="s">
        <v>7259</v>
      </c>
      <c r="I11461" s="775" t="s">
        <v>7202</v>
      </c>
    </row>
    <row r="11462" spans="1:9">
      <c r="A11462" s="775" t="str">
        <f>Table_wabobpsvr_AzureCalc_AzureCalcRateCard[[#This Row],[ServiceName]]&amp;Table_wabobpsvr_AzureCalc_AzureCalcRateCard[[#This Row],[Price_Level]]&amp;Table_wabobpsvr_AzureCalc_AzureCalcRateCard[[#This Row],[Region]]</f>
        <v>Premium Elastic DTU PackB15</v>
      </c>
      <c r="B11462" s="775">
        <v>15</v>
      </c>
      <c r="C11462" s="775" t="s">
        <v>7258</v>
      </c>
      <c r="D11462" s="775" t="s">
        <v>175</v>
      </c>
      <c r="E11462" s="775">
        <v>0.187</v>
      </c>
      <c r="F11462" s="775" t="s">
        <v>7204</v>
      </c>
      <c r="G11462" s="775" t="s">
        <v>7229</v>
      </c>
      <c r="H11462" s="775" t="s">
        <v>7264</v>
      </c>
      <c r="I11462" s="775" t="s">
        <v>7205</v>
      </c>
    </row>
    <row r="11463" spans="1:9">
      <c r="A11463" s="775" t="str">
        <f>Table_wabobpsvr_AzureCalc_AzureCalcRateCard[[#This Row],[ServiceName]]&amp;Table_wabobpsvr_AzureCalc_AzureCalcRateCard[[#This Row],[Price_Level]]&amp;Table_wabobpsvr_AzureCalc_AzureCalcRateCard[[#This Row],[Region]]</f>
        <v>Premium Elastic Database ExistenceB15</v>
      </c>
      <c r="B11463" s="775">
        <v>15</v>
      </c>
      <c r="C11463" s="775" t="s">
        <v>7258</v>
      </c>
      <c r="D11463" s="775" t="s">
        <v>175</v>
      </c>
      <c r="E11463" s="775">
        <v>0.21</v>
      </c>
      <c r="F11463" s="775" t="s">
        <v>7212</v>
      </c>
      <c r="G11463" s="775" t="s">
        <v>7236</v>
      </c>
      <c r="H11463" s="775" t="s">
        <v>7265</v>
      </c>
      <c r="I11463" s="775" t="s">
        <v>7213</v>
      </c>
    </row>
    <row r="11464" spans="1:9">
      <c r="A11464" s="775" t="str">
        <f>Table_wabobpsvr_AzureCalc_AzureCalcRateCard[[#This Row],[ServiceName]]&amp;Table_wabobpsvr_AzureCalc_AzureCalcRateCard[[#This Row],[Price_Level]]&amp;Table_wabobpsvr_AzureCalc_AzureCalcRateCard[[#This Row],[Region]]</f>
        <v>Standard Elastic DTU PackB16</v>
      </c>
      <c r="B11464" s="775">
        <v>16</v>
      </c>
      <c r="C11464" s="775" t="s">
        <v>7258</v>
      </c>
      <c r="D11464" s="775" t="s">
        <v>175</v>
      </c>
      <c r="E11464" s="775">
        <v>7.5999999999999998E-2</v>
      </c>
      <c r="F11464" s="775" t="s">
        <v>4472</v>
      </c>
      <c r="G11464" s="775" t="s">
        <v>4474</v>
      </c>
      <c r="H11464" s="775" t="s">
        <v>7266</v>
      </c>
      <c r="I11464" s="775" t="s">
        <v>4622</v>
      </c>
    </row>
    <row r="11465" spans="1:9">
      <c r="A11465" s="775" t="str">
        <f>Table_wabobpsvr_AzureCalc_AzureCalcRateCard[[#This Row],[ServiceName]]&amp;Table_wabobpsvr_AzureCalc_AzureCalcRateCard[[#This Row],[Price_Level]]&amp;Table_wabobpsvr_AzureCalc_AzureCalcRateCard[[#This Row],[Region]]</f>
        <v>Standard Elastic Database ExistenceB16</v>
      </c>
      <c r="B11465" s="775">
        <v>16</v>
      </c>
      <c r="C11465" s="775" t="s">
        <v>7258</v>
      </c>
      <c r="D11465" s="775" t="s">
        <v>175</v>
      </c>
      <c r="E11465" s="775">
        <v>4.2000000000000003E-2</v>
      </c>
      <c r="F11465" s="775" t="s">
        <v>4511</v>
      </c>
      <c r="G11465" s="775" t="s">
        <v>4532</v>
      </c>
      <c r="H11465" s="775" t="s">
        <v>7267</v>
      </c>
      <c r="I11465" s="775" t="s">
        <v>4625</v>
      </c>
    </row>
    <row r="11466" spans="1:9">
      <c r="A11466" s="775" t="str">
        <f>Table_wabobpsvr_AzureCalc_AzureCalcRateCard[[#This Row],[ServiceName]]&amp;Table_wabobpsvr_AzureCalc_AzureCalcRateCard[[#This Row],[Price_Level]]&amp;Table_wabobpsvr_AzureCalc_AzureCalcRateCard[[#This Row],[Region]]</f>
        <v>Production API Transactions (in 1000s)MOSP10</v>
      </c>
      <c r="B11466" s="775">
        <v>10</v>
      </c>
      <c r="C11466" s="775" t="s">
        <v>4235</v>
      </c>
      <c r="D11466" s="775" t="s">
        <v>606</v>
      </c>
      <c r="E11466" s="775">
        <v>999999</v>
      </c>
      <c r="F11466" s="775" t="s">
        <v>3386</v>
      </c>
      <c r="G11466" s="775" t="s">
        <v>4235</v>
      </c>
      <c r="H11466" s="775" t="s">
        <v>4235</v>
      </c>
      <c r="I11466" s="775" t="s">
        <v>4235</v>
      </c>
    </row>
    <row r="11467" spans="1:9">
      <c r="A11467" s="775" t="str">
        <f>Table_wabobpsvr_AzureCalc_AzureCalcRateCard[[#This Row],[ServiceName]]&amp;Table_wabobpsvr_AzureCalc_AzureCalcRateCard[[#This Row],[Price_Level]]&amp;Table_wabobpsvr_AzureCalc_AzureCalcRateCard[[#This Row],[Region]]</f>
        <v>Production API Transactions (in 1000s)A10</v>
      </c>
      <c r="B11467" s="775">
        <v>10</v>
      </c>
      <c r="C11467" s="775" t="s">
        <v>4235</v>
      </c>
      <c r="D11467" s="775" t="s">
        <v>174</v>
      </c>
      <c r="E11467" s="775">
        <v>999999</v>
      </c>
      <c r="F11467" s="775" t="s">
        <v>3386</v>
      </c>
      <c r="G11467" s="775" t="s">
        <v>4235</v>
      </c>
      <c r="H11467" s="775" t="s">
        <v>4235</v>
      </c>
      <c r="I11467" s="775" t="s">
        <v>4235</v>
      </c>
    </row>
    <row r="11468" spans="1:9">
      <c r="A11468" s="775" t="str">
        <f>Table_wabobpsvr_AzureCalc_AzureCalcRateCard[[#This Row],[ServiceName]]&amp;Table_wabobpsvr_AzureCalc_AzureCalcRateCard[[#This Row],[Price_Level]]&amp;Table_wabobpsvr_AzureCalc_AzureCalcRateCard[[#This Row],[Region]]</f>
        <v>Standard S1 Search HourA3</v>
      </c>
      <c r="B11468" s="775">
        <v>3</v>
      </c>
      <c r="C11468" s="775" t="s">
        <v>4235</v>
      </c>
      <c r="D11468" s="775" t="s">
        <v>174</v>
      </c>
      <c r="E11468" s="775">
        <v>999999</v>
      </c>
      <c r="F11468" s="775" t="s">
        <v>4311</v>
      </c>
      <c r="G11468" s="775" t="s">
        <v>4235</v>
      </c>
      <c r="H11468" s="775" t="s">
        <v>4235</v>
      </c>
      <c r="I11468" s="775" t="s">
        <v>4235</v>
      </c>
    </row>
    <row r="11469" spans="1:9">
      <c r="A11469" s="775" t="str">
        <f>Table_wabobpsvr_AzureCalc_AzureCalcRateCard[[#This Row],[ServiceName]]&amp;Table_wabobpsvr_AzureCalc_AzureCalcRateCard[[#This Row],[Price_Level]]&amp;Table_wabobpsvr_AzureCalc_AzureCalcRateCard[[#This Row],[Region]]</f>
        <v>Standard S1 Search HourB3</v>
      </c>
      <c r="B11469" s="775">
        <v>3</v>
      </c>
      <c r="C11469" s="775" t="s">
        <v>4235</v>
      </c>
      <c r="D11469" s="775" t="s">
        <v>175</v>
      </c>
      <c r="E11469" s="775">
        <v>999999</v>
      </c>
      <c r="F11469" s="775" t="s">
        <v>4311</v>
      </c>
      <c r="G11469" s="775" t="s">
        <v>4235</v>
      </c>
      <c r="H11469" s="775" t="s">
        <v>4235</v>
      </c>
      <c r="I11469" s="775" t="s">
        <v>4235</v>
      </c>
    </row>
    <row r="11470" spans="1:9">
      <c r="A11470" s="775" t="str">
        <f>Table_wabobpsvr_AzureCalc_AzureCalcRateCard[[#This Row],[ServiceName]]&amp;Table_wabobpsvr_AzureCalc_AzureCalcRateCard[[#This Row],[Price_Level]]&amp;Table_wabobpsvr_AzureCalc_AzureCalcRateCard[[#This Row],[Region]]</f>
        <v>Standard S1 Search HourC3</v>
      </c>
      <c r="B11470" s="775">
        <v>3</v>
      </c>
      <c r="C11470" s="775" t="s">
        <v>4235</v>
      </c>
      <c r="D11470" s="775" t="s">
        <v>177</v>
      </c>
      <c r="E11470" s="775">
        <v>999999</v>
      </c>
      <c r="F11470" s="775" t="s">
        <v>4311</v>
      </c>
      <c r="G11470" s="775" t="s">
        <v>4235</v>
      </c>
      <c r="H11470" s="775" t="s">
        <v>4235</v>
      </c>
      <c r="I11470" s="775" t="s">
        <v>4235</v>
      </c>
    </row>
    <row r="11471" spans="1:9">
      <c r="A11471" s="775" t="str">
        <f>Table_wabobpsvr_AzureCalc_AzureCalcRateCard[[#This Row],[ServiceName]]&amp;Table_wabobpsvr_AzureCalc_AzureCalcRateCard[[#This Row],[Price_Level]]&amp;Table_wabobpsvr_AzureCalc_AzureCalcRateCard[[#This Row],[Region]]</f>
        <v>Standard S1 Search HourD3</v>
      </c>
      <c r="B11471" s="775">
        <v>3</v>
      </c>
      <c r="C11471" s="775" t="s">
        <v>4235</v>
      </c>
      <c r="D11471" s="775" t="s">
        <v>176</v>
      </c>
      <c r="E11471" s="775">
        <v>999999</v>
      </c>
      <c r="F11471" s="775" t="s">
        <v>4311</v>
      </c>
      <c r="G11471" s="775" t="s">
        <v>4235</v>
      </c>
      <c r="H11471" s="775" t="s">
        <v>4235</v>
      </c>
      <c r="I11471" s="775" t="s">
        <v>4235</v>
      </c>
    </row>
    <row r="11472" spans="1:9">
      <c r="A11472" s="775" t="str">
        <f>Table_wabobpsvr_AzureCalc_AzureCalcRateCard[[#This Row],[ServiceName]]&amp;Table_wabobpsvr_AzureCalc_AzureCalcRateCard[[#This Row],[Price_Level]]&amp;Table_wabobpsvr_AzureCalc_AzureCalcRateCard[[#This Row],[Region]]</f>
        <v>Basic Elastic DTU PackB16</v>
      </c>
      <c r="B11472" s="775">
        <v>16</v>
      </c>
      <c r="C11472" s="775" t="s">
        <v>7258</v>
      </c>
      <c r="D11472" s="775" t="s">
        <v>175</v>
      </c>
      <c r="E11472" s="775">
        <v>0.05</v>
      </c>
      <c r="F11472" s="775" t="s">
        <v>7098</v>
      </c>
      <c r="G11472" s="775" t="s">
        <v>7099</v>
      </c>
      <c r="H11472" s="775" t="s">
        <v>7268</v>
      </c>
      <c r="I11472" s="775" t="s">
        <v>7100</v>
      </c>
    </row>
    <row r="11473" spans="1:9">
      <c r="A11473" s="775" t="str">
        <f>Table_wabobpsvr_AzureCalc_AzureCalcRateCard[[#This Row],[ServiceName]]&amp;Table_wabobpsvr_AzureCalc_AzureCalcRateCard[[#This Row],[Price_Level]]&amp;Table_wabobpsvr_AzureCalc_AzureCalcRateCard[[#This Row],[Region]]</f>
        <v>S1 DocumentDB HoursMOSP</v>
      </c>
      <c r="B11473" s="775"/>
      <c r="C11473" s="775" t="s">
        <v>87</v>
      </c>
      <c r="D11473" s="775" t="s">
        <v>606</v>
      </c>
      <c r="E11473" s="775">
        <v>3.4000000000000002E-2</v>
      </c>
      <c r="F11473" s="775" t="s">
        <v>4314</v>
      </c>
      <c r="G11473" s="775" t="s">
        <v>4235</v>
      </c>
      <c r="H11473" s="775" t="s">
        <v>4235</v>
      </c>
      <c r="I11473" s="775" t="s">
        <v>6400</v>
      </c>
    </row>
    <row r="11474" spans="1:9">
      <c r="A11474" s="775" t="str">
        <f>Table_wabobpsvr_AzureCalc_AzureCalcRateCard[[#This Row],[ServiceName]]&amp;Table_wabobpsvr_AzureCalc_AzureCalcRateCard[[#This Row],[Price_Level]]&amp;Table_wabobpsvr_AzureCalc_AzureCalcRateCard[[#This Row],[Region]]</f>
        <v>S1 DocumentDB HoursA</v>
      </c>
      <c r="B11474" s="775"/>
      <c r="C11474" s="775" t="s">
        <v>87</v>
      </c>
      <c r="D11474" s="775" t="s">
        <v>174</v>
      </c>
      <c r="E11474" s="775">
        <v>3.3000000000000002E-2</v>
      </c>
      <c r="F11474" s="775" t="s">
        <v>4314</v>
      </c>
      <c r="G11474" s="775" t="s">
        <v>4315</v>
      </c>
      <c r="H11474" s="775" t="s">
        <v>4316</v>
      </c>
      <c r="I11474" s="775" t="s">
        <v>6400</v>
      </c>
    </row>
    <row r="11475" spans="1:9">
      <c r="A11475" s="775" t="str">
        <f>Table_wabobpsvr_AzureCalc_AzureCalcRateCard[[#This Row],[ServiceName]]&amp;Table_wabobpsvr_AzureCalc_AzureCalcRateCard[[#This Row],[Price_Level]]&amp;Table_wabobpsvr_AzureCalc_AzureCalcRateCard[[#This Row],[Region]]</f>
        <v>S1 DocumentDB HoursB</v>
      </c>
      <c r="B11475" s="775"/>
      <c r="C11475" s="775" t="s">
        <v>87</v>
      </c>
      <c r="D11475" s="775" t="s">
        <v>175</v>
      </c>
      <c r="E11475" s="775">
        <v>3.2000000000000001E-2</v>
      </c>
      <c r="F11475" s="775" t="s">
        <v>4314</v>
      </c>
      <c r="G11475" s="775" t="s">
        <v>4315</v>
      </c>
      <c r="H11475" s="775" t="s">
        <v>4316</v>
      </c>
      <c r="I11475" s="775" t="s">
        <v>6400</v>
      </c>
    </row>
    <row r="11476" spans="1:9">
      <c r="A11476" s="775" t="str">
        <f>Table_wabobpsvr_AzureCalc_AzureCalcRateCard[[#This Row],[ServiceName]]&amp;Table_wabobpsvr_AzureCalc_AzureCalcRateCard[[#This Row],[Price_Level]]&amp;Table_wabobpsvr_AzureCalc_AzureCalcRateCard[[#This Row],[Region]]</f>
        <v>S1 DocumentDB HoursC</v>
      </c>
      <c r="B11476" s="775"/>
      <c r="C11476" s="775" t="s">
        <v>87</v>
      </c>
      <c r="D11476" s="775" t="s">
        <v>177</v>
      </c>
      <c r="E11476" s="775">
        <v>3.09E-2</v>
      </c>
      <c r="F11476" s="775" t="s">
        <v>4314</v>
      </c>
      <c r="G11476" s="775" t="s">
        <v>4315</v>
      </c>
      <c r="H11476" s="775" t="s">
        <v>4316</v>
      </c>
      <c r="I11476" s="775" t="s">
        <v>6400</v>
      </c>
    </row>
    <row r="11477" spans="1:9">
      <c r="A11477" s="1039" t="str">
        <f>Table_wabobpsvr_AzureCalc_AzureCalcRateCard[[#This Row],[ServiceName]]&amp;Table_wabobpsvr_AzureCalc_AzureCalcRateCard[[#This Row],[Price_Level]]&amp;Table_wabobpsvr_AzureCalc_AzureCalcRateCard[[#This Row],[Region]]</f>
        <v>S1 DocumentDB HoursD</v>
      </c>
      <c r="B11477" s="1039"/>
      <c r="C11477" s="1039" t="s">
        <v>87</v>
      </c>
      <c r="D11477" s="1039" t="s">
        <v>176</v>
      </c>
      <c r="E11477" s="1039">
        <v>2.9899999999999999E-2</v>
      </c>
      <c r="F11477" s="1039" t="s">
        <v>4314</v>
      </c>
      <c r="G11477" s="775" t="s">
        <v>4315</v>
      </c>
      <c r="H11477" s="775" t="s">
        <v>4316</v>
      </c>
      <c r="I11477" s="775" t="s">
        <v>6400</v>
      </c>
    </row>
    <row r="11478" spans="1:9">
      <c r="A11478" s="1039" t="str">
        <f>Table_wabobpsvr_AzureCalc_AzureCalcRateCard[[#This Row],[ServiceName]]&amp;Table_wabobpsvr_AzureCalc_AzureCalcRateCard[[#This Row],[Price_Level]]&amp;Table_wabobpsvr_AzureCalc_AzureCalcRateCard[[#This Row],[Region]]</f>
        <v>SQL DB Premium P4 Database HoursMOSP14</v>
      </c>
      <c r="B11478" s="1039">
        <v>14</v>
      </c>
      <c r="C11478" s="1039" t="s">
        <v>87</v>
      </c>
      <c r="D11478" s="1039" t="s">
        <v>606</v>
      </c>
      <c r="E11478" s="1039">
        <v>3.12</v>
      </c>
      <c r="F11478" s="1039" t="s">
        <v>7034</v>
      </c>
      <c r="G11478" s="775" t="s">
        <v>4235</v>
      </c>
      <c r="H11478" s="775" t="s">
        <v>4235</v>
      </c>
      <c r="I11478" s="775" t="s">
        <v>7006</v>
      </c>
    </row>
    <row r="11479" spans="1:9">
      <c r="A11479" s="1039" t="str">
        <f>Table_wabobpsvr_AzureCalc_AzureCalcRateCard[[#This Row],[ServiceName]]&amp;Table_wabobpsvr_AzureCalc_AzureCalcRateCard[[#This Row],[Price_Level]]&amp;Table_wabobpsvr_AzureCalc_AzureCalcRateCard[[#This Row],[Region]]</f>
        <v>Premium P4 Secondary Geo Database HoursMOSP14</v>
      </c>
      <c r="B11479" s="1039">
        <v>14</v>
      </c>
      <c r="C11479" s="1039" t="s">
        <v>87</v>
      </c>
      <c r="D11479" s="1039" t="s">
        <v>606</v>
      </c>
      <c r="E11479" s="1039">
        <v>2.34</v>
      </c>
      <c r="F11479" s="1039" t="s">
        <v>7031</v>
      </c>
      <c r="G11479" s="775" t="s">
        <v>4235</v>
      </c>
      <c r="H11479" s="775" t="s">
        <v>4235</v>
      </c>
      <c r="I11479" s="775" t="s">
        <v>7007</v>
      </c>
    </row>
    <row r="11480" spans="1:9">
      <c r="A11480" s="775" t="str">
        <f>Table_wabobpsvr_AzureCalc_AzureCalcRateCard[[#This Row],[ServiceName]]&amp;Table_wabobpsvr_AzureCalc_AzureCalcRateCard[[#This Row],[Price_Level]]&amp;Table_wabobpsvr_AzureCalc_AzureCalcRateCard[[#This Row],[Region]]</f>
        <v>Premium P4 Secondary Active Geo Database HoursMOSP14</v>
      </c>
      <c r="B11480" s="775">
        <v>14</v>
      </c>
      <c r="C11480" s="775" t="s">
        <v>87</v>
      </c>
      <c r="D11480" s="775" t="s">
        <v>606</v>
      </c>
      <c r="E11480" s="775">
        <v>3.12</v>
      </c>
      <c r="F11480" s="775" t="s">
        <v>7032</v>
      </c>
      <c r="G11480" s="775" t="s">
        <v>4235</v>
      </c>
      <c r="H11480" s="775" t="s">
        <v>4235</v>
      </c>
      <c r="I11480" s="775" t="s">
        <v>7008</v>
      </c>
    </row>
    <row r="11481" spans="1:9">
      <c r="A11481" s="775" t="str">
        <f>Table_wabobpsvr_AzureCalc_AzureCalcRateCard[[#This Row],[ServiceName]]&amp;Table_wabobpsvr_AzureCalc_AzureCalcRateCard[[#This Row],[Price_Level]]&amp;Table_wabobpsvr_AzureCalc_AzureCalcRateCard[[#This Row],[Region]]</f>
        <v>Premium P4 Secondary Geo Database HoursA11</v>
      </c>
      <c r="B11481" s="775">
        <v>11</v>
      </c>
      <c r="C11481" s="775" t="s">
        <v>87</v>
      </c>
      <c r="D11481" s="775" t="s">
        <v>174</v>
      </c>
      <c r="E11481" s="775">
        <v>2.0588250000000001</v>
      </c>
      <c r="F11481" s="775" t="s">
        <v>7031</v>
      </c>
      <c r="G11481" s="775" t="s">
        <v>6970</v>
      </c>
      <c r="H11481" s="775" t="s">
        <v>6971</v>
      </c>
      <c r="I11481" s="775" t="s">
        <v>6941</v>
      </c>
    </row>
    <row r="11482" spans="1:9">
      <c r="A11482" s="775" t="str">
        <f>Table_wabobpsvr_AzureCalc_AzureCalcRateCard[[#This Row],[ServiceName]]&amp;Table_wabobpsvr_AzureCalc_AzureCalcRateCard[[#This Row],[Price_Level]]&amp;Table_wabobpsvr_AzureCalc_AzureCalcRateCard[[#This Row],[Region]]</f>
        <v>Premium P4 Secondary Active Geo Database HoursA11</v>
      </c>
      <c r="B11482" s="775">
        <v>11</v>
      </c>
      <c r="C11482" s="775" t="s">
        <v>87</v>
      </c>
      <c r="D11482" s="775" t="s">
        <v>174</v>
      </c>
      <c r="E11482" s="775">
        <v>2.74469583333333</v>
      </c>
      <c r="F11482" s="775" t="s">
        <v>7032</v>
      </c>
      <c r="G11482" s="775" t="s">
        <v>6972</v>
      </c>
      <c r="H11482" s="775" t="s">
        <v>6973</v>
      </c>
      <c r="I11482" s="775" t="s">
        <v>6942</v>
      </c>
    </row>
    <row r="11483" spans="1:9">
      <c r="A11483" s="775" t="str">
        <f>Table_wabobpsvr_AzureCalc_AzureCalcRateCard[[#This Row],[ServiceName]]&amp;Table_wabobpsvr_AzureCalc_AzureCalcRateCard[[#This Row],[Price_Level]]&amp;Table_wabobpsvr_AzureCalc_AzureCalcRateCard[[#This Row],[Region]]</f>
        <v>SQL DB Premium P4 Database HoursA12</v>
      </c>
      <c r="B11483" s="775">
        <v>12</v>
      </c>
      <c r="C11483" s="775" t="s">
        <v>87</v>
      </c>
      <c r="D11483" s="775" t="s">
        <v>174</v>
      </c>
      <c r="E11483" s="775">
        <v>2.74469583333333</v>
      </c>
      <c r="F11483" s="775" t="s">
        <v>7034</v>
      </c>
      <c r="G11483" s="775" t="s">
        <v>6974</v>
      </c>
      <c r="H11483" s="775" t="s">
        <v>6975</v>
      </c>
      <c r="I11483" s="775" t="s">
        <v>6943</v>
      </c>
    </row>
    <row r="11484" spans="1:9">
      <c r="A11484" s="775" t="str">
        <f>Table_wabobpsvr_AzureCalc_AzureCalcRateCard[[#This Row],[ServiceName]]&amp;Table_wabobpsvr_AzureCalc_AzureCalcRateCard[[#This Row],[Price_Level]]&amp;Table_wabobpsvr_AzureCalc_AzureCalcRateCard[[#This Row],[Region]]</f>
        <v>SQL DB Premium P4 Database HoursB13</v>
      </c>
      <c r="B11484" s="775">
        <v>13</v>
      </c>
      <c r="C11484" s="775" t="s">
        <v>87</v>
      </c>
      <c r="D11484" s="775" t="s">
        <v>175</v>
      </c>
      <c r="E11484" s="775">
        <v>2.8560333333333299</v>
      </c>
      <c r="F11484" s="775" t="s">
        <v>7034</v>
      </c>
      <c r="G11484" s="775" t="s">
        <v>6962</v>
      </c>
      <c r="H11484" s="775" t="s">
        <v>6963</v>
      </c>
      <c r="I11484" s="775" t="s">
        <v>6937</v>
      </c>
    </row>
    <row r="11485" spans="1:9">
      <c r="A11485" s="775" t="str">
        <f>Table_wabobpsvr_AzureCalc_AzureCalcRateCard[[#This Row],[ServiceName]]&amp;Table_wabobpsvr_AzureCalc_AzureCalcRateCard[[#This Row],[Price_Level]]&amp;Table_wabobpsvr_AzureCalc_AzureCalcRateCard[[#This Row],[Region]]</f>
        <v>Premium P4 Secondary Geo Database HoursB13</v>
      </c>
      <c r="B11485" s="775">
        <v>13</v>
      </c>
      <c r="C11485" s="775" t="s">
        <v>87</v>
      </c>
      <c r="D11485" s="775" t="s">
        <v>175</v>
      </c>
      <c r="E11485" s="775">
        <v>2.1420249999999998</v>
      </c>
      <c r="F11485" s="775" t="s">
        <v>7031</v>
      </c>
      <c r="G11485" s="775" t="s">
        <v>6964</v>
      </c>
      <c r="H11485" s="775" t="s">
        <v>6965</v>
      </c>
      <c r="I11485" s="775" t="s">
        <v>6938</v>
      </c>
    </row>
    <row r="11486" spans="1:9">
      <c r="A11486" s="775" t="str">
        <f>Table_wabobpsvr_AzureCalc_AzureCalcRateCard[[#This Row],[ServiceName]]&amp;Table_wabobpsvr_AzureCalc_AzureCalcRateCard[[#This Row],[Price_Level]]&amp;Table_wabobpsvr_AzureCalc_AzureCalcRateCard[[#This Row],[Region]]</f>
        <v>Premium P4 Secondary Active Geo Database HoursB13</v>
      </c>
      <c r="B11486" s="775">
        <v>13</v>
      </c>
      <c r="C11486" s="775" t="s">
        <v>87</v>
      </c>
      <c r="D11486" s="775" t="s">
        <v>175</v>
      </c>
      <c r="E11486" s="775">
        <v>2.8560333333333299</v>
      </c>
      <c r="F11486" s="775" t="s">
        <v>7032</v>
      </c>
      <c r="G11486" s="775" t="s">
        <v>6966</v>
      </c>
      <c r="H11486" s="775" t="s">
        <v>6967</v>
      </c>
      <c r="I11486" s="775" t="s">
        <v>6939</v>
      </c>
    </row>
    <row r="11487" spans="1:9">
      <c r="A11487" s="775" t="str">
        <f>Table_wabobpsvr_AzureCalc_AzureCalcRateCard[[#This Row],[ServiceName]]&amp;Table_wabobpsvr_AzureCalc_AzureCalcRateCard[[#This Row],[Price_Level]]&amp;Table_wabobpsvr_AzureCalc_AzureCalcRateCard[[#This Row],[Region]]</f>
        <v>DWUD14</v>
      </c>
      <c r="B11487" s="775">
        <v>14</v>
      </c>
      <c r="C11487" s="775" t="s">
        <v>87</v>
      </c>
      <c r="D11487" s="775" t="s">
        <v>176</v>
      </c>
      <c r="E11487" s="775">
        <v>0.77439999999999998</v>
      </c>
      <c r="F11487" s="775" t="s">
        <v>6755</v>
      </c>
      <c r="G11487" s="775" t="s">
        <v>6999</v>
      </c>
      <c r="H11487" s="775" t="s">
        <v>7000</v>
      </c>
      <c r="I11487" s="775" t="s">
        <v>7001</v>
      </c>
    </row>
    <row r="11488" spans="1:9">
      <c r="A11488" s="775" t="str">
        <f>Table_wabobpsvr_AzureCalc_AzureCalcRateCard[[#This Row],[ServiceName]]&amp;Table_wabobpsvr_AzureCalc_AzureCalcRateCard[[#This Row],[Price_Level]]&amp;Table_wabobpsvr_AzureCalc_AzureCalcRateCard[[#This Row],[Region]]</f>
        <v>Standard S1 Search HourMOSP14</v>
      </c>
      <c r="B11488" s="775">
        <v>14</v>
      </c>
      <c r="C11488" s="775" t="s">
        <v>4235</v>
      </c>
      <c r="D11488" s="775" t="s">
        <v>606</v>
      </c>
      <c r="E11488" s="775">
        <v>999999</v>
      </c>
      <c r="F11488" s="775" t="s">
        <v>4311</v>
      </c>
      <c r="G11488" s="775" t="s">
        <v>4235</v>
      </c>
      <c r="H11488" s="775" t="s">
        <v>4235</v>
      </c>
      <c r="I11488" s="775" t="s">
        <v>4235</v>
      </c>
    </row>
    <row r="11489" spans="1:9">
      <c r="A11489" s="775" t="str">
        <f>Table_wabobpsvr_AzureCalc_AzureCalcRateCard[[#This Row],[ServiceName]]&amp;Table_wabobpsvr_AzureCalc_AzureCalcRateCard[[#This Row],[Price_Level]]&amp;Table_wabobpsvr_AzureCalc_AzureCalcRateCard[[#This Row],[Region]]</f>
        <v>Standard S1 Search HourA14</v>
      </c>
      <c r="B11489" s="775">
        <v>14</v>
      </c>
      <c r="C11489" s="775" t="s">
        <v>4235</v>
      </c>
      <c r="D11489" s="775" t="s">
        <v>174</v>
      </c>
      <c r="E11489" s="775">
        <v>999999</v>
      </c>
      <c r="F11489" s="775" t="s">
        <v>4311</v>
      </c>
      <c r="G11489" s="775" t="s">
        <v>4235</v>
      </c>
      <c r="H11489" s="775" t="s">
        <v>4235</v>
      </c>
      <c r="I11489" s="775" t="s">
        <v>4235</v>
      </c>
    </row>
    <row r="11490" spans="1:9">
      <c r="A11490" s="775" t="str">
        <f>Table_wabobpsvr_AzureCalc_AzureCalcRateCard[[#This Row],[ServiceName]]&amp;Table_wabobpsvr_AzureCalc_AzureCalcRateCard[[#This Row],[Price_Level]]&amp;Table_wabobpsvr_AzureCalc_AzureCalcRateCard[[#This Row],[Region]]</f>
        <v>Standard S1 Search HourB14</v>
      </c>
      <c r="B11490" s="775">
        <v>14</v>
      </c>
      <c r="C11490" s="775" t="s">
        <v>4235</v>
      </c>
      <c r="D11490" s="775" t="s">
        <v>175</v>
      </c>
      <c r="E11490" s="775">
        <v>999999</v>
      </c>
      <c r="F11490" s="775" t="s">
        <v>4311</v>
      </c>
      <c r="G11490" s="775" t="s">
        <v>4235</v>
      </c>
      <c r="H11490" s="775" t="s">
        <v>4235</v>
      </c>
      <c r="I11490" s="775" t="s">
        <v>4235</v>
      </c>
    </row>
    <row r="11491" spans="1:9">
      <c r="A11491" s="775" t="str">
        <f>Table_wabobpsvr_AzureCalc_AzureCalcRateCard[[#This Row],[ServiceName]]&amp;Table_wabobpsvr_AzureCalc_AzureCalcRateCard[[#This Row],[Price_Level]]&amp;Table_wabobpsvr_AzureCalc_AzureCalcRateCard[[#This Row],[Region]]</f>
        <v>Standard S1 Search HourC14</v>
      </c>
      <c r="B11491" s="775">
        <v>14</v>
      </c>
      <c r="C11491" s="775" t="s">
        <v>4235</v>
      </c>
      <c r="D11491" s="775" t="s">
        <v>177</v>
      </c>
      <c r="E11491" s="775">
        <v>999999</v>
      </c>
      <c r="F11491" s="775" t="s">
        <v>4311</v>
      </c>
      <c r="G11491" s="775" t="s">
        <v>4235</v>
      </c>
      <c r="H11491" s="775" t="s">
        <v>4235</v>
      </c>
      <c r="I11491" s="775" t="s">
        <v>4235</v>
      </c>
    </row>
    <row r="11492" spans="1:9">
      <c r="A11492" s="775" t="str">
        <f>Table_wabobpsvr_AzureCalc_AzureCalcRateCard[[#This Row],[ServiceName]]&amp;Table_wabobpsvr_AzureCalc_AzureCalcRateCard[[#This Row],[Price_Level]]&amp;Table_wabobpsvr_AzureCalc_AzureCalcRateCard[[#This Row],[Region]]</f>
        <v>Standard S1 Search HourD14</v>
      </c>
      <c r="B11492" s="775">
        <v>14</v>
      </c>
      <c r="C11492" s="775" t="s">
        <v>4235</v>
      </c>
      <c r="D11492" s="775" t="s">
        <v>176</v>
      </c>
      <c r="E11492" s="775">
        <v>999999</v>
      </c>
      <c r="F11492" s="775" t="s">
        <v>4311</v>
      </c>
      <c r="G11492" s="775" t="s">
        <v>4235</v>
      </c>
      <c r="H11492" s="775" t="s">
        <v>4235</v>
      </c>
      <c r="I11492" s="775" t="s">
        <v>4235</v>
      </c>
    </row>
    <row r="11493" spans="1:9">
      <c r="A11493" s="775" t="str">
        <f>Table_wabobpsvr_AzureCalc_AzureCalcRateCard[[#This Row],[ServiceName]]&amp;Table_wabobpsvr_AzureCalc_AzureCalcRateCard[[#This Row],[Price_Level]]&amp;Table_wabobpsvr_AzureCalc_AzureCalcRateCard[[#This Row],[Region]]</f>
        <v>Basic Event Hubs Ingress EventsMOSP6</v>
      </c>
      <c r="B11493" s="775">
        <v>6</v>
      </c>
      <c r="C11493" s="775" t="s">
        <v>4235</v>
      </c>
      <c r="D11493" s="775" t="s">
        <v>606</v>
      </c>
      <c r="E11493" s="775">
        <v>999999</v>
      </c>
      <c r="F11493" s="775" t="s">
        <v>1075</v>
      </c>
      <c r="G11493" s="775" t="s">
        <v>4235</v>
      </c>
      <c r="H11493" s="775" t="s">
        <v>4235</v>
      </c>
      <c r="I11493" s="775" t="s">
        <v>4235</v>
      </c>
    </row>
    <row r="11494" spans="1:9">
      <c r="A11494" s="775" t="str">
        <f>Table_wabobpsvr_AzureCalc_AzureCalcRateCard[[#This Row],[ServiceName]]&amp;Table_wabobpsvr_AzureCalc_AzureCalcRateCard[[#This Row],[Price_Level]]&amp;Table_wabobpsvr_AzureCalc_AzureCalcRateCard[[#This Row],[Region]]</f>
        <v>Basic Event Hubs Ingress EventsA6</v>
      </c>
      <c r="B11494" s="775">
        <v>6</v>
      </c>
      <c r="C11494" s="775" t="s">
        <v>4235</v>
      </c>
      <c r="D11494" s="775" t="s">
        <v>174</v>
      </c>
      <c r="E11494" s="775">
        <v>999999</v>
      </c>
      <c r="F11494" s="775" t="s">
        <v>1075</v>
      </c>
      <c r="G11494" s="775" t="s">
        <v>4235</v>
      </c>
      <c r="H11494" s="775" t="s">
        <v>4235</v>
      </c>
      <c r="I11494" s="775" t="s">
        <v>4235</v>
      </c>
    </row>
    <row r="11495" spans="1:9">
      <c r="A11495" s="775" t="str">
        <f>Table_wabobpsvr_AzureCalc_AzureCalcRateCard[[#This Row],[ServiceName]]&amp;Table_wabobpsvr_AzureCalc_AzureCalcRateCard[[#This Row],[Price_Level]]&amp;Table_wabobpsvr_AzureCalc_AzureCalcRateCard[[#This Row],[Region]]</f>
        <v>Basic Event Hubs Ingress EventsB6</v>
      </c>
      <c r="B11495" s="775">
        <v>6</v>
      </c>
      <c r="C11495" s="775" t="s">
        <v>4235</v>
      </c>
      <c r="D11495" s="775" t="s">
        <v>175</v>
      </c>
      <c r="E11495" s="775">
        <v>999999</v>
      </c>
      <c r="F11495" s="775" t="s">
        <v>1075</v>
      </c>
      <c r="G11495" s="775" t="s">
        <v>4235</v>
      </c>
      <c r="H11495" s="775" t="s">
        <v>4235</v>
      </c>
      <c r="I11495" s="775" t="s">
        <v>4235</v>
      </c>
    </row>
    <row r="11496" spans="1:9">
      <c r="A11496" s="775" t="str">
        <f>Table_wabobpsvr_AzureCalc_AzureCalcRateCard[[#This Row],[ServiceName]]&amp;Table_wabobpsvr_AzureCalc_AzureCalcRateCard[[#This Row],[Price_Level]]&amp;Table_wabobpsvr_AzureCalc_AzureCalcRateCard[[#This Row],[Region]]</f>
        <v>Basic Event Hubs Ingress EventsC6</v>
      </c>
      <c r="B11496" s="775">
        <v>6</v>
      </c>
      <c r="C11496" s="775" t="s">
        <v>4235</v>
      </c>
      <c r="D11496" s="775" t="s">
        <v>177</v>
      </c>
      <c r="E11496" s="775">
        <v>999999</v>
      </c>
      <c r="F11496" s="775" t="s">
        <v>1075</v>
      </c>
      <c r="G11496" s="775" t="s">
        <v>4235</v>
      </c>
      <c r="H11496" s="775" t="s">
        <v>4235</v>
      </c>
      <c r="I11496" s="775" t="s">
        <v>4235</v>
      </c>
    </row>
    <row r="11497" spans="1:9">
      <c r="A11497" s="775" t="str">
        <f>Table_wabobpsvr_AzureCalc_AzureCalcRateCard[[#This Row],[ServiceName]]&amp;Table_wabobpsvr_AzureCalc_AzureCalcRateCard[[#This Row],[Price_Level]]&amp;Table_wabobpsvr_AzureCalc_AzureCalcRateCard[[#This Row],[Region]]</f>
        <v>Basic Event Hubs Ingress EventsD6</v>
      </c>
      <c r="B11497" s="775">
        <v>6</v>
      </c>
      <c r="C11497" s="775" t="s">
        <v>4235</v>
      </c>
      <c r="D11497" s="775" t="s">
        <v>176</v>
      </c>
      <c r="E11497" s="775">
        <v>999999</v>
      </c>
      <c r="F11497" s="775" t="s">
        <v>1075</v>
      </c>
      <c r="G11497" s="775" t="s">
        <v>4235</v>
      </c>
      <c r="H11497" s="775" t="s">
        <v>4235</v>
      </c>
      <c r="I11497" s="775" t="s">
        <v>4235</v>
      </c>
    </row>
    <row r="11498" spans="1:9">
      <c r="A11498" s="775" t="str">
        <f>Table_wabobpsvr_AzureCalc_AzureCalcRateCard[[#This Row],[ServiceName]]&amp;Table_wabobpsvr_AzureCalc_AzureCalcRateCard[[#This Row],[Price_Level]]&amp;Table_wabobpsvr_AzureCalc_AzureCalcRateCard[[#This Row],[Region]]</f>
        <v>Basic Event Hubs Ingress EventsMOSP4</v>
      </c>
      <c r="B11498" s="775">
        <v>4</v>
      </c>
      <c r="C11498" s="775" t="s">
        <v>4235</v>
      </c>
      <c r="D11498" s="775" t="s">
        <v>606</v>
      </c>
      <c r="E11498" s="775">
        <v>999999</v>
      </c>
      <c r="F11498" s="775" t="s">
        <v>1075</v>
      </c>
      <c r="G11498" s="775" t="s">
        <v>4235</v>
      </c>
      <c r="H11498" s="775" t="s">
        <v>4235</v>
      </c>
      <c r="I11498" s="775" t="s">
        <v>4235</v>
      </c>
    </row>
    <row r="11499" spans="1:9">
      <c r="A11499" s="775" t="str">
        <f>Table_wabobpsvr_AzureCalc_AzureCalcRateCard[[#This Row],[ServiceName]]&amp;Table_wabobpsvr_AzureCalc_AzureCalcRateCard[[#This Row],[Price_Level]]&amp;Table_wabobpsvr_AzureCalc_AzureCalcRateCard[[#This Row],[Region]]</f>
        <v>Basic Event Hubs Ingress EventsA4</v>
      </c>
      <c r="B11499" s="775">
        <v>4</v>
      </c>
      <c r="C11499" s="775" t="s">
        <v>4235</v>
      </c>
      <c r="D11499" s="775" t="s">
        <v>174</v>
      </c>
      <c r="E11499" s="775">
        <v>999999</v>
      </c>
      <c r="F11499" s="775" t="s">
        <v>1075</v>
      </c>
      <c r="G11499" s="775" t="s">
        <v>4235</v>
      </c>
      <c r="H11499" s="775" t="s">
        <v>4235</v>
      </c>
      <c r="I11499" s="775" t="s">
        <v>4235</v>
      </c>
    </row>
    <row r="11500" spans="1:9">
      <c r="A11500" s="775" t="str">
        <f>Table_wabobpsvr_AzureCalc_AzureCalcRateCard[[#This Row],[ServiceName]]&amp;Table_wabobpsvr_AzureCalc_AzureCalcRateCard[[#This Row],[Price_Level]]&amp;Table_wabobpsvr_AzureCalc_AzureCalcRateCard[[#This Row],[Region]]</f>
        <v>Basic Event Hubs Ingress EventsB4</v>
      </c>
      <c r="B11500" s="775">
        <v>4</v>
      </c>
      <c r="C11500" s="775" t="s">
        <v>4235</v>
      </c>
      <c r="D11500" s="775" t="s">
        <v>175</v>
      </c>
      <c r="E11500" s="775">
        <v>999999</v>
      </c>
      <c r="F11500" s="775" t="s">
        <v>1075</v>
      </c>
      <c r="G11500" s="775" t="s">
        <v>4235</v>
      </c>
      <c r="H11500" s="775" t="s">
        <v>4235</v>
      </c>
      <c r="I11500" s="775" t="s">
        <v>4235</v>
      </c>
    </row>
    <row r="11501" spans="1:9">
      <c r="A11501" s="775" t="str">
        <f>Table_wabobpsvr_AzureCalc_AzureCalcRateCard[[#This Row],[ServiceName]]&amp;Table_wabobpsvr_AzureCalc_AzureCalcRateCard[[#This Row],[Price_Level]]&amp;Table_wabobpsvr_AzureCalc_AzureCalcRateCard[[#This Row],[Region]]</f>
        <v>Basic Event Hubs Ingress EventsC4</v>
      </c>
      <c r="B11501" s="775">
        <v>4</v>
      </c>
      <c r="C11501" s="775" t="s">
        <v>4235</v>
      </c>
      <c r="D11501" s="775" t="s">
        <v>177</v>
      </c>
      <c r="E11501" s="775">
        <v>999999</v>
      </c>
      <c r="F11501" s="775" t="s">
        <v>1075</v>
      </c>
      <c r="G11501" s="775" t="s">
        <v>4235</v>
      </c>
      <c r="H11501" s="775" t="s">
        <v>4235</v>
      </c>
      <c r="I11501" s="775" t="s">
        <v>4235</v>
      </c>
    </row>
    <row r="11502" spans="1:9">
      <c r="A11502" s="775" t="str">
        <f>Table_wabobpsvr_AzureCalc_AzureCalcRateCard[[#This Row],[ServiceName]]&amp;Table_wabobpsvr_AzureCalc_AzureCalcRateCard[[#This Row],[Price_Level]]&amp;Table_wabobpsvr_AzureCalc_AzureCalcRateCard[[#This Row],[Region]]</f>
        <v>Basic Event Hubs Ingress EventsD4</v>
      </c>
      <c r="B11502" s="775">
        <v>4</v>
      </c>
      <c r="C11502" s="775" t="s">
        <v>4235</v>
      </c>
      <c r="D11502" s="775" t="s">
        <v>176</v>
      </c>
      <c r="E11502" s="775">
        <v>999999</v>
      </c>
      <c r="F11502" s="775" t="s">
        <v>1075</v>
      </c>
      <c r="G11502" s="775" t="s">
        <v>4235</v>
      </c>
      <c r="H11502" s="775" t="s">
        <v>4235</v>
      </c>
      <c r="I11502" s="775" t="s">
        <v>4235</v>
      </c>
    </row>
    <row r="11503" spans="1:9">
      <c r="A11503" s="775" t="str">
        <f>Table_wabobpsvr_AzureCalc_AzureCalcRateCard[[#This Row],[ServiceName]]&amp;Table_wabobpsvr_AzureCalc_AzureCalcRateCard[[#This Row],[Price_Level]]&amp;Table_wabobpsvr_AzureCalc_AzureCalcRateCard[[#This Row],[Region]]</f>
        <v>Basic Event Hubs Ingress EventsMOSP5</v>
      </c>
      <c r="B11503" s="775">
        <v>5</v>
      </c>
      <c r="C11503" s="775" t="s">
        <v>4235</v>
      </c>
      <c r="D11503" s="775" t="s">
        <v>606</v>
      </c>
      <c r="E11503" s="775">
        <v>999999</v>
      </c>
      <c r="F11503" s="775" t="s">
        <v>1075</v>
      </c>
      <c r="G11503" s="775" t="s">
        <v>4235</v>
      </c>
      <c r="H11503" s="775" t="s">
        <v>4235</v>
      </c>
      <c r="I11503" s="775" t="s">
        <v>4235</v>
      </c>
    </row>
    <row r="11504" spans="1:9">
      <c r="A11504" s="775" t="str">
        <f>Table_wabobpsvr_AzureCalc_AzureCalcRateCard[[#This Row],[ServiceName]]&amp;Table_wabobpsvr_AzureCalc_AzureCalcRateCard[[#This Row],[Price_Level]]&amp;Table_wabobpsvr_AzureCalc_AzureCalcRateCard[[#This Row],[Region]]</f>
        <v>Basic Event Hubs Ingress EventsA5</v>
      </c>
      <c r="B11504" s="775">
        <v>5</v>
      </c>
      <c r="C11504" s="775" t="s">
        <v>4235</v>
      </c>
      <c r="D11504" s="775" t="s">
        <v>174</v>
      </c>
      <c r="E11504" s="775">
        <v>999999</v>
      </c>
      <c r="F11504" s="775" t="s">
        <v>1075</v>
      </c>
      <c r="G11504" s="775" t="s">
        <v>4235</v>
      </c>
      <c r="H11504" s="775" t="s">
        <v>4235</v>
      </c>
      <c r="I11504" s="775" t="s">
        <v>4235</v>
      </c>
    </row>
    <row r="11505" spans="1:9">
      <c r="A11505" s="775" t="str">
        <f>Table_wabobpsvr_AzureCalc_AzureCalcRateCard[[#This Row],[ServiceName]]&amp;Table_wabobpsvr_AzureCalc_AzureCalcRateCard[[#This Row],[Price_Level]]&amp;Table_wabobpsvr_AzureCalc_AzureCalcRateCard[[#This Row],[Region]]</f>
        <v>Basic Event Hubs Ingress EventsB5</v>
      </c>
      <c r="B11505" s="775">
        <v>5</v>
      </c>
      <c r="C11505" s="775" t="s">
        <v>4235</v>
      </c>
      <c r="D11505" s="775" t="s">
        <v>175</v>
      </c>
      <c r="E11505" s="775">
        <v>999999</v>
      </c>
      <c r="F11505" s="775" t="s">
        <v>1075</v>
      </c>
      <c r="G11505" s="775" t="s">
        <v>4235</v>
      </c>
      <c r="H11505" s="775" t="s">
        <v>4235</v>
      </c>
      <c r="I11505" s="775" t="s">
        <v>4235</v>
      </c>
    </row>
    <row r="11506" spans="1:9">
      <c r="A11506" s="775" t="str">
        <f>Table_wabobpsvr_AzureCalc_AzureCalcRateCard[[#This Row],[ServiceName]]&amp;Table_wabobpsvr_AzureCalc_AzureCalcRateCard[[#This Row],[Price_Level]]&amp;Table_wabobpsvr_AzureCalc_AzureCalcRateCard[[#This Row],[Region]]</f>
        <v>Basic Event Hubs Ingress EventsC5</v>
      </c>
      <c r="B11506" s="775">
        <v>5</v>
      </c>
      <c r="C11506" s="775" t="s">
        <v>4235</v>
      </c>
      <c r="D11506" s="775" t="s">
        <v>177</v>
      </c>
      <c r="E11506" s="775">
        <v>999999</v>
      </c>
      <c r="F11506" s="775" t="s">
        <v>1075</v>
      </c>
      <c r="G11506" s="775" t="s">
        <v>4235</v>
      </c>
      <c r="H11506" s="775" t="s">
        <v>4235</v>
      </c>
      <c r="I11506" s="775" t="s">
        <v>4235</v>
      </c>
    </row>
    <row r="11507" spans="1:9">
      <c r="A11507" s="775" t="str">
        <f>Table_wabobpsvr_AzureCalc_AzureCalcRateCard[[#This Row],[ServiceName]]&amp;Table_wabobpsvr_AzureCalc_AzureCalcRateCard[[#This Row],[Price_Level]]&amp;Table_wabobpsvr_AzureCalc_AzureCalcRateCard[[#This Row],[Region]]</f>
        <v>Basic Event Hubs Ingress EventsD5</v>
      </c>
      <c r="B11507" s="775">
        <v>5</v>
      </c>
      <c r="C11507" s="775" t="s">
        <v>4235</v>
      </c>
      <c r="D11507" s="775" t="s">
        <v>176</v>
      </c>
      <c r="E11507" s="775">
        <v>999999</v>
      </c>
      <c r="F11507" s="775" t="s">
        <v>1075</v>
      </c>
      <c r="G11507" s="775" t="s">
        <v>4235</v>
      </c>
      <c r="H11507" s="775" t="s">
        <v>4235</v>
      </c>
      <c r="I11507" s="775" t="s">
        <v>4235</v>
      </c>
    </row>
    <row r="11508" spans="1:9">
      <c r="A11508" s="775" t="str">
        <f>Table_wabobpsvr_AzureCalc_AzureCalcRateCard[[#This Row],[ServiceName]]&amp;Table_wabobpsvr_AzureCalc_AzureCalcRateCard[[#This Row],[Price_Level]]&amp;Table_wabobpsvr_AzureCalc_AzureCalcRateCard[[#This Row],[Region]]</f>
        <v>Basic Event Hubs Ingress EventsMOSP1</v>
      </c>
      <c r="B11508" s="775">
        <v>1</v>
      </c>
      <c r="C11508" s="775" t="s">
        <v>4235</v>
      </c>
      <c r="D11508" s="775" t="s">
        <v>606</v>
      </c>
      <c r="E11508" s="775">
        <v>999999</v>
      </c>
      <c r="F11508" s="775" t="s">
        <v>1075</v>
      </c>
      <c r="G11508" s="775" t="s">
        <v>4235</v>
      </c>
      <c r="H11508" s="775" t="s">
        <v>4235</v>
      </c>
      <c r="I11508" s="775" t="s">
        <v>4235</v>
      </c>
    </row>
    <row r="11509" spans="1:9">
      <c r="A11509" s="775" t="str">
        <f>Table_wabobpsvr_AzureCalc_AzureCalcRateCard[[#This Row],[ServiceName]]&amp;Table_wabobpsvr_AzureCalc_AzureCalcRateCard[[#This Row],[Price_Level]]&amp;Table_wabobpsvr_AzureCalc_AzureCalcRateCard[[#This Row],[Region]]</f>
        <v>Basic Event Hubs Ingress EventsA1</v>
      </c>
      <c r="B11509" s="775">
        <v>1</v>
      </c>
      <c r="C11509" s="775" t="s">
        <v>4235</v>
      </c>
      <c r="D11509" s="775" t="s">
        <v>174</v>
      </c>
      <c r="E11509" s="775">
        <v>999999</v>
      </c>
      <c r="F11509" s="775" t="s">
        <v>1075</v>
      </c>
      <c r="G11509" s="775" t="s">
        <v>4235</v>
      </c>
      <c r="H11509" s="775" t="s">
        <v>4235</v>
      </c>
      <c r="I11509" s="775" t="s">
        <v>4235</v>
      </c>
    </row>
    <row r="11510" spans="1:9">
      <c r="A11510" s="1039" t="str">
        <f>Table_wabobpsvr_AzureCalc_AzureCalcRateCard[[#This Row],[ServiceName]]&amp;Table_wabobpsvr_AzureCalc_AzureCalcRateCard[[#This Row],[Price_Level]]&amp;Table_wabobpsvr_AzureCalc_AzureCalcRateCard[[#This Row],[Region]]</f>
        <v>Basic Event Hubs Ingress EventsB1</v>
      </c>
      <c r="B11510" s="1039">
        <v>1</v>
      </c>
      <c r="C11510" s="1039" t="s">
        <v>4235</v>
      </c>
      <c r="D11510" s="1039" t="s">
        <v>175</v>
      </c>
      <c r="E11510" s="1039">
        <v>999999</v>
      </c>
      <c r="F11510" s="1039" t="s">
        <v>1075</v>
      </c>
      <c r="G11510" s="775" t="s">
        <v>4235</v>
      </c>
      <c r="H11510" s="775" t="s">
        <v>4235</v>
      </c>
      <c r="I11510" s="775" t="s">
        <v>4235</v>
      </c>
    </row>
    <row r="11511" spans="1:9">
      <c r="A11511" s="1039" t="str">
        <f>Table_wabobpsvr_AzureCalc_AzureCalcRateCard[[#This Row],[ServiceName]]&amp;Table_wabobpsvr_AzureCalc_AzureCalcRateCard[[#This Row],[Price_Level]]&amp;Table_wabobpsvr_AzureCalc_AzureCalcRateCard[[#This Row],[Region]]</f>
        <v>Basic Event Hubs Ingress EventsC1</v>
      </c>
      <c r="B11511" s="1039">
        <v>1</v>
      </c>
      <c r="C11511" s="1039" t="s">
        <v>4235</v>
      </c>
      <c r="D11511" s="1039" t="s">
        <v>177</v>
      </c>
      <c r="E11511" s="1039">
        <v>999999</v>
      </c>
      <c r="F11511" s="1039" t="s">
        <v>1075</v>
      </c>
      <c r="G11511" s="775" t="s">
        <v>4235</v>
      </c>
      <c r="H11511" s="775" t="s">
        <v>4235</v>
      </c>
      <c r="I11511" s="775" t="s">
        <v>4235</v>
      </c>
    </row>
    <row r="11512" spans="1:9">
      <c r="A11512" s="775" t="str">
        <f>Table_wabobpsvr_AzureCalc_AzureCalcRateCard[[#This Row],[ServiceName]]&amp;Table_wabobpsvr_AzureCalc_AzureCalcRateCard[[#This Row],[Price_Level]]&amp;Table_wabobpsvr_AzureCalc_AzureCalcRateCard[[#This Row],[Region]]</f>
        <v>Basic Event Hubs Ingress EventsD1</v>
      </c>
      <c r="B11512" s="775">
        <v>1</v>
      </c>
      <c r="C11512" s="775" t="s">
        <v>4235</v>
      </c>
      <c r="D11512" s="775" t="s">
        <v>176</v>
      </c>
      <c r="E11512" s="775">
        <v>999999</v>
      </c>
      <c r="F11512" s="775" t="s">
        <v>1075</v>
      </c>
      <c r="G11512" s="775" t="s">
        <v>4235</v>
      </c>
      <c r="H11512" s="775" t="s">
        <v>4235</v>
      </c>
      <c r="I11512" s="775" t="s">
        <v>4235</v>
      </c>
    </row>
    <row r="11513" spans="1:9">
      <c r="A11513" s="775" t="str">
        <f>Table_wabobpsvr_AzureCalc_AzureCalcRateCard[[#This Row],[ServiceName]]&amp;Table_wabobpsvr_AzureCalc_AzureCalcRateCard[[#This Row],[Price_Level]]&amp;Table_wabobpsvr_AzureCalc_AzureCalcRateCard[[#This Row],[Region]]</f>
        <v>Basic Event Hubs Ingress EventsMOSP7</v>
      </c>
      <c r="B11513" s="775">
        <v>7</v>
      </c>
      <c r="C11513" s="775" t="s">
        <v>4235</v>
      </c>
      <c r="D11513" s="775" t="s">
        <v>606</v>
      </c>
      <c r="E11513" s="775">
        <v>999999</v>
      </c>
      <c r="F11513" s="775" t="s">
        <v>1075</v>
      </c>
      <c r="G11513" s="775" t="s">
        <v>4235</v>
      </c>
      <c r="H11513" s="775" t="s">
        <v>4235</v>
      </c>
      <c r="I11513" s="775" t="s">
        <v>4235</v>
      </c>
    </row>
    <row r="11514" spans="1:9">
      <c r="A11514" s="775" t="str">
        <f>Table_wabobpsvr_AzureCalc_AzureCalcRateCard[[#This Row],[ServiceName]]&amp;Table_wabobpsvr_AzureCalc_AzureCalcRateCard[[#This Row],[Price_Level]]&amp;Table_wabobpsvr_AzureCalc_AzureCalcRateCard[[#This Row],[Region]]</f>
        <v>Basic Event Hubs Ingress EventsA7</v>
      </c>
      <c r="B11514" s="775">
        <v>7</v>
      </c>
      <c r="C11514" s="775" t="s">
        <v>4235</v>
      </c>
      <c r="D11514" s="775" t="s">
        <v>174</v>
      </c>
      <c r="E11514" s="775">
        <v>999999</v>
      </c>
      <c r="F11514" s="775" t="s">
        <v>1075</v>
      </c>
      <c r="G11514" s="775" t="s">
        <v>4235</v>
      </c>
      <c r="H11514" s="775" t="s">
        <v>4235</v>
      </c>
      <c r="I11514" s="775" t="s">
        <v>4235</v>
      </c>
    </row>
    <row r="11515" spans="1:9">
      <c r="A11515" s="775" t="str">
        <f>Table_wabobpsvr_AzureCalc_AzureCalcRateCard[[#This Row],[ServiceName]]&amp;Table_wabobpsvr_AzureCalc_AzureCalcRateCard[[#This Row],[Price_Level]]&amp;Table_wabobpsvr_AzureCalc_AzureCalcRateCard[[#This Row],[Region]]</f>
        <v>Basic Event Hubs Ingress EventsB7</v>
      </c>
      <c r="B11515" s="775">
        <v>7</v>
      </c>
      <c r="C11515" s="775" t="s">
        <v>4235</v>
      </c>
      <c r="D11515" s="775" t="s">
        <v>175</v>
      </c>
      <c r="E11515" s="775">
        <v>999999</v>
      </c>
      <c r="F11515" s="775" t="s">
        <v>1075</v>
      </c>
      <c r="G11515" s="775" t="s">
        <v>4235</v>
      </c>
      <c r="H11515" s="775" t="s">
        <v>4235</v>
      </c>
      <c r="I11515" s="775" t="s">
        <v>4235</v>
      </c>
    </row>
    <row r="11516" spans="1:9">
      <c r="A11516" s="775" t="str">
        <f>Table_wabobpsvr_AzureCalc_AzureCalcRateCard[[#This Row],[ServiceName]]&amp;Table_wabobpsvr_AzureCalc_AzureCalcRateCard[[#This Row],[Price_Level]]&amp;Table_wabobpsvr_AzureCalc_AzureCalcRateCard[[#This Row],[Region]]</f>
        <v>Basic Event Hubs Ingress EventsC7</v>
      </c>
      <c r="B11516" s="775">
        <v>7</v>
      </c>
      <c r="C11516" s="775" t="s">
        <v>4235</v>
      </c>
      <c r="D11516" s="775" t="s">
        <v>177</v>
      </c>
      <c r="E11516" s="775">
        <v>999999</v>
      </c>
      <c r="F11516" s="775" t="s">
        <v>1075</v>
      </c>
      <c r="G11516" s="775" t="s">
        <v>4235</v>
      </c>
      <c r="H11516" s="775" t="s">
        <v>4235</v>
      </c>
      <c r="I11516" s="775" t="s">
        <v>4235</v>
      </c>
    </row>
    <row r="11517" spans="1:9">
      <c r="A11517" s="1039" t="str">
        <f>Table_wabobpsvr_AzureCalc_AzureCalcRateCard[[#This Row],[ServiceName]]&amp;Table_wabobpsvr_AzureCalc_AzureCalcRateCard[[#This Row],[Price_Level]]&amp;Table_wabobpsvr_AzureCalc_AzureCalcRateCard[[#This Row],[Region]]</f>
        <v>Basic Event Hubs Ingress EventsD7</v>
      </c>
      <c r="B11517" s="1039">
        <v>7</v>
      </c>
      <c r="C11517" s="1039" t="s">
        <v>4235</v>
      </c>
      <c r="D11517" s="1039" t="s">
        <v>176</v>
      </c>
      <c r="E11517" s="1039">
        <v>999999</v>
      </c>
      <c r="F11517" s="1039" t="s">
        <v>1075</v>
      </c>
      <c r="G11517" s="775" t="s">
        <v>4235</v>
      </c>
      <c r="H11517" s="775" t="s">
        <v>4235</v>
      </c>
      <c r="I11517" s="775" t="s">
        <v>4235</v>
      </c>
    </row>
    <row r="11518" spans="1:9">
      <c r="A11518" s="1039" t="str">
        <f>Table_wabobpsvr_AzureCalc_AzureCalcRateCard[[#This Row],[ServiceName]]&amp;Table_wabobpsvr_AzureCalc_AzureCalcRateCard[[#This Row],[Price_Level]]&amp;Table_wabobpsvr_AzureCalc_AzureCalcRateCard[[#This Row],[Region]]</f>
        <v>Basic Event Hubs Ingress EventsMOSP10</v>
      </c>
      <c r="B11518" s="1039">
        <v>10</v>
      </c>
      <c r="C11518" s="1039" t="s">
        <v>4235</v>
      </c>
      <c r="D11518" s="1039" t="s">
        <v>606</v>
      </c>
      <c r="E11518" s="1039">
        <v>999999</v>
      </c>
      <c r="F11518" s="1039" t="s">
        <v>1075</v>
      </c>
      <c r="G11518" s="775" t="s">
        <v>4235</v>
      </c>
      <c r="H11518" s="775" t="s">
        <v>4235</v>
      </c>
      <c r="I11518" s="775" t="s">
        <v>4235</v>
      </c>
    </row>
    <row r="11519" spans="1:9">
      <c r="A11519" s="1039" t="str">
        <f>Table_wabobpsvr_AzureCalc_AzureCalcRateCard[[#This Row],[ServiceName]]&amp;Table_wabobpsvr_AzureCalc_AzureCalcRateCard[[#This Row],[Price_Level]]&amp;Table_wabobpsvr_AzureCalc_AzureCalcRateCard[[#This Row],[Region]]</f>
        <v>Basic Event Hubs Ingress EventsA10</v>
      </c>
      <c r="B11519" s="1039">
        <v>10</v>
      </c>
      <c r="C11519" s="1039" t="s">
        <v>4235</v>
      </c>
      <c r="D11519" s="1039" t="s">
        <v>174</v>
      </c>
      <c r="E11519" s="1039">
        <v>999999</v>
      </c>
      <c r="F11519" s="1039" t="s">
        <v>1075</v>
      </c>
      <c r="G11519" s="775" t="s">
        <v>4235</v>
      </c>
      <c r="H11519" s="775" t="s">
        <v>4235</v>
      </c>
      <c r="I11519" s="775" t="s">
        <v>4235</v>
      </c>
    </row>
    <row r="11520" spans="1:9">
      <c r="A11520" s="775" t="str">
        <f>Table_wabobpsvr_AzureCalc_AzureCalcRateCard[[#This Row],[ServiceName]]&amp;Table_wabobpsvr_AzureCalc_AzureCalcRateCard[[#This Row],[Price_Level]]&amp;Table_wabobpsvr_AzureCalc_AzureCalcRateCard[[#This Row],[Region]]</f>
        <v>Basic Event Hubs Ingress EventsB10</v>
      </c>
      <c r="B11520" s="775">
        <v>10</v>
      </c>
      <c r="C11520" s="775" t="s">
        <v>4235</v>
      </c>
      <c r="D11520" s="775" t="s">
        <v>175</v>
      </c>
      <c r="E11520" s="775">
        <v>999999</v>
      </c>
      <c r="F11520" s="775" t="s">
        <v>1075</v>
      </c>
      <c r="G11520" s="775" t="s">
        <v>4235</v>
      </c>
      <c r="H11520" s="775" t="s">
        <v>4235</v>
      </c>
      <c r="I11520" s="775" t="s">
        <v>4235</v>
      </c>
    </row>
    <row r="11521" spans="1:9">
      <c r="A11521" s="775" t="str">
        <f>Table_wabobpsvr_AzureCalc_AzureCalcRateCard[[#This Row],[ServiceName]]&amp;Table_wabobpsvr_AzureCalc_AzureCalcRateCard[[#This Row],[Price_Level]]&amp;Table_wabobpsvr_AzureCalc_AzureCalcRateCard[[#This Row],[Region]]</f>
        <v>Basic Event Hubs Ingress EventsC10</v>
      </c>
      <c r="B11521" s="775">
        <v>10</v>
      </c>
      <c r="C11521" s="775" t="s">
        <v>4235</v>
      </c>
      <c r="D11521" s="775" t="s">
        <v>177</v>
      </c>
      <c r="E11521" s="775">
        <v>999999</v>
      </c>
      <c r="F11521" s="775" t="s">
        <v>1075</v>
      </c>
      <c r="G11521" s="775" t="s">
        <v>4235</v>
      </c>
      <c r="H11521" s="775" t="s">
        <v>4235</v>
      </c>
      <c r="I11521" s="775" t="s">
        <v>4235</v>
      </c>
    </row>
    <row r="11522" spans="1:9">
      <c r="A11522" s="775" t="str">
        <f>Table_wabobpsvr_AzureCalc_AzureCalcRateCard[[#This Row],[ServiceName]]&amp;Table_wabobpsvr_AzureCalc_AzureCalcRateCard[[#This Row],[Price_Level]]&amp;Table_wabobpsvr_AzureCalc_AzureCalcRateCard[[#This Row],[Region]]</f>
        <v>Mobile Services StandardMOSP12</v>
      </c>
      <c r="B11522" s="775">
        <v>12</v>
      </c>
      <c r="C11522" s="775" t="s">
        <v>4235</v>
      </c>
      <c r="D11522" s="775" t="s">
        <v>606</v>
      </c>
      <c r="E11522" s="775">
        <v>999999</v>
      </c>
      <c r="F11522" s="775" t="s">
        <v>757</v>
      </c>
      <c r="G11522" s="775" t="s">
        <v>4235</v>
      </c>
      <c r="H11522" s="775" t="s">
        <v>4235</v>
      </c>
      <c r="I11522" s="775" t="s">
        <v>4235</v>
      </c>
    </row>
    <row r="11523" spans="1:9">
      <c r="A11523" s="775" t="str">
        <f>Table_wabobpsvr_AzureCalc_AzureCalcRateCard[[#This Row],[ServiceName]]&amp;Table_wabobpsvr_AzureCalc_AzureCalcRateCard[[#This Row],[Price_Level]]&amp;Table_wabobpsvr_AzureCalc_AzureCalcRateCard[[#This Row],[Region]]</f>
        <v>Mobile Services StandardA12</v>
      </c>
      <c r="B11523" s="775">
        <v>12</v>
      </c>
      <c r="C11523" s="775" t="s">
        <v>4235</v>
      </c>
      <c r="D11523" s="775" t="s">
        <v>174</v>
      </c>
      <c r="E11523" s="775">
        <v>999999</v>
      </c>
      <c r="F11523" s="775" t="s">
        <v>757</v>
      </c>
      <c r="G11523" s="775" t="s">
        <v>4235</v>
      </c>
      <c r="H11523" s="775" t="s">
        <v>4235</v>
      </c>
      <c r="I11523" s="775" t="s">
        <v>4235</v>
      </c>
    </row>
    <row r="11524" spans="1:9">
      <c r="A11524" s="775" t="str">
        <f>Table_wabobpsvr_AzureCalc_AzureCalcRateCard[[#This Row],[ServiceName]]&amp;Table_wabobpsvr_AzureCalc_AzureCalcRateCard[[#This Row],[Price_Level]]&amp;Table_wabobpsvr_AzureCalc_AzureCalcRateCard[[#This Row],[Region]]</f>
        <v>Mobile Services StandardB12</v>
      </c>
      <c r="B11524" s="775">
        <v>12</v>
      </c>
      <c r="C11524" s="775" t="s">
        <v>4235</v>
      </c>
      <c r="D11524" s="775" t="s">
        <v>175</v>
      </c>
      <c r="E11524" s="775">
        <v>999999</v>
      </c>
      <c r="F11524" s="775" t="s">
        <v>757</v>
      </c>
      <c r="G11524" s="775" t="s">
        <v>4235</v>
      </c>
      <c r="H11524" s="775" t="s">
        <v>4235</v>
      </c>
      <c r="I11524" s="775" t="s">
        <v>4235</v>
      </c>
    </row>
    <row r="11525" spans="1:9">
      <c r="A11525" s="775" t="str">
        <f>Table_wabobpsvr_AzureCalc_AzureCalcRateCard[[#This Row],[ServiceName]]&amp;Table_wabobpsvr_AzureCalc_AzureCalcRateCard[[#This Row],[Price_Level]]&amp;Table_wabobpsvr_AzureCalc_AzureCalcRateCard[[#This Row],[Region]]</f>
        <v>Mobile Services StandardC12</v>
      </c>
      <c r="B11525" s="775">
        <v>12</v>
      </c>
      <c r="C11525" s="775" t="s">
        <v>4235</v>
      </c>
      <c r="D11525" s="775" t="s">
        <v>177</v>
      </c>
      <c r="E11525" s="775">
        <v>999999</v>
      </c>
      <c r="F11525" s="775" t="s">
        <v>757</v>
      </c>
      <c r="G11525" s="775" t="s">
        <v>4235</v>
      </c>
      <c r="H11525" s="775" t="s">
        <v>4235</v>
      </c>
      <c r="I11525" s="775" t="s">
        <v>4235</v>
      </c>
    </row>
    <row r="11526" spans="1:9">
      <c r="A11526" s="775" t="str">
        <f>Table_wabobpsvr_AzureCalc_AzureCalcRateCard[[#This Row],[ServiceName]]&amp;Table_wabobpsvr_AzureCalc_AzureCalcRateCard[[#This Row],[Price_Level]]&amp;Table_wabobpsvr_AzureCalc_AzureCalcRateCard[[#This Row],[Region]]</f>
        <v>Mobile Services StandardD12</v>
      </c>
      <c r="B11526" s="775">
        <v>12</v>
      </c>
      <c r="C11526" s="775" t="s">
        <v>4235</v>
      </c>
      <c r="D11526" s="775" t="s">
        <v>176</v>
      </c>
      <c r="E11526" s="775">
        <v>999999</v>
      </c>
      <c r="F11526" s="775" t="s">
        <v>757</v>
      </c>
      <c r="G11526" s="775" t="s">
        <v>4235</v>
      </c>
      <c r="H11526" s="775" t="s">
        <v>4235</v>
      </c>
      <c r="I11526" s="775" t="s">
        <v>4235</v>
      </c>
    </row>
    <row r="11527" spans="1:9">
      <c r="A11527" s="775" t="str">
        <f>Table_wabobpsvr_AzureCalc_AzureCalcRateCard[[#This Row],[ServiceName]]&amp;Table_wabobpsvr_AzureCalc_AzureCalcRateCard[[#This Row],[Price_Level]]&amp;Table_wabobpsvr_AzureCalc_AzureCalcRateCard[[#This Row],[Region]]</f>
        <v>Mobile Services StandardMOSP13</v>
      </c>
      <c r="B11527" s="775">
        <v>13</v>
      </c>
      <c r="C11527" s="775" t="s">
        <v>4235</v>
      </c>
      <c r="D11527" s="775" t="s">
        <v>606</v>
      </c>
      <c r="E11527" s="775">
        <v>999999</v>
      </c>
      <c r="F11527" s="775" t="s">
        <v>757</v>
      </c>
      <c r="G11527" s="775" t="s">
        <v>4235</v>
      </c>
      <c r="H11527" s="775" t="s">
        <v>4235</v>
      </c>
      <c r="I11527" s="775" t="s">
        <v>4235</v>
      </c>
    </row>
    <row r="11528" spans="1:9">
      <c r="A11528" s="775" t="str">
        <f>Table_wabobpsvr_AzureCalc_AzureCalcRateCard[[#This Row],[ServiceName]]&amp;Table_wabobpsvr_AzureCalc_AzureCalcRateCard[[#This Row],[Price_Level]]&amp;Table_wabobpsvr_AzureCalc_AzureCalcRateCard[[#This Row],[Region]]</f>
        <v>Mobile Services StandardA13</v>
      </c>
      <c r="B11528" s="775">
        <v>13</v>
      </c>
      <c r="C11528" s="775" t="s">
        <v>4235</v>
      </c>
      <c r="D11528" s="775" t="s">
        <v>174</v>
      </c>
      <c r="E11528" s="775">
        <v>999999</v>
      </c>
      <c r="F11528" s="775" t="s">
        <v>757</v>
      </c>
      <c r="G11528" s="775" t="s">
        <v>4235</v>
      </c>
      <c r="H11528" s="775" t="s">
        <v>4235</v>
      </c>
      <c r="I11528" s="775" t="s">
        <v>4235</v>
      </c>
    </row>
    <row r="11529" spans="1:9">
      <c r="A11529" s="775" t="str">
        <f>Table_wabobpsvr_AzureCalc_AzureCalcRateCard[[#This Row],[ServiceName]]&amp;Table_wabobpsvr_AzureCalc_AzureCalcRateCard[[#This Row],[Price_Level]]&amp;Table_wabobpsvr_AzureCalc_AzureCalcRateCard[[#This Row],[Region]]</f>
        <v>Mobile Services StandardB13</v>
      </c>
      <c r="B11529" s="775">
        <v>13</v>
      </c>
      <c r="C11529" s="775" t="s">
        <v>4235</v>
      </c>
      <c r="D11529" s="775" t="s">
        <v>175</v>
      </c>
      <c r="E11529" s="775">
        <v>999999</v>
      </c>
      <c r="F11529" s="775" t="s">
        <v>757</v>
      </c>
      <c r="G11529" s="775" t="s">
        <v>4235</v>
      </c>
      <c r="H11529" s="775" t="s">
        <v>4235</v>
      </c>
      <c r="I11529" s="775" t="s">
        <v>4235</v>
      </c>
    </row>
    <row r="11530" spans="1:9">
      <c r="A11530" s="775" t="str">
        <f>Table_wabobpsvr_AzureCalc_AzureCalcRateCard[[#This Row],[ServiceName]]&amp;Table_wabobpsvr_AzureCalc_AzureCalcRateCard[[#This Row],[Price_Level]]&amp;Table_wabobpsvr_AzureCalc_AzureCalcRateCard[[#This Row],[Region]]</f>
        <v>Mobile Services StandardC13</v>
      </c>
      <c r="B11530" s="775">
        <v>13</v>
      </c>
      <c r="C11530" s="775" t="s">
        <v>4235</v>
      </c>
      <c r="D11530" s="775" t="s">
        <v>177</v>
      </c>
      <c r="E11530" s="775">
        <v>999999</v>
      </c>
      <c r="F11530" s="775" t="s">
        <v>757</v>
      </c>
      <c r="G11530" s="775" t="s">
        <v>4235</v>
      </c>
      <c r="H11530" s="775" t="s">
        <v>4235</v>
      </c>
      <c r="I11530" s="775" t="s">
        <v>4235</v>
      </c>
    </row>
    <row r="11531" spans="1:9">
      <c r="A11531" s="775" t="str">
        <f>Table_wabobpsvr_AzureCalc_AzureCalcRateCard[[#This Row],[ServiceName]]&amp;Table_wabobpsvr_AzureCalc_AzureCalcRateCard[[#This Row],[Price_Level]]&amp;Table_wabobpsvr_AzureCalc_AzureCalcRateCard[[#This Row],[Region]]</f>
        <v>Mobile Services StandardD13</v>
      </c>
      <c r="B11531" s="775">
        <v>13</v>
      </c>
      <c r="C11531" s="775" t="s">
        <v>4235</v>
      </c>
      <c r="D11531" s="775" t="s">
        <v>176</v>
      </c>
      <c r="E11531" s="775">
        <v>999999</v>
      </c>
      <c r="F11531" s="775" t="s">
        <v>757</v>
      </c>
      <c r="G11531" s="775" t="s">
        <v>4235</v>
      </c>
      <c r="H11531" s="775" t="s">
        <v>4235</v>
      </c>
      <c r="I11531" s="775" t="s">
        <v>4235</v>
      </c>
    </row>
    <row r="11532" spans="1:9">
      <c r="A11532" s="775" t="str">
        <f>Table_wabobpsvr_AzureCalc_AzureCalcRateCard[[#This Row],[ServiceName]]&amp;Table_wabobpsvr_AzureCalc_AzureCalcRateCard[[#This Row],[Price_Level]]&amp;Table_wabobpsvr_AzureCalc_AzureCalcRateCard[[#This Row],[Region]]</f>
        <v>HDInsightMOSP3</v>
      </c>
      <c r="B11532" s="775">
        <v>3</v>
      </c>
      <c r="C11532" s="775" t="s">
        <v>4235</v>
      </c>
      <c r="D11532" s="775" t="s">
        <v>606</v>
      </c>
      <c r="E11532" s="775">
        <v>999999</v>
      </c>
      <c r="F11532" s="775" t="s">
        <v>141</v>
      </c>
      <c r="G11532" s="775" t="s">
        <v>4235</v>
      </c>
      <c r="H11532" s="775" t="s">
        <v>4235</v>
      </c>
      <c r="I11532" s="775" t="s">
        <v>4235</v>
      </c>
    </row>
    <row r="11533" spans="1:9">
      <c r="A11533" s="775" t="str">
        <f>Table_wabobpsvr_AzureCalc_AzureCalcRateCard[[#This Row],[ServiceName]]&amp;Table_wabobpsvr_AzureCalc_AzureCalcRateCard[[#This Row],[Price_Level]]&amp;Table_wabobpsvr_AzureCalc_AzureCalcRateCard[[#This Row],[Region]]</f>
        <v>HDInsightA3</v>
      </c>
      <c r="B11533" s="775">
        <v>3</v>
      </c>
      <c r="C11533" s="775" t="s">
        <v>4235</v>
      </c>
      <c r="D11533" s="775" t="s">
        <v>174</v>
      </c>
      <c r="E11533" s="775">
        <v>999999</v>
      </c>
      <c r="F11533" s="775" t="s">
        <v>141</v>
      </c>
      <c r="G11533" s="775" t="s">
        <v>4235</v>
      </c>
      <c r="H11533" s="775" t="s">
        <v>4235</v>
      </c>
      <c r="I11533" s="775" t="s">
        <v>4235</v>
      </c>
    </row>
    <row r="11534" spans="1:9">
      <c r="A11534" s="775" t="str">
        <f>Table_wabobpsvr_AzureCalc_AzureCalcRateCard[[#This Row],[ServiceName]]&amp;Table_wabobpsvr_AzureCalc_AzureCalcRateCard[[#This Row],[Price_Level]]&amp;Table_wabobpsvr_AzureCalc_AzureCalcRateCard[[#This Row],[Region]]</f>
        <v>HDInsightB3</v>
      </c>
      <c r="B11534" s="775">
        <v>3</v>
      </c>
      <c r="C11534" s="775" t="s">
        <v>4235</v>
      </c>
      <c r="D11534" s="775" t="s">
        <v>175</v>
      </c>
      <c r="E11534" s="775">
        <v>999999</v>
      </c>
      <c r="F11534" s="775" t="s">
        <v>141</v>
      </c>
      <c r="G11534" s="775" t="s">
        <v>4235</v>
      </c>
      <c r="H11534" s="775" t="s">
        <v>4235</v>
      </c>
      <c r="I11534" s="775" t="s">
        <v>4235</v>
      </c>
    </row>
    <row r="11535" spans="1:9">
      <c r="A11535" s="775" t="str">
        <f>Table_wabobpsvr_AzureCalc_AzureCalcRateCard[[#This Row],[ServiceName]]&amp;Table_wabobpsvr_AzureCalc_AzureCalcRateCard[[#This Row],[Price_Level]]&amp;Table_wabobpsvr_AzureCalc_AzureCalcRateCard[[#This Row],[Region]]</f>
        <v>HDInsightC3</v>
      </c>
      <c r="B11535" s="775">
        <v>3</v>
      </c>
      <c r="C11535" s="775" t="s">
        <v>4235</v>
      </c>
      <c r="D11535" s="775" t="s">
        <v>177</v>
      </c>
      <c r="E11535" s="775">
        <v>999999</v>
      </c>
      <c r="F11535" s="775" t="s">
        <v>141</v>
      </c>
      <c r="G11535" s="775" t="s">
        <v>4235</v>
      </c>
      <c r="H11535" s="775" t="s">
        <v>4235</v>
      </c>
      <c r="I11535" s="775" t="s">
        <v>4235</v>
      </c>
    </row>
    <row r="11536" spans="1:9">
      <c r="A11536" s="775" t="str">
        <f>Table_wabobpsvr_AzureCalc_AzureCalcRateCard[[#This Row],[ServiceName]]&amp;Table_wabobpsvr_AzureCalc_AzureCalcRateCard[[#This Row],[Price_Level]]&amp;Table_wabobpsvr_AzureCalc_AzureCalcRateCard[[#This Row],[Region]]</f>
        <v>HDInsightD3</v>
      </c>
      <c r="B11536" s="775">
        <v>3</v>
      </c>
      <c r="C11536" s="775" t="s">
        <v>4235</v>
      </c>
      <c r="D11536" s="775" t="s">
        <v>176</v>
      </c>
      <c r="E11536" s="775">
        <v>999999</v>
      </c>
      <c r="F11536" s="775" t="s">
        <v>141</v>
      </c>
      <c r="G11536" s="775" t="s">
        <v>4235</v>
      </c>
      <c r="H11536" s="775" t="s">
        <v>4235</v>
      </c>
      <c r="I11536" s="775" t="s">
        <v>4235</v>
      </c>
    </row>
    <row r="11537" spans="1:9">
      <c r="A11537" s="775" t="str">
        <f>Table_wabobpsvr_AzureCalc_AzureCalcRateCard[[#This Row],[ServiceName]]&amp;Table_wabobpsvr_AzureCalc_AzureCalcRateCard[[#This Row],[Price_Level]]&amp;Table_wabobpsvr_AzureCalc_AzureCalcRateCard[[#This Row],[Region]]</f>
        <v>HDInsightMOSP2</v>
      </c>
      <c r="B11537" s="775">
        <v>2</v>
      </c>
      <c r="C11537" s="775" t="s">
        <v>4235</v>
      </c>
      <c r="D11537" s="775" t="s">
        <v>606</v>
      </c>
      <c r="E11537" s="775">
        <v>999999</v>
      </c>
      <c r="F11537" s="775" t="s">
        <v>141</v>
      </c>
      <c r="G11537" s="775" t="s">
        <v>4235</v>
      </c>
      <c r="H11537" s="775" t="s">
        <v>4235</v>
      </c>
      <c r="I11537" s="775" t="s">
        <v>4235</v>
      </c>
    </row>
    <row r="11538" spans="1:9">
      <c r="A11538" s="775" t="str">
        <f>Table_wabobpsvr_AzureCalc_AzureCalcRateCard[[#This Row],[ServiceName]]&amp;Table_wabobpsvr_AzureCalc_AzureCalcRateCard[[#This Row],[Price_Level]]&amp;Table_wabobpsvr_AzureCalc_AzureCalcRateCard[[#This Row],[Region]]</f>
        <v>HDInsightA2</v>
      </c>
      <c r="B11538" s="775">
        <v>2</v>
      </c>
      <c r="C11538" s="775" t="s">
        <v>4235</v>
      </c>
      <c r="D11538" s="775" t="s">
        <v>174</v>
      </c>
      <c r="E11538" s="775">
        <v>999999</v>
      </c>
      <c r="F11538" s="775" t="s">
        <v>141</v>
      </c>
      <c r="G11538" s="775" t="s">
        <v>4235</v>
      </c>
      <c r="H11538" s="775" t="s">
        <v>4235</v>
      </c>
      <c r="I11538" s="775" t="s">
        <v>4235</v>
      </c>
    </row>
    <row r="11539" spans="1:9">
      <c r="A11539" s="775" t="str">
        <f>Table_wabobpsvr_AzureCalc_AzureCalcRateCard[[#This Row],[ServiceName]]&amp;Table_wabobpsvr_AzureCalc_AzureCalcRateCard[[#This Row],[Price_Level]]&amp;Table_wabobpsvr_AzureCalc_AzureCalcRateCard[[#This Row],[Region]]</f>
        <v>HDInsightB2</v>
      </c>
      <c r="B11539" s="775">
        <v>2</v>
      </c>
      <c r="C11539" s="775" t="s">
        <v>4235</v>
      </c>
      <c r="D11539" s="775" t="s">
        <v>175</v>
      </c>
      <c r="E11539" s="775">
        <v>999999</v>
      </c>
      <c r="F11539" s="775" t="s">
        <v>141</v>
      </c>
      <c r="G11539" s="775" t="s">
        <v>4235</v>
      </c>
      <c r="H11539" s="775" t="s">
        <v>4235</v>
      </c>
      <c r="I11539" s="775" t="s">
        <v>4235</v>
      </c>
    </row>
    <row r="11540" spans="1:9">
      <c r="A11540" s="775" t="str">
        <f>Table_wabobpsvr_AzureCalc_AzureCalcRateCard[[#This Row],[ServiceName]]&amp;Table_wabobpsvr_AzureCalc_AzureCalcRateCard[[#This Row],[Price_Level]]&amp;Table_wabobpsvr_AzureCalc_AzureCalcRateCard[[#This Row],[Region]]</f>
        <v>HDInsightC2</v>
      </c>
      <c r="B11540" s="775">
        <v>2</v>
      </c>
      <c r="C11540" s="775" t="s">
        <v>4235</v>
      </c>
      <c r="D11540" s="775" t="s">
        <v>177</v>
      </c>
      <c r="E11540" s="775">
        <v>999999</v>
      </c>
      <c r="F11540" s="775" t="s">
        <v>141</v>
      </c>
      <c r="G11540" s="775" t="s">
        <v>4235</v>
      </c>
      <c r="H11540" s="775" t="s">
        <v>4235</v>
      </c>
      <c r="I11540" s="775" t="s">
        <v>4235</v>
      </c>
    </row>
    <row r="11541" spans="1:9">
      <c r="A11541" s="775" t="str">
        <f>Table_wabobpsvr_AzureCalc_AzureCalcRateCard[[#This Row],[ServiceName]]&amp;Table_wabobpsvr_AzureCalc_AzureCalcRateCard[[#This Row],[Price_Level]]&amp;Table_wabobpsvr_AzureCalc_AzureCalcRateCard[[#This Row],[Region]]</f>
        <v>HDInsightD2</v>
      </c>
      <c r="B11541" s="775">
        <v>2</v>
      </c>
      <c r="C11541" s="775" t="s">
        <v>4235</v>
      </c>
      <c r="D11541" s="775" t="s">
        <v>176</v>
      </c>
      <c r="E11541" s="775">
        <v>999999</v>
      </c>
      <c r="F11541" s="775" t="s">
        <v>141</v>
      </c>
      <c r="G11541" s="775" t="s">
        <v>4235</v>
      </c>
      <c r="H11541" s="775" t="s">
        <v>4235</v>
      </c>
      <c r="I11541" s="775" t="s">
        <v>4235</v>
      </c>
    </row>
    <row r="11542" spans="1:9">
      <c r="A11542" s="775" t="str">
        <f>Table_wabobpsvr_AzureCalc_AzureCalcRateCard[[#This Row],[ServiceName]]&amp;Table_wabobpsvr_AzureCalc_AzureCalcRateCard[[#This Row],[Price_Level]]&amp;Table_wabobpsvr_AzureCalc_AzureCalcRateCard[[#This Row],[Region]]</f>
        <v>Streaming UnitsD12</v>
      </c>
      <c r="B11542" s="775">
        <v>12</v>
      </c>
      <c r="C11542" s="775" t="s">
        <v>4235</v>
      </c>
      <c r="D11542" s="775" t="s">
        <v>176</v>
      </c>
      <c r="E11542" s="775">
        <v>999999</v>
      </c>
      <c r="F11542" s="775" t="s">
        <v>1307</v>
      </c>
      <c r="G11542" s="775" t="s">
        <v>4235</v>
      </c>
      <c r="H11542" s="775" t="s">
        <v>4235</v>
      </c>
      <c r="I11542" s="775" t="s">
        <v>4235</v>
      </c>
    </row>
    <row r="11543" spans="1:9">
      <c r="A11543" s="775" t="str">
        <f>Table_wabobpsvr_AzureCalc_AzureCalcRateCard[[#This Row],[ServiceName]]&amp;Table_wabobpsvr_AzureCalc_AzureCalcRateCard[[#This Row],[Price_Level]]&amp;Table_wabobpsvr_AzureCalc_AzureCalcRateCard[[#This Row],[Region]]</f>
        <v>Premium Storage - Snapshots (GB)D12</v>
      </c>
      <c r="B11543" s="775">
        <v>12</v>
      </c>
      <c r="C11543" s="775" t="s">
        <v>9</v>
      </c>
      <c r="D11543" s="775" t="s">
        <v>176</v>
      </c>
      <c r="E11543" s="775">
        <v>0.12139999999999999</v>
      </c>
      <c r="F11543" s="775" t="s">
        <v>3189</v>
      </c>
      <c r="G11543" s="775" t="s">
        <v>4537</v>
      </c>
      <c r="H11543" s="775" t="s">
        <v>4538</v>
      </c>
      <c r="I11543" s="775" t="s">
        <v>5622</v>
      </c>
    </row>
    <row r="11544" spans="1:9">
      <c r="A11544" s="775" t="str">
        <f>Table_wabobpsvr_AzureCalc_AzureCalcRateCard[[#This Row],[ServiceName]]&amp;Table_wabobpsvr_AzureCalc_AzureCalcRateCard[[#This Row],[Price_Level]]&amp;Table_wabobpsvr_AzureCalc_AzureCalcRateCard[[#This Row],[Region]]</f>
        <v>SQL ReportingMOSP3</v>
      </c>
      <c r="B11544" s="775">
        <v>3</v>
      </c>
      <c r="C11544" s="775" t="s">
        <v>4235</v>
      </c>
      <c r="D11544" s="775" t="s">
        <v>606</v>
      </c>
      <c r="E11544" s="775">
        <v>999999</v>
      </c>
      <c r="F11544" s="775" t="s">
        <v>68</v>
      </c>
      <c r="G11544" s="775" t="s">
        <v>4235</v>
      </c>
      <c r="H11544" s="775" t="s">
        <v>4235</v>
      </c>
      <c r="I11544" s="775" t="s">
        <v>4235</v>
      </c>
    </row>
    <row r="11545" spans="1:9">
      <c r="A11545" s="775" t="str">
        <f>Table_wabobpsvr_AzureCalc_AzureCalcRateCard[[#This Row],[ServiceName]]&amp;Table_wabobpsvr_AzureCalc_AzureCalcRateCard[[#This Row],[Price_Level]]&amp;Table_wabobpsvr_AzureCalc_AzureCalcRateCard[[#This Row],[Region]]</f>
        <v>SQL ReportingA3</v>
      </c>
      <c r="B11545" s="775">
        <v>3</v>
      </c>
      <c r="C11545" s="775" t="s">
        <v>4235</v>
      </c>
      <c r="D11545" s="775" t="s">
        <v>174</v>
      </c>
      <c r="E11545" s="775">
        <v>999999</v>
      </c>
      <c r="F11545" s="775" t="s">
        <v>68</v>
      </c>
      <c r="G11545" s="775" t="s">
        <v>4235</v>
      </c>
      <c r="H11545" s="775" t="s">
        <v>4235</v>
      </c>
      <c r="I11545" s="775" t="s">
        <v>4235</v>
      </c>
    </row>
    <row r="11546" spans="1:9">
      <c r="A11546" s="775" t="str">
        <f>Table_wabobpsvr_AzureCalc_AzureCalcRateCard[[#This Row],[ServiceName]]&amp;Table_wabobpsvr_AzureCalc_AzureCalcRateCard[[#This Row],[Price_Level]]&amp;Table_wabobpsvr_AzureCalc_AzureCalcRateCard[[#This Row],[Region]]</f>
        <v>SQL ReportingB3</v>
      </c>
      <c r="B11546" s="775">
        <v>3</v>
      </c>
      <c r="C11546" s="775" t="s">
        <v>4235</v>
      </c>
      <c r="D11546" s="775" t="s">
        <v>175</v>
      </c>
      <c r="E11546" s="775">
        <v>999999</v>
      </c>
      <c r="F11546" s="775" t="s">
        <v>68</v>
      </c>
      <c r="G11546" s="775" t="s">
        <v>4235</v>
      </c>
      <c r="H11546" s="775" t="s">
        <v>4235</v>
      </c>
      <c r="I11546" s="775" t="s">
        <v>4235</v>
      </c>
    </row>
    <row r="11547" spans="1:9">
      <c r="A11547" s="775" t="str">
        <f>Table_wabobpsvr_AzureCalc_AzureCalcRateCard[[#This Row],[ServiceName]]&amp;Table_wabobpsvr_AzureCalc_AzureCalcRateCard[[#This Row],[Price_Level]]&amp;Table_wabobpsvr_AzureCalc_AzureCalcRateCard[[#This Row],[Region]]</f>
        <v>SQL ReportingC3</v>
      </c>
      <c r="B11547" s="775">
        <v>3</v>
      </c>
      <c r="C11547" s="775" t="s">
        <v>4235</v>
      </c>
      <c r="D11547" s="775" t="s">
        <v>177</v>
      </c>
      <c r="E11547" s="775">
        <v>999999</v>
      </c>
      <c r="F11547" s="775" t="s">
        <v>68</v>
      </c>
      <c r="G11547" s="775" t="s">
        <v>4235</v>
      </c>
      <c r="H11547" s="775" t="s">
        <v>4235</v>
      </c>
      <c r="I11547" s="775" t="s">
        <v>4235</v>
      </c>
    </row>
    <row r="11548" spans="1:9">
      <c r="A11548" s="775" t="str">
        <f>Table_wabobpsvr_AzureCalc_AzureCalcRateCard[[#This Row],[ServiceName]]&amp;Table_wabobpsvr_AzureCalc_AzureCalcRateCard[[#This Row],[Price_Level]]&amp;Table_wabobpsvr_AzureCalc_AzureCalcRateCard[[#This Row],[Region]]</f>
        <v>SQL ReportingD3</v>
      </c>
      <c r="B11548" s="775">
        <v>3</v>
      </c>
      <c r="C11548" s="775" t="s">
        <v>4235</v>
      </c>
      <c r="D11548" s="775" t="s">
        <v>176</v>
      </c>
      <c r="E11548" s="775">
        <v>999999</v>
      </c>
      <c r="F11548" s="775" t="s">
        <v>68</v>
      </c>
      <c r="G11548" s="775" t="s">
        <v>4235</v>
      </c>
      <c r="H11548" s="775" t="s">
        <v>4235</v>
      </c>
      <c r="I11548" s="775" t="s">
        <v>4235</v>
      </c>
    </row>
    <row r="11549" spans="1:9">
      <c r="A11549" s="1039" t="str">
        <f>Table_wabobpsvr_AzureCalc_AzureCalcRateCard[[#This Row],[ServiceName]]&amp;Table_wabobpsvr_AzureCalc_AzureCalcRateCard[[#This Row],[Price_Level]]&amp;Table_wabobpsvr_AzureCalc_AzureCalcRateCard[[#This Row],[Region]]</f>
        <v>SQL ReportingMOSP2</v>
      </c>
      <c r="B11549" s="1039">
        <v>2</v>
      </c>
      <c r="C11549" s="1039" t="s">
        <v>4235</v>
      </c>
      <c r="D11549" s="1039" t="s">
        <v>606</v>
      </c>
      <c r="E11549" s="1039">
        <v>999999</v>
      </c>
      <c r="F11549" s="1039" t="s">
        <v>68</v>
      </c>
      <c r="G11549" s="775" t="s">
        <v>4235</v>
      </c>
      <c r="H11549" s="775" t="s">
        <v>4235</v>
      </c>
      <c r="I11549" s="775" t="s">
        <v>4235</v>
      </c>
    </row>
    <row r="11550" spans="1:9">
      <c r="A11550" s="1039" t="str">
        <f>Table_wabobpsvr_AzureCalc_AzureCalcRateCard[[#This Row],[ServiceName]]&amp;Table_wabobpsvr_AzureCalc_AzureCalcRateCard[[#This Row],[Price_Level]]&amp;Table_wabobpsvr_AzureCalc_AzureCalcRateCard[[#This Row],[Region]]</f>
        <v>SQL ReportingA2</v>
      </c>
      <c r="B11550" s="1039">
        <v>2</v>
      </c>
      <c r="C11550" s="1039" t="s">
        <v>4235</v>
      </c>
      <c r="D11550" s="1039" t="s">
        <v>174</v>
      </c>
      <c r="E11550" s="1039">
        <v>999999</v>
      </c>
      <c r="F11550" s="1039" t="s">
        <v>68</v>
      </c>
      <c r="G11550" s="775" t="s">
        <v>4235</v>
      </c>
      <c r="H11550" s="775" t="s">
        <v>4235</v>
      </c>
      <c r="I11550" s="775" t="s">
        <v>4235</v>
      </c>
    </row>
    <row r="11551" spans="1:9">
      <c r="A11551" s="1039" t="str">
        <f>Table_wabobpsvr_AzureCalc_AzureCalcRateCard[[#This Row],[ServiceName]]&amp;Table_wabobpsvr_AzureCalc_AzureCalcRateCard[[#This Row],[Price_Level]]&amp;Table_wabobpsvr_AzureCalc_AzureCalcRateCard[[#This Row],[Region]]</f>
        <v>SQL ReportingB2</v>
      </c>
      <c r="B11551" s="1039">
        <v>2</v>
      </c>
      <c r="C11551" s="1039" t="s">
        <v>4235</v>
      </c>
      <c r="D11551" s="1039" t="s">
        <v>175</v>
      </c>
      <c r="E11551" s="1039">
        <v>999999</v>
      </c>
      <c r="F11551" s="1039" t="s">
        <v>68</v>
      </c>
      <c r="G11551" s="775" t="s">
        <v>4235</v>
      </c>
      <c r="H11551" s="775" t="s">
        <v>4235</v>
      </c>
      <c r="I11551" s="775" t="s">
        <v>4235</v>
      </c>
    </row>
    <row r="11552" spans="1:9">
      <c r="A11552" s="1039" t="str">
        <f>Table_wabobpsvr_AzureCalc_AzureCalcRateCard[[#This Row],[ServiceName]]&amp;Table_wabobpsvr_AzureCalc_AzureCalcRateCard[[#This Row],[Price_Level]]&amp;Table_wabobpsvr_AzureCalc_AzureCalcRateCard[[#This Row],[Region]]</f>
        <v>SQL ReportingC2</v>
      </c>
      <c r="B11552" s="1039">
        <v>2</v>
      </c>
      <c r="C11552" s="1039" t="s">
        <v>4235</v>
      </c>
      <c r="D11552" s="1039" t="s">
        <v>177</v>
      </c>
      <c r="E11552" s="1039">
        <v>999999</v>
      </c>
      <c r="F11552" s="1039" t="s">
        <v>68</v>
      </c>
      <c r="G11552" s="775" t="s">
        <v>4235</v>
      </c>
      <c r="H11552" s="775" t="s">
        <v>4235</v>
      </c>
      <c r="I11552" s="775" t="s">
        <v>4235</v>
      </c>
    </row>
    <row r="11553" spans="1:9">
      <c r="A11553" s="1039" t="str">
        <f>Table_wabobpsvr_AzureCalc_AzureCalcRateCard[[#This Row],[ServiceName]]&amp;Table_wabobpsvr_AzureCalc_AzureCalcRateCard[[#This Row],[Price_Level]]&amp;Table_wabobpsvr_AzureCalc_AzureCalcRateCard[[#This Row],[Region]]</f>
        <v>Locally Redundant Storage Standard IO - Table/Queue - Tier 2MOSP14</v>
      </c>
      <c r="B11553" s="1039">
        <v>14</v>
      </c>
      <c r="C11553" s="1039" t="s">
        <v>764</v>
      </c>
      <c r="D11553" s="1039" t="s">
        <v>606</v>
      </c>
      <c r="E11553" s="1039">
        <v>999999</v>
      </c>
      <c r="F11553" s="1039" t="s">
        <v>888</v>
      </c>
      <c r="G11553" s="775" t="s">
        <v>4235</v>
      </c>
      <c r="H11553" s="775" t="s">
        <v>4235</v>
      </c>
      <c r="I11553" s="775" t="s">
        <v>4903</v>
      </c>
    </row>
    <row r="11554" spans="1:9">
      <c r="A11554" s="775" t="str">
        <f>Table_wabobpsvr_AzureCalc_AzureCalcRateCard[[#This Row],[ServiceName]]&amp;Table_wabobpsvr_AzureCalc_AzureCalcRateCard[[#This Row],[Price_Level]]&amp;Table_wabobpsvr_AzureCalc_AzureCalcRateCard[[#This Row],[Region]]</f>
        <v>Locally Redundant Storage Standard IO - Table/Queue - Tier 2A14</v>
      </c>
      <c r="B11554" s="775">
        <v>14</v>
      </c>
      <c r="C11554" s="775" t="s">
        <v>764</v>
      </c>
      <c r="D11554" s="775" t="s">
        <v>174</v>
      </c>
      <c r="E11554" s="775">
        <v>5.6250000000000001E-2</v>
      </c>
      <c r="F11554" s="775" t="s">
        <v>888</v>
      </c>
      <c r="G11554" s="775" t="s">
        <v>2564</v>
      </c>
      <c r="H11554" s="775" t="s">
        <v>2565</v>
      </c>
      <c r="I11554" s="775" t="s">
        <v>4903</v>
      </c>
    </row>
    <row r="11555" spans="1:9">
      <c r="A11555" s="775" t="str">
        <f>Table_wabobpsvr_AzureCalc_AzureCalcRateCard[[#This Row],[ServiceName]]&amp;Table_wabobpsvr_AzureCalc_AzureCalcRateCard[[#This Row],[Price_Level]]&amp;Table_wabobpsvr_AzureCalc_AzureCalcRateCard[[#This Row],[Region]]</f>
        <v>Locally Redundant Storage Standard IO - Table/Queue - Tier 2B14</v>
      </c>
      <c r="B11555" s="775">
        <v>14</v>
      </c>
      <c r="C11555" s="775" t="s">
        <v>764</v>
      </c>
      <c r="D11555" s="775" t="s">
        <v>175</v>
      </c>
      <c r="E11555" s="775">
        <v>5.6250000000000001E-2</v>
      </c>
      <c r="F11555" s="775" t="s">
        <v>888</v>
      </c>
      <c r="G11555" s="775" t="s">
        <v>2564</v>
      </c>
      <c r="H11555" s="775" t="s">
        <v>2565</v>
      </c>
      <c r="I11555" s="775" t="s">
        <v>4903</v>
      </c>
    </row>
    <row r="11556" spans="1:9">
      <c r="A11556" s="775" t="str">
        <f>Table_wabobpsvr_AzureCalc_AzureCalcRateCard[[#This Row],[ServiceName]]&amp;Table_wabobpsvr_AzureCalc_AzureCalcRateCard[[#This Row],[Price_Level]]&amp;Table_wabobpsvr_AzureCalc_AzureCalcRateCard[[#This Row],[Region]]</f>
        <v>Locally Redundant Storage Standard IO - Table/Queue - Tier 2C14</v>
      </c>
      <c r="B11556" s="775">
        <v>14</v>
      </c>
      <c r="C11556" s="775" t="s">
        <v>764</v>
      </c>
      <c r="D11556" s="775" t="s">
        <v>177</v>
      </c>
      <c r="E11556" s="775">
        <v>5.6250000000000001E-2</v>
      </c>
      <c r="F11556" s="775" t="s">
        <v>888</v>
      </c>
      <c r="G11556" s="775" t="s">
        <v>2564</v>
      </c>
      <c r="H11556" s="775" t="s">
        <v>2565</v>
      </c>
      <c r="I11556" s="775" t="s">
        <v>4903</v>
      </c>
    </row>
    <row r="11557" spans="1:9">
      <c r="A11557" s="775" t="str">
        <f>Table_wabobpsvr_AzureCalc_AzureCalcRateCard[[#This Row],[ServiceName]]&amp;Table_wabobpsvr_AzureCalc_AzureCalcRateCard[[#This Row],[Price_Level]]&amp;Table_wabobpsvr_AzureCalc_AzureCalcRateCard[[#This Row],[Region]]</f>
        <v>Locally Redundant Storage Standard IO - Table/Queue - Tier 2D14</v>
      </c>
      <c r="B11557" s="775">
        <v>14</v>
      </c>
      <c r="C11557" s="775" t="s">
        <v>764</v>
      </c>
      <c r="D11557" s="775" t="s">
        <v>176</v>
      </c>
      <c r="E11557" s="775">
        <v>5.6250000000000001E-2</v>
      </c>
      <c r="F11557" s="775" t="s">
        <v>888</v>
      </c>
      <c r="G11557" s="775" t="s">
        <v>2564</v>
      </c>
      <c r="H11557" s="775" t="s">
        <v>2565</v>
      </c>
      <c r="I11557" s="775" t="s">
        <v>4903</v>
      </c>
    </row>
    <row r="11558" spans="1:9">
      <c r="A11558" s="775" t="str">
        <f>Table_wabobpsvr_AzureCalc_AzureCalcRateCard[[#This Row],[ServiceName]]&amp;Table_wabobpsvr_AzureCalc_AzureCalcRateCard[[#This Row],[Price_Level]]&amp;Table_wabobpsvr_AzureCalc_AzureCalcRateCard[[#This Row],[Region]]</f>
        <v>Locally Redundant Storage Standard IO - Table/Queue - Tier 3MOSP14</v>
      </c>
      <c r="B11558" s="775">
        <v>14</v>
      </c>
      <c r="C11558" s="775" t="s">
        <v>764</v>
      </c>
      <c r="D11558" s="775" t="s">
        <v>606</v>
      </c>
      <c r="E11558" s="775">
        <v>999999</v>
      </c>
      <c r="F11558" s="775" t="s">
        <v>889</v>
      </c>
      <c r="G11558" s="775" t="s">
        <v>4235</v>
      </c>
      <c r="H11558" s="775" t="s">
        <v>4235</v>
      </c>
      <c r="I11558" s="775" t="s">
        <v>4903</v>
      </c>
    </row>
    <row r="11559" spans="1:9">
      <c r="A11559" s="775" t="str">
        <f>Table_wabobpsvr_AzureCalc_AzureCalcRateCard[[#This Row],[ServiceName]]&amp;Table_wabobpsvr_AzureCalc_AzureCalcRateCard[[#This Row],[Price_Level]]&amp;Table_wabobpsvr_AzureCalc_AzureCalcRateCard[[#This Row],[Region]]</f>
        <v>Locally Redundant Storage Standard IO - Table/Queue - Tier 3A14</v>
      </c>
      <c r="B11559" s="775">
        <v>14</v>
      </c>
      <c r="C11559" s="775" t="s">
        <v>764</v>
      </c>
      <c r="D11559" s="775" t="s">
        <v>174</v>
      </c>
      <c r="E11559" s="775">
        <v>5.6250000000000001E-2</v>
      </c>
      <c r="F11559" s="775" t="s">
        <v>889</v>
      </c>
      <c r="G11559" s="775" t="s">
        <v>2564</v>
      </c>
      <c r="H11559" s="775" t="s">
        <v>2565</v>
      </c>
      <c r="I11559" s="775" t="s">
        <v>4903</v>
      </c>
    </row>
    <row r="11560" spans="1:9">
      <c r="A11560" s="775" t="str">
        <f>Table_wabobpsvr_AzureCalc_AzureCalcRateCard[[#This Row],[ServiceName]]&amp;Table_wabobpsvr_AzureCalc_AzureCalcRateCard[[#This Row],[Price_Level]]&amp;Table_wabobpsvr_AzureCalc_AzureCalcRateCard[[#This Row],[Region]]</f>
        <v>Locally Redundant Storage Standard IO - Table/Queue - Tier 3B14</v>
      </c>
      <c r="B11560" s="775">
        <v>14</v>
      </c>
      <c r="C11560" s="775" t="s">
        <v>764</v>
      </c>
      <c r="D11560" s="775" t="s">
        <v>175</v>
      </c>
      <c r="E11560" s="775">
        <v>5.6250000000000001E-2</v>
      </c>
      <c r="F11560" s="775" t="s">
        <v>889</v>
      </c>
      <c r="G11560" s="775" t="s">
        <v>2564</v>
      </c>
      <c r="H11560" s="775" t="s">
        <v>2565</v>
      </c>
      <c r="I11560" s="775" t="s">
        <v>4903</v>
      </c>
    </row>
    <row r="11561" spans="1:9">
      <c r="A11561" s="775" t="str">
        <f>Table_wabobpsvr_AzureCalc_AzureCalcRateCard[[#This Row],[ServiceName]]&amp;Table_wabobpsvr_AzureCalc_AzureCalcRateCard[[#This Row],[Price_Level]]&amp;Table_wabobpsvr_AzureCalc_AzureCalcRateCard[[#This Row],[Region]]</f>
        <v>Locally Redundant Storage Standard IO - Table/Queue - Tier 3C14</v>
      </c>
      <c r="B11561" s="775">
        <v>14</v>
      </c>
      <c r="C11561" s="775" t="s">
        <v>764</v>
      </c>
      <c r="D11561" s="775" t="s">
        <v>177</v>
      </c>
      <c r="E11561" s="775">
        <v>5.6250000000000001E-2</v>
      </c>
      <c r="F11561" s="775" t="s">
        <v>889</v>
      </c>
      <c r="G11561" s="775" t="s">
        <v>2564</v>
      </c>
      <c r="H11561" s="775" t="s">
        <v>2565</v>
      </c>
      <c r="I11561" s="775" t="s">
        <v>4903</v>
      </c>
    </row>
    <row r="11562" spans="1:9">
      <c r="A11562" s="775" t="str">
        <f>Table_wabobpsvr_AzureCalc_AzureCalcRateCard[[#This Row],[ServiceName]]&amp;Table_wabobpsvr_AzureCalc_AzureCalcRateCard[[#This Row],[Price_Level]]&amp;Table_wabobpsvr_AzureCalc_AzureCalcRateCard[[#This Row],[Region]]</f>
        <v>Locally Redundant Storage Standard IO - Table/Queue - Tier 3D14</v>
      </c>
      <c r="B11562" s="775">
        <v>14</v>
      </c>
      <c r="C11562" s="775" t="s">
        <v>764</v>
      </c>
      <c r="D11562" s="775" t="s">
        <v>176</v>
      </c>
      <c r="E11562" s="775">
        <v>5.6250000000000001E-2</v>
      </c>
      <c r="F11562" s="775" t="s">
        <v>889</v>
      </c>
      <c r="G11562" s="775" t="s">
        <v>2564</v>
      </c>
      <c r="H11562" s="775" t="s">
        <v>2565</v>
      </c>
      <c r="I11562" s="775" t="s">
        <v>4903</v>
      </c>
    </row>
    <row r="11563" spans="1:9">
      <c r="A11563" s="775" t="str">
        <f>Table_wabobpsvr_AzureCalc_AzureCalcRateCard[[#This Row],[ServiceName]]&amp;Table_wabobpsvr_AzureCalc_AzureCalcRateCard[[#This Row],[Price_Level]]&amp;Table_wabobpsvr_AzureCalc_AzureCalcRateCard[[#This Row],[Region]]</f>
        <v>Locally Redundant Storage Standard IO - Table/Queue - Tier 4MOSP14</v>
      </c>
      <c r="B11563" s="775">
        <v>14</v>
      </c>
      <c r="C11563" s="775" t="s">
        <v>764</v>
      </c>
      <c r="D11563" s="775" t="s">
        <v>606</v>
      </c>
      <c r="E11563" s="775">
        <v>999999</v>
      </c>
      <c r="F11563" s="775" t="s">
        <v>890</v>
      </c>
      <c r="G11563" s="775" t="s">
        <v>4235</v>
      </c>
      <c r="H11563" s="775" t="s">
        <v>4235</v>
      </c>
      <c r="I11563" s="775" t="s">
        <v>4903</v>
      </c>
    </row>
    <row r="11564" spans="1:9">
      <c r="A11564" s="775" t="str">
        <f>Table_wabobpsvr_AzureCalc_AzureCalcRateCard[[#This Row],[ServiceName]]&amp;Table_wabobpsvr_AzureCalc_AzureCalcRateCard[[#This Row],[Price_Level]]&amp;Table_wabobpsvr_AzureCalc_AzureCalcRateCard[[#This Row],[Region]]</f>
        <v>Locally Redundant Storage Standard IO - Table/Queue - Tier 4A14</v>
      </c>
      <c r="B11564" s="775">
        <v>14</v>
      </c>
      <c r="C11564" s="775" t="s">
        <v>764</v>
      </c>
      <c r="D11564" s="775" t="s">
        <v>174</v>
      </c>
      <c r="E11564" s="775">
        <v>5.6250000000000001E-2</v>
      </c>
      <c r="F11564" s="775" t="s">
        <v>890</v>
      </c>
      <c r="G11564" s="775" t="s">
        <v>2564</v>
      </c>
      <c r="H11564" s="775" t="s">
        <v>2565</v>
      </c>
      <c r="I11564" s="775" t="s">
        <v>4903</v>
      </c>
    </row>
    <row r="11565" spans="1:9">
      <c r="A11565" s="775" t="str">
        <f>Table_wabobpsvr_AzureCalc_AzureCalcRateCard[[#This Row],[ServiceName]]&amp;Table_wabobpsvr_AzureCalc_AzureCalcRateCard[[#This Row],[Price_Level]]&amp;Table_wabobpsvr_AzureCalc_AzureCalcRateCard[[#This Row],[Region]]</f>
        <v>Locally Redundant Storage Standard IO - Table/Queue - Tier 4B14</v>
      </c>
      <c r="B11565" s="775">
        <v>14</v>
      </c>
      <c r="C11565" s="775" t="s">
        <v>764</v>
      </c>
      <c r="D11565" s="775" t="s">
        <v>175</v>
      </c>
      <c r="E11565" s="775">
        <v>5.6250000000000001E-2</v>
      </c>
      <c r="F11565" s="775" t="s">
        <v>890</v>
      </c>
      <c r="G11565" s="775" t="s">
        <v>2564</v>
      </c>
      <c r="H11565" s="775" t="s">
        <v>2565</v>
      </c>
      <c r="I11565" s="775" t="s">
        <v>4903</v>
      </c>
    </row>
    <row r="11566" spans="1:9">
      <c r="A11566" s="775" t="str">
        <f>Table_wabobpsvr_AzureCalc_AzureCalcRateCard[[#This Row],[ServiceName]]&amp;Table_wabobpsvr_AzureCalc_AzureCalcRateCard[[#This Row],[Price_Level]]&amp;Table_wabobpsvr_AzureCalc_AzureCalcRateCard[[#This Row],[Region]]</f>
        <v>Locally Redundant Storage Standard IO - Table/Queue - Tier 4C14</v>
      </c>
      <c r="B11566" s="775">
        <v>14</v>
      </c>
      <c r="C11566" s="775" t="s">
        <v>764</v>
      </c>
      <c r="D11566" s="775" t="s">
        <v>177</v>
      </c>
      <c r="E11566" s="775">
        <v>5.6250000000000001E-2</v>
      </c>
      <c r="F11566" s="775" t="s">
        <v>890</v>
      </c>
      <c r="G11566" s="775" t="s">
        <v>2564</v>
      </c>
      <c r="H11566" s="775" t="s">
        <v>2565</v>
      </c>
      <c r="I11566" s="775" t="s">
        <v>4903</v>
      </c>
    </row>
    <row r="11567" spans="1:9">
      <c r="A11567" s="775" t="str">
        <f>Table_wabobpsvr_AzureCalc_AzureCalcRateCard[[#This Row],[ServiceName]]&amp;Table_wabobpsvr_AzureCalc_AzureCalcRateCard[[#This Row],[Price_Level]]&amp;Table_wabobpsvr_AzureCalc_AzureCalcRateCard[[#This Row],[Region]]</f>
        <v>Locally Redundant Storage Standard IO - Table/Queue - Tier 4D14</v>
      </c>
      <c r="B11567" s="775">
        <v>14</v>
      </c>
      <c r="C11567" s="775" t="s">
        <v>764</v>
      </c>
      <c r="D11567" s="775" t="s">
        <v>176</v>
      </c>
      <c r="E11567" s="775">
        <v>5.6250000000000001E-2</v>
      </c>
      <c r="F11567" s="775" t="s">
        <v>890</v>
      </c>
      <c r="G11567" s="775" t="s">
        <v>2564</v>
      </c>
      <c r="H11567" s="775" t="s">
        <v>2565</v>
      </c>
      <c r="I11567" s="775" t="s">
        <v>4903</v>
      </c>
    </row>
    <row r="11568" spans="1:9">
      <c r="A11568" s="775" t="str">
        <f>Table_wabobpsvr_AzureCalc_AzureCalcRateCard[[#This Row],[ServiceName]]&amp;Table_wabobpsvr_AzureCalc_AzureCalcRateCard[[#This Row],[Price_Level]]&amp;Table_wabobpsvr_AzureCalc_AzureCalcRateCard[[#This Row],[Region]]</f>
        <v>Locally Redundant Storage Standard IO - Table/Queue - Tier 5MOSP14</v>
      </c>
      <c r="B11568" s="775">
        <v>14</v>
      </c>
      <c r="C11568" s="775" t="s">
        <v>764</v>
      </c>
      <c r="D11568" s="775" t="s">
        <v>606</v>
      </c>
      <c r="E11568" s="775">
        <v>999999</v>
      </c>
      <c r="F11568" s="775" t="s">
        <v>891</v>
      </c>
      <c r="G11568" s="775" t="s">
        <v>4235</v>
      </c>
      <c r="H11568" s="775" t="s">
        <v>4235</v>
      </c>
      <c r="I11568" s="775" t="s">
        <v>4903</v>
      </c>
    </row>
    <row r="11569" spans="1:9">
      <c r="A11569" s="775" t="str">
        <f>Table_wabobpsvr_AzureCalc_AzureCalcRateCard[[#This Row],[ServiceName]]&amp;Table_wabobpsvr_AzureCalc_AzureCalcRateCard[[#This Row],[Price_Level]]&amp;Table_wabobpsvr_AzureCalc_AzureCalcRateCard[[#This Row],[Region]]</f>
        <v>Locally Redundant Storage Standard IO - Table/Queue - Tier 5A14</v>
      </c>
      <c r="B11569" s="775">
        <v>14</v>
      </c>
      <c r="C11569" s="775" t="s">
        <v>764</v>
      </c>
      <c r="D11569" s="775" t="s">
        <v>174</v>
      </c>
      <c r="E11569" s="775">
        <v>5.6250000000000001E-2</v>
      </c>
      <c r="F11569" s="775" t="s">
        <v>891</v>
      </c>
      <c r="G11569" s="775" t="s">
        <v>2564</v>
      </c>
      <c r="H11569" s="775" t="s">
        <v>2565</v>
      </c>
      <c r="I11569" s="775" t="s">
        <v>4903</v>
      </c>
    </row>
    <row r="11570" spans="1:9">
      <c r="A11570" s="775" t="str">
        <f>Table_wabobpsvr_AzureCalc_AzureCalcRateCard[[#This Row],[ServiceName]]&amp;Table_wabobpsvr_AzureCalc_AzureCalcRateCard[[#This Row],[Price_Level]]&amp;Table_wabobpsvr_AzureCalc_AzureCalcRateCard[[#This Row],[Region]]</f>
        <v>Locally Redundant Storage Standard IO - Table/Queue - Tier 5B14</v>
      </c>
      <c r="B11570" s="775">
        <v>14</v>
      </c>
      <c r="C11570" s="775" t="s">
        <v>764</v>
      </c>
      <c r="D11570" s="775" t="s">
        <v>175</v>
      </c>
      <c r="E11570" s="775">
        <v>5.6250000000000001E-2</v>
      </c>
      <c r="F11570" s="775" t="s">
        <v>891</v>
      </c>
      <c r="G11570" s="775" t="s">
        <v>2564</v>
      </c>
      <c r="H11570" s="775" t="s">
        <v>2565</v>
      </c>
      <c r="I11570" s="775" t="s">
        <v>4903</v>
      </c>
    </row>
    <row r="11571" spans="1:9">
      <c r="A11571" s="775" t="str">
        <f>Table_wabobpsvr_AzureCalc_AzureCalcRateCard[[#This Row],[ServiceName]]&amp;Table_wabobpsvr_AzureCalc_AzureCalcRateCard[[#This Row],[Price_Level]]&amp;Table_wabobpsvr_AzureCalc_AzureCalcRateCard[[#This Row],[Region]]</f>
        <v>Locally Redundant Storage Standard IO - Table/Queue - Tier 5C14</v>
      </c>
      <c r="B11571" s="775">
        <v>14</v>
      </c>
      <c r="C11571" s="775" t="s">
        <v>764</v>
      </c>
      <c r="D11571" s="775" t="s">
        <v>177</v>
      </c>
      <c r="E11571" s="775">
        <v>5.6250000000000001E-2</v>
      </c>
      <c r="F11571" s="775" t="s">
        <v>891</v>
      </c>
      <c r="G11571" s="775" t="s">
        <v>2564</v>
      </c>
      <c r="H11571" s="775" t="s">
        <v>2565</v>
      </c>
      <c r="I11571" s="775" t="s">
        <v>4903</v>
      </c>
    </row>
    <row r="11572" spans="1:9">
      <c r="A11572" s="775" t="str">
        <f>Table_wabobpsvr_AzureCalc_AzureCalcRateCard[[#This Row],[ServiceName]]&amp;Table_wabobpsvr_AzureCalc_AzureCalcRateCard[[#This Row],[Price_Level]]&amp;Table_wabobpsvr_AzureCalc_AzureCalcRateCard[[#This Row],[Region]]</f>
        <v>Locally Redundant Storage Standard IO - Table/Queue - Tier 5D14</v>
      </c>
      <c r="B11572" s="775">
        <v>14</v>
      </c>
      <c r="C11572" s="775" t="s">
        <v>764</v>
      </c>
      <c r="D11572" s="775" t="s">
        <v>176</v>
      </c>
      <c r="E11572" s="775">
        <v>5.6250000000000001E-2</v>
      </c>
      <c r="F11572" s="775" t="s">
        <v>891</v>
      </c>
      <c r="G11572" s="775" t="s">
        <v>2564</v>
      </c>
      <c r="H11572" s="775" t="s">
        <v>2565</v>
      </c>
      <c r="I11572" s="775" t="s">
        <v>4903</v>
      </c>
    </row>
    <row r="11573" spans="1:9">
      <c r="A11573" s="775" t="str">
        <f>Table_wabobpsvr_AzureCalc_AzureCalcRateCard[[#This Row],[ServiceName]]&amp;Table_wabobpsvr_AzureCalc_AzureCalcRateCard[[#This Row],[Price_Level]]&amp;Table_wabobpsvr_AzureCalc_AzureCalcRateCard[[#This Row],[Region]]</f>
        <v>Locally Redundant Storage Standard IO - Table/Queue - Tier 6MOSP14</v>
      </c>
      <c r="B11573" s="775">
        <v>14</v>
      </c>
      <c r="C11573" s="775" t="s">
        <v>764</v>
      </c>
      <c r="D11573" s="775" t="s">
        <v>606</v>
      </c>
      <c r="E11573" s="775">
        <v>999999</v>
      </c>
      <c r="F11573" s="775" t="s">
        <v>892</v>
      </c>
      <c r="G11573" s="775" t="s">
        <v>4235</v>
      </c>
      <c r="H11573" s="775" t="s">
        <v>4235</v>
      </c>
      <c r="I11573" s="775" t="s">
        <v>4903</v>
      </c>
    </row>
    <row r="11574" spans="1:9">
      <c r="A11574" s="1039" t="str">
        <f>Table_wabobpsvr_AzureCalc_AzureCalcRateCard[[#This Row],[ServiceName]]&amp;Table_wabobpsvr_AzureCalc_AzureCalcRateCard[[#This Row],[Price_Level]]&amp;Table_wabobpsvr_AzureCalc_AzureCalcRateCard[[#This Row],[Region]]</f>
        <v>Locally Redundant Storage Standard IO - Table/Queue - Tier 6A14</v>
      </c>
      <c r="B11574" s="1039">
        <v>14</v>
      </c>
      <c r="C11574" s="1039" t="s">
        <v>764</v>
      </c>
      <c r="D11574" s="1039" t="s">
        <v>174</v>
      </c>
      <c r="E11574" s="1039">
        <v>5.6250000000000001E-2</v>
      </c>
      <c r="F11574" s="1039" t="s">
        <v>892</v>
      </c>
      <c r="G11574" s="775" t="s">
        <v>2564</v>
      </c>
      <c r="H11574" s="775" t="s">
        <v>2565</v>
      </c>
      <c r="I11574" s="775" t="s">
        <v>4903</v>
      </c>
    </row>
    <row r="11575" spans="1:9">
      <c r="A11575" s="775" t="str">
        <f>Table_wabobpsvr_AzureCalc_AzureCalcRateCard[[#This Row],[ServiceName]]&amp;Table_wabobpsvr_AzureCalc_AzureCalcRateCard[[#This Row],[Price_Level]]&amp;Table_wabobpsvr_AzureCalc_AzureCalcRateCard[[#This Row],[Region]]</f>
        <v>Locally Redundant Storage Standard IO - Table/Queue - Tier 6B14</v>
      </c>
      <c r="B11575" s="775">
        <v>14</v>
      </c>
      <c r="C11575" s="775" t="s">
        <v>764</v>
      </c>
      <c r="D11575" s="775" t="s">
        <v>175</v>
      </c>
      <c r="E11575" s="775">
        <v>5.6250000000000001E-2</v>
      </c>
      <c r="F11575" s="775" t="s">
        <v>892</v>
      </c>
      <c r="G11575" s="775" t="s">
        <v>2564</v>
      </c>
      <c r="H11575" s="775" t="s">
        <v>2565</v>
      </c>
      <c r="I11575" s="775" t="s">
        <v>4903</v>
      </c>
    </row>
    <row r="11576" spans="1:9">
      <c r="A11576" s="775" t="str">
        <f>Table_wabobpsvr_AzureCalc_AzureCalcRateCard[[#This Row],[ServiceName]]&amp;Table_wabobpsvr_AzureCalc_AzureCalcRateCard[[#This Row],[Price_Level]]&amp;Table_wabobpsvr_AzureCalc_AzureCalcRateCard[[#This Row],[Region]]</f>
        <v>Locally Redundant Storage Standard IO - Table/Queue - Tier 6C14</v>
      </c>
      <c r="B11576" s="775">
        <v>14</v>
      </c>
      <c r="C11576" s="775" t="s">
        <v>764</v>
      </c>
      <c r="D11576" s="775" t="s">
        <v>177</v>
      </c>
      <c r="E11576" s="775">
        <v>5.6250000000000001E-2</v>
      </c>
      <c r="F11576" s="775" t="s">
        <v>892</v>
      </c>
      <c r="G11576" s="775" t="s">
        <v>2564</v>
      </c>
      <c r="H11576" s="775" t="s">
        <v>2565</v>
      </c>
      <c r="I11576" s="775" t="s">
        <v>4903</v>
      </c>
    </row>
    <row r="11577" spans="1:9">
      <c r="A11577" s="775" t="str">
        <f>Table_wabobpsvr_AzureCalc_AzureCalcRateCard[[#This Row],[ServiceName]]&amp;Table_wabobpsvr_AzureCalc_AzureCalcRateCard[[#This Row],[Price_Level]]&amp;Table_wabobpsvr_AzureCalc_AzureCalcRateCard[[#This Row],[Region]]</f>
        <v>Locally Redundant Storage Standard IO - Table/Queue - Tier 6D14</v>
      </c>
      <c r="B11577" s="775">
        <v>14</v>
      </c>
      <c r="C11577" s="775" t="s">
        <v>764</v>
      </c>
      <c r="D11577" s="775" t="s">
        <v>176</v>
      </c>
      <c r="E11577" s="775">
        <v>5.6250000000000001E-2</v>
      </c>
      <c r="F11577" s="775" t="s">
        <v>892</v>
      </c>
      <c r="G11577" s="775" t="s">
        <v>2564</v>
      </c>
      <c r="H11577" s="775" t="s">
        <v>2565</v>
      </c>
      <c r="I11577" s="775" t="s">
        <v>4903</v>
      </c>
    </row>
    <row r="11578" spans="1:9">
      <c r="A11578" s="775" t="str">
        <f>Table_wabobpsvr_AzureCalc_AzureCalcRateCard[[#This Row],[ServiceName]]&amp;Table_wabobpsvr_AzureCalc_AzureCalcRateCard[[#This Row],[Price_Level]]&amp;Table_wabobpsvr_AzureCalc_AzureCalcRateCard[[#This Row],[Region]]</f>
        <v>Read-Access Geo Redundant Storage Standard IO - Block BlobMOSP14</v>
      </c>
      <c r="B11578" s="775">
        <v>14</v>
      </c>
      <c r="C11578" s="775" t="s">
        <v>764</v>
      </c>
      <c r="D11578" s="775" t="s">
        <v>606</v>
      </c>
      <c r="E11578" s="775">
        <v>999999</v>
      </c>
      <c r="F11578" s="775" t="s">
        <v>771</v>
      </c>
      <c r="G11578" s="775" t="s">
        <v>4235</v>
      </c>
      <c r="H11578" s="775" t="s">
        <v>4235</v>
      </c>
      <c r="I11578" s="775" t="s">
        <v>5721</v>
      </c>
    </row>
    <row r="11579" spans="1:9">
      <c r="A11579" s="775" t="str">
        <f>Table_wabobpsvr_AzureCalc_AzureCalcRateCard[[#This Row],[ServiceName]]&amp;Table_wabobpsvr_AzureCalc_AzureCalcRateCard[[#This Row],[Price_Level]]&amp;Table_wabobpsvr_AzureCalc_AzureCalcRateCard[[#This Row],[Region]]</f>
        <v>Read-Access Geo Redundant Storage Standard IO - Block BlobA14</v>
      </c>
      <c r="B11579" s="775">
        <v>14</v>
      </c>
      <c r="C11579" s="775" t="s">
        <v>764</v>
      </c>
      <c r="D11579" s="775" t="s">
        <v>174</v>
      </c>
      <c r="E11579" s="775">
        <v>7.1124999999999994E-2</v>
      </c>
      <c r="F11579" s="775" t="s">
        <v>771</v>
      </c>
      <c r="G11579" s="775" t="s">
        <v>2739</v>
      </c>
      <c r="H11579" s="775" t="s">
        <v>2740</v>
      </c>
      <c r="I11579" s="775" t="s">
        <v>5721</v>
      </c>
    </row>
    <row r="11580" spans="1:9">
      <c r="A11580" s="775" t="str">
        <f>Table_wabobpsvr_AzureCalc_AzureCalcRateCard[[#This Row],[ServiceName]]&amp;Table_wabobpsvr_AzureCalc_AzureCalcRateCard[[#This Row],[Price_Level]]&amp;Table_wabobpsvr_AzureCalc_AzureCalcRateCard[[#This Row],[Region]]</f>
        <v>Read-Access Geo Redundant Storage Standard IO - Block BlobB14</v>
      </c>
      <c r="B11580" s="775">
        <v>14</v>
      </c>
      <c r="C11580" s="775" t="s">
        <v>764</v>
      </c>
      <c r="D11580" s="775" t="s">
        <v>175</v>
      </c>
      <c r="E11580" s="775">
        <v>7.1124999999999994E-2</v>
      </c>
      <c r="F11580" s="775" t="s">
        <v>771</v>
      </c>
      <c r="G11580" s="775" t="s">
        <v>2739</v>
      </c>
      <c r="H11580" s="775" t="s">
        <v>2740</v>
      </c>
      <c r="I11580" s="775" t="s">
        <v>5721</v>
      </c>
    </row>
    <row r="11581" spans="1:9">
      <c r="A11581" s="775" t="str">
        <f>Table_wabobpsvr_AzureCalc_AzureCalcRateCard[[#This Row],[ServiceName]]&amp;Table_wabobpsvr_AzureCalc_AzureCalcRateCard[[#This Row],[Price_Level]]&amp;Table_wabobpsvr_AzureCalc_AzureCalcRateCard[[#This Row],[Region]]</f>
        <v>Read-Access Geo Redundant Storage Standard IO - Block BlobC14</v>
      </c>
      <c r="B11581" s="775">
        <v>14</v>
      </c>
      <c r="C11581" s="775" t="s">
        <v>764</v>
      </c>
      <c r="D11581" s="775" t="s">
        <v>177</v>
      </c>
      <c r="E11581" s="775">
        <v>7.1124999999999994E-2</v>
      </c>
      <c r="F11581" s="775" t="s">
        <v>771</v>
      </c>
      <c r="G11581" s="775" t="s">
        <v>2739</v>
      </c>
      <c r="H11581" s="775" t="s">
        <v>2740</v>
      </c>
      <c r="I11581" s="775" t="s">
        <v>5721</v>
      </c>
    </row>
    <row r="11582" spans="1:9">
      <c r="A11582" s="775" t="str">
        <f>Table_wabobpsvr_AzureCalc_AzureCalcRateCard[[#This Row],[ServiceName]]&amp;Table_wabobpsvr_AzureCalc_AzureCalcRateCard[[#This Row],[Price_Level]]&amp;Table_wabobpsvr_AzureCalc_AzureCalcRateCard[[#This Row],[Region]]</f>
        <v>Read-Access Geo Redundant Storage Standard IO - Block BlobD14</v>
      </c>
      <c r="B11582" s="775">
        <v>14</v>
      </c>
      <c r="C11582" s="775" t="s">
        <v>764</v>
      </c>
      <c r="D11582" s="775" t="s">
        <v>176</v>
      </c>
      <c r="E11582" s="775">
        <v>7.1124999999999994E-2</v>
      </c>
      <c r="F11582" s="775" t="s">
        <v>771</v>
      </c>
      <c r="G11582" s="775" t="s">
        <v>2739</v>
      </c>
      <c r="H11582" s="775" t="s">
        <v>2740</v>
      </c>
      <c r="I11582" s="775" t="s">
        <v>5721</v>
      </c>
    </row>
    <row r="11583" spans="1:9">
      <c r="A11583" s="775" t="str">
        <f>Table_wabobpsvr_AzureCalc_AzureCalcRateCard[[#This Row],[ServiceName]]&amp;Table_wabobpsvr_AzureCalc_AzureCalcRateCard[[#This Row],[Price_Level]]&amp;Table_wabobpsvr_AzureCalc_AzureCalcRateCard[[#This Row],[Region]]</f>
        <v>Read-Access Geo Redundant Storage Standard IO - Block Blob - Tier 2MOSP14</v>
      </c>
      <c r="B11583" s="775">
        <v>14</v>
      </c>
      <c r="C11583" s="775" t="s">
        <v>764</v>
      </c>
      <c r="D11583" s="775" t="s">
        <v>606</v>
      </c>
      <c r="E11583" s="775">
        <v>999999</v>
      </c>
      <c r="F11583" s="775" t="s">
        <v>856</v>
      </c>
      <c r="G11583" s="775" t="s">
        <v>4235</v>
      </c>
      <c r="H11583" s="775" t="s">
        <v>4235</v>
      </c>
      <c r="I11583" s="775" t="s">
        <v>5721</v>
      </c>
    </row>
    <row r="11584" spans="1:9">
      <c r="A11584" s="775" t="str">
        <f>Table_wabobpsvr_AzureCalc_AzureCalcRateCard[[#This Row],[ServiceName]]&amp;Table_wabobpsvr_AzureCalc_AzureCalcRateCard[[#This Row],[Price_Level]]&amp;Table_wabobpsvr_AzureCalc_AzureCalcRateCard[[#This Row],[Region]]</f>
        <v>Read-Access Geo Redundant Storage Standard IO - Block Blob - Tier 2A14</v>
      </c>
      <c r="B11584" s="775">
        <v>14</v>
      </c>
      <c r="C11584" s="775" t="s">
        <v>764</v>
      </c>
      <c r="D11584" s="775" t="s">
        <v>174</v>
      </c>
      <c r="E11584" s="775">
        <v>7.1124999999999994E-2</v>
      </c>
      <c r="F11584" s="775" t="s">
        <v>856</v>
      </c>
      <c r="G11584" s="775" t="s">
        <v>2739</v>
      </c>
      <c r="H11584" s="775" t="s">
        <v>2740</v>
      </c>
      <c r="I11584" s="775" t="s">
        <v>5721</v>
      </c>
    </row>
    <row r="11585" spans="1:9">
      <c r="A11585" s="775" t="str">
        <f>Table_wabobpsvr_AzureCalc_AzureCalcRateCard[[#This Row],[ServiceName]]&amp;Table_wabobpsvr_AzureCalc_AzureCalcRateCard[[#This Row],[Price_Level]]&amp;Table_wabobpsvr_AzureCalc_AzureCalcRateCard[[#This Row],[Region]]</f>
        <v>Read-Access Geo Redundant Storage Standard IO - Block Blob - Tier 2B14</v>
      </c>
      <c r="B11585" s="775">
        <v>14</v>
      </c>
      <c r="C11585" s="775" t="s">
        <v>764</v>
      </c>
      <c r="D11585" s="775" t="s">
        <v>175</v>
      </c>
      <c r="E11585" s="775">
        <v>7.1124999999999994E-2</v>
      </c>
      <c r="F11585" s="775" t="s">
        <v>856</v>
      </c>
      <c r="G11585" s="775" t="s">
        <v>2739</v>
      </c>
      <c r="H11585" s="775" t="s">
        <v>2740</v>
      </c>
      <c r="I11585" s="775" t="s">
        <v>5721</v>
      </c>
    </row>
    <row r="11586" spans="1:9">
      <c r="A11586" s="775" t="str">
        <f>Table_wabobpsvr_AzureCalc_AzureCalcRateCard[[#This Row],[ServiceName]]&amp;Table_wabobpsvr_AzureCalc_AzureCalcRateCard[[#This Row],[Price_Level]]&amp;Table_wabobpsvr_AzureCalc_AzureCalcRateCard[[#This Row],[Region]]</f>
        <v>Read-Access Geo Redundant Storage Standard IO - Block Blob - Tier 2C14</v>
      </c>
      <c r="B11586" s="775">
        <v>14</v>
      </c>
      <c r="C11586" s="775" t="s">
        <v>764</v>
      </c>
      <c r="D11586" s="775" t="s">
        <v>177</v>
      </c>
      <c r="E11586" s="775">
        <v>7.1124999999999994E-2</v>
      </c>
      <c r="F11586" s="775" t="s">
        <v>856</v>
      </c>
      <c r="G11586" s="775" t="s">
        <v>2739</v>
      </c>
      <c r="H11586" s="775" t="s">
        <v>2740</v>
      </c>
      <c r="I11586" s="775" t="s">
        <v>5721</v>
      </c>
    </row>
    <row r="11587" spans="1:9">
      <c r="A11587" s="775" t="str">
        <f>Table_wabobpsvr_AzureCalc_AzureCalcRateCard[[#This Row],[ServiceName]]&amp;Table_wabobpsvr_AzureCalc_AzureCalcRateCard[[#This Row],[Price_Level]]&amp;Table_wabobpsvr_AzureCalc_AzureCalcRateCard[[#This Row],[Region]]</f>
        <v>Read-Access Geo Redundant Storage Standard IO - Block Blob - Tier 2D14</v>
      </c>
      <c r="B11587" s="775">
        <v>14</v>
      </c>
      <c r="C11587" s="775" t="s">
        <v>764</v>
      </c>
      <c r="D11587" s="775" t="s">
        <v>176</v>
      </c>
      <c r="E11587" s="775">
        <v>7.1124999999999994E-2</v>
      </c>
      <c r="F11587" s="775" t="s">
        <v>856</v>
      </c>
      <c r="G11587" s="775" t="s">
        <v>2739</v>
      </c>
      <c r="H11587" s="775" t="s">
        <v>2740</v>
      </c>
      <c r="I11587" s="775" t="s">
        <v>5721</v>
      </c>
    </row>
    <row r="11588" spans="1:9">
      <c r="A11588" s="775" t="str">
        <f>Table_wabobpsvr_AzureCalc_AzureCalcRateCard[[#This Row],[ServiceName]]&amp;Table_wabobpsvr_AzureCalc_AzureCalcRateCard[[#This Row],[Price_Level]]&amp;Table_wabobpsvr_AzureCalc_AzureCalcRateCard[[#This Row],[Region]]</f>
        <v>Read-Access Geo Redundant Storage Standard IO - Block Blob - Tier 3MOSP14</v>
      </c>
      <c r="B11588" s="775">
        <v>14</v>
      </c>
      <c r="C11588" s="775" t="s">
        <v>764</v>
      </c>
      <c r="D11588" s="775" t="s">
        <v>606</v>
      </c>
      <c r="E11588" s="775">
        <v>999999</v>
      </c>
      <c r="F11588" s="775" t="s">
        <v>857</v>
      </c>
      <c r="G11588" s="775" t="s">
        <v>4235</v>
      </c>
      <c r="H11588" s="775" t="s">
        <v>4235</v>
      </c>
      <c r="I11588" s="775" t="s">
        <v>5721</v>
      </c>
    </row>
    <row r="11589" spans="1:9">
      <c r="A11589" s="775" t="str">
        <f>Table_wabobpsvr_AzureCalc_AzureCalcRateCard[[#This Row],[ServiceName]]&amp;Table_wabobpsvr_AzureCalc_AzureCalcRateCard[[#This Row],[Price_Level]]&amp;Table_wabobpsvr_AzureCalc_AzureCalcRateCard[[#This Row],[Region]]</f>
        <v>Read-Access Geo Redundant Storage Standard IO - Block Blob - Tier 3A14</v>
      </c>
      <c r="B11589" s="775">
        <v>14</v>
      </c>
      <c r="C11589" s="775" t="s">
        <v>764</v>
      </c>
      <c r="D11589" s="775" t="s">
        <v>174</v>
      </c>
      <c r="E11589" s="775">
        <v>7.1124999999999994E-2</v>
      </c>
      <c r="F11589" s="775" t="s">
        <v>857</v>
      </c>
      <c r="G11589" s="775" t="s">
        <v>2739</v>
      </c>
      <c r="H11589" s="775" t="s">
        <v>2740</v>
      </c>
      <c r="I11589" s="775" t="s">
        <v>5721</v>
      </c>
    </row>
    <row r="11590" spans="1:9">
      <c r="A11590" s="775" t="str">
        <f>Table_wabobpsvr_AzureCalc_AzureCalcRateCard[[#This Row],[ServiceName]]&amp;Table_wabobpsvr_AzureCalc_AzureCalcRateCard[[#This Row],[Price_Level]]&amp;Table_wabobpsvr_AzureCalc_AzureCalcRateCard[[#This Row],[Region]]</f>
        <v>Read-Access Geo Redundant Storage Standard IO - Block Blob - Tier 3B14</v>
      </c>
      <c r="B11590" s="775">
        <v>14</v>
      </c>
      <c r="C11590" s="775" t="s">
        <v>764</v>
      </c>
      <c r="D11590" s="775" t="s">
        <v>175</v>
      </c>
      <c r="E11590" s="775">
        <v>7.1124999999999994E-2</v>
      </c>
      <c r="F11590" s="775" t="s">
        <v>857</v>
      </c>
      <c r="G11590" s="775" t="s">
        <v>2739</v>
      </c>
      <c r="H11590" s="775" t="s">
        <v>2740</v>
      </c>
      <c r="I11590" s="775" t="s">
        <v>5721</v>
      </c>
    </row>
    <row r="11591" spans="1:9">
      <c r="A11591" s="1039" t="str">
        <f>Table_wabobpsvr_AzureCalc_AzureCalcRateCard[[#This Row],[ServiceName]]&amp;Table_wabobpsvr_AzureCalc_AzureCalcRateCard[[#This Row],[Price_Level]]&amp;Table_wabobpsvr_AzureCalc_AzureCalcRateCard[[#This Row],[Region]]</f>
        <v>Read-Access Geo Redundant Storage Standard IO - Block Blob - Tier 3C14</v>
      </c>
      <c r="B11591" s="1039">
        <v>14</v>
      </c>
      <c r="C11591" s="1039" t="s">
        <v>764</v>
      </c>
      <c r="D11591" s="1039" t="s">
        <v>177</v>
      </c>
      <c r="E11591" s="1039">
        <v>7.1124999999999994E-2</v>
      </c>
      <c r="F11591" s="1039" t="s">
        <v>857</v>
      </c>
      <c r="G11591" s="775" t="s">
        <v>2739</v>
      </c>
      <c r="H11591" s="775" t="s">
        <v>2740</v>
      </c>
      <c r="I11591" s="775" t="s">
        <v>5721</v>
      </c>
    </row>
    <row r="11592" spans="1:9">
      <c r="A11592" s="1039" t="str">
        <f>Table_wabobpsvr_AzureCalc_AzureCalcRateCard[[#This Row],[ServiceName]]&amp;Table_wabobpsvr_AzureCalc_AzureCalcRateCard[[#This Row],[Price_Level]]&amp;Table_wabobpsvr_AzureCalc_AzureCalcRateCard[[#This Row],[Region]]</f>
        <v>Read-Access Geo Redundant Storage Standard IO - Block Blob - Tier 3D14</v>
      </c>
      <c r="B11592" s="1039">
        <v>14</v>
      </c>
      <c r="C11592" s="1039" t="s">
        <v>764</v>
      </c>
      <c r="D11592" s="1039" t="s">
        <v>176</v>
      </c>
      <c r="E11592" s="1039">
        <v>7.1124999999999994E-2</v>
      </c>
      <c r="F11592" s="1039" t="s">
        <v>857</v>
      </c>
      <c r="G11592" s="775" t="s">
        <v>2739</v>
      </c>
      <c r="H11592" s="775" t="s">
        <v>2740</v>
      </c>
      <c r="I11592" s="775" t="s">
        <v>5721</v>
      </c>
    </row>
    <row r="11593" spans="1:9">
      <c r="A11593" s="775" t="str">
        <f>Table_wabobpsvr_AzureCalc_AzureCalcRateCard[[#This Row],[ServiceName]]&amp;Table_wabobpsvr_AzureCalc_AzureCalcRateCard[[#This Row],[Price_Level]]&amp;Table_wabobpsvr_AzureCalc_AzureCalcRateCard[[#This Row],[Region]]</f>
        <v>Read-Access Geo Redundant Storage Standard IO - Block Blob - Tier 4MOSP14</v>
      </c>
      <c r="B11593" s="775">
        <v>14</v>
      </c>
      <c r="C11593" s="775" t="s">
        <v>764</v>
      </c>
      <c r="D11593" s="775" t="s">
        <v>606</v>
      </c>
      <c r="E11593" s="775">
        <v>999999</v>
      </c>
      <c r="F11593" s="775" t="s">
        <v>858</v>
      </c>
      <c r="G11593" s="775" t="s">
        <v>4235</v>
      </c>
      <c r="H11593" s="775" t="s">
        <v>4235</v>
      </c>
      <c r="I11593" s="775" t="s">
        <v>5721</v>
      </c>
    </row>
    <row r="11594" spans="1:9">
      <c r="A11594" s="775" t="str">
        <f>Table_wabobpsvr_AzureCalc_AzureCalcRateCard[[#This Row],[ServiceName]]&amp;Table_wabobpsvr_AzureCalc_AzureCalcRateCard[[#This Row],[Price_Level]]&amp;Table_wabobpsvr_AzureCalc_AzureCalcRateCard[[#This Row],[Region]]</f>
        <v>Read-Access Geo Redundant Storage Standard IO - Block Blob - Tier 4A14</v>
      </c>
      <c r="B11594" s="775">
        <v>14</v>
      </c>
      <c r="C11594" s="775" t="s">
        <v>764</v>
      </c>
      <c r="D11594" s="775" t="s">
        <v>174</v>
      </c>
      <c r="E11594" s="775">
        <v>7.1124999999999994E-2</v>
      </c>
      <c r="F11594" s="775" t="s">
        <v>858</v>
      </c>
      <c r="G11594" s="775" t="s">
        <v>2739</v>
      </c>
      <c r="H11594" s="775" t="s">
        <v>2740</v>
      </c>
      <c r="I11594" s="775" t="s">
        <v>5721</v>
      </c>
    </row>
    <row r="11595" spans="1:9">
      <c r="A11595" s="775" t="str">
        <f>Table_wabobpsvr_AzureCalc_AzureCalcRateCard[[#This Row],[ServiceName]]&amp;Table_wabobpsvr_AzureCalc_AzureCalcRateCard[[#This Row],[Price_Level]]&amp;Table_wabobpsvr_AzureCalc_AzureCalcRateCard[[#This Row],[Region]]</f>
        <v>Read-Access Geo Redundant Storage Standard IO - Block Blob - Tier 4B14</v>
      </c>
      <c r="B11595" s="775">
        <v>14</v>
      </c>
      <c r="C11595" s="775" t="s">
        <v>764</v>
      </c>
      <c r="D11595" s="775" t="s">
        <v>175</v>
      </c>
      <c r="E11595" s="775">
        <v>7.1124999999999994E-2</v>
      </c>
      <c r="F11595" s="775" t="s">
        <v>858</v>
      </c>
      <c r="G11595" s="775" t="s">
        <v>2739</v>
      </c>
      <c r="H11595" s="775" t="s">
        <v>2740</v>
      </c>
      <c r="I11595" s="775" t="s">
        <v>5721</v>
      </c>
    </row>
    <row r="11596" spans="1:9">
      <c r="A11596" s="775" t="str">
        <f>Table_wabobpsvr_AzureCalc_AzureCalcRateCard[[#This Row],[ServiceName]]&amp;Table_wabobpsvr_AzureCalc_AzureCalcRateCard[[#This Row],[Price_Level]]&amp;Table_wabobpsvr_AzureCalc_AzureCalcRateCard[[#This Row],[Region]]</f>
        <v>Read-Access Geo Redundant Storage Standard IO - Block Blob - Tier 4C14</v>
      </c>
      <c r="B11596" s="775">
        <v>14</v>
      </c>
      <c r="C11596" s="775" t="s">
        <v>764</v>
      </c>
      <c r="D11596" s="775" t="s">
        <v>177</v>
      </c>
      <c r="E11596" s="775">
        <v>7.1124999999999994E-2</v>
      </c>
      <c r="F11596" s="775" t="s">
        <v>858</v>
      </c>
      <c r="G11596" s="775" t="s">
        <v>2739</v>
      </c>
      <c r="H11596" s="775" t="s">
        <v>2740</v>
      </c>
      <c r="I11596" s="775" t="s">
        <v>5721</v>
      </c>
    </row>
    <row r="11597" spans="1:9">
      <c r="A11597" s="775" t="str">
        <f>Table_wabobpsvr_AzureCalc_AzureCalcRateCard[[#This Row],[ServiceName]]&amp;Table_wabobpsvr_AzureCalc_AzureCalcRateCard[[#This Row],[Price_Level]]&amp;Table_wabobpsvr_AzureCalc_AzureCalcRateCard[[#This Row],[Region]]</f>
        <v>Read-Access Geo Redundant Storage Standard IO - Block Blob - Tier 4D14</v>
      </c>
      <c r="B11597" s="775">
        <v>14</v>
      </c>
      <c r="C11597" s="775" t="s">
        <v>764</v>
      </c>
      <c r="D11597" s="775" t="s">
        <v>176</v>
      </c>
      <c r="E11597" s="775">
        <v>7.1124999999999994E-2</v>
      </c>
      <c r="F11597" s="775" t="s">
        <v>858</v>
      </c>
      <c r="G11597" s="775" t="s">
        <v>2739</v>
      </c>
      <c r="H11597" s="775" t="s">
        <v>2740</v>
      </c>
      <c r="I11597" s="775" t="s">
        <v>5721</v>
      </c>
    </row>
    <row r="11598" spans="1:9">
      <c r="A11598" s="775" t="str">
        <f>Table_wabobpsvr_AzureCalc_AzureCalcRateCard[[#This Row],[ServiceName]]&amp;Table_wabobpsvr_AzureCalc_AzureCalcRateCard[[#This Row],[Price_Level]]&amp;Table_wabobpsvr_AzureCalc_AzureCalcRateCard[[#This Row],[Region]]</f>
        <v>Read-Access Geo Redundant Storage Standard IO - Block Blob - Tier 5MOSP14</v>
      </c>
      <c r="B11598" s="775">
        <v>14</v>
      </c>
      <c r="C11598" s="775" t="s">
        <v>764</v>
      </c>
      <c r="D11598" s="775" t="s">
        <v>606</v>
      </c>
      <c r="E11598" s="775">
        <v>999999</v>
      </c>
      <c r="F11598" s="775" t="s">
        <v>859</v>
      </c>
      <c r="G11598" s="775" t="s">
        <v>4235</v>
      </c>
      <c r="H11598" s="775" t="s">
        <v>4235</v>
      </c>
      <c r="I11598" s="775" t="s">
        <v>5721</v>
      </c>
    </row>
    <row r="11599" spans="1:9">
      <c r="A11599" s="1039" t="str">
        <f>Table_wabobpsvr_AzureCalc_AzureCalcRateCard[[#This Row],[ServiceName]]&amp;Table_wabobpsvr_AzureCalc_AzureCalcRateCard[[#This Row],[Price_Level]]&amp;Table_wabobpsvr_AzureCalc_AzureCalcRateCard[[#This Row],[Region]]</f>
        <v>Read-Access Geo Redundant Storage Standard IO - Block Blob - Tier 5A14</v>
      </c>
      <c r="B11599" s="1039">
        <v>14</v>
      </c>
      <c r="C11599" s="1039" t="s">
        <v>764</v>
      </c>
      <c r="D11599" s="1039" t="s">
        <v>174</v>
      </c>
      <c r="E11599" s="1039">
        <v>7.1124999999999994E-2</v>
      </c>
      <c r="F11599" s="1039" t="s">
        <v>859</v>
      </c>
      <c r="G11599" s="775" t="s">
        <v>2739</v>
      </c>
      <c r="H11599" s="775" t="s">
        <v>2740</v>
      </c>
      <c r="I11599" s="775" t="s">
        <v>5721</v>
      </c>
    </row>
    <row r="11600" spans="1:9">
      <c r="A11600" s="775" t="str">
        <f>Table_wabobpsvr_AzureCalc_AzureCalcRateCard[[#This Row],[ServiceName]]&amp;Table_wabobpsvr_AzureCalc_AzureCalcRateCard[[#This Row],[Price_Level]]&amp;Table_wabobpsvr_AzureCalc_AzureCalcRateCard[[#This Row],[Region]]</f>
        <v>Read-Access Geo Redundant Storage Standard IO - Block Blob - Tier 5B14</v>
      </c>
      <c r="B11600" s="775">
        <v>14</v>
      </c>
      <c r="C11600" s="775" t="s">
        <v>764</v>
      </c>
      <c r="D11600" s="775" t="s">
        <v>175</v>
      </c>
      <c r="E11600" s="775">
        <v>7.1124999999999994E-2</v>
      </c>
      <c r="F11600" s="775" t="s">
        <v>859</v>
      </c>
      <c r="G11600" s="775" t="s">
        <v>2739</v>
      </c>
      <c r="H11600" s="775" t="s">
        <v>2740</v>
      </c>
      <c r="I11600" s="775" t="s">
        <v>5721</v>
      </c>
    </row>
    <row r="11601" spans="1:9">
      <c r="A11601" s="775" t="str">
        <f>Table_wabobpsvr_AzureCalc_AzureCalcRateCard[[#This Row],[ServiceName]]&amp;Table_wabobpsvr_AzureCalc_AzureCalcRateCard[[#This Row],[Price_Level]]&amp;Table_wabobpsvr_AzureCalc_AzureCalcRateCard[[#This Row],[Region]]</f>
        <v>Read-Access Geo Redundant Storage Standard IO - Block Blob - Tier 5C14</v>
      </c>
      <c r="B11601" s="775">
        <v>14</v>
      </c>
      <c r="C11601" s="775" t="s">
        <v>764</v>
      </c>
      <c r="D11601" s="775" t="s">
        <v>177</v>
      </c>
      <c r="E11601" s="775">
        <v>7.1124999999999994E-2</v>
      </c>
      <c r="F11601" s="775" t="s">
        <v>859</v>
      </c>
      <c r="G11601" s="775" t="s">
        <v>2739</v>
      </c>
      <c r="H11601" s="775" t="s">
        <v>2740</v>
      </c>
      <c r="I11601" s="775" t="s">
        <v>5721</v>
      </c>
    </row>
    <row r="11602" spans="1:9">
      <c r="A11602" s="775" t="str">
        <f>Table_wabobpsvr_AzureCalc_AzureCalcRateCard[[#This Row],[ServiceName]]&amp;Table_wabobpsvr_AzureCalc_AzureCalcRateCard[[#This Row],[Price_Level]]&amp;Table_wabobpsvr_AzureCalc_AzureCalcRateCard[[#This Row],[Region]]</f>
        <v>Read-Access Geo Redundant Storage Standard IO - Block Blob - Tier 5D14</v>
      </c>
      <c r="B11602" s="775">
        <v>14</v>
      </c>
      <c r="C11602" s="775" t="s">
        <v>764</v>
      </c>
      <c r="D11602" s="775" t="s">
        <v>176</v>
      </c>
      <c r="E11602" s="775">
        <v>7.1124999999999994E-2</v>
      </c>
      <c r="F11602" s="775" t="s">
        <v>859</v>
      </c>
      <c r="G11602" s="775" t="s">
        <v>2739</v>
      </c>
      <c r="H11602" s="775" t="s">
        <v>2740</v>
      </c>
      <c r="I11602" s="775" t="s">
        <v>5721</v>
      </c>
    </row>
    <row r="11603" spans="1:9">
      <c r="A11603" s="775" t="str">
        <f>Table_wabobpsvr_AzureCalc_AzureCalcRateCard[[#This Row],[ServiceName]]&amp;Table_wabobpsvr_AzureCalc_AzureCalcRateCard[[#This Row],[Price_Level]]&amp;Table_wabobpsvr_AzureCalc_AzureCalcRateCard[[#This Row],[Region]]</f>
        <v>Read-Access Geo Redundant Storage Standard IO - Block Blob - Tier 6MOSP14</v>
      </c>
      <c r="B11603" s="775">
        <v>14</v>
      </c>
      <c r="C11603" s="775" t="s">
        <v>764</v>
      </c>
      <c r="D11603" s="775" t="s">
        <v>606</v>
      </c>
      <c r="E11603" s="775">
        <v>999999</v>
      </c>
      <c r="F11603" s="775" t="s">
        <v>860</v>
      </c>
      <c r="G11603" s="775" t="s">
        <v>4235</v>
      </c>
      <c r="H11603" s="775" t="s">
        <v>4235</v>
      </c>
      <c r="I11603" s="775" t="s">
        <v>5721</v>
      </c>
    </row>
    <row r="11604" spans="1:9">
      <c r="A11604" s="775" t="str">
        <f>Table_wabobpsvr_AzureCalc_AzureCalcRateCard[[#This Row],[ServiceName]]&amp;Table_wabobpsvr_AzureCalc_AzureCalcRateCard[[#This Row],[Price_Level]]&amp;Table_wabobpsvr_AzureCalc_AzureCalcRateCard[[#This Row],[Region]]</f>
        <v>Read-Access Geo Redundant Storage Standard IO - Block Blob - Tier 6A14</v>
      </c>
      <c r="B11604" s="775">
        <v>14</v>
      </c>
      <c r="C11604" s="775" t="s">
        <v>764</v>
      </c>
      <c r="D11604" s="775" t="s">
        <v>174</v>
      </c>
      <c r="E11604" s="775">
        <v>7.1124999999999994E-2</v>
      </c>
      <c r="F11604" s="775" t="s">
        <v>860</v>
      </c>
      <c r="G11604" s="775" t="s">
        <v>2739</v>
      </c>
      <c r="H11604" s="775" t="s">
        <v>2740</v>
      </c>
      <c r="I11604" s="775" t="s">
        <v>5721</v>
      </c>
    </row>
    <row r="11605" spans="1:9">
      <c r="A11605" s="775" t="str">
        <f>Table_wabobpsvr_AzureCalc_AzureCalcRateCard[[#This Row],[ServiceName]]&amp;Table_wabobpsvr_AzureCalc_AzureCalcRateCard[[#This Row],[Price_Level]]&amp;Table_wabobpsvr_AzureCalc_AzureCalcRateCard[[#This Row],[Region]]</f>
        <v>Read-Access Geo Redundant Storage Standard IO - Block Blob - Tier 6B14</v>
      </c>
      <c r="B11605" s="775">
        <v>14</v>
      </c>
      <c r="C11605" s="775" t="s">
        <v>764</v>
      </c>
      <c r="D11605" s="775" t="s">
        <v>175</v>
      </c>
      <c r="E11605" s="775">
        <v>7.1124999999999994E-2</v>
      </c>
      <c r="F11605" s="775" t="s">
        <v>860</v>
      </c>
      <c r="G11605" s="775" t="s">
        <v>2739</v>
      </c>
      <c r="H11605" s="775" t="s">
        <v>2740</v>
      </c>
      <c r="I11605" s="775" t="s">
        <v>5721</v>
      </c>
    </row>
    <row r="11606" spans="1:9">
      <c r="A11606" s="775" t="str">
        <f>Table_wabobpsvr_AzureCalc_AzureCalcRateCard[[#This Row],[ServiceName]]&amp;Table_wabobpsvr_AzureCalc_AzureCalcRateCard[[#This Row],[Price_Level]]&amp;Table_wabobpsvr_AzureCalc_AzureCalcRateCard[[#This Row],[Region]]</f>
        <v>Read-Access Geo Redundant Storage Standard IO - Block Blob - Tier 6C14</v>
      </c>
      <c r="B11606" s="775">
        <v>14</v>
      </c>
      <c r="C11606" s="775" t="s">
        <v>764</v>
      </c>
      <c r="D11606" s="775" t="s">
        <v>177</v>
      </c>
      <c r="E11606" s="775">
        <v>7.1124999999999994E-2</v>
      </c>
      <c r="F11606" s="775" t="s">
        <v>860</v>
      </c>
      <c r="G11606" s="775" t="s">
        <v>2739</v>
      </c>
      <c r="H11606" s="775" t="s">
        <v>2740</v>
      </c>
      <c r="I11606" s="775" t="s">
        <v>5721</v>
      </c>
    </row>
    <row r="11607" spans="1:9">
      <c r="A11607" s="775" t="str">
        <f>Table_wabobpsvr_AzureCalc_AzureCalcRateCard[[#This Row],[ServiceName]]&amp;Table_wabobpsvr_AzureCalc_AzureCalcRateCard[[#This Row],[Price_Level]]&amp;Table_wabobpsvr_AzureCalc_AzureCalcRateCard[[#This Row],[Region]]</f>
        <v>Read-Access Geo Redundant Storage Standard IO - Block Blob - Tier 6D14</v>
      </c>
      <c r="B11607" s="775">
        <v>14</v>
      </c>
      <c r="C11607" s="775" t="s">
        <v>764</v>
      </c>
      <c r="D11607" s="775" t="s">
        <v>176</v>
      </c>
      <c r="E11607" s="775">
        <v>7.1124999999999994E-2</v>
      </c>
      <c r="F11607" s="775" t="s">
        <v>860</v>
      </c>
      <c r="G11607" s="775" t="s">
        <v>2739</v>
      </c>
      <c r="H11607" s="775" t="s">
        <v>2740</v>
      </c>
      <c r="I11607" s="775" t="s">
        <v>5721</v>
      </c>
    </row>
    <row r="11608" spans="1:9">
      <c r="A11608" s="1039" t="str">
        <f>Table_wabobpsvr_AzureCalc_AzureCalcRateCard[[#This Row],[ServiceName]]&amp;Table_wabobpsvr_AzureCalc_AzureCalcRateCard[[#This Row],[Price_Level]]&amp;Table_wabobpsvr_AzureCalc_AzureCalcRateCard[[#This Row],[Region]]</f>
        <v>Read-Access Geo Redundant Storage Standard IO - FilesMOSP14</v>
      </c>
      <c r="B11608" s="1039">
        <v>14</v>
      </c>
      <c r="C11608" s="1039" t="s">
        <v>764</v>
      </c>
      <c r="D11608" s="1039" t="s">
        <v>606</v>
      </c>
      <c r="E11608" s="1039">
        <v>999999</v>
      </c>
      <c r="F11608" s="1039" t="s">
        <v>1030</v>
      </c>
      <c r="G11608" s="775" t="s">
        <v>4235</v>
      </c>
      <c r="H11608" s="775" t="s">
        <v>4235</v>
      </c>
      <c r="I11608" s="775" t="s">
        <v>5722</v>
      </c>
    </row>
    <row r="11609" spans="1:9">
      <c r="A11609" s="775" t="str">
        <f>Table_wabobpsvr_AzureCalc_AzureCalcRateCard[[#This Row],[ServiceName]]&amp;Table_wabobpsvr_AzureCalc_AzureCalcRateCard[[#This Row],[Price_Level]]&amp;Table_wabobpsvr_AzureCalc_AzureCalcRateCard[[#This Row],[Region]]</f>
        <v>Read-Access Geo Redundant Storage Standard IO - FilesA14</v>
      </c>
      <c r="B11609" s="775">
        <v>14</v>
      </c>
      <c r="C11609" s="775" t="s">
        <v>764</v>
      </c>
      <c r="D11609" s="775" t="s">
        <v>174</v>
      </c>
      <c r="E11609" s="775">
        <v>0.15762499999999999</v>
      </c>
      <c r="F11609" s="775" t="s">
        <v>1030</v>
      </c>
      <c r="G11609" s="775" t="s">
        <v>2741</v>
      </c>
      <c r="H11609" s="775" t="s">
        <v>2742</v>
      </c>
      <c r="I11609" s="775" t="s">
        <v>5722</v>
      </c>
    </row>
    <row r="11610" spans="1:9">
      <c r="A11610" s="775" t="str">
        <f>Table_wabobpsvr_AzureCalc_AzureCalcRateCard[[#This Row],[ServiceName]]&amp;Table_wabobpsvr_AzureCalc_AzureCalcRateCard[[#This Row],[Price_Level]]&amp;Table_wabobpsvr_AzureCalc_AzureCalcRateCard[[#This Row],[Region]]</f>
        <v>Read-Access Geo Redundant Storage Standard IO - FilesB14</v>
      </c>
      <c r="B11610" s="775">
        <v>14</v>
      </c>
      <c r="C11610" s="775" t="s">
        <v>764</v>
      </c>
      <c r="D11610" s="775" t="s">
        <v>175</v>
      </c>
      <c r="E11610" s="775">
        <v>0.15275</v>
      </c>
      <c r="F11610" s="775" t="s">
        <v>1030</v>
      </c>
      <c r="G11610" s="775" t="s">
        <v>2741</v>
      </c>
      <c r="H11610" s="775" t="s">
        <v>2742</v>
      </c>
      <c r="I11610" s="775" t="s">
        <v>5722</v>
      </c>
    </row>
    <row r="11611" spans="1:9">
      <c r="A11611" s="775" t="str">
        <f>Table_wabobpsvr_AzureCalc_AzureCalcRateCard[[#This Row],[ServiceName]]&amp;Table_wabobpsvr_AzureCalc_AzureCalcRateCard[[#This Row],[Price_Level]]&amp;Table_wabobpsvr_AzureCalc_AzureCalcRateCard[[#This Row],[Region]]</f>
        <v>Read-Access Geo Redundant Storage Standard IO - FilesC14</v>
      </c>
      <c r="B11611" s="775">
        <v>14</v>
      </c>
      <c r="C11611" s="775" t="s">
        <v>764</v>
      </c>
      <c r="D11611" s="775" t="s">
        <v>177</v>
      </c>
      <c r="E11611" s="775">
        <v>0.14787500000000001</v>
      </c>
      <c r="F11611" s="775" t="s">
        <v>1030</v>
      </c>
      <c r="G11611" s="775" t="s">
        <v>2741</v>
      </c>
      <c r="H11611" s="775" t="s">
        <v>2742</v>
      </c>
      <c r="I11611" s="775" t="s">
        <v>5722</v>
      </c>
    </row>
    <row r="11612" spans="1:9">
      <c r="A11612" s="775" t="str">
        <f>Table_wabobpsvr_AzureCalc_AzureCalcRateCard[[#This Row],[ServiceName]]&amp;Table_wabobpsvr_AzureCalc_AzureCalcRateCard[[#This Row],[Price_Level]]&amp;Table_wabobpsvr_AzureCalc_AzureCalcRateCard[[#This Row],[Region]]</f>
        <v>Read-Access Geo Redundant Storage Standard IO - FilesD14</v>
      </c>
      <c r="B11612" s="775">
        <v>14</v>
      </c>
      <c r="C11612" s="775" t="s">
        <v>764</v>
      </c>
      <c r="D11612" s="775" t="s">
        <v>176</v>
      </c>
      <c r="E11612" s="775">
        <v>0.14299999999999999</v>
      </c>
      <c r="F11612" s="775" t="s">
        <v>1030</v>
      </c>
      <c r="G11612" s="775" t="s">
        <v>2741</v>
      </c>
      <c r="H11612" s="775" t="s">
        <v>2742</v>
      </c>
      <c r="I11612" s="775" t="s">
        <v>5722</v>
      </c>
    </row>
    <row r="11613" spans="1:9">
      <c r="A11613" s="775" t="str">
        <f>Table_wabobpsvr_AzureCalc_AzureCalcRateCard[[#This Row],[ServiceName]]&amp;Table_wabobpsvr_AzureCalc_AzureCalcRateCard[[#This Row],[Price_Level]]&amp;Table_wabobpsvr_AzureCalc_AzureCalcRateCard[[#This Row],[Region]]</f>
        <v>Read-Access Geo Redundant Storage Standard IO - Page Blob/DiskMOSP14</v>
      </c>
      <c r="B11613" s="775">
        <v>14</v>
      </c>
      <c r="C11613" s="775" t="s">
        <v>764</v>
      </c>
      <c r="D11613" s="775" t="s">
        <v>606</v>
      </c>
      <c r="E11613" s="775">
        <v>999999</v>
      </c>
      <c r="F11613" s="775" t="s">
        <v>773</v>
      </c>
      <c r="G11613" s="775" t="s">
        <v>4235</v>
      </c>
      <c r="H11613" s="775" t="s">
        <v>4235</v>
      </c>
      <c r="I11613" s="775" t="s">
        <v>4715</v>
      </c>
    </row>
    <row r="11614" spans="1:9">
      <c r="A11614" s="775" t="str">
        <f>Table_wabobpsvr_AzureCalc_AzureCalcRateCard[[#This Row],[ServiceName]]&amp;Table_wabobpsvr_AzureCalc_AzureCalcRateCard[[#This Row],[Price_Level]]&amp;Table_wabobpsvr_AzureCalc_AzureCalcRateCard[[#This Row],[Region]]</f>
        <v>Read-Access Geo Redundant Storage Standard IO - Page Blob/DiskA14</v>
      </c>
      <c r="B11614" s="775">
        <v>14</v>
      </c>
      <c r="C11614" s="775" t="s">
        <v>764</v>
      </c>
      <c r="D11614" s="775" t="s">
        <v>174</v>
      </c>
      <c r="E11614" s="775">
        <v>9.375E-2</v>
      </c>
      <c r="F11614" s="775" t="s">
        <v>773</v>
      </c>
      <c r="G11614" s="775" t="s">
        <v>2743</v>
      </c>
      <c r="H11614" s="775" t="s">
        <v>2744</v>
      </c>
      <c r="I11614" s="775" t="s">
        <v>4715</v>
      </c>
    </row>
    <row r="11615" spans="1:9">
      <c r="A11615" s="775" t="str">
        <f>Table_wabobpsvr_AzureCalc_AzureCalcRateCard[[#This Row],[ServiceName]]&amp;Table_wabobpsvr_AzureCalc_AzureCalcRateCard[[#This Row],[Price_Level]]&amp;Table_wabobpsvr_AzureCalc_AzureCalcRateCard[[#This Row],[Region]]</f>
        <v>Read-Access Geo Redundant Storage Standard IO - Page Blob/DiskB14</v>
      </c>
      <c r="B11615" s="775">
        <v>14</v>
      </c>
      <c r="C11615" s="775" t="s">
        <v>764</v>
      </c>
      <c r="D11615" s="775" t="s">
        <v>175</v>
      </c>
      <c r="E11615" s="775">
        <v>9.375E-2</v>
      </c>
      <c r="F11615" s="775" t="s">
        <v>773</v>
      </c>
      <c r="G11615" s="775" t="s">
        <v>2743</v>
      </c>
      <c r="H11615" s="775" t="s">
        <v>2744</v>
      </c>
      <c r="I11615" s="775" t="s">
        <v>4715</v>
      </c>
    </row>
    <row r="11616" spans="1:9">
      <c r="A11616" s="775" t="str">
        <f>Table_wabobpsvr_AzureCalc_AzureCalcRateCard[[#This Row],[ServiceName]]&amp;Table_wabobpsvr_AzureCalc_AzureCalcRateCard[[#This Row],[Price_Level]]&amp;Table_wabobpsvr_AzureCalc_AzureCalcRateCard[[#This Row],[Region]]</f>
        <v>Read-Access Geo Redundant Storage Standard IO - Page Blob/DiskC14</v>
      </c>
      <c r="B11616" s="775">
        <v>14</v>
      </c>
      <c r="C11616" s="775" t="s">
        <v>764</v>
      </c>
      <c r="D11616" s="775" t="s">
        <v>177</v>
      </c>
      <c r="E11616" s="775">
        <v>9.375E-2</v>
      </c>
      <c r="F11616" s="775" t="s">
        <v>773</v>
      </c>
      <c r="G11616" s="775" t="s">
        <v>2743</v>
      </c>
      <c r="H11616" s="775" t="s">
        <v>2744</v>
      </c>
      <c r="I11616" s="775" t="s">
        <v>4715</v>
      </c>
    </row>
    <row r="11617" spans="1:9">
      <c r="A11617" s="775" t="str">
        <f>Table_wabobpsvr_AzureCalc_AzureCalcRateCard[[#This Row],[ServiceName]]&amp;Table_wabobpsvr_AzureCalc_AzureCalcRateCard[[#This Row],[Price_Level]]&amp;Table_wabobpsvr_AzureCalc_AzureCalcRateCard[[#This Row],[Region]]</f>
        <v>Read-Access Geo Redundant Storage Standard IO - Page Blob/DiskD14</v>
      </c>
      <c r="B11617" s="775">
        <v>14</v>
      </c>
      <c r="C11617" s="775" t="s">
        <v>764</v>
      </c>
      <c r="D11617" s="775" t="s">
        <v>176</v>
      </c>
      <c r="E11617" s="775">
        <v>9.375E-2</v>
      </c>
      <c r="F11617" s="775" t="s">
        <v>773</v>
      </c>
      <c r="G11617" s="775" t="s">
        <v>2743</v>
      </c>
      <c r="H11617" s="775" t="s">
        <v>2744</v>
      </c>
      <c r="I11617" s="775" t="s">
        <v>4715</v>
      </c>
    </row>
    <row r="11618" spans="1:9">
      <c r="A11618" s="775" t="str">
        <f>Table_wabobpsvr_AzureCalc_AzureCalcRateCard[[#This Row],[ServiceName]]&amp;Table_wabobpsvr_AzureCalc_AzureCalcRateCard[[#This Row],[Price_Level]]&amp;Table_wabobpsvr_AzureCalc_AzureCalcRateCard[[#This Row],[Region]]</f>
        <v>Read-Access Geo Redundant Storage Standard IO - Page Blob/Disk - Tier 2MOSP14</v>
      </c>
      <c r="B11618" s="775">
        <v>14</v>
      </c>
      <c r="C11618" s="775" t="s">
        <v>764</v>
      </c>
      <c r="D11618" s="775" t="s">
        <v>606</v>
      </c>
      <c r="E11618" s="775">
        <v>999999</v>
      </c>
      <c r="F11618" s="775" t="s">
        <v>867</v>
      </c>
      <c r="G11618" s="775" t="s">
        <v>4235</v>
      </c>
      <c r="H11618" s="775" t="s">
        <v>4235</v>
      </c>
      <c r="I11618" s="775" t="s">
        <v>4715</v>
      </c>
    </row>
    <row r="11619" spans="1:9">
      <c r="A11619" s="775" t="str">
        <f>Table_wabobpsvr_AzureCalc_AzureCalcRateCard[[#This Row],[ServiceName]]&amp;Table_wabobpsvr_AzureCalc_AzureCalcRateCard[[#This Row],[Price_Level]]&amp;Table_wabobpsvr_AzureCalc_AzureCalcRateCard[[#This Row],[Region]]</f>
        <v>Read-Access Geo Redundant Storage Standard IO - Page Blob/Disk - Tier 2A14</v>
      </c>
      <c r="B11619" s="775">
        <v>14</v>
      </c>
      <c r="C11619" s="775" t="s">
        <v>764</v>
      </c>
      <c r="D11619" s="775" t="s">
        <v>174</v>
      </c>
      <c r="E11619" s="775">
        <v>9.375E-2</v>
      </c>
      <c r="F11619" s="775" t="s">
        <v>867</v>
      </c>
      <c r="G11619" s="775" t="s">
        <v>2743</v>
      </c>
      <c r="H11619" s="775" t="s">
        <v>2744</v>
      </c>
      <c r="I11619" s="775" t="s">
        <v>4715</v>
      </c>
    </row>
    <row r="11620" spans="1:9">
      <c r="A11620" s="1039" t="str">
        <f>Table_wabobpsvr_AzureCalc_AzureCalcRateCard[[#This Row],[ServiceName]]&amp;Table_wabobpsvr_AzureCalc_AzureCalcRateCard[[#This Row],[Price_Level]]&amp;Table_wabobpsvr_AzureCalc_AzureCalcRateCard[[#This Row],[Region]]</f>
        <v>Read-Access Geo Redundant Storage Standard IO - Page Blob/Disk - Tier 2B14</v>
      </c>
      <c r="B11620" s="1039">
        <v>14</v>
      </c>
      <c r="C11620" s="1039" t="s">
        <v>764</v>
      </c>
      <c r="D11620" s="1039" t="s">
        <v>175</v>
      </c>
      <c r="E11620" s="1039">
        <v>9.375E-2</v>
      </c>
      <c r="F11620" s="1039" t="s">
        <v>867</v>
      </c>
      <c r="G11620" s="775" t="s">
        <v>2743</v>
      </c>
      <c r="H11620" s="775" t="s">
        <v>2744</v>
      </c>
      <c r="I11620" s="775" t="s">
        <v>4715</v>
      </c>
    </row>
    <row r="11621" spans="1:9">
      <c r="A11621" s="775" t="str">
        <f>Table_wabobpsvr_AzureCalc_AzureCalcRateCard[[#This Row],[ServiceName]]&amp;Table_wabobpsvr_AzureCalc_AzureCalcRateCard[[#This Row],[Price_Level]]&amp;Table_wabobpsvr_AzureCalc_AzureCalcRateCard[[#This Row],[Region]]</f>
        <v>Read-Access Geo Redundant Storage Standard IO - Page Blob/Disk - Tier 2C14</v>
      </c>
      <c r="B11621" s="775">
        <v>14</v>
      </c>
      <c r="C11621" s="775" t="s">
        <v>764</v>
      </c>
      <c r="D11621" s="775" t="s">
        <v>177</v>
      </c>
      <c r="E11621" s="775">
        <v>9.375E-2</v>
      </c>
      <c r="F11621" s="775" t="s">
        <v>867</v>
      </c>
      <c r="G11621" s="775" t="s">
        <v>2743</v>
      </c>
      <c r="H11621" s="775" t="s">
        <v>2744</v>
      </c>
      <c r="I11621" s="775" t="s">
        <v>4715</v>
      </c>
    </row>
    <row r="11622" spans="1:9">
      <c r="A11622" s="775" t="str">
        <f>Table_wabobpsvr_AzureCalc_AzureCalcRateCard[[#This Row],[ServiceName]]&amp;Table_wabobpsvr_AzureCalc_AzureCalcRateCard[[#This Row],[Price_Level]]&amp;Table_wabobpsvr_AzureCalc_AzureCalcRateCard[[#This Row],[Region]]</f>
        <v>Read-Access Geo Redundant Storage Standard IO - Page Blob/Disk - Tier 2D14</v>
      </c>
      <c r="B11622" s="775">
        <v>14</v>
      </c>
      <c r="C11622" s="775" t="s">
        <v>764</v>
      </c>
      <c r="D11622" s="775" t="s">
        <v>176</v>
      </c>
      <c r="E11622" s="775">
        <v>9.375E-2</v>
      </c>
      <c r="F11622" s="775" t="s">
        <v>867</v>
      </c>
      <c r="G11622" s="775" t="s">
        <v>2743</v>
      </c>
      <c r="H11622" s="775" t="s">
        <v>2744</v>
      </c>
      <c r="I11622" s="775" t="s">
        <v>4715</v>
      </c>
    </row>
    <row r="11623" spans="1:9">
      <c r="A11623" s="775" t="str">
        <f>Table_wabobpsvr_AzureCalc_AzureCalcRateCard[[#This Row],[ServiceName]]&amp;Table_wabobpsvr_AzureCalc_AzureCalcRateCard[[#This Row],[Price_Level]]&amp;Table_wabobpsvr_AzureCalc_AzureCalcRateCard[[#This Row],[Region]]</f>
        <v>Read-Access Geo Redundant Storage Standard IO - Page Blob/Disk - Tier 3MOSP14</v>
      </c>
      <c r="B11623" s="775">
        <v>14</v>
      </c>
      <c r="C11623" s="775" t="s">
        <v>764</v>
      </c>
      <c r="D11623" s="775" t="s">
        <v>606</v>
      </c>
      <c r="E11623" s="775">
        <v>999999</v>
      </c>
      <c r="F11623" s="775" t="s">
        <v>868</v>
      </c>
      <c r="G11623" s="775" t="s">
        <v>4235</v>
      </c>
      <c r="H11623" s="775" t="s">
        <v>4235</v>
      </c>
      <c r="I11623" s="775" t="s">
        <v>4715</v>
      </c>
    </row>
    <row r="11624" spans="1:9">
      <c r="A11624" s="1039" t="str">
        <f>Table_wabobpsvr_AzureCalc_AzureCalcRateCard[[#This Row],[ServiceName]]&amp;Table_wabobpsvr_AzureCalc_AzureCalcRateCard[[#This Row],[Price_Level]]&amp;Table_wabobpsvr_AzureCalc_AzureCalcRateCard[[#This Row],[Region]]</f>
        <v>Read-Access Geo Redundant Storage Standard IO - Page Blob/Disk - Tier 3A14</v>
      </c>
      <c r="B11624" s="1039">
        <v>14</v>
      </c>
      <c r="C11624" s="1039" t="s">
        <v>764</v>
      </c>
      <c r="D11624" s="1039" t="s">
        <v>174</v>
      </c>
      <c r="E11624" s="1039">
        <v>9.375E-2</v>
      </c>
      <c r="F11624" s="1039" t="s">
        <v>868</v>
      </c>
      <c r="G11624" s="775" t="s">
        <v>2743</v>
      </c>
      <c r="H11624" s="775" t="s">
        <v>2744</v>
      </c>
      <c r="I11624" s="775" t="s">
        <v>4715</v>
      </c>
    </row>
    <row r="11625" spans="1:9">
      <c r="A11625" s="775" t="str">
        <f>Table_wabobpsvr_AzureCalc_AzureCalcRateCard[[#This Row],[ServiceName]]&amp;Table_wabobpsvr_AzureCalc_AzureCalcRateCard[[#This Row],[Price_Level]]&amp;Table_wabobpsvr_AzureCalc_AzureCalcRateCard[[#This Row],[Region]]</f>
        <v>Read-Access Geo Redundant Storage Standard IO - Page Blob/Disk - Tier 3B14</v>
      </c>
      <c r="B11625" s="775">
        <v>14</v>
      </c>
      <c r="C11625" s="775" t="s">
        <v>764</v>
      </c>
      <c r="D11625" s="775" t="s">
        <v>175</v>
      </c>
      <c r="E11625" s="775">
        <v>9.375E-2</v>
      </c>
      <c r="F11625" s="775" t="s">
        <v>868</v>
      </c>
      <c r="G11625" s="775" t="s">
        <v>2743</v>
      </c>
      <c r="H11625" s="775" t="s">
        <v>2744</v>
      </c>
      <c r="I11625" s="775" t="s">
        <v>4715</v>
      </c>
    </row>
    <row r="11626" spans="1:9">
      <c r="A11626" s="775" t="str">
        <f>Table_wabobpsvr_AzureCalc_AzureCalcRateCard[[#This Row],[ServiceName]]&amp;Table_wabobpsvr_AzureCalc_AzureCalcRateCard[[#This Row],[Price_Level]]&amp;Table_wabobpsvr_AzureCalc_AzureCalcRateCard[[#This Row],[Region]]</f>
        <v>Read-Access Geo Redundant Storage Standard IO - Page Blob/Disk - Tier 3C14</v>
      </c>
      <c r="B11626" s="775">
        <v>14</v>
      </c>
      <c r="C11626" s="775" t="s">
        <v>764</v>
      </c>
      <c r="D11626" s="775" t="s">
        <v>177</v>
      </c>
      <c r="E11626" s="775">
        <v>9.375E-2</v>
      </c>
      <c r="F11626" s="775" t="s">
        <v>868</v>
      </c>
      <c r="G11626" s="775" t="s">
        <v>2743</v>
      </c>
      <c r="H11626" s="775" t="s">
        <v>2744</v>
      </c>
      <c r="I11626" s="775" t="s">
        <v>4715</v>
      </c>
    </row>
    <row r="11627" spans="1:9">
      <c r="A11627" s="775" t="str">
        <f>Table_wabobpsvr_AzureCalc_AzureCalcRateCard[[#This Row],[ServiceName]]&amp;Table_wabobpsvr_AzureCalc_AzureCalcRateCard[[#This Row],[Price_Level]]&amp;Table_wabobpsvr_AzureCalc_AzureCalcRateCard[[#This Row],[Region]]</f>
        <v>Read-Access Geo Redundant Storage Standard IO - Page Blob/Disk - Tier 3D14</v>
      </c>
      <c r="B11627" s="775">
        <v>14</v>
      </c>
      <c r="C11627" s="775" t="s">
        <v>764</v>
      </c>
      <c r="D11627" s="775" t="s">
        <v>176</v>
      </c>
      <c r="E11627" s="775">
        <v>9.375E-2</v>
      </c>
      <c r="F11627" s="775" t="s">
        <v>868</v>
      </c>
      <c r="G11627" s="775" t="s">
        <v>2743</v>
      </c>
      <c r="H11627" s="775" t="s">
        <v>2744</v>
      </c>
      <c r="I11627" s="775" t="s">
        <v>4715</v>
      </c>
    </row>
    <row r="11628" spans="1:9">
      <c r="A11628" s="775" t="str">
        <f>Table_wabobpsvr_AzureCalc_AzureCalcRateCard[[#This Row],[ServiceName]]&amp;Table_wabobpsvr_AzureCalc_AzureCalcRateCard[[#This Row],[Price_Level]]&amp;Table_wabobpsvr_AzureCalc_AzureCalcRateCard[[#This Row],[Region]]</f>
        <v>Read-Access Geo Redundant Storage Standard IO - Page Blob/Disk - Tier 4MOSP14</v>
      </c>
      <c r="B11628" s="775">
        <v>14</v>
      </c>
      <c r="C11628" s="775" t="s">
        <v>764</v>
      </c>
      <c r="D11628" s="775" t="s">
        <v>606</v>
      </c>
      <c r="E11628" s="775">
        <v>999999</v>
      </c>
      <c r="F11628" s="775" t="s">
        <v>869</v>
      </c>
      <c r="G11628" s="775" t="s">
        <v>4235</v>
      </c>
      <c r="H11628" s="775" t="s">
        <v>4235</v>
      </c>
      <c r="I11628" s="775" t="s">
        <v>4715</v>
      </c>
    </row>
    <row r="11629" spans="1:9">
      <c r="A11629" s="1039" t="str">
        <f>Table_wabobpsvr_AzureCalc_AzureCalcRateCard[[#This Row],[ServiceName]]&amp;Table_wabobpsvr_AzureCalc_AzureCalcRateCard[[#This Row],[Price_Level]]&amp;Table_wabobpsvr_AzureCalc_AzureCalcRateCard[[#This Row],[Region]]</f>
        <v>Read-Access Geo Redundant Storage Standard IO - Page Blob/Disk - Tier 4A14</v>
      </c>
      <c r="B11629" s="1039">
        <v>14</v>
      </c>
      <c r="C11629" s="1039" t="s">
        <v>764</v>
      </c>
      <c r="D11629" s="1039" t="s">
        <v>174</v>
      </c>
      <c r="E11629" s="1039">
        <v>9.375E-2</v>
      </c>
      <c r="F11629" s="1039" t="s">
        <v>869</v>
      </c>
      <c r="G11629" s="775" t="s">
        <v>2743</v>
      </c>
      <c r="H11629" s="775" t="s">
        <v>2744</v>
      </c>
      <c r="I11629" s="775" t="s">
        <v>4715</v>
      </c>
    </row>
    <row r="11630" spans="1:9">
      <c r="A11630" s="775" t="str">
        <f>Table_wabobpsvr_AzureCalc_AzureCalcRateCard[[#This Row],[ServiceName]]&amp;Table_wabobpsvr_AzureCalc_AzureCalcRateCard[[#This Row],[Price_Level]]&amp;Table_wabobpsvr_AzureCalc_AzureCalcRateCard[[#This Row],[Region]]</f>
        <v>Read-Access Geo Redundant Storage Standard IO - Page Blob/Disk - Tier 4B14</v>
      </c>
      <c r="B11630" s="775">
        <v>14</v>
      </c>
      <c r="C11630" s="775" t="s">
        <v>764</v>
      </c>
      <c r="D11630" s="775" t="s">
        <v>175</v>
      </c>
      <c r="E11630" s="775">
        <v>9.375E-2</v>
      </c>
      <c r="F11630" s="775" t="s">
        <v>869</v>
      </c>
      <c r="G11630" s="775" t="s">
        <v>2743</v>
      </c>
      <c r="H11630" s="775" t="s">
        <v>2744</v>
      </c>
      <c r="I11630" s="775" t="s">
        <v>4715</v>
      </c>
    </row>
    <row r="11631" spans="1:9">
      <c r="A11631" s="775" t="str">
        <f>Table_wabobpsvr_AzureCalc_AzureCalcRateCard[[#This Row],[ServiceName]]&amp;Table_wabobpsvr_AzureCalc_AzureCalcRateCard[[#This Row],[Price_Level]]&amp;Table_wabobpsvr_AzureCalc_AzureCalcRateCard[[#This Row],[Region]]</f>
        <v>Read-Access Geo Redundant Storage Standard IO - Page Blob/Disk - Tier 4C14</v>
      </c>
      <c r="B11631" s="775">
        <v>14</v>
      </c>
      <c r="C11631" s="775" t="s">
        <v>764</v>
      </c>
      <c r="D11631" s="775" t="s">
        <v>177</v>
      </c>
      <c r="E11631" s="775">
        <v>9.375E-2</v>
      </c>
      <c r="F11631" s="775" t="s">
        <v>869</v>
      </c>
      <c r="G11631" s="775" t="s">
        <v>2743</v>
      </c>
      <c r="H11631" s="775" t="s">
        <v>2744</v>
      </c>
      <c r="I11631" s="775" t="s">
        <v>4715</v>
      </c>
    </row>
    <row r="11632" spans="1:9">
      <c r="A11632" s="775" t="str">
        <f>Table_wabobpsvr_AzureCalc_AzureCalcRateCard[[#This Row],[ServiceName]]&amp;Table_wabobpsvr_AzureCalc_AzureCalcRateCard[[#This Row],[Price_Level]]&amp;Table_wabobpsvr_AzureCalc_AzureCalcRateCard[[#This Row],[Region]]</f>
        <v>A6 HDInsightMOSP13</v>
      </c>
      <c r="B11632" s="775">
        <v>13</v>
      </c>
      <c r="C11632" s="775" t="s">
        <v>87</v>
      </c>
      <c r="D11632" s="775" t="s">
        <v>606</v>
      </c>
      <c r="E11632" s="775">
        <v>0.87</v>
      </c>
      <c r="F11632" s="775" t="s">
        <v>3413</v>
      </c>
      <c r="G11632" s="775" t="s">
        <v>4235</v>
      </c>
      <c r="H11632" s="775" t="s">
        <v>4235</v>
      </c>
      <c r="I11632" s="775" t="s">
        <v>5508</v>
      </c>
    </row>
    <row r="11633" spans="1:9">
      <c r="A11633" s="775" t="str">
        <f>Table_wabobpsvr_AzureCalc_AzureCalcRateCard[[#This Row],[ServiceName]]&amp;Table_wabobpsvr_AzureCalc_AzureCalcRateCard[[#This Row],[Price_Level]]&amp;Table_wabobpsvr_AzureCalc_AzureCalcRateCard[[#This Row],[Region]]</f>
        <v>A6 HDInsightA13</v>
      </c>
      <c r="B11633" s="775">
        <v>13</v>
      </c>
      <c r="C11633" s="775" t="s">
        <v>87</v>
      </c>
      <c r="D11633" s="775" t="s">
        <v>174</v>
      </c>
      <c r="E11633" s="775">
        <v>0.6351</v>
      </c>
      <c r="F11633" s="775" t="s">
        <v>3413</v>
      </c>
      <c r="G11633" s="775" t="s">
        <v>3545</v>
      </c>
      <c r="H11633" s="775" t="s">
        <v>3546</v>
      </c>
      <c r="I11633" s="775" t="s">
        <v>5508</v>
      </c>
    </row>
    <row r="11634" spans="1:9">
      <c r="A11634" s="775" t="str">
        <f>Table_wabobpsvr_AzureCalc_AzureCalcRateCard[[#This Row],[ServiceName]]&amp;Table_wabobpsvr_AzureCalc_AzureCalcRateCard[[#This Row],[Price_Level]]&amp;Table_wabobpsvr_AzureCalc_AzureCalcRateCard[[#This Row],[Region]]</f>
        <v>Media Services Encoding Data Processed - Tier 2B</v>
      </c>
      <c r="B11634" s="775"/>
      <c r="C11634" s="775" t="s">
        <v>764</v>
      </c>
      <c r="D11634" s="775" t="s">
        <v>175</v>
      </c>
      <c r="E11634" s="775">
        <v>1.3066</v>
      </c>
      <c r="F11634" s="775" t="s">
        <v>908</v>
      </c>
      <c r="G11634" s="775" t="s">
        <v>1936</v>
      </c>
      <c r="H11634" s="775" t="s">
        <v>1937</v>
      </c>
      <c r="I11634" s="775" t="s">
        <v>5191</v>
      </c>
    </row>
    <row r="11635" spans="1:9">
      <c r="A11635" s="775" t="str">
        <f>Table_wabobpsvr_AzureCalc_AzureCalcRateCard[[#This Row],[ServiceName]]&amp;Table_wabobpsvr_AzureCalc_AzureCalcRateCard[[#This Row],[Price_Level]]&amp;Table_wabobpsvr_AzureCalc_AzureCalcRateCard[[#This Row],[Region]]</f>
        <v>A6 HDInsightB13</v>
      </c>
      <c r="B11635" s="775">
        <v>13</v>
      </c>
      <c r="C11635" s="775" t="s">
        <v>87</v>
      </c>
      <c r="D11635" s="775" t="s">
        <v>175</v>
      </c>
      <c r="E11635" s="775">
        <v>0.60899999999999999</v>
      </c>
      <c r="F11635" s="775" t="s">
        <v>3413</v>
      </c>
      <c r="G11635" s="775" t="s">
        <v>3545</v>
      </c>
      <c r="H11635" s="775" t="s">
        <v>3546</v>
      </c>
      <c r="I11635" s="775" t="s">
        <v>5508</v>
      </c>
    </row>
    <row r="11636" spans="1:9">
      <c r="A11636" s="775" t="str">
        <f>Table_wabobpsvr_AzureCalc_AzureCalcRateCard[[#This Row],[ServiceName]]&amp;Table_wabobpsvr_AzureCalc_AzureCalcRateCard[[#This Row],[Price_Level]]&amp;Table_wabobpsvr_AzureCalc_AzureCalcRateCard[[#This Row],[Region]]</f>
        <v>Standard_G3 VM (Windows)B2</v>
      </c>
      <c r="B11636" s="775">
        <v>2</v>
      </c>
      <c r="C11636" s="775" t="s">
        <v>87</v>
      </c>
      <c r="D11636" s="775" t="s">
        <v>175</v>
      </c>
      <c r="E11636" s="775">
        <v>2.29</v>
      </c>
      <c r="F11636" s="775" t="s">
        <v>3069</v>
      </c>
      <c r="G11636" s="775" t="s">
        <v>3541</v>
      </c>
      <c r="H11636" s="775" t="s">
        <v>3542</v>
      </c>
      <c r="I11636" s="775" t="s">
        <v>5185</v>
      </c>
    </row>
    <row r="11637" spans="1:9">
      <c r="A11637" s="775" t="str">
        <f>Table_wabobpsvr_AzureCalc_AzureCalcRateCard[[#This Row],[ServiceName]]&amp;Table_wabobpsvr_AzureCalc_AzureCalcRateCard[[#This Row],[Price_Level]]&amp;Table_wabobpsvr_AzureCalc_AzureCalcRateCard[[#This Row],[Region]]</f>
        <v>Standard_G3 VM (Windows)C2</v>
      </c>
      <c r="B11637" s="775">
        <v>2</v>
      </c>
      <c r="C11637" s="775" t="s">
        <v>87</v>
      </c>
      <c r="D11637" s="775" t="s">
        <v>177</v>
      </c>
      <c r="E11637" s="775">
        <v>2.2200000000000002</v>
      </c>
      <c r="F11637" s="775" t="s">
        <v>3069</v>
      </c>
      <c r="G11637" s="775" t="s">
        <v>3541</v>
      </c>
      <c r="H11637" s="775" t="s">
        <v>3542</v>
      </c>
      <c r="I11637" s="775" t="s">
        <v>5185</v>
      </c>
    </row>
    <row r="11638" spans="1:9">
      <c r="A11638" s="775" t="str">
        <f>Table_wabobpsvr_AzureCalc_AzureCalcRateCard[[#This Row],[ServiceName]]&amp;Table_wabobpsvr_AzureCalc_AzureCalcRateCard[[#This Row],[Price_Level]]&amp;Table_wabobpsvr_AzureCalc_AzureCalcRateCard[[#This Row],[Region]]</f>
        <v>Standard_G3 VM (Windows)D2</v>
      </c>
      <c r="B11638" s="775">
        <v>2</v>
      </c>
      <c r="C11638" s="775" t="s">
        <v>87</v>
      </c>
      <c r="D11638" s="775" t="s">
        <v>176</v>
      </c>
      <c r="E11638" s="775">
        <v>2.15</v>
      </c>
      <c r="F11638" s="775" t="s">
        <v>3069</v>
      </c>
      <c r="G11638" s="775" t="s">
        <v>3541</v>
      </c>
      <c r="H11638" s="775" t="s">
        <v>3542</v>
      </c>
      <c r="I11638" s="775" t="s">
        <v>5185</v>
      </c>
    </row>
    <row r="11639" spans="1:9">
      <c r="A11639" s="775" t="str">
        <f>Table_wabobpsvr_AzureCalc_AzureCalcRateCard[[#This Row],[ServiceName]]&amp;Table_wabobpsvr_AzureCalc_AzureCalcRateCard[[#This Row],[Price_Level]]&amp;Table_wabobpsvr_AzureCalc_AzureCalcRateCard[[#This Row],[Region]]</f>
        <v>Standard_G4 VM (Non-Windows)MOSP2</v>
      </c>
      <c r="B11639" s="775">
        <v>2</v>
      </c>
      <c r="C11639" s="775" t="s">
        <v>87</v>
      </c>
      <c r="D11639" s="775" t="s">
        <v>606</v>
      </c>
      <c r="E11639" s="775">
        <v>4.4000000000000004</v>
      </c>
      <c r="F11639" s="775" t="s">
        <v>3051</v>
      </c>
      <c r="G11639" s="775" t="s">
        <v>4235</v>
      </c>
      <c r="H11639" s="775" t="s">
        <v>4235</v>
      </c>
      <c r="I11639" s="775" t="s">
        <v>5723</v>
      </c>
    </row>
    <row r="11640" spans="1:9">
      <c r="A11640" s="775" t="str">
        <f>Table_wabobpsvr_AzureCalc_AzureCalcRateCard[[#This Row],[ServiceName]]&amp;Table_wabobpsvr_AzureCalc_AzureCalcRateCard[[#This Row],[Price_Level]]&amp;Table_wabobpsvr_AzureCalc_AzureCalcRateCard[[#This Row],[Region]]</f>
        <v>Media Services Encoding Data Processed - Tier 2C</v>
      </c>
      <c r="B11640" s="775"/>
      <c r="C11640" s="775" t="s">
        <v>764</v>
      </c>
      <c r="D11640" s="775" t="s">
        <v>177</v>
      </c>
      <c r="E11640" s="775">
        <v>1.2648999999999999</v>
      </c>
      <c r="F11640" s="775" t="s">
        <v>908</v>
      </c>
      <c r="G11640" s="775" t="s">
        <v>1936</v>
      </c>
      <c r="H11640" s="775" t="s">
        <v>1937</v>
      </c>
      <c r="I11640" s="775" t="s">
        <v>5191</v>
      </c>
    </row>
    <row r="11641" spans="1:9">
      <c r="A11641" s="775" t="str">
        <f>Table_wabobpsvr_AzureCalc_AzureCalcRateCard[[#This Row],[ServiceName]]&amp;Table_wabobpsvr_AzureCalc_AzureCalcRateCard[[#This Row],[Price_Level]]&amp;Table_wabobpsvr_AzureCalc_AzureCalcRateCard[[#This Row],[Region]]</f>
        <v>Media Services Encoding Data Processed - Tier 2D</v>
      </c>
      <c r="B11641" s="775"/>
      <c r="C11641" s="775" t="s">
        <v>764</v>
      </c>
      <c r="D11641" s="775" t="s">
        <v>176</v>
      </c>
      <c r="E11641" s="775">
        <v>1.2232000000000001</v>
      </c>
      <c r="F11641" s="775" t="s">
        <v>908</v>
      </c>
      <c r="G11641" s="775" t="s">
        <v>1936</v>
      </c>
      <c r="H11641" s="775" t="s">
        <v>1937</v>
      </c>
      <c r="I11641" s="775" t="s">
        <v>5191</v>
      </c>
    </row>
    <row r="11642" spans="1:9">
      <c r="A11642" s="1039" t="str">
        <f>Table_wabobpsvr_AzureCalc_AzureCalcRateCard[[#This Row],[ServiceName]]&amp;Table_wabobpsvr_AzureCalc_AzureCalcRateCard[[#This Row],[Price_Level]]&amp;Table_wabobpsvr_AzureCalc_AzureCalcRateCard[[#This Row],[Region]]</f>
        <v>Media Services Encoding Data Processed - Tier 3MOSP</v>
      </c>
      <c r="B11642" s="1039"/>
      <c r="C11642" s="1039" t="s">
        <v>764</v>
      </c>
      <c r="D11642" s="1039" t="s">
        <v>606</v>
      </c>
      <c r="E11642" s="1039">
        <v>1.0900000000000001</v>
      </c>
      <c r="F11642" s="1039" t="s">
        <v>909</v>
      </c>
      <c r="G11642" s="775" t="s">
        <v>4235</v>
      </c>
      <c r="H11642" s="775" t="s">
        <v>4235</v>
      </c>
      <c r="I11642" s="775" t="s">
        <v>5191</v>
      </c>
    </row>
    <row r="11643" spans="1:9">
      <c r="A11643" s="775" t="str">
        <f>Table_wabobpsvr_AzureCalc_AzureCalcRateCard[[#This Row],[ServiceName]]&amp;Table_wabobpsvr_AzureCalc_AzureCalcRateCard[[#This Row],[Price_Level]]&amp;Table_wabobpsvr_AzureCalc_AzureCalcRateCard[[#This Row],[Region]]</f>
        <v>Media Services Encoding Data Processed - Tier 3A</v>
      </c>
      <c r="B11643" s="775"/>
      <c r="C11643" s="775" t="s">
        <v>764</v>
      </c>
      <c r="D11643" s="775" t="s">
        <v>174</v>
      </c>
      <c r="E11643" s="775">
        <v>1.3483000000000001</v>
      </c>
      <c r="F11643" s="775" t="s">
        <v>909</v>
      </c>
      <c r="G11643" s="775" t="s">
        <v>1936</v>
      </c>
      <c r="H11643" s="775" t="s">
        <v>1937</v>
      </c>
      <c r="I11643" s="775" t="s">
        <v>5191</v>
      </c>
    </row>
    <row r="11644" spans="1:9">
      <c r="A11644" s="775" t="str">
        <f>Table_wabobpsvr_AzureCalc_AzureCalcRateCard[[#This Row],[ServiceName]]&amp;Table_wabobpsvr_AzureCalc_AzureCalcRateCard[[#This Row],[Price_Level]]&amp;Table_wabobpsvr_AzureCalc_AzureCalcRateCard[[#This Row],[Region]]</f>
        <v>Media Services Encoding Data Processed - Tier 3B</v>
      </c>
      <c r="B11644" s="775"/>
      <c r="C11644" s="775" t="s">
        <v>764</v>
      </c>
      <c r="D11644" s="775" t="s">
        <v>175</v>
      </c>
      <c r="E11644" s="775">
        <v>1.3066</v>
      </c>
      <c r="F11644" s="775" t="s">
        <v>909</v>
      </c>
      <c r="G11644" s="775" t="s">
        <v>1936</v>
      </c>
      <c r="H11644" s="775" t="s">
        <v>1937</v>
      </c>
      <c r="I11644" s="775" t="s">
        <v>5191</v>
      </c>
    </row>
    <row r="11645" spans="1:9">
      <c r="A11645" s="775" t="str">
        <f>Table_wabobpsvr_AzureCalc_AzureCalcRateCard[[#This Row],[ServiceName]]&amp;Table_wabobpsvr_AzureCalc_AzureCalcRateCard[[#This Row],[Price_Level]]&amp;Table_wabobpsvr_AzureCalc_AzureCalcRateCard[[#This Row],[Region]]</f>
        <v>Media Services Encoding Data Processed - Tier 3C</v>
      </c>
      <c r="B11645" s="775"/>
      <c r="C11645" s="775" t="s">
        <v>764</v>
      </c>
      <c r="D11645" s="775" t="s">
        <v>177</v>
      </c>
      <c r="E11645" s="775">
        <v>1.2648999999999999</v>
      </c>
      <c r="F11645" s="775" t="s">
        <v>909</v>
      </c>
      <c r="G11645" s="775" t="s">
        <v>1936</v>
      </c>
      <c r="H11645" s="775" t="s">
        <v>1937</v>
      </c>
      <c r="I11645" s="775" t="s">
        <v>5191</v>
      </c>
    </row>
    <row r="11646" spans="1:9">
      <c r="A11646" s="775" t="str">
        <f>Table_wabobpsvr_AzureCalc_AzureCalcRateCard[[#This Row],[ServiceName]]&amp;Table_wabobpsvr_AzureCalc_AzureCalcRateCard[[#This Row],[Price_Level]]&amp;Table_wabobpsvr_AzureCalc_AzureCalcRateCard[[#This Row],[Region]]</f>
        <v>Media Services Encoding Data Processed - Tier 3D</v>
      </c>
      <c r="B11646" s="775"/>
      <c r="C11646" s="775" t="s">
        <v>764</v>
      </c>
      <c r="D11646" s="775" t="s">
        <v>176</v>
      </c>
      <c r="E11646" s="775">
        <v>1.2232000000000001</v>
      </c>
      <c r="F11646" s="775" t="s">
        <v>909</v>
      </c>
      <c r="G11646" s="775" t="s">
        <v>1936</v>
      </c>
      <c r="H11646" s="775" t="s">
        <v>1937</v>
      </c>
      <c r="I11646" s="775" t="s">
        <v>5191</v>
      </c>
    </row>
    <row r="11647" spans="1:9">
      <c r="A11647" s="775" t="str">
        <f>Table_wabobpsvr_AzureCalc_AzureCalcRateCard[[#This Row],[ServiceName]]&amp;Table_wabobpsvr_AzureCalc_AzureCalcRateCard[[#This Row],[Price_Level]]&amp;Table_wabobpsvr_AzureCalc_AzureCalcRateCard[[#This Row],[Region]]</f>
        <v>Media Services Encoding Data Processed - Tier 4MOSP</v>
      </c>
      <c r="B11647" s="775"/>
      <c r="C11647" s="775" t="s">
        <v>764</v>
      </c>
      <c r="D11647" s="775" t="s">
        <v>606</v>
      </c>
      <c r="E11647" s="775">
        <v>0.89</v>
      </c>
      <c r="F11647" s="775" t="s">
        <v>910</v>
      </c>
      <c r="G11647" s="775" t="s">
        <v>4235</v>
      </c>
      <c r="H11647" s="775" t="s">
        <v>4235</v>
      </c>
      <c r="I11647" s="775" t="s">
        <v>5191</v>
      </c>
    </row>
    <row r="11648" spans="1:9">
      <c r="A11648" s="775" t="str">
        <f>Table_wabobpsvr_AzureCalc_AzureCalcRateCard[[#This Row],[ServiceName]]&amp;Table_wabobpsvr_AzureCalc_AzureCalcRateCard[[#This Row],[Price_Level]]&amp;Table_wabobpsvr_AzureCalc_AzureCalcRateCard[[#This Row],[Region]]</f>
        <v>Media Services Encoding Data Processed - Tier 4A</v>
      </c>
      <c r="B11648" s="775"/>
      <c r="C11648" s="775" t="s">
        <v>764</v>
      </c>
      <c r="D11648" s="775" t="s">
        <v>174</v>
      </c>
      <c r="E11648" s="775">
        <v>1.3483000000000001</v>
      </c>
      <c r="F11648" s="775" t="s">
        <v>910</v>
      </c>
      <c r="G11648" s="775" t="s">
        <v>1936</v>
      </c>
      <c r="H11648" s="775" t="s">
        <v>1937</v>
      </c>
      <c r="I11648" s="775" t="s">
        <v>5191</v>
      </c>
    </row>
    <row r="11649" spans="1:9">
      <c r="A11649" s="775" t="str">
        <f>Table_wabobpsvr_AzureCalc_AzureCalcRateCard[[#This Row],[ServiceName]]&amp;Table_wabobpsvr_AzureCalc_AzureCalcRateCard[[#This Row],[Price_Level]]&amp;Table_wabobpsvr_AzureCalc_AzureCalcRateCard[[#This Row],[Region]]</f>
        <v>Media Services Encoding Data Processed - Tier 4B</v>
      </c>
      <c r="B11649" s="775"/>
      <c r="C11649" s="775" t="s">
        <v>764</v>
      </c>
      <c r="D11649" s="775" t="s">
        <v>175</v>
      </c>
      <c r="E11649" s="775">
        <v>1.3066</v>
      </c>
      <c r="F11649" s="775" t="s">
        <v>910</v>
      </c>
      <c r="G11649" s="775" t="s">
        <v>1936</v>
      </c>
      <c r="H11649" s="775" t="s">
        <v>1937</v>
      </c>
      <c r="I11649" s="775" t="s">
        <v>5191</v>
      </c>
    </row>
    <row r="11650" spans="1:9">
      <c r="A11650" s="775" t="str">
        <f>Table_wabobpsvr_AzureCalc_AzureCalcRateCard[[#This Row],[ServiceName]]&amp;Table_wabobpsvr_AzureCalc_AzureCalcRateCard[[#This Row],[Price_Level]]&amp;Table_wabobpsvr_AzureCalc_AzureCalcRateCard[[#This Row],[Region]]</f>
        <v>Media Services Encoding Data Processed - Tier 4C</v>
      </c>
      <c r="B11650" s="775"/>
      <c r="C11650" s="775" t="s">
        <v>764</v>
      </c>
      <c r="D11650" s="775" t="s">
        <v>177</v>
      </c>
      <c r="E11650" s="775">
        <v>1.2648999999999999</v>
      </c>
      <c r="F11650" s="775" t="s">
        <v>910</v>
      </c>
      <c r="G11650" s="775" t="s">
        <v>1936</v>
      </c>
      <c r="H11650" s="775" t="s">
        <v>1937</v>
      </c>
      <c r="I11650" s="775" t="s">
        <v>5191</v>
      </c>
    </row>
    <row r="11651" spans="1:9">
      <c r="A11651" s="775" t="str">
        <f>Table_wabobpsvr_AzureCalc_AzureCalcRateCard[[#This Row],[ServiceName]]&amp;Table_wabobpsvr_AzureCalc_AzureCalcRateCard[[#This Row],[Price_Level]]&amp;Table_wabobpsvr_AzureCalc_AzureCalcRateCard[[#This Row],[Region]]</f>
        <v>Media Services Encoding Data Processed - Tier 4D</v>
      </c>
      <c r="B11651" s="775"/>
      <c r="C11651" s="775" t="s">
        <v>764</v>
      </c>
      <c r="D11651" s="775" t="s">
        <v>176</v>
      </c>
      <c r="E11651" s="775">
        <v>1.2232000000000001</v>
      </c>
      <c r="F11651" s="775" t="s">
        <v>910</v>
      </c>
      <c r="G11651" s="775" t="s">
        <v>1936</v>
      </c>
      <c r="H11651" s="775" t="s">
        <v>1937</v>
      </c>
      <c r="I11651" s="775" t="s">
        <v>5191</v>
      </c>
    </row>
    <row r="11652" spans="1:9">
      <c r="A11652" s="775" t="str">
        <f>Table_wabobpsvr_AzureCalc_AzureCalcRateCard[[#This Row],[ServiceName]]&amp;Table_wabobpsvr_AzureCalc_AzureCalcRateCard[[#This Row],[Price_Level]]&amp;Table_wabobpsvr_AzureCalc_AzureCalcRateCard[[#This Row],[Region]]</f>
        <v>Media Services Encoding Data Processed - Tier 5MOSP</v>
      </c>
      <c r="B11652" s="775"/>
      <c r="C11652" s="775" t="s">
        <v>764</v>
      </c>
      <c r="D11652" s="775" t="s">
        <v>606</v>
      </c>
      <c r="E11652" s="775">
        <v>0.69</v>
      </c>
      <c r="F11652" s="775" t="s">
        <v>911</v>
      </c>
      <c r="G11652" s="775" t="s">
        <v>4235</v>
      </c>
      <c r="H11652" s="775" t="s">
        <v>4235</v>
      </c>
      <c r="I11652" s="775" t="s">
        <v>5191</v>
      </c>
    </row>
    <row r="11653" spans="1:9">
      <c r="A11653" s="775" t="str">
        <f>Table_wabobpsvr_AzureCalc_AzureCalcRateCard[[#This Row],[ServiceName]]&amp;Table_wabobpsvr_AzureCalc_AzureCalcRateCard[[#This Row],[Price_Level]]&amp;Table_wabobpsvr_AzureCalc_AzureCalcRateCard[[#This Row],[Region]]</f>
        <v>Media Services Encoding Data Processed - Tier 5A</v>
      </c>
      <c r="B11653" s="775"/>
      <c r="C11653" s="775" t="s">
        <v>764</v>
      </c>
      <c r="D11653" s="775" t="s">
        <v>174</v>
      </c>
      <c r="E11653" s="775">
        <v>1.3483000000000001</v>
      </c>
      <c r="F11653" s="775" t="s">
        <v>911</v>
      </c>
      <c r="G11653" s="775" t="s">
        <v>1936</v>
      </c>
      <c r="H11653" s="775" t="s">
        <v>1937</v>
      </c>
      <c r="I11653" s="775" t="s">
        <v>5191</v>
      </c>
    </row>
    <row r="11654" spans="1:9">
      <c r="A11654" s="775" t="str">
        <f>Table_wabobpsvr_AzureCalc_AzureCalcRateCard[[#This Row],[ServiceName]]&amp;Table_wabobpsvr_AzureCalc_AzureCalcRateCard[[#This Row],[Price_Level]]&amp;Table_wabobpsvr_AzureCalc_AzureCalcRateCard[[#This Row],[Region]]</f>
        <v>Media Services Encoding Data Processed - Tier 5B</v>
      </c>
      <c r="B11654" s="775"/>
      <c r="C11654" s="775" t="s">
        <v>764</v>
      </c>
      <c r="D11654" s="775" t="s">
        <v>175</v>
      </c>
      <c r="E11654" s="775">
        <v>1.3066</v>
      </c>
      <c r="F11654" s="775" t="s">
        <v>911</v>
      </c>
      <c r="G11654" s="775" t="s">
        <v>1936</v>
      </c>
      <c r="H11654" s="775" t="s">
        <v>1937</v>
      </c>
      <c r="I11654" s="775" t="s">
        <v>5191</v>
      </c>
    </row>
    <row r="11655" spans="1:9">
      <c r="A11655" s="775" t="str">
        <f>Table_wabobpsvr_AzureCalc_AzureCalcRateCard[[#This Row],[ServiceName]]&amp;Table_wabobpsvr_AzureCalc_AzureCalcRateCard[[#This Row],[Price_Level]]&amp;Table_wabobpsvr_AzureCalc_AzureCalcRateCard[[#This Row],[Region]]</f>
        <v>Media Services Encoding Data Processed - Tier 5C</v>
      </c>
      <c r="B11655" s="775"/>
      <c r="C11655" s="775" t="s">
        <v>764</v>
      </c>
      <c r="D11655" s="775" t="s">
        <v>177</v>
      </c>
      <c r="E11655" s="775">
        <v>1.2648999999999999</v>
      </c>
      <c r="F11655" s="775" t="s">
        <v>911</v>
      </c>
      <c r="G11655" s="775" t="s">
        <v>1936</v>
      </c>
      <c r="H11655" s="775" t="s">
        <v>1937</v>
      </c>
      <c r="I11655" s="775" t="s">
        <v>5191</v>
      </c>
    </row>
    <row r="11656" spans="1:9">
      <c r="A11656" s="775" t="str">
        <f>Table_wabobpsvr_AzureCalc_AzureCalcRateCard[[#This Row],[ServiceName]]&amp;Table_wabobpsvr_AzureCalc_AzureCalcRateCard[[#This Row],[Price_Level]]&amp;Table_wabobpsvr_AzureCalc_AzureCalcRateCard[[#This Row],[Region]]</f>
        <v>Media Services Encoding Data Processed - Tier 5D</v>
      </c>
      <c r="B11656" s="775"/>
      <c r="C11656" s="775" t="s">
        <v>764</v>
      </c>
      <c r="D11656" s="775" t="s">
        <v>176</v>
      </c>
      <c r="E11656" s="775">
        <v>1.2232000000000001</v>
      </c>
      <c r="F11656" s="775" t="s">
        <v>911</v>
      </c>
      <c r="G11656" s="775" t="s">
        <v>1936</v>
      </c>
      <c r="H11656" s="775" t="s">
        <v>1937</v>
      </c>
      <c r="I11656" s="775" t="s">
        <v>5191</v>
      </c>
    </row>
    <row r="11657" spans="1:9">
      <c r="A11657" s="775" t="str">
        <f>Table_wabobpsvr_AzureCalc_AzureCalcRateCard[[#This Row],[ServiceName]]&amp;Table_wabobpsvr_AzureCalc_AzureCalcRateCard[[#This Row],[Price_Level]]&amp;Table_wabobpsvr_AzureCalc_AzureCalcRateCard[[#This Row],[Region]]</f>
        <v>CDN Data Transfer - Zone 1 - Tier 2MOSP</v>
      </c>
      <c r="B11657" s="775"/>
      <c r="C11657" s="775" t="s">
        <v>764</v>
      </c>
      <c r="D11657" s="775" t="s">
        <v>606</v>
      </c>
      <c r="E11657" s="775">
        <v>8.3000000000000004E-2</v>
      </c>
      <c r="F11657" s="775" t="s">
        <v>912</v>
      </c>
      <c r="G11657" s="775" t="s">
        <v>4235</v>
      </c>
      <c r="H11657" s="775" t="s">
        <v>4235</v>
      </c>
      <c r="I11657" s="775" t="s">
        <v>5724</v>
      </c>
    </row>
    <row r="11658" spans="1:9">
      <c r="A11658" s="775" t="str">
        <f>Table_wabobpsvr_AzureCalc_AzureCalcRateCard[[#This Row],[ServiceName]]&amp;Table_wabobpsvr_AzureCalc_AzureCalcRateCard[[#This Row],[Price_Level]]&amp;Table_wabobpsvr_AzureCalc_AzureCalcRateCard[[#This Row],[Region]]</f>
        <v>CDN Data Transfer - Zone 1 - Tier 2A</v>
      </c>
      <c r="B11658" s="775"/>
      <c r="C11658" s="775" t="s">
        <v>764</v>
      </c>
      <c r="D11658" s="775" t="s">
        <v>174</v>
      </c>
      <c r="E11658" s="775">
        <v>8.4390000000000007E-2</v>
      </c>
      <c r="F11658" s="775" t="s">
        <v>912</v>
      </c>
      <c r="G11658" s="775" t="s">
        <v>2227</v>
      </c>
      <c r="H11658" s="775" t="s">
        <v>2228</v>
      </c>
      <c r="I11658" s="775" t="s">
        <v>5724</v>
      </c>
    </row>
    <row r="11659" spans="1:9">
      <c r="A11659" s="775" t="str">
        <f>Table_wabobpsvr_AzureCalc_AzureCalcRateCard[[#This Row],[ServiceName]]&amp;Table_wabobpsvr_AzureCalc_AzureCalcRateCard[[#This Row],[Price_Level]]&amp;Table_wabobpsvr_AzureCalc_AzureCalcRateCard[[#This Row],[Region]]</f>
        <v>CDN Data Transfer - Zone 1 - Tier 2B</v>
      </c>
      <c r="B11659" s="775"/>
      <c r="C11659" s="775" t="s">
        <v>764</v>
      </c>
      <c r="D11659" s="775" t="s">
        <v>175</v>
      </c>
      <c r="E11659" s="775">
        <v>8.1780000000000005E-2</v>
      </c>
      <c r="F11659" s="775" t="s">
        <v>912</v>
      </c>
      <c r="G11659" s="775" t="s">
        <v>2227</v>
      </c>
      <c r="H11659" s="775" t="s">
        <v>2228</v>
      </c>
      <c r="I11659" s="775" t="s">
        <v>5724</v>
      </c>
    </row>
    <row r="11660" spans="1:9">
      <c r="A11660" s="775" t="str">
        <f>Table_wabobpsvr_AzureCalc_AzureCalcRateCard[[#This Row],[ServiceName]]&amp;Table_wabobpsvr_AzureCalc_AzureCalcRateCard[[#This Row],[Price_Level]]&amp;Table_wabobpsvr_AzureCalc_AzureCalcRateCard[[#This Row],[Region]]</f>
        <v>CDN Data Transfer - Zone 1 - Tier 2C</v>
      </c>
      <c r="B11660" s="775"/>
      <c r="C11660" s="775" t="s">
        <v>764</v>
      </c>
      <c r="D11660" s="775" t="s">
        <v>177</v>
      </c>
      <c r="E11660" s="775">
        <v>7.9170000000000004E-2</v>
      </c>
      <c r="F11660" s="775" t="s">
        <v>912</v>
      </c>
      <c r="G11660" s="775" t="s">
        <v>2227</v>
      </c>
      <c r="H11660" s="775" t="s">
        <v>2228</v>
      </c>
      <c r="I11660" s="775" t="s">
        <v>5724</v>
      </c>
    </row>
    <row r="11661" spans="1:9">
      <c r="A11661" s="1039" t="str">
        <f>Table_wabobpsvr_AzureCalc_AzureCalcRateCard[[#This Row],[ServiceName]]&amp;Table_wabobpsvr_AzureCalc_AzureCalcRateCard[[#This Row],[Price_Level]]&amp;Table_wabobpsvr_AzureCalc_AzureCalcRateCard[[#This Row],[Region]]</f>
        <v>CDN Data Transfer - Zone 1 - Tier 2D</v>
      </c>
      <c r="B11661" s="1039"/>
      <c r="C11661" s="1039" t="s">
        <v>764</v>
      </c>
      <c r="D11661" s="1039" t="s">
        <v>176</v>
      </c>
      <c r="E11661" s="1039">
        <v>7.6560000000000003E-2</v>
      </c>
      <c r="F11661" s="1039" t="s">
        <v>912</v>
      </c>
      <c r="G11661" s="775" t="s">
        <v>2227</v>
      </c>
      <c r="H11661" s="775" t="s">
        <v>2228</v>
      </c>
      <c r="I11661" s="775" t="s">
        <v>5724</v>
      </c>
    </row>
    <row r="11662" spans="1:9">
      <c r="A11662" s="1039" t="str">
        <f>Table_wabobpsvr_AzureCalc_AzureCalcRateCard[[#This Row],[ServiceName]]&amp;Table_wabobpsvr_AzureCalc_AzureCalcRateCard[[#This Row],[Price_Level]]&amp;Table_wabobpsvr_AzureCalc_AzureCalcRateCard[[#This Row],[Region]]</f>
        <v>CDN Data Transfer - Zone 1 - Tier 3MOSP</v>
      </c>
      <c r="B11662" s="1039"/>
      <c r="C11662" s="1039" t="s">
        <v>764</v>
      </c>
      <c r="D11662" s="1039" t="s">
        <v>606</v>
      </c>
      <c r="E11662" s="1039">
        <v>7.0000000000000007E-2</v>
      </c>
      <c r="F11662" s="1039" t="s">
        <v>913</v>
      </c>
      <c r="G11662" s="775" t="s">
        <v>4235</v>
      </c>
      <c r="H11662" s="775" t="s">
        <v>4235</v>
      </c>
      <c r="I11662" s="775" t="s">
        <v>5724</v>
      </c>
    </row>
    <row r="11663" spans="1:9">
      <c r="A11663" s="1039" t="str">
        <f>Table_wabobpsvr_AzureCalc_AzureCalcRateCard[[#This Row],[ServiceName]]&amp;Table_wabobpsvr_AzureCalc_AzureCalcRateCard[[#This Row],[Price_Level]]&amp;Table_wabobpsvr_AzureCalc_AzureCalcRateCard[[#This Row],[Region]]</f>
        <v>CDN Data Transfer - Zone 1 - Tier 3A</v>
      </c>
      <c r="B11663" s="1039"/>
      <c r="C11663" s="1039" t="s">
        <v>764</v>
      </c>
      <c r="D11663" s="1039" t="s">
        <v>174</v>
      </c>
      <c r="E11663" s="1039">
        <v>8.4390000000000007E-2</v>
      </c>
      <c r="F11663" s="1039" t="s">
        <v>913</v>
      </c>
      <c r="G11663" s="775" t="s">
        <v>2227</v>
      </c>
      <c r="H11663" s="775" t="s">
        <v>2228</v>
      </c>
      <c r="I11663" s="775" t="s">
        <v>5724</v>
      </c>
    </row>
    <row r="11664" spans="1:9">
      <c r="A11664" s="1039" t="str">
        <f>Table_wabobpsvr_AzureCalc_AzureCalcRateCard[[#This Row],[ServiceName]]&amp;Table_wabobpsvr_AzureCalc_AzureCalcRateCard[[#This Row],[Price_Level]]&amp;Table_wabobpsvr_AzureCalc_AzureCalcRateCard[[#This Row],[Region]]</f>
        <v>CDN Data Transfer - Zone 1 - Tier 3B</v>
      </c>
      <c r="B11664" s="1039"/>
      <c r="C11664" s="1039" t="s">
        <v>764</v>
      </c>
      <c r="D11664" s="1039" t="s">
        <v>175</v>
      </c>
      <c r="E11664" s="1039">
        <v>8.1780000000000005E-2</v>
      </c>
      <c r="F11664" s="1039" t="s">
        <v>913</v>
      </c>
      <c r="G11664" s="775" t="s">
        <v>2227</v>
      </c>
      <c r="H11664" s="775" t="s">
        <v>2228</v>
      </c>
      <c r="I11664" s="775" t="s">
        <v>5724</v>
      </c>
    </row>
    <row r="11665" spans="1:9">
      <c r="A11665" s="775" t="str">
        <f>Table_wabobpsvr_AzureCalc_AzureCalcRateCard[[#This Row],[ServiceName]]&amp;Table_wabobpsvr_AzureCalc_AzureCalcRateCard[[#This Row],[Price_Level]]&amp;Table_wabobpsvr_AzureCalc_AzureCalcRateCard[[#This Row],[Region]]</f>
        <v>CDN Data Transfer - Zone 1 - Tier 3C</v>
      </c>
      <c r="B11665" s="775"/>
      <c r="C11665" s="775" t="s">
        <v>764</v>
      </c>
      <c r="D11665" s="775" t="s">
        <v>177</v>
      </c>
      <c r="E11665" s="775">
        <v>7.9170000000000004E-2</v>
      </c>
      <c r="F11665" s="775" t="s">
        <v>913</v>
      </c>
      <c r="G11665" s="775" t="s">
        <v>2227</v>
      </c>
      <c r="H11665" s="775" t="s">
        <v>2228</v>
      </c>
      <c r="I11665" s="775" t="s">
        <v>5724</v>
      </c>
    </row>
    <row r="11666" spans="1:9">
      <c r="A11666" s="1039" t="str">
        <f>Table_wabobpsvr_AzureCalc_AzureCalcRateCard[[#This Row],[ServiceName]]&amp;Table_wabobpsvr_AzureCalc_AzureCalcRateCard[[#This Row],[Price_Level]]&amp;Table_wabobpsvr_AzureCalc_AzureCalcRateCard[[#This Row],[Region]]</f>
        <v>CDN Data Transfer - Zone 1 - Tier 3D</v>
      </c>
      <c r="B11666" s="1039"/>
      <c r="C11666" s="1039" t="s">
        <v>764</v>
      </c>
      <c r="D11666" s="1039" t="s">
        <v>176</v>
      </c>
      <c r="E11666" s="1039">
        <v>7.6560000000000003E-2</v>
      </c>
      <c r="F11666" s="1039" t="s">
        <v>913</v>
      </c>
      <c r="G11666" s="775" t="s">
        <v>2227</v>
      </c>
      <c r="H11666" s="775" t="s">
        <v>2228</v>
      </c>
      <c r="I11666" s="775" t="s">
        <v>5724</v>
      </c>
    </row>
    <row r="11667" spans="1:9">
      <c r="A11667" s="775" t="str">
        <f>Table_wabobpsvr_AzureCalc_AzureCalcRateCard[[#This Row],[ServiceName]]&amp;Table_wabobpsvr_AzureCalc_AzureCalcRateCard[[#This Row],[Price_Level]]&amp;Table_wabobpsvr_AzureCalc_AzureCalcRateCard[[#This Row],[Region]]</f>
        <v>CDN Data Transfer - Zone 1 - Tier 4MOSP</v>
      </c>
      <c r="B11667" s="775"/>
      <c r="C11667" s="775" t="s">
        <v>764</v>
      </c>
      <c r="D11667" s="775" t="s">
        <v>606</v>
      </c>
      <c r="E11667" s="775">
        <v>0.05</v>
      </c>
      <c r="F11667" s="775" t="s">
        <v>914</v>
      </c>
      <c r="G11667" s="775" t="s">
        <v>4235</v>
      </c>
      <c r="H11667" s="775" t="s">
        <v>4235</v>
      </c>
      <c r="I11667" s="775" t="s">
        <v>5724</v>
      </c>
    </row>
    <row r="11668" spans="1:9">
      <c r="A11668" s="775" t="str">
        <f>Table_wabobpsvr_AzureCalc_AzureCalcRateCard[[#This Row],[ServiceName]]&amp;Table_wabobpsvr_AzureCalc_AzureCalcRateCard[[#This Row],[Price_Level]]&amp;Table_wabobpsvr_AzureCalc_AzureCalcRateCard[[#This Row],[Region]]</f>
        <v>CDN Data Transfer - Zone 1 - Tier 4A</v>
      </c>
      <c r="B11668" s="775"/>
      <c r="C11668" s="775" t="s">
        <v>764</v>
      </c>
      <c r="D11668" s="775" t="s">
        <v>174</v>
      </c>
      <c r="E11668" s="775">
        <v>8.4390000000000007E-2</v>
      </c>
      <c r="F11668" s="775" t="s">
        <v>914</v>
      </c>
      <c r="G11668" s="775" t="s">
        <v>2227</v>
      </c>
      <c r="H11668" s="775" t="s">
        <v>2228</v>
      </c>
      <c r="I11668" s="775" t="s">
        <v>5724</v>
      </c>
    </row>
    <row r="11669" spans="1:9">
      <c r="A11669" s="775" t="str">
        <f>Table_wabobpsvr_AzureCalc_AzureCalcRateCard[[#This Row],[ServiceName]]&amp;Table_wabobpsvr_AzureCalc_AzureCalcRateCard[[#This Row],[Price_Level]]&amp;Table_wabobpsvr_AzureCalc_AzureCalcRateCard[[#This Row],[Region]]</f>
        <v>CDN Data Transfer - Zone 1 - Tier 4B</v>
      </c>
      <c r="B11669" s="775"/>
      <c r="C11669" s="775" t="s">
        <v>764</v>
      </c>
      <c r="D11669" s="775" t="s">
        <v>175</v>
      </c>
      <c r="E11669" s="775">
        <v>8.1780000000000005E-2</v>
      </c>
      <c r="F11669" s="775" t="s">
        <v>914</v>
      </c>
      <c r="G11669" s="775" t="s">
        <v>2227</v>
      </c>
      <c r="H11669" s="775" t="s">
        <v>2228</v>
      </c>
      <c r="I11669" s="775" t="s">
        <v>5724</v>
      </c>
    </row>
    <row r="11670" spans="1:9">
      <c r="A11670" s="775" t="str">
        <f>Table_wabobpsvr_AzureCalc_AzureCalcRateCard[[#This Row],[ServiceName]]&amp;Table_wabobpsvr_AzureCalc_AzureCalcRateCard[[#This Row],[Price_Level]]&amp;Table_wabobpsvr_AzureCalc_AzureCalcRateCard[[#This Row],[Region]]</f>
        <v>CDN Data Transfer - Zone 1 - Tier 4C</v>
      </c>
      <c r="B11670" s="775"/>
      <c r="C11670" s="775" t="s">
        <v>764</v>
      </c>
      <c r="D11670" s="775" t="s">
        <v>177</v>
      </c>
      <c r="E11670" s="775">
        <v>7.9170000000000004E-2</v>
      </c>
      <c r="F11670" s="775" t="s">
        <v>914</v>
      </c>
      <c r="G11670" s="775" t="s">
        <v>2227</v>
      </c>
      <c r="H11670" s="775" t="s">
        <v>2228</v>
      </c>
      <c r="I11670" s="775" t="s">
        <v>5724</v>
      </c>
    </row>
    <row r="11671" spans="1:9">
      <c r="A11671" s="775" t="str">
        <f>Table_wabobpsvr_AzureCalc_AzureCalcRateCard[[#This Row],[ServiceName]]&amp;Table_wabobpsvr_AzureCalc_AzureCalcRateCard[[#This Row],[Price_Level]]&amp;Table_wabobpsvr_AzureCalc_AzureCalcRateCard[[#This Row],[Region]]</f>
        <v>CDN Data Transfer - Zone 1 - Tier 4D</v>
      </c>
      <c r="B11671" s="775"/>
      <c r="C11671" s="775" t="s">
        <v>764</v>
      </c>
      <c r="D11671" s="775" t="s">
        <v>176</v>
      </c>
      <c r="E11671" s="775">
        <v>7.6560000000000003E-2</v>
      </c>
      <c r="F11671" s="775" t="s">
        <v>914</v>
      </c>
      <c r="G11671" s="775" t="s">
        <v>2227</v>
      </c>
      <c r="H11671" s="775" t="s">
        <v>2228</v>
      </c>
      <c r="I11671" s="775" t="s">
        <v>5724</v>
      </c>
    </row>
    <row r="11672" spans="1:9">
      <c r="A11672" s="1039" t="str">
        <f>Table_wabobpsvr_AzureCalc_AzureCalcRateCard[[#This Row],[ServiceName]]&amp;Table_wabobpsvr_AzureCalc_AzureCalcRateCard[[#This Row],[Price_Level]]&amp;Table_wabobpsvr_AzureCalc_AzureCalcRateCard[[#This Row],[Region]]</f>
        <v>CDN Data Transfer - Zone 1 - Tier 5MOSP</v>
      </c>
      <c r="B11672" s="1039"/>
      <c r="C11672" s="1039" t="s">
        <v>764</v>
      </c>
      <c r="D11672" s="1039" t="s">
        <v>606</v>
      </c>
      <c r="E11672" s="1039">
        <v>0.03</v>
      </c>
      <c r="F11672" s="1039" t="s">
        <v>915</v>
      </c>
      <c r="G11672" s="775" t="s">
        <v>4235</v>
      </c>
      <c r="H11672" s="775" t="s">
        <v>4235</v>
      </c>
      <c r="I11672" s="775" t="s">
        <v>5724</v>
      </c>
    </row>
    <row r="11673" spans="1:9">
      <c r="A11673" s="1039" t="str">
        <f>Table_wabobpsvr_AzureCalc_AzureCalcRateCard[[#This Row],[ServiceName]]&amp;Table_wabobpsvr_AzureCalc_AzureCalcRateCard[[#This Row],[Price_Level]]&amp;Table_wabobpsvr_AzureCalc_AzureCalcRateCard[[#This Row],[Region]]</f>
        <v>CDN Data Transfer - Zone 1 - Tier 5A</v>
      </c>
      <c r="B11673" s="1039"/>
      <c r="C11673" s="1039" t="s">
        <v>764</v>
      </c>
      <c r="D11673" s="1039" t="s">
        <v>174</v>
      </c>
      <c r="E11673" s="1039">
        <v>8.4390000000000007E-2</v>
      </c>
      <c r="F11673" s="1039" t="s">
        <v>915</v>
      </c>
      <c r="G11673" s="775" t="s">
        <v>2227</v>
      </c>
      <c r="H11673" s="775" t="s">
        <v>2228</v>
      </c>
      <c r="I11673" s="775" t="s">
        <v>5724</v>
      </c>
    </row>
    <row r="11674" spans="1:9">
      <c r="A11674" s="1039" t="str">
        <f>Table_wabobpsvr_AzureCalc_AzureCalcRateCard[[#This Row],[ServiceName]]&amp;Table_wabobpsvr_AzureCalc_AzureCalcRateCard[[#This Row],[Price_Level]]&amp;Table_wabobpsvr_AzureCalc_AzureCalcRateCard[[#This Row],[Region]]</f>
        <v>CDN Data Transfer - Zone 1 - Tier 5B</v>
      </c>
      <c r="B11674" s="1039"/>
      <c r="C11674" s="1039" t="s">
        <v>764</v>
      </c>
      <c r="D11674" s="1039" t="s">
        <v>175</v>
      </c>
      <c r="E11674" s="1039">
        <v>8.1780000000000005E-2</v>
      </c>
      <c r="F11674" s="1039" t="s">
        <v>915</v>
      </c>
      <c r="G11674" s="775" t="s">
        <v>2227</v>
      </c>
      <c r="H11674" s="775" t="s">
        <v>2228</v>
      </c>
      <c r="I11674" s="775" t="s">
        <v>5724</v>
      </c>
    </row>
    <row r="11675" spans="1:9">
      <c r="A11675" s="1039" t="str">
        <f>Table_wabobpsvr_AzureCalc_AzureCalcRateCard[[#This Row],[ServiceName]]&amp;Table_wabobpsvr_AzureCalc_AzureCalcRateCard[[#This Row],[Price_Level]]&amp;Table_wabobpsvr_AzureCalc_AzureCalcRateCard[[#This Row],[Region]]</f>
        <v>CDN Data Transfer - Zone 1 - Tier 5C</v>
      </c>
      <c r="B11675" s="1039"/>
      <c r="C11675" s="1039" t="s">
        <v>764</v>
      </c>
      <c r="D11675" s="1039" t="s">
        <v>177</v>
      </c>
      <c r="E11675" s="1039">
        <v>7.9170000000000004E-2</v>
      </c>
      <c r="F11675" s="1039" t="s">
        <v>915</v>
      </c>
      <c r="G11675" s="775" t="s">
        <v>2227</v>
      </c>
      <c r="H11675" s="775" t="s">
        <v>2228</v>
      </c>
      <c r="I11675" s="775" t="s">
        <v>5724</v>
      </c>
    </row>
    <row r="11676" spans="1:9">
      <c r="A11676" s="1039" t="str">
        <f>Table_wabobpsvr_AzureCalc_AzureCalcRateCard[[#This Row],[ServiceName]]&amp;Table_wabobpsvr_AzureCalc_AzureCalcRateCard[[#This Row],[Price_Level]]&amp;Table_wabobpsvr_AzureCalc_AzureCalcRateCard[[#This Row],[Region]]</f>
        <v>CDN Data Transfer - Zone 1 - Tier 5D</v>
      </c>
      <c r="B11676" s="1039"/>
      <c r="C11676" s="1039" t="s">
        <v>764</v>
      </c>
      <c r="D11676" s="1039" t="s">
        <v>176</v>
      </c>
      <c r="E11676" s="1039">
        <v>7.6560000000000003E-2</v>
      </c>
      <c r="F11676" s="1039" t="s">
        <v>915</v>
      </c>
      <c r="G11676" s="775" t="s">
        <v>2227</v>
      </c>
      <c r="H11676" s="775" t="s">
        <v>2228</v>
      </c>
      <c r="I11676" s="775" t="s">
        <v>5724</v>
      </c>
    </row>
    <row r="11677" spans="1:9">
      <c r="A11677" s="775" t="str">
        <f>Table_wabobpsvr_AzureCalc_AzureCalcRateCard[[#This Row],[ServiceName]]&amp;Table_wabobpsvr_AzureCalc_AzureCalcRateCard[[#This Row],[Price_Level]]&amp;Table_wabobpsvr_AzureCalc_AzureCalcRateCard[[#This Row],[Region]]</f>
        <v>CDN Data Transfer - Zone 1 - Tier 6MOSP</v>
      </c>
      <c r="B11677" s="775"/>
      <c r="C11677" s="775" t="s">
        <v>764</v>
      </c>
      <c r="D11677" s="775" t="s">
        <v>606</v>
      </c>
      <c r="E11677" s="775">
        <v>2.5000000000000001E-2</v>
      </c>
      <c r="F11677" s="775" t="s">
        <v>916</v>
      </c>
      <c r="G11677" s="775" t="s">
        <v>4235</v>
      </c>
      <c r="H11677" s="775" t="s">
        <v>4235</v>
      </c>
      <c r="I11677" s="775" t="s">
        <v>5724</v>
      </c>
    </row>
    <row r="11678" spans="1:9">
      <c r="A11678" s="775" t="str">
        <f>Table_wabobpsvr_AzureCalc_AzureCalcRateCard[[#This Row],[ServiceName]]&amp;Table_wabobpsvr_AzureCalc_AzureCalcRateCard[[#This Row],[Price_Level]]&amp;Table_wabobpsvr_AzureCalc_AzureCalcRateCard[[#This Row],[Region]]</f>
        <v>CDN Data Transfer - Zone 1 - Tier 6A</v>
      </c>
      <c r="B11678" s="775"/>
      <c r="C11678" s="775" t="s">
        <v>764</v>
      </c>
      <c r="D11678" s="775" t="s">
        <v>174</v>
      </c>
      <c r="E11678" s="775">
        <v>8.4390000000000007E-2</v>
      </c>
      <c r="F11678" s="775" t="s">
        <v>916</v>
      </c>
      <c r="G11678" s="775" t="s">
        <v>2227</v>
      </c>
      <c r="H11678" s="775" t="s">
        <v>2228</v>
      </c>
      <c r="I11678" s="775" t="s">
        <v>5724</v>
      </c>
    </row>
    <row r="11679" spans="1:9">
      <c r="A11679" s="775" t="str">
        <f>Table_wabobpsvr_AzureCalc_AzureCalcRateCard[[#This Row],[ServiceName]]&amp;Table_wabobpsvr_AzureCalc_AzureCalcRateCard[[#This Row],[Price_Level]]&amp;Table_wabobpsvr_AzureCalc_AzureCalcRateCard[[#This Row],[Region]]</f>
        <v>CDN Data Transfer - Zone 1 - Tier 6B</v>
      </c>
      <c r="B11679" s="775"/>
      <c r="C11679" s="775" t="s">
        <v>764</v>
      </c>
      <c r="D11679" s="775" t="s">
        <v>175</v>
      </c>
      <c r="E11679" s="775">
        <v>8.1780000000000005E-2</v>
      </c>
      <c r="F11679" s="775" t="s">
        <v>916</v>
      </c>
      <c r="G11679" s="775" t="s">
        <v>2227</v>
      </c>
      <c r="H11679" s="775" t="s">
        <v>2228</v>
      </c>
      <c r="I11679" s="775" t="s">
        <v>5724</v>
      </c>
    </row>
    <row r="11680" spans="1:9">
      <c r="A11680" s="775" t="str">
        <f>Table_wabobpsvr_AzureCalc_AzureCalcRateCard[[#This Row],[ServiceName]]&amp;Table_wabobpsvr_AzureCalc_AzureCalcRateCard[[#This Row],[Price_Level]]&amp;Table_wabobpsvr_AzureCalc_AzureCalcRateCard[[#This Row],[Region]]</f>
        <v>CDN Data Transfer - Zone 1 - Tier 6C</v>
      </c>
      <c r="B11680" s="775"/>
      <c r="C11680" s="775" t="s">
        <v>764</v>
      </c>
      <c r="D11680" s="775" t="s">
        <v>177</v>
      </c>
      <c r="E11680" s="775">
        <v>7.9170000000000004E-2</v>
      </c>
      <c r="F11680" s="775" t="s">
        <v>916</v>
      </c>
      <c r="G11680" s="775" t="s">
        <v>2227</v>
      </c>
      <c r="H11680" s="775" t="s">
        <v>2228</v>
      </c>
      <c r="I11680" s="775" t="s">
        <v>5724</v>
      </c>
    </row>
    <row r="11681" spans="1:9">
      <c r="A11681" s="775" t="str">
        <f>Table_wabobpsvr_AzureCalc_AzureCalcRateCard[[#This Row],[ServiceName]]&amp;Table_wabobpsvr_AzureCalc_AzureCalcRateCard[[#This Row],[Price_Level]]&amp;Table_wabobpsvr_AzureCalc_AzureCalcRateCard[[#This Row],[Region]]</f>
        <v>CDN Data Transfer - Zone 1 - Tier 6D</v>
      </c>
      <c r="B11681" s="775"/>
      <c r="C11681" s="775" t="s">
        <v>764</v>
      </c>
      <c r="D11681" s="775" t="s">
        <v>176</v>
      </c>
      <c r="E11681" s="775">
        <v>7.6560000000000003E-2</v>
      </c>
      <c r="F11681" s="775" t="s">
        <v>916</v>
      </c>
      <c r="G11681" s="775" t="s">
        <v>2227</v>
      </c>
      <c r="H11681" s="775" t="s">
        <v>2228</v>
      </c>
      <c r="I11681" s="775" t="s">
        <v>5724</v>
      </c>
    </row>
    <row r="11682" spans="1:9">
      <c r="A11682" s="775" t="str">
        <f>Table_wabobpsvr_AzureCalc_AzureCalcRateCard[[#This Row],[ServiceName]]&amp;Table_wabobpsvr_AzureCalc_AzureCalcRateCard[[#This Row],[Price_Level]]&amp;Table_wabobpsvr_AzureCalc_AzureCalcRateCard[[#This Row],[Region]]</f>
        <v>CDN Data Transfer - Zone 1 - Tier 7MOSP</v>
      </c>
      <c r="B11682" s="775"/>
      <c r="C11682" s="775" t="s">
        <v>764</v>
      </c>
      <c r="D11682" s="775" t="s">
        <v>606</v>
      </c>
      <c r="E11682" s="775">
        <v>2.5000000000000001E-2</v>
      </c>
      <c r="F11682" s="775" t="s">
        <v>917</v>
      </c>
      <c r="G11682" s="775" t="s">
        <v>4235</v>
      </c>
      <c r="H11682" s="775" t="s">
        <v>4235</v>
      </c>
      <c r="I11682" s="775" t="s">
        <v>5724</v>
      </c>
    </row>
    <row r="11683" spans="1:9">
      <c r="A11683" s="775" t="str">
        <f>Table_wabobpsvr_AzureCalc_AzureCalcRateCard[[#This Row],[ServiceName]]&amp;Table_wabobpsvr_AzureCalc_AzureCalcRateCard[[#This Row],[Price_Level]]&amp;Table_wabobpsvr_AzureCalc_AzureCalcRateCard[[#This Row],[Region]]</f>
        <v>CDN Data Transfer - Zone 1 - Tier 7A</v>
      </c>
      <c r="B11683" s="775"/>
      <c r="C11683" s="775" t="s">
        <v>764</v>
      </c>
      <c r="D11683" s="775" t="s">
        <v>174</v>
      </c>
      <c r="E11683" s="775">
        <v>8.4390000000000007E-2</v>
      </c>
      <c r="F11683" s="775" t="s">
        <v>917</v>
      </c>
      <c r="G11683" s="775" t="s">
        <v>2227</v>
      </c>
      <c r="H11683" s="775" t="s">
        <v>2228</v>
      </c>
      <c r="I11683" s="775" t="s">
        <v>5724</v>
      </c>
    </row>
    <row r="11684" spans="1:9">
      <c r="A11684" s="775" t="str">
        <f>Table_wabobpsvr_AzureCalc_AzureCalcRateCard[[#This Row],[ServiceName]]&amp;Table_wabobpsvr_AzureCalc_AzureCalcRateCard[[#This Row],[Price_Level]]&amp;Table_wabobpsvr_AzureCalc_AzureCalcRateCard[[#This Row],[Region]]</f>
        <v>CDN Data Transfer - Zone 1 - Tier 7B</v>
      </c>
      <c r="B11684" s="775"/>
      <c r="C11684" s="775" t="s">
        <v>764</v>
      </c>
      <c r="D11684" s="775" t="s">
        <v>175</v>
      </c>
      <c r="E11684" s="775">
        <v>8.1780000000000005E-2</v>
      </c>
      <c r="F11684" s="775" t="s">
        <v>917</v>
      </c>
      <c r="G11684" s="775" t="s">
        <v>2227</v>
      </c>
      <c r="H11684" s="775" t="s">
        <v>2228</v>
      </c>
      <c r="I11684" s="775" t="s">
        <v>5724</v>
      </c>
    </row>
    <row r="11685" spans="1:9">
      <c r="A11685" s="775" t="str">
        <f>Table_wabobpsvr_AzureCalc_AzureCalcRateCard[[#This Row],[ServiceName]]&amp;Table_wabobpsvr_AzureCalc_AzureCalcRateCard[[#This Row],[Price_Level]]&amp;Table_wabobpsvr_AzureCalc_AzureCalcRateCard[[#This Row],[Region]]</f>
        <v>Basic.A0 VM (Non-Windows)B4</v>
      </c>
      <c r="B11685" s="775">
        <v>4</v>
      </c>
      <c r="C11685" s="775" t="s">
        <v>680</v>
      </c>
      <c r="D11685" s="775" t="s">
        <v>175</v>
      </c>
      <c r="E11685" s="775">
        <v>1.26E-2</v>
      </c>
      <c r="F11685" s="775" t="s">
        <v>701</v>
      </c>
      <c r="G11685" s="775" t="s">
        <v>2154</v>
      </c>
      <c r="H11685" s="775" t="s">
        <v>2155</v>
      </c>
      <c r="I11685" s="775" t="s">
        <v>5725</v>
      </c>
    </row>
    <row r="11686" spans="1:9">
      <c r="A11686" s="775" t="str">
        <f>Table_wabobpsvr_AzureCalc_AzureCalcRateCard[[#This Row],[ServiceName]]&amp;Table_wabobpsvr_AzureCalc_AzureCalcRateCard[[#This Row],[Price_Level]]&amp;Table_wabobpsvr_AzureCalc_AzureCalcRateCard[[#This Row],[Region]]</f>
        <v>Basic.A0 VM (Non-Windows)C4</v>
      </c>
      <c r="B11686" s="775">
        <v>4</v>
      </c>
      <c r="C11686" s="775" t="s">
        <v>680</v>
      </c>
      <c r="D11686" s="775" t="s">
        <v>177</v>
      </c>
      <c r="E11686" s="775">
        <v>1.206E-2</v>
      </c>
      <c r="F11686" s="775" t="s">
        <v>701</v>
      </c>
      <c r="G11686" s="775" t="s">
        <v>2154</v>
      </c>
      <c r="H11686" s="775" t="s">
        <v>2155</v>
      </c>
      <c r="I11686" s="775" t="s">
        <v>5725</v>
      </c>
    </row>
    <row r="11687" spans="1:9">
      <c r="A11687" s="775" t="str">
        <f>Table_wabobpsvr_AzureCalc_AzureCalcRateCard[[#This Row],[ServiceName]]&amp;Table_wabobpsvr_AzureCalc_AzureCalcRateCard[[#This Row],[Price_Level]]&amp;Table_wabobpsvr_AzureCalc_AzureCalcRateCard[[#This Row],[Region]]</f>
        <v>Basic.A0 VM (Non-Windows)D4</v>
      </c>
      <c r="B11687" s="775">
        <v>4</v>
      </c>
      <c r="C11687" s="775" t="s">
        <v>680</v>
      </c>
      <c r="D11687" s="775" t="s">
        <v>176</v>
      </c>
      <c r="E11687" s="775">
        <v>1.1520000000000001E-2</v>
      </c>
      <c r="F11687" s="775" t="s">
        <v>701</v>
      </c>
      <c r="G11687" s="775" t="s">
        <v>2154</v>
      </c>
      <c r="H11687" s="775" t="s">
        <v>2155</v>
      </c>
      <c r="I11687" s="775" t="s">
        <v>5725</v>
      </c>
    </row>
    <row r="11688" spans="1:9">
      <c r="A11688" s="775" t="str">
        <f>Table_wabobpsvr_AzureCalc_AzureCalcRateCard[[#This Row],[ServiceName]]&amp;Table_wabobpsvr_AzureCalc_AzureCalcRateCard[[#This Row],[Price_Level]]&amp;Table_wabobpsvr_AzureCalc_AzureCalcRateCard[[#This Row],[Region]]</f>
        <v>Basic.A0 VM (Non-Windows)MOSP5</v>
      </c>
      <c r="B11688" s="775">
        <v>5</v>
      </c>
      <c r="C11688" s="775" t="s">
        <v>680</v>
      </c>
      <c r="D11688" s="775" t="s">
        <v>606</v>
      </c>
      <c r="E11688" s="775">
        <v>1.7999999999999999E-2</v>
      </c>
      <c r="F11688" s="775" t="s">
        <v>701</v>
      </c>
      <c r="G11688" s="775" t="s">
        <v>4235</v>
      </c>
      <c r="H11688" s="775" t="s">
        <v>4235</v>
      </c>
      <c r="I11688" s="775" t="s">
        <v>5726</v>
      </c>
    </row>
    <row r="11689" spans="1:9">
      <c r="A11689" s="775" t="str">
        <f>Table_wabobpsvr_AzureCalc_AzureCalcRateCard[[#This Row],[ServiceName]]&amp;Table_wabobpsvr_AzureCalc_AzureCalcRateCard[[#This Row],[Price_Level]]&amp;Table_wabobpsvr_AzureCalc_AzureCalcRateCard[[#This Row],[Region]]</f>
        <v>Basic.A0 VM (Non-Windows)A5</v>
      </c>
      <c r="B11689" s="775">
        <v>5</v>
      </c>
      <c r="C11689" s="775" t="s">
        <v>680</v>
      </c>
      <c r="D11689" s="775" t="s">
        <v>174</v>
      </c>
      <c r="E11689" s="775">
        <v>1.3140000000000001E-2</v>
      </c>
      <c r="F11689" s="775" t="s">
        <v>701</v>
      </c>
      <c r="G11689" s="775" t="s">
        <v>2229</v>
      </c>
      <c r="H11689" s="775" t="s">
        <v>2230</v>
      </c>
      <c r="I11689" s="775" t="s">
        <v>5726</v>
      </c>
    </row>
    <row r="11690" spans="1:9">
      <c r="A11690" s="775" t="str">
        <f>Table_wabobpsvr_AzureCalc_AzureCalcRateCard[[#This Row],[ServiceName]]&amp;Table_wabobpsvr_AzureCalc_AzureCalcRateCard[[#This Row],[Price_Level]]&amp;Table_wabobpsvr_AzureCalc_AzureCalcRateCard[[#This Row],[Region]]</f>
        <v>Basic.A0 VM (Non-Windows)B5</v>
      </c>
      <c r="B11690" s="775">
        <v>5</v>
      </c>
      <c r="C11690" s="775" t="s">
        <v>680</v>
      </c>
      <c r="D11690" s="775" t="s">
        <v>175</v>
      </c>
      <c r="E11690" s="775">
        <v>1.26E-2</v>
      </c>
      <c r="F11690" s="775" t="s">
        <v>701</v>
      </c>
      <c r="G11690" s="775" t="s">
        <v>2229</v>
      </c>
      <c r="H11690" s="775" t="s">
        <v>2230</v>
      </c>
      <c r="I11690" s="775" t="s">
        <v>5726</v>
      </c>
    </row>
    <row r="11691" spans="1:9">
      <c r="A11691" s="775" t="str">
        <f>Table_wabobpsvr_AzureCalc_AzureCalcRateCard[[#This Row],[ServiceName]]&amp;Table_wabobpsvr_AzureCalc_AzureCalcRateCard[[#This Row],[Price_Level]]&amp;Table_wabobpsvr_AzureCalc_AzureCalcRateCard[[#This Row],[Region]]</f>
        <v>Basic.A0 VM (Non-Windows)C5</v>
      </c>
      <c r="B11691" s="775">
        <v>5</v>
      </c>
      <c r="C11691" s="775" t="s">
        <v>680</v>
      </c>
      <c r="D11691" s="775" t="s">
        <v>177</v>
      </c>
      <c r="E11691" s="775">
        <v>1.206E-2</v>
      </c>
      <c r="F11691" s="775" t="s">
        <v>701</v>
      </c>
      <c r="G11691" s="775" t="s">
        <v>2229</v>
      </c>
      <c r="H11691" s="775" t="s">
        <v>2230</v>
      </c>
      <c r="I11691" s="775" t="s">
        <v>5726</v>
      </c>
    </row>
    <row r="11692" spans="1:9">
      <c r="A11692" s="775" t="str">
        <f>Table_wabobpsvr_AzureCalc_AzureCalcRateCard[[#This Row],[ServiceName]]&amp;Table_wabobpsvr_AzureCalc_AzureCalcRateCard[[#This Row],[Price_Level]]&amp;Table_wabobpsvr_AzureCalc_AzureCalcRateCard[[#This Row],[Region]]</f>
        <v>Basic.A0 VM (Non-Windows)D5</v>
      </c>
      <c r="B11692" s="775">
        <v>5</v>
      </c>
      <c r="C11692" s="775" t="s">
        <v>680</v>
      </c>
      <c r="D11692" s="775" t="s">
        <v>176</v>
      </c>
      <c r="E11692" s="775">
        <v>1.1520000000000001E-2</v>
      </c>
      <c r="F11692" s="775" t="s">
        <v>701</v>
      </c>
      <c r="G11692" s="775" t="s">
        <v>2229</v>
      </c>
      <c r="H11692" s="775" t="s">
        <v>2230</v>
      </c>
      <c r="I11692" s="775" t="s">
        <v>5726</v>
      </c>
    </row>
    <row r="11693" spans="1:9">
      <c r="A11693" s="775" t="str">
        <f>Table_wabobpsvr_AzureCalc_AzureCalcRateCard[[#This Row],[ServiceName]]&amp;Table_wabobpsvr_AzureCalc_AzureCalcRateCard[[#This Row],[Price_Level]]&amp;Table_wabobpsvr_AzureCalc_AzureCalcRateCard[[#This Row],[Region]]</f>
        <v>Basic.A0 VM (Non-Windows)MOSP1</v>
      </c>
      <c r="B11693" s="775">
        <v>1</v>
      </c>
      <c r="C11693" s="775" t="s">
        <v>680</v>
      </c>
      <c r="D11693" s="775" t="s">
        <v>606</v>
      </c>
      <c r="E11693" s="775">
        <v>1.7999999999999999E-2</v>
      </c>
      <c r="F11693" s="775" t="s">
        <v>701</v>
      </c>
      <c r="G11693" s="775" t="s">
        <v>4235</v>
      </c>
      <c r="H11693" s="775" t="s">
        <v>4235</v>
      </c>
      <c r="I11693" s="775" t="s">
        <v>5727</v>
      </c>
    </row>
    <row r="11694" spans="1:9">
      <c r="A11694" s="775" t="str">
        <f>Table_wabobpsvr_AzureCalc_AzureCalcRateCard[[#This Row],[ServiceName]]&amp;Table_wabobpsvr_AzureCalc_AzureCalcRateCard[[#This Row],[Price_Level]]&amp;Table_wabobpsvr_AzureCalc_AzureCalcRateCard[[#This Row],[Region]]</f>
        <v>Basic.A0 VM (Non-Windows)A1</v>
      </c>
      <c r="B11694" s="775">
        <v>1</v>
      </c>
      <c r="C11694" s="775" t="s">
        <v>680</v>
      </c>
      <c r="D11694" s="775" t="s">
        <v>174</v>
      </c>
      <c r="E11694" s="775">
        <v>1.3140000000000001E-2</v>
      </c>
      <c r="F11694" s="775" t="s">
        <v>701</v>
      </c>
      <c r="G11694" s="775" t="s">
        <v>2231</v>
      </c>
      <c r="H11694" s="775" t="s">
        <v>2232</v>
      </c>
      <c r="I11694" s="775" t="s">
        <v>5727</v>
      </c>
    </row>
    <row r="11695" spans="1:9">
      <c r="A11695" s="775" t="str">
        <f>Table_wabobpsvr_AzureCalc_AzureCalcRateCard[[#This Row],[ServiceName]]&amp;Table_wabobpsvr_AzureCalc_AzureCalcRateCard[[#This Row],[Price_Level]]&amp;Table_wabobpsvr_AzureCalc_AzureCalcRateCard[[#This Row],[Region]]</f>
        <v>Basic.A0 VM (Non-Windows)B1</v>
      </c>
      <c r="B11695" s="775">
        <v>1</v>
      </c>
      <c r="C11695" s="775" t="s">
        <v>680</v>
      </c>
      <c r="D11695" s="775" t="s">
        <v>175</v>
      </c>
      <c r="E11695" s="775">
        <v>1.26E-2</v>
      </c>
      <c r="F11695" s="775" t="s">
        <v>701</v>
      </c>
      <c r="G11695" s="775" t="s">
        <v>2231</v>
      </c>
      <c r="H11695" s="775" t="s">
        <v>2232</v>
      </c>
      <c r="I11695" s="775" t="s">
        <v>5727</v>
      </c>
    </row>
    <row r="11696" spans="1:9">
      <c r="A11696" s="775" t="str">
        <f>Table_wabobpsvr_AzureCalc_AzureCalcRateCard[[#This Row],[ServiceName]]&amp;Table_wabobpsvr_AzureCalc_AzureCalcRateCard[[#This Row],[Price_Level]]&amp;Table_wabobpsvr_AzureCalc_AzureCalcRateCard[[#This Row],[Region]]</f>
        <v>Basic.A0 VM (Non-Windows)C1</v>
      </c>
      <c r="B11696" s="775">
        <v>1</v>
      </c>
      <c r="C11696" s="775" t="s">
        <v>680</v>
      </c>
      <c r="D11696" s="775" t="s">
        <v>177</v>
      </c>
      <c r="E11696" s="775">
        <v>1.206E-2</v>
      </c>
      <c r="F11696" s="775" t="s">
        <v>701</v>
      </c>
      <c r="G11696" s="775" t="s">
        <v>2231</v>
      </c>
      <c r="H11696" s="775" t="s">
        <v>2232</v>
      </c>
      <c r="I11696" s="775" t="s">
        <v>5727</v>
      </c>
    </row>
    <row r="11697" spans="1:9">
      <c r="A11697" s="775" t="str">
        <f>Table_wabobpsvr_AzureCalc_AzureCalcRateCard[[#This Row],[ServiceName]]&amp;Table_wabobpsvr_AzureCalc_AzureCalcRateCard[[#This Row],[Price_Level]]&amp;Table_wabobpsvr_AzureCalc_AzureCalcRateCard[[#This Row],[Region]]</f>
        <v>Basic.A0 VM (Non-Windows)D1</v>
      </c>
      <c r="B11697" s="775">
        <v>1</v>
      </c>
      <c r="C11697" s="775" t="s">
        <v>680</v>
      </c>
      <c r="D11697" s="775" t="s">
        <v>176</v>
      </c>
      <c r="E11697" s="775">
        <v>1.1520000000000001E-2</v>
      </c>
      <c r="F11697" s="775" t="s">
        <v>701</v>
      </c>
      <c r="G11697" s="775" t="s">
        <v>2231</v>
      </c>
      <c r="H11697" s="775" t="s">
        <v>2232</v>
      </c>
      <c r="I11697" s="775" t="s">
        <v>5727</v>
      </c>
    </row>
    <row r="11698" spans="1:9">
      <c r="A11698" s="775" t="str">
        <f>Table_wabobpsvr_AzureCalc_AzureCalcRateCard[[#This Row],[ServiceName]]&amp;Table_wabobpsvr_AzureCalc_AzureCalcRateCard[[#This Row],[Price_Level]]&amp;Table_wabobpsvr_AzureCalc_AzureCalcRateCard[[#This Row],[Region]]</f>
        <v>Basic.A0 VM (Non-Windows)MOSP7</v>
      </c>
      <c r="B11698" s="775">
        <v>7</v>
      </c>
      <c r="C11698" s="775" t="s">
        <v>680</v>
      </c>
      <c r="D11698" s="775" t="s">
        <v>606</v>
      </c>
      <c r="E11698" s="775">
        <v>1.7999999999999999E-2</v>
      </c>
      <c r="F11698" s="775" t="s">
        <v>701</v>
      </c>
      <c r="G11698" s="775" t="s">
        <v>4235</v>
      </c>
      <c r="H11698" s="775" t="s">
        <v>4235</v>
      </c>
      <c r="I11698" s="775" t="s">
        <v>5728</v>
      </c>
    </row>
    <row r="11699" spans="1:9">
      <c r="A11699" s="775" t="str">
        <f>Table_wabobpsvr_AzureCalc_AzureCalcRateCard[[#This Row],[ServiceName]]&amp;Table_wabobpsvr_AzureCalc_AzureCalcRateCard[[#This Row],[Price_Level]]&amp;Table_wabobpsvr_AzureCalc_AzureCalcRateCard[[#This Row],[Region]]</f>
        <v>Basic.A0 VM (Non-Windows)A7</v>
      </c>
      <c r="B11699" s="775">
        <v>7</v>
      </c>
      <c r="C11699" s="775" t="s">
        <v>680</v>
      </c>
      <c r="D11699" s="775" t="s">
        <v>174</v>
      </c>
      <c r="E11699" s="775">
        <v>1.3140000000000001E-2</v>
      </c>
      <c r="F11699" s="775" t="s">
        <v>701</v>
      </c>
      <c r="G11699" s="775" t="s">
        <v>2233</v>
      </c>
      <c r="H11699" s="775" t="s">
        <v>2234</v>
      </c>
      <c r="I11699" s="775" t="s">
        <v>5728</v>
      </c>
    </row>
    <row r="11700" spans="1:9">
      <c r="A11700" s="775" t="str">
        <f>Table_wabobpsvr_AzureCalc_AzureCalcRateCard[[#This Row],[ServiceName]]&amp;Table_wabobpsvr_AzureCalc_AzureCalcRateCard[[#This Row],[Price_Level]]&amp;Table_wabobpsvr_AzureCalc_AzureCalcRateCard[[#This Row],[Region]]</f>
        <v>Basic.A0 VM (Non-Windows)B7</v>
      </c>
      <c r="B11700" s="775">
        <v>7</v>
      </c>
      <c r="C11700" s="775" t="s">
        <v>680</v>
      </c>
      <c r="D11700" s="775" t="s">
        <v>175</v>
      </c>
      <c r="E11700" s="775">
        <v>1.26E-2</v>
      </c>
      <c r="F11700" s="775" t="s">
        <v>701</v>
      </c>
      <c r="G11700" s="775" t="s">
        <v>2233</v>
      </c>
      <c r="H11700" s="775" t="s">
        <v>2234</v>
      </c>
      <c r="I11700" s="775" t="s">
        <v>5728</v>
      </c>
    </row>
    <row r="11701" spans="1:9">
      <c r="A11701" s="775" t="str">
        <f>Table_wabobpsvr_AzureCalc_AzureCalcRateCard[[#This Row],[ServiceName]]&amp;Table_wabobpsvr_AzureCalc_AzureCalcRateCard[[#This Row],[Price_Level]]&amp;Table_wabobpsvr_AzureCalc_AzureCalcRateCard[[#This Row],[Region]]</f>
        <v>Basic.A0 VM (Non-Windows)C7</v>
      </c>
      <c r="B11701" s="775">
        <v>7</v>
      </c>
      <c r="C11701" s="775" t="s">
        <v>680</v>
      </c>
      <c r="D11701" s="775" t="s">
        <v>177</v>
      </c>
      <c r="E11701" s="775">
        <v>1.206E-2</v>
      </c>
      <c r="F11701" s="775" t="s">
        <v>701</v>
      </c>
      <c r="G11701" s="775" t="s">
        <v>2233</v>
      </c>
      <c r="H11701" s="775" t="s">
        <v>2234</v>
      </c>
      <c r="I11701" s="775" t="s">
        <v>5728</v>
      </c>
    </row>
    <row r="11702" spans="1:9">
      <c r="A11702" s="775" t="str">
        <f>Table_wabobpsvr_AzureCalc_AzureCalcRateCard[[#This Row],[ServiceName]]&amp;Table_wabobpsvr_AzureCalc_AzureCalcRateCard[[#This Row],[Price_Level]]&amp;Table_wabobpsvr_AzureCalc_AzureCalcRateCard[[#This Row],[Region]]</f>
        <v>Basic.A0 VM (Non-Windows)D7</v>
      </c>
      <c r="B11702" s="775">
        <v>7</v>
      </c>
      <c r="C11702" s="775" t="s">
        <v>680</v>
      </c>
      <c r="D11702" s="775" t="s">
        <v>176</v>
      </c>
      <c r="E11702" s="775">
        <v>1.1520000000000001E-2</v>
      </c>
      <c r="F11702" s="775" t="s">
        <v>701</v>
      </c>
      <c r="G11702" s="775" t="s">
        <v>2233</v>
      </c>
      <c r="H11702" s="775" t="s">
        <v>2234</v>
      </c>
      <c r="I11702" s="775" t="s">
        <v>5728</v>
      </c>
    </row>
    <row r="11703" spans="1:9">
      <c r="A11703" s="775" t="str">
        <f>Table_wabobpsvr_AzureCalc_AzureCalcRateCard[[#This Row],[ServiceName]]&amp;Table_wabobpsvr_AzureCalc_AzureCalcRateCard[[#This Row],[Price_Level]]&amp;Table_wabobpsvr_AzureCalc_AzureCalcRateCard[[#This Row],[Region]]</f>
        <v>Basic.A0 VM (Non-Windows)MOSP8</v>
      </c>
      <c r="B11703" s="775">
        <v>8</v>
      </c>
      <c r="C11703" s="775" t="s">
        <v>680</v>
      </c>
      <c r="D11703" s="775" t="s">
        <v>606</v>
      </c>
      <c r="E11703" s="775">
        <v>1.7999999999999999E-2</v>
      </c>
      <c r="F11703" s="775" t="s">
        <v>701</v>
      </c>
      <c r="G11703" s="775" t="s">
        <v>4235</v>
      </c>
      <c r="H11703" s="775" t="s">
        <v>4235</v>
      </c>
      <c r="I11703" s="775" t="s">
        <v>5729</v>
      </c>
    </row>
    <row r="11704" spans="1:9">
      <c r="A11704" s="775" t="str">
        <f>Table_wabobpsvr_AzureCalc_AzureCalcRateCard[[#This Row],[ServiceName]]&amp;Table_wabobpsvr_AzureCalc_AzureCalcRateCard[[#This Row],[Price_Level]]&amp;Table_wabobpsvr_AzureCalc_AzureCalcRateCard[[#This Row],[Region]]</f>
        <v>Basic.A0 VM (Non-Windows)A8</v>
      </c>
      <c r="B11704" s="775">
        <v>8</v>
      </c>
      <c r="C11704" s="775" t="s">
        <v>680</v>
      </c>
      <c r="D11704" s="775" t="s">
        <v>174</v>
      </c>
      <c r="E11704" s="775">
        <v>1.3140000000000001E-2</v>
      </c>
      <c r="F11704" s="775" t="s">
        <v>701</v>
      </c>
      <c r="G11704" s="775" t="s">
        <v>2235</v>
      </c>
      <c r="H11704" s="775" t="s">
        <v>2236</v>
      </c>
      <c r="I11704" s="775" t="s">
        <v>5729</v>
      </c>
    </row>
    <row r="11705" spans="1:9">
      <c r="A11705" s="1039" t="str">
        <f>Table_wabobpsvr_AzureCalc_AzureCalcRateCard[[#This Row],[ServiceName]]&amp;Table_wabobpsvr_AzureCalc_AzureCalcRateCard[[#This Row],[Price_Level]]&amp;Table_wabobpsvr_AzureCalc_AzureCalcRateCard[[#This Row],[Region]]</f>
        <v>Basic.A0 VM (Non-Windows)B8</v>
      </c>
      <c r="B11705" s="1039">
        <v>8</v>
      </c>
      <c r="C11705" s="1039" t="s">
        <v>680</v>
      </c>
      <c r="D11705" s="1039" t="s">
        <v>175</v>
      </c>
      <c r="E11705" s="1039">
        <v>1.26E-2</v>
      </c>
      <c r="F11705" s="1039" t="s">
        <v>701</v>
      </c>
      <c r="G11705" s="775" t="s">
        <v>2235</v>
      </c>
      <c r="H11705" s="775" t="s">
        <v>2236</v>
      </c>
      <c r="I11705" s="775" t="s">
        <v>5729</v>
      </c>
    </row>
    <row r="11706" spans="1:9">
      <c r="A11706" s="1039" t="str">
        <f>Table_wabobpsvr_AzureCalc_AzureCalcRateCard[[#This Row],[ServiceName]]&amp;Table_wabobpsvr_AzureCalc_AzureCalcRateCard[[#This Row],[Price_Level]]&amp;Table_wabobpsvr_AzureCalc_AzureCalcRateCard[[#This Row],[Region]]</f>
        <v>Basic.A0 VM (Non-Windows)C8</v>
      </c>
      <c r="B11706" s="1039">
        <v>8</v>
      </c>
      <c r="C11706" s="1039" t="s">
        <v>680</v>
      </c>
      <c r="D11706" s="1039" t="s">
        <v>177</v>
      </c>
      <c r="E11706" s="1039">
        <v>1.206E-2</v>
      </c>
      <c r="F11706" s="1039" t="s">
        <v>701</v>
      </c>
      <c r="G11706" s="775" t="s">
        <v>2235</v>
      </c>
      <c r="H11706" s="775" t="s">
        <v>2236</v>
      </c>
      <c r="I11706" s="775" t="s">
        <v>5729</v>
      </c>
    </row>
    <row r="11707" spans="1:9">
      <c r="A11707" s="1039" t="str">
        <f>Table_wabobpsvr_AzureCalc_AzureCalcRateCard[[#This Row],[ServiceName]]&amp;Table_wabobpsvr_AzureCalc_AzureCalcRateCard[[#This Row],[Price_Level]]&amp;Table_wabobpsvr_AzureCalc_AzureCalcRateCard[[#This Row],[Region]]</f>
        <v>Basic.A0 VM (Non-Windows)D8</v>
      </c>
      <c r="B11707" s="1039">
        <v>8</v>
      </c>
      <c r="C11707" s="1039" t="s">
        <v>680</v>
      </c>
      <c r="D11707" s="1039" t="s">
        <v>176</v>
      </c>
      <c r="E11707" s="1039">
        <v>1.1520000000000001E-2</v>
      </c>
      <c r="F11707" s="1039" t="s">
        <v>701</v>
      </c>
      <c r="G11707" s="775" t="s">
        <v>2235</v>
      </c>
      <c r="H11707" s="775" t="s">
        <v>2236</v>
      </c>
      <c r="I11707" s="775" t="s">
        <v>5729</v>
      </c>
    </row>
    <row r="11708" spans="1:9">
      <c r="A11708" s="1039" t="str">
        <f>Table_wabobpsvr_AzureCalc_AzureCalcRateCard[[#This Row],[ServiceName]]&amp;Table_wabobpsvr_AzureCalc_AzureCalcRateCard[[#This Row],[Price_Level]]&amp;Table_wabobpsvr_AzureCalc_AzureCalcRateCard[[#This Row],[Region]]</f>
        <v>Basic.A5 VM (Windows)MOSP10</v>
      </c>
      <c r="B11708" s="1039">
        <v>10</v>
      </c>
      <c r="C11708" s="1039" t="s">
        <v>680</v>
      </c>
      <c r="D11708" s="1039" t="s">
        <v>606</v>
      </c>
      <c r="E11708" s="1039">
        <v>0.31</v>
      </c>
      <c r="F11708" s="1039" t="s">
        <v>702</v>
      </c>
      <c r="G11708" s="775" t="s">
        <v>4235</v>
      </c>
      <c r="H11708" s="775" t="s">
        <v>4235</v>
      </c>
      <c r="I11708" s="775" t="s">
        <v>5730</v>
      </c>
    </row>
    <row r="11709" spans="1:9">
      <c r="A11709" s="1039" t="str">
        <f>Table_wabobpsvr_AzureCalc_AzureCalcRateCard[[#This Row],[ServiceName]]&amp;Table_wabobpsvr_AzureCalc_AzureCalcRateCard[[#This Row],[Price_Level]]&amp;Table_wabobpsvr_AzureCalc_AzureCalcRateCard[[#This Row],[Region]]</f>
        <v>Basic.A5 VM (Windows)A10</v>
      </c>
      <c r="B11709" s="1039">
        <v>10</v>
      </c>
      <c r="C11709" s="1039" t="s">
        <v>680</v>
      </c>
      <c r="D11709" s="1039" t="s">
        <v>174</v>
      </c>
      <c r="E11709" s="1039">
        <v>0.2263</v>
      </c>
      <c r="F11709" s="1039" t="s">
        <v>702</v>
      </c>
      <c r="G11709" s="775" t="s">
        <v>2237</v>
      </c>
      <c r="H11709" s="775" t="s">
        <v>2238</v>
      </c>
      <c r="I11709" s="775" t="s">
        <v>5730</v>
      </c>
    </row>
    <row r="11710" spans="1:9">
      <c r="A11710" s="1039" t="str">
        <f>Table_wabobpsvr_AzureCalc_AzureCalcRateCard[[#This Row],[ServiceName]]&amp;Table_wabobpsvr_AzureCalc_AzureCalcRateCard[[#This Row],[Price_Level]]&amp;Table_wabobpsvr_AzureCalc_AzureCalcRateCard[[#This Row],[Region]]</f>
        <v>Basic.A5 VM (Windows)B10</v>
      </c>
      <c r="B11710" s="1039">
        <v>10</v>
      </c>
      <c r="C11710" s="1039" t="s">
        <v>680</v>
      </c>
      <c r="D11710" s="1039" t="s">
        <v>175</v>
      </c>
      <c r="E11710" s="1039">
        <v>0.217</v>
      </c>
      <c r="F11710" s="1039" t="s">
        <v>702</v>
      </c>
      <c r="G11710" s="775" t="s">
        <v>2237</v>
      </c>
      <c r="H11710" s="775" t="s">
        <v>2238</v>
      </c>
      <c r="I11710" s="775" t="s">
        <v>5730</v>
      </c>
    </row>
    <row r="11711" spans="1:9">
      <c r="A11711" s="1039" t="str">
        <f>Table_wabobpsvr_AzureCalc_AzureCalcRateCard[[#This Row],[ServiceName]]&amp;Table_wabobpsvr_AzureCalc_AzureCalcRateCard[[#This Row],[Price_Level]]&amp;Table_wabobpsvr_AzureCalc_AzureCalcRateCard[[#This Row],[Region]]</f>
        <v>Basic.A5 VM (Windows)C10</v>
      </c>
      <c r="B11711" s="1039">
        <v>10</v>
      </c>
      <c r="C11711" s="1039" t="s">
        <v>680</v>
      </c>
      <c r="D11711" s="1039" t="s">
        <v>177</v>
      </c>
      <c r="E11711" s="1039">
        <v>0.2077</v>
      </c>
      <c r="F11711" s="1039" t="s">
        <v>702</v>
      </c>
      <c r="G11711" s="775" t="s">
        <v>2237</v>
      </c>
      <c r="H11711" s="775" t="s">
        <v>2238</v>
      </c>
      <c r="I11711" s="775" t="s">
        <v>5730</v>
      </c>
    </row>
    <row r="11712" spans="1:9">
      <c r="A11712" s="1039" t="str">
        <f>Table_wabobpsvr_AzureCalc_AzureCalcRateCard[[#This Row],[ServiceName]]&amp;Table_wabobpsvr_AzureCalc_AzureCalcRateCard[[#This Row],[Price_Level]]&amp;Table_wabobpsvr_AzureCalc_AzureCalcRateCard[[#This Row],[Region]]</f>
        <v>Basic.A5 VM (Windows)D10</v>
      </c>
      <c r="B11712" s="1039">
        <v>10</v>
      </c>
      <c r="C11712" s="1039" t="s">
        <v>680</v>
      </c>
      <c r="D11712" s="1039" t="s">
        <v>176</v>
      </c>
      <c r="E11712" s="1039">
        <v>0.19839999999999999</v>
      </c>
      <c r="F11712" s="1039" t="s">
        <v>702</v>
      </c>
      <c r="G11712" s="775" t="s">
        <v>2237</v>
      </c>
      <c r="H11712" s="775" t="s">
        <v>2238</v>
      </c>
      <c r="I11712" s="775" t="s">
        <v>5730</v>
      </c>
    </row>
    <row r="11713" spans="1:9">
      <c r="A11713" s="1039" t="str">
        <f>Table_wabobpsvr_AzureCalc_AzureCalcRateCard[[#This Row],[ServiceName]]&amp;Table_wabobpsvr_AzureCalc_AzureCalcRateCard[[#This Row],[Price_Level]]&amp;Table_wabobpsvr_AzureCalc_AzureCalcRateCard[[#This Row],[Region]]</f>
        <v>Basic.A5 VM (Windows)MOSP11</v>
      </c>
      <c r="B11713" s="1039">
        <v>11</v>
      </c>
      <c r="C11713" s="1039" t="s">
        <v>680</v>
      </c>
      <c r="D11713" s="1039" t="s">
        <v>606</v>
      </c>
      <c r="E11713" s="1039">
        <v>0.3</v>
      </c>
      <c r="F11713" s="1039" t="s">
        <v>702</v>
      </c>
      <c r="G11713" s="775" t="s">
        <v>4235</v>
      </c>
      <c r="H11713" s="775" t="s">
        <v>4235</v>
      </c>
      <c r="I11713" s="775" t="s">
        <v>5731</v>
      </c>
    </row>
    <row r="11714" spans="1:9">
      <c r="A11714" s="1039" t="str">
        <f>Table_wabobpsvr_AzureCalc_AzureCalcRateCard[[#This Row],[ServiceName]]&amp;Table_wabobpsvr_AzureCalc_AzureCalcRateCard[[#This Row],[Price_Level]]&amp;Table_wabobpsvr_AzureCalc_AzureCalcRateCard[[#This Row],[Region]]</f>
        <v>Basic.A5 VM (Windows)A11</v>
      </c>
      <c r="B11714" s="1039">
        <v>11</v>
      </c>
      <c r="C11714" s="1039" t="s">
        <v>680</v>
      </c>
      <c r="D11714" s="1039" t="s">
        <v>174</v>
      </c>
      <c r="E11714" s="1039">
        <v>0.219</v>
      </c>
      <c r="F11714" s="1039" t="s">
        <v>702</v>
      </c>
      <c r="G11714" s="775" t="s">
        <v>2239</v>
      </c>
      <c r="H11714" s="775" t="s">
        <v>2240</v>
      </c>
      <c r="I11714" s="775" t="s">
        <v>5731</v>
      </c>
    </row>
    <row r="11715" spans="1:9">
      <c r="A11715" s="1039" t="str">
        <f>Table_wabobpsvr_AzureCalc_AzureCalcRateCard[[#This Row],[ServiceName]]&amp;Table_wabobpsvr_AzureCalc_AzureCalcRateCard[[#This Row],[Price_Level]]&amp;Table_wabobpsvr_AzureCalc_AzureCalcRateCard[[#This Row],[Region]]</f>
        <v>Standard_D11 VM (Non-Windows)B9</v>
      </c>
      <c r="B11715" s="1039">
        <v>9</v>
      </c>
      <c r="C11715" s="1039" t="s">
        <v>680</v>
      </c>
      <c r="D11715" s="1039" t="s">
        <v>175</v>
      </c>
      <c r="E11715" s="1039">
        <v>0.19739999999999999</v>
      </c>
      <c r="F11715" s="1039" t="s">
        <v>1110</v>
      </c>
      <c r="G11715" s="775" t="s">
        <v>4235</v>
      </c>
      <c r="H11715" s="775" t="s">
        <v>4235</v>
      </c>
      <c r="I11715" s="775" t="s">
        <v>4995</v>
      </c>
    </row>
    <row r="11716" spans="1:9">
      <c r="A11716" s="1039" t="str">
        <f>Table_wabobpsvr_AzureCalc_AzureCalcRateCard[[#This Row],[ServiceName]]&amp;Table_wabobpsvr_AzureCalc_AzureCalcRateCard[[#This Row],[Price_Level]]&amp;Table_wabobpsvr_AzureCalc_AzureCalcRateCard[[#This Row],[Region]]</f>
        <v>Standard_D11 VM (Non-Windows)C9</v>
      </c>
      <c r="B11716" s="1039">
        <v>9</v>
      </c>
      <c r="C11716" s="1039" t="s">
        <v>680</v>
      </c>
      <c r="D11716" s="1039" t="s">
        <v>177</v>
      </c>
      <c r="E11716" s="1039">
        <v>0.19109999999999999</v>
      </c>
      <c r="F11716" s="1039" t="s">
        <v>1110</v>
      </c>
      <c r="G11716" s="775" t="s">
        <v>4235</v>
      </c>
      <c r="H11716" s="775" t="s">
        <v>4235</v>
      </c>
      <c r="I11716" s="775" t="s">
        <v>4995</v>
      </c>
    </row>
    <row r="11717" spans="1:9">
      <c r="A11717" s="1039" t="str">
        <f>Table_wabobpsvr_AzureCalc_AzureCalcRateCard[[#This Row],[ServiceName]]&amp;Table_wabobpsvr_AzureCalc_AzureCalcRateCard[[#This Row],[Price_Level]]&amp;Table_wabobpsvr_AzureCalc_AzureCalcRateCard[[#This Row],[Region]]</f>
        <v>Standard_D11 VM (Non-Windows)D9</v>
      </c>
      <c r="B11717" s="1039">
        <v>9</v>
      </c>
      <c r="C11717" s="1039" t="s">
        <v>680</v>
      </c>
      <c r="D11717" s="1039" t="s">
        <v>176</v>
      </c>
      <c r="E11717" s="1039">
        <v>0.18479999999999999</v>
      </c>
      <c r="F11717" s="1039" t="s">
        <v>1110</v>
      </c>
      <c r="G11717" s="775" t="s">
        <v>4235</v>
      </c>
      <c r="H11717" s="775" t="s">
        <v>4235</v>
      </c>
      <c r="I11717" s="775" t="s">
        <v>4995</v>
      </c>
    </row>
    <row r="11718" spans="1:9">
      <c r="A11718" s="775" t="str">
        <f>Table_wabobpsvr_AzureCalc_AzureCalcRateCard[[#This Row],[ServiceName]]&amp;Table_wabobpsvr_AzureCalc_AzureCalcRateCard[[#This Row],[Price_Level]]&amp;Table_wabobpsvr_AzureCalc_AzureCalcRateCard[[#This Row],[Region]]</f>
        <v>Standard S3 Database DaysB12</v>
      </c>
      <c r="B11718" s="775">
        <v>12</v>
      </c>
      <c r="C11718" s="775" t="s">
        <v>87</v>
      </c>
      <c r="D11718" s="775" t="s">
        <v>175</v>
      </c>
      <c r="E11718" s="775">
        <v>0.21460000000000001</v>
      </c>
      <c r="F11718" s="775" t="s">
        <v>3081</v>
      </c>
      <c r="G11718" s="775" t="s">
        <v>3102</v>
      </c>
      <c r="H11718" s="775" t="s">
        <v>3103</v>
      </c>
      <c r="I11718" s="775" t="s">
        <v>4958</v>
      </c>
    </row>
    <row r="11719" spans="1:9">
      <c r="A11719" s="775" t="str">
        <f>Table_wabobpsvr_AzureCalc_AzureCalcRateCard[[#This Row],[ServiceName]]&amp;Table_wabobpsvr_AzureCalc_AzureCalcRateCard[[#This Row],[Price_Level]]&amp;Table_wabobpsvr_AzureCalc_AzureCalcRateCard[[#This Row],[Region]]</f>
        <v>Standard S3 Database DaysC12</v>
      </c>
      <c r="B11719" s="775">
        <v>12</v>
      </c>
      <c r="C11719" s="775" t="s">
        <v>87</v>
      </c>
      <c r="D11719" s="775" t="s">
        <v>177</v>
      </c>
      <c r="E11719" s="775">
        <v>0.20780000000000001</v>
      </c>
      <c r="F11719" s="775" t="s">
        <v>3081</v>
      </c>
      <c r="G11719" s="775" t="s">
        <v>3102</v>
      </c>
      <c r="H11719" s="775" t="s">
        <v>3103</v>
      </c>
      <c r="I11719" s="775" t="s">
        <v>4958</v>
      </c>
    </row>
    <row r="11720" spans="1:9">
      <c r="A11720" s="775" t="str">
        <f>Table_wabobpsvr_AzureCalc_AzureCalcRateCard[[#This Row],[ServiceName]]&amp;Table_wabobpsvr_AzureCalc_AzureCalcRateCard[[#This Row],[Price_Level]]&amp;Table_wabobpsvr_AzureCalc_AzureCalcRateCard[[#This Row],[Region]]</f>
        <v>Standard S3 Database DaysD12</v>
      </c>
      <c r="B11720" s="775">
        <v>12</v>
      </c>
      <c r="C11720" s="775" t="s">
        <v>87</v>
      </c>
      <c r="D11720" s="775" t="s">
        <v>176</v>
      </c>
      <c r="E11720" s="775">
        <v>0.2009</v>
      </c>
      <c r="F11720" s="775" t="s">
        <v>3081</v>
      </c>
      <c r="G11720" s="775" t="s">
        <v>3102</v>
      </c>
      <c r="H11720" s="775" t="s">
        <v>3103</v>
      </c>
      <c r="I11720" s="775" t="s">
        <v>4958</v>
      </c>
    </row>
    <row r="11721" spans="1:9">
      <c r="A11721" s="775" t="str">
        <f>Table_wabobpsvr_AzureCalc_AzureCalcRateCard[[#This Row],[ServiceName]]&amp;Table_wabobpsvr_AzureCalc_AzureCalcRateCard[[#This Row],[Price_Level]]&amp;Table_wabobpsvr_AzureCalc_AzureCalcRateCard[[#This Row],[Region]]</f>
        <v>Standard S3 Database DaysMOSP14</v>
      </c>
      <c r="B11721" s="775">
        <v>14</v>
      </c>
      <c r="C11721" s="775" t="s">
        <v>87</v>
      </c>
      <c r="D11721" s="775" t="s">
        <v>606</v>
      </c>
      <c r="E11721" s="775">
        <v>0.25159999999999999</v>
      </c>
      <c r="F11721" s="775" t="s">
        <v>3081</v>
      </c>
      <c r="G11721" s="775" t="s">
        <v>4235</v>
      </c>
      <c r="H11721" s="775" t="s">
        <v>4235</v>
      </c>
      <c r="I11721" s="775" t="s">
        <v>5732</v>
      </c>
    </row>
    <row r="11722" spans="1:9">
      <c r="A11722" s="775" t="str">
        <f>Table_wabobpsvr_AzureCalc_AzureCalcRateCard[[#This Row],[ServiceName]]&amp;Table_wabobpsvr_AzureCalc_AzureCalcRateCard[[#This Row],[Price_Level]]&amp;Table_wabobpsvr_AzureCalc_AzureCalcRateCard[[#This Row],[Region]]</f>
        <v>Standard S3 Database DaysA14</v>
      </c>
      <c r="B11722" s="775">
        <v>14</v>
      </c>
      <c r="C11722" s="775" t="s">
        <v>87</v>
      </c>
      <c r="D11722" s="775" t="s">
        <v>174</v>
      </c>
      <c r="E11722" s="775">
        <v>0.24410000000000001</v>
      </c>
      <c r="F11722" s="775" t="s">
        <v>3081</v>
      </c>
      <c r="G11722" s="775" t="s">
        <v>3104</v>
      </c>
      <c r="H11722" s="775" t="s">
        <v>3105</v>
      </c>
      <c r="I11722" s="775" t="s">
        <v>5732</v>
      </c>
    </row>
    <row r="11723" spans="1:9">
      <c r="A11723" s="775" t="str">
        <f>Table_wabobpsvr_AzureCalc_AzureCalcRateCard[[#This Row],[ServiceName]]&amp;Table_wabobpsvr_AzureCalc_AzureCalcRateCard[[#This Row],[Price_Level]]&amp;Table_wabobpsvr_AzureCalc_AzureCalcRateCard[[#This Row],[Region]]</f>
        <v>Standard_D12 Cloud ServicesC6</v>
      </c>
      <c r="B11723" s="775">
        <v>6</v>
      </c>
      <c r="C11723" s="775" t="s">
        <v>680</v>
      </c>
      <c r="D11723" s="775" t="s">
        <v>177</v>
      </c>
      <c r="E11723" s="775">
        <v>0.59331999999999996</v>
      </c>
      <c r="F11723" s="775" t="s">
        <v>1112</v>
      </c>
      <c r="G11723" s="775" t="s">
        <v>4235</v>
      </c>
      <c r="H11723" s="775" t="s">
        <v>4235</v>
      </c>
      <c r="I11723" s="775" t="s">
        <v>5236</v>
      </c>
    </row>
    <row r="11724" spans="1:9">
      <c r="A11724" s="775" t="str">
        <f>Table_wabobpsvr_AzureCalc_AzureCalcRateCard[[#This Row],[ServiceName]]&amp;Table_wabobpsvr_AzureCalc_AzureCalcRateCard[[#This Row],[Price_Level]]&amp;Table_wabobpsvr_AzureCalc_AzureCalcRateCard[[#This Row],[Region]]</f>
        <v>Standard_D12 Cloud ServicesD6</v>
      </c>
      <c r="B11724" s="775">
        <v>6</v>
      </c>
      <c r="C11724" s="775" t="s">
        <v>680</v>
      </c>
      <c r="D11724" s="775" t="s">
        <v>176</v>
      </c>
      <c r="E11724" s="775">
        <v>0.57376000000000005</v>
      </c>
      <c r="F11724" s="775" t="s">
        <v>1112</v>
      </c>
      <c r="G11724" s="775" t="s">
        <v>4235</v>
      </c>
      <c r="H11724" s="775" t="s">
        <v>4235</v>
      </c>
      <c r="I11724" s="775" t="s">
        <v>5236</v>
      </c>
    </row>
    <row r="11725" spans="1:9">
      <c r="A11725" s="775" t="str">
        <f>Table_wabobpsvr_AzureCalc_AzureCalcRateCard[[#This Row],[ServiceName]]&amp;Table_wabobpsvr_AzureCalc_AzureCalcRateCard[[#This Row],[Price_Level]]&amp;Table_wabobpsvr_AzureCalc_AzureCalcRateCard[[#This Row],[Region]]</f>
        <v>Standard_D12 Cloud ServicesMOSP2</v>
      </c>
      <c r="B11725" s="775">
        <v>2</v>
      </c>
      <c r="C11725" s="775" t="s">
        <v>680</v>
      </c>
      <c r="D11725" s="775" t="s">
        <v>606</v>
      </c>
      <c r="E11725" s="775">
        <v>0.6</v>
      </c>
      <c r="F11725" s="775" t="s">
        <v>1112</v>
      </c>
      <c r="G11725" s="775" t="s">
        <v>4235</v>
      </c>
      <c r="H11725" s="775" t="s">
        <v>4235</v>
      </c>
      <c r="I11725" s="775" t="s">
        <v>5733</v>
      </c>
    </row>
    <row r="11726" spans="1:9">
      <c r="A11726" s="775" t="str">
        <f>Table_wabobpsvr_AzureCalc_AzureCalcRateCard[[#This Row],[ServiceName]]&amp;Table_wabobpsvr_AzureCalc_AzureCalcRateCard[[#This Row],[Price_Level]]&amp;Table_wabobpsvr_AzureCalc_AzureCalcRateCard[[#This Row],[Region]]</f>
        <v>Standard_D12 Cloud ServicesA2</v>
      </c>
      <c r="B11726" s="775">
        <v>2</v>
      </c>
      <c r="C11726" s="775" t="s">
        <v>680</v>
      </c>
      <c r="D11726" s="775" t="s">
        <v>174</v>
      </c>
      <c r="E11726" s="775">
        <v>0.58199999999999996</v>
      </c>
      <c r="F11726" s="775" t="s">
        <v>1112</v>
      </c>
      <c r="G11726" s="775" t="s">
        <v>4235</v>
      </c>
      <c r="H11726" s="775" t="s">
        <v>4235</v>
      </c>
      <c r="I11726" s="775" t="s">
        <v>5733</v>
      </c>
    </row>
    <row r="11727" spans="1:9">
      <c r="A11727" s="775" t="str">
        <f>Table_wabobpsvr_AzureCalc_AzureCalcRateCard[[#This Row],[ServiceName]]&amp;Table_wabobpsvr_AzureCalc_AzureCalcRateCard[[#This Row],[Price_Level]]&amp;Table_wabobpsvr_AzureCalc_AzureCalcRateCard[[#This Row],[Region]]</f>
        <v>Standard_D12 Cloud ServicesB2</v>
      </c>
      <c r="B11727" s="775">
        <v>2</v>
      </c>
      <c r="C11727" s="775" t="s">
        <v>680</v>
      </c>
      <c r="D11727" s="775" t="s">
        <v>175</v>
      </c>
      <c r="E11727" s="775">
        <v>0.56399999999999995</v>
      </c>
      <c r="F11727" s="775" t="s">
        <v>1112</v>
      </c>
      <c r="G11727" s="775" t="s">
        <v>4235</v>
      </c>
      <c r="H11727" s="775" t="s">
        <v>4235</v>
      </c>
      <c r="I11727" s="775" t="s">
        <v>5733</v>
      </c>
    </row>
    <row r="11728" spans="1:9">
      <c r="A11728" s="775" t="str">
        <f>Table_wabobpsvr_AzureCalc_AzureCalcRateCard[[#This Row],[ServiceName]]&amp;Table_wabobpsvr_AzureCalc_AzureCalcRateCard[[#This Row],[Price_Level]]&amp;Table_wabobpsvr_AzureCalc_AzureCalcRateCard[[#This Row],[Region]]</f>
        <v>Standard_D12 Cloud ServicesC2</v>
      </c>
      <c r="B11728" s="775">
        <v>2</v>
      </c>
      <c r="C11728" s="775" t="s">
        <v>680</v>
      </c>
      <c r="D11728" s="775" t="s">
        <v>177</v>
      </c>
      <c r="E11728" s="775">
        <v>0.54600000000000004</v>
      </c>
      <c r="F11728" s="775" t="s">
        <v>1112</v>
      </c>
      <c r="G11728" s="775" t="s">
        <v>4235</v>
      </c>
      <c r="H11728" s="775" t="s">
        <v>4235</v>
      </c>
      <c r="I11728" s="775" t="s">
        <v>5733</v>
      </c>
    </row>
    <row r="11729" spans="1:9">
      <c r="A11729" s="775" t="str">
        <f>Table_wabobpsvr_AzureCalc_AzureCalcRateCard[[#This Row],[ServiceName]]&amp;Table_wabobpsvr_AzureCalc_AzureCalcRateCard[[#This Row],[Price_Level]]&amp;Table_wabobpsvr_AzureCalc_AzureCalcRateCard[[#This Row],[Region]]</f>
        <v>Standard_D12 Cloud ServicesD2</v>
      </c>
      <c r="B11729" s="775">
        <v>2</v>
      </c>
      <c r="C11729" s="775" t="s">
        <v>680</v>
      </c>
      <c r="D11729" s="775" t="s">
        <v>176</v>
      </c>
      <c r="E11729" s="775">
        <v>0.52800000000000002</v>
      </c>
      <c r="F11729" s="775" t="s">
        <v>1112</v>
      </c>
      <c r="G11729" s="775" t="s">
        <v>4235</v>
      </c>
      <c r="H11729" s="775" t="s">
        <v>4235</v>
      </c>
      <c r="I11729" s="775" t="s">
        <v>5733</v>
      </c>
    </row>
    <row r="11730" spans="1:9">
      <c r="A11730" s="775" t="str">
        <f>Table_wabobpsvr_AzureCalc_AzureCalcRateCard[[#This Row],[ServiceName]]&amp;Table_wabobpsvr_AzureCalc_AzureCalcRateCard[[#This Row],[Price_Level]]&amp;Table_wabobpsvr_AzureCalc_AzureCalcRateCard[[#This Row],[Region]]</f>
        <v>Standard_D12 Cloud ServicesMOSP5</v>
      </c>
      <c r="B11730" s="775">
        <v>5</v>
      </c>
      <c r="C11730" s="775" t="s">
        <v>680</v>
      </c>
      <c r="D11730" s="775" t="s">
        <v>606</v>
      </c>
      <c r="E11730" s="775">
        <v>0.65200000000000002</v>
      </c>
      <c r="F11730" s="775" t="s">
        <v>1112</v>
      </c>
      <c r="G11730" s="775" t="s">
        <v>4235</v>
      </c>
      <c r="H11730" s="775" t="s">
        <v>4235</v>
      </c>
      <c r="I11730" s="775" t="s">
        <v>5734</v>
      </c>
    </row>
    <row r="11731" spans="1:9">
      <c r="A11731" s="775" t="str">
        <f>Table_wabobpsvr_AzureCalc_AzureCalcRateCard[[#This Row],[ServiceName]]&amp;Table_wabobpsvr_AzureCalc_AzureCalcRateCard[[#This Row],[Price_Level]]&amp;Table_wabobpsvr_AzureCalc_AzureCalcRateCard[[#This Row],[Region]]</f>
        <v>Standard_D12 Cloud ServicesA5</v>
      </c>
      <c r="B11731" s="775">
        <v>5</v>
      </c>
      <c r="C11731" s="775" t="s">
        <v>680</v>
      </c>
      <c r="D11731" s="775" t="s">
        <v>174</v>
      </c>
      <c r="E11731" s="775">
        <v>0.63244</v>
      </c>
      <c r="F11731" s="775" t="s">
        <v>1112</v>
      </c>
      <c r="G11731" s="775" t="s">
        <v>4235</v>
      </c>
      <c r="H11731" s="775" t="s">
        <v>4235</v>
      </c>
      <c r="I11731" s="775" t="s">
        <v>5734</v>
      </c>
    </row>
    <row r="11732" spans="1:9">
      <c r="A11732" s="775" t="str">
        <f>Table_wabobpsvr_AzureCalc_AzureCalcRateCard[[#This Row],[ServiceName]]&amp;Table_wabobpsvr_AzureCalc_AzureCalcRateCard[[#This Row],[Price_Level]]&amp;Table_wabobpsvr_AzureCalc_AzureCalcRateCard[[#This Row],[Region]]</f>
        <v>Standard_D12 Cloud ServicesB5</v>
      </c>
      <c r="B11732" s="775">
        <v>5</v>
      </c>
      <c r="C11732" s="775" t="s">
        <v>680</v>
      </c>
      <c r="D11732" s="775" t="s">
        <v>175</v>
      </c>
      <c r="E11732" s="775">
        <v>0.61287999999999998</v>
      </c>
      <c r="F11732" s="775" t="s">
        <v>1112</v>
      </c>
      <c r="G11732" s="775" t="s">
        <v>4235</v>
      </c>
      <c r="H11732" s="775" t="s">
        <v>4235</v>
      </c>
      <c r="I11732" s="775" t="s">
        <v>5734</v>
      </c>
    </row>
    <row r="11733" spans="1:9">
      <c r="A11733" s="775" t="str">
        <f>Table_wabobpsvr_AzureCalc_AzureCalcRateCard[[#This Row],[ServiceName]]&amp;Table_wabobpsvr_AzureCalc_AzureCalcRateCard[[#This Row],[Price_Level]]&amp;Table_wabobpsvr_AzureCalc_AzureCalcRateCard[[#This Row],[Region]]</f>
        <v>Standard_D12 Cloud ServicesC5</v>
      </c>
      <c r="B11733" s="775">
        <v>5</v>
      </c>
      <c r="C11733" s="775" t="s">
        <v>680</v>
      </c>
      <c r="D11733" s="775" t="s">
        <v>177</v>
      </c>
      <c r="E11733" s="775">
        <v>0.59331999999999996</v>
      </c>
      <c r="F11733" s="775" t="s">
        <v>1112</v>
      </c>
      <c r="G11733" s="775" t="s">
        <v>4235</v>
      </c>
      <c r="H11733" s="775" t="s">
        <v>4235</v>
      </c>
      <c r="I11733" s="775" t="s">
        <v>5734</v>
      </c>
    </row>
    <row r="11734" spans="1:9">
      <c r="A11734" s="775" t="str">
        <f>Table_wabobpsvr_AzureCalc_AzureCalcRateCard[[#This Row],[ServiceName]]&amp;Table_wabobpsvr_AzureCalc_AzureCalcRateCard[[#This Row],[Price_Level]]&amp;Table_wabobpsvr_AzureCalc_AzureCalcRateCard[[#This Row],[Region]]</f>
        <v>Standard_D12 Cloud ServicesD5</v>
      </c>
      <c r="B11734" s="775">
        <v>5</v>
      </c>
      <c r="C11734" s="775" t="s">
        <v>680</v>
      </c>
      <c r="D11734" s="775" t="s">
        <v>176</v>
      </c>
      <c r="E11734" s="775">
        <v>0.57376000000000005</v>
      </c>
      <c r="F11734" s="775" t="s">
        <v>1112</v>
      </c>
      <c r="G11734" s="775" t="s">
        <v>4235</v>
      </c>
      <c r="H11734" s="775" t="s">
        <v>4235</v>
      </c>
      <c r="I11734" s="775" t="s">
        <v>5734</v>
      </c>
    </row>
    <row r="11735" spans="1:9">
      <c r="A11735" s="775" t="str">
        <f>Table_wabobpsvr_AzureCalc_AzureCalcRateCard[[#This Row],[ServiceName]]&amp;Table_wabobpsvr_AzureCalc_AzureCalcRateCard[[#This Row],[Price_Level]]&amp;Table_wabobpsvr_AzureCalc_AzureCalcRateCard[[#This Row],[Region]]</f>
        <v>Standard_D12 Cloud ServicesMOSP1</v>
      </c>
      <c r="B11735" s="775">
        <v>1</v>
      </c>
      <c r="C11735" s="775" t="s">
        <v>680</v>
      </c>
      <c r="D11735" s="775" t="s">
        <v>606</v>
      </c>
      <c r="E11735" s="775">
        <v>0.6</v>
      </c>
      <c r="F11735" s="775" t="s">
        <v>1112</v>
      </c>
      <c r="G11735" s="775" t="s">
        <v>4235</v>
      </c>
      <c r="H11735" s="775" t="s">
        <v>4235</v>
      </c>
      <c r="I11735" s="775" t="s">
        <v>5735</v>
      </c>
    </row>
    <row r="11736" spans="1:9">
      <c r="A11736" s="775" t="str">
        <f>Table_wabobpsvr_AzureCalc_AzureCalcRateCard[[#This Row],[ServiceName]]&amp;Table_wabobpsvr_AzureCalc_AzureCalcRateCard[[#This Row],[Price_Level]]&amp;Table_wabobpsvr_AzureCalc_AzureCalcRateCard[[#This Row],[Region]]</f>
        <v>Standard_D12 Cloud ServicesA1</v>
      </c>
      <c r="B11736" s="775">
        <v>1</v>
      </c>
      <c r="C11736" s="775" t="s">
        <v>680</v>
      </c>
      <c r="D11736" s="775" t="s">
        <v>174</v>
      </c>
      <c r="E11736" s="775">
        <v>0.58199999999999996</v>
      </c>
      <c r="F11736" s="775" t="s">
        <v>1112</v>
      </c>
      <c r="G11736" s="775" t="s">
        <v>4235</v>
      </c>
      <c r="H11736" s="775" t="s">
        <v>4235</v>
      </c>
      <c r="I11736" s="775" t="s">
        <v>5735</v>
      </c>
    </row>
    <row r="11737" spans="1:9">
      <c r="A11737" s="775" t="str">
        <f>Table_wabobpsvr_AzureCalc_AzureCalcRateCard[[#This Row],[ServiceName]]&amp;Table_wabobpsvr_AzureCalc_AzureCalcRateCard[[#This Row],[Price_Level]]&amp;Table_wabobpsvr_AzureCalc_AzureCalcRateCard[[#This Row],[Region]]</f>
        <v>Standard_D12 Cloud ServicesB1</v>
      </c>
      <c r="B11737" s="775">
        <v>1</v>
      </c>
      <c r="C11737" s="775" t="s">
        <v>680</v>
      </c>
      <c r="D11737" s="775" t="s">
        <v>175</v>
      </c>
      <c r="E11737" s="775">
        <v>0.56399999999999995</v>
      </c>
      <c r="F11737" s="775" t="s">
        <v>1112</v>
      </c>
      <c r="G11737" s="775" t="s">
        <v>4235</v>
      </c>
      <c r="H11737" s="775" t="s">
        <v>4235</v>
      </c>
      <c r="I11737" s="775" t="s">
        <v>5735</v>
      </c>
    </row>
    <row r="11738" spans="1:9">
      <c r="A11738" s="775" t="str">
        <f>Table_wabobpsvr_AzureCalc_AzureCalcRateCard[[#This Row],[ServiceName]]&amp;Table_wabobpsvr_AzureCalc_AzureCalcRateCard[[#This Row],[Price_Level]]&amp;Table_wabobpsvr_AzureCalc_AzureCalcRateCard[[#This Row],[Region]]</f>
        <v>Standard_D12 Cloud ServicesC1</v>
      </c>
      <c r="B11738" s="775">
        <v>1</v>
      </c>
      <c r="C11738" s="775" t="s">
        <v>680</v>
      </c>
      <c r="D11738" s="775" t="s">
        <v>177</v>
      </c>
      <c r="E11738" s="775">
        <v>0.54600000000000004</v>
      </c>
      <c r="F11738" s="775" t="s">
        <v>1112</v>
      </c>
      <c r="G11738" s="775" t="s">
        <v>4235</v>
      </c>
      <c r="H11738" s="775" t="s">
        <v>4235</v>
      </c>
      <c r="I11738" s="775" t="s">
        <v>5735</v>
      </c>
    </row>
    <row r="11739" spans="1:9">
      <c r="A11739" s="775" t="str">
        <f>Table_wabobpsvr_AzureCalc_AzureCalcRateCard[[#This Row],[ServiceName]]&amp;Table_wabobpsvr_AzureCalc_AzureCalcRateCard[[#This Row],[Price_Level]]&amp;Table_wabobpsvr_AzureCalc_AzureCalcRateCard[[#This Row],[Region]]</f>
        <v>Standard_D12 Cloud ServicesD1</v>
      </c>
      <c r="B11739" s="775">
        <v>1</v>
      </c>
      <c r="C11739" s="775" t="s">
        <v>680</v>
      </c>
      <c r="D11739" s="775" t="s">
        <v>176</v>
      </c>
      <c r="E11739" s="775">
        <v>0.52800000000000002</v>
      </c>
      <c r="F11739" s="775" t="s">
        <v>1112</v>
      </c>
      <c r="G11739" s="775" t="s">
        <v>4235</v>
      </c>
      <c r="H11739" s="775" t="s">
        <v>4235</v>
      </c>
      <c r="I11739" s="775" t="s">
        <v>5735</v>
      </c>
    </row>
    <row r="11740" spans="1:9">
      <c r="A11740" s="775" t="str">
        <f>Table_wabobpsvr_AzureCalc_AzureCalcRateCard[[#This Row],[ServiceName]]&amp;Table_wabobpsvr_AzureCalc_AzureCalcRateCard[[#This Row],[Price_Level]]&amp;Table_wabobpsvr_AzureCalc_AzureCalcRateCard[[#This Row],[Region]]</f>
        <v>Standard_D12 Cloud ServicesMOSP4</v>
      </c>
      <c r="B11740" s="775">
        <v>4</v>
      </c>
      <c r="C11740" s="775" t="s">
        <v>680</v>
      </c>
      <c r="D11740" s="775" t="s">
        <v>606</v>
      </c>
      <c r="E11740" s="775">
        <v>0.65200000000000002</v>
      </c>
      <c r="F11740" s="775" t="s">
        <v>1112</v>
      </c>
      <c r="G11740" s="775" t="s">
        <v>4235</v>
      </c>
      <c r="H11740" s="775" t="s">
        <v>4235</v>
      </c>
      <c r="I11740" s="775" t="s">
        <v>5736</v>
      </c>
    </row>
    <row r="11741" spans="1:9">
      <c r="A11741" s="775" t="str">
        <f>Table_wabobpsvr_AzureCalc_AzureCalcRateCard[[#This Row],[ServiceName]]&amp;Table_wabobpsvr_AzureCalc_AzureCalcRateCard[[#This Row],[Price_Level]]&amp;Table_wabobpsvr_AzureCalc_AzureCalcRateCard[[#This Row],[Region]]</f>
        <v>Standard_D12 Cloud ServicesA4</v>
      </c>
      <c r="B11741" s="775">
        <v>4</v>
      </c>
      <c r="C11741" s="775" t="s">
        <v>680</v>
      </c>
      <c r="D11741" s="775" t="s">
        <v>174</v>
      </c>
      <c r="E11741" s="775">
        <v>0.63244</v>
      </c>
      <c r="F11741" s="775" t="s">
        <v>1112</v>
      </c>
      <c r="G11741" s="775" t="s">
        <v>4235</v>
      </c>
      <c r="H11741" s="775" t="s">
        <v>4235</v>
      </c>
      <c r="I11741" s="775" t="s">
        <v>5736</v>
      </c>
    </row>
    <row r="11742" spans="1:9">
      <c r="A11742" s="775" t="str">
        <f>Table_wabobpsvr_AzureCalc_AzureCalcRateCard[[#This Row],[ServiceName]]&amp;Table_wabobpsvr_AzureCalc_AzureCalcRateCard[[#This Row],[Price_Level]]&amp;Table_wabobpsvr_AzureCalc_AzureCalcRateCard[[#This Row],[Region]]</f>
        <v>Standard_D12 Cloud ServicesB4</v>
      </c>
      <c r="B11742" s="775">
        <v>4</v>
      </c>
      <c r="C11742" s="775" t="s">
        <v>680</v>
      </c>
      <c r="D11742" s="775" t="s">
        <v>175</v>
      </c>
      <c r="E11742" s="775">
        <v>0.61287999999999998</v>
      </c>
      <c r="F11742" s="775" t="s">
        <v>1112</v>
      </c>
      <c r="G11742" s="775" t="s">
        <v>4235</v>
      </c>
      <c r="H11742" s="775" t="s">
        <v>4235</v>
      </c>
      <c r="I11742" s="775" t="s">
        <v>5736</v>
      </c>
    </row>
    <row r="11743" spans="1:9">
      <c r="A11743" s="775" t="str">
        <f>Table_wabobpsvr_AzureCalc_AzureCalcRateCard[[#This Row],[ServiceName]]&amp;Table_wabobpsvr_AzureCalc_AzureCalcRateCard[[#This Row],[Price_Level]]&amp;Table_wabobpsvr_AzureCalc_AzureCalcRateCard[[#This Row],[Region]]</f>
        <v>Standard_D12 Cloud ServicesC4</v>
      </c>
      <c r="B11743" s="775">
        <v>4</v>
      </c>
      <c r="C11743" s="775" t="s">
        <v>680</v>
      </c>
      <c r="D11743" s="775" t="s">
        <v>177</v>
      </c>
      <c r="E11743" s="775">
        <v>0.59331999999999996</v>
      </c>
      <c r="F11743" s="775" t="s">
        <v>1112</v>
      </c>
      <c r="G11743" s="775" t="s">
        <v>4235</v>
      </c>
      <c r="H11743" s="775" t="s">
        <v>4235</v>
      </c>
      <c r="I11743" s="775" t="s">
        <v>5736</v>
      </c>
    </row>
    <row r="11744" spans="1:9">
      <c r="A11744" s="775" t="str">
        <f>Table_wabobpsvr_AzureCalc_AzureCalcRateCard[[#This Row],[ServiceName]]&amp;Table_wabobpsvr_AzureCalc_AzureCalcRateCard[[#This Row],[Price_Level]]&amp;Table_wabobpsvr_AzureCalc_AzureCalcRateCard[[#This Row],[Region]]</f>
        <v>Standard_D12 Cloud ServicesD4</v>
      </c>
      <c r="B11744" s="775">
        <v>4</v>
      </c>
      <c r="C11744" s="775" t="s">
        <v>680</v>
      </c>
      <c r="D11744" s="775" t="s">
        <v>176</v>
      </c>
      <c r="E11744" s="775">
        <v>0.57376000000000005</v>
      </c>
      <c r="F11744" s="775" t="s">
        <v>1112</v>
      </c>
      <c r="G11744" s="775" t="s">
        <v>4235</v>
      </c>
      <c r="H11744" s="775" t="s">
        <v>4235</v>
      </c>
      <c r="I11744" s="775" t="s">
        <v>5736</v>
      </c>
    </row>
    <row r="11745" spans="1:9">
      <c r="A11745" s="775" t="str">
        <f>Table_wabobpsvr_AzureCalc_AzureCalcRateCard[[#This Row],[ServiceName]]&amp;Table_wabobpsvr_AzureCalc_AzureCalcRateCard[[#This Row],[Price_Level]]&amp;Table_wabobpsvr_AzureCalc_AzureCalcRateCard[[#This Row],[Region]]</f>
        <v>Standard_D12 Cloud ServicesMOSP14</v>
      </c>
      <c r="B11745" s="775">
        <v>14</v>
      </c>
      <c r="C11745" s="775" t="s">
        <v>680</v>
      </c>
      <c r="D11745" s="775" t="s">
        <v>606</v>
      </c>
      <c r="E11745" s="775">
        <v>0.75</v>
      </c>
      <c r="F11745" s="775" t="s">
        <v>1112</v>
      </c>
      <c r="G11745" s="775" t="s">
        <v>4235</v>
      </c>
      <c r="H11745" s="775" t="s">
        <v>4235</v>
      </c>
      <c r="I11745" s="775" t="s">
        <v>5737</v>
      </c>
    </row>
    <row r="11746" spans="1:9">
      <c r="A11746" s="775" t="str">
        <f>Table_wabobpsvr_AzureCalc_AzureCalcRateCard[[#This Row],[ServiceName]]&amp;Table_wabobpsvr_AzureCalc_AzureCalcRateCard[[#This Row],[Price_Level]]&amp;Table_wabobpsvr_AzureCalc_AzureCalcRateCard[[#This Row],[Region]]</f>
        <v>Standard_D12 Cloud ServicesA14</v>
      </c>
      <c r="B11746" s="775">
        <v>14</v>
      </c>
      <c r="C11746" s="775" t="s">
        <v>680</v>
      </c>
      <c r="D11746" s="775" t="s">
        <v>174</v>
      </c>
      <c r="E11746" s="775">
        <v>0.72750000000000004</v>
      </c>
      <c r="F11746" s="775" t="s">
        <v>1112</v>
      </c>
      <c r="G11746" s="775" t="s">
        <v>4235</v>
      </c>
      <c r="H11746" s="775" t="s">
        <v>4235</v>
      </c>
      <c r="I11746" s="775" t="s">
        <v>5737</v>
      </c>
    </row>
    <row r="11747" spans="1:9">
      <c r="A11747" s="775" t="str">
        <f>Table_wabobpsvr_AzureCalc_AzureCalcRateCard[[#This Row],[ServiceName]]&amp;Table_wabobpsvr_AzureCalc_AzureCalcRateCard[[#This Row],[Price_Level]]&amp;Table_wabobpsvr_AzureCalc_AzureCalcRateCard[[#This Row],[Region]]</f>
        <v>Standard_D12 Cloud ServicesB14</v>
      </c>
      <c r="B11747" s="775">
        <v>14</v>
      </c>
      <c r="C11747" s="775" t="s">
        <v>680</v>
      </c>
      <c r="D11747" s="775" t="s">
        <v>175</v>
      </c>
      <c r="E11747" s="775">
        <v>0.70499999999999996</v>
      </c>
      <c r="F11747" s="775" t="s">
        <v>1112</v>
      </c>
      <c r="G11747" s="775" t="s">
        <v>4235</v>
      </c>
      <c r="H11747" s="775" t="s">
        <v>4235</v>
      </c>
      <c r="I11747" s="775" t="s">
        <v>5737</v>
      </c>
    </row>
    <row r="11748" spans="1:9">
      <c r="A11748" s="775" t="str">
        <f>Table_wabobpsvr_AzureCalc_AzureCalcRateCard[[#This Row],[ServiceName]]&amp;Table_wabobpsvr_AzureCalc_AzureCalcRateCard[[#This Row],[Price_Level]]&amp;Table_wabobpsvr_AzureCalc_AzureCalcRateCard[[#This Row],[Region]]</f>
        <v>Standard_D12 Cloud ServicesC14</v>
      </c>
      <c r="B11748" s="775">
        <v>14</v>
      </c>
      <c r="C11748" s="775" t="s">
        <v>680</v>
      </c>
      <c r="D11748" s="775" t="s">
        <v>177</v>
      </c>
      <c r="E11748" s="775">
        <v>0.6825</v>
      </c>
      <c r="F11748" s="775" t="s">
        <v>1112</v>
      </c>
      <c r="G11748" s="775" t="s">
        <v>4235</v>
      </c>
      <c r="H11748" s="775" t="s">
        <v>4235</v>
      </c>
      <c r="I11748" s="775" t="s">
        <v>5737</v>
      </c>
    </row>
    <row r="11749" spans="1:9">
      <c r="A11749" s="775" t="str">
        <f>Table_wabobpsvr_AzureCalc_AzureCalcRateCard[[#This Row],[ServiceName]]&amp;Table_wabobpsvr_AzureCalc_AzureCalcRateCard[[#This Row],[Price_Level]]&amp;Table_wabobpsvr_AzureCalc_AzureCalcRateCard[[#This Row],[Region]]</f>
        <v>Standard_D12 Cloud ServicesD14</v>
      </c>
      <c r="B11749" s="775">
        <v>14</v>
      </c>
      <c r="C11749" s="775" t="s">
        <v>680</v>
      </c>
      <c r="D11749" s="775" t="s">
        <v>176</v>
      </c>
      <c r="E11749" s="775">
        <v>0.66</v>
      </c>
      <c r="F11749" s="775" t="s">
        <v>1112</v>
      </c>
      <c r="G11749" s="775" t="s">
        <v>4235</v>
      </c>
      <c r="H11749" s="775" t="s">
        <v>4235</v>
      </c>
      <c r="I11749" s="775" t="s">
        <v>5737</v>
      </c>
    </row>
    <row r="11750" spans="1:9">
      <c r="A11750" s="775" t="str">
        <f>Table_wabobpsvr_AzureCalc_AzureCalcRateCard[[#This Row],[ServiceName]]&amp;Table_wabobpsvr_AzureCalc_AzureCalcRateCard[[#This Row],[Price_Level]]&amp;Table_wabobpsvr_AzureCalc_AzureCalcRateCard[[#This Row],[Region]]</f>
        <v>Standard_D12 Cloud ServicesMOSP</v>
      </c>
      <c r="B11750" s="775"/>
      <c r="C11750" s="775" t="s">
        <v>680</v>
      </c>
      <c r="D11750" s="775" t="s">
        <v>606</v>
      </c>
      <c r="E11750" s="775">
        <v>0.73199999999999998</v>
      </c>
      <c r="F11750" s="775" t="s">
        <v>1112</v>
      </c>
      <c r="G11750" s="775" t="s">
        <v>4235</v>
      </c>
      <c r="H11750" s="775" t="s">
        <v>4235</v>
      </c>
      <c r="I11750" s="775" t="s">
        <v>5738</v>
      </c>
    </row>
    <row r="11751" spans="1:9">
      <c r="A11751" s="775" t="str">
        <f>Table_wabobpsvr_AzureCalc_AzureCalcRateCard[[#This Row],[ServiceName]]&amp;Table_wabobpsvr_AzureCalc_AzureCalcRateCard[[#This Row],[Price_Level]]&amp;Table_wabobpsvr_AzureCalc_AzureCalcRateCard[[#This Row],[Region]]</f>
        <v>Standard_D12 Cloud ServicesA</v>
      </c>
      <c r="B11751" s="775"/>
      <c r="C11751" s="775" t="s">
        <v>680</v>
      </c>
      <c r="D11751" s="775" t="s">
        <v>174</v>
      </c>
      <c r="E11751" s="775">
        <v>0.71004</v>
      </c>
      <c r="F11751" s="775" t="s">
        <v>1112</v>
      </c>
      <c r="G11751" s="775" t="s">
        <v>3583</v>
      </c>
      <c r="H11751" s="775" t="s">
        <v>3584</v>
      </c>
      <c r="I11751" s="775" t="s">
        <v>5738</v>
      </c>
    </row>
    <row r="11752" spans="1:9">
      <c r="A11752" s="775" t="str">
        <f>Table_wabobpsvr_AzureCalc_AzureCalcRateCard[[#This Row],[ServiceName]]&amp;Table_wabobpsvr_AzureCalc_AzureCalcRateCard[[#This Row],[Price_Level]]&amp;Table_wabobpsvr_AzureCalc_AzureCalcRateCard[[#This Row],[Region]]</f>
        <v>Standard_D12 Cloud ServicesB</v>
      </c>
      <c r="B11752" s="775"/>
      <c r="C11752" s="775" t="s">
        <v>680</v>
      </c>
      <c r="D11752" s="775" t="s">
        <v>175</v>
      </c>
      <c r="E11752" s="775">
        <v>0.68808000000000002</v>
      </c>
      <c r="F11752" s="775" t="s">
        <v>1112</v>
      </c>
      <c r="G11752" s="775" t="s">
        <v>3583</v>
      </c>
      <c r="H11752" s="775" t="s">
        <v>3584</v>
      </c>
      <c r="I11752" s="775" t="s">
        <v>5738</v>
      </c>
    </row>
    <row r="11753" spans="1:9">
      <c r="A11753" s="775" t="str">
        <f>Table_wabobpsvr_AzureCalc_AzureCalcRateCard[[#This Row],[ServiceName]]&amp;Table_wabobpsvr_AzureCalc_AzureCalcRateCard[[#This Row],[Price_Level]]&amp;Table_wabobpsvr_AzureCalc_AzureCalcRateCard[[#This Row],[Region]]</f>
        <v>Standard_D12 Cloud ServicesC</v>
      </c>
      <c r="B11753" s="775"/>
      <c r="C11753" s="775" t="s">
        <v>680</v>
      </c>
      <c r="D11753" s="775" t="s">
        <v>177</v>
      </c>
      <c r="E11753" s="775">
        <v>0.66612000000000005</v>
      </c>
      <c r="F11753" s="775" t="s">
        <v>1112</v>
      </c>
      <c r="G11753" s="775" t="s">
        <v>3583</v>
      </c>
      <c r="H11753" s="775" t="s">
        <v>3584</v>
      </c>
      <c r="I11753" s="775" t="s">
        <v>5738</v>
      </c>
    </row>
    <row r="11754" spans="1:9">
      <c r="A11754" s="775" t="str">
        <f>Table_wabobpsvr_AzureCalc_AzureCalcRateCard[[#This Row],[ServiceName]]&amp;Table_wabobpsvr_AzureCalc_AzureCalcRateCard[[#This Row],[Price_Level]]&amp;Table_wabobpsvr_AzureCalc_AzureCalcRateCard[[#This Row],[Region]]</f>
        <v>Standard_D12 Cloud ServicesD</v>
      </c>
      <c r="B11754" s="775"/>
      <c r="C11754" s="775" t="s">
        <v>680</v>
      </c>
      <c r="D11754" s="775" t="s">
        <v>176</v>
      </c>
      <c r="E11754" s="775">
        <v>0.64415999999999995</v>
      </c>
      <c r="F11754" s="775" t="s">
        <v>1112</v>
      </c>
      <c r="G11754" s="775" t="s">
        <v>3583</v>
      </c>
      <c r="H11754" s="775" t="s">
        <v>3584</v>
      </c>
      <c r="I11754" s="775" t="s">
        <v>5738</v>
      </c>
    </row>
    <row r="11755" spans="1:9">
      <c r="A11755" s="775" t="str">
        <f>Table_wabobpsvr_AzureCalc_AzureCalcRateCard[[#This Row],[ServiceName]]&amp;Table_wabobpsvr_AzureCalc_AzureCalcRateCard[[#This Row],[Price_Level]]&amp;Table_wabobpsvr_AzureCalc_AzureCalcRateCard[[#This Row],[Region]]</f>
        <v>Standard_D12 VM (Non-Windows)MOSP10</v>
      </c>
      <c r="B11755" s="775">
        <v>10</v>
      </c>
      <c r="C11755" s="775" t="s">
        <v>680</v>
      </c>
      <c r="D11755" s="775" t="s">
        <v>606</v>
      </c>
      <c r="E11755" s="775">
        <v>0.48299999999999998</v>
      </c>
      <c r="F11755" s="775" t="s">
        <v>1113</v>
      </c>
      <c r="G11755" s="775" t="s">
        <v>4235</v>
      </c>
      <c r="H11755" s="775" t="s">
        <v>4235</v>
      </c>
      <c r="I11755" s="775" t="s">
        <v>5739</v>
      </c>
    </row>
    <row r="11756" spans="1:9">
      <c r="A11756" s="775" t="str">
        <f>Table_wabobpsvr_AzureCalc_AzureCalcRateCard[[#This Row],[ServiceName]]&amp;Table_wabobpsvr_AzureCalc_AzureCalcRateCard[[#This Row],[Price_Level]]&amp;Table_wabobpsvr_AzureCalc_AzureCalcRateCard[[#This Row],[Region]]</f>
        <v>Standard_D12 VM (Non-Windows)A10</v>
      </c>
      <c r="B11756" s="775">
        <v>10</v>
      </c>
      <c r="C11756" s="775" t="s">
        <v>680</v>
      </c>
      <c r="D11756" s="775" t="s">
        <v>174</v>
      </c>
      <c r="E11756" s="775">
        <v>0.46850999999999998</v>
      </c>
      <c r="F11756" s="775" t="s">
        <v>1113</v>
      </c>
      <c r="G11756" s="775" t="s">
        <v>4235</v>
      </c>
      <c r="H11756" s="775" t="s">
        <v>4235</v>
      </c>
      <c r="I11756" s="775" t="s">
        <v>5739</v>
      </c>
    </row>
    <row r="11757" spans="1:9">
      <c r="A11757" s="1039" t="str">
        <f>Table_wabobpsvr_AzureCalc_AzureCalcRateCard[[#This Row],[ServiceName]]&amp;Table_wabobpsvr_AzureCalc_AzureCalcRateCard[[#This Row],[Price_Level]]&amp;Table_wabobpsvr_AzureCalc_AzureCalcRateCard[[#This Row],[Region]]</f>
        <v>Standard_D12 VM (Non-Windows)B10</v>
      </c>
      <c r="B11757" s="1039">
        <v>10</v>
      </c>
      <c r="C11757" s="1039" t="s">
        <v>680</v>
      </c>
      <c r="D11757" s="1039" t="s">
        <v>175</v>
      </c>
      <c r="E11757" s="1039">
        <v>0.45401999999999998</v>
      </c>
      <c r="F11757" s="1039" t="s">
        <v>1113</v>
      </c>
      <c r="G11757" s="775" t="s">
        <v>4235</v>
      </c>
      <c r="H11757" s="775" t="s">
        <v>4235</v>
      </c>
      <c r="I11757" s="775" t="s">
        <v>5739</v>
      </c>
    </row>
    <row r="11758" spans="1:9">
      <c r="A11758" s="1039" t="str">
        <f>Table_wabobpsvr_AzureCalc_AzureCalcRateCard[[#This Row],[ServiceName]]&amp;Table_wabobpsvr_AzureCalc_AzureCalcRateCard[[#This Row],[Price_Level]]&amp;Table_wabobpsvr_AzureCalc_AzureCalcRateCard[[#This Row],[Region]]</f>
        <v>Standard_D12 VM (Non-Windows)C10</v>
      </c>
      <c r="B11758" s="1039">
        <v>10</v>
      </c>
      <c r="C11758" s="1039" t="s">
        <v>680</v>
      </c>
      <c r="D11758" s="1039" t="s">
        <v>177</v>
      </c>
      <c r="E11758" s="1039">
        <v>0.43952999999999998</v>
      </c>
      <c r="F11758" s="1039" t="s">
        <v>1113</v>
      </c>
      <c r="G11758" s="775" t="s">
        <v>4235</v>
      </c>
      <c r="H11758" s="775" t="s">
        <v>4235</v>
      </c>
      <c r="I11758" s="775" t="s">
        <v>5739</v>
      </c>
    </row>
    <row r="11759" spans="1:9">
      <c r="A11759" s="1039" t="str">
        <f>Table_wabobpsvr_AzureCalc_AzureCalcRateCard[[#This Row],[ServiceName]]&amp;Table_wabobpsvr_AzureCalc_AzureCalcRateCard[[#This Row],[Price_Level]]&amp;Table_wabobpsvr_AzureCalc_AzureCalcRateCard[[#This Row],[Region]]</f>
        <v>Standard_D12 VM (Non-Windows)D10</v>
      </c>
      <c r="B11759" s="1039">
        <v>10</v>
      </c>
      <c r="C11759" s="1039" t="s">
        <v>680</v>
      </c>
      <c r="D11759" s="1039" t="s">
        <v>176</v>
      </c>
      <c r="E11759" s="1039">
        <v>0.42503999999999997</v>
      </c>
      <c r="F11759" s="1039" t="s">
        <v>1113</v>
      </c>
      <c r="G11759" s="775" t="s">
        <v>4235</v>
      </c>
      <c r="H11759" s="775" t="s">
        <v>4235</v>
      </c>
      <c r="I11759" s="775" t="s">
        <v>5739</v>
      </c>
    </row>
    <row r="11760" spans="1:9">
      <c r="A11760" s="1039" t="str">
        <f>Table_wabobpsvr_AzureCalc_AzureCalcRateCard[[#This Row],[ServiceName]]&amp;Table_wabobpsvr_AzureCalc_AzureCalcRateCard[[#This Row],[Price_Level]]&amp;Table_wabobpsvr_AzureCalc_AzureCalcRateCard[[#This Row],[Region]]</f>
        <v>Standard_D12 VM (Non-Windows)MOSP9</v>
      </c>
      <c r="B11760" s="1039">
        <v>9</v>
      </c>
      <c r="C11760" s="1039" t="s">
        <v>680</v>
      </c>
      <c r="D11760" s="1039" t="s">
        <v>606</v>
      </c>
      <c r="E11760" s="1039">
        <v>0.42</v>
      </c>
      <c r="F11760" s="1039" t="s">
        <v>1113</v>
      </c>
      <c r="G11760" s="775" t="s">
        <v>4235</v>
      </c>
      <c r="H11760" s="775" t="s">
        <v>4235</v>
      </c>
      <c r="I11760" s="775" t="s">
        <v>5740</v>
      </c>
    </row>
    <row r="11761" spans="1:9">
      <c r="A11761" s="1039" t="str">
        <f>Table_wabobpsvr_AzureCalc_AzureCalcRateCard[[#This Row],[ServiceName]]&amp;Table_wabobpsvr_AzureCalc_AzureCalcRateCard[[#This Row],[Price_Level]]&amp;Table_wabobpsvr_AzureCalc_AzureCalcRateCard[[#This Row],[Region]]</f>
        <v>Standard_D12 VM (Non-Windows)A9</v>
      </c>
      <c r="B11761" s="1039">
        <v>9</v>
      </c>
      <c r="C11761" s="1039" t="s">
        <v>680</v>
      </c>
      <c r="D11761" s="1039" t="s">
        <v>174</v>
      </c>
      <c r="E11761" s="1039">
        <v>0.40739999999999998</v>
      </c>
      <c r="F11761" s="1039" t="s">
        <v>1113</v>
      </c>
      <c r="G11761" s="775" t="s">
        <v>4235</v>
      </c>
      <c r="H11761" s="775" t="s">
        <v>4235</v>
      </c>
      <c r="I11761" s="775" t="s">
        <v>5740</v>
      </c>
    </row>
    <row r="11762" spans="1:9">
      <c r="A11762" s="1039" t="str">
        <f>Table_wabobpsvr_AzureCalc_AzureCalcRateCard[[#This Row],[ServiceName]]&amp;Table_wabobpsvr_AzureCalc_AzureCalcRateCard[[#This Row],[Price_Level]]&amp;Table_wabobpsvr_AzureCalc_AzureCalcRateCard[[#This Row],[Region]]</f>
        <v>Standard_D12 VM (Non-Windows)B9</v>
      </c>
      <c r="B11762" s="1039">
        <v>9</v>
      </c>
      <c r="C11762" s="1039" t="s">
        <v>680</v>
      </c>
      <c r="D11762" s="1039" t="s">
        <v>175</v>
      </c>
      <c r="E11762" s="1039">
        <v>0.39479999999999998</v>
      </c>
      <c r="F11762" s="1039" t="s">
        <v>1113</v>
      </c>
      <c r="G11762" s="775" t="s">
        <v>4235</v>
      </c>
      <c r="H11762" s="775" t="s">
        <v>4235</v>
      </c>
      <c r="I11762" s="775" t="s">
        <v>5740</v>
      </c>
    </row>
    <row r="11763" spans="1:9">
      <c r="A11763" s="1039" t="str">
        <f>Table_wabobpsvr_AzureCalc_AzureCalcRateCard[[#This Row],[ServiceName]]&amp;Table_wabobpsvr_AzureCalc_AzureCalcRateCard[[#This Row],[Price_Level]]&amp;Table_wabobpsvr_AzureCalc_AzureCalcRateCard[[#This Row],[Region]]</f>
        <v>Standard_D12 VM (Non-Windows)C9</v>
      </c>
      <c r="B11763" s="1039">
        <v>9</v>
      </c>
      <c r="C11763" s="1039" t="s">
        <v>680</v>
      </c>
      <c r="D11763" s="1039" t="s">
        <v>177</v>
      </c>
      <c r="E11763" s="1039">
        <v>0.38219999999999998</v>
      </c>
      <c r="F11763" s="1039" t="s">
        <v>1113</v>
      </c>
      <c r="G11763" s="775" t="s">
        <v>4235</v>
      </c>
      <c r="H11763" s="775" t="s">
        <v>4235</v>
      </c>
      <c r="I11763" s="775" t="s">
        <v>5740</v>
      </c>
    </row>
    <row r="11764" spans="1:9">
      <c r="A11764" s="1039" t="str">
        <f>Table_wabobpsvr_AzureCalc_AzureCalcRateCard[[#This Row],[ServiceName]]&amp;Table_wabobpsvr_AzureCalc_AzureCalcRateCard[[#This Row],[Price_Level]]&amp;Table_wabobpsvr_AzureCalc_AzureCalcRateCard[[#This Row],[Region]]</f>
        <v>Standard_D12 VM (Non-Windows)D9</v>
      </c>
      <c r="B11764" s="1039">
        <v>9</v>
      </c>
      <c r="C11764" s="1039" t="s">
        <v>680</v>
      </c>
      <c r="D11764" s="1039" t="s">
        <v>176</v>
      </c>
      <c r="E11764" s="1039">
        <v>0.36959999999999998</v>
      </c>
      <c r="F11764" s="1039" t="s">
        <v>1113</v>
      </c>
      <c r="G11764" s="775" t="s">
        <v>4235</v>
      </c>
      <c r="H11764" s="775" t="s">
        <v>4235</v>
      </c>
      <c r="I11764" s="775" t="s">
        <v>5740</v>
      </c>
    </row>
    <row r="11765" spans="1:9">
      <c r="A11765" s="1039" t="str">
        <f>Table_wabobpsvr_AzureCalc_AzureCalcRateCard[[#This Row],[ServiceName]]&amp;Table_wabobpsvr_AzureCalc_AzureCalcRateCard[[#This Row],[Price_Level]]&amp;Table_wabobpsvr_AzureCalc_AzureCalcRateCard[[#This Row],[Region]]</f>
        <v>Streaming UnitsB9</v>
      </c>
      <c r="B11765" s="1039">
        <v>9</v>
      </c>
      <c r="C11765" s="1039" t="s">
        <v>4235</v>
      </c>
      <c r="D11765" s="1039" t="s">
        <v>175</v>
      </c>
      <c r="E11765" s="1039">
        <v>999999</v>
      </c>
      <c r="F11765" s="1039" t="s">
        <v>1307</v>
      </c>
      <c r="G11765" s="775" t="s">
        <v>4235</v>
      </c>
      <c r="H11765" s="775" t="s">
        <v>4235</v>
      </c>
      <c r="I11765" s="775" t="s">
        <v>4235</v>
      </c>
    </row>
    <row r="11766" spans="1:9">
      <c r="A11766" s="1039" t="str">
        <f>Table_wabobpsvr_AzureCalc_AzureCalcRateCard[[#This Row],[ServiceName]]&amp;Table_wabobpsvr_AzureCalc_AzureCalcRateCard[[#This Row],[Price_Level]]&amp;Table_wabobpsvr_AzureCalc_AzureCalcRateCard[[#This Row],[Region]]</f>
        <v>Streaming UnitsC9</v>
      </c>
      <c r="B11766" s="1039">
        <v>9</v>
      </c>
      <c r="C11766" s="1039" t="s">
        <v>4235</v>
      </c>
      <c r="D11766" s="1039" t="s">
        <v>177</v>
      </c>
      <c r="E11766" s="1039">
        <v>999999</v>
      </c>
      <c r="F11766" s="1039" t="s">
        <v>1307</v>
      </c>
      <c r="G11766" s="775" t="s">
        <v>4235</v>
      </c>
      <c r="H11766" s="775" t="s">
        <v>4235</v>
      </c>
      <c r="I11766" s="775" t="s">
        <v>4235</v>
      </c>
    </row>
    <row r="11767" spans="1:9">
      <c r="A11767" s="775" t="str">
        <f>Table_wabobpsvr_AzureCalc_AzureCalcRateCard[[#This Row],[ServiceName]]&amp;Table_wabobpsvr_AzureCalc_AzureCalcRateCard[[#This Row],[Price_Level]]&amp;Table_wabobpsvr_AzureCalc_AzureCalcRateCard[[#This Row],[Region]]</f>
        <v>Streaming UnitsD9</v>
      </c>
      <c r="B11767" s="775">
        <v>9</v>
      </c>
      <c r="C11767" s="775" t="s">
        <v>4235</v>
      </c>
      <c r="D11767" s="775" t="s">
        <v>176</v>
      </c>
      <c r="E11767" s="775">
        <v>999999</v>
      </c>
      <c r="F11767" s="775" t="s">
        <v>1307</v>
      </c>
      <c r="G11767" s="775" t="s">
        <v>4235</v>
      </c>
      <c r="H11767" s="775" t="s">
        <v>4235</v>
      </c>
      <c r="I11767" s="775" t="s">
        <v>4235</v>
      </c>
    </row>
    <row r="11768" spans="1:9">
      <c r="A11768" s="775" t="str">
        <f>Table_wabobpsvr_AzureCalc_AzureCalcRateCard[[#This Row],[ServiceName]]&amp;Table_wabobpsvr_AzureCalc_AzureCalcRateCard[[#This Row],[Price_Level]]&amp;Table_wabobpsvr_AzureCalc_AzureCalcRateCard[[#This Row],[Region]]</f>
        <v>Streaming UnitsMOSP10</v>
      </c>
      <c r="B11768" s="775">
        <v>10</v>
      </c>
      <c r="C11768" s="775" t="s">
        <v>4235</v>
      </c>
      <c r="D11768" s="775" t="s">
        <v>606</v>
      </c>
      <c r="E11768" s="775">
        <v>999999</v>
      </c>
      <c r="F11768" s="775" t="s">
        <v>1307</v>
      </c>
      <c r="G11768" s="775" t="s">
        <v>4235</v>
      </c>
      <c r="H11768" s="775" t="s">
        <v>4235</v>
      </c>
      <c r="I11768" s="775" t="s">
        <v>4235</v>
      </c>
    </row>
    <row r="11769" spans="1:9">
      <c r="A11769" s="1039" t="str">
        <f>Table_wabobpsvr_AzureCalc_AzureCalcRateCard[[#This Row],[ServiceName]]&amp;Table_wabobpsvr_AzureCalc_AzureCalcRateCard[[#This Row],[Price_Level]]&amp;Table_wabobpsvr_AzureCalc_AzureCalcRateCard[[#This Row],[Region]]</f>
        <v>Streaming UnitsA10</v>
      </c>
      <c r="B11769" s="1039">
        <v>10</v>
      </c>
      <c r="C11769" s="1039" t="s">
        <v>4235</v>
      </c>
      <c r="D11769" s="1039" t="s">
        <v>174</v>
      </c>
      <c r="E11769" s="1039">
        <v>999999</v>
      </c>
      <c r="F11769" s="1039" t="s">
        <v>1307</v>
      </c>
      <c r="G11769" s="775" t="s">
        <v>4235</v>
      </c>
      <c r="H11769" s="775" t="s">
        <v>4235</v>
      </c>
      <c r="I11769" s="775" t="s">
        <v>4235</v>
      </c>
    </row>
    <row r="11770" spans="1:9">
      <c r="A11770" s="775" t="str">
        <f>Table_wabobpsvr_AzureCalc_AzureCalcRateCard[[#This Row],[ServiceName]]&amp;Table_wabobpsvr_AzureCalc_AzureCalcRateCard[[#This Row],[Price_Level]]&amp;Table_wabobpsvr_AzureCalc_AzureCalcRateCard[[#This Row],[Region]]</f>
        <v>Streaming UnitsB10</v>
      </c>
      <c r="B11770" s="775">
        <v>10</v>
      </c>
      <c r="C11770" s="775" t="s">
        <v>4235</v>
      </c>
      <c r="D11770" s="775" t="s">
        <v>175</v>
      </c>
      <c r="E11770" s="775">
        <v>999999</v>
      </c>
      <c r="F11770" s="775" t="s">
        <v>1307</v>
      </c>
      <c r="G11770" s="775" t="s">
        <v>4235</v>
      </c>
      <c r="H11770" s="775" t="s">
        <v>4235</v>
      </c>
      <c r="I11770" s="775" t="s">
        <v>4235</v>
      </c>
    </row>
    <row r="11771" spans="1:9">
      <c r="A11771" s="775" t="str">
        <f>Table_wabobpsvr_AzureCalc_AzureCalcRateCard[[#This Row],[ServiceName]]&amp;Table_wabobpsvr_AzureCalc_AzureCalcRateCard[[#This Row],[Price_Level]]&amp;Table_wabobpsvr_AzureCalc_AzureCalcRateCard[[#This Row],[Region]]</f>
        <v>Streaming UnitsC10</v>
      </c>
      <c r="B11771" s="775">
        <v>10</v>
      </c>
      <c r="C11771" s="775" t="s">
        <v>4235</v>
      </c>
      <c r="D11771" s="775" t="s">
        <v>177</v>
      </c>
      <c r="E11771" s="775">
        <v>999999</v>
      </c>
      <c r="F11771" s="775" t="s">
        <v>1307</v>
      </c>
      <c r="G11771" s="775" t="s">
        <v>4235</v>
      </c>
      <c r="H11771" s="775" t="s">
        <v>4235</v>
      </c>
      <c r="I11771" s="775" t="s">
        <v>4235</v>
      </c>
    </row>
    <row r="11772" spans="1:9">
      <c r="A11772" s="775" t="str">
        <f>Table_wabobpsvr_AzureCalc_AzureCalcRateCard[[#This Row],[ServiceName]]&amp;Table_wabobpsvr_AzureCalc_AzureCalcRateCard[[#This Row],[Price_Level]]&amp;Table_wabobpsvr_AzureCalc_AzureCalcRateCard[[#This Row],[Region]]</f>
        <v>Standard S3 Database DaysB14</v>
      </c>
      <c r="B11772" s="775">
        <v>14</v>
      </c>
      <c r="C11772" s="775" t="s">
        <v>87</v>
      </c>
      <c r="D11772" s="775" t="s">
        <v>175</v>
      </c>
      <c r="E11772" s="775">
        <v>0.2366</v>
      </c>
      <c r="F11772" s="775" t="s">
        <v>3081</v>
      </c>
      <c r="G11772" s="775" t="s">
        <v>3104</v>
      </c>
      <c r="H11772" s="775" t="s">
        <v>3105</v>
      </c>
      <c r="I11772" s="775" t="s">
        <v>5732</v>
      </c>
    </row>
    <row r="11773" spans="1:9">
      <c r="A11773" s="775" t="str">
        <f>Table_wabobpsvr_AzureCalc_AzureCalcRateCard[[#This Row],[ServiceName]]&amp;Table_wabobpsvr_AzureCalc_AzureCalcRateCard[[#This Row],[Price_Level]]&amp;Table_wabobpsvr_AzureCalc_AzureCalcRateCard[[#This Row],[Region]]</f>
        <v>Standard_D12 VM (Non-Windows)MOSP13</v>
      </c>
      <c r="B11773" s="775">
        <v>13</v>
      </c>
      <c r="C11773" s="775" t="s">
        <v>680</v>
      </c>
      <c r="D11773" s="775" t="s">
        <v>606</v>
      </c>
      <c r="E11773" s="775">
        <v>0.496</v>
      </c>
      <c r="F11773" s="775" t="s">
        <v>1113</v>
      </c>
      <c r="G11773" s="775" t="s">
        <v>4235</v>
      </c>
      <c r="H11773" s="775" t="s">
        <v>4235</v>
      </c>
      <c r="I11773" s="775" t="s">
        <v>5741</v>
      </c>
    </row>
    <row r="11774" spans="1:9">
      <c r="A11774" s="775" t="str">
        <f>Table_wabobpsvr_AzureCalc_AzureCalcRateCard[[#This Row],[ServiceName]]&amp;Table_wabobpsvr_AzureCalc_AzureCalcRateCard[[#This Row],[Price_Level]]&amp;Table_wabobpsvr_AzureCalc_AzureCalcRateCard[[#This Row],[Region]]</f>
        <v>Standard_D12 VM (Non-Windows)A13</v>
      </c>
      <c r="B11774" s="775">
        <v>13</v>
      </c>
      <c r="C11774" s="775" t="s">
        <v>680</v>
      </c>
      <c r="D11774" s="775" t="s">
        <v>174</v>
      </c>
      <c r="E11774" s="775">
        <v>0.48111999999999999</v>
      </c>
      <c r="F11774" s="775" t="s">
        <v>1113</v>
      </c>
      <c r="G11774" s="775" t="s">
        <v>4235</v>
      </c>
      <c r="H11774" s="775" t="s">
        <v>4235</v>
      </c>
      <c r="I11774" s="775" t="s">
        <v>5741</v>
      </c>
    </row>
    <row r="11775" spans="1:9">
      <c r="A11775" s="775" t="str">
        <f>Table_wabobpsvr_AzureCalc_AzureCalcRateCard[[#This Row],[ServiceName]]&amp;Table_wabobpsvr_AzureCalc_AzureCalcRateCard[[#This Row],[Price_Level]]&amp;Table_wabobpsvr_AzureCalc_AzureCalcRateCard[[#This Row],[Region]]</f>
        <v>Standard_D12 VM (Non-Windows)B13</v>
      </c>
      <c r="B11775" s="775">
        <v>13</v>
      </c>
      <c r="C11775" s="775" t="s">
        <v>680</v>
      </c>
      <c r="D11775" s="775" t="s">
        <v>175</v>
      </c>
      <c r="E11775" s="775">
        <v>0.46623999999999999</v>
      </c>
      <c r="F11775" s="775" t="s">
        <v>1113</v>
      </c>
      <c r="G11775" s="775" t="s">
        <v>4235</v>
      </c>
      <c r="H11775" s="775" t="s">
        <v>4235</v>
      </c>
      <c r="I11775" s="775" t="s">
        <v>5741</v>
      </c>
    </row>
    <row r="11776" spans="1:9">
      <c r="A11776" s="775" t="str">
        <f>Table_wabobpsvr_AzureCalc_AzureCalcRateCard[[#This Row],[ServiceName]]&amp;Table_wabobpsvr_AzureCalc_AzureCalcRateCard[[#This Row],[Price_Level]]&amp;Table_wabobpsvr_AzureCalc_AzureCalcRateCard[[#This Row],[Region]]</f>
        <v>Standard_D12 VM (Non-Windows)C13</v>
      </c>
      <c r="B11776" s="775">
        <v>13</v>
      </c>
      <c r="C11776" s="775" t="s">
        <v>680</v>
      </c>
      <c r="D11776" s="775" t="s">
        <v>177</v>
      </c>
      <c r="E11776" s="775">
        <v>0.45135999999999998</v>
      </c>
      <c r="F11776" s="775" t="s">
        <v>1113</v>
      </c>
      <c r="G11776" s="775" t="s">
        <v>4235</v>
      </c>
      <c r="H11776" s="775" t="s">
        <v>4235</v>
      </c>
      <c r="I11776" s="775" t="s">
        <v>5741</v>
      </c>
    </row>
    <row r="11777" spans="1:9">
      <c r="A11777" s="775" t="str">
        <f>Table_wabobpsvr_AzureCalc_AzureCalcRateCard[[#This Row],[ServiceName]]&amp;Table_wabobpsvr_AzureCalc_AzureCalcRateCard[[#This Row],[Price_Level]]&amp;Table_wabobpsvr_AzureCalc_AzureCalcRateCard[[#This Row],[Region]]</f>
        <v>Standard_D12 VM (Non-Windows)D13</v>
      </c>
      <c r="B11777" s="775">
        <v>13</v>
      </c>
      <c r="C11777" s="775" t="s">
        <v>680</v>
      </c>
      <c r="D11777" s="775" t="s">
        <v>176</v>
      </c>
      <c r="E11777" s="775">
        <v>0.43647999999999998</v>
      </c>
      <c r="F11777" s="775" t="s">
        <v>1113</v>
      </c>
      <c r="G11777" s="775" t="s">
        <v>4235</v>
      </c>
      <c r="H11777" s="775" t="s">
        <v>4235</v>
      </c>
      <c r="I11777" s="775" t="s">
        <v>5741</v>
      </c>
    </row>
    <row r="11778" spans="1:9">
      <c r="A11778" s="775" t="str">
        <f>Table_wabobpsvr_AzureCalc_AzureCalcRateCard[[#This Row],[ServiceName]]&amp;Table_wabobpsvr_AzureCalc_AzureCalcRateCard[[#This Row],[Price_Level]]&amp;Table_wabobpsvr_AzureCalc_AzureCalcRateCard[[#This Row],[Region]]</f>
        <v>Standard_D12 VM (Non-Windows)MOSP7</v>
      </c>
      <c r="B11778" s="775">
        <v>7</v>
      </c>
      <c r="C11778" s="775" t="s">
        <v>680</v>
      </c>
      <c r="D11778" s="775" t="s">
        <v>606</v>
      </c>
      <c r="E11778" s="775">
        <v>0.39</v>
      </c>
      <c r="F11778" s="775" t="s">
        <v>1113</v>
      </c>
      <c r="G11778" s="775" t="s">
        <v>4235</v>
      </c>
      <c r="H11778" s="775" t="s">
        <v>4235</v>
      </c>
      <c r="I11778" s="775" t="s">
        <v>5742</v>
      </c>
    </row>
    <row r="11779" spans="1:9">
      <c r="A11779" s="775" t="str">
        <f>Table_wabobpsvr_AzureCalc_AzureCalcRateCard[[#This Row],[ServiceName]]&amp;Table_wabobpsvr_AzureCalc_AzureCalcRateCard[[#This Row],[Price_Level]]&amp;Table_wabobpsvr_AzureCalc_AzureCalcRateCard[[#This Row],[Region]]</f>
        <v>Standard_D12 VM (Non-Windows)A7</v>
      </c>
      <c r="B11779" s="775">
        <v>7</v>
      </c>
      <c r="C11779" s="775" t="s">
        <v>680</v>
      </c>
      <c r="D11779" s="775" t="s">
        <v>174</v>
      </c>
      <c r="E11779" s="775">
        <v>0.37830000000000003</v>
      </c>
      <c r="F11779" s="775" t="s">
        <v>1113</v>
      </c>
      <c r="G11779" s="775" t="s">
        <v>4235</v>
      </c>
      <c r="H11779" s="775" t="s">
        <v>4235</v>
      </c>
      <c r="I11779" s="775" t="s">
        <v>5742</v>
      </c>
    </row>
    <row r="11780" spans="1:9">
      <c r="A11780" s="775" t="str">
        <f>Table_wabobpsvr_AzureCalc_AzureCalcRateCard[[#This Row],[ServiceName]]&amp;Table_wabobpsvr_AzureCalc_AzureCalcRateCard[[#This Row],[Price_Level]]&amp;Table_wabobpsvr_AzureCalc_AzureCalcRateCard[[#This Row],[Region]]</f>
        <v>Standard_D12 VM (Non-Windows)B7</v>
      </c>
      <c r="B11780" s="775">
        <v>7</v>
      </c>
      <c r="C11780" s="775" t="s">
        <v>680</v>
      </c>
      <c r="D11780" s="775" t="s">
        <v>175</v>
      </c>
      <c r="E11780" s="775">
        <v>0.36659999999999998</v>
      </c>
      <c r="F11780" s="775" t="s">
        <v>1113</v>
      </c>
      <c r="G11780" s="775" t="s">
        <v>4235</v>
      </c>
      <c r="H11780" s="775" t="s">
        <v>4235</v>
      </c>
      <c r="I11780" s="775" t="s">
        <v>5742</v>
      </c>
    </row>
    <row r="11781" spans="1:9">
      <c r="A11781" s="775" t="str">
        <f>Table_wabobpsvr_AzureCalc_AzureCalcRateCard[[#This Row],[ServiceName]]&amp;Table_wabobpsvr_AzureCalc_AzureCalcRateCard[[#This Row],[Price_Level]]&amp;Table_wabobpsvr_AzureCalc_AzureCalcRateCard[[#This Row],[Region]]</f>
        <v>Standard_D12 VM (Non-Windows)C7</v>
      </c>
      <c r="B11781" s="775">
        <v>7</v>
      </c>
      <c r="C11781" s="775" t="s">
        <v>680</v>
      </c>
      <c r="D11781" s="775" t="s">
        <v>177</v>
      </c>
      <c r="E11781" s="775">
        <v>0.35489999999999999</v>
      </c>
      <c r="F11781" s="775" t="s">
        <v>1113</v>
      </c>
      <c r="G11781" s="775" t="s">
        <v>4235</v>
      </c>
      <c r="H11781" s="775" t="s">
        <v>4235</v>
      </c>
      <c r="I11781" s="775" t="s">
        <v>5742</v>
      </c>
    </row>
    <row r="11782" spans="1:9">
      <c r="A11782" s="775" t="str">
        <f>Table_wabobpsvr_AzureCalc_AzureCalcRateCard[[#This Row],[ServiceName]]&amp;Table_wabobpsvr_AzureCalc_AzureCalcRateCard[[#This Row],[Price_Level]]&amp;Table_wabobpsvr_AzureCalc_AzureCalcRateCard[[#This Row],[Region]]</f>
        <v>Standard_D12 VM (Non-Windows)D7</v>
      </c>
      <c r="B11782" s="775">
        <v>7</v>
      </c>
      <c r="C11782" s="775" t="s">
        <v>680</v>
      </c>
      <c r="D11782" s="775" t="s">
        <v>176</v>
      </c>
      <c r="E11782" s="775">
        <v>0.34320000000000001</v>
      </c>
      <c r="F11782" s="775" t="s">
        <v>1113</v>
      </c>
      <c r="G11782" s="775" t="s">
        <v>4235</v>
      </c>
      <c r="H11782" s="775" t="s">
        <v>4235</v>
      </c>
      <c r="I11782" s="775" t="s">
        <v>5742</v>
      </c>
    </row>
    <row r="11783" spans="1:9">
      <c r="A11783" s="775" t="str">
        <f>Table_wabobpsvr_AzureCalc_AzureCalcRateCard[[#This Row],[ServiceName]]&amp;Table_wabobpsvr_AzureCalc_AzureCalcRateCard[[#This Row],[Price_Level]]&amp;Table_wabobpsvr_AzureCalc_AzureCalcRateCard[[#This Row],[Region]]</f>
        <v>Standard_D12 VM (Non-Windows)MOSP8</v>
      </c>
      <c r="B11783" s="775">
        <v>8</v>
      </c>
      <c r="C11783" s="775" t="s">
        <v>680</v>
      </c>
      <c r="D11783" s="775" t="s">
        <v>606</v>
      </c>
      <c r="E11783" s="775">
        <v>0.44900000000000001</v>
      </c>
      <c r="F11783" s="775" t="s">
        <v>1113</v>
      </c>
      <c r="G11783" s="775" t="s">
        <v>4235</v>
      </c>
      <c r="H11783" s="775" t="s">
        <v>4235</v>
      </c>
      <c r="I11783" s="775" t="s">
        <v>5743</v>
      </c>
    </row>
    <row r="11784" spans="1:9">
      <c r="A11784" s="775" t="str">
        <f>Table_wabobpsvr_AzureCalc_AzureCalcRateCard[[#This Row],[ServiceName]]&amp;Table_wabobpsvr_AzureCalc_AzureCalcRateCard[[#This Row],[Price_Level]]&amp;Table_wabobpsvr_AzureCalc_AzureCalcRateCard[[#This Row],[Region]]</f>
        <v>Standard_D12 VM (Non-Windows)A8</v>
      </c>
      <c r="B11784" s="775">
        <v>8</v>
      </c>
      <c r="C11784" s="775" t="s">
        <v>680</v>
      </c>
      <c r="D11784" s="775" t="s">
        <v>174</v>
      </c>
      <c r="E11784" s="775">
        <v>0.43552999999999997</v>
      </c>
      <c r="F11784" s="775" t="s">
        <v>1113</v>
      </c>
      <c r="G11784" s="775" t="s">
        <v>4235</v>
      </c>
      <c r="H11784" s="775" t="s">
        <v>4235</v>
      </c>
      <c r="I11784" s="775" t="s">
        <v>5743</v>
      </c>
    </row>
    <row r="11785" spans="1:9">
      <c r="A11785" s="775" t="str">
        <f>Table_wabobpsvr_AzureCalc_AzureCalcRateCard[[#This Row],[ServiceName]]&amp;Table_wabobpsvr_AzureCalc_AzureCalcRateCard[[#This Row],[Price_Level]]&amp;Table_wabobpsvr_AzureCalc_AzureCalcRateCard[[#This Row],[Region]]</f>
        <v>Standard_D12 VM (Non-Windows)B8</v>
      </c>
      <c r="B11785" s="775">
        <v>8</v>
      </c>
      <c r="C11785" s="775" t="s">
        <v>680</v>
      </c>
      <c r="D11785" s="775" t="s">
        <v>175</v>
      </c>
      <c r="E11785" s="775">
        <v>0.42205999999999999</v>
      </c>
      <c r="F11785" s="775" t="s">
        <v>1113</v>
      </c>
      <c r="G11785" s="775" t="s">
        <v>4235</v>
      </c>
      <c r="H11785" s="775" t="s">
        <v>4235</v>
      </c>
      <c r="I11785" s="775" t="s">
        <v>5743</v>
      </c>
    </row>
    <row r="11786" spans="1:9">
      <c r="A11786" s="775" t="str">
        <f>Table_wabobpsvr_AzureCalc_AzureCalcRateCard[[#This Row],[ServiceName]]&amp;Table_wabobpsvr_AzureCalc_AzureCalcRateCard[[#This Row],[Price_Level]]&amp;Table_wabobpsvr_AzureCalc_AzureCalcRateCard[[#This Row],[Region]]</f>
        <v>Standard_D12 VM (Non-Windows)C8</v>
      </c>
      <c r="B11786" s="775">
        <v>8</v>
      </c>
      <c r="C11786" s="775" t="s">
        <v>680</v>
      </c>
      <c r="D11786" s="775" t="s">
        <v>177</v>
      </c>
      <c r="E11786" s="775">
        <v>0.40859000000000001</v>
      </c>
      <c r="F11786" s="775" t="s">
        <v>1113</v>
      </c>
      <c r="G11786" s="775" t="s">
        <v>4235</v>
      </c>
      <c r="H11786" s="775" t="s">
        <v>4235</v>
      </c>
      <c r="I11786" s="775" t="s">
        <v>5743</v>
      </c>
    </row>
    <row r="11787" spans="1:9">
      <c r="A11787" s="775" t="str">
        <f>Table_wabobpsvr_AzureCalc_AzureCalcRateCard[[#This Row],[ServiceName]]&amp;Table_wabobpsvr_AzureCalc_AzureCalcRateCard[[#This Row],[Price_Level]]&amp;Table_wabobpsvr_AzureCalc_AzureCalcRateCard[[#This Row],[Region]]</f>
        <v>Standard_D12 VM (Non-Windows)D8</v>
      </c>
      <c r="B11787" s="775">
        <v>8</v>
      </c>
      <c r="C11787" s="775" t="s">
        <v>680</v>
      </c>
      <c r="D11787" s="775" t="s">
        <v>176</v>
      </c>
      <c r="E11787" s="775">
        <v>0.39512000000000003</v>
      </c>
      <c r="F11787" s="775" t="s">
        <v>1113</v>
      </c>
      <c r="G11787" s="775" t="s">
        <v>4235</v>
      </c>
      <c r="H11787" s="775" t="s">
        <v>4235</v>
      </c>
      <c r="I11787" s="775" t="s">
        <v>5743</v>
      </c>
    </row>
    <row r="11788" spans="1:9">
      <c r="A11788" s="775" t="str">
        <f>Table_wabobpsvr_AzureCalc_AzureCalcRateCard[[#This Row],[ServiceName]]&amp;Table_wabobpsvr_AzureCalc_AzureCalcRateCard[[#This Row],[Price_Level]]&amp;Table_wabobpsvr_AzureCalc_AzureCalcRateCard[[#This Row],[Region]]</f>
        <v>Standard_D12 VM (Non-Windows)MOSP11</v>
      </c>
      <c r="B11788" s="775">
        <v>11</v>
      </c>
      <c r="C11788" s="775" t="s">
        <v>680</v>
      </c>
      <c r="D11788" s="775" t="s">
        <v>606</v>
      </c>
      <c r="E11788" s="775">
        <v>0.48299999999999998</v>
      </c>
      <c r="F11788" s="775" t="s">
        <v>1113</v>
      </c>
      <c r="G11788" s="775" t="s">
        <v>4235</v>
      </c>
      <c r="H11788" s="775" t="s">
        <v>4235</v>
      </c>
      <c r="I11788" s="775" t="s">
        <v>5744</v>
      </c>
    </row>
    <row r="11789" spans="1:9">
      <c r="A11789" s="1039" t="str">
        <f>Table_wabobpsvr_AzureCalc_AzureCalcRateCard[[#This Row],[ServiceName]]&amp;Table_wabobpsvr_AzureCalc_AzureCalcRateCard[[#This Row],[Price_Level]]&amp;Table_wabobpsvr_AzureCalc_AzureCalcRateCard[[#This Row],[Region]]</f>
        <v>Standard_D12 VM (Non-Windows)A11</v>
      </c>
      <c r="B11789" s="1039">
        <v>11</v>
      </c>
      <c r="C11789" s="1039" t="s">
        <v>680</v>
      </c>
      <c r="D11789" s="1039" t="s">
        <v>174</v>
      </c>
      <c r="E11789" s="1039">
        <v>0.46850999999999998</v>
      </c>
      <c r="F11789" s="1039" t="s">
        <v>1113</v>
      </c>
      <c r="G11789" s="775" t="s">
        <v>4235</v>
      </c>
      <c r="H11789" s="775" t="s">
        <v>4235</v>
      </c>
      <c r="I11789" s="775" t="s">
        <v>5744</v>
      </c>
    </row>
    <row r="11790" spans="1:9">
      <c r="A11790" s="1039" t="str">
        <f>Table_wabobpsvr_AzureCalc_AzureCalcRateCard[[#This Row],[ServiceName]]&amp;Table_wabobpsvr_AzureCalc_AzureCalcRateCard[[#This Row],[Price_Level]]&amp;Table_wabobpsvr_AzureCalc_AzureCalcRateCard[[#This Row],[Region]]</f>
        <v>Standard_D12 VM (Non-Windows)B11</v>
      </c>
      <c r="B11790" s="1039">
        <v>11</v>
      </c>
      <c r="C11790" s="1039" t="s">
        <v>680</v>
      </c>
      <c r="D11790" s="1039" t="s">
        <v>175</v>
      </c>
      <c r="E11790" s="1039">
        <v>0.45401999999999998</v>
      </c>
      <c r="F11790" s="1039" t="s">
        <v>1113</v>
      </c>
      <c r="G11790" s="775" t="s">
        <v>4235</v>
      </c>
      <c r="H11790" s="775" t="s">
        <v>4235</v>
      </c>
      <c r="I11790" s="775" t="s">
        <v>5744</v>
      </c>
    </row>
    <row r="11791" spans="1:9">
      <c r="A11791" s="775" t="str">
        <f>Table_wabobpsvr_AzureCalc_AzureCalcRateCard[[#This Row],[ServiceName]]&amp;Table_wabobpsvr_AzureCalc_AzureCalcRateCard[[#This Row],[Price_Level]]&amp;Table_wabobpsvr_AzureCalc_AzureCalcRateCard[[#This Row],[Region]]</f>
        <v>Standard_D12 VM (Non-Windows)C11</v>
      </c>
      <c r="B11791" s="775">
        <v>11</v>
      </c>
      <c r="C11791" s="775" t="s">
        <v>680</v>
      </c>
      <c r="D11791" s="775" t="s">
        <v>177</v>
      </c>
      <c r="E11791" s="775">
        <v>0.43952999999999998</v>
      </c>
      <c r="F11791" s="775" t="s">
        <v>1113</v>
      </c>
      <c r="G11791" s="775" t="s">
        <v>4235</v>
      </c>
      <c r="H11791" s="775" t="s">
        <v>4235</v>
      </c>
      <c r="I11791" s="775" t="s">
        <v>5744</v>
      </c>
    </row>
    <row r="11792" spans="1:9">
      <c r="A11792" s="1039" t="str">
        <f>Table_wabobpsvr_AzureCalc_AzureCalcRateCard[[#This Row],[ServiceName]]&amp;Table_wabobpsvr_AzureCalc_AzureCalcRateCard[[#This Row],[Price_Level]]&amp;Table_wabobpsvr_AzureCalc_AzureCalcRateCard[[#This Row],[Region]]</f>
        <v>Standard_D12 VM (Non-Windows)D11</v>
      </c>
      <c r="B11792" s="1039">
        <v>11</v>
      </c>
      <c r="C11792" s="1039" t="s">
        <v>680</v>
      </c>
      <c r="D11792" s="1039" t="s">
        <v>176</v>
      </c>
      <c r="E11792" s="1039">
        <v>0.42503999999999997</v>
      </c>
      <c r="F11792" s="1039" t="s">
        <v>1113</v>
      </c>
      <c r="G11792" s="775" t="s">
        <v>4235</v>
      </c>
      <c r="H11792" s="775" t="s">
        <v>4235</v>
      </c>
      <c r="I11792" s="775" t="s">
        <v>5744</v>
      </c>
    </row>
    <row r="11793" spans="1:9">
      <c r="A11793" s="775" t="str">
        <f>Table_wabobpsvr_AzureCalc_AzureCalcRateCard[[#This Row],[ServiceName]]&amp;Table_wabobpsvr_AzureCalc_AzureCalcRateCard[[#This Row],[Price_Level]]&amp;Table_wabobpsvr_AzureCalc_AzureCalcRateCard[[#This Row],[Region]]</f>
        <v>Standard_D12 VM (Non-Windows)MOSP12</v>
      </c>
      <c r="B11793" s="775">
        <v>12</v>
      </c>
      <c r="C11793" s="775" t="s">
        <v>680</v>
      </c>
      <c r="D11793" s="775" t="s">
        <v>606</v>
      </c>
      <c r="E11793" s="775">
        <v>0.42</v>
      </c>
      <c r="F11793" s="775" t="s">
        <v>1113</v>
      </c>
      <c r="G11793" s="775" t="s">
        <v>4235</v>
      </c>
      <c r="H11793" s="775" t="s">
        <v>4235</v>
      </c>
      <c r="I11793" s="775" t="s">
        <v>5745</v>
      </c>
    </row>
    <row r="11794" spans="1:9">
      <c r="A11794" s="775" t="str">
        <f>Table_wabobpsvr_AzureCalc_AzureCalcRateCard[[#This Row],[ServiceName]]&amp;Table_wabobpsvr_AzureCalc_AzureCalcRateCard[[#This Row],[Price_Level]]&amp;Table_wabobpsvr_AzureCalc_AzureCalcRateCard[[#This Row],[Region]]</f>
        <v>Standard_D12 VM (Non-Windows)A12</v>
      </c>
      <c r="B11794" s="775">
        <v>12</v>
      </c>
      <c r="C11794" s="775" t="s">
        <v>680</v>
      </c>
      <c r="D11794" s="775" t="s">
        <v>174</v>
      </c>
      <c r="E11794" s="775">
        <v>0.40739999999999998</v>
      </c>
      <c r="F11794" s="775" t="s">
        <v>1113</v>
      </c>
      <c r="G11794" s="775" t="s">
        <v>4235</v>
      </c>
      <c r="H11794" s="775" t="s">
        <v>4235</v>
      </c>
      <c r="I11794" s="775" t="s">
        <v>5745</v>
      </c>
    </row>
    <row r="11795" spans="1:9">
      <c r="A11795" s="775" t="str">
        <f>Table_wabobpsvr_AzureCalc_AzureCalcRateCard[[#This Row],[ServiceName]]&amp;Table_wabobpsvr_AzureCalc_AzureCalcRateCard[[#This Row],[Price_Level]]&amp;Table_wabobpsvr_AzureCalc_AzureCalcRateCard[[#This Row],[Region]]</f>
        <v>Standard_D12 VM (Non-Windows)B12</v>
      </c>
      <c r="B11795" s="775">
        <v>12</v>
      </c>
      <c r="C11795" s="775" t="s">
        <v>680</v>
      </c>
      <c r="D11795" s="775" t="s">
        <v>175</v>
      </c>
      <c r="E11795" s="775">
        <v>0.39479999999999998</v>
      </c>
      <c r="F11795" s="775" t="s">
        <v>1113</v>
      </c>
      <c r="G11795" s="775" t="s">
        <v>4235</v>
      </c>
      <c r="H11795" s="775" t="s">
        <v>4235</v>
      </c>
      <c r="I11795" s="775" t="s">
        <v>5745</v>
      </c>
    </row>
    <row r="11796" spans="1:9">
      <c r="A11796" s="775" t="str">
        <f>Table_wabobpsvr_AzureCalc_AzureCalcRateCard[[#This Row],[ServiceName]]&amp;Table_wabobpsvr_AzureCalc_AzureCalcRateCard[[#This Row],[Price_Level]]&amp;Table_wabobpsvr_AzureCalc_AzureCalcRateCard[[#This Row],[Region]]</f>
        <v>Standard_D12 VM (Non-Windows)C12</v>
      </c>
      <c r="B11796" s="775">
        <v>12</v>
      </c>
      <c r="C11796" s="775" t="s">
        <v>680</v>
      </c>
      <c r="D11796" s="775" t="s">
        <v>177</v>
      </c>
      <c r="E11796" s="775">
        <v>0.38219999999999998</v>
      </c>
      <c r="F11796" s="775" t="s">
        <v>1113</v>
      </c>
      <c r="G11796" s="775" t="s">
        <v>4235</v>
      </c>
      <c r="H11796" s="775" t="s">
        <v>4235</v>
      </c>
      <c r="I11796" s="775" t="s">
        <v>5745</v>
      </c>
    </row>
    <row r="11797" spans="1:9">
      <c r="A11797" s="775" t="str">
        <f>Table_wabobpsvr_AzureCalc_AzureCalcRateCard[[#This Row],[ServiceName]]&amp;Table_wabobpsvr_AzureCalc_AzureCalcRateCard[[#This Row],[Price_Level]]&amp;Table_wabobpsvr_AzureCalc_AzureCalcRateCard[[#This Row],[Region]]</f>
        <v>Standard_D12 VM (Non-Windows)D12</v>
      </c>
      <c r="B11797" s="775">
        <v>12</v>
      </c>
      <c r="C11797" s="775" t="s">
        <v>680</v>
      </c>
      <c r="D11797" s="775" t="s">
        <v>176</v>
      </c>
      <c r="E11797" s="775">
        <v>0.36959999999999998</v>
      </c>
      <c r="F11797" s="775" t="s">
        <v>1113</v>
      </c>
      <c r="G11797" s="775" t="s">
        <v>4235</v>
      </c>
      <c r="H11797" s="775" t="s">
        <v>4235</v>
      </c>
      <c r="I11797" s="775" t="s">
        <v>5745</v>
      </c>
    </row>
    <row r="11798" spans="1:9">
      <c r="A11798" s="775" t="str">
        <f>Table_wabobpsvr_AzureCalc_AzureCalcRateCard[[#This Row],[ServiceName]]&amp;Table_wabobpsvr_AzureCalc_AzureCalcRateCard[[#This Row],[Price_Level]]&amp;Table_wabobpsvr_AzureCalc_AzureCalcRateCard[[#This Row],[Region]]</f>
        <v>Standard_D12 VM (Non-Windows)MOSP3</v>
      </c>
      <c r="B11798" s="775">
        <v>3</v>
      </c>
      <c r="C11798" s="775" t="s">
        <v>680</v>
      </c>
      <c r="D11798" s="775" t="s">
        <v>606</v>
      </c>
      <c r="E11798" s="775">
        <v>0.39</v>
      </c>
      <c r="F11798" s="775" t="s">
        <v>1113</v>
      </c>
      <c r="G11798" s="775" t="s">
        <v>4235</v>
      </c>
      <c r="H11798" s="775" t="s">
        <v>4235</v>
      </c>
      <c r="I11798" s="775" t="s">
        <v>5746</v>
      </c>
    </row>
    <row r="11799" spans="1:9">
      <c r="A11799" s="775" t="str">
        <f>Table_wabobpsvr_AzureCalc_AzureCalcRateCard[[#This Row],[ServiceName]]&amp;Table_wabobpsvr_AzureCalc_AzureCalcRateCard[[#This Row],[Price_Level]]&amp;Table_wabobpsvr_AzureCalc_AzureCalcRateCard[[#This Row],[Region]]</f>
        <v>Standard_D12 VM (Non-Windows)A3</v>
      </c>
      <c r="B11799" s="775">
        <v>3</v>
      </c>
      <c r="C11799" s="775" t="s">
        <v>680</v>
      </c>
      <c r="D11799" s="775" t="s">
        <v>174</v>
      </c>
      <c r="E11799" s="775">
        <v>0.37830000000000003</v>
      </c>
      <c r="F11799" s="775" t="s">
        <v>1113</v>
      </c>
      <c r="G11799" s="775" t="s">
        <v>4235</v>
      </c>
      <c r="H11799" s="775" t="s">
        <v>4235</v>
      </c>
      <c r="I11799" s="775" t="s">
        <v>5746</v>
      </c>
    </row>
    <row r="11800" spans="1:9">
      <c r="A11800" s="775" t="str">
        <f>Table_wabobpsvr_AzureCalc_AzureCalcRateCard[[#This Row],[ServiceName]]&amp;Table_wabobpsvr_AzureCalc_AzureCalcRateCard[[#This Row],[Price_Level]]&amp;Table_wabobpsvr_AzureCalc_AzureCalcRateCard[[#This Row],[Region]]</f>
        <v>Standard_D12 VM (Non-Windows)B3</v>
      </c>
      <c r="B11800" s="775">
        <v>3</v>
      </c>
      <c r="C11800" s="775" t="s">
        <v>680</v>
      </c>
      <c r="D11800" s="775" t="s">
        <v>175</v>
      </c>
      <c r="E11800" s="775">
        <v>0.36659999999999998</v>
      </c>
      <c r="F11800" s="775" t="s">
        <v>1113</v>
      </c>
      <c r="G11800" s="775" t="s">
        <v>4235</v>
      </c>
      <c r="H11800" s="775" t="s">
        <v>4235</v>
      </c>
      <c r="I11800" s="775" t="s">
        <v>5746</v>
      </c>
    </row>
    <row r="11801" spans="1:9">
      <c r="A11801" s="775" t="str">
        <f>Table_wabobpsvr_AzureCalc_AzureCalcRateCard[[#This Row],[ServiceName]]&amp;Table_wabobpsvr_AzureCalc_AzureCalcRateCard[[#This Row],[Price_Level]]&amp;Table_wabobpsvr_AzureCalc_AzureCalcRateCard[[#This Row],[Region]]</f>
        <v>Basic_D6 VM (Non-Windows)B7</v>
      </c>
      <c r="B11801" s="775">
        <v>7</v>
      </c>
      <c r="C11801" s="775" t="s">
        <v>680</v>
      </c>
      <c r="D11801" s="775" t="s">
        <v>175</v>
      </c>
      <c r="E11801" s="775">
        <v>1.8762399999999999</v>
      </c>
      <c r="F11801" s="775" t="s">
        <v>1104</v>
      </c>
      <c r="G11801" s="775" t="s">
        <v>4235</v>
      </c>
      <c r="H11801" s="775" t="s">
        <v>4235</v>
      </c>
      <c r="I11801" s="775" t="s">
        <v>5250</v>
      </c>
    </row>
    <row r="11802" spans="1:9">
      <c r="A11802" s="775" t="str">
        <f>Table_wabobpsvr_AzureCalc_AzureCalcRateCard[[#This Row],[ServiceName]]&amp;Table_wabobpsvr_AzureCalc_AzureCalcRateCard[[#This Row],[Price_Level]]&amp;Table_wabobpsvr_AzureCalc_AzureCalcRateCard[[#This Row],[Region]]</f>
        <v>Basic_D6 VM (Non-Windows)C7</v>
      </c>
      <c r="B11802" s="775">
        <v>7</v>
      </c>
      <c r="C11802" s="775" t="s">
        <v>680</v>
      </c>
      <c r="D11802" s="775" t="s">
        <v>177</v>
      </c>
      <c r="E11802" s="775">
        <v>1.81636</v>
      </c>
      <c r="F11802" s="775" t="s">
        <v>1104</v>
      </c>
      <c r="G11802" s="775" t="s">
        <v>4235</v>
      </c>
      <c r="H11802" s="775" t="s">
        <v>4235</v>
      </c>
      <c r="I11802" s="775" t="s">
        <v>5250</v>
      </c>
    </row>
    <row r="11803" spans="1:9">
      <c r="A11803" s="775" t="str">
        <f>Table_wabobpsvr_AzureCalc_AzureCalcRateCard[[#This Row],[ServiceName]]&amp;Table_wabobpsvr_AzureCalc_AzureCalcRateCard[[#This Row],[Price_Level]]&amp;Table_wabobpsvr_AzureCalc_AzureCalcRateCard[[#This Row],[Region]]</f>
        <v>Basic_D6 VM (Non-Windows)D7</v>
      </c>
      <c r="B11803" s="775">
        <v>7</v>
      </c>
      <c r="C11803" s="775" t="s">
        <v>680</v>
      </c>
      <c r="D11803" s="775" t="s">
        <v>176</v>
      </c>
      <c r="E11803" s="775">
        <v>1.75648</v>
      </c>
      <c r="F11803" s="775" t="s">
        <v>1104</v>
      </c>
      <c r="G11803" s="775" t="s">
        <v>4235</v>
      </c>
      <c r="H11803" s="775" t="s">
        <v>4235</v>
      </c>
      <c r="I11803" s="775" t="s">
        <v>5250</v>
      </c>
    </row>
    <row r="11804" spans="1:9">
      <c r="A11804" s="775" t="str">
        <f>Table_wabobpsvr_AzureCalc_AzureCalcRateCard[[#This Row],[ServiceName]]&amp;Table_wabobpsvr_AzureCalc_AzureCalcRateCard[[#This Row],[Price_Level]]&amp;Table_wabobpsvr_AzureCalc_AzureCalcRateCard[[#This Row],[Region]]</f>
        <v>Basic_D6 VM (Non-Windows)MOSP8</v>
      </c>
      <c r="B11804" s="775">
        <v>8</v>
      </c>
      <c r="C11804" s="775" t="s">
        <v>680</v>
      </c>
      <c r="D11804" s="775" t="s">
        <v>606</v>
      </c>
      <c r="E11804" s="775">
        <v>2.4359999999999999</v>
      </c>
      <c r="F11804" s="775" t="s">
        <v>1104</v>
      </c>
      <c r="G11804" s="775" t="s">
        <v>4235</v>
      </c>
      <c r="H11804" s="775" t="s">
        <v>4235</v>
      </c>
      <c r="I11804" s="775" t="s">
        <v>5747</v>
      </c>
    </row>
    <row r="11805" spans="1:9">
      <c r="A11805" s="775" t="str">
        <f>Table_wabobpsvr_AzureCalc_AzureCalcRateCard[[#This Row],[ServiceName]]&amp;Table_wabobpsvr_AzureCalc_AzureCalcRateCard[[#This Row],[Price_Level]]&amp;Table_wabobpsvr_AzureCalc_AzureCalcRateCard[[#This Row],[Region]]</f>
        <v>Basic_D6 VM (Non-Windows)A8</v>
      </c>
      <c r="B11805" s="775">
        <v>8</v>
      </c>
      <c r="C11805" s="775" t="s">
        <v>680</v>
      </c>
      <c r="D11805" s="775" t="s">
        <v>174</v>
      </c>
      <c r="E11805" s="775">
        <v>2.3629199999999999</v>
      </c>
      <c r="F11805" s="775" t="s">
        <v>1104</v>
      </c>
      <c r="G11805" s="775" t="s">
        <v>4235</v>
      </c>
      <c r="H11805" s="775" t="s">
        <v>4235</v>
      </c>
      <c r="I11805" s="775" t="s">
        <v>5747</v>
      </c>
    </row>
    <row r="11806" spans="1:9">
      <c r="A11806" s="775" t="str">
        <f>Table_wabobpsvr_AzureCalc_AzureCalcRateCard[[#This Row],[ServiceName]]&amp;Table_wabobpsvr_AzureCalc_AzureCalcRateCard[[#This Row],[Price_Level]]&amp;Table_wabobpsvr_AzureCalc_AzureCalcRateCard[[#This Row],[Region]]</f>
        <v>Basic_D6 VM (Non-Windows)B8</v>
      </c>
      <c r="B11806" s="775">
        <v>8</v>
      </c>
      <c r="C11806" s="775" t="s">
        <v>680</v>
      </c>
      <c r="D11806" s="775" t="s">
        <v>175</v>
      </c>
      <c r="E11806" s="775">
        <v>2.2898399999999999</v>
      </c>
      <c r="F11806" s="775" t="s">
        <v>1104</v>
      </c>
      <c r="G11806" s="775" t="s">
        <v>4235</v>
      </c>
      <c r="H11806" s="775" t="s">
        <v>4235</v>
      </c>
      <c r="I11806" s="775" t="s">
        <v>5747</v>
      </c>
    </row>
    <row r="11807" spans="1:9">
      <c r="A11807" s="775" t="str">
        <f>Table_wabobpsvr_AzureCalc_AzureCalcRateCard[[#This Row],[ServiceName]]&amp;Table_wabobpsvr_AzureCalc_AzureCalcRateCard[[#This Row],[Price_Level]]&amp;Table_wabobpsvr_AzureCalc_AzureCalcRateCard[[#This Row],[Region]]</f>
        <v>Basic_D6 VM (Non-Windows)C8</v>
      </c>
      <c r="B11807" s="775">
        <v>8</v>
      </c>
      <c r="C11807" s="775" t="s">
        <v>680</v>
      </c>
      <c r="D11807" s="775" t="s">
        <v>177</v>
      </c>
      <c r="E11807" s="775">
        <v>2.2167599999999998</v>
      </c>
      <c r="F11807" s="775" t="s">
        <v>1104</v>
      </c>
      <c r="G11807" s="775" t="s">
        <v>4235</v>
      </c>
      <c r="H11807" s="775" t="s">
        <v>4235</v>
      </c>
      <c r="I11807" s="775" t="s">
        <v>5747</v>
      </c>
    </row>
    <row r="11808" spans="1:9">
      <c r="A11808" s="775" t="str">
        <f>Table_wabobpsvr_AzureCalc_AzureCalcRateCard[[#This Row],[ServiceName]]&amp;Table_wabobpsvr_AzureCalc_AzureCalcRateCard[[#This Row],[Price_Level]]&amp;Table_wabobpsvr_AzureCalc_AzureCalcRateCard[[#This Row],[Region]]</f>
        <v>Basic_D6 VM (Non-Windows)D8</v>
      </c>
      <c r="B11808" s="775">
        <v>8</v>
      </c>
      <c r="C11808" s="775" t="s">
        <v>680</v>
      </c>
      <c r="D11808" s="775" t="s">
        <v>176</v>
      </c>
      <c r="E11808" s="775">
        <v>2.1436799999999998</v>
      </c>
      <c r="F11808" s="775" t="s">
        <v>1104</v>
      </c>
      <c r="G11808" s="775" t="s">
        <v>4235</v>
      </c>
      <c r="H11808" s="775" t="s">
        <v>4235</v>
      </c>
      <c r="I11808" s="775" t="s">
        <v>5747</v>
      </c>
    </row>
    <row r="11809" spans="1:9">
      <c r="A11809" s="775" t="str">
        <f>Table_wabobpsvr_AzureCalc_AzureCalcRateCard[[#This Row],[ServiceName]]&amp;Table_wabobpsvr_AzureCalc_AzureCalcRateCard[[#This Row],[Price_Level]]&amp;Table_wabobpsvr_AzureCalc_AzureCalcRateCard[[#This Row],[Region]]</f>
        <v>Basic_D6 VM (Non-Windows)MOSP11</v>
      </c>
      <c r="B11809" s="775">
        <v>11</v>
      </c>
      <c r="C11809" s="775" t="s">
        <v>680</v>
      </c>
      <c r="D11809" s="775" t="s">
        <v>606</v>
      </c>
      <c r="E11809" s="775">
        <v>3.0070000000000001</v>
      </c>
      <c r="F11809" s="775" t="s">
        <v>1104</v>
      </c>
      <c r="G11809" s="775" t="s">
        <v>4235</v>
      </c>
      <c r="H11809" s="775" t="s">
        <v>4235</v>
      </c>
      <c r="I11809" s="775" t="s">
        <v>5748</v>
      </c>
    </row>
    <row r="11810" spans="1:9">
      <c r="A11810" s="775" t="str">
        <f>Table_wabobpsvr_AzureCalc_AzureCalcRateCard[[#This Row],[ServiceName]]&amp;Table_wabobpsvr_AzureCalc_AzureCalcRateCard[[#This Row],[Price_Level]]&amp;Table_wabobpsvr_AzureCalc_AzureCalcRateCard[[#This Row],[Region]]</f>
        <v>Basic_D6 VM (Non-Windows)A11</v>
      </c>
      <c r="B11810" s="775">
        <v>11</v>
      </c>
      <c r="C11810" s="775" t="s">
        <v>680</v>
      </c>
      <c r="D11810" s="775" t="s">
        <v>174</v>
      </c>
      <c r="E11810" s="775">
        <v>2.9167900000000002</v>
      </c>
      <c r="F11810" s="775" t="s">
        <v>1104</v>
      </c>
      <c r="G11810" s="775" t="s">
        <v>4235</v>
      </c>
      <c r="H11810" s="775" t="s">
        <v>4235</v>
      </c>
      <c r="I11810" s="775" t="s">
        <v>5748</v>
      </c>
    </row>
    <row r="11811" spans="1:9">
      <c r="A11811" s="775" t="str">
        <f>Table_wabobpsvr_AzureCalc_AzureCalcRateCard[[#This Row],[ServiceName]]&amp;Table_wabobpsvr_AzureCalc_AzureCalcRateCard[[#This Row],[Price_Level]]&amp;Table_wabobpsvr_AzureCalc_AzureCalcRateCard[[#This Row],[Region]]</f>
        <v>Basic_D6 VM (Non-Windows)B11</v>
      </c>
      <c r="B11811" s="775">
        <v>11</v>
      </c>
      <c r="C11811" s="775" t="s">
        <v>680</v>
      </c>
      <c r="D11811" s="775" t="s">
        <v>175</v>
      </c>
      <c r="E11811" s="775">
        <v>2.8265799999999999</v>
      </c>
      <c r="F11811" s="775" t="s">
        <v>1104</v>
      </c>
      <c r="G11811" s="775" t="s">
        <v>4235</v>
      </c>
      <c r="H11811" s="775" t="s">
        <v>4235</v>
      </c>
      <c r="I11811" s="775" t="s">
        <v>5748</v>
      </c>
    </row>
    <row r="11812" spans="1:9">
      <c r="A11812" s="775" t="str">
        <f>Table_wabobpsvr_AzureCalc_AzureCalcRateCard[[#This Row],[ServiceName]]&amp;Table_wabobpsvr_AzureCalc_AzureCalcRateCard[[#This Row],[Price_Level]]&amp;Table_wabobpsvr_AzureCalc_AzureCalcRateCard[[#This Row],[Region]]</f>
        <v>Basic_D6 VM (Non-Windows)C11</v>
      </c>
      <c r="B11812" s="775">
        <v>11</v>
      </c>
      <c r="C11812" s="775" t="s">
        <v>680</v>
      </c>
      <c r="D11812" s="775" t="s">
        <v>177</v>
      </c>
      <c r="E11812" s="775">
        <v>2.73637</v>
      </c>
      <c r="F11812" s="775" t="s">
        <v>1104</v>
      </c>
      <c r="G11812" s="775" t="s">
        <v>4235</v>
      </c>
      <c r="H11812" s="775" t="s">
        <v>4235</v>
      </c>
      <c r="I11812" s="775" t="s">
        <v>5748</v>
      </c>
    </row>
    <row r="11813" spans="1:9">
      <c r="A11813" s="775" t="str">
        <f>Table_wabobpsvr_AzureCalc_AzureCalcRateCard[[#This Row],[ServiceName]]&amp;Table_wabobpsvr_AzureCalc_AzureCalcRateCard[[#This Row],[Price_Level]]&amp;Table_wabobpsvr_AzureCalc_AzureCalcRateCard[[#This Row],[Region]]</f>
        <v>Basic_D6 VM (Non-Windows)D11</v>
      </c>
      <c r="B11813" s="775">
        <v>11</v>
      </c>
      <c r="C11813" s="775" t="s">
        <v>680</v>
      </c>
      <c r="D11813" s="775" t="s">
        <v>176</v>
      </c>
      <c r="E11813" s="775">
        <v>2.6461600000000001</v>
      </c>
      <c r="F11813" s="775" t="s">
        <v>1104</v>
      </c>
      <c r="G11813" s="775" t="s">
        <v>4235</v>
      </c>
      <c r="H11813" s="775" t="s">
        <v>4235</v>
      </c>
      <c r="I11813" s="775" t="s">
        <v>5748</v>
      </c>
    </row>
    <row r="11814" spans="1:9">
      <c r="A11814" s="775" t="str">
        <f>Table_wabobpsvr_AzureCalc_AzureCalcRateCard[[#This Row],[ServiceName]]&amp;Table_wabobpsvr_AzureCalc_AzureCalcRateCard[[#This Row],[Price_Level]]&amp;Table_wabobpsvr_AzureCalc_AzureCalcRateCard[[#This Row],[Region]]</f>
        <v>Basic_D6 VM (Non-Windows)MOSP12</v>
      </c>
      <c r="B11814" s="775">
        <v>12</v>
      </c>
      <c r="C11814" s="775" t="s">
        <v>680</v>
      </c>
      <c r="D11814" s="775" t="s">
        <v>606</v>
      </c>
      <c r="E11814" s="775">
        <v>2.6179999999999999</v>
      </c>
      <c r="F11814" s="775" t="s">
        <v>1104</v>
      </c>
      <c r="G11814" s="775" t="s">
        <v>4235</v>
      </c>
      <c r="H11814" s="775" t="s">
        <v>4235</v>
      </c>
      <c r="I11814" s="775" t="s">
        <v>5749</v>
      </c>
    </row>
    <row r="11815" spans="1:9">
      <c r="A11815" s="775" t="str">
        <f>Table_wabobpsvr_AzureCalc_AzureCalcRateCard[[#This Row],[ServiceName]]&amp;Table_wabobpsvr_AzureCalc_AzureCalcRateCard[[#This Row],[Price_Level]]&amp;Table_wabobpsvr_AzureCalc_AzureCalcRateCard[[#This Row],[Region]]</f>
        <v>Basic_D6 VM (Non-Windows)A12</v>
      </c>
      <c r="B11815" s="775">
        <v>12</v>
      </c>
      <c r="C11815" s="775" t="s">
        <v>680</v>
      </c>
      <c r="D11815" s="775" t="s">
        <v>174</v>
      </c>
      <c r="E11815" s="775">
        <v>2.5394600000000001</v>
      </c>
      <c r="F11815" s="775" t="s">
        <v>1104</v>
      </c>
      <c r="G11815" s="775" t="s">
        <v>4235</v>
      </c>
      <c r="H11815" s="775" t="s">
        <v>4235</v>
      </c>
      <c r="I11815" s="775" t="s">
        <v>5749</v>
      </c>
    </row>
    <row r="11816" spans="1:9">
      <c r="A11816" s="775" t="str">
        <f>Table_wabobpsvr_AzureCalc_AzureCalcRateCard[[#This Row],[ServiceName]]&amp;Table_wabobpsvr_AzureCalc_AzureCalcRateCard[[#This Row],[Price_Level]]&amp;Table_wabobpsvr_AzureCalc_AzureCalcRateCard[[#This Row],[Region]]</f>
        <v>Basic_D6 VM (Non-Windows)B12</v>
      </c>
      <c r="B11816" s="775">
        <v>12</v>
      </c>
      <c r="C11816" s="775" t="s">
        <v>680</v>
      </c>
      <c r="D11816" s="775" t="s">
        <v>175</v>
      </c>
      <c r="E11816" s="775">
        <v>2.4609200000000002</v>
      </c>
      <c r="F11816" s="775" t="s">
        <v>1104</v>
      </c>
      <c r="G11816" s="775" t="s">
        <v>4235</v>
      </c>
      <c r="H11816" s="775" t="s">
        <v>4235</v>
      </c>
      <c r="I11816" s="775" t="s">
        <v>5749</v>
      </c>
    </row>
    <row r="11817" spans="1:9">
      <c r="A11817" s="775" t="str">
        <f>Table_wabobpsvr_AzureCalc_AzureCalcRateCard[[#This Row],[ServiceName]]&amp;Table_wabobpsvr_AzureCalc_AzureCalcRateCard[[#This Row],[Price_Level]]&amp;Table_wabobpsvr_AzureCalc_AzureCalcRateCard[[#This Row],[Region]]</f>
        <v>Basic_D6 VM (Non-Windows)C12</v>
      </c>
      <c r="B11817" s="775">
        <v>12</v>
      </c>
      <c r="C11817" s="775" t="s">
        <v>680</v>
      </c>
      <c r="D11817" s="775" t="s">
        <v>177</v>
      </c>
      <c r="E11817" s="775">
        <v>2.3823799999999999</v>
      </c>
      <c r="F11817" s="775" t="s">
        <v>1104</v>
      </c>
      <c r="G11817" s="775" t="s">
        <v>4235</v>
      </c>
      <c r="H11817" s="775" t="s">
        <v>4235</v>
      </c>
      <c r="I11817" s="775" t="s">
        <v>5749</v>
      </c>
    </row>
    <row r="11818" spans="1:9">
      <c r="A11818" s="775" t="str">
        <f>Table_wabobpsvr_AzureCalc_AzureCalcRateCard[[#This Row],[ServiceName]]&amp;Table_wabobpsvr_AzureCalc_AzureCalcRateCard[[#This Row],[Price_Level]]&amp;Table_wabobpsvr_AzureCalc_AzureCalcRateCard[[#This Row],[Region]]</f>
        <v>Basic_D6 VM (Non-Windows)D12</v>
      </c>
      <c r="B11818" s="775">
        <v>12</v>
      </c>
      <c r="C11818" s="775" t="s">
        <v>680</v>
      </c>
      <c r="D11818" s="775" t="s">
        <v>176</v>
      </c>
      <c r="E11818" s="775">
        <v>2.3038400000000001</v>
      </c>
      <c r="F11818" s="775" t="s">
        <v>1104</v>
      </c>
      <c r="G11818" s="775" t="s">
        <v>4235</v>
      </c>
      <c r="H11818" s="775" t="s">
        <v>4235</v>
      </c>
      <c r="I11818" s="775" t="s">
        <v>5749</v>
      </c>
    </row>
    <row r="11819" spans="1:9">
      <c r="A11819" s="775" t="str">
        <f>Table_wabobpsvr_AzureCalc_AzureCalcRateCard[[#This Row],[ServiceName]]&amp;Table_wabobpsvr_AzureCalc_AzureCalcRateCard[[#This Row],[Price_Level]]&amp;Table_wabobpsvr_AzureCalc_AzureCalcRateCard[[#This Row],[Region]]</f>
        <v>Basic_D6 VM (Non-Windows)MOSP3</v>
      </c>
      <c r="B11819" s="775">
        <v>3</v>
      </c>
      <c r="C11819" s="775" t="s">
        <v>680</v>
      </c>
      <c r="D11819" s="775" t="s">
        <v>606</v>
      </c>
      <c r="E11819" s="775">
        <v>1.996</v>
      </c>
      <c r="F11819" s="775" t="s">
        <v>1104</v>
      </c>
      <c r="G11819" s="775" t="s">
        <v>4235</v>
      </c>
      <c r="H11819" s="775" t="s">
        <v>4235</v>
      </c>
      <c r="I11819" s="775" t="s">
        <v>4966</v>
      </c>
    </row>
    <row r="11820" spans="1:9">
      <c r="A11820" s="775" t="str">
        <f>Table_wabobpsvr_AzureCalc_AzureCalcRateCard[[#This Row],[ServiceName]]&amp;Table_wabobpsvr_AzureCalc_AzureCalcRateCard[[#This Row],[Price_Level]]&amp;Table_wabobpsvr_AzureCalc_AzureCalcRateCard[[#This Row],[Region]]</f>
        <v>Standard_D3 Cloud ServicesD4</v>
      </c>
      <c r="B11820" s="775">
        <v>4</v>
      </c>
      <c r="C11820" s="775" t="s">
        <v>680</v>
      </c>
      <c r="D11820" s="775" t="s">
        <v>176</v>
      </c>
      <c r="E11820" s="775">
        <v>0.49280000000000002</v>
      </c>
      <c r="F11820" s="775" t="s">
        <v>1124</v>
      </c>
      <c r="G11820" s="775" t="s">
        <v>4235</v>
      </c>
      <c r="H11820" s="775" t="s">
        <v>4235</v>
      </c>
      <c r="I11820" s="775" t="s">
        <v>5750</v>
      </c>
    </row>
    <row r="11821" spans="1:9">
      <c r="A11821" s="775" t="str">
        <f>Table_wabobpsvr_AzureCalc_AzureCalcRateCard[[#This Row],[ServiceName]]&amp;Table_wabobpsvr_AzureCalc_AzureCalcRateCard[[#This Row],[Price_Level]]&amp;Table_wabobpsvr_AzureCalc_AzureCalcRateCard[[#This Row],[Region]]</f>
        <v>Standard_D3 Cloud ServicesMOSP14</v>
      </c>
      <c r="B11821" s="775">
        <v>14</v>
      </c>
      <c r="C11821" s="775" t="s">
        <v>680</v>
      </c>
      <c r="D11821" s="775" t="s">
        <v>606</v>
      </c>
      <c r="E11821" s="775">
        <v>0.65</v>
      </c>
      <c r="F11821" s="775" t="s">
        <v>1124</v>
      </c>
      <c r="G11821" s="775" t="s">
        <v>4235</v>
      </c>
      <c r="H11821" s="775" t="s">
        <v>4235</v>
      </c>
      <c r="I11821" s="775" t="s">
        <v>5751</v>
      </c>
    </row>
    <row r="11822" spans="1:9">
      <c r="A11822" s="775" t="str">
        <f>Table_wabobpsvr_AzureCalc_AzureCalcRateCard[[#This Row],[ServiceName]]&amp;Table_wabobpsvr_AzureCalc_AzureCalcRateCard[[#This Row],[Price_Level]]&amp;Table_wabobpsvr_AzureCalc_AzureCalcRateCard[[#This Row],[Region]]</f>
        <v>Standard_D3 Cloud ServicesA14</v>
      </c>
      <c r="B11822" s="775">
        <v>14</v>
      </c>
      <c r="C11822" s="775" t="s">
        <v>680</v>
      </c>
      <c r="D11822" s="775" t="s">
        <v>174</v>
      </c>
      <c r="E11822" s="775">
        <v>0.63049999999999995</v>
      </c>
      <c r="F11822" s="775" t="s">
        <v>1124</v>
      </c>
      <c r="G11822" s="775" t="s">
        <v>4235</v>
      </c>
      <c r="H11822" s="775" t="s">
        <v>4235</v>
      </c>
      <c r="I11822" s="775" t="s">
        <v>5751</v>
      </c>
    </row>
    <row r="11823" spans="1:9">
      <c r="A11823" s="775" t="str">
        <f>Table_wabobpsvr_AzureCalc_AzureCalcRateCard[[#This Row],[ServiceName]]&amp;Table_wabobpsvr_AzureCalc_AzureCalcRateCard[[#This Row],[Price_Level]]&amp;Table_wabobpsvr_AzureCalc_AzureCalcRateCard[[#This Row],[Region]]</f>
        <v>Standard_D3 Cloud ServicesB14</v>
      </c>
      <c r="B11823" s="775">
        <v>14</v>
      </c>
      <c r="C11823" s="775" t="s">
        <v>680</v>
      </c>
      <c r="D11823" s="775" t="s">
        <v>175</v>
      </c>
      <c r="E11823" s="775">
        <v>0.61099999999999999</v>
      </c>
      <c r="F11823" s="775" t="s">
        <v>1124</v>
      </c>
      <c r="G11823" s="775" t="s">
        <v>4235</v>
      </c>
      <c r="H11823" s="775" t="s">
        <v>4235</v>
      </c>
      <c r="I11823" s="775" t="s">
        <v>5751</v>
      </c>
    </row>
    <row r="11824" spans="1:9">
      <c r="A11824" s="775" t="str">
        <f>Table_wabobpsvr_AzureCalc_AzureCalcRateCard[[#This Row],[ServiceName]]&amp;Table_wabobpsvr_AzureCalc_AzureCalcRateCard[[#This Row],[Price_Level]]&amp;Table_wabobpsvr_AzureCalc_AzureCalcRateCard[[#This Row],[Region]]</f>
        <v>Standard_D3 Cloud ServicesC14</v>
      </c>
      <c r="B11824" s="775">
        <v>14</v>
      </c>
      <c r="C11824" s="775" t="s">
        <v>680</v>
      </c>
      <c r="D11824" s="775" t="s">
        <v>177</v>
      </c>
      <c r="E11824" s="775">
        <v>0.59150000000000003</v>
      </c>
      <c r="F11824" s="775" t="s">
        <v>1124</v>
      </c>
      <c r="G11824" s="775" t="s">
        <v>4235</v>
      </c>
      <c r="H11824" s="775" t="s">
        <v>4235</v>
      </c>
      <c r="I11824" s="775" t="s">
        <v>5751</v>
      </c>
    </row>
    <row r="11825" spans="1:9">
      <c r="A11825" s="775" t="str">
        <f>Table_wabobpsvr_AzureCalc_AzureCalcRateCard[[#This Row],[ServiceName]]&amp;Table_wabobpsvr_AzureCalc_AzureCalcRateCard[[#This Row],[Price_Level]]&amp;Table_wabobpsvr_AzureCalc_AzureCalcRateCard[[#This Row],[Region]]</f>
        <v>Standard_D3 Cloud ServicesD14</v>
      </c>
      <c r="B11825" s="775">
        <v>14</v>
      </c>
      <c r="C11825" s="775" t="s">
        <v>680</v>
      </c>
      <c r="D11825" s="775" t="s">
        <v>176</v>
      </c>
      <c r="E11825" s="775">
        <v>0.57199999999999995</v>
      </c>
      <c r="F11825" s="775" t="s">
        <v>1124</v>
      </c>
      <c r="G11825" s="775" t="s">
        <v>4235</v>
      </c>
      <c r="H11825" s="775" t="s">
        <v>4235</v>
      </c>
      <c r="I11825" s="775" t="s">
        <v>5751</v>
      </c>
    </row>
    <row r="11826" spans="1:9">
      <c r="A11826" s="775" t="str">
        <f>Table_wabobpsvr_AzureCalc_AzureCalcRateCard[[#This Row],[ServiceName]]&amp;Table_wabobpsvr_AzureCalc_AzureCalcRateCard[[#This Row],[Price_Level]]&amp;Table_wabobpsvr_AzureCalc_AzureCalcRateCard[[#This Row],[Region]]</f>
        <v>Standard_D3 Cloud ServicesMOSP</v>
      </c>
      <c r="B11826" s="775"/>
      <c r="C11826" s="775" t="s">
        <v>680</v>
      </c>
      <c r="D11826" s="775" t="s">
        <v>606</v>
      </c>
      <c r="E11826" s="775">
        <v>0.63600000000000001</v>
      </c>
      <c r="F11826" s="775" t="s">
        <v>1124</v>
      </c>
      <c r="G11826" s="775" t="s">
        <v>4235</v>
      </c>
      <c r="H11826" s="775" t="s">
        <v>4235</v>
      </c>
      <c r="I11826" s="775" t="s">
        <v>5752</v>
      </c>
    </row>
    <row r="11827" spans="1:9">
      <c r="A11827" s="775" t="str">
        <f>Table_wabobpsvr_AzureCalc_AzureCalcRateCard[[#This Row],[ServiceName]]&amp;Table_wabobpsvr_AzureCalc_AzureCalcRateCard[[#This Row],[Price_Level]]&amp;Table_wabobpsvr_AzureCalc_AzureCalcRateCard[[#This Row],[Region]]</f>
        <v>Standard_D3 Cloud ServicesA</v>
      </c>
      <c r="B11827" s="775"/>
      <c r="C11827" s="775" t="s">
        <v>680</v>
      </c>
      <c r="D11827" s="775" t="s">
        <v>174</v>
      </c>
      <c r="E11827" s="775">
        <v>0.61692000000000002</v>
      </c>
      <c r="F11827" s="775" t="s">
        <v>1124</v>
      </c>
      <c r="G11827" s="775" t="s">
        <v>3585</v>
      </c>
      <c r="H11827" s="775" t="s">
        <v>3586</v>
      </c>
      <c r="I11827" s="775" t="s">
        <v>5752</v>
      </c>
    </row>
    <row r="11828" spans="1:9">
      <c r="A11828" s="775" t="str">
        <f>Table_wabobpsvr_AzureCalc_AzureCalcRateCard[[#This Row],[ServiceName]]&amp;Table_wabobpsvr_AzureCalc_AzureCalcRateCard[[#This Row],[Price_Level]]&amp;Table_wabobpsvr_AzureCalc_AzureCalcRateCard[[#This Row],[Region]]</f>
        <v>Standard_D3 Cloud ServicesB</v>
      </c>
      <c r="B11828" s="775"/>
      <c r="C11828" s="775" t="s">
        <v>680</v>
      </c>
      <c r="D11828" s="775" t="s">
        <v>175</v>
      </c>
      <c r="E11828" s="775">
        <v>0.59784000000000004</v>
      </c>
      <c r="F11828" s="775" t="s">
        <v>1124</v>
      </c>
      <c r="G11828" s="775" t="s">
        <v>3585</v>
      </c>
      <c r="H11828" s="775" t="s">
        <v>3586</v>
      </c>
      <c r="I11828" s="775" t="s">
        <v>5752</v>
      </c>
    </row>
    <row r="11829" spans="1:9">
      <c r="A11829" s="775" t="str">
        <f>Table_wabobpsvr_AzureCalc_AzureCalcRateCard[[#This Row],[ServiceName]]&amp;Table_wabobpsvr_AzureCalc_AzureCalcRateCard[[#This Row],[Price_Level]]&amp;Table_wabobpsvr_AzureCalc_AzureCalcRateCard[[#This Row],[Region]]</f>
        <v>Standard_D3 Cloud ServicesC</v>
      </c>
      <c r="B11829" s="775"/>
      <c r="C11829" s="775" t="s">
        <v>680</v>
      </c>
      <c r="D11829" s="775" t="s">
        <v>177</v>
      </c>
      <c r="E11829" s="775">
        <v>0.57876000000000005</v>
      </c>
      <c r="F11829" s="775" t="s">
        <v>1124</v>
      </c>
      <c r="G11829" s="775" t="s">
        <v>3585</v>
      </c>
      <c r="H11829" s="775" t="s">
        <v>3586</v>
      </c>
      <c r="I11829" s="775" t="s">
        <v>5752</v>
      </c>
    </row>
    <row r="11830" spans="1:9">
      <c r="A11830" s="775" t="str">
        <f>Table_wabobpsvr_AzureCalc_AzureCalcRateCard[[#This Row],[ServiceName]]&amp;Table_wabobpsvr_AzureCalc_AzureCalcRateCard[[#This Row],[Price_Level]]&amp;Table_wabobpsvr_AzureCalc_AzureCalcRateCard[[#This Row],[Region]]</f>
        <v>Standard_D3 Cloud ServicesD</v>
      </c>
      <c r="B11830" s="775"/>
      <c r="C11830" s="775" t="s">
        <v>680</v>
      </c>
      <c r="D11830" s="775" t="s">
        <v>176</v>
      </c>
      <c r="E11830" s="775">
        <v>0.55967999999999996</v>
      </c>
      <c r="F11830" s="775" t="s">
        <v>1124</v>
      </c>
      <c r="G11830" s="775" t="s">
        <v>3585</v>
      </c>
      <c r="H11830" s="775" t="s">
        <v>3586</v>
      </c>
      <c r="I11830" s="775" t="s">
        <v>5752</v>
      </c>
    </row>
    <row r="11831" spans="1:9">
      <c r="A11831" s="775" t="str">
        <f>Table_wabobpsvr_AzureCalc_AzureCalcRateCard[[#This Row],[ServiceName]]&amp;Table_wabobpsvr_AzureCalc_AzureCalcRateCard[[#This Row],[Price_Level]]&amp;Table_wabobpsvr_AzureCalc_AzureCalcRateCard[[#This Row],[Region]]</f>
        <v>Standard_D3 VM (Non-Windows)MOSP10</v>
      </c>
      <c r="B11831" s="775">
        <v>10</v>
      </c>
      <c r="C11831" s="775" t="s">
        <v>680</v>
      </c>
      <c r="D11831" s="775" t="s">
        <v>606</v>
      </c>
      <c r="E11831" s="775">
        <v>0.45100000000000001</v>
      </c>
      <c r="F11831" s="775" t="s">
        <v>1125</v>
      </c>
      <c r="G11831" s="775" t="s">
        <v>4235</v>
      </c>
      <c r="H11831" s="775" t="s">
        <v>4235</v>
      </c>
      <c r="I11831" s="775" t="s">
        <v>5753</v>
      </c>
    </row>
    <row r="11832" spans="1:9">
      <c r="A11832" s="775" t="str">
        <f>Table_wabobpsvr_AzureCalc_AzureCalcRateCard[[#This Row],[ServiceName]]&amp;Table_wabobpsvr_AzureCalc_AzureCalcRateCard[[#This Row],[Price_Level]]&amp;Table_wabobpsvr_AzureCalc_AzureCalcRateCard[[#This Row],[Region]]</f>
        <v>Standard_D3 VM (Non-Windows)A10</v>
      </c>
      <c r="B11832" s="775">
        <v>10</v>
      </c>
      <c r="C11832" s="775" t="s">
        <v>680</v>
      </c>
      <c r="D11832" s="775" t="s">
        <v>174</v>
      </c>
      <c r="E11832" s="775">
        <v>0.43747000000000003</v>
      </c>
      <c r="F11832" s="775" t="s">
        <v>1125</v>
      </c>
      <c r="G11832" s="775" t="s">
        <v>4235</v>
      </c>
      <c r="H11832" s="775" t="s">
        <v>4235</v>
      </c>
      <c r="I11832" s="775" t="s">
        <v>5753</v>
      </c>
    </row>
    <row r="11833" spans="1:9">
      <c r="A11833" s="775" t="str">
        <f>Table_wabobpsvr_AzureCalc_AzureCalcRateCard[[#This Row],[ServiceName]]&amp;Table_wabobpsvr_AzureCalc_AzureCalcRateCard[[#This Row],[Price_Level]]&amp;Table_wabobpsvr_AzureCalc_AzureCalcRateCard[[#This Row],[Region]]</f>
        <v>Standard_D3 VM (Non-Windows)B10</v>
      </c>
      <c r="B11833" s="775">
        <v>10</v>
      </c>
      <c r="C11833" s="775" t="s">
        <v>680</v>
      </c>
      <c r="D11833" s="775" t="s">
        <v>175</v>
      </c>
      <c r="E11833" s="775">
        <v>0.42393999999999998</v>
      </c>
      <c r="F11833" s="775" t="s">
        <v>1125</v>
      </c>
      <c r="G11833" s="775" t="s">
        <v>4235</v>
      </c>
      <c r="H11833" s="775" t="s">
        <v>4235</v>
      </c>
      <c r="I11833" s="775" t="s">
        <v>5753</v>
      </c>
    </row>
    <row r="11834" spans="1:9">
      <c r="A11834" s="775" t="str">
        <f>Table_wabobpsvr_AzureCalc_AzureCalcRateCard[[#This Row],[ServiceName]]&amp;Table_wabobpsvr_AzureCalc_AzureCalcRateCard[[#This Row],[Price_Level]]&amp;Table_wabobpsvr_AzureCalc_AzureCalcRateCard[[#This Row],[Region]]</f>
        <v>Standard_D3 VM (Non-Windows)C10</v>
      </c>
      <c r="B11834" s="775">
        <v>10</v>
      </c>
      <c r="C11834" s="775" t="s">
        <v>680</v>
      </c>
      <c r="D11834" s="775" t="s">
        <v>177</v>
      </c>
      <c r="E11834" s="775">
        <v>0.41041</v>
      </c>
      <c r="F11834" s="775" t="s">
        <v>1125</v>
      </c>
      <c r="G11834" s="775" t="s">
        <v>4235</v>
      </c>
      <c r="H11834" s="775" t="s">
        <v>4235</v>
      </c>
      <c r="I11834" s="775" t="s">
        <v>5753</v>
      </c>
    </row>
    <row r="11835" spans="1:9">
      <c r="A11835" s="775" t="str">
        <f>Table_wabobpsvr_AzureCalc_AzureCalcRateCard[[#This Row],[ServiceName]]&amp;Table_wabobpsvr_AzureCalc_AzureCalcRateCard[[#This Row],[Price_Level]]&amp;Table_wabobpsvr_AzureCalc_AzureCalcRateCard[[#This Row],[Region]]</f>
        <v>Standard_D3 VM (Non-Windows)D10</v>
      </c>
      <c r="B11835" s="775">
        <v>10</v>
      </c>
      <c r="C11835" s="775" t="s">
        <v>680</v>
      </c>
      <c r="D11835" s="775" t="s">
        <v>176</v>
      </c>
      <c r="E11835" s="775">
        <v>0.39688000000000001</v>
      </c>
      <c r="F11835" s="775" t="s">
        <v>1125</v>
      </c>
      <c r="G11835" s="775" t="s">
        <v>4235</v>
      </c>
      <c r="H11835" s="775" t="s">
        <v>4235</v>
      </c>
      <c r="I11835" s="775" t="s">
        <v>5753</v>
      </c>
    </row>
    <row r="11836" spans="1:9">
      <c r="A11836" s="775" t="str">
        <f>Table_wabobpsvr_AzureCalc_AzureCalcRateCard[[#This Row],[ServiceName]]&amp;Table_wabobpsvr_AzureCalc_AzureCalcRateCard[[#This Row],[Price_Level]]&amp;Table_wabobpsvr_AzureCalc_AzureCalcRateCard[[#This Row],[Region]]</f>
        <v>Standard_D3 VM (Non-Windows)MOSP9</v>
      </c>
      <c r="B11836" s="775">
        <v>9</v>
      </c>
      <c r="C11836" s="775" t="s">
        <v>680</v>
      </c>
      <c r="D11836" s="775" t="s">
        <v>606</v>
      </c>
      <c r="E11836" s="775">
        <v>0.39200000000000002</v>
      </c>
      <c r="F11836" s="775" t="s">
        <v>1125</v>
      </c>
      <c r="G11836" s="775" t="s">
        <v>4235</v>
      </c>
      <c r="H11836" s="775" t="s">
        <v>4235</v>
      </c>
      <c r="I11836" s="775" t="s">
        <v>5754</v>
      </c>
    </row>
    <row r="11837" spans="1:9">
      <c r="A11837" s="775" t="str">
        <f>Table_wabobpsvr_AzureCalc_AzureCalcRateCard[[#This Row],[ServiceName]]&amp;Table_wabobpsvr_AzureCalc_AzureCalcRateCard[[#This Row],[Price_Level]]&amp;Table_wabobpsvr_AzureCalc_AzureCalcRateCard[[#This Row],[Region]]</f>
        <v>Standard_D3 VM (Non-Windows)A9</v>
      </c>
      <c r="B11837" s="775">
        <v>9</v>
      </c>
      <c r="C11837" s="775" t="s">
        <v>680</v>
      </c>
      <c r="D11837" s="775" t="s">
        <v>174</v>
      </c>
      <c r="E11837" s="775">
        <v>0.38024000000000002</v>
      </c>
      <c r="F11837" s="775" t="s">
        <v>1125</v>
      </c>
      <c r="G11837" s="775" t="s">
        <v>4235</v>
      </c>
      <c r="H11837" s="775" t="s">
        <v>4235</v>
      </c>
      <c r="I11837" s="775" t="s">
        <v>5754</v>
      </c>
    </row>
    <row r="11838" spans="1:9">
      <c r="A11838" s="775" t="str">
        <f>Table_wabobpsvr_AzureCalc_AzureCalcRateCard[[#This Row],[ServiceName]]&amp;Table_wabobpsvr_AzureCalc_AzureCalcRateCard[[#This Row],[Price_Level]]&amp;Table_wabobpsvr_AzureCalc_AzureCalcRateCard[[#This Row],[Region]]</f>
        <v>Standard_D3 VM (Non-Windows)B9</v>
      </c>
      <c r="B11838" s="775">
        <v>9</v>
      </c>
      <c r="C11838" s="775" t="s">
        <v>680</v>
      </c>
      <c r="D11838" s="775" t="s">
        <v>175</v>
      </c>
      <c r="E11838" s="775">
        <v>0.36847999999999997</v>
      </c>
      <c r="F11838" s="775" t="s">
        <v>1125</v>
      </c>
      <c r="G11838" s="775" t="s">
        <v>4235</v>
      </c>
      <c r="H11838" s="775" t="s">
        <v>4235</v>
      </c>
      <c r="I11838" s="775" t="s">
        <v>5754</v>
      </c>
    </row>
    <row r="11839" spans="1:9">
      <c r="A11839" s="775" t="str">
        <f>Table_wabobpsvr_AzureCalc_AzureCalcRateCard[[#This Row],[ServiceName]]&amp;Table_wabobpsvr_AzureCalc_AzureCalcRateCard[[#This Row],[Price_Level]]&amp;Table_wabobpsvr_AzureCalc_AzureCalcRateCard[[#This Row],[Region]]</f>
        <v>Standard_D3 VM (Non-Windows)C9</v>
      </c>
      <c r="B11839" s="775">
        <v>9</v>
      </c>
      <c r="C11839" s="775" t="s">
        <v>680</v>
      </c>
      <c r="D11839" s="775" t="s">
        <v>177</v>
      </c>
      <c r="E11839" s="775">
        <v>0.35671999999999998</v>
      </c>
      <c r="F11839" s="775" t="s">
        <v>1125</v>
      </c>
      <c r="G11839" s="775" t="s">
        <v>4235</v>
      </c>
      <c r="H11839" s="775" t="s">
        <v>4235</v>
      </c>
      <c r="I11839" s="775" t="s">
        <v>5754</v>
      </c>
    </row>
    <row r="11840" spans="1:9">
      <c r="A11840" s="775" t="str">
        <f>Table_wabobpsvr_AzureCalc_AzureCalcRateCard[[#This Row],[ServiceName]]&amp;Table_wabobpsvr_AzureCalc_AzureCalcRateCard[[#This Row],[Price_Level]]&amp;Table_wabobpsvr_AzureCalc_AzureCalcRateCard[[#This Row],[Region]]</f>
        <v>Standard_D3 VM (Non-Windows)D9</v>
      </c>
      <c r="B11840" s="775">
        <v>9</v>
      </c>
      <c r="C11840" s="775" t="s">
        <v>680</v>
      </c>
      <c r="D11840" s="775" t="s">
        <v>176</v>
      </c>
      <c r="E11840" s="775">
        <v>0.34495999999999999</v>
      </c>
      <c r="F11840" s="775" t="s">
        <v>1125</v>
      </c>
      <c r="G11840" s="775" t="s">
        <v>4235</v>
      </c>
      <c r="H11840" s="775" t="s">
        <v>4235</v>
      </c>
      <c r="I11840" s="775" t="s">
        <v>5754</v>
      </c>
    </row>
    <row r="11841" spans="1:9">
      <c r="A11841" s="775" t="str">
        <f>Table_wabobpsvr_AzureCalc_AzureCalcRateCard[[#This Row],[ServiceName]]&amp;Table_wabobpsvr_AzureCalc_AzureCalcRateCard[[#This Row],[Price_Level]]&amp;Table_wabobpsvr_AzureCalc_AzureCalcRateCard[[#This Row],[Region]]</f>
        <v>Standard S3 Database DaysC14</v>
      </c>
      <c r="B11841" s="775">
        <v>14</v>
      </c>
      <c r="C11841" s="775" t="s">
        <v>87</v>
      </c>
      <c r="D11841" s="775" t="s">
        <v>177</v>
      </c>
      <c r="E11841" s="775">
        <v>0.22900000000000001</v>
      </c>
      <c r="F11841" s="775" t="s">
        <v>3081</v>
      </c>
      <c r="G11841" s="775" t="s">
        <v>3104</v>
      </c>
      <c r="H11841" s="775" t="s">
        <v>3105</v>
      </c>
      <c r="I11841" s="775" t="s">
        <v>5732</v>
      </c>
    </row>
    <row r="11842" spans="1:9">
      <c r="A11842" s="775" t="str">
        <f>Table_wabobpsvr_AzureCalc_AzureCalcRateCard[[#This Row],[ServiceName]]&amp;Table_wabobpsvr_AzureCalc_AzureCalcRateCard[[#This Row],[Price_Level]]&amp;Table_wabobpsvr_AzureCalc_AzureCalcRateCard[[#This Row],[Region]]</f>
        <v>Standard S3 Database DaysD14</v>
      </c>
      <c r="B11842" s="775">
        <v>14</v>
      </c>
      <c r="C11842" s="775" t="s">
        <v>87</v>
      </c>
      <c r="D11842" s="775" t="s">
        <v>176</v>
      </c>
      <c r="E11842" s="775">
        <v>0.2215</v>
      </c>
      <c r="F11842" s="775" t="s">
        <v>3081</v>
      </c>
      <c r="G11842" s="775" t="s">
        <v>3104</v>
      </c>
      <c r="H11842" s="775" t="s">
        <v>3105</v>
      </c>
      <c r="I11842" s="775" t="s">
        <v>5732</v>
      </c>
    </row>
    <row r="11843" spans="1:9">
      <c r="A11843" s="775" t="str">
        <f>Table_wabobpsvr_AzureCalc_AzureCalcRateCard[[#This Row],[ServiceName]]&amp;Table_wabobpsvr_AzureCalc_AzureCalcRateCard[[#This Row],[Price_Level]]&amp;Table_wabobpsvr_AzureCalc_AzureCalcRateCard[[#This Row],[Region]]</f>
        <v>Basic Gateway HoursMOSP14</v>
      </c>
      <c r="B11843" s="775">
        <v>14</v>
      </c>
      <c r="C11843" s="775" t="s">
        <v>87</v>
      </c>
      <c r="D11843" s="775" t="s">
        <v>606</v>
      </c>
      <c r="E11843" s="775">
        <v>999999</v>
      </c>
      <c r="F11843" s="775" t="s">
        <v>4539</v>
      </c>
      <c r="G11843" s="775" t="s">
        <v>4235</v>
      </c>
      <c r="H11843" s="775" t="s">
        <v>4540</v>
      </c>
      <c r="I11843" s="775" t="s">
        <v>5755</v>
      </c>
    </row>
    <row r="11844" spans="1:9">
      <c r="A11844" s="775" t="str">
        <f>Table_wabobpsvr_AzureCalc_AzureCalcRateCard[[#This Row],[ServiceName]]&amp;Table_wabobpsvr_AzureCalc_AzureCalcRateCard[[#This Row],[Price_Level]]&amp;Table_wabobpsvr_AzureCalc_AzureCalcRateCard[[#This Row],[Region]]</f>
        <v>HP1 Gateway HoursMOSP14</v>
      </c>
      <c r="B11844" s="775">
        <v>14</v>
      </c>
      <c r="C11844" s="775" t="s">
        <v>87</v>
      </c>
      <c r="D11844" s="775" t="s">
        <v>606</v>
      </c>
      <c r="E11844" s="775">
        <v>999999</v>
      </c>
      <c r="F11844" s="775" t="s">
        <v>3106</v>
      </c>
      <c r="G11844" s="775" t="s">
        <v>4235</v>
      </c>
      <c r="H11844" s="775" t="s">
        <v>4235</v>
      </c>
      <c r="I11844" s="775" t="s">
        <v>5756</v>
      </c>
    </row>
    <row r="11845" spans="1:9">
      <c r="A11845" s="775" t="str">
        <f>Table_wabobpsvr_AzureCalc_AzureCalcRateCard[[#This Row],[ServiceName]]&amp;Table_wabobpsvr_AzureCalc_AzureCalcRateCard[[#This Row],[Price_Level]]&amp;Table_wabobpsvr_AzureCalc_AzureCalcRateCard[[#This Row],[Region]]</f>
        <v>HP1 Gateway HoursA14</v>
      </c>
      <c r="B11845" s="775">
        <v>14</v>
      </c>
      <c r="C11845" s="775" t="s">
        <v>87</v>
      </c>
      <c r="D11845" s="775" t="s">
        <v>174</v>
      </c>
      <c r="E11845" s="775">
        <v>0.5917</v>
      </c>
      <c r="F11845" s="775" t="s">
        <v>3106</v>
      </c>
      <c r="G11845" s="775" t="s">
        <v>3107</v>
      </c>
      <c r="H11845" s="775" t="s">
        <v>3108</v>
      </c>
      <c r="I11845" s="775" t="s">
        <v>5756</v>
      </c>
    </row>
    <row r="11846" spans="1:9">
      <c r="A11846" s="775" t="str">
        <f>Table_wabobpsvr_AzureCalc_AzureCalcRateCard[[#This Row],[ServiceName]]&amp;Table_wabobpsvr_AzureCalc_AzureCalcRateCard[[#This Row],[Price_Level]]&amp;Table_wabobpsvr_AzureCalc_AzureCalcRateCard[[#This Row],[Region]]</f>
        <v>HP1 Gateway HoursB14</v>
      </c>
      <c r="B11846" s="775">
        <v>14</v>
      </c>
      <c r="C11846" s="775" t="s">
        <v>87</v>
      </c>
      <c r="D11846" s="775" t="s">
        <v>175</v>
      </c>
      <c r="E11846" s="775">
        <v>0.57340000000000002</v>
      </c>
      <c r="F11846" s="775" t="s">
        <v>3106</v>
      </c>
      <c r="G11846" s="775" t="s">
        <v>3107</v>
      </c>
      <c r="H11846" s="775" t="s">
        <v>3108</v>
      </c>
      <c r="I11846" s="775" t="s">
        <v>5756</v>
      </c>
    </row>
    <row r="11847" spans="1:9">
      <c r="A11847" s="775" t="str">
        <f>Table_wabobpsvr_AzureCalc_AzureCalcRateCard[[#This Row],[ServiceName]]&amp;Table_wabobpsvr_AzureCalc_AzureCalcRateCard[[#This Row],[Price_Level]]&amp;Table_wabobpsvr_AzureCalc_AzureCalcRateCard[[#This Row],[Region]]</f>
        <v>HP1 Gateway HoursC14</v>
      </c>
      <c r="B11847" s="775">
        <v>14</v>
      </c>
      <c r="C11847" s="775" t="s">
        <v>87</v>
      </c>
      <c r="D11847" s="775" t="s">
        <v>177</v>
      </c>
      <c r="E11847" s="775">
        <v>0.55510000000000004</v>
      </c>
      <c r="F11847" s="775" t="s">
        <v>3106</v>
      </c>
      <c r="G11847" s="775" t="s">
        <v>3107</v>
      </c>
      <c r="H11847" s="775" t="s">
        <v>3108</v>
      </c>
      <c r="I11847" s="775" t="s">
        <v>5756</v>
      </c>
    </row>
    <row r="11848" spans="1:9">
      <c r="A11848" s="775" t="str">
        <f>Table_wabobpsvr_AzureCalc_AzureCalcRateCard[[#This Row],[ServiceName]]&amp;Table_wabobpsvr_AzureCalc_AzureCalcRateCard[[#This Row],[Price_Level]]&amp;Table_wabobpsvr_AzureCalc_AzureCalcRateCard[[#This Row],[Region]]</f>
        <v>HP1 Gateway HoursD14</v>
      </c>
      <c r="B11848" s="775">
        <v>14</v>
      </c>
      <c r="C11848" s="775" t="s">
        <v>87</v>
      </c>
      <c r="D11848" s="775" t="s">
        <v>176</v>
      </c>
      <c r="E11848" s="775">
        <v>0.52680000000000005</v>
      </c>
      <c r="F11848" s="775" t="s">
        <v>3106</v>
      </c>
      <c r="G11848" s="775" t="s">
        <v>3107</v>
      </c>
      <c r="H11848" s="775" t="s">
        <v>3108</v>
      </c>
      <c r="I11848" s="775" t="s">
        <v>5756</v>
      </c>
    </row>
    <row r="11849" spans="1:9">
      <c r="A11849" s="775" t="str">
        <f>Table_wabobpsvr_AzureCalc_AzureCalcRateCard[[#This Row],[ServiceName]]&amp;Table_wabobpsvr_AzureCalc_AzureCalcRateCard[[#This Row],[Price_Level]]&amp;Table_wabobpsvr_AzureCalc_AzureCalcRateCard[[#This Row],[Region]]</f>
        <v>HP1 Gateway HoursMOSP</v>
      </c>
      <c r="B11849" s="775"/>
      <c r="C11849" s="775" t="s">
        <v>87</v>
      </c>
      <c r="D11849" s="775" t="s">
        <v>606</v>
      </c>
      <c r="E11849" s="775">
        <v>0.49</v>
      </c>
      <c r="F11849" s="775" t="s">
        <v>3106</v>
      </c>
      <c r="G11849" s="775" t="s">
        <v>4235</v>
      </c>
      <c r="H11849" s="775" t="s">
        <v>4235</v>
      </c>
      <c r="I11849" s="775" t="s">
        <v>5398</v>
      </c>
    </row>
    <row r="11850" spans="1:9">
      <c r="A11850" s="775" t="str">
        <f>Table_wabobpsvr_AzureCalc_AzureCalcRateCard[[#This Row],[ServiceName]]&amp;Table_wabobpsvr_AzureCalc_AzureCalcRateCard[[#This Row],[Price_Level]]&amp;Table_wabobpsvr_AzureCalc_AzureCalcRateCard[[#This Row],[Region]]</f>
        <v>Standard_D3 VM (Non-Windows)MOSP13</v>
      </c>
      <c r="B11850" s="775">
        <v>13</v>
      </c>
      <c r="C11850" s="775" t="s">
        <v>680</v>
      </c>
      <c r="D11850" s="775" t="s">
        <v>606</v>
      </c>
      <c r="E11850" s="775">
        <v>0.38</v>
      </c>
      <c r="F11850" s="775" t="s">
        <v>1125</v>
      </c>
      <c r="G11850" s="775" t="s">
        <v>4235</v>
      </c>
      <c r="H11850" s="775" t="s">
        <v>4235</v>
      </c>
      <c r="I11850" s="775" t="s">
        <v>5757</v>
      </c>
    </row>
    <row r="11851" spans="1:9">
      <c r="A11851" s="775" t="str">
        <f>Table_wabobpsvr_AzureCalc_AzureCalcRateCard[[#This Row],[ServiceName]]&amp;Table_wabobpsvr_AzureCalc_AzureCalcRateCard[[#This Row],[Price_Level]]&amp;Table_wabobpsvr_AzureCalc_AzureCalcRateCard[[#This Row],[Region]]</f>
        <v>Standard_D3 VM (Non-Windows)A13</v>
      </c>
      <c r="B11851" s="775">
        <v>13</v>
      </c>
      <c r="C11851" s="775" t="s">
        <v>680</v>
      </c>
      <c r="D11851" s="775" t="s">
        <v>174</v>
      </c>
      <c r="E11851" s="775">
        <v>0.36859999999999998</v>
      </c>
      <c r="F11851" s="775" t="s">
        <v>1125</v>
      </c>
      <c r="G11851" s="775" t="s">
        <v>4235</v>
      </c>
      <c r="H11851" s="775" t="s">
        <v>4235</v>
      </c>
      <c r="I11851" s="775" t="s">
        <v>5757</v>
      </c>
    </row>
    <row r="11852" spans="1:9">
      <c r="A11852" s="775" t="str">
        <f>Table_wabobpsvr_AzureCalc_AzureCalcRateCard[[#This Row],[ServiceName]]&amp;Table_wabobpsvr_AzureCalc_AzureCalcRateCard[[#This Row],[Price_Level]]&amp;Table_wabobpsvr_AzureCalc_AzureCalcRateCard[[#This Row],[Region]]</f>
        <v>Standard_D3 VM (Non-Windows)B13</v>
      </c>
      <c r="B11852" s="775">
        <v>13</v>
      </c>
      <c r="C11852" s="775" t="s">
        <v>680</v>
      </c>
      <c r="D11852" s="775" t="s">
        <v>175</v>
      </c>
      <c r="E11852" s="775">
        <v>0.35720000000000002</v>
      </c>
      <c r="F11852" s="775" t="s">
        <v>1125</v>
      </c>
      <c r="G11852" s="775" t="s">
        <v>4235</v>
      </c>
      <c r="H11852" s="775" t="s">
        <v>4235</v>
      </c>
      <c r="I11852" s="775" t="s">
        <v>5757</v>
      </c>
    </row>
    <row r="11853" spans="1:9">
      <c r="A11853" s="775" t="str">
        <f>Table_wabobpsvr_AzureCalc_AzureCalcRateCard[[#This Row],[ServiceName]]&amp;Table_wabobpsvr_AzureCalc_AzureCalcRateCard[[#This Row],[Price_Level]]&amp;Table_wabobpsvr_AzureCalc_AzureCalcRateCard[[#This Row],[Region]]</f>
        <v>Standard_D3 VM (Non-Windows)C13</v>
      </c>
      <c r="B11853" s="775">
        <v>13</v>
      </c>
      <c r="C11853" s="775" t="s">
        <v>680</v>
      </c>
      <c r="D11853" s="775" t="s">
        <v>177</v>
      </c>
      <c r="E11853" s="775">
        <v>0.3458</v>
      </c>
      <c r="F11853" s="775" t="s">
        <v>1125</v>
      </c>
      <c r="G11853" s="775" t="s">
        <v>4235</v>
      </c>
      <c r="H11853" s="775" t="s">
        <v>4235</v>
      </c>
      <c r="I11853" s="775" t="s">
        <v>5757</v>
      </c>
    </row>
    <row r="11854" spans="1:9">
      <c r="A11854" s="775" t="str">
        <f>Table_wabobpsvr_AzureCalc_AzureCalcRateCard[[#This Row],[ServiceName]]&amp;Table_wabobpsvr_AzureCalc_AzureCalcRateCard[[#This Row],[Price_Level]]&amp;Table_wabobpsvr_AzureCalc_AzureCalcRateCard[[#This Row],[Region]]</f>
        <v>Standard_D3 VM (Non-Windows)D13</v>
      </c>
      <c r="B11854" s="775">
        <v>13</v>
      </c>
      <c r="C11854" s="775" t="s">
        <v>680</v>
      </c>
      <c r="D11854" s="775" t="s">
        <v>176</v>
      </c>
      <c r="E11854" s="775">
        <v>0.33439999999999998</v>
      </c>
      <c r="F11854" s="775" t="s">
        <v>1125</v>
      </c>
      <c r="G11854" s="775" t="s">
        <v>4235</v>
      </c>
      <c r="H11854" s="775" t="s">
        <v>4235</v>
      </c>
      <c r="I11854" s="775" t="s">
        <v>5757</v>
      </c>
    </row>
    <row r="11855" spans="1:9">
      <c r="A11855" s="775" t="str">
        <f>Table_wabobpsvr_AzureCalc_AzureCalcRateCard[[#This Row],[ServiceName]]&amp;Table_wabobpsvr_AzureCalc_AzureCalcRateCard[[#This Row],[Price_Level]]&amp;Table_wabobpsvr_AzureCalc_AzureCalcRateCard[[#This Row],[Region]]</f>
        <v>Standard_D3 VM (Non-Windows)MOSP7</v>
      </c>
      <c r="B11855" s="775">
        <v>7</v>
      </c>
      <c r="C11855" s="775" t="s">
        <v>680</v>
      </c>
      <c r="D11855" s="775" t="s">
        <v>606</v>
      </c>
      <c r="E11855" s="775">
        <v>0.29199999999999998</v>
      </c>
      <c r="F11855" s="775" t="s">
        <v>1125</v>
      </c>
      <c r="G11855" s="775" t="s">
        <v>4235</v>
      </c>
      <c r="H11855" s="775" t="s">
        <v>4235</v>
      </c>
      <c r="I11855" s="775" t="s">
        <v>5758</v>
      </c>
    </row>
    <row r="11856" spans="1:9">
      <c r="A11856" s="775" t="str">
        <f>Table_wabobpsvr_AzureCalc_AzureCalcRateCard[[#This Row],[ServiceName]]&amp;Table_wabobpsvr_AzureCalc_AzureCalcRateCard[[#This Row],[Price_Level]]&amp;Table_wabobpsvr_AzureCalc_AzureCalcRateCard[[#This Row],[Region]]</f>
        <v>Standard_D3 VM (Non-Windows)A7</v>
      </c>
      <c r="B11856" s="775">
        <v>7</v>
      </c>
      <c r="C11856" s="775" t="s">
        <v>680</v>
      </c>
      <c r="D11856" s="775" t="s">
        <v>174</v>
      </c>
      <c r="E11856" s="775">
        <v>0.28323999999999999</v>
      </c>
      <c r="F11856" s="775" t="s">
        <v>1125</v>
      </c>
      <c r="G11856" s="775" t="s">
        <v>4235</v>
      </c>
      <c r="H11856" s="775" t="s">
        <v>4235</v>
      </c>
      <c r="I11856" s="775" t="s">
        <v>5758</v>
      </c>
    </row>
    <row r="11857" spans="1:9">
      <c r="A11857" s="775" t="str">
        <f>Table_wabobpsvr_AzureCalc_AzureCalcRateCard[[#This Row],[ServiceName]]&amp;Table_wabobpsvr_AzureCalc_AzureCalcRateCard[[#This Row],[Price_Level]]&amp;Table_wabobpsvr_AzureCalc_AzureCalcRateCard[[#This Row],[Region]]</f>
        <v>Standard_D3 VM (Non-Windows)B7</v>
      </c>
      <c r="B11857" s="775">
        <v>7</v>
      </c>
      <c r="C11857" s="775" t="s">
        <v>680</v>
      </c>
      <c r="D11857" s="775" t="s">
        <v>175</v>
      </c>
      <c r="E11857" s="775">
        <v>0.27448</v>
      </c>
      <c r="F11857" s="775" t="s">
        <v>1125</v>
      </c>
      <c r="G11857" s="775" t="s">
        <v>4235</v>
      </c>
      <c r="H11857" s="775" t="s">
        <v>4235</v>
      </c>
      <c r="I11857" s="775" t="s">
        <v>5758</v>
      </c>
    </row>
    <row r="11858" spans="1:9">
      <c r="A11858" s="775" t="str">
        <f>Table_wabobpsvr_AzureCalc_AzureCalcRateCard[[#This Row],[ServiceName]]&amp;Table_wabobpsvr_AzureCalc_AzureCalcRateCard[[#This Row],[Price_Level]]&amp;Table_wabobpsvr_AzureCalc_AzureCalcRateCard[[#This Row],[Region]]</f>
        <v>Standard_D3 VM (Non-Windows)C7</v>
      </c>
      <c r="B11858" s="775">
        <v>7</v>
      </c>
      <c r="C11858" s="775" t="s">
        <v>680</v>
      </c>
      <c r="D11858" s="775" t="s">
        <v>177</v>
      </c>
      <c r="E11858" s="775">
        <v>0.26572000000000001</v>
      </c>
      <c r="F11858" s="775" t="s">
        <v>1125</v>
      </c>
      <c r="G11858" s="775" t="s">
        <v>4235</v>
      </c>
      <c r="H11858" s="775" t="s">
        <v>4235</v>
      </c>
      <c r="I11858" s="775" t="s">
        <v>5758</v>
      </c>
    </row>
    <row r="11859" spans="1:9">
      <c r="A11859" s="775" t="str">
        <f>Table_wabobpsvr_AzureCalc_AzureCalcRateCard[[#This Row],[ServiceName]]&amp;Table_wabobpsvr_AzureCalc_AzureCalcRateCard[[#This Row],[Price_Level]]&amp;Table_wabobpsvr_AzureCalc_AzureCalcRateCard[[#This Row],[Region]]</f>
        <v>Standard_D3 VM (Non-Windows)D7</v>
      </c>
      <c r="B11859" s="775">
        <v>7</v>
      </c>
      <c r="C11859" s="775" t="s">
        <v>680</v>
      </c>
      <c r="D11859" s="775" t="s">
        <v>176</v>
      </c>
      <c r="E11859" s="775">
        <v>0.25696000000000002</v>
      </c>
      <c r="F11859" s="775" t="s">
        <v>1125</v>
      </c>
      <c r="G11859" s="775" t="s">
        <v>4235</v>
      </c>
      <c r="H11859" s="775" t="s">
        <v>4235</v>
      </c>
      <c r="I11859" s="775" t="s">
        <v>5758</v>
      </c>
    </row>
    <row r="11860" spans="1:9">
      <c r="A11860" s="775" t="str">
        <f>Table_wabobpsvr_AzureCalc_AzureCalcRateCard[[#This Row],[ServiceName]]&amp;Table_wabobpsvr_AzureCalc_AzureCalcRateCard[[#This Row],[Price_Level]]&amp;Table_wabobpsvr_AzureCalc_AzureCalcRateCard[[#This Row],[Region]]</f>
        <v>Standard_D3 VM (Non-Windows)MOSP8</v>
      </c>
      <c r="B11860" s="775">
        <v>8</v>
      </c>
      <c r="C11860" s="775" t="s">
        <v>680</v>
      </c>
      <c r="D11860" s="775" t="s">
        <v>606</v>
      </c>
      <c r="E11860" s="775">
        <v>0.33600000000000002</v>
      </c>
      <c r="F11860" s="775" t="s">
        <v>1125</v>
      </c>
      <c r="G11860" s="775" t="s">
        <v>4235</v>
      </c>
      <c r="H11860" s="775" t="s">
        <v>4235</v>
      </c>
      <c r="I11860" s="775" t="s">
        <v>5759</v>
      </c>
    </row>
    <row r="11861" spans="1:9">
      <c r="A11861" s="775" t="str">
        <f>Table_wabobpsvr_AzureCalc_AzureCalcRateCard[[#This Row],[ServiceName]]&amp;Table_wabobpsvr_AzureCalc_AzureCalcRateCard[[#This Row],[Price_Level]]&amp;Table_wabobpsvr_AzureCalc_AzureCalcRateCard[[#This Row],[Region]]</f>
        <v>Standard_D3 VM (Non-Windows)A8</v>
      </c>
      <c r="B11861" s="775">
        <v>8</v>
      </c>
      <c r="C11861" s="775" t="s">
        <v>680</v>
      </c>
      <c r="D11861" s="775" t="s">
        <v>174</v>
      </c>
      <c r="E11861" s="775">
        <v>0.32591999999999999</v>
      </c>
      <c r="F11861" s="775" t="s">
        <v>1125</v>
      </c>
      <c r="G11861" s="775" t="s">
        <v>4235</v>
      </c>
      <c r="H11861" s="775" t="s">
        <v>4235</v>
      </c>
      <c r="I11861" s="775" t="s">
        <v>5759</v>
      </c>
    </row>
    <row r="11862" spans="1:9">
      <c r="A11862" s="775" t="str">
        <f>Table_wabobpsvr_AzureCalc_AzureCalcRateCard[[#This Row],[ServiceName]]&amp;Table_wabobpsvr_AzureCalc_AzureCalcRateCard[[#This Row],[Price_Level]]&amp;Table_wabobpsvr_AzureCalc_AzureCalcRateCard[[#This Row],[Region]]</f>
        <v>Standard_D3 VM (Non-Windows)B8</v>
      </c>
      <c r="B11862" s="775">
        <v>8</v>
      </c>
      <c r="C11862" s="775" t="s">
        <v>680</v>
      </c>
      <c r="D11862" s="775" t="s">
        <v>175</v>
      </c>
      <c r="E11862" s="775">
        <v>0.31584000000000001</v>
      </c>
      <c r="F11862" s="775" t="s">
        <v>1125</v>
      </c>
      <c r="G11862" s="775" t="s">
        <v>4235</v>
      </c>
      <c r="H11862" s="775" t="s">
        <v>4235</v>
      </c>
      <c r="I11862" s="775" t="s">
        <v>5759</v>
      </c>
    </row>
    <row r="11863" spans="1:9">
      <c r="A11863" s="775" t="str">
        <f>Table_wabobpsvr_AzureCalc_AzureCalcRateCard[[#This Row],[ServiceName]]&amp;Table_wabobpsvr_AzureCalc_AzureCalcRateCard[[#This Row],[Price_Level]]&amp;Table_wabobpsvr_AzureCalc_AzureCalcRateCard[[#This Row],[Region]]</f>
        <v>Standard_D3 VM (Non-Windows)C8</v>
      </c>
      <c r="B11863" s="775">
        <v>8</v>
      </c>
      <c r="C11863" s="775" t="s">
        <v>680</v>
      </c>
      <c r="D11863" s="775" t="s">
        <v>177</v>
      </c>
      <c r="E11863" s="775">
        <v>0.30575999999999998</v>
      </c>
      <c r="F11863" s="775" t="s">
        <v>1125</v>
      </c>
      <c r="G11863" s="775" t="s">
        <v>4235</v>
      </c>
      <c r="H11863" s="775" t="s">
        <v>4235</v>
      </c>
      <c r="I11863" s="775" t="s">
        <v>5759</v>
      </c>
    </row>
    <row r="11864" spans="1:9">
      <c r="A11864" s="775" t="str">
        <f>Table_wabobpsvr_AzureCalc_AzureCalcRateCard[[#This Row],[ServiceName]]&amp;Table_wabobpsvr_AzureCalc_AzureCalcRateCard[[#This Row],[Price_Level]]&amp;Table_wabobpsvr_AzureCalc_AzureCalcRateCard[[#This Row],[Region]]</f>
        <v>Standard_D3 VM (Non-Windows)D8</v>
      </c>
      <c r="B11864" s="775">
        <v>8</v>
      </c>
      <c r="C11864" s="775" t="s">
        <v>680</v>
      </c>
      <c r="D11864" s="775" t="s">
        <v>176</v>
      </c>
      <c r="E11864" s="775">
        <v>0.29568</v>
      </c>
      <c r="F11864" s="775" t="s">
        <v>1125</v>
      </c>
      <c r="G11864" s="775" t="s">
        <v>4235</v>
      </c>
      <c r="H11864" s="775" t="s">
        <v>4235</v>
      </c>
      <c r="I11864" s="775" t="s">
        <v>5759</v>
      </c>
    </row>
    <row r="11865" spans="1:9">
      <c r="A11865" s="775" t="str">
        <f>Table_wabobpsvr_AzureCalc_AzureCalcRateCard[[#This Row],[ServiceName]]&amp;Table_wabobpsvr_AzureCalc_AzureCalcRateCard[[#This Row],[Price_Level]]&amp;Table_wabobpsvr_AzureCalc_AzureCalcRateCard[[#This Row],[Region]]</f>
        <v>Standard_D3 VM (Non-Windows)MOSP11</v>
      </c>
      <c r="B11865" s="775">
        <v>11</v>
      </c>
      <c r="C11865" s="775" t="s">
        <v>680</v>
      </c>
      <c r="D11865" s="775" t="s">
        <v>606</v>
      </c>
      <c r="E11865" s="775">
        <v>0.442</v>
      </c>
      <c r="F11865" s="775" t="s">
        <v>1125</v>
      </c>
      <c r="G11865" s="775" t="s">
        <v>4235</v>
      </c>
      <c r="H11865" s="775" t="s">
        <v>4235</v>
      </c>
      <c r="I11865" s="775" t="s">
        <v>5760</v>
      </c>
    </row>
    <row r="11866" spans="1:9">
      <c r="A11866" s="775" t="str">
        <f>Table_wabobpsvr_AzureCalc_AzureCalcRateCard[[#This Row],[ServiceName]]&amp;Table_wabobpsvr_AzureCalc_AzureCalcRateCard[[#This Row],[Price_Level]]&amp;Table_wabobpsvr_AzureCalc_AzureCalcRateCard[[#This Row],[Region]]</f>
        <v>Standard_D3 VM (Non-Windows)A11</v>
      </c>
      <c r="B11866" s="775">
        <v>11</v>
      </c>
      <c r="C11866" s="775" t="s">
        <v>680</v>
      </c>
      <c r="D11866" s="775" t="s">
        <v>174</v>
      </c>
      <c r="E11866" s="775">
        <v>0.42874000000000001</v>
      </c>
      <c r="F11866" s="775" t="s">
        <v>1125</v>
      </c>
      <c r="G11866" s="775" t="s">
        <v>4235</v>
      </c>
      <c r="H11866" s="775" t="s">
        <v>4235</v>
      </c>
      <c r="I11866" s="775" t="s">
        <v>5760</v>
      </c>
    </row>
    <row r="11867" spans="1:9">
      <c r="A11867" s="775" t="str">
        <f>Table_wabobpsvr_AzureCalc_AzureCalcRateCard[[#This Row],[ServiceName]]&amp;Table_wabobpsvr_AzureCalc_AzureCalcRateCard[[#This Row],[Price_Level]]&amp;Table_wabobpsvr_AzureCalc_AzureCalcRateCard[[#This Row],[Region]]</f>
        <v>Standard_D3 VM (Non-Windows)B11</v>
      </c>
      <c r="B11867" s="775">
        <v>11</v>
      </c>
      <c r="C11867" s="775" t="s">
        <v>680</v>
      </c>
      <c r="D11867" s="775" t="s">
        <v>175</v>
      </c>
      <c r="E11867" s="775">
        <v>0.41548000000000002</v>
      </c>
      <c r="F11867" s="775" t="s">
        <v>1125</v>
      </c>
      <c r="G11867" s="775" t="s">
        <v>4235</v>
      </c>
      <c r="H11867" s="775" t="s">
        <v>4235</v>
      </c>
      <c r="I11867" s="775" t="s">
        <v>5760</v>
      </c>
    </row>
    <row r="11868" spans="1:9">
      <c r="A11868" s="775" t="str">
        <f>Table_wabobpsvr_AzureCalc_AzureCalcRateCard[[#This Row],[ServiceName]]&amp;Table_wabobpsvr_AzureCalc_AzureCalcRateCard[[#This Row],[Price_Level]]&amp;Table_wabobpsvr_AzureCalc_AzureCalcRateCard[[#This Row],[Region]]</f>
        <v>Standard_D3 VM (Non-Windows)C11</v>
      </c>
      <c r="B11868" s="775">
        <v>11</v>
      </c>
      <c r="C11868" s="775" t="s">
        <v>680</v>
      </c>
      <c r="D11868" s="775" t="s">
        <v>177</v>
      </c>
      <c r="E11868" s="775">
        <v>0.40222000000000002</v>
      </c>
      <c r="F11868" s="775" t="s">
        <v>1125</v>
      </c>
      <c r="G11868" s="775" t="s">
        <v>4235</v>
      </c>
      <c r="H11868" s="775" t="s">
        <v>4235</v>
      </c>
      <c r="I11868" s="775" t="s">
        <v>5760</v>
      </c>
    </row>
    <row r="11869" spans="1:9">
      <c r="A11869" s="775" t="str">
        <f>Table_wabobpsvr_AzureCalc_AzureCalcRateCard[[#This Row],[ServiceName]]&amp;Table_wabobpsvr_AzureCalc_AzureCalcRateCard[[#This Row],[Price_Level]]&amp;Table_wabobpsvr_AzureCalc_AzureCalcRateCard[[#This Row],[Region]]</f>
        <v>Standard_D3 VM (Non-Windows)D11</v>
      </c>
      <c r="B11869" s="775">
        <v>11</v>
      </c>
      <c r="C11869" s="775" t="s">
        <v>680</v>
      </c>
      <c r="D11869" s="775" t="s">
        <v>176</v>
      </c>
      <c r="E11869" s="775">
        <v>0.38895999999999997</v>
      </c>
      <c r="F11869" s="775" t="s">
        <v>1125</v>
      </c>
      <c r="G11869" s="775" t="s">
        <v>4235</v>
      </c>
      <c r="H11869" s="775" t="s">
        <v>4235</v>
      </c>
      <c r="I11869" s="775" t="s">
        <v>5760</v>
      </c>
    </row>
    <row r="11870" spans="1:9">
      <c r="A11870" s="775" t="str">
        <f>Table_wabobpsvr_AzureCalc_AzureCalcRateCard[[#This Row],[ServiceName]]&amp;Table_wabobpsvr_AzureCalc_AzureCalcRateCard[[#This Row],[Price_Level]]&amp;Table_wabobpsvr_AzureCalc_AzureCalcRateCard[[#This Row],[Region]]</f>
        <v>A9 VM (Windows)MOSP5</v>
      </c>
      <c r="B11870" s="775">
        <v>5</v>
      </c>
      <c r="C11870" s="775" t="s">
        <v>87</v>
      </c>
      <c r="D11870" s="775" t="s">
        <v>606</v>
      </c>
      <c r="E11870" s="775">
        <v>2.9329999999999998</v>
      </c>
      <c r="F11870" s="775" t="s">
        <v>685</v>
      </c>
      <c r="G11870" s="775"/>
      <c r="H11870" s="775"/>
      <c r="I11870" s="775" t="s">
        <v>5060</v>
      </c>
    </row>
    <row r="11871" spans="1:9">
      <c r="A11871" s="775" t="str">
        <f>Table_wabobpsvr_AzureCalc_AzureCalcRateCard[[#This Row],[ServiceName]]&amp;Table_wabobpsvr_AzureCalc_AzureCalcRateCard[[#This Row],[Price_Level]]&amp;Table_wabobpsvr_AzureCalc_AzureCalcRateCard[[#This Row],[Region]]</f>
        <v>S1 DocumentDB HoursC8</v>
      </c>
      <c r="B11871" s="775">
        <v>8</v>
      </c>
      <c r="C11871" s="775" t="s">
        <v>87</v>
      </c>
      <c r="D11871" s="775" t="s">
        <v>177</v>
      </c>
      <c r="E11871" s="775">
        <v>999999</v>
      </c>
      <c r="F11871" s="775" t="s">
        <v>4314</v>
      </c>
      <c r="G11871" s="775"/>
      <c r="H11871" s="775"/>
      <c r="I11871" s="775"/>
    </row>
    <row r="11872" spans="1:9">
      <c r="A11872" s="1039" t="str">
        <f>Table_wabobpsvr_AzureCalc_AzureCalcRateCard[[#This Row],[ServiceName]]&amp;Table_wabobpsvr_AzureCalc_AzureCalcRateCard[[#This Row],[Price_Level]]&amp;Table_wabobpsvr_AzureCalc_AzureCalcRateCard[[#This Row],[Region]]</f>
        <v>A6 VM (Windows)B16</v>
      </c>
      <c r="B11872" s="1039">
        <v>16</v>
      </c>
      <c r="C11872" s="1039" t="s">
        <v>87</v>
      </c>
      <c r="D11872" s="1039" t="s">
        <v>175</v>
      </c>
      <c r="E11872" s="1039">
        <v>0.48859999999999998</v>
      </c>
      <c r="F11872" s="1039" t="s">
        <v>693</v>
      </c>
      <c r="G11872" s="775" t="s">
        <v>2634</v>
      </c>
      <c r="H11872" s="775" t="s">
        <v>2635</v>
      </c>
      <c r="I11872" s="775" t="s">
        <v>4235</v>
      </c>
    </row>
    <row r="11873" spans="1:9">
      <c r="A11873" s="775" t="str">
        <f>Table_wabobpsvr_AzureCalc_AzureCalcRateCard[[#This Row],[ServiceName]]&amp;Table_wabobpsvr_AzureCalc_AzureCalcRateCard[[#This Row],[Price_Level]]&amp;Table_wabobpsvr_AzureCalc_AzureCalcRateCard[[#This Row],[Region]]</f>
        <v>Basic_D13 VM (Non-Windows)D</v>
      </c>
      <c r="B11873" s="775"/>
      <c r="C11873" s="775" t="s">
        <v>87</v>
      </c>
      <c r="D11873" s="775" t="s">
        <v>176</v>
      </c>
      <c r="E11873" s="775">
        <v>0.66527999999999998</v>
      </c>
      <c r="F11873" s="775" t="s">
        <v>1092</v>
      </c>
      <c r="G11873" s="775" t="s">
        <v>2673</v>
      </c>
      <c r="H11873" s="775" t="s">
        <v>2674</v>
      </c>
      <c r="I11873" s="775" t="s">
        <v>4235</v>
      </c>
    </row>
    <row r="11874" spans="1:9">
      <c r="A11874" s="775" t="str">
        <f>Table_wabobpsvr_AzureCalc_AzureCalcRateCard[[#This Row],[ServiceName]]&amp;Table_wabobpsvr_AzureCalc_AzureCalcRateCard[[#This Row],[Price_Level]]&amp;Table_wabobpsvr_AzureCalc_AzureCalcRateCard[[#This Row],[Region]]</f>
        <v>Locally Redundant Storage Premium Storage - Page Blob/DiskA16</v>
      </c>
      <c r="B11874" s="775">
        <v>16</v>
      </c>
      <c r="C11874" s="775" t="s">
        <v>9</v>
      </c>
      <c r="D11874" s="775" t="s">
        <v>174</v>
      </c>
      <c r="E11874" s="775">
        <v>0.34144000000000002</v>
      </c>
      <c r="F11874" s="775" t="s">
        <v>1230</v>
      </c>
      <c r="G11874" s="775" t="s">
        <v>3475</v>
      </c>
      <c r="H11874" s="775" t="s">
        <v>3476</v>
      </c>
      <c r="I11874" s="775" t="s">
        <v>4235</v>
      </c>
    </row>
    <row r="11875" spans="1:9">
      <c r="A11875" s="775" t="str">
        <f>Table_wabobpsvr_AzureCalc_AzureCalcRateCard[[#This Row],[ServiceName]]&amp;Table_wabobpsvr_AzureCalc_AzureCalcRateCard[[#This Row],[Price_Level]]&amp;Table_wabobpsvr_AzureCalc_AzureCalcRateCard[[#This Row],[Region]]</f>
        <v>Locally Redundant Storage Premium Storage - Page Blob/DiskB16</v>
      </c>
      <c r="B11875" s="775">
        <v>16</v>
      </c>
      <c r="C11875" s="775" t="s">
        <v>9</v>
      </c>
      <c r="D11875" s="775" t="s">
        <v>175</v>
      </c>
      <c r="E11875" s="775">
        <v>0.33088000000000001</v>
      </c>
      <c r="F11875" s="775" t="s">
        <v>1230</v>
      </c>
      <c r="G11875" s="775" t="s">
        <v>3475</v>
      </c>
      <c r="H11875" s="775" t="s">
        <v>3476</v>
      </c>
      <c r="I11875" s="775" t="s">
        <v>4235</v>
      </c>
    </row>
    <row r="11876" spans="1:9">
      <c r="A11876" s="775" t="str">
        <f>Table_wabobpsvr_AzureCalc_AzureCalcRateCard[[#This Row],[ServiceName]]&amp;Table_wabobpsvr_AzureCalc_AzureCalcRateCard[[#This Row],[Price_Level]]&amp;Table_wabobpsvr_AzureCalc_AzureCalcRateCard[[#This Row],[Region]]</f>
        <v>Basic Automation MinutesMOSP13</v>
      </c>
      <c r="B11876" s="775">
        <v>13</v>
      </c>
      <c r="C11876" s="775" t="s">
        <v>4235</v>
      </c>
      <c r="D11876" s="775" t="s">
        <v>606</v>
      </c>
      <c r="E11876" s="775">
        <v>999999</v>
      </c>
      <c r="F11876" s="775" t="s">
        <v>3155</v>
      </c>
      <c r="G11876" s="775" t="s">
        <v>4235</v>
      </c>
      <c r="H11876" s="775" t="s">
        <v>4235</v>
      </c>
      <c r="I11876" s="775" t="s">
        <v>4235</v>
      </c>
    </row>
    <row r="11877" spans="1:9">
      <c r="A11877" s="775" t="str">
        <f>Table_wabobpsvr_AzureCalc_AzureCalcRateCard[[#This Row],[ServiceName]]&amp;Table_wabobpsvr_AzureCalc_AzureCalcRateCard[[#This Row],[Price_Level]]&amp;Table_wabobpsvr_AzureCalc_AzureCalcRateCard[[#This Row],[Region]]</f>
        <v>Basic Automation MinutesA13</v>
      </c>
      <c r="B11877" s="775">
        <v>13</v>
      </c>
      <c r="C11877" s="775" t="s">
        <v>4235</v>
      </c>
      <c r="D11877" s="775" t="s">
        <v>174</v>
      </c>
      <c r="E11877" s="775">
        <v>999999</v>
      </c>
      <c r="F11877" s="775" t="s">
        <v>3155</v>
      </c>
      <c r="G11877" s="775" t="s">
        <v>4235</v>
      </c>
      <c r="H11877" s="775" t="s">
        <v>4235</v>
      </c>
      <c r="I11877" s="775" t="s">
        <v>4235</v>
      </c>
    </row>
    <row r="11878" spans="1:9">
      <c r="A11878" s="775" t="str">
        <f>Table_wabobpsvr_AzureCalc_AzureCalcRateCard[[#This Row],[ServiceName]]&amp;Table_wabobpsvr_AzureCalc_AzureCalcRateCard[[#This Row],[Price_Level]]&amp;Table_wabobpsvr_AzureCalc_AzureCalcRateCard[[#This Row],[Region]]</f>
        <v>Basic Automation MinutesB13</v>
      </c>
      <c r="B11878" s="775">
        <v>13</v>
      </c>
      <c r="C11878" s="775" t="s">
        <v>4235</v>
      </c>
      <c r="D11878" s="775" t="s">
        <v>175</v>
      </c>
      <c r="E11878" s="775">
        <v>999999</v>
      </c>
      <c r="F11878" s="775" t="s">
        <v>3155</v>
      </c>
      <c r="G11878" s="775" t="s">
        <v>4235</v>
      </c>
      <c r="H11878" s="775" t="s">
        <v>4235</v>
      </c>
      <c r="I11878" s="775" t="s">
        <v>4235</v>
      </c>
    </row>
    <row r="11879" spans="1:9">
      <c r="A11879" s="775" t="str">
        <f>Table_wabobpsvr_AzureCalc_AzureCalcRateCard[[#This Row],[ServiceName]]&amp;Table_wabobpsvr_AzureCalc_AzureCalcRateCard[[#This Row],[Price_Level]]&amp;Table_wabobpsvr_AzureCalc_AzureCalcRateCard[[#This Row],[Region]]</f>
        <v>Basic Automation MinutesC13</v>
      </c>
      <c r="B11879" s="775">
        <v>13</v>
      </c>
      <c r="C11879" s="775" t="s">
        <v>4235</v>
      </c>
      <c r="D11879" s="775" t="s">
        <v>177</v>
      </c>
      <c r="E11879" s="775">
        <v>999999</v>
      </c>
      <c r="F11879" s="775" t="s">
        <v>3155</v>
      </c>
      <c r="G11879" s="775" t="s">
        <v>4235</v>
      </c>
      <c r="H11879" s="775" t="s">
        <v>4235</v>
      </c>
      <c r="I11879" s="775" t="s">
        <v>4235</v>
      </c>
    </row>
    <row r="11880" spans="1:9">
      <c r="A11880" s="775" t="str">
        <f>Table_wabobpsvr_AzureCalc_AzureCalcRateCard[[#This Row],[ServiceName]]&amp;Table_wabobpsvr_AzureCalc_AzureCalcRateCard[[#This Row],[Price_Level]]&amp;Table_wabobpsvr_AzureCalc_AzureCalcRateCard[[#This Row],[Region]]</f>
        <v>Locally Redundant Storage Premium Storage - Page Blob/DiskC16</v>
      </c>
      <c r="B11880" s="775">
        <v>16</v>
      </c>
      <c r="C11880" s="775" t="s">
        <v>9</v>
      </c>
      <c r="D11880" s="775" t="s">
        <v>177</v>
      </c>
      <c r="E11880" s="775">
        <v>0.32031999999999999</v>
      </c>
      <c r="F11880" s="775" t="s">
        <v>1230</v>
      </c>
      <c r="G11880" s="775" t="s">
        <v>3475</v>
      </c>
      <c r="H11880" s="775" t="s">
        <v>3476</v>
      </c>
      <c r="I11880" s="775" t="s">
        <v>4235</v>
      </c>
    </row>
    <row r="11881" spans="1:9">
      <c r="A11881" s="1039" t="str">
        <f>Table_wabobpsvr_AzureCalc_AzureCalcRateCard[[#This Row],[ServiceName]]&amp;Table_wabobpsvr_AzureCalc_AzureCalcRateCard[[#This Row],[Price_Level]]&amp;Table_wabobpsvr_AzureCalc_AzureCalcRateCard[[#This Row],[Region]]</f>
        <v>Locally Redundant Storage Premium Storage - Page Blob/DiskD16</v>
      </c>
      <c r="B11881" s="1039">
        <v>16</v>
      </c>
      <c r="C11881" s="1039" t="s">
        <v>9</v>
      </c>
      <c r="D11881" s="1039" t="s">
        <v>176</v>
      </c>
      <c r="E11881" s="1039">
        <v>0.30975999999999998</v>
      </c>
      <c r="F11881" s="1039" t="s">
        <v>1230</v>
      </c>
      <c r="G11881" s="775" t="s">
        <v>3475</v>
      </c>
      <c r="H11881" s="775" t="s">
        <v>3476</v>
      </c>
      <c r="I11881" s="775" t="s">
        <v>4235</v>
      </c>
    </row>
    <row r="11882" spans="1:9">
      <c r="A11882" s="775" t="str">
        <f>Table_wabobpsvr_AzureCalc_AzureCalcRateCard[[#This Row],[ServiceName]]&amp;Table_wabobpsvr_AzureCalc_AzureCalcRateCard[[#This Row],[Price_Level]]&amp;Table_wabobpsvr_AzureCalc_AzureCalcRateCard[[#This Row],[Region]]</f>
        <v>D11 HDInsightMOSP16</v>
      </c>
      <c r="B11882" s="775">
        <v>16</v>
      </c>
      <c r="C11882" s="775" t="s">
        <v>87</v>
      </c>
      <c r="D11882" s="775" t="s">
        <v>606</v>
      </c>
      <c r="E11882" s="775">
        <v>0.435</v>
      </c>
      <c r="F11882" s="775" t="s">
        <v>3962</v>
      </c>
      <c r="G11882" s="775" t="s">
        <v>4235</v>
      </c>
      <c r="H11882" s="775" t="s">
        <v>4235</v>
      </c>
      <c r="I11882" s="775" t="s">
        <v>4235</v>
      </c>
    </row>
    <row r="11883" spans="1:9">
      <c r="A11883" s="775" t="str">
        <f>Table_wabobpsvr_AzureCalc_AzureCalcRateCard[[#This Row],[ServiceName]]&amp;Table_wabobpsvr_AzureCalc_AzureCalcRateCard[[#This Row],[Price_Level]]&amp;Table_wabobpsvr_AzureCalc_AzureCalcRateCard[[#This Row],[Region]]</f>
        <v>S1 DocumentDB HoursD8</v>
      </c>
      <c r="B11883" s="775">
        <v>8</v>
      </c>
      <c r="C11883" s="775" t="s">
        <v>87</v>
      </c>
      <c r="D11883" s="775" t="s">
        <v>176</v>
      </c>
      <c r="E11883" s="775">
        <v>999999</v>
      </c>
      <c r="F11883" s="775" t="s">
        <v>4314</v>
      </c>
      <c r="G11883" s="775"/>
      <c r="H11883" s="775"/>
      <c r="I11883" s="775"/>
    </row>
    <row r="11884" spans="1:9">
      <c r="A11884" s="775" t="str">
        <f>Table_wabobpsvr_AzureCalc_AzureCalcRateCard[[#This Row],[ServiceName]]&amp;Table_wabobpsvr_AzureCalc_AzureCalcRateCard[[#This Row],[Price_Level]]&amp;Table_wabobpsvr_AzureCalc_AzureCalcRateCard[[#This Row],[Region]]</f>
        <v>S2 DocumentDB HoursMOSP5</v>
      </c>
      <c r="B11884" s="775">
        <v>5</v>
      </c>
      <c r="C11884" s="775" t="s">
        <v>87</v>
      </c>
      <c r="D11884" s="775" t="s">
        <v>606</v>
      </c>
      <c r="E11884" s="775">
        <v>999999</v>
      </c>
      <c r="F11884" s="775" t="s">
        <v>4321</v>
      </c>
      <c r="G11884" s="775"/>
      <c r="H11884" s="775"/>
      <c r="I11884" s="775"/>
    </row>
    <row r="11885" spans="1:9">
      <c r="A11885" s="775" t="str">
        <f>Table_wabobpsvr_AzureCalc_AzureCalcRateCard[[#This Row],[ServiceName]]&amp;Table_wabobpsvr_AzureCalc_AzureCalcRateCard[[#This Row],[Price_Level]]&amp;Table_wabobpsvr_AzureCalc_AzureCalcRateCard[[#This Row],[Region]]</f>
        <v>S2 DocumentDB HoursA5</v>
      </c>
      <c r="B11885" s="775">
        <v>5</v>
      </c>
      <c r="C11885" s="775" t="s">
        <v>87</v>
      </c>
      <c r="D11885" s="775" t="s">
        <v>174</v>
      </c>
      <c r="E11885" s="775">
        <v>999999</v>
      </c>
      <c r="F11885" s="775" t="s">
        <v>4321</v>
      </c>
      <c r="G11885" s="775"/>
      <c r="H11885" s="775"/>
      <c r="I11885" s="775"/>
    </row>
    <row r="11886" spans="1:9">
      <c r="A11886" s="775" t="str">
        <f>Table_wabobpsvr_AzureCalc_AzureCalcRateCard[[#This Row],[ServiceName]]&amp;Table_wabobpsvr_AzureCalc_AzureCalcRateCard[[#This Row],[Price_Level]]&amp;Table_wabobpsvr_AzureCalc_AzureCalcRateCard[[#This Row],[Region]]</f>
        <v>S2 DocumentDB HoursB5</v>
      </c>
      <c r="B11886" s="775">
        <v>5</v>
      </c>
      <c r="C11886" s="775" t="s">
        <v>87</v>
      </c>
      <c r="D11886" s="775" t="s">
        <v>175</v>
      </c>
      <c r="E11886" s="775">
        <v>999999</v>
      </c>
      <c r="F11886" s="775" t="s">
        <v>4321</v>
      </c>
      <c r="G11886" s="775"/>
      <c r="H11886" s="775"/>
      <c r="I11886" s="775"/>
    </row>
    <row r="11887" spans="1:9">
      <c r="A11887" s="775" t="str">
        <f>Table_wabobpsvr_AzureCalc_AzureCalcRateCard[[#This Row],[ServiceName]]&amp;Table_wabobpsvr_AzureCalc_AzureCalcRateCard[[#This Row],[Price_Level]]&amp;Table_wabobpsvr_AzureCalc_AzureCalcRateCard[[#This Row],[Region]]</f>
        <v>S2 DocumentDB HoursC5</v>
      </c>
      <c r="B11887" s="775">
        <v>5</v>
      </c>
      <c r="C11887" s="775" t="s">
        <v>87</v>
      </c>
      <c r="D11887" s="775" t="s">
        <v>177</v>
      </c>
      <c r="E11887" s="775">
        <v>999999</v>
      </c>
      <c r="F11887" s="775" t="s">
        <v>4321</v>
      </c>
      <c r="G11887" s="775"/>
      <c r="H11887" s="775"/>
      <c r="I11887" s="775"/>
    </row>
    <row r="11888" spans="1:9">
      <c r="A11888" s="775" t="str">
        <f>Table_wabobpsvr_AzureCalc_AzureCalcRateCard[[#This Row],[ServiceName]]&amp;Table_wabobpsvr_AzureCalc_AzureCalcRateCard[[#This Row],[Price_Level]]&amp;Table_wabobpsvr_AzureCalc_AzureCalcRateCard[[#This Row],[Region]]</f>
        <v>A9 VM (Windows)A5</v>
      </c>
      <c r="B11888" s="775">
        <v>5</v>
      </c>
      <c r="C11888" s="775" t="s">
        <v>87</v>
      </c>
      <c r="D11888" s="775" t="s">
        <v>174</v>
      </c>
      <c r="E11888" s="775">
        <v>2.1410900000000002</v>
      </c>
      <c r="F11888" s="775" t="s">
        <v>685</v>
      </c>
      <c r="G11888" s="775" t="s">
        <v>2094</v>
      </c>
      <c r="H11888" s="775" t="s">
        <v>2095</v>
      </c>
      <c r="I11888" s="775" t="s">
        <v>5060</v>
      </c>
    </row>
    <row r="11889" spans="1:9">
      <c r="A11889" s="775" t="str">
        <f>Table_wabobpsvr_AzureCalc_AzureCalcRateCard[[#This Row],[ServiceName]]&amp;Table_wabobpsvr_AzureCalc_AzureCalcRateCard[[#This Row],[Price_Level]]&amp;Table_wabobpsvr_AzureCalc_AzureCalcRateCard[[#This Row],[Region]]</f>
        <v>A9 VM (Windows)B5</v>
      </c>
      <c r="B11889" s="775">
        <v>5</v>
      </c>
      <c r="C11889" s="775" t="s">
        <v>87</v>
      </c>
      <c r="D11889" s="775" t="s">
        <v>175</v>
      </c>
      <c r="E11889" s="775">
        <v>2.0531000000000001</v>
      </c>
      <c r="F11889" s="775" t="s">
        <v>685</v>
      </c>
      <c r="G11889" s="775" t="s">
        <v>2094</v>
      </c>
      <c r="H11889" s="775" t="s">
        <v>2095</v>
      </c>
      <c r="I11889" s="775" t="s">
        <v>5060</v>
      </c>
    </row>
    <row r="11890" spans="1:9">
      <c r="A11890" s="775" t="str">
        <f>Table_wabobpsvr_AzureCalc_AzureCalcRateCard[[#This Row],[ServiceName]]&amp;Table_wabobpsvr_AzureCalc_AzureCalcRateCard[[#This Row],[Price_Level]]&amp;Table_wabobpsvr_AzureCalc_AzureCalcRateCard[[#This Row],[Region]]</f>
        <v>A9 VM (Windows)C5</v>
      </c>
      <c r="B11890" s="775">
        <v>5</v>
      </c>
      <c r="C11890" s="775" t="s">
        <v>87</v>
      </c>
      <c r="D11890" s="775" t="s">
        <v>177</v>
      </c>
      <c r="E11890" s="775">
        <v>1.9651099999999999</v>
      </c>
      <c r="F11890" s="775" t="s">
        <v>685</v>
      </c>
      <c r="G11890" s="775" t="s">
        <v>2094</v>
      </c>
      <c r="H11890" s="775" t="s">
        <v>2095</v>
      </c>
      <c r="I11890" s="775" t="s">
        <v>5060</v>
      </c>
    </row>
    <row r="11891" spans="1:9">
      <c r="A11891" s="775" t="str">
        <f>Table_wabobpsvr_AzureCalc_AzureCalcRateCard[[#This Row],[ServiceName]]&amp;Table_wabobpsvr_AzureCalc_AzureCalcRateCard[[#This Row],[Price_Level]]&amp;Table_wabobpsvr_AzureCalc_AzureCalcRateCard[[#This Row],[Region]]</f>
        <v>A9 VM (Windows)D5</v>
      </c>
      <c r="B11891" s="775">
        <v>5</v>
      </c>
      <c r="C11891" s="775" t="s">
        <v>87</v>
      </c>
      <c r="D11891" s="775" t="s">
        <v>176</v>
      </c>
      <c r="E11891" s="775">
        <v>1.8771199999999999</v>
      </c>
      <c r="F11891" s="775" t="s">
        <v>685</v>
      </c>
      <c r="G11891" s="775" t="s">
        <v>2094</v>
      </c>
      <c r="H11891" s="775" t="s">
        <v>2095</v>
      </c>
      <c r="I11891" s="775" t="s">
        <v>5060</v>
      </c>
    </row>
    <row r="11892" spans="1:9">
      <c r="A11892" s="775" t="str">
        <f>Table_wabobpsvr_AzureCalc_AzureCalcRateCard[[#This Row],[ServiceName]]&amp;Table_wabobpsvr_AzureCalc_AzureCalcRateCard[[#This Row],[Price_Level]]&amp;Table_wabobpsvr_AzureCalc_AzureCalcRateCard[[#This Row],[Region]]</f>
        <v>A7 VM (Windows)B5</v>
      </c>
      <c r="B11892" s="775">
        <v>5</v>
      </c>
      <c r="C11892" s="775" t="s">
        <v>680</v>
      </c>
      <c r="D11892" s="775" t="s">
        <v>175</v>
      </c>
      <c r="E11892" s="775">
        <v>0.92400000000000004</v>
      </c>
      <c r="F11892" s="775" t="s">
        <v>694</v>
      </c>
      <c r="G11892" s="775" t="s">
        <v>2160</v>
      </c>
      <c r="H11892" s="775" t="s">
        <v>2161</v>
      </c>
      <c r="I11892" s="775" t="s">
        <v>5581</v>
      </c>
    </row>
    <row r="11893" spans="1:9">
      <c r="A11893" s="775" t="str">
        <f>Table_wabobpsvr_AzureCalc_AzureCalcRateCard[[#This Row],[ServiceName]]&amp;Table_wabobpsvr_AzureCalc_AzureCalcRateCard[[#This Row],[Price_Level]]&amp;Table_wabobpsvr_AzureCalc_AzureCalcRateCard[[#This Row],[Region]]</f>
        <v>A7 VM (Windows)C5</v>
      </c>
      <c r="B11893" s="775">
        <v>5</v>
      </c>
      <c r="C11893" s="775" t="s">
        <v>680</v>
      </c>
      <c r="D11893" s="775" t="s">
        <v>177</v>
      </c>
      <c r="E11893" s="775">
        <v>0.88439999999999996</v>
      </c>
      <c r="F11893" s="775" t="s">
        <v>694</v>
      </c>
      <c r="G11893" s="775" t="s">
        <v>2160</v>
      </c>
      <c r="H11893" s="775" t="s">
        <v>2161</v>
      </c>
      <c r="I11893" s="775" t="s">
        <v>5581</v>
      </c>
    </row>
    <row r="11894" spans="1:9">
      <c r="A11894" s="775" t="str">
        <f>Table_wabobpsvr_AzureCalc_AzureCalcRateCard[[#This Row],[ServiceName]]&amp;Table_wabobpsvr_AzureCalc_AzureCalcRateCard[[#This Row],[Price_Level]]&amp;Table_wabobpsvr_AzureCalc_AzureCalcRateCard[[#This Row],[Region]]</f>
        <v>ExpressRoute (Unlimited) 5 Gbps ConnectionsB16</v>
      </c>
      <c r="B11894" s="775">
        <v>16</v>
      </c>
      <c r="C11894" s="775" t="s">
        <v>7427</v>
      </c>
      <c r="D11894" s="775" t="s">
        <v>175</v>
      </c>
      <c r="E11894" s="775">
        <v>38540</v>
      </c>
      <c r="F11894" s="775" t="s">
        <v>7407</v>
      </c>
      <c r="G11894" s="775" t="s">
        <v>7589</v>
      </c>
      <c r="H11894" s="775" t="s">
        <v>7590</v>
      </c>
      <c r="I11894" s="775" t="s">
        <v>7507</v>
      </c>
    </row>
    <row r="11895" spans="1:9">
      <c r="A11895" s="775" t="str">
        <f>Table_wabobpsvr_AzureCalc_AzureCalcRateCard[[#This Row],[ServiceName]]&amp;Table_wabobpsvr_AzureCalc_AzureCalcRateCard[[#This Row],[Price_Level]]&amp;Table_wabobpsvr_AzureCalc_AzureCalcRateCard[[#This Row],[Region]]</f>
        <v>ExpressRoute (Unlimited) 50 Mbps ConnectionsB16</v>
      </c>
      <c r="B11895" s="775">
        <v>16</v>
      </c>
      <c r="C11895" s="775" t="s">
        <v>7427</v>
      </c>
      <c r="D11895" s="775" t="s">
        <v>175</v>
      </c>
      <c r="E11895" s="775">
        <v>573.4</v>
      </c>
      <c r="F11895" s="775" t="s">
        <v>7401</v>
      </c>
      <c r="G11895" s="775" t="s">
        <v>7591</v>
      </c>
      <c r="H11895" s="775" t="s">
        <v>7592</v>
      </c>
      <c r="I11895" s="775" t="s">
        <v>7509</v>
      </c>
    </row>
    <row r="11896" spans="1:9">
      <c r="A11896" s="775" t="str">
        <f>Table_wabobpsvr_AzureCalc_AzureCalcRateCard[[#This Row],[ServiceName]]&amp;Table_wabobpsvr_AzureCalc_AzureCalcRateCard[[#This Row],[Price_Level]]&amp;Table_wabobpsvr_AzureCalc_AzureCalcRateCard[[#This Row],[Region]]</f>
        <v>ExpressRoute (Unlimited) 500 Mbps ConnectionsB16</v>
      </c>
      <c r="B11896" s="775">
        <v>16</v>
      </c>
      <c r="C11896" s="775" t="s">
        <v>7427</v>
      </c>
      <c r="D11896" s="775" t="s">
        <v>175</v>
      </c>
      <c r="E11896" s="775">
        <v>4888</v>
      </c>
      <c r="F11896" s="775" t="s">
        <v>7404</v>
      </c>
      <c r="G11896" s="775" t="s">
        <v>7593</v>
      </c>
      <c r="H11896" s="775" t="s">
        <v>7594</v>
      </c>
      <c r="I11896" s="775" t="s">
        <v>7511</v>
      </c>
    </row>
    <row r="11897" spans="1:9">
      <c r="A11897" s="775" t="str">
        <f>Table_wabobpsvr_AzureCalc_AzureCalcRateCard[[#This Row],[ServiceName]]&amp;Table_wabobpsvr_AzureCalc_AzureCalcRateCard[[#This Row],[Price_Level]]&amp;Table_wabobpsvr_AzureCalc_AzureCalcRateCard[[#This Row],[Region]]</f>
        <v>ExpressRoute (Metered) Data Transfer Out at 1 Gbps (GB) - Zone 2D9</v>
      </c>
      <c r="B11897" s="775">
        <v>9</v>
      </c>
      <c r="C11897" s="775" t="s">
        <v>9</v>
      </c>
      <c r="D11897" s="775" t="s">
        <v>176</v>
      </c>
      <c r="E11897" s="775">
        <v>4.3999999999999997E-2</v>
      </c>
      <c r="F11897" s="775" t="s">
        <v>7393</v>
      </c>
      <c r="G11897" s="775" t="s">
        <v>7561</v>
      </c>
      <c r="H11897" s="775" t="s">
        <v>7562</v>
      </c>
      <c r="I11897" s="775" t="s">
        <v>7479</v>
      </c>
    </row>
    <row r="11898" spans="1:9">
      <c r="A11898" s="775" t="str">
        <f>Table_wabobpsvr_AzureCalc_AzureCalcRateCard[[#This Row],[ServiceName]]&amp;Table_wabobpsvr_AzureCalc_AzureCalcRateCard[[#This Row],[Price_Level]]&amp;Table_wabobpsvr_AzureCalc_AzureCalcRateCard[[#This Row],[Region]]</f>
        <v>ExpressRoute (Metered) 1 Gbps ConnectionsD9</v>
      </c>
      <c r="B11898" s="775">
        <v>9</v>
      </c>
      <c r="C11898" s="775" t="s">
        <v>7427</v>
      </c>
      <c r="D11898" s="775" t="s">
        <v>176</v>
      </c>
      <c r="E11898" s="775">
        <v>383.68</v>
      </c>
      <c r="F11898" s="775" t="s">
        <v>7390</v>
      </c>
      <c r="G11898" s="775" t="s">
        <v>7563</v>
      </c>
      <c r="H11898" s="775" t="s">
        <v>7564</v>
      </c>
      <c r="I11898" s="775" t="s">
        <v>7481</v>
      </c>
    </row>
    <row r="11899" spans="1:9">
      <c r="A11899" s="775" t="str">
        <f>Table_wabobpsvr_AzureCalc_AzureCalcRateCard[[#This Row],[ServiceName]]&amp;Table_wabobpsvr_AzureCalc_AzureCalcRateCard[[#This Row],[Price_Level]]&amp;Table_wabobpsvr_AzureCalc_AzureCalcRateCard[[#This Row],[Region]]</f>
        <v>ExpressRoute (Metered) 10 Gbps ConnectionsD9</v>
      </c>
      <c r="B11899" s="775">
        <v>9</v>
      </c>
      <c r="C11899" s="775" t="s">
        <v>7427</v>
      </c>
      <c r="D11899" s="775" t="s">
        <v>176</v>
      </c>
      <c r="E11899" s="775">
        <v>4400</v>
      </c>
      <c r="F11899" s="775" t="s">
        <v>7391</v>
      </c>
      <c r="G11899" s="775" t="s">
        <v>7565</v>
      </c>
      <c r="H11899" s="775" t="s">
        <v>7566</v>
      </c>
      <c r="I11899" s="775" t="s">
        <v>7483</v>
      </c>
    </row>
    <row r="11900" spans="1:9">
      <c r="A11900" s="775" t="str">
        <f>Table_wabobpsvr_AzureCalc_AzureCalcRateCard[[#This Row],[ServiceName]]&amp;Table_wabobpsvr_AzureCalc_AzureCalcRateCard[[#This Row],[Price_Level]]&amp;Table_wabobpsvr_AzureCalc_AzureCalcRateCard[[#This Row],[Region]]</f>
        <v>ExpressRoute (Metered) 100 Mbps ConnectionsD9</v>
      </c>
      <c r="B11900" s="775">
        <v>9</v>
      </c>
      <c r="C11900" s="775" t="s">
        <v>7427</v>
      </c>
      <c r="D11900" s="775" t="s">
        <v>176</v>
      </c>
      <c r="E11900" s="775">
        <v>88</v>
      </c>
      <c r="F11900" s="775" t="s">
        <v>7395</v>
      </c>
      <c r="G11900" s="775" t="s">
        <v>7567</v>
      </c>
      <c r="H11900" s="775" t="s">
        <v>7568</v>
      </c>
      <c r="I11900" s="775" t="s">
        <v>7485</v>
      </c>
    </row>
    <row r="11901" spans="1:9">
      <c r="A11901" s="775" t="str">
        <f>Table_wabobpsvr_AzureCalc_AzureCalcRateCard[[#This Row],[ServiceName]]&amp;Table_wabobpsvr_AzureCalc_AzureCalcRateCard[[#This Row],[Price_Level]]&amp;Table_wabobpsvr_AzureCalc_AzureCalcRateCard[[#This Row],[Region]]</f>
        <v>ExpressRoute (Metered) 2 Gbps ConnectionsD9</v>
      </c>
      <c r="B11901" s="775">
        <v>9</v>
      </c>
      <c r="C11901" s="775" t="s">
        <v>7427</v>
      </c>
      <c r="D11901" s="775" t="s">
        <v>176</v>
      </c>
      <c r="E11901" s="775">
        <v>767.36</v>
      </c>
      <c r="F11901" s="775" t="s">
        <v>7396</v>
      </c>
      <c r="G11901" s="775" t="s">
        <v>7569</v>
      </c>
      <c r="H11901" s="775" t="s">
        <v>7570</v>
      </c>
      <c r="I11901" s="775" t="s">
        <v>7487</v>
      </c>
    </row>
    <row r="11902" spans="1:9">
      <c r="A11902" s="775" t="str">
        <f>Table_wabobpsvr_AzureCalc_AzureCalcRateCard[[#This Row],[ServiceName]]&amp;Table_wabobpsvr_AzureCalc_AzureCalcRateCard[[#This Row],[Price_Level]]&amp;Table_wabobpsvr_AzureCalc_AzureCalcRateCard[[#This Row],[Region]]</f>
        <v>ExpressRoute (Metered) 200 Mbps ConnectionsD9</v>
      </c>
      <c r="B11902" s="775">
        <v>9</v>
      </c>
      <c r="C11902" s="775" t="s">
        <v>7427</v>
      </c>
      <c r="D11902" s="775" t="s">
        <v>176</v>
      </c>
      <c r="E11902" s="775">
        <v>127.6</v>
      </c>
      <c r="F11902" s="775" t="s">
        <v>7388</v>
      </c>
      <c r="G11902" s="775" t="s">
        <v>7571</v>
      </c>
      <c r="H11902" s="775" t="s">
        <v>7572</v>
      </c>
      <c r="I11902" s="775" t="s">
        <v>7489</v>
      </c>
    </row>
    <row r="11903" spans="1:9">
      <c r="A11903" s="775" t="str">
        <f>Table_wabobpsvr_AzureCalc_AzureCalcRateCard[[#This Row],[ServiceName]]&amp;Table_wabobpsvr_AzureCalc_AzureCalcRateCard[[#This Row],[Price_Level]]&amp;Table_wabobpsvr_AzureCalc_AzureCalcRateCard[[#This Row],[Region]]</f>
        <v>ExpressRoute (Metered) 5 Gbps ConnectionsD9</v>
      </c>
      <c r="B11903" s="775">
        <v>9</v>
      </c>
      <c r="C11903" s="775" t="s">
        <v>7427</v>
      </c>
      <c r="D11903" s="775" t="s">
        <v>176</v>
      </c>
      <c r="E11903" s="775">
        <v>1918.4</v>
      </c>
      <c r="F11903" s="775" t="s">
        <v>7397</v>
      </c>
      <c r="G11903" s="775" t="s">
        <v>7573</v>
      </c>
      <c r="H11903" s="775" t="s">
        <v>7574</v>
      </c>
      <c r="I11903" s="775" t="s">
        <v>7491</v>
      </c>
    </row>
    <row r="11904" spans="1:9">
      <c r="A11904" s="775" t="str">
        <f>Table_wabobpsvr_AzureCalc_AzureCalcRateCard[[#This Row],[ServiceName]]&amp;Table_wabobpsvr_AzureCalc_AzureCalcRateCard[[#This Row],[Price_Level]]&amp;Table_wabobpsvr_AzureCalc_AzureCalcRateCard[[#This Row],[Region]]</f>
        <v>ExpressRoute (Metered) 50 Mbps ConnectionsD9</v>
      </c>
      <c r="B11904" s="775">
        <v>9</v>
      </c>
      <c r="C11904" s="775" t="s">
        <v>7427</v>
      </c>
      <c r="D11904" s="775" t="s">
        <v>176</v>
      </c>
      <c r="E11904" s="775">
        <v>48.4</v>
      </c>
      <c r="F11904" s="775" t="s">
        <v>7394</v>
      </c>
      <c r="G11904" s="775" t="s">
        <v>7575</v>
      </c>
      <c r="H11904" s="775" t="s">
        <v>7576</v>
      </c>
      <c r="I11904" s="775" t="s">
        <v>7493</v>
      </c>
    </row>
    <row r="11905" spans="1:9">
      <c r="A11905" s="1039" t="str">
        <f>Table_wabobpsvr_AzureCalc_AzureCalcRateCard[[#This Row],[ServiceName]]&amp;Table_wabobpsvr_AzureCalc_AzureCalcRateCard[[#This Row],[Price_Level]]&amp;Table_wabobpsvr_AzureCalc_AzureCalcRateCard[[#This Row],[Region]]</f>
        <v>ExpressRoute (Metered) 500 Mbps ConnectionsD9</v>
      </c>
      <c r="B11905" s="1039">
        <v>9</v>
      </c>
      <c r="C11905" s="1039" t="s">
        <v>7427</v>
      </c>
      <c r="D11905" s="1039" t="s">
        <v>176</v>
      </c>
      <c r="E11905" s="1039">
        <v>255.2</v>
      </c>
      <c r="F11905" s="1039" t="s">
        <v>7389</v>
      </c>
      <c r="G11905" s="775" t="s">
        <v>7577</v>
      </c>
      <c r="H11905" s="775" t="s">
        <v>7578</v>
      </c>
      <c r="I11905" s="775" t="s">
        <v>7495</v>
      </c>
    </row>
    <row r="11906" spans="1:9">
      <c r="A11906" s="775" t="str">
        <f>Table_wabobpsvr_AzureCalc_AzureCalcRateCard[[#This Row],[ServiceName]]&amp;Table_wabobpsvr_AzureCalc_AzureCalcRateCard[[#This Row],[Price_Level]]&amp;Table_wabobpsvr_AzureCalc_AzureCalcRateCard[[#This Row],[Region]]</f>
        <v>ExpressRoute (Unlimited) 1 Gbps ConnectionsD9</v>
      </c>
      <c r="B11906" s="775">
        <v>9</v>
      </c>
      <c r="C11906" s="775" t="s">
        <v>7427</v>
      </c>
      <c r="D11906" s="775" t="s">
        <v>176</v>
      </c>
      <c r="E11906" s="775">
        <v>7656</v>
      </c>
      <c r="F11906" s="775" t="s">
        <v>7405</v>
      </c>
      <c r="G11906" s="775" t="s">
        <v>7579</v>
      </c>
      <c r="H11906" s="775" t="s">
        <v>7580</v>
      </c>
      <c r="I11906" s="775" t="s">
        <v>7497</v>
      </c>
    </row>
    <row r="11907" spans="1:9">
      <c r="A11907" s="775" t="str">
        <f>Table_wabobpsvr_AzureCalc_AzureCalcRateCard[[#This Row],[ServiceName]]&amp;Table_wabobpsvr_AzureCalc_AzureCalcRateCard[[#This Row],[Price_Level]]&amp;Table_wabobpsvr_AzureCalc_AzureCalcRateCard[[#This Row],[Region]]</f>
        <v>ExpressRoute (Unlimited) 10 Gbps ConnectionsD9</v>
      </c>
      <c r="B11907" s="775">
        <v>9</v>
      </c>
      <c r="C11907" s="775" t="s">
        <v>7427</v>
      </c>
      <c r="D11907" s="775" t="s">
        <v>176</v>
      </c>
      <c r="E11907" s="775">
        <v>72160</v>
      </c>
      <c r="F11907" s="775" t="s">
        <v>7408</v>
      </c>
      <c r="G11907" s="775" t="s">
        <v>7581</v>
      </c>
      <c r="H11907" s="775" t="s">
        <v>7582</v>
      </c>
      <c r="I11907" s="775" t="s">
        <v>7499</v>
      </c>
    </row>
    <row r="11908" spans="1:9">
      <c r="A11908" s="775" t="str">
        <f>Table_wabobpsvr_AzureCalc_AzureCalcRateCard[[#This Row],[ServiceName]]&amp;Table_wabobpsvr_AzureCalc_AzureCalcRateCard[[#This Row],[Price_Level]]&amp;Table_wabobpsvr_AzureCalc_AzureCalcRateCard[[#This Row],[Region]]</f>
        <v>ExpressRoute (Unlimited) 100 Mbps ConnectionsD9</v>
      </c>
      <c r="B11908" s="775">
        <v>9</v>
      </c>
      <c r="C11908" s="775" t="s">
        <v>7427</v>
      </c>
      <c r="D11908" s="775" t="s">
        <v>176</v>
      </c>
      <c r="E11908" s="775">
        <v>1082.4000000000001</v>
      </c>
      <c r="F11908" s="775" t="s">
        <v>7402</v>
      </c>
      <c r="G11908" s="775" t="s">
        <v>7583</v>
      </c>
      <c r="H11908" s="775" t="s">
        <v>7584</v>
      </c>
      <c r="I11908" s="775" t="s">
        <v>7501</v>
      </c>
    </row>
    <row r="11909" spans="1:9">
      <c r="A11909" s="775" t="str">
        <f>Table_wabobpsvr_AzureCalc_AzureCalcRateCard[[#This Row],[ServiceName]]&amp;Table_wabobpsvr_AzureCalc_AzureCalcRateCard[[#This Row],[Price_Level]]&amp;Table_wabobpsvr_AzureCalc_AzureCalcRateCard[[#This Row],[Region]]</f>
        <v>ExpressRoute (Unlimited) 2 Gbps ConnectionsD9</v>
      </c>
      <c r="B11909" s="775">
        <v>9</v>
      </c>
      <c r="C11909" s="775" t="s">
        <v>7427</v>
      </c>
      <c r="D11909" s="775" t="s">
        <v>176</v>
      </c>
      <c r="E11909" s="775">
        <v>15312</v>
      </c>
      <c r="F11909" s="775" t="s">
        <v>7406</v>
      </c>
      <c r="G11909" s="775" t="s">
        <v>7585</v>
      </c>
      <c r="H11909" s="775" t="s">
        <v>7586</v>
      </c>
      <c r="I11909" s="775" t="s">
        <v>7503</v>
      </c>
    </row>
    <row r="11910" spans="1:9">
      <c r="A11910" s="775" t="str">
        <f>Table_wabobpsvr_AzureCalc_AzureCalcRateCard[[#This Row],[ServiceName]]&amp;Table_wabobpsvr_AzureCalc_AzureCalcRateCard[[#This Row],[Price_Level]]&amp;Table_wabobpsvr_AzureCalc_AzureCalcRateCard[[#This Row],[Region]]</f>
        <v>ExpressRoute (Unlimited) 200 Mbps ConnectionsD9</v>
      </c>
      <c r="B11910" s="775">
        <v>9</v>
      </c>
      <c r="C11910" s="775" t="s">
        <v>7427</v>
      </c>
      <c r="D11910" s="775" t="s">
        <v>176</v>
      </c>
      <c r="E11910" s="775">
        <v>2024</v>
      </c>
      <c r="F11910" s="775" t="s">
        <v>7403</v>
      </c>
      <c r="G11910" s="775" t="s">
        <v>7587</v>
      </c>
      <c r="H11910" s="775" t="s">
        <v>7588</v>
      </c>
      <c r="I11910" s="775" t="s">
        <v>7505</v>
      </c>
    </row>
    <row r="11911" spans="1:9">
      <c r="A11911" s="775" t="str">
        <f>Table_wabobpsvr_AzureCalc_AzureCalcRateCard[[#This Row],[ServiceName]]&amp;Table_wabobpsvr_AzureCalc_AzureCalcRateCard[[#This Row],[Price_Level]]&amp;Table_wabobpsvr_AzureCalc_AzureCalcRateCard[[#This Row],[Region]]</f>
        <v>ExpressRoute (Unlimited) 5 Gbps ConnectionsD9</v>
      </c>
      <c r="B11911" s="775">
        <v>9</v>
      </c>
      <c r="C11911" s="775" t="s">
        <v>7427</v>
      </c>
      <c r="D11911" s="775" t="s">
        <v>176</v>
      </c>
      <c r="E11911" s="775">
        <v>36080</v>
      </c>
      <c r="F11911" s="775" t="s">
        <v>7407</v>
      </c>
      <c r="G11911" s="775" t="s">
        <v>7589</v>
      </c>
      <c r="H11911" s="775" t="s">
        <v>7590</v>
      </c>
      <c r="I11911" s="775" t="s">
        <v>7507</v>
      </c>
    </row>
    <row r="11912" spans="1:9">
      <c r="A11912" s="775" t="str">
        <f>Table_wabobpsvr_AzureCalc_AzureCalcRateCard[[#This Row],[ServiceName]]&amp;Table_wabobpsvr_AzureCalc_AzureCalcRateCard[[#This Row],[Price_Level]]&amp;Table_wabobpsvr_AzureCalc_AzureCalcRateCard[[#This Row],[Region]]</f>
        <v>ExpressRoute (Unlimited) 50 Mbps ConnectionsD9</v>
      </c>
      <c r="B11912" s="775">
        <v>9</v>
      </c>
      <c r="C11912" s="775" t="s">
        <v>7427</v>
      </c>
      <c r="D11912" s="775" t="s">
        <v>176</v>
      </c>
      <c r="E11912" s="775">
        <v>536.79999999999995</v>
      </c>
      <c r="F11912" s="775" t="s">
        <v>7401</v>
      </c>
      <c r="G11912" s="775" t="s">
        <v>7591</v>
      </c>
      <c r="H11912" s="775" t="s">
        <v>7592</v>
      </c>
      <c r="I11912" s="775" t="s">
        <v>7509</v>
      </c>
    </row>
    <row r="11913" spans="1:9">
      <c r="A11913" s="775" t="str">
        <f>Table_wabobpsvr_AzureCalc_AzureCalcRateCard[[#This Row],[ServiceName]]&amp;Table_wabobpsvr_AzureCalc_AzureCalcRateCard[[#This Row],[Price_Level]]&amp;Table_wabobpsvr_AzureCalc_AzureCalcRateCard[[#This Row],[Region]]</f>
        <v>ExpressRoute (Unlimited) 500 Mbps ConnectionsD9</v>
      </c>
      <c r="B11913" s="775">
        <v>9</v>
      </c>
      <c r="C11913" s="775" t="s">
        <v>7427</v>
      </c>
      <c r="D11913" s="775" t="s">
        <v>176</v>
      </c>
      <c r="E11913" s="775">
        <v>4576</v>
      </c>
      <c r="F11913" s="775" t="s">
        <v>7404</v>
      </c>
      <c r="G11913" s="775" t="s">
        <v>7593</v>
      </c>
      <c r="H11913" s="775" t="s">
        <v>7594</v>
      </c>
      <c r="I11913" s="775" t="s">
        <v>7511</v>
      </c>
    </row>
    <row r="11914" spans="1:9">
      <c r="A11914" s="775" t="str">
        <f>Table_wabobpsvr_AzureCalc_AzureCalcRateCard[[#This Row],[ServiceName]]&amp;Table_wabobpsvr_AzureCalc_AzureCalcRateCard[[#This Row],[Price_Level]]&amp;Table_wabobpsvr_AzureCalc_AzureCalcRateCard[[#This Row],[Region]]</f>
        <v>ExpressRoute (Metered) Data Transfer Out at 1 Gbps (GB) - Zone 2D10</v>
      </c>
      <c r="B11914" s="775">
        <v>10</v>
      </c>
      <c r="C11914" s="775" t="s">
        <v>9</v>
      </c>
      <c r="D11914" s="775" t="s">
        <v>176</v>
      </c>
      <c r="E11914" s="775">
        <v>4.3999999999999997E-2</v>
      </c>
      <c r="F11914" s="775" t="s">
        <v>7393</v>
      </c>
      <c r="G11914" s="775" t="s">
        <v>7561</v>
      </c>
      <c r="H11914" s="775" t="s">
        <v>7562</v>
      </c>
      <c r="I11914" s="775" t="s">
        <v>7479</v>
      </c>
    </row>
    <row r="11915" spans="1:9">
      <c r="A11915" s="1039" t="str">
        <f>Table_wabobpsvr_AzureCalc_AzureCalcRateCard[[#This Row],[ServiceName]]&amp;Table_wabobpsvr_AzureCalc_AzureCalcRateCard[[#This Row],[Price_Level]]&amp;Table_wabobpsvr_AzureCalc_AzureCalcRateCard[[#This Row],[Region]]</f>
        <v>ExpressRoute (Metered) 1 Gbps ConnectionsD10</v>
      </c>
      <c r="B11915" s="1039">
        <v>10</v>
      </c>
      <c r="C11915" s="1039" t="s">
        <v>7427</v>
      </c>
      <c r="D11915" s="1039" t="s">
        <v>176</v>
      </c>
      <c r="E11915" s="1039">
        <v>383.68</v>
      </c>
      <c r="F11915" s="1039" t="s">
        <v>7390</v>
      </c>
      <c r="G11915" s="775" t="s">
        <v>7563</v>
      </c>
      <c r="H11915" s="775" t="s">
        <v>7564</v>
      </c>
      <c r="I11915" s="775" t="s">
        <v>7481</v>
      </c>
    </row>
    <row r="11916" spans="1:9">
      <c r="A11916" s="775" t="str">
        <f>Table_wabobpsvr_AzureCalc_AzureCalcRateCard[[#This Row],[ServiceName]]&amp;Table_wabobpsvr_AzureCalc_AzureCalcRateCard[[#This Row],[Price_Level]]&amp;Table_wabobpsvr_AzureCalc_AzureCalcRateCard[[#This Row],[Region]]</f>
        <v>ExpressRoute (Metered) 10 Gbps ConnectionsD10</v>
      </c>
      <c r="B11916" s="775">
        <v>10</v>
      </c>
      <c r="C11916" s="775" t="s">
        <v>7427</v>
      </c>
      <c r="D11916" s="775" t="s">
        <v>176</v>
      </c>
      <c r="E11916" s="775">
        <v>4400</v>
      </c>
      <c r="F11916" s="775" t="s">
        <v>7391</v>
      </c>
      <c r="G11916" s="775" t="s">
        <v>7565</v>
      </c>
      <c r="H11916" s="775" t="s">
        <v>7566</v>
      </c>
      <c r="I11916" s="775" t="s">
        <v>7483</v>
      </c>
    </row>
    <row r="11917" spans="1:9">
      <c r="A11917" s="775" t="str">
        <f>Table_wabobpsvr_AzureCalc_AzureCalcRateCard[[#This Row],[ServiceName]]&amp;Table_wabobpsvr_AzureCalc_AzureCalcRateCard[[#This Row],[Price_Level]]&amp;Table_wabobpsvr_AzureCalc_AzureCalcRateCard[[#This Row],[Region]]</f>
        <v>ExpressRoute (Metered) 100 Mbps ConnectionsD10</v>
      </c>
      <c r="B11917" s="775">
        <v>10</v>
      </c>
      <c r="C11917" s="775" t="s">
        <v>7427</v>
      </c>
      <c r="D11917" s="775" t="s">
        <v>176</v>
      </c>
      <c r="E11917" s="775">
        <v>88</v>
      </c>
      <c r="F11917" s="775" t="s">
        <v>7395</v>
      </c>
      <c r="G11917" s="775" t="s">
        <v>7567</v>
      </c>
      <c r="H11917" s="775" t="s">
        <v>7568</v>
      </c>
      <c r="I11917" s="775" t="s">
        <v>7485</v>
      </c>
    </row>
    <row r="11918" spans="1:9">
      <c r="A11918" s="775" t="str">
        <f>Table_wabobpsvr_AzureCalc_AzureCalcRateCard[[#This Row],[ServiceName]]&amp;Table_wabobpsvr_AzureCalc_AzureCalcRateCard[[#This Row],[Price_Level]]&amp;Table_wabobpsvr_AzureCalc_AzureCalcRateCard[[#This Row],[Region]]</f>
        <v>ExpressRoute (Metered) 2 Gbps ConnectionsD10</v>
      </c>
      <c r="B11918" s="775">
        <v>10</v>
      </c>
      <c r="C11918" s="775" t="s">
        <v>7427</v>
      </c>
      <c r="D11918" s="775" t="s">
        <v>176</v>
      </c>
      <c r="E11918" s="775">
        <v>767.36</v>
      </c>
      <c r="F11918" s="775" t="s">
        <v>7396</v>
      </c>
      <c r="G11918" s="775" t="s">
        <v>7569</v>
      </c>
      <c r="H11918" s="775" t="s">
        <v>7570</v>
      </c>
      <c r="I11918" s="775" t="s">
        <v>7487</v>
      </c>
    </row>
    <row r="11919" spans="1:9">
      <c r="A11919" s="775" t="str">
        <f>Table_wabobpsvr_AzureCalc_AzureCalcRateCard[[#This Row],[ServiceName]]&amp;Table_wabobpsvr_AzureCalc_AzureCalcRateCard[[#This Row],[Price_Level]]&amp;Table_wabobpsvr_AzureCalc_AzureCalcRateCard[[#This Row],[Region]]</f>
        <v>ExpressRoute (Metered) 200 Mbps ConnectionsD10</v>
      </c>
      <c r="B11919" s="775">
        <v>10</v>
      </c>
      <c r="C11919" s="775" t="s">
        <v>7427</v>
      </c>
      <c r="D11919" s="775" t="s">
        <v>176</v>
      </c>
      <c r="E11919" s="775">
        <v>127.6</v>
      </c>
      <c r="F11919" s="775" t="s">
        <v>7388</v>
      </c>
      <c r="G11919" s="775" t="s">
        <v>7571</v>
      </c>
      <c r="H11919" s="775" t="s">
        <v>7572</v>
      </c>
      <c r="I11919" s="775" t="s">
        <v>7489</v>
      </c>
    </row>
    <row r="11920" spans="1:9">
      <c r="A11920" s="775" t="str">
        <f>Table_wabobpsvr_AzureCalc_AzureCalcRateCard[[#This Row],[ServiceName]]&amp;Table_wabobpsvr_AzureCalc_AzureCalcRateCard[[#This Row],[Price_Level]]&amp;Table_wabobpsvr_AzureCalc_AzureCalcRateCard[[#This Row],[Region]]</f>
        <v>ExpressRoute (Metered) 5 Gbps ConnectionsD10</v>
      </c>
      <c r="B11920" s="775">
        <v>10</v>
      </c>
      <c r="C11920" s="775" t="s">
        <v>7427</v>
      </c>
      <c r="D11920" s="775" t="s">
        <v>176</v>
      </c>
      <c r="E11920" s="775">
        <v>1918.4</v>
      </c>
      <c r="F11920" s="775" t="s">
        <v>7397</v>
      </c>
      <c r="G11920" s="775" t="s">
        <v>7573</v>
      </c>
      <c r="H11920" s="775" t="s">
        <v>7574</v>
      </c>
      <c r="I11920" s="775" t="s">
        <v>7491</v>
      </c>
    </row>
    <row r="11921" spans="1:9">
      <c r="A11921" s="775" t="str">
        <f>Table_wabobpsvr_AzureCalc_AzureCalcRateCard[[#This Row],[ServiceName]]&amp;Table_wabobpsvr_AzureCalc_AzureCalcRateCard[[#This Row],[Price_Level]]&amp;Table_wabobpsvr_AzureCalc_AzureCalcRateCard[[#This Row],[Region]]</f>
        <v>ExpressRoute (Metered) 50 Mbps ConnectionsD10</v>
      </c>
      <c r="B11921" s="775">
        <v>10</v>
      </c>
      <c r="C11921" s="775" t="s">
        <v>7427</v>
      </c>
      <c r="D11921" s="775" t="s">
        <v>176</v>
      </c>
      <c r="E11921" s="775">
        <v>48.4</v>
      </c>
      <c r="F11921" s="775" t="s">
        <v>7394</v>
      </c>
      <c r="G11921" s="775" t="s">
        <v>7575</v>
      </c>
      <c r="H11921" s="775" t="s">
        <v>7576</v>
      </c>
      <c r="I11921" s="775" t="s">
        <v>7493</v>
      </c>
    </row>
    <row r="11922" spans="1:9">
      <c r="A11922" s="775" t="str">
        <f>Table_wabobpsvr_AzureCalc_AzureCalcRateCard[[#This Row],[ServiceName]]&amp;Table_wabobpsvr_AzureCalc_AzureCalcRateCard[[#This Row],[Price_Level]]&amp;Table_wabobpsvr_AzureCalc_AzureCalcRateCard[[#This Row],[Region]]</f>
        <v>ExpressRoute (Metered) 500 Mbps ConnectionsD10</v>
      </c>
      <c r="B11922" s="775">
        <v>10</v>
      </c>
      <c r="C11922" s="775" t="s">
        <v>7427</v>
      </c>
      <c r="D11922" s="775" t="s">
        <v>176</v>
      </c>
      <c r="E11922" s="775">
        <v>255.2</v>
      </c>
      <c r="F11922" s="775" t="s">
        <v>7389</v>
      </c>
      <c r="G11922" s="775" t="s">
        <v>7577</v>
      </c>
      <c r="H11922" s="775" t="s">
        <v>7578</v>
      </c>
      <c r="I11922" s="775" t="s">
        <v>7495</v>
      </c>
    </row>
    <row r="11923" spans="1:9">
      <c r="A11923" s="775" t="str">
        <f>Table_wabobpsvr_AzureCalc_AzureCalcRateCard[[#This Row],[ServiceName]]&amp;Table_wabobpsvr_AzureCalc_AzureCalcRateCard[[#This Row],[Price_Level]]&amp;Table_wabobpsvr_AzureCalc_AzureCalcRateCard[[#This Row],[Region]]</f>
        <v>ExpressRoute (Unlimited) 1 Gbps ConnectionsD10</v>
      </c>
      <c r="B11923" s="775">
        <v>10</v>
      </c>
      <c r="C11923" s="775" t="s">
        <v>7427</v>
      </c>
      <c r="D11923" s="775" t="s">
        <v>176</v>
      </c>
      <c r="E11923" s="775">
        <v>7656</v>
      </c>
      <c r="F11923" s="775" t="s">
        <v>7405</v>
      </c>
      <c r="G11923" s="775" t="s">
        <v>7579</v>
      </c>
      <c r="H11923" s="775" t="s">
        <v>7580</v>
      </c>
      <c r="I11923" s="775" t="s">
        <v>7497</v>
      </c>
    </row>
    <row r="11924" spans="1:9">
      <c r="A11924" s="775" t="str">
        <f>Table_wabobpsvr_AzureCalc_AzureCalcRateCard[[#This Row],[ServiceName]]&amp;Table_wabobpsvr_AzureCalc_AzureCalcRateCard[[#This Row],[Price_Level]]&amp;Table_wabobpsvr_AzureCalc_AzureCalcRateCard[[#This Row],[Region]]</f>
        <v>ExpressRoute (Unlimited) 10 Gbps ConnectionsD10</v>
      </c>
      <c r="B11924" s="775">
        <v>10</v>
      </c>
      <c r="C11924" s="775" t="s">
        <v>7427</v>
      </c>
      <c r="D11924" s="775" t="s">
        <v>176</v>
      </c>
      <c r="E11924" s="775">
        <v>72160</v>
      </c>
      <c r="F11924" s="775" t="s">
        <v>7408</v>
      </c>
      <c r="G11924" s="775" t="s">
        <v>7581</v>
      </c>
      <c r="H11924" s="775" t="s">
        <v>7582</v>
      </c>
      <c r="I11924" s="775" t="s">
        <v>7499</v>
      </c>
    </row>
    <row r="11925" spans="1:9">
      <c r="A11925" s="775" t="str">
        <f>Table_wabobpsvr_AzureCalc_AzureCalcRateCard[[#This Row],[ServiceName]]&amp;Table_wabobpsvr_AzureCalc_AzureCalcRateCard[[#This Row],[Price_Level]]&amp;Table_wabobpsvr_AzureCalc_AzureCalcRateCard[[#This Row],[Region]]</f>
        <v>ExpressRoute (Unlimited) 100 Mbps ConnectionsD10</v>
      </c>
      <c r="B11925" s="775">
        <v>10</v>
      </c>
      <c r="C11925" s="775" t="s">
        <v>7427</v>
      </c>
      <c r="D11925" s="775" t="s">
        <v>176</v>
      </c>
      <c r="E11925" s="775">
        <v>1082.4000000000001</v>
      </c>
      <c r="F11925" s="775" t="s">
        <v>7402</v>
      </c>
      <c r="G11925" s="775" t="s">
        <v>7583</v>
      </c>
      <c r="H11925" s="775" t="s">
        <v>7584</v>
      </c>
      <c r="I11925" s="775" t="s">
        <v>7501</v>
      </c>
    </row>
    <row r="11926" spans="1:9">
      <c r="A11926" s="775" t="str">
        <f>Table_wabobpsvr_AzureCalc_AzureCalcRateCard[[#This Row],[ServiceName]]&amp;Table_wabobpsvr_AzureCalc_AzureCalcRateCard[[#This Row],[Price_Level]]&amp;Table_wabobpsvr_AzureCalc_AzureCalcRateCard[[#This Row],[Region]]</f>
        <v>ExpressRoute (Unlimited) 2 Gbps ConnectionsD10</v>
      </c>
      <c r="B11926" s="775">
        <v>10</v>
      </c>
      <c r="C11926" s="775" t="s">
        <v>7427</v>
      </c>
      <c r="D11926" s="775" t="s">
        <v>176</v>
      </c>
      <c r="E11926" s="775">
        <v>15312</v>
      </c>
      <c r="F11926" s="775" t="s">
        <v>7406</v>
      </c>
      <c r="G11926" s="775" t="s">
        <v>7585</v>
      </c>
      <c r="H11926" s="775" t="s">
        <v>7586</v>
      </c>
      <c r="I11926" s="775" t="s">
        <v>7503</v>
      </c>
    </row>
    <row r="11927" spans="1:9">
      <c r="A11927" s="775" t="str">
        <f>Table_wabobpsvr_AzureCalc_AzureCalcRateCard[[#This Row],[ServiceName]]&amp;Table_wabobpsvr_AzureCalc_AzureCalcRateCard[[#This Row],[Price_Level]]&amp;Table_wabobpsvr_AzureCalc_AzureCalcRateCard[[#This Row],[Region]]</f>
        <v>ExpressRoute (Unlimited) 200 Mbps ConnectionsD10</v>
      </c>
      <c r="B11927" s="775">
        <v>10</v>
      </c>
      <c r="C11927" s="775" t="s">
        <v>7427</v>
      </c>
      <c r="D11927" s="775" t="s">
        <v>176</v>
      </c>
      <c r="E11927" s="775">
        <v>2024</v>
      </c>
      <c r="F11927" s="775" t="s">
        <v>7403</v>
      </c>
      <c r="G11927" s="775" t="s">
        <v>7587</v>
      </c>
      <c r="H11927" s="775" t="s">
        <v>7588</v>
      </c>
      <c r="I11927" s="775" t="s">
        <v>7505</v>
      </c>
    </row>
    <row r="11928" spans="1:9">
      <c r="A11928" s="775" t="str">
        <f>Table_wabobpsvr_AzureCalc_AzureCalcRateCard[[#This Row],[ServiceName]]&amp;Table_wabobpsvr_AzureCalc_AzureCalcRateCard[[#This Row],[Price_Level]]&amp;Table_wabobpsvr_AzureCalc_AzureCalcRateCard[[#This Row],[Region]]</f>
        <v>ExpressRoute (Unlimited) 5 Gbps ConnectionsD10</v>
      </c>
      <c r="B11928" s="775">
        <v>10</v>
      </c>
      <c r="C11928" s="775" t="s">
        <v>7427</v>
      </c>
      <c r="D11928" s="775" t="s">
        <v>176</v>
      </c>
      <c r="E11928" s="775">
        <v>36080</v>
      </c>
      <c r="F11928" s="775" t="s">
        <v>7407</v>
      </c>
      <c r="G11928" s="775" t="s">
        <v>7589</v>
      </c>
      <c r="H11928" s="775" t="s">
        <v>7590</v>
      </c>
      <c r="I11928" s="775" t="s">
        <v>7507</v>
      </c>
    </row>
    <row r="11929" spans="1:9">
      <c r="A11929" s="775" t="str">
        <f>Table_wabobpsvr_AzureCalc_AzureCalcRateCard[[#This Row],[ServiceName]]&amp;Table_wabobpsvr_AzureCalc_AzureCalcRateCard[[#This Row],[Price_Level]]&amp;Table_wabobpsvr_AzureCalc_AzureCalcRateCard[[#This Row],[Region]]</f>
        <v>ExpressRoute (Unlimited) 50 Mbps ConnectionsD10</v>
      </c>
      <c r="B11929" s="775">
        <v>10</v>
      </c>
      <c r="C11929" s="775" t="s">
        <v>7427</v>
      </c>
      <c r="D11929" s="775" t="s">
        <v>176</v>
      </c>
      <c r="E11929" s="775">
        <v>536.79999999999995</v>
      </c>
      <c r="F11929" s="775" t="s">
        <v>7401</v>
      </c>
      <c r="G11929" s="775" t="s">
        <v>7591</v>
      </c>
      <c r="H11929" s="775" t="s">
        <v>7592</v>
      </c>
      <c r="I11929" s="775" t="s">
        <v>7509</v>
      </c>
    </row>
    <row r="11930" spans="1:9">
      <c r="A11930" s="775" t="str">
        <f>Table_wabobpsvr_AzureCalc_AzureCalcRateCard[[#This Row],[ServiceName]]&amp;Table_wabobpsvr_AzureCalc_AzureCalcRateCard[[#This Row],[Price_Level]]&amp;Table_wabobpsvr_AzureCalc_AzureCalcRateCard[[#This Row],[Region]]</f>
        <v>ExpressRoute (Unlimited) 500 Mbps ConnectionsD10</v>
      </c>
      <c r="B11930" s="775">
        <v>10</v>
      </c>
      <c r="C11930" s="775" t="s">
        <v>7427</v>
      </c>
      <c r="D11930" s="775" t="s">
        <v>176</v>
      </c>
      <c r="E11930" s="775">
        <v>4576</v>
      </c>
      <c r="F11930" s="775" t="s">
        <v>7404</v>
      </c>
      <c r="G11930" s="775" t="s">
        <v>7593</v>
      </c>
      <c r="H11930" s="775" t="s">
        <v>7594</v>
      </c>
      <c r="I11930" s="775" t="s">
        <v>7511</v>
      </c>
    </row>
    <row r="11931" spans="1:9">
      <c r="A11931" s="775" t="str">
        <f>Table_wabobpsvr_AzureCalc_AzureCalcRateCard[[#This Row],[ServiceName]]&amp;Table_wabobpsvr_AzureCalc_AzureCalcRateCard[[#This Row],[Price_Level]]&amp;Table_wabobpsvr_AzureCalc_AzureCalcRateCard[[#This Row],[Region]]</f>
        <v>ExpressRoute (Metered) Data Transfer Out at 1 Gbps (GB) - Zone 2D11</v>
      </c>
      <c r="B11931" s="775">
        <v>11</v>
      </c>
      <c r="C11931" s="775" t="s">
        <v>9</v>
      </c>
      <c r="D11931" s="775" t="s">
        <v>176</v>
      </c>
      <c r="E11931" s="775">
        <v>4.3999999999999997E-2</v>
      </c>
      <c r="F11931" s="775" t="s">
        <v>7393</v>
      </c>
      <c r="G11931" s="775" t="s">
        <v>7561</v>
      </c>
      <c r="H11931" s="775" t="s">
        <v>7562</v>
      </c>
      <c r="I11931" s="775" t="s">
        <v>7479</v>
      </c>
    </row>
    <row r="11932" spans="1:9">
      <c r="A11932" s="775" t="str">
        <f>Table_wabobpsvr_AzureCalc_AzureCalcRateCard[[#This Row],[ServiceName]]&amp;Table_wabobpsvr_AzureCalc_AzureCalcRateCard[[#This Row],[Price_Level]]&amp;Table_wabobpsvr_AzureCalc_AzureCalcRateCard[[#This Row],[Region]]</f>
        <v>ExpressRoute (Metered) 1 Gbps ConnectionsD11</v>
      </c>
      <c r="B11932" s="775">
        <v>11</v>
      </c>
      <c r="C11932" s="775" t="s">
        <v>7427</v>
      </c>
      <c r="D11932" s="775" t="s">
        <v>176</v>
      </c>
      <c r="E11932" s="775">
        <v>383.68</v>
      </c>
      <c r="F11932" s="775" t="s">
        <v>7390</v>
      </c>
      <c r="G11932" s="775" t="s">
        <v>7563</v>
      </c>
      <c r="H11932" s="775" t="s">
        <v>7564</v>
      </c>
      <c r="I11932" s="775" t="s">
        <v>7481</v>
      </c>
    </row>
    <row r="11933" spans="1:9">
      <c r="A11933" s="775" t="str">
        <f>Table_wabobpsvr_AzureCalc_AzureCalcRateCard[[#This Row],[ServiceName]]&amp;Table_wabobpsvr_AzureCalc_AzureCalcRateCard[[#This Row],[Price_Level]]&amp;Table_wabobpsvr_AzureCalc_AzureCalcRateCard[[#This Row],[Region]]</f>
        <v>ExpressRoute (Metered) 10 Gbps ConnectionsD11</v>
      </c>
      <c r="B11933" s="775">
        <v>11</v>
      </c>
      <c r="C11933" s="775" t="s">
        <v>7427</v>
      </c>
      <c r="D11933" s="775" t="s">
        <v>176</v>
      </c>
      <c r="E11933" s="775">
        <v>4400</v>
      </c>
      <c r="F11933" s="775" t="s">
        <v>7391</v>
      </c>
      <c r="G11933" s="775" t="s">
        <v>7565</v>
      </c>
      <c r="H11933" s="775" t="s">
        <v>7566</v>
      </c>
      <c r="I11933" s="775" t="s">
        <v>7483</v>
      </c>
    </row>
    <row r="11934" spans="1:9">
      <c r="A11934" s="775" t="str">
        <f>Table_wabobpsvr_AzureCalc_AzureCalcRateCard[[#This Row],[ServiceName]]&amp;Table_wabobpsvr_AzureCalc_AzureCalcRateCard[[#This Row],[Price_Level]]&amp;Table_wabobpsvr_AzureCalc_AzureCalcRateCard[[#This Row],[Region]]</f>
        <v>ExpressRoute (Metered) 100 Mbps ConnectionsD11</v>
      </c>
      <c r="B11934" s="775">
        <v>11</v>
      </c>
      <c r="C11934" s="775" t="s">
        <v>7427</v>
      </c>
      <c r="D11934" s="775" t="s">
        <v>176</v>
      </c>
      <c r="E11934" s="775">
        <v>88</v>
      </c>
      <c r="F11934" s="775" t="s">
        <v>7395</v>
      </c>
      <c r="G11934" s="775" t="s">
        <v>7567</v>
      </c>
      <c r="H11934" s="775" t="s">
        <v>7568</v>
      </c>
      <c r="I11934" s="775" t="s">
        <v>7485</v>
      </c>
    </row>
    <row r="11935" spans="1:9">
      <c r="A11935" s="775" t="str">
        <f>Table_wabobpsvr_AzureCalc_AzureCalcRateCard[[#This Row],[ServiceName]]&amp;Table_wabobpsvr_AzureCalc_AzureCalcRateCard[[#This Row],[Price_Level]]&amp;Table_wabobpsvr_AzureCalc_AzureCalcRateCard[[#This Row],[Region]]</f>
        <v>ExpressRoute (Metered) 2 Gbps ConnectionsD11</v>
      </c>
      <c r="B11935" s="775">
        <v>11</v>
      </c>
      <c r="C11935" s="775" t="s">
        <v>7427</v>
      </c>
      <c r="D11935" s="775" t="s">
        <v>176</v>
      </c>
      <c r="E11935" s="775">
        <v>767.36</v>
      </c>
      <c r="F11935" s="775" t="s">
        <v>7396</v>
      </c>
      <c r="G11935" s="775" t="s">
        <v>7569</v>
      </c>
      <c r="H11935" s="775" t="s">
        <v>7570</v>
      </c>
      <c r="I11935" s="775" t="s">
        <v>7487</v>
      </c>
    </row>
    <row r="11936" spans="1:9">
      <c r="A11936" s="775" t="str">
        <f>Table_wabobpsvr_AzureCalc_AzureCalcRateCard[[#This Row],[ServiceName]]&amp;Table_wabobpsvr_AzureCalc_AzureCalcRateCard[[#This Row],[Price_Level]]&amp;Table_wabobpsvr_AzureCalc_AzureCalcRateCard[[#This Row],[Region]]</f>
        <v>ExpressRoute (Metered) 200 Mbps ConnectionsD11</v>
      </c>
      <c r="B11936" s="775">
        <v>11</v>
      </c>
      <c r="C11936" s="775" t="s">
        <v>7427</v>
      </c>
      <c r="D11936" s="775" t="s">
        <v>176</v>
      </c>
      <c r="E11936" s="775">
        <v>127.6</v>
      </c>
      <c r="F11936" s="775" t="s">
        <v>7388</v>
      </c>
      <c r="G11936" s="775" t="s">
        <v>7571</v>
      </c>
      <c r="H11936" s="775" t="s">
        <v>7572</v>
      </c>
      <c r="I11936" s="775" t="s">
        <v>7489</v>
      </c>
    </row>
    <row r="11937" spans="1:9">
      <c r="A11937" s="775" t="str">
        <f>Table_wabobpsvr_AzureCalc_AzureCalcRateCard[[#This Row],[ServiceName]]&amp;Table_wabobpsvr_AzureCalc_AzureCalcRateCard[[#This Row],[Price_Level]]&amp;Table_wabobpsvr_AzureCalc_AzureCalcRateCard[[#This Row],[Region]]</f>
        <v>ExpressRoute (Metered) 5 Gbps ConnectionsD11</v>
      </c>
      <c r="B11937" s="775">
        <v>11</v>
      </c>
      <c r="C11937" s="775" t="s">
        <v>7427</v>
      </c>
      <c r="D11937" s="775" t="s">
        <v>176</v>
      </c>
      <c r="E11937" s="775">
        <v>1918.4</v>
      </c>
      <c r="F11937" s="775" t="s">
        <v>7397</v>
      </c>
      <c r="G11937" s="775" t="s">
        <v>7573</v>
      </c>
      <c r="H11937" s="775" t="s">
        <v>7574</v>
      </c>
      <c r="I11937" s="775" t="s">
        <v>7491</v>
      </c>
    </row>
    <row r="11938" spans="1:9">
      <c r="A11938" s="775" t="str">
        <f>Table_wabobpsvr_AzureCalc_AzureCalcRateCard[[#This Row],[ServiceName]]&amp;Table_wabobpsvr_AzureCalc_AzureCalcRateCard[[#This Row],[Price_Level]]&amp;Table_wabobpsvr_AzureCalc_AzureCalcRateCard[[#This Row],[Region]]</f>
        <v>ExpressRoute (Metered) 50 Mbps ConnectionsD11</v>
      </c>
      <c r="B11938" s="775">
        <v>11</v>
      </c>
      <c r="C11938" s="775" t="s">
        <v>7427</v>
      </c>
      <c r="D11938" s="775" t="s">
        <v>176</v>
      </c>
      <c r="E11938" s="775">
        <v>48.4</v>
      </c>
      <c r="F11938" s="775" t="s">
        <v>7394</v>
      </c>
      <c r="G11938" s="775" t="s">
        <v>7575</v>
      </c>
      <c r="H11938" s="775" t="s">
        <v>7576</v>
      </c>
      <c r="I11938" s="775" t="s">
        <v>7493</v>
      </c>
    </row>
    <row r="11939" spans="1:9">
      <c r="A11939" s="775" t="str">
        <f>Table_wabobpsvr_AzureCalc_AzureCalcRateCard[[#This Row],[ServiceName]]&amp;Table_wabobpsvr_AzureCalc_AzureCalcRateCard[[#This Row],[Price_Level]]&amp;Table_wabobpsvr_AzureCalc_AzureCalcRateCard[[#This Row],[Region]]</f>
        <v>ExpressRoute (Metered) 500 Mbps ConnectionsD11</v>
      </c>
      <c r="B11939" s="775">
        <v>11</v>
      </c>
      <c r="C11939" s="775" t="s">
        <v>7427</v>
      </c>
      <c r="D11939" s="775" t="s">
        <v>176</v>
      </c>
      <c r="E11939" s="775">
        <v>255.2</v>
      </c>
      <c r="F11939" s="775" t="s">
        <v>7389</v>
      </c>
      <c r="G11939" s="775" t="s">
        <v>7577</v>
      </c>
      <c r="H11939" s="775" t="s">
        <v>7578</v>
      </c>
      <c r="I11939" s="775" t="s">
        <v>7495</v>
      </c>
    </row>
    <row r="11940" spans="1:9">
      <c r="A11940" s="1039" t="str">
        <f>Table_wabobpsvr_AzureCalc_AzureCalcRateCard[[#This Row],[ServiceName]]&amp;Table_wabobpsvr_AzureCalc_AzureCalcRateCard[[#This Row],[Price_Level]]&amp;Table_wabobpsvr_AzureCalc_AzureCalcRateCard[[#This Row],[Region]]</f>
        <v>ExpressRoute (Unlimited) 1 Gbps ConnectionsD11</v>
      </c>
      <c r="B11940" s="1039">
        <v>11</v>
      </c>
      <c r="C11940" s="1039" t="s">
        <v>7427</v>
      </c>
      <c r="D11940" s="1039" t="s">
        <v>176</v>
      </c>
      <c r="E11940" s="1039">
        <v>7656</v>
      </c>
      <c r="F11940" s="1039" t="s">
        <v>7405</v>
      </c>
      <c r="G11940" s="775" t="s">
        <v>7579</v>
      </c>
      <c r="H11940" s="775" t="s">
        <v>7580</v>
      </c>
      <c r="I11940" s="775" t="s">
        <v>7497</v>
      </c>
    </row>
    <row r="11941" spans="1:9">
      <c r="A11941" s="1039" t="str">
        <f>Table_wabobpsvr_AzureCalc_AzureCalcRateCard[[#This Row],[ServiceName]]&amp;Table_wabobpsvr_AzureCalc_AzureCalcRateCard[[#This Row],[Price_Level]]&amp;Table_wabobpsvr_AzureCalc_AzureCalcRateCard[[#This Row],[Region]]</f>
        <v>ExpressRoute (Unlimited) 10 Gbps ConnectionsD11</v>
      </c>
      <c r="B11941" s="1039">
        <v>11</v>
      </c>
      <c r="C11941" s="1039" t="s">
        <v>7427</v>
      </c>
      <c r="D11941" s="1039" t="s">
        <v>176</v>
      </c>
      <c r="E11941" s="1039">
        <v>72160</v>
      </c>
      <c r="F11941" s="1039" t="s">
        <v>7408</v>
      </c>
      <c r="G11941" s="775" t="s">
        <v>7581</v>
      </c>
      <c r="H11941" s="775" t="s">
        <v>7582</v>
      </c>
      <c r="I11941" s="775" t="s">
        <v>7499</v>
      </c>
    </row>
    <row r="11942" spans="1:9">
      <c r="A11942" s="1039" t="str">
        <f>Table_wabobpsvr_AzureCalc_AzureCalcRateCard[[#This Row],[ServiceName]]&amp;Table_wabobpsvr_AzureCalc_AzureCalcRateCard[[#This Row],[Price_Level]]&amp;Table_wabobpsvr_AzureCalc_AzureCalcRateCard[[#This Row],[Region]]</f>
        <v>ExpressRoute (Unlimited) 100 Mbps ConnectionsD11</v>
      </c>
      <c r="B11942" s="1039">
        <v>11</v>
      </c>
      <c r="C11942" s="1039" t="s">
        <v>7427</v>
      </c>
      <c r="D11942" s="1039" t="s">
        <v>176</v>
      </c>
      <c r="E11942" s="1039">
        <v>1082.4000000000001</v>
      </c>
      <c r="F11942" s="1039" t="s">
        <v>7402</v>
      </c>
      <c r="G11942" s="775" t="s">
        <v>7583</v>
      </c>
      <c r="H11942" s="775" t="s">
        <v>7584</v>
      </c>
      <c r="I11942" s="775" t="s">
        <v>7501</v>
      </c>
    </row>
    <row r="11943" spans="1:9">
      <c r="A11943" s="775" t="str">
        <f>Table_wabobpsvr_AzureCalc_AzureCalcRateCard[[#This Row],[ServiceName]]&amp;Table_wabobpsvr_AzureCalc_AzureCalcRateCard[[#This Row],[Price_Level]]&amp;Table_wabobpsvr_AzureCalc_AzureCalcRateCard[[#This Row],[Region]]</f>
        <v>ExpressRoute (Unlimited) 2 Gbps ConnectionsD11</v>
      </c>
      <c r="B11943" s="775">
        <v>11</v>
      </c>
      <c r="C11943" s="775" t="s">
        <v>7427</v>
      </c>
      <c r="D11943" s="775" t="s">
        <v>176</v>
      </c>
      <c r="E11943" s="775">
        <v>15312</v>
      </c>
      <c r="F11943" s="775" t="s">
        <v>7406</v>
      </c>
      <c r="G11943" s="775" t="s">
        <v>7585</v>
      </c>
      <c r="H11943" s="775" t="s">
        <v>7586</v>
      </c>
      <c r="I11943" s="775" t="s">
        <v>7503</v>
      </c>
    </row>
    <row r="11944" spans="1:9">
      <c r="A11944" s="775" t="str">
        <f>Table_wabobpsvr_AzureCalc_AzureCalcRateCard[[#This Row],[ServiceName]]&amp;Table_wabobpsvr_AzureCalc_AzureCalcRateCard[[#This Row],[Price_Level]]&amp;Table_wabobpsvr_AzureCalc_AzureCalcRateCard[[#This Row],[Region]]</f>
        <v>ExpressRoute (Unlimited) 200 Mbps ConnectionsD11</v>
      </c>
      <c r="B11944" s="775">
        <v>11</v>
      </c>
      <c r="C11944" s="775" t="s">
        <v>7427</v>
      </c>
      <c r="D11944" s="775" t="s">
        <v>176</v>
      </c>
      <c r="E11944" s="775">
        <v>2024</v>
      </c>
      <c r="F11944" s="775" t="s">
        <v>7403</v>
      </c>
      <c r="G11944" s="775" t="s">
        <v>7587</v>
      </c>
      <c r="H11944" s="775" t="s">
        <v>7588</v>
      </c>
      <c r="I11944" s="775" t="s">
        <v>7505</v>
      </c>
    </row>
    <row r="11945" spans="1:9">
      <c r="A11945" s="1039" t="str">
        <f>Table_wabobpsvr_AzureCalc_AzureCalcRateCard[[#This Row],[ServiceName]]&amp;Table_wabobpsvr_AzureCalc_AzureCalcRateCard[[#This Row],[Price_Level]]&amp;Table_wabobpsvr_AzureCalc_AzureCalcRateCard[[#This Row],[Region]]</f>
        <v>ExpressRoute (Unlimited) 5 Gbps ConnectionsD11</v>
      </c>
      <c r="B11945" s="1039">
        <v>11</v>
      </c>
      <c r="C11945" s="1039" t="s">
        <v>7427</v>
      </c>
      <c r="D11945" s="1039" t="s">
        <v>176</v>
      </c>
      <c r="E11945" s="1039">
        <v>36080</v>
      </c>
      <c r="F11945" s="1039" t="s">
        <v>7407</v>
      </c>
      <c r="G11945" s="775" t="s">
        <v>7589</v>
      </c>
      <c r="H11945" s="775" t="s">
        <v>7590</v>
      </c>
      <c r="I11945" s="775" t="s">
        <v>7507</v>
      </c>
    </row>
    <row r="11946" spans="1:9">
      <c r="A11946" s="1039" t="str">
        <f>Table_wabobpsvr_AzureCalc_AzureCalcRateCard[[#This Row],[ServiceName]]&amp;Table_wabobpsvr_AzureCalc_AzureCalcRateCard[[#This Row],[Price_Level]]&amp;Table_wabobpsvr_AzureCalc_AzureCalcRateCard[[#This Row],[Region]]</f>
        <v>ExpressRoute (Unlimited) 50 Mbps ConnectionsD11</v>
      </c>
      <c r="B11946" s="1039">
        <v>11</v>
      </c>
      <c r="C11946" s="1039" t="s">
        <v>7427</v>
      </c>
      <c r="D11946" s="1039" t="s">
        <v>176</v>
      </c>
      <c r="E11946" s="1039">
        <v>536.79999999999995</v>
      </c>
      <c r="F11946" s="1039" t="s">
        <v>7401</v>
      </c>
      <c r="G11946" s="775" t="s">
        <v>7591</v>
      </c>
      <c r="H11946" s="775" t="s">
        <v>7592</v>
      </c>
      <c r="I11946" s="775" t="s">
        <v>7509</v>
      </c>
    </row>
    <row r="11947" spans="1:9">
      <c r="A11947" s="775" t="str">
        <f>Table_wabobpsvr_AzureCalc_AzureCalcRateCard[[#This Row],[ServiceName]]&amp;Table_wabobpsvr_AzureCalc_AzureCalcRateCard[[#This Row],[Price_Level]]&amp;Table_wabobpsvr_AzureCalc_AzureCalcRateCard[[#This Row],[Region]]</f>
        <v>ExpressRoute (Unlimited) 500 Mbps ConnectionsD11</v>
      </c>
      <c r="B11947" s="775">
        <v>11</v>
      </c>
      <c r="C11947" s="775" t="s">
        <v>7427</v>
      </c>
      <c r="D11947" s="775" t="s">
        <v>176</v>
      </c>
      <c r="E11947" s="775">
        <v>4576</v>
      </c>
      <c r="F11947" s="775" t="s">
        <v>7404</v>
      </c>
      <c r="G11947" s="775" t="s">
        <v>7593</v>
      </c>
      <c r="H11947" s="775" t="s">
        <v>7594</v>
      </c>
      <c r="I11947" s="775" t="s">
        <v>7511</v>
      </c>
    </row>
    <row r="11948" spans="1:9">
      <c r="A11948" s="775" t="str">
        <f>Table_wabobpsvr_AzureCalc_AzureCalcRateCard[[#This Row],[ServiceName]]&amp;Table_wabobpsvr_AzureCalc_AzureCalcRateCard[[#This Row],[Price_Level]]&amp;Table_wabobpsvr_AzureCalc_AzureCalcRateCard[[#This Row],[Region]]</f>
        <v>ExpressRoute (Metered) Data Transfer Out at 1 Gbps (GB) - Zone 2D12</v>
      </c>
      <c r="B11948" s="775">
        <v>12</v>
      </c>
      <c r="C11948" s="775" t="s">
        <v>9</v>
      </c>
      <c r="D11948" s="775" t="s">
        <v>176</v>
      </c>
      <c r="E11948" s="775">
        <v>4.3999999999999997E-2</v>
      </c>
      <c r="F11948" s="775" t="s">
        <v>7393</v>
      </c>
      <c r="G11948" s="775" t="s">
        <v>7561</v>
      </c>
      <c r="H11948" s="775" t="s">
        <v>7562</v>
      </c>
      <c r="I11948" s="775" t="s">
        <v>7479</v>
      </c>
    </row>
    <row r="11949" spans="1:9">
      <c r="A11949" s="775" t="str">
        <f>Table_wabobpsvr_AzureCalc_AzureCalcRateCard[[#This Row],[ServiceName]]&amp;Table_wabobpsvr_AzureCalc_AzureCalcRateCard[[#This Row],[Price_Level]]&amp;Table_wabobpsvr_AzureCalc_AzureCalcRateCard[[#This Row],[Region]]</f>
        <v>ExpressRoute (Metered) 1 Gbps ConnectionsD12</v>
      </c>
      <c r="B11949" s="775">
        <v>12</v>
      </c>
      <c r="C11949" s="775" t="s">
        <v>7427</v>
      </c>
      <c r="D11949" s="775" t="s">
        <v>176</v>
      </c>
      <c r="E11949" s="775">
        <v>383.68</v>
      </c>
      <c r="F11949" s="775" t="s">
        <v>7390</v>
      </c>
      <c r="G11949" s="775" t="s">
        <v>7563</v>
      </c>
      <c r="H11949" s="775" t="s">
        <v>7564</v>
      </c>
      <c r="I11949" s="775" t="s">
        <v>7481</v>
      </c>
    </row>
    <row r="11950" spans="1:9">
      <c r="A11950" s="775" t="str">
        <f>Table_wabobpsvr_AzureCalc_AzureCalcRateCard[[#This Row],[ServiceName]]&amp;Table_wabobpsvr_AzureCalc_AzureCalcRateCard[[#This Row],[Price_Level]]&amp;Table_wabobpsvr_AzureCalc_AzureCalcRateCard[[#This Row],[Region]]</f>
        <v>ExpressRoute (Metered) 10 Gbps ConnectionsD12</v>
      </c>
      <c r="B11950" s="775">
        <v>12</v>
      </c>
      <c r="C11950" s="775" t="s">
        <v>7427</v>
      </c>
      <c r="D11950" s="775" t="s">
        <v>176</v>
      </c>
      <c r="E11950" s="775">
        <v>4400</v>
      </c>
      <c r="F11950" s="775" t="s">
        <v>7391</v>
      </c>
      <c r="G11950" s="775" t="s">
        <v>7565</v>
      </c>
      <c r="H11950" s="775" t="s">
        <v>7566</v>
      </c>
      <c r="I11950" s="775" t="s">
        <v>7483</v>
      </c>
    </row>
    <row r="11951" spans="1:9">
      <c r="A11951" s="775" t="str">
        <f>Table_wabobpsvr_AzureCalc_AzureCalcRateCard[[#This Row],[ServiceName]]&amp;Table_wabobpsvr_AzureCalc_AzureCalcRateCard[[#This Row],[Price_Level]]&amp;Table_wabobpsvr_AzureCalc_AzureCalcRateCard[[#This Row],[Region]]</f>
        <v>ExpressRoute (Metered) 100 Mbps ConnectionsD12</v>
      </c>
      <c r="B11951" s="775">
        <v>12</v>
      </c>
      <c r="C11951" s="775" t="s">
        <v>7427</v>
      </c>
      <c r="D11951" s="775" t="s">
        <v>176</v>
      </c>
      <c r="E11951" s="775">
        <v>88</v>
      </c>
      <c r="F11951" s="775" t="s">
        <v>7395</v>
      </c>
      <c r="G11951" s="775" t="s">
        <v>7567</v>
      </c>
      <c r="H11951" s="775" t="s">
        <v>7568</v>
      </c>
      <c r="I11951" s="775" t="s">
        <v>7485</v>
      </c>
    </row>
    <row r="11952" spans="1:9">
      <c r="A11952" s="775" t="str">
        <f>Table_wabobpsvr_AzureCalc_AzureCalcRateCard[[#This Row],[ServiceName]]&amp;Table_wabobpsvr_AzureCalc_AzureCalcRateCard[[#This Row],[Price_Level]]&amp;Table_wabobpsvr_AzureCalc_AzureCalcRateCard[[#This Row],[Region]]</f>
        <v>ExpressRoute (Metered) 2 Gbps ConnectionsD12</v>
      </c>
      <c r="B11952" s="775">
        <v>12</v>
      </c>
      <c r="C11952" s="775" t="s">
        <v>7427</v>
      </c>
      <c r="D11952" s="775" t="s">
        <v>176</v>
      </c>
      <c r="E11952" s="775">
        <v>767.36</v>
      </c>
      <c r="F11952" s="775" t="s">
        <v>7396</v>
      </c>
      <c r="G11952" s="775" t="s">
        <v>7569</v>
      </c>
      <c r="H11952" s="775" t="s">
        <v>7570</v>
      </c>
      <c r="I11952" s="775" t="s">
        <v>7487</v>
      </c>
    </row>
    <row r="11953" spans="1:9">
      <c r="A11953" s="775" t="str">
        <f>Table_wabobpsvr_AzureCalc_AzureCalcRateCard[[#This Row],[ServiceName]]&amp;Table_wabobpsvr_AzureCalc_AzureCalcRateCard[[#This Row],[Price_Level]]&amp;Table_wabobpsvr_AzureCalc_AzureCalcRateCard[[#This Row],[Region]]</f>
        <v>ExpressRoute (Metered) 200 Mbps ConnectionsD12</v>
      </c>
      <c r="B11953" s="775">
        <v>12</v>
      </c>
      <c r="C11953" s="775" t="s">
        <v>7427</v>
      </c>
      <c r="D11953" s="775" t="s">
        <v>176</v>
      </c>
      <c r="E11953" s="775">
        <v>127.6</v>
      </c>
      <c r="F11953" s="775" t="s">
        <v>7388</v>
      </c>
      <c r="G11953" s="775" t="s">
        <v>7571</v>
      </c>
      <c r="H11953" s="775" t="s">
        <v>7572</v>
      </c>
      <c r="I11953" s="775" t="s">
        <v>7489</v>
      </c>
    </row>
    <row r="11954" spans="1:9">
      <c r="A11954" s="775" t="str">
        <f>Table_wabobpsvr_AzureCalc_AzureCalcRateCard[[#This Row],[ServiceName]]&amp;Table_wabobpsvr_AzureCalc_AzureCalcRateCard[[#This Row],[Price_Level]]&amp;Table_wabobpsvr_AzureCalc_AzureCalcRateCard[[#This Row],[Region]]</f>
        <v>ExpressRoute (Metered) 5 Gbps ConnectionsD12</v>
      </c>
      <c r="B11954" s="775">
        <v>12</v>
      </c>
      <c r="C11954" s="775" t="s">
        <v>7427</v>
      </c>
      <c r="D11954" s="775" t="s">
        <v>176</v>
      </c>
      <c r="E11954" s="775">
        <v>1918.4</v>
      </c>
      <c r="F11954" s="775" t="s">
        <v>7397</v>
      </c>
      <c r="G11954" s="775" t="s">
        <v>7573</v>
      </c>
      <c r="H11954" s="775" t="s">
        <v>7574</v>
      </c>
      <c r="I11954" s="775" t="s">
        <v>7491</v>
      </c>
    </row>
    <row r="11955" spans="1:9">
      <c r="A11955" s="775" t="str">
        <f>Table_wabobpsvr_AzureCalc_AzureCalcRateCard[[#This Row],[ServiceName]]&amp;Table_wabobpsvr_AzureCalc_AzureCalcRateCard[[#This Row],[Price_Level]]&amp;Table_wabobpsvr_AzureCalc_AzureCalcRateCard[[#This Row],[Region]]</f>
        <v>ExpressRoute (Metered) 50 Mbps ConnectionsD12</v>
      </c>
      <c r="B11955" s="775">
        <v>12</v>
      </c>
      <c r="C11955" s="775" t="s">
        <v>7427</v>
      </c>
      <c r="D11955" s="775" t="s">
        <v>176</v>
      </c>
      <c r="E11955" s="775">
        <v>48.4</v>
      </c>
      <c r="F11955" s="775" t="s">
        <v>7394</v>
      </c>
      <c r="G11955" s="775" t="s">
        <v>7575</v>
      </c>
      <c r="H11955" s="775" t="s">
        <v>7576</v>
      </c>
      <c r="I11955" s="775" t="s">
        <v>7493</v>
      </c>
    </row>
    <row r="11956" spans="1:9">
      <c r="A11956" s="775" t="str">
        <f>Table_wabobpsvr_AzureCalc_AzureCalcRateCard[[#This Row],[ServiceName]]&amp;Table_wabobpsvr_AzureCalc_AzureCalcRateCard[[#This Row],[Price_Level]]&amp;Table_wabobpsvr_AzureCalc_AzureCalcRateCard[[#This Row],[Region]]</f>
        <v>ExpressRoute (Metered) 500 Mbps ConnectionsD12</v>
      </c>
      <c r="B11956" s="775">
        <v>12</v>
      </c>
      <c r="C11956" s="775" t="s">
        <v>7427</v>
      </c>
      <c r="D11956" s="775" t="s">
        <v>176</v>
      </c>
      <c r="E11956" s="775">
        <v>255.2</v>
      </c>
      <c r="F11956" s="775" t="s">
        <v>7389</v>
      </c>
      <c r="G11956" s="775" t="s">
        <v>7577</v>
      </c>
      <c r="H11956" s="775" t="s">
        <v>7578</v>
      </c>
      <c r="I11956" s="775" t="s">
        <v>7495</v>
      </c>
    </row>
    <row r="11957" spans="1:9">
      <c r="A11957" s="775" t="str">
        <f>Table_wabobpsvr_AzureCalc_AzureCalcRateCard[[#This Row],[ServiceName]]&amp;Table_wabobpsvr_AzureCalc_AzureCalcRateCard[[#This Row],[Price_Level]]&amp;Table_wabobpsvr_AzureCalc_AzureCalcRateCard[[#This Row],[Region]]</f>
        <v>ExpressRoute (Unlimited) 1 Gbps ConnectionsD12</v>
      </c>
      <c r="B11957" s="775">
        <v>12</v>
      </c>
      <c r="C11957" s="775" t="s">
        <v>7427</v>
      </c>
      <c r="D11957" s="775" t="s">
        <v>176</v>
      </c>
      <c r="E11957" s="775">
        <v>7656</v>
      </c>
      <c r="F11957" s="775" t="s">
        <v>7405</v>
      </c>
      <c r="G11957" s="775" t="s">
        <v>7579</v>
      </c>
      <c r="H11957" s="775" t="s">
        <v>7580</v>
      </c>
      <c r="I11957" s="775" t="s">
        <v>7497</v>
      </c>
    </row>
    <row r="11958" spans="1:9">
      <c r="A11958" s="775" t="str">
        <f>Table_wabobpsvr_AzureCalc_AzureCalcRateCard[[#This Row],[ServiceName]]&amp;Table_wabobpsvr_AzureCalc_AzureCalcRateCard[[#This Row],[Price_Level]]&amp;Table_wabobpsvr_AzureCalc_AzureCalcRateCard[[#This Row],[Region]]</f>
        <v>ExpressRoute (Unlimited) 10 Gbps ConnectionsD12</v>
      </c>
      <c r="B11958" s="775">
        <v>12</v>
      </c>
      <c r="C11958" s="775" t="s">
        <v>7427</v>
      </c>
      <c r="D11958" s="775" t="s">
        <v>176</v>
      </c>
      <c r="E11958" s="775">
        <v>72160</v>
      </c>
      <c r="F11958" s="775" t="s">
        <v>7408</v>
      </c>
      <c r="G11958" s="775" t="s">
        <v>7581</v>
      </c>
      <c r="H11958" s="775" t="s">
        <v>7582</v>
      </c>
      <c r="I11958" s="775" t="s">
        <v>7499</v>
      </c>
    </row>
    <row r="11959" spans="1:9">
      <c r="A11959" s="775" t="str">
        <f>Table_wabobpsvr_AzureCalc_AzureCalcRateCard[[#This Row],[ServiceName]]&amp;Table_wabobpsvr_AzureCalc_AzureCalcRateCard[[#This Row],[Price_Level]]&amp;Table_wabobpsvr_AzureCalc_AzureCalcRateCard[[#This Row],[Region]]</f>
        <v>ExpressRoute (Unlimited) 100 Mbps ConnectionsD12</v>
      </c>
      <c r="B11959" s="775">
        <v>12</v>
      </c>
      <c r="C11959" s="775" t="s">
        <v>7427</v>
      </c>
      <c r="D11959" s="775" t="s">
        <v>176</v>
      </c>
      <c r="E11959" s="775">
        <v>1082.4000000000001</v>
      </c>
      <c r="F11959" s="775" t="s">
        <v>7402</v>
      </c>
      <c r="G11959" s="775" t="s">
        <v>7583</v>
      </c>
      <c r="H11959" s="775" t="s">
        <v>7584</v>
      </c>
      <c r="I11959" s="775" t="s">
        <v>7501</v>
      </c>
    </row>
    <row r="11960" spans="1:9">
      <c r="A11960" s="775" t="str">
        <f>Table_wabobpsvr_AzureCalc_AzureCalcRateCard[[#This Row],[ServiceName]]&amp;Table_wabobpsvr_AzureCalc_AzureCalcRateCard[[#This Row],[Price_Level]]&amp;Table_wabobpsvr_AzureCalc_AzureCalcRateCard[[#This Row],[Region]]</f>
        <v>ExpressRoute (Unlimited) 2 Gbps ConnectionsD12</v>
      </c>
      <c r="B11960" s="775">
        <v>12</v>
      </c>
      <c r="C11960" s="775" t="s">
        <v>7427</v>
      </c>
      <c r="D11960" s="775" t="s">
        <v>176</v>
      </c>
      <c r="E11960" s="775">
        <v>15312</v>
      </c>
      <c r="F11960" s="775" t="s">
        <v>7406</v>
      </c>
      <c r="G11960" s="775" t="s">
        <v>7585</v>
      </c>
      <c r="H11960" s="775" t="s">
        <v>7586</v>
      </c>
      <c r="I11960" s="775" t="s">
        <v>7503</v>
      </c>
    </row>
    <row r="11961" spans="1:9">
      <c r="A11961" s="775" t="str">
        <f>Table_wabobpsvr_AzureCalc_AzureCalcRateCard[[#This Row],[ServiceName]]&amp;Table_wabobpsvr_AzureCalc_AzureCalcRateCard[[#This Row],[Price_Level]]&amp;Table_wabobpsvr_AzureCalc_AzureCalcRateCard[[#This Row],[Region]]</f>
        <v>ExpressRoute (Unlimited) 200 Mbps ConnectionsD12</v>
      </c>
      <c r="B11961" s="775">
        <v>12</v>
      </c>
      <c r="C11961" s="775" t="s">
        <v>7427</v>
      </c>
      <c r="D11961" s="775" t="s">
        <v>176</v>
      </c>
      <c r="E11961" s="775">
        <v>2024</v>
      </c>
      <c r="F11961" s="775" t="s">
        <v>7403</v>
      </c>
      <c r="G11961" s="775" t="s">
        <v>7587</v>
      </c>
      <c r="H11961" s="775" t="s">
        <v>7588</v>
      </c>
      <c r="I11961" s="775" t="s">
        <v>7505</v>
      </c>
    </row>
    <row r="11962" spans="1:9">
      <c r="A11962" s="775" t="str">
        <f>Table_wabobpsvr_AzureCalc_AzureCalcRateCard[[#This Row],[ServiceName]]&amp;Table_wabobpsvr_AzureCalc_AzureCalcRateCard[[#This Row],[Price_Level]]&amp;Table_wabobpsvr_AzureCalc_AzureCalcRateCard[[#This Row],[Region]]</f>
        <v>ExpressRoute (Unlimited) 5 Gbps ConnectionsD12</v>
      </c>
      <c r="B11962" s="775">
        <v>12</v>
      </c>
      <c r="C11962" s="775" t="s">
        <v>7427</v>
      </c>
      <c r="D11962" s="775" t="s">
        <v>176</v>
      </c>
      <c r="E11962" s="775">
        <v>36080</v>
      </c>
      <c r="F11962" s="775" t="s">
        <v>7407</v>
      </c>
      <c r="G11962" s="775" t="s">
        <v>7589</v>
      </c>
      <c r="H11962" s="775" t="s">
        <v>7590</v>
      </c>
      <c r="I11962" s="775" t="s">
        <v>7507</v>
      </c>
    </row>
    <row r="11963" spans="1:9">
      <c r="A11963" s="775" t="str">
        <f>Table_wabobpsvr_AzureCalc_AzureCalcRateCard[[#This Row],[ServiceName]]&amp;Table_wabobpsvr_AzureCalc_AzureCalcRateCard[[#This Row],[Price_Level]]&amp;Table_wabobpsvr_AzureCalc_AzureCalcRateCard[[#This Row],[Region]]</f>
        <v>ExpressRoute (Unlimited) 50 Mbps ConnectionsD12</v>
      </c>
      <c r="B11963" s="775">
        <v>12</v>
      </c>
      <c r="C11963" s="775" t="s">
        <v>7427</v>
      </c>
      <c r="D11963" s="775" t="s">
        <v>176</v>
      </c>
      <c r="E11963" s="775">
        <v>536.79999999999995</v>
      </c>
      <c r="F11963" s="775" t="s">
        <v>7401</v>
      </c>
      <c r="G11963" s="775" t="s">
        <v>7591</v>
      </c>
      <c r="H11963" s="775" t="s">
        <v>7592</v>
      </c>
      <c r="I11963" s="775" t="s">
        <v>7509</v>
      </c>
    </row>
    <row r="11964" spans="1:9">
      <c r="A11964" s="775" t="str">
        <f>Table_wabobpsvr_AzureCalc_AzureCalcRateCard[[#This Row],[ServiceName]]&amp;Table_wabobpsvr_AzureCalc_AzureCalcRateCard[[#This Row],[Price_Level]]&amp;Table_wabobpsvr_AzureCalc_AzureCalcRateCard[[#This Row],[Region]]</f>
        <v>ExpressRoute (Unlimited) 500 Mbps ConnectionsD12</v>
      </c>
      <c r="B11964" s="775">
        <v>12</v>
      </c>
      <c r="C11964" s="775" t="s">
        <v>7427</v>
      </c>
      <c r="D11964" s="775" t="s">
        <v>176</v>
      </c>
      <c r="E11964" s="775">
        <v>4576</v>
      </c>
      <c r="F11964" s="775" t="s">
        <v>7404</v>
      </c>
      <c r="G11964" s="775" t="s">
        <v>7593</v>
      </c>
      <c r="H11964" s="775" t="s">
        <v>7594</v>
      </c>
      <c r="I11964" s="775" t="s">
        <v>7511</v>
      </c>
    </row>
    <row r="11965" spans="1:9">
      <c r="A11965" s="775" t="str">
        <f>Table_wabobpsvr_AzureCalc_AzureCalcRateCard[[#This Row],[ServiceName]]&amp;Table_wabobpsvr_AzureCalc_AzureCalcRateCard[[#This Row],[Price_Level]]&amp;Table_wabobpsvr_AzureCalc_AzureCalcRateCard[[#This Row],[Region]]</f>
        <v>ExpressRoute (Metered) Data Transfer Out at 1 Gbps (GB) - Zone 2D15</v>
      </c>
      <c r="B11965" s="775">
        <v>15</v>
      </c>
      <c r="C11965" s="775" t="s">
        <v>9</v>
      </c>
      <c r="D11965" s="775" t="s">
        <v>176</v>
      </c>
      <c r="E11965" s="775">
        <v>4.3999999999999997E-2</v>
      </c>
      <c r="F11965" s="775" t="s">
        <v>7393</v>
      </c>
      <c r="G11965" s="775" t="s">
        <v>7561</v>
      </c>
      <c r="H11965" s="775" t="s">
        <v>7562</v>
      </c>
      <c r="I11965" s="775" t="s">
        <v>7479</v>
      </c>
    </row>
    <row r="11966" spans="1:9">
      <c r="A11966" s="775" t="str">
        <f>Table_wabobpsvr_AzureCalc_AzureCalcRateCard[[#This Row],[ServiceName]]&amp;Table_wabobpsvr_AzureCalc_AzureCalcRateCard[[#This Row],[Price_Level]]&amp;Table_wabobpsvr_AzureCalc_AzureCalcRateCard[[#This Row],[Region]]</f>
        <v>ExpressRoute (Metered) 1 Gbps ConnectionsD15</v>
      </c>
      <c r="B11966" s="775">
        <v>15</v>
      </c>
      <c r="C11966" s="775" t="s">
        <v>7427</v>
      </c>
      <c r="D11966" s="775" t="s">
        <v>176</v>
      </c>
      <c r="E11966" s="775">
        <v>383.68</v>
      </c>
      <c r="F11966" s="775" t="s">
        <v>7390</v>
      </c>
      <c r="G11966" s="775" t="s">
        <v>7563</v>
      </c>
      <c r="H11966" s="775" t="s">
        <v>7564</v>
      </c>
      <c r="I11966" s="775" t="s">
        <v>7481</v>
      </c>
    </row>
    <row r="11967" spans="1:9">
      <c r="A11967" s="775" t="str">
        <f>Table_wabobpsvr_AzureCalc_AzureCalcRateCard[[#This Row],[ServiceName]]&amp;Table_wabobpsvr_AzureCalc_AzureCalcRateCard[[#This Row],[Price_Level]]&amp;Table_wabobpsvr_AzureCalc_AzureCalcRateCard[[#This Row],[Region]]</f>
        <v>ExpressRoute (Metered) 10 Gbps ConnectionsD15</v>
      </c>
      <c r="B11967" s="775">
        <v>15</v>
      </c>
      <c r="C11967" s="775" t="s">
        <v>7427</v>
      </c>
      <c r="D11967" s="775" t="s">
        <v>176</v>
      </c>
      <c r="E11967" s="775">
        <v>4400</v>
      </c>
      <c r="F11967" s="775" t="s">
        <v>7391</v>
      </c>
      <c r="G11967" s="775" t="s">
        <v>7565</v>
      </c>
      <c r="H11967" s="775" t="s">
        <v>7566</v>
      </c>
      <c r="I11967" s="775" t="s">
        <v>7483</v>
      </c>
    </row>
    <row r="11968" spans="1:9">
      <c r="A11968" s="775" t="str">
        <f>Table_wabobpsvr_AzureCalc_AzureCalcRateCard[[#This Row],[ServiceName]]&amp;Table_wabobpsvr_AzureCalc_AzureCalcRateCard[[#This Row],[Price_Level]]&amp;Table_wabobpsvr_AzureCalc_AzureCalcRateCard[[#This Row],[Region]]</f>
        <v>ExpressRoute (Metered) 100 Mbps ConnectionsD15</v>
      </c>
      <c r="B11968" s="775">
        <v>15</v>
      </c>
      <c r="C11968" s="775" t="s">
        <v>7427</v>
      </c>
      <c r="D11968" s="775" t="s">
        <v>176</v>
      </c>
      <c r="E11968" s="775">
        <v>88</v>
      </c>
      <c r="F11968" s="775" t="s">
        <v>7395</v>
      </c>
      <c r="G11968" s="775" t="s">
        <v>7567</v>
      </c>
      <c r="H11968" s="775" t="s">
        <v>7568</v>
      </c>
      <c r="I11968" s="775" t="s">
        <v>7485</v>
      </c>
    </row>
    <row r="11969" spans="1:9">
      <c r="A11969" s="775" t="str">
        <f>Table_wabobpsvr_AzureCalc_AzureCalcRateCard[[#This Row],[ServiceName]]&amp;Table_wabobpsvr_AzureCalc_AzureCalcRateCard[[#This Row],[Price_Level]]&amp;Table_wabobpsvr_AzureCalc_AzureCalcRateCard[[#This Row],[Region]]</f>
        <v>ExpressRoute (Metered) 2 Gbps ConnectionsD15</v>
      </c>
      <c r="B11969" s="775">
        <v>15</v>
      </c>
      <c r="C11969" s="775" t="s">
        <v>7427</v>
      </c>
      <c r="D11969" s="775" t="s">
        <v>176</v>
      </c>
      <c r="E11969" s="775">
        <v>767.36</v>
      </c>
      <c r="F11969" s="775" t="s">
        <v>7396</v>
      </c>
      <c r="G11969" s="775" t="s">
        <v>7569</v>
      </c>
      <c r="H11969" s="775" t="s">
        <v>7570</v>
      </c>
      <c r="I11969" s="775" t="s">
        <v>7487</v>
      </c>
    </row>
    <row r="11970" spans="1:9">
      <c r="A11970" s="775" t="str">
        <f>Table_wabobpsvr_AzureCalc_AzureCalcRateCard[[#This Row],[ServiceName]]&amp;Table_wabobpsvr_AzureCalc_AzureCalcRateCard[[#This Row],[Price_Level]]&amp;Table_wabobpsvr_AzureCalc_AzureCalcRateCard[[#This Row],[Region]]</f>
        <v>ExpressRoute (Metered) 200 Mbps ConnectionsD15</v>
      </c>
      <c r="B11970" s="775">
        <v>15</v>
      </c>
      <c r="C11970" s="775" t="s">
        <v>7427</v>
      </c>
      <c r="D11970" s="775" t="s">
        <v>176</v>
      </c>
      <c r="E11970" s="775">
        <v>127.6</v>
      </c>
      <c r="F11970" s="775" t="s">
        <v>7388</v>
      </c>
      <c r="G11970" s="775" t="s">
        <v>7571</v>
      </c>
      <c r="H11970" s="775" t="s">
        <v>7572</v>
      </c>
      <c r="I11970" s="775" t="s">
        <v>7489</v>
      </c>
    </row>
    <row r="11971" spans="1:9">
      <c r="A11971" s="775" t="str">
        <f>Table_wabobpsvr_AzureCalc_AzureCalcRateCard[[#This Row],[ServiceName]]&amp;Table_wabobpsvr_AzureCalc_AzureCalcRateCard[[#This Row],[Price_Level]]&amp;Table_wabobpsvr_AzureCalc_AzureCalcRateCard[[#This Row],[Region]]</f>
        <v>ExpressRoute (Metered) 5 Gbps ConnectionsD15</v>
      </c>
      <c r="B11971" s="775">
        <v>15</v>
      </c>
      <c r="C11971" s="775" t="s">
        <v>7427</v>
      </c>
      <c r="D11971" s="775" t="s">
        <v>176</v>
      </c>
      <c r="E11971" s="775">
        <v>1918.4</v>
      </c>
      <c r="F11971" s="775" t="s">
        <v>7397</v>
      </c>
      <c r="G11971" s="775" t="s">
        <v>7573</v>
      </c>
      <c r="H11971" s="775" t="s">
        <v>7574</v>
      </c>
      <c r="I11971" s="775" t="s">
        <v>7491</v>
      </c>
    </row>
    <row r="11972" spans="1:9">
      <c r="A11972" s="775" t="str">
        <f>Table_wabobpsvr_AzureCalc_AzureCalcRateCard[[#This Row],[ServiceName]]&amp;Table_wabobpsvr_AzureCalc_AzureCalcRateCard[[#This Row],[Price_Level]]&amp;Table_wabobpsvr_AzureCalc_AzureCalcRateCard[[#This Row],[Region]]</f>
        <v>ExpressRoute (Metered) 50 Mbps ConnectionsD15</v>
      </c>
      <c r="B11972" s="775">
        <v>15</v>
      </c>
      <c r="C11972" s="775" t="s">
        <v>7427</v>
      </c>
      <c r="D11972" s="775" t="s">
        <v>176</v>
      </c>
      <c r="E11972" s="775">
        <v>48.4</v>
      </c>
      <c r="F11972" s="775" t="s">
        <v>7394</v>
      </c>
      <c r="G11972" s="775" t="s">
        <v>7575</v>
      </c>
      <c r="H11972" s="775" t="s">
        <v>7576</v>
      </c>
      <c r="I11972" s="775" t="s">
        <v>7493</v>
      </c>
    </row>
    <row r="11973" spans="1:9">
      <c r="A11973" s="775" t="str">
        <f>Table_wabobpsvr_AzureCalc_AzureCalcRateCard[[#This Row],[ServiceName]]&amp;Table_wabobpsvr_AzureCalc_AzureCalcRateCard[[#This Row],[Price_Level]]&amp;Table_wabobpsvr_AzureCalc_AzureCalcRateCard[[#This Row],[Region]]</f>
        <v>ExpressRoute (Metered) 500 Mbps ConnectionsD15</v>
      </c>
      <c r="B11973" s="775">
        <v>15</v>
      </c>
      <c r="C11973" s="775" t="s">
        <v>7427</v>
      </c>
      <c r="D11973" s="775" t="s">
        <v>176</v>
      </c>
      <c r="E11973" s="775">
        <v>255.2</v>
      </c>
      <c r="F11973" s="775" t="s">
        <v>7389</v>
      </c>
      <c r="G11973" s="775" t="s">
        <v>7577</v>
      </c>
      <c r="H11973" s="775" t="s">
        <v>7578</v>
      </c>
      <c r="I11973" s="775" t="s">
        <v>7495</v>
      </c>
    </row>
    <row r="11974" spans="1:9">
      <c r="A11974" s="775" t="str">
        <f>Table_wabobpsvr_AzureCalc_AzureCalcRateCard[[#This Row],[ServiceName]]&amp;Table_wabobpsvr_AzureCalc_AzureCalcRateCard[[#This Row],[Price_Level]]&amp;Table_wabobpsvr_AzureCalc_AzureCalcRateCard[[#This Row],[Region]]</f>
        <v>ExpressRoute (Unlimited) 1 Gbps ConnectionsD15</v>
      </c>
      <c r="B11974" s="775">
        <v>15</v>
      </c>
      <c r="C11974" s="775" t="s">
        <v>7427</v>
      </c>
      <c r="D11974" s="775" t="s">
        <v>176</v>
      </c>
      <c r="E11974" s="775">
        <v>7656</v>
      </c>
      <c r="F11974" s="775" t="s">
        <v>7405</v>
      </c>
      <c r="G11974" s="775" t="s">
        <v>7579</v>
      </c>
      <c r="H11974" s="775" t="s">
        <v>7580</v>
      </c>
      <c r="I11974" s="775" t="s">
        <v>7497</v>
      </c>
    </row>
    <row r="11975" spans="1:9">
      <c r="A11975" s="775" t="str">
        <f>Table_wabobpsvr_AzureCalc_AzureCalcRateCard[[#This Row],[ServiceName]]&amp;Table_wabobpsvr_AzureCalc_AzureCalcRateCard[[#This Row],[Price_Level]]&amp;Table_wabobpsvr_AzureCalc_AzureCalcRateCard[[#This Row],[Region]]</f>
        <v>ExpressRoute (Unlimited) 10 Gbps ConnectionsD15</v>
      </c>
      <c r="B11975" s="775">
        <v>15</v>
      </c>
      <c r="C11975" s="775" t="s">
        <v>7427</v>
      </c>
      <c r="D11975" s="775" t="s">
        <v>176</v>
      </c>
      <c r="E11975" s="775">
        <v>72160</v>
      </c>
      <c r="F11975" s="775" t="s">
        <v>7408</v>
      </c>
      <c r="G11975" s="775" t="s">
        <v>7581</v>
      </c>
      <c r="H11975" s="775" t="s">
        <v>7582</v>
      </c>
      <c r="I11975" s="775" t="s">
        <v>7499</v>
      </c>
    </row>
    <row r="11976" spans="1:9">
      <c r="A11976" s="775" t="str">
        <f>Table_wabobpsvr_AzureCalc_AzureCalcRateCard[[#This Row],[ServiceName]]&amp;Table_wabobpsvr_AzureCalc_AzureCalcRateCard[[#This Row],[Price_Level]]&amp;Table_wabobpsvr_AzureCalc_AzureCalcRateCard[[#This Row],[Region]]</f>
        <v>ExpressRoute (Unlimited) 100 Mbps ConnectionsD15</v>
      </c>
      <c r="B11976" s="775">
        <v>15</v>
      </c>
      <c r="C11976" s="775" t="s">
        <v>7427</v>
      </c>
      <c r="D11976" s="775" t="s">
        <v>176</v>
      </c>
      <c r="E11976" s="775">
        <v>1082.4000000000001</v>
      </c>
      <c r="F11976" s="775" t="s">
        <v>7402</v>
      </c>
      <c r="G11976" s="775" t="s">
        <v>7583</v>
      </c>
      <c r="H11976" s="775" t="s">
        <v>7584</v>
      </c>
      <c r="I11976" s="775" t="s">
        <v>7501</v>
      </c>
    </row>
    <row r="11977" spans="1:9">
      <c r="A11977" s="775" t="str">
        <f>Table_wabobpsvr_AzureCalc_AzureCalcRateCard[[#This Row],[ServiceName]]&amp;Table_wabobpsvr_AzureCalc_AzureCalcRateCard[[#This Row],[Price_Level]]&amp;Table_wabobpsvr_AzureCalc_AzureCalcRateCard[[#This Row],[Region]]</f>
        <v>ExpressRoute (Unlimited) 2 Gbps ConnectionsD15</v>
      </c>
      <c r="B11977" s="775">
        <v>15</v>
      </c>
      <c r="C11977" s="775" t="s">
        <v>7427</v>
      </c>
      <c r="D11977" s="775" t="s">
        <v>176</v>
      </c>
      <c r="E11977" s="775">
        <v>15312</v>
      </c>
      <c r="F11977" s="775" t="s">
        <v>7406</v>
      </c>
      <c r="G11977" s="775" t="s">
        <v>7585</v>
      </c>
      <c r="H11977" s="775" t="s">
        <v>7586</v>
      </c>
      <c r="I11977" s="775" t="s">
        <v>7503</v>
      </c>
    </row>
    <row r="11978" spans="1:9">
      <c r="A11978" s="775" t="str">
        <f>Table_wabobpsvr_AzureCalc_AzureCalcRateCard[[#This Row],[ServiceName]]&amp;Table_wabobpsvr_AzureCalc_AzureCalcRateCard[[#This Row],[Price_Level]]&amp;Table_wabobpsvr_AzureCalc_AzureCalcRateCard[[#This Row],[Region]]</f>
        <v>ExpressRoute (Unlimited) 200 Mbps ConnectionsD15</v>
      </c>
      <c r="B11978" s="775">
        <v>15</v>
      </c>
      <c r="C11978" s="775" t="s">
        <v>7427</v>
      </c>
      <c r="D11978" s="775" t="s">
        <v>176</v>
      </c>
      <c r="E11978" s="775">
        <v>2024</v>
      </c>
      <c r="F11978" s="775" t="s">
        <v>7403</v>
      </c>
      <c r="G11978" s="775" t="s">
        <v>7587</v>
      </c>
      <c r="H11978" s="775" t="s">
        <v>7588</v>
      </c>
      <c r="I11978" s="775" t="s">
        <v>7505</v>
      </c>
    </row>
    <row r="11979" spans="1:9">
      <c r="A11979" s="775" t="str">
        <f>Table_wabobpsvr_AzureCalc_AzureCalcRateCard[[#This Row],[ServiceName]]&amp;Table_wabobpsvr_AzureCalc_AzureCalcRateCard[[#This Row],[Price_Level]]&amp;Table_wabobpsvr_AzureCalc_AzureCalcRateCard[[#This Row],[Region]]</f>
        <v>ExpressRoute (Unlimited) 5 Gbps ConnectionsD15</v>
      </c>
      <c r="B11979" s="775">
        <v>15</v>
      </c>
      <c r="C11979" s="775" t="s">
        <v>7427</v>
      </c>
      <c r="D11979" s="775" t="s">
        <v>176</v>
      </c>
      <c r="E11979" s="775">
        <v>36080</v>
      </c>
      <c r="F11979" s="775" t="s">
        <v>7407</v>
      </c>
      <c r="G11979" s="775" t="s">
        <v>7589</v>
      </c>
      <c r="H11979" s="775" t="s">
        <v>7590</v>
      </c>
      <c r="I11979" s="775" t="s">
        <v>7507</v>
      </c>
    </row>
    <row r="11980" spans="1:9">
      <c r="A11980" s="775" t="str">
        <f>Table_wabobpsvr_AzureCalc_AzureCalcRateCard[[#This Row],[ServiceName]]&amp;Table_wabobpsvr_AzureCalc_AzureCalcRateCard[[#This Row],[Price_Level]]&amp;Table_wabobpsvr_AzureCalc_AzureCalcRateCard[[#This Row],[Region]]</f>
        <v>ExpressRoute (Unlimited) 50 Mbps ConnectionsD15</v>
      </c>
      <c r="B11980" s="775">
        <v>15</v>
      </c>
      <c r="C11980" s="775" t="s">
        <v>7427</v>
      </c>
      <c r="D11980" s="775" t="s">
        <v>176</v>
      </c>
      <c r="E11980" s="775">
        <v>536.79999999999995</v>
      </c>
      <c r="F11980" s="775" t="s">
        <v>7401</v>
      </c>
      <c r="G11980" s="775" t="s">
        <v>7591</v>
      </c>
      <c r="H11980" s="775" t="s">
        <v>7592</v>
      </c>
      <c r="I11980" s="775" t="s">
        <v>7509</v>
      </c>
    </row>
    <row r="11981" spans="1:9">
      <c r="A11981" s="775" t="str">
        <f>Table_wabobpsvr_AzureCalc_AzureCalcRateCard[[#This Row],[ServiceName]]&amp;Table_wabobpsvr_AzureCalc_AzureCalcRateCard[[#This Row],[Price_Level]]&amp;Table_wabobpsvr_AzureCalc_AzureCalcRateCard[[#This Row],[Region]]</f>
        <v>ExpressRoute (Unlimited) 500 Mbps ConnectionsD15</v>
      </c>
      <c r="B11981" s="775">
        <v>15</v>
      </c>
      <c r="C11981" s="775" t="s">
        <v>7427</v>
      </c>
      <c r="D11981" s="775" t="s">
        <v>176</v>
      </c>
      <c r="E11981" s="775">
        <v>4576</v>
      </c>
      <c r="F11981" s="775" t="s">
        <v>7404</v>
      </c>
      <c r="G11981" s="775" t="s">
        <v>7593</v>
      </c>
      <c r="H11981" s="775" t="s">
        <v>7594</v>
      </c>
      <c r="I11981" s="775" t="s">
        <v>7511</v>
      </c>
    </row>
    <row r="11982" spans="1:9">
      <c r="A11982" s="775" t="str">
        <f>Table_wabobpsvr_AzureCalc_AzureCalcRateCard[[#This Row],[ServiceName]]&amp;Table_wabobpsvr_AzureCalc_AzureCalcRateCard[[#This Row],[Price_Level]]&amp;Table_wabobpsvr_AzureCalc_AzureCalcRateCard[[#This Row],[Region]]</f>
        <v>ExpressRoute (Metered) Data Transfer Out at 1 Gbps (GB) - Zone 2D16</v>
      </c>
      <c r="B11982" s="775">
        <v>16</v>
      </c>
      <c r="C11982" s="775" t="s">
        <v>9</v>
      </c>
      <c r="D11982" s="775" t="s">
        <v>176</v>
      </c>
      <c r="E11982" s="775">
        <v>4.3999999999999997E-2</v>
      </c>
      <c r="F11982" s="775" t="s">
        <v>7393</v>
      </c>
      <c r="G11982" s="775" t="s">
        <v>7561</v>
      </c>
      <c r="H11982" s="775" t="s">
        <v>7562</v>
      </c>
      <c r="I11982" s="775" t="s">
        <v>7479</v>
      </c>
    </row>
    <row r="11983" spans="1:9">
      <c r="A11983" s="775" t="str">
        <f>Table_wabobpsvr_AzureCalc_AzureCalcRateCard[[#This Row],[ServiceName]]&amp;Table_wabobpsvr_AzureCalc_AzureCalcRateCard[[#This Row],[Price_Level]]&amp;Table_wabobpsvr_AzureCalc_AzureCalcRateCard[[#This Row],[Region]]</f>
        <v>ExpressRoute (Metered) 1 Gbps ConnectionsD16</v>
      </c>
      <c r="B11983" s="775">
        <v>16</v>
      </c>
      <c r="C11983" s="775" t="s">
        <v>7427</v>
      </c>
      <c r="D11983" s="775" t="s">
        <v>176</v>
      </c>
      <c r="E11983" s="775">
        <v>383.68</v>
      </c>
      <c r="F11983" s="775" t="s">
        <v>7390</v>
      </c>
      <c r="G11983" s="775" t="s">
        <v>7563</v>
      </c>
      <c r="H11983" s="775" t="s">
        <v>7564</v>
      </c>
      <c r="I11983" s="775" t="s">
        <v>7481</v>
      </c>
    </row>
    <row r="11984" spans="1:9">
      <c r="A11984" s="775" t="str">
        <f>Table_wabobpsvr_AzureCalc_AzureCalcRateCard[[#This Row],[ServiceName]]&amp;Table_wabobpsvr_AzureCalc_AzureCalcRateCard[[#This Row],[Price_Level]]&amp;Table_wabobpsvr_AzureCalc_AzureCalcRateCard[[#This Row],[Region]]</f>
        <v>ExpressRoute (Metered) 10 Gbps ConnectionsD16</v>
      </c>
      <c r="B11984" s="775">
        <v>16</v>
      </c>
      <c r="C11984" s="775" t="s">
        <v>7427</v>
      </c>
      <c r="D11984" s="775" t="s">
        <v>176</v>
      </c>
      <c r="E11984" s="775">
        <v>4400</v>
      </c>
      <c r="F11984" s="775" t="s">
        <v>7391</v>
      </c>
      <c r="G11984" s="775" t="s">
        <v>7565</v>
      </c>
      <c r="H11984" s="775" t="s">
        <v>7566</v>
      </c>
      <c r="I11984" s="775" t="s">
        <v>7483</v>
      </c>
    </row>
    <row r="11985" spans="1:9">
      <c r="A11985" s="775" t="str">
        <f>Table_wabobpsvr_AzureCalc_AzureCalcRateCard[[#This Row],[ServiceName]]&amp;Table_wabobpsvr_AzureCalc_AzureCalcRateCard[[#This Row],[Price_Level]]&amp;Table_wabobpsvr_AzureCalc_AzureCalcRateCard[[#This Row],[Region]]</f>
        <v>ExpressRoute (Metered) 100 Mbps ConnectionsD16</v>
      </c>
      <c r="B11985" s="775">
        <v>16</v>
      </c>
      <c r="C11985" s="775" t="s">
        <v>7427</v>
      </c>
      <c r="D11985" s="775" t="s">
        <v>176</v>
      </c>
      <c r="E11985" s="775">
        <v>88</v>
      </c>
      <c r="F11985" s="775" t="s">
        <v>7395</v>
      </c>
      <c r="G11985" s="775" t="s">
        <v>7567</v>
      </c>
      <c r="H11985" s="775" t="s">
        <v>7568</v>
      </c>
      <c r="I11985" s="775" t="s">
        <v>7485</v>
      </c>
    </row>
    <row r="11986" spans="1:9">
      <c r="A11986" s="775" t="str">
        <f>Table_wabobpsvr_AzureCalc_AzureCalcRateCard[[#This Row],[ServiceName]]&amp;Table_wabobpsvr_AzureCalc_AzureCalcRateCard[[#This Row],[Price_Level]]&amp;Table_wabobpsvr_AzureCalc_AzureCalcRateCard[[#This Row],[Region]]</f>
        <v>ExpressRoute (Metered) 2 Gbps ConnectionsD16</v>
      </c>
      <c r="B11986" s="775">
        <v>16</v>
      </c>
      <c r="C11986" s="775" t="s">
        <v>7427</v>
      </c>
      <c r="D11986" s="775" t="s">
        <v>176</v>
      </c>
      <c r="E11986" s="775">
        <v>767.36</v>
      </c>
      <c r="F11986" s="775" t="s">
        <v>7396</v>
      </c>
      <c r="G11986" s="775" t="s">
        <v>7569</v>
      </c>
      <c r="H11986" s="775" t="s">
        <v>7570</v>
      </c>
      <c r="I11986" s="775" t="s">
        <v>7487</v>
      </c>
    </row>
    <row r="11987" spans="1:9">
      <c r="A11987" s="775" t="str">
        <f>Table_wabobpsvr_AzureCalc_AzureCalcRateCard[[#This Row],[ServiceName]]&amp;Table_wabobpsvr_AzureCalc_AzureCalcRateCard[[#This Row],[Price_Level]]&amp;Table_wabobpsvr_AzureCalc_AzureCalcRateCard[[#This Row],[Region]]</f>
        <v>ExpressRoute (Metered) 200 Mbps ConnectionsD16</v>
      </c>
      <c r="B11987" s="775">
        <v>16</v>
      </c>
      <c r="C11987" s="775" t="s">
        <v>7427</v>
      </c>
      <c r="D11987" s="775" t="s">
        <v>176</v>
      </c>
      <c r="E11987" s="775">
        <v>127.6</v>
      </c>
      <c r="F11987" s="775" t="s">
        <v>7388</v>
      </c>
      <c r="G11987" s="775" t="s">
        <v>7571</v>
      </c>
      <c r="H11987" s="775" t="s">
        <v>7572</v>
      </c>
      <c r="I11987" s="775" t="s">
        <v>7489</v>
      </c>
    </row>
    <row r="11988" spans="1:9">
      <c r="A11988" s="1039" t="str">
        <f>Table_wabobpsvr_AzureCalc_AzureCalcRateCard[[#This Row],[ServiceName]]&amp;Table_wabobpsvr_AzureCalc_AzureCalcRateCard[[#This Row],[Price_Level]]&amp;Table_wabobpsvr_AzureCalc_AzureCalcRateCard[[#This Row],[Region]]</f>
        <v>ExpressRoute (Metered) 5 Gbps ConnectionsD16</v>
      </c>
      <c r="B11988" s="1039">
        <v>16</v>
      </c>
      <c r="C11988" s="1039" t="s">
        <v>7427</v>
      </c>
      <c r="D11988" s="1039" t="s">
        <v>176</v>
      </c>
      <c r="E11988" s="1039">
        <v>1918.4</v>
      </c>
      <c r="F11988" s="1039" t="s">
        <v>7397</v>
      </c>
      <c r="G11988" s="775" t="s">
        <v>7573</v>
      </c>
      <c r="H11988" s="775" t="s">
        <v>7574</v>
      </c>
      <c r="I11988" s="775" t="s">
        <v>7491</v>
      </c>
    </row>
    <row r="11989" spans="1:9">
      <c r="A11989" s="1039" t="str">
        <f>Table_wabobpsvr_AzureCalc_AzureCalcRateCard[[#This Row],[ServiceName]]&amp;Table_wabobpsvr_AzureCalc_AzureCalcRateCard[[#This Row],[Price_Level]]&amp;Table_wabobpsvr_AzureCalc_AzureCalcRateCard[[#This Row],[Region]]</f>
        <v>ExpressRoute (Metered) 50 Mbps ConnectionsD16</v>
      </c>
      <c r="B11989" s="1039">
        <v>16</v>
      </c>
      <c r="C11989" s="1039" t="s">
        <v>7427</v>
      </c>
      <c r="D11989" s="1039" t="s">
        <v>176</v>
      </c>
      <c r="E11989" s="1039">
        <v>48.4</v>
      </c>
      <c r="F11989" s="1039" t="s">
        <v>7394</v>
      </c>
      <c r="G11989" s="775" t="s">
        <v>7575</v>
      </c>
      <c r="H11989" s="775" t="s">
        <v>7576</v>
      </c>
      <c r="I11989" s="775" t="s">
        <v>7493</v>
      </c>
    </row>
    <row r="11990" spans="1:9">
      <c r="A11990" s="775" t="str">
        <f>Table_wabobpsvr_AzureCalc_AzureCalcRateCard[[#This Row],[ServiceName]]&amp;Table_wabobpsvr_AzureCalc_AzureCalcRateCard[[#This Row],[Price_Level]]&amp;Table_wabobpsvr_AzureCalc_AzureCalcRateCard[[#This Row],[Region]]</f>
        <v>ExpressRoute (Metered) 500 Mbps ConnectionsD16</v>
      </c>
      <c r="B11990" s="775">
        <v>16</v>
      </c>
      <c r="C11990" s="775" t="s">
        <v>7427</v>
      </c>
      <c r="D11990" s="775" t="s">
        <v>176</v>
      </c>
      <c r="E11990" s="775">
        <v>255.2</v>
      </c>
      <c r="F11990" s="775" t="s">
        <v>7389</v>
      </c>
      <c r="G11990" s="775" t="s">
        <v>7577</v>
      </c>
      <c r="H11990" s="775" t="s">
        <v>7578</v>
      </c>
      <c r="I11990" s="775" t="s">
        <v>7495</v>
      </c>
    </row>
    <row r="11991" spans="1:9">
      <c r="A11991" s="775" t="str">
        <f>Table_wabobpsvr_AzureCalc_AzureCalcRateCard[[#This Row],[ServiceName]]&amp;Table_wabobpsvr_AzureCalc_AzureCalcRateCard[[#This Row],[Price_Level]]&amp;Table_wabobpsvr_AzureCalc_AzureCalcRateCard[[#This Row],[Region]]</f>
        <v>ExpressRoute (Unlimited) 1 Gbps ConnectionsD16</v>
      </c>
      <c r="B11991" s="775">
        <v>16</v>
      </c>
      <c r="C11991" s="775" t="s">
        <v>7427</v>
      </c>
      <c r="D11991" s="775" t="s">
        <v>176</v>
      </c>
      <c r="E11991" s="775">
        <v>7656</v>
      </c>
      <c r="F11991" s="775" t="s">
        <v>7405</v>
      </c>
      <c r="G11991" s="775" t="s">
        <v>7579</v>
      </c>
      <c r="H11991" s="775" t="s">
        <v>7580</v>
      </c>
      <c r="I11991" s="775" t="s">
        <v>7497</v>
      </c>
    </row>
    <row r="11992" spans="1:9">
      <c r="A11992" s="775" t="str">
        <f>Table_wabobpsvr_AzureCalc_AzureCalcRateCard[[#This Row],[ServiceName]]&amp;Table_wabobpsvr_AzureCalc_AzureCalcRateCard[[#This Row],[Price_Level]]&amp;Table_wabobpsvr_AzureCalc_AzureCalcRateCard[[#This Row],[Region]]</f>
        <v>ExpressRoute (Unlimited) 10 Gbps ConnectionsD16</v>
      </c>
      <c r="B11992" s="775">
        <v>16</v>
      </c>
      <c r="C11992" s="775" t="s">
        <v>7427</v>
      </c>
      <c r="D11992" s="775" t="s">
        <v>176</v>
      </c>
      <c r="E11992" s="775">
        <v>72160</v>
      </c>
      <c r="F11992" s="775" t="s">
        <v>7408</v>
      </c>
      <c r="G11992" s="775" t="s">
        <v>7581</v>
      </c>
      <c r="H11992" s="775" t="s">
        <v>7582</v>
      </c>
      <c r="I11992" s="775" t="s">
        <v>7499</v>
      </c>
    </row>
    <row r="11993" spans="1:9">
      <c r="A11993" s="775" t="str">
        <f>Table_wabobpsvr_AzureCalc_AzureCalcRateCard[[#This Row],[ServiceName]]&amp;Table_wabobpsvr_AzureCalc_AzureCalcRateCard[[#This Row],[Price_Level]]&amp;Table_wabobpsvr_AzureCalc_AzureCalcRateCard[[#This Row],[Region]]</f>
        <v>ExpressRoute (Unlimited) 100 Mbps ConnectionsD16</v>
      </c>
      <c r="B11993" s="775">
        <v>16</v>
      </c>
      <c r="C11993" s="775" t="s">
        <v>7427</v>
      </c>
      <c r="D11993" s="775" t="s">
        <v>176</v>
      </c>
      <c r="E11993" s="775">
        <v>1082.4000000000001</v>
      </c>
      <c r="F11993" s="775" t="s">
        <v>7402</v>
      </c>
      <c r="G11993" s="775" t="s">
        <v>7583</v>
      </c>
      <c r="H11993" s="775" t="s">
        <v>7584</v>
      </c>
      <c r="I11993" s="775" t="s">
        <v>7501</v>
      </c>
    </row>
    <row r="11994" spans="1:9">
      <c r="A11994" s="775" t="str">
        <f>Table_wabobpsvr_AzureCalc_AzureCalcRateCard[[#This Row],[ServiceName]]&amp;Table_wabobpsvr_AzureCalc_AzureCalcRateCard[[#This Row],[Price_Level]]&amp;Table_wabobpsvr_AzureCalc_AzureCalcRateCard[[#This Row],[Region]]</f>
        <v>ExpressRoute (Unlimited) 2 Gbps ConnectionsD16</v>
      </c>
      <c r="B11994" s="775">
        <v>16</v>
      </c>
      <c r="C11994" s="775" t="s">
        <v>7427</v>
      </c>
      <c r="D11994" s="775" t="s">
        <v>176</v>
      </c>
      <c r="E11994" s="775">
        <v>15312</v>
      </c>
      <c r="F11994" s="775" t="s">
        <v>7406</v>
      </c>
      <c r="G11994" s="775" t="s">
        <v>7585</v>
      </c>
      <c r="H11994" s="775" t="s">
        <v>7586</v>
      </c>
      <c r="I11994" s="775" t="s">
        <v>7503</v>
      </c>
    </row>
    <row r="11995" spans="1:9">
      <c r="A11995" s="775" t="str">
        <f>Table_wabobpsvr_AzureCalc_AzureCalcRateCard[[#This Row],[ServiceName]]&amp;Table_wabobpsvr_AzureCalc_AzureCalcRateCard[[#This Row],[Price_Level]]&amp;Table_wabobpsvr_AzureCalc_AzureCalcRateCard[[#This Row],[Region]]</f>
        <v>ExpressRoute (Unlimited) 200 Mbps ConnectionsD16</v>
      </c>
      <c r="B11995" s="775">
        <v>16</v>
      </c>
      <c r="C11995" s="775" t="s">
        <v>7427</v>
      </c>
      <c r="D11995" s="775" t="s">
        <v>176</v>
      </c>
      <c r="E11995" s="775">
        <v>2024</v>
      </c>
      <c r="F11995" s="775" t="s">
        <v>7403</v>
      </c>
      <c r="G11995" s="775" t="s">
        <v>7587</v>
      </c>
      <c r="H11995" s="775" t="s">
        <v>7588</v>
      </c>
      <c r="I11995" s="775" t="s">
        <v>7505</v>
      </c>
    </row>
    <row r="11996" spans="1:9">
      <c r="A11996" s="775" t="str">
        <f>Table_wabobpsvr_AzureCalc_AzureCalcRateCard[[#This Row],[ServiceName]]&amp;Table_wabobpsvr_AzureCalc_AzureCalcRateCard[[#This Row],[Price_Level]]&amp;Table_wabobpsvr_AzureCalc_AzureCalcRateCard[[#This Row],[Region]]</f>
        <v>ExpressRoute (Unlimited) 5 Gbps ConnectionsD16</v>
      </c>
      <c r="B11996" s="775">
        <v>16</v>
      </c>
      <c r="C11996" s="775" t="s">
        <v>7427</v>
      </c>
      <c r="D11996" s="775" t="s">
        <v>176</v>
      </c>
      <c r="E11996" s="775">
        <v>36080</v>
      </c>
      <c r="F11996" s="775" t="s">
        <v>7407</v>
      </c>
      <c r="G11996" s="775" t="s">
        <v>7589</v>
      </c>
      <c r="H11996" s="775" t="s">
        <v>7590</v>
      </c>
      <c r="I11996" s="775" t="s">
        <v>7507</v>
      </c>
    </row>
    <row r="11997" spans="1:9">
      <c r="A11997" s="1039" t="str">
        <f>Table_wabobpsvr_AzureCalc_AzureCalcRateCard[[#This Row],[ServiceName]]&amp;Table_wabobpsvr_AzureCalc_AzureCalcRateCard[[#This Row],[Price_Level]]&amp;Table_wabobpsvr_AzureCalc_AzureCalcRateCard[[#This Row],[Region]]</f>
        <v>ExpressRoute (Unlimited) 50 Mbps ConnectionsD16</v>
      </c>
      <c r="B11997" s="1039">
        <v>16</v>
      </c>
      <c r="C11997" s="1039" t="s">
        <v>7427</v>
      </c>
      <c r="D11997" s="1039" t="s">
        <v>176</v>
      </c>
      <c r="E11997" s="1039">
        <v>536.79999999999995</v>
      </c>
      <c r="F11997" s="1039" t="s">
        <v>7401</v>
      </c>
      <c r="G11997" s="775" t="s">
        <v>7591</v>
      </c>
      <c r="H11997" s="775" t="s">
        <v>7592</v>
      </c>
      <c r="I11997" s="775" t="s">
        <v>7509</v>
      </c>
    </row>
    <row r="11998" spans="1:9">
      <c r="A11998" s="1039" t="str">
        <f>Table_wabobpsvr_AzureCalc_AzureCalcRateCard[[#This Row],[ServiceName]]&amp;Table_wabobpsvr_AzureCalc_AzureCalcRateCard[[#This Row],[Price_Level]]&amp;Table_wabobpsvr_AzureCalc_AzureCalcRateCard[[#This Row],[Region]]</f>
        <v>ExpressRoute (Unlimited) 500 Mbps ConnectionsD16</v>
      </c>
      <c r="B11998" s="1039">
        <v>16</v>
      </c>
      <c r="C11998" s="1039" t="s">
        <v>7427</v>
      </c>
      <c r="D11998" s="1039" t="s">
        <v>176</v>
      </c>
      <c r="E11998" s="1039">
        <v>4576</v>
      </c>
      <c r="F11998" s="1039" t="s">
        <v>7404</v>
      </c>
      <c r="G11998" s="775" t="s">
        <v>7593</v>
      </c>
      <c r="H11998" s="775" t="s">
        <v>7594</v>
      </c>
      <c r="I11998" s="775" t="s">
        <v>7511</v>
      </c>
    </row>
    <row r="11999" spans="1:9">
      <c r="A11999" s="775" t="str">
        <f>Table_wabobpsvr_AzureCalc_AzureCalcRateCard[[#This Row],[ServiceName]]&amp;Table_wabobpsvr_AzureCalc_AzureCalcRateCard[[#This Row],[Price_Level]]&amp;Table_wabobpsvr_AzureCalc_AzureCalcRateCard[[#This Row],[Region]]</f>
        <v>ExpressRoute (Metered) Data Transfer Out at 1 Gbps (GB) - Zone 3MOSP13</v>
      </c>
      <c r="B11999" s="775">
        <v>13</v>
      </c>
      <c r="C11999" s="775" t="s">
        <v>9</v>
      </c>
      <c r="D11999" s="775" t="s">
        <v>606</v>
      </c>
      <c r="E11999" s="775">
        <v>0.14000000000000001</v>
      </c>
      <c r="F11999" s="775" t="s">
        <v>7398</v>
      </c>
      <c r="G11999" s="775"/>
      <c r="H11999" s="775"/>
      <c r="I11999" s="775" t="s">
        <v>7512</v>
      </c>
    </row>
    <row r="12000" spans="1:9">
      <c r="A12000" s="775" t="str">
        <f>Table_wabobpsvr_AzureCalc_AzureCalcRateCard[[#This Row],[ServiceName]]&amp;Table_wabobpsvr_AzureCalc_AzureCalcRateCard[[#This Row],[Price_Level]]&amp;Table_wabobpsvr_AzureCalc_AzureCalcRateCard[[#This Row],[Region]]</f>
        <v>ExpressRoute (Metered) Data Transfer Out at 1 Gbps (GB) - Zone 3A13</v>
      </c>
      <c r="B12000" s="775">
        <v>13</v>
      </c>
      <c r="C12000" s="775" t="s">
        <v>9</v>
      </c>
      <c r="D12000" s="775" t="s">
        <v>174</v>
      </c>
      <c r="E12000" s="775">
        <v>0.1358</v>
      </c>
      <c r="F12000" s="775" t="s">
        <v>7398</v>
      </c>
      <c r="G12000" s="775" t="s">
        <v>7595</v>
      </c>
      <c r="H12000" s="775" t="s">
        <v>7596</v>
      </c>
      <c r="I12000" s="775" t="s">
        <v>7512</v>
      </c>
    </row>
    <row r="12001" spans="1:9">
      <c r="A12001" s="775" t="str">
        <f>Table_wabobpsvr_AzureCalc_AzureCalcRateCard[[#This Row],[ServiceName]]&amp;Table_wabobpsvr_AzureCalc_AzureCalcRateCard[[#This Row],[Price_Level]]&amp;Table_wabobpsvr_AzureCalc_AzureCalcRateCard[[#This Row],[Region]]</f>
        <v>ExpressRoute (Metered) 1 Gbps ConnectionsA13</v>
      </c>
      <c r="B12001" s="775">
        <v>13</v>
      </c>
      <c r="C12001" s="775" t="s">
        <v>7427</v>
      </c>
      <c r="D12001" s="775" t="s">
        <v>174</v>
      </c>
      <c r="E12001" s="775">
        <v>422.92</v>
      </c>
      <c r="F12001" s="775" t="s">
        <v>7390</v>
      </c>
      <c r="G12001" s="775" t="s">
        <v>7597</v>
      </c>
      <c r="H12001" s="775" t="s">
        <v>7598</v>
      </c>
      <c r="I12001" s="775" t="s">
        <v>7513</v>
      </c>
    </row>
    <row r="12002" spans="1:9">
      <c r="A12002" s="775" t="str">
        <f>Table_wabobpsvr_AzureCalc_AzureCalcRateCard[[#This Row],[ServiceName]]&amp;Table_wabobpsvr_AzureCalc_AzureCalcRateCard[[#This Row],[Price_Level]]&amp;Table_wabobpsvr_AzureCalc_AzureCalcRateCard[[#This Row],[Region]]</f>
        <v>ExpressRoute (Metered) 10 Gbps ConnectionsA13</v>
      </c>
      <c r="B12002" s="775">
        <v>13</v>
      </c>
      <c r="C12002" s="775" t="s">
        <v>7427</v>
      </c>
      <c r="D12002" s="775" t="s">
        <v>174</v>
      </c>
      <c r="E12002" s="775">
        <v>4219.5</v>
      </c>
      <c r="F12002" s="775" t="s">
        <v>7391</v>
      </c>
      <c r="G12002" s="775" t="s">
        <v>7599</v>
      </c>
      <c r="H12002" s="775" t="s">
        <v>7600</v>
      </c>
      <c r="I12002" s="775" t="s">
        <v>7514</v>
      </c>
    </row>
    <row r="12003" spans="1:9">
      <c r="A12003" s="775" t="str">
        <f>Table_wabobpsvr_AzureCalc_AzureCalcRateCard[[#This Row],[ServiceName]]&amp;Table_wabobpsvr_AzureCalc_AzureCalcRateCard[[#This Row],[Price_Level]]&amp;Table_wabobpsvr_AzureCalc_AzureCalcRateCard[[#This Row],[Region]]</f>
        <v>ExpressRoute (Metered) 100 Mbps ConnectionsA13</v>
      </c>
      <c r="B12003" s="775">
        <v>13</v>
      </c>
      <c r="C12003" s="775" t="s">
        <v>7427</v>
      </c>
      <c r="D12003" s="775" t="s">
        <v>174</v>
      </c>
      <c r="E12003" s="775">
        <v>97</v>
      </c>
      <c r="F12003" s="775" t="s">
        <v>7395</v>
      </c>
      <c r="G12003" s="775" t="s">
        <v>7601</v>
      </c>
      <c r="H12003" s="775" t="s">
        <v>7602</v>
      </c>
      <c r="I12003" s="775" t="s">
        <v>7515</v>
      </c>
    </row>
    <row r="12004" spans="1:9">
      <c r="A12004" s="775" t="str">
        <f>Table_wabobpsvr_AzureCalc_AzureCalcRateCard[[#This Row],[ServiceName]]&amp;Table_wabobpsvr_AzureCalc_AzureCalcRateCard[[#This Row],[Price_Level]]&amp;Table_wabobpsvr_AzureCalc_AzureCalcRateCard[[#This Row],[Region]]</f>
        <v>ExpressRoute (Metered) 2 Gbps ConnectionsA13</v>
      </c>
      <c r="B12004" s="775">
        <v>13</v>
      </c>
      <c r="C12004" s="775" t="s">
        <v>7427</v>
      </c>
      <c r="D12004" s="775" t="s">
        <v>174</v>
      </c>
      <c r="E12004" s="775">
        <v>845.84</v>
      </c>
      <c r="F12004" s="775" t="s">
        <v>7396</v>
      </c>
      <c r="G12004" s="775" t="s">
        <v>7603</v>
      </c>
      <c r="H12004" s="775" t="s">
        <v>7604</v>
      </c>
      <c r="I12004" s="775" t="s">
        <v>7516</v>
      </c>
    </row>
    <row r="12005" spans="1:9">
      <c r="A12005" s="775" t="str">
        <f>Table_wabobpsvr_AzureCalc_AzureCalcRateCard[[#This Row],[ServiceName]]&amp;Table_wabobpsvr_AzureCalc_AzureCalcRateCard[[#This Row],[Price_Level]]&amp;Table_wabobpsvr_AzureCalc_AzureCalcRateCard[[#This Row],[Region]]</f>
        <v>ExpressRoute (Metered) 200 Mbps ConnectionsA13</v>
      </c>
      <c r="B12005" s="775">
        <v>13</v>
      </c>
      <c r="C12005" s="775" t="s">
        <v>7427</v>
      </c>
      <c r="D12005" s="775" t="s">
        <v>174</v>
      </c>
      <c r="E12005" s="775">
        <v>140.65</v>
      </c>
      <c r="F12005" s="775" t="s">
        <v>7388</v>
      </c>
      <c r="G12005" s="775" t="s">
        <v>7605</v>
      </c>
      <c r="H12005" s="775" t="s">
        <v>7606</v>
      </c>
      <c r="I12005" s="775" t="s">
        <v>7517</v>
      </c>
    </row>
    <row r="12006" spans="1:9">
      <c r="A12006" s="775" t="str">
        <f>Table_wabobpsvr_AzureCalc_AzureCalcRateCard[[#This Row],[ServiceName]]&amp;Table_wabobpsvr_AzureCalc_AzureCalcRateCard[[#This Row],[Price_Level]]&amp;Table_wabobpsvr_AzureCalc_AzureCalcRateCard[[#This Row],[Region]]</f>
        <v>ExpressRoute (Metered) 5 Gbps ConnectionsA13</v>
      </c>
      <c r="B12006" s="775">
        <v>13</v>
      </c>
      <c r="C12006" s="775" t="s">
        <v>7427</v>
      </c>
      <c r="D12006" s="775" t="s">
        <v>174</v>
      </c>
      <c r="E12006" s="775">
        <v>2114.6</v>
      </c>
      <c r="F12006" s="775" t="s">
        <v>7397</v>
      </c>
      <c r="G12006" s="775" t="s">
        <v>7607</v>
      </c>
      <c r="H12006" s="775" t="s">
        <v>7608</v>
      </c>
      <c r="I12006" s="775" t="s">
        <v>7518</v>
      </c>
    </row>
    <row r="12007" spans="1:9">
      <c r="A12007" s="775" t="str">
        <f>Table_wabobpsvr_AzureCalc_AzureCalcRateCard[[#This Row],[ServiceName]]&amp;Table_wabobpsvr_AzureCalc_AzureCalcRateCard[[#This Row],[Price_Level]]&amp;Table_wabobpsvr_AzureCalc_AzureCalcRateCard[[#This Row],[Region]]</f>
        <v>ExpressRoute (Metered) 50 Mbps ConnectionsA13</v>
      </c>
      <c r="B12007" s="775">
        <v>13</v>
      </c>
      <c r="C12007" s="775" t="s">
        <v>7427</v>
      </c>
      <c r="D12007" s="775" t="s">
        <v>174</v>
      </c>
      <c r="E12007" s="775">
        <v>53.35</v>
      </c>
      <c r="F12007" s="775" t="s">
        <v>7394</v>
      </c>
      <c r="G12007" s="775" t="s">
        <v>7609</v>
      </c>
      <c r="H12007" s="775" t="s">
        <v>7610</v>
      </c>
      <c r="I12007" s="775" t="s">
        <v>7519</v>
      </c>
    </row>
    <row r="12008" spans="1:9">
      <c r="A12008" s="775" t="str">
        <f>Table_wabobpsvr_AzureCalc_AzureCalcRateCard[[#This Row],[ServiceName]]&amp;Table_wabobpsvr_AzureCalc_AzureCalcRateCard[[#This Row],[Price_Level]]&amp;Table_wabobpsvr_AzureCalc_AzureCalcRateCard[[#This Row],[Region]]</f>
        <v>ExpressRoute (Metered) 500 Mbps ConnectionsA13</v>
      </c>
      <c r="B12008" s="775">
        <v>13</v>
      </c>
      <c r="C12008" s="775" t="s">
        <v>7427</v>
      </c>
      <c r="D12008" s="775" t="s">
        <v>174</v>
      </c>
      <c r="E12008" s="775">
        <v>281.3</v>
      </c>
      <c r="F12008" s="775" t="s">
        <v>7389</v>
      </c>
      <c r="G12008" s="775" t="s">
        <v>7611</v>
      </c>
      <c r="H12008" s="775" t="s">
        <v>7612</v>
      </c>
      <c r="I12008" s="775" t="s">
        <v>7520</v>
      </c>
    </row>
    <row r="12009" spans="1:9">
      <c r="A12009" s="775" t="str">
        <f>Table_wabobpsvr_AzureCalc_AzureCalcRateCard[[#This Row],[ServiceName]]&amp;Table_wabobpsvr_AzureCalc_AzureCalcRateCard[[#This Row],[Price_Level]]&amp;Table_wabobpsvr_AzureCalc_AzureCalcRateCard[[#This Row],[Region]]</f>
        <v>ExpressRoute (Unlimited) 1 Gbps ConnectionsA13</v>
      </c>
      <c r="B12009" s="775">
        <v>13</v>
      </c>
      <c r="C12009" s="775" t="s">
        <v>7427</v>
      </c>
      <c r="D12009" s="775" t="s">
        <v>174</v>
      </c>
      <c r="E12009" s="775">
        <v>8439</v>
      </c>
      <c r="F12009" s="775" t="s">
        <v>7405</v>
      </c>
      <c r="G12009" s="775" t="s">
        <v>7613</v>
      </c>
      <c r="H12009" s="775" t="s">
        <v>7614</v>
      </c>
      <c r="I12009" s="775" t="s">
        <v>7521</v>
      </c>
    </row>
    <row r="12010" spans="1:9">
      <c r="A12010" s="775" t="str">
        <f>Table_wabobpsvr_AzureCalc_AzureCalcRateCard[[#This Row],[ServiceName]]&amp;Table_wabobpsvr_AzureCalc_AzureCalcRateCard[[#This Row],[Price_Level]]&amp;Table_wabobpsvr_AzureCalc_AzureCalcRateCard[[#This Row],[Region]]</f>
        <v>Standard_D14_v2 VM (Windows)A9</v>
      </c>
      <c r="B12010" s="775">
        <v>9</v>
      </c>
      <c r="C12010" s="775" t="s">
        <v>87</v>
      </c>
      <c r="D12010" s="775" t="s">
        <v>174</v>
      </c>
      <c r="E12010" s="775">
        <v>2.7295799999999999</v>
      </c>
      <c r="F12010" s="775" t="s">
        <v>8085</v>
      </c>
      <c r="G12010" s="775" t="s">
        <v>4235</v>
      </c>
      <c r="H12010" s="775" t="s">
        <v>4235</v>
      </c>
      <c r="I12010" s="775" t="s">
        <v>7805</v>
      </c>
    </row>
    <row r="12011" spans="1:9">
      <c r="A12011" s="775" t="str">
        <f>Table_wabobpsvr_AzureCalc_AzureCalcRateCard[[#This Row],[ServiceName]]&amp;Table_wabobpsvr_AzureCalc_AzureCalcRateCard[[#This Row],[Price_Level]]&amp;Table_wabobpsvr_AzureCalc_AzureCalcRateCard[[#This Row],[Region]]</f>
        <v>Standard_D3_v2 VM (Non-Windows)A16</v>
      </c>
      <c r="B12011" s="775">
        <v>16</v>
      </c>
      <c r="C12011" s="775" t="s">
        <v>87</v>
      </c>
      <c r="D12011" s="775" t="s">
        <v>174</v>
      </c>
      <c r="E12011" s="775">
        <v>0.36083999999999999</v>
      </c>
      <c r="F12011" s="775" t="s">
        <v>8087</v>
      </c>
      <c r="G12011" s="775" t="s">
        <v>4235</v>
      </c>
      <c r="H12011" s="775" t="s">
        <v>4235</v>
      </c>
      <c r="I12011" s="775" t="s">
        <v>8298</v>
      </c>
    </row>
    <row r="12012" spans="1:9">
      <c r="A12012" s="775" t="str">
        <f>Table_wabobpsvr_AzureCalc_AzureCalcRateCard[[#This Row],[ServiceName]]&amp;Table_wabobpsvr_AzureCalc_AzureCalcRateCard[[#This Row],[Price_Level]]&amp;Table_wabobpsvr_AzureCalc_AzureCalcRateCard[[#This Row],[Region]]</f>
        <v>Standard_D4_v2 Cloud ServicesD8</v>
      </c>
      <c r="B12012" s="775">
        <v>8</v>
      </c>
      <c r="C12012" s="775" t="s">
        <v>87</v>
      </c>
      <c r="D12012" s="775" t="s">
        <v>176</v>
      </c>
      <c r="E12012" s="775">
        <v>1.0445599999999999</v>
      </c>
      <c r="F12012" s="775" t="s">
        <v>8231</v>
      </c>
      <c r="G12012" s="775" t="s">
        <v>4235</v>
      </c>
      <c r="H12012" s="775" t="s">
        <v>4235</v>
      </c>
      <c r="I12012" s="775" t="s">
        <v>8300</v>
      </c>
    </row>
    <row r="12013" spans="1:9">
      <c r="A12013" s="775" t="str">
        <f>Table_wabobpsvr_AzureCalc_AzureCalcRateCard[[#This Row],[ServiceName]]&amp;Table_wabobpsvr_AzureCalc_AzureCalcRateCard[[#This Row],[Price_Level]]&amp;Table_wabobpsvr_AzureCalc_AzureCalcRateCard[[#This Row],[Region]]</f>
        <v>D3 HDInsight (Non-Windows)D14</v>
      </c>
      <c r="B12013" s="775">
        <v>14</v>
      </c>
      <c r="C12013" s="775" t="s">
        <v>87</v>
      </c>
      <c r="D12013" s="775" t="s">
        <v>176</v>
      </c>
      <c r="E12013" s="775">
        <v>999999</v>
      </c>
      <c r="F12013" s="775" t="s">
        <v>4077</v>
      </c>
      <c r="G12013" s="775"/>
      <c r="H12013" s="775"/>
      <c r="I12013" s="775"/>
    </row>
    <row r="12014" spans="1:9">
      <c r="A12014" s="775" t="str">
        <f>Table_wabobpsvr_AzureCalc_AzureCalcRateCard[[#This Row],[ServiceName]]&amp;Table_wabobpsvr_AzureCalc_AzureCalcRateCard[[#This Row],[Price_Level]]&amp;Table_wabobpsvr_AzureCalc_AzureCalcRateCard[[#This Row],[Region]]</f>
        <v>D4 HDInsightMOSP14</v>
      </c>
      <c r="B12014" s="775">
        <v>14</v>
      </c>
      <c r="C12014" s="775" t="s">
        <v>87</v>
      </c>
      <c r="D12014" s="775" t="s">
        <v>606</v>
      </c>
      <c r="E12014" s="775">
        <v>999999</v>
      </c>
      <c r="F12014" s="775" t="s">
        <v>4078</v>
      </c>
      <c r="G12014" s="775"/>
      <c r="H12014" s="775"/>
      <c r="I12014" s="775"/>
    </row>
    <row r="12015" spans="1:9">
      <c r="A12015" s="775" t="str">
        <f>Table_wabobpsvr_AzureCalc_AzureCalcRateCard[[#This Row],[ServiceName]]&amp;Table_wabobpsvr_AzureCalc_AzureCalcRateCard[[#This Row],[Price_Level]]&amp;Table_wabobpsvr_AzureCalc_AzureCalcRateCard[[#This Row],[Region]]</f>
        <v>D4 HDInsightA14</v>
      </c>
      <c r="B12015" s="775">
        <v>14</v>
      </c>
      <c r="C12015" s="775" t="s">
        <v>87</v>
      </c>
      <c r="D12015" s="775" t="s">
        <v>174</v>
      </c>
      <c r="E12015" s="775">
        <v>999999</v>
      </c>
      <c r="F12015" s="775" t="s">
        <v>4078</v>
      </c>
      <c r="G12015" s="775"/>
      <c r="H12015" s="775"/>
      <c r="I12015" s="775"/>
    </row>
    <row r="12016" spans="1:9">
      <c r="A12016" s="775" t="str">
        <f>Table_wabobpsvr_AzureCalc_AzureCalcRateCard[[#This Row],[ServiceName]]&amp;Table_wabobpsvr_AzureCalc_AzureCalcRateCard[[#This Row],[Price_Level]]&amp;Table_wabobpsvr_AzureCalc_AzureCalcRateCard[[#This Row],[Region]]</f>
        <v>D4 HDInsightB14</v>
      </c>
      <c r="B12016" s="775">
        <v>14</v>
      </c>
      <c r="C12016" s="775" t="s">
        <v>87</v>
      </c>
      <c r="D12016" s="775" t="s">
        <v>175</v>
      </c>
      <c r="E12016" s="775">
        <v>999999</v>
      </c>
      <c r="F12016" s="775" t="s">
        <v>4078</v>
      </c>
      <c r="G12016" s="775"/>
      <c r="H12016" s="775"/>
      <c r="I12016" s="775"/>
    </row>
    <row r="12017" spans="1:9">
      <c r="A12017" s="775" t="str">
        <f>Table_wabobpsvr_AzureCalc_AzureCalcRateCard[[#This Row],[ServiceName]]&amp;Table_wabobpsvr_AzureCalc_AzureCalcRateCard[[#This Row],[Price_Level]]&amp;Table_wabobpsvr_AzureCalc_AzureCalcRateCard[[#This Row],[Region]]</f>
        <v>D4 HDInsightC14</v>
      </c>
      <c r="B12017" s="775">
        <v>14</v>
      </c>
      <c r="C12017" s="775" t="s">
        <v>87</v>
      </c>
      <c r="D12017" s="775" t="s">
        <v>177</v>
      </c>
      <c r="E12017" s="775">
        <v>999999</v>
      </c>
      <c r="F12017" s="775" t="s">
        <v>4078</v>
      </c>
      <c r="G12017" s="775"/>
      <c r="H12017" s="775"/>
      <c r="I12017" s="775"/>
    </row>
    <row r="12018" spans="1:9">
      <c r="A12018" s="775" t="str">
        <f>Table_wabobpsvr_AzureCalc_AzureCalcRateCard[[#This Row],[ServiceName]]&amp;Table_wabobpsvr_AzureCalc_AzureCalcRateCard[[#This Row],[Price_Level]]&amp;Table_wabobpsvr_AzureCalc_AzureCalcRateCard[[#This Row],[Region]]</f>
        <v>D4 HDInsightD14</v>
      </c>
      <c r="B12018" s="775">
        <v>14</v>
      </c>
      <c r="C12018" s="775" t="s">
        <v>87</v>
      </c>
      <c r="D12018" s="775" t="s">
        <v>176</v>
      </c>
      <c r="E12018" s="775">
        <v>999999</v>
      </c>
      <c r="F12018" s="775" t="s">
        <v>4078</v>
      </c>
      <c r="G12018" s="775"/>
      <c r="H12018" s="775"/>
      <c r="I12018" s="775"/>
    </row>
    <row r="12019" spans="1:9">
      <c r="A12019" s="775" t="str">
        <f>Table_wabobpsvr_AzureCalc_AzureCalcRateCard[[#This Row],[ServiceName]]&amp;Table_wabobpsvr_AzureCalc_AzureCalcRateCard[[#This Row],[Price_Level]]&amp;Table_wabobpsvr_AzureCalc_AzureCalcRateCard[[#This Row],[Region]]</f>
        <v>D3 HDInsightMOSP14</v>
      </c>
      <c r="B12019" s="775">
        <v>14</v>
      </c>
      <c r="C12019" s="775" t="s">
        <v>87</v>
      </c>
      <c r="D12019" s="775" t="s">
        <v>606</v>
      </c>
      <c r="E12019" s="775">
        <v>999999</v>
      </c>
      <c r="F12019" s="775" t="s">
        <v>4076</v>
      </c>
      <c r="G12019" s="775"/>
      <c r="H12019" s="775"/>
      <c r="I12019" s="775"/>
    </row>
    <row r="12020" spans="1:9">
      <c r="A12020" s="775" t="str">
        <f>Table_wabobpsvr_AzureCalc_AzureCalcRateCard[[#This Row],[ServiceName]]&amp;Table_wabobpsvr_AzureCalc_AzureCalcRateCard[[#This Row],[Price_Level]]&amp;Table_wabobpsvr_AzureCalc_AzureCalcRateCard[[#This Row],[Region]]</f>
        <v>D3 HDInsightA14</v>
      </c>
      <c r="B12020" s="775">
        <v>14</v>
      </c>
      <c r="C12020" s="775" t="s">
        <v>87</v>
      </c>
      <c r="D12020" s="775" t="s">
        <v>174</v>
      </c>
      <c r="E12020" s="775">
        <v>999999</v>
      </c>
      <c r="F12020" s="775" t="s">
        <v>4076</v>
      </c>
      <c r="G12020" s="775"/>
      <c r="H12020" s="775"/>
      <c r="I12020" s="775"/>
    </row>
    <row r="12021" spans="1:9">
      <c r="A12021" s="775" t="str">
        <f>Table_wabobpsvr_AzureCalc_AzureCalcRateCard[[#This Row],[ServiceName]]&amp;Table_wabobpsvr_AzureCalc_AzureCalcRateCard[[#This Row],[Price_Level]]&amp;Table_wabobpsvr_AzureCalc_AzureCalcRateCard[[#This Row],[Region]]</f>
        <v>D3 HDInsightB14</v>
      </c>
      <c r="B12021" s="775">
        <v>14</v>
      </c>
      <c r="C12021" s="775" t="s">
        <v>87</v>
      </c>
      <c r="D12021" s="775" t="s">
        <v>175</v>
      </c>
      <c r="E12021" s="775">
        <v>999999</v>
      </c>
      <c r="F12021" s="775" t="s">
        <v>4076</v>
      </c>
      <c r="G12021" s="775"/>
      <c r="H12021" s="775"/>
      <c r="I12021" s="775"/>
    </row>
    <row r="12022" spans="1:9">
      <c r="A12022" s="775" t="str">
        <f>Table_wabobpsvr_AzureCalc_AzureCalcRateCard[[#This Row],[ServiceName]]&amp;Table_wabobpsvr_AzureCalc_AzureCalcRateCard[[#This Row],[Price_Level]]&amp;Table_wabobpsvr_AzureCalc_AzureCalcRateCard[[#This Row],[Region]]</f>
        <v>D3 HDInsightC14</v>
      </c>
      <c r="B12022" s="775">
        <v>14</v>
      </c>
      <c r="C12022" s="775" t="s">
        <v>87</v>
      </c>
      <c r="D12022" s="775" t="s">
        <v>177</v>
      </c>
      <c r="E12022" s="775">
        <v>999999</v>
      </c>
      <c r="F12022" s="775" t="s">
        <v>4076</v>
      </c>
      <c r="G12022" s="775"/>
      <c r="H12022" s="775"/>
      <c r="I12022" s="775"/>
    </row>
    <row r="12023" spans="1:9">
      <c r="A12023" s="775" t="str">
        <f>Table_wabobpsvr_AzureCalc_AzureCalcRateCard[[#This Row],[ServiceName]]&amp;Table_wabobpsvr_AzureCalc_AzureCalcRateCard[[#This Row],[Price_Level]]&amp;Table_wabobpsvr_AzureCalc_AzureCalcRateCard[[#This Row],[Region]]</f>
        <v>D3 HDInsightD14</v>
      </c>
      <c r="B12023" s="775">
        <v>14</v>
      </c>
      <c r="C12023" s="775" t="s">
        <v>87</v>
      </c>
      <c r="D12023" s="775" t="s">
        <v>176</v>
      </c>
      <c r="E12023" s="775">
        <v>999999</v>
      </c>
      <c r="F12023" s="775" t="s">
        <v>4076</v>
      </c>
      <c r="G12023" s="775"/>
      <c r="H12023" s="775"/>
      <c r="I12023" s="775"/>
    </row>
    <row r="12024" spans="1:9">
      <c r="A12024" s="775" t="str">
        <f>Table_wabobpsvr_AzureCalc_AzureCalcRateCard[[#This Row],[ServiceName]]&amp;Table_wabobpsvr_AzureCalc_AzureCalcRateCard[[#This Row],[Price_Level]]&amp;Table_wabobpsvr_AzureCalc_AzureCalcRateCard[[#This Row],[Region]]</f>
        <v>A5 HDInsightMOSP14</v>
      </c>
      <c r="B12024" s="775">
        <v>14</v>
      </c>
      <c r="C12024" s="775" t="s">
        <v>87</v>
      </c>
      <c r="D12024" s="775" t="s">
        <v>606</v>
      </c>
      <c r="E12024" s="775">
        <v>999999</v>
      </c>
      <c r="F12024" s="775" t="s">
        <v>3842</v>
      </c>
      <c r="G12024" s="775"/>
      <c r="H12024" s="775"/>
      <c r="I12024" s="775"/>
    </row>
    <row r="12025" spans="1:9">
      <c r="A12025" s="1039" t="str">
        <f>Table_wabobpsvr_AzureCalc_AzureCalcRateCard[[#This Row],[ServiceName]]&amp;Table_wabobpsvr_AzureCalc_AzureCalcRateCard[[#This Row],[Price_Level]]&amp;Table_wabobpsvr_AzureCalc_AzureCalcRateCard[[#This Row],[Region]]</f>
        <v>A5 HDInsightA14</v>
      </c>
      <c r="B12025" s="1039">
        <v>14</v>
      </c>
      <c r="C12025" s="1039" t="s">
        <v>87</v>
      </c>
      <c r="D12025" s="1039" t="s">
        <v>174</v>
      </c>
      <c r="E12025" s="1039">
        <v>999999</v>
      </c>
      <c r="F12025" s="1039" t="s">
        <v>3842</v>
      </c>
      <c r="G12025" s="775"/>
      <c r="H12025" s="775"/>
      <c r="I12025" s="775"/>
    </row>
    <row r="12026" spans="1:9">
      <c r="A12026" s="1039" t="str">
        <f>Table_wabobpsvr_AzureCalc_AzureCalcRateCard[[#This Row],[ServiceName]]&amp;Table_wabobpsvr_AzureCalc_AzureCalcRateCard[[#This Row],[Price_Level]]&amp;Table_wabobpsvr_AzureCalc_AzureCalcRateCard[[#This Row],[Region]]</f>
        <v>A5 HDInsightB14</v>
      </c>
      <c r="B12026" s="1039">
        <v>14</v>
      </c>
      <c r="C12026" s="1039" t="s">
        <v>87</v>
      </c>
      <c r="D12026" s="1039" t="s">
        <v>175</v>
      </c>
      <c r="E12026" s="1039">
        <v>999999</v>
      </c>
      <c r="F12026" s="1039" t="s">
        <v>3842</v>
      </c>
      <c r="G12026" s="775"/>
      <c r="H12026" s="775"/>
      <c r="I12026" s="775"/>
    </row>
    <row r="12027" spans="1:9">
      <c r="A12027" s="1039" t="str">
        <f>Table_wabobpsvr_AzureCalc_AzureCalcRateCard[[#This Row],[ServiceName]]&amp;Table_wabobpsvr_AzureCalc_AzureCalcRateCard[[#This Row],[Price_Level]]&amp;Table_wabobpsvr_AzureCalc_AzureCalcRateCard[[#This Row],[Region]]</f>
        <v>A5 HDInsightB14</v>
      </c>
      <c r="B12027" s="1039">
        <v>14</v>
      </c>
      <c r="C12027" s="1039" t="s">
        <v>87</v>
      </c>
      <c r="D12027" s="1039" t="s">
        <v>175</v>
      </c>
      <c r="E12027" s="1039">
        <v>999999</v>
      </c>
      <c r="F12027" s="1039" t="s">
        <v>3842</v>
      </c>
      <c r="G12027" s="775"/>
      <c r="H12027" s="775"/>
      <c r="I12027" s="775"/>
    </row>
    <row r="12028" spans="1:9">
      <c r="A12028" s="1039" t="str">
        <f>Table_wabobpsvr_AzureCalc_AzureCalcRateCard[[#This Row],[ServiceName]]&amp;Table_wabobpsvr_AzureCalc_AzureCalcRateCard[[#This Row],[Price_Level]]&amp;Table_wabobpsvr_AzureCalc_AzureCalcRateCard[[#This Row],[Region]]</f>
        <v>A5 HDInsightC14</v>
      </c>
      <c r="B12028" s="1039">
        <v>14</v>
      </c>
      <c r="C12028" s="1039" t="s">
        <v>87</v>
      </c>
      <c r="D12028" s="1039" t="s">
        <v>177</v>
      </c>
      <c r="E12028" s="1039">
        <v>999999</v>
      </c>
      <c r="F12028" s="1039" t="s">
        <v>3842</v>
      </c>
      <c r="G12028" s="775"/>
      <c r="H12028" s="775"/>
      <c r="I12028" s="775"/>
    </row>
    <row r="12029" spans="1:9">
      <c r="A12029" s="1039" t="str">
        <f>Table_wabobpsvr_AzureCalc_AzureCalcRateCard[[#This Row],[ServiceName]]&amp;Table_wabobpsvr_AzureCalc_AzureCalcRateCard[[#This Row],[Price_Level]]&amp;Table_wabobpsvr_AzureCalc_AzureCalcRateCard[[#This Row],[Region]]</f>
        <v>D14 HDInsight (Non-Windows)MOSP14</v>
      </c>
      <c r="B12029" s="1039">
        <v>14</v>
      </c>
      <c r="C12029" s="1039" t="s">
        <v>87</v>
      </c>
      <c r="D12029" s="1039" t="s">
        <v>606</v>
      </c>
      <c r="E12029" s="1039">
        <v>999999</v>
      </c>
      <c r="F12029" s="1039" t="s">
        <v>4080</v>
      </c>
      <c r="G12029" s="775"/>
      <c r="H12029" s="775"/>
      <c r="I12029" s="775"/>
    </row>
    <row r="12030" spans="1:9">
      <c r="A12030" s="1039" t="str">
        <f>Table_wabobpsvr_AzureCalc_AzureCalcRateCard[[#This Row],[ServiceName]]&amp;Table_wabobpsvr_AzureCalc_AzureCalcRateCard[[#This Row],[Price_Level]]&amp;Table_wabobpsvr_AzureCalc_AzureCalcRateCard[[#This Row],[Region]]</f>
        <v>D14 HDInsight (Non-Windows)A14</v>
      </c>
      <c r="B12030" s="1039">
        <v>14</v>
      </c>
      <c r="C12030" s="1039" t="s">
        <v>87</v>
      </c>
      <c r="D12030" s="1039" t="s">
        <v>174</v>
      </c>
      <c r="E12030" s="1039">
        <v>999999</v>
      </c>
      <c r="F12030" s="1039" t="s">
        <v>4080</v>
      </c>
      <c r="G12030" s="775"/>
      <c r="H12030" s="775"/>
      <c r="I12030" s="775"/>
    </row>
    <row r="12031" spans="1:9">
      <c r="A12031" s="1039" t="str">
        <f>Table_wabobpsvr_AzureCalc_AzureCalcRateCard[[#This Row],[ServiceName]]&amp;Table_wabobpsvr_AzureCalc_AzureCalcRateCard[[#This Row],[Price_Level]]&amp;Table_wabobpsvr_AzureCalc_AzureCalcRateCard[[#This Row],[Region]]</f>
        <v>D14 HDInsight (Non-Windows)B14</v>
      </c>
      <c r="B12031" s="1039">
        <v>14</v>
      </c>
      <c r="C12031" s="1039" t="s">
        <v>87</v>
      </c>
      <c r="D12031" s="1039" t="s">
        <v>175</v>
      </c>
      <c r="E12031" s="1039">
        <v>999999</v>
      </c>
      <c r="F12031" s="1039" t="s">
        <v>4080</v>
      </c>
      <c r="G12031" s="775"/>
      <c r="H12031" s="775"/>
      <c r="I12031" s="775"/>
    </row>
    <row r="12032" spans="1:9">
      <c r="A12032" s="775" t="str">
        <f>Table_wabobpsvr_AzureCalc_AzureCalcRateCard[[#This Row],[ServiceName]]&amp;Table_wabobpsvr_AzureCalc_AzureCalcRateCard[[#This Row],[Price_Level]]&amp;Table_wabobpsvr_AzureCalc_AzureCalcRateCard[[#This Row],[Region]]</f>
        <v>D14 HDInsight (Non-Windows)C14</v>
      </c>
      <c r="B12032" s="775">
        <v>14</v>
      </c>
      <c r="C12032" s="775" t="s">
        <v>87</v>
      </c>
      <c r="D12032" s="775" t="s">
        <v>177</v>
      </c>
      <c r="E12032" s="775">
        <v>999999</v>
      </c>
      <c r="F12032" s="775" t="s">
        <v>4080</v>
      </c>
      <c r="G12032" s="775"/>
      <c r="H12032" s="775"/>
      <c r="I12032" s="775"/>
    </row>
    <row r="12033" spans="1:9">
      <c r="A12033" s="775" t="str">
        <f>Table_wabobpsvr_AzureCalc_AzureCalcRateCard[[#This Row],[ServiceName]]&amp;Table_wabobpsvr_AzureCalc_AzureCalcRateCard[[#This Row],[Price_Level]]&amp;Table_wabobpsvr_AzureCalc_AzureCalcRateCard[[#This Row],[Region]]</f>
        <v>D14 HDInsight (Non-Windows)D14</v>
      </c>
      <c r="B12033" s="775">
        <v>14</v>
      </c>
      <c r="C12033" s="775" t="s">
        <v>87</v>
      </c>
      <c r="D12033" s="775" t="s">
        <v>176</v>
      </c>
      <c r="E12033" s="775">
        <v>999999</v>
      </c>
      <c r="F12033" s="775" t="s">
        <v>4080</v>
      </c>
      <c r="G12033" s="775"/>
      <c r="H12033" s="775"/>
      <c r="I12033" s="775"/>
    </row>
    <row r="12034" spans="1:9">
      <c r="A12034" s="1039" t="str">
        <f>Table_wabobpsvr_AzureCalc_AzureCalcRateCard[[#This Row],[ServiceName]]&amp;Table_wabobpsvr_AzureCalc_AzureCalcRateCard[[#This Row],[Price_Level]]&amp;Table_wabobpsvr_AzureCalc_AzureCalcRateCard[[#This Row],[Region]]</f>
        <v>A1 HDInsightMOSP14</v>
      </c>
      <c r="B12034" s="1039">
        <v>14</v>
      </c>
      <c r="C12034" s="1039" t="s">
        <v>87</v>
      </c>
      <c r="D12034" s="1039" t="s">
        <v>606</v>
      </c>
      <c r="E12034" s="1039">
        <v>999999</v>
      </c>
      <c r="F12034" s="1039" t="s">
        <v>3375</v>
      </c>
      <c r="G12034" s="775"/>
      <c r="H12034" s="775"/>
      <c r="I12034" s="775"/>
    </row>
    <row r="12035" spans="1:9">
      <c r="A12035" s="1039" t="str">
        <f>Table_wabobpsvr_AzureCalc_AzureCalcRateCard[[#This Row],[ServiceName]]&amp;Table_wabobpsvr_AzureCalc_AzureCalcRateCard[[#This Row],[Price_Level]]&amp;Table_wabobpsvr_AzureCalc_AzureCalcRateCard[[#This Row],[Region]]</f>
        <v>A1 HDInsightA14</v>
      </c>
      <c r="B12035" s="1039">
        <v>14</v>
      </c>
      <c r="C12035" s="1039" t="s">
        <v>87</v>
      </c>
      <c r="D12035" s="1039" t="s">
        <v>174</v>
      </c>
      <c r="E12035" s="1039">
        <v>999999</v>
      </c>
      <c r="F12035" s="1039" t="s">
        <v>3375</v>
      </c>
      <c r="G12035" s="775"/>
      <c r="H12035" s="775"/>
      <c r="I12035" s="775"/>
    </row>
    <row r="12036" spans="1:9">
      <c r="A12036" s="1039" t="str">
        <f>Table_wabobpsvr_AzureCalc_AzureCalcRateCard[[#This Row],[ServiceName]]&amp;Table_wabobpsvr_AzureCalc_AzureCalcRateCard[[#This Row],[Price_Level]]&amp;Table_wabobpsvr_AzureCalc_AzureCalcRateCard[[#This Row],[Region]]</f>
        <v>A1 HDInsightB14</v>
      </c>
      <c r="B12036" s="1039">
        <v>14</v>
      </c>
      <c r="C12036" s="1039" t="s">
        <v>87</v>
      </c>
      <c r="D12036" s="1039" t="s">
        <v>175</v>
      </c>
      <c r="E12036" s="1039">
        <v>999999</v>
      </c>
      <c r="F12036" s="1039" t="s">
        <v>3375</v>
      </c>
      <c r="G12036" s="775"/>
      <c r="H12036" s="775"/>
      <c r="I12036" s="775"/>
    </row>
    <row r="12037" spans="1:9">
      <c r="A12037" s="775" t="str">
        <f>Table_wabobpsvr_AzureCalc_AzureCalcRateCard[[#This Row],[ServiceName]]&amp;Table_wabobpsvr_AzureCalc_AzureCalcRateCard[[#This Row],[Price_Level]]&amp;Table_wabobpsvr_AzureCalc_AzureCalcRateCard[[#This Row],[Region]]</f>
        <v>A1 HDInsightC14</v>
      </c>
      <c r="B12037" s="775">
        <v>14</v>
      </c>
      <c r="C12037" s="775" t="s">
        <v>87</v>
      </c>
      <c r="D12037" s="775" t="s">
        <v>177</v>
      </c>
      <c r="E12037" s="775">
        <v>999999</v>
      </c>
      <c r="F12037" s="775" t="s">
        <v>3375</v>
      </c>
      <c r="G12037" s="775"/>
      <c r="H12037" s="775"/>
      <c r="I12037" s="775"/>
    </row>
    <row r="12038" spans="1:9">
      <c r="A12038" s="775" t="str">
        <f>Table_wabobpsvr_AzureCalc_AzureCalcRateCard[[#This Row],[ServiceName]]&amp;Table_wabobpsvr_AzureCalc_AzureCalcRateCard[[#This Row],[Price_Level]]&amp;Table_wabobpsvr_AzureCalc_AzureCalcRateCard[[#This Row],[Region]]</f>
        <v>A1 HDInsightD14</v>
      </c>
      <c r="B12038" s="775">
        <v>14</v>
      </c>
      <c r="C12038" s="775" t="s">
        <v>87</v>
      </c>
      <c r="D12038" s="775" t="s">
        <v>176</v>
      </c>
      <c r="E12038" s="775">
        <v>999999</v>
      </c>
      <c r="F12038" s="775" t="s">
        <v>3375</v>
      </c>
      <c r="G12038" s="775"/>
      <c r="H12038" s="775"/>
      <c r="I12038" s="775"/>
    </row>
    <row r="12039" spans="1:9">
      <c r="A12039" s="775" t="str">
        <f>Table_wabobpsvr_AzureCalc_AzureCalcRateCard[[#This Row],[ServiceName]]&amp;Table_wabobpsvr_AzureCalc_AzureCalcRateCard[[#This Row],[Price_Level]]&amp;Table_wabobpsvr_AzureCalc_AzureCalcRateCard[[#This Row],[Region]]</f>
        <v>HDInsightMOSP14</v>
      </c>
      <c r="B12039" s="775">
        <v>14</v>
      </c>
      <c r="C12039" s="775" t="s">
        <v>680</v>
      </c>
      <c r="D12039" s="775" t="s">
        <v>606</v>
      </c>
      <c r="E12039" s="775">
        <v>999999</v>
      </c>
      <c r="F12039" s="775" t="s">
        <v>141</v>
      </c>
      <c r="G12039" s="775"/>
      <c r="H12039" s="775"/>
      <c r="I12039" s="775"/>
    </row>
    <row r="12040" spans="1:9">
      <c r="A12040" s="775" t="str">
        <f>Table_wabobpsvr_AzureCalc_AzureCalcRateCard[[#This Row],[ServiceName]]&amp;Table_wabobpsvr_AzureCalc_AzureCalcRateCard[[#This Row],[Price_Level]]&amp;Table_wabobpsvr_AzureCalc_AzureCalcRateCard[[#This Row],[Region]]</f>
        <v>HDInsightA14</v>
      </c>
      <c r="B12040" s="775">
        <v>14</v>
      </c>
      <c r="C12040" s="775" t="s">
        <v>680</v>
      </c>
      <c r="D12040" s="775" t="s">
        <v>174</v>
      </c>
      <c r="E12040" s="775">
        <v>999999</v>
      </c>
      <c r="F12040" s="775" t="s">
        <v>141</v>
      </c>
      <c r="G12040" s="775"/>
      <c r="H12040" s="775"/>
      <c r="I12040" s="775"/>
    </row>
    <row r="12041" spans="1:9">
      <c r="A12041" s="775" t="str">
        <f>Table_wabobpsvr_AzureCalc_AzureCalcRateCard[[#This Row],[ServiceName]]&amp;Table_wabobpsvr_AzureCalc_AzureCalcRateCard[[#This Row],[Price_Level]]&amp;Table_wabobpsvr_AzureCalc_AzureCalcRateCard[[#This Row],[Region]]</f>
        <v>HDInsightB14</v>
      </c>
      <c r="B12041" s="775">
        <v>14</v>
      </c>
      <c r="C12041" s="775" t="s">
        <v>680</v>
      </c>
      <c r="D12041" s="775" t="s">
        <v>175</v>
      </c>
      <c r="E12041" s="775">
        <v>999999</v>
      </c>
      <c r="F12041" s="775" t="s">
        <v>141</v>
      </c>
      <c r="G12041" s="775"/>
      <c r="H12041" s="775"/>
      <c r="I12041" s="775"/>
    </row>
    <row r="12042" spans="1:9">
      <c r="A12042" s="775" t="str">
        <f>Table_wabobpsvr_AzureCalc_AzureCalcRateCard[[#This Row],[ServiceName]]&amp;Table_wabobpsvr_AzureCalc_AzureCalcRateCard[[#This Row],[Price_Level]]&amp;Table_wabobpsvr_AzureCalc_AzureCalcRateCard[[#This Row],[Region]]</f>
        <v>HDInsightC14</v>
      </c>
      <c r="B12042" s="775">
        <v>14</v>
      </c>
      <c r="C12042" s="775" t="s">
        <v>680</v>
      </c>
      <c r="D12042" s="775" t="s">
        <v>177</v>
      </c>
      <c r="E12042" s="775">
        <v>999999</v>
      </c>
      <c r="F12042" s="775" t="s">
        <v>141</v>
      </c>
      <c r="G12042" s="775"/>
      <c r="H12042" s="775"/>
      <c r="I12042" s="775"/>
    </row>
    <row r="12043" spans="1:9">
      <c r="A12043" s="775" t="str">
        <f>Table_wabobpsvr_AzureCalc_AzureCalcRateCard[[#This Row],[ServiceName]]&amp;Table_wabobpsvr_AzureCalc_AzureCalcRateCard[[#This Row],[Price_Level]]&amp;Table_wabobpsvr_AzureCalc_AzureCalcRateCard[[#This Row],[Region]]</f>
        <v>HDInsightD14</v>
      </c>
      <c r="B12043" s="775">
        <v>14</v>
      </c>
      <c r="C12043" s="775" t="s">
        <v>680</v>
      </c>
      <c r="D12043" s="775" t="s">
        <v>176</v>
      </c>
      <c r="E12043" s="775">
        <v>999999</v>
      </c>
      <c r="F12043" s="775" t="s">
        <v>141</v>
      </c>
      <c r="G12043" s="775"/>
      <c r="H12043" s="775"/>
      <c r="I12043" s="775"/>
    </row>
    <row r="12044" spans="1:9">
      <c r="A12044" s="775" t="str">
        <f>Table_wabobpsvr_AzureCalc_AzureCalcRateCard[[#This Row],[ServiceName]]&amp;Table_wabobpsvr_AzureCalc_AzureCalcRateCard[[#This Row],[Price_Level]]&amp;Table_wabobpsvr_AzureCalc_AzureCalcRateCard[[#This Row],[Region]]</f>
        <v>A8 HDInsightA14</v>
      </c>
      <c r="B12044" s="775">
        <v>14</v>
      </c>
      <c r="C12044" s="775" t="s">
        <v>87</v>
      </c>
      <c r="D12044" s="775" t="s">
        <v>174</v>
      </c>
      <c r="E12044" s="775">
        <v>999999</v>
      </c>
      <c r="F12044" s="775" t="s">
        <v>3814</v>
      </c>
      <c r="G12044" s="775"/>
      <c r="H12044" s="775"/>
      <c r="I12044" s="775"/>
    </row>
    <row r="12045" spans="1:9">
      <c r="A12045" s="775" t="str">
        <f>Table_wabobpsvr_AzureCalc_AzureCalcRateCard[[#This Row],[ServiceName]]&amp;Table_wabobpsvr_AzureCalc_AzureCalcRateCard[[#This Row],[Price_Level]]&amp;Table_wabobpsvr_AzureCalc_AzureCalcRateCard[[#This Row],[Region]]</f>
        <v>A8 HDInsightB14</v>
      </c>
      <c r="B12045" s="775">
        <v>14</v>
      </c>
      <c r="C12045" s="775" t="s">
        <v>87</v>
      </c>
      <c r="D12045" s="775" t="s">
        <v>175</v>
      </c>
      <c r="E12045" s="775">
        <v>999999</v>
      </c>
      <c r="F12045" s="775" t="s">
        <v>3814</v>
      </c>
      <c r="G12045" s="775"/>
      <c r="H12045" s="775"/>
      <c r="I12045" s="775"/>
    </row>
    <row r="12046" spans="1:9">
      <c r="A12046" s="1039" t="str">
        <f>Table_wabobpsvr_AzureCalc_AzureCalcRateCard[[#This Row],[ServiceName]]&amp;Table_wabobpsvr_AzureCalc_AzureCalcRateCard[[#This Row],[Price_Level]]&amp;Table_wabobpsvr_AzureCalc_AzureCalcRateCard[[#This Row],[Region]]</f>
        <v>A8 HDInsightC14</v>
      </c>
      <c r="B12046" s="1039">
        <v>14</v>
      </c>
      <c r="C12046" s="1039" t="s">
        <v>87</v>
      </c>
      <c r="D12046" s="1039" t="s">
        <v>177</v>
      </c>
      <c r="E12046" s="1039">
        <v>999999</v>
      </c>
      <c r="F12046" s="1039" t="s">
        <v>3814</v>
      </c>
      <c r="G12046" s="775"/>
      <c r="H12046" s="775"/>
      <c r="I12046" s="775"/>
    </row>
    <row r="12047" spans="1:9">
      <c r="A12047" s="775" t="str">
        <f>Table_wabobpsvr_AzureCalc_AzureCalcRateCard[[#This Row],[ServiceName]]&amp;Table_wabobpsvr_AzureCalc_AzureCalcRateCard[[#This Row],[Price_Level]]&amp;Table_wabobpsvr_AzureCalc_AzureCalcRateCard[[#This Row],[Region]]</f>
        <v>A8 HDInsightD14</v>
      </c>
      <c r="B12047" s="775">
        <v>14</v>
      </c>
      <c r="C12047" s="775" t="s">
        <v>87</v>
      </c>
      <c r="D12047" s="775" t="s">
        <v>176</v>
      </c>
      <c r="E12047" s="775">
        <v>999999</v>
      </c>
      <c r="F12047" s="775" t="s">
        <v>3814</v>
      </c>
      <c r="G12047" s="775"/>
      <c r="H12047" s="775"/>
      <c r="I12047" s="775"/>
    </row>
    <row r="12048" spans="1:9">
      <c r="A12048" s="775" t="str">
        <f>Table_wabobpsvr_AzureCalc_AzureCalcRateCard[[#This Row],[ServiceName]]&amp;Table_wabobpsvr_AzureCalc_AzureCalcRateCard[[#This Row],[Price_Level]]&amp;Table_wabobpsvr_AzureCalc_AzureCalcRateCard[[#This Row],[Region]]</f>
        <v>A8 HDInsightMOSP14</v>
      </c>
      <c r="B12048" s="775">
        <v>14</v>
      </c>
      <c r="C12048" s="775" t="s">
        <v>87</v>
      </c>
      <c r="D12048" s="775" t="s">
        <v>606</v>
      </c>
      <c r="E12048" s="775">
        <v>999999</v>
      </c>
      <c r="F12048" s="775" t="s">
        <v>3814</v>
      </c>
      <c r="G12048" s="775"/>
      <c r="H12048" s="775"/>
      <c r="I12048" s="775"/>
    </row>
    <row r="12049" spans="1:9">
      <c r="A12049" s="775" t="str">
        <f>Table_wabobpsvr_AzureCalc_AzureCalcRateCard[[#This Row],[ServiceName]]&amp;Table_wabobpsvr_AzureCalc_AzureCalcRateCard[[#This Row],[Price_Level]]&amp;Table_wabobpsvr_AzureCalc_AzureCalcRateCard[[#This Row],[Region]]</f>
        <v>A9 HDInsight (Non-Windows)B14</v>
      </c>
      <c r="B12049" s="775">
        <v>14</v>
      </c>
      <c r="C12049" s="775" t="s">
        <v>87</v>
      </c>
      <c r="D12049" s="775" t="s">
        <v>175</v>
      </c>
      <c r="E12049" s="775">
        <v>999999</v>
      </c>
      <c r="F12049" s="775" t="s">
        <v>3380</v>
      </c>
      <c r="G12049" s="775"/>
      <c r="H12049" s="775"/>
      <c r="I12049" s="775"/>
    </row>
    <row r="12050" spans="1:9">
      <c r="A12050" s="775" t="str">
        <f>Table_wabobpsvr_AzureCalc_AzureCalcRateCard[[#This Row],[ServiceName]]&amp;Table_wabobpsvr_AzureCalc_AzureCalcRateCard[[#This Row],[Price_Level]]&amp;Table_wabobpsvr_AzureCalc_AzureCalcRateCard[[#This Row],[Region]]</f>
        <v>A9 HDInsight (Non-Windows)C14</v>
      </c>
      <c r="B12050" s="775">
        <v>14</v>
      </c>
      <c r="C12050" s="775" t="s">
        <v>87</v>
      </c>
      <c r="D12050" s="775" t="s">
        <v>177</v>
      </c>
      <c r="E12050" s="775">
        <v>999999</v>
      </c>
      <c r="F12050" s="775" t="s">
        <v>3380</v>
      </c>
      <c r="G12050" s="775"/>
      <c r="H12050" s="775"/>
      <c r="I12050" s="775"/>
    </row>
    <row r="12051" spans="1:9">
      <c r="A12051" s="775" t="str">
        <f>Table_wabobpsvr_AzureCalc_AzureCalcRateCard[[#This Row],[ServiceName]]&amp;Table_wabobpsvr_AzureCalc_AzureCalcRateCard[[#This Row],[Price_Level]]&amp;Table_wabobpsvr_AzureCalc_AzureCalcRateCard[[#This Row],[Region]]</f>
        <v>A9 HDInsight (Non-Windows)D14</v>
      </c>
      <c r="B12051" s="775">
        <v>14</v>
      </c>
      <c r="C12051" s="775" t="s">
        <v>87</v>
      </c>
      <c r="D12051" s="775" t="s">
        <v>176</v>
      </c>
      <c r="E12051" s="775">
        <v>999999</v>
      </c>
      <c r="F12051" s="775" t="s">
        <v>3380</v>
      </c>
      <c r="G12051" s="775"/>
      <c r="H12051" s="775"/>
      <c r="I12051" s="775"/>
    </row>
    <row r="12052" spans="1:9">
      <c r="A12052" s="775" t="str">
        <f>Table_wabobpsvr_AzureCalc_AzureCalcRateCard[[#This Row],[ServiceName]]&amp;Table_wabobpsvr_AzureCalc_AzureCalcRateCard[[#This Row],[Price_Level]]&amp;Table_wabobpsvr_AzureCalc_AzureCalcRateCard[[#This Row],[Region]]</f>
        <v>A5 HDInsight (Non-Windows)B14</v>
      </c>
      <c r="B12052" s="775">
        <v>14</v>
      </c>
      <c r="C12052" s="775" t="s">
        <v>87</v>
      </c>
      <c r="D12052" s="775" t="s">
        <v>175</v>
      </c>
      <c r="E12052" s="775">
        <v>999999</v>
      </c>
      <c r="F12052" s="775" t="s">
        <v>3376</v>
      </c>
      <c r="G12052" s="775"/>
      <c r="H12052" s="775"/>
      <c r="I12052" s="775"/>
    </row>
    <row r="12053" spans="1:9">
      <c r="A12053" s="775" t="str">
        <f>Table_wabobpsvr_AzureCalc_AzureCalcRateCard[[#This Row],[ServiceName]]&amp;Table_wabobpsvr_AzureCalc_AzureCalcRateCard[[#This Row],[Price_Level]]&amp;Table_wabobpsvr_AzureCalc_AzureCalcRateCard[[#This Row],[Region]]</f>
        <v>A5 HDInsight (Non-Windows)C14</v>
      </c>
      <c r="B12053" s="775">
        <v>14</v>
      </c>
      <c r="C12053" s="775" t="s">
        <v>87</v>
      </c>
      <c r="D12053" s="775" t="s">
        <v>177</v>
      </c>
      <c r="E12053" s="775">
        <v>999999</v>
      </c>
      <c r="F12053" s="775" t="s">
        <v>3376</v>
      </c>
      <c r="G12053" s="775"/>
      <c r="H12053" s="775"/>
      <c r="I12053" s="775"/>
    </row>
    <row r="12054" spans="1:9">
      <c r="A12054" s="775" t="str">
        <f>Table_wabobpsvr_AzureCalc_AzureCalcRateCard[[#This Row],[ServiceName]]&amp;Table_wabobpsvr_AzureCalc_AzureCalcRateCard[[#This Row],[Price_Level]]&amp;Table_wabobpsvr_AzureCalc_AzureCalcRateCard[[#This Row],[Region]]</f>
        <v>A5 HDInsight (Non-Windows)D14</v>
      </c>
      <c r="B12054" s="775">
        <v>14</v>
      </c>
      <c r="C12054" s="775" t="s">
        <v>87</v>
      </c>
      <c r="D12054" s="775" t="s">
        <v>176</v>
      </c>
      <c r="E12054" s="775">
        <v>999999</v>
      </c>
      <c r="F12054" s="775" t="s">
        <v>3376</v>
      </c>
      <c r="G12054" s="775"/>
      <c r="H12054" s="775"/>
      <c r="I12054" s="775"/>
    </row>
    <row r="12055" spans="1:9">
      <c r="A12055" s="775" t="str">
        <f>Table_wabobpsvr_AzureCalc_AzureCalcRateCard[[#This Row],[ServiceName]]&amp;Table_wabobpsvr_AzureCalc_AzureCalcRateCard[[#This Row],[Price_Level]]&amp;Table_wabobpsvr_AzureCalc_AzureCalcRateCard[[#This Row],[Region]]</f>
        <v>A5 HDInsight (Non-Windows)A14</v>
      </c>
      <c r="B12055" s="775">
        <v>14</v>
      </c>
      <c r="C12055" s="775" t="s">
        <v>87</v>
      </c>
      <c r="D12055" s="775" t="s">
        <v>174</v>
      </c>
      <c r="E12055" s="775">
        <v>999999</v>
      </c>
      <c r="F12055" s="775" t="s">
        <v>3376</v>
      </c>
      <c r="G12055" s="775"/>
      <c r="H12055" s="775"/>
      <c r="I12055" s="775"/>
    </row>
    <row r="12056" spans="1:9">
      <c r="A12056" s="775" t="str">
        <f>Table_wabobpsvr_AzureCalc_AzureCalcRateCard[[#This Row],[ServiceName]]&amp;Table_wabobpsvr_AzureCalc_AzureCalcRateCard[[#This Row],[Price_Level]]&amp;Table_wabobpsvr_AzureCalc_AzureCalcRateCard[[#This Row],[Region]]</f>
        <v>A5 HDInsight (Non-Windows)MOSP14</v>
      </c>
      <c r="B12056" s="775">
        <v>14</v>
      </c>
      <c r="C12056" s="775" t="s">
        <v>87</v>
      </c>
      <c r="D12056" s="775" t="s">
        <v>606</v>
      </c>
      <c r="E12056" s="775">
        <v>999999</v>
      </c>
      <c r="F12056" s="775" t="s">
        <v>3376</v>
      </c>
      <c r="G12056" s="775"/>
      <c r="H12056" s="775"/>
      <c r="I12056" s="775"/>
    </row>
    <row r="12057" spans="1:9">
      <c r="A12057" s="775" t="str">
        <f>Table_wabobpsvr_AzureCalc_AzureCalcRateCard[[#This Row],[ServiceName]]&amp;Table_wabobpsvr_AzureCalc_AzureCalcRateCard[[#This Row],[Price_Level]]&amp;Table_wabobpsvr_AzureCalc_AzureCalcRateCard[[#This Row],[Region]]</f>
        <v>A8 HDInsight (Non-Windows)D14</v>
      </c>
      <c r="B12057" s="775">
        <v>14</v>
      </c>
      <c r="C12057" s="775" t="s">
        <v>87</v>
      </c>
      <c r="D12057" s="775" t="s">
        <v>176</v>
      </c>
      <c r="E12057" s="775">
        <v>999999</v>
      </c>
      <c r="F12057" s="775" t="s">
        <v>3379</v>
      </c>
      <c r="G12057" s="775"/>
      <c r="H12057" s="775"/>
      <c r="I12057" s="775"/>
    </row>
    <row r="12058" spans="1:9">
      <c r="A12058" s="775" t="str">
        <f>Table_wabobpsvr_AzureCalc_AzureCalcRateCard[[#This Row],[ServiceName]]&amp;Table_wabobpsvr_AzureCalc_AzureCalcRateCard[[#This Row],[Price_Level]]&amp;Table_wabobpsvr_AzureCalc_AzureCalcRateCard[[#This Row],[Region]]</f>
        <v>A8 HDInsight (Non-Windows)MOSP14</v>
      </c>
      <c r="B12058" s="775">
        <v>14</v>
      </c>
      <c r="C12058" s="775" t="s">
        <v>87</v>
      </c>
      <c r="D12058" s="775" t="s">
        <v>606</v>
      </c>
      <c r="E12058" s="775">
        <v>999999</v>
      </c>
      <c r="F12058" s="775" t="s">
        <v>3379</v>
      </c>
      <c r="G12058" s="775"/>
      <c r="H12058" s="775"/>
      <c r="I12058" s="775"/>
    </row>
    <row r="12059" spans="1:9">
      <c r="A12059" s="775" t="str">
        <f>Table_wabobpsvr_AzureCalc_AzureCalcRateCard[[#This Row],[ServiceName]]&amp;Table_wabobpsvr_AzureCalc_AzureCalcRateCard[[#This Row],[Price_Level]]&amp;Table_wabobpsvr_AzureCalc_AzureCalcRateCard[[#This Row],[Region]]</f>
        <v>A8 HDInsight (Non-Windows)A14</v>
      </c>
      <c r="B12059" s="775">
        <v>14</v>
      </c>
      <c r="C12059" s="775" t="s">
        <v>87</v>
      </c>
      <c r="D12059" s="775" t="s">
        <v>174</v>
      </c>
      <c r="E12059" s="775">
        <v>999999</v>
      </c>
      <c r="F12059" s="775" t="s">
        <v>3379</v>
      </c>
      <c r="G12059" s="775"/>
      <c r="H12059" s="775"/>
      <c r="I12059" s="775"/>
    </row>
    <row r="12060" spans="1:9">
      <c r="A12060" s="775" t="str">
        <f>Table_wabobpsvr_AzureCalc_AzureCalcRateCard[[#This Row],[ServiceName]]&amp;Table_wabobpsvr_AzureCalc_AzureCalcRateCard[[#This Row],[Price_Level]]&amp;Table_wabobpsvr_AzureCalc_AzureCalcRateCard[[#This Row],[Region]]</f>
        <v>A8 HDInsight (Non-Windows)B14</v>
      </c>
      <c r="B12060" s="775">
        <v>14</v>
      </c>
      <c r="C12060" s="775" t="s">
        <v>87</v>
      </c>
      <c r="D12060" s="775" t="s">
        <v>175</v>
      </c>
      <c r="E12060" s="775">
        <v>999999</v>
      </c>
      <c r="F12060" s="775" t="s">
        <v>3379</v>
      </c>
      <c r="G12060" s="775"/>
      <c r="H12060" s="775"/>
      <c r="I12060" s="775"/>
    </row>
    <row r="12061" spans="1:9">
      <c r="A12061" s="775" t="str">
        <f>Table_wabobpsvr_AzureCalc_AzureCalcRateCard[[#This Row],[ServiceName]]&amp;Table_wabobpsvr_AzureCalc_AzureCalcRateCard[[#This Row],[Price_Level]]&amp;Table_wabobpsvr_AzureCalc_AzureCalcRateCard[[#This Row],[Region]]</f>
        <v>A8 HDInsight (Non-Windows)C14</v>
      </c>
      <c r="B12061" s="775">
        <v>14</v>
      </c>
      <c r="C12061" s="775" t="s">
        <v>87</v>
      </c>
      <c r="D12061" s="775" t="s">
        <v>177</v>
      </c>
      <c r="E12061" s="775">
        <v>999999</v>
      </c>
      <c r="F12061" s="775" t="s">
        <v>3379</v>
      </c>
      <c r="G12061" s="775"/>
      <c r="H12061" s="775"/>
      <c r="I12061" s="775"/>
    </row>
    <row r="12062" spans="1:9">
      <c r="A12062" s="775" t="str">
        <f>Table_wabobpsvr_AzureCalc_AzureCalcRateCard[[#This Row],[ServiceName]]&amp;Table_wabobpsvr_AzureCalc_AzureCalcRateCard[[#This Row],[Price_Level]]&amp;Table_wabobpsvr_AzureCalc_AzureCalcRateCard[[#This Row],[Region]]</f>
        <v>Standard AppsMOSP14</v>
      </c>
      <c r="B12062" s="775">
        <v>14</v>
      </c>
      <c r="C12062" s="775" t="s">
        <v>4479</v>
      </c>
      <c r="D12062" s="775" t="s">
        <v>606</v>
      </c>
      <c r="E12062" s="775">
        <v>999999</v>
      </c>
      <c r="F12062" s="775" t="s">
        <v>4487</v>
      </c>
      <c r="G12062" s="775"/>
      <c r="H12062" s="775"/>
      <c r="I12062" s="775"/>
    </row>
    <row r="12063" spans="1:9">
      <c r="A12063" s="775" t="str">
        <f>Table_wabobpsvr_AzureCalc_AzureCalcRateCard[[#This Row],[ServiceName]]&amp;Table_wabobpsvr_AzureCalc_AzureCalcRateCard[[#This Row],[Price_Level]]&amp;Table_wabobpsvr_AzureCalc_AzureCalcRateCard[[#This Row],[Region]]</f>
        <v>Standard AppsA14</v>
      </c>
      <c r="B12063" s="775">
        <v>14</v>
      </c>
      <c r="C12063" s="775" t="s">
        <v>4479</v>
      </c>
      <c r="D12063" s="775" t="s">
        <v>174</v>
      </c>
      <c r="E12063" s="775">
        <v>999999</v>
      </c>
      <c r="F12063" s="775" t="s">
        <v>4487</v>
      </c>
      <c r="G12063" s="775"/>
      <c r="H12063" s="775"/>
      <c r="I12063" s="775"/>
    </row>
    <row r="12064" spans="1:9">
      <c r="A12064" s="775" t="str">
        <f>Table_wabobpsvr_AzureCalc_AzureCalcRateCard[[#This Row],[ServiceName]]&amp;Table_wabobpsvr_AzureCalc_AzureCalcRateCard[[#This Row],[Price_Level]]&amp;Table_wabobpsvr_AzureCalc_AzureCalcRateCard[[#This Row],[Region]]</f>
        <v>Standard AppsB14</v>
      </c>
      <c r="B12064" s="775">
        <v>14</v>
      </c>
      <c r="C12064" s="775" t="s">
        <v>4479</v>
      </c>
      <c r="D12064" s="775" t="s">
        <v>175</v>
      </c>
      <c r="E12064" s="775">
        <v>999999</v>
      </c>
      <c r="F12064" s="775" t="s">
        <v>4487</v>
      </c>
      <c r="G12064" s="775"/>
      <c r="H12064" s="775"/>
      <c r="I12064" s="775"/>
    </row>
    <row r="12065" spans="1:9">
      <c r="A12065" s="775" t="str">
        <f>Table_wabobpsvr_AzureCalc_AzureCalcRateCard[[#This Row],[ServiceName]]&amp;Table_wabobpsvr_AzureCalc_AzureCalcRateCard[[#This Row],[Price_Level]]&amp;Table_wabobpsvr_AzureCalc_AzureCalcRateCard[[#This Row],[Region]]</f>
        <v>Standard AppsC14</v>
      </c>
      <c r="B12065" s="775">
        <v>14</v>
      </c>
      <c r="C12065" s="775" t="s">
        <v>4479</v>
      </c>
      <c r="D12065" s="775" t="s">
        <v>177</v>
      </c>
      <c r="E12065" s="775">
        <v>999999</v>
      </c>
      <c r="F12065" s="775" t="s">
        <v>4487</v>
      </c>
      <c r="G12065" s="775"/>
      <c r="H12065" s="775"/>
      <c r="I12065" s="775"/>
    </row>
    <row r="12066" spans="1:9">
      <c r="A12066" s="775" t="str">
        <f>Table_wabobpsvr_AzureCalc_AzureCalcRateCard[[#This Row],[ServiceName]]&amp;Table_wabobpsvr_AzureCalc_AzureCalcRateCard[[#This Row],[Price_Level]]&amp;Table_wabobpsvr_AzureCalc_AzureCalcRateCard[[#This Row],[Region]]</f>
        <v>Standard AppsD14</v>
      </c>
      <c r="B12066" s="775">
        <v>14</v>
      </c>
      <c r="C12066" s="775" t="s">
        <v>4479</v>
      </c>
      <c r="D12066" s="775" t="s">
        <v>176</v>
      </c>
      <c r="E12066" s="775">
        <v>999999</v>
      </c>
      <c r="F12066" s="775" t="s">
        <v>4487</v>
      </c>
      <c r="G12066" s="775"/>
      <c r="H12066" s="775"/>
      <c r="I12066" s="775"/>
    </row>
    <row r="12067" spans="1:9">
      <c r="A12067" s="775" t="str">
        <f>Table_wabobpsvr_AzureCalc_AzureCalcRateCard[[#This Row],[ServiceName]]&amp;Table_wabobpsvr_AzureCalc_AzureCalcRateCard[[#This Row],[Price_Level]]&amp;Table_wabobpsvr_AzureCalc_AzureCalcRateCard[[#This Row],[Region]]</f>
        <v>Standard Overage Data Points (1M)MOSP14</v>
      </c>
      <c r="B12067" s="775">
        <v>14</v>
      </c>
      <c r="C12067" s="775" t="s">
        <v>4483</v>
      </c>
      <c r="D12067" s="775" t="s">
        <v>606</v>
      </c>
      <c r="E12067" s="775">
        <v>999999</v>
      </c>
      <c r="F12067" s="775" t="s">
        <v>4490</v>
      </c>
      <c r="G12067" s="775"/>
      <c r="H12067" s="775"/>
      <c r="I12067" s="775"/>
    </row>
    <row r="12068" spans="1:9">
      <c r="A12068" s="775" t="str">
        <f>Table_wabobpsvr_AzureCalc_AzureCalcRateCard[[#This Row],[ServiceName]]&amp;Table_wabobpsvr_AzureCalc_AzureCalcRateCard[[#This Row],[Price_Level]]&amp;Table_wabobpsvr_AzureCalc_AzureCalcRateCard[[#This Row],[Region]]</f>
        <v>Standard Overage Data Points (1M)A14</v>
      </c>
      <c r="B12068" s="775">
        <v>14</v>
      </c>
      <c r="C12068" s="775" t="s">
        <v>4483</v>
      </c>
      <c r="D12068" s="775" t="s">
        <v>174</v>
      </c>
      <c r="E12068" s="775">
        <v>999999</v>
      </c>
      <c r="F12068" s="775" t="s">
        <v>4490</v>
      </c>
      <c r="G12068" s="775"/>
      <c r="H12068" s="775"/>
      <c r="I12068" s="775"/>
    </row>
    <row r="12069" spans="1:9">
      <c r="A12069" s="775" t="str">
        <f>Table_wabobpsvr_AzureCalc_AzureCalcRateCard[[#This Row],[ServiceName]]&amp;Table_wabobpsvr_AzureCalc_AzureCalcRateCard[[#This Row],[Price_Level]]&amp;Table_wabobpsvr_AzureCalc_AzureCalcRateCard[[#This Row],[Region]]</f>
        <v>Standard Overage Data Points (1M)B14</v>
      </c>
      <c r="B12069" s="775">
        <v>14</v>
      </c>
      <c r="C12069" s="775" t="s">
        <v>4483</v>
      </c>
      <c r="D12069" s="775" t="s">
        <v>175</v>
      </c>
      <c r="E12069" s="775">
        <v>999999</v>
      </c>
      <c r="F12069" s="775" t="s">
        <v>4490</v>
      </c>
      <c r="G12069" s="775"/>
      <c r="H12069" s="775"/>
      <c r="I12069" s="775"/>
    </row>
    <row r="12070" spans="1:9">
      <c r="A12070" s="775" t="str">
        <f>Table_wabobpsvr_AzureCalc_AzureCalcRateCard[[#This Row],[ServiceName]]&amp;Table_wabobpsvr_AzureCalc_AzureCalcRateCard[[#This Row],[Price_Level]]&amp;Table_wabobpsvr_AzureCalc_AzureCalcRateCard[[#This Row],[Region]]</f>
        <v>Standard Overage Data Points (1M)C14</v>
      </c>
      <c r="B12070" s="775">
        <v>14</v>
      </c>
      <c r="C12070" s="775" t="s">
        <v>4483</v>
      </c>
      <c r="D12070" s="775" t="s">
        <v>177</v>
      </c>
      <c r="E12070" s="775">
        <v>999999</v>
      </c>
      <c r="F12070" s="775" t="s">
        <v>4490</v>
      </c>
      <c r="G12070" s="775"/>
      <c r="H12070" s="775"/>
      <c r="I12070" s="775"/>
    </row>
    <row r="12071" spans="1:9">
      <c r="A12071" s="1039" t="str">
        <f>Table_wabobpsvr_AzureCalc_AzureCalcRateCard[[#This Row],[ServiceName]]&amp;Table_wabobpsvr_AzureCalc_AzureCalcRateCard[[#This Row],[Price_Level]]&amp;Table_wabobpsvr_AzureCalc_AzureCalcRateCard[[#This Row],[Region]]</f>
        <v>Standard Overage Data Points (1M)D14</v>
      </c>
      <c r="B12071" s="1039">
        <v>14</v>
      </c>
      <c r="C12071" s="1039" t="s">
        <v>4483</v>
      </c>
      <c r="D12071" s="1039" t="s">
        <v>176</v>
      </c>
      <c r="E12071" s="1039">
        <v>999999</v>
      </c>
      <c r="F12071" s="1039" t="s">
        <v>4490</v>
      </c>
      <c r="G12071" s="775"/>
      <c r="H12071" s="775"/>
      <c r="I12071" s="775"/>
    </row>
    <row r="12072" spans="1:9">
      <c r="A12072" s="775" t="str">
        <f>Table_wabobpsvr_AzureCalc_AzureCalcRateCard[[#This Row],[ServiceName]]&amp;Table_wabobpsvr_AzureCalc_AzureCalcRateCard[[#This Row],[Price_Level]]&amp;Table_wabobpsvr_AzureCalc_AzureCalcRateCard[[#This Row],[Region]]</f>
        <v>Premium AppsMOSP14</v>
      </c>
      <c r="B12072" s="775">
        <v>14</v>
      </c>
      <c r="C12072" s="775" t="s">
        <v>4479</v>
      </c>
      <c r="D12072" s="775" t="s">
        <v>606</v>
      </c>
      <c r="E12072" s="775">
        <v>999999</v>
      </c>
      <c r="F12072" s="775" t="s">
        <v>4480</v>
      </c>
      <c r="G12072" s="775"/>
      <c r="H12072" s="775"/>
      <c r="I12072" s="775"/>
    </row>
    <row r="12073" spans="1:9">
      <c r="A12073" s="775" t="str">
        <f>Table_wabobpsvr_AzureCalc_AzureCalcRateCard[[#This Row],[ServiceName]]&amp;Table_wabobpsvr_AzureCalc_AzureCalcRateCard[[#This Row],[Price_Level]]&amp;Table_wabobpsvr_AzureCalc_AzureCalcRateCard[[#This Row],[Region]]</f>
        <v>Premium AppsA14</v>
      </c>
      <c r="B12073" s="775">
        <v>14</v>
      </c>
      <c r="C12073" s="775" t="s">
        <v>4479</v>
      </c>
      <c r="D12073" s="775" t="s">
        <v>174</v>
      </c>
      <c r="E12073" s="775">
        <v>999999</v>
      </c>
      <c r="F12073" s="775" t="s">
        <v>4480</v>
      </c>
      <c r="G12073" s="775"/>
      <c r="H12073" s="775"/>
      <c r="I12073" s="775"/>
    </row>
    <row r="12074" spans="1:9">
      <c r="A12074" s="775" t="str">
        <f>Table_wabobpsvr_AzureCalc_AzureCalcRateCard[[#This Row],[ServiceName]]&amp;Table_wabobpsvr_AzureCalc_AzureCalcRateCard[[#This Row],[Price_Level]]&amp;Table_wabobpsvr_AzureCalc_AzureCalcRateCard[[#This Row],[Region]]</f>
        <v>Premium AppsB14</v>
      </c>
      <c r="B12074" s="775">
        <v>14</v>
      </c>
      <c r="C12074" s="775" t="s">
        <v>4479</v>
      </c>
      <c r="D12074" s="775" t="s">
        <v>175</v>
      </c>
      <c r="E12074" s="775">
        <v>999999</v>
      </c>
      <c r="F12074" s="775" t="s">
        <v>4480</v>
      </c>
      <c r="G12074" s="775"/>
      <c r="H12074" s="775"/>
      <c r="I12074" s="775"/>
    </row>
    <row r="12075" spans="1:9">
      <c r="A12075" s="775" t="str">
        <f>Table_wabobpsvr_AzureCalc_AzureCalcRateCard[[#This Row],[ServiceName]]&amp;Table_wabobpsvr_AzureCalc_AzureCalcRateCard[[#This Row],[Price_Level]]&amp;Table_wabobpsvr_AzureCalc_AzureCalcRateCard[[#This Row],[Region]]</f>
        <v>Premium AppsC14</v>
      </c>
      <c r="B12075" s="775">
        <v>14</v>
      </c>
      <c r="C12075" s="775" t="s">
        <v>4479</v>
      </c>
      <c r="D12075" s="775" t="s">
        <v>177</v>
      </c>
      <c r="E12075" s="775">
        <v>999999</v>
      </c>
      <c r="F12075" s="775" t="s">
        <v>4480</v>
      </c>
      <c r="G12075" s="775"/>
      <c r="H12075" s="775"/>
      <c r="I12075" s="775"/>
    </row>
    <row r="12076" spans="1:9">
      <c r="A12076" s="775" t="str">
        <f>Table_wabobpsvr_AzureCalc_AzureCalcRateCard[[#This Row],[ServiceName]]&amp;Table_wabobpsvr_AzureCalc_AzureCalcRateCard[[#This Row],[Price_Level]]&amp;Table_wabobpsvr_AzureCalc_AzureCalcRateCard[[#This Row],[Region]]</f>
        <v>Premium AppsD14</v>
      </c>
      <c r="B12076" s="775">
        <v>14</v>
      </c>
      <c r="C12076" s="775" t="s">
        <v>4479</v>
      </c>
      <c r="D12076" s="775" t="s">
        <v>176</v>
      </c>
      <c r="E12076" s="775">
        <v>999999</v>
      </c>
      <c r="F12076" s="775" t="s">
        <v>4480</v>
      </c>
      <c r="G12076" s="775"/>
      <c r="H12076" s="775"/>
      <c r="I12076" s="775"/>
    </row>
    <row r="12077" spans="1:9">
      <c r="A12077" s="775" t="str">
        <f>Table_wabobpsvr_AzureCalc_AzureCalcRateCard[[#This Row],[ServiceName]]&amp;Table_wabobpsvr_AzureCalc_AzureCalcRateCard[[#This Row],[Price_Level]]&amp;Table_wabobpsvr_AzureCalc_AzureCalcRateCard[[#This Row],[Region]]</f>
        <v>Premium Overage Data Points (1M)MOSP14</v>
      </c>
      <c r="B12077" s="775">
        <v>14</v>
      </c>
      <c r="C12077" s="775" t="s">
        <v>4483</v>
      </c>
      <c r="D12077" s="775" t="s">
        <v>606</v>
      </c>
      <c r="E12077" s="775">
        <v>999999</v>
      </c>
      <c r="F12077" s="775" t="s">
        <v>4484</v>
      </c>
      <c r="G12077" s="775"/>
      <c r="H12077" s="775"/>
      <c r="I12077" s="775"/>
    </row>
    <row r="12078" spans="1:9">
      <c r="A12078" s="775" t="str">
        <f>Table_wabobpsvr_AzureCalc_AzureCalcRateCard[[#This Row],[ServiceName]]&amp;Table_wabobpsvr_AzureCalc_AzureCalcRateCard[[#This Row],[Price_Level]]&amp;Table_wabobpsvr_AzureCalc_AzureCalcRateCard[[#This Row],[Region]]</f>
        <v>Premium Overage Data Points (1M)A14</v>
      </c>
      <c r="B12078" s="775">
        <v>14</v>
      </c>
      <c r="C12078" s="775" t="s">
        <v>4483</v>
      </c>
      <c r="D12078" s="775" t="s">
        <v>174</v>
      </c>
      <c r="E12078" s="775">
        <v>999999</v>
      </c>
      <c r="F12078" s="775" t="s">
        <v>4484</v>
      </c>
      <c r="G12078" s="775"/>
      <c r="H12078" s="775"/>
      <c r="I12078" s="775"/>
    </row>
    <row r="12079" spans="1:9">
      <c r="A12079" s="775" t="str">
        <f>Table_wabobpsvr_AzureCalc_AzureCalcRateCard[[#This Row],[ServiceName]]&amp;Table_wabobpsvr_AzureCalc_AzureCalcRateCard[[#This Row],[Price_Level]]&amp;Table_wabobpsvr_AzureCalc_AzureCalcRateCard[[#This Row],[Region]]</f>
        <v>Premium Overage Data Points (1M)B14</v>
      </c>
      <c r="B12079" s="775">
        <v>14</v>
      </c>
      <c r="C12079" s="775" t="s">
        <v>4483</v>
      </c>
      <c r="D12079" s="775" t="s">
        <v>175</v>
      </c>
      <c r="E12079" s="775">
        <v>999999</v>
      </c>
      <c r="F12079" s="775" t="s">
        <v>4484</v>
      </c>
      <c r="G12079" s="775"/>
      <c r="H12079" s="775"/>
      <c r="I12079" s="775"/>
    </row>
    <row r="12080" spans="1:9">
      <c r="A12080" s="775" t="str">
        <f>Table_wabobpsvr_AzureCalc_AzureCalcRateCard[[#This Row],[ServiceName]]&amp;Table_wabobpsvr_AzureCalc_AzureCalcRateCard[[#This Row],[Price_Level]]&amp;Table_wabobpsvr_AzureCalc_AzureCalcRateCard[[#This Row],[Region]]</f>
        <v>Premium Overage Data Points (1M)C14</v>
      </c>
      <c r="B12080" s="775">
        <v>14</v>
      </c>
      <c r="C12080" s="775" t="s">
        <v>4483</v>
      </c>
      <c r="D12080" s="775" t="s">
        <v>177</v>
      </c>
      <c r="E12080" s="775">
        <v>999999</v>
      </c>
      <c r="F12080" s="775" t="s">
        <v>4484</v>
      </c>
      <c r="G12080" s="775"/>
      <c r="H12080" s="775"/>
      <c r="I12080" s="775"/>
    </row>
    <row r="12081" spans="1:9">
      <c r="A12081" s="775" t="str">
        <f>Table_wabobpsvr_AzureCalc_AzureCalcRateCard[[#This Row],[ServiceName]]&amp;Table_wabobpsvr_AzureCalc_AzureCalcRateCard[[#This Row],[Price_Level]]&amp;Table_wabobpsvr_AzureCalc_AzureCalcRateCard[[#This Row],[Region]]</f>
        <v>Premium Overage Data Points (1M)D14</v>
      </c>
      <c r="B12081" s="775">
        <v>14</v>
      </c>
      <c r="C12081" s="775" t="s">
        <v>4483</v>
      </c>
      <c r="D12081" s="775" t="s">
        <v>176</v>
      </c>
      <c r="E12081" s="775">
        <v>999999</v>
      </c>
      <c r="F12081" s="775" t="s">
        <v>4484</v>
      </c>
      <c r="G12081" s="775"/>
      <c r="H12081" s="775"/>
      <c r="I12081" s="775"/>
    </row>
    <row r="12082" spans="1:9">
      <c r="A12082" s="775" t="str">
        <f>Table_wabobpsvr_AzureCalc_AzureCalcRateCard[[#This Row],[ServiceName]]&amp;Table_wabobpsvr_AzureCalc_AzureCalcRateCard[[#This Row],[Price_Level]]&amp;Table_wabobpsvr_AzureCalc_AzureCalcRateCard[[#This Row],[Region]]</f>
        <v>Standard_D12_v2 VM (Non-Windows)C1</v>
      </c>
      <c r="B12082" s="775">
        <v>1</v>
      </c>
      <c r="C12082" s="775" t="s">
        <v>87</v>
      </c>
      <c r="D12082" s="775" t="s">
        <v>177</v>
      </c>
      <c r="E12082" s="775">
        <v>999999</v>
      </c>
      <c r="F12082" s="775" t="s">
        <v>8092</v>
      </c>
      <c r="G12082" s="775"/>
      <c r="H12082" s="775"/>
      <c r="I12082" s="775"/>
    </row>
    <row r="12083" spans="1:9">
      <c r="A12083" s="775" t="str">
        <f>Table_wabobpsvr_AzureCalc_AzureCalcRateCard[[#This Row],[ServiceName]]&amp;Table_wabobpsvr_AzureCalc_AzureCalcRateCard[[#This Row],[Price_Level]]&amp;Table_wabobpsvr_AzureCalc_AzureCalcRateCard[[#This Row],[Region]]</f>
        <v>Standard_D12_v2 VM (Non-Windows)D1</v>
      </c>
      <c r="B12083" s="775">
        <v>1</v>
      </c>
      <c r="C12083" s="775" t="s">
        <v>87</v>
      </c>
      <c r="D12083" s="775" t="s">
        <v>176</v>
      </c>
      <c r="E12083" s="775">
        <v>999999</v>
      </c>
      <c r="F12083" s="775" t="s">
        <v>8092</v>
      </c>
      <c r="G12083" s="775"/>
      <c r="H12083" s="775"/>
      <c r="I12083" s="775"/>
    </row>
    <row r="12084" spans="1:9">
      <c r="A12084" s="775" t="str">
        <f>Table_wabobpsvr_AzureCalc_AzureCalcRateCard[[#This Row],[ServiceName]]&amp;Table_wabobpsvr_AzureCalc_AzureCalcRateCard[[#This Row],[Price_Level]]&amp;Table_wabobpsvr_AzureCalc_AzureCalcRateCard[[#This Row],[Region]]</f>
        <v>Standard_D12_v2 VM (Non-Windows)MOSP1</v>
      </c>
      <c r="B12084" s="775">
        <v>1</v>
      </c>
      <c r="C12084" s="775" t="s">
        <v>87</v>
      </c>
      <c r="D12084" s="775" t="s">
        <v>606</v>
      </c>
      <c r="E12084" s="775">
        <v>999999</v>
      </c>
      <c r="F12084" s="775" t="s">
        <v>8092</v>
      </c>
      <c r="G12084" s="775"/>
      <c r="H12084" s="775"/>
      <c r="I12084" s="775"/>
    </row>
    <row r="12085" spans="1:9">
      <c r="A12085" s="775" t="str">
        <f>Table_wabobpsvr_AzureCalc_AzureCalcRateCard[[#This Row],[ServiceName]]&amp;Table_wabobpsvr_AzureCalc_AzureCalcRateCard[[#This Row],[Price_Level]]&amp;Table_wabobpsvr_AzureCalc_AzureCalcRateCard[[#This Row],[Region]]</f>
        <v>Standard_D13_v2 VM (Non-Windows)A1</v>
      </c>
      <c r="B12085" s="775">
        <v>1</v>
      </c>
      <c r="C12085" s="775" t="s">
        <v>87</v>
      </c>
      <c r="D12085" s="775" t="s">
        <v>174</v>
      </c>
      <c r="E12085" s="775">
        <v>999999</v>
      </c>
      <c r="F12085" s="775" t="s">
        <v>8093</v>
      </c>
      <c r="G12085" s="775"/>
      <c r="H12085" s="775"/>
      <c r="I12085" s="775"/>
    </row>
    <row r="12086" spans="1:9">
      <c r="A12086" s="1039" t="str">
        <f>Table_wabobpsvr_AzureCalc_AzureCalcRateCard[[#This Row],[ServiceName]]&amp;Table_wabobpsvr_AzureCalc_AzureCalcRateCard[[#This Row],[Price_Level]]&amp;Table_wabobpsvr_AzureCalc_AzureCalcRateCard[[#This Row],[Region]]</f>
        <v>Standard_D13_v2 VM (Non-Windows)B1</v>
      </c>
      <c r="B12086" s="1039">
        <v>1</v>
      </c>
      <c r="C12086" s="1039" t="s">
        <v>87</v>
      </c>
      <c r="D12086" s="1039" t="s">
        <v>175</v>
      </c>
      <c r="E12086" s="1039">
        <v>999999</v>
      </c>
      <c r="F12086" s="1039" t="s">
        <v>8093</v>
      </c>
      <c r="G12086" s="775"/>
      <c r="H12086" s="775"/>
      <c r="I12086" s="775"/>
    </row>
    <row r="12087" spans="1:9">
      <c r="A12087" s="1039" t="str">
        <f>Table_wabobpsvr_AzureCalc_AzureCalcRateCard[[#This Row],[ServiceName]]&amp;Table_wabobpsvr_AzureCalc_AzureCalcRateCard[[#This Row],[Price_Level]]&amp;Table_wabobpsvr_AzureCalc_AzureCalcRateCard[[#This Row],[Region]]</f>
        <v>Standard_D13_v2 VM (Non-Windows)C1</v>
      </c>
      <c r="B12087" s="1039">
        <v>1</v>
      </c>
      <c r="C12087" s="1039" t="s">
        <v>87</v>
      </c>
      <c r="D12087" s="1039" t="s">
        <v>177</v>
      </c>
      <c r="E12087" s="1039">
        <v>999999</v>
      </c>
      <c r="F12087" s="1039" t="s">
        <v>8093</v>
      </c>
      <c r="G12087" s="775"/>
      <c r="H12087" s="775"/>
      <c r="I12087" s="775"/>
    </row>
    <row r="12088" spans="1:9">
      <c r="A12088" s="775" t="str">
        <f>Table_wabobpsvr_AzureCalc_AzureCalcRateCard[[#This Row],[ServiceName]]&amp;Table_wabobpsvr_AzureCalc_AzureCalcRateCard[[#This Row],[Price_Level]]&amp;Table_wabobpsvr_AzureCalc_AzureCalcRateCard[[#This Row],[Region]]</f>
        <v>Standard_D13_v2 VM (Non-Windows)D1</v>
      </c>
      <c r="B12088" s="775">
        <v>1</v>
      </c>
      <c r="C12088" s="775" t="s">
        <v>87</v>
      </c>
      <c r="D12088" s="775" t="s">
        <v>176</v>
      </c>
      <c r="E12088" s="775">
        <v>999999</v>
      </c>
      <c r="F12088" s="775" t="s">
        <v>8093</v>
      </c>
      <c r="G12088" s="775"/>
      <c r="H12088" s="775"/>
      <c r="I12088" s="775"/>
    </row>
    <row r="12089" spans="1:9">
      <c r="A12089" s="775" t="str">
        <f>Table_wabobpsvr_AzureCalc_AzureCalcRateCard[[#This Row],[ServiceName]]&amp;Table_wabobpsvr_AzureCalc_AzureCalcRateCard[[#This Row],[Price_Level]]&amp;Table_wabobpsvr_AzureCalc_AzureCalcRateCard[[#This Row],[Region]]</f>
        <v>Standard_D13_v2 VM (Non-Windows)MOSP1</v>
      </c>
      <c r="B12089" s="775">
        <v>1</v>
      </c>
      <c r="C12089" s="775" t="s">
        <v>87</v>
      </c>
      <c r="D12089" s="775" t="s">
        <v>606</v>
      </c>
      <c r="E12089" s="775">
        <v>999999</v>
      </c>
      <c r="F12089" s="775" t="s">
        <v>8093</v>
      </c>
      <c r="G12089" s="775"/>
      <c r="H12089" s="775"/>
      <c r="I12089" s="775"/>
    </row>
    <row r="12090" spans="1:9">
      <c r="A12090" s="775" t="str">
        <f>Table_wabobpsvr_AzureCalc_AzureCalcRateCard[[#This Row],[ServiceName]]&amp;Table_wabobpsvr_AzureCalc_AzureCalcRateCard[[#This Row],[Price_Level]]&amp;Table_wabobpsvr_AzureCalc_AzureCalcRateCard[[#This Row],[Region]]</f>
        <v>Standard_D14_v2 VM (Non-Windows)A1</v>
      </c>
      <c r="B12090" s="775">
        <v>1</v>
      </c>
      <c r="C12090" s="775" t="s">
        <v>87</v>
      </c>
      <c r="D12090" s="775" t="s">
        <v>174</v>
      </c>
      <c r="E12090" s="775">
        <v>999999</v>
      </c>
      <c r="F12090" s="775" t="s">
        <v>8094</v>
      </c>
      <c r="G12090" s="775"/>
      <c r="H12090" s="775"/>
      <c r="I12090" s="775"/>
    </row>
    <row r="12091" spans="1:9">
      <c r="A12091" s="775" t="str">
        <f>Table_wabobpsvr_AzureCalc_AzureCalcRateCard[[#This Row],[ServiceName]]&amp;Table_wabobpsvr_AzureCalc_AzureCalcRateCard[[#This Row],[Price_Level]]&amp;Table_wabobpsvr_AzureCalc_AzureCalcRateCard[[#This Row],[Region]]</f>
        <v>Standard_D14_v2 VM (Non-Windows)B1</v>
      </c>
      <c r="B12091" s="775">
        <v>1</v>
      </c>
      <c r="C12091" s="775" t="s">
        <v>87</v>
      </c>
      <c r="D12091" s="775" t="s">
        <v>175</v>
      </c>
      <c r="E12091" s="775">
        <v>999999</v>
      </c>
      <c r="F12091" s="775" t="s">
        <v>8094</v>
      </c>
      <c r="G12091" s="775"/>
      <c r="H12091" s="775"/>
      <c r="I12091" s="775"/>
    </row>
    <row r="12092" spans="1:9">
      <c r="A12092" s="775" t="str">
        <f>Table_wabobpsvr_AzureCalc_AzureCalcRateCard[[#This Row],[ServiceName]]&amp;Table_wabobpsvr_AzureCalc_AzureCalcRateCard[[#This Row],[Price_Level]]&amp;Table_wabobpsvr_AzureCalc_AzureCalcRateCard[[#This Row],[Region]]</f>
        <v>Standard_D14_v2 VM (Non-Windows)C1</v>
      </c>
      <c r="B12092" s="775">
        <v>1</v>
      </c>
      <c r="C12092" s="775" t="s">
        <v>87</v>
      </c>
      <c r="D12092" s="775" t="s">
        <v>177</v>
      </c>
      <c r="E12092" s="775">
        <v>999999</v>
      </c>
      <c r="F12092" s="775" t="s">
        <v>8094</v>
      </c>
      <c r="G12092" s="775"/>
      <c r="H12092" s="775"/>
      <c r="I12092" s="775"/>
    </row>
    <row r="12093" spans="1:9">
      <c r="A12093" s="775" t="str">
        <f>Table_wabobpsvr_AzureCalc_AzureCalcRateCard[[#This Row],[ServiceName]]&amp;Table_wabobpsvr_AzureCalc_AzureCalcRateCard[[#This Row],[Price_Level]]&amp;Table_wabobpsvr_AzureCalc_AzureCalcRateCard[[#This Row],[Region]]</f>
        <v>Standard_D14_v2 VM (Non-Windows)D1</v>
      </c>
      <c r="B12093" s="775">
        <v>1</v>
      </c>
      <c r="C12093" s="775" t="s">
        <v>87</v>
      </c>
      <c r="D12093" s="775" t="s">
        <v>176</v>
      </c>
      <c r="E12093" s="775">
        <v>999999</v>
      </c>
      <c r="F12093" s="775" t="s">
        <v>8094</v>
      </c>
      <c r="G12093" s="775"/>
      <c r="H12093" s="775"/>
      <c r="I12093" s="775"/>
    </row>
    <row r="12094" spans="1:9">
      <c r="A12094" s="775" t="str">
        <f>Table_wabobpsvr_AzureCalc_AzureCalcRateCard[[#This Row],[ServiceName]]&amp;Table_wabobpsvr_AzureCalc_AzureCalcRateCard[[#This Row],[Price_Level]]&amp;Table_wabobpsvr_AzureCalc_AzureCalcRateCard[[#This Row],[Region]]</f>
        <v>ExpressRoute (Metered) 1 Gbps ConnectionsC10</v>
      </c>
      <c r="B12094" s="775">
        <v>10</v>
      </c>
      <c r="C12094" s="775" t="s">
        <v>7427</v>
      </c>
      <c r="D12094" s="775" t="s">
        <v>177</v>
      </c>
      <c r="E12094" s="775">
        <v>396.76</v>
      </c>
      <c r="F12094" s="775" t="s">
        <v>7390</v>
      </c>
      <c r="G12094" s="775" t="s">
        <v>7563</v>
      </c>
      <c r="H12094" s="775" t="s">
        <v>7564</v>
      </c>
      <c r="I12094" s="775" t="s">
        <v>7481</v>
      </c>
    </row>
    <row r="12095" spans="1:9">
      <c r="A12095" s="1039" t="str">
        <f>Table_wabobpsvr_AzureCalc_AzureCalcRateCard[[#This Row],[ServiceName]]&amp;Table_wabobpsvr_AzureCalc_AzureCalcRateCard[[#This Row],[Price_Level]]&amp;Table_wabobpsvr_AzureCalc_AzureCalcRateCard[[#This Row],[Region]]</f>
        <v>ExpressRoute (Metered) 10 Gbps ConnectionsC10</v>
      </c>
      <c r="B12095" s="1039">
        <v>10</v>
      </c>
      <c r="C12095" s="1039" t="s">
        <v>7427</v>
      </c>
      <c r="D12095" s="1039" t="s">
        <v>177</v>
      </c>
      <c r="E12095" s="1039">
        <v>4550</v>
      </c>
      <c r="F12095" s="1039" t="s">
        <v>7391</v>
      </c>
      <c r="G12095" s="775" t="s">
        <v>7565</v>
      </c>
      <c r="H12095" s="775" t="s">
        <v>7566</v>
      </c>
      <c r="I12095" s="775" t="s">
        <v>7483</v>
      </c>
    </row>
    <row r="12096" spans="1:9">
      <c r="A12096" s="1039" t="str">
        <f>Table_wabobpsvr_AzureCalc_AzureCalcRateCard[[#This Row],[ServiceName]]&amp;Table_wabobpsvr_AzureCalc_AzureCalcRateCard[[#This Row],[Price_Level]]&amp;Table_wabobpsvr_AzureCalc_AzureCalcRateCard[[#This Row],[Region]]</f>
        <v>ExpressRoute (Metered) 100 Mbps ConnectionsC10</v>
      </c>
      <c r="B12096" s="1039">
        <v>10</v>
      </c>
      <c r="C12096" s="1039" t="s">
        <v>7427</v>
      </c>
      <c r="D12096" s="1039" t="s">
        <v>177</v>
      </c>
      <c r="E12096" s="1039">
        <v>91</v>
      </c>
      <c r="F12096" s="1039" t="s">
        <v>7395</v>
      </c>
      <c r="G12096" s="775" t="s">
        <v>7567</v>
      </c>
      <c r="H12096" s="775" t="s">
        <v>7568</v>
      </c>
      <c r="I12096" s="775" t="s">
        <v>7485</v>
      </c>
    </row>
    <row r="12097" spans="1:9">
      <c r="A12097" s="1039" t="str">
        <f>Table_wabobpsvr_AzureCalc_AzureCalcRateCard[[#This Row],[ServiceName]]&amp;Table_wabobpsvr_AzureCalc_AzureCalcRateCard[[#This Row],[Price_Level]]&amp;Table_wabobpsvr_AzureCalc_AzureCalcRateCard[[#This Row],[Region]]</f>
        <v>ExpressRoute (Metered) 2 Gbps ConnectionsC10</v>
      </c>
      <c r="B12097" s="1039">
        <v>10</v>
      </c>
      <c r="C12097" s="1039" t="s">
        <v>7427</v>
      </c>
      <c r="D12097" s="1039" t="s">
        <v>177</v>
      </c>
      <c r="E12097" s="1039">
        <v>793.52</v>
      </c>
      <c r="F12097" s="1039" t="s">
        <v>7396</v>
      </c>
      <c r="G12097" s="775" t="s">
        <v>7569</v>
      </c>
      <c r="H12097" s="775" t="s">
        <v>7570</v>
      </c>
      <c r="I12097" s="775" t="s">
        <v>7487</v>
      </c>
    </row>
    <row r="12098" spans="1:9">
      <c r="A12098" s="1039" t="str">
        <f>Table_wabobpsvr_AzureCalc_AzureCalcRateCard[[#This Row],[ServiceName]]&amp;Table_wabobpsvr_AzureCalc_AzureCalcRateCard[[#This Row],[Price_Level]]&amp;Table_wabobpsvr_AzureCalc_AzureCalcRateCard[[#This Row],[Region]]</f>
        <v>ExpressRoute (Metered) 200 Mbps ConnectionsC10</v>
      </c>
      <c r="B12098" s="1039">
        <v>10</v>
      </c>
      <c r="C12098" s="1039" t="s">
        <v>7427</v>
      </c>
      <c r="D12098" s="1039" t="s">
        <v>177</v>
      </c>
      <c r="E12098" s="1039">
        <v>131.94999999999999</v>
      </c>
      <c r="F12098" s="1039" t="s">
        <v>7388</v>
      </c>
      <c r="G12098" s="775" t="s">
        <v>7571</v>
      </c>
      <c r="H12098" s="775" t="s">
        <v>7572</v>
      </c>
      <c r="I12098" s="775" t="s">
        <v>7489</v>
      </c>
    </row>
    <row r="12099" spans="1:9">
      <c r="A12099" s="1039" t="str">
        <f>Table_wabobpsvr_AzureCalc_AzureCalcRateCard[[#This Row],[ServiceName]]&amp;Table_wabobpsvr_AzureCalc_AzureCalcRateCard[[#This Row],[Price_Level]]&amp;Table_wabobpsvr_AzureCalc_AzureCalcRateCard[[#This Row],[Region]]</f>
        <v>ExpressRoute (Metered) 5 Gbps ConnectionsC10</v>
      </c>
      <c r="B12099" s="1039">
        <v>10</v>
      </c>
      <c r="C12099" s="1039" t="s">
        <v>7427</v>
      </c>
      <c r="D12099" s="1039" t="s">
        <v>177</v>
      </c>
      <c r="E12099" s="1039">
        <v>1983.8</v>
      </c>
      <c r="F12099" s="1039" t="s">
        <v>7397</v>
      </c>
      <c r="G12099" s="775" t="s">
        <v>7573</v>
      </c>
      <c r="H12099" s="775" t="s">
        <v>7574</v>
      </c>
      <c r="I12099" s="775" t="s">
        <v>7491</v>
      </c>
    </row>
    <row r="12100" spans="1:9">
      <c r="A12100" s="1039" t="str">
        <f>Table_wabobpsvr_AzureCalc_AzureCalcRateCard[[#This Row],[ServiceName]]&amp;Table_wabobpsvr_AzureCalc_AzureCalcRateCard[[#This Row],[Price_Level]]&amp;Table_wabobpsvr_AzureCalc_AzureCalcRateCard[[#This Row],[Region]]</f>
        <v>ExpressRoute (Metered) 50 Mbps ConnectionsC10</v>
      </c>
      <c r="B12100" s="1039">
        <v>10</v>
      </c>
      <c r="C12100" s="1039" t="s">
        <v>7427</v>
      </c>
      <c r="D12100" s="1039" t="s">
        <v>177</v>
      </c>
      <c r="E12100" s="1039">
        <v>50.05</v>
      </c>
      <c r="F12100" s="1039" t="s">
        <v>7394</v>
      </c>
      <c r="G12100" s="775" t="s">
        <v>7575</v>
      </c>
      <c r="H12100" s="775" t="s">
        <v>7576</v>
      </c>
      <c r="I12100" s="775" t="s">
        <v>7493</v>
      </c>
    </row>
    <row r="12101" spans="1:9">
      <c r="A12101" s="1039" t="str">
        <f>Table_wabobpsvr_AzureCalc_AzureCalcRateCard[[#This Row],[ServiceName]]&amp;Table_wabobpsvr_AzureCalc_AzureCalcRateCard[[#This Row],[Price_Level]]&amp;Table_wabobpsvr_AzureCalc_AzureCalcRateCard[[#This Row],[Region]]</f>
        <v>ExpressRoute (Metered) 500 Mbps ConnectionsC10</v>
      </c>
      <c r="B12101" s="1039">
        <v>10</v>
      </c>
      <c r="C12101" s="1039" t="s">
        <v>7427</v>
      </c>
      <c r="D12101" s="1039" t="s">
        <v>177</v>
      </c>
      <c r="E12101" s="1039">
        <v>263.89999999999998</v>
      </c>
      <c r="F12101" s="1039" t="s">
        <v>7389</v>
      </c>
      <c r="G12101" s="775" t="s">
        <v>7577</v>
      </c>
      <c r="H12101" s="775" t="s">
        <v>7578</v>
      </c>
      <c r="I12101" s="775" t="s">
        <v>7495</v>
      </c>
    </row>
    <row r="12102" spans="1:9">
      <c r="A12102" s="1039" t="str">
        <f>Table_wabobpsvr_AzureCalc_AzureCalcRateCard[[#This Row],[ServiceName]]&amp;Table_wabobpsvr_AzureCalc_AzureCalcRateCard[[#This Row],[Price_Level]]&amp;Table_wabobpsvr_AzureCalc_AzureCalcRateCard[[#This Row],[Region]]</f>
        <v>ExpressRoute (Metered) Data Transfer Out at 1 Gbps (GB) - Zone 2C10</v>
      </c>
      <c r="B12102" s="1039">
        <v>10</v>
      </c>
      <c r="C12102" s="1039" t="s">
        <v>9</v>
      </c>
      <c r="D12102" s="1039" t="s">
        <v>177</v>
      </c>
      <c r="E12102" s="1039">
        <v>4.5499999999999999E-2</v>
      </c>
      <c r="F12102" s="1039" t="s">
        <v>7393</v>
      </c>
      <c r="G12102" s="775" t="s">
        <v>7561</v>
      </c>
      <c r="H12102" s="775" t="s">
        <v>7562</v>
      </c>
      <c r="I12102" s="775" t="s">
        <v>7479</v>
      </c>
    </row>
    <row r="12103" spans="1:9">
      <c r="A12103" s="775" t="str">
        <f>Table_wabobpsvr_AzureCalc_AzureCalcRateCard[[#This Row],[ServiceName]]&amp;Table_wabobpsvr_AzureCalc_AzureCalcRateCard[[#This Row],[Price_Level]]&amp;Table_wabobpsvr_AzureCalc_AzureCalcRateCard[[#This Row],[Region]]</f>
        <v>ExpressRoute (Unlimited) 2 Gbps ConnectionsC11</v>
      </c>
      <c r="B12103" s="775">
        <v>11</v>
      </c>
      <c r="C12103" s="775" t="s">
        <v>7427</v>
      </c>
      <c r="D12103" s="775" t="s">
        <v>177</v>
      </c>
      <c r="E12103" s="775">
        <v>15834</v>
      </c>
      <c r="F12103" s="775" t="s">
        <v>7406</v>
      </c>
      <c r="G12103" s="775" t="s">
        <v>7585</v>
      </c>
      <c r="H12103" s="775" t="s">
        <v>7586</v>
      </c>
      <c r="I12103" s="775" t="s">
        <v>7503</v>
      </c>
    </row>
    <row r="12104" spans="1:9">
      <c r="A12104" s="775" t="str">
        <f>Table_wabobpsvr_AzureCalc_AzureCalcRateCard[[#This Row],[ServiceName]]&amp;Table_wabobpsvr_AzureCalc_AzureCalcRateCard[[#This Row],[Price_Level]]&amp;Table_wabobpsvr_AzureCalc_AzureCalcRateCard[[#This Row],[Region]]</f>
        <v>ExpressRoute (Unlimited) 200 Mbps ConnectionsC11</v>
      </c>
      <c r="B12104" s="775">
        <v>11</v>
      </c>
      <c r="C12104" s="775" t="s">
        <v>7427</v>
      </c>
      <c r="D12104" s="775" t="s">
        <v>177</v>
      </c>
      <c r="E12104" s="775">
        <v>2093</v>
      </c>
      <c r="F12104" s="775" t="s">
        <v>7403</v>
      </c>
      <c r="G12104" s="775" t="s">
        <v>7587</v>
      </c>
      <c r="H12104" s="775" t="s">
        <v>7588</v>
      </c>
      <c r="I12104" s="775" t="s">
        <v>7505</v>
      </c>
    </row>
    <row r="12105" spans="1:9">
      <c r="A12105" s="775" t="str">
        <f>Table_wabobpsvr_AzureCalc_AzureCalcRateCard[[#This Row],[ServiceName]]&amp;Table_wabobpsvr_AzureCalc_AzureCalcRateCard[[#This Row],[Price_Level]]&amp;Table_wabobpsvr_AzureCalc_AzureCalcRateCard[[#This Row],[Region]]</f>
        <v>ExpressRoute (Unlimited) 5 Gbps ConnectionsC11</v>
      </c>
      <c r="B12105" s="775">
        <v>11</v>
      </c>
      <c r="C12105" s="775" t="s">
        <v>7427</v>
      </c>
      <c r="D12105" s="775" t="s">
        <v>177</v>
      </c>
      <c r="E12105" s="775">
        <v>37310</v>
      </c>
      <c r="F12105" s="775" t="s">
        <v>7407</v>
      </c>
      <c r="G12105" s="775" t="s">
        <v>7589</v>
      </c>
      <c r="H12105" s="775" t="s">
        <v>7590</v>
      </c>
      <c r="I12105" s="775" t="s">
        <v>7507</v>
      </c>
    </row>
    <row r="12106" spans="1:9">
      <c r="A12106" s="775" t="str">
        <f>Table_wabobpsvr_AzureCalc_AzureCalcRateCard[[#This Row],[ServiceName]]&amp;Table_wabobpsvr_AzureCalc_AzureCalcRateCard[[#This Row],[Price_Level]]&amp;Table_wabobpsvr_AzureCalc_AzureCalcRateCard[[#This Row],[Region]]</f>
        <v>ExpressRoute (Unlimited) 50 Mbps ConnectionsC11</v>
      </c>
      <c r="B12106" s="775">
        <v>11</v>
      </c>
      <c r="C12106" s="775" t="s">
        <v>7427</v>
      </c>
      <c r="D12106" s="775" t="s">
        <v>177</v>
      </c>
      <c r="E12106" s="775">
        <v>555.1</v>
      </c>
      <c r="F12106" s="775" t="s">
        <v>7401</v>
      </c>
      <c r="G12106" s="775" t="s">
        <v>7591</v>
      </c>
      <c r="H12106" s="775" t="s">
        <v>7592</v>
      </c>
      <c r="I12106" s="775" t="s">
        <v>7509</v>
      </c>
    </row>
    <row r="12107" spans="1:9">
      <c r="A12107" s="775" t="str">
        <f>Table_wabobpsvr_AzureCalc_AzureCalcRateCard[[#This Row],[ServiceName]]&amp;Table_wabobpsvr_AzureCalc_AzureCalcRateCard[[#This Row],[Price_Level]]&amp;Table_wabobpsvr_AzureCalc_AzureCalcRateCard[[#This Row],[Region]]</f>
        <v>ExpressRoute (Unlimited) 500 Mbps ConnectionsC11</v>
      </c>
      <c r="B12107" s="775">
        <v>11</v>
      </c>
      <c r="C12107" s="775" t="s">
        <v>7427</v>
      </c>
      <c r="D12107" s="775" t="s">
        <v>177</v>
      </c>
      <c r="E12107" s="775">
        <v>4732</v>
      </c>
      <c r="F12107" s="775" t="s">
        <v>7404</v>
      </c>
      <c r="G12107" s="775" t="s">
        <v>7593</v>
      </c>
      <c r="H12107" s="775" t="s">
        <v>7594</v>
      </c>
      <c r="I12107" s="775" t="s">
        <v>7511</v>
      </c>
    </row>
    <row r="12108" spans="1:9">
      <c r="A12108" s="775" t="str">
        <f>Table_wabobpsvr_AzureCalc_AzureCalcRateCard[[#This Row],[ServiceName]]&amp;Table_wabobpsvr_AzureCalc_AzureCalcRateCard[[#This Row],[Price_Level]]&amp;Table_wabobpsvr_AzureCalc_AzureCalcRateCard[[#This Row],[Region]]</f>
        <v>ExpressRoute (Metered) 1 Gbps ConnectionsC12</v>
      </c>
      <c r="B12108" s="775">
        <v>12</v>
      </c>
      <c r="C12108" s="775" t="s">
        <v>7427</v>
      </c>
      <c r="D12108" s="775" t="s">
        <v>177</v>
      </c>
      <c r="E12108" s="775">
        <v>396.76</v>
      </c>
      <c r="F12108" s="775" t="s">
        <v>7390</v>
      </c>
      <c r="G12108" s="775" t="s">
        <v>7563</v>
      </c>
      <c r="H12108" s="775" t="s">
        <v>7564</v>
      </c>
      <c r="I12108" s="775" t="s">
        <v>7481</v>
      </c>
    </row>
    <row r="12109" spans="1:9">
      <c r="A12109" s="775" t="str">
        <f>Table_wabobpsvr_AzureCalc_AzureCalcRateCard[[#This Row],[ServiceName]]&amp;Table_wabobpsvr_AzureCalc_AzureCalcRateCard[[#This Row],[Price_Level]]&amp;Table_wabobpsvr_AzureCalc_AzureCalcRateCard[[#This Row],[Region]]</f>
        <v>ExpressRoute (Metered) 10 Gbps ConnectionsC12</v>
      </c>
      <c r="B12109" s="775">
        <v>12</v>
      </c>
      <c r="C12109" s="775" t="s">
        <v>7427</v>
      </c>
      <c r="D12109" s="775" t="s">
        <v>177</v>
      </c>
      <c r="E12109" s="775">
        <v>4550</v>
      </c>
      <c r="F12109" s="775" t="s">
        <v>7391</v>
      </c>
      <c r="G12109" s="775" t="s">
        <v>7565</v>
      </c>
      <c r="H12109" s="775" t="s">
        <v>7566</v>
      </c>
      <c r="I12109" s="775" t="s">
        <v>7483</v>
      </c>
    </row>
    <row r="12110" spans="1:9">
      <c r="A12110" s="775" t="str">
        <f>Table_wabobpsvr_AzureCalc_AzureCalcRateCard[[#This Row],[ServiceName]]&amp;Table_wabobpsvr_AzureCalc_AzureCalcRateCard[[#This Row],[Price_Level]]&amp;Table_wabobpsvr_AzureCalc_AzureCalcRateCard[[#This Row],[Region]]</f>
        <v>ExpressRoute (Metered) 100 Mbps ConnectionsC12</v>
      </c>
      <c r="B12110" s="775">
        <v>12</v>
      </c>
      <c r="C12110" s="775" t="s">
        <v>7427</v>
      </c>
      <c r="D12110" s="775" t="s">
        <v>177</v>
      </c>
      <c r="E12110" s="775">
        <v>91</v>
      </c>
      <c r="F12110" s="775" t="s">
        <v>7395</v>
      </c>
      <c r="G12110" s="775" t="s">
        <v>7567</v>
      </c>
      <c r="H12110" s="775" t="s">
        <v>7568</v>
      </c>
      <c r="I12110" s="775" t="s">
        <v>7485</v>
      </c>
    </row>
    <row r="12111" spans="1:9">
      <c r="A12111" s="775" t="str">
        <f>Table_wabobpsvr_AzureCalc_AzureCalcRateCard[[#This Row],[ServiceName]]&amp;Table_wabobpsvr_AzureCalc_AzureCalcRateCard[[#This Row],[Price_Level]]&amp;Table_wabobpsvr_AzureCalc_AzureCalcRateCard[[#This Row],[Region]]</f>
        <v>ExpressRoute (Metered) 2 Gbps ConnectionsC12</v>
      </c>
      <c r="B12111" s="775">
        <v>12</v>
      </c>
      <c r="C12111" s="775" t="s">
        <v>7427</v>
      </c>
      <c r="D12111" s="775" t="s">
        <v>177</v>
      </c>
      <c r="E12111" s="775">
        <v>793.52</v>
      </c>
      <c r="F12111" s="775" t="s">
        <v>7396</v>
      </c>
      <c r="G12111" s="775" t="s">
        <v>7569</v>
      </c>
      <c r="H12111" s="775" t="s">
        <v>7570</v>
      </c>
      <c r="I12111" s="775" t="s">
        <v>7487</v>
      </c>
    </row>
    <row r="12112" spans="1:9">
      <c r="A12112" s="775" t="str">
        <f>Table_wabobpsvr_AzureCalc_AzureCalcRateCard[[#This Row],[ServiceName]]&amp;Table_wabobpsvr_AzureCalc_AzureCalcRateCard[[#This Row],[Price_Level]]&amp;Table_wabobpsvr_AzureCalc_AzureCalcRateCard[[#This Row],[Region]]</f>
        <v>ExpressRoute (Metered) 500 Mbps ConnectionsC15</v>
      </c>
      <c r="B12112" s="775">
        <v>15</v>
      </c>
      <c r="C12112" s="775" t="s">
        <v>7427</v>
      </c>
      <c r="D12112" s="775" t="s">
        <v>177</v>
      </c>
      <c r="E12112" s="775">
        <v>263.89999999999998</v>
      </c>
      <c r="F12112" s="775" t="s">
        <v>7389</v>
      </c>
      <c r="G12112" s="775" t="s">
        <v>7577</v>
      </c>
      <c r="H12112" s="775" t="s">
        <v>7578</v>
      </c>
      <c r="I12112" s="775" t="s">
        <v>7495</v>
      </c>
    </row>
    <row r="12113" spans="1:9">
      <c r="A12113" s="775" t="str">
        <f>Table_wabobpsvr_AzureCalc_AzureCalcRateCard[[#This Row],[ServiceName]]&amp;Table_wabobpsvr_AzureCalc_AzureCalcRateCard[[#This Row],[Price_Level]]&amp;Table_wabobpsvr_AzureCalc_AzureCalcRateCard[[#This Row],[Region]]</f>
        <v>ExpressRoute (Metered) Data Transfer Out at 1 Gbps (GB) - Zone 2C15</v>
      </c>
      <c r="B12113" s="775">
        <v>15</v>
      </c>
      <c r="C12113" s="775" t="s">
        <v>9</v>
      </c>
      <c r="D12113" s="775" t="s">
        <v>177</v>
      </c>
      <c r="E12113" s="775">
        <v>4.5499999999999999E-2</v>
      </c>
      <c r="F12113" s="775" t="s">
        <v>7393</v>
      </c>
      <c r="G12113" s="775" t="s">
        <v>7561</v>
      </c>
      <c r="H12113" s="775" t="s">
        <v>7562</v>
      </c>
      <c r="I12113" s="775" t="s">
        <v>7479</v>
      </c>
    </row>
    <row r="12114" spans="1:9">
      <c r="A12114" s="775" t="str">
        <f>Table_wabobpsvr_AzureCalc_AzureCalcRateCard[[#This Row],[ServiceName]]&amp;Table_wabobpsvr_AzureCalc_AzureCalcRateCard[[#This Row],[Price_Level]]&amp;Table_wabobpsvr_AzureCalc_AzureCalcRateCard[[#This Row],[Region]]</f>
        <v>ExpressRoute (Unlimited) 500 Mbps ConnectionsC15</v>
      </c>
      <c r="B12114" s="775">
        <v>15</v>
      </c>
      <c r="C12114" s="775" t="s">
        <v>7427</v>
      </c>
      <c r="D12114" s="775" t="s">
        <v>177</v>
      </c>
      <c r="E12114" s="775">
        <v>4732</v>
      </c>
      <c r="F12114" s="775" t="s">
        <v>7404</v>
      </c>
      <c r="G12114" s="775" t="s">
        <v>7593</v>
      </c>
      <c r="H12114" s="775" t="s">
        <v>7594</v>
      </c>
      <c r="I12114" s="775" t="s">
        <v>7511</v>
      </c>
    </row>
    <row r="12115" spans="1:9">
      <c r="A12115" s="775" t="str">
        <f>Table_wabobpsvr_AzureCalc_AzureCalcRateCard[[#This Row],[ServiceName]]&amp;Table_wabobpsvr_AzureCalc_AzureCalcRateCard[[#This Row],[Price_Level]]&amp;Table_wabobpsvr_AzureCalc_AzureCalcRateCard[[#This Row],[Region]]</f>
        <v>ExpressRoute (Metered) 1 Gbps ConnectionsC16</v>
      </c>
      <c r="B12115" s="775">
        <v>16</v>
      </c>
      <c r="C12115" s="775" t="s">
        <v>7427</v>
      </c>
      <c r="D12115" s="775" t="s">
        <v>177</v>
      </c>
      <c r="E12115" s="775">
        <v>396.76</v>
      </c>
      <c r="F12115" s="775" t="s">
        <v>7390</v>
      </c>
      <c r="G12115" s="775" t="s">
        <v>7563</v>
      </c>
      <c r="H12115" s="775" t="s">
        <v>7564</v>
      </c>
      <c r="I12115" s="775" t="s">
        <v>7481</v>
      </c>
    </row>
    <row r="12116" spans="1:9">
      <c r="A12116" s="775" t="str">
        <f>Table_wabobpsvr_AzureCalc_AzureCalcRateCard[[#This Row],[ServiceName]]&amp;Table_wabobpsvr_AzureCalc_AzureCalcRateCard[[#This Row],[Price_Level]]&amp;Table_wabobpsvr_AzureCalc_AzureCalcRateCard[[#This Row],[Region]]</f>
        <v>ExpressRoute (Metered) 10 Gbps ConnectionsC16</v>
      </c>
      <c r="B12116" s="775">
        <v>16</v>
      </c>
      <c r="C12116" s="775" t="s">
        <v>7427</v>
      </c>
      <c r="D12116" s="775" t="s">
        <v>177</v>
      </c>
      <c r="E12116" s="775">
        <v>4550</v>
      </c>
      <c r="F12116" s="775" t="s">
        <v>7391</v>
      </c>
      <c r="G12116" s="775" t="s">
        <v>7565</v>
      </c>
      <c r="H12116" s="775" t="s">
        <v>7566</v>
      </c>
      <c r="I12116" s="775" t="s">
        <v>7483</v>
      </c>
    </row>
    <row r="12117" spans="1:9">
      <c r="A12117" s="775" t="str">
        <f>Table_wabobpsvr_AzureCalc_AzureCalcRateCard[[#This Row],[ServiceName]]&amp;Table_wabobpsvr_AzureCalc_AzureCalcRateCard[[#This Row],[Price_Level]]&amp;Table_wabobpsvr_AzureCalc_AzureCalcRateCard[[#This Row],[Region]]</f>
        <v>ExpressRoute (Metered) 100 Mbps ConnectionsC16</v>
      </c>
      <c r="B12117" s="775">
        <v>16</v>
      </c>
      <c r="C12117" s="775" t="s">
        <v>7427</v>
      </c>
      <c r="D12117" s="775" t="s">
        <v>177</v>
      </c>
      <c r="E12117" s="775">
        <v>91</v>
      </c>
      <c r="F12117" s="775" t="s">
        <v>7395</v>
      </c>
      <c r="G12117" s="775" t="s">
        <v>7567</v>
      </c>
      <c r="H12117" s="775" t="s">
        <v>7568</v>
      </c>
      <c r="I12117" s="775" t="s">
        <v>7485</v>
      </c>
    </row>
    <row r="12118" spans="1:9">
      <c r="A12118" s="775" t="str">
        <f>Table_wabobpsvr_AzureCalc_AzureCalcRateCard[[#This Row],[ServiceName]]&amp;Table_wabobpsvr_AzureCalc_AzureCalcRateCard[[#This Row],[Price_Level]]&amp;Table_wabobpsvr_AzureCalc_AzureCalcRateCard[[#This Row],[Region]]</f>
        <v>ExpressRoute (Metered) 2 Gbps ConnectionsC16</v>
      </c>
      <c r="B12118" s="775">
        <v>16</v>
      </c>
      <c r="C12118" s="775" t="s">
        <v>7427</v>
      </c>
      <c r="D12118" s="775" t="s">
        <v>177</v>
      </c>
      <c r="E12118" s="775">
        <v>793.52</v>
      </c>
      <c r="F12118" s="775" t="s">
        <v>7396</v>
      </c>
      <c r="G12118" s="775" t="s">
        <v>7569</v>
      </c>
      <c r="H12118" s="775" t="s">
        <v>7570</v>
      </c>
      <c r="I12118" s="775" t="s">
        <v>7487</v>
      </c>
    </row>
    <row r="12119" spans="1:9">
      <c r="A12119" s="775" t="str">
        <f>Table_wabobpsvr_AzureCalc_AzureCalcRateCard[[#This Row],[ServiceName]]&amp;Table_wabobpsvr_AzureCalc_AzureCalcRateCard[[#This Row],[Price_Level]]&amp;Table_wabobpsvr_AzureCalc_AzureCalcRateCard[[#This Row],[Region]]</f>
        <v>ExpressRoute (Metered) 200 Mbps ConnectionsC16</v>
      </c>
      <c r="B12119" s="775">
        <v>16</v>
      </c>
      <c r="C12119" s="775" t="s">
        <v>7427</v>
      </c>
      <c r="D12119" s="775" t="s">
        <v>177</v>
      </c>
      <c r="E12119" s="775">
        <v>131.94999999999999</v>
      </c>
      <c r="F12119" s="775" t="s">
        <v>7388</v>
      </c>
      <c r="G12119" s="775" t="s">
        <v>7571</v>
      </c>
      <c r="H12119" s="775" t="s">
        <v>7572</v>
      </c>
      <c r="I12119" s="775" t="s">
        <v>7489</v>
      </c>
    </row>
    <row r="12120" spans="1:9">
      <c r="A12120" s="775" t="str">
        <f>Table_wabobpsvr_AzureCalc_AzureCalcRateCard[[#This Row],[ServiceName]]&amp;Table_wabobpsvr_AzureCalc_AzureCalcRateCard[[#This Row],[Price_Level]]&amp;Table_wabobpsvr_AzureCalc_AzureCalcRateCard[[#This Row],[Region]]</f>
        <v>ExpressRoute (Metered) 5 Gbps ConnectionsC16</v>
      </c>
      <c r="B12120" s="775">
        <v>16</v>
      </c>
      <c r="C12120" s="775" t="s">
        <v>7427</v>
      </c>
      <c r="D12120" s="775" t="s">
        <v>177</v>
      </c>
      <c r="E12120" s="775">
        <v>1983.8</v>
      </c>
      <c r="F12120" s="775" t="s">
        <v>7397</v>
      </c>
      <c r="G12120" s="775" t="s">
        <v>7573</v>
      </c>
      <c r="H12120" s="775" t="s">
        <v>7574</v>
      </c>
      <c r="I12120" s="775" t="s">
        <v>7491</v>
      </c>
    </row>
    <row r="12121" spans="1:9">
      <c r="A12121" s="775" t="str">
        <f>Table_wabobpsvr_AzureCalc_AzureCalcRateCard[[#This Row],[ServiceName]]&amp;Table_wabobpsvr_AzureCalc_AzureCalcRateCard[[#This Row],[Price_Level]]&amp;Table_wabobpsvr_AzureCalc_AzureCalcRateCard[[#This Row],[Region]]</f>
        <v>ExpressRoute (Metered) 500 Mbps ConnectionsC16</v>
      </c>
      <c r="B12121" s="775">
        <v>16</v>
      </c>
      <c r="C12121" s="775" t="s">
        <v>7427</v>
      </c>
      <c r="D12121" s="775" t="s">
        <v>177</v>
      </c>
      <c r="E12121" s="775">
        <v>263.89999999999998</v>
      </c>
      <c r="F12121" s="775" t="s">
        <v>7389</v>
      </c>
      <c r="G12121" s="775" t="s">
        <v>7577</v>
      </c>
      <c r="H12121" s="775" t="s">
        <v>7578</v>
      </c>
      <c r="I12121" s="775" t="s">
        <v>7495</v>
      </c>
    </row>
    <row r="12122" spans="1:9">
      <c r="A12122" s="775" t="str">
        <f>Table_wabobpsvr_AzureCalc_AzureCalcRateCard[[#This Row],[ServiceName]]&amp;Table_wabobpsvr_AzureCalc_AzureCalcRateCard[[#This Row],[Price_Level]]&amp;Table_wabobpsvr_AzureCalc_AzureCalcRateCard[[#This Row],[Region]]</f>
        <v>Standard_D1_v2 VM (Windows)A11</v>
      </c>
      <c r="B12122" s="775">
        <v>11</v>
      </c>
      <c r="C12122" s="775" t="s">
        <v>87</v>
      </c>
      <c r="D12122" s="775" t="s">
        <v>174</v>
      </c>
      <c r="E12122" s="775">
        <v>0.18042</v>
      </c>
      <c r="F12122" s="775" t="s">
        <v>8077</v>
      </c>
      <c r="G12122" s="775" t="s">
        <v>4235</v>
      </c>
      <c r="H12122" s="775" t="s">
        <v>4235</v>
      </c>
      <c r="I12122" s="775" t="s">
        <v>8302</v>
      </c>
    </row>
    <row r="12123" spans="1:9">
      <c r="A12123" s="775" t="str">
        <f>Table_wabobpsvr_AzureCalc_AzureCalcRateCard[[#This Row],[ServiceName]]&amp;Table_wabobpsvr_AzureCalc_AzureCalcRateCard[[#This Row],[Price_Level]]&amp;Table_wabobpsvr_AzureCalc_AzureCalcRateCard[[#This Row],[Region]]</f>
        <v>Standard_D11_v2 VM (Windows)MOSP1</v>
      </c>
      <c r="B12123" s="775">
        <v>1</v>
      </c>
      <c r="C12123" s="775" t="s">
        <v>87</v>
      </c>
      <c r="D12123" s="775" t="s">
        <v>606</v>
      </c>
      <c r="E12123" s="775">
        <v>999999</v>
      </c>
      <c r="F12123" s="775" t="s">
        <v>8082</v>
      </c>
      <c r="G12123" s="775"/>
      <c r="H12123" s="775"/>
      <c r="I12123" s="775"/>
    </row>
    <row r="12124" spans="1:9">
      <c r="A12124" s="775" t="str">
        <f>Table_wabobpsvr_AzureCalc_AzureCalcRateCard[[#This Row],[ServiceName]]&amp;Table_wabobpsvr_AzureCalc_AzureCalcRateCard[[#This Row],[Price_Level]]&amp;Table_wabobpsvr_AzureCalc_AzureCalcRateCard[[#This Row],[Region]]</f>
        <v>Standard_D12_v2 VM (Windows)A1</v>
      </c>
      <c r="B12124" s="775">
        <v>1</v>
      </c>
      <c r="C12124" s="775" t="s">
        <v>87</v>
      </c>
      <c r="D12124" s="775" t="s">
        <v>174</v>
      </c>
      <c r="E12124" s="775">
        <v>999999</v>
      </c>
      <c r="F12124" s="775" t="s">
        <v>8083</v>
      </c>
      <c r="G12124" s="775"/>
      <c r="H12124" s="775"/>
      <c r="I12124" s="775"/>
    </row>
    <row r="12125" spans="1:9">
      <c r="A12125" s="1039" t="str">
        <f>Table_wabobpsvr_AzureCalc_AzureCalcRateCard[[#This Row],[ServiceName]]&amp;Table_wabobpsvr_AzureCalc_AzureCalcRateCard[[#This Row],[Price_Level]]&amp;Table_wabobpsvr_AzureCalc_AzureCalcRateCard[[#This Row],[Region]]</f>
        <v>Standard_D12_v2 VM (Windows)B1</v>
      </c>
      <c r="B12125" s="1039">
        <v>1</v>
      </c>
      <c r="C12125" s="1039" t="s">
        <v>87</v>
      </c>
      <c r="D12125" s="1039" t="s">
        <v>175</v>
      </c>
      <c r="E12125" s="1039">
        <v>999999</v>
      </c>
      <c r="F12125" s="1039" t="s">
        <v>8083</v>
      </c>
      <c r="G12125" s="775"/>
      <c r="H12125" s="775"/>
      <c r="I12125" s="775"/>
    </row>
    <row r="12126" spans="1:9">
      <c r="A12126" s="775" t="str">
        <f>Table_wabobpsvr_AzureCalc_AzureCalcRateCard[[#This Row],[ServiceName]]&amp;Table_wabobpsvr_AzureCalc_AzureCalcRateCard[[#This Row],[Price_Level]]&amp;Table_wabobpsvr_AzureCalc_AzureCalcRateCard[[#This Row],[Region]]</f>
        <v>Standard_D12_v2 VM (Windows)C1</v>
      </c>
      <c r="B12126" s="775">
        <v>1</v>
      </c>
      <c r="C12126" s="775" t="s">
        <v>87</v>
      </c>
      <c r="D12126" s="775" t="s">
        <v>177</v>
      </c>
      <c r="E12126" s="775">
        <v>999999</v>
      </c>
      <c r="F12126" s="775" t="s">
        <v>8083</v>
      </c>
      <c r="G12126" s="775"/>
      <c r="H12126" s="775"/>
      <c r="I12126" s="775"/>
    </row>
    <row r="12127" spans="1:9">
      <c r="A12127" s="775" t="str">
        <f>Table_wabobpsvr_AzureCalc_AzureCalcRateCard[[#This Row],[ServiceName]]&amp;Table_wabobpsvr_AzureCalc_AzureCalcRateCard[[#This Row],[Price_Level]]&amp;Table_wabobpsvr_AzureCalc_AzureCalcRateCard[[#This Row],[Region]]</f>
        <v>Standard_D12_v2 VM (Windows)D1</v>
      </c>
      <c r="B12127" s="775">
        <v>1</v>
      </c>
      <c r="C12127" s="775" t="s">
        <v>87</v>
      </c>
      <c r="D12127" s="775" t="s">
        <v>176</v>
      </c>
      <c r="E12127" s="775">
        <v>999999</v>
      </c>
      <c r="F12127" s="775" t="s">
        <v>8083</v>
      </c>
      <c r="G12127" s="775"/>
      <c r="H12127" s="775"/>
      <c r="I12127" s="775"/>
    </row>
    <row r="12128" spans="1:9">
      <c r="A12128" s="775" t="str">
        <f>Table_wabobpsvr_AzureCalc_AzureCalcRateCard[[#This Row],[ServiceName]]&amp;Table_wabobpsvr_AzureCalc_AzureCalcRateCard[[#This Row],[Price_Level]]&amp;Table_wabobpsvr_AzureCalc_AzureCalcRateCard[[#This Row],[Region]]</f>
        <v>Standard_D12_v2 VM (Windows)MOSP1</v>
      </c>
      <c r="B12128" s="775">
        <v>1</v>
      </c>
      <c r="C12128" s="775" t="s">
        <v>87</v>
      </c>
      <c r="D12128" s="775" t="s">
        <v>606</v>
      </c>
      <c r="E12128" s="775">
        <v>999999</v>
      </c>
      <c r="F12128" s="775" t="s">
        <v>8083</v>
      </c>
      <c r="G12128" s="775"/>
      <c r="H12128" s="775"/>
      <c r="I12128" s="775"/>
    </row>
    <row r="12129" spans="1:9">
      <c r="A12129" s="775" t="str">
        <f>Table_wabobpsvr_AzureCalc_AzureCalcRateCard[[#This Row],[ServiceName]]&amp;Table_wabobpsvr_AzureCalc_AzureCalcRateCard[[#This Row],[Price_Level]]&amp;Table_wabobpsvr_AzureCalc_AzureCalcRateCard[[#This Row],[Region]]</f>
        <v>Standard_D13_v2 VM (Windows)A1</v>
      </c>
      <c r="B12129" s="775">
        <v>1</v>
      </c>
      <c r="C12129" s="775" t="s">
        <v>87</v>
      </c>
      <c r="D12129" s="775" t="s">
        <v>174</v>
      </c>
      <c r="E12129" s="775">
        <v>999999</v>
      </c>
      <c r="F12129" s="775" t="s">
        <v>8084</v>
      </c>
      <c r="G12129" s="775"/>
      <c r="H12129" s="775"/>
      <c r="I12129" s="775"/>
    </row>
    <row r="12130" spans="1:9">
      <c r="A12130" s="775" t="str">
        <f>Table_wabobpsvr_AzureCalc_AzureCalcRateCard[[#This Row],[ServiceName]]&amp;Table_wabobpsvr_AzureCalc_AzureCalcRateCard[[#This Row],[Price_Level]]&amp;Table_wabobpsvr_AzureCalc_AzureCalcRateCard[[#This Row],[Region]]</f>
        <v>Standard_D13_v2 VM (Windows)B1</v>
      </c>
      <c r="B12130" s="775">
        <v>1</v>
      </c>
      <c r="C12130" s="775" t="s">
        <v>87</v>
      </c>
      <c r="D12130" s="775" t="s">
        <v>175</v>
      </c>
      <c r="E12130" s="775">
        <v>999999</v>
      </c>
      <c r="F12130" s="775" t="s">
        <v>8084</v>
      </c>
      <c r="G12130" s="775"/>
      <c r="H12130" s="775"/>
      <c r="I12130" s="775"/>
    </row>
    <row r="12131" spans="1:9">
      <c r="A12131" s="775" t="str">
        <f>Table_wabobpsvr_AzureCalc_AzureCalcRateCard[[#This Row],[ServiceName]]&amp;Table_wabobpsvr_AzureCalc_AzureCalcRateCard[[#This Row],[Price_Level]]&amp;Table_wabobpsvr_AzureCalc_AzureCalcRateCard[[#This Row],[Region]]</f>
        <v>Standard_D13_v2 VM (Windows)C1</v>
      </c>
      <c r="B12131" s="775">
        <v>1</v>
      </c>
      <c r="C12131" s="775" t="s">
        <v>87</v>
      </c>
      <c r="D12131" s="775" t="s">
        <v>177</v>
      </c>
      <c r="E12131" s="775">
        <v>999999</v>
      </c>
      <c r="F12131" s="775" t="s">
        <v>8084</v>
      </c>
      <c r="G12131" s="775"/>
      <c r="H12131" s="775"/>
      <c r="I12131" s="775"/>
    </row>
    <row r="12132" spans="1:9">
      <c r="A12132" s="1039" t="str">
        <f>Table_wabobpsvr_AzureCalc_AzureCalcRateCard[[#This Row],[ServiceName]]&amp;Table_wabobpsvr_AzureCalc_AzureCalcRateCard[[#This Row],[Price_Level]]&amp;Table_wabobpsvr_AzureCalc_AzureCalcRateCard[[#This Row],[Region]]</f>
        <v>Standard_D5_v2 Cloud ServicesMOSP6</v>
      </c>
      <c r="B12132" s="1039">
        <v>6</v>
      </c>
      <c r="C12132" s="1039" t="s">
        <v>87</v>
      </c>
      <c r="D12132" s="1039" t="s">
        <v>606</v>
      </c>
      <c r="E12132" s="1039">
        <v>2.4860000000000002</v>
      </c>
      <c r="F12132" s="1039" t="s">
        <v>8233</v>
      </c>
      <c r="G12132" s="775"/>
      <c r="H12132" s="775"/>
      <c r="I12132" s="775" t="s">
        <v>8304</v>
      </c>
    </row>
    <row r="12133" spans="1:9">
      <c r="A12133" s="775" t="str">
        <f>Table_wabobpsvr_AzureCalc_AzureCalcRateCard[[#This Row],[ServiceName]]&amp;Table_wabobpsvr_AzureCalc_AzureCalcRateCard[[#This Row],[Price_Level]]&amp;Table_wabobpsvr_AzureCalc_AzureCalcRateCard[[#This Row],[Region]]</f>
        <v>Standard_D12_v2 Cloud ServicesD1</v>
      </c>
      <c r="B12133" s="775">
        <v>1</v>
      </c>
      <c r="C12133" s="775" t="s">
        <v>87</v>
      </c>
      <c r="D12133" s="775" t="s">
        <v>176</v>
      </c>
      <c r="E12133" s="775">
        <v>0.60719999999999996</v>
      </c>
      <c r="F12133" s="775" t="s">
        <v>8196</v>
      </c>
      <c r="G12133" s="775" t="s">
        <v>4235</v>
      </c>
      <c r="H12133" s="775" t="s">
        <v>4235</v>
      </c>
      <c r="I12133" s="775" t="s">
        <v>8296</v>
      </c>
    </row>
    <row r="12134" spans="1:9">
      <c r="A12134" s="775" t="str">
        <f>Table_wabobpsvr_AzureCalc_AzureCalcRateCard[[#This Row],[ServiceName]]&amp;Table_wabobpsvr_AzureCalc_AzureCalcRateCard[[#This Row],[Price_Level]]&amp;Table_wabobpsvr_AzureCalc_AzureCalcRateCard[[#This Row],[Region]]</f>
        <v>Standard_D14_v2 VM (Non-Windows)A1</v>
      </c>
      <c r="B12134" s="775">
        <v>1</v>
      </c>
      <c r="C12134" s="775" t="s">
        <v>87</v>
      </c>
      <c r="D12134" s="775" t="s">
        <v>174</v>
      </c>
      <c r="E12134" s="775">
        <v>1.54715</v>
      </c>
      <c r="F12134" s="775" t="s">
        <v>8094</v>
      </c>
      <c r="G12134" s="775" t="s">
        <v>4235</v>
      </c>
      <c r="H12134" s="775" t="s">
        <v>4235</v>
      </c>
      <c r="I12134" s="775" t="s">
        <v>8247</v>
      </c>
    </row>
    <row r="12135" spans="1:9">
      <c r="A12135" s="775" t="str">
        <f>Table_wabobpsvr_AzureCalc_AzureCalcRateCard[[#This Row],[ServiceName]]&amp;Table_wabobpsvr_AzureCalc_AzureCalcRateCard[[#This Row],[Price_Level]]&amp;Table_wabobpsvr_AzureCalc_AzureCalcRateCard[[#This Row],[Region]]</f>
        <v>S2 DocumentDB HoursC12</v>
      </c>
      <c r="B12135" s="775">
        <v>12</v>
      </c>
      <c r="C12135" s="775" t="s">
        <v>87</v>
      </c>
      <c r="D12135" s="775" t="s">
        <v>177</v>
      </c>
      <c r="E12135" s="775">
        <v>6.9159999999999999E-2</v>
      </c>
      <c r="F12135" s="775" t="s">
        <v>4321</v>
      </c>
      <c r="G12135" s="775" t="s">
        <v>8277</v>
      </c>
      <c r="H12135" s="775" t="s">
        <v>8278</v>
      </c>
      <c r="I12135" s="775" t="s">
        <v>8279</v>
      </c>
    </row>
    <row r="12136" spans="1:9">
      <c r="A12136" s="775" t="str">
        <f>Table_wabobpsvr_AzureCalc_AzureCalcRateCard[[#This Row],[ServiceName]]&amp;Table_wabobpsvr_AzureCalc_AzureCalcRateCard[[#This Row],[Price_Level]]&amp;Table_wabobpsvr_AzureCalc_AzureCalcRateCard[[#This Row],[Region]]</f>
        <v>S3 DocumentDB HoursC12</v>
      </c>
      <c r="B12136" s="775">
        <v>12</v>
      </c>
      <c r="C12136" s="775" t="s">
        <v>87</v>
      </c>
      <c r="D12136" s="775" t="s">
        <v>177</v>
      </c>
      <c r="E12136" s="775">
        <v>0.13922999999999999</v>
      </c>
      <c r="F12136" s="775" t="s">
        <v>4326</v>
      </c>
      <c r="G12136" s="775" t="s">
        <v>8280</v>
      </c>
      <c r="H12136" s="775" t="s">
        <v>8281</v>
      </c>
      <c r="I12136" s="775" t="s">
        <v>8282</v>
      </c>
    </row>
    <row r="12137" spans="1:9">
      <c r="A12137" s="775" t="str">
        <f>Table_wabobpsvr_AzureCalc_AzureCalcRateCard[[#This Row],[ServiceName]]&amp;Table_wabobpsvr_AzureCalc_AzureCalcRateCard[[#This Row],[Price_Level]]&amp;Table_wabobpsvr_AzureCalc_AzureCalcRateCard[[#This Row],[Region]]</f>
        <v>Basic DocumentDB HoursD11</v>
      </c>
      <c r="B12137" s="775">
        <v>11</v>
      </c>
      <c r="C12137" s="775" t="s">
        <v>87</v>
      </c>
      <c r="D12137" s="775" t="s">
        <v>176</v>
      </c>
      <c r="E12137" s="775">
        <v>7.0400000000000003E-3</v>
      </c>
      <c r="F12137" s="775" t="s">
        <v>8270</v>
      </c>
      <c r="G12137" s="775" t="s">
        <v>8283</v>
      </c>
      <c r="H12137" s="775" t="s">
        <v>8284</v>
      </c>
      <c r="I12137" s="775" t="s">
        <v>8285</v>
      </c>
    </row>
    <row r="12138" spans="1:9">
      <c r="A12138" s="775" t="str">
        <f>Table_wabobpsvr_AzureCalc_AzureCalcRateCard[[#This Row],[ServiceName]]&amp;Table_wabobpsvr_AzureCalc_AzureCalcRateCard[[#This Row],[Price_Level]]&amp;Table_wabobpsvr_AzureCalc_AzureCalcRateCard[[#This Row],[Region]]</f>
        <v>S1 DocumentDB HoursD11</v>
      </c>
      <c r="B12138" s="775">
        <v>11</v>
      </c>
      <c r="C12138" s="775" t="s">
        <v>87</v>
      </c>
      <c r="D12138" s="775" t="s">
        <v>176</v>
      </c>
      <c r="E12138" s="775">
        <v>3.4320000000000003E-2</v>
      </c>
      <c r="F12138" s="775" t="s">
        <v>4314</v>
      </c>
      <c r="G12138" s="775" t="s">
        <v>8286</v>
      </c>
      <c r="H12138" s="775" t="s">
        <v>8287</v>
      </c>
      <c r="I12138" s="775" t="s">
        <v>8288</v>
      </c>
    </row>
    <row r="12139" spans="1:9">
      <c r="A12139" s="775" t="str">
        <f>Table_wabobpsvr_AzureCalc_AzureCalcRateCard[[#This Row],[ServiceName]]&amp;Table_wabobpsvr_AzureCalc_AzureCalcRateCard[[#This Row],[Price_Level]]&amp;Table_wabobpsvr_AzureCalc_AzureCalcRateCard[[#This Row],[Region]]</f>
        <v>S2 DocumentDB HoursD11</v>
      </c>
      <c r="B12139" s="775">
        <v>11</v>
      </c>
      <c r="C12139" s="775" t="s">
        <v>87</v>
      </c>
      <c r="D12139" s="775" t="s">
        <v>176</v>
      </c>
      <c r="E12139" s="775">
        <v>6.6879999999999995E-2</v>
      </c>
      <c r="F12139" s="775" t="s">
        <v>4321</v>
      </c>
      <c r="G12139" s="775" t="s">
        <v>8289</v>
      </c>
      <c r="H12139" s="775" t="s">
        <v>8290</v>
      </c>
      <c r="I12139" s="775" t="s">
        <v>8291</v>
      </c>
    </row>
    <row r="12140" spans="1:9">
      <c r="A12140" s="1039" t="str">
        <f>Table_wabobpsvr_AzureCalc_AzureCalcRateCard[[#This Row],[ServiceName]]&amp;Table_wabobpsvr_AzureCalc_AzureCalcRateCard[[#This Row],[Price_Level]]&amp;Table_wabobpsvr_AzureCalc_AzureCalcRateCard[[#This Row],[Region]]</f>
        <v>S3 DocumentDB HoursD11</v>
      </c>
      <c r="B12140" s="1039">
        <v>11</v>
      </c>
      <c r="C12140" s="1039" t="s">
        <v>87</v>
      </c>
      <c r="D12140" s="1039" t="s">
        <v>176</v>
      </c>
      <c r="E12140" s="1039">
        <v>0.13464000000000001</v>
      </c>
      <c r="F12140" s="1039" t="s">
        <v>4326</v>
      </c>
      <c r="G12140" s="775" t="s">
        <v>8292</v>
      </c>
      <c r="H12140" s="775" t="s">
        <v>8293</v>
      </c>
      <c r="I12140" s="775" t="s">
        <v>8294</v>
      </c>
    </row>
    <row r="12141" spans="1:9">
      <c r="A12141" s="1039" t="str">
        <f>Table_wabobpsvr_AzureCalc_AzureCalcRateCard[[#This Row],[ServiceName]]&amp;Table_wabobpsvr_AzureCalc_AzureCalcRateCard[[#This Row],[Price_Level]]&amp;Table_wabobpsvr_AzureCalc_AzureCalcRateCard[[#This Row],[Region]]</f>
        <v>Basic DocumentDB HoursD12</v>
      </c>
      <c r="B12141" s="1039">
        <v>12</v>
      </c>
      <c r="C12141" s="1039" t="s">
        <v>87</v>
      </c>
      <c r="D12141" s="1039" t="s">
        <v>176</v>
      </c>
      <c r="E12141" s="1039">
        <v>7.0400000000000003E-3</v>
      </c>
      <c r="F12141" s="1039" t="s">
        <v>8270</v>
      </c>
      <c r="G12141" s="775" t="s">
        <v>8271</v>
      </c>
      <c r="H12141" s="775" t="s">
        <v>8272</v>
      </c>
      <c r="I12141" s="775" t="s">
        <v>8273</v>
      </c>
    </row>
    <row r="12142" spans="1:9">
      <c r="A12142" s="1039" t="str">
        <f>Table_wabobpsvr_AzureCalc_AzureCalcRateCard[[#This Row],[ServiceName]]&amp;Table_wabobpsvr_AzureCalc_AzureCalcRateCard[[#This Row],[Price_Level]]&amp;Table_wabobpsvr_AzureCalc_AzureCalcRateCard[[#This Row],[Region]]</f>
        <v>S1 DocumentDB HoursD12</v>
      </c>
      <c r="B12142" s="1039">
        <v>12</v>
      </c>
      <c r="C12142" s="1039" t="s">
        <v>87</v>
      </c>
      <c r="D12142" s="1039" t="s">
        <v>176</v>
      </c>
      <c r="E12142" s="1039">
        <v>3.4320000000000003E-2</v>
      </c>
      <c r="F12142" s="1039" t="s">
        <v>4314</v>
      </c>
      <c r="G12142" s="775" t="s">
        <v>8274</v>
      </c>
      <c r="H12142" s="775" t="s">
        <v>8275</v>
      </c>
      <c r="I12142" s="775" t="s">
        <v>8276</v>
      </c>
    </row>
    <row r="12143" spans="1:9">
      <c r="A12143" s="775" t="str">
        <f>Table_wabobpsvr_AzureCalc_AzureCalcRateCard[[#This Row],[ServiceName]]&amp;Table_wabobpsvr_AzureCalc_AzureCalcRateCard[[#This Row],[Price_Level]]&amp;Table_wabobpsvr_AzureCalc_AzureCalcRateCard[[#This Row],[Region]]</f>
        <v>S2 DocumentDB HoursD12</v>
      </c>
      <c r="B12143" s="775">
        <v>12</v>
      </c>
      <c r="C12143" s="775" t="s">
        <v>87</v>
      </c>
      <c r="D12143" s="775" t="s">
        <v>176</v>
      </c>
      <c r="E12143" s="775">
        <v>6.6879999999999995E-2</v>
      </c>
      <c r="F12143" s="775" t="s">
        <v>4321</v>
      </c>
      <c r="G12143" s="775" t="s">
        <v>8277</v>
      </c>
      <c r="H12143" s="775" t="s">
        <v>8278</v>
      </c>
      <c r="I12143" s="775" t="s">
        <v>8279</v>
      </c>
    </row>
    <row r="12144" spans="1:9">
      <c r="A12144" s="775" t="str">
        <f>Table_wabobpsvr_AzureCalc_AzureCalcRateCard[[#This Row],[ServiceName]]&amp;Table_wabobpsvr_AzureCalc_AzureCalcRateCard[[#This Row],[Price_Level]]&amp;Table_wabobpsvr_AzureCalc_AzureCalcRateCard[[#This Row],[Region]]</f>
        <v>Premium CDN Data Transfer - Zone 1 - Tier 6B</v>
      </c>
      <c r="B12144" s="775"/>
      <c r="C12144" s="775" t="s">
        <v>9</v>
      </c>
      <c r="D12144" s="775" t="s">
        <v>175</v>
      </c>
      <c r="E12144" s="775">
        <v>0.1598</v>
      </c>
      <c r="F12144" s="775" t="s">
        <v>8409</v>
      </c>
      <c r="G12144" s="775" t="s">
        <v>8174</v>
      </c>
      <c r="H12144" s="775" t="s">
        <v>8175</v>
      </c>
      <c r="I12144" s="775" t="s">
        <v>8176</v>
      </c>
    </row>
    <row r="12145" spans="1:9">
      <c r="A12145" s="775" t="str">
        <f>Table_wabobpsvr_AzureCalc_AzureCalcRateCard[[#This Row],[ServiceName]]&amp;Table_wabobpsvr_AzureCalc_AzureCalcRateCard[[#This Row],[Price_Level]]&amp;Table_wabobpsvr_AzureCalc_AzureCalcRateCard[[#This Row],[Region]]</f>
        <v>Premium CDN Data Transfer - Zone 1 - Tier 6C</v>
      </c>
      <c r="B12145" s="775"/>
      <c r="C12145" s="775" t="s">
        <v>9</v>
      </c>
      <c r="D12145" s="775" t="s">
        <v>177</v>
      </c>
      <c r="E12145" s="775">
        <v>0.1547</v>
      </c>
      <c r="F12145" s="775" t="s">
        <v>8409</v>
      </c>
      <c r="G12145" s="775" t="s">
        <v>8174</v>
      </c>
      <c r="H12145" s="775" t="s">
        <v>8175</v>
      </c>
      <c r="I12145" s="775" t="s">
        <v>8176</v>
      </c>
    </row>
    <row r="12146" spans="1:9">
      <c r="A12146" s="775" t="str">
        <f>Table_wabobpsvr_AzureCalc_AzureCalcRateCard[[#This Row],[ServiceName]]&amp;Table_wabobpsvr_AzureCalc_AzureCalcRateCard[[#This Row],[Price_Level]]&amp;Table_wabobpsvr_AzureCalc_AzureCalcRateCard[[#This Row],[Region]]</f>
        <v>Standard_D5_v2 Cloud ServicesA6</v>
      </c>
      <c r="B12146" s="775">
        <v>6</v>
      </c>
      <c r="C12146" s="775" t="s">
        <v>87</v>
      </c>
      <c r="D12146" s="775" t="s">
        <v>174</v>
      </c>
      <c r="E12146" s="775">
        <v>2.4114200000000001</v>
      </c>
      <c r="F12146" s="775" t="s">
        <v>8233</v>
      </c>
      <c r="G12146" s="775" t="s">
        <v>4235</v>
      </c>
      <c r="H12146" s="775" t="s">
        <v>4235</v>
      </c>
      <c r="I12146" s="775" t="s">
        <v>8304</v>
      </c>
    </row>
    <row r="12147" spans="1:9">
      <c r="A12147" s="775" t="str">
        <f>Table_wabobpsvr_AzureCalc_AzureCalcRateCard[[#This Row],[ServiceName]]&amp;Table_wabobpsvr_AzureCalc_AzureCalcRateCard[[#This Row],[Price_Level]]&amp;Table_wabobpsvr_AzureCalc_AzureCalcRateCard[[#This Row],[Region]]</f>
        <v>Standard_D5_v2 Cloud ServicesB6</v>
      </c>
      <c r="B12147" s="775">
        <v>6</v>
      </c>
      <c r="C12147" s="775" t="s">
        <v>87</v>
      </c>
      <c r="D12147" s="775" t="s">
        <v>175</v>
      </c>
      <c r="E12147" s="775">
        <v>2.33684</v>
      </c>
      <c r="F12147" s="775" t="s">
        <v>8233</v>
      </c>
      <c r="G12147" s="775" t="s">
        <v>4235</v>
      </c>
      <c r="H12147" s="775" t="s">
        <v>4235</v>
      </c>
      <c r="I12147" s="775" t="s">
        <v>8304</v>
      </c>
    </row>
    <row r="12148" spans="1:9">
      <c r="A12148" s="775" t="str">
        <f>Table_wabobpsvr_AzureCalc_AzureCalcRateCard[[#This Row],[ServiceName]]&amp;Table_wabobpsvr_AzureCalc_AzureCalcRateCard[[#This Row],[Price_Level]]&amp;Table_wabobpsvr_AzureCalc_AzureCalcRateCard[[#This Row],[Region]]</f>
        <v>Standard_D5_v2 Cloud ServicesC6</v>
      </c>
      <c r="B12148" s="775">
        <v>6</v>
      </c>
      <c r="C12148" s="775" t="s">
        <v>87</v>
      </c>
      <c r="D12148" s="775" t="s">
        <v>177</v>
      </c>
      <c r="E12148" s="775">
        <v>2.2622599999999999</v>
      </c>
      <c r="F12148" s="775" t="s">
        <v>8233</v>
      </c>
      <c r="G12148" s="775" t="s">
        <v>4235</v>
      </c>
      <c r="H12148" s="775" t="s">
        <v>4235</v>
      </c>
      <c r="I12148" s="775" t="s">
        <v>8304</v>
      </c>
    </row>
    <row r="12149" spans="1:9">
      <c r="A12149" s="775" t="str">
        <f>Table_wabobpsvr_AzureCalc_AzureCalcRateCard[[#This Row],[ServiceName]]&amp;Table_wabobpsvr_AzureCalc_AzureCalcRateCard[[#This Row],[Price_Level]]&amp;Table_wabobpsvr_AzureCalc_AzureCalcRateCard[[#This Row],[Region]]</f>
        <v>Standard_D5_v2 Cloud ServicesD6</v>
      </c>
      <c r="B12149" s="775">
        <v>6</v>
      </c>
      <c r="C12149" s="775" t="s">
        <v>87</v>
      </c>
      <c r="D12149" s="775" t="s">
        <v>176</v>
      </c>
      <c r="E12149" s="775">
        <v>2.1876799999999998</v>
      </c>
      <c r="F12149" s="775" t="s">
        <v>8233</v>
      </c>
      <c r="G12149" s="775" t="s">
        <v>4235</v>
      </c>
      <c r="H12149" s="775" t="s">
        <v>4235</v>
      </c>
      <c r="I12149" s="775" t="s">
        <v>8304</v>
      </c>
    </row>
    <row r="12150" spans="1:9">
      <c r="A12150" s="775" t="str">
        <f>Table_wabobpsvr_AzureCalc_AzureCalcRateCard[[#This Row],[ServiceName]]&amp;Table_wabobpsvr_AzureCalc_AzureCalcRateCard[[#This Row],[Price_Level]]&amp;Table_wabobpsvr_AzureCalc_AzureCalcRateCard[[#This Row],[Region]]</f>
        <v>Standard_D1_v2 VM (Non-Windows)MOSP6</v>
      </c>
      <c r="B12150" s="775">
        <v>6</v>
      </c>
      <c r="C12150" s="775" t="s">
        <v>87</v>
      </c>
      <c r="D12150" s="775" t="s">
        <v>606</v>
      </c>
      <c r="E12150" s="775">
        <v>8.5000000000000006E-2</v>
      </c>
      <c r="F12150" s="775" t="s">
        <v>8086</v>
      </c>
      <c r="G12150" s="775"/>
      <c r="H12150" s="775"/>
      <c r="I12150" s="775" t="s">
        <v>7850</v>
      </c>
    </row>
    <row r="12151" spans="1:9">
      <c r="A12151" s="775" t="str">
        <f>Table_wabobpsvr_AzureCalc_AzureCalcRateCard[[#This Row],[ServiceName]]&amp;Table_wabobpsvr_AzureCalc_AzureCalcRateCard[[#This Row],[Price_Level]]&amp;Table_wabobpsvr_AzureCalc_AzureCalcRateCard[[#This Row],[Region]]</f>
        <v>S3 DocumentDB HoursD12</v>
      </c>
      <c r="B12151" s="775">
        <v>12</v>
      </c>
      <c r="C12151" s="775" t="s">
        <v>87</v>
      </c>
      <c r="D12151" s="775" t="s">
        <v>176</v>
      </c>
      <c r="E12151" s="775">
        <v>0.13464000000000001</v>
      </c>
      <c r="F12151" s="775" t="s">
        <v>4326</v>
      </c>
      <c r="G12151" s="775" t="s">
        <v>8280</v>
      </c>
      <c r="H12151" s="775" t="s">
        <v>8281</v>
      </c>
      <c r="I12151" s="775" t="s">
        <v>8282</v>
      </c>
    </row>
    <row r="12152" spans="1:9">
      <c r="A12152" s="775" t="str">
        <f>Table_wabobpsvr_AzureCalc_AzureCalcRateCard[[#This Row],[ServiceName]]&amp;Table_wabobpsvr_AzureCalc_AzureCalcRateCard[[#This Row],[Price_Level]]&amp;Table_wabobpsvr_AzureCalc_AzureCalcRateCard[[#This Row],[Region]]</f>
        <v>ExpressRoute (Unlimited) 1 Gbps ConnectionsC10</v>
      </c>
      <c r="B12152" s="775">
        <v>10</v>
      </c>
      <c r="C12152" s="775" t="s">
        <v>7427</v>
      </c>
      <c r="D12152" s="775" t="s">
        <v>177</v>
      </c>
      <c r="E12152" s="775">
        <v>7917</v>
      </c>
      <c r="F12152" s="775" t="s">
        <v>7405</v>
      </c>
      <c r="G12152" s="775" t="s">
        <v>7579</v>
      </c>
      <c r="H12152" s="775" t="s">
        <v>7580</v>
      </c>
      <c r="I12152" s="775" t="s">
        <v>7497</v>
      </c>
    </row>
    <row r="12153" spans="1:9">
      <c r="A12153" s="775" t="str">
        <f>Table_wabobpsvr_AzureCalc_AzureCalcRateCard[[#This Row],[ServiceName]]&amp;Table_wabobpsvr_AzureCalc_AzureCalcRateCard[[#This Row],[Price_Level]]&amp;Table_wabobpsvr_AzureCalc_AzureCalcRateCard[[#This Row],[Region]]</f>
        <v>ExpressRoute (Metered) 200 Mbps ConnectionsC12</v>
      </c>
      <c r="B12153" s="775">
        <v>12</v>
      </c>
      <c r="C12153" s="775" t="s">
        <v>7427</v>
      </c>
      <c r="D12153" s="775" t="s">
        <v>177</v>
      </c>
      <c r="E12153" s="775">
        <v>131.94999999999999</v>
      </c>
      <c r="F12153" s="775" t="s">
        <v>7388</v>
      </c>
      <c r="G12153" s="775" t="s">
        <v>7571</v>
      </c>
      <c r="H12153" s="775" t="s">
        <v>7572</v>
      </c>
      <c r="I12153" s="775" t="s">
        <v>7489</v>
      </c>
    </row>
    <row r="12154" spans="1:9">
      <c r="A12154" s="775" t="str">
        <f>Table_wabobpsvr_AzureCalc_AzureCalcRateCard[[#This Row],[ServiceName]]&amp;Table_wabobpsvr_AzureCalc_AzureCalcRateCard[[#This Row],[Price_Level]]&amp;Table_wabobpsvr_AzureCalc_AzureCalcRateCard[[#This Row],[Region]]</f>
        <v>ExpressRoute (Unlimited) 1 Gbps ConnectionsC15</v>
      </c>
      <c r="B12154" s="775">
        <v>15</v>
      </c>
      <c r="C12154" s="775" t="s">
        <v>7427</v>
      </c>
      <c r="D12154" s="775" t="s">
        <v>177</v>
      </c>
      <c r="E12154" s="775">
        <v>7917</v>
      </c>
      <c r="F12154" s="775" t="s">
        <v>7405</v>
      </c>
      <c r="G12154" s="775" t="s">
        <v>7579</v>
      </c>
      <c r="H12154" s="775" t="s">
        <v>7580</v>
      </c>
      <c r="I12154" s="775" t="s">
        <v>7497</v>
      </c>
    </row>
    <row r="12155" spans="1:9">
      <c r="A12155" s="775" t="str">
        <f>Table_wabobpsvr_AzureCalc_AzureCalcRateCard[[#This Row],[ServiceName]]&amp;Table_wabobpsvr_AzureCalc_AzureCalcRateCard[[#This Row],[Price_Level]]&amp;Table_wabobpsvr_AzureCalc_AzureCalcRateCard[[#This Row],[Region]]</f>
        <v>ExpressRoute (Unlimited) 10 Gbps ConnectionsC15</v>
      </c>
      <c r="B12155" s="775">
        <v>15</v>
      </c>
      <c r="C12155" s="775" t="s">
        <v>7427</v>
      </c>
      <c r="D12155" s="775" t="s">
        <v>177</v>
      </c>
      <c r="E12155" s="775">
        <v>74620</v>
      </c>
      <c r="F12155" s="775" t="s">
        <v>7408</v>
      </c>
      <c r="G12155" s="775" t="s">
        <v>7581</v>
      </c>
      <c r="H12155" s="775" t="s">
        <v>7582</v>
      </c>
      <c r="I12155" s="775" t="s">
        <v>7499</v>
      </c>
    </row>
    <row r="12156" spans="1:9">
      <c r="A12156" s="775" t="str">
        <f>Table_wabobpsvr_AzureCalc_AzureCalcRateCard[[#This Row],[ServiceName]]&amp;Table_wabobpsvr_AzureCalc_AzureCalcRateCard[[#This Row],[Price_Level]]&amp;Table_wabobpsvr_AzureCalc_AzureCalcRateCard[[#This Row],[Region]]</f>
        <v>ExpressRoute (Unlimited) 100 Mbps ConnectionsC15</v>
      </c>
      <c r="B12156" s="775">
        <v>15</v>
      </c>
      <c r="C12156" s="775" t="s">
        <v>7427</v>
      </c>
      <c r="D12156" s="775" t="s">
        <v>177</v>
      </c>
      <c r="E12156" s="775">
        <v>1119.3</v>
      </c>
      <c r="F12156" s="775" t="s">
        <v>7402</v>
      </c>
      <c r="G12156" s="775" t="s">
        <v>7583</v>
      </c>
      <c r="H12156" s="775" t="s">
        <v>7584</v>
      </c>
      <c r="I12156" s="775" t="s">
        <v>7501</v>
      </c>
    </row>
    <row r="12157" spans="1:9">
      <c r="A12157" s="775" t="str">
        <f>Table_wabobpsvr_AzureCalc_AzureCalcRateCard[[#This Row],[ServiceName]]&amp;Table_wabobpsvr_AzureCalc_AzureCalcRateCard[[#This Row],[Price_Level]]&amp;Table_wabobpsvr_AzureCalc_AzureCalcRateCard[[#This Row],[Region]]</f>
        <v>ExpressRoute (Unlimited) 2 Gbps ConnectionsC15</v>
      </c>
      <c r="B12157" s="775">
        <v>15</v>
      </c>
      <c r="C12157" s="775" t="s">
        <v>7427</v>
      </c>
      <c r="D12157" s="775" t="s">
        <v>177</v>
      </c>
      <c r="E12157" s="775">
        <v>15834</v>
      </c>
      <c r="F12157" s="775" t="s">
        <v>7406</v>
      </c>
      <c r="G12157" s="775" t="s">
        <v>7585</v>
      </c>
      <c r="H12157" s="775" t="s">
        <v>7586</v>
      </c>
      <c r="I12157" s="775" t="s">
        <v>7503</v>
      </c>
    </row>
    <row r="12158" spans="1:9">
      <c r="A12158" s="775" t="str">
        <f>Table_wabobpsvr_AzureCalc_AzureCalcRateCard[[#This Row],[ServiceName]]&amp;Table_wabobpsvr_AzureCalc_AzureCalcRateCard[[#This Row],[Price_Level]]&amp;Table_wabobpsvr_AzureCalc_AzureCalcRateCard[[#This Row],[Region]]</f>
        <v>ExpressRoute (Unlimited) 200 Mbps ConnectionsC15</v>
      </c>
      <c r="B12158" s="775">
        <v>15</v>
      </c>
      <c r="C12158" s="775" t="s">
        <v>7427</v>
      </c>
      <c r="D12158" s="775" t="s">
        <v>177</v>
      </c>
      <c r="E12158" s="775">
        <v>2093</v>
      </c>
      <c r="F12158" s="775" t="s">
        <v>7403</v>
      </c>
      <c r="G12158" s="775" t="s">
        <v>7587</v>
      </c>
      <c r="H12158" s="775" t="s">
        <v>7588</v>
      </c>
      <c r="I12158" s="775" t="s">
        <v>7505</v>
      </c>
    </row>
    <row r="12159" spans="1:9">
      <c r="A12159" s="775" t="str">
        <f>Table_wabobpsvr_AzureCalc_AzureCalcRateCard[[#This Row],[ServiceName]]&amp;Table_wabobpsvr_AzureCalc_AzureCalcRateCard[[#This Row],[Price_Level]]&amp;Table_wabobpsvr_AzureCalc_AzureCalcRateCard[[#This Row],[Region]]</f>
        <v>ExpressRoute (Unlimited) 5 Gbps ConnectionsC15</v>
      </c>
      <c r="B12159" s="775">
        <v>15</v>
      </c>
      <c r="C12159" s="775" t="s">
        <v>7427</v>
      </c>
      <c r="D12159" s="775" t="s">
        <v>177</v>
      </c>
      <c r="E12159" s="775">
        <v>37310</v>
      </c>
      <c r="F12159" s="775" t="s">
        <v>7407</v>
      </c>
      <c r="G12159" s="775" t="s">
        <v>7589</v>
      </c>
      <c r="H12159" s="775" t="s">
        <v>7590</v>
      </c>
      <c r="I12159" s="775" t="s">
        <v>7507</v>
      </c>
    </row>
    <row r="12160" spans="1:9">
      <c r="A12160" s="775" t="str">
        <f>Table_wabobpsvr_AzureCalc_AzureCalcRateCard[[#This Row],[ServiceName]]&amp;Table_wabobpsvr_AzureCalc_AzureCalcRateCard[[#This Row],[Price_Level]]&amp;Table_wabobpsvr_AzureCalc_AzureCalcRateCard[[#This Row],[Region]]</f>
        <v>ExpressRoute (Unlimited) 10 Gbps ConnectionsC10</v>
      </c>
      <c r="B12160" s="775">
        <v>10</v>
      </c>
      <c r="C12160" s="775" t="s">
        <v>7427</v>
      </c>
      <c r="D12160" s="775" t="s">
        <v>177</v>
      </c>
      <c r="E12160" s="775">
        <v>74620</v>
      </c>
      <c r="F12160" s="775" t="s">
        <v>7408</v>
      </c>
      <c r="G12160" s="775" t="s">
        <v>7581</v>
      </c>
      <c r="H12160" s="775" t="s">
        <v>7582</v>
      </c>
      <c r="I12160" s="775" t="s">
        <v>7499</v>
      </c>
    </row>
    <row r="12161" spans="1:9">
      <c r="A12161" s="775" t="str">
        <f>Table_wabobpsvr_AzureCalc_AzureCalcRateCard[[#This Row],[ServiceName]]&amp;Table_wabobpsvr_AzureCalc_AzureCalcRateCard[[#This Row],[Price_Level]]&amp;Table_wabobpsvr_AzureCalc_AzureCalcRateCard[[#This Row],[Region]]</f>
        <v>ExpressRoute (Unlimited) 100 Mbps ConnectionsC10</v>
      </c>
      <c r="B12161" s="775">
        <v>10</v>
      </c>
      <c r="C12161" s="775" t="s">
        <v>7427</v>
      </c>
      <c r="D12161" s="775" t="s">
        <v>177</v>
      </c>
      <c r="E12161" s="775">
        <v>1119.3</v>
      </c>
      <c r="F12161" s="775" t="s">
        <v>7402</v>
      </c>
      <c r="G12161" s="775" t="s">
        <v>7583</v>
      </c>
      <c r="H12161" s="775" t="s">
        <v>7584</v>
      </c>
      <c r="I12161" s="775" t="s">
        <v>7501</v>
      </c>
    </row>
    <row r="12162" spans="1:9">
      <c r="A12162" s="775" t="str">
        <f>Table_wabobpsvr_AzureCalc_AzureCalcRateCard[[#This Row],[ServiceName]]&amp;Table_wabobpsvr_AzureCalc_AzureCalcRateCard[[#This Row],[Price_Level]]&amp;Table_wabobpsvr_AzureCalc_AzureCalcRateCard[[#This Row],[Region]]</f>
        <v>ExpressRoute (Unlimited) 2 Gbps ConnectionsC10</v>
      </c>
      <c r="B12162" s="775">
        <v>10</v>
      </c>
      <c r="C12162" s="775" t="s">
        <v>7427</v>
      </c>
      <c r="D12162" s="775" t="s">
        <v>177</v>
      </c>
      <c r="E12162" s="775">
        <v>15834</v>
      </c>
      <c r="F12162" s="775" t="s">
        <v>7406</v>
      </c>
      <c r="G12162" s="775" t="s">
        <v>7585</v>
      </c>
      <c r="H12162" s="775" t="s">
        <v>7586</v>
      </c>
      <c r="I12162" s="775" t="s">
        <v>7503</v>
      </c>
    </row>
    <row r="12163" spans="1:9">
      <c r="A12163" s="775" t="str">
        <f>Table_wabobpsvr_AzureCalc_AzureCalcRateCard[[#This Row],[ServiceName]]&amp;Table_wabobpsvr_AzureCalc_AzureCalcRateCard[[#This Row],[Price_Level]]&amp;Table_wabobpsvr_AzureCalc_AzureCalcRateCard[[#This Row],[Region]]</f>
        <v>ExpressRoute (Unlimited) 200 Mbps ConnectionsC10</v>
      </c>
      <c r="B12163" s="775">
        <v>10</v>
      </c>
      <c r="C12163" s="775" t="s">
        <v>7427</v>
      </c>
      <c r="D12163" s="775" t="s">
        <v>177</v>
      </c>
      <c r="E12163" s="775">
        <v>2093</v>
      </c>
      <c r="F12163" s="775" t="s">
        <v>7403</v>
      </c>
      <c r="G12163" s="775" t="s">
        <v>7587</v>
      </c>
      <c r="H12163" s="775" t="s">
        <v>7588</v>
      </c>
      <c r="I12163" s="775" t="s">
        <v>7505</v>
      </c>
    </row>
    <row r="12164" spans="1:9">
      <c r="A12164" s="775" t="str">
        <f>Table_wabobpsvr_AzureCalc_AzureCalcRateCard[[#This Row],[ServiceName]]&amp;Table_wabobpsvr_AzureCalc_AzureCalcRateCard[[#This Row],[Price_Level]]&amp;Table_wabobpsvr_AzureCalc_AzureCalcRateCard[[#This Row],[Region]]</f>
        <v>ExpressRoute (Unlimited) 5 Gbps ConnectionsC10</v>
      </c>
      <c r="B12164" s="775">
        <v>10</v>
      </c>
      <c r="C12164" s="775" t="s">
        <v>7427</v>
      </c>
      <c r="D12164" s="775" t="s">
        <v>177</v>
      </c>
      <c r="E12164" s="775">
        <v>37310</v>
      </c>
      <c r="F12164" s="775" t="s">
        <v>7407</v>
      </c>
      <c r="G12164" s="775" t="s">
        <v>7589</v>
      </c>
      <c r="H12164" s="775" t="s">
        <v>7590</v>
      </c>
      <c r="I12164" s="775" t="s">
        <v>7507</v>
      </c>
    </row>
    <row r="12165" spans="1:9">
      <c r="A12165" s="775" t="str">
        <f>Table_wabobpsvr_AzureCalc_AzureCalcRateCard[[#This Row],[ServiceName]]&amp;Table_wabobpsvr_AzureCalc_AzureCalcRateCard[[#This Row],[Price_Level]]&amp;Table_wabobpsvr_AzureCalc_AzureCalcRateCard[[#This Row],[Region]]</f>
        <v>ExpressRoute (Unlimited) 50 Mbps ConnectionsC10</v>
      </c>
      <c r="B12165" s="775">
        <v>10</v>
      </c>
      <c r="C12165" s="775" t="s">
        <v>7427</v>
      </c>
      <c r="D12165" s="775" t="s">
        <v>177</v>
      </c>
      <c r="E12165" s="775">
        <v>555.1</v>
      </c>
      <c r="F12165" s="775" t="s">
        <v>7401</v>
      </c>
      <c r="G12165" s="775" t="s">
        <v>7591</v>
      </c>
      <c r="H12165" s="775" t="s">
        <v>7592</v>
      </c>
      <c r="I12165" s="775" t="s">
        <v>7509</v>
      </c>
    </row>
    <row r="12166" spans="1:9">
      <c r="A12166" s="775" t="str">
        <f>Table_wabobpsvr_AzureCalc_AzureCalcRateCard[[#This Row],[ServiceName]]&amp;Table_wabobpsvr_AzureCalc_AzureCalcRateCard[[#This Row],[Price_Level]]&amp;Table_wabobpsvr_AzureCalc_AzureCalcRateCard[[#This Row],[Region]]</f>
        <v>ExpressRoute (Unlimited) 500 Mbps ConnectionsC10</v>
      </c>
      <c r="B12166" s="775">
        <v>10</v>
      </c>
      <c r="C12166" s="775" t="s">
        <v>7427</v>
      </c>
      <c r="D12166" s="775" t="s">
        <v>177</v>
      </c>
      <c r="E12166" s="775">
        <v>4732</v>
      </c>
      <c r="F12166" s="775" t="s">
        <v>7404</v>
      </c>
      <c r="G12166" s="775" t="s">
        <v>7593</v>
      </c>
      <c r="H12166" s="775" t="s">
        <v>7594</v>
      </c>
      <c r="I12166" s="775" t="s">
        <v>7511</v>
      </c>
    </row>
    <row r="12167" spans="1:9">
      <c r="A12167" s="775" t="str">
        <f>Table_wabobpsvr_AzureCalc_AzureCalcRateCard[[#This Row],[ServiceName]]&amp;Table_wabobpsvr_AzureCalc_AzureCalcRateCard[[#This Row],[Price_Level]]&amp;Table_wabobpsvr_AzureCalc_AzureCalcRateCard[[#This Row],[Region]]</f>
        <v>ExpressRoute (Metered) 1 Gbps ConnectionsC11</v>
      </c>
      <c r="B12167" s="775">
        <v>11</v>
      </c>
      <c r="C12167" s="775" t="s">
        <v>7427</v>
      </c>
      <c r="D12167" s="775" t="s">
        <v>177</v>
      </c>
      <c r="E12167" s="775">
        <v>396.76</v>
      </c>
      <c r="F12167" s="775" t="s">
        <v>7390</v>
      </c>
      <c r="G12167" s="775" t="s">
        <v>7563</v>
      </c>
      <c r="H12167" s="775" t="s">
        <v>7564</v>
      </c>
      <c r="I12167" s="775" t="s">
        <v>7481</v>
      </c>
    </row>
    <row r="12168" spans="1:9">
      <c r="A12168" s="775" t="str">
        <f>Table_wabobpsvr_AzureCalc_AzureCalcRateCard[[#This Row],[ServiceName]]&amp;Table_wabobpsvr_AzureCalc_AzureCalcRateCard[[#This Row],[Price_Level]]&amp;Table_wabobpsvr_AzureCalc_AzureCalcRateCard[[#This Row],[Region]]</f>
        <v>ExpressRoute (Metered) 10 Gbps ConnectionsC11</v>
      </c>
      <c r="B12168" s="775">
        <v>11</v>
      </c>
      <c r="C12168" s="775" t="s">
        <v>7427</v>
      </c>
      <c r="D12168" s="775" t="s">
        <v>177</v>
      </c>
      <c r="E12168" s="775">
        <v>4550</v>
      </c>
      <c r="F12168" s="775" t="s">
        <v>7391</v>
      </c>
      <c r="G12168" s="775" t="s">
        <v>7565</v>
      </c>
      <c r="H12168" s="775" t="s">
        <v>7566</v>
      </c>
      <c r="I12168" s="775" t="s">
        <v>7483</v>
      </c>
    </row>
    <row r="12169" spans="1:9">
      <c r="A12169" s="775" t="str">
        <f>Table_wabobpsvr_AzureCalc_AzureCalcRateCard[[#This Row],[ServiceName]]&amp;Table_wabobpsvr_AzureCalc_AzureCalcRateCard[[#This Row],[Price_Level]]&amp;Table_wabobpsvr_AzureCalc_AzureCalcRateCard[[#This Row],[Region]]</f>
        <v>ExpressRoute (Metered) 5 Gbps ConnectionsC12</v>
      </c>
      <c r="B12169" s="775">
        <v>12</v>
      </c>
      <c r="C12169" s="775" t="s">
        <v>7427</v>
      </c>
      <c r="D12169" s="775" t="s">
        <v>177</v>
      </c>
      <c r="E12169" s="775">
        <v>1983.8</v>
      </c>
      <c r="F12169" s="775" t="s">
        <v>7397</v>
      </c>
      <c r="G12169" s="775" t="s">
        <v>7573</v>
      </c>
      <c r="H12169" s="775" t="s">
        <v>7574</v>
      </c>
      <c r="I12169" s="775" t="s">
        <v>7491</v>
      </c>
    </row>
    <row r="12170" spans="1:9">
      <c r="A12170" s="775" t="str">
        <f>Table_wabobpsvr_AzureCalc_AzureCalcRateCard[[#This Row],[ServiceName]]&amp;Table_wabobpsvr_AzureCalc_AzureCalcRateCard[[#This Row],[Price_Level]]&amp;Table_wabobpsvr_AzureCalc_AzureCalcRateCard[[#This Row],[Region]]</f>
        <v>ExpressRoute (Metered) 50 Mbps ConnectionsC12</v>
      </c>
      <c r="B12170" s="775">
        <v>12</v>
      </c>
      <c r="C12170" s="775" t="s">
        <v>7427</v>
      </c>
      <c r="D12170" s="775" t="s">
        <v>177</v>
      </c>
      <c r="E12170" s="775">
        <v>50.05</v>
      </c>
      <c r="F12170" s="775" t="s">
        <v>7394</v>
      </c>
      <c r="G12170" s="775" t="s">
        <v>7575</v>
      </c>
      <c r="H12170" s="775" t="s">
        <v>7576</v>
      </c>
      <c r="I12170" s="775" t="s">
        <v>7493</v>
      </c>
    </row>
    <row r="12171" spans="1:9">
      <c r="A12171" s="775" t="str">
        <f>Table_wabobpsvr_AzureCalc_AzureCalcRateCard[[#This Row],[ServiceName]]&amp;Table_wabobpsvr_AzureCalc_AzureCalcRateCard[[#This Row],[Price_Level]]&amp;Table_wabobpsvr_AzureCalc_AzureCalcRateCard[[#This Row],[Region]]</f>
        <v>ExpressRoute (Metered) 500 Mbps ConnectionsC12</v>
      </c>
      <c r="B12171" s="775">
        <v>12</v>
      </c>
      <c r="C12171" s="775" t="s">
        <v>7427</v>
      </c>
      <c r="D12171" s="775" t="s">
        <v>177</v>
      </c>
      <c r="E12171" s="775">
        <v>263.89999999999998</v>
      </c>
      <c r="F12171" s="775" t="s">
        <v>7389</v>
      </c>
      <c r="G12171" s="775" t="s">
        <v>7577</v>
      </c>
      <c r="H12171" s="775" t="s">
        <v>7578</v>
      </c>
      <c r="I12171" s="775" t="s">
        <v>7495</v>
      </c>
    </row>
    <row r="12172" spans="1:9">
      <c r="A12172" s="775" t="str">
        <f>Table_wabobpsvr_AzureCalc_AzureCalcRateCard[[#This Row],[ServiceName]]&amp;Table_wabobpsvr_AzureCalc_AzureCalcRateCard[[#This Row],[Price_Level]]&amp;Table_wabobpsvr_AzureCalc_AzureCalcRateCard[[#This Row],[Region]]</f>
        <v>ExpressRoute (Metered) Data Transfer Out at 1 Gbps (GB) - Zone 2C12</v>
      </c>
      <c r="B12172" s="775">
        <v>12</v>
      </c>
      <c r="C12172" s="775" t="s">
        <v>9</v>
      </c>
      <c r="D12172" s="775" t="s">
        <v>177</v>
      </c>
      <c r="E12172" s="775">
        <v>4.5499999999999999E-2</v>
      </c>
      <c r="F12172" s="775" t="s">
        <v>7393</v>
      </c>
      <c r="G12172" s="775" t="s">
        <v>7561</v>
      </c>
      <c r="H12172" s="775" t="s">
        <v>7562</v>
      </c>
      <c r="I12172" s="775" t="s">
        <v>7479</v>
      </c>
    </row>
    <row r="12173" spans="1:9">
      <c r="A12173" s="775" t="str">
        <f>Table_wabobpsvr_AzureCalc_AzureCalcRateCard[[#This Row],[ServiceName]]&amp;Table_wabobpsvr_AzureCalc_AzureCalcRateCard[[#This Row],[Price_Level]]&amp;Table_wabobpsvr_AzureCalc_AzureCalcRateCard[[#This Row],[Region]]</f>
        <v>ExpressRoute (Unlimited) 1 Gbps ConnectionsC12</v>
      </c>
      <c r="B12173" s="775">
        <v>12</v>
      </c>
      <c r="C12173" s="775" t="s">
        <v>7427</v>
      </c>
      <c r="D12173" s="775" t="s">
        <v>177</v>
      </c>
      <c r="E12173" s="775">
        <v>7917</v>
      </c>
      <c r="F12173" s="775" t="s">
        <v>7405</v>
      </c>
      <c r="G12173" s="775" t="s">
        <v>7579</v>
      </c>
      <c r="H12173" s="775" t="s">
        <v>7580</v>
      </c>
      <c r="I12173" s="775" t="s">
        <v>7497</v>
      </c>
    </row>
    <row r="12174" spans="1:9">
      <c r="A12174" s="775" t="str">
        <f>Table_wabobpsvr_AzureCalc_AzureCalcRateCard[[#This Row],[ServiceName]]&amp;Table_wabobpsvr_AzureCalc_AzureCalcRateCard[[#This Row],[Price_Level]]&amp;Table_wabobpsvr_AzureCalc_AzureCalcRateCard[[#This Row],[Region]]</f>
        <v>ExpressRoute (Unlimited) 10 Gbps ConnectionsC12</v>
      </c>
      <c r="B12174" s="775">
        <v>12</v>
      </c>
      <c r="C12174" s="775" t="s">
        <v>7427</v>
      </c>
      <c r="D12174" s="775" t="s">
        <v>177</v>
      </c>
      <c r="E12174" s="775">
        <v>74620</v>
      </c>
      <c r="F12174" s="775" t="s">
        <v>7408</v>
      </c>
      <c r="G12174" s="775" t="s">
        <v>7581</v>
      </c>
      <c r="H12174" s="775" t="s">
        <v>7582</v>
      </c>
      <c r="I12174" s="775" t="s">
        <v>7499</v>
      </c>
    </row>
    <row r="12175" spans="1:9">
      <c r="A12175" s="775" t="str">
        <f>Table_wabobpsvr_AzureCalc_AzureCalcRateCard[[#This Row],[ServiceName]]&amp;Table_wabobpsvr_AzureCalc_AzureCalcRateCard[[#This Row],[Price_Level]]&amp;Table_wabobpsvr_AzureCalc_AzureCalcRateCard[[#This Row],[Region]]</f>
        <v>ExpressRoute (Unlimited) 100 Mbps ConnectionsC12</v>
      </c>
      <c r="B12175" s="775">
        <v>12</v>
      </c>
      <c r="C12175" s="775" t="s">
        <v>7427</v>
      </c>
      <c r="D12175" s="775" t="s">
        <v>177</v>
      </c>
      <c r="E12175" s="775">
        <v>1119.3</v>
      </c>
      <c r="F12175" s="775" t="s">
        <v>7402</v>
      </c>
      <c r="G12175" s="775" t="s">
        <v>7583</v>
      </c>
      <c r="H12175" s="775" t="s">
        <v>7584</v>
      </c>
      <c r="I12175" s="775" t="s">
        <v>7501</v>
      </c>
    </row>
    <row r="12176" spans="1:9">
      <c r="A12176" s="775" t="str">
        <f>Table_wabobpsvr_AzureCalc_AzureCalcRateCard[[#This Row],[ServiceName]]&amp;Table_wabobpsvr_AzureCalc_AzureCalcRateCard[[#This Row],[Price_Level]]&amp;Table_wabobpsvr_AzureCalc_AzureCalcRateCard[[#This Row],[Region]]</f>
        <v>ExpressRoute (Unlimited) 2 Gbps ConnectionsC12</v>
      </c>
      <c r="B12176" s="775">
        <v>12</v>
      </c>
      <c r="C12176" s="775" t="s">
        <v>7427</v>
      </c>
      <c r="D12176" s="775" t="s">
        <v>177</v>
      </c>
      <c r="E12176" s="775">
        <v>15834</v>
      </c>
      <c r="F12176" s="775" t="s">
        <v>7406</v>
      </c>
      <c r="G12176" s="775" t="s">
        <v>7585</v>
      </c>
      <c r="H12176" s="775" t="s">
        <v>7586</v>
      </c>
      <c r="I12176" s="775" t="s">
        <v>7503</v>
      </c>
    </row>
    <row r="12177" spans="1:9">
      <c r="A12177" s="775" t="str">
        <f>Table_wabobpsvr_AzureCalc_AzureCalcRateCard[[#This Row],[ServiceName]]&amp;Table_wabobpsvr_AzureCalc_AzureCalcRateCard[[#This Row],[Price_Level]]&amp;Table_wabobpsvr_AzureCalc_AzureCalcRateCard[[#This Row],[Region]]</f>
        <v>ExpressRoute (Unlimited) 200 Mbps ConnectionsC12</v>
      </c>
      <c r="B12177" s="775">
        <v>12</v>
      </c>
      <c r="C12177" s="775" t="s">
        <v>7427</v>
      </c>
      <c r="D12177" s="775" t="s">
        <v>177</v>
      </c>
      <c r="E12177" s="775">
        <v>2093</v>
      </c>
      <c r="F12177" s="775" t="s">
        <v>7403</v>
      </c>
      <c r="G12177" s="775" t="s">
        <v>7587</v>
      </c>
      <c r="H12177" s="775" t="s">
        <v>7588</v>
      </c>
      <c r="I12177" s="775" t="s">
        <v>7505</v>
      </c>
    </row>
    <row r="12178" spans="1:9">
      <c r="A12178" s="775" t="str">
        <f>Table_wabobpsvr_AzureCalc_AzureCalcRateCard[[#This Row],[ServiceName]]&amp;Table_wabobpsvr_AzureCalc_AzureCalcRateCard[[#This Row],[Price_Level]]&amp;Table_wabobpsvr_AzureCalc_AzureCalcRateCard[[#This Row],[Region]]</f>
        <v>Standard_D14_v2 VM (Windows)B9</v>
      </c>
      <c r="B12178" s="775">
        <v>9</v>
      </c>
      <c r="C12178" s="775" t="s">
        <v>87</v>
      </c>
      <c r="D12178" s="775" t="s">
        <v>175</v>
      </c>
      <c r="E12178" s="775">
        <v>2.6451600000000002</v>
      </c>
      <c r="F12178" s="775" t="s">
        <v>8085</v>
      </c>
      <c r="G12178" s="775" t="s">
        <v>4235</v>
      </c>
      <c r="H12178" s="775" t="s">
        <v>4235</v>
      </c>
      <c r="I12178" s="775" t="s">
        <v>7805</v>
      </c>
    </row>
    <row r="12179" spans="1:9">
      <c r="A12179" s="775" t="str">
        <f>Table_wabobpsvr_AzureCalc_AzureCalcRateCard[[#This Row],[ServiceName]]&amp;Table_wabobpsvr_AzureCalc_AzureCalcRateCard[[#This Row],[Price_Level]]&amp;Table_wabobpsvr_AzureCalc_AzureCalcRateCard[[#This Row],[Region]]</f>
        <v>Standard_D14_v2 VM (Windows)C9</v>
      </c>
      <c r="B12179" s="775">
        <v>9</v>
      </c>
      <c r="C12179" s="775" t="s">
        <v>87</v>
      </c>
      <c r="D12179" s="775" t="s">
        <v>177</v>
      </c>
      <c r="E12179" s="775">
        <v>2.56074</v>
      </c>
      <c r="F12179" s="775" t="s">
        <v>8085</v>
      </c>
      <c r="G12179" s="775" t="s">
        <v>4235</v>
      </c>
      <c r="H12179" s="775" t="s">
        <v>4235</v>
      </c>
      <c r="I12179" s="775" t="s">
        <v>7805</v>
      </c>
    </row>
    <row r="12180" spans="1:9">
      <c r="A12180" s="775" t="str">
        <f>Table_wabobpsvr_AzureCalc_AzureCalcRateCard[[#This Row],[ServiceName]]&amp;Table_wabobpsvr_AzureCalc_AzureCalcRateCard[[#This Row],[Price_Level]]&amp;Table_wabobpsvr_AzureCalc_AzureCalcRateCard[[#This Row],[Region]]</f>
        <v>Standard_D14_v2 VM (Windows)D9</v>
      </c>
      <c r="B12180" s="775">
        <v>9</v>
      </c>
      <c r="C12180" s="775" t="s">
        <v>87</v>
      </c>
      <c r="D12180" s="775" t="s">
        <v>176</v>
      </c>
      <c r="E12180" s="775">
        <v>2.4763199999999999</v>
      </c>
      <c r="F12180" s="775" t="s">
        <v>8085</v>
      </c>
      <c r="G12180" s="775" t="s">
        <v>4235</v>
      </c>
      <c r="H12180" s="775" t="s">
        <v>4235</v>
      </c>
      <c r="I12180" s="775" t="s">
        <v>7805</v>
      </c>
    </row>
    <row r="12181" spans="1:9">
      <c r="A12181" s="775" t="str">
        <f>Table_wabobpsvr_AzureCalc_AzureCalcRateCard[[#This Row],[ServiceName]]&amp;Table_wabobpsvr_AzureCalc_AzureCalcRateCard[[#This Row],[Price_Level]]&amp;Table_wabobpsvr_AzureCalc_AzureCalcRateCard[[#This Row],[Region]]</f>
        <v>Standard_D2_v2 VM (Non-Windows)MOSP9</v>
      </c>
      <c r="B12181" s="775">
        <v>9</v>
      </c>
      <c r="C12181" s="775" t="s">
        <v>87</v>
      </c>
      <c r="D12181" s="775" t="s">
        <v>606</v>
      </c>
      <c r="E12181" s="775">
        <v>0.218</v>
      </c>
      <c r="F12181" s="775" t="s">
        <v>8088</v>
      </c>
      <c r="G12181" s="775"/>
      <c r="H12181" s="775"/>
      <c r="I12181" s="775" t="s">
        <v>7806</v>
      </c>
    </row>
    <row r="12182" spans="1:9">
      <c r="A12182" s="775" t="str">
        <f>Table_wabobpsvr_AzureCalc_AzureCalcRateCard[[#This Row],[ServiceName]]&amp;Table_wabobpsvr_AzureCalc_AzureCalcRateCard[[#This Row],[Price_Level]]&amp;Table_wabobpsvr_AzureCalc_AzureCalcRateCard[[#This Row],[Region]]</f>
        <v>Standard_D2_v2 VM (Non-Windows)A9</v>
      </c>
      <c r="B12182" s="775">
        <v>9</v>
      </c>
      <c r="C12182" s="775" t="s">
        <v>87</v>
      </c>
      <c r="D12182" s="775" t="s">
        <v>174</v>
      </c>
      <c r="E12182" s="775">
        <v>0.21146000000000001</v>
      </c>
      <c r="F12182" s="775" t="s">
        <v>8088</v>
      </c>
      <c r="G12182" s="775" t="s">
        <v>4235</v>
      </c>
      <c r="H12182" s="775" t="s">
        <v>4235</v>
      </c>
      <c r="I12182" s="775" t="s">
        <v>7806</v>
      </c>
    </row>
    <row r="12183" spans="1:9">
      <c r="A12183" s="775" t="str">
        <f>Table_wabobpsvr_AzureCalc_AzureCalcRateCard[[#This Row],[ServiceName]]&amp;Table_wabobpsvr_AzureCalc_AzureCalcRateCard[[#This Row],[Price_Level]]&amp;Table_wabobpsvr_AzureCalc_AzureCalcRateCard[[#This Row],[Region]]</f>
        <v>Standard_D2_v2 VM (Non-Windows)B9</v>
      </c>
      <c r="B12183" s="775">
        <v>9</v>
      </c>
      <c r="C12183" s="775" t="s">
        <v>87</v>
      </c>
      <c r="D12183" s="775" t="s">
        <v>175</v>
      </c>
      <c r="E12183" s="775">
        <v>0.20491999999999999</v>
      </c>
      <c r="F12183" s="775" t="s">
        <v>8088</v>
      </c>
      <c r="G12183" s="775" t="s">
        <v>4235</v>
      </c>
      <c r="H12183" s="775" t="s">
        <v>4235</v>
      </c>
      <c r="I12183" s="775" t="s">
        <v>7806</v>
      </c>
    </row>
    <row r="12184" spans="1:9">
      <c r="A12184" s="775" t="str">
        <f>Table_wabobpsvr_AzureCalc_AzureCalcRateCard[[#This Row],[ServiceName]]&amp;Table_wabobpsvr_AzureCalc_AzureCalcRateCard[[#This Row],[Price_Level]]&amp;Table_wabobpsvr_AzureCalc_AzureCalcRateCard[[#This Row],[Region]]</f>
        <v>ExpressRoute (Metered) 1 Gbps ConnectionsC9</v>
      </c>
      <c r="B12184" s="775">
        <v>9</v>
      </c>
      <c r="C12184" s="775" t="s">
        <v>7427</v>
      </c>
      <c r="D12184" s="775" t="s">
        <v>177</v>
      </c>
      <c r="E12184" s="775">
        <v>396.76</v>
      </c>
      <c r="F12184" s="775" t="s">
        <v>7390</v>
      </c>
      <c r="G12184" s="775" t="s">
        <v>7563</v>
      </c>
      <c r="H12184" s="775" t="s">
        <v>7564</v>
      </c>
      <c r="I12184" s="775" t="s">
        <v>7481</v>
      </c>
    </row>
    <row r="12185" spans="1:9">
      <c r="A12185" s="775" t="str">
        <f>Table_wabobpsvr_AzureCalc_AzureCalcRateCard[[#This Row],[ServiceName]]&amp;Table_wabobpsvr_AzureCalc_AzureCalcRateCard[[#This Row],[Price_Level]]&amp;Table_wabobpsvr_AzureCalc_AzureCalcRateCard[[#This Row],[Region]]</f>
        <v>ExpressRoute (Metered) 10 Gbps ConnectionsC9</v>
      </c>
      <c r="B12185" s="775">
        <v>9</v>
      </c>
      <c r="C12185" s="775" t="s">
        <v>7427</v>
      </c>
      <c r="D12185" s="775" t="s">
        <v>177</v>
      </c>
      <c r="E12185" s="775">
        <v>4550</v>
      </c>
      <c r="F12185" s="775" t="s">
        <v>7391</v>
      </c>
      <c r="G12185" s="775" t="s">
        <v>7565</v>
      </c>
      <c r="H12185" s="775" t="s">
        <v>7566</v>
      </c>
      <c r="I12185" s="775" t="s">
        <v>7483</v>
      </c>
    </row>
    <row r="12186" spans="1:9">
      <c r="A12186" s="1039" t="str">
        <f>Table_wabobpsvr_AzureCalc_AzureCalcRateCard[[#This Row],[ServiceName]]&amp;Table_wabobpsvr_AzureCalc_AzureCalcRateCard[[#This Row],[Price_Level]]&amp;Table_wabobpsvr_AzureCalc_AzureCalcRateCard[[#This Row],[Region]]</f>
        <v>ExpressRoute (Metered) 100 Mbps ConnectionsC9</v>
      </c>
      <c r="B12186" s="1039">
        <v>9</v>
      </c>
      <c r="C12186" s="1039" t="s">
        <v>7427</v>
      </c>
      <c r="D12186" s="1039" t="s">
        <v>177</v>
      </c>
      <c r="E12186" s="1039">
        <v>91</v>
      </c>
      <c r="F12186" s="1039" t="s">
        <v>7395</v>
      </c>
      <c r="G12186" s="775" t="s">
        <v>7567</v>
      </c>
      <c r="H12186" s="775" t="s">
        <v>7568</v>
      </c>
      <c r="I12186" s="775" t="s">
        <v>7485</v>
      </c>
    </row>
    <row r="12187" spans="1:9">
      <c r="A12187" s="775" t="str">
        <f>Table_wabobpsvr_AzureCalc_AzureCalcRateCard[[#This Row],[ServiceName]]&amp;Table_wabobpsvr_AzureCalc_AzureCalcRateCard[[#This Row],[Price_Level]]&amp;Table_wabobpsvr_AzureCalc_AzureCalcRateCard[[#This Row],[Region]]</f>
        <v>ExpressRoute (Metered) 2 Gbps ConnectionsC9</v>
      </c>
      <c r="B12187" s="775">
        <v>9</v>
      </c>
      <c r="C12187" s="775" t="s">
        <v>7427</v>
      </c>
      <c r="D12187" s="775" t="s">
        <v>177</v>
      </c>
      <c r="E12187" s="775">
        <v>793.52</v>
      </c>
      <c r="F12187" s="775" t="s">
        <v>7396</v>
      </c>
      <c r="G12187" s="775" t="s">
        <v>7569</v>
      </c>
      <c r="H12187" s="775" t="s">
        <v>7570</v>
      </c>
      <c r="I12187" s="775" t="s">
        <v>7487</v>
      </c>
    </row>
    <row r="12188" spans="1:9">
      <c r="A12188" s="775" t="str">
        <f>Table_wabobpsvr_AzureCalc_AzureCalcRateCard[[#This Row],[ServiceName]]&amp;Table_wabobpsvr_AzureCalc_AzureCalcRateCard[[#This Row],[Price_Level]]&amp;Table_wabobpsvr_AzureCalc_AzureCalcRateCard[[#This Row],[Region]]</f>
        <v>ExpressRoute (Metered) 200 Mbps ConnectionsC9</v>
      </c>
      <c r="B12188" s="775">
        <v>9</v>
      </c>
      <c r="C12188" s="775" t="s">
        <v>7427</v>
      </c>
      <c r="D12188" s="775" t="s">
        <v>177</v>
      </c>
      <c r="E12188" s="775">
        <v>131.94999999999999</v>
      </c>
      <c r="F12188" s="775" t="s">
        <v>7388</v>
      </c>
      <c r="G12188" s="775" t="s">
        <v>7571</v>
      </c>
      <c r="H12188" s="775" t="s">
        <v>7572</v>
      </c>
      <c r="I12188" s="775" t="s">
        <v>7489</v>
      </c>
    </row>
    <row r="12189" spans="1:9">
      <c r="A12189" s="775" t="str">
        <f>Table_wabobpsvr_AzureCalc_AzureCalcRateCard[[#This Row],[ServiceName]]&amp;Table_wabobpsvr_AzureCalc_AzureCalcRateCard[[#This Row],[Price_Level]]&amp;Table_wabobpsvr_AzureCalc_AzureCalcRateCard[[#This Row],[Region]]</f>
        <v>ExpressRoute (Metered) 5 Gbps ConnectionsC9</v>
      </c>
      <c r="B12189" s="775">
        <v>9</v>
      </c>
      <c r="C12189" s="775" t="s">
        <v>7427</v>
      </c>
      <c r="D12189" s="775" t="s">
        <v>177</v>
      </c>
      <c r="E12189" s="775">
        <v>1983.8</v>
      </c>
      <c r="F12189" s="775" t="s">
        <v>7397</v>
      </c>
      <c r="G12189" s="775" t="s">
        <v>7573</v>
      </c>
      <c r="H12189" s="775" t="s">
        <v>7574</v>
      </c>
      <c r="I12189" s="775" t="s">
        <v>7491</v>
      </c>
    </row>
    <row r="12190" spans="1:9">
      <c r="A12190" s="775" t="str">
        <f>Table_wabobpsvr_AzureCalc_AzureCalcRateCard[[#This Row],[ServiceName]]&amp;Table_wabobpsvr_AzureCalc_AzureCalcRateCard[[#This Row],[Price_Level]]&amp;Table_wabobpsvr_AzureCalc_AzureCalcRateCard[[#This Row],[Region]]</f>
        <v>ExpressRoute (Metered) 50 Mbps ConnectionsC9</v>
      </c>
      <c r="B12190" s="775">
        <v>9</v>
      </c>
      <c r="C12190" s="775" t="s">
        <v>7427</v>
      </c>
      <c r="D12190" s="775" t="s">
        <v>177</v>
      </c>
      <c r="E12190" s="775">
        <v>50.05</v>
      </c>
      <c r="F12190" s="775" t="s">
        <v>7394</v>
      </c>
      <c r="G12190" s="775" t="s">
        <v>7575</v>
      </c>
      <c r="H12190" s="775" t="s">
        <v>7576</v>
      </c>
      <c r="I12190" s="775" t="s">
        <v>7493</v>
      </c>
    </row>
    <row r="12191" spans="1:9">
      <c r="A12191" s="775" t="str">
        <f>Table_wabobpsvr_AzureCalc_AzureCalcRateCard[[#This Row],[ServiceName]]&amp;Table_wabobpsvr_AzureCalc_AzureCalcRateCard[[#This Row],[Price_Level]]&amp;Table_wabobpsvr_AzureCalc_AzureCalcRateCard[[#This Row],[Region]]</f>
        <v>ExpressRoute (Metered) 500 Mbps ConnectionsC9</v>
      </c>
      <c r="B12191" s="775">
        <v>9</v>
      </c>
      <c r="C12191" s="775" t="s">
        <v>7427</v>
      </c>
      <c r="D12191" s="775" t="s">
        <v>177</v>
      </c>
      <c r="E12191" s="775">
        <v>263.89999999999998</v>
      </c>
      <c r="F12191" s="775" t="s">
        <v>7389</v>
      </c>
      <c r="G12191" s="775" t="s">
        <v>7577</v>
      </c>
      <c r="H12191" s="775" t="s">
        <v>7578</v>
      </c>
      <c r="I12191" s="775" t="s">
        <v>7495</v>
      </c>
    </row>
    <row r="12192" spans="1:9">
      <c r="A12192" s="775" t="str">
        <f>Table_wabobpsvr_AzureCalc_AzureCalcRateCard[[#This Row],[ServiceName]]&amp;Table_wabobpsvr_AzureCalc_AzureCalcRateCard[[#This Row],[Price_Level]]&amp;Table_wabobpsvr_AzureCalc_AzureCalcRateCard[[#This Row],[Region]]</f>
        <v>ExpressRoute (Metered) Data Transfer Out at 1 Gbps (GB) - Zone 2C9</v>
      </c>
      <c r="B12192" s="775">
        <v>9</v>
      </c>
      <c r="C12192" s="775" t="s">
        <v>9</v>
      </c>
      <c r="D12192" s="775" t="s">
        <v>177</v>
      </c>
      <c r="E12192" s="775">
        <v>4.5499999999999999E-2</v>
      </c>
      <c r="F12192" s="775" t="s">
        <v>7393</v>
      </c>
      <c r="G12192" s="775" t="s">
        <v>7561</v>
      </c>
      <c r="H12192" s="775" t="s">
        <v>7562</v>
      </c>
      <c r="I12192" s="775" t="s">
        <v>7479</v>
      </c>
    </row>
    <row r="12193" spans="1:9">
      <c r="A12193" s="775" t="str">
        <f>Table_wabobpsvr_AzureCalc_AzureCalcRateCard[[#This Row],[ServiceName]]&amp;Table_wabobpsvr_AzureCalc_AzureCalcRateCard[[#This Row],[Price_Level]]&amp;Table_wabobpsvr_AzureCalc_AzureCalcRateCard[[#This Row],[Region]]</f>
        <v>Standard_D5_v2 VM (Windows)A1</v>
      </c>
      <c r="B12193" s="775">
        <v>1</v>
      </c>
      <c r="C12193" s="775" t="s">
        <v>87</v>
      </c>
      <c r="D12193" s="775" t="s">
        <v>174</v>
      </c>
      <c r="E12193" s="775">
        <v>999999</v>
      </c>
      <c r="F12193" s="775" t="s">
        <v>8081</v>
      </c>
      <c r="G12193" s="775"/>
      <c r="H12193" s="775"/>
      <c r="I12193" s="775"/>
    </row>
    <row r="12194" spans="1:9">
      <c r="A12194" s="775" t="str">
        <f>Table_wabobpsvr_AzureCalc_AzureCalcRateCard[[#This Row],[ServiceName]]&amp;Table_wabobpsvr_AzureCalc_AzureCalcRateCard[[#This Row],[Price_Level]]&amp;Table_wabobpsvr_AzureCalc_AzureCalcRateCard[[#This Row],[Region]]</f>
        <v>Standard_D5_v2 VM (Windows)B1</v>
      </c>
      <c r="B12194" s="775">
        <v>1</v>
      </c>
      <c r="C12194" s="775" t="s">
        <v>87</v>
      </c>
      <c r="D12194" s="775" t="s">
        <v>175</v>
      </c>
      <c r="E12194" s="775">
        <v>999999</v>
      </c>
      <c r="F12194" s="775" t="s">
        <v>8081</v>
      </c>
      <c r="G12194" s="775"/>
      <c r="H12194" s="775"/>
      <c r="I12194" s="775"/>
    </row>
    <row r="12195" spans="1:9">
      <c r="A12195" s="775" t="str">
        <f>Table_wabobpsvr_AzureCalc_AzureCalcRateCard[[#This Row],[ServiceName]]&amp;Table_wabobpsvr_AzureCalc_AzureCalcRateCard[[#This Row],[Price_Level]]&amp;Table_wabobpsvr_AzureCalc_AzureCalcRateCard[[#This Row],[Region]]</f>
        <v>Standard_D5_v2 VM (Windows)C1</v>
      </c>
      <c r="B12195" s="775">
        <v>1</v>
      </c>
      <c r="C12195" s="775" t="s">
        <v>87</v>
      </c>
      <c r="D12195" s="775" t="s">
        <v>177</v>
      </c>
      <c r="E12195" s="775">
        <v>999999</v>
      </c>
      <c r="F12195" s="775" t="s">
        <v>8081</v>
      </c>
      <c r="G12195" s="775"/>
      <c r="H12195" s="775"/>
      <c r="I12195" s="775"/>
    </row>
    <row r="12196" spans="1:9">
      <c r="A12196" s="775" t="str">
        <f>Table_wabobpsvr_AzureCalc_AzureCalcRateCard[[#This Row],[ServiceName]]&amp;Table_wabobpsvr_AzureCalc_AzureCalcRateCard[[#This Row],[Price_Level]]&amp;Table_wabobpsvr_AzureCalc_AzureCalcRateCard[[#This Row],[Region]]</f>
        <v>Standard_D5_v2 VM (Windows)D1</v>
      </c>
      <c r="B12196" s="775">
        <v>1</v>
      </c>
      <c r="C12196" s="775" t="s">
        <v>87</v>
      </c>
      <c r="D12196" s="775" t="s">
        <v>176</v>
      </c>
      <c r="E12196" s="775">
        <v>999999</v>
      </c>
      <c r="F12196" s="775" t="s">
        <v>8081</v>
      </c>
      <c r="G12196" s="775"/>
      <c r="H12196" s="775"/>
      <c r="I12196" s="775"/>
    </row>
    <row r="12197" spans="1:9">
      <c r="A12197" s="775" t="str">
        <f>Table_wabobpsvr_AzureCalc_AzureCalcRateCard[[#This Row],[ServiceName]]&amp;Table_wabobpsvr_AzureCalc_AzureCalcRateCard[[#This Row],[Price_Level]]&amp;Table_wabobpsvr_AzureCalc_AzureCalcRateCard[[#This Row],[Region]]</f>
        <v>Standard_D5_v2 VM (Windows)MOSP1</v>
      </c>
      <c r="B12197" s="775">
        <v>1</v>
      </c>
      <c r="C12197" s="775" t="s">
        <v>87</v>
      </c>
      <c r="D12197" s="775" t="s">
        <v>606</v>
      </c>
      <c r="E12197" s="775">
        <v>999999</v>
      </c>
      <c r="F12197" s="775" t="s">
        <v>8081</v>
      </c>
      <c r="G12197" s="775"/>
      <c r="H12197" s="775"/>
      <c r="I12197" s="775"/>
    </row>
    <row r="12198" spans="1:9">
      <c r="A12198" s="775" t="str">
        <f>Table_wabobpsvr_AzureCalc_AzureCalcRateCard[[#This Row],[ServiceName]]&amp;Table_wabobpsvr_AzureCalc_AzureCalcRateCard[[#This Row],[Price_Level]]&amp;Table_wabobpsvr_AzureCalc_AzureCalcRateCard[[#This Row],[Region]]</f>
        <v>Standard_D11_v2 VM (Windows)A1</v>
      </c>
      <c r="B12198" s="775">
        <v>1</v>
      </c>
      <c r="C12198" s="775" t="s">
        <v>87</v>
      </c>
      <c r="D12198" s="775" t="s">
        <v>174</v>
      </c>
      <c r="E12198" s="775">
        <v>999999</v>
      </c>
      <c r="F12198" s="775" t="s">
        <v>8082</v>
      </c>
      <c r="G12198" s="775"/>
      <c r="H12198" s="775"/>
      <c r="I12198" s="775"/>
    </row>
    <row r="12199" spans="1:9">
      <c r="A12199" s="775" t="str">
        <f>Table_wabobpsvr_AzureCalc_AzureCalcRateCard[[#This Row],[ServiceName]]&amp;Table_wabobpsvr_AzureCalc_AzureCalcRateCard[[#This Row],[Price_Level]]&amp;Table_wabobpsvr_AzureCalc_AzureCalcRateCard[[#This Row],[Region]]</f>
        <v>Standard_D11_v2 VM (Windows)B1</v>
      </c>
      <c r="B12199" s="775">
        <v>1</v>
      </c>
      <c r="C12199" s="775" t="s">
        <v>87</v>
      </c>
      <c r="D12199" s="775" t="s">
        <v>175</v>
      </c>
      <c r="E12199" s="775">
        <v>999999</v>
      </c>
      <c r="F12199" s="775" t="s">
        <v>8082</v>
      </c>
      <c r="G12199" s="775"/>
      <c r="H12199" s="775"/>
      <c r="I12199" s="775"/>
    </row>
    <row r="12200" spans="1:9">
      <c r="A12200" s="1039" t="str">
        <f>Table_wabobpsvr_AzureCalc_AzureCalcRateCard[[#This Row],[ServiceName]]&amp;Table_wabobpsvr_AzureCalc_AzureCalcRateCard[[#This Row],[Price_Level]]&amp;Table_wabobpsvr_AzureCalc_AzureCalcRateCard[[#This Row],[Region]]</f>
        <v>Standard_D11_v2 VM (Windows)C1</v>
      </c>
      <c r="B12200" s="1039">
        <v>1</v>
      </c>
      <c r="C12200" s="1039" t="s">
        <v>87</v>
      </c>
      <c r="D12200" s="1039" t="s">
        <v>177</v>
      </c>
      <c r="E12200" s="1039">
        <v>999999</v>
      </c>
      <c r="F12200" s="1039" t="s">
        <v>8082</v>
      </c>
      <c r="G12200" s="775"/>
      <c r="H12200" s="775"/>
      <c r="I12200" s="775"/>
    </row>
    <row r="12201" spans="1:9">
      <c r="A12201" s="1039" t="str">
        <f>Table_wabobpsvr_AzureCalc_AzureCalcRateCard[[#This Row],[ServiceName]]&amp;Table_wabobpsvr_AzureCalc_AzureCalcRateCard[[#This Row],[Price_Level]]&amp;Table_wabobpsvr_AzureCalc_AzureCalcRateCard[[#This Row],[Region]]</f>
        <v>Standard_D11_v2 VM (Windows)D1</v>
      </c>
      <c r="B12201" s="1039">
        <v>1</v>
      </c>
      <c r="C12201" s="1039" t="s">
        <v>87</v>
      </c>
      <c r="D12201" s="1039" t="s">
        <v>176</v>
      </c>
      <c r="E12201" s="1039">
        <v>999999</v>
      </c>
      <c r="F12201" s="1039" t="s">
        <v>8082</v>
      </c>
      <c r="G12201" s="775"/>
      <c r="H12201" s="775"/>
      <c r="I12201" s="775"/>
    </row>
    <row r="12202" spans="1:9">
      <c r="A12202" s="1039" t="str">
        <f>Table_wabobpsvr_AzureCalc_AzureCalcRateCard[[#This Row],[ServiceName]]&amp;Table_wabobpsvr_AzureCalc_AzureCalcRateCard[[#This Row],[Price_Level]]&amp;Table_wabobpsvr_AzureCalc_AzureCalcRateCard[[#This Row],[Region]]</f>
        <v>ExpressRoute (Unlimited) 200 Mbps ConnectionsC16</v>
      </c>
      <c r="B12202" s="1039">
        <v>16</v>
      </c>
      <c r="C12202" s="1039" t="s">
        <v>7427</v>
      </c>
      <c r="D12202" s="1039" t="s">
        <v>177</v>
      </c>
      <c r="E12202" s="1039">
        <v>2093</v>
      </c>
      <c r="F12202" s="1039" t="s">
        <v>7403</v>
      </c>
      <c r="G12202" s="775" t="s">
        <v>7587</v>
      </c>
      <c r="H12202" s="775" t="s">
        <v>7588</v>
      </c>
      <c r="I12202" s="775" t="s">
        <v>7505</v>
      </c>
    </row>
    <row r="12203" spans="1:9">
      <c r="A12203" s="775" t="str">
        <f>Table_wabobpsvr_AzureCalc_AzureCalcRateCard[[#This Row],[ServiceName]]&amp;Table_wabobpsvr_AzureCalc_AzureCalcRateCard[[#This Row],[Price_Level]]&amp;Table_wabobpsvr_AzureCalc_AzureCalcRateCard[[#This Row],[Region]]</f>
        <v>ExpressRoute (Unlimited) 5 Gbps ConnectionsC16</v>
      </c>
      <c r="B12203" s="775">
        <v>16</v>
      </c>
      <c r="C12203" s="775" t="s">
        <v>7427</v>
      </c>
      <c r="D12203" s="775" t="s">
        <v>177</v>
      </c>
      <c r="E12203" s="775">
        <v>37310</v>
      </c>
      <c r="F12203" s="775" t="s">
        <v>7407</v>
      </c>
      <c r="G12203" s="775" t="s">
        <v>7589</v>
      </c>
      <c r="H12203" s="775" t="s">
        <v>7590</v>
      </c>
      <c r="I12203" s="775" t="s">
        <v>7507</v>
      </c>
    </row>
    <row r="12204" spans="1:9">
      <c r="A12204" s="775" t="str">
        <f>Table_wabobpsvr_AzureCalc_AzureCalcRateCard[[#This Row],[ServiceName]]&amp;Table_wabobpsvr_AzureCalc_AzureCalcRateCard[[#This Row],[Price_Level]]&amp;Table_wabobpsvr_AzureCalc_AzureCalcRateCard[[#This Row],[Region]]</f>
        <v>ExpressRoute (Unlimited) 50 Mbps ConnectionsC16</v>
      </c>
      <c r="B12204" s="775">
        <v>16</v>
      </c>
      <c r="C12204" s="775" t="s">
        <v>7427</v>
      </c>
      <c r="D12204" s="775" t="s">
        <v>177</v>
      </c>
      <c r="E12204" s="775">
        <v>555.1</v>
      </c>
      <c r="F12204" s="775" t="s">
        <v>7401</v>
      </c>
      <c r="G12204" s="775" t="s">
        <v>7591</v>
      </c>
      <c r="H12204" s="775" t="s">
        <v>7592</v>
      </c>
      <c r="I12204" s="775" t="s">
        <v>7509</v>
      </c>
    </row>
    <row r="12205" spans="1:9">
      <c r="A12205" s="775" t="str">
        <f>Table_wabobpsvr_AzureCalc_AzureCalcRateCard[[#This Row],[ServiceName]]&amp;Table_wabobpsvr_AzureCalc_AzureCalcRateCard[[#This Row],[Price_Level]]&amp;Table_wabobpsvr_AzureCalc_AzureCalcRateCard[[#This Row],[Region]]</f>
        <v>ExpressRoute (Unlimited) 500 Mbps ConnectionsC16</v>
      </c>
      <c r="B12205" s="775">
        <v>16</v>
      </c>
      <c r="C12205" s="775" t="s">
        <v>7427</v>
      </c>
      <c r="D12205" s="775" t="s">
        <v>177</v>
      </c>
      <c r="E12205" s="775">
        <v>4732</v>
      </c>
      <c r="F12205" s="775" t="s">
        <v>7404</v>
      </c>
      <c r="G12205" s="775" t="s">
        <v>7593</v>
      </c>
      <c r="H12205" s="775" t="s">
        <v>7594</v>
      </c>
      <c r="I12205" s="775" t="s">
        <v>7511</v>
      </c>
    </row>
    <row r="12206" spans="1:9">
      <c r="A12206" s="775" t="str">
        <f>Table_wabobpsvr_AzureCalc_AzureCalcRateCard[[#This Row],[ServiceName]]&amp;Table_wabobpsvr_AzureCalc_AzureCalcRateCard[[#This Row],[Price_Level]]&amp;Table_wabobpsvr_AzureCalc_AzureCalcRateCard[[#This Row],[Region]]</f>
        <v>ExpressRoute (Metered) Data Transfer Out at 1 Gbps (GB) - Zone 3C9</v>
      </c>
      <c r="B12206" s="775">
        <v>9</v>
      </c>
      <c r="C12206" s="775" t="s">
        <v>9</v>
      </c>
      <c r="D12206" s="775" t="s">
        <v>177</v>
      </c>
      <c r="E12206" s="775">
        <v>9.0999999999999998E-2</v>
      </c>
      <c r="F12206" s="775" t="s">
        <v>7398</v>
      </c>
      <c r="G12206" s="775" t="s">
        <v>8123</v>
      </c>
      <c r="H12206" s="775" t="s">
        <v>8124</v>
      </c>
      <c r="I12206" s="775" t="s">
        <v>8125</v>
      </c>
    </row>
    <row r="12207" spans="1:9">
      <c r="A12207" s="775" t="str">
        <f>Table_wabobpsvr_AzureCalc_AzureCalcRateCard[[#This Row],[ServiceName]]&amp;Table_wabobpsvr_AzureCalc_AzureCalcRateCard[[#This Row],[Price_Level]]&amp;Table_wabobpsvr_AzureCalc_AzureCalcRateCard[[#This Row],[Region]]</f>
        <v>ExpressRoute (Metered) Data Transfer Out at 1 Gbps (GB) - Zone 3C10</v>
      </c>
      <c r="B12207" s="775">
        <v>10</v>
      </c>
      <c r="C12207" s="775" t="s">
        <v>9</v>
      </c>
      <c r="D12207" s="775" t="s">
        <v>177</v>
      </c>
      <c r="E12207" s="775">
        <v>9.0999999999999998E-2</v>
      </c>
      <c r="F12207" s="775" t="s">
        <v>7398</v>
      </c>
      <c r="G12207" s="775" t="s">
        <v>8123</v>
      </c>
      <c r="H12207" s="775" t="s">
        <v>8124</v>
      </c>
      <c r="I12207" s="775" t="s">
        <v>8125</v>
      </c>
    </row>
    <row r="12208" spans="1:9">
      <c r="A12208" s="775" t="str">
        <f>Table_wabobpsvr_AzureCalc_AzureCalcRateCard[[#This Row],[ServiceName]]&amp;Table_wabobpsvr_AzureCalc_AzureCalcRateCard[[#This Row],[Price_Level]]&amp;Table_wabobpsvr_AzureCalc_AzureCalcRateCard[[#This Row],[Region]]</f>
        <v>ExpressRoute (Metered) Data Transfer Out at 1 Gbps (GB) - Zone 3C11</v>
      </c>
      <c r="B12208" s="775">
        <v>11</v>
      </c>
      <c r="C12208" s="775" t="s">
        <v>9</v>
      </c>
      <c r="D12208" s="775" t="s">
        <v>177</v>
      </c>
      <c r="E12208" s="775">
        <v>9.0999999999999998E-2</v>
      </c>
      <c r="F12208" s="775" t="s">
        <v>7398</v>
      </c>
      <c r="G12208" s="775" t="s">
        <v>8123</v>
      </c>
      <c r="H12208" s="775" t="s">
        <v>8124</v>
      </c>
      <c r="I12208" s="775" t="s">
        <v>8125</v>
      </c>
    </row>
    <row r="12209" spans="1:9">
      <c r="A12209" s="775" t="str">
        <f>Table_wabobpsvr_AzureCalc_AzureCalcRateCard[[#This Row],[ServiceName]]&amp;Table_wabobpsvr_AzureCalc_AzureCalcRateCard[[#This Row],[Price_Level]]&amp;Table_wabobpsvr_AzureCalc_AzureCalcRateCard[[#This Row],[Region]]</f>
        <v>ExpressRoute (Metered) Data Transfer Out at 1 Gbps (GB) - Zone 3C12</v>
      </c>
      <c r="B12209" s="775">
        <v>12</v>
      </c>
      <c r="C12209" s="775" t="s">
        <v>9</v>
      </c>
      <c r="D12209" s="775" t="s">
        <v>177</v>
      </c>
      <c r="E12209" s="775">
        <v>9.0999999999999998E-2</v>
      </c>
      <c r="F12209" s="775" t="s">
        <v>7398</v>
      </c>
      <c r="G12209" s="775" t="s">
        <v>8123</v>
      </c>
      <c r="H12209" s="775" t="s">
        <v>8124</v>
      </c>
      <c r="I12209" s="775" t="s">
        <v>8125</v>
      </c>
    </row>
    <row r="12210" spans="1:9">
      <c r="A12210" s="775" t="str">
        <f>Table_wabobpsvr_AzureCalc_AzureCalcRateCard[[#This Row],[ServiceName]]&amp;Table_wabobpsvr_AzureCalc_AzureCalcRateCard[[#This Row],[Price_Level]]&amp;Table_wabobpsvr_AzureCalc_AzureCalcRateCard[[#This Row],[Region]]</f>
        <v>ExpressRoute (Metered) Data Transfer Out at 1 Gbps (GB) - Zone 3C15</v>
      </c>
      <c r="B12210" s="775">
        <v>15</v>
      </c>
      <c r="C12210" s="775" t="s">
        <v>9</v>
      </c>
      <c r="D12210" s="775" t="s">
        <v>177</v>
      </c>
      <c r="E12210" s="775">
        <v>9.0999999999999998E-2</v>
      </c>
      <c r="F12210" s="775" t="s">
        <v>7398</v>
      </c>
      <c r="G12210" s="775" t="s">
        <v>8123</v>
      </c>
      <c r="H12210" s="775" t="s">
        <v>8124</v>
      </c>
      <c r="I12210" s="775" t="s">
        <v>8125</v>
      </c>
    </row>
    <row r="12211" spans="1:9">
      <c r="A12211" s="775" t="str">
        <f>Table_wabobpsvr_AzureCalc_AzureCalcRateCard[[#This Row],[ServiceName]]&amp;Table_wabobpsvr_AzureCalc_AzureCalcRateCard[[#This Row],[Price_Level]]&amp;Table_wabobpsvr_AzureCalc_AzureCalcRateCard[[#This Row],[Region]]</f>
        <v>ExpressRoute (Unlimited) 100 Mbps ConnectionsC11</v>
      </c>
      <c r="B12211" s="775">
        <v>11</v>
      </c>
      <c r="C12211" s="775" t="s">
        <v>7427</v>
      </c>
      <c r="D12211" s="775" t="s">
        <v>177</v>
      </c>
      <c r="E12211" s="775">
        <v>1119.3</v>
      </c>
      <c r="F12211" s="775" t="s">
        <v>7402</v>
      </c>
      <c r="G12211" s="775" t="s">
        <v>7583</v>
      </c>
      <c r="H12211" s="775" t="s">
        <v>7584</v>
      </c>
      <c r="I12211" s="775" t="s">
        <v>7501</v>
      </c>
    </row>
    <row r="12212" spans="1:9">
      <c r="A12212" s="775" t="str">
        <f>Table_wabobpsvr_AzureCalc_AzureCalcRateCard[[#This Row],[ServiceName]]&amp;Table_wabobpsvr_AzureCalc_AzureCalcRateCard[[#This Row],[Price_Level]]&amp;Table_wabobpsvr_AzureCalc_AzureCalcRateCard[[#This Row],[Region]]</f>
        <v>ExpressRoute (Unlimited) 5 Gbps ConnectionsC12</v>
      </c>
      <c r="B12212" s="775">
        <v>12</v>
      </c>
      <c r="C12212" s="775" t="s">
        <v>7427</v>
      </c>
      <c r="D12212" s="775" t="s">
        <v>177</v>
      </c>
      <c r="E12212" s="775">
        <v>37310</v>
      </c>
      <c r="F12212" s="775" t="s">
        <v>7407</v>
      </c>
      <c r="G12212" s="775" t="s">
        <v>7589</v>
      </c>
      <c r="H12212" s="775" t="s">
        <v>7590</v>
      </c>
      <c r="I12212" s="775" t="s">
        <v>7507</v>
      </c>
    </row>
    <row r="12213" spans="1:9">
      <c r="A12213" s="775" t="str">
        <f>Table_wabobpsvr_AzureCalc_AzureCalcRateCard[[#This Row],[ServiceName]]&amp;Table_wabobpsvr_AzureCalc_AzureCalcRateCard[[#This Row],[Price_Level]]&amp;Table_wabobpsvr_AzureCalc_AzureCalcRateCard[[#This Row],[Region]]</f>
        <v>ExpressRoute (Unlimited) 50 Mbps ConnectionsC15</v>
      </c>
      <c r="B12213" s="775">
        <v>15</v>
      </c>
      <c r="C12213" s="775" t="s">
        <v>7427</v>
      </c>
      <c r="D12213" s="775" t="s">
        <v>177</v>
      </c>
      <c r="E12213" s="775">
        <v>555.1</v>
      </c>
      <c r="F12213" s="775" t="s">
        <v>7401</v>
      </c>
      <c r="G12213" s="775" t="s">
        <v>7591</v>
      </c>
      <c r="H12213" s="775" t="s">
        <v>7592</v>
      </c>
      <c r="I12213" s="775" t="s">
        <v>7509</v>
      </c>
    </row>
    <row r="12214" spans="1:9">
      <c r="A12214" s="775" t="str">
        <f>Table_wabobpsvr_AzureCalc_AzureCalcRateCard[[#This Row],[ServiceName]]&amp;Table_wabobpsvr_AzureCalc_AzureCalcRateCard[[#This Row],[Price_Level]]&amp;Table_wabobpsvr_AzureCalc_AzureCalcRateCard[[#This Row],[Region]]</f>
        <v>ExpressRoute (Metered) 50 Mbps ConnectionsC16</v>
      </c>
      <c r="B12214" s="775">
        <v>16</v>
      </c>
      <c r="C12214" s="775" t="s">
        <v>7427</v>
      </c>
      <c r="D12214" s="775" t="s">
        <v>177</v>
      </c>
      <c r="E12214" s="775">
        <v>50.05</v>
      </c>
      <c r="F12214" s="775" t="s">
        <v>7394</v>
      </c>
      <c r="G12214" s="775" t="s">
        <v>7575</v>
      </c>
      <c r="H12214" s="775" t="s">
        <v>7576</v>
      </c>
      <c r="I12214" s="775" t="s">
        <v>7493</v>
      </c>
    </row>
    <row r="12215" spans="1:9">
      <c r="A12215" s="775" t="str">
        <f>Table_wabobpsvr_AzureCalc_AzureCalcRateCard[[#This Row],[ServiceName]]&amp;Table_wabobpsvr_AzureCalc_AzureCalcRateCard[[#This Row],[Price_Level]]&amp;Table_wabobpsvr_AzureCalc_AzureCalcRateCard[[#This Row],[Region]]</f>
        <v>ExpressRoute (Metered) Data Transfer Out at 1 Gbps (GB) - Zone 2C16</v>
      </c>
      <c r="B12215" s="775">
        <v>16</v>
      </c>
      <c r="C12215" s="775" t="s">
        <v>9</v>
      </c>
      <c r="D12215" s="775" t="s">
        <v>177</v>
      </c>
      <c r="E12215" s="775">
        <v>4.5499999999999999E-2</v>
      </c>
      <c r="F12215" s="775" t="s">
        <v>7393</v>
      </c>
      <c r="G12215" s="775" t="s">
        <v>7561</v>
      </c>
      <c r="H12215" s="775" t="s">
        <v>7562</v>
      </c>
      <c r="I12215" s="775" t="s">
        <v>7479</v>
      </c>
    </row>
    <row r="12216" spans="1:9">
      <c r="A12216" s="775" t="str">
        <f>Table_wabobpsvr_AzureCalc_AzureCalcRateCard[[#This Row],[ServiceName]]&amp;Table_wabobpsvr_AzureCalc_AzureCalcRateCard[[#This Row],[Price_Level]]&amp;Table_wabobpsvr_AzureCalc_AzureCalcRateCard[[#This Row],[Region]]</f>
        <v>ExpressRoute (Unlimited) 1 Gbps ConnectionsC16</v>
      </c>
      <c r="B12216" s="775">
        <v>16</v>
      </c>
      <c r="C12216" s="775" t="s">
        <v>7427</v>
      </c>
      <c r="D12216" s="775" t="s">
        <v>177</v>
      </c>
      <c r="E12216" s="775">
        <v>7917</v>
      </c>
      <c r="F12216" s="775" t="s">
        <v>7405</v>
      </c>
      <c r="G12216" s="775" t="s">
        <v>7579</v>
      </c>
      <c r="H12216" s="775" t="s">
        <v>7580</v>
      </c>
      <c r="I12216" s="775" t="s">
        <v>7497</v>
      </c>
    </row>
    <row r="12217" spans="1:9">
      <c r="A12217" s="775" t="str">
        <f>Table_wabobpsvr_AzureCalc_AzureCalcRateCard[[#This Row],[ServiceName]]&amp;Table_wabobpsvr_AzureCalc_AzureCalcRateCard[[#This Row],[Price_Level]]&amp;Table_wabobpsvr_AzureCalc_AzureCalcRateCard[[#This Row],[Region]]</f>
        <v>ExpressRoute (Unlimited) 10 Gbps ConnectionsC16</v>
      </c>
      <c r="B12217" s="775">
        <v>16</v>
      </c>
      <c r="C12217" s="775" t="s">
        <v>7427</v>
      </c>
      <c r="D12217" s="775" t="s">
        <v>177</v>
      </c>
      <c r="E12217" s="775">
        <v>74620</v>
      </c>
      <c r="F12217" s="775" t="s">
        <v>7408</v>
      </c>
      <c r="G12217" s="775" t="s">
        <v>7581</v>
      </c>
      <c r="H12217" s="775" t="s">
        <v>7582</v>
      </c>
      <c r="I12217" s="775" t="s">
        <v>7499</v>
      </c>
    </row>
    <row r="12218" spans="1:9">
      <c r="A12218" s="775" t="str">
        <f>Table_wabobpsvr_AzureCalc_AzureCalcRateCard[[#This Row],[ServiceName]]&amp;Table_wabobpsvr_AzureCalc_AzureCalcRateCard[[#This Row],[Price_Level]]&amp;Table_wabobpsvr_AzureCalc_AzureCalcRateCard[[#This Row],[Region]]</f>
        <v>ExpressRoute (Unlimited) 100 Mbps ConnectionsC16</v>
      </c>
      <c r="B12218" s="775">
        <v>16</v>
      </c>
      <c r="C12218" s="775" t="s">
        <v>7427</v>
      </c>
      <c r="D12218" s="775" t="s">
        <v>177</v>
      </c>
      <c r="E12218" s="775">
        <v>1119.3</v>
      </c>
      <c r="F12218" s="775" t="s">
        <v>7402</v>
      </c>
      <c r="G12218" s="775" t="s">
        <v>7583</v>
      </c>
      <c r="H12218" s="775" t="s">
        <v>7584</v>
      </c>
      <c r="I12218" s="775" t="s">
        <v>7501</v>
      </c>
    </row>
    <row r="12219" spans="1:9">
      <c r="A12219" s="775" t="str">
        <f>Table_wabobpsvr_AzureCalc_AzureCalcRateCard[[#This Row],[ServiceName]]&amp;Table_wabobpsvr_AzureCalc_AzureCalcRateCard[[#This Row],[Price_Level]]&amp;Table_wabobpsvr_AzureCalc_AzureCalcRateCard[[#This Row],[Region]]</f>
        <v>ExpressRoute (Unlimited) 2 Gbps ConnectionsC16</v>
      </c>
      <c r="B12219" s="775">
        <v>16</v>
      </c>
      <c r="C12219" s="775" t="s">
        <v>7427</v>
      </c>
      <c r="D12219" s="775" t="s">
        <v>177</v>
      </c>
      <c r="E12219" s="775">
        <v>15834</v>
      </c>
      <c r="F12219" s="775" t="s">
        <v>7406</v>
      </c>
      <c r="G12219" s="775" t="s">
        <v>7585</v>
      </c>
      <c r="H12219" s="775" t="s">
        <v>7586</v>
      </c>
      <c r="I12219" s="775" t="s">
        <v>7503</v>
      </c>
    </row>
    <row r="12220" spans="1:9">
      <c r="A12220" s="775" t="str">
        <f>Table_wabobpsvr_AzureCalc_AzureCalcRateCard[[#This Row],[ServiceName]]&amp;Table_wabobpsvr_AzureCalc_AzureCalcRateCard[[#This Row],[Price_Level]]&amp;Table_wabobpsvr_AzureCalc_AzureCalcRateCard[[#This Row],[Region]]</f>
        <v>ExpressRoute (Unlimited) 50 Mbps ConnectionsC12</v>
      </c>
      <c r="B12220" s="775">
        <v>12</v>
      </c>
      <c r="C12220" s="775" t="s">
        <v>7427</v>
      </c>
      <c r="D12220" s="775" t="s">
        <v>177</v>
      </c>
      <c r="E12220" s="775">
        <v>555.1</v>
      </c>
      <c r="F12220" s="775" t="s">
        <v>7401</v>
      </c>
      <c r="G12220" s="775" t="s">
        <v>7591</v>
      </c>
      <c r="H12220" s="775" t="s">
        <v>7592</v>
      </c>
      <c r="I12220" s="775" t="s">
        <v>7509</v>
      </c>
    </row>
    <row r="12221" spans="1:9">
      <c r="A12221" s="775" t="str">
        <f>Table_wabobpsvr_AzureCalc_AzureCalcRateCard[[#This Row],[ServiceName]]&amp;Table_wabobpsvr_AzureCalc_AzureCalcRateCard[[#This Row],[Price_Level]]&amp;Table_wabobpsvr_AzureCalc_AzureCalcRateCard[[#This Row],[Region]]</f>
        <v>ExpressRoute (Unlimited) 500 Mbps ConnectionsC12</v>
      </c>
      <c r="B12221" s="775">
        <v>12</v>
      </c>
      <c r="C12221" s="775" t="s">
        <v>7427</v>
      </c>
      <c r="D12221" s="775" t="s">
        <v>177</v>
      </c>
      <c r="E12221" s="775">
        <v>4732</v>
      </c>
      <c r="F12221" s="775" t="s">
        <v>7404</v>
      </c>
      <c r="G12221" s="775" t="s">
        <v>7593</v>
      </c>
      <c r="H12221" s="775" t="s">
        <v>7594</v>
      </c>
      <c r="I12221" s="775" t="s">
        <v>7511</v>
      </c>
    </row>
    <row r="12222" spans="1:9">
      <c r="A12222" s="775" t="str">
        <f>Table_wabobpsvr_AzureCalc_AzureCalcRateCard[[#This Row],[ServiceName]]&amp;Table_wabobpsvr_AzureCalc_AzureCalcRateCard[[#This Row],[Price_Level]]&amp;Table_wabobpsvr_AzureCalc_AzureCalcRateCard[[#This Row],[Region]]</f>
        <v>ExpressRoute (Metered) 1 Gbps ConnectionsC15</v>
      </c>
      <c r="B12222" s="775">
        <v>15</v>
      </c>
      <c r="C12222" s="775" t="s">
        <v>7427</v>
      </c>
      <c r="D12222" s="775" t="s">
        <v>177</v>
      </c>
      <c r="E12222" s="775">
        <v>396.76</v>
      </c>
      <c r="F12222" s="775" t="s">
        <v>7390</v>
      </c>
      <c r="G12222" s="775" t="s">
        <v>7563</v>
      </c>
      <c r="H12222" s="775" t="s">
        <v>7564</v>
      </c>
      <c r="I12222" s="775" t="s">
        <v>7481</v>
      </c>
    </row>
    <row r="12223" spans="1:9">
      <c r="A12223" s="775" t="str">
        <f>Table_wabobpsvr_AzureCalc_AzureCalcRateCard[[#This Row],[ServiceName]]&amp;Table_wabobpsvr_AzureCalc_AzureCalcRateCard[[#This Row],[Price_Level]]&amp;Table_wabobpsvr_AzureCalc_AzureCalcRateCard[[#This Row],[Region]]</f>
        <v>ExpressRoute (Metered) 10 Gbps ConnectionsC15</v>
      </c>
      <c r="B12223" s="775">
        <v>15</v>
      </c>
      <c r="C12223" s="775" t="s">
        <v>7427</v>
      </c>
      <c r="D12223" s="775" t="s">
        <v>177</v>
      </c>
      <c r="E12223" s="775">
        <v>4550</v>
      </c>
      <c r="F12223" s="775" t="s">
        <v>7391</v>
      </c>
      <c r="G12223" s="775" t="s">
        <v>7565</v>
      </c>
      <c r="H12223" s="775" t="s">
        <v>7566</v>
      </c>
      <c r="I12223" s="775" t="s">
        <v>7483</v>
      </c>
    </row>
    <row r="12224" spans="1:9">
      <c r="A12224" s="775" t="str">
        <f>Table_wabobpsvr_AzureCalc_AzureCalcRateCard[[#This Row],[ServiceName]]&amp;Table_wabobpsvr_AzureCalc_AzureCalcRateCard[[#This Row],[Price_Level]]&amp;Table_wabobpsvr_AzureCalc_AzureCalcRateCard[[#This Row],[Region]]</f>
        <v>ExpressRoute (Metered) 100 Mbps ConnectionsC15</v>
      </c>
      <c r="B12224" s="775">
        <v>15</v>
      </c>
      <c r="C12224" s="775" t="s">
        <v>7427</v>
      </c>
      <c r="D12224" s="775" t="s">
        <v>177</v>
      </c>
      <c r="E12224" s="775">
        <v>91</v>
      </c>
      <c r="F12224" s="775" t="s">
        <v>7395</v>
      </c>
      <c r="G12224" s="775" t="s">
        <v>7567</v>
      </c>
      <c r="H12224" s="775" t="s">
        <v>7568</v>
      </c>
      <c r="I12224" s="775" t="s">
        <v>7485</v>
      </c>
    </row>
    <row r="12225" spans="1:9">
      <c r="A12225" s="775" t="str">
        <f>Table_wabobpsvr_AzureCalc_AzureCalcRateCard[[#This Row],[ServiceName]]&amp;Table_wabobpsvr_AzureCalc_AzureCalcRateCard[[#This Row],[Price_Level]]&amp;Table_wabobpsvr_AzureCalc_AzureCalcRateCard[[#This Row],[Region]]</f>
        <v>ExpressRoute (Metered) 2 Gbps ConnectionsC15</v>
      </c>
      <c r="B12225" s="775">
        <v>15</v>
      </c>
      <c r="C12225" s="775" t="s">
        <v>7427</v>
      </c>
      <c r="D12225" s="775" t="s">
        <v>177</v>
      </c>
      <c r="E12225" s="775">
        <v>793.52</v>
      </c>
      <c r="F12225" s="775" t="s">
        <v>7396</v>
      </c>
      <c r="G12225" s="775" t="s">
        <v>7569</v>
      </c>
      <c r="H12225" s="775" t="s">
        <v>7570</v>
      </c>
      <c r="I12225" s="775" t="s">
        <v>7487</v>
      </c>
    </row>
    <row r="12226" spans="1:9">
      <c r="A12226" s="775" t="str">
        <f>Table_wabobpsvr_AzureCalc_AzureCalcRateCard[[#This Row],[ServiceName]]&amp;Table_wabobpsvr_AzureCalc_AzureCalcRateCard[[#This Row],[Price_Level]]&amp;Table_wabobpsvr_AzureCalc_AzureCalcRateCard[[#This Row],[Region]]</f>
        <v>ExpressRoute (Metered) 200 Mbps ConnectionsC15</v>
      </c>
      <c r="B12226" s="775">
        <v>15</v>
      </c>
      <c r="C12226" s="775" t="s">
        <v>7427</v>
      </c>
      <c r="D12226" s="775" t="s">
        <v>177</v>
      </c>
      <c r="E12226" s="775">
        <v>131.94999999999999</v>
      </c>
      <c r="F12226" s="775" t="s">
        <v>7388</v>
      </c>
      <c r="G12226" s="775" t="s">
        <v>7571</v>
      </c>
      <c r="H12226" s="775" t="s">
        <v>7572</v>
      </c>
      <c r="I12226" s="775" t="s">
        <v>7489</v>
      </c>
    </row>
    <row r="12227" spans="1:9">
      <c r="A12227" s="775" t="str">
        <f>Table_wabobpsvr_AzureCalc_AzureCalcRateCard[[#This Row],[ServiceName]]&amp;Table_wabobpsvr_AzureCalc_AzureCalcRateCard[[#This Row],[Price_Level]]&amp;Table_wabobpsvr_AzureCalc_AzureCalcRateCard[[#This Row],[Region]]</f>
        <v>ExpressRoute (Metered) 5 Gbps ConnectionsC15</v>
      </c>
      <c r="B12227" s="775">
        <v>15</v>
      </c>
      <c r="C12227" s="775" t="s">
        <v>7427</v>
      </c>
      <c r="D12227" s="775" t="s">
        <v>177</v>
      </c>
      <c r="E12227" s="775">
        <v>1983.8</v>
      </c>
      <c r="F12227" s="775" t="s">
        <v>7397</v>
      </c>
      <c r="G12227" s="775" t="s">
        <v>7573</v>
      </c>
      <c r="H12227" s="775" t="s">
        <v>7574</v>
      </c>
      <c r="I12227" s="775" t="s">
        <v>7491</v>
      </c>
    </row>
    <row r="12228" spans="1:9">
      <c r="A12228" s="775" t="str">
        <f>Table_wabobpsvr_AzureCalc_AzureCalcRateCard[[#This Row],[ServiceName]]&amp;Table_wabobpsvr_AzureCalc_AzureCalcRateCard[[#This Row],[Price_Level]]&amp;Table_wabobpsvr_AzureCalc_AzureCalcRateCard[[#This Row],[Region]]</f>
        <v>ExpressRoute (Metered) 50 Mbps ConnectionsC15</v>
      </c>
      <c r="B12228" s="775">
        <v>15</v>
      </c>
      <c r="C12228" s="775" t="s">
        <v>7427</v>
      </c>
      <c r="D12228" s="775" t="s">
        <v>177</v>
      </c>
      <c r="E12228" s="775">
        <v>50.05</v>
      </c>
      <c r="F12228" s="775" t="s">
        <v>7394</v>
      </c>
      <c r="G12228" s="775" t="s">
        <v>7575</v>
      </c>
      <c r="H12228" s="775" t="s">
        <v>7576</v>
      </c>
      <c r="I12228" s="775" t="s">
        <v>7493</v>
      </c>
    </row>
    <row r="12229" spans="1:9">
      <c r="A12229" s="775" t="str">
        <f>Table_wabobpsvr_AzureCalc_AzureCalcRateCard[[#This Row],[ServiceName]]&amp;Table_wabobpsvr_AzureCalc_AzureCalcRateCard[[#This Row],[Price_Level]]&amp;Table_wabobpsvr_AzureCalc_AzureCalcRateCard[[#This Row],[Region]]</f>
        <v>ExpressRoute (Metered) Data Transfer Out at 1 Gbps (GB) - Zone 3C16</v>
      </c>
      <c r="B12229" s="775">
        <v>16</v>
      </c>
      <c r="C12229" s="775" t="s">
        <v>9</v>
      </c>
      <c r="D12229" s="775" t="s">
        <v>177</v>
      </c>
      <c r="E12229" s="775">
        <v>9.0999999999999998E-2</v>
      </c>
      <c r="F12229" s="775" t="s">
        <v>7398</v>
      </c>
      <c r="G12229" s="775" t="s">
        <v>8123</v>
      </c>
      <c r="H12229" s="775" t="s">
        <v>8124</v>
      </c>
      <c r="I12229" s="775" t="s">
        <v>8125</v>
      </c>
    </row>
    <row r="12230" spans="1:9">
      <c r="A12230" s="775" t="str">
        <f>Table_wabobpsvr_AzureCalc_AzureCalcRateCard[[#This Row],[ServiceName]]&amp;Table_wabobpsvr_AzureCalc_AzureCalcRateCard[[#This Row],[Price_Level]]&amp;Table_wabobpsvr_AzureCalc_AzureCalcRateCard[[#This Row],[Region]]</f>
        <v>ExpressRoute (Metered) Data Transfer Out at 1 Gbps (GB) - Zone 1C9</v>
      </c>
      <c r="B12230" s="775">
        <v>9</v>
      </c>
      <c r="C12230" s="775" t="s">
        <v>9</v>
      </c>
      <c r="D12230" s="775" t="s">
        <v>177</v>
      </c>
      <c r="E12230" s="775">
        <v>2.2749999999999999E-2</v>
      </c>
      <c r="F12230" s="775" t="s">
        <v>7392</v>
      </c>
      <c r="G12230" s="775" t="s">
        <v>8126</v>
      </c>
      <c r="H12230" s="775" t="s">
        <v>8127</v>
      </c>
      <c r="I12230" s="775" t="s">
        <v>8128</v>
      </c>
    </row>
    <row r="12231" spans="1:9">
      <c r="A12231" s="775" t="str">
        <f>Table_wabobpsvr_AzureCalc_AzureCalcRateCard[[#This Row],[ServiceName]]&amp;Table_wabobpsvr_AzureCalc_AzureCalcRateCard[[#This Row],[Price_Level]]&amp;Table_wabobpsvr_AzureCalc_AzureCalcRateCard[[#This Row],[Region]]</f>
        <v>ExpressRoute (Metered) Data Transfer Out at 1 Gbps (GB) - Zone 1C10</v>
      </c>
      <c r="B12231" s="775">
        <v>10</v>
      </c>
      <c r="C12231" s="775" t="s">
        <v>9</v>
      </c>
      <c r="D12231" s="775" t="s">
        <v>177</v>
      </c>
      <c r="E12231" s="775">
        <v>2.2749999999999999E-2</v>
      </c>
      <c r="F12231" s="775" t="s">
        <v>7392</v>
      </c>
      <c r="G12231" s="775" t="s">
        <v>8126</v>
      </c>
      <c r="H12231" s="775" t="s">
        <v>8127</v>
      </c>
      <c r="I12231" s="775" t="s">
        <v>8128</v>
      </c>
    </row>
    <row r="12232" spans="1:9">
      <c r="A12232" s="775" t="str">
        <f>Table_wabobpsvr_AzureCalc_AzureCalcRateCard[[#This Row],[ServiceName]]&amp;Table_wabobpsvr_AzureCalc_AzureCalcRateCard[[#This Row],[Price_Level]]&amp;Table_wabobpsvr_AzureCalc_AzureCalcRateCard[[#This Row],[Region]]</f>
        <v>ExpressRoute (Metered) Data Transfer Out at 1 Gbps (GB) - Zone 1C11</v>
      </c>
      <c r="B12232" s="775">
        <v>11</v>
      </c>
      <c r="C12232" s="775" t="s">
        <v>9</v>
      </c>
      <c r="D12232" s="775" t="s">
        <v>177</v>
      </c>
      <c r="E12232" s="775">
        <v>2.2749999999999999E-2</v>
      </c>
      <c r="F12232" s="775" t="s">
        <v>7392</v>
      </c>
      <c r="G12232" s="775" t="s">
        <v>8126</v>
      </c>
      <c r="H12232" s="775" t="s">
        <v>8127</v>
      </c>
      <c r="I12232" s="775" t="s">
        <v>8128</v>
      </c>
    </row>
    <row r="12233" spans="1:9">
      <c r="A12233" s="775" t="str">
        <f>Table_wabobpsvr_AzureCalc_AzureCalcRateCard[[#This Row],[ServiceName]]&amp;Table_wabobpsvr_AzureCalc_AzureCalcRateCard[[#This Row],[Price_Level]]&amp;Table_wabobpsvr_AzureCalc_AzureCalcRateCard[[#This Row],[Region]]</f>
        <v>ExpressRoute (Metered) Data Transfer Out at 1 Gbps (GB) - Zone 1C12</v>
      </c>
      <c r="B12233" s="775">
        <v>12</v>
      </c>
      <c r="C12233" s="775" t="s">
        <v>9</v>
      </c>
      <c r="D12233" s="775" t="s">
        <v>177</v>
      </c>
      <c r="E12233" s="775">
        <v>2.2749999999999999E-2</v>
      </c>
      <c r="F12233" s="775" t="s">
        <v>7392</v>
      </c>
      <c r="G12233" s="775" t="s">
        <v>8126</v>
      </c>
      <c r="H12233" s="775" t="s">
        <v>8127</v>
      </c>
      <c r="I12233" s="775" t="s">
        <v>8128</v>
      </c>
    </row>
    <row r="12234" spans="1:9">
      <c r="A12234" s="775" t="str">
        <f>Table_wabobpsvr_AzureCalc_AzureCalcRateCard[[#This Row],[ServiceName]]&amp;Table_wabobpsvr_AzureCalc_AzureCalcRateCard[[#This Row],[Price_Level]]&amp;Table_wabobpsvr_AzureCalc_AzureCalcRateCard[[#This Row],[Region]]</f>
        <v>ExpressRoute (Metered) Data Transfer Out at 1 Gbps (GB) - Zone 1C15</v>
      </c>
      <c r="B12234" s="775">
        <v>15</v>
      </c>
      <c r="C12234" s="775" t="s">
        <v>9</v>
      </c>
      <c r="D12234" s="775" t="s">
        <v>177</v>
      </c>
      <c r="E12234" s="775">
        <v>2.2749999999999999E-2</v>
      </c>
      <c r="F12234" s="775" t="s">
        <v>7392</v>
      </c>
      <c r="G12234" s="775" t="s">
        <v>8126</v>
      </c>
      <c r="H12234" s="775" t="s">
        <v>8127</v>
      </c>
      <c r="I12234" s="775" t="s">
        <v>8128</v>
      </c>
    </row>
    <row r="12235" spans="1:9">
      <c r="A12235" s="775" t="str">
        <f>Table_wabobpsvr_AzureCalc_AzureCalcRateCard[[#This Row],[ServiceName]]&amp;Table_wabobpsvr_AzureCalc_AzureCalcRateCard[[#This Row],[Price_Level]]&amp;Table_wabobpsvr_AzureCalc_AzureCalcRateCard[[#This Row],[Region]]</f>
        <v>ExpressRoute (Metered) Data Transfer Out at 1 Gbps (GB) - Zone 1C16</v>
      </c>
      <c r="B12235" s="775">
        <v>16</v>
      </c>
      <c r="C12235" s="775" t="s">
        <v>9</v>
      </c>
      <c r="D12235" s="775" t="s">
        <v>177</v>
      </c>
      <c r="E12235" s="775">
        <v>2.2749999999999999E-2</v>
      </c>
      <c r="F12235" s="775" t="s">
        <v>7392</v>
      </c>
      <c r="G12235" s="775" t="s">
        <v>8126</v>
      </c>
      <c r="H12235" s="775" t="s">
        <v>8127</v>
      </c>
      <c r="I12235" s="775" t="s">
        <v>8128</v>
      </c>
    </row>
    <row r="12236" spans="1:9">
      <c r="A12236" s="775" t="str">
        <f>Table_wabobpsvr_AzureCalc_AzureCalcRateCard[[#This Row],[ServiceName]]&amp;Table_wabobpsvr_AzureCalc_AzureCalcRateCard[[#This Row],[Price_Level]]&amp;Table_wabobpsvr_AzureCalc_AzureCalcRateCard[[#This Row],[Region]]</f>
        <v>Standard_D1_v2 VM (Windows)A1</v>
      </c>
      <c r="B12236" s="775">
        <v>1</v>
      </c>
      <c r="C12236" s="775" t="s">
        <v>87</v>
      </c>
      <c r="D12236" s="775" t="s">
        <v>174</v>
      </c>
      <c r="E12236" s="775">
        <v>999999</v>
      </c>
      <c r="F12236" s="775" t="s">
        <v>8077</v>
      </c>
      <c r="G12236" s="775"/>
      <c r="H12236" s="775"/>
      <c r="I12236" s="775"/>
    </row>
    <row r="12237" spans="1:9">
      <c r="A12237" s="775" t="str">
        <f>Table_wabobpsvr_AzureCalc_AzureCalcRateCard[[#This Row],[ServiceName]]&amp;Table_wabobpsvr_AzureCalc_AzureCalcRateCard[[#This Row],[Price_Level]]&amp;Table_wabobpsvr_AzureCalc_AzureCalcRateCard[[#This Row],[Region]]</f>
        <v>Standard_D1_v2 VM (Windows)B1</v>
      </c>
      <c r="B12237" s="775">
        <v>1</v>
      </c>
      <c r="C12237" s="775" t="s">
        <v>87</v>
      </c>
      <c r="D12237" s="775" t="s">
        <v>175</v>
      </c>
      <c r="E12237" s="775">
        <v>999999</v>
      </c>
      <c r="F12237" s="775" t="s">
        <v>8077</v>
      </c>
      <c r="G12237" s="775"/>
      <c r="H12237" s="775"/>
      <c r="I12237" s="775"/>
    </row>
    <row r="12238" spans="1:9">
      <c r="A12238" s="775" t="str">
        <f>Table_wabobpsvr_AzureCalc_AzureCalcRateCard[[#This Row],[ServiceName]]&amp;Table_wabobpsvr_AzureCalc_AzureCalcRateCard[[#This Row],[Price_Level]]&amp;Table_wabobpsvr_AzureCalc_AzureCalcRateCard[[#This Row],[Region]]</f>
        <v>Standard_D1_v2 VM (Windows)C1</v>
      </c>
      <c r="B12238" s="775">
        <v>1</v>
      </c>
      <c r="C12238" s="775" t="s">
        <v>87</v>
      </c>
      <c r="D12238" s="775" t="s">
        <v>177</v>
      </c>
      <c r="E12238" s="775">
        <v>999999</v>
      </c>
      <c r="F12238" s="775" t="s">
        <v>8077</v>
      </c>
      <c r="G12238" s="775"/>
      <c r="H12238" s="775"/>
      <c r="I12238" s="775"/>
    </row>
    <row r="12239" spans="1:9">
      <c r="A12239" s="775" t="str">
        <f>Table_wabobpsvr_AzureCalc_AzureCalcRateCard[[#This Row],[ServiceName]]&amp;Table_wabobpsvr_AzureCalc_AzureCalcRateCard[[#This Row],[Price_Level]]&amp;Table_wabobpsvr_AzureCalc_AzureCalcRateCard[[#This Row],[Region]]</f>
        <v>Standard_D1_v2 VM (Windows)D1</v>
      </c>
      <c r="B12239" s="775">
        <v>1</v>
      </c>
      <c r="C12239" s="775" t="s">
        <v>87</v>
      </c>
      <c r="D12239" s="775" t="s">
        <v>176</v>
      </c>
      <c r="E12239" s="775">
        <v>999999</v>
      </c>
      <c r="F12239" s="775" t="s">
        <v>8077</v>
      </c>
      <c r="G12239" s="775"/>
      <c r="H12239" s="775"/>
      <c r="I12239" s="775"/>
    </row>
    <row r="12240" spans="1:9">
      <c r="A12240" s="775" t="str">
        <f>Table_wabobpsvr_AzureCalc_AzureCalcRateCard[[#This Row],[ServiceName]]&amp;Table_wabobpsvr_AzureCalc_AzureCalcRateCard[[#This Row],[Price_Level]]&amp;Table_wabobpsvr_AzureCalc_AzureCalcRateCard[[#This Row],[Region]]</f>
        <v>Standard_D1_v2 VM (Windows)MOSP1</v>
      </c>
      <c r="B12240" s="775">
        <v>1</v>
      </c>
      <c r="C12240" s="775" t="s">
        <v>87</v>
      </c>
      <c r="D12240" s="775" t="s">
        <v>606</v>
      </c>
      <c r="E12240" s="775">
        <v>999999</v>
      </c>
      <c r="F12240" s="775" t="s">
        <v>8077</v>
      </c>
      <c r="G12240" s="775"/>
      <c r="H12240" s="775"/>
      <c r="I12240" s="775"/>
    </row>
    <row r="12241" spans="1:9">
      <c r="A12241" s="775" t="str">
        <f>Table_wabobpsvr_AzureCalc_AzureCalcRateCard[[#This Row],[ServiceName]]&amp;Table_wabobpsvr_AzureCalc_AzureCalcRateCard[[#This Row],[Price_Level]]&amp;Table_wabobpsvr_AzureCalc_AzureCalcRateCard[[#This Row],[Region]]</f>
        <v>Standard_D2_v2 VM (Windows)A1</v>
      </c>
      <c r="B12241" s="775">
        <v>1</v>
      </c>
      <c r="C12241" s="775" t="s">
        <v>87</v>
      </c>
      <c r="D12241" s="775" t="s">
        <v>174</v>
      </c>
      <c r="E12241" s="775">
        <v>999999</v>
      </c>
      <c r="F12241" s="775" t="s">
        <v>8078</v>
      </c>
      <c r="G12241" s="775"/>
      <c r="H12241" s="775"/>
      <c r="I12241" s="775"/>
    </row>
    <row r="12242" spans="1:9">
      <c r="A12242" s="775" t="str">
        <f>Table_wabobpsvr_AzureCalc_AzureCalcRateCard[[#This Row],[ServiceName]]&amp;Table_wabobpsvr_AzureCalc_AzureCalcRateCard[[#This Row],[Price_Level]]&amp;Table_wabobpsvr_AzureCalc_AzureCalcRateCard[[#This Row],[Region]]</f>
        <v>Standard_D2_v2 VM (Windows)B1</v>
      </c>
      <c r="B12242" s="775">
        <v>1</v>
      </c>
      <c r="C12242" s="775" t="s">
        <v>87</v>
      </c>
      <c r="D12242" s="775" t="s">
        <v>175</v>
      </c>
      <c r="E12242" s="775">
        <v>999999</v>
      </c>
      <c r="F12242" s="775" t="s">
        <v>8078</v>
      </c>
      <c r="G12242" s="775"/>
      <c r="H12242" s="775"/>
      <c r="I12242" s="775"/>
    </row>
    <row r="12243" spans="1:9">
      <c r="A12243" s="775" t="str">
        <f>Table_wabobpsvr_AzureCalc_AzureCalcRateCard[[#This Row],[ServiceName]]&amp;Table_wabobpsvr_AzureCalc_AzureCalcRateCard[[#This Row],[Price_Level]]&amp;Table_wabobpsvr_AzureCalc_AzureCalcRateCard[[#This Row],[Region]]</f>
        <v>Standard_D2_v2 VM (Windows)C1</v>
      </c>
      <c r="B12243" s="775">
        <v>1</v>
      </c>
      <c r="C12243" s="775" t="s">
        <v>87</v>
      </c>
      <c r="D12243" s="775" t="s">
        <v>177</v>
      </c>
      <c r="E12243" s="775">
        <v>999999</v>
      </c>
      <c r="F12243" s="775" t="s">
        <v>8078</v>
      </c>
      <c r="G12243" s="775"/>
      <c r="H12243" s="775"/>
      <c r="I12243" s="775"/>
    </row>
    <row r="12244" spans="1:9">
      <c r="A12244" s="775" t="str">
        <f>Table_wabobpsvr_AzureCalc_AzureCalcRateCard[[#This Row],[ServiceName]]&amp;Table_wabobpsvr_AzureCalc_AzureCalcRateCard[[#This Row],[Price_Level]]&amp;Table_wabobpsvr_AzureCalc_AzureCalcRateCard[[#This Row],[Region]]</f>
        <v>Standard_D2_v2 VM (Windows)D1</v>
      </c>
      <c r="B12244" s="775">
        <v>1</v>
      </c>
      <c r="C12244" s="775" t="s">
        <v>87</v>
      </c>
      <c r="D12244" s="775" t="s">
        <v>176</v>
      </c>
      <c r="E12244" s="775">
        <v>999999</v>
      </c>
      <c r="F12244" s="775" t="s">
        <v>8078</v>
      </c>
      <c r="G12244" s="775"/>
      <c r="H12244" s="775"/>
      <c r="I12244" s="775"/>
    </row>
    <row r="12245" spans="1:9">
      <c r="A12245" s="775" t="str">
        <f>Table_wabobpsvr_AzureCalc_AzureCalcRateCard[[#This Row],[ServiceName]]&amp;Table_wabobpsvr_AzureCalc_AzureCalcRateCard[[#This Row],[Price_Level]]&amp;Table_wabobpsvr_AzureCalc_AzureCalcRateCard[[#This Row],[Region]]</f>
        <v>Standard_D2_v2 VM (Windows)MOSP1</v>
      </c>
      <c r="B12245" s="775">
        <v>1</v>
      </c>
      <c r="C12245" s="775" t="s">
        <v>87</v>
      </c>
      <c r="D12245" s="775" t="s">
        <v>606</v>
      </c>
      <c r="E12245" s="775">
        <v>999999</v>
      </c>
      <c r="F12245" s="775" t="s">
        <v>8078</v>
      </c>
      <c r="G12245" s="775"/>
      <c r="H12245" s="775"/>
      <c r="I12245" s="775"/>
    </row>
    <row r="12246" spans="1:9">
      <c r="A12246" s="775" t="str">
        <f>Table_wabobpsvr_AzureCalc_AzureCalcRateCard[[#This Row],[ServiceName]]&amp;Table_wabobpsvr_AzureCalc_AzureCalcRateCard[[#This Row],[Price_Level]]&amp;Table_wabobpsvr_AzureCalc_AzureCalcRateCard[[#This Row],[Region]]</f>
        <v>ExpressRoute (Metered) 100 Mbps ConnectionsC11</v>
      </c>
      <c r="B12246" s="775">
        <v>11</v>
      </c>
      <c r="C12246" s="775" t="s">
        <v>7427</v>
      </c>
      <c r="D12246" s="775" t="s">
        <v>177</v>
      </c>
      <c r="E12246" s="775">
        <v>91</v>
      </c>
      <c r="F12246" s="775" t="s">
        <v>7395</v>
      </c>
      <c r="G12246" s="775" t="s">
        <v>7567</v>
      </c>
      <c r="H12246" s="775" t="s">
        <v>7568</v>
      </c>
      <c r="I12246" s="775" t="s">
        <v>7485</v>
      </c>
    </row>
    <row r="12247" spans="1:9">
      <c r="A12247" s="775" t="str">
        <f>Table_wabobpsvr_AzureCalc_AzureCalcRateCard[[#This Row],[ServiceName]]&amp;Table_wabobpsvr_AzureCalc_AzureCalcRateCard[[#This Row],[Price_Level]]&amp;Table_wabobpsvr_AzureCalc_AzureCalcRateCard[[#This Row],[Region]]</f>
        <v>ExpressRoute (Metered) 2 Gbps ConnectionsC11</v>
      </c>
      <c r="B12247" s="775">
        <v>11</v>
      </c>
      <c r="C12247" s="775" t="s">
        <v>7427</v>
      </c>
      <c r="D12247" s="775" t="s">
        <v>177</v>
      </c>
      <c r="E12247" s="775">
        <v>793.52</v>
      </c>
      <c r="F12247" s="775" t="s">
        <v>7396</v>
      </c>
      <c r="G12247" s="775" t="s">
        <v>7569</v>
      </c>
      <c r="H12247" s="775" t="s">
        <v>7570</v>
      </c>
      <c r="I12247" s="775" t="s">
        <v>7487</v>
      </c>
    </row>
    <row r="12248" spans="1:9">
      <c r="A12248" s="775" t="str">
        <f>Table_wabobpsvr_AzureCalc_AzureCalcRateCard[[#This Row],[ServiceName]]&amp;Table_wabobpsvr_AzureCalc_AzureCalcRateCard[[#This Row],[Price_Level]]&amp;Table_wabobpsvr_AzureCalc_AzureCalcRateCard[[#This Row],[Region]]</f>
        <v>ExpressRoute (Metered) 200 Mbps ConnectionsC11</v>
      </c>
      <c r="B12248" s="775">
        <v>11</v>
      </c>
      <c r="C12248" s="775" t="s">
        <v>7427</v>
      </c>
      <c r="D12248" s="775" t="s">
        <v>177</v>
      </c>
      <c r="E12248" s="775">
        <v>131.94999999999999</v>
      </c>
      <c r="F12248" s="775" t="s">
        <v>7388</v>
      </c>
      <c r="G12248" s="775" t="s">
        <v>7571</v>
      </c>
      <c r="H12248" s="775" t="s">
        <v>7572</v>
      </c>
      <c r="I12248" s="775" t="s">
        <v>7489</v>
      </c>
    </row>
    <row r="12249" spans="1:9">
      <c r="A12249" s="775" t="str">
        <f>Table_wabobpsvr_AzureCalc_AzureCalcRateCard[[#This Row],[ServiceName]]&amp;Table_wabobpsvr_AzureCalc_AzureCalcRateCard[[#This Row],[Price_Level]]&amp;Table_wabobpsvr_AzureCalc_AzureCalcRateCard[[#This Row],[Region]]</f>
        <v>ExpressRoute (Metered) 5 Gbps ConnectionsC11</v>
      </c>
      <c r="B12249" s="775">
        <v>11</v>
      </c>
      <c r="C12249" s="775" t="s">
        <v>7427</v>
      </c>
      <c r="D12249" s="775" t="s">
        <v>177</v>
      </c>
      <c r="E12249" s="775">
        <v>1983.8</v>
      </c>
      <c r="F12249" s="775" t="s">
        <v>7397</v>
      </c>
      <c r="G12249" s="775" t="s">
        <v>7573</v>
      </c>
      <c r="H12249" s="775" t="s">
        <v>7574</v>
      </c>
      <c r="I12249" s="775" t="s">
        <v>7491</v>
      </c>
    </row>
    <row r="12250" spans="1:9">
      <c r="A12250" s="775" t="str">
        <f>Table_wabobpsvr_AzureCalc_AzureCalcRateCard[[#This Row],[ServiceName]]&amp;Table_wabobpsvr_AzureCalc_AzureCalcRateCard[[#This Row],[Price_Level]]&amp;Table_wabobpsvr_AzureCalc_AzureCalcRateCard[[#This Row],[Region]]</f>
        <v>ExpressRoute (Metered) 50 Mbps ConnectionsC11</v>
      </c>
      <c r="B12250" s="775">
        <v>11</v>
      </c>
      <c r="C12250" s="775" t="s">
        <v>7427</v>
      </c>
      <c r="D12250" s="775" t="s">
        <v>177</v>
      </c>
      <c r="E12250" s="775">
        <v>50.05</v>
      </c>
      <c r="F12250" s="775" t="s">
        <v>7394</v>
      </c>
      <c r="G12250" s="775" t="s">
        <v>7575</v>
      </c>
      <c r="H12250" s="775" t="s">
        <v>7576</v>
      </c>
      <c r="I12250" s="775" t="s">
        <v>7493</v>
      </c>
    </row>
    <row r="12251" spans="1:9">
      <c r="A12251" s="775" t="str">
        <f>Table_wabobpsvr_AzureCalc_AzureCalcRateCard[[#This Row],[ServiceName]]&amp;Table_wabobpsvr_AzureCalc_AzureCalcRateCard[[#This Row],[Price_Level]]&amp;Table_wabobpsvr_AzureCalc_AzureCalcRateCard[[#This Row],[Region]]</f>
        <v>ExpressRoute (Metered) 500 Mbps ConnectionsC11</v>
      </c>
      <c r="B12251" s="775">
        <v>11</v>
      </c>
      <c r="C12251" s="775" t="s">
        <v>7427</v>
      </c>
      <c r="D12251" s="775" t="s">
        <v>177</v>
      </c>
      <c r="E12251" s="775">
        <v>263.89999999999998</v>
      </c>
      <c r="F12251" s="775" t="s">
        <v>7389</v>
      </c>
      <c r="G12251" s="775" t="s">
        <v>7577</v>
      </c>
      <c r="H12251" s="775" t="s">
        <v>7578</v>
      </c>
      <c r="I12251" s="775" t="s">
        <v>7495</v>
      </c>
    </row>
    <row r="12252" spans="1:9">
      <c r="A12252" s="775" t="str">
        <f>Table_wabobpsvr_AzureCalc_AzureCalcRateCard[[#This Row],[ServiceName]]&amp;Table_wabobpsvr_AzureCalc_AzureCalcRateCard[[#This Row],[Price_Level]]&amp;Table_wabobpsvr_AzureCalc_AzureCalcRateCard[[#This Row],[Region]]</f>
        <v>Standard_D1_v2 VM (Non-Windows)A10</v>
      </c>
      <c r="B12252" s="775">
        <v>10</v>
      </c>
      <c r="C12252" s="775" t="s">
        <v>87</v>
      </c>
      <c r="D12252" s="775" t="s">
        <v>174</v>
      </c>
      <c r="E12252" s="775">
        <v>999999</v>
      </c>
      <c r="F12252" s="775" t="s">
        <v>8086</v>
      </c>
      <c r="G12252" s="775"/>
      <c r="H12252" s="775"/>
      <c r="I12252" s="775"/>
    </row>
    <row r="12253" spans="1:9">
      <c r="A12253" s="775" t="str">
        <f>Table_wabobpsvr_AzureCalc_AzureCalcRateCard[[#This Row],[ServiceName]]&amp;Table_wabobpsvr_AzureCalc_AzureCalcRateCard[[#This Row],[Price_Level]]&amp;Table_wabobpsvr_AzureCalc_AzureCalcRateCard[[#This Row],[Region]]</f>
        <v>Standard_D1_v2 VM (Non-Windows)B10</v>
      </c>
      <c r="B12253" s="775">
        <v>10</v>
      </c>
      <c r="C12253" s="775" t="s">
        <v>87</v>
      </c>
      <c r="D12253" s="775" t="s">
        <v>175</v>
      </c>
      <c r="E12253" s="775">
        <v>999999</v>
      </c>
      <c r="F12253" s="775" t="s">
        <v>8086</v>
      </c>
      <c r="G12253" s="775"/>
      <c r="H12253" s="775"/>
      <c r="I12253" s="775"/>
    </row>
    <row r="12254" spans="1:9">
      <c r="A12254" s="775" t="str">
        <f>Table_wabobpsvr_AzureCalc_AzureCalcRateCard[[#This Row],[ServiceName]]&amp;Table_wabobpsvr_AzureCalc_AzureCalcRateCard[[#This Row],[Price_Level]]&amp;Table_wabobpsvr_AzureCalc_AzureCalcRateCard[[#This Row],[Region]]</f>
        <v>Standard_D1_v2 VM (Non-Windows)C10</v>
      </c>
      <c r="B12254" s="775">
        <v>10</v>
      </c>
      <c r="C12254" s="775" t="s">
        <v>87</v>
      </c>
      <c r="D12254" s="775" t="s">
        <v>177</v>
      </c>
      <c r="E12254" s="775">
        <v>999999</v>
      </c>
      <c r="F12254" s="775" t="s">
        <v>8086</v>
      </c>
      <c r="G12254" s="775"/>
      <c r="H12254" s="775"/>
      <c r="I12254" s="775"/>
    </row>
    <row r="12255" spans="1:9">
      <c r="A12255" s="775" t="str">
        <f>Table_wabobpsvr_AzureCalc_AzureCalcRateCard[[#This Row],[ServiceName]]&amp;Table_wabobpsvr_AzureCalc_AzureCalcRateCard[[#This Row],[Price_Level]]&amp;Table_wabobpsvr_AzureCalc_AzureCalcRateCard[[#This Row],[Region]]</f>
        <v>Standard_D1_v2 VM (Non-Windows)D10</v>
      </c>
      <c r="B12255" s="775">
        <v>10</v>
      </c>
      <c r="C12255" s="775" t="s">
        <v>87</v>
      </c>
      <c r="D12255" s="775" t="s">
        <v>176</v>
      </c>
      <c r="E12255" s="775">
        <v>999999</v>
      </c>
      <c r="F12255" s="775" t="s">
        <v>8086</v>
      </c>
      <c r="G12255" s="775"/>
      <c r="H12255" s="775"/>
      <c r="I12255" s="775"/>
    </row>
    <row r="12256" spans="1:9">
      <c r="A12256" s="775" t="str">
        <f>Table_wabobpsvr_AzureCalc_AzureCalcRateCard[[#This Row],[ServiceName]]&amp;Table_wabobpsvr_AzureCalc_AzureCalcRateCard[[#This Row],[Price_Level]]&amp;Table_wabobpsvr_AzureCalc_AzureCalcRateCard[[#This Row],[Region]]</f>
        <v>Standard_D1_v2 VM (Non-Windows)MOSP10</v>
      </c>
      <c r="B12256" s="775">
        <v>10</v>
      </c>
      <c r="C12256" s="775" t="s">
        <v>87</v>
      </c>
      <c r="D12256" s="775" t="s">
        <v>606</v>
      </c>
      <c r="E12256" s="775">
        <v>999999</v>
      </c>
      <c r="F12256" s="775" t="s">
        <v>8086</v>
      </c>
      <c r="G12256" s="775"/>
      <c r="H12256" s="775"/>
      <c r="I12256" s="775"/>
    </row>
    <row r="12257" spans="1:9">
      <c r="A12257" s="775" t="str">
        <f>Table_wabobpsvr_AzureCalc_AzureCalcRateCard[[#This Row],[ServiceName]]&amp;Table_wabobpsvr_AzureCalc_AzureCalcRateCard[[#This Row],[Price_Level]]&amp;Table_wabobpsvr_AzureCalc_AzureCalcRateCard[[#This Row],[Region]]</f>
        <v>Standard_D2_v2 VM (Non-Windows)A10</v>
      </c>
      <c r="B12257" s="775">
        <v>10</v>
      </c>
      <c r="C12257" s="775" t="s">
        <v>87</v>
      </c>
      <c r="D12257" s="775" t="s">
        <v>174</v>
      </c>
      <c r="E12257" s="775">
        <v>999999</v>
      </c>
      <c r="F12257" s="775" t="s">
        <v>8088</v>
      </c>
      <c r="G12257" s="775"/>
      <c r="H12257" s="775"/>
      <c r="I12257" s="775"/>
    </row>
    <row r="12258" spans="1:9">
      <c r="A12258" s="775" t="str">
        <f>Table_wabobpsvr_AzureCalc_AzureCalcRateCard[[#This Row],[ServiceName]]&amp;Table_wabobpsvr_AzureCalc_AzureCalcRateCard[[#This Row],[Price_Level]]&amp;Table_wabobpsvr_AzureCalc_AzureCalcRateCard[[#This Row],[Region]]</f>
        <v>Standard_D2_v2 VM (Non-Windows)B10</v>
      </c>
      <c r="B12258" s="775">
        <v>10</v>
      </c>
      <c r="C12258" s="775" t="s">
        <v>87</v>
      </c>
      <c r="D12258" s="775" t="s">
        <v>175</v>
      </c>
      <c r="E12258" s="775">
        <v>999999</v>
      </c>
      <c r="F12258" s="775" t="s">
        <v>8088</v>
      </c>
      <c r="G12258" s="775"/>
      <c r="H12258" s="775"/>
      <c r="I12258" s="775"/>
    </row>
    <row r="12259" spans="1:9">
      <c r="A12259" s="775" t="str">
        <f>Table_wabobpsvr_AzureCalc_AzureCalcRateCard[[#This Row],[ServiceName]]&amp;Table_wabobpsvr_AzureCalc_AzureCalcRateCard[[#This Row],[Price_Level]]&amp;Table_wabobpsvr_AzureCalc_AzureCalcRateCard[[#This Row],[Region]]</f>
        <v>Standard_D2_v2 VM (Non-Windows)C10</v>
      </c>
      <c r="B12259" s="775">
        <v>10</v>
      </c>
      <c r="C12259" s="775" t="s">
        <v>87</v>
      </c>
      <c r="D12259" s="775" t="s">
        <v>177</v>
      </c>
      <c r="E12259" s="775">
        <v>999999</v>
      </c>
      <c r="F12259" s="775" t="s">
        <v>8088</v>
      </c>
      <c r="G12259" s="775"/>
      <c r="H12259" s="775"/>
      <c r="I12259" s="775"/>
    </row>
    <row r="12260" spans="1:9">
      <c r="A12260" s="775" t="str">
        <f>Table_wabobpsvr_AzureCalc_AzureCalcRateCard[[#This Row],[ServiceName]]&amp;Table_wabobpsvr_AzureCalc_AzureCalcRateCard[[#This Row],[Price_Level]]&amp;Table_wabobpsvr_AzureCalc_AzureCalcRateCard[[#This Row],[Region]]</f>
        <v>Standard_D2_v2 VM (Non-Windows)D10</v>
      </c>
      <c r="B12260" s="775">
        <v>10</v>
      </c>
      <c r="C12260" s="775" t="s">
        <v>87</v>
      </c>
      <c r="D12260" s="775" t="s">
        <v>176</v>
      </c>
      <c r="E12260" s="775">
        <v>999999</v>
      </c>
      <c r="F12260" s="775" t="s">
        <v>8088</v>
      </c>
      <c r="G12260" s="775"/>
      <c r="H12260" s="775"/>
      <c r="I12260" s="775"/>
    </row>
    <row r="12261" spans="1:9">
      <c r="A12261" s="775" t="str">
        <f>Table_wabobpsvr_AzureCalc_AzureCalcRateCard[[#This Row],[ServiceName]]&amp;Table_wabobpsvr_AzureCalc_AzureCalcRateCard[[#This Row],[Price_Level]]&amp;Table_wabobpsvr_AzureCalc_AzureCalcRateCard[[#This Row],[Region]]</f>
        <v>Standard_D2_v2 VM (Non-Windows)MOSP10</v>
      </c>
      <c r="B12261" s="775">
        <v>10</v>
      </c>
      <c r="C12261" s="775" t="s">
        <v>87</v>
      </c>
      <c r="D12261" s="775" t="s">
        <v>606</v>
      </c>
      <c r="E12261" s="775">
        <v>999999</v>
      </c>
      <c r="F12261" s="775" t="s">
        <v>8088</v>
      </c>
      <c r="G12261" s="775"/>
      <c r="H12261" s="775"/>
      <c r="I12261" s="775"/>
    </row>
    <row r="12262" spans="1:9">
      <c r="A12262" s="775" t="str">
        <f>Table_wabobpsvr_AzureCalc_AzureCalcRateCard[[#This Row],[ServiceName]]&amp;Table_wabobpsvr_AzureCalc_AzureCalcRateCard[[#This Row],[Price_Level]]&amp;Table_wabobpsvr_AzureCalc_AzureCalcRateCard[[#This Row],[Region]]</f>
        <v>Standard_D3_v2 VM (Non-Windows)A10</v>
      </c>
      <c r="B12262" s="775">
        <v>10</v>
      </c>
      <c r="C12262" s="775" t="s">
        <v>87</v>
      </c>
      <c r="D12262" s="775" t="s">
        <v>174</v>
      </c>
      <c r="E12262" s="775">
        <v>999999</v>
      </c>
      <c r="F12262" s="775" t="s">
        <v>8087</v>
      </c>
      <c r="G12262" s="775"/>
      <c r="H12262" s="775"/>
      <c r="I12262" s="775"/>
    </row>
    <row r="12263" spans="1:9">
      <c r="A12263" s="775" t="str">
        <f>Table_wabobpsvr_AzureCalc_AzureCalcRateCard[[#This Row],[ServiceName]]&amp;Table_wabobpsvr_AzureCalc_AzureCalcRateCard[[#This Row],[Price_Level]]&amp;Table_wabobpsvr_AzureCalc_AzureCalcRateCard[[#This Row],[Region]]</f>
        <v>Standard_D3_v2 VM (Non-Windows)B10</v>
      </c>
      <c r="B12263" s="775">
        <v>10</v>
      </c>
      <c r="C12263" s="775" t="s">
        <v>87</v>
      </c>
      <c r="D12263" s="775" t="s">
        <v>175</v>
      </c>
      <c r="E12263" s="775">
        <v>999999</v>
      </c>
      <c r="F12263" s="775" t="s">
        <v>8087</v>
      </c>
      <c r="G12263" s="775"/>
      <c r="H12263" s="775"/>
      <c r="I12263" s="775"/>
    </row>
    <row r="12264" spans="1:9">
      <c r="A12264" s="775" t="str">
        <f>Table_wabobpsvr_AzureCalc_AzureCalcRateCard[[#This Row],[ServiceName]]&amp;Table_wabobpsvr_AzureCalc_AzureCalcRateCard[[#This Row],[Price_Level]]&amp;Table_wabobpsvr_AzureCalc_AzureCalcRateCard[[#This Row],[Region]]</f>
        <v>Standard_D3_v2 VM (Non-Windows)C10</v>
      </c>
      <c r="B12264" s="775">
        <v>10</v>
      </c>
      <c r="C12264" s="775" t="s">
        <v>87</v>
      </c>
      <c r="D12264" s="775" t="s">
        <v>177</v>
      </c>
      <c r="E12264" s="775">
        <v>999999</v>
      </c>
      <c r="F12264" s="775" t="s">
        <v>8087</v>
      </c>
      <c r="G12264" s="775"/>
      <c r="H12264" s="775"/>
      <c r="I12264" s="775"/>
    </row>
    <row r="12265" spans="1:9">
      <c r="A12265" s="1039" t="str">
        <f>Table_wabobpsvr_AzureCalc_AzureCalcRateCard[[#This Row],[ServiceName]]&amp;Table_wabobpsvr_AzureCalc_AzureCalcRateCard[[#This Row],[Price_Level]]&amp;Table_wabobpsvr_AzureCalc_AzureCalcRateCard[[#This Row],[Region]]</f>
        <v>Standard_D3_v2 VM (Non-Windows)D10</v>
      </c>
      <c r="B12265" s="1039">
        <v>10</v>
      </c>
      <c r="C12265" s="1039" t="s">
        <v>87</v>
      </c>
      <c r="D12265" s="1039" t="s">
        <v>176</v>
      </c>
      <c r="E12265" s="1039">
        <v>999999</v>
      </c>
      <c r="F12265" s="1039" t="s">
        <v>8087</v>
      </c>
      <c r="G12265" s="775"/>
      <c r="H12265" s="775"/>
      <c r="I12265" s="775"/>
    </row>
    <row r="12266" spans="1:9">
      <c r="A12266" s="1039" t="str">
        <f>Table_wabobpsvr_AzureCalc_AzureCalcRateCard[[#This Row],[ServiceName]]&amp;Table_wabobpsvr_AzureCalc_AzureCalcRateCard[[#This Row],[Price_Level]]&amp;Table_wabobpsvr_AzureCalc_AzureCalcRateCard[[#This Row],[Region]]</f>
        <v>Standard_D3_v2 VM (Non-Windows)MOSP10</v>
      </c>
      <c r="B12266" s="1039">
        <v>10</v>
      </c>
      <c r="C12266" s="1039" t="s">
        <v>87</v>
      </c>
      <c r="D12266" s="1039" t="s">
        <v>606</v>
      </c>
      <c r="E12266" s="1039">
        <v>999999</v>
      </c>
      <c r="F12266" s="1039" t="s">
        <v>8087</v>
      </c>
      <c r="G12266" s="775"/>
      <c r="H12266" s="775"/>
      <c r="I12266" s="775"/>
    </row>
    <row r="12267" spans="1:9">
      <c r="A12267" s="1039" t="str">
        <f>Table_wabobpsvr_AzureCalc_AzureCalcRateCard[[#This Row],[ServiceName]]&amp;Table_wabobpsvr_AzureCalc_AzureCalcRateCard[[#This Row],[Price_Level]]&amp;Table_wabobpsvr_AzureCalc_AzureCalcRateCard[[#This Row],[Region]]</f>
        <v>Standard_D4_v2 VM (Non-Windows)A10</v>
      </c>
      <c r="B12267" s="1039">
        <v>10</v>
      </c>
      <c r="C12267" s="1039" t="s">
        <v>87</v>
      </c>
      <c r="D12267" s="1039" t="s">
        <v>174</v>
      </c>
      <c r="E12267" s="1039">
        <v>999999</v>
      </c>
      <c r="F12267" s="1039" t="s">
        <v>8089</v>
      </c>
      <c r="G12267" s="775"/>
      <c r="H12267" s="775"/>
      <c r="I12267" s="775"/>
    </row>
    <row r="12268" spans="1:9">
      <c r="A12268" s="775" t="str">
        <f>Table_wabobpsvr_AzureCalc_AzureCalcRateCard[[#This Row],[ServiceName]]&amp;Table_wabobpsvr_AzureCalc_AzureCalcRateCard[[#This Row],[Price_Level]]&amp;Table_wabobpsvr_AzureCalc_AzureCalcRateCard[[#This Row],[Region]]</f>
        <v>Standard_D4_v2 VM (Non-Windows)B10</v>
      </c>
      <c r="B12268" s="775">
        <v>10</v>
      </c>
      <c r="C12268" s="775" t="s">
        <v>87</v>
      </c>
      <c r="D12268" s="775" t="s">
        <v>175</v>
      </c>
      <c r="E12268" s="775">
        <v>999999</v>
      </c>
      <c r="F12268" s="775" t="s">
        <v>8089</v>
      </c>
      <c r="G12268" s="775"/>
      <c r="H12268" s="775"/>
      <c r="I12268" s="775"/>
    </row>
    <row r="12269" spans="1:9">
      <c r="A12269" s="775" t="str">
        <f>Table_wabobpsvr_AzureCalc_AzureCalcRateCard[[#This Row],[ServiceName]]&amp;Table_wabobpsvr_AzureCalc_AzureCalcRateCard[[#This Row],[Price_Level]]&amp;Table_wabobpsvr_AzureCalc_AzureCalcRateCard[[#This Row],[Region]]</f>
        <v>Standard_D4_v2 VM (Non-Windows)C10</v>
      </c>
      <c r="B12269" s="775">
        <v>10</v>
      </c>
      <c r="C12269" s="775" t="s">
        <v>87</v>
      </c>
      <c r="D12269" s="775" t="s">
        <v>177</v>
      </c>
      <c r="E12269" s="775">
        <v>999999</v>
      </c>
      <c r="F12269" s="775" t="s">
        <v>8089</v>
      </c>
      <c r="G12269" s="775"/>
      <c r="H12269" s="775"/>
      <c r="I12269" s="775"/>
    </row>
    <row r="12270" spans="1:9">
      <c r="A12270" s="775" t="str">
        <f>Table_wabobpsvr_AzureCalc_AzureCalcRateCard[[#This Row],[ServiceName]]&amp;Table_wabobpsvr_AzureCalc_AzureCalcRateCard[[#This Row],[Price_Level]]&amp;Table_wabobpsvr_AzureCalc_AzureCalcRateCard[[#This Row],[Region]]</f>
        <v>Standard_D4_v2 VM (Non-Windows)D10</v>
      </c>
      <c r="B12270" s="775">
        <v>10</v>
      </c>
      <c r="C12270" s="775" t="s">
        <v>87</v>
      </c>
      <c r="D12270" s="775" t="s">
        <v>176</v>
      </c>
      <c r="E12270" s="775">
        <v>999999</v>
      </c>
      <c r="F12270" s="775" t="s">
        <v>8089</v>
      </c>
      <c r="G12270" s="775"/>
      <c r="H12270" s="775"/>
      <c r="I12270" s="775"/>
    </row>
    <row r="12271" spans="1:9">
      <c r="A12271" s="775" t="str">
        <f>Table_wabobpsvr_AzureCalc_AzureCalcRateCard[[#This Row],[ServiceName]]&amp;Table_wabobpsvr_AzureCalc_AzureCalcRateCard[[#This Row],[Price_Level]]&amp;Table_wabobpsvr_AzureCalc_AzureCalcRateCard[[#This Row],[Region]]</f>
        <v>Standard_D4_v2 VM (Non-Windows)MOSP10</v>
      </c>
      <c r="B12271" s="775">
        <v>10</v>
      </c>
      <c r="C12271" s="775" t="s">
        <v>87</v>
      </c>
      <c r="D12271" s="775" t="s">
        <v>606</v>
      </c>
      <c r="E12271" s="775">
        <v>999999</v>
      </c>
      <c r="F12271" s="775" t="s">
        <v>8089</v>
      </c>
      <c r="G12271" s="775"/>
      <c r="H12271" s="775"/>
      <c r="I12271" s="775"/>
    </row>
    <row r="12272" spans="1:9">
      <c r="A12272" s="775" t="str">
        <f>Table_wabobpsvr_AzureCalc_AzureCalcRateCard[[#This Row],[ServiceName]]&amp;Table_wabobpsvr_AzureCalc_AzureCalcRateCard[[#This Row],[Price_Level]]&amp;Table_wabobpsvr_AzureCalc_AzureCalcRateCard[[#This Row],[Region]]</f>
        <v>Standard_D5_v2 VM (Non-Windows)A10</v>
      </c>
      <c r="B12272" s="775">
        <v>10</v>
      </c>
      <c r="C12272" s="775" t="s">
        <v>87</v>
      </c>
      <c r="D12272" s="775" t="s">
        <v>174</v>
      </c>
      <c r="E12272" s="775">
        <v>999999</v>
      </c>
      <c r="F12272" s="775" t="s">
        <v>8090</v>
      </c>
      <c r="G12272" s="775"/>
      <c r="H12272" s="775"/>
      <c r="I12272" s="775"/>
    </row>
    <row r="12273" spans="1:9">
      <c r="A12273" s="775" t="str">
        <f>Table_wabobpsvr_AzureCalc_AzureCalcRateCard[[#This Row],[ServiceName]]&amp;Table_wabobpsvr_AzureCalc_AzureCalcRateCard[[#This Row],[Price_Level]]&amp;Table_wabobpsvr_AzureCalc_AzureCalcRateCard[[#This Row],[Region]]</f>
        <v>Standard_D5_v2 VM (Non-Windows)B10</v>
      </c>
      <c r="B12273" s="775">
        <v>10</v>
      </c>
      <c r="C12273" s="775" t="s">
        <v>87</v>
      </c>
      <c r="D12273" s="775" t="s">
        <v>175</v>
      </c>
      <c r="E12273" s="775">
        <v>999999</v>
      </c>
      <c r="F12273" s="775" t="s">
        <v>8090</v>
      </c>
      <c r="G12273" s="775"/>
      <c r="H12273" s="775"/>
      <c r="I12273" s="775"/>
    </row>
    <row r="12274" spans="1:9">
      <c r="A12274" s="775" t="str">
        <f>Table_wabobpsvr_AzureCalc_AzureCalcRateCard[[#This Row],[ServiceName]]&amp;Table_wabobpsvr_AzureCalc_AzureCalcRateCard[[#This Row],[Price_Level]]&amp;Table_wabobpsvr_AzureCalc_AzureCalcRateCard[[#This Row],[Region]]</f>
        <v>Standard_D5_v2 VM (Non-Windows)C10</v>
      </c>
      <c r="B12274" s="775">
        <v>10</v>
      </c>
      <c r="C12274" s="775" t="s">
        <v>87</v>
      </c>
      <c r="D12274" s="775" t="s">
        <v>177</v>
      </c>
      <c r="E12274" s="775">
        <v>999999</v>
      </c>
      <c r="F12274" s="775" t="s">
        <v>8090</v>
      </c>
      <c r="G12274" s="775"/>
      <c r="H12274" s="775"/>
      <c r="I12274" s="775"/>
    </row>
    <row r="12275" spans="1:9">
      <c r="A12275" s="775" t="str">
        <f>Table_wabobpsvr_AzureCalc_AzureCalcRateCard[[#This Row],[ServiceName]]&amp;Table_wabobpsvr_AzureCalc_AzureCalcRateCard[[#This Row],[Price_Level]]&amp;Table_wabobpsvr_AzureCalc_AzureCalcRateCard[[#This Row],[Region]]</f>
        <v>Standard_D5_v2 VM (Non-Windows)D10</v>
      </c>
      <c r="B12275" s="775">
        <v>10</v>
      </c>
      <c r="C12275" s="775" t="s">
        <v>87</v>
      </c>
      <c r="D12275" s="775" t="s">
        <v>176</v>
      </c>
      <c r="E12275" s="775">
        <v>999999</v>
      </c>
      <c r="F12275" s="775" t="s">
        <v>8090</v>
      </c>
      <c r="G12275" s="775"/>
      <c r="H12275" s="775"/>
      <c r="I12275" s="775"/>
    </row>
    <row r="12276" spans="1:9">
      <c r="A12276" s="775" t="str">
        <f>Table_wabobpsvr_AzureCalc_AzureCalcRateCard[[#This Row],[ServiceName]]&amp;Table_wabobpsvr_AzureCalc_AzureCalcRateCard[[#This Row],[Price_Level]]&amp;Table_wabobpsvr_AzureCalc_AzureCalcRateCard[[#This Row],[Region]]</f>
        <v>Standard_D5_v2 VM (Non-Windows)MOSP10</v>
      </c>
      <c r="B12276" s="775">
        <v>10</v>
      </c>
      <c r="C12276" s="775" t="s">
        <v>87</v>
      </c>
      <c r="D12276" s="775" t="s">
        <v>606</v>
      </c>
      <c r="E12276" s="775">
        <v>999999</v>
      </c>
      <c r="F12276" s="775" t="s">
        <v>8090</v>
      </c>
      <c r="G12276" s="775"/>
      <c r="H12276" s="775"/>
      <c r="I12276" s="775"/>
    </row>
    <row r="12277" spans="1:9">
      <c r="A12277" s="775" t="str">
        <f>Table_wabobpsvr_AzureCalc_AzureCalcRateCard[[#This Row],[ServiceName]]&amp;Table_wabobpsvr_AzureCalc_AzureCalcRateCard[[#This Row],[Price_Level]]&amp;Table_wabobpsvr_AzureCalc_AzureCalcRateCard[[#This Row],[Region]]</f>
        <v>Standard_D11_v2 VM (Non-Windows)A10</v>
      </c>
      <c r="B12277" s="775">
        <v>10</v>
      </c>
      <c r="C12277" s="775" t="s">
        <v>87</v>
      </c>
      <c r="D12277" s="775" t="s">
        <v>174</v>
      </c>
      <c r="E12277" s="775">
        <v>999999</v>
      </c>
      <c r="F12277" s="775" t="s">
        <v>8091</v>
      </c>
      <c r="G12277" s="775"/>
      <c r="H12277" s="775"/>
      <c r="I12277" s="775"/>
    </row>
    <row r="12278" spans="1:9">
      <c r="A12278" s="775" t="str">
        <f>Table_wabobpsvr_AzureCalc_AzureCalcRateCard[[#This Row],[ServiceName]]&amp;Table_wabobpsvr_AzureCalc_AzureCalcRateCard[[#This Row],[Price_Level]]&amp;Table_wabobpsvr_AzureCalc_AzureCalcRateCard[[#This Row],[Region]]</f>
        <v>Standard_D11_v2 VM (Non-Windows)B10</v>
      </c>
      <c r="B12278" s="775">
        <v>10</v>
      </c>
      <c r="C12278" s="775" t="s">
        <v>87</v>
      </c>
      <c r="D12278" s="775" t="s">
        <v>175</v>
      </c>
      <c r="E12278" s="775">
        <v>999999</v>
      </c>
      <c r="F12278" s="775" t="s">
        <v>8091</v>
      </c>
      <c r="G12278" s="775"/>
      <c r="H12278" s="775"/>
      <c r="I12278" s="775"/>
    </row>
    <row r="12279" spans="1:9">
      <c r="A12279" s="775" t="str">
        <f>Table_wabobpsvr_AzureCalc_AzureCalcRateCard[[#This Row],[ServiceName]]&amp;Table_wabobpsvr_AzureCalc_AzureCalcRateCard[[#This Row],[Price_Level]]&amp;Table_wabobpsvr_AzureCalc_AzureCalcRateCard[[#This Row],[Region]]</f>
        <v>Standard_D11_v2 VM (Non-Windows)C10</v>
      </c>
      <c r="B12279" s="775">
        <v>10</v>
      </c>
      <c r="C12279" s="775" t="s">
        <v>87</v>
      </c>
      <c r="D12279" s="775" t="s">
        <v>177</v>
      </c>
      <c r="E12279" s="775">
        <v>999999</v>
      </c>
      <c r="F12279" s="775" t="s">
        <v>8091</v>
      </c>
      <c r="G12279" s="775"/>
      <c r="H12279" s="775"/>
      <c r="I12279" s="775"/>
    </row>
    <row r="12280" spans="1:9">
      <c r="A12280" s="775" t="str">
        <f>Table_wabobpsvr_AzureCalc_AzureCalcRateCard[[#This Row],[ServiceName]]&amp;Table_wabobpsvr_AzureCalc_AzureCalcRateCard[[#This Row],[Price_Level]]&amp;Table_wabobpsvr_AzureCalc_AzureCalcRateCard[[#This Row],[Region]]</f>
        <v>Standard_D11_v2 VM (Non-Windows)D10</v>
      </c>
      <c r="B12280" s="775">
        <v>10</v>
      </c>
      <c r="C12280" s="775" t="s">
        <v>87</v>
      </c>
      <c r="D12280" s="775" t="s">
        <v>176</v>
      </c>
      <c r="E12280" s="775">
        <v>999999</v>
      </c>
      <c r="F12280" s="775" t="s">
        <v>8091</v>
      </c>
      <c r="G12280" s="775"/>
      <c r="H12280" s="775"/>
      <c r="I12280" s="775"/>
    </row>
    <row r="12281" spans="1:9">
      <c r="A12281" s="775" t="str">
        <f>Table_wabobpsvr_AzureCalc_AzureCalcRateCard[[#This Row],[ServiceName]]&amp;Table_wabobpsvr_AzureCalc_AzureCalcRateCard[[#This Row],[Price_Level]]&amp;Table_wabobpsvr_AzureCalc_AzureCalcRateCard[[#This Row],[Region]]</f>
        <v>Standard_D11_v2 VM (Non-Windows)MOSP10</v>
      </c>
      <c r="B12281" s="775">
        <v>10</v>
      </c>
      <c r="C12281" s="775" t="s">
        <v>87</v>
      </c>
      <c r="D12281" s="775" t="s">
        <v>606</v>
      </c>
      <c r="E12281" s="775">
        <v>999999</v>
      </c>
      <c r="F12281" s="775" t="s">
        <v>8091</v>
      </c>
      <c r="G12281" s="775"/>
      <c r="H12281" s="775"/>
      <c r="I12281" s="775"/>
    </row>
    <row r="12282" spans="1:9">
      <c r="A12282" s="775" t="str">
        <f>Table_wabobpsvr_AzureCalc_AzureCalcRateCard[[#This Row],[ServiceName]]&amp;Table_wabobpsvr_AzureCalc_AzureCalcRateCard[[#This Row],[Price_Level]]&amp;Table_wabobpsvr_AzureCalc_AzureCalcRateCard[[#This Row],[Region]]</f>
        <v>Standard_D12_v2 VM (Non-Windows)A10</v>
      </c>
      <c r="B12282" s="775">
        <v>10</v>
      </c>
      <c r="C12282" s="775" t="s">
        <v>87</v>
      </c>
      <c r="D12282" s="775" t="s">
        <v>174</v>
      </c>
      <c r="E12282" s="775">
        <v>999999</v>
      </c>
      <c r="F12282" s="775" t="s">
        <v>8092</v>
      </c>
      <c r="G12282" s="775"/>
      <c r="H12282" s="775"/>
      <c r="I12282" s="775"/>
    </row>
    <row r="12283" spans="1:9">
      <c r="A12283" s="775" t="str">
        <f>Table_wabobpsvr_AzureCalc_AzureCalcRateCard[[#This Row],[ServiceName]]&amp;Table_wabobpsvr_AzureCalc_AzureCalcRateCard[[#This Row],[Price_Level]]&amp;Table_wabobpsvr_AzureCalc_AzureCalcRateCard[[#This Row],[Region]]</f>
        <v>Standard_D12_v2 VM (Non-Windows)B10</v>
      </c>
      <c r="B12283" s="775">
        <v>10</v>
      </c>
      <c r="C12283" s="775" t="s">
        <v>87</v>
      </c>
      <c r="D12283" s="775" t="s">
        <v>175</v>
      </c>
      <c r="E12283" s="775">
        <v>999999</v>
      </c>
      <c r="F12283" s="775" t="s">
        <v>8092</v>
      </c>
      <c r="G12283" s="775"/>
      <c r="H12283" s="775"/>
      <c r="I12283" s="775"/>
    </row>
    <row r="12284" spans="1:9">
      <c r="A12284" s="775" t="str">
        <f>Table_wabobpsvr_AzureCalc_AzureCalcRateCard[[#This Row],[ServiceName]]&amp;Table_wabobpsvr_AzureCalc_AzureCalcRateCard[[#This Row],[Price_Level]]&amp;Table_wabobpsvr_AzureCalc_AzureCalcRateCard[[#This Row],[Region]]</f>
        <v>Standard_D12_v2 VM (Non-Windows)C10</v>
      </c>
      <c r="B12284" s="775">
        <v>10</v>
      </c>
      <c r="C12284" s="775" t="s">
        <v>87</v>
      </c>
      <c r="D12284" s="775" t="s">
        <v>177</v>
      </c>
      <c r="E12284" s="775">
        <v>999999</v>
      </c>
      <c r="F12284" s="775" t="s">
        <v>8092</v>
      </c>
      <c r="G12284" s="775"/>
      <c r="H12284" s="775"/>
      <c r="I12284" s="775"/>
    </row>
    <row r="12285" spans="1:9">
      <c r="A12285" s="775" t="str">
        <f>Table_wabobpsvr_AzureCalc_AzureCalcRateCard[[#This Row],[ServiceName]]&amp;Table_wabobpsvr_AzureCalc_AzureCalcRateCard[[#This Row],[Price_Level]]&amp;Table_wabobpsvr_AzureCalc_AzureCalcRateCard[[#This Row],[Region]]</f>
        <v>Standard_D12_v2 VM (Non-Windows)D10</v>
      </c>
      <c r="B12285" s="775">
        <v>10</v>
      </c>
      <c r="C12285" s="775" t="s">
        <v>87</v>
      </c>
      <c r="D12285" s="775" t="s">
        <v>176</v>
      </c>
      <c r="E12285" s="775">
        <v>999999</v>
      </c>
      <c r="F12285" s="775" t="s">
        <v>8092</v>
      </c>
      <c r="G12285" s="775"/>
      <c r="H12285" s="775"/>
      <c r="I12285" s="775"/>
    </row>
    <row r="12286" spans="1:9">
      <c r="A12286" s="775" t="str">
        <f>Table_wabobpsvr_AzureCalc_AzureCalcRateCard[[#This Row],[ServiceName]]&amp;Table_wabobpsvr_AzureCalc_AzureCalcRateCard[[#This Row],[Price_Level]]&amp;Table_wabobpsvr_AzureCalc_AzureCalcRateCard[[#This Row],[Region]]</f>
        <v>Standard_D12_v2 VM (Non-Windows)MOSP10</v>
      </c>
      <c r="B12286" s="775">
        <v>10</v>
      </c>
      <c r="C12286" s="775" t="s">
        <v>87</v>
      </c>
      <c r="D12286" s="775" t="s">
        <v>606</v>
      </c>
      <c r="E12286" s="775">
        <v>999999</v>
      </c>
      <c r="F12286" s="775" t="s">
        <v>8092</v>
      </c>
      <c r="G12286" s="775"/>
      <c r="H12286" s="775"/>
      <c r="I12286" s="775"/>
    </row>
    <row r="12287" spans="1:9">
      <c r="A12287" s="775" t="str">
        <f>Table_wabobpsvr_AzureCalc_AzureCalcRateCard[[#This Row],[ServiceName]]&amp;Table_wabobpsvr_AzureCalc_AzureCalcRateCard[[#This Row],[Price_Level]]&amp;Table_wabobpsvr_AzureCalc_AzureCalcRateCard[[#This Row],[Region]]</f>
        <v>Standard_D13_v2 VM (Non-Windows)A10</v>
      </c>
      <c r="B12287" s="775">
        <v>10</v>
      </c>
      <c r="C12287" s="775" t="s">
        <v>87</v>
      </c>
      <c r="D12287" s="775" t="s">
        <v>174</v>
      </c>
      <c r="E12287" s="775">
        <v>999999</v>
      </c>
      <c r="F12287" s="775" t="s">
        <v>8093</v>
      </c>
      <c r="G12287" s="775"/>
      <c r="H12287" s="775"/>
      <c r="I12287" s="775"/>
    </row>
    <row r="12288" spans="1:9">
      <c r="A12288" s="775" t="str">
        <f>Table_wabobpsvr_AzureCalc_AzureCalcRateCard[[#This Row],[ServiceName]]&amp;Table_wabobpsvr_AzureCalc_AzureCalcRateCard[[#This Row],[Price_Level]]&amp;Table_wabobpsvr_AzureCalc_AzureCalcRateCard[[#This Row],[Region]]</f>
        <v>Standard_D13_v2 VM (Non-Windows)B10</v>
      </c>
      <c r="B12288" s="775">
        <v>10</v>
      </c>
      <c r="C12288" s="775" t="s">
        <v>87</v>
      </c>
      <c r="D12288" s="775" t="s">
        <v>175</v>
      </c>
      <c r="E12288" s="775">
        <v>999999</v>
      </c>
      <c r="F12288" s="775" t="s">
        <v>8093</v>
      </c>
      <c r="G12288" s="775"/>
      <c r="H12288" s="775"/>
      <c r="I12288" s="775"/>
    </row>
    <row r="12289" spans="1:9">
      <c r="A12289" s="775" t="str">
        <f>Table_wabobpsvr_AzureCalc_AzureCalcRateCard[[#This Row],[ServiceName]]&amp;Table_wabobpsvr_AzureCalc_AzureCalcRateCard[[#This Row],[Price_Level]]&amp;Table_wabobpsvr_AzureCalc_AzureCalcRateCard[[#This Row],[Region]]</f>
        <v>Standard_D13_v2 VM (Non-Windows)C10</v>
      </c>
      <c r="B12289" s="775">
        <v>10</v>
      </c>
      <c r="C12289" s="775" t="s">
        <v>87</v>
      </c>
      <c r="D12289" s="775" t="s">
        <v>177</v>
      </c>
      <c r="E12289" s="775">
        <v>999999</v>
      </c>
      <c r="F12289" s="775" t="s">
        <v>8093</v>
      </c>
      <c r="G12289" s="775"/>
      <c r="H12289" s="775"/>
      <c r="I12289" s="775"/>
    </row>
    <row r="12290" spans="1:9">
      <c r="A12290" s="775" t="str">
        <f>Table_wabobpsvr_AzureCalc_AzureCalcRateCard[[#This Row],[ServiceName]]&amp;Table_wabobpsvr_AzureCalc_AzureCalcRateCard[[#This Row],[Price_Level]]&amp;Table_wabobpsvr_AzureCalc_AzureCalcRateCard[[#This Row],[Region]]</f>
        <v>Standard_D13_v2 VM (Non-Windows)D10</v>
      </c>
      <c r="B12290" s="775">
        <v>10</v>
      </c>
      <c r="C12290" s="775" t="s">
        <v>87</v>
      </c>
      <c r="D12290" s="775" t="s">
        <v>176</v>
      </c>
      <c r="E12290" s="775">
        <v>999999</v>
      </c>
      <c r="F12290" s="775" t="s">
        <v>8093</v>
      </c>
      <c r="G12290" s="775"/>
      <c r="H12290" s="775"/>
      <c r="I12290" s="775"/>
    </row>
    <row r="12291" spans="1:9">
      <c r="A12291" s="775" t="str">
        <f>Table_wabobpsvr_AzureCalc_AzureCalcRateCard[[#This Row],[ServiceName]]&amp;Table_wabobpsvr_AzureCalc_AzureCalcRateCard[[#This Row],[Price_Level]]&amp;Table_wabobpsvr_AzureCalc_AzureCalcRateCard[[#This Row],[Region]]</f>
        <v>Standard_D13_v2 VM (Non-Windows)MOSP10</v>
      </c>
      <c r="B12291" s="775">
        <v>10</v>
      </c>
      <c r="C12291" s="775" t="s">
        <v>87</v>
      </c>
      <c r="D12291" s="775" t="s">
        <v>606</v>
      </c>
      <c r="E12291" s="775">
        <v>999999</v>
      </c>
      <c r="F12291" s="775" t="s">
        <v>8093</v>
      </c>
      <c r="G12291" s="775"/>
      <c r="H12291" s="775"/>
      <c r="I12291" s="775"/>
    </row>
    <row r="12292" spans="1:9">
      <c r="A12292" s="775" t="str">
        <f>Table_wabobpsvr_AzureCalc_AzureCalcRateCard[[#This Row],[ServiceName]]&amp;Table_wabobpsvr_AzureCalc_AzureCalcRateCard[[#This Row],[Price_Level]]&amp;Table_wabobpsvr_AzureCalc_AzureCalcRateCard[[#This Row],[Region]]</f>
        <v>Standard_D14_v2 VM (Non-Windows)A10</v>
      </c>
      <c r="B12292" s="775">
        <v>10</v>
      </c>
      <c r="C12292" s="775" t="s">
        <v>87</v>
      </c>
      <c r="D12292" s="775" t="s">
        <v>174</v>
      </c>
      <c r="E12292" s="775">
        <v>999999</v>
      </c>
      <c r="F12292" s="775" t="s">
        <v>8094</v>
      </c>
      <c r="G12292" s="775"/>
      <c r="H12292" s="775"/>
      <c r="I12292" s="775"/>
    </row>
    <row r="12293" spans="1:9">
      <c r="A12293" s="775" t="str">
        <f>Table_wabobpsvr_AzureCalc_AzureCalcRateCard[[#This Row],[ServiceName]]&amp;Table_wabobpsvr_AzureCalc_AzureCalcRateCard[[#This Row],[Price_Level]]&amp;Table_wabobpsvr_AzureCalc_AzureCalcRateCard[[#This Row],[Region]]</f>
        <v>Standard_D14_v2 VM (Non-Windows)B10</v>
      </c>
      <c r="B12293" s="775">
        <v>10</v>
      </c>
      <c r="C12293" s="775" t="s">
        <v>87</v>
      </c>
      <c r="D12293" s="775" t="s">
        <v>175</v>
      </c>
      <c r="E12293" s="775">
        <v>999999</v>
      </c>
      <c r="F12293" s="775" t="s">
        <v>8094</v>
      </c>
      <c r="G12293" s="775"/>
      <c r="H12293" s="775"/>
      <c r="I12293" s="775"/>
    </row>
    <row r="12294" spans="1:9">
      <c r="A12294" s="775" t="str">
        <f>Table_wabobpsvr_AzureCalc_AzureCalcRateCard[[#This Row],[ServiceName]]&amp;Table_wabobpsvr_AzureCalc_AzureCalcRateCard[[#This Row],[Price_Level]]&amp;Table_wabobpsvr_AzureCalc_AzureCalcRateCard[[#This Row],[Region]]</f>
        <v>Standard_D14_v2 VM (Non-Windows)C10</v>
      </c>
      <c r="B12294" s="775">
        <v>10</v>
      </c>
      <c r="C12294" s="775" t="s">
        <v>87</v>
      </c>
      <c r="D12294" s="775" t="s">
        <v>177</v>
      </c>
      <c r="E12294" s="775">
        <v>999999</v>
      </c>
      <c r="F12294" s="775" t="s">
        <v>8094</v>
      </c>
      <c r="G12294" s="775"/>
      <c r="H12294" s="775"/>
      <c r="I12294" s="775"/>
    </row>
    <row r="12295" spans="1:9">
      <c r="A12295" s="775" t="str">
        <f>Table_wabobpsvr_AzureCalc_AzureCalcRateCard[[#This Row],[ServiceName]]&amp;Table_wabobpsvr_AzureCalc_AzureCalcRateCard[[#This Row],[Price_Level]]&amp;Table_wabobpsvr_AzureCalc_AzureCalcRateCard[[#This Row],[Region]]</f>
        <v>Standard_D14_v2 VM (Non-Windows)D10</v>
      </c>
      <c r="B12295" s="775">
        <v>10</v>
      </c>
      <c r="C12295" s="775" t="s">
        <v>87</v>
      </c>
      <c r="D12295" s="775" t="s">
        <v>176</v>
      </c>
      <c r="E12295" s="775">
        <v>999999</v>
      </c>
      <c r="F12295" s="775" t="s">
        <v>8094</v>
      </c>
      <c r="G12295" s="775"/>
      <c r="H12295" s="775"/>
      <c r="I12295" s="775"/>
    </row>
    <row r="12296" spans="1:9">
      <c r="A12296" s="775" t="str">
        <f>Table_wabobpsvr_AzureCalc_AzureCalcRateCard[[#This Row],[ServiceName]]&amp;Table_wabobpsvr_AzureCalc_AzureCalcRateCard[[#This Row],[Price_Level]]&amp;Table_wabobpsvr_AzureCalc_AzureCalcRateCard[[#This Row],[Region]]</f>
        <v>Standard_D14_v2 VM (Non-Windows)MOSP10</v>
      </c>
      <c r="B12296" s="775">
        <v>10</v>
      </c>
      <c r="C12296" s="775" t="s">
        <v>87</v>
      </c>
      <c r="D12296" s="775" t="s">
        <v>606</v>
      </c>
      <c r="E12296" s="775">
        <v>999999</v>
      </c>
      <c r="F12296" s="775" t="s">
        <v>8094</v>
      </c>
      <c r="G12296" s="775"/>
      <c r="H12296" s="775"/>
      <c r="I12296" s="775"/>
    </row>
    <row r="12297" spans="1:9">
      <c r="A12297" s="775" t="str">
        <f>Table_wabobpsvr_AzureCalc_AzureCalcRateCard[[#This Row],[ServiceName]]&amp;Table_wabobpsvr_AzureCalc_AzureCalcRateCard[[#This Row],[Price_Level]]&amp;Table_wabobpsvr_AzureCalc_AzureCalcRateCard[[#This Row],[Region]]</f>
        <v>Standard_D1_v2 VM (Windows)B11</v>
      </c>
      <c r="B12297" s="775">
        <v>11</v>
      </c>
      <c r="C12297" s="775" t="s">
        <v>87</v>
      </c>
      <c r="D12297" s="775" t="s">
        <v>175</v>
      </c>
      <c r="E12297" s="775">
        <v>0.17484</v>
      </c>
      <c r="F12297" s="775" t="s">
        <v>8077</v>
      </c>
      <c r="G12297" s="775" t="s">
        <v>4235</v>
      </c>
      <c r="H12297" s="775" t="s">
        <v>4235</v>
      </c>
      <c r="I12297" s="775" t="s">
        <v>8302</v>
      </c>
    </row>
    <row r="12298" spans="1:9">
      <c r="A12298" s="775" t="str">
        <f>Table_wabobpsvr_AzureCalc_AzureCalcRateCard[[#This Row],[ServiceName]]&amp;Table_wabobpsvr_AzureCalc_AzureCalcRateCard[[#This Row],[Price_Level]]&amp;Table_wabobpsvr_AzureCalc_AzureCalcRateCard[[#This Row],[Region]]</f>
        <v>Standard_D1_v2 VM (Windows)C11</v>
      </c>
      <c r="B12298" s="775">
        <v>11</v>
      </c>
      <c r="C12298" s="775" t="s">
        <v>87</v>
      </c>
      <c r="D12298" s="775" t="s">
        <v>177</v>
      </c>
      <c r="E12298" s="775">
        <v>0.16925999999999999</v>
      </c>
      <c r="F12298" s="775" t="s">
        <v>8077</v>
      </c>
      <c r="G12298" s="775" t="s">
        <v>4235</v>
      </c>
      <c r="H12298" s="775" t="s">
        <v>4235</v>
      </c>
      <c r="I12298" s="775" t="s">
        <v>8302</v>
      </c>
    </row>
    <row r="12299" spans="1:9">
      <c r="A12299" s="775" t="str">
        <f>Table_wabobpsvr_AzureCalc_AzureCalcRateCard[[#This Row],[ServiceName]]&amp;Table_wabobpsvr_AzureCalc_AzureCalcRateCard[[#This Row],[Price_Level]]&amp;Table_wabobpsvr_AzureCalc_AzureCalcRateCard[[#This Row],[Region]]</f>
        <v>Standard_D1_v2 VM (Windows)D11</v>
      </c>
      <c r="B12299" s="775">
        <v>11</v>
      </c>
      <c r="C12299" s="775" t="s">
        <v>87</v>
      </c>
      <c r="D12299" s="775" t="s">
        <v>176</v>
      </c>
      <c r="E12299" s="775">
        <v>0.16367999999999999</v>
      </c>
      <c r="F12299" s="775" t="s">
        <v>8077</v>
      </c>
      <c r="G12299" s="775" t="s">
        <v>4235</v>
      </c>
      <c r="H12299" s="775" t="s">
        <v>4235</v>
      </c>
      <c r="I12299" s="775" t="s">
        <v>8302</v>
      </c>
    </row>
    <row r="12300" spans="1:9">
      <c r="A12300" s="775" t="str">
        <f>Table_wabobpsvr_AzureCalc_AzureCalcRateCard[[#This Row],[ServiceName]]&amp;Table_wabobpsvr_AzureCalc_AzureCalcRateCard[[#This Row],[Price_Level]]&amp;Table_wabobpsvr_AzureCalc_AzureCalcRateCard[[#This Row],[Region]]</f>
        <v>Standard_D11_v2 VM (Non-Windows)MOSP11</v>
      </c>
      <c r="B12300" s="775">
        <v>11</v>
      </c>
      <c r="C12300" s="775" t="s">
        <v>87</v>
      </c>
      <c r="D12300" s="775" t="s">
        <v>606</v>
      </c>
      <c r="E12300" s="775">
        <v>0.27800000000000002</v>
      </c>
      <c r="F12300" s="775" t="s">
        <v>8091</v>
      </c>
      <c r="G12300" s="775"/>
      <c r="H12300" s="775"/>
      <c r="I12300" s="775" t="s">
        <v>8305</v>
      </c>
    </row>
    <row r="12301" spans="1:9">
      <c r="A12301" s="775" t="str">
        <f>Table_wabobpsvr_AzureCalc_AzureCalcRateCard[[#This Row],[ServiceName]]&amp;Table_wabobpsvr_AzureCalc_AzureCalcRateCard[[#This Row],[Price_Level]]&amp;Table_wabobpsvr_AzureCalc_AzureCalcRateCard[[#This Row],[Region]]</f>
        <v>Standard_D2_v2 VM (Non-Windows)C9</v>
      </c>
      <c r="B12301" s="775">
        <v>9</v>
      </c>
      <c r="C12301" s="775" t="s">
        <v>87</v>
      </c>
      <c r="D12301" s="775" t="s">
        <v>177</v>
      </c>
      <c r="E12301" s="775">
        <v>0.19838</v>
      </c>
      <c r="F12301" s="775" t="s">
        <v>8088</v>
      </c>
      <c r="G12301" s="775" t="s">
        <v>4235</v>
      </c>
      <c r="H12301" s="775" t="s">
        <v>4235</v>
      </c>
      <c r="I12301" s="775" t="s">
        <v>7806</v>
      </c>
    </row>
    <row r="12302" spans="1:9">
      <c r="A12302" s="1039" t="str">
        <f>Table_wabobpsvr_AzureCalc_AzureCalcRateCard[[#This Row],[ServiceName]]&amp;Table_wabobpsvr_AzureCalc_AzureCalcRateCard[[#This Row],[Price_Level]]&amp;Table_wabobpsvr_AzureCalc_AzureCalcRateCard[[#This Row],[Region]]</f>
        <v>Standard_D2_v2 VM (Non-Windows)D9</v>
      </c>
      <c r="B12302" s="1039">
        <v>9</v>
      </c>
      <c r="C12302" s="1039" t="s">
        <v>87</v>
      </c>
      <c r="D12302" s="1039" t="s">
        <v>176</v>
      </c>
      <c r="E12302" s="1039">
        <v>0.19184000000000001</v>
      </c>
      <c r="F12302" s="1039" t="s">
        <v>8088</v>
      </c>
      <c r="G12302" s="775" t="s">
        <v>4235</v>
      </c>
      <c r="H12302" s="775" t="s">
        <v>4235</v>
      </c>
      <c r="I12302" s="775" t="s">
        <v>7806</v>
      </c>
    </row>
    <row r="12303" spans="1:9">
      <c r="A12303" s="1039" t="str">
        <f>Table_wabobpsvr_AzureCalc_AzureCalcRateCard[[#This Row],[ServiceName]]&amp;Table_wabobpsvr_AzureCalc_AzureCalcRateCard[[#This Row],[Price_Level]]&amp;Table_wabobpsvr_AzureCalc_AzureCalcRateCard[[#This Row],[Region]]</f>
        <v>Standard_D2_v2 VM (Windows)MOSP9</v>
      </c>
      <c r="B12303" s="1039">
        <v>9</v>
      </c>
      <c r="C12303" s="1039" t="s">
        <v>87</v>
      </c>
      <c r="D12303" s="1039" t="s">
        <v>606</v>
      </c>
      <c r="E12303" s="1039">
        <v>0.35699999999999998</v>
      </c>
      <c r="F12303" s="1039" t="s">
        <v>8078</v>
      </c>
      <c r="G12303" s="775"/>
      <c r="H12303" s="775"/>
      <c r="I12303" s="775" t="s">
        <v>7807</v>
      </c>
    </row>
    <row r="12304" spans="1:9">
      <c r="A12304" s="775" t="str">
        <f>Table_wabobpsvr_AzureCalc_AzureCalcRateCard[[#This Row],[ServiceName]]&amp;Table_wabobpsvr_AzureCalc_AzureCalcRateCard[[#This Row],[Price_Level]]&amp;Table_wabobpsvr_AzureCalc_AzureCalcRateCard[[#This Row],[Region]]</f>
        <v>Standard_D2_v2 VM (Windows)A9</v>
      </c>
      <c r="B12304" s="775">
        <v>9</v>
      </c>
      <c r="C12304" s="775" t="s">
        <v>87</v>
      </c>
      <c r="D12304" s="775" t="s">
        <v>174</v>
      </c>
      <c r="E12304" s="775">
        <v>0.34628999999999999</v>
      </c>
      <c r="F12304" s="775" t="s">
        <v>8078</v>
      </c>
      <c r="G12304" s="775" t="s">
        <v>4235</v>
      </c>
      <c r="H12304" s="775" t="s">
        <v>4235</v>
      </c>
      <c r="I12304" s="775" t="s">
        <v>7807</v>
      </c>
    </row>
    <row r="12305" spans="1:9">
      <c r="A12305" s="775" t="str">
        <f>Table_wabobpsvr_AzureCalc_AzureCalcRateCard[[#This Row],[ServiceName]]&amp;Table_wabobpsvr_AzureCalc_AzureCalcRateCard[[#This Row],[Price_Level]]&amp;Table_wabobpsvr_AzureCalc_AzureCalcRateCard[[#This Row],[Region]]</f>
        <v>Standard_D2_v2 VM (Windows)B9</v>
      </c>
      <c r="B12305" s="775">
        <v>9</v>
      </c>
      <c r="C12305" s="775" t="s">
        <v>87</v>
      </c>
      <c r="D12305" s="775" t="s">
        <v>175</v>
      </c>
      <c r="E12305" s="775">
        <v>0.33557999999999999</v>
      </c>
      <c r="F12305" s="775" t="s">
        <v>8078</v>
      </c>
      <c r="G12305" s="775" t="s">
        <v>4235</v>
      </c>
      <c r="H12305" s="775" t="s">
        <v>4235</v>
      </c>
      <c r="I12305" s="775" t="s">
        <v>7807</v>
      </c>
    </row>
    <row r="12306" spans="1:9">
      <c r="A12306" s="775" t="str">
        <f>Table_wabobpsvr_AzureCalc_AzureCalcRateCard[[#This Row],[ServiceName]]&amp;Table_wabobpsvr_AzureCalc_AzureCalcRateCard[[#This Row],[Price_Level]]&amp;Table_wabobpsvr_AzureCalc_AzureCalcRateCard[[#This Row],[Region]]</f>
        <v>Standard_D2_v2 VM (Windows)C9</v>
      </c>
      <c r="B12306" s="775">
        <v>9</v>
      </c>
      <c r="C12306" s="775" t="s">
        <v>87</v>
      </c>
      <c r="D12306" s="775" t="s">
        <v>177</v>
      </c>
      <c r="E12306" s="775">
        <v>0.32486999999999999</v>
      </c>
      <c r="F12306" s="775" t="s">
        <v>8078</v>
      </c>
      <c r="G12306" s="775" t="s">
        <v>4235</v>
      </c>
      <c r="H12306" s="775" t="s">
        <v>4235</v>
      </c>
      <c r="I12306" s="775" t="s">
        <v>7807</v>
      </c>
    </row>
    <row r="12307" spans="1:9">
      <c r="A12307" s="775" t="str">
        <f>Table_wabobpsvr_AzureCalc_AzureCalcRateCard[[#This Row],[ServiceName]]&amp;Table_wabobpsvr_AzureCalc_AzureCalcRateCard[[#This Row],[Price_Level]]&amp;Table_wabobpsvr_AzureCalc_AzureCalcRateCard[[#This Row],[Region]]</f>
        <v>Standard_D2_v2 VM (Windows)D9</v>
      </c>
      <c r="B12307" s="775">
        <v>9</v>
      </c>
      <c r="C12307" s="775" t="s">
        <v>87</v>
      </c>
      <c r="D12307" s="775" t="s">
        <v>176</v>
      </c>
      <c r="E12307" s="775">
        <v>0.31415999999999999</v>
      </c>
      <c r="F12307" s="775" t="s">
        <v>8078</v>
      </c>
      <c r="G12307" s="775" t="s">
        <v>4235</v>
      </c>
      <c r="H12307" s="775" t="s">
        <v>4235</v>
      </c>
      <c r="I12307" s="775" t="s">
        <v>7807</v>
      </c>
    </row>
    <row r="12308" spans="1:9">
      <c r="A12308" s="775" t="str">
        <f>Table_wabobpsvr_AzureCalc_AzureCalcRateCard[[#This Row],[ServiceName]]&amp;Table_wabobpsvr_AzureCalc_AzureCalcRateCard[[#This Row],[Price_Level]]&amp;Table_wabobpsvr_AzureCalc_AzureCalcRateCard[[#This Row],[Region]]</f>
        <v>Standard_D3_v2 VM (Non-Windows)MOSP9</v>
      </c>
      <c r="B12308" s="775">
        <v>9</v>
      </c>
      <c r="C12308" s="775" t="s">
        <v>87</v>
      </c>
      <c r="D12308" s="775" t="s">
        <v>606</v>
      </c>
      <c r="E12308" s="775">
        <v>0.435</v>
      </c>
      <c r="F12308" s="775" t="s">
        <v>8087</v>
      </c>
      <c r="G12308" s="775"/>
      <c r="H12308" s="775"/>
      <c r="I12308" s="775" t="s">
        <v>7808</v>
      </c>
    </row>
    <row r="12309" spans="1:9">
      <c r="A12309" s="775" t="str">
        <f>Table_wabobpsvr_AzureCalc_AzureCalcRateCard[[#This Row],[ServiceName]]&amp;Table_wabobpsvr_AzureCalc_AzureCalcRateCard[[#This Row],[Price_Level]]&amp;Table_wabobpsvr_AzureCalc_AzureCalcRateCard[[#This Row],[Region]]</f>
        <v>Standard_D3_v2 VM (Non-Windows)A9</v>
      </c>
      <c r="B12309" s="775">
        <v>9</v>
      </c>
      <c r="C12309" s="775" t="s">
        <v>87</v>
      </c>
      <c r="D12309" s="775" t="s">
        <v>174</v>
      </c>
      <c r="E12309" s="775">
        <v>0.42194999999999999</v>
      </c>
      <c r="F12309" s="775" t="s">
        <v>8087</v>
      </c>
      <c r="G12309" s="775" t="s">
        <v>4235</v>
      </c>
      <c r="H12309" s="775" t="s">
        <v>4235</v>
      </c>
      <c r="I12309" s="775" t="s">
        <v>7808</v>
      </c>
    </row>
    <row r="12310" spans="1:9">
      <c r="A12310" s="775" t="str">
        <f>Table_wabobpsvr_AzureCalc_AzureCalcRateCard[[#This Row],[ServiceName]]&amp;Table_wabobpsvr_AzureCalc_AzureCalcRateCard[[#This Row],[Price_Level]]&amp;Table_wabobpsvr_AzureCalc_AzureCalcRateCard[[#This Row],[Region]]</f>
        <v>Standard_D3_v2 VM (Non-Windows)B16</v>
      </c>
      <c r="B12310" s="775">
        <v>16</v>
      </c>
      <c r="C12310" s="775" t="s">
        <v>87</v>
      </c>
      <c r="D12310" s="775" t="s">
        <v>175</v>
      </c>
      <c r="E12310" s="775">
        <v>0.34967999999999999</v>
      </c>
      <c r="F12310" s="775" t="s">
        <v>8087</v>
      </c>
      <c r="G12310" s="775" t="s">
        <v>4235</v>
      </c>
      <c r="H12310" s="775" t="s">
        <v>4235</v>
      </c>
      <c r="I12310" s="775" t="s">
        <v>8298</v>
      </c>
    </row>
    <row r="12311" spans="1:9">
      <c r="A12311" s="775" t="str">
        <f>Table_wabobpsvr_AzureCalc_AzureCalcRateCard[[#This Row],[ServiceName]]&amp;Table_wabobpsvr_AzureCalc_AzureCalcRateCard[[#This Row],[Price_Level]]&amp;Table_wabobpsvr_AzureCalc_AzureCalcRateCard[[#This Row],[Region]]</f>
        <v>Standard_D3_v2 VM (Non-Windows)C16</v>
      </c>
      <c r="B12311" s="775">
        <v>16</v>
      </c>
      <c r="C12311" s="775" t="s">
        <v>87</v>
      </c>
      <c r="D12311" s="775" t="s">
        <v>177</v>
      </c>
      <c r="E12311" s="775">
        <v>0.33851999999999999</v>
      </c>
      <c r="F12311" s="775" t="s">
        <v>8087</v>
      </c>
      <c r="G12311" s="775" t="s">
        <v>4235</v>
      </c>
      <c r="H12311" s="775" t="s">
        <v>4235</v>
      </c>
      <c r="I12311" s="775" t="s">
        <v>8298</v>
      </c>
    </row>
    <row r="12312" spans="1:9">
      <c r="A12312" s="775" t="str">
        <f>Table_wabobpsvr_AzureCalc_AzureCalcRateCard[[#This Row],[ServiceName]]&amp;Table_wabobpsvr_AzureCalc_AzureCalcRateCard[[#This Row],[Price_Level]]&amp;Table_wabobpsvr_AzureCalc_AzureCalcRateCard[[#This Row],[Region]]</f>
        <v>Standard_D3_v2 VM (Non-Windows)D16</v>
      </c>
      <c r="B12312" s="775">
        <v>16</v>
      </c>
      <c r="C12312" s="775" t="s">
        <v>87</v>
      </c>
      <c r="D12312" s="775" t="s">
        <v>176</v>
      </c>
      <c r="E12312" s="775">
        <v>0.32735999999999998</v>
      </c>
      <c r="F12312" s="775" t="s">
        <v>8087</v>
      </c>
      <c r="G12312" s="775" t="s">
        <v>4235</v>
      </c>
      <c r="H12312" s="775" t="s">
        <v>4235</v>
      </c>
      <c r="I12312" s="775" t="s">
        <v>8298</v>
      </c>
    </row>
    <row r="12313" spans="1:9">
      <c r="A12313" s="775" t="str">
        <f>Table_wabobpsvr_AzureCalc_AzureCalcRateCard[[#This Row],[ServiceName]]&amp;Table_wabobpsvr_AzureCalc_AzureCalcRateCard[[#This Row],[Price_Level]]&amp;Table_wabobpsvr_AzureCalc_AzureCalcRateCard[[#This Row],[Region]]</f>
        <v>Standard_D3_v2 VM (Windows)MOSP16</v>
      </c>
      <c r="B12313" s="775">
        <v>16</v>
      </c>
      <c r="C12313" s="775" t="s">
        <v>87</v>
      </c>
      <c r="D12313" s="775" t="s">
        <v>606</v>
      </c>
      <c r="E12313" s="775">
        <v>0.624</v>
      </c>
      <c r="F12313" s="775" t="s">
        <v>8079</v>
      </c>
      <c r="G12313" s="775"/>
      <c r="H12313" s="775"/>
      <c r="I12313" s="775" t="s">
        <v>8306</v>
      </c>
    </row>
    <row r="12314" spans="1:9">
      <c r="A12314" s="775" t="str">
        <f>Table_wabobpsvr_AzureCalc_AzureCalcRateCard[[#This Row],[ServiceName]]&amp;Table_wabobpsvr_AzureCalc_AzureCalcRateCard[[#This Row],[Price_Level]]&amp;Table_wabobpsvr_AzureCalc_AzureCalcRateCard[[#This Row],[Region]]</f>
        <v>Standard_D3_v2 VM (Windows)A16</v>
      </c>
      <c r="B12314" s="775">
        <v>16</v>
      </c>
      <c r="C12314" s="775" t="s">
        <v>87</v>
      </c>
      <c r="D12314" s="775" t="s">
        <v>174</v>
      </c>
      <c r="E12314" s="775">
        <v>0.60528000000000004</v>
      </c>
      <c r="F12314" s="775" t="s">
        <v>8079</v>
      </c>
      <c r="G12314" s="775" t="s">
        <v>4235</v>
      </c>
      <c r="H12314" s="775" t="s">
        <v>4235</v>
      </c>
      <c r="I12314" s="775" t="s">
        <v>8306</v>
      </c>
    </row>
    <row r="12315" spans="1:9">
      <c r="A12315" s="775" t="str">
        <f>Table_wabobpsvr_AzureCalc_AzureCalcRateCard[[#This Row],[ServiceName]]&amp;Table_wabobpsvr_AzureCalc_AzureCalcRateCard[[#This Row],[Price_Level]]&amp;Table_wabobpsvr_AzureCalc_AzureCalcRateCard[[#This Row],[Region]]</f>
        <v>Standard_D3_v2 VM (Windows)B16</v>
      </c>
      <c r="B12315" s="775">
        <v>16</v>
      </c>
      <c r="C12315" s="775" t="s">
        <v>87</v>
      </c>
      <c r="D12315" s="775" t="s">
        <v>175</v>
      </c>
      <c r="E12315" s="775">
        <v>0.58655999999999997</v>
      </c>
      <c r="F12315" s="775" t="s">
        <v>8079</v>
      </c>
      <c r="G12315" s="775" t="s">
        <v>4235</v>
      </c>
      <c r="H12315" s="775" t="s">
        <v>4235</v>
      </c>
      <c r="I12315" s="775" t="s">
        <v>8306</v>
      </c>
    </row>
    <row r="12316" spans="1:9">
      <c r="A12316" s="775" t="str">
        <f>Table_wabobpsvr_AzureCalc_AzureCalcRateCard[[#This Row],[ServiceName]]&amp;Table_wabobpsvr_AzureCalc_AzureCalcRateCard[[#This Row],[Price_Level]]&amp;Table_wabobpsvr_AzureCalc_AzureCalcRateCard[[#This Row],[Region]]</f>
        <v>Standard_D3_v2 VM (Windows)C16</v>
      </c>
      <c r="B12316" s="775">
        <v>16</v>
      </c>
      <c r="C12316" s="775" t="s">
        <v>87</v>
      </c>
      <c r="D12316" s="775" t="s">
        <v>177</v>
      </c>
      <c r="E12316" s="775">
        <v>0.56784000000000001</v>
      </c>
      <c r="F12316" s="775" t="s">
        <v>8079</v>
      </c>
      <c r="G12316" s="775" t="s">
        <v>4235</v>
      </c>
      <c r="H12316" s="775" t="s">
        <v>4235</v>
      </c>
      <c r="I12316" s="775" t="s">
        <v>8306</v>
      </c>
    </row>
    <row r="12317" spans="1:9">
      <c r="A12317" s="775" t="str">
        <f>Table_wabobpsvr_AzureCalc_AzureCalcRateCard[[#This Row],[ServiceName]]&amp;Table_wabobpsvr_AzureCalc_AzureCalcRateCard[[#This Row],[Price_Level]]&amp;Table_wabobpsvr_AzureCalc_AzureCalcRateCard[[#This Row],[Region]]</f>
        <v>Standard_D3_v2 VM (Windows)D16</v>
      </c>
      <c r="B12317" s="775">
        <v>16</v>
      </c>
      <c r="C12317" s="775" t="s">
        <v>87</v>
      </c>
      <c r="D12317" s="775" t="s">
        <v>176</v>
      </c>
      <c r="E12317" s="775">
        <v>0.54912000000000005</v>
      </c>
      <c r="F12317" s="775" t="s">
        <v>8079</v>
      </c>
      <c r="G12317" s="775" t="s">
        <v>4235</v>
      </c>
      <c r="H12317" s="775" t="s">
        <v>4235</v>
      </c>
      <c r="I12317" s="775" t="s">
        <v>8306</v>
      </c>
    </row>
    <row r="12318" spans="1:9">
      <c r="A12318" s="775" t="str">
        <f>Table_wabobpsvr_AzureCalc_AzureCalcRateCard[[#This Row],[ServiceName]]&amp;Table_wabobpsvr_AzureCalc_AzureCalcRateCard[[#This Row],[Price_Level]]&amp;Table_wabobpsvr_AzureCalc_AzureCalcRateCard[[#This Row],[Region]]</f>
        <v>Standard_D4_v2 VM (Non-Windows)MOSP16</v>
      </c>
      <c r="B12318" s="775">
        <v>16</v>
      </c>
      <c r="C12318" s="775" t="s">
        <v>87</v>
      </c>
      <c r="D12318" s="775" t="s">
        <v>606</v>
      </c>
      <c r="E12318" s="775">
        <v>0.74399999999999999</v>
      </c>
      <c r="F12318" s="775" t="s">
        <v>8089</v>
      </c>
      <c r="G12318" s="775"/>
      <c r="H12318" s="775"/>
      <c r="I12318" s="775" t="s">
        <v>8307</v>
      </c>
    </row>
    <row r="12319" spans="1:9">
      <c r="A12319" s="775" t="str">
        <f>Table_wabobpsvr_AzureCalc_AzureCalcRateCard[[#This Row],[ServiceName]]&amp;Table_wabobpsvr_AzureCalc_AzureCalcRateCard[[#This Row],[Price_Level]]&amp;Table_wabobpsvr_AzureCalc_AzureCalcRateCard[[#This Row],[Region]]</f>
        <v>Standard_D5_v2 Cloud ServicesMOSP8</v>
      </c>
      <c r="B12319" s="775">
        <v>8</v>
      </c>
      <c r="C12319" s="775" t="s">
        <v>87</v>
      </c>
      <c r="D12319" s="775" t="s">
        <v>606</v>
      </c>
      <c r="E12319" s="775">
        <v>2.3740000000000001</v>
      </c>
      <c r="F12319" s="775" t="s">
        <v>8233</v>
      </c>
      <c r="G12319" s="775"/>
      <c r="H12319" s="775"/>
      <c r="I12319" s="775" t="s">
        <v>8308</v>
      </c>
    </row>
    <row r="12320" spans="1:9">
      <c r="A12320" s="775" t="str">
        <f>Table_wabobpsvr_AzureCalc_AzureCalcRateCard[[#This Row],[ServiceName]]&amp;Table_wabobpsvr_AzureCalc_AzureCalcRateCard[[#This Row],[Price_Level]]&amp;Table_wabobpsvr_AzureCalc_AzureCalcRateCard[[#This Row],[Region]]</f>
        <v>Standard_D5_v2 Cloud ServicesA8</v>
      </c>
      <c r="B12320" s="775">
        <v>8</v>
      </c>
      <c r="C12320" s="775" t="s">
        <v>87</v>
      </c>
      <c r="D12320" s="775" t="s">
        <v>174</v>
      </c>
      <c r="E12320" s="775">
        <v>2.3027799999999998</v>
      </c>
      <c r="F12320" s="775" t="s">
        <v>8233</v>
      </c>
      <c r="G12320" s="775" t="s">
        <v>4235</v>
      </c>
      <c r="H12320" s="775" t="s">
        <v>4235</v>
      </c>
      <c r="I12320" s="775" t="s">
        <v>8308</v>
      </c>
    </row>
    <row r="12321" spans="1:9">
      <c r="A12321" s="775" t="str">
        <f>Table_wabobpsvr_AzureCalc_AzureCalcRateCard[[#This Row],[ServiceName]]&amp;Table_wabobpsvr_AzureCalc_AzureCalcRateCard[[#This Row],[Price_Level]]&amp;Table_wabobpsvr_AzureCalc_AzureCalcRateCard[[#This Row],[Region]]</f>
        <v>Standard_D5_v2 Cloud ServicesB8</v>
      </c>
      <c r="B12321" s="775">
        <v>8</v>
      </c>
      <c r="C12321" s="775" t="s">
        <v>87</v>
      </c>
      <c r="D12321" s="775" t="s">
        <v>175</v>
      </c>
      <c r="E12321" s="775">
        <v>2.23156</v>
      </c>
      <c r="F12321" s="775" t="s">
        <v>8233</v>
      </c>
      <c r="G12321" s="775" t="s">
        <v>4235</v>
      </c>
      <c r="H12321" s="775" t="s">
        <v>4235</v>
      </c>
      <c r="I12321" s="775" t="s">
        <v>8308</v>
      </c>
    </row>
    <row r="12322" spans="1:9">
      <c r="A12322" s="775" t="str">
        <f>Table_wabobpsvr_AzureCalc_AzureCalcRateCard[[#This Row],[ServiceName]]&amp;Table_wabobpsvr_AzureCalc_AzureCalcRateCard[[#This Row],[Price_Level]]&amp;Table_wabobpsvr_AzureCalc_AzureCalcRateCard[[#This Row],[Region]]</f>
        <v>Standard_D5_v2 Cloud ServicesC8</v>
      </c>
      <c r="B12322" s="775">
        <v>8</v>
      </c>
      <c r="C12322" s="775" t="s">
        <v>87</v>
      </c>
      <c r="D12322" s="775" t="s">
        <v>177</v>
      </c>
      <c r="E12322" s="775">
        <v>2.1603400000000001</v>
      </c>
      <c r="F12322" s="775" t="s">
        <v>8233</v>
      </c>
      <c r="G12322" s="775" t="s">
        <v>4235</v>
      </c>
      <c r="H12322" s="775" t="s">
        <v>4235</v>
      </c>
      <c r="I12322" s="775" t="s">
        <v>8308</v>
      </c>
    </row>
    <row r="12323" spans="1:9">
      <c r="A12323" s="775" t="str">
        <f>Table_wabobpsvr_AzureCalc_AzureCalcRateCard[[#This Row],[ServiceName]]&amp;Table_wabobpsvr_AzureCalc_AzureCalcRateCard[[#This Row],[Price_Level]]&amp;Table_wabobpsvr_AzureCalc_AzureCalcRateCard[[#This Row],[Region]]</f>
        <v>Standard_D5_v2 Cloud ServicesD8</v>
      </c>
      <c r="B12323" s="775">
        <v>8</v>
      </c>
      <c r="C12323" s="775" t="s">
        <v>87</v>
      </c>
      <c r="D12323" s="775" t="s">
        <v>176</v>
      </c>
      <c r="E12323" s="775">
        <v>2.0891199999999999</v>
      </c>
      <c r="F12323" s="775" t="s">
        <v>8233</v>
      </c>
      <c r="G12323" s="775" t="s">
        <v>4235</v>
      </c>
      <c r="H12323" s="775" t="s">
        <v>4235</v>
      </c>
      <c r="I12323" s="775" t="s">
        <v>8308</v>
      </c>
    </row>
    <row r="12324" spans="1:9">
      <c r="A12324" s="775" t="str">
        <f>Table_wabobpsvr_AzureCalc_AzureCalcRateCard[[#This Row],[ServiceName]]&amp;Table_wabobpsvr_AzureCalc_AzureCalcRateCard[[#This Row],[Price_Level]]&amp;Table_wabobpsvr_AzureCalc_AzureCalcRateCard[[#This Row],[Region]]</f>
        <v>Standard_D1_v2 VM (Non-Windows)MOSP8</v>
      </c>
      <c r="B12324" s="775">
        <v>8</v>
      </c>
      <c r="C12324" s="775" t="s">
        <v>87</v>
      </c>
      <c r="D12324" s="775" t="s">
        <v>606</v>
      </c>
      <c r="E12324" s="775">
        <v>8.4000000000000005E-2</v>
      </c>
      <c r="F12324" s="775" t="s">
        <v>8086</v>
      </c>
      <c r="G12324" s="775"/>
      <c r="H12324" s="775"/>
      <c r="I12324" s="775" t="s">
        <v>7832</v>
      </c>
    </row>
    <row r="12325" spans="1:9">
      <c r="A12325" s="1039" t="str">
        <f>Table_wabobpsvr_AzureCalc_AzureCalcRateCard[[#This Row],[ServiceName]]&amp;Table_wabobpsvr_AzureCalc_AzureCalcRateCard[[#This Row],[Price_Level]]&amp;Table_wabobpsvr_AzureCalc_AzureCalcRateCard[[#This Row],[Region]]</f>
        <v>Standard_D1_v2 VM (Non-Windows)A8</v>
      </c>
      <c r="B12325" s="1039">
        <v>8</v>
      </c>
      <c r="C12325" s="1039" t="s">
        <v>87</v>
      </c>
      <c r="D12325" s="1039" t="s">
        <v>174</v>
      </c>
      <c r="E12325" s="1039">
        <v>8.1479999999999997E-2</v>
      </c>
      <c r="F12325" s="1039" t="s">
        <v>8086</v>
      </c>
      <c r="G12325" s="775" t="s">
        <v>4235</v>
      </c>
      <c r="H12325" s="775" t="s">
        <v>4235</v>
      </c>
      <c r="I12325" s="775" t="s">
        <v>7832</v>
      </c>
    </row>
    <row r="12326" spans="1:9">
      <c r="A12326" s="1039" t="str">
        <f>Table_wabobpsvr_AzureCalc_AzureCalcRateCard[[#This Row],[ServiceName]]&amp;Table_wabobpsvr_AzureCalc_AzureCalcRateCard[[#This Row],[Price_Level]]&amp;Table_wabobpsvr_AzureCalc_AzureCalcRateCard[[#This Row],[Region]]</f>
        <v>Standard_D1_v2 VM (Non-Windows)B8</v>
      </c>
      <c r="B12326" s="1039">
        <v>8</v>
      </c>
      <c r="C12326" s="1039" t="s">
        <v>87</v>
      </c>
      <c r="D12326" s="1039" t="s">
        <v>175</v>
      </c>
      <c r="E12326" s="1039">
        <v>7.8960000000000002E-2</v>
      </c>
      <c r="F12326" s="1039" t="s">
        <v>8086</v>
      </c>
      <c r="G12326" s="775" t="s">
        <v>4235</v>
      </c>
      <c r="H12326" s="775" t="s">
        <v>4235</v>
      </c>
      <c r="I12326" s="775" t="s">
        <v>7832</v>
      </c>
    </row>
    <row r="12327" spans="1:9">
      <c r="A12327" s="775" t="str">
        <f>Table_wabobpsvr_AzureCalc_AzureCalcRateCard[[#This Row],[ServiceName]]&amp;Table_wabobpsvr_AzureCalc_AzureCalcRateCard[[#This Row],[Price_Level]]&amp;Table_wabobpsvr_AzureCalc_AzureCalcRateCard[[#This Row],[Region]]</f>
        <v>Standard_D1_v2 VM (Non-Windows)C8</v>
      </c>
      <c r="B12327" s="775">
        <v>8</v>
      </c>
      <c r="C12327" s="775" t="s">
        <v>87</v>
      </c>
      <c r="D12327" s="775" t="s">
        <v>177</v>
      </c>
      <c r="E12327" s="775">
        <v>7.6439999999999994E-2</v>
      </c>
      <c r="F12327" s="775" t="s">
        <v>8086</v>
      </c>
      <c r="G12327" s="775" t="s">
        <v>4235</v>
      </c>
      <c r="H12327" s="775" t="s">
        <v>4235</v>
      </c>
      <c r="I12327" s="775" t="s">
        <v>7832</v>
      </c>
    </row>
    <row r="12328" spans="1:9">
      <c r="A12328" s="775" t="str">
        <f>Table_wabobpsvr_AzureCalc_AzureCalcRateCard[[#This Row],[ServiceName]]&amp;Table_wabobpsvr_AzureCalc_AzureCalcRateCard[[#This Row],[Price_Level]]&amp;Table_wabobpsvr_AzureCalc_AzureCalcRateCard[[#This Row],[Region]]</f>
        <v>Standard_D3_v2 VM (Non-Windows)B9</v>
      </c>
      <c r="B12328" s="775">
        <v>9</v>
      </c>
      <c r="C12328" s="775" t="s">
        <v>87</v>
      </c>
      <c r="D12328" s="775" t="s">
        <v>175</v>
      </c>
      <c r="E12328" s="775">
        <v>0.40889999999999999</v>
      </c>
      <c r="F12328" s="775" t="s">
        <v>8087</v>
      </c>
      <c r="G12328" s="775" t="s">
        <v>4235</v>
      </c>
      <c r="H12328" s="775" t="s">
        <v>4235</v>
      </c>
      <c r="I12328" s="775" t="s">
        <v>7808</v>
      </c>
    </row>
    <row r="12329" spans="1:9">
      <c r="A12329" s="775" t="str">
        <f>Table_wabobpsvr_AzureCalc_AzureCalcRateCard[[#This Row],[ServiceName]]&amp;Table_wabobpsvr_AzureCalc_AzureCalcRateCard[[#This Row],[Price_Level]]&amp;Table_wabobpsvr_AzureCalc_AzureCalcRateCard[[#This Row],[Region]]</f>
        <v>Standard_D4_v2 VM (Non-Windows)A16</v>
      </c>
      <c r="B12329" s="775">
        <v>16</v>
      </c>
      <c r="C12329" s="775" t="s">
        <v>87</v>
      </c>
      <c r="D12329" s="775" t="s">
        <v>174</v>
      </c>
      <c r="E12329" s="775">
        <v>0.72167999999999999</v>
      </c>
      <c r="F12329" s="775" t="s">
        <v>8089</v>
      </c>
      <c r="G12329" s="775" t="s">
        <v>4235</v>
      </c>
      <c r="H12329" s="775" t="s">
        <v>4235</v>
      </c>
      <c r="I12329" s="775" t="s">
        <v>8307</v>
      </c>
    </row>
    <row r="12330" spans="1:9">
      <c r="A12330" s="775" t="str">
        <f>Table_wabobpsvr_AzureCalc_AzureCalcRateCard[[#This Row],[ServiceName]]&amp;Table_wabobpsvr_AzureCalc_AzureCalcRateCard[[#This Row],[Price_Level]]&amp;Table_wabobpsvr_AzureCalc_AzureCalcRateCard[[#This Row],[Region]]</f>
        <v>Standard_D1_v2 VM (Non-Windows)D8</v>
      </c>
      <c r="B12330" s="775">
        <v>8</v>
      </c>
      <c r="C12330" s="775" t="s">
        <v>87</v>
      </c>
      <c r="D12330" s="775" t="s">
        <v>176</v>
      </c>
      <c r="E12330" s="775">
        <v>7.392E-2</v>
      </c>
      <c r="F12330" s="775" t="s">
        <v>8086</v>
      </c>
      <c r="G12330" s="775" t="s">
        <v>4235</v>
      </c>
      <c r="H12330" s="775" t="s">
        <v>4235</v>
      </c>
      <c r="I12330" s="775" t="s">
        <v>7832</v>
      </c>
    </row>
    <row r="12331" spans="1:9">
      <c r="A12331" s="775" t="str">
        <f>Table_wabobpsvr_AzureCalc_AzureCalcRateCard[[#This Row],[ServiceName]]&amp;Table_wabobpsvr_AzureCalc_AzureCalcRateCard[[#This Row],[Price_Level]]&amp;Table_wabobpsvr_AzureCalc_AzureCalcRateCard[[#This Row],[Region]]</f>
        <v>Standard_D11_v2 VM (Non-Windows)A11</v>
      </c>
      <c r="B12331" s="775">
        <v>11</v>
      </c>
      <c r="C12331" s="775" t="s">
        <v>87</v>
      </c>
      <c r="D12331" s="775" t="s">
        <v>174</v>
      </c>
      <c r="E12331" s="775">
        <v>0.26966000000000001</v>
      </c>
      <c r="F12331" s="775" t="s">
        <v>8091</v>
      </c>
      <c r="G12331" s="775" t="s">
        <v>4235</v>
      </c>
      <c r="H12331" s="775" t="s">
        <v>4235</v>
      </c>
      <c r="I12331" s="775" t="s">
        <v>8305</v>
      </c>
    </row>
    <row r="12332" spans="1:9">
      <c r="A12332" s="775" t="str">
        <f>Table_wabobpsvr_AzureCalc_AzureCalcRateCard[[#This Row],[ServiceName]]&amp;Table_wabobpsvr_AzureCalc_AzureCalcRateCard[[#This Row],[Price_Level]]&amp;Table_wabobpsvr_AzureCalc_AzureCalcRateCard[[#This Row],[Region]]</f>
        <v>Standard_D1_v2 VM (Non-Windows)A12</v>
      </c>
      <c r="B12332" s="775">
        <v>12</v>
      </c>
      <c r="C12332" s="775" t="s">
        <v>87</v>
      </c>
      <c r="D12332" s="775" t="s">
        <v>174</v>
      </c>
      <c r="E12332" s="775">
        <v>999999</v>
      </c>
      <c r="F12332" s="775" t="s">
        <v>8086</v>
      </c>
      <c r="G12332" s="775"/>
      <c r="H12332" s="775"/>
      <c r="I12332" s="775"/>
    </row>
    <row r="12333" spans="1:9">
      <c r="A12333" s="775" t="str">
        <f>Table_wabobpsvr_AzureCalc_AzureCalcRateCard[[#This Row],[ServiceName]]&amp;Table_wabobpsvr_AzureCalc_AzureCalcRateCard[[#This Row],[Price_Level]]&amp;Table_wabobpsvr_AzureCalc_AzureCalcRateCard[[#This Row],[Region]]</f>
        <v>Standard_D1_v2 VM (Non-Windows)B12</v>
      </c>
      <c r="B12333" s="775">
        <v>12</v>
      </c>
      <c r="C12333" s="775" t="s">
        <v>87</v>
      </c>
      <c r="D12333" s="775" t="s">
        <v>175</v>
      </c>
      <c r="E12333" s="775">
        <v>999999</v>
      </c>
      <c r="F12333" s="775" t="s">
        <v>8086</v>
      </c>
      <c r="G12333" s="775"/>
      <c r="H12333" s="775"/>
      <c r="I12333" s="775"/>
    </row>
    <row r="12334" spans="1:9">
      <c r="A12334" s="775" t="str">
        <f>Table_wabobpsvr_AzureCalc_AzureCalcRateCard[[#This Row],[ServiceName]]&amp;Table_wabobpsvr_AzureCalc_AzureCalcRateCard[[#This Row],[Price_Level]]&amp;Table_wabobpsvr_AzureCalc_AzureCalcRateCard[[#This Row],[Region]]</f>
        <v>Standard_D1_v2 VM (Non-Windows)C12</v>
      </c>
      <c r="B12334" s="775">
        <v>12</v>
      </c>
      <c r="C12334" s="775" t="s">
        <v>87</v>
      </c>
      <c r="D12334" s="775" t="s">
        <v>177</v>
      </c>
      <c r="E12334" s="775">
        <v>999999</v>
      </c>
      <c r="F12334" s="775" t="s">
        <v>8086</v>
      </c>
      <c r="G12334" s="775"/>
      <c r="H12334" s="775"/>
      <c r="I12334" s="775"/>
    </row>
    <row r="12335" spans="1:9">
      <c r="A12335" s="775" t="str">
        <f>Table_wabobpsvr_AzureCalc_AzureCalcRateCard[[#This Row],[ServiceName]]&amp;Table_wabobpsvr_AzureCalc_AzureCalcRateCard[[#This Row],[Price_Level]]&amp;Table_wabobpsvr_AzureCalc_AzureCalcRateCard[[#This Row],[Region]]</f>
        <v>Standard_D1_v2 VM (Non-Windows)D12</v>
      </c>
      <c r="B12335" s="775">
        <v>12</v>
      </c>
      <c r="C12335" s="775" t="s">
        <v>87</v>
      </c>
      <c r="D12335" s="775" t="s">
        <v>176</v>
      </c>
      <c r="E12335" s="775">
        <v>999999</v>
      </c>
      <c r="F12335" s="775" t="s">
        <v>8086</v>
      </c>
      <c r="G12335" s="775"/>
      <c r="H12335" s="775"/>
      <c r="I12335" s="775"/>
    </row>
    <row r="12336" spans="1:9">
      <c r="A12336" s="775" t="str">
        <f>Table_wabobpsvr_AzureCalc_AzureCalcRateCard[[#This Row],[ServiceName]]&amp;Table_wabobpsvr_AzureCalc_AzureCalcRateCard[[#This Row],[Price_Level]]&amp;Table_wabobpsvr_AzureCalc_AzureCalcRateCard[[#This Row],[Region]]</f>
        <v>Standard_D1_v2 VM (Non-Windows)MOSP12</v>
      </c>
      <c r="B12336" s="775">
        <v>12</v>
      </c>
      <c r="C12336" s="775" t="s">
        <v>87</v>
      </c>
      <c r="D12336" s="775" t="s">
        <v>606</v>
      </c>
      <c r="E12336" s="775">
        <v>999999</v>
      </c>
      <c r="F12336" s="775" t="s">
        <v>8086</v>
      </c>
      <c r="G12336" s="775"/>
      <c r="H12336" s="775"/>
      <c r="I12336" s="775"/>
    </row>
    <row r="12337" spans="1:9">
      <c r="A12337" s="775" t="str">
        <f>Table_wabobpsvr_AzureCalc_AzureCalcRateCard[[#This Row],[ServiceName]]&amp;Table_wabobpsvr_AzureCalc_AzureCalcRateCard[[#This Row],[Price_Level]]&amp;Table_wabobpsvr_AzureCalc_AzureCalcRateCard[[#This Row],[Region]]</f>
        <v>Standard_D2_v2 VM (Non-Windows)A12</v>
      </c>
      <c r="B12337" s="775">
        <v>12</v>
      </c>
      <c r="C12337" s="775" t="s">
        <v>87</v>
      </c>
      <c r="D12337" s="775" t="s">
        <v>174</v>
      </c>
      <c r="E12337" s="775">
        <v>999999</v>
      </c>
      <c r="F12337" s="775" t="s">
        <v>8088</v>
      </c>
      <c r="G12337" s="775"/>
      <c r="H12337" s="775"/>
      <c r="I12337" s="775"/>
    </row>
    <row r="12338" spans="1:9">
      <c r="A12338" s="775" t="str">
        <f>Table_wabobpsvr_AzureCalc_AzureCalcRateCard[[#This Row],[ServiceName]]&amp;Table_wabobpsvr_AzureCalc_AzureCalcRateCard[[#This Row],[Price_Level]]&amp;Table_wabobpsvr_AzureCalc_AzureCalcRateCard[[#This Row],[Region]]</f>
        <v>Standard_D2_v2 VM (Non-Windows)B12</v>
      </c>
      <c r="B12338" s="775">
        <v>12</v>
      </c>
      <c r="C12338" s="775" t="s">
        <v>87</v>
      </c>
      <c r="D12338" s="775" t="s">
        <v>175</v>
      </c>
      <c r="E12338" s="775">
        <v>999999</v>
      </c>
      <c r="F12338" s="775" t="s">
        <v>8088</v>
      </c>
      <c r="G12338" s="775"/>
      <c r="H12338" s="775"/>
      <c r="I12338" s="775"/>
    </row>
    <row r="12339" spans="1:9">
      <c r="A12339" s="775" t="str">
        <f>Table_wabobpsvr_AzureCalc_AzureCalcRateCard[[#This Row],[ServiceName]]&amp;Table_wabobpsvr_AzureCalc_AzureCalcRateCard[[#This Row],[Price_Level]]&amp;Table_wabobpsvr_AzureCalc_AzureCalcRateCard[[#This Row],[Region]]</f>
        <v>Standard_D2_v2 VM (Non-Windows)C12</v>
      </c>
      <c r="B12339" s="775">
        <v>12</v>
      </c>
      <c r="C12339" s="775" t="s">
        <v>87</v>
      </c>
      <c r="D12339" s="775" t="s">
        <v>177</v>
      </c>
      <c r="E12339" s="775">
        <v>999999</v>
      </c>
      <c r="F12339" s="775" t="s">
        <v>8088</v>
      </c>
      <c r="G12339" s="775"/>
      <c r="H12339" s="775"/>
      <c r="I12339" s="775"/>
    </row>
    <row r="12340" spans="1:9">
      <c r="A12340" s="775" t="str">
        <f>Table_wabobpsvr_AzureCalc_AzureCalcRateCard[[#This Row],[ServiceName]]&amp;Table_wabobpsvr_AzureCalc_AzureCalcRateCard[[#This Row],[Price_Level]]&amp;Table_wabobpsvr_AzureCalc_AzureCalcRateCard[[#This Row],[Region]]</f>
        <v>Standard_D2_v2 VM (Non-Windows)D12</v>
      </c>
      <c r="B12340" s="775">
        <v>12</v>
      </c>
      <c r="C12340" s="775" t="s">
        <v>87</v>
      </c>
      <c r="D12340" s="775" t="s">
        <v>176</v>
      </c>
      <c r="E12340" s="775">
        <v>999999</v>
      </c>
      <c r="F12340" s="775" t="s">
        <v>8088</v>
      </c>
      <c r="G12340" s="775"/>
      <c r="H12340" s="775"/>
      <c r="I12340" s="775"/>
    </row>
    <row r="12341" spans="1:9">
      <c r="A12341" s="775" t="str">
        <f>Table_wabobpsvr_AzureCalc_AzureCalcRateCard[[#This Row],[ServiceName]]&amp;Table_wabobpsvr_AzureCalc_AzureCalcRateCard[[#This Row],[Price_Level]]&amp;Table_wabobpsvr_AzureCalc_AzureCalcRateCard[[#This Row],[Region]]</f>
        <v>Standard_D2_v2 VM (Non-Windows)MOSP12</v>
      </c>
      <c r="B12341" s="775">
        <v>12</v>
      </c>
      <c r="C12341" s="775" t="s">
        <v>87</v>
      </c>
      <c r="D12341" s="775" t="s">
        <v>606</v>
      </c>
      <c r="E12341" s="775">
        <v>999999</v>
      </c>
      <c r="F12341" s="775" t="s">
        <v>8088</v>
      </c>
      <c r="G12341" s="775"/>
      <c r="H12341" s="775"/>
      <c r="I12341" s="775"/>
    </row>
    <row r="12342" spans="1:9">
      <c r="A12342" s="775" t="str">
        <f>Table_wabobpsvr_AzureCalc_AzureCalcRateCard[[#This Row],[ServiceName]]&amp;Table_wabobpsvr_AzureCalc_AzureCalcRateCard[[#This Row],[Price_Level]]&amp;Table_wabobpsvr_AzureCalc_AzureCalcRateCard[[#This Row],[Region]]</f>
        <v>Standard_D3_v2 VM (Non-Windows)A12</v>
      </c>
      <c r="B12342" s="775">
        <v>12</v>
      </c>
      <c r="C12342" s="775" t="s">
        <v>87</v>
      </c>
      <c r="D12342" s="775" t="s">
        <v>174</v>
      </c>
      <c r="E12342" s="775">
        <v>999999</v>
      </c>
      <c r="F12342" s="775" t="s">
        <v>8087</v>
      </c>
      <c r="G12342" s="775"/>
      <c r="H12342" s="775"/>
      <c r="I12342" s="775"/>
    </row>
    <row r="12343" spans="1:9">
      <c r="A12343" s="1039" t="str">
        <f>Table_wabobpsvr_AzureCalc_AzureCalcRateCard[[#This Row],[ServiceName]]&amp;Table_wabobpsvr_AzureCalc_AzureCalcRateCard[[#This Row],[Price_Level]]&amp;Table_wabobpsvr_AzureCalc_AzureCalcRateCard[[#This Row],[Region]]</f>
        <v>Standard_D3_v2 VM (Non-Windows)B12</v>
      </c>
      <c r="B12343" s="1039">
        <v>12</v>
      </c>
      <c r="C12343" s="1039" t="s">
        <v>87</v>
      </c>
      <c r="D12343" s="1039" t="s">
        <v>175</v>
      </c>
      <c r="E12343" s="1039">
        <v>999999</v>
      </c>
      <c r="F12343" s="1039" t="s">
        <v>8087</v>
      </c>
      <c r="G12343" s="775"/>
      <c r="H12343" s="775"/>
      <c r="I12343" s="775"/>
    </row>
    <row r="12344" spans="1:9">
      <c r="A12344" s="1039" t="str">
        <f>Table_wabobpsvr_AzureCalc_AzureCalcRateCard[[#This Row],[ServiceName]]&amp;Table_wabobpsvr_AzureCalc_AzureCalcRateCard[[#This Row],[Price_Level]]&amp;Table_wabobpsvr_AzureCalc_AzureCalcRateCard[[#This Row],[Region]]</f>
        <v>Standard_D3_v2 VM (Non-Windows)C12</v>
      </c>
      <c r="B12344" s="1039">
        <v>12</v>
      </c>
      <c r="C12344" s="1039" t="s">
        <v>87</v>
      </c>
      <c r="D12344" s="1039" t="s">
        <v>177</v>
      </c>
      <c r="E12344" s="1039">
        <v>999999</v>
      </c>
      <c r="F12344" s="1039" t="s">
        <v>8087</v>
      </c>
      <c r="G12344" s="775"/>
      <c r="H12344" s="775"/>
      <c r="I12344" s="775"/>
    </row>
    <row r="12345" spans="1:9">
      <c r="A12345" s="1039" t="str">
        <f>Table_wabobpsvr_AzureCalc_AzureCalcRateCard[[#This Row],[ServiceName]]&amp;Table_wabobpsvr_AzureCalc_AzureCalcRateCard[[#This Row],[Price_Level]]&amp;Table_wabobpsvr_AzureCalc_AzureCalcRateCard[[#This Row],[Region]]</f>
        <v>Standard_D3_v2 VM (Non-Windows)D12</v>
      </c>
      <c r="B12345" s="1039">
        <v>12</v>
      </c>
      <c r="C12345" s="1039" t="s">
        <v>87</v>
      </c>
      <c r="D12345" s="1039" t="s">
        <v>176</v>
      </c>
      <c r="E12345" s="1039">
        <v>999999</v>
      </c>
      <c r="F12345" s="1039" t="s">
        <v>8087</v>
      </c>
      <c r="G12345" s="775"/>
      <c r="H12345" s="775"/>
      <c r="I12345" s="775"/>
    </row>
    <row r="12346" spans="1:9">
      <c r="A12346" s="775" t="str">
        <f>Table_wabobpsvr_AzureCalc_AzureCalcRateCard[[#This Row],[ServiceName]]&amp;Table_wabobpsvr_AzureCalc_AzureCalcRateCard[[#This Row],[Price_Level]]&amp;Table_wabobpsvr_AzureCalc_AzureCalcRateCard[[#This Row],[Region]]</f>
        <v>Standard_D3_v2 VM (Non-Windows)MOSP12</v>
      </c>
      <c r="B12346" s="775">
        <v>12</v>
      </c>
      <c r="C12346" s="775" t="s">
        <v>87</v>
      </c>
      <c r="D12346" s="775" t="s">
        <v>606</v>
      </c>
      <c r="E12346" s="775">
        <v>999999</v>
      </c>
      <c r="F12346" s="775" t="s">
        <v>8087</v>
      </c>
      <c r="G12346" s="775"/>
      <c r="H12346" s="775"/>
      <c r="I12346" s="775"/>
    </row>
    <row r="12347" spans="1:9">
      <c r="A12347" s="775" t="str">
        <f>Table_wabobpsvr_AzureCalc_AzureCalcRateCard[[#This Row],[ServiceName]]&amp;Table_wabobpsvr_AzureCalc_AzureCalcRateCard[[#This Row],[Price_Level]]&amp;Table_wabobpsvr_AzureCalc_AzureCalcRateCard[[#This Row],[Region]]</f>
        <v>Standard_D4_v2 VM (Non-Windows)A12</v>
      </c>
      <c r="B12347" s="775">
        <v>12</v>
      </c>
      <c r="C12347" s="775" t="s">
        <v>87</v>
      </c>
      <c r="D12347" s="775" t="s">
        <v>174</v>
      </c>
      <c r="E12347" s="775">
        <v>999999</v>
      </c>
      <c r="F12347" s="775" t="s">
        <v>8089</v>
      </c>
      <c r="G12347" s="775"/>
      <c r="H12347" s="775"/>
      <c r="I12347" s="775"/>
    </row>
    <row r="12348" spans="1:9">
      <c r="A12348" s="775" t="str">
        <f>Table_wabobpsvr_AzureCalc_AzureCalcRateCard[[#This Row],[ServiceName]]&amp;Table_wabobpsvr_AzureCalc_AzureCalcRateCard[[#This Row],[Price_Level]]&amp;Table_wabobpsvr_AzureCalc_AzureCalcRateCard[[#This Row],[Region]]</f>
        <v>Standard_D4_v2 VM (Non-Windows)B12</v>
      </c>
      <c r="B12348" s="775">
        <v>12</v>
      </c>
      <c r="C12348" s="775" t="s">
        <v>87</v>
      </c>
      <c r="D12348" s="775" t="s">
        <v>175</v>
      </c>
      <c r="E12348" s="775">
        <v>999999</v>
      </c>
      <c r="F12348" s="775" t="s">
        <v>8089</v>
      </c>
      <c r="G12348" s="775"/>
      <c r="H12348" s="775"/>
      <c r="I12348" s="775"/>
    </row>
    <row r="12349" spans="1:9">
      <c r="A12349" s="775" t="str">
        <f>Table_wabobpsvr_AzureCalc_AzureCalcRateCard[[#This Row],[ServiceName]]&amp;Table_wabobpsvr_AzureCalc_AzureCalcRateCard[[#This Row],[Price_Level]]&amp;Table_wabobpsvr_AzureCalc_AzureCalcRateCard[[#This Row],[Region]]</f>
        <v>Standard_D4_v2 VM (Non-Windows)C12</v>
      </c>
      <c r="B12349" s="775">
        <v>12</v>
      </c>
      <c r="C12349" s="775" t="s">
        <v>87</v>
      </c>
      <c r="D12349" s="775" t="s">
        <v>177</v>
      </c>
      <c r="E12349" s="775">
        <v>999999</v>
      </c>
      <c r="F12349" s="775" t="s">
        <v>8089</v>
      </c>
      <c r="G12349" s="775"/>
      <c r="H12349" s="775"/>
      <c r="I12349" s="775"/>
    </row>
    <row r="12350" spans="1:9">
      <c r="A12350" s="775" t="str">
        <f>Table_wabobpsvr_AzureCalc_AzureCalcRateCard[[#This Row],[ServiceName]]&amp;Table_wabobpsvr_AzureCalc_AzureCalcRateCard[[#This Row],[Price_Level]]&amp;Table_wabobpsvr_AzureCalc_AzureCalcRateCard[[#This Row],[Region]]</f>
        <v>Standard_D4_v2 VM (Non-Windows)D12</v>
      </c>
      <c r="B12350" s="775">
        <v>12</v>
      </c>
      <c r="C12350" s="775" t="s">
        <v>87</v>
      </c>
      <c r="D12350" s="775" t="s">
        <v>176</v>
      </c>
      <c r="E12350" s="775">
        <v>999999</v>
      </c>
      <c r="F12350" s="775" t="s">
        <v>8089</v>
      </c>
      <c r="G12350" s="775"/>
      <c r="H12350" s="775"/>
      <c r="I12350" s="775"/>
    </row>
    <row r="12351" spans="1:9">
      <c r="A12351" s="775" t="str">
        <f>Table_wabobpsvr_AzureCalc_AzureCalcRateCard[[#This Row],[ServiceName]]&amp;Table_wabobpsvr_AzureCalc_AzureCalcRateCard[[#This Row],[Price_Level]]&amp;Table_wabobpsvr_AzureCalc_AzureCalcRateCard[[#This Row],[Region]]</f>
        <v>Standard_D4_v2 VM (Non-Windows)MOSP12</v>
      </c>
      <c r="B12351" s="775">
        <v>12</v>
      </c>
      <c r="C12351" s="775" t="s">
        <v>87</v>
      </c>
      <c r="D12351" s="775" t="s">
        <v>606</v>
      </c>
      <c r="E12351" s="775">
        <v>999999</v>
      </c>
      <c r="F12351" s="775" t="s">
        <v>8089</v>
      </c>
      <c r="G12351" s="775"/>
      <c r="H12351" s="775"/>
      <c r="I12351" s="775"/>
    </row>
    <row r="12352" spans="1:9">
      <c r="A12352" s="1039" t="str">
        <f>Table_wabobpsvr_AzureCalc_AzureCalcRateCard[[#This Row],[ServiceName]]&amp;Table_wabobpsvr_AzureCalc_AzureCalcRateCard[[#This Row],[Price_Level]]&amp;Table_wabobpsvr_AzureCalc_AzureCalcRateCard[[#This Row],[Region]]</f>
        <v>Standard_D5_v2 VM (Non-Windows)A12</v>
      </c>
      <c r="B12352" s="1039">
        <v>12</v>
      </c>
      <c r="C12352" s="1039" t="s">
        <v>87</v>
      </c>
      <c r="D12352" s="1039" t="s">
        <v>174</v>
      </c>
      <c r="E12352" s="1039">
        <v>999999</v>
      </c>
      <c r="F12352" s="1039" t="s">
        <v>8090</v>
      </c>
      <c r="G12352" s="775"/>
      <c r="H12352" s="775"/>
      <c r="I12352" s="775"/>
    </row>
    <row r="12353" spans="1:9">
      <c r="A12353" s="775" t="str">
        <f>Table_wabobpsvr_AzureCalc_AzureCalcRateCard[[#This Row],[ServiceName]]&amp;Table_wabobpsvr_AzureCalc_AzureCalcRateCard[[#This Row],[Price_Level]]&amp;Table_wabobpsvr_AzureCalc_AzureCalcRateCard[[#This Row],[Region]]</f>
        <v>Standard_D5_v2 VM (Non-Windows)B12</v>
      </c>
      <c r="B12353" s="775">
        <v>12</v>
      </c>
      <c r="C12353" s="775" t="s">
        <v>87</v>
      </c>
      <c r="D12353" s="775" t="s">
        <v>175</v>
      </c>
      <c r="E12353" s="775">
        <v>999999</v>
      </c>
      <c r="F12353" s="775" t="s">
        <v>8090</v>
      </c>
      <c r="G12353" s="775"/>
      <c r="H12353" s="775"/>
      <c r="I12353" s="775"/>
    </row>
    <row r="12354" spans="1:9">
      <c r="A12354" s="775" t="str">
        <f>Table_wabobpsvr_AzureCalc_AzureCalcRateCard[[#This Row],[ServiceName]]&amp;Table_wabobpsvr_AzureCalc_AzureCalcRateCard[[#This Row],[Price_Level]]&amp;Table_wabobpsvr_AzureCalc_AzureCalcRateCard[[#This Row],[Region]]</f>
        <v>Standard_D5_v2 VM (Non-Windows)C12</v>
      </c>
      <c r="B12354" s="775">
        <v>12</v>
      </c>
      <c r="C12354" s="775" t="s">
        <v>87</v>
      </c>
      <c r="D12354" s="775" t="s">
        <v>177</v>
      </c>
      <c r="E12354" s="775">
        <v>999999</v>
      </c>
      <c r="F12354" s="775" t="s">
        <v>8090</v>
      </c>
      <c r="G12354" s="775"/>
      <c r="H12354" s="775"/>
      <c r="I12354" s="775"/>
    </row>
    <row r="12355" spans="1:9">
      <c r="A12355" s="775" t="str">
        <f>Table_wabobpsvr_AzureCalc_AzureCalcRateCard[[#This Row],[ServiceName]]&amp;Table_wabobpsvr_AzureCalc_AzureCalcRateCard[[#This Row],[Price_Level]]&amp;Table_wabobpsvr_AzureCalc_AzureCalcRateCard[[#This Row],[Region]]</f>
        <v>Standard_D5_v2 VM (Non-Windows)D12</v>
      </c>
      <c r="B12355" s="775">
        <v>12</v>
      </c>
      <c r="C12355" s="775" t="s">
        <v>87</v>
      </c>
      <c r="D12355" s="775" t="s">
        <v>176</v>
      </c>
      <c r="E12355" s="775">
        <v>999999</v>
      </c>
      <c r="F12355" s="775" t="s">
        <v>8090</v>
      </c>
      <c r="G12355" s="775"/>
      <c r="H12355" s="775"/>
      <c r="I12355" s="775"/>
    </row>
    <row r="12356" spans="1:9">
      <c r="A12356" s="775" t="str">
        <f>Table_wabobpsvr_AzureCalc_AzureCalcRateCard[[#This Row],[ServiceName]]&amp;Table_wabobpsvr_AzureCalc_AzureCalcRateCard[[#This Row],[Price_Level]]&amp;Table_wabobpsvr_AzureCalc_AzureCalcRateCard[[#This Row],[Region]]</f>
        <v>Standard_D5_v2 VM (Non-Windows)MOSP12</v>
      </c>
      <c r="B12356" s="775">
        <v>12</v>
      </c>
      <c r="C12356" s="775" t="s">
        <v>87</v>
      </c>
      <c r="D12356" s="775" t="s">
        <v>606</v>
      </c>
      <c r="E12356" s="775">
        <v>999999</v>
      </c>
      <c r="F12356" s="775" t="s">
        <v>8090</v>
      </c>
      <c r="G12356" s="775"/>
      <c r="H12356" s="775"/>
      <c r="I12356" s="775"/>
    </row>
    <row r="12357" spans="1:9">
      <c r="A12357" s="1039" t="str">
        <f>Table_wabobpsvr_AzureCalc_AzureCalcRateCard[[#This Row],[ServiceName]]&amp;Table_wabobpsvr_AzureCalc_AzureCalcRateCard[[#This Row],[Price_Level]]&amp;Table_wabobpsvr_AzureCalc_AzureCalcRateCard[[#This Row],[Region]]</f>
        <v>Standard_D11_v2 VM (Non-Windows)A12</v>
      </c>
      <c r="B12357" s="1039">
        <v>12</v>
      </c>
      <c r="C12357" s="1039" t="s">
        <v>87</v>
      </c>
      <c r="D12357" s="1039" t="s">
        <v>174</v>
      </c>
      <c r="E12357" s="1039">
        <v>999999</v>
      </c>
      <c r="F12357" s="1039" t="s">
        <v>8091</v>
      </c>
      <c r="G12357" s="775"/>
      <c r="H12357" s="775"/>
      <c r="I12357" s="775"/>
    </row>
    <row r="12358" spans="1:9">
      <c r="A12358" s="775" t="str">
        <f>Table_wabobpsvr_AzureCalc_AzureCalcRateCard[[#This Row],[ServiceName]]&amp;Table_wabobpsvr_AzureCalc_AzureCalcRateCard[[#This Row],[Price_Level]]&amp;Table_wabobpsvr_AzureCalc_AzureCalcRateCard[[#This Row],[Region]]</f>
        <v>Standard_D11_v2 VM (Non-Windows)B12</v>
      </c>
      <c r="B12358" s="775">
        <v>12</v>
      </c>
      <c r="C12358" s="775" t="s">
        <v>87</v>
      </c>
      <c r="D12358" s="775" t="s">
        <v>175</v>
      </c>
      <c r="E12358" s="775">
        <v>999999</v>
      </c>
      <c r="F12358" s="775" t="s">
        <v>8091</v>
      </c>
      <c r="G12358" s="775"/>
      <c r="H12358" s="775"/>
      <c r="I12358" s="775"/>
    </row>
    <row r="12359" spans="1:9">
      <c r="A12359" s="775" t="str">
        <f>Table_wabobpsvr_AzureCalc_AzureCalcRateCard[[#This Row],[ServiceName]]&amp;Table_wabobpsvr_AzureCalc_AzureCalcRateCard[[#This Row],[Price_Level]]&amp;Table_wabobpsvr_AzureCalc_AzureCalcRateCard[[#This Row],[Region]]</f>
        <v>Standard_D11_v2 VM (Non-Windows)C12</v>
      </c>
      <c r="B12359" s="775">
        <v>12</v>
      </c>
      <c r="C12359" s="775" t="s">
        <v>87</v>
      </c>
      <c r="D12359" s="775" t="s">
        <v>177</v>
      </c>
      <c r="E12359" s="775">
        <v>999999</v>
      </c>
      <c r="F12359" s="775" t="s">
        <v>8091</v>
      </c>
      <c r="G12359" s="775"/>
      <c r="H12359" s="775"/>
      <c r="I12359" s="775"/>
    </row>
    <row r="12360" spans="1:9">
      <c r="A12360" s="775" t="str">
        <f>Table_wabobpsvr_AzureCalc_AzureCalcRateCard[[#This Row],[ServiceName]]&amp;Table_wabobpsvr_AzureCalc_AzureCalcRateCard[[#This Row],[Price_Level]]&amp;Table_wabobpsvr_AzureCalc_AzureCalcRateCard[[#This Row],[Region]]</f>
        <v>Standard_D11_v2 VM (Non-Windows)D12</v>
      </c>
      <c r="B12360" s="775">
        <v>12</v>
      </c>
      <c r="C12360" s="775" t="s">
        <v>87</v>
      </c>
      <c r="D12360" s="775" t="s">
        <v>176</v>
      </c>
      <c r="E12360" s="775">
        <v>999999</v>
      </c>
      <c r="F12360" s="775" t="s">
        <v>8091</v>
      </c>
      <c r="G12360" s="775"/>
      <c r="H12360" s="775"/>
      <c r="I12360" s="775"/>
    </row>
    <row r="12361" spans="1:9">
      <c r="A12361" s="775" t="str">
        <f>Table_wabobpsvr_AzureCalc_AzureCalcRateCard[[#This Row],[ServiceName]]&amp;Table_wabobpsvr_AzureCalc_AzureCalcRateCard[[#This Row],[Price_Level]]&amp;Table_wabobpsvr_AzureCalc_AzureCalcRateCard[[#This Row],[Region]]</f>
        <v>Standard_D11_v2 VM (Non-Windows)MOSP12</v>
      </c>
      <c r="B12361" s="775">
        <v>12</v>
      </c>
      <c r="C12361" s="775" t="s">
        <v>87</v>
      </c>
      <c r="D12361" s="775" t="s">
        <v>606</v>
      </c>
      <c r="E12361" s="775">
        <v>999999</v>
      </c>
      <c r="F12361" s="775" t="s">
        <v>8091</v>
      </c>
      <c r="G12361" s="775"/>
      <c r="H12361" s="775"/>
      <c r="I12361" s="775"/>
    </row>
    <row r="12362" spans="1:9">
      <c r="A12362" s="775" t="str">
        <f>Table_wabobpsvr_AzureCalc_AzureCalcRateCard[[#This Row],[ServiceName]]&amp;Table_wabobpsvr_AzureCalc_AzureCalcRateCard[[#This Row],[Price_Level]]&amp;Table_wabobpsvr_AzureCalc_AzureCalcRateCard[[#This Row],[Region]]</f>
        <v>Standard_D12_v2 VM (Non-Windows)A12</v>
      </c>
      <c r="B12362" s="775">
        <v>12</v>
      </c>
      <c r="C12362" s="775" t="s">
        <v>87</v>
      </c>
      <c r="D12362" s="775" t="s">
        <v>174</v>
      </c>
      <c r="E12362" s="775">
        <v>999999</v>
      </c>
      <c r="F12362" s="775" t="s">
        <v>8092</v>
      </c>
      <c r="G12362" s="775"/>
      <c r="H12362" s="775"/>
      <c r="I12362" s="775"/>
    </row>
    <row r="12363" spans="1:9">
      <c r="A12363" s="775" t="str">
        <f>Table_wabobpsvr_AzureCalc_AzureCalcRateCard[[#This Row],[ServiceName]]&amp;Table_wabobpsvr_AzureCalc_AzureCalcRateCard[[#This Row],[Price_Level]]&amp;Table_wabobpsvr_AzureCalc_AzureCalcRateCard[[#This Row],[Region]]</f>
        <v>Standard_D12_v2 VM (Non-Windows)B12</v>
      </c>
      <c r="B12363" s="775">
        <v>12</v>
      </c>
      <c r="C12363" s="775" t="s">
        <v>87</v>
      </c>
      <c r="D12363" s="775" t="s">
        <v>175</v>
      </c>
      <c r="E12363" s="775">
        <v>999999</v>
      </c>
      <c r="F12363" s="775" t="s">
        <v>8092</v>
      </c>
      <c r="G12363" s="775"/>
      <c r="H12363" s="775"/>
      <c r="I12363" s="775"/>
    </row>
    <row r="12364" spans="1:9">
      <c r="A12364" s="775" t="str">
        <f>Table_wabobpsvr_AzureCalc_AzureCalcRateCard[[#This Row],[ServiceName]]&amp;Table_wabobpsvr_AzureCalc_AzureCalcRateCard[[#This Row],[Price_Level]]&amp;Table_wabobpsvr_AzureCalc_AzureCalcRateCard[[#This Row],[Region]]</f>
        <v>Standard_D12_v2 VM (Non-Windows)C12</v>
      </c>
      <c r="B12364" s="775">
        <v>12</v>
      </c>
      <c r="C12364" s="775" t="s">
        <v>87</v>
      </c>
      <c r="D12364" s="775" t="s">
        <v>177</v>
      </c>
      <c r="E12364" s="775">
        <v>999999</v>
      </c>
      <c r="F12364" s="775" t="s">
        <v>8092</v>
      </c>
      <c r="G12364" s="775"/>
      <c r="H12364" s="775"/>
      <c r="I12364" s="775"/>
    </row>
    <row r="12365" spans="1:9">
      <c r="A12365" s="775" t="str">
        <f>Table_wabobpsvr_AzureCalc_AzureCalcRateCard[[#This Row],[ServiceName]]&amp;Table_wabobpsvr_AzureCalc_AzureCalcRateCard[[#This Row],[Price_Level]]&amp;Table_wabobpsvr_AzureCalc_AzureCalcRateCard[[#This Row],[Region]]</f>
        <v>Standard_D12_v2 VM (Non-Windows)D12</v>
      </c>
      <c r="B12365" s="775">
        <v>12</v>
      </c>
      <c r="C12365" s="775" t="s">
        <v>87</v>
      </c>
      <c r="D12365" s="775" t="s">
        <v>176</v>
      </c>
      <c r="E12365" s="775">
        <v>999999</v>
      </c>
      <c r="F12365" s="775" t="s">
        <v>8092</v>
      </c>
      <c r="G12365" s="775"/>
      <c r="H12365" s="775"/>
      <c r="I12365" s="775"/>
    </row>
    <row r="12366" spans="1:9">
      <c r="A12366" s="775" t="str">
        <f>Table_wabobpsvr_AzureCalc_AzureCalcRateCard[[#This Row],[ServiceName]]&amp;Table_wabobpsvr_AzureCalc_AzureCalcRateCard[[#This Row],[Price_Level]]&amp;Table_wabobpsvr_AzureCalc_AzureCalcRateCard[[#This Row],[Region]]</f>
        <v>Standard_D12_v2 VM (Non-Windows)MOSP12</v>
      </c>
      <c r="B12366" s="775">
        <v>12</v>
      </c>
      <c r="C12366" s="775" t="s">
        <v>87</v>
      </c>
      <c r="D12366" s="775" t="s">
        <v>606</v>
      </c>
      <c r="E12366" s="775">
        <v>999999</v>
      </c>
      <c r="F12366" s="775" t="s">
        <v>8092</v>
      </c>
      <c r="G12366" s="775"/>
      <c r="H12366" s="775"/>
      <c r="I12366" s="775"/>
    </row>
    <row r="12367" spans="1:9">
      <c r="A12367" s="775" t="str">
        <f>Table_wabobpsvr_AzureCalc_AzureCalcRateCard[[#This Row],[ServiceName]]&amp;Table_wabobpsvr_AzureCalc_AzureCalcRateCard[[#This Row],[Price_Level]]&amp;Table_wabobpsvr_AzureCalc_AzureCalcRateCard[[#This Row],[Region]]</f>
        <v>Standard_D13_v2 VM (Non-Windows)A12</v>
      </c>
      <c r="B12367" s="775">
        <v>12</v>
      </c>
      <c r="C12367" s="775" t="s">
        <v>87</v>
      </c>
      <c r="D12367" s="775" t="s">
        <v>174</v>
      </c>
      <c r="E12367" s="775">
        <v>999999</v>
      </c>
      <c r="F12367" s="775" t="s">
        <v>8093</v>
      </c>
      <c r="G12367" s="775"/>
      <c r="H12367" s="775"/>
      <c r="I12367" s="775"/>
    </row>
    <row r="12368" spans="1:9">
      <c r="A12368" s="775" t="str">
        <f>Table_wabobpsvr_AzureCalc_AzureCalcRateCard[[#This Row],[ServiceName]]&amp;Table_wabobpsvr_AzureCalc_AzureCalcRateCard[[#This Row],[Price_Level]]&amp;Table_wabobpsvr_AzureCalc_AzureCalcRateCard[[#This Row],[Region]]</f>
        <v>Standard_D13_v2 VM (Non-Windows)B12</v>
      </c>
      <c r="B12368" s="775">
        <v>12</v>
      </c>
      <c r="C12368" s="775" t="s">
        <v>87</v>
      </c>
      <c r="D12368" s="775" t="s">
        <v>175</v>
      </c>
      <c r="E12368" s="775">
        <v>999999</v>
      </c>
      <c r="F12368" s="775" t="s">
        <v>8093</v>
      </c>
      <c r="G12368" s="775"/>
      <c r="H12368" s="775"/>
      <c r="I12368" s="775"/>
    </row>
    <row r="12369" spans="1:9">
      <c r="A12369" s="775" t="str">
        <f>Table_wabobpsvr_AzureCalc_AzureCalcRateCard[[#This Row],[ServiceName]]&amp;Table_wabobpsvr_AzureCalc_AzureCalcRateCard[[#This Row],[Price_Level]]&amp;Table_wabobpsvr_AzureCalc_AzureCalcRateCard[[#This Row],[Region]]</f>
        <v>Standard_D13_v2 VM (Non-Windows)C12</v>
      </c>
      <c r="B12369" s="775">
        <v>12</v>
      </c>
      <c r="C12369" s="775" t="s">
        <v>87</v>
      </c>
      <c r="D12369" s="775" t="s">
        <v>177</v>
      </c>
      <c r="E12369" s="775">
        <v>999999</v>
      </c>
      <c r="F12369" s="775" t="s">
        <v>8093</v>
      </c>
      <c r="G12369" s="775"/>
      <c r="H12369" s="775"/>
      <c r="I12369" s="775"/>
    </row>
    <row r="12370" spans="1:9">
      <c r="A12370" s="775" t="str">
        <f>Table_wabobpsvr_AzureCalc_AzureCalcRateCard[[#This Row],[ServiceName]]&amp;Table_wabobpsvr_AzureCalc_AzureCalcRateCard[[#This Row],[Price_Level]]&amp;Table_wabobpsvr_AzureCalc_AzureCalcRateCard[[#This Row],[Region]]</f>
        <v>Standard_D13_v2 VM (Non-Windows)D12</v>
      </c>
      <c r="B12370" s="775">
        <v>12</v>
      </c>
      <c r="C12370" s="775" t="s">
        <v>87</v>
      </c>
      <c r="D12370" s="775" t="s">
        <v>176</v>
      </c>
      <c r="E12370" s="775">
        <v>999999</v>
      </c>
      <c r="F12370" s="775" t="s">
        <v>8093</v>
      </c>
      <c r="G12370" s="775"/>
      <c r="H12370" s="775"/>
      <c r="I12370" s="775"/>
    </row>
    <row r="12371" spans="1:9">
      <c r="A12371" s="1039" t="str">
        <f>Table_wabobpsvr_AzureCalc_AzureCalcRateCard[[#This Row],[ServiceName]]&amp;Table_wabobpsvr_AzureCalc_AzureCalcRateCard[[#This Row],[Price_Level]]&amp;Table_wabobpsvr_AzureCalc_AzureCalcRateCard[[#This Row],[Region]]</f>
        <v>Standard_D13_v2 VM (Non-Windows)MOSP12</v>
      </c>
      <c r="B12371" s="1039">
        <v>12</v>
      </c>
      <c r="C12371" s="1039" t="s">
        <v>87</v>
      </c>
      <c r="D12371" s="1039" t="s">
        <v>606</v>
      </c>
      <c r="E12371" s="1039">
        <v>999999</v>
      </c>
      <c r="F12371" s="1039" t="s">
        <v>8093</v>
      </c>
      <c r="G12371" s="775"/>
      <c r="H12371" s="775"/>
      <c r="I12371" s="775"/>
    </row>
    <row r="12372" spans="1:9">
      <c r="A12372" s="775" t="str">
        <f>Table_wabobpsvr_AzureCalc_AzureCalcRateCard[[#This Row],[ServiceName]]&amp;Table_wabobpsvr_AzureCalc_AzureCalcRateCard[[#This Row],[Price_Level]]&amp;Table_wabobpsvr_AzureCalc_AzureCalcRateCard[[#This Row],[Region]]</f>
        <v>Standard_D14_v2 VM (Non-Windows)A12</v>
      </c>
      <c r="B12372" s="775">
        <v>12</v>
      </c>
      <c r="C12372" s="775" t="s">
        <v>87</v>
      </c>
      <c r="D12372" s="775" t="s">
        <v>174</v>
      </c>
      <c r="E12372" s="775">
        <v>999999</v>
      </c>
      <c r="F12372" s="775" t="s">
        <v>8094</v>
      </c>
      <c r="G12372" s="775"/>
      <c r="H12372" s="775"/>
      <c r="I12372" s="775"/>
    </row>
    <row r="12373" spans="1:9">
      <c r="A12373" s="775" t="str">
        <f>Table_wabobpsvr_AzureCalc_AzureCalcRateCard[[#This Row],[ServiceName]]&amp;Table_wabobpsvr_AzureCalc_AzureCalcRateCard[[#This Row],[Price_Level]]&amp;Table_wabobpsvr_AzureCalc_AzureCalcRateCard[[#This Row],[Region]]</f>
        <v>Standard_D14_v2 VM (Non-Windows)B12</v>
      </c>
      <c r="B12373" s="775">
        <v>12</v>
      </c>
      <c r="C12373" s="775" t="s">
        <v>87</v>
      </c>
      <c r="D12373" s="775" t="s">
        <v>175</v>
      </c>
      <c r="E12373" s="775">
        <v>999999</v>
      </c>
      <c r="F12373" s="775" t="s">
        <v>8094</v>
      </c>
      <c r="G12373" s="775"/>
      <c r="H12373" s="775"/>
      <c r="I12373" s="775"/>
    </row>
    <row r="12374" spans="1:9">
      <c r="A12374" s="775" t="str">
        <f>Table_wabobpsvr_AzureCalc_AzureCalcRateCard[[#This Row],[ServiceName]]&amp;Table_wabobpsvr_AzureCalc_AzureCalcRateCard[[#This Row],[Price_Level]]&amp;Table_wabobpsvr_AzureCalc_AzureCalcRateCard[[#This Row],[Region]]</f>
        <v>Standard_D14_v2 VM (Non-Windows)C12</v>
      </c>
      <c r="B12374" s="775">
        <v>12</v>
      </c>
      <c r="C12374" s="775" t="s">
        <v>87</v>
      </c>
      <c r="D12374" s="775" t="s">
        <v>177</v>
      </c>
      <c r="E12374" s="775">
        <v>999999</v>
      </c>
      <c r="F12374" s="775" t="s">
        <v>8094</v>
      </c>
      <c r="G12374" s="775"/>
      <c r="H12374" s="775"/>
      <c r="I12374" s="775"/>
    </row>
    <row r="12375" spans="1:9">
      <c r="A12375" s="775" t="str">
        <f>Table_wabobpsvr_AzureCalc_AzureCalcRateCard[[#This Row],[ServiceName]]&amp;Table_wabobpsvr_AzureCalc_AzureCalcRateCard[[#This Row],[Price_Level]]&amp;Table_wabobpsvr_AzureCalc_AzureCalcRateCard[[#This Row],[Region]]</f>
        <v>Standard_D14_v2 VM (Non-Windows)D12</v>
      </c>
      <c r="B12375" s="775">
        <v>12</v>
      </c>
      <c r="C12375" s="775" t="s">
        <v>87</v>
      </c>
      <c r="D12375" s="775" t="s">
        <v>176</v>
      </c>
      <c r="E12375" s="775">
        <v>999999</v>
      </c>
      <c r="F12375" s="775" t="s">
        <v>8094</v>
      </c>
      <c r="G12375" s="775"/>
      <c r="H12375" s="775"/>
      <c r="I12375" s="775"/>
    </row>
    <row r="12376" spans="1:9">
      <c r="A12376" s="775" t="str">
        <f>Table_wabobpsvr_AzureCalc_AzureCalcRateCard[[#This Row],[ServiceName]]&amp;Table_wabobpsvr_AzureCalc_AzureCalcRateCard[[#This Row],[Price_Level]]&amp;Table_wabobpsvr_AzureCalc_AzureCalcRateCard[[#This Row],[Region]]</f>
        <v>Standard_D14_v2 VM (Non-Windows)MOSP12</v>
      </c>
      <c r="B12376" s="775">
        <v>12</v>
      </c>
      <c r="C12376" s="775" t="s">
        <v>87</v>
      </c>
      <c r="D12376" s="775" t="s">
        <v>606</v>
      </c>
      <c r="E12376" s="775">
        <v>999999</v>
      </c>
      <c r="F12376" s="775" t="s">
        <v>8094</v>
      </c>
      <c r="G12376" s="775"/>
      <c r="H12376" s="775"/>
      <c r="I12376" s="775"/>
    </row>
    <row r="12377" spans="1:9">
      <c r="A12377" s="775" t="str">
        <f>Table_wabobpsvr_AzureCalc_AzureCalcRateCard[[#This Row],[ServiceName]]&amp;Table_wabobpsvr_AzureCalc_AzureCalcRateCard[[#This Row],[Price_Level]]&amp;Table_wabobpsvr_AzureCalc_AzureCalcRateCard[[#This Row],[Region]]</f>
        <v>Standard_D1_v2 VM (Non-Windows)A13</v>
      </c>
      <c r="B12377" s="775">
        <v>13</v>
      </c>
      <c r="C12377" s="775" t="s">
        <v>87</v>
      </c>
      <c r="D12377" s="775" t="s">
        <v>174</v>
      </c>
      <c r="E12377" s="775">
        <v>999999</v>
      </c>
      <c r="F12377" s="775" t="s">
        <v>8086</v>
      </c>
      <c r="G12377" s="775"/>
      <c r="H12377" s="775"/>
      <c r="I12377" s="775"/>
    </row>
    <row r="12378" spans="1:9">
      <c r="A12378" s="775" t="str">
        <f>Table_wabobpsvr_AzureCalc_AzureCalcRateCard[[#This Row],[ServiceName]]&amp;Table_wabobpsvr_AzureCalc_AzureCalcRateCard[[#This Row],[Price_Level]]&amp;Table_wabobpsvr_AzureCalc_AzureCalcRateCard[[#This Row],[Region]]</f>
        <v>Standard_D1_v2 VM (Non-Windows)B13</v>
      </c>
      <c r="B12378" s="775">
        <v>13</v>
      </c>
      <c r="C12378" s="775" t="s">
        <v>87</v>
      </c>
      <c r="D12378" s="775" t="s">
        <v>175</v>
      </c>
      <c r="E12378" s="775">
        <v>999999</v>
      </c>
      <c r="F12378" s="775" t="s">
        <v>8086</v>
      </c>
      <c r="G12378" s="775"/>
      <c r="H12378" s="775"/>
      <c r="I12378" s="775"/>
    </row>
    <row r="12379" spans="1:9">
      <c r="A12379" s="775" t="str">
        <f>Table_wabobpsvr_AzureCalc_AzureCalcRateCard[[#This Row],[ServiceName]]&amp;Table_wabobpsvr_AzureCalc_AzureCalcRateCard[[#This Row],[Price_Level]]&amp;Table_wabobpsvr_AzureCalc_AzureCalcRateCard[[#This Row],[Region]]</f>
        <v>Standard_D1_v2 VM (Non-Windows)C13</v>
      </c>
      <c r="B12379" s="775">
        <v>13</v>
      </c>
      <c r="C12379" s="775" t="s">
        <v>87</v>
      </c>
      <c r="D12379" s="775" t="s">
        <v>177</v>
      </c>
      <c r="E12379" s="775">
        <v>999999</v>
      </c>
      <c r="F12379" s="775" t="s">
        <v>8086</v>
      </c>
      <c r="G12379" s="775"/>
      <c r="H12379" s="775"/>
      <c r="I12379" s="775"/>
    </row>
    <row r="12380" spans="1:9">
      <c r="A12380" s="775" t="str">
        <f>Table_wabobpsvr_AzureCalc_AzureCalcRateCard[[#This Row],[ServiceName]]&amp;Table_wabobpsvr_AzureCalc_AzureCalcRateCard[[#This Row],[Price_Level]]&amp;Table_wabobpsvr_AzureCalc_AzureCalcRateCard[[#This Row],[Region]]</f>
        <v>Standard_D1_v2 VM (Non-Windows)D13</v>
      </c>
      <c r="B12380" s="775">
        <v>13</v>
      </c>
      <c r="C12380" s="775" t="s">
        <v>87</v>
      </c>
      <c r="D12380" s="775" t="s">
        <v>176</v>
      </c>
      <c r="E12380" s="775">
        <v>999999</v>
      </c>
      <c r="F12380" s="775" t="s">
        <v>8086</v>
      </c>
      <c r="G12380" s="775"/>
      <c r="H12380" s="775"/>
      <c r="I12380" s="775"/>
    </row>
    <row r="12381" spans="1:9">
      <c r="A12381" s="775" t="str">
        <f>Table_wabobpsvr_AzureCalc_AzureCalcRateCard[[#This Row],[ServiceName]]&amp;Table_wabobpsvr_AzureCalc_AzureCalcRateCard[[#This Row],[Price_Level]]&amp;Table_wabobpsvr_AzureCalc_AzureCalcRateCard[[#This Row],[Region]]</f>
        <v>Standard_D1_v2 VM (Non-Windows)MOSP13</v>
      </c>
      <c r="B12381" s="775">
        <v>13</v>
      </c>
      <c r="C12381" s="775" t="s">
        <v>87</v>
      </c>
      <c r="D12381" s="775" t="s">
        <v>606</v>
      </c>
      <c r="E12381" s="775">
        <v>999999</v>
      </c>
      <c r="F12381" s="775" t="s">
        <v>8086</v>
      </c>
      <c r="G12381" s="775"/>
      <c r="H12381" s="775"/>
      <c r="I12381" s="775"/>
    </row>
    <row r="12382" spans="1:9">
      <c r="A12382" s="775" t="str">
        <f>Table_wabobpsvr_AzureCalc_AzureCalcRateCard[[#This Row],[ServiceName]]&amp;Table_wabobpsvr_AzureCalc_AzureCalcRateCard[[#This Row],[Price_Level]]&amp;Table_wabobpsvr_AzureCalc_AzureCalcRateCard[[#This Row],[Region]]</f>
        <v>Standard_D2_v2 VM (Non-Windows)A13</v>
      </c>
      <c r="B12382" s="775">
        <v>13</v>
      </c>
      <c r="C12382" s="775" t="s">
        <v>87</v>
      </c>
      <c r="D12382" s="775" t="s">
        <v>174</v>
      </c>
      <c r="E12382" s="775">
        <v>999999</v>
      </c>
      <c r="F12382" s="775" t="s">
        <v>8088</v>
      </c>
      <c r="G12382" s="775"/>
      <c r="H12382" s="775"/>
      <c r="I12382" s="775"/>
    </row>
    <row r="12383" spans="1:9">
      <c r="A12383" s="775" t="str">
        <f>Table_wabobpsvr_AzureCalc_AzureCalcRateCard[[#This Row],[ServiceName]]&amp;Table_wabobpsvr_AzureCalc_AzureCalcRateCard[[#This Row],[Price_Level]]&amp;Table_wabobpsvr_AzureCalc_AzureCalcRateCard[[#This Row],[Region]]</f>
        <v>Standard_D2_v2 VM (Non-Windows)B13</v>
      </c>
      <c r="B12383" s="775">
        <v>13</v>
      </c>
      <c r="C12383" s="775" t="s">
        <v>87</v>
      </c>
      <c r="D12383" s="775" t="s">
        <v>175</v>
      </c>
      <c r="E12383" s="775">
        <v>999999</v>
      </c>
      <c r="F12383" s="775" t="s">
        <v>8088</v>
      </c>
      <c r="G12383" s="775"/>
      <c r="H12383" s="775"/>
      <c r="I12383" s="775"/>
    </row>
    <row r="12384" spans="1:9">
      <c r="A12384" s="775" t="str">
        <f>Table_wabobpsvr_AzureCalc_AzureCalcRateCard[[#This Row],[ServiceName]]&amp;Table_wabobpsvr_AzureCalc_AzureCalcRateCard[[#This Row],[Price_Level]]&amp;Table_wabobpsvr_AzureCalc_AzureCalcRateCard[[#This Row],[Region]]</f>
        <v>Standard_D2_v2 VM (Non-Windows)C13</v>
      </c>
      <c r="B12384" s="775">
        <v>13</v>
      </c>
      <c r="C12384" s="775" t="s">
        <v>87</v>
      </c>
      <c r="D12384" s="775" t="s">
        <v>177</v>
      </c>
      <c r="E12384" s="775">
        <v>999999</v>
      </c>
      <c r="F12384" s="775" t="s">
        <v>8088</v>
      </c>
      <c r="G12384" s="775"/>
      <c r="H12384" s="775"/>
      <c r="I12384" s="775"/>
    </row>
    <row r="12385" spans="1:9">
      <c r="A12385" s="775" t="str">
        <f>Table_wabobpsvr_AzureCalc_AzureCalcRateCard[[#This Row],[ServiceName]]&amp;Table_wabobpsvr_AzureCalc_AzureCalcRateCard[[#This Row],[Price_Level]]&amp;Table_wabobpsvr_AzureCalc_AzureCalcRateCard[[#This Row],[Region]]</f>
        <v>Standard_D2_v2 VM (Non-Windows)D13</v>
      </c>
      <c r="B12385" s="775">
        <v>13</v>
      </c>
      <c r="C12385" s="775" t="s">
        <v>87</v>
      </c>
      <c r="D12385" s="775" t="s">
        <v>176</v>
      </c>
      <c r="E12385" s="775">
        <v>999999</v>
      </c>
      <c r="F12385" s="775" t="s">
        <v>8088</v>
      </c>
      <c r="G12385" s="775"/>
      <c r="H12385" s="775"/>
      <c r="I12385" s="775"/>
    </row>
    <row r="12386" spans="1:9">
      <c r="A12386" s="775" t="str">
        <f>Table_wabobpsvr_AzureCalc_AzureCalcRateCard[[#This Row],[ServiceName]]&amp;Table_wabobpsvr_AzureCalc_AzureCalcRateCard[[#This Row],[Price_Level]]&amp;Table_wabobpsvr_AzureCalc_AzureCalcRateCard[[#This Row],[Region]]</f>
        <v>Standard_D2_v2 VM (Non-Windows)MOSP13</v>
      </c>
      <c r="B12386" s="775">
        <v>13</v>
      </c>
      <c r="C12386" s="775" t="s">
        <v>87</v>
      </c>
      <c r="D12386" s="775" t="s">
        <v>606</v>
      </c>
      <c r="E12386" s="775">
        <v>999999</v>
      </c>
      <c r="F12386" s="775" t="s">
        <v>8088</v>
      </c>
      <c r="G12386" s="775"/>
      <c r="H12386" s="775"/>
      <c r="I12386" s="775"/>
    </row>
    <row r="12387" spans="1:9">
      <c r="A12387" s="775" t="str">
        <f>Table_wabobpsvr_AzureCalc_AzureCalcRateCard[[#This Row],[ServiceName]]&amp;Table_wabobpsvr_AzureCalc_AzureCalcRateCard[[#This Row],[Price_Level]]&amp;Table_wabobpsvr_AzureCalc_AzureCalcRateCard[[#This Row],[Region]]</f>
        <v>Standard_D3_v2 VM (Non-Windows)A13</v>
      </c>
      <c r="B12387" s="775">
        <v>13</v>
      </c>
      <c r="C12387" s="775" t="s">
        <v>87</v>
      </c>
      <c r="D12387" s="775" t="s">
        <v>174</v>
      </c>
      <c r="E12387" s="775">
        <v>999999</v>
      </c>
      <c r="F12387" s="775" t="s">
        <v>8087</v>
      </c>
      <c r="G12387" s="775"/>
      <c r="H12387" s="775"/>
      <c r="I12387" s="775"/>
    </row>
    <row r="12388" spans="1:9">
      <c r="A12388" s="775" t="str">
        <f>Table_wabobpsvr_AzureCalc_AzureCalcRateCard[[#This Row],[ServiceName]]&amp;Table_wabobpsvr_AzureCalc_AzureCalcRateCard[[#This Row],[Price_Level]]&amp;Table_wabobpsvr_AzureCalc_AzureCalcRateCard[[#This Row],[Region]]</f>
        <v>Standard_D3_v2 VM (Non-Windows)B13</v>
      </c>
      <c r="B12388" s="775">
        <v>13</v>
      </c>
      <c r="C12388" s="775" t="s">
        <v>87</v>
      </c>
      <c r="D12388" s="775" t="s">
        <v>175</v>
      </c>
      <c r="E12388" s="775">
        <v>999999</v>
      </c>
      <c r="F12388" s="775" t="s">
        <v>8087</v>
      </c>
      <c r="G12388" s="775"/>
      <c r="H12388" s="775"/>
      <c r="I12388" s="775"/>
    </row>
    <row r="12389" spans="1:9">
      <c r="A12389" s="775" t="str">
        <f>Table_wabobpsvr_AzureCalc_AzureCalcRateCard[[#This Row],[ServiceName]]&amp;Table_wabobpsvr_AzureCalc_AzureCalcRateCard[[#This Row],[Price_Level]]&amp;Table_wabobpsvr_AzureCalc_AzureCalcRateCard[[#This Row],[Region]]</f>
        <v>Standard_D3_v2 VM (Non-Windows)C13</v>
      </c>
      <c r="B12389" s="775">
        <v>13</v>
      </c>
      <c r="C12389" s="775" t="s">
        <v>87</v>
      </c>
      <c r="D12389" s="775" t="s">
        <v>177</v>
      </c>
      <c r="E12389" s="775">
        <v>999999</v>
      </c>
      <c r="F12389" s="775" t="s">
        <v>8087</v>
      </c>
      <c r="G12389" s="775"/>
      <c r="H12389" s="775"/>
      <c r="I12389" s="775"/>
    </row>
    <row r="12390" spans="1:9">
      <c r="A12390" s="775" t="str">
        <f>Table_wabobpsvr_AzureCalc_AzureCalcRateCard[[#This Row],[ServiceName]]&amp;Table_wabobpsvr_AzureCalc_AzureCalcRateCard[[#This Row],[Price_Level]]&amp;Table_wabobpsvr_AzureCalc_AzureCalcRateCard[[#This Row],[Region]]</f>
        <v>Standard_D3_v2 VM (Non-Windows)D13</v>
      </c>
      <c r="B12390" s="775">
        <v>13</v>
      </c>
      <c r="C12390" s="775" t="s">
        <v>87</v>
      </c>
      <c r="D12390" s="775" t="s">
        <v>176</v>
      </c>
      <c r="E12390" s="775">
        <v>999999</v>
      </c>
      <c r="F12390" s="775" t="s">
        <v>8087</v>
      </c>
      <c r="G12390" s="775"/>
      <c r="H12390" s="775"/>
      <c r="I12390" s="775"/>
    </row>
    <row r="12391" spans="1:9">
      <c r="A12391" s="775" t="str">
        <f>Table_wabobpsvr_AzureCalc_AzureCalcRateCard[[#This Row],[ServiceName]]&amp;Table_wabobpsvr_AzureCalc_AzureCalcRateCard[[#This Row],[Price_Level]]&amp;Table_wabobpsvr_AzureCalc_AzureCalcRateCard[[#This Row],[Region]]</f>
        <v>Standard_D3_v2 VM (Non-Windows)MOSP13</v>
      </c>
      <c r="B12391" s="775">
        <v>13</v>
      </c>
      <c r="C12391" s="775" t="s">
        <v>87</v>
      </c>
      <c r="D12391" s="775" t="s">
        <v>606</v>
      </c>
      <c r="E12391" s="775">
        <v>999999</v>
      </c>
      <c r="F12391" s="775" t="s">
        <v>8087</v>
      </c>
      <c r="G12391" s="775"/>
      <c r="H12391" s="775"/>
      <c r="I12391" s="775"/>
    </row>
    <row r="12392" spans="1:9">
      <c r="A12392" s="775" t="str">
        <f>Table_wabobpsvr_AzureCalc_AzureCalcRateCard[[#This Row],[ServiceName]]&amp;Table_wabobpsvr_AzureCalc_AzureCalcRateCard[[#This Row],[Price_Level]]&amp;Table_wabobpsvr_AzureCalc_AzureCalcRateCard[[#This Row],[Region]]</f>
        <v>Standard_D4_v2 VM (Non-Windows)A13</v>
      </c>
      <c r="B12392" s="775">
        <v>13</v>
      </c>
      <c r="C12392" s="775" t="s">
        <v>87</v>
      </c>
      <c r="D12392" s="775" t="s">
        <v>174</v>
      </c>
      <c r="E12392" s="775">
        <v>999999</v>
      </c>
      <c r="F12392" s="775" t="s">
        <v>8089</v>
      </c>
      <c r="G12392" s="775"/>
      <c r="H12392" s="775"/>
      <c r="I12392" s="775"/>
    </row>
    <row r="12393" spans="1:9">
      <c r="A12393" s="775" t="str">
        <f>Table_wabobpsvr_AzureCalc_AzureCalcRateCard[[#This Row],[ServiceName]]&amp;Table_wabobpsvr_AzureCalc_AzureCalcRateCard[[#This Row],[Price_Level]]&amp;Table_wabobpsvr_AzureCalc_AzureCalcRateCard[[#This Row],[Region]]</f>
        <v>Standard_D4_v2 VM (Non-Windows)B13</v>
      </c>
      <c r="B12393" s="775">
        <v>13</v>
      </c>
      <c r="C12393" s="775" t="s">
        <v>87</v>
      </c>
      <c r="D12393" s="775" t="s">
        <v>175</v>
      </c>
      <c r="E12393" s="775">
        <v>999999</v>
      </c>
      <c r="F12393" s="775" t="s">
        <v>8089</v>
      </c>
      <c r="G12393" s="775"/>
      <c r="H12393" s="775"/>
      <c r="I12393" s="775"/>
    </row>
    <row r="12394" spans="1:9">
      <c r="A12394" s="775" t="str">
        <f>Table_wabobpsvr_AzureCalc_AzureCalcRateCard[[#This Row],[ServiceName]]&amp;Table_wabobpsvr_AzureCalc_AzureCalcRateCard[[#This Row],[Price_Level]]&amp;Table_wabobpsvr_AzureCalc_AzureCalcRateCard[[#This Row],[Region]]</f>
        <v>Standard_D4_v2 VM (Non-Windows)C13</v>
      </c>
      <c r="B12394" s="775">
        <v>13</v>
      </c>
      <c r="C12394" s="775" t="s">
        <v>87</v>
      </c>
      <c r="D12394" s="775" t="s">
        <v>177</v>
      </c>
      <c r="E12394" s="775">
        <v>999999</v>
      </c>
      <c r="F12394" s="775" t="s">
        <v>8089</v>
      </c>
      <c r="G12394" s="775"/>
      <c r="H12394" s="775"/>
      <c r="I12394" s="775"/>
    </row>
    <row r="12395" spans="1:9">
      <c r="A12395" s="775" t="str">
        <f>Table_wabobpsvr_AzureCalc_AzureCalcRateCard[[#This Row],[ServiceName]]&amp;Table_wabobpsvr_AzureCalc_AzureCalcRateCard[[#This Row],[Price_Level]]&amp;Table_wabobpsvr_AzureCalc_AzureCalcRateCard[[#This Row],[Region]]</f>
        <v>Standard_D4_v2 VM (Non-Windows)D13</v>
      </c>
      <c r="B12395" s="775">
        <v>13</v>
      </c>
      <c r="C12395" s="775" t="s">
        <v>87</v>
      </c>
      <c r="D12395" s="775" t="s">
        <v>176</v>
      </c>
      <c r="E12395" s="775">
        <v>999999</v>
      </c>
      <c r="F12395" s="775" t="s">
        <v>8089</v>
      </c>
      <c r="G12395" s="775"/>
      <c r="H12395" s="775"/>
      <c r="I12395" s="775"/>
    </row>
    <row r="12396" spans="1:9">
      <c r="A12396" s="775" t="str">
        <f>Table_wabobpsvr_AzureCalc_AzureCalcRateCard[[#This Row],[ServiceName]]&amp;Table_wabobpsvr_AzureCalc_AzureCalcRateCard[[#This Row],[Price_Level]]&amp;Table_wabobpsvr_AzureCalc_AzureCalcRateCard[[#This Row],[Region]]</f>
        <v>Standard_D4_v2 VM (Non-Windows)MOSP13</v>
      </c>
      <c r="B12396" s="775">
        <v>13</v>
      </c>
      <c r="C12396" s="775" t="s">
        <v>87</v>
      </c>
      <c r="D12396" s="775" t="s">
        <v>606</v>
      </c>
      <c r="E12396" s="775">
        <v>999999</v>
      </c>
      <c r="F12396" s="775" t="s">
        <v>8089</v>
      </c>
      <c r="G12396" s="775"/>
      <c r="H12396" s="775"/>
      <c r="I12396" s="775"/>
    </row>
    <row r="12397" spans="1:9">
      <c r="A12397" s="775" t="str">
        <f>Table_wabobpsvr_AzureCalc_AzureCalcRateCard[[#This Row],[ServiceName]]&amp;Table_wabobpsvr_AzureCalc_AzureCalcRateCard[[#This Row],[Price_Level]]&amp;Table_wabobpsvr_AzureCalc_AzureCalcRateCard[[#This Row],[Region]]</f>
        <v>Standard_D5_v2 VM (Non-Windows)A13</v>
      </c>
      <c r="B12397" s="775">
        <v>13</v>
      </c>
      <c r="C12397" s="775" t="s">
        <v>87</v>
      </c>
      <c r="D12397" s="775" t="s">
        <v>174</v>
      </c>
      <c r="E12397" s="775">
        <v>999999</v>
      </c>
      <c r="F12397" s="775" t="s">
        <v>8090</v>
      </c>
      <c r="G12397" s="775"/>
      <c r="H12397" s="775"/>
      <c r="I12397" s="775"/>
    </row>
    <row r="12398" spans="1:9">
      <c r="A12398" s="775" t="str">
        <f>Table_wabobpsvr_AzureCalc_AzureCalcRateCard[[#This Row],[ServiceName]]&amp;Table_wabobpsvr_AzureCalc_AzureCalcRateCard[[#This Row],[Price_Level]]&amp;Table_wabobpsvr_AzureCalc_AzureCalcRateCard[[#This Row],[Region]]</f>
        <v>Standard_D5_v2 VM (Non-Windows)B13</v>
      </c>
      <c r="B12398" s="775">
        <v>13</v>
      </c>
      <c r="C12398" s="775" t="s">
        <v>87</v>
      </c>
      <c r="D12398" s="775" t="s">
        <v>175</v>
      </c>
      <c r="E12398" s="775">
        <v>999999</v>
      </c>
      <c r="F12398" s="775" t="s">
        <v>8090</v>
      </c>
      <c r="G12398" s="775"/>
      <c r="H12398" s="775"/>
      <c r="I12398" s="775"/>
    </row>
    <row r="12399" spans="1:9">
      <c r="A12399" s="775" t="str">
        <f>Table_wabobpsvr_AzureCalc_AzureCalcRateCard[[#This Row],[ServiceName]]&amp;Table_wabobpsvr_AzureCalc_AzureCalcRateCard[[#This Row],[Price_Level]]&amp;Table_wabobpsvr_AzureCalc_AzureCalcRateCard[[#This Row],[Region]]</f>
        <v>Standard_D5_v2 VM (Non-Windows)C13</v>
      </c>
      <c r="B12399" s="775">
        <v>13</v>
      </c>
      <c r="C12399" s="775" t="s">
        <v>87</v>
      </c>
      <c r="D12399" s="775" t="s">
        <v>177</v>
      </c>
      <c r="E12399" s="775">
        <v>999999</v>
      </c>
      <c r="F12399" s="775" t="s">
        <v>8090</v>
      </c>
      <c r="G12399" s="775"/>
      <c r="H12399" s="775"/>
      <c r="I12399" s="775"/>
    </row>
    <row r="12400" spans="1:9">
      <c r="A12400" s="775" t="str">
        <f>Table_wabobpsvr_AzureCalc_AzureCalcRateCard[[#This Row],[ServiceName]]&amp;Table_wabobpsvr_AzureCalc_AzureCalcRateCard[[#This Row],[Price_Level]]&amp;Table_wabobpsvr_AzureCalc_AzureCalcRateCard[[#This Row],[Region]]</f>
        <v>Standard_D5_v2 VM (Non-Windows)D13</v>
      </c>
      <c r="B12400" s="775">
        <v>13</v>
      </c>
      <c r="C12400" s="775" t="s">
        <v>87</v>
      </c>
      <c r="D12400" s="775" t="s">
        <v>176</v>
      </c>
      <c r="E12400" s="775">
        <v>999999</v>
      </c>
      <c r="F12400" s="775" t="s">
        <v>8090</v>
      </c>
      <c r="G12400" s="775"/>
      <c r="H12400" s="775"/>
      <c r="I12400" s="775"/>
    </row>
    <row r="12401" spans="1:9">
      <c r="A12401" s="775" t="str">
        <f>Table_wabobpsvr_AzureCalc_AzureCalcRateCard[[#This Row],[ServiceName]]&amp;Table_wabobpsvr_AzureCalc_AzureCalcRateCard[[#This Row],[Price_Level]]&amp;Table_wabobpsvr_AzureCalc_AzureCalcRateCard[[#This Row],[Region]]</f>
        <v>Standard_D5_v2 VM (Non-Windows)MOSP13</v>
      </c>
      <c r="B12401" s="775">
        <v>13</v>
      </c>
      <c r="C12401" s="775" t="s">
        <v>87</v>
      </c>
      <c r="D12401" s="775" t="s">
        <v>606</v>
      </c>
      <c r="E12401" s="775">
        <v>999999</v>
      </c>
      <c r="F12401" s="775" t="s">
        <v>8090</v>
      </c>
      <c r="G12401" s="775"/>
      <c r="H12401" s="775"/>
      <c r="I12401" s="775"/>
    </row>
    <row r="12402" spans="1:9">
      <c r="A12402" s="775" t="str">
        <f>Table_wabobpsvr_AzureCalc_AzureCalcRateCard[[#This Row],[ServiceName]]&amp;Table_wabobpsvr_AzureCalc_AzureCalcRateCard[[#This Row],[Price_Level]]&amp;Table_wabobpsvr_AzureCalc_AzureCalcRateCard[[#This Row],[Region]]</f>
        <v>Standard_D11_v2 VM (Non-Windows)A13</v>
      </c>
      <c r="B12402" s="775">
        <v>13</v>
      </c>
      <c r="C12402" s="775" t="s">
        <v>87</v>
      </c>
      <c r="D12402" s="775" t="s">
        <v>174</v>
      </c>
      <c r="E12402" s="775">
        <v>999999</v>
      </c>
      <c r="F12402" s="775" t="s">
        <v>8091</v>
      </c>
      <c r="G12402" s="775"/>
      <c r="H12402" s="775"/>
      <c r="I12402" s="775"/>
    </row>
    <row r="12403" spans="1:9">
      <c r="A12403" s="775" t="str">
        <f>Table_wabobpsvr_AzureCalc_AzureCalcRateCard[[#This Row],[ServiceName]]&amp;Table_wabobpsvr_AzureCalc_AzureCalcRateCard[[#This Row],[Price_Level]]&amp;Table_wabobpsvr_AzureCalc_AzureCalcRateCard[[#This Row],[Region]]</f>
        <v>Standard_D11_v2 VM (Non-Windows)B13</v>
      </c>
      <c r="B12403" s="775">
        <v>13</v>
      </c>
      <c r="C12403" s="775" t="s">
        <v>87</v>
      </c>
      <c r="D12403" s="775" t="s">
        <v>175</v>
      </c>
      <c r="E12403" s="775">
        <v>999999</v>
      </c>
      <c r="F12403" s="775" t="s">
        <v>8091</v>
      </c>
      <c r="G12403" s="775"/>
      <c r="H12403" s="775"/>
      <c r="I12403" s="775"/>
    </row>
    <row r="12404" spans="1:9">
      <c r="A12404" s="775" t="str">
        <f>Table_wabobpsvr_AzureCalc_AzureCalcRateCard[[#This Row],[ServiceName]]&amp;Table_wabobpsvr_AzureCalc_AzureCalcRateCard[[#This Row],[Price_Level]]&amp;Table_wabobpsvr_AzureCalc_AzureCalcRateCard[[#This Row],[Region]]</f>
        <v>Standard_D11_v2 VM (Non-Windows)C13</v>
      </c>
      <c r="B12404" s="775">
        <v>13</v>
      </c>
      <c r="C12404" s="775" t="s">
        <v>87</v>
      </c>
      <c r="D12404" s="775" t="s">
        <v>177</v>
      </c>
      <c r="E12404" s="775">
        <v>999999</v>
      </c>
      <c r="F12404" s="775" t="s">
        <v>8091</v>
      </c>
      <c r="G12404" s="775"/>
      <c r="H12404" s="775"/>
      <c r="I12404" s="775"/>
    </row>
    <row r="12405" spans="1:9">
      <c r="A12405" s="775" t="str">
        <f>Table_wabobpsvr_AzureCalc_AzureCalcRateCard[[#This Row],[ServiceName]]&amp;Table_wabobpsvr_AzureCalc_AzureCalcRateCard[[#This Row],[Price_Level]]&amp;Table_wabobpsvr_AzureCalc_AzureCalcRateCard[[#This Row],[Region]]</f>
        <v>Standard_D11_v2 VM (Non-Windows)D13</v>
      </c>
      <c r="B12405" s="775">
        <v>13</v>
      </c>
      <c r="C12405" s="775" t="s">
        <v>87</v>
      </c>
      <c r="D12405" s="775" t="s">
        <v>176</v>
      </c>
      <c r="E12405" s="775">
        <v>999999</v>
      </c>
      <c r="F12405" s="775" t="s">
        <v>8091</v>
      </c>
      <c r="G12405" s="775"/>
      <c r="H12405" s="775"/>
      <c r="I12405" s="775"/>
    </row>
    <row r="12406" spans="1:9">
      <c r="A12406" s="775" t="str">
        <f>Table_wabobpsvr_AzureCalc_AzureCalcRateCard[[#This Row],[ServiceName]]&amp;Table_wabobpsvr_AzureCalc_AzureCalcRateCard[[#This Row],[Price_Level]]&amp;Table_wabobpsvr_AzureCalc_AzureCalcRateCard[[#This Row],[Region]]</f>
        <v>Standard_D11_v2 VM (Non-Windows)MOSP13</v>
      </c>
      <c r="B12406" s="775">
        <v>13</v>
      </c>
      <c r="C12406" s="775" t="s">
        <v>87</v>
      </c>
      <c r="D12406" s="775" t="s">
        <v>606</v>
      </c>
      <c r="E12406" s="775">
        <v>999999</v>
      </c>
      <c r="F12406" s="775" t="s">
        <v>8091</v>
      </c>
      <c r="G12406" s="775"/>
      <c r="H12406" s="775"/>
      <c r="I12406" s="775"/>
    </row>
    <row r="12407" spans="1:9">
      <c r="A12407" s="775" t="str">
        <f>Table_wabobpsvr_AzureCalc_AzureCalcRateCard[[#This Row],[ServiceName]]&amp;Table_wabobpsvr_AzureCalc_AzureCalcRateCard[[#This Row],[Price_Level]]&amp;Table_wabobpsvr_AzureCalc_AzureCalcRateCard[[#This Row],[Region]]</f>
        <v>Standard_D12_v2 VM (Non-Windows)A13</v>
      </c>
      <c r="B12407" s="775">
        <v>13</v>
      </c>
      <c r="C12407" s="775" t="s">
        <v>87</v>
      </c>
      <c r="D12407" s="775" t="s">
        <v>174</v>
      </c>
      <c r="E12407" s="775">
        <v>999999</v>
      </c>
      <c r="F12407" s="775" t="s">
        <v>8092</v>
      </c>
      <c r="G12407" s="775"/>
      <c r="H12407" s="775"/>
      <c r="I12407" s="775"/>
    </row>
    <row r="12408" spans="1:9">
      <c r="A12408" s="775" t="str">
        <f>Table_wabobpsvr_AzureCalc_AzureCalcRateCard[[#This Row],[ServiceName]]&amp;Table_wabobpsvr_AzureCalc_AzureCalcRateCard[[#This Row],[Price_Level]]&amp;Table_wabobpsvr_AzureCalc_AzureCalcRateCard[[#This Row],[Region]]</f>
        <v>Standard_D12_v2 VM (Non-Windows)B13</v>
      </c>
      <c r="B12408" s="775">
        <v>13</v>
      </c>
      <c r="C12408" s="775" t="s">
        <v>87</v>
      </c>
      <c r="D12408" s="775" t="s">
        <v>175</v>
      </c>
      <c r="E12408" s="775">
        <v>999999</v>
      </c>
      <c r="F12408" s="775" t="s">
        <v>8092</v>
      </c>
      <c r="G12408" s="775"/>
      <c r="H12408" s="775"/>
      <c r="I12408" s="775"/>
    </row>
    <row r="12409" spans="1:9">
      <c r="A12409" s="775" t="str">
        <f>Table_wabobpsvr_AzureCalc_AzureCalcRateCard[[#This Row],[ServiceName]]&amp;Table_wabobpsvr_AzureCalc_AzureCalcRateCard[[#This Row],[Price_Level]]&amp;Table_wabobpsvr_AzureCalc_AzureCalcRateCard[[#This Row],[Region]]</f>
        <v>Standard_D12_v2 VM (Non-Windows)C13</v>
      </c>
      <c r="B12409" s="775">
        <v>13</v>
      </c>
      <c r="C12409" s="775" t="s">
        <v>87</v>
      </c>
      <c r="D12409" s="775" t="s">
        <v>177</v>
      </c>
      <c r="E12409" s="775">
        <v>999999</v>
      </c>
      <c r="F12409" s="775" t="s">
        <v>8092</v>
      </c>
      <c r="G12409" s="775"/>
      <c r="H12409" s="775"/>
      <c r="I12409" s="775"/>
    </row>
    <row r="12410" spans="1:9">
      <c r="A12410" s="775" t="str">
        <f>Table_wabobpsvr_AzureCalc_AzureCalcRateCard[[#This Row],[ServiceName]]&amp;Table_wabobpsvr_AzureCalc_AzureCalcRateCard[[#This Row],[Price_Level]]&amp;Table_wabobpsvr_AzureCalc_AzureCalcRateCard[[#This Row],[Region]]</f>
        <v>Standard_D12_v2 VM (Non-Windows)D13</v>
      </c>
      <c r="B12410" s="775">
        <v>13</v>
      </c>
      <c r="C12410" s="775" t="s">
        <v>87</v>
      </c>
      <c r="D12410" s="775" t="s">
        <v>176</v>
      </c>
      <c r="E12410" s="775">
        <v>999999</v>
      </c>
      <c r="F12410" s="775" t="s">
        <v>8092</v>
      </c>
      <c r="G12410" s="775"/>
      <c r="H12410" s="775"/>
      <c r="I12410" s="775"/>
    </row>
    <row r="12411" spans="1:9">
      <c r="A12411" s="775" t="str">
        <f>Table_wabobpsvr_AzureCalc_AzureCalcRateCard[[#This Row],[ServiceName]]&amp;Table_wabobpsvr_AzureCalc_AzureCalcRateCard[[#This Row],[Price_Level]]&amp;Table_wabobpsvr_AzureCalc_AzureCalcRateCard[[#This Row],[Region]]</f>
        <v>Standard_D12_v2 VM (Non-Windows)MOSP13</v>
      </c>
      <c r="B12411" s="775">
        <v>13</v>
      </c>
      <c r="C12411" s="775" t="s">
        <v>87</v>
      </c>
      <c r="D12411" s="775" t="s">
        <v>606</v>
      </c>
      <c r="E12411" s="775">
        <v>999999</v>
      </c>
      <c r="F12411" s="775" t="s">
        <v>8092</v>
      </c>
      <c r="G12411" s="775"/>
      <c r="H12411" s="775"/>
      <c r="I12411" s="775"/>
    </row>
    <row r="12412" spans="1:9">
      <c r="A12412" s="775" t="str">
        <f>Table_wabobpsvr_AzureCalc_AzureCalcRateCard[[#This Row],[ServiceName]]&amp;Table_wabobpsvr_AzureCalc_AzureCalcRateCard[[#This Row],[Price_Level]]&amp;Table_wabobpsvr_AzureCalc_AzureCalcRateCard[[#This Row],[Region]]</f>
        <v>Standard_D13_v2 VM (Non-Windows)A13</v>
      </c>
      <c r="B12412" s="775">
        <v>13</v>
      </c>
      <c r="C12412" s="775" t="s">
        <v>87</v>
      </c>
      <c r="D12412" s="775" t="s">
        <v>174</v>
      </c>
      <c r="E12412" s="775">
        <v>999999</v>
      </c>
      <c r="F12412" s="775" t="s">
        <v>8093</v>
      </c>
      <c r="G12412" s="775"/>
      <c r="H12412" s="775"/>
      <c r="I12412" s="775"/>
    </row>
    <row r="12413" spans="1:9">
      <c r="A12413" s="775" t="str">
        <f>Table_wabobpsvr_AzureCalc_AzureCalcRateCard[[#This Row],[ServiceName]]&amp;Table_wabobpsvr_AzureCalc_AzureCalcRateCard[[#This Row],[Price_Level]]&amp;Table_wabobpsvr_AzureCalc_AzureCalcRateCard[[#This Row],[Region]]</f>
        <v>Standard_D13_v2 VM (Non-Windows)B13</v>
      </c>
      <c r="B12413" s="775">
        <v>13</v>
      </c>
      <c r="C12413" s="775" t="s">
        <v>87</v>
      </c>
      <c r="D12413" s="775" t="s">
        <v>175</v>
      </c>
      <c r="E12413" s="775">
        <v>999999</v>
      </c>
      <c r="F12413" s="775" t="s">
        <v>8093</v>
      </c>
      <c r="G12413" s="775"/>
      <c r="H12413" s="775"/>
      <c r="I12413" s="775"/>
    </row>
    <row r="12414" spans="1:9">
      <c r="A12414" s="775" t="str">
        <f>Table_wabobpsvr_AzureCalc_AzureCalcRateCard[[#This Row],[ServiceName]]&amp;Table_wabobpsvr_AzureCalc_AzureCalcRateCard[[#This Row],[Price_Level]]&amp;Table_wabobpsvr_AzureCalc_AzureCalcRateCard[[#This Row],[Region]]</f>
        <v>Standard_D13_v2 VM (Non-Windows)C13</v>
      </c>
      <c r="B12414" s="775">
        <v>13</v>
      </c>
      <c r="C12414" s="775" t="s">
        <v>87</v>
      </c>
      <c r="D12414" s="775" t="s">
        <v>177</v>
      </c>
      <c r="E12414" s="775">
        <v>999999</v>
      </c>
      <c r="F12414" s="775" t="s">
        <v>8093</v>
      </c>
      <c r="G12414" s="775"/>
      <c r="H12414" s="775"/>
      <c r="I12414" s="775"/>
    </row>
    <row r="12415" spans="1:9">
      <c r="A12415" s="775" t="str">
        <f>Table_wabobpsvr_AzureCalc_AzureCalcRateCard[[#This Row],[ServiceName]]&amp;Table_wabobpsvr_AzureCalc_AzureCalcRateCard[[#This Row],[Price_Level]]&amp;Table_wabobpsvr_AzureCalc_AzureCalcRateCard[[#This Row],[Region]]</f>
        <v>Standard_D13_v2 VM (Non-Windows)D13</v>
      </c>
      <c r="B12415" s="775">
        <v>13</v>
      </c>
      <c r="C12415" s="775" t="s">
        <v>87</v>
      </c>
      <c r="D12415" s="775" t="s">
        <v>176</v>
      </c>
      <c r="E12415" s="775">
        <v>999999</v>
      </c>
      <c r="F12415" s="775" t="s">
        <v>8093</v>
      </c>
      <c r="G12415" s="775"/>
      <c r="H12415" s="775"/>
      <c r="I12415" s="775"/>
    </row>
    <row r="12416" spans="1:9">
      <c r="A12416" s="775" t="str">
        <f>Table_wabobpsvr_AzureCalc_AzureCalcRateCard[[#This Row],[ServiceName]]&amp;Table_wabobpsvr_AzureCalc_AzureCalcRateCard[[#This Row],[Price_Level]]&amp;Table_wabobpsvr_AzureCalc_AzureCalcRateCard[[#This Row],[Region]]</f>
        <v>Standard_D13_v2 VM (Non-Windows)MOSP13</v>
      </c>
      <c r="B12416" s="775">
        <v>13</v>
      </c>
      <c r="C12416" s="775" t="s">
        <v>87</v>
      </c>
      <c r="D12416" s="775" t="s">
        <v>606</v>
      </c>
      <c r="E12416" s="775">
        <v>999999</v>
      </c>
      <c r="F12416" s="775" t="s">
        <v>8093</v>
      </c>
      <c r="G12416" s="775"/>
      <c r="H12416" s="775"/>
      <c r="I12416" s="775"/>
    </row>
    <row r="12417" spans="1:9">
      <c r="A12417" s="775" t="str">
        <f>Table_wabobpsvr_AzureCalc_AzureCalcRateCard[[#This Row],[ServiceName]]&amp;Table_wabobpsvr_AzureCalc_AzureCalcRateCard[[#This Row],[Price_Level]]&amp;Table_wabobpsvr_AzureCalc_AzureCalcRateCard[[#This Row],[Region]]</f>
        <v>Standard_D14_v2 VM (Non-Windows)A13</v>
      </c>
      <c r="B12417" s="775">
        <v>13</v>
      </c>
      <c r="C12417" s="775" t="s">
        <v>87</v>
      </c>
      <c r="D12417" s="775" t="s">
        <v>174</v>
      </c>
      <c r="E12417" s="775">
        <v>999999</v>
      </c>
      <c r="F12417" s="775" t="s">
        <v>8094</v>
      </c>
      <c r="G12417" s="775"/>
      <c r="H12417" s="775"/>
      <c r="I12417" s="775"/>
    </row>
    <row r="12418" spans="1:9">
      <c r="A12418" s="775" t="str">
        <f>Table_wabobpsvr_AzureCalc_AzureCalcRateCard[[#This Row],[ServiceName]]&amp;Table_wabobpsvr_AzureCalc_AzureCalcRateCard[[#This Row],[Price_Level]]&amp;Table_wabobpsvr_AzureCalc_AzureCalcRateCard[[#This Row],[Region]]</f>
        <v>Standard_D14_v2 VM (Non-Windows)B13</v>
      </c>
      <c r="B12418" s="775">
        <v>13</v>
      </c>
      <c r="C12418" s="775" t="s">
        <v>87</v>
      </c>
      <c r="D12418" s="775" t="s">
        <v>175</v>
      </c>
      <c r="E12418" s="775">
        <v>999999</v>
      </c>
      <c r="F12418" s="775" t="s">
        <v>8094</v>
      </c>
      <c r="G12418" s="775"/>
      <c r="H12418" s="775"/>
      <c r="I12418" s="775"/>
    </row>
    <row r="12419" spans="1:9">
      <c r="A12419" s="775" t="str">
        <f>Table_wabobpsvr_AzureCalc_AzureCalcRateCard[[#This Row],[ServiceName]]&amp;Table_wabobpsvr_AzureCalc_AzureCalcRateCard[[#This Row],[Price_Level]]&amp;Table_wabobpsvr_AzureCalc_AzureCalcRateCard[[#This Row],[Region]]</f>
        <v>Standard_D14_v2 VM (Non-Windows)C13</v>
      </c>
      <c r="B12419" s="775">
        <v>13</v>
      </c>
      <c r="C12419" s="775" t="s">
        <v>87</v>
      </c>
      <c r="D12419" s="775" t="s">
        <v>177</v>
      </c>
      <c r="E12419" s="775">
        <v>999999</v>
      </c>
      <c r="F12419" s="775" t="s">
        <v>8094</v>
      </c>
      <c r="G12419" s="775"/>
      <c r="H12419" s="775"/>
      <c r="I12419" s="775"/>
    </row>
    <row r="12420" spans="1:9">
      <c r="A12420" s="775" t="str">
        <f>Table_wabobpsvr_AzureCalc_AzureCalcRateCard[[#This Row],[ServiceName]]&amp;Table_wabobpsvr_AzureCalc_AzureCalcRateCard[[#This Row],[Price_Level]]&amp;Table_wabobpsvr_AzureCalc_AzureCalcRateCard[[#This Row],[Region]]</f>
        <v>Standard_D14_v2 VM (Non-Windows)D13</v>
      </c>
      <c r="B12420" s="775">
        <v>13</v>
      </c>
      <c r="C12420" s="775" t="s">
        <v>87</v>
      </c>
      <c r="D12420" s="775" t="s">
        <v>176</v>
      </c>
      <c r="E12420" s="775">
        <v>999999</v>
      </c>
      <c r="F12420" s="775" t="s">
        <v>8094</v>
      </c>
      <c r="G12420" s="775"/>
      <c r="H12420" s="775"/>
      <c r="I12420" s="775"/>
    </row>
    <row r="12421" spans="1:9">
      <c r="A12421" s="775" t="str">
        <f>Table_wabobpsvr_AzureCalc_AzureCalcRateCard[[#This Row],[ServiceName]]&amp;Table_wabobpsvr_AzureCalc_AzureCalcRateCard[[#This Row],[Price_Level]]&amp;Table_wabobpsvr_AzureCalc_AzureCalcRateCard[[#This Row],[Region]]</f>
        <v>Standard_D14_v2 VM (Non-Windows)MOSP13</v>
      </c>
      <c r="B12421" s="775">
        <v>13</v>
      </c>
      <c r="C12421" s="775" t="s">
        <v>87</v>
      </c>
      <c r="D12421" s="775" t="s">
        <v>606</v>
      </c>
      <c r="E12421" s="775">
        <v>999999</v>
      </c>
      <c r="F12421" s="775" t="s">
        <v>8094</v>
      </c>
      <c r="G12421" s="775"/>
      <c r="H12421" s="775"/>
      <c r="I12421" s="775"/>
    </row>
    <row r="12422" spans="1:9">
      <c r="A12422" s="775" t="str">
        <f>Table_wabobpsvr_AzureCalc_AzureCalcRateCard[[#This Row],[ServiceName]]&amp;Table_wabobpsvr_AzureCalc_AzureCalcRateCard[[#This Row],[Price_Level]]&amp;Table_wabobpsvr_AzureCalc_AzureCalcRateCard[[#This Row],[Region]]</f>
        <v>Standard_D1_v2 VM (Non-Windows)A14</v>
      </c>
      <c r="B12422" s="775">
        <v>14</v>
      </c>
      <c r="C12422" s="775" t="s">
        <v>87</v>
      </c>
      <c r="D12422" s="775" t="s">
        <v>174</v>
      </c>
      <c r="E12422" s="775">
        <v>999999</v>
      </c>
      <c r="F12422" s="775" t="s">
        <v>8086</v>
      </c>
      <c r="G12422" s="775"/>
      <c r="H12422" s="775"/>
      <c r="I12422" s="775"/>
    </row>
    <row r="12423" spans="1:9">
      <c r="A12423" s="775" t="str">
        <f>Table_wabobpsvr_AzureCalc_AzureCalcRateCard[[#This Row],[ServiceName]]&amp;Table_wabobpsvr_AzureCalc_AzureCalcRateCard[[#This Row],[Price_Level]]&amp;Table_wabobpsvr_AzureCalc_AzureCalcRateCard[[#This Row],[Region]]</f>
        <v>Standard_D1_v2 VM (Non-Windows)B14</v>
      </c>
      <c r="B12423" s="775">
        <v>14</v>
      </c>
      <c r="C12423" s="775" t="s">
        <v>87</v>
      </c>
      <c r="D12423" s="775" t="s">
        <v>175</v>
      </c>
      <c r="E12423" s="775">
        <v>999999</v>
      </c>
      <c r="F12423" s="775" t="s">
        <v>8086</v>
      </c>
      <c r="G12423" s="775"/>
      <c r="H12423" s="775"/>
      <c r="I12423" s="775"/>
    </row>
    <row r="12424" spans="1:9">
      <c r="A12424" s="775" t="str">
        <f>Table_wabobpsvr_AzureCalc_AzureCalcRateCard[[#This Row],[ServiceName]]&amp;Table_wabobpsvr_AzureCalc_AzureCalcRateCard[[#This Row],[Price_Level]]&amp;Table_wabobpsvr_AzureCalc_AzureCalcRateCard[[#This Row],[Region]]</f>
        <v>Standard_D1_v2 VM (Non-Windows)C14</v>
      </c>
      <c r="B12424" s="775">
        <v>14</v>
      </c>
      <c r="C12424" s="775" t="s">
        <v>87</v>
      </c>
      <c r="D12424" s="775" t="s">
        <v>177</v>
      </c>
      <c r="E12424" s="775">
        <v>999999</v>
      </c>
      <c r="F12424" s="775" t="s">
        <v>8086</v>
      </c>
      <c r="G12424" s="775"/>
      <c r="H12424" s="775"/>
      <c r="I12424" s="775"/>
    </row>
    <row r="12425" spans="1:9">
      <c r="A12425" s="775" t="str">
        <f>Table_wabobpsvr_AzureCalc_AzureCalcRateCard[[#This Row],[ServiceName]]&amp;Table_wabobpsvr_AzureCalc_AzureCalcRateCard[[#This Row],[Price_Level]]&amp;Table_wabobpsvr_AzureCalc_AzureCalcRateCard[[#This Row],[Region]]</f>
        <v>Standard_D1_v2 VM (Non-Windows)D14</v>
      </c>
      <c r="B12425" s="775">
        <v>14</v>
      </c>
      <c r="C12425" s="775" t="s">
        <v>87</v>
      </c>
      <c r="D12425" s="775" t="s">
        <v>176</v>
      </c>
      <c r="E12425" s="775">
        <v>999999</v>
      </c>
      <c r="F12425" s="775" t="s">
        <v>8086</v>
      </c>
      <c r="G12425" s="775"/>
      <c r="H12425" s="775"/>
      <c r="I12425" s="775"/>
    </row>
    <row r="12426" spans="1:9">
      <c r="A12426" s="775" t="str">
        <f>Table_wabobpsvr_AzureCalc_AzureCalcRateCard[[#This Row],[ServiceName]]&amp;Table_wabobpsvr_AzureCalc_AzureCalcRateCard[[#This Row],[Price_Level]]&amp;Table_wabobpsvr_AzureCalc_AzureCalcRateCard[[#This Row],[Region]]</f>
        <v>Standard_D1_v2 VM (Non-Windows)MOSP14</v>
      </c>
      <c r="B12426" s="775">
        <v>14</v>
      </c>
      <c r="C12426" s="775" t="s">
        <v>87</v>
      </c>
      <c r="D12426" s="775" t="s">
        <v>606</v>
      </c>
      <c r="E12426" s="775">
        <v>999999</v>
      </c>
      <c r="F12426" s="775" t="s">
        <v>8086</v>
      </c>
      <c r="G12426" s="775"/>
      <c r="H12426" s="775"/>
      <c r="I12426" s="775"/>
    </row>
    <row r="12427" spans="1:9">
      <c r="A12427" s="775" t="str">
        <f>Table_wabobpsvr_AzureCalc_AzureCalcRateCard[[#This Row],[ServiceName]]&amp;Table_wabobpsvr_AzureCalc_AzureCalcRateCard[[#This Row],[Price_Level]]&amp;Table_wabobpsvr_AzureCalc_AzureCalcRateCard[[#This Row],[Region]]</f>
        <v>Standard_D2_v2 VM (Non-Windows)A14</v>
      </c>
      <c r="B12427" s="775">
        <v>14</v>
      </c>
      <c r="C12427" s="775" t="s">
        <v>87</v>
      </c>
      <c r="D12427" s="775" t="s">
        <v>174</v>
      </c>
      <c r="E12427" s="775">
        <v>999999</v>
      </c>
      <c r="F12427" s="775" t="s">
        <v>8088</v>
      </c>
      <c r="G12427" s="775"/>
      <c r="H12427" s="775"/>
      <c r="I12427" s="775"/>
    </row>
    <row r="12428" spans="1:9">
      <c r="A12428" s="775" t="str">
        <f>Table_wabobpsvr_AzureCalc_AzureCalcRateCard[[#This Row],[ServiceName]]&amp;Table_wabobpsvr_AzureCalc_AzureCalcRateCard[[#This Row],[Price_Level]]&amp;Table_wabobpsvr_AzureCalc_AzureCalcRateCard[[#This Row],[Region]]</f>
        <v>Standard_D2_v2 VM (Non-Windows)B14</v>
      </c>
      <c r="B12428" s="775">
        <v>14</v>
      </c>
      <c r="C12428" s="775" t="s">
        <v>87</v>
      </c>
      <c r="D12428" s="775" t="s">
        <v>175</v>
      </c>
      <c r="E12428" s="775">
        <v>999999</v>
      </c>
      <c r="F12428" s="775" t="s">
        <v>8088</v>
      </c>
      <c r="G12428" s="775"/>
      <c r="H12428" s="775"/>
      <c r="I12428" s="775"/>
    </row>
    <row r="12429" spans="1:9">
      <c r="A12429" s="775" t="str">
        <f>Table_wabobpsvr_AzureCalc_AzureCalcRateCard[[#This Row],[ServiceName]]&amp;Table_wabobpsvr_AzureCalc_AzureCalcRateCard[[#This Row],[Price_Level]]&amp;Table_wabobpsvr_AzureCalc_AzureCalcRateCard[[#This Row],[Region]]</f>
        <v>Standard_D2_v2 VM (Non-Windows)C14</v>
      </c>
      <c r="B12429" s="775">
        <v>14</v>
      </c>
      <c r="C12429" s="775" t="s">
        <v>87</v>
      </c>
      <c r="D12429" s="775" t="s">
        <v>177</v>
      </c>
      <c r="E12429" s="775">
        <v>999999</v>
      </c>
      <c r="F12429" s="775" t="s">
        <v>8088</v>
      </c>
      <c r="G12429" s="775"/>
      <c r="H12429" s="775"/>
      <c r="I12429" s="775"/>
    </row>
    <row r="12430" spans="1:9">
      <c r="A12430" s="775" t="str">
        <f>Table_wabobpsvr_AzureCalc_AzureCalcRateCard[[#This Row],[ServiceName]]&amp;Table_wabobpsvr_AzureCalc_AzureCalcRateCard[[#This Row],[Price_Level]]&amp;Table_wabobpsvr_AzureCalc_AzureCalcRateCard[[#This Row],[Region]]</f>
        <v>Standard_D2_v2 VM (Non-Windows)D14</v>
      </c>
      <c r="B12430" s="775">
        <v>14</v>
      </c>
      <c r="C12430" s="775" t="s">
        <v>87</v>
      </c>
      <c r="D12430" s="775" t="s">
        <v>176</v>
      </c>
      <c r="E12430" s="775">
        <v>999999</v>
      </c>
      <c r="F12430" s="775" t="s">
        <v>8088</v>
      </c>
      <c r="G12430" s="775"/>
      <c r="H12430" s="775"/>
      <c r="I12430" s="775"/>
    </row>
    <row r="12431" spans="1:9">
      <c r="A12431" s="775" t="str">
        <f>Table_wabobpsvr_AzureCalc_AzureCalcRateCard[[#This Row],[ServiceName]]&amp;Table_wabobpsvr_AzureCalc_AzureCalcRateCard[[#This Row],[Price_Level]]&amp;Table_wabobpsvr_AzureCalc_AzureCalcRateCard[[#This Row],[Region]]</f>
        <v>Standard_D2_v2 VM (Non-Windows)MOSP14</v>
      </c>
      <c r="B12431" s="775">
        <v>14</v>
      </c>
      <c r="C12431" s="775" t="s">
        <v>87</v>
      </c>
      <c r="D12431" s="775" t="s">
        <v>606</v>
      </c>
      <c r="E12431" s="775">
        <v>999999</v>
      </c>
      <c r="F12431" s="775" t="s">
        <v>8088</v>
      </c>
      <c r="G12431" s="775"/>
      <c r="H12431" s="775"/>
      <c r="I12431" s="775"/>
    </row>
    <row r="12432" spans="1:9">
      <c r="A12432" s="775" t="str">
        <f>Table_wabobpsvr_AzureCalc_AzureCalcRateCard[[#This Row],[ServiceName]]&amp;Table_wabobpsvr_AzureCalc_AzureCalcRateCard[[#This Row],[Price_Level]]&amp;Table_wabobpsvr_AzureCalc_AzureCalcRateCard[[#This Row],[Region]]</f>
        <v>Standard_D3_v2 VM (Non-Windows)A14</v>
      </c>
      <c r="B12432" s="775">
        <v>14</v>
      </c>
      <c r="C12432" s="775" t="s">
        <v>87</v>
      </c>
      <c r="D12432" s="775" t="s">
        <v>174</v>
      </c>
      <c r="E12432" s="775">
        <v>999999</v>
      </c>
      <c r="F12432" s="775" t="s">
        <v>8087</v>
      </c>
      <c r="G12432" s="775"/>
      <c r="H12432" s="775"/>
      <c r="I12432" s="775"/>
    </row>
    <row r="12433" spans="1:9">
      <c r="A12433" s="775" t="str">
        <f>Table_wabobpsvr_AzureCalc_AzureCalcRateCard[[#This Row],[ServiceName]]&amp;Table_wabobpsvr_AzureCalc_AzureCalcRateCard[[#This Row],[Price_Level]]&amp;Table_wabobpsvr_AzureCalc_AzureCalcRateCard[[#This Row],[Region]]</f>
        <v>Standard_D3_v2 VM (Non-Windows)B14</v>
      </c>
      <c r="B12433" s="775">
        <v>14</v>
      </c>
      <c r="C12433" s="775" t="s">
        <v>87</v>
      </c>
      <c r="D12433" s="775" t="s">
        <v>175</v>
      </c>
      <c r="E12433" s="775">
        <v>999999</v>
      </c>
      <c r="F12433" s="775" t="s">
        <v>8087</v>
      </c>
      <c r="G12433" s="775"/>
      <c r="H12433" s="775"/>
      <c r="I12433" s="775"/>
    </row>
    <row r="12434" spans="1:9">
      <c r="A12434" s="775" t="str">
        <f>Table_wabobpsvr_AzureCalc_AzureCalcRateCard[[#This Row],[ServiceName]]&amp;Table_wabobpsvr_AzureCalc_AzureCalcRateCard[[#This Row],[Price_Level]]&amp;Table_wabobpsvr_AzureCalc_AzureCalcRateCard[[#This Row],[Region]]</f>
        <v>Standard_D3_v2 VM (Non-Windows)C14</v>
      </c>
      <c r="B12434" s="775">
        <v>14</v>
      </c>
      <c r="C12434" s="775" t="s">
        <v>87</v>
      </c>
      <c r="D12434" s="775" t="s">
        <v>177</v>
      </c>
      <c r="E12434" s="775">
        <v>999999</v>
      </c>
      <c r="F12434" s="775" t="s">
        <v>8087</v>
      </c>
      <c r="G12434" s="775"/>
      <c r="H12434" s="775"/>
      <c r="I12434" s="775"/>
    </row>
    <row r="12435" spans="1:9">
      <c r="A12435" s="775" t="str">
        <f>Table_wabobpsvr_AzureCalc_AzureCalcRateCard[[#This Row],[ServiceName]]&amp;Table_wabobpsvr_AzureCalc_AzureCalcRateCard[[#This Row],[Price_Level]]&amp;Table_wabobpsvr_AzureCalc_AzureCalcRateCard[[#This Row],[Region]]</f>
        <v>Standard_D3_v2 VM (Non-Windows)D14</v>
      </c>
      <c r="B12435" s="775">
        <v>14</v>
      </c>
      <c r="C12435" s="775" t="s">
        <v>87</v>
      </c>
      <c r="D12435" s="775" t="s">
        <v>176</v>
      </c>
      <c r="E12435" s="775">
        <v>999999</v>
      </c>
      <c r="F12435" s="775" t="s">
        <v>8087</v>
      </c>
      <c r="G12435" s="775"/>
      <c r="H12435" s="775"/>
      <c r="I12435" s="775"/>
    </row>
    <row r="12436" spans="1:9">
      <c r="A12436" s="775" t="str">
        <f>Table_wabobpsvr_AzureCalc_AzureCalcRateCard[[#This Row],[ServiceName]]&amp;Table_wabobpsvr_AzureCalc_AzureCalcRateCard[[#This Row],[Price_Level]]&amp;Table_wabobpsvr_AzureCalc_AzureCalcRateCard[[#This Row],[Region]]</f>
        <v>Standard_D3_v2 VM (Non-Windows)MOSP14</v>
      </c>
      <c r="B12436" s="775">
        <v>14</v>
      </c>
      <c r="C12436" s="775" t="s">
        <v>87</v>
      </c>
      <c r="D12436" s="775" t="s">
        <v>606</v>
      </c>
      <c r="E12436" s="775">
        <v>999999</v>
      </c>
      <c r="F12436" s="775" t="s">
        <v>8087</v>
      </c>
      <c r="G12436" s="775"/>
      <c r="H12436" s="775"/>
      <c r="I12436" s="775"/>
    </row>
    <row r="12437" spans="1:9">
      <c r="A12437" s="775" t="str">
        <f>Table_wabobpsvr_AzureCalc_AzureCalcRateCard[[#This Row],[ServiceName]]&amp;Table_wabobpsvr_AzureCalc_AzureCalcRateCard[[#This Row],[Price_Level]]&amp;Table_wabobpsvr_AzureCalc_AzureCalcRateCard[[#This Row],[Region]]</f>
        <v>Standard_D4_v2 VM (Non-Windows)A14</v>
      </c>
      <c r="B12437" s="775">
        <v>14</v>
      </c>
      <c r="C12437" s="775" t="s">
        <v>87</v>
      </c>
      <c r="D12437" s="775" t="s">
        <v>174</v>
      </c>
      <c r="E12437" s="775">
        <v>999999</v>
      </c>
      <c r="F12437" s="775" t="s">
        <v>8089</v>
      </c>
      <c r="G12437" s="775"/>
      <c r="H12437" s="775"/>
      <c r="I12437" s="775"/>
    </row>
    <row r="12438" spans="1:9">
      <c r="A12438" s="775" t="str">
        <f>Table_wabobpsvr_AzureCalc_AzureCalcRateCard[[#This Row],[ServiceName]]&amp;Table_wabobpsvr_AzureCalc_AzureCalcRateCard[[#This Row],[Price_Level]]&amp;Table_wabobpsvr_AzureCalc_AzureCalcRateCard[[#This Row],[Region]]</f>
        <v>Standard_D4_v2 VM (Non-Windows)B14</v>
      </c>
      <c r="B12438" s="775">
        <v>14</v>
      </c>
      <c r="C12438" s="775" t="s">
        <v>87</v>
      </c>
      <c r="D12438" s="775" t="s">
        <v>175</v>
      </c>
      <c r="E12438" s="775">
        <v>999999</v>
      </c>
      <c r="F12438" s="775" t="s">
        <v>8089</v>
      </c>
      <c r="G12438" s="775"/>
      <c r="H12438" s="775"/>
      <c r="I12438" s="775"/>
    </row>
    <row r="12439" spans="1:9">
      <c r="A12439" s="775" t="str">
        <f>Table_wabobpsvr_AzureCalc_AzureCalcRateCard[[#This Row],[ServiceName]]&amp;Table_wabobpsvr_AzureCalc_AzureCalcRateCard[[#This Row],[Price_Level]]&amp;Table_wabobpsvr_AzureCalc_AzureCalcRateCard[[#This Row],[Region]]</f>
        <v>Standard_D4_v2 VM (Non-Windows)C14</v>
      </c>
      <c r="B12439" s="775">
        <v>14</v>
      </c>
      <c r="C12439" s="775" t="s">
        <v>87</v>
      </c>
      <c r="D12439" s="775" t="s">
        <v>177</v>
      </c>
      <c r="E12439" s="775">
        <v>999999</v>
      </c>
      <c r="F12439" s="775" t="s">
        <v>8089</v>
      </c>
      <c r="G12439" s="775"/>
      <c r="H12439" s="775"/>
      <c r="I12439" s="775"/>
    </row>
    <row r="12440" spans="1:9">
      <c r="A12440" s="775" t="str">
        <f>Table_wabobpsvr_AzureCalc_AzureCalcRateCard[[#This Row],[ServiceName]]&amp;Table_wabobpsvr_AzureCalc_AzureCalcRateCard[[#This Row],[Price_Level]]&amp;Table_wabobpsvr_AzureCalc_AzureCalcRateCard[[#This Row],[Region]]</f>
        <v>Standard_D4_v2 VM (Non-Windows)D14</v>
      </c>
      <c r="B12440" s="775">
        <v>14</v>
      </c>
      <c r="C12440" s="775" t="s">
        <v>87</v>
      </c>
      <c r="D12440" s="775" t="s">
        <v>176</v>
      </c>
      <c r="E12440" s="775">
        <v>999999</v>
      </c>
      <c r="F12440" s="775" t="s">
        <v>8089</v>
      </c>
      <c r="G12440" s="775"/>
      <c r="H12440" s="775"/>
      <c r="I12440" s="775"/>
    </row>
    <row r="12441" spans="1:9">
      <c r="A12441" s="775" t="str">
        <f>Table_wabobpsvr_AzureCalc_AzureCalcRateCard[[#This Row],[ServiceName]]&amp;Table_wabobpsvr_AzureCalc_AzureCalcRateCard[[#This Row],[Price_Level]]&amp;Table_wabobpsvr_AzureCalc_AzureCalcRateCard[[#This Row],[Region]]</f>
        <v>Standard_D4_v2 VM (Non-Windows)MOSP14</v>
      </c>
      <c r="B12441" s="775">
        <v>14</v>
      </c>
      <c r="C12441" s="775" t="s">
        <v>87</v>
      </c>
      <c r="D12441" s="775" t="s">
        <v>606</v>
      </c>
      <c r="E12441" s="775">
        <v>999999</v>
      </c>
      <c r="F12441" s="775" t="s">
        <v>8089</v>
      </c>
      <c r="G12441" s="775"/>
      <c r="H12441" s="775"/>
      <c r="I12441" s="775"/>
    </row>
    <row r="12442" spans="1:9">
      <c r="A12442" s="775" t="str">
        <f>Table_wabobpsvr_AzureCalc_AzureCalcRateCard[[#This Row],[ServiceName]]&amp;Table_wabobpsvr_AzureCalc_AzureCalcRateCard[[#This Row],[Price_Level]]&amp;Table_wabobpsvr_AzureCalc_AzureCalcRateCard[[#This Row],[Region]]</f>
        <v>Standard_D5_v2 VM (Non-Windows)A14</v>
      </c>
      <c r="B12442" s="775">
        <v>14</v>
      </c>
      <c r="C12442" s="775" t="s">
        <v>87</v>
      </c>
      <c r="D12442" s="775" t="s">
        <v>174</v>
      </c>
      <c r="E12442" s="775">
        <v>999999</v>
      </c>
      <c r="F12442" s="775" t="s">
        <v>8090</v>
      </c>
      <c r="G12442" s="775"/>
      <c r="H12442" s="775"/>
      <c r="I12442" s="775"/>
    </row>
    <row r="12443" spans="1:9">
      <c r="A12443" s="1039" t="str">
        <f>Table_wabobpsvr_AzureCalc_AzureCalcRateCard[[#This Row],[ServiceName]]&amp;Table_wabobpsvr_AzureCalc_AzureCalcRateCard[[#This Row],[Price_Level]]&amp;Table_wabobpsvr_AzureCalc_AzureCalcRateCard[[#This Row],[Region]]</f>
        <v>Standard_D5_v2 VM (Non-Windows)B14</v>
      </c>
      <c r="B12443" s="1039">
        <v>14</v>
      </c>
      <c r="C12443" s="1039" t="s">
        <v>87</v>
      </c>
      <c r="D12443" s="1039" t="s">
        <v>175</v>
      </c>
      <c r="E12443" s="1039">
        <v>999999</v>
      </c>
      <c r="F12443" s="1039" t="s">
        <v>8090</v>
      </c>
      <c r="G12443" s="775"/>
      <c r="H12443" s="775"/>
      <c r="I12443" s="775"/>
    </row>
    <row r="12444" spans="1:9">
      <c r="A12444" s="1039" t="str">
        <f>Table_wabobpsvr_AzureCalc_AzureCalcRateCard[[#This Row],[ServiceName]]&amp;Table_wabobpsvr_AzureCalc_AzureCalcRateCard[[#This Row],[Price_Level]]&amp;Table_wabobpsvr_AzureCalc_AzureCalcRateCard[[#This Row],[Region]]</f>
        <v>Standard_D5_v2 VM (Non-Windows)C14</v>
      </c>
      <c r="B12444" s="1039">
        <v>14</v>
      </c>
      <c r="C12444" s="1039" t="s">
        <v>87</v>
      </c>
      <c r="D12444" s="1039" t="s">
        <v>177</v>
      </c>
      <c r="E12444" s="1039">
        <v>999999</v>
      </c>
      <c r="F12444" s="1039" t="s">
        <v>8090</v>
      </c>
      <c r="G12444" s="775"/>
      <c r="H12444" s="775"/>
      <c r="I12444" s="775"/>
    </row>
    <row r="12445" spans="1:9">
      <c r="A12445" s="775" t="str">
        <f>Table_wabobpsvr_AzureCalc_AzureCalcRateCard[[#This Row],[ServiceName]]&amp;Table_wabobpsvr_AzureCalc_AzureCalcRateCard[[#This Row],[Price_Level]]&amp;Table_wabobpsvr_AzureCalc_AzureCalcRateCard[[#This Row],[Region]]</f>
        <v>Standard_D5_v2 VM (Non-Windows)D14</v>
      </c>
      <c r="B12445" s="775">
        <v>14</v>
      </c>
      <c r="C12445" s="775" t="s">
        <v>87</v>
      </c>
      <c r="D12445" s="775" t="s">
        <v>176</v>
      </c>
      <c r="E12445" s="775">
        <v>999999</v>
      </c>
      <c r="F12445" s="775" t="s">
        <v>8090</v>
      </c>
      <c r="G12445" s="775"/>
      <c r="H12445" s="775"/>
      <c r="I12445" s="775"/>
    </row>
    <row r="12446" spans="1:9">
      <c r="A12446" s="775" t="str">
        <f>Table_wabobpsvr_AzureCalc_AzureCalcRateCard[[#This Row],[ServiceName]]&amp;Table_wabobpsvr_AzureCalc_AzureCalcRateCard[[#This Row],[Price_Level]]&amp;Table_wabobpsvr_AzureCalc_AzureCalcRateCard[[#This Row],[Region]]</f>
        <v>Standard_D5_v2 VM (Non-Windows)MOSP14</v>
      </c>
      <c r="B12446" s="775">
        <v>14</v>
      </c>
      <c r="C12446" s="775" t="s">
        <v>87</v>
      </c>
      <c r="D12446" s="775" t="s">
        <v>606</v>
      </c>
      <c r="E12446" s="775">
        <v>999999</v>
      </c>
      <c r="F12446" s="775" t="s">
        <v>8090</v>
      </c>
      <c r="G12446" s="775"/>
      <c r="H12446" s="775"/>
      <c r="I12446" s="775"/>
    </row>
    <row r="12447" spans="1:9">
      <c r="A12447" s="775" t="str">
        <f>Table_wabobpsvr_AzureCalc_AzureCalcRateCard[[#This Row],[ServiceName]]&amp;Table_wabobpsvr_AzureCalc_AzureCalcRateCard[[#This Row],[Price_Level]]&amp;Table_wabobpsvr_AzureCalc_AzureCalcRateCard[[#This Row],[Region]]</f>
        <v>Standard_D11_v2 VM (Non-Windows)A14</v>
      </c>
      <c r="B12447" s="775">
        <v>14</v>
      </c>
      <c r="C12447" s="775" t="s">
        <v>87</v>
      </c>
      <c r="D12447" s="775" t="s">
        <v>174</v>
      </c>
      <c r="E12447" s="775">
        <v>999999</v>
      </c>
      <c r="F12447" s="775" t="s">
        <v>8091</v>
      </c>
      <c r="G12447" s="775"/>
      <c r="H12447" s="775"/>
      <c r="I12447" s="775"/>
    </row>
    <row r="12448" spans="1:9">
      <c r="A12448" s="775" t="str">
        <f>Table_wabobpsvr_AzureCalc_AzureCalcRateCard[[#This Row],[ServiceName]]&amp;Table_wabobpsvr_AzureCalc_AzureCalcRateCard[[#This Row],[Price_Level]]&amp;Table_wabobpsvr_AzureCalc_AzureCalcRateCard[[#This Row],[Region]]</f>
        <v>Standard_D11_v2 VM (Non-Windows)B14</v>
      </c>
      <c r="B12448" s="775">
        <v>14</v>
      </c>
      <c r="C12448" s="775" t="s">
        <v>87</v>
      </c>
      <c r="D12448" s="775" t="s">
        <v>175</v>
      </c>
      <c r="E12448" s="775">
        <v>999999</v>
      </c>
      <c r="F12448" s="775" t="s">
        <v>8091</v>
      </c>
      <c r="G12448" s="775"/>
      <c r="H12448" s="775"/>
      <c r="I12448" s="775"/>
    </row>
    <row r="12449" spans="1:9">
      <c r="A12449" s="775" t="str">
        <f>Table_wabobpsvr_AzureCalc_AzureCalcRateCard[[#This Row],[ServiceName]]&amp;Table_wabobpsvr_AzureCalc_AzureCalcRateCard[[#This Row],[Price_Level]]&amp;Table_wabobpsvr_AzureCalc_AzureCalcRateCard[[#This Row],[Region]]</f>
        <v>Standard_D11_v2 VM (Non-Windows)C14</v>
      </c>
      <c r="B12449" s="775">
        <v>14</v>
      </c>
      <c r="C12449" s="775" t="s">
        <v>87</v>
      </c>
      <c r="D12449" s="775" t="s">
        <v>177</v>
      </c>
      <c r="E12449" s="775">
        <v>999999</v>
      </c>
      <c r="F12449" s="775" t="s">
        <v>8091</v>
      </c>
      <c r="G12449" s="775"/>
      <c r="H12449" s="775"/>
      <c r="I12449" s="775"/>
    </row>
    <row r="12450" spans="1:9">
      <c r="A12450" s="775" t="str">
        <f>Table_wabobpsvr_AzureCalc_AzureCalcRateCard[[#This Row],[ServiceName]]&amp;Table_wabobpsvr_AzureCalc_AzureCalcRateCard[[#This Row],[Price_Level]]&amp;Table_wabobpsvr_AzureCalc_AzureCalcRateCard[[#This Row],[Region]]</f>
        <v>Standard_D11_v2 VM (Non-Windows)D14</v>
      </c>
      <c r="B12450" s="775">
        <v>14</v>
      </c>
      <c r="C12450" s="775" t="s">
        <v>87</v>
      </c>
      <c r="D12450" s="775" t="s">
        <v>176</v>
      </c>
      <c r="E12450" s="775">
        <v>999999</v>
      </c>
      <c r="F12450" s="775" t="s">
        <v>8091</v>
      </c>
      <c r="G12450" s="775"/>
      <c r="H12450" s="775"/>
      <c r="I12450" s="775"/>
    </row>
    <row r="12451" spans="1:9">
      <c r="A12451" s="775" t="str">
        <f>Table_wabobpsvr_AzureCalc_AzureCalcRateCard[[#This Row],[ServiceName]]&amp;Table_wabobpsvr_AzureCalc_AzureCalcRateCard[[#This Row],[Price_Level]]&amp;Table_wabobpsvr_AzureCalc_AzureCalcRateCard[[#This Row],[Region]]</f>
        <v>Standard_D11_v2 VM (Non-Windows)MOSP14</v>
      </c>
      <c r="B12451" s="775">
        <v>14</v>
      </c>
      <c r="C12451" s="775" t="s">
        <v>87</v>
      </c>
      <c r="D12451" s="775" t="s">
        <v>606</v>
      </c>
      <c r="E12451" s="775">
        <v>999999</v>
      </c>
      <c r="F12451" s="775" t="s">
        <v>8091</v>
      </c>
      <c r="G12451" s="775"/>
      <c r="H12451" s="775"/>
      <c r="I12451" s="775"/>
    </row>
    <row r="12452" spans="1:9">
      <c r="A12452" s="775" t="str">
        <f>Table_wabobpsvr_AzureCalc_AzureCalcRateCard[[#This Row],[ServiceName]]&amp;Table_wabobpsvr_AzureCalc_AzureCalcRateCard[[#This Row],[Price_Level]]&amp;Table_wabobpsvr_AzureCalc_AzureCalcRateCard[[#This Row],[Region]]</f>
        <v>Standard_D12_v2 VM (Non-Windows)A14</v>
      </c>
      <c r="B12452" s="775">
        <v>14</v>
      </c>
      <c r="C12452" s="775" t="s">
        <v>87</v>
      </c>
      <c r="D12452" s="775" t="s">
        <v>174</v>
      </c>
      <c r="E12452" s="775">
        <v>999999</v>
      </c>
      <c r="F12452" s="775" t="s">
        <v>8092</v>
      </c>
      <c r="G12452" s="775"/>
      <c r="H12452" s="775"/>
      <c r="I12452" s="775"/>
    </row>
    <row r="12453" spans="1:9">
      <c r="A12453" s="775" t="str">
        <f>Table_wabobpsvr_AzureCalc_AzureCalcRateCard[[#This Row],[ServiceName]]&amp;Table_wabobpsvr_AzureCalc_AzureCalcRateCard[[#This Row],[Price_Level]]&amp;Table_wabobpsvr_AzureCalc_AzureCalcRateCard[[#This Row],[Region]]</f>
        <v>Standard_D12_v2 VM (Non-Windows)B14</v>
      </c>
      <c r="B12453" s="775">
        <v>14</v>
      </c>
      <c r="C12453" s="775" t="s">
        <v>87</v>
      </c>
      <c r="D12453" s="775" t="s">
        <v>175</v>
      </c>
      <c r="E12453" s="775">
        <v>999999</v>
      </c>
      <c r="F12453" s="775" t="s">
        <v>8092</v>
      </c>
      <c r="G12453" s="775"/>
      <c r="H12453" s="775"/>
      <c r="I12453" s="775"/>
    </row>
    <row r="12454" spans="1:9">
      <c r="A12454" s="775" t="str">
        <f>Table_wabobpsvr_AzureCalc_AzureCalcRateCard[[#This Row],[ServiceName]]&amp;Table_wabobpsvr_AzureCalc_AzureCalcRateCard[[#This Row],[Price_Level]]&amp;Table_wabobpsvr_AzureCalc_AzureCalcRateCard[[#This Row],[Region]]</f>
        <v>Standard_D12_v2 VM (Non-Windows)C14</v>
      </c>
      <c r="B12454" s="775">
        <v>14</v>
      </c>
      <c r="C12454" s="775" t="s">
        <v>87</v>
      </c>
      <c r="D12454" s="775" t="s">
        <v>177</v>
      </c>
      <c r="E12454" s="775">
        <v>999999</v>
      </c>
      <c r="F12454" s="775" t="s">
        <v>8092</v>
      </c>
      <c r="G12454" s="775"/>
      <c r="H12454" s="775"/>
      <c r="I12454" s="775"/>
    </row>
    <row r="12455" spans="1:9">
      <c r="A12455" s="1039" t="str">
        <f>Table_wabobpsvr_AzureCalc_AzureCalcRateCard[[#This Row],[ServiceName]]&amp;Table_wabobpsvr_AzureCalc_AzureCalcRateCard[[#This Row],[Price_Level]]&amp;Table_wabobpsvr_AzureCalc_AzureCalcRateCard[[#This Row],[Region]]</f>
        <v>Standard_D12_v2 VM (Non-Windows)D14</v>
      </c>
      <c r="B12455" s="1039">
        <v>14</v>
      </c>
      <c r="C12455" s="1039" t="s">
        <v>87</v>
      </c>
      <c r="D12455" s="1039" t="s">
        <v>176</v>
      </c>
      <c r="E12455" s="1039">
        <v>999999</v>
      </c>
      <c r="F12455" s="1039" t="s">
        <v>8092</v>
      </c>
      <c r="G12455" s="775"/>
      <c r="H12455" s="775"/>
      <c r="I12455" s="775"/>
    </row>
    <row r="12456" spans="1:9">
      <c r="A12456" s="775" t="str">
        <f>Table_wabobpsvr_AzureCalc_AzureCalcRateCard[[#This Row],[ServiceName]]&amp;Table_wabobpsvr_AzureCalc_AzureCalcRateCard[[#This Row],[Price_Level]]&amp;Table_wabobpsvr_AzureCalc_AzureCalcRateCard[[#This Row],[Region]]</f>
        <v>Standard_D12_v2 VM (Non-Windows)MOSP14</v>
      </c>
      <c r="B12456" s="775">
        <v>14</v>
      </c>
      <c r="C12456" s="775" t="s">
        <v>87</v>
      </c>
      <c r="D12456" s="775" t="s">
        <v>606</v>
      </c>
      <c r="E12456" s="775">
        <v>999999</v>
      </c>
      <c r="F12456" s="775" t="s">
        <v>8092</v>
      </c>
      <c r="G12456" s="775"/>
      <c r="H12456" s="775"/>
      <c r="I12456" s="775"/>
    </row>
    <row r="12457" spans="1:9">
      <c r="A12457" s="775" t="str">
        <f>Table_wabobpsvr_AzureCalc_AzureCalcRateCard[[#This Row],[ServiceName]]&amp;Table_wabobpsvr_AzureCalc_AzureCalcRateCard[[#This Row],[Price_Level]]&amp;Table_wabobpsvr_AzureCalc_AzureCalcRateCard[[#This Row],[Region]]</f>
        <v>Standard_D13_v2 VM (Non-Windows)A14</v>
      </c>
      <c r="B12457" s="775">
        <v>14</v>
      </c>
      <c r="C12457" s="775" t="s">
        <v>87</v>
      </c>
      <c r="D12457" s="775" t="s">
        <v>174</v>
      </c>
      <c r="E12457" s="775">
        <v>999999</v>
      </c>
      <c r="F12457" s="775" t="s">
        <v>8093</v>
      </c>
      <c r="G12457" s="775"/>
      <c r="H12457" s="775"/>
      <c r="I12457" s="775"/>
    </row>
    <row r="12458" spans="1:9">
      <c r="A12458" s="775" t="str">
        <f>Table_wabobpsvr_AzureCalc_AzureCalcRateCard[[#This Row],[ServiceName]]&amp;Table_wabobpsvr_AzureCalc_AzureCalcRateCard[[#This Row],[Price_Level]]&amp;Table_wabobpsvr_AzureCalc_AzureCalcRateCard[[#This Row],[Region]]</f>
        <v>Standard_D13_v2 VM (Non-Windows)B14</v>
      </c>
      <c r="B12458" s="775">
        <v>14</v>
      </c>
      <c r="C12458" s="775" t="s">
        <v>87</v>
      </c>
      <c r="D12458" s="775" t="s">
        <v>175</v>
      </c>
      <c r="E12458" s="775">
        <v>999999</v>
      </c>
      <c r="F12458" s="775" t="s">
        <v>8093</v>
      </c>
      <c r="G12458" s="775"/>
      <c r="H12458" s="775"/>
      <c r="I12458" s="775"/>
    </row>
    <row r="12459" spans="1:9">
      <c r="A12459" s="775" t="str">
        <f>Table_wabobpsvr_AzureCalc_AzureCalcRateCard[[#This Row],[ServiceName]]&amp;Table_wabobpsvr_AzureCalc_AzureCalcRateCard[[#This Row],[Price_Level]]&amp;Table_wabobpsvr_AzureCalc_AzureCalcRateCard[[#This Row],[Region]]</f>
        <v>Standard_D13_v2 VM (Non-Windows)C14</v>
      </c>
      <c r="B12459" s="775">
        <v>14</v>
      </c>
      <c r="C12459" s="775" t="s">
        <v>87</v>
      </c>
      <c r="D12459" s="775" t="s">
        <v>177</v>
      </c>
      <c r="E12459" s="775">
        <v>999999</v>
      </c>
      <c r="F12459" s="775" t="s">
        <v>8093</v>
      </c>
      <c r="G12459" s="775"/>
      <c r="H12459" s="775"/>
      <c r="I12459" s="775"/>
    </row>
    <row r="12460" spans="1:9">
      <c r="A12460" s="775" t="str">
        <f>Table_wabobpsvr_AzureCalc_AzureCalcRateCard[[#This Row],[ServiceName]]&amp;Table_wabobpsvr_AzureCalc_AzureCalcRateCard[[#This Row],[Price_Level]]&amp;Table_wabobpsvr_AzureCalc_AzureCalcRateCard[[#This Row],[Region]]</f>
        <v>Standard_D13_v2 VM (Non-Windows)D14</v>
      </c>
      <c r="B12460" s="775">
        <v>14</v>
      </c>
      <c r="C12460" s="775" t="s">
        <v>87</v>
      </c>
      <c r="D12460" s="775" t="s">
        <v>176</v>
      </c>
      <c r="E12460" s="775">
        <v>999999</v>
      </c>
      <c r="F12460" s="775" t="s">
        <v>8093</v>
      </c>
      <c r="G12460" s="775"/>
      <c r="H12460" s="775"/>
      <c r="I12460" s="775"/>
    </row>
    <row r="12461" spans="1:9">
      <c r="A12461" s="775" t="str">
        <f>Table_wabobpsvr_AzureCalc_AzureCalcRateCard[[#This Row],[ServiceName]]&amp;Table_wabobpsvr_AzureCalc_AzureCalcRateCard[[#This Row],[Price_Level]]&amp;Table_wabobpsvr_AzureCalc_AzureCalcRateCard[[#This Row],[Region]]</f>
        <v>Standard_D13_v2 VM (Non-Windows)MOSP14</v>
      </c>
      <c r="B12461" s="775">
        <v>14</v>
      </c>
      <c r="C12461" s="775" t="s">
        <v>87</v>
      </c>
      <c r="D12461" s="775" t="s">
        <v>606</v>
      </c>
      <c r="E12461" s="775">
        <v>999999</v>
      </c>
      <c r="F12461" s="775" t="s">
        <v>8093</v>
      </c>
      <c r="G12461" s="775"/>
      <c r="H12461" s="775"/>
      <c r="I12461" s="775"/>
    </row>
    <row r="12462" spans="1:9">
      <c r="A12462" s="775" t="str">
        <f>Table_wabobpsvr_AzureCalc_AzureCalcRateCard[[#This Row],[ServiceName]]&amp;Table_wabobpsvr_AzureCalc_AzureCalcRateCard[[#This Row],[Price_Level]]&amp;Table_wabobpsvr_AzureCalc_AzureCalcRateCard[[#This Row],[Region]]</f>
        <v>Standard_D14_v2 VM (Non-Windows)A14</v>
      </c>
      <c r="B12462" s="775">
        <v>14</v>
      </c>
      <c r="C12462" s="775" t="s">
        <v>87</v>
      </c>
      <c r="D12462" s="775" t="s">
        <v>174</v>
      </c>
      <c r="E12462" s="775">
        <v>999999</v>
      </c>
      <c r="F12462" s="775" t="s">
        <v>8094</v>
      </c>
      <c r="G12462" s="775"/>
      <c r="H12462" s="775"/>
      <c r="I12462" s="775"/>
    </row>
    <row r="12463" spans="1:9">
      <c r="A12463" s="775" t="str">
        <f>Table_wabobpsvr_AzureCalc_AzureCalcRateCard[[#This Row],[ServiceName]]&amp;Table_wabobpsvr_AzureCalc_AzureCalcRateCard[[#This Row],[Price_Level]]&amp;Table_wabobpsvr_AzureCalc_AzureCalcRateCard[[#This Row],[Region]]</f>
        <v>Standard_D14_v2 VM (Non-Windows)B14</v>
      </c>
      <c r="B12463" s="775">
        <v>14</v>
      </c>
      <c r="C12463" s="775" t="s">
        <v>87</v>
      </c>
      <c r="D12463" s="775" t="s">
        <v>175</v>
      </c>
      <c r="E12463" s="775">
        <v>999999</v>
      </c>
      <c r="F12463" s="775" t="s">
        <v>8094</v>
      </c>
      <c r="G12463" s="775"/>
      <c r="H12463" s="775"/>
      <c r="I12463" s="775"/>
    </row>
    <row r="12464" spans="1:9">
      <c r="A12464" s="775" t="str">
        <f>Table_wabobpsvr_AzureCalc_AzureCalcRateCard[[#This Row],[ServiceName]]&amp;Table_wabobpsvr_AzureCalc_AzureCalcRateCard[[#This Row],[Price_Level]]&amp;Table_wabobpsvr_AzureCalc_AzureCalcRateCard[[#This Row],[Region]]</f>
        <v>Standard_D14_v2 VM (Non-Windows)C14</v>
      </c>
      <c r="B12464" s="775">
        <v>14</v>
      </c>
      <c r="C12464" s="775" t="s">
        <v>87</v>
      </c>
      <c r="D12464" s="775" t="s">
        <v>177</v>
      </c>
      <c r="E12464" s="775">
        <v>999999</v>
      </c>
      <c r="F12464" s="775" t="s">
        <v>8094</v>
      </c>
      <c r="G12464" s="775"/>
      <c r="H12464" s="775"/>
      <c r="I12464" s="775"/>
    </row>
    <row r="12465" spans="1:9">
      <c r="A12465" s="775" t="str">
        <f>Table_wabobpsvr_AzureCalc_AzureCalcRateCard[[#This Row],[ServiceName]]&amp;Table_wabobpsvr_AzureCalc_AzureCalcRateCard[[#This Row],[Price_Level]]&amp;Table_wabobpsvr_AzureCalc_AzureCalcRateCard[[#This Row],[Region]]</f>
        <v>Standard_D14_v2 VM (Non-Windows)D14</v>
      </c>
      <c r="B12465" s="775">
        <v>14</v>
      </c>
      <c r="C12465" s="775" t="s">
        <v>87</v>
      </c>
      <c r="D12465" s="775" t="s">
        <v>176</v>
      </c>
      <c r="E12465" s="775">
        <v>999999</v>
      </c>
      <c r="F12465" s="775" t="s">
        <v>8094</v>
      </c>
      <c r="G12465" s="775"/>
      <c r="H12465" s="775"/>
      <c r="I12465" s="775"/>
    </row>
    <row r="12466" spans="1:9">
      <c r="A12466" s="775" t="str">
        <f>Table_wabobpsvr_AzureCalc_AzureCalcRateCard[[#This Row],[ServiceName]]&amp;Table_wabobpsvr_AzureCalc_AzureCalcRateCard[[#This Row],[Price_Level]]&amp;Table_wabobpsvr_AzureCalc_AzureCalcRateCard[[#This Row],[Region]]</f>
        <v>Standard_D14_v2 VM (Non-Windows)MOSP14</v>
      </c>
      <c r="B12466" s="775">
        <v>14</v>
      </c>
      <c r="C12466" s="775" t="s">
        <v>87</v>
      </c>
      <c r="D12466" s="775" t="s">
        <v>606</v>
      </c>
      <c r="E12466" s="775">
        <v>999999</v>
      </c>
      <c r="F12466" s="775" t="s">
        <v>8094</v>
      </c>
      <c r="G12466" s="775"/>
      <c r="H12466" s="775"/>
      <c r="I12466" s="775"/>
    </row>
    <row r="12467" spans="1:9">
      <c r="A12467" s="775" t="str">
        <f>Table_wabobpsvr_AzureCalc_AzureCalcRateCard[[#This Row],[ServiceName]]&amp;Table_wabobpsvr_AzureCalc_AzureCalcRateCard[[#This Row],[Price_Level]]&amp;Table_wabobpsvr_AzureCalc_AzureCalcRateCard[[#This Row],[Region]]</f>
        <v>Premium Storage - Files (GB)MOSP1</v>
      </c>
      <c r="B12467" s="775">
        <v>1</v>
      </c>
      <c r="C12467" s="775" t="s">
        <v>9</v>
      </c>
      <c r="D12467" s="775" t="s">
        <v>606</v>
      </c>
      <c r="E12467" s="775">
        <v>0.46400000000000002</v>
      </c>
      <c r="F12467" s="775" t="s">
        <v>4500</v>
      </c>
      <c r="G12467" s="775"/>
      <c r="H12467" s="775"/>
      <c r="I12467" s="775" t="s">
        <v>8205</v>
      </c>
    </row>
    <row r="12468" spans="1:9">
      <c r="A12468" s="775" t="str">
        <f>Table_wabobpsvr_AzureCalc_AzureCalcRateCard[[#This Row],[ServiceName]]&amp;Table_wabobpsvr_AzureCalc_AzureCalcRateCard[[#This Row],[Price_Level]]&amp;Table_wabobpsvr_AzureCalc_AzureCalcRateCard[[#This Row],[Region]]</f>
        <v>Premium Storage - Page Blob/P10 (Units)MOSP1</v>
      </c>
      <c r="B12468" s="775">
        <v>1</v>
      </c>
      <c r="C12468" s="775" t="s">
        <v>77</v>
      </c>
      <c r="D12468" s="775" t="s">
        <v>606</v>
      </c>
      <c r="E12468" s="775">
        <v>17.920000000000002</v>
      </c>
      <c r="F12468" s="775" t="s">
        <v>3176</v>
      </c>
      <c r="G12468" s="775"/>
      <c r="H12468" s="775"/>
      <c r="I12468" s="775" t="s">
        <v>8309</v>
      </c>
    </row>
    <row r="12469" spans="1:9">
      <c r="A12469" s="775" t="str">
        <f>Table_wabobpsvr_AzureCalc_AzureCalcRateCard[[#This Row],[ServiceName]]&amp;Table_wabobpsvr_AzureCalc_AzureCalcRateCard[[#This Row],[Price_Level]]&amp;Table_wabobpsvr_AzureCalc_AzureCalcRateCard[[#This Row],[Region]]</f>
        <v>Premium Storage - Page Blob/P20 (Units)MOSP1</v>
      </c>
      <c r="B12469" s="775">
        <v>1</v>
      </c>
      <c r="C12469" s="775" t="s">
        <v>77</v>
      </c>
      <c r="D12469" s="775" t="s">
        <v>606</v>
      </c>
      <c r="E12469" s="775">
        <v>66.56</v>
      </c>
      <c r="F12469" s="775" t="s">
        <v>3179</v>
      </c>
      <c r="G12469" s="775"/>
      <c r="H12469" s="775"/>
      <c r="I12469" s="775" t="s">
        <v>8310</v>
      </c>
    </row>
    <row r="12470" spans="1:9">
      <c r="A12470" s="775" t="str">
        <f>Table_wabobpsvr_AzureCalc_AzureCalcRateCard[[#This Row],[ServiceName]]&amp;Table_wabobpsvr_AzureCalc_AzureCalcRateCard[[#This Row],[Price_Level]]&amp;Table_wabobpsvr_AzureCalc_AzureCalcRateCard[[#This Row],[Region]]</f>
        <v>Premium Storage - Page Blob/P30 (Units)MOSP1</v>
      </c>
      <c r="B12470" s="775">
        <v>1</v>
      </c>
      <c r="C12470" s="775" t="s">
        <v>77</v>
      </c>
      <c r="D12470" s="775" t="s">
        <v>606</v>
      </c>
      <c r="E12470" s="775">
        <v>122.88</v>
      </c>
      <c r="F12470" s="775" t="s">
        <v>3184</v>
      </c>
      <c r="G12470" s="775"/>
      <c r="H12470" s="775"/>
      <c r="I12470" s="775" t="s">
        <v>8311</v>
      </c>
    </row>
    <row r="12471" spans="1:9">
      <c r="A12471" s="775" t="str">
        <f>Table_wabobpsvr_AzureCalc_AzureCalcRateCard[[#This Row],[ServiceName]]&amp;Table_wabobpsvr_AzureCalc_AzureCalcRateCard[[#This Row],[Price_Level]]&amp;Table_wabobpsvr_AzureCalc_AzureCalcRateCard[[#This Row],[Region]]</f>
        <v>Premium Storage - Snapshots (GB)MOSP1</v>
      </c>
      <c r="B12471" s="775">
        <v>1</v>
      </c>
      <c r="C12471" s="775" t="s">
        <v>9</v>
      </c>
      <c r="D12471" s="775" t="s">
        <v>606</v>
      </c>
      <c r="E12471" s="775">
        <v>0.12</v>
      </c>
      <c r="F12471" s="775" t="s">
        <v>3189</v>
      </c>
      <c r="G12471" s="775"/>
      <c r="H12471" s="775"/>
      <c r="I12471" s="775" t="s">
        <v>8312</v>
      </c>
    </row>
    <row r="12472" spans="1:9">
      <c r="A12472" s="775" t="str">
        <f>Table_wabobpsvr_AzureCalc_AzureCalcRateCard[[#This Row],[ServiceName]]&amp;Table_wabobpsvr_AzureCalc_AzureCalcRateCard[[#This Row],[Price_Level]]&amp;Table_wabobpsvr_AzureCalc_AzureCalcRateCard[[#This Row],[Region]]</f>
        <v>Standard_D4_v2 VM (Non-Windows)B16</v>
      </c>
      <c r="B12472" s="775">
        <v>16</v>
      </c>
      <c r="C12472" s="775" t="s">
        <v>87</v>
      </c>
      <c r="D12472" s="775" t="s">
        <v>175</v>
      </c>
      <c r="E12472" s="775">
        <v>0.69935999999999998</v>
      </c>
      <c r="F12472" s="775" t="s">
        <v>8089</v>
      </c>
      <c r="G12472" s="775" t="s">
        <v>4235</v>
      </c>
      <c r="H12472" s="775" t="s">
        <v>4235</v>
      </c>
      <c r="I12472" s="775" t="s">
        <v>8307</v>
      </c>
    </row>
    <row r="12473" spans="1:9">
      <c r="A12473" s="775" t="str">
        <f>Table_wabobpsvr_AzureCalc_AzureCalcRateCard[[#This Row],[ServiceName]]&amp;Table_wabobpsvr_AzureCalc_AzureCalcRateCard[[#This Row],[Price_Level]]&amp;Table_wabobpsvr_AzureCalc_AzureCalcRateCard[[#This Row],[Region]]</f>
        <v>Standard_D4_v2 VM (Non-Windows)C16</v>
      </c>
      <c r="B12473" s="775">
        <v>16</v>
      </c>
      <c r="C12473" s="775" t="s">
        <v>87</v>
      </c>
      <c r="D12473" s="775" t="s">
        <v>177</v>
      </c>
      <c r="E12473" s="775">
        <v>0.67703999999999998</v>
      </c>
      <c r="F12473" s="775" t="s">
        <v>8089</v>
      </c>
      <c r="G12473" s="775" t="s">
        <v>4235</v>
      </c>
      <c r="H12473" s="775" t="s">
        <v>4235</v>
      </c>
      <c r="I12473" s="775" t="s">
        <v>8307</v>
      </c>
    </row>
    <row r="12474" spans="1:9">
      <c r="A12474" s="775" t="str">
        <f>Table_wabobpsvr_AzureCalc_AzureCalcRateCard[[#This Row],[ServiceName]]&amp;Table_wabobpsvr_AzureCalc_AzureCalcRateCard[[#This Row],[Price_Level]]&amp;Table_wabobpsvr_AzureCalc_AzureCalcRateCard[[#This Row],[Region]]</f>
        <v>Standard_D4_v2 VM (Non-Windows)D16</v>
      </c>
      <c r="B12474" s="775">
        <v>16</v>
      </c>
      <c r="C12474" s="775" t="s">
        <v>87</v>
      </c>
      <c r="D12474" s="775" t="s">
        <v>176</v>
      </c>
      <c r="E12474" s="775">
        <v>0.65471999999999997</v>
      </c>
      <c r="F12474" s="775" t="s">
        <v>8089</v>
      </c>
      <c r="G12474" s="775" t="s">
        <v>4235</v>
      </c>
      <c r="H12474" s="775" t="s">
        <v>4235</v>
      </c>
      <c r="I12474" s="775" t="s">
        <v>8307</v>
      </c>
    </row>
    <row r="12475" spans="1:9">
      <c r="A12475" s="775" t="str">
        <f>Table_wabobpsvr_AzureCalc_AzureCalcRateCard[[#This Row],[ServiceName]]&amp;Table_wabobpsvr_AzureCalc_AzureCalcRateCard[[#This Row],[Price_Level]]&amp;Table_wabobpsvr_AzureCalc_AzureCalcRateCard[[#This Row],[Region]]</f>
        <v>Standard_D4_v2 VM (Windows)MOSP16</v>
      </c>
      <c r="B12475" s="775">
        <v>16</v>
      </c>
      <c r="C12475" s="775" t="s">
        <v>87</v>
      </c>
      <c r="D12475" s="775" t="s">
        <v>606</v>
      </c>
      <c r="E12475" s="775">
        <v>1.248</v>
      </c>
      <c r="F12475" s="775" t="s">
        <v>8080</v>
      </c>
      <c r="G12475" s="775"/>
      <c r="H12475" s="775"/>
      <c r="I12475" s="775" t="s">
        <v>8313</v>
      </c>
    </row>
    <row r="12476" spans="1:9">
      <c r="A12476" s="775" t="str">
        <f>Table_wabobpsvr_AzureCalc_AzureCalcRateCard[[#This Row],[ServiceName]]&amp;Table_wabobpsvr_AzureCalc_AzureCalcRateCard[[#This Row],[Price_Level]]&amp;Table_wabobpsvr_AzureCalc_AzureCalcRateCard[[#This Row],[Region]]</f>
        <v>Standard_D3_v2 VM (Non-Windows)C9</v>
      </c>
      <c r="B12476" s="775">
        <v>9</v>
      </c>
      <c r="C12476" s="775" t="s">
        <v>87</v>
      </c>
      <c r="D12476" s="775" t="s">
        <v>177</v>
      </c>
      <c r="E12476" s="775">
        <v>0.39584999999999998</v>
      </c>
      <c r="F12476" s="775" t="s">
        <v>8087</v>
      </c>
      <c r="G12476" s="775" t="s">
        <v>4235</v>
      </c>
      <c r="H12476" s="775" t="s">
        <v>4235</v>
      </c>
      <c r="I12476" s="775" t="s">
        <v>7808</v>
      </c>
    </row>
    <row r="12477" spans="1:9">
      <c r="A12477" s="775" t="str">
        <f>Table_wabobpsvr_AzureCalc_AzureCalcRateCard[[#This Row],[ServiceName]]&amp;Table_wabobpsvr_AzureCalc_AzureCalcRateCard[[#This Row],[Price_Level]]&amp;Table_wabobpsvr_AzureCalc_AzureCalcRateCard[[#This Row],[Region]]</f>
        <v>Standard_D3_v2 VM (Non-Windows)D9</v>
      </c>
      <c r="B12477" s="775">
        <v>9</v>
      </c>
      <c r="C12477" s="775" t="s">
        <v>87</v>
      </c>
      <c r="D12477" s="775" t="s">
        <v>176</v>
      </c>
      <c r="E12477" s="775">
        <v>0.38279999999999997</v>
      </c>
      <c r="F12477" s="775" t="s">
        <v>8087</v>
      </c>
      <c r="G12477" s="775" t="s">
        <v>4235</v>
      </c>
      <c r="H12477" s="775" t="s">
        <v>4235</v>
      </c>
      <c r="I12477" s="775" t="s">
        <v>7808</v>
      </c>
    </row>
    <row r="12478" spans="1:9">
      <c r="A12478" s="775" t="str">
        <f>Table_wabobpsvr_AzureCalc_AzureCalcRateCard[[#This Row],[ServiceName]]&amp;Table_wabobpsvr_AzureCalc_AzureCalcRateCard[[#This Row],[Price_Level]]&amp;Table_wabobpsvr_AzureCalc_AzureCalcRateCard[[#This Row],[Region]]</f>
        <v>Standard_D3_v2 VM (Windows)MOSP9</v>
      </c>
      <c r="B12478" s="775">
        <v>9</v>
      </c>
      <c r="C12478" s="775" t="s">
        <v>87</v>
      </c>
      <c r="D12478" s="775" t="s">
        <v>606</v>
      </c>
      <c r="E12478" s="775">
        <v>0.71499999999999997</v>
      </c>
      <c r="F12478" s="775" t="s">
        <v>8079</v>
      </c>
      <c r="G12478" s="775"/>
      <c r="H12478" s="775"/>
      <c r="I12478" s="775" t="s">
        <v>7809</v>
      </c>
    </row>
    <row r="12479" spans="1:9">
      <c r="A12479" s="775" t="str">
        <f>Table_wabobpsvr_AzureCalc_AzureCalcRateCard[[#This Row],[ServiceName]]&amp;Table_wabobpsvr_AzureCalc_AzureCalcRateCard[[#This Row],[Price_Level]]&amp;Table_wabobpsvr_AzureCalc_AzureCalcRateCard[[#This Row],[Region]]</f>
        <v>Standard_D3_v2 VM (Windows)A9</v>
      </c>
      <c r="B12479" s="775">
        <v>9</v>
      </c>
      <c r="C12479" s="775" t="s">
        <v>87</v>
      </c>
      <c r="D12479" s="775" t="s">
        <v>174</v>
      </c>
      <c r="E12479" s="775">
        <v>0.69355</v>
      </c>
      <c r="F12479" s="775" t="s">
        <v>8079</v>
      </c>
      <c r="G12479" s="775" t="s">
        <v>4235</v>
      </c>
      <c r="H12479" s="775" t="s">
        <v>4235</v>
      </c>
      <c r="I12479" s="775" t="s">
        <v>7809</v>
      </c>
    </row>
    <row r="12480" spans="1:9">
      <c r="A12480" s="775" t="str">
        <f>Table_wabobpsvr_AzureCalc_AzureCalcRateCard[[#This Row],[ServiceName]]&amp;Table_wabobpsvr_AzureCalc_AzureCalcRateCard[[#This Row],[Price_Level]]&amp;Table_wabobpsvr_AzureCalc_AzureCalcRateCard[[#This Row],[Region]]</f>
        <v>Standard_D3_v2 VM (Windows)B9</v>
      </c>
      <c r="B12480" s="775">
        <v>9</v>
      </c>
      <c r="C12480" s="775" t="s">
        <v>87</v>
      </c>
      <c r="D12480" s="775" t="s">
        <v>175</v>
      </c>
      <c r="E12480" s="775">
        <v>0.67210000000000003</v>
      </c>
      <c r="F12480" s="775" t="s">
        <v>8079</v>
      </c>
      <c r="G12480" s="775" t="s">
        <v>4235</v>
      </c>
      <c r="H12480" s="775" t="s">
        <v>4235</v>
      </c>
      <c r="I12480" s="775" t="s">
        <v>7809</v>
      </c>
    </row>
    <row r="12481" spans="1:9">
      <c r="A12481" s="775" t="str">
        <f>Table_wabobpsvr_AzureCalc_AzureCalcRateCard[[#This Row],[ServiceName]]&amp;Table_wabobpsvr_AzureCalc_AzureCalcRateCard[[#This Row],[Price_Level]]&amp;Table_wabobpsvr_AzureCalc_AzureCalcRateCard[[#This Row],[Region]]</f>
        <v>Standard_D3_v2 VM (Windows)C9</v>
      </c>
      <c r="B12481" s="775">
        <v>9</v>
      </c>
      <c r="C12481" s="775" t="s">
        <v>87</v>
      </c>
      <c r="D12481" s="775" t="s">
        <v>177</v>
      </c>
      <c r="E12481" s="775">
        <v>0.65064999999999995</v>
      </c>
      <c r="F12481" s="775" t="s">
        <v>8079</v>
      </c>
      <c r="G12481" s="775" t="s">
        <v>4235</v>
      </c>
      <c r="H12481" s="775" t="s">
        <v>4235</v>
      </c>
      <c r="I12481" s="775" t="s">
        <v>7809</v>
      </c>
    </row>
    <row r="12482" spans="1:9">
      <c r="A12482" s="775" t="str">
        <f>Table_wabobpsvr_AzureCalc_AzureCalcRateCard[[#This Row],[ServiceName]]&amp;Table_wabobpsvr_AzureCalc_AzureCalcRateCard[[#This Row],[Price_Level]]&amp;Table_wabobpsvr_AzureCalc_AzureCalcRateCard[[#This Row],[Region]]</f>
        <v>Standard_D3_v2 VM (Windows)D9</v>
      </c>
      <c r="B12482" s="775">
        <v>9</v>
      </c>
      <c r="C12482" s="775" t="s">
        <v>87</v>
      </c>
      <c r="D12482" s="775" t="s">
        <v>176</v>
      </c>
      <c r="E12482" s="775">
        <v>0.62919999999999998</v>
      </c>
      <c r="F12482" s="775" t="s">
        <v>8079</v>
      </c>
      <c r="G12482" s="775" t="s">
        <v>4235</v>
      </c>
      <c r="H12482" s="775" t="s">
        <v>4235</v>
      </c>
      <c r="I12482" s="775" t="s">
        <v>7809</v>
      </c>
    </row>
    <row r="12483" spans="1:9">
      <c r="A12483" s="775" t="str">
        <f>Table_wabobpsvr_AzureCalc_AzureCalcRateCard[[#This Row],[ServiceName]]&amp;Table_wabobpsvr_AzureCalc_AzureCalcRateCard[[#This Row],[Price_Level]]&amp;Table_wabobpsvr_AzureCalc_AzureCalcRateCard[[#This Row],[Region]]</f>
        <v>Standard_D4_v2 VM (Non-Windows)MOSP9</v>
      </c>
      <c r="B12483" s="775">
        <v>9</v>
      </c>
      <c r="C12483" s="775" t="s">
        <v>87</v>
      </c>
      <c r="D12483" s="775" t="s">
        <v>606</v>
      </c>
      <c r="E12483" s="775">
        <v>0.87</v>
      </c>
      <c r="F12483" s="775" t="s">
        <v>8089</v>
      </c>
      <c r="G12483" s="775"/>
      <c r="H12483" s="775"/>
      <c r="I12483" s="775" t="s">
        <v>7810</v>
      </c>
    </row>
    <row r="12484" spans="1:9">
      <c r="A12484" s="775" t="str">
        <f>Table_wabobpsvr_AzureCalc_AzureCalcRateCard[[#This Row],[ServiceName]]&amp;Table_wabobpsvr_AzureCalc_AzureCalcRateCard[[#This Row],[Price_Level]]&amp;Table_wabobpsvr_AzureCalc_AzureCalcRateCard[[#This Row],[Region]]</f>
        <v>Standard_D4_v2 VM (Non-Windows)A9</v>
      </c>
      <c r="B12484" s="775">
        <v>9</v>
      </c>
      <c r="C12484" s="775" t="s">
        <v>87</v>
      </c>
      <c r="D12484" s="775" t="s">
        <v>174</v>
      </c>
      <c r="E12484" s="775">
        <v>0.84389999999999998</v>
      </c>
      <c r="F12484" s="775" t="s">
        <v>8089</v>
      </c>
      <c r="G12484" s="775" t="s">
        <v>4235</v>
      </c>
      <c r="H12484" s="775" t="s">
        <v>4235</v>
      </c>
      <c r="I12484" s="775" t="s">
        <v>7810</v>
      </c>
    </row>
    <row r="12485" spans="1:9">
      <c r="A12485" s="775" t="str">
        <f>Table_wabobpsvr_AzureCalc_AzureCalcRateCard[[#This Row],[ServiceName]]&amp;Table_wabobpsvr_AzureCalc_AzureCalcRateCard[[#This Row],[Price_Level]]&amp;Table_wabobpsvr_AzureCalc_AzureCalcRateCard[[#This Row],[Region]]</f>
        <v>Standard_D4_v2 VM (Non-Windows)B9</v>
      </c>
      <c r="B12485" s="775">
        <v>9</v>
      </c>
      <c r="C12485" s="775" t="s">
        <v>87</v>
      </c>
      <c r="D12485" s="775" t="s">
        <v>175</v>
      </c>
      <c r="E12485" s="775">
        <v>0.81779999999999997</v>
      </c>
      <c r="F12485" s="775" t="s">
        <v>8089</v>
      </c>
      <c r="G12485" s="775" t="s">
        <v>4235</v>
      </c>
      <c r="H12485" s="775" t="s">
        <v>4235</v>
      </c>
      <c r="I12485" s="775" t="s">
        <v>7810</v>
      </c>
    </row>
    <row r="12486" spans="1:9">
      <c r="A12486" s="775" t="str">
        <f>Table_wabobpsvr_AzureCalc_AzureCalcRateCard[[#This Row],[ServiceName]]&amp;Table_wabobpsvr_AzureCalc_AzureCalcRateCard[[#This Row],[Price_Level]]&amp;Table_wabobpsvr_AzureCalc_AzureCalcRateCard[[#This Row],[Region]]</f>
        <v>Standard_D4_v2 VM (Windows)A16</v>
      </c>
      <c r="B12486" s="775">
        <v>16</v>
      </c>
      <c r="C12486" s="775" t="s">
        <v>87</v>
      </c>
      <c r="D12486" s="775" t="s">
        <v>174</v>
      </c>
      <c r="E12486" s="775">
        <v>1.2105600000000001</v>
      </c>
      <c r="F12486" s="775" t="s">
        <v>8080</v>
      </c>
      <c r="G12486" s="775" t="s">
        <v>4235</v>
      </c>
      <c r="H12486" s="775" t="s">
        <v>4235</v>
      </c>
      <c r="I12486" s="775" t="s">
        <v>8313</v>
      </c>
    </row>
    <row r="12487" spans="1:9">
      <c r="A12487" s="775" t="str">
        <f>Table_wabobpsvr_AzureCalc_AzureCalcRateCard[[#This Row],[ServiceName]]&amp;Table_wabobpsvr_AzureCalc_AzureCalcRateCard[[#This Row],[Price_Level]]&amp;Table_wabobpsvr_AzureCalc_AzureCalcRateCard[[#This Row],[Region]]</f>
        <v>Standard_D1_v2 VM (Non-Windows)A6</v>
      </c>
      <c r="B12487" s="775">
        <v>6</v>
      </c>
      <c r="C12487" s="775" t="s">
        <v>87</v>
      </c>
      <c r="D12487" s="775" t="s">
        <v>174</v>
      </c>
      <c r="E12487" s="775">
        <v>8.2449999999999996E-2</v>
      </c>
      <c r="F12487" s="775" t="s">
        <v>8086</v>
      </c>
      <c r="G12487" s="775" t="s">
        <v>4235</v>
      </c>
      <c r="H12487" s="775" t="s">
        <v>4235</v>
      </c>
      <c r="I12487" s="775" t="s">
        <v>7850</v>
      </c>
    </row>
    <row r="12488" spans="1:9">
      <c r="A12488" s="775" t="str">
        <f>Table_wabobpsvr_AzureCalc_AzureCalcRateCard[[#This Row],[ServiceName]]&amp;Table_wabobpsvr_AzureCalc_AzureCalcRateCard[[#This Row],[Price_Level]]&amp;Table_wabobpsvr_AzureCalc_AzureCalcRateCard[[#This Row],[Region]]</f>
        <v>Basic DocumentDB HoursMOSP11</v>
      </c>
      <c r="B12488" s="775">
        <v>11</v>
      </c>
      <c r="C12488" s="775" t="s">
        <v>87</v>
      </c>
      <c r="D12488" s="775" t="s">
        <v>606</v>
      </c>
      <c r="E12488" s="775">
        <v>8.0000000000000002E-3</v>
      </c>
      <c r="F12488" s="775" t="s">
        <v>8270</v>
      </c>
      <c r="G12488" s="775"/>
      <c r="H12488" s="775"/>
      <c r="I12488" s="775" t="s">
        <v>8285</v>
      </c>
    </row>
    <row r="12489" spans="1:9">
      <c r="A12489" s="1039" t="str">
        <f>Table_wabobpsvr_AzureCalc_AzureCalcRateCard[[#This Row],[ServiceName]]&amp;Table_wabobpsvr_AzureCalc_AzureCalcRateCard[[#This Row],[Price_Level]]&amp;Table_wabobpsvr_AzureCalc_AzureCalcRateCard[[#This Row],[Region]]</f>
        <v>S1 DocumentDB HoursMOSP11</v>
      </c>
      <c r="B12489" s="1039">
        <v>11</v>
      </c>
      <c r="C12489" s="1039" t="s">
        <v>87</v>
      </c>
      <c r="D12489" s="1039" t="s">
        <v>606</v>
      </c>
      <c r="E12489" s="1039">
        <v>3.9E-2</v>
      </c>
      <c r="F12489" s="1039" t="s">
        <v>4314</v>
      </c>
      <c r="G12489" s="775"/>
      <c r="H12489" s="775"/>
      <c r="I12489" s="775" t="s">
        <v>8288</v>
      </c>
    </row>
    <row r="12490" spans="1:9">
      <c r="A12490" s="775" t="str">
        <f>Table_wabobpsvr_AzureCalc_AzureCalcRateCard[[#This Row],[ServiceName]]&amp;Table_wabobpsvr_AzureCalc_AzureCalcRateCard[[#This Row],[Price_Level]]&amp;Table_wabobpsvr_AzureCalc_AzureCalcRateCard[[#This Row],[Region]]</f>
        <v>S2 DocumentDB HoursMOSP11</v>
      </c>
      <c r="B12490" s="775">
        <v>11</v>
      </c>
      <c r="C12490" s="775" t="s">
        <v>87</v>
      </c>
      <c r="D12490" s="775" t="s">
        <v>606</v>
      </c>
      <c r="E12490" s="775">
        <v>7.5999999999999998E-2</v>
      </c>
      <c r="F12490" s="775" t="s">
        <v>4321</v>
      </c>
      <c r="G12490" s="775"/>
      <c r="H12490" s="775"/>
      <c r="I12490" s="775" t="s">
        <v>8291</v>
      </c>
    </row>
    <row r="12491" spans="1:9">
      <c r="A12491" s="775" t="str">
        <f>Table_wabobpsvr_AzureCalc_AzureCalcRateCard[[#This Row],[ServiceName]]&amp;Table_wabobpsvr_AzureCalc_AzureCalcRateCard[[#This Row],[Price_Level]]&amp;Table_wabobpsvr_AzureCalc_AzureCalcRateCard[[#This Row],[Region]]</f>
        <v>S3 DocumentDB HoursMOSP11</v>
      </c>
      <c r="B12491" s="775">
        <v>11</v>
      </c>
      <c r="C12491" s="775" t="s">
        <v>87</v>
      </c>
      <c r="D12491" s="775" t="s">
        <v>606</v>
      </c>
      <c r="E12491" s="775">
        <v>0.153</v>
      </c>
      <c r="F12491" s="775" t="s">
        <v>4326</v>
      </c>
      <c r="G12491" s="775"/>
      <c r="H12491" s="775"/>
      <c r="I12491" s="775" t="s">
        <v>8294</v>
      </c>
    </row>
    <row r="12492" spans="1:9">
      <c r="A12492" s="775" t="str">
        <f>Table_wabobpsvr_AzureCalc_AzureCalcRateCard[[#This Row],[ServiceName]]&amp;Table_wabobpsvr_AzureCalc_AzureCalcRateCard[[#This Row],[Price_Level]]&amp;Table_wabobpsvr_AzureCalc_AzureCalcRateCard[[#This Row],[Region]]</f>
        <v>Basic DocumentDB HoursMOSP12</v>
      </c>
      <c r="B12492" s="775">
        <v>12</v>
      </c>
      <c r="C12492" s="775" t="s">
        <v>87</v>
      </c>
      <c r="D12492" s="775" t="s">
        <v>606</v>
      </c>
      <c r="E12492" s="775">
        <v>8.0000000000000002E-3</v>
      </c>
      <c r="F12492" s="775" t="s">
        <v>8270</v>
      </c>
      <c r="G12492" s="775"/>
      <c r="H12492" s="775"/>
      <c r="I12492" s="775" t="s">
        <v>8273</v>
      </c>
    </row>
    <row r="12493" spans="1:9">
      <c r="A12493" s="775" t="str">
        <f>Table_wabobpsvr_AzureCalc_AzureCalcRateCard[[#This Row],[ServiceName]]&amp;Table_wabobpsvr_AzureCalc_AzureCalcRateCard[[#This Row],[Price_Level]]&amp;Table_wabobpsvr_AzureCalc_AzureCalcRateCard[[#This Row],[Region]]</f>
        <v>S1 DocumentDB HoursMOSP12</v>
      </c>
      <c r="B12493" s="775">
        <v>12</v>
      </c>
      <c r="C12493" s="775" t="s">
        <v>87</v>
      </c>
      <c r="D12493" s="775" t="s">
        <v>606</v>
      </c>
      <c r="E12493" s="775">
        <v>3.9E-2</v>
      </c>
      <c r="F12493" s="775" t="s">
        <v>4314</v>
      </c>
      <c r="G12493" s="775"/>
      <c r="H12493" s="775"/>
      <c r="I12493" s="775" t="s">
        <v>8276</v>
      </c>
    </row>
    <row r="12494" spans="1:9">
      <c r="A12494" s="775" t="str">
        <f>Table_wabobpsvr_AzureCalc_AzureCalcRateCard[[#This Row],[ServiceName]]&amp;Table_wabobpsvr_AzureCalc_AzureCalcRateCard[[#This Row],[Price_Level]]&amp;Table_wabobpsvr_AzureCalc_AzureCalcRateCard[[#This Row],[Region]]</f>
        <v>S2 DocumentDB HoursMOSP12</v>
      </c>
      <c r="B12494" s="775">
        <v>12</v>
      </c>
      <c r="C12494" s="775" t="s">
        <v>87</v>
      </c>
      <c r="D12494" s="775" t="s">
        <v>606</v>
      </c>
      <c r="E12494" s="775">
        <v>7.5999999999999998E-2</v>
      </c>
      <c r="F12494" s="775" t="s">
        <v>4321</v>
      </c>
      <c r="G12494" s="775"/>
      <c r="H12494" s="775"/>
      <c r="I12494" s="775" t="s">
        <v>8279</v>
      </c>
    </row>
    <row r="12495" spans="1:9">
      <c r="A12495" s="775" t="str">
        <f>Table_wabobpsvr_AzureCalc_AzureCalcRateCard[[#This Row],[ServiceName]]&amp;Table_wabobpsvr_AzureCalc_AzureCalcRateCard[[#This Row],[Price_Level]]&amp;Table_wabobpsvr_AzureCalc_AzureCalcRateCard[[#This Row],[Region]]</f>
        <v>S3 DocumentDB HoursMOSP12</v>
      </c>
      <c r="B12495" s="775">
        <v>12</v>
      </c>
      <c r="C12495" s="775" t="s">
        <v>87</v>
      </c>
      <c r="D12495" s="775" t="s">
        <v>606</v>
      </c>
      <c r="E12495" s="775">
        <v>0.153</v>
      </c>
      <c r="F12495" s="775" t="s">
        <v>4326</v>
      </c>
      <c r="G12495" s="775"/>
      <c r="H12495" s="775"/>
      <c r="I12495" s="775" t="s">
        <v>8282</v>
      </c>
    </row>
    <row r="12496" spans="1:9">
      <c r="A12496" s="775" t="str">
        <f>Table_wabobpsvr_AzureCalc_AzureCalcRateCard[[#This Row],[ServiceName]]&amp;Table_wabobpsvr_AzureCalc_AzureCalcRateCard[[#This Row],[Price_Level]]&amp;Table_wabobpsvr_AzureCalc_AzureCalcRateCard[[#This Row],[Region]]</f>
        <v>Basic DocumentDB HoursA11</v>
      </c>
      <c r="B12496" s="775">
        <v>11</v>
      </c>
      <c r="C12496" s="775" t="s">
        <v>87</v>
      </c>
      <c r="D12496" s="775" t="s">
        <v>174</v>
      </c>
      <c r="E12496" s="775">
        <v>7.7600000000000004E-3</v>
      </c>
      <c r="F12496" s="775" t="s">
        <v>8270</v>
      </c>
      <c r="G12496" s="775" t="s">
        <v>8283</v>
      </c>
      <c r="H12496" s="775" t="s">
        <v>8284</v>
      </c>
      <c r="I12496" s="775" t="s">
        <v>8285</v>
      </c>
    </row>
    <row r="12497" spans="1:9">
      <c r="A12497" s="775" t="str">
        <f>Table_wabobpsvr_AzureCalc_AzureCalcRateCard[[#This Row],[ServiceName]]&amp;Table_wabobpsvr_AzureCalc_AzureCalcRateCard[[#This Row],[Price_Level]]&amp;Table_wabobpsvr_AzureCalc_AzureCalcRateCard[[#This Row],[Region]]</f>
        <v>Standard_D1_v2 VM (Windows)MOSP8</v>
      </c>
      <c r="B12497" s="775">
        <v>8</v>
      </c>
      <c r="C12497" s="775" t="s">
        <v>87</v>
      </c>
      <c r="D12497" s="775" t="s">
        <v>606</v>
      </c>
      <c r="E12497" s="775">
        <v>0.14799999999999999</v>
      </c>
      <c r="F12497" s="775" t="s">
        <v>8077</v>
      </c>
      <c r="G12497" s="775"/>
      <c r="H12497" s="775"/>
      <c r="I12497" s="775" t="s">
        <v>7833</v>
      </c>
    </row>
    <row r="12498" spans="1:9">
      <c r="A12498" s="775" t="str">
        <f>Table_wabobpsvr_AzureCalc_AzureCalcRateCard[[#This Row],[ServiceName]]&amp;Table_wabobpsvr_AzureCalc_AzureCalcRateCard[[#This Row],[Price_Level]]&amp;Table_wabobpsvr_AzureCalc_AzureCalcRateCard[[#This Row],[Region]]</f>
        <v>Standard_D1_v2 VM (Windows)A8</v>
      </c>
      <c r="B12498" s="775">
        <v>8</v>
      </c>
      <c r="C12498" s="775" t="s">
        <v>87</v>
      </c>
      <c r="D12498" s="775" t="s">
        <v>174</v>
      </c>
      <c r="E12498" s="775">
        <v>0.14355999999999999</v>
      </c>
      <c r="F12498" s="775" t="s">
        <v>8077</v>
      </c>
      <c r="G12498" s="775" t="s">
        <v>4235</v>
      </c>
      <c r="H12498" s="775" t="s">
        <v>4235</v>
      </c>
      <c r="I12498" s="775" t="s">
        <v>7833</v>
      </c>
    </row>
    <row r="12499" spans="1:9">
      <c r="A12499" s="775" t="str">
        <f>Table_wabobpsvr_AzureCalc_AzureCalcRateCard[[#This Row],[ServiceName]]&amp;Table_wabobpsvr_AzureCalc_AzureCalcRateCard[[#This Row],[Price_Level]]&amp;Table_wabobpsvr_AzureCalc_AzureCalcRateCard[[#This Row],[Region]]</f>
        <v>Standard_D1_v2 VM (Windows)B8</v>
      </c>
      <c r="B12499" s="775">
        <v>8</v>
      </c>
      <c r="C12499" s="775" t="s">
        <v>87</v>
      </c>
      <c r="D12499" s="775" t="s">
        <v>175</v>
      </c>
      <c r="E12499" s="775">
        <v>0.13911999999999999</v>
      </c>
      <c r="F12499" s="775" t="s">
        <v>8077</v>
      </c>
      <c r="G12499" s="775" t="s">
        <v>4235</v>
      </c>
      <c r="H12499" s="775" t="s">
        <v>4235</v>
      </c>
      <c r="I12499" s="775" t="s">
        <v>7833</v>
      </c>
    </row>
    <row r="12500" spans="1:9">
      <c r="A12500" s="775" t="str">
        <f>Table_wabobpsvr_AzureCalc_AzureCalcRateCard[[#This Row],[ServiceName]]&amp;Table_wabobpsvr_AzureCalc_AzureCalcRateCard[[#This Row],[Price_Level]]&amp;Table_wabobpsvr_AzureCalc_AzureCalcRateCard[[#This Row],[Region]]</f>
        <v>Standard_D1_v2 VM (Windows)C8</v>
      </c>
      <c r="B12500" s="775">
        <v>8</v>
      </c>
      <c r="C12500" s="775" t="s">
        <v>87</v>
      </c>
      <c r="D12500" s="775" t="s">
        <v>177</v>
      </c>
      <c r="E12500" s="775">
        <v>0.13467999999999999</v>
      </c>
      <c r="F12500" s="775" t="s">
        <v>8077</v>
      </c>
      <c r="G12500" s="775" t="s">
        <v>4235</v>
      </c>
      <c r="H12500" s="775" t="s">
        <v>4235</v>
      </c>
      <c r="I12500" s="775" t="s">
        <v>7833</v>
      </c>
    </row>
    <row r="12501" spans="1:9">
      <c r="A12501" s="775" t="str">
        <f>Table_wabobpsvr_AzureCalc_AzureCalcRateCard[[#This Row],[ServiceName]]&amp;Table_wabobpsvr_AzureCalc_AzureCalcRateCard[[#This Row],[Price_Level]]&amp;Table_wabobpsvr_AzureCalc_AzureCalcRateCard[[#This Row],[Region]]</f>
        <v>Standard_D1_v2 VM (Windows)D8</v>
      </c>
      <c r="B12501" s="775">
        <v>8</v>
      </c>
      <c r="C12501" s="775" t="s">
        <v>87</v>
      </c>
      <c r="D12501" s="775" t="s">
        <v>176</v>
      </c>
      <c r="E12501" s="775">
        <v>0.13023999999999999</v>
      </c>
      <c r="F12501" s="775" t="s">
        <v>8077</v>
      </c>
      <c r="G12501" s="775" t="s">
        <v>4235</v>
      </c>
      <c r="H12501" s="775" t="s">
        <v>4235</v>
      </c>
      <c r="I12501" s="775" t="s">
        <v>7833</v>
      </c>
    </row>
    <row r="12502" spans="1:9">
      <c r="A12502" s="775" t="str">
        <f>Table_wabobpsvr_AzureCalc_AzureCalcRateCard[[#This Row],[ServiceName]]&amp;Table_wabobpsvr_AzureCalc_AzureCalcRateCard[[#This Row],[Price_Level]]&amp;Table_wabobpsvr_AzureCalc_AzureCalcRateCard[[#This Row],[Region]]</f>
        <v>Standard_D11_v2 VM (Non-Windows)MOSP8</v>
      </c>
      <c r="B12502" s="775">
        <v>8</v>
      </c>
      <c r="C12502" s="775" t="s">
        <v>87</v>
      </c>
      <c r="D12502" s="775" t="s">
        <v>606</v>
      </c>
      <c r="E12502" s="775">
        <v>0.224</v>
      </c>
      <c r="F12502" s="775" t="s">
        <v>8091</v>
      </c>
      <c r="G12502" s="775"/>
      <c r="H12502" s="775"/>
      <c r="I12502" s="775" t="s">
        <v>7834</v>
      </c>
    </row>
    <row r="12503" spans="1:9">
      <c r="A12503" s="775" t="str">
        <f>Table_wabobpsvr_AzureCalc_AzureCalcRateCard[[#This Row],[ServiceName]]&amp;Table_wabobpsvr_AzureCalc_AzureCalcRateCard[[#This Row],[Price_Level]]&amp;Table_wabobpsvr_AzureCalc_AzureCalcRateCard[[#This Row],[Region]]</f>
        <v>Standard_D4_v2 VM (Non-Windows)C9</v>
      </c>
      <c r="B12503" s="775">
        <v>9</v>
      </c>
      <c r="C12503" s="775" t="s">
        <v>87</v>
      </c>
      <c r="D12503" s="775" t="s">
        <v>177</v>
      </c>
      <c r="E12503" s="775">
        <v>0.79169999999999996</v>
      </c>
      <c r="F12503" s="775" t="s">
        <v>8089</v>
      </c>
      <c r="G12503" s="775" t="s">
        <v>4235</v>
      </c>
      <c r="H12503" s="775" t="s">
        <v>4235</v>
      </c>
      <c r="I12503" s="775" t="s">
        <v>7810</v>
      </c>
    </row>
    <row r="12504" spans="1:9">
      <c r="A12504" s="775" t="str">
        <f>Table_wabobpsvr_AzureCalc_AzureCalcRateCard[[#This Row],[ServiceName]]&amp;Table_wabobpsvr_AzureCalc_AzureCalcRateCard[[#This Row],[Price_Level]]&amp;Table_wabobpsvr_AzureCalc_AzureCalcRateCard[[#This Row],[Region]]</f>
        <v>Standard_D4_v2 VM (Non-Windows)D9</v>
      </c>
      <c r="B12504" s="775">
        <v>9</v>
      </c>
      <c r="C12504" s="775" t="s">
        <v>87</v>
      </c>
      <c r="D12504" s="775" t="s">
        <v>176</v>
      </c>
      <c r="E12504" s="775">
        <v>0.76559999999999995</v>
      </c>
      <c r="F12504" s="775" t="s">
        <v>8089</v>
      </c>
      <c r="G12504" s="775" t="s">
        <v>4235</v>
      </c>
      <c r="H12504" s="775" t="s">
        <v>4235</v>
      </c>
      <c r="I12504" s="775" t="s">
        <v>7810</v>
      </c>
    </row>
    <row r="12505" spans="1:9">
      <c r="A12505" s="775" t="str">
        <f>Table_wabobpsvr_AzureCalc_AzureCalcRateCard[[#This Row],[ServiceName]]&amp;Table_wabobpsvr_AzureCalc_AzureCalcRateCard[[#This Row],[Price_Level]]&amp;Table_wabobpsvr_AzureCalc_AzureCalcRateCard[[#This Row],[Region]]</f>
        <v>Standard_D4_v2 VM (Windows)MOSP9</v>
      </c>
      <c r="B12505" s="775">
        <v>9</v>
      </c>
      <c r="C12505" s="775" t="s">
        <v>87</v>
      </c>
      <c r="D12505" s="775" t="s">
        <v>606</v>
      </c>
      <c r="E12505" s="775">
        <v>1.43</v>
      </c>
      <c r="F12505" s="775" t="s">
        <v>8080</v>
      </c>
      <c r="G12505" s="775"/>
      <c r="H12505" s="775"/>
      <c r="I12505" s="775" t="s">
        <v>7811</v>
      </c>
    </row>
    <row r="12506" spans="1:9">
      <c r="A12506" s="775" t="str">
        <f>Table_wabobpsvr_AzureCalc_AzureCalcRateCard[[#This Row],[ServiceName]]&amp;Table_wabobpsvr_AzureCalc_AzureCalcRateCard[[#This Row],[Price_Level]]&amp;Table_wabobpsvr_AzureCalc_AzureCalcRateCard[[#This Row],[Region]]</f>
        <v>Standard_D4_v2 VM (Windows)A9</v>
      </c>
      <c r="B12506" s="775">
        <v>9</v>
      </c>
      <c r="C12506" s="775" t="s">
        <v>87</v>
      </c>
      <c r="D12506" s="775" t="s">
        <v>174</v>
      </c>
      <c r="E12506" s="775">
        <v>1.3871</v>
      </c>
      <c r="F12506" s="775" t="s">
        <v>8080</v>
      </c>
      <c r="G12506" s="775" t="s">
        <v>4235</v>
      </c>
      <c r="H12506" s="775" t="s">
        <v>4235</v>
      </c>
      <c r="I12506" s="775" t="s">
        <v>7811</v>
      </c>
    </row>
    <row r="12507" spans="1:9">
      <c r="A12507" s="775" t="str">
        <f>Table_wabobpsvr_AzureCalc_AzureCalcRateCard[[#This Row],[ServiceName]]&amp;Table_wabobpsvr_AzureCalc_AzureCalcRateCard[[#This Row],[Price_Level]]&amp;Table_wabobpsvr_AzureCalc_AzureCalcRateCard[[#This Row],[Region]]</f>
        <v>Standard_D4_v2 VM (Windows)B9</v>
      </c>
      <c r="B12507" s="775">
        <v>9</v>
      </c>
      <c r="C12507" s="775" t="s">
        <v>87</v>
      </c>
      <c r="D12507" s="775" t="s">
        <v>175</v>
      </c>
      <c r="E12507" s="775">
        <v>1.3442000000000001</v>
      </c>
      <c r="F12507" s="775" t="s">
        <v>8080</v>
      </c>
      <c r="G12507" s="775" t="s">
        <v>4235</v>
      </c>
      <c r="H12507" s="775" t="s">
        <v>4235</v>
      </c>
      <c r="I12507" s="775" t="s">
        <v>7811</v>
      </c>
    </row>
    <row r="12508" spans="1:9">
      <c r="A12508" s="775" t="str">
        <f>Table_wabobpsvr_AzureCalc_AzureCalcRateCard[[#This Row],[ServiceName]]&amp;Table_wabobpsvr_AzureCalc_AzureCalcRateCard[[#This Row],[Price_Level]]&amp;Table_wabobpsvr_AzureCalc_AzureCalcRateCard[[#This Row],[Region]]</f>
        <v>Standard_D4_v2 VM (Windows)C9</v>
      </c>
      <c r="B12508" s="775">
        <v>9</v>
      </c>
      <c r="C12508" s="775" t="s">
        <v>87</v>
      </c>
      <c r="D12508" s="775" t="s">
        <v>177</v>
      </c>
      <c r="E12508" s="775">
        <v>1.3012999999999999</v>
      </c>
      <c r="F12508" s="775" t="s">
        <v>8080</v>
      </c>
      <c r="G12508" s="775" t="s">
        <v>4235</v>
      </c>
      <c r="H12508" s="775" t="s">
        <v>4235</v>
      </c>
      <c r="I12508" s="775" t="s">
        <v>7811</v>
      </c>
    </row>
    <row r="12509" spans="1:9">
      <c r="A12509" s="775" t="str">
        <f>Table_wabobpsvr_AzureCalc_AzureCalcRateCard[[#This Row],[ServiceName]]&amp;Table_wabobpsvr_AzureCalc_AzureCalcRateCard[[#This Row],[Price_Level]]&amp;Table_wabobpsvr_AzureCalc_AzureCalcRateCard[[#This Row],[Region]]</f>
        <v>Standard_D4_v2 VM (Windows)D9</v>
      </c>
      <c r="B12509" s="775">
        <v>9</v>
      </c>
      <c r="C12509" s="775" t="s">
        <v>87</v>
      </c>
      <c r="D12509" s="775" t="s">
        <v>176</v>
      </c>
      <c r="E12509" s="775">
        <v>1.2584</v>
      </c>
      <c r="F12509" s="775" t="s">
        <v>8080</v>
      </c>
      <c r="G12509" s="775" t="s">
        <v>4235</v>
      </c>
      <c r="H12509" s="775" t="s">
        <v>4235</v>
      </c>
      <c r="I12509" s="775" t="s">
        <v>7811</v>
      </c>
    </row>
    <row r="12510" spans="1:9">
      <c r="A12510" s="775" t="str">
        <f>Table_wabobpsvr_AzureCalc_AzureCalcRateCard[[#This Row],[ServiceName]]&amp;Table_wabobpsvr_AzureCalc_AzureCalcRateCard[[#This Row],[Price_Level]]&amp;Table_wabobpsvr_AzureCalc_AzureCalcRateCard[[#This Row],[Region]]</f>
        <v>Standard_D5_v2 VM (Non-Windows)MOSP9</v>
      </c>
      <c r="B12510" s="775">
        <v>9</v>
      </c>
      <c r="C12510" s="775" t="s">
        <v>87</v>
      </c>
      <c r="D12510" s="775" t="s">
        <v>606</v>
      </c>
      <c r="E12510" s="775">
        <v>1.74</v>
      </c>
      <c r="F12510" s="775" t="s">
        <v>8090</v>
      </c>
      <c r="G12510" s="775"/>
      <c r="H12510" s="775"/>
      <c r="I12510" s="775" t="s">
        <v>7812</v>
      </c>
    </row>
    <row r="12511" spans="1:9">
      <c r="A12511" s="775" t="str">
        <f>Table_wabobpsvr_AzureCalc_AzureCalcRateCard[[#This Row],[ServiceName]]&amp;Table_wabobpsvr_AzureCalc_AzureCalcRateCard[[#This Row],[Price_Level]]&amp;Table_wabobpsvr_AzureCalc_AzureCalcRateCard[[#This Row],[Region]]</f>
        <v>Standard_D5_v2 VM (Non-Windows)A9</v>
      </c>
      <c r="B12511" s="775">
        <v>9</v>
      </c>
      <c r="C12511" s="775" t="s">
        <v>87</v>
      </c>
      <c r="D12511" s="775" t="s">
        <v>174</v>
      </c>
      <c r="E12511" s="775">
        <v>1.6878</v>
      </c>
      <c r="F12511" s="775" t="s">
        <v>8090</v>
      </c>
      <c r="G12511" s="775" t="s">
        <v>4235</v>
      </c>
      <c r="H12511" s="775" t="s">
        <v>4235</v>
      </c>
      <c r="I12511" s="775" t="s">
        <v>7812</v>
      </c>
    </row>
    <row r="12512" spans="1:9">
      <c r="A12512" s="775" t="str">
        <f>Table_wabobpsvr_AzureCalc_AzureCalcRateCard[[#This Row],[ServiceName]]&amp;Table_wabobpsvr_AzureCalc_AzureCalcRateCard[[#This Row],[Price_Level]]&amp;Table_wabobpsvr_AzureCalc_AzureCalcRateCard[[#This Row],[Region]]</f>
        <v>Standard_D4_v2 VM (Windows)B16</v>
      </c>
      <c r="B12512" s="775">
        <v>16</v>
      </c>
      <c r="C12512" s="775" t="s">
        <v>87</v>
      </c>
      <c r="D12512" s="775" t="s">
        <v>175</v>
      </c>
      <c r="E12512" s="775">
        <v>1.1731199999999999</v>
      </c>
      <c r="F12512" s="775" t="s">
        <v>8080</v>
      </c>
      <c r="G12512" s="775" t="s">
        <v>4235</v>
      </c>
      <c r="H12512" s="775" t="s">
        <v>4235</v>
      </c>
      <c r="I12512" s="775" t="s">
        <v>8313</v>
      </c>
    </row>
    <row r="12513" spans="1:9">
      <c r="A12513" s="775" t="str">
        <f>Table_wabobpsvr_AzureCalc_AzureCalcRateCard[[#This Row],[ServiceName]]&amp;Table_wabobpsvr_AzureCalc_AzureCalcRateCard[[#This Row],[Price_Level]]&amp;Table_wabobpsvr_AzureCalc_AzureCalcRateCard[[#This Row],[Region]]</f>
        <v>Standard_D4_v2 VM (Windows)C16</v>
      </c>
      <c r="B12513" s="775">
        <v>16</v>
      </c>
      <c r="C12513" s="775" t="s">
        <v>87</v>
      </c>
      <c r="D12513" s="775" t="s">
        <v>177</v>
      </c>
      <c r="E12513" s="775">
        <v>1.13568</v>
      </c>
      <c r="F12513" s="775" t="s">
        <v>8080</v>
      </c>
      <c r="G12513" s="775" t="s">
        <v>4235</v>
      </c>
      <c r="H12513" s="775" t="s">
        <v>4235</v>
      </c>
      <c r="I12513" s="775" t="s">
        <v>8313</v>
      </c>
    </row>
    <row r="12514" spans="1:9">
      <c r="A12514" s="775" t="str">
        <f>Table_wabobpsvr_AzureCalc_AzureCalcRateCard[[#This Row],[ServiceName]]&amp;Table_wabobpsvr_AzureCalc_AzureCalcRateCard[[#This Row],[Price_Level]]&amp;Table_wabobpsvr_AzureCalc_AzureCalcRateCard[[#This Row],[Region]]</f>
        <v>Standard_D4_v2 VM (Windows)D16</v>
      </c>
      <c r="B12514" s="775">
        <v>16</v>
      </c>
      <c r="C12514" s="775" t="s">
        <v>87</v>
      </c>
      <c r="D12514" s="775" t="s">
        <v>176</v>
      </c>
      <c r="E12514" s="775">
        <v>1.0982400000000001</v>
      </c>
      <c r="F12514" s="775" t="s">
        <v>8080</v>
      </c>
      <c r="G12514" s="775" t="s">
        <v>4235</v>
      </c>
      <c r="H12514" s="775" t="s">
        <v>4235</v>
      </c>
      <c r="I12514" s="775" t="s">
        <v>8313</v>
      </c>
    </row>
    <row r="12515" spans="1:9">
      <c r="A12515" s="775" t="str">
        <f>Table_wabobpsvr_AzureCalc_AzureCalcRateCard[[#This Row],[ServiceName]]&amp;Table_wabobpsvr_AzureCalc_AzureCalcRateCard[[#This Row],[Price_Level]]&amp;Table_wabobpsvr_AzureCalc_AzureCalcRateCard[[#This Row],[Region]]</f>
        <v>Standard_D5_v2 VM (Non-Windows)MOSP16</v>
      </c>
      <c r="B12515" s="775">
        <v>16</v>
      </c>
      <c r="C12515" s="775" t="s">
        <v>87</v>
      </c>
      <c r="D12515" s="775" t="s">
        <v>606</v>
      </c>
      <c r="E12515" s="775">
        <v>1.488</v>
      </c>
      <c r="F12515" s="775" t="s">
        <v>8090</v>
      </c>
      <c r="G12515" s="775"/>
      <c r="H12515" s="775"/>
      <c r="I12515" s="775" t="s">
        <v>8314</v>
      </c>
    </row>
    <row r="12516" spans="1:9">
      <c r="A12516" s="775" t="str">
        <f>Table_wabobpsvr_AzureCalc_AzureCalcRateCard[[#This Row],[ServiceName]]&amp;Table_wabobpsvr_AzureCalc_AzureCalcRateCard[[#This Row],[Price_Level]]&amp;Table_wabobpsvr_AzureCalc_AzureCalcRateCard[[#This Row],[Region]]</f>
        <v>Standard_D5_v2 VM (Non-Windows)A16</v>
      </c>
      <c r="B12516" s="775">
        <v>16</v>
      </c>
      <c r="C12516" s="775" t="s">
        <v>87</v>
      </c>
      <c r="D12516" s="775" t="s">
        <v>174</v>
      </c>
      <c r="E12516" s="775">
        <v>1.44336</v>
      </c>
      <c r="F12516" s="775" t="s">
        <v>8090</v>
      </c>
      <c r="G12516" s="775" t="s">
        <v>4235</v>
      </c>
      <c r="H12516" s="775" t="s">
        <v>4235</v>
      </c>
      <c r="I12516" s="775" t="s">
        <v>8314</v>
      </c>
    </row>
    <row r="12517" spans="1:9">
      <c r="A12517" s="775" t="str">
        <f>Table_wabobpsvr_AzureCalc_AzureCalcRateCard[[#This Row],[ServiceName]]&amp;Table_wabobpsvr_AzureCalc_AzureCalcRateCard[[#This Row],[Price_Level]]&amp;Table_wabobpsvr_AzureCalc_AzureCalcRateCard[[#This Row],[Region]]</f>
        <v>Standard_D5_v2 VM (Non-Windows)B16</v>
      </c>
      <c r="B12517" s="775">
        <v>16</v>
      </c>
      <c r="C12517" s="775" t="s">
        <v>87</v>
      </c>
      <c r="D12517" s="775" t="s">
        <v>175</v>
      </c>
      <c r="E12517" s="775">
        <v>1.39872</v>
      </c>
      <c r="F12517" s="775" t="s">
        <v>8090</v>
      </c>
      <c r="G12517" s="775" t="s">
        <v>4235</v>
      </c>
      <c r="H12517" s="775" t="s">
        <v>4235</v>
      </c>
      <c r="I12517" s="775" t="s">
        <v>8314</v>
      </c>
    </row>
    <row r="12518" spans="1:9">
      <c r="A12518" s="775" t="str">
        <f>Table_wabobpsvr_AzureCalc_AzureCalcRateCard[[#This Row],[ServiceName]]&amp;Table_wabobpsvr_AzureCalc_AzureCalcRateCard[[#This Row],[Price_Level]]&amp;Table_wabobpsvr_AzureCalc_AzureCalcRateCard[[#This Row],[Region]]</f>
        <v>Standard_D5_v2 VM (Non-Windows)C16</v>
      </c>
      <c r="B12518" s="775">
        <v>16</v>
      </c>
      <c r="C12518" s="775" t="s">
        <v>87</v>
      </c>
      <c r="D12518" s="775" t="s">
        <v>177</v>
      </c>
      <c r="E12518" s="775">
        <v>1.35408</v>
      </c>
      <c r="F12518" s="775" t="s">
        <v>8090</v>
      </c>
      <c r="G12518" s="775" t="s">
        <v>4235</v>
      </c>
      <c r="H12518" s="775" t="s">
        <v>4235</v>
      </c>
      <c r="I12518" s="775" t="s">
        <v>8314</v>
      </c>
    </row>
    <row r="12519" spans="1:9">
      <c r="A12519" s="775" t="str">
        <f>Table_wabobpsvr_AzureCalc_AzureCalcRateCard[[#This Row],[ServiceName]]&amp;Table_wabobpsvr_AzureCalc_AzureCalcRateCard[[#This Row],[Price_Level]]&amp;Table_wabobpsvr_AzureCalc_AzureCalcRateCard[[#This Row],[Region]]</f>
        <v>Standard_D5_v2 VM (Non-Windows)D16</v>
      </c>
      <c r="B12519" s="775">
        <v>16</v>
      </c>
      <c r="C12519" s="775" t="s">
        <v>87</v>
      </c>
      <c r="D12519" s="775" t="s">
        <v>176</v>
      </c>
      <c r="E12519" s="775">
        <v>1.3094399999999999</v>
      </c>
      <c r="F12519" s="775" t="s">
        <v>8090</v>
      </c>
      <c r="G12519" s="775" t="s">
        <v>4235</v>
      </c>
      <c r="H12519" s="775" t="s">
        <v>4235</v>
      </c>
      <c r="I12519" s="775" t="s">
        <v>8314</v>
      </c>
    </row>
    <row r="12520" spans="1:9">
      <c r="A12520" s="775" t="str">
        <f>Table_wabobpsvr_AzureCalc_AzureCalcRateCard[[#This Row],[ServiceName]]&amp;Table_wabobpsvr_AzureCalc_AzureCalcRateCard[[#This Row],[Price_Level]]&amp;Table_wabobpsvr_AzureCalc_AzureCalcRateCard[[#This Row],[Region]]</f>
        <v>Standard_D5_v2 VM (Windows)MOSP16</v>
      </c>
      <c r="B12520" s="775">
        <v>16</v>
      </c>
      <c r="C12520" s="775" t="s">
        <v>87</v>
      </c>
      <c r="D12520" s="775" t="s">
        <v>606</v>
      </c>
      <c r="E12520" s="775">
        <v>2.496</v>
      </c>
      <c r="F12520" s="775" t="s">
        <v>8081</v>
      </c>
      <c r="G12520" s="775"/>
      <c r="H12520" s="775"/>
      <c r="I12520" s="775" t="s">
        <v>8315</v>
      </c>
    </row>
    <row r="12521" spans="1:9">
      <c r="A12521" s="775" t="str">
        <f>Table_wabobpsvr_AzureCalc_AzureCalcRateCard[[#This Row],[ServiceName]]&amp;Table_wabobpsvr_AzureCalc_AzureCalcRateCard[[#This Row],[Price_Level]]&amp;Table_wabobpsvr_AzureCalc_AzureCalcRateCard[[#This Row],[Region]]</f>
        <v>Basic.A0 VM (Windows)D10</v>
      </c>
      <c r="B12521" s="775">
        <v>10</v>
      </c>
      <c r="C12521" s="775" t="s">
        <v>680</v>
      </c>
      <c r="D12521" s="775" t="s">
        <v>176</v>
      </c>
      <c r="E12521" s="775">
        <v>1.1520000000000001E-2</v>
      </c>
      <c r="F12521" s="775" t="s">
        <v>706</v>
      </c>
      <c r="G12521" s="775" t="s">
        <v>2138</v>
      </c>
      <c r="H12521" s="775" t="s">
        <v>2139</v>
      </c>
      <c r="I12521" s="775" t="s">
        <v>5901</v>
      </c>
    </row>
    <row r="12522" spans="1:9">
      <c r="A12522" s="775" t="str">
        <f>Table_wabobpsvr_AzureCalc_AzureCalcRateCard[[#This Row],[ServiceName]]&amp;Table_wabobpsvr_AzureCalc_AzureCalcRateCard[[#This Row],[Price_Level]]&amp;Table_wabobpsvr_AzureCalc_AzureCalcRateCard[[#This Row],[Region]]</f>
        <v>Basic.A5 VM (Non-Windows)C6</v>
      </c>
      <c r="B12522" s="775">
        <v>6</v>
      </c>
      <c r="C12522" s="775" t="s">
        <v>680</v>
      </c>
      <c r="D12522" s="775" t="s">
        <v>177</v>
      </c>
      <c r="E12522" s="775">
        <v>0.14069999999999999</v>
      </c>
      <c r="F12522" s="775" t="s">
        <v>707</v>
      </c>
      <c r="G12522" s="775" t="s">
        <v>2243</v>
      </c>
      <c r="H12522" s="775" t="s">
        <v>2244</v>
      </c>
      <c r="I12522" s="775" t="s">
        <v>5904</v>
      </c>
    </row>
    <row r="12523" spans="1:9">
      <c r="A12523" s="775" t="str">
        <f>Table_wabobpsvr_AzureCalc_AzureCalcRateCard[[#This Row],[ServiceName]]&amp;Table_wabobpsvr_AzureCalc_AzureCalcRateCard[[#This Row],[Price_Level]]&amp;Table_wabobpsvr_AzureCalc_AzureCalcRateCard[[#This Row],[Region]]</f>
        <v>Basic.A5 VM (Non-Windows)D6</v>
      </c>
      <c r="B12523" s="775">
        <v>6</v>
      </c>
      <c r="C12523" s="775" t="s">
        <v>680</v>
      </c>
      <c r="D12523" s="775" t="s">
        <v>176</v>
      </c>
      <c r="E12523" s="775">
        <v>0.13439999999999999</v>
      </c>
      <c r="F12523" s="775" t="s">
        <v>707</v>
      </c>
      <c r="G12523" s="775" t="s">
        <v>2243</v>
      </c>
      <c r="H12523" s="775" t="s">
        <v>2244</v>
      </c>
      <c r="I12523" s="775" t="s">
        <v>5904</v>
      </c>
    </row>
    <row r="12524" spans="1:9">
      <c r="A12524" s="775" t="str">
        <f>Table_wabobpsvr_AzureCalc_AzureCalcRateCard[[#This Row],[ServiceName]]&amp;Table_wabobpsvr_AzureCalc_AzureCalcRateCard[[#This Row],[Price_Level]]&amp;Table_wabobpsvr_AzureCalc_AzureCalcRateCard[[#This Row],[Region]]</f>
        <v>Basic.A5 VM (Non-Windows)MOSP4</v>
      </c>
      <c r="B12524" s="775">
        <v>4</v>
      </c>
      <c r="C12524" s="775" t="s">
        <v>680</v>
      </c>
      <c r="D12524" s="775" t="s">
        <v>606</v>
      </c>
      <c r="E12524" s="775">
        <v>0.21</v>
      </c>
      <c r="F12524" s="775" t="s">
        <v>707</v>
      </c>
      <c r="G12524" s="775" t="s">
        <v>4235</v>
      </c>
      <c r="H12524" s="775" t="s">
        <v>4235</v>
      </c>
      <c r="I12524" s="775" t="s">
        <v>5905</v>
      </c>
    </row>
    <row r="12525" spans="1:9">
      <c r="A12525" s="775" t="str">
        <f>Table_wabobpsvr_AzureCalc_AzureCalcRateCard[[#This Row],[ServiceName]]&amp;Table_wabobpsvr_AzureCalc_AzureCalcRateCard[[#This Row],[Price_Level]]&amp;Table_wabobpsvr_AzureCalc_AzureCalcRateCard[[#This Row],[Region]]</f>
        <v>Basic.A5 VM (Non-Windows)A4</v>
      </c>
      <c r="B12525" s="775">
        <v>4</v>
      </c>
      <c r="C12525" s="775" t="s">
        <v>680</v>
      </c>
      <c r="D12525" s="775" t="s">
        <v>174</v>
      </c>
      <c r="E12525" s="775">
        <v>0.15329999999999999</v>
      </c>
      <c r="F12525" s="775" t="s">
        <v>707</v>
      </c>
      <c r="G12525" s="775" t="s">
        <v>2245</v>
      </c>
      <c r="H12525" s="775" t="s">
        <v>2246</v>
      </c>
      <c r="I12525" s="775" t="s">
        <v>5905</v>
      </c>
    </row>
    <row r="12526" spans="1:9">
      <c r="A12526" s="775" t="str">
        <f>Table_wabobpsvr_AzureCalc_AzureCalcRateCard[[#This Row],[ServiceName]]&amp;Table_wabobpsvr_AzureCalc_AzureCalcRateCard[[#This Row],[Price_Level]]&amp;Table_wabobpsvr_AzureCalc_AzureCalcRateCard[[#This Row],[Region]]</f>
        <v>Basic.A5 VM (Non-Windows)B4</v>
      </c>
      <c r="B12526" s="775">
        <v>4</v>
      </c>
      <c r="C12526" s="775" t="s">
        <v>680</v>
      </c>
      <c r="D12526" s="775" t="s">
        <v>175</v>
      </c>
      <c r="E12526" s="775">
        <v>0.14699999999999999</v>
      </c>
      <c r="F12526" s="775" t="s">
        <v>707</v>
      </c>
      <c r="G12526" s="775" t="s">
        <v>2245</v>
      </c>
      <c r="H12526" s="775" t="s">
        <v>2246</v>
      </c>
      <c r="I12526" s="775" t="s">
        <v>5905</v>
      </c>
    </row>
    <row r="12527" spans="1:9">
      <c r="A12527" s="775" t="str">
        <f>Table_wabobpsvr_AzureCalc_AzureCalcRateCard[[#This Row],[ServiceName]]&amp;Table_wabobpsvr_AzureCalc_AzureCalcRateCard[[#This Row],[Price_Level]]&amp;Table_wabobpsvr_AzureCalc_AzureCalcRateCard[[#This Row],[Region]]</f>
        <v>Basic.A5 VM (Non-Windows)C4</v>
      </c>
      <c r="B12527" s="775">
        <v>4</v>
      </c>
      <c r="C12527" s="775" t="s">
        <v>680</v>
      </c>
      <c r="D12527" s="775" t="s">
        <v>177</v>
      </c>
      <c r="E12527" s="775">
        <v>0.14069999999999999</v>
      </c>
      <c r="F12527" s="775" t="s">
        <v>707</v>
      </c>
      <c r="G12527" s="775" t="s">
        <v>2245</v>
      </c>
      <c r="H12527" s="775" t="s">
        <v>2246</v>
      </c>
      <c r="I12527" s="775" t="s">
        <v>5905</v>
      </c>
    </row>
    <row r="12528" spans="1:9">
      <c r="A12528" s="775" t="str">
        <f>Table_wabobpsvr_AzureCalc_AzureCalcRateCard[[#This Row],[ServiceName]]&amp;Table_wabobpsvr_AzureCalc_AzureCalcRateCard[[#This Row],[Price_Level]]&amp;Table_wabobpsvr_AzureCalc_AzureCalcRateCard[[#This Row],[Region]]</f>
        <v>Basic.A5 VM (Non-Windows)D4</v>
      </c>
      <c r="B12528" s="775">
        <v>4</v>
      </c>
      <c r="C12528" s="775" t="s">
        <v>680</v>
      </c>
      <c r="D12528" s="775" t="s">
        <v>176</v>
      </c>
      <c r="E12528" s="775">
        <v>0.13439999999999999</v>
      </c>
      <c r="F12528" s="775" t="s">
        <v>707</v>
      </c>
      <c r="G12528" s="775" t="s">
        <v>2245</v>
      </c>
      <c r="H12528" s="775" t="s">
        <v>2246</v>
      </c>
      <c r="I12528" s="775" t="s">
        <v>5905</v>
      </c>
    </row>
    <row r="12529" spans="1:9">
      <c r="A12529" s="775" t="str">
        <f>Table_wabobpsvr_AzureCalc_AzureCalcRateCard[[#This Row],[ServiceName]]&amp;Table_wabobpsvr_AzureCalc_AzureCalcRateCard[[#This Row],[Price_Level]]&amp;Table_wabobpsvr_AzureCalc_AzureCalcRateCard[[#This Row],[Region]]</f>
        <v>Basic.A5 VM (Non-Windows)MOSP5</v>
      </c>
      <c r="B12529" s="775">
        <v>5</v>
      </c>
      <c r="C12529" s="775" t="s">
        <v>680</v>
      </c>
      <c r="D12529" s="775" t="s">
        <v>606</v>
      </c>
      <c r="E12529" s="775">
        <v>0.21</v>
      </c>
      <c r="F12529" s="775" t="s">
        <v>707</v>
      </c>
      <c r="G12529" s="775" t="s">
        <v>4235</v>
      </c>
      <c r="H12529" s="775" t="s">
        <v>4235</v>
      </c>
      <c r="I12529" s="775" t="s">
        <v>5684</v>
      </c>
    </row>
    <row r="12530" spans="1:9">
      <c r="A12530" s="775" t="str">
        <f>Table_wabobpsvr_AzureCalc_AzureCalcRateCard[[#This Row],[ServiceName]]&amp;Table_wabobpsvr_AzureCalc_AzureCalcRateCard[[#This Row],[Price_Level]]&amp;Table_wabobpsvr_AzureCalc_AzureCalcRateCard[[#This Row],[Region]]</f>
        <v>Basic.A5 VM (Non-Windows)A5</v>
      </c>
      <c r="B12530" s="775">
        <v>5</v>
      </c>
      <c r="C12530" s="775" t="s">
        <v>680</v>
      </c>
      <c r="D12530" s="775" t="s">
        <v>174</v>
      </c>
      <c r="E12530" s="775">
        <v>0.15329999999999999</v>
      </c>
      <c r="F12530" s="775" t="s">
        <v>707</v>
      </c>
      <c r="G12530" s="775" t="s">
        <v>2247</v>
      </c>
      <c r="H12530" s="775" t="s">
        <v>2248</v>
      </c>
      <c r="I12530" s="775" t="s">
        <v>5684</v>
      </c>
    </row>
    <row r="12531" spans="1:9">
      <c r="A12531" s="775" t="str">
        <f>Table_wabobpsvr_AzureCalc_AzureCalcRateCard[[#This Row],[ServiceName]]&amp;Table_wabobpsvr_AzureCalc_AzureCalcRateCard[[#This Row],[Price_Level]]&amp;Table_wabobpsvr_AzureCalc_AzureCalcRateCard[[#This Row],[Region]]</f>
        <v>Basic.A0 VM (Windows)MOSP11</v>
      </c>
      <c r="B12531" s="775">
        <v>11</v>
      </c>
      <c r="C12531" s="775" t="s">
        <v>680</v>
      </c>
      <c r="D12531" s="775" t="s">
        <v>606</v>
      </c>
      <c r="E12531" s="775">
        <v>1.7999999999999999E-2</v>
      </c>
      <c r="F12531" s="775" t="s">
        <v>706</v>
      </c>
      <c r="G12531" s="775" t="s">
        <v>4235</v>
      </c>
      <c r="H12531" s="775" t="s">
        <v>4235</v>
      </c>
      <c r="I12531" s="775" t="s">
        <v>5906</v>
      </c>
    </row>
    <row r="12532" spans="1:9">
      <c r="A12532" s="775" t="str">
        <f>Table_wabobpsvr_AzureCalc_AzureCalcRateCard[[#This Row],[ServiceName]]&amp;Table_wabobpsvr_AzureCalc_AzureCalcRateCard[[#This Row],[Price_Level]]&amp;Table_wabobpsvr_AzureCalc_AzureCalcRateCard[[#This Row],[Region]]</f>
        <v>Basic.A0 VM (Windows)A11</v>
      </c>
      <c r="B12532" s="775">
        <v>11</v>
      </c>
      <c r="C12532" s="775" t="s">
        <v>680</v>
      </c>
      <c r="D12532" s="775" t="s">
        <v>174</v>
      </c>
      <c r="E12532" s="775">
        <v>1.3140000000000001E-2</v>
      </c>
      <c r="F12532" s="775" t="s">
        <v>706</v>
      </c>
      <c r="G12532" s="775" t="s">
        <v>2249</v>
      </c>
      <c r="H12532" s="775" t="s">
        <v>2250</v>
      </c>
      <c r="I12532" s="775" t="s">
        <v>5906</v>
      </c>
    </row>
    <row r="12533" spans="1:9">
      <c r="A12533" s="775" t="str">
        <f>Table_wabobpsvr_AzureCalc_AzureCalcRateCard[[#This Row],[ServiceName]]&amp;Table_wabobpsvr_AzureCalc_AzureCalcRateCard[[#This Row],[Price_Level]]&amp;Table_wabobpsvr_AzureCalc_AzureCalcRateCard[[#This Row],[Region]]</f>
        <v>Basic.A0 VM (Windows)B11</v>
      </c>
      <c r="B12533" s="775">
        <v>11</v>
      </c>
      <c r="C12533" s="775" t="s">
        <v>680</v>
      </c>
      <c r="D12533" s="775" t="s">
        <v>175</v>
      </c>
      <c r="E12533" s="775">
        <v>1.26E-2</v>
      </c>
      <c r="F12533" s="775" t="s">
        <v>706</v>
      </c>
      <c r="G12533" s="775" t="s">
        <v>2249</v>
      </c>
      <c r="H12533" s="775" t="s">
        <v>2250</v>
      </c>
      <c r="I12533" s="775" t="s">
        <v>5906</v>
      </c>
    </row>
    <row r="12534" spans="1:9">
      <c r="A12534" s="775" t="str">
        <f>Table_wabobpsvr_AzureCalc_AzureCalcRateCard[[#This Row],[ServiceName]]&amp;Table_wabobpsvr_AzureCalc_AzureCalcRateCard[[#This Row],[Price_Level]]&amp;Table_wabobpsvr_AzureCalc_AzureCalcRateCard[[#This Row],[Region]]</f>
        <v>Basic.A0 VM (Windows)C11</v>
      </c>
      <c r="B12534" s="775">
        <v>11</v>
      </c>
      <c r="C12534" s="775" t="s">
        <v>680</v>
      </c>
      <c r="D12534" s="775" t="s">
        <v>177</v>
      </c>
      <c r="E12534" s="775">
        <v>1.206E-2</v>
      </c>
      <c r="F12534" s="775" t="s">
        <v>706</v>
      </c>
      <c r="G12534" s="775" t="s">
        <v>2249</v>
      </c>
      <c r="H12534" s="775" t="s">
        <v>2250</v>
      </c>
      <c r="I12534" s="775" t="s">
        <v>5906</v>
      </c>
    </row>
    <row r="12535" spans="1:9">
      <c r="A12535" s="775" t="str">
        <f>Table_wabobpsvr_AzureCalc_AzureCalcRateCard[[#This Row],[ServiceName]]&amp;Table_wabobpsvr_AzureCalc_AzureCalcRateCard[[#This Row],[Price_Level]]&amp;Table_wabobpsvr_AzureCalc_AzureCalcRateCard[[#This Row],[Region]]</f>
        <v>Basic.A0 VM (Windows)D11</v>
      </c>
      <c r="B12535" s="775">
        <v>11</v>
      </c>
      <c r="C12535" s="775" t="s">
        <v>680</v>
      </c>
      <c r="D12535" s="775" t="s">
        <v>176</v>
      </c>
      <c r="E12535" s="775">
        <v>1.1520000000000001E-2</v>
      </c>
      <c r="F12535" s="775" t="s">
        <v>706</v>
      </c>
      <c r="G12535" s="775" t="s">
        <v>2249</v>
      </c>
      <c r="H12535" s="775" t="s">
        <v>2250</v>
      </c>
      <c r="I12535" s="775" t="s">
        <v>5906</v>
      </c>
    </row>
    <row r="12536" spans="1:9">
      <c r="A12536" s="775" t="str">
        <f>Table_wabobpsvr_AzureCalc_AzureCalcRateCard[[#This Row],[ServiceName]]&amp;Table_wabobpsvr_AzureCalc_AzureCalcRateCard[[#This Row],[Price_Level]]&amp;Table_wabobpsvr_AzureCalc_AzureCalcRateCard[[#This Row],[Region]]</f>
        <v>Basic.A0 VM (Windows)MOSP12</v>
      </c>
      <c r="B12536" s="775">
        <v>12</v>
      </c>
      <c r="C12536" s="775" t="s">
        <v>680</v>
      </c>
      <c r="D12536" s="775" t="s">
        <v>606</v>
      </c>
      <c r="E12536" s="775">
        <v>1.7100000000000001E-2</v>
      </c>
      <c r="F12536" s="775" t="s">
        <v>706</v>
      </c>
      <c r="G12536" s="775" t="s">
        <v>4235</v>
      </c>
      <c r="H12536" s="775" t="s">
        <v>4235</v>
      </c>
      <c r="I12536" s="775" t="s">
        <v>5907</v>
      </c>
    </row>
    <row r="12537" spans="1:9">
      <c r="A12537" s="775" t="str">
        <f>Table_wabobpsvr_AzureCalc_AzureCalcRateCard[[#This Row],[ServiceName]]&amp;Table_wabobpsvr_AzureCalc_AzureCalcRateCard[[#This Row],[Price_Level]]&amp;Table_wabobpsvr_AzureCalc_AzureCalcRateCard[[#This Row],[Region]]</f>
        <v>Basic.A0 VM (Windows)A12</v>
      </c>
      <c r="B12537" s="775">
        <v>12</v>
      </c>
      <c r="C12537" s="775" t="s">
        <v>680</v>
      </c>
      <c r="D12537" s="775" t="s">
        <v>174</v>
      </c>
      <c r="E12537" s="775">
        <v>1.3140000000000001E-2</v>
      </c>
      <c r="F12537" s="775" t="s">
        <v>706</v>
      </c>
      <c r="G12537" s="775" t="s">
        <v>2251</v>
      </c>
      <c r="H12537" s="775" t="s">
        <v>2252</v>
      </c>
      <c r="I12537" s="775" t="s">
        <v>5907</v>
      </c>
    </row>
    <row r="12538" spans="1:9">
      <c r="A12538" s="775" t="str">
        <f>Table_wabobpsvr_AzureCalc_AzureCalcRateCard[[#This Row],[ServiceName]]&amp;Table_wabobpsvr_AzureCalc_AzureCalcRateCard[[#This Row],[Price_Level]]&amp;Table_wabobpsvr_AzureCalc_AzureCalcRateCard[[#This Row],[Region]]</f>
        <v>Basic.A0 VM (Windows)B12</v>
      </c>
      <c r="B12538" s="775">
        <v>12</v>
      </c>
      <c r="C12538" s="775" t="s">
        <v>680</v>
      </c>
      <c r="D12538" s="775" t="s">
        <v>175</v>
      </c>
      <c r="E12538" s="775">
        <v>1.26E-2</v>
      </c>
      <c r="F12538" s="775" t="s">
        <v>706</v>
      </c>
      <c r="G12538" s="775" t="s">
        <v>2251</v>
      </c>
      <c r="H12538" s="775" t="s">
        <v>2252</v>
      </c>
      <c r="I12538" s="775" t="s">
        <v>5907</v>
      </c>
    </row>
    <row r="12539" spans="1:9">
      <c r="A12539" s="775" t="str">
        <f>Table_wabobpsvr_AzureCalc_AzureCalcRateCard[[#This Row],[ServiceName]]&amp;Table_wabobpsvr_AzureCalc_AzureCalcRateCard[[#This Row],[Price_Level]]&amp;Table_wabobpsvr_AzureCalc_AzureCalcRateCard[[#This Row],[Region]]</f>
        <v>Basic.A0 VM (Windows)C12</v>
      </c>
      <c r="B12539" s="775">
        <v>12</v>
      </c>
      <c r="C12539" s="775" t="s">
        <v>680</v>
      </c>
      <c r="D12539" s="775" t="s">
        <v>177</v>
      </c>
      <c r="E12539" s="775">
        <v>1.206E-2</v>
      </c>
      <c r="F12539" s="775" t="s">
        <v>706</v>
      </c>
      <c r="G12539" s="775" t="s">
        <v>2251</v>
      </c>
      <c r="H12539" s="775" t="s">
        <v>2252</v>
      </c>
      <c r="I12539" s="775" t="s">
        <v>5907</v>
      </c>
    </row>
    <row r="12540" spans="1:9">
      <c r="A12540" s="775" t="str">
        <f>Table_wabobpsvr_AzureCalc_AzureCalcRateCard[[#This Row],[ServiceName]]&amp;Table_wabobpsvr_AzureCalc_AzureCalcRateCard[[#This Row],[Price_Level]]&amp;Table_wabobpsvr_AzureCalc_AzureCalcRateCard[[#This Row],[Region]]</f>
        <v>Basic.A0 VM (Windows)D12</v>
      </c>
      <c r="B12540" s="775">
        <v>12</v>
      </c>
      <c r="C12540" s="775" t="s">
        <v>680</v>
      </c>
      <c r="D12540" s="775" t="s">
        <v>176</v>
      </c>
      <c r="E12540" s="775">
        <v>1.1520000000000001E-2</v>
      </c>
      <c r="F12540" s="775" t="s">
        <v>706</v>
      </c>
      <c r="G12540" s="775" t="s">
        <v>2251</v>
      </c>
      <c r="H12540" s="775" t="s">
        <v>2252</v>
      </c>
      <c r="I12540" s="775" t="s">
        <v>5907</v>
      </c>
    </row>
    <row r="12541" spans="1:9">
      <c r="A12541" s="775" t="str">
        <f>Table_wabobpsvr_AzureCalc_AzureCalcRateCard[[#This Row],[ServiceName]]&amp;Table_wabobpsvr_AzureCalc_AzureCalcRateCard[[#This Row],[Price_Level]]&amp;Table_wabobpsvr_AzureCalc_AzureCalcRateCard[[#This Row],[Region]]</f>
        <v>Basic.A0 VM (Windows)MOSP13</v>
      </c>
      <c r="B12541" s="775">
        <v>13</v>
      </c>
      <c r="C12541" s="775" t="s">
        <v>680</v>
      </c>
      <c r="D12541" s="775" t="s">
        <v>606</v>
      </c>
      <c r="E12541" s="775">
        <v>2.1999999999999999E-2</v>
      </c>
      <c r="F12541" s="775" t="s">
        <v>706</v>
      </c>
      <c r="G12541" s="775" t="s">
        <v>4235</v>
      </c>
      <c r="H12541" s="775" t="s">
        <v>4235</v>
      </c>
      <c r="I12541" s="775" t="s">
        <v>5669</v>
      </c>
    </row>
    <row r="12542" spans="1:9">
      <c r="A12542" s="775" t="str">
        <f>Table_wabobpsvr_AzureCalc_AzureCalcRateCard[[#This Row],[ServiceName]]&amp;Table_wabobpsvr_AzureCalc_AzureCalcRateCard[[#This Row],[Price_Level]]&amp;Table_wabobpsvr_AzureCalc_AzureCalcRateCard[[#This Row],[Region]]</f>
        <v>Basic.A1 VM (Windows)D12</v>
      </c>
      <c r="B12542" s="775">
        <v>12</v>
      </c>
      <c r="C12542" s="775" t="s">
        <v>680</v>
      </c>
      <c r="D12542" s="775" t="s">
        <v>176</v>
      </c>
      <c r="E12542" s="775">
        <v>5.6320000000000002E-2</v>
      </c>
      <c r="F12542" s="775" t="s">
        <v>708</v>
      </c>
      <c r="G12542" s="775" t="s">
        <v>2253</v>
      </c>
      <c r="H12542" s="775" t="s">
        <v>2254</v>
      </c>
      <c r="I12542" s="775" t="s">
        <v>5683</v>
      </c>
    </row>
    <row r="12543" spans="1:9">
      <c r="A12543" s="775" t="str">
        <f>Table_wabobpsvr_AzureCalc_AzureCalcRateCard[[#This Row],[ServiceName]]&amp;Table_wabobpsvr_AzureCalc_AzureCalcRateCard[[#This Row],[Price_Level]]&amp;Table_wabobpsvr_AzureCalc_AzureCalcRateCard[[#This Row],[Region]]</f>
        <v>Basic.A1 VM (Windows)MOSP13</v>
      </c>
      <c r="B12543" s="775">
        <v>13</v>
      </c>
      <c r="C12543" s="775" t="s">
        <v>680</v>
      </c>
      <c r="D12543" s="775" t="s">
        <v>606</v>
      </c>
      <c r="E12543" s="775">
        <v>8.8999999999999996E-2</v>
      </c>
      <c r="F12543" s="775" t="s">
        <v>708</v>
      </c>
      <c r="G12543" s="775" t="s">
        <v>4235</v>
      </c>
      <c r="H12543" s="775" t="s">
        <v>4235</v>
      </c>
      <c r="I12543" s="775" t="s">
        <v>5908</v>
      </c>
    </row>
    <row r="12544" spans="1:9">
      <c r="A12544" s="775" t="str">
        <f>Table_wabobpsvr_AzureCalc_AzureCalcRateCard[[#This Row],[ServiceName]]&amp;Table_wabobpsvr_AzureCalc_AzureCalcRateCard[[#This Row],[Price_Level]]&amp;Table_wabobpsvr_AzureCalc_AzureCalcRateCard[[#This Row],[Region]]</f>
        <v>Basic.A1 VM (Windows)A13</v>
      </c>
      <c r="B12544" s="775">
        <v>13</v>
      </c>
      <c r="C12544" s="775" t="s">
        <v>680</v>
      </c>
      <c r="D12544" s="775" t="s">
        <v>174</v>
      </c>
      <c r="E12544" s="775">
        <v>6.497E-2</v>
      </c>
      <c r="F12544" s="775" t="s">
        <v>708</v>
      </c>
      <c r="G12544" s="775" t="s">
        <v>2255</v>
      </c>
      <c r="H12544" s="775" t="s">
        <v>2256</v>
      </c>
      <c r="I12544" s="775" t="s">
        <v>5908</v>
      </c>
    </row>
    <row r="12545" spans="1:9">
      <c r="A12545" s="775" t="str">
        <f>Table_wabobpsvr_AzureCalc_AzureCalcRateCard[[#This Row],[ServiceName]]&amp;Table_wabobpsvr_AzureCalc_AzureCalcRateCard[[#This Row],[Price_Level]]&amp;Table_wabobpsvr_AzureCalc_AzureCalcRateCard[[#This Row],[Region]]</f>
        <v>Basic.A1 VM (Windows)B13</v>
      </c>
      <c r="B12545" s="775">
        <v>13</v>
      </c>
      <c r="C12545" s="775" t="s">
        <v>680</v>
      </c>
      <c r="D12545" s="775" t="s">
        <v>175</v>
      </c>
      <c r="E12545" s="775">
        <v>6.2300000000000001E-2</v>
      </c>
      <c r="F12545" s="775" t="s">
        <v>708</v>
      </c>
      <c r="G12545" s="775" t="s">
        <v>2255</v>
      </c>
      <c r="H12545" s="775" t="s">
        <v>2256</v>
      </c>
      <c r="I12545" s="775" t="s">
        <v>5908</v>
      </c>
    </row>
    <row r="12546" spans="1:9">
      <c r="A12546" s="775" t="str">
        <f>Table_wabobpsvr_AzureCalc_AzureCalcRateCard[[#This Row],[ServiceName]]&amp;Table_wabobpsvr_AzureCalc_AzureCalcRateCard[[#This Row],[Price_Level]]&amp;Table_wabobpsvr_AzureCalc_AzureCalcRateCard[[#This Row],[Region]]</f>
        <v>Basic.A1 VM (Windows)C13</v>
      </c>
      <c r="B12546" s="775">
        <v>13</v>
      </c>
      <c r="C12546" s="775" t="s">
        <v>680</v>
      </c>
      <c r="D12546" s="775" t="s">
        <v>177</v>
      </c>
      <c r="E12546" s="775">
        <v>5.9630000000000002E-2</v>
      </c>
      <c r="F12546" s="775" t="s">
        <v>708</v>
      </c>
      <c r="G12546" s="775" t="s">
        <v>2255</v>
      </c>
      <c r="H12546" s="775" t="s">
        <v>2256</v>
      </c>
      <c r="I12546" s="775" t="s">
        <v>5908</v>
      </c>
    </row>
    <row r="12547" spans="1:9">
      <c r="A12547" s="775" t="str">
        <f>Table_wabobpsvr_AzureCalc_AzureCalcRateCard[[#This Row],[ServiceName]]&amp;Table_wabobpsvr_AzureCalc_AzureCalcRateCard[[#This Row],[Price_Level]]&amp;Table_wabobpsvr_AzureCalc_AzureCalcRateCard[[#This Row],[Region]]</f>
        <v>Basic.A1 VM (Windows)D13</v>
      </c>
      <c r="B12547" s="775">
        <v>13</v>
      </c>
      <c r="C12547" s="775" t="s">
        <v>680</v>
      </c>
      <c r="D12547" s="775" t="s">
        <v>176</v>
      </c>
      <c r="E12547" s="775">
        <v>5.6959999999999997E-2</v>
      </c>
      <c r="F12547" s="775" t="s">
        <v>708</v>
      </c>
      <c r="G12547" s="775" t="s">
        <v>2255</v>
      </c>
      <c r="H12547" s="775" t="s">
        <v>2256</v>
      </c>
      <c r="I12547" s="775" t="s">
        <v>5908</v>
      </c>
    </row>
    <row r="12548" spans="1:9">
      <c r="A12548" s="775" t="str">
        <f>Table_wabobpsvr_AzureCalc_AzureCalcRateCard[[#This Row],[ServiceName]]&amp;Table_wabobpsvr_AzureCalc_AzureCalcRateCard[[#This Row],[Price_Level]]&amp;Table_wabobpsvr_AzureCalc_AzureCalcRateCard[[#This Row],[Region]]</f>
        <v>Basic.A5 VM (Non-Windows)MOSP6</v>
      </c>
      <c r="B12548" s="775">
        <v>6</v>
      </c>
      <c r="C12548" s="775" t="s">
        <v>680</v>
      </c>
      <c r="D12548" s="775" t="s">
        <v>606</v>
      </c>
      <c r="E12548" s="775">
        <v>0.21</v>
      </c>
      <c r="F12548" s="775" t="s">
        <v>707</v>
      </c>
      <c r="G12548" s="775" t="s">
        <v>4235</v>
      </c>
      <c r="H12548" s="775" t="s">
        <v>4235</v>
      </c>
      <c r="I12548" s="775" t="s">
        <v>5904</v>
      </c>
    </row>
    <row r="12549" spans="1:9">
      <c r="A12549" s="775" t="str">
        <f>Table_wabobpsvr_AzureCalc_AzureCalcRateCard[[#This Row],[ServiceName]]&amp;Table_wabobpsvr_AzureCalc_AzureCalcRateCard[[#This Row],[Price_Level]]&amp;Table_wabobpsvr_AzureCalc_AzureCalcRateCard[[#This Row],[Region]]</f>
        <v>Basic.A5 VM (Non-Windows)A6</v>
      </c>
      <c r="B12549" s="775">
        <v>6</v>
      </c>
      <c r="C12549" s="775" t="s">
        <v>680</v>
      </c>
      <c r="D12549" s="775" t="s">
        <v>174</v>
      </c>
      <c r="E12549" s="775">
        <v>0.15329999999999999</v>
      </c>
      <c r="F12549" s="775" t="s">
        <v>707</v>
      </c>
      <c r="G12549" s="775" t="s">
        <v>2243</v>
      </c>
      <c r="H12549" s="775" t="s">
        <v>2244</v>
      </c>
      <c r="I12549" s="775" t="s">
        <v>5904</v>
      </c>
    </row>
    <row r="12550" spans="1:9">
      <c r="A12550" s="775" t="str">
        <f>Table_wabobpsvr_AzureCalc_AzureCalcRateCard[[#This Row],[ServiceName]]&amp;Table_wabobpsvr_AzureCalc_AzureCalcRateCard[[#This Row],[Price_Level]]&amp;Table_wabobpsvr_AzureCalc_AzureCalcRateCard[[#This Row],[Region]]</f>
        <v>Basic.A5 VM (Non-Windows)B6</v>
      </c>
      <c r="B12550" s="775">
        <v>6</v>
      </c>
      <c r="C12550" s="775" t="s">
        <v>680</v>
      </c>
      <c r="D12550" s="775" t="s">
        <v>175</v>
      </c>
      <c r="E12550" s="775">
        <v>0.14699999999999999</v>
      </c>
      <c r="F12550" s="775" t="s">
        <v>707</v>
      </c>
      <c r="G12550" s="775" t="s">
        <v>2243</v>
      </c>
      <c r="H12550" s="775" t="s">
        <v>2244</v>
      </c>
      <c r="I12550" s="775" t="s">
        <v>5904</v>
      </c>
    </row>
    <row r="12551" spans="1:9">
      <c r="A12551" s="775" t="str">
        <f>Table_wabobpsvr_AzureCalc_AzureCalcRateCard[[#This Row],[ServiceName]]&amp;Table_wabobpsvr_AzureCalc_AzureCalcRateCard[[#This Row],[Price_Level]]&amp;Table_wabobpsvr_AzureCalc_AzureCalcRateCard[[#This Row],[Region]]</f>
        <v>Basic.A0 VM (Windows)A13</v>
      </c>
      <c r="B12551" s="775">
        <v>13</v>
      </c>
      <c r="C12551" s="775" t="s">
        <v>680</v>
      </c>
      <c r="D12551" s="775" t="s">
        <v>174</v>
      </c>
      <c r="E12551" s="775">
        <v>1.6060000000000001E-2</v>
      </c>
      <c r="F12551" s="775" t="s">
        <v>706</v>
      </c>
      <c r="G12551" s="775" t="s">
        <v>2257</v>
      </c>
      <c r="H12551" s="775" t="s">
        <v>2258</v>
      </c>
      <c r="I12551" s="775" t="s">
        <v>5669</v>
      </c>
    </row>
    <row r="12552" spans="1:9">
      <c r="A12552" s="775" t="str">
        <f>Table_wabobpsvr_AzureCalc_AzureCalcRateCard[[#This Row],[ServiceName]]&amp;Table_wabobpsvr_AzureCalc_AzureCalcRateCard[[#This Row],[Price_Level]]&amp;Table_wabobpsvr_AzureCalc_AzureCalcRateCard[[#This Row],[Region]]</f>
        <v>Basic.A7 VM (Windows)MOSP6</v>
      </c>
      <c r="B12552" s="775">
        <v>6</v>
      </c>
      <c r="C12552" s="775" t="s">
        <v>680</v>
      </c>
      <c r="D12552" s="775" t="s">
        <v>606</v>
      </c>
      <c r="E12552" s="775">
        <v>1.1200000000000001</v>
      </c>
      <c r="F12552" s="775" t="s">
        <v>709</v>
      </c>
      <c r="G12552" s="775" t="s">
        <v>4235</v>
      </c>
      <c r="H12552" s="775" t="s">
        <v>4235</v>
      </c>
      <c r="I12552" s="775" t="s">
        <v>5909</v>
      </c>
    </row>
    <row r="12553" spans="1:9">
      <c r="A12553" s="775" t="str">
        <f>Table_wabobpsvr_AzureCalc_AzureCalcRateCard[[#This Row],[ServiceName]]&amp;Table_wabobpsvr_AzureCalc_AzureCalcRateCard[[#This Row],[Price_Level]]&amp;Table_wabobpsvr_AzureCalc_AzureCalcRateCard[[#This Row],[Region]]</f>
        <v>Basic.A7 VM (Windows)A6</v>
      </c>
      <c r="B12553" s="775">
        <v>6</v>
      </c>
      <c r="C12553" s="775" t="s">
        <v>680</v>
      </c>
      <c r="D12553" s="775" t="s">
        <v>174</v>
      </c>
      <c r="E12553" s="775">
        <v>0.81759999999999999</v>
      </c>
      <c r="F12553" s="775" t="s">
        <v>709</v>
      </c>
      <c r="G12553" s="775" t="s">
        <v>2259</v>
      </c>
      <c r="H12553" s="775" t="s">
        <v>2260</v>
      </c>
      <c r="I12553" s="775" t="s">
        <v>5909</v>
      </c>
    </row>
    <row r="12554" spans="1:9">
      <c r="A12554" s="775" t="str">
        <f>Table_wabobpsvr_AzureCalc_AzureCalcRateCard[[#This Row],[ServiceName]]&amp;Table_wabobpsvr_AzureCalc_AzureCalcRateCard[[#This Row],[Price_Level]]&amp;Table_wabobpsvr_AzureCalc_AzureCalcRateCard[[#This Row],[Region]]</f>
        <v>Basic.A7 VM (Windows)B6</v>
      </c>
      <c r="B12554" s="775">
        <v>6</v>
      </c>
      <c r="C12554" s="775" t="s">
        <v>680</v>
      </c>
      <c r="D12554" s="775" t="s">
        <v>175</v>
      </c>
      <c r="E12554" s="775">
        <v>0.78400000000000003</v>
      </c>
      <c r="F12554" s="775" t="s">
        <v>709</v>
      </c>
      <c r="G12554" s="775" t="s">
        <v>2259</v>
      </c>
      <c r="H12554" s="775" t="s">
        <v>2260</v>
      </c>
      <c r="I12554" s="775" t="s">
        <v>5909</v>
      </c>
    </row>
    <row r="12555" spans="1:9">
      <c r="A12555" s="775" t="str">
        <f>Table_wabobpsvr_AzureCalc_AzureCalcRateCard[[#This Row],[ServiceName]]&amp;Table_wabobpsvr_AzureCalc_AzureCalcRateCard[[#This Row],[Price_Level]]&amp;Table_wabobpsvr_AzureCalc_AzureCalcRateCard[[#This Row],[Region]]</f>
        <v>Basic.A7 VM (Windows)C6</v>
      </c>
      <c r="B12555" s="775">
        <v>6</v>
      </c>
      <c r="C12555" s="775" t="s">
        <v>680</v>
      </c>
      <c r="D12555" s="775" t="s">
        <v>177</v>
      </c>
      <c r="E12555" s="775">
        <v>0.75039999999999996</v>
      </c>
      <c r="F12555" s="775" t="s">
        <v>709</v>
      </c>
      <c r="G12555" s="775" t="s">
        <v>2259</v>
      </c>
      <c r="H12555" s="775" t="s">
        <v>2260</v>
      </c>
      <c r="I12555" s="775" t="s">
        <v>5909</v>
      </c>
    </row>
    <row r="12556" spans="1:9">
      <c r="A12556" s="775" t="str">
        <f>Table_wabobpsvr_AzureCalc_AzureCalcRateCard[[#This Row],[ServiceName]]&amp;Table_wabobpsvr_AzureCalc_AzureCalcRateCard[[#This Row],[Price_Level]]&amp;Table_wabobpsvr_AzureCalc_AzureCalcRateCard[[#This Row],[Region]]</f>
        <v>Basic.A7 VM (Windows)D6</v>
      </c>
      <c r="B12556" s="775">
        <v>6</v>
      </c>
      <c r="C12556" s="775" t="s">
        <v>680</v>
      </c>
      <c r="D12556" s="775" t="s">
        <v>176</v>
      </c>
      <c r="E12556" s="775">
        <v>0.71679999999999999</v>
      </c>
      <c r="F12556" s="775" t="s">
        <v>709</v>
      </c>
      <c r="G12556" s="775" t="s">
        <v>2259</v>
      </c>
      <c r="H12556" s="775" t="s">
        <v>2260</v>
      </c>
      <c r="I12556" s="775" t="s">
        <v>5909</v>
      </c>
    </row>
    <row r="12557" spans="1:9">
      <c r="A12557" s="775" t="str">
        <f>Table_wabobpsvr_AzureCalc_AzureCalcRateCard[[#This Row],[ServiceName]]&amp;Table_wabobpsvr_AzureCalc_AzureCalcRateCard[[#This Row],[Price_Level]]&amp;Table_wabobpsvr_AzureCalc_AzureCalcRateCard[[#This Row],[Region]]</f>
        <v>Basic.A7 VM (Windows)MOSP4</v>
      </c>
      <c r="B12557" s="775">
        <v>4</v>
      </c>
      <c r="C12557" s="775" t="s">
        <v>680</v>
      </c>
      <c r="D12557" s="775" t="s">
        <v>606</v>
      </c>
      <c r="E12557" s="775">
        <v>1.1200000000000001</v>
      </c>
      <c r="F12557" s="775" t="s">
        <v>709</v>
      </c>
      <c r="G12557" s="775" t="s">
        <v>4235</v>
      </c>
      <c r="H12557" s="775" t="s">
        <v>4235</v>
      </c>
      <c r="I12557" s="775" t="s">
        <v>5668</v>
      </c>
    </row>
    <row r="12558" spans="1:9">
      <c r="A12558" s="775" t="str">
        <f>Table_wabobpsvr_AzureCalc_AzureCalcRateCard[[#This Row],[ServiceName]]&amp;Table_wabobpsvr_AzureCalc_AzureCalcRateCard[[#This Row],[Price_Level]]&amp;Table_wabobpsvr_AzureCalc_AzureCalcRateCard[[#This Row],[Region]]</f>
        <v>Basic.A7 VM (Windows)A4</v>
      </c>
      <c r="B12558" s="775">
        <v>4</v>
      </c>
      <c r="C12558" s="775" t="s">
        <v>680</v>
      </c>
      <c r="D12558" s="775" t="s">
        <v>174</v>
      </c>
      <c r="E12558" s="775">
        <v>0.81759999999999999</v>
      </c>
      <c r="F12558" s="775" t="s">
        <v>709</v>
      </c>
      <c r="G12558" s="775" t="s">
        <v>2261</v>
      </c>
      <c r="H12558" s="775" t="s">
        <v>2262</v>
      </c>
      <c r="I12558" s="775" t="s">
        <v>5668</v>
      </c>
    </row>
    <row r="12559" spans="1:9">
      <c r="A12559" s="775" t="str">
        <f>Table_wabobpsvr_AzureCalc_AzureCalcRateCard[[#This Row],[ServiceName]]&amp;Table_wabobpsvr_AzureCalc_AzureCalcRateCard[[#This Row],[Price_Level]]&amp;Table_wabobpsvr_AzureCalc_AzureCalcRateCard[[#This Row],[Region]]</f>
        <v>Oracle Database Enterprise (16 core)MOSP</v>
      </c>
      <c r="B12559" s="775"/>
      <c r="C12559" s="775" t="s">
        <v>680</v>
      </c>
      <c r="D12559" s="775" t="s">
        <v>606</v>
      </c>
      <c r="E12559" s="775">
        <v>20.16</v>
      </c>
      <c r="F12559" s="775" t="s">
        <v>724</v>
      </c>
      <c r="G12559" s="775" t="s">
        <v>4235</v>
      </c>
      <c r="H12559" s="775" t="s">
        <v>4235</v>
      </c>
      <c r="I12559" s="775" t="s">
        <v>6200</v>
      </c>
    </row>
    <row r="12560" spans="1:9">
      <c r="A12560" s="775" t="str">
        <f>Table_wabobpsvr_AzureCalc_AzureCalcRateCard[[#This Row],[ServiceName]]&amp;Table_wabobpsvr_AzureCalc_AzureCalcRateCard[[#This Row],[Price_Level]]&amp;Table_wabobpsvr_AzureCalc_AzureCalcRateCard[[#This Row],[Region]]</f>
        <v>Oracle Database Enterprise (16 core)A</v>
      </c>
      <c r="B12560" s="775"/>
      <c r="C12560" s="775" t="s">
        <v>680</v>
      </c>
      <c r="D12560" s="775" t="s">
        <v>174</v>
      </c>
      <c r="E12560" s="775">
        <v>20.16</v>
      </c>
      <c r="F12560" s="775" t="s">
        <v>724</v>
      </c>
      <c r="G12560" s="775" t="s">
        <v>1508</v>
      </c>
      <c r="H12560" s="775" t="s">
        <v>1509</v>
      </c>
      <c r="I12560" s="775" t="s">
        <v>6200</v>
      </c>
    </row>
    <row r="12561" spans="1:9">
      <c r="A12561" s="775" t="str">
        <f>Table_wabobpsvr_AzureCalc_AzureCalcRateCard[[#This Row],[ServiceName]]&amp;Table_wabobpsvr_AzureCalc_AzureCalcRateCard[[#This Row],[Price_Level]]&amp;Table_wabobpsvr_AzureCalc_AzureCalcRateCard[[#This Row],[Region]]</f>
        <v>Oracle Database Enterprise (16 core)B</v>
      </c>
      <c r="B12561" s="775"/>
      <c r="C12561" s="775" t="s">
        <v>680</v>
      </c>
      <c r="D12561" s="775" t="s">
        <v>175</v>
      </c>
      <c r="E12561" s="775">
        <v>20.16</v>
      </c>
      <c r="F12561" s="775" t="s">
        <v>724</v>
      </c>
      <c r="G12561" s="775" t="s">
        <v>1508</v>
      </c>
      <c r="H12561" s="775" t="s">
        <v>1509</v>
      </c>
      <c r="I12561" s="775" t="s">
        <v>6200</v>
      </c>
    </row>
    <row r="12562" spans="1:9">
      <c r="A12562" s="775" t="str">
        <f>Table_wabobpsvr_AzureCalc_AzureCalcRateCard[[#This Row],[ServiceName]]&amp;Table_wabobpsvr_AzureCalc_AzureCalcRateCard[[#This Row],[Price_Level]]&amp;Table_wabobpsvr_AzureCalc_AzureCalcRateCard[[#This Row],[Region]]</f>
        <v>Oracle Database Enterprise (16 core)C</v>
      </c>
      <c r="B12562" s="775"/>
      <c r="C12562" s="775" t="s">
        <v>680</v>
      </c>
      <c r="D12562" s="775" t="s">
        <v>177</v>
      </c>
      <c r="E12562" s="775">
        <v>20.16</v>
      </c>
      <c r="F12562" s="775" t="s">
        <v>724</v>
      </c>
      <c r="G12562" s="775" t="s">
        <v>1508</v>
      </c>
      <c r="H12562" s="775" t="s">
        <v>1509</v>
      </c>
      <c r="I12562" s="775" t="s">
        <v>6200</v>
      </c>
    </row>
    <row r="12563" spans="1:9">
      <c r="A12563" s="775" t="str">
        <f>Table_wabobpsvr_AzureCalc_AzureCalcRateCard[[#This Row],[ServiceName]]&amp;Table_wabobpsvr_AzureCalc_AzureCalcRateCard[[#This Row],[Price_Level]]&amp;Table_wabobpsvr_AzureCalc_AzureCalcRateCard[[#This Row],[Region]]</f>
        <v>Oracle Database Enterprise (16 core)D</v>
      </c>
      <c r="B12563" s="775"/>
      <c r="C12563" s="775" t="s">
        <v>680</v>
      </c>
      <c r="D12563" s="775" t="s">
        <v>176</v>
      </c>
      <c r="E12563" s="775">
        <v>20.16</v>
      </c>
      <c r="F12563" s="775" t="s">
        <v>724</v>
      </c>
      <c r="G12563" s="775" t="s">
        <v>1508</v>
      </c>
      <c r="H12563" s="775" t="s">
        <v>1509</v>
      </c>
      <c r="I12563" s="775" t="s">
        <v>6200</v>
      </c>
    </row>
    <row r="12564" spans="1:9">
      <c r="A12564" s="775" t="str">
        <f>Table_wabobpsvr_AzureCalc_AzureCalcRateCard[[#This Row],[ServiceName]]&amp;Table_wabobpsvr_AzureCalc_AzureCalcRateCard[[#This Row],[Price_Level]]&amp;Table_wabobpsvr_AzureCalc_AzureCalcRateCard[[#This Row],[Region]]</f>
        <v>Oracle Database Standard (1 core)MOSP</v>
      </c>
      <c r="B12564" s="775"/>
      <c r="C12564" s="775" t="s">
        <v>680</v>
      </c>
      <c r="D12564" s="775" t="s">
        <v>606</v>
      </c>
      <c r="E12564" s="775">
        <v>1.1100000000000001</v>
      </c>
      <c r="F12564" s="775" t="s">
        <v>725</v>
      </c>
      <c r="G12564" s="775" t="s">
        <v>4235</v>
      </c>
      <c r="H12564" s="775" t="s">
        <v>4235</v>
      </c>
      <c r="I12564" s="775" t="s">
        <v>6201</v>
      </c>
    </row>
    <row r="12565" spans="1:9">
      <c r="A12565" s="775" t="str">
        <f>Table_wabobpsvr_AzureCalc_AzureCalcRateCard[[#This Row],[ServiceName]]&amp;Table_wabobpsvr_AzureCalc_AzureCalcRateCard[[#This Row],[Price_Level]]&amp;Table_wabobpsvr_AzureCalc_AzureCalcRateCard[[#This Row],[Region]]</f>
        <v>Oracle Database Standard (1 core)A</v>
      </c>
      <c r="B12565" s="775"/>
      <c r="C12565" s="775" t="s">
        <v>680</v>
      </c>
      <c r="D12565" s="775" t="s">
        <v>174</v>
      </c>
      <c r="E12565" s="775">
        <v>1.1100000000000001</v>
      </c>
      <c r="F12565" s="775" t="s">
        <v>725</v>
      </c>
      <c r="G12565" s="775" t="s">
        <v>1510</v>
      </c>
      <c r="H12565" s="775" t="s">
        <v>1511</v>
      </c>
      <c r="I12565" s="775" t="s">
        <v>6201</v>
      </c>
    </row>
    <row r="12566" spans="1:9">
      <c r="A12566" s="775" t="str">
        <f>Table_wabobpsvr_AzureCalc_AzureCalcRateCard[[#This Row],[ServiceName]]&amp;Table_wabobpsvr_AzureCalc_AzureCalcRateCard[[#This Row],[Price_Level]]&amp;Table_wabobpsvr_AzureCalc_AzureCalcRateCard[[#This Row],[Region]]</f>
        <v>Java Development Environment (4 core)C</v>
      </c>
      <c r="B12566" s="775"/>
      <c r="C12566" s="775" t="s">
        <v>680</v>
      </c>
      <c r="D12566" s="775" t="s">
        <v>177</v>
      </c>
      <c r="E12566" s="775">
        <v>0.32</v>
      </c>
      <c r="F12566" s="775" t="s">
        <v>719</v>
      </c>
      <c r="G12566" s="775" t="s">
        <v>1502</v>
      </c>
      <c r="H12566" s="775" t="s">
        <v>1503</v>
      </c>
      <c r="I12566" s="775" t="s">
        <v>5038</v>
      </c>
    </row>
    <row r="12567" spans="1:9">
      <c r="A12567" s="775" t="str">
        <f>Table_wabobpsvr_AzureCalc_AzureCalcRateCard[[#This Row],[ServiceName]]&amp;Table_wabobpsvr_AzureCalc_AzureCalcRateCard[[#This Row],[Price_Level]]&amp;Table_wabobpsvr_AzureCalc_AzureCalcRateCard[[#This Row],[Region]]</f>
        <v>Oracle Database Standard (1 core)B</v>
      </c>
      <c r="B12567" s="775"/>
      <c r="C12567" s="775" t="s">
        <v>680</v>
      </c>
      <c r="D12567" s="775" t="s">
        <v>175</v>
      </c>
      <c r="E12567" s="775">
        <v>1.1100000000000001</v>
      </c>
      <c r="F12567" s="775" t="s">
        <v>725</v>
      </c>
      <c r="G12567" s="775" t="s">
        <v>1510</v>
      </c>
      <c r="H12567" s="775" t="s">
        <v>1511</v>
      </c>
      <c r="I12567" s="775" t="s">
        <v>6201</v>
      </c>
    </row>
    <row r="12568" spans="1:9">
      <c r="A12568" s="775" t="str">
        <f>Table_wabobpsvr_AzureCalc_AzureCalcRateCard[[#This Row],[ServiceName]]&amp;Table_wabobpsvr_AzureCalc_AzureCalcRateCard[[#This Row],[Price_Level]]&amp;Table_wabobpsvr_AzureCalc_AzureCalcRateCard[[#This Row],[Region]]</f>
        <v>Oracle Database Standard (1 core)C</v>
      </c>
      <c r="B12568" s="775"/>
      <c r="C12568" s="775" t="s">
        <v>680</v>
      </c>
      <c r="D12568" s="775" t="s">
        <v>177</v>
      </c>
      <c r="E12568" s="775">
        <v>1.1100000000000001</v>
      </c>
      <c r="F12568" s="775" t="s">
        <v>725</v>
      </c>
      <c r="G12568" s="775" t="s">
        <v>1510</v>
      </c>
      <c r="H12568" s="775" t="s">
        <v>1511</v>
      </c>
      <c r="I12568" s="775" t="s">
        <v>6201</v>
      </c>
    </row>
    <row r="12569" spans="1:9">
      <c r="A12569" s="775" t="str">
        <f>Table_wabobpsvr_AzureCalc_AzureCalcRateCard[[#This Row],[ServiceName]]&amp;Table_wabobpsvr_AzureCalc_AzureCalcRateCard[[#This Row],[Price_Level]]&amp;Table_wabobpsvr_AzureCalc_AzureCalcRateCard[[#This Row],[Region]]</f>
        <v>Oracle Database Standard (1 core)D</v>
      </c>
      <c r="B12569" s="775"/>
      <c r="C12569" s="775" t="s">
        <v>680</v>
      </c>
      <c r="D12569" s="775" t="s">
        <v>176</v>
      </c>
      <c r="E12569" s="775">
        <v>1.1100000000000001</v>
      </c>
      <c r="F12569" s="775" t="s">
        <v>725</v>
      </c>
      <c r="G12569" s="775" t="s">
        <v>1510</v>
      </c>
      <c r="H12569" s="775" t="s">
        <v>1511</v>
      </c>
      <c r="I12569" s="775" t="s">
        <v>6201</v>
      </c>
    </row>
    <row r="12570" spans="1:9">
      <c r="A12570" s="775" t="str">
        <f>Table_wabobpsvr_AzureCalc_AzureCalcRateCard[[#This Row],[ServiceName]]&amp;Table_wabobpsvr_AzureCalc_AzureCalcRateCard[[#This Row],[Price_Level]]&amp;Table_wabobpsvr_AzureCalc_AzureCalcRateCard[[#This Row],[Region]]</f>
        <v>Oracle Database Standard (2 core)MOSP</v>
      </c>
      <c r="B12570" s="775"/>
      <c r="C12570" s="775" t="s">
        <v>680</v>
      </c>
      <c r="D12570" s="775" t="s">
        <v>606</v>
      </c>
      <c r="E12570" s="775">
        <v>1.1100000000000001</v>
      </c>
      <c r="F12570" s="775" t="s">
        <v>726</v>
      </c>
      <c r="G12570" s="775" t="s">
        <v>4235</v>
      </c>
      <c r="H12570" s="775" t="s">
        <v>4235</v>
      </c>
      <c r="I12570" s="775" t="s">
        <v>6202</v>
      </c>
    </row>
    <row r="12571" spans="1:9">
      <c r="A12571" s="775" t="str">
        <f>Table_wabobpsvr_AzureCalc_AzureCalcRateCard[[#This Row],[ServiceName]]&amp;Table_wabobpsvr_AzureCalc_AzureCalcRateCard[[#This Row],[Price_Level]]&amp;Table_wabobpsvr_AzureCalc_AzureCalcRateCard[[#This Row],[Region]]</f>
        <v>Oracle Database Standard (2 core)A</v>
      </c>
      <c r="B12571" s="775"/>
      <c r="C12571" s="775" t="s">
        <v>680</v>
      </c>
      <c r="D12571" s="775" t="s">
        <v>174</v>
      </c>
      <c r="E12571" s="775">
        <v>1.1100000000000001</v>
      </c>
      <c r="F12571" s="775" t="s">
        <v>726</v>
      </c>
      <c r="G12571" s="775" t="s">
        <v>1512</v>
      </c>
      <c r="H12571" s="775" t="s">
        <v>1513</v>
      </c>
      <c r="I12571" s="775" t="s">
        <v>6202</v>
      </c>
    </row>
    <row r="12572" spans="1:9">
      <c r="A12572" s="775" t="str">
        <f>Table_wabobpsvr_AzureCalc_AzureCalcRateCard[[#This Row],[ServiceName]]&amp;Table_wabobpsvr_AzureCalc_AzureCalcRateCard[[#This Row],[Price_Level]]&amp;Table_wabobpsvr_AzureCalc_AzureCalcRateCard[[#This Row],[Region]]</f>
        <v>Oracle Database Standard (2 core)B</v>
      </c>
      <c r="B12572" s="775"/>
      <c r="C12572" s="775" t="s">
        <v>680</v>
      </c>
      <c r="D12572" s="775" t="s">
        <v>175</v>
      </c>
      <c r="E12572" s="775">
        <v>1.1100000000000001</v>
      </c>
      <c r="F12572" s="775" t="s">
        <v>726</v>
      </c>
      <c r="G12572" s="775" t="s">
        <v>1512</v>
      </c>
      <c r="H12572" s="775" t="s">
        <v>1513</v>
      </c>
      <c r="I12572" s="775" t="s">
        <v>6202</v>
      </c>
    </row>
    <row r="12573" spans="1:9">
      <c r="A12573" s="775" t="str">
        <f>Table_wabobpsvr_AzureCalc_AzureCalcRateCard[[#This Row],[ServiceName]]&amp;Table_wabobpsvr_AzureCalc_AzureCalcRateCard[[#This Row],[Price_Level]]&amp;Table_wabobpsvr_AzureCalc_AzureCalcRateCard[[#This Row],[Region]]</f>
        <v>Oracle Database Standard (2 core)C</v>
      </c>
      <c r="B12573" s="775"/>
      <c r="C12573" s="775" t="s">
        <v>680</v>
      </c>
      <c r="D12573" s="775" t="s">
        <v>177</v>
      </c>
      <c r="E12573" s="775">
        <v>1.1100000000000001</v>
      </c>
      <c r="F12573" s="775" t="s">
        <v>726</v>
      </c>
      <c r="G12573" s="775" t="s">
        <v>1512</v>
      </c>
      <c r="H12573" s="775" t="s">
        <v>1513</v>
      </c>
      <c r="I12573" s="775" t="s">
        <v>6202</v>
      </c>
    </row>
    <row r="12574" spans="1:9">
      <c r="A12574" s="775" t="str">
        <f>Table_wabobpsvr_AzureCalc_AzureCalcRateCard[[#This Row],[ServiceName]]&amp;Table_wabobpsvr_AzureCalc_AzureCalcRateCard[[#This Row],[Price_Level]]&amp;Table_wabobpsvr_AzureCalc_AzureCalcRateCard[[#This Row],[Region]]</f>
        <v>Oracle Database Standard (2 core)D</v>
      </c>
      <c r="B12574" s="775"/>
      <c r="C12574" s="775" t="s">
        <v>680</v>
      </c>
      <c r="D12574" s="775" t="s">
        <v>176</v>
      </c>
      <c r="E12574" s="775">
        <v>1.1100000000000001</v>
      </c>
      <c r="F12574" s="775" t="s">
        <v>726</v>
      </c>
      <c r="G12574" s="775" t="s">
        <v>1512</v>
      </c>
      <c r="H12574" s="775" t="s">
        <v>1513</v>
      </c>
      <c r="I12574" s="775" t="s">
        <v>6202</v>
      </c>
    </row>
    <row r="12575" spans="1:9">
      <c r="A12575" s="775" t="str">
        <f>Table_wabobpsvr_AzureCalc_AzureCalcRateCard[[#This Row],[ServiceName]]&amp;Table_wabobpsvr_AzureCalc_AzureCalcRateCard[[#This Row],[Price_Level]]&amp;Table_wabobpsvr_AzureCalc_AzureCalcRateCard[[#This Row],[Region]]</f>
        <v>Oracle Database Standard (4 core)MOSP</v>
      </c>
      <c r="B12575" s="775"/>
      <c r="C12575" s="775" t="s">
        <v>680</v>
      </c>
      <c r="D12575" s="775" t="s">
        <v>606</v>
      </c>
      <c r="E12575" s="775">
        <v>1.28</v>
      </c>
      <c r="F12575" s="775" t="s">
        <v>727</v>
      </c>
      <c r="G12575" s="775" t="s">
        <v>4235</v>
      </c>
      <c r="H12575" s="775" t="s">
        <v>4235</v>
      </c>
      <c r="I12575" s="775" t="s">
        <v>6203</v>
      </c>
    </row>
    <row r="12576" spans="1:9">
      <c r="A12576" s="775" t="str">
        <f>Table_wabobpsvr_AzureCalc_AzureCalcRateCard[[#This Row],[ServiceName]]&amp;Table_wabobpsvr_AzureCalc_AzureCalcRateCard[[#This Row],[Price_Level]]&amp;Table_wabobpsvr_AzureCalc_AzureCalcRateCard[[#This Row],[Region]]</f>
        <v>Java Development Environment (4 core)D</v>
      </c>
      <c r="B12576" s="775"/>
      <c r="C12576" s="775" t="s">
        <v>680</v>
      </c>
      <c r="D12576" s="775" t="s">
        <v>176</v>
      </c>
      <c r="E12576" s="775">
        <v>0.32</v>
      </c>
      <c r="F12576" s="775" t="s">
        <v>719</v>
      </c>
      <c r="G12576" s="775" t="s">
        <v>1502</v>
      </c>
      <c r="H12576" s="775" t="s">
        <v>1503</v>
      </c>
      <c r="I12576" s="775" t="s">
        <v>5038</v>
      </c>
    </row>
    <row r="12577" spans="1:9">
      <c r="A12577" s="775" t="str">
        <f>Table_wabobpsvr_AzureCalc_AzureCalcRateCard[[#This Row],[ServiceName]]&amp;Table_wabobpsvr_AzureCalc_AzureCalcRateCard[[#This Row],[Price_Level]]&amp;Table_wabobpsvr_AzureCalc_AzureCalcRateCard[[#This Row],[Region]]</f>
        <v>Oracle Database Standard (4 core)A</v>
      </c>
      <c r="B12577" s="775"/>
      <c r="C12577" s="775" t="s">
        <v>680</v>
      </c>
      <c r="D12577" s="775" t="s">
        <v>174</v>
      </c>
      <c r="E12577" s="775">
        <v>1.28</v>
      </c>
      <c r="F12577" s="775" t="s">
        <v>727</v>
      </c>
      <c r="G12577" s="775" t="s">
        <v>1514</v>
      </c>
      <c r="H12577" s="775" t="s">
        <v>1515</v>
      </c>
      <c r="I12577" s="775" t="s">
        <v>6203</v>
      </c>
    </row>
    <row r="12578" spans="1:9">
      <c r="A12578" s="775" t="str">
        <f>Table_wabobpsvr_AzureCalc_AzureCalcRateCard[[#This Row],[ServiceName]]&amp;Table_wabobpsvr_AzureCalc_AzureCalcRateCard[[#This Row],[Price_Level]]&amp;Table_wabobpsvr_AzureCalc_AzureCalcRateCard[[#This Row],[Region]]</f>
        <v>Oracle Database Standard (4 core)B</v>
      </c>
      <c r="B12578" s="775"/>
      <c r="C12578" s="775" t="s">
        <v>680</v>
      </c>
      <c r="D12578" s="775" t="s">
        <v>175</v>
      </c>
      <c r="E12578" s="775">
        <v>1.28</v>
      </c>
      <c r="F12578" s="775" t="s">
        <v>727</v>
      </c>
      <c r="G12578" s="775" t="s">
        <v>1514</v>
      </c>
      <c r="H12578" s="775" t="s">
        <v>1515</v>
      </c>
      <c r="I12578" s="775" t="s">
        <v>6203</v>
      </c>
    </row>
    <row r="12579" spans="1:9">
      <c r="A12579" s="775" t="str">
        <f>Table_wabobpsvr_AzureCalc_AzureCalcRateCard[[#This Row],[ServiceName]]&amp;Table_wabobpsvr_AzureCalc_AzureCalcRateCard[[#This Row],[Price_Level]]&amp;Table_wabobpsvr_AzureCalc_AzureCalcRateCard[[#This Row],[Region]]</f>
        <v>Oracle Database Standard (4 core)C</v>
      </c>
      <c r="B12579" s="775"/>
      <c r="C12579" s="775" t="s">
        <v>680</v>
      </c>
      <c r="D12579" s="775" t="s">
        <v>177</v>
      </c>
      <c r="E12579" s="775">
        <v>1.28</v>
      </c>
      <c r="F12579" s="775" t="s">
        <v>727</v>
      </c>
      <c r="G12579" s="775" t="s">
        <v>1514</v>
      </c>
      <c r="H12579" s="775" t="s">
        <v>1515</v>
      </c>
      <c r="I12579" s="775" t="s">
        <v>6203</v>
      </c>
    </row>
    <row r="12580" spans="1:9">
      <c r="A12580" s="775" t="str">
        <f>Table_wabobpsvr_AzureCalc_AzureCalcRateCard[[#This Row],[ServiceName]]&amp;Table_wabobpsvr_AzureCalc_AzureCalcRateCard[[#This Row],[Price_Level]]&amp;Table_wabobpsvr_AzureCalc_AzureCalcRateCard[[#This Row],[Region]]</f>
        <v>Oracle Database Standard (4 core)D</v>
      </c>
      <c r="B12580" s="775"/>
      <c r="C12580" s="775" t="s">
        <v>680</v>
      </c>
      <c r="D12580" s="775" t="s">
        <v>176</v>
      </c>
      <c r="E12580" s="775">
        <v>1.28</v>
      </c>
      <c r="F12580" s="775" t="s">
        <v>727</v>
      </c>
      <c r="G12580" s="775" t="s">
        <v>1514</v>
      </c>
      <c r="H12580" s="775" t="s">
        <v>1515</v>
      </c>
      <c r="I12580" s="775" t="s">
        <v>6203</v>
      </c>
    </row>
    <row r="12581" spans="1:9">
      <c r="A12581" s="775" t="str">
        <f>Table_wabobpsvr_AzureCalc_AzureCalcRateCard[[#This Row],[ServiceName]]&amp;Table_wabobpsvr_AzureCalc_AzureCalcRateCard[[#This Row],[Price_Level]]&amp;Table_wabobpsvr_AzureCalc_AzureCalcRateCard[[#This Row],[Region]]</f>
        <v>Oracle Database Standard (8 core)MOSP</v>
      </c>
      <c r="B12581" s="775"/>
      <c r="C12581" s="775" t="s">
        <v>680</v>
      </c>
      <c r="D12581" s="775" t="s">
        <v>606</v>
      </c>
      <c r="E12581" s="775">
        <v>2.5499999999999998</v>
      </c>
      <c r="F12581" s="775" t="s">
        <v>728</v>
      </c>
      <c r="G12581" s="775" t="s">
        <v>4235</v>
      </c>
      <c r="H12581" s="775" t="s">
        <v>4235</v>
      </c>
      <c r="I12581" s="775" t="s">
        <v>6204</v>
      </c>
    </row>
    <row r="12582" spans="1:9">
      <c r="A12582" s="775" t="str">
        <f>Table_wabobpsvr_AzureCalc_AzureCalcRateCard[[#This Row],[ServiceName]]&amp;Table_wabobpsvr_AzureCalc_AzureCalcRateCard[[#This Row],[Price_Level]]&amp;Table_wabobpsvr_AzureCalc_AzureCalcRateCard[[#This Row],[Region]]</f>
        <v>Oracle Database Standard (8 core)A</v>
      </c>
      <c r="B12582" s="775"/>
      <c r="C12582" s="775" t="s">
        <v>680</v>
      </c>
      <c r="D12582" s="775" t="s">
        <v>174</v>
      </c>
      <c r="E12582" s="775">
        <v>2.5499999999999998</v>
      </c>
      <c r="F12582" s="775" t="s">
        <v>728</v>
      </c>
      <c r="G12582" s="775" t="s">
        <v>1516</v>
      </c>
      <c r="H12582" s="775" t="s">
        <v>1517</v>
      </c>
      <c r="I12582" s="775" t="s">
        <v>6204</v>
      </c>
    </row>
    <row r="12583" spans="1:9">
      <c r="A12583" s="775" t="str">
        <f>Table_wabobpsvr_AzureCalc_AzureCalcRateCard[[#This Row],[ServiceName]]&amp;Table_wabobpsvr_AzureCalc_AzureCalcRateCard[[#This Row],[Price_Level]]&amp;Table_wabobpsvr_AzureCalc_AzureCalcRateCard[[#This Row],[Region]]</f>
        <v>Oracle Database Standard (8 core)B</v>
      </c>
      <c r="B12583" s="775"/>
      <c r="C12583" s="775" t="s">
        <v>680</v>
      </c>
      <c r="D12583" s="775" t="s">
        <v>175</v>
      </c>
      <c r="E12583" s="775">
        <v>2.5499999999999998</v>
      </c>
      <c r="F12583" s="775" t="s">
        <v>728</v>
      </c>
      <c r="G12583" s="775" t="s">
        <v>1516</v>
      </c>
      <c r="H12583" s="775" t="s">
        <v>1517</v>
      </c>
      <c r="I12583" s="775" t="s">
        <v>6204</v>
      </c>
    </row>
    <row r="12584" spans="1:9">
      <c r="A12584" s="775" t="str">
        <f>Table_wabobpsvr_AzureCalc_AzureCalcRateCard[[#This Row],[ServiceName]]&amp;Table_wabobpsvr_AzureCalc_AzureCalcRateCard[[#This Row],[Price_Level]]&amp;Table_wabobpsvr_AzureCalc_AzureCalcRateCard[[#This Row],[Region]]</f>
        <v>Oracle Database Standard (8 core)C</v>
      </c>
      <c r="B12584" s="775"/>
      <c r="C12584" s="775" t="s">
        <v>680</v>
      </c>
      <c r="D12584" s="775" t="s">
        <v>177</v>
      </c>
      <c r="E12584" s="775">
        <v>2.5499999999999998</v>
      </c>
      <c r="F12584" s="775" t="s">
        <v>728</v>
      </c>
      <c r="G12584" s="775" t="s">
        <v>1516</v>
      </c>
      <c r="H12584" s="775" t="s">
        <v>1517</v>
      </c>
      <c r="I12584" s="775" t="s">
        <v>6204</v>
      </c>
    </row>
    <row r="12585" spans="1:9">
      <c r="A12585" s="775" t="str">
        <f>Table_wabobpsvr_AzureCalc_AzureCalcRateCard[[#This Row],[ServiceName]]&amp;Table_wabobpsvr_AzureCalc_AzureCalcRateCard[[#This Row],[Price_Level]]&amp;Table_wabobpsvr_AzureCalc_AzureCalcRateCard[[#This Row],[Region]]</f>
        <v>Oracle Database Standard (8 core)D</v>
      </c>
      <c r="B12585" s="775"/>
      <c r="C12585" s="775" t="s">
        <v>680</v>
      </c>
      <c r="D12585" s="775" t="s">
        <v>176</v>
      </c>
      <c r="E12585" s="775">
        <v>2.5499999999999998</v>
      </c>
      <c r="F12585" s="775" t="s">
        <v>728</v>
      </c>
      <c r="G12585" s="775" t="s">
        <v>1516</v>
      </c>
      <c r="H12585" s="775" t="s">
        <v>1517</v>
      </c>
      <c r="I12585" s="775" t="s">
        <v>6204</v>
      </c>
    </row>
    <row r="12586" spans="1:9">
      <c r="A12586" s="775" t="str">
        <f>Table_wabobpsvr_AzureCalc_AzureCalcRateCard[[#This Row],[ServiceName]]&amp;Table_wabobpsvr_AzureCalc_AzureCalcRateCard[[#This Row],[Price_Level]]&amp;Table_wabobpsvr_AzureCalc_AzureCalcRateCard[[#This Row],[Region]]</f>
        <v>Java Development Environment (8 core)MOSP</v>
      </c>
      <c r="B12586" s="775"/>
      <c r="C12586" s="775" t="s">
        <v>680</v>
      </c>
      <c r="D12586" s="775" t="s">
        <v>606</v>
      </c>
      <c r="E12586" s="775">
        <v>0.64</v>
      </c>
      <c r="F12586" s="775" t="s">
        <v>729</v>
      </c>
      <c r="G12586" s="775" t="s">
        <v>4235</v>
      </c>
      <c r="H12586" s="775" t="s">
        <v>4235</v>
      </c>
      <c r="I12586" s="775" t="s">
        <v>6205</v>
      </c>
    </row>
    <row r="12587" spans="1:9">
      <c r="A12587" s="775" t="str">
        <f>Table_wabobpsvr_AzureCalc_AzureCalcRateCard[[#This Row],[ServiceName]]&amp;Table_wabobpsvr_AzureCalc_AzureCalcRateCard[[#This Row],[Price_Level]]&amp;Table_wabobpsvr_AzureCalc_AzureCalcRateCard[[#This Row],[Region]]</f>
        <v>Monthly FeeD2</v>
      </c>
      <c r="B12587" s="775">
        <v>2</v>
      </c>
      <c r="C12587" s="775" t="s">
        <v>4235</v>
      </c>
      <c r="D12587" s="775" t="s">
        <v>176</v>
      </c>
      <c r="E12587" s="775">
        <v>999999</v>
      </c>
      <c r="F12587" s="775" t="s">
        <v>3385</v>
      </c>
      <c r="G12587" s="775" t="s">
        <v>4235</v>
      </c>
      <c r="H12587" s="775" t="s">
        <v>4235</v>
      </c>
      <c r="I12587" s="775" t="s">
        <v>4235</v>
      </c>
    </row>
    <row r="12588" spans="1:9">
      <c r="A12588" s="775" t="str">
        <f>Table_wabobpsvr_AzureCalc_AzureCalcRateCard[[#This Row],[ServiceName]]&amp;Table_wabobpsvr_AzureCalc_AzureCalcRateCard[[#This Row],[Price_Level]]&amp;Table_wabobpsvr_AzureCalc_AzureCalcRateCard[[#This Row],[Region]]</f>
        <v>Monthly FeeMOSP3</v>
      </c>
      <c r="B12588" s="775">
        <v>3</v>
      </c>
      <c r="C12588" s="775" t="s">
        <v>4235</v>
      </c>
      <c r="D12588" s="775" t="s">
        <v>606</v>
      </c>
      <c r="E12588" s="775">
        <v>999999</v>
      </c>
      <c r="F12588" s="775" t="s">
        <v>3385</v>
      </c>
      <c r="G12588" s="775" t="s">
        <v>4235</v>
      </c>
      <c r="H12588" s="775" t="s">
        <v>4235</v>
      </c>
      <c r="I12588" s="775" t="s">
        <v>4235</v>
      </c>
    </row>
    <row r="12589" spans="1:9">
      <c r="A12589" s="775" t="str">
        <f>Table_wabobpsvr_AzureCalc_AzureCalcRateCard[[#This Row],[ServiceName]]&amp;Table_wabobpsvr_AzureCalc_AzureCalcRateCard[[#This Row],[Price_Level]]&amp;Table_wabobpsvr_AzureCalc_AzureCalcRateCard[[#This Row],[Region]]</f>
        <v>Monthly FeeA3</v>
      </c>
      <c r="B12589" s="775">
        <v>3</v>
      </c>
      <c r="C12589" s="775" t="s">
        <v>4235</v>
      </c>
      <c r="D12589" s="775" t="s">
        <v>174</v>
      </c>
      <c r="E12589" s="775">
        <v>999999</v>
      </c>
      <c r="F12589" s="775" t="s">
        <v>3385</v>
      </c>
      <c r="G12589" s="775" t="s">
        <v>4235</v>
      </c>
      <c r="H12589" s="775" t="s">
        <v>4235</v>
      </c>
      <c r="I12589" s="775" t="s">
        <v>4235</v>
      </c>
    </row>
    <row r="12590" spans="1:9">
      <c r="A12590" s="775" t="str">
        <f>Table_wabobpsvr_AzureCalc_AzureCalcRateCard[[#This Row],[ServiceName]]&amp;Table_wabobpsvr_AzureCalc_AzureCalcRateCard[[#This Row],[Price_Level]]&amp;Table_wabobpsvr_AzureCalc_AzureCalcRateCard[[#This Row],[Region]]</f>
        <v>Monthly FeeB3</v>
      </c>
      <c r="B12590" s="775">
        <v>3</v>
      </c>
      <c r="C12590" s="775" t="s">
        <v>4235</v>
      </c>
      <c r="D12590" s="775" t="s">
        <v>175</v>
      </c>
      <c r="E12590" s="775">
        <v>999999</v>
      </c>
      <c r="F12590" s="775" t="s">
        <v>3385</v>
      </c>
      <c r="G12590" s="775" t="s">
        <v>4235</v>
      </c>
      <c r="H12590" s="775" t="s">
        <v>4235</v>
      </c>
      <c r="I12590" s="775" t="s">
        <v>4235</v>
      </c>
    </row>
    <row r="12591" spans="1:9">
      <c r="A12591" s="775" t="str">
        <f>Table_wabobpsvr_AzureCalc_AzureCalcRateCard[[#This Row],[ServiceName]]&amp;Table_wabobpsvr_AzureCalc_AzureCalcRateCard[[#This Row],[Price_Level]]&amp;Table_wabobpsvr_AzureCalc_AzureCalcRateCard[[#This Row],[Region]]</f>
        <v>Monthly FeeC3</v>
      </c>
      <c r="B12591" s="775">
        <v>3</v>
      </c>
      <c r="C12591" s="775" t="s">
        <v>4235</v>
      </c>
      <c r="D12591" s="775" t="s">
        <v>177</v>
      </c>
      <c r="E12591" s="775">
        <v>999999</v>
      </c>
      <c r="F12591" s="775" t="s">
        <v>3385</v>
      </c>
      <c r="G12591" s="775" t="s">
        <v>4235</v>
      </c>
      <c r="H12591" s="775" t="s">
        <v>4235</v>
      </c>
      <c r="I12591" s="775" t="s">
        <v>4235</v>
      </c>
    </row>
    <row r="12592" spans="1:9">
      <c r="A12592" s="775" t="str">
        <f>Table_wabobpsvr_AzureCalc_AzureCalcRateCard[[#This Row],[ServiceName]]&amp;Table_wabobpsvr_AzureCalc_AzureCalcRateCard[[#This Row],[Price_Level]]&amp;Table_wabobpsvr_AzureCalc_AzureCalcRateCard[[#This Row],[Region]]</f>
        <v>Monthly FeeD3</v>
      </c>
      <c r="B12592" s="775">
        <v>3</v>
      </c>
      <c r="C12592" s="775" t="s">
        <v>4235</v>
      </c>
      <c r="D12592" s="775" t="s">
        <v>176</v>
      </c>
      <c r="E12592" s="775">
        <v>999999</v>
      </c>
      <c r="F12592" s="775" t="s">
        <v>3385</v>
      </c>
      <c r="G12592" s="775" t="s">
        <v>4235</v>
      </c>
      <c r="H12592" s="775" t="s">
        <v>4235</v>
      </c>
      <c r="I12592" s="775" t="s">
        <v>4235</v>
      </c>
    </row>
    <row r="12593" spans="1:9">
      <c r="A12593" s="775" t="str">
        <f>Table_wabobpsvr_AzureCalc_AzureCalcRateCard[[#This Row],[ServiceName]]&amp;Table_wabobpsvr_AzureCalc_AzureCalcRateCard[[#This Row],[Price_Level]]&amp;Table_wabobpsvr_AzureCalc_AzureCalcRateCard[[#This Row],[Region]]</f>
        <v>Java Development Environment (8 core)A</v>
      </c>
      <c r="B12593" s="775"/>
      <c r="C12593" s="775" t="s">
        <v>680</v>
      </c>
      <c r="D12593" s="775" t="s">
        <v>174</v>
      </c>
      <c r="E12593" s="775">
        <v>0.64</v>
      </c>
      <c r="F12593" s="775" t="s">
        <v>729</v>
      </c>
      <c r="G12593" s="775" t="s">
        <v>1518</v>
      </c>
      <c r="H12593" s="775" t="s">
        <v>1519</v>
      </c>
      <c r="I12593" s="775" t="s">
        <v>6205</v>
      </c>
    </row>
    <row r="12594" spans="1:9">
      <c r="A12594" s="775" t="str">
        <f>Table_wabobpsvr_AzureCalc_AzureCalcRateCard[[#This Row],[ServiceName]]&amp;Table_wabobpsvr_AzureCalc_AzureCalcRateCard[[#This Row],[Price_Level]]&amp;Table_wabobpsvr_AzureCalc_AzureCalcRateCard[[#This Row],[Region]]</f>
        <v>Free Web SitesMOSP</v>
      </c>
      <c r="B12594" s="775"/>
      <c r="C12594" s="775" t="s">
        <v>680</v>
      </c>
      <c r="D12594" s="775" t="s">
        <v>606</v>
      </c>
      <c r="E12594" s="775">
        <v>0</v>
      </c>
      <c r="F12594" s="775" t="s">
        <v>731</v>
      </c>
      <c r="G12594" s="775" t="s">
        <v>4235</v>
      </c>
      <c r="H12594" s="775" t="s">
        <v>4235</v>
      </c>
      <c r="I12594" s="775" t="s">
        <v>6206</v>
      </c>
    </row>
    <row r="12595" spans="1:9">
      <c r="A12595" s="775" t="str">
        <f>Table_wabobpsvr_AzureCalc_AzureCalcRateCard[[#This Row],[ServiceName]]&amp;Table_wabobpsvr_AzureCalc_AzureCalcRateCard[[#This Row],[Price_Level]]&amp;Table_wabobpsvr_AzureCalc_AzureCalcRateCard[[#This Row],[Region]]</f>
        <v>Free Web SitesA</v>
      </c>
      <c r="B12595" s="775"/>
      <c r="C12595" s="775" t="s">
        <v>680</v>
      </c>
      <c r="D12595" s="775" t="s">
        <v>174</v>
      </c>
      <c r="E12595" s="775">
        <v>0</v>
      </c>
      <c r="F12595" s="775" t="s">
        <v>731</v>
      </c>
      <c r="G12595" s="775" t="s">
        <v>1520</v>
      </c>
      <c r="H12595" s="775" t="s">
        <v>1521</v>
      </c>
      <c r="I12595" s="775" t="s">
        <v>6206</v>
      </c>
    </row>
    <row r="12596" spans="1:9">
      <c r="A12596" s="775" t="str">
        <f>Table_wabobpsvr_AzureCalc_AzureCalcRateCard[[#This Row],[ServiceName]]&amp;Table_wabobpsvr_AzureCalc_AzureCalcRateCard[[#This Row],[Price_Level]]&amp;Table_wabobpsvr_AzureCalc_AzureCalcRateCard[[#This Row],[Region]]</f>
        <v>A8 HDInsight (Non-Windows)A9</v>
      </c>
      <c r="B12596" s="775">
        <v>9</v>
      </c>
      <c r="C12596" s="775" t="s">
        <v>87</v>
      </c>
      <c r="D12596" s="775" t="s">
        <v>174</v>
      </c>
      <c r="E12596" s="775">
        <v>3.577</v>
      </c>
      <c r="F12596" s="775" t="s">
        <v>3379</v>
      </c>
      <c r="G12596" s="775" t="s">
        <v>3440</v>
      </c>
      <c r="H12596" s="775" t="s">
        <v>3441</v>
      </c>
      <c r="I12596" s="775" t="s">
        <v>5030</v>
      </c>
    </row>
    <row r="12597" spans="1:9">
      <c r="A12597" s="775" t="str">
        <f>Table_wabobpsvr_AzureCalc_AzureCalcRateCard[[#This Row],[ServiceName]]&amp;Table_wabobpsvr_AzureCalc_AzureCalcRateCard[[#This Row],[Price_Level]]&amp;Table_wabobpsvr_AzureCalc_AzureCalcRateCard[[#This Row],[Region]]</f>
        <v>A8 HDInsight (Non-Windows)B9</v>
      </c>
      <c r="B12597" s="775">
        <v>9</v>
      </c>
      <c r="C12597" s="775" t="s">
        <v>87</v>
      </c>
      <c r="D12597" s="775" t="s">
        <v>175</v>
      </c>
      <c r="E12597" s="775">
        <v>3.43</v>
      </c>
      <c r="F12597" s="775" t="s">
        <v>3379</v>
      </c>
      <c r="G12597" s="775" t="s">
        <v>3440</v>
      </c>
      <c r="H12597" s="775" t="s">
        <v>3441</v>
      </c>
      <c r="I12597" s="775" t="s">
        <v>5030</v>
      </c>
    </row>
    <row r="12598" spans="1:9">
      <c r="A12598" s="775" t="str">
        <f>Table_wabobpsvr_AzureCalc_AzureCalcRateCard[[#This Row],[ServiceName]]&amp;Table_wabobpsvr_AzureCalc_AzureCalcRateCard[[#This Row],[Price_Level]]&amp;Table_wabobpsvr_AzureCalc_AzureCalcRateCard[[#This Row],[Region]]</f>
        <v>A8 HDInsight (Non-Windows)C9</v>
      </c>
      <c r="B12598" s="775">
        <v>9</v>
      </c>
      <c r="C12598" s="775" t="s">
        <v>87</v>
      </c>
      <c r="D12598" s="775" t="s">
        <v>177</v>
      </c>
      <c r="E12598" s="775">
        <v>3.2829999999999999</v>
      </c>
      <c r="F12598" s="775" t="s">
        <v>3379</v>
      </c>
      <c r="G12598" s="775" t="s">
        <v>3440</v>
      </c>
      <c r="H12598" s="775" t="s">
        <v>3441</v>
      </c>
      <c r="I12598" s="775" t="s">
        <v>5030</v>
      </c>
    </row>
    <row r="12599" spans="1:9">
      <c r="A12599" s="775" t="str">
        <f>Table_wabobpsvr_AzureCalc_AzureCalcRateCard[[#This Row],[ServiceName]]&amp;Table_wabobpsvr_AzureCalc_AzureCalcRateCard[[#This Row],[Price_Level]]&amp;Table_wabobpsvr_AzureCalc_AzureCalcRateCard[[#This Row],[Region]]</f>
        <v>A8 HDInsight (Non-Windows)D9</v>
      </c>
      <c r="B12599" s="775">
        <v>9</v>
      </c>
      <c r="C12599" s="775" t="s">
        <v>87</v>
      </c>
      <c r="D12599" s="775" t="s">
        <v>176</v>
      </c>
      <c r="E12599" s="775">
        <v>3.1360000000000001</v>
      </c>
      <c r="F12599" s="775" t="s">
        <v>3379</v>
      </c>
      <c r="G12599" s="775" t="s">
        <v>3440</v>
      </c>
      <c r="H12599" s="775" t="s">
        <v>3441</v>
      </c>
      <c r="I12599" s="775" t="s">
        <v>5030</v>
      </c>
    </row>
    <row r="12600" spans="1:9">
      <c r="A12600" s="775" t="str">
        <f>Table_wabobpsvr_AzureCalc_AzureCalcRateCard[[#This Row],[ServiceName]]&amp;Table_wabobpsvr_AzureCalc_AzureCalcRateCard[[#This Row],[Price_Level]]&amp;Table_wabobpsvr_AzureCalc_AzureCalcRateCard[[#This Row],[Region]]</f>
        <v>A8 HDInsight (Non-Windows)MOSP15</v>
      </c>
      <c r="B12600" s="775">
        <v>15</v>
      </c>
      <c r="C12600" s="775" t="s">
        <v>87</v>
      </c>
      <c r="D12600" s="775" t="s">
        <v>606</v>
      </c>
      <c r="E12600" s="775">
        <v>6.5170000000000003</v>
      </c>
      <c r="F12600" s="775" t="s">
        <v>3379</v>
      </c>
      <c r="G12600" s="775" t="s">
        <v>4235</v>
      </c>
      <c r="H12600" s="775" t="s">
        <v>4235</v>
      </c>
      <c r="I12600" s="775" t="s">
        <v>5575</v>
      </c>
    </row>
    <row r="12601" spans="1:9">
      <c r="A12601" s="775" t="str">
        <f>Table_wabobpsvr_AzureCalc_AzureCalcRateCard[[#This Row],[ServiceName]]&amp;Table_wabobpsvr_AzureCalc_AzureCalcRateCard[[#This Row],[Price_Level]]&amp;Table_wabobpsvr_AzureCalc_AzureCalcRateCard[[#This Row],[Region]]</f>
        <v>A8 HDInsight (Non-Windows)A15</v>
      </c>
      <c r="B12601" s="775">
        <v>15</v>
      </c>
      <c r="C12601" s="775" t="s">
        <v>87</v>
      </c>
      <c r="D12601" s="775" t="s">
        <v>174</v>
      </c>
      <c r="E12601" s="775">
        <v>4.7569999999999997</v>
      </c>
      <c r="F12601" s="775" t="s">
        <v>3379</v>
      </c>
      <c r="G12601" s="775" t="s">
        <v>3521</v>
      </c>
      <c r="H12601" s="775" t="s">
        <v>3522</v>
      </c>
      <c r="I12601" s="775" t="s">
        <v>5575</v>
      </c>
    </row>
    <row r="12602" spans="1:9">
      <c r="A12602" s="775" t="str">
        <f>Table_wabobpsvr_AzureCalc_AzureCalcRateCard[[#This Row],[ServiceName]]&amp;Table_wabobpsvr_AzureCalc_AzureCalcRateCard[[#This Row],[Price_Level]]&amp;Table_wabobpsvr_AzureCalc_AzureCalcRateCard[[#This Row],[Region]]</f>
        <v>A8 HDInsight (Non-Windows)B15</v>
      </c>
      <c r="B12602" s="775">
        <v>15</v>
      </c>
      <c r="C12602" s="775" t="s">
        <v>87</v>
      </c>
      <c r="D12602" s="775" t="s">
        <v>175</v>
      </c>
      <c r="E12602" s="775">
        <v>4.5620000000000003</v>
      </c>
      <c r="F12602" s="775" t="s">
        <v>3379</v>
      </c>
      <c r="G12602" s="775" t="s">
        <v>3521</v>
      </c>
      <c r="H12602" s="775" t="s">
        <v>3522</v>
      </c>
      <c r="I12602" s="775" t="s">
        <v>5575</v>
      </c>
    </row>
    <row r="12603" spans="1:9">
      <c r="A12603" s="1039" t="str">
        <f>Table_wabobpsvr_AzureCalc_AzureCalcRateCard[[#This Row],[ServiceName]]&amp;Table_wabobpsvr_AzureCalc_AzureCalcRateCard[[#This Row],[Price_Level]]&amp;Table_wabobpsvr_AzureCalc_AzureCalcRateCard[[#This Row],[Region]]</f>
        <v>A8 HDInsight (Non-Windows)C15</v>
      </c>
      <c r="B12603" s="1039">
        <v>15</v>
      </c>
      <c r="C12603" s="1039" t="s">
        <v>87</v>
      </c>
      <c r="D12603" s="1039" t="s">
        <v>177</v>
      </c>
      <c r="E12603" s="1039">
        <v>4.3659999999999997</v>
      </c>
      <c r="F12603" s="1039" t="s">
        <v>3379</v>
      </c>
      <c r="G12603" s="775" t="s">
        <v>3521</v>
      </c>
      <c r="H12603" s="775" t="s">
        <v>3522</v>
      </c>
      <c r="I12603" s="775" t="s">
        <v>5575</v>
      </c>
    </row>
    <row r="12604" spans="1:9">
      <c r="A12604" s="775" t="str">
        <f>Table_wabobpsvr_AzureCalc_AzureCalcRateCard[[#This Row],[ServiceName]]&amp;Table_wabobpsvr_AzureCalc_AzureCalcRateCard[[#This Row],[Price_Level]]&amp;Table_wabobpsvr_AzureCalc_AzureCalcRateCard[[#This Row],[Region]]</f>
        <v>A8 HDInsight (Non-Windows)D15</v>
      </c>
      <c r="B12604" s="775">
        <v>15</v>
      </c>
      <c r="C12604" s="775" t="s">
        <v>87</v>
      </c>
      <c r="D12604" s="775" t="s">
        <v>176</v>
      </c>
      <c r="E12604" s="775">
        <v>4.1710000000000003</v>
      </c>
      <c r="F12604" s="775" t="s">
        <v>3379</v>
      </c>
      <c r="G12604" s="775" t="s">
        <v>3521</v>
      </c>
      <c r="H12604" s="775" t="s">
        <v>3522</v>
      </c>
      <c r="I12604" s="775" t="s">
        <v>5575</v>
      </c>
    </row>
    <row r="12605" spans="1:9">
      <c r="A12605" s="775" t="str">
        <f>Table_wabobpsvr_AzureCalc_AzureCalcRateCard[[#This Row],[ServiceName]]&amp;Table_wabobpsvr_AzureCalc_AzureCalcRateCard[[#This Row],[Price_Level]]&amp;Table_wabobpsvr_AzureCalc_AzureCalcRateCard[[#This Row],[Region]]</f>
        <v>Monthly FeeD14</v>
      </c>
      <c r="B12605" s="775">
        <v>14</v>
      </c>
      <c r="C12605" s="775" t="s">
        <v>4235</v>
      </c>
      <c r="D12605" s="775" t="s">
        <v>176</v>
      </c>
      <c r="E12605" s="775">
        <v>999999</v>
      </c>
      <c r="F12605" s="775" t="s">
        <v>3385</v>
      </c>
      <c r="G12605" s="775" t="s">
        <v>4235</v>
      </c>
      <c r="H12605" s="775" t="s">
        <v>4235</v>
      </c>
      <c r="I12605" s="775" t="s">
        <v>4235</v>
      </c>
    </row>
    <row r="12606" spans="1:9">
      <c r="A12606" s="775" t="str">
        <f>Table_wabobpsvr_AzureCalc_AzureCalcRateCard[[#This Row],[ServiceName]]&amp;Table_wabobpsvr_AzureCalc_AzureCalcRateCard[[#This Row],[Price_Level]]&amp;Table_wabobpsvr_AzureCalc_AzureCalcRateCard[[#This Row],[Region]]</f>
        <v>Monthly FeeB15</v>
      </c>
      <c r="B12606" s="775">
        <v>15</v>
      </c>
      <c r="C12606" s="775" t="s">
        <v>4235</v>
      </c>
      <c r="D12606" s="775" t="s">
        <v>175</v>
      </c>
      <c r="E12606" s="775">
        <v>999999</v>
      </c>
      <c r="F12606" s="775" t="s">
        <v>3385</v>
      </c>
      <c r="G12606" s="775" t="s">
        <v>4235</v>
      </c>
      <c r="H12606" s="775" t="s">
        <v>4235</v>
      </c>
      <c r="I12606" s="775" t="s">
        <v>4235</v>
      </c>
    </row>
    <row r="12607" spans="1:9">
      <c r="A12607" s="775" t="str">
        <f>Table_wabobpsvr_AzureCalc_AzureCalcRateCard[[#This Row],[ServiceName]]&amp;Table_wabobpsvr_AzureCalc_AzureCalcRateCard[[#This Row],[Price_Level]]&amp;Table_wabobpsvr_AzureCalc_AzureCalcRateCard[[#This Row],[Region]]</f>
        <v>A9 HDInsight (Non-Windows)C</v>
      </c>
      <c r="B12607" s="775"/>
      <c r="C12607" s="775" t="s">
        <v>87</v>
      </c>
      <c r="D12607" s="775" t="s">
        <v>177</v>
      </c>
      <c r="E12607" s="775">
        <v>2.1840000000000002</v>
      </c>
      <c r="F12607" s="775" t="s">
        <v>3380</v>
      </c>
      <c r="G12607" s="775" t="s">
        <v>3444</v>
      </c>
      <c r="H12607" s="775" t="s">
        <v>3445</v>
      </c>
      <c r="I12607" s="775" t="s">
        <v>7804</v>
      </c>
    </row>
    <row r="12608" spans="1:9">
      <c r="A12608" s="775" t="str">
        <f>Table_wabobpsvr_AzureCalc_AzureCalcRateCard[[#This Row],[ServiceName]]&amp;Table_wabobpsvr_AzureCalc_AzureCalcRateCard[[#This Row],[Price_Level]]&amp;Table_wabobpsvr_AzureCalc_AzureCalcRateCard[[#This Row],[Region]]</f>
        <v>A9 HDInsight (Non-Windows)D</v>
      </c>
      <c r="B12608" s="775"/>
      <c r="C12608" s="775" t="s">
        <v>87</v>
      </c>
      <c r="D12608" s="775" t="s">
        <v>176</v>
      </c>
      <c r="E12608" s="775">
        <v>2.0859999999999999</v>
      </c>
      <c r="F12608" s="775" t="s">
        <v>3380</v>
      </c>
      <c r="G12608" s="775" t="s">
        <v>3444</v>
      </c>
      <c r="H12608" s="775" t="s">
        <v>3445</v>
      </c>
      <c r="I12608" s="775" t="s">
        <v>7804</v>
      </c>
    </row>
    <row r="12609" spans="1:9">
      <c r="A12609" s="775" t="str">
        <f>Table_wabobpsvr_AzureCalc_AzureCalcRateCard[[#This Row],[ServiceName]]&amp;Table_wabobpsvr_AzureCalc_AzureCalcRateCard[[#This Row],[Price_Level]]&amp;Table_wabobpsvr_AzureCalc_AzureCalcRateCard[[#This Row],[Region]]</f>
        <v>SQL Standard S2 Database DaysMOSP16</v>
      </c>
      <c r="B12609" s="775">
        <v>16</v>
      </c>
      <c r="C12609" s="775" t="s">
        <v>1071</v>
      </c>
      <c r="D12609" s="775" t="s">
        <v>606</v>
      </c>
      <c r="E12609" s="775">
        <v>2.68</v>
      </c>
      <c r="F12609" s="775" t="s">
        <v>752</v>
      </c>
      <c r="G12609" s="775" t="s">
        <v>4235</v>
      </c>
      <c r="H12609" s="775" t="s">
        <v>4235</v>
      </c>
      <c r="I12609" s="775" t="s">
        <v>4235</v>
      </c>
    </row>
    <row r="12610" spans="1:9">
      <c r="A12610" s="775" t="str">
        <f>Table_wabobpsvr_AzureCalc_AzureCalcRateCard[[#This Row],[ServiceName]]&amp;Table_wabobpsvr_AzureCalc_AzureCalcRateCard[[#This Row],[Price_Level]]&amp;Table_wabobpsvr_AzureCalc_AzureCalcRateCard[[#This Row],[Region]]</f>
        <v>S2 DocumentDB HoursD3</v>
      </c>
      <c r="B12610" s="775">
        <v>3</v>
      </c>
      <c r="C12610" s="775" t="s">
        <v>87</v>
      </c>
      <c r="D12610" s="775" t="s">
        <v>176</v>
      </c>
      <c r="E12610" s="775">
        <v>999999</v>
      </c>
      <c r="F12610" s="775" t="s">
        <v>4321</v>
      </c>
      <c r="G12610" s="775"/>
      <c r="H12610" s="775"/>
      <c r="I12610" s="775"/>
    </row>
    <row r="12611" spans="1:9">
      <c r="A12611" s="775" t="str">
        <f>Table_wabobpsvr_AzureCalc_AzureCalcRateCard[[#This Row],[ServiceName]]&amp;Table_wabobpsvr_AzureCalc_AzureCalcRateCard[[#This Row],[Price_Level]]&amp;Table_wabobpsvr_AzureCalc_AzureCalcRateCard[[#This Row],[Region]]</f>
        <v>Production API  Compute HoursMOSP15</v>
      </c>
      <c r="B12611" s="775">
        <v>15</v>
      </c>
      <c r="C12611" s="775" t="s">
        <v>4235</v>
      </c>
      <c r="D12611" s="775" t="s">
        <v>606</v>
      </c>
      <c r="E12611" s="775">
        <v>999999</v>
      </c>
      <c r="F12611" s="775" t="s">
        <v>3523</v>
      </c>
      <c r="G12611" s="775" t="s">
        <v>4235</v>
      </c>
      <c r="H12611" s="775" t="s">
        <v>4235</v>
      </c>
      <c r="I12611" s="775" t="s">
        <v>4235</v>
      </c>
    </row>
    <row r="12612" spans="1:9">
      <c r="A12612" s="775" t="str">
        <f>Table_wabobpsvr_AzureCalc_AzureCalcRateCard[[#This Row],[ServiceName]]&amp;Table_wabobpsvr_AzureCalc_AzureCalcRateCard[[#This Row],[Price_Level]]&amp;Table_wabobpsvr_AzureCalc_AzureCalcRateCard[[#This Row],[Region]]</f>
        <v>Production API  Compute HoursC13</v>
      </c>
      <c r="B12612" s="775">
        <v>13</v>
      </c>
      <c r="C12612" s="775" t="s">
        <v>4235</v>
      </c>
      <c r="D12612" s="775" t="s">
        <v>177</v>
      </c>
      <c r="E12612" s="775">
        <v>999999</v>
      </c>
      <c r="F12612" s="775" t="s">
        <v>3523</v>
      </c>
      <c r="G12612" s="775" t="s">
        <v>4235</v>
      </c>
      <c r="H12612" s="775" t="s">
        <v>4235</v>
      </c>
      <c r="I12612" s="775" t="s">
        <v>4235</v>
      </c>
    </row>
    <row r="12613" spans="1:9">
      <c r="A12613" s="775" t="str">
        <f>Table_wabobpsvr_AzureCalc_AzureCalcRateCard[[#This Row],[ServiceName]]&amp;Table_wabobpsvr_AzureCalc_AzureCalcRateCard[[#This Row],[Price_Level]]&amp;Table_wabobpsvr_AzureCalc_AzureCalcRateCard[[#This Row],[Region]]</f>
        <v>Production API  Compute HoursD13</v>
      </c>
      <c r="B12613" s="775">
        <v>13</v>
      </c>
      <c r="C12613" s="775" t="s">
        <v>4235</v>
      </c>
      <c r="D12613" s="775" t="s">
        <v>176</v>
      </c>
      <c r="E12613" s="775">
        <v>999999</v>
      </c>
      <c r="F12613" s="775" t="s">
        <v>3523</v>
      </c>
      <c r="G12613" s="775" t="s">
        <v>4235</v>
      </c>
      <c r="H12613" s="775" t="s">
        <v>4235</v>
      </c>
      <c r="I12613" s="775" t="s">
        <v>4235</v>
      </c>
    </row>
    <row r="12614" spans="1:9">
      <c r="A12614" s="775" t="str">
        <f>Table_wabobpsvr_AzureCalc_AzureCalcRateCard[[#This Row],[ServiceName]]&amp;Table_wabobpsvr_AzureCalc_AzureCalcRateCard[[#This Row],[Price_Level]]&amp;Table_wabobpsvr_AzureCalc_AzureCalcRateCard[[#This Row],[Region]]</f>
        <v>Production API  Compute HoursB15</v>
      </c>
      <c r="B12614" s="775">
        <v>15</v>
      </c>
      <c r="C12614" s="775" t="s">
        <v>4235</v>
      </c>
      <c r="D12614" s="775" t="s">
        <v>175</v>
      </c>
      <c r="E12614" s="775">
        <v>999999</v>
      </c>
      <c r="F12614" s="775" t="s">
        <v>3523</v>
      </c>
      <c r="G12614" s="775" t="s">
        <v>4235</v>
      </c>
      <c r="H12614" s="775" t="s">
        <v>4235</v>
      </c>
      <c r="I12614" s="775" t="s">
        <v>4235</v>
      </c>
    </row>
    <row r="12615" spans="1:9">
      <c r="A12615" s="775" t="str">
        <f>Table_wabobpsvr_AzureCalc_AzureCalcRateCard[[#This Row],[ServiceName]]&amp;Table_wabobpsvr_AzureCalc_AzureCalcRateCard[[#This Row],[Price_Level]]&amp;Table_wabobpsvr_AzureCalc_AzureCalcRateCard[[#This Row],[Region]]</f>
        <v>Production API  Compute HoursMOSP12</v>
      </c>
      <c r="B12615" s="775">
        <v>12</v>
      </c>
      <c r="C12615" s="775" t="s">
        <v>4235</v>
      </c>
      <c r="D12615" s="775" t="s">
        <v>606</v>
      </c>
      <c r="E12615" s="775">
        <v>999999</v>
      </c>
      <c r="F12615" s="775" t="s">
        <v>3523</v>
      </c>
      <c r="G12615" s="775" t="s">
        <v>4235</v>
      </c>
      <c r="H12615" s="775" t="s">
        <v>4235</v>
      </c>
      <c r="I12615" s="775" t="s">
        <v>4235</v>
      </c>
    </row>
    <row r="12616" spans="1:9">
      <c r="A12616" s="775" t="str">
        <f>Table_wabobpsvr_AzureCalc_AzureCalcRateCard[[#This Row],[ServiceName]]&amp;Table_wabobpsvr_AzureCalc_AzureCalcRateCard[[#This Row],[Price_Level]]&amp;Table_wabobpsvr_AzureCalc_AzureCalcRateCard[[#This Row],[Region]]</f>
        <v>Production API  Compute HoursA12</v>
      </c>
      <c r="B12616" s="775">
        <v>12</v>
      </c>
      <c r="C12616" s="775" t="s">
        <v>4235</v>
      </c>
      <c r="D12616" s="775" t="s">
        <v>174</v>
      </c>
      <c r="E12616" s="775">
        <v>999999</v>
      </c>
      <c r="F12616" s="775" t="s">
        <v>3523</v>
      </c>
      <c r="G12616" s="775" t="s">
        <v>4235</v>
      </c>
      <c r="H12616" s="775" t="s">
        <v>4235</v>
      </c>
      <c r="I12616" s="775" t="s">
        <v>4235</v>
      </c>
    </row>
    <row r="12617" spans="1:9">
      <c r="A12617" s="775" t="str">
        <f>Table_wabobpsvr_AzureCalc_AzureCalcRateCard[[#This Row],[ServiceName]]&amp;Table_wabobpsvr_AzureCalc_AzureCalcRateCard[[#This Row],[Price_Level]]&amp;Table_wabobpsvr_AzureCalc_AzureCalcRateCard[[#This Row],[Region]]</f>
        <v>Production API  Compute HoursB12</v>
      </c>
      <c r="B12617" s="775">
        <v>12</v>
      </c>
      <c r="C12617" s="775" t="s">
        <v>4235</v>
      </c>
      <c r="D12617" s="775" t="s">
        <v>175</v>
      </c>
      <c r="E12617" s="775">
        <v>999999</v>
      </c>
      <c r="F12617" s="775" t="s">
        <v>3523</v>
      </c>
      <c r="G12617" s="775" t="s">
        <v>4235</v>
      </c>
      <c r="H12617" s="775" t="s">
        <v>4235</v>
      </c>
      <c r="I12617" s="775" t="s">
        <v>4235</v>
      </c>
    </row>
    <row r="12618" spans="1:9">
      <c r="A12618" s="775" t="str">
        <f>Table_wabobpsvr_AzureCalc_AzureCalcRateCard[[#This Row],[ServiceName]]&amp;Table_wabobpsvr_AzureCalc_AzureCalcRateCard[[#This Row],[Price_Level]]&amp;Table_wabobpsvr_AzureCalc_AzureCalcRateCard[[#This Row],[Region]]</f>
        <v>Production API  Compute HoursC12</v>
      </c>
      <c r="B12618" s="775">
        <v>12</v>
      </c>
      <c r="C12618" s="775" t="s">
        <v>4235</v>
      </c>
      <c r="D12618" s="775" t="s">
        <v>177</v>
      </c>
      <c r="E12618" s="775">
        <v>999999</v>
      </c>
      <c r="F12618" s="775" t="s">
        <v>3523</v>
      </c>
      <c r="G12618" s="775" t="s">
        <v>4235</v>
      </c>
      <c r="H12618" s="775" t="s">
        <v>4235</v>
      </c>
      <c r="I12618" s="775" t="s">
        <v>4235</v>
      </c>
    </row>
    <row r="12619" spans="1:9">
      <c r="A12619" s="775" t="str">
        <f>Table_wabobpsvr_AzureCalc_AzureCalcRateCard[[#This Row],[ServiceName]]&amp;Table_wabobpsvr_AzureCalc_AzureCalcRateCard[[#This Row],[Price_Level]]&amp;Table_wabobpsvr_AzureCalc_AzureCalcRateCard[[#This Row],[Region]]</f>
        <v>Production API  Compute HoursD12</v>
      </c>
      <c r="B12619" s="775">
        <v>12</v>
      </c>
      <c r="C12619" s="775" t="s">
        <v>4235</v>
      </c>
      <c r="D12619" s="775" t="s">
        <v>176</v>
      </c>
      <c r="E12619" s="775">
        <v>999999</v>
      </c>
      <c r="F12619" s="775" t="s">
        <v>3523</v>
      </c>
      <c r="G12619" s="775" t="s">
        <v>4235</v>
      </c>
      <c r="H12619" s="775" t="s">
        <v>4235</v>
      </c>
      <c r="I12619" s="775" t="s">
        <v>4235</v>
      </c>
    </row>
    <row r="12620" spans="1:9">
      <c r="A12620" s="775" t="str">
        <f>Table_wabobpsvr_AzureCalc_AzureCalcRateCard[[#This Row],[ServiceName]]&amp;Table_wabobpsvr_AzureCalc_AzureCalcRateCard[[#This Row],[Price_Level]]&amp;Table_wabobpsvr_AzureCalc_AzureCalcRateCard[[#This Row],[Region]]</f>
        <v>Production API  Compute HoursMOSP11</v>
      </c>
      <c r="B12620" s="775">
        <v>11</v>
      </c>
      <c r="C12620" s="775" t="s">
        <v>4235</v>
      </c>
      <c r="D12620" s="775" t="s">
        <v>606</v>
      </c>
      <c r="E12620" s="775">
        <v>999999</v>
      </c>
      <c r="F12620" s="775" t="s">
        <v>3523</v>
      </c>
      <c r="G12620" s="775" t="s">
        <v>4235</v>
      </c>
      <c r="H12620" s="775" t="s">
        <v>4235</v>
      </c>
      <c r="I12620" s="775" t="s">
        <v>4235</v>
      </c>
    </row>
    <row r="12621" spans="1:9">
      <c r="A12621" s="1039" t="str">
        <f>Table_wabobpsvr_AzureCalc_AzureCalcRateCard[[#This Row],[ServiceName]]&amp;Table_wabobpsvr_AzureCalc_AzureCalcRateCard[[#This Row],[Price_Level]]&amp;Table_wabobpsvr_AzureCalc_AzureCalcRateCard[[#This Row],[Region]]</f>
        <v>Production API  Compute HoursA11</v>
      </c>
      <c r="B12621" s="1039">
        <v>11</v>
      </c>
      <c r="C12621" s="1039" t="s">
        <v>4235</v>
      </c>
      <c r="D12621" s="1039" t="s">
        <v>174</v>
      </c>
      <c r="E12621" s="1039">
        <v>999999</v>
      </c>
      <c r="F12621" s="1039" t="s">
        <v>3523</v>
      </c>
      <c r="G12621" s="775" t="s">
        <v>4235</v>
      </c>
      <c r="H12621" s="775" t="s">
        <v>4235</v>
      </c>
      <c r="I12621" s="775" t="s">
        <v>4235</v>
      </c>
    </row>
    <row r="12622" spans="1:9">
      <c r="A12622" s="1039" t="str">
        <f>Table_wabobpsvr_AzureCalc_AzureCalcRateCard[[#This Row],[ServiceName]]&amp;Table_wabobpsvr_AzureCalc_AzureCalcRateCard[[#This Row],[Price_Level]]&amp;Table_wabobpsvr_AzureCalc_AzureCalcRateCard[[#This Row],[Region]]</f>
        <v>Production API  Compute HoursB11</v>
      </c>
      <c r="B12622" s="1039">
        <v>11</v>
      </c>
      <c r="C12622" s="1039" t="s">
        <v>4235</v>
      </c>
      <c r="D12622" s="1039" t="s">
        <v>175</v>
      </c>
      <c r="E12622" s="1039">
        <v>999999</v>
      </c>
      <c r="F12622" s="1039" t="s">
        <v>3523</v>
      </c>
      <c r="G12622" s="775" t="s">
        <v>4235</v>
      </c>
      <c r="H12622" s="775" t="s">
        <v>4235</v>
      </c>
      <c r="I12622" s="775" t="s">
        <v>4235</v>
      </c>
    </row>
    <row r="12623" spans="1:9">
      <c r="A12623" s="1039" t="str">
        <f>Table_wabobpsvr_AzureCalc_AzureCalcRateCard[[#This Row],[ServiceName]]&amp;Table_wabobpsvr_AzureCalc_AzureCalcRateCard[[#This Row],[Price_Level]]&amp;Table_wabobpsvr_AzureCalc_AzureCalcRateCard[[#This Row],[Region]]</f>
        <v>A1 Cloud ServicesMOSP6</v>
      </c>
      <c r="B12623" s="1039">
        <v>6</v>
      </c>
      <c r="C12623" s="1039" t="s">
        <v>680</v>
      </c>
      <c r="D12623" s="1039" t="s">
        <v>606</v>
      </c>
      <c r="E12623" s="1039">
        <v>0.08</v>
      </c>
      <c r="F12623" s="1039" t="s">
        <v>681</v>
      </c>
      <c r="G12623" s="775" t="s">
        <v>4235</v>
      </c>
      <c r="H12623" s="775" t="s">
        <v>4235</v>
      </c>
      <c r="I12623" s="775" t="s">
        <v>6207</v>
      </c>
    </row>
    <row r="12624" spans="1:9">
      <c r="A12624" s="775" t="str">
        <f>Table_wabobpsvr_AzureCalc_AzureCalcRateCard[[#This Row],[ServiceName]]&amp;Table_wabobpsvr_AzureCalc_AzureCalcRateCard[[#This Row],[Price_Level]]&amp;Table_wabobpsvr_AzureCalc_AzureCalcRateCard[[#This Row],[Region]]</f>
        <v>A1 Cloud ServicesA6</v>
      </c>
      <c r="B12624" s="775">
        <v>6</v>
      </c>
      <c r="C12624" s="775" t="s">
        <v>680</v>
      </c>
      <c r="D12624" s="775" t="s">
        <v>174</v>
      </c>
      <c r="E12624" s="775">
        <v>5.8400000000000001E-2</v>
      </c>
      <c r="F12624" s="775" t="s">
        <v>681</v>
      </c>
      <c r="G12624" s="775" t="s">
        <v>1522</v>
      </c>
      <c r="H12624" s="775" t="s">
        <v>1523</v>
      </c>
      <c r="I12624" s="775" t="s">
        <v>6207</v>
      </c>
    </row>
    <row r="12625" spans="1:9">
      <c r="A12625" s="775" t="str">
        <f>Table_wabobpsvr_AzureCalc_AzureCalcRateCard[[#This Row],[ServiceName]]&amp;Table_wabobpsvr_AzureCalc_AzureCalcRateCard[[#This Row],[Price_Level]]&amp;Table_wabobpsvr_AzureCalc_AzureCalcRateCard[[#This Row],[Region]]</f>
        <v>A1 Cloud ServicesB6</v>
      </c>
      <c r="B12625" s="775">
        <v>6</v>
      </c>
      <c r="C12625" s="775" t="s">
        <v>680</v>
      </c>
      <c r="D12625" s="775" t="s">
        <v>175</v>
      </c>
      <c r="E12625" s="775">
        <v>5.6000000000000001E-2</v>
      </c>
      <c r="F12625" s="775" t="s">
        <v>681</v>
      </c>
      <c r="G12625" s="775" t="s">
        <v>1522</v>
      </c>
      <c r="H12625" s="775" t="s">
        <v>1523</v>
      </c>
      <c r="I12625" s="775" t="s">
        <v>6207</v>
      </c>
    </row>
    <row r="12626" spans="1:9">
      <c r="A12626" s="775" t="str">
        <f>Table_wabobpsvr_AzureCalc_AzureCalcRateCard[[#This Row],[ServiceName]]&amp;Table_wabobpsvr_AzureCalc_AzureCalcRateCard[[#This Row],[Price_Level]]&amp;Table_wabobpsvr_AzureCalc_AzureCalcRateCard[[#This Row],[Region]]</f>
        <v>A1 Cloud ServicesC6</v>
      </c>
      <c r="B12626" s="775">
        <v>6</v>
      </c>
      <c r="C12626" s="775" t="s">
        <v>680</v>
      </c>
      <c r="D12626" s="775" t="s">
        <v>177</v>
      </c>
      <c r="E12626" s="775">
        <v>5.3600000000000002E-2</v>
      </c>
      <c r="F12626" s="775" t="s">
        <v>681</v>
      </c>
      <c r="G12626" s="775" t="s">
        <v>1522</v>
      </c>
      <c r="H12626" s="775" t="s">
        <v>1523</v>
      </c>
      <c r="I12626" s="775" t="s">
        <v>6207</v>
      </c>
    </row>
    <row r="12627" spans="1:9">
      <c r="A12627" s="775" t="str">
        <f>Table_wabobpsvr_AzureCalc_AzureCalcRateCard[[#This Row],[ServiceName]]&amp;Table_wabobpsvr_AzureCalc_AzureCalcRateCard[[#This Row],[Price_Level]]&amp;Table_wabobpsvr_AzureCalc_AzureCalcRateCard[[#This Row],[Region]]</f>
        <v>A1 Cloud ServicesD6</v>
      </c>
      <c r="B12627" s="775">
        <v>6</v>
      </c>
      <c r="C12627" s="775" t="s">
        <v>680</v>
      </c>
      <c r="D12627" s="775" t="s">
        <v>176</v>
      </c>
      <c r="E12627" s="775">
        <v>5.1200000000000002E-2</v>
      </c>
      <c r="F12627" s="775" t="s">
        <v>681</v>
      </c>
      <c r="G12627" s="775" t="s">
        <v>1522</v>
      </c>
      <c r="H12627" s="775" t="s">
        <v>1523</v>
      </c>
      <c r="I12627" s="775" t="s">
        <v>6207</v>
      </c>
    </row>
    <row r="12628" spans="1:9">
      <c r="A12628" s="775" t="str">
        <f>Table_wabobpsvr_AzureCalc_AzureCalcRateCard[[#This Row],[ServiceName]]&amp;Table_wabobpsvr_AzureCalc_AzureCalcRateCard[[#This Row],[Price_Level]]&amp;Table_wabobpsvr_AzureCalc_AzureCalcRateCard[[#This Row],[Region]]</f>
        <v>A1 Cloud ServicesMOSP4</v>
      </c>
      <c r="B12628" s="775">
        <v>4</v>
      </c>
      <c r="C12628" s="775" t="s">
        <v>680</v>
      </c>
      <c r="D12628" s="775" t="s">
        <v>606</v>
      </c>
      <c r="E12628" s="775">
        <v>0.08</v>
      </c>
      <c r="F12628" s="775" t="s">
        <v>681</v>
      </c>
      <c r="G12628" s="775" t="s">
        <v>4235</v>
      </c>
      <c r="H12628" s="775" t="s">
        <v>4235</v>
      </c>
      <c r="I12628" s="775" t="s">
        <v>6208</v>
      </c>
    </row>
    <row r="12629" spans="1:9">
      <c r="A12629" s="775" t="str">
        <f>Table_wabobpsvr_AzureCalc_AzureCalcRateCard[[#This Row],[ServiceName]]&amp;Table_wabobpsvr_AzureCalc_AzureCalcRateCard[[#This Row],[Price_Level]]&amp;Table_wabobpsvr_AzureCalc_AzureCalcRateCard[[#This Row],[Region]]</f>
        <v>A1 Cloud ServicesA4</v>
      </c>
      <c r="B12629" s="775">
        <v>4</v>
      </c>
      <c r="C12629" s="775" t="s">
        <v>680</v>
      </c>
      <c r="D12629" s="775" t="s">
        <v>174</v>
      </c>
      <c r="E12629" s="775">
        <v>5.8400000000000001E-2</v>
      </c>
      <c r="F12629" s="775" t="s">
        <v>681</v>
      </c>
      <c r="G12629" s="775" t="s">
        <v>1524</v>
      </c>
      <c r="H12629" s="775" t="s">
        <v>1525</v>
      </c>
      <c r="I12629" s="775" t="s">
        <v>6208</v>
      </c>
    </row>
    <row r="12630" spans="1:9">
      <c r="A12630" s="775" t="str">
        <f>Table_wabobpsvr_AzureCalc_AzureCalcRateCard[[#This Row],[ServiceName]]&amp;Table_wabobpsvr_AzureCalc_AzureCalcRateCard[[#This Row],[Price_Level]]&amp;Table_wabobpsvr_AzureCalc_AzureCalcRateCard[[#This Row],[Region]]</f>
        <v>A1 Cloud ServicesB4</v>
      </c>
      <c r="B12630" s="775">
        <v>4</v>
      </c>
      <c r="C12630" s="775" t="s">
        <v>680</v>
      </c>
      <c r="D12630" s="775" t="s">
        <v>175</v>
      </c>
      <c r="E12630" s="775">
        <v>5.6000000000000001E-2</v>
      </c>
      <c r="F12630" s="775" t="s">
        <v>681</v>
      </c>
      <c r="G12630" s="775" t="s">
        <v>1524</v>
      </c>
      <c r="H12630" s="775" t="s">
        <v>1525</v>
      </c>
      <c r="I12630" s="775" t="s">
        <v>6208</v>
      </c>
    </row>
    <row r="12631" spans="1:9">
      <c r="A12631" s="775" t="str">
        <f>Table_wabobpsvr_AzureCalc_AzureCalcRateCard[[#This Row],[ServiceName]]&amp;Table_wabobpsvr_AzureCalc_AzureCalcRateCard[[#This Row],[Price_Level]]&amp;Table_wabobpsvr_AzureCalc_AzureCalcRateCard[[#This Row],[Region]]</f>
        <v>Basic_D3 VM (Non-Windows)A5</v>
      </c>
      <c r="B12631" s="775">
        <v>5</v>
      </c>
      <c r="C12631" s="775" t="s">
        <v>680</v>
      </c>
      <c r="D12631" s="775" t="s">
        <v>174</v>
      </c>
      <c r="E12631" s="775">
        <v>0.29876000000000003</v>
      </c>
      <c r="F12631" s="775" t="s">
        <v>1098</v>
      </c>
      <c r="G12631" s="775" t="s">
        <v>4235</v>
      </c>
      <c r="H12631" s="775" t="s">
        <v>4235</v>
      </c>
      <c r="I12631" s="775" t="s">
        <v>6651</v>
      </c>
    </row>
    <row r="12632" spans="1:9">
      <c r="A12632" s="775" t="str">
        <f>Table_wabobpsvr_AzureCalc_AzureCalcRateCard[[#This Row],[ServiceName]]&amp;Table_wabobpsvr_AzureCalc_AzureCalcRateCard[[#This Row],[Price_Level]]&amp;Table_wabobpsvr_AzureCalc_AzureCalcRateCard[[#This Row],[Region]]</f>
        <v>Basic_D3 VM (Non-Windows)B5</v>
      </c>
      <c r="B12632" s="775">
        <v>5</v>
      </c>
      <c r="C12632" s="775" t="s">
        <v>680</v>
      </c>
      <c r="D12632" s="775" t="s">
        <v>175</v>
      </c>
      <c r="E12632" s="775">
        <v>0.28952</v>
      </c>
      <c r="F12632" s="775" t="s">
        <v>1098</v>
      </c>
      <c r="G12632" s="775" t="s">
        <v>4235</v>
      </c>
      <c r="H12632" s="775" t="s">
        <v>4235</v>
      </c>
      <c r="I12632" s="775" t="s">
        <v>6651</v>
      </c>
    </row>
    <row r="12633" spans="1:9">
      <c r="A12633" s="775" t="str">
        <f>Table_wabobpsvr_AzureCalc_AzureCalcRateCard[[#This Row],[ServiceName]]&amp;Table_wabobpsvr_AzureCalc_AzureCalcRateCard[[#This Row],[Price_Level]]&amp;Table_wabobpsvr_AzureCalc_AzureCalcRateCard[[#This Row],[Region]]</f>
        <v>Basic_D3 VM (Non-Windows)C5</v>
      </c>
      <c r="B12633" s="775">
        <v>5</v>
      </c>
      <c r="C12633" s="775" t="s">
        <v>680</v>
      </c>
      <c r="D12633" s="775" t="s">
        <v>177</v>
      </c>
      <c r="E12633" s="775">
        <v>0.28027999999999997</v>
      </c>
      <c r="F12633" s="775" t="s">
        <v>1098</v>
      </c>
      <c r="G12633" s="775" t="s">
        <v>4235</v>
      </c>
      <c r="H12633" s="775" t="s">
        <v>4235</v>
      </c>
      <c r="I12633" s="775" t="s">
        <v>6651</v>
      </c>
    </row>
    <row r="12634" spans="1:9">
      <c r="A12634" s="1039" t="str">
        <f>Table_wabobpsvr_AzureCalc_AzureCalcRateCard[[#This Row],[ServiceName]]&amp;Table_wabobpsvr_AzureCalc_AzureCalcRateCard[[#This Row],[Price_Level]]&amp;Table_wabobpsvr_AzureCalc_AzureCalcRateCard[[#This Row],[Region]]</f>
        <v>Basic_D3 VM (Non-Windows)D5</v>
      </c>
      <c r="B12634" s="1039">
        <v>5</v>
      </c>
      <c r="C12634" s="1039" t="s">
        <v>680</v>
      </c>
      <c r="D12634" s="1039" t="s">
        <v>176</v>
      </c>
      <c r="E12634" s="1039">
        <v>0.27104</v>
      </c>
      <c r="F12634" s="1039" t="s">
        <v>1098</v>
      </c>
      <c r="G12634" s="775" t="s">
        <v>4235</v>
      </c>
      <c r="H12634" s="775" t="s">
        <v>4235</v>
      </c>
      <c r="I12634" s="775" t="s">
        <v>6651</v>
      </c>
    </row>
    <row r="12635" spans="1:9">
      <c r="A12635" s="1039" t="str">
        <f>Table_wabobpsvr_AzureCalc_AzureCalcRateCard[[#This Row],[ServiceName]]&amp;Table_wabobpsvr_AzureCalc_AzureCalcRateCard[[#This Row],[Price_Level]]&amp;Table_wabobpsvr_AzureCalc_AzureCalcRateCard[[#This Row],[Region]]</f>
        <v>Basic_D3 VM (Non-Windows)MOSP1</v>
      </c>
      <c r="B12635" s="1039">
        <v>1</v>
      </c>
      <c r="C12635" s="1039" t="s">
        <v>680</v>
      </c>
      <c r="D12635" s="1039" t="s">
        <v>606</v>
      </c>
      <c r="E12635" s="1039">
        <v>0.28000000000000003</v>
      </c>
      <c r="F12635" s="1039" t="s">
        <v>1098</v>
      </c>
      <c r="G12635" s="775" t="s">
        <v>4235</v>
      </c>
      <c r="H12635" s="775" t="s">
        <v>4235</v>
      </c>
      <c r="I12635" s="775" t="s">
        <v>6652</v>
      </c>
    </row>
    <row r="12636" spans="1:9">
      <c r="A12636" s="775" t="str">
        <f>Table_wabobpsvr_AzureCalc_AzureCalcRateCard[[#This Row],[ServiceName]]&amp;Table_wabobpsvr_AzureCalc_AzureCalcRateCard[[#This Row],[Price_Level]]&amp;Table_wabobpsvr_AzureCalc_AzureCalcRateCard[[#This Row],[Region]]</f>
        <v>Basic_D3 VM (Non-Windows)A1</v>
      </c>
      <c r="B12636" s="775">
        <v>1</v>
      </c>
      <c r="C12636" s="775" t="s">
        <v>680</v>
      </c>
      <c r="D12636" s="775" t="s">
        <v>174</v>
      </c>
      <c r="E12636" s="775">
        <v>0.27160000000000001</v>
      </c>
      <c r="F12636" s="775" t="s">
        <v>1098</v>
      </c>
      <c r="G12636" s="775" t="s">
        <v>4235</v>
      </c>
      <c r="H12636" s="775" t="s">
        <v>4235</v>
      </c>
      <c r="I12636" s="775" t="s">
        <v>6652</v>
      </c>
    </row>
    <row r="12637" spans="1:9">
      <c r="A12637" s="775" t="str">
        <f>Table_wabobpsvr_AzureCalc_AzureCalcRateCard[[#This Row],[ServiceName]]&amp;Table_wabobpsvr_AzureCalc_AzureCalcRateCard[[#This Row],[Price_Level]]&amp;Table_wabobpsvr_AzureCalc_AzureCalcRateCard[[#This Row],[Region]]</f>
        <v>Basic_D3 VM (Non-Windows)B1</v>
      </c>
      <c r="B12637" s="775">
        <v>1</v>
      </c>
      <c r="C12637" s="775" t="s">
        <v>680</v>
      </c>
      <c r="D12637" s="775" t="s">
        <v>175</v>
      </c>
      <c r="E12637" s="775">
        <v>0.26319999999999999</v>
      </c>
      <c r="F12637" s="775" t="s">
        <v>1098</v>
      </c>
      <c r="G12637" s="775" t="s">
        <v>4235</v>
      </c>
      <c r="H12637" s="775" t="s">
        <v>4235</v>
      </c>
      <c r="I12637" s="775" t="s">
        <v>6652</v>
      </c>
    </row>
    <row r="12638" spans="1:9">
      <c r="A12638" s="775" t="str">
        <f>Table_wabobpsvr_AzureCalc_AzureCalcRateCard[[#This Row],[ServiceName]]&amp;Table_wabobpsvr_AzureCalc_AzureCalcRateCard[[#This Row],[Price_Level]]&amp;Table_wabobpsvr_AzureCalc_AzureCalcRateCard[[#This Row],[Region]]</f>
        <v>Basic_D3 VM (Non-Windows)C1</v>
      </c>
      <c r="B12638" s="775">
        <v>1</v>
      </c>
      <c r="C12638" s="775" t="s">
        <v>680</v>
      </c>
      <c r="D12638" s="775" t="s">
        <v>177</v>
      </c>
      <c r="E12638" s="775">
        <v>0.25480000000000003</v>
      </c>
      <c r="F12638" s="775" t="s">
        <v>1098</v>
      </c>
      <c r="G12638" s="775" t="s">
        <v>4235</v>
      </c>
      <c r="H12638" s="775" t="s">
        <v>4235</v>
      </c>
      <c r="I12638" s="775" t="s">
        <v>6652</v>
      </c>
    </row>
    <row r="12639" spans="1:9">
      <c r="A12639" s="775" t="str">
        <f>Table_wabobpsvr_AzureCalc_AzureCalcRateCard[[#This Row],[ServiceName]]&amp;Table_wabobpsvr_AzureCalc_AzureCalcRateCard[[#This Row],[Price_Level]]&amp;Table_wabobpsvr_AzureCalc_AzureCalcRateCard[[#This Row],[Region]]</f>
        <v>BizTalk Services Developer BizTalk UnitsMOSP14</v>
      </c>
      <c r="B12639" s="775">
        <v>14</v>
      </c>
      <c r="C12639" s="775" t="s">
        <v>4235</v>
      </c>
      <c r="D12639" s="775" t="s">
        <v>606</v>
      </c>
      <c r="E12639" s="775">
        <v>999999</v>
      </c>
      <c r="F12639" s="775" t="s">
        <v>793</v>
      </c>
      <c r="G12639" s="775" t="s">
        <v>4235</v>
      </c>
      <c r="H12639" s="775" t="s">
        <v>4235</v>
      </c>
      <c r="I12639" s="775" t="s">
        <v>4235</v>
      </c>
    </row>
    <row r="12640" spans="1:9">
      <c r="A12640" s="775" t="str">
        <f>Table_wabobpsvr_AzureCalc_AzureCalcRateCard[[#This Row],[ServiceName]]&amp;Table_wabobpsvr_AzureCalc_AzureCalcRateCard[[#This Row],[Price_Level]]&amp;Table_wabobpsvr_AzureCalc_AzureCalcRateCard[[#This Row],[Region]]</f>
        <v>BizTalk Services Developer BizTalk UnitsA14</v>
      </c>
      <c r="B12640" s="775">
        <v>14</v>
      </c>
      <c r="C12640" s="775" t="s">
        <v>4235</v>
      </c>
      <c r="D12640" s="775" t="s">
        <v>174</v>
      </c>
      <c r="E12640" s="775">
        <v>999999</v>
      </c>
      <c r="F12640" s="775" t="s">
        <v>793</v>
      </c>
      <c r="G12640" s="775" t="s">
        <v>4235</v>
      </c>
      <c r="H12640" s="775" t="s">
        <v>4235</v>
      </c>
      <c r="I12640" s="775" t="s">
        <v>4235</v>
      </c>
    </row>
    <row r="12641" spans="1:9">
      <c r="A12641" s="775" t="str">
        <f>Table_wabobpsvr_AzureCalc_AzureCalcRateCard[[#This Row],[ServiceName]]&amp;Table_wabobpsvr_AzureCalc_AzureCalcRateCard[[#This Row],[Price_Level]]&amp;Table_wabobpsvr_AzureCalc_AzureCalcRateCard[[#This Row],[Region]]</f>
        <v>BizTalk Services Developer BizTalk UnitsB14</v>
      </c>
      <c r="B12641" s="775">
        <v>14</v>
      </c>
      <c r="C12641" s="775" t="s">
        <v>4235</v>
      </c>
      <c r="D12641" s="775" t="s">
        <v>175</v>
      </c>
      <c r="E12641" s="775">
        <v>999999</v>
      </c>
      <c r="F12641" s="775" t="s">
        <v>793</v>
      </c>
      <c r="G12641" s="775" t="s">
        <v>4235</v>
      </c>
      <c r="H12641" s="775" t="s">
        <v>4235</v>
      </c>
      <c r="I12641" s="775" t="s">
        <v>4235</v>
      </c>
    </row>
    <row r="12642" spans="1:9">
      <c r="A12642" s="775" t="str">
        <f>Table_wabobpsvr_AzureCalc_AzureCalcRateCard[[#This Row],[ServiceName]]&amp;Table_wabobpsvr_AzureCalc_AzureCalcRateCard[[#This Row],[Price_Level]]&amp;Table_wabobpsvr_AzureCalc_AzureCalcRateCard[[#This Row],[Region]]</f>
        <v>BizTalk Services Developer BizTalk UnitsC14</v>
      </c>
      <c r="B12642" s="775">
        <v>14</v>
      </c>
      <c r="C12642" s="775" t="s">
        <v>4235</v>
      </c>
      <c r="D12642" s="775" t="s">
        <v>177</v>
      </c>
      <c r="E12642" s="775">
        <v>999999</v>
      </c>
      <c r="F12642" s="775" t="s">
        <v>793</v>
      </c>
      <c r="G12642" s="775" t="s">
        <v>4235</v>
      </c>
      <c r="H12642" s="775" t="s">
        <v>4235</v>
      </c>
      <c r="I12642" s="775" t="s">
        <v>4235</v>
      </c>
    </row>
    <row r="12643" spans="1:9">
      <c r="A12643" s="775" t="str">
        <f>Table_wabobpsvr_AzureCalc_AzureCalcRateCard[[#This Row],[ServiceName]]&amp;Table_wabobpsvr_AzureCalc_AzureCalcRateCard[[#This Row],[Price_Level]]&amp;Table_wabobpsvr_AzureCalc_AzureCalcRateCard[[#This Row],[Region]]</f>
        <v>BizTalk Services Developer BizTalk UnitsD14</v>
      </c>
      <c r="B12643" s="775">
        <v>14</v>
      </c>
      <c r="C12643" s="775" t="s">
        <v>4235</v>
      </c>
      <c r="D12643" s="775" t="s">
        <v>176</v>
      </c>
      <c r="E12643" s="775">
        <v>999999</v>
      </c>
      <c r="F12643" s="775" t="s">
        <v>793</v>
      </c>
      <c r="G12643" s="775" t="s">
        <v>4235</v>
      </c>
      <c r="H12643" s="775" t="s">
        <v>4235</v>
      </c>
      <c r="I12643" s="775" t="s">
        <v>4235</v>
      </c>
    </row>
    <row r="12644" spans="1:9">
      <c r="A12644" s="775" t="str">
        <f>Table_wabobpsvr_AzureCalc_AzureCalcRateCard[[#This Row],[ServiceName]]&amp;Table_wabobpsvr_AzureCalc_AzureCalcRateCard[[#This Row],[Price_Level]]&amp;Table_wabobpsvr_AzureCalc_AzureCalcRateCard[[#This Row],[Region]]</f>
        <v>BizTalk Services Premium BizTalk UnitsMOSP14</v>
      </c>
      <c r="B12644" s="775">
        <v>14</v>
      </c>
      <c r="C12644" s="775" t="s">
        <v>4235</v>
      </c>
      <c r="D12644" s="775" t="s">
        <v>606</v>
      </c>
      <c r="E12644" s="775">
        <v>999999</v>
      </c>
      <c r="F12644" s="775" t="s">
        <v>794</v>
      </c>
      <c r="G12644" s="775" t="s">
        <v>4235</v>
      </c>
      <c r="H12644" s="775" t="s">
        <v>4235</v>
      </c>
      <c r="I12644" s="775" t="s">
        <v>4235</v>
      </c>
    </row>
    <row r="12645" spans="1:9">
      <c r="A12645" s="775" t="str">
        <f>Table_wabobpsvr_AzureCalc_AzureCalcRateCard[[#This Row],[ServiceName]]&amp;Table_wabobpsvr_AzureCalc_AzureCalcRateCard[[#This Row],[Price_Level]]&amp;Table_wabobpsvr_AzureCalc_AzureCalcRateCard[[#This Row],[Region]]</f>
        <v>Basic.A1 VM (Non-Windows)A14</v>
      </c>
      <c r="B12645" s="775">
        <v>14</v>
      </c>
      <c r="C12645" s="775" t="s">
        <v>680</v>
      </c>
      <c r="D12645" s="775" t="s">
        <v>174</v>
      </c>
      <c r="E12645" s="775">
        <v>3.8800000000000001E-2</v>
      </c>
      <c r="F12645" s="775" t="s">
        <v>686</v>
      </c>
      <c r="G12645" s="775" t="s">
        <v>2821</v>
      </c>
      <c r="H12645" s="775" t="s">
        <v>2822</v>
      </c>
      <c r="I12645" s="775" t="s">
        <v>6119</v>
      </c>
    </row>
    <row r="12646" spans="1:9">
      <c r="A12646" s="775" t="str">
        <f>Table_wabobpsvr_AzureCalc_AzureCalcRateCard[[#This Row],[ServiceName]]&amp;Table_wabobpsvr_AzureCalc_AzureCalcRateCard[[#This Row],[Price_Level]]&amp;Table_wabobpsvr_AzureCalc_AzureCalcRateCard[[#This Row],[Region]]</f>
        <v>Basic.A1 VM (Non-Windows)B14</v>
      </c>
      <c r="B12646" s="775">
        <v>14</v>
      </c>
      <c r="C12646" s="775" t="s">
        <v>680</v>
      </c>
      <c r="D12646" s="775" t="s">
        <v>175</v>
      </c>
      <c r="E12646" s="775">
        <v>3.7600000000000001E-2</v>
      </c>
      <c r="F12646" s="775" t="s">
        <v>686</v>
      </c>
      <c r="G12646" s="775" t="s">
        <v>2821</v>
      </c>
      <c r="H12646" s="775" t="s">
        <v>2822</v>
      </c>
      <c r="I12646" s="775" t="s">
        <v>6119</v>
      </c>
    </row>
    <row r="12647" spans="1:9">
      <c r="A12647" s="775" t="str">
        <f>Table_wabobpsvr_AzureCalc_AzureCalcRateCard[[#This Row],[ServiceName]]&amp;Table_wabobpsvr_AzureCalc_AzureCalcRateCard[[#This Row],[Price_Level]]&amp;Table_wabobpsvr_AzureCalc_AzureCalcRateCard[[#This Row],[Region]]</f>
        <v>Basic.A1 VM (Non-Windows)C14</v>
      </c>
      <c r="B12647" s="775">
        <v>14</v>
      </c>
      <c r="C12647" s="775" t="s">
        <v>680</v>
      </c>
      <c r="D12647" s="775" t="s">
        <v>177</v>
      </c>
      <c r="E12647" s="775">
        <v>3.6400000000000002E-2</v>
      </c>
      <c r="F12647" s="775" t="s">
        <v>686</v>
      </c>
      <c r="G12647" s="775" t="s">
        <v>2821</v>
      </c>
      <c r="H12647" s="775" t="s">
        <v>2822</v>
      </c>
      <c r="I12647" s="775" t="s">
        <v>6119</v>
      </c>
    </row>
    <row r="12648" spans="1:9">
      <c r="A12648" s="775" t="str">
        <f>Table_wabobpsvr_AzureCalc_AzureCalcRateCard[[#This Row],[ServiceName]]&amp;Table_wabobpsvr_AzureCalc_AzureCalcRateCard[[#This Row],[Price_Level]]&amp;Table_wabobpsvr_AzureCalc_AzureCalcRateCard[[#This Row],[Region]]</f>
        <v>Basic.A1 VM (Non-Windows)D14</v>
      </c>
      <c r="B12648" s="775">
        <v>14</v>
      </c>
      <c r="C12648" s="775" t="s">
        <v>680</v>
      </c>
      <c r="D12648" s="775" t="s">
        <v>176</v>
      </c>
      <c r="E12648" s="775">
        <v>3.5200000000000002E-2</v>
      </c>
      <c r="F12648" s="775" t="s">
        <v>686</v>
      </c>
      <c r="G12648" s="775" t="s">
        <v>2821</v>
      </c>
      <c r="H12648" s="775" t="s">
        <v>2822</v>
      </c>
      <c r="I12648" s="775" t="s">
        <v>6119</v>
      </c>
    </row>
    <row r="12649" spans="1:9">
      <c r="A12649" s="775" t="str">
        <f>Table_wabobpsvr_AzureCalc_AzureCalcRateCard[[#This Row],[ServiceName]]&amp;Table_wabobpsvr_AzureCalc_AzureCalcRateCard[[#This Row],[Price_Level]]&amp;Table_wabobpsvr_AzureCalc_AzureCalcRateCard[[#This Row],[Region]]</f>
        <v>Basic.A1 VM (Windows)MOSP14</v>
      </c>
      <c r="B12649" s="775">
        <v>14</v>
      </c>
      <c r="C12649" s="775" t="s">
        <v>680</v>
      </c>
      <c r="D12649" s="775" t="s">
        <v>606</v>
      </c>
      <c r="E12649" s="775">
        <v>999999</v>
      </c>
      <c r="F12649" s="775" t="s">
        <v>708</v>
      </c>
      <c r="G12649" s="775" t="s">
        <v>4235</v>
      </c>
      <c r="H12649" s="775" t="s">
        <v>4235</v>
      </c>
      <c r="I12649" s="775" t="s">
        <v>6120</v>
      </c>
    </row>
    <row r="12650" spans="1:9">
      <c r="A12650" s="775" t="str">
        <f>Table_wabobpsvr_AzureCalc_AzureCalcRateCard[[#This Row],[ServiceName]]&amp;Table_wabobpsvr_AzureCalc_AzureCalcRateCard[[#This Row],[Price_Level]]&amp;Table_wabobpsvr_AzureCalc_AzureCalcRateCard[[#This Row],[Region]]</f>
        <v>Basic.A1 VM (Windows)A14</v>
      </c>
      <c r="B12650" s="775">
        <v>14</v>
      </c>
      <c r="C12650" s="775" t="s">
        <v>680</v>
      </c>
      <c r="D12650" s="775" t="s">
        <v>174</v>
      </c>
      <c r="E12650" s="775">
        <v>6.4990000000000006E-2</v>
      </c>
      <c r="F12650" s="775" t="s">
        <v>708</v>
      </c>
      <c r="G12650" s="775" t="s">
        <v>2823</v>
      </c>
      <c r="H12650" s="775" t="s">
        <v>2824</v>
      </c>
      <c r="I12650" s="775" t="s">
        <v>6120</v>
      </c>
    </row>
    <row r="12651" spans="1:9">
      <c r="A12651" s="775" t="str">
        <f>Table_wabobpsvr_AzureCalc_AzureCalcRateCard[[#This Row],[ServiceName]]&amp;Table_wabobpsvr_AzureCalc_AzureCalcRateCard[[#This Row],[Price_Level]]&amp;Table_wabobpsvr_AzureCalc_AzureCalcRateCard[[#This Row],[Region]]</f>
        <v>Basic.A1 VM (Windows)B14</v>
      </c>
      <c r="B12651" s="775">
        <v>14</v>
      </c>
      <c r="C12651" s="775" t="s">
        <v>680</v>
      </c>
      <c r="D12651" s="775" t="s">
        <v>175</v>
      </c>
      <c r="E12651" s="775">
        <v>6.2979999999999994E-2</v>
      </c>
      <c r="F12651" s="775" t="s">
        <v>708</v>
      </c>
      <c r="G12651" s="775" t="s">
        <v>2823</v>
      </c>
      <c r="H12651" s="775" t="s">
        <v>2824</v>
      </c>
      <c r="I12651" s="775" t="s">
        <v>6120</v>
      </c>
    </row>
    <row r="12652" spans="1:9">
      <c r="A12652" s="775" t="str">
        <f>Table_wabobpsvr_AzureCalc_AzureCalcRateCard[[#This Row],[ServiceName]]&amp;Table_wabobpsvr_AzureCalc_AzureCalcRateCard[[#This Row],[Price_Level]]&amp;Table_wabobpsvr_AzureCalc_AzureCalcRateCard[[#This Row],[Region]]</f>
        <v>Basic.A1 VM (Windows)C14</v>
      </c>
      <c r="B12652" s="775">
        <v>14</v>
      </c>
      <c r="C12652" s="775" t="s">
        <v>680</v>
      </c>
      <c r="D12652" s="775" t="s">
        <v>177</v>
      </c>
      <c r="E12652" s="775">
        <v>6.0970000000000003E-2</v>
      </c>
      <c r="F12652" s="775" t="s">
        <v>708</v>
      </c>
      <c r="G12652" s="775" t="s">
        <v>2823</v>
      </c>
      <c r="H12652" s="775" t="s">
        <v>2824</v>
      </c>
      <c r="I12652" s="775" t="s">
        <v>6120</v>
      </c>
    </row>
    <row r="12653" spans="1:9">
      <c r="A12653" s="775" t="str">
        <f>Table_wabobpsvr_AzureCalc_AzureCalcRateCard[[#This Row],[ServiceName]]&amp;Table_wabobpsvr_AzureCalc_AzureCalcRateCard[[#This Row],[Price_Level]]&amp;Table_wabobpsvr_AzureCalc_AzureCalcRateCard[[#This Row],[Region]]</f>
        <v>Basic.A1 VM (Windows)D14</v>
      </c>
      <c r="B12653" s="775">
        <v>14</v>
      </c>
      <c r="C12653" s="775" t="s">
        <v>680</v>
      </c>
      <c r="D12653" s="775" t="s">
        <v>176</v>
      </c>
      <c r="E12653" s="775">
        <v>5.8959999999999999E-2</v>
      </c>
      <c r="F12653" s="775" t="s">
        <v>708</v>
      </c>
      <c r="G12653" s="775" t="s">
        <v>2823</v>
      </c>
      <c r="H12653" s="775" t="s">
        <v>2824</v>
      </c>
      <c r="I12653" s="775" t="s">
        <v>6120</v>
      </c>
    </row>
    <row r="12654" spans="1:9">
      <c r="A12654" s="775" t="str">
        <f>Table_wabobpsvr_AzureCalc_AzureCalcRateCard[[#This Row],[ServiceName]]&amp;Table_wabobpsvr_AzureCalc_AzureCalcRateCard[[#This Row],[Price_Level]]&amp;Table_wabobpsvr_AzureCalc_AzureCalcRateCard[[#This Row],[Region]]</f>
        <v>Basic.A5 VM (Non-Windows)MOSP14</v>
      </c>
      <c r="B12654" s="775">
        <v>14</v>
      </c>
      <c r="C12654" s="775" t="s">
        <v>680</v>
      </c>
      <c r="D12654" s="775" t="s">
        <v>606</v>
      </c>
      <c r="E12654" s="775">
        <v>999999</v>
      </c>
      <c r="F12654" s="775" t="s">
        <v>707</v>
      </c>
      <c r="G12654" s="775" t="s">
        <v>4235</v>
      </c>
      <c r="H12654" s="775" t="s">
        <v>4235</v>
      </c>
      <c r="I12654" s="775" t="s">
        <v>6121</v>
      </c>
    </row>
    <row r="12655" spans="1:9">
      <c r="A12655" s="775" t="str">
        <f>Table_wabobpsvr_AzureCalc_AzureCalcRateCard[[#This Row],[ServiceName]]&amp;Table_wabobpsvr_AzureCalc_AzureCalcRateCard[[#This Row],[Price_Level]]&amp;Table_wabobpsvr_AzureCalc_AzureCalcRateCard[[#This Row],[Region]]</f>
        <v>Basic.A5 VM (Non-Windows)A14</v>
      </c>
      <c r="B12655" s="775">
        <v>14</v>
      </c>
      <c r="C12655" s="775" t="s">
        <v>680</v>
      </c>
      <c r="D12655" s="775" t="s">
        <v>174</v>
      </c>
      <c r="E12655" s="775">
        <v>0.16878000000000001</v>
      </c>
      <c r="F12655" s="775" t="s">
        <v>707</v>
      </c>
      <c r="G12655" s="775" t="s">
        <v>2825</v>
      </c>
      <c r="H12655" s="775" t="s">
        <v>2826</v>
      </c>
      <c r="I12655" s="775" t="s">
        <v>6121</v>
      </c>
    </row>
    <row r="12656" spans="1:9">
      <c r="A12656" s="775" t="str">
        <f>Table_wabobpsvr_AzureCalc_AzureCalcRateCard[[#This Row],[ServiceName]]&amp;Table_wabobpsvr_AzureCalc_AzureCalcRateCard[[#This Row],[Price_Level]]&amp;Table_wabobpsvr_AzureCalc_AzureCalcRateCard[[#This Row],[Region]]</f>
        <v>Basic.A5 VM (Non-Windows)B14</v>
      </c>
      <c r="B12656" s="775">
        <v>14</v>
      </c>
      <c r="C12656" s="775" t="s">
        <v>680</v>
      </c>
      <c r="D12656" s="775" t="s">
        <v>175</v>
      </c>
      <c r="E12656" s="775">
        <v>0.16356000000000001</v>
      </c>
      <c r="F12656" s="775" t="s">
        <v>707</v>
      </c>
      <c r="G12656" s="775" t="s">
        <v>2825</v>
      </c>
      <c r="H12656" s="775" t="s">
        <v>2826</v>
      </c>
      <c r="I12656" s="775" t="s">
        <v>6121</v>
      </c>
    </row>
    <row r="12657" spans="1:9">
      <c r="A12657" s="775" t="str">
        <f>Table_wabobpsvr_AzureCalc_AzureCalcRateCard[[#This Row],[ServiceName]]&amp;Table_wabobpsvr_AzureCalc_AzureCalcRateCard[[#This Row],[Price_Level]]&amp;Table_wabobpsvr_AzureCalc_AzureCalcRateCard[[#This Row],[Region]]</f>
        <v>Basic.A5 VM (Non-Windows)C14</v>
      </c>
      <c r="B12657" s="775">
        <v>14</v>
      </c>
      <c r="C12657" s="775" t="s">
        <v>680</v>
      </c>
      <c r="D12657" s="775" t="s">
        <v>177</v>
      </c>
      <c r="E12657" s="775">
        <v>0.15834000000000001</v>
      </c>
      <c r="F12657" s="775" t="s">
        <v>707</v>
      </c>
      <c r="G12657" s="775" t="s">
        <v>2825</v>
      </c>
      <c r="H12657" s="775" t="s">
        <v>2826</v>
      </c>
      <c r="I12657" s="775" t="s">
        <v>6121</v>
      </c>
    </row>
    <row r="12658" spans="1:9">
      <c r="A12658" s="775" t="str">
        <f>Table_wabobpsvr_AzureCalc_AzureCalcRateCard[[#This Row],[ServiceName]]&amp;Table_wabobpsvr_AzureCalc_AzureCalcRateCard[[#This Row],[Price_Level]]&amp;Table_wabobpsvr_AzureCalc_AzureCalcRateCard[[#This Row],[Region]]</f>
        <v>Basic.A5 VM (Non-Windows)D14</v>
      </c>
      <c r="B12658" s="775">
        <v>14</v>
      </c>
      <c r="C12658" s="775" t="s">
        <v>680</v>
      </c>
      <c r="D12658" s="775" t="s">
        <v>176</v>
      </c>
      <c r="E12658" s="775">
        <v>0.15312000000000001</v>
      </c>
      <c r="F12658" s="775" t="s">
        <v>707</v>
      </c>
      <c r="G12658" s="775" t="s">
        <v>2825</v>
      </c>
      <c r="H12658" s="775" t="s">
        <v>2826</v>
      </c>
      <c r="I12658" s="775" t="s">
        <v>6121</v>
      </c>
    </row>
    <row r="12659" spans="1:9">
      <c r="A12659" s="775" t="str">
        <f>Table_wabobpsvr_AzureCalc_AzureCalcRateCard[[#This Row],[ServiceName]]&amp;Table_wabobpsvr_AzureCalc_AzureCalcRateCard[[#This Row],[Price_Level]]&amp;Table_wabobpsvr_AzureCalc_AzureCalcRateCard[[#This Row],[Region]]</f>
        <v>Basic.A5 VM (Windows)MOSP14</v>
      </c>
      <c r="B12659" s="775">
        <v>14</v>
      </c>
      <c r="C12659" s="775" t="s">
        <v>680</v>
      </c>
      <c r="D12659" s="775" t="s">
        <v>606</v>
      </c>
      <c r="E12659" s="775">
        <v>999999</v>
      </c>
      <c r="F12659" s="775" t="s">
        <v>702</v>
      </c>
      <c r="G12659" s="775" t="s">
        <v>4235</v>
      </c>
      <c r="H12659" s="775" t="s">
        <v>4235</v>
      </c>
      <c r="I12659" s="775" t="s">
        <v>6122</v>
      </c>
    </row>
    <row r="12660" spans="1:9">
      <c r="A12660" s="775" t="str">
        <f>Table_wabobpsvr_AzureCalc_AzureCalcRateCard[[#This Row],[ServiceName]]&amp;Table_wabobpsvr_AzureCalc_AzureCalcRateCard[[#This Row],[Price_Level]]&amp;Table_wabobpsvr_AzureCalc_AzureCalcRateCard[[#This Row],[Region]]</f>
        <v>Basic.A5 VM (Windows)A14</v>
      </c>
      <c r="B12660" s="775">
        <v>14</v>
      </c>
      <c r="C12660" s="775" t="s">
        <v>680</v>
      </c>
      <c r="D12660" s="775" t="s">
        <v>174</v>
      </c>
      <c r="E12660" s="775">
        <v>0.22892000000000001</v>
      </c>
      <c r="F12660" s="775" t="s">
        <v>702</v>
      </c>
      <c r="G12660" s="775" t="s">
        <v>2827</v>
      </c>
      <c r="H12660" s="775" t="s">
        <v>2828</v>
      </c>
      <c r="I12660" s="775" t="s">
        <v>6122</v>
      </c>
    </row>
    <row r="12661" spans="1:9">
      <c r="A12661" s="775" t="str">
        <f>Table_wabobpsvr_AzureCalc_AzureCalcRateCard[[#This Row],[ServiceName]]&amp;Table_wabobpsvr_AzureCalc_AzureCalcRateCard[[#This Row],[Price_Level]]&amp;Table_wabobpsvr_AzureCalc_AzureCalcRateCard[[#This Row],[Region]]</f>
        <v>Basic.A5 VM (Windows)B14</v>
      </c>
      <c r="B12661" s="775">
        <v>14</v>
      </c>
      <c r="C12661" s="775" t="s">
        <v>680</v>
      </c>
      <c r="D12661" s="775" t="s">
        <v>175</v>
      </c>
      <c r="E12661" s="775">
        <v>0.22184000000000001</v>
      </c>
      <c r="F12661" s="775" t="s">
        <v>702</v>
      </c>
      <c r="G12661" s="775" t="s">
        <v>2827</v>
      </c>
      <c r="H12661" s="775" t="s">
        <v>2828</v>
      </c>
      <c r="I12661" s="775" t="s">
        <v>6122</v>
      </c>
    </row>
    <row r="12662" spans="1:9">
      <c r="A12662" s="775" t="str">
        <f>Table_wabobpsvr_AzureCalc_AzureCalcRateCard[[#This Row],[ServiceName]]&amp;Table_wabobpsvr_AzureCalc_AzureCalcRateCard[[#This Row],[Price_Level]]&amp;Table_wabobpsvr_AzureCalc_AzureCalcRateCard[[#This Row],[Region]]</f>
        <v>Basic.A5 VM (Windows)C14</v>
      </c>
      <c r="B12662" s="775">
        <v>14</v>
      </c>
      <c r="C12662" s="775" t="s">
        <v>680</v>
      </c>
      <c r="D12662" s="775" t="s">
        <v>177</v>
      </c>
      <c r="E12662" s="775">
        <v>0.21476000000000001</v>
      </c>
      <c r="F12662" s="775" t="s">
        <v>702</v>
      </c>
      <c r="G12662" s="775" t="s">
        <v>2827</v>
      </c>
      <c r="H12662" s="775" t="s">
        <v>2828</v>
      </c>
      <c r="I12662" s="775" t="s">
        <v>6122</v>
      </c>
    </row>
    <row r="12663" spans="1:9">
      <c r="A12663" s="775" t="str">
        <f>Table_wabobpsvr_AzureCalc_AzureCalcRateCard[[#This Row],[ServiceName]]&amp;Table_wabobpsvr_AzureCalc_AzureCalcRateCard[[#This Row],[Price_Level]]&amp;Table_wabobpsvr_AzureCalc_AzureCalcRateCard[[#This Row],[Region]]</f>
        <v>Basic.A5 VM (Windows)D14</v>
      </c>
      <c r="B12663" s="775">
        <v>14</v>
      </c>
      <c r="C12663" s="775" t="s">
        <v>680</v>
      </c>
      <c r="D12663" s="775" t="s">
        <v>176</v>
      </c>
      <c r="E12663" s="775">
        <v>0.20768</v>
      </c>
      <c r="F12663" s="775" t="s">
        <v>702</v>
      </c>
      <c r="G12663" s="775" t="s">
        <v>2827</v>
      </c>
      <c r="H12663" s="775" t="s">
        <v>2828</v>
      </c>
      <c r="I12663" s="775" t="s">
        <v>6122</v>
      </c>
    </row>
    <row r="12664" spans="1:9">
      <c r="A12664" s="775" t="str">
        <f>Table_wabobpsvr_AzureCalc_AzureCalcRateCard[[#This Row],[ServiceName]]&amp;Table_wabobpsvr_AzureCalc_AzureCalcRateCard[[#This Row],[Price_Level]]&amp;Table_wabobpsvr_AzureCalc_AzureCalcRateCard[[#This Row],[Region]]</f>
        <v>Basic.A6 VM (Non-Windows)MOSP14</v>
      </c>
      <c r="B12664" s="775">
        <v>14</v>
      </c>
      <c r="C12664" s="775" t="s">
        <v>680</v>
      </c>
      <c r="D12664" s="775" t="s">
        <v>606</v>
      </c>
      <c r="E12664" s="775">
        <v>999999</v>
      </c>
      <c r="F12664" s="775" t="s">
        <v>703</v>
      </c>
      <c r="G12664" s="775" t="s">
        <v>4235</v>
      </c>
      <c r="H12664" s="775" t="s">
        <v>4235</v>
      </c>
      <c r="I12664" s="775" t="s">
        <v>6123</v>
      </c>
    </row>
    <row r="12665" spans="1:9">
      <c r="A12665" s="775" t="str">
        <f>Table_wabobpsvr_AzureCalc_AzureCalcRateCard[[#This Row],[ServiceName]]&amp;Table_wabobpsvr_AzureCalc_AzureCalcRateCard[[#This Row],[Price_Level]]&amp;Table_wabobpsvr_AzureCalc_AzureCalcRateCard[[#This Row],[Region]]</f>
        <v>Basic.A6 VM (Non-Windows)A14</v>
      </c>
      <c r="B12665" s="775">
        <v>14</v>
      </c>
      <c r="C12665" s="775" t="s">
        <v>680</v>
      </c>
      <c r="D12665" s="775" t="s">
        <v>174</v>
      </c>
      <c r="E12665" s="775">
        <v>0.33465</v>
      </c>
      <c r="F12665" s="775" t="s">
        <v>703</v>
      </c>
      <c r="G12665" s="775" t="s">
        <v>2829</v>
      </c>
      <c r="H12665" s="775" t="s">
        <v>2830</v>
      </c>
      <c r="I12665" s="775" t="s">
        <v>6123</v>
      </c>
    </row>
    <row r="12666" spans="1:9">
      <c r="A12666" s="775" t="str">
        <f>Table_wabobpsvr_AzureCalc_AzureCalcRateCard[[#This Row],[ServiceName]]&amp;Table_wabobpsvr_AzureCalc_AzureCalcRateCard[[#This Row],[Price_Level]]&amp;Table_wabobpsvr_AzureCalc_AzureCalcRateCard[[#This Row],[Region]]</f>
        <v>Basic.A6 VM (Non-Windows)B14</v>
      </c>
      <c r="B12666" s="775">
        <v>14</v>
      </c>
      <c r="C12666" s="775" t="s">
        <v>680</v>
      </c>
      <c r="D12666" s="775" t="s">
        <v>175</v>
      </c>
      <c r="E12666" s="775">
        <v>0.32429999999999998</v>
      </c>
      <c r="F12666" s="775" t="s">
        <v>703</v>
      </c>
      <c r="G12666" s="775" t="s">
        <v>2829</v>
      </c>
      <c r="H12666" s="775" t="s">
        <v>2830</v>
      </c>
      <c r="I12666" s="775" t="s">
        <v>6123</v>
      </c>
    </row>
    <row r="12667" spans="1:9">
      <c r="A12667" s="775" t="str">
        <f>Table_wabobpsvr_AzureCalc_AzureCalcRateCard[[#This Row],[ServiceName]]&amp;Table_wabobpsvr_AzureCalc_AzureCalcRateCard[[#This Row],[Price_Level]]&amp;Table_wabobpsvr_AzureCalc_AzureCalcRateCard[[#This Row],[Region]]</f>
        <v>Basic.A6 VM (Non-Windows)C14</v>
      </c>
      <c r="B12667" s="775">
        <v>14</v>
      </c>
      <c r="C12667" s="775" t="s">
        <v>680</v>
      </c>
      <c r="D12667" s="775" t="s">
        <v>177</v>
      </c>
      <c r="E12667" s="775">
        <v>0.31395000000000001</v>
      </c>
      <c r="F12667" s="775" t="s">
        <v>703</v>
      </c>
      <c r="G12667" s="775" t="s">
        <v>2829</v>
      </c>
      <c r="H12667" s="775" t="s">
        <v>2830</v>
      </c>
      <c r="I12667" s="775" t="s">
        <v>6123</v>
      </c>
    </row>
    <row r="12668" spans="1:9">
      <c r="A12668" s="775" t="str">
        <f>Table_wabobpsvr_AzureCalc_AzureCalcRateCard[[#This Row],[ServiceName]]&amp;Table_wabobpsvr_AzureCalc_AzureCalcRateCard[[#This Row],[Price_Level]]&amp;Table_wabobpsvr_AzureCalc_AzureCalcRateCard[[#This Row],[Region]]</f>
        <v>Basic.A6 VM (Non-Windows)D14</v>
      </c>
      <c r="B12668" s="775">
        <v>14</v>
      </c>
      <c r="C12668" s="775" t="s">
        <v>680</v>
      </c>
      <c r="D12668" s="775" t="s">
        <v>176</v>
      </c>
      <c r="E12668" s="775">
        <v>0.30359999999999998</v>
      </c>
      <c r="F12668" s="775" t="s">
        <v>703</v>
      </c>
      <c r="G12668" s="775" t="s">
        <v>2829</v>
      </c>
      <c r="H12668" s="775" t="s">
        <v>2830</v>
      </c>
      <c r="I12668" s="775" t="s">
        <v>6123</v>
      </c>
    </row>
    <row r="12669" spans="1:9">
      <c r="A12669" s="775" t="str">
        <f>Table_wabobpsvr_AzureCalc_AzureCalcRateCard[[#This Row],[ServiceName]]&amp;Table_wabobpsvr_AzureCalc_AzureCalcRateCard[[#This Row],[Price_Level]]&amp;Table_wabobpsvr_AzureCalc_AzureCalcRateCard[[#This Row],[Region]]</f>
        <v>Basic.A6 VM (Windows)MOSP14</v>
      </c>
      <c r="B12669" s="775">
        <v>14</v>
      </c>
      <c r="C12669" s="775" t="s">
        <v>680</v>
      </c>
      <c r="D12669" s="775" t="s">
        <v>606</v>
      </c>
      <c r="E12669" s="775">
        <v>999999</v>
      </c>
      <c r="F12669" s="775" t="s">
        <v>714</v>
      </c>
      <c r="G12669" s="775" t="s">
        <v>4235</v>
      </c>
      <c r="H12669" s="775" t="s">
        <v>4235</v>
      </c>
      <c r="I12669" s="775" t="s">
        <v>6124</v>
      </c>
    </row>
    <row r="12670" spans="1:9">
      <c r="A12670" s="775" t="str">
        <f>Table_wabobpsvr_AzureCalc_AzureCalcRateCard[[#This Row],[ServiceName]]&amp;Table_wabobpsvr_AzureCalc_AzureCalcRateCard[[#This Row],[Price_Level]]&amp;Table_wabobpsvr_AzureCalc_AzureCalcRateCard[[#This Row],[Region]]</f>
        <v>Basic.A6 VM (Windows)A14</v>
      </c>
      <c r="B12670" s="775">
        <v>14</v>
      </c>
      <c r="C12670" s="775" t="s">
        <v>680</v>
      </c>
      <c r="D12670" s="775" t="s">
        <v>174</v>
      </c>
      <c r="E12670" s="775">
        <v>0.45881</v>
      </c>
      <c r="F12670" s="775" t="s">
        <v>714</v>
      </c>
      <c r="G12670" s="775" t="s">
        <v>2831</v>
      </c>
      <c r="H12670" s="775" t="s">
        <v>2832</v>
      </c>
      <c r="I12670" s="775" t="s">
        <v>6124</v>
      </c>
    </row>
    <row r="12671" spans="1:9">
      <c r="A12671" s="775" t="str">
        <f>Table_wabobpsvr_AzureCalc_AzureCalcRateCard[[#This Row],[ServiceName]]&amp;Table_wabobpsvr_AzureCalc_AzureCalcRateCard[[#This Row],[Price_Level]]&amp;Table_wabobpsvr_AzureCalc_AzureCalcRateCard[[#This Row],[Region]]</f>
        <v>Basic.A6 VM (Windows)B14</v>
      </c>
      <c r="B12671" s="775">
        <v>14</v>
      </c>
      <c r="C12671" s="775" t="s">
        <v>680</v>
      </c>
      <c r="D12671" s="775" t="s">
        <v>175</v>
      </c>
      <c r="E12671" s="775">
        <v>0.44462000000000002</v>
      </c>
      <c r="F12671" s="775" t="s">
        <v>714</v>
      </c>
      <c r="G12671" s="775" t="s">
        <v>2831</v>
      </c>
      <c r="H12671" s="775" t="s">
        <v>2832</v>
      </c>
      <c r="I12671" s="775" t="s">
        <v>6124</v>
      </c>
    </row>
    <row r="12672" spans="1:9">
      <c r="A12672" s="775" t="str">
        <f>Table_wabobpsvr_AzureCalc_AzureCalcRateCard[[#This Row],[ServiceName]]&amp;Table_wabobpsvr_AzureCalc_AzureCalcRateCard[[#This Row],[Price_Level]]&amp;Table_wabobpsvr_AzureCalc_AzureCalcRateCard[[#This Row],[Region]]</f>
        <v>Basic.A6 VM (Windows)C14</v>
      </c>
      <c r="B12672" s="775">
        <v>14</v>
      </c>
      <c r="C12672" s="775" t="s">
        <v>680</v>
      </c>
      <c r="D12672" s="775" t="s">
        <v>177</v>
      </c>
      <c r="E12672" s="775">
        <v>0.43042999999999998</v>
      </c>
      <c r="F12672" s="775" t="s">
        <v>714</v>
      </c>
      <c r="G12672" s="775" t="s">
        <v>2831</v>
      </c>
      <c r="H12672" s="775" t="s">
        <v>2832</v>
      </c>
      <c r="I12672" s="775" t="s">
        <v>6124</v>
      </c>
    </row>
    <row r="12673" spans="1:9">
      <c r="A12673" s="775" t="str">
        <f>Table_wabobpsvr_AzureCalc_AzureCalcRateCard[[#This Row],[ServiceName]]&amp;Table_wabobpsvr_AzureCalc_AzureCalcRateCard[[#This Row],[Price_Level]]&amp;Table_wabobpsvr_AzureCalc_AzureCalcRateCard[[#This Row],[Region]]</f>
        <v>Basic.A6 VM (Windows)D14</v>
      </c>
      <c r="B12673" s="775">
        <v>14</v>
      </c>
      <c r="C12673" s="775" t="s">
        <v>680</v>
      </c>
      <c r="D12673" s="775" t="s">
        <v>176</v>
      </c>
      <c r="E12673" s="775">
        <v>0.41624</v>
      </c>
      <c r="F12673" s="775" t="s">
        <v>714</v>
      </c>
      <c r="G12673" s="775" t="s">
        <v>2831</v>
      </c>
      <c r="H12673" s="775" t="s">
        <v>2832</v>
      </c>
      <c r="I12673" s="775" t="s">
        <v>6124</v>
      </c>
    </row>
    <row r="12674" spans="1:9">
      <c r="A12674" s="775" t="str">
        <f>Table_wabobpsvr_AzureCalc_AzureCalcRateCard[[#This Row],[ServiceName]]&amp;Table_wabobpsvr_AzureCalc_AzureCalcRateCard[[#This Row],[Price_Level]]&amp;Table_wabobpsvr_AzureCalc_AzureCalcRateCard[[#This Row],[Region]]</f>
        <v>Basic.A7 VM (Non-Windows)MOSP14</v>
      </c>
      <c r="B12674" s="775">
        <v>14</v>
      </c>
      <c r="C12674" s="775" t="s">
        <v>680</v>
      </c>
      <c r="D12674" s="775" t="s">
        <v>606</v>
      </c>
      <c r="E12674" s="775">
        <v>999999</v>
      </c>
      <c r="F12674" s="775" t="s">
        <v>715</v>
      </c>
      <c r="G12674" s="775" t="s">
        <v>4235</v>
      </c>
      <c r="H12674" s="775" t="s">
        <v>4235</v>
      </c>
      <c r="I12674" s="775" t="s">
        <v>5493</v>
      </c>
    </row>
    <row r="12675" spans="1:9">
      <c r="A12675" s="775" t="str">
        <f>Table_wabobpsvr_AzureCalc_AzureCalcRateCard[[#This Row],[ServiceName]]&amp;Table_wabobpsvr_AzureCalc_AzureCalcRateCard[[#This Row],[Price_Level]]&amp;Table_wabobpsvr_AzureCalc_AzureCalcRateCard[[#This Row],[Region]]</f>
        <v>Visual Studio Load Testing Vuser Minutes - Tier 2D</v>
      </c>
      <c r="B12675" s="775"/>
      <c r="C12675" s="775" t="s">
        <v>803</v>
      </c>
      <c r="D12675" s="775" t="s">
        <v>176</v>
      </c>
      <c r="E12675" s="775">
        <v>1.76E-4</v>
      </c>
      <c r="F12675" s="775" t="s">
        <v>3282</v>
      </c>
      <c r="G12675" s="775" t="s">
        <v>3311</v>
      </c>
      <c r="H12675" s="775" t="s">
        <v>3312</v>
      </c>
      <c r="I12675" s="775" t="s">
        <v>4648</v>
      </c>
    </row>
    <row r="12676" spans="1:9">
      <c r="A12676" s="775" t="str">
        <f>Table_wabobpsvr_AzureCalc_AzureCalcRateCard[[#This Row],[ServiceName]]&amp;Table_wabobpsvr_AzureCalc_AzureCalcRateCard[[#This Row],[Price_Level]]&amp;Table_wabobpsvr_AzureCalc_AzureCalcRateCard[[#This Row],[Region]]</f>
        <v>Visual Studio Load Testing Vuser Minutes - Tier 3D</v>
      </c>
      <c r="B12676" s="775"/>
      <c r="C12676" s="775" t="s">
        <v>803</v>
      </c>
      <c r="D12676" s="775" t="s">
        <v>176</v>
      </c>
      <c r="E12676" s="775">
        <v>8.7999999999999998E-5</v>
      </c>
      <c r="F12676" s="775" t="s">
        <v>3283</v>
      </c>
      <c r="G12676" s="775" t="s">
        <v>3311</v>
      </c>
      <c r="H12676" s="775" t="s">
        <v>3312</v>
      </c>
      <c r="I12676" s="775" t="s">
        <v>4648</v>
      </c>
    </row>
    <row r="12677" spans="1:9">
      <c r="A12677" s="775" t="str">
        <f>Table_wabobpsvr_AzureCalc_AzureCalcRateCard[[#This Row],[ServiceName]]&amp;Table_wabobpsvr_AzureCalc_AzureCalcRateCard[[#This Row],[Price_Level]]&amp;Table_wabobpsvr_AzureCalc_AzureCalcRateCard[[#This Row],[Region]]</f>
        <v>Visual Studio Build Minutes - FreeMOSP</v>
      </c>
      <c r="B12677" s="775"/>
      <c r="C12677" s="775" t="s">
        <v>803</v>
      </c>
      <c r="D12677" s="775" t="s">
        <v>606</v>
      </c>
      <c r="E12677" s="775">
        <v>0</v>
      </c>
      <c r="F12677" s="775" t="s">
        <v>3279</v>
      </c>
      <c r="G12677" s="775" t="s">
        <v>4235</v>
      </c>
      <c r="H12677" s="775" t="s">
        <v>4235</v>
      </c>
      <c r="I12677" s="775" t="s">
        <v>4644</v>
      </c>
    </row>
    <row r="12678" spans="1:9">
      <c r="A12678" s="775" t="str">
        <f>Table_wabobpsvr_AzureCalc_AzureCalcRateCard[[#This Row],[ServiceName]]&amp;Table_wabobpsvr_AzureCalc_AzureCalcRateCard[[#This Row],[Price_Level]]&amp;Table_wabobpsvr_AzureCalc_AzureCalcRateCard[[#This Row],[Region]]</f>
        <v>Visual Studio Build Minutes - FreeA</v>
      </c>
      <c r="B12678" s="775"/>
      <c r="C12678" s="775" t="s">
        <v>803</v>
      </c>
      <c r="D12678" s="775" t="s">
        <v>174</v>
      </c>
      <c r="E12678" s="775">
        <v>0</v>
      </c>
      <c r="F12678" s="775" t="s">
        <v>3279</v>
      </c>
      <c r="G12678" s="775" t="s">
        <v>2012</v>
      </c>
      <c r="H12678" s="775" t="s">
        <v>3301</v>
      </c>
      <c r="I12678" s="775" t="s">
        <v>4644</v>
      </c>
    </row>
    <row r="12679" spans="1:9">
      <c r="A12679" s="775" t="str">
        <f>Table_wabobpsvr_AzureCalc_AzureCalcRateCard[[#This Row],[ServiceName]]&amp;Table_wabobpsvr_AzureCalc_AzureCalcRateCard[[#This Row],[Price_Level]]&amp;Table_wabobpsvr_AzureCalc_AzureCalcRateCard[[#This Row],[Region]]</f>
        <v>Visual Studio Build Minutes - FreeB</v>
      </c>
      <c r="B12679" s="775"/>
      <c r="C12679" s="775" t="s">
        <v>803</v>
      </c>
      <c r="D12679" s="775" t="s">
        <v>175</v>
      </c>
      <c r="E12679" s="775">
        <v>0</v>
      </c>
      <c r="F12679" s="775" t="s">
        <v>3279</v>
      </c>
      <c r="G12679" s="775" t="s">
        <v>2012</v>
      </c>
      <c r="H12679" s="775" t="s">
        <v>3301</v>
      </c>
      <c r="I12679" s="775" t="s">
        <v>4644</v>
      </c>
    </row>
    <row r="12680" spans="1:9">
      <c r="A12680" s="775" t="str">
        <f>Table_wabobpsvr_AzureCalc_AzureCalcRateCard[[#This Row],[ServiceName]]&amp;Table_wabobpsvr_AzureCalc_AzureCalcRateCard[[#This Row],[Price_Level]]&amp;Table_wabobpsvr_AzureCalc_AzureCalcRateCard[[#This Row],[Region]]</f>
        <v>ExpressRoute (Metered) 500 Mbps ConnectionsA3</v>
      </c>
      <c r="B12680" s="775">
        <v>3</v>
      </c>
      <c r="C12680" s="775" t="s">
        <v>7427</v>
      </c>
      <c r="D12680" s="775" t="s">
        <v>174</v>
      </c>
      <c r="E12680" s="775">
        <v>281.3</v>
      </c>
      <c r="F12680" s="775" t="s">
        <v>7389</v>
      </c>
      <c r="G12680" s="775" t="s">
        <v>7537</v>
      </c>
      <c r="H12680" s="775" t="s">
        <v>7538</v>
      </c>
      <c r="I12680" s="775" t="s">
        <v>7458</v>
      </c>
    </row>
    <row r="12681" spans="1:9">
      <c r="A12681" s="775" t="str">
        <f>Table_wabobpsvr_AzureCalc_AzureCalcRateCard[[#This Row],[ServiceName]]&amp;Table_wabobpsvr_AzureCalc_AzureCalcRateCard[[#This Row],[Price_Level]]&amp;Table_wabobpsvr_AzureCalc_AzureCalcRateCard[[#This Row],[Region]]</f>
        <v>Basic Application Gateway Hours (Small)MOSP14</v>
      </c>
      <c r="B12681" s="775">
        <v>14</v>
      </c>
      <c r="C12681" s="775" t="s">
        <v>4235</v>
      </c>
      <c r="D12681" s="775" t="s">
        <v>606</v>
      </c>
      <c r="E12681" s="775">
        <v>999999</v>
      </c>
      <c r="F12681" s="775" t="s">
        <v>7038</v>
      </c>
      <c r="G12681" s="775" t="s">
        <v>4235</v>
      </c>
      <c r="H12681" s="775" t="s">
        <v>4235</v>
      </c>
      <c r="I12681" s="775" t="s">
        <v>4235</v>
      </c>
    </row>
    <row r="12682" spans="1:9">
      <c r="A12682" s="775" t="str">
        <f>Table_wabobpsvr_AzureCalc_AzureCalcRateCard[[#This Row],[ServiceName]]&amp;Table_wabobpsvr_AzureCalc_AzureCalcRateCard[[#This Row],[Price_Level]]&amp;Table_wabobpsvr_AzureCalc_AzureCalcRateCard[[#This Row],[Region]]</f>
        <v>Basic Application Gateway Hours (Small)A14</v>
      </c>
      <c r="B12682" s="775">
        <v>14</v>
      </c>
      <c r="C12682" s="775" t="s">
        <v>4235</v>
      </c>
      <c r="D12682" s="775" t="s">
        <v>174</v>
      </c>
      <c r="E12682" s="775">
        <v>999999</v>
      </c>
      <c r="F12682" s="775" t="s">
        <v>7038</v>
      </c>
      <c r="G12682" s="775" t="s">
        <v>4235</v>
      </c>
      <c r="H12682" s="775" t="s">
        <v>4235</v>
      </c>
      <c r="I12682" s="775" t="s">
        <v>4235</v>
      </c>
    </row>
    <row r="12683" spans="1:9">
      <c r="A12683" s="775" t="str">
        <f>Table_wabobpsvr_AzureCalc_AzureCalcRateCard[[#This Row],[ServiceName]]&amp;Table_wabobpsvr_AzureCalc_AzureCalcRateCard[[#This Row],[Price_Level]]&amp;Table_wabobpsvr_AzureCalc_AzureCalcRateCard[[#This Row],[Region]]</f>
        <v>Basic Application Gateway Hours (Small)B14</v>
      </c>
      <c r="B12683" s="775">
        <v>14</v>
      </c>
      <c r="C12683" s="775" t="s">
        <v>4235</v>
      </c>
      <c r="D12683" s="775" t="s">
        <v>175</v>
      </c>
      <c r="E12683" s="775">
        <v>999999</v>
      </c>
      <c r="F12683" s="775" t="s">
        <v>7038</v>
      </c>
      <c r="G12683" s="775" t="s">
        <v>4235</v>
      </c>
      <c r="H12683" s="775" t="s">
        <v>4235</v>
      </c>
      <c r="I12683" s="775" t="s">
        <v>4235</v>
      </c>
    </row>
    <row r="12684" spans="1:9">
      <c r="A12684" s="775" t="str">
        <f>Table_wabobpsvr_AzureCalc_AzureCalcRateCard[[#This Row],[ServiceName]]&amp;Table_wabobpsvr_AzureCalc_AzureCalcRateCard[[#This Row],[Price_Level]]&amp;Table_wabobpsvr_AzureCalc_AzureCalcRateCard[[#This Row],[Region]]</f>
        <v>Basic Application Gateway Hours (Small)C14</v>
      </c>
      <c r="B12684" s="775">
        <v>14</v>
      </c>
      <c r="C12684" s="775" t="s">
        <v>4235</v>
      </c>
      <c r="D12684" s="775" t="s">
        <v>177</v>
      </c>
      <c r="E12684" s="775">
        <v>999999</v>
      </c>
      <c r="F12684" s="775" t="s">
        <v>7038</v>
      </c>
      <c r="G12684" s="775" t="s">
        <v>4235</v>
      </c>
      <c r="H12684" s="775" t="s">
        <v>4235</v>
      </c>
      <c r="I12684" s="775" t="s">
        <v>4235</v>
      </c>
    </row>
    <row r="12685" spans="1:9">
      <c r="A12685" s="775" t="str">
        <f>Table_wabobpsvr_AzureCalc_AzureCalcRateCard[[#This Row],[ServiceName]]&amp;Table_wabobpsvr_AzureCalc_AzureCalcRateCard[[#This Row],[Price_Level]]&amp;Table_wabobpsvr_AzureCalc_AzureCalcRateCard[[#This Row],[Region]]</f>
        <v>Basic Application Gateway Hours (Small)D14</v>
      </c>
      <c r="B12685" s="775">
        <v>14</v>
      </c>
      <c r="C12685" s="775" t="s">
        <v>4235</v>
      </c>
      <c r="D12685" s="775" t="s">
        <v>176</v>
      </c>
      <c r="E12685" s="775">
        <v>999999</v>
      </c>
      <c r="F12685" s="775" t="s">
        <v>7038</v>
      </c>
      <c r="G12685" s="775" t="s">
        <v>4235</v>
      </c>
      <c r="H12685" s="775" t="s">
        <v>4235</v>
      </c>
      <c r="I12685" s="775" t="s">
        <v>4235</v>
      </c>
    </row>
    <row r="12686" spans="1:9">
      <c r="A12686" s="775" t="str">
        <f>Table_wabobpsvr_AzureCalc_AzureCalcRateCard[[#This Row],[ServiceName]]&amp;Table_wabobpsvr_AzureCalc_AzureCalcRateCard[[#This Row],[Price_Level]]&amp;Table_wabobpsvr_AzureCalc_AzureCalcRateCard[[#This Row],[Region]]</f>
        <v>Basic Application Gateway Hours (Medium)MOSP14</v>
      </c>
      <c r="B12686" s="775">
        <v>14</v>
      </c>
      <c r="C12686" s="775" t="s">
        <v>4235</v>
      </c>
      <c r="D12686" s="775" t="s">
        <v>606</v>
      </c>
      <c r="E12686" s="775">
        <v>999999</v>
      </c>
      <c r="F12686" s="775" t="s">
        <v>7042</v>
      </c>
      <c r="G12686" s="775" t="s">
        <v>4235</v>
      </c>
      <c r="H12686" s="775" t="s">
        <v>4235</v>
      </c>
      <c r="I12686" s="775" t="s">
        <v>4235</v>
      </c>
    </row>
    <row r="12687" spans="1:9">
      <c r="A12687" s="775" t="str">
        <f>Table_wabobpsvr_AzureCalc_AzureCalcRateCard[[#This Row],[ServiceName]]&amp;Table_wabobpsvr_AzureCalc_AzureCalcRateCard[[#This Row],[Price_Level]]&amp;Table_wabobpsvr_AzureCalc_AzureCalcRateCard[[#This Row],[Region]]</f>
        <v>Basic Application Gateway Hours (Medium)A14</v>
      </c>
      <c r="B12687" s="775">
        <v>14</v>
      </c>
      <c r="C12687" s="775" t="s">
        <v>4235</v>
      </c>
      <c r="D12687" s="775" t="s">
        <v>174</v>
      </c>
      <c r="E12687" s="775">
        <v>999999</v>
      </c>
      <c r="F12687" s="775" t="s">
        <v>7042</v>
      </c>
      <c r="G12687" s="775" t="s">
        <v>4235</v>
      </c>
      <c r="H12687" s="775" t="s">
        <v>4235</v>
      </c>
      <c r="I12687" s="775" t="s">
        <v>4235</v>
      </c>
    </row>
    <row r="12688" spans="1:9">
      <c r="A12688" s="775" t="str">
        <f>Table_wabobpsvr_AzureCalc_AzureCalcRateCard[[#This Row],[ServiceName]]&amp;Table_wabobpsvr_AzureCalc_AzureCalcRateCard[[#This Row],[Price_Level]]&amp;Table_wabobpsvr_AzureCalc_AzureCalcRateCard[[#This Row],[Region]]</f>
        <v>Basic Application Gateway Hours (Medium)B14</v>
      </c>
      <c r="B12688" s="775">
        <v>14</v>
      </c>
      <c r="C12688" s="775" t="s">
        <v>4235</v>
      </c>
      <c r="D12688" s="775" t="s">
        <v>175</v>
      </c>
      <c r="E12688" s="775">
        <v>999999</v>
      </c>
      <c r="F12688" s="775" t="s">
        <v>7042</v>
      </c>
      <c r="G12688" s="775" t="s">
        <v>4235</v>
      </c>
      <c r="H12688" s="775" t="s">
        <v>4235</v>
      </c>
      <c r="I12688" s="775" t="s">
        <v>4235</v>
      </c>
    </row>
    <row r="12689" spans="1:9">
      <c r="A12689" s="775" t="str">
        <f>Table_wabobpsvr_AzureCalc_AzureCalcRateCard[[#This Row],[ServiceName]]&amp;Table_wabobpsvr_AzureCalc_AzureCalcRateCard[[#This Row],[Price_Level]]&amp;Table_wabobpsvr_AzureCalc_AzureCalcRateCard[[#This Row],[Region]]</f>
        <v>Basic Application Gateway Hours (Medium)C14</v>
      </c>
      <c r="B12689" s="775">
        <v>14</v>
      </c>
      <c r="C12689" s="775" t="s">
        <v>4235</v>
      </c>
      <c r="D12689" s="775" t="s">
        <v>177</v>
      </c>
      <c r="E12689" s="775">
        <v>999999</v>
      </c>
      <c r="F12689" s="775" t="s">
        <v>7042</v>
      </c>
      <c r="G12689" s="775" t="s">
        <v>4235</v>
      </c>
      <c r="H12689" s="775" t="s">
        <v>4235</v>
      </c>
      <c r="I12689" s="775" t="s">
        <v>4235</v>
      </c>
    </row>
    <row r="12690" spans="1:9">
      <c r="A12690" s="775" t="str">
        <f>Table_wabobpsvr_AzureCalc_AzureCalcRateCard[[#This Row],[ServiceName]]&amp;Table_wabobpsvr_AzureCalc_AzureCalcRateCard[[#This Row],[Price_Level]]&amp;Table_wabobpsvr_AzureCalc_AzureCalcRateCard[[#This Row],[Region]]</f>
        <v>Premium P6 Secondary Active Geo Database HoursC14</v>
      </c>
      <c r="B12690" s="775">
        <v>14</v>
      </c>
      <c r="C12690" s="775" t="s">
        <v>87</v>
      </c>
      <c r="D12690" s="775" t="s">
        <v>177</v>
      </c>
      <c r="E12690" s="775">
        <v>5.6875</v>
      </c>
      <c r="F12690" s="775" t="s">
        <v>7029</v>
      </c>
      <c r="G12690" s="775" t="s">
        <v>3599</v>
      </c>
      <c r="H12690" s="775" t="s">
        <v>6997</v>
      </c>
      <c r="I12690" s="775" t="s">
        <v>6998</v>
      </c>
    </row>
    <row r="12691" spans="1:9">
      <c r="A12691" s="775" t="str">
        <f>Table_wabobpsvr_AzureCalc_AzureCalcRateCard[[#This Row],[ServiceName]]&amp;Table_wabobpsvr_AzureCalc_AzureCalcRateCard[[#This Row],[Price_Level]]&amp;Table_wabobpsvr_AzureCalc_AzureCalcRateCard[[#This Row],[Region]]</f>
        <v>Premium P6 Secondary Active Geo Database HoursC</v>
      </c>
      <c r="B12691" s="775"/>
      <c r="C12691" s="775" t="s">
        <v>87</v>
      </c>
      <c r="D12691" s="775" t="s">
        <v>177</v>
      </c>
      <c r="E12691" s="775">
        <v>4.55</v>
      </c>
      <c r="F12691" s="775" t="s">
        <v>7029</v>
      </c>
      <c r="G12691" s="775" t="s">
        <v>3591</v>
      </c>
      <c r="H12691" s="775" t="s">
        <v>5639</v>
      </c>
      <c r="I12691" s="775" t="s">
        <v>5640</v>
      </c>
    </row>
    <row r="12692" spans="1:9">
      <c r="A12692" s="775" t="str">
        <f>Table_wabobpsvr_AzureCalc_AzureCalcRateCard[[#This Row],[ServiceName]]&amp;Table_wabobpsvr_AzureCalc_AzureCalcRateCard[[#This Row],[Price_Level]]&amp;Table_wabobpsvr_AzureCalc_AzureCalcRateCard[[#This Row],[Region]]</f>
        <v>Premium P6 Secondary Geo Database HoursC15</v>
      </c>
      <c r="B12692" s="775">
        <v>15</v>
      </c>
      <c r="C12692" s="775" t="s">
        <v>87</v>
      </c>
      <c r="D12692" s="775" t="s">
        <v>177</v>
      </c>
      <c r="E12692" s="775">
        <v>3.7537500000000001</v>
      </c>
      <c r="F12692" s="775" t="s">
        <v>7030</v>
      </c>
      <c r="G12692" s="775" t="s">
        <v>3784</v>
      </c>
      <c r="H12692" s="775" t="s">
        <v>5641</v>
      </c>
      <c r="I12692" s="775" t="s">
        <v>5642</v>
      </c>
    </row>
    <row r="12693" spans="1:9">
      <c r="A12693" s="775" t="str">
        <f>Table_wabobpsvr_AzureCalc_AzureCalcRateCard[[#This Row],[ServiceName]]&amp;Table_wabobpsvr_AzureCalc_AzureCalcRateCard[[#This Row],[Price_Level]]&amp;Table_wabobpsvr_AzureCalc_AzureCalcRateCard[[#This Row],[Region]]</f>
        <v>Premium P6 Secondary Geo Database HoursC16</v>
      </c>
      <c r="B12693" s="775">
        <v>16</v>
      </c>
      <c r="C12693" s="775" t="s">
        <v>87</v>
      </c>
      <c r="D12693" s="775" t="s">
        <v>177</v>
      </c>
      <c r="E12693" s="775">
        <v>3.7537500000000001</v>
      </c>
      <c r="F12693" s="775" t="s">
        <v>7030</v>
      </c>
      <c r="G12693" s="775" t="s">
        <v>3466</v>
      </c>
      <c r="H12693" s="775" t="s">
        <v>5643</v>
      </c>
      <c r="I12693" s="775" t="s">
        <v>5644</v>
      </c>
    </row>
    <row r="12694" spans="1:9">
      <c r="A12694" s="775" t="str">
        <f>Table_wabobpsvr_AzureCalc_AzureCalcRateCard[[#This Row],[ServiceName]]&amp;Table_wabobpsvr_AzureCalc_AzureCalcRateCard[[#This Row],[Price_Level]]&amp;Table_wabobpsvr_AzureCalc_AzureCalcRateCard[[#This Row],[Region]]</f>
        <v>Key Vault OperationsMOSP14</v>
      </c>
      <c r="B12694" s="775">
        <v>14</v>
      </c>
      <c r="C12694" s="775" t="s">
        <v>4235</v>
      </c>
      <c r="D12694" s="775" t="s">
        <v>606</v>
      </c>
      <c r="E12694" s="775">
        <v>999999</v>
      </c>
      <c r="F12694" s="775" t="s">
        <v>3292</v>
      </c>
      <c r="G12694" s="775" t="s">
        <v>4235</v>
      </c>
      <c r="H12694" s="775" t="s">
        <v>4235</v>
      </c>
      <c r="I12694" s="775" t="s">
        <v>4235</v>
      </c>
    </row>
    <row r="12695" spans="1:9">
      <c r="A12695" s="775" t="str">
        <f>Table_wabobpsvr_AzureCalc_AzureCalcRateCard[[#This Row],[ServiceName]]&amp;Table_wabobpsvr_AzureCalc_AzureCalcRateCard[[#This Row],[Price_Level]]&amp;Table_wabobpsvr_AzureCalc_AzureCalcRateCard[[#This Row],[Region]]</f>
        <v>Key Vault OperationsA14</v>
      </c>
      <c r="B12695" s="775">
        <v>14</v>
      </c>
      <c r="C12695" s="775" t="s">
        <v>4235</v>
      </c>
      <c r="D12695" s="775" t="s">
        <v>174</v>
      </c>
      <c r="E12695" s="775">
        <v>999999</v>
      </c>
      <c r="F12695" s="775" t="s">
        <v>3292</v>
      </c>
      <c r="G12695" s="775" t="s">
        <v>4235</v>
      </c>
      <c r="H12695" s="775" t="s">
        <v>4235</v>
      </c>
      <c r="I12695" s="775" t="s">
        <v>4235</v>
      </c>
    </row>
    <row r="12696" spans="1:9">
      <c r="A12696" s="775" t="str">
        <f>Table_wabobpsvr_AzureCalc_AzureCalcRateCard[[#This Row],[ServiceName]]&amp;Table_wabobpsvr_AzureCalc_AzureCalcRateCard[[#This Row],[Price_Level]]&amp;Table_wabobpsvr_AzureCalc_AzureCalcRateCard[[#This Row],[Region]]</f>
        <v>Key Vault OperationsB14</v>
      </c>
      <c r="B12696" s="775">
        <v>14</v>
      </c>
      <c r="C12696" s="775" t="s">
        <v>4235</v>
      </c>
      <c r="D12696" s="775" t="s">
        <v>175</v>
      </c>
      <c r="E12696" s="775">
        <v>999999</v>
      </c>
      <c r="F12696" s="775" t="s">
        <v>3292</v>
      </c>
      <c r="G12696" s="775" t="s">
        <v>4235</v>
      </c>
      <c r="H12696" s="775" t="s">
        <v>4235</v>
      </c>
      <c r="I12696" s="775" t="s">
        <v>4235</v>
      </c>
    </row>
    <row r="12697" spans="1:9">
      <c r="A12697" s="775" t="str">
        <f>Table_wabobpsvr_AzureCalc_AzureCalcRateCard[[#This Row],[ServiceName]]&amp;Table_wabobpsvr_AzureCalc_AzureCalcRateCard[[#This Row],[Price_Level]]&amp;Table_wabobpsvr_AzureCalc_AzureCalcRateCard[[#This Row],[Region]]</f>
        <v>Key Vault OperationsC14</v>
      </c>
      <c r="B12697" s="775">
        <v>14</v>
      </c>
      <c r="C12697" s="775" t="s">
        <v>4235</v>
      </c>
      <c r="D12697" s="775" t="s">
        <v>177</v>
      </c>
      <c r="E12697" s="775">
        <v>999999</v>
      </c>
      <c r="F12697" s="775" t="s">
        <v>3292</v>
      </c>
      <c r="G12697" s="775" t="s">
        <v>4235</v>
      </c>
      <c r="H12697" s="775" t="s">
        <v>4235</v>
      </c>
      <c r="I12697" s="775" t="s">
        <v>4235</v>
      </c>
    </row>
    <row r="12698" spans="1:9">
      <c r="A12698" s="775" t="str">
        <f>Table_wabobpsvr_AzureCalc_AzureCalcRateCard[[#This Row],[ServiceName]]&amp;Table_wabobpsvr_AzureCalc_AzureCalcRateCard[[#This Row],[Price_Level]]&amp;Table_wabobpsvr_AzureCalc_AzureCalcRateCard[[#This Row],[Region]]</f>
        <v>Key Vault OperationsD14</v>
      </c>
      <c r="B12698" s="775">
        <v>14</v>
      </c>
      <c r="C12698" s="775" t="s">
        <v>4235</v>
      </c>
      <c r="D12698" s="775" t="s">
        <v>176</v>
      </c>
      <c r="E12698" s="775">
        <v>999999</v>
      </c>
      <c r="F12698" s="775" t="s">
        <v>3292</v>
      </c>
      <c r="G12698" s="775" t="s">
        <v>4235</v>
      </c>
      <c r="H12698" s="775" t="s">
        <v>4235</v>
      </c>
      <c r="I12698" s="775" t="s">
        <v>4235</v>
      </c>
    </row>
    <row r="12699" spans="1:9">
      <c r="A12699" s="775" t="str">
        <f>Table_wabobpsvr_AzureCalc_AzureCalcRateCard[[#This Row],[ServiceName]]&amp;Table_wabobpsvr_AzureCalc_AzureCalcRateCard[[#This Row],[Price_Level]]&amp;Table_wabobpsvr_AzureCalc_AzureCalcRateCard[[#This Row],[Region]]</f>
        <v>ExpressRoute (Unlimited) 100 Mbps Connections - Zone 1A0</v>
      </c>
      <c r="B12699" s="775">
        <v>0</v>
      </c>
      <c r="C12699" s="775" t="s">
        <v>7427</v>
      </c>
      <c r="D12699" s="775" t="s">
        <v>174</v>
      </c>
      <c r="E12699" s="775">
        <v>17.993500000000001</v>
      </c>
      <c r="F12699" s="775" t="s">
        <v>7463</v>
      </c>
      <c r="G12699" s="775"/>
      <c r="H12699" s="775"/>
      <c r="I12699" s="775" t="s">
        <v>7464</v>
      </c>
    </row>
    <row r="12700" spans="1:9">
      <c r="A12700" s="775" t="str">
        <f>Table_wabobpsvr_AzureCalc_AzureCalcRateCard[[#This Row],[ServiceName]]&amp;Table_wabobpsvr_AzureCalc_AzureCalcRateCard[[#This Row],[Price_Level]]&amp;Table_wabobpsvr_AzureCalc_AzureCalcRateCard[[#This Row],[Region]]</f>
        <v>ExpressRoute (Unlimited) 2 Gbps Connections - Zone 1A0</v>
      </c>
      <c r="B12700" s="775">
        <v>0</v>
      </c>
      <c r="C12700" s="775" t="s">
        <v>7427</v>
      </c>
      <c r="D12700" s="775" t="s">
        <v>174</v>
      </c>
      <c r="E12700" s="775">
        <v>356.70780000000002</v>
      </c>
      <c r="F12700" s="775" t="s">
        <v>7465</v>
      </c>
      <c r="G12700" s="775"/>
      <c r="H12700" s="775"/>
      <c r="I12700" s="775" t="s">
        <v>7466</v>
      </c>
    </row>
    <row r="12701" spans="1:9">
      <c r="A12701" s="775" t="str">
        <f>Table_wabobpsvr_AzureCalc_AzureCalcRateCard[[#This Row],[ServiceName]]&amp;Table_wabobpsvr_AzureCalc_AzureCalcRateCard[[#This Row],[Price_Level]]&amp;Table_wabobpsvr_AzureCalc_AzureCalcRateCard[[#This Row],[Region]]</f>
        <v>ExpressRoute (Unlimited) 200 Mbps Connections - Zone 1A0</v>
      </c>
      <c r="B12701" s="775">
        <v>0</v>
      </c>
      <c r="C12701" s="775" t="s">
        <v>7427</v>
      </c>
      <c r="D12701" s="775" t="s">
        <v>174</v>
      </c>
      <c r="E12701" s="775">
        <v>35.987000000000002</v>
      </c>
      <c r="F12701" s="775" t="s">
        <v>7467</v>
      </c>
      <c r="G12701" s="775"/>
      <c r="H12701" s="775"/>
      <c r="I12701" s="775" t="s">
        <v>7468</v>
      </c>
    </row>
    <row r="12702" spans="1:9">
      <c r="A12702" s="775" t="str">
        <f>Table_wabobpsvr_AzureCalc_AzureCalcRateCard[[#This Row],[ServiceName]]&amp;Table_wabobpsvr_AzureCalc_AzureCalcRateCard[[#This Row],[Price_Level]]&amp;Table_wabobpsvr_AzureCalc_AzureCalcRateCard[[#This Row],[Region]]</f>
        <v>ExpressRoute (Unlimited) 5 Gbps Connections - Zone 1A0</v>
      </c>
      <c r="B12702" s="775">
        <v>0</v>
      </c>
      <c r="C12702" s="775" t="s">
        <v>7427</v>
      </c>
      <c r="D12702" s="775" t="s">
        <v>174</v>
      </c>
      <c r="E12702" s="775">
        <v>802.59739999999999</v>
      </c>
      <c r="F12702" s="775" t="s">
        <v>7473</v>
      </c>
      <c r="G12702" s="775"/>
      <c r="H12702" s="775"/>
      <c r="I12702" s="775" t="s">
        <v>7474</v>
      </c>
    </row>
    <row r="12703" spans="1:9">
      <c r="A12703" s="775" t="str">
        <f>Table_wabobpsvr_AzureCalc_AzureCalcRateCard[[#This Row],[ServiceName]]&amp;Table_wabobpsvr_AzureCalc_AzureCalcRateCard[[#This Row],[Price_Level]]&amp;Table_wabobpsvr_AzureCalc_AzureCalcRateCard[[#This Row],[Region]]</f>
        <v>ExpressRoute (Unlimited) 50 Mbps Connections - Zone 1A0</v>
      </c>
      <c r="B12703" s="775">
        <v>0</v>
      </c>
      <c r="C12703" s="775" t="s">
        <v>7427</v>
      </c>
      <c r="D12703" s="775" t="s">
        <v>174</v>
      </c>
      <c r="E12703" s="775">
        <v>9.3895999999999997</v>
      </c>
      <c r="F12703" s="775" t="s">
        <v>7475</v>
      </c>
      <c r="G12703" s="775"/>
      <c r="H12703" s="775"/>
      <c r="I12703" s="775" t="s">
        <v>7476</v>
      </c>
    </row>
    <row r="12704" spans="1:9">
      <c r="A12704" s="775" t="str">
        <f>Table_wabobpsvr_AzureCalc_AzureCalcRateCard[[#This Row],[ServiceName]]&amp;Table_wabobpsvr_AzureCalc_AzureCalcRateCard[[#This Row],[Price_Level]]&amp;Table_wabobpsvr_AzureCalc_AzureCalcRateCard[[#This Row],[Region]]</f>
        <v>D11 HDInsightA11</v>
      </c>
      <c r="B12704" s="775">
        <v>11</v>
      </c>
      <c r="C12704" s="775" t="s">
        <v>87</v>
      </c>
      <c r="D12704" s="775" t="s">
        <v>174</v>
      </c>
      <c r="E12704" s="775">
        <v>0.39867000000000002</v>
      </c>
      <c r="F12704" s="775" t="s">
        <v>3962</v>
      </c>
      <c r="G12704" s="775" t="s">
        <v>3979</v>
      </c>
      <c r="H12704" s="775" t="s">
        <v>3980</v>
      </c>
      <c r="I12704" s="775" t="s">
        <v>5811</v>
      </c>
    </row>
    <row r="12705" spans="1:9">
      <c r="A12705" s="775" t="str">
        <f>Table_wabobpsvr_AzureCalc_AzureCalcRateCard[[#This Row],[ServiceName]]&amp;Table_wabobpsvr_AzureCalc_AzureCalcRateCard[[#This Row],[Price_Level]]&amp;Table_wabobpsvr_AzureCalc_AzureCalcRateCard[[#This Row],[Region]]</f>
        <v>D13 HDInsightD12</v>
      </c>
      <c r="B12705" s="775">
        <v>12</v>
      </c>
      <c r="C12705" s="775" t="s">
        <v>87</v>
      </c>
      <c r="D12705" s="775" t="s">
        <v>176</v>
      </c>
      <c r="E12705" s="775">
        <v>1.30328</v>
      </c>
      <c r="F12705" s="775" t="s">
        <v>3948</v>
      </c>
      <c r="G12705" s="775" t="s">
        <v>3955</v>
      </c>
      <c r="H12705" s="775" t="s">
        <v>3956</v>
      </c>
      <c r="I12705" s="775" t="s">
        <v>6125</v>
      </c>
    </row>
    <row r="12706" spans="1:9">
      <c r="A12706" s="775" t="str">
        <f>Table_wabobpsvr_AzureCalc_AzureCalcRateCard[[#This Row],[ServiceName]]&amp;Table_wabobpsvr_AzureCalc_AzureCalcRateCard[[#This Row],[Price_Level]]&amp;Table_wabobpsvr_AzureCalc_AzureCalcRateCard[[#This Row],[Region]]</f>
        <v>D13 HDInsight (Non-Windows)MOSP10</v>
      </c>
      <c r="B12706" s="775">
        <v>10</v>
      </c>
      <c r="C12706" s="775" t="s">
        <v>87</v>
      </c>
      <c r="D12706" s="775" t="s">
        <v>606</v>
      </c>
      <c r="E12706" s="775">
        <v>0.81599999999999995</v>
      </c>
      <c r="F12706" s="775" t="s">
        <v>3981</v>
      </c>
      <c r="G12706" s="775" t="s">
        <v>4235</v>
      </c>
      <c r="H12706" s="775" t="s">
        <v>4235</v>
      </c>
      <c r="I12706" s="775" t="s">
        <v>6126</v>
      </c>
    </row>
    <row r="12707" spans="1:9">
      <c r="A12707" s="1039" t="str">
        <f>Table_wabobpsvr_AzureCalc_AzureCalcRateCard[[#This Row],[ServiceName]]&amp;Table_wabobpsvr_AzureCalc_AzureCalcRateCard[[#This Row],[Price_Level]]&amp;Table_wabobpsvr_AzureCalc_AzureCalcRateCard[[#This Row],[Region]]</f>
        <v>D13 HDInsight (Non-Windows)A10</v>
      </c>
      <c r="B12707" s="1039">
        <v>10</v>
      </c>
      <c r="C12707" s="1039" t="s">
        <v>87</v>
      </c>
      <c r="D12707" s="1039" t="s">
        <v>174</v>
      </c>
      <c r="E12707" s="1039">
        <v>0.79200000000000004</v>
      </c>
      <c r="F12707" s="1039" t="s">
        <v>3981</v>
      </c>
      <c r="G12707" s="775" t="s">
        <v>3982</v>
      </c>
      <c r="H12707" s="775" t="s">
        <v>3983</v>
      </c>
      <c r="I12707" s="775" t="s">
        <v>6126</v>
      </c>
    </row>
    <row r="12708" spans="1:9">
      <c r="A12708" s="775" t="str">
        <f>Table_wabobpsvr_AzureCalc_AzureCalcRateCard[[#This Row],[ServiceName]]&amp;Table_wabobpsvr_AzureCalc_AzureCalcRateCard[[#This Row],[Price_Level]]&amp;Table_wabobpsvr_AzureCalc_AzureCalcRateCard[[#This Row],[Region]]</f>
        <v>D13 HDInsight (Non-Windows)B10</v>
      </c>
      <c r="B12708" s="775">
        <v>10</v>
      </c>
      <c r="C12708" s="775" t="s">
        <v>87</v>
      </c>
      <c r="D12708" s="775" t="s">
        <v>175</v>
      </c>
      <c r="E12708" s="775">
        <v>0.76700000000000002</v>
      </c>
      <c r="F12708" s="775" t="s">
        <v>3981</v>
      </c>
      <c r="G12708" s="775" t="s">
        <v>3982</v>
      </c>
      <c r="H12708" s="775" t="s">
        <v>3983</v>
      </c>
      <c r="I12708" s="775" t="s">
        <v>6126</v>
      </c>
    </row>
    <row r="12709" spans="1:9">
      <c r="A12709" s="775" t="str">
        <f>Table_wabobpsvr_AzureCalc_AzureCalcRateCard[[#This Row],[ServiceName]]&amp;Table_wabobpsvr_AzureCalc_AzureCalcRateCard[[#This Row],[Price_Level]]&amp;Table_wabobpsvr_AzureCalc_AzureCalcRateCard[[#This Row],[Region]]</f>
        <v>D13 HDInsight (Non-Windows)C10</v>
      </c>
      <c r="B12709" s="775">
        <v>10</v>
      </c>
      <c r="C12709" s="775" t="s">
        <v>87</v>
      </c>
      <c r="D12709" s="775" t="s">
        <v>177</v>
      </c>
      <c r="E12709" s="775">
        <v>0.74299999999999999</v>
      </c>
      <c r="F12709" s="775" t="s">
        <v>3981</v>
      </c>
      <c r="G12709" s="775" t="s">
        <v>3982</v>
      </c>
      <c r="H12709" s="775" t="s">
        <v>3983</v>
      </c>
      <c r="I12709" s="775" t="s">
        <v>6126</v>
      </c>
    </row>
    <row r="12710" spans="1:9">
      <c r="A12710" s="775" t="str">
        <f>Table_wabobpsvr_AzureCalc_AzureCalcRateCard[[#This Row],[ServiceName]]&amp;Table_wabobpsvr_AzureCalc_AzureCalcRateCard[[#This Row],[Price_Level]]&amp;Table_wabobpsvr_AzureCalc_AzureCalcRateCard[[#This Row],[Region]]</f>
        <v>D13 HDInsight (Non-Windows)D10</v>
      </c>
      <c r="B12710" s="775">
        <v>10</v>
      </c>
      <c r="C12710" s="775" t="s">
        <v>87</v>
      </c>
      <c r="D12710" s="775" t="s">
        <v>176</v>
      </c>
      <c r="E12710" s="775">
        <v>0.71799999999999997</v>
      </c>
      <c r="F12710" s="775" t="s">
        <v>3981</v>
      </c>
      <c r="G12710" s="775" t="s">
        <v>3982</v>
      </c>
      <c r="H12710" s="775" t="s">
        <v>3983</v>
      </c>
      <c r="I12710" s="775" t="s">
        <v>6126</v>
      </c>
    </row>
    <row r="12711" spans="1:9">
      <c r="A12711" s="775" t="str">
        <f>Table_wabobpsvr_AzureCalc_AzureCalcRateCard[[#This Row],[ServiceName]]&amp;Table_wabobpsvr_AzureCalc_AzureCalcRateCard[[#This Row],[Price_Level]]&amp;Table_wabobpsvr_AzureCalc_AzureCalcRateCard[[#This Row],[Region]]</f>
        <v>D13 HDInsight (Non-Windows)MOSP9</v>
      </c>
      <c r="B12711" s="775">
        <v>9</v>
      </c>
      <c r="C12711" s="775" t="s">
        <v>87</v>
      </c>
      <c r="D12711" s="775" t="s">
        <v>606</v>
      </c>
      <c r="E12711" s="775">
        <v>0.70899999999999996</v>
      </c>
      <c r="F12711" s="775" t="s">
        <v>3981</v>
      </c>
      <c r="G12711" s="775" t="s">
        <v>4235</v>
      </c>
      <c r="H12711" s="775" t="s">
        <v>4235</v>
      </c>
      <c r="I12711" s="775" t="s">
        <v>6127</v>
      </c>
    </row>
    <row r="12712" spans="1:9">
      <c r="A12712" s="775" t="str">
        <f>Table_wabobpsvr_AzureCalc_AzureCalcRateCard[[#This Row],[ServiceName]]&amp;Table_wabobpsvr_AzureCalc_AzureCalcRateCard[[#This Row],[Price_Level]]&amp;Table_wabobpsvr_AzureCalc_AzureCalcRateCard[[#This Row],[Region]]</f>
        <v>D13 HDInsight (Non-Windows)A9</v>
      </c>
      <c r="B12712" s="775">
        <v>9</v>
      </c>
      <c r="C12712" s="775" t="s">
        <v>87</v>
      </c>
      <c r="D12712" s="775" t="s">
        <v>174</v>
      </c>
      <c r="E12712" s="775">
        <v>0.68799999999999994</v>
      </c>
      <c r="F12712" s="775" t="s">
        <v>3981</v>
      </c>
      <c r="G12712" s="775" t="s">
        <v>3984</v>
      </c>
      <c r="H12712" s="775" t="s">
        <v>3985</v>
      </c>
      <c r="I12712" s="775" t="s">
        <v>6127</v>
      </c>
    </row>
    <row r="12713" spans="1:9">
      <c r="A12713" s="775" t="str">
        <f>Table_wabobpsvr_AzureCalc_AzureCalcRateCard[[#This Row],[ServiceName]]&amp;Table_wabobpsvr_AzureCalc_AzureCalcRateCard[[#This Row],[Price_Level]]&amp;Table_wabobpsvr_AzureCalc_AzureCalcRateCard[[#This Row],[Region]]</f>
        <v>SQL DB Premium P2 Secondary Geo Database HoursB15</v>
      </c>
      <c r="B12713" s="775">
        <v>15</v>
      </c>
      <c r="C12713" s="775" t="s">
        <v>87</v>
      </c>
      <c r="D12713" s="775" t="s">
        <v>175</v>
      </c>
      <c r="E12713" s="775">
        <v>1.001946</v>
      </c>
      <c r="F12713" s="775" t="s">
        <v>1033</v>
      </c>
      <c r="G12713" s="775" t="s">
        <v>3493</v>
      </c>
      <c r="H12713" s="775" t="s">
        <v>3494</v>
      </c>
      <c r="I12713" s="775" t="s">
        <v>6268</v>
      </c>
    </row>
    <row r="12714" spans="1:9">
      <c r="A12714" s="775" t="str">
        <f>Table_wabobpsvr_AzureCalc_AzureCalcRateCard[[#This Row],[ServiceName]]&amp;Table_wabobpsvr_AzureCalc_AzureCalcRateCard[[#This Row],[Price_Level]]&amp;Table_wabobpsvr_AzureCalc_AzureCalcRateCard[[#This Row],[Region]]</f>
        <v>SQL DB Premium P2 Secondary Geo Database HoursC15</v>
      </c>
      <c r="B12714" s="775">
        <v>15</v>
      </c>
      <c r="C12714" s="775" t="s">
        <v>87</v>
      </c>
      <c r="D12714" s="775" t="s">
        <v>177</v>
      </c>
      <c r="E12714" s="775">
        <v>0.96996899999999997</v>
      </c>
      <c r="F12714" s="775" t="s">
        <v>1033</v>
      </c>
      <c r="G12714" s="775" t="s">
        <v>3493</v>
      </c>
      <c r="H12714" s="775" t="s">
        <v>3494</v>
      </c>
      <c r="I12714" s="775" t="s">
        <v>6268</v>
      </c>
    </row>
    <row r="12715" spans="1:9">
      <c r="A12715" s="775" t="str">
        <f>Table_wabobpsvr_AzureCalc_AzureCalcRateCard[[#This Row],[ServiceName]]&amp;Table_wabobpsvr_AzureCalc_AzureCalcRateCard[[#This Row],[Price_Level]]&amp;Table_wabobpsvr_AzureCalc_AzureCalcRateCard[[#This Row],[Region]]</f>
        <v>SQL DB Premium P2 Secondary Geo Database HoursD15</v>
      </c>
      <c r="B12715" s="775">
        <v>15</v>
      </c>
      <c r="C12715" s="775" t="s">
        <v>87</v>
      </c>
      <c r="D12715" s="775" t="s">
        <v>176</v>
      </c>
      <c r="E12715" s="775">
        <v>0.93799200000000005</v>
      </c>
      <c r="F12715" s="775" t="s">
        <v>1033</v>
      </c>
      <c r="G12715" s="775" t="s">
        <v>3493</v>
      </c>
      <c r="H12715" s="775" t="s">
        <v>3494</v>
      </c>
      <c r="I12715" s="775" t="s">
        <v>6268</v>
      </c>
    </row>
    <row r="12716" spans="1:9">
      <c r="A12716" s="775" t="str">
        <f>Table_wabobpsvr_AzureCalc_AzureCalcRateCard[[#This Row],[ServiceName]]&amp;Table_wabobpsvr_AzureCalc_AzureCalcRateCard[[#This Row],[Price_Level]]&amp;Table_wabobpsvr_AzureCalc_AzureCalcRateCard[[#This Row],[Region]]</f>
        <v>SQL DB Premium P3 Database Hours MOSP15</v>
      </c>
      <c r="B12716" s="775">
        <v>15</v>
      </c>
      <c r="C12716" s="775" t="s">
        <v>87</v>
      </c>
      <c r="D12716" s="775" t="s">
        <v>606</v>
      </c>
      <c r="E12716" s="775">
        <v>5.6837</v>
      </c>
      <c r="F12716" s="775" t="s">
        <v>1226</v>
      </c>
      <c r="G12716" s="775" t="s">
        <v>4235</v>
      </c>
      <c r="H12716" s="775" t="s">
        <v>4235</v>
      </c>
      <c r="I12716" s="775" t="s">
        <v>6269</v>
      </c>
    </row>
    <row r="12717" spans="1:9">
      <c r="A12717" s="775" t="str">
        <f>Table_wabobpsvr_AzureCalc_AzureCalcRateCard[[#This Row],[ServiceName]]&amp;Table_wabobpsvr_AzureCalc_AzureCalcRateCard[[#This Row],[Price_Level]]&amp;Table_wabobpsvr_AzureCalc_AzureCalcRateCard[[#This Row],[Region]]</f>
        <v>SQL DB Premium P3 Database Hours A15</v>
      </c>
      <c r="B12717" s="775">
        <v>15</v>
      </c>
      <c r="C12717" s="775" t="s">
        <v>87</v>
      </c>
      <c r="D12717" s="775" t="s">
        <v>174</v>
      </c>
      <c r="E12717" s="775">
        <v>5.5131889999999997</v>
      </c>
      <c r="F12717" s="775" t="s">
        <v>1226</v>
      </c>
      <c r="G12717" s="775" t="s">
        <v>3164</v>
      </c>
      <c r="H12717" s="775" t="s">
        <v>3165</v>
      </c>
      <c r="I12717" s="775" t="s">
        <v>6269</v>
      </c>
    </row>
    <row r="12718" spans="1:9">
      <c r="A12718" s="775" t="str">
        <f>Table_wabobpsvr_AzureCalc_AzureCalcRateCard[[#This Row],[ServiceName]]&amp;Table_wabobpsvr_AzureCalc_AzureCalcRateCard[[#This Row],[Price_Level]]&amp;Table_wabobpsvr_AzureCalc_AzureCalcRateCard[[#This Row],[Region]]</f>
        <v>SQL DB Premium P3 Database Hours B15</v>
      </c>
      <c r="B12718" s="775">
        <v>15</v>
      </c>
      <c r="C12718" s="775" t="s">
        <v>87</v>
      </c>
      <c r="D12718" s="775" t="s">
        <v>175</v>
      </c>
      <c r="E12718" s="775">
        <v>5.3426780000000003</v>
      </c>
      <c r="F12718" s="775" t="s">
        <v>1226</v>
      </c>
      <c r="G12718" s="775" t="s">
        <v>3164</v>
      </c>
      <c r="H12718" s="775" t="s">
        <v>3165</v>
      </c>
      <c r="I12718" s="775" t="s">
        <v>6269</v>
      </c>
    </row>
    <row r="12719" spans="1:9">
      <c r="A12719" s="775" t="str">
        <f>Table_wabobpsvr_AzureCalc_AzureCalcRateCard[[#This Row],[ServiceName]]&amp;Table_wabobpsvr_AzureCalc_AzureCalcRateCard[[#This Row],[Price_Level]]&amp;Table_wabobpsvr_AzureCalc_AzureCalcRateCard[[#This Row],[Region]]</f>
        <v>A9 Cloud ServicesA6</v>
      </c>
      <c r="B12719" s="775">
        <v>6</v>
      </c>
      <c r="C12719" s="775" t="s">
        <v>680</v>
      </c>
      <c r="D12719" s="775" t="s">
        <v>174</v>
      </c>
      <c r="E12719" s="775">
        <v>3.577</v>
      </c>
      <c r="F12719" s="775" t="s">
        <v>697</v>
      </c>
      <c r="G12719" s="775" t="s">
        <v>2368</v>
      </c>
      <c r="H12719" s="775" t="s">
        <v>2369</v>
      </c>
      <c r="I12719" s="775" t="s">
        <v>6141</v>
      </c>
    </row>
    <row r="12720" spans="1:9">
      <c r="A12720" s="775" t="str">
        <f>Table_wabobpsvr_AzureCalc_AzureCalcRateCard[[#This Row],[ServiceName]]&amp;Table_wabobpsvr_AzureCalc_AzureCalcRateCard[[#This Row],[Price_Level]]&amp;Table_wabobpsvr_AzureCalc_AzureCalcRateCard[[#This Row],[Region]]</f>
        <v>A9 Cloud ServicesB6</v>
      </c>
      <c r="B12720" s="775">
        <v>6</v>
      </c>
      <c r="C12720" s="775" t="s">
        <v>680</v>
      </c>
      <c r="D12720" s="775" t="s">
        <v>175</v>
      </c>
      <c r="E12720" s="775">
        <v>3.43</v>
      </c>
      <c r="F12720" s="775" t="s">
        <v>697</v>
      </c>
      <c r="G12720" s="775" t="s">
        <v>2368</v>
      </c>
      <c r="H12720" s="775" t="s">
        <v>2369</v>
      </c>
      <c r="I12720" s="775" t="s">
        <v>6141</v>
      </c>
    </row>
    <row r="12721" spans="1:9">
      <c r="A12721" s="775" t="str">
        <f>Table_wabobpsvr_AzureCalc_AzureCalcRateCard[[#This Row],[ServiceName]]&amp;Table_wabobpsvr_AzureCalc_AzureCalcRateCard[[#This Row],[Price_Level]]&amp;Table_wabobpsvr_AzureCalc_AzureCalcRateCard[[#This Row],[Region]]</f>
        <v>A9 Cloud ServicesC6</v>
      </c>
      <c r="B12721" s="775">
        <v>6</v>
      </c>
      <c r="C12721" s="775" t="s">
        <v>680</v>
      </c>
      <c r="D12721" s="775" t="s">
        <v>177</v>
      </c>
      <c r="E12721" s="775">
        <v>3.2829999999999999</v>
      </c>
      <c r="F12721" s="775" t="s">
        <v>697</v>
      </c>
      <c r="G12721" s="775" t="s">
        <v>2368</v>
      </c>
      <c r="H12721" s="775" t="s">
        <v>2369</v>
      </c>
      <c r="I12721" s="775" t="s">
        <v>6141</v>
      </c>
    </row>
    <row r="12722" spans="1:9">
      <c r="A12722" s="775" t="str">
        <f>Table_wabobpsvr_AzureCalc_AzureCalcRateCard[[#This Row],[ServiceName]]&amp;Table_wabobpsvr_AzureCalc_AzureCalcRateCard[[#This Row],[Price_Level]]&amp;Table_wabobpsvr_AzureCalc_AzureCalcRateCard[[#This Row],[Region]]</f>
        <v>A9 Cloud ServicesD6</v>
      </c>
      <c r="B12722" s="775">
        <v>6</v>
      </c>
      <c r="C12722" s="775" t="s">
        <v>680</v>
      </c>
      <c r="D12722" s="775" t="s">
        <v>176</v>
      </c>
      <c r="E12722" s="775">
        <v>3.1360000000000001</v>
      </c>
      <c r="F12722" s="775" t="s">
        <v>697</v>
      </c>
      <c r="G12722" s="775" t="s">
        <v>2368</v>
      </c>
      <c r="H12722" s="775" t="s">
        <v>2369</v>
      </c>
      <c r="I12722" s="775" t="s">
        <v>6141</v>
      </c>
    </row>
    <row r="12723" spans="1:9">
      <c r="A12723" s="775" t="str">
        <f>Table_wabobpsvr_AzureCalc_AzureCalcRateCard[[#This Row],[ServiceName]]&amp;Table_wabobpsvr_AzureCalc_AzureCalcRateCard[[#This Row],[Price_Level]]&amp;Table_wabobpsvr_AzureCalc_AzureCalcRateCard[[#This Row],[Region]]</f>
        <v>A9 Cloud ServicesMOSP4</v>
      </c>
      <c r="B12723" s="775">
        <v>4</v>
      </c>
      <c r="C12723" s="775" t="s">
        <v>680</v>
      </c>
      <c r="D12723" s="775" t="s">
        <v>606</v>
      </c>
      <c r="E12723" s="775">
        <v>2.9329999999999998</v>
      </c>
      <c r="F12723" s="775" t="s">
        <v>697</v>
      </c>
      <c r="G12723" s="775" t="s">
        <v>4235</v>
      </c>
      <c r="H12723" s="775" t="s">
        <v>4235</v>
      </c>
      <c r="I12723" s="775" t="s">
        <v>6142</v>
      </c>
    </row>
    <row r="12724" spans="1:9">
      <c r="A12724" s="775" t="str">
        <f>Table_wabobpsvr_AzureCalc_AzureCalcRateCard[[#This Row],[ServiceName]]&amp;Table_wabobpsvr_AzureCalc_AzureCalcRateCard[[#This Row],[Price_Level]]&amp;Table_wabobpsvr_AzureCalc_AzureCalcRateCard[[#This Row],[Region]]</f>
        <v>A9 Cloud ServicesA4</v>
      </c>
      <c r="B12724" s="775">
        <v>4</v>
      </c>
      <c r="C12724" s="775" t="s">
        <v>680</v>
      </c>
      <c r="D12724" s="775" t="s">
        <v>174</v>
      </c>
      <c r="E12724" s="775">
        <v>2.1410900000000002</v>
      </c>
      <c r="F12724" s="775" t="s">
        <v>697</v>
      </c>
      <c r="G12724" s="775" t="s">
        <v>2370</v>
      </c>
      <c r="H12724" s="775" t="s">
        <v>2371</v>
      </c>
      <c r="I12724" s="775" t="s">
        <v>6142</v>
      </c>
    </row>
    <row r="12725" spans="1:9">
      <c r="A12725" s="775" t="str">
        <f>Table_wabobpsvr_AzureCalc_AzureCalcRateCard[[#This Row],[ServiceName]]&amp;Table_wabobpsvr_AzureCalc_AzureCalcRateCard[[#This Row],[Price_Level]]&amp;Table_wabobpsvr_AzureCalc_AzureCalcRateCard[[#This Row],[Region]]</f>
        <v>A9 Cloud ServicesB4</v>
      </c>
      <c r="B12725" s="775">
        <v>4</v>
      </c>
      <c r="C12725" s="775" t="s">
        <v>680</v>
      </c>
      <c r="D12725" s="775" t="s">
        <v>175</v>
      </c>
      <c r="E12725" s="775">
        <v>2.0531000000000001</v>
      </c>
      <c r="F12725" s="775" t="s">
        <v>697</v>
      </c>
      <c r="G12725" s="775" t="s">
        <v>2370</v>
      </c>
      <c r="H12725" s="775" t="s">
        <v>2371</v>
      </c>
      <c r="I12725" s="775" t="s">
        <v>6142</v>
      </c>
    </row>
    <row r="12726" spans="1:9">
      <c r="A12726" s="775" t="str">
        <f>Table_wabobpsvr_AzureCalc_AzureCalcRateCard[[#This Row],[ServiceName]]&amp;Table_wabobpsvr_AzureCalc_AzureCalcRateCard[[#This Row],[Price_Level]]&amp;Table_wabobpsvr_AzureCalc_AzureCalcRateCard[[#This Row],[Region]]</f>
        <v>A9 Cloud ServicesC4</v>
      </c>
      <c r="B12726" s="775">
        <v>4</v>
      </c>
      <c r="C12726" s="775" t="s">
        <v>680</v>
      </c>
      <c r="D12726" s="775" t="s">
        <v>177</v>
      </c>
      <c r="E12726" s="775">
        <v>1.9651099999999999</v>
      </c>
      <c r="F12726" s="775" t="s">
        <v>697</v>
      </c>
      <c r="G12726" s="775" t="s">
        <v>2370</v>
      </c>
      <c r="H12726" s="775" t="s">
        <v>2371</v>
      </c>
      <c r="I12726" s="775" t="s">
        <v>6142</v>
      </c>
    </row>
    <row r="12727" spans="1:9">
      <c r="A12727" s="775" t="str">
        <f>Table_wabobpsvr_AzureCalc_AzureCalcRateCard[[#This Row],[ServiceName]]&amp;Table_wabobpsvr_AzureCalc_AzureCalcRateCard[[#This Row],[Price_Level]]&amp;Table_wabobpsvr_AzureCalc_AzureCalcRateCard[[#This Row],[Region]]</f>
        <v>A9 Cloud ServicesD4</v>
      </c>
      <c r="B12727" s="775">
        <v>4</v>
      </c>
      <c r="C12727" s="775" t="s">
        <v>680</v>
      </c>
      <c r="D12727" s="775" t="s">
        <v>176</v>
      </c>
      <c r="E12727" s="775">
        <v>1.8771199999999999</v>
      </c>
      <c r="F12727" s="775" t="s">
        <v>697</v>
      </c>
      <c r="G12727" s="775" t="s">
        <v>2370</v>
      </c>
      <c r="H12727" s="775" t="s">
        <v>2371</v>
      </c>
      <c r="I12727" s="775" t="s">
        <v>6142</v>
      </c>
    </row>
    <row r="12728" spans="1:9">
      <c r="A12728" s="775" t="str">
        <f>Table_wabobpsvr_AzureCalc_AzureCalcRateCard[[#This Row],[ServiceName]]&amp;Table_wabobpsvr_AzureCalc_AzureCalcRateCard[[#This Row],[Price_Level]]&amp;Table_wabobpsvr_AzureCalc_AzureCalcRateCard[[#This Row],[Region]]</f>
        <v>A9 Cloud ServicesMOSP5</v>
      </c>
      <c r="B12728" s="775">
        <v>5</v>
      </c>
      <c r="C12728" s="775" t="s">
        <v>680</v>
      </c>
      <c r="D12728" s="775" t="s">
        <v>606</v>
      </c>
      <c r="E12728" s="775">
        <v>2.9329999999999998</v>
      </c>
      <c r="F12728" s="775" t="s">
        <v>697</v>
      </c>
      <c r="G12728" s="775" t="s">
        <v>4235</v>
      </c>
      <c r="H12728" s="775" t="s">
        <v>4235</v>
      </c>
      <c r="I12728" s="775" t="s">
        <v>6143</v>
      </c>
    </row>
    <row r="12729" spans="1:9">
      <c r="A12729" s="775" t="str">
        <f>Table_wabobpsvr_AzureCalc_AzureCalcRateCard[[#This Row],[ServiceName]]&amp;Table_wabobpsvr_AzureCalc_AzureCalcRateCard[[#This Row],[Price_Level]]&amp;Table_wabobpsvr_AzureCalc_AzureCalcRateCard[[#This Row],[Region]]</f>
        <v>A9 Cloud ServicesA5</v>
      </c>
      <c r="B12729" s="775">
        <v>5</v>
      </c>
      <c r="C12729" s="775" t="s">
        <v>680</v>
      </c>
      <c r="D12729" s="775" t="s">
        <v>174</v>
      </c>
      <c r="E12729" s="775">
        <v>2.1410900000000002</v>
      </c>
      <c r="F12729" s="775" t="s">
        <v>697</v>
      </c>
      <c r="G12729" s="775" t="s">
        <v>2372</v>
      </c>
      <c r="H12729" s="775" t="s">
        <v>2373</v>
      </c>
      <c r="I12729" s="775" t="s">
        <v>6143</v>
      </c>
    </row>
    <row r="12730" spans="1:9">
      <c r="A12730" s="775" t="str">
        <f>Table_wabobpsvr_AzureCalc_AzureCalcRateCard[[#This Row],[ServiceName]]&amp;Table_wabobpsvr_AzureCalc_AzureCalcRateCard[[#This Row],[Price_Level]]&amp;Table_wabobpsvr_AzureCalc_AzureCalcRateCard[[#This Row],[Region]]</f>
        <v>A9 Cloud ServicesB5</v>
      </c>
      <c r="B12730" s="775">
        <v>5</v>
      </c>
      <c r="C12730" s="775" t="s">
        <v>680</v>
      </c>
      <c r="D12730" s="775" t="s">
        <v>175</v>
      </c>
      <c r="E12730" s="775">
        <v>2.0531000000000001</v>
      </c>
      <c r="F12730" s="775" t="s">
        <v>697</v>
      </c>
      <c r="G12730" s="775" t="s">
        <v>2372</v>
      </c>
      <c r="H12730" s="775" t="s">
        <v>2373</v>
      </c>
      <c r="I12730" s="775" t="s">
        <v>6143</v>
      </c>
    </row>
    <row r="12731" spans="1:9">
      <c r="A12731" s="775" t="str">
        <f>Table_wabobpsvr_AzureCalc_AzureCalcRateCard[[#This Row],[ServiceName]]&amp;Table_wabobpsvr_AzureCalc_AzureCalcRateCard[[#This Row],[Price_Level]]&amp;Table_wabobpsvr_AzureCalc_AzureCalcRateCard[[#This Row],[Region]]</f>
        <v>A9 Cloud ServicesC5</v>
      </c>
      <c r="B12731" s="775">
        <v>5</v>
      </c>
      <c r="C12731" s="775" t="s">
        <v>680</v>
      </c>
      <c r="D12731" s="775" t="s">
        <v>177</v>
      </c>
      <c r="E12731" s="775">
        <v>1.9651099999999999</v>
      </c>
      <c r="F12731" s="775" t="s">
        <v>697</v>
      </c>
      <c r="G12731" s="775" t="s">
        <v>2372</v>
      </c>
      <c r="H12731" s="775" t="s">
        <v>2373</v>
      </c>
      <c r="I12731" s="775" t="s">
        <v>6143</v>
      </c>
    </row>
    <row r="12732" spans="1:9">
      <c r="A12732" s="775" t="str">
        <f>Table_wabobpsvr_AzureCalc_AzureCalcRateCard[[#This Row],[ServiceName]]&amp;Table_wabobpsvr_AzureCalc_AzureCalcRateCard[[#This Row],[Price_Level]]&amp;Table_wabobpsvr_AzureCalc_AzureCalcRateCard[[#This Row],[Region]]</f>
        <v>A9 Cloud ServicesD5</v>
      </c>
      <c r="B12732" s="775">
        <v>5</v>
      </c>
      <c r="C12732" s="775" t="s">
        <v>680</v>
      </c>
      <c r="D12732" s="775" t="s">
        <v>176</v>
      </c>
      <c r="E12732" s="775">
        <v>1.8771199999999999</v>
      </c>
      <c r="F12732" s="775" t="s">
        <v>697</v>
      </c>
      <c r="G12732" s="775" t="s">
        <v>2372</v>
      </c>
      <c r="H12732" s="775" t="s">
        <v>2373</v>
      </c>
      <c r="I12732" s="775" t="s">
        <v>6143</v>
      </c>
    </row>
    <row r="12733" spans="1:9">
      <c r="A12733" s="775" t="str">
        <f>Table_wabobpsvr_AzureCalc_AzureCalcRateCard[[#This Row],[ServiceName]]&amp;Table_wabobpsvr_AzureCalc_AzureCalcRateCard[[#This Row],[Price_Level]]&amp;Table_wabobpsvr_AzureCalc_AzureCalcRateCard[[#This Row],[Region]]</f>
        <v>A0 Cloud ServicesMOSP12</v>
      </c>
      <c r="B12733" s="775">
        <v>12</v>
      </c>
      <c r="C12733" s="775" t="s">
        <v>680</v>
      </c>
      <c r="D12733" s="775" t="s">
        <v>606</v>
      </c>
      <c r="E12733" s="775">
        <v>2.1000000000000001E-2</v>
      </c>
      <c r="F12733" s="775" t="s">
        <v>699</v>
      </c>
      <c r="G12733" s="775" t="s">
        <v>4235</v>
      </c>
      <c r="H12733" s="775" t="s">
        <v>4235</v>
      </c>
      <c r="I12733" s="775" t="s">
        <v>6144</v>
      </c>
    </row>
    <row r="12734" spans="1:9">
      <c r="A12734" s="775" t="str">
        <f>Table_wabobpsvr_AzureCalc_AzureCalcRateCard[[#This Row],[ServiceName]]&amp;Table_wabobpsvr_AzureCalc_AzureCalcRateCard[[#This Row],[Price_Level]]&amp;Table_wabobpsvr_AzureCalc_AzureCalcRateCard[[#This Row],[Region]]</f>
        <v>A0 Cloud ServicesA12</v>
      </c>
      <c r="B12734" s="775">
        <v>12</v>
      </c>
      <c r="C12734" s="775" t="s">
        <v>680</v>
      </c>
      <c r="D12734" s="775" t="s">
        <v>174</v>
      </c>
      <c r="E12734" s="775">
        <v>1.533E-2</v>
      </c>
      <c r="F12734" s="775" t="s">
        <v>699</v>
      </c>
      <c r="G12734" s="775" t="s">
        <v>1910</v>
      </c>
      <c r="H12734" s="775" t="s">
        <v>1911</v>
      </c>
      <c r="I12734" s="775" t="s">
        <v>6144</v>
      </c>
    </row>
    <row r="12735" spans="1:9">
      <c r="A12735" s="775" t="str">
        <f>Table_wabobpsvr_AzureCalc_AzureCalcRateCard[[#This Row],[ServiceName]]&amp;Table_wabobpsvr_AzureCalc_AzureCalcRateCard[[#This Row],[Price_Level]]&amp;Table_wabobpsvr_AzureCalc_AzureCalcRateCard[[#This Row],[Region]]</f>
        <v>A0 Cloud ServicesB12</v>
      </c>
      <c r="B12735" s="775">
        <v>12</v>
      </c>
      <c r="C12735" s="775" t="s">
        <v>680</v>
      </c>
      <c r="D12735" s="775" t="s">
        <v>175</v>
      </c>
      <c r="E12735" s="775">
        <v>1.47E-2</v>
      </c>
      <c r="F12735" s="775" t="s">
        <v>699</v>
      </c>
      <c r="G12735" s="775" t="s">
        <v>1910</v>
      </c>
      <c r="H12735" s="775" t="s">
        <v>1911</v>
      </c>
      <c r="I12735" s="775" t="s">
        <v>6144</v>
      </c>
    </row>
    <row r="12736" spans="1:9">
      <c r="A12736" s="775" t="str">
        <f>Table_wabobpsvr_AzureCalc_AzureCalcRateCard[[#This Row],[ServiceName]]&amp;Table_wabobpsvr_AzureCalc_AzureCalcRateCard[[#This Row],[Price_Level]]&amp;Table_wabobpsvr_AzureCalc_AzureCalcRateCard[[#This Row],[Region]]</f>
        <v>A9 Cloud ServicesC9</v>
      </c>
      <c r="B12736" s="775">
        <v>9</v>
      </c>
      <c r="C12736" s="775" t="s">
        <v>680</v>
      </c>
      <c r="D12736" s="775" t="s">
        <v>177</v>
      </c>
      <c r="E12736" s="775">
        <v>3.2829999999999999</v>
      </c>
      <c r="F12736" s="775" t="s">
        <v>697</v>
      </c>
      <c r="G12736" s="775" t="s">
        <v>2211</v>
      </c>
      <c r="H12736" s="775" t="s">
        <v>2212</v>
      </c>
      <c r="I12736" s="775" t="s">
        <v>5178</v>
      </c>
    </row>
    <row r="12737" spans="1:9">
      <c r="A12737" s="775" t="str">
        <f>Table_wabobpsvr_AzureCalc_AzureCalcRateCard[[#This Row],[ServiceName]]&amp;Table_wabobpsvr_AzureCalc_AzureCalcRateCard[[#This Row],[Price_Level]]&amp;Table_wabobpsvr_AzureCalc_AzureCalcRateCard[[#This Row],[Region]]</f>
        <v>A10 VM (Non-Windows)A5</v>
      </c>
      <c r="B12737" s="775">
        <v>5</v>
      </c>
      <c r="C12737" s="775" t="s">
        <v>87</v>
      </c>
      <c r="D12737" s="775" t="s">
        <v>174</v>
      </c>
      <c r="E12737" s="775">
        <v>0.75660000000000005</v>
      </c>
      <c r="F12737" s="775" t="s">
        <v>1231</v>
      </c>
      <c r="G12737" s="775" t="s">
        <v>4334</v>
      </c>
      <c r="H12737" s="775" t="s">
        <v>4335</v>
      </c>
      <c r="I12737" s="775" t="s">
        <v>4940</v>
      </c>
    </row>
    <row r="12738" spans="1:9">
      <c r="A12738" s="775" t="str">
        <f>Table_wabobpsvr_AzureCalc_AzureCalcRateCard[[#This Row],[ServiceName]]&amp;Table_wabobpsvr_AzureCalc_AzureCalcRateCard[[#This Row],[Price_Level]]&amp;Table_wabobpsvr_AzureCalc_AzureCalcRateCard[[#This Row],[Region]]</f>
        <v>A10 VM (Non-Windows)B5</v>
      </c>
      <c r="B12738" s="775">
        <v>5</v>
      </c>
      <c r="C12738" s="775" t="s">
        <v>87</v>
      </c>
      <c r="D12738" s="775" t="s">
        <v>175</v>
      </c>
      <c r="E12738" s="775">
        <v>0.73319999999999996</v>
      </c>
      <c r="F12738" s="775" t="s">
        <v>1231</v>
      </c>
      <c r="G12738" s="775" t="s">
        <v>4334</v>
      </c>
      <c r="H12738" s="775" t="s">
        <v>4335</v>
      </c>
      <c r="I12738" s="775" t="s">
        <v>4940</v>
      </c>
    </row>
    <row r="12739" spans="1:9">
      <c r="A12739" s="775" t="str">
        <f>Table_wabobpsvr_AzureCalc_AzureCalcRateCard[[#This Row],[ServiceName]]&amp;Table_wabobpsvr_AzureCalc_AzureCalcRateCard[[#This Row],[Price_Level]]&amp;Table_wabobpsvr_AzureCalc_AzureCalcRateCard[[#This Row],[Region]]</f>
        <v>A10 VM (Non-Windows)C5</v>
      </c>
      <c r="B12739" s="775">
        <v>5</v>
      </c>
      <c r="C12739" s="775" t="s">
        <v>87</v>
      </c>
      <c r="D12739" s="775" t="s">
        <v>177</v>
      </c>
      <c r="E12739" s="775">
        <v>0.70979999999999999</v>
      </c>
      <c r="F12739" s="775" t="s">
        <v>1231</v>
      </c>
      <c r="G12739" s="775" t="s">
        <v>4334</v>
      </c>
      <c r="H12739" s="775" t="s">
        <v>4335</v>
      </c>
      <c r="I12739" s="775" t="s">
        <v>4940</v>
      </c>
    </row>
    <row r="12740" spans="1:9">
      <c r="A12740" s="775" t="str">
        <f>Table_wabobpsvr_AzureCalc_AzureCalcRateCard[[#This Row],[ServiceName]]&amp;Table_wabobpsvr_AzureCalc_AzureCalcRateCard[[#This Row],[Price_Level]]&amp;Table_wabobpsvr_AzureCalc_AzureCalcRateCard[[#This Row],[Region]]</f>
        <v>A10 VM (Non-Windows)D5</v>
      </c>
      <c r="B12740" s="775">
        <v>5</v>
      </c>
      <c r="C12740" s="775" t="s">
        <v>87</v>
      </c>
      <c r="D12740" s="775" t="s">
        <v>176</v>
      </c>
      <c r="E12740" s="775">
        <v>0.68640000000000001</v>
      </c>
      <c r="F12740" s="775" t="s">
        <v>1231</v>
      </c>
      <c r="G12740" s="775" t="s">
        <v>4334</v>
      </c>
      <c r="H12740" s="775" t="s">
        <v>4335</v>
      </c>
      <c r="I12740" s="775" t="s">
        <v>4940</v>
      </c>
    </row>
    <row r="12741" spans="1:9">
      <c r="A12741" s="775" t="str">
        <f>Table_wabobpsvr_AzureCalc_AzureCalcRateCard[[#This Row],[ServiceName]]&amp;Table_wabobpsvr_AzureCalc_AzureCalcRateCard[[#This Row],[Price_Level]]&amp;Table_wabobpsvr_AzureCalc_AzureCalcRateCard[[#This Row],[Region]]</f>
        <v>A10 VM (Windows)MOSP5</v>
      </c>
      <c r="B12741" s="775">
        <v>5</v>
      </c>
      <c r="C12741" s="775" t="s">
        <v>87</v>
      </c>
      <c r="D12741" s="775" t="s">
        <v>606</v>
      </c>
      <c r="E12741" s="775">
        <v>1.173</v>
      </c>
      <c r="F12741" s="775" t="s">
        <v>1232</v>
      </c>
      <c r="G12741" s="775"/>
      <c r="H12741" s="775"/>
      <c r="I12741" s="775" t="s">
        <v>4946</v>
      </c>
    </row>
    <row r="12742" spans="1:9">
      <c r="A12742" s="775" t="str">
        <f>Table_wabobpsvr_AzureCalc_AzureCalcRateCard[[#This Row],[ServiceName]]&amp;Table_wabobpsvr_AzureCalc_AzureCalcRateCard[[#This Row],[Price_Level]]&amp;Table_wabobpsvr_AzureCalc_AzureCalcRateCard[[#This Row],[Region]]</f>
        <v>A10 VM (Windows)A5</v>
      </c>
      <c r="B12742" s="775">
        <v>5</v>
      </c>
      <c r="C12742" s="775" t="s">
        <v>87</v>
      </c>
      <c r="D12742" s="775" t="s">
        <v>174</v>
      </c>
      <c r="E12742" s="775">
        <v>1.13781</v>
      </c>
      <c r="F12742" s="775" t="s">
        <v>1232</v>
      </c>
      <c r="G12742" s="775" t="s">
        <v>4347</v>
      </c>
      <c r="H12742" s="775" t="s">
        <v>4348</v>
      </c>
      <c r="I12742" s="775" t="s">
        <v>4946</v>
      </c>
    </row>
    <row r="12743" spans="1:9">
      <c r="A12743" s="775" t="str">
        <f>Table_wabobpsvr_AzureCalc_AzureCalcRateCard[[#This Row],[ServiceName]]&amp;Table_wabobpsvr_AzureCalc_AzureCalcRateCard[[#This Row],[Price_Level]]&amp;Table_wabobpsvr_AzureCalc_AzureCalcRateCard[[#This Row],[Region]]</f>
        <v>A10 VM (Windows)B5</v>
      </c>
      <c r="B12743" s="775">
        <v>5</v>
      </c>
      <c r="C12743" s="775" t="s">
        <v>87</v>
      </c>
      <c r="D12743" s="775" t="s">
        <v>175</v>
      </c>
      <c r="E12743" s="775">
        <v>1.1026199999999999</v>
      </c>
      <c r="F12743" s="775" t="s">
        <v>1232</v>
      </c>
      <c r="G12743" s="775" t="s">
        <v>4347</v>
      </c>
      <c r="H12743" s="775" t="s">
        <v>4348</v>
      </c>
      <c r="I12743" s="775" t="s">
        <v>4946</v>
      </c>
    </row>
    <row r="12744" spans="1:9">
      <c r="A12744" s="775" t="str">
        <f>Table_wabobpsvr_AzureCalc_AzureCalcRateCard[[#This Row],[ServiceName]]&amp;Table_wabobpsvr_AzureCalc_AzureCalcRateCard[[#This Row],[Price_Level]]&amp;Table_wabobpsvr_AzureCalc_AzureCalcRateCard[[#This Row],[Region]]</f>
        <v>A9 Cloud ServicesD9</v>
      </c>
      <c r="B12744" s="775">
        <v>9</v>
      </c>
      <c r="C12744" s="775" t="s">
        <v>680</v>
      </c>
      <c r="D12744" s="775" t="s">
        <v>176</v>
      </c>
      <c r="E12744" s="775">
        <v>3.1360000000000001</v>
      </c>
      <c r="F12744" s="775" t="s">
        <v>697</v>
      </c>
      <c r="G12744" s="775" t="s">
        <v>2211</v>
      </c>
      <c r="H12744" s="775" t="s">
        <v>2212</v>
      </c>
      <c r="I12744" s="775" t="s">
        <v>5178</v>
      </c>
    </row>
    <row r="12745" spans="1:9">
      <c r="A12745" s="775" t="str">
        <f>Table_wabobpsvr_AzureCalc_AzureCalcRateCard[[#This Row],[ServiceName]]&amp;Table_wabobpsvr_AzureCalc_AzureCalcRateCard[[#This Row],[Price_Level]]&amp;Table_wabobpsvr_AzureCalc_AzureCalcRateCard[[#This Row],[Region]]</f>
        <v>A9 Cloud ServicesMOSP10</v>
      </c>
      <c r="B12745" s="775">
        <v>10</v>
      </c>
      <c r="C12745" s="775" t="s">
        <v>680</v>
      </c>
      <c r="D12745" s="775" t="s">
        <v>606</v>
      </c>
      <c r="E12745" s="775">
        <v>4.9000000000000004</v>
      </c>
      <c r="F12745" s="775" t="s">
        <v>697</v>
      </c>
      <c r="G12745" s="775" t="s">
        <v>4235</v>
      </c>
      <c r="H12745" s="775" t="s">
        <v>4235</v>
      </c>
      <c r="I12745" s="775" t="s">
        <v>6146</v>
      </c>
    </row>
    <row r="12746" spans="1:9">
      <c r="A12746" s="775" t="str">
        <f>Table_wabobpsvr_AzureCalc_AzureCalcRateCard[[#This Row],[ServiceName]]&amp;Table_wabobpsvr_AzureCalc_AzureCalcRateCard[[#This Row],[Price_Level]]&amp;Table_wabobpsvr_AzureCalc_AzureCalcRateCard[[#This Row],[Region]]</f>
        <v>A9 Cloud ServicesA10</v>
      </c>
      <c r="B12746" s="775">
        <v>10</v>
      </c>
      <c r="C12746" s="775" t="s">
        <v>680</v>
      </c>
      <c r="D12746" s="775" t="s">
        <v>174</v>
      </c>
      <c r="E12746" s="775">
        <v>3.577</v>
      </c>
      <c r="F12746" s="775" t="s">
        <v>697</v>
      </c>
      <c r="G12746" s="775" t="s">
        <v>2376</v>
      </c>
      <c r="H12746" s="775" t="s">
        <v>2377</v>
      </c>
      <c r="I12746" s="775" t="s">
        <v>6146</v>
      </c>
    </row>
    <row r="12747" spans="1:9">
      <c r="A12747" s="775" t="str">
        <f>Table_wabobpsvr_AzureCalc_AzureCalcRateCard[[#This Row],[ServiceName]]&amp;Table_wabobpsvr_AzureCalc_AzureCalcRateCard[[#This Row],[Price_Level]]&amp;Table_wabobpsvr_AzureCalc_AzureCalcRateCard[[#This Row],[Region]]</f>
        <v>A9 Cloud ServicesB10</v>
      </c>
      <c r="B12747" s="775">
        <v>10</v>
      </c>
      <c r="C12747" s="775" t="s">
        <v>680</v>
      </c>
      <c r="D12747" s="775" t="s">
        <v>175</v>
      </c>
      <c r="E12747" s="775">
        <v>3.43</v>
      </c>
      <c r="F12747" s="775" t="s">
        <v>697</v>
      </c>
      <c r="G12747" s="775" t="s">
        <v>2376</v>
      </c>
      <c r="H12747" s="775" t="s">
        <v>2377</v>
      </c>
      <c r="I12747" s="775" t="s">
        <v>6146</v>
      </c>
    </row>
    <row r="12748" spans="1:9">
      <c r="A12748" s="775" t="str">
        <f>Table_wabobpsvr_AzureCalc_AzureCalcRateCard[[#This Row],[ServiceName]]&amp;Table_wabobpsvr_AzureCalc_AzureCalcRateCard[[#This Row],[Price_Level]]&amp;Table_wabobpsvr_AzureCalc_AzureCalcRateCard[[#This Row],[Region]]</f>
        <v>A9 Cloud ServicesC10</v>
      </c>
      <c r="B12748" s="775">
        <v>10</v>
      </c>
      <c r="C12748" s="775" t="s">
        <v>680</v>
      </c>
      <c r="D12748" s="775" t="s">
        <v>177</v>
      </c>
      <c r="E12748" s="775">
        <v>3.2829999999999999</v>
      </c>
      <c r="F12748" s="775" t="s">
        <v>697</v>
      </c>
      <c r="G12748" s="775" t="s">
        <v>2376</v>
      </c>
      <c r="H12748" s="775" t="s">
        <v>2377</v>
      </c>
      <c r="I12748" s="775" t="s">
        <v>6146</v>
      </c>
    </row>
    <row r="12749" spans="1:9">
      <c r="A12749" s="775" t="str">
        <f>Table_wabobpsvr_AzureCalc_AzureCalcRateCard[[#This Row],[ServiceName]]&amp;Table_wabobpsvr_AzureCalc_AzureCalcRateCard[[#This Row],[Price_Level]]&amp;Table_wabobpsvr_AzureCalc_AzureCalcRateCard[[#This Row],[Region]]</f>
        <v>A9 Cloud ServicesD10</v>
      </c>
      <c r="B12749" s="775">
        <v>10</v>
      </c>
      <c r="C12749" s="775" t="s">
        <v>680</v>
      </c>
      <c r="D12749" s="775" t="s">
        <v>176</v>
      </c>
      <c r="E12749" s="775">
        <v>3.1360000000000001</v>
      </c>
      <c r="F12749" s="775" t="s">
        <v>697</v>
      </c>
      <c r="G12749" s="775" t="s">
        <v>2376</v>
      </c>
      <c r="H12749" s="775" t="s">
        <v>2377</v>
      </c>
      <c r="I12749" s="775" t="s">
        <v>6146</v>
      </c>
    </row>
    <row r="12750" spans="1:9">
      <c r="A12750" s="775" t="str">
        <f>Table_wabobpsvr_AzureCalc_AzureCalcRateCard[[#This Row],[ServiceName]]&amp;Table_wabobpsvr_AzureCalc_AzureCalcRateCard[[#This Row],[Price_Level]]&amp;Table_wabobpsvr_AzureCalc_AzureCalcRateCard[[#This Row],[Region]]</f>
        <v>A9 Cloud ServicesMOSP13</v>
      </c>
      <c r="B12750" s="775">
        <v>13</v>
      </c>
      <c r="C12750" s="775" t="s">
        <v>680</v>
      </c>
      <c r="D12750" s="775" t="s">
        <v>606</v>
      </c>
      <c r="E12750" s="775">
        <v>5.9779999999999998</v>
      </c>
      <c r="F12750" s="775" t="s">
        <v>697</v>
      </c>
      <c r="G12750" s="775" t="s">
        <v>4235</v>
      </c>
      <c r="H12750" s="775" t="s">
        <v>4235</v>
      </c>
      <c r="I12750" s="775" t="s">
        <v>6147</v>
      </c>
    </row>
    <row r="12751" spans="1:9">
      <c r="A12751" s="775" t="str">
        <f>Table_wabobpsvr_AzureCalc_AzureCalcRateCard[[#This Row],[ServiceName]]&amp;Table_wabobpsvr_AzureCalc_AzureCalcRateCard[[#This Row],[Price_Level]]&amp;Table_wabobpsvr_AzureCalc_AzureCalcRateCard[[#This Row],[Region]]</f>
        <v>A9 Cloud ServicesA13</v>
      </c>
      <c r="B12751" s="775">
        <v>13</v>
      </c>
      <c r="C12751" s="775" t="s">
        <v>680</v>
      </c>
      <c r="D12751" s="775" t="s">
        <v>174</v>
      </c>
      <c r="E12751" s="775">
        <v>4.3639400000000004</v>
      </c>
      <c r="F12751" s="775" t="s">
        <v>697</v>
      </c>
      <c r="G12751" s="775" t="s">
        <v>2378</v>
      </c>
      <c r="H12751" s="775" t="s">
        <v>2379</v>
      </c>
      <c r="I12751" s="775" t="s">
        <v>6147</v>
      </c>
    </row>
    <row r="12752" spans="1:9">
      <c r="A12752" s="775" t="str">
        <f>Table_wabobpsvr_AzureCalc_AzureCalcRateCard[[#This Row],[ServiceName]]&amp;Table_wabobpsvr_AzureCalc_AzureCalcRateCard[[#This Row],[Price_Level]]&amp;Table_wabobpsvr_AzureCalc_AzureCalcRateCard[[#This Row],[Region]]</f>
        <v>A9 Cloud ServicesB13</v>
      </c>
      <c r="B12752" s="775">
        <v>13</v>
      </c>
      <c r="C12752" s="775" t="s">
        <v>680</v>
      </c>
      <c r="D12752" s="775" t="s">
        <v>175</v>
      </c>
      <c r="E12752" s="775">
        <v>4.1845999999999997</v>
      </c>
      <c r="F12752" s="775" t="s">
        <v>697</v>
      </c>
      <c r="G12752" s="775" t="s">
        <v>2378</v>
      </c>
      <c r="H12752" s="775" t="s">
        <v>2379</v>
      </c>
      <c r="I12752" s="775" t="s">
        <v>6147</v>
      </c>
    </row>
    <row r="12753" spans="1:9">
      <c r="A12753" s="775" t="str">
        <f>Table_wabobpsvr_AzureCalc_AzureCalcRateCard[[#This Row],[ServiceName]]&amp;Table_wabobpsvr_AzureCalc_AzureCalcRateCard[[#This Row],[Price_Level]]&amp;Table_wabobpsvr_AzureCalc_AzureCalcRateCard[[#This Row],[Region]]</f>
        <v>A9 Cloud ServicesC13</v>
      </c>
      <c r="B12753" s="775">
        <v>13</v>
      </c>
      <c r="C12753" s="775" t="s">
        <v>680</v>
      </c>
      <c r="D12753" s="775" t="s">
        <v>177</v>
      </c>
      <c r="E12753" s="775">
        <v>4.0052599999999998</v>
      </c>
      <c r="F12753" s="775" t="s">
        <v>697</v>
      </c>
      <c r="G12753" s="775" t="s">
        <v>2378</v>
      </c>
      <c r="H12753" s="775" t="s">
        <v>2379</v>
      </c>
      <c r="I12753" s="775" t="s">
        <v>6147</v>
      </c>
    </row>
    <row r="12754" spans="1:9">
      <c r="A12754" s="775" t="str">
        <f>Table_wabobpsvr_AzureCalc_AzureCalcRateCard[[#This Row],[ServiceName]]&amp;Table_wabobpsvr_AzureCalc_AzureCalcRateCard[[#This Row],[Price_Level]]&amp;Table_wabobpsvr_AzureCalc_AzureCalcRateCard[[#This Row],[Region]]</f>
        <v>A9 Cloud ServicesD13</v>
      </c>
      <c r="B12754" s="775">
        <v>13</v>
      </c>
      <c r="C12754" s="775" t="s">
        <v>680</v>
      </c>
      <c r="D12754" s="775" t="s">
        <v>176</v>
      </c>
      <c r="E12754" s="775">
        <v>3.82592</v>
      </c>
      <c r="F12754" s="775" t="s">
        <v>697</v>
      </c>
      <c r="G12754" s="775" t="s">
        <v>2378</v>
      </c>
      <c r="H12754" s="775" t="s">
        <v>2379</v>
      </c>
      <c r="I12754" s="775" t="s">
        <v>6147</v>
      </c>
    </row>
    <row r="12755" spans="1:9">
      <c r="A12755" s="775" t="str">
        <f>Table_wabobpsvr_AzureCalc_AzureCalcRateCard[[#This Row],[ServiceName]]&amp;Table_wabobpsvr_AzureCalc_AzureCalcRateCard[[#This Row],[Price_Level]]&amp;Table_wabobpsvr_AzureCalc_AzureCalcRateCard[[#This Row],[Region]]</f>
        <v>A9 Cloud ServicesMOSP11</v>
      </c>
      <c r="B12755" s="775">
        <v>11</v>
      </c>
      <c r="C12755" s="775" t="s">
        <v>680</v>
      </c>
      <c r="D12755" s="775" t="s">
        <v>606</v>
      </c>
      <c r="E12755" s="775">
        <v>999999</v>
      </c>
      <c r="F12755" s="775" t="s">
        <v>697</v>
      </c>
      <c r="G12755" s="775" t="s">
        <v>4235</v>
      </c>
      <c r="H12755" s="775" t="s">
        <v>4235</v>
      </c>
      <c r="I12755" s="775" t="s">
        <v>6148</v>
      </c>
    </row>
    <row r="12756" spans="1:9">
      <c r="A12756" s="775" t="str">
        <f>Table_wabobpsvr_AzureCalc_AzureCalcRateCard[[#This Row],[ServiceName]]&amp;Table_wabobpsvr_AzureCalc_AzureCalcRateCard[[#This Row],[Price_Level]]&amp;Table_wabobpsvr_AzureCalc_AzureCalcRateCard[[#This Row],[Region]]</f>
        <v>A9 Cloud ServicesA11</v>
      </c>
      <c r="B12756" s="775">
        <v>11</v>
      </c>
      <c r="C12756" s="775" t="s">
        <v>680</v>
      </c>
      <c r="D12756" s="775" t="s">
        <v>174</v>
      </c>
      <c r="E12756" s="775">
        <v>999999</v>
      </c>
      <c r="F12756" s="775" t="s">
        <v>697</v>
      </c>
      <c r="G12756" s="775" t="s">
        <v>2380</v>
      </c>
      <c r="H12756" s="775" t="s">
        <v>2381</v>
      </c>
      <c r="I12756" s="775" t="s">
        <v>6148</v>
      </c>
    </row>
    <row r="12757" spans="1:9">
      <c r="A12757" s="775" t="str">
        <f>Table_wabobpsvr_AzureCalc_AzureCalcRateCard[[#This Row],[ServiceName]]&amp;Table_wabobpsvr_AzureCalc_AzureCalcRateCard[[#This Row],[Price_Level]]&amp;Table_wabobpsvr_AzureCalc_AzureCalcRateCard[[#This Row],[Region]]</f>
        <v>A9 Cloud ServicesB11</v>
      </c>
      <c r="B12757" s="775">
        <v>11</v>
      </c>
      <c r="C12757" s="775" t="s">
        <v>680</v>
      </c>
      <c r="D12757" s="775" t="s">
        <v>175</v>
      </c>
      <c r="E12757" s="775">
        <v>999999</v>
      </c>
      <c r="F12757" s="775" t="s">
        <v>697</v>
      </c>
      <c r="G12757" s="775" t="s">
        <v>2380</v>
      </c>
      <c r="H12757" s="775" t="s">
        <v>2381</v>
      </c>
      <c r="I12757" s="775" t="s">
        <v>6148</v>
      </c>
    </row>
    <row r="12758" spans="1:9">
      <c r="A12758" s="1039" t="str">
        <f>Table_wabobpsvr_AzureCalc_AzureCalcRateCard[[#This Row],[ServiceName]]&amp;Table_wabobpsvr_AzureCalc_AzureCalcRateCard[[#This Row],[Price_Level]]&amp;Table_wabobpsvr_AzureCalc_AzureCalcRateCard[[#This Row],[Region]]</f>
        <v>A9 Cloud ServicesC11</v>
      </c>
      <c r="B12758" s="1039">
        <v>11</v>
      </c>
      <c r="C12758" s="1039" t="s">
        <v>680</v>
      </c>
      <c r="D12758" s="1039" t="s">
        <v>177</v>
      </c>
      <c r="E12758" s="1039">
        <v>999999</v>
      </c>
      <c r="F12758" s="1039" t="s">
        <v>697</v>
      </c>
      <c r="G12758" s="775" t="s">
        <v>2380</v>
      </c>
      <c r="H12758" s="775" t="s">
        <v>2381</v>
      </c>
      <c r="I12758" s="775" t="s">
        <v>6148</v>
      </c>
    </row>
    <row r="12759" spans="1:9">
      <c r="A12759" s="775" t="str">
        <f>Table_wabobpsvr_AzureCalc_AzureCalcRateCard[[#This Row],[ServiceName]]&amp;Table_wabobpsvr_AzureCalc_AzureCalcRateCard[[#This Row],[Price_Level]]&amp;Table_wabobpsvr_AzureCalc_AzureCalcRateCard[[#This Row],[Region]]</f>
        <v>A9 Cloud ServicesD11</v>
      </c>
      <c r="B12759" s="775">
        <v>11</v>
      </c>
      <c r="C12759" s="775" t="s">
        <v>680</v>
      </c>
      <c r="D12759" s="775" t="s">
        <v>176</v>
      </c>
      <c r="E12759" s="775">
        <v>999999</v>
      </c>
      <c r="F12759" s="775" t="s">
        <v>697</v>
      </c>
      <c r="G12759" s="775" t="s">
        <v>2380</v>
      </c>
      <c r="H12759" s="775" t="s">
        <v>2381</v>
      </c>
      <c r="I12759" s="775" t="s">
        <v>6148</v>
      </c>
    </row>
    <row r="12760" spans="1:9">
      <c r="A12760" s="775" t="str">
        <f>Table_wabobpsvr_AzureCalc_AzureCalcRateCard[[#This Row],[ServiceName]]&amp;Table_wabobpsvr_AzureCalc_AzureCalcRateCard[[#This Row],[Price_Level]]&amp;Table_wabobpsvr_AzureCalc_AzureCalcRateCard[[#This Row],[Region]]</f>
        <v>A9 Cloud ServicesMOSP12</v>
      </c>
      <c r="B12760" s="775">
        <v>12</v>
      </c>
      <c r="C12760" s="775" t="s">
        <v>680</v>
      </c>
      <c r="D12760" s="775" t="s">
        <v>606</v>
      </c>
      <c r="E12760" s="775">
        <v>999999</v>
      </c>
      <c r="F12760" s="775" t="s">
        <v>697</v>
      </c>
      <c r="G12760" s="775" t="s">
        <v>4235</v>
      </c>
      <c r="H12760" s="775" t="s">
        <v>4235</v>
      </c>
      <c r="I12760" s="775" t="s">
        <v>6149</v>
      </c>
    </row>
    <row r="12761" spans="1:9">
      <c r="A12761" s="775" t="str">
        <f>Table_wabobpsvr_AzureCalc_AzureCalcRateCard[[#This Row],[ServiceName]]&amp;Table_wabobpsvr_AzureCalc_AzureCalcRateCard[[#This Row],[Price_Level]]&amp;Table_wabobpsvr_AzureCalc_AzureCalcRateCard[[#This Row],[Region]]</f>
        <v>A9 Cloud ServicesA12</v>
      </c>
      <c r="B12761" s="775">
        <v>12</v>
      </c>
      <c r="C12761" s="775" t="s">
        <v>680</v>
      </c>
      <c r="D12761" s="775" t="s">
        <v>174</v>
      </c>
      <c r="E12761" s="775">
        <v>999999</v>
      </c>
      <c r="F12761" s="775" t="s">
        <v>697</v>
      </c>
      <c r="G12761" s="775" t="s">
        <v>2382</v>
      </c>
      <c r="H12761" s="775" t="s">
        <v>2383</v>
      </c>
      <c r="I12761" s="775" t="s">
        <v>6149</v>
      </c>
    </row>
    <row r="12762" spans="1:9">
      <c r="A12762" s="775" t="str">
        <f>Table_wabobpsvr_AzureCalc_AzureCalcRateCard[[#This Row],[ServiceName]]&amp;Table_wabobpsvr_AzureCalc_AzureCalcRateCard[[#This Row],[Price_Level]]&amp;Table_wabobpsvr_AzureCalc_AzureCalcRateCard[[#This Row],[Region]]</f>
        <v>A9 Cloud ServicesB12</v>
      </c>
      <c r="B12762" s="775">
        <v>12</v>
      </c>
      <c r="C12762" s="775" t="s">
        <v>680</v>
      </c>
      <c r="D12762" s="775" t="s">
        <v>175</v>
      </c>
      <c r="E12762" s="775">
        <v>999999</v>
      </c>
      <c r="F12762" s="775" t="s">
        <v>697</v>
      </c>
      <c r="G12762" s="775" t="s">
        <v>2382</v>
      </c>
      <c r="H12762" s="775" t="s">
        <v>2383</v>
      </c>
      <c r="I12762" s="775" t="s">
        <v>6149</v>
      </c>
    </row>
    <row r="12763" spans="1:9">
      <c r="A12763" s="775" t="str">
        <f>Table_wabobpsvr_AzureCalc_AzureCalcRateCard[[#This Row],[ServiceName]]&amp;Table_wabobpsvr_AzureCalc_AzureCalcRateCard[[#This Row],[Price_Level]]&amp;Table_wabobpsvr_AzureCalc_AzureCalcRateCard[[#This Row],[Region]]</f>
        <v>A9 Cloud ServicesC12</v>
      </c>
      <c r="B12763" s="775">
        <v>12</v>
      </c>
      <c r="C12763" s="775" t="s">
        <v>680</v>
      </c>
      <c r="D12763" s="775" t="s">
        <v>177</v>
      </c>
      <c r="E12763" s="775">
        <v>999999</v>
      </c>
      <c r="F12763" s="775" t="s">
        <v>697</v>
      </c>
      <c r="G12763" s="775" t="s">
        <v>2382</v>
      </c>
      <c r="H12763" s="775" t="s">
        <v>2383</v>
      </c>
      <c r="I12763" s="775" t="s">
        <v>6149</v>
      </c>
    </row>
    <row r="12764" spans="1:9">
      <c r="A12764" s="775" t="str">
        <f>Table_wabobpsvr_AzureCalc_AzureCalcRateCard[[#This Row],[ServiceName]]&amp;Table_wabobpsvr_AzureCalc_AzureCalcRateCard[[#This Row],[Price_Level]]&amp;Table_wabobpsvr_AzureCalc_AzureCalcRateCard[[#This Row],[Region]]</f>
        <v>A9 Cloud ServicesD12</v>
      </c>
      <c r="B12764" s="775">
        <v>12</v>
      </c>
      <c r="C12764" s="775" t="s">
        <v>680</v>
      </c>
      <c r="D12764" s="775" t="s">
        <v>176</v>
      </c>
      <c r="E12764" s="775">
        <v>999999</v>
      </c>
      <c r="F12764" s="775" t="s">
        <v>697</v>
      </c>
      <c r="G12764" s="775" t="s">
        <v>2382</v>
      </c>
      <c r="H12764" s="775" t="s">
        <v>2383</v>
      </c>
      <c r="I12764" s="775" t="s">
        <v>6149</v>
      </c>
    </row>
    <row r="12765" spans="1:9">
      <c r="A12765" s="775" t="str">
        <f>Table_wabobpsvr_AzureCalc_AzureCalcRateCard[[#This Row],[ServiceName]]&amp;Table_wabobpsvr_AzureCalc_AzureCalcRateCard[[#This Row],[Price_Level]]&amp;Table_wabobpsvr_AzureCalc_AzureCalcRateCard[[#This Row],[Region]]</f>
        <v>A10 VM (Windows)C5</v>
      </c>
      <c r="B12765" s="775">
        <v>5</v>
      </c>
      <c r="C12765" s="775" t="s">
        <v>87</v>
      </c>
      <c r="D12765" s="775" t="s">
        <v>177</v>
      </c>
      <c r="E12765" s="775">
        <v>1.0674300000000001</v>
      </c>
      <c r="F12765" s="775" t="s">
        <v>1232</v>
      </c>
      <c r="G12765" s="775" t="s">
        <v>4347</v>
      </c>
      <c r="H12765" s="775" t="s">
        <v>4348</v>
      </c>
      <c r="I12765" s="775" t="s">
        <v>4946</v>
      </c>
    </row>
    <row r="12766" spans="1:9">
      <c r="A12766" s="775" t="str">
        <f>Table_wabobpsvr_AzureCalc_AzureCalcRateCard[[#This Row],[ServiceName]]&amp;Table_wabobpsvr_AzureCalc_AzureCalcRateCard[[#This Row],[Price_Level]]&amp;Table_wabobpsvr_AzureCalc_AzureCalcRateCard[[#This Row],[Region]]</f>
        <v>A10 VM (Windows)D5</v>
      </c>
      <c r="B12766" s="775">
        <v>5</v>
      </c>
      <c r="C12766" s="775" t="s">
        <v>87</v>
      </c>
      <c r="D12766" s="775" t="s">
        <v>176</v>
      </c>
      <c r="E12766" s="775">
        <v>1.03224</v>
      </c>
      <c r="F12766" s="775" t="s">
        <v>1232</v>
      </c>
      <c r="G12766" s="775" t="s">
        <v>4347</v>
      </c>
      <c r="H12766" s="775" t="s">
        <v>4348</v>
      </c>
      <c r="I12766" s="775" t="s">
        <v>4946</v>
      </c>
    </row>
    <row r="12767" spans="1:9">
      <c r="A12767" s="1039" t="str">
        <f>Table_wabobpsvr_AzureCalc_AzureCalcRateCard[[#This Row],[ServiceName]]&amp;Table_wabobpsvr_AzureCalc_AzureCalcRateCard[[#This Row],[Price_Level]]&amp;Table_wabobpsvr_AzureCalc_AzureCalcRateCard[[#This Row],[Region]]</f>
        <v>A11 VM (Non-Windows)MOSP5</v>
      </c>
      <c r="B12767" s="1039">
        <v>5</v>
      </c>
      <c r="C12767" s="1039" t="s">
        <v>87</v>
      </c>
      <c r="D12767" s="1039" t="s">
        <v>606</v>
      </c>
      <c r="E12767" s="1039">
        <v>1.56</v>
      </c>
      <c r="F12767" s="1039" t="s">
        <v>1233</v>
      </c>
      <c r="G12767" s="775"/>
      <c r="H12767" s="775"/>
      <c r="I12767" s="775" t="s">
        <v>4951</v>
      </c>
    </row>
    <row r="12768" spans="1:9">
      <c r="A12768" s="775" t="str">
        <f>Table_wabobpsvr_AzureCalc_AzureCalcRateCard[[#This Row],[ServiceName]]&amp;Table_wabobpsvr_AzureCalc_AzureCalcRateCard[[#This Row],[Price_Level]]&amp;Table_wabobpsvr_AzureCalc_AzureCalcRateCard[[#This Row],[Region]]</f>
        <v>A11 VM (Non-Windows)A5</v>
      </c>
      <c r="B12768" s="775">
        <v>5</v>
      </c>
      <c r="C12768" s="775" t="s">
        <v>87</v>
      </c>
      <c r="D12768" s="775" t="s">
        <v>174</v>
      </c>
      <c r="E12768" s="775">
        <v>1.5132000000000001</v>
      </c>
      <c r="F12768" s="775" t="s">
        <v>1233</v>
      </c>
      <c r="G12768" s="775" t="s">
        <v>4362</v>
      </c>
      <c r="H12768" s="775" t="s">
        <v>4363</v>
      </c>
      <c r="I12768" s="775" t="s">
        <v>4951</v>
      </c>
    </row>
    <row r="12769" spans="1:9">
      <c r="A12769" s="775" t="str">
        <f>Table_wabobpsvr_AzureCalc_AzureCalcRateCard[[#This Row],[ServiceName]]&amp;Table_wabobpsvr_AzureCalc_AzureCalcRateCard[[#This Row],[Price_Level]]&amp;Table_wabobpsvr_AzureCalc_AzureCalcRateCard[[#This Row],[Region]]</f>
        <v>A11 VM (Non-Windows)B5</v>
      </c>
      <c r="B12769" s="775">
        <v>5</v>
      </c>
      <c r="C12769" s="775" t="s">
        <v>87</v>
      </c>
      <c r="D12769" s="775" t="s">
        <v>175</v>
      </c>
      <c r="E12769" s="775">
        <v>1.4663999999999999</v>
      </c>
      <c r="F12769" s="775" t="s">
        <v>1233</v>
      </c>
      <c r="G12769" s="775" t="s">
        <v>4362</v>
      </c>
      <c r="H12769" s="775" t="s">
        <v>4363</v>
      </c>
      <c r="I12769" s="775" t="s">
        <v>4951</v>
      </c>
    </row>
    <row r="12770" spans="1:9">
      <c r="A12770" s="775" t="str">
        <f>Table_wabobpsvr_AzureCalc_AzureCalcRateCard[[#This Row],[ServiceName]]&amp;Table_wabobpsvr_AzureCalc_AzureCalcRateCard[[#This Row],[Price_Level]]&amp;Table_wabobpsvr_AzureCalc_AzureCalcRateCard[[#This Row],[Region]]</f>
        <v>A11 VM (Non-Windows)C5</v>
      </c>
      <c r="B12770" s="775">
        <v>5</v>
      </c>
      <c r="C12770" s="775" t="s">
        <v>87</v>
      </c>
      <c r="D12770" s="775" t="s">
        <v>177</v>
      </c>
      <c r="E12770" s="775">
        <v>1.4196</v>
      </c>
      <c r="F12770" s="775" t="s">
        <v>1233</v>
      </c>
      <c r="G12770" s="775" t="s">
        <v>4362</v>
      </c>
      <c r="H12770" s="775" t="s">
        <v>4363</v>
      </c>
      <c r="I12770" s="775" t="s">
        <v>4951</v>
      </c>
    </row>
    <row r="12771" spans="1:9">
      <c r="A12771" s="775" t="str">
        <f>Table_wabobpsvr_AzureCalc_AzureCalcRateCard[[#This Row],[ServiceName]]&amp;Table_wabobpsvr_AzureCalc_AzureCalcRateCard[[#This Row],[Price_Level]]&amp;Table_wabobpsvr_AzureCalc_AzureCalcRateCard[[#This Row],[Region]]</f>
        <v>A11 VM (Non-Windows)D5</v>
      </c>
      <c r="B12771" s="775">
        <v>5</v>
      </c>
      <c r="C12771" s="775" t="s">
        <v>87</v>
      </c>
      <c r="D12771" s="775" t="s">
        <v>176</v>
      </c>
      <c r="E12771" s="775">
        <v>1.3728</v>
      </c>
      <c r="F12771" s="775" t="s">
        <v>1233</v>
      </c>
      <c r="G12771" s="775" t="s">
        <v>4362</v>
      </c>
      <c r="H12771" s="775" t="s">
        <v>4363</v>
      </c>
      <c r="I12771" s="775" t="s">
        <v>4951</v>
      </c>
    </row>
    <row r="12772" spans="1:9">
      <c r="A12772" s="1039" t="str">
        <f>Table_wabobpsvr_AzureCalc_AzureCalcRateCard[[#This Row],[ServiceName]]&amp;Table_wabobpsvr_AzureCalc_AzureCalcRateCard[[#This Row],[Price_Level]]&amp;Table_wabobpsvr_AzureCalc_AzureCalcRateCard[[#This Row],[Region]]</f>
        <v>A11 VM (Windows)MOSP5</v>
      </c>
      <c r="B12772" s="1039">
        <v>5</v>
      </c>
      <c r="C12772" s="1039" t="s">
        <v>87</v>
      </c>
      <c r="D12772" s="1039" t="s">
        <v>606</v>
      </c>
      <c r="E12772" s="1039">
        <v>2.3460000000000001</v>
      </c>
      <c r="F12772" s="1039" t="s">
        <v>1222</v>
      </c>
      <c r="G12772" s="775"/>
      <c r="H12772" s="775"/>
      <c r="I12772" s="775" t="s">
        <v>7672</v>
      </c>
    </row>
    <row r="12773" spans="1:9">
      <c r="A12773" s="775" t="str">
        <f>Table_wabobpsvr_AzureCalc_AzureCalcRateCard[[#This Row],[ServiceName]]&amp;Table_wabobpsvr_AzureCalc_AzureCalcRateCard[[#This Row],[Price_Level]]&amp;Table_wabobpsvr_AzureCalc_AzureCalcRateCard[[#This Row],[Region]]</f>
        <v>A11 VM (Windows)A5</v>
      </c>
      <c r="B12773" s="775">
        <v>5</v>
      </c>
      <c r="C12773" s="775" t="s">
        <v>87</v>
      </c>
      <c r="D12773" s="775" t="s">
        <v>174</v>
      </c>
      <c r="E12773" s="775">
        <v>2.27562</v>
      </c>
      <c r="F12773" s="775" t="s">
        <v>1222</v>
      </c>
      <c r="G12773" s="775" t="s">
        <v>4375</v>
      </c>
      <c r="H12773" s="775" t="s">
        <v>4376</v>
      </c>
      <c r="I12773" s="775" t="s">
        <v>7672</v>
      </c>
    </row>
    <row r="12774" spans="1:9">
      <c r="A12774" s="775" t="str">
        <f>Table_wabobpsvr_AzureCalc_AzureCalcRateCard[[#This Row],[ServiceName]]&amp;Table_wabobpsvr_AzureCalc_AzureCalcRateCard[[#This Row],[Price_Level]]&amp;Table_wabobpsvr_AzureCalc_AzureCalcRateCard[[#This Row],[Region]]</f>
        <v>S1 DocumentDB HoursMOSP5</v>
      </c>
      <c r="B12774" s="775">
        <v>5</v>
      </c>
      <c r="C12774" s="775" t="s">
        <v>87</v>
      </c>
      <c r="D12774" s="775" t="s">
        <v>606</v>
      </c>
      <c r="E12774" s="775">
        <v>999999</v>
      </c>
      <c r="F12774" s="775" t="s">
        <v>4314</v>
      </c>
      <c r="G12774" s="775"/>
      <c r="H12774" s="775"/>
      <c r="I12774" s="775"/>
    </row>
    <row r="12775" spans="1:9">
      <c r="A12775" s="775" t="str">
        <f>Table_wabobpsvr_AzureCalc_AzureCalcRateCard[[#This Row],[ServiceName]]&amp;Table_wabobpsvr_AzureCalc_AzureCalcRateCard[[#This Row],[Price_Level]]&amp;Table_wabobpsvr_AzureCalc_AzureCalcRateCard[[#This Row],[Region]]</f>
        <v>S1 DocumentDB HoursA5</v>
      </c>
      <c r="B12775" s="775">
        <v>5</v>
      </c>
      <c r="C12775" s="775" t="s">
        <v>87</v>
      </c>
      <c r="D12775" s="775" t="s">
        <v>174</v>
      </c>
      <c r="E12775" s="775">
        <v>999999</v>
      </c>
      <c r="F12775" s="775" t="s">
        <v>4314</v>
      </c>
      <c r="G12775" s="775"/>
      <c r="H12775" s="775"/>
      <c r="I12775" s="775"/>
    </row>
    <row r="12776" spans="1:9">
      <c r="A12776" s="775" t="str">
        <f>Table_wabobpsvr_AzureCalc_AzureCalcRateCard[[#This Row],[ServiceName]]&amp;Table_wabobpsvr_AzureCalc_AzureCalcRateCard[[#This Row],[Price_Level]]&amp;Table_wabobpsvr_AzureCalc_AzureCalcRateCard[[#This Row],[Region]]</f>
        <v>S1 DocumentDB HoursB5</v>
      </c>
      <c r="B12776" s="775">
        <v>5</v>
      </c>
      <c r="C12776" s="775" t="s">
        <v>87</v>
      </c>
      <c r="D12776" s="775" t="s">
        <v>175</v>
      </c>
      <c r="E12776" s="775">
        <v>999999</v>
      </c>
      <c r="F12776" s="775" t="s">
        <v>4314</v>
      </c>
      <c r="G12776" s="775"/>
      <c r="H12776" s="775"/>
      <c r="I12776" s="775"/>
    </row>
    <row r="12777" spans="1:9">
      <c r="A12777" s="1039" t="str">
        <f>Table_wabobpsvr_AzureCalc_AzureCalcRateCard[[#This Row],[ServiceName]]&amp;Table_wabobpsvr_AzureCalc_AzureCalcRateCard[[#This Row],[Price_Level]]&amp;Table_wabobpsvr_AzureCalc_AzureCalcRateCard[[#This Row],[Region]]</f>
        <v>S1 DocumentDB HoursC5</v>
      </c>
      <c r="B12777" s="1039">
        <v>5</v>
      </c>
      <c r="C12777" s="1039" t="s">
        <v>87</v>
      </c>
      <c r="D12777" s="1039" t="s">
        <v>177</v>
      </c>
      <c r="E12777" s="1039">
        <v>999999</v>
      </c>
      <c r="F12777" s="1039" t="s">
        <v>4314</v>
      </c>
      <c r="G12777" s="775"/>
      <c r="H12777" s="775"/>
      <c r="I12777" s="775"/>
    </row>
    <row r="12778" spans="1:9">
      <c r="A12778" s="1039" t="str">
        <f>Table_wabobpsvr_AzureCalc_AzureCalcRateCard[[#This Row],[ServiceName]]&amp;Table_wabobpsvr_AzureCalc_AzureCalcRateCard[[#This Row],[Price_Level]]&amp;Table_wabobpsvr_AzureCalc_AzureCalcRateCard[[#This Row],[Region]]</f>
        <v>S1 DocumentDB HoursD5</v>
      </c>
      <c r="B12778" s="1039">
        <v>5</v>
      </c>
      <c r="C12778" s="1039" t="s">
        <v>87</v>
      </c>
      <c r="D12778" s="1039" t="s">
        <v>176</v>
      </c>
      <c r="E12778" s="1039">
        <v>999999</v>
      </c>
      <c r="F12778" s="1039" t="s">
        <v>4314</v>
      </c>
      <c r="G12778" s="775"/>
      <c r="H12778" s="775"/>
      <c r="I12778" s="775"/>
    </row>
    <row r="12779" spans="1:9">
      <c r="A12779" s="775" t="str">
        <f>Table_wabobpsvr_AzureCalc_AzureCalcRateCard[[#This Row],[ServiceName]]&amp;Table_wabobpsvr_AzureCalc_AzureCalcRateCard[[#This Row],[Price_Level]]&amp;Table_wabobpsvr_AzureCalc_AzureCalcRateCard[[#This Row],[Region]]</f>
        <v>S2 DocumentDB HoursMOSP3</v>
      </c>
      <c r="B12779" s="775">
        <v>3</v>
      </c>
      <c r="C12779" s="775" t="s">
        <v>87</v>
      </c>
      <c r="D12779" s="775" t="s">
        <v>606</v>
      </c>
      <c r="E12779" s="775">
        <v>999999</v>
      </c>
      <c r="F12779" s="775" t="s">
        <v>4321</v>
      </c>
      <c r="G12779" s="775"/>
      <c r="H12779" s="775"/>
      <c r="I12779" s="775"/>
    </row>
    <row r="12780" spans="1:9">
      <c r="A12780" s="1039" t="str">
        <f>Table_wabobpsvr_AzureCalc_AzureCalcRateCard[[#This Row],[ServiceName]]&amp;Table_wabobpsvr_AzureCalc_AzureCalcRateCard[[#This Row],[Price_Level]]&amp;Table_wabobpsvr_AzureCalc_AzureCalcRateCard[[#This Row],[Region]]</f>
        <v>S2 DocumentDB HoursA3</v>
      </c>
      <c r="B12780" s="1039">
        <v>3</v>
      </c>
      <c r="C12780" s="1039" t="s">
        <v>87</v>
      </c>
      <c r="D12780" s="1039" t="s">
        <v>174</v>
      </c>
      <c r="E12780" s="1039">
        <v>999999</v>
      </c>
      <c r="F12780" s="1039" t="s">
        <v>4321</v>
      </c>
      <c r="G12780" s="775"/>
      <c r="H12780" s="775"/>
      <c r="I12780" s="775"/>
    </row>
    <row r="12781" spans="1:9">
      <c r="A12781" s="775" t="str">
        <f>Table_wabobpsvr_AzureCalc_AzureCalcRateCard[[#This Row],[ServiceName]]&amp;Table_wabobpsvr_AzureCalc_AzureCalcRateCard[[#This Row],[Price_Level]]&amp;Table_wabobpsvr_AzureCalc_AzureCalcRateCard[[#This Row],[Region]]</f>
        <v>S2 DocumentDB HoursB3</v>
      </c>
      <c r="B12781" s="775">
        <v>3</v>
      </c>
      <c r="C12781" s="775" t="s">
        <v>87</v>
      </c>
      <c r="D12781" s="775" t="s">
        <v>175</v>
      </c>
      <c r="E12781" s="775">
        <v>999999</v>
      </c>
      <c r="F12781" s="775" t="s">
        <v>4321</v>
      </c>
      <c r="G12781" s="775"/>
      <c r="H12781" s="775"/>
      <c r="I12781" s="775"/>
    </row>
    <row r="12782" spans="1:9">
      <c r="A12782" s="775" t="str">
        <f>Table_wabobpsvr_AzureCalc_AzureCalcRateCard[[#This Row],[ServiceName]]&amp;Table_wabobpsvr_AzureCalc_AzureCalcRateCard[[#This Row],[Price_Level]]&amp;Table_wabobpsvr_AzureCalc_AzureCalcRateCard[[#This Row],[Region]]</f>
        <v>S2 DocumentDB HoursC3</v>
      </c>
      <c r="B12782" s="775">
        <v>3</v>
      </c>
      <c r="C12782" s="775" t="s">
        <v>87</v>
      </c>
      <c r="D12782" s="775" t="s">
        <v>177</v>
      </c>
      <c r="E12782" s="775">
        <v>999999</v>
      </c>
      <c r="F12782" s="775" t="s">
        <v>4321</v>
      </c>
      <c r="G12782" s="775"/>
      <c r="H12782" s="775"/>
      <c r="I12782" s="775"/>
    </row>
    <row r="12783" spans="1:9">
      <c r="A12783" s="775" t="str">
        <f>Table_wabobpsvr_AzureCalc_AzureCalcRateCard[[#This Row],[ServiceName]]&amp;Table_wabobpsvr_AzureCalc_AzureCalcRateCard[[#This Row],[Price_Level]]&amp;Table_wabobpsvr_AzureCalc_AzureCalcRateCard[[#This Row],[Region]]</f>
        <v>A11 VM (Windows)B5</v>
      </c>
      <c r="B12783" s="775">
        <v>5</v>
      </c>
      <c r="C12783" s="775" t="s">
        <v>87</v>
      </c>
      <c r="D12783" s="775" t="s">
        <v>175</v>
      </c>
      <c r="E12783" s="775">
        <v>2.2052399999999999</v>
      </c>
      <c r="F12783" s="775" t="s">
        <v>1222</v>
      </c>
      <c r="G12783" s="775" t="s">
        <v>4375</v>
      </c>
      <c r="H12783" s="775" t="s">
        <v>4376</v>
      </c>
      <c r="I12783" s="775" t="s">
        <v>7672</v>
      </c>
    </row>
    <row r="12784" spans="1:9">
      <c r="A12784" s="775" t="str">
        <f>Table_wabobpsvr_AzureCalc_AzureCalcRateCard[[#This Row],[ServiceName]]&amp;Table_wabobpsvr_AzureCalc_AzureCalcRateCard[[#This Row],[Price_Level]]&amp;Table_wabobpsvr_AzureCalc_AzureCalcRateCard[[#This Row],[Region]]</f>
        <v>A11 VM (Windows)C5</v>
      </c>
      <c r="B12784" s="775">
        <v>5</v>
      </c>
      <c r="C12784" s="775" t="s">
        <v>87</v>
      </c>
      <c r="D12784" s="775" t="s">
        <v>177</v>
      </c>
      <c r="E12784" s="775">
        <v>2.1348600000000002</v>
      </c>
      <c r="F12784" s="775" t="s">
        <v>1222</v>
      </c>
      <c r="G12784" s="775" t="s">
        <v>4375</v>
      </c>
      <c r="H12784" s="775" t="s">
        <v>4376</v>
      </c>
      <c r="I12784" s="775" t="s">
        <v>7672</v>
      </c>
    </row>
    <row r="12785" spans="1:9">
      <c r="A12785" s="775" t="str">
        <f>Table_wabobpsvr_AzureCalc_AzureCalcRateCard[[#This Row],[ServiceName]]&amp;Table_wabobpsvr_AzureCalc_AzureCalcRateCard[[#This Row],[Price_Level]]&amp;Table_wabobpsvr_AzureCalc_AzureCalcRateCard[[#This Row],[Region]]</f>
        <v>A11 VM (Windows)D5</v>
      </c>
      <c r="B12785" s="775">
        <v>5</v>
      </c>
      <c r="C12785" s="775" t="s">
        <v>87</v>
      </c>
      <c r="D12785" s="775" t="s">
        <v>176</v>
      </c>
      <c r="E12785" s="775">
        <v>2.0644800000000001</v>
      </c>
      <c r="F12785" s="775" t="s">
        <v>1222</v>
      </c>
      <c r="G12785" s="775" t="s">
        <v>4375</v>
      </c>
      <c r="H12785" s="775" t="s">
        <v>4376</v>
      </c>
      <c r="I12785" s="775" t="s">
        <v>7672</v>
      </c>
    </row>
    <row r="12786" spans="1:9">
      <c r="A12786" s="775" t="str">
        <f>Table_wabobpsvr_AzureCalc_AzureCalcRateCard[[#This Row],[ServiceName]]&amp;Table_wabobpsvr_AzureCalc_AzureCalcRateCard[[#This Row],[Price_Level]]&amp;Table_wabobpsvr_AzureCalc_AzureCalcRateCard[[#This Row],[Region]]</f>
        <v>A8 VM (Non-Windows)MOSP1</v>
      </c>
      <c r="B12786" s="775">
        <v>1</v>
      </c>
      <c r="C12786" s="775" t="s">
        <v>87</v>
      </c>
      <c r="D12786" s="775" t="s">
        <v>606</v>
      </c>
      <c r="E12786" s="775">
        <v>0.875</v>
      </c>
      <c r="F12786" s="775" t="s">
        <v>696</v>
      </c>
      <c r="G12786" s="775"/>
      <c r="H12786" s="775"/>
      <c r="I12786" s="775" t="s">
        <v>6153</v>
      </c>
    </row>
    <row r="12787" spans="1:9">
      <c r="A12787" s="775" t="str">
        <f>Table_wabobpsvr_AzureCalc_AzureCalcRateCard[[#This Row],[ServiceName]]&amp;Table_wabobpsvr_AzureCalc_AzureCalcRateCard[[#This Row],[Price_Level]]&amp;Table_wabobpsvr_AzureCalc_AzureCalcRateCard[[#This Row],[Region]]</f>
        <v>A8 VM (Non-Windows)A1</v>
      </c>
      <c r="B12787" s="775">
        <v>1</v>
      </c>
      <c r="C12787" s="775" t="s">
        <v>87</v>
      </c>
      <c r="D12787" s="775" t="s">
        <v>174</v>
      </c>
      <c r="E12787" s="775">
        <v>0.63875000000000004</v>
      </c>
      <c r="F12787" s="775" t="s">
        <v>696</v>
      </c>
      <c r="G12787" s="775" t="s">
        <v>2203</v>
      </c>
      <c r="H12787" s="775" t="s">
        <v>2204</v>
      </c>
      <c r="I12787" s="775" t="s">
        <v>6153</v>
      </c>
    </row>
    <row r="12788" spans="1:9">
      <c r="A12788" s="775" t="str">
        <f>Table_wabobpsvr_AzureCalc_AzureCalcRateCard[[#This Row],[ServiceName]]&amp;Table_wabobpsvr_AzureCalc_AzureCalcRateCard[[#This Row],[Price_Level]]&amp;Table_wabobpsvr_AzureCalc_AzureCalcRateCard[[#This Row],[Region]]</f>
        <v>A8 VM (Non-Windows)B1</v>
      </c>
      <c r="B12788" s="775">
        <v>1</v>
      </c>
      <c r="C12788" s="775" t="s">
        <v>87</v>
      </c>
      <c r="D12788" s="775" t="s">
        <v>175</v>
      </c>
      <c r="E12788" s="775">
        <v>0.61250000000000004</v>
      </c>
      <c r="F12788" s="775" t="s">
        <v>696</v>
      </c>
      <c r="G12788" s="775" t="s">
        <v>2203</v>
      </c>
      <c r="H12788" s="775" t="s">
        <v>2204</v>
      </c>
      <c r="I12788" s="775" t="s">
        <v>6153</v>
      </c>
    </row>
    <row r="12789" spans="1:9">
      <c r="A12789" s="775" t="str">
        <f>Table_wabobpsvr_AzureCalc_AzureCalcRateCard[[#This Row],[ServiceName]]&amp;Table_wabobpsvr_AzureCalc_AzureCalcRateCard[[#This Row],[Price_Level]]&amp;Table_wabobpsvr_AzureCalc_AzureCalcRateCard[[#This Row],[Region]]</f>
        <v>Basic.A5 VM (Non-Windows)A7</v>
      </c>
      <c r="B12789" s="775">
        <v>7</v>
      </c>
      <c r="C12789" s="775" t="s">
        <v>680</v>
      </c>
      <c r="D12789" s="775" t="s">
        <v>174</v>
      </c>
      <c r="E12789" s="775">
        <v>0.15329999999999999</v>
      </c>
      <c r="F12789" s="775" t="s">
        <v>707</v>
      </c>
      <c r="G12789" s="775" t="s">
        <v>2394</v>
      </c>
      <c r="H12789" s="775" t="s">
        <v>2395</v>
      </c>
      <c r="I12789" s="775" t="s">
        <v>5686</v>
      </c>
    </row>
    <row r="12790" spans="1:9">
      <c r="A12790" s="775" t="str">
        <f>Table_wabobpsvr_AzureCalc_AzureCalcRateCard[[#This Row],[ServiceName]]&amp;Table_wabobpsvr_AzureCalc_AzureCalcRateCard[[#This Row],[Price_Level]]&amp;Table_wabobpsvr_AzureCalc_AzureCalcRateCard[[#This Row],[Region]]</f>
        <v>Basic.A5 VM (Non-Windows)B7</v>
      </c>
      <c r="B12790" s="775">
        <v>7</v>
      </c>
      <c r="C12790" s="775" t="s">
        <v>680</v>
      </c>
      <c r="D12790" s="775" t="s">
        <v>175</v>
      </c>
      <c r="E12790" s="775">
        <v>0.14699999999999999</v>
      </c>
      <c r="F12790" s="775" t="s">
        <v>707</v>
      </c>
      <c r="G12790" s="775" t="s">
        <v>2394</v>
      </c>
      <c r="H12790" s="775" t="s">
        <v>2395</v>
      </c>
      <c r="I12790" s="775" t="s">
        <v>5686</v>
      </c>
    </row>
    <row r="12791" spans="1:9">
      <c r="A12791" s="775" t="str">
        <f>Table_wabobpsvr_AzureCalc_AzureCalcRateCard[[#This Row],[ServiceName]]&amp;Table_wabobpsvr_AzureCalc_AzureCalcRateCard[[#This Row],[Price_Level]]&amp;Table_wabobpsvr_AzureCalc_AzureCalcRateCard[[#This Row],[Region]]</f>
        <v>Basic.A5 VM (Non-Windows)C7</v>
      </c>
      <c r="B12791" s="775">
        <v>7</v>
      </c>
      <c r="C12791" s="775" t="s">
        <v>680</v>
      </c>
      <c r="D12791" s="775" t="s">
        <v>177</v>
      </c>
      <c r="E12791" s="775">
        <v>0.14069999999999999</v>
      </c>
      <c r="F12791" s="775" t="s">
        <v>707</v>
      </c>
      <c r="G12791" s="775" t="s">
        <v>2394</v>
      </c>
      <c r="H12791" s="775" t="s">
        <v>2395</v>
      </c>
      <c r="I12791" s="775" t="s">
        <v>5686</v>
      </c>
    </row>
    <row r="12792" spans="1:9">
      <c r="A12792" s="775" t="str">
        <f>Table_wabobpsvr_AzureCalc_AzureCalcRateCard[[#This Row],[ServiceName]]&amp;Table_wabobpsvr_AzureCalc_AzureCalcRateCard[[#This Row],[Price_Level]]&amp;Table_wabobpsvr_AzureCalc_AzureCalcRateCard[[#This Row],[Region]]</f>
        <v>Basic.A5 VM (Non-Windows)D7</v>
      </c>
      <c r="B12792" s="775">
        <v>7</v>
      </c>
      <c r="C12792" s="775" t="s">
        <v>680</v>
      </c>
      <c r="D12792" s="775" t="s">
        <v>176</v>
      </c>
      <c r="E12792" s="775">
        <v>0.13439999999999999</v>
      </c>
      <c r="F12792" s="775" t="s">
        <v>707</v>
      </c>
      <c r="G12792" s="775" t="s">
        <v>2394</v>
      </c>
      <c r="H12792" s="775" t="s">
        <v>2395</v>
      </c>
      <c r="I12792" s="775" t="s">
        <v>5686</v>
      </c>
    </row>
    <row r="12793" spans="1:9">
      <c r="A12793" s="775" t="str">
        <f>Table_wabobpsvr_AzureCalc_AzureCalcRateCard[[#This Row],[ServiceName]]&amp;Table_wabobpsvr_AzureCalc_AzureCalcRateCard[[#This Row],[Price_Level]]&amp;Table_wabobpsvr_AzureCalc_AzureCalcRateCard[[#This Row],[Region]]</f>
        <v>Basic.A5 VM (Non-Windows)MOSP8</v>
      </c>
      <c r="B12793" s="775">
        <v>8</v>
      </c>
      <c r="C12793" s="775" t="s">
        <v>680</v>
      </c>
      <c r="D12793" s="775" t="s">
        <v>606</v>
      </c>
      <c r="E12793" s="775">
        <v>0.23</v>
      </c>
      <c r="F12793" s="775" t="s">
        <v>707</v>
      </c>
      <c r="G12793" s="775" t="s">
        <v>4235</v>
      </c>
      <c r="H12793" s="775" t="s">
        <v>4235</v>
      </c>
      <c r="I12793" s="775" t="s">
        <v>6156</v>
      </c>
    </row>
    <row r="12794" spans="1:9">
      <c r="A12794" s="775" t="str">
        <f>Table_wabobpsvr_AzureCalc_AzureCalcRateCard[[#This Row],[ServiceName]]&amp;Table_wabobpsvr_AzureCalc_AzureCalcRateCard[[#This Row],[Price_Level]]&amp;Table_wabobpsvr_AzureCalc_AzureCalcRateCard[[#This Row],[Region]]</f>
        <v>Basic.A5 VM (Non-Windows)A8</v>
      </c>
      <c r="B12794" s="775">
        <v>8</v>
      </c>
      <c r="C12794" s="775" t="s">
        <v>680</v>
      </c>
      <c r="D12794" s="775" t="s">
        <v>174</v>
      </c>
      <c r="E12794" s="775">
        <v>0.16789999999999999</v>
      </c>
      <c r="F12794" s="775" t="s">
        <v>707</v>
      </c>
      <c r="G12794" s="775" t="s">
        <v>2396</v>
      </c>
      <c r="H12794" s="775" t="s">
        <v>2397</v>
      </c>
      <c r="I12794" s="775" t="s">
        <v>6156</v>
      </c>
    </row>
    <row r="12795" spans="1:9">
      <c r="A12795" s="775" t="str">
        <f>Table_wabobpsvr_AzureCalc_AzureCalcRateCard[[#This Row],[ServiceName]]&amp;Table_wabobpsvr_AzureCalc_AzureCalcRateCard[[#This Row],[Price_Level]]&amp;Table_wabobpsvr_AzureCalc_AzureCalcRateCard[[#This Row],[Region]]</f>
        <v>Basic.A5 VM (Non-Windows)B8</v>
      </c>
      <c r="B12795" s="775">
        <v>8</v>
      </c>
      <c r="C12795" s="775" t="s">
        <v>680</v>
      </c>
      <c r="D12795" s="775" t="s">
        <v>175</v>
      </c>
      <c r="E12795" s="775">
        <v>0.161</v>
      </c>
      <c r="F12795" s="775" t="s">
        <v>707</v>
      </c>
      <c r="G12795" s="775" t="s">
        <v>2396</v>
      </c>
      <c r="H12795" s="775" t="s">
        <v>2397</v>
      </c>
      <c r="I12795" s="775" t="s">
        <v>6156</v>
      </c>
    </row>
    <row r="12796" spans="1:9">
      <c r="A12796" s="775" t="str">
        <f>Table_wabobpsvr_AzureCalc_AzureCalcRateCard[[#This Row],[ServiceName]]&amp;Table_wabobpsvr_AzureCalc_AzureCalcRateCard[[#This Row],[Price_Level]]&amp;Table_wabobpsvr_AzureCalc_AzureCalcRateCard[[#This Row],[Region]]</f>
        <v>Basic.A5 VM (Non-Windows)C8</v>
      </c>
      <c r="B12796" s="775">
        <v>8</v>
      </c>
      <c r="C12796" s="775" t="s">
        <v>680</v>
      </c>
      <c r="D12796" s="775" t="s">
        <v>177</v>
      </c>
      <c r="E12796" s="775">
        <v>0.15409999999999999</v>
      </c>
      <c r="F12796" s="775" t="s">
        <v>707</v>
      </c>
      <c r="G12796" s="775" t="s">
        <v>2396</v>
      </c>
      <c r="H12796" s="775" t="s">
        <v>2397</v>
      </c>
      <c r="I12796" s="775" t="s">
        <v>6156</v>
      </c>
    </row>
    <row r="12797" spans="1:9">
      <c r="A12797" s="775" t="str">
        <f>Table_wabobpsvr_AzureCalc_AzureCalcRateCard[[#This Row],[ServiceName]]&amp;Table_wabobpsvr_AzureCalc_AzureCalcRateCard[[#This Row],[Price_Level]]&amp;Table_wabobpsvr_AzureCalc_AzureCalcRateCard[[#This Row],[Region]]</f>
        <v>Basic.A5 VM (Non-Windows)D8</v>
      </c>
      <c r="B12797" s="775">
        <v>8</v>
      </c>
      <c r="C12797" s="775" t="s">
        <v>680</v>
      </c>
      <c r="D12797" s="775" t="s">
        <v>176</v>
      </c>
      <c r="E12797" s="775">
        <v>0.1472</v>
      </c>
      <c r="F12797" s="775" t="s">
        <v>707</v>
      </c>
      <c r="G12797" s="775" t="s">
        <v>2396</v>
      </c>
      <c r="H12797" s="775" t="s">
        <v>2397</v>
      </c>
      <c r="I12797" s="775" t="s">
        <v>6156</v>
      </c>
    </row>
    <row r="12798" spans="1:9">
      <c r="A12798" s="775" t="str">
        <f>Table_wabobpsvr_AzureCalc_AzureCalcRateCard[[#This Row],[ServiceName]]&amp;Table_wabobpsvr_AzureCalc_AzureCalcRateCard[[#This Row],[Price_Level]]&amp;Table_wabobpsvr_AzureCalc_AzureCalcRateCard[[#This Row],[Region]]</f>
        <v>Basic.A5 VM (Non-Windows)MOSP9</v>
      </c>
      <c r="B12798" s="775">
        <v>9</v>
      </c>
      <c r="C12798" s="775" t="s">
        <v>680</v>
      </c>
      <c r="D12798" s="775" t="s">
        <v>606</v>
      </c>
      <c r="E12798" s="775">
        <v>0.23</v>
      </c>
      <c r="F12798" s="775" t="s">
        <v>707</v>
      </c>
      <c r="G12798" s="775" t="s">
        <v>4235</v>
      </c>
      <c r="H12798" s="775" t="s">
        <v>4235</v>
      </c>
      <c r="I12798" s="775" t="s">
        <v>6157</v>
      </c>
    </row>
    <row r="12799" spans="1:9">
      <c r="A12799" s="775" t="str">
        <f>Table_wabobpsvr_AzureCalc_AzureCalcRateCard[[#This Row],[ServiceName]]&amp;Table_wabobpsvr_AzureCalc_AzureCalcRateCard[[#This Row],[Price_Level]]&amp;Table_wabobpsvr_AzureCalc_AzureCalcRateCard[[#This Row],[Region]]</f>
        <v>Basic.A5 VM (Non-Windows)A9</v>
      </c>
      <c r="B12799" s="775">
        <v>9</v>
      </c>
      <c r="C12799" s="775" t="s">
        <v>680</v>
      </c>
      <c r="D12799" s="775" t="s">
        <v>174</v>
      </c>
      <c r="E12799" s="775">
        <v>0.16789999999999999</v>
      </c>
      <c r="F12799" s="775" t="s">
        <v>707</v>
      </c>
      <c r="G12799" s="775" t="s">
        <v>2398</v>
      </c>
      <c r="H12799" s="775" t="s">
        <v>2399</v>
      </c>
      <c r="I12799" s="775" t="s">
        <v>6157</v>
      </c>
    </row>
    <row r="12800" spans="1:9">
      <c r="A12800" s="775" t="str">
        <f>Table_wabobpsvr_AzureCalc_AzureCalcRateCard[[#This Row],[ServiceName]]&amp;Table_wabobpsvr_AzureCalc_AzureCalcRateCard[[#This Row],[Price_Level]]&amp;Table_wabobpsvr_AzureCalc_AzureCalcRateCard[[#This Row],[Region]]</f>
        <v>Basic.A5 VM (Non-Windows)B9</v>
      </c>
      <c r="B12800" s="775">
        <v>9</v>
      </c>
      <c r="C12800" s="775" t="s">
        <v>680</v>
      </c>
      <c r="D12800" s="775" t="s">
        <v>175</v>
      </c>
      <c r="E12800" s="775">
        <v>0.161</v>
      </c>
      <c r="F12800" s="775" t="s">
        <v>707</v>
      </c>
      <c r="G12800" s="775" t="s">
        <v>2398</v>
      </c>
      <c r="H12800" s="775" t="s">
        <v>2399</v>
      </c>
      <c r="I12800" s="775" t="s">
        <v>6157</v>
      </c>
    </row>
    <row r="12801" spans="1:9">
      <c r="A12801" s="775" t="str">
        <f>Table_wabobpsvr_AzureCalc_AzureCalcRateCard[[#This Row],[ServiceName]]&amp;Table_wabobpsvr_AzureCalc_AzureCalcRateCard[[#This Row],[Price_Level]]&amp;Table_wabobpsvr_AzureCalc_AzureCalcRateCard[[#This Row],[Region]]</f>
        <v>Basic.A5 VM (Non-Windows)C9</v>
      </c>
      <c r="B12801" s="775">
        <v>9</v>
      </c>
      <c r="C12801" s="775" t="s">
        <v>680</v>
      </c>
      <c r="D12801" s="775" t="s">
        <v>177</v>
      </c>
      <c r="E12801" s="775">
        <v>0.15409999999999999</v>
      </c>
      <c r="F12801" s="775" t="s">
        <v>707</v>
      </c>
      <c r="G12801" s="775" t="s">
        <v>2398</v>
      </c>
      <c r="H12801" s="775" t="s">
        <v>2399</v>
      </c>
      <c r="I12801" s="775" t="s">
        <v>6157</v>
      </c>
    </row>
    <row r="12802" spans="1:9">
      <c r="A12802" s="775" t="str">
        <f>Table_wabobpsvr_AzureCalc_AzureCalcRateCard[[#This Row],[ServiceName]]&amp;Table_wabobpsvr_AzureCalc_AzureCalcRateCard[[#This Row],[Price_Level]]&amp;Table_wabobpsvr_AzureCalc_AzureCalcRateCard[[#This Row],[Region]]</f>
        <v>Basic.A5 VM (Non-Windows)D9</v>
      </c>
      <c r="B12802" s="775">
        <v>9</v>
      </c>
      <c r="C12802" s="775" t="s">
        <v>680</v>
      </c>
      <c r="D12802" s="775" t="s">
        <v>176</v>
      </c>
      <c r="E12802" s="775">
        <v>0.1472</v>
      </c>
      <c r="F12802" s="775" t="s">
        <v>707</v>
      </c>
      <c r="G12802" s="775" t="s">
        <v>2398</v>
      </c>
      <c r="H12802" s="775" t="s">
        <v>2399</v>
      </c>
      <c r="I12802" s="775" t="s">
        <v>6157</v>
      </c>
    </row>
    <row r="12803" spans="1:9">
      <c r="A12803" s="775" t="str">
        <f>Table_wabobpsvr_AzureCalc_AzureCalcRateCard[[#This Row],[ServiceName]]&amp;Table_wabobpsvr_AzureCalc_AzureCalcRateCard[[#This Row],[Price_Level]]&amp;Table_wabobpsvr_AzureCalc_AzureCalcRateCard[[#This Row],[Region]]</f>
        <v>Basic.A5 VM (Non-Windows)MOSP10</v>
      </c>
      <c r="B12803" s="775">
        <v>10</v>
      </c>
      <c r="C12803" s="775" t="s">
        <v>680</v>
      </c>
      <c r="D12803" s="775" t="s">
        <v>606</v>
      </c>
      <c r="E12803" s="775">
        <v>0.25</v>
      </c>
      <c r="F12803" s="775" t="s">
        <v>707</v>
      </c>
      <c r="G12803" s="775" t="s">
        <v>4235</v>
      </c>
      <c r="H12803" s="775" t="s">
        <v>4235</v>
      </c>
      <c r="I12803" s="775" t="s">
        <v>6158</v>
      </c>
    </row>
    <row r="12804" spans="1:9">
      <c r="A12804" s="1039" t="str">
        <f>Table_wabobpsvr_AzureCalc_AzureCalcRateCard[[#This Row],[ServiceName]]&amp;Table_wabobpsvr_AzureCalc_AzureCalcRateCard[[#This Row],[Price_Level]]&amp;Table_wabobpsvr_AzureCalc_AzureCalcRateCard[[#This Row],[Region]]</f>
        <v>Basic.A5 VM (Non-Windows)A10</v>
      </c>
      <c r="B12804" s="1039">
        <v>10</v>
      </c>
      <c r="C12804" s="1039" t="s">
        <v>680</v>
      </c>
      <c r="D12804" s="1039" t="s">
        <v>174</v>
      </c>
      <c r="E12804" s="1039">
        <v>0.1825</v>
      </c>
      <c r="F12804" s="1039" t="s">
        <v>707</v>
      </c>
      <c r="G12804" s="775" t="s">
        <v>2400</v>
      </c>
      <c r="H12804" s="775" t="s">
        <v>2401</v>
      </c>
      <c r="I12804" s="775" t="s">
        <v>6158</v>
      </c>
    </row>
    <row r="12805" spans="1:9">
      <c r="A12805" s="1039" t="str">
        <f>Table_wabobpsvr_AzureCalc_AzureCalcRateCard[[#This Row],[ServiceName]]&amp;Table_wabobpsvr_AzureCalc_AzureCalcRateCard[[#This Row],[Price_Level]]&amp;Table_wabobpsvr_AzureCalc_AzureCalcRateCard[[#This Row],[Region]]</f>
        <v>Basic.A5 VM (Non-Windows)B10</v>
      </c>
      <c r="B12805" s="1039">
        <v>10</v>
      </c>
      <c r="C12805" s="1039" t="s">
        <v>680</v>
      </c>
      <c r="D12805" s="1039" t="s">
        <v>175</v>
      </c>
      <c r="E12805" s="1039">
        <v>0.17499999999999999</v>
      </c>
      <c r="F12805" s="1039" t="s">
        <v>707</v>
      </c>
      <c r="G12805" s="775" t="s">
        <v>2400</v>
      </c>
      <c r="H12805" s="775" t="s">
        <v>2401</v>
      </c>
      <c r="I12805" s="775" t="s">
        <v>6158</v>
      </c>
    </row>
    <row r="12806" spans="1:9">
      <c r="A12806" s="1039" t="str">
        <f>Table_wabobpsvr_AzureCalc_AzureCalcRateCard[[#This Row],[ServiceName]]&amp;Table_wabobpsvr_AzureCalc_AzureCalcRateCard[[#This Row],[Price_Level]]&amp;Table_wabobpsvr_AzureCalc_AzureCalcRateCard[[#This Row],[Region]]</f>
        <v>Basic.A5 VM (Non-Windows)C10</v>
      </c>
      <c r="B12806" s="1039">
        <v>10</v>
      </c>
      <c r="C12806" s="1039" t="s">
        <v>680</v>
      </c>
      <c r="D12806" s="1039" t="s">
        <v>177</v>
      </c>
      <c r="E12806" s="1039">
        <v>0.16750000000000001</v>
      </c>
      <c r="F12806" s="1039" t="s">
        <v>707</v>
      </c>
      <c r="G12806" s="775" t="s">
        <v>2400</v>
      </c>
      <c r="H12806" s="775" t="s">
        <v>2401</v>
      </c>
      <c r="I12806" s="775" t="s">
        <v>6158</v>
      </c>
    </row>
    <row r="12807" spans="1:9">
      <c r="A12807" s="1039" t="str">
        <f>Table_wabobpsvr_AzureCalc_AzureCalcRateCard[[#This Row],[ServiceName]]&amp;Table_wabobpsvr_AzureCalc_AzureCalcRateCard[[#This Row],[Price_Level]]&amp;Table_wabobpsvr_AzureCalc_AzureCalcRateCard[[#This Row],[Region]]</f>
        <v>Basic.A5 VM (Non-Windows)D10</v>
      </c>
      <c r="B12807" s="1039">
        <v>10</v>
      </c>
      <c r="C12807" s="1039" t="s">
        <v>680</v>
      </c>
      <c r="D12807" s="1039" t="s">
        <v>176</v>
      </c>
      <c r="E12807" s="1039">
        <v>0.16</v>
      </c>
      <c r="F12807" s="1039" t="s">
        <v>707</v>
      </c>
      <c r="G12807" s="775" t="s">
        <v>2400</v>
      </c>
      <c r="H12807" s="775" t="s">
        <v>2401</v>
      </c>
      <c r="I12807" s="775" t="s">
        <v>6158</v>
      </c>
    </row>
    <row r="12808" spans="1:9">
      <c r="A12808" s="1039" t="str">
        <f>Table_wabobpsvr_AzureCalc_AzureCalcRateCard[[#This Row],[ServiceName]]&amp;Table_wabobpsvr_AzureCalc_AzureCalcRateCard[[#This Row],[Price_Level]]&amp;Table_wabobpsvr_AzureCalc_AzureCalcRateCard[[#This Row],[Region]]</f>
        <v>Basic.A5 VM (Non-Windows)MOSP11</v>
      </c>
      <c r="B12808" s="1039">
        <v>11</v>
      </c>
      <c r="C12808" s="1039" t="s">
        <v>680</v>
      </c>
      <c r="D12808" s="1039" t="s">
        <v>606</v>
      </c>
      <c r="E12808" s="1039">
        <v>0.24</v>
      </c>
      <c r="F12808" s="1039" t="s">
        <v>707</v>
      </c>
      <c r="G12808" s="775" t="s">
        <v>4235</v>
      </c>
      <c r="H12808" s="775" t="s">
        <v>4235</v>
      </c>
      <c r="I12808" s="775" t="s">
        <v>6159</v>
      </c>
    </row>
    <row r="12809" spans="1:9">
      <c r="A12809" s="775" t="str">
        <f>Table_wabobpsvr_AzureCalc_AzureCalcRateCard[[#This Row],[ServiceName]]&amp;Table_wabobpsvr_AzureCalc_AzureCalcRateCard[[#This Row],[Price_Level]]&amp;Table_wabobpsvr_AzureCalc_AzureCalcRateCard[[#This Row],[Region]]</f>
        <v>Basic.A5 VM (Non-Windows)A11</v>
      </c>
      <c r="B12809" s="775">
        <v>11</v>
      </c>
      <c r="C12809" s="775" t="s">
        <v>680</v>
      </c>
      <c r="D12809" s="775" t="s">
        <v>174</v>
      </c>
      <c r="E12809" s="775">
        <v>0.17519999999999999</v>
      </c>
      <c r="F12809" s="775" t="s">
        <v>707</v>
      </c>
      <c r="G12809" s="775" t="s">
        <v>2402</v>
      </c>
      <c r="H12809" s="775" t="s">
        <v>2403</v>
      </c>
      <c r="I12809" s="775" t="s">
        <v>6159</v>
      </c>
    </row>
    <row r="12810" spans="1:9">
      <c r="A12810" s="775" t="str">
        <f>Table_wabobpsvr_AzureCalc_AzureCalcRateCard[[#This Row],[ServiceName]]&amp;Table_wabobpsvr_AzureCalc_AzureCalcRateCard[[#This Row],[Price_Level]]&amp;Table_wabobpsvr_AzureCalc_AzureCalcRateCard[[#This Row],[Region]]</f>
        <v>Basic.A5 VM (Non-Windows)B11</v>
      </c>
      <c r="B12810" s="775">
        <v>11</v>
      </c>
      <c r="C12810" s="775" t="s">
        <v>680</v>
      </c>
      <c r="D12810" s="775" t="s">
        <v>175</v>
      </c>
      <c r="E12810" s="775">
        <v>0.16800000000000001</v>
      </c>
      <c r="F12810" s="775" t="s">
        <v>707</v>
      </c>
      <c r="G12810" s="775" t="s">
        <v>2402</v>
      </c>
      <c r="H12810" s="775" t="s">
        <v>2403</v>
      </c>
      <c r="I12810" s="775" t="s">
        <v>6159</v>
      </c>
    </row>
    <row r="12811" spans="1:9">
      <c r="A12811" s="775" t="str">
        <f>Table_wabobpsvr_AzureCalc_AzureCalcRateCard[[#This Row],[ServiceName]]&amp;Table_wabobpsvr_AzureCalc_AzureCalcRateCard[[#This Row],[Price_Level]]&amp;Table_wabobpsvr_AzureCalc_AzureCalcRateCard[[#This Row],[Region]]</f>
        <v>Basic.A5 VM (Windows)MOSP6</v>
      </c>
      <c r="B12811" s="775">
        <v>6</v>
      </c>
      <c r="C12811" s="775" t="s">
        <v>680</v>
      </c>
      <c r="D12811" s="775" t="s">
        <v>606</v>
      </c>
      <c r="E12811" s="775">
        <v>0.28000000000000003</v>
      </c>
      <c r="F12811" s="775" t="s">
        <v>702</v>
      </c>
      <c r="G12811" s="775" t="s">
        <v>4235</v>
      </c>
      <c r="H12811" s="775" t="s">
        <v>4235</v>
      </c>
      <c r="I12811" s="775" t="s">
        <v>6160</v>
      </c>
    </row>
    <row r="12812" spans="1:9">
      <c r="A12812" s="775" t="str">
        <f>Table_wabobpsvr_AzureCalc_AzureCalcRateCard[[#This Row],[ServiceName]]&amp;Table_wabobpsvr_AzureCalc_AzureCalcRateCard[[#This Row],[Price_Level]]&amp;Table_wabobpsvr_AzureCalc_AzureCalcRateCard[[#This Row],[Region]]</f>
        <v>Basic.A5 VM (Windows)A6</v>
      </c>
      <c r="B12812" s="775">
        <v>6</v>
      </c>
      <c r="C12812" s="775" t="s">
        <v>680</v>
      </c>
      <c r="D12812" s="775" t="s">
        <v>174</v>
      </c>
      <c r="E12812" s="775">
        <v>0.2044</v>
      </c>
      <c r="F12812" s="775" t="s">
        <v>702</v>
      </c>
      <c r="G12812" s="775" t="s">
        <v>2404</v>
      </c>
      <c r="H12812" s="775" t="s">
        <v>2405</v>
      </c>
      <c r="I12812" s="775" t="s">
        <v>6160</v>
      </c>
    </row>
    <row r="12813" spans="1:9">
      <c r="A12813" s="775" t="str">
        <f>Table_wabobpsvr_AzureCalc_AzureCalcRateCard[[#This Row],[ServiceName]]&amp;Table_wabobpsvr_AzureCalc_AzureCalcRateCard[[#This Row],[Price_Level]]&amp;Table_wabobpsvr_AzureCalc_AzureCalcRateCard[[#This Row],[Region]]</f>
        <v>Basic.A5 VM (Windows)B6</v>
      </c>
      <c r="B12813" s="775">
        <v>6</v>
      </c>
      <c r="C12813" s="775" t="s">
        <v>680</v>
      </c>
      <c r="D12813" s="775" t="s">
        <v>175</v>
      </c>
      <c r="E12813" s="775">
        <v>0.19600000000000001</v>
      </c>
      <c r="F12813" s="775" t="s">
        <v>702</v>
      </c>
      <c r="G12813" s="775" t="s">
        <v>2404</v>
      </c>
      <c r="H12813" s="775" t="s">
        <v>2405</v>
      </c>
      <c r="I12813" s="775" t="s">
        <v>6160</v>
      </c>
    </row>
    <row r="12814" spans="1:9">
      <c r="A12814" s="775" t="str">
        <f>Table_wabobpsvr_AzureCalc_AzureCalcRateCard[[#This Row],[ServiceName]]&amp;Table_wabobpsvr_AzureCalc_AzureCalcRateCard[[#This Row],[Price_Level]]&amp;Table_wabobpsvr_AzureCalc_AzureCalcRateCard[[#This Row],[Region]]</f>
        <v>Basic.A5 VM (Windows)C6</v>
      </c>
      <c r="B12814" s="775">
        <v>6</v>
      </c>
      <c r="C12814" s="775" t="s">
        <v>680</v>
      </c>
      <c r="D12814" s="775" t="s">
        <v>177</v>
      </c>
      <c r="E12814" s="775">
        <v>0.18759999999999999</v>
      </c>
      <c r="F12814" s="775" t="s">
        <v>702</v>
      </c>
      <c r="G12814" s="775" t="s">
        <v>2404</v>
      </c>
      <c r="H12814" s="775" t="s">
        <v>2405</v>
      </c>
      <c r="I12814" s="775" t="s">
        <v>6160</v>
      </c>
    </row>
    <row r="12815" spans="1:9">
      <c r="A12815" s="775" t="str">
        <f>Table_wabobpsvr_AzureCalc_AzureCalcRateCard[[#This Row],[ServiceName]]&amp;Table_wabobpsvr_AzureCalc_AzureCalcRateCard[[#This Row],[Price_Level]]&amp;Table_wabobpsvr_AzureCalc_AzureCalcRateCard[[#This Row],[Region]]</f>
        <v>Basic.A5 VM (Windows)D6</v>
      </c>
      <c r="B12815" s="775">
        <v>6</v>
      </c>
      <c r="C12815" s="775" t="s">
        <v>680</v>
      </c>
      <c r="D12815" s="775" t="s">
        <v>176</v>
      </c>
      <c r="E12815" s="775">
        <v>0.1792</v>
      </c>
      <c r="F12815" s="775" t="s">
        <v>702</v>
      </c>
      <c r="G12815" s="775" t="s">
        <v>2404</v>
      </c>
      <c r="H12815" s="775" t="s">
        <v>2405</v>
      </c>
      <c r="I12815" s="775" t="s">
        <v>6160</v>
      </c>
    </row>
    <row r="12816" spans="1:9">
      <c r="A12816" s="775" t="str">
        <f>Table_wabobpsvr_AzureCalc_AzureCalcRateCard[[#This Row],[ServiceName]]&amp;Table_wabobpsvr_AzureCalc_AzureCalcRateCard[[#This Row],[Price_Level]]&amp;Table_wabobpsvr_AzureCalc_AzureCalcRateCard[[#This Row],[Region]]</f>
        <v>Basic.A5 VM (Windows)MOSP4</v>
      </c>
      <c r="B12816" s="775">
        <v>4</v>
      </c>
      <c r="C12816" s="775" t="s">
        <v>680</v>
      </c>
      <c r="D12816" s="775" t="s">
        <v>606</v>
      </c>
      <c r="E12816" s="775">
        <v>0.28000000000000003</v>
      </c>
      <c r="F12816" s="775" t="s">
        <v>702</v>
      </c>
      <c r="G12816" s="775" t="s">
        <v>4235</v>
      </c>
      <c r="H12816" s="775" t="s">
        <v>4235</v>
      </c>
      <c r="I12816" s="775" t="s">
        <v>6161</v>
      </c>
    </row>
    <row r="12817" spans="1:9">
      <c r="A12817" s="775" t="str">
        <f>Table_wabobpsvr_AzureCalc_AzureCalcRateCard[[#This Row],[ServiceName]]&amp;Table_wabobpsvr_AzureCalc_AzureCalcRateCard[[#This Row],[Price_Level]]&amp;Table_wabobpsvr_AzureCalc_AzureCalcRateCard[[#This Row],[Region]]</f>
        <v>Basic.A5 VM (Windows)A4</v>
      </c>
      <c r="B12817" s="775">
        <v>4</v>
      </c>
      <c r="C12817" s="775" t="s">
        <v>680</v>
      </c>
      <c r="D12817" s="775" t="s">
        <v>174</v>
      </c>
      <c r="E12817" s="775">
        <v>0.2044</v>
      </c>
      <c r="F12817" s="775" t="s">
        <v>702</v>
      </c>
      <c r="G12817" s="775" t="s">
        <v>2406</v>
      </c>
      <c r="H12817" s="775" t="s">
        <v>2407</v>
      </c>
      <c r="I12817" s="775" t="s">
        <v>6161</v>
      </c>
    </row>
    <row r="12818" spans="1:9">
      <c r="A12818" s="775" t="str">
        <f>Table_wabobpsvr_AzureCalc_AzureCalcRateCard[[#This Row],[ServiceName]]&amp;Table_wabobpsvr_AzureCalc_AzureCalcRateCard[[#This Row],[Price_Level]]&amp;Table_wabobpsvr_AzureCalc_AzureCalcRateCard[[#This Row],[Region]]</f>
        <v>Basic.A5 VM (Windows)B4</v>
      </c>
      <c r="B12818" s="775">
        <v>4</v>
      </c>
      <c r="C12818" s="775" t="s">
        <v>680</v>
      </c>
      <c r="D12818" s="775" t="s">
        <v>175</v>
      </c>
      <c r="E12818" s="775">
        <v>0.19600000000000001</v>
      </c>
      <c r="F12818" s="775" t="s">
        <v>702</v>
      </c>
      <c r="G12818" s="775" t="s">
        <v>2406</v>
      </c>
      <c r="H12818" s="775" t="s">
        <v>2407</v>
      </c>
      <c r="I12818" s="775" t="s">
        <v>6161</v>
      </c>
    </row>
    <row r="12819" spans="1:9">
      <c r="A12819" s="775" t="str">
        <f>Table_wabobpsvr_AzureCalc_AzureCalcRateCard[[#This Row],[ServiceName]]&amp;Table_wabobpsvr_AzureCalc_AzureCalcRateCard[[#This Row],[Price_Level]]&amp;Table_wabobpsvr_AzureCalc_AzureCalcRateCard[[#This Row],[Region]]</f>
        <v>Basic.A5 VM (Windows)C4</v>
      </c>
      <c r="B12819" s="775">
        <v>4</v>
      </c>
      <c r="C12819" s="775" t="s">
        <v>680</v>
      </c>
      <c r="D12819" s="775" t="s">
        <v>177</v>
      </c>
      <c r="E12819" s="775">
        <v>0.18759999999999999</v>
      </c>
      <c r="F12819" s="775" t="s">
        <v>702</v>
      </c>
      <c r="G12819" s="775" t="s">
        <v>2406</v>
      </c>
      <c r="H12819" s="775" t="s">
        <v>2407</v>
      </c>
      <c r="I12819" s="775" t="s">
        <v>6161</v>
      </c>
    </row>
    <row r="12820" spans="1:9">
      <c r="A12820" s="775" t="str">
        <f>Table_wabobpsvr_AzureCalc_AzureCalcRateCard[[#This Row],[ServiceName]]&amp;Table_wabobpsvr_AzureCalc_AzureCalcRateCard[[#This Row],[Price_Level]]&amp;Table_wabobpsvr_AzureCalc_AzureCalcRateCard[[#This Row],[Region]]</f>
        <v>Basic.A5 VM (Non-Windows)C11</v>
      </c>
      <c r="B12820" s="775">
        <v>11</v>
      </c>
      <c r="C12820" s="775" t="s">
        <v>680</v>
      </c>
      <c r="D12820" s="775" t="s">
        <v>177</v>
      </c>
      <c r="E12820" s="775">
        <v>0.1608</v>
      </c>
      <c r="F12820" s="775" t="s">
        <v>707</v>
      </c>
      <c r="G12820" s="775" t="s">
        <v>2402</v>
      </c>
      <c r="H12820" s="775" t="s">
        <v>2403</v>
      </c>
      <c r="I12820" s="775" t="s">
        <v>6159</v>
      </c>
    </row>
    <row r="12821" spans="1:9">
      <c r="A12821" s="775" t="str">
        <f>Table_wabobpsvr_AzureCalc_AzureCalcRateCard[[#This Row],[ServiceName]]&amp;Table_wabobpsvr_AzureCalc_AzureCalcRateCard[[#This Row],[Price_Level]]&amp;Table_wabobpsvr_AzureCalc_AzureCalcRateCard[[#This Row],[Region]]</f>
        <v>Basic.A5 VM (Windows)D4</v>
      </c>
      <c r="B12821" s="775">
        <v>4</v>
      </c>
      <c r="C12821" s="775" t="s">
        <v>680</v>
      </c>
      <c r="D12821" s="775" t="s">
        <v>176</v>
      </c>
      <c r="E12821" s="775">
        <v>0.1792</v>
      </c>
      <c r="F12821" s="775" t="s">
        <v>702</v>
      </c>
      <c r="G12821" s="775" t="s">
        <v>2406</v>
      </c>
      <c r="H12821" s="775" t="s">
        <v>2407</v>
      </c>
      <c r="I12821" s="775" t="s">
        <v>6161</v>
      </c>
    </row>
    <row r="12822" spans="1:9">
      <c r="A12822" s="775" t="str">
        <f>Table_wabobpsvr_AzureCalc_AzureCalcRateCard[[#This Row],[ServiceName]]&amp;Table_wabobpsvr_AzureCalc_AzureCalcRateCard[[#This Row],[Price_Level]]&amp;Table_wabobpsvr_AzureCalc_AzureCalcRateCard[[#This Row],[Region]]</f>
        <v>Basic.A5 VM (Windows)MOSP5</v>
      </c>
      <c r="B12822" s="775">
        <v>5</v>
      </c>
      <c r="C12822" s="775" t="s">
        <v>680</v>
      </c>
      <c r="D12822" s="775" t="s">
        <v>606</v>
      </c>
      <c r="E12822" s="775">
        <v>0.28000000000000003</v>
      </c>
      <c r="F12822" s="775" t="s">
        <v>702</v>
      </c>
      <c r="G12822" s="775" t="s">
        <v>4235</v>
      </c>
      <c r="H12822" s="775" t="s">
        <v>4235</v>
      </c>
      <c r="I12822" s="775" t="s">
        <v>6162</v>
      </c>
    </row>
    <row r="12823" spans="1:9">
      <c r="A12823" s="775" t="str">
        <f>Table_wabobpsvr_AzureCalc_AzureCalcRateCard[[#This Row],[ServiceName]]&amp;Table_wabobpsvr_AzureCalc_AzureCalcRateCard[[#This Row],[Price_Level]]&amp;Table_wabobpsvr_AzureCalc_AzureCalcRateCard[[#This Row],[Region]]</f>
        <v>Basic.A5 VM (Windows)A5</v>
      </c>
      <c r="B12823" s="775">
        <v>5</v>
      </c>
      <c r="C12823" s="775" t="s">
        <v>680</v>
      </c>
      <c r="D12823" s="775" t="s">
        <v>174</v>
      </c>
      <c r="E12823" s="775">
        <v>0.2044</v>
      </c>
      <c r="F12823" s="775" t="s">
        <v>702</v>
      </c>
      <c r="G12823" s="775" t="s">
        <v>2408</v>
      </c>
      <c r="H12823" s="775" t="s">
        <v>2409</v>
      </c>
      <c r="I12823" s="775" t="s">
        <v>6162</v>
      </c>
    </row>
    <row r="12824" spans="1:9">
      <c r="A12824" s="775" t="str">
        <f>Table_wabobpsvr_AzureCalc_AzureCalcRateCard[[#This Row],[ServiceName]]&amp;Table_wabobpsvr_AzureCalc_AzureCalcRateCard[[#This Row],[Price_Level]]&amp;Table_wabobpsvr_AzureCalc_AzureCalcRateCard[[#This Row],[Region]]</f>
        <v>Basic.A5 VM (Windows)B5</v>
      </c>
      <c r="B12824" s="775">
        <v>5</v>
      </c>
      <c r="C12824" s="775" t="s">
        <v>680</v>
      </c>
      <c r="D12824" s="775" t="s">
        <v>175</v>
      </c>
      <c r="E12824" s="775">
        <v>0.19600000000000001</v>
      </c>
      <c r="F12824" s="775" t="s">
        <v>702</v>
      </c>
      <c r="G12824" s="775" t="s">
        <v>2408</v>
      </c>
      <c r="H12824" s="775" t="s">
        <v>2409</v>
      </c>
      <c r="I12824" s="775" t="s">
        <v>6162</v>
      </c>
    </row>
    <row r="12825" spans="1:9">
      <c r="A12825" s="775" t="str">
        <f>Table_wabobpsvr_AzureCalc_AzureCalcRateCard[[#This Row],[ServiceName]]&amp;Table_wabobpsvr_AzureCalc_AzureCalcRateCard[[#This Row],[Price_Level]]&amp;Table_wabobpsvr_AzureCalc_AzureCalcRateCard[[#This Row],[Region]]</f>
        <v>Basic.A5 VM (Windows)C5</v>
      </c>
      <c r="B12825" s="775">
        <v>5</v>
      </c>
      <c r="C12825" s="775" t="s">
        <v>680</v>
      </c>
      <c r="D12825" s="775" t="s">
        <v>177</v>
      </c>
      <c r="E12825" s="775">
        <v>0.18759999999999999</v>
      </c>
      <c r="F12825" s="775" t="s">
        <v>702</v>
      </c>
      <c r="G12825" s="775" t="s">
        <v>2408</v>
      </c>
      <c r="H12825" s="775" t="s">
        <v>2409</v>
      </c>
      <c r="I12825" s="775" t="s">
        <v>6162</v>
      </c>
    </row>
    <row r="12826" spans="1:9">
      <c r="A12826" s="1039" t="str">
        <f>Table_wabobpsvr_AzureCalc_AzureCalcRateCard[[#This Row],[ServiceName]]&amp;Table_wabobpsvr_AzureCalc_AzureCalcRateCard[[#This Row],[Price_Level]]&amp;Table_wabobpsvr_AzureCalc_AzureCalcRateCard[[#This Row],[Region]]</f>
        <v>Basic.A5 VM (Windows)D5</v>
      </c>
      <c r="B12826" s="1039">
        <v>5</v>
      </c>
      <c r="C12826" s="1039" t="s">
        <v>680</v>
      </c>
      <c r="D12826" s="1039" t="s">
        <v>176</v>
      </c>
      <c r="E12826" s="1039">
        <v>0.1792</v>
      </c>
      <c r="F12826" s="1039" t="s">
        <v>702</v>
      </c>
      <c r="G12826" s="775" t="s">
        <v>2408</v>
      </c>
      <c r="H12826" s="775" t="s">
        <v>2409</v>
      </c>
      <c r="I12826" s="775" t="s">
        <v>6162</v>
      </c>
    </row>
    <row r="12827" spans="1:9">
      <c r="A12827" s="1039" t="str">
        <f>Table_wabobpsvr_AzureCalc_AzureCalcRateCard[[#This Row],[ServiceName]]&amp;Table_wabobpsvr_AzureCalc_AzureCalcRateCard[[#This Row],[Price_Level]]&amp;Table_wabobpsvr_AzureCalc_AzureCalcRateCard[[#This Row],[Region]]</f>
        <v>Basic.A5 VM (Windows)MOSP1</v>
      </c>
      <c r="B12827" s="1039">
        <v>1</v>
      </c>
      <c r="C12827" s="1039" t="s">
        <v>680</v>
      </c>
      <c r="D12827" s="1039" t="s">
        <v>606</v>
      </c>
      <c r="E12827" s="1039">
        <v>0.26</v>
      </c>
      <c r="F12827" s="1039" t="s">
        <v>702</v>
      </c>
      <c r="G12827" s="775" t="s">
        <v>4235</v>
      </c>
      <c r="H12827" s="775" t="s">
        <v>4235</v>
      </c>
      <c r="I12827" s="775" t="s">
        <v>6163</v>
      </c>
    </row>
    <row r="12828" spans="1:9">
      <c r="A12828" s="1039" t="str">
        <f>Table_wabobpsvr_AzureCalc_AzureCalcRateCard[[#This Row],[ServiceName]]&amp;Table_wabobpsvr_AzureCalc_AzureCalcRateCard[[#This Row],[Price_Level]]&amp;Table_wabobpsvr_AzureCalc_AzureCalcRateCard[[#This Row],[Region]]</f>
        <v>Basic.A5 VM (Windows)A1</v>
      </c>
      <c r="B12828" s="1039">
        <v>1</v>
      </c>
      <c r="C12828" s="1039" t="s">
        <v>680</v>
      </c>
      <c r="D12828" s="1039" t="s">
        <v>174</v>
      </c>
      <c r="E12828" s="1039">
        <v>0.1898</v>
      </c>
      <c r="F12828" s="1039" t="s">
        <v>702</v>
      </c>
      <c r="G12828" s="775" t="s">
        <v>2410</v>
      </c>
      <c r="H12828" s="775" t="s">
        <v>2411</v>
      </c>
      <c r="I12828" s="775" t="s">
        <v>6163</v>
      </c>
    </row>
    <row r="12829" spans="1:9">
      <c r="A12829" s="775" t="str">
        <f>Table_wabobpsvr_AzureCalc_AzureCalcRateCard[[#This Row],[ServiceName]]&amp;Table_wabobpsvr_AzureCalc_AzureCalcRateCard[[#This Row],[Price_Level]]&amp;Table_wabobpsvr_AzureCalc_AzureCalcRateCard[[#This Row],[Region]]</f>
        <v>Basic.A5 VM (Windows)B1</v>
      </c>
      <c r="B12829" s="775">
        <v>1</v>
      </c>
      <c r="C12829" s="775" t="s">
        <v>680</v>
      </c>
      <c r="D12829" s="775" t="s">
        <v>175</v>
      </c>
      <c r="E12829" s="775">
        <v>0.182</v>
      </c>
      <c r="F12829" s="775" t="s">
        <v>702</v>
      </c>
      <c r="G12829" s="775" t="s">
        <v>2410</v>
      </c>
      <c r="H12829" s="775" t="s">
        <v>2411</v>
      </c>
      <c r="I12829" s="775" t="s">
        <v>6163</v>
      </c>
    </row>
    <row r="12830" spans="1:9">
      <c r="A12830" s="775" t="str">
        <f>Table_wabobpsvr_AzureCalc_AzureCalcRateCard[[#This Row],[ServiceName]]&amp;Table_wabobpsvr_AzureCalc_AzureCalcRateCard[[#This Row],[Price_Level]]&amp;Table_wabobpsvr_AzureCalc_AzureCalcRateCard[[#This Row],[Region]]</f>
        <v>Basic.A5 VM (Non-Windows)D11</v>
      </c>
      <c r="B12830" s="775">
        <v>11</v>
      </c>
      <c r="C12830" s="775" t="s">
        <v>680</v>
      </c>
      <c r="D12830" s="775" t="s">
        <v>176</v>
      </c>
      <c r="E12830" s="775">
        <v>0.15359999999999999</v>
      </c>
      <c r="F12830" s="775" t="s">
        <v>707</v>
      </c>
      <c r="G12830" s="775" t="s">
        <v>2402</v>
      </c>
      <c r="H12830" s="775" t="s">
        <v>2403</v>
      </c>
      <c r="I12830" s="775" t="s">
        <v>6159</v>
      </c>
    </row>
    <row r="12831" spans="1:9">
      <c r="A12831" s="775" t="str">
        <f>Table_wabobpsvr_AzureCalc_AzureCalcRateCard[[#This Row],[ServiceName]]&amp;Table_wabobpsvr_AzureCalc_AzureCalcRateCard[[#This Row],[Price_Level]]&amp;Table_wabobpsvr_AzureCalc_AzureCalcRateCard[[#This Row],[Region]]</f>
        <v>Basic.A5 VM (Non-Windows)MOSP12</v>
      </c>
      <c r="B12831" s="775">
        <v>12</v>
      </c>
      <c r="C12831" s="775" t="s">
        <v>680</v>
      </c>
      <c r="D12831" s="775" t="s">
        <v>606</v>
      </c>
      <c r="E12831" s="775">
        <v>0.22</v>
      </c>
      <c r="F12831" s="775" t="s">
        <v>707</v>
      </c>
      <c r="G12831" s="775" t="s">
        <v>4235</v>
      </c>
      <c r="H12831" s="775" t="s">
        <v>4235</v>
      </c>
      <c r="I12831" s="775" t="s">
        <v>6164</v>
      </c>
    </row>
    <row r="12832" spans="1:9">
      <c r="A12832" s="775" t="str">
        <f>Table_wabobpsvr_AzureCalc_AzureCalcRateCard[[#This Row],[ServiceName]]&amp;Table_wabobpsvr_AzureCalc_AzureCalcRateCard[[#This Row],[Price_Level]]&amp;Table_wabobpsvr_AzureCalc_AzureCalcRateCard[[#This Row],[Region]]</f>
        <v>Basic.A5 VM (Non-Windows)A12</v>
      </c>
      <c r="B12832" s="775">
        <v>12</v>
      </c>
      <c r="C12832" s="775" t="s">
        <v>680</v>
      </c>
      <c r="D12832" s="775" t="s">
        <v>174</v>
      </c>
      <c r="E12832" s="775">
        <v>0.16059999999999999</v>
      </c>
      <c r="F12832" s="775" t="s">
        <v>707</v>
      </c>
      <c r="G12832" s="775" t="s">
        <v>2412</v>
      </c>
      <c r="H12832" s="775" t="s">
        <v>2413</v>
      </c>
      <c r="I12832" s="775" t="s">
        <v>6164</v>
      </c>
    </row>
    <row r="12833" spans="1:9">
      <c r="A12833" s="775" t="str">
        <f>Table_wabobpsvr_AzureCalc_AzureCalcRateCard[[#This Row],[ServiceName]]&amp;Table_wabobpsvr_AzureCalc_AzureCalcRateCard[[#This Row],[Price_Level]]&amp;Table_wabobpsvr_AzureCalc_AzureCalcRateCard[[#This Row],[Region]]</f>
        <v>Basic.A5 VM (Non-Windows)B12</v>
      </c>
      <c r="B12833" s="775">
        <v>12</v>
      </c>
      <c r="C12833" s="775" t="s">
        <v>680</v>
      </c>
      <c r="D12833" s="775" t="s">
        <v>175</v>
      </c>
      <c r="E12833" s="775">
        <v>0.154</v>
      </c>
      <c r="F12833" s="775" t="s">
        <v>707</v>
      </c>
      <c r="G12833" s="775" t="s">
        <v>2412</v>
      </c>
      <c r="H12833" s="775" t="s">
        <v>2413</v>
      </c>
      <c r="I12833" s="775" t="s">
        <v>6164</v>
      </c>
    </row>
    <row r="12834" spans="1:9">
      <c r="A12834" s="775" t="str">
        <f>Table_wabobpsvr_AzureCalc_AzureCalcRateCard[[#This Row],[ServiceName]]&amp;Table_wabobpsvr_AzureCalc_AzureCalcRateCard[[#This Row],[Price_Level]]&amp;Table_wabobpsvr_AzureCalc_AzureCalcRateCard[[#This Row],[Region]]</f>
        <v>Basic.A5 VM (Non-Windows)C12</v>
      </c>
      <c r="B12834" s="775">
        <v>12</v>
      </c>
      <c r="C12834" s="775" t="s">
        <v>680</v>
      </c>
      <c r="D12834" s="775" t="s">
        <v>177</v>
      </c>
      <c r="E12834" s="775">
        <v>0.1474</v>
      </c>
      <c r="F12834" s="775" t="s">
        <v>707</v>
      </c>
      <c r="G12834" s="775" t="s">
        <v>2412</v>
      </c>
      <c r="H12834" s="775" t="s">
        <v>2413</v>
      </c>
      <c r="I12834" s="775" t="s">
        <v>6164</v>
      </c>
    </row>
    <row r="12835" spans="1:9">
      <c r="A12835" s="775" t="str">
        <f>Table_wabobpsvr_AzureCalc_AzureCalcRateCard[[#This Row],[ServiceName]]&amp;Table_wabobpsvr_AzureCalc_AzureCalcRateCard[[#This Row],[Price_Level]]&amp;Table_wabobpsvr_AzureCalc_AzureCalcRateCard[[#This Row],[Region]]</f>
        <v>Basic.A5 VM (Non-Windows)D12</v>
      </c>
      <c r="B12835" s="775">
        <v>12</v>
      </c>
      <c r="C12835" s="775" t="s">
        <v>680</v>
      </c>
      <c r="D12835" s="775" t="s">
        <v>176</v>
      </c>
      <c r="E12835" s="775">
        <v>0.14080000000000001</v>
      </c>
      <c r="F12835" s="775" t="s">
        <v>707</v>
      </c>
      <c r="G12835" s="775" t="s">
        <v>2412</v>
      </c>
      <c r="H12835" s="775" t="s">
        <v>2413</v>
      </c>
      <c r="I12835" s="775" t="s">
        <v>6164</v>
      </c>
    </row>
    <row r="12836" spans="1:9">
      <c r="A12836" s="775" t="str">
        <f>Table_wabobpsvr_AzureCalc_AzureCalcRateCard[[#This Row],[ServiceName]]&amp;Table_wabobpsvr_AzureCalc_AzureCalcRateCard[[#This Row],[Price_Level]]&amp;Table_wabobpsvr_AzureCalc_AzureCalcRateCard[[#This Row],[Region]]</f>
        <v>Basic.A5 VM (Non-Windows)MOSP13</v>
      </c>
      <c r="B12836" s="775">
        <v>13</v>
      </c>
      <c r="C12836" s="775" t="s">
        <v>680</v>
      </c>
      <c r="D12836" s="775" t="s">
        <v>606</v>
      </c>
      <c r="E12836" s="775">
        <v>0.25</v>
      </c>
      <c r="F12836" s="775" t="s">
        <v>707</v>
      </c>
      <c r="G12836" s="775" t="s">
        <v>4235</v>
      </c>
      <c r="H12836" s="775" t="s">
        <v>4235</v>
      </c>
      <c r="I12836" s="775" t="s">
        <v>6165</v>
      </c>
    </row>
    <row r="12837" spans="1:9">
      <c r="A12837" s="775" t="str">
        <f>Table_wabobpsvr_AzureCalc_AzureCalcRateCard[[#This Row],[ServiceName]]&amp;Table_wabobpsvr_AzureCalc_AzureCalcRateCard[[#This Row],[Price_Level]]&amp;Table_wabobpsvr_AzureCalc_AzureCalcRateCard[[#This Row],[Region]]</f>
        <v>Basic.A5 VM (Non-Windows)A13</v>
      </c>
      <c r="B12837" s="775">
        <v>13</v>
      </c>
      <c r="C12837" s="775" t="s">
        <v>680</v>
      </c>
      <c r="D12837" s="775" t="s">
        <v>174</v>
      </c>
      <c r="E12837" s="775">
        <v>0.1825</v>
      </c>
      <c r="F12837" s="775" t="s">
        <v>707</v>
      </c>
      <c r="G12837" s="775" t="s">
        <v>2414</v>
      </c>
      <c r="H12837" s="775" t="s">
        <v>2415</v>
      </c>
      <c r="I12837" s="775" t="s">
        <v>6165</v>
      </c>
    </row>
    <row r="12838" spans="1:9">
      <c r="A12838" s="775" t="str">
        <f>Table_wabobpsvr_AzureCalc_AzureCalcRateCard[[#This Row],[ServiceName]]&amp;Table_wabobpsvr_AzureCalc_AzureCalcRateCard[[#This Row],[Price_Level]]&amp;Table_wabobpsvr_AzureCalc_AzureCalcRateCard[[#This Row],[Region]]</f>
        <v>Basic.A5 VM (Non-Windows)B13</v>
      </c>
      <c r="B12838" s="775">
        <v>13</v>
      </c>
      <c r="C12838" s="775" t="s">
        <v>680</v>
      </c>
      <c r="D12838" s="775" t="s">
        <v>175</v>
      </c>
      <c r="E12838" s="775">
        <v>0.17499999999999999</v>
      </c>
      <c r="F12838" s="775" t="s">
        <v>707</v>
      </c>
      <c r="G12838" s="775" t="s">
        <v>2414</v>
      </c>
      <c r="H12838" s="775" t="s">
        <v>2415</v>
      </c>
      <c r="I12838" s="775" t="s">
        <v>6165</v>
      </c>
    </row>
    <row r="12839" spans="1:9">
      <c r="A12839" s="775" t="str">
        <f>Table_wabobpsvr_AzureCalc_AzureCalcRateCard[[#This Row],[ServiceName]]&amp;Table_wabobpsvr_AzureCalc_AzureCalcRateCard[[#This Row],[Price_Level]]&amp;Table_wabobpsvr_AzureCalc_AzureCalcRateCard[[#This Row],[Region]]</f>
        <v>Basic.A5 VM (Non-Windows)C13</v>
      </c>
      <c r="B12839" s="775">
        <v>13</v>
      </c>
      <c r="C12839" s="775" t="s">
        <v>680</v>
      </c>
      <c r="D12839" s="775" t="s">
        <v>177</v>
      </c>
      <c r="E12839" s="775">
        <v>0.16750000000000001</v>
      </c>
      <c r="F12839" s="775" t="s">
        <v>707</v>
      </c>
      <c r="G12839" s="775" t="s">
        <v>2414</v>
      </c>
      <c r="H12839" s="775" t="s">
        <v>2415</v>
      </c>
      <c r="I12839" s="775" t="s">
        <v>6165</v>
      </c>
    </row>
    <row r="12840" spans="1:9">
      <c r="A12840" s="775" t="str">
        <f>Table_wabobpsvr_AzureCalc_AzureCalcRateCard[[#This Row],[ServiceName]]&amp;Table_wabobpsvr_AzureCalc_AzureCalcRateCard[[#This Row],[Price_Level]]&amp;Table_wabobpsvr_AzureCalc_AzureCalcRateCard[[#This Row],[Region]]</f>
        <v>Basic.A5 VM (Non-Windows)D13</v>
      </c>
      <c r="B12840" s="775">
        <v>13</v>
      </c>
      <c r="C12840" s="775" t="s">
        <v>680</v>
      </c>
      <c r="D12840" s="775" t="s">
        <v>176</v>
      </c>
      <c r="E12840" s="775">
        <v>0.16</v>
      </c>
      <c r="F12840" s="775" t="s">
        <v>707</v>
      </c>
      <c r="G12840" s="775" t="s">
        <v>2414</v>
      </c>
      <c r="H12840" s="775" t="s">
        <v>2415</v>
      </c>
      <c r="I12840" s="775" t="s">
        <v>6165</v>
      </c>
    </row>
    <row r="12841" spans="1:9">
      <c r="A12841" s="775" t="str">
        <f>Table_wabobpsvr_AzureCalc_AzureCalcRateCard[[#This Row],[ServiceName]]&amp;Table_wabobpsvr_AzureCalc_AzureCalcRateCard[[#This Row],[Price_Level]]&amp;Table_wabobpsvr_AzureCalc_AzureCalcRateCard[[#This Row],[Region]]</f>
        <v>Basic.A5 VM (Windows)C1</v>
      </c>
      <c r="B12841" s="775">
        <v>1</v>
      </c>
      <c r="C12841" s="775" t="s">
        <v>680</v>
      </c>
      <c r="D12841" s="775" t="s">
        <v>177</v>
      </c>
      <c r="E12841" s="775">
        <v>0.17419999999999999</v>
      </c>
      <c r="F12841" s="775" t="s">
        <v>702</v>
      </c>
      <c r="G12841" s="775" t="s">
        <v>2410</v>
      </c>
      <c r="H12841" s="775" t="s">
        <v>2411</v>
      </c>
      <c r="I12841" s="775" t="s">
        <v>6163</v>
      </c>
    </row>
    <row r="12842" spans="1:9">
      <c r="A12842" s="775" t="str">
        <f>Table_wabobpsvr_AzureCalc_AzureCalcRateCard[[#This Row],[ServiceName]]&amp;Table_wabobpsvr_AzureCalc_AzureCalcRateCard[[#This Row],[Price_Level]]&amp;Table_wabobpsvr_AzureCalc_AzureCalcRateCard[[#This Row],[Region]]</f>
        <v>Basic.A5 VM (Windows)D1</v>
      </c>
      <c r="B12842" s="775">
        <v>1</v>
      </c>
      <c r="C12842" s="775" t="s">
        <v>680</v>
      </c>
      <c r="D12842" s="775" t="s">
        <v>176</v>
      </c>
      <c r="E12842" s="775">
        <v>0.16439999999999999</v>
      </c>
      <c r="F12842" s="775" t="s">
        <v>702</v>
      </c>
      <c r="G12842" s="775" t="s">
        <v>2410</v>
      </c>
      <c r="H12842" s="775" t="s">
        <v>2411</v>
      </c>
      <c r="I12842" s="775" t="s">
        <v>6163</v>
      </c>
    </row>
    <row r="12843" spans="1:9">
      <c r="A12843" s="1039" t="str">
        <f>Table_wabobpsvr_AzureCalc_AzureCalcRateCard[[#This Row],[ServiceName]]&amp;Table_wabobpsvr_AzureCalc_AzureCalcRateCard[[#This Row],[Price_Level]]&amp;Table_wabobpsvr_AzureCalc_AzureCalcRateCard[[#This Row],[Region]]</f>
        <v>Basic.A5 VM (Windows)MOSP7</v>
      </c>
      <c r="B12843" s="1039">
        <v>7</v>
      </c>
      <c r="C12843" s="1039" t="s">
        <v>680</v>
      </c>
      <c r="D12843" s="1039" t="s">
        <v>606</v>
      </c>
      <c r="E12843" s="1039">
        <v>0.26</v>
      </c>
      <c r="F12843" s="1039" t="s">
        <v>702</v>
      </c>
      <c r="G12843" s="775" t="s">
        <v>4235</v>
      </c>
      <c r="H12843" s="775" t="s">
        <v>4235</v>
      </c>
      <c r="I12843" s="775" t="s">
        <v>6166</v>
      </c>
    </row>
    <row r="12844" spans="1:9">
      <c r="A12844" s="775" t="str">
        <f>Table_wabobpsvr_AzureCalc_AzureCalcRateCard[[#This Row],[ServiceName]]&amp;Table_wabobpsvr_AzureCalc_AzureCalcRateCard[[#This Row],[Price_Level]]&amp;Table_wabobpsvr_AzureCalc_AzureCalcRateCard[[#This Row],[Region]]</f>
        <v>Basic.A5 VM (Windows)A7</v>
      </c>
      <c r="B12844" s="775">
        <v>7</v>
      </c>
      <c r="C12844" s="775" t="s">
        <v>680</v>
      </c>
      <c r="D12844" s="775" t="s">
        <v>174</v>
      </c>
      <c r="E12844" s="775">
        <v>0.1898</v>
      </c>
      <c r="F12844" s="775" t="s">
        <v>702</v>
      </c>
      <c r="G12844" s="775" t="s">
        <v>2416</v>
      </c>
      <c r="H12844" s="775" t="s">
        <v>2417</v>
      </c>
      <c r="I12844" s="775" t="s">
        <v>6166</v>
      </c>
    </row>
    <row r="12845" spans="1:9">
      <c r="A12845" s="775" t="str">
        <f>Table_wabobpsvr_AzureCalc_AzureCalcRateCard[[#This Row],[ServiceName]]&amp;Table_wabobpsvr_AzureCalc_AzureCalcRateCard[[#This Row],[Price_Level]]&amp;Table_wabobpsvr_AzureCalc_AzureCalcRateCard[[#This Row],[Region]]</f>
        <v>Basic.A5 VM (Windows)B7</v>
      </c>
      <c r="B12845" s="775">
        <v>7</v>
      </c>
      <c r="C12845" s="775" t="s">
        <v>680</v>
      </c>
      <c r="D12845" s="775" t="s">
        <v>175</v>
      </c>
      <c r="E12845" s="775">
        <v>0.182</v>
      </c>
      <c r="F12845" s="775" t="s">
        <v>702</v>
      </c>
      <c r="G12845" s="775" t="s">
        <v>2416</v>
      </c>
      <c r="H12845" s="775" t="s">
        <v>2417</v>
      </c>
      <c r="I12845" s="775" t="s">
        <v>6166</v>
      </c>
    </row>
    <row r="12846" spans="1:9">
      <c r="A12846" s="775" t="str">
        <f>Table_wabobpsvr_AzureCalc_AzureCalcRateCard[[#This Row],[ServiceName]]&amp;Table_wabobpsvr_AzureCalc_AzureCalcRateCard[[#This Row],[Price_Level]]&amp;Table_wabobpsvr_AzureCalc_AzureCalcRateCard[[#This Row],[Region]]</f>
        <v>Basic.A5 VM (Windows)C7</v>
      </c>
      <c r="B12846" s="775">
        <v>7</v>
      </c>
      <c r="C12846" s="775" t="s">
        <v>680</v>
      </c>
      <c r="D12846" s="775" t="s">
        <v>177</v>
      </c>
      <c r="E12846" s="775">
        <v>0.17419999999999999</v>
      </c>
      <c r="F12846" s="775" t="s">
        <v>702</v>
      </c>
      <c r="G12846" s="775" t="s">
        <v>2416</v>
      </c>
      <c r="H12846" s="775" t="s">
        <v>2417</v>
      </c>
      <c r="I12846" s="775" t="s">
        <v>6166</v>
      </c>
    </row>
    <row r="12847" spans="1:9">
      <c r="A12847" s="775" t="str">
        <f>Table_wabobpsvr_AzureCalc_AzureCalcRateCard[[#This Row],[ServiceName]]&amp;Table_wabobpsvr_AzureCalc_AzureCalcRateCard[[#This Row],[Price_Level]]&amp;Table_wabobpsvr_AzureCalc_AzureCalcRateCard[[#This Row],[Region]]</f>
        <v>Basic.A5 VM (Windows)D7</v>
      </c>
      <c r="B12847" s="775">
        <v>7</v>
      </c>
      <c r="C12847" s="775" t="s">
        <v>680</v>
      </c>
      <c r="D12847" s="775" t="s">
        <v>176</v>
      </c>
      <c r="E12847" s="775">
        <v>0.16439999999999999</v>
      </c>
      <c r="F12847" s="775" t="s">
        <v>702</v>
      </c>
      <c r="G12847" s="775" t="s">
        <v>2416</v>
      </c>
      <c r="H12847" s="775" t="s">
        <v>2417</v>
      </c>
      <c r="I12847" s="775" t="s">
        <v>6166</v>
      </c>
    </row>
    <row r="12848" spans="1:9">
      <c r="A12848" s="775" t="str">
        <f>Table_wabobpsvr_AzureCalc_AzureCalcRateCard[[#This Row],[ServiceName]]&amp;Table_wabobpsvr_AzureCalc_AzureCalcRateCard[[#This Row],[Price_Level]]&amp;Table_wabobpsvr_AzureCalc_AzureCalcRateCard[[#This Row],[Region]]</f>
        <v>Basic.A5 VM (Windows)MOSP8</v>
      </c>
      <c r="B12848" s="775">
        <v>8</v>
      </c>
      <c r="C12848" s="775" t="s">
        <v>680</v>
      </c>
      <c r="D12848" s="775" t="s">
        <v>606</v>
      </c>
      <c r="E12848" s="775">
        <v>0.28999999999999998</v>
      </c>
      <c r="F12848" s="775" t="s">
        <v>702</v>
      </c>
      <c r="G12848" s="775" t="s">
        <v>4235</v>
      </c>
      <c r="H12848" s="775" t="s">
        <v>4235</v>
      </c>
      <c r="I12848" s="775" t="s">
        <v>6167</v>
      </c>
    </row>
    <row r="12849" spans="1:9">
      <c r="A12849" s="775" t="str">
        <f>Table_wabobpsvr_AzureCalc_AzureCalcRateCard[[#This Row],[ServiceName]]&amp;Table_wabobpsvr_AzureCalc_AzureCalcRateCard[[#This Row],[Price_Level]]&amp;Table_wabobpsvr_AzureCalc_AzureCalcRateCard[[#This Row],[Region]]</f>
        <v>Basic.A5 VM (Windows)A8</v>
      </c>
      <c r="B12849" s="775">
        <v>8</v>
      </c>
      <c r="C12849" s="775" t="s">
        <v>680</v>
      </c>
      <c r="D12849" s="775" t="s">
        <v>174</v>
      </c>
      <c r="E12849" s="775">
        <v>0.2117</v>
      </c>
      <c r="F12849" s="775" t="s">
        <v>702</v>
      </c>
      <c r="G12849" s="775" t="s">
        <v>2418</v>
      </c>
      <c r="H12849" s="775" t="s">
        <v>2419</v>
      </c>
      <c r="I12849" s="775" t="s">
        <v>6167</v>
      </c>
    </row>
    <row r="12850" spans="1:9">
      <c r="A12850" s="775" t="str">
        <f>Table_wabobpsvr_AzureCalc_AzureCalcRateCard[[#This Row],[ServiceName]]&amp;Table_wabobpsvr_AzureCalc_AzureCalcRateCard[[#This Row],[Price_Level]]&amp;Table_wabobpsvr_AzureCalc_AzureCalcRateCard[[#This Row],[Region]]</f>
        <v>Basic.A5 VM (Windows)B8</v>
      </c>
      <c r="B12850" s="775">
        <v>8</v>
      </c>
      <c r="C12850" s="775" t="s">
        <v>680</v>
      </c>
      <c r="D12850" s="775" t="s">
        <v>175</v>
      </c>
      <c r="E12850" s="775">
        <v>0.20300000000000001</v>
      </c>
      <c r="F12850" s="775" t="s">
        <v>702</v>
      </c>
      <c r="G12850" s="775" t="s">
        <v>2418</v>
      </c>
      <c r="H12850" s="775" t="s">
        <v>2419</v>
      </c>
      <c r="I12850" s="775" t="s">
        <v>6167</v>
      </c>
    </row>
    <row r="12851" spans="1:9">
      <c r="A12851" s="775" t="str">
        <f>Table_wabobpsvr_AzureCalc_AzureCalcRateCard[[#This Row],[ServiceName]]&amp;Table_wabobpsvr_AzureCalc_AzureCalcRateCard[[#This Row],[Price_Level]]&amp;Table_wabobpsvr_AzureCalc_AzureCalcRateCard[[#This Row],[Region]]</f>
        <v>Basic.A5 VM (Windows)C8</v>
      </c>
      <c r="B12851" s="775">
        <v>8</v>
      </c>
      <c r="C12851" s="775" t="s">
        <v>680</v>
      </c>
      <c r="D12851" s="775" t="s">
        <v>177</v>
      </c>
      <c r="E12851" s="775">
        <v>0.1943</v>
      </c>
      <c r="F12851" s="775" t="s">
        <v>702</v>
      </c>
      <c r="G12851" s="775" t="s">
        <v>2418</v>
      </c>
      <c r="H12851" s="775" t="s">
        <v>2419</v>
      </c>
      <c r="I12851" s="775" t="s">
        <v>6167</v>
      </c>
    </row>
    <row r="12852" spans="1:9">
      <c r="A12852" s="775" t="str">
        <f>Table_wabobpsvr_AzureCalc_AzureCalcRateCard[[#This Row],[ServiceName]]&amp;Table_wabobpsvr_AzureCalc_AzureCalcRateCard[[#This Row],[Price_Level]]&amp;Table_wabobpsvr_AzureCalc_AzureCalcRateCard[[#This Row],[Region]]</f>
        <v>Basic.A5 VM (Windows)D8</v>
      </c>
      <c r="B12852" s="775">
        <v>8</v>
      </c>
      <c r="C12852" s="775" t="s">
        <v>680</v>
      </c>
      <c r="D12852" s="775" t="s">
        <v>176</v>
      </c>
      <c r="E12852" s="775">
        <v>0.18559999999999999</v>
      </c>
      <c r="F12852" s="775" t="s">
        <v>702</v>
      </c>
      <c r="G12852" s="775" t="s">
        <v>2418</v>
      </c>
      <c r="H12852" s="775" t="s">
        <v>2419</v>
      </c>
      <c r="I12852" s="775" t="s">
        <v>6167</v>
      </c>
    </row>
    <row r="12853" spans="1:9">
      <c r="A12853" s="775" t="str">
        <f>Table_wabobpsvr_AzureCalc_AzureCalcRateCard[[#This Row],[ServiceName]]&amp;Table_wabobpsvr_AzureCalc_AzureCalcRateCard[[#This Row],[Price_Level]]&amp;Table_wabobpsvr_AzureCalc_AzureCalcRateCard[[#This Row],[Region]]</f>
        <v>Basic.A5 VM (Windows)MOSP9</v>
      </c>
      <c r="B12853" s="775">
        <v>9</v>
      </c>
      <c r="C12853" s="775" t="s">
        <v>680</v>
      </c>
      <c r="D12853" s="775" t="s">
        <v>606</v>
      </c>
      <c r="E12853" s="775">
        <v>0.27</v>
      </c>
      <c r="F12853" s="775" t="s">
        <v>702</v>
      </c>
      <c r="G12853" s="775" t="s">
        <v>4235</v>
      </c>
      <c r="H12853" s="775" t="s">
        <v>4235</v>
      </c>
      <c r="I12853" s="775" t="s">
        <v>6168</v>
      </c>
    </row>
    <row r="12854" spans="1:9">
      <c r="A12854" s="1039" t="str">
        <f>Table_wabobpsvr_AzureCalc_AzureCalcRateCard[[#This Row],[ServiceName]]&amp;Table_wabobpsvr_AzureCalc_AzureCalcRateCard[[#This Row],[Price_Level]]&amp;Table_wabobpsvr_AzureCalc_AzureCalcRateCard[[#This Row],[Region]]</f>
        <v>Basic.A5 VM (Windows)A9</v>
      </c>
      <c r="B12854" s="1039">
        <v>9</v>
      </c>
      <c r="C12854" s="1039" t="s">
        <v>680</v>
      </c>
      <c r="D12854" s="1039" t="s">
        <v>174</v>
      </c>
      <c r="E12854" s="1039">
        <v>0.1971</v>
      </c>
      <c r="F12854" s="1039" t="s">
        <v>702</v>
      </c>
      <c r="G12854" s="775" t="s">
        <v>2420</v>
      </c>
      <c r="H12854" s="775" t="s">
        <v>2421</v>
      </c>
      <c r="I12854" s="775" t="s">
        <v>6168</v>
      </c>
    </row>
    <row r="12855" spans="1:9">
      <c r="A12855" s="1039" t="str">
        <f>Table_wabobpsvr_AzureCalc_AzureCalcRateCard[[#This Row],[ServiceName]]&amp;Table_wabobpsvr_AzureCalc_AzureCalcRateCard[[#This Row],[Price_Level]]&amp;Table_wabobpsvr_AzureCalc_AzureCalcRateCard[[#This Row],[Region]]</f>
        <v>Basic.A5 VM (Windows)B9</v>
      </c>
      <c r="B12855" s="1039">
        <v>9</v>
      </c>
      <c r="C12855" s="1039" t="s">
        <v>680</v>
      </c>
      <c r="D12855" s="1039" t="s">
        <v>175</v>
      </c>
      <c r="E12855" s="1039">
        <v>0.189</v>
      </c>
      <c r="F12855" s="1039" t="s">
        <v>702</v>
      </c>
      <c r="G12855" s="775" t="s">
        <v>2420</v>
      </c>
      <c r="H12855" s="775" t="s">
        <v>2421</v>
      </c>
      <c r="I12855" s="775" t="s">
        <v>6168</v>
      </c>
    </row>
    <row r="12856" spans="1:9">
      <c r="A12856" s="1039" t="str">
        <f>Table_wabobpsvr_AzureCalc_AzureCalcRateCard[[#This Row],[ServiceName]]&amp;Table_wabobpsvr_AzureCalc_AzureCalcRateCard[[#This Row],[Price_Level]]&amp;Table_wabobpsvr_AzureCalc_AzureCalcRateCard[[#This Row],[Region]]</f>
        <v>Basic.A5 VM (Windows)C9</v>
      </c>
      <c r="B12856" s="1039">
        <v>9</v>
      </c>
      <c r="C12856" s="1039" t="s">
        <v>680</v>
      </c>
      <c r="D12856" s="1039" t="s">
        <v>177</v>
      </c>
      <c r="E12856" s="1039">
        <v>0.18090000000000001</v>
      </c>
      <c r="F12856" s="1039" t="s">
        <v>702</v>
      </c>
      <c r="G12856" s="775" t="s">
        <v>2420</v>
      </c>
      <c r="H12856" s="775" t="s">
        <v>2421</v>
      </c>
      <c r="I12856" s="775" t="s">
        <v>6168</v>
      </c>
    </row>
    <row r="12857" spans="1:9">
      <c r="A12857" s="1039" t="str">
        <f>Table_wabobpsvr_AzureCalc_AzureCalcRateCard[[#This Row],[ServiceName]]&amp;Table_wabobpsvr_AzureCalc_AzureCalcRateCard[[#This Row],[Price_Level]]&amp;Table_wabobpsvr_AzureCalc_AzureCalcRateCard[[#This Row],[Region]]</f>
        <v>Basic.A5 VM (Windows)D9</v>
      </c>
      <c r="B12857" s="1039">
        <v>9</v>
      </c>
      <c r="C12857" s="1039" t="s">
        <v>680</v>
      </c>
      <c r="D12857" s="1039" t="s">
        <v>176</v>
      </c>
      <c r="E12857" s="1039">
        <v>0.17280000000000001</v>
      </c>
      <c r="F12857" s="1039" t="s">
        <v>702</v>
      </c>
      <c r="G12857" s="775" t="s">
        <v>2420</v>
      </c>
      <c r="H12857" s="775" t="s">
        <v>2421</v>
      </c>
      <c r="I12857" s="775" t="s">
        <v>6168</v>
      </c>
    </row>
    <row r="12858" spans="1:9">
      <c r="A12858" s="775" t="str">
        <f>Table_wabobpsvr_AzureCalc_AzureCalcRateCard[[#This Row],[ServiceName]]&amp;Table_wabobpsvr_AzureCalc_AzureCalcRateCard[[#This Row],[Price_Level]]&amp;Table_wabobpsvr_AzureCalc_AzureCalcRateCard[[#This Row],[Region]]</f>
        <v>Basic.A6 VM (Non-Windows)A4</v>
      </c>
      <c r="B12858" s="775">
        <v>4</v>
      </c>
      <c r="C12858" s="775" t="s">
        <v>680</v>
      </c>
      <c r="D12858" s="775" t="s">
        <v>174</v>
      </c>
      <c r="E12858" s="775">
        <v>0.30659999999999998</v>
      </c>
      <c r="F12858" s="775" t="s">
        <v>703</v>
      </c>
      <c r="G12858" s="775" t="s">
        <v>2422</v>
      </c>
      <c r="H12858" s="775" t="s">
        <v>2423</v>
      </c>
      <c r="I12858" s="775" t="s">
        <v>6169</v>
      </c>
    </row>
    <row r="12859" spans="1:9">
      <c r="A12859" s="775" t="str">
        <f>Table_wabobpsvr_AzureCalc_AzureCalcRateCard[[#This Row],[ServiceName]]&amp;Table_wabobpsvr_AzureCalc_AzureCalcRateCard[[#This Row],[Price_Level]]&amp;Table_wabobpsvr_AzureCalc_AzureCalcRateCard[[#This Row],[Region]]</f>
        <v>Basic.A6 VM (Non-Windows)B4</v>
      </c>
      <c r="B12859" s="775">
        <v>4</v>
      </c>
      <c r="C12859" s="775" t="s">
        <v>680</v>
      </c>
      <c r="D12859" s="775" t="s">
        <v>175</v>
      </c>
      <c r="E12859" s="775">
        <v>0.29399999999999998</v>
      </c>
      <c r="F12859" s="775" t="s">
        <v>703</v>
      </c>
      <c r="G12859" s="775" t="s">
        <v>2422</v>
      </c>
      <c r="H12859" s="775" t="s">
        <v>2423</v>
      </c>
      <c r="I12859" s="775" t="s">
        <v>6169</v>
      </c>
    </row>
    <row r="12860" spans="1:9">
      <c r="A12860" s="775" t="str">
        <f>Table_wabobpsvr_AzureCalc_AzureCalcRateCard[[#This Row],[ServiceName]]&amp;Table_wabobpsvr_AzureCalc_AzureCalcRateCard[[#This Row],[Price_Level]]&amp;Table_wabobpsvr_AzureCalc_AzureCalcRateCard[[#This Row],[Region]]</f>
        <v>Basic.A6 VM (Non-Windows)C4</v>
      </c>
      <c r="B12860" s="775">
        <v>4</v>
      </c>
      <c r="C12860" s="775" t="s">
        <v>680</v>
      </c>
      <c r="D12860" s="775" t="s">
        <v>177</v>
      </c>
      <c r="E12860" s="775">
        <v>0.28139999999999998</v>
      </c>
      <c r="F12860" s="775" t="s">
        <v>703</v>
      </c>
      <c r="G12860" s="775" t="s">
        <v>2422</v>
      </c>
      <c r="H12860" s="775" t="s">
        <v>2423</v>
      </c>
      <c r="I12860" s="775" t="s">
        <v>6169</v>
      </c>
    </row>
    <row r="12861" spans="1:9">
      <c r="A12861" s="775" t="str">
        <f>Table_wabobpsvr_AzureCalc_AzureCalcRateCard[[#This Row],[ServiceName]]&amp;Table_wabobpsvr_AzureCalc_AzureCalcRateCard[[#This Row],[Price_Level]]&amp;Table_wabobpsvr_AzureCalc_AzureCalcRateCard[[#This Row],[Region]]</f>
        <v>Basic.A7 VM (Windows)B8</v>
      </c>
      <c r="B12861" s="775">
        <v>8</v>
      </c>
      <c r="C12861" s="775" t="s">
        <v>680</v>
      </c>
      <c r="D12861" s="775" t="s">
        <v>175</v>
      </c>
      <c r="E12861" s="775">
        <v>0.81200000000000006</v>
      </c>
      <c r="F12861" s="775" t="s">
        <v>709</v>
      </c>
      <c r="G12861" s="775" t="s">
        <v>2318</v>
      </c>
      <c r="H12861" s="775" t="s">
        <v>2319</v>
      </c>
      <c r="I12861" s="775" t="s">
        <v>5673</v>
      </c>
    </row>
    <row r="12862" spans="1:9">
      <c r="A12862" s="775" t="str">
        <f>Table_wabobpsvr_AzureCalc_AzureCalcRateCard[[#This Row],[ServiceName]]&amp;Table_wabobpsvr_AzureCalc_AzureCalcRateCard[[#This Row],[Price_Level]]&amp;Table_wabobpsvr_AzureCalc_AzureCalcRateCard[[#This Row],[Region]]</f>
        <v>Basic.A7 VM (Windows)C8</v>
      </c>
      <c r="B12862" s="775">
        <v>8</v>
      </c>
      <c r="C12862" s="775" t="s">
        <v>680</v>
      </c>
      <c r="D12862" s="775" t="s">
        <v>177</v>
      </c>
      <c r="E12862" s="775">
        <v>0.7772</v>
      </c>
      <c r="F12862" s="775" t="s">
        <v>709</v>
      </c>
      <c r="G12862" s="775" t="s">
        <v>2318</v>
      </c>
      <c r="H12862" s="775" t="s">
        <v>2319</v>
      </c>
      <c r="I12862" s="775" t="s">
        <v>5673</v>
      </c>
    </row>
    <row r="12863" spans="1:9">
      <c r="A12863" s="775" t="str">
        <f>Table_wabobpsvr_AzureCalc_AzureCalcRateCard[[#This Row],[ServiceName]]&amp;Table_wabobpsvr_AzureCalc_AzureCalcRateCard[[#This Row],[Price_Level]]&amp;Table_wabobpsvr_AzureCalc_AzureCalcRateCard[[#This Row],[Region]]</f>
        <v>Basic.A7 VM (Windows)D8</v>
      </c>
      <c r="B12863" s="775">
        <v>8</v>
      </c>
      <c r="C12863" s="775" t="s">
        <v>680</v>
      </c>
      <c r="D12863" s="775" t="s">
        <v>176</v>
      </c>
      <c r="E12863" s="775">
        <v>0.74239999999999995</v>
      </c>
      <c r="F12863" s="775" t="s">
        <v>709</v>
      </c>
      <c r="G12863" s="775" t="s">
        <v>2318</v>
      </c>
      <c r="H12863" s="775" t="s">
        <v>2319</v>
      </c>
      <c r="I12863" s="775" t="s">
        <v>5673</v>
      </c>
    </row>
    <row r="12864" spans="1:9">
      <c r="A12864" s="775" t="str">
        <f>Table_wabobpsvr_AzureCalc_AzureCalcRateCard[[#This Row],[ServiceName]]&amp;Table_wabobpsvr_AzureCalc_AzureCalcRateCard[[#This Row],[Price_Level]]&amp;Table_wabobpsvr_AzureCalc_AzureCalcRateCard[[#This Row],[Region]]</f>
        <v>Basic.A7 VM (Windows)MOSP9</v>
      </c>
      <c r="B12864" s="775">
        <v>9</v>
      </c>
      <c r="C12864" s="775" t="s">
        <v>680</v>
      </c>
      <c r="D12864" s="775" t="s">
        <v>606</v>
      </c>
      <c r="E12864" s="775">
        <v>1.08</v>
      </c>
      <c r="F12864" s="775" t="s">
        <v>709</v>
      </c>
      <c r="G12864" s="775" t="s">
        <v>4235</v>
      </c>
      <c r="H12864" s="775" t="s">
        <v>4235</v>
      </c>
      <c r="I12864" s="775" t="s">
        <v>6170</v>
      </c>
    </row>
    <row r="12865" spans="1:9">
      <c r="A12865" s="775" t="str">
        <f>Table_wabobpsvr_AzureCalc_AzureCalcRateCard[[#This Row],[ServiceName]]&amp;Table_wabobpsvr_AzureCalc_AzureCalcRateCard[[#This Row],[Price_Level]]&amp;Table_wabobpsvr_AzureCalc_AzureCalcRateCard[[#This Row],[Region]]</f>
        <v>Basic.A7 VM (Windows)A9</v>
      </c>
      <c r="B12865" s="775">
        <v>9</v>
      </c>
      <c r="C12865" s="775" t="s">
        <v>680</v>
      </c>
      <c r="D12865" s="775" t="s">
        <v>174</v>
      </c>
      <c r="E12865" s="775">
        <v>0.78839999999999999</v>
      </c>
      <c r="F12865" s="775" t="s">
        <v>709</v>
      </c>
      <c r="G12865" s="775" t="s">
        <v>2424</v>
      </c>
      <c r="H12865" s="775" t="s">
        <v>2425</v>
      </c>
      <c r="I12865" s="775" t="s">
        <v>6170</v>
      </c>
    </row>
    <row r="12866" spans="1:9">
      <c r="A12866" s="775" t="str">
        <f>Table_wabobpsvr_AzureCalc_AzureCalcRateCard[[#This Row],[ServiceName]]&amp;Table_wabobpsvr_AzureCalc_AzureCalcRateCard[[#This Row],[Price_Level]]&amp;Table_wabobpsvr_AzureCalc_AzureCalcRateCard[[#This Row],[Region]]</f>
        <v>Standard_D11 VM (Windows)B7</v>
      </c>
      <c r="B12866" s="775">
        <v>7</v>
      </c>
      <c r="C12866" s="775" t="s">
        <v>680</v>
      </c>
      <c r="D12866" s="775" t="s">
        <v>175</v>
      </c>
      <c r="E12866" s="775">
        <v>0.28199999999999997</v>
      </c>
      <c r="F12866" s="775" t="s">
        <v>1111</v>
      </c>
      <c r="G12866" s="775" t="s">
        <v>4235</v>
      </c>
      <c r="H12866" s="775" t="s">
        <v>4235</v>
      </c>
      <c r="I12866" s="775" t="s">
        <v>5372</v>
      </c>
    </row>
    <row r="12867" spans="1:9">
      <c r="A12867" s="775" t="str">
        <f>Table_wabobpsvr_AzureCalc_AzureCalcRateCard[[#This Row],[ServiceName]]&amp;Table_wabobpsvr_AzureCalc_AzureCalcRateCard[[#This Row],[Price_Level]]&amp;Table_wabobpsvr_AzureCalc_AzureCalcRateCard[[#This Row],[Region]]</f>
        <v>Standard_D11 VM (Windows)C7</v>
      </c>
      <c r="B12867" s="775">
        <v>7</v>
      </c>
      <c r="C12867" s="775" t="s">
        <v>680</v>
      </c>
      <c r="D12867" s="775" t="s">
        <v>177</v>
      </c>
      <c r="E12867" s="775">
        <v>0.27300000000000002</v>
      </c>
      <c r="F12867" s="775" t="s">
        <v>1111</v>
      </c>
      <c r="G12867" s="775" t="s">
        <v>4235</v>
      </c>
      <c r="H12867" s="775" t="s">
        <v>4235</v>
      </c>
      <c r="I12867" s="775" t="s">
        <v>5372</v>
      </c>
    </row>
    <row r="12868" spans="1:9">
      <c r="A12868" s="775" t="str">
        <f>Table_wabobpsvr_AzureCalc_AzureCalcRateCard[[#This Row],[ServiceName]]&amp;Table_wabobpsvr_AzureCalc_AzureCalcRateCard[[#This Row],[Price_Level]]&amp;Table_wabobpsvr_AzureCalc_AzureCalcRateCard[[#This Row],[Region]]</f>
        <v>Standard_D11 VM (Windows)D7</v>
      </c>
      <c r="B12868" s="775">
        <v>7</v>
      </c>
      <c r="C12868" s="775" t="s">
        <v>680</v>
      </c>
      <c r="D12868" s="775" t="s">
        <v>176</v>
      </c>
      <c r="E12868" s="775">
        <v>0.26400000000000001</v>
      </c>
      <c r="F12868" s="775" t="s">
        <v>1111</v>
      </c>
      <c r="G12868" s="775" t="s">
        <v>4235</v>
      </c>
      <c r="H12868" s="775" t="s">
        <v>4235</v>
      </c>
      <c r="I12868" s="775" t="s">
        <v>5372</v>
      </c>
    </row>
    <row r="12869" spans="1:9">
      <c r="A12869" s="775" t="str">
        <f>Table_wabobpsvr_AzureCalc_AzureCalcRateCard[[#This Row],[ServiceName]]&amp;Table_wabobpsvr_AzureCalc_AzureCalcRateCard[[#This Row],[Price_Level]]&amp;Table_wabobpsvr_AzureCalc_AzureCalcRateCard[[#This Row],[Region]]</f>
        <v>Standard_D11 VM (Windows)MOSP8</v>
      </c>
      <c r="B12869" s="775">
        <v>8</v>
      </c>
      <c r="C12869" s="775" t="s">
        <v>680</v>
      </c>
      <c r="D12869" s="775" t="s">
        <v>606</v>
      </c>
      <c r="E12869" s="775">
        <v>0.34499999999999997</v>
      </c>
      <c r="F12869" s="775" t="s">
        <v>1111</v>
      </c>
      <c r="G12869" s="775" t="s">
        <v>4235</v>
      </c>
      <c r="H12869" s="775" t="s">
        <v>4235</v>
      </c>
      <c r="I12869" s="775" t="s">
        <v>6171</v>
      </c>
    </row>
    <row r="12870" spans="1:9">
      <c r="A12870" s="775" t="str">
        <f>Table_wabobpsvr_AzureCalc_AzureCalcRateCard[[#This Row],[ServiceName]]&amp;Table_wabobpsvr_AzureCalc_AzureCalcRateCard[[#This Row],[Price_Level]]&amp;Table_wabobpsvr_AzureCalc_AzureCalcRateCard[[#This Row],[Region]]</f>
        <v>Standard_D11 VM (Windows)A8</v>
      </c>
      <c r="B12870" s="775">
        <v>8</v>
      </c>
      <c r="C12870" s="775" t="s">
        <v>680</v>
      </c>
      <c r="D12870" s="775" t="s">
        <v>174</v>
      </c>
      <c r="E12870" s="775">
        <v>0.33465</v>
      </c>
      <c r="F12870" s="775" t="s">
        <v>1111</v>
      </c>
      <c r="G12870" s="775" t="s">
        <v>4235</v>
      </c>
      <c r="H12870" s="775" t="s">
        <v>4235</v>
      </c>
      <c r="I12870" s="775" t="s">
        <v>6171</v>
      </c>
    </row>
    <row r="12871" spans="1:9">
      <c r="A12871" s="775" t="str">
        <f>Table_wabobpsvr_AzureCalc_AzureCalcRateCard[[#This Row],[ServiceName]]&amp;Table_wabobpsvr_AzureCalc_AzureCalcRateCard[[#This Row],[Price_Level]]&amp;Table_wabobpsvr_AzureCalc_AzureCalcRateCard[[#This Row],[Region]]</f>
        <v>Standard_D11 VM (Windows)B8</v>
      </c>
      <c r="B12871" s="775">
        <v>8</v>
      </c>
      <c r="C12871" s="775" t="s">
        <v>680</v>
      </c>
      <c r="D12871" s="775" t="s">
        <v>175</v>
      </c>
      <c r="E12871" s="775">
        <v>0.32429999999999998</v>
      </c>
      <c r="F12871" s="775" t="s">
        <v>1111</v>
      </c>
      <c r="G12871" s="775" t="s">
        <v>4235</v>
      </c>
      <c r="H12871" s="775" t="s">
        <v>4235</v>
      </c>
      <c r="I12871" s="775" t="s">
        <v>6171</v>
      </c>
    </row>
    <row r="12872" spans="1:9">
      <c r="A12872" s="775" t="str">
        <f>Table_wabobpsvr_AzureCalc_AzureCalcRateCard[[#This Row],[ServiceName]]&amp;Table_wabobpsvr_AzureCalc_AzureCalcRateCard[[#This Row],[Price_Level]]&amp;Table_wabobpsvr_AzureCalc_AzureCalcRateCard[[#This Row],[Region]]</f>
        <v>Standard_D11 VM (Windows)C8</v>
      </c>
      <c r="B12872" s="775">
        <v>8</v>
      </c>
      <c r="C12872" s="775" t="s">
        <v>680</v>
      </c>
      <c r="D12872" s="775" t="s">
        <v>177</v>
      </c>
      <c r="E12872" s="775">
        <v>0.31395000000000001</v>
      </c>
      <c r="F12872" s="775" t="s">
        <v>1111</v>
      </c>
      <c r="G12872" s="775" t="s">
        <v>4235</v>
      </c>
      <c r="H12872" s="775" t="s">
        <v>4235</v>
      </c>
      <c r="I12872" s="775" t="s">
        <v>6171</v>
      </c>
    </row>
    <row r="12873" spans="1:9">
      <c r="A12873" s="1039" t="str">
        <f>Table_wabobpsvr_AzureCalc_AzureCalcRateCard[[#This Row],[ServiceName]]&amp;Table_wabobpsvr_AzureCalc_AzureCalcRateCard[[#This Row],[Price_Level]]&amp;Table_wabobpsvr_AzureCalc_AzureCalcRateCard[[#This Row],[Region]]</f>
        <v>Standard_D11 VM (Windows)D8</v>
      </c>
      <c r="B12873" s="1039">
        <v>8</v>
      </c>
      <c r="C12873" s="1039" t="s">
        <v>680</v>
      </c>
      <c r="D12873" s="1039" t="s">
        <v>176</v>
      </c>
      <c r="E12873" s="1039">
        <v>0.30359999999999998</v>
      </c>
      <c r="F12873" s="1039" t="s">
        <v>1111</v>
      </c>
      <c r="G12873" s="775" t="s">
        <v>4235</v>
      </c>
      <c r="H12873" s="775" t="s">
        <v>4235</v>
      </c>
      <c r="I12873" s="775" t="s">
        <v>6171</v>
      </c>
    </row>
    <row r="12874" spans="1:9">
      <c r="A12874" s="775" t="str">
        <f>Table_wabobpsvr_AzureCalc_AzureCalcRateCard[[#This Row],[ServiceName]]&amp;Table_wabobpsvr_AzureCalc_AzureCalcRateCard[[#This Row],[Price_Level]]&amp;Table_wabobpsvr_AzureCalc_AzureCalcRateCard[[#This Row],[Region]]</f>
        <v>Standard_D11 VM (Windows)MOSP11</v>
      </c>
      <c r="B12874" s="775">
        <v>11</v>
      </c>
      <c r="C12874" s="775" t="s">
        <v>680</v>
      </c>
      <c r="D12874" s="775" t="s">
        <v>606</v>
      </c>
      <c r="E12874" s="775">
        <v>0.35699999999999998</v>
      </c>
      <c r="F12874" s="775" t="s">
        <v>1111</v>
      </c>
      <c r="G12874" s="775" t="s">
        <v>4235</v>
      </c>
      <c r="H12874" s="775" t="s">
        <v>4235</v>
      </c>
      <c r="I12874" s="775" t="s">
        <v>6172</v>
      </c>
    </row>
    <row r="12875" spans="1:9">
      <c r="A12875" s="775" t="str">
        <f>Table_wabobpsvr_AzureCalc_AzureCalcRateCard[[#This Row],[ServiceName]]&amp;Table_wabobpsvr_AzureCalc_AzureCalcRateCard[[#This Row],[Price_Level]]&amp;Table_wabobpsvr_AzureCalc_AzureCalcRateCard[[#This Row],[Region]]</f>
        <v>Standard_D11 VM (Windows)A11</v>
      </c>
      <c r="B12875" s="775">
        <v>11</v>
      </c>
      <c r="C12875" s="775" t="s">
        <v>680</v>
      </c>
      <c r="D12875" s="775" t="s">
        <v>174</v>
      </c>
      <c r="E12875" s="775">
        <v>0.34628999999999999</v>
      </c>
      <c r="F12875" s="775" t="s">
        <v>1111</v>
      </c>
      <c r="G12875" s="775" t="s">
        <v>4235</v>
      </c>
      <c r="H12875" s="775" t="s">
        <v>4235</v>
      </c>
      <c r="I12875" s="775" t="s">
        <v>6172</v>
      </c>
    </row>
    <row r="12876" spans="1:9">
      <c r="A12876" s="775" t="str">
        <f>Table_wabobpsvr_AzureCalc_AzureCalcRateCard[[#This Row],[ServiceName]]&amp;Table_wabobpsvr_AzureCalc_AzureCalcRateCard[[#This Row],[Price_Level]]&amp;Table_wabobpsvr_AzureCalc_AzureCalcRateCard[[#This Row],[Region]]</f>
        <v>Standard_D11 VM (Windows)B11</v>
      </c>
      <c r="B12876" s="775">
        <v>11</v>
      </c>
      <c r="C12876" s="775" t="s">
        <v>680</v>
      </c>
      <c r="D12876" s="775" t="s">
        <v>175</v>
      </c>
      <c r="E12876" s="775">
        <v>0.33557999999999999</v>
      </c>
      <c r="F12876" s="775" t="s">
        <v>1111</v>
      </c>
      <c r="G12876" s="775" t="s">
        <v>4235</v>
      </c>
      <c r="H12876" s="775" t="s">
        <v>4235</v>
      </c>
      <c r="I12876" s="775" t="s">
        <v>6172</v>
      </c>
    </row>
    <row r="12877" spans="1:9">
      <c r="A12877" s="775" t="str">
        <f>Table_wabobpsvr_AzureCalc_AzureCalcRateCard[[#This Row],[ServiceName]]&amp;Table_wabobpsvr_AzureCalc_AzureCalcRateCard[[#This Row],[Price_Level]]&amp;Table_wabobpsvr_AzureCalc_AzureCalcRateCard[[#This Row],[Region]]</f>
        <v>Standard_D11 VM (Windows)C11</v>
      </c>
      <c r="B12877" s="775">
        <v>11</v>
      </c>
      <c r="C12877" s="775" t="s">
        <v>680</v>
      </c>
      <c r="D12877" s="775" t="s">
        <v>177</v>
      </c>
      <c r="E12877" s="775">
        <v>0.32486999999999999</v>
      </c>
      <c r="F12877" s="775" t="s">
        <v>1111</v>
      </c>
      <c r="G12877" s="775" t="s">
        <v>4235</v>
      </c>
      <c r="H12877" s="775" t="s">
        <v>4235</v>
      </c>
      <c r="I12877" s="775" t="s">
        <v>6172</v>
      </c>
    </row>
    <row r="12878" spans="1:9">
      <c r="A12878" s="775" t="str">
        <f>Table_wabobpsvr_AzureCalc_AzureCalcRateCard[[#This Row],[ServiceName]]&amp;Table_wabobpsvr_AzureCalc_AzureCalcRateCard[[#This Row],[Price_Level]]&amp;Table_wabobpsvr_AzureCalc_AzureCalcRateCard[[#This Row],[Region]]</f>
        <v>Standard_D11 VM (Windows)D11</v>
      </c>
      <c r="B12878" s="775">
        <v>11</v>
      </c>
      <c r="C12878" s="775" t="s">
        <v>680</v>
      </c>
      <c r="D12878" s="775" t="s">
        <v>176</v>
      </c>
      <c r="E12878" s="775">
        <v>0.31415999999999999</v>
      </c>
      <c r="F12878" s="775" t="s">
        <v>1111</v>
      </c>
      <c r="G12878" s="775" t="s">
        <v>4235</v>
      </c>
      <c r="H12878" s="775" t="s">
        <v>4235</v>
      </c>
      <c r="I12878" s="775" t="s">
        <v>6172</v>
      </c>
    </row>
    <row r="12879" spans="1:9">
      <c r="A12879" s="775" t="str">
        <f>Table_wabobpsvr_AzureCalc_AzureCalcRateCard[[#This Row],[ServiceName]]&amp;Table_wabobpsvr_AzureCalc_AzureCalcRateCard[[#This Row],[Price_Level]]&amp;Table_wabobpsvr_AzureCalc_AzureCalcRateCard[[#This Row],[Region]]</f>
        <v>Standard_D11 VM (Windows)MOSP12</v>
      </c>
      <c r="B12879" s="775">
        <v>12</v>
      </c>
      <c r="C12879" s="775" t="s">
        <v>680</v>
      </c>
      <c r="D12879" s="775" t="s">
        <v>606</v>
      </c>
      <c r="E12879" s="775">
        <v>0.31</v>
      </c>
      <c r="F12879" s="775" t="s">
        <v>1111</v>
      </c>
      <c r="G12879" s="775" t="s">
        <v>4235</v>
      </c>
      <c r="H12879" s="775" t="s">
        <v>4235</v>
      </c>
      <c r="I12879" s="775" t="s">
        <v>6173</v>
      </c>
    </row>
    <row r="12880" spans="1:9">
      <c r="A12880" s="775" t="str">
        <f>Table_wabobpsvr_AzureCalc_AzureCalcRateCard[[#This Row],[ServiceName]]&amp;Table_wabobpsvr_AzureCalc_AzureCalcRateCard[[#This Row],[Price_Level]]&amp;Table_wabobpsvr_AzureCalc_AzureCalcRateCard[[#This Row],[Region]]</f>
        <v>Standard_D11 VM (Windows)A12</v>
      </c>
      <c r="B12880" s="775">
        <v>12</v>
      </c>
      <c r="C12880" s="775" t="s">
        <v>680</v>
      </c>
      <c r="D12880" s="775" t="s">
        <v>174</v>
      </c>
      <c r="E12880" s="775">
        <v>0.30070000000000002</v>
      </c>
      <c r="F12880" s="775" t="s">
        <v>1111</v>
      </c>
      <c r="G12880" s="775" t="s">
        <v>4235</v>
      </c>
      <c r="H12880" s="775" t="s">
        <v>4235</v>
      </c>
      <c r="I12880" s="775" t="s">
        <v>6173</v>
      </c>
    </row>
    <row r="12881" spans="1:9">
      <c r="A12881" s="775" t="str">
        <f>Table_wabobpsvr_AzureCalc_AzureCalcRateCard[[#This Row],[ServiceName]]&amp;Table_wabobpsvr_AzureCalc_AzureCalcRateCard[[#This Row],[Price_Level]]&amp;Table_wabobpsvr_AzureCalc_AzureCalcRateCard[[#This Row],[Region]]</f>
        <v>Standard_D11 VM (Windows)B12</v>
      </c>
      <c r="B12881" s="775">
        <v>12</v>
      </c>
      <c r="C12881" s="775" t="s">
        <v>680</v>
      </c>
      <c r="D12881" s="775" t="s">
        <v>175</v>
      </c>
      <c r="E12881" s="775">
        <v>0.29139999999999999</v>
      </c>
      <c r="F12881" s="775" t="s">
        <v>1111</v>
      </c>
      <c r="G12881" s="775" t="s">
        <v>4235</v>
      </c>
      <c r="H12881" s="775" t="s">
        <v>4235</v>
      </c>
      <c r="I12881" s="775" t="s">
        <v>6173</v>
      </c>
    </row>
    <row r="12882" spans="1:9">
      <c r="A12882" s="775" t="str">
        <f>Table_wabobpsvr_AzureCalc_AzureCalcRateCard[[#This Row],[ServiceName]]&amp;Table_wabobpsvr_AzureCalc_AzureCalcRateCard[[#This Row],[Price_Level]]&amp;Table_wabobpsvr_AzureCalc_AzureCalcRateCard[[#This Row],[Region]]</f>
        <v>Standard_D11 VM (Windows)C12</v>
      </c>
      <c r="B12882" s="775">
        <v>12</v>
      </c>
      <c r="C12882" s="775" t="s">
        <v>680</v>
      </c>
      <c r="D12882" s="775" t="s">
        <v>177</v>
      </c>
      <c r="E12882" s="775">
        <v>0.28210000000000002</v>
      </c>
      <c r="F12882" s="775" t="s">
        <v>1111</v>
      </c>
      <c r="G12882" s="775" t="s">
        <v>4235</v>
      </c>
      <c r="H12882" s="775" t="s">
        <v>4235</v>
      </c>
      <c r="I12882" s="775" t="s">
        <v>6173</v>
      </c>
    </row>
    <row r="12883" spans="1:9">
      <c r="A12883" s="775" t="str">
        <f>Table_wabobpsvr_AzureCalc_AzureCalcRateCard[[#This Row],[ServiceName]]&amp;Table_wabobpsvr_AzureCalc_AzureCalcRateCard[[#This Row],[Price_Level]]&amp;Table_wabobpsvr_AzureCalc_AzureCalcRateCard[[#This Row],[Region]]</f>
        <v>Standard_D11 VM (Windows)D12</v>
      </c>
      <c r="B12883" s="775">
        <v>12</v>
      </c>
      <c r="C12883" s="775" t="s">
        <v>680</v>
      </c>
      <c r="D12883" s="775" t="s">
        <v>176</v>
      </c>
      <c r="E12883" s="775">
        <v>0.27279999999999999</v>
      </c>
      <c r="F12883" s="775" t="s">
        <v>1111</v>
      </c>
      <c r="G12883" s="775" t="s">
        <v>4235</v>
      </c>
      <c r="H12883" s="775" t="s">
        <v>4235</v>
      </c>
      <c r="I12883" s="775" t="s">
        <v>6173</v>
      </c>
    </row>
    <row r="12884" spans="1:9">
      <c r="A12884" s="775" t="str">
        <f>Table_wabobpsvr_AzureCalc_AzureCalcRateCard[[#This Row],[ServiceName]]&amp;Table_wabobpsvr_AzureCalc_AzureCalcRateCard[[#This Row],[Price_Level]]&amp;Table_wabobpsvr_AzureCalc_AzureCalcRateCard[[#This Row],[Region]]</f>
        <v>Standard_D11 VM (Windows)MOSP3</v>
      </c>
      <c r="B12884" s="775">
        <v>3</v>
      </c>
      <c r="C12884" s="775" t="s">
        <v>680</v>
      </c>
      <c r="D12884" s="775" t="s">
        <v>606</v>
      </c>
      <c r="E12884" s="775">
        <v>0.33</v>
      </c>
      <c r="F12884" s="775" t="s">
        <v>1111</v>
      </c>
      <c r="G12884" s="775" t="s">
        <v>4235</v>
      </c>
      <c r="H12884" s="775" t="s">
        <v>4235</v>
      </c>
      <c r="I12884" s="775" t="s">
        <v>6174</v>
      </c>
    </row>
    <row r="12885" spans="1:9">
      <c r="A12885" s="775" t="str">
        <f>Table_wabobpsvr_AzureCalc_AzureCalcRateCard[[#This Row],[ServiceName]]&amp;Table_wabobpsvr_AzureCalc_AzureCalcRateCard[[#This Row],[Price_Level]]&amp;Table_wabobpsvr_AzureCalc_AzureCalcRateCard[[#This Row],[Region]]</f>
        <v>Standard_D11 VM (Windows)A3</v>
      </c>
      <c r="B12885" s="775">
        <v>3</v>
      </c>
      <c r="C12885" s="775" t="s">
        <v>680</v>
      </c>
      <c r="D12885" s="775" t="s">
        <v>174</v>
      </c>
      <c r="E12885" s="775">
        <v>0.3201</v>
      </c>
      <c r="F12885" s="775" t="s">
        <v>1111</v>
      </c>
      <c r="G12885" s="775" t="s">
        <v>4235</v>
      </c>
      <c r="H12885" s="775" t="s">
        <v>4235</v>
      </c>
      <c r="I12885" s="775" t="s">
        <v>6174</v>
      </c>
    </row>
    <row r="12886" spans="1:9">
      <c r="A12886" s="775" t="str">
        <f>Table_wabobpsvr_AzureCalc_AzureCalcRateCard[[#This Row],[ServiceName]]&amp;Table_wabobpsvr_AzureCalc_AzureCalcRateCard[[#This Row],[Price_Level]]&amp;Table_wabobpsvr_AzureCalc_AzureCalcRateCard[[#This Row],[Region]]</f>
        <v>Standard_D11 VM (Windows)B3</v>
      </c>
      <c r="B12886" s="775">
        <v>3</v>
      </c>
      <c r="C12886" s="775" t="s">
        <v>680</v>
      </c>
      <c r="D12886" s="775" t="s">
        <v>175</v>
      </c>
      <c r="E12886" s="775">
        <v>0.31019999999999998</v>
      </c>
      <c r="F12886" s="775" t="s">
        <v>1111</v>
      </c>
      <c r="G12886" s="775" t="s">
        <v>4235</v>
      </c>
      <c r="H12886" s="775" t="s">
        <v>4235</v>
      </c>
      <c r="I12886" s="775" t="s">
        <v>6174</v>
      </c>
    </row>
    <row r="12887" spans="1:9">
      <c r="A12887" s="775" t="str">
        <f>Table_wabobpsvr_AzureCalc_AzureCalcRateCard[[#This Row],[ServiceName]]&amp;Table_wabobpsvr_AzureCalc_AzureCalcRateCard[[#This Row],[Price_Level]]&amp;Table_wabobpsvr_AzureCalc_AzureCalcRateCard[[#This Row],[Region]]</f>
        <v>Standard_D11 VM (Windows)C3</v>
      </c>
      <c r="B12887" s="775">
        <v>3</v>
      </c>
      <c r="C12887" s="775" t="s">
        <v>680</v>
      </c>
      <c r="D12887" s="775" t="s">
        <v>177</v>
      </c>
      <c r="E12887" s="775">
        <v>0.30030000000000001</v>
      </c>
      <c r="F12887" s="775" t="s">
        <v>1111</v>
      </c>
      <c r="G12887" s="775" t="s">
        <v>4235</v>
      </c>
      <c r="H12887" s="775" t="s">
        <v>4235</v>
      </c>
      <c r="I12887" s="775" t="s">
        <v>6174</v>
      </c>
    </row>
    <row r="12888" spans="1:9">
      <c r="A12888" s="775" t="str">
        <f>Table_wabobpsvr_AzureCalc_AzureCalcRateCard[[#This Row],[ServiceName]]&amp;Table_wabobpsvr_AzureCalc_AzureCalcRateCard[[#This Row],[Price_Level]]&amp;Table_wabobpsvr_AzureCalc_AzureCalcRateCard[[#This Row],[Region]]</f>
        <v>Standard_D11 VM (Windows)D3</v>
      </c>
      <c r="B12888" s="775">
        <v>3</v>
      </c>
      <c r="C12888" s="775" t="s">
        <v>680</v>
      </c>
      <c r="D12888" s="775" t="s">
        <v>176</v>
      </c>
      <c r="E12888" s="775">
        <v>0.29039999999999999</v>
      </c>
      <c r="F12888" s="775" t="s">
        <v>1111</v>
      </c>
      <c r="G12888" s="775" t="s">
        <v>4235</v>
      </c>
      <c r="H12888" s="775" t="s">
        <v>4235</v>
      </c>
      <c r="I12888" s="775" t="s">
        <v>6174</v>
      </c>
    </row>
    <row r="12889" spans="1:9">
      <c r="A12889" s="775" t="str">
        <f>Table_wabobpsvr_AzureCalc_AzureCalcRateCard[[#This Row],[ServiceName]]&amp;Table_wabobpsvr_AzureCalc_AzureCalcRateCard[[#This Row],[Price_Level]]&amp;Table_wabobpsvr_AzureCalc_AzureCalcRateCard[[#This Row],[Region]]</f>
        <v>Standard_D11 VM (Windows)MOSP6</v>
      </c>
      <c r="B12889" s="775">
        <v>6</v>
      </c>
      <c r="C12889" s="775" t="s">
        <v>680</v>
      </c>
      <c r="D12889" s="775" t="s">
        <v>606</v>
      </c>
      <c r="E12889" s="775">
        <v>0.33</v>
      </c>
      <c r="F12889" s="775" t="s">
        <v>1111</v>
      </c>
      <c r="G12889" s="775" t="s">
        <v>4235</v>
      </c>
      <c r="H12889" s="775" t="s">
        <v>4235</v>
      </c>
      <c r="I12889" s="775" t="s">
        <v>6175</v>
      </c>
    </row>
    <row r="12890" spans="1:9">
      <c r="A12890" s="775" t="str">
        <f>Table_wabobpsvr_AzureCalc_AzureCalcRateCard[[#This Row],[ServiceName]]&amp;Table_wabobpsvr_AzureCalc_AzureCalcRateCard[[#This Row],[Price_Level]]&amp;Table_wabobpsvr_AzureCalc_AzureCalcRateCard[[#This Row],[Region]]</f>
        <v>Standard_D11 VM (Windows)A6</v>
      </c>
      <c r="B12890" s="775">
        <v>6</v>
      </c>
      <c r="C12890" s="775" t="s">
        <v>680</v>
      </c>
      <c r="D12890" s="775" t="s">
        <v>174</v>
      </c>
      <c r="E12890" s="775">
        <v>0.3201</v>
      </c>
      <c r="F12890" s="775" t="s">
        <v>1111</v>
      </c>
      <c r="G12890" s="775" t="s">
        <v>4235</v>
      </c>
      <c r="H12890" s="775" t="s">
        <v>4235</v>
      </c>
      <c r="I12890" s="775" t="s">
        <v>6175</v>
      </c>
    </row>
    <row r="12891" spans="1:9">
      <c r="A12891" s="775" t="str">
        <f>Table_wabobpsvr_AzureCalc_AzureCalcRateCard[[#This Row],[ServiceName]]&amp;Table_wabobpsvr_AzureCalc_AzureCalcRateCard[[#This Row],[Price_Level]]&amp;Table_wabobpsvr_AzureCalc_AzureCalcRateCard[[#This Row],[Region]]</f>
        <v>Standard_D11 VM (Windows)B6</v>
      </c>
      <c r="B12891" s="775">
        <v>6</v>
      </c>
      <c r="C12891" s="775" t="s">
        <v>680</v>
      </c>
      <c r="D12891" s="775" t="s">
        <v>175</v>
      </c>
      <c r="E12891" s="775">
        <v>0.31019999999999998</v>
      </c>
      <c r="F12891" s="775" t="s">
        <v>1111</v>
      </c>
      <c r="G12891" s="775" t="s">
        <v>4235</v>
      </c>
      <c r="H12891" s="775" t="s">
        <v>4235</v>
      </c>
      <c r="I12891" s="775" t="s">
        <v>6175</v>
      </c>
    </row>
    <row r="12892" spans="1:9">
      <c r="A12892" s="775" t="str">
        <f>Table_wabobpsvr_AzureCalc_AzureCalcRateCard[[#This Row],[ServiceName]]&amp;Table_wabobpsvr_AzureCalc_AzureCalcRateCard[[#This Row],[Price_Level]]&amp;Table_wabobpsvr_AzureCalc_AzureCalcRateCard[[#This Row],[Region]]</f>
        <v>Standard_D11 VM (Windows)C6</v>
      </c>
      <c r="B12892" s="775">
        <v>6</v>
      </c>
      <c r="C12892" s="775" t="s">
        <v>680</v>
      </c>
      <c r="D12892" s="775" t="s">
        <v>177</v>
      </c>
      <c r="E12892" s="775">
        <v>0.30030000000000001</v>
      </c>
      <c r="F12892" s="775" t="s">
        <v>1111</v>
      </c>
      <c r="G12892" s="775" t="s">
        <v>4235</v>
      </c>
      <c r="H12892" s="775" t="s">
        <v>4235</v>
      </c>
      <c r="I12892" s="775" t="s">
        <v>6175</v>
      </c>
    </row>
    <row r="12893" spans="1:9">
      <c r="A12893" s="775" t="str">
        <f>Table_wabobpsvr_AzureCalc_AzureCalcRateCard[[#This Row],[ServiceName]]&amp;Table_wabobpsvr_AzureCalc_AzureCalcRateCard[[#This Row],[Price_Level]]&amp;Table_wabobpsvr_AzureCalc_AzureCalcRateCard[[#This Row],[Region]]</f>
        <v>Standard_D11 VM (Windows)D6</v>
      </c>
      <c r="B12893" s="775">
        <v>6</v>
      </c>
      <c r="C12893" s="775" t="s">
        <v>680</v>
      </c>
      <c r="D12893" s="775" t="s">
        <v>176</v>
      </c>
      <c r="E12893" s="775">
        <v>0.29039999999999999</v>
      </c>
      <c r="F12893" s="775" t="s">
        <v>1111</v>
      </c>
      <c r="G12893" s="775" t="s">
        <v>4235</v>
      </c>
      <c r="H12893" s="775" t="s">
        <v>4235</v>
      </c>
      <c r="I12893" s="775" t="s">
        <v>6175</v>
      </c>
    </row>
    <row r="12894" spans="1:9">
      <c r="A12894" s="775" t="str">
        <f>Table_wabobpsvr_AzureCalc_AzureCalcRateCard[[#This Row],[ServiceName]]&amp;Table_wabobpsvr_AzureCalc_AzureCalcRateCard[[#This Row],[Price_Level]]&amp;Table_wabobpsvr_AzureCalc_AzureCalcRateCard[[#This Row],[Region]]</f>
        <v>Standard_D11 VM (Windows)MOSP2</v>
      </c>
      <c r="B12894" s="775">
        <v>2</v>
      </c>
      <c r="C12894" s="775" t="s">
        <v>680</v>
      </c>
      <c r="D12894" s="775" t="s">
        <v>606</v>
      </c>
      <c r="E12894" s="775">
        <v>0.3</v>
      </c>
      <c r="F12894" s="775" t="s">
        <v>1111</v>
      </c>
      <c r="G12894" s="775" t="s">
        <v>4235</v>
      </c>
      <c r="H12894" s="775" t="s">
        <v>4235</v>
      </c>
      <c r="I12894" s="775" t="s">
        <v>5221</v>
      </c>
    </row>
    <row r="12895" spans="1:9">
      <c r="A12895" s="775" t="str">
        <f>Table_wabobpsvr_AzureCalc_AzureCalcRateCard[[#This Row],[ServiceName]]&amp;Table_wabobpsvr_AzureCalc_AzureCalcRateCard[[#This Row],[Price_Level]]&amp;Table_wabobpsvr_AzureCalc_AzureCalcRateCard[[#This Row],[Region]]</f>
        <v>Standard_D11 VM (Windows)A2</v>
      </c>
      <c r="B12895" s="775">
        <v>2</v>
      </c>
      <c r="C12895" s="775" t="s">
        <v>680</v>
      </c>
      <c r="D12895" s="775" t="s">
        <v>174</v>
      </c>
      <c r="E12895" s="775">
        <v>0.29099999999999998</v>
      </c>
      <c r="F12895" s="775" t="s">
        <v>1111</v>
      </c>
      <c r="G12895" s="775" t="s">
        <v>4235</v>
      </c>
      <c r="H12895" s="775" t="s">
        <v>4235</v>
      </c>
      <c r="I12895" s="775" t="s">
        <v>5221</v>
      </c>
    </row>
    <row r="12896" spans="1:9">
      <c r="A12896" s="775" t="str">
        <f>Table_wabobpsvr_AzureCalc_AzureCalcRateCard[[#This Row],[ServiceName]]&amp;Table_wabobpsvr_AzureCalc_AzureCalcRateCard[[#This Row],[Price_Level]]&amp;Table_wabobpsvr_AzureCalc_AzureCalcRateCard[[#This Row],[Region]]</f>
        <v>Standard_D11 VM (Windows)B2</v>
      </c>
      <c r="B12896" s="775">
        <v>2</v>
      </c>
      <c r="C12896" s="775" t="s">
        <v>680</v>
      </c>
      <c r="D12896" s="775" t="s">
        <v>175</v>
      </c>
      <c r="E12896" s="775">
        <v>0.28199999999999997</v>
      </c>
      <c r="F12896" s="775" t="s">
        <v>1111</v>
      </c>
      <c r="G12896" s="775" t="s">
        <v>4235</v>
      </c>
      <c r="H12896" s="775" t="s">
        <v>4235</v>
      </c>
      <c r="I12896" s="775" t="s">
        <v>5221</v>
      </c>
    </row>
    <row r="12897" spans="1:9">
      <c r="A12897" s="775" t="str">
        <f>Table_wabobpsvr_AzureCalc_AzureCalcRateCard[[#This Row],[ServiceName]]&amp;Table_wabobpsvr_AzureCalc_AzureCalcRateCard[[#This Row],[Price_Level]]&amp;Table_wabobpsvr_AzureCalc_AzureCalcRateCard[[#This Row],[Region]]</f>
        <v>Basic_D5 VM (Non-Windows)B11</v>
      </c>
      <c r="B12897" s="775">
        <v>11</v>
      </c>
      <c r="C12897" s="775" t="s">
        <v>680</v>
      </c>
      <c r="D12897" s="775" t="s">
        <v>175</v>
      </c>
      <c r="E12897" s="775">
        <v>1.5698000000000001</v>
      </c>
      <c r="F12897" s="775" t="s">
        <v>1102</v>
      </c>
      <c r="G12897" s="775" t="s">
        <v>4235</v>
      </c>
      <c r="H12897" s="775" t="s">
        <v>4235</v>
      </c>
      <c r="I12897" s="775" t="s">
        <v>4845</v>
      </c>
    </row>
    <row r="12898" spans="1:9">
      <c r="A12898" s="1039" t="str">
        <f>Table_wabobpsvr_AzureCalc_AzureCalcRateCard[[#This Row],[ServiceName]]&amp;Table_wabobpsvr_AzureCalc_AzureCalcRateCard[[#This Row],[Price_Level]]&amp;Table_wabobpsvr_AzureCalc_AzureCalcRateCard[[#This Row],[Region]]</f>
        <v>Basic_D5 VM (Non-Windows)C11</v>
      </c>
      <c r="B12898" s="1039">
        <v>11</v>
      </c>
      <c r="C12898" s="1039" t="s">
        <v>680</v>
      </c>
      <c r="D12898" s="1039" t="s">
        <v>177</v>
      </c>
      <c r="E12898" s="1039">
        <v>1.5197000000000001</v>
      </c>
      <c r="F12898" s="1039" t="s">
        <v>1102</v>
      </c>
      <c r="G12898" s="775" t="s">
        <v>4235</v>
      </c>
      <c r="H12898" s="775" t="s">
        <v>4235</v>
      </c>
      <c r="I12898" s="775" t="s">
        <v>4845</v>
      </c>
    </row>
    <row r="12899" spans="1:9">
      <c r="A12899" s="775" t="str">
        <f>Table_wabobpsvr_AzureCalc_AzureCalcRateCard[[#This Row],[ServiceName]]&amp;Table_wabobpsvr_AzureCalc_AzureCalcRateCard[[#This Row],[Price_Level]]&amp;Table_wabobpsvr_AzureCalc_AzureCalcRateCard[[#This Row],[Region]]</f>
        <v>Basic_D5 VM (Non-Windows)D11</v>
      </c>
      <c r="B12899" s="775">
        <v>11</v>
      </c>
      <c r="C12899" s="775" t="s">
        <v>680</v>
      </c>
      <c r="D12899" s="775" t="s">
        <v>176</v>
      </c>
      <c r="E12899" s="775">
        <v>1.4696</v>
      </c>
      <c r="F12899" s="775" t="s">
        <v>1102</v>
      </c>
      <c r="G12899" s="775" t="s">
        <v>4235</v>
      </c>
      <c r="H12899" s="775" t="s">
        <v>4235</v>
      </c>
      <c r="I12899" s="775" t="s">
        <v>4845</v>
      </c>
    </row>
    <row r="12900" spans="1:9">
      <c r="A12900" s="775" t="str">
        <f>Table_wabobpsvr_AzureCalc_AzureCalcRateCard[[#This Row],[ServiceName]]&amp;Table_wabobpsvr_AzureCalc_AzureCalcRateCard[[#This Row],[Price_Level]]&amp;Table_wabobpsvr_AzureCalc_AzureCalcRateCard[[#This Row],[Region]]</f>
        <v>Basic_D5 VM (Non-Windows)MOSP12</v>
      </c>
      <c r="B12900" s="775">
        <v>12</v>
      </c>
      <c r="C12900" s="775" t="s">
        <v>680</v>
      </c>
      <c r="D12900" s="775" t="s">
        <v>606</v>
      </c>
      <c r="E12900" s="775">
        <v>1.454</v>
      </c>
      <c r="F12900" s="775" t="s">
        <v>1102</v>
      </c>
      <c r="G12900" s="775" t="s">
        <v>4235</v>
      </c>
      <c r="H12900" s="775" t="s">
        <v>4235</v>
      </c>
      <c r="I12900" s="775" t="s">
        <v>6176</v>
      </c>
    </row>
    <row r="12901" spans="1:9">
      <c r="A12901" s="775" t="str">
        <f>Table_wabobpsvr_AzureCalc_AzureCalcRateCard[[#This Row],[ServiceName]]&amp;Table_wabobpsvr_AzureCalc_AzureCalcRateCard[[#This Row],[Price_Level]]&amp;Table_wabobpsvr_AzureCalc_AzureCalcRateCard[[#This Row],[Region]]</f>
        <v>Basic_D5 VM (Non-Windows)A12</v>
      </c>
      <c r="B12901" s="775">
        <v>12</v>
      </c>
      <c r="C12901" s="775" t="s">
        <v>680</v>
      </c>
      <c r="D12901" s="775" t="s">
        <v>174</v>
      </c>
      <c r="E12901" s="775">
        <v>1.41038</v>
      </c>
      <c r="F12901" s="775" t="s">
        <v>1102</v>
      </c>
      <c r="G12901" s="775" t="s">
        <v>4235</v>
      </c>
      <c r="H12901" s="775" t="s">
        <v>4235</v>
      </c>
      <c r="I12901" s="775" t="s">
        <v>6176</v>
      </c>
    </row>
    <row r="12902" spans="1:9">
      <c r="A12902" s="775" t="str">
        <f>Table_wabobpsvr_AzureCalc_AzureCalcRateCard[[#This Row],[ServiceName]]&amp;Table_wabobpsvr_AzureCalc_AzureCalcRateCard[[#This Row],[Price_Level]]&amp;Table_wabobpsvr_AzureCalc_AzureCalcRateCard[[#This Row],[Region]]</f>
        <v>Basic_D5 VM (Non-Windows)B12</v>
      </c>
      <c r="B12902" s="775">
        <v>12</v>
      </c>
      <c r="C12902" s="775" t="s">
        <v>680</v>
      </c>
      <c r="D12902" s="775" t="s">
        <v>175</v>
      </c>
      <c r="E12902" s="775">
        <v>1.36676</v>
      </c>
      <c r="F12902" s="775" t="s">
        <v>1102</v>
      </c>
      <c r="G12902" s="775" t="s">
        <v>4235</v>
      </c>
      <c r="H12902" s="775" t="s">
        <v>4235</v>
      </c>
      <c r="I12902" s="775" t="s">
        <v>6176</v>
      </c>
    </row>
    <row r="12903" spans="1:9">
      <c r="A12903" s="775" t="str">
        <f>Table_wabobpsvr_AzureCalc_AzureCalcRateCard[[#This Row],[ServiceName]]&amp;Table_wabobpsvr_AzureCalc_AzureCalcRateCard[[#This Row],[Price_Level]]&amp;Table_wabobpsvr_AzureCalc_AzureCalcRateCard[[#This Row],[Region]]</f>
        <v>Basic_D5 VM (Non-Windows)C12</v>
      </c>
      <c r="B12903" s="775">
        <v>12</v>
      </c>
      <c r="C12903" s="775" t="s">
        <v>680</v>
      </c>
      <c r="D12903" s="775" t="s">
        <v>177</v>
      </c>
      <c r="E12903" s="775">
        <v>1.32314</v>
      </c>
      <c r="F12903" s="775" t="s">
        <v>1102</v>
      </c>
      <c r="G12903" s="775" t="s">
        <v>4235</v>
      </c>
      <c r="H12903" s="775" t="s">
        <v>4235</v>
      </c>
      <c r="I12903" s="775" t="s">
        <v>6176</v>
      </c>
    </row>
    <row r="12904" spans="1:9">
      <c r="A12904" s="1039" t="str">
        <f>Table_wabobpsvr_AzureCalc_AzureCalcRateCard[[#This Row],[ServiceName]]&amp;Table_wabobpsvr_AzureCalc_AzureCalcRateCard[[#This Row],[Price_Level]]&amp;Table_wabobpsvr_AzureCalc_AzureCalcRateCard[[#This Row],[Region]]</f>
        <v>Basic_D5 VM (Non-Windows)D12</v>
      </c>
      <c r="B12904" s="1039">
        <v>12</v>
      </c>
      <c r="C12904" s="1039" t="s">
        <v>680</v>
      </c>
      <c r="D12904" s="1039" t="s">
        <v>176</v>
      </c>
      <c r="E12904" s="1039">
        <v>1.27952</v>
      </c>
      <c r="F12904" s="1039" t="s">
        <v>1102</v>
      </c>
      <c r="G12904" s="775" t="s">
        <v>4235</v>
      </c>
      <c r="H12904" s="775" t="s">
        <v>4235</v>
      </c>
      <c r="I12904" s="775" t="s">
        <v>6176</v>
      </c>
    </row>
    <row r="12905" spans="1:9">
      <c r="A12905" s="1039" t="str">
        <f>Table_wabobpsvr_AzureCalc_AzureCalcRateCard[[#This Row],[ServiceName]]&amp;Table_wabobpsvr_AzureCalc_AzureCalcRateCard[[#This Row],[Price_Level]]&amp;Table_wabobpsvr_AzureCalc_AzureCalcRateCard[[#This Row],[Region]]</f>
        <v>Basic_D5 VM (Non-Windows)MOSP3</v>
      </c>
      <c r="B12905" s="1039">
        <v>3</v>
      </c>
      <c r="C12905" s="1039" t="s">
        <v>680</v>
      </c>
      <c r="D12905" s="1039" t="s">
        <v>606</v>
      </c>
      <c r="E12905" s="1039">
        <v>1.109</v>
      </c>
      <c r="F12905" s="1039" t="s">
        <v>1102</v>
      </c>
      <c r="G12905" s="775" t="s">
        <v>4235</v>
      </c>
      <c r="H12905" s="775" t="s">
        <v>4235</v>
      </c>
      <c r="I12905" s="775" t="s">
        <v>6177</v>
      </c>
    </row>
    <row r="12906" spans="1:9">
      <c r="A12906" s="775" t="str">
        <f>Table_wabobpsvr_AzureCalc_AzureCalcRateCard[[#This Row],[ServiceName]]&amp;Table_wabobpsvr_AzureCalc_AzureCalcRateCard[[#This Row],[Price_Level]]&amp;Table_wabobpsvr_AzureCalc_AzureCalcRateCard[[#This Row],[Region]]</f>
        <v>Basic_D5 VM (Non-Windows)A3</v>
      </c>
      <c r="B12906" s="775">
        <v>3</v>
      </c>
      <c r="C12906" s="775" t="s">
        <v>680</v>
      </c>
      <c r="D12906" s="775" t="s">
        <v>174</v>
      </c>
      <c r="E12906" s="775">
        <v>1.0757300000000001</v>
      </c>
      <c r="F12906" s="775" t="s">
        <v>1102</v>
      </c>
      <c r="G12906" s="775" t="s">
        <v>4235</v>
      </c>
      <c r="H12906" s="775" t="s">
        <v>4235</v>
      </c>
      <c r="I12906" s="775" t="s">
        <v>6177</v>
      </c>
    </row>
    <row r="12907" spans="1:9">
      <c r="A12907" s="775" t="str">
        <f>Table_wabobpsvr_AzureCalc_AzureCalcRateCard[[#This Row],[ServiceName]]&amp;Table_wabobpsvr_AzureCalc_AzureCalcRateCard[[#This Row],[Price_Level]]&amp;Table_wabobpsvr_AzureCalc_AzureCalcRateCard[[#This Row],[Region]]</f>
        <v>Basic_D5 VM (Non-Windows)B3</v>
      </c>
      <c r="B12907" s="775">
        <v>3</v>
      </c>
      <c r="C12907" s="775" t="s">
        <v>680</v>
      </c>
      <c r="D12907" s="775" t="s">
        <v>175</v>
      </c>
      <c r="E12907" s="775">
        <v>1.0424599999999999</v>
      </c>
      <c r="F12907" s="775" t="s">
        <v>1102</v>
      </c>
      <c r="G12907" s="775" t="s">
        <v>4235</v>
      </c>
      <c r="H12907" s="775" t="s">
        <v>4235</v>
      </c>
      <c r="I12907" s="775" t="s">
        <v>6177</v>
      </c>
    </row>
    <row r="12908" spans="1:9">
      <c r="A12908" s="775" t="str">
        <f>Table_wabobpsvr_AzureCalc_AzureCalcRateCard[[#This Row],[ServiceName]]&amp;Table_wabobpsvr_AzureCalc_AzureCalcRateCard[[#This Row],[Price_Level]]&amp;Table_wabobpsvr_AzureCalc_AzureCalcRateCard[[#This Row],[Region]]</f>
        <v>Basic_D5 VM (Non-Windows)C3</v>
      </c>
      <c r="B12908" s="775">
        <v>3</v>
      </c>
      <c r="C12908" s="775" t="s">
        <v>680</v>
      </c>
      <c r="D12908" s="775" t="s">
        <v>177</v>
      </c>
      <c r="E12908" s="775">
        <v>1.00919</v>
      </c>
      <c r="F12908" s="775" t="s">
        <v>1102</v>
      </c>
      <c r="G12908" s="775" t="s">
        <v>4235</v>
      </c>
      <c r="H12908" s="775" t="s">
        <v>4235</v>
      </c>
      <c r="I12908" s="775" t="s">
        <v>6177</v>
      </c>
    </row>
    <row r="12909" spans="1:9">
      <c r="A12909" s="1039" t="str">
        <f>Table_wabobpsvr_AzureCalc_AzureCalcRateCard[[#This Row],[ServiceName]]&amp;Table_wabobpsvr_AzureCalc_AzureCalcRateCard[[#This Row],[Price_Level]]&amp;Table_wabobpsvr_AzureCalc_AzureCalcRateCard[[#This Row],[Region]]</f>
        <v>Basic_D5 VM (Non-Windows)D3</v>
      </c>
      <c r="B12909" s="1039">
        <v>3</v>
      </c>
      <c r="C12909" s="1039" t="s">
        <v>680</v>
      </c>
      <c r="D12909" s="1039" t="s">
        <v>176</v>
      </c>
      <c r="E12909" s="1039">
        <v>0.97592000000000001</v>
      </c>
      <c r="F12909" s="1039" t="s">
        <v>1102</v>
      </c>
      <c r="G12909" s="775" t="s">
        <v>4235</v>
      </c>
      <c r="H12909" s="775" t="s">
        <v>4235</v>
      </c>
      <c r="I12909" s="775" t="s">
        <v>6177</v>
      </c>
    </row>
    <row r="12910" spans="1:9">
      <c r="A12910" s="1039" t="str">
        <f>Table_wabobpsvr_AzureCalc_AzureCalcRateCard[[#This Row],[ServiceName]]&amp;Table_wabobpsvr_AzureCalc_AzureCalcRateCard[[#This Row],[Price_Level]]&amp;Table_wabobpsvr_AzureCalc_AzureCalcRateCard[[#This Row],[Region]]</f>
        <v>Basic_D5 VM (Non-Windows)MOSP6</v>
      </c>
      <c r="B12910" s="1039">
        <v>6</v>
      </c>
      <c r="C12910" s="1039" t="s">
        <v>680</v>
      </c>
      <c r="D12910" s="1039" t="s">
        <v>606</v>
      </c>
      <c r="E12910" s="1039">
        <v>1.109</v>
      </c>
      <c r="F12910" s="1039" t="s">
        <v>1102</v>
      </c>
      <c r="G12910" s="775" t="s">
        <v>4235</v>
      </c>
      <c r="H12910" s="775" t="s">
        <v>4235</v>
      </c>
      <c r="I12910" s="775" t="s">
        <v>6178</v>
      </c>
    </row>
    <row r="12911" spans="1:9">
      <c r="A12911" s="1039" t="str">
        <f>Table_wabobpsvr_AzureCalc_AzureCalcRateCard[[#This Row],[ServiceName]]&amp;Table_wabobpsvr_AzureCalc_AzureCalcRateCard[[#This Row],[Price_Level]]&amp;Table_wabobpsvr_AzureCalc_AzureCalcRateCard[[#This Row],[Region]]</f>
        <v>Basic_D5 VM (Non-Windows)A6</v>
      </c>
      <c r="B12911" s="1039">
        <v>6</v>
      </c>
      <c r="C12911" s="1039" t="s">
        <v>680</v>
      </c>
      <c r="D12911" s="1039" t="s">
        <v>174</v>
      </c>
      <c r="E12911" s="1039">
        <v>1.0757300000000001</v>
      </c>
      <c r="F12911" s="1039" t="s">
        <v>1102</v>
      </c>
      <c r="G12911" s="775" t="s">
        <v>4235</v>
      </c>
      <c r="H12911" s="775" t="s">
        <v>4235</v>
      </c>
      <c r="I12911" s="775" t="s">
        <v>6178</v>
      </c>
    </row>
    <row r="12912" spans="1:9">
      <c r="A12912" s="1039" t="str">
        <f>Table_wabobpsvr_AzureCalc_AzureCalcRateCard[[#This Row],[ServiceName]]&amp;Table_wabobpsvr_AzureCalc_AzureCalcRateCard[[#This Row],[Price_Level]]&amp;Table_wabobpsvr_AzureCalc_AzureCalcRateCard[[#This Row],[Region]]</f>
        <v>Basic_D5 VM (Non-Windows)B6</v>
      </c>
      <c r="B12912" s="1039">
        <v>6</v>
      </c>
      <c r="C12912" s="1039" t="s">
        <v>680</v>
      </c>
      <c r="D12912" s="1039" t="s">
        <v>175</v>
      </c>
      <c r="E12912" s="1039">
        <v>1.0424599999999999</v>
      </c>
      <c r="F12912" s="1039" t="s">
        <v>1102</v>
      </c>
      <c r="G12912" s="775" t="s">
        <v>4235</v>
      </c>
      <c r="H12912" s="775" t="s">
        <v>4235</v>
      </c>
      <c r="I12912" s="775" t="s">
        <v>6178</v>
      </c>
    </row>
    <row r="12913" spans="1:9">
      <c r="A12913" s="1039" t="str">
        <f>Table_wabobpsvr_AzureCalc_AzureCalcRateCard[[#This Row],[ServiceName]]&amp;Table_wabobpsvr_AzureCalc_AzureCalcRateCard[[#This Row],[Price_Level]]&amp;Table_wabobpsvr_AzureCalc_AzureCalcRateCard[[#This Row],[Region]]</f>
        <v>Basic_D5 VM (Non-Windows)C6</v>
      </c>
      <c r="B12913" s="1039">
        <v>6</v>
      </c>
      <c r="C12913" s="1039" t="s">
        <v>680</v>
      </c>
      <c r="D12913" s="1039" t="s">
        <v>177</v>
      </c>
      <c r="E12913" s="1039">
        <v>1.00919</v>
      </c>
      <c r="F12913" s="1039" t="s">
        <v>1102</v>
      </c>
      <c r="G12913" s="775" t="s">
        <v>4235</v>
      </c>
      <c r="H12913" s="775" t="s">
        <v>4235</v>
      </c>
      <c r="I12913" s="775" t="s">
        <v>6178</v>
      </c>
    </row>
    <row r="12914" spans="1:9">
      <c r="A12914" s="1039" t="str">
        <f>Table_wabobpsvr_AzureCalc_AzureCalcRateCard[[#This Row],[ServiceName]]&amp;Table_wabobpsvr_AzureCalc_AzureCalcRateCard[[#This Row],[Price_Level]]&amp;Table_wabobpsvr_AzureCalc_AzureCalcRateCard[[#This Row],[Region]]</f>
        <v>Basic_D5 VM (Non-Windows)D6</v>
      </c>
      <c r="B12914" s="1039">
        <v>6</v>
      </c>
      <c r="C12914" s="1039" t="s">
        <v>680</v>
      </c>
      <c r="D12914" s="1039" t="s">
        <v>176</v>
      </c>
      <c r="E12914" s="1039">
        <v>0.97592000000000001</v>
      </c>
      <c r="F12914" s="1039" t="s">
        <v>1102</v>
      </c>
      <c r="G12914" s="775" t="s">
        <v>4235</v>
      </c>
      <c r="H12914" s="775" t="s">
        <v>4235</v>
      </c>
      <c r="I12914" s="775" t="s">
        <v>6178</v>
      </c>
    </row>
    <row r="12915" spans="1:9">
      <c r="A12915" s="1039" t="str">
        <f>Table_wabobpsvr_AzureCalc_AzureCalcRateCard[[#This Row],[ServiceName]]&amp;Table_wabobpsvr_AzureCalc_AzureCalcRateCard[[#This Row],[Price_Level]]&amp;Table_wabobpsvr_AzureCalc_AzureCalcRateCard[[#This Row],[Region]]</f>
        <v>Basic_D5 VM (Non-Windows)MOSP2</v>
      </c>
      <c r="B12915" s="1039">
        <v>2</v>
      </c>
      <c r="C12915" s="1039" t="s">
        <v>680</v>
      </c>
      <c r="D12915" s="1039" t="s">
        <v>606</v>
      </c>
      <c r="E12915" s="1039">
        <v>1.008</v>
      </c>
      <c r="F12915" s="1039" t="s">
        <v>1102</v>
      </c>
      <c r="G12915" s="775" t="s">
        <v>4235</v>
      </c>
      <c r="H12915" s="775" t="s">
        <v>4235</v>
      </c>
      <c r="I12915" s="775" t="s">
        <v>6179</v>
      </c>
    </row>
    <row r="12916" spans="1:9">
      <c r="A12916" s="1039" t="str">
        <f>Table_wabobpsvr_AzureCalc_AzureCalcRateCard[[#This Row],[ServiceName]]&amp;Table_wabobpsvr_AzureCalc_AzureCalcRateCard[[#This Row],[Price_Level]]&amp;Table_wabobpsvr_AzureCalc_AzureCalcRateCard[[#This Row],[Region]]</f>
        <v>Basic_D5 VM (Non-Windows)A2</v>
      </c>
      <c r="B12916" s="1039">
        <v>2</v>
      </c>
      <c r="C12916" s="1039" t="s">
        <v>680</v>
      </c>
      <c r="D12916" s="1039" t="s">
        <v>174</v>
      </c>
      <c r="E12916" s="1039">
        <v>0.97775999999999996</v>
      </c>
      <c r="F12916" s="1039" t="s">
        <v>1102</v>
      </c>
      <c r="G12916" s="775" t="s">
        <v>4235</v>
      </c>
      <c r="H12916" s="775" t="s">
        <v>4235</v>
      </c>
      <c r="I12916" s="775" t="s">
        <v>6179</v>
      </c>
    </row>
    <row r="12917" spans="1:9">
      <c r="A12917" s="1039" t="str">
        <f>Table_wabobpsvr_AzureCalc_AzureCalcRateCard[[#This Row],[ServiceName]]&amp;Table_wabobpsvr_AzureCalc_AzureCalcRateCard[[#This Row],[Price_Level]]&amp;Table_wabobpsvr_AzureCalc_AzureCalcRateCard[[#This Row],[Region]]</f>
        <v>Basic_D5 VM (Non-Windows)B2</v>
      </c>
      <c r="B12917" s="1039">
        <v>2</v>
      </c>
      <c r="C12917" s="1039" t="s">
        <v>680</v>
      </c>
      <c r="D12917" s="1039" t="s">
        <v>175</v>
      </c>
      <c r="E12917" s="1039">
        <v>0.94752000000000003</v>
      </c>
      <c r="F12917" s="1039" t="s">
        <v>1102</v>
      </c>
      <c r="G12917" s="775" t="s">
        <v>4235</v>
      </c>
      <c r="H12917" s="775" t="s">
        <v>4235</v>
      </c>
      <c r="I12917" s="775" t="s">
        <v>6179</v>
      </c>
    </row>
    <row r="12918" spans="1:9">
      <c r="A12918" s="1039" t="str">
        <f>Table_wabobpsvr_AzureCalc_AzureCalcRateCard[[#This Row],[ServiceName]]&amp;Table_wabobpsvr_AzureCalc_AzureCalcRateCard[[#This Row],[Price_Level]]&amp;Table_wabobpsvr_AzureCalc_AzureCalcRateCard[[#This Row],[Region]]</f>
        <v>Basic_D5 VM (Non-Windows)C2</v>
      </c>
      <c r="B12918" s="1039">
        <v>2</v>
      </c>
      <c r="C12918" s="1039" t="s">
        <v>680</v>
      </c>
      <c r="D12918" s="1039" t="s">
        <v>177</v>
      </c>
      <c r="E12918" s="1039">
        <v>0.91727999999999998</v>
      </c>
      <c r="F12918" s="1039" t="s">
        <v>1102</v>
      </c>
      <c r="G12918" s="775" t="s">
        <v>4235</v>
      </c>
      <c r="H12918" s="775" t="s">
        <v>4235</v>
      </c>
      <c r="I12918" s="775" t="s">
        <v>6179</v>
      </c>
    </row>
    <row r="12919" spans="1:9">
      <c r="A12919" s="1039" t="str">
        <f>Table_wabobpsvr_AzureCalc_AzureCalcRateCard[[#This Row],[ServiceName]]&amp;Table_wabobpsvr_AzureCalc_AzureCalcRateCard[[#This Row],[Price_Level]]&amp;Table_wabobpsvr_AzureCalc_AzureCalcRateCard[[#This Row],[Region]]</f>
        <v>Basic_D5 VM (Non-Windows)D2</v>
      </c>
      <c r="B12919" s="1039">
        <v>2</v>
      </c>
      <c r="C12919" s="1039" t="s">
        <v>680</v>
      </c>
      <c r="D12919" s="1039" t="s">
        <v>176</v>
      </c>
      <c r="E12919" s="1039">
        <v>0.88704000000000005</v>
      </c>
      <c r="F12919" s="1039" t="s">
        <v>1102</v>
      </c>
      <c r="G12919" s="775" t="s">
        <v>4235</v>
      </c>
      <c r="H12919" s="775" t="s">
        <v>4235</v>
      </c>
      <c r="I12919" s="775" t="s">
        <v>6179</v>
      </c>
    </row>
    <row r="12920" spans="1:9">
      <c r="A12920" s="1039" t="str">
        <f>Table_wabobpsvr_AzureCalc_AzureCalcRateCard[[#This Row],[ServiceName]]&amp;Table_wabobpsvr_AzureCalc_AzureCalcRateCard[[#This Row],[Price_Level]]&amp;Table_wabobpsvr_AzureCalc_AzureCalcRateCard[[#This Row],[Region]]</f>
        <v>Basic_D5 VM (Non-Windows)MOSP5</v>
      </c>
      <c r="B12920" s="1039">
        <v>5</v>
      </c>
      <c r="C12920" s="1039" t="s">
        <v>680</v>
      </c>
      <c r="D12920" s="1039" t="s">
        <v>606</v>
      </c>
      <c r="E12920" s="1039">
        <v>1.109</v>
      </c>
      <c r="F12920" s="1039" t="s">
        <v>1102</v>
      </c>
      <c r="G12920" s="775" t="s">
        <v>4235</v>
      </c>
      <c r="H12920" s="775" t="s">
        <v>4235</v>
      </c>
      <c r="I12920" s="775" t="s">
        <v>6180</v>
      </c>
    </row>
    <row r="12921" spans="1:9">
      <c r="A12921" s="1039" t="str">
        <f>Table_wabobpsvr_AzureCalc_AzureCalcRateCard[[#This Row],[ServiceName]]&amp;Table_wabobpsvr_AzureCalc_AzureCalcRateCard[[#This Row],[Price_Level]]&amp;Table_wabobpsvr_AzureCalc_AzureCalcRateCard[[#This Row],[Region]]</f>
        <v>Basic_D5 VM (Non-Windows)A5</v>
      </c>
      <c r="B12921" s="1039">
        <v>5</v>
      </c>
      <c r="C12921" s="1039" t="s">
        <v>680</v>
      </c>
      <c r="D12921" s="1039" t="s">
        <v>174</v>
      </c>
      <c r="E12921" s="1039">
        <v>1.0757300000000001</v>
      </c>
      <c r="F12921" s="1039" t="s">
        <v>1102</v>
      </c>
      <c r="G12921" s="775" t="s">
        <v>4235</v>
      </c>
      <c r="H12921" s="775" t="s">
        <v>4235</v>
      </c>
      <c r="I12921" s="775" t="s">
        <v>6180</v>
      </c>
    </row>
    <row r="12922" spans="1:9">
      <c r="A12922" s="775" t="str">
        <f>Table_wabobpsvr_AzureCalc_AzureCalcRateCard[[#This Row],[ServiceName]]&amp;Table_wabobpsvr_AzureCalc_AzureCalcRateCard[[#This Row],[Price_Level]]&amp;Table_wabobpsvr_AzureCalc_AzureCalcRateCard[[#This Row],[Region]]</f>
        <v>Basic_D5 VM (Non-Windows)B5</v>
      </c>
      <c r="B12922" s="775">
        <v>5</v>
      </c>
      <c r="C12922" s="775" t="s">
        <v>680</v>
      </c>
      <c r="D12922" s="775" t="s">
        <v>175</v>
      </c>
      <c r="E12922" s="775">
        <v>1.0424599999999999</v>
      </c>
      <c r="F12922" s="775" t="s">
        <v>1102</v>
      </c>
      <c r="G12922" s="775" t="s">
        <v>4235</v>
      </c>
      <c r="H12922" s="775" t="s">
        <v>4235</v>
      </c>
      <c r="I12922" s="775" t="s">
        <v>6180</v>
      </c>
    </row>
    <row r="12923" spans="1:9">
      <c r="A12923" s="775" t="str">
        <f>Table_wabobpsvr_AzureCalc_AzureCalcRateCard[[#This Row],[ServiceName]]&amp;Table_wabobpsvr_AzureCalc_AzureCalcRateCard[[#This Row],[Price_Level]]&amp;Table_wabobpsvr_AzureCalc_AzureCalcRateCard[[#This Row],[Region]]</f>
        <v>Basic_D5 VM (Non-Windows)C5</v>
      </c>
      <c r="B12923" s="775">
        <v>5</v>
      </c>
      <c r="C12923" s="775" t="s">
        <v>680</v>
      </c>
      <c r="D12923" s="775" t="s">
        <v>177</v>
      </c>
      <c r="E12923" s="775">
        <v>1.00919</v>
      </c>
      <c r="F12923" s="775" t="s">
        <v>1102</v>
      </c>
      <c r="G12923" s="775" t="s">
        <v>4235</v>
      </c>
      <c r="H12923" s="775" t="s">
        <v>4235</v>
      </c>
      <c r="I12923" s="775" t="s">
        <v>6180</v>
      </c>
    </row>
    <row r="12924" spans="1:9">
      <c r="A12924" s="775" t="str">
        <f>Table_wabobpsvr_AzureCalc_AzureCalcRateCard[[#This Row],[ServiceName]]&amp;Table_wabobpsvr_AzureCalc_AzureCalcRateCard[[#This Row],[Price_Level]]&amp;Table_wabobpsvr_AzureCalc_AzureCalcRateCard[[#This Row],[Region]]</f>
        <v>Basic_D5 VM (Non-Windows)D5</v>
      </c>
      <c r="B12924" s="775">
        <v>5</v>
      </c>
      <c r="C12924" s="775" t="s">
        <v>680</v>
      </c>
      <c r="D12924" s="775" t="s">
        <v>176</v>
      </c>
      <c r="E12924" s="775">
        <v>0.97592000000000001</v>
      </c>
      <c r="F12924" s="775" t="s">
        <v>1102</v>
      </c>
      <c r="G12924" s="775" t="s">
        <v>4235</v>
      </c>
      <c r="H12924" s="775" t="s">
        <v>4235</v>
      </c>
      <c r="I12924" s="775" t="s">
        <v>6180</v>
      </c>
    </row>
    <row r="12925" spans="1:9">
      <c r="A12925" s="775" t="str">
        <f>Table_wabobpsvr_AzureCalc_AzureCalcRateCard[[#This Row],[ServiceName]]&amp;Table_wabobpsvr_AzureCalc_AzureCalcRateCard[[#This Row],[Price_Level]]&amp;Table_wabobpsvr_AzureCalc_AzureCalcRateCard[[#This Row],[Region]]</f>
        <v>Basic_D5 VM (Non-Windows)MOSP1</v>
      </c>
      <c r="B12925" s="775">
        <v>1</v>
      </c>
      <c r="C12925" s="775" t="s">
        <v>680</v>
      </c>
      <c r="D12925" s="775" t="s">
        <v>606</v>
      </c>
      <c r="E12925" s="775">
        <v>1.008</v>
      </c>
      <c r="F12925" s="775" t="s">
        <v>1102</v>
      </c>
      <c r="G12925" s="775" t="s">
        <v>4235</v>
      </c>
      <c r="H12925" s="775" t="s">
        <v>4235</v>
      </c>
      <c r="I12925" s="775" t="s">
        <v>6181</v>
      </c>
    </row>
    <row r="12926" spans="1:9">
      <c r="A12926" s="775" t="str">
        <f>Table_wabobpsvr_AzureCalc_AzureCalcRateCard[[#This Row],[ServiceName]]&amp;Table_wabobpsvr_AzureCalc_AzureCalcRateCard[[#This Row],[Price_Level]]&amp;Table_wabobpsvr_AzureCalc_AzureCalcRateCard[[#This Row],[Region]]</f>
        <v>Basic_D5 VM (Non-Windows)A1</v>
      </c>
      <c r="B12926" s="775">
        <v>1</v>
      </c>
      <c r="C12926" s="775" t="s">
        <v>680</v>
      </c>
      <c r="D12926" s="775" t="s">
        <v>174</v>
      </c>
      <c r="E12926" s="775">
        <v>0.97775999999999996</v>
      </c>
      <c r="F12926" s="775" t="s">
        <v>1102</v>
      </c>
      <c r="G12926" s="775" t="s">
        <v>4235</v>
      </c>
      <c r="H12926" s="775" t="s">
        <v>4235</v>
      </c>
      <c r="I12926" s="775" t="s">
        <v>6181</v>
      </c>
    </row>
    <row r="12927" spans="1:9">
      <c r="A12927" s="775" t="str">
        <f>Table_wabobpsvr_AzureCalc_AzureCalcRateCard[[#This Row],[ServiceName]]&amp;Table_wabobpsvr_AzureCalc_AzureCalcRateCard[[#This Row],[Price_Level]]&amp;Table_wabobpsvr_AzureCalc_AzureCalcRateCard[[#This Row],[Region]]</f>
        <v>Basic_D5 VM (Non-Windows)B1</v>
      </c>
      <c r="B12927" s="775">
        <v>1</v>
      </c>
      <c r="C12927" s="775" t="s">
        <v>680</v>
      </c>
      <c r="D12927" s="775" t="s">
        <v>175</v>
      </c>
      <c r="E12927" s="775">
        <v>0.94752000000000003</v>
      </c>
      <c r="F12927" s="775" t="s">
        <v>1102</v>
      </c>
      <c r="G12927" s="775" t="s">
        <v>4235</v>
      </c>
      <c r="H12927" s="775" t="s">
        <v>4235</v>
      </c>
      <c r="I12927" s="775" t="s">
        <v>6181</v>
      </c>
    </row>
    <row r="12928" spans="1:9">
      <c r="A12928" s="775" t="str">
        <f>Table_wabobpsvr_AzureCalc_AzureCalcRateCard[[#This Row],[ServiceName]]&amp;Table_wabobpsvr_AzureCalc_AzureCalcRateCard[[#This Row],[Price_Level]]&amp;Table_wabobpsvr_AzureCalc_AzureCalcRateCard[[#This Row],[Region]]</f>
        <v>Basic_D5 VM (Non-Windows)C1</v>
      </c>
      <c r="B12928" s="775">
        <v>1</v>
      </c>
      <c r="C12928" s="775" t="s">
        <v>680</v>
      </c>
      <c r="D12928" s="775" t="s">
        <v>177</v>
      </c>
      <c r="E12928" s="775">
        <v>0.91727999999999998</v>
      </c>
      <c r="F12928" s="775" t="s">
        <v>1102</v>
      </c>
      <c r="G12928" s="775" t="s">
        <v>4235</v>
      </c>
      <c r="H12928" s="775" t="s">
        <v>4235</v>
      </c>
      <c r="I12928" s="775" t="s">
        <v>6181</v>
      </c>
    </row>
    <row r="12929" spans="1:9">
      <c r="A12929" s="775" t="str">
        <f>Table_wabobpsvr_AzureCalc_AzureCalcRateCard[[#This Row],[ServiceName]]&amp;Table_wabobpsvr_AzureCalc_AzureCalcRateCard[[#This Row],[Price_Level]]&amp;Table_wabobpsvr_AzureCalc_AzureCalcRateCard[[#This Row],[Region]]</f>
        <v>Basic_D5 VM (Non-Windows)D1</v>
      </c>
      <c r="B12929" s="775">
        <v>1</v>
      </c>
      <c r="C12929" s="775" t="s">
        <v>680</v>
      </c>
      <c r="D12929" s="775" t="s">
        <v>176</v>
      </c>
      <c r="E12929" s="775">
        <v>0.88704000000000005</v>
      </c>
      <c r="F12929" s="775" t="s">
        <v>1102</v>
      </c>
      <c r="G12929" s="775" t="s">
        <v>4235</v>
      </c>
      <c r="H12929" s="775" t="s">
        <v>4235</v>
      </c>
      <c r="I12929" s="775" t="s">
        <v>6181</v>
      </c>
    </row>
    <row r="12930" spans="1:9">
      <c r="A12930" s="775" t="str">
        <f>Table_wabobpsvr_AzureCalc_AzureCalcRateCard[[#This Row],[ServiceName]]&amp;Table_wabobpsvr_AzureCalc_AzureCalcRateCard[[#This Row],[Price_Level]]&amp;Table_wabobpsvr_AzureCalc_AzureCalcRateCard[[#This Row],[Region]]</f>
        <v>Basic_D5 VM (Non-Windows)MOSP4</v>
      </c>
      <c r="B12930" s="775">
        <v>4</v>
      </c>
      <c r="C12930" s="775" t="s">
        <v>680</v>
      </c>
      <c r="D12930" s="775" t="s">
        <v>606</v>
      </c>
      <c r="E12930" s="775">
        <v>1.109</v>
      </c>
      <c r="F12930" s="775" t="s">
        <v>1102</v>
      </c>
      <c r="G12930" s="775" t="s">
        <v>4235</v>
      </c>
      <c r="H12930" s="775" t="s">
        <v>4235</v>
      </c>
      <c r="I12930" s="775" t="s">
        <v>6182</v>
      </c>
    </row>
    <row r="12931" spans="1:9">
      <c r="A12931" s="775" t="str">
        <f>Table_wabobpsvr_AzureCalc_AzureCalcRateCard[[#This Row],[ServiceName]]&amp;Table_wabobpsvr_AzureCalc_AzureCalcRateCard[[#This Row],[Price_Level]]&amp;Table_wabobpsvr_AzureCalc_AzureCalcRateCard[[#This Row],[Region]]</f>
        <v>Basic_D5 VM (Non-Windows)A4</v>
      </c>
      <c r="B12931" s="775">
        <v>4</v>
      </c>
      <c r="C12931" s="775" t="s">
        <v>680</v>
      </c>
      <c r="D12931" s="775" t="s">
        <v>174</v>
      </c>
      <c r="E12931" s="775">
        <v>1.0757300000000001</v>
      </c>
      <c r="F12931" s="775" t="s">
        <v>1102</v>
      </c>
      <c r="G12931" s="775" t="s">
        <v>4235</v>
      </c>
      <c r="H12931" s="775" t="s">
        <v>4235</v>
      </c>
      <c r="I12931" s="775" t="s">
        <v>6182</v>
      </c>
    </row>
    <row r="12932" spans="1:9">
      <c r="A12932" s="775" t="str">
        <f>Table_wabobpsvr_AzureCalc_AzureCalcRateCard[[#This Row],[ServiceName]]&amp;Table_wabobpsvr_AzureCalc_AzureCalcRateCard[[#This Row],[Price_Level]]&amp;Table_wabobpsvr_AzureCalc_AzureCalcRateCard[[#This Row],[Region]]</f>
        <v>Basic_D5 VM (Non-Windows)B4</v>
      </c>
      <c r="B12932" s="775">
        <v>4</v>
      </c>
      <c r="C12932" s="775" t="s">
        <v>680</v>
      </c>
      <c r="D12932" s="775" t="s">
        <v>175</v>
      </c>
      <c r="E12932" s="775">
        <v>1.0424599999999999</v>
      </c>
      <c r="F12932" s="775" t="s">
        <v>1102</v>
      </c>
      <c r="G12932" s="775" t="s">
        <v>4235</v>
      </c>
      <c r="H12932" s="775" t="s">
        <v>4235</v>
      </c>
      <c r="I12932" s="775" t="s">
        <v>6182</v>
      </c>
    </row>
    <row r="12933" spans="1:9">
      <c r="A12933" s="775" t="str">
        <f>Table_wabobpsvr_AzureCalc_AzureCalcRateCard[[#This Row],[ServiceName]]&amp;Table_wabobpsvr_AzureCalc_AzureCalcRateCard[[#This Row],[Price_Level]]&amp;Table_wabobpsvr_AzureCalc_AzureCalcRateCard[[#This Row],[Region]]</f>
        <v>Basic_D5 VM (Non-Windows)C4</v>
      </c>
      <c r="B12933" s="775">
        <v>4</v>
      </c>
      <c r="C12933" s="775" t="s">
        <v>680</v>
      </c>
      <c r="D12933" s="775" t="s">
        <v>177</v>
      </c>
      <c r="E12933" s="775">
        <v>1.00919</v>
      </c>
      <c r="F12933" s="775" t="s">
        <v>1102</v>
      </c>
      <c r="G12933" s="775" t="s">
        <v>4235</v>
      </c>
      <c r="H12933" s="775" t="s">
        <v>4235</v>
      </c>
      <c r="I12933" s="775" t="s">
        <v>6182</v>
      </c>
    </row>
    <row r="12934" spans="1:9">
      <c r="A12934" s="775" t="str">
        <f>Table_wabobpsvr_AzureCalc_AzureCalcRateCard[[#This Row],[ServiceName]]&amp;Table_wabobpsvr_AzureCalc_AzureCalcRateCard[[#This Row],[Price_Level]]&amp;Table_wabobpsvr_AzureCalc_AzureCalcRateCard[[#This Row],[Region]]</f>
        <v>Basic_D5 VM (Non-Windows)D4</v>
      </c>
      <c r="B12934" s="775">
        <v>4</v>
      </c>
      <c r="C12934" s="775" t="s">
        <v>680</v>
      </c>
      <c r="D12934" s="775" t="s">
        <v>176</v>
      </c>
      <c r="E12934" s="775">
        <v>0.97592000000000001</v>
      </c>
      <c r="F12934" s="775" t="s">
        <v>1102</v>
      </c>
      <c r="G12934" s="775" t="s">
        <v>4235</v>
      </c>
      <c r="H12934" s="775" t="s">
        <v>4235</v>
      </c>
      <c r="I12934" s="775" t="s">
        <v>6182</v>
      </c>
    </row>
    <row r="12935" spans="1:9">
      <c r="A12935" s="775" t="str">
        <f>Table_wabobpsvr_AzureCalc_AzureCalcRateCard[[#This Row],[ServiceName]]&amp;Table_wabobpsvr_AzureCalc_AzureCalcRateCard[[#This Row],[Price_Level]]&amp;Table_wabobpsvr_AzureCalc_AzureCalcRateCard[[#This Row],[Region]]</f>
        <v>Basic_D5 VM (Non-Windows)MOSP14</v>
      </c>
      <c r="B12935" s="775">
        <v>14</v>
      </c>
      <c r="C12935" s="775" t="s">
        <v>680</v>
      </c>
      <c r="D12935" s="775" t="s">
        <v>606</v>
      </c>
      <c r="E12935" s="775">
        <v>999999</v>
      </c>
      <c r="F12935" s="775" t="s">
        <v>1102</v>
      </c>
      <c r="G12935" s="775" t="s">
        <v>4235</v>
      </c>
      <c r="H12935" s="775" t="s">
        <v>4235</v>
      </c>
      <c r="I12935" s="775" t="s">
        <v>6183</v>
      </c>
    </row>
    <row r="12936" spans="1:9">
      <c r="A12936" s="775" t="str">
        <f>Table_wabobpsvr_AzureCalc_AzureCalcRateCard[[#This Row],[ServiceName]]&amp;Table_wabobpsvr_AzureCalc_AzureCalcRateCard[[#This Row],[Price_Level]]&amp;Table_wabobpsvr_AzureCalc_AzureCalcRateCard[[#This Row],[Region]]</f>
        <v>Basic_D5 VM (Non-Windows)A14</v>
      </c>
      <c r="B12936" s="775">
        <v>14</v>
      </c>
      <c r="C12936" s="775" t="s">
        <v>680</v>
      </c>
      <c r="D12936" s="775" t="s">
        <v>174</v>
      </c>
      <c r="E12936" s="775">
        <v>1.35897</v>
      </c>
      <c r="F12936" s="775" t="s">
        <v>1102</v>
      </c>
      <c r="G12936" s="775" t="s">
        <v>4235</v>
      </c>
      <c r="H12936" s="775" t="s">
        <v>4235</v>
      </c>
      <c r="I12936" s="775" t="s">
        <v>6183</v>
      </c>
    </row>
    <row r="12937" spans="1:9">
      <c r="A12937" s="775" t="str">
        <f>Table_wabobpsvr_AzureCalc_AzureCalcRateCard[[#This Row],[ServiceName]]&amp;Table_wabobpsvr_AzureCalc_AzureCalcRateCard[[#This Row],[Price_Level]]&amp;Table_wabobpsvr_AzureCalc_AzureCalcRateCard[[#This Row],[Region]]</f>
        <v>Basic_D5 VM (Non-Windows)B14</v>
      </c>
      <c r="B12937" s="775">
        <v>14</v>
      </c>
      <c r="C12937" s="775" t="s">
        <v>680</v>
      </c>
      <c r="D12937" s="775" t="s">
        <v>175</v>
      </c>
      <c r="E12937" s="775">
        <v>1.31694</v>
      </c>
      <c r="F12937" s="775" t="s">
        <v>1102</v>
      </c>
      <c r="G12937" s="775" t="s">
        <v>4235</v>
      </c>
      <c r="H12937" s="775" t="s">
        <v>4235</v>
      </c>
      <c r="I12937" s="775" t="s">
        <v>6183</v>
      </c>
    </row>
    <row r="12938" spans="1:9">
      <c r="A12938" s="775" t="str">
        <f>Table_wabobpsvr_AzureCalc_AzureCalcRateCard[[#This Row],[ServiceName]]&amp;Table_wabobpsvr_AzureCalc_AzureCalcRateCard[[#This Row],[Price_Level]]&amp;Table_wabobpsvr_AzureCalc_AzureCalcRateCard[[#This Row],[Region]]</f>
        <v>Basic_D5 VM (Non-Windows)C14</v>
      </c>
      <c r="B12938" s="775">
        <v>14</v>
      </c>
      <c r="C12938" s="775" t="s">
        <v>680</v>
      </c>
      <c r="D12938" s="775" t="s">
        <v>177</v>
      </c>
      <c r="E12938" s="775">
        <v>1.27491</v>
      </c>
      <c r="F12938" s="775" t="s">
        <v>1102</v>
      </c>
      <c r="G12938" s="775" t="s">
        <v>4235</v>
      </c>
      <c r="H12938" s="775" t="s">
        <v>4235</v>
      </c>
      <c r="I12938" s="775" t="s">
        <v>6183</v>
      </c>
    </row>
    <row r="12939" spans="1:9">
      <c r="A12939" s="775" t="str">
        <f>Table_wabobpsvr_AzureCalc_AzureCalcRateCard[[#This Row],[ServiceName]]&amp;Table_wabobpsvr_AzureCalc_AzureCalcRateCard[[#This Row],[Price_Level]]&amp;Table_wabobpsvr_AzureCalc_AzureCalcRateCard[[#This Row],[Region]]</f>
        <v>Basic_D5 VM (Non-Windows)D14</v>
      </c>
      <c r="B12939" s="775">
        <v>14</v>
      </c>
      <c r="C12939" s="775" t="s">
        <v>680</v>
      </c>
      <c r="D12939" s="775" t="s">
        <v>176</v>
      </c>
      <c r="E12939" s="775">
        <v>1.23288</v>
      </c>
      <c r="F12939" s="775" t="s">
        <v>1102</v>
      </c>
      <c r="G12939" s="775" t="s">
        <v>4235</v>
      </c>
      <c r="H12939" s="775" t="s">
        <v>4235</v>
      </c>
      <c r="I12939" s="775" t="s">
        <v>6183</v>
      </c>
    </row>
    <row r="12940" spans="1:9">
      <c r="A12940" s="775" t="str">
        <f>Table_wabobpsvr_AzureCalc_AzureCalcRateCard[[#This Row],[ServiceName]]&amp;Table_wabobpsvr_AzureCalc_AzureCalcRateCard[[#This Row],[Price_Level]]&amp;Table_wabobpsvr_AzureCalc_AzureCalcRateCard[[#This Row],[Region]]</f>
        <v>Basic_D5 VM (Non-Windows)MOSP</v>
      </c>
      <c r="B12940" s="775"/>
      <c r="C12940" s="775" t="s">
        <v>680</v>
      </c>
      <c r="D12940" s="775" t="s">
        <v>606</v>
      </c>
      <c r="E12940" s="775">
        <v>1.008</v>
      </c>
      <c r="F12940" s="775" t="s">
        <v>1102</v>
      </c>
      <c r="G12940" s="775" t="s">
        <v>4235</v>
      </c>
      <c r="H12940" s="775" t="s">
        <v>4235</v>
      </c>
      <c r="I12940" s="775" t="s">
        <v>6184</v>
      </c>
    </row>
    <row r="12941" spans="1:9">
      <c r="A12941" s="775" t="str">
        <f>Table_wabobpsvr_AzureCalc_AzureCalcRateCard[[#This Row],[ServiceName]]&amp;Table_wabobpsvr_AzureCalc_AzureCalcRateCard[[#This Row],[Price_Level]]&amp;Table_wabobpsvr_AzureCalc_AzureCalcRateCard[[#This Row],[Region]]</f>
        <v>Basic_D5 VM (Non-Windows)A</v>
      </c>
      <c r="B12941" s="775"/>
      <c r="C12941" s="775" t="s">
        <v>680</v>
      </c>
      <c r="D12941" s="775" t="s">
        <v>174</v>
      </c>
      <c r="E12941" s="775">
        <v>0.97775999999999996</v>
      </c>
      <c r="F12941" s="775" t="s">
        <v>1102</v>
      </c>
      <c r="G12941" s="775" t="s">
        <v>3507</v>
      </c>
      <c r="H12941" s="775" t="s">
        <v>3508</v>
      </c>
      <c r="I12941" s="775" t="s">
        <v>6184</v>
      </c>
    </row>
    <row r="12942" spans="1:9">
      <c r="A12942" s="775" t="str">
        <f>Table_wabobpsvr_AzureCalc_AzureCalcRateCard[[#This Row],[ServiceName]]&amp;Table_wabobpsvr_AzureCalc_AzureCalcRateCard[[#This Row],[Price_Level]]&amp;Table_wabobpsvr_AzureCalc_AzureCalcRateCard[[#This Row],[Region]]</f>
        <v>Basic_D5 VM (Non-Windows)B</v>
      </c>
      <c r="B12942" s="775"/>
      <c r="C12942" s="775" t="s">
        <v>680</v>
      </c>
      <c r="D12942" s="775" t="s">
        <v>175</v>
      </c>
      <c r="E12942" s="775">
        <v>0.94752000000000003</v>
      </c>
      <c r="F12942" s="775" t="s">
        <v>1102</v>
      </c>
      <c r="G12942" s="775" t="s">
        <v>3507</v>
      </c>
      <c r="H12942" s="775" t="s">
        <v>3508</v>
      </c>
      <c r="I12942" s="775" t="s">
        <v>6184</v>
      </c>
    </row>
    <row r="12943" spans="1:9">
      <c r="A12943" s="775" t="str">
        <f>Table_wabobpsvr_AzureCalc_AzureCalcRateCard[[#This Row],[ServiceName]]&amp;Table_wabobpsvr_AzureCalc_AzureCalcRateCard[[#This Row],[Price_Level]]&amp;Table_wabobpsvr_AzureCalc_AzureCalcRateCard[[#This Row],[Region]]</f>
        <v>Basic_D5 VM (Non-Windows)C</v>
      </c>
      <c r="B12943" s="775"/>
      <c r="C12943" s="775" t="s">
        <v>680</v>
      </c>
      <c r="D12943" s="775" t="s">
        <v>177</v>
      </c>
      <c r="E12943" s="775">
        <v>0.91727999999999998</v>
      </c>
      <c r="F12943" s="775" t="s">
        <v>1102</v>
      </c>
      <c r="G12943" s="775" t="s">
        <v>3507</v>
      </c>
      <c r="H12943" s="775" t="s">
        <v>3508</v>
      </c>
      <c r="I12943" s="775" t="s">
        <v>6184</v>
      </c>
    </row>
    <row r="12944" spans="1:9">
      <c r="A12944" s="775" t="str">
        <f>Table_wabobpsvr_AzureCalc_AzureCalcRateCard[[#This Row],[ServiceName]]&amp;Table_wabobpsvr_AzureCalc_AzureCalcRateCard[[#This Row],[Price_Level]]&amp;Table_wabobpsvr_AzureCalc_AzureCalcRateCard[[#This Row],[Region]]</f>
        <v>Basic_D5 VM (Non-Windows)D</v>
      </c>
      <c r="B12944" s="775"/>
      <c r="C12944" s="775" t="s">
        <v>680</v>
      </c>
      <c r="D12944" s="775" t="s">
        <v>176</v>
      </c>
      <c r="E12944" s="775">
        <v>0.88704000000000005</v>
      </c>
      <c r="F12944" s="775" t="s">
        <v>1102</v>
      </c>
      <c r="G12944" s="775" t="s">
        <v>3507</v>
      </c>
      <c r="H12944" s="775" t="s">
        <v>3508</v>
      </c>
      <c r="I12944" s="775" t="s">
        <v>6184</v>
      </c>
    </row>
    <row r="12945" spans="1:9">
      <c r="A12945" s="775" t="str">
        <f>Table_wabobpsvr_AzureCalc_AzureCalcRateCard[[#This Row],[ServiceName]]&amp;Table_wabobpsvr_AzureCalc_AzureCalcRateCard[[#This Row],[Price_Level]]&amp;Table_wabobpsvr_AzureCalc_AzureCalcRateCard[[#This Row],[Region]]</f>
        <v>Basic_D5 VM (Windows)MOSP10</v>
      </c>
      <c r="B12945" s="775">
        <v>10</v>
      </c>
      <c r="C12945" s="775" t="s">
        <v>680</v>
      </c>
      <c r="D12945" s="775" t="s">
        <v>606</v>
      </c>
      <c r="E12945" s="775">
        <v>2.65</v>
      </c>
      <c r="F12945" s="775" t="s">
        <v>1103</v>
      </c>
      <c r="G12945" s="775" t="s">
        <v>4235</v>
      </c>
      <c r="H12945" s="775" t="s">
        <v>4235</v>
      </c>
      <c r="I12945" s="775" t="s">
        <v>6185</v>
      </c>
    </row>
    <row r="12946" spans="1:9">
      <c r="A12946" s="775" t="str">
        <f>Table_wabobpsvr_AzureCalc_AzureCalcRateCard[[#This Row],[ServiceName]]&amp;Table_wabobpsvr_AzureCalc_AzureCalcRateCard[[#This Row],[Price_Level]]&amp;Table_wabobpsvr_AzureCalc_AzureCalcRateCard[[#This Row],[Region]]</f>
        <v>Basic_D5 VM (Windows)A10</v>
      </c>
      <c r="B12946" s="775">
        <v>10</v>
      </c>
      <c r="C12946" s="775" t="s">
        <v>680</v>
      </c>
      <c r="D12946" s="775" t="s">
        <v>174</v>
      </c>
      <c r="E12946" s="775">
        <v>2.57</v>
      </c>
      <c r="F12946" s="775" t="s">
        <v>1103</v>
      </c>
      <c r="G12946" s="775" t="s">
        <v>4235</v>
      </c>
      <c r="H12946" s="775" t="s">
        <v>4235</v>
      </c>
      <c r="I12946" s="775" t="s">
        <v>6185</v>
      </c>
    </row>
    <row r="12947" spans="1:9">
      <c r="A12947" s="1039" t="str">
        <f>Table_wabobpsvr_AzureCalc_AzureCalcRateCard[[#This Row],[ServiceName]]&amp;Table_wabobpsvr_AzureCalc_AzureCalcRateCard[[#This Row],[Price_Level]]&amp;Table_wabobpsvr_AzureCalc_AzureCalcRateCard[[#This Row],[Region]]</f>
        <v>ExpressRoute (Unlimited) 50 Mbps Connections - Zone 2A0</v>
      </c>
      <c r="B12947" s="1039">
        <v>0</v>
      </c>
      <c r="C12947" s="1039" t="s">
        <v>7427</v>
      </c>
      <c r="D12947" s="1039" t="s">
        <v>174</v>
      </c>
      <c r="E12947" s="1039">
        <v>19.089600000000001</v>
      </c>
      <c r="F12947" s="1039" t="s">
        <v>7508</v>
      </c>
      <c r="G12947" s="775"/>
      <c r="H12947" s="775"/>
      <c r="I12947" s="775" t="s">
        <v>7509</v>
      </c>
    </row>
    <row r="12948" spans="1:9">
      <c r="A12948" s="775" t="str">
        <f>Table_wabobpsvr_AzureCalc_AzureCalcRateCard[[#This Row],[ServiceName]]&amp;Table_wabobpsvr_AzureCalc_AzureCalcRateCard[[#This Row],[Price_Level]]&amp;Table_wabobpsvr_AzureCalc_AzureCalcRateCard[[#This Row],[Region]]</f>
        <v>ExpressRoute (Metered) 100 Mbps ConnectionsA3</v>
      </c>
      <c r="B12948" s="775">
        <v>3</v>
      </c>
      <c r="C12948" s="775" t="s">
        <v>7427</v>
      </c>
      <c r="D12948" s="775" t="s">
        <v>174</v>
      </c>
      <c r="E12948" s="775">
        <v>106.7</v>
      </c>
      <c r="F12948" s="775" t="s">
        <v>7395</v>
      </c>
      <c r="G12948" s="775" t="s">
        <v>7559</v>
      </c>
      <c r="H12948" s="775" t="s">
        <v>7560</v>
      </c>
      <c r="I12948" s="775" t="s">
        <v>7448</v>
      </c>
    </row>
    <row r="12949" spans="1:9">
      <c r="A12949" s="775" t="str">
        <f>Table_wabobpsvr_AzureCalc_AzureCalcRateCard[[#This Row],[ServiceName]]&amp;Table_wabobpsvr_AzureCalc_AzureCalcRateCard[[#This Row],[Price_Level]]&amp;Table_wabobpsvr_AzureCalc_AzureCalcRateCard[[#This Row],[Region]]</f>
        <v>ExpressRoute (Metered) 2 Gbps ConnectionsA3</v>
      </c>
      <c r="B12949" s="775">
        <v>3</v>
      </c>
      <c r="C12949" s="775" t="s">
        <v>7427</v>
      </c>
      <c r="D12949" s="775" t="s">
        <v>174</v>
      </c>
      <c r="E12949" s="775">
        <v>845.84</v>
      </c>
      <c r="F12949" s="775" t="s">
        <v>7396</v>
      </c>
      <c r="G12949" s="775" t="s">
        <v>7529</v>
      </c>
      <c r="H12949" s="775" t="s">
        <v>7530</v>
      </c>
      <c r="I12949" s="775" t="s">
        <v>7450</v>
      </c>
    </row>
    <row r="12950" spans="1:9">
      <c r="A12950" s="775" t="str">
        <f>Table_wabobpsvr_AzureCalc_AzureCalcRateCard[[#This Row],[ServiceName]]&amp;Table_wabobpsvr_AzureCalc_AzureCalcRateCard[[#This Row],[Price_Level]]&amp;Table_wabobpsvr_AzureCalc_AzureCalcRateCard[[#This Row],[Region]]</f>
        <v>Monthly FeeMOSP10</v>
      </c>
      <c r="B12950" s="775">
        <v>10</v>
      </c>
      <c r="C12950" s="775" t="s">
        <v>4235</v>
      </c>
      <c r="D12950" s="775" t="s">
        <v>606</v>
      </c>
      <c r="E12950" s="775">
        <v>999999</v>
      </c>
      <c r="F12950" s="775" t="s">
        <v>3385</v>
      </c>
      <c r="G12950" s="775" t="s">
        <v>4235</v>
      </c>
      <c r="H12950" s="775" t="s">
        <v>4235</v>
      </c>
      <c r="I12950" s="775" t="s">
        <v>4235</v>
      </c>
    </row>
    <row r="12951" spans="1:9">
      <c r="A12951" s="775" t="str">
        <f>Table_wabobpsvr_AzureCalc_AzureCalcRateCard[[#This Row],[ServiceName]]&amp;Table_wabobpsvr_AzureCalc_AzureCalcRateCard[[#This Row],[Price_Level]]&amp;Table_wabobpsvr_AzureCalc_AzureCalcRateCard[[#This Row],[Region]]</f>
        <v>Monthly FeeA10</v>
      </c>
      <c r="B12951" s="775">
        <v>10</v>
      </c>
      <c r="C12951" s="775" t="s">
        <v>4235</v>
      </c>
      <c r="D12951" s="775" t="s">
        <v>174</v>
      </c>
      <c r="E12951" s="775">
        <v>999999</v>
      </c>
      <c r="F12951" s="775" t="s">
        <v>3385</v>
      </c>
      <c r="G12951" s="775" t="s">
        <v>4235</v>
      </c>
      <c r="H12951" s="775" t="s">
        <v>4235</v>
      </c>
      <c r="I12951" s="775" t="s">
        <v>4235</v>
      </c>
    </row>
    <row r="12952" spans="1:9">
      <c r="A12952" s="775" t="str">
        <f>Table_wabobpsvr_AzureCalc_AzureCalcRateCard[[#This Row],[ServiceName]]&amp;Table_wabobpsvr_AzureCalc_AzureCalcRateCard[[#This Row],[Price_Level]]&amp;Table_wabobpsvr_AzureCalc_AzureCalcRateCard[[#This Row],[Region]]</f>
        <v>Monthly FeeB10</v>
      </c>
      <c r="B12952" s="775">
        <v>10</v>
      </c>
      <c r="C12952" s="775" t="s">
        <v>4235</v>
      </c>
      <c r="D12952" s="775" t="s">
        <v>175</v>
      </c>
      <c r="E12952" s="775">
        <v>999999</v>
      </c>
      <c r="F12952" s="775" t="s">
        <v>3385</v>
      </c>
      <c r="G12952" s="775" t="s">
        <v>4235</v>
      </c>
      <c r="H12952" s="775" t="s">
        <v>4235</v>
      </c>
      <c r="I12952" s="775" t="s">
        <v>4235</v>
      </c>
    </row>
    <row r="12953" spans="1:9">
      <c r="A12953" s="775" t="str">
        <f>Table_wabobpsvr_AzureCalc_AzureCalcRateCard[[#This Row],[ServiceName]]&amp;Table_wabobpsvr_AzureCalc_AzureCalcRateCard[[#This Row],[Price_Level]]&amp;Table_wabobpsvr_AzureCalc_AzureCalcRateCard[[#This Row],[Region]]</f>
        <v>Monthly FeeC10</v>
      </c>
      <c r="B12953" s="775">
        <v>10</v>
      </c>
      <c r="C12953" s="775" t="s">
        <v>4235</v>
      </c>
      <c r="D12953" s="775" t="s">
        <v>177</v>
      </c>
      <c r="E12953" s="775">
        <v>999999</v>
      </c>
      <c r="F12953" s="775" t="s">
        <v>3385</v>
      </c>
      <c r="G12953" s="775" t="s">
        <v>4235</v>
      </c>
      <c r="H12953" s="775" t="s">
        <v>4235</v>
      </c>
      <c r="I12953" s="775" t="s">
        <v>4235</v>
      </c>
    </row>
    <row r="12954" spans="1:9">
      <c r="A12954" s="775" t="str">
        <f>Table_wabobpsvr_AzureCalc_AzureCalcRateCard[[#This Row],[ServiceName]]&amp;Table_wabobpsvr_AzureCalc_AzureCalcRateCard[[#This Row],[Price_Level]]&amp;Table_wabobpsvr_AzureCalc_AzureCalcRateCard[[#This Row],[Region]]</f>
        <v>Monthly FeeD10</v>
      </c>
      <c r="B12954" s="775">
        <v>10</v>
      </c>
      <c r="C12954" s="775" t="s">
        <v>4235</v>
      </c>
      <c r="D12954" s="775" t="s">
        <v>176</v>
      </c>
      <c r="E12954" s="775">
        <v>999999</v>
      </c>
      <c r="F12954" s="775" t="s">
        <v>3385</v>
      </c>
      <c r="G12954" s="775" t="s">
        <v>4235</v>
      </c>
      <c r="H12954" s="775" t="s">
        <v>4235</v>
      </c>
      <c r="I12954" s="775" t="s">
        <v>4235</v>
      </c>
    </row>
    <row r="12955" spans="1:9">
      <c r="A12955" s="775" t="str">
        <f>Table_wabobpsvr_AzureCalc_AzureCalcRateCard[[#This Row],[ServiceName]]&amp;Table_wabobpsvr_AzureCalc_AzureCalcRateCard[[#This Row],[Price_Level]]&amp;Table_wabobpsvr_AzureCalc_AzureCalcRateCard[[#This Row],[Region]]</f>
        <v>A10 HDInsight (Non-Windows)MOSP9</v>
      </c>
      <c r="B12955" s="775">
        <v>9</v>
      </c>
      <c r="C12955" s="775" t="s">
        <v>87</v>
      </c>
      <c r="D12955" s="775" t="s">
        <v>606</v>
      </c>
      <c r="E12955" s="775">
        <v>0.94499999999999995</v>
      </c>
      <c r="F12955" s="775" t="s">
        <v>3509</v>
      </c>
      <c r="G12955" s="775" t="s">
        <v>4235</v>
      </c>
      <c r="H12955" s="775" t="s">
        <v>4235</v>
      </c>
      <c r="I12955" s="775" t="s">
        <v>6186</v>
      </c>
    </row>
    <row r="12956" spans="1:9">
      <c r="A12956" s="775" t="str">
        <f>Table_wabobpsvr_AzureCalc_AzureCalcRateCard[[#This Row],[ServiceName]]&amp;Table_wabobpsvr_AzureCalc_AzureCalcRateCard[[#This Row],[Price_Level]]&amp;Table_wabobpsvr_AzureCalc_AzureCalcRateCard[[#This Row],[Region]]</f>
        <v>A10 HDInsight (Non-Windows)A9</v>
      </c>
      <c r="B12956" s="775">
        <v>9</v>
      </c>
      <c r="C12956" s="775" t="s">
        <v>87</v>
      </c>
      <c r="D12956" s="775" t="s">
        <v>174</v>
      </c>
      <c r="E12956" s="775">
        <v>0.91700000000000004</v>
      </c>
      <c r="F12956" s="775" t="s">
        <v>3509</v>
      </c>
      <c r="G12956" s="775" t="s">
        <v>3510</v>
      </c>
      <c r="H12956" s="775" t="s">
        <v>3511</v>
      </c>
      <c r="I12956" s="775" t="s">
        <v>6186</v>
      </c>
    </row>
    <row r="12957" spans="1:9">
      <c r="A12957" s="775" t="str">
        <f>Table_wabobpsvr_AzureCalc_AzureCalcRateCard[[#This Row],[ServiceName]]&amp;Table_wabobpsvr_AzureCalc_AzureCalcRateCard[[#This Row],[Price_Level]]&amp;Table_wabobpsvr_AzureCalc_AzureCalcRateCard[[#This Row],[Region]]</f>
        <v>A10 HDInsight (Non-Windows)B9</v>
      </c>
      <c r="B12957" s="775">
        <v>9</v>
      </c>
      <c r="C12957" s="775" t="s">
        <v>87</v>
      </c>
      <c r="D12957" s="775" t="s">
        <v>175</v>
      </c>
      <c r="E12957" s="775">
        <v>0.88800000000000001</v>
      </c>
      <c r="F12957" s="775" t="s">
        <v>3509</v>
      </c>
      <c r="G12957" s="775" t="s">
        <v>3510</v>
      </c>
      <c r="H12957" s="775" t="s">
        <v>3511</v>
      </c>
      <c r="I12957" s="775" t="s">
        <v>6186</v>
      </c>
    </row>
    <row r="12958" spans="1:9">
      <c r="A12958" s="775" t="str">
        <f>Table_wabobpsvr_AzureCalc_AzureCalcRateCard[[#This Row],[ServiceName]]&amp;Table_wabobpsvr_AzureCalc_AzureCalcRateCard[[#This Row],[Price_Level]]&amp;Table_wabobpsvr_AzureCalc_AzureCalcRateCard[[#This Row],[Region]]</f>
        <v>A10 HDInsight (Non-Windows)C9</v>
      </c>
      <c r="B12958" s="775">
        <v>9</v>
      </c>
      <c r="C12958" s="775" t="s">
        <v>87</v>
      </c>
      <c r="D12958" s="775" t="s">
        <v>177</v>
      </c>
      <c r="E12958" s="775">
        <v>0.86</v>
      </c>
      <c r="F12958" s="775" t="s">
        <v>3509</v>
      </c>
      <c r="G12958" s="775" t="s">
        <v>3510</v>
      </c>
      <c r="H12958" s="775" t="s">
        <v>3511</v>
      </c>
      <c r="I12958" s="775" t="s">
        <v>6186</v>
      </c>
    </row>
    <row r="12959" spans="1:9">
      <c r="A12959" s="775" t="str">
        <f>Table_wabobpsvr_AzureCalc_AzureCalcRateCard[[#This Row],[ServiceName]]&amp;Table_wabobpsvr_AzureCalc_AzureCalcRateCard[[#This Row],[Price_Level]]&amp;Table_wabobpsvr_AzureCalc_AzureCalcRateCard[[#This Row],[Region]]</f>
        <v>A10 HDInsight (Non-Windows)D9</v>
      </c>
      <c r="B12959" s="775">
        <v>9</v>
      </c>
      <c r="C12959" s="775" t="s">
        <v>87</v>
      </c>
      <c r="D12959" s="775" t="s">
        <v>176</v>
      </c>
      <c r="E12959" s="775">
        <v>0.83199999999999996</v>
      </c>
      <c r="F12959" s="775" t="s">
        <v>3509</v>
      </c>
      <c r="G12959" s="775" t="s">
        <v>3510</v>
      </c>
      <c r="H12959" s="775" t="s">
        <v>3511</v>
      </c>
      <c r="I12959" s="775" t="s">
        <v>6186</v>
      </c>
    </row>
    <row r="12960" spans="1:9">
      <c r="A12960" s="775" t="str">
        <f>Table_wabobpsvr_AzureCalc_AzureCalcRateCard[[#This Row],[ServiceName]]&amp;Table_wabobpsvr_AzureCalc_AzureCalcRateCard[[#This Row],[Price_Level]]&amp;Table_wabobpsvr_AzureCalc_AzureCalcRateCard[[#This Row],[Region]]</f>
        <v>A10 HDInsight (Non-Windows)MOSP12</v>
      </c>
      <c r="B12960" s="775">
        <v>12</v>
      </c>
      <c r="C12960" s="775" t="s">
        <v>87</v>
      </c>
      <c r="D12960" s="775" t="s">
        <v>606</v>
      </c>
      <c r="E12960" s="775">
        <v>0.94499999999999995</v>
      </c>
      <c r="F12960" s="775" t="s">
        <v>3509</v>
      </c>
      <c r="G12960" s="775" t="s">
        <v>4235</v>
      </c>
      <c r="H12960" s="775" t="s">
        <v>4235</v>
      </c>
      <c r="I12960" s="775" t="s">
        <v>4732</v>
      </c>
    </row>
    <row r="12961" spans="1:9">
      <c r="A12961" s="775" t="str">
        <f>Table_wabobpsvr_AzureCalc_AzureCalcRateCard[[#This Row],[ServiceName]]&amp;Table_wabobpsvr_AzureCalc_AzureCalcRateCard[[#This Row],[Price_Level]]&amp;Table_wabobpsvr_AzureCalc_AzureCalcRateCard[[#This Row],[Region]]</f>
        <v>A10 HDInsight (Non-Windows)A12</v>
      </c>
      <c r="B12961" s="775">
        <v>12</v>
      </c>
      <c r="C12961" s="775" t="s">
        <v>87</v>
      </c>
      <c r="D12961" s="775" t="s">
        <v>174</v>
      </c>
      <c r="E12961" s="775">
        <v>0.91700000000000004</v>
      </c>
      <c r="F12961" s="775" t="s">
        <v>3509</v>
      </c>
      <c r="G12961" s="775" t="s">
        <v>3512</v>
      </c>
      <c r="H12961" s="775" t="s">
        <v>3513</v>
      </c>
      <c r="I12961" s="775" t="s">
        <v>4732</v>
      </c>
    </row>
    <row r="12962" spans="1:9">
      <c r="A12962" s="775" t="str">
        <f>Table_wabobpsvr_AzureCalc_AzureCalcRateCard[[#This Row],[ServiceName]]&amp;Table_wabobpsvr_AzureCalc_AzureCalcRateCard[[#This Row],[Price_Level]]&amp;Table_wabobpsvr_AzureCalc_AzureCalcRateCard[[#This Row],[Region]]</f>
        <v>A10 HDInsight (Non-Windows)B12</v>
      </c>
      <c r="B12962" s="775">
        <v>12</v>
      </c>
      <c r="C12962" s="775" t="s">
        <v>87</v>
      </c>
      <c r="D12962" s="775" t="s">
        <v>175</v>
      </c>
      <c r="E12962" s="775">
        <v>0.88800000000000001</v>
      </c>
      <c r="F12962" s="775" t="s">
        <v>3509</v>
      </c>
      <c r="G12962" s="775" t="s">
        <v>3512</v>
      </c>
      <c r="H12962" s="775" t="s">
        <v>3513</v>
      </c>
      <c r="I12962" s="775" t="s">
        <v>4732</v>
      </c>
    </row>
    <row r="12963" spans="1:9">
      <c r="A12963" s="775" t="str">
        <f>Table_wabobpsvr_AzureCalc_AzureCalcRateCard[[#This Row],[ServiceName]]&amp;Table_wabobpsvr_AzureCalc_AzureCalcRateCard[[#This Row],[Price_Level]]&amp;Table_wabobpsvr_AzureCalc_AzureCalcRateCard[[#This Row],[Region]]</f>
        <v>A10 HDInsight (Non-Windows)C12</v>
      </c>
      <c r="B12963" s="775">
        <v>12</v>
      </c>
      <c r="C12963" s="775" t="s">
        <v>87</v>
      </c>
      <c r="D12963" s="775" t="s">
        <v>177</v>
      </c>
      <c r="E12963" s="775">
        <v>0.86</v>
      </c>
      <c r="F12963" s="775" t="s">
        <v>3509</v>
      </c>
      <c r="G12963" s="775" t="s">
        <v>3512</v>
      </c>
      <c r="H12963" s="775" t="s">
        <v>3513</v>
      </c>
      <c r="I12963" s="775" t="s">
        <v>4732</v>
      </c>
    </row>
    <row r="12964" spans="1:9">
      <c r="A12964" s="775" t="str">
        <f>Table_wabobpsvr_AzureCalc_AzureCalcRateCard[[#This Row],[ServiceName]]&amp;Table_wabobpsvr_AzureCalc_AzureCalcRateCard[[#This Row],[Price_Level]]&amp;Table_wabobpsvr_AzureCalc_AzureCalcRateCard[[#This Row],[Region]]</f>
        <v>A10 Cloud ServicesD13</v>
      </c>
      <c r="B12964" s="775">
        <v>13</v>
      </c>
      <c r="C12964" s="775" t="s">
        <v>680</v>
      </c>
      <c r="D12964" s="775" t="s">
        <v>176</v>
      </c>
      <c r="E12964" s="775">
        <v>1.9450000000000001</v>
      </c>
      <c r="F12964" s="775" t="s">
        <v>1221</v>
      </c>
      <c r="G12964" s="775" t="s">
        <v>4303</v>
      </c>
      <c r="H12964" s="775" t="s">
        <v>4304</v>
      </c>
      <c r="I12964" s="775" t="s">
        <v>4795</v>
      </c>
    </row>
    <row r="12965" spans="1:9">
      <c r="A12965" s="775" t="str">
        <f>Table_wabobpsvr_AzureCalc_AzureCalcRateCard[[#This Row],[ServiceName]]&amp;Table_wabobpsvr_AzureCalc_AzureCalcRateCard[[#This Row],[Price_Level]]&amp;Table_wabobpsvr_AzureCalc_AzureCalcRateCard[[#This Row],[Region]]</f>
        <v>A10 Cloud ServicesMOSP2</v>
      </c>
      <c r="B12965" s="775">
        <v>2</v>
      </c>
      <c r="C12965" s="775" t="s">
        <v>680</v>
      </c>
      <c r="D12965" s="775" t="s">
        <v>606</v>
      </c>
      <c r="E12965" s="775">
        <v>1.64</v>
      </c>
      <c r="F12965" s="775" t="s">
        <v>1221</v>
      </c>
      <c r="G12965" s="775" t="s">
        <v>4235</v>
      </c>
      <c r="H12965" s="775" t="s">
        <v>4235</v>
      </c>
      <c r="I12965" s="775" t="s">
        <v>6187</v>
      </c>
    </row>
    <row r="12966" spans="1:9">
      <c r="A12966" s="775" t="str">
        <f>Table_wabobpsvr_AzureCalc_AzureCalcRateCard[[#This Row],[ServiceName]]&amp;Table_wabobpsvr_AzureCalc_AzureCalcRateCard[[#This Row],[Price_Level]]&amp;Table_wabobpsvr_AzureCalc_AzureCalcRateCard[[#This Row],[Region]]</f>
        <v>A10 Cloud ServicesA2</v>
      </c>
      <c r="B12966" s="775">
        <v>2</v>
      </c>
      <c r="C12966" s="775" t="s">
        <v>680</v>
      </c>
      <c r="D12966" s="775" t="s">
        <v>174</v>
      </c>
      <c r="E12966" s="775">
        <v>1.591</v>
      </c>
      <c r="F12966" s="775" t="s">
        <v>1221</v>
      </c>
      <c r="G12966" s="775" t="s">
        <v>4305</v>
      </c>
      <c r="H12966" s="775" t="s">
        <v>4306</v>
      </c>
      <c r="I12966" s="775" t="s">
        <v>6187</v>
      </c>
    </row>
    <row r="12967" spans="1:9">
      <c r="A12967" s="775" t="str">
        <f>Table_wabobpsvr_AzureCalc_AzureCalcRateCard[[#This Row],[ServiceName]]&amp;Table_wabobpsvr_AzureCalc_AzureCalcRateCard[[#This Row],[Price_Level]]&amp;Table_wabobpsvr_AzureCalc_AzureCalcRateCard[[#This Row],[Region]]</f>
        <v>BizTalk Services Developer BizTalk UnitsB16</v>
      </c>
      <c r="B12967" s="775">
        <v>16</v>
      </c>
      <c r="C12967" s="775" t="s">
        <v>4235</v>
      </c>
      <c r="D12967" s="775" t="s">
        <v>175</v>
      </c>
      <c r="E12967" s="775">
        <v>999999</v>
      </c>
      <c r="F12967" s="775" t="s">
        <v>793</v>
      </c>
      <c r="G12967" s="775" t="s">
        <v>4235</v>
      </c>
      <c r="H12967" s="775" t="s">
        <v>4235</v>
      </c>
      <c r="I12967" s="775" t="s">
        <v>4235</v>
      </c>
    </row>
    <row r="12968" spans="1:9">
      <c r="A12968" s="775" t="str">
        <f>Table_wabobpsvr_AzureCalc_AzureCalcRateCard[[#This Row],[ServiceName]]&amp;Table_wabobpsvr_AzureCalc_AzureCalcRateCard[[#This Row],[Price_Level]]&amp;Table_wabobpsvr_AzureCalc_AzureCalcRateCard[[#This Row],[Region]]</f>
        <v>BizTalk Services Developer BizTalk UnitsC16</v>
      </c>
      <c r="B12968" s="775">
        <v>16</v>
      </c>
      <c r="C12968" s="775" t="s">
        <v>4235</v>
      </c>
      <c r="D12968" s="775" t="s">
        <v>177</v>
      </c>
      <c r="E12968" s="775">
        <v>999999</v>
      </c>
      <c r="F12968" s="775" t="s">
        <v>793</v>
      </c>
      <c r="G12968" s="775" t="s">
        <v>4235</v>
      </c>
      <c r="H12968" s="775" t="s">
        <v>4235</v>
      </c>
      <c r="I12968" s="775" t="s">
        <v>4235</v>
      </c>
    </row>
    <row r="12969" spans="1:9">
      <c r="A12969" s="775" t="str">
        <f>Table_wabobpsvr_AzureCalc_AzureCalcRateCard[[#This Row],[ServiceName]]&amp;Table_wabobpsvr_AzureCalc_AzureCalcRateCard[[#This Row],[Price_Level]]&amp;Table_wabobpsvr_AzureCalc_AzureCalcRateCard[[#This Row],[Region]]</f>
        <v>BizTalk Services Developer BizTalk UnitsD16</v>
      </c>
      <c r="B12969" s="775">
        <v>16</v>
      </c>
      <c r="C12969" s="775" t="s">
        <v>4235</v>
      </c>
      <c r="D12969" s="775" t="s">
        <v>176</v>
      </c>
      <c r="E12969" s="775">
        <v>999999</v>
      </c>
      <c r="F12969" s="775" t="s">
        <v>793</v>
      </c>
      <c r="G12969" s="775" t="s">
        <v>4235</v>
      </c>
      <c r="H12969" s="775" t="s">
        <v>4235</v>
      </c>
      <c r="I12969" s="775" t="s">
        <v>4235</v>
      </c>
    </row>
    <row r="12970" spans="1:9">
      <c r="A12970" s="775" t="str">
        <f>Table_wabobpsvr_AzureCalc_AzureCalcRateCard[[#This Row],[ServiceName]]&amp;Table_wabobpsvr_AzureCalc_AzureCalcRateCard[[#This Row],[Price_Level]]&amp;Table_wabobpsvr_AzureCalc_AzureCalcRateCard[[#This Row],[Region]]</f>
        <v>A10 Cloud ServicesB2</v>
      </c>
      <c r="B12970" s="775">
        <v>2</v>
      </c>
      <c r="C12970" s="775" t="s">
        <v>680</v>
      </c>
      <c r="D12970" s="775" t="s">
        <v>175</v>
      </c>
      <c r="E12970" s="775">
        <v>1.542</v>
      </c>
      <c r="F12970" s="775" t="s">
        <v>1221</v>
      </c>
      <c r="G12970" s="775" t="s">
        <v>4305</v>
      </c>
      <c r="H12970" s="775" t="s">
        <v>4306</v>
      </c>
      <c r="I12970" s="775" t="s">
        <v>6187</v>
      </c>
    </row>
    <row r="12971" spans="1:9">
      <c r="A12971" s="775" t="str">
        <f>Table_wabobpsvr_AzureCalc_AzureCalcRateCard[[#This Row],[ServiceName]]&amp;Table_wabobpsvr_AzureCalc_AzureCalcRateCard[[#This Row],[Price_Level]]&amp;Table_wabobpsvr_AzureCalc_AzureCalcRateCard[[#This Row],[Region]]</f>
        <v>Standard Overage Session HoursC14</v>
      </c>
      <c r="B12971" s="775">
        <v>14</v>
      </c>
      <c r="C12971" s="775" t="s">
        <v>4235</v>
      </c>
      <c r="D12971" s="775" t="s">
        <v>177</v>
      </c>
      <c r="E12971" s="775">
        <v>999999</v>
      </c>
      <c r="F12971" s="775" t="s">
        <v>3134</v>
      </c>
      <c r="G12971" s="775" t="s">
        <v>4235</v>
      </c>
      <c r="H12971" s="775" t="s">
        <v>4235</v>
      </c>
      <c r="I12971" s="775" t="s">
        <v>4235</v>
      </c>
    </row>
    <row r="12972" spans="1:9">
      <c r="A12972" s="775" t="str">
        <f>Table_wabobpsvr_AzureCalc_AzureCalcRateCard[[#This Row],[ServiceName]]&amp;Table_wabobpsvr_AzureCalc_AzureCalcRateCard[[#This Row],[Price_Level]]&amp;Table_wabobpsvr_AzureCalc_AzureCalcRateCard[[#This Row],[Region]]</f>
        <v>Standard Overage Session HoursD14</v>
      </c>
      <c r="B12972" s="775">
        <v>14</v>
      </c>
      <c r="C12972" s="775" t="s">
        <v>4235</v>
      </c>
      <c r="D12972" s="775" t="s">
        <v>176</v>
      </c>
      <c r="E12972" s="775">
        <v>999999</v>
      </c>
      <c r="F12972" s="775" t="s">
        <v>3134</v>
      </c>
      <c r="G12972" s="775" t="s">
        <v>4235</v>
      </c>
      <c r="H12972" s="775" t="s">
        <v>4235</v>
      </c>
      <c r="I12972" s="775" t="s">
        <v>4235</v>
      </c>
    </row>
    <row r="12973" spans="1:9">
      <c r="A12973" s="775" t="str">
        <f>Table_wabobpsvr_AzureCalc_AzureCalcRateCard[[#This Row],[ServiceName]]&amp;Table_wabobpsvr_AzureCalc_AzureCalcRateCard[[#This Row],[Price_Level]]&amp;Table_wabobpsvr_AzureCalc_AzureCalcRateCard[[#This Row],[Region]]</f>
        <v>Basic Overage Session HoursMOSP14</v>
      </c>
      <c r="B12973" s="775">
        <v>14</v>
      </c>
      <c r="C12973" s="775" t="s">
        <v>4235</v>
      </c>
      <c r="D12973" s="775" t="s">
        <v>606</v>
      </c>
      <c r="E12973" s="775">
        <v>999999</v>
      </c>
      <c r="F12973" s="775" t="s">
        <v>3131</v>
      </c>
      <c r="G12973" s="775" t="s">
        <v>4235</v>
      </c>
      <c r="H12973" s="775" t="s">
        <v>4235</v>
      </c>
      <c r="I12973" s="775" t="s">
        <v>4235</v>
      </c>
    </row>
    <row r="12974" spans="1:9">
      <c r="A12974" s="1039" t="str">
        <f>Table_wabobpsvr_AzureCalc_AzureCalcRateCard[[#This Row],[ServiceName]]&amp;Table_wabobpsvr_AzureCalc_AzureCalcRateCard[[#This Row],[Price_Level]]&amp;Table_wabobpsvr_AzureCalc_AzureCalcRateCard[[#This Row],[Region]]</f>
        <v>Basic Overage Session HoursA14</v>
      </c>
      <c r="B12974" s="1039">
        <v>14</v>
      </c>
      <c r="C12974" s="1039" t="s">
        <v>4235</v>
      </c>
      <c r="D12974" s="1039" t="s">
        <v>174</v>
      </c>
      <c r="E12974" s="1039">
        <v>999999</v>
      </c>
      <c r="F12974" s="1039" t="s">
        <v>3131</v>
      </c>
      <c r="G12974" s="775" t="s">
        <v>4235</v>
      </c>
      <c r="H12974" s="775" t="s">
        <v>4235</v>
      </c>
      <c r="I12974" s="775" t="s">
        <v>4235</v>
      </c>
    </row>
    <row r="12975" spans="1:9">
      <c r="A12975" s="775" t="str">
        <f>Table_wabobpsvr_AzureCalc_AzureCalcRateCard[[#This Row],[ServiceName]]&amp;Table_wabobpsvr_AzureCalc_AzureCalcRateCard[[#This Row],[Price_Level]]&amp;Table_wabobpsvr_AzureCalc_AzureCalcRateCard[[#This Row],[Region]]</f>
        <v>Basic Overage Session HoursB14</v>
      </c>
      <c r="B12975" s="775">
        <v>14</v>
      </c>
      <c r="C12975" s="775" t="s">
        <v>4235</v>
      </c>
      <c r="D12975" s="775" t="s">
        <v>175</v>
      </c>
      <c r="E12975" s="775">
        <v>999999</v>
      </c>
      <c r="F12975" s="775" t="s">
        <v>3131</v>
      </c>
      <c r="G12975" s="775" t="s">
        <v>4235</v>
      </c>
      <c r="H12975" s="775" t="s">
        <v>4235</v>
      </c>
      <c r="I12975" s="775" t="s">
        <v>4235</v>
      </c>
    </row>
    <row r="12976" spans="1:9">
      <c r="A12976" s="775" t="str">
        <f>Table_wabobpsvr_AzureCalc_AzureCalcRateCard[[#This Row],[ServiceName]]&amp;Table_wabobpsvr_AzureCalc_AzureCalcRateCard[[#This Row],[Price_Level]]&amp;Table_wabobpsvr_AzureCalc_AzureCalcRateCard[[#This Row],[Region]]</f>
        <v>Basic Overage Session HoursC14</v>
      </c>
      <c r="B12976" s="775">
        <v>14</v>
      </c>
      <c r="C12976" s="775" t="s">
        <v>4235</v>
      </c>
      <c r="D12976" s="775" t="s">
        <v>177</v>
      </c>
      <c r="E12976" s="775">
        <v>999999</v>
      </c>
      <c r="F12976" s="775" t="s">
        <v>3131</v>
      </c>
      <c r="G12976" s="775" t="s">
        <v>4235</v>
      </c>
      <c r="H12976" s="775" t="s">
        <v>4235</v>
      </c>
      <c r="I12976" s="775" t="s">
        <v>4235</v>
      </c>
    </row>
    <row r="12977" spans="1:9">
      <c r="A12977" s="775" t="str">
        <f>Table_wabobpsvr_AzureCalc_AzureCalcRateCard[[#This Row],[ServiceName]]&amp;Table_wabobpsvr_AzureCalc_AzureCalcRateCard[[#This Row],[Price_Level]]&amp;Table_wabobpsvr_AzureCalc_AzureCalcRateCard[[#This Row],[Region]]</f>
        <v>Basic Overage Session HoursD14</v>
      </c>
      <c r="B12977" s="775">
        <v>14</v>
      </c>
      <c r="C12977" s="775" t="s">
        <v>4235</v>
      </c>
      <c r="D12977" s="775" t="s">
        <v>176</v>
      </c>
      <c r="E12977" s="775">
        <v>999999</v>
      </c>
      <c r="F12977" s="775" t="s">
        <v>3131</v>
      </c>
      <c r="G12977" s="775" t="s">
        <v>4235</v>
      </c>
      <c r="H12977" s="775" t="s">
        <v>4235</v>
      </c>
      <c r="I12977" s="775" t="s">
        <v>4235</v>
      </c>
    </row>
    <row r="12978" spans="1:9">
      <c r="A12978" s="775" t="str">
        <f>Table_wabobpsvr_AzureCalc_AzureCalcRateCard[[#This Row],[ServiceName]]&amp;Table_wabobpsvr_AzureCalc_AzureCalcRateCard[[#This Row],[Price_Level]]&amp;Table_wabobpsvr_AzureCalc_AzureCalcRateCard[[#This Row],[Region]]</f>
        <v>ExpressRoute (Unlimited) 500 Mbps ConnectionsA2</v>
      </c>
      <c r="B12978" s="775">
        <v>2</v>
      </c>
      <c r="C12978" s="775" t="s">
        <v>7427</v>
      </c>
      <c r="D12978" s="775" t="s">
        <v>174</v>
      </c>
      <c r="E12978" s="775">
        <v>2667.5</v>
      </c>
      <c r="F12978" s="775" t="s">
        <v>7404</v>
      </c>
      <c r="G12978" s="775" t="s">
        <v>7553</v>
      </c>
      <c r="H12978" s="775" t="s">
        <v>7554</v>
      </c>
      <c r="I12978" s="775" t="s">
        <v>7478</v>
      </c>
    </row>
    <row r="12979" spans="1:9">
      <c r="A12979" s="775" t="str">
        <f>Table_wabobpsvr_AzureCalc_AzureCalcRateCard[[#This Row],[ServiceName]]&amp;Table_wabobpsvr_AzureCalc_AzureCalcRateCard[[#This Row],[Price_Level]]&amp;Table_wabobpsvr_AzureCalc_AzureCalcRateCard[[#This Row],[Region]]</f>
        <v>ExpressRoute (Metered) Data Transfer Out at 1 Gbps (GB) - Zone 1A3</v>
      </c>
      <c r="B12979" s="775">
        <v>3</v>
      </c>
      <c r="C12979" s="775" t="s">
        <v>9</v>
      </c>
      <c r="D12979" s="775" t="s">
        <v>174</v>
      </c>
      <c r="E12979" s="775">
        <v>2.4250000000000001E-2</v>
      </c>
      <c r="F12979" s="775" t="s">
        <v>7392</v>
      </c>
      <c r="G12979" s="775" t="s">
        <v>7527</v>
      </c>
      <c r="H12979" s="775" t="s">
        <v>7528</v>
      </c>
      <c r="I12979" s="775" t="s">
        <v>7442</v>
      </c>
    </row>
    <row r="12980" spans="1:9">
      <c r="A12980" s="775" t="str">
        <f>Table_wabobpsvr_AzureCalc_AzureCalcRateCard[[#This Row],[ServiceName]]&amp;Table_wabobpsvr_AzureCalc_AzureCalcRateCard[[#This Row],[Price_Level]]&amp;Table_wabobpsvr_AzureCalc_AzureCalcRateCard[[#This Row],[Region]]</f>
        <v>ExpressRoute (Metered) 1 Gbps ConnectionsA3</v>
      </c>
      <c r="B12980" s="775">
        <v>3</v>
      </c>
      <c r="C12980" s="775" t="s">
        <v>7427</v>
      </c>
      <c r="D12980" s="775" t="s">
        <v>174</v>
      </c>
      <c r="E12980" s="775">
        <v>422.92</v>
      </c>
      <c r="F12980" s="775" t="s">
        <v>7390</v>
      </c>
      <c r="G12980" s="775" t="s">
        <v>7555</v>
      </c>
      <c r="H12980" s="775" t="s">
        <v>7556</v>
      </c>
      <c r="I12980" s="775" t="s">
        <v>7444</v>
      </c>
    </row>
    <row r="12981" spans="1:9">
      <c r="A12981" s="775" t="str">
        <f>Table_wabobpsvr_AzureCalc_AzureCalcRateCard[[#This Row],[ServiceName]]&amp;Table_wabobpsvr_AzureCalc_AzureCalcRateCard[[#This Row],[Price_Level]]&amp;Table_wabobpsvr_AzureCalc_AzureCalcRateCard[[#This Row],[Region]]</f>
        <v>ExpressRoute (Unlimited) 2 Gbps ConnectionsA2</v>
      </c>
      <c r="B12981" s="775">
        <v>2</v>
      </c>
      <c r="C12981" s="775" t="s">
        <v>7427</v>
      </c>
      <c r="D12981" s="775" t="s">
        <v>174</v>
      </c>
      <c r="E12981" s="775">
        <v>11058</v>
      </c>
      <c r="F12981" s="775" t="s">
        <v>7406</v>
      </c>
      <c r="G12981" s="775" t="s">
        <v>7545</v>
      </c>
      <c r="H12981" s="775" t="s">
        <v>7546</v>
      </c>
      <c r="I12981" s="775" t="s">
        <v>7466</v>
      </c>
    </row>
    <row r="12982" spans="1:9">
      <c r="A12982" s="775" t="str">
        <f>Table_wabobpsvr_AzureCalc_AzureCalcRateCard[[#This Row],[ServiceName]]&amp;Table_wabobpsvr_AzureCalc_AzureCalcRateCard[[#This Row],[Price_Level]]&amp;Table_wabobpsvr_AzureCalc_AzureCalcRateCard[[#This Row],[Region]]</f>
        <v>ExpressRoute (Unlimited) 200 Mbps ConnectionsA2</v>
      </c>
      <c r="B12982" s="775">
        <v>2</v>
      </c>
      <c r="C12982" s="775" t="s">
        <v>7427</v>
      </c>
      <c r="D12982" s="775" t="s">
        <v>174</v>
      </c>
      <c r="E12982" s="775">
        <v>1115.5</v>
      </c>
      <c r="F12982" s="775" t="s">
        <v>7403</v>
      </c>
      <c r="G12982" s="775" t="s">
        <v>7547</v>
      </c>
      <c r="H12982" s="775" t="s">
        <v>7548</v>
      </c>
      <c r="I12982" s="775" t="s">
        <v>7468</v>
      </c>
    </row>
    <row r="12983" spans="1:9">
      <c r="A12983" s="775" t="str">
        <f>Table_wabobpsvr_AzureCalc_AzureCalcRateCard[[#This Row],[ServiceName]]&amp;Table_wabobpsvr_AzureCalc_AzureCalcRateCard[[#This Row],[Price_Level]]&amp;Table_wabobpsvr_AzureCalc_AzureCalcRateCard[[#This Row],[Region]]</f>
        <v>ExpressRoute (Unlimited) 5 Gbps ConnectionsA2</v>
      </c>
      <c r="B12983" s="775">
        <v>2</v>
      </c>
      <c r="C12983" s="775" t="s">
        <v>7427</v>
      </c>
      <c r="D12983" s="775" t="s">
        <v>174</v>
      </c>
      <c r="E12983" s="775">
        <v>24880.5</v>
      </c>
      <c r="F12983" s="775" t="s">
        <v>7407</v>
      </c>
      <c r="G12983" s="775" t="s">
        <v>7549</v>
      </c>
      <c r="H12983" s="775" t="s">
        <v>7550</v>
      </c>
      <c r="I12983" s="775" t="s">
        <v>7474</v>
      </c>
    </row>
    <row r="12984" spans="1:9">
      <c r="A12984" s="775" t="str">
        <f>Table_wabobpsvr_AzureCalc_AzureCalcRateCard[[#This Row],[ServiceName]]&amp;Table_wabobpsvr_AzureCalc_AzureCalcRateCard[[#This Row],[Price_Level]]&amp;Table_wabobpsvr_AzureCalc_AzureCalcRateCard[[#This Row],[Region]]</f>
        <v>A9 HDInsightB16</v>
      </c>
      <c r="B12984" s="775">
        <v>16</v>
      </c>
      <c r="C12984" s="775" t="s">
        <v>87</v>
      </c>
      <c r="D12984" s="775" t="s">
        <v>175</v>
      </c>
      <c r="E12984" s="775">
        <v>4.5620000000000003</v>
      </c>
      <c r="F12984" s="775" t="s">
        <v>3414</v>
      </c>
      <c r="G12984" s="775" t="s">
        <v>3535</v>
      </c>
      <c r="H12984" s="775" t="s">
        <v>3536</v>
      </c>
      <c r="I12984" s="775" t="s">
        <v>7793</v>
      </c>
    </row>
    <row r="12985" spans="1:9">
      <c r="A12985" s="775" t="str">
        <f>Table_wabobpsvr_AzureCalc_AzureCalcRateCard[[#This Row],[ServiceName]]&amp;Table_wabobpsvr_AzureCalc_AzureCalcRateCard[[#This Row],[Price_Level]]&amp;Table_wabobpsvr_AzureCalc_AzureCalcRateCard[[#This Row],[Region]]</f>
        <v>A9 HDInsightC16</v>
      </c>
      <c r="B12985" s="775">
        <v>16</v>
      </c>
      <c r="C12985" s="775" t="s">
        <v>87</v>
      </c>
      <c r="D12985" s="775" t="s">
        <v>177</v>
      </c>
      <c r="E12985" s="775">
        <v>4.3659999999999997</v>
      </c>
      <c r="F12985" s="775" t="s">
        <v>3414</v>
      </c>
      <c r="G12985" s="775" t="s">
        <v>3535</v>
      </c>
      <c r="H12985" s="775" t="s">
        <v>3536</v>
      </c>
      <c r="I12985" s="775" t="s">
        <v>7793</v>
      </c>
    </row>
    <row r="12986" spans="1:9">
      <c r="A12986" s="775" t="str">
        <f>Table_wabobpsvr_AzureCalc_AzureCalcRateCard[[#This Row],[ServiceName]]&amp;Table_wabobpsvr_AzureCalc_AzureCalcRateCard[[#This Row],[Price_Level]]&amp;Table_wabobpsvr_AzureCalc_AzureCalcRateCard[[#This Row],[Region]]</f>
        <v>A9 HDInsightD16</v>
      </c>
      <c r="B12986" s="775">
        <v>16</v>
      </c>
      <c r="C12986" s="775" t="s">
        <v>87</v>
      </c>
      <c r="D12986" s="775" t="s">
        <v>176</v>
      </c>
      <c r="E12986" s="775">
        <v>4.1710000000000003</v>
      </c>
      <c r="F12986" s="775" t="s">
        <v>3414</v>
      </c>
      <c r="G12986" s="775" t="s">
        <v>3535</v>
      </c>
      <c r="H12986" s="775" t="s">
        <v>3536</v>
      </c>
      <c r="I12986" s="775" t="s">
        <v>7793</v>
      </c>
    </row>
    <row r="12987" spans="1:9">
      <c r="A12987" s="775" t="str">
        <f>Table_wabobpsvr_AzureCalc_AzureCalcRateCard[[#This Row],[ServiceName]]&amp;Table_wabobpsvr_AzureCalc_AzureCalcRateCard[[#This Row],[Price_Level]]&amp;Table_wabobpsvr_AzureCalc_AzureCalcRateCard[[#This Row],[Region]]</f>
        <v>Standard_D14 VM (Windows)MOSP16</v>
      </c>
      <c r="B12987" s="775">
        <v>16</v>
      </c>
      <c r="C12987" s="775" t="s">
        <v>680</v>
      </c>
      <c r="D12987" s="775" t="s">
        <v>606</v>
      </c>
      <c r="E12987" s="775">
        <v>2.9369999999999998</v>
      </c>
      <c r="F12987" s="775" t="s">
        <v>1120</v>
      </c>
      <c r="G12987" s="775" t="s">
        <v>4235</v>
      </c>
      <c r="H12987" s="775" t="s">
        <v>4235</v>
      </c>
      <c r="I12987" s="775" t="s">
        <v>4235</v>
      </c>
    </row>
    <row r="12988" spans="1:9">
      <c r="A12988" s="775" t="str">
        <f>Table_wabobpsvr_AzureCalc_AzureCalcRateCard[[#This Row],[ServiceName]]&amp;Table_wabobpsvr_AzureCalc_AzureCalcRateCard[[#This Row],[Price_Level]]&amp;Table_wabobpsvr_AzureCalc_AzureCalcRateCard[[#This Row],[Region]]</f>
        <v>A9 HDInsight (Non-Windows)A16</v>
      </c>
      <c r="B12988" s="775">
        <v>16</v>
      </c>
      <c r="C12988" s="775" t="s">
        <v>87</v>
      </c>
      <c r="D12988" s="775" t="s">
        <v>174</v>
      </c>
      <c r="E12988" s="775">
        <v>2.379</v>
      </c>
      <c r="F12988" s="775" t="s">
        <v>3380</v>
      </c>
      <c r="G12988" s="775" t="s">
        <v>3444</v>
      </c>
      <c r="H12988" s="775" t="s">
        <v>3445</v>
      </c>
      <c r="I12988" s="775" t="s">
        <v>7804</v>
      </c>
    </row>
    <row r="12989" spans="1:9">
      <c r="A12989" s="775" t="str">
        <f>Table_wabobpsvr_AzureCalc_AzureCalcRateCard[[#This Row],[ServiceName]]&amp;Table_wabobpsvr_AzureCalc_AzureCalcRateCard[[#This Row],[Price_Level]]&amp;Table_wabobpsvr_AzureCalc_AzureCalcRateCard[[#This Row],[Region]]</f>
        <v>Visual Studio Load Testing Vuser Minutes - Tier 3MOSP</v>
      </c>
      <c r="B12989" s="775"/>
      <c r="C12989" s="775" t="s">
        <v>803</v>
      </c>
      <c r="D12989" s="775" t="s">
        <v>606</v>
      </c>
      <c r="E12989" s="775">
        <v>1E-4</v>
      </c>
      <c r="F12989" s="775" t="s">
        <v>3283</v>
      </c>
      <c r="G12989" s="775" t="s">
        <v>4235</v>
      </c>
      <c r="H12989" s="775" t="s">
        <v>4235</v>
      </c>
      <c r="I12989" s="775" t="s">
        <v>4648</v>
      </c>
    </row>
    <row r="12990" spans="1:9">
      <c r="A12990" s="1039" t="str">
        <f>Table_wabobpsvr_AzureCalc_AzureCalcRateCard[[#This Row],[ServiceName]]&amp;Table_wabobpsvr_AzureCalc_AzureCalcRateCard[[#This Row],[Price_Level]]&amp;Table_wabobpsvr_AzureCalc_AzureCalcRateCard[[#This Row],[Region]]</f>
        <v>DWUC14</v>
      </c>
      <c r="B12990" s="1039">
        <v>14</v>
      </c>
      <c r="C12990" s="1039" t="s">
        <v>87</v>
      </c>
      <c r="D12990" s="1039" t="s">
        <v>177</v>
      </c>
      <c r="E12990" s="1039">
        <v>0.80079999999999996</v>
      </c>
      <c r="F12990" s="1039" t="s">
        <v>6755</v>
      </c>
      <c r="G12990" s="775" t="s">
        <v>6999</v>
      </c>
      <c r="H12990" s="775" t="s">
        <v>7000</v>
      </c>
      <c r="I12990" s="775" t="s">
        <v>7001</v>
      </c>
    </row>
    <row r="12991" spans="1:9">
      <c r="A12991" s="1039" t="str">
        <f>Table_wabobpsvr_AzureCalc_AzureCalcRateCard[[#This Row],[ServiceName]]&amp;Table_wabobpsvr_AzureCalc_AzureCalcRateCard[[#This Row],[Price_Level]]&amp;Table_wabobpsvr_AzureCalc_AzureCalcRateCard[[#This Row],[Region]]</f>
        <v>Monthly FeeC12</v>
      </c>
      <c r="B12991" s="1039">
        <v>12</v>
      </c>
      <c r="C12991" s="1039" t="s">
        <v>4235</v>
      </c>
      <c r="D12991" s="1039" t="s">
        <v>177</v>
      </c>
      <c r="E12991" s="1039">
        <v>999999</v>
      </c>
      <c r="F12991" s="1039" t="s">
        <v>3385</v>
      </c>
      <c r="G12991" s="775" t="s">
        <v>4235</v>
      </c>
      <c r="H12991" s="775" t="s">
        <v>4235</v>
      </c>
      <c r="I12991" s="775" t="s">
        <v>4235</v>
      </c>
    </row>
    <row r="12992" spans="1:9">
      <c r="A12992" s="1039" t="str">
        <f>Table_wabobpsvr_AzureCalc_AzureCalcRateCard[[#This Row],[ServiceName]]&amp;Table_wabobpsvr_AzureCalc_AzureCalcRateCard[[#This Row],[Price_Level]]&amp;Table_wabobpsvr_AzureCalc_AzureCalcRateCard[[#This Row],[Region]]</f>
        <v>Monthly FeeD12</v>
      </c>
      <c r="B12992" s="1039">
        <v>12</v>
      </c>
      <c r="C12992" s="1039" t="s">
        <v>4235</v>
      </c>
      <c r="D12992" s="1039" t="s">
        <v>176</v>
      </c>
      <c r="E12992" s="1039">
        <v>999999</v>
      </c>
      <c r="F12992" s="1039" t="s">
        <v>3385</v>
      </c>
      <c r="G12992" s="775" t="s">
        <v>4235</v>
      </c>
      <c r="H12992" s="775" t="s">
        <v>4235</v>
      </c>
      <c r="I12992" s="775" t="s">
        <v>4235</v>
      </c>
    </row>
    <row r="12993" spans="1:9">
      <c r="A12993" s="775" t="str">
        <f>Table_wabobpsvr_AzureCalc_AzureCalcRateCard[[#This Row],[ServiceName]]&amp;Table_wabobpsvr_AzureCalc_AzureCalcRateCard[[#This Row],[Price_Level]]&amp;Table_wabobpsvr_AzureCalc_AzureCalcRateCard[[#This Row],[Region]]</f>
        <v>Monthly FeeMOSP13</v>
      </c>
      <c r="B12993" s="775">
        <v>13</v>
      </c>
      <c r="C12993" s="775" t="s">
        <v>4235</v>
      </c>
      <c r="D12993" s="775" t="s">
        <v>606</v>
      </c>
      <c r="E12993" s="775">
        <v>999999</v>
      </c>
      <c r="F12993" s="775" t="s">
        <v>3385</v>
      </c>
      <c r="G12993" s="775" t="s">
        <v>4235</v>
      </c>
      <c r="H12993" s="775" t="s">
        <v>4235</v>
      </c>
      <c r="I12993" s="775" t="s">
        <v>4235</v>
      </c>
    </row>
    <row r="12994" spans="1:9">
      <c r="A12994" s="1039" t="str">
        <f>Table_wabobpsvr_AzureCalc_AzureCalcRateCard[[#This Row],[ServiceName]]&amp;Table_wabobpsvr_AzureCalc_AzureCalcRateCard[[#This Row],[Price_Level]]&amp;Table_wabobpsvr_AzureCalc_AzureCalcRateCard[[#This Row],[Region]]</f>
        <v>Monthly FeeA13</v>
      </c>
      <c r="B12994" s="1039">
        <v>13</v>
      </c>
      <c r="C12994" s="1039" t="s">
        <v>4235</v>
      </c>
      <c r="D12994" s="1039" t="s">
        <v>174</v>
      </c>
      <c r="E12994" s="1039">
        <v>999999</v>
      </c>
      <c r="F12994" s="1039" t="s">
        <v>3385</v>
      </c>
      <c r="G12994" s="775" t="s">
        <v>4235</v>
      </c>
      <c r="H12994" s="775" t="s">
        <v>4235</v>
      </c>
      <c r="I12994" s="775" t="s">
        <v>4235</v>
      </c>
    </row>
    <row r="12995" spans="1:9">
      <c r="A12995" s="775" t="str">
        <f>Table_wabobpsvr_AzureCalc_AzureCalcRateCard[[#This Row],[ServiceName]]&amp;Table_wabobpsvr_AzureCalc_AzureCalcRateCard[[#This Row],[Price_Level]]&amp;Table_wabobpsvr_AzureCalc_AzureCalcRateCard[[#This Row],[Region]]</f>
        <v>Monthly FeeB13</v>
      </c>
      <c r="B12995" s="775">
        <v>13</v>
      </c>
      <c r="C12995" s="775" t="s">
        <v>4235</v>
      </c>
      <c r="D12995" s="775" t="s">
        <v>175</v>
      </c>
      <c r="E12995" s="775">
        <v>999999</v>
      </c>
      <c r="F12995" s="775" t="s">
        <v>3385</v>
      </c>
      <c r="G12995" s="775" t="s">
        <v>4235</v>
      </c>
      <c r="H12995" s="775" t="s">
        <v>4235</v>
      </c>
      <c r="I12995" s="775" t="s">
        <v>4235</v>
      </c>
    </row>
    <row r="12996" spans="1:9">
      <c r="A12996" s="775" t="str">
        <f>Table_wabobpsvr_AzureCalc_AzureCalcRateCard[[#This Row],[ServiceName]]&amp;Table_wabobpsvr_AzureCalc_AzureCalcRateCard[[#This Row],[Price_Level]]&amp;Table_wabobpsvr_AzureCalc_AzureCalcRateCard[[#This Row],[Region]]</f>
        <v>Monthly FeeC13</v>
      </c>
      <c r="B12996" s="775">
        <v>13</v>
      </c>
      <c r="C12996" s="775" t="s">
        <v>4235</v>
      </c>
      <c r="D12996" s="775" t="s">
        <v>177</v>
      </c>
      <c r="E12996" s="775">
        <v>999999</v>
      </c>
      <c r="F12996" s="775" t="s">
        <v>3385</v>
      </c>
      <c r="G12996" s="775" t="s">
        <v>4235</v>
      </c>
      <c r="H12996" s="775" t="s">
        <v>4235</v>
      </c>
      <c r="I12996" s="775" t="s">
        <v>4235</v>
      </c>
    </row>
    <row r="12997" spans="1:9">
      <c r="A12997" s="775" t="str">
        <f>Table_wabobpsvr_AzureCalc_AzureCalcRateCard[[#This Row],[ServiceName]]&amp;Table_wabobpsvr_AzureCalc_AzureCalcRateCard[[#This Row],[Price_Level]]&amp;Table_wabobpsvr_AzureCalc_AzureCalcRateCard[[#This Row],[Region]]</f>
        <v>Monthly FeeD13</v>
      </c>
      <c r="B12997" s="775">
        <v>13</v>
      </c>
      <c r="C12997" s="775" t="s">
        <v>4235</v>
      </c>
      <c r="D12997" s="775" t="s">
        <v>176</v>
      </c>
      <c r="E12997" s="775">
        <v>999999</v>
      </c>
      <c r="F12997" s="775" t="s">
        <v>3385</v>
      </c>
      <c r="G12997" s="775" t="s">
        <v>4235</v>
      </c>
      <c r="H12997" s="775" t="s">
        <v>4235</v>
      </c>
      <c r="I12997" s="775" t="s">
        <v>4235</v>
      </c>
    </row>
    <row r="12998" spans="1:9">
      <c r="A12998" s="775" t="str">
        <f>Table_wabobpsvr_AzureCalc_AzureCalcRateCard[[#This Row],[ServiceName]]&amp;Table_wabobpsvr_AzureCalc_AzureCalcRateCard[[#This Row],[Price_Level]]&amp;Table_wabobpsvr_AzureCalc_AzureCalcRateCard[[#This Row],[Region]]</f>
        <v>Monthly FeeMOSP14</v>
      </c>
      <c r="B12998" s="775">
        <v>14</v>
      </c>
      <c r="C12998" s="775" t="s">
        <v>4235</v>
      </c>
      <c r="D12998" s="775" t="s">
        <v>606</v>
      </c>
      <c r="E12998" s="775">
        <v>999999</v>
      </c>
      <c r="F12998" s="775" t="s">
        <v>3385</v>
      </c>
      <c r="G12998" s="775" t="s">
        <v>4235</v>
      </c>
      <c r="H12998" s="775" t="s">
        <v>4235</v>
      </c>
      <c r="I12998" s="775" t="s">
        <v>4235</v>
      </c>
    </row>
    <row r="12999" spans="1:9">
      <c r="A12999" s="775" t="str">
        <f>Table_wabobpsvr_AzureCalc_AzureCalcRateCard[[#This Row],[ServiceName]]&amp;Table_wabobpsvr_AzureCalc_AzureCalcRateCard[[#This Row],[Price_Level]]&amp;Table_wabobpsvr_AzureCalc_AzureCalcRateCard[[#This Row],[Region]]</f>
        <v>Premium P4 Secondary Active Geo Database HoursMOSP13</v>
      </c>
      <c r="B12999" s="775">
        <v>13</v>
      </c>
      <c r="C12999" s="775" t="s">
        <v>87</v>
      </c>
      <c r="D12999" s="775" t="s">
        <v>606</v>
      </c>
      <c r="E12999" s="775">
        <v>3.03833333333333</v>
      </c>
      <c r="F12999" s="775" t="s">
        <v>7032</v>
      </c>
      <c r="G12999" s="775" t="s">
        <v>4235</v>
      </c>
      <c r="H12999" s="775" t="s">
        <v>4235</v>
      </c>
      <c r="I12999" s="775" t="s">
        <v>6939</v>
      </c>
    </row>
    <row r="13000" spans="1:9">
      <c r="A13000" s="1039" t="str">
        <f>Table_wabobpsvr_AzureCalc_AzureCalcRateCard[[#This Row],[ServiceName]]&amp;Table_wabobpsvr_AzureCalc_AzureCalcRateCard[[#This Row],[Price_Level]]&amp;Table_wabobpsvr_AzureCalc_AzureCalcRateCard[[#This Row],[Region]]</f>
        <v>SQL DB Premium P4 Database HoursMOSP11</v>
      </c>
      <c r="B13000" s="1039">
        <v>11</v>
      </c>
      <c r="C13000" s="1039" t="s">
        <v>87</v>
      </c>
      <c r="D13000" s="1039" t="s">
        <v>606</v>
      </c>
      <c r="E13000" s="1039">
        <v>2.8295833333333298</v>
      </c>
      <c r="F13000" s="1039" t="s">
        <v>7034</v>
      </c>
      <c r="G13000" s="775" t="s">
        <v>4235</v>
      </c>
      <c r="H13000" s="775" t="s">
        <v>4235</v>
      </c>
      <c r="I13000" s="775" t="s">
        <v>6940</v>
      </c>
    </row>
    <row r="13001" spans="1:9">
      <c r="A13001" s="1039" t="str">
        <f>Table_wabobpsvr_AzureCalc_AzureCalcRateCard[[#This Row],[ServiceName]]&amp;Table_wabobpsvr_AzureCalc_AzureCalcRateCard[[#This Row],[Price_Level]]&amp;Table_wabobpsvr_AzureCalc_AzureCalcRateCard[[#This Row],[Region]]</f>
        <v>Premium P4 Secondary Geo Database HoursMOSP11</v>
      </c>
      <c r="B13001" s="1039">
        <v>11</v>
      </c>
      <c r="C13001" s="1039" t="s">
        <v>87</v>
      </c>
      <c r="D13001" s="1039" t="s">
        <v>606</v>
      </c>
      <c r="E13001" s="1039">
        <v>2.1225000000000001</v>
      </c>
      <c r="F13001" s="1039" t="s">
        <v>7031</v>
      </c>
      <c r="G13001" s="775" t="s">
        <v>4235</v>
      </c>
      <c r="H13001" s="775" t="s">
        <v>4235</v>
      </c>
      <c r="I13001" s="775" t="s">
        <v>6941</v>
      </c>
    </row>
    <row r="13002" spans="1:9">
      <c r="A13002" s="1039" t="str">
        <f>Table_wabobpsvr_AzureCalc_AzureCalcRateCard[[#This Row],[ServiceName]]&amp;Table_wabobpsvr_AzureCalc_AzureCalcRateCard[[#This Row],[Price_Level]]&amp;Table_wabobpsvr_AzureCalc_AzureCalcRateCard[[#This Row],[Region]]</f>
        <v>Premium P4 Secondary Active Geo Database HoursMOSP11</v>
      </c>
      <c r="B13002" s="1039">
        <v>11</v>
      </c>
      <c r="C13002" s="1039" t="s">
        <v>87</v>
      </c>
      <c r="D13002" s="1039" t="s">
        <v>606</v>
      </c>
      <c r="E13002" s="1039">
        <v>2.8295833333333298</v>
      </c>
      <c r="F13002" s="1039" t="s">
        <v>7032</v>
      </c>
      <c r="G13002" s="775" t="s">
        <v>4235</v>
      </c>
      <c r="H13002" s="775" t="s">
        <v>4235</v>
      </c>
      <c r="I13002" s="775" t="s">
        <v>6942</v>
      </c>
    </row>
    <row r="13003" spans="1:9">
      <c r="A13003" s="1039" t="str">
        <f>Table_wabobpsvr_AzureCalc_AzureCalcRateCard[[#This Row],[ServiceName]]&amp;Table_wabobpsvr_AzureCalc_AzureCalcRateCard[[#This Row],[Price_Level]]&amp;Table_wabobpsvr_AzureCalc_AzureCalcRateCard[[#This Row],[Region]]</f>
        <v>SQL DB Premium P4 Database HoursMOSP12</v>
      </c>
      <c r="B13003" s="1039">
        <v>12</v>
      </c>
      <c r="C13003" s="1039" t="s">
        <v>87</v>
      </c>
      <c r="D13003" s="1039" t="s">
        <v>606</v>
      </c>
      <c r="E13003" s="1039">
        <v>2.8295833333333298</v>
      </c>
      <c r="F13003" s="1039" t="s">
        <v>7034</v>
      </c>
      <c r="G13003" s="775" t="s">
        <v>4235</v>
      </c>
      <c r="H13003" s="775" t="s">
        <v>4235</v>
      </c>
      <c r="I13003" s="775" t="s">
        <v>6943</v>
      </c>
    </row>
    <row r="13004" spans="1:9">
      <c r="A13004" s="1039" t="str">
        <f>Table_wabobpsvr_AzureCalc_AzureCalcRateCard[[#This Row],[ServiceName]]&amp;Table_wabobpsvr_AzureCalc_AzureCalcRateCard[[#This Row],[Price_Level]]&amp;Table_wabobpsvr_AzureCalc_AzureCalcRateCard[[#This Row],[Region]]</f>
        <v>Premium P4 Secondary Geo Database HoursMOSP12</v>
      </c>
      <c r="B13004" s="1039">
        <v>12</v>
      </c>
      <c r="C13004" s="1039" t="s">
        <v>87</v>
      </c>
      <c r="D13004" s="1039" t="s">
        <v>606</v>
      </c>
      <c r="E13004" s="1039">
        <v>2.1225000000000001</v>
      </c>
      <c r="F13004" s="1039" t="s">
        <v>7031</v>
      </c>
      <c r="G13004" s="775" t="s">
        <v>4235</v>
      </c>
      <c r="H13004" s="775" t="s">
        <v>4235</v>
      </c>
      <c r="I13004" s="775" t="s">
        <v>6944</v>
      </c>
    </row>
    <row r="13005" spans="1:9">
      <c r="A13005" s="775" t="str">
        <f>Table_wabobpsvr_AzureCalc_AzureCalcRateCard[[#This Row],[ServiceName]]&amp;Table_wabobpsvr_AzureCalc_AzureCalcRateCard[[#This Row],[Price_Level]]&amp;Table_wabobpsvr_AzureCalc_AzureCalcRateCard[[#This Row],[Region]]</f>
        <v>Premium P4 Secondary Active Geo Database HoursMOSP12</v>
      </c>
      <c r="B13005" s="775">
        <v>12</v>
      </c>
      <c r="C13005" s="775" t="s">
        <v>87</v>
      </c>
      <c r="D13005" s="775" t="s">
        <v>606</v>
      </c>
      <c r="E13005" s="775">
        <v>2.8295833333333298</v>
      </c>
      <c r="F13005" s="775" t="s">
        <v>7032</v>
      </c>
      <c r="G13005" s="775" t="s">
        <v>4235</v>
      </c>
      <c r="H13005" s="775" t="s">
        <v>4235</v>
      </c>
      <c r="I13005" s="775" t="s">
        <v>6945</v>
      </c>
    </row>
    <row r="13006" spans="1:9">
      <c r="A13006" s="775" t="str">
        <f>Table_wabobpsvr_AzureCalc_AzureCalcRateCard[[#This Row],[ServiceName]]&amp;Table_wabobpsvr_AzureCalc_AzureCalcRateCard[[#This Row],[Price_Level]]&amp;Table_wabobpsvr_AzureCalc_AzureCalcRateCard[[#This Row],[Region]]</f>
        <v>Standard S2 Secondary Database DaysMOSP16</v>
      </c>
      <c r="B13006" s="775">
        <v>16</v>
      </c>
      <c r="C13006" s="775" t="s">
        <v>1071</v>
      </c>
      <c r="D13006" s="775" t="s">
        <v>606</v>
      </c>
      <c r="E13006" s="775">
        <v>2</v>
      </c>
      <c r="F13006" s="775" t="s">
        <v>1377</v>
      </c>
      <c r="G13006" s="775" t="s">
        <v>4235</v>
      </c>
      <c r="H13006" s="775" t="s">
        <v>4235</v>
      </c>
      <c r="I13006" s="775" t="s">
        <v>4235</v>
      </c>
    </row>
    <row r="13007" spans="1:9">
      <c r="A13007" s="775" t="str">
        <f>Table_wabobpsvr_AzureCalc_AzureCalcRateCard[[#This Row],[ServiceName]]&amp;Table_wabobpsvr_AzureCalc_AzureCalcRateCard[[#This Row],[Price_Level]]&amp;Table_wabobpsvr_AzureCalc_AzureCalcRateCard[[#This Row],[Region]]</f>
        <v>Standard S3 Database DaysMOSP16</v>
      </c>
      <c r="B13007" s="775">
        <v>16</v>
      </c>
      <c r="C13007" s="775" t="s">
        <v>87</v>
      </c>
      <c r="D13007" s="775" t="s">
        <v>606</v>
      </c>
      <c r="E13007" s="775">
        <v>0.22320000000000001</v>
      </c>
      <c r="F13007" s="775" t="s">
        <v>3081</v>
      </c>
      <c r="G13007" s="775" t="s">
        <v>4235</v>
      </c>
      <c r="H13007" s="775" t="s">
        <v>4235</v>
      </c>
      <c r="I13007" s="775" t="s">
        <v>4235</v>
      </c>
    </row>
    <row r="13008" spans="1:9">
      <c r="A13008" s="775" t="str">
        <f>Table_wabobpsvr_AzureCalc_AzureCalcRateCard[[#This Row],[ServiceName]]&amp;Table_wabobpsvr_AzureCalc_AzureCalcRateCard[[#This Row],[Price_Level]]&amp;Table_wabobpsvr_AzureCalc_AzureCalcRateCard[[#This Row],[Region]]</f>
        <v>A9 HDInsight (Non-Windows)B</v>
      </c>
      <c r="B13008" s="775"/>
      <c r="C13008" s="775" t="s">
        <v>87</v>
      </c>
      <c r="D13008" s="775" t="s">
        <v>175</v>
      </c>
      <c r="E13008" s="775">
        <v>2.2810000000000001</v>
      </c>
      <c r="F13008" s="775" t="s">
        <v>3380</v>
      </c>
      <c r="G13008" s="775" t="s">
        <v>3444</v>
      </c>
      <c r="H13008" s="775" t="s">
        <v>3445</v>
      </c>
      <c r="I13008" s="775" t="s">
        <v>7804</v>
      </c>
    </row>
    <row r="13009" spans="1:9">
      <c r="A13009" s="1039" t="str">
        <f>Table_wabobpsvr_AzureCalc_AzureCalcRateCard[[#This Row],[ServiceName]]&amp;Table_wabobpsvr_AzureCalc_AzureCalcRateCard[[#This Row],[Price_Level]]&amp;Table_wabobpsvr_AzureCalc_AzureCalcRateCard[[#This Row],[Region]]</f>
        <v>ExpressRoute (Unlimited) 10 Gbps ConnectionsA2</v>
      </c>
      <c r="B13009" s="1039">
        <v>2</v>
      </c>
      <c r="C13009" s="1039" t="s">
        <v>7427</v>
      </c>
      <c r="D13009" s="1039" t="s">
        <v>174</v>
      </c>
      <c r="E13009" s="1039">
        <v>49761</v>
      </c>
      <c r="F13009" s="1039" t="s">
        <v>7408</v>
      </c>
      <c r="G13009" s="775" t="s">
        <v>7541</v>
      </c>
      <c r="H13009" s="775" t="s">
        <v>7542</v>
      </c>
      <c r="I13009" s="775" t="s">
        <v>7462</v>
      </c>
    </row>
    <row r="13010" spans="1:9">
      <c r="A13010" s="775" t="str">
        <f>Table_wabobpsvr_AzureCalc_AzureCalcRateCard[[#This Row],[ServiceName]]&amp;Table_wabobpsvr_AzureCalc_AzureCalcRateCard[[#This Row],[Price_Level]]&amp;Table_wabobpsvr_AzureCalc_AzureCalcRateCard[[#This Row],[Region]]</f>
        <v>A9 HDInsight (Non-Windows)A</v>
      </c>
      <c r="B13010" s="775"/>
      <c r="C13010" s="775" t="s">
        <v>87</v>
      </c>
      <c r="D13010" s="775" t="s">
        <v>174</v>
      </c>
      <c r="E13010" s="775">
        <v>3.577</v>
      </c>
      <c r="F13010" s="775" t="s">
        <v>3380</v>
      </c>
      <c r="G13010" s="775" t="s">
        <v>3518</v>
      </c>
      <c r="H13010" s="775" t="s">
        <v>3519</v>
      </c>
      <c r="I13010" s="775" t="s">
        <v>5373</v>
      </c>
    </row>
    <row r="13011" spans="1:9">
      <c r="A13011" s="775" t="str">
        <f>Table_wabobpsvr_AzureCalc_AzureCalcRateCard[[#This Row],[ServiceName]]&amp;Table_wabobpsvr_AzureCalc_AzureCalcRateCard[[#This Row],[Price_Level]]&amp;Table_wabobpsvr_AzureCalc_AzureCalcRateCard[[#This Row],[Region]]</f>
        <v>A9 HDInsight (Non-Windows)B</v>
      </c>
      <c r="B13011" s="775"/>
      <c r="C13011" s="775" t="s">
        <v>87</v>
      </c>
      <c r="D13011" s="775" t="s">
        <v>175</v>
      </c>
      <c r="E13011" s="775">
        <v>3.43</v>
      </c>
      <c r="F13011" s="775" t="s">
        <v>3380</v>
      </c>
      <c r="G13011" s="775" t="s">
        <v>3518</v>
      </c>
      <c r="H13011" s="775" t="s">
        <v>3519</v>
      </c>
      <c r="I13011" s="775" t="s">
        <v>5373</v>
      </c>
    </row>
    <row r="13012" spans="1:9">
      <c r="A13012" s="775" t="str">
        <f>Table_wabobpsvr_AzureCalc_AzureCalcRateCard[[#This Row],[ServiceName]]&amp;Table_wabobpsvr_AzureCalc_AzureCalcRateCard[[#This Row],[Price_Level]]&amp;Table_wabobpsvr_AzureCalc_AzureCalcRateCard[[#This Row],[Region]]</f>
        <v>A9 HDInsight (Non-Windows)C</v>
      </c>
      <c r="B13012" s="775"/>
      <c r="C13012" s="775" t="s">
        <v>87</v>
      </c>
      <c r="D13012" s="775" t="s">
        <v>177</v>
      </c>
      <c r="E13012" s="775">
        <v>3.2829999999999999</v>
      </c>
      <c r="F13012" s="775" t="s">
        <v>3380</v>
      </c>
      <c r="G13012" s="775" t="s">
        <v>3518</v>
      </c>
      <c r="H13012" s="775" t="s">
        <v>3519</v>
      </c>
      <c r="I13012" s="775" t="s">
        <v>5373</v>
      </c>
    </row>
    <row r="13013" spans="1:9">
      <c r="A13013" s="775" t="str">
        <f>Table_wabobpsvr_AzureCalc_AzureCalcRateCard[[#This Row],[ServiceName]]&amp;Table_wabobpsvr_AzureCalc_AzureCalcRateCard[[#This Row],[Price_Level]]&amp;Table_wabobpsvr_AzureCalc_AzureCalcRateCard[[#This Row],[Region]]</f>
        <v>A9 HDInsight (Non-Windows)D</v>
      </c>
      <c r="B13013" s="775"/>
      <c r="C13013" s="775" t="s">
        <v>87</v>
      </c>
      <c r="D13013" s="775" t="s">
        <v>176</v>
      </c>
      <c r="E13013" s="775">
        <v>3.1360000000000001</v>
      </c>
      <c r="F13013" s="775" t="s">
        <v>3380</v>
      </c>
      <c r="G13013" s="775" t="s">
        <v>3518</v>
      </c>
      <c r="H13013" s="775" t="s">
        <v>3519</v>
      </c>
      <c r="I13013" s="775" t="s">
        <v>5373</v>
      </c>
    </row>
    <row r="13014" spans="1:9">
      <c r="A13014" s="775" t="str">
        <f>Table_wabobpsvr_AzureCalc_AzureCalcRateCard[[#This Row],[ServiceName]]&amp;Table_wabobpsvr_AzureCalc_AzureCalcRateCard[[#This Row],[Price_Level]]&amp;Table_wabobpsvr_AzureCalc_AzureCalcRateCard[[#This Row],[Region]]</f>
        <v>Studio Experiment Compute HoursB5</v>
      </c>
      <c r="B13014" s="775">
        <v>5</v>
      </c>
      <c r="C13014" s="775" t="s">
        <v>4235</v>
      </c>
      <c r="D13014" s="775" t="s">
        <v>175</v>
      </c>
      <c r="E13014" s="775">
        <v>999999</v>
      </c>
      <c r="F13014" s="775" t="s">
        <v>3372</v>
      </c>
      <c r="G13014" s="775" t="s">
        <v>4235</v>
      </c>
      <c r="H13014" s="775" t="s">
        <v>4235</v>
      </c>
      <c r="I13014" s="775" t="s">
        <v>4235</v>
      </c>
    </row>
    <row r="13015" spans="1:9">
      <c r="A13015" s="1039" t="str">
        <f>Table_wabobpsvr_AzureCalc_AzureCalcRateCard[[#This Row],[ServiceName]]&amp;Table_wabobpsvr_AzureCalc_AzureCalcRateCard[[#This Row],[Price_Level]]&amp;Table_wabobpsvr_AzureCalc_AzureCalcRateCard[[#This Row],[Region]]</f>
        <v>Studio Experiment Compute HoursC5</v>
      </c>
      <c r="B13015" s="1039">
        <v>5</v>
      </c>
      <c r="C13015" s="1039" t="s">
        <v>4235</v>
      </c>
      <c r="D13015" s="1039" t="s">
        <v>177</v>
      </c>
      <c r="E13015" s="1039">
        <v>999999</v>
      </c>
      <c r="F13015" s="1039" t="s">
        <v>3372</v>
      </c>
      <c r="G13015" s="775" t="s">
        <v>4235</v>
      </c>
      <c r="H13015" s="775" t="s">
        <v>4235</v>
      </c>
      <c r="I13015" s="775" t="s">
        <v>4235</v>
      </c>
    </row>
    <row r="13016" spans="1:9">
      <c r="A13016" s="775" t="str">
        <f>Table_wabobpsvr_AzureCalc_AzureCalcRateCard[[#This Row],[ServiceName]]&amp;Table_wabobpsvr_AzureCalc_AzureCalcRateCard[[#This Row],[Price_Level]]&amp;Table_wabobpsvr_AzureCalc_AzureCalcRateCard[[#This Row],[Region]]</f>
        <v>Studio Experiment Compute HoursD5</v>
      </c>
      <c r="B13016" s="775">
        <v>5</v>
      </c>
      <c r="C13016" s="775" t="s">
        <v>4235</v>
      </c>
      <c r="D13016" s="775" t="s">
        <v>176</v>
      </c>
      <c r="E13016" s="775">
        <v>999999</v>
      </c>
      <c r="F13016" s="775" t="s">
        <v>3372</v>
      </c>
      <c r="G13016" s="775" t="s">
        <v>4235</v>
      </c>
      <c r="H13016" s="775" t="s">
        <v>4235</v>
      </c>
      <c r="I13016" s="775" t="s">
        <v>4235</v>
      </c>
    </row>
    <row r="13017" spans="1:9">
      <c r="A13017" s="775" t="str">
        <f>Table_wabobpsvr_AzureCalc_AzureCalcRateCard[[#This Row],[ServiceName]]&amp;Table_wabobpsvr_AzureCalc_AzureCalcRateCard[[#This Row],[Price_Level]]&amp;Table_wabobpsvr_AzureCalc_AzureCalcRateCard[[#This Row],[Region]]</f>
        <v>Studio Experiment Compute HoursMOSP4</v>
      </c>
      <c r="B13017" s="775">
        <v>4</v>
      </c>
      <c r="C13017" s="775" t="s">
        <v>4235</v>
      </c>
      <c r="D13017" s="775" t="s">
        <v>606</v>
      </c>
      <c r="E13017" s="775">
        <v>999999</v>
      </c>
      <c r="F13017" s="775" t="s">
        <v>3372</v>
      </c>
      <c r="G13017" s="775" t="s">
        <v>4235</v>
      </c>
      <c r="H13017" s="775" t="s">
        <v>4235</v>
      </c>
      <c r="I13017" s="775" t="s">
        <v>4235</v>
      </c>
    </row>
    <row r="13018" spans="1:9">
      <c r="A13018" s="775" t="str">
        <f>Table_wabobpsvr_AzureCalc_AzureCalcRateCard[[#This Row],[ServiceName]]&amp;Table_wabobpsvr_AzureCalc_AzureCalcRateCard[[#This Row],[Price_Level]]&amp;Table_wabobpsvr_AzureCalc_AzureCalcRateCard[[#This Row],[Region]]</f>
        <v>Studio Experiment Compute HoursA4</v>
      </c>
      <c r="B13018" s="775">
        <v>4</v>
      </c>
      <c r="C13018" s="775" t="s">
        <v>4235</v>
      </c>
      <c r="D13018" s="775" t="s">
        <v>174</v>
      </c>
      <c r="E13018" s="775">
        <v>999999</v>
      </c>
      <c r="F13018" s="775" t="s">
        <v>3372</v>
      </c>
      <c r="G13018" s="775" t="s">
        <v>4235</v>
      </c>
      <c r="H13018" s="775" t="s">
        <v>4235</v>
      </c>
      <c r="I13018" s="775" t="s">
        <v>4235</v>
      </c>
    </row>
    <row r="13019" spans="1:9">
      <c r="A13019" s="775" t="str">
        <f>Table_wabobpsvr_AzureCalc_AzureCalcRateCard[[#This Row],[ServiceName]]&amp;Table_wabobpsvr_AzureCalc_AzureCalcRateCard[[#This Row],[Price_Level]]&amp;Table_wabobpsvr_AzureCalc_AzureCalcRateCard[[#This Row],[Region]]</f>
        <v>Studio Experiment Compute HoursB4</v>
      </c>
      <c r="B13019" s="775">
        <v>4</v>
      </c>
      <c r="C13019" s="775" t="s">
        <v>4235</v>
      </c>
      <c r="D13019" s="775" t="s">
        <v>175</v>
      </c>
      <c r="E13019" s="775">
        <v>999999</v>
      </c>
      <c r="F13019" s="775" t="s">
        <v>3372</v>
      </c>
      <c r="G13019" s="775" t="s">
        <v>4235</v>
      </c>
      <c r="H13019" s="775" t="s">
        <v>4235</v>
      </c>
      <c r="I13019" s="775" t="s">
        <v>4235</v>
      </c>
    </row>
    <row r="13020" spans="1:9">
      <c r="A13020" s="775" t="str">
        <f>Table_wabobpsvr_AzureCalc_AzureCalcRateCard[[#This Row],[ServiceName]]&amp;Table_wabobpsvr_AzureCalc_AzureCalcRateCard[[#This Row],[Price_Level]]&amp;Table_wabobpsvr_AzureCalc_AzureCalcRateCard[[#This Row],[Region]]</f>
        <v>Studio Experiment Compute HoursC4</v>
      </c>
      <c r="B13020" s="775">
        <v>4</v>
      </c>
      <c r="C13020" s="775" t="s">
        <v>4235</v>
      </c>
      <c r="D13020" s="775" t="s">
        <v>177</v>
      </c>
      <c r="E13020" s="775">
        <v>999999</v>
      </c>
      <c r="F13020" s="775" t="s">
        <v>3372</v>
      </c>
      <c r="G13020" s="775" t="s">
        <v>4235</v>
      </c>
      <c r="H13020" s="775" t="s">
        <v>4235</v>
      </c>
      <c r="I13020" s="775" t="s">
        <v>4235</v>
      </c>
    </row>
    <row r="13021" spans="1:9">
      <c r="A13021" s="775" t="str">
        <f>Table_wabobpsvr_AzureCalc_AzureCalcRateCard[[#This Row],[ServiceName]]&amp;Table_wabobpsvr_AzureCalc_AzureCalcRateCard[[#This Row],[Price_Level]]&amp;Table_wabobpsvr_AzureCalc_AzureCalcRateCard[[#This Row],[Region]]</f>
        <v>Studio Experiment Compute HoursD4</v>
      </c>
      <c r="B13021" s="775">
        <v>4</v>
      </c>
      <c r="C13021" s="775" t="s">
        <v>4235</v>
      </c>
      <c r="D13021" s="775" t="s">
        <v>176</v>
      </c>
      <c r="E13021" s="775">
        <v>999999</v>
      </c>
      <c r="F13021" s="775" t="s">
        <v>3372</v>
      </c>
      <c r="G13021" s="775" t="s">
        <v>4235</v>
      </c>
      <c r="H13021" s="775" t="s">
        <v>4235</v>
      </c>
      <c r="I13021" s="775" t="s">
        <v>4235</v>
      </c>
    </row>
    <row r="13022" spans="1:9">
      <c r="A13022" s="775" t="str">
        <f>Table_wabobpsvr_AzureCalc_AzureCalcRateCard[[#This Row],[ServiceName]]&amp;Table_wabobpsvr_AzureCalc_AzureCalcRateCard[[#This Row],[Price_Level]]&amp;Table_wabobpsvr_AzureCalc_AzureCalcRateCard[[#This Row],[Region]]</f>
        <v>Studio Experiment Compute HoursMOSP3</v>
      </c>
      <c r="B13022" s="775">
        <v>3</v>
      </c>
      <c r="C13022" s="775" t="s">
        <v>4235</v>
      </c>
      <c r="D13022" s="775" t="s">
        <v>606</v>
      </c>
      <c r="E13022" s="775">
        <v>999999</v>
      </c>
      <c r="F13022" s="775" t="s">
        <v>3372</v>
      </c>
      <c r="G13022" s="775" t="s">
        <v>4235</v>
      </c>
      <c r="H13022" s="775" t="s">
        <v>4235</v>
      </c>
      <c r="I13022" s="775" t="s">
        <v>4235</v>
      </c>
    </row>
    <row r="13023" spans="1:9">
      <c r="A13023" s="775" t="str">
        <f>Table_wabobpsvr_AzureCalc_AzureCalcRateCard[[#This Row],[ServiceName]]&amp;Table_wabobpsvr_AzureCalc_AzureCalcRateCard[[#This Row],[Price_Level]]&amp;Table_wabobpsvr_AzureCalc_AzureCalcRateCard[[#This Row],[Region]]</f>
        <v>Studio Experiment Compute HoursA3</v>
      </c>
      <c r="B13023" s="775">
        <v>3</v>
      </c>
      <c r="C13023" s="775" t="s">
        <v>4235</v>
      </c>
      <c r="D13023" s="775" t="s">
        <v>174</v>
      </c>
      <c r="E13023" s="775">
        <v>999999</v>
      </c>
      <c r="F13023" s="775" t="s">
        <v>3372</v>
      </c>
      <c r="G13023" s="775" t="s">
        <v>4235</v>
      </c>
      <c r="H13023" s="775" t="s">
        <v>4235</v>
      </c>
      <c r="I13023" s="775" t="s">
        <v>4235</v>
      </c>
    </row>
    <row r="13024" spans="1:9">
      <c r="A13024" s="775" t="str">
        <f>Table_wabobpsvr_AzureCalc_AzureCalcRateCard[[#This Row],[ServiceName]]&amp;Table_wabobpsvr_AzureCalc_AzureCalcRateCard[[#This Row],[Price_Level]]&amp;Table_wabobpsvr_AzureCalc_AzureCalcRateCard[[#This Row],[Region]]</f>
        <v>Studio Experiment Compute HoursB3</v>
      </c>
      <c r="B13024" s="775">
        <v>3</v>
      </c>
      <c r="C13024" s="775" t="s">
        <v>4235</v>
      </c>
      <c r="D13024" s="775" t="s">
        <v>175</v>
      </c>
      <c r="E13024" s="775">
        <v>999999</v>
      </c>
      <c r="F13024" s="775" t="s">
        <v>3372</v>
      </c>
      <c r="G13024" s="775" t="s">
        <v>4235</v>
      </c>
      <c r="H13024" s="775" t="s">
        <v>4235</v>
      </c>
      <c r="I13024" s="775" t="s">
        <v>4235</v>
      </c>
    </row>
    <row r="13025" spans="1:9">
      <c r="A13025" s="775" t="str">
        <f>Table_wabobpsvr_AzureCalc_AzureCalcRateCard[[#This Row],[ServiceName]]&amp;Table_wabobpsvr_AzureCalc_AzureCalcRateCard[[#This Row],[Price_Level]]&amp;Table_wabobpsvr_AzureCalc_AzureCalcRateCard[[#This Row],[Region]]</f>
        <v>Studio Experiment Compute HoursC3</v>
      </c>
      <c r="B13025" s="775">
        <v>3</v>
      </c>
      <c r="C13025" s="775" t="s">
        <v>4235</v>
      </c>
      <c r="D13025" s="775" t="s">
        <v>177</v>
      </c>
      <c r="E13025" s="775">
        <v>999999</v>
      </c>
      <c r="F13025" s="775" t="s">
        <v>3372</v>
      </c>
      <c r="G13025" s="775" t="s">
        <v>4235</v>
      </c>
      <c r="H13025" s="775" t="s">
        <v>4235</v>
      </c>
      <c r="I13025" s="775" t="s">
        <v>4235</v>
      </c>
    </row>
    <row r="13026" spans="1:9">
      <c r="A13026" s="775" t="str">
        <f>Table_wabobpsvr_AzureCalc_AzureCalcRateCard[[#This Row],[ServiceName]]&amp;Table_wabobpsvr_AzureCalc_AzureCalcRateCard[[#This Row],[Price_Level]]&amp;Table_wabobpsvr_AzureCalc_AzureCalcRateCard[[#This Row],[Region]]</f>
        <v>Studio Experiment Compute HoursD3</v>
      </c>
      <c r="B13026" s="775">
        <v>3</v>
      </c>
      <c r="C13026" s="775" t="s">
        <v>4235</v>
      </c>
      <c r="D13026" s="775" t="s">
        <v>176</v>
      </c>
      <c r="E13026" s="775">
        <v>999999</v>
      </c>
      <c r="F13026" s="775" t="s">
        <v>3372</v>
      </c>
      <c r="G13026" s="775" t="s">
        <v>4235</v>
      </c>
      <c r="H13026" s="775" t="s">
        <v>4235</v>
      </c>
      <c r="I13026" s="775" t="s">
        <v>4235</v>
      </c>
    </row>
    <row r="13027" spans="1:9">
      <c r="A13027" s="775" t="str">
        <f>Table_wabobpsvr_AzureCalc_AzureCalcRateCard[[#This Row],[ServiceName]]&amp;Table_wabobpsvr_AzureCalc_AzureCalcRateCard[[#This Row],[Price_Level]]&amp;Table_wabobpsvr_AzureCalc_AzureCalcRateCard[[#This Row],[Region]]</f>
        <v>Studio Experiment Compute HoursMOSP2</v>
      </c>
      <c r="B13027" s="775">
        <v>2</v>
      </c>
      <c r="C13027" s="775" t="s">
        <v>4235</v>
      </c>
      <c r="D13027" s="775" t="s">
        <v>606</v>
      </c>
      <c r="E13027" s="775">
        <v>999999</v>
      </c>
      <c r="F13027" s="775" t="s">
        <v>3372</v>
      </c>
      <c r="G13027" s="775" t="s">
        <v>4235</v>
      </c>
      <c r="H13027" s="775" t="s">
        <v>4235</v>
      </c>
      <c r="I13027" s="775" t="s">
        <v>4235</v>
      </c>
    </row>
    <row r="13028" spans="1:9">
      <c r="A13028" s="775" t="str">
        <f>Table_wabobpsvr_AzureCalc_AzureCalcRateCard[[#This Row],[ServiceName]]&amp;Table_wabobpsvr_AzureCalc_AzureCalcRateCard[[#This Row],[Price_Level]]&amp;Table_wabobpsvr_AzureCalc_AzureCalcRateCard[[#This Row],[Region]]</f>
        <v>Studio Experiment Compute HoursA2</v>
      </c>
      <c r="B13028" s="775">
        <v>2</v>
      </c>
      <c r="C13028" s="775" t="s">
        <v>4235</v>
      </c>
      <c r="D13028" s="775" t="s">
        <v>174</v>
      </c>
      <c r="E13028" s="775">
        <v>999999</v>
      </c>
      <c r="F13028" s="775" t="s">
        <v>3372</v>
      </c>
      <c r="G13028" s="775" t="s">
        <v>4235</v>
      </c>
      <c r="H13028" s="775" t="s">
        <v>4235</v>
      </c>
      <c r="I13028" s="775" t="s">
        <v>4235</v>
      </c>
    </row>
    <row r="13029" spans="1:9">
      <c r="A13029" s="1039" t="str">
        <f>Table_wabobpsvr_AzureCalc_AzureCalcRateCard[[#This Row],[ServiceName]]&amp;Table_wabobpsvr_AzureCalc_AzureCalcRateCard[[#This Row],[Price_Level]]&amp;Table_wabobpsvr_AzureCalc_AzureCalcRateCard[[#This Row],[Region]]</f>
        <v>Studio Experiment Compute HoursB2</v>
      </c>
      <c r="B13029" s="1039">
        <v>2</v>
      </c>
      <c r="C13029" s="1039" t="s">
        <v>4235</v>
      </c>
      <c r="D13029" s="1039" t="s">
        <v>175</v>
      </c>
      <c r="E13029" s="1039">
        <v>999999</v>
      </c>
      <c r="F13029" s="1039" t="s">
        <v>3372</v>
      </c>
      <c r="G13029" s="775" t="s">
        <v>4235</v>
      </c>
      <c r="H13029" s="775" t="s">
        <v>4235</v>
      </c>
      <c r="I13029" s="775" t="s">
        <v>4235</v>
      </c>
    </row>
    <row r="13030" spans="1:9">
      <c r="A13030" s="1039" t="str">
        <f>Table_wabobpsvr_AzureCalc_AzureCalcRateCard[[#This Row],[ServiceName]]&amp;Table_wabobpsvr_AzureCalc_AzureCalcRateCard[[#This Row],[Price_Level]]&amp;Table_wabobpsvr_AzureCalc_AzureCalcRateCard[[#This Row],[Region]]</f>
        <v>Studio Experiment Compute HoursC2</v>
      </c>
      <c r="B13030" s="1039">
        <v>2</v>
      </c>
      <c r="C13030" s="1039" t="s">
        <v>4235</v>
      </c>
      <c r="D13030" s="1039" t="s">
        <v>177</v>
      </c>
      <c r="E13030" s="1039">
        <v>999999</v>
      </c>
      <c r="F13030" s="1039" t="s">
        <v>3372</v>
      </c>
      <c r="G13030" s="775" t="s">
        <v>4235</v>
      </c>
      <c r="H13030" s="775" t="s">
        <v>4235</v>
      </c>
      <c r="I13030" s="775" t="s">
        <v>4235</v>
      </c>
    </row>
    <row r="13031" spans="1:9">
      <c r="A13031" s="1039" t="str">
        <f>Table_wabobpsvr_AzureCalc_AzureCalcRateCard[[#This Row],[ServiceName]]&amp;Table_wabobpsvr_AzureCalc_AzureCalcRateCard[[#This Row],[Price_Level]]&amp;Table_wabobpsvr_AzureCalc_AzureCalcRateCard[[#This Row],[Region]]</f>
        <v>Studio Experiment Compute HoursD2</v>
      </c>
      <c r="B13031" s="1039">
        <v>2</v>
      </c>
      <c r="C13031" s="1039" t="s">
        <v>4235</v>
      </c>
      <c r="D13031" s="1039" t="s">
        <v>176</v>
      </c>
      <c r="E13031" s="1039">
        <v>999999</v>
      </c>
      <c r="F13031" s="1039" t="s">
        <v>3372</v>
      </c>
      <c r="G13031" s="775" t="s">
        <v>4235</v>
      </c>
      <c r="H13031" s="775" t="s">
        <v>4235</v>
      </c>
      <c r="I13031" s="775" t="s">
        <v>4235</v>
      </c>
    </row>
    <row r="13032" spans="1:9">
      <c r="A13032" s="775" t="str">
        <f>Table_wabobpsvr_AzureCalc_AzureCalcRateCard[[#This Row],[ServiceName]]&amp;Table_wabobpsvr_AzureCalc_AzureCalcRateCard[[#This Row],[Price_Level]]&amp;Table_wabobpsvr_AzureCalc_AzureCalcRateCard[[#This Row],[Region]]</f>
        <v>Active UsersMOSP2</v>
      </c>
      <c r="B13032" s="775">
        <v>2</v>
      </c>
      <c r="C13032" s="775" t="s">
        <v>4235</v>
      </c>
      <c r="D13032" s="775" t="s">
        <v>606</v>
      </c>
      <c r="E13032" s="775">
        <v>999999</v>
      </c>
      <c r="F13032" s="775" t="s">
        <v>3520</v>
      </c>
      <c r="G13032" s="775" t="s">
        <v>4235</v>
      </c>
      <c r="H13032" s="775" t="s">
        <v>4235</v>
      </c>
      <c r="I13032" s="775" t="s">
        <v>4235</v>
      </c>
    </row>
    <row r="13033" spans="1:9">
      <c r="A13033" s="775" t="str">
        <f>Table_wabobpsvr_AzureCalc_AzureCalcRateCard[[#This Row],[ServiceName]]&amp;Table_wabobpsvr_AzureCalc_AzureCalcRateCard[[#This Row],[Price_Level]]&amp;Table_wabobpsvr_AzureCalc_AzureCalcRateCard[[#This Row],[Region]]</f>
        <v>Active UsersA2</v>
      </c>
      <c r="B13033" s="775">
        <v>2</v>
      </c>
      <c r="C13033" s="775" t="s">
        <v>4235</v>
      </c>
      <c r="D13033" s="775" t="s">
        <v>174</v>
      </c>
      <c r="E13033" s="775">
        <v>999999</v>
      </c>
      <c r="F13033" s="775" t="s">
        <v>3520</v>
      </c>
      <c r="G13033" s="775" t="s">
        <v>4235</v>
      </c>
      <c r="H13033" s="775" t="s">
        <v>4235</v>
      </c>
      <c r="I13033" s="775" t="s">
        <v>4235</v>
      </c>
    </row>
    <row r="13034" spans="1:9">
      <c r="A13034" s="775" t="str">
        <f>Table_wabobpsvr_AzureCalc_AzureCalcRateCard[[#This Row],[ServiceName]]&amp;Table_wabobpsvr_AzureCalc_AzureCalcRateCard[[#This Row],[Price_Level]]&amp;Table_wabobpsvr_AzureCalc_AzureCalcRateCard[[#This Row],[Region]]</f>
        <v>Active UsersB2</v>
      </c>
      <c r="B13034" s="775">
        <v>2</v>
      </c>
      <c r="C13034" s="775" t="s">
        <v>4235</v>
      </c>
      <c r="D13034" s="775" t="s">
        <v>175</v>
      </c>
      <c r="E13034" s="775">
        <v>999999</v>
      </c>
      <c r="F13034" s="775" t="s">
        <v>3520</v>
      </c>
      <c r="G13034" s="775" t="s">
        <v>4235</v>
      </c>
      <c r="H13034" s="775" t="s">
        <v>4235</v>
      </c>
      <c r="I13034" s="775" t="s">
        <v>4235</v>
      </c>
    </row>
    <row r="13035" spans="1:9">
      <c r="A13035" s="775" t="str">
        <f>Table_wabobpsvr_AzureCalc_AzureCalcRateCard[[#This Row],[ServiceName]]&amp;Table_wabobpsvr_AzureCalc_AzureCalcRateCard[[#This Row],[Price_Level]]&amp;Table_wabobpsvr_AzureCalc_AzureCalcRateCard[[#This Row],[Region]]</f>
        <v>Active UsersC2</v>
      </c>
      <c r="B13035" s="775">
        <v>2</v>
      </c>
      <c r="C13035" s="775" t="s">
        <v>4235</v>
      </c>
      <c r="D13035" s="775" t="s">
        <v>177</v>
      </c>
      <c r="E13035" s="775">
        <v>999999</v>
      </c>
      <c r="F13035" s="775" t="s">
        <v>3520</v>
      </c>
      <c r="G13035" s="775" t="s">
        <v>4235</v>
      </c>
      <c r="H13035" s="775" t="s">
        <v>4235</v>
      </c>
      <c r="I13035" s="775" t="s">
        <v>4235</v>
      </c>
    </row>
    <row r="13036" spans="1:9">
      <c r="A13036" s="775" t="str">
        <f>Table_wabobpsvr_AzureCalc_AzureCalcRateCard[[#This Row],[ServiceName]]&amp;Table_wabobpsvr_AzureCalc_AzureCalcRateCard[[#This Row],[Price_Level]]&amp;Table_wabobpsvr_AzureCalc_AzureCalcRateCard[[#This Row],[Region]]</f>
        <v>Active UsersD2</v>
      </c>
      <c r="B13036" s="775">
        <v>2</v>
      </c>
      <c r="C13036" s="775" t="s">
        <v>4235</v>
      </c>
      <c r="D13036" s="775" t="s">
        <v>176</v>
      </c>
      <c r="E13036" s="775">
        <v>999999</v>
      </c>
      <c r="F13036" s="775" t="s">
        <v>3520</v>
      </c>
      <c r="G13036" s="775" t="s">
        <v>4235</v>
      </c>
      <c r="H13036" s="775" t="s">
        <v>4235</v>
      </c>
      <c r="I13036" s="775" t="s">
        <v>4235</v>
      </c>
    </row>
    <row r="13037" spans="1:9">
      <c r="A13037" s="775" t="str">
        <f>Table_wabobpsvr_AzureCalc_AzureCalcRateCard[[#This Row],[ServiceName]]&amp;Table_wabobpsvr_AzureCalc_AzureCalcRateCard[[#This Row],[Price_Level]]&amp;Table_wabobpsvr_AzureCalc_AzureCalcRateCard[[#This Row],[Region]]</f>
        <v>Active UsersMOSP1</v>
      </c>
      <c r="B13037" s="775">
        <v>1</v>
      </c>
      <c r="C13037" s="775" t="s">
        <v>4235</v>
      </c>
      <c r="D13037" s="775" t="s">
        <v>606</v>
      </c>
      <c r="E13037" s="775">
        <v>999999</v>
      </c>
      <c r="F13037" s="775" t="s">
        <v>3520</v>
      </c>
      <c r="G13037" s="775" t="s">
        <v>4235</v>
      </c>
      <c r="H13037" s="775" t="s">
        <v>4235</v>
      </c>
      <c r="I13037" s="775" t="s">
        <v>4235</v>
      </c>
    </row>
    <row r="13038" spans="1:9">
      <c r="A13038" s="775" t="str">
        <f>Table_wabobpsvr_AzureCalc_AzureCalcRateCard[[#This Row],[ServiceName]]&amp;Table_wabobpsvr_AzureCalc_AzureCalcRateCard[[#This Row],[Price_Level]]&amp;Table_wabobpsvr_AzureCalc_AzureCalcRateCard[[#This Row],[Region]]</f>
        <v>Active UsersA1</v>
      </c>
      <c r="B13038" s="775">
        <v>1</v>
      </c>
      <c r="C13038" s="775" t="s">
        <v>4235</v>
      </c>
      <c r="D13038" s="775" t="s">
        <v>174</v>
      </c>
      <c r="E13038" s="775">
        <v>999999</v>
      </c>
      <c r="F13038" s="775" t="s">
        <v>3520</v>
      </c>
      <c r="G13038" s="775" t="s">
        <v>4235</v>
      </c>
      <c r="H13038" s="775" t="s">
        <v>4235</v>
      </c>
      <c r="I13038" s="775" t="s">
        <v>4235</v>
      </c>
    </row>
    <row r="13039" spans="1:9">
      <c r="A13039" s="775" t="str">
        <f>Table_wabobpsvr_AzureCalc_AzureCalcRateCard[[#This Row],[ServiceName]]&amp;Table_wabobpsvr_AzureCalc_AzureCalcRateCard[[#This Row],[Price_Level]]&amp;Table_wabobpsvr_AzureCalc_AzureCalcRateCard[[#This Row],[Region]]</f>
        <v>Active UsersB1</v>
      </c>
      <c r="B13039" s="775">
        <v>1</v>
      </c>
      <c r="C13039" s="775" t="s">
        <v>4235</v>
      </c>
      <c r="D13039" s="775" t="s">
        <v>175</v>
      </c>
      <c r="E13039" s="775">
        <v>999999</v>
      </c>
      <c r="F13039" s="775" t="s">
        <v>3520</v>
      </c>
      <c r="G13039" s="775" t="s">
        <v>4235</v>
      </c>
      <c r="H13039" s="775" t="s">
        <v>4235</v>
      </c>
      <c r="I13039" s="775" t="s">
        <v>4235</v>
      </c>
    </row>
    <row r="13040" spans="1:9">
      <c r="A13040" s="775" t="str">
        <f>Table_wabobpsvr_AzureCalc_AzureCalcRateCard[[#This Row],[ServiceName]]&amp;Table_wabobpsvr_AzureCalc_AzureCalcRateCard[[#This Row],[Price_Level]]&amp;Table_wabobpsvr_AzureCalc_AzureCalcRateCard[[#This Row],[Region]]</f>
        <v>Active UsersC1</v>
      </c>
      <c r="B13040" s="775">
        <v>1</v>
      </c>
      <c r="C13040" s="775" t="s">
        <v>4235</v>
      </c>
      <c r="D13040" s="775" t="s">
        <v>177</v>
      </c>
      <c r="E13040" s="775">
        <v>999999</v>
      </c>
      <c r="F13040" s="775" t="s">
        <v>3520</v>
      </c>
      <c r="G13040" s="775" t="s">
        <v>4235</v>
      </c>
      <c r="H13040" s="775" t="s">
        <v>4235</v>
      </c>
      <c r="I13040" s="775" t="s">
        <v>4235</v>
      </c>
    </row>
    <row r="13041" spans="1:9">
      <c r="A13041" s="775" t="str">
        <f>Table_wabobpsvr_AzureCalc_AzureCalcRateCard[[#This Row],[ServiceName]]&amp;Table_wabobpsvr_AzureCalc_AzureCalcRateCard[[#This Row],[Price_Level]]&amp;Table_wabobpsvr_AzureCalc_AzureCalcRateCard[[#This Row],[Region]]</f>
        <v>Active UsersD1</v>
      </c>
      <c r="B13041" s="775">
        <v>1</v>
      </c>
      <c r="C13041" s="775" t="s">
        <v>4235</v>
      </c>
      <c r="D13041" s="775" t="s">
        <v>176</v>
      </c>
      <c r="E13041" s="775">
        <v>999999</v>
      </c>
      <c r="F13041" s="775" t="s">
        <v>3520</v>
      </c>
      <c r="G13041" s="775" t="s">
        <v>4235</v>
      </c>
      <c r="H13041" s="775" t="s">
        <v>4235</v>
      </c>
      <c r="I13041" s="775" t="s">
        <v>4235</v>
      </c>
    </row>
    <row r="13042" spans="1:9">
      <c r="A13042" s="775" t="str">
        <f>Table_wabobpsvr_AzureCalc_AzureCalcRateCard[[#This Row],[ServiceName]]&amp;Table_wabobpsvr_AzureCalc_AzureCalcRateCard[[#This Row],[Price_Level]]&amp;Table_wabobpsvr_AzureCalc_AzureCalcRateCard[[#This Row],[Region]]</f>
        <v>Active UsersMOSP4</v>
      </c>
      <c r="B13042" s="775">
        <v>4</v>
      </c>
      <c r="C13042" s="775" t="s">
        <v>4235</v>
      </c>
      <c r="D13042" s="775" t="s">
        <v>606</v>
      </c>
      <c r="E13042" s="775">
        <v>999999</v>
      </c>
      <c r="F13042" s="775" t="s">
        <v>3520</v>
      </c>
      <c r="G13042" s="775" t="s">
        <v>4235</v>
      </c>
      <c r="H13042" s="775" t="s">
        <v>4235</v>
      </c>
      <c r="I13042" s="775" t="s">
        <v>4235</v>
      </c>
    </row>
    <row r="13043" spans="1:9">
      <c r="A13043" s="775" t="str">
        <f>Table_wabobpsvr_AzureCalc_AzureCalcRateCard[[#This Row],[ServiceName]]&amp;Table_wabobpsvr_AzureCalc_AzureCalcRateCard[[#This Row],[Price_Level]]&amp;Table_wabobpsvr_AzureCalc_AzureCalcRateCard[[#This Row],[Region]]</f>
        <v>Active UsersA4</v>
      </c>
      <c r="B13043" s="775">
        <v>4</v>
      </c>
      <c r="C13043" s="775" t="s">
        <v>4235</v>
      </c>
      <c r="D13043" s="775" t="s">
        <v>174</v>
      </c>
      <c r="E13043" s="775">
        <v>999999</v>
      </c>
      <c r="F13043" s="775" t="s">
        <v>3520</v>
      </c>
      <c r="G13043" s="775" t="s">
        <v>4235</v>
      </c>
      <c r="H13043" s="775" t="s">
        <v>4235</v>
      </c>
      <c r="I13043" s="775" t="s">
        <v>4235</v>
      </c>
    </row>
    <row r="13044" spans="1:9">
      <c r="A13044" s="775" t="str">
        <f>Table_wabobpsvr_AzureCalc_AzureCalcRateCard[[#This Row],[ServiceName]]&amp;Table_wabobpsvr_AzureCalc_AzureCalcRateCard[[#This Row],[Price_Level]]&amp;Table_wabobpsvr_AzureCalc_AzureCalcRateCard[[#This Row],[Region]]</f>
        <v>Active UsersB4</v>
      </c>
      <c r="B13044" s="775">
        <v>4</v>
      </c>
      <c r="C13044" s="775" t="s">
        <v>4235</v>
      </c>
      <c r="D13044" s="775" t="s">
        <v>175</v>
      </c>
      <c r="E13044" s="775">
        <v>999999</v>
      </c>
      <c r="F13044" s="775" t="s">
        <v>3520</v>
      </c>
      <c r="G13044" s="775" t="s">
        <v>4235</v>
      </c>
      <c r="H13044" s="775" t="s">
        <v>4235</v>
      </c>
      <c r="I13044" s="775" t="s">
        <v>4235</v>
      </c>
    </row>
    <row r="13045" spans="1:9">
      <c r="A13045" s="775" t="str">
        <f>Table_wabobpsvr_AzureCalc_AzureCalcRateCard[[#This Row],[ServiceName]]&amp;Table_wabobpsvr_AzureCalc_AzureCalcRateCard[[#This Row],[Price_Level]]&amp;Table_wabobpsvr_AzureCalc_AzureCalcRateCard[[#This Row],[Region]]</f>
        <v>Active UsersC4</v>
      </c>
      <c r="B13045" s="775">
        <v>4</v>
      </c>
      <c r="C13045" s="775" t="s">
        <v>4235</v>
      </c>
      <c r="D13045" s="775" t="s">
        <v>177</v>
      </c>
      <c r="E13045" s="775">
        <v>999999</v>
      </c>
      <c r="F13045" s="775" t="s">
        <v>3520</v>
      </c>
      <c r="G13045" s="775" t="s">
        <v>4235</v>
      </c>
      <c r="H13045" s="775" t="s">
        <v>4235</v>
      </c>
      <c r="I13045" s="775" t="s">
        <v>4235</v>
      </c>
    </row>
    <row r="13046" spans="1:9">
      <c r="A13046" s="775" t="str">
        <f>Table_wabobpsvr_AzureCalc_AzureCalcRateCard[[#This Row],[ServiceName]]&amp;Table_wabobpsvr_AzureCalc_AzureCalcRateCard[[#This Row],[Price_Level]]&amp;Table_wabobpsvr_AzureCalc_AzureCalcRateCard[[#This Row],[Region]]</f>
        <v>Active UsersD4</v>
      </c>
      <c r="B13046" s="775">
        <v>4</v>
      </c>
      <c r="C13046" s="775" t="s">
        <v>4235</v>
      </c>
      <c r="D13046" s="775" t="s">
        <v>176</v>
      </c>
      <c r="E13046" s="775">
        <v>999999</v>
      </c>
      <c r="F13046" s="775" t="s">
        <v>3520</v>
      </c>
      <c r="G13046" s="775" t="s">
        <v>4235</v>
      </c>
      <c r="H13046" s="775" t="s">
        <v>4235</v>
      </c>
      <c r="I13046" s="775" t="s">
        <v>4235</v>
      </c>
    </row>
    <row r="13047" spans="1:9">
      <c r="A13047" s="775" t="str">
        <f>Table_wabobpsvr_AzureCalc_AzureCalcRateCard[[#This Row],[ServiceName]]&amp;Table_wabobpsvr_AzureCalc_AzureCalcRateCard[[#This Row],[Price_Level]]&amp;Table_wabobpsvr_AzureCalc_AzureCalcRateCard[[#This Row],[Region]]</f>
        <v>Active UsersMOSP5</v>
      </c>
      <c r="B13047" s="775">
        <v>5</v>
      </c>
      <c r="C13047" s="775" t="s">
        <v>4235</v>
      </c>
      <c r="D13047" s="775" t="s">
        <v>606</v>
      </c>
      <c r="E13047" s="775">
        <v>999999</v>
      </c>
      <c r="F13047" s="775" t="s">
        <v>3520</v>
      </c>
      <c r="G13047" s="775" t="s">
        <v>4235</v>
      </c>
      <c r="H13047" s="775" t="s">
        <v>4235</v>
      </c>
      <c r="I13047" s="775" t="s">
        <v>4235</v>
      </c>
    </row>
    <row r="13048" spans="1:9">
      <c r="A13048" s="775" t="str">
        <f>Table_wabobpsvr_AzureCalc_AzureCalcRateCard[[#This Row],[ServiceName]]&amp;Table_wabobpsvr_AzureCalc_AzureCalcRateCard[[#This Row],[Price_Level]]&amp;Table_wabobpsvr_AzureCalc_AzureCalcRateCard[[#This Row],[Region]]</f>
        <v>Active UsersA5</v>
      </c>
      <c r="B13048" s="775">
        <v>5</v>
      </c>
      <c r="C13048" s="775" t="s">
        <v>4235</v>
      </c>
      <c r="D13048" s="775" t="s">
        <v>174</v>
      </c>
      <c r="E13048" s="775">
        <v>999999</v>
      </c>
      <c r="F13048" s="775" t="s">
        <v>3520</v>
      </c>
      <c r="G13048" s="775" t="s">
        <v>4235</v>
      </c>
      <c r="H13048" s="775" t="s">
        <v>4235</v>
      </c>
      <c r="I13048" s="775" t="s">
        <v>4235</v>
      </c>
    </row>
    <row r="13049" spans="1:9">
      <c r="A13049" s="775" t="str">
        <f>Table_wabobpsvr_AzureCalc_AzureCalcRateCard[[#This Row],[ServiceName]]&amp;Table_wabobpsvr_AzureCalc_AzureCalcRateCard[[#This Row],[Price_Level]]&amp;Table_wabobpsvr_AzureCalc_AzureCalcRateCard[[#This Row],[Region]]</f>
        <v>Active UsersB5</v>
      </c>
      <c r="B13049" s="775">
        <v>5</v>
      </c>
      <c r="C13049" s="775" t="s">
        <v>4235</v>
      </c>
      <c r="D13049" s="775" t="s">
        <v>175</v>
      </c>
      <c r="E13049" s="775">
        <v>999999</v>
      </c>
      <c r="F13049" s="775" t="s">
        <v>3520</v>
      </c>
      <c r="G13049" s="775" t="s">
        <v>4235</v>
      </c>
      <c r="H13049" s="775" t="s">
        <v>4235</v>
      </c>
      <c r="I13049" s="775" t="s">
        <v>4235</v>
      </c>
    </row>
    <row r="13050" spans="1:9">
      <c r="A13050" s="775" t="str">
        <f>Table_wabobpsvr_AzureCalc_AzureCalcRateCard[[#This Row],[ServiceName]]&amp;Table_wabobpsvr_AzureCalc_AzureCalcRateCard[[#This Row],[Price_Level]]&amp;Table_wabobpsvr_AzureCalc_AzureCalcRateCard[[#This Row],[Region]]</f>
        <v>Active UsersC5</v>
      </c>
      <c r="B13050" s="775">
        <v>5</v>
      </c>
      <c r="C13050" s="775" t="s">
        <v>4235</v>
      </c>
      <c r="D13050" s="775" t="s">
        <v>177</v>
      </c>
      <c r="E13050" s="775">
        <v>999999</v>
      </c>
      <c r="F13050" s="775" t="s">
        <v>3520</v>
      </c>
      <c r="G13050" s="775" t="s">
        <v>4235</v>
      </c>
      <c r="H13050" s="775" t="s">
        <v>4235</v>
      </c>
      <c r="I13050" s="775" t="s">
        <v>4235</v>
      </c>
    </row>
    <row r="13051" spans="1:9">
      <c r="A13051" s="775" t="str">
        <f>Table_wabobpsvr_AzureCalc_AzureCalcRateCard[[#This Row],[ServiceName]]&amp;Table_wabobpsvr_AzureCalc_AzureCalcRateCard[[#This Row],[Price_Level]]&amp;Table_wabobpsvr_AzureCalc_AzureCalcRateCard[[#This Row],[Region]]</f>
        <v>Active UsersD5</v>
      </c>
      <c r="B13051" s="775">
        <v>5</v>
      </c>
      <c r="C13051" s="775" t="s">
        <v>4235</v>
      </c>
      <c r="D13051" s="775" t="s">
        <v>176</v>
      </c>
      <c r="E13051" s="775">
        <v>999999</v>
      </c>
      <c r="F13051" s="775" t="s">
        <v>3520</v>
      </c>
      <c r="G13051" s="775" t="s">
        <v>4235</v>
      </c>
      <c r="H13051" s="775" t="s">
        <v>4235</v>
      </c>
      <c r="I13051" s="775" t="s">
        <v>4235</v>
      </c>
    </row>
    <row r="13052" spans="1:9">
      <c r="A13052" s="775" t="str">
        <f>Table_wabobpsvr_AzureCalc_AzureCalcRateCard[[#This Row],[ServiceName]]&amp;Table_wabobpsvr_AzureCalc_AzureCalcRateCard[[#This Row],[Price_Level]]&amp;Table_wabobpsvr_AzureCalc_AzureCalcRateCard[[#This Row],[Region]]</f>
        <v>Active UsersMOSP6</v>
      </c>
      <c r="B13052" s="775">
        <v>6</v>
      </c>
      <c r="C13052" s="775" t="s">
        <v>4235</v>
      </c>
      <c r="D13052" s="775" t="s">
        <v>606</v>
      </c>
      <c r="E13052" s="775">
        <v>999999</v>
      </c>
      <c r="F13052" s="775" t="s">
        <v>3520</v>
      </c>
      <c r="G13052" s="775" t="s">
        <v>4235</v>
      </c>
      <c r="H13052" s="775" t="s">
        <v>4235</v>
      </c>
      <c r="I13052" s="775" t="s">
        <v>4235</v>
      </c>
    </row>
    <row r="13053" spans="1:9">
      <c r="A13053" s="1039" t="str">
        <f>Table_wabobpsvr_AzureCalc_AzureCalcRateCard[[#This Row],[ServiceName]]&amp;Table_wabobpsvr_AzureCalc_AzureCalcRateCard[[#This Row],[Price_Level]]&amp;Table_wabobpsvr_AzureCalc_AzureCalcRateCard[[#This Row],[Region]]</f>
        <v>Active UsersA6</v>
      </c>
      <c r="B13053" s="1039">
        <v>6</v>
      </c>
      <c r="C13053" s="1039" t="s">
        <v>4235</v>
      </c>
      <c r="D13053" s="1039" t="s">
        <v>174</v>
      </c>
      <c r="E13053" s="1039">
        <v>999999</v>
      </c>
      <c r="F13053" s="1039" t="s">
        <v>3520</v>
      </c>
      <c r="G13053" s="775" t="s">
        <v>4235</v>
      </c>
      <c r="H13053" s="775" t="s">
        <v>4235</v>
      </c>
      <c r="I13053" s="775" t="s">
        <v>4235</v>
      </c>
    </row>
    <row r="13054" spans="1:9">
      <c r="A13054" s="1039" t="str">
        <f>Table_wabobpsvr_AzureCalc_AzureCalcRateCard[[#This Row],[ServiceName]]&amp;Table_wabobpsvr_AzureCalc_AzureCalcRateCard[[#This Row],[Price_Level]]&amp;Table_wabobpsvr_AzureCalc_AzureCalcRateCard[[#This Row],[Region]]</f>
        <v>Active UsersB6</v>
      </c>
      <c r="B13054" s="1039">
        <v>6</v>
      </c>
      <c r="C13054" s="1039" t="s">
        <v>4235</v>
      </c>
      <c r="D13054" s="1039" t="s">
        <v>175</v>
      </c>
      <c r="E13054" s="1039">
        <v>999999</v>
      </c>
      <c r="F13054" s="1039" t="s">
        <v>3520</v>
      </c>
      <c r="G13054" s="775" t="s">
        <v>4235</v>
      </c>
      <c r="H13054" s="775" t="s">
        <v>4235</v>
      </c>
      <c r="I13054" s="775" t="s">
        <v>4235</v>
      </c>
    </row>
    <row r="13055" spans="1:9">
      <c r="A13055" s="1039" t="str">
        <f>Table_wabobpsvr_AzureCalc_AzureCalcRateCard[[#This Row],[ServiceName]]&amp;Table_wabobpsvr_AzureCalc_AzureCalcRateCard[[#This Row],[Price_Level]]&amp;Table_wabobpsvr_AzureCalc_AzureCalcRateCard[[#This Row],[Region]]</f>
        <v>Active UsersC6</v>
      </c>
      <c r="B13055" s="1039">
        <v>6</v>
      </c>
      <c r="C13055" s="1039" t="s">
        <v>4235</v>
      </c>
      <c r="D13055" s="1039" t="s">
        <v>177</v>
      </c>
      <c r="E13055" s="1039">
        <v>999999</v>
      </c>
      <c r="F13055" s="1039" t="s">
        <v>3520</v>
      </c>
      <c r="G13055" s="775" t="s">
        <v>4235</v>
      </c>
      <c r="H13055" s="775" t="s">
        <v>4235</v>
      </c>
      <c r="I13055" s="775" t="s">
        <v>4235</v>
      </c>
    </row>
    <row r="13056" spans="1:9">
      <c r="A13056" s="1039" t="str">
        <f>Table_wabobpsvr_AzureCalc_AzureCalcRateCard[[#This Row],[ServiceName]]&amp;Table_wabobpsvr_AzureCalc_AzureCalcRateCard[[#This Row],[Price_Level]]&amp;Table_wabobpsvr_AzureCalc_AzureCalcRateCard[[#This Row],[Region]]</f>
        <v>Active UsersD6</v>
      </c>
      <c r="B13056" s="1039">
        <v>6</v>
      </c>
      <c r="C13056" s="1039" t="s">
        <v>4235</v>
      </c>
      <c r="D13056" s="1039" t="s">
        <v>176</v>
      </c>
      <c r="E13056" s="1039">
        <v>999999</v>
      </c>
      <c r="F13056" s="1039" t="s">
        <v>3520</v>
      </c>
      <c r="G13056" s="775" t="s">
        <v>4235</v>
      </c>
      <c r="H13056" s="775" t="s">
        <v>4235</v>
      </c>
      <c r="I13056" s="775" t="s">
        <v>4235</v>
      </c>
    </row>
    <row r="13057" spans="1:9">
      <c r="A13057" s="775" t="str">
        <f>Table_wabobpsvr_AzureCalc_AzureCalcRateCard[[#This Row],[ServiceName]]&amp;Table_wabobpsvr_AzureCalc_AzureCalcRateCard[[#This Row],[Price_Level]]&amp;Table_wabobpsvr_AzureCalc_AzureCalcRateCard[[#This Row],[Region]]</f>
        <v>Active UsersMOSP7</v>
      </c>
      <c r="B13057" s="775">
        <v>7</v>
      </c>
      <c r="C13057" s="775" t="s">
        <v>4235</v>
      </c>
      <c r="D13057" s="775" t="s">
        <v>606</v>
      </c>
      <c r="E13057" s="775">
        <v>999999</v>
      </c>
      <c r="F13057" s="775" t="s">
        <v>3520</v>
      </c>
      <c r="G13057" s="775" t="s">
        <v>4235</v>
      </c>
      <c r="H13057" s="775" t="s">
        <v>4235</v>
      </c>
      <c r="I13057" s="775" t="s">
        <v>4235</v>
      </c>
    </row>
    <row r="13058" spans="1:9">
      <c r="A13058" s="775" t="str">
        <f>Table_wabobpsvr_AzureCalc_AzureCalcRateCard[[#This Row],[ServiceName]]&amp;Table_wabobpsvr_AzureCalc_AzureCalcRateCard[[#This Row],[Price_Level]]&amp;Table_wabobpsvr_AzureCalc_AzureCalcRateCard[[#This Row],[Region]]</f>
        <v>Active UsersA7</v>
      </c>
      <c r="B13058" s="775">
        <v>7</v>
      </c>
      <c r="C13058" s="775" t="s">
        <v>4235</v>
      </c>
      <c r="D13058" s="775" t="s">
        <v>174</v>
      </c>
      <c r="E13058" s="775">
        <v>999999</v>
      </c>
      <c r="F13058" s="775" t="s">
        <v>3520</v>
      </c>
      <c r="G13058" s="775" t="s">
        <v>4235</v>
      </c>
      <c r="H13058" s="775" t="s">
        <v>4235</v>
      </c>
      <c r="I13058" s="775" t="s">
        <v>4235</v>
      </c>
    </row>
    <row r="13059" spans="1:9">
      <c r="A13059" s="775" t="str">
        <f>Table_wabobpsvr_AzureCalc_AzureCalcRateCard[[#This Row],[ServiceName]]&amp;Table_wabobpsvr_AzureCalc_AzureCalcRateCard[[#This Row],[Price_Level]]&amp;Table_wabobpsvr_AzureCalc_AzureCalcRateCard[[#This Row],[Region]]</f>
        <v>Active UsersB7</v>
      </c>
      <c r="B13059" s="775">
        <v>7</v>
      </c>
      <c r="C13059" s="775" t="s">
        <v>4235</v>
      </c>
      <c r="D13059" s="775" t="s">
        <v>175</v>
      </c>
      <c r="E13059" s="775">
        <v>999999</v>
      </c>
      <c r="F13059" s="775" t="s">
        <v>3520</v>
      </c>
      <c r="G13059" s="775" t="s">
        <v>4235</v>
      </c>
      <c r="H13059" s="775" t="s">
        <v>4235</v>
      </c>
      <c r="I13059" s="775" t="s">
        <v>4235</v>
      </c>
    </row>
    <row r="13060" spans="1:9">
      <c r="A13060" s="775" t="str">
        <f>Table_wabobpsvr_AzureCalc_AzureCalcRateCard[[#This Row],[ServiceName]]&amp;Table_wabobpsvr_AzureCalc_AzureCalcRateCard[[#This Row],[Price_Level]]&amp;Table_wabobpsvr_AzureCalc_AzureCalcRateCard[[#This Row],[Region]]</f>
        <v>Active UsersC7</v>
      </c>
      <c r="B13060" s="775">
        <v>7</v>
      </c>
      <c r="C13060" s="775" t="s">
        <v>4235</v>
      </c>
      <c r="D13060" s="775" t="s">
        <v>177</v>
      </c>
      <c r="E13060" s="775">
        <v>999999</v>
      </c>
      <c r="F13060" s="775" t="s">
        <v>3520</v>
      </c>
      <c r="G13060" s="775" t="s">
        <v>4235</v>
      </c>
      <c r="H13060" s="775" t="s">
        <v>4235</v>
      </c>
      <c r="I13060" s="775" t="s">
        <v>4235</v>
      </c>
    </row>
    <row r="13061" spans="1:9">
      <c r="A13061" s="775" t="str">
        <f>Table_wabobpsvr_AzureCalc_AzureCalcRateCard[[#This Row],[ServiceName]]&amp;Table_wabobpsvr_AzureCalc_AzureCalcRateCard[[#This Row],[Price_Level]]&amp;Table_wabobpsvr_AzureCalc_AzureCalcRateCard[[#This Row],[Region]]</f>
        <v>Active UsersD7</v>
      </c>
      <c r="B13061" s="775">
        <v>7</v>
      </c>
      <c r="C13061" s="775" t="s">
        <v>4235</v>
      </c>
      <c r="D13061" s="775" t="s">
        <v>176</v>
      </c>
      <c r="E13061" s="775">
        <v>999999</v>
      </c>
      <c r="F13061" s="775" t="s">
        <v>3520</v>
      </c>
      <c r="G13061" s="775" t="s">
        <v>4235</v>
      </c>
      <c r="H13061" s="775" t="s">
        <v>4235</v>
      </c>
      <c r="I13061" s="775" t="s">
        <v>4235</v>
      </c>
    </row>
    <row r="13062" spans="1:9">
      <c r="A13062" s="775" t="str">
        <f>Table_wabobpsvr_AzureCalc_AzureCalcRateCard[[#This Row],[ServiceName]]&amp;Table_wabobpsvr_AzureCalc_AzureCalcRateCard[[#This Row],[Price_Level]]&amp;Table_wabobpsvr_AzureCalc_AzureCalcRateCard[[#This Row],[Region]]</f>
        <v>Active UsersMOSP9</v>
      </c>
      <c r="B13062" s="775">
        <v>9</v>
      </c>
      <c r="C13062" s="775" t="s">
        <v>4235</v>
      </c>
      <c r="D13062" s="775" t="s">
        <v>606</v>
      </c>
      <c r="E13062" s="775">
        <v>999999</v>
      </c>
      <c r="F13062" s="775" t="s">
        <v>3520</v>
      </c>
      <c r="G13062" s="775" t="s">
        <v>4235</v>
      </c>
      <c r="H13062" s="775" t="s">
        <v>4235</v>
      </c>
      <c r="I13062" s="775" t="s">
        <v>4235</v>
      </c>
    </row>
    <row r="13063" spans="1:9">
      <c r="A13063" s="775" t="str">
        <f>Table_wabobpsvr_AzureCalc_AzureCalcRateCard[[#This Row],[ServiceName]]&amp;Table_wabobpsvr_AzureCalc_AzureCalcRateCard[[#This Row],[Price_Level]]&amp;Table_wabobpsvr_AzureCalc_AzureCalcRateCard[[#This Row],[Region]]</f>
        <v>Active UsersA9</v>
      </c>
      <c r="B13063" s="775">
        <v>9</v>
      </c>
      <c r="C13063" s="775" t="s">
        <v>4235</v>
      </c>
      <c r="D13063" s="775" t="s">
        <v>174</v>
      </c>
      <c r="E13063" s="775">
        <v>999999</v>
      </c>
      <c r="F13063" s="775" t="s">
        <v>3520</v>
      </c>
      <c r="G13063" s="775" t="s">
        <v>4235</v>
      </c>
      <c r="H13063" s="775" t="s">
        <v>4235</v>
      </c>
      <c r="I13063" s="775" t="s">
        <v>4235</v>
      </c>
    </row>
    <row r="13064" spans="1:9">
      <c r="A13064" s="1039" t="str">
        <f>Table_wabobpsvr_AzureCalc_AzureCalcRateCard[[#This Row],[ServiceName]]&amp;Table_wabobpsvr_AzureCalc_AzureCalcRateCard[[#This Row],[Price_Level]]&amp;Table_wabobpsvr_AzureCalc_AzureCalcRateCard[[#This Row],[Region]]</f>
        <v>Active UsersB9</v>
      </c>
      <c r="B13064" s="1039">
        <v>9</v>
      </c>
      <c r="C13064" s="1039" t="s">
        <v>4235</v>
      </c>
      <c r="D13064" s="1039" t="s">
        <v>175</v>
      </c>
      <c r="E13064" s="1039">
        <v>999999</v>
      </c>
      <c r="F13064" s="1039" t="s">
        <v>3520</v>
      </c>
      <c r="G13064" s="775" t="s">
        <v>4235</v>
      </c>
      <c r="H13064" s="775" t="s">
        <v>4235</v>
      </c>
      <c r="I13064" s="775" t="s">
        <v>4235</v>
      </c>
    </row>
    <row r="13065" spans="1:9">
      <c r="A13065" s="775" t="str">
        <f>Table_wabobpsvr_AzureCalc_AzureCalcRateCard[[#This Row],[ServiceName]]&amp;Table_wabobpsvr_AzureCalc_AzureCalcRateCard[[#This Row],[Price_Level]]&amp;Table_wabobpsvr_AzureCalc_AzureCalcRateCard[[#This Row],[Region]]</f>
        <v>Active UsersC9</v>
      </c>
      <c r="B13065" s="775">
        <v>9</v>
      </c>
      <c r="C13065" s="775" t="s">
        <v>4235</v>
      </c>
      <c r="D13065" s="775" t="s">
        <v>177</v>
      </c>
      <c r="E13065" s="775">
        <v>999999</v>
      </c>
      <c r="F13065" s="775" t="s">
        <v>3520</v>
      </c>
      <c r="G13065" s="775" t="s">
        <v>4235</v>
      </c>
      <c r="H13065" s="775" t="s">
        <v>4235</v>
      </c>
      <c r="I13065" s="775" t="s">
        <v>4235</v>
      </c>
    </row>
    <row r="13066" spans="1:9">
      <c r="A13066" s="775" t="str">
        <f>Table_wabobpsvr_AzureCalc_AzureCalcRateCard[[#This Row],[ServiceName]]&amp;Table_wabobpsvr_AzureCalc_AzureCalcRateCard[[#This Row],[Price_Level]]&amp;Table_wabobpsvr_AzureCalc_AzureCalcRateCard[[#This Row],[Region]]</f>
        <v>Active UsersD9</v>
      </c>
      <c r="B13066" s="775">
        <v>9</v>
      </c>
      <c r="C13066" s="775" t="s">
        <v>4235</v>
      </c>
      <c r="D13066" s="775" t="s">
        <v>176</v>
      </c>
      <c r="E13066" s="775">
        <v>999999</v>
      </c>
      <c r="F13066" s="775" t="s">
        <v>3520</v>
      </c>
      <c r="G13066" s="775" t="s">
        <v>4235</v>
      </c>
      <c r="H13066" s="775" t="s">
        <v>4235</v>
      </c>
      <c r="I13066" s="775" t="s">
        <v>4235</v>
      </c>
    </row>
    <row r="13067" spans="1:9">
      <c r="A13067" s="775" t="str">
        <f>Table_wabobpsvr_AzureCalc_AzureCalcRateCard[[#This Row],[ServiceName]]&amp;Table_wabobpsvr_AzureCalc_AzureCalcRateCard[[#This Row],[Price_Level]]&amp;Table_wabobpsvr_AzureCalc_AzureCalcRateCard[[#This Row],[Region]]</f>
        <v>Active UsersMOSP10</v>
      </c>
      <c r="B13067" s="775">
        <v>10</v>
      </c>
      <c r="C13067" s="775" t="s">
        <v>4235</v>
      </c>
      <c r="D13067" s="775" t="s">
        <v>606</v>
      </c>
      <c r="E13067" s="775">
        <v>999999</v>
      </c>
      <c r="F13067" s="775" t="s">
        <v>3520</v>
      </c>
      <c r="G13067" s="775" t="s">
        <v>4235</v>
      </c>
      <c r="H13067" s="775" t="s">
        <v>4235</v>
      </c>
      <c r="I13067" s="775" t="s">
        <v>4235</v>
      </c>
    </row>
    <row r="13068" spans="1:9">
      <c r="A13068" s="775" t="str">
        <f>Table_wabobpsvr_AzureCalc_AzureCalcRateCard[[#This Row],[ServiceName]]&amp;Table_wabobpsvr_AzureCalc_AzureCalcRateCard[[#This Row],[Price_Level]]&amp;Table_wabobpsvr_AzureCalc_AzureCalcRateCard[[#This Row],[Region]]</f>
        <v>Active UsersA10</v>
      </c>
      <c r="B13068" s="775">
        <v>10</v>
      </c>
      <c r="C13068" s="775" t="s">
        <v>4235</v>
      </c>
      <c r="D13068" s="775" t="s">
        <v>174</v>
      </c>
      <c r="E13068" s="775">
        <v>999999</v>
      </c>
      <c r="F13068" s="775" t="s">
        <v>3520</v>
      </c>
      <c r="G13068" s="775" t="s">
        <v>4235</v>
      </c>
      <c r="H13068" s="775" t="s">
        <v>4235</v>
      </c>
      <c r="I13068" s="775" t="s">
        <v>4235</v>
      </c>
    </row>
    <row r="13069" spans="1:9">
      <c r="A13069" s="775" t="str">
        <f>Table_wabobpsvr_AzureCalc_AzureCalcRateCard[[#This Row],[ServiceName]]&amp;Table_wabobpsvr_AzureCalc_AzureCalcRateCard[[#This Row],[Price_Level]]&amp;Table_wabobpsvr_AzureCalc_AzureCalcRateCard[[#This Row],[Region]]</f>
        <v>Active UsersB10</v>
      </c>
      <c r="B13069" s="775">
        <v>10</v>
      </c>
      <c r="C13069" s="775" t="s">
        <v>4235</v>
      </c>
      <c r="D13069" s="775" t="s">
        <v>175</v>
      </c>
      <c r="E13069" s="775">
        <v>999999</v>
      </c>
      <c r="F13069" s="775" t="s">
        <v>3520</v>
      </c>
      <c r="G13069" s="775" t="s">
        <v>4235</v>
      </c>
      <c r="H13069" s="775" t="s">
        <v>4235</v>
      </c>
      <c r="I13069" s="775" t="s">
        <v>4235</v>
      </c>
    </row>
    <row r="13070" spans="1:9">
      <c r="A13070" s="1039" t="str">
        <f>Table_wabobpsvr_AzureCalc_AzureCalcRateCard[[#This Row],[ServiceName]]&amp;Table_wabobpsvr_AzureCalc_AzureCalcRateCard[[#This Row],[Price_Level]]&amp;Table_wabobpsvr_AzureCalc_AzureCalcRateCard[[#This Row],[Region]]</f>
        <v>Active UsersC10</v>
      </c>
      <c r="B13070" s="1039">
        <v>10</v>
      </c>
      <c r="C13070" s="1039" t="s">
        <v>4235</v>
      </c>
      <c r="D13070" s="1039" t="s">
        <v>177</v>
      </c>
      <c r="E13070" s="1039">
        <v>999999</v>
      </c>
      <c r="F13070" s="1039" t="s">
        <v>3520</v>
      </c>
      <c r="G13070" s="775" t="s">
        <v>4235</v>
      </c>
      <c r="H13070" s="775" t="s">
        <v>4235</v>
      </c>
      <c r="I13070" s="775" t="s">
        <v>4235</v>
      </c>
    </row>
    <row r="13071" spans="1:9">
      <c r="A13071" s="775" t="str">
        <f>Table_wabobpsvr_AzureCalc_AzureCalcRateCard[[#This Row],[ServiceName]]&amp;Table_wabobpsvr_AzureCalc_AzureCalcRateCard[[#This Row],[Price_Level]]&amp;Table_wabobpsvr_AzureCalc_AzureCalcRateCard[[#This Row],[Region]]</f>
        <v>Active UsersD10</v>
      </c>
      <c r="B13071" s="775">
        <v>10</v>
      </c>
      <c r="C13071" s="775" t="s">
        <v>4235</v>
      </c>
      <c r="D13071" s="775" t="s">
        <v>176</v>
      </c>
      <c r="E13071" s="775">
        <v>999999</v>
      </c>
      <c r="F13071" s="775" t="s">
        <v>3520</v>
      </c>
      <c r="G13071" s="775" t="s">
        <v>4235</v>
      </c>
      <c r="H13071" s="775" t="s">
        <v>4235</v>
      </c>
      <c r="I13071" s="775" t="s">
        <v>4235</v>
      </c>
    </row>
    <row r="13072" spans="1:9">
      <c r="A13072" s="1039" t="str">
        <f>Table_wabobpsvr_AzureCalc_AzureCalcRateCard[[#This Row],[ServiceName]]&amp;Table_wabobpsvr_AzureCalc_AzureCalcRateCard[[#This Row],[Price_Level]]&amp;Table_wabobpsvr_AzureCalc_AzureCalcRateCard[[#This Row],[Region]]</f>
        <v>Active UsersMOSP11</v>
      </c>
      <c r="B13072" s="1039">
        <v>11</v>
      </c>
      <c r="C13072" s="1039" t="s">
        <v>4235</v>
      </c>
      <c r="D13072" s="1039" t="s">
        <v>606</v>
      </c>
      <c r="E13072" s="1039">
        <v>999999</v>
      </c>
      <c r="F13072" s="1039" t="s">
        <v>3520</v>
      </c>
      <c r="G13072" s="775" t="s">
        <v>4235</v>
      </c>
      <c r="H13072" s="775" t="s">
        <v>4235</v>
      </c>
      <c r="I13072" s="775" t="s">
        <v>4235</v>
      </c>
    </row>
    <row r="13073" spans="1:9">
      <c r="A13073" s="1039" t="str">
        <f>Table_wabobpsvr_AzureCalc_AzureCalcRateCard[[#This Row],[ServiceName]]&amp;Table_wabobpsvr_AzureCalc_AzureCalcRateCard[[#This Row],[Price_Level]]&amp;Table_wabobpsvr_AzureCalc_AzureCalcRateCard[[#This Row],[Region]]</f>
        <v>Active UsersA11</v>
      </c>
      <c r="B13073" s="1039">
        <v>11</v>
      </c>
      <c r="C13073" s="1039" t="s">
        <v>4235</v>
      </c>
      <c r="D13073" s="1039" t="s">
        <v>174</v>
      </c>
      <c r="E13073" s="1039">
        <v>999999</v>
      </c>
      <c r="F13073" s="1039" t="s">
        <v>3520</v>
      </c>
      <c r="G13073" s="775" t="s">
        <v>4235</v>
      </c>
      <c r="H13073" s="775" t="s">
        <v>4235</v>
      </c>
      <c r="I13073" s="775" t="s">
        <v>4235</v>
      </c>
    </row>
    <row r="13074" spans="1:9">
      <c r="A13074" s="1039" t="str">
        <f>Table_wabobpsvr_AzureCalc_AzureCalcRateCard[[#This Row],[ServiceName]]&amp;Table_wabobpsvr_AzureCalc_AzureCalcRateCard[[#This Row],[Price_Level]]&amp;Table_wabobpsvr_AzureCalc_AzureCalcRateCard[[#This Row],[Region]]</f>
        <v>Active UsersB11</v>
      </c>
      <c r="B13074" s="1039">
        <v>11</v>
      </c>
      <c r="C13074" s="1039" t="s">
        <v>4235</v>
      </c>
      <c r="D13074" s="1039" t="s">
        <v>175</v>
      </c>
      <c r="E13074" s="1039">
        <v>999999</v>
      </c>
      <c r="F13074" s="1039" t="s">
        <v>3520</v>
      </c>
      <c r="G13074" s="775" t="s">
        <v>4235</v>
      </c>
      <c r="H13074" s="775" t="s">
        <v>4235</v>
      </c>
      <c r="I13074" s="775" t="s">
        <v>4235</v>
      </c>
    </row>
    <row r="13075" spans="1:9">
      <c r="A13075" s="1039" t="str">
        <f>Table_wabobpsvr_AzureCalc_AzureCalcRateCard[[#This Row],[ServiceName]]&amp;Table_wabobpsvr_AzureCalc_AzureCalcRateCard[[#This Row],[Price_Level]]&amp;Table_wabobpsvr_AzureCalc_AzureCalcRateCard[[#This Row],[Region]]</f>
        <v>Active UsersC11</v>
      </c>
      <c r="B13075" s="1039">
        <v>11</v>
      </c>
      <c r="C13075" s="1039" t="s">
        <v>4235</v>
      </c>
      <c r="D13075" s="1039" t="s">
        <v>177</v>
      </c>
      <c r="E13075" s="1039">
        <v>999999</v>
      </c>
      <c r="F13075" s="1039" t="s">
        <v>3520</v>
      </c>
      <c r="G13075" s="775" t="s">
        <v>4235</v>
      </c>
      <c r="H13075" s="775" t="s">
        <v>4235</v>
      </c>
      <c r="I13075" s="775" t="s">
        <v>4235</v>
      </c>
    </row>
    <row r="13076" spans="1:9">
      <c r="A13076" s="775" t="str">
        <f>Table_wabobpsvr_AzureCalc_AzureCalcRateCard[[#This Row],[ServiceName]]&amp;Table_wabobpsvr_AzureCalc_AzureCalcRateCard[[#This Row],[Price_Level]]&amp;Table_wabobpsvr_AzureCalc_AzureCalcRateCard[[#This Row],[Region]]</f>
        <v>Active UsersD11</v>
      </c>
      <c r="B13076" s="775">
        <v>11</v>
      </c>
      <c r="C13076" s="775" t="s">
        <v>4235</v>
      </c>
      <c r="D13076" s="775" t="s">
        <v>176</v>
      </c>
      <c r="E13076" s="775">
        <v>999999</v>
      </c>
      <c r="F13076" s="775" t="s">
        <v>3520</v>
      </c>
      <c r="G13076" s="775" t="s">
        <v>4235</v>
      </c>
      <c r="H13076" s="775" t="s">
        <v>4235</v>
      </c>
      <c r="I13076" s="775" t="s">
        <v>4235</v>
      </c>
    </row>
    <row r="13077" spans="1:9">
      <c r="A13077" s="775" t="str">
        <f>Table_wabobpsvr_AzureCalc_AzureCalcRateCard[[#This Row],[ServiceName]]&amp;Table_wabobpsvr_AzureCalc_AzureCalcRateCard[[#This Row],[Price_Level]]&amp;Table_wabobpsvr_AzureCalc_AzureCalcRateCard[[#This Row],[Region]]</f>
        <v>Active UsersMOSP12</v>
      </c>
      <c r="B13077" s="775">
        <v>12</v>
      </c>
      <c r="C13077" s="775" t="s">
        <v>4235</v>
      </c>
      <c r="D13077" s="775" t="s">
        <v>606</v>
      </c>
      <c r="E13077" s="775">
        <v>999999</v>
      </c>
      <c r="F13077" s="775" t="s">
        <v>3520</v>
      </c>
      <c r="G13077" s="775" t="s">
        <v>4235</v>
      </c>
      <c r="H13077" s="775" t="s">
        <v>4235</v>
      </c>
      <c r="I13077" s="775" t="s">
        <v>4235</v>
      </c>
    </row>
    <row r="13078" spans="1:9">
      <c r="A13078" s="775" t="str">
        <f>Table_wabobpsvr_AzureCalc_AzureCalcRateCard[[#This Row],[ServiceName]]&amp;Table_wabobpsvr_AzureCalc_AzureCalcRateCard[[#This Row],[Price_Level]]&amp;Table_wabobpsvr_AzureCalc_AzureCalcRateCard[[#This Row],[Region]]</f>
        <v>Active UsersA12</v>
      </c>
      <c r="B13078" s="775">
        <v>12</v>
      </c>
      <c r="C13078" s="775" t="s">
        <v>4235</v>
      </c>
      <c r="D13078" s="775" t="s">
        <v>174</v>
      </c>
      <c r="E13078" s="775">
        <v>999999</v>
      </c>
      <c r="F13078" s="775" t="s">
        <v>3520</v>
      </c>
      <c r="G13078" s="775" t="s">
        <v>4235</v>
      </c>
      <c r="H13078" s="775" t="s">
        <v>4235</v>
      </c>
      <c r="I13078" s="775" t="s">
        <v>4235</v>
      </c>
    </row>
    <row r="13079" spans="1:9">
      <c r="A13079" s="775" t="str">
        <f>Table_wabobpsvr_AzureCalc_AzureCalcRateCard[[#This Row],[ServiceName]]&amp;Table_wabobpsvr_AzureCalc_AzureCalcRateCard[[#This Row],[Price_Level]]&amp;Table_wabobpsvr_AzureCalc_AzureCalcRateCard[[#This Row],[Region]]</f>
        <v>Active UsersB12</v>
      </c>
      <c r="B13079" s="775">
        <v>12</v>
      </c>
      <c r="C13079" s="775" t="s">
        <v>4235</v>
      </c>
      <c r="D13079" s="775" t="s">
        <v>175</v>
      </c>
      <c r="E13079" s="775">
        <v>999999</v>
      </c>
      <c r="F13079" s="775" t="s">
        <v>3520</v>
      </c>
      <c r="G13079" s="775" t="s">
        <v>4235</v>
      </c>
      <c r="H13079" s="775" t="s">
        <v>4235</v>
      </c>
      <c r="I13079" s="775" t="s">
        <v>4235</v>
      </c>
    </row>
    <row r="13080" spans="1:9">
      <c r="A13080" s="775" t="str">
        <f>Table_wabobpsvr_AzureCalc_AzureCalcRateCard[[#This Row],[ServiceName]]&amp;Table_wabobpsvr_AzureCalc_AzureCalcRateCard[[#This Row],[Price_Level]]&amp;Table_wabobpsvr_AzureCalc_AzureCalcRateCard[[#This Row],[Region]]</f>
        <v>Active UsersC12</v>
      </c>
      <c r="B13080" s="775">
        <v>12</v>
      </c>
      <c r="C13080" s="775" t="s">
        <v>4235</v>
      </c>
      <c r="D13080" s="775" t="s">
        <v>177</v>
      </c>
      <c r="E13080" s="775">
        <v>999999</v>
      </c>
      <c r="F13080" s="775" t="s">
        <v>3520</v>
      </c>
      <c r="G13080" s="775" t="s">
        <v>4235</v>
      </c>
      <c r="H13080" s="775" t="s">
        <v>4235</v>
      </c>
      <c r="I13080" s="775" t="s">
        <v>4235</v>
      </c>
    </row>
    <row r="13081" spans="1:9">
      <c r="A13081" s="775" t="str">
        <f>Table_wabobpsvr_AzureCalc_AzureCalcRateCard[[#This Row],[ServiceName]]&amp;Table_wabobpsvr_AzureCalc_AzureCalcRateCard[[#This Row],[Price_Level]]&amp;Table_wabobpsvr_AzureCalc_AzureCalcRateCard[[#This Row],[Region]]</f>
        <v>Active UsersD12</v>
      </c>
      <c r="B13081" s="775">
        <v>12</v>
      </c>
      <c r="C13081" s="775" t="s">
        <v>4235</v>
      </c>
      <c r="D13081" s="775" t="s">
        <v>176</v>
      </c>
      <c r="E13081" s="775">
        <v>999999</v>
      </c>
      <c r="F13081" s="775" t="s">
        <v>3520</v>
      </c>
      <c r="G13081" s="775" t="s">
        <v>4235</v>
      </c>
      <c r="H13081" s="775" t="s">
        <v>4235</v>
      </c>
      <c r="I13081" s="775" t="s">
        <v>4235</v>
      </c>
    </row>
    <row r="13082" spans="1:9">
      <c r="A13082" s="775" t="str">
        <f>Table_wabobpsvr_AzureCalc_AzureCalcRateCard[[#This Row],[ServiceName]]&amp;Table_wabobpsvr_AzureCalc_AzureCalcRateCard[[#This Row],[Price_Level]]&amp;Table_wabobpsvr_AzureCalc_AzureCalcRateCard[[#This Row],[Region]]</f>
        <v>Active UsersMOSP14</v>
      </c>
      <c r="B13082" s="775">
        <v>14</v>
      </c>
      <c r="C13082" s="775" t="s">
        <v>4235</v>
      </c>
      <c r="D13082" s="775" t="s">
        <v>606</v>
      </c>
      <c r="E13082" s="775">
        <v>999999</v>
      </c>
      <c r="F13082" s="775" t="s">
        <v>3520</v>
      </c>
      <c r="G13082" s="775" t="s">
        <v>4235</v>
      </c>
      <c r="H13082" s="775" t="s">
        <v>4235</v>
      </c>
      <c r="I13082" s="775" t="s">
        <v>4235</v>
      </c>
    </row>
    <row r="13083" spans="1:9">
      <c r="A13083" s="775" t="str">
        <f>Table_wabobpsvr_AzureCalc_AzureCalcRateCard[[#This Row],[ServiceName]]&amp;Table_wabobpsvr_AzureCalc_AzureCalcRateCard[[#This Row],[Price_Level]]&amp;Table_wabobpsvr_AzureCalc_AzureCalcRateCard[[#This Row],[Region]]</f>
        <v>Active UsersA14</v>
      </c>
      <c r="B13083" s="775">
        <v>14</v>
      </c>
      <c r="C13083" s="775" t="s">
        <v>4235</v>
      </c>
      <c r="D13083" s="775" t="s">
        <v>174</v>
      </c>
      <c r="E13083" s="775">
        <v>999999</v>
      </c>
      <c r="F13083" s="775" t="s">
        <v>3520</v>
      </c>
      <c r="G13083" s="775" t="s">
        <v>4235</v>
      </c>
      <c r="H13083" s="775" t="s">
        <v>4235</v>
      </c>
      <c r="I13083" s="775" t="s">
        <v>4235</v>
      </c>
    </row>
    <row r="13084" spans="1:9">
      <c r="A13084" s="775" t="str">
        <f>Table_wabobpsvr_AzureCalc_AzureCalcRateCard[[#This Row],[ServiceName]]&amp;Table_wabobpsvr_AzureCalc_AzureCalcRateCard[[#This Row],[Price_Level]]&amp;Table_wabobpsvr_AzureCalc_AzureCalcRateCard[[#This Row],[Region]]</f>
        <v>Active UsersB14</v>
      </c>
      <c r="B13084" s="775">
        <v>14</v>
      </c>
      <c r="C13084" s="775" t="s">
        <v>4235</v>
      </c>
      <c r="D13084" s="775" t="s">
        <v>175</v>
      </c>
      <c r="E13084" s="775">
        <v>999999</v>
      </c>
      <c r="F13084" s="775" t="s">
        <v>3520</v>
      </c>
      <c r="G13084" s="775" t="s">
        <v>4235</v>
      </c>
      <c r="H13084" s="775" t="s">
        <v>4235</v>
      </c>
      <c r="I13084" s="775" t="s">
        <v>4235</v>
      </c>
    </row>
    <row r="13085" spans="1:9">
      <c r="A13085" s="775" t="str">
        <f>Table_wabobpsvr_AzureCalc_AzureCalcRateCard[[#This Row],[ServiceName]]&amp;Table_wabobpsvr_AzureCalc_AzureCalcRateCard[[#This Row],[Price_Level]]&amp;Table_wabobpsvr_AzureCalc_AzureCalcRateCard[[#This Row],[Region]]</f>
        <v>Active UsersC14</v>
      </c>
      <c r="B13085" s="775">
        <v>14</v>
      </c>
      <c r="C13085" s="775" t="s">
        <v>4235</v>
      </c>
      <c r="D13085" s="775" t="s">
        <v>177</v>
      </c>
      <c r="E13085" s="775">
        <v>999999</v>
      </c>
      <c r="F13085" s="775" t="s">
        <v>3520</v>
      </c>
      <c r="G13085" s="775" t="s">
        <v>4235</v>
      </c>
      <c r="H13085" s="775" t="s">
        <v>4235</v>
      </c>
      <c r="I13085" s="775" t="s">
        <v>4235</v>
      </c>
    </row>
    <row r="13086" spans="1:9">
      <c r="A13086" s="775" t="str">
        <f>Table_wabobpsvr_AzureCalc_AzureCalcRateCard[[#This Row],[ServiceName]]&amp;Table_wabobpsvr_AzureCalc_AzureCalcRateCard[[#This Row],[Price_Level]]&amp;Table_wabobpsvr_AzureCalc_AzureCalcRateCard[[#This Row],[Region]]</f>
        <v>Standard_D2 VM (Windows)MOSP16</v>
      </c>
      <c r="B13086" s="775">
        <v>16</v>
      </c>
      <c r="C13086" s="775" t="s">
        <v>680</v>
      </c>
      <c r="D13086" s="775" t="s">
        <v>606</v>
      </c>
      <c r="E13086" s="775">
        <v>0.45200000000000001</v>
      </c>
      <c r="F13086" s="775" t="s">
        <v>1123</v>
      </c>
      <c r="G13086" s="775" t="s">
        <v>4235</v>
      </c>
      <c r="H13086" s="775" t="s">
        <v>4235</v>
      </c>
      <c r="I13086" s="775" t="s">
        <v>4235</v>
      </c>
    </row>
    <row r="13087" spans="1:9">
      <c r="A13087" s="775" t="str">
        <f>Table_wabobpsvr_AzureCalc_AzureCalcRateCard[[#This Row],[ServiceName]]&amp;Table_wabobpsvr_AzureCalc_AzureCalcRateCard[[#This Row],[Price_Level]]&amp;Table_wabobpsvr_AzureCalc_AzureCalcRateCard[[#This Row],[Region]]</f>
        <v>ExpressRoute (Metered) 500 Mbps ConnectionsA2</v>
      </c>
      <c r="B13087" s="775">
        <v>2</v>
      </c>
      <c r="C13087" s="775" t="s">
        <v>7427</v>
      </c>
      <c r="D13087" s="775" t="s">
        <v>174</v>
      </c>
      <c r="E13087" s="775">
        <v>281.3</v>
      </c>
      <c r="F13087" s="775" t="s">
        <v>7389</v>
      </c>
      <c r="G13087" s="775" t="s">
        <v>7537</v>
      </c>
      <c r="H13087" s="775" t="s">
        <v>7538</v>
      </c>
      <c r="I13087" s="775" t="s">
        <v>7458</v>
      </c>
    </row>
    <row r="13088" spans="1:9">
      <c r="A13088" s="775" t="str">
        <f>Table_wabobpsvr_AzureCalc_AzureCalcRateCard[[#This Row],[ServiceName]]&amp;Table_wabobpsvr_AzureCalc_AzureCalcRateCard[[#This Row],[Price_Level]]&amp;Table_wabobpsvr_AzureCalc_AzureCalcRateCard[[#This Row],[Region]]</f>
        <v>D3 HDInsightC9</v>
      </c>
      <c r="B13088" s="775">
        <v>9</v>
      </c>
      <c r="C13088" s="775" t="s">
        <v>87</v>
      </c>
      <c r="D13088" s="775" t="s">
        <v>177</v>
      </c>
      <c r="E13088" s="775">
        <v>0.64427999999999996</v>
      </c>
      <c r="F13088" s="775" t="s">
        <v>4076</v>
      </c>
      <c r="G13088" s="775" t="s">
        <v>4118</v>
      </c>
      <c r="H13088" s="775" t="s">
        <v>4119</v>
      </c>
      <c r="I13088" s="775" t="s">
        <v>6010</v>
      </c>
    </row>
    <row r="13089" spans="1:9">
      <c r="A13089" s="1039" t="str">
        <f>Table_wabobpsvr_AzureCalc_AzureCalcRateCard[[#This Row],[ServiceName]]&amp;Table_wabobpsvr_AzureCalc_AzureCalcRateCard[[#This Row],[Price_Level]]&amp;Table_wabobpsvr_AzureCalc_AzureCalcRateCard[[#This Row],[Region]]</f>
        <v>D3 HDInsightD9</v>
      </c>
      <c r="B13089" s="1039">
        <v>9</v>
      </c>
      <c r="C13089" s="1039" t="s">
        <v>87</v>
      </c>
      <c r="D13089" s="1039" t="s">
        <v>176</v>
      </c>
      <c r="E13089" s="1039">
        <v>0.62304000000000004</v>
      </c>
      <c r="F13089" s="1039" t="s">
        <v>4076</v>
      </c>
      <c r="G13089" s="775" t="s">
        <v>4118</v>
      </c>
      <c r="H13089" s="775" t="s">
        <v>4119</v>
      </c>
      <c r="I13089" s="775" t="s">
        <v>6010</v>
      </c>
    </row>
    <row r="13090" spans="1:9">
      <c r="A13090" s="775" t="str">
        <f>Table_wabobpsvr_AzureCalc_AzureCalcRateCard[[#This Row],[ServiceName]]&amp;Table_wabobpsvr_AzureCalc_AzureCalcRateCard[[#This Row],[Price_Level]]&amp;Table_wabobpsvr_AzureCalc_AzureCalcRateCard[[#This Row],[Region]]</f>
        <v>D3 HDInsightMOSP15</v>
      </c>
      <c r="B13090" s="775">
        <v>15</v>
      </c>
      <c r="C13090" s="775" t="s">
        <v>87</v>
      </c>
      <c r="D13090" s="775" t="s">
        <v>606</v>
      </c>
      <c r="E13090" s="775">
        <v>0.77</v>
      </c>
      <c r="F13090" s="775" t="s">
        <v>4076</v>
      </c>
      <c r="G13090" s="775" t="s">
        <v>4235</v>
      </c>
      <c r="H13090" s="775" t="s">
        <v>4235</v>
      </c>
      <c r="I13090" s="775" t="s">
        <v>6188</v>
      </c>
    </row>
    <row r="13091" spans="1:9">
      <c r="A13091" s="775" t="str">
        <f>Table_wabobpsvr_AzureCalc_AzureCalcRateCard[[#This Row],[ServiceName]]&amp;Table_wabobpsvr_AzureCalc_AzureCalcRateCard[[#This Row],[Price_Level]]&amp;Table_wabobpsvr_AzureCalc_AzureCalcRateCard[[#This Row],[Region]]</f>
        <v>D3 HDInsightA15</v>
      </c>
      <c r="B13091" s="775">
        <v>15</v>
      </c>
      <c r="C13091" s="775" t="s">
        <v>87</v>
      </c>
      <c r="D13091" s="775" t="s">
        <v>174</v>
      </c>
      <c r="E13091" s="775">
        <v>0.74690000000000001</v>
      </c>
      <c r="F13091" s="775" t="s">
        <v>4076</v>
      </c>
      <c r="G13091" s="775" t="s">
        <v>4120</v>
      </c>
      <c r="H13091" s="775" t="s">
        <v>4121</v>
      </c>
      <c r="I13091" s="775" t="s">
        <v>6188</v>
      </c>
    </row>
    <row r="13092" spans="1:9">
      <c r="A13092" s="775" t="str">
        <f>Table_wabobpsvr_AzureCalc_AzureCalcRateCard[[#This Row],[ServiceName]]&amp;Table_wabobpsvr_AzureCalc_AzureCalcRateCard[[#This Row],[Price_Level]]&amp;Table_wabobpsvr_AzureCalc_AzureCalcRateCard[[#This Row],[Region]]</f>
        <v>D3 HDInsightB15</v>
      </c>
      <c r="B13092" s="775">
        <v>15</v>
      </c>
      <c r="C13092" s="775" t="s">
        <v>87</v>
      </c>
      <c r="D13092" s="775" t="s">
        <v>175</v>
      </c>
      <c r="E13092" s="775">
        <v>0.7238</v>
      </c>
      <c r="F13092" s="775" t="s">
        <v>4076</v>
      </c>
      <c r="G13092" s="775" t="s">
        <v>4120</v>
      </c>
      <c r="H13092" s="775" t="s">
        <v>4121</v>
      </c>
      <c r="I13092" s="775" t="s">
        <v>6188</v>
      </c>
    </row>
    <row r="13093" spans="1:9">
      <c r="A13093" s="775" t="str">
        <f>Table_wabobpsvr_AzureCalc_AzureCalcRateCard[[#This Row],[ServiceName]]&amp;Table_wabobpsvr_AzureCalc_AzureCalcRateCard[[#This Row],[Price_Level]]&amp;Table_wabobpsvr_AzureCalc_AzureCalcRateCard[[#This Row],[Region]]</f>
        <v>D3 HDInsightC15</v>
      </c>
      <c r="B13093" s="775">
        <v>15</v>
      </c>
      <c r="C13093" s="775" t="s">
        <v>87</v>
      </c>
      <c r="D13093" s="775" t="s">
        <v>177</v>
      </c>
      <c r="E13093" s="775">
        <v>0.70069999999999999</v>
      </c>
      <c r="F13093" s="775" t="s">
        <v>4076</v>
      </c>
      <c r="G13093" s="775" t="s">
        <v>4120</v>
      </c>
      <c r="H13093" s="775" t="s">
        <v>4121</v>
      </c>
      <c r="I13093" s="775" t="s">
        <v>6188</v>
      </c>
    </row>
    <row r="13094" spans="1:9">
      <c r="A13094" s="775" t="str">
        <f>Table_wabobpsvr_AzureCalc_AzureCalcRateCard[[#This Row],[ServiceName]]&amp;Table_wabobpsvr_AzureCalc_AzureCalcRateCard[[#This Row],[Price_Level]]&amp;Table_wabobpsvr_AzureCalc_AzureCalcRateCard[[#This Row],[Region]]</f>
        <v>D3 HDInsightD15</v>
      </c>
      <c r="B13094" s="775">
        <v>15</v>
      </c>
      <c r="C13094" s="775" t="s">
        <v>87</v>
      </c>
      <c r="D13094" s="775" t="s">
        <v>176</v>
      </c>
      <c r="E13094" s="775">
        <v>0.67759999999999998</v>
      </c>
      <c r="F13094" s="775" t="s">
        <v>4076</v>
      </c>
      <c r="G13094" s="775" t="s">
        <v>4120</v>
      </c>
      <c r="H13094" s="775" t="s">
        <v>4121</v>
      </c>
      <c r="I13094" s="775" t="s">
        <v>6188</v>
      </c>
    </row>
    <row r="13095" spans="1:9">
      <c r="A13095" s="775" t="str">
        <f>Table_wabobpsvr_AzureCalc_AzureCalcRateCard[[#This Row],[ServiceName]]&amp;Table_wabobpsvr_AzureCalc_AzureCalcRateCard[[#This Row],[Price_Level]]&amp;Table_wabobpsvr_AzureCalc_AzureCalcRateCard[[#This Row],[Region]]</f>
        <v>D1 HDInsightA12</v>
      </c>
      <c r="B13095" s="775">
        <v>12</v>
      </c>
      <c r="C13095" s="775" t="s">
        <v>87</v>
      </c>
      <c r="D13095" s="775" t="s">
        <v>174</v>
      </c>
      <c r="E13095" s="775">
        <v>0.18623999999999999</v>
      </c>
      <c r="F13095" s="775" t="s">
        <v>3945</v>
      </c>
      <c r="G13095" s="775" t="s">
        <v>3946</v>
      </c>
      <c r="H13095" s="775" t="s">
        <v>3947</v>
      </c>
      <c r="I13095" s="775" t="s">
        <v>5703</v>
      </c>
    </row>
    <row r="13096" spans="1:9">
      <c r="A13096" s="775" t="str">
        <f>Table_wabobpsvr_AzureCalc_AzureCalcRateCard[[#This Row],[ServiceName]]&amp;Table_wabobpsvr_AzureCalc_AzureCalcRateCard[[#This Row],[Price_Level]]&amp;Table_wabobpsvr_AzureCalc_AzureCalcRateCard[[#This Row],[Region]]</f>
        <v>Premium Storage - Page Blob/P10 (Units)A9</v>
      </c>
      <c r="B13096" s="775">
        <v>9</v>
      </c>
      <c r="C13096" s="775" t="s">
        <v>87</v>
      </c>
      <c r="D13096" s="775" t="s">
        <v>174</v>
      </c>
      <c r="E13096" s="775">
        <v>19.12</v>
      </c>
      <c r="F13096" s="775" t="s">
        <v>3176</v>
      </c>
      <c r="G13096" s="775" t="s">
        <v>4307</v>
      </c>
      <c r="H13096" s="775" t="s">
        <v>4308</v>
      </c>
      <c r="I13096" s="775" t="s">
        <v>5587</v>
      </c>
    </row>
    <row r="13097" spans="1:9">
      <c r="A13097" s="775" t="str">
        <f>Table_wabobpsvr_AzureCalc_AzureCalcRateCard[[#This Row],[ServiceName]]&amp;Table_wabobpsvr_AzureCalc_AzureCalcRateCard[[#This Row],[Price_Level]]&amp;Table_wabobpsvr_AzureCalc_AzureCalcRateCard[[#This Row],[Region]]</f>
        <v>Premium P2 Secondary Active Geo Database DaysA</v>
      </c>
      <c r="B13097" s="775"/>
      <c r="C13097" s="775" t="s">
        <v>1071</v>
      </c>
      <c r="D13097" s="775" t="s">
        <v>174</v>
      </c>
      <c r="E13097" s="775">
        <v>32.01</v>
      </c>
      <c r="F13097" s="775" t="s">
        <v>1370</v>
      </c>
      <c r="G13097" s="775" t="s">
        <v>4235</v>
      </c>
      <c r="H13097" s="775" t="s">
        <v>2483</v>
      </c>
      <c r="I13097" s="775" t="s">
        <v>4235</v>
      </c>
    </row>
    <row r="13098" spans="1:9">
      <c r="A13098" s="775" t="str">
        <f>Table_wabobpsvr_AzureCalc_AzureCalcRateCard[[#This Row],[ServiceName]]&amp;Table_wabobpsvr_AzureCalc_AzureCalcRateCard[[#This Row],[Price_Level]]&amp;Table_wabobpsvr_AzureCalc_AzureCalcRateCard[[#This Row],[Region]]</f>
        <v>D13 HDInsightMOSP13</v>
      </c>
      <c r="B13098" s="775">
        <v>13</v>
      </c>
      <c r="C13098" s="775" t="s">
        <v>87</v>
      </c>
      <c r="D13098" s="775" t="s">
        <v>606</v>
      </c>
      <c r="E13098" s="775">
        <v>1.6910000000000001</v>
      </c>
      <c r="F13098" s="775" t="s">
        <v>3948</v>
      </c>
      <c r="G13098" s="775" t="s">
        <v>4235</v>
      </c>
      <c r="H13098" s="775" t="s">
        <v>4235</v>
      </c>
      <c r="I13098" s="775" t="s">
        <v>6189</v>
      </c>
    </row>
    <row r="13099" spans="1:9">
      <c r="A13099" s="775" t="str">
        <f>Table_wabobpsvr_AzureCalc_AzureCalcRateCard[[#This Row],[ServiceName]]&amp;Table_wabobpsvr_AzureCalc_AzureCalcRateCard[[#This Row],[Price_Level]]&amp;Table_wabobpsvr_AzureCalc_AzureCalcRateCard[[#This Row],[Region]]</f>
        <v>D13 HDInsightA13</v>
      </c>
      <c r="B13099" s="775">
        <v>13</v>
      </c>
      <c r="C13099" s="775" t="s">
        <v>87</v>
      </c>
      <c r="D13099" s="775" t="s">
        <v>174</v>
      </c>
      <c r="E13099" s="775">
        <v>1.6402699999999999</v>
      </c>
      <c r="F13099" s="775" t="s">
        <v>3948</v>
      </c>
      <c r="G13099" s="775" t="s">
        <v>3951</v>
      </c>
      <c r="H13099" s="775" t="s">
        <v>3952</v>
      </c>
      <c r="I13099" s="775" t="s">
        <v>6189</v>
      </c>
    </row>
    <row r="13100" spans="1:9">
      <c r="A13100" s="775" t="str">
        <f>Table_wabobpsvr_AzureCalc_AzureCalcRateCard[[#This Row],[ServiceName]]&amp;Table_wabobpsvr_AzureCalc_AzureCalcRateCard[[#This Row],[Price_Level]]&amp;Table_wabobpsvr_AzureCalc_AzureCalcRateCard[[#This Row],[Region]]</f>
        <v>D13 HDInsightB13</v>
      </c>
      <c r="B13100" s="775">
        <v>13</v>
      </c>
      <c r="C13100" s="775" t="s">
        <v>87</v>
      </c>
      <c r="D13100" s="775" t="s">
        <v>175</v>
      </c>
      <c r="E13100" s="775">
        <v>1.58954</v>
      </c>
      <c r="F13100" s="775" t="s">
        <v>3948</v>
      </c>
      <c r="G13100" s="775" t="s">
        <v>3951</v>
      </c>
      <c r="H13100" s="775" t="s">
        <v>3952</v>
      </c>
      <c r="I13100" s="775" t="s">
        <v>6189</v>
      </c>
    </row>
    <row r="13101" spans="1:9">
      <c r="A13101" s="775" t="str">
        <f>Table_wabobpsvr_AzureCalc_AzureCalcRateCard[[#This Row],[ServiceName]]&amp;Table_wabobpsvr_AzureCalc_AzureCalcRateCard[[#This Row],[Price_Level]]&amp;Table_wabobpsvr_AzureCalc_AzureCalcRateCard[[#This Row],[Region]]</f>
        <v>D13 HDInsightC13</v>
      </c>
      <c r="B13101" s="775">
        <v>13</v>
      </c>
      <c r="C13101" s="775" t="s">
        <v>87</v>
      </c>
      <c r="D13101" s="775" t="s">
        <v>177</v>
      </c>
      <c r="E13101" s="775">
        <v>1.53881</v>
      </c>
      <c r="F13101" s="775" t="s">
        <v>3948</v>
      </c>
      <c r="G13101" s="775" t="s">
        <v>3951</v>
      </c>
      <c r="H13101" s="775" t="s">
        <v>3952</v>
      </c>
      <c r="I13101" s="775" t="s">
        <v>6189</v>
      </c>
    </row>
    <row r="13102" spans="1:9">
      <c r="A13102" s="775" t="str">
        <f>Table_wabobpsvr_AzureCalc_AzureCalcRateCard[[#This Row],[ServiceName]]&amp;Table_wabobpsvr_AzureCalc_AzureCalcRateCard[[#This Row],[Price_Level]]&amp;Table_wabobpsvr_AzureCalc_AzureCalcRateCard[[#This Row],[Region]]</f>
        <v>D13 HDInsightD13</v>
      </c>
      <c r="B13102" s="775">
        <v>13</v>
      </c>
      <c r="C13102" s="775" t="s">
        <v>87</v>
      </c>
      <c r="D13102" s="775" t="s">
        <v>176</v>
      </c>
      <c r="E13102" s="775">
        <v>1.4880800000000001</v>
      </c>
      <c r="F13102" s="775" t="s">
        <v>3948</v>
      </c>
      <c r="G13102" s="775" t="s">
        <v>3951</v>
      </c>
      <c r="H13102" s="775" t="s">
        <v>3952</v>
      </c>
      <c r="I13102" s="775" t="s">
        <v>6189</v>
      </c>
    </row>
    <row r="13103" spans="1:9">
      <c r="A13103" s="775" t="str">
        <f>Table_wabobpsvr_AzureCalc_AzureCalcRateCard[[#This Row],[ServiceName]]&amp;Table_wabobpsvr_AzureCalc_AzureCalcRateCard[[#This Row],[Price_Level]]&amp;Table_wabobpsvr_AzureCalc_AzureCalcRateCard[[#This Row],[Region]]</f>
        <v>D13 HDInsightMOSP11</v>
      </c>
      <c r="B13103" s="775">
        <v>11</v>
      </c>
      <c r="C13103" s="775" t="s">
        <v>87</v>
      </c>
      <c r="D13103" s="775" t="s">
        <v>606</v>
      </c>
      <c r="E13103" s="775">
        <v>0.14810000000000001</v>
      </c>
      <c r="F13103" s="775" t="s">
        <v>3948</v>
      </c>
      <c r="G13103" s="775" t="s">
        <v>4235</v>
      </c>
      <c r="H13103" s="775" t="s">
        <v>4235</v>
      </c>
      <c r="I13103" s="775" t="s">
        <v>6190</v>
      </c>
    </row>
    <row r="13104" spans="1:9">
      <c r="A13104" s="775" t="str">
        <f>Table_wabobpsvr_AzureCalc_AzureCalcRateCard[[#This Row],[ServiceName]]&amp;Table_wabobpsvr_AzureCalc_AzureCalcRateCard[[#This Row],[Price_Level]]&amp;Table_wabobpsvr_AzureCalc_AzureCalcRateCard[[#This Row],[Region]]</f>
        <v>D1 HDInsightB12</v>
      </c>
      <c r="B13104" s="775">
        <v>12</v>
      </c>
      <c r="C13104" s="775" t="s">
        <v>87</v>
      </c>
      <c r="D13104" s="775" t="s">
        <v>175</v>
      </c>
      <c r="E13104" s="775">
        <v>0.18048</v>
      </c>
      <c r="F13104" s="775" t="s">
        <v>3945</v>
      </c>
      <c r="G13104" s="775" t="s">
        <v>3946</v>
      </c>
      <c r="H13104" s="775" t="s">
        <v>3947</v>
      </c>
      <c r="I13104" s="775" t="s">
        <v>5703</v>
      </c>
    </row>
    <row r="13105" spans="1:9">
      <c r="A13105" s="775" t="str">
        <f>Table_wabobpsvr_AzureCalc_AzureCalcRateCard[[#This Row],[ServiceName]]&amp;Table_wabobpsvr_AzureCalc_AzureCalcRateCard[[#This Row],[Price_Level]]&amp;Table_wabobpsvr_AzureCalc_AzureCalcRateCard[[#This Row],[Region]]</f>
        <v>D13 HDInsightA11</v>
      </c>
      <c r="B13105" s="775">
        <v>11</v>
      </c>
      <c r="C13105" s="775" t="s">
        <v>87</v>
      </c>
      <c r="D13105" s="775" t="s">
        <v>174</v>
      </c>
      <c r="E13105" s="775">
        <v>0.14365700000000001</v>
      </c>
      <c r="F13105" s="775" t="s">
        <v>3948</v>
      </c>
      <c r="G13105" s="775" t="s">
        <v>3953</v>
      </c>
      <c r="H13105" s="775" t="s">
        <v>3954</v>
      </c>
      <c r="I13105" s="775" t="s">
        <v>6190</v>
      </c>
    </row>
    <row r="13106" spans="1:9">
      <c r="A13106" s="775" t="str">
        <f>Table_wabobpsvr_AzureCalc_AzureCalcRateCard[[#This Row],[ServiceName]]&amp;Table_wabobpsvr_AzureCalc_AzureCalcRateCard[[#This Row],[Price_Level]]&amp;Table_wabobpsvr_AzureCalc_AzureCalcRateCard[[#This Row],[Region]]</f>
        <v>D13 HDInsightB11</v>
      </c>
      <c r="B13106" s="775">
        <v>11</v>
      </c>
      <c r="C13106" s="775" t="s">
        <v>87</v>
      </c>
      <c r="D13106" s="775" t="s">
        <v>175</v>
      </c>
      <c r="E13106" s="775">
        <v>0.139214</v>
      </c>
      <c r="F13106" s="775" t="s">
        <v>3948</v>
      </c>
      <c r="G13106" s="775" t="s">
        <v>3953</v>
      </c>
      <c r="H13106" s="775" t="s">
        <v>3954</v>
      </c>
      <c r="I13106" s="775" t="s">
        <v>6190</v>
      </c>
    </row>
    <row r="13107" spans="1:9">
      <c r="A13107" s="775" t="str">
        <f>Table_wabobpsvr_AzureCalc_AzureCalcRateCard[[#This Row],[ServiceName]]&amp;Table_wabobpsvr_AzureCalc_AzureCalcRateCard[[#This Row],[Price_Level]]&amp;Table_wabobpsvr_AzureCalc_AzureCalcRateCard[[#This Row],[Region]]</f>
        <v>D13 HDInsightC11</v>
      </c>
      <c r="B13107" s="775">
        <v>11</v>
      </c>
      <c r="C13107" s="775" t="s">
        <v>87</v>
      </c>
      <c r="D13107" s="775" t="s">
        <v>177</v>
      </c>
      <c r="E13107" s="775">
        <v>0.134771</v>
      </c>
      <c r="F13107" s="775" t="s">
        <v>3948</v>
      </c>
      <c r="G13107" s="775" t="s">
        <v>3953</v>
      </c>
      <c r="H13107" s="775" t="s">
        <v>3954</v>
      </c>
      <c r="I13107" s="775" t="s">
        <v>6190</v>
      </c>
    </row>
    <row r="13108" spans="1:9">
      <c r="A13108" s="775" t="str">
        <f>Table_wabobpsvr_AzureCalc_AzureCalcRateCard[[#This Row],[ServiceName]]&amp;Table_wabobpsvr_AzureCalc_AzureCalcRateCard[[#This Row],[Price_Level]]&amp;Table_wabobpsvr_AzureCalc_AzureCalcRateCard[[#This Row],[Region]]</f>
        <v>D13 HDInsightD11</v>
      </c>
      <c r="B13108" s="775">
        <v>11</v>
      </c>
      <c r="C13108" s="775" t="s">
        <v>87</v>
      </c>
      <c r="D13108" s="775" t="s">
        <v>176</v>
      </c>
      <c r="E13108" s="775">
        <v>0.130328</v>
      </c>
      <c r="F13108" s="775" t="s">
        <v>3948</v>
      </c>
      <c r="G13108" s="775" t="s">
        <v>3953</v>
      </c>
      <c r="H13108" s="775" t="s">
        <v>3954</v>
      </c>
      <c r="I13108" s="775" t="s">
        <v>6190</v>
      </c>
    </row>
    <row r="13109" spans="1:9">
      <c r="A13109" s="775" t="str">
        <f>Table_wabobpsvr_AzureCalc_AzureCalcRateCard[[#This Row],[ServiceName]]&amp;Table_wabobpsvr_AzureCalc_AzureCalcRateCard[[#This Row],[Price_Level]]&amp;Table_wabobpsvr_AzureCalc_AzureCalcRateCard[[#This Row],[Region]]</f>
        <v>D13 HDInsightMOSP12</v>
      </c>
      <c r="B13109" s="775">
        <v>12</v>
      </c>
      <c r="C13109" s="775" t="s">
        <v>87</v>
      </c>
      <c r="D13109" s="775" t="s">
        <v>606</v>
      </c>
      <c r="E13109" s="775">
        <v>1.4810000000000001</v>
      </c>
      <c r="F13109" s="775" t="s">
        <v>3948</v>
      </c>
      <c r="G13109" s="775" t="s">
        <v>4235</v>
      </c>
      <c r="H13109" s="775" t="s">
        <v>4235</v>
      </c>
      <c r="I13109" s="775" t="s">
        <v>6125</v>
      </c>
    </row>
    <row r="13110" spans="1:9">
      <c r="A13110" s="775" t="str">
        <f>Table_wabobpsvr_AzureCalc_AzureCalcRateCard[[#This Row],[ServiceName]]&amp;Table_wabobpsvr_AzureCalc_AzureCalcRateCard[[#This Row],[Price_Level]]&amp;Table_wabobpsvr_AzureCalc_AzureCalcRateCard[[#This Row],[Region]]</f>
        <v>D13 HDInsightA12</v>
      </c>
      <c r="B13110" s="775">
        <v>12</v>
      </c>
      <c r="C13110" s="775" t="s">
        <v>87</v>
      </c>
      <c r="D13110" s="775" t="s">
        <v>174</v>
      </c>
      <c r="E13110" s="775">
        <v>1.4365699999999999</v>
      </c>
      <c r="F13110" s="775" t="s">
        <v>3948</v>
      </c>
      <c r="G13110" s="775" t="s">
        <v>3955</v>
      </c>
      <c r="H13110" s="775" t="s">
        <v>3956</v>
      </c>
      <c r="I13110" s="775" t="s">
        <v>6125</v>
      </c>
    </row>
    <row r="13111" spans="1:9">
      <c r="A13111" s="775" t="str">
        <f>Table_wabobpsvr_AzureCalc_AzureCalcRateCard[[#This Row],[ServiceName]]&amp;Table_wabobpsvr_AzureCalc_AzureCalcRateCard[[#This Row],[Price_Level]]&amp;Table_wabobpsvr_AzureCalc_AzureCalcRateCard[[#This Row],[Region]]</f>
        <v>D13 HDInsightB12</v>
      </c>
      <c r="B13111" s="775">
        <v>12</v>
      </c>
      <c r="C13111" s="775" t="s">
        <v>87</v>
      </c>
      <c r="D13111" s="775" t="s">
        <v>175</v>
      </c>
      <c r="E13111" s="775">
        <v>1.3921399999999999</v>
      </c>
      <c r="F13111" s="775" t="s">
        <v>3948</v>
      </c>
      <c r="G13111" s="775" t="s">
        <v>3955</v>
      </c>
      <c r="H13111" s="775" t="s">
        <v>3956</v>
      </c>
      <c r="I13111" s="775" t="s">
        <v>6125</v>
      </c>
    </row>
    <row r="13112" spans="1:9">
      <c r="A13112" s="775" t="str">
        <f>Table_wabobpsvr_AzureCalc_AzureCalcRateCard[[#This Row],[ServiceName]]&amp;Table_wabobpsvr_AzureCalc_AzureCalcRateCard[[#This Row],[Price_Level]]&amp;Table_wabobpsvr_AzureCalc_AzureCalcRateCard[[#This Row],[Region]]</f>
        <v>D13 HDInsightC12</v>
      </c>
      <c r="B13112" s="775">
        <v>12</v>
      </c>
      <c r="C13112" s="775" t="s">
        <v>87</v>
      </c>
      <c r="D13112" s="775" t="s">
        <v>177</v>
      </c>
      <c r="E13112" s="775">
        <v>1.34771</v>
      </c>
      <c r="F13112" s="775" t="s">
        <v>3948</v>
      </c>
      <c r="G13112" s="775" t="s">
        <v>3955</v>
      </c>
      <c r="H13112" s="775" t="s">
        <v>3956</v>
      </c>
      <c r="I13112" s="775" t="s">
        <v>6125</v>
      </c>
    </row>
    <row r="13113" spans="1:9">
      <c r="A13113" s="775" t="str">
        <f>Table_wabobpsvr_AzureCalc_AzureCalcRateCard[[#This Row],[ServiceName]]&amp;Table_wabobpsvr_AzureCalc_AzureCalcRateCard[[#This Row],[Price_Level]]&amp;Table_wabobpsvr_AzureCalc_AzureCalcRateCard[[#This Row],[Region]]</f>
        <v>D1 HDInsightC12</v>
      </c>
      <c r="B13113" s="775">
        <v>12</v>
      </c>
      <c r="C13113" s="775" t="s">
        <v>87</v>
      </c>
      <c r="D13113" s="775" t="s">
        <v>177</v>
      </c>
      <c r="E13113" s="775">
        <v>0.17471999999999999</v>
      </c>
      <c r="F13113" s="775" t="s">
        <v>3945</v>
      </c>
      <c r="G13113" s="775" t="s">
        <v>3946</v>
      </c>
      <c r="H13113" s="775" t="s">
        <v>3947</v>
      </c>
      <c r="I13113" s="775" t="s">
        <v>5703</v>
      </c>
    </row>
    <row r="13114" spans="1:9">
      <c r="A13114" s="775" t="str">
        <f>Table_wabobpsvr_AzureCalc_AzureCalcRateCard[[#This Row],[ServiceName]]&amp;Table_wabobpsvr_AzureCalc_AzureCalcRateCard[[#This Row],[Price_Level]]&amp;Table_wabobpsvr_AzureCalc_AzureCalcRateCard[[#This Row],[Region]]</f>
        <v>D3 HDInsightMOSP15</v>
      </c>
      <c r="B13114" s="775">
        <v>15</v>
      </c>
      <c r="C13114" s="775" t="s">
        <v>87</v>
      </c>
      <c r="D13114" s="775" t="s">
        <v>606</v>
      </c>
      <c r="E13114" s="775">
        <v>0.77</v>
      </c>
      <c r="F13114" s="775" t="s">
        <v>4076</v>
      </c>
      <c r="G13114" s="775" t="s">
        <v>4235</v>
      </c>
      <c r="H13114" s="775" t="s">
        <v>4235</v>
      </c>
      <c r="I13114" s="775" t="s">
        <v>6188</v>
      </c>
    </row>
    <row r="13115" spans="1:9">
      <c r="A13115" s="775" t="str">
        <f>Table_wabobpsvr_AzureCalc_AzureCalcRateCard[[#This Row],[ServiceName]]&amp;Table_wabobpsvr_AzureCalc_AzureCalcRateCard[[#This Row],[Price_Level]]&amp;Table_wabobpsvr_AzureCalc_AzureCalcRateCard[[#This Row],[Region]]</f>
        <v>D3 HDInsightA15</v>
      </c>
      <c r="B13115" s="775">
        <v>15</v>
      </c>
      <c r="C13115" s="775" t="s">
        <v>87</v>
      </c>
      <c r="D13115" s="775" t="s">
        <v>174</v>
      </c>
      <c r="E13115" s="775">
        <v>0.74690000000000001</v>
      </c>
      <c r="F13115" s="775" t="s">
        <v>4076</v>
      </c>
      <c r="G13115" s="775" t="s">
        <v>4120</v>
      </c>
      <c r="H13115" s="775" t="s">
        <v>4121</v>
      </c>
      <c r="I13115" s="775" t="s">
        <v>6188</v>
      </c>
    </row>
    <row r="13116" spans="1:9">
      <c r="A13116" s="775" t="str">
        <f>Table_wabobpsvr_AzureCalc_AzureCalcRateCard[[#This Row],[ServiceName]]&amp;Table_wabobpsvr_AzureCalc_AzureCalcRateCard[[#This Row],[Price_Level]]&amp;Table_wabobpsvr_AzureCalc_AzureCalcRateCard[[#This Row],[Region]]</f>
        <v>D3 HDInsightB15</v>
      </c>
      <c r="B13116" s="775">
        <v>15</v>
      </c>
      <c r="C13116" s="775" t="s">
        <v>87</v>
      </c>
      <c r="D13116" s="775" t="s">
        <v>175</v>
      </c>
      <c r="E13116" s="775">
        <v>0.7238</v>
      </c>
      <c r="F13116" s="775" t="s">
        <v>4076</v>
      </c>
      <c r="G13116" s="775" t="s">
        <v>4120</v>
      </c>
      <c r="H13116" s="775" t="s">
        <v>4121</v>
      </c>
      <c r="I13116" s="775" t="s">
        <v>6188</v>
      </c>
    </row>
    <row r="13117" spans="1:9">
      <c r="A13117" s="775" t="str">
        <f>Table_wabobpsvr_AzureCalc_AzureCalcRateCard[[#This Row],[ServiceName]]&amp;Table_wabobpsvr_AzureCalc_AzureCalcRateCard[[#This Row],[Price_Level]]&amp;Table_wabobpsvr_AzureCalc_AzureCalcRateCard[[#This Row],[Region]]</f>
        <v>D3 HDInsightC15</v>
      </c>
      <c r="B13117" s="775">
        <v>15</v>
      </c>
      <c r="C13117" s="775" t="s">
        <v>87</v>
      </c>
      <c r="D13117" s="775" t="s">
        <v>177</v>
      </c>
      <c r="E13117" s="775">
        <v>0.70069999999999999</v>
      </c>
      <c r="F13117" s="775" t="s">
        <v>4076</v>
      </c>
      <c r="G13117" s="775" t="s">
        <v>4120</v>
      </c>
      <c r="H13117" s="775" t="s">
        <v>4121</v>
      </c>
      <c r="I13117" s="775" t="s">
        <v>6188</v>
      </c>
    </row>
    <row r="13118" spans="1:9">
      <c r="A13118" s="775" t="str">
        <f>Table_wabobpsvr_AzureCalc_AzureCalcRateCard[[#This Row],[ServiceName]]&amp;Table_wabobpsvr_AzureCalc_AzureCalcRateCard[[#This Row],[Price_Level]]&amp;Table_wabobpsvr_AzureCalc_AzureCalcRateCard[[#This Row],[Region]]</f>
        <v>D3 HDInsightD15</v>
      </c>
      <c r="B13118" s="775">
        <v>15</v>
      </c>
      <c r="C13118" s="775" t="s">
        <v>87</v>
      </c>
      <c r="D13118" s="775" t="s">
        <v>176</v>
      </c>
      <c r="E13118" s="775">
        <v>0.67759999999999998</v>
      </c>
      <c r="F13118" s="775" t="s">
        <v>4076</v>
      </c>
      <c r="G13118" s="775" t="s">
        <v>4120</v>
      </c>
      <c r="H13118" s="775" t="s">
        <v>4121</v>
      </c>
      <c r="I13118" s="775" t="s">
        <v>6188</v>
      </c>
    </row>
    <row r="13119" spans="1:9">
      <c r="A13119" s="775" t="str">
        <f>Table_wabobpsvr_AzureCalc_AzureCalcRateCard[[#This Row],[ServiceName]]&amp;Table_wabobpsvr_AzureCalc_AzureCalcRateCard[[#This Row],[Price_Level]]&amp;Table_wabobpsvr_AzureCalc_AzureCalcRateCard[[#This Row],[Region]]</f>
        <v>Premium P2 Secondary Geo Database DaysC</v>
      </c>
      <c r="B13119" s="775"/>
      <c r="C13119" s="775" t="s">
        <v>1071</v>
      </c>
      <c r="D13119" s="775" t="s">
        <v>177</v>
      </c>
      <c r="E13119" s="775">
        <v>22.513400000000001</v>
      </c>
      <c r="F13119" s="775" t="s">
        <v>1371</v>
      </c>
      <c r="G13119" s="775" t="s">
        <v>4235</v>
      </c>
      <c r="H13119" s="775" t="s">
        <v>2483</v>
      </c>
      <c r="I13119" s="775" t="s">
        <v>4235</v>
      </c>
    </row>
    <row r="13120" spans="1:9">
      <c r="A13120" s="775" t="str">
        <f>Table_wabobpsvr_AzureCalc_AzureCalcRateCard[[#This Row],[ServiceName]]&amp;Table_wabobpsvr_AzureCalc_AzureCalcRateCard[[#This Row],[Price_Level]]&amp;Table_wabobpsvr_AzureCalc_AzureCalcRateCard[[#This Row],[Region]]</f>
        <v>Premium P3 Secondary Geo Database DaysB</v>
      </c>
      <c r="B13120" s="775"/>
      <c r="C13120" s="775" t="s">
        <v>1071</v>
      </c>
      <c r="D13120" s="775" t="s">
        <v>175</v>
      </c>
      <c r="E13120" s="775">
        <v>93.06</v>
      </c>
      <c r="F13120" s="775" t="s">
        <v>1373</v>
      </c>
      <c r="G13120" s="775" t="s">
        <v>4235</v>
      </c>
      <c r="H13120" s="775" t="s">
        <v>2483</v>
      </c>
      <c r="I13120" s="775" t="s">
        <v>4235</v>
      </c>
    </row>
    <row r="13121" spans="1:9">
      <c r="A13121" s="775" t="str">
        <f>Table_wabobpsvr_AzureCalc_AzureCalcRateCard[[#This Row],[ServiceName]]&amp;Table_wabobpsvr_AzureCalc_AzureCalcRateCard[[#This Row],[Price_Level]]&amp;Table_wabobpsvr_AzureCalc_AzureCalcRateCard[[#This Row],[Region]]</f>
        <v>Production API  Compute HoursC16</v>
      </c>
      <c r="B13121" s="775">
        <v>16</v>
      </c>
      <c r="C13121" s="775" t="s">
        <v>4235</v>
      </c>
      <c r="D13121" s="775" t="s">
        <v>177</v>
      </c>
      <c r="E13121" s="775">
        <v>999999</v>
      </c>
      <c r="F13121" s="775" t="s">
        <v>3523</v>
      </c>
      <c r="G13121" s="775" t="s">
        <v>4235</v>
      </c>
      <c r="H13121" s="775" t="s">
        <v>4235</v>
      </c>
      <c r="I13121" s="775" t="s">
        <v>4235</v>
      </c>
    </row>
    <row r="13122" spans="1:9">
      <c r="A13122" s="775" t="str">
        <f>Table_wabobpsvr_AzureCalc_AzureCalcRateCard[[#This Row],[ServiceName]]&amp;Table_wabobpsvr_AzureCalc_AzureCalcRateCard[[#This Row],[Price_Level]]&amp;Table_wabobpsvr_AzureCalc_AzureCalcRateCard[[#This Row],[Region]]</f>
        <v>D1 HDInsightD12</v>
      </c>
      <c r="B13122" s="775">
        <v>12</v>
      </c>
      <c r="C13122" s="775" t="s">
        <v>87</v>
      </c>
      <c r="D13122" s="775" t="s">
        <v>176</v>
      </c>
      <c r="E13122" s="775">
        <v>0.16896</v>
      </c>
      <c r="F13122" s="775" t="s">
        <v>3945</v>
      </c>
      <c r="G13122" s="775" t="s">
        <v>3946</v>
      </c>
      <c r="H13122" s="775" t="s">
        <v>3947</v>
      </c>
      <c r="I13122" s="775" t="s">
        <v>5703</v>
      </c>
    </row>
    <row r="13123" spans="1:9">
      <c r="A13123" s="775" t="str">
        <f>Table_wabobpsvr_AzureCalc_AzureCalcRateCard[[#This Row],[ServiceName]]&amp;Table_wabobpsvr_AzureCalc_AzureCalcRateCard[[#This Row],[Price_Level]]&amp;Table_wabobpsvr_AzureCalc_AzureCalcRateCard[[#This Row],[Region]]</f>
        <v>Production API Transactions (in 1000s)C16</v>
      </c>
      <c r="B13123" s="775">
        <v>16</v>
      </c>
      <c r="C13123" s="775" t="s">
        <v>4235</v>
      </c>
      <c r="D13123" s="775" t="s">
        <v>177</v>
      </c>
      <c r="E13123" s="775">
        <v>999999</v>
      </c>
      <c r="F13123" s="775" t="s">
        <v>3386</v>
      </c>
      <c r="G13123" s="775" t="s">
        <v>4235</v>
      </c>
      <c r="H13123" s="775" t="s">
        <v>4235</v>
      </c>
      <c r="I13123" s="775" t="s">
        <v>4235</v>
      </c>
    </row>
    <row r="13124" spans="1:9">
      <c r="A13124" s="775" t="str">
        <f>Table_wabobpsvr_AzureCalc_AzureCalcRateCard[[#This Row],[ServiceName]]&amp;Table_wabobpsvr_AzureCalc_AzureCalcRateCard[[#This Row],[Price_Level]]&amp;Table_wabobpsvr_AzureCalc_AzureCalcRateCard[[#This Row],[Region]]</f>
        <v>A10 Cloud ServicesC2</v>
      </c>
      <c r="B13124" s="775">
        <v>2</v>
      </c>
      <c r="C13124" s="775" t="s">
        <v>680</v>
      </c>
      <c r="D13124" s="775" t="s">
        <v>177</v>
      </c>
      <c r="E13124" s="775">
        <v>1.492</v>
      </c>
      <c r="F13124" s="775" t="s">
        <v>1221</v>
      </c>
      <c r="G13124" s="775" t="s">
        <v>4305</v>
      </c>
      <c r="H13124" s="775" t="s">
        <v>4306</v>
      </c>
      <c r="I13124" s="775" t="s">
        <v>6187</v>
      </c>
    </row>
    <row r="13125" spans="1:9">
      <c r="A13125" s="775" t="str">
        <f>Table_wabobpsvr_AzureCalc_AzureCalcRateCard[[#This Row],[ServiceName]]&amp;Table_wabobpsvr_AzureCalc_AzureCalcRateCard[[#This Row],[Price_Level]]&amp;Table_wabobpsvr_AzureCalc_AzureCalcRateCard[[#This Row],[Region]]</f>
        <v>D3 HDInsightMOSP13</v>
      </c>
      <c r="B13125" s="775">
        <v>13</v>
      </c>
      <c r="C13125" s="775" t="s">
        <v>87</v>
      </c>
      <c r="D13125" s="775" t="s">
        <v>606</v>
      </c>
      <c r="E13125" s="775">
        <v>0.70099999999999996</v>
      </c>
      <c r="F13125" s="775" t="s">
        <v>4076</v>
      </c>
      <c r="G13125" s="775" t="s">
        <v>4235</v>
      </c>
      <c r="H13125" s="775" t="s">
        <v>4235</v>
      </c>
      <c r="I13125" s="775" t="s">
        <v>6191</v>
      </c>
    </row>
    <row r="13126" spans="1:9">
      <c r="A13126" s="1039" t="str">
        <f>Table_wabobpsvr_AzureCalc_AzureCalcRateCard[[#This Row],[ServiceName]]&amp;Table_wabobpsvr_AzureCalc_AzureCalcRateCard[[#This Row],[Price_Level]]&amp;Table_wabobpsvr_AzureCalc_AzureCalcRateCard[[#This Row],[Region]]</f>
        <v>D3 HDInsightA13</v>
      </c>
      <c r="B13126" s="1039">
        <v>13</v>
      </c>
      <c r="C13126" s="1039" t="s">
        <v>87</v>
      </c>
      <c r="D13126" s="1039" t="s">
        <v>174</v>
      </c>
      <c r="E13126" s="1039">
        <v>0.67996999999999996</v>
      </c>
      <c r="F13126" s="1039" t="s">
        <v>4076</v>
      </c>
      <c r="G13126" s="775" t="s">
        <v>4124</v>
      </c>
      <c r="H13126" s="775" t="s">
        <v>4125</v>
      </c>
      <c r="I13126" s="775" t="s">
        <v>6191</v>
      </c>
    </row>
    <row r="13127" spans="1:9">
      <c r="A13127" s="775" t="str">
        <f>Table_wabobpsvr_AzureCalc_AzureCalcRateCard[[#This Row],[ServiceName]]&amp;Table_wabobpsvr_AzureCalc_AzureCalcRateCard[[#This Row],[Price_Level]]&amp;Table_wabobpsvr_AzureCalc_AzureCalcRateCard[[#This Row],[Region]]</f>
        <v>D3 HDInsightB13</v>
      </c>
      <c r="B13127" s="775">
        <v>13</v>
      </c>
      <c r="C13127" s="775" t="s">
        <v>87</v>
      </c>
      <c r="D13127" s="775" t="s">
        <v>175</v>
      </c>
      <c r="E13127" s="775">
        <v>0.65893999999999997</v>
      </c>
      <c r="F13127" s="775" t="s">
        <v>4076</v>
      </c>
      <c r="G13127" s="775" t="s">
        <v>4124</v>
      </c>
      <c r="H13127" s="775" t="s">
        <v>4125</v>
      </c>
      <c r="I13127" s="775" t="s">
        <v>6191</v>
      </c>
    </row>
    <row r="13128" spans="1:9">
      <c r="A13128" s="775" t="str">
        <f>Table_wabobpsvr_AzureCalc_AzureCalcRateCard[[#This Row],[ServiceName]]&amp;Table_wabobpsvr_AzureCalc_AzureCalcRateCard[[#This Row],[Price_Level]]&amp;Table_wabobpsvr_AzureCalc_AzureCalcRateCard[[#This Row],[Region]]</f>
        <v>D3 HDInsightC13</v>
      </c>
      <c r="B13128" s="775">
        <v>13</v>
      </c>
      <c r="C13128" s="775" t="s">
        <v>87</v>
      </c>
      <c r="D13128" s="775" t="s">
        <v>177</v>
      </c>
      <c r="E13128" s="775">
        <v>0.63790999999999998</v>
      </c>
      <c r="F13128" s="775" t="s">
        <v>4076</v>
      </c>
      <c r="G13128" s="775" t="s">
        <v>4124</v>
      </c>
      <c r="H13128" s="775" t="s">
        <v>4125</v>
      </c>
      <c r="I13128" s="775" t="s">
        <v>6191</v>
      </c>
    </row>
    <row r="13129" spans="1:9">
      <c r="A13129" s="775" t="str">
        <f>Table_wabobpsvr_AzureCalc_AzureCalcRateCard[[#This Row],[ServiceName]]&amp;Table_wabobpsvr_AzureCalc_AzureCalcRateCard[[#This Row],[Price_Level]]&amp;Table_wabobpsvr_AzureCalc_AzureCalcRateCard[[#This Row],[Region]]</f>
        <v>D3 HDInsightD13</v>
      </c>
      <c r="B13129" s="775">
        <v>13</v>
      </c>
      <c r="C13129" s="775" t="s">
        <v>87</v>
      </c>
      <c r="D13129" s="775" t="s">
        <v>176</v>
      </c>
      <c r="E13129" s="775">
        <v>0.61687999999999998</v>
      </c>
      <c r="F13129" s="775" t="s">
        <v>4076</v>
      </c>
      <c r="G13129" s="775" t="s">
        <v>4124</v>
      </c>
      <c r="H13129" s="775" t="s">
        <v>4125</v>
      </c>
      <c r="I13129" s="775" t="s">
        <v>6191</v>
      </c>
    </row>
    <row r="13130" spans="1:9">
      <c r="A13130" s="775" t="str">
        <f>Table_wabobpsvr_AzureCalc_AzureCalcRateCard[[#This Row],[ServiceName]]&amp;Table_wabobpsvr_AzureCalc_AzureCalcRateCard[[#This Row],[Price_Level]]&amp;Table_wabobpsvr_AzureCalc_AzureCalcRateCard[[#This Row],[Region]]</f>
        <v>D3 HDInsightMOSP11</v>
      </c>
      <c r="B13130" s="775">
        <v>11</v>
      </c>
      <c r="C13130" s="775" t="s">
        <v>87</v>
      </c>
      <c r="D13130" s="775" t="s">
        <v>606</v>
      </c>
      <c r="E13130" s="775">
        <v>0.76600000000000001</v>
      </c>
      <c r="F13130" s="775" t="s">
        <v>4076</v>
      </c>
      <c r="G13130" s="775" t="s">
        <v>4235</v>
      </c>
      <c r="H13130" s="775" t="s">
        <v>4235</v>
      </c>
      <c r="I13130" s="775" t="s">
        <v>6192</v>
      </c>
    </row>
    <row r="13131" spans="1:9">
      <c r="A13131" s="775" t="str">
        <f>Table_wabobpsvr_AzureCalc_AzureCalcRateCard[[#This Row],[ServiceName]]&amp;Table_wabobpsvr_AzureCalc_AzureCalcRateCard[[#This Row],[Price_Level]]&amp;Table_wabobpsvr_AzureCalc_AzureCalcRateCard[[#This Row],[Region]]</f>
        <v>D1 HDInsight (Non-Windows)MOSP10</v>
      </c>
      <c r="B13131" s="775">
        <v>10</v>
      </c>
      <c r="C13131" s="775" t="s">
        <v>87</v>
      </c>
      <c r="D13131" s="775" t="s">
        <v>606</v>
      </c>
      <c r="E13131" s="775">
        <v>0.112</v>
      </c>
      <c r="F13131" s="775" t="s">
        <v>3957</v>
      </c>
      <c r="G13131" s="775" t="s">
        <v>4235</v>
      </c>
      <c r="H13131" s="775" t="s">
        <v>4235</v>
      </c>
      <c r="I13131" s="775" t="s">
        <v>6193</v>
      </c>
    </row>
    <row r="13132" spans="1:9">
      <c r="A13132" s="775" t="str">
        <f>Table_wabobpsvr_AzureCalc_AzureCalcRateCard[[#This Row],[ServiceName]]&amp;Table_wabobpsvr_AzureCalc_AzureCalcRateCard[[#This Row],[Price_Level]]&amp;Table_wabobpsvr_AzureCalc_AzureCalcRateCard[[#This Row],[Region]]</f>
        <v>D1 HDInsight (Non-Windows)A10</v>
      </c>
      <c r="B13132" s="775">
        <v>10</v>
      </c>
      <c r="C13132" s="775" t="s">
        <v>87</v>
      </c>
      <c r="D13132" s="775" t="s">
        <v>174</v>
      </c>
      <c r="E13132" s="775">
        <v>0.1086</v>
      </c>
      <c r="F13132" s="775" t="s">
        <v>3957</v>
      </c>
      <c r="G13132" s="775" t="s">
        <v>3958</v>
      </c>
      <c r="H13132" s="775" t="s">
        <v>3959</v>
      </c>
      <c r="I13132" s="775" t="s">
        <v>6193</v>
      </c>
    </row>
    <row r="13133" spans="1:9">
      <c r="A13133" s="775" t="str">
        <f>Table_wabobpsvr_AzureCalc_AzureCalcRateCard[[#This Row],[ServiceName]]&amp;Table_wabobpsvr_AzureCalc_AzureCalcRateCard[[#This Row],[Price_Level]]&amp;Table_wabobpsvr_AzureCalc_AzureCalcRateCard[[#This Row],[Region]]</f>
        <v>D1 HDInsight (Non-Windows)B10</v>
      </c>
      <c r="B13133" s="775">
        <v>10</v>
      </c>
      <c r="C13133" s="775" t="s">
        <v>87</v>
      </c>
      <c r="D13133" s="775" t="s">
        <v>175</v>
      </c>
      <c r="E13133" s="775">
        <v>0.1053</v>
      </c>
      <c r="F13133" s="775" t="s">
        <v>3957</v>
      </c>
      <c r="G13133" s="775" t="s">
        <v>3958</v>
      </c>
      <c r="H13133" s="775" t="s">
        <v>3959</v>
      </c>
      <c r="I13133" s="775" t="s">
        <v>6193</v>
      </c>
    </row>
    <row r="13134" spans="1:9">
      <c r="A13134" s="775" t="str">
        <f>Table_wabobpsvr_AzureCalc_AzureCalcRateCard[[#This Row],[ServiceName]]&amp;Table_wabobpsvr_AzureCalc_AzureCalcRateCard[[#This Row],[Price_Level]]&amp;Table_wabobpsvr_AzureCalc_AzureCalcRateCard[[#This Row],[Region]]</f>
        <v>D1 HDInsight (Non-Windows)C10</v>
      </c>
      <c r="B13134" s="775">
        <v>10</v>
      </c>
      <c r="C13134" s="775" t="s">
        <v>87</v>
      </c>
      <c r="D13134" s="775" t="s">
        <v>177</v>
      </c>
      <c r="E13134" s="775">
        <v>0.1019</v>
      </c>
      <c r="F13134" s="775" t="s">
        <v>3957</v>
      </c>
      <c r="G13134" s="775" t="s">
        <v>3958</v>
      </c>
      <c r="H13134" s="775" t="s">
        <v>3959</v>
      </c>
      <c r="I13134" s="775" t="s">
        <v>6193</v>
      </c>
    </row>
    <row r="13135" spans="1:9">
      <c r="A13135" s="775" t="str">
        <f>Table_wabobpsvr_AzureCalc_AzureCalcRateCard[[#This Row],[ServiceName]]&amp;Table_wabobpsvr_AzureCalc_AzureCalcRateCard[[#This Row],[Price_Level]]&amp;Table_wabobpsvr_AzureCalc_AzureCalcRateCard[[#This Row],[Region]]</f>
        <v>D1 HDInsight (Non-Windows)D10</v>
      </c>
      <c r="B13135" s="775">
        <v>10</v>
      </c>
      <c r="C13135" s="775" t="s">
        <v>87</v>
      </c>
      <c r="D13135" s="775" t="s">
        <v>176</v>
      </c>
      <c r="E13135" s="775">
        <v>9.8599999999999993E-2</v>
      </c>
      <c r="F13135" s="775" t="s">
        <v>3957</v>
      </c>
      <c r="G13135" s="775" t="s">
        <v>3958</v>
      </c>
      <c r="H13135" s="775" t="s">
        <v>3959</v>
      </c>
      <c r="I13135" s="775" t="s">
        <v>6193</v>
      </c>
    </row>
    <row r="13136" spans="1:9">
      <c r="A13136" s="1039" t="str">
        <f>Table_wabobpsvr_AzureCalc_AzureCalcRateCard[[#This Row],[ServiceName]]&amp;Table_wabobpsvr_AzureCalc_AzureCalcRateCard[[#This Row],[Price_Level]]&amp;Table_wabobpsvr_AzureCalc_AzureCalcRateCard[[#This Row],[Region]]</f>
        <v>D1 HDInsight (Non-Windows)MOSP9</v>
      </c>
      <c r="B13136" s="1039">
        <v>9</v>
      </c>
      <c r="C13136" s="1039" t="s">
        <v>87</v>
      </c>
      <c r="D13136" s="1039" t="s">
        <v>606</v>
      </c>
      <c r="E13136" s="1039">
        <v>9.8000000000000004E-2</v>
      </c>
      <c r="F13136" s="1039" t="s">
        <v>3957</v>
      </c>
      <c r="G13136" s="775" t="s">
        <v>4235</v>
      </c>
      <c r="H13136" s="775" t="s">
        <v>4235</v>
      </c>
      <c r="I13136" s="775" t="s">
        <v>6194</v>
      </c>
    </row>
    <row r="13137" spans="1:9">
      <c r="A13137" s="1039" t="str">
        <f>Table_wabobpsvr_AzureCalc_AzureCalcRateCard[[#This Row],[ServiceName]]&amp;Table_wabobpsvr_AzureCalc_AzureCalcRateCard[[#This Row],[Price_Level]]&amp;Table_wabobpsvr_AzureCalc_AzureCalcRateCard[[#This Row],[Region]]</f>
        <v>D1 HDInsight (Non-Windows)A9</v>
      </c>
      <c r="B13137" s="1039">
        <v>9</v>
      </c>
      <c r="C13137" s="1039" t="s">
        <v>87</v>
      </c>
      <c r="D13137" s="1039" t="s">
        <v>174</v>
      </c>
      <c r="E13137" s="1039">
        <v>9.5100000000000004E-2</v>
      </c>
      <c r="F13137" s="1039" t="s">
        <v>3957</v>
      </c>
      <c r="G13137" s="775" t="s">
        <v>3960</v>
      </c>
      <c r="H13137" s="775" t="s">
        <v>3961</v>
      </c>
      <c r="I13137" s="775" t="s">
        <v>6194</v>
      </c>
    </row>
    <row r="13138" spans="1:9">
      <c r="A13138" s="1039" t="str">
        <f>Table_wabobpsvr_AzureCalc_AzureCalcRateCard[[#This Row],[ServiceName]]&amp;Table_wabobpsvr_AzureCalc_AzureCalcRateCard[[#This Row],[Price_Level]]&amp;Table_wabobpsvr_AzureCalc_AzureCalcRateCard[[#This Row],[Region]]</f>
        <v>D1 HDInsight (Non-Windows)B9</v>
      </c>
      <c r="B13138" s="1039">
        <v>9</v>
      </c>
      <c r="C13138" s="1039" t="s">
        <v>87</v>
      </c>
      <c r="D13138" s="1039" t="s">
        <v>175</v>
      </c>
      <c r="E13138" s="1039">
        <v>9.2100000000000001E-2</v>
      </c>
      <c r="F13138" s="1039" t="s">
        <v>3957</v>
      </c>
      <c r="G13138" s="775" t="s">
        <v>3960</v>
      </c>
      <c r="H13138" s="775" t="s">
        <v>3961</v>
      </c>
      <c r="I13138" s="775" t="s">
        <v>6194</v>
      </c>
    </row>
    <row r="13139" spans="1:9">
      <c r="A13139" s="1039" t="str">
        <f>Table_wabobpsvr_AzureCalc_AzureCalcRateCard[[#This Row],[ServiceName]]&amp;Table_wabobpsvr_AzureCalc_AzureCalcRateCard[[#This Row],[Price_Level]]&amp;Table_wabobpsvr_AzureCalc_AzureCalcRateCard[[#This Row],[Region]]</f>
        <v>D1 HDInsight (Non-Windows)C9</v>
      </c>
      <c r="B13139" s="1039">
        <v>9</v>
      </c>
      <c r="C13139" s="1039" t="s">
        <v>87</v>
      </c>
      <c r="D13139" s="1039" t="s">
        <v>177</v>
      </c>
      <c r="E13139" s="1039">
        <v>8.9200000000000002E-2</v>
      </c>
      <c r="F13139" s="1039" t="s">
        <v>3957</v>
      </c>
      <c r="G13139" s="775" t="s">
        <v>3960</v>
      </c>
      <c r="H13139" s="775" t="s">
        <v>3961</v>
      </c>
      <c r="I13139" s="775" t="s">
        <v>6194</v>
      </c>
    </row>
    <row r="13140" spans="1:9">
      <c r="A13140" s="1039" t="str">
        <f>Table_wabobpsvr_AzureCalc_AzureCalcRateCard[[#This Row],[ServiceName]]&amp;Table_wabobpsvr_AzureCalc_AzureCalcRateCard[[#This Row],[Price_Level]]&amp;Table_wabobpsvr_AzureCalc_AzureCalcRateCard[[#This Row],[Region]]</f>
        <v>D1 HDInsight (Non-Windows)D9</v>
      </c>
      <c r="B13140" s="1039">
        <v>9</v>
      </c>
      <c r="C13140" s="1039" t="s">
        <v>87</v>
      </c>
      <c r="D13140" s="1039" t="s">
        <v>176</v>
      </c>
      <c r="E13140" s="1039">
        <v>8.6199999999999999E-2</v>
      </c>
      <c r="F13140" s="1039" t="s">
        <v>3957</v>
      </c>
      <c r="G13140" s="775" t="s">
        <v>3960</v>
      </c>
      <c r="H13140" s="775" t="s">
        <v>3961</v>
      </c>
      <c r="I13140" s="775" t="s">
        <v>6194</v>
      </c>
    </row>
    <row r="13141" spans="1:9">
      <c r="A13141" s="775" t="str">
        <f>Table_wabobpsvr_AzureCalc_AzureCalcRateCard[[#This Row],[ServiceName]]&amp;Table_wabobpsvr_AzureCalc_AzureCalcRateCard[[#This Row],[Price_Level]]&amp;Table_wabobpsvr_AzureCalc_AzureCalcRateCard[[#This Row],[Region]]</f>
        <v>D11 HDInsightMOSP10</v>
      </c>
      <c r="B13141" s="775">
        <v>10</v>
      </c>
      <c r="C13141" s="775" t="s">
        <v>87</v>
      </c>
      <c r="D13141" s="775" t="s">
        <v>606</v>
      </c>
      <c r="E13141" s="775">
        <v>0.42699999999999999</v>
      </c>
      <c r="F13141" s="775" t="s">
        <v>3962</v>
      </c>
      <c r="G13141" s="775" t="s">
        <v>4235</v>
      </c>
      <c r="H13141" s="775" t="s">
        <v>4235</v>
      </c>
      <c r="I13141" s="775" t="s">
        <v>6195</v>
      </c>
    </row>
    <row r="13142" spans="1:9">
      <c r="A13142" s="775" t="str">
        <f>Table_wabobpsvr_AzureCalc_AzureCalcRateCard[[#This Row],[ServiceName]]&amp;Table_wabobpsvr_AzureCalc_AzureCalcRateCard[[#This Row],[Price_Level]]&amp;Table_wabobpsvr_AzureCalc_AzureCalcRateCard[[#This Row],[Region]]</f>
        <v>D11 HDInsightA10</v>
      </c>
      <c r="B13142" s="775">
        <v>10</v>
      </c>
      <c r="C13142" s="775" t="s">
        <v>87</v>
      </c>
      <c r="D13142" s="775" t="s">
        <v>174</v>
      </c>
      <c r="E13142" s="775">
        <v>0.41419</v>
      </c>
      <c r="F13142" s="775" t="s">
        <v>3962</v>
      </c>
      <c r="G13142" s="775" t="s">
        <v>3963</v>
      </c>
      <c r="H13142" s="775" t="s">
        <v>3964</v>
      </c>
      <c r="I13142" s="775" t="s">
        <v>6195</v>
      </c>
    </row>
    <row r="13143" spans="1:9">
      <c r="A13143" s="775" t="str">
        <f>Table_wabobpsvr_AzureCalc_AzureCalcRateCard[[#This Row],[ServiceName]]&amp;Table_wabobpsvr_AzureCalc_AzureCalcRateCard[[#This Row],[Price_Level]]&amp;Table_wabobpsvr_AzureCalc_AzureCalcRateCard[[#This Row],[Region]]</f>
        <v>D11 HDInsightB10</v>
      </c>
      <c r="B13143" s="775">
        <v>10</v>
      </c>
      <c r="C13143" s="775" t="s">
        <v>87</v>
      </c>
      <c r="D13143" s="775" t="s">
        <v>175</v>
      </c>
      <c r="E13143" s="775">
        <v>0.40138000000000001</v>
      </c>
      <c r="F13143" s="775" t="s">
        <v>3962</v>
      </c>
      <c r="G13143" s="775" t="s">
        <v>3963</v>
      </c>
      <c r="H13143" s="775" t="s">
        <v>3964</v>
      </c>
      <c r="I13143" s="775" t="s">
        <v>6195</v>
      </c>
    </row>
    <row r="13144" spans="1:9">
      <c r="A13144" s="775" t="str">
        <f>Table_wabobpsvr_AzureCalc_AzureCalcRateCard[[#This Row],[ServiceName]]&amp;Table_wabobpsvr_AzureCalc_AzureCalcRateCard[[#This Row],[Price_Level]]&amp;Table_wabobpsvr_AzureCalc_AzureCalcRateCard[[#This Row],[Region]]</f>
        <v>D11 HDInsightC10</v>
      </c>
      <c r="B13144" s="775">
        <v>10</v>
      </c>
      <c r="C13144" s="775" t="s">
        <v>87</v>
      </c>
      <c r="D13144" s="775" t="s">
        <v>177</v>
      </c>
      <c r="E13144" s="775">
        <v>0.38857000000000003</v>
      </c>
      <c r="F13144" s="775" t="s">
        <v>3962</v>
      </c>
      <c r="G13144" s="775" t="s">
        <v>3963</v>
      </c>
      <c r="H13144" s="775" t="s">
        <v>3964</v>
      </c>
      <c r="I13144" s="775" t="s">
        <v>6195</v>
      </c>
    </row>
    <row r="13145" spans="1:9">
      <c r="A13145" s="775" t="str">
        <f>Table_wabobpsvr_AzureCalc_AzureCalcRateCard[[#This Row],[ServiceName]]&amp;Table_wabobpsvr_AzureCalc_AzureCalcRateCard[[#This Row],[Price_Level]]&amp;Table_wabobpsvr_AzureCalc_AzureCalcRateCard[[#This Row],[Region]]</f>
        <v>D11 HDInsightD10</v>
      </c>
      <c r="B13145" s="775">
        <v>10</v>
      </c>
      <c r="C13145" s="775" t="s">
        <v>87</v>
      </c>
      <c r="D13145" s="775" t="s">
        <v>176</v>
      </c>
      <c r="E13145" s="775">
        <v>0.37575999999999998</v>
      </c>
      <c r="F13145" s="775" t="s">
        <v>3962</v>
      </c>
      <c r="G13145" s="775" t="s">
        <v>3963</v>
      </c>
      <c r="H13145" s="775" t="s">
        <v>3964</v>
      </c>
      <c r="I13145" s="775" t="s">
        <v>6195</v>
      </c>
    </row>
    <row r="13146" spans="1:9">
      <c r="A13146" s="775" t="str">
        <f>Table_wabobpsvr_AzureCalc_AzureCalcRateCard[[#This Row],[ServiceName]]&amp;Table_wabobpsvr_AzureCalc_AzureCalcRateCard[[#This Row],[Price_Level]]&amp;Table_wabobpsvr_AzureCalc_AzureCalcRateCard[[#This Row],[Region]]</f>
        <v>D11 HDInsightMOSP9</v>
      </c>
      <c r="B13146" s="775">
        <v>9</v>
      </c>
      <c r="C13146" s="775" t="s">
        <v>87</v>
      </c>
      <c r="D13146" s="775" t="s">
        <v>606</v>
      </c>
      <c r="E13146" s="775">
        <v>0.372</v>
      </c>
      <c r="F13146" s="775" t="s">
        <v>3962</v>
      </c>
      <c r="G13146" s="775" t="s">
        <v>4235</v>
      </c>
      <c r="H13146" s="775" t="s">
        <v>4235</v>
      </c>
      <c r="I13146" s="775" t="s">
        <v>6196</v>
      </c>
    </row>
    <row r="13147" spans="1:9">
      <c r="A13147" s="775" t="str">
        <f>Table_wabobpsvr_AzureCalc_AzureCalcRateCard[[#This Row],[ServiceName]]&amp;Table_wabobpsvr_AzureCalc_AzureCalcRateCard[[#This Row],[Price_Level]]&amp;Table_wabobpsvr_AzureCalc_AzureCalcRateCard[[#This Row],[Region]]</f>
        <v>D11 HDInsightA9</v>
      </c>
      <c r="B13147" s="775">
        <v>9</v>
      </c>
      <c r="C13147" s="775" t="s">
        <v>87</v>
      </c>
      <c r="D13147" s="775" t="s">
        <v>174</v>
      </c>
      <c r="E13147" s="775">
        <v>0.36083999999999999</v>
      </c>
      <c r="F13147" s="775" t="s">
        <v>3962</v>
      </c>
      <c r="G13147" s="775" t="s">
        <v>3965</v>
      </c>
      <c r="H13147" s="775" t="s">
        <v>3966</v>
      </c>
      <c r="I13147" s="775" t="s">
        <v>6196</v>
      </c>
    </row>
    <row r="13148" spans="1:9">
      <c r="A13148" s="775" t="str">
        <f>Table_wabobpsvr_AzureCalc_AzureCalcRateCard[[#This Row],[ServiceName]]&amp;Table_wabobpsvr_AzureCalc_AzureCalcRateCard[[#This Row],[Price_Level]]&amp;Table_wabobpsvr_AzureCalc_AzureCalcRateCard[[#This Row],[Region]]</f>
        <v>D11 HDInsightB9</v>
      </c>
      <c r="B13148" s="775">
        <v>9</v>
      </c>
      <c r="C13148" s="775" t="s">
        <v>87</v>
      </c>
      <c r="D13148" s="775" t="s">
        <v>175</v>
      </c>
      <c r="E13148" s="775">
        <v>0.34967999999999999</v>
      </c>
      <c r="F13148" s="775" t="s">
        <v>3962</v>
      </c>
      <c r="G13148" s="775" t="s">
        <v>3965</v>
      </c>
      <c r="H13148" s="775" t="s">
        <v>3966</v>
      </c>
      <c r="I13148" s="775" t="s">
        <v>6196</v>
      </c>
    </row>
    <row r="13149" spans="1:9">
      <c r="A13149" s="775" t="str">
        <f>Table_wabobpsvr_AzureCalc_AzureCalcRateCard[[#This Row],[ServiceName]]&amp;Table_wabobpsvr_AzureCalc_AzureCalcRateCard[[#This Row],[Price_Level]]&amp;Table_wabobpsvr_AzureCalc_AzureCalcRateCard[[#This Row],[Region]]</f>
        <v>D11 HDInsightC9</v>
      </c>
      <c r="B13149" s="775">
        <v>9</v>
      </c>
      <c r="C13149" s="775" t="s">
        <v>87</v>
      </c>
      <c r="D13149" s="775" t="s">
        <v>177</v>
      </c>
      <c r="E13149" s="775">
        <v>0.33851999999999999</v>
      </c>
      <c r="F13149" s="775" t="s">
        <v>3962</v>
      </c>
      <c r="G13149" s="775" t="s">
        <v>3965</v>
      </c>
      <c r="H13149" s="775" t="s">
        <v>3966</v>
      </c>
      <c r="I13149" s="775" t="s">
        <v>6196</v>
      </c>
    </row>
    <row r="13150" spans="1:9">
      <c r="A13150" s="775" t="str">
        <f>Table_wabobpsvr_AzureCalc_AzureCalcRateCard[[#This Row],[ServiceName]]&amp;Table_wabobpsvr_AzureCalc_AzureCalcRateCard[[#This Row],[Price_Level]]&amp;Table_wabobpsvr_AzureCalc_AzureCalcRateCard[[#This Row],[Region]]</f>
        <v>D11 HDInsightD9</v>
      </c>
      <c r="B13150" s="775">
        <v>9</v>
      </c>
      <c r="C13150" s="775" t="s">
        <v>87</v>
      </c>
      <c r="D13150" s="775" t="s">
        <v>176</v>
      </c>
      <c r="E13150" s="775">
        <v>0.32735999999999998</v>
      </c>
      <c r="F13150" s="775" t="s">
        <v>3962</v>
      </c>
      <c r="G13150" s="775" t="s">
        <v>3965</v>
      </c>
      <c r="H13150" s="775" t="s">
        <v>3966</v>
      </c>
      <c r="I13150" s="775" t="s">
        <v>6196</v>
      </c>
    </row>
    <row r="13151" spans="1:9">
      <c r="A13151" s="775" t="str">
        <f>Table_wabobpsvr_AzureCalc_AzureCalcRateCard[[#This Row],[ServiceName]]&amp;Table_wabobpsvr_AzureCalc_AzureCalcRateCard[[#This Row],[Price_Level]]&amp;Table_wabobpsvr_AzureCalc_AzureCalcRateCard[[#This Row],[Region]]</f>
        <v>D11 HDInsightMOSP15</v>
      </c>
      <c r="B13151" s="775">
        <v>15</v>
      </c>
      <c r="C13151" s="775" t="s">
        <v>87</v>
      </c>
      <c r="D13151" s="775" t="s">
        <v>606</v>
      </c>
      <c r="E13151" s="775">
        <v>0.41</v>
      </c>
      <c r="F13151" s="775" t="s">
        <v>3962</v>
      </c>
      <c r="G13151" s="775" t="s">
        <v>4235</v>
      </c>
      <c r="H13151" s="775" t="s">
        <v>4235</v>
      </c>
      <c r="I13151" s="775" t="s">
        <v>6197</v>
      </c>
    </row>
    <row r="13152" spans="1:9">
      <c r="A13152" s="775" t="str">
        <f>Table_wabobpsvr_AzureCalc_AzureCalcRateCard[[#This Row],[ServiceName]]&amp;Table_wabobpsvr_AzureCalc_AzureCalcRateCard[[#This Row],[Price_Level]]&amp;Table_wabobpsvr_AzureCalc_AzureCalcRateCard[[#This Row],[Region]]</f>
        <v>D11 HDInsightA15</v>
      </c>
      <c r="B13152" s="775">
        <v>15</v>
      </c>
      <c r="C13152" s="775" t="s">
        <v>87</v>
      </c>
      <c r="D13152" s="775" t="s">
        <v>174</v>
      </c>
      <c r="E13152" s="775">
        <v>0.3977</v>
      </c>
      <c r="F13152" s="775" t="s">
        <v>3962</v>
      </c>
      <c r="G13152" s="775" t="s">
        <v>3967</v>
      </c>
      <c r="H13152" s="775" t="s">
        <v>3968</v>
      </c>
      <c r="I13152" s="775" t="s">
        <v>6197</v>
      </c>
    </row>
    <row r="13153" spans="1:9">
      <c r="A13153" s="775" t="str">
        <f>Table_wabobpsvr_AzureCalc_AzureCalcRateCard[[#This Row],[ServiceName]]&amp;Table_wabobpsvr_AzureCalc_AzureCalcRateCard[[#This Row],[Price_Level]]&amp;Table_wabobpsvr_AzureCalc_AzureCalcRateCard[[#This Row],[Region]]</f>
        <v>D11 HDInsightB15</v>
      </c>
      <c r="B13153" s="775">
        <v>15</v>
      </c>
      <c r="C13153" s="775" t="s">
        <v>87</v>
      </c>
      <c r="D13153" s="775" t="s">
        <v>175</v>
      </c>
      <c r="E13153" s="775">
        <v>0.38540000000000002</v>
      </c>
      <c r="F13153" s="775" t="s">
        <v>3962</v>
      </c>
      <c r="G13153" s="775" t="s">
        <v>3967</v>
      </c>
      <c r="H13153" s="775" t="s">
        <v>3968</v>
      </c>
      <c r="I13153" s="775" t="s">
        <v>6197</v>
      </c>
    </row>
    <row r="13154" spans="1:9">
      <c r="A13154" s="775" t="str">
        <f>Table_wabobpsvr_AzureCalc_AzureCalcRateCard[[#This Row],[ServiceName]]&amp;Table_wabobpsvr_AzureCalc_AzureCalcRateCard[[#This Row],[Price_Level]]&amp;Table_wabobpsvr_AzureCalc_AzureCalcRateCard[[#This Row],[Region]]</f>
        <v>D11 HDInsightC15</v>
      </c>
      <c r="B13154" s="775">
        <v>15</v>
      </c>
      <c r="C13154" s="775" t="s">
        <v>87</v>
      </c>
      <c r="D13154" s="775" t="s">
        <v>177</v>
      </c>
      <c r="E13154" s="775">
        <v>0.37309999999999999</v>
      </c>
      <c r="F13154" s="775" t="s">
        <v>3962</v>
      </c>
      <c r="G13154" s="775" t="s">
        <v>3967</v>
      </c>
      <c r="H13154" s="775" t="s">
        <v>3968</v>
      </c>
      <c r="I13154" s="775" t="s">
        <v>6197</v>
      </c>
    </row>
    <row r="13155" spans="1:9">
      <c r="A13155" s="775" t="str">
        <f>Table_wabobpsvr_AzureCalc_AzureCalcRateCard[[#This Row],[ServiceName]]&amp;Table_wabobpsvr_AzureCalc_AzureCalcRateCard[[#This Row],[Price_Level]]&amp;Table_wabobpsvr_AzureCalc_AzureCalcRateCard[[#This Row],[Region]]</f>
        <v>D11 HDInsightD15</v>
      </c>
      <c r="B13155" s="775">
        <v>15</v>
      </c>
      <c r="C13155" s="775" t="s">
        <v>87</v>
      </c>
      <c r="D13155" s="775" t="s">
        <v>176</v>
      </c>
      <c r="E13155" s="775">
        <v>0.36080000000000001</v>
      </c>
      <c r="F13155" s="775" t="s">
        <v>3962</v>
      </c>
      <c r="G13155" s="775" t="s">
        <v>3967</v>
      </c>
      <c r="H13155" s="775" t="s">
        <v>3968</v>
      </c>
      <c r="I13155" s="775" t="s">
        <v>6197</v>
      </c>
    </row>
    <row r="13156" spans="1:9">
      <c r="A13156" s="775" t="str">
        <f>Table_wabobpsvr_AzureCalc_AzureCalcRateCard[[#This Row],[ServiceName]]&amp;Table_wabobpsvr_AzureCalc_AzureCalcRateCard[[#This Row],[Price_Level]]&amp;Table_wabobpsvr_AzureCalc_AzureCalcRateCard[[#This Row],[Region]]</f>
        <v>A8 VM (Non-Windows)C1</v>
      </c>
      <c r="B13156" s="775">
        <v>1</v>
      </c>
      <c r="C13156" s="775" t="s">
        <v>87</v>
      </c>
      <c r="D13156" s="775" t="s">
        <v>177</v>
      </c>
      <c r="E13156" s="775">
        <v>0.58625000000000005</v>
      </c>
      <c r="F13156" s="775" t="s">
        <v>696</v>
      </c>
      <c r="G13156" s="775" t="s">
        <v>2203</v>
      </c>
      <c r="H13156" s="775" t="s">
        <v>2204</v>
      </c>
      <c r="I13156" s="775" t="s">
        <v>6153</v>
      </c>
    </row>
    <row r="13157" spans="1:9">
      <c r="A13157" s="775" t="str">
        <f>Table_wabobpsvr_AzureCalc_AzureCalcRateCard[[#This Row],[ServiceName]]&amp;Table_wabobpsvr_AzureCalc_AzureCalcRateCard[[#This Row],[Price_Level]]&amp;Table_wabobpsvr_AzureCalc_AzureCalcRateCard[[#This Row],[Region]]</f>
        <v>Websites Basic LargeMOSP16</v>
      </c>
      <c r="B13157" s="775">
        <v>16</v>
      </c>
      <c r="C13157" s="775" t="s">
        <v>87</v>
      </c>
      <c r="D13157" s="775" t="s">
        <v>606</v>
      </c>
      <c r="E13157" s="775">
        <v>0.376</v>
      </c>
      <c r="F13157" s="775" t="s">
        <v>1241</v>
      </c>
      <c r="G13157" s="775" t="s">
        <v>4235</v>
      </c>
      <c r="H13157" s="775" t="s">
        <v>4235</v>
      </c>
      <c r="I13157" s="775" t="s">
        <v>4235</v>
      </c>
    </row>
    <row r="13158" spans="1:9">
      <c r="A13158" s="775" t="str">
        <f>Table_wabobpsvr_AzureCalc_AzureCalcRateCard[[#This Row],[ServiceName]]&amp;Table_wabobpsvr_AzureCalc_AzureCalcRateCard[[#This Row],[Price_Level]]&amp;Table_wabobpsvr_AzureCalc_AzureCalcRateCard[[#This Row],[Region]]</f>
        <v>Oracle Database Enterprise (2 core)D</v>
      </c>
      <c r="B13158" s="775"/>
      <c r="C13158" s="775" t="s">
        <v>680</v>
      </c>
      <c r="D13158" s="775" t="s">
        <v>176</v>
      </c>
      <c r="E13158" s="775">
        <v>2.52</v>
      </c>
      <c r="F13158" s="775" t="s">
        <v>721</v>
      </c>
      <c r="G13158" s="775" t="s">
        <v>1500</v>
      </c>
      <c r="H13158" s="775" t="s">
        <v>1501</v>
      </c>
      <c r="I13158" s="775" t="s">
        <v>5040</v>
      </c>
    </row>
    <row r="13159" spans="1:9">
      <c r="A13159" s="775" t="str">
        <f>Table_wabobpsvr_AzureCalc_AzureCalcRateCard[[#This Row],[ServiceName]]&amp;Table_wabobpsvr_AzureCalc_AzureCalcRateCard[[#This Row],[Price_Level]]&amp;Table_wabobpsvr_AzureCalc_AzureCalcRateCard[[#This Row],[Region]]</f>
        <v>Oracle Database Enterprise (4 core)MOSP</v>
      </c>
      <c r="B13159" s="775"/>
      <c r="C13159" s="775" t="s">
        <v>680</v>
      </c>
      <c r="D13159" s="775" t="s">
        <v>606</v>
      </c>
      <c r="E13159" s="775">
        <v>5.04</v>
      </c>
      <c r="F13159" s="775" t="s">
        <v>722</v>
      </c>
      <c r="G13159" s="775" t="s">
        <v>4235</v>
      </c>
      <c r="H13159" s="775" t="s">
        <v>4235</v>
      </c>
      <c r="I13159" s="775" t="s">
        <v>6198</v>
      </c>
    </row>
    <row r="13160" spans="1:9">
      <c r="A13160" s="775" t="str">
        <f>Table_wabobpsvr_AzureCalc_AzureCalcRateCard[[#This Row],[ServiceName]]&amp;Table_wabobpsvr_AzureCalc_AzureCalcRateCard[[#This Row],[Price_Level]]&amp;Table_wabobpsvr_AzureCalc_AzureCalcRateCard[[#This Row],[Region]]</f>
        <v>Oracle Database Enterprise (4 core)A</v>
      </c>
      <c r="B13160" s="775"/>
      <c r="C13160" s="775" t="s">
        <v>680</v>
      </c>
      <c r="D13160" s="775" t="s">
        <v>174</v>
      </c>
      <c r="E13160" s="775">
        <v>5.04</v>
      </c>
      <c r="F13160" s="775" t="s">
        <v>722</v>
      </c>
      <c r="G13160" s="775" t="s">
        <v>1504</v>
      </c>
      <c r="H13160" s="775" t="s">
        <v>1505</v>
      </c>
      <c r="I13160" s="775" t="s">
        <v>6198</v>
      </c>
    </row>
    <row r="13161" spans="1:9">
      <c r="A13161" s="775" t="str">
        <f>Table_wabobpsvr_AzureCalc_AzureCalcRateCard[[#This Row],[ServiceName]]&amp;Table_wabobpsvr_AzureCalc_AzureCalcRateCard[[#This Row],[Price_Level]]&amp;Table_wabobpsvr_AzureCalc_AzureCalcRateCard[[#This Row],[Region]]</f>
        <v>Oracle Database Enterprise (4 core)B</v>
      </c>
      <c r="B13161" s="775"/>
      <c r="C13161" s="775" t="s">
        <v>680</v>
      </c>
      <c r="D13161" s="775" t="s">
        <v>175</v>
      </c>
      <c r="E13161" s="775">
        <v>5.04</v>
      </c>
      <c r="F13161" s="775" t="s">
        <v>722</v>
      </c>
      <c r="G13161" s="775" t="s">
        <v>1504</v>
      </c>
      <c r="H13161" s="775" t="s">
        <v>1505</v>
      </c>
      <c r="I13161" s="775" t="s">
        <v>6198</v>
      </c>
    </row>
    <row r="13162" spans="1:9">
      <c r="A13162" s="775" t="str">
        <f>Table_wabobpsvr_AzureCalc_AzureCalcRateCard[[#This Row],[ServiceName]]&amp;Table_wabobpsvr_AzureCalc_AzureCalcRateCard[[#This Row],[Price_Level]]&amp;Table_wabobpsvr_AzureCalc_AzureCalcRateCard[[#This Row],[Region]]</f>
        <v>Oracle Database Enterprise (4 core)C</v>
      </c>
      <c r="B13162" s="775"/>
      <c r="C13162" s="775" t="s">
        <v>680</v>
      </c>
      <c r="D13162" s="775" t="s">
        <v>177</v>
      </c>
      <c r="E13162" s="775">
        <v>5.04</v>
      </c>
      <c r="F13162" s="775" t="s">
        <v>722</v>
      </c>
      <c r="G13162" s="775" t="s">
        <v>1504</v>
      </c>
      <c r="H13162" s="775" t="s">
        <v>1505</v>
      </c>
      <c r="I13162" s="775" t="s">
        <v>6198</v>
      </c>
    </row>
    <row r="13163" spans="1:9">
      <c r="A13163" s="775" t="str">
        <f>Table_wabobpsvr_AzureCalc_AzureCalcRateCard[[#This Row],[ServiceName]]&amp;Table_wabobpsvr_AzureCalc_AzureCalcRateCard[[#This Row],[Price_Level]]&amp;Table_wabobpsvr_AzureCalc_AzureCalcRateCard[[#This Row],[Region]]</f>
        <v>Oracle Database Enterprise (4 core)D</v>
      </c>
      <c r="B13163" s="775"/>
      <c r="C13163" s="775" t="s">
        <v>680</v>
      </c>
      <c r="D13163" s="775" t="s">
        <v>176</v>
      </c>
      <c r="E13163" s="775">
        <v>5.04</v>
      </c>
      <c r="F13163" s="775" t="s">
        <v>722</v>
      </c>
      <c r="G13163" s="775" t="s">
        <v>1504</v>
      </c>
      <c r="H13163" s="775" t="s">
        <v>1505</v>
      </c>
      <c r="I13163" s="775" t="s">
        <v>6198</v>
      </c>
    </row>
    <row r="13164" spans="1:9">
      <c r="A13164" s="775" t="str">
        <f>Table_wabobpsvr_AzureCalc_AzureCalcRateCard[[#This Row],[ServiceName]]&amp;Table_wabobpsvr_AzureCalc_AzureCalcRateCard[[#This Row],[Price_Level]]&amp;Table_wabobpsvr_AzureCalc_AzureCalcRateCard[[#This Row],[Region]]</f>
        <v>Oracle Database Enterprise (8 core)MOSP</v>
      </c>
      <c r="B13164" s="775"/>
      <c r="C13164" s="775" t="s">
        <v>680</v>
      </c>
      <c r="D13164" s="775" t="s">
        <v>606</v>
      </c>
      <c r="E13164" s="775">
        <v>10.08</v>
      </c>
      <c r="F13164" s="775" t="s">
        <v>723</v>
      </c>
      <c r="G13164" s="775" t="s">
        <v>4235</v>
      </c>
      <c r="H13164" s="775" t="s">
        <v>4235</v>
      </c>
      <c r="I13164" s="775" t="s">
        <v>6199</v>
      </c>
    </row>
    <row r="13165" spans="1:9">
      <c r="A13165" s="775" t="str">
        <f>Table_wabobpsvr_AzureCalc_AzureCalcRateCard[[#This Row],[ServiceName]]&amp;Table_wabobpsvr_AzureCalc_AzureCalcRateCard[[#This Row],[Price_Level]]&amp;Table_wabobpsvr_AzureCalc_AzureCalcRateCard[[#This Row],[Region]]</f>
        <v>Oracle Database Enterprise (8 core)A</v>
      </c>
      <c r="B13165" s="775"/>
      <c r="C13165" s="775" t="s">
        <v>680</v>
      </c>
      <c r="D13165" s="775" t="s">
        <v>174</v>
      </c>
      <c r="E13165" s="775">
        <v>10.08</v>
      </c>
      <c r="F13165" s="775" t="s">
        <v>723</v>
      </c>
      <c r="G13165" s="775" t="s">
        <v>1506</v>
      </c>
      <c r="H13165" s="775" t="s">
        <v>1507</v>
      </c>
      <c r="I13165" s="775" t="s">
        <v>6199</v>
      </c>
    </row>
    <row r="13166" spans="1:9">
      <c r="A13166" s="775" t="str">
        <f>Table_wabobpsvr_AzureCalc_AzureCalcRateCard[[#This Row],[ServiceName]]&amp;Table_wabobpsvr_AzureCalc_AzureCalcRateCard[[#This Row],[Price_Level]]&amp;Table_wabobpsvr_AzureCalc_AzureCalcRateCard[[#This Row],[Region]]</f>
        <v>Oracle Database Enterprise (8 core)B</v>
      </c>
      <c r="B13166" s="775"/>
      <c r="C13166" s="775" t="s">
        <v>680</v>
      </c>
      <c r="D13166" s="775" t="s">
        <v>175</v>
      </c>
      <c r="E13166" s="775">
        <v>10.08</v>
      </c>
      <c r="F13166" s="775" t="s">
        <v>723</v>
      </c>
      <c r="G13166" s="775" t="s">
        <v>1506</v>
      </c>
      <c r="H13166" s="775" t="s">
        <v>1507</v>
      </c>
      <c r="I13166" s="775" t="s">
        <v>6199</v>
      </c>
    </row>
    <row r="13167" spans="1:9">
      <c r="A13167" s="775" t="str">
        <f>Table_wabobpsvr_AzureCalc_AzureCalcRateCard[[#This Row],[ServiceName]]&amp;Table_wabobpsvr_AzureCalc_AzureCalcRateCard[[#This Row],[Price_Level]]&amp;Table_wabobpsvr_AzureCalc_AzureCalcRateCard[[#This Row],[Region]]</f>
        <v>Java Development Environment (4 core)B</v>
      </c>
      <c r="B13167" s="775"/>
      <c r="C13167" s="775" t="s">
        <v>680</v>
      </c>
      <c r="D13167" s="775" t="s">
        <v>175</v>
      </c>
      <c r="E13167" s="775">
        <v>0.32</v>
      </c>
      <c r="F13167" s="775" t="s">
        <v>719</v>
      </c>
      <c r="G13167" s="775" t="s">
        <v>1502</v>
      </c>
      <c r="H13167" s="775" t="s">
        <v>1503</v>
      </c>
      <c r="I13167" s="775" t="s">
        <v>5038</v>
      </c>
    </row>
    <row r="13168" spans="1:9">
      <c r="A13168" s="775" t="str">
        <f>Table_wabobpsvr_AzureCalc_AzureCalcRateCard[[#This Row],[ServiceName]]&amp;Table_wabobpsvr_AzureCalc_AzureCalcRateCard[[#This Row],[Price_Level]]&amp;Table_wabobpsvr_AzureCalc_AzureCalcRateCard[[#This Row],[Region]]</f>
        <v>Oracle Database Enterprise (8 core)C</v>
      </c>
      <c r="B13168" s="775"/>
      <c r="C13168" s="775" t="s">
        <v>680</v>
      </c>
      <c r="D13168" s="775" t="s">
        <v>177</v>
      </c>
      <c r="E13168" s="775">
        <v>10.08</v>
      </c>
      <c r="F13168" s="775" t="s">
        <v>723</v>
      </c>
      <c r="G13168" s="775" t="s">
        <v>1506</v>
      </c>
      <c r="H13168" s="775" t="s">
        <v>1507</v>
      </c>
      <c r="I13168" s="775" t="s">
        <v>6199</v>
      </c>
    </row>
    <row r="13169" spans="1:9">
      <c r="A13169" s="775" t="str">
        <f>Table_wabobpsvr_AzureCalc_AzureCalcRateCard[[#This Row],[ServiceName]]&amp;Table_wabobpsvr_AzureCalc_AzureCalcRateCard[[#This Row],[Price_Level]]&amp;Table_wabobpsvr_AzureCalc_AzureCalcRateCard[[#This Row],[Region]]</f>
        <v>Oracle Database Enterprise (8 core)D</v>
      </c>
      <c r="B13169" s="775"/>
      <c r="C13169" s="775" t="s">
        <v>680</v>
      </c>
      <c r="D13169" s="775" t="s">
        <v>176</v>
      </c>
      <c r="E13169" s="775">
        <v>10.08</v>
      </c>
      <c r="F13169" s="775" t="s">
        <v>723</v>
      </c>
      <c r="G13169" s="775" t="s">
        <v>1506</v>
      </c>
      <c r="H13169" s="775" t="s">
        <v>1507</v>
      </c>
      <c r="I13169" s="775" t="s">
        <v>6199</v>
      </c>
    </row>
    <row r="13170" spans="1:9">
      <c r="A13170" s="775" t="str">
        <f>Table_wabobpsvr_AzureCalc_AzureCalcRateCard[[#This Row],[ServiceName]]&amp;Table_wabobpsvr_AzureCalc_AzureCalcRateCard[[#This Row],[Price_Level]]&amp;Table_wabobpsvr_AzureCalc_AzureCalcRateCard[[#This Row],[Region]]</f>
        <v>Standard Event Hubs Ingress EventsB5</v>
      </c>
      <c r="B13170" s="775">
        <v>5</v>
      </c>
      <c r="C13170" s="775" t="s">
        <v>4235</v>
      </c>
      <c r="D13170" s="775" t="s">
        <v>175</v>
      </c>
      <c r="E13170" s="775">
        <v>999999</v>
      </c>
      <c r="F13170" s="775" t="s">
        <v>1074</v>
      </c>
      <c r="G13170" s="775" t="s">
        <v>4235</v>
      </c>
      <c r="H13170" s="775" t="s">
        <v>4235</v>
      </c>
      <c r="I13170" s="775" t="s">
        <v>4235</v>
      </c>
    </row>
    <row r="13171" spans="1:9">
      <c r="A13171" s="775" t="str">
        <f>Table_wabobpsvr_AzureCalc_AzureCalcRateCard[[#This Row],[ServiceName]]&amp;Table_wabobpsvr_AzureCalc_AzureCalcRateCard[[#This Row],[Price_Level]]&amp;Table_wabobpsvr_AzureCalc_AzureCalcRateCard[[#This Row],[Region]]</f>
        <v>Standard Event Hubs Ingress EventsC5</v>
      </c>
      <c r="B13171" s="775">
        <v>5</v>
      </c>
      <c r="C13171" s="775" t="s">
        <v>4235</v>
      </c>
      <c r="D13171" s="775" t="s">
        <v>177</v>
      </c>
      <c r="E13171" s="775">
        <v>999999</v>
      </c>
      <c r="F13171" s="775" t="s">
        <v>1074</v>
      </c>
      <c r="G13171" s="775" t="s">
        <v>4235</v>
      </c>
      <c r="H13171" s="775" t="s">
        <v>4235</v>
      </c>
      <c r="I13171" s="775" t="s">
        <v>4235</v>
      </c>
    </row>
    <row r="13172" spans="1:9">
      <c r="A13172" s="775" t="str">
        <f>Table_wabobpsvr_AzureCalc_AzureCalcRateCard[[#This Row],[ServiceName]]&amp;Table_wabobpsvr_AzureCalc_AzureCalcRateCard[[#This Row],[Price_Level]]&amp;Table_wabobpsvr_AzureCalc_AzureCalcRateCard[[#This Row],[Region]]</f>
        <v>Standard Event Hubs Ingress EventsD5</v>
      </c>
      <c r="B13172" s="775">
        <v>5</v>
      </c>
      <c r="C13172" s="775" t="s">
        <v>4235</v>
      </c>
      <c r="D13172" s="775" t="s">
        <v>176</v>
      </c>
      <c r="E13172" s="775">
        <v>999999</v>
      </c>
      <c r="F13172" s="775" t="s">
        <v>1074</v>
      </c>
      <c r="G13172" s="775" t="s">
        <v>4235</v>
      </c>
      <c r="H13172" s="775" t="s">
        <v>4235</v>
      </c>
      <c r="I13172" s="775" t="s">
        <v>4235</v>
      </c>
    </row>
    <row r="13173" spans="1:9">
      <c r="A13173" s="775" t="str">
        <f>Table_wabobpsvr_AzureCalc_AzureCalcRateCard[[#This Row],[ServiceName]]&amp;Table_wabobpsvr_AzureCalc_AzureCalcRateCard[[#This Row],[Price_Level]]&amp;Table_wabobpsvr_AzureCalc_AzureCalcRateCard[[#This Row],[Region]]</f>
        <v>Standard Event Hubs Ingress EventsMOSP1</v>
      </c>
      <c r="B13173" s="775">
        <v>1</v>
      </c>
      <c r="C13173" s="775" t="s">
        <v>4235</v>
      </c>
      <c r="D13173" s="775" t="s">
        <v>606</v>
      </c>
      <c r="E13173" s="775">
        <v>999999</v>
      </c>
      <c r="F13173" s="775" t="s">
        <v>1074</v>
      </c>
      <c r="G13173" s="775" t="s">
        <v>4235</v>
      </c>
      <c r="H13173" s="775" t="s">
        <v>4235</v>
      </c>
      <c r="I13173" s="775" t="s">
        <v>4235</v>
      </c>
    </row>
    <row r="13174" spans="1:9">
      <c r="A13174" s="775" t="str">
        <f>Table_wabobpsvr_AzureCalc_AzureCalcRateCard[[#This Row],[ServiceName]]&amp;Table_wabobpsvr_AzureCalc_AzureCalcRateCard[[#This Row],[Price_Level]]&amp;Table_wabobpsvr_AzureCalc_AzureCalcRateCard[[#This Row],[Region]]</f>
        <v>Standard Event Hubs Ingress EventsA1</v>
      </c>
      <c r="B13174" s="775">
        <v>1</v>
      </c>
      <c r="C13174" s="775" t="s">
        <v>4235</v>
      </c>
      <c r="D13174" s="775" t="s">
        <v>174</v>
      </c>
      <c r="E13174" s="775">
        <v>999999</v>
      </c>
      <c r="F13174" s="775" t="s">
        <v>1074</v>
      </c>
      <c r="G13174" s="775" t="s">
        <v>4235</v>
      </c>
      <c r="H13174" s="775" t="s">
        <v>4235</v>
      </c>
      <c r="I13174" s="775" t="s">
        <v>4235</v>
      </c>
    </row>
    <row r="13175" spans="1:9">
      <c r="A13175" s="775" t="str">
        <f>Table_wabobpsvr_AzureCalc_AzureCalcRateCard[[#This Row],[ServiceName]]&amp;Table_wabobpsvr_AzureCalc_AzureCalcRateCard[[#This Row],[Price_Level]]&amp;Table_wabobpsvr_AzureCalc_AzureCalcRateCard[[#This Row],[Region]]</f>
        <v>Standard Event Hubs Ingress EventsB1</v>
      </c>
      <c r="B13175" s="775">
        <v>1</v>
      </c>
      <c r="C13175" s="775" t="s">
        <v>4235</v>
      </c>
      <c r="D13175" s="775" t="s">
        <v>175</v>
      </c>
      <c r="E13175" s="775">
        <v>999999</v>
      </c>
      <c r="F13175" s="775" t="s">
        <v>1074</v>
      </c>
      <c r="G13175" s="775" t="s">
        <v>4235</v>
      </c>
      <c r="H13175" s="775" t="s">
        <v>4235</v>
      </c>
      <c r="I13175" s="775" t="s">
        <v>4235</v>
      </c>
    </row>
    <row r="13176" spans="1:9">
      <c r="A13176" s="775" t="str">
        <f>Table_wabobpsvr_AzureCalc_AzureCalcRateCard[[#This Row],[ServiceName]]&amp;Table_wabobpsvr_AzureCalc_AzureCalcRateCard[[#This Row],[Price_Level]]&amp;Table_wabobpsvr_AzureCalc_AzureCalcRateCard[[#This Row],[Region]]</f>
        <v>Standard Event Hubs Ingress EventsC1</v>
      </c>
      <c r="B13176" s="775">
        <v>1</v>
      </c>
      <c r="C13176" s="775" t="s">
        <v>4235</v>
      </c>
      <c r="D13176" s="775" t="s">
        <v>177</v>
      </c>
      <c r="E13176" s="775">
        <v>999999</v>
      </c>
      <c r="F13176" s="775" t="s">
        <v>1074</v>
      </c>
      <c r="G13176" s="775" t="s">
        <v>4235</v>
      </c>
      <c r="H13176" s="775" t="s">
        <v>4235</v>
      </c>
      <c r="I13176" s="775" t="s">
        <v>4235</v>
      </c>
    </row>
    <row r="13177" spans="1:9">
      <c r="A13177" s="775" t="str">
        <f>Table_wabobpsvr_AzureCalc_AzureCalcRateCard[[#This Row],[ServiceName]]&amp;Table_wabobpsvr_AzureCalc_AzureCalcRateCard[[#This Row],[Price_Level]]&amp;Table_wabobpsvr_AzureCalc_AzureCalcRateCard[[#This Row],[Region]]</f>
        <v>Standard Event Hubs Ingress EventsD1</v>
      </c>
      <c r="B13177" s="775">
        <v>1</v>
      </c>
      <c r="C13177" s="775" t="s">
        <v>4235</v>
      </c>
      <c r="D13177" s="775" t="s">
        <v>176</v>
      </c>
      <c r="E13177" s="775">
        <v>999999</v>
      </c>
      <c r="F13177" s="775" t="s">
        <v>1074</v>
      </c>
      <c r="G13177" s="775" t="s">
        <v>4235</v>
      </c>
      <c r="H13177" s="775" t="s">
        <v>4235</v>
      </c>
      <c r="I13177" s="775" t="s">
        <v>4235</v>
      </c>
    </row>
    <row r="13178" spans="1:9">
      <c r="A13178" s="775" t="str">
        <f>Table_wabobpsvr_AzureCalc_AzureCalcRateCard[[#This Row],[ServiceName]]&amp;Table_wabobpsvr_AzureCalc_AzureCalcRateCard[[#This Row],[Price_Level]]&amp;Table_wabobpsvr_AzureCalc_AzureCalcRateCard[[#This Row],[Region]]</f>
        <v>Standard Event Hubs Ingress EventsMOSP7</v>
      </c>
      <c r="B13178" s="775">
        <v>7</v>
      </c>
      <c r="C13178" s="775" t="s">
        <v>4235</v>
      </c>
      <c r="D13178" s="775" t="s">
        <v>606</v>
      </c>
      <c r="E13178" s="775">
        <v>999999</v>
      </c>
      <c r="F13178" s="775" t="s">
        <v>1074</v>
      </c>
      <c r="G13178" s="775" t="s">
        <v>4235</v>
      </c>
      <c r="H13178" s="775" t="s">
        <v>4235</v>
      </c>
      <c r="I13178" s="775" t="s">
        <v>4235</v>
      </c>
    </row>
    <row r="13179" spans="1:9">
      <c r="A13179" s="775" t="str">
        <f>Table_wabobpsvr_AzureCalc_AzureCalcRateCard[[#This Row],[ServiceName]]&amp;Table_wabobpsvr_AzureCalc_AzureCalcRateCard[[#This Row],[Price_Level]]&amp;Table_wabobpsvr_AzureCalc_AzureCalcRateCard[[#This Row],[Region]]</f>
        <v>Standard Event Hubs Ingress EventsA7</v>
      </c>
      <c r="B13179" s="775">
        <v>7</v>
      </c>
      <c r="C13179" s="775" t="s">
        <v>4235</v>
      </c>
      <c r="D13179" s="775" t="s">
        <v>174</v>
      </c>
      <c r="E13179" s="775">
        <v>999999</v>
      </c>
      <c r="F13179" s="775" t="s">
        <v>1074</v>
      </c>
      <c r="G13179" s="775" t="s">
        <v>4235</v>
      </c>
      <c r="H13179" s="775" t="s">
        <v>4235</v>
      </c>
      <c r="I13179" s="775" t="s">
        <v>4235</v>
      </c>
    </row>
    <row r="13180" spans="1:9">
      <c r="A13180" s="775" t="str">
        <f>Table_wabobpsvr_AzureCalc_AzureCalcRateCard[[#This Row],[ServiceName]]&amp;Table_wabobpsvr_AzureCalc_AzureCalcRateCard[[#This Row],[Price_Level]]&amp;Table_wabobpsvr_AzureCalc_AzureCalcRateCard[[#This Row],[Region]]</f>
        <v>Standard Event Hubs Ingress EventsB7</v>
      </c>
      <c r="B13180" s="775">
        <v>7</v>
      </c>
      <c r="C13180" s="775" t="s">
        <v>4235</v>
      </c>
      <c r="D13180" s="775" t="s">
        <v>175</v>
      </c>
      <c r="E13180" s="775">
        <v>999999</v>
      </c>
      <c r="F13180" s="775" t="s">
        <v>1074</v>
      </c>
      <c r="G13180" s="775" t="s">
        <v>4235</v>
      </c>
      <c r="H13180" s="775" t="s">
        <v>4235</v>
      </c>
      <c r="I13180" s="775" t="s">
        <v>4235</v>
      </c>
    </row>
    <row r="13181" spans="1:9">
      <c r="A13181" s="1039" t="str">
        <f>Table_wabobpsvr_AzureCalc_AzureCalcRateCard[[#This Row],[ServiceName]]&amp;Table_wabobpsvr_AzureCalc_AzureCalcRateCard[[#This Row],[Price_Level]]&amp;Table_wabobpsvr_AzureCalc_AzureCalcRateCard[[#This Row],[Region]]</f>
        <v>Standard Event Hubs Ingress EventsC7</v>
      </c>
      <c r="B13181" s="1039">
        <v>7</v>
      </c>
      <c r="C13181" s="1039" t="s">
        <v>4235</v>
      </c>
      <c r="D13181" s="1039" t="s">
        <v>177</v>
      </c>
      <c r="E13181" s="1039">
        <v>999999</v>
      </c>
      <c r="F13181" s="1039" t="s">
        <v>1074</v>
      </c>
      <c r="G13181" s="775" t="s">
        <v>4235</v>
      </c>
      <c r="H13181" s="775" t="s">
        <v>4235</v>
      </c>
      <c r="I13181" s="775" t="s">
        <v>4235</v>
      </c>
    </row>
    <row r="13182" spans="1:9">
      <c r="A13182" s="1039" t="str">
        <f>Table_wabobpsvr_AzureCalc_AzureCalcRateCard[[#This Row],[ServiceName]]&amp;Table_wabobpsvr_AzureCalc_AzureCalcRateCard[[#This Row],[Price_Level]]&amp;Table_wabobpsvr_AzureCalc_AzureCalcRateCard[[#This Row],[Region]]</f>
        <v>Standard Event Hubs Ingress EventsD7</v>
      </c>
      <c r="B13182" s="1039">
        <v>7</v>
      </c>
      <c r="C13182" s="1039" t="s">
        <v>4235</v>
      </c>
      <c r="D13182" s="1039" t="s">
        <v>176</v>
      </c>
      <c r="E13182" s="1039">
        <v>999999</v>
      </c>
      <c r="F13182" s="1039" t="s">
        <v>1074</v>
      </c>
      <c r="G13182" s="775" t="s">
        <v>4235</v>
      </c>
      <c r="H13182" s="775" t="s">
        <v>4235</v>
      </c>
      <c r="I13182" s="775" t="s">
        <v>4235</v>
      </c>
    </row>
    <row r="13183" spans="1:9">
      <c r="A13183" s="1039" t="str">
        <f>Table_wabobpsvr_AzureCalc_AzureCalcRateCard[[#This Row],[ServiceName]]&amp;Table_wabobpsvr_AzureCalc_AzureCalcRateCard[[#This Row],[Price_Level]]&amp;Table_wabobpsvr_AzureCalc_AzureCalcRateCard[[#This Row],[Region]]</f>
        <v>Standard Event Hubs Ingress EventsMOSP10</v>
      </c>
      <c r="B13183" s="1039">
        <v>10</v>
      </c>
      <c r="C13183" s="1039" t="s">
        <v>4235</v>
      </c>
      <c r="D13183" s="1039" t="s">
        <v>606</v>
      </c>
      <c r="E13183" s="1039">
        <v>999999</v>
      </c>
      <c r="F13183" s="1039" t="s">
        <v>1074</v>
      </c>
      <c r="G13183" s="775" t="s">
        <v>4235</v>
      </c>
      <c r="H13183" s="775" t="s">
        <v>4235</v>
      </c>
      <c r="I13183" s="775" t="s">
        <v>4235</v>
      </c>
    </row>
    <row r="13184" spans="1:9">
      <c r="A13184" s="775" t="str">
        <f>Table_wabobpsvr_AzureCalc_AzureCalcRateCard[[#This Row],[ServiceName]]&amp;Table_wabobpsvr_AzureCalc_AzureCalcRateCard[[#This Row],[Price_Level]]&amp;Table_wabobpsvr_AzureCalc_AzureCalcRateCard[[#This Row],[Region]]</f>
        <v>Standard Event Hubs Ingress EventsA10</v>
      </c>
      <c r="B13184" s="775">
        <v>10</v>
      </c>
      <c r="C13184" s="775" t="s">
        <v>4235</v>
      </c>
      <c r="D13184" s="775" t="s">
        <v>174</v>
      </c>
      <c r="E13184" s="775">
        <v>999999</v>
      </c>
      <c r="F13184" s="775" t="s">
        <v>1074</v>
      </c>
      <c r="G13184" s="775" t="s">
        <v>4235</v>
      </c>
      <c r="H13184" s="775" t="s">
        <v>4235</v>
      </c>
      <c r="I13184" s="775" t="s">
        <v>4235</v>
      </c>
    </row>
    <row r="13185" spans="1:9">
      <c r="A13185" s="1039" t="str">
        <f>Table_wabobpsvr_AzureCalc_AzureCalcRateCard[[#This Row],[ServiceName]]&amp;Table_wabobpsvr_AzureCalc_AzureCalcRateCard[[#This Row],[Price_Level]]&amp;Table_wabobpsvr_AzureCalc_AzureCalcRateCard[[#This Row],[Region]]</f>
        <v>Standard Event Hubs Ingress EventsB10</v>
      </c>
      <c r="B13185" s="1039">
        <v>10</v>
      </c>
      <c r="C13185" s="1039" t="s">
        <v>4235</v>
      </c>
      <c r="D13185" s="1039" t="s">
        <v>175</v>
      </c>
      <c r="E13185" s="1039">
        <v>999999</v>
      </c>
      <c r="F13185" s="1039" t="s">
        <v>1074</v>
      </c>
      <c r="G13185" s="775" t="s">
        <v>4235</v>
      </c>
      <c r="H13185" s="775" t="s">
        <v>4235</v>
      </c>
      <c r="I13185" s="775" t="s">
        <v>4235</v>
      </c>
    </row>
    <row r="13186" spans="1:9">
      <c r="A13186" s="1039" t="str">
        <f>Table_wabobpsvr_AzureCalc_AzureCalcRateCard[[#This Row],[ServiceName]]&amp;Table_wabobpsvr_AzureCalc_AzureCalcRateCard[[#This Row],[Price_Level]]&amp;Table_wabobpsvr_AzureCalc_AzureCalcRateCard[[#This Row],[Region]]</f>
        <v>Standard Event Hubs Ingress EventsC10</v>
      </c>
      <c r="B13186" s="1039">
        <v>10</v>
      </c>
      <c r="C13186" s="1039" t="s">
        <v>4235</v>
      </c>
      <c r="D13186" s="1039" t="s">
        <v>177</v>
      </c>
      <c r="E13186" s="17">
        <v>999999</v>
      </c>
      <c r="F13186" s="1039" t="s">
        <v>1074</v>
      </c>
      <c r="G13186" s="775" t="s">
        <v>4235</v>
      </c>
      <c r="H13186" s="775" t="s">
        <v>4235</v>
      </c>
      <c r="I13186" s="775" t="s">
        <v>4235</v>
      </c>
    </row>
    <row r="13187" spans="1:9">
      <c r="A13187" s="775" t="str">
        <f>Table_wabobpsvr_AzureCalc_AzureCalcRateCard[[#This Row],[ServiceName]]&amp;Table_wabobpsvr_AzureCalc_AzureCalcRateCard[[#This Row],[Price_Level]]&amp;Table_wabobpsvr_AzureCalc_AzureCalcRateCard[[#This Row],[Region]]</f>
        <v>Standard Event Hubs Ingress EventsD10</v>
      </c>
      <c r="B13187" s="775">
        <v>10</v>
      </c>
      <c r="C13187" s="775" t="s">
        <v>4235</v>
      </c>
      <c r="D13187" s="775" t="s">
        <v>176</v>
      </c>
      <c r="E13187" s="775">
        <v>999999</v>
      </c>
      <c r="F13187" s="775" t="s">
        <v>1074</v>
      </c>
      <c r="G13187" s="775" t="s">
        <v>4235</v>
      </c>
      <c r="H13187" s="775" t="s">
        <v>4235</v>
      </c>
      <c r="I13187" s="775" t="s">
        <v>4235</v>
      </c>
    </row>
    <row r="13188" spans="1:9">
      <c r="A13188" s="1039" t="str">
        <f>Table_wabobpsvr_AzureCalc_AzureCalcRateCard[[#This Row],[ServiceName]]&amp;Table_wabobpsvr_AzureCalc_AzureCalcRateCard[[#This Row],[Price_Level]]&amp;Table_wabobpsvr_AzureCalc_AzureCalcRateCard[[#This Row],[Region]]</f>
        <v>Standard Event Hubs Ingress EventsMOSP11</v>
      </c>
      <c r="B13188" s="1039">
        <v>11</v>
      </c>
      <c r="C13188" s="1039" t="s">
        <v>4235</v>
      </c>
      <c r="D13188" s="1039" t="s">
        <v>606</v>
      </c>
      <c r="E13188" s="1039">
        <v>999999</v>
      </c>
      <c r="F13188" s="1039" t="s">
        <v>1074</v>
      </c>
      <c r="G13188" s="775" t="s">
        <v>4235</v>
      </c>
      <c r="H13188" s="775" t="s">
        <v>4235</v>
      </c>
      <c r="I13188" s="775" t="s">
        <v>4235</v>
      </c>
    </row>
    <row r="13189" spans="1:9">
      <c r="A13189" s="775" t="str">
        <f>Table_wabobpsvr_AzureCalc_AzureCalcRateCard[[#This Row],[ServiceName]]&amp;Table_wabobpsvr_AzureCalc_AzureCalcRateCard[[#This Row],[Price_Level]]&amp;Table_wabobpsvr_AzureCalc_AzureCalcRateCard[[#This Row],[Region]]</f>
        <v>Standard Event Hubs Ingress EventsA11</v>
      </c>
      <c r="B13189" s="775">
        <v>11</v>
      </c>
      <c r="C13189" s="775" t="s">
        <v>4235</v>
      </c>
      <c r="D13189" s="775" t="s">
        <v>174</v>
      </c>
      <c r="E13189" s="775">
        <v>999999</v>
      </c>
      <c r="F13189" s="775" t="s">
        <v>1074</v>
      </c>
      <c r="G13189" s="775" t="s">
        <v>4235</v>
      </c>
      <c r="H13189" s="775" t="s">
        <v>4235</v>
      </c>
      <c r="I13189" s="775" t="s">
        <v>4235</v>
      </c>
    </row>
    <row r="13190" spans="1:9">
      <c r="A13190" s="775" t="str">
        <f>Table_wabobpsvr_AzureCalc_AzureCalcRateCard[[#This Row],[ServiceName]]&amp;Table_wabobpsvr_AzureCalc_AzureCalcRateCard[[#This Row],[Price_Level]]&amp;Table_wabobpsvr_AzureCalc_AzureCalcRateCard[[#This Row],[Region]]</f>
        <v>Standard Event Hubs Ingress EventsB11</v>
      </c>
      <c r="B13190" s="775">
        <v>11</v>
      </c>
      <c r="C13190" s="775" t="s">
        <v>4235</v>
      </c>
      <c r="D13190" s="775" t="s">
        <v>175</v>
      </c>
      <c r="E13190" s="775">
        <v>999999</v>
      </c>
      <c r="F13190" s="775" t="s">
        <v>1074</v>
      </c>
      <c r="G13190" s="775" t="s">
        <v>4235</v>
      </c>
      <c r="H13190" s="775" t="s">
        <v>4235</v>
      </c>
      <c r="I13190" s="775" t="s">
        <v>4235</v>
      </c>
    </row>
    <row r="13191" spans="1:9">
      <c r="A13191" s="775" t="str">
        <f>Table_wabobpsvr_AzureCalc_AzureCalcRateCard[[#This Row],[ServiceName]]&amp;Table_wabobpsvr_AzureCalc_AzureCalcRateCard[[#This Row],[Price_Level]]&amp;Table_wabobpsvr_AzureCalc_AzureCalcRateCard[[#This Row],[Region]]</f>
        <v>Standard Event Hubs Ingress EventsC11</v>
      </c>
      <c r="B13191" s="775">
        <v>11</v>
      </c>
      <c r="C13191" s="775" t="s">
        <v>4235</v>
      </c>
      <c r="D13191" s="775" t="s">
        <v>177</v>
      </c>
      <c r="E13191" s="1292">
        <v>999999</v>
      </c>
      <c r="F13191" s="775" t="s">
        <v>1074</v>
      </c>
      <c r="G13191" s="775" t="s">
        <v>4235</v>
      </c>
      <c r="H13191" s="775" t="s">
        <v>4235</v>
      </c>
      <c r="I13191" s="775" t="s">
        <v>4235</v>
      </c>
    </row>
    <row r="13192" spans="1:9">
      <c r="A13192" s="775" t="str">
        <f>Table_wabobpsvr_AzureCalc_AzureCalcRateCard[[#This Row],[ServiceName]]&amp;Table_wabobpsvr_AzureCalc_AzureCalcRateCard[[#This Row],[Price_Level]]&amp;Table_wabobpsvr_AzureCalc_AzureCalcRateCard[[#This Row],[Region]]</f>
        <v>Standard Event Hubs Ingress EventsD11</v>
      </c>
      <c r="B13192" s="775">
        <v>11</v>
      </c>
      <c r="C13192" s="775" t="s">
        <v>4235</v>
      </c>
      <c r="D13192" s="775" t="s">
        <v>176</v>
      </c>
      <c r="E13192" s="775">
        <v>999999</v>
      </c>
      <c r="F13192" s="775" t="s">
        <v>1074</v>
      </c>
      <c r="G13192" s="775" t="s">
        <v>4235</v>
      </c>
      <c r="H13192" s="775" t="s">
        <v>4235</v>
      </c>
      <c r="I13192" s="775" t="s">
        <v>4235</v>
      </c>
    </row>
    <row r="13193" spans="1:9">
      <c r="A13193" s="775" t="str">
        <f>Table_wabobpsvr_AzureCalc_AzureCalcRateCard[[#This Row],[ServiceName]]&amp;Table_wabobpsvr_AzureCalc_AzureCalcRateCard[[#This Row],[Price_Level]]&amp;Table_wabobpsvr_AzureCalc_AzureCalcRateCard[[#This Row],[Region]]</f>
        <v>Standard Event Hubs Ingress EventsMOSP12</v>
      </c>
      <c r="B13193" s="775">
        <v>12</v>
      </c>
      <c r="C13193" s="775" t="s">
        <v>4235</v>
      </c>
      <c r="D13193" s="775" t="s">
        <v>606</v>
      </c>
      <c r="E13193" s="775">
        <v>999999</v>
      </c>
      <c r="F13193" s="775" t="s">
        <v>1074</v>
      </c>
      <c r="G13193" s="775" t="s">
        <v>4235</v>
      </c>
      <c r="H13193" s="775" t="s">
        <v>4235</v>
      </c>
      <c r="I13193" s="775" t="s">
        <v>4235</v>
      </c>
    </row>
    <row r="13194" spans="1:9">
      <c r="A13194" s="775" t="str">
        <f>Table_wabobpsvr_AzureCalc_AzureCalcRateCard[[#This Row],[ServiceName]]&amp;Table_wabobpsvr_AzureCalc_AzureCalcRateCard[[#This Row],[Price_Level]]&amp;Table_wabobpsvr_AzureCalc_AzureCalcRateCard[[#This Row],[Region]]</f>
        <v>Standard Event Hubs Ingress EventsMOSP14</v>
      </c>
      <c r="B13194" s="775">
        <v>14</v>
      </c>
      <c r="C13194" s="775" t="s">
        <v>4235</v>
      </c>
      <c r="D13194" s="775" t="s">
        <v>606</v>
      </c>
      <c r="E13194" s="775">
        <v>999999</v>
      </c>
      <c r="F13194" s="775" t="s">
        <v>1074</v>
      </c>
      <c r="G13194" s="775" t="s">
        <v>4235</v>
      </c>
      <c r="H13194" s="775" t="s">
        <v>4235</v>
      </c>
      <c r="I13194" s="775" t="s">
        <v>4235</v>
      </c>
    </row>
    <row r="13195" spans="1:9">
      <c r="A13195" s="775" t="str">
        <f>Table_wabobpsvr_AzureCalc_AzureCalcRateCard[[#This Row],[ServiceName]]&amp;Table_wabobpsvr_AzureCalc_AzureCalcRateCard[[#This Row],[Price_Level]]&amp;Table_wabobpsvr_AzureCalc_AzureCalcRateCard[[#This Row],[Region]]</f>
        <v>Standard Event Hubs Ingress EventsA14</v>
      </c>
      <c r="B13195" s="775">
        <v>14</v>
      </c>
      <c r="C13195" s="775" t="s">
        <v>4235</v>
      </c>
      <c r="D13195" s="775" t="s">
        <v>174</v>
      </c>
      <c r="E13195" s="775">
        <v>999999</v>
      </c>
      <c r="F13195" s="775" t="s">
        <v>1074</v>
      </c>
      <c r="G13195" s="775" t="s">
        <v>4235</v>
      </c>
      <c r="H13195" s="775" t="s">
        <v>4235</v>
      </c>
      <c r="I13195" s="775" t="s">
        <v>4235</v>
      </c>
    </row>
    <row r="13196" spans="1:9">
      <c r="A13196" s="775" t="str">
        <f>Table_wabobpsvr_AzureCalc_AzureCalcRateCard[[#This Row],[ServiceName]]&amp;Table_wabobpsvr_AzureCalc_AzureCalcRateCard[[#This Row],[Price_Level]]&amp;Table_wabobpsvr_AzureCalc_AzureCalcRateCard[[#This Row],[Region]]</f>
        <v>Standard Event Hubs Ingress EventsB14</v>
      </c>
      <c r="B13196" s="775">
        <v>14</v>
      </c>
      <c r="C13196" s="775" t="s">
        <v>4235</v>
      </c>
      <c r="D13196" s="775" t="s">
        <v>175</v>
      </c>
      <c r="E13196" s="775">
        <v>999999</v>
      </c>
      <c r="F13196" s="775" t="s">
        <v>1074</v>
      </c>
      <c r="G13196" s="775" t="s">
        <v>4235</v>
      </c>
      <c r="H13196" s="775" t="s">
        <v>4235</v>
      </c>
      <c r="I13196" s="775" t="s">
        <v>4235</v>
      </c>
    </row>
    <row r="13197" spans="1:9">
      <c r="A13197" s="775" t="str">
        <f>Table_wabobpsvr_AzureCalc_AzureCalcRateCard[[#This Row],[ServiceName]]&amp;Table_wabobpsvr_AzureCalc_AzureCalcRateCard[[#This Row],[Price_Level]]&amp;Table_wabobpsvr_AzureCalc_AzureCalcRateCard[[#This Row],[Region]]</f>
        <v>Standard Event Hubs Ingress EventsC14</v>
      </c>
      <c r="B13197" s="775">
        <v>14</v>
      </c>
      <c r="C13197" s="775" t="s">
        <v>4235</v>
      </c>
      <c r="D13197" s="775" t="s">
        <v>177</v>
      </c>
      <c r="E13197" s="775">
        <v>999999</v>
      </c>
      <c r="F13197" s="775" t="s">
        <v>1074</v>
      </c>
      <c r="G13197" s="775" t="s">
        <v>4235</v>
      </c>
      <c r="H13197" s="775" t="s">
        <v>4235</v>
      </c>
      <c r="I13197" s="775" t="s">
        <v>4235</v>
      </c>
    </row>
    <row r="13198" spans="1:9">
      <c r="A13198" s="775" t="str">
        <f>Table_wabobpsvr_AzureCalc_AzureCalcRateCard[[#This Row],[ServiceName]]&amp;Table_wabobpsvr_AzureCalc_AzureCalcRateCard[[#This Row],[Price_Level]]&amp;Table_wabobpsvr_AzureCalc_AzureCalcRateCard[[#This Row],[Region]]</f>
        <v>Standard Event Hubs Ingress EventsD14</v>
      </c>
      <c r="B13198" s="775">
        <v>14</v>
      </c>
      <c r="C13198" s="775" t="s">
        <v>4235</v>
      </c>
      <c r="D13198" s="775" t="s">
        <v>176</v>
      </c>
      <c r="E13198" s="775">
        <v>999999</v>
      </c>
      <c r="F13198" s="775" t="s">
        <v>1074</v>
      </c>
      <c r="G13198" s="775" t="s">
        <v>4235</v>
      </c>
      <c r="H13198" s="775" t="s">
        <v>4235</v>
      </c>
      <c r="I13198" s="775" t="s">
        <v>4235</v>
      </c>
    </row>
    <row r="13199" spans="1:9">
      <c r="A13199" s="775" t="str">
        <f>Table_wabobpsvr_AzureCalc_AzureCalcRateCard[[#This Row],[ServiceName]]&amp;Table_wabobpsvr_AzureCalc_AzureCalcRateCard[[#This Row],[Price_Level]]&amp;Table_wabobpsvr_AzureCalc_AzureCalcRateCard[[#This Row],[Region]]</f>
        <v>Standard Event Hubs Throughput UnitsMOSP6</v>
      </c>
      <c r="B13199" s="775">
        <v>6</v>
      </c>
      <c r="C13199" s="775" t="s">
        <v>4235</v>
      </c>
      <c r="D13199" s="775" t="s">
        <v>606</v>
      </c>
      <c r="E13199" s="775">
        <v>999999</v>
      </c>
      <c r="F13199" s="775" t="s">
        <v>1159</v>
      </c>
      <c r="G13199" s="775" t="s">
        <v>4235</v>
      </c>
      <c r="H13199" s="775" t="s">
        <v>4235</v>
      </c>
      <c r="I13199" s="775" t="s">
        <v>4235</v>
      </c>
    </row>
    <row r="13200" spans="1:9">
      <c r="A13200" s="775" t="str">
        <f>Table_wabobpsvr_AzureCalc_AzureCalcRateCard[[#This Row],[ServiceName]]&amp;Table_wabobpsvr_AzureCalc_AzureCalcRateCard[[#This Row],[Price_Level]]&amp;Table_wabobpsvr_AzureCalc_AzureCalcRateCard[[#This Row],[Region]]</f>
        <v>Standard Event Hubs Throughput UnitsA6</v>
      </c>
      <c r="B13200" s="775">
        <v>6</v>
      </c>
      <c r="C13200" s="775" t="s">
        <v>4235</v>
      </c>
      <c r="D13200" s="775" t="s">
        <v>174</v>
      </c>
      <c r="E13200" s="775">
        <v>999999</v>
      </c>
      <c r="F13200" s="775" t="s">
        <v>1159</v>
      </c>
      <c r="G13200" s="775" t="s">
        <v>4235</v>
      </c>
      <c r="H13200" s="775" t="s">
        <v>4235</v>
      </c>
      <c r="I13200" s="775" t="s">
        <v>4235</v>
      </c>
    </row>
    <row r="13201" spans="1:9">
      <c r="A13201" s="775" t="str">
        <f>Table_wabobpsvr_AzureCalc_AzureCalcRateCard[[#This Row],[ServiceName]]&amp;Table_wabobpsvr_AzureCalc_AzureCalcRateCard[[#This Row],[Price_Level]]&amp;Table_wabobpsvr_AzureCalc_AzureCalcRateCard[[#This Row],[Region]]</f>
        <v>Standard Event Hubs Throughput UnitsB6</v>
      </c>
      <c r="B13201" s="775">
        <v>6</v>
      </c>
      <c r="C13201" s="775" t="s">
        <v>4235</v>
      </c>
      <c r="D13201" s="775" t="s">
        <v>175</v>
      </c>
      <c r="E13201" s="775">
        <v>999999</v>
      </c>
      <c r="F13201" s="775" t="s">
        <v>1159</v>
      </c>
      <c r="G13201" s="775" t="s">
        <v>4235</v>
      </c>
      <c r="H13201" s="775" t="s">
        <v>4235</v>
      </c>
      <c r="I13201" s="775" t="s">
        <v>4235</v>
      </c>
    </row>
    <row r="13202" spans="1:9">
      <c r="A13202" s="775" t="str">
        <f>Table_wabobpsvr_AzureCalc_AzureCalcRateCard[[#This Row],[ServiceName]]&amp;Table_wabobpsvr_AzureCalc_AzureCalcRateCard[[#This Row],[Price_Level]]&amp;Table_wabobpsvr_AzureCalc_AzureCalcRateCard[[#This Row],[Region]]</f>
        <v>Standard Event Hubs Throughput UnitsC6</v>
      </c>
      <c r="B13202" s="775">
        <v>6</v>
      </c>
      <c r="C13202" s="775" t="s">
        <v>4235</v>
      </c>
      <c r="D13202" s="775" t="s">
        <v>177</v>
      </c>
      <c r="E13202" s="775">
        <v>999999</v>
      </c>
      <c r="F13202" s="775" t="s">
        <v>1159</v>
      </c>
      <c r="G13202" s="775" t="s">
        <v>4235</v>
      </c>
      <c r="H13202" s="775" t="s">
        <v>4235</v>
      </c>
      <c r="I13202" s="775" t="s">
        <v>4235</v>
      </c>
    </row>
    <row r="13203" spans="1:9">
      <c r="A13203" s="775" t="str">
        <f>Table_wabobpsvr_AzureCalc_AzureCalcRateCard[[#This Row],[ServiceName]]&amp;Table_wabobpsvr_AzureCalc_AzureCalcRateCard[[#This Row],[Price_Level]]&amp;Table_wabobpsvr_AzureCalc_AzureCalcRateCard[[#This Row],[Region]]</f>
        <v>Standard Event Hubs Throughput UnitsD6</v>
      </c>
      <c r="B13203" s="775">
        <v>6</v>
      </c>
      <c r="C13203" s="775" t="s">
        <v>4235</v>
      </c>
      <c r="D13203" s="775" t="s">
        <v>176</v>
      </c>
      <c r="E13203" s="775">
        <v>999999</v>
      </c>
      <c r="F13203" s="775" t="s">
        <v>1159</v>
      </c>
      <c r="G13203" s="775" t="s">
        <v>4235</v>
      </c>
      <c r="H13203" s="775" t="s">
        <v>4235</v>
      </c>
      <c r="I13203" s="775" t="s">
        <v>4235</v>
      </c>
    </row>
    <row r="13204" spans="1:9">
      <c r="A13204" s="775" t="str">
        <f>Table_wabobpsvr_AzureCalc_AzureCalcRateCard[[#This Row],[ServiceName]]&amp;Table_wabobpsvr_AzureCalc_AzureCalcRateCard[[#This Row],[Price_Level]]&amp;Table_wabobpsvr_AzureCalc_AzureCalcRateCard[[#This Row],[Region]]</f>
        <v>Standard Event Hubs Throughput UnitsMOSP4</v>
      </c>
      <c r="B13204" s="775">
        <v>4</v>
      </c>
      <c r="C13204" s="775" t="s">
        <v>4235</v>
      </c>
      <c r="D13204" s="775" t="s">
        <v>606</v>
      </c>
      <c r="E13204" s="775">
        <v>999999</v>
      </c>
      <c r="F13204" s="775" t="s">
        <v>1159</v>
      </c>
      <c r="G13204" s="775" t="s">
        <v>4235</v>
      </c>
      <c r="H13204" s="775" t="s">
        <v>4235</v>
      </c>
      <c r="I13204" s="775" t="s">
        <v>4235</v>
      </c>
    </row>
    <row r="13205" spans="1:9">
      <c r="A13205" s="775" t="str">
        <f>Table_wabobpsvr_AzureCalc_AzureCalcRateCard[[#This Row],[ServiceName]]&amp;Table_wabobpsvr_AzureCalc_AzureCalcRateCard[[#This Row],[Price_Level]]&amp;Table_wabobpsvr_AzureCalc_AzureCalcRateCard[[#This Row],[Region]]</f>
        <v>Standard Event Hubs Throughput UnitsA4</v>
      </c>
      <c r="B13205" s="775">
        <v>4</v>
      </c>
      <c r="C13205" s="775" t="s">
        <v>4235</v>
      </c>
      <c r="D13205" s="775" t="s">
        <v>174</v>
      </c>
      <c r="E13205" s="775">
        <v>999999</v>
      </c>
      <c r="F13205" s="775" t="s">
        <v>1159</v>
      </c>
      <c r="G13205" s="775" t="s">
        <v>4235</v>
      </c>
      <c r="H13205" s="775" t="s">
        <v>4235</v>
      </c>
      <c r="I13205" s="775" t="s">
        <v>4235</v>
      </c>
    </row>
    <row r="13206" spans="1:9">
      <c r="A13206" s="775" t="str">
        <f>Table_wabobpsvr_AzureCalc_AzureCalcRateCard[[#This Row],[ServiceName]]&amp;Table_wabobpsvr_AzureCalc_AzureCalcRateCard[[#This Row],[Price_Level]]&amp;Table_wabobpsvr_AzureCalc_AzureCalcRateCard[[#This Row],[Region]]</f>
        <v>Standard Event Hubs Throughput UnitsB4</v>
      </c>
      <c r="B13206" s="775">
        <v>4</v>
      </c>
      <c r="C13206" s="775" t="s">
        <v>4235</v>
      </c>
      <c r="D13206" s="775" t="s">
        <v>175</v>
      </c>
      <c r="E13206" s="775">
        <v>999999</v>
      </c>
      <c r="F13206" s="775" t="s">
        <v>1159</v>
      </c>
      <c r="G13206" s="775" t="s">
        <v>4235</v>
      </c>
      <c r="H13206" s="775" t="s">
        <v>4235</v>
      </c>
      <c r="I13206" s="775" t="s">
        <v>4235</v>
      </c>
    </row>
    <row r="13207" spans="1:9">
      <c r="A13207" s="775" t="str">
        <f>Table_wabobpsvr_AzureCalc_AzureCalcRateCard[[#This Row],[ServiceName]]&amp;Table_wabobpsvr_AzureCalc_AzureCalcRateCard[[#This Row],[Price_Level]]&amp;Table_wabobpsvr_AzureCalc_AzureCalcRateCard[[#This Row],[Region]]</f>
        <v>Standard Event Hubs Throughput UnitsC4</v>
      </c>
      <c r="B13207" s="775">
        <v>4</v>
      </c>
      <c r="C13207" s="775" t="s">
        <v>4235</v>
      </c>
      <c r="D13207" s="775" t="s">
        <v>177</v>
      </c>
      <c r="E13207" s="775">
        <v>999999</v>
      </c>
      <c r="F13207" s="775" t="s">
        <v>1159</v>
      </c>
      <c r="G13207" s="775" t="s">
        <v>4235</v>
      </c>
      <c r="H13207" s="775" t="s">
        <v>4235</v>
      </c>
      <c r="I13207" s="775" t="s">
        <v>4235</v>
      </c>
    </row>
    <row r="13208" spans="1:9">
      <c r="A13208" s="775" t="str">
        <f>Table_wabobpsvr_AzureCalc_AzureCalcRateCard[[#This Row],[ServiceName]]&amp;Table_wabobpsvr_AzureCalc_AzureCalcRateCard[[#This Row],[Price_Level]]&amp;Table_wabobpsvr_AzureCalc_AzureCalcRateCard[[#This Row],[Region]]</f>
        <v>Standard Event Hubs Throughput UnitsD4</v>
      </c>
      <c r="B13208" s="775">
        <v>4</v>
      </c>
      <c r="C13208" s="775" t="s">
        <v>4235</v>
      </c>
      <c r="D13208" s="775" t="s">
        <v>176</v>
      </c>
      <c r="E13208" s="775">
        <v>999999</v>
      </c>
      <c r="F13208" s="775" t="s">
        <v>1159</v>
      </c>
      <c r="G13208" s="775" t="s">
        <v>4235</v>
      </c>
      <c r="H13208" s="775" t="s">
        <v>4235</v>
      </c>
      <c r="I13208" s="775" t="s">
        <v>4235</v>
      </c>
    </row>
    <row r="13209" spans="1:9">
      <c r="A13209" s="775" t="str">
        <f>Table_wabobpsvr_AzureCalc_AzureCalcRateCard[[#This Row],[ServiceName]]&amp;Table_wabobpsvr_AzureCalc_AzureCalcRateCard[[#This Row],[Price_Level]]&amp;Table_wabobpsvr_AzureCalc_AzureCalcRateCard[[#This Row],[Region]]</f>
        <v>Standard Event Hubs Throughput UnitsMOSP5</v>
      </c>
      <c r="B13209" s="775">
        <v>5</v>
      </c>
      <c r="C13209" s="775" t="s">
        <v>4235</v>
      </c>
      <c r="D13209" s="775" t="s">
        <v>606</v>
      </c>
      <c r="E13209" s="775">
        <v>999999</v>
      </c>
      <c r="F13209" s="775" t="s">
        <v>1159</v>
      </c>
      <c r="G13209" s="775" t="s">
        <v>4235</v>
      </c>
      <c r="H13209" s="775" t="s">
        <v>4235</v>
      </c>
      <c r="I13209" s="775" t="s">
        <v>4235</v>
      </c>
    </row>
    <row r="13210" spans="1:9">
      <c r="A13210" s="1039" t="str">
        <f>Table_wabobpsvr_AzureCalc_AzureCalcRateCard[[#This Row],[ServiceName]]&amp;Table_wabobpsvr_AzureCalc_AzureCalcRateCard[[#This Row],[Price_Level]]&amp;Table_wabobpsvr_AzureCalc_AzureCalcRateCard[[#This Row],[Region]]</f>
        <v>Standard Event Hubs Throughput UnitsA5</v>
      </c>
      <c r="B13210" s="1039">
        <v>5</v>
      </c>
      <c r="C13210" s="1039" t="s">
        <v>4235</v>
      </c>
      <c r="D13210" s="1039" t="s">
        <v>174</v>
      </c>
      <c r="E13210" s="1039">
        <v>999999</v>
      </c>
      <c r="F13210" s="1039" t="s">
        <v>1159</v>
      </c>
      <c r="G13210" s="775" t="s">
        <v>4235</v>
      </c>
      <c r="H13210" s="775" t="s">
        <v>4235</v>
      </c>
      <c r="I13210" s="775" t="s">
        <v>4235</v>
      </c>
    </row>
    <row r="13211" spans="1:9">
      <c r="A13211" s="775" t="str">
        <f>Table_wabobpsvr_AzureCalc_AzureCalcRateCard[[#This Row],[ServiceName]]&amp;Table_wabobpsvr_AzureCalc_AzureCalcRateCard[[#This Row],[Price_Level]]&amp;Table_wabobpsvr_AzureCalc_AzureCalcRateCard[[#This Row],[Region]]</f>
        <v>Standard Event Hubs Throughput UnitsB5</v>
      </c>
      <c r="B13211" s="775">
        <v>5</v>
      </c>
      <c r="C13211" s="775" t="s">
        <v>4235</v>
      </c>
      <c r="D13211" s="775" t="s">
        <v>175</v>
      </c>
      <c r="E13211" s="775">
        <v>999999</v>
      </c>
      <c r="F13211" s="775" t="s">
        <v>1159</v>
      </c>
      <c r="G13211" s="775" t="s">
        <v>4235</v>
      </c>
      <c r="H13211" s="775" t="s">
        <v>4235</v>
      </c>
      <c r="I13211" s="775" t="s">
        <v>4235</v>
      </c>
    </row>
    <row r="13212" spans="1:9">
      <c r="A13212" s="1039" t="str">
        <f>Table_wabobpsvr_AzureCalc_AzureCalcRateCard[[#This Row],[ServiceName]]&amp;Table_wabobpsvr_AzureCalc_AzureCalcRateCard[[#This Row],[Price_Level]]&amp;Table_wabobpsvr_AzureCalc_AzureCalcRateCard[[#This Row],[Region]]</f>
        <v>Standard Event Hubs Throughput UnitsC5</v>
      </c>
      <c r="B13212" s="1039">
        <v>5</v>
      </c>
      <c r="C13212" s="1039" t="s">
        <v>4235</v>
      </c>
      <c r="D13212" s="1039" t="s">
        <v>177</v>
      </c>
      <c r="E13212" s="1039">
        <v>999999</v>
      </c>
      <c r="F13212" s="1039" t="s">
        <v>1159</v>
      </c>
      <c r="G13212" s="775" t="s">
        <v>4235</v>
      </c>
      <c r="H13212" s="775" t="s">
        <v>4235</v>
      </c>
      <c r="I13212" s="775" t="s">
        <v>4235</v>
      </c>
    </row>
    <row r="13213" spans="1:9">
      <c r="A13213" s="1039" t="str">
        <f>Table_wabobpsvr_AzureCalc_AzureCalcRateCard[[#This Row],[ServiceName]]&amp;Table_wabobpsvr_AzureCalc_AzureCalcRateCard[[#This Row],[Price_Level]]&amp;Table_wabobpsvr_AzureCalc_AzureCalcRateCard[[#This Row],[Region]]</f>
        <v>Standard Event Hubs Throughput UnitsD5</v>
      </c>
      <c r="B13213" s="1039">
        <v>5</v>
      </c>
      <c r="C13213" s="1039" t="s">
        <v>4235</v>
      </c>
      <c r="D13213" s="1039" t="s">
        <v>176</v>
      </c>
      <c r="E13213" s="1039">
        <v>999999</v>
      </c>
      <c r="F13213" s="1039" t="s">
        <v>1159</v>
      </c>
      <c r="G13213" s="775" t="s">
        <v>4235</v>
      </c>
      <c r="H13213" s="775" t="s">
        <v>4235</v>
      </c>
      <c r="I13213" s="775" t="s">
        <v>4235</v>
      </c>
    </row>
    <row r="13214" spans="1:9">
      <c r="A13214" s="1039" t="str">
        <f>Table_wabobpsvr_AzureCalc_AzureCalcRateCard[[#This Row],[ServiceName]]&amp;Table_wabobpsvr_AzureCalc_AzureCalcRateCard[[#This Row],[Price_Level]]&amp;Table_wabobpsvr_AzureCalc_AzureCalcRateCard[[#This Row],[Region]]</f>
        <v>Standard Event Hubs Throughput UnitsMOSP1</v>
      </c>
      <c r="B13214" s="1039">
        <v>1</v>
      </c>
      <c r="C13214" s="1039" t="s">
        <v>4235</v>
      </c>
      <c r="D13214" s="1039" t="s">
        <v>606</v>
      </c>
      <c r="E13214" s="1039">
        <v>999999</v>
      </c>
      <c r="F13214" s="1039" t="s">
        <v>1159</v>
      </c>
      <c r="G13214" s="775" t="s">
        <v>4235</v>
      </c>
      <c r="H13214" s="775" t="s">
        <v>4235</v>
      </c>
      <c r="I13214" s="775" t="s">
        <v>4235</v>
      </c>
    </row>
    <row r="13215" spans="1:9">
      <c r="A13215" s="1039" t="str">
        <f>Table_wabobpsvr_AzureCalc_AzureCalcRateCard[[#This Row],[ServiceName]]&amp;Table_wabobpsvr_AzureCalc_AzureCalcRateCard[[#This Row],[Price_Level]]&amp;Table_wabobpsvr_AzureCalc_AzureCalcRateCard[[#This Row],[Region]]</f>
        <v>Standard Event Hubs Throughput UnitsA1</v>
      </c>
      <c r="B13215" s="1039">
        <v>1</v>
      </c>
      <c r="C13215" s="1039" t="s">
        <v>4235</v>
      </c>
      <c r="D13215" s="1039" t="s">
        <v>174</v>
      </c>
      <c r="E13215" s="1039">
        <v>999999</v>
      </c>
      <c r="F13215" s="1039" t="s">
        <v>1159</v>
      </c>
      <c r="G13215" s="775" t="s">
        <v>4235</v>
      </c>
      <c r="H13215" s="775" t="s">
        <v>4235</v>
      </c>
      <c r="I13215" s="775" t="s">
        <v>4235</v>
      </c>
    </row>
    <row r="13216" spans="1:9">
      <c r="A13216" s="1039" t="str">
        <f>Table_wabobpsvr_AzureCalc_AzureCalcRateCard[[#This Row],[ServiceName]]&amp;Table_wabobpsvr_AzureCalc_AzureCalcRateCard[[#This Row],[Price_Level]]&amp;Table_wabobpsvr_AzureCalc_AzureCalcRateCard[[#This Row],[Region]]</f>
        <v>Standard Event Hubs Throughput UnitsB1</v>
      </c>
      <c r="B13216" s="1039">
        <v>1</v>
      </c>
      <c r="C13216" s="1039" t="s">
        <v>4235</v>
      </c>
      <c r="D13216" s="1039" t="s">
        <v>175</v>
      </c>
      <c r="E13216" s="1039">
        <v>999999</v>
      </c>
      <c r="F13216" s="1039" t="s">
        <v>1159</v>
      </c>
      <c r="G13216" s="775" t="s">
        <v>4235</v>
      </c>
      <c r="H13216" s="775" t="s">
        <v>4235</v>
      </c>
      <c r="I13216" s="775" t="s">
        <v>4235</v>
      </c>
    </row>
    <row r="13217" spans="1:9">
      <c r="A13217" s="775" t="str">
        <f>Table_wabobpsvr_AzureCalc_AzureCalcRateCard[[#This Row],[ServiceName]]&amp;Table_wabobpsvr_AzureCalc_AzureCalcRateCard[[#This Row],[Price_Level]]&amp;Table_wabobpsvr_AzureCalc_AzureCalcRateCard[[#This Row],[Region]]</f>
        <v>Standard Event Hubs Throughput UnitsC1</v>
      </c>
      <c r="B13217" s="775">
        <v>1</v>
      </c>
      <c r="C13217" s="775" t="s">
        <v>4235</v>
      </c>
      <c r="D13217" s="775" t="s">
        <v>177</v>
      </c>
      <c r="E13217" s="775">
        <v>999999</v>
      </c>
      <c r="F13217" s="775" t="s">
        <v>1159</v>
      </c>
      <c r="G13217" s="775" t="s">
        <v>4235</v>
      </c>
      <c r="H13217" s="775" t="s">
        <v>4235</v>
      </c>
      <c r="I13217" s="775" t="s">
        <v>4235</v>
      </c>
    </row>
    <row r="13218" spans="1:9">
      <c r="A13218" s="1039" t="str">
        <f>Table_wabobpsvr_AzureCalc_AzureCalcRateCard[[#This Row],[ServiceName]]&amp;Table_wabobpsvr_AzureCalc_AzureCalcRateCard[[#This Row],[Price_Level]]&amp;Table_wabobpsvr_AzureCalc_AzureCalcRateCard[[#This Row],[Region]]</f>
        <v>Standard Event Hubs Throughput UnitsD1</v>
      </c>
      <c r="B13218" s="1039">
        <v>1</v>
      </c>
      <c r="C13218" s="1039" t="s">
        <v>4235</v>
      </c>
      <c r="D13218" s="1039" t="s">
        <v>176</v>
      </c>
      <c r="E13218" s="1039">
        <v>999999</v>
      </c>
      <c r="F13218" s="1039" t="s">
        <v>1159</v>
      </c>
      <c r="G13218" s="775" t="s">
        <v>4235</v>
      </c>
      <c r="H13218" s="775" t="s">
        <v>4235</v>
      </c>
      <c r="I13218" s="775" t="s">
        <v>4235</v>
      </c>
    </row>
    <row r="13219" spans="1:9">
      <c r="A13219" s="1039" t="str">
        <f>Table_wabobpsvr_AzureCalc_AzureCalcRateCard[[#This Row],[ServiceName]]&amp;Table_wabobpsvr_AzureCalc_AzureCalcRateCard[[#This Row],[Price_Level]]&amp;Table_wabobpsvr_AzureCalc_AzureCalcRateCard[[#This Row],[Region]]</f>
        <v>Standard Event Hubs Throughput UnitsMOSP7</v>
      </c>
      <c r="B13219" s="1039">
        <v>7</v>
      </c>
      <c r="C13219" s="1039" t="s">
        <v>4235</v>
      </c>
      <c r="D13219" s="1039" t="s">
        <v>606</v>
      </c>
      <c r="E13219" s="1039">
        <v>999999</v>
      </c>
      <c r="F13219" s="1039" t="s">
        <v>1159</v>
      </c>
      <c r="G13219" s="775" t="s">
        <v>4235</v>
      </c>
      <c r="H13219" s="775" t="s">
        <v>4235</v>
      </c>
      <c r="I13219" s="775" t="s">
        <v>4235</v>
      </c>
    </row>
    <row r="13220" spans="1:9">
      <c r="A13220" s="1039" t="str">
        <f>Table_wabobpsvr_AzureCalc_AzureCalcRateCard[[#This Row],[ServiceName]]&amp;Table_wabobpsvr_AzureCalc_AzureCalcRateCard[[#This Row],[Price_Level]]&amp;Table_wabobpsvr_AzureCalc_AzureCalcRateCard[[#This Row],[Region]]</f>
        <v>Standard Event Hubs Throughput UnitsA7</v>
      </c>
      <c r="B13220" s="1039">
        <v>7</v>
      </c>
      <c r="C13220" s="1039" t="s">
        <v>4235</v>
      </c>
      <c r="D13220" s="1039" t="s">
        <v>174</v>
      </c>
      <c r="E13220" s="1039">
        <v>999999</v>
      </c>
      <c r="F13220" s="1039" t="s">
        <v>1159</v>
      </c>
      <c r="G13220" s="775" t="s">
        <v>4235</v>
      </c>
      <c r="H13220" s="775" t="s">
        <v>4235</v>
      </c>
      <c r="I13220" s="775" t="s">
        <v>4235</v>
      </c>
    </row>
    <row r="13221" spans="1:9">
      <c r="A13221" s="1039" t="str">
        <f>Table_wabobpsvr_AzureCalc_AzureCalcRateCard[[#This Row],[ServiceName]]&amp;Table_wabobpsvr_AzureCalc_AzureCalcRateCard[[#This Row],[Price_Level]]&amp;Table_wabobpsvr_AzureCalc_AzureCalcRateCard[[#This Row],[Region]]</f>
        <v>Standard Event Hubs Throughput UnitsB7</v>
      </c>
      <c r="B13221" s="1039">
        <v>7</v>
      </c>
      <c r="C13221" s="1039" t="s">
        <v>4235</v>
      </c>
      <c r="D13221" s="1039" t="s">
        <v>175</v>
      </c>
      <c r="E13221" s="1039">
        <v>999999</v>
      </c>
      <c r="F13221" s="1039" t="s">
        <v>1159</v>
      </c>
      <c r="G13221" s="775" t="s">
        <v>4235</v>
      </c>
      <c r="H13221" s="775" t="s">
        <v>4235</v>
      </c>
      <c r="I13221" s="775" t="s">
        <v>4235</v>
      </c>
    </row>
    <row r="13222" spans="1:9">
      <c r="A13222" s="1039" t="str">
        <f>Table_wabobpsvr_AzureCalc_AzureCalcRateCard[[#This Row],[ServiceName]]&amp;Table_wabobpsvr_AzureCalc_AzureCalcRateCard[[#This Row],[Price_Level]]&amp;Table_wabobpsvr_AzureCalc_AzureCalcRateCard[[#This Row],[Region]]</f>
        <v>Standard Event Hubs Throughput UnitsC7</v>
      </c>
      <c r="B13222" s="1039">
        <v>7</v>
      </c>
      <c r="C13222" s="1039" t="s">
        <v>4235</v>
      </c>
      <c r="D13222" s="1039" t="s">
        <v>177</v>
      </c>
      <c r="E13222" s="1039">
        <v>999999</v>
      </c>
      <c r="F13222" s="1039" t="s">
        <v>1159</v>
      </c>
      <c r="G13222" s="775" t="s">
        <v>4235</v>
      </c>
      <c r="H13222" s="775" t="s">
        <v>4235</v>
      </c>
      <c r="I13222" s="775" t="s">
        <v>4235</v>
      </c>
    </row>
    <row r="13223" spans="1:9">
      <c r="A13223" s="1039" t="str">
        <f>Table_wabobpsvr_AzureCalc_AzureCalcRateCard[[#This Row],[ServiceName]]&amp;Table_wabobpsvr_AzureCalc_AzureCalcRateCard[[#This Row],[Price_Level]]&amp;Table_wabobpsvr_AzureCalc_AzureCalcRateCard[[#This Row],[Region]]</f>
        <v>Standard Event Hubs Throughput UnitsD7</v>
      </c>
      <c r="B13223" s="1039">
        <v>7</v>
      </c>
      <c r="C13223" s="1039" t="s">
        <v>4235</v>
      </c>
      <c r="D13223" s="1039" t="s">
        <v>176</v>
      </c>
      <c r="E13223" s="1039">
        <v>999999</v>
      </c>
      <c r="F13223" s="1039" t="s">
        <v>1159</v>
      </c>
      <c r="G13223" s="775" t="s">
        <v>4235</v>
      </c>
      <c r="H13223" s="775" t="s">
        <v>4235</v>
      </c>
      <c r="I13223" s="775" t="s">
        <v>4235</v>
      </c>
    </row>
    <row r="13224" spans="1:9">
      <c r="A13224" s="1039" t="str">
        <f>Table_wabobpsvr_AzureCalc_AzureCalcRateCard[[#This Row],[ServiceName]]&amp;Table_wabobpsvr_AzureCalc_AzureCalcRateCard[[#This Row],[Price_Level]]&amp;Table_wabobpsvr_AzureCalc_AzureCalcRateCard[[#This Row],[Region]]</f>
        <v>Standard Event Hubs Throughput UnitsMOSP10</v>
      </c>
      <c r="B13224" s="1039">
        <v>10</v>
      </c>
      <c r="C13224" s="1039" t="s">
        <v>4235</v>
      </c>
      <c r="D13224" s="1039" t="s">
        <v>606</v>
      </c>
      <c r="E13224" s="1039">
        <v>999999</v>
      </c>
      <c r="F13224" s="1039" t="s">
        <v>1159</v>
      </c>
      <c r="G13224" s="775" t="s">
        <v>4235</v>
      </c>
      <c r="H13224" s="775" t="s">
        <v>4235</v>
      </c>
      <c r="I13224" s="775" t="s">
        <v>4235</v>
      </c>
    </row>
    <row r="13225" spans="1:9">
      <c r="A13225" s="775" t="str">
        <f>Table_wabobpsvr_AzureCalc_AzureCalcRateCard[[#This Row],[ServiceName]]&amp;Table_wabobpsvr_AzureCalc_AzureCalcRateCard[[#This Row],[Price_Level]]&amp;Table_wabobpsvr_AzureCalc_AzureCalcRateCard[[#This Row],[Region]]</f>
        <v>Standard Event Hubs Throughput UnitsA10</v>
      </c>
      <c r="B13225" s="775">
        <v>10</v>
      </c>
      <c r="C13225" s="775" t="s">
        <v>4235</v>
      </c>
      <c r="D13225" s="775" t="s">
        <v>174</v>
      </c>
      <c r="E13225" s="775">
        <v>999999</v>
      </c>
      <c r="F13225" s="775" t="s">
        <v>1159</v>
      </c>
      <c r="G13225" s="775" t="s">
        <v>4235</v>
      </c>
      <c r="H13225" s="775" t="s">
        <v>4235</v>
      </c>
      <c r="I13225" s="775" t="s">
        <v>4235</v>
      </c>
    </row>
    <row r="13226" spans="1:9">
      <c r="A13226" s="775" t="str">
        <f>Table_wabobpsvr_AzureCalc_AzureCalcRateCard[[#This Row],[ServiceName]]&amp;Table_wabobpsvr_AzureCalc_AzureCalcRateCard[[#This Row],[Price_Level]]&amp;Table_wabobpsvr_AzureCalc_AzureCalcRateCard[[#This Row],[Region]]</f>
        <v>Standard Event Hubs Throughput UnitsB10</v>
      </c>
      <c r="B13226" s="775">
        <v>10</v>
      </c>
      <c r="C13226" s="775" t="s">
        <v>4235</v>
      </c>
      <c r="D13226" s="775" t="s">
        <v>175</v>
      </c>
      <c r="E13226" s="775">
        <v>999999</v>
      </c>
      <c r="F13226" s="775" t="s">
        <v>1159</v>
      </c>
      <c r="G13226" s="775" t="s">
        <v>4235</v>
      </c>
      <c r="H13226" s="775" t="s">
        <v>4235</v>
      </c>
      <c r="I13226" s="775" t="s">
        <v>4235</v>
      </c>
    </row>
    <row r="13227" spans="1:9">
      <c r="A13227" s="1039" t="str">
        <f>Table_wabobpsvr_AzureCalc_AzureCalcRateCard[[#This Row],[ServiceName]]&amp;Table_wabobpsvr_AzureCalc_AzureCalcRateCard[[#This Row],[Price_Level]]&amp;Table_wabobpsvr_AzureCalc_AzureCalcRateCard[[#This Row],[Region]]</f>
        <v>Standard Event Hubs Throughput UnitsC10</v>
      </c>
      <c r="B13227" s="1039">
        <v>10</v>
      </c>
      <c r="C13227" s="1039" t="s">
        <v>4235</v>
      </c>
      <c r="D13227" s="1039" t="s">
        <v>177</v>
      </c>
      <c r="E13227" s="1039">
        <v>999999</v>
      </c>
      <c r="F13227" s="1039" t="s">
        <v>1159</v>
      </c>
      <c r="G13227" s="775" t="s">
        <v>4235</v>
      </c>
      <c r="H13227" s="775" t="s">
        <v>4235</v>
      </c>
      <c r="I13227" s="775" t="s">
        <v>4235</v>
      </c>
    </row>
    <row r="13228" spans="1:9">
      <c r="A13228" s="775" t="str">
        <f>Table_wabobpsvr_AzureCalc_AzureCalcRateCard[[#This Row],[ServiceName]]&amp;Table_wabobpsvr_AzureCalc_AzureCalcRateCard[[#This Row],[Price_Level]]&amp;Table_wabobpsvr_AzureCalc_AzureCalcRateCard[[#This Row],[Region]]</f>
        <v>Standard Event Hubs Throughput UnitsD10</v>
      </c>
      <c r="B13228" s="775">
        <v>10</v>
      </c>
      <c r="C13228" s="775" t="s">
        <v>4235</v>
      </c>
      <c r="D13228" s="775" t="s">
        <v>176</v>
      </c>
      <c r="E13228" s="775">
        <v>999999</v>
      </c>
      <c r="F13228" s="775" t="s">
        <v>1159</v>
      </c>
      <c r="G13228" s="775" t="s">
        <v>4235</v>
      </c>
      <c r="H13228" s="775" t="s">
        <v>4235</v>
      </c>
      <c r="I13228" s="775" t="s">
        <v>4235</v>
      </c>
    </row>
    <row r="13229" spans="1:9">
      <c r="A13229" s="775" t="str">
        <f>Table_wabobpsvr_AzureCalc_AzureCalcRateCard[[#This Row],[ServiceName]]&amp;Table_wabobpsvr_AzureCalc_AzureCalcRateCard[[#This Row],[Price_Level]]&amp;Table_wabobpsvr_AzureCalc_AzureCalcRateCard[[#This Row],[Region]]</f>
        <v>Standard Event Hubs Throughput UnitsMOSP11</v>
      </c>
      <c r="B13229" s="775">
        <v>11</v>
      </c>
      <c r="C13229" s="775" t="s">
        <v>4235</v>
      </c>
      <c r="D13229" s="775" t="s">
        <v>606</v>
      </c>
      <c r="E13229" s="775">
        <v>999999</v>
      </c>
      <c r="F13229" s="775" t="s">
        <v>1159</v>
      </c>
      <c r="G13229" s="775" t="s">
        <v>4235</v>
      </c>
      <c r="H13229" s="775" t="s">
        <v>4235</v>
      </c>
      <c r="I13229" s="775" t="s">
        <v>4235</v>
      </c>
    </row>
    <row r="13230" spans="1:9">
      <c r="A13230" s="775" t="str">
        <f>Table_wabobpsvr_AzureCalc_AzureCalcRateCard[[#This Row],[ServiceName]]&amp;Table_wabobpsvr_AzureCalc_AzureCalcRateCard[[#This Row],[Price_Level]]&amp;Table_wabobpsvr_AzureCalc_AzureCalcRateCard[[#This Row],[Region]]</f>
        <v>Standard Event Hubs Throughput UnitsA11</v>
      </c>
      <c r="B13230" s="775">
        <v>11</v>
      </c>
      <c r="C13230" s="775" t="s">
        <v>4235</v>
      </c>
      <c r="D13230" s="775" t="s">
        <v>174</v>
      </c>
      <c r="E13230" s="775">
        <v>999999</v>
      </c>
      <c r="F13230" s="775" t="s">
        <v>1159</v>
      </c>
      <c r="G13230" s="775" t="s">
        <v>4235</v>
      </c>
      <c r="H13230" s="775" t="s">
        <v>4235</v>
      </c>
      <c r="I13230" s="775" t="s">
        <v>4235</v>
      </c>
    </row>
    <row r="13231" spans="1:9">
      <c r="A13231" s="775" t="str">
        <f>Table_wabobpsvr_AzureCalc_AzureCalcRateCard[[#This Row],[ServiceName]]&amp;Table_wabobpsvr_AzureCalc_AzureCalcRateCard[[#This Row],[Price_Level]]&amp;Table_wabobpsvr_AzureCalc_AzureCalcRateCard[[#This Row],[Region]]</f>
        <v>Standard Event Hubs Throughput UnitsB11</v>
      </c>
      <c r="B13231" s="775">
        <v>11</v>
      </c>
      <c r="C13231" s="775" t="s">
        <v>4235</v>
      </c>
      <c r="D13231" s="775" t="s">
        <v>175</v>
      </c>
      <c r="E13231" s="775">
        <v>999999</v>
      </c>
      <c r="F13231" s="775" t="s">
        <v>1159</v>
      </c>
      <c r="G13231" s="775" t="s">
        <v>4235</v>
      </c>
      <c r="H13231" s="775" t="s">
        <v>4235</v>
      </c>
      <c r="I13231" s="775" t="s">
        <v>4235</v>
      </c>
    </row>
    <row r="13232" spans="1:9">
      <c r="A13232" s="775" t="str">
        <f>Table_wabobpsvr_AzureCalc_AzureCalcRateCard[[#This Row],[ServiceName]]&amp;Table_wabobpsvr_AzureCalc_AzureCalcRateCard[[#This Row],[Price_Level]]&amp;Table_wabobpsvr_AzureCalc_AzureCalcRateCard[[#This Row],[Region]]</f>
        <v>Standard Event Hubs Throughput UnitsC11</v>
      </c>
      <c r="B13232" s="775">
        <v>11</v>
      </c>
      <c r="C13232" s="775" t="s">
        <v>4235</v>
      </c>
      <c r="D13232" s="775" t="s">
        <v>177</v>
      </c>
      <c r="E13232" s="775">
        <v>999999</v>
      </c>
      <c r="F13232" s="775" t="s">
        <v>1159</v>
      </c>
      <c r="G13232" s="775" t="s">
        <v>4235</v>
      </c>
      <c r="H13232" s="775" t="s">
        <v>4235</v>
      </c>
      <c r="I13232" s="775" t="s">
        <v>4235</v>
      </c>
    </row>
    <row r="13233" spans="1:9">
      <c r="A13233" s="1039" t="str">
        <f>Table_wabobpsvr_AzureCalc_AzureCalcRateCard[[#This Row],[ServiceName]]&amp;Table_wabobpsvr_AzureCalc_AzureCalcRateCard[[#This Row],[Price_Level]]&amp;Table_wabobpsvr_AzureCalc_AzureCalcRateCard[[#This Row],[Region]]</f>
        <v>Standard Event Hubs Throughput UnitsD11</v>
      </c>
      <c r="B13233" s="1039">
        <v>11</v>
      </c>
      <c r="C13233" s="1039" t="s">
        <v>4235</v>
      </c>
      <c r="D13233" s="1039" t="s">
        <v>176</v>
      </c>
      <c r="E13233" s="1039">
        <v>999999</v>
      </c>
      <c r="F13233" s="1039" t="s">
        <v>1159</v>
      </c>
      <c r="G13233" s="775" t="s">
        <v>4235</v>
      </c>
      <c r="H13233" s="775" t="s">
        <v>4235</v>
      </c>
      <c r="I13233" s="775" t="s">
        <v>4235</v>
      </c>
    </row>
    <row r="13234" spans="1:9">
      <c r="A13234" s="775" t="str">
        <f>Table_wabobpsvr_AzureCalc_AzureCalcRateCard[[#This Row],[ServiceName]]&amp;Table_wabobpsvr_AzureCalc_AzureCalcRateCard[[#This Row],[Price_Level]]&amp;Table_wabobpsvr_AzureCalc_AzureCalcRateCard[[#This Row],[Region]]</f>
        <v>Standard Event Hubs Throughput UnitsMOSP12</v>
      </c>
      <c r="B13234" s="775">
        <v>12</v>
      </c>
      <c r="C13234" s="775" t="s">
        <v>4235</v>
      </c>
      <c r="D13234" s="775" t="s">
        <v>606</v>
      </c>
      <c r="E13234" s="775">
        <v>999999</v>
      </c>
      <c r="F13234" s="775" t="s">
        <v>1159</v>
      </c>
      <c r="G13234" s="775" t="s">
        <v>4235</v>
      </c>
      <c r="H13234" s="775" t="s">
        <v>4235</v>
      </c>
      <c r="I13234" s="775" t="s">
        <v>4235</v>
      </c>
    </row>
    <row r="13235" spans="1:9">
      <c r="A13235" s="775" t="str">
        <f>Table_wabobpsvr_AzureCalc_AzureCalcRateCard[[#This Row],[ServiceName]]&amp;Table_wabobpsvr_AzureCalc_AzureCalcRateCard[[#This Row],[Price_Level]]&amp;Table_wabobpsvr_AzureCalc_AzureCalcRateCard[[#This Row],[Region]]</f>
        <v>Standard Event Hubs Throughput UnitsA12</v>
      </c>
      <c r="B13235" s="775">
        <v>12</v>
      </c>
      <c r="C13235" s="775" t="s">
        <v>4235</v>
      </c>
      <c r="D13235" s="775" t="s">
        <v>174</v>
      </c>
      <c r="E13235" s="775">
        <v>999999</v>
      </c>
      <c r="F13235" s="775" t="s">
        <v>1159</v>
      </c>
      <c r="G13235" s="775" t="s">
        <v>4235</v>
      </c>
      <c r="H13235" s="775" t="s">
        <v>4235</v>
      </c>
      <c r="I13235" s="775" t="s">
        <v>4235</v>
      </c>
    </row>
    <row r="13236" spans="1:9">
      <c r="A13236" s="775" t="str">
        <f>Table_wabobpsvr_AzureCalc_AzureCalcRateCard[[#This Row],[ServiceName]]&amp;Table_wabobpsvr_AzureCalc_AzureCalcRateCard[[#This Row],[Price_Level]]&amp;Table_wabobpsvr_AzureCalc_AzureCalcRateCard[[#This Row],[Region]]</f>
        <v>Standard Event Hubs Throughput UnitsB12</v>
      </c>
      <c r="B13236" s="775">
        <v>12</v>
      </c>
      <c r="C13236" s="775" t="s">
        <v>4235</v>
      </c>
      <c r="D13236" s="775" t="s">
        <v>175</v>
      </c>
      <c r="E13236" s="775">
        <v>999999</v>
      </c>
      <c r="F13236" s="775" t="s">
        <v>1159</v>
      </c>
      <c r="G13236" s="775" t="s">
        <v>4235</v>
      </c>
      <c r="H13236" s="775" t="s">
        <v>4235</v>
      </c>
      <c r="I13236" s="775" t="s">
        <v>4235</v>
      </c>
    </row>
    <row r="13237" spans="1:9">
      <c r="A13237" s="775" t="str">
        <f>Table_wabobpsvr_AzureCalc_AzureCalcRateCard[[#This Row],[ServiceName]]&amp;Table_wabobpsvr_AzureCalc_AzureCalcRateCard[[#This Row],[Price_Level]]&amp;Table_wabobpsvr_AzureCalc_AzureCalcRateCard[[#This Row],[Region]]</f>
        <v>Standard Event Hubs Throughput UnitsC12</v>
      </c>
      <c r="B13237" s="775">
        <v>12</v>
      </c>
      <c r="C13237" s="775" t="s">
        <v>4235</v>
      </c>
      <c r="D13237" s="775" t="s">
        <v>177</v>
      </c>
      <c r="E13237" s="775">
        <v>999999</v>
      </c>
      <c r="F13237" s="775" t="s">
        <v>1159</v>
      </c>
      <c r="G13237" s="775" t="s">
        <v>4235</v>
      </c>
      <c r="H13237" s="775" t="s">
        <v>4235</v>
      </c>
      <c r="I13237" s="775" t="s">
        <v>4235</v>
      </c>
    </row>
    <row r="13238" spans="1:9">
      <c r="A13238" s="775" t="str">
        <f>Table_wabobpsvr_AzureCalc_AzureCalcRateCard[[#This Row],[ServiceName]]&amp;Table_wabobpsvr_AzureCalc_AzureCalcRateCard[[#This Row],[Price_Level]]&amp;Table_wabobpsvr_AzureCalc_AzureCalcRateCard[[#This Row],[Region]]</f>
        <v>Standard Event Hubs Throughput UnitsD12</v>
      </c>
      <c r="B13238" s="775">
        <v>12</v>
      </c>
      <c r="C13238" s="775" t="s">
        <v>4235</v>
      </c>
      <c r="D13238" s="775" t="s">
        <v>176</v>
      </c>
      <c r="E13238" s="775">
        <v>999999</v>
      </c>
      <c r="F13238" s="775" t="s">
        <v>1159</v>
      </c>
      <c r="G13238" s="775" t="s">
        <v>4235</v>
      </c>
      <c r="H13238" s="775" t="s">
        <v>4235</v>
      </c>
      <c r="I13238" s="775" t="s">
        <v>4235</v>
      </c>
    </row>
    <row r="13239" spans="1:9">
      <c r="A13239" s="775" t="str">
        <f>Table_wabobpsvr_AzureCalc_AzureCalcRateCard[[#This Row],[ServiceName]]&amp;Table_wabobpsvr_AzureCalc_AzureCalcRateCard[[#This Row],[Price_Level]]&amp;Table_wabobpsvr_AzureCalc_AzureCalcRateCard[[#This Row],[Region]]</f>
        <v>Standard Event Hubs Throughput UnitsMOSP13</v>
      </c>
      <c r="B13239" s="775">
        <v>13</v>
      </c>
      <c r="C13239" s="775" t="s">
        <v>4235</v>
      </c>
      <c r="D13239" s="775" t="s">
        <v>606</v>
      </c>
      <c r="E13239" s="775">
        <v>999999</v>
      </c>
      <c r="F13239" s="775" t="s">
        <v>1159</v>
      </c>
      <c r="G13239" s="775" t="s">
        <v>4235</v>
      </c>
      <c r="H13239" s="775" t="s">
        <v>4235</v>
      </c>
      <c r="I13239" s="775" t="s">
        <v>4235</v>
      </c>
    </row>
    <row r="13240" spans="1:9">
      <c r="A13240" s="775" t="str">
        <f>Table_wabobpsvr_AzureCalc_AzureCalcRateCard[[#This Row],[ServiceName]]&amp;Table_wabobpsvr_AzureCalc_AzureCalcRateCard[[#This Row],[Price_Level]]&amp;Table_wabobpsvr_AzureCalc_AzureCalcRateCard[[#This Row],[Region]]</f>
        <v>Standard Event Hubs Throughput UnitsA13</v>
      </c>
      <c r="B13240" s="775">
        <v>13</v>
      </c>
      <c r="C13240" s="775" t="s">
        <v>4235</v>
      </c>
      <c r="D13240" s="775" t="s">
        <v>174</v>
      </c>
      <c r="E13240" s="775">
        <v>999999</v>
      </c>
      <c r="F13240" s="775" t="s">
        <v>1159</v>
      </c>
      <c r="G13240" s="775" t="s">
        <v>4235</v>
      </c>
      <c r="H13240" s="775" t="s">
        <v>4235</v>
      </c>
      <c r="I13240" s="775" t="s">
        <v>4235</v>
      </c>
    </row>
    <row r="13241" spans="1:9">
      <c r="A13241" s="775" t="str">
        <f>Table_wabobpsvr_AzureCalc_AzureCalcRateCard[[#This Row],[ServiceName]]&amp;Table_wabobpsvr_AzureCalc_AzureCalcRateCard[[#This Row],[Price_Level]]&amp;Table_wabobpsvr_AzureCalc_AzureCalcRateCard[[#This Row],[Region]]</f>
        <v>Standard Event Hubs Throughput UnitsB13</v>
      </c>
      <c r="B13241" s="775">
        <v>13</v>
      </c>
      <c r="C13241" s="775" t="s">
        <v>4235</v>
      </c>
      <c r="D13241" s="775" t="s">
        <v>175</v>
      </c>
      <c r="E13241" s="775">
        <v>999999</v>
      </c>
      <c r="F13241" s="775" t="s">
        <v>1159</v>
      </c>
      <c r="G13241" s="775" t="s">
        <v>4235</v>
      </c>
      <c r="H13241" s="775" t="s">
        <v>4235</v>
      </c>
      <c r="I13241" s="775" t="s">
        <v>4235</v>
      </c>
    </row>
    <row r="13242" spans="1:9">
      <c r="A13242" s="775" t="str">
        <f>Table_wabobpsvr_AzureCalc_AzureCalcRateCard[[#This Row],[ServiceName]]&amp;Table_wabobpsvr_AzureCalc_AzureCalcRateCard[[#This Row],[Price_Level]]&amp;Table_wabobpsvr_AzureCalc_AzureCalcRateCard[[#This Row],[Region]]</f>
        <v>Data Transfer Out - US GovMOSP14</v>
      </c>
      <c r="B13242" s="775">
        <v>14</v>
      </c>
      <c r="C13242" s="775" t="s">
        <v>4235</v>
      </c>
      <c r="D13242" s="775" t="s">
        <v>606</v>
      </c>
      <c r="E13242" s="775">
        <v>999999</v>
      </c>
      <c r="F13242" s="775" t="s">
        <v>1025</v>
      </c>
      <c r="G13242" s="775" t="s">
        <v>4235</v>
      </c>
      <c r="H13242" s="775" t="s">
        <v>4235</v>
      </c>
      <c r="I13242" s="775" t="s">
        <v>4235</v>
      </c>
    </row>
    <row r="13243" spans="1:9">
      <c r="A13243" s="775" t="str">
        <f>Table_wabobpsvr_AzureCalc_AzureCalcRateCard[[#This Row],[ServiceName]]&amp;Table_wabobpsvr_AzureCalc_AzureCalcRateCard[[#This Row],[Price_Level]]&amp;Table_wabobpsvr_AzureCalc_AzureCalcRateCard[[#This Row],[Region]]</f>
        <v>Data Transfer Out - US Gov - Tier 2MOSP14</v>
      </c>
      <c r="B13243" s="775">
        <v>14</v>
      </c>
      <c r="C13243" s="775" t="s">
        <v>4235</v>
      </c>
      <c r="D13243" s="775" t="s">
        <v>606</v>
      </c>
      <c r="E13243" s="775">
        <v>999999</v>
      </c>
      <c r="F13243" s="775" t="s">
        <v>1026</v>
      </c>
      <c r="G13243" s="775" t="s">
        <v>4235</v>
      </c>
      <c r="H13243" s="775" t="s">
        <v>4235</v>
      </c>
      <c r="I13243" s="775" t="s">
        <v>4235</v>
      </c>
    </row>
    <row r="13244" spans="1:9">
      <c r="A13244" s="775" t="str">
        <f>Table_wabobpsvr_AzureCalc_AzureCalcRateCard[[#This Row],[ServiceName]]&amp;Table_wabobpsvr_AzureCalc_AzureCalcRateCard[[#This Row],[Price_Level]]&amp;Table_wabobpsvr_AzureCalc_AzureCalcRateCard[[#This Row],[Region]]</f>
        <v>Data Transfer Out - US Gov - Tier 3MOSP14</v>
      </c>
      <c r="B13244" s="775">
        <v>14</v>
      </c>
      <c r="C13244" s="775" t="s">
        <v>4235</v>
      </c>
      <c r="D13244" s="775" t="s">
        <v>606</v>
      </c>
      <c r="E13244" s="775">
        <v>999999</v>
      </c>
      <c r="F13244" s="775" t="s">
        <v>1027</v>
      </c>
      <c r="G13244" s="775" t="s">
        <v>4235</v>
      </c>
      <c r="H13244" s="775" t="s">
        <v>4235</v>
      </c>
      <c r="I13244" s="775" t="s">
        <v>4235</v>
      </c>
    </row>
    <row r="13245" spans="1:9">
      <c r="A13245" s="775" t="str">
        <f>Table_wabobpsvr_AzureCalc_AzureCalcRateCard[[#This Row],[ServiceName]]&amp;Table_wabobpsvr_AzureCalc_AzureCalcRateCard[[#This Row],[Price_Level]]&amp;Table_wabobpsvr_AzureCalc_AzureCalcRateCard[[#This Row],[Region]]</f>
        <v>Data Transfer Out - US Gov - Tier 4MOSP14</v>
      </c>
      <c r="B13245" s="775">
        <v>14</v>
      </c>
      <c r="C13245" s="775" t="s">
        <v>4235</v>
      </c>
      <c r="D13245" s="775" t="s">
        <v>606</v>
      </c>
      <c r="E13245" s="775">
        <v>999999</v>
      </c>
      <c r="F13245" s="775" t="s">
        <v>1028</v>
      </c>
      <c r="G13245" s="775" t="s">
        <v>4235</v>
      </c>
      <c r="H13245" s="775" t="s">
        <v>4235</v>
      </c>
      <c r="I13245" s="775" t="s">
        <v>4235</v>
      </c>
    </row>
    <row r="13246" spans="1:9">
      <c r="A13246" s="775" t="str">
        <f>Table_wabobpsvr_AzureCalc_AzureCalcRateCard[[#This Row],[ServiceName]]&amp;Table_wabobpsvr_AzureCalc_AzureCalcRateCard[[#This Row],[Price_Level]]&amp;Table_wabobpsvr_AzureCalc_AzureCalcRateCard[[#This Row],[Region]]</f>
        <v>Data Transfer Out - US Gov - Tier 5MOSP14</v>
      </c>
      <c r="B13246" s="775">
        <v>14</v>
      </c>
      <c r="C13246" s="775" t="s">
        <v>4235</v>
      </c>
      <c r="D13246" s="775" t="s">
        <v>606</v>
      </c>
      <c r="E13246" s="775">
        <v>999999</v>
      </c>
      <c r="F13246" s="775" t="s">
        <v>1029</v>
      </c>
      <c r="G13246" s="775" t="s">
        <v>4235</v>
      </c>
      <c r="H13246" s="775" t="s">
        <v>4235</v>
      </c>
      <c r="I13246" s="775" t="s">
        <v>4235</v>
      </c>
    </row>
    <row r="13247" spans="1:9">
      <c r="A13247" s="775" t="str">
        <f>Table_wabobpsvr_AzureCalc_AzureCalcRateCard[[#This Row],[ServiceName]]&amp;Table_wabobpsvr_AzureCalc_AzureCalcRateCard[[#This Row],[Price_Level]]&amp;Table_wabobpsvr_AzureCalc_AzureCalcRateCard[[#This Row],[Region]]</f>
        <v>Media Services IndexerMOSP2</v>
      </c>
      <c r="B13247" s="775">
        <v>2</v>
      </c>
      <c r="C13247" s="775" t="s">
        <v>4235</v>
      </c>
      <c r="D13247" s="775" t="s">
        <v>606</v>
      </c>
      <c r="E13247" s="775">
        <v>999999</v>
      </c>
      <c r="F13247" s="775" t="s">
        <v>1042</v>
      </c>
      <c r="G13247" s="775" t="s">
        <v>4235</v>
      </c>
      <c r="H13247" s="775" t="s">
        <v>4235</v>
      </c>
      <c r="I13247" s="775" t="s">
        <v>4235</v>
      </c>
    </row>
    <row r="13248" spans="1:9">
      <c r="A13248" s="775" t="str">
        <f>Table_wabobpsvr_AzureCalc_AzureCalcRateCard[[#This Row],[ServiceName]]&amp;Table_wabobpsvr_AzureCalc_AzureCalcRateCard[[#This Row],[Price_Level]]&amp;Table_wabobpsvr_AzureCalc_AzureCalcRateCard[[#This Row],[Region]]</f>
        <v>Media Services IndexerA2</v>
      </c>
      <c r="B13248" s="775">
        <v>2</v>
      </c>
      <c r="C13248" s="775" t="s">
        <v>4235</v>
      </c>
      <c r="D13248" s="775" t="s">
        <v>174</v>
      </c>
      <c r="E13248" s="775">
        <v>999999</v>
      </c>
      <c r="F13248" s="775" t="s">
        <v>1042</v>
      </c>
      <c r="G13248" s="775" t="s">
        <v>4235</v>
      </c>
      <c r="H13248" s="775" t="s">
        <v>4235</v>
      </c>
      <c r="I13248" s="775" t="s">
        <v>4235</v>
      </c>
    </row>
    <row r="13249" spans="1:9">
      <c r="A13249" s="775" t="str">
        <f>Table_wabobpsvr_AzureCalc_AzureCalcRateCard[[#This Row],[ServiceName]]&amp;Table_wabobpsvr_AzureCalc_AzureCalcRateCard[[#This Row],[Price_Level]]&amp;Table_wabobpsvr_AzureCalc_AzureCalcRateCard[[#This Row],[Region]]</f>
        <v>Media Services IndexerB2</v>
      </c>
      <c r="B13249" s="775">
        <v>2</v>
      </c>
      <c r="C13249" s="775" t="s">
        <v>4235</v>
      </c>
      <c r="D13249" s="775" t="s">
        <v>175</v>
      </c>
      <c r="E13249" s="775">
        <v>999999</v>
      </c>
      <c r="F13249" s="775" t="s">
        <v>1042</v>
      </c>
      <c r="G13249" s="775" t="s">
        <v>4235</v>
      </c>
      <c r="H13249" s="775" t="s">
        <v>4235</v>
      </c>
      <c r="I13249" s="775" t="s">
        <v>4235</v>
      </c>
    </row>
    <row r="13250" spans="1:9">
      <c r="A13250" s="775" t="str">
        <f>Table_wabobpsvr_AzureCalc_AzureCalcRateCard[[#This Row],[ServiceName]]&amp;Table_wabobpsvr_AzureCalc_AzureCalcRateCard[[#This Row],[Price_Level]]&amp;Table_wabobpsvr_AzureCalc_AzureCalcRateCard[[#This Row],[Region]]</f>
        <v>Media Services IndexerC2</v>
      </c>
      <c r="B13250" s="775">
        <v>2</v>
      </c>
      <c r="C13250" s="775" t="s">
        <v>4235</v>
      </c>
      <c r="D13250" s="775" t="s">
        <v>177</v>
      </c>
      <c r="E13250" s="775">
        <v>999999</v>
      </c>
      <c r="F13250" s="775" t="s">
        <v>1042</v>
      </c>
      <c r="G13250" s="775" t="s">
        <v>4235</v>
      </c>
      <c r="H13250" s="775" t="s">
        <v>4235</v>
      </c>
      <c r="I13250" s="775" t="s">
        <v>4235</v>
      </c>
    </row>
    <row r="13251" spans="1:9">
      <c r="A13251" s="775" t="str">
        <f>Table_wabobpsvr_AzureCalc_AzureCalcRateCard[[#This Row],[ServiceName]]&amp;Table_wabobpsvr_AzureCalc_AzureCalcRateCard[[#This Row],[Price_Level]]&amp;Table_wabobpsvr_AzureCalc_AzureCalcRateCard[[#This Row],[Region]]</f>
        <v>Media Services IndexerD2</v>
      </c>
      <c r="B13251" s="775">
        <v>2</v>
      </c>
      <c r="C13251" s="775" t="s">
        <v>4235</v>
      </c>
      <c r="D13251" s="775" t="s">
        <v>176</v>
      </c>
      <c r="E13251" s="775">
        <v>999999</v>
      </c>
      <c r="F13251" s="775" t="s">
        <v>1042</v>
      </c>
      <c r="G13251" s="775" t="s">
        <v>4235</v>
      </c>
      <c r="H13251" s="775" t="s">
        <v>4235</v>
      </c>
      <c r="I13251" s="775" t="s">
        <v>4235</v>
      </c>
    </row>
    <row r="13252" spans="1:9">
      <c r="A13252" s="775" t="str">
        <f>Table_wabobpsvr_AzureCalc_AzureCalcRateCard[[#This Row],[ServiceName]]&amp;Table_wabobpsvr_AzureCalc_AzureCalcRateCard[[#This Row],[Price_Level]]&amp;Table_wabobpsvr_AzureCalc_AzureCalcRateCard[[#This Row],[Region]]</f>
        <v>Media Services IndexerMOSP3</v>
      </c>
      <c r="B13252" s="775">
        <v>3</v>
      </c>
      <c r="C13252" s="775" t="s">
        <v>4235</v>
      </c>
      <c r="D13252" s="775" t="s">
        <v>606</v>
      </c>
      <c r="E13252" s="775">
        <v>999999</v>
      </c>
      <c r="F13252" s="775" t="s">
        <v>1042</v>
      </c>
      <c r="G13252" s="775" t="s">
        <v>4235</v>
      </c>
      <c r="H13252" s="775" t="s">
        <v>4235</v>
      </c>
      <c r="I13252" s="775" t="s">
        <v>4235</v>
      </c>
    </row>
    <row r="13253" spans="1:9">
      <c r="A13253" s="775" t="str">
        <f>Table_wabobpsvr_AzureCalc_AzureCalcRateCard[[#This Row],[ServiceName]]&amp;Table_wabobpsvr_AzureCalc_AzureCalcRateCard[[#This Row],[Price_Level]]&amp;Table_wabobpsvr_AzureCalc_AzureCalcRateCard[[#This Row],[Region]]</f>
        <v>Media Services IndexerA3</v>
      </c>
      <c r="B13253" s="775">
        <v>3</v>
      </c>
      <c r="C13253" s="775" t="s">
        <v>4235</v>
      </c>
      <c r="D13253" s="775" t="s">
        <v>174</v>
      </c>
      <c r="E13253" s="775">
        <v>999999</v>
      </c>
      <c r="F13253" s="775" t="s">
        <v>1042</v>
      </c>
      <c r="G13253" s="775" t="s">
        <v>4235</v>
      </c>
      <c r="H13253" s="775" t="s">
        <v>4235</v>
      </c>
      <c r="I13253" s="775" t="s">
        <v>4235</v>
      </c>
    </row>
    <row r="13254" spans="1:9">
      <c r="A13254" s="775" t="str">
        <f>Table_wabobpsvr_AzureCalc_AzureCalcRateCard[[#This Row],[ServiceName]]&amp;Table_wabobpsvr_AzureCalc_AzureCalcRateCard[[#This Row],[Price_Level]]&amp;Table_wabobpsvr_AzureCalc_AzureCalcRateCard[[#This Row],[Region]]</f>
        <v>Media Services IndexerB3</v>
      </c>
      <c r="B13254" s="775">
        <v>3</v>
      </c>
      <c r="C13254" s="775" t="s">
        <v>4235</v>
      </c>
      <c r="D13254" s="775" t="s">
        <v>175</v>
      </c>
      <c r="E13254" s="775">
        <v>999999</v>
      </c>
      <c r="F13254" s="775" t="s">
        <v>1042</v>
      </c>
      <c r="G13254" s="775" t="s">
        <v>4235</v>
      </c>
      <c r="H13254" s="775" t="s">
        <v>4235</v>
      </c>
      <c r="I13254" s="775" t="s">
        <v>4235</v>
      </c>
    </row>
    <row r="13255" spans="1:9">
      <c r="A13255" s="775" t="str">
        <f>Table_wabobpsvr_AzureCalc_AzureCalcRateCard[[#This Row],[ServiceName]]&amp;Table_wabobpsvr_AzureCalc_AzureCalcRateCard[[#This Row],[Price_Level]]&amp;Table_wabobpsvr_AzureCalc_AzureCalcRateCard[[#This Row],[Region]]</f>
        <v>Media Services IndexerC3</v>
      </c>
      <c r="B13255" s="775">
        <v>3</v>
      </c>
      <c r="C13255" s="775" t="s">
        <v>4235</v>
      </c>
      <c r="D13255" s="775" t="s">
        <v>177</v>
      </c>
      <c r="E13255" s="775">
        <v>999999</v>
      </c>
      <c r="F13255" s="775" t="s">
        <v>1042</v>
      </c>
      <c r="G13255" s="775" t="s">
        <v>4235</v>
      </c>
      <c r="H13255" s="775" t="s">
        <v>4235</v>
      </c>
      <c r="I13255" s="775" t="s">
        <v>4235</v>
      </c>
    </row>
    <row r="13256" spans="1:9">
      <c r="A13256" s="775" t="str">
        <f>Table_wabobpsvr_AzureCalc_AzureCalcRateCard[[#This Row],[ServiceName]]&amp;Table_wabobpsvr_AzureCalc_AzureCalcRateCard[[#This Row],[Price_Level]]&amp;Table_wabobpsvr_AzureCalc_AzureCalcRateCard[[#This Row],[Region]]</f>
        <v>Media Services IndexerD3</v>
      </c>
      <c r="B13256" s="775">
        <v>3</v>
      </c>
      <c r="C13256" s="775" t="s">
        <v>4235</v>
      </c>
      <c r="D13256" s="775" t="s">
        <v>176</v>
      </c>
      <c r="E13256" s="775">
        <v>999999</v>
      </c>
      <c r="F13256" s="775" t="s">
        <v>1042</v>
      </c>
      <c r="G13256" s="775" t="s">
        <v>4235</v>
      </c>
      <c r="H13256" s="775" t="s">
        <v>4235</v>
      </c>
      <c r="I13256" s="775" t="s">
        <v>4235</v>
      </c>
    </row>
    <row r="13257" spans="1:9">
      <c r="A13257" s="775" t="str">
        <f>Table_wabobpsvr_AzureCalc_AzureCalcRateCard[[#This Row],[ServiceName]]&amp;Table_wabobpsvr_AzureCalc_AzureCalcRateCard[[#This Row],[Price_Level]]&amp;Table_wabobpsvr_AzureCalc_AzureCalcRateCard[[#This Row],[Region]]</f>
        <v>Standard_G5 Cloud ServicesB9</v>
      </c>
      <c r="B13257" s="775">
        <v>9</v>
      </c>
      <c r="C13257" s="775" t="s">
        <v>87</v>
      </c>
      <c r="D13257" s="775" t="s">
        <v>175</v>
      </c>
      <c r="E13257" s="775">
        <v>9.9076000000000004</v>
      </c>
      <c r="F13257" s="775" t="s">
        <v>3036</v>
      </c>
      <c r="G13257" s="775" t="s">
        <v>8476</v>
      </c>
      <c r="H13257" s="775" t="s">
        <v>8477</v>
      </c>
      <c r="I13257" s="775" t="s">
        <v>8478</v>
      </c>
    </row>
    <row r="13258" spans="1:9">
      <c r="A13258" s="775" t="str">
        <f>Table_wabobpsvr_AzureCalc_AzureCalcRateCard[[#This Row],[ServiceName]]&amp;Table_wabobpsvr_AzureCalc_AzureCalcRateCard[[#This Row],[Price_Level]]&amp;Table_wabobpsvr_AzureCalc_AzureCalcRateCard[[#This Row],[Region]]</f>
        <v>Standard_G5 Cloud ServicesC9</v>
      </c>
      <c r="B13258" s="775">
        <v>9</v>
      </c>
      <c r="C13258" s="775" t="s">
        <v>87</v>
      </c>
      <c r="D13258" s="775" t="s">
        <v>177</v>
      </c>
      <c r="E13258" s="775">
        <v>9.5914000000000001</v>
      </c>
      <c r="F13258" s="775" t="s">
        <v>3036</v>
      </c>
      <c r="G13258" s="775" t="s">
        <v>8476</v>
      </c>
      <c r="H13258" s="775" t="s">
        <v>8477</v>
      </c>
      <c r="I13258" s="775" t="s">
        <v>8478</v>
      </c>
    </row>
    <row r="13259" spans="1:9">
      <c r="A13259" s="775" t="str">
        <f>Table_wabobpsvr_AzureCalc_AzureCalcRateCard[[#This Row],[ServiceName]]&amp;Table_wabobpsvr_AzureCalc_AzureCalcRateCard[[#This Row],[Price_Level]]&amp;Table_wabobpsvr_AzureCalc_AzureCalcRateCard[[#This Row],[Region]]</f>
        <v>A5 VM (Non-Windows)B8</v>
      </c>
      <c r="B13259" s="775">
        <v>8</v>
      </c>
      <c r="C13259" s="775" t="s">
        <v>680</v>
      </c>
      <c r="D13259" s="775" t="s">
        <v>175</v>
      </c>
      <c r="E13259" s="775">
        <v>0.189</v>
      </c>
      <c r="F13259" s="775" t="s">
        <v>689</v>
      </c>
      <c r="G13259" s="775" t="s">
        <v>1864</v>
      </c>
      <c r="H13259" s="775" t="s">
        <v>1865</v>
      </c>
      <c r="I13259" s="775" t="s">
        <v>6463</v>
      </c>
    </row>
    <row r="13260" spans="1:9">
      <c r="A13260" s="775" t="str">
        <f>Table_wabobpsvr_AzureCalc_AzureCalcRateCard[[#This Row],[ServiceName]]&amp;Table_wabobpsvr_AzureCalc_AzureCalcRateCard[[#This Row],[Price_Level]]&amp;Table_wabobpsvr_AzureCalc_AzureCalcRateCard[[#This Row],[Region]]</f>
        <v>A5 VM (Non-Windows)C8</v>
      </c>
      <c r="B13260" s="775">
        <v>8</v>
      </c>
      <c r="C13260" s="775" t="s">
        <v>680</v>
      </c>
      <c r="D13260" s="775" t="s">
        <v>177</v>
      </c>
      <c r="E13260" s="775">
        <v>0.18090000000000001</v>
      </c>
      <c r="F13260" s="775" t="s">
        <v>689</v>
      </c>
      <c r="G13260" s="775" t="s">
        <v>1864</v>
      </c>
      <c r="H13260" s="775" t="s">
        <v>1865</v>
      </c>
      <c r="I13260" s="775" t="s">
        <v>6463</v>
      </c>
    </row>
    <row r="13261" spans="1:9">
      <c r="A13261" s="775" t="str">
        <f>Table_wabobpsvr_AzureCalc_AzureCalcRateCard[[#This Row],[ServiceName]]&amp;Table_wabobpsvr_AzureCalc_AzureCalcRateCard[[#This Row],[Price_Level]]&amp;Table_wabobpsvr_AzureCalc_AzureCalcRateCard[[#This Row],[Region]]</f>
        <v>Basic Event Hubs Ingress EventsD10</v>
      </c>
      <c r="B13261" s="775">
        <v>10</v>
      </c>
      <c r="C13261" s="775" t="s">
        <v>4235</v>
      </c>
      <c r="D13261" s="775" t="s">
        <v>176</v>
      </c>
      <c r="E13261" s="775">
        <v>999999</v>
      </c>
      <c r="F13261" s="775" t="s">
        <v>1075</v>
      </c>
      <c r="G13261" s="775" t="s">
        <v>4235</v>
      </c>
      <c r="H13261" s="775" t="s">
        <v>4235</v>
      </c>
      <c r="I13261" s="775" t="s">
        <v>4235</v>
      </c>
    </row>
    <row r="13262" spans="1:9">
      <c r="A13262" s="775" t="str">
        <f>Table_wabobpsvr_AzureCalc_AzureCalcRateCard[[#This Row],[ServiceName]]&amp;Table_wabobpsvr_AzureCalc_AzureCalcRateCard[[#This Row],[Price_Level]]&amp;Table_wabobpsvr_AzureCalc_AzureCalcRateCard[[#This Row],[Region]]</f>
        <v>SQL DB Premium P2 Secondary Geo Database HoursB14</v>
      </c>
      <c r="B13262" s="775">
        <v>14</v>
      </c>
      <c r="C13262" s="775" t="s">
        <v>680</v>
      </c>
      <c r="D13262" s="775" t="s">
        <v>175</v>
      </c>
      <c r="E13262" s="775">
        <v>1.101758333</v>
      </c>
      <c r="F13262" s="775" t="s">
        <v>1033</v>
      </c>
      <c r="G13262" s="775" t="s">
        <v>3493</v>
      </c>
      <c r="H13262" s="775" t="s">
        <v>3494</v>
      </c>
      <c r="I13262" s="775" t="s">
        <v>4811</v>
      </c>
    </row>
    <row r="13263" spans="1:9">
      <c r="A13263" s="775" t="str">
        <f>Table_wabobpsvr_AzureCalc_AzureCalcRateCard[[#This Row],[ServiceName]]&amp;Table_wabobpsvr_AzureCalc_AzureCalcRateCard[[#This Row],[Price_Level]]&amp;Table_wabobpsvr_AzureCalc_AzureCalcRateCard[[#This Row],[Region]]</f>
        <v>SQL DB Premium P2 Secondary Geo Database HoursC14</v>
      </c>
      <c r="B13263" s="775">
        <v>14</v>
      </c>
      <c r="C13263" s="775" t="s">
        <v>680</v>
      </c>
      <c r="D13263" s="775" t="s">
        <v>177</v>
      </c>
      <c r="E13263" s="775">
        <v>1.066595833</v>
      </c>
      <c r="F13263" s="775" t="s">
        <v>1033</v>
      </c>
      <c r="G13263" s="775" t="s">
        <v>3493</v>
      </c>
      <c r="H13263" s="775" t="s">
        <v>3494</v>
      </c>
      <c r="I13263" s="775" t="s">
        <v>4811</v>
      </c>
    </row>
    <row r="13264" spans="1:9">
      <c r="A13264" s="775" t="str">
        <f>Table_wabobpsvr_AzureCalc_AzureCalcRateCard[[#This Row],[ServiceName]]&amp;Table_wabobpsvr_AzureCalc_AzureCalcRateCard[[#This Row],[Price_Level]]&amp;Table_wabobpsvr_AzureCalc_AzureCalcRateCard[[#This Row],[Region]]</f>
        <v>SQL DB Premium P1 Database HoursB14</v>
      </c>
      <c r="B13264" s="775">
        <v>14</v>
      </c>
      <c r="C13264" s="775" t="s">
        <v>680</v>
      </c>
      <c r="D13264" s="775" t="s">
        <v>175</v>
      </c>
      <c r="E13264" s="775">
        <v>0.73399999999999999</v>
      </c>
      <c r="F13264" s="775" t="s">
        <v>1032</v>
      </c>
      <c r="G13264" s="775" t="s">
        <v>3144</v>
      </c>
      <c r="H13264" s="775" t="s">
        <v>3145</v>
      </c>
      <c r="I13264" s="775" t="s">
        <v>4808</v>
      </c>
    </row>
    <row r="13265" spans="1:9">
      <c r="A13265" s="775" t="str">
        <f>Table_wabobpsvr_AzureCalc_AzureCalcRateCard[[#This Row],[ServiceName]]&amp;Table_wabobpsvr_AzureCalc_AzureCalcRateCard[[#This Row],[Price_Level]]&amp;Table_wabobpsvr_AzureCalc_AzureCalcRateCard[[#This Row],[Region]]</f>
        <v>SQL DB Premium P2 Secondary Geo Database HoursD14</v>
      </c>
      <c r="B13265" s="775">
        <v>14</v>
      </c>
      <c r="C13265" s="775" t="s">
        <v>680</v>
      </c>
      <c r="D13265" s="775" t="s">
        <v>176</v>
      </c>
      <c r="E13265" s="775">
        <v>1.0314333330000001</v>
      </c>
      <c r="F13265" s="775" t="s">
        <v>1033</v>
      </c>
      <c r="G13265" s="775" t="s">
        <v>3493</v>
      </c>
      <c r="H13265" s="775" t="s">
        <v>3494</v>
      </c>
      <c r="I13265" s="775" t="s">
        <v>4811</v>
      </c>
    </row>
    <row r="13266" spans="1:9">
      <c r="A13266" s="775" t="str">
        <f>Table_wabobpsvr_AzureCalc_AzureCalcRateCard[[#This Row],[ServiceName]]&amp;Table_wabobpsvr_AzureCalc_AzureCalcRateCard[[#This Row],[Price_Level]]&amp;Table_wabobpsvr_AzureCalc_AzureCalcRateCard[[#This Row],[Region]]</f>
        <v>SQL DB Premium P3 Database HoursMOSP</v>
      </c>
      <c r="B13266" s="775"/>
      <c r="C13266" s="775" t="s">
        <v>680</v>
      </c>
      <c r="D13266" s="775" t="s">
        <v>606</v>
      </c>
      <c r="E13266" s="775">
        <v>5</v>
      </c>
      <c r="F13266" s="775" t="s">
        <v>1034</v>
      </c>
      <c r="G13266" s="775" t="s">
        <v>4235</v>
      </c>
      <c r="H13266" s="775" t="s">
        <v>4235</v>
      </c>
      <c r="I13266" s="775" t="s">
        <v>4812</v>
      </c>
    </row>
    <row r="13267" spans="1:9">
      <c r="A13267" s="1039" t="str">
        <f>Table_wabobpsvr_AzureCalc_AzureCalcRateCard[[#This Row],[ServiceName]]&amp;Table_wabobpsvr_AzureCalc_AzureCalcRateCard[[#This Row],[Price_Level]]&amp;Table_wabobpsvr_AzureCalc_AzureCalcRateCard[[#This Row],[Region]]</f>
        <v>SQL DB Premium P3 Database HoursA</v>
      </c>
      <c r="B13267" s="1039"/>
      <c r="C13267" s="1039" t="s">
        <v>680</v>
      </c>
      <c r="D13267" s="1039" t="s">
        <v>174</v>
      </c>
      <c r="E13267" s="1039">
        <v>4.8499999999999996</v>
      </c>
      <c r="F13267" s="1039" t="s">
        <v>1034</v>
      </c>
      <c r="G13267" s="775" t="s">
        <v>1954</v>
      </c>
      <c r="H13267" s="775" t="s">
        <v>3146</v>
      </c>
      <c r="I13267" s="775" t="s">
        <v>4812</v>
      </c>
    </row>
    <row r="13268" spans="1:9">
      <c r="A13268" s="1039" t="str">
        <f>Table_wabobpsvr_AzureCalc_AzureCalcRateCard[[#This Row],[ServiceName]]&amp;Table_wabobpsvr_AzureCalc_AzureCalcRateCard[[#This Row],[Price_Level]]&amp;Table_wabobpsvr_AzureCalc_AzureCalcRateCard[[#This Row],[Region]]</f>
        <v>SQL DB Premium P3 Database HoursB</v>
      </c>
      <c r="B13268" s="1039"/>
      <c r="C13268" s="1039" t="s">
        <v>680</v>
      </c>
      <c r="D13268" s="1039" t="s">
        <v>175</v>
      </c>
      <c r="E13268" s="1039">
        <v>4.7</v>
      </c>
      <c r="F13268" s="1039" t="s">
        <v>1034</v>
      </c>
      <c r="G13268" s="775" t="s">
        <v>1954</v>
      </c>
      <c r="H13268" s="775" t="s">
        <v>3146</v>
      </c>
      <c r="I13268" s="775" t="s">
        <v>4812</v>
      </c>
    </row>
    <row r="13269" spans="1:9">
      <c r="A13269" s="775" t="str">
        <f>Table_wabobpsvr_AzureCalc_AzureCalcRateCard[[#This Row],[ServiceName]]&amp;Table_wabobpsvr_AzureCalc_AzureCalcRateCard[[#This Row],[Price_Level]]&amp;Table_wabobpsvr_AzureCalc_AzureCalcRateCard[[#This Row],[Region]]</f>
        <v>SQL DB Premium P3 Database HoursC</v>
      </c>
      <c r="B13269" s="775"/>
      <c r="C13269" s="775" t="s">
        <v>680</v>
      </c>
      <c r="D13269" s="775" t="s">
        <v>177</v>
      </c>
      <c r="E13269" s="775">
        <v>4.55</v>
      </c>
      <c r="F13269" s="775" t="s">
        <v>1034</v>
      </c>
      <c r="G13269" s="775" t="s">
        <v>1954</v>
      </c>
      <c r="H13269" s="775" t="s">
        <v>3146</v>
      </c>
      <c r="I13269" s="775" t="s">
        <v>4812</v>
      </c>
    </row>
    <row r="13270" spans="1:9">
      <c r="A13270" s="775" t="str">
        <f>Table_wabobpsvr_AzureCalc_AzureCalcRateCard[[#This Row],[ServiceName]]&amp;Table_wabobpsvr_AzureCalc_AzureCalcRateCard[[#This Row],[Price_Level]]&amp;Table_wabobpsvr_AzureCalc_AzureCalcRateCard[[#This Row],[Region]]</f>
        <v>SQL DB Premium P3 Database HoursD</v>
      </c>
      <c r="B13270" s="775"/>
      <c r="C13270" s="775" t="s">
        <v>680</v>
      </c>
      <c r="D13270" s="775" t="s">
        <v>176</v>
      </c>
      <c r="E13270" s="775">
        <v>4.4000000000000004</v>
      </c>
      <c r="F13270" s="775" t="s">
        <v>1034</v>
      </c>
      <c r="G13270" s="775" t="s">
        <v>1954</v>
      </c>
      <c r="H13270" s="775" t="s">
        <v>3146</v>
      </c>
      <c r="I13270" s="775" t="s">
        <v>4812</v>
      </c>
    </row>
    <row r="13271" spans="1:9">
      <c r="A13271" s="775" t="str">
        <f>Table_wabobpsvr_AzureCalc_AzureCalcRateCard[[#This Row],[ServiceName]]&amp;Table_wabobpsvr_AzureCalc_AzureCalcRateCard[[#This Row],[Price_Level]]&amp;Table_wabobpsvr_AzureCalc_AzureCalcRateCard[[#This Row],[Region]]</f>
        <v>SQL DB Premium P3 Database HoursMOSP13</v>
      </c>
      <c r="B13271" s="775">
        <v>13</v>
      </c>
      <c r="C13271" s="775" t="s">
        <v>680</v>
      </c>
      <c r="D13271" s="775" t="s">
        <v>606</v>
      </c>
      <c r="E13271" s="775">
        <v>6.05</v>
      </c>
      <c r="F13271" s="775" t="s">
        <v>1034</v>
      </c>
      <c r="G13271" s="775" t="s">
        <v>4235</v>
      </c>
      <c r="H13271" s="775" t="s">
        <v>4235</v>
      </c>
      <c r="I13271" s="775" t="s">
        <v>4756</v>
      </c>
    </row>
    <row r="13272" spans="1:9">
      <c r="A13272" s="775" t="str">
        <f>Table_wabobpsvr_AzureCalc_AzureCalcRateCard[[#This Row],[ServiceName]]&amp;Table_wabobpsvr_AzureCalc_AzureCalcRateCard[[#This Row],[Price_Level]]&amp;Table_wabobpsvr_AzureCalc_AzureCalcRateCard[[#This Row],[Region]]</f>
        <v>SQL DB Premium P3 Database HoursA13</v>
      </c>
      <c r="B13272" s="775">
        <v>13</v>
      </c>
      <c r="C13272" s="775" t="s">
        <v>680</v>
      </c>
      <c r="D13272" s="775" t="s">
        <v>174</v>
      </c>
      <c r="E13272" s="775">
        <v>5.8689999999999998</v>
      </c>
      <c r="F13272" s="775" t="s">
        <v>1034</v>
      </c>
      <c r="G13272" s="775" t="s">
        <v>1957</v>
      </c>
      <c r="H13272" s="775" t="s">
        <v>3129</v>
      </c>
      <c r="I13272" s="775" t="s">
        <v>4756</v>
      </c>
    </row>
    <row r="13273" spans="1:9">
      <c r="A13273" s="775" t="str">
        <f>Table_wabobpsvr_AzureCalc_AzureCalcRateCard[[#This Row],[ServiceName]]&amp;Table_wabobpsvr_AzureCalc_AzureCalcRateCard[[#This Row],[Price_Level]]&amp;Table_wabobpsvr_AzureCalc_AzureCalcRateCard[[#This Row],[Region]]</f>
        <v>SQL DB Premium P1 Database HoursC14</v>
      </c>
      <c r="B13273" s="775">
        <v>14</v>
      </c>
      <c r="C13273" s="775" t="s">
        <v>680</v>
      </c>
      <c r="D13273" s="775" t="s">
        <v>177</v>
      </c>
      <c r="E13273" s="775">
        <v>0.71099999999999997</v>
      </c>
      <c r="F13273" s="775" t="s">
        <v>1032</v>
      </c>
      <c r="G13273" s="775" t="s">
        <v>3144</v>
      </c>
      <c r="H13273" s="775" t="s">
        <v>3145</v>
      </c>
      <c r="I13273" s="775" t="s">
        <v>4808</v>
      </c>
    </row>
    <row r="13274" spans="1:9">
      <c r="A13274" s="775" t="str">
        <f>Table_wabobpsvr_AzureCalc_AzureCalcRateCard[[#This Row],[ServiceName]]&amp;Table_wabobpsvr_AzureCalc_AzureCalcRateCard[[#This Row],[Price_Level]]&amp;Table_wabobpsvr_AzureCalc_AzureCalcRateCard[[#This Row],[Region]]</f>
        <v>SQL DB Premium P1 Database HoursD14</v>
      </c>
      <c r="B13274" s="775">
        <v>14</v>
      </c>
      <c r="C13274" s="775" t="s">
        <v>680</v>
      </c>
      <c r="D13274" s="775" t="s">
        <v>176</v>
      </c>
      <c r="E13274" s="775">
        <v>0.68799999999999994</v>
      </c>
      <c r="F13274" s="775" t="s">
        <v>1032</v>
      </c>
      <c r="G13274" s="775" t="s">
        <v>3144</v>
      </c>
      <c r="H13274" s="775" t="s">
        <v>3145</v>
      </c>
      <c r="I13274" s="775" t="s">
        <v>4808</v>
      </c>
    </row>
    <row r="13275" spans="1:9">
      <c r="A13275" s="775" t="str">
        <f>Table_wabobpsvr_AzureCalc_AzureCalcRateCard[[#This Row],[ServiceName]]&amp;Table_wabobpsvr_AzureCalc_AzureCalcRateCard[[#This Row],[Price_Level]]&amp;Table_wabobpsvr_AzureCalc_AzureCalcRateCard[[#This Row],[Region]]</f>
        <v>SQL DB Premium P1 Secondary Active Geo Database HoursMOSP</v>
      </c>
      <c r="B13275" s="775"/>
      <c r="C13275" s="775" t="s">
        <v>680</v>
      </c>
      <c r="D13275" s="775" t="s">
        <v>606</v>
      </c>
      <c r="E13275" s="775">
        <v>0.64580000000000004</v>
      </c>
      <c r="F13275" s="775" t="s">
        <v>1035</v>
      </c>
      <c r="G13275" s="775" t="s">
        <v>4235</v>
      </c>
      <c r="H13275" s="775" t="s">
        <v>4235</v>
      </c>
      <c r="I13275" s="775" t="s">
        <v>4813</v>
      </c>
    </row>
    <row r="13276" spans="1:9">
      <c r="A13276" s="775" t="str">
        <f>Table_wabobpsvr_AzureCalc_AzureCalcRateCard[[#This Row],[ServiceName]]&amp;Table_wabobpsvr_AzureCalc_AzureCalcRateCard[[#This Row],[Price_Level]]&amp;Table_wabobpsvr_AzureCalc_AzureCalcRateCard[[#This Row],[Region]]</f>
        <v>SQL DB Premium P1 Secondary Active Geo Database HoursA</v>
      </c>
      <c r="B13276" s="775"/>
      <c r="C13276" s="775" t="s">
        <v>680</v>
      </c>
      <c r="D13276" s="775" t="s">
        <v>174</v>
      </c>
      <c r="E13276" s="775">
        <v>0.62642600000000004</v>
      </c>
      <c r="F13276" s="775" t="s">
        <v>1035</v>
      </c>
      <c r="G13276" s="775" t="s">
        <v>3495</v>
      </c>
      <c r="H13276" s="775" t="s">
        <v>3496</v>
      </c>
      <c r="I13276" s="775" t="s">
        <v>4813</v>
      </c>
    </row>
    <row r="13277" spans="1:9">
      <c r="A13277" s="775" t="str">
        <f>Table_wabobpsvr_AzureCalc_AzureCalcRateCard[[#This Row],[ServiceName]]&amp;Table_wabobpsvr_AzureCalc_AzureCalcRateCard[[#This Row],[Price_Level]]&amp;Table_wabobpsvr_AzureCalc_AzureCalcRateCard[[#This Row],[Region]]</f>
        <v>SQL DB Premium P1 Secondary Active Geo Database HoursB</v>
      </c>
      <c r="B13277" s="775"/>
      <c r="C13277" s="775" t="s">
        <v>680</v>
      </c>
      <c r="D13277" s="775" t="s">
        <v>175</v>
      </c>
      <c r="E13277" s="775">
        <v>0.60705200000000004</v>
      </c>
      <c r="F13277" s="775" t="s">
        <v>1035</v>
      </c>
      <c r="G13277" s="775" t="s">
        <v>3495</v>
      </c>
      <c r="H13277" s="775" t="s">
        <v>3496</v>
      </c>
      <c r="I13277" s="775" t="s">
        <v>4813</v>
      </c>
    </row>
    <row r="13278" spans="1:9">
      <c r="A13278" s="775" t="str">
        <f>Table_wabobpsvr_AzureCalc_AzureCalcRateCard[[#This Row],[ServiceName]]&amp;Table_wabobpsvr_AzureCalc_AzureCalcRateCard[[#This Row],[Price_Level]]&amp;Table_wabobpsvr_AzureCalc_AzureCalcRateCard[[#This Row],[Region]]</f>
        <v>SQL DB Premium P1 Secondary Active Geo Database HoursC</v>
      </c>
      <c r="B13278" s="775"/>
      <c r="C13278" s="775" t="s">
        <v>680</v>
      </c>
      <c r="D13278" s="775" t="s">
        <v>177</v>
      </c>
      <c r="E13278" s="775">
        <v>0.58767800000000003</v>
      </c>
      <c r="F13278" s="775" t="s">
        <v>1035</v>
      </c>
      <c r="G13278" s="775" t="s">
        <v>3495</v>
      </c>
      <c r="H13278" s="775" t="s">
        <v>3496</v>
      </c>
      <c r="I13278" s="775" t="s">
        <v>4813</v>
      </c>
    </row>
    <row r="13279" spans="1:9">
      <c r="A13279" s="775" t="str">
        <f>Table_wabobpsvr_AzureCalc_AzureCalcRateCard[[#This Row],[ServiceName]]&amp;Table_wabobpsvr_AzureCalc_AzureCalcRateCard[[#This Row],[Price_Level]]&amp;Table_wabobpsvr_AzureCalc_AzureCalcRateCard[[#This Row],[Region]]</f>
        <v>SQL DB Premium P1 Secondary Active Geo Database HoursD</v>
      </c>
      <c r="B13279" s="775"/>
      <c r="C13279" s="775" t="s">
        <v>680</v>
      </c>
      <c r="D13279" s="775" t="s">
        <v>176</v>
      </c>
      <c r="E13279" s="775">
        <v>0.56830400000000003</v>
      </c>
      <c r="F13279" s="775" t="s">
        <v>1035</v>
      </c>
      <c r="G13279" s="775" t="s">
        <v>3495</v>
      </c>
      <c r="H13279" s="775" t="s">
        <v>3496</v>
      </c>
      <c r="I13279" s="775" t="s">
        <v>4813</v>
      </c>
    </row>
    <row r="13280" spans="1:9">
      <c r="A13280" s="775" t="str">
        <f>Table_wabobpsvr_AzureCalc_AzureCalcRateCard[[#This Row],[ServiceName]]&amp;Table_wabobpsvr_AzureCalc_AzureCalcRateCard[[#This Row],[Price_Level]]&amp;Table_wabobpsvr_AzureCalc_AzureCalcRateCard[[#This Row],[Region]]</f>
        <v>SQL DB Premium P1 Secondary Active Geo Database HoursMOSP13</v>
      </c>
      <c r="B13280" s="775">
        <v>13</v>
      </c>
      <c r="C13280" s="775" t="s">
        <v>680</v>
      </c>
      <c r="D13280" s="775" t="s">
        <v>606</v>
      </c>
      <c r="E13280" s="775">
        <v>0.78139999999999998</v>
      </c>
      <c r="F13280" s="775" t="s">
        <v>1035</v>
      </c>
      <c r="G13280" s="775" t="s">
        <v>4235</v>
      </c>
      <c r="H13280" s="775" t="s">
        <v>4235</v>
      </c>
      <c r="I13280" s="775" t="s">
        <v>4814</v>
      </c>
    </row>
    <row r="13281" spans="1:9">
      <c r="A13281" s="775" t="str">
        <f>Table_wabobpsvr_AzureCalc_AzureCalcRateCard[[#This Row],[ServiceName]]&amp;Table_wabobpsvr_AzureCalc_AzureCalcRateCard[[#This Row],[Price_Level]]&amp;Table_wabobpsvr_AzureCalc_AzureCalcRateCard[[#This Row],[Region]]</f>
        <v>SQL DB Premium P1 Secondary Active Geo Database HoursA13</v>
      </c>
      <c r="B13281" s="775">
        <v>13</v>
      </c>
      <c r="C13281" s="775" t="s">
        <v>680</v>
      </c>
      <c r="D13281" s="775" t="s">
        <v>174</v>
      </c>
      <c r="E13281" s="775">
        <v>0.75795800000000002</v>
      </c>
      <c r="F13281" s="775" t="s">
        <v>1035</v>
      </c>
      <c r="G13281" s="775" t="s">
        <v>3497</v>
      </c>
      <c r="H13281" s="775" t="s">
        <v>3498</v>
      </c>
      <c r="I13281" s="775" t="s">
        <v>4814</v>
      </c>
    </row>
    <row r="13282" spans="1:9">
      <c r="A13282" s="775" t="str">
        <f>Table_wabobpsvr_AzureCalc_AzureCalcRateCard[[#This Row],[ServiceName]]&amp;Table_wabobpsvr_AzureCalc_AzureCalcRateCard[[#This Row],[Price_Level]]&amp;Table_wabobpsvr_AzureCalc_AzureCalcRateCard[[#This Row],[Region]]</f>
        <v>SQL DB Premium P1 Secondary Active Geo Database HoursB13</v>
      </c>
      <c r="B13282" s="775">
        <v>13</v>
      </c>
      <c r="C13282" s="775" t="s">
        <v>680</v>
      </c>
      <c r="D13282" s="775" t="s">
        <v>175</v>
      </c>
      <c r="E13282" s="775">
        <v>0.73451599999999995</v>
      </c>
      <c r="F13282" s="775" t="s">
        <v>1035</v>
      </c>
      <c r="G13282" s="775" t="s">
        <v>3497</v>
      </c>
      <c r="H13282" s="775" t="s">
        <v>3498</v>
      </c>
      <c r="I13282" s="775" t="s">
        <v>4814</v>
      </c>
    </row>
    <row r="13283" spans="1:9">
      <c r="A13283" s="775" t="str">
        <f>Table_wabobpsvr_AzureCalc_AzureCalcRateCard[[#This Row],[ServiceName]]&amp;Table_wabobpsvr_AzureCalc_AzureCalcRateCard[[#This Row],[Price_Level]]&amp;Table_wabobpsvr_AzureCalc_AzureCalcRateCard[[#This Row],[Region]]</f>
        <v>SQL DB Premium P1 Secondary Active Geo Database HoursC13</v>
      </c>
      <c r="B13283" s="775">
        <v>13</v>
      </c>
      <c r="C13283" s="775" t="s">
        <v>680</v>
      </c>
      <c r="D13283" s="775" t="s">
        <v>177</v>
      </c>
      <c r="E13283" s="775">
        <v>0.71107399999999998</v>
      </c>
      <c r="F13283" s="775" t="s">
        <v>1035</v>
      </c>
      <c r="G13283" s="775" t="s">
        <v>3497</v>
      </c>
      <c r="H13283" s="775" t="s">
        <v>3498</v>
      </c>
      <c r="I13283" s="775" t="s">
        <v>4814</v>
      </c>
    </row>
    <row r="13284" spans="1:9">
      <c r="A13284" s="775" t="str">
        <f>Table_wabobpsvr_AzureCalc_AzureCalcRateCard[[#This Row],[ServiceName]]&amp;Table_wabobpsvr_AzureCalc_AzureCalcRateCard[[#This Row],[Price_Level]]&amp;Table_wabobpsvr_AzureCalc_AzureCalcRateCard[[#This Row],[Region]]</f>
        <v>SQL DB Premium P1 Secondary Active Geo Database HoursD13</v>
      </c>
      <c r="B13284" s="775">
        <v>13</v>
      </c>
      <c r="C13284" s="775" t="s">
        <v>680</v>
      </c>
      <c r="D13284" s="775" t="s">
        <v>176</v>
      </c>
      <c r="E13284" s="775">
        <v>0.68763200000000002</v>
      </c>
      <c r="F13284" s="775" t="s">
        <v>1035</v>
      </c>
      <c r="G13284" s="775" t="s">
        <v>3497</v>
      </c>
      <c r="H13284" s="775" t="s">
        <v>3498</v>
      </c>
      <c r="I13284" s="775" t="s">
        <v>4814</v>
      </c>
    </row>
    <row r="13285" spans="1:9">
      <c r="A13285" s="775" t="str">
        <f>Table_wabobpsvr_AzureCalc_AzureCalcRateCard[[#This Row],[ServiceName]]&amp;Table_wabobpsvr_AzureCalc_AzureCalcRateCard[[#This Row],[Price_Level]]&amp;Table_wabobpsvr_AzureCalc_AzureCalcRateCard[[#This Row],[Region]]</f>
        <v>SQL DB Premium P1 Secondary Active Geo Database HoursMOSP11</v>
      </c>
      <c r="B13285" s="775">
        <v>11</v>
      </c>
      <c r="C13285" s="775" t="s">
        <v>680</v>
      </c>
      <c r="D13285" s="775" t="s">
        <v>606</v>
      </c>
      <c r="E13285" s="775">
        <v>0.7298</v>
      </c>
      <c r="F13285" s="775" t="s">
        <v>1035</v>
      </c>
      <c r="G13285" s="775" t="s">
        <v>4235</v>
      </c>
      <c r="H13285" s="775" t="s">
        <v>4235</v>
      </c>
      <c r="I13285" s="775" t="s">
        <v>4695</v>
      </c>
    </row>
    <row r="13286" spans="1:9">
      <c r="A13286" s="775" t="str">
        <f>Table_wabobpsvr_AzureCalc_AzureCalcRateCard[[#This Row],[ServiceName]]&amp;Table_wabobpsvr_AzureCalc_AzureCalcRateCard[[#This Row],[Price_Level]]&amp;Table_wabobpsvr_AzureCalc_AzureCalcRateCard[[#This Row],[Region]]</f>
        <v>SQL DB Premium P1 Secondary Active Geo Database HoursA11</v>
      </c>
      <c r="B13286" s="775">
        <v>11</v>
      </c>
      <c r="C13286" s="775" t="s">
        <v>680</v>
      </c>
      <c r="D13286" s="775" t="s">
        <v>174</v>
      </c>
      <c r="E13286" s="775">
        <v>0.70790600000000004</v>
      </c>
      <c r="F13286" s="775" t="s">
        <v>1035</v>
      </c>
      <c r="G13286" s="775" t="s">
        <v>3499</v>
      </c>
      <c r="H13286" s="775" t="s">
        <v>3500</v>
      </c>
      <c r="I13286" s="775" t="s">
        <v>4695</v>
      </c>
    </row>
    <row r="13287" spans="1:9">
      <c r="A13287" s="1039" t="str">
        <f>Table_wabobpsvr_AzureCalc_AzureCalcRateCard[[#This Row],[ServiceName]]&amp;Table_wabobpsvr_AzureCalc_AzureCalcRateCard[[#This Row],[Price_Level]]&amp;Table_wabobpsvr_AzureCalc_AzureCalcRateCard[[#This Row],[Region]]</f>
        <v>SQL DB Premium P1 Secondary Active Geo Database HoursB11</v>
      </c>
      <c r="B13287" s="1039">
        <v>11</v>
      </c>
      <c r="C13287" s="1039" t="s">
        <v>680</v>
      </c>
      <c r="D13287" s="1039" t="s">
        <v>175</v>
      </c>
      <c r="E13287" s="1039">
        <v>0.68601199999999996</v>
      </c>
      <c r="F13287" s="1039" t="s">
        <v>1035</v>
      </c>
      <c r="G13287" s="775" t="s">
        <v>3499</v>
      </c>
      <c r="H13287" s="775" t="s">
        <v>3500</v>
      </c>
      <c r="I13287" s="775" t="s">
        <v>4695</v>
      </c>
    </row>
    <row r="13288" spans="1:9">
      <c r="A13288" s="775" t="str">
        <f>Table_wabobpsvr_AzureCalc_AzureCalcRateCard[[#This Row],[ServiceName]]&amp;Table_wabobpsvr_AzureCalc_AzureCalcRateCard[[#This Row],[Price_Level]]&amp;Table_wabobpsvr_AzureCalc_AzureCalcRateCard[[#This Row],[Region]]</f>
        <v>Basic_D2 VM (Non-Windows)A13</v>
      </c>
      <c r="B13288" s="775">
        <v>13</v>
      </c>
      <c r="C13288" s="775" t="s">
        <v>680</v>
      </c>
      <c r="D13288" s="775" t="s">
        <v>174</v>
      </c>
      <c r="E13288" s="775">
        <v>0.18429999999999999</v>
      </c>
      <c r="F13288" s="775" t="s">
        <v>1096</v>
      </c>
      <c r="G13288" s="775" t="s">
        <v>4235</v>
      </c>
      <c r="H13288" s="775" t="s">
        <v>4235</v>
      </c>
      <c r="I13288" s="775" t="s">
        <v>4815</v>
      </c>
    </row>
    <row r="13289" spans="1:9">
      <c r="A13289" s="775" t="str">
        <f>Table_wabobpsvr_AzureCalc_AzureCalcRateCard[[#This Row],[ServiceName]]&amp;Table_wabobpsvr_AzureCalc_AzureCalcRateCard[[#This Row],[Price_Level]]&amp;Table_wabobpsvr_AzureCalc_AzureCalcRateCard[[#This Row],[Region]]</f>
        <v>Basic_D2 VM (Non-Windows)B13</v>
      </c>
      <c r="B13289" s="775">
        <v>13</v>
      </c>
      <c r="C13289" s="775" t="s">
        <v>680</v>
      </c>
      <c r="D13289" s="775" t="s">
        <v>175</v>
      </c>
      <c r="E13289" s="775">
        <v>0.17860000000000001</v>
      </c>
      <c r="F13289" s="775" t="s">
        <v>1096</v>
      </c>
      <c r="G13289" s="775" t="s">
        <v>4235</v>
      </c>
      <c r="H13289" s="775" t="s">
        <v>4235</v>
      </c>
      <c r="I13289" s="775" t="s">
        <v>4815</v>
      </c>
    </row>
    <row r="13290" spans="1:9">
      <c r="A13290" s="775" t="str">
        <f>Table_wabobpsvr_AzureCalc_AzureCalcRateCard[[#This Row],[ServiceName]]&amp;Table_wabobpsvr_AzureCalc_AzureCalcRateCard[[#This Row],[Price_Level]]&amp;Table_wabobpsvr_AzureCalc_AzureCalcRateCard[[#This Row],[Region]]</f>
        <v>Basic_D2 VM (Non-Windows)C13</v>
      </c>
      <c r="B13290" s="775">
        <v>13</v>
      </c>
      <c r="C13290" s="775" t="s">
        <v>680</v>
      </c>
      <c r="D13290" s="775" t="s">
        <v>177</v>
      </c>
      <c r="E13290" s="775">
        <v>0.1729</v>
      </c>
      <c r="F13290" s="775" t="s">
        <v>1096</v>
      </c>
      <c r="G13290" s="775" t="s">
        <v>4235</v>
      </c>
      <c r="H13290" s="775" t="s">
        <v>4235</v>
      </c>
      <c r="I13290" s="775" t="s">
        <v>4815</v>
      </c>
    </row>
    <row r="13291" spans="1:9">
      <c r="A13291" s="775" t="str">
        <f>Table_wabobpsvr_AzureCalc_AzureCalcRateCard[[#This Row],[ServiceName]]&amp;Table_wabobpsvr_AzureCalc_AzureCalcRateCard[[#This Row],[Price_Level]]&amp;Table_wabobpsvr_AzureCalc_AzureCalcRateCard[[#This Row],[Region]]</f>
        <v>Basic_D2 VM (Non-Windows)D13</v>
      </c>
      <c r="B13291" s="775">
        <v>13</v>
      </c>
      <c r="C13291" s="775" t="s">
        <v>680</v>
      </c>
      <c r="D13291" s="775" t="s">
        <v>176</v>
      </c>
      <c r="E13291" s="775">
        <v>0.16719999999999999</v>
      </c>
      <c r="F13291" s="775" t="s">
        <v>1096</v>
      </c>
      <c r="G13291" s="775" t="s">
        <v>4235</v>
      </c>
      <c r="H13291" s="775" t="s">
        <v>4235</v>
      </c>
      <c r="I13291" s="775" t="s">
        <v>4815</v>
      </c>
    </row>
    <row r="13292" spans="1:9">
      <c r="A13292" s="775" t="str">
        <f>Table_wabobpsvr_AzureCalc_AzureCalcRateCard[[#This Row],[ServiceName]]&amp;Table_wabobpsvr_AzureCalc_AzureCalcRateCard[[#This Row],[Price_Level]]&amp;Table_wabobpsvr_AzureCalc_AzureCalcRateCard[[#This Row],[Region]]</f>
        <v>Basic_D2 VM (Non-Windows)MOSP7</v>
      </c>
      <c r="B13292" s="775">
        <v>7</v>
      </c>
      <c r="C13292" s="775" t="s">
        <v>680</v>
      </c>
      <c r="D13292" s="775" t="s">
        <v>606</v>
      </c>
      <c r="E13292" s="775">
        <v>0.154</v>
      </c>
      <c r="F13292" s="775" t="s">
        <v>1096</v>
      </c>
      <c r="G13292" s="775" t="s">
        <v>4235</v>
      </c>
      <c r="H13292" s="775" t="s">
        <v>4235</v>
      </c>
      <c r="I13292" s="775" t="s">
        <v>4816</v>
      </c>
    </row>
    <row r="13293" spans="1:9">
      <c r="A13293" s="1039" t="str">
        <f>Table_wabobpsvr_AzureCalc_AzureCalcRateCard[[#This Row],[ServiceName]]&amp;Table_wabobpsvr_AzureCalc_AzureCalcRateCard[[#This Row],[Price_Level]]&amp;Table_wabobpsvr_AzureCalc_AzureCalcRateCard[[#This Row],[Region]]</f>
        <v>Basic_D2 VM (Non-Windows)A7</v>
      </c>
      <c r="B13293" s="1039">
        <v>7</v>
      </c>
      <c r="C13293" s="1039" t="s">
        <v>680</v>
      </c>
      <c r="D13293" s="1039" t="s">
        <v>174</v>
      </c>
      <c r="E13293" s="1039">
        <v>0.14938000000000001</v>
      </c>
      <c r="F13293" s="1039" t="s">
        <v>1096</v>
      </c>
      <c r="G13293" s="775" t="s">
        <v>4235</v>
      </c>
      <c r="H13293" s="775" t="s">
        <v>4235</v>
      </c>
      <c r="I13293" s="775" t="s">
        <v>4816</v>
      </c>
    </row>
    <row r="13294" spans="1:9">
      <c r="A13294" s="1039" t="str">
        <f>Table_wabobpsvr_AzureCalc_AzureCalcRateCard[[#This Row],[ServiceName]]&amp;Table_wabobpsvr_AzureCalc_AzureCalcRateCard[[#This Row],[Price_Level]]&amp;Table_wabobpsvr_AzureCalc_AzureCalcRateCard[[#This Row],[Region]]</f>
        <v>Basic_D2 VM (Non-Windows)B7</v>
      </c>
      <c r="B13294" s="1039">
        <v>7</v>
      </c>
      <c r="C13294" s="1039" t="s">
        <v>680</v>
      </c>
      <c r="D13294" s="1039" t="s">
        <v>175</v>
      </c>
      <c r="E13294" s="1039">
        <v>0.14476</v>
      </c>
      <c r="F13294" s="1039" t="s">
        <v>1096</v>
      </c>
      <c r="G13294" s="775" t="s">
        <v>4235</v>
      </c>
      <c r="H13294" s="775" t="s">
        <v>4235</v>
      </c>
      <c r="I13294" s="775" t="s">
        <v>4816</v>
      </c>
    </row>
    <row r="13295" spans="1:9">
      <c r="A13295" s="775" t="str">
        <f>Table_wabobpsvr_AzureCalc_AzureCalcRateCard[[#This Row],[ServiceName]]&amp;Table_wabobpsvr_AzureCalc_AzureCalcRateCard[[#This Row],[Price_Level]]&amp;Table_wabobpsvr_AzureCalc_AzureCalcRateCard[[#This Row],[Region]]</f>
        <v>Basic_D2 VM (Non-Windows)C7</v>
      </c>
      <c r="B13295" s="775">
        <v>7</v>
      </c>
      <c r="C13295" s="775" t="s">
        <v>680</v>
      </c>
      <c r="D13295" s="775" t="s">
        <v>177</v>
      </c>
      <c r="E13295" s="775">
        <v>0.14013999999999999</v>
      </c>
      <c r="F13295" s="775" t="s">
        <v>1096</v>
      </c>
      <c r="G13295" s="775" t="s">
        <v>4235</v>
      </c>
      <c r="H13295" s="775" t="s">
        <v>4235</v>
      </c>
      <c r="I13295" s="775" t="s">
        <v>4816</v>
      </c>
    </row>
    <row r="13296" spans="1:9">
      <c r="A13296" s="775" t="str">
        <f>Table_wabobpsvr_AzureCalc_AzureCalcRateCard[[#This Row],[ServiceName]]&amp;Table_wabobpsvr_AzureCalc_AzureCalcRateCard[[#This Row],[Price_Level]]&amp;Table_wabobpsvr_AzureCalc_AzureCalcRateCard[[#This Row],[Region]]</f>
        <v>Basic_D2 VM (Non-Windows)D7</v>
      </c>
      <c r="B13296" s="775">
        <v>7</v>
      </c>
      <c r="C13296" s="775" t="s">
        <v>680</v>
      </c>
      <c r="D13296" s="775" t="s">
        <v>176</v>
      </c>
      <c r="E13296" s="775">
        <v>0.13552</v>
      </c>
      <c r="F13296" s="775" t="s">
        <v>1096</v>
      </c>
      <c r="G13296" s="775" t="s">
        <v>4235</v>
      </c>
      <c r="H13296" s="775" t="s">
        <v>4235</v>
      </c>
      <c r="I13296" s="775" t="s">
        <v>4816</v>
      </c>
    </row>
    <row r="13297" spans="1:9">
      <c r="A13297" s="775" t="str">
        <f>Table_wabobpsvr_AzureCalc_AzureCalcRateCard[[#This Row],[ServiceName]]&amp;Table_wabobpsvr_AzureCalc_AzureCalcRateCard[[#This Row],[Price_Level]]&amp;Table_wabobpsvr_AzureCalc_AzureCalcRateCard[[#This Row],[Region]]</f>
        <v>Basic_D2 VM (Non-Windows)MOSP8</v>
      </c>
      <c r="B13297" s="775">
        <v>8</v>
      </c>
      <c r="C13297" s="775" t="s">
        <v>680</v>
      </c>
      <c r="D13297" s="775" t="s">
        <v>606</v>
      </c>
      <c r="E13297" s="775">
        <v>0.188</v>
      </c>
      <c r="F13297" s="775" t="s">
        <v>1096</v>
      </c>
      <c r="G13297" s="775" t="s">
        <v>4235</v>
      </c>
      <c r="H13297" s="775" t="s">
        <v>4235</v>
      </c>
      <c r="I13297" s="775" t="s">
        <v>4817</v>
      </c>
    </row>
    <row r="13298" spans="1:9">
      <c r="A13298" s="775" t="str">
        <f>Table_wabobpsvr_AzureCalc_AzureCalcRateCard[[#This Row],[ServiceName]]&amp;Table_wabobpsvr_AzureCalc_AzureCalcRateCard[[#This Row],[Price_Level]]&amp;Table_wabobpsvr_AzureCalc_AzureCalcRateCard[[#This Row],[Region]]</f>
        <v>Basic_D2 VM (Non-Windows)A8</v>
      </c>
      <c r="B13298" s="775">
        <v>8</v>
      </c>
      <c r="C13298" s="775" t="s">
        <v>680</v>
      </c>
      <c r="D13298" s="775" t="s">
        <v>174</v>
      </c>
      <c r="E13298" s="775">
        <v>0.18235999999999999</v>
      </c>
      <c r="F13298" s="775" t="s">
        <v>1096</v>
      </c>
      <c r="G13298" s="775" t="s">
        <v>4235</v>
      </c>
      <c r="H13298" s="775" t="s">
        <v>4235</v>
      </c>
      <c r="I13298" s="775" t="s">
        <v>4817</v>
      </c>
    </row>
    <row r="13299" spans="1:9">
      <c r="A13299" s="775" t="str">
        <f>Table_wabobpsvr_AzureCalc_AzureCalcRateCard[[#This Row],[ServiceName]]&amp;Table_wabobpsvr_AzureCalc_AzureCalcRateCard[[#This Row],[Price_Level]]&amp;Table_wabobpsvr_AzureCalc_AzureCalcRateCard[[#This Row],[Region]]</f>
        <v>Basic_D2 VM (Non-Windows)B8</v>
      </c>
      <c r="B13299" s="775">
        <v>8</v>
      </c>
      <c r="C13299" s="775" t="s">
        <v>680</v>
      </c>
      <c r="D13299" s="775" t="s">
        <v>175</v>
      </c>
      <c r="E13299" s="775">
        <v>0.17671999999999999</v>
      </c>
      <c r="F13299" s="775" t="s">
        <v>1096</v>
      </c>
      <c r="G13299" s="775" t="s">
        <v>4235</v>
      </c>
      <c r="H13299" s="775" t="s">
        <v>4235</v>
      </c>
      <c r="I13299" s="775" t="s">
        <v>4817</v>
      </c>
    </row>
    <row r="13300" spans="1:9">
      <c r="A13300" s="775" t="str">
        <f>Table_wabobpsvr_AzureCalc_AzureCalcRateCard[[#This Row],[ServiceName]]&amp;Table_wabobpsvr_AzureCalc_AzureCalcRateCard[[#This Row],[Price_Level]]&amp;Table_wabobpsvr_AzureCalc_AzureCalcRateCard[[#This Row],[Region]]</f>
        <v>Basic_D2 VM (Non-Windows)C8</v>
      </c>
      <c r="B13300" s="775">
        <v>8</v>
      </c>
      <c r="C13300" s="775" t="s">
        <v>680</v>
      </c>
      <c r="D13300" s="775" t="s">
        <v>177</v>
      </c>
      <c r="E13300" s="775">
        <v>0.17108000000000001</v>
      </c>
      <c r="F13300" s="775" t="s">
        <v>1096</v>
      </c>
      <c r="G13300" s="775" t="s">
        <v>4235</v>
      </c>
      <c r="H13300" s="775" t="s">
        <v>4235</v>
      </c>
      <c r="I13300" s="775" t="s">
        <v>4817</v>
      </c>
    </row>
    <row r="13301" spans="1:9">
      <c r="A13301" s="775" t="str">
        <f>Table_wabobpsvr_AzureCalc_AzureCalcRateCard[[#This Row],[ServiceName]]&amp;Table_wabobpsvr_AzureCalc_AzureCalcRateCard[[#This Row],[Price_Level]]&amp;Table_wabobpsvr_AzureCalc_AzureCalcRateCard[[#This Row],[Region]]</f>
        <v>Basic_D2 VM (Non-Windows)D8</v>
      </c>
      <c r="B13301" s="775">
        <v>8</v>
      </c>
      <c r="C13301" s="775" t="s">
        <v>680</v>
      </c>
      <c r="D13301" s="775" t="s">
        <v>176</v>
      </c>
      <c r="E13301" s="775">
        <v>0.16544</v>
      </c>
      <c r="F13301" s="775" t="s">
        <v>1096</v>
      </c>
      <c r="G13301" s="775" t="s">
        <v>4235</v>
      </c>
      <c r="H13301" s="775" t="s">
        <v>4235</v>
      </c>
      <c r="I13301" s="775" t="s">
        <v>4817</v>
      </c>
    </row>
    <row r="13302" spans="1:9">
      <c r="A13302" s="775" t="str">
        <f>Table_wabobpsvr_AzureCalc_AzureCalcRateCard[[#This Row],[ServiceName]]&amp;Table_wabobpsvr_AzureCalc_AzureCalcRateCard[[#This Row],[Price_Level]]&amp;Table_wabobpsvr_AzureCalc_AzureCalcRateCard[[#This Row],[Region]]</f>
        <v>Basic_D2 VM (Non-Windows)MOSP11</v>
      </c>
      <c r="B13302" s="775">
        <v>11</v>
      </c>
      <c r="C13302" s="775" t="s">
        <v>680</v>
      </c>
      <c r="D13302" s="775" t="s">
        <v>606</v>
      </c>
      <c r="E13302" s="775">
        <v>0.23200000000000001</v>
      </c>
      <c r="F13302" s="775" t="s">
        <v>1096</v>
      </c>
      <c r="G13302" s="775" t="s">
        <v>4235</v>
      </c>
      <c r="H13302" s="775" t="s">
        <v>4235</v>
      </c>
      <c r="I13302" s="775" t="s">
        <v>4818</v>
      </c>
    </row>
    <row r="13303" spans="1:9">
      <c r="A13303" s="775" t="str">
        <f>Table_wabobpsvr_AzureCalc_AzureCalcRateCard[[#This Row],[ServiceName]]&amp;Table_wabobpsvr_AzureCalc_AzureCalcRateCard[[#This Row],[Price_Level]]&amp;Table_wabobpsvr_AzureCalc_AzureCalcRateCard[[#This Row],[Region]]</f>
        <v>Basic_D2 VM (Non-Windows)A11</v>
      </c>
      <c r="B13303" s="775">
        <v>11</v>
      </c>
      <c r="C13303" s="775" t="s">
        <v>680</v>
      </c>
      <c r="D13303" s="775" t="s">
        <v>174</v>
      </c>
      <c r="E13303" s="775">
        <v>0.22503999999999999</v>
      </c>
      <c r="F13303" s="775" t="s">
        <v>1096</v>
      </c>
      <c r="G13303" s="775" t="s">
        <v>4235</v>
      </c>
      <c r="H13303" s="775" t="s">
        <v>4235</v>
      </c>
      <c r="I13303" s="775" t="s">
        <v>4818</v>
      </c>
    </row>
    <row r="13304" spans="1:9">
      <c r="A13304" s="775" t="str">
        <f>Table_wabobpsvr_AzureCalc_AzureCalcRateCard[[#This Row],[ServiceName]]&amp;Table_wabobpsvr_AzureCalc_AzureCalcRateCard[[#This Row],[Price_Level]]&amp;Table_wabobpsvr_AzureCalc_AzureCalcRateCard[[#This Row],[Region]]</f>
        <v>Basic_D2 VM (Non-Windows)B11</v>
      </c>
      <c r="B13304" s="775">
        <v>11</v>
      </c>
      <c r="C13304" s="775" t="s">
        <v>680</v>
      </c>
      <c r="D13304" s="775" t="s">
        <v>175</v>
      </c>
      <c r="E13304" s="775">
        <v>0.21808</v>
      </c>
      <c r="F13304" s="775" t="s">
        <v>1096</v>
      </c>
      <c r="G13304" s="775" t="s">
        <v>4235</v>
      </c>
      <c r="H13304" s="775" t="s">
        <v>4235</v>
      </c>
      <c r="I13304" s="775" t="s">
        <v>4818</v>
      </c>
    </row>
    <row r="13305" spans="1:9">
      <c r="A13305" s="775" t="str">
        <f>Table_wabobpsvr_AzureCalc_AzureCalcRateCard[[#This Row],[ServiceName]]&amp;Table_wabobpsvr_AzureCalc_AzureCalcRateCard[[#This Row],[Price_Level]]&amp;Table_wabobpsvr_AzureCalc_AzureCalcRateCard[[#This Row],[Region]]</f>
        <v>Basic_D2 VM (Non-Windows)C11</v>
      </c>
      <c r="B13305" s="775">
        <v>11</v>
      </c>
      <c r="C13305" s="775" t="s">
        <v>680</v>
      </c>
      <c r="D13305" s="775" t="s">
        <v>177</v>
      </c>
      <c r="E13305" s="775">
        <v>0.21112</v>
      </c>
      <c r="F13305" s="775" t="s">
        <v>1096</v>
      </c>
      <c r="G13305" s="775" t="s">
        <v>4235</v>
      </c>
      <c r="H13305" s="775" t="s">
        <v>4235</v>
      </c>
      <c r="I13305" s="775" t="s">
        <v>4818</v>
      </c>
    </row>
    <row r="13306" spans="1:9">
      <c r="A13306" s="775" t="str">
        <f>Table_wabobpsvr_AzureCalc_AzureCalcRateCard[[#This Row],[ServiceName]]&amp;Table_wabobpsvr_AzureCalc_AzureCalcRateCard[[#This Row],[Price_Level]]&amp;Table_wabobpsvr_AzureCalc_AzureCalcRateCard[[#This Row],[Region]]</f>
        <v>Basic_D2 VM (Non-Windows)D11</v>
      </c>
      <c r="B13306" s="775">
        <v>11</v>
      </c>
      <c r="C13306" s="775" t="s">
        <v>680</v>
      </c>
      <c r="D13306" s="775" t="s">
        <v>176</v>
      </c>
      <c r="E13306" s="775">
        <v>0.20416000000000001</v>
      </c>
      <c r="F13306" s="775" t="s">
        <v>1096</v>
      </c>
      <c r="G13306" s="775" t="s">
        <v>4235</v>
      </c>
      <c r="H13306" s="775" t="s">
        <v>4235</v>
      </c>
      <c r="I13306" s="775" t="s">
        <v>4818</v>
      </c>
    </row>
    <row r="13307" spans="1:9">
      <c r="A13307" s="775" t="str">
        <f>Table_wabobpsvr_AzureCalc_AzureCalcRateCard[[#This Row],[ServiceName]]&amp;Table_wabobpsvr_AzureCalc_AzureCalcRateCard[[#This Row],[Price_Level]]&amp;Table_wabobpsvr_AzureCalc_AzureCalcRateCard[[#This Row],[Region]]</f>
        <v>Basic_D2 VM (Non-Windows)MOSP12</v>
      </c>
      <c r="B13307" s="775">
        <v>12</v>
      </c>
      <c r="C13307" s="775" t="s">
        <v>680</v>
      </c>
      <c r="D13307" s="775" t="s">
        <v>606</v>
      </c>
      <c r="E13307" s="775">
        <v>0.20200000000000001</v>
      </c>
      <c r="F13307" s="775" t="s">
        <v>1096</v>
      </c>
      <c r="G13307" s="775" t="s">
        <v>4235</v>
      </c>
      <c r="H13307" s="775" t="s">
        <v>4235</v>
      </c>
      <c r="I13307" s="775" t="s">
        <v>4819</v>
      </c>
    </row>
    <row r="13308" spans="1:9">
      <c r="A13308" s="775" t="str">
        <f>Table_wabobpsvr_AzureCalc_AzureCalcRateCard[[#This Row],[ServiceName]]&amp;Table_wabobpsvr_AzureCalc_AzureCalcRateCard[[#This Row],[Price_Level]]&amp;Table_wabobpsvr_AzureCalc_AzureCalcRateCard[[#This Row],[Region]]</f>
        <v>Basic_D2 VM (Non-Windows)A12</v>
      </c>
      <c r="B13308" s="775">
        <v>12</v>
      </c>
      <c r="C13308" s="775" t="s">
        <v>680</v>
      </c>
      <c r="D13308" s="775" t="s">
        <v>174</v>
      </c>
      <c r="E13308" s="775">
        <v>0.19594</v>
      </c>
      <c r="F13308" s="775" t="s">
        <v>1096</v>
      </c>
      <c r="G13308" s="775" t="s">
        <v>4235</v>
      </c>
      <c r="H13308" s="775" t="s">
        <v>4235</v>
      </c>
      <c r="I13308" s="775" t="s">
        <v>4819</v>
      </c>
    </row>
    <row r="13309" spans="1:9">
      <c r="A13309" s="775" t="str">
        <f>Table_wabobpsvr_AzureCalc_AzureCalcRateCard[[#This Row],[ServiceName]]&amp;Table_wabobpsvr_AzureCalc_AzureCalcRateCard[[#This Row],[Price_Level]]&amp;Table_wabobpsvr_AzureCalc_AzureCalcRateCard[[#This Row],[Region]]</f>
        <v>Basic_D2 VM (Non-Windows)B12</v>
      </c>
      <c r="B13309" s="775">
        <v>12</v>
      </c>
      <c r="C13309" s="775" t="s">
        <v>680</v>
      </c>
      <c r="D13309" s="775" t="s">
        <v>175</v>
      </c>
      <c r="E13309" s="775">
        <v>0.18987999999999999</v>
      </c>
      <c r="F13309" s="775" t="s">
        <v>1096</v>
      </c>
      <c r="G13309" s="775" t="s">
        <v>4235</v>
      </c>
      <c r="H13309" s="775" t="s">
        <v>4235</v>
      </c>
      <c r="I13309" s="775" t="s">
        <v>4819</v>
      </c>
    </row>
    <row r="13310" spans="1:9">
      <c r="A13310" s="775" t="str">
        <f>Table_wabobpsvr_AzureCalc_AzureCalcRateCard[[#This Row],[ServiceName]]&amp;Table_wabobpsvr_AzureCalc_AzureCalcRateCard[[#This Row],[Price_Level]]&amp;Table_wabobpsvr_AzureCalc_AzureCalcRateCard[[#This Row],[Region]]</f>
        <v>Basic_D2 VM (Non-Windows)C12</v>
      </c>
      <c r="B13310" s="775">
        <v>12</v>
      </c>
      <c r="C13310" s="775" t="s">
        <v>680</v>
      </c>
      <c r="D13310" s="775" t="s">
        <v>177</v>
      </c>
      <c r="E13310" s="775">
        <v>0.18382000000000001</v>
      </c>
      <c r="F13310" s="775" t="s">
        <v>1096</v>
      </c>
      <c r="G13310" s="775" t="s">
        <v>4235</v>
      </c>
      <c r="H13310" s="775" t="s">
        <v>4235</v>
      </c>
      <c r="I13310" s="775" t="s">
        <v>4819</v>
      </c>
    </row>
    <row r="13311" spans="1:9">
      <c r="A13311" s="775" t="str">
        <f>Table_wabobpsvr_AzureCalc_AzureCalcRateCard[[#This Row],[ServiceName]]&amp;Table_wabobpsvr_AzureCalc_AzureCalcRateCard[[#This Row],[Price_Level]]&amp;Table_wabobpsvr_AzureCalc_AzureCalcRateCard[[#This Row],[Region]]</f>
        <v>Basic_D2 VM (Non-Windows)D12</v>
      </c>
      <c r="B13311" s="775">
        <v>12</v>
      </c>
      <c r="C13311" s="775" t="s">
        <v>680</v>
      </c>
      <c r="D13311" s="775" t="s">
        <v>176</v>
      </c>
      <c r="E13311" s="775">
        <v>0.17776</v>
      </c>
      <c r="F13311" s="775" t="s">
        <v>1096</v>
      </c>
      <c r="G13311" s="775" t="s">
        <v>4235</v>
      </c>
      <c r="H13311" s="775" t="s">
        <v>4235</v>
      </c>
      <c r="I13311" s="775" t="s">
        <v>4819</v>
      </c>
    </row>
    <row r="13312" spans="1:9">
      <c r="A13312" s="775" t="str">
        <f>Table_wabobpsvr_AzureCalc_AzureCalcRateCard[[#This Row],[ServiceName]]&amp;Table_wabobpsvr_AzureCalc_AzureCalcRateCard[[#This Row],[Price_Level]]&amp;Table_wabobpsvr_AzureCalc_AzureCalcRateCard[[#This Row],[Region]]</f>
        <v>Basic_D2 VM (Non-Windows)MOSP3</v>
      </c>
      <c r="B13312" s="775">
        <v>3</v>
      </c>
      <c r="C13312" s="775" t="s">
        <v>680</v>
      </c>
      <c r="D13312" s="775" t="s">
        <v>606</v>
      </c>
      <c r="E13312" s="775">
        <v>0.154</v>
      </c>
      <c r="F13312" s="775" t="s">
        <v>1096</v>
      </c>
      <c r="G13312" s="775" t="s">
        <v>4235</v>
      </c>
      <c r="H13312" s="775" t="s">
        <v>4235</v>
      </c>
      <c r="I13312" s="775" t="s">
        <v>4820</v>
      </c>
    </row>
    <row r="13313" spans="1:9">
      <c r="A13313" s="775" t="str">
        <f>Table_wabobpsvr_AzureCalc_AzureCalcRateCard[[#This Row],[ServiceName]]&amp;Table_wabobpsvr_AzureCalc_AzureCalcRateCard[[#This Row],[Price_Level]]&amp;Table_wabobpsvr_AzureCalc_AzureCalcRateCard[[#This Row],[Region]]</f>
        <v>Basic_D2 VM (Non-Windows)A3</v>
      </c>
      <c r="B13313" s="775">
        <v>3</v>
      </c>
      <c r="C13313" s="775" t="s">
        <v>680</v>
      </c>
      <c r="D13313" s="775" t="s">
        <v>174</v>
      </c>
      <c r="E13313" s="775">
        <v>0.14938000000000001</v>
      </c>
      <c r="F13313" s="775" t="s">
        <v>1096</v>
      </c>
      <c r="G13313" s="775" t="s">
        <v>4235</v>
      </c>
      <c r="H13313" s="775" t="s">
        <v>4235</v>
      </c>
      <c r="I13313" s="775" t="s">
        <v>4820</v>
      </c>
    </row>
    <row r="13314" spans="1:9">
      <c r="A13314" s="775" t="str">
        <f>Table_wabobpsvr_AzureCalc_AzureCalcRateCard[[#This Row],[ServiceName]]&amp;Table_wabobpsvr_AzureCalc_AzureCalcRateCard[[#This Row],[Price_Level]]&amp;Table_wabobpsvr_AzureCalc_AzureCalcRateCard[[#This Row],[Region]]</f>
        <v>Basic_D2 VM (Non-Windows)B3</v>
      </c>
      <c r="B13314" s="775">
        <v>3</v>
      </c>
      <c r="C13314" s="775" t="s">
        <v>680</v>
      </c>
      <c r="D13314" s="775" t="s">
        <v>175</v>
      </c>
      <c r="E13314" s="775">
        <v>0.14476</v>
      </c>
      <c r="F13314" s="775" t="s">
        <v>1096</v>
      </c>
      <c r="G13314" s="775" t="s">
        <v>4235</v>
      </c>
      <c r="H13314" s="775" t="s">
        <v>4235</v>
      </c>
      <c r="I13314" s="775" t="s">
        <v>4820</v>
      </c>
    </row>
    <row r="13315" spans="1:9">
      <c r="A13315" s="775" t="str">
        <f>Table_wabobpsvr_AzureCalc_AzureCalcRateCard[[#This Row],[ServiceName]]&amp;Table_wabobpsvr_AzureCalc_AzureCalcRateCard[[#This Row],[Price_Level]]&amp;Table_wabobpsvr_AzureCalc_AzureCalcRateCard[[#This Row],[Region]]</f>
        <v>Basic_D2 VM (Non-Windows)C3</v>
      </c>
      <c r="B13315" s="775">
        <v>3</v>
      </c>
      <c r="C13315" s="775" t="s">
        <v>680</v>
      </c>
      <c r="D13315" s="775" t="s">
        <v>177</v>
      </c>
      <c r="E13315" s="775">
        <v>0.14013999999999999</v>
      </c>
      <c r="F13315" s="775" t="s">
        <v>1096</v>
      </c>
      <c r="G13315" s="775" t="s">
        <v>4235</v>
      </c>
      <c r="H13315" s="775" t="s">
        <v>4235</v>
      </c>
      <c r="I13315" s="775" t="s">
        <v>4820</v>
      </c>
    </row>
    <row r="13316" spans="1:9">
      <c r="A13316" s="775" t="str">
        <f>Table_wabobpsvr_AzureCalc_AzureCalcRateCard[[#This Row],[ServiceName]]&amp;Table_wabobpsvr_AzureCalc_AzureCalcRateCard[[#This Row],[Price_Level]]&amp;Table_wabobpsvr_AzureCalc_AzureCalcRateCard[[#This Row],[Region]]</f>
        <v>Basic_D2 VM (Non-Windows)D3</v>
      </c>
      <c r="B13316" s="775">
        <v>3</v>
      </c>
      <c r="C13316" s="775" t="s">
        <v>680</v>
      </c>
      <c r="D13316" s="775" t="s">
        <v>176</v>
      </c>
      <c r="E13316" s="775">
        <v>0.13552</v>
      </c>
      <c r="F13316" s="775" t="s">
        <v>1096</v>
      </c>
      <c r="G13316" s="775" t="s">
        <v>4235</v>
      </c>
      <c r="H13316" s="775" t="s">
        <v>4235</v>
      </c>
      <c r="I13316" s="775" t="s">
        <v>4820</v>
      </c>
    </row>
    <row r="13317" spans="1:9">
      <c r="A13317" s="775" t="str">
        <f>Table_wabobpsvr_AzureCalc_AzureCalcRateCard[[#This Row],[ServiceName]]&amp;Table_wabobpsvr_AzureCalc_AzureCalcRateCard[[#This Row],[Price_Level]]&amp;Table_wabobpsvr_AzureCalc_AzureCalcRateCard[[#This Row],[Region]]</f>
        <v>Basic_D2 VM (Non-Windows)MOSP6</v>
      </c>
      <c r="B13317" s="775">
        <v>6</v>
      </c>
      <c r="C13317" s="775" t="s">
        <v>680</v>
      </c>
      <c r="D13317" s="775" t="s">
        <v>606</v>
      </c>
      <c r="E13317" s="775">
        <v>0.154</v>
      </c>
      <c r="F13317" s="775" t="s">
        <v>1096</v>
      </c>
      <c r="G13317" s="775" t="s">
        <v>4235</v>
      </c>
      <c r="H13317" s="775" t="s">
        <v>4235</v>
      </c>
      <c r="I13317" s="775" t="s">
        <v>4821</v>
      </c>
    </row>
    <row r="13318" spans="1:9">
      <c r="A13318" s="775" t="str">
        <f>Table_wabobpsvr_AzureCalc_AzureCalcRateCard[[#This Row],[ServiceName]]&amp;Table_wabobpsvr_AzureCalc_AzureCalcRateCard[[#This Row],[Price_Level]]&amp;Table_wabobpsvr_AzureCalc_AzureCalcRateCard[[#This Row],[Region]]</f>
        <v>Basic_D2 VM (Non-Windows)A6</v>
      </c>
      <c r="B13318" s="775">
        <v>6</v>
      </c>
      <c r="C13318" s="775" t="s">
        <v>680</v>
      </c>
      <c r="D13318" s="775" t="s">
        <v>174</v>
      </c>
      <c r="E13318" s="775">
        <v>0.14938000000000001</v>
      </c>
      <c r="F13318" s="775" t="s">
        <v>1096</v>
      </c>
      <c r="G13318" s="775" t="s">
        <v>4235</v>
      </c>
      <c r="H13318" s="775" t="s">
        <v>4235</v>
      </c>
      <c r="I13318" s="775" t="s">
        <v>4821</v>
      </c>
    </row>
    <row r="13319" spans="1:9">
      <c r="A13319" s="775" t="str">
        <f>Table_wabobpsvr_AzureCalc_AzureCalcRateCard[[#This Row],[ServiceName]]&amp;Table_wabobpsvr_AzureCalc_AzureCalcRateCard[[#This Row],[Price_Level]]&amp;Table_wabobpsvr_AzureCalc_AzureCalcRateCard[[#This Row],[Region]]</f>
        <v>Basic_D2 VM (Non-Windows)B6</v>
      </c>
      <c r="B13319" s="775">
        <v>6</v>
      </c>
      <c r="C13319" s="775" t="s">
        <v>680</v>
      </c>
      <c r="D13319" s="775" t="s">
        <v>175</v>
      </c>
      <c r="E13319" s="775">
        <v>0.14476</v>
      </c>
      <c r="F13319" s="775" t="s">
        <v>1096</v>
      </c>
      <c r="G13319" s="775" t="s">
        <v>4235</v>
      </c>
      <c r="H13319" s="775" t="s">
        <v>4235</v>
      </c>
      <c r="I13319" s="775" t="s">
        <v>4821</v>
      </c>
    </row>
    <row r="13320" spans="1:9">
      <c r="A13320" s="775" t="str">
        <f>Table_wabobpsvr_AzureCalc_AzureCalcRateCard[[#This Row],[ServiceName]]&amp;Table_wabobpsvr_AzureCalc_AzureCalcRateCard[[#This Row],[Price_Level]]&amp;Table_wabobpsvr_AzureCalc_AzureCalcRateCard[[#This Row],[Region]]</f>
        <v>Basic_D2 VM (Non-Windows)C6</v>
      </c>
      <c r="B13320" s="775">
        <v>6</v>
      </c>
      <c r="C13320" s="775" t="s">
        <v>680</v>
      </c>
      <c r="D13320" s="775" t="s">
        <v>177</v>
      </c>
      <c r="E13320" s="775">
        <v>0.14013999999999999</v>
      </c>
      <c r="F13320" s="775" t="s">
        <v>1096</v>
      </c>
      <c r="G13320" s="775" t="s">
        <v>4235</v>
      </c>
      <c r="H13320" s="775" t="s">
        <v>4235</v>
      </c>
      <c r="I13320" s="775" t="s">
        <v>4821</v>
      </c>
    </row>
    <row r="13321" spans="1:9">
      <c r="A13321" s="775" t="str">
        <f>Table_wabobpsvr_AzureCalc_AzureCalcRateCard[[#This Row],[ServiceName]]&amp;Table_wabobpsvr_AzureCalc_AzureCalcRateCard[[#This Row],[Price_Level]]&amp;Table_wabobpsvr_AzureCalc_AzureCalcRateCard[[#This Row],[Region]]</f>
        <v>Basic_D2 VM (Non-Windows)D6</v>
      </c>
      <c r="B13321" s="775">
        <v>6</v>
      </c>
      <c r="C13321" s="775" t="s">
        <v>680</v>
      </c>
      <c r="D13321" s="775" t="s">
        <v>176</v>
      </c>
      <c r="E13321" s="775">
        <v>0.13552</v>
      </c>
      <c r="F13321" s="775" t="s">
        <v>1096</v>
      </c>
      <c r="G13321" s="775" t="s">
        <v>4235</v>
      </c>
      <c r="H13321" s="775" t="s">
        <v>4235</v>
      </c>
      <c r="I13321" s="775" t="s">
        <v>4821</v>
      </c>
    </row>
    <row r="13322" spans="1:9">
      <c r="A13322" s="1039" t="str">
        <f>Table_wabobpsvr_AzureCalc_AzureCalcRateCard[[#This Row],[ServiceName]]&amp;Table_wabobpsvr_AzureCalc_AzureCalcRateCard[[#This Row],[Price_Level]]&amp;Table_wabobpsvr_AzureCalc_AzureCalcRateCard[[#This Row],[Region]]</f>
        <v>Basic_D2 VM (Non-Windows)MOSP2</v>
      </c>
      <c r="B13322" s="1039">
        <v>2</v>
      </c>
      <c r="C13322" s="1039" t="s">
        <v>680</v>
      </c>
      <c r="D13322" s="1039" t="s">
        <v>606</v>
      </c>
      <c r="E13322" s="1039">
        <v>0.14000000000000001</v>
      </c>
      <c r="F13322" s="1039" t="s">
        <v>1096</v>
      </c>
      <c r="G13322" s="775" t="s">
        <v>4235</v>
      </c>
      <c r="H13322" s="775" t="s">
        <v>4235</v>
      </c>
      <c r="I13322" s="775" t="s">
        <v>4822</v>
      </c>
    </row>
    <row r="13323" spans="1:9">
      <c r="A13323" s="775" t="str">
        <f>Table_wabobpsvr_AzureCalc_AzureCalcRateCard[[#This Row],[ServiceName]]&amp;Table_wabobpsvr_AzureCalc_AzureCalcRateCard[[#This Row],[Price_Level]]&amp;Table_wabobpsvr_AzureCalc_AzureCalcRateCard[[#This Row],[Region]]</f>
        <v>Basic_D2 VM (Non-Windows)A2</v>
      </c>
      <c r="B13323" s="775">
        <v>2</v>
      </c>
      <c r="C13323" s="775" t="s">
        <v>680</v>
      </c>
      <c r="D13323" s="775" t="s">
        <v>174</v>
      </c>
      <c r="E13323" s="775">
        <v>0.1358</v>
      </c>
      <c r="F13323" s="775" t="s">
        <v>1096</v>
      </c>
      <c r="G13323" s="775" t="s">
        <v>4235</v>
      </c>
      <c r="H13323" s="775" t="s">
        <v>4235</v>
      </c>
      <c r="I13323" s="775" t="s">
        <v>4822</v>
      </c>
    </row>
    <row r="13324" spans="1:9">
      <c r="A13324" s="775" t="str">
        <f>Table_wabobpsvr_AzureCalc_AzureCalcRateCard[[#This Row],[ServiceName]]&amp;Table_wabobpsvr_AzureCalc_AzureCalcRateCard[[#This Row],[Price_Level]]&amp;Table_wabobpsvr_AzureCalc_AzureCalcRateCard[[#This Row],[Region]]</f>
        <v>Basic_D2 VM (Non-Windows)B2</v>
      </c>
      <c r="B13324" s="775">
        <v>2</v>
      </c>
      <c r="C13324" s="775" t="s">
        <v>680</v>
      </c>
      <c r="D13324" s="775" t="s">
        <v>175</v>
      </c>
      <c r="E13324" s="775">
        <v>0.13159999999999999</v>
      </c>
      <c r="F13324" s="775" t="s">
        <v>1096</v>
      </c>
      <c r="G13324" s="775" t="s">
        <v>4235</v>
      </c>
      <c r="H13324" s="775" t="s">
        <v>4235</v>
      </c>
      <c r="I13324" s="775" t="s">
        <v>4822</v>
      </c>
    </row>
    <row r="13325" spans="1:9">
      <c r="A13325" s="775" t="str">
        <f>Table_wabobpsvr_AzureCalc_AzureCalcRateCard[[#This Row],[ServiceName]]&amp;Table_wabobpsvr_AzureCalc_AzureCalcRateCard[[#This Row],[Price_Level]]&amp;Table_wabobpsvr_AzureCalc_AzureCalcRateCard[[#This Row],[Region]]</f>
        <v>Basic_D2 VM (Non-Windows)C2</v>
      </c>
      <c r="B13325" s="775">
        <v>2</v>
      </c>
      <c r="C13325" s="775" t="s">
        <v>680</v>
      </c>
      <c r="D13325" s="775" t="s">
        <v>177</v>
      </c>
      <c r="E13325" s="775">
        <v>0.12740000000000001</v>
      </c>
      <c r="F13325" s="775" t="s">
        <v>1096</v>
      </c>
      <c r="G13325" s="775" t="s">
        <v>4235</v>
      </c>
      <c r="H13325" s="775" t="s">
        <v>4235</v>
      </c>
      <c r="I13325" s="775" t="s">
        <v>4822</v>
      </c>
    </row>
    <row r="13326" spans="1:9">
      <c r="A13326" s="775" t="str">
        <f>Table_wabobpsvr_AzureCalc_AzureCalcRateCard[[#This Row],[ServiceName]]&amp;Table_wabobpsvr_AzureCalc_AzureCalcRateCard[[#This Row],[Price_Level]]&amp;Table_wabobpsvr_AzureCalc_AzureCalcRateCard[[#This Row],[Region]]</f>
        <v>Basic_D2 VM (Non-Windows)D2</v>
      </c>
      <c r="B13326" s="775">
        <v>2</v>
      </c>
      <c r="C13326" s="775" t="s">
        <v>680</v>
      </c>
      <c r="D13326" s="775" t="s">
        <v>176</v>
      </c>
      <c r="E13326" s="775">
        <v>0.1232</v>
      </c>
      <c r="F13326" s="775" t="s">
        <v>1096</v>
      </c>
      <c r="G13326" s="775" t="s">
        <v>4235</v>
      </c>
      <c r="H13326" s="775" t="s">
        <v>4235</v>
      </c>
      <c r="I13326" s="775" t="s">
        <v>4822</v>
      </c>
    </row>
    <row r="13327" spans="1:9">
      <c r="A13327" s="775" t="str">
        <f>Table_wabobpsvr_AzureCalc_AzureCalcRateCard[[#This Row],[ServiceName]]&amp;Table_wabobpsvr_AzureCalc_AzureCalcRateCard[[#This Row],[Price_Level]]&amp;Table_wabobpsvr_AzureCalc_AzureCalcRateCard[[#This Row],[Region]]</f>
        <v>Basic_D2 VM (Non-Windows)MOSP5</v>
      </c>
      <c r="B13327" s="775">
        <v>5</v>
      </c>
      <c r="C13327" s="775" t="s">
        <v>680</v>
      </c>
      <c r="D13327" s="775" t="s">
        <v>606</v>
      </c>
      <c r="E13327" s="775">
        <v>0.154</v>
      </c>
      <c r="F13327" s="775" t="s">
        <v>1096</v>
      </c>
      <c r="G13327" s="775" t="s">
        <v>4235</v>
      </c>
      <c r="H13327" s="775" t="s">
        <v>4235</v>
      </c>
      <c r="I13327" s="775" t="s">
        <v>4823</v>
      </c>
    </row>
    <row r="13328" spans="1:9">
      <c r="A13328" s="775" t="str">
        <f>Table_wabobpsvr_AzureCalc_AzureCalcRateCard[[#This Row],[ServiceName]]&amp;Table_wabobpsvr_AzureCalc_AzureCalcRateCard[[#This Row],[Price_Level]]&amp;Table_wabobpsvr_AzureCalc_AzureCalcRateCard[[#This Row],[Region]]</f>
        <v>Basic_D2 VM (Non-Windows)A5</v>
      </c>
      <c r="B13328" s="775">
        <v>5</v>
      </c>
      <c r="C13328" s="775" t="s">
        <v>680</v>
      </c>
      <c r="D13328" s="775" t="s">
        <v>174</v>
      </c>
      <c r="E13328" s="775">
        <v>0.14938000000000001</v>
      </c>
      <c r="F13328" s="775" t="s">
        <v>1096</v>
      </c>
      <c r="G13328" s="775" t="s">
        <v>4235</v>
      </c>
      <c r="H13328" s="775" t="s">
        <v>4235</v>
      </c>
      <c r="I13328" s="775" t="s">
        <v>4823</v>
      </c>
    </row>
    <row r="13329" spans="1:9">
      <c r="A13329" s="775" t="str">
        <f>Table_wabobpsvr_AzureCalc_AzureCalcRateCard[[#This Row],[ServiceName]]&amp;Table_wabobpsvr_AzureCalc_AzureCalcRateCard[[#This Row],[Price_Level]]&amp;Table_wabobpsvr_AzureCalc_AzureCalcRateCard[[#This Row],[Region]]</f>
        <v>Basic_D2 VM (Non-Windows)B5</v>
      </c>
      <c r="B13329" s="775">
        <v>5</v>
      </c>
      <c r="C13329" s="775" t="s">
        <v>680</v>
      </c>
      <c r="D13329" s="775" t="s">
        <v>175</v>
      </c>
      <c r="E13329" s="775">
        <v>0.14476</v>
      </c>
      <c r="F13329" s="775" t="s">
        <v>1096</v>
      </c>
      <c r="G13329" s="775" t="s">
        <v>4235</v>
      </c>
      <c r="H13329" s="775" t="s">
        <v>4235</v>
      </c>
      <c r="I13329" s="775" t="s">
        <v>4823</v>
      </c>
    </row>
    <row r="13330" spans="1:9">
      <c r="A13330" s="775" t="str">
        <f>Table_wabobpsvr_AzureCalc_AzureCalcRateCard[[#This Row],[ServiceName]]&amp;Table_wabobpsvr_AzureCalc_AzureCalcRateCard[[#This Row],[Price_Level]]&amp;Table_wabobpsvr_AzureCalc_AzureCalcRateCard[[#This Row],[Region]]</f>
        <v>Basic_D2 VM (Non-Windows)C5</v>
      </c>
      <c r="B13330" s="775">
        <v>5</v>
      </c>
      <c r="C13330" s="775" t="s">
        <v>680</v>
      </c>
      <c r="D13330" s="775" t="s">
        <v>177</v>
      </c>
      <c r="E13330" s="775">
        <v>0.14013999999999999</v>
      </c>
      <c r="F13330" s="775" t="s">
        <v>1096</v>
      </c>
      <c r="G13330" s="775" t="s">
        <v>4235</v>
      </c>
      <c r="H13330" s="775" t="s">
        <v>4235</v>
      </c>
      <c r="I13330" s="775" t="s">
        <v>4823</v>
      </c>
    </row>
    <row r="13331" spans="1:9">
      <c r="A13331" s="775" t="str">
        <f>Table_wabobpsvr_AzureCalc_AzureCalcRateCard[[#This Row],[ServiceName]]&amp;Table_wabobpsvr_AzureCalc_AzureCalcRateCard[[#This Row],[Price_Level]]&amp;Table_wabobpsvr_AzureCalc_AzureCalcRateCard[[#This Row],[Region]]</f>
        <v>Basic_D2 VM (Non-Windows)D5</v>
      </c>
      <c r="B13331" s="775">
        <v>5</v>
      </c>
      <c r="C13331" s="775" t="s">
        <v>680</v>
      </c>
      <c r="D13331" s="775" t="s">
        <v>176</v>
      </c>
      <c r="E13331" s="775">
        <v>0.13552</v>
      </c>
      <c r="F13331" s="775" t="s">
        <v>1096</v>
      </c>
      <c r="G13331" s="775" t="s">
        <v>4235</v>
      </c>
      <c r="H13331" s="775" t="s">
        <v>4235</v>
      </c>
      <c r="I13331" s="775" t="s">
        <v>4823</v>
      </c>
    </row>
    <row r="13332" spans="1:9">
      <c r="A13332" s="775" t="str">
        <f>Table_wabobpsvr_AzureCalc_AzureCalcRateCard[[#This Row],[ServiceName]]&amp;Table_wabobpsvr_AzureCalc_AzureCalcRateCard[[#This Row],[Price_Level]]&amp;Table_wabobpsvr_AzureCalc_AzureCalcRateCard[[#This Row],[Region]]</f>
        <v>Basic_D2 VM (Non-Windows)MOSP1</v>
      </c>
      <c r="B13332" s="775">
        <v>1</v>
      </c>
      <c r="C13332" s="775" t="s">
        <v>680</v>
      </c>
      <c r="D13332" s="775" t="s">
        <v>606</v>
      </c>
      <c r="E13332" s="775">
        <v>0.14000000000000001</v>
      </c>
      <c r="F13332" s="775" t="s">
        <v>1096</v>
      </c>
      <c r="G13332" s="775" t="s">
        <v>4235</v>
      </c>
      <c r="H13332" s="775" t="s">
        <v>4235</v>
      </c>
      <c r="I13332" s="775" t="s">
        <v>4824</v>
      </c>
    </row>
    <row r="13333" spans="1:9">
      <c r="A13333" s="775" t="str">
        <f>Table_wabobpsvr_AzureCalc_AzureCalcRateCard[[#This Row],[ServiceName]]&amp;Table_wabobpsvr_AzureCalc_AzureCalcRateCard[[#This Row],[Price_Level]]&amp;Table_wabobpsvr_AzureCalc_AzureCalcRateCard[[#This Row],[Region]]</f>
        <v>Basic_D2 VM (Non-Windows)A1</v>
      </c>
      <c r="B13333" s="775">
        <v>1</v>
      </c>
      <c r="C13333" s="775" t="s">
        <v>680</v>
      </c>
      <c r="D13333" s="775" t="s">
        <v>174</v>
      </c>
      <c r="E13333" s="775">
        <v>0.1358</v>
      </c>
      <c r="F13333" s="775" t="s">
        <v>1096</v>
      </c>
      <c r="G13333" s="775" t="s">
        <v>4235</v>
      </c>
      <c r="H13333" s="775" t="s">
        <v>4235</v>
      </c>
      <c r="I13333" s="775" t="s">
        <v>4824</v>
      </c>
    </row>
    <row r="13334" spans="1:9">
      <c r="A13334" s="775" t="str">
        <f>Table_wabobpsvr_AzureCalc_AzureCalcRateCard[[#This Row],[ServiceName]]&amp;Table_wabobpsvr_AzureCalc_AzureCalcRateCard[[#This Row],[Price_Level]]&amp;Table_wabobpsvr_AzureCalc_AzureCalcRateCard[[#This Row],[Region]]</f>
        <v>Basic_D2 VM (Non-Windows)B1</v>
      </c>
      <c r="B13334" s="775">
        <v>1</v>
      </c>
      <c r="C13334" s="775" t="s">
        <v>680</v>
      </c>
      <c r="D13334" s="775" t="s">
        <v>175</v>
      </c>
      <c r="E13334" s="775">
        <v>0.13159999999999999</v>
      </c>
      <c r="F13334" s="775" t="s">
        <v>1096</v>
      </c>
      <c r="G13334" s="775" t="s">
        <v>4235</v>
      </c>
      <c r="H13334" s="775" t="s">
        <v>4235</v>
      </c>
      <c r="I13334" s="775" t="s">
        <v>4824</v>
      </c>
    </row>
    <row r="13335" spans="1:9">
      <c r="A13335" s="775" t="str">
        <f>Table_wabobpsvr_AzureCalc_AzureCalcRateCard[[#This Row],[ServiceName]]&amp;Table_wabobpsvr_AzureCalc_AzureCalcRateCard[[#This Row],[Price_Level]]&amp;Table_wabobpsvr_AzureCalc_AzureCalcRateCard[[#This Row],[Region]]</f>
        <v>Basic_D2 VM (Non-Windows)C1</v>
      </c>
      <c r="B13335" s="775">
        <v>1</v>
      </c>
      <c r="C13335" s="775" t="s">
        <v>680</v>
      </c>
      <c r="D13335" s="775" t="s">
        <v>177</v>
      </c>
      <c r="E13335" s="775">
        <v>0.12740000000000001</v>
      </c>
      <c r="F13335" s="775" t="s">
        <v>1096</v>
      </c>
      <c r="G13335" s="775" t="s">
        <v>4235</v>
      </c>
      <c r="H13335" s="775" t="s">
        <v>4235</v>
      </c>
      <c r="I13335" s="775" t="s">
        <v>4824</v>
      </c>
    </row>
    <row r="13336" spans="1:9">
      <c r="A13336" s="775" t="str">
        <f>Table_wabobpsvr_AzureCalc_AzureCalcRateCard[[#This Row],[ServiceName]]&amp;Table_wabobpsvr_AzureCalc_AzureCalcRateCard[[#This Row],[Price_Level]]&amp;Table_wabobpsvr_AzureCalc_AzureCalcRateCard[[#This Row],[Region]]</f>
        <v>Basic_D2 VM (Non-Windows)D1</v>
      </c>
      <c r="B13336" s="775">
        <v>1</v>
      </c>
      <c r="C13336" s="775" t="s">
        <v>680</v>
      </c>
      <c r="D13336" s="775" t="s">
        <v>176</v>
      </c>
      <c r="E13336" s="775">
        <v>0.1232</v>
      </c>
      <c r="F13336" s="775" t="s">
        <v>1096</v>
      </c>
      <c r="G13336" s="775" t="s">
        <v>4235</v>
      </c>
      <c r="H13336" s="775" t="s">
        <v>4235</v>
      </c>
      <c r="I13336" s="775" t="s">
        <v>4824</v>
      </c>
    </row>
    <row r="13337" spans="1:9">
      <c r="A13337" s="775" t="str">
        <f>Table_wabobpsvr_AzureCalc_AzureCalcRateCard[[#This Row],[ServiceName]]&amp;Table_wabobpsvr_AzureCalc_AzureCalcRateCard[[#This Row],[Price_Level]]&amp;Table_wabobpsvr_AzureCalc_AzureCalcRateCard[[#This Row],[Region]]</f>
        <v>Basic_D2 VM (Non-Windows)MOSP4</v>
      </c>
      <c r="B13337" s="775">
        <v>4</v>
      </c>
      <c r="C13337" s="775" t="s">
        <v>680</v>
      </c>
      <c r="D13337" s="775" t="s">
        <v>606</v>
      </c>
      <c r="E13337" s="775">
        <v>0.154</v>
      </c>
      <c r="F13337" s="775" t="s">
        <v>1096</v>
      </c>
      <c r="G13337" s="775" t="s">
        <v>4235</v>
      </c>
      <c r="H13337" s="775" t="s">
        <v>4235</v>
      </c>
      <c r="I13337" s="775" t="s">
        <v>4825</v>
      </c>
    </row>
    <row r="13338" spans="1:9">
      <c r="A13338" s="775" t="str">
        <f>Table_wabobpsvr_AzureCalc_AzureCalcRateCard[[#This Row],[ServiceName]]&amp;Table_wabobpsvr_AzureCalc_AzureCalcRateCard[[#This Row],[Price_Level]]&amp;Table_wabobpsvr_AzureCalc_AzureCalcRateCard[[#This Row],[Region]]</f>
        <v>Basic_D2 VM (Non-Windows)A4</v>
      </c>
      <c r="B13338" s="775">
        <v>4</v>
      </c>
      <c r="C13338" s="775" t="s">
        <v>680</v>
      </c>
      <c r="D13338" s="775" t="s">
        <v>174</v>
      </c>
      <c r="E13338" s="775">
        <v>0.14938000000000001</v>
      </c>
      <c r="F13338" s="775" t="s">
        <v>1096</v>
      </c>
      <c r="G13338" s="775" t="s">
        <v>4235</v>
      </c>
      <c r="H13338" s="775" t="s">
        <v>4235</v>
      </c>
      <c r="I13338" s="775" t="s">
        <v>4825</v>
      </c>
    </row>
    <row r="13339" spans="1:9">
      <c r="A13339" s="775" t="str">
        <f>Table_wabobpsvr_AzureCalc_AzureCalcRateCard[[#This Row],[ServiceName]]&amp;Table_wabobpsvr_AzureCalc_AzureCalcRateCard[[#This Row],[Price_Level]]&amp;Table_wabobpsvr_AzureCalc_AzureCalcRateCard[[#This Row],[Region]]</f>
        <v>Basic_D2 VM (Non-Windows)B4</v>
      </c>
      <c r="B13339" s="775">
        <v>4</v>
      </c>
      <c r="C13339" s="775" t="s">
        <v>680</v>
      </c>
      <c r="D13339" s="775" t="s">
        <v>175</v>
      </c>
      <c r="E13339" s="775">
        <v>0.14476</v>
      </c>
      <c r="F13339" s="775" t="s">
        <v>1096</v>
      </c>
      <c r="G13339" s="775" t="s">
        <v>4235</v>
      </c>
      <c r="H13339" s="775" t="s">
        <v>4235</v>
      </c>
      <c r="I13339" s="775" t="s">
        <v>4825</v>
      </c>
    </row>
    <row r="13340" spans="1:9">
      <c r="A13340" s="775" t="str">
        <f>Table_wabobpsvr_AzureCalc_AzureCalcRateCard[[#This Row],[ServiceName]]&amp;Table_wabobpsvr_AzureCalc_AzureCalcRateCard[[#This Row],[Price_Level]]&amp;Table_wabobpsvr_AzureCalc_AzureCalcRateCard[[#This Row],[Region]]</f>
        <v>Basic_D2 VM (Non-Windows)C4</v>
      </c>
      <c r="B13340" s="775">
        <v>4</v>
      </c>
      <c r="C13340" s="775" t="s">
        <v>680</v>
      </c>
      <c r="D13340" s="775" t="s">
        <v>177</v>
      </c>
      <c r="E13340" s="775">
        <v>0.14013999999999999</v>
      </c>
      <c r="F13340" s="775" t="s">
        <v>1096</v>
      </c>
      <c r="G13340" s="775" t="s">
        <v>4235</v>
      </c>
      <c r="H13340" s="775" t="s">
        <v>4235</v>
      </c>
      <c r="I13340" s="775" t="s">
        <v>4825</v>
      </c>
    </row>
    <row r="13341" spans="1:9">
      <c r="A13341" s="775" t="str">
        <f>Table_wabobpsvr_AzureCalc_AzureCalcRateCard[[#This Row],[ServiceName]]&amp;Table_wabobpsvr_AzureCalc_AzureCalcRateCard[[#This Row],[Price_Level]]&amp;Table_wabobpsvr_AzureCalc_AzureCalcRateCard[[#This Row],[Region]]</f>
        <v>Basic_D2 VM (Non-Windows)D4</v>
      </c>
      <c r="B13341" s="775">
        <v>4</v>
      </c>
      <c r="C13341" s="775" t="s">
        <v>680</v>
      </c>
      <c r="D13341" s="775" t="s">
        <v>176</v>
      </c>
      <c r="E13341" s="775">
        <v>0.13552</v>
      </c>
      <c r="F13341" s="775" t="s">
        <v>1096</v>
      </c>
      <c r="G13341" s="775" t="s">
        <v>4235</v>
      </c>
      <c r="H13341" s="775" t="s">
        <v>4235</v>
      </c>
      <c r="I13341" s="775" t="s">
        <v>4825</v>
      </c>
    </row>
    <row r="13342" spans="1:9">
      <c r="A13342" s="775" t="str">
        <f>Table_wabobpsvr_AzureCalc_AzureCalcRateCard[[#This Row],[ServiceName]]&amp;Table_wabobpsvr_AzureCalc_AzureCalcRateCard[[#This Row],[Price_Level]]&amp;Table_wabobpsvr_AzureCalc_AzureCalcRateCard[[#This Row],[Region]]</f>
        <v>Basic_D2 VM (Non-Windows)MOSP14</v>
      </c>
      <c r="B13342" s="775">
        <v>14</v>
      </c>
      <c r="C13342" s="775" t="s">
        <v>680</v>
      </c>
      <c r="D13342" s="775" t="s">
        <v>606</v>
      </c>
      <c r="E13342" s="775">
        <v>999999</v>
      </c>
      <c r="F13342" s="775" t="s">
        <v>1096</v>
      </c>
      <c r="G13342" s="775" t="s">
        <v>4235</v>
      </c>
      <c r="H13342" s="775" t="s">
        <v>4235</v>
      </c>
      <c r="I13342" s="775" t="s">
        <v>4826</v>
      </c>
    </row>
    <row r="13343" spans="1:9">
      <c r="A13343" s="775" t="str">
        <f>Table_wabobpsvr_AzureCalc_AzureCalcRateCard[[#This Row],[ServiceName]]&amp;Table_wabobpsvr_AzureCalc_AzureCalcRateCard[[#This Row],[Price_Level]]&amp;Table_wabobpsvr_AzureCalc_AzureCalcRateCard[[#This Row],[Region]]</f>
        <v>Basic_D2 VM (Non-Windows)A14</v>
      </c>
      <c r="B13343" s="775">
        <v>14</v>
      </c>
      <c r="C13343" s="775" t="s">
        <v>680</v>
      </c>
      <c r="D13343" s="775" t="s">
        <v>174</v>
      </c>
      <c r="E13343" s="775">
        <v>0.16975000000000001</v>
      </c>
      <c r="F13343" s="775" t="s">
        <v>1096</v>
      </c>
      <c r="G13343" s="775" t="s">
        <v>4235</v>
      </c>
      <c r="H13343" s="775" t="s">
        <v>4235</v>
      </c>
      <c r="I13343" s="775" t="s">
        <v>4826</v>
      </c>
    </row>
    <row r="13344" spans="1:9">
      <c r="A13344" s="775" t="str">
        <f>Table_wabobpsvr_AzureCalc_AzureCalcRateCard[[#This Row],[ServiceName]]&amp;Table_wabobpsvr_AzureCalc_AzureCalcRateCard[[#This Row],[Price_Level]]&amp;Table_wabobpsvr_AzureCalc_AzureCalcRateCard[[#This Row],[Region]]</f>
        <v>Basic_D2 VM (Non-Windows)B14</v>
      </c>
      <c r="B13344" s="775">
        <v>14</v>
      </c>
      <c r="C13344" s="775" t="s">
        <v>680</v>
      </c>
      <c r="D13344" s="775" t="s">
        <v>175</v>
      </c>
      <c r="E13344" s="775">
        <v>0.16450000000000001</v>
      </c>
      <c r="F13344" s="775" t="s">
        <v>1096</v>
      </c>
      <c r="G13344" s="775" t="s">
        <v>4235</v>
      </c>
      <c r="H13344" s="775" t="s">
        <v>4235</v>
      </c>
      <c r="I13344" s="775" t="s">
        <v>4826</v>
      </c>
    </row>
    <row r="13345" spans="1:9">
      <c r="A13345" s="775" t="str">
        <f>Table_wabobpsvr_AzureCalc_AzureCalcRateCard[[#This Row],[ServiceName]]&amp;Table_wabobpsvr_AzureCalc_AzureCalcRateCard[[#This Row],[Price_Level]]&amp;Table_wabobpsvr_AzureCalc_AzureCalcRateCard[[#This Row],[Region]]</f>
        <v>Basic_D2 VM (Non-Windows)C14</v>
      </c>
      <c r="B13345" s="775">
        <v>14</v>
      </c>
      <c r="C13345" s="775" t="s">
        <v>680</v>
      </c>
      <c r="D13345" s="775" t="s">
        <v>177</v>
      </c>
      <c r="E13345" s="775">
        <v>0.15925</v>
      </c>
      <c r="F13345" s="775" t="s">
        <v>1096</v>
      </c>
      <c r="G13345" s="775" t="s">
        <v>4235</v>
      </c>
      <c r="H13345" s="775" t="s">
        <v>4235</v>
      </c>
      <c r="I13345" s="775" t="s">
        <v>4826</v>
      </c>
    </row>
    <row r="13346" spans="1:9">
      <c r="A13346" s="775" t="str">
        <f>Table_wabobpsvr_AzureCalc_AzureCalcRateCard[[#This Row],[ServiceName]]&amp;Table_wabobpsvr_AzureCalc_AzureCalcRateCard[[#This Row],[Price_Level]]&amp;Table_wabobpsvr_AzureCalc_AzureCalcRateCard[[#This Row],[Region]]</f>
        <v>Basic_D2 VM (Non-Windows)D14</v>
      </c>
      <c r="B13346" s="775">
        <v>14</v>
      </c>
      <c r="C13346" s="775" t="s">
        <v>680</v>
      </c>
      <c r="D13346" s="775" t="s">
        <v>176</v>
      </c>
      <c r="E13346" s="775">
        <v>0.154</v>
      </c>
      <c r="F13346" s="775" t="s">
        <v>1096</v>
      </c>
      <c r="G13346" s="775" t="s">
        <v>4235</v>
      </c>
      <c r="H13346" s="775" t="s">
        <v>4235</v>
      </c>
      <c r="I13346" s="775" t="s">
        <v>4826</v>
      </c>
    </row>
    <row r="13347" spans="1:9">
      <c r="A13347" s="775" t="str">
        <f>Table_wabobpsvr_AzureCalc_AzureCalcRateCard[[#This Row],[ServiceName]]&amp;Table_wabobpsvr_AzureCalc_AzureCalcRateCard[[#This Row],[Price_Level]]&amp;Table_wabobpsvr_AzureCalc_AzureCalcRateCard[[#This Row],[Region]]</f>
        <v>Basic_D2 VM (Non-Windows)MOSP</v>
      </c>
      <c r="B13347" s="775"/>
      <c r="C13347" s="775" t="s">
        <v>680</v>
      </c>
      <c r="D13347" s="775" t="s">
        <v>606</v>
      </c>
      <c r="E13347" s="775">
        <v>0.14000000000000001</v>
      </c>
      <c r="F13347" s="775" t="s">
        <v>1096</v>
      </c>
      <c r="G13347" s="775" t="s">
        <v>4235</v>
      </c>
      <c r="H13347" s="775" t="s">
        <v>4235</v>
      </c>
      <c r="I13347" s="775" t="s">
        <v>4827</v>
      </c>
    </row>
    <row r="13348" spans="1:9">
      <c r="A13348" s="775" t="str">
        <f>Table_wabobpsvr_AzureCalc_AzureCalcRateCard[[#This Row],[ServiceName]]&amp;Table_wabobpsvr_AzureCalc_AzureCalcRateCard[[#This Row],[Price_Level]]&amp;Table_wabobpsvr_AzureCalc_AzureCalcRateCard[[#This Row],[Region]]</f>
        <v>Basic_D2 VM (Non-Windows)A</v>
      </c>
      <c r="B13348" s="775"/>
      <c r="C13348" s="775" t="s">
        <v>680</v>
      </c>
      <c r="D13348" s="775" t="s">
        <v>174</v>
      </c>
      <c r="E13348" s="775">
        <v>0.1358</v>
      </c>
      <c r="F13348" s="775" t="s">
        <v>1096</v>
      </c>
      <c r="G13348" s="775" t="s">
        <v>3501</v>
      </c>
      <c r="H13348" s="775" t="s">
        <v>3502</v>
      </c>
      <c r="I13348" s="775" t="s">
        <v>4827</v>
      </c>
    </row>
    <row r="13349" spans="1:9">
      <c r="A13349" s="775" t="str">
        <f>Table_wabobpsvr_AzureCalc_AzureCalcRateCard[[#This Row],[ServiceName]]&amp;Table_wabobpsvr_AzureCalc_AzureCalcRateCard[[#This Row],[Price_Level]]&amp;Table_wabobpsvr_AzureCalc_AzureCalcRateCard[[#This Row],[Region]]</f>
        <v>Basic_D2 VM (Non-Windows)B</v>
      </c>
      <c r="B13349" s="775"/>
      <c r="C13349" s="775" t="s">
        <v>680</v>
      </c>
      <c r="D13349" s="775" t="s">
        <v>175</v>
      </c>
      <c r="E13349" s="775">
        <v>0.13159999999999999</v>
      </c>
      <c r="F13349" s="775" t="s">
        <v>1096</v>
      </c>
      <c r="G13349" s="775" t="s">
        <v>3501</v>
      </c>
      <c r="H13349" s="775" t="s">
        <v>3502</v>
      </c>
      <c r="I13349" s="775" t="s">
        <v>4827</v>
      </c>
    </row>
    <row r="13350" spans="1:9">
      <c r="A13350" s="775" t="str">
        <f>Table_wabobpsvr_AzureCalc_AzureCalcRateCard[[#This Row],[ServiceName]]&amp;Table_wabobpsvr_AzureCalc_AzureCalcRateCard[[#This Row],[Price_Level]]&amp;Table_wabobpsvr_AzureCalc_AzureCalcRateCard[[#This Row],[Region]]</f>
        <v>Basic_D2 VM (Non-Windows)C</v>
      </c>
      <c r="B13350" s="775"/>
      <c r="C13350" s="775" t="s">
        <v>680</v>
      </c>
      <c r="D13350" s="775" t="s">
        <v>177</v>
      </c>
      <c r="E13350" s="775">
        <v>0.12740000000000001</v>
      </c>
      <c r="F13350" s="775" t="s">
        <v>1096</v>
      </c>
      <c r="G13350" s="775" t="s">
        <v>3501</v>
      </c>
      <c r="H13350" s="775" t="s">
        <v>3502</v>
      </c>
      <c r="I13350" s="775" t="s">
        <v>4827</v>
      </c>
    </row>
    <row r="13351" spans="1:9">
      <c r="A13351" s="775" t="str">
        <f>Table_wabobpsvr_AzureCalc_AzureCalcRateCard[[#This Row],[ServiceName]]&amp;Table_wabobpsvr_AzureCalc_AzureCalcRateCard[[#This Row],[Price_Level]]&amp;Table_wabobpsvr_AzureCalc_AzureCalcRateCard[[#This Row],[Region]]</f>
        <v>Basic_D2 VM (Non-Windows)D</v>
      </c>
      <c r="B13351" s="775"/>
      <c r="C13351" s="775" t="s">
        <v>680</v>
      </c>
      <c r="D13351" s="775" t="s">
        <v>176</v>
      </c>
      <c r="E13351" s="775">
        <v>0.1232</v>
      </c>
      <c r="F13351" s="775" t="s">
        <v>1096</v>
      </c>
      <c r="G13351" s="775" t="s">
        <v>3501</v>
      </c>
      <c r="H13351" s="775" t="s">
        <v>3502</v>
      </c>
      <c r="I13351" s="775" t="s">
        <v>4827</v>
      </c>
    </row>
    <row r="13352" spans="1:9">
      <c r="A13352" s="775" t="str">
        <f>Table_wabobpsvr_AzureCalc_AzureCalcRateCard[[#This Row],[ServiceName]]&amp;Table_wabobpsvr_AzureCalc_AzureCalcRateCard[[#This Row],[Price_Level]]&amp;Table_wabobpsvr_AzureCalc_AzureCalcRateCard[[#This Row],[Region]]</f>
        <v>Basic_D2 VM (Windows)MOSP10</v>
      </c>
      <c r="B13352" s="775">
        <v>10</v>
      </c>
      <c r="C13352" s="775" t="s">
        <v>680</v>
      </c>
      <c r="D13352" s="775" t="s">
        <v>606</v>
      </c>
      <c r="E13352" s="775">
        <v>0.36799999999999999</v>
      </c>
      <c r="F13352" s="775" t="s">
        <v>1097</v>
      </c>
      <c r="G13352" s="775" t="s">
        <v>4235</v>
      </c>
      <c r="H13352" s="775" t="s">
        <v>4235</v>
      </c>
      <c r="I13352" s="775" t="s">
        <v>4828</v>
      </c>
    </row>
    <row r="13353" spans="1:9">
      <c r="A13353" s="775" t="str">
        <f>Table_wabobpsvr_AzureCalc_AzureCalcRateCard[[#This Row],[ServiceName]]&amp;Table_wabobpsvr_AzureCalc_AzureCalcRateCard[[#This Row],[Price_Level]]&amp;Table_wabobpsvr_AzureCalc_AzureCalcRateCard[[#This Row],[Region]]</f>
        <v>Basic_D2 VM (Windows)A10</v>
      </c>
      <c r="B13353" s="775">
        <v>10</v>
      </c>
      <c r="C13353" s="775" t="s">
        <v>680</v>
      </c>
      <c r="D13353" s="775" t="s">
        <v>174</v>
      </c>
      <c r="E13353" s="775">
        <v>0.35696</v>
      </c>
      <c r="F13353" s="775" t="s">
        <v>1097</v>
      </c>
      <c r="G13353" s="775" t="s">
        <v>4235</v>
      </c>
      <c r="H13353" s="775" t="s">
        <v>4235</v>
      </c>
      <c r="I13353" s="775" t="s">
        <v>4828</v>
      </c>
    </row>
    <row r="13354" spans="1:9">
      <c r="A13354" s="775" t="str">
        <f>Table_wabobpsvr_AzureCalc_AzureCalcRateCard[[#This Row],[ServiceName]]&amp;Table_wabobpsvr_AzureCalc_AzureCalcRateCard[[#This Row],[Price_Level]]&amp;Table_wabobpsvr_AzureCalc_AzureCalcRateCard[[#This Row],[Region]]</f>
        <v>Basic_D2 VM (Windows)B10</v>
      </c>
      <c r="B13354" s="775">
        <v>10</v>
      </c>
      <c r="C13354" s="775" t="s">
        <v>680</v>
      </c>
      <c r="D13354" s="775" t="s">
        <v>175</v>
      </c>
      <c r="E13354" s="775">
        <v>0.34592000000000001</v>
      </c>
      <c r="F13354" s="775" t="s">
        <v>1097</v>
      </c>
      <c r="G13354" s="775" t="s">
        <v>4235</v>
      </c>
      <c r="H13354" s="775" t="s">
        <v>4235</v>
      </c>
      <c r="I13354" s="775" t="s">
        <v>4828</v>
      </c>
    </row>
    <row r="13355" spans="1:9">
      <c r="A13355" s="775" t="str">
        <f>Table_wabobpsvr_AzureCalc_AzureCalcRateCard[[#This Row],[ServiceName]]&amp;Table_wabobpsvr_AzureCalc_AzureCalcRateCard[[#This Row],[Price_Level]]&amp;Table_wabobpsvr_AzureCalc_AzureCalcRateCard[[#This Row],[Region]]</f>
        <v>Basic_D2 VM (Windows)C10</v>
      </c>
      <c r="B13355" s="775">
        <v>10</v>
      </c>
      <c r="C13355" s="775" t="s">
        <v>680</v>
      </c>
      <c r="D13355" s="775" t="s">
        <v>177</v>
      </c>
      <c r="E13355" s="775">
        <v>0.33488000000000001</v>
      </c>
      <c r="F13355" s="775" t="s">
        <v>1097</v>
      </c>
      <c r="G13355" s="775" t="s">
        <v>4235</v>
      </c>
      <c r="H13355" s="775" t="s">
        <v>4235</v>
      </c>
      <c r="I13355" s="775" t="s">
        <v>4828</v>
      </c>
    </row>
    <row r="13356" spans="1:9">
      <c r="A13356" s="775" t="str">
        <f>Table_wabobpsvr_AzureCalc_AzureCalcRateCard[[#This Row],[ServiceName]]&amp;Table_wabobpsvr_AzureCalc_AzureCalcRateCard[[#This Row],[Price_Level]]&amp;Table_wabobpsvr_AzureCalc_AzureCalcRateCard[[#This Row],[Region]]</f>
        <v>Basic_D2 VM (Windows)D10</v>
      </c>
      <c r="B13356" s="775">
        <v>10</v>
      </c>
      <c r="C13356" s="775" t="s">
        <v>680</v>
      </c>
      <c r="D13356" s="775" t="s">
        <v>176</v>
      </c>
      <c r="E13356" s="775">
        <v>0.32384000000000002</v>
      </c>
      <c r="F13356" s="775" t="s">
        <v>1097</v>
      </c>
      <c r="G13356" s="775" t="s">
        <v>4235</v>
      </c>
      <c r="H13356" s="775" t="s">
        <v>4235</v>
      </c>
      <c r="I13356" s="775" t="s">
        <v>4828</v>
      </c>
    </row>
    <row r="13357" spans="1:9">
      <c r="A13357" s="775" t="str">
        <f>Table_wabobpsvr_AzureCalc_AzureCalcRateCard[[#This Row],[ServiceName]]&amp;Table_wabobpsvr_AzureCalc_AzureCalcRateCard[[#This Row],[Price_Level]]&amp;Table_wabobpsvr_AzureCalc_AzureCalcRateCard[[#This Row],[Region]]</f>
        <v>Basic_D2 VM (Windows)MOSP9</v>
      </c>
      <c r="B13357" s="775">
        <v>9</v>
      </c>
      <c r="C13357" s="775" t="s">
        <v>680</v>
      </c>
      <c r="D13357" s="775" t="s">
        <v>606</v>
      </c>
      <c r="E13357" s="775">
        <v>0.32</v>
      </c>
      <c r="F13357" s="775" t="s">
        <v>1097</v>
      </c>
      <c r="G13357" s="775" t="s">
        <v>4235</v>
      </c>
      <c r="H13357" s="775" t="s">
        <v>4235</v>
      </c>
      <c r="I13357" s="775" t="s">
        <v>4829</v>
      </c>
    </row>
    <row r="13358" spans="1:9">
      <c r="A13358" s="775" t="str">
        <f>Table_wabobpsvr_AzureCalc_AzureCalcRateCard[[#This Row],[ServiceName]]&amp;Table_wabobpsvr_AzureCalc_AzureCalcRateCard[[#This Row],[Price_Level]]&amp;Table_wabobpsvr_AzureCalc_AzureCalcRateCard[[#This Row],[Region]]</f>
        <v>Basic_D2 VM (Windows)A9</v>
      </c>
      <c r="B13358" s="775">
        <v>9</v>
      </c>
      <c r="C13358" s="775" t="s">
        <v>680</v>
      </c>
      <c r="D13358" s="775" t="s">
        <v>174</v>
      </c>
      <c r="E13358" s="775">
        <v>0.31040000000000001</v>
      </c>
      <c r="F13358" s="775" t="s">
        <v>1097</v>
      </c>
      <c r="G13358" s="775" t="s">
        <v>4235</v>
      </c>
      <c r="H13358" s="775" t="s">
        <v>4235</v>
      </c>
      <c r="I13358" s="775" t="s">
        <v>4829</v>
      </c>
    </row>
    <row r="13359" spans="1:9">
      <c r="A13359" s="775" t="str">
        <f>Table_wabobpsvr_AzureCalc_AzureCalcRateCard[[#This Row],[ServiceName]]&amp;Table_wabobpsvr_AzureCalc_AzureCalcRateCard[[#This Row],[Price_Level]]&amp;Table_wabobpsvr_AzureCalc_AzureCalcRateCard[[#This Row],[Region]]</f>
        <v>Basic_D2 VM (Windows)B9</v>
      </c>
      <c r="B13359" s="775">
        <v>9</v>
      </c>
      <c r="C13359" s="775" t="s">
        <v>680</v>
      </c>
      <c r="D13359" s="775" t="s">
        <v>175</v>
      </c>
      <c r="E13359" s="775">
        <v>0.30080000000000001</v>
      </c>
      <c r="F13359" s="775" t="s">
        <v>1097</v>
      </c>
      <c r="G13359" s="775" t="s">
        <v>4235</v>
      </c>
      <c r="H13359" s="775" t="s">
        <v>4235</v>
      </c>
      <c r="I13359" s="775" t="s">
        <v>4829</v>
      </c>
    </row>
    <row r="13360" spans="1:9">
      <c r="A13360" s="775" t="str">
        <f>Table_wabobpsvr_AzureCalc_AzureCalcRateCard[[#This Row],[ServiceName]]&amp;Table_wabobpsvr_AzureCalc_AzureCalcRateCard[[#This Row],[Price_Level]]&amp;Table_wabobpsvr_AzureCalc_AzureCalcRateCard[[#This Row],[Region]]</f>
        <v>Basic_D2 VM (Windows)C9</v>
      </c>
      <c r="B13360" s="775">
        <v>9</v>
      </c>
      <c r="C13360" s="775" t="s">
        <v>680</v>
      </c>
      <c r="D13360" s="775" t="s">
        <v>177</v>
      </c>
      <c r="E13360" s="775">
        <v>0.29120000000000001</v>
      </c>
      <c r="F13360" s="775" t="s">
        <v>1097</v>
      </c>
      <c r="G13360" s="775" t="s">
        <v>4235</v>
      </c>
      <c r="H13360" s="775" t="s">
        <v>4235</v>
      </c>
      <c r="I13360" s="775" t="s">
        <v>4829</v>
      </c>
    </row>
    <row r="13361" spans="1:9">
      <c r="A13361" s="775" t="str">
        <f>Table_wabobpsvr_AzureCalc_AzureCalcRateCard[[#This Row],[ServiceName]]&amp;Table_wabobpsvr_AzureCalc_AzureCalcRateCard[[#This Row],[Price_Level]]&amp;Table_wabobpsvr_AzureCalc_AzureCalcRateCard[[#This Row],[Region]]</f>
        <v>Basic_D2 VM (Windows)D9</v>
      </c>
      <c r="B13361" s="775">
        <v>9</v>
      </c>
      <c r="C13361" s="775" t="s">
        <v>680</v>
      </c>
      <c r="D13361" s="775" t="s">
        <v>176</v>
      </c>
      <c r="E13361" s="775">
        <v>0.28160000000000002</v>
      </c>
      <c r="F13361" s="775" t="s">
        <v>1097</v>
      </c>
      <c r="G13361" s="775" t="s">
        <v>4235</v>
      </c>
      <c r="H13361" s="775" t="s">
        <v>4235</v>
      </c>
      <c r="I13361" s="775" t="s">
        <v>4829</v>
      </c>
    </row>
    <row r="13362" spans="1:9">
      <c r="A13362" s="775" t="str">
        <f>Table_wabobpsvr_AzureCalc_AzureCalcRateCard[[#This Row],[ServiceName]]&amp;Table_wabobpsvr_AzureCalc_AzureCalcRateCard[[#This Row],[Price_Level]]&amp;Table_wabobpsvr_AzureCalc_AzureCalcRateCard[[#This Row],[Region]]</f>
        <v>Premium Storage - Page Blob/P10 (Units)MOSP4</v>
      </c>
      <c r="B13362" s="775">
        <v>4</v>
      </c>
      <c r="C13362" s="775" t="s">
        <v>77</v>
      </c>
      <c r="D13362" s="775" t="s">
        <v>606</v>
      </c>
      <c r="E13362" s="775">
        <v>19.71</v>
      </c>
      <c r="F13362" s="775" t="s">
        <v>3176</v>
      </c>
      <c r="G13362" s="775" t="s">
        <v>4235</v>
      </c>
      <c r="H13362" s="775" t="s">
        <v>4235</v>
      </c>
      <c r="I13362" s="775" t="s">
        <v>4830</v>
      </c>
    </row>
    <row r="13363" spans="1:9">
      <c r="A13363" s="775" t="str">
        <f>Table_wabobpsvr_AzureCalc_AzureCalcRateCard[[#This Row],[ServiceName]]&amp;Table_wabobpsvr_AzureCalc_AzureCalcRateCard[[#This Row],[Price_Level]]&amp;Table_wabobpsvr_AzureCalc_AzureCalcRateCard[[#This Row],[Region]]</f>
        <v>Premium Storage - Page Blob/P10 (Units)A4</v>
      </c>
      <c r="B13363" s="775">
        <v>4</v>
      </c>
      <c r="C13363" s="775" t="s">
        <v>77</v>
      </c>
      <c r="D13363" s="775" t="s">
        <v>174</v>
      </c>
      <c r="E13363" s="775">
        <v>19.12</v>
      </c>
      <c r="F13363" s="775" t="s">
        <v>3176</v>
      </c>
      <c r="G13363" s="775" t="s">
        <v>3252</v>
      </c>
      <c r="H13363" s="775" t="s">
        <v>3253</v>
      </c>
      <c r="I13363" s="775" t="s">
        <v>4830</v>
      </c>
    </row>
    <row r="13364" spans="1:9">
      <c r="A13364" s="775" t="str">
        <f>Table_wabobpsvr_AzureCalc_AzureCalcRateCard[[#This Row],[ServiceName]]&amp;Table_wabobpsvr_AzureCalc_AzureCalcRateCard[[#This Row],[Price_Level]]&amp;Table_wabobpsvr_AzureCalc_AzureCalcRateCard[[#This Row],[Region]]</f>
        <v>Premium Storage - Page Blob/P10 (Units)B4</v>
      </c>
      <c r="B13364" s="775">
        <v>4</v>
      </c>
      <c r="C13364" s="775" t="s">
        <v>77</v>
      </c>
      <c r="D13364" s="775" t="s">
        <v>175</v>
      </c>
      <c r="E13364" s="775">
        <v>18.53</v>
      </c>
      <c r="F13364" s="775" t="s">
        <v>3176</v>
      </c>
      <c r="G13364" s="775" t="s">
        <v>3252</v>
      </c>
      <c r="H13364" s="775" t="s">
        <v>3253</v>
      </c>
      <c r="I13364" s="775" t="s">
        <v>4830</v>
      </c>
    </row>
    <row r="13365" spans="1:9">
      <c r="A13365" s="775" t="str">
        <f>Table_wabobpsvr_AzureCalc_AzureCalcRateCard[[#This Row],[ServiceName]]&amp;Table_wabobpsvr_AzureCalc_AzureCalcRateCard[[#This Row],[Price_Level]]&amp;Table_wabobpsvr_AzureCalc_AzureCalcRateCard[[#This Row],[Region]]</f>
        <v>Premium Storage - Page Blob/P10 (Units)C4</v>
      </c>
      <c r="B13365" s="775">
        <v>4</v>
      </c>
      <c r="C13365" s="775" t="s">
        <v>77</v>
      </c>
      <c r="D13365" s="775" t="s">
        <v>177</v>
      </c>
      <c r="E13365" s="775">
        <v>17.940000000000001</v>
      </c>
      <c r="F13365" s="775" t="s">
        <v>3176</v>
      </c>
      <c r="G13365" s="775" t="s">
        <v>3252</v>
      </c>
      <c r="H13365" s="775" t="s">
        <v>3253</v>
      </c>
      <c r="I13365" s="775" t="s">
        <v>4830</v>
      </c>
    </row>
    <row r="13366" spans="1:9">
      <c r="A13366" s="775" t="str">
        <f>Table_wabobpsvr_AzureCalc_AzureCalcRateCard[[#This Row],[ServiceName]]&amp;Table_wabobpsvr_AzureCalc_AzureCalcRateCard[[#This Row],[Price_Level]]&amp;Table_wabobpsvr_AzureCalc_AzureCalcRateCard[[#This Row],[Region]]</f>
        <v>Premium Storage - Page Blob/P10 (Units)D4</v>
      </c>
      <c r="B13366" s="775">
        <v>4</v>
      </c>
      <c r="C13366" s="775" t="s">
        <v>77</v>
      </c>
      <c r="D13366" s="775" t="s">
        <v>176</v>
      </c>
      <c r="E13366" s="775">
        <v>17.34</v>
      </c>
      <c r="F13366" s="775" t="s">
        <v>3176</v>
      </c>
      <c r="G13366" s="775" t="s">
        <v>3252</v>
      </c>
      <c r="H13366" s="775" t="s">
        <v>3253</v>
      </c>
      <c r="I13366" s="775" t="s">
        <v>4830</v>
      </c>
    </row>
    <row r="13367" spans="1:9">
      <c r="A13367" s="775" t="str">
        <f>Table_wabobpsvr_AzureCalc_AzureCalcRateCard[[#This Row],[ServiceName]]&amp;Table_wabobpsvr_AzureCalc_AzureCalcRateCard[[#This Row],[Price_Level]]&amp;Table_wabobpsvr_AzureCalc_AzureCalcRateCard[[#This Row],[Region]]</f>
        <v>Basic_D4 VM (Windows)B12</v>
      </c>
      <c r="B13367" s="775">
        <v>12</v>
      </c>
      <c r="C13367" s="775" t="s">
        <v>680</v>
      </c>
      <c r="D13367" s="775" t="s">
        <v>175</v>
      </c>
      <c r="E13367" s="775">
        <v>1.1279999999999999</v>
      </c>
      <c r="F13367" s="775" t="s">
        <v>1101</v>
      </c>
      <c r="G13367" s="775" t="s">
        <v>4235</v>
      </c>
      <c r="H13367" s="775" t="s">
        <v>4235</v>
      </c>
      <c r="I13367" s="775" t="s">
        <v>4831</v>
      </c>
    </row>
    <row r="13368" spans="1:9">
      <c r="A13368" s="775" t="str">
        <f>Table_wabobpsvr_AzureCalc_AzureCalcRateCard[[#This Row],[ServiceName]]&amp;Table_wabobpsvr_AzureCalc_AzureCalcRateCard[[#This Row],[Price_Level]]&amp;Table_wabobpsvr_AzureCalc_AzureCalcRateCard[[#This Row],[Region]]</f>
        <v>Basic_D4 VM (Windows)C12</v>
      </c>
      <c r="B13368" s="775">
        <v>12</v>
      </c>
      <c r="C13368" s="775" t="s">
        <v>680</v>
      </c>
      <c r="D13368" s="775" t="s">
        <v>177</v>
      </c>
      <c r="E13368" s="775">
        <v>1.0920000000000001</v>
      </c>
      <c r="F13368" s="775" t="s">
        <v>1101</v>
      </c>
      <c r="G13368" s="775" t="s">
        <v>4235</v>
      </c>
      <c r="H13368" s="775" t="s">
        <v>4235</v>
      </c>
      <c r="I13368" s="775" t="s">
        <v>4831</v>
      </c>
    </row>
    <row r="13369" spans="1:9">
      <c r="A13369" s="775" t="str">
        <f>Table_wabobpsvr_AzureCalc_AzureCalcRateCard[[#This Row],[ServiceName]]&amp;Table_wabobpsvr_AzureCalc_AzureCalcRateCard[[#This Row],[Price_Level]]&amp;Table_wabobpsvr_AzureCalc_AzureCalcRateCard[[#This Row],[Region]]</f>
        <v>Basic_D4 VM (Windows)D12</v>
      </c>
      <c r="B13369" s="775">
        <v>12</v>
      </c>
      <c r="C13369" s="775" t="s">
        <v>680</v>
      </c>
      <c r="D13369" s="775" t="s">
        <v>176</v>
      </c>
      <c r="E13369" s="775">
        <v>1.056</v>
      </c>
      <c r="F13369" s="775" t="s">
        <v>1101</v>
      </c>
      <c r="G13369" s="775" t="s">
        <v>4235</v>
      </c>
      <c r="H13369" s="775" t="s">
        <v>4235</v>
      </c>
      <c r="I13369" s="775" t="s">
        <v>4831</v>
      </c>
    </row>
    <row r="13370" spans="1:9">
      <c r="A13370" s="775" t="str">
        <f>Table_wabobpsvr_AzureCalc_AzureCalcRateCard[[#This Row],[ServiceName]]&amp;Table_wabobpsvr_AzureCalc_AzureCalcRateCard[[#This Row],[Price_Level]]&amp;Table_wabobpsvr_AzureCalc_AzureCalcRateCard[[#This Row],[Region]]</f>
        <v>Basic_D4 VM (Windows)MOSP3</v>
      </c>
      <c r="B13370" s="775">
        <v>3</v>
      </c>
      <c r="C13370" s="775" t="s">
        <v>680</v>
      </c>
      <c r="D13370" s="775" t="s">
        <v>606</v>
      </c>
      <c r="E13370" s="775">
        <v>1.1200000000000001</v>
      </c>
      <c r="F13370" s="775" t="s">
        <v>1101</v>
      </c>
      <c r="G13370" s="775" t="s">
        <v>4235</v>
      </c>
      <c r="H13370" s="775" t="s">
        <v>4235</v>
      </c>
      <c r="I13370" s="775" t="s">
        <v>4832</v>
      </c>
    </row>
    <row r="13371" spans="1:9">
      <c r="A13371" s="775" t="str">
        <f>Table_wabobpsvr_AzureCalc_AzureCalcRateCard[[#This Row],[ServiceName]]&amp;Table_wabobpsvr_AzureCalc_AzureCalcRateCard[[#This Row],[Price_Level]]&amp;Table_wabobpsvr_AzureCalc_AzureCalcRateCard[[#This Row],[Region]]</f>
        <v>Basic_D4 VM (Windows)A3</v>
      </c>
      <c r="B13371" s="775">
        <v>3</v>
      </c>
      <c r="C13371" s="775" t="s">
        <v>680</v>
      </c>
      <c r="D13371" s="775" t="s">
        <v>174</v>
      </c>
      <c r="E13371" s="775">
        <v>1.0864</v>
      </c>
      <c r="F13371" s="775" t="s">
        <v>1101</v>
      </c>
      <c r="G13371" s="775" t="s">
        <v>4235</v>
      </c>
      <c r="H13371" s="775" t="s">
        <v>4235</v>
      </c>
      <c r="I13371" s="775" t="s">
        <v>4832</v>
      </c>
    </row>
    <row r="13372" spans="1:9">
      <c r="A13372" s="775" t="str">
        <f>Table_wabobpsvr_AzureCalc_AzureCalcRateCard[[#This Row],[ServiceName]]&amp;Table_wabobpsvr_AzureCalc_AzureCalcRateCard[[#This Row],[Price_Level]]&amp;Table_wabobpsvr_AzureCalc_AzureCalcRateCard[[#This Row],[Region]]</f>
        <v>Basic_D4 VM (Windows)B3</v>
      </c>
      <c r="B13372" s="775">
        <v>3</v>
      </c>
      <c r="C13372" s="775" t="s">
        <v>680</v>
      </c>
      <c r="D13372" s="775" t="s">
        <v>175</v>
      </c>
      <c r="E13372" s="775">
        <v>1.0528</v>
      </c>
      <c r="F13372" s="775" t="s">
        <v>1101</v>
      </c>
      <c r="G13372" s="775" t="s">
        <v>4235</v>
      </c>
      <c r="H13372" s="775" t="s">
        <v>4235</v>
      </c>
      <c r="I13372" s="775" t="s">
        <v>4832</v>
      </c>
    </row>
    <row r="13373" spans="1:9">
      <c r="A13373" s="775" t="str">
        <f>Table_wabobpsvr_AzureCalc_AzureCalcRateCard[[#This Row],[ServiceName]]&amp;Table_wabobpsvr_AzureCalc_AzureCalcRateCard[[#This Row],[Price_Level]]&amp;Table_wabobpsvr_AzureCalc_AzureCalcRateCard[[#This Row],[Region]]</f>
        <v>Basic_D4 VM (Windows)C3</v>
      </c>
      <c r="B13373" s="775">
        <v>3</v>
      </c>
      <c r="C13373" s="775" t="s">
        <v>680</v>
      </c>
      <c r="D13373" s="775" t="s">
        <v>177</v>
      </c>
      <c r="E13373" s="775">
        <v>1.0192000000000001</v>
      </c>
      <c r="F13373" s="775" t="s">
        <v>1101</v>
      </c>
      <c r="G13373" s="775" t="s">
        <v>4235</v>
      </c>
      <c r="H13373" s="775" t="s">
        <v>4235</v>
      </c>
      <c r="I13373" s="775" t="s">
        <v>4832</v>
      </c>
    </row>
    <row r="13374" spans="1:9">
      <c r="A13374" s="775" t="str">
        <f>Table_wabobpsvr_AzureCalc_AzureCalcRateCard[[#This Row],[ServiceName]]&amp;Table_wabobpsvr_AzureCalc_AzureCalcRateCard[[#This Row],[Price_Level]]&amp;Table_wabobpsvr_AzureCalc_AzureCalcRateCard[[#This Row],[Region]]</f>
        <v>Basic_D4 VM (Windows)D3</v>
      </c>
      <c r="B13374" s="775">
        <v>3</v>
      </c>
      <c r="C13374" s="775" t="s">
        <v>680</v>
      </c>
      <c r="D13374" s="775" t="s">
        <v>176</v>
      </c>
      <c r="E13374" s="775">
        <v>0.98560000000000003</v>
      </c>
      <c r="F13374" s="775" t="s">
        <v>1101</v>
      </c>
      <c r="G13374" s="775" t="s">
        <v>4235</v>
      </c>
      <c r="H13374" s="775" t="s">
        <v>4235</v>
      </c>
      <c r="I13374" s="775" t="s">
        <v>4832</v>
      </c>
    </row>
    <row r="13375" spans="1:9">
      <c r="A13375" s="775" t="str">
        <f>Table_wabobpsvr_AzureCalc_AzureCalcRateCard[[#This Row],[ServiceName]]&amp;Table_wabobpsvr_AzureCalc_AzureCalcRateCard[[#This Row],[Price_Level]]&amp;Table_wabobpsvr_AzureCalc_AzureCalcRateCard[[#This Row],[Region]]</f>
        <v>Basic_D4 VM (Windows)MOSP6</v>
      </c>
      <c r="B13375" s="775">
        <v>6</v>
      </c>
      <c r="C13375" s="775" t="s">
        <v>680</v>
      </c>
      <c r="D13375" s="775" t="s">
        <v>606</v>
      </c>
      <c r="E13375" s="775">
        <v>1.1200000000000001</v>
      </c>
      <c r="F13375" s="775" t="s">
        <v>1101</v>
      </c>
      <c r="G13375" s="775" t="s">
        <v>4235</v>
      </c>
      <c r="H13375" s="775" t="s">
        <v>4235</v>
      </c>
      <c r="I13375" s="775" t="s">
        <v>4833</v>
      </c>
    </row>
    <row r="13376" spans="1:9">
      <c r="A13376" s="775" t="str">
        <f>Table_wabobpsvr_AzureCalc_AzureCalcRateCard[[#This Row],[ServiceName]]&amp;Table_wabobpsvr_AzureCalc_AzureCalcRateCard[[#This Row],[Price_Level]]&amp;Table_wabobpsvr_AzureCalc_AzureCalcRateCard[[#This Row],[Region]]</f>
        <v>Basic_D4 VM (Windows)A6</v>
      </c>
      <c r="B13376" s="775">
        <v>6</v>
      </c>
      <c r="C13376" s="775" t="s">
        <v>680</v>
      </c>
      <c r="D13376" s="775" t="s">
        <v>174</v>
      </c>
      <c r="E13376" s="775">
        <v>1.0864</v>
      </c>
      <c r="F13376" s="775" t="s">
        <v>1101</v>
      </c>
      <c r="G13376" s="775" t="s">
        <v>4235</v>
      </c>
      <c r="H13376" s="775" t="s">
        <v>4235</v>
      </c>
      <c r="I13376" s="775" t="s">
        <v>4833</v>
      </c>
    </row>
    <row r="13377" spans="1:9">
      <c r="A13377" s="775" t="str">
        <f>Table_wabobpsvr_AzureCalc_AzureCalcRateCard[[#This Row],[ServiceName]]&amp;Table_wabobpsvr_AzureCalc_AzureCalcRateCard[[#This Row],[Price_Level]]&amp;Table_wabobpsvr_AzureCalc_AzureCalcRateCard[[#This Row],[Region]]</f>
        <v>Basic_D4 VM (Windows)B6</v>
      </c>
      <c r="B13377" s="775">
        <v>6</v>
      </c>
      <c r="C13377" s="775" t="s">
        <v>680</v>
      </c>
      <c r="D13377" s="775" t="s">
        <v>175</v>
      </c>
      <c r="E13377" s="775">
        <v>1.0528</v>
      </c>
      <c r="F13377" s="775" t="s">
        <v>1101</v>
      </c>
      <c r="G13377" s="775" t="s">
        <v>4235</v>
      </c>
      <c r="H13377" s="775" t="s">
        <v>4235</v>
      </c>
      <c r="I13377" s="775" t="s">
        <v>4833</v>
      </c>
    </row>
    <row r="13378" spans="1:9">
      <c r="A13378" s="775" t="str">
        <f>Table_wabobpsvr_AzureCalc_AzureCalcRateCard[[#This Row],[ServiceName]]&amp;Table_wabobpsvr_AzureCalc_AzureCalcRateCard[[#This Row],[Price_Level]]&amp;Table_wabobpsvr_AzureCalc_AzureCalcRateCard[[#This Row],[Region]]</f>
        <v>Basic_D4 VM (Windows)C6</v>
      </c>
      <c r="B13378" s="775">
        <v>6</v>
      </c>
      <c r="C13378" s="775" t="s">
        <v>680</v>
      </c>
      <c r="D13378" s="775" t="s">
        <v>177</v>
      </c>
      <c r="E13378" s="775">
        <v>1.0192000000000001</v>
      </c>
      <c r="F13378" s="775" t="s">
        <v>1101</v>
      </c>
      <c r="G13378" s="775" t="s">
        <v>4235</v>
      </c>
      <c r="H13378" s="775" t="s">
        <v>4235</v>
      </c>
      <c r="I13378" s="775" t="s">
        <v>4833</v>
      </c>
    </row>
    <row r="13379" spans="1:9">
      <c r="A13379" s="775" t="str">
        <f>Table_wabobpsvr_AzureCalc_AzureCalcRateCard[[#This Row],[ServiceName]]&amp;Table_wabobpsvr_AzureCalc_AzureCalcRateCard[[#This Row],[Price_Level]]&amp;Table_wabobpsvr_AzureCalc_AzureCalcRateCard[[#This Row],[Region]]</f>
        <v>Basic_D4 VM (Windows)D6</v>
      </c>
      <c r="B13379" s="775">
        <v>6</v>
      </c>
      <c r="C13379" s="775" t="s">
        <v>680</v>
      </c>
      <c r="D13379" s="775" t="s">
        <v>176</v>
      </c>
      <c r="E13379" s="775">
        <v>0.98560000000000003</v>
      </c>
      <c r="F13379" s="775" t="s">
        <v>1101</v>
      </c>
      <c r="G13379" s="775" t="s">
        <v>4235</v>
      </c>
      <c r="H13379" s="775" t="s">
        <v>4235</v>
      </c>
      <c r="I13379" s="775" t="s">
        <v>4833</v>
      </c>
    </row>
    <row r="13380" spans="1:9">
      <c r="A13380" s="775" t="str">
        <f>Table_wabobpsvr_AzureCalc_AzureCalcRateCard[[#This Row],[ServiceName]]&amp;Table_wabobpsvr_AzureCalc_AzureCalcRateCard[[#This Row],[Price_Level]]&amp;Table_wabobpsvr_AzureCalc_AzureCalcRateCard[[#This Row],[Region]]</f>
        <v>Basic_D4 VM (Windows)MOSP2</v>
      </c>
      <c r="B13380" s="775">
        <v>2</v>
      </c>
      <c r="C13380" s="775" t="s">
        <v>680</v>
      </c>
      <c r="D13380" s="775" t="s">
        <v>606</v>
      </c>
      <c r="E13380" s="775">
        <v>1.04</v>
      </c>
      <c r="F13380" s="775" t="s">
        <v>1101</v>
      </c>
      <c r="G13380" s="775" t="s">
        <v>4235</v>
      </c>
      <c r="H13380" s="775" t="s">
        <v>4235</v>
      </c>
      <c r="I13380" s="775" t="s">
        <v>4834</v>
      </c>
    </row>
    <row r="13381" spans="1:9">
      <c r="A13381" s="775" t="str">
        <f>Table_wabobpsvr_AzureCalc_AzureCalcRateCard[[#This Row],[ServiceName]]&amp;Table_wabobpsvr_AzureCalc_AzureCalcRateCard[[#This Row],[Price_Level]]&amp;Table_wabobpsvr_AzureCalc_AzureCalcRateCard[[#This Row],[Region]]</f>
        <v>Basic_D4 VM (Windows)A2</v>
      </c>
      <c r="B13381" s="775">
        <v>2</v>
      </c>
      <c r="C13381" s="775" t="s">
        <v>680</v>
      </c>
      <c r="D13381" s="775" t="s">
        <v>174</v>
      </c>
      <c r="E13381" s="775">
        <v>1.0087999999999999</v>
      </c>
      <c r="F13381" s="775" t="s">
        <v>1101</v>
      </c>
      <c r="G13381" s="775" t="s">
        <v>4235</v>
      </c>
      <c r="H13381" s="775" t="s">
        <v>4235</v>
      </c>
      <c r="I13381" s="775" t="s">
        <v>4834</v>
      </c>
    </row>
    <row r="13382" spans="1:9">
      <c r="A13382" s="775" t="str">
        <f>Table_wabobpsvr_AzureCalc_AzureCalcRateCard[[#This Row],[ServiceName]]&amp;Table_wabobpsvr_AzureCalc_AzureCalcRateCard[[#This Row],[Price_Level]]&amp;Table_wabobpsvr_AzureCalc_AzureCalcRateCard[[#This Row],[Region]]</f>
        <v>Basic_D4 VM (Windows)B2</v>
      </c>
      <c r="B13382" s="775">
        <v>2</v>
      </c>
      <c r="C13382" s="775" t="s">
        <v>680</v>
      </c>
      <c r="D13382" s="775" t="s">
        <v>175</v>
      </c>
      <c r="E13382" s="775">
        <v>0.97760000000000002</v>
      </c>
      <c r="F13382" s="775" t="s">
        <v>1101</v>
      </c>
      <c r="G13382" s="775" t="s">
        <v>4235</v>
      </c>
      <c r="H13382" s="775" t="s">
        <v>4235</v>
      </c>
      <c r="I13382" s="775" t="s">
        <v>4834</v>
      </c>
    </row>
    <row r="13383" spans="1:9">
      <c r="A13383" s="775" t="str">
        <f>Table_wabobpsvr_AzureCalc_AzureCalcRateCard[[#This Row],[ServiceName]]&amp;Table_wabobpsvr_AzureCalc_AzureCalcRateCard[[#This Row],[Price_Level]]&amp;Table_wabobpsvr_AzureCalc_AzureCalcRateCard[[#This Row],[Region]]</f>
        <v>Basic_D4 VM (Windows)C2</v>
      </c>
      <c r="B13383" s="775">
        <v>2</v>
      </c>
      <c r="C13383" s="775" t="s">
        <v>680</v>
      </c>
      <c r="D13383" s="775" t="s">
        <v>177</v>
      </c>
      <c r="E13383" s="775">
        <v>0.94640000000000002</v>
      </c>
      <c r="F13383" s="775" t="s">
        <v>1101</v>
      </c>
      <c r="G13383" s="775" t="s">
        <v>4235</v>
      </c>
      <c r="H13383" s="775" t="s">
        <v>4235</v>
      </c>
      <c r="I13383" s="775" t="s">
        <v>4834</v>
      </c>
    </row>
    <row r="13384" spans="1:9">
      <c r="A13384" s="775" t="str">
        <f>Table_wabobpsvr_AzureCalc_AzureCalcRateCard[[#This Row],[ServiceName]]&amp;Table_wabobpsvr_AzureCalc_AzureCalcRateCard[[#This Row],[Price_Level]]&amp;Table_wabobpsvr_AzureCalc_AzureCalcRateCard[[#This Row],[Region]]</f>
        <v>Basic_D4 VM (Windows)D2</v>
      </c>
      <c r="B13384" s="775">
        <v>2</v>
      </c>
      <c r="C13384" s="775" t="s">
        <v>680</v>
      </c>
      <c r="D13384" s="775" t="s">
        <v>176</v>
      </c>
      <c r="E13384" s="775">
        <v>0.91520000000000001</v>
      </c>
      <c r="F13384" s="775" t="s">
        <v>1101</v>
      </c>
      <c r="G13384" s="775" t="s">
        <v>4235</v>
      </c>
      <c r="H13384" s="775" t="s">
        <v>4235</v>
      </c>
      <c r="I13384" s="775" t="s">
        <v>4834</v>
      </c>
    </row>
    <row r="13385" spans="1:9">
      <c r="A13385" s="775" t="str">
        <f>Table_wabobpsvr_AzureCalc_AzureCalcRateCard[[#This Row],[ServiceName]]&amp;Table_wabobpsvr_AzureCalc_AzureCalcRateCard[[#This Row],[Price_Level]]&amp;Table_wabobpsvr_AzureCalc_AzureCalcRateCard[[#This Row],[Region]]</f>
        <v>Basic_D4 VM (Windows)MOSP5</v>
      </c>
      <c r="B13385" s="775">
        <v>5</v>
      </c>
      <c r="C13385" s="775" t="s">
        <v>680</v>
      </c>
      <c r="D13385" s="775" t="s">
        <v>606</v>
      </c>
      <c r="E13385" s="775">
        <v>1.1200000000000001</v>
      </c>
      <c r="F13385" s="775" t="s">
        <v>1101</v>
      </c>
      <c r="G13385" s="775" t="s">
        <v>4235</v>
      </c>
      <c r="H13385" s="775" t="s">
        <v>4235</v>
      </c>
      <c r="I13385" s="775" t="s">
        <v>4835</v>
      </c>
    </row>
    <row r="13386" spans="1:9">
      <c r="A13386" s="1039" t="str">
        <f>Table_wabobpsvr_AzureCalc_AzureCalcRateCard[[#This Row],[ServiceName]]&amp;Table_wabobpsvr_AzureCalc_AzureCalcRateCard[[#This Row],[Price_Level]]&amp;Table_wabobpsvr_AzureCalc_AzureCalcRateCard[[#This Row],[Region]]</f>
        <v>Basic_D4 VM (Windows)A5</v>
      </c>
      <c r="B13386" s="1039">
        <v>5</v>
      </c>
      <c r="C13386" s="1039" t="s">
        <v>680</v>
      </c>
      <c r="D13386" s="1039" t="s">
        <v>174</v>
      </c>
      <c r="E13386" s="1039">
        <v>1.0864</v>
      </c>
      <c r="F13386" s="1039" t="s">
        <v>1101</v>
      </c>
      <c r="G13386" s="775" t="s">
        <v>4235</v>
      </c>
      <c r="H13386" s="775" t="s">
        <v>4235</v>
      </c>
      <c r="I13386" s="775" t="s">
        <v>4835</v>
      </c>
    </row>
    <row r="13387" spans="1:9">
      <c r="A13387" s="1039" t="str">
        <f>Table_wabobpsvr_AzureCalc_AzureCalcRateCard[[#This Row],[ServiceName]]&amp;Table_wabobpsvr_AzureCalc_AzureCalcRateCard[[#This Row],[Price_Level]]&amp;Table_wabobpsvr_AzureCalc_AzureCalcRateCard[[#This Row],[Region]]</f>
        <v>Basic_D4 VM (Windows)B5</v>
      </c>
      <c r="B13387" s="1039">
        <v>5</v>
      </c>
      <c r="C13387" s="1039" t="s">
        <v>680</v>
      </c>
      <c r="D13387" s="1039" t="s">
        <v>175</v>
      </c>
      <c r="E13387" s="1039">
        <v>1.0528</v>
      </c>
      <c r="F13387" s="1039" t="s">
        <v>1101</v>
      </c>
      <c r="G13387" s="775" t="s">
        <v>4235</v>
      </c>
      <c r="H13387" s="775" t="s">
        <v>4235</v>
      </c>
      <c r="I13387" s="775" t="s">
        <v>4835</v>
      </c>
    </row>
    <row r="13388" spans="1:9">
      <c r="A13388" s="1039" t="str">
        <f>Table_wabobpsvr_AzureCalc_AzureCalcRateCard[[#This Row],[ServiceName]]&amp;Table_wabobpsvr_AzureCalc_AzureCalcRateCard[[#This Row],[Price_Level]]&amp;Table_wabobpsvr_AzureCalc_AzureCalcRateCard[[#This Row],[Region]]</f>
        <v>Basic_D4 VM (Windows)C5</v>
      </c>
      <c r="B13388" s="1039">
        <v>5</v>
      </c>
      <c r="C13388" s="1039" t="s">
        <v>680</v>
      </c>
      <c r="D13388" s="1039" t="s">
        <v>177</v>
      </c>
      <c r="E13388" s="1039">
        <v>1.0192000000000001</v>
      </c>
      <c r="F13388" s="1039" t="s">
        <v>1101</v>
      </c>
      <c r="G13388" s="775" t="s">
        <v>4235</v>
      </c>
      <c r="H13388" s="775" t="s">
        <v>4235</v>
      </c>
      <c r="I13388" s="775" t="s">
        <v>4835</v>
      </c>
    </row>
    <row r="13389" spans="1:9">
      <c r="A13389" s="1039" t="str">
        <f>Table_wabobpsvr_AzureCalc_AzureCalcRateCard[[#This Row],[ServiceName]]&amp;Table_wabobpsvr_AzureCalc_AzureCalcRateCard[[#This Row],[Price_Level]]&amp;Table_wabobpsvr_AzureCalc_AzureCalcRateCard[[#This Row],[Region]]</f>
        <v>Basic_D4 VM (Windows)D5</v>
      </c>
      <c r="B13389" s="1039">
        <v>5</v>
      </c>
      <c r="C13389" s="1039" t="s">
        <v>680</v>
      </c>
      <c r="D13389" s="1039" t="s">
        <v>176</v>
      </c>
      <c r="E13389" s="1039">
        <v>0.98560000000000003</v>
      </c>
      <c r="F13389" s="1039" t="s">
        <v>1101</v>
      </c>
      <c r="G13389" s="775" t="s">
        <v>4235</v>
      </c>
      <c r="H13389" s="775" t="s">
        <v>4235</v>
      </c>
      <c r="I13389" s="775" t="s">
        <v>4835</v>
      </c>
    </row>
    <row r="13390" spans="1:9">
      <c r="A13390" s="1039" t="str">
        <f>Table_wabobpsvr_AzureCalc_AzureCalcRateCard[[#This Row],[ServiceName]]&amp;Table_wabobpsvr_AzureCalc_AzureCalcRateCard[[#This Row],[Price_Level]]&amp;Table_wabobpsvr_AzureCalc_AzureCalcRateCard[[#This Row],[Region]]</f>
        <v>Basic_D4 VM (Windows)MOSP1</v>
      </c>
      <c r="B13390" s="1039">
        <v>1</v>
      </c>
      <c r="C13390" s="1039" t="s">
        <v>680</v>
      </c>
      <c r="D13390" s="1039" t="s">
        <v>606</v>
      </c>
      <c r="E13390" s="1039">
        <v>1.04</v>
      </c>
      <c r="F13390" s="1039" t="s">
        <v>1101</v>
      </c>
      <c r="G13390" s="775" t="s">
        <v>4235</v>
      </c>
      <c r="H13390" s="775" t="s">
        <v>4235</v>
      </c>
      <c r="I13390" s="775" t="s">
        <v>4836</v>
      </c>
    </row>
    <row r="13391" spans="1:9">
      <c r="A13391" s="1039" t="str">
        <f>Table_wabobpsvr_AzureCalc_AzureCalcRateCard[[#This Row],[ServiceName]]&amp;Table_wabobpsvr_AzureCalc_AzureCalcRateCard[[#This Row],[Price_Level]]&amp;Table_wabobpsvr_AzureCalc_AzureCalcRateCard[[#This Row],[Region]]</f>
        <v>Basic_D4 VM (Windows)A1</v>
      </c>
      <c r="B13391" s="1039">
        <v>1</v>
      </c>
      <c r="C13391" s="1039" t="s">
        <v>680</v>
      </c>
      <c r="D13391" s="1039" t="s">
        <v>174</v>
      </c>
      <c r="E13391" s="1039">
        <v>1.0087999999999999</v>
      </c>
      <c r="F13391" s="1039" t="s">
        <v>1101</v>
      </c>
      <c r="G13391" s="775" t="s">
        <v>4235</v>
      </c>
      <c r="H13391" s="775" t="s">
        <v>4235</v>
      </c>
      <c r="I13391" s="775" t="s">
        <v>4836</v>
      </c>
    </row>
    <row r="13392" spans="1:9">
      <c r="A13392" s="1039" t="str">
        <f>Table_wabobpsvr_AzureCalc_AzureCalcRateCard[[#This Row],[ServiceName]]&amp;Table_wabobpsvr_AzureCalc_AzureCalcRateCard[[#This Row],[Price_Level]]&amp;Table_wabobpsvr_AzureCalc_AzureCalcRateCard[[#This Row],[Region]]</f>
        <v>Basic_D4 VM (Windows)B1</v>
      </c>
      <c r="B13392" s="1039">
        <v>1</v>
      </c>
      <c r="C13392" s="1039" t="s">
        <v>680</v>
      </c>
      <c r="D13392" s="1039" t="s">
        <v>175</v>
      </c>
      <c r="E13392" s="1039">
        <v>0.97760000000000002</v>
      </c>
      <c r="F13392" s="1039" t="s">
        <v>1101</v>
      </c>
      <c r="G13392" s="775" t="s">
        <v>4235</v>
      </c>
      <c r="H13392" s="775" t="s">
        <v>4235</v>
      </c>
      <c r="I13392" s="775" t="s">
        <v>4836</v>
      </c>
    </row>
    <row r="13393" spans="1:9">
      <c r="A13393" s="775" t="str">
        <f>Table_wabobpsvr_AzureCalc_AzureCalcRateCard[[#This Row],[ServiceName]]&amp;Table_wabobpsvr_AzureCalc_AzureCalcRateCard[[#This Row],[Price_Level]]&amp;Table_wabobpsvr_AzureCalc_AzureCalcRateCard[[#This Row],[Region]]</f>
        <v>Basic_D4 VM (Windows)C1</v>
      </c>
      <c r="B13393" s="775">
        <v>1</v>
      </c>
      <c r="C13393" s="775" t="s">
        <v>680</v>
      </c>
      <c r="D13393" s="775" t="s">
        <v>177</v>
      </c>
      <c r="E13393" s="775">
        <v>0.94640000000000002</v>
      </c>
      <c r="F13393" s="775" t="s">
        <v>1101</v>
      </c>
      <c r="G13393" s="775" t="s">
        <v>4235</v>
      </c>
      <c r="H13393" s="775" t="s">
        <v>4235</v>
      </c>
      <c r="I13393" s="775" t="s">
        <v>4836</v>
      </c>
    </row>
    <row r="13394" spans="1:9">
      <c r="A13394" s="775" t="str">
        <f>Table_wabobpsvr_AzureCalc_AzureCalcRateCard[[#This Row],[ServiceName]]&amp;Table_wabobpsvr_AzureCalc_AzureCalcRateCard[[#This Row],[Price_Level]]&amp;Table_wabobpsvr_AzureCalc_AzureCalcRateCard[[#This Row],[Region]]</f>
        <v>Basic_D4 VM (Windows)D1</v>
      </c>
      <c r="B13394" s="775">
        <v>1</v>
      </c>
      <c r="C13394" s="775" t="s">
        <v>680</v>
      </c>
      <c r="D13394" s="775" t="s">
        <v>176</v>
      </c>
      <c r="E13394" s="775">
        <v>0.91520000000000001</v>
      </c>
      <c r="F13394" s="775" t="s">
        <v>1101</v>
      </c>
      <c r="G13394" s="775" t="s">
        <v>4235</v>
      </c>
      <c r="H13394" s="775" t="s">
        <v>4235</v>
      </c>
      <c r="I13394" s="775" t="s">
        <v>4836</v>
      </c>
    </row>
    <row r="13395" spans="1:9">
      <c r="A13395" s="775" t="str">
        <f>Table_wabobpsvr_AzureCalc_AzureCalcRateCard[[#This Row],[ServiceName]]&amp;Table_wabobpsvr_AzureCalc_AzureCalcRateCard[[#This Row],[Price_Level]]&amp;Table_wabobpsvr_AzureCalc_AzureCalcRateCard[[#This Row],[Region]]</f>
        <v>Basic_D4 VM (Windows)MOSP4</v>
      </c>
      <c r="B13395" s="775">
        <v>4</v>
      </c>
      <c r="C13395" s="775" t="s">
        <v>680</v>
      </c>
      <c r="D13395" s="775" t="s">
        <v>606</v>
      </c>
      <c r="E13395" s="775">
        <v>1.1200000000000001</v>
      </c>
      <c r="F13395" s="775" t="s">
        <v>1101</v>
      </c>
      <c r="G13395" s="775" t="s">
        <v>4235</v>
      </c>
      <c r="H13395" s="775" t="s">
        <v>4235</v>
      </c>
      <c r="I13395" s="775" t="s">
        <v>4837</v>
      </c>
    </row>
    <row r="13396" spans="1:9">
      <c r="A13396" s="775" t="str">
        <f>Table_wabobpsvr_AzureCalc_AzureCalcRateCard[[#This Row],[ServiceName]]&amp;Table_wabobpsvr_AzureCalc_AzureCalcRateCard[[#This Row],[Price_Level]]&amp;Table_wabobpsvr_AzureCalc_AzureCalcRateCard[[#This Row],[Region]]</f>
        <v>Basic_D4 VM (Windows)A4</v>
      </c>
      <c r="B13396" s="775">
        <v>4</v>
      </c>
      <c r="C13396" s="775" t="s">
        <v>680</v>
      </c>
      <c r="D13396" s="775" t="s">
        <v>174</v>
      </c>
      <c r="E13396" s="775">
        <v>1.0864</v>
      </c>
      <c r="F13396" s="775" t="s">
        <v>1101</v>
      </c>
      <c r="G13396" s="775" t="s">
        <v>4235</v>
      </c>
      <c r="H13396" s="775" t="s">
        <v>4235</v>
      </c>
      <c r="I13396" s="775" t="s">
        <v>4837</v>
      </c>
    </row>
    <row r="13397" spans="1:9">
      <c r="A13397" s="775" t="str">
        <f>Table_wabobpsvr_AzureCalc_AzureCalcRateCard[[#This Row],[ServiceName]]&amp;Table_wabobpsvr_AzureCalc_AzureCalcRateCard[[#This Row],[Price_Level]]&amp;Table_wabobpsvr_AzureCalc_AzureCalcRateCard[[#This Row],[Region]]</f>
        <v>Basic_D4 VM (Windows)B4</v>
      </c>
      <c r="B13397" s="775">
        <v>4</v>
      </c>
      <c r="C13397" s="775" t="s">
        <v>680</v>
      </c>
      <c r="D13397" s="775" t="s">
        <v>175</v>
      </c>
      <c r="E13397" s="775">
        <v>1.0528</v>
      </c>
      <c r="F13397" s="775" t="s">
        <v>1101</v>
      </c>
      <c r="G13397" s="775" t="s">
        <v>4235</v>
      </c>
      <c r="H13397" s="775" t="s">
        <v>4235</v>
      </c>
      <c r="I13397" s="775" t="s">
        <v>4837</v>
      </c>
    </row>
    <row r="13398" spans="1:9">
      <c r="A13398" s="775" t="str">
        <f>Table_wabobpsvr_AzureCalc_AzureCalcRateCard[[#This Row],[ServiceName]]&amp;Table_wabobpsvr_AzureCalc_AzureCalcRateCard[[#This Row],[Price_Level]]&amp;Table_wabobpsvr_AzureCalc_AzureCalcRateCard[[#This Row],[Region]]</f>
        <v>Basic_D4 VM (Windows)C4</v>
      </c>
      <c r="B13398" s="775">
        <v>4</v>
      </c>
      <c r="C13398" s="775" t="s">
        <v>680</v>
      </c>
      <c r="D13398" s="775" t="s">
        <v>177</v>
      </c>
      <c r="E13398" s="775">
        <v>1.0192000000000001</v>
      </c>
      <c r="F13398" s="775" t="s">
        <v>1101</v>
      </c>
      <c r="G13398" s="775" t="s">
        <v>4235</v>
      </c>
      <c r="H13398" s="775" t="s">
        <v>4235</v>
      </c>
      <c r="I13398" s="775" t="s">
        <v>4837</v>
      </c>
    </row>
    <row r="13399" spans="1:9">
      <c r="A13399" s="775" t="str">
        <f>Table_wabobpsvr_AzureCalc_AzureCalcRateCard[[#This Row],[ServiceName]]&amp;Table_wabobpsvr_AzureCalc_AzureCalcRateCard[[#This Row],[Price_Level]]&amp;Table_wabobpsvr_AzureCalc_AzureCalcRateCard[[#This Row],[Region]]</f>
        <v>Basic_D4 VM (Windows)D4</v>
      </c>
      <c r="B13399" s="775">
        <v>4</v>
      </c>
      <c r="C13399" s="775" t="s">
        <v>680</v>
      </c>
      <c r="D13399" s="775" t="s">
        <v>176</v>
      </c>
      <c r="E13399" s="775">
        <v>0.98560000000000003</v>
      </c>
      <c r="F13399" s="775" t="s">
        <v>1101</v>
      </c>
      <c r="G13399" s="775" t="s">
        <v>4235</v>
      </c>
      <c r="H13399" s="775" t="s">
        <v>4235</v>
      </c>
      <c r="I13399" s="775" t="s">
        <v>4837</v>
      </c>
    </row>
    <row r="13400" spans="1:9">
      <c r="A13400" s="1039" t="str">
        <f>Table_wabobpsvr_AzureCalc_AzureCalcRateCard[[#This Row],[ServiceName]]&amp;Table_wabobpsvr_AzureCalc_AzureCalcRateCard[[#This Row],[Price_Level]]&amp;Table_wabobpsvr_AzureCalc_AzureCalcRateCard[[#This Row],[Region]]</f>
        <v>Basic_D4 VM (Windows)MOSP14</v>
      </c>
      <c r="B13400" s="1039">
        <v>14</v>
      </c>
      <c r="C13400" s="1039" t="s">
        <v>680</v>
      </c>
      <c r="D13400" s="1039" t="s">
        <v>606</v>
      </c>
      <c r="E13400" s="1039">
        <v>999999</v>
      </c>
      <c r="F13400" s="1039" t="s">
        <v>1101</v>
      </c>
      <c r="G13400" s="775" t="s">
        <v>4235</v>
      </c>
      <c r="H13400" s="775" t="s">
        <v>4235</v>
      </c>
      <c r="I13400" s="775" t="s">
        <v>4838</v>
      </c>
    </row>
    <row r="13401" spans="1:9">
      <c r="A13401" s="775" t="str">
        <f>Table_wabobpsvr_AzureCalc_AzureCalcRateCard[[#This Row],[ServiceName]]&amp;Table_wabobpsvr_AzureCalc_AzureCalcRateCard[[#This Row],[Price_Level]]&amp;Table_wabobpsvr_AzureCalc_AzureCalcRateCard[[#This Row],[Region]]</f>
        <v>Basic_D4 VM (Windows)A14</v>
      </c>
      <c r="B13401" s="775">
        <v>14</v>
      </c>
      <c r="C13401" s="775" t="s">
        <v>680</v>
      </c>
      <c r="D13401" s="775" t="s">
        <v>174</v>
      </c>
      <c r="E13401" s="775">
        <v>1.2609999999999999</v>
      </c>
      <c r="F13401" s="775" t="s">
        <v>1101</v>
      </c>
      <c r="G13401" s="775" t="s">
        <v>4235</v>
      </c>
      <c r="H13401" s="775" t="s">
        <v>4235</v>
      </c>
      <c r="I13401" s="775" t="s">
        <v>4838</v>
      </c>
    </row>
    <row r="13402" spans="1:9">
      <c r="A13402" s="775" t="str">
        <f>Table_wabobpsvr_AzureCalc_AzureCalcRateCard[[#This Row],[ServiceName]]&amp;Table_wabobpsvr_AzureCalc_AzureCalcRateCard[[#This Row],[Price_Level]]&amp;Table_wabobpsvr_AzureCalc_AzureCalcRateCard[[#This Row],[Region]]</f>
        <v>Basic_D4 VM (Windows)B14</v>
      </c>
      <c r="B13402" s="775">
        <v>14</v>
      </c>
      <c r="C13402" s="775" t="s">
        <v>680</v>
      </c>
      <c r="D13402" s="775" t="s">
        <v>175</v>
      </c>
      <c r="E13402" s="775">
        <v>1.222</v>
      </c>
      <c r="F13402" s="775" t="s">
        <v>1101</v>
      </c>
      <c r="G13402" s="775" t="s">
        <v>4235</v>
      </c>
      <c r="H13402" s="775" t="s">
        <v>4235</v>
      </c>
      <c r="I13402" s="775" t="s">
        <v>4838</v>
      </c>
    </row>
    <row r="13403" spans="1:9">
      <c r="A13403" s="775" t="str">
        <f>Table_wabobpsvr_AzureCalc_AzureCalcRateCard[[#This Row],[ServiceName]]&amp;Table_wabobpsvr_AzureCalc_AzureCalcRateCard[[#This Row],[Price_Level]]&amp;Table_wabobpsvr_AzureCalc_AzureCalcRateCard[[#This Row],[Region]]</f>
        <v>Basic_D4 VM (Windows)C14</v>
      </c>
      <c r="B13403" s="775">
        <v>14</v>
      </c>
      <c r="C13403" s="775" t="s">
        <v>680</v>
      </c>
      <c r="D13403" s="775" t="s">
        <v>177</v>
      </c>
      <c r="E13403" s="775">
        <v>1.1830000000000001</v>
      </c>
      <c r="F13403" s="775" t="s">
        <v>1101</v>
      </c>
      <c r="G13403" s="775" t="s">
        <v>4235</v>
      </c>
      <c r="H13403" s="775" t="s">
        <v>4235</v>
      </c>
      <c r="I13403" s="775" t="s">
        <v>4838</v>
      </c>
    </row>
    <row r="13404" spans="1:9">
      <c r="A13404" s="775" t="str">
        <f>Table_wabobpsvr_AzureCalc_AzureCalcRateCard[[#This Row],[ServiceName]]&amp;Table_wabobpsvr_AzureCalc_AzureCalcRateCard[[#This Row],[Price_Level]]&amp;Table_wabobpsvr_AzureCalc_AzureCalcRateCard[[#This Row],[Region]]</f>
        <v>Basic_D4 VM (Windows)D14</v>
      </c>
      <c r="B13404" s="775">
        <v>14</v>
      </c>
      <c r="C13404" s="775" t="s">
        <v>680</v>
      </c>
      <c r="D13404" s="775" t="s">
        <v>176</v>
      </c>
      <c r="E13404" s="775">
        <v>1.1439999999999999</v>
      </c>
      <c r="F13404" s="775" t="s">
        <v>1101</v>
      </c>
      <c r="G13404" s="775" t="s">
        <v>4235</v>
      </c>
      <c r="H13404" s="775" t="s">
        <v>4235</v>
      </c>
      <c r="I13404" s="775" t="s">
        <v>4838</v>
      </c>
    </row>
    <row r="13405" spans="1:9">
      <c r="A13405" s="775" t="str">
        <f>Table_wabobpsvr_AzureCalc_AzureCalcRateCard[[#This Row],[ServiceName]]&amp;Table_wabobpsvr_AzureCalc_AzureCalcRateCard[[#This Row],[Price_Level]]&amp;Table_wabobpsvr_AzureCalc_AzureCalcRateCard[[#This Row],[Region]]</f>
        <v>Basic_D4 VM (Windows)MOSP</v>
      </c>
      <c r="B13405" s="775"/>
      <c r="C13405" s="775" t="s">
        <v>680</v>
      </c>
      <c r="D13405" s="775" t="s">
        <v>606</v>
      </c>
      <c r="E13405" s="775">
        <v>1.04</v>
      </c>
      <c r="F13405" s="775" t="s">
        <v>1101</v>
      </c>
      <c r="G13405" s="775" t="s">
        <v>4235</v>
      </c>
      <c r="H13405" s="775" t="s">
        <v>4235</v>
      </c>
      <c r="I13405" s="775" t="s">
        <v>4839</v>
      </c>
    </row>
    <row r="13406" spans="1:9">
      <c r="A13406" s="775" t="str">
        <f>Table_wabobpsvr_AzureCalc_AzureCalcRateCard[[#This Row],[ServiceName]]&amp;Table_wabobpsvr_AzureCalc_AzureCalcRateCard[[#This Row],[Price_Level]]&amp;Table_wabobpsvr_AzureCalc_AzureCalcRateCard[[#This Row],[Region]]</f>
        <v>Basic_D4 VM (Windows)A</v>
      </c>
      <c r="B13406" s="775"/>
      <c r="C13406" s="775" t="s">
        <v>680</v>
      </c>
      <c r="D13406" s="775" t="s">
        <v>174</v>
      </c>
      <c r="E13406" s="775">
        <v>1.0087999999999999</v>
      </c>
      <c r="F13406" s="775" t="s">
        <v>1101</v>
      </c>
      <c r="G13406" s="775" t="s">
        <v>3503</v>
      </c>
      <c r="H13406" s="775" t="s">
        <v>3504</v>
      </c>
      <c r="I13406" s="775" t="s">
        <v>4839</v>
      </c>
    </row>
    <row r="13407" spans="1:9">
      <c r="A13407" s="775" t="str">
        <f>Table_wabobpsvr_AzureCalc_AzureCalcRateCard[[#This Row],[ServiceName]]&amp;Table_wabobpsvr_AzureCalc_AzureCalcRateCard[[#This Row],[Price_Level]]&amp;Table_wabobpsvr_AzureCalc_AzureCalcRateCard[[#This Row],[Region]]</f>
        <v>Basic_D4 VM (Windows)B</v>
      </c>
      <c r="B13407" s="775"/>
      <c r="C13407" s="775" t="s">
        <v>680</v>
      </c>
      <c r="D13407" s="775" t="s">
        <v>175</v>
      </c>
      <c r="E13407" s="775">
        <v>0.97760000000000002</v>
      </c>
      <c r="F13407" s="775" t="s">
        <v>1101</v>
      </c>
      <c r="G13407" s="775" t="s">
        <v>3503</v>
      </c>
      <c r="H13407" s="775" t="s">
        <v>3504</v>
      </c>
      <c r="I13407" s="775" t="s">
        <v>4839</v>
      </c>
    </row>
    <row r="13408" spans="1:9">
      <c r="A13408" s="775" t="str">
        <f>Table_wabobpsvr_AzureCalc_AzureCalcRateCard[[#This Row],[ServiceName]]&amp;Table_wabobpsvr_AzureCalc_AzureCalcRateCard[[#This Row],[Price_Level]]&amp;Table_wabobpsvr_AzureCalc_AzureCalcRateCard[[#This Row],[Region]]</f>
        <v>Basic_D4 VM (Windows)C</v>
      </c>
      <c r="B13408" s="775"/>
      <c r="C13408" s="775" t="s">
        <v>680</v>
      </c>
      <c r="D13408" s="775" t="s">
        <v>177</v>
      </c>
      <c r="E13408" s="775">
        <v>0.94640000000000002</v>
      </c>
      <c r="F13408" s="775" t="s">
        <v>1101</v>
      </c>
      <c r="G13408" s="775" t="s">
        <v>3503</v>
      </c>
      <c r="H13408" s="775" t="s">
        <v>3504</v>
      </c>
      <c r="I13408" s="775" t="s">
        <v>4839</v>
      </c>
    </row>
    <row r="13409" spans="1:9">
      <c r="A13409" s="775" t="str">
        <f>Table_wabobpsvr_AzureCalc_AzureCalcRateCard[[#This Row],[ServiceName]]&amp;Table_wabobpsvr_AzureCalc_AzureCalcRateCard[[#This Row],[Price_Level]]&amp;Table_wabobpsvr_AzureCalc_AzureCalcRateCard[[#This Row],[Region]]</f>
        <v>Basic_D4 VM (Windows)D</v>
      </c>
      <c r="B13409" s="775"/>
      <c r="C13409" s="775" t="s">
        <v>680</v>
      </c>
      <c r="D13409" s="775" t="s">
        <v>176</v>
      </c>
      <c r="E13409" s="775">
        <v>0.91520000000000001</v>
      </c>
      <c r="F13409" s="775" t="s">
        <v>1101</v>
      </c>
      <c r="G13409" s="775" t="s">
        <v>3503</v>
      </c>
      <c r="H13409" s="775" t="s">
        <v>3504</v>
      </c>
      <c r="I13409" s="775" t="s">
        <v>4839</v>
      </c>
    </row>
    <row r="13410" spans="1:9">
      <c r="A13410" s="775" t="str">
        <f>Table_wabobpsvr_AzureCalc_AzureCalcRateCard[[#This Row],[ServiceName]]&amp;Table_wabobpsvr_AzureCalc_AzureCalcRateCard[[#This Row],[Price_Level]]&amp;Table_wabobpsvr_AzureCalc_AzureCalcRateCard[[#This Row],[Region]]</f>
        <v>Basic_D5 VM (Non-Windows)MOSP10</v>
      </c>
      <c r="B13410" s="775">
        <v>10</v>
      </c>
      <c r="C13410" s="775" t="s">
        <v>680</v>
      </c>
      <c r="D13410" s="775" t="s">
        <v>606</v>
      </c>
      <c r="E13410" s="775">
        <v>1.627</v>
      </c>
      <c r="F13410" s="775" t="s">
        <v>1102</v>
      </c>
      <c r="G13410" s="775" t="s">
        <v>4235</v>
      </c>
      <c r="H13410" s="775" t="s">
        <v>4235</v>
      </c>
      <c r="I13410" s="775" t="s">
        <v>4840</v>
      </c>
    </row>
    <row r="13411" spans="1:9">
      <c r="A13411" s="775" t="str">
        <f>Table_wabobpsvr_AzureCalc_AzureCalcRateCard[[#This Row],[ServiceName]]&amp;Table_wabobpsvr_AzureCalc_AzureCalcRateCard[[#This Row],[Price_Level]]&amp;Table_wabobpsvr_AzureCalc_AzureCalcRateCard[[#This Row],[Region]]</f>
        <v>Basic_D5 VM (Non-Windows)A10</v>
      </c>
      <c r="B13411" s="775">
        <v>10</v>
      </c>
      <c r="C13411" s="775" t="s">
        <v>680</v>
      </c>
      <c r="D13411" s="775" t="s">
        <v>174</v>
      </c>
      <c r="E13411" s="775">
        <v>1.57819</v>
      </c>
      <c r="F13411" s="775" t="s">
        <v>1102</v>
      </c>
      <c r="G13411" s="775" t="s">
        <v>4235</v>
      </c>
      <c r="H13411" s="775" t="s">
        <v>4235</v>
      </c>
      <c r="I13411" s="775" t="s">
        <v>4840</v>
      </c>
    </row>
    <row r="13412" spans="1:9">
      <c r="A13412" s="775" t="str">
        <f>Table_wabobpsvr_AzureCalc_AzureCalcRateCard[[#This Row],[ServiceName]]&amp;Table_wabobpsvr_AzureCalc_AzureCalcRateCard[[#This Row],[Price_Level]]&amp;Table_wabobpsvr_AzureCalc_AzureCalcRateCard[[#This Row],[Region]]</f>
        <v>Basic_D5 VM (Non-Windows)B10</v>
      </c>
      <c r="B13412" s="775">
        <v>10</v>
      </c>
      <c r="C13412" s="775" t="s">
        <v>680</v>
      </c>
      <c r="D13412" s="775" t="s">
        <v>175</v>
      </c>
      <c r="E13412" s="775">
        <v>1.52938</v>
      </c>
      <c r="F13412" s="775" t="s">
        <v>1102</v>
      </c>
      <c r="G13412" s="775" t="s">
        <v>4235</v>
      </c>
      <c r="H13412" s="775" t="s">
        <v>4235</v>
      </c>
      <c r="I13412" s="775" t="s">
        <v>4840</v>
      </c>
    </row>
    <row r="13413" spans="1:9">
      <c r="A13413" s="775" t="str">
        <f>Table_wabobpsvr_AzureCalc_AzureCalcRateCard[[#This Row],[ServiceName]]&amp;Table_wabobpsvr_AzureCalc_AzureCalcRateCard[[#This Row],[Price_Level]]&amp;Table_wabobpsvr_AzureCalc_AzureCalcRateCard[[#This Row],[Region]]</f>
        <v>Basic_D5 VM (Non-Windows)C10</v>
      </c>
      <c r="B13413" s="775">
        <v>10</v>
      </c>
      <c r="C13413" s="775" t="s">
        <v>680</v>
      </c>
      <c r="D13413" s="775" t="s">
        <v>177</v>
      </c>
      <c r="E13413" s="775">
        <v>1.4805699999999999</v>
      </c>
      <c r="F13413" s="775" t="s">
        <v>1102</v>
      </c>
      <c r="G13413" s="775" t="s">
        <v>4235</v>
      </c>
      <c r="H13413" s="775" t="s">
        <v>4235</v>
      </c>
      <c r="I13413" s="775" t="s">
        <v>4840</v>
      </c>
    </row>
    <row r="13414" spans="1:9">
      <c r="A13414" s="775" t="str">
        <f>Table_wabobpsvr_AzureCalc_AzureCalcRateCard[[#This Row],[ServiceName]]&amp;Table_wabobpsvr_AzureCalc_AzureCalcRateCard[[#This Row],[Price_Level]]&amp;Table_wabobpsvr_AzureCalc_AzureCalcRateCard[[#This Row],[Region]]</f>
        <v>Basic_D5 VM (Non-Windows)D10</v>
      </c>
      <c r="B13414" s="775">
        <v>10</v>
      </c>
      <c r="C13414" s="775" t="s">
        <v>680</v>
      </c>
      <c r="D13414" s="775" t="s">
        <v>176</v>
      </c>
      <c r="E13414" s="775">
        <v>1.4317599999999999</v>
      </c>
      <c r="F13414" s="775" t="s">
        <v>1102</v>
      </c>
      <c r="G13414" s="775" t="s">
        <v>4235</v>
      </c>
      <c r="H13414" s="775" t="s">
        <v>4235</v>
      </c>
      <c r="I13414" s="775" t="s">
        <v>4840</v>
      </c>
    </row>
    <row r="13415" spans="1:9">
      <c r="A13415" s="775" t="str">
        <f>Table_wabobpsvr_AzureCalc_AzureCalcRateCard[[#This Row],[ServiceName]]&amp;Table_wabobpsvr_AzureCalc_AzureCalcRateCard[[#This Row],[Price_Level]]&amp;Table_wabobpsvr_AzureCalc_AzureCalcRateCard[[#This Row],[Region]]</f>
        <v>Basic_D5 VM (Non-Windows)MOSP9</v>
      </c>
      <c r="B13415" s="775">
        <v>9</v>
      </c>
      <c r="C13415" s="775" t="s">
        <v>680</v>
      </c>
      <c r="D13415" s="775" t="s">
        <v>606</v>
      </c>
      <c r="E13415" s="775">
        <v>1.411</v>
      </c>
      <c r="F13415" s="775" t="s">
        <v>1102</v>
      </c>
      <c r="G13415" s="775" t="s">
        <v>4235</v>
      </c>
      <c r="H13415" s="775" t="s">
        <v>4235</v>
      </c>
      <c r="I13415" s="775" t="s">
        <v>4841</v>
      </c>
    </row>
    <row r="13416" spans="1:9">
      <c r="A13416" s="775" t="str">
        <f>Table_wabobpsvr_AzureCalc_AzureCalcRateCard[[#This Row],[ServiceName]]&amp;Table_wabobpsvr_AzureCalc_AzureCalcRateCard[[#This Row],[Price_Level]]&amp;Table_wabobpsvr_AzureCalc_AzureCalcRateCard[[#This Row],[Region]]</f>
        <v>Basic_D5 VM (Non-Windows)A9</v>
      </c>
      <c r="B13416" s="775">
        <v>9</v>
      </c>
      <c r="C13416" s="775" t="s">
        <v>680</v>
      </c>
      <c r="D13416" s="775" t="s">
        <v>174</v>
      </c>
      <c r="E13416" s="775">
        <v>1.3686700000000001</v>
      </c>
      <c r="F13416" s="775" t="s">
        <v>1102</v>
      </c>
      <c r="G13416" s="775" t="s">
        <v>4235</v>
      </c>
      <c r="H13416" s="775" t="s">
        <v>4235</v>
      </c>
      <c r="I13416" s="775" t="s">
        <v>4841</v>
      </c>
    </row>
    <row r="13417" spans="1:9">
      <c r="A13417" s="775" t="str">
        <f>Table_wabobpsvr_AzureCalc_AzureCalcRateCard[[#This Row],[ServiceName]]&amp;Table_wabobpsvr_AzureCalc_AzureCalcRateCard[[#This Row],[Price_Level]]&amp;Table_wabobpsvr_AzureCalc_AzureCalcRateCard[[#This Row],[Region]]</f>
        <v>Basic_D5 VM (Non-Windows)B9</v>
      </c>
      <c r="B13417" s="775">
        <v>9</v>
      </c>
      <c r="C13417" s="775" t="s">
        <v>680</v>
      </c>
      <c r="D13417" s="775" t="s">
        <v>175</v>
      </c>
      <c r="E13417" s="775">
        <v>1.3263400000000001</v>
      </c>
      <c r="F13417" s="775" t="s">
        <v>1102</v>
      </c>
      <c r="G13417" s="775" t="s">
        <v>4235</v>
      </c>
      <c r="H13417" s="775" t="s">
        <v>4235</v>
      </c>
      <c r="I13417" s="775" t="s">
        <v>4841</v>
      </c>
    </row>
    <row r="13418" spans="1:9">
      <c r="A13418" s="775" t="str">
        <f>Table_wabobpsvr_AzureCalc_AzureCalcRateCard[[#This Row],[ServiceName]]&amp;Table_wabobpsvr_AzureCalc_AzureCalcRateCard[[#This Row],[Price_Level]]&amp;Table_wabobpsvr_AzureCalc_AzureCalcRateCard[[#This Row],[Region]]</f>
        <v>Basic_D5 VM (Non-Windows)C9</v>
      </c>
      <c r="B13418" s="775">
        <v>9</v>
      </c>
      <c r="C13418" s="775" t="s">
        <v>680</v>
      </c>
      <c r="D13418" s="775" t="s">
        <v>177</v>
      </c>
      <c r="E13418" s="775">
        <v>1.2840100000000001</v>
      </c>
      <c r="F13418" s="775" t="s">
        <v>1102</v>
      </c>
      <c r="G13418" s="775" t="s">
        <v>4235</v>
      </c>
      <c r="H13418" s="775" t="s">
        <v>4235</v>
      </c>
      <c r="I13418" s="775" t="s">
        <v>4841</v>
      </c>
    </row>
    <row r="13419" spans="1:9">
      <c r="A13419" s="775" t="str">
        <f>Table_wabobpsvr_AzureCalc_AzureCalcRateCard[[#This Row],[ServiceName]]&amp;Table_wabobpsvr_AzureCalc_AzureCalcRateCard[[#This Row],[Price_Level]]&amp;Table_wabobpsvr_AzureCalc_AzureCalcRateCard[[#This Row],[Region]]</f>
        <v>Basic_D5 VM (Non-Windows)D9</v>
      </c>
      <c r="B13419" s="775">
        <v>9</v>
      </c>
      <c r="C13419" s="775" t="s">
        <v>680</v>
      </c>
      <c r="D13419" s="775" t="s">
        <v>176</v>
      </c>
      <c r="E13419" s="775">
        <v>1.2416799999999999</v>
      </c>
      <c r="F13419" s="775" t="s">
        <v>1102</v>
      </c>
      <c r="G13419" s="775" t="s">
        <v>4235</v>
      </c>
      <c r="H13419" s="775" t="s">
        <v>4235</v>
      </c>
      <c r="I13419" s="775" t="s">
        <v>4841</v>
      </c>
    </row>
    <row r="13420" spans="1:9">
      <c r="A13420" s="775" t="str">
        <f>Table_wabobpsvr_AzureCalc_AzureCalcRateCard[[#This Row],[ServiceName]]&amp;Table_wabobpsvr_AzureCalc_AzureCalcRateCard[[#This Row],[Price_Level]]&amp;Table_wabobpsvr_AzureCalc_AzureCalcRateCard[[#This Row],[Region]]</f>
        <v>Premium Encoder (Output GB) - Tier 4MOSP</v>
      </c>
      <c r="B13420" s="775"/>
      <c r="C13420" s="775" t="s">
        <v>9</v>
      </c>
      <c r="D13420" s="775" t="s">
        <v>606</v>
      </c>
      <c r="E13420" s="775">
        <v>2.99</v>
      </c>
      <c r="F13420" s="775" t="s">
        <v>3147</v>
      </c>
      <c r="G13420" s="775" t="s">
        <v>4235</v>
      </c>
      <c r="H13420" s="775" t="s">
        <v>4235</v>
      </c>
      <c r="I13420" s="775" t="s">
        <v>4794</v>
      </c>
    </row>
    <row r="13421" spans="1:9">
      <c r="A13421" s="775" t="str">
        <f>Table_wabobpsvr_AzureCalc_AzureCalcRateCard[[#This Row],[ServiceName]]&amp;Table_wabobpsvr_AzureCalc_AzureCalcRateCard[[#This Row],[Price_Level]]&amp;Table_wabobpsvr_AzureCalc_AzureCalcRateCard[[#This Row],[Region]]</f>
        <v>Premium Encoder (Output GB) - Tier 4A</v>
      </c>
      <c r="B13421" s="775"/>
      <c r="C13421" s="775" t="s">
        <v>9</v>
      </c>
      <c r="D13421" s="775" t="s">
        <v>174</v>
      </c>
      <c r="E13421" s="775">
        <v>2.9003000000000001</v>
      </c>
      <c r="F13421" s="775" t="s">
        <v>3147</v>
      </c>
      <c r="G13421" s="775" t="s">
        <v>3079</v>
      </c>
      <c r="H13421" s="775" t="s">
        <v>3080</v>
      </c>
      <c r="I13421" s="775" t="s">
        <v>4794</v>
      </c>
    </row>
    <row r="13422" spans="1:9">
      <c r="A13422" s="775" t="str">
        <f>Table_wabobpsvr_AzureCalc_AzureCalcRateCard[[#This Row],[ServiceName]]&amp;Table_wabobpsvr_AzureCalc_AzureCalcRateCard[[#This Row],[Price_Level]]&amp;Table_wabobpsvr_AzureCalc_AzureCalcRateCard[[#This Row],[Region]]</f>
        <v>Premium Encoder (Output GB) - Tier 4B</v>
      </c>
      <c r="B13422" s="775"/>
      <c r="C13422" s="775" t="s">
        <v>9</v>
      </c>
      <c r="D13422" s="775" t="s">
        <v>175</v>
      </c>
      <c r="E13422" s="775">
        <v>2.8106</v>
      </c>
      <c r="F13422" s="775" t="s">
        <v>3147</v>
      </c>
      <c r="G13422" s="775" t="s">
        <v>3079</v>
      </c>
      <c r="H13422" s="775" t="s">
        <v>3080</v>
      </c>
      <c r="I13422" s="775" t="s">
        <v>4794</v>
      </c>
    </row>
    <row r="13423" spans="1:9">
      <c r="A13423" s="775" t="str">
        <f>Table_wabobpsvr_AzureCalc_AzureCalcRateCard[[#This Row],[ServiceName]]&amp;Table_wabobpsvr_AzureCalc_AzureCalcRateCard[[#This Row],[Price_Level]]&amp;Table_wabobpsvr_AzureCalc_AzureCalcRateCard[[#This Row],[Region]]</f>
        <v>Premium Encoder (Output GB) - Tier 4C</v>
      </c>
      <c r="B13423" s="775"/>
      <c r="C13423" s="775" t="s">
        <v>9</v>
      </c>
      <c r="D13423" s="775" t="s">
        <v>177</v>
      </c>
      <c r="E13423" s="775">
        <v>2.7208999999999999</v>
      </c>
      <c r="F13423" s="775" t="s">
        <v>3147</v>
      </c>
      <c r="G13423" s="775" t="s">
        <v>3079</v>
      </c>
      <c r="H13423" s="775" t="s">
        <v>3080</v>
      </c>
      <c r="I13423" s="775" t="s">
        <v>4794</v>
      </c>
    </row>
    <row r="13424" spans="1:9">
      <c r="A13424" s="775" t="str">
        <f>Table_wabobpsvr_AzureCalc_AzureCalcRateCard[[#This Row],[ServiceName]]&amp;Table_wabobpsvr_AzureCalc_AzureCalcRateCard[[#This Row],[Price_Level]]&amp;Table_wabobpsvr_AzureCalc_AzureCalcRateCard[[#This Row],[Region]]</f>
        <v>Premium Encoder (Output GB) - Tier 4D</v>
      </c>
      <c r="B13424" s="775"/>
      <c r="C13424" s="775" t="s">
        <v>9</v>
      </c>
      <c r="D13424" s="775" t="s">
        <v>176</v>
      </c>
      <c r="E13424" s="775">
        <v>2.6312000000000002</v>
      </c>
      <c r="F13424" s="775" t="s">
        <v>3147</v>
      </c>
      <c r="G13424" s="775" t="s">
        <v>3079</v>
      </c>
      <c r="H13424" s="775" t="s">
        <v>3080</v>
      </c>
      <c r="I13424" s="775" t="s">
        <v>4794</v>
      </c>
    </row>
    <row r="13425" spans="1:9">
      <c r="A13425" s="775" t="str">
        <f>Table_wabobpsvr_AzureCalc_AzureCalcRateCard[[#This Row],[ServiceName]]&amp;Table_wabobpsvr_AzureCalc_AzureCalcRateCard[[#This Row],[Price_Level]]&amp;Table_wabobpsvr_AzureCalc_AzureCalcRateCard[[#This Row],[Region]]</f>
        <v>Premium Encoder (Output GB) - Tier 5MOSP</v>
      </c>
      <c r="B13425" s="775"/>
      <c r="C13425" s="775" t="s">
        <v>9</v>
      </c>
      <c r="D13425" s="775" t="s">
        <v>606</v>
      </c>
      <c r="E13425" s="775">
        <v>2.59</v>
      </c>
      <c r="F13425" s="775" t="s">
        <v>3148</v>
      </c>
      <c r="G13425" s="775" t="s">
        <v>4235</v>
      </c>
      <c r="H13425" s="775" t="s">
        <v>4235</v>
      </c>
      <c r="I13425" s="775" t="s">
        <v>4794</v>
      </c>
    </row>
    <row r="13426" spans="1:9">
      <c r="A13426" s="775" t="str">
        <f>Table_wabobpsvr_AzureCalc_AzureCalcRateCard[[#This Row],[ServiceName]]&amp;Table_wabobpsvr_AzureCalc_AzureCalcRateCard[[#This Row],[Price_Level]]&amp;Table_wabobpsvr_AzureCalc_AzureCalcRateCard[[#This Row],[Region]]</f>
        <v>Premium Encoder (Output GB) - Tier 5A</v>
      </c>
      <c r="B13426" s="775"/>
      <c r="C13426" s="775" t="s">
        <v>9</v>
      </c>
      <c r="D13426" s="775" t="s">
        <v>174</v>
      </c>
      <c r="E13426" s="775">
        <v>2.5123000000000002</v>
      </c>
      <c r="F13426" s="775" t="s">
        <v>3148</v>
      </c>
      <c r="G13426" s="775" t="s">
        <v>3079</v>
      </c>
      <c r="H13426" s="775" t="s">
        <v>3080</v>
      </c>
      <c r="I13426" s="775" t="s">
        <v>4794</v>
      </c>
    </row>
    <row r="13427" spans="1:9">
      <c r="A13427" s="1039" t="str">
        <f>Table_wabobpsvr_AzureCalc_AzureCalcRateCard[[#This Row],[ServiceName]]&amp;Table_wabobpsvr_AzureCalc_AzureCalcRateCard[[#This Row],[Price_Level]]&amp;Table_wabobpsvr_AzureCalc_AzureCalcRateCard[[#This Row],[Region]]</f>
        <v>Basic_D5 VM (Non-Windows)MOSP13</v>
      </c>
      <c r="B13427" s="1039">
        <v>13</v>
      </c>
      <c r="C13427" s="1039" t="s">
        <v>680</v>
      </c>
      <c r="D13427" s="1039" t="s">
        <v>606</v>
      </c>
      <c r="E13427" s="1039">
        <v>1.3680000000000001</v>
      </c>
      <c r="F13427" s="1039" t="s">
        <v>1102</v>
      </c>
      <c r="G13427" s="775" t="s">
        <v>4235</v>
      </c>
      <c r="H13427" s="775" t="s">
        <v>4235</v>
      </c>
      <c r="I13427" s="775" t="s">
        <v>4842</v>
      </c>
    </row>
    <row r="13428" spans="1:9">
      <c r="A13428" s="1039" t="str">
        <f>Table_wabobpsvr_AzureCalc_AzureCalcRateCard[[#This Row],[ServiceName]]&amp;Table_wabobpsvr_AzureCalc_AzureCalcRateCard[[#This Row],[Price_Level]]&amp;Table_wabobpsvr_AzureCalc_AzureCalcRateCard[[#This Row],[Region]]</f>
        <v>Basic_D5 VM (Non-Windows)A13</v>
      </c>
      <c r="B13428" s="1039">
        <v>13</v>
      </c>
      <c r="C13428" s="1039" t="s">
        <v>680</v>
      </c>
      <c r="D13428" s="1039" t="s">
        <v>174</v>
      </c>
      <c r="E13428" s="1039">
        <v>1.3269599999999999</v>
      </c>
      <c r="F13428" s="1039" t="s">
        <v>1102</v>
      </c>
      <c r="G13428" s="775" t="s">
        <v>4235</v>
      </c>
      <c r="H13428" s="775" t="s">
        <v>4235</v>
      </c>
      <c r="I13428" s="775" t="s">
        <v>4842</v>
      </c>
    </row>
    <row r="13429" spans="1:9">
      <c r="A13429" s="1039" t="str">
        <f>Table_wabobpsvr_AzureCalc_AzureCalcRateCard[[#This Row],[ServiceName]]&amp;Table_wabobpsvr_AzureCalc_AzureCalcRateCard[[#This Row],[Price_Level]]&amp;Table_wabobpsvr_AzureCalc_AzureCalcRateCard[[#This Row],[Region]]</f>
        <v>Basic_D5 VM (Non-Windows)B13</v>
      </c>
      <c r="B13429" s="1039">
        <v>13</v>
      </c>
      <c r="C13429" s="1039" t="s">
        <v>680</v>
      </c>
      <c r="D13429" s="1039" t="s">
        <v>175</v>
      </c>
      <c r="E13429" s="1039">
        <v>1.28592</v>
      </c>
      <c r="F13429" s="1039" t="s">
        <v>1102</v>
      </c>
      <c r="G13429" s="775" t="s">
        <v>4235</v>
      </c>
      <c r="H13429" s="775" t="s">
        <v>4235</v>
      </c>
      <c r="I13429" s="775" t="s">
        <v>4842</v>
      </c>
    </row>
    <row r="13430" spans="1:9">
      <c r="A13430" s="1039" t="str">
        <f>Table_wabobpsvr_AzureCalc_AzureCalcRateCard[[#This Row],[ServiceName]]&amp;Table_wabobpsvr_AzureCalc_AzureCalcRateCard[[#This Row],[Price_Level]]&amp;Table_wabobpsvr_AzureCalc_AzureCalcRateCard[[#This Row],[Region]]</f>
        <v>Basic_D5 VM (Non-Windows)C13</v>
      </c>
      <c r="B13430" s="1039">
        <v>13</v>
      </c>
      <c r="C13430" s="1039" t="s">
        <v>680</v>
      </c>
      <c r="D13430" s="1039" t="s">
        <v>177</v>
      </c>
      <c r="E13430" s="1039">
        <v>1.24488</v>
      </c>
      <c r="F13430" s="1039" t="s">
        <v>1102</v>
      </c>
      <c r="G13430" s="775" t="s">
        <v>4235</v>
      </c>
      <c r="H13430" s="775" t="s">
        <v>4235</v>
      </c>
      <c r="I13430" s="775" t="s">
        <v>4842</v>
      </c>
    </row>
    <row r="13431" spans="1:9">
      <c r="A13431" s="1039" t="str">
        <f>Table_wabobpsvr_AzureCalc_AzureCalcRateCard[[#This Row],[ServiceName]]&amp;Table_wabobpsvr_AzureCalc_AzureCalcRateCard[[#This Row],[Price_Level]]&amp;Table_wabobpsvr_AzureCalc_AzureCalcRateCard[[#This Row],[Region]]</f>
        <v>Basic_D5 VM (Non-Windows)D13</v>
      </c>
      <c r="B13431" s="1039">
        <v>13</v>
      </c>
      <c r="C13431" s="1039" t="s">
        <v>680</v>
      </c>
      <c r="D13431" s="1039" t="s">
        <v>176</v>
      </c>
      <c r="E13431" s="1039">
        <v>1.20384</v>
      </c>
      <c r="F13431" s="1039" t="s">
        <v>1102</v>
      </c>
      <c r="G13431" s="775" t="s">
        <v>4235</v>
      </c>
      <c r="H13431" s="775" t="s">
        <v>4235</v>
      </c>
      <c r="I13431" s="775" t="s">
        <v>4842</v>
      </c>
    </row>
    <row r="13432" spans="1:9">
      <c r="A13432" s="775" t="str">
        <f>Table_wabobpsvr_AzureCalc_AzureCalcRateCard[[#This Row],[ServiceName]]&amp;Table_wabobpsvr_AzureCalc_AzureCalcRateCard[[#This Row],[Price_Level]]&amp;Table_wabobpsvr_AzureCalc_AzureCalcRateCard[[#This Row],[Region]]</f>
        <v>Basic_D5 VM (Non-Windows)MOSP7</v>
      </c>
      <c r="B13432" s="775">
        <v>7</v>
      </c>
      <c r="C13432" s="775" t="s">
        <v>680</v>
      </c>
      <c r="D13432" s="775" t="s">
        <v>606</v>
      </c>
      <c r="E13432" s="775">
        <v>1.109</v>
      </c>
      <c r="F13432" s="775" t="s">
        <v>1102</v>
      </c>
      <c r="G13432" s="775" t="s">
        <v>4235</v>
      </c>
      <c r="H13432" s="775" t="s">
        <v>4235</v>
      </c>
      <c r="I13432" s="775" t="s">
        <v>4843</v>
      </c>
    </row>
    <row r="13433" spans="1:9">
      <c r="A13433" s="775" t="str">
        <f>Table_wabobpsvr_AzureCalc_AzureCalcRateCard[[#This Row],[ServiceName]]&amp;Table_wabobpsvr_AzureCalc_AzureCalcRateCard[[#This Row],[Price_Level]]&amp;Table_wabobpsvr_AzureCalc_AzureCalcRateCard[[#This Row],[Region]]</f>
        <v>Basic_D5 VM (Non-Windows)A7</v>
      </c>
      <c r="B13433" s="775">
        <v>7</v>
      </c>
      <c r="C13433" s="775" t="s">
        <v>680</v>
      </c>
      <c r="D13433" s="775" t="s">
        <v>174</v>
      </c>
      <c r="E13433" s="775">
        <v>1.0757300000000001</v>
      </c>
      <c r="F13433" s="775" t="s">
        <v>1102</v>
      </c>
      <c r="G13433" s="775" t="s">
        <v>4235</v>
      </c>
      <c r="H13433" s="775" t="s">
        <v>4235</v>
      </c>
      <c r="I13433" s="775" t="s">
        <v>4843</v>
      </c>
    </row>
    <row r="13434" spans="1:9">
      <c r="A13434" s="775" t="str">
        <f>Table_wabobpsvr_AzureCalc_AzureCalcRateCard[[#This Row],[ServiceName]]&amp;Table_wabobpsvr_AzureCalc_AzureCalcRateCard[[#This Row],[Price_Level]]&amp;Table_wabobpsvr_AzureCalc_AzureCalcRateCard[[#This Row],[Region]]</f>
        <v>Basic_D5 VM (Non-Windows)B7</v>
      </c>
      <c r="B13434" s="775">
        <v>7</v>
      </c>
      <c r="C13434" s="775" t="s">
        <v>680</v>
      </c>
      <c r="D13434" s="775" t="s">
        <v>175</v>
      </c>
      <c r="E13434" s="775">
        <v>1.0424599999999999</v>
      </c>
      <c r="F13434" s="775" t="s">
        <v>1102</v>
      </c>
      <c r="G13434" s="775" t="s">
        <v>4235</v>
      </c>
      <c r="H13434" s="775" t="s">
        <v>4235</v>
      </c>
      <c r="I13434" s="775" t="s">
        <v>4843</v>
      </c>
    </row>
    <row r="13435" spans="1:9">
      <c r="A13435" s="775" t="str">
        <f>Table_wabobpsvr_AzureCalc_AzureCalcRateCard[[#This Row],[ServiceName]]&amp;Table_wabobpsvr_AzureCalc_AzureCalcRateCard[[#This Row],[Price_Level]]&amp;Table_wabobpsvr_AzureCalc_AzureCalcRateCard[[#This Row],[Region]]</f>
        <v>Basic_D5 VM (Non-Windows)C7</v>
      </c>
      <c r="B13435" s="775">
        <v>7</v>
      </c>
      <c r="C13435" s="775" t="s">
        <v>680</v>
      </c>
      <c r="D13435" s="775" t="s">
        <v>177</v>
      </c>
      <c r="E13435" s="775">
        <v>1.00919</v>
      </c>
      <c r="F13435" s="775" t="s">
        <v>1102</v>
      </c>
      <c r="G13435" s="775" t="s">
        <v>4235</v>
      </c>
      <c r="H13435" s="775" t="s">
        <v>4235</v>
      </c>
      <c r="I13435" s="775" t="s">
        <v>4843</v>
      </c>
    </row>
    <row r="13436" spans="1:9">
      <c r="A13436" s="775" t="str">
        <f>Table_wabobpsvr_AzureCalc_AzureCalcRateCard[[#This Row],[ServiceName]]&amp;Table_wabobpsvr_AzureCalc_AzureCalcRateCard[[#This Row],[Price_Level]]&amp;Table_wabobpsvr_AzureCalc_AzureCalcRateCard[[#This Row],[Region]]</f>
        <v>Basic_D5 VM (Non-Windows)D7</v>
      </c>
      <c r="B13436" s="775">
        <v>7</v>
      </c>
      <c r="C13436" s="775" t="s">
        <v>680</v>
      </c>
      <c r="D13436" s="775" t="s">
        <v>176</v>
      </c>
      <c r="E13436" s="775">
        <v>0.97592000000000001</v>
      </c>
      <c r="F13436" s="775" t="s">
        <v>1102</v>
      </c>
      <c r="G13436" s="775" t="s">
        <v>4235</v>
      </c>
      <c r="H13436" s="775" t="s">
        <v>4235</v>
      </c>
      <c r="I13436" s="775" t="s">
        <v>4843</v>
      </c>
    </row>
    <row r="13437" spans="1:9">
      <c r="A13437" s="775" t="str">
        <f>Table_wabobpsvr_AzureCalc_AzureCalcRateCard[[#This Row],[ServiceName]]&amp;Table_wabobpsvr_AzureCalc_AzureCalcRateCard[[#This Row],[Price_Level]]&amp;Table_wabobpsvr_AzureCalc_AzureCalcRateCard[[#This Row],[Region]]</f>
        <v>Basic_D5 VM (Non-Windows)MOSP8</v>
      </c>
      <c r="B13437" s="775">
        <v>8</v>
      </c>
      <c r="C13437" s="775" t="s">
        <v>680</v>
      </c>
      <c r="D13437" s="775" t="s">
        <v>606</v>
      </c>
      <c r="E13437" s="775">
        <v>1.3540000000000001</v>
      </c>
      <c r="F13437" s="775" t="s">
        <v>1102</v>
      </c>
      <c r="G13437" s="775" t="s">
        <v>4235</v>
      </c>
      <c r="H13437" s="775" t="s">
        <v>4235</v>
      </c>
      <c r="I13437" s="775" t="s">
        <v>4844</v>
      </c>
    </row>
    <row r="13438" spans="1:9">
      <c r="A13438" s="775" t="str">
        <f>Table_wabobpsvr_AzureCalc_AzureCalcRateCard[[#This Row],[ServiceName]]&amp;Table_wabobpsvr_AzureCalc_AzureCalcRateCard[[#This Row],[Price_Level]]&amp;Table_wabobpsvr_AzureCalc_AzureCalcRateCard[[#This Row],[Region]]</f>
        <v>Basic_D5 VM (Non-Windows)A8</v>
      </c>
      <c r="B13438" s="775">
        <v>8</v>
      </c>
      <c r="C13438" s="775" t="s">
        <v>680</v>
      </c>
      <c r="D13438" s="775" t="s">
        <v>174</v>
      </c>
      <c r="E13438" s="775">
        <v>1.31338</v>
      </c>
      <c r="F13438" s="775" t="s">
        <v>1102</v>
      </c>
      <c r="G13438" s="775" t="s">
        <v>4235</v>
      </c>
      <c r="H13438" s="775" t="s">
        <v>4235</v>
      </c>
      <c r="I13438" s="775" t="s">
        <v>4844</v>
      </c>
    </row>
    <row r="13439" spans="1:9">
      <c r="A13439" s="775" t="str">
        <f>Table_wabobpsvr_AzureCalc_AzureCalcRateCard[[#This Row],[ServiceName]]&amp;Table_wabobpsvr_AzureCalc_AzureCalcRateCard[[#This Row],[Price_Level]]&amp;Table_wabobpsvr_AzureCalc_AzureCalcRateCard[[#This Row],[Region]]</f>
        <v>Basic_D5 VM (Non-Windows)B8</v>
      </c>
      <c r="B13439" s="775">
        <v>8</v>
      </c>
      <c r="C13439" s="775" t="s">
        <v>680</v>
      </c>
      <c r="D13439" s="775" t="s">
        <v>175</v>
      </c>
      <c r="E13439" s="775">
        <v>1.2727599999999999</v>
      </c>
      <c r="F13439" s="775" t="s">
        <v>1102</v>
      </c>
      <c r="G13439" s="775" t="s">
        <v>4235</v>
      </c>
      <c r="H13439" s="775" t="s">
        <v>4235</v>
      </c>
      <c r="I13439" s="775" t="s">
        <v>4844</v>
      </c>
    </row>
    <row r="13440" spans="1:9">
      <c r="A13440" s="775" t="str">
        <f>Table_wabobpsvr_AzureCalc_AzureCalcRateCard[[#This Row],[ServiceName]]&amp;Table_wabobpsvr_AzureCalc_AzureCalcRateCard[[#This Row],[Price_Level]]&amp;Table_wabobpsvr_AzureCalc_AzureCalcRateCard[[#This Row],[Region]]</f>
        <v>Basic_D5 VM (Non-Windows)C8</v>
      </c>
      <c r="B13440" s="775">
        <v>8</v>
      </c>
      <c r="C13440" s="775" t="s">
        <v>680</v>
      </c>
      <c r="D13440" s="775" t="s">
        <v>177</v>
      </c>
      <c r="E13440" s="775">
        <v>1.23214</v>
      </c>
      <c r="F13440" s="775" t="s">
        <v>1102</v>
      </c>
      <c r="G13440" s="775" t="s">
        <v>4235</v>
      </c>
      <c r="H13440" s="775" t="s">
        <v>4235</v>
      </c>
      <c r="I13440" s="775" t="s">
        <v>4844</v>
      </c>
    </row>
    <row r="13441" spans="1:9">
      <c r="A13441" s="775" t="str">
        <f>Table_wabobpsvr_AzureCalc_AzureCalcRateCard[[#This Row],[ServiceName]]&amp;Table_wabobpsvr_AzureCalc_AzureCalcRateCard[[#This Row],[Price_Level]]&amp;Table_wabobpsvr_AzureCalc_AzureCalcRateCard[[#This Row],[Region]]</f>
        <v>Basic_D5 VM (Non-Windows)D8</v>
      </c>
      <c r="B13441" s="775">
        <v>8</v>
      </c>
      <c r="C13441" s="775" t="s">
        <v>680</v>
      </c>
      <c r="D13441" s="775" t="s">
        <v>176</v>
      </c>
      <c r="E13441" s="775">
        <v>1.1915199999999999</v>
      </c>
      <c r="F13441" s="775" t="s">
        <v>1102</v>
      </c>
      <c r="G13441" s="775" t="s">
        <v>4235</v>
      </c>
      <c r="H13441" s="775" t="s">
        <v>4235</v>
      </c>
      <c r="I13441" s="775" t="s">
        <v>4844</v>
      </c>
    </row>
    <row r="13442" spans="1:9">
      <c r="A13442" s="775" t="str">
        <f>Table_wabobpsvr_AzureCalc_AzureCalcRateCard[[#This Row],[ServiceName]]&amp;Table_wabobpsvr_AzureCalc_AzureCalcRateCard[[#This Row],[Price_Level]]&amp;Table_wabobpsvr_AzureCalc_AzureCalcRateCard[[#This Row],[Region]]</f>
        <v>Basic_D5 VM (Non-Windows)MOSP11</v>
      </c>
      <c r="B13442" s="775">
        <v>11</v>
      </c>
      <c r="C13442" s="775" t="s">
        <v>680</v>
      </c>
      <c r="D13442" s="775" t="s">
        <v>606</v>
      </c>
      <c r="E13442" s="775">
        <v>1.67</v>
      </c>
      <c r="F13442" s="775" t="s">
        <v>1102</v>
      </c>
      <c r="G13442" s="775" t="s">
        <v>4235</v>
      </c>
      <c r="H13442" s="775" t="s">
        <v>4235</v>
      </c>
      <c r="I13442" s="775" t="s">
        <v>4845</v>
      </c>
    </row>
    <row r="13443" spans="1:9">
      <c r="A13443" s="775" t="str">
        <f>Table_wabobpsvr_AzureCalc_AzureCalcRateCard[[#This Row],[ServiceName]]&amp;Table_wabobpsvr_AzureCalc_AzureCalcRateCard[[#This Row],[Price_Level]]&amp;Table_wabobpsvr_AzureCalc_AzureCalcRateCard[[#This Row],[Region]]</f>
        <v>Basic_D5 VM (Non-Windows)A11</v>
      </c>
      <c r="B13443" s="775">
        <v>11</v>
      </c>
      <c r="C13443" s="775" t="s">
        <v>680</v>
      </c>
      <c r="D13443" s="775" t="s">
        <v>174</v>
      </c>
      <c r="E13443" s="775">
        <v>1.6198999999999999</v>
      </c>
      <c r="F13443" s="775" t="s">
        <v>1102</v>
      </c>
      <c r="G13443" s="775" t="s">
        <v>4235</v>
      </c>
      <c r="H13443" s="775" t="s">
        <v>4235</v>
      </c>
      <c r="I13443" s="775" t="s">
        <v>4845</v>
      </c>
    </row>
    <row r="13444" spans="1:9">
      <c r="A13444" s="1039" t="str">
        <f>Table_wabobpsvr_AzureCalc_AzureCalcRateCard[[#This Row],[ServiceName]]&amp;Table_wabobpsvr_AzureCalc_AzureCalcRateCard[[#This Row],[Price_Level]]&amp;Table_wabobpsvr_AzureCalc_AzureCalcRateCard[[#This Row],[Region]]</f>
        <v>Standard_D1 VM (Non-Windows)A8</v>
      </c>
      <c r="B13444" s="1039">
        <v>8</v>
      </c>
      <c r="C13444" s="1039" t="s">
        <v>680</v>
      </c>
      <c r="D13444" s="1039" t="s">
        <v>174</v>
      </c>
      <c r="E13444" s="1039">
        <v>0.1115</v>
      </c>
      <c r="F13444" s="1039" t="s">
        <v>1107</v>
      </c>
      <c r="G13444" s="775" t="s">
        <v>4235</v>
      </c>
      <c r="H13444" s="775" t="s">
        <v>4235</v>
      </c>
      <c r="I13444" s="775" t="s">
        <v>4846</v>
      </c>
    </row>
    <row r="13445" spans="1:9">
      <c r="A13445" s="775" t="str">
        <f>Table_wabobpsvr_AzureCalc_AzureCalcRateCard[[#This Row],[ServiceName]]&amp;Table_wabobpsvr_AzureCalc_AzureCalcRateCard[[#This Row],[Price_Level]]&amp;Table_wabobpsvr_AzureCalc_AzureCalcRateCard[[#This Row],[Region]]</f>
        <v>Standard_D1 VM (Non-Windows)B8</v>
      </c>
      <c r="B13445" s="775">
        <v>8</v>
      </c>
      <c r="C13445" s="775" t="s">
        <v>680</v>
      </c>
      <c r="D13445" s="775" t="s">
        <v>175</v>
      </c>
      <c r="E13445" s="775">
        <v>7.8960000000000002E-2</v>
      </c>
      <c r="F13445" s="775" t="s">
        <v>1107</v>
      </c>
      <c r="G13445" s="775" t="s">
        <v>4235</v>
      </c>
      <c r="H13445" s="775" t="s">
        <v>4235</v>
      </c>
      <c r="I13445" s="775" t="s">
        <v>4846</v>
      </c>
    </row>
    <row r="13446" spans="1:9">
      <c r="A13446" s="775" t="str">
        <f>Table_wabobpsvr_AzureCalc_AzureCalcRateCard[[#This Row],[ServiceName]]&amp;Table_wabobpsvr_AzureCalc_AzureCalcRateCard[[#This Row],[Price_Level]]&amp;Table_wabobpsvr_AzureCalc_AzureCalcRateCard[[#This Row],[Region]]</f>
        <v>Standard_D1 VM (Non-Windows)C8</v>
      </c>
      <c r="B13446" s="775">
        <v>8</v>
      </c>
      <c r="C13446" s="775" t="s">
        <v>680</v>
      </c>
      <c r="D13446" s="775" t="s">
        <v>177</v>
      </c>
      <c r="E13446" s="775">
        <v>0.1046</v>
      </c>
      <c r="F13446" s="775" t="s">
        <v>1107</v>
      </c>
      <c r="G13446" s="775" t="s">
        <v>4235</v>
      </c>
      <c r="H13446" s="775" t="s">
        <v>4235</v>
      </c>
      <c r="I13446" s="775" t="s">
        <v>4846</v>
      </c>
    </row>
    <row r="13447" spans="1:9">
      <c r="A13447" s="775" t="str">
        <f>Table_wabobpsvr_AzureCalc_AzureCalcRateCard[[#This Row],[ServiceName]]&amp;Table_wabobpsvr_AzureCalc_AzureCalcRateCard[[#This Row],[Price_Level]]&amp;Table_wabobpsvr_AzureCalc_AzureCalcRateCard[[#This Row],[Region]]</f>
        <v>Standard_D1 VM (Non-Windows)D8</v>
      </c>
      <c r="B13447" s="775">
        <v>8</v>
      </c>
      <c r="C13447" s="775" t="s">
        <v>680</v>
      </c>
      <c r="D13447" s="775" t="s">
        <v>176</v>
      </c>
      <c r="E13447" s="775">
        <v>7.392E-2</v>
      </c>
      <c r="F13447" s="775" t="s">
        <v>1107</v>
      </c>
      <c r="G13447" s="775" t="s">
        <v>4235</v>
      </c>
      <c r="H13447" s="775" t="s">
        <v>4235</v>
      </c>
      <c r="I13447" s="775" t="s">
        <v>4846</v>
      </c>
    </row>
    <row r="13448" spans="1:9">
      <c r="A13448" s="775" t="str">
        <f>Table_wabobpsvr_AzureCalc_AzureCalcRateCard[[#This Row],[ServiceName]]&amp;Table_wabobpsvr_AzureCalc_AzureCalcRateCard[[#This Row],[Price_Level]]&amp;Table_wabobpsvr_AzureCalc_AzureCalcRateCard[[#This Row],[Region]]</f>
        <v>Standard_D1 VM (Non-Windows)MOSP11</v>
      </c>
      <c r="B13448" s="775">
        <v>11</v>
      </c>
      <c r="C13448" s="775" t="s">
        <v>680</v>
      </c>
      <c r="D13448" s="775" t="s">
        <v>606</v>
      </c>
      <c r="E13448" s="775">
        <v>0.11</v>
      </c>
      <c r="F13448" s="775" t="s">
        <v>1107</v>
      </c>
      <c r="G13448" s="775" t="s">
        <v>4235</v>
      </c>
      <c r="H13448" s="775" t="s">
        <v>4235</v>
      </c>
      <c r="I13448" s="775" t="s">
        <v>4847</v>
      </c>
    </row>
    <row r="13449" spans="1:9">
      <c r="A13449" s="775" t="str">
        <f>Table_wabobpsvr_AzureCalc_AzureCalcRateCard[[#This Row],[ServiceName]]&amp;Table_wabobpsvr_AzureCalc_AzureCalcRateCard[[#This Row],[Price_Level]]&amp;Table_wabobpsvr_AzureCalc_AzureCalcRateCard[[#This Row],[Region]]</f>
        <v>Standard_D1 VM (Non-Windows)A11</v>
      </c>
      <c r="B13449" s="775">
        <v>11</v>
      </c>
      <c r="C13449" s="775" t="s">
        <v>680</v>
      </c>
      <c r="D13449" s="775" t="s">
        <v>174</v>
      </c>
      <c r="E13449" s="775">
        <v>0.1067</v>
      </c>
      <c r="F13449" s="775" t="s">
        <v>1107</v>
      </c>
      <c r="G13449" s="775" t="s">
        <v>4235</v>
      </c>
      <c r="H13449" s="775" t="s">
        <v>4235</v>
      </c>
      <c r="I13449" s="775" t="s">
        <v>4847</v>
      </c>
    </row>
    <row r="13450" spans="1:9">
      <c r="A13450" s="775" t="str">
        <f>Table_wabobpsvr_AzureCalc_AzureCalcRateCard[[#This Row],[ServiceName]]&amp;Table_wabobpsvr_AzureCalc_AzureCalcRateCard[[#This Row],[Price_Level]]&amp;Table_wabobpsvr_AzureCalc_AzureCalcRateCard[[#This Row],[Region]]</f>
        <v>Standard_D1 VM (Non-Windows)B11</v>
      </c>
      <c r="B13450" s="775">
        <v>11</v>
      </c>
      <c r="C13450" s="775" t="s">
        <v>680</v>
      </c>
      <c r="D13450" s="775" t="s">
        <v>175</v>
      </c>
      <c r="E13450" s="775">
        <v>0.10340000000000001</v>
      </c>
      <c r="F13450" s="775" t="s">
        <v>1107</v>
      </c>
      <c r="G13450" s="775" t="s">
        <v>4235</v>
      </c>
      <c r="H13450" s="775" t="s">
        <v>4235</v>
      </c>
      <c r="I13450" s="775" t="s">
        <v>4847</v>
      </c>
    </row>
    <row r="13451" spans="1:9">
      <c r="A13451" s="775" t="str">
        <f>Table_wabobpsvr_AzureCalc_AzureCalcRateCard[[#This Row],[ServiceName]]&amp;Table_wabobpsvr_AzureCalc_AzureCalcRateCard[[#This Row],[Price_Level]]&amp;Table_wabobpsvr_AzureCalc_AzureCalcRateCard[[#This Row],[Region]]</f>
        <v>Standard_D1 VM (Non-Windows)C11</v>
      </c>
      <c r="B13451" s="775">
        <v>11</v>
      </c>
      <c r="C13451" s="775" t="s">
        <v>680</v>
      </c>
      <c r="D13451" s="775" t="s">
        <v>177</v>
      </c>
      <c r="E13451" s="775">
        <v>0.10009999999999999</v>
      </c>
      <c r="F13451" s="775" t="s">
        <v>1107</v>
      </c>
      <c r="G13451" s="775" t="s">
        <v>4235</v>
      </c>
      <c r="H13451" s="775" t="s">
        <v>4235</v>
      </c>
      <c r="I13451" s="775" t="s">
        <v>4847</v>
      </c>
    </row>
    <row r="13452" spans="1:9">
      <c r="A13452" s="775" t="str">
        <f>Table_wabobpsvr_AzureCalc_AzureCalcRateCard[[#This Row],[ServiceName]]&amp;Table_wabobpsvr_AzureCalc_AzureCalcRateCard[[#This Row],[Price_Level]]&amp;Table_wabobpsvr_AzureCalc_AzureCalcRateCard[[#This Row],[Region]]</f>
        <v>Standard_D1 VM (Non-Windows)D11</v>
      </c>
      <c r="B13452" s="775">
        <v>11</v>
      </c>
      <c r="C13452" s="775" t="s">
        <v>680</v>
      </c>
      <c r="D13452" s="775" t="s">
        <v>176</v>
      </c>
      <c r="E13452" s="775">
        <v>9.6799999999999997E-2</v>
      </c>
      <c r="F13452" s="775" t="s">
        <v>1107</v>
      </c>
      <c r="G13452" s="775" t="s">
        <v>4235</v>
      </c>
      <c r="H13452" s="775" t="s">
        <v>4235</v>
      </c>
      <c r="I13452" s="775" t="s">
        <v>4847</v>
      </c>
    </row>
    <row r="13453" spans="1:9">
      <c r="A13453" s="775" t="str">
        <f>Table_wabobpsvr_AzureCalc_AzureCalcRateCard[[#This Row],[ServiceName]]&amp;Table_wabobpsvr_AzureCalc_AzureCalcRateCard[[#This Row],[Price_Level]]&amp;Table_wabobpsvr_AzureCalc_AzureCalcRateCard[[#This Row],[Region]]</f>
        <v>Standard_D1 VM (Non-Windows)MOSP12</v>
      </c>
      <c r="B13453" s="775">
        <v>12</v>
      </c>
      <c r="C13453" s="775" t="s">
        <v>680</v>
      </c>
      <c r="D13453" s="775" t="s">
        <v>606</v>
      </c>
      <c r="E13453" s="775">
        <v>9.6000000000000002E-2</v>
      </c>
      <c r="F13453" s="775" t="s">
        <v>1107</v>
      </c>
      <c r="G13453" s="775" t="s">
        <v>4235</v>
      </c>
      <c r="H13453" s="775" t="s">
        <v>4235</v>
      </c>
      <c r="I13453" s="775" t="s">
        <v>4848</v>
      </c>
    </row>
    <row r="13454" spans="1:9">
      <c r="A13454" s="775" t="str">
        <f>Table_wabobpsvr_AzureCalc_AzureCalcRateCard[[#This Row],[ServiceName]]&amp;Table_wabobpsvr_AzureCalc_AzureCalcRateCard[[#This Row],[Price_Level]]&amp;Table_wabobpsvr_AzureCalc_AzureCalcRateCard[[#This Row],[Region]]</f>
        <v>Standard_D1 VM (Non-Windows)A12</v>
      </c>
      <c r="B13454" s="775">
        <v>12</v>
      </c>
      <c r="C13454" s="775" t="s">
        <v>680</v>
      </c>
      <c r="D13454" s="775" t="s">
        <v>174</v>
      </c>
      <c r="E13454" s="775">
        <v>9.3119999999999994E-2</v>
      </c>
      <c r="F13454" s="775" t="s">
        <v>1107</v>
      </c>
      <c r="G13454" s="775" t="s">
        <v>4235</v>
      </c>
      <c r="H13454" s="775" t="s">
        <v>4235</v>
      </c>
      <c r="I13454" s="775" t="s">
        <v>4848</v>
      </c>
    </row>
    <row r="13455" spans="1:9">
      <c r="A13455" s="775" t="str">
        <f>Table_wabobpsvr_AzureCalc_AzureCalcRateCard[[#This Row],[ServiceName]]&amp;Table_wabobpsvr_AzureCalc_AzureCalcRateCard[[#This Row],[Price_Level]]&amp;Table_wabobpsvr_AzureCalc_AzureCalcRateCard[[#This Row],[Region]]</f>
        <v>Standard_D1 VM (Non-Windows)B12</v>
      </c>
      <c r="B13455" s="775">
        <v>12</v>
      </c>
      <c r="C13455" s="775" t="s">
        <v>680</v>
      </c>
      <c r="D13455" s="775" t="s">
        <v>175</v>
      </c>
      <c r="E13455" s="775">
        <v>9.0240000000000001E-2</v>
      </c>
      <c r="F13455" s="775" t="s">
        <v>1107</v>
      </c>
      <c r="G13455" s="775" t="s">
        <v>4235</v>
      </c>
      <c r="H13455" s="775" t="s">
        <v>4235</v>
      </c>
      <c r="I13455" s="775" t="s">
        <v>4848</v>
      </c>
    </row>
    <row r="13456" spans="1:9">
      <c r="A13456" s="775" t="str">
        <f>Table_wabobpsvr_AzureCalc_AzureCalcRateCard[[#This Row],[ServiceName]]&amp;Table_wabobpsvr_AzureCalc_AzureCalcRateCard[[#This Row],[Price_Level]]&amp;Table_wabobpsvr_AzureCalc_AzureCalcRateCard[[#This Row],[Region]]</f>
        <v>Standard_D1 VM (Non-Windows)C12</v>
      </c>
      <c r="B13456" s="775">
        <v>12</v>
      </c>
      <c r="C13456" s="775" t="s">
        <v>680</v>
      </c>
      <c r="D13456" s="775" t="s">
        <v>177</v>
      </c>
      <c r="E13456" s="775">
        <v>8.7359999999999993E-2</v>
      </c>
      <c r="F13456" s="775" t="s">
        <v>1107</v>
      </c>
      <c r="G13456" s="775" t="s">
        <v>4235</v>
      </c>
      <c r="H13456" s="775" t="s">
        <v>4235</v>
      </c>
      <c r="I13456" s="775" t="s">
        <v>4848</v>
      </c>
    </row>
    <row r="13457" spans="1:9">
      <c r="A13457" s="775" t="str">
        <f>Table_wabobpsvr_AzureCalc_AzureCalcRateCard[[#This Row],[ServiceName]]&amp;Table_wabobpsvr_AzureCalc_AzureCalcRateCard[[#This Row],[Price_Level]]&amp;Table_wabobpsvr_AzureCalc_AzureCalcRateCard[[#This Row],[Region]]</f>
        <v>Standard_D1 VM (Non-Windows)D12</v>
      </c>
      <c r="B13457" s="775">
        <v>12</v>
      </c>
      <c r="C13457" s="775" t="s">
        <v>680</v>
      </c>
      <c r="D13457" s="775" t="s">
        <v>176</v>
      </c>
      <c r="E13457" s="775">
        <v>8.448E-2</v>
      </c>
      <c r="F13457" s="775" t="s">
        <v>1107</v>
      </c>
      <c r="G13457" s="775" t="s">
        <v>4235</v>
      </c>
      <c r="H13457" s="775" t="s">
        <v>4235</v>
      </c>
      <c r="I13457" s="775" t="s">
        <v>4848</v>
      </c>
    </row>
    <row r="13458" spans="1:9">
      <c r="A13458" s="775" t="str">
        <f>Table_wabobpsvr_AzureCalc_AzureCalcRateCard[[#This Row],[ServiceName]]&amp;Table_wabobpsvr_AzureCalc_AzureCalcRateCard[[#This Row],[Price_Level]]&amp;Table_wabobpsvr_AzureCalc_AzureCalcRateCard[[#This Row],[Region]]</f>
        <v>Standard_D1 VM (Non-Windows)MOSP3</v>
      </c>
      <c r="B13458" s="775">
        <v>3</v>
      </c>
      <c r="C13458" s="775" t="s">
        <v>680</v>
      </c>
      <c r="D13458" s="775" t="s">
        <v>606</v>
      </c>
      <c r="E13458" s="775">
        <v>7.6999999999999999E-2</v>
      </c>
      <c r="F13458" s="775" t="s">
        <v>1107</v>
      </c>
      <c r="G13458" s="775" t="s">
        <v>4235</v>
      </c>
      <c r="H13458" s="775" t="s">
        <v>4235</v>
      </c>
      <c r="I13458" s="775" t="s">
        <v>4849</v>
      </c>
    </row>
    <row r="13459" spans="1:9">
      <c r="A13459" s="775" t="str">
        <f>Table_wabobpsvr_AzureCalc_AzureCalcRateCard[[#This Row],[ServiceName]]&amp;Table_wabobpsvr_AzureCalc_AzureCalcRateCard[[#This Row],[Price_Level]]&amp;Table_wabobpsvr_AzureCalc_AzureCalcRateCard[[#This Row],[Region]]</f>
        <v>Standard_D1 VM (Non-Windows)A3</v>
      </c>
      <c r="B13459" s="775">
        <v>3</v>
      </c>
      <c r="C13459" s="775" t="s">
        <v>680</v>
      </c>
      <c r="D13459" s="775" t="s">
        <v>174</v>
      </c>
      <c r="E13459" s="775">
        <v>7.4690000000000006E-2</v>
      </c>
      <c r="F13459" s="775" t="s">
        <v>1107</v>
      </c>
      <c r="G13459" s="775" t="s">
        <v>4235</v>
      </c>
      <c r="H13459" s="775" t="s">
        <v>4235</v>
      </c>
      <c r="I13459" s="775" t="s">
        <v>4849</v>
      </c>
    </row>
    <row r="13460" spans="1:9">
      <c r="A13460" s="775" t="str">
        <f>Table_wabobpsvr_AzureCalc_AzureCalcRateCard[[#This Row],[ServiceName]]&amp;Table_wabobpsvr_AzureCalc_AzureCalcRateCard[[#This Row],[Price_Level]]&amp;Table_wabobpsvr_AzureCalc_AzureCalcRateCard[[#This Row],[Region]]</f>
        <v>Standard_D1 VM (Non-Windows)B3</v>
      </c>
      <c r="B13460" s="775">
        <v>3</v>
      </c>
      <c r="C13460" s="775" t="s">
        <v>680</v>
      </c>
      <c r="D13460" s="775" t="s">
        <v>175</v>
      </c>
      <c r="E13460" s="775">
        <v>7.238E-2</v>
      </c>
      <c r="F13460" s="775" t="s">
        <v>1107</v>
      </c>
      <c r="G13460" s="775" t="s">
        <v>4235</v>
      </c>
      <c r="H13460" s="775" t="s">
        <v>4235</v>
      </c>
      <c r="I13460" s="775" t="s">
        <v>4849</v>
      </c>
    </row>
    <row r="13461" spans="1:9">
      <c r="A13461" s="775" t="str">
        <f>Table_wabobpsvr_AzureCalc_AzureCalcRateCard[[#This Row],[ServiceName]]&amp;Table_wabobpsvr_AzureCalc_AzureCalcRateCard[[#This Row],[Price_Level]]&amp;Table_wabobpsvr_AzureCalc_AzureCalcRateCard[[#This Row],[Region]]</f>
        <v>Standard_D1 VM (Non-Windows)C3</v>
      </c>
      <c r="B13461" s="775">
        <v>3</v>
      </c>
      <c r="C13461" s="775" t="s">
        <v>680</v>
      </c>
      <c r="D13461" s="775" t="s">
        <v>177</v>
      </c>
      <c r="E13461" s="775">
        <v>7.0069999999999993E-2</v>
      </c>
      <c r="F13461" s="775" t="s">
        <v>1107</v>
      </c>
      <c r="G13461" s="775" t="s">
        <v>4235</v>
      </c>
      <c r="H13461" s="775" t="s">
        <v>4235</v>
      </c>
      <c r="I13461" s="775" t="s">
        <v>4849</v>
      </c>
    </row>
    <row r="13462" spans="1:9">
      <c r="A13462" s="1039" t="str">
        <f>Table_wabobpsvr_AzureCalc_AzureCalcRateCard[[#This Row],[ServiceName]]&amp;Table_wabobpsvr_AzureCalc_AzureCalcRateCard[[#This Row],[Price_Level]]&amp;Table_wabobpsvr_AzureCalc_AzureCalcRateCard[[#This Row],[Region]]</f>
        <v>Standard_D1 VM (Non-Windows)D3</v>
      </c>
      <c r="B13462" s="1039">
        <v>3</v>
      </c>
      <c r="C13462" s="1039" t="s">
        <v>680</v>
      </c>
      <c r="D13462" s="1039" t="s">
        <v>176</v>
      </c>
      <c r="E13462" s="1039">
        <v>6.7760000000000001E-2</v>
      </c>
      <c r="F13462" s="1039" t="s">
        <v>1107</v>
      </c>
      <c r="G13462" s="775" t="s">
        <v>4235</v>
      </c>
      <c r="H13462" s="775" t="s">
        <v>4235</v>
      </c>
      <c r="I13462" s="775" t="s">
        <v>4849</v>
      </c>
    </row>
    <row r="13463" spans="1:9">
      <c r="A13463" s="775" t="str">
        <f>Table_wabobpsvr_AzureCalc_AzureCalcRateCard[[#This Row],[ServiceName]]&amp;Table_wabobpsvr_AzureCalc_AzureCalcRateCard[[#This Row],[Price_Level]]&amp;Table_wabobpsvr_AzureCalc_AzureCalcRateCard[[#This Row],[Region]]</f>
        <v>Standard_D1 VM (Non-Windows)MOSP6</v>
      </c>
      <c r="B13463" s="775">
        <v>6</v>
      </c>
      <c r="C13463" s="775" t="s">
        <v>680</v>
      </c>
      <c r="D13463" s="775" t="s">
        <v>606</v>
      </c>
      <c r="E13463" s="775">
        <v>7.6999999999999999E-2</v>
      </c>
      <c r="F13463" s="775" t="s">
        <v>1107</v>
      </c>
      <c r="G13463" s="775" t="s">
        <v>4235</v>
      </c>
      <c r="H13463" s="775" t="s">
        <v>4235</v>
      </c>
      <c r="I13463" s="775" t="s">
        <v>4850</v>
      </c>
    </row>
    <row r="13464" spans="1:9">
      <c r="A13464" s="775" t="str">
        <f>Table_wabobpsvr_AzureCalc_AzureCalcRateCard[[#This Row],[ServiceName]]&amp;Table_wabobpsvr_AzureCalc_AzureCalcRateCard[[#This Row],[Price_Level]]&amp;Table_wabobpsvr_AzureCalc_AzureCalcRateCard[[#This Row],[Region]]</f>
        <v>Standard_D1 VM (Non-Windows)A6</v>
      </c>
      <c r="B13464" s="775">
        <v>6</v>
      </c>
      <c r="C13464" s="775" t="s">
        <v>680</v>
      </c>
      <c r="D13464" s="775" t="s">
        <v>174</v>
      </c>
      <c r="E13464" s="775">
        <v>7.4690000000000006E-2</v>
      </c>
      <c r="F13464" s="775" t="s">
        <v>1107</v>
      </c>
      <c r="G13464" s="775" t="s">
        <v>4235</v>
      </c>
      <c r="H13464" s="775" t="s">
        <v>4235</v>
      </c>
      <c r="I13464" s="775" t="s">
        <v>4850</v>
      </c>
    </row>
    <row r="13465" spans="1:9">
      <c r="A13465" s="775" t="str">
        <f>Table_wabobpsvr_AzureCalc_AzureCalcRateCard[[#This Row],[ServiceName]]&amp;Table_wabobpsvr_AzureCalc_AzureCalcRateCard[[#This Row],[Price_Level]]&amp;Table_wabobpsvr_AzureCalc_AzureCalcRateCard[[#This Row],[Region]]</f>
        <v>Standard_D1 VM (Non-Windows)B6</v>
      </c>
      <c r="B13465" s="775">
        <v>6</v>
      </c>
      <c r="C13465" s="775" t="s">
        <v>680</v>
      </c>
      <c r="D13465" s="775" t="s">
        <v>175</v>
      </c>
      <c r="E13465" s="775">
        <v>7.238E-2</v>
      </c>
      <c r="F13465" s="775" t="s">
        <v>1107</v>
      </c>
      <c r="G13465" s="775" t="s">
        <v>4235</v>
      </c>
      <c r="H13465" s="775" t="s">
        <v>4235</v>
      </c>
      <c r="I13465" s="775" t="s">
        <v>4850</v>
      </c>
    </row>
    <row r="13466" spans="1:9">
      <c r="A13466" s="775" t="str">
        <f>Table_wabobpsvr_AzureCalc_AzureCalcRateCard[[#This Row],[ServiceName]]&amp;Table_wabobpsvr_AzureCalc_AzureCalcRateCard[[#This Row],[Price_Level]]&amp;Table_wabobpsvr_AzureCalc_AzureCalcRateCard[[#This Row],[Region]]</f>
        <v>Standard_D1 VM (Non-Windows)C6</v>
      </c>
      <c r="B13466" s="775">
        <v>6</v>
      </c>
      <c r="C13466" s="775" t="s">
        <v>680</v>
      </c>
      <c r="D13466" s="775" t="s">
        <v>177</v>
      </c>
      <c r="E13466" s="775">
        <v>7.0069999999999993E-2</v>
      </c>
      <c r="F13466" s="775" t="s">
        <v>1107</v>
      </c>
      <c r="G13466" s="775" t="s">
        <v>4235</v>
      </c>
      <c r="H13466" s="775" t="s">
        <v>4235</v>
      </c>
      <c r="I13466" s="775" t="s">
        <v>4850</v>
      </c>
    </row>
    <row r="13467" spans="1:9">
      <c r="A13467" s="775" t="str">
        <f>Table_wabobpsvr_AzureCalc_AzureCalcRateCard[[#This Row],[ServiceName]]&amp;Table_wabobpsvr_AzureCalc_AzureCalcRateCard[[#This Row],[Price_Level]]&amp;Table_wabobpsvr_AzureCalc_AzureCalcRateCard[[#This Row],[Region]]</f>
        <v>Standard_D1 VM (Non-Windows)D6</v>
      </c>
      <c r="B13467" s="775">
        <v>6</v>
      </c>
      <c r="C13467" s="775" t="s">
        <v>680</v>
      </c>
      <c r="D13467" s="775" t="s">
        <v>176</v>
      </c>
      <c r="E13467" s="775">
        <v>6.7760000000000001E-2</v>
      </c>
      <c r="F13467" s="775" t="s">
        <v>1107</v>
      </c>
      <c r="G13467" s="775" t="s">
        <v>4235</v>
      </c>
      <c r="H13467" s="775" t="s">
        <v>4235</v>
      </c>
      <c r="I13467" s="775" t="s">
        <v>4850</v>
      </c>
    </row>
    <row r="13468" spans="1:9">
      <c r="A13468" s="775" t="str">
        <f>Table_wabobpsvr_AzureCalc_AzureCalcRateCard[[#This Row],[ServiceName]]&amp;Table_wabobpsvr_AzureCalc_AzureCalcRateCard[[#This Row],[Price_Level]]&amp;Table_wabobpsvr_AzureCalc_AzureCalcRateCard[[#This Row],[Region]]</f>
        <v>Standard_D1 VM (Non-Windows)MOSP2</v>
      </c>
      <c r="B13468" s="775">
        <v>2</v>
      </c>
      <c r="C13468" s="775" t="s">
        <v>680</v>
      </c>
      <c r="D13468" s="775" t="s">
        <v>606</v>
      </c>
      <c r="E13468" s="775">
        <v>6.7000000000000004E-2</v>
      </c>
      <c r="F13468" s="775" t="s">
        <v>1107</v>
      </c>
      <c r="G13468" s="775" t="s">
        <v>4235</v>
      </c>
      <c r="H13468" s="775" t="s">
        <v>4235</v>
      </c>
      <c r="I13468" s="775" t="s">
        <v>4851</v>
      </c>
    </row>
    <row r="13469" spans="1:9">
      <c r="A13469" s="775" t="str">
        <f>Table_wabobpsvr_AzureCalc_AzureCalcRateCard[[#This Row],[ServiceName]]&amp;Table_wabobpsvr_AzureCalc_AzureCalcRateCard[[#This Row],[Price_Level]]&amp;Table_wabobpsvr_AzureCalc_AzureCalcRateCard[[#This Row],[Region]]</f>
        <v>Standard_D1 VM (Non-Windows)A2</v>
      </c>
      <c r="B13469" s="775">
        <v>2</v>
      </c>
      <c r="C13469" s="775" t="s">
        <v>680</v>
      </c>
      <c r="D13469" s="775" t="s">
        <v>174</v>
      </c>
      <c r="E13469" s="775">
        <v>8.2400000000000001E-2</v>
      </c>
      <c r="F13469" s="775" t="s">
        <v>1107</v>
      </c>
      <c r="G13469" s="775" t="s">
        <v>4235</v>
      </c>
      <c r="H13469" s="775" t="s">
        <v>4235</v>
      </c>
      <c r="I13469" s="775" t="s">
        <v>4851</v>
      </c>
    </row>
    <row r="13470" spans="1:9">
      <c r="A13470" s="775" t="str">
        <f>Table_wabobpsvr_AzureCalc_AzureCalcRateCard[[#This Row],[ServiceName]]&amp;Table_wabobpsvr_AzureCalc_AzureCalcRateCard[[#This Row],[Price_Level]]&amp;Table_wabobpsvr_AzureCalc_AzureCalcRateCard[[#This Row],[Region]]</f>
        <v>Standard_D1 VM (Non-Windows)B2</v>
      </c>
      <c r="B13470" s="775">
        <v>2</v>
      </c>
      <c r="C13470" s="775" t="s">
        <v>680</v>
      </c>
      <c r="D13470" s="775" t="s">
        <v>175</v>
      </c>
      <c r="E13470" s="775">
        <v>6.2979999999999994E-2</v>
      </c>
      <c r="F13470" s="775" t="s">
        <v>1107</v>
      </c>
      <c r="G13470" s="775" t="s">
        <v>4235</v>
      </c>
      <c r="H13470" s="775" t="s">
        <v>4235</v>
      </c>
      <c r="I13470" s="775" t="s">
        <v>4851</v>
      </c>
    </row>
    <row r="13471" spans="1:9">
      <c r="A13471" s="775" t="str">
        <f>Table_wabobpsvr_AzureCalc_AzureCalcRateCard[[#This Row],[ServiceName]]&amp;Table_wabobpsvr_AzureCalc_AzureCalcRateCard[[#This Row],[Price_Level]]&amp;Table_wabobpsvr_AzureCalc_AzureCalcRateCard[[#This Row],[Region]]</f>
        <v>Standard_D1 VM (Non-Windows)C2</v>
      </c>
      <c r="B13471" s="775">
        <v>2</v>
      </c>
      <c r="C13471" s="775" t="s">
        <v>680</v>
      </c>
      <c r="D13471" s="775" t="s">
        <v>177</v>
      </c>
      <c r="E13471" s="775">
        <v>7.7299999999999994E-2</v>
      </c>
      <c r="F13471" s="775" t="s">
        <v>1107</v>
      </c>
      <c r="G13471" s="775" t="s">
        <v>4235</v>
      </c>
      <c r="H13471" s="775" t="s">
        <v>4235</v>
      </c>
      <c r="I13471" s="775" t="s">
        <v>4851</v>
      </c>
    </row>
    <row r="13472" spans="1:9">
      <c r="A13472" s="775" t="str">
        <f>Table_wabobpsvr_AzureCalc_AzureCalcRateCard[[#This Row],[ServiceName]]&amp;Table_wabobpsvr_AzureCalc_AzureCalcRateCard[[#This Row],[Price_Level]]&amp;Table_wabobpsvr_AzureCalc_AzureCalcRateCard[[#This Row],[Region]]</f>
        <v>Standard_D1 VM (Non-Windows)D2</v>
      </c>
      <c r="B13472" s="775">
        <v>2</v>
      </c>
      <c r="C13472" s="775" t="s">
        <v>680</v>
      </c>
      <c r="D13472" s="775" t="s">
        <v>176</v>
      </c>
      <c r="E13472" s="775">
        <v>5.8959999999999999E-2</v>
      </c>
      <c r="F13472" s="775" t="s">
        <v>1107</v>
      </c>
      <c r="G13472" s="775" t="s">
        <v>4235</v>
      </c>
      <c r="H13472" s="775" t="s">
        <v>4235</v>
      </c>
      <c r="I13472" s="775" t="s">
        <v>4851</v>
      </c>
    </row>
    <row r="13473" spans="1:9">
      <c r="A13473" s="775" t="str">
        <f>Table_wabobpsvr_AzureCalc_AzureCalcRateCard[[#This Row],[ServiceName]]&amp;Table_wabobpsvr_AzureCalc_AzureCalcRateCard[[#This Row],[Price_Level]]&amp;Table_wabobpsvr_AzureCalc_AzureCalcRateCard[[#This Row],[Region]]</f>
        <v>Standard_D1 VM (Non-Windows)MOSP5</v>
      </c>
      <c r="B13473" s="775">
        <v>5</v>
      </c>
      <c r="C13473" s="775" t="s">
        <v>680</v>
      </c>
      <c r="D13473" s="775" t="s">
        <v>606</v>
      </c>
      <c r="E13473" s="775">
        <v>7.6999999999999999E-2</v>
      </c>
      <c r="F13473" s="775" t="s">
        <v>1107</v>
      </c>
      <c r="G13473" s="775" t="s">
        <v>4235</v>
      </c>
      <c r="H13473" s="775" t="s">
        <v>4235</v>
      </c>
      <c r="I13473" s="775" t="s">
        <v>4852</v>
      </c>
    </row>
    <row r="13474" spans="1:9">
      <c r="A13474" s="775" t="str">
        <f>Table_wabobpsvr_AzureCalc_AzureCalcRateCard[[#This Row],[ServiceName]]&amp;Table_wabobpsvr_AzureCalc_AzureCalcRateCard[[#This Row],[Price_Level]]&amp;Table_wabobpsvr_AzureCalc_AzureCalcRateCard[[#This Row],[Region]]</f>
        <v>Standard_D1 VM (Non-Windows)A5</v>
      </c>
      <c r="B13474" s="775">
        <v>5</v>
      </c>
      <c r="C13474" s="775" t="s">
        <v>680</v>
      </c>
      <c r="D13474" s="775" t="s">
        <v>174</v>
      </c>
      <c r="E13474" s="775">
        <v>7.4690000000000006E-2</v>
      </c>
      <c r="F13474" s="775" t="s">
        <v>1107</v>
      </c>
      <c r="G13474" s="775" t="s">
        <v>4235</v>
      </c>
      <c r="H13474" s="775" t="s">
        <v>4235</v>
      </c>
      <c r="I13474" s="775" t="s">
        <v>4852</v>
      </c>
    </row>
    <row r="13475" spans="1:9">
      <c r="A13475" s="775" t="str">
        <f>Table_wabobpsvr_AzureCalc_AzureCalcRateCard[[#This Row],[ServiceName]]&amp;Table_wabobpsvr_AzureCalc_AzureCalcRateCard[[#This Row],[Price_Level]]&amp;Table_wabobpsvr_AzureCalc_AzureCalcRateCard[[#This Row],[Region]]</f>
        <v>Standard_D1 VM (Non-Windows)B5</v>
      </c>
      <c r="B13475" s="775">
        <v>5</v>
      </c>
      <c r="C13475" s="775" t="s">
        <v>680</v>
      </c>
      <c r="D13475" s="775" t="s">
        <v>175</v>
      </c>
      <c r="E13475" s="775">
        <v>7.238E-2</v>
      </c>
      <c r="F13475" s="775" t="s">
        <v>1107</v>
      </c>
      <c r="G13475" s="775" t="s">
        <v>4235</v>
      </c>
      <c r="H13475" s="775" t="s">
        <v>4235</v>
      </c>
      <c r="I13475" s="775" t="s">
        <v>4852</v>
      </c>
    </row>
    <row r="13476" spans="1:9">
      <c r="A13476" s="1039" t="str">
        <f>Table_wabobpsvr_AzureCalc_AzureCalcRateCard[[#This Row],[ServiceName]]&amp;Table_wabobpsvr_AzureCalc_AzureCalcRateCard[[#This Row],[Price_Level]]&amp;Table_wabobpsvr_AzureCalc_AzureCalcRateCard[[#This Row],[Region]]</f>
        <v>Standard_D1 VM (Non-Windows)C5</v>
      </c>
      <c r="B13476" s="1039">
        <v>5</v>
      </c>
      <c r="C13476" s="1039" t="s">
        <v>680</v>
      </c>
      <c r="D13476" s="1039" t="s">
        <v>177</v>
      </c>
      <c r="E13476" s="1039">
        <v>7.0069999999999993E-2</v>
      </c>
      <c r="F13476" s="1039" t="s">
        <v>1107</v>
      </c>
      <c r="G13476" s="775" t="s">
        <v>4235</v>
      </c>
      <c r="H13476" s="775" t="s">
        <v>4235</v>
      </c>
      <c r="I13476" s="775" t="s">
        <v>4852</v>
      </c>
    </row>
    <row r="13477" spans="1:9">
      <c r="A13477" s="1039" t="str">
        <f>Table_wabobpsvr_AzureCalc_AzureCalcRateCard[[#This Row],[ServiceName]]&amp;Table_wabobpsvr_AzureCalc_AzureCalcRateCard[[#This Row],[Price_Level]]&amp;Table_wabobpsvr_AzureCalc_AzureCalcRateCard[[#This Row],[Region]]</f>
        <v>Standard_D1 VM (Non-Windows)D5</v>
      </c>
      <c r="B13477" s="1039">
        <v>5</v>
      </c>
      <c r="C13477" s="1039" t="s">
        <v>680</v>
      </c>
      <c r="D13477" s="1039" t="s">
        <v>176</v>
      </c>
      <c r="E13477" s="1039">
        <v>6.7760000000000001E-2</v>
      </c>
      <c r="F13477" s="1039" t="s">
        <v>1107</v>
      </c>
      <c r="G13477" s="775" t="s">
        <v>4235</v>
      </c>
      <c r="H13477" s="775" t="s">
        <v>4235</v>
      </c>
      <c r="I13477" s="775" t="s">
        <v>4852</v>
      </c>
    </row>
    <row r="13478" spans="1:9">
      <c r="A13478" s="1039" t="str">
        <f>Table_wabobpsvr_AzureCalc_AzureCalcRateCard[[#This Row],[ServiceName]]&amp;Table_wabobpsvr_AzureCalc_AzureCalcRateCard[[#This Row],[Price_Level]]&amp;Table_wabobpsvr_AzureCalc_AzureCalcRateCard[[#This Row],[Region]]</f>
        <v>Standard_D1 VM (Non-Windows)MOSP1</v>
      </c>
      <c r="B13478" s="1039">
        <v>1</v>
      </c>
      <c r="C13478" s="1039" t="s">
        <v>680</v>
      </c>
      <c r="D13478" s="1039" t="s">
        <v>606</v>
      </c>
      <c r="E13478" s="1039">
        <v>6.7000000000000004E-2</v>
      </c>
      <c r="F13478" s="1039" t="s">
        <v>1107</v>
      </c>
      <c r="G13478" s="775" t="s">
        <v>4235</v>
      </c>
      <c r="H13478" s="775" t="s">
        <v>4235</v>
      </c>
      <c r="I13478" s="775" t="s">
        <v>4853</v>
      </c>
    </row>
    <row r="13479" spans="1:9">
      <c r="A13479" s="1039" t="str">
        <f>Table_wabobpsvr_AzureCalc_AzureCalcRateCard[[#This Row],[ServiceName]]&amp;Table_wabobpsvr_AzureCalc_AzureCalcRateCard[[#This Row],[Price_Level]]&amp;Table_wabobpsvr_AzureCalc_AzureCalcRateCard[[#This Row],[Region]]</f>
        <v>Standard_D1 VM (Non-Windows)A1</v>
      </c>
      <c r="B13479" s="1039">
        <v>1</v>
      </c>
      <c r="C13479" s="1039" t="s">
        <v>680</v>
      </c>
      <c r="D13479" s="1039" t="s">
        <v>174</v>
      </c>
      <c r="E13479" s="1039">
        <v>8.2400000000000001E-2</v>
      </c>
      <c r="F13479" s="1039" t="s">
        <v>1107</v>
      </c>
      <c r="G13479" s="775" t="s">
        <v>4235</v>
      </c>
      <c r="H13479" s="775" t="s">
        <v>4235</v>
      </c>
      <c r="I13479" s="775" t="s">
        <v>4853</v>
      </c>
    </row>
    <row r="13480" spans="1:9">
      <c r="A13480" s="775" t="str">
        <f>Table_wabobpsvr_AzureCalc_AzureCalcRateCard[[#This Row],[ServiceName]]&amp;Table_wabobpsvr_AzureCalc_AzureCalcRateCard[[#This Row],[Price_Level]]&amp;Table_wabobpsvr_AzureCalc_AzureCalcRateCard[[#This Row],[Region]]</f>
        <v>Standard_D1 VM (Non-Windows)B1</v>
      </c>
      <c r="B13480" s="775">
        <v>1</v>
      </c>
      <c r="C13480" s="775" t="s">
        <v>680</v>
      </c>
      <c r="D13480" s="775" t="s">
        <v>175</v>
      </c>
      <c r="E13480" s="775">
        <v>6.2979999999999994E-2</v>
      </c>
      <c r="F13480" s="775" t="s">
        <v>1107</v>
      </c>
      <c r="G13480" s="775" t="s">
        <v>4235</v>
      </c>
      <c r="H13480" s="775" t="s">
        <v>4235</v>
      </c>
      <c r="I13480" s="775" t="s">
        <v>4853</v>
      </c>
    </row>
    <row r="13481" spans="1:9">
      <c r="A13481" s="775" t="str">
        <f>Table_wabobpsvr_AzureCalc_AzureCalcRateCard[[#This Row],[ServiceName]]&amp;Table_wabobpsvr_AzureCalc_AzureCalcRateCard[[#This Row],[Price_Level]]&amp;Table_wabobpsvr_AzureCalc_AzureCalcRateCard[[#This Row],[Region]]</f>
        <v>Standard_D1 VM (Non-Windows)C1</v>
      </c>
      <c r="B13481" s="775">
        <v>1</v>
      </c>
      <c r="C13481" s="775" t="s">
        <v>680</v>
      </c>
      <c r="D13481" s="775" t="s">
        <v>177</v>
      </c>
      <c r="E13481" s="775">
        <v>7.7299999999999994E-2</v>
      </c>
      <c r="F13481" s="775" t="s">
        <v>1107</v>
      </c>
      <c r="G13481" s="775" t="s">
        <v>4235</v>
      </c>
      <c r="H13481" s="775" t="s">
        <v>4235</v>
      </c>
      <c r="I13481" s="775" t="s">
        <v>4853</v>
      </c>
    </row>
    <row r="13482" spans="1:9">
      <c r="A13482" s="775" t="str">
        <f>Table_wabobpsvr_AzureCalc_AzureCalcRateCard[[#This Row],[ServiceName]]&amp;Table_wabobpsvr_AzureCalc_AzureCalcRateCard[[#This Row],[Price_Level]]&amp;Table_wabobpsvr_AzureCalc_AzureCalcRateCard[[#This Row],[Region]]</f>
        <v>Standard_D1 VM (Non-Windows)D1</v>
      </c>
      <c r="B13482" s="775">
        <v>1</v>
      </c>
      <c r="C13482" s="775" t="s">
        <v>680</v>
      </c>
      <c r="D13482" s="775" t="s">
        <v>176</v>
      </c>
      <c r="E13482" s="775">
        <v>5.8959999999999999E-2</v>
      </c>
      <c r="F13482" s="775" t="s">
        <v>1107</v>
      </c>
      <c r="G13482" s="775" t="s">
        <v>4235</v>
      </c>
      <c r="H13482" s="775" t="s">
        <v>4235</v>
      </c>
      <c r="I13482" s="775" t="s">
        <v>4853</v>
      </c>
    </row>
    <row r="13483" spans="1:9">
      <c r="A13483" s="775" t="str">
        <f>Table_wabobpsvr_AzureCalc_AzureCalcRateCard[[#This Row],[ServiceName]]&amp;Table_wabobpsvr_AzureCalc_AzureCalcRateCard[[#This Row],[Price_Level]]&amp;Table_wabobpsvr_AzureCalc_AzureCalcRateCard[[#This Row],[Region]]</f>
        <v>Standard_D1 VM (Non-Windows)MOSP4</v>
      </c>
      <c r="B13483" s="775">
        <v>4</v>
      </c>
      <c r="C13483" s="775" t="s">
        <v>680</v>
      </c>
      <c r="D13483" s="775" t="s">
        <v>606</v>
      </c>
      <c r="E13483" s="775">
        <v>7.6999999999999999E-2</v>
      </c>
      <c r="F13483" s="775" t="s">
        <v>1107</v>
      </c>
      <c r="G13483" s="775" t="s">
        <v>4235</v>
      </c>
      <c r="H13483" s="775" t="s">
        <v>4235</v>
      </c>
      <c r="I13483" s="775" t="s">
        <v>4854</v>
      </c>
    </row>
    <row r="13484" spans="1:9">
      <c r="A13484" s="775" t="str">
        <f>Table_wabobpsvr_AzureCalc_AzureCalcRateCard[[#This Row],[ServiceName]]&amp;Table_wabobpsvr_AzureCalc_AzureCalcRateCard[[#This Row],[Price_Level]]&amp;Table_wabobpsvr_AzureCalc_AzureCalcRateCard[[#This Row],[Region]]</f>
        <v>Standard_D1 VM (Non-Windows)A4</v>
      </c>
      <c r="B13484" s="775">
        <v>4</v>
      </c>
      <c r="C13484" s="775" t="s">
        <v>680</v>
      </c>
      <c r="D13484" s="775" t="s">
        <v>174</v>
      </c>
      <c r="E13484" s="775">
        <v>7.4690000000000006E-2</v>
      </c>
      <c r="F13484" s="775" t="s">
        <v>1107</v>
      </c>
      <c r="G13484" s="775" t="s">
        <v>4235</v>
      </c>
      <c r="H13484" s="775" t="s">
        <v>4235</v>
      </c>
      <c r="I13484" s="775" t="s">
        <v>4854</v>
      </c>
    </row>
    <row r="13485" spans="1:9">
      <c r="A13485" s="775" t="str">
        <f>Table_wabobpsvr_AzureCalc_AzureCalcRateCard[[#This Row],[ServiceName]]&amp;Table_wabobpsvr_AzureCalc_AzureCalcRateCard[[#This Row],[Price_Level]]&amp;Table_wabobpsvr_AzureCalc_AzureCalcRateCard[[#This Row],[Region]]</f>
        <v>Standard_D1 VM (Non-Windows)B4</v>
      </c>
      <c r="B13485" s="775">
        <v>4</v>
      </c>
      <c r="C13485" s="775" t="s">
        <v>680</v>
      </c>
      <c r="D13485" s="775" t="s">
        <v>175</v>
      </c>
      <c r="E13485" s="775">
        <v>7.238E-2</v>
      </c>
      <c r="F13485" s="775" t="s">
        <v>1107</v>
      </c>
      <c r="G13485" s="775" t="s">
        <v>4235</v>
      </c>
      <c r="H13485" s="775" t="s">
        <v>4235</v>
      </c>
      <c r="I13485" s="775" t="s">
        <v>4854</v>
      </c>
    </row>
    <row r="13486" spans="1:9">
      <c r="A13486" s="775" t="str">
        <f>Table_wabobpsvr_AzureCalc_AzureCalcRateCard[[#This Row],[ServiceName]]&amp;Table_wabobpsvr_AzureCalc_AzureCalcRateCard[[#This Row],[Price_Level]]&amp;Table_wabobpsvr_AzureCalc_AzureCalcRateCard[[#This Row],[Region]]</f>
        <v>Standard_D1 VM (Non-Windows)C4</v>
      </c>
      <c r="B13486" s="775">
        <v>4</v>
      </c>
      <c r="C13486" s="775" t="s">
        <v>680</v>
      </c>
      <c r="D13486" s="775" t="s">
        <v>177</v>
      </c>
      <c r="E13486" s="775">
        <v>7.0069999999999993E-2</v>
      </c>
      <c r="F13486" s="775" t="s">
        <v>1107</v>
      </c>
      <c r="G13486" s="775" t="s">
        <v>4235</v>
      </c>
      <c r="H13486" s="775" t="s">
        <v>4235</v>
      </c>
      <c r="I13486" s="775" t="s">
        <v>4854</v>
      </c>
    </row>
    <row r="13487" spans="1:9">
      <c r="A13487" s="775" t="str">
        <f>Table_wabobpsvr_AzureCalc_AzureCalcRateCard[[#This Row],[ServiceName]]&amp;Table_wabobpsvr_AzureCalc_AzureCalcRateCard[[#This Row],[Price_Level]]&amp;Table_wabobpsvr_AzureCalc_AzureCalcRateCard[[#This Row],[Region]]</f>
        <v>Standard_D1 VM (Non-Windows)D4</v>
      </c>
      <c r="B13487" s="775">
        <v>4</v>
      </c>
      <c r="C13487" s="775" t="s">
        <v>680</v>
      </c>
      <c r="D13487" s="775" t="s">
        <v>176</v>
      </c>
      <c r="E13487" s="775">
        <v>6.7760000000000001E-2</v>
      </c>
      <c r="F13487" s="775" t="s">
        <v>1107</v>
      </c>
      <c r="G13487" s="775" t="s">
        <v>4235</v>
      </c>
      <c r="H13487" s="775" t="s">
        <v>4235</v>
      </c>
      <c r="I13487" s="775" t="s">
        <v>4854</v>
      </c>
    </row>
    <row r="13488" spans="1:9">
      <c r="A13488" s="775" t="str">
        <f>Table_wabobpsvr_AzureCalc_AzureCalcRateCard[[#This Row],[ServiceName]]&amp;Table_wabobpsvr_AzureCalc_AzureCalcRateCard[[#This Row],[Price_Level]]&amp;Table_wabobpsvr_AzureCalc_AzureCalcRateCard[[#This Row],[Region]]</f>
        <v>Standard_D1 VM (Non-Windows)MOSP14</v>
      </c>
      <c r="B13488" s="775">
        <v>14</v>
      </c>
      <c r="C13488" s="775" t="s">
        <v>680</v>
      </c>
      <c r="D13488" s="775" t="s">
        <v>606</v>
      </c>
      <c r="E13488" s="775">
        <v>8.4000000000000005E-2</v>
      </c>
      <c r="F13488" s="775" t="s">
        <v>1107</v>
      </c>
      <c r="G13488" s="775" t="s">
        <v>4235</v>
      </c>
      <c r="H13488" s="775" t="s">
        <v>4235</v>
      </c>
      <c r="I13488" s="775" t="s">
        <v>4855</v>
      </c>
    </row>
    <row r="13489" spans="1:9">
      <c r="A13489" s="775" t="str">
        <f>Table_wabobpsvr_AzureCalc_AzureCalcRateCard[[#This Row],[ServiceName]]&amp;Table_wabobpsvr_AzureCalc_AzureCalcRateCard[[#This Row],[Price_Level]]&amp;Table_wabobpsvr_AzureCalc_AzureCalcRateCard[[#This Row],[Region]]</f>
        <v>Standard_D1 VM (Non-Windows)A14</v>
      </c>
      <c r="B13489" s="775">
        <v>14</v>
      </c>
      <c r="C13489" s="775" t="s">
        <v>680</v>
      </c>
      <c r="D13489" s="775" t="s">
        <v>174</v>
      </c>
      <c r="E13489" s="775">
        <v>8.1479999999999997E-2</v>
      </c>
      <c r="F13489" s="775" t="s">
        <v>1107</v>
      </c>
      <c r="G13489" s="775" t="s">
        <v>4235</v>
      </c>
      <c r="H13489" s="775" t="s">
        <v>4235</v>
      </c>
      <c r="I13489" s="775" t="s">
        <v>4855</v>
      </c>
    </row>
    <row r="13490" spans="1:9">
      <c r="A13490" s="775" t="str">
        <f>Table_wabobpsvr_AzureCalc_AzureCalcRateCard[[#This Row],[ServiceName]]&amp;Table_wabobpsvr_AzureCalc_AzureCalcRateCard[[#This Row],[Price_Level]]&amp;Table_wabobpsvr_AzureCalc_AzureCalcRateCard[[#This Row],[Region]]</f>
        <v>Standard_D1 VM (Non-Windows)B14</v>
      </c>
      <c r="B13490" s="775">
        <v>14</v>
      </c>
      <c r="C13490" s="775" t="s">
        <v>680</v>
      </c>
      <c r="D13490" s="775" t="s">
        <v>175</v>
      </c>
      <c r="E13490" s="775">
        <v>7.8960000000000002E-2</v>
      </c>
      <c r="F13490" s="775" t="s">
        <v>1107</v>
      </c>
      <c r="G13490" s="775" t="s">
        <v>4235</v>
      </c>
      <c r="H13490" s="775" t="s">
        <v>4235</v>
      </c>
      <c r="I13490" s="775" t="s">
        <v>4855</v>
      </c>
    </row>
    <row r="13491" spans="1:9">
      <c r="A13491" s="775" t="str">
        <f>Table_wabobpsvr_AzureCalc_AzureCalcRateCard[[#This Row],[ServiceName]]&amp;Table_wabobpsvr_AzureCalc_AzureCalcRateCard[[#This Row],[Price_Level]]&amp;Table_wabobpsvr_AzureCalc_AzureCalcRateCard[[#This Row],[Region]]</f>
        <v>Standard_D1 VM (Non-Windows)C14</v>
      </c>
      <c r="B13491" s="775">
        <v>14</v>
      </c>
      <c r="C13491" s="775" t="s">
        <v>680</v>
      </c>
      <c r="D13491" s="775" t="s">
        <v>177</v>
      </c>
      <c r="E13491" s="775">
        <v>7.6439999999999994E-2</v>
      </c>
      <c r="F13491" s="775" t="s">
        <v>1107</v>
      </c>
      <c r="G13491" s="775" t="s">
        <v>4235</v>
      </c>
      <c r="H13491" s="775" t="s">
        <v>4235</v>
      </c>
      <c r="I13491" s="775" t="s">
        <v>4855</v>
      </c>
    </row>
    <row r="13492" spans="1:9">
      <c r="A13492" s="775" t="str">
        <f>Table_wabobpsvr_AzureCalc_AzureCalcRateCard[[#This Row],[ServiceName]]&amp;Table_wabobpsvr_AzureCalc_AzureCalcRateCard[[#This Row],[Price_Level]]&amp;Table_wabobpsvr_AzureCalc_AzureCalcRateCard[[#This Row],[Region]]</f>
        <v>Standard_D1 VM (Non-Windows)D14</v>
      </c>
      <c r="B13492" s="775">
        <v>14</v>
      </c>
      <c r="C13492" s="775" t="s">
        <v>680</v>
      </c>
      <c r="D13492" s="775" t="s">
        <v>176</v>
      </c>
      <c r="E13492" s="775">
        <v>7.392E-2</v>
      </c>
      <c r="F13492" s="775" t="s">
        <v>1107</v>
      </c>
      <c r="G13492" s="775" t="s">
        <v>4235</v>
      </c>
      <c r="H13492" s="775" t="s">
        <v>4235</v>
      </c>
      <c r="I13492" s="775" t="s">
        <v>4855</v>
      </c>
    </row>
    <row r="13493" spans="1:9">
      <c r="A13493" s="775" t="str">
        <f>Table_wabobpsvr_AzureCalc_AzureCalcRateCard[[#This Row],[ServiceName]]&amp;Table_wabobpsvr_AzureCalc_AzureCalcRateCard[[#This Row],[Price_Level]]&amp;Table_wabobpsvr_AzureCalc_AzureCalcRateCard[[#This Row],[Region]]</f>
        <v>Standard_D1 VM (Non-Windows)MOSP</v>
      </c>
      <c r="B13493" s="775"/>
      <c r="C13493" s="775" t="s">
        <v>680</v>
      </c>
      <c r="D13493" s="775" t="s">
        <v>606</v>
      </c>
      <c r="E13493" s="775">
        <v>6.7000000000000004E-2</v>
      </c>
      <c r="F13493" s="775" t="s">
        <v>1107</v>
      </c>
      <c r="G13493" s="775" t="s">
        <v>4235</v>
      </c>
      <c r="H13493" s="775" t="s">
        <v>4235</v>
      </c>
      <c r="I13493" s="775" t="s">
        <v>4856</v>
      </c>
    </row>
    <row r="13494" spans="1:9">
      <c r="A13494" s="775" t="str">
        <f>Table_wabobpsvr_AzureCalc_AzureCalcRateCard[[#This Row],[ServiceName]]&amp;Table_wabobpsvr_AzureCalc_AzureCalcRateCard[[#This Row],[Price_Level]]&amp;Table_wabobpsvr_AzureCalc_AzureCalcRateCard[[#This Row],[Region]]</f>
        <v>Standard_D1 VM (Non-Windows)A</v>
      </c>
      <c r="B13494" s="775"/>
      <c r="C13494" s="775" t="s">
        <v>680</v>
      </c>
      <c r="D13494" s="775" t="s">
        <v>174</v>
      </c>
      <c r="E13494" s="775">
        <v>8.2400000000000001E-2</v>
      </c>
      <c r="F13494" s="775" t="s">
        <v>1107</v>
      </c>
      <c r="G13494" s="775" t="s">
        <v>3505</v>
      </c>
      <c r="H13494" s="775" t="s">
        <v>3506</v>
      </c>
      <c r="I13494" s="775" t="s">
        <v>4856</v>
      </c>
    </row>
    <row r="13495" spans="1:9">
      <c r="A13495" s="775" t="str">
        <f>Table_wabobpsvr_AzureCalc_AzureCalcRateCard[[#This Row],[ServiceName]]&amp;Table_wabobpsvr_AzureCalc_AzureCalcRateCard[[#This Row],[Price_Level]]&amp;Table_wabobpsvr_AzureCalc_AzureCalcRateCard[[#This Row],[Region]]</f>
        <v>Standard_D1 VM (Non-Windows)B</v>
      </c>
      <c r="B13495" s="775"/>
      <c r="C13495" s="775" t="s">
        <v>680</v>
      </c>
      <c r="D13495" s="775" t="s">
        <v>175</v>
      </c>
      <c r="E13495" s="775">
        <v>6.2979999999999994E-2</v>
      </c>
      <c r="F13495" s="775" t="s">
        <v>1107</v>
      </c>
      <c r="G13495" s="775" t="s">
        <v>3505</v>
      </c>
      <c r="H13495" s="775" t="s">
        <v>3506</v>
      </c>
      <c r="I13495" s="775" t="s">
        <v>4856</v>
      </c>
    </row>
    <row r="13496" spans="1:9">
      <c r="A13496" s="775" t="str">
        <f>Table_wabobpsvr_AzureCalc_AzureCalcRateCard[[#This Row],[ServiceName]]&amp;Table_wabobpsvr_AzureCalc_AzureCalcRateCard[[#This Row],[Price_Level]]&amp;Table_wabobpsvr_AzureCalc_AzureCalcRateCard[[#This Row],[Region]]</f>
        <v>Standard_D1 VM (Non-Windows)C</v>
      </c>
      <c r="B13496" s="775"/>
      <c r="C13496" s="775" t="s">
        <v>680</v>
      </c>
      <c r="D13496" s="775" t="s">
        <v>177</v>
      </c>
      <c r="E13496" s="775">
        <v>7.7299999999999994E-2</v>
      </c>
      <c r="F13496" s="775" t="s">
        <v>1107</v>
      </c>
      <c r="G13496" s="775" t="s">
        <v>3505</v>
      </c>
      <c r="H13496" s="775" t="s">
        <v>3506</v>
      </c>
      <c r="I13496" s="775" t="s">
        <v>4856</v>
      </c>
    </row>
    <row r="13497" spans="1:9">
      <c r="A13497" s="775" t="str">
        <f>Table_wabobpsvr_AzureCalc_AzureCalcRateCard[[#This Row],[ServiceName]]&amp;Table_wabobpsvr_AzureCalc_AzureCalcRateCard[[#This Row],[Price_Level]]&amp;Table_wabobpsvr_AzureCalc_AzureCalcRateCard[[#This Row],[Region]]</f>
        <v>Standard_D1 VM (Non-Windows)D</v>
      </c>
      <c r="B13497" s="775"/>
      <c r="C13497" s="775" t="s">
        <v>680</v>
      </c>
      <c r="D13497" s="775" t="s">
        <v>176</v>
      </c>
      <c r="E13497" s="775">
        <v>5.8959999999999999E-2</v>
      </c>
      <c r="F13497" s="775" t="s">
        <v>1107</v>
      </c>
      <c r="G13497" s="775" t="s">
        <v>3505</v>
      </c>
      <c r="H13497" s="775" t="s">
        <v>3506</v>
      </c>
      <c r="I13497" s="775" t="s">
        <v>4856</v>
      </c>
    </row>
    <row r="13498" spans="1:9">
      <c r="A13498" s="775" t="str">
        <f>Table_wabobpsvr_AzureCalc_AzureCalcRateCard[[#This Row],[ServiceName]]&amp;Table_wabobpsvr_AzureCalc_AzureCalcRateCard[[#This Row],[Price_Level]]&amp;Table_wabobpsvr_AzureCalc_AzureCalcRateCard[[#This Row],[Region]]</f>
        <v>Standard_D1 VM (Windows)MOSP10</v>
      </c>
      <c r="B13498" s="775">
        <v>10</v>
      </c>
      <c r="C13498" s="775" t="s">
        <v>680</v>
      </c>
      <c r="D13498" s="775" t="s">
        <v>606</v>
      </c>
      <c r="E13498" s="775">
        <v>0.185</v>
      </c>
      <c r="F13498" s="775" t="s">
        <v>1108</v>
      </c>
      <c r="G13498" s="775" t="s">
        <v>4235</v>
      </c>
      <c r="H13498" s="775" t="s">
        <v>4235</v>
      </c>
      <c r="I13498" s="775" t="s">
        <v>4857</v>
      </c>
    </row>
    <row r="13499" spans="1:9">
      <c r="A13499" s="775" t="str">
        <f>Table_wabobpsvr_AzureCalc_AzureCalcRateCard[[#This Row],[ServiceName]]&amp;Table_wabobpsvr_AzureCalc_AzureCalcRateCard[[#This Row],[Price_Level]]&amp;Table_wabobpsvr_AzureCalc_AzureCalcRateCard[[#This Row],[Region]]</f>
        <v>Standard_D1 VM (Windows)A10</v>
      </c>
      <c r="B13499" s="775">
        <v>10</v>
      </c>
      <c r="C13499" s="775" t="s">
        <v>680</v>
      </c>
      <c r="D13499" s="775" t="s">
        <v>174</v>
      </c>
      <c r="E13499" s="775">
        <v>0.17945</v>
      </c>
      <c r="F13499" s="775" t="s">
        <v>1108</v>
      </c>
      <c r="G13499" s="775" t="s">
        <v>4235</v>
      </c>
      <c r="H13499" s="775" t="s">
        <v>4235</v>
      </c>
      <c r="I13499" s="775" t="s">
        <v>4857</v>
      </c>
    </row>
    <row r="13500" spans="1:9">
      <c r="A13500" s="775" t="str">
        <f>Table_wabobpsvr_AzureCalc_AzureCalcRateCard[[#This Row],[ServiceName]]&amp;Table_wabobpsvr_AzureCalc_AzureCalcRateCard[[#This Row],[Price_Level]]&amp;Table_wabobpsvr_AzureCalc_AzureCalcRateCard[[#This Row],[Region]]</f>
        <v>Standard_D1 VM (Windows)B10</v>
      </c>
      <c r="B13500" s="775">
        <v>10</v>
      </c>
      <c r="C13500" s="775" t="s">
        <v>680</v>
      </c>
      <c r="D13500" s="775" t="s">
        <v>175</v>
      </c>
      <c r="E13500" s="775">
        <v>0.1739</v>
      </c>
      <c r="F13500" s="775" t="s">
        <v>1108</v>
      </c>
      <c r="G13500" s="775" t="s">
        <v>4235</v>
      </c>
      <c r="H13500" s="775" t="s">
        <v>4235</v>
      </c>
      <c r="I13500" s="775" t="s">
        <v>4857</v>
      </c>
    </row>
    <row r="13501" spans="1:9">
      <c r="A13501" s="775" t="str">
        <f>Table_wabobpsvr_AzureCalc_AzureCalcRateCard[[#This Row],[ServiceName]]&amp;Table_wabobpsvr_AzureCalc_AzureCalcRateCard[[#This Row],[Price_Level]]&amp;Table_wabobpsvr_AzureCalc_AzureCalcRateCard[[#This Row],[Region]]</f>
        <v>Standard_D1 VM (Windows)C10</v>
      </c>
      <c r="B13501" s="775">
        <v>10</v>
      </c>
      <c r="C13501" s="775" t="s">
        <v>680</v>
      </c>
      <c r="D13501" s="775" t="s">
        <v>177</v>
      </c>
      <c r="E13501" s="775">
        <v>0.16835</v>
      </c>
      <c r="F13501" s="775" t="s">
        <v>1108</v>
      </c>
      <c r="G13501" s="775" t="s">
        <v>4235</v>
      </c>
      <c r="H13501" s="775" t="s">
        <v>4235</v>
      </c>
      <c r="I13501" s="775" t="s">
        <v>4857</v>
      </c>
    </row>
    <row r="13502" spans="1:9">
      <c r="A13502" s="775" t="str">
        <f>Table_wabobpsvr_AzureCalc_AzureCalcRateCard[[#This Row],[ServiceName]]&amp;Table_wabobpsvr_AzureCalc_AzureCalcRateCard[[#This Row],[Price_Level]]&amp;Table_wabobpsvr_AzureCalc_AzureCalcRateCard[[#This Row],[Region]]</f>
        <v>Standard_D1 VM (Windows)D10</v>
      </c>
      <c r="B13502" s="775">
        <v>10</v>
      </c>
      <c r="C13502" s="775" t="s">
        <v>680</v>
      </c>
      <c r="D13502" s="775" t="s">
        <v>176</v>
      </c>
      <c r="E13502" s="775">
        <v>0.1628</v>
      </c>
      <c r="F13502" s="775" t="s">
        <v>1108</v>
      </c>
      <c r="G13502" s="775" t="s">
        <v>4235</v>
      </c>
      <c r="H13502" s="775" t="s">
        <v>4235</v>
      </c>
      <c r="I13502" s="775" t="s">
        <v>4857</v>
      </c>
    </row>
    <row r="13503" spans="1:9">
      <c r="A13503" s="775" t="str">
        <f>Table_wabobpsvr_AzureCalc_AzureCalcRateCard[[#This Row],[ServiceName]]&amp;Table_wabobpsvr_AzureCalc_AzureCalcRateCard[[#This Row],[Price_Level]]&amp;Table_wabobpsvr_AzureCalc_AzureCalcRateCard[[#This Row],[Region]]</f>
        <v>Standard_D1 VM (Windows)MOSP9</v>
      </c>
      <c r="B13503" s="775">
        <v>9</v>
      </c>
      <c r="C13503" s="775" t="s">
        <v>680</v>
      </c>
      <c r="D13503" s="775" t="s">
        <v>606</v>
      </c>
      <c r="E13503" s="775">
        <v>0.161</v>
      </c>
      <c r="F13503" s="775" t="s">
        <v>1108</v>
      </c>
      <c r="G13503" s="775" t="s">
        <v>4235</v>
      </c>
      <c r="H13503" s="775" t="s">
        <v>4235</v>
      </c>
      <c r="I13503" s="775" t="s">
        <v>4858</v>
      </c>
    </row>
    <row r="13504" spans="1:9">
      <c r="A13504" s="775" t="str">
        <f>Table_wabobpsvr_AzureCalc_AzureCalcRateCard[[#This Row],[ServiceName]]&amp;Table_wabobpsvr_AzureCalc_AzureCalcRateCard[[#This Row],[Price_Level]]&amp;Table_wabobpsvr_AzureCalc_AzureCalcRateCard[[#This Row],[Region]]</f>
        <v>Standard_D1 VM (Windows)A9</v>
      </c>
      <c r="B13504" s="775">
        <v>9</v>
      </c>
      <c r="C13504" s="775" t="s">
        <v>680</v>
      </c>
      <c r="D13504" s="775" t="s">
        <v>174</v>
      </c>
      <c r="E13504" s="775">
        <v>0.15617</v>
      </c>
      <c r="F13504" s="775" t="s">
        <v>1108</v>
      </c>
      <c r="G13504" s="775" t="s">
        <v>4235</v>
      </c>
      <c r="H13504" s="775" t="s">
        <v>4235</v>
      </c>
      <c r="I13504" s="775" t="s">
        <v>4858</v>
      </c>
    </row>
    <row r="13505" spans="1:9">
      <c r="A13505" s="775" t="str">
        <f>Table_wabobpsvr_AzureCalc_AzureCalcRateCard[[#This Row],[ServiceName]]&amp;Table_wabobpsvr_AzureCalc_AzureCalcRateCard[[#This Row],[Price_Level]]&amp;Table_wabobpsvr_AzureCalc_AzureCalcRateCard[[#This Row],[Region]]</f>
        <v>Standard_D1 VM (Windows)B9</v>
      </c>
      <c r="B13505" s="775">
        <v>9</v>
      </c>
      <c r="C13505" s="775" t="s">
        <v>680</v>
      </c>
      <c r="D13505" s="775" t="s">
        <v>175</v>
      </c>
      <c r="E13505" s="775">
        <v>0.15134</v>
      </c>
      <c r="F13505" s="775" t="s">
        <v>1108</v>
      </c>
      <c r="G13505" s="775" t="s">
        <v>4235</v>
      </c>
      <c r="H13505" s="775" t="s">
        <v>4235</v>
      </c>
      <c r="I13505" s="775" t="s">
        <v>4858</v>
      </c>
    </row>
    <row r="13506" spans="1:9">
      <c r="A13506" s="775" t="str">
        <f>Table_wabobpsvr_AzureCalc_AzureCalcRateCard[[#This Row],[ServiceName]]&amp;Table_wabobpsvr_AzureCalc_AzureCalcRateCard[[#This Row],[Price_Level]]&amp;Table_wabobpsvr_AzureCalc_AzureCalcRateCard[[#This Row],[Region]]</f>
        <v>Standard_D1 VM (Windows)C9</v>
      </c>
      <c r="B13506" s="775">
        <v>9</v>
      </c>
      <c r="C13506" s="775" t="s">
        <v>680</v>
      </c>
      <c r="D13506" s="775" t="s">
        <v>177</v>
      </c>
      <c r="E13506" s="775">
        <v>0.14651</v>
      </c>
      <c r="F13506" s="775" t="s">
        <v>1108</v>
      </c>
      <c r="G13506" s="775" t="s">
        <v>4235</v>
      </c>
      <c r="H13506" s="775" t="s">
        <v>4235</v>
      </c>
      <c r="I13506" s="775" t="s">
        <v>4858</v>
      </c>
    </row>
    <row r="13507" spans="1:9">
      <c r="A13507" s="775" t="str">
        <f>Table_wabobpsvr_AzureCalc_AzureCalcRateCard[[#This Row],[ServiceName]]&amp;Table_wabobpsvr_AzureCalc_AzureCalcRateCard[[#This Row],[Price_Level]]&amp;Table_wabobpsvr_AzureCalc_AzureCalcRateCard[[#This Row],[Region]]</f>
        <v>Standard_D1 VM (Windows)D9</v>
      </c>
      <c r="B13507" s="775">
        <v>9</v>
      </c>
      <c r="C13507" s="775" t="s">
        <v>680</v>
      </c>
      <c r="D13507" s="775" t="s">
        <v>176</v>
      </c>
      <c r="E13507" s="775">
        <v>0.14168</v>
      </c>
      <c r="F13507" s="775" t="s">
        <v>1108</v>
      </c>
      <c r="G13507" s="775" t="s">
        <v>4235</v>
      </c>
      <c r="H13507" s="775" t="s">
        <v>4235</v>
      </c>
      <c r="I13507" s="775" t="s">
        <v>4858</v>
      </c>
    </row>
    <row r="13508" spans="1:9">
      <c r="A13508" s="775" t="str">
        <f>Table_wabobpsvr_AzureCalc_AzureCalcRateCard[[#This Row],[ServiceName]]&amp;Table_wabobpsvr_AzureCalc_AzureCalcRateCard[[#This Row],[Price_Level]]&amp;Table_wabobpsvr_AzureCalc_AzureCalcRateCard[[#This Row],[Region]]</f>
        <v>Premium Encoder (Output GB) - Tier 5B</v>
      </c>
      <c r="B13508" s="775"/>
      <c r="C13508" s="775" t="s">
        <v>9</v>
      </c>
      <c r="D13508" s="775" t="s">
        <v>175</v>
      </c>
      <c r="E13508" s="775">
        <v>2.4346000000000001</v>
      </c>
      <c r="F13508" s="775" t="s">
        <v>3148</v>
      </c>
      <c r="G13508" s="775" t="s">
        <v>3079</v>
      </c>
      <c r="H13508" s="775" t="s">
        <v>3080</v>
      </c>
      <c r="I13508" s="775" t="s">
        <v>4794</v>
      </c>
    </row>
    <row r="13509" spans="1:9">
      <c r="A13509" s="775" t="str">
        <f>Table_wabobpsvr_AzureCalc_AzureCalcRateCard[[#This Row],[ServiceName]]&amp;Table_wabobpsvr_AzureCalc_AzureCalcRateCard[[#This Row],[Price_Level]]&amp;Table_wabobpsvr_AzureCalc_AzureCalcRateCard[[#This Row],[Region]]</f>
        <v>Premium Encoder (Output GB) - Tier 5C</v>
      </c>
      <c r="B13509" s="775"/>
      <c r="C13509" s="775" t="s">
        <v>9</v>
      </c>
      <c r="D13509" s="775" t="s">
        <v>177</v>
      </c>
      <c r="E13509" s="775">
        <v>2.3569</v>
      </c>
      <c r="F13509" s="775" t="s">
        <v>3148</v>
      </c>
      <c r="G13509" s="775" t="s">
        <v>3079</v>
      </c>
      <c r="H13509" s="775" t="s">
        <v>3080</v>
      </c>
      <c r="I13509" s="775" t="s">
        <v>4794</v>
      </c>
    </row>
    <row r="13510" spans="1:9">
      <c r="A13510" s="775" t="str">
        <f>Table_wabobpsvr_AzureCalc_AzureCalcRateCard[[#This Row],[ServiceName]]&amp;Table_wabobpsvr_AzureCalc_AzureCalcRateCard[[#This Row],[Price_Level]]&amp;Table_wabobpsvr_AzureCalc_AzureCalcRateCard[[#This Row],[Region]]</f>
        <v>Premium Encoder (Output GB) - Tier 5D</v>
      </c>
      <c r="B13510" s="775"/>
      <c r="C13510" s="775" t="s">
        <v>9</v>
      </c>
      <c r="D13510" s="775" t="s">
        <v>176</v>
      </c>
      <c r="E13510" s="775">
        <v>2.2791999999999999</v>
      </c>
      <c r="F13510" s="775" t="s">
        <v>3148</v>
      </c>
      <c r="G13510" s="775" t="s">
        <v>3079</v>
      </c>
      <c r="H13510" s="775" t="s">
        <v>3080</v>
      </c>
      <c r="I13510" s="775" t="s">
        <v>4794</v>
      </c>
    </row>
    <row r="13511" spans="1:9">
      <c r="A13511" s="775" t="str">
        <f>Table_wabobpsvr_AzureCalc_AzureCalcRateCard[[#This Row],[ServiceName]]&amp;Table_wabobpsvr_AzureCalc_AzureCalcRateCard[[#This Row],[Price_Level]]&amp;Table_wabobpsvr_AzureCalc_AzureCalcRateCard[[#This Row],[Region]]</f>
        <v>Standard Overage Session HoursD</v>
      </c>
      <c r="B13511" s="775"/>
      <c r="C13511" s="775" t="s">
        <v>87</v>
      </c>
      <c r="D13511" s="775" t="s">
        <v>176</v>
      </c>
      <c r="E13511" s="775">
        <v>0.17599999999999999</v>
      </c>
      <c r="F13511" s="775" t="s">
        <v>3134</v>
      </c>
      <c r="G13511" s="775" t="s">
        <v>3135</v>
      </c>
      <c r="H13511" s="775" t="s">
        <v>3136</v>
      </c>
      <c r="I13511" s="775" t="s">
        <v>4859</v>
      </c>
    </row>
    <row r="13512" spans="1:9">
      <c r="A13512" s="775" t="str">
        <f>Table_wabobpsvr_AzureCalc_AzureCalcRateCard[[#This Row],[ServiceName]]&amp;Table_wabobpsvr_AzureCalc_AzureCalcRateCard[[#This Row],[Price_Level]]&amp;Table_wabobpsvr_AzureCalc_AzureCalcRateCard[[#This Row],[Region]]</f>
        <v>Standard_D1 VM (Windows)MOSP13</v>
      </c>
      <c r="B13512" s="775">
        <v>13</v>
      </c>
      <c r="C13512" s="775" t="s">
        <v>680</v>
      </c>
      <c r="D13512" s="775" t="s">
        <v>606</v>
      </c>
      <c r="E13512" s="775">
        <v>0.158</v>
      </c>
      <c r="F13512" s="775" t="s">
        <v>1108</v>
      </c>
      <c r="G13512" s="775" t="s">
        <v>4235</v>
      </c>
      <c r="H13512" s="775" t="s">
        <v>4235</v>
      </c>
      <c r="I13512" s="775" t="s">
        <v>4860</v>
      </c>
    </row>
    <row r="13513" spans="1:9">
      <c r="A13513" s="775" t="str">
        <f>Table_wabobpsvr_AzureCalc_AzureCalcRateCard[[#This Row],[ServiceName]]&amp;Table_wabobpsvr_AzureCalc_AzureCalcRateCard[[#This Row],[Price_Level]]&amp;Table_wabobpsvr_AzureCalc_AzureCalcRateCard[[#This Row],[Region]]</f>
        <v>Standard_D1 VM (Windows)A13</v>
      </c>
      <c r="B13513" s="775">
        <v>13</v>
      </c>
      <c r="C13513" s="775" t="s">
        <v>680</v>
      </c>
      <c r="D13513" s="775" t="s">
        <v>174</v>
      </c>
      <c r="E13513" s="775">
        <v>0.15326000000000001</v>
      </c>
      <c r="F13513" s="775" t="s">
        <v>1108</v>
      </c>
      <c r="G13513" s="775" t="s">
        <v>4235</v>
      </c>
      <c r="H13513" s="775" t="s">
        <v>4235</v>
      </c>
      <c r="I13513" s="775" t="s">
        <v>4860</v>
      </c>
    </row>
    <row r="13514" spans="1:9">
      <c r="A13514" s="775" t="str">
        <f>Table_wabobpsvr_AzureCalc_AzureCalcRateCard[[#This Row],[ServiceName]]&amp;Table_wabobpsvr_AzureCalc_AzureCalcRateCard[[#This Row],[Price_Level]]&amp;Table_wabobpsvr_AzureCalc_AzureCalcRateCard[[#This Row],[Region]]</f>
        <v>Standard_D1 VM (Windows)B13</v>
      </c>
      <c r="B13514" s="775">
        <v>13</v>
      </c>
      <c r="C13514" s="775" t="s">
        <v>680</v>
      </c>
      <c r="D13514" s="775" t="s">
        <v>175</v>
      </c>
      <c r="E13514" s="775">
        <v>0.14852000000000001</v>
      </c>
      <c r="F13514" s="775" t="s">
        <v>1108</v>
      </c>
      <c r="G13514" s="775" t="s">
        <v>4235</v>
      </c>
      <c r="H13514" s="775" t="s">
        <v>4235</v>
      </c>
      <c r="I13514" s="775" t="s">
        <v>4860</v>
      </c>
    </row>
    <row r="13515" spans="1:9">
      <c r="A13515" s="775" t="str">
        <f>Table_wabobpsvr_AzureCalc_AzureCalcRateCard[[#This Row],[ServiceName]]&amp;Table_wabobpsvr_AzureCalc_AzureCalcRateCard[[#This Row],[Price_Level]]&amp;Table_wabobpsvr_AzureCalc_AzureCalcRateCard[[#This Row],[Region]]</f>
        <v>Standard_D1 VM (Windows)C13</v>
      </c>
      <c r="B13515" s="775">
        <v>13</v>
      </c>
      <c r="C13515" s="775" t="s">
        <v>680</v>
      </c>
      <c r="D13515" s="775" t="s">
        <v>177</v>
      </c>
      <c r="E13515" s="775">
        <v>0.14377999999999999</v>
      </c>
      <c r="F13515" s="775" t="s">
        <v>1108</v>
      </c>
      <c r="G13515" s="775" t="s">
        <v>4235</v>
      </c>
      <c r="H13515" s="775" t="s">
        <v>4235</v>
      </c>
      <c r="I13515" s="775" t="s">
        <v>4860</v>
      </c>
    </row>
    <row r="13516" spans="1:9">
      <c r="A13516" s="775" t="str">
        <f>Table_wabobpsvr_AzureCalc_AzureCalcRateCard[[#This Row],[ServiceName]]&amp;Table_wabobpsvr_AzureCalc_AzureCalcRateCard[[#This Row],[Price_Level]]&amp;Table_wabobpsvr_AzureCalc_AzureCalcRateCard[[#This Row],[Region]]</f>
        <v>Standard_D1 VM (Windows)D13</v>
      </c>
      <c r="B13516" s="775">
        <v>13</v>
      </c>
      <c r="C13516" s="775" t="s">
        <v>680</v>
      </c>
      <c r="D13516" s="775" t="s">
        <v>176</v>
      </c>
      <c r="E13516" s="775">
        <v>0.13904</v>
      </c>
      <c r="F13516" s="775" t="s">
        <v>1108</v>
      </c>
      <c r="G13516" s="775" t="s">
        <v>4235</v>
      </c>
      <c r="H13516" s="775" t="s">
        <v>4235</v>
      </c>
      <c r="I13516" s="775" t="s">
        <v>4860</v>
      </c>
    </row>
    <row r="13517" spans="1:9">
      <c r="A13517" s="775" t="str">
        <f>Table_wabobpsvr_AzureCalc_AzureCalcRateCard[[#This Row],[ServiceName]]&amp;Table_wabobpsvr_AzureCalc_AzureCalcRateCard[[#This Row],[Price_Level]]&amp;Table_wabobpsvr_AzureCalc_AzureCalcRateCard[[#This Row],[Region]]</f>
        <v>Standard_D1 VM (Windows)MOSP7</v>
      </c>
      <c r="B13517" s="775">
        <v>7</v>
      </c>
      <c r="C13517" s="775" t="s">
        <v>680</v>
      </c>
      <c r="D13517" s="775" t="s">
        <v>606</v>
      </c>
      <c r="E13517" s="775">
        <v>0.129</v>
      </c>
      <c r="F13517" s="775" t="s">
        <v>1108</v>
      </c>
      <c r="G13517" s="775" t="s">
        <v>4235</v>
      </c>
      <c r="H13517" s="775" t="s">
        <v>4235</v>
      </c>
      <c r="I13517" s="775" t="s">
        <v>4861</v>
      </c>
    </row>
    <row r="13518" spans="1:9">
      <c r="A13518" s="775" t="str">
        <f>Table_wabobpsvr_AzureCalc_AzureCalcRateCard[[#This Row],[ServiceName]]&amp;Table_wabobpsvr_AzureCalc_AzureCalcRateCard[[#This Row],[Price_Level]]&amp;Table_wabobpsvr_AzureCalc_AzureCalcRateCard[[#This Row],[Region]]</f>
        <v>Basic_D2 VM (Windows)MOSP13</v>
      </c>
      <c r="B13518" s="775">
        <v>13</v>
      </c>
      <c r="C13518" s="775" t="s">
        <v>680</v>
      </c>
      <c r="D13518" s="775" t="s">
        <v>606</v>
      </c>
      <c r="E13518" s="775">
        <v>0.316</v>
      </c>
      <c r="F13518" s="775" t="s">
        <v>1097</v>
      </c>
      <c r="G13518" s="775" t="s">
        <v>4235</v>
      </c>
      <c r="H13518" s="775" t="s">
        <v>4235</v>
      </c>
      <c r="I13518" s="775" t="s">
        <v>4862</v>
      </c>
    </row>
    <row r="13519" spans="1:9">
      <c r="A13519" s="775" t="str">
        <f>Table_wabobpsvr_AzureCalc_AzureCalcRateCard[[#This Row],[ServiceName]]&amp;Table_wabobpsvr_AzureCalc_AzureCalcRateCard[[#This Row],[Price_Level]]&amp;Table_wabobpsvr_AzureCalc_AzureCalcRateCard[[#This Row],[Region]]</f>
        <v>Basic_D2 VM (Windows)A13</v>
      </c>
      <c r="B13519" s="775">
        <v>13</v>
      </c>
      <c r="C13519" s="775" t="s">
        <v>680</v>
      </c>
      <c r="D13519" s="775" t="s">
        <v>174</v>
      </c>
      <c r="E13519" s="775">
        <v>0.30652000000000001</v>
      </c>
      <c r="F13519" s="775" t="s">
        <v>1097</v>
      </c>
      <c r="G13519" s="775" t="s">
        <v>4235</v>
      </c>
      <c r="H13519" s="775" t="s">
        <v>4235</v>
      </c>
      <c r="I13519" s="775" t="s">
        <v>4862</v>
      </c>
    </row>
    <row r="13520" spans="1:9">
      <c r="A13520" s="775" t="str">
        <f>Table_wabobpsvr_AzureCalc_AzureCalcRateCard[[#This Row],[ServiceName]]&amp;Table_wabobpsvr_AzureCalc_AzureCalcRateCard[[#This Row],[Price_Level]]&amp;Table_wabobpsvr_AzureCalc_AzureCalcRateCard[[#This Row],[Region]]</f>
        <v>Basic_D2 VM (Windows)B13</v>
      </c>
      <c r="B13520" s="775">
        <v>13</v>
      </c>
      <c r="C13520" s="775" t="s">
        <v>680</v>
      </c>
      <c r="D13520" s="775" t="s">
        <v>175</v>
      </c>
      <c r="E13520" s="775">
        <v>0.29704000000000003</v>
      </c>
      <c r="F13520" s="775" t="s">
        <v>1097</v>
      </c>
      <c r="G13520" s="775" t="s">
        <v>4235</v>
      </c>
      <c r="H13520" s="775" t="s">
        <v>4235</v>
      </c>
      <c r="I13520" s="775" t="s">
        <v>4862</v>
      </c>
    </row>
    <row r="13521" spans="1:9">
      <c r="A13521" s="775" t="str">
        <f>Table_wabobpsvr_AzureCalc_AzureCalcRateCard[[#This Row],[ServiceName]]&amp;Table_wabobpsvr_AzureCalc_AzureCalcRateCard[[#This Row],[Price_Level]]&amp;Table_wabobpsvr_AzureCalc_AzureCalcRateCard[[#This Row],[Region]]</f>
        <v>Basic_D2 VM (Windows)C13</v>
      </c>
      <c r="B13521" s="775">
        <v>13</v>
      </c>
      <c r="C13521" s="775" t="s">
        <v>680</v>
      </c>
      <c r="D13521" s="775" t="s">
        <v>177</v>
      </c>
      <c r="E13521" s="775">
        <v>0.28755999999999998</v>
      </c>
      <c r="F13521" s="775" t="s">
        <v>1097</v>
      </c>
      <c r="G13521" s="775" t="s">
        <v>4235</v>
      </c>
      <c r="H13521" s="775" t="s">
        <v>4235</v>
      </c>
      <c r="I13521" s="775" t="s">
        <v>4862</v>
      </c>
    </row>
    <row r="13522" spans="1:9">
      <c r="A13522" s="775" t="str">
        <f>Table_wabobpsvr_AzureCalc_AzureCalcRateCard[[#This Row],[ServiceName]]&amp;Table_wabobpsvr_AzureCalc_AzureCalcRateCard[[#This Row],[Price_Level]]&amp;Table_wabobpsvr_AzureCalc_AzureCalcRateCard[[#This Row],[Region]]</f>
        <v>Basic_D2 VM (Windows)D13</v>
      </c>
      <c r="B13522" s="775">
        <v>13</v>
      </c>
      <c r="C13522" s="775" t="s">
        <v>680</v>
      </c>
      <c r="D13522" s="775" t="s">
        <v>176</v>
      </c>
      <c r="E13522" s="775">
        <v>0.27807999999999999</v>
      </c>
      <c r="F13522" s="775" t="s">
        <v>1097</v>
      </c>
      <c r="G13522" s="775" t="s">
        <v>4235</v>
      </c>
      <c r="H13522" s="775" t="s">
        <v>4235</v>
      </c>
      <c r="I13522" s="775" t="s">
        <v>4862</v>
      </c>
    </row>
    <row r="13523" spans="1:9">
      <c r="A13523" s="775" t="str">
        <f>Table_wabobpsvr_AzureCalc_AzureCalcRateCard[[#This Row],[ServiceName]]&amp;Table_wabobpsvr_AzureCalc_AzureCalcRateCard[[#This Row],[Price_Level]]&amp;Table_wabobpsvr_AzureCalc_AzureCalcRateCard[[#This Row],[Region]]</f>
        <v>Basic_D2 VM (Windows)MOSP7</v>
      </c>
      <c r="B13523" s="775">
        <v>7</v>
      </c>
      <c r="C13523" s="775" t="s">
        <v>680</v>
      </c>
      <c r="D13523" s="775" t="s">
        <v>606</v>
      </c>
      <c r="E13523" s="775">
        <v>0.26</v>
      </c>
      <c r="F13523" s="775" t="s">
        <v>1097</v>
      </c>
      <c r="G13523" s="775" t="s">
        <v>4235</v>
      </c>
      <c r="H13523" s="775" t="s">
        <v>4235</v>
      </c>
      <c r="I13523" s="775" t="s">
        <v>4863</v>
      </c>
    </row>
    <row r="13524" spans="1:9">
      <c r="A13524" s="775" t="str">
        <f>Table_wabobpsvr_AzureCalc_AzureCalcRateCard[[#This Row],[ServiceName]]&amp;Table_wabobpsvr_AzureCalc_AzureCalcRateCard[[#This Row],[Price_Level]]&amp;Table_wabobpsvr_AzureCalc_AzureCalcRateCard[[#This Row],[Region]]</f>
        <v>Basic_D2 VM (Windows)A7</v>
      </c>
      <c r="B13524" s="775">
        <v>7</v>
      </c>
      <c r="C13524" s="775" t="s">
        <v>680</v>
      </c>
      <c r="D13524" s="775" t="s">
        <v>174</v>
      </c>
      <c r="E13524" s="775">
        <v>0.25219999999999998</v>
      </c>
      <c r="F13524" s="775" t="s">
        <v>1097</v>
      </c>
      <c r="G13524" s="775" t="s">
        <v>4235</v>
      </c>
      <c r="H13524" s="775" t="s">
        <v>4235</v>
      </c>
      <c r="I13524" s="775" t="s">
        <v>4863</v>
      </c>
    </row>
    <row r="13525" spans="1:9">
      <c r="A13525" s="775" t="str">
        <f>Table_wabobpsvr_AzureCalc_AzureCalcRateCard[[#This Row],[ServiceName]]&amp;Table_wabobpsvr_AzureCalc_AzureCalcRateCard[[#This Row],[Price_Level]]&amp;Table_wabobpsvr_AzureCalc_AzureCalcRateCard[[#This Row],[Region]]</f>
        <v>Basic_D2 VM (Windows)B7</v>
      </c>
      <c r="B13525" s="775">
        <v>7</v>
      </c>
      <c r="C13525" s="775" t="s">
        <v>680</v>
      </c>
      <c r="D13525" s="775" t="s">
        <v>175</v>
      </c>
      <c r="E13525" s="775">
        <v>0.24440000000000001</v>
      </c>
      <c r="F13525" s="775" t="s">
        <v>1097</v>
      </c>
      <c r="G13525" s="775" t="s">
        <v>4235</v>
      </c>
      <c r="H13525" s="775" t="s">
        <v>4235</v>
      </c>
      <c r="I13525" s="775" t="s">
        <v>4863</v>
      </c>
    </row>
    <row r="13526" spans="1:9">
      <c r="A13526" s="775" t="str">
        <f>Table_wabobpsvr_AzureCalc_AzureCalcRateCard[[#This Row],[ServiceName]]&amp;Table_wabobpsvr_AzureCalc_AzureCalcRateCard[[#This Row],[Price_Level]]&amp;Table_wabobpsvr_AzureCalc_AzureCalcRateCard[[#This Row],[Region]]</f>
        <v>Basic_D2 VM (Windows)C7</v>
      </c>
      <c r="B13526" s="775">
        <v>7</v>
      </c>
      <c r="C13526" s="775" t="s">
        <v>680</v>
      </c>
      <c r="D13526" s="775" t="s">
        <v>177</v>
      </c>
      <c r="E13526" s="775">
        <v>0.2366</v>
      </c>
      <c r="F13526" s="775" t="s">
        <v>1097</v>
      </c>
      <c r="G13526" s="775" t="s">
        <v>4235</v>
      </c>
      <c r="H13526" s="775" t="s">
        <v>4235</v>
      </c>
      <c r="I13526" s="775" t="s">
        <v>4863</v>
      </c>
    </row>
    <row r="13527" spans="1:9">
      <c r="A13527" s="775" t="str">
        <f>Table_wabobpsvr_AzureCalc_AzureCalcRateCard[[#This Row],[ServiceName]]&amp;Table_wabobpsvr_AzureCalc_AzureCalcRateCard[[#This Row],[Price_Level]]&amp;Table_wabobpsvr_AzureCalc_AzureCalcRateCard[[#This Row],[Region]]</f>
        <v>Basic_D2 VM (Windows)D7</v>
      </c>
      <c r="B13527" s="775">
        <v>7</v>
      </c>
      <c r="C13527" s="775" t="s">
        <v>680</v>
      </c>
      <c r="D13527" s="775" t="s">
        <v>176</v>
      </c>
      <c r="E13527" s="775">
        <v>0.2288</v>
      </c>
      <c r="F13527" s="775" t="s">
        <v>1097</v>
      </c>
      <c r="G13527" s="775" t="s">
        <v>4235</v>
      </c>
      <c r="H13527" s="775" t="s">
        <v>4235</v>
      </c>
      <c r="I13527" s="775" t="s">
        <v>4863</v>
      </c>
    </row>
    <row r="13528" spans="1:9">
      <c r="A13528" s="775" t="str">
        <f>Table_wabobpsvr_AzureCalc_AzureCalcRateCard[[#This Row],[ServiceName]]&amp;Table_wabobpsvr_AzureCalc_AzureCalcRateCard[[#This Row],[Price_Level]]&amp;Table_wabobpsvr_AzureCalc_AzureCalcRateCard[[#This Row],[Region]]</f>
        <v>Basic_D2 VM (Windows)MOSP8</v>
      </c>
      <c r="B13528" s="775">
        <v>8</v>
      </c>
      <c r="C13528" s="775" t="s">
        <v>680</v>
      </c>
      <c r="D13528" s="775" t="s">
        <v>606</v>
      </c>
      <c r="E13528" s="775">
        <v>0.3</v>
      </c>
      <c r="F13528" s="775" t="s">
        <v>1097</v>
      </c>
      <c r="G13528" s="775" t="s">
        <v>4235</v>
      </c>
      <c r="H13528" s="775" t="s">
        <v>4235</v>
      </c>
      <c r="I13528" s="775" t="s">
        <v>4864</v>
      </c>
    </row>
    <row r="13529" spans="1:9">
      <c r="A13529" s="775" t="str">
        <f>Table_wabobpsvr_AzureCalc_AzureCalcRateCard[[#This Row],[ServiceName]]&amp;Table_wabobpsvr_AzureCalc_AzureCalcRateCard[[#This Row],[Price_Level]]&amp;Table_wabobpsvr_AzureCalc_AzureCalcRateCard[[#This Row],[Region]]</f>
        <v>Basic_D2 VM (Windows)A8</v>
      </c>
      <c r="B13529" s="775">
        <v>8</v>
      </c>
      <c r="C13529" s="775" t="s">
        <v>680</v>
      </c>
      <c r="D13529" s="775" t="s">
        <v>174</v>
      </c>
      <c r="E13529" s="775">
        <v>0.29099999999999998</v>
      </c>
      <c r="F13529" s="775" t="s">
        <v>1097</v>
      </c>
      <c r="G13529" s="775" t="s">
        <v>4235</v>
      </c>
      <c r="H13529" s="775" t="s">
        <v>4235</v>
      </c>
      <c r="I13529" s="775" t="s">
        <v>4864</v>
      </c>
    </row>
    <row r="13530" spans="1:9">
      <c r="A13530" s="775" t="str">
        <f>Table_wabobpsvr_AzureCalc_AzureCalcRateCard[[#This Row],[ServiceName]]&amp;Table_wabobpsvr_AzureCalc_AzureCalcRateCard[[#This Row],[Price_Level]]&amp;Table_wabobpsvr_AzureCalc_AzureCalcRateCard[[#This Row],[Region]]</f>
        <v>Basic_D2 VM (Windows)B8</v>
      </c>
      <c r="B13530" s="775">
        <v>8</v>
      </c>
      <c r="C13530" s="775" t="s">
        <v>680</v>
      </c>
      <c r="D13530" s="775" t="s">
        <v>175</v>
      </c>
      <c r="E13530" s="775">
        <v>0.28199999999999997</v>
      </c>
      <c r="F13530" s="775" t="s">
        <v>1097</v>
      </c>
      <c r="G13530" s="775" t="s">
        <v>4235</v>
      </c>
      <c r="H13530" s="775" t="s">
        <v>4235</v>
      </c>
      <c r="I13530" s="775" t="s">
        <v>4864</v>
      </c>
    </row>
    <row r="13531" spans="1:9">
      <c r="A13531" s="775" t="str">
        <f>Table_wabobpsvr_AzureCalc_AzureCalcRateCard[[#This Row],[ServiceName]]&amp;Table_wabobpsvr_AzureCalc_AzureCalcRateCard[[#This Row],[Price_Level]]&amp;Table_wabobpsvr_AzureCalc_AzureCalcRateCard[[#This Row],[Region]]</f>
        <v>Basic_D2 VM (Windows)C8</v>
      </c>
      <c r="B13531" s="775">
        <v>8</v>
      </c>
      <c r="C13531" s="775" t="s">
        <v>680</v>
      </c>
      <c r="D13531" s="775" t="s">
        <v>177</v>
      </c>
      <c r="E13531" s="775">
        <v>0.27300000000000002</v>
      </c>
      <c r="F13531" s="775" t="s">
        <v>1097</v>
      </c>
      <c r="G13531" s="775" t="s">
        <v>4235</v>
      </c>
      <c r="H13531" s="775" t="s">
        <v>4235</v>
      </c>
      <c r="I13531" s="775" t="s">
        <v>4864</v>
      </c>
    </row>
    <row r="13532" spans="1:9">
      <c r="A13532" s="775" t="str">
        <f>Table_wabobpsvr_AzureCalc_AzureCalcRateCard[[#This Row],[ServiceName]]&amp;Table_wabobpsvr_AzureCalc_AzureCalcRateCard[[#This Row],[Price_Level]]&amp;Table_wabobpsvr_AzureCalc_AzureCalcRateCard[[#This Row],[Region]]</f>
        <v>Basic_D2 VM (Windows)D8</v>
      </c>
      <c r="B13532" s="775">
        <v>8</v>
      </c>
      <c r="C13532" s="775" t="s">
        <v>680</v>
      </c>
      <c r="D13532" s="775" t="s">
        <v>176</v>
      </c>
      <c r="E13532" s="775">
        <v>0.26400000000000001</v>
      </c>
      <c r="F13532" s="775" t="s">
        <v>1097</v>
      </c>
      <c r="G13532" s="775" t="s">
        <v>4235</v>
      </c>
      <c r="H13532" s="775" t="s">
        <v>4235</v>
      </c>
      <c r="I13532" s="775" t="s">
        <v>4864</v>
      </c>
    </row>
    <row r="13533" spans="1:9">
      <c r="A13533" s="775" t="str">
        <f>Table_wabobpsvr_AzureCalc_AzureCalcRateCard[[#This Row],[ServiceName]]&amp;Table_wabobpsvr_AzureCalc_AzureCalcRateCard[[#This Row],[Price_Level]]&amp;Table_wabobpsvr_AzureCalc_AzureCalcRateCard[[#This Row],[Region]]</f>
        <v>Basic_D2 VM (Windows)MOSP11</v>
      </c>
      <c r="B13533" s="775">
        <v>11</v>
      </c>
      <c r="C13533" s="775" t="s">
        <v>680</v>
      </c>
      <c r="D13533" s="775" t="s">
        <v>606</v>
      </c>
      <c r="E13533" s="775">
        <v>0.34599999999999997</v>
      </c>
      <c r="F13533" s="775" t="s">
        <v>1097</v>
      </c>
      <c r="G13533" s="775" t="s">
        <v>4235</v>
      </c>
      <c r="H13533" s="775" t="s">
        <v>4235</v>
      </c>
      <c r="I13533" s="775" t="s">
        <v>4865</v>
      </c>
    </row>
    <row r="13534" spans="1:9">
      <c r="A13534" s="775" t="str">
        <f>Table_wabobpsvr_AzureCalc_AzureCalcRateCard[[#This Row],[ServiceName]]&amp;Table_wabobpsvr_AzureCalc_AzureCalcRateCard[[#This Row],[Price_Level]]&amp;Table_wabobpsvr_AzureCalc_AzureCalcRateCard[[#This Row],[Region]]</f>
        <v>Basic_D2 VM (Windows)A11</v>
      </c>
      <c r="B13534" s="775">
        <v>11</v>
      </c>
      <c r="C13534" s="775" t="s">
        <v>680</v>
      </c>
      <c r="D13534" s="775" t="s">
        <v>174</v>
      </c>
      <c r="E13534" s="775">
        <v>0.33561999999999997</v>
      </c>
      <c r="F13534" s="775" t="s">
        <v>1097</v>
      </c>
      <c r="G13534" s="775" t="s">
        <v>4235</v>
      </c>
      <c r="H13534" s="775" t="s">
        <v>4235</v>
      </c>
      <c r="I13534" s="775" t="s">
        <v>4865</v>
      </c>
    </row>
    <row r="13535" spans="1:9">
      <c r="A13535" s="775" t="str">
        <f>Table_wabobpsvr_AzureCalc_AzureCalcRateCard[[#This Row],[ServiceName]]&amp;Table_wabobpsvr_AzureCalc_AzureCalcRateCard[[#This Row],[Price_Level]]&amp;Table_wabobpsvr_AzureCalc_AzureCalcRateCard[[#This Row],[Region]]</f>
        <v>Basic_D2 VM (Windows)B11</v>
      </c>
      <c r="B13535" s="775">
        <v>11</v>
      </c>
      <c r="C13535" s="775" t="s">
        <v>680</v>
      </c>
      <c r="D13535" s="775" t="s">
        <v>175</v>
      </c>
      <c r="E13535" s="775">
        <v>0.32523999999999997</v>
      </c>
      <c r="F13535" s="775" t="s">
        <v>1097</v>
      </c>
      <c r="G13535" s="775" t="s">
        <v>4235</v>
      </c>
      <c r="H13535" s="775" t="s">
        <v>4235</v>
      </c>
      <c r="I13535" s="775" t="s">
        <v>4865</v>
      </c>
    </row>
    <row r="13536" spans="1:9">
      <c r="A13536" s="775" t="str">
        <f>Table_wabobpsvr_AzureCalc_AzureCalcRateCard[[#This Row],[ServiceName]]&amp;Table_wabobpsvr_AzureCalc_AzureCalcRateCard[[#This Row],[Price_Level]]&amp;Table_wabobpsvr_AzureCalc_AzureCalcRateCard[[#This Row],[Region]]</f>
        <v>Basic_D2 VM (Windows)C11</v>
      </c>
      <c r="B13536" s="775">
        <v>11</v>
      </c>
      <c r="C13536" s="775" t="s">
        <v>680</v>
      </c>
      <c r="D13536" s="775" t="s">
        <v>177</v>
      </c>
      <c r="E13536" s="775">
        <v>0.31485999999999997</v>
      </c>
      <c r="F13536" s="775" t="s">
        <v>1097</v>
      </c>
      <c r="G13536" s="775" t="s">
        <v>4235</v>
      </c>
      <c r="H13536" s="775" t="s">
        <v>4235</v>
      </c>
      <c r="I13536" s="775" t="s">
        <v>4865</v>
      </c>
    </row>
    <row r="13537" spans="1:9">
      <c r="A13537" s="775" t="str">
        <f>Table_wabobpsvr_AzureCalc_AzureCalcRateCard[[#This Row],[ServiceName]]&amp;Table_wabobpsvr_AzureCalc_AzureCalcRateCard[[#This Row],[Price_Level]]&amp;Table_wabobpsvr_AzureCalc_AzureCalcRateCard[[#This Row],[Region]]</f>
        <v>Basic_D2 VM (Windows)D11</v>
      </c>
      <c r="B13537" s="775">
        <v>11</v>
      </c>
      <c r="C13537" s="775" t="s">
        <v>680</v>
      </c>
      <c r="D13537" s="775" t="s">
        <v>176</v>
      </c>
      <c r="E13537" s="775">
        <v>0.30447999999999997</v>
      </c>
      <c r="F13537" s="775" t="s">
        <v>1097</v>
      </c>
      <c r="G13537" s="775" t="s">
        <v>4235</v>
      </c>
      <c r="H13537" s="775" t="s">
        <v>4235</v>
      </c>
      <c r="I13537" s="775" t="s">
        <v>4865</v>
      </c>
    </row>
    <row r="13538" spans="1:9">
      <c r="A13538" s="775" t="str">
        <f>Table_wabobpsvr_AzureCalc_AzureCalcRateCard[[#This Row],[ServiceName]]&amp;Table_wabobpsvr_AzureCalc_AzureCalcRateCard[[#This Row],[Price_Level]]&amp;Table_wabobpsvr_AzureCalc_AzureCalcRateCard[[#This Row],[Region]]</f>
        <v>Basic_D2 VM (Windows)MOSP12</v>
      </c>
      <c r="B13538" s="775">
        <v>12</v>
      </c>
      <c r="C13538" s="775" t="s">
        <v>680</v>
      </c>
      <c r="D13538" s="775" t="s">
        <v>606</v>
      </c>
      <c r="E13538" s="775">
        <v>0.3</v>
      </c>
      <c r="F13538" s="775" t="s">
        <v>1097</v>
      </c>
      <c r="G13538" s="775" t="s">
        <v>4235</v>
      </c>
      <c r="H13538" s="775" t="s">
        <v>4235</v>
      </c>
      <c r="I13538" s="775" t="s">
        <v>4866</v>
      </c>
    </row>
    <row r="13539" spans="1:9">
      <c r="A13539" s="775" t="str">
        <f>Table_wabobpsvr_AzureCalc_AzureCalcRateCard[[#This Row],[ServiceName]]&amp;Table_wabobpsvr_AzureCalc_AzureCalcRateCard[[#This Row],[Price_Level]]&amp;Table_wabobpsvr_AzureCalc_AzureCalcRateCard[[#This Row],[Region]]</f>
        <v>Basic_D2 VM (Windows)A12</v>
      </c>
      <c r="B13539" s="775">
        <v>12</v>
      </c>
      <c r="C13539" s="775" t="s">
        <v>680</v>
      </c>
      <c r="D13539" s="775" t="s">
        <v>174</v>
      </c>
      <c r="E13539" s="775">
        <v>0.29099999999999998</v>
      </c>
      <c r="F13539" s="775" t="s">
        <v>1097</v>
      </c>
      <c r="G13539" s="775" t="s">
        <v>4235</v>
      </c>
      <c r="H13539" s="775" t="s">
        <v>4235</v>
      </c>
      <c r="I13539" s="775" t="s">
        <v>4866</v>
      </c>
    </row>
    <row r="13540" spans="1:9">
      <c r="A13540" s="775" t="str">
        <f>Table_wabobpsvr_AzureCalc_AzureCalcRateCard[[#This Row],[ServiceName]]&amp;Table_wabobpsvr_AzureCalc_AzureCalcRateCard[[#This Row],[Price_Level]]&amp;Table_wabobpsvr_AzureCalc_AzureCalcRateCard[[#This Row],[Region]]</f>
        <v>Basic_D2 VM (Windows)B12</v>
      </c>
      <c r="B13540" s="775">
        <v>12</v>
      </c>
      <c r="C13540" s="775" t="s">
        <v>680</v>
      </c>
      <c r="D13540" s="775" t="s">
        <v>175</v>
      </c>
      <c r="E13540" s="775">
        <v>0.28199999999999997</v>
      </c>
      <c r="F13540" s="775" t="s">
        <v>1097</v>
      </c>
      <c r="G13540" s="775" t="s">
        <v>4235</v>
      </c>
      <c r="H13540" s="775" t="s">
        <v>4235</v>
      </c>
      <c r="I13540" s="775" t="s">
        <v>4866</v>
      </c>
    </row>
    <row r="13541" spans="1:9">
      <c r="A13541" s="775" t="str">
        <f>Table_wabobpsvr_AzureCalc_AzureCalcRateCard[[#This Row],[ServiceName]]&amp;Table_wabobpsvr_AzureCalc_AzureCalcRateCard[[#This Row],[Price_Level]]&amp;Table_wabobpsvr_AzureCalc_AzureCalcRateCard[[#This Row],[Region]]</f>
        <v>Basic_D2 VM (Windows)C12</v>
      </c>
      <c r="B13541" s="775">
        <v>12</v>
      </c>
      <c r="C13541" s="775" t="s">
        <v>680</v>
      </c>
      <c r="D13541" s="775" t="s">
        <v>177</v>
      </c>
      <c r="E13541" s="775">
        <v>0.27300000000000002</v>
      </c>
      <c r="F13541" s="775" t="s">
        <v>1097</v>
      </c>
      <c r="G13541" s="775" t="s">
        <v>4235</v>
      </c>
      <c r="H13541" s="775" t="s">
        <v>4235</v>
      </c>
      <c r="I13541" s="775" t="s">
        <v>4866</v>
      </c>
    </row>
    <row r="13542" spans="1:9">
      <c r="A13542" s="775" t="str">
        <f>Table_wabobpsvr_AzureCalc_AzureCalcRateCard[[#This Row],[ServiceName]]&amp;Table_wabobpsvr_AzureCalc_AzureCalcRateCard[[#This Row],[Price_Level]]&amp;Table_wabobpsvr_AzureCalc_AzureCalcRateCard[[#This Row],[Region]]</f>
        <v>Basic_D2 VM (Windows)D12</v>
      </c>
      <c r="B13542" s="775">
        <v>12</v>
      </c>
      <c r="C13542" s="775" t="s">
        <v>680</v>
      </c>
      <c r="D13542" s="775" t="s">
        <v>176</v>
      </c>
      <c r="E13542" s="775">
        <v>0.26400000000000001</v>
      </c>
      <c r="F13542" s="775" t="s">
        <v>1097</v>
      </c>
      <c r="G13542" s="775" t="s">
        <v>4235</v>
      </c>
      <c r="H13542" s="775" t="s">
        <v>4235</v>
      </c>
      <c r="I13542" s="775" t="s">
        <v>4866</v>
      </c>
    </row>
    <row r="13543" spans="1:9">
      <c r="A13543" s="775" t="str">
        <f>Table_wabobpsvr_AzureCalc_AzureCalcRateCard[[#This Row],[ServiceName]]&amp;Table_wabobpsvr_AzureCalc_AzureCalcRateCard[[#This Row],[Price_Level]]&amp;Table_wabobpsvr_AzureCalc_AzureCalcRateCard[[#This Row],[Region]]</f>
        <v>Basic_D2 VM (Windows)MOSP3</v>
      </c>
      <c r="B13543" s="775">
        <v>3</v>
      </c>
      <c r="C13543" s="775" t="s">
        <v>680</v>
      </c>
      <c r="D13543" s="775" t="s">
        <v>606</v>
      </c>
      <c r="E13543" s="775">
        <v>0.28000000000000003</v>
      </c>
      <c r="F13543" s="775" t="s">
        <v>1097</v>
      </c>
      <c r="G13543" s="775" t="s">
        <v>4235</v>
      </c>
      <c r="H13543" s="775" t="s">
        <v>4235</v>
      </c>
      <c r="I13543" s="775" t="s">
        <v>4867</v>
      </c>
    </row>
    <row r="13544" spans="1:9">
      <c r="A13544" s="775" t="str">
        <f>Table_wabobpsvr_AzureCalc_AzureCalcRateCard[[#This Row],[ServiceName]]&amp;Table_wabobpsvr_AzureCalc_AzureCalcRateCard[[#This Row],[Price_Level]]&amp;Table_wabobpsvr_AzureCalc_AzureCalcRateCard[[#This Row],[Region]]</f>
        <v>Basic_D2 VM (Windows)A3</v>
      </c>
      <c r="B13544" s="775">
        <v>3</v>
      </c>
      <c r="C13544" s="775" t="s">
        <v>680</v>
      </c>
      <c r="D13544" s="775" t="s">
        <v>174</v>
      </c>
      <c r="E13544" s="775">
        <v>0.27160000000000001</v>
      </c>
      <c r="F13544" s="775" t="s">
        <v>1097</v>
      </c>
      <c r="G13544" s="775" t="s">
        <v>4235</v>
      </c>
      <c r="H13544" s="775" t="s">
        <v>4235</v>
      </c>
      <c r="I13544" s="775" t="s">
        <v>4867</v>
      </c>
    </row>
    <row r="13545" spans="1:9">
      <c r="A13545" s="775" t="str">
        <f>Table_wabobpsvr_AzureCalc_AzureCalcRateCard[[#This Row],[ServiceName]]&amp;Table_wabobpsvr_AzureCalc_AzureCalcRateCard[[#This Row],[Price_Level]]&amp;Table_wabobpsvr_AzureCalc_AzureCalcRateCard[[#This Row],[Region]]</f>
        <v>Basic_D2 VM (Windows)B3</v>
      </c>
      <c r="B13545" s="775">
        <v>3</v>
      </c>
      <c r="C13545" s="775" t="s">
        <v>680</v>
      </c>
      <c r="D13545" s="775" t="s">
        <v>175</v>
      </c>
      <c r="E13545" s="775">
        <v>0.26319999999999999</v>
      </c>
      <c r="F13545" s="775" t="s">
        <v>1097</v>
      </c>
      <c r="G13545" s="775" t="s">
        <v>4235</v>
      </c>
      <c r="H13545" s="775" t="s">
        <v>4235</v>
      </c>
      <c r="I13545" s="775" t="s">
        <v>4867</v>
      </c>
    </row>
    <row r="13546" spans="1:9">
      <c r="A13546" s="775" t="str">
        <f>Table_wabobpsvr_AzureCalc_AzureCalcRateCard[[#This Row],[ServiceName]]&amp;Table_wabobpsvr_AzureCalc_AzureCalcRateCard[[#This Row],[Price_Level]]&amp;Table_wabobpsvr_AzureCalc_AzureCalcRateCard[[#This Row],[Region]]</f>
        <v>Basic_D2 VM (Windows)C3</v>
      </c>
      <c r="B13546" s="775">
        <v>3</v>
      </c>
      <c r="C13546" s="775" t="s">
        <v>680</v>
      </c>
      <c r="D13546" s="775" t="s">
        <v>177</v>
      </c>
      <c r="E13546" s="775">
        <v>0.25480000000000003</v>
      </c>
      <c r="F13546" s="775" t="s">
        <v>1097</v>
      </c>
      <c r="G13546" s="775" t="s">
        <v>4235</v>
      </c>
      <c r="H13546" s="775" t="s">
        <v>4235</v>
      </c>
      <c r="I13546" s="775" t="s">
        <v>4867</v>
      </c>
    </row>
    <row r="13547" spans="1:9">
      <c r="A13547" s="775" t="str">
        <f>Table_wabobpsvr_AzureCalc_AzureCalcRateCard[[#This Row],[ServiceName]]&amp;Table_wabobpsvr_AzureCalc_AzureCalcRateCard[[#This Row],[Price_Level]]&amp;Table_wabobpsvr_AzureCalc_AzureCalcRateCard[[#This Row],[Region]]</f>
        <v>Basic_D2 VM (Windows)D3</v>
      </c>
      <c r="B13547" s="775">
        <v>3</v>
      </c>
      <c r="C13547" s="775" t="s">
        <v>680</v>
      </c>
      <c r="D13547" s="775" t="s">
        <v>176</v>
      </c>
      <c r="E13547" s="775">
        <v>0.24640000000000001</v>
      </c>
      <c r="F13547" s="775" t="s">
        <v>1097</v>
      </c>
      <c r="G13547" s="775" t="s">
        <v>4235</v>
      </c>
      <c r="H13547" s="775" t="s">
        <v>4235</v>
      </c>
      <c r="I13547" s="775" t="s">
        <v>4867</v>
      </c>
    </row>
    <row r="13548" spans="1:9">
      <c r="A13548" s="775" t="str">
        <f>Table_wabobpsvr_AzureCalc_AzureCalcRateCard[[#This Row],[ServiceName]]&amp;Table_wabobpsvr_AzureCalc_AzureCalcRateCard[[#This Row],[Price_Level]]&amp;Table_wabobpsvr_AzureCalc_AzureCalcRateCard[[#This Row],[Region]]</f>
        <v>Basic_D2 VM (Windows)MOSP6</v>
      </c>
      <c r="B13548" s="775">
        <v>6</v>
      </c>
      <c r="C13548" s="775" t="s">
        <v>680</v>
      </c>
      <c r="D13548" s="775" t="s">
        <v>606</v>
      </c>
      <c r="E13548" s="775">
        <v>0.28000000000000003</v>
      </c>
      <c r="F13548" s="775" t="s">
        <v>1097</v>
      </c>
      <c r="G13548" s="775" t="s">
        <v>4235</v>
      </c>
      <c r="H13548" s="775" t="s">
        <v>4235</v>
      </c>
      <c r="I13548" s="775" t="s">
        <v>4868</v>
      </c>
    </row>
    <row r="13549" spans="1:9">
      <c r="A13549" s="775" t="str">
        <f>Table_wabobpsvr_AzureCalc_AzureCalcRateCard[[#This Row],[ServiceName]]&amp;Table_wabobpsvr_AzureCalc_AzureCalcRateCard[[#This Row],[Price_Level]]&amp;Table_wabobpsvr_AzureCalc_AzureCalcRateCard[[#This Row],[Region]]</f>
        <v>Basic_D2 VM (Windows)A6</v>
      </c>
      <c r="B13549" s="775">
        <v>6</v>
      </c>
      <c r="C13549" s="775" t="s">
        <v>680</v>
      </c>
      <c r="D13549" s="775" t="s">
        <v>174</v>
      </c>
      <c r="E13549" s="775">
        <v>0.27160000000000001</v>
      </c>
      <c r="F13549" s="775" t="s">
        <v>1097</v>
      </c>
      <c r="G13549" s="775" t="s">
        <v>4235</v>
      </c>
      <c r="H13549" s="775" t="s">
        <v>4235</v>
      </c>
      <c r="I13549" s="775" t="s">
        <v>4868</v>
      </c>
    </row>
    <row r="13550" spans="1:9">
      <c r="A13550" s="775" t="str">
        <f>Table_wabobpsvr_AzureCalc_AzureCalcRateCard[[#This Row],[ServiceName]]&amp;Table_wabobpsvr_AzureCalc_AzureCalcRateCard[[#This Row],[Price_Level]]&amp;Table_wabobpsvr_AzureCalc_AzureCalcRateCard[[#This Row],[Region]]</f>
        <v>Basic_D2 VM (Windows)B6</v>
      </c>
      <c r="B13550" s="775">
        <v>6</v>
      </c>
      <c r="C13550" s="775" t="s">
        <v>680</v>
      </c>
      <c r="D13550" s="775" t="s">
        <v>175</v>
      </c>
      <c r="E13550" s="775">
        <v>0.26319999999999999</v>
      </c>
      <c r="F13550" s="775" t="s">
        <v>1097</v>
      </c>
      <c r="G13550" s="775" t="s">
        <v>4235</v>
      </c>
      <c r="H13550" s="775" t="s">
        <v>4235</v>
      </c>
      <c r="I13550" s="775" t="s">
        <v>4868</v>
      </c>
    </row>
    <row r="13551" spans="1:9">
      <c r="A13551" s="775" t="str">
        <f>Table_wabobpsvr_AzureCalc_AzureCalcRateCard[[#This Row],[ServiceName]]&amp;Table_wabobpsvr_AzureCalc_AzureCalcRateCard[[#This Row],[Price_Level]]&amp;Table_wabobpsvr_AzureCalc_AzureCalcRateCard[[#This Row],[Region]]</f>
        <v>S1 DocumentDB HoursB14</v>
      </c>
      <c r="B13551" s="775">
        <v>14</v>
      </c>
      <c r="C13551" s="775" t="s">
        <v>87</v>
      </c>
      <c r="D13551" s="775" t="s">
        <v>175</v>
      </c>
      <c r="E13551" s="775">
        <v>999999</v>
      </c>
      <c r="F13551" s="775" t="s">
        <v>4314</v>
      </c>
      <c r="G13551" s="775"/>
      <c r="H13551" s="775"/>
      <c r="I13551" s="775"/>
    </row>
    <row r="13552" spans="1:9">
      <c r="A13552" s="775" t="str">
        <f>Table_wabobpsvr_AzureCalc_AzureCalcRateCard[[#This Row],[ServiceName]]&amp;Table_wabobpsvr_AzureCalc_AzureCalcRateCard[[#This Row],[Price_Level]]&amp;Table_wabobpsvr_AzureCalc_AzureCalcRateCard[[#This Row],[Region]]</f>
        <v>S1 DocumentDB HoursC14</v>
      </c>
      <c r="B13552" s="775">
        <v>14</v>
      </c>
      <c r="C13552" s="775" t="s">
        <v>87</v>
      </c>
      <c r="D13552" s="775" t="s">
        <v>177</v>
      </c>
      <c r="E13552" s="775">
        <v>999999</v>
      </c>
      <c r="F13552" s="775" t="s">
        <v>4314</v>
      </c>
      <c r="G13552" s="775"/>
      <c r="H13552" s="775"/>
      <c r="I13552" s="775"/>
    </row>
    <row r="13553" spans="1:9">
      <c r="A13553" s="775" t="str">
        <f>Table_wabobpsvr_AzureCalc_AzureCalcRateCard[[#This Row],[ServiceName]]&amp;Table_wabobpsvr_AzureCalc_AzureCalcRateCard[[#This Row],[Price_Level]]&amp;Table_wabobpsvr_AzureCalc_AzureCalcRateCard[[#This Row],[Region]]</f>
        <v>S1 DocumentDB HoursD14</v>
      </c>
      <c r="B13553" s="775">
        <v>14</v>
      </c>
      <c r="C13553" s="775" t="s">
        <v>87</v>
      </c>
      <c r="D13553" s="775" t="s">
        <v>176</v>
      </c>
      <c r="E13553" s="775">
        <v>999999</v>
      </c>
      <c r="F13553" s="775" t="s">
        <v>4314</v>
      </c>
      <c r="G13553" s="775"/>
      <c r="H13553" s="775"/>
      <c r="I13553" s="775"/>
    </row>
    <row r="13554" spans="1:9">
      <c r="A13554" s="775" t="str">
        <f>Table_wabobpsvr_AzureCalc_AzureCalcRateCard[[#This Row],[ServiceName]]&amp;Table_wabobpsvr_AzureCalc_AzureCalcRateCard[[#This Row],[Price_Level]]&amp;Table_wabobpsvr_AzureCalc_AzureCalcRateCard[[#This Row],[Region]]</f>
        <v>S2 DocumentDB HoursMOSP13</v>
      </c>
      <c r="B13554" s="775">
        <v>13</v>
      </c>
      <c r="C13554" s="775" t="s">
        <v>87</v>
      </c>
      <c r="D13554" s="775" t="s">
        <v>606</v>
      </c>
      <c r="E13554" s="775">
        <v>999999</v>
      </c>
      <c r="F13554" s="775" t="s">
        <v>4321</v>
      </c>
      <c r="G13554" s="775"/>
      <c r="H13554" s="775"/>
      <c r="I13554" s="775"/>
    </row>
    <row r="13555" spans="1:9">
      <c r="A13555" s="775" t="str">
        <f>Table_wabobpsvr_AzureCalc_AzureCalcRateCard[[#This Row],[ServiceName]]&amp;Table_wabobpsvr_AzureCalc_AzureCalcRateCard[[#This Row],[Price_Level]]&amp;Table_wabobpsvr_AzureCalc_AzureCalcRateCard[[#This Row],[Region]]</f>
        <v>S2 DocumentDB HoursA13</v>
      </c>
      <c r="B13555" s="775">
        <v>13</v>
      </c>
      <c r="C13555" s="775" t="s">
        <v>87</v>
      </c>
      <c r="D13555" s="775" t="s">
        <v>174</v>
      </c>
      <c r="E13555" s="775">
        <v>999999</v>
      </c>
      <c r="F13555" s="775" t="s">
        <v>4321</v>
      </c>
      <c r="G13555" s="775"/>
      <c r="H13555" s="775"/>
      <c r="I13555" s="775"/>
    </row>
    <row r="13556" spans="1:9">
      <c r="A13556" s="775" t="str">
        <f>Table_wabobpsvr_AzureCalc_AzureCalcRateCard[[#This Row],[ServiceName]]&amp;Table_wabobpsvr_AzureCalc_AzureCalcRateCard[[#This Row],[Price_Level]]&amp;Table_wabobpsvr_AzureCalc_AzureCalcRateCard[[#This Row],[Region]]</f>
        <v>Premium P6 Secondary Geo Database HoursMOSP13</v>
      </c>
      <c r="B13556" s="775">
        <v>13</v>
      </c>
      <c r="C13556" s="775" t="s">
        <v>87</v>
      </c>
      <c r="D13556" s="775" t="s">
        <v>606</v>
      </c>
      <c r="E13556" s="775">
        <v>4.5374999999999996</v>
      </c>
      <c r="F13556" s="775" t="s">
        <v>7030</v>
      </c>
      <c r="G13556" s="775" t="s">
        <v>4235</v>
      </c>
      <c r="H13556" s="775" t="s">
        <v>4235</v>
      </c>
      <c r="I13556" s="775" t="s">
        <v>5646</v>
      </c>
    </row>
    <row r="13557" spans="1:9">
      <c r="A13557" s="775" t="str">
        <f>Table_wabobpsvr_AzureCalc_AzureCalcRateCard[[#This Row],[ServiceName]]&amp;Table_wabobpsvr_AzureCalc_AzureCalcRateCard[[#This Row],[Price_Level]]&amp;Table_wabobpsvr_AzureCalc_AzureCalcRateCard[[#This Row],[Region]]</f>
        <v>SQL DB Premium P4 Database HoursC12</v>
      </c>
      <c r="B13557" s="775">
        <v>12</v>
      </c>
      <c r="C13557" s="775" t="s">
        <v>87</v>
      </c>
      <c r="D13557" s="775" t="s">
        <v>177</v>
      </c>
      <c r="E13557" s="775">
        <v>2.57492083333333</v>
      </c>
      <c r="F13557" s="775" t="s">
        <v>7034</v>
      </c>
      <c r="G13557" s="775" t="s">
        <v>6974</v>
      </c>
      <c r="H13557" s="775" t="s">
        <v>6975</v>
      </c>
      <c r="I13557" s="775" t="s">
        <v>6943</v>
      </c>
    </row>
    <row r="13558" spans="1:9">
      <c r="A13558" s="775" t="str">
        <f>Table_wabobpsvr_AzureCalc_AzureCalcRateCard[[#This Row],[ServiceName]]&amp;Table_wabobpsvr_AzureCalc_AzureCalcRateCard[[#This Row],[Price_Level]]&amp;Table_wabobpsvr_AzureCalc_AzureCalcRateCard[[#This Row],[Region]]</f>
        <v>SQL DB Premium P4 Database HoursD13</v>
      </c>
      <c r="B13558" s="775">
        <v>13</v>
      </c>
      <c r="C13558" s="775" t="s">
        <v>87</v>
      </c>
      <c r="D13558" s="775" t="s">
        <v>176</v>
      </c>
      <c r="E13558" s="775">
        <v>2.6737333333333302</v>
      </c>
      <c r="F13558" s="775" t="s">
        <v>7034</v>
      </c>
      <c r="G13558" s="775" t="s">
        <v>6962</v>
      </c>
      <c r="H13558" s="775" t="s">
        <v>6963</v>
      </c>
      <c r="I13558" s="775" t="s">
        <v>6937</v>
      </c>
    </row>
    <row r="13559" spans="1:9">
      <c r="A13559" s="775" t="str">
        <f>Table_wabobpsvr_AzureCalc_AzureCalcRateCard[[#This Row],[ServiceName]]&amp;Table_wabobpsvr_AzureCalc_AzureCalcRateCard[[#This Row],[Price_Level]]&amp;Table_wabobpsvr_AzureCalc_AzureCalcRateCard[[#This Row],[Region]]</f>
        <v>SQL DB Premium P4 Database HoursD12</v>
      </c>
      <c r="B13559" s="775">
        <v>12</v>
      </c>
      <c r="C13559" s="775" t="s">
        <v>87</v>
      </c>
      <c r="D13559" s="775" t="s">
        <v>176</v>
      </c>
      <c r="E13559" s="775">
        <v>2.4900333333333302</v>
      </c>
      <c r="F13559" s="775" t="s">
        <v>7034</v>
      </c>
      <c r="G13559" s="775" t="s">
        <v>6974</v>
      </c>
      <c r="H13559" s="775" t="s">
        <v>6975</v>
      </c>
      <c r="I13559" s="775" t="s">
        <v>6943</v>
      </c>
    </row>
    <row r="13560" spans="1:9">
      <c r="A13560" s="775" t="str">
        <f>Table_wabobpsvr_AzureCalc_AzureCalcRateCard[[#This Row],[ServiceName]]&amp;Table_wabobpsvr_AzureCalc_AzureCalcRateCard[[#This Row],[Price_Level]]&amp;Table_wabobpsvr_AzureCalc_AzureCalcRateCard[[#This Row],[Region]]</f>
        <v>Premium P4 Secondary Active Geo Database HoursD14</v>
      </c>
      <c r="B13560" s="775">
        <v>14</v>
      </c>
      <c r="C13560" s="775" t="s">
        <v>87</v>
      </c>
      <c r="D13560" s="775" t="s">
        <v>176</v>
      </c>
      <c r="E13560" s="775">
        <v>2.7456</v>
      </c>
      <c r="F13560" s="775" t="s">
        <v>7032</v>
      </c>
      <c r="G13560" s="775" t="s">
        <v>7013</v>
      </c>
      <c r="H13560" s="775" t="s">
        <v>7014</v>
      </c>
      <c r="I13560" s="775" t="s">
        <v>7008</v>
      </c>
    </row>
    <row r="13561" spans="1:9">
      <c r="A13561" s="775" t="str">
        <f>Table_wabobpsvr_AzureCalc_AzureCalcRateCard[[#This Row],[ServiceName]]&amp;Table_wabobpsvr_AzureCalc_AzureCalcRateCard[[#This Row],[Price_Level]]&amp;Table_wabobpsvr_AzureCalc_AzureCalcRateCard[[#This Row],[Region]]</f>
        <v>Basic Application Gateway Hours (Large)MOSP14</v>
      </c>
      <c r="B13561" s="775">
        <v>14</v>
      </c>
      <c r="C13561" s="775" t="s">
        <v>4235</v>
      </c>
      <c r="D13561" s="775" t="s">
        <v>606</v>
      </c>
      <c r="E13561" s="775">
        <v>999999</v>
      </c>
      <c r="F13561" s="775" t="s">
        <v>7043</v>
      </c>
      <c r="G13561" s="775" t="s">
        <v>4235</v>
      </c>
      <c r="H13561" s="775" t="s">
        <v>4235</v>
      </c>
      <c r="I13561" s="775" t="s">
        <v>4235</v>
      </c>
    </row>
    <row r="13562" spans="1:9">
      <c r="A13562" s="775" t="str">
        <f>Table_wabobpsvr_AzureCalc_AzureCalcRateCard[[#This Row],[ServiceName]]&amp;Table_wabobpsvr_AzureCalc_AzureCalcRateCard[[#This Row],[Price_Level]]&amp;Table_wabobpsvr_AzureCalc_AzureCalcRateCard[[#This Row],[Region]]</f>
        <v>Basic Application Gateway Hours (Large)A14</v>
      </c>
      <c r="B13562" s="775">
        <v>14</v>
      </c>
      <c r="C13562" s="775" t="s">
        <v>4235</v>
      </c>
      <c r="D13562" s="775" t="s">
        <v>174</v>
      </c>
      <c r="E13562" s="775">
        <v>999999</v>
      </c>
      <c r="F13562" s="775" t="s">
        <v>7043</v>
      </c>
      <c r="G13562" s="775" t="s">
        <v>4235</v>
      </c>
      <c r="H13562" s="775" t="s">
        <v>4235</v>
      </c>
      <c r="I13562" s="775" t="s">
        <v>4235</v>
      </c>
    </row>
    <row r="13563" spans="1:9">
      <c r="A13563" s="775" t="str">
        <f>Table_wabobpsvr_AzureCalc_AzureCalcRateCard[[#This Row],[ServiceName]]&amp;Table_wabobpsvr_AzureCalc_AzureCalcRateCard[[#This Row],[Price_Level]]&amp;Table_wabobpsvr_AzureCalc_AzureCalcRateCard[[#This Row],[Region]]</f>
        <v>Basic Application Gateway Hours (Large)B14</v>
      </c>
      <c r="B13563" s="775">
        <v>14</v>
      </c>
      <c r="C13563" s="775" t="s">
        <v>4235</v>
      </c>
      <c r="D13563" s="775" t="s">
        <v>175</v>
      </c>
      <c r="E13563" s="775">
        <v>999999</v>
      </c>
      <c r="F13563" s="775" t="s">
        <v>7043</v>
      </c>
      <c r="G13563" s="775" t="s">
        <v>4235</v>
      </c>
      <c r="H13563" s="775" t="s">
        <v>4235</v>
      </c>
      <c r="I13563" s="775" t="s">
        <v>4235</v>
      </c>
    </row>
    <row r="13564" spans="1:9">
      <c r="A13564" s="775" t="str">
        <f>Table_wabobpsvr_AzureCalc_AzureCalcRateCard[[#This Row],[ServiceName]]&amp;Table_wabobpsvr_AzureCalc_AzureCalcRateCard[[#This Row],[Price_Level]]&amp;Table_wabobpsvr_AzureCalc_AzureCalcRateCard[[#This Row],[Region]]</f>
        <v>Basic Application Gateway Hours (Large)C14</v>
      </c>
      <c r="B13564" s="775">
        <v>14</v>
      </c>
      <c r="C13564" s="775" t="s">
        <v>4235</v>
      </c>
      <c r="D13564" s="775" t="s">
        <v>177</v>
      </c>
      <c r="E13564" s="775">
        <v>999999</v>
      </c>
      <c r="F13564" s="775" t="s">
        <v>7043</v>
      </c>
      <c r="G13564" s="775" t="s">
        <v>4235</v>
      </c>
      <c r="H13564" s="775" t="s">
        <v>4235</v>
      </c>
      <c r="I13564" s="775" t="s">
        <v>4235</v>
      </c>
    </row>
    <row r="13565" spans="1:9">
      <c r="A13565" s="775" t="str">
        <f>Table_wabobpsvr_AzureCalc_AzureCalcRateCard[[#This Row],[ServiceName]]&amp;Table_wabobpsvr_AzureCalc_AzureCalcRateCard[[#This Row],[Price_Level]]&amp;Table_wabobpsvr_AzureCalc_AzureCalcRateCard[[#This Row],[Region]]</f>
        <v>Premium Storage - Snapshots (GB)C9</v>
      </c>
      <c r="B13565" s="775">
        <v>9</v>
      </c>
      <c r="C13565" s="775" t="s">
        <v>9</v>
      </c>
      <c r="D13565" s="775" t="s">
        <v>177</v>
      </c>
      <c r="E13565" s="775">
        <v>0.1201</v>
      </c>
      <c r="F13565" s="775" t="s">
        <v>3189</v>
      </c>
      <c r="G13565" s="775" t="s">
        <v>4518</v>
      </c>
      <c r="H13565" s="775" t="s">
        <v>4519</v>
      </c>
      <c r="I13565" s="775" t="s">
        <v>5621</v>
      </c>
    </row>
    <row r="13566" spans="1:9">
      <c r="A13566" s="775" t="str">
        <f>Table_wabobpsvr_AzureCalc_AzureCalcRateCard[[#This Row],[ServiceName]]&amp;Table_wabobpsvr_AzureCalc_AzureCalcRateCard[[#This Row],[Price_Level]]&amp;Table_wabobpsvr_AzureCalc_AzureCalcRateCard[[#This Row],[Region]]</f>
        <v>Premium Storage - Snapshots (GB)D9</v>
      </c>
      <c r="B13566" s="775">
        <v>9</v>
      </c>
      <c r="C13566" s="775" t="s">
        <v>9</v>
      </c>
      <c r="D13566" s="775" t="s">
        <v>176</v>
      </c>
      <c r="E13566" s="775">
        <v>0.1162</v>
      </c>
      <c r="F13566" s="775" t="s">
        <v>3189</v>
      </c>
      <c r="G13566" s="775" t="s">
        <v>4518</v>
      </c>
      <c r="H13566" s="775" t="s">
        <v>4519</v>
      </c>
      <c r="I13566" s="775" t="s">
        <v>5621</v>
      </c>
    </row>
    <row r="13567" spans="1:9">
      <c r="A13567" s="775" t="str">
        <f>Table_wabobpsvr_AzureCalc_AzureCalcRateCard[[#This Row],[ServiceName]]&amp;Table_wabobpsvr_AzureCalc_AzureCalcRateCard[[#This Row],[Price_Level]]&amp;Table_wabobpsvr_AzureCalc_AzureCalcRateCard[[#This Row],[Region]]</f>
        <v>Premium Storage - Snapshots (GB)MOSP12</v>
      </c>
      <c r="B13567" s="775">
        <v>12</v>
      </c>
      <c r="C13567" s="775" t="s">
        <v>9</v>
      </c>
      <c r="D13567" s="775" t="s">
        <v>606</v>
      </c>
      <c r="E13567" s="775">
        <v>0.13800000000000001</v>
      </c>
      <c r="F13567" s="775" t="s">
        <v>3189</v>
      </c>
      <c r="G13567" s="775" t="s">
        <v>4235</v>
      </c>
      <c r="H13567" s="775" t="s">
        <v>4235</v>
      </c>
      <c r="I13567" s="775" t="s">
        <v>5622</v>
      </c>
    </row>
    <row r="13568" spans="1:9">
      <c r="A13568" s="775" t="str">
        <f>Table_wabobpsvr_AzureCalc_AzureCalcRateCard[[#This Row],[ServiceName]]&amp;Table_wabobpsvr_AzureCalc_AzureCalcRateCard[[#This Row],[Price_Level]]&amp;Table_wabobpsvr_AzureCalc_AzureCalcRateCard[[#This Row],[Region]]</f>
        <v>Premium Storage - Snapshots (GB)A12</v>
      </c>
      <c r="B13568" s="775">
        <v>12</v>
      </c>
      <c r="C13568" s="775" t="s">
        <v>9</v>
      </c>
      <c r="D13568" s="775" t="s">
        <v>174</v>
      </c>
      <c r="E13568" s="775">
        <v>0.13389999999999999</v>
      </c>
      <c r="F13568" s="775" t="s">
        <v>3189</v>
      </c>
      <c r="G13568" s="775" t="s">
        <v>4537</v>
      </c>
      <c r="H13568" s="775" t="s">
        <v>4538</v>
      </c>
      <c r="I13568" s="775" t="s">
        <v>5622</v>
      </c>
    </row>
    <row r="13569" spans="1:9">
      <c r="A13569" s="775" t="str">
        <f>Table_wabobpsvr_AzureCalc_AzureCalcRateCard[[#This Row],[ServiceName]]&amp;Table_wabobpsvr_AzureCalc_AzureCalcRateCard[[#This Row],[Price_Level]]&amp;Table_wabobpsvr_AzureCalc_AzureCalcRateCard[[#This Row],[Region]]</f>
        <v>Premium Storage - Snapshots (GB)B12</v>
      </c>
      <c r="B13569" s="775">
        <v>12</v>
      </c>
      <c r="C13569" s="775" t="s">
        <v>9</v>
      </c>
      <c r="D13569" s="775" t="s">
        <v>175</v>
      </c>
      <c r="E13569" s="775">
        <v>0.12970000000000001</v>
      </c>
      <c r="F13569" s="775" t="s">
        <v>3189</v>
      </c>
      <c r="G13569" s="775" t="s">
        <v>4537</v>
      </c>
      <c r="H13569" s="775" t="s">
        <v>4538</v>
      </c>
      <c r="I13569" s="775" t="s">
        <v>5622</v>
      </c>
    </row>
    <row r="13570" spans="1:9">
      <c r="A13570" s="775" t="str">
        <f>Table_wabobpsvr_AzureCalc_AzureCalcRateCard[[#This Row],[ServiceName]]&amp;Table_wabobpsvr_AzureCalc_AzureCalcRateCard[[#This Row],[Price_Level]]&amp;Table_wabobpsvr_AzureCalc_AzureCalcRateCard[[#This Row],[Region]]</f>
        <v>Premium Storage - Snapshots (GB)C12</v>
      </c>
      <c r="B13570" s="775">
        <v>12</v>
      </c>
      <c r="C13570" s="775" t="s">
        <v>9</v>
      </c>
      <c r="D13570" s="775" t="s">
        <v>177</v>
      </c>
      <c r="E13570" s="775">
        <v>0.12559999999999999</v>
      </c>
      <c r="F13570" s="775" t="s">
        <v>3189</v>
      </c>
      <c r="G13570" s="775" t="s">
        <v>4537</v>
      </c>
      <c r="H13570" s="775" t="s">
        <v>4538</v>
      </c>
      <c r="I13570" s="775" t="s">
        <v>5622</v>
      </c>
    </row>
    <row r="13571" spans="1:9">
      <c r="A13571" s="775" t="str">
        <f>Table_wabobpsvr_AzureCalc_AzureCalcRateCard[[#This Row],[ServiceName]]&amp;Table_wabobpsvr_AzureCalc_AzureCalcRateCard[[#This Row],[Price_Level]]&amp;Table_wabobpsvr_AzureCalc_AzureCalcRateCard[[#This Row],[Region]]</f>
        <v>Notification Hub Free UnitsMOSP</v>
      </c>
      <c r="B13571" s="775"/>
      <c r="C13571" s="775" t="s">
        <v>574</v>
      </c>
      <c r="D13571" s="775" t="s">
        <v>606</v>
      </c>
      <c r="E13571" s="775">
        <v>0</v>
      </c>
      <c r="F13571" s="775" t="s">
        <v>778</v>
      </c>
      <c r="G13571" s="775" t="s">
        <v>4235</v>
      </c>
      <c r="H13571" s="775" t="s">
        <v>4235</v>
      </c>
      <c r="I13571" s="775" t="s">
        <v>5623</v>
      </c>
    </row>
    <row r="13572" spans="1:9">
      <c r="A13572" s="775" t="str">
        <f>Table_wabobpsvr_AzureCalc_AzureCalcRateCard[[#This Row],[ServiceName]]&amp;Table_wabobpsvr_AzureCalc_AzureCalcRateCard[[#This Row],[Price_Level]]&amp;Table_wabobpsvr_AzureCalc_AzureCalcRateCard[[#This Row],[Region]]</f>
        <v>Notification Hub Free UnitsA</v>
      </c>
      <c r="B13572" s="775"/>
      <c r="C13572" s="775" t="s">
        <v>574</v>
      </c>
      <c r="D13572" s="775" t="s">
        <v>174</v>
      </c>
      <c r="E13572" s="775">
        <v>0</v>
      </c>
      <c r="F13572" s="775" t="s">
        <v>778</v>
      </c>
      <c r="G13572" s="775" t="s">
        <v>1926</v>
      </c>
      <c r="H13572" s="775" t="s">
        <v>1927</v>
      </c>
      <c r="I13572" s="775" t="s">
        <v>5623</v>
      </c>
    </row>
    <row r="13573" spans="1:9">
      <c r="A13573" s="775" t="str">
        <f>Table_wabobpsvr_AzureCalc_AzureCalcRateCard[[#This Row],[ServiceName]]&amp;Table_wabobpsvr_AzureCalc_AzureCalcRateCard[[#This Row],[Price_Level]]&amp;Table_wabobpsvr_AzureCalc_AzureCalcRateCard[[#This Row],[Region]]</f>
        <v>Notification Hub Free UnitsB</v>
      </c>
      <c r="B13573" s="775"/>
      <c r="C13573" s="775" t="s">
        <v>574</v>
      </c>
      <c r="D13573" s="775" t="s">
        <v>175</v>
      </c>
      <c r="E13573" s="775">
        <v>0</v>
      </c>
      <c r="F13573" s="775" t="s">
        <v>778</v>
      </c>
      <c r="G13573" s="775" t="s">
        <v>1926</v>
      </c>
      <c r="H13573" s="775" t="s">
        <v>1927</v>
      </c>
      <c r="I13573" s="775" t="s">
        <v>5623</v>
      </c>
    </row>
    <row r="13574" spans="1:9">
      <c r="A13574" s="775" t="str">
        <f>Table_wabobpsvr_AzureCalc_AzureCalcRateCard[[#This Row],[ServiceName]]&amp;Table_wabobpsvr_AzureCalc_AzureCalcRateCard[[#This Row],[Price_Level]]&amp;Table_wabobpsvr_AzureCalc_AzureCalcRateCard[[#This Row],[Region]]</f>
        <v>Notification Hub Free UnitsC</v>
      </c>
      <c r="B13574" s="775"/>
      <c r="C13574" s="775" t="s">
        <v>574</v>
      </c>
      <c r="D13574" s="775" t="s">
        <v>177</v>
      </c>
      <c r="E13574" s="775">
        <v>0</v>
      </c>
      <c r="F13574" s="775" t="s">
        <v>778</v>
      </c>
      <c r="G13574" s="775" t="s">
        <v>1926</v>
      </c>
      <c r="H13574" s="775" t="s">
        <v>1927</v>
      </c>
      <c r="I13574" s="775" t="s">
        <v>5623</v>
      </c>
    </row>
    <row r="13575" spans="1:9">
      <c r="A13575" s="775" t="str">
        <f>Table_wabobpsvr_AzureCalc_AzureCalcRateCard[[#This Row],[ServiceName]]&amp;Table_wabobpsvr_AzureCalc_AzureCalcRateCard[[#This Row],[Price_Level]]&amp;Table_wabobpsvr_AzureCalc_AzureCalcRateCard[[#This Row],[Region]]</f>
        <v>Notification Hub Free UnitsD</v>
      </c>
      <c r="B13575" s="775"/>
      <c r="C13575" s="775" t="s">
        <v>574</v>
      </c>
      <c r="D13575" s="775" t="s">
        <v>176</v>
      </c>
      <c r="E13575" s="775">
        <v>0</v>
      </c>
      <c r="F13575" s="775" t="s">
        <v>778</v>
      </c>
      <c r="G13575" s="775" t="s">
        <v>1926</v>
      </c>
      <c r="H13575" s="775" t="s">
        <v>1927</v>
      </c>
      <c r="I13575" s="775" t="s">
        <v>5623</v>
      </c>
    </row>
    <row r="13576" spans="1:9">
      <c r="A13576" s="775" t="str">
        <f>Table_wabobpsvr_AzureCalc_AzureCalcRateCard[[#This Row],[ServiceName]]&amp;Table_wabobpsvr_AzureCalc_AzureCalcRateCard[[#This Row],[Price_Level]]&amp;Table_wabobpsvr_AzureCalc_AzureCalcRateCard[[#This Row],[Region]]</f>
        <v>Notification Hub Basic UnitsMOSP</v>
      </c>
      <c r="B13576" s="775"/>
      <c r="C13576" s="775" t="s">
        <v>574</v>
      </c>
      <c r="D13576" s="775" t="s">
        <v>606</v>
      </c>
      <c r="E13576" s="775">
        <v>10</v>
      </c>
      <c r="F13576" s="775" t="s">
        <v>779</v>
      </c>
      <c r="G13576" s="775" t="s">
        <v>4235</v>
      </c>
      <c r="H13576" s="775" t="s">
        <v>4235</v>
      </c>
      <c r="I13576" s="775" t="s">
        <v>5624</v>
      </c>
    </row>
    <row r="13577" spans="1:9">
      <c r="A13577" s="775" t="str">
        <f>Table_wabobpsvr_AzureCalc_AzureCalcRateCard[[#This Row],[ServiceName]]&amp;Table_wabobpsvr_AzureCalc_AzureCalcRateCard[[#This Row],[Price_Level]]&amp;Table_wabobpsvr_AzureCalc_AzureCalcRateCard[[#This Row],[Region]]</f>
        <v>Notification Hub Basic UnitsA</v>
      </c>
      <c r="B13577" s="775"/>
      <c r="C13577" s="775" t="s">
        <v>574</v>
      </c>
      <c r="D13577" s="775" t="s">
        <v>174</v>
      </c>
      <c r="E13577" s="775">
        <v>7.3</v>
      </c>
      <c r="F13577" s="775" t="s">
        <v>779</v>
      </c>
      <c r="G13577" s="775" t="s">
        <v>1928</v>
      </c>
      <c r="H13577" s="775" t="s">
        <v>1929</v>
      </c>
      <c r="I13577" s="775" t="s">
        <v>5624</v>
      </c>
    </row>
    <row r="13578" spans="1:9">
      <c r="A13578" s="775" t="str">
        <f>Table_wabobpsvr_AzureCalc_AzureCalcRateCard[[#This Row],[ServiceName]]&amp;Table_wabobpsvr_AzureCalc_AzureCalcRateCard[[#This Row],[Price_Level]]&amp;Table_wabobpsvr_AzureCalc_AzureCalcRateCard[[#This Row],[Region]]</f>
        <v>Notification Hub Basic UnitsB</v>
      </c>
      <c r="B13578" s="775"/>
      <c r="C13578" s="775" t="s">
        <v>574</v>
      </c>
      <c r="D13578" s="775" t="s">
        <v>175</v>
      </c>
      <c r="E13578" s="775">
        <v>7</v>
      </c>
      <c r="F13578" s="775" t="s">
        <v>779</v>
      </c>
      <c r="G13578" s="775" t="s">
        <v>1928</v>
      </c>
      <c r="H13578" s="775" t="s">
        <v>1929</v>
      </c>
      <c r="I13578" s="775" t="s">
        <v>5624</v>
      </c>
    </row>
    <row r="13579" spans="1:9">
      <c r="A13579" s="775" t="str">
        <f>Table_wabobpsvr_AzureCalc_AzureCalcRateCard[[#This Row],[ServiceName]]&amp;Table_wabobpsvr_AzureCalc_AzureCalcRateCard[[#This Row],[Price_Level]]&amp;Table_wabobpsvr_AzureCalc_AzureCalcRateCard[[#This Row],[Region]]</f>
        <v>Notification Hub Basic UnitsC</v>
      </c>
      <c r="B13579" s="775"/>
      <c r="C13579" s="775" t="s">
        <v>574</v>
      </c>
      <c r="D13579" s="775" t="s">
        <v>177</v>
      </c>
      <c r="E13579" s="775">
        <v>6.7</v>
      </c>
      <c r="F13579" s="775" t="s">
        <v>779</v>
      </c>
      <c r="G13579" s="775" t="s">
        <v>1928</v>
      </c>
      <c r="H13579" s="775" t="s">
        <v>1929</v>
      </c>
      <c r="I13579" s="775" t="s">
        <v>5624</v>
      </c>
    </row>
    <row r="13580" spans="1:9">
      <c r="A13580" s="775" t="str">
        <f>Table_wabobpsvr_AzureCalc_AzureCalcRateCard[[#This Row],[ServiceName]]&amp;Table_wabobpsvr_AzureCalc_AzureCalcRateCard[[#This Row],[Price_Level]]&amp;Table_wabobpsvr_AzureCalc_AzureCalcRateCard[[#This Row],[Region]]</f>
        <v>Notification Hub Basic UnitsD</v>
      </c>
      <c r="B13580" s="775"/>
      <c r="C13580" s="775" t="s">
        <v>574</v>
      </c>
      <c r="D13580" s="775" t="s">
        <v>176</v>
      </c>
      <c r="E13580" s="775">
        <v>6.4</v>
      </c>
      <c r="F13580" s="775" t="s">
        <v>779</v>
      </c>
      <c r="G13580" s="775" t="s">
        <v>1928</v>
      </c>
      <c r="H13580" s="775" t="s">
        <v>1929</v>
      </c>
      <c r="I13580" s="775" t="s">
        <v>5624</v>
      </c>
    </row>
    <row r="13581" spans="1:9">
      <c r="A13581" s="775" t="str">
        <f>Table_wabobpsvr_AzureCalc_AzureCalcRateCard[[#This Row],[ServiceName]]&amp;Table_wabobpsvr_AzureCalc_AzureCalcRateCard[[#This Row],[Price_Level]]&amp;Table_wabobpsvr_AzureCalc_AzureCalcRateCard[[#This Row],[Region]]</f>
        <v>Notification Hub Standard UnitsMOSP</v>
      </c>
      <c r="B13581" s="775"/>
      <c r="C13581" s="775" t="s">
        <v>574</v>
      </c>
      <c r="D13581" s="775" t="s">
        <v>606</v>
      </c>
      <c r="E13581" s="775">
        <v>200</v>
      </c>
      <c r="F13581" s="775" t="s">
        <v>780</v>
      </c>
      <c r="G13581" s="775" t="s">
        <v>4235</v>
      </c>
      <c r="H13581" s="775" t="s">
        <v>4235</v>
      </c>
      <c r="I13581" s="775" t="s">
        <v>5625</v>
      </c>
    </row>
    <row r="13582" spans="1:9">
      <c r="A13582" s="775" t="str">
        <f>Table_wabobpsvr_AzureCalc_AzureCalcRateCard[[#This Row],[ServiceName]]&amp;Table_wabobpsvr_AzureCalc_AzureCalcRateCard[[#This Row],[Price_Level]]&amp;Table_wabobpsvr_AzureCalc_AzureCalcRateCard[[#This Row],[Region]]</f>
        <v>Notification Hub Standard UnitsA</v>
      </c>
      <c r="B13582" s="775"/>
      <c r="C13582" s="775" t="s">
        <v>574</v>
      </c>
      <c r="D13582" s="775" t="s">
        <v>174</v>
      </c>
      <c r="E13582" s="775">
        <v>146</v>
      </c>
      <c r="F13582" s="775" t="s">
        <v>780</v>
      </c>
      <c r="G13582" s="775" t="s">
        <v>1930</v>
      </c>
      <c r="H13582" s="775" t="s">
        <v>1931</v>
      </c>
      <c r="I13582" s="775" t="s">
        <v>5625</v>
      </c>
    </row>
    <row r="13583" spans="1:9">
      <c r="A13583" s="1039" t="str">
        <f>Table_wabobpsvr_AzureCalc_AzureCalcRateCard[[#This Row],[ServiceName]]&amp;Table_wabobpsvr_AzureCalc_AzureCalcRateCard[[#This Row],[Price_Level]]&amp;Table_wabobpsvr_AzureCalc_AzureCalcRateCard[[#This Row],[Region]]</f>
        <v>Notification Hub Standard UnitsB</v>
      </c>
      <c r="B13583" s="1039"/>
      <c r="C13583" s="1039" t="s">
        <v>574</v>
      </c>
      <c r="D13583" s="1039" t="s">
        <v>175</v>
      </c>
      <c r="E13583" s="1039">
        <v>140</v>
      </c>
      <c r="F13583" s="1039" t="s">
        <v>780</v>
      </c>
      <c r="G13583" s="775" t="s">
        <v>1930</v>
      </c>
      <c r="H13583" s="775" t="s">
        <v>1931</v>
      </c>
      <c r="I13583" s="775" t="s">
        <v>5625</v>
      </c>
    </row>
    <row r="13584" spans="1:9">
      <c r="A13584" s="775" t="str">
        <f>Table_wabobpsvr_AzureCalc_AzureCalcRateCard[[#This Row],[ServiceName]]&amp;Table_wabobpsvr_AzureCalc_AzureCalcRateCard[[#This Row],[Price_Level]]&amp;Table_wabobpsvr_AzureCalc_AzureCalcRateCard[[#This Row],[Region]]</f>
        <v>Notification Hub Standard UnitsC</v>
      </c>
      <c r="B13584" s="775"/>
      <c r="C13584" s="775" t="s">
        <v>574</v>
      </c>
      <c r="D13584" s="775" t="s">
        <v>177</v>
      </c>
      <c r="E13584" s="775">
        <v>134</v>
      </c>
      <c r="F13584" s="775" t="s">
        <v>780</v>
      </c>
      <c r="G13584" s="775" t="s">
        <v>1930</v>
      </c>
      <c r="H13584" s="775" t="s">
        <v>1931</v>
      </c>
      <c r="I13584" s="775" t="s">
        <v>5625</v>
      </c>
    </row>
    <row r="13585" spans="1:9">
      <c r="A13585" s="775" t="str">
        <f>Table_wabobpsvr_AzureCalc_AzureCalcRateCard[[#This Row],[ServiceName]]&amp;Table_wabobpsvr_AzureCalc_AzureCalcRateCard[[#This Row],[Price_Level]]&amp;Table_wabobpsvr_AzureCalc_AzureCalcRateCard[[#This Row],[Region]]</f>
        <v>Notification Hub Standard UnitsD</v>
      </c>
      <c r="B13585" s="775"/>
      <c r="C13585" s="775" t="s">
        <v>574</v>
      </c>
      <c r="D13585" s="775" t="s">
        <v>176</v>
      </c>
      <c r="E13585" s="775">
        <v>128</v>
      </c>
      <c r="F13585" s="775" t="s">
        <v>780</v>
      </c>
      <c r="G13585" s="775" t="s">
        <v>1930</v>
      </c>
      <c r="H13585" s="775" t="s">
        <v>1931</v>
      </c>
      <c r="I13585" s="775" t="s">
        <v>5625</v>
      </c>
    </row>
    <row r="13586" spans="1:9">
      <c r="A13586" s="775" t="str">
        <f>Table_wabobpsvr_AzureCalc_AzureCalcRateCard[[#This Row],[ServiceName]]&amp;Table_wabobpsvr_AzureCalc_AzureCalcRateCard[[#This Row],[Price_Level]]&amp;Table_wabobpsvr_AzureCalc_AzureCalcRateCard[[#This Row],[Region]]</f>
        <v>Service Bus MessagesMOSP</v>
      </c>
      <c r="B13586" s="775"/>
      <c r="C13586" s="775" t="s">
        <v>781</v>
      </c>
      <c r="D13586" s="775" t="s">
        <v>606</v>
      </c>
      <c r="E13586" s="775">
        <v>0.01</v>
      </c>
      <c r="F13586" s="775" t="s">
        <v>782</v>
      </c>
      <c r="G13586" s="775" t="s">
        <v>4235</v>
      </c>
      <c r="H13586" s="775" t="s">
        <v>4235</v>
      </c>
      <c r="I13586" s="775" t="s">
        <v>5626</v>
      </c>
    </row>
    <row r="13587" spans="1:9">
      <c r="A13587" s="775" t="str">
        <f>Table_wabobpsvr_AzureCalc_AzureCalcRateCard[[#This Row],[ServiceName]]&amp;Table_wabobpsvr_AzureCalc_AzureCalcRateCard[[#This Row],[Price_Level]]&amp;Table_wabobpsvr_AzureCalc_AzureCalcRateCard[[#This Row],[Region]]</f>
        <v>Service Bus MessagesA</v>
      </c>
      <c r="B13587" s="775"/>
      <c r="C13587" s="775" t="s">
        <v>781</v>
      </c>
      <c r="D13587" s="775" t="s">
        <v>174</v>
      </c>
      <c r="E13587" s="775">
        <v>7.3000000000000001E-3</v>
      </c>
      <c r="F13587" s="775" t="s">
        <v>782</v>
      </c>
      <c r="G13587" s="775" t="s">
        <v>1932</v>
      </c>
      <c r="H13587" s="775" t="s">
        <v>1933</v>
      </c>
      <c r="I13587" s="775" t="s">
        <v>5626</v>
      </c>
    </row>
    <row r="13588" spans="1:9">
      <c r="A13588" s="775" t="str">
        <f>Table_wabobpsvr_AzureCalc_AzureCalcRateCard[[#This Row],[ServiceName]]&amp;Table_wabobpsvr_AzureCalc_AzureCalcRateCard[[#This Row],[Price_Level]]&amp;Table_wabobpsvr_AzureCalc_AzureCalcRateCard[[#This Row],[Region]]</f>
        <v>Service Bus MessagesB</v>
      </c>
      <c r="B13588" s="775"/>
      <c r="C13588" s="775" t="s">
        <v>781</v>
      </c>
      <c r="D13588" s="775" t="s">
        <v>175</v>
      </c>
      <c r="E13588" s="775">
        <v>7.0000000000000001E-3</v>
      </c>
      <c r="F13588" s="775" t="s">
        <v>782</v>
      </c>
      <c r="G13588" s="775" t="s">
        <v>1932</v>
      </c>
      <c r="H13588" s="775" t="s">
        <v>1933</v>
      </c>
      <c r="I13588" s="775" t="s">
        <v>5626</v>
      </c>
    </row>
    <row r="13589" spans="1:9">
      <c r="A13589" s="775" t="str">
        <f>Table_wabobpsvr_AzureCalc_AzureCalcRateCard[[#This Row],[ServiceName]]&amp;Table_wabobpsvr_AzureCalc_AzureCalcRateCard[[#This Row],[Price_Level]]&amp;Table_wabobpsvr_AzureCalc_AzureCalcRateCard[[#This Row],[Region]]</f>
        <v>Service Bus MessagesC</v>
      </c>
      <c r="B13589" s="775"/>
      <c r="C13589" s="775" t="s">
        <v>781</v>
      </c>
      <c r="D13589" s="775" t="s">
        <v>177</v>
      </c>
      <c r="E13589" s="775">
        <v>6.7000000000000002E-3</v>
      </c>
      <c r="F13589" s="775" t="s">
        <v>782</v>
      </c>
      <c r="G13589" s="775" t="s">
        <v>1932</v>
      </c>
      <c r="H13589" s="775" t="s">
        <v>1933</v>
      </c>
      <c r="I13589" s="775" t="s">
        <v>5626</v>
      </c>
    </row>
    <row r="13590" spans="1:9">
      <c r="A13590" s="775" t="str">
        <f>Table_wabobpsvr_AzureCalc_AzureCalcRateCard[[#This Row],[ServiceName]]&amp;Table_wabobpsvr_AzureCalc_AzureCalcRateCard[[#This Row],[Price_Level]]&amp;Table_wabobpsvr_AzureCalc_AzureCalcRateCard[[#This Row],[Region]]</f>
        <v>Service Bus MessagesD</v>
      </c>
      <c r="B13590" s="775"/>
      <c r="C13590" s="775" t="s">
        <v>781</v>
      </c>
      <c r="D13590" s="775" t="s">
        <v>176</v>
      </c>
      <c r="E13590" s="775">
        <v>6.4000000000000003E-3</v>
      </c>
      <c r="F13590" s="775" t="s">
        <v>782</v>
      </c>
      <c r="G13590" s="775" t="s">
        <v>1932</v>
      </c>
      <c r="H13590" s="775" t="s">
        <v>1933</v>
      </c>
      <c r="I13590" s="775" t="s">
        <v>5626</v>
      </c>
    </row>
    <row r="13591" spans="1:9">
      <c r="A13591" s="775" t="str">
        <f>Table_wabobpsvr_AzureCalc_AzureCalcRateCard[[#This Row],[ServiceName]]&amp;Table_wabobpsvr_AzureCalc_AzureCalcRateCard[[#This Row],[Price_Level]]&amp;Table_wabobpsvr_AzureCalc_AzureCalcRateCard[[#This Row],[Region]]</f>
        <v>Service Bus RelayMOSP</v>
      </c>
      <c r="B13591" s="775"/>
      <c r="C13591" s="775" t="s">
        <v>783</v>
      </c>
      <c r="D13591" s="775" t="s">
        <v>606</v>
      </c>
      <c r="E13591" s="775">
        <v>0.1</v>
      </c>
      <c r="F13591" s="775" t="s">
        <v>784</v>
      </c>
      <c r="G13591" s="775" t="s">
        <v>4235</v>
      </c>
      <c r="H13591" s="775" t="s">
        <v>4235</v>
      </c>
      <c r="I13591" s="775" t="s">
        <v>5627</v>
      </c>
    </row>
    <row r="13592" spans="1:9">
      <c r="A13592" s="775" t="str">
        <f>Table_wabobpsvr_AzureCalc_AzureCalcRateCard[[#This Row],[ServiceName]]&amp;Table_wabobpsvr_AzureCalc_AzureCalcRateCard[[#This Row],[Price_Level]]&amp;Table_wabobpsvr_AzureCalc_AzureCalcRateCard[[#This Row],[Region]]</f>
        <v>Service Bus RelayA</v>
      </c>
      <c r="B13592" s="775"/>
      <c r="C13592" s="775" t="s">
        <v>783</v>
      </c>
      <c r="D13592" s="775" t="s">
        <v>174</v>
      </c>
      <c r="E13592" s="775">
        <v>7.2999999999999995E-2</v>
      </c>
      <c r="F13592" s="775" t="s">
        <v>784</v>
      </c>
      <c r="G13592" s="775" t="s">
        <v>1934</v>
      </c>
      <c r="H13592" s="775" t="s">
        <v>1935</v>
      </c>
      <c r="I13592" s="775" t="s">
        <v>5627</v>
      </c>
    </row>
    <row r="13593" spans="1:9">
      <c r="A13593" s="775" t="str">
        <f>Table_wabobpsvr_AzureCalc_AzureCalcRateCard[[#This Row],[ServiceName]]&amp;Table_wabobpsvr_AzureCalc_AzureCalcRateCard[[#This Row],[Price_Level]]&amp;Table_wabobpsvr_AzureCalc_AzureCalcRateCard[[#This Row],[Region]]</f>
        <v>Service Bus RelayB</v>
      </c>
      <c r="B13593" s="775"/>
      <c r="C13593" s="775" t="s">
        <v>783</v>
      </c>
      <c r="D13593" s="775" t="s">
        <v>175</v>
      </c>
      <c r="E13593" s="775">
        <v>7.0000000000000007E-2</v>
      </c>
      <c r="F13593" s="775" t="s">
        <v>784</v>
      </c>
      <c r="G13593" s="775" t="s">
        <v>1934</v>
      </c>
      <c r="H13593" s="775" t="s">
        <v>1935</v>
      </c>
      <c r="I13593" s="775" t="s">
        <v>5627</v>
      </c>
    </row>
    <row r="13594" spans="1:9">
      <c r="A13594" s="775" t="str">
        <f>Table_wabobpsvr_AzureCalc_AzureCalcRateCard[[#This Row],[ServiceName]]&amp;Table_wabobpsvr_AzureCalc_AzureCalcRateCard[[#This Row],[Price_Level]]&amp;Table_wabobpsvr_AzureCalc_AzureCalcRateCard[[#This Row],[Region]]</f>
        <v>Service Bus RelayC</v>
      </c>
      <c r="B13594" s="775"/>
      <c r="C13594" s="775" t="s">
        <v>783</v>
      </c>
      <c r="D13594" s="775" t="s">
        <v>177</v>
      </c>
      <c r="E13594" s="775">
        <v>6.7000000000000004E-2</v>
      </c>
      <c r="F13594" s="775" t="s">
        <v>784</v>
      </c>
      <c r="G13594" s="775" t="s">
        <v>1934</v>
      </c>
      <c r="H13594" s="775" t="s">
        <v>1935</v>
      </c>
      <c r="I13594" s="775" t="s">
        <v>5627</v>
      </c>
    </row>
    <row r="13595" spans="1:9">
      <c r="A13595" s="775" t="str">
        <f>Table_wabobpsvr_AzureCalc_AzureCalcRateCard[[#This Row],[ServiceName]]&amp;Table_wabobpsvr_AzureCalc_AzureCalcRateCard[[#This Row],[Price_Level]]&amp;Table_wabobpsvr_AzureCalc_AzureCalcRateCard[[#This Row],[Region]]</f>
        <v>Service Bus RelayD</v>
      </c>
      <c r="B13595" s="775"/>
      <c r="C13595" s="775" t="s">
        <v>783</v>
      </c>
      <c r="D13595" s="775" t="s">
        <v>176</v>
      </c>
      <c r="E13595" s="775">
        <v>6.4000000000000001E-2</v>
      </c>
      <c r="F13595" s="775" t="s">
        <v>784</v>
      </c>
      <c r="G13595" s="775" t="s">
        <v>1934</v>
      </c>
      <c r="H13595" s="775" t="s">
        <v>1935</v>
      </c>
      <c r="I13595" s="775" t="s">
        <v>5627</v>
      </c>
    </row>
    <row r="13596" spans="1:9">
      <c r="A13596" s="775" t="str">
        <f>Table_wabobpsvr_AzureCalc_AzureCalcRateCard[[#This Row],[ServiceName]]&amp;Table_wabobpsvr_AzureCalc_AzureCalcRateCard[[#This Row],[Price_Level]]&amp;Table_wabobpsvr_AzureCalc_AzureCalcRateCard[[#This Row],[Region]]</f>
        <v>Media Services Encoding Data ProcessedMOSP</v>
      </c>
      <c r="B13596" s="775"/>
      <c r="C13596" s="775" t="s">
        <v>764</v>
      </c>
      <c r="D13596" s="775" t="s">
        <v>606</v>
      </c>
      <c r="E13596" s="775">
        <v>1.39</v>
      </c>
      <c r="F13596" s="775" t="s">
        <v>785</v>
      </c>
      <c r="G13596" s="775" t="s">
        <v>4235</v>
      </c>
      <c r="H13596" s="775" t="s">
        <v>4235</v>
      </c>
      <c r="I13596" s="775" t="s">
        <v>5191</v>
      </c>
    </row>
    <row r="13597" spans="1:9">
      <c r="A13597" s="775" t="str">
        <f>Table_wabobpsvr_AzureCalc_AzureCalcRateCard[[#This Row],[ServiceName]]&amp;Table_wabobpsvr_AzureCalc_AzureCalcRateCard[[#This Row],[Price_Level]]&amp;Table_wabobpsvr_AzureCalc_AzureCalcRateCard[[#This Row],[Region]]</f>
        <v>Media Services Encoding Data ProcessedA</v>
      </c>
      <c r="B13597" s="775"/>
      <c r="C13597" s="775" t="s">
        <v>764</v>
      </c>
      <c r="D13597" s="775" t="s">
        <v>174</v>
      </c>
      <c r="E13597" s="775">
        <v>1.3483000000000001</v>
      </c>
      <c r="F13597" s="775" t="s">
        <v>785</v>
      </c>
      <c r="G13597" s="775" t="s">
        <v>1936</v>
      </c>
      <c r="H13597" s="775" t="s">
        <v>1937</v>
      </c>
      <c r="I13597" s="775" t="s">
        <v>5191</v>
      </c>
    </row>
    <row r="13598" spans="1:9">
      <c r="A13598" s="775" t="str">
        <f>Table_wabobpsvr_AzureCalc_AzureCalcRateCard[[#This Row],[ServiceName]]&amp;Table_wabobpsvr_AzureCalc_AzureCalcRateCard[[#This Row],[Price_Level]]&amp;Table_wabobpsvr_AzureCalc_AzureCalcRateCard[[#This Row],[Region]]</f>
        <v>Media Services Encoding Data ProcessedB</v>
      </c>
      <c r="B13598" s="775"/>
      <c r="C13598" s="775" t="s">
        <v>764</v>
      </c>
      <c r="D13598" s="775" t="s">
        <v>175</v>
      </c>
      <c r="E13598" s="775">
        <v>1.3066</v>
      </c>
      <c r="F13598" s="775" t="s">
        <v>785</v>
      </c>
      <c r="G13598" s="775" t="s">
        <v>1936</v>
      </c>
      <c r="H13598" s="775" t="s">
        <v>1937</v>
      </c>
      <c r="I13598" s="775" t="s">
        <v>5191</v>
      </c>
    </row>
    <row r="13599" spans="1:9">
      <c r="A13599" s="775" t="str">
        <f>Table_wabobpsvr_AzureCalc_AzureCalcRateCard[[#This Row],[ServiceName]]&amp;Table_wabobpsvr_AzureCalc_AzureCalcRateCard[[#This Row],[Price_Level]]&amp;Table_wabobpsvr_AzureCalc_AzureCalcRateCard[[#This Row],[Region]]</f>
        <v>Media Services Encoding Data ProcessedC</v>
      </c>
      <c r="B13599" s="775"/>
      <c r="C13599" s="775" t="s">
        <v>764</v>
      </c>
      <c r="D13599" s="775" t="s">
        <v>177</v>
      </c>
      <c r="E13599" s="775">
        <v>1.2648999999999999</v>
      </c>
      <c r="F13599" s="775" t="s">
        <v>785</v>
      </c>
      <c r="G13599" s="775" t="s">
        <v>1936</v>
      </c>
      <c r="H13599" s="775" t="s">
        <v>1937</v>
      </c>
      <c r="I13599" s="775" t="s">
        <v>5191</v>
      </c>
    </row>
    <row r="13600" spans="1:9">
      <c r="A13600" s="775" t="str">
        <f>Table_wabobpsvr_AzureCalc_AzureCalcRateCard[[#This Row],[ServiceName]]&amp;Table_wabobpsvr_AzureCalc_AzureCalcRateCard[[#This Row],[Price_Level]]&amp;Table_wabobpsvr_AzureCalc_AzureCalcRateCard[[#This Row],[Region]]</f>
        <v>Media Services Encoding Data ProcessedD</v>
      </c>
      <c r="B13600" s="775"/>
      <c r="C13600" s="775" t="s">
        <v>764</v>
      </c>
      <c r="D13600" s="775" t="s">
        <v>176</v>
      </c>
      <c r="E13600" s="775">
        <v>1.2232000000000001</v>
      </c>
      <c r="F13600" s="775" t="s">
        <v>785</v>
      </c>
      <c r="G13600" s="775" t="s">
        <v>1936</v>
      </c>
      <c r="H13600" s="775" t="s">
        <v>1937</v>
      </c>
      <c r="I13600" s="775" t="s">
        <v>5191</v>
      </c>
    </row>
    <row r="13601" spans="1:9">
      <c r="A13601" s="775" t="str">
        <f>Table_wabobpsvr_AzureCalc_AzureCalcRateCard[[#This Row],[ServiceName]]&amp;Table_wabobpsvr_AzureCalc_AzureCalcRateCard[[#This Row],[Price_Level]]&amp;Table_wabobpsvr_AzureCalc_AzureCalcRateCard[[#This Row],[Region]]</f>
        <v>Media Services E1 Encoding Daily Reserved UnitsMOSP</v>
      </c>
      <c r="B13601" s="775"/>
      <c r="C13601" s="775" t="s">
        <v>574</v>
      </c>
      <c r="D13601" s="775" t="s">
        <v>606</v>
      </c>
      <c r="E13601" s="775">
        <v>69</v>
      </c>
      <c r="F13601" s="775" t="s">
        <v>786</v>
      </c>
      <c r="G13601" s="775" t="s">
        <v>4235</v>
      </c>
      <c r="H13601" s="775" t="s">
        <v>4235</v>
      </c>
      <c r="I13601" s="775" t="s">
        <v>5628</v>
      </c>
    </row>
    <row r="13602" spans="1:9">
      <c r="A13602" s="775" t="str">
        <f>Table_wabobpsvr_AzureCalc_AzureCalcRateCard[[#This Row],[ServiceName]]&amp;Table_wabobpsvr_AzureCalc_AzureCalcRateCard[[#This Row],[Price_Level]]&amp;Table_wabobpsvr_AzureCalc_AzureCalcRateCard[[#This Row],[Region]]</f>
        <v>Media Services E1 Encoding Daily Reserved UnitsA</v>
      </c>
      <c r="B13602" s="775"/>
      <c r="C13602" s="775" t="s">
        <v>574</v>
      </c>
      <c r="D13602" s="775" t="s">
        <v>174</v>
      </c>
      <c r="E13602" s="775">
        <v>66.930000000000007</v>
      </c>
      <c r="F13602" s="775" t="s">
        <v>786</v>
      </c>
      <c r="G13602" s="775" t="s">
        <v>1938</v>
      </c>
      <c r="H13602" s="775" t="s">
        <v>1939</v>
      </c>
      <c r="I13602" s="775" t="s">
        <v>5628</v>
      </c>
    </row>
    <row r="13603" spans="1:9">
      <c r="A13603" s="775" t="str">
        <f>Table_wabobpsvr_AzureCalc_AzureCalcRateCard[[#This Row],[ServiceName]]&amp;Table_wabobpsvr_AzureCalc_AzureCalcRateCard[[#This Row],[Price_Level]]&amp;Table_wabobpsvr_AzureCalc_AzureCalcRateCard[[#This Row],[Region]]</f>
        <v>Media Services E1 Encoding Daily Reserved UnitsB</v>
      </c>
      <c r="B13603" s="775"/>
      <c r="C13603" s="775" t="s">
        <v>574</v>
      </c>
      <c r="D13603" s="775" t="s">
        <v>175</v>
      </c>
      <c r="E13603" s="775">
        <v>64.86</v>
      </c>
      <c r="F13603" s="775" t="s">
        <v>786</v>
      </c>
      <c r="G13603" s="775" t="s">
        <v>1938</v>
      </c>
      <c r="H13603" s="775" t="s">
        <v>1939</v>
      </c>
      <c r="I13603" s="775" t="s">
        <v>5628</v>
      </c>
    </row>
    <row r="13604" spans="1:9">
      <c r="A13604" s="775" t="str">
        <f>Table_wabobpsvr_AzureCalc_AzureCalcRateCard[[#This Row],[ServiceName]]&amp;Table_wabobpsvr_AzureCalc_AzureCalcRateCard[[#This Row],[Price_Level]]&amp;Table_wabobpsvr_AzureCalc_AzureCalcRateCard[[#This Row],[Region]]</f>
        <v>Media Services E1 Encoding Daily Reserved UnitsC</v>
      </c>
      <c r="B13604" s="775"/>
      <c r="C13604" s="775" t="s">
        <v>574</v>
      </c>
      <c r="D13604" s="775" t="s">
        <v>177</v>
      </c>
      <c r="E13604" s="775">
        <v>62.79</v>
      </c>
      <c r="F13604" s="775" t="s">
        <v>786</v>
      </c>
      <c r="G13604" s="775" t="s">
        <v>1938</v>
      </c>
      <c r="H13604" s="775" t="s">
        <v>1939</v>
      </c>
      <c r="I13604" s="775" t="s">
        <v>5628</v>
      </c>
    </row>
    <row r="13605" spans="1:9">
      <c r="A13605" s="775" t="str">
        <f>Table_wabobpsvr_AzureCalc_AzureCalcRateCard[[#This Row],[ServiceName]]&amp;Table_wabobpsvr_AzureCalc_AzureCalcRateCard[[#This Row],[Price_Level]]&amp;Table_wabobpsvr_AzureCalc_AzureCalcRateCard[[#This Row],[Region]]</f>
        <v>Media Services E1 Encoding Daily Reserved UnitsD</v>
      </c>
      <c r="B13605" s="775"/>
      <c r="C13605" s="775" t="s">
        <v>574</v>
      </c>
      <c r="D13605" s="775" t="s">
        <v>176</v>
      </c>
      <c r="E13605" s="775">
        <v>60.72</v>
      </c>
      <c r="F13605" s="775" t="s">
        <v>786</v>
      </c>
      <c r="G13605" s="775" t="s">
        <v>1938</v>
      </c>
      <c r="H13605" s="775" t="s">
        <v>1939</v>
      </c>
      <c r="I13605" s="775" t="s">
        <v>5628</v>
      </c>
    </row>
    <row r="13606" spans="1:9">
      <c r="A13606" s="775" t="str">
        <f>Table_wabobpsvr_AzureCalc_AzureCalcRateCard[[#This Row],[ServiceName]]&amp;Table_wabobpsvr_AzureCalc_AzureCalcRateCard[[#This Row],[Price_Level]]&amp;Table_wabobpsvr_AzureCalc_AzureCalcRateCard[[#This Row],[Region]]</f>
        <v>Media Services E2 Encoding Daily Reserved UnitsA</v>
      </c>
      <c r="B13606" s="775"/>
      <c r="C13606" s="775" t="s">
        <v>574</v>
      </c>
      <c r="D13606" s="775" t="s">
        <v>174</v>
      </c>
      <c r="E13606" s="775">
        <v>134.83000000000001</v>
      </c>
      <c r="F13606" s="775" t="s">
        <v>787</v>
      </c>
      <c r="G13606" s="775" t="s">
        <v>1940</v>
      </c>
      <c r="H13606" s="775" t="s">
        <v>1941</v>
      </c>
      <c r="I13606" s="775" t="s">
        <v>5027</v>
      </c>
    </row>
    <row r="13607" spans="1:9">
      <c r="A13607" s="775" t="str">
        <f>Table_wabobpsvr_AzureCalc_AzureCalcRateCard[[#This Row],[ServiceName]]&amp;Table_wabobpsvr_AzureCalc_AzureCalcRateCard[[#This Row],[Price_Level]]&amp;Table_wabobpsvr_AzureCalc_AzureCalcRateCard[[#This Row],[Region]]</f>
        <v>Media Services E2 Encoding Daily Reserved UnitsB</v>
      </c>
      <c r="B13607" s="775"/>
      <c r="C13607" s="775" t="s">
        <v>574</v>
      </c>
      <c r="D13607" s="775" t="s">
        <v>175</v>
      </c>
      <c r="E13607" s="775">
        <v>130.66</v>
      </c>
      <c r="F13607" s="775" t="s">
        <v>787</v>
      </c>
      <c r="G13607" s="775" t="s">
        <v>1940</v>
      </c>
      <c r="H13607" s="775" t="s">
        <v>1941</v>
      </c>
      <c r="I13607" s="775" t="s">
        <v>5027</v>
      </c>
    </row>
    <row r="13608" spans="1:9">
      <c r="A13608" s="775" t="str">
        <f>Table_wabobpsvr_AzureCalc_AzureCalcRateCard[[#This Row],[ServiceName]]&amp;Table_wabobpsvr_AzureCalc_AzureCalcRateCard[[#This Row],[Price_Level]]&amp;Table_wabobpsvr_AzureCalc_AzureCalcRateCard[[#This Row],[Region]]</f>
        <v>Media Services E2 Encoding Daily Reserved UnitsC</v>
      </c>
      <c r="B13608" s="775"/>
      <c r="C13608" s="775" t="s">
        <v>574</v>
      </c>
      <c r="D13608" s="775" t="s">
        <v>177</v>
      </c>
      <c r="E13608" s="775">
        <v>126.49</v>
      </c>
      <c r="F13608" s="775" t="s">
        <v>787</v>
      </c>
      <c r="G13608" s="775" t="s">
        <v>1940</v>
      </c>
      <c r="H13608" s="775" t="s">
        <v>1941</v>
      </c>
      <c r="I13608" s="775" t="s">
        <v>5027</v>
      </c>
    </row>
    <row r="13609" spans="1:9">
      <c r="A13609" s="775" t="str">
        <f>Table_wabobpsvr_AzureCalc_AzureCalcRateCard[[#This Row],[ServiceName]]&amp;Table_wabobpsvr_AzureCalc_AzureCalcRateCard[[#This Row],[Price_Level]]&amp;Table_wabobpsvr_AzureCalc_AzureCalcRateCard[[#This Row],[Region]]</f>
        <v>Media Services E2 Encoding Daily Reserved UnitsD</v>
      </c>
      <c r="B13609" s="775"/>
      <c r="C13609" s="775" t="s">
        <v>574</v>
      </c>
      <c r="D13609" s="775" t="s">
        <v>176</v>
      </c>
      <c r="E13609" s="775">
        <v>122.32</v>
      </c>
      <c r="F13609" s="775" t="s">
        <v>787</v>
      </c>
      <c r="G13609" s="775" t="s">
        <v>1940</v>
      </c>
      <c r="H13609" s="775" t="s">
        <v>1941</v>
      </c>
      <c r="I13609" s="775" t="s">
        <v>5027</v>
      </c>
    </row>
    <row r="13610" spans="1:9">
      <c r="A13610" s="775" t="str">
        <f>Table_wabobpsvr_AzureCalc_AzureCalcRateCard[[#This Row],[ServiceName]]&amp;Table_wabobpsvr_AzureCalc_AzureCalcRateCard[[#This Row],[Price_Level]]&amp;Table_wabobpsvr_AzureCalc_AzureCalcRateCard[[#This Row],[Region]]</f>
        <v>Media Services E3 Encoding Daily Reserved UnitsMOSP</v>
      </c>
      <c r="B13610" s="775"/>
      <c r="C13610" s="775" t="s">
        <v>574</v>
      </c>
      <c r="D13610" s="775" t="s">
        <v>606</v>
      </c>
      <c r="E13610" s="775">
        <v>399</v>
      </c>
      <c r="F13610" s="775" t="s">
        <v>788</v>
      </c>
      <c r="G13610" s="775" t="s">
        <v>4235</v>
      </c>
      <c r="H13610" s="775" t="s">
        <v>4235</v>
      </c>
      <c r="I13610" s="775" t="s">
        <v>5629</v>
      </c>
    </row>
    <row r="13611" spans="1:9">
      <c r="A13611" s="775" t="str">
        <f>Table_wabobpsvr_AzureCalc_AzureCalcRateCard[[#This Row],[ServiceName]]&amp;Table_wabobpsvr_AzureCalc_AzureCalcRateCard[[#This Row],[Price_Level]]&amp;Table_wabobpsvr_AzureCalc_AzureCalcRateCard[[#This Row],[Region]]</f>
        <v>Media Services E3 Encoding Daily Reserved UnitsA</v>
      </c>
      <c r="B13611" s="775"/>
      <c r="C13611" s="775" t="s">
        <v>574</v>
      </c>
      <c r="D13611" s="775" t="s">
        <v>174</v>
      </c>
      <c r="E13611" s="775">
        <v>386.88</v>
      </c>
      <c r="F13611" s="775" t="s">
        <v>788</v>
      </c>
      <c r="G13611" s="775" t="s">
        <v>1942</v>
      </c>
      <c r="H13611" s="775" t="s">
        <v>1943</v>
      </c>
      <c r="I13611" s="775" t="s">
        <v>5629</v>
      </c>
    </row>
    <row r="13612" spans="1:9">
      <c r="A13612" s="775" t="str">
        <f>Table_wabobpsvr_AzureCalc_AzureCalcRateCard[[#This Row],[ServiceName]]&amp;Table_wabobpsvr_AzureCalc_AzureCalcRateCard[[#This Row],[Price_Level]]&amp;Table_wabobpsvr_AzureCalc_AzureCalcRateCard[[#This Row],[Region]]</f>
        <v>Media Services E3 Encoding Daily Reserved UnitsB</v>
      </c>
      <c r="B13612" s="775"/>
      <c r="C13612" s="775" t="s">
        <v>574</v>
      </c>
      <c r="D13612" s="775" t="s">
        <v>175</v>
      </c>
      <c r="E13612" s="775">
        <v>375.1</v>
      </c>
      <c r="F13612" s="775" t="s">
        <v>788</v>
      </c>
      <c r="G13612" s="775" t="s">
        <v>1942</v>
      </c>
      <c r="H13612" s="775" t="s">
        <v>1943</v>
      </c>
      <c r="I13612" s="775" t="s">
        <v>5629</v>
      </c>
    </row>
    <row r="13613" spans="1:9">
      <c r="A13613" s="775" t="str">
        <f>Table_wabobpsvr_AzureCalc_AzureCalcRateCard[[#This Row],[ServiceName]]&amp;Table_wabobpsvr_AzureCalc_AzureCalcRateCard[[#This Row],[Price_Level]]&amp;Table_wabobpsvr_AzureCalc_AzureCalcRateCard[[#This Row],[Region]]</f>
        <v>Media Services E3 Encoding Daily Reserved UnitsC</v>
      </c>
      <c r="B13613" s="775"/>
      <c r="C13613" s="775" t="s">
        <v>574</v>
      </c>
      <c r="D13613" s="775" t="s">
        <v>177</v>
      </c>
      <c r="E13613" s="775">
        <v>363.01</v>
      </c>
      <c r="F13613" s="775" t="s">
        <v>788</v>
      </c>
      <c r="G13613" s="775" t="s">
        <v>1942</v>
      </c>
      <c r="H13613" s="775" t="s">
        <v>1943</v>
      </c>
      <c r="I13613" s="775" t="s">
        <v>5629</v>
      </c>
    </row>
    <row r="13614" spans="1:9">
      <c r="A13614" s="775" t="str">
        <f>Table_wabobpsvr_AzureCalc_AzureCalcRateCard[[#This Row],[ServiceName]]&amp;Table_wabobpsvr_AzureCalc_AzureCalcRateCard[[#This Row],[Price_Level]]&amp;Table_wabobpsvr_AzureCalc_AzureCalcRateCard[[#This Row],[Region]]</f>
        <v>Media Services E3 Encoding Daily Reserved UnitsD</v>
      </c>
      <c r="B13614" s="775"/>
      <c r="C13614" s="775" t="s">
        <v>574</v>
      </c>
      <c r="D13614" s="775" t="s">
        <v>176</v>
      </c>
      <c r="E13614" s="775">
        <v>351.23</v>
      </c>
      <c r="F13614" s="775" t="s">
        <v>788</v>
      </c>
      <c r="G13614" s="775" t="s">
        <v>1942</v>
      </c>
      <c r="H13614" s="775" t="s">
        <v>1943</v>
      </c>
      <c r="I13614" s="775" t="s">
        <v>5629</v>
      </c>
    </row>
    <row r="13615" spans="1:9">
      <c r="A13615" s="775" t="str">
        <f>Table_wabobpsvr_AzureCalc_AzureCalcRateCard[[#This Row],[ServiceName]]&amp;Table_wabobpsvr_AzureCalc_AzureCalcRateCard[[#This Row],[Price_Level]]&amp;Table_wabobpsvr_AzureCalc_AzureCalcRateCard[[#This Row],[Region]]</f>
        <v>Cache PremiumMOSP</v>
      </c>
      <c r="B13615" s="775"/>
      <c r="C13615" s="775" t="s">
        <v>574</v>
      </c>
      <c r="D13615" s="775" t="s">
        <v>606</v>
      </c>
      <c r="E13615" s="775">
        <v>290</v>
      </c>
      <c r="F13615" s="775" t="s">
        <v>789</v>
      </c>
      <c r="G13615" s="775" t="s">
        <v>4235</v>
      </c>
      <c r="H13615" s="775" t="s">
        <v>4235</v>
      </c>
      <c r="I13615" s="775" t="s">
        <v>5630</v>
      </c>
    </row>
    <row r="13616" spans="1:9">
      <c r="A13616" s="775" t="str">
        <f>Table_wabobpsvr_AzureCalc_AzureCalcRateCard[[#This Row],[ServiceName]]&amp;Table_wabobpsvr_AzureCalc_AzureCalcRateCard[[#This Row],[Price_Level]]&amp;Table_wabobpsvr_AzureCalc_AzureCalcRateCard[[#This Row],[Region]]</f>
        <v>Cache PremiumA</v>
      </c>
      <c r="B13616" s="775"/>
      <c r="C13616" s="775" t="s">
        <v>574</v>
      </c>
      <c r="D13616" s="775" t="s">
        <v>174</v>
      </c>
      <c r="E13616" s="775">
        <v>281.3</v>
      </c>
      <c r="F13616" s="775" t="s">
        <v>789</v>
      </c>
      <c r="G13616" s="775" t="s">
        <v>1944</v>
      </c>
      <c r="H13616" s="775" t="s">
        <v>1945</v>
      </c>
      <c r="I13616" s="775" t="s">
        <v>5630</v>
      </c>
    </row>
    <row r="13617" spans="1:9">
      <c r="A13617" s="775" t="str">
        <f>Table_wabobpsvr_AzureCalc_AzureCalcRateCard[[#This Row],[ServiceName]]&amp;Table_wabobpsvr_AzureCalc_AzureCalcRateCard[[#This Row],[Price_Level]]&amp;Table_wabobpsvr_AzureCalc_AzureCalcRateCard[[#This Row],[Region]]</f>
        <v>Cache PremiumB</v>
      </c>
      <c r="B13617" s="775"/>
      <c r="C13617" s="775" t="s">
        <v>574</v>
      </c>
      <c r="D13617" s="775" t="s">
        <v>175</v>
      </c>
      <c r="E13617" s="775">
        <v>272.60000000000002</v>
      </c>
      <c r="F13617" s="775" t="s">
        <v>789</v>
      </c>
      <c r="G13617" s="775" t="s">
        <v>1944</v>
      </c>
      <c r="H13617" s="775" t="s">
        <v>1945</v>
      </c>
      <c r="I13617" s="775" t="s">
        <v>5630</v>
      </c>
    </row>
    <row r="13618" spans="1:9">
      <c r="A13618" s="775" t="str">
        <f>Table_wabobpsvr_AzureCalc_AzureCalcRateCard[[#This Row],[ServiceName]]&amp;Table_wabobpsvr_AzureCalc_AzureCalcRateCard[[#This Row],[Price_Level]]&amp;Table_wabobpsvr_AzureCalc_AzureCalcRateCard[[#This Row],[Region]]</f>
        <v>Cache PremiumC</v>
      </c>
      <c r="B13618" s="775"/>
      <c r="C13618" s="775" t="s">
        <v>574</v>
      </c>
      <c r="D13618" s="775" t="s">
        <v>177</v>
      </c>
      <c r="E13618" s="775">
        <v>263.89999999999998</v>
      </c>
      <c r="F13618" s="775" t="s">
        <v>789</v>
      </c>
      <c r="G13618" s="775" t="s">
        <v>1944</v>
      </c>
      <c r="H13618" s="775" t="s">
        <v>1945</v>
      </c>
      <c r="I13618" s="775" t="s">
        <v>5630</v>
      </c>
    </row>
    <row r="13619" spans="1:9">
      <c r="A13619" s="775" t="str">
        <f>Table_wabobpsvr_AzureCalc_AzureCalcRateCard[[#This Row],[ServiceName]]&amp;Table_wabobpsvr_AzureCalc_AzureCalcRateCard[[#This Row],[Price_Level]]&amp;Table_wabobpsvr_AzureCalc_AzureCalcRateCard[[#This Row],[Region]]</f>
        <v>Cache PremiumD</v>
      </c>
      <c r="B13619" s="775"/>
      <c r="C13619" s="775" t="s">
        <v>574</v>
      </c>
      <c r="D13619" s="775" t="s">
        <v>176</v>
      </c>
      <c r="E13619" s="775">
        <v>255.2</v>
      </c>
      <c r="F13619" s="775" t="s">
        <v>789</v>
      </c>
      <c r="G13619" s="775" t="s">
        <v>1944</v>
      </c>
      <c r="H13619" s="775" t="s">
        <v>1945</v>
      </c>
      <c r="I13619" s="775" t="s">
        <v>5630</v>
      </c>
    </row>
    <row r="13620" spans="1:9">
      <c r="A13620" s="775" t="str">
        <f>Table_wabobpsvr_AzureCalc_AzureCalcRateCard[[#This Row],[ServiceName]]&amp;Table_wabobpsvr_AzureCalc_AzureCalcRateCard[[#This Row],[Price_Level]]&amp;Table_wabobpsvr_AzureCalc_AzureCalcRateCard[[#This Row],[Region]]</f>
        <v>BizTalk Services Standard BizTalk UnitsA</v>
      </c>
      <c r="B13620" s="775"/>
      <c r="C13620" s="775" t="s">
        <v>680</v>
      </c>
      <c r="D13620" s="775" t="s">
        <v>174</v>
      </c>
      <c r="E13620" s="775">
        <v>2.8420999999999998</v>
      </c>
      <c r="F13620" s="775" t="s">
        <v>790</v>
      </c>
      <c r="G13620" s="775" t="s">
        <v>1946</v>
      </c>
      <c r="H13620" s="775" t="s">
        <v>1947</v>
      </c>
      <c r="I13620" s="775" t="s">
        <v>5631</v>
      </c>
    </row>
    <row r="13621" spans="1:9">
      <c r="A13621" s="775" t="str">
        <f>Table_wabobpsvr_AzureCalc_AzureCalcRateCard[[#This Row],[ServiceName]]&amp;Table_wabobpsvr_AzureCalc_AzureCalcRateCard[[#This Row],[Price_Level]]&amp;Table_wabobpsvr_AzureCalc_AzureCalcRateCard[[#This Row],[Region]]</f>
        <v>Redis Cache Basic C6D</v>
      </c>
      <c r="B13621" s="775"/>
      <c r="C13621" s="775" t="s">
        <v>680</v>
      </c>
      <c r="D13621" s="775" t="s">
        <v>176</v>
      </c>
      <c r="E13621" s="775">
        <v>0.73919999999999997</v>
      </c>
      <c r="F13621" s="775" t="s">
        <v>812</v>
      </c>
      <c r="G13621" s="775" t="s">
        <v>3323</v>
      </c>
      <c r="H13621" s="775" t="s">
        <v>3324</v>
      </c>
      <c r="I13621" s="775" t="s">
        <v>4662</v>
      </c>
    </row>
    <row r="13622" spans="1:9">
      <c r="A13622" s="775" t="str">
        <f>Table_wabobpsvr_AzureCalc_AzureCalcRateCard[[#This Row],[ServiceName]]&amp;Table_wabobpsvr_AzureCalc_AzureCalcRateCard[[#This Row],[Price_Level]]&amp;Table_wabobpsvr_AzureCalc_AzureCalcRateCard[[#This Row],[Region]]</f>
        <v>Redis Cache Standard C0MOSP</v>
      </c>
      <c r="B13622" s="775"/>
      <c r="C13622" s="775" t="s">
        <v>680</v>
      </c>
      <c r="D13622" s="775" t="s">
        <v>606</v>
      </c>
      <c r="E13622" s="775">
        <v>5.5E-2</v>
      </c>
      <c r="F13622" s="775" t="s">
        <v>813</v>
      </c>
      <c r="G13622" s="775" t="s">
        <v>4235</v>
      </c>
      <c r="H13622" s="775" t="s">
        <v>4235</v>
      </c>
      <c r="I13622" s="775" t="s">
        <v>5632</v>
      </c>
    </row>
    <row r="13623" spans="1:9">
      <c r="A13623" s="775" t="str">
        <f>Table_wabobpsvr_AzureCalc_AzureCalcRateCard[[#This Row],[ServiceName]]&amp;Table_wabobpsvr_AzureCalc_AzureCalcRateCard[[#This Row],[Price_Level]]&amp;Table_wabobpsvr_AzureCalc_AzureCalcRateCard[[#This Row],[Region]]</f>
        <v>Redis Cache Standard C0A</v>
      </c>
      <c r="B13623" s="775"/>
      <c r="C13623" s="775" t="s">
        <v>680</v>
      </c>
      <c r="D13623" s="775" t="s">
        <v>174</v>
      </c>
      <c r="E13623" s="775">
        <v>5.3350000000000002E-2</v>
      </c>
      <c r="F13623" s="775" t="s">
        <v>813</v>
      </c>
      <c r="G13623" s="775" t="s">
        <v>3325</v>
      </c>
      <c r="H13623" s="775" t="s">
        <v>3326</v>
      </c>
      <c r="I13623" s="775" t="s">
        <v>5632</v>
      </c>
    </row>
    <row r="13624" spans="1:9">
      <c r="A13624" s="775" t="str">
        <f>Table_wabobpsvr_AzureCalc_AzureCalcRateCard[[#This Row],[ServiceName]]&amp;Table_wabobpsvr_AzureCalc_AzureCalcRateCard[[#This Row],[Price_Level]]&amp;Table_wabobpsvr_AzureCalc_AzureCalcRateCard[[#This Row],[Region]]</f>
        <v>Redis Cache Standard C0B</v>
      </c>
      <c r="B13624" s="775"/>
      <c r="C13624" s="775" t="s">
        <v>680</v>
      </c>
      <c r="D13624" s="775" t="s">
        <v>175</v>
      </c>
      <c r="E13624" s="775">
        <v>5.1700000000000003E-2</v>
      </c>
      <c r="F13624" s="775" t="s">
        <v>813</v>
      </c>
      <c r="G13624" s="775" t="s">
        <v>3325</v>
      </c>
      <c r="H13624" s="775" t="s">
        <v>3326</v>
      </c>
      <c r="I13624" s="775" t="s">
        <v>5632</v>
      </c>
    </row>
    <row r="13625" spans="1:9">
      <c r="A13625" s="775" t="str">
        <f>Table_wabobpsvr_AzureCalc_AzureCalcRateCard[[#This Row],[ServiceName]]&amp;Table_wabobpsvr_AzureCalc_AzureCalcRateCard[[#This Row],[Price_Level]]&amp;Table_wabobpsvr_AzureCalc_AzureCalcRateCard[[#This Row],[Region]]</f>
        <v>Redis Cache Standard C0C</v>
      </c>
      <c r="B13625" s="775"/>
      <c r="C13625" s="775" t="s">
        <v>680</v>
      </c>
      <c r="D13625" s="775" t="s">
        <v>177</v>
      </c>
      <c r="E13625" s="775">
        <v>5.0049999999999997E-2</v>
      </c>
      <c r="F13625" s="775" t="s">
        <v>813</v>
      </c>
      <c r="G13625" s="775" t="s">
        <v>3325</v>
      </c>
      <c r="H13625" s="775" t="s">
        <v>3326</v>
      </c>
      <c r="I13625" s="775" t="s">
        <v>5632</v>
      </c>
    </row>
    <row r="13626" spans="1:9">
      <c r="A13626" s="775" t="str">
        <f>Table_wabobpsvr_AzureCalc_AzureCalcRateCard[[#This Row],[ServiceName]]&amp;Table_wabobpsvr_AzureCalc_AzureCalcRateCard[[#This Row],[Price_Level]]&amp;Table_wabobpsvr_AzureCalc_AzureCalcRateCard[[#This Row],[Region]]</f>
        <v>Redis Cache Standard C0D</v>
      </c>
      <c r="B13626" s="775"/>
      <c r="C13626" s="775" t="s">
        <v>680</v>
      </c>
      <c r="D13626" s="775" t="s">
        <v>176</v>
      </c>
      <c r="E13626" s="775">
        <v>4.8399999999999999E-2</v>
      </c>
      <c r="F13626" s="775" t="s">
        <v>813</v>
      </c>
      <c r="G13626" s="775" t="s">
        <v>3325</v>
      </c>
      <c r="H13626" s="775" t="s">
        <v>3326</v>
      </c>
      <c r="I13626" s="775" t="s">
        <v>5632</v>
      </c>
    </row>
    <row r="13627" spans="1:9">
      <c r="A13627" s="775" t="str">
        <f>Table_wabobpsvr_AzureCalc_AzureCalcRateCard[[#This Row],[ServiceName]]&amp;Table_wabobpsvr_AzureCalc_AzureCalcRateCard[[#This Row],[Price_Level]]&amp;Table_wabobpsvr_AzureCalc_AzureCalcRateCard[[#This Row],[Region]]</f>
        <v>SQL Premium P2 Database DaysB</v>
      </c>
      <c r="B13627" s="775"/>
      <c r="C13627" s="775" t="s">
        <v>329</v>
      </c>
      <c r="D13627" s="775" t="s">
        <v>175</v>
      </c>
      <c r="E13627" s="775">
        <v>21</v>
      </c>
      <c r="F13627" s="775" t="s">
        <v>761</v>
      </c>
      <c r="G13627" s="775" t="s">
        <v>1820</v>
      </c>
      <c r="H13627" s="775" t="s">
        <v>1821</v>
      </c>
      <c r="I13627" s="775" t="s">
        <v>5633</v>
      </c>
    </row>
    <row r="13628" spans="1:9">
      <c r="A13628" s="775" t="str">
        <f>Table_wabobpsvr_AzureCalc_AzureCalcRateCard[[#This Row],[ServiceName]]&amp;Table_wabobpsvr_AzureCalc_AzureCalcRateCard[[#This Row],[Price_Level]]&amp;Table_wabobpsvr_AzureCalc_AzureCalcRateCard[[#This Row],[Region]]</f>
        <v>SQL Premium P2 Database DaysC</v>
      </c>
      <c r="B13628" s="775"/>
      <c r="C13628" s="775" t="s">
        <v>329</v>
      </c>
      <c r="D13628" s="775" t="s">
        <v>177</v>
      </c>
      <c r="E13628" s="775">
        <v>20.100000000000001</v>
      </c>
      <c r="F13628" s="775" t="s">
        <v>761</v>
      </c>
      <c r="G13628" s="775" t="s">
        <v>1820</v>
      </c>
      <c r="H13628" s="775" t="s">
        <v>1821</v>
      </c>
      <c r="I13628" s="775" t="s">
        <v>5633</v>
      </c>
    </row>
    <row r="13629" spans="1:9">
      <c r="A13629" s="775" t="str">
        <f>Table_wabobpsvr_AzureCalc_AzureCalcRateCard[[#This Row],[ServiceName]]&amp;Table_wabobpsvr_AzureCalc_AzureCalcRateCard[[#This Row],[Price_Level]]&amp;Table_wabobpsvr_AzureCalc_AzureCalcRateCard[[#This Row],[Region]]</f>
        <v>SQL Premium P2 Database DaysD</v>
      </c>
      <c r="B13629" s="775"/>
      <c r="C13629" s="775" t="s">
        <v>329</v>
      </c>
      <c r="D13629" s="775" t="s">
        <v>176</v>
      </c>
      <c r="E13629" s="775">
        <v>19.2</v>
      </c>
      <c r="F13629" s="775" t="s">
        <v>761</v>
      </c>
      <c r="G13629" s="775" t="s">
        <v>1820</v>
      </c>
      <c r="H13629" s="775" t="s">
        <v>1821</v>
      </c>
      <c r="I13629" s="775" t="s">
        <v>5633</v>
      </c>
    </row>
    <row r="13630" spans="1:9">
      <c r="A13630" s="775" t="str">
        <f>Table_wabobpsvr_AzureCalc_AzureCalcRateCard[[#This Row],[ServiceName]]&amp;Table_wabobpsvr_AzureCalc_AzureCalcRateCard[[#This Row],[Price_Level]]&amp;Table_wabobpsvr_AzureCalc_AzureCalcRateCard[[#This Row],[Region]]</f>
        <v>SQL Premium P2 Database DaysMOSP11</v>
      </c>
      <c r="B13630" s="775">
        <v>11</v>
      </c>
      <c r="C13630" s="775" t="s">
        <v>329</v>
      </c>
      <c r="D13630" s="775" t="s">
        <v>606</v>
      </c>
      <c r="E13630" s="775">
        <v>33.9</v>
      </c>
      <c r="F13630" s="775" t="s">
        <v>761</v>
      </c>
      <c r="G13630" s="775" t="s">
        <v>4235</v>
      </c>
      <c r="H13630" s="775" t="s">
        <v>4235</v>
      </c>
      <c r="I13630" s="775" t="s">
        <v>5634</v>
      </c>
    </row>
    <row r="13631" spans="1:9">
      <c r="A13631" s="775" t="str">
        <f>Table_wabobpsvr_AzureCalc_AzureCalcRateCard[[#This Row],[ServiceName]]&amp;Table_wabobpsvr_AzureCalc_AzureCalcRateCard[[#This Row],[Price_Level]]&amp;Table_wabobpsvr_AzureCalc_AzureCalcRateCard[[#This Row],[Region]]</f>
        <v>SQL Premium P2 Database DaysA11</v>
      </c>
      <c r="B13631" s="775">
        <v>11</v>
      </c>
      <c r="C13631" s="775" t="s">
        <v>329</v>
      </c>
      <c r="D13631" s="775" t="s">
        <v>174</v>
      </c>
      <c r="E13631" s="775">
        <v>24.747</v>
      </c>
      <c r="F13631" s="775" t="s">
        <v>761</v>
      </c>
      <c r="G13631" s="775" t="s">
        <v>1948</v>
      </c>
      <c r="H13631" s="775" t="s">
        <v>1949</v>
      </c>
      <c r="I13631" s="775" t="s">
        <v>5634</v>
      </c>
    </row>
    <row r="13632" spans="1:9">
      <c r="A13632" s="775" t="str">
        <f>Table_wabobpsvr_AzureCalc_AzureCalcRateCard[[#This Row],[ServiceName]]&amp;Table_wabobpsvr_AzureCalc_AzureCalcRateCard[[#This Row],[Price_Level]]&amp;Table_wabobpsvr_AzureCalc_AzureCalcRateCard[[#This Row],[Region]]</f>
        <v>SQL Premium P2 Database DaysB11</v>
      </c>
      <c r="B13632" s="775">
        <v>11</v>
      </c>
      <c r="C13632" s="775" t="s">
        <v>329</v>
      </c>
      <c r="D13632" s="775" t="s">
        <v>175</v>
      </c>
      <c r="E13632" s="775">
        <v>23.73</v>
      </c>
      <c r="F13632" s="775" t="s">
        <v>761</v>
      </c>
      <c r="G13632" s="775" t="s">
        <v>1948</v>
      </c>
      <c r="H13632" s="775" t="s">
        <v>1949</v>
      </c>
      <c r="I13632" s="775" t="s">
        <v>5634</v>
      </c>
    </row>
    <row r="13633" spans="1:9">
      <c r="A13633" s="775" t="str">
        <f>Table_wabobpsvr_AzureCalc_AzureCalcRateCard[[#This Row],[ServiceName]]&amp;Table_wabobpsvr_AzureCalc_AzureCalcRateCard[[#This Row],[Price_Level]]&amp;Table_wabobpsvr_AzureCalc_AzureCalcRateCard[[#This Row],[Region]]</f>
        <v>SQL Premium P2 Database DaysC11</v>
      </c>
      <c r="B13633" s="775">
        <v>11</v>
      </c>
      <c r="C13633" s="775" t="s">
        <v>329</v>
      </c>
      <c r="D13633" s="775" t="s">
        <v>177</v>
      </c>
      <c r="E13633" s="775">
        <v>22.713000000000001</v>
      </c>
      <c r="F13633" s="775" t="s">
        <v>761</v>
      </c>
      <c r="G13633" s="775" t="s">
        <v>1948</v>
      </c>
      <c r="H13633" s="775" t="s">
        <v>1949</v>
      </c>
      <c r="I13633" s="775" t="s">
        <v>5634</v>
      </c>
    </row>
    <row r="13634" spans="1:9">
      <c r="A13634" s="775" t="str">
        <f>Table_wabobpsvr_AzureCalc_AzureCalcRateCard[[#This Row],[ServiceName]]&amp;Table_wabobpsvr_AzureCalc_AzureCalcRateCard[[#This Row],[Price_Level]]&amp;Table_wabobpsvr_AzureCalc_AzureCalcRateCard[[#This Row],[Region]]</f>
        <v>SQL Premium P2 Database DaysD11</v>
      </c>
      <c r="B13634" s="775">
        <v>11</v>
      </c>
      <c r="C13634" s="775" t="s">
        <v>329</v>
      </c>
      <c r="D13634" s="775" t="s">
        <v>176</v>
      </c>
      <c r="E13634" s="775">
        <v>21.696000000000002</v>
      </c>
      <c r="F13634" s="775" t="s">
        <v>761</v>
      </c>
      <c r="G13634" s="775" t="s">
        <v>1948</v>
      </c>
      <c r="H13634" s="775" t="s">
        <v>1949</v>
      </c>
      <c r="I13634" s="775" t="s">
        <v>5634</v>
      </c>
    </row>
    <row r="13635" spans="1:9">
      <c r="A13635" s="775" t="str">
        <f>Table_wabobpsvr_AzureCalc_AzureCalcRateCard[[#This Row],[ServiceName]]&amp;Table_wabobpsvr_AzureCalc_AzureCalcRateCard[[#This Row],[Price_Level]]&amp;Table_wabobpsvr_AzureCalc_AzureCalcRateCard[[#This Row],[Region]]</f>
        <v>SQL Premium P2 Database DaysMOSP12</v>
      </c>
      <c r="B13635" s="775">
        <v>12</v>
      </c>
      <c r="C13635" s="775" t="s">
        <v>329</v>
      </c>
      <c r="D13635" s="775" t="s">
        <v>606</v>
      </c>
      <c r="E13635" s="775">
        <v>33.9</v>
      </c>
      <c r="F13635" s="775" t="s">
        <v>761</v>
      </c>
      <c r="G13635" s="775" t="s">
        <v>4235</v>
      </c>
      <c r="H13635" s="775" t="s">
        <v>4235</v>
      </c>
      <c r="I13635" s="775" t="s">
        <v>5635</v>
      </c>
    </row>
    <row r="13636" spans="1:9">
      <c r="A13636" s="775" t="str">
        <f>Table_wabobpsvr_AzureCalc_AzureCalcRateCard[[#This Row],[ServiceName]]&amp;Table_wabobpsvr_AzureCalc_AzureCalcRateCard[[#This Row],[Price_Level]]&amp;Table_wabobpsvr_AzureCalc_AzureCalcRateCard[[#This Row],[Region]]</f>
        <v>SQL Premium P2 Database DaysA12</v>
      </c>
      <c r="B13636" s="775">
        <v>12</v>
      </c>
      <c r="C13636" s="775" t="s">
        <v>329</v>
      </c>
      <c r="D13636" s="775" t="s">
        <v>174</v>
      </c>
      <c r="E13636" s="775">
        <v>24.747</v>
      </c>
      <c r="F13636" s="775" t="s">
        <v>761</v>
      </c>
      <c r="G13636" s="775" t="s">
        <v>1950</v>
      </c>
      <c r="H13636" s="775" t="s">
        <v>1951</v>
      </c>
      <c r="I13636" s="775" t="s">
        <v>5635</v>
      </c>
    </row>
    <row r="13637" spans="1:9">
      <c r="A13637" s="775" t="str">
        <f>Table_wabobpsvr_AzureCalc_AzureCalcRateCard[[#This Row],[ServiceName]]&amp;Table_wabobpsvr_AzureCalc_AzureCalcRateCard[[#This Row],[Price_Level]]&amp;Table_wabobpsvr_AzureCalc_AzureCalcRateCard[[#This Row],[Region]]</f>
        <v>SQL Premium P2 Database DaysB12</v>
      </c>
      <c r="B13637" s="775">
        <v>12</v>
      </c>
      <c r="C13637" s="775" t="s">
        <v>329</v>
      </c>
      <c r="D13637" s="775" t="s">
        <v>175</v>
      </c>
      <c r="E13637" s="775">
        <v>23.73</v>
      </c>
      <c r="F13637" s="775" t="s">
        <v>761</v>
      </c>
      <c r="G13637" s="775" t="s">
        <v>1950</v>
      </c>
      <c r="H13637" s="775" t="s">
        <v>1951</v>
      </c>
      <c r="I13637" s="775" t="s">
        <v>5635</v>
      </c>
    </row>
    <row r="13638" spans="1:9">
      <c r="A13638" s="775" t="str">
        <f>Table_wabobpsvr_AzureCalc_AzureCalcRateCard[[#This Row],[ServiceName]]&amp;Table_wabobpsvr_AzureCalc_AzureCalcRateCard[[#This Row],[Price_Level]]&amp;Table_wabobpsvr_AzureCalc_AzureCalcRateCard[[#This Row],[Region]]</f>
        <v>SQL Premium P2 Database DaysC12</v>
      </c>
      <c r="B13638" s="775">
        <v>12</v>
      </c>
      <c r="C13638" s="775" t="s">
        <v>329</v>
      </c>
      <c r="D13638" s="775" t="s">
        <v>177</v>
      </c>
      <c r="E13638" s="775">
        <v>22.713000000000001</v>
      </c>
      <c r="F13638" s="775" t="s">
        <v>761</v>
      </c>
      <c r="G13638" s="775" t="s">
        <v>1950</v>
      </c>
      <c r="H13638" s="775" t="s">
        <v>1951</v>
      </c>
      <c r="I13638" s="775" t="s">
        <v>5635</v>
      </c>
    </row>
    <row r="13639" spans="1:9">
      <c r="A13639" s="775" t="str">
        <f>Table_wabobpsvr_AzureCalc_AzureCalcRateCard[[#This Row],[ServiceName]]&amp;Table_wabobpsvr_AzureCalc_AzureCalcRateCard[[#This Row],[Price_Level]]&amp;Table_wabobpsvr_AzureCalc_AzureCalcRateCard[[#This Row],[Region]]</f>
        <v>SQL Premium P2 Database DaysD12</v>
      </c>
      <c r="B13639" s="775">
        <v>12</v>
      </c>
      <c r="C13639" s="775" t="s">
        <v>329</v>
      </c>
      <c r="D13639" s="775" t="s">
        <v>176</v>
      </c>
      <c r="E13639" s="775">
        <v>21.696000000000002</v>
      </c>
      <c r="F13639" s="775" t="s">
        <v>761</v>
      </c>
      <c r="G13639" s="775" t="s">
        <v>1950</v>
      </c>
      <c r="H13639" s="775" t="s">
        <v>1951</v>
      </c>
      <c r="I13639" s="775" t="s">
        <v>5635</v>
      </c>
    </row>
    <row r="13640" spans="1:9">
      <c r="A13640" s="775" t="str">
        <f>Table_wabobpsvr_AzureCalc_AzureCalcRateCard[[#This Row],[ServiceName]]&amp;Table_wabobpsvr_AzureCalc_AzureCalcRateCard[[#This Row],[Price_Level]]&amp;Table_wabobpsvr_AzureCalc_AzureCalcRateCard[[#This Row],[Region]]</f>
        <v>SQL Premium P2 Database DaysMOSP13</v>
      </c>
      <c r="B13640" s="775">
        <v>13</v>
      </c>
      <c r="C13640" s="775" t="s">
        <v>329</v>
      </c>
      <c r="D13640" s="775" t="s">
        <v>606</v>
      </c>
      <c r="E13640" s="775">
        <v>36.299999999999997</v>
      </c>
      <c r="F13640" s="775" t="s">
        <v>761</v>
      </c>
      <c r="G13640" s="775" t="s">
        <v>4235</v>
      </c>
      <c r="H13640" s="775" t="s">
        <v>4235</v>
      </c>
      <c r="I13640" s="775" t="s">
        <v>5636</v>
      </c>
    </row>
    <row r="13641" spans="1:9">
      <c r="A13641" s="775" t="str">
        <f>Table_wabobpsvr_AzureCalc_AzureCalcRateCard[[#This Row],[ServiceName]]&amp;Table_wabobpsvr_AzureCalc_AzureCalcRateCard[[#This Row],[Price_Level]]&amp;Table_wabobpsvr_AzureCalc_AzureCalcRateCard[[#This Row],[Region]]</f>
        <v>SQL Premium P2 Database DaysA13</v>
      </c>
      <c r="B13641" s="775">
        <v>13</v>
      </c>
      <c r="C13641" s="775" t="s">
        <v>329</v>
      </c>
      <c r="D13641" s="775" t="s">
        <v>174</v>
      </c>
      <c r="E13641" s="775">
        <v>26.498999999999999</v>
      </c>
      <c r="F13641" s="775" t="s">
        <v>761</v>
      </c>
      <c r="G13641" s="775" t="s">
        <v>1952</v>
      </c>
      <c r="H13641" s="775" t="s">
        <v>1953</v>
      </c>
      <c r="I13641" s="775" t="s">
        <v>5636</v>
      </c>
    </row>
    <row r="13642" spans="1:9">
      <c r="A13642" s="775" t="str">
        <f>Table_wabobpsvr_AzureCalc_AzureCalcRateCard[[#This Row],[ServiceName]]&amp;Table_wabobpsvr_AzureCalc_AzureCalcRateCard[[#This Row],[Price_Level]]&amp;Table_wabobpsvr_AzureCalc_AzureCalcRateCard[[#This Row],[Region]]</f>
        <v>SQL Premium P2 Database DaysB13</v>
      </c>
      <c r="B13642" s="775">
        <v>13</v>
      </c>
      <c r="C13642" s="775" t="s">
        <v>329</v>
      </c>
      <c r="D13642" s="775" t="s">
        <v>175</v>
      </c>
      <c r="E13642" s="775">
        <v>25.41</v>
      </c>
      <c r="F13642" s="775" t="s">
        <v>761</v>
      </c>
      <c r="G13642" s="775" t="s">
        <v>1952</v>
      </c>
      <c r="H13642" s="775" t="s">
        <v>1953</v>
      </c>
      <c r="I13642" s="775" t="s">
        <v>5636</v>
      </c>
    </row>
    <row r="13643" spans="1:9">
      <c r="A13643" s="775" t="str">
        <f>Table_wabobpsvr_AzureCalc_AzureCalcRateCard[[#This Row],[ServiceName]]&amp;Table_wabobpsvr_AzureCalc_AzureCalcRateCard[[#This Row],[Price_Level]]&amp;Table_wabobpsvr_AzureCalc_AzureCalcRateCard[[#This Row],[Region]]</f>
        <v>SQL Premium P2 Database DaysC13</v>
      </c>
      <c r="B13643" s="775">
        <v>13</v>
      </c>
      <c r="C13643" s="775" t="s">
        <v>329</v>
      </c>
      <c r="D13643" s="775" t="s">
        <v>177</v>
      </c>
      <c r="E13643" s="775">
        <v>24.321000000000002</v>
      </c>
      <c r="F13643" s="775" t="s">
        <v>761</v>
      </c>
      <c r="G13643" s="775" t="s">
        <v>1952</v>
      </c>
      <c r="H13643" s="775" t="s">
        <v>1953</v>
      </c>
      <c r="I13643" s="775" t="s">
        <v>5636</v>
      </c>
    </row>
    <row r="13644" spans="1:9">
      <c r="A13644" s="775" t="str">
        <f>Table_wabobpsvr_AzureCalc_AzureCalcRateCard[[#This Row],[ServiceName]]&amp;Table_wabobpsvr_AzureCalc_AzureCalcRateCard[[#This Row],[Price_Level]]&amp;Table_wabobpsvr_AzureCalc_AzureCalcRateCard[[#This Row],[Region]]</f>
        <v>SQL Premium P2 Database DaysD13</v>
      </c>
      <c r="B13644" s="775">
        <v>13</v>
      </c>
      <c r="C13644" s="775" t="s">
        <v>329</v>
      </c>
      <c r="D13644" s="775" t="s">
        <v>176</v>
      </c>
      <c r="E13644" s="775">
        <v>23.231999999999999</v>
      </c>
      <c r="F13644" s="775" t="s">
        <v>761</v>
      </c>
      <c r="G13644" s="775" t="s">
        <v>1952</v>
      </c>
      <c r="H13644" s="775" t="s">
        <v>1953</v>
      </c>
      <c r="I13644" s="775" t="s">
        <v>5636</v>
      </c>
    </row>
    <row r="13645" spans="1:9">
      <c r="A13645" s="775" t="str">
        <f>Table_wabobpsvr_AzureCalc_AzureCalcRateCard[[#This Row],[ServiceName]]&amp;Table_wabobpsvr_AzureCalc_AzureCalcRateCard[[#This Row],[Price_Level]]&amp;Table_wabobpsvr_AzureCalc_AzureCalcRateCard[[#This Row],[Region]]</f>
        <v>Premium P6 Secondary Geo Database HoursMOSP11</v>
      </c>
      <c r="B13645" s="775">
        <v>11</v>
      </c>
      <c r="C13645" s="775" t="s">
        <v>87</v>
      </c>
      <c r="D13645" s="775" t="s">
        <v>606</v>
      </c>
      <c r="E13645" s="775">
        <v>4.2379166666666697</v>
      </c>
      <c r="F13645" s="775" t="s">
        <v>7030</v>
      </c>
      <c r="G13645" s="775" t="s">
        <v>4235</v>
      </c>
      <c r="H13645" s="775" t="s">
        <v>4235</v>
      </c>
      <c r="I13645" s="775" t="s">
        <v>5648</v>
      </c>
    </row>
    <row r="13646" spans="1:9">
      <c r="A13646" s="1039" t="str">
        <f>Table_wabobpsvr_AzureCalc_AzureCalcRateCard[[#This Row],[ServiceName]]&amp;Table_wabobpsvr_AzureCalc_AzureCalcRateCard[[#This Row],[Price_Level]]&amp;Table_wabobpsvr_AzureCalc_AzureCalcRateCard[[#This Row],[Region]]</f>
        <v>Premium P6 Secondary Geo Database HoursMOSP12</v>
      </c>
      <c r="B13646" s="1039">
        <v>12</v>
      </c>
      <c r="C13646" s="1039" t="s">
        <v>87</v>
      </c>
      <c r="D13646" s="1039" t="s">
        <v>606</v>
      </c>
      <c r="E13646" s="1039">
        <v>4.2379166666666697</v>
      </c>
      <c r="F13646" s="1039" t="s">
        <v>7030</v>
      </c>
      <c r="G13646" s="775" t="s">
        <v>4235</v>
      </c>
      <c r="H13646" s="775" t="s">
        <v>4235</v>
      </c>
      <c r="I13646" s="775" t="s">
        <v>5650</v>
      </c>
    </row>
    <row r="13647" spans="1:9">
      <c r="A13647" s="1039" t="str">
        <f>Table_wabobpsvr_AzureCalc_AzureCalcRateCard[[#This Row],[ServiceName]]&amp;Table_wabobpsvr_AzureCalc_AzureCalcRateCard[[#This Row],[Price_Level]]&amp;Table_wabobpsvr_AzureCalc_AzureCalcRateCard[[#This Row],[Region]]</f>
        <v>SQL DB Premium P6 Database HoursB15</v>
      </c>
      <c r="B13647" s="1039">
        <v>15</v>
      </c>
      <c r="C13647" s="1039" t="s">
        <v>87</v>
      </c>
      <c r="D13647" s="1039" t="s">
        <v>175</v>
      </c>
      <c r="E13647" s="1039">
        <v>5.17</v>
      </c>
      <c r="F13647" s="1039" t="s">
        <v>7033</v>
      </c>
      <c r="G13647" s="775" t="s">
        <v>3164</v>
      </c>
      <c r="H13647" s="775" t="s">
        <v>5321</v>
      </c>
      <c r="I13647" s="775" t="s">
        <v>5322</v>
      </c>
    </row>
    <row r="13648" spans="1:9">
      <c r="A13648" s="1039" t="str">
        <f>Table_wabobpsvr_AzureCalc_AzureCalcRateCard[[#This Row],[ServiceName]]&amp;Table_wabobpsvr_AzureCalc_AzureCalcRateCard[[#This Row],[Price_Level]]&amp;Table_wabobpsvr_AzureCalc_AzureCalcRateCard[[#This Row],[Region]]</f>
        <v>SQL DB Premium P6 Database HoursB16</v>
      </c>
      <c r="B13648" s="1039">
        <v>16</v>
      </c>
      <c r="C13648" s="1039" t="s">
        <v>87</v>
      </c>
      <c r="D13648" s="1039" t="s">
        <v>175</v>
      </c>
      <c r="E13648" s="1039">
        <v>5.17</v>
      </c>
      <c r="F13648" s="1039" t="s">
        <v>7033</v>
      </c>
      <c r="G13648" s="775" t="s">
        <v>3117</v>
      </c>
      <c r="H13648" s="775" t="s">
        <v>5323</v>
      </c>
      <c r="I13648" s="775" t="s">
        <v>5324</v>
      </c>
    </row>
    <row r="13649" spans="1:9">
      <c r="A13649" s="775" t="str">
        <f>Table_wabobpsvr_AzureCalc_AzureCalcRateCard[[#This Row],[ServiceName]]&amp;Table_wabobpsvr_AzureCalc_AzureCalcRateCard[[#This Row],[Price_Level]]&amp;Table_wabobpsvr_AzureCalc_AzureCalcRateCard[[#This Row],[Region]]</f>
        <v>SQL DB Premium P6 Database HoursB13</v>
      </c>
      <c r="B13649" s="775">
        <v>13</v>
      </c>
      <c r="C13649" s="775" t="s">
        <v>87</v>
      </c>
      <c r="D13649" s="775" t="s">
        <v>175</v>
      </c>
      <c r="E13649" s="775">
        <v>5.6870000000000003</v>
      </c>
      <c r="F13649" s="775" t="s">
        <v>7033</v>
      </c>
      <c r="G13649" s="775" t="s">
        <v>1957</v>
      </c>
      <c r="H13649" s="775" t="s">
        <v>5325</v>
      </c>
      <c r="I13649" s="775" t="s">
        <v>5326</v>
      </c>
    </row>
    <row r="13650" spans="1:9">
      <c r="A13650" s="1039" t="str">
        <f>Table_wabobpsvr_AzureCalc_AzureCalcRateCard[[#This Row],[ServiceName]]&amp;Table_wabobpsvr_AzureCalc_AzureCalcRateCard[[#This Row],[Price_Level]]&amp;Table_wabobpsvr_AzureCalc_AzureCalcRateCard[[#This Row],[Region]]</f>
        <v>SQL DB Premium P6 Database HoursB11</v>
      </c>
      <c r="B13650" s="1039">
        <v>11</v>
      </c>
      <c r="C13650" s="1039" t="s">
        <v>87</v>
      </c>
      <c r="D13650" s="1039" t="s">
        <v>175</v>
      </c>
      <c r="E13650" s="1039">
        <v>5.3109999999999999</v>
      </c>
      <c r="F13650" s="1039" t="s">
        <v>7033</v>
      </c>
      <c r="G13650" s="775" t="s">
        <v>1955</v>
      </c>
      <c r="H13650" s="775" t="s">
        <v>5327</v>
      </c>
      <c r="I13650" s="775" t="s">
        <v>5328</v>
      </c>
    </row>
    <row r="13651" spans="1:9">
      <c r="A13651" s="1039" t="str">
        <f>Table_wabobpsvr_AzureCalc_AzureCalcRateCard[[#This Row],[ServiceName]]&amp;Table_wabobpsvr_AzureCalc_AzureCalcRateCard[[#This Row],[Price_Level]]&amp;Table_wabobpsvr_AzureCalc_AzureCalcRateCard[[#This Row],[Region]]</f>
        <v>SQL DB Premium P6 Database HoursB12</v>
      </c>
      <c r="B13651" s="1039">
        <v>12</v>
      </c>
      <c r="C13651" s="1039" t="s">
        <v>87</v>
      </c>
      <c r="D13651" s="1039" t="s">
        <v>175</v>
      </c>
      <c r="E13651" s="1039">
        <v>5.3109999999999999</v>
      </c>
      <c r="F13651" s="1039" t="s">
        <v>7033</v>
      </c>
      <c r="G13651" s="775" t="s">
        <v>1956</v>
      </c>
      <c r="H13651" s="775" t="s">
        <v>5329</v>
      </c>
      <c r="I13651" s="775" t="s">
        <v>5330</v>
      </c>
    </row>
    <row r="13652" spans="1:9">
      <c r="A13652" s="1039" t="str">
        <f>Table_wabobpsvr_AzureCalc_AzureCalcRateCard[[#This Row],[ServiceName]]&amp;Table_wabobpsvr_AzureCalc_AzureCalcRateCard[[#This Row],[Price_Level]]&amp;Table_wabobpsvr_AzureCalc_AzureCalcRateCard[[#This Row],[Region]]</f>
        <v>SQL DB Premium P6 Database HoursB14</v>
      </c>
      <c r="B13652" s="1039">
        <v>14</v>
      </c>
      <c r="C13652" s="1039" t="s">
        <v>87</v>
      </c>
      <c r="D13652" s="1039" t="s">
        <v>175</v>
      </c>
      <c r="E13652" s="1039">
        <v>5.875</v>
      </c>
      <c r="F13652" s="1039" t="s">
        <v>7033</v>
      </c>
      <c r="G13652" s="775" t="s">
        <v>3139</v>
      </c>
      <c r="H13652" s="775" t="s">
        <v>7005</v>
      </c>
      <c r="I13652" s="775" t="s">
        <v>7004</v>
      </c>
    </row>
    <row r="13653" spans="1:9">
      <c r="A13653" s="1039" t="str">
        <f>Table_wabobpsvr_AzureCalc_AzureCalcRateCard[[#This Row],[ServiceName]]&amp;Table_wabobpsvr_AzureCalc_AzureCalcRateCard[[#This Row],[Price_Level]]&amp;Table_wabobpsvr_AzureCalc_AzureCalcRateCard[[#This Row],[Region]]</f>
        <v>SQL DB Premium P6 Database HoursB</v>
      </c>
      <c r="B13653" s="1039"/>
      <c r="C13653" s="1039" t="s">
        <v>87</v>
      </c>
      <c r="D13653" s="1039" t="s">
        <v>175</v>
      </c>
      <c r="E13653" s="1039">
        <v>4.7</v>
      </c>
      <c r="F13653" s="1039" t="s">
        <v>7033</v>
      </c>
      <c r="G13653" s="775" t="s">
        <v>1954</v>
      </c>
      <c r="H13653" s="775" t="s">
        <v>5331</v>
      </c>
      <c r="I13653" s="775" t="s">
        <v>5332</v>
      </c>
    </row>
    <row r="13654" spans="1:9">
      <c r="A13654" s="1039" t="str">
        <f>Table_wabobpsvr_AzureCalc_AzureCalcRateCard[[#This Row],[ServiceName]]&amp;Table_wabobpsvr_AzureCalc_AzureCalcRateCard[[#This Row],[Price_Level]]&amp;Table_wabobpsvr_AzureCalc_AzureCalcRateCard[[#This Row],[Region]]</f>
        <v>Premium Medium App Service HoursD14</v>
      </c>
      <c r="B13654" s="1039">
        <v>14</v>
      </c>
      <c r="C13654" s="1039" t="s">
        <v>87</v>
      </c>
      <c r="D13654" s="1039" t="s">
        <v>176</v>
      </c>
      <c r="E13654" s="1039">
        <v>999999</v>
      </c>
      <c r="F13654" s="1039" t="s">
        <v>4417</v>
      </c>
      <c r="G13654" s="775" t="s">
        <v>4235</v>
      </c>
      <c r="H13654" s="775" t="s">
        <v>4235</v>
      </c>
      <c r="I13654" s="775" t="s">
        <v>4235</v>
      </c>
    </row>
    <row r="13655" spans="1:9">
      <c r="A13655" s="1039" t="str">
        <f>Table_wabobpsvr_AzureCalc_AzureCalcRateCard[[#This Row],[ServiceName]]&amp;Table_wabobpsvr_AzureCalc_AzureCalcRateCard[[#This Row],[Price_Level]]&amp;Table_wabobpsvr_AzureCalc_AzureCalcRateCard[[#This Row],[Region]]</f>
        <v>Premium Large App Service HoursMOSP14</v>
      </c>
      <c r="B13655" s="1039">
        <v>14</v>
      </c>
      <c r="C13655" s="1039" t="s">
        <v>87</v>
      </c>
      <c r="D13655" s="1039" t="s">
        <v>606</v>
      </c>
      <c r="E13655" s="1039">
        <v>999999</v>
      </c>
      <c r="F13655" s="1039" t="s">
        <v>4415</v>
      </c>
      <c r="G13655" s="775" t="s">
        <v>4235</v>
      </c>
      <c r="H13655" s="775" t="s">
        <v>4235</v>
      </c>
      <c r="I13655" s="775" t="s">
        <v>4235</v>
      </c>
    </row>
    <row r="13656" spans="1:9">
      <c r="A13656" s="775" t="str">
        <f>Table_wabobpsvr_AzureCalc_AzureCalcRateCard[[#This Row],[ServiceName]]&amp;Table_wabobpsvr_AzureCalc_AzureCalcRateCard[[#This Row],[Price_Level]]&amp;Table_wabobpsvr_AzureCalc_AzureCalcRateCard[[#This Row],[Region]]</f>
        <v>D14 HDInsightC11</v>
      </c>
      <c r="B13656" s="775">
        <v>11</v>
      </c>
      <c r="C13656" s="775" t="s">
        <v>87</v>
      </c>
      <c r="D13656" s="775" t="s">
        <v>177</v>
      </c>
      <c r="E13656" s="775">
        <v>2.4242400000000002</v>
      </c>
      <c r="F13656" s="775" t="s">
        <v>4058</v>
      </c>
      <c r="G13656" s="775" t="s">
        <v>4067</v>
      </c>
      <c r="H13656" s="775" t="s">
        <v>4068</v>
      </c>
      <c r="I13656" s="775" t="s">
        <v>5994</v>
      </c>
    </row>
    <row r="13657" spans="1:9">
      <c r="A13657" s="775" t="str">
        <f>Table_wabobpsvr_AzureCalc_AzureCalcRateCard[[#This Row],[ServiceName]]&amp;Table_wabobpsvr_AzureCalc_AzureCalcRateCard[[#This Row],[Price_Level]]&amp;Table_wabobpsvr_AzureCalc_AzureCalcRateCard[[#This Row],[Region]]</f>
        <v>D14 HDInsightD11</v>
      </c>
      <c r="B13657" s="775">
        <v>11</v>
      </c>
      <c r="C13657" s="775" t="s">
        <v>87</v>
      </c>
      <c r="D13657" s="775" t="s">
        <v>176</v>
      </c>
      <c r="E13657" s="775">
        <v>2.3443200000000002</v>
      </c>
      <c r="F13657" s="775" t="s">
        <v>4058</v>
      </c>
      <c r="G13657" s="775" t="s">
        <v>4067</v>
      </c>
      <c r="H13657" s="775" t="s">
        <v>4068</v>
      </c>
      <c r="I13657" s="775" t="s">
        <v>5994</v>
      </c>
    </row>
    <row r="13658" spans="1:9">
      <c r="A13658" s="775" t="str">
        <f>Table_wabobpsvr_AzureCalc_AzureCalcRateCard[[#This Row],[ServiceName]]&amp;Table_wabobpsvr_AzureCalc_AzureCalcRateCard[[#This Row],[Price_Level]]&amp;Table_wabobpsvr_AzureCalc_AzureCalcRateCard[[#This Row],[Region]]</f>
        <v>D14 HDInsightMOSP12</v>
      </c>
      <c r="B13658" s="775">
        <v>12</v>
      </c>
      <c r="C13658" s="775" t="s">
        <v>87</v>
      </c>
      <c r="D13658" s="775" t="s">
        <v>606</v>
      </c>
      <c r="E13658" s="775">
        <v>2.6640000000000001</v>
      </c>
      <c r="F13658" s="775" t="s">
        <v>4058</v>
      </c>
      <c r="G13658" s="775" t="s">
        <v>4235</v>
      </c>
      <c r="H13658" s="775" t="s">
        <v>4235</v>
      </c>
      <c r="I13658" s="775" t="s">
        <v>5995</v>
      </c>
    </row>
    <row r="13659" spans="1:9">
      <c r="A13659" s="775" t="str">
        <f>Table_wabobpsvr_AzureCalc_AzureCalcRateCard[[#This Row],[ServiceName]]&amp;Table_wabobpsvr_AzureCalc_AzureCalcRateCard[[#This Row],[Price_Level]]&amp;Table_wabobpsvr_AzureCalc_AzureCalcRateCard[[#This Row],[Region]]</f>
        <v>Automation Standard UnitsMOSP16</v>
      </c>
      <c r="B13659" s="775">
        <v>16</v>
      </c>
      <c r="C13659" s="775" t="s">
        <v>4235</v>
      </c>
      <c r="D13659" s="775" t="s">
        <v>606</v>
      </c>
      <c r="E13659" s="775">
        <v>999999</v>
      </c>
      <c r="F13659" s="775" t="s">
        <v>1153</v>
      </c>
      <c r="G13659" s="775" t="s">
        <v>4235</v>
      </c>
      <c r="H13659" s="775" t="s">
        <v>4235</v>
      </c>
      <c r="I13659" s="775" t="s">
        <v>4235</v>
      </c>
    </row>
    <row r="13660" spans="1:9">
      <c r="A13660" s="775" t="str">
        <f>Table_wabobpsvr_AzureCalc_AzureCalcRateCard[[#This Row],[ServiceName]]&amp;Table_wabobpsvr_AzureCalc_AzureCalcRateCard[[#This Row],[Price_Level]]&amp;Table_wabobpsvr_AzureCalc_AzureCalcRateCard[[#This Row],[Region]]</f>
        <v>A11 Cloud ServicesA16</v>
      </c>
      <c r="B13660" s="775">
        <v>16</v>
      </c>
      <c r="C13660" s="775" t="s">
        <v>87</v>
      </c>
      <c r="D13660" s="775" t="s">
        <v>174</v>
      </c>
      <c r="E13660" s="775">
        <v>3.395</v>
      </c>
      <c r="F13660" s="775" t="s">
        <v>1214</v>
      </c>
      <c r="G13660" s="775" t="s">
        <v>3516</v>
      </c>
      <c r="H13660" s="775" t="s">
        <v>3517</v>
      </c>
      <c r="I13660" s="775" t="s">
        <v>4235</v>
      </c>
    </row>
    <row r="13661" spans="1:9">
      <c r="A13661" s="775" t="str">
        <f>Table_wabobpsvr_AzureCalc_AzureCalcRateCard[[#This Row],[ServiceName]]&amp;Table_wabobpsvr_AzureCalc_AzureCalcRateCard[[#This Row],[Price_Level]]&amp;Table_wabobpsvr_AzureCalc_AzureCalcRateCard[[#This Row],[Region]]</f>
        <v>A11 Cloud ServicesB16</v>
      </c>
      <c r="B13661" s="775">
        <v>16</v>
      </c>
      <c r="C13661" s="775" t="s">
        <v>87</v>
      </c>
      <c r="D13661" s="775" t="s">
        <v>175</v>
      </c>
      <c r="E13661" s="775">
        <v>3.29</v>
      </c>
      <c r="F13661" s="775" t="s">
        <v>1214</v>
      </c>
      <c r="G13661" s="775" t="s">
        <v>3516</v>
      </c>
      <c r="H13661" s="775" t="s">
        <v>3517</v>
      </c>
      <c r="I13661" s="775" t="s">
        <v>4235</v>
      </c>
    </row>
    <row r="13662" spans="1:9">
      <c r="A13662" s="775" t="str">
        <f>Table_wabobpsvr_AzureCalc_AzureCalcRateCard[[#This Row],[ServiceName]]&amp;Table_wabobpsvr_AzureCalc_AzureCalcRateCard[[#This Row],[Price_Level]]&amp;Table_wabobpsvr_AzureCalc_AzureCalcRateCard[[#This Row],[Region]]</f>
        <v>D14 HDInsight (Non-Windows)MOSP10</v>
      </c>
      <c r="B13662" s="775">
        <v>10</v>
      </c>
      <c r="C13662" s="775" t="s">
        <v>87</v>
      </c>
      <c r="D13662" s="775" t="s">
        <v>606</v>
      </c>
      <c r="E13662" s="775">
        <v>1.468</v>
      </c>
      <c r="F13662" s="775" t="s">
        <v>4080</v>
      </c>
      <c r="G13662" s="775" t="s">
        <v>4235</v>
      </c>
      <c r="H13662" s="775" t="s">
        <v>4235</v>
      </c>
      <c r="I13662" s="775" t="s">
        <v>5995</v>
      </c>
    </row>
    <row r="13663" spans="1:9">
      <c r="A13663" s="775" t="str">
        <f>Table_wabobpsvr_AzureCalc_AzureCalcRateCard[[#This Row],[ServiceName]]&amp;Table_wabobpsvr_AzureCalc_AzureCalcRateCard[[#This Row],[Price_Level]]&amp;Table_wabobpsvr_AzureCalc_AzureCalcRateCard[[#This Row],[Region]]</f>
        <v>D14 HDInsight (Non-Windows)A10</v>
      </c>
      <c r="B13663" s="775">
        <v>10</v>
      </c>
      <c r="C13663" s="775" t="s">
        <v>87</v>
      </c>
      <c r="D13663" s="775" t="s">
        <v>174</v>
      </c>
      <c r="E13663" s="775">
        <v>1.4239999999999999</v>
      </c>
      <c r="F13663" s="775" t="s">
        <v>4080</v>
      </c>
      <c r="G13663" s="775" t="s">
        <v>4134</v>
      </c>
      <c r="H13663" s="775" t="s">
        <v>4135</v>
      </c>
      <c r="I13663" s="775" t="s">
        <v>5995</v>
      </c>
    </row>
    <row r="13664" spans="1:9">
      <c r="A13664" s="775" t="str">
        <f>Table_wabobpsvr_AzureCalc_AzureCalcRateCard[[#This Row],[ServiceName]]&amp;Table_wabobpsvr_AzureCalc_AzureCalcRateCard[[#This Row],[Price_Level]]&amp;Table_wabobpsvr_AzureCalc_AzureCalcRateCard[[#This Row],[Region]]</f>
        <v>D14 HDInsight (Non-Windows)B10</v>
      </c>
      <c r="B13664" s="775">
        <v>10</v>
      </c>
      <c r="C13664" s="775" t="s">
        <v>87</v>
      </c>
      <c r="D13664" s="775" t="s">
        <v>175</v>
      </c>
      <c r="E13664" s="775">
        <v>1.38</v>
      </c>
      <c r="F13664" s="775" t="s">
        <v>4080</v>
      </c>
      <c r="G13664" s="775" t="s">
        <v>4134</v>
      </c>
      <c r="H13664" s="775" t="s">
        <v>4135</v>
      </c>
      <c r="I13664" s="775" t="s">
        <v>5995</v>
      </c>
    </row>
    <row r="13665" spans="1:9">
      <c r="A13665" s="775" t="str">
        <f>Table_wabobpsvr_AzureCalc_AzureCalcRateCard[[#This Row],[ServiceName]]&amp;Table_wabobpsvr_AzureCalc_AzureCalcRateCard[[#This Row],[Price_Level]]&amp;Table_wabobpsvr_AzureCalc_AzureCalcRateCard[[#This Row],[Region]]</f>
        <v>D14 HDInsight (Non-Windows)C10</v>
      </c>
      <c r="B13665" s="775">
        <v>10</v>
      </c>
      <c r="C13665" s="775" t="s">
        <v>87</v>
      </c>
      <c r="D13665" s="775" t="s">
        <v>177</v>
      </c>
      <c r="E13665" s="775">
        <v>1.3360000000000001</v>
      </c>
      <c r="F13665" s="775" t="s">
        <v>4080</v>
      </c>
      <c r="G13665" s="775" t="s">
        <v>4134</v>
      </c>
      <c r="H13665" s="775" t="s">
        <v>4135</v>
      </c>
      <c r="I13665" s="775" t="s">
        <v>5995</v>
      </c>
    </row>
    <row r="13666" spans="1:9">
      <c r="A13666" s="775" t="str">
        <f>Table_wabobpsvr_AzureCalc_AzureCalcRateCard[[#This Row],[ServiceName]]&amp;Table_wabobpsvr_AzureCalc_AzureCalcRateCard[[#This Row],[Price_Level]]&amp;Table_wabobpsvr_AzureCalc_AzureCalcRateCard[[#This Row],[Region]]</f>
        <v>D14 HDInsight (Non-Windows)D10</v>
      </c>
      <c r="B13666" s="775">
        <v>10</v>
      </c>
      <c r="C13666" s="775" t="s">
        <v>87</v>
      </c>
      <c r="D13666" s="775" t="s">
        <v>176</v>
      </c>
      <c r="E13666" s="775">
        <v>1.292</v>
      </c>
      <c r="F13666" s="775" t="s">
        <v>4080</v>
      </c>
      <c r="G13666" s="775" t="s">
        <v>4134</v>
      </c>
      <c r="H13666" s="775" t="s">
        <v>4135</v>
      </c>
      <c r="I13666" s="775" t="s">
        <v>5995</v>
      </c>
    </row>
    <row r="13667" spans="1:9">
      <c r="A13667" s="775" t="str">
        <f>Table_wabobpsvr_AzureCalc_AzureCalcRateCard[[#This Row],[ServiceName]]&amp;Table_wabobpsvr_AzureCalc_AzureCalcRateCard[[#This Row],[Price_Level]]&amp;Table_wabobpsvr_AzureCalc_AzureCalcRateCard[[#This Row],[Region]]</f>
        <v>D14 HDInsight (Non-Windows)MOSP9</v>
      </c>
      <c r="B13667" s="775">
        <v>9</v>
      </c>
      <c r="C13667" s="775" t="s">
        <v>87</v>
      </c>
      <c r="D13667" s="775" t="s">
        <v>606</v>
      </c>
      <c r="E13667" s="775">
        <v>1.2769999999999999</v>
      </c>
      <c r="F13667" s="775" t="s">
        <v>4080</v>
      </c>
      <c r="G13667" s="775" t="s">
        <v>4235</v>
      </c>
      <c r="H13667" s="775" t="s">
        <v>4235</v>
      </c>
      <c r="I13667" s="775" t="s">
        <v>5996</v>
      </c>
    </row>
    <row r="13668" spans="1:9">
      <c r="A13668" s="775" t="str">
        <f>Table_wabobpsvr_AzureCalc_AzureCalcRateCard[[#This Row],[ServiceName]]&amp;Table_wabobpsvr_AzureCalc_AzureCalcRateCard[[#This Row],[Price_Level]]&amp;Table_wabobpsvr_AzureCalc_AzureCalcRateCard[[#This Row],[Region]]</f>
        <v>D14 HDInsight (Non-Windows)A9</v>
      </c>
      <c r="B13668" s="775">
        <v>9</v>
      </c>
      <c r="C13668" s="775" t="s">
        <v>87</v>
      </c>
      <c r="D13668" s="775" t="s">
        <v>174</v>
      </c>
      <c r="E13668" s="775">
        <v>1.2390000000000001</v>
      </c>
      <c r="F13668" s="775" t="s">
        <v>4080</v>
      </c>
      <c r="G13668" s="775" t="s">
        <v>4136</v>
      </c>
      <c r="H13668" s="775" t="s">
        <v>4137</v>
      </c>
      <c r="I13668" s="775" t="s">
        <v>5996</v>
      </c>
    </row>
    <row r="13669" spans="1:9">
      <c r="A13669" s="775" t="str">
        <f>Table_wabobpsvr_AzureCalc_AzureCalcRateCard[[#This Row],[ServiceName]]&amp;Table_wabobpsvr_AzureCalc_AzureCalcRateCard[[#This Row],[Price_Level]]&amp;Table_wabobpsvr_AzureCalc_AzureCalcRateCard[[#This Row],[Region]]</f>
        <v>D14 HDInsight (Non-Windows)B9</v>
      </c>
      <c r="B13669" s="775">
        <v>9</v>
      </c>
      <c r="C13669" s="775" t="s">
        <v>87</v>
      </c>
      <c r="D13669" s="775" t="s">
        <v>175</v>
      </c>
      <c r="E13669" s="775">
        <v>1.2</v>
      </c>
      <c r="F13669" s="775" t="s">
        <v>4080</v>
      </c>
      <c r="G13669" s="775" t="s">
        <v>4136</v>
      </c>
      <c r="H13669" s="775" t="s">
        <v>4137</v>
      </c>
      <c r="I13669" s="775" t="s">
        <v>5996</v>
      </c>
    </row>
    <row r="13670" spans="1:9">
      <c r="A13670" s="775" t="str">
        <f>Table_wabobpsvr_AzureCalc_AzureCalcRateCard[[#This Row],[ServiceName]]&amp;Table_wabobpsvr_AzureCalc_AzureCalcRateCard[[#This Row],[Price_Level]]&amp;Table_wabobpsvr_AzureCalc_AzureCalcRateCard[[#This Row],[Region]]</f>
        <v>D14 HDInsight (Non-Windows)C9</v>
      </c>
      <c r="B13670" s="775">
        <v>9</v>
      </c>
      <c r="C13670" s="775" t="s">
        <v>87</v>
      </c>
      <c r="D13670" s="775" t="s">
        <v>177</v>
      </c>
      <c r="E13670" s="775">
        <v>1.1619999999999999</v>
      </c>
      <c r="F13670" s="775" t="s">
        <v>4080</v>
      </c>
      <c r="G13670" s="775" t="s">
        <v>4136</v>
      </c>
      <c r="H13670" s="775" t="s">
        <v>4137</v>
      </c>
      <c r="I13670" s="775" t="s">
        <v>5996</v>
      </c>
    </row>
    <row r="13671" spans="1:9">
      <c r="A13671" s="775" t="str">
        <f>Table_wabobpsvr_AzureCalc_AzureCalcRateCard[[#This Row],[ServiceName]]&amp;Table_wabobpsvr_AzureCalc_AzureCalcRateCard[[#This Row],[Price_Level]]&amp;Table_wabobpsvr_AzureCalc_AzureCalcRateCard[[#This Row],[Region]]</f>
        <v>D14 HDInsight (Non-Windows)D9</v>
      </c>
      <c r="B13671" s="775">
        <v>9</v>
      </c>
      <c r="C13671" s="775" t="s">
        <v>87</v>
      </c>
      <c r="D13671" s="775" t="s">
        <v>176</v>
      </c>
      <c r="E13671" s="775">
        <v>1.1240000000000001</v>
      </c>
      <c r="F13671" s="775" t="s">
        <v>4080</v>
      </c>
      <c r="G13671" s="775" t="s">
        <v>4136</v>
      </c>
      <c r="H13671" s="775" t="s">
        <v>4137</v>
      </c>
      <c r="I13671" s="775" t="s">
        <v>5996</v>
      </c>
    </row>
    <row r="13672" spans="1:9">
      <c r="A13672" s="1039" t="str">
        <f>Table_wabobpsvr_AzureCalc_AzureCalcRateCard[[#This Row],[ServiceName]]&amp;Table_wabobpsvr_AzureCalc_AzureCalcRateCard[[#This Row],[Price_Level]]&amp;Table_wabobpsvr_AzureCalc_AzureCalcRateCard[[#This Row],[Region]]</f>
        <v>D14 HDInsight (Non-Windows)MOSP15</v>
      </c>
      <c r="B13672" s="1039">
        <v>15</v>
      </c>
      <c r="C13672" s="1039" t="s">
        <v>87</v>
      </c>
      <c r="D13672" s="1039" t="s">
        <v>606</v>
      </c>
      <c r="E13672" s="1039">
        <v>1.41</v>
      </c>
      <c r="F13672" s="1039" t="s">
        <v>4080</v>
      </c>
      <c r="G13672" s="775" t="s">
        <v>4235</v>
      </c>
      <c r="H13672" s="775" t="s">
        <v>4235</v>
      </c>
      <c r="I13672" s="775" t="s">
        <v>5997</v>
      </c>
    </row>
    <row r="13673" spans="1:9">
      <c r="A13673" s="1039" t="str">
        <f>Table_wabobpsvr_AzureCalc_AzureCalcRateCard[[#This Row],[ServiceName]]&amp;Table_wabobpsvr_AzureCalc_AzureCalcRateCard[[#This Row],[Price_Level]]&amp;Table_wabobpsvr_AzureCalc_AzureCalcRateCard[[#This Row],[Region]]</f>
        <v>D14 HDInsight (Non-Windows)A15</v>
      </c>
      <c r="B13673" s="1039">
        <v>15</v>
      </c>
      <c r="C13673" s="1039" t="s">
        <v>87</v>
      </c>
      <c r="D13673" s="1039" t="s">
        <v>174</v>
      </c>
      <c r="E13673" s="1039">
        <v>1.3680000000000001</v>
      </c>
      <c r="F13673" s="1039" t="s">
        <v>4080</v>
      </c>
      <c r="G13673" s="775" t="s">
        <v>4138</v>
      </c>
      <c r="H13673" s="775" t="s">
        <v>4139</v>
      </c>
      <c r="I13673" s="775" t="s">
        <v>5997</v>
      </c>
    </row>
    <row r="13674" spans="1:9">
      <c r="A13674" s="775" t="str">
        <f>Table_wabobpsvr_AzureCalc_AzureCalcRateCard[[#This Row],[ServiceName]]&amp;Table_wabobpsvr_AzureCalc_AzureCalcRateCard[[#This Row],[Price_Level]]&amp;Table_wabobpsvr_AzureCalc_AzureCalcRateCard[[#This Row],[Region]]</f>
        <v>D14 HDInsight (Non-Windows)B15</v>
      </c>
      <c r="B13674" s="775">
        <v>15</v>
      </c>
      <c r="C13674" s="775" t="s">
        <v>87</v>
      </c>
      <c r="D13674" s="775" t="s">
        <v>175</v>
      </c>
      <c r="E13674" s="775">
        <v>1.325</v>
      </c>
      <c r="F13674" s="775" t="s">
        <v>4080</v>
      </c>
      <c r="G13674" s="775" t="s">
        <v>4138</v>
      </c>
      <c r="H13674" s="775" t="s">
        <v>4139</v>
      </c>
      <c r="I13674" s="775" t="s">
        <v>5997</v>
      </c>
    </row>
    <row r="13675" spans="1:9">
      <c r="A13675" s="1039" t="str">
        <f>Table_wabobpsvr_AzureCalc_AzureCalcRateCard[[#This Row],[ServiceName]]&amp;Table_wabobpsvr_AzureCalc_AzureCalcRateCard[[#This Row],[Price_Level]]&amp;Table_wabobpsvr_AzureCalc_AzureCalcRateCard[[#This Row],[Region]]</f>
        <v>D14 HDInsight (Non-Windows)C15</v>
      </c>
      <c r="B13675" s="1039">
        <v>15</v>
      </c>
      <c r="C13675" s="1039" t="s">
        <v>87</v>
      </c>
      <c r="D13675" s="1039" t="s">
        <v>177</v>
      </c>
      <c r="E13675" s="1039">
        <v>1.2829999999999999</v>
      </c>
      <c r="F13675" s="1039" t="s">
        <v>4080</v>
      </c>
      <c r="G13675" s="775" t="s">
        <v>4138</v>
      </c>
      <c r="H13675" s="775" t="s">
        <v>4139</v>
      </c>
      <c r="I13675" s="775" t="s">
        <v>5997</v>
      </c>
    </row>
    <row r="13676" spans="1:9">
      <c r="A13676" s="1039" t="str">
        <f>Table_wabobpsvr_AzureCalc_AzureCalcRateCard[[#This Row],[ServiceName]]&amp;Table_wabobpsvr_AzureCalc_AzureCalcRateCard[[#This Row],[Price_Level]]&amp;Table_wabobpsvr_AzureCalc_AzureCalcRateCard[[#This Row],[Region]]</f>
        <v>D14 HDInsight (Non-Windows)D15</v>
      </c>
      <c r="B13676" s="1039">
        <v>15</v>
      </c>
      <c r="C13676" s="1039" t="s">
        <v>87</v>
      </c>
      <c r="D13676" s="1039" t="s">
        <v>176</v>
      </c>
      <c r="E13676" s="1039">
        <v>1.2410000000000001</v>
      </c>
      <c r="F13676" s="1039" t="s">
        <v>4080</v>
      </c>
      <c r="G13676" s="775" t="s">
        <v>4138</v>
      </c>
      <c r="H13676" s="775" t="s">
        <v>4139</v>
      </c>
      <c r="I13676" s="775" t="s">
        <v>5997</v>
      </c>
    </row>
    <row r="13677" spans="1:9">
      <c r="A13677" s="775" t="str">
        <f>Table_wabobpsvr_AzureCalc_AzureCalcRateCard[[#This Row],[ServiceName]]&amp;Table_wabobpsvr_AzureCalc_AzureCalcRateCard[[#This Row],[Price_Level]]&amp;Table_wabobpsvr_AzureCalc_AzureCalcRateCard[[#This Row],[Region]]</f>
        <v>A11 Cloud ServicesC16</v>
      </c>
      <c r="B13677" s="775">
        <v>16</v>
      </c>
      <c r="C13677" s="775" t="s">
        <v>87</v>
      </c>
      <c r="D13677" s="775" t="s">
        <v>177</v>
      </c>
      <c r="E13677" s="775">
        <v>3.1850000000000001</v>
      </c>
      <c r="F13677" s="775" t="s">
        <v>1214</v>
      </c>
      <c r="G13677" s="775" t="s">
        <v>3516</v>
      </c>
      <c r="H13677" s="775" t="s">
        <v>3517</v>
      </c>
      <c r="I13677" s="775" t="s">
        <v>4235</v>
      </c>
    </row>
    <row r="13678" spans="1:9">
      <c r="A13678" s="775" t="str">
        <f>Table_wabobpsvr_AzureCalc_AzureCalcRateCard[[#This Row],[ServiceName]]&amp;Table_wabobpsvr_AzureCalc_AzureCalcRateCard[[#This Row],[Price_Level]]&amp;Table_wabobpsvr_AzureCalc_AzureCalcRateCard[[#This Row],[Region]]</f>
        <v>Basic_D1 VM (Non-Windows)A</v>
      </c>
      <c r="B13678" s="775"/>
      <c r="C13678" s="775" t="s">
        <v>87</v>
      </c>
      <c r="D13678" s="775" t="s">
        <v>174</v>
      </c>
      <c r="E13678" s="775">
        <v>9.5060000000000006E-2</v>
      </c>
      <c r="F13678" s="775" t="s">
        <v>1086</v>
      </c>
      <c r="G13678" s="775" t="s">
        <v>2661</v>
      </c>
      <c r="H13678" s="775" t="s">
        <v>2662</v>
      </c>
      <c r="I13678" s="775" t="s">
        <v>4235</v>
      </c>
    </row>
    <row r="13679" spans="1:9">
      <c r="A13679" s="775" t="str">
        <f>Table_wabobpsvr_AzureCalc_AzureCalcRateCard[[#This Row],[ServiceName]]&amp;Table_wabobpsvr_AzureCalc_AzureCalcRateCard[[#This Row],[Price_Level]]&amp;Table_wabobpsvr_AzureCalc_AzureCalcRateCard[[#This Row],[Region]]</f>
        <v>A11 Cloud ServicesA12</v>
      </c>
      <c r="B13679" s="775">
        <v>12</v>
      </c>
      <c r="C13679" s="775" t="s">
        <v>680</v>
      </c>
      <c r="D13679" s="775" t="s">
        <v>174</v>
      </c>
      <c r="E13679" s="775">
        <v>3.395</v>
      </c>
      <c r="F13679" s="775" t="s">
        <v>1214</v>
      </c>
      <c r="G13679" s="775" t="s">
        <v>4268</v>
      </c>
      <c r="H13679" s="775" t="s">
        <v>4269</v>
      </c>
      <c r="I13679" s="775" t="s">
        <v>5480</v>
      </c>
    </row>
    <row r="13680" spans="1:9">
      <c r="A13680" s="775" t="str">
        <f>Table_wabobpsvr_AzureCalc_AzureCalcRateCard[[#This Row],[ServiceName]]&amp;Table_wabobpsvr_AzureCalc_AzureCalcRateCard[[#This Row],[Price_Level]]&amp;Table_wabobpsvr_AzureCalc_AzureCalcRateCard[[#This Row],[Region]]</f>
        <v>Production API Transactions (in 1000s)D16</v>
      </c>
      <c r="B13680" s="775">
        <v>16</v>
      </c>
      <c r="C13680" s="775" t="s">
        <v>4235</v>
      </c>
      <c r="D13680" s="775" t="s">
        <v>176</v>
      </c>
      <c r="E13680" s="775">
        <v>999999</v>
      </c>
      <c r="F13680" s="775" t="s">
        <v>3386</v>
      </c>
      <c r="G13680" s="775" t="s">
        <v>4235</v>
      </c>
      <c r="H13680" s="775" t="s">
        <v>4235</v>
      </c>
      <c r="I13680" s="775" t="s">
        <v>4235</v>
      </c>
    </row>
    <row r="13681" spans="1:9">
      <c r="A13681" s="775" t="str">
        <f>Table_wabobpsvr_AzureCalc_AzureCalcRateCard[[#This Row],[ServiceName]]&amp;Table_wabobpsvr_AzureCalc_AzureCalcRateCard[[#This Row],[Price_Level]]&amp;Table_wabobpsvr_AzureCalc_AzureCalcRateCard[[#This Row],[Region]]</f>
        <v>Read-Access Geo Redundant Storage Standard IO - Block BlobMOSP</v>
      </c>
      <c r="B13681" s="775"/>
      <c r="C13681" s="775" t="s">
        <v>9</v>
      </c>
      <c r="D13681" s="775" t="s">
        <v>606</v>
      </c>
      <c r="E13681" s="775">
        <v>6.7100000000000007E-2</v>
      </c>
      <c r="F13681" s="775" t="s">
        <v>771</v>
      </c>
      <c r="G13681" s="775" t="s">
        <v>4235</v>
      </c>
      <c r="H13681" s="775" t="s">
        <v>4235</v>
      </c>
      <c r="I13681" s="775" t="s">
        <v>4235</v>
      </c>
    </row>
    <row r="13682" spans="1:9">
      <c r="A13682" s="775" t="str">
        <f>Table_wabobpsvr_AzureCalc_AzureCalcRateCard[[#This Row],[ServiceName]]&amp;Table_wabobpsvr_AzureCalc_AzureCalcRateCard[[#This Row],[Price_Level]]&amp;Table_wabobpsvr_AzureCalc_AzureCalcRateCard[[#This Row],[Region]]</f>
        <v>D14 HDInsight (Non-Windows)MOSP13</v>
      </c>
      <c r="B13682" s="775">
        <v>13</v>
      </c>
      <c r="C13682" s="775" t="s">
        <v>87</v>
      </c>
      <c r="D13682" s="775" t="s">
        <v>606</v>
      </c>
      <c r="E13682" s="775">
        <v>1.6140000000000001</v>
      </c>
      <c r="F13682" s="775" t="s">
        <v>4080</v>
      </c>
      <c r="G13682" s="775" t="s">
        <v>4235</v>
      </c>
      <c r="H13682" s="775" t="s">
        <v>4235</v>
      </c>
      <c r="I13682" s="775" t="s">
        <v>5998</v>
      </c>
    </row>
    <row r="13683" spans="1:9">
      <c r="A13683" s="775" t="str">
        <f>Table_wabobpsvr_AzureCalc_AzureCalcRateCard[[#This Row],[ServiceName]]&amp;Table_wabobpsvr_AzureCalc_AzureCalcRateCard[[#This Row],[Price_Level]]&amp;Table_wabobpsvr_AzureCalc_AzureCalcRateCard[[#This Row],[Region]]</f>
        <v>D14 HDInsight (Non-Windows)A13</v>
      </c>
      <c r="B13683" s="775">
        <v>13</v>
      </c>
      <c r="C13683" s="775" t="s">
        <v>87</v>
      </c>
      <c r="D13683" s="775" t="s">
        <v>174</v>
      </c>
      <c r="E13683" s="775">
        <v>1.5660000000000001</v>
      </c>
      <c r="F13683" s="775" t="s">
        <v>4080</v>
      </c>
      <c r="G13683" s="775" t="s">
        <v>4142</v>
      </c>
      <c r="H13683" s="775" t="s">
        <v>4143</v>
      </c>
      <c r="I13683" s="775" t="s">
        <v>5998</v>
      </c>
    </row>
    <row r="13684" spans="1:9">
      <c r="A13684" s="775" t="str">
        <f>Table_wabobpsvr_AzureCalc_AzureCalcRateCard[[#This Row],[ServiceName]]&amp;Table_wabobpsvr_AzureCalc_AzureCalcRateCard[[#This Row],[Price_Level]]&amp;Table_wabobpsvr_AzureCalc_AzureCalcRateCard[[#This Row],[Region]]</f>
        <v>D14 HDInsight (Non-Windows)B13</v>
      </c>
      <c r="B13684" s="775">
        <v>13</v>
      </c>
      <c r="C13684" s="775" t="s">
        <v>87</v>
      </c>
      <c r="D13684" s="775" t="s">
        <v>175</v>
      </c>
      <c r="E13684" s="775">
        <v>1.5169999999999999</v>
      </c>
      <c r="F13684" s="775" t="s">
        <v>4080</v>
      </c>
      <c r="G13684" s="775" t="s">
        <v>4142</v>
      </c>
      <c r="H13684" s="775" t="s">
        <v>4143</v>
      </c>
      <c r="I13684" s="775" t="s">
        <v>5998</v>
      </c>
    </row>
    <row r="13685" spans="1:9">
      <c r="A13685" s="775" t="str">
        <f>Table_wabobpsvr_AzureCalc_AzureCalcRateCard[[#This Row],[ServiceName]]&amp;Table_wabobpsvr_AzureCalc_AzureCalcRateCard[[#This Row],[Price_Level]]&amp;Table_wabobpsvr_AzureCalc_AzureCalcRateCard[[#This Row],[Region]]</f>
        <v>D14 HDInsight (Non-Windows)C13</v>
      </c>
      <c r="B13685" s="775">
        <v>13</v>
      </c>
      <c r="C13685" s="775" t="s">
        <v>87</v>
      </c>
      <c r="D13685" s="775" t="s">
        <v>177</v>
      </c>
      <c r="E13685" s="775">
        <v>1.4690000000000001</v>
      </c>
      <c r="F13685" s="775" t="s">
        <v>4080</v>
      </c>
      <c r="G13685" s="775" t="s">
        <v>4142</v>
      </c>
      <c r="H13685" s="775" t="s">
        <v>4143</v>
      </c>
      <c r="I13685" s="775" t="s">
        <v>5998</v>
      </c>
    </row>
    <row r="13686" spans="1:9">
      <c r="A13686" s="775" t="str">
        <f>Table_wabobpsvr_AzureCalc_AzureCalcRateCard[[#This Row],[ServiceName]]&amp;Table_wabobpsvr_AzureCalc_AzureCalcRateCard[[#This Row],[Price_Level]]&amp;Table_wabobpsvr_AzureCalc_AzureCalcRateCard[[#This Row],[Region]]</f>
        <v>D14 HDInsight (Non-Windows)D13</v>
      </c>
      <c r="B13686" s="775">
        <v>13</v>
      </c>
      <c r="C13686" s="775" t="s">
        <v>87</v>
      </c>
      <c r="D13686" s="775" t="s">
        <v>176</v>
      </c>
      <c r="E13686" s="775">
        <v>1.42</v>
      </c>
      <c r="F13686" s="775" t="s">
        <v>4080</v>
      </c>
      <c r="G13686" s="775" t="s">
        <v>4142</v>
      </c>
      <c r="H13686" s="775" t="s">
        <v>4143</v>
      </c>
      <c r="I13686" s="775" t="s">
        <v>5998</v>
      </c>
    </row>
    <row r="13687" spans="1:9">
      <c r="A13687" s="775" t="str">
        <f>Table_wabobpsvr_AzureCalc_AzureCalcRateCard[[#This Row],[ServiceName]]&amp;Table_wabobpsvr_AzureCalc_AzureCalcRateCard[[#This Row],[Price_Level]]&amp;Table_wabobpsvr_AzureCalc_AzureCalcRateCard[[#This Row],[Region]]</f>
        <v>D14 HDInsight (Non-Windows)MOSP11</v>
      </c>
      <c r="B13687" s="775">
        <v>11</v>
      </c>
      <c r="C13687" s="775" t="s">
        <v>87</v>
      </c>
      <c r="D13687" s="775" t="s">
        <v>606</v>
      </c>
      <c r="E13687" s="775">
        <v>1.413</v>
      </c>
      <c r="F13687" s="775" t="s">
        <v>4080</v>
      </c>
      <c r="G13687" s="775" t="s">
        <v>4235</v>
      </c>
      <c r="H13687" s="775" t="s">
        <v>4235</v>
      </c>
      <c r="I13687" s="775" t="s">
        <v>5999</v>
      </c>
    </row>
    <row r="13688" spans="1:9">
      <c r="A13688" s="775" t="str">
        <f>Table_wabobpsvr_AzureCalc_AzureCalcRateCard[[#This Row],[ServiceName]]&amp;Table_wabobpsvr_AzureCalc_AzureCalcRateCard[[#This Row],[Price_Level]]&amp;Table_wabobpsvr_AzureCalc_AzureCalcRateCard[[#This Row],[Region]]</f>
        <v>D14 HDInsight (Non-Windows)A11</v>
      </c>
      <c r="B13688" s="775">
        <v>11</v>
      </c>
      <c r="C13688" s="775" t="s">
        <v>87</v>
      </c>
      <c r="D13688" s="775" t="s">
        <v>174</v>
      </c>
      <c r="E13688" s="775">
        <v>1.371</v>
      </c>
      <c r="F13688" s="775" t="s">
        <v>4080</v>
      </c>
      <c r="G13688" s="775" t="s">
        <v>4144</v>
      </c>
      <c r="H13688" s="775" t="s">
        <v>4145</v>
      </c>
      <c r="I13688" s="775" t="s">
        <v>5999</v>
      </c>
    </row>
    <row r="13689" spans="1:9">
      <c r="A13689" s="775" t="str">
        <f>Table_wabobpsvr_AzureCalc_AzureCalcRateCard[[#This Row],[ServiceName]]&amp;Table_wabobpsvr_AzureCalc_AzureCalcRateCard[[#This Row],[Price_Level]]&amp;Table_wabobpsvr_AzureCalc_AzureCalcRateCard[[#This Row],[Region]]</f>
        <v>D14 HDInsight (Non-Windows)B11</v>
      </c>
      <c r="B13689" s="775">
        <v>11</v>
      </c>
      <c r="C13689" s="775" t="s">
        <v>87</v>
      </c>
      <c r="D13689" s="775" t="s">
        <v>175</v>
      </c>
      <c r="E13689" s="775">
        <v>1.3280000000000001</v>
      </c>
      <c r="F13689" s="775" t="s">
        <v>4080</v>
      </c>
      <c r="G13689" s="775" t="s">
        <v>4144</v>
      </c>
      <c r="H13689" s="775" t="s">
        <v>4145</v>
      </c>
      <c r="I13689" s="775" t="s">
        <v>5999</v>
      </c>
    </row>
    <row r="13690" spans="1:9">
      <c r="A13690" s="775" t="str">
        <f>Table_wabobpsvr_AzureCalc_AzureCalcRateCard[[#This Row],[ServiceName]]&amp;Table_wabobpsvr_AzureCalc_AzureCalcRateCard[[#This Row],[Price_Level]]&amp;Table_wabobpsvr_AzureCalc_AzureCalcRateCard[[#This Row],[Region]]</f>
        <v>D14 HDInsight (Non-Windows)C11</v>
      </c>
      <c r="B13690" s="775">
        <v>11</v>
      </c>
      <c r="C13690" s="775" t="s">
        <v>87</v>
      </c>
      <c r="D13690" s="775" t="s">
        <v>177</v>
      </c>
      <c r="E13690" s="775">
        <v>1.286</v>
      </c>
      <c r="F13690" s="775" t="s">
        <v>4080</v>
      </c>
      <c r="G13690" s="775" t="s">
        <v>4144</v>
      </c>
      <c r="H13690" s="775" t="s">
        <v>4145</v>
      </c>
      <c r="I13690" s="775" t="s">
        <v>5999</v>
      </c>
    </row>
    <row r="13691" spans="1:9">
      <c r="A13691" s="775" t="str">
        <f>Table_wabobpsvr_AzureCalc_AzureCalcRateCard[[#This Row],[ServiceName]]&amp;Table_wabobpsvr_AzureCalc_AzureCalcRateCard[[#This Row],[Price_Level]]&amp;Table_wabobpsvr_AzureCalc_AzureCalcRateCard[[#This Row],[Region]]</f>
        <v>D14 HDInsight (Non-Windows)F11</v>
      </c>
      <c r="B13691" s="775">
        <v>11</v>
      </c>
      <c r="C13691" s="775" t="s">
        <v>87</v>
      </c>
      <c r="D13691" s="775" t="s">
        <v>4146</v>
      </c>
      <c r="E13691" s="775">
        <v>1.2430000000000001</v>
      </c>
      <c r="F13691" s="775" t="s">
        <v>4080</v>
      </c>
      <c r="G13691" s="775" t="s">
        <v>4144</v>
      </c>
      <c r="H13691" s="775" t="s">
        <v>4145</v>
      </c>
      <c r="I13691" s="775" t="s">
        <v>5999</v>
      </c>
    </row>
    <row r="13692" spans="1:9">
      <c r="A13692" s="775" t="str">
        <f>Table_wabobpsvr_AzureCalc_AzureCalcRateCard[[#This Row],[ServiceName]]&amp;Table_wabobpsvr_AzureCalc_AzureCalcRateCard[[#This Row],[Price_Level]]&amp;Table_wabobpsvr_AzureCalc_AzureCalcRateCard[[#This Row],[Region]]</f>
        <v>D14 HDInsight (Non-Windows)MOSP12</v>
      </c>
      <c r="B13692" s="775">
        <v>12</v>
      </c>
      <c r="C13692" s="775" t="s">
        <v>87</v>
      </c>
      <c r="D13692" s="775" t="s">
        <v>606</v>
      </c>
      <c r="E13692" s="775">
        <v>1.2250000000000001</v>
      </c>
      <c r="F13692" s="775" t="s">
        <v>4080</v>
      </c>
      <c r="G13692" s="775" t="s">
        <v>4235</v>
      </c>
      <c r="H13692" s="775" t="s">
        <v>4235</v>
      </c>
      <c r="I13692" s="775" t="s">
        <v>6000</v>
      </c>
    </row>
    <row r="13693" spans="1:9">
      <c r="A13693" s="775" t="str">
        <f>Table_wabobpsvr_AzureCalc_AzureCalcRateCard[[#This Row],[ServiceName]]&amp;Table_wabobpsvr_AzureCalc_AzureCalcRateCard[[#This Row],[Price_Level]]&amp;Table_wabobpsvr_AzureCalc_AzureCalcRateCard[[#This Row],[Region]]</f>
        <v>D14 HDInsight (Non-Windows)A12</v>
      </c>
      <c r="B13693" s="775">
        <v>12</v>
      </c>
      <c r="C13693" s="775" t="s">
        <v>87</v>
      </c>
      <c r="D13693" s="775" t="s">
        <v>174</v>
      </c>
      <c r="E13693" s="775">
        <v>1.1879999999999999</v>
      </c>
      <c r="F13693" s="775" t="s">
        <v>4080</v>
      </c>
      <c r="G13693" s="775" t="s">
        <v>4147</v>
      </c>
      <c r="H13693" s="775" t="s">
        <v>4148</v>
      </c>
      <c r="I13693" s="775" t="s">
        <v>6000</v>
      </c>
    </row>
    <row r="13694" spans="1:9">
      <c r="A13694" s="1039" t="str">
        <f>Table_wabobpsvr_AzureCalc_AzureCalcRateCard[[#This Row],[ServiceName]]&amp;Table_wabobpsvr_AzureCalc_AzureCalcRateCard[[#This Row],[Price_Level]]&amp;Table_wabobpsvr_AzureCalc_AzureCalcRateCard[[#This Row],[Region]]</f>
        <v>D14 HDInsight (Non-Windows)B12</v>
      </c>
      <c r="B13694" s="1039">
        <v>12</v>
      </c>
      <c r="C13694" s="1039" t="s">
        <v>87</v>
      </c>
      <c r="D13694" s="1039" t="s">
        <v>175</v>
      </c>
      <c r="E13694" s="1039">
        <v>1.151</v>
      </c>
      <c r="F13694" s="1039" t="s">
        <v>4080</v>
      </c>
      <c r="G13694" s="775" t="s">
        <v>4147</v>
      </c>
      <c r="H13694" s="775" t="s">
        <v>4148</v>
      </c>
      <c r="I13694" s="775" t="s">
        <v>6000</v>
      </c>
    </row>
    <row r="13695" spans="1:9">
      <c r="A13695" s="775" t="str">
        <f>Table_wabobpsvr_AzureCalc_AzureCalcRateCard[[#This Row],[ServiceName]]&amp;Table_wabobpsvr_AzureCalc_AzureCalcRateCard[[#This Row],[Price_Level]]&amp;Table_wabobpsvr_AzureCalc_AzureCalcRateCard[[#This Row],[Region]]</f>
        <v>D14 HDInsight (Non-Windows)C12</v>
      </c>
      <c r="B13695" s="775">
        <v>12</v>
      </c>
      <c r="C13695" s="775" t="s">
        <v>87</v>
      </c>
      <c r="D13695" s="775" t="s">
        <v>177</v>
      </c>
      <c r="E13695" s="775">
        <v>1.115</v>
      </c>
      <c r="F13695" s="775" t="s">
        <v>4080</v>
      </c>
      <c r="G13695" s="775" t="s">
        <v>4147</v>
      </c>
      <c r="H13695" s="775" t="s">
        <v>4148</v>
      </c>
      <c r="I13695" s="775" t="s">
        <v>6000</v>
      </c>
    </row>
    <row r="13696" spans="1:9">
      <c r="A13696" s="775" t="str">
        <f>Table_wabobpsvr_AzureCalc_AzureCalcRateCard[[#This Row],[ServiceName]]&amp;Table_wabobpsvr_AzureCalc_AzureCalcRateCard[[#This Row],[Price_Level]]&amp;Table_wabobpsvr_AzureCalc_AzureCalcRateCard[[#This Row],[Region]]</f>
        <v>D14 HDInsight (Non-Windows)D12</v>
      </c>
      <c r="B13696" s="775">
        <v>12</v>
      </c>
      <c r="C13696" s="775" t="s">
        <v>87</v>
      </c>
      <c r="D13696" s="775" t="s">
        <v>176</v>
      </c>
      <c r="E13696" s="775">
        <v>1.0780000000000001</v>
      </c>
      <c r="F13696" s="775" t="s">
        <v>4080</v>
      </c>
      <c r="G13696" s="775" t="s">
        <v>4147</v>
      </c>
      <c r="H13696" s="775" t="s">
        <v>4148</v>
      </c>
      <c r="I13696" s="775" t="s">
        <v>6000</v>
      </c>
    </row>
    <row r="13697" spans="1:9">
      <c r="A13697" s="775" t="str">
        <f>Table_wabobpsvr_AzureCalc_AzureCalcRateCard[[#This Row],[ServiceName]]&amp;Table_wabobpsvr_AzureCalc_AzureCalcRateCard[[#This Row],[Price_Level]]&amp;Table_wabobpsvr_AzureCalc_AzureCalcRateCard[[#This Row],[Region]]</f>
        <v>Premium P3 Secondary Geo Database DaysC</v>
      </c>
      <c r="B13697" s="775"/>
      <c r="C13697" s="775" t="s">
        <v>1071</v>
      </c>
      <c r="D13697" s="775" t="s">
        <v>177</v>
      </c>
      <c r="E13697" s="775">
        <v>90.09</v>
      </c>
      <c r="F13697" s="775" t="s">
        <v>1373</v>
      </c>
      <c r="G13697" s="775" t="s">
        <v>4235</v>
      </c>
      <c r="H13697" s="775" t="s">
        <v>2483</v>
      </c>
      <c r="I13697" s="775" t="s">
        <v>4235</v>
      </c>
    </row>
    <row r="13698" spans="1:9">
      <c r="A13698" s="775" t="str">
        <f>Table_wabobpsvr_AzureCalc_AzureCalcRateCard[[#This Row],[ServiceName]]&amp;Table_wabobpsvr_AzureCalc_AzureCalcRateCard[[#This Row],[Price_Level]]&amp;Table_wabobpsvr_AzureCalc_AzureCalcRateCard[[#This Row],[Region]]</f>
        <v>Premium P3 Secondary Geo Database DaysD</v>
      </c>
      <c r="B13698" s="775"/>
      <c r="C13698" s="775" t="s">
        <v>1071</v>
      </c>
      <c r="D13698" s="775" t="s">
        <v>176</v>
      </c>
      <c r="E13698" s="775">
        <v>87.12</v>
      </c>
      <c r="F13698" s="775" t="s">
        <v>1373</v>
      </c>
      <c r="G13698" s="775" t="s">
        <v>4235</v>
      </c>
      <c r="H13698" s="775" t="s">
        <v>2483</v>
      </c>
      <c r="I13698" s="775" t="s">
        <v>4235</v>
      </c>
    </row>
    <row r="13699" spans="1:9">
      <c r="A13699" s="775" t="str">
        <f>Table_wabobpsvr_AzureCalc_AzureCalcRateCard[[#This Row],[ServiceName]]&amp;Table_wabobpsvr_AzureCalc_AzureCalcRateCard[[#This Row],[Price_Level]]&amp;Table_wabobpsvr_AzureCalc_AzureCalcRateCard[[#This Row],[Region]]</f>
        <v>A8 HDInsight (Non-Windows)MOSP16</v>
      </c>
      <c r="B13699" s="775">
        <v>16</v>
      </c>
      <c r="C13699" s="775" t="s">
        <v>87</v>
      </c>
      <c r="D13699" s="775" t="s">
        <v>606</v>
      </c>
      <c r="E13699" s="775">
        <v>6.5170000000000003</v>
      </c>
      <c r="F13699" s="775" t="s">
        <v>3379</v>
      </c>
      <c r="G13699" s="775" t="s">
        <v>4235</v>
      </c>
      <c r="H13699" s="775" t="s">
        <v>4235</v>
      </c>
      <c r="I13699" s="775" t="s">
        <v>4235</v>
      </c>
    </row>
    <row r="13700" spans="1:9">
      <c r="A13700" s="775" t="str">
        <f>Table_wabobpsvr_AzureCalc_AzureCalcRateCard[[#This Row],[ServiceName]]&amp;Table_wabobpsvr_AzureCalc_AzureCalcRateCard[[#This Row],[Price_Level]]&amp;Table_wabobpsvr_AzureCalc_AzureCalcRateCard[[#This Row],[Region]]</f>
        <v>D2 HDInsightMOSP13</v>
      </c>
      <c r="B13700" s="775">
        <v>13</v>
      </c>
      <c r="C13700" s="775" t="s">
        <v>87</v>
      </c>
      <c r="D13700" s="775" t="s">
        <v>606</v>
      </c>
      <c r="E13700" s="775">
        <v>0.35</v>
      </c>
      <c r="F13700" s="775" t="s">
        <v>4028</v>
      </c>
      <c r="G13700" s="775" t="s">
        <v>4235</v>
      </c>
      <c r="H13700" s="775" t="s">
        <v>4235</v>
      </c>
      <c r="I13700" s="775" t="s">
        <v>6001</v>
      </c>
    </row>
    <row r="13701" spans="1:9">
      <c r="A13701" s="775" t="str">
        <f>Table_wabobpsvr_AzureCalc_AzureCalcRateCard[[#This Row],[ServiceName]]&amp;Table_wabobpsvr_AzureCalc_AzureCalcRateCard[[#This Row],[Price_Level]]&amp;Table_wabobpsvr_AzureCalc_AzureCalcRateCard[[#This Row],[Region]]</f>
        <v>D2 HDInsightA13</v>
      </c>
      <c r="B13701" s="775">
        <v>13</v>
      </c>
      <c r="C13701" s="775" t="s">
        <v>87</v>
      </c>
      <c r="D13701" s="775" t="s">
        <v>174</v>
      </c>
      <c r="E13701" s="775">
        <v>0.33950000000000002</v>
      </c>
      <c r="F13701" s="775" t="s">
        <v>4028</v>
      </c>
      <c r="G13701" s="775" t="s">
        <v>4151</v>
      </c>
      <c r="H13701" s="775" t="s">
        <v>4152</v>
      </c>
      <c r="I13701" s="775" t="s">
        <v>6001</v>
      </c>
    </row>
    <row r="13702" spans="1:9">
      <c r="A13702" s="775" t="str">
        <f>Table_wabobpsvr_AzureCalc_AzureCalcRateCard[[#This Row],[ServiceName]]&amp;Table_wabobpsvr_AzureCalc_AzureCalcRateCard[[#This Row],[Price_Level]]&amp;Table_wabobpsvr_AzureCalc_AzureCalcRateCard[[#This Row],[Region]]</f>
        <v>D2 HDInsightB13</v>
      </c>
      <c r="B13702" s="775">
        <v>13</v>
      </c>
      <c r="C13702" s="775" t="s">
        <v>87</v>
      </c>
      <c r="D13702" s="775" t="s">
        <v>175</v>
      </c>
      <c r="E13702" s="775">
        <v>0.32900000000000001</v>
      </c>
      <c r="F13702" s="775" t="s">
        <v>4028</v>
      </c>
      <c r="G13702" s="775" t="s">
        <v>4151</v>
      </c>
      <c r="H13702" s="775" t="s">
        <v>4152</v>
      </c>
      <c r="I13702" s="775" t="s">
        <v>6001</v>
      </c>
    </row>
    <row r="13703" spans="1:9">
      <c r="A13703" s="775" t="str">
        <f>Table_wabobpsvr_AzureCalc_AzureCalcRateCard[[#This Row],[ServiceName]]&amp;Table_wabobpsvr_AzureCalc_AzureCalcRateCard[[#This Row],[Price_Level]]&amp;Table_wabobpsvr_AzureCalc_AzureCalcRateCard[[#This Row],[Region]]</f>
        <v>D2 HDInsightC13</v>
      </c>
      <c r="B13703" s="775">
        <v>13</v>
      </c>
      <c r="C13703" s="775" t="s">
        <v>87</v>
      </c>
      <c r="D13703" s="775" t="s">
        <v>177</v>
      </c>
      <c r="E13703" s="775">
        <v>0.31850000000000001</v>
      </c>
      <c r="F13703" s="775" t="s">
        <v>4028</v>
      </c>
      <c r="G13703" s="775" t="s">
        <v>4151</v>
      </c>
      <c r="H13703" s="775" t="s">
        <v>4152</v>
      </c>
      <c r="I13703" s="775" t="s">
        <v>6001</v>
      </c>
    </row>
    <row r="13704" spans="1:9">
      <c r="A13704" s="775" t="str">
        <f>Table_wabobpsvr_AzureCalc_AzureCalcRateCard[[#This Row],[ServiceName]]&amp;Table_wabobpsvr_AzureCalc_AzureCalcRateCard[[#This Row],[Price_Level]]&amp;Table_wabobpsvr_AzureCalc_AzureCalcRateCard[[#This Row],[Region]]</f>
        <v>D2 HDInsightD13</v>
      </c>
      <c r="B13704" s="775">
        <v>13</v>
      </c>
      <c r="C13704" s="775" t="s">
        <v>87</v>
      </c>
      <c r="D13704" s="775" t="s">
        <v>176</v>
      </c>
      <c r="E13704" s="775">
        <v>0.308</v>
      </c>
      <c r="F13704" s="775" t="s">
        <v>4028</v>
      </c>
      <c r="G13704" s="775" t="s">
        <v>4151</v>
      </c>
      <c r="H13704" s="775" t="s">
        <v>4152</v>
      </c>
      <c r="I13704" s="775" t="s">
        <v>6001</v>
      </c>
    </row>
    <row r="13705" spans="1:9">
      <c r="A13705" s="775" t="str">
        <f>Table_wabobpsvr_AzureCalc_AzureCalcRateCard[[#This Row],[ServiceName]]&amp;Table_wabobpsvr_AzureCalc_AzureCalcRateCard[[#This Row],[Price_Level]]&amp;Table_wabobpsvr_AzureCalc_AzureCalcRateCard[[#This Row],[Region]]</f>
        <v>D2 HDInsightMOSP11</v>
      </c>
      <c r="B13705" s="775">
        <v>11</v>
      </c>
      <c r="C13705" s="775" t="s">
        <v>87</v>
      </c>
      <c r="D13705" s="775" t="s">
        <v>606</v>
      </c>
      <c r="E13705" s="775">
        <v>0.38300000000000001</v>
      </c>
      <c r="F13705" s="775" t="s">
        <v>4028</v>
      </c>
      <c r="G13705" s="775" t="s">
        <v>4235</v>
      </c>
      <c r="H13705" s="775" t="s">
        <v>4235</v>
      </c>
      <c r="I13705" s="775" t="s">
        <v>6002</v>
      </c>
    </row>
    <row r="13706" spans="1:9">
      <c r="A13706" s="775" t="str">
        <f>Table_wabobpsvr_AzureCalc_AzureCalcRateCard[[#This Row],[ServiceName]]&amp;Table_wabobpsvr_AzureCalc_AzureCalcRateCard[[#This Row],[Price_Level]]&amp;Table_wabobpsvr_AzureCalc_AzureCalcRateCard[[#This Row],[Region]]</f>
        <v>D2 HDInsightA11</v>
      </c>
      <c r="B13706" s="775">
        <v>11</v>
      </c>
      <c r="C13706" s="775" t="s">
        <v>87</v>
      </c>
      <c r="D13706" s="775" t="s">
        <v>174</v>
      </c>
      <c r="E13706" s="775">
        <v>0.37151000000000001</v>
      </c>
      <c r="F13706" s="775" t="s">
        <v>4028</v>
      </c>
      <c r="G13706" s="775" t="s">
        <v>4153</v>
      </c>
      <c r="H13706" s="775" t="s">
        <v>4154</v>
      </c>
      <c r="I13706" s="775" t="s">
        <v>6002</v>
      </c>
    </row>
    <row r="13707" spans="1:9">
      <c r="A13707" s="775" t="str">
        <f>Table_wabobpsvr_AzureCalc_AzureCalcRateCard[[#This Row],[ServiceName]]&amp;Table_wabobpsvr_AzureCalc_AzureCalcRateCard[[#This Row],[Price_Level]]&amp;Table_wabobpsvr_AzureCalc_AzureCalcRateCard[[#This Row],[Region]]</f>
        <v>D2 HDInsightB11</v>
      </c>
      <c r="B13707" s="775">
        <v>11</v>
      </c>
      <c r="C13707" s="775" t="s">
        <v>87</v>
      </c>
      <c r="D13707" s="775" t="s">
        <v>175</v>
      </c>
      <c r="E13707" s="775">
        <v>0.36002000000000001</v>
      </c>
      <c r="F13707" s="775" t="s">
        <v>4028</v>
      </c>
      <c r="G13707" s="775" t="s">
        <v>4153</v>
      </c>
      <c r="H13707" s="775" t="s">
        <v>4154</v>
      </c>
      <c r="I13707" s="775" t="s">
        <v>6002</v>
      </c>
    </row>
    <row r="13708" spans="1:9">
      <c r="A13708" s="775" t="str">
        <f>Table_wabobpsvr_AzureCalc_AzureCalcRateCard[[#This Row],[ServiceName]]&amp;Table_wabobpsvr_AzureCalc_AzureCalcRateCard[[#This Row],[Price_Level]]&amp;Table_wabobpsvr_AzureCalc_AzureCalcRateCard[[#This Row],[Region]]</f>
        <v>D2 HDInsightC11</v>
      </c>
      <c r="B13708" s="775">
        <v>11</v>
      </c>
      <c r="C13708" s="775" t="s">
        <v>87</v>
      </c>
      <c r="D13708" s="775" t="s">
        <v>177</v>
      </c>
      <c r="E13708" s="775">
        <v>0.34853000000000001</v>
      </c>
      <c r="F13708" s="775" t="s">
        <v>4028</v>
      </c>
      <c r="G13708" s="775" t="s">
        <v>4153</v>
      </c>
      <c r="H13708" s="775" t="s">
        <v>4154</v>
      </c>
      <c r="I13708" s="775" t="s">
        <v>6002</v>
      </c>
    </row>
    <row r="13709" spans="1:9">
      <c r="A13709" s="775" t="str">
        <f>Table_wabobpsvr_AzureCalc_AzureCalcRateCard[[#This Row],[ServiceName]]&amp;Table_wabobpsvr_AzureCalc_AzureCalcRateCard[[#This Row],[Price_Level]]&amp;Table_wabobpsvr_AzureCalc_AzureCalcRateCard[[#This Row],[Region]]</f>
        <v>D2 HDInsightD11</v>
      </c>
      <c r="B13709" s="775">
        <v>11</v>
      </c>
      <c r="C13709" s="775" t="s">
        <v>87</v>
      </c>
      <c r="D13709" s="775" t="s">
        <v>176</v>
      </c>
      <c r="E13709" s="775">
        <v>0.33704000000000001</v>
      </c>
      <c r="F13709" s="775" t="s">
        <v>4028</v>
      </c>
      <c r="G13709" s="775" t="s">
        <v>4153</v>
      </c>
      <c r="H13709" s="775" t="s">
        <v>4154</v>
      </c>
      <c r="I13709" s="775" t="s">
        <v>6002</v>
      </c>
    </row>
    <row r="13710" spans="1:9">
      <c r="A13710" s="775" t="str">
        <f>Table_wabobpsvr_AzureCalc_AzureCalcRateCard[[#This Row],[ServiceName]]&amp;Table_wabobpsvr_AzureCalc_AzureCalcRateCard[[#This Row],[Price_Level]]&amp;Table_wabobpsvr_AzureCalc_AzureCalcRateCard[[#This Row],[Region]]</f>
        <v>D2 HDInsightMOSP12</v>
      </c>
      <c r="B13710" s="775">
        <v>12</v>
      </c>
      <c r="C13710" s="775" t="s">
        <v>87</v>
      </c>
      <c r="D13710" s="775" t="s">
        <v>606</v>
      </c>
      <c r="E13710" s="775">
        <v>0.38300000000000001</v>
      </c>
      <c r="F13710" s="775" t="s">
        <v>4028</v>
      </c>
      <c r="G13710" s="775" t="s">
        <v>4235</v>
      </c>
      <c r="H13710" s="775" t="s">
        <v>4235</v>
      </c>
      <c r="I13710" s="775" t="s">
        <v>6003</v>
      </c>
    </row>
    <row r="13711" spans="1:9">
      <c r="A13711" s="775" t="str">
        <f>Table_wabobpsvr_AzureCalc_AzureCalcRateCard[[#This Row],[ServiceName]]&amp;Table_wabobpsvr_AzureCalc_AzureCalcRateCard[[#This Row],[Price_Level]]&amp;Table_wabobpsvr_AzureCalc_AzureCalcRateCard[[#This Row],[Region]]</f>
        <v>D2 HDInsightA12</v>
      </c>
      <c r="B13711" s="775">
        <v>12</v>
      </c>
      <c r="C13711" s="775" t="s">
        <v>87</v>
      </c>
      <c r="D13711" s="775" t="s">
        <v>174</v>
      </c>
      <c r="E13711" s="775">
        <v>0.37151000000000001</v>
      </c>
      <c r="F13711" s="775" t="s">
        <v>4028</v>
      </c>
      <c r="G13711" s="775" t="s">
        <v>4155</v>
      </c>
      <c r="H13711" s="775" t="s">
        <v>4156</v>
      </c>
      <c r="I13711" s="775" t="s">
        <v>6003</v>
      </c>
    </row>
    <row r="13712" spans="1:9">
      <c r="A13712" s="775" t="str">
        <f>Table_wabobpsvr_AzureCalc_AzureCalcRateCard[[#This Row],[ServiceName]]&amp;Table_wabobpsvr_AzureCalc_AzureCalcRateCard[[#This Row],[Price_Level]]&amp;Table_wabobpsvr_AzureCalc_AzureCalcRateCard[[#This Row],[Region]]</f>
        <v>D2 HDInsightB12</v>
      </c>
      <c r="B13712" s="775">
        <v>12</v>
      </c>
      <c r="C13712" s="775" t="s">
        <v>87</v>
      </c>
      <c r="D13712" s="775" t="s">
        <v>175</v>
      </c>
      <c r="E13712" s="775">
        <v>0.36002000000000001</v>
      </c>
      <c r="F13712" s="775" t="s">
        <v>4028</v>
      </c>
      <c r="G13712" s="775" t="s">
        <v>4155</v>
      </c>
      <c r="H13712" s="775" t="s">
        <v>4156</v>
      </c>
      <c r="I13712" s="775" t="s">
        <v>6003</v>
      </c>
    </row>
    <row r="13713" spans="1:9">
      <c r="A13713" s="775" t="str">
        <f>Table_wabobpsvr_AzureCalc_AzureCalcRateCard[[#This Row],[ServiceName]]&amp;Table_wabobpsvr_AzureCalc_AzureCalcRateCard[[#This Row],[Price_Level]]&amp;Table_wabobpsvr_AzureCalc_AzureCalcRateCard[[#This Row],[Region]]</f>
        <v>D2 HDInsightC12</v>
      </c>
      <c r="B13713" s="775">
        <v>12</v>
      </c>
      <c r="C13713" s="775" t="s">
        <v>87</v>
      </c>
      <c r="D13713" s="775" t="s">
        <v>177</v>
      </c>
      <c r="E13713" s="775">
        <v>0.34853000000000001</v>
      </c>
      <c r="F13713" s="775" t="s">
        <v>4028</v>
      </c>
      <c r="G13713" s="775" t="s">
        <v>4155</v>
      </c>
      <c r="H13713" s="775" t="s">
        <v>4156</v>
      </c>
      <c r="I13713" s="775" t="s">
        <v>6003</v>
      </c>
    </row>
    <row r="13714" spans="1:9">
      <c r="A13714" s="775" t="str">
        <f>Table_wabobpsvr_AzureCalc_AzureCalcRateCard[[#This Row],[ServiceName]]&amp;Table_wabobpsvr_AzureCalc_AzureCalcRateCard[[#This Row],[Price_Level]]&amp;Table_wabobpsvr_AzureCalc_AzureCalcRateCard[[#This Row],[Region]]</f>
        <v>D2 HDInsightD12</v>
      </c>
      <c r="B13714" s="775">
        <v>12</v>
      </c>
      <c r="C13714" s="775" t="s">
        <v>87</v>
      </c>
      <c r="D13714" s="775" t="s">
        <v>176</v>
      </c>
      <c r="E13714" s="775">
        <v>0.33704000000000001</v>
      </c>
      <c r="F13714" s="775" t="s">
        <v>4028</v>
      </c>
      <c r="G13714" s="775" t="s">
        <v>4155</v>
      </c>
      <c r="H13714" s="775" t="s">
        <v>4156</v>
      </c>
      <c r="I13714" s="775" t="s">
        <v>6003</v>
      </c>
    </row>
    <row r="13715" spans="1:9">
      <c r="A13715" s="775" t="str">
        <f>Table_wabobpsvr_AzureCalc_AzureCalcRateCard[[#This Row],[ServiceName]]&amp;Table_wabobpsvr_AzureCalc_AzureCalcRateCard[[#This Row],[Price_Level]]&amp;Table_wabobpsvr_AzureCalc_AzureCalcRateCard[[#This Row],[Region]]</f>
        <v>D2 HDInsight (Non-Windows)MOSP10</v>
      </c>
      <c r="B13715" s="775">
        <v>10</v>
      </c>
      <c r="C13715" s="775" t="s">
        <v>87</v>
      </c>
      <c r="D13715" s="775" t="s">
        <v>606</v>
      </c>
      <c r="E13715" s="775">
        <v>0.224</v>
      </c>
      <c r="F13715" s="775" t="s">
        <v>4075</v>
      </c>
      <c r="G13715" s="775" t="s">
        <v>4235</v>
      </c>
      <c r="H13715" s="775" t="s">
        <v>4235</v>
      </c>
      <c r="I13715" s="775" t="s">
        <v>6004</v>
      </c>
    </row>
    <row r="13716" spans="1:9">
      <c r="A13716" s="775" t="str">
        <f>Table_wabobpsvr_AzureCalc_AzureCalcRateCard[[#This Row],[ServiceName]]&amp;Table_wabobpsvr_AzureCalc_AzureCalcRateCard[[#This Row],[Price_Level]]&amp;Table_wabobpsvr_AzureCalc_AzureCalcRateCard[[#This Row],[Region]]</f>
        <v>D2 HDInsight (Non-Windows)A10</v>
      </c>
      <c r="B13716" s="775">
        <v>10</v>
      </c>
      <c r="C13716" s="775" t="s">
        <v>87</v>
      </c>
      <c r="D13716" s="775" t="s">
        <v>174</v>
      </c>
      <c r="E13716" s="775">
        <v>0.217</v>
      </c>
      <c r="F13716" s="775" t="s">
        <v>4075</v>
      </c>
      <c r="G13716" s="775" t="s">
        <v>4157</v>
      </c>
      <c r="H13716" s="775" t="s">
        <v>4158</v>
      </c>
      <c r="I13716" s="775" t="s">
        <v>6004</v>
      </c>
    </row>
    <row r="13717" spans="1:9">
      <c r="A13717" s="775" t="str">
        <f>Table_wabobpsvr_AzureCalc_AzureCalcRateCard[[#This Row],[ServiceName]]&amp;Table_wabobpsvr_AzureCalc_AzureCalcRateCard[[#This Row],[Price_Level]]&amp;Table_wabobpsvr_AzureCalc_AzureCalcRateCard[[#This Row],[Region]]</f>
        <v>D2 HDInsight (Non-Windows)B10</v>
      </c>
      <c r="B13717" s="775">
        <v>10</v>
      </c>
      <c r="C13717" s="775" t="s">
        <v>87</v>
      </c>
      <c r="D13717" s="775" t="s">
        <v>175</v>
      </c>
      <c r="E13717" s="775">
        <v>0.21099999999999999</v>
      </c>
      <c r="F13717" s="775" t="s">
        <v>4075</v>
      </c>
      <c r="G13717" s="775" t="s">
        <v>4157</v>
      </c>
      <c r="H13717" s="775" t="s">
        <v>4158</v>
      </c>
      <c r="I13717" s="775" t="s">
        <v>6004</v>
      </c>
    </row>
    <row r="13718" spans="1:9">
      <c r="A13718" s="775" t="str">
        <f>Table_wabobpsvr_AzureCalc_AzureCalcRateCard[[#This Row],[ServiceName]]&amp;Table_wabobpsvr_AzureCalc_AzureCalcRateCard[[#This Row],[Price_Level]]&amp;Table_wabobpsvr_AzureCalc_AzureCalcRateCard[[#This Row],[Region]]</f>
        <v>D2 HDInsight (Non-Windows)C10</v>
      </c>
      <c r="B13718" s="775">
        <v>10</v>
      </c>
      <c r="C13718" s="775" t="s">
        <v>87</v>
      </c>
      <c r="D13718" s="775" t="s">
        <v>177</v>
      </c>
      <c r="E13718" s="775">
        <v>0.20399999999999999</v>
      </c>
      <c r="F13718" s="775" t="s">
        <v>4075</v>
      </c>
      <c r="G13718" s="775" t="s">
        <v>4157</v>
      </c>
      <c r="H13718" s="775" t="s">
        <v>4158</v>
      </c>
      <c r="I13718" s="775" t="s">
        <v>6004</v>
      </c>
    </row>
    <row r="13719" spans="1:9">
      <c r="A13719" s="775" t="str">
        <f>Table_wabobpsvr_AzureCalc_AzureCalcRateCard[[#This Row],[ServiceName]]&amp;Table_wabobpsvr_AzureCalc_AzureCalcRateCard[[#This Row],[Price_Level]]&amp;Table_wabobpsvr_AzureCalc_AzureCalcRateCard[[#This Row],[Region]]</f>
        <v>D2 HDInsight (Non-Windows)D10</v>
      </c>
      <c r="B13719" s="775">
        <v>10</v>
      </c>
      <c r="C13719" s="775" t="s">
        <v>87</v>
      </c>
      <c r="D13719" s="775" t="s">
        <v>176</v>
      </c>
      <c r="E13719" s="775">
        <v>0.19700000000000001</v>
      </c>
      <c r="F13719" s="775" t="s">
        <v>4075</v>
      </c>
      <c r="G13719" s="775" t="s">
        <v>4157</v>
      </c>
      <c r="H13719" s="775" t="s">
        <v>4158</v>
      </c>
      <c r="I13719" s="775" t="s">
        <v>6004</v>
      </c>
    </row>
    <row r="13720" spans="1:9">
      <c r="A13720" s="775" t="str">
        <f>Table_wabobpsvr_AzureCalc_AzureCalcRateCard[[#This Row],[ServiceName]]&amp;Table_wabobpsvr_AzureCalc_AzureCalcRateCard[[#This Row],[Price_Level]]&amp;Table_wabobpsvr_AzureCalc_AzureCalcRateCard[[#This Row],[Region]]</f>
        <v>D2 HDInsight (Non-Windows)MOSP9</v>
      </c>
      <c r="B13720" s="775">
        <v>9</v>
      </c>
      <c r="C13720" s="775" t="s">
        <v>87</v>
      </c>
      <c r="D13720" s="775" t="s">
        <v>606</v>
      </c>
      <c r="E13720" s="775">
        <v>0.19500000000000001</v>
      </c>
      <c r="F13720" s="775" t="s">
        <v>4075</v>
      </c>
      <c r="G13720" s="775" t="s">
        <v>4235</v>
      </c>
      <c r="H13720" s="775" t="s">
        <v>4235</v>
      </c>
      <c r="I13720" s="775" t="s">
        <v>6005</v>
      </c>
    </row>
    <row r="13721" spans="1:9">
      <c r="A13721" s="775" t="str">
        <f>Table_wabobpsvr_AzureCalc_AzureCalcRateCard[[#This Row],[ServiceName]]&amp;Table_wabobpsvr_AzureCalc_AzureCalcRateCard[[#This Row],[Price_Level]]&amp;Table_wabobpsvr_AzureCalc_AzureCalcRateCard[[#This Row],[Region]]</f>
        <v>D2 HDInsight (Non-Windows)A9</v>
      </c>
      <c r="B13721" s="775">
        <v>9</v>
      </c>
      <c r="C13721" s="775" t="s">
        <v>87</v>
      </c>
      <c r="D13721" s="775" t="s">
        <v>174</v>
      </c>
      <c r="E13721" s="775">
        <v>0.189</v>
      </c>
      <c r="F13721" s="775" t="s">
        <v>4075</v>
      </c>
      <c r="G13721" s="775" t="s">
        <v>4159</v>
      </c>
      <c r="H13721" s="775" t="s">
        <v>4160</v>
      </c>
      <c r="I13721" s="775" t="s">
        <v>6005</v>
      </c>
    </row>
    <row r="13722" spans="1:9">
      <c r="A13722" s="775" t="str">
        <f>Table_wabobpsvr_AzureCalc_AzureCalcRateCard[[#This Row],[ServiceName]]&amp;Table_wabobpsvr_AzureCalc_AzureCalcRateCard[[#This Row],[Price_Level]]&amp;Table_wabobpsvr_AzureCalc_AzureCalcRateCard[[#This Row],[Region]]</f>
        <v>D2 HDInsight (Non-Windows)B9</v>
      </c>
      <c r="B13722" s="775">
        <v>9</v>
      </c>
      <c r="C13722" s="775" t="s">
        <v>87</v>
      </c>
      <c r="D13722" s="775" t="s">
        <v>175</v>
      </c>
      <c r="E13722" s="775">
        <v>0.183</v>
      </c>
      <c r="F13722" s="775" t="s">
        <v>4075</v>
      </c>
      <c r="G13722" s="775" t="s">
        <v>4159</v>
      </c>
      <c r="H13722" s="775" t="s">
        <v>4160</v>
      </c>
      <c r="I13722" s="775" t="s">
        <v>6005</v>
      </c>
    </row>
    <row r="13723" spans="1:9">
      <c r="A13723" s="775" t="str">
        <f>Table_wabobpsvr_AzureCalc_AzureCalcRateCard[[#This Row],[ServiceName]]&amp;Table_wabobpsvr_AzureCalc_AzureCalcRateCard[[#This Row],[Price_Level]]&amp;Table_wabobpsvr_AzureCalc_AzureCalcRateCard[[#This Row],[Region]]</f>
        <v>D2 HDInsight (Non-Windows)C9</v>
      </c>
      <c r="B13723" s="775">
        <v>9</v>
      </c>
      <c r="C13723" s="775" t="s">
        <v>87</v>
      </c>
      <c r="D13723" s="775" t="s">
        <v>177</v>
      </c>
      <c r="E13723" s="775">
        <v>0.17699999999999999</v>
      </c>
      <c r="F13723" s="775" t="s">
        <v>4075</v>
      </c>
      <c r="G13723" s="775" t="s">
        <v>4159</v>
      </c>
      <c r="H13723" s="775" t="s">
        <v>4160</v>
      </c>
      <c r="I13723" s="775" t="s">
        <v>6005</v>
      </c>
    </row>
    <row r="13724" spans="1:9">
      <c r="A13724" s="775" t="str">
        <f>Table_wabobpsvr_AzureCalc_AzureCalcRateCard[[#This Row],[ServiceName]]&amp;Table_wabobpsvr_AzureCalc_AzureCalcRateCard[[#This Row],[Price_Level]]&amp;Table_wabobpsvr_AzureCalc_AzureCalcRateCard[[#This Row],[Region]]</f>
        <v>D2 HDInsight (Non-Windows)D9</v>
      </c>
      <c r="B13724" s="775">
        <v>9</v>
      </c>
      <c r="C13724" s="775" t="s">
        <v>87</v>
      </c>
      <c r="D13724" s="775" t="s">
        <v>176</v>
      </c>
      <c r="E13724" s="775">
        <v>0.17199999999999999</v>
      </c>
      <c r="F13724" s="775" t="s">
        <v>4075</v>
      </c>
      <c r="G13724" s="775" t="s">
        <v>4159</v>
      </c>
      <c r="H13724" s="775" t="s">
        <v>4160</v>
      </c>
      <c r="I13724" s="775" t="s">
        <v>6005</v>
      </c>
    </row>
    <row r="13725" spans="1:9">
      <c r="A13725" s="775" t="str">
        <f>Table_wabobpsvr_AzureCalc_AzureCalcRateCard[[#This Row],[ServiceName]]&amp;Table_wabobpsvr_AzureCalc_AzureCalcRateCard[[#This Row],[Price_Level]]&amp;Table_wabobpsvr_AzureCalc_AzureCalcRateCard[[#This Row],[Region]]</f>
        <v>D2 HDInsight (Non-Windows)MOSP15</v>
      </c>
      <c r="B13725" s="775">
        <v>15</v>
      </c>
      <c r="C13725" s="775" t="s">
        <v>87</v>
      </c>
      <c r="D13725" s="775" t="s">
        <v>606</v>
      </c>
      <c r="E13725" s="775">
        <v>0.21199999999999999</v>
      </c>
      <c r="F13725" s="775" t="s">
        <v>4075</v>
      </c>
      <c r="G13725" s="775" t="s">
        <v>4235</v>
      </c>
      <c r="H13725" s="775" t="s">
        <v>4235</v>
      </c>
      <c r="I13725" s="775" t="s">
        <v>6006</v>
      </c>
    </row>
    <row r="13726" spans="1:9">
      <c r="A13726" s="775" t="str">
        <f>Table_wabobpsvr_AzureCalc_AzureCalcRateCard[[#This Row],[ServiceName]]&amp;Table_wabobpsvr_AzureCalc_AzureCalcRateCard[[#This Row],[Price_Level]]&amp;Table_wabobpsvr_AzureCalc_AzureCalcRateCard[[#This Row],[Region]]</f>
        <v>D2 HDInsight (Non-Windows)A15</v>
      </c>
      <c r="B13726" s="775">
        <v>15</v>
      </c>
      <c r="C13726" s="775" t="s">
        <v>87</v>
      </c>
      <c r="D13726" s="775" t="s">
        <v>174</v>
      </c>
      <c r="E13726" s="775">
        <v>0.20599999999999999</v>
      </c>
      <c r="F13726" s="775" t="s">
        <v>4075</v>
      </c>
      <c r="G13726" s="775" t="s">
        <v>4161</v>
      </c>
      <c r="H13726" s="775" t="s">
        <v>4162</v>
      </c>
      <c r="I13726" s="775" t="s">
        <v>6007</v>
      </c>
    </row>
    <row r="13727" spans="1:9">
      <c r="A13727" s="775" t="str">
        <f>Table_wabobpsvr_AzureCalc_AzureCalcRateCard[[#This Row],[ServiceName]]&amp;Table_wabobpsvr_AzureCalc_AzureCalcRateCard[[#This Row],[Price_Level]]&amp;Table_wabobpsvr_AzureCalc_AzureCalcRateCard[[#This Row],[Region]]</f>
        <v>D2 HDInsight (Non-Windows)B15</v>
      </c>
      <c r="B13727" s="775">
        <v>15</v>
      </c>
      <c r="C13727" s="775" t="s">
        <v>87</v>
      </c>
      <c r="D13727" s="775" t="s">
        <v>175</v>
      </c>
      <c r="E13727" s="775">
        <v>0.19900000000000001</v>
      </c>
      <c r="F13727" s="775" t="s">
        <v>4075</v>
      </c>
      <c r="G13727" s="775" t="s">
        <v>4161</v>
      </c>
      <c r="H13727" s="775" t="s">
        <v>4162</v>
      </c>
      <c r="I13727" s="775" t="s">
        <v>6007</v>
      </c>
    </row>
    <row r="13728" spans="1:9">
      <c r="A13728" s="775" t="str">
        <f>Table_wabobpsvr_AzureCalc_AzureCalcRateCard[[#This Row],[ServiceName]]&amp;Table_wabobpsvr_AzureCalc_AzureCalcRateCard[[#This Row],[Price_Level]]&amp;Table_wabobpsvr_AzureCalc_AzureCalcRateCard[[#This Row],[Region]]</f>
        <v>D2 HDInsight (Non-Windows)C15</v>
      </c>
      <c r="B13728" s="775">
        <v>15</v>
      </c>
      <c r="C13728" s="775" t="s">
        <v>87</v>
      </c>
      <c r="D13728" s="775" t="s">
        <v>177</v>
      </c>
      <c r="E13728" s="775">
        <v>0.193</v>
      </c>
      <c r="F13728" s="775" t="s">
        <v>4075</v>
      </c>
      <c r="G13728" s="775" t="s">
        <v>4161</v>
      </c>
      <c r="H13728" s="775" t="s">
        <v>4162</v>
      </c>
      <c r="I13728" s="775" t="s">
        <v>6007</v>
      </c>
    </row>
    <row r="13729" spans="1:9">
      <c r="A13729" s="775" t="str">
        <f>Table_wabobpsvr_AzureCalc_AzureCalcRateCard[[#This Row],[ServiceName]]&amp;Table_wabobpsvr_AzureCalc_AzureCalcRateCard[[#This Row],[Price_Level]]&amp;Table_wabobpsvr_AzureCalc_AzureCalcRateCard[[#This Row],[Region]]</f>
        <v>D2 HDInsight (Non-Windows)D15</v>
      </c>
      <c r="B13729" s="775">
        <v>15</v>
      </c>
      <c r="C13729" s="775" t="s">
        <v>87</v>
      </c>
      <c r="D13729" s="775" t="s">
        <v>176</v>
      </c>
      <c r="E13729" s="775">
        <v>0.187</v>
      </c>
      <c r="F13729" s="775" t="s">
        <v>4075</v>
      </c>
      <c r="G13729" s="775" t="s">
        <v>4161</v>
      </c>
      <c r="H13729" s="775" t="s">
        <v>4162</v>
      </c>
      <c r="I13729" s="775" t="s">
        <v>6007</v>
      </c>
    </row>
    <row r="13730" spans="1:9">
      <c r="A13730" s="775" t="str">
        <f>Table_wabobpsvr_AzureCalc_AzureCalcRateCard[[#This Row],[ServiceName]]&amp;Table_wabobpsvr_AzureCalc_AzureCalcRateCard[[#This Row],[Price_Level]]&amp;Table_wabobpsvr_AzureCalc_AzureCalcRateCard[[#This Row],[Region]]</f>
        <v>Premium P2 Secondary Geo Database DaysD</v>
      </c>
      <c r="B13730" s="775"/>
      <c r="C13730" s="775" t="s">
        <v>1071</v>
      </c>
      <c r="D13730" s="775" t="s">
        <v>176</v>
      </c>
      <c r="E13730" s="775">
        <v>21.7712</v>
      </c>
      <c r="F13730" s="775" t="s">
        <v>1371</v>
      </c>
      <c r="G13730" s="775" t="s">
        <v>4235</v>
      </c>
      <c r="H13730" s="775" t="s">
        <v>2483</v>
      </c>
      <c r="I13730" s="775" t="s">
        <v>4235</v>
      </c>
    </row>
    <row r="13731" spans="1:9">
      <c r="A13731" s="775" t="str">
        <f>Table_wabobpsvr_AzureCalc_AzureCalcRateCard[[#This Row],[ServiceName]]&amp;Table_wabobpsvr_AzureCalc_AzureCalcRateCard[[#This Row],[Price_Level]]&amp;Table_wabobpsvr_AzureCalc_AzureCalcRateCard[[#This Row],[Region]]</f>
        <v>Premium P3 Secondary Active Geo Database DaysMOSP</v>
      </c>
      <c r="B13731" s="775"/>
      <c r="C13731" s="775" t="s">
        <v>1071</v>
      </c>
      <c r="D13731" s="775" t="s">
        <v>606</v>
      </c>
      <c r="E13731" s="775">
        <v>132</v>
      </c>
      <c r="F13731" s="775" t="s">
        <v>1372</v>
      </c>
      <c r="G13731" s="775" t="s">
        <v>4235</v>
      </c>
      <c r="H13731" s="775" t="s">
        <v>4235</v>
      </c>
      <c r="I13731" s="775" t="s">
        <v>4235</v>
      </c>
    </row>
    <row r="13732" spans="1:9">
      <c r="A13732" s="775" t="str">
        <f>Table_wabobpsvr_AzureCalc_AzureCalcRateCard[[#This Row],[ServiceName]]&amp;Table_wabobpsvr_AzureCalc_AzureCalcRateCard[[#This Row],[Price_Level]]&amp;Table_wabobpsvr_AzureCalc_AzureCalcRateCard[[#This Row],[Region]]</f>
        <v>Premium P3 Secondary Active Geo Database DaysA16</v>
      </c>
      <c r="B13732" s="775">
        <v>16</v>
      </c>
      <c r="C13732" s="775" t="s">
        <v>1071</v>
      </c>
      <c r="D13732" s="775" t="s">
        <v>174</v>
      </c>
      <c r="E13732" s="775">
        <v>128.04</v>
      </c>
      <c r="F13732" s="775" t="s">
        <v>1372</v>
      </c>
      <c r="G13732" s="775" t="s">
        <v>4235</v>
      </c>
      <c r="H13732" s="775" t="s">
        <v>2483</v>
      </c>
      <c r="I13732" s="775" t="s">
        <v>4235</v>
      </c>
    </row>
    <row r="13733" spans="1:9">
      <c r="A13733" s="775" t="str">
        <f>Table_wabobpsvr_AzureCalc_AzureCalcRateCard[[#This Row],[ServiceName]]&amp;Table_wabobpsvr_AzureCalc_AzureCalcRateCard[[#This Row],[Price_Level]]&amp;Table_wabobpsvr_AzureCalc_AzureCalcRateCard[[#This Row],[Region]]</f>
        <v>Premium P2 Secondary Active Geo Database DaysB</v>
      </c>
      <c r="B13733" s="775"/>
      <c r="C13733" s="775" t="s">
        <v>1071</v>
      </c>
      <c r="D13733" s="775" t="s">
        <v>175</v>
      </c>
      <c r="E13733" s="775">
        <v>31.02</v>
      </c>
      <c r="F13733" s="775" t="s">
        <v>1370</v>
      </c>
      <c r="G13733" s="775" t="s">
        <v>4235</v>
      </c>
      <c r="H13733" s="775" t="s">
        <v>2483</v>
      </c>
      <c r="I13733" s="775" t="s">
        <v>4235</v>
      </c>
    </row>
    <row r="13734" spans="1:9">
      <c r="A13734" s="775" t="str">
        <f>Table_wabobpsvr_AzureCalc_AzureCalcRateCard[[#This Row],[ServiceName]]&amp;Table_wabobpsvr_AzureCalc_AzureCalcRateCard[[#This Row],[Price_Level]]&amp;Table_wabobpsvr_AzureCalc_AzureCalcRateCard[[#This Row],[Region]]</f>
        <v>D3 HDInsight (Non-Windows)B12</v>
      </c>
      <c r="B13734" s="775">
        <v>12</v>
      </c>
      <c r="C13734" s="775" t="s">
        <v>87</v>
      </c>
      <c r="D13734" s="775" t="s">
        <v>175</v>
      </c>
      <c r="E13734" s="775">
        <v>0.34399999999999997</v>
      </c>
      <c r="F13734" s="775" t="s">
        <v>4077</v>
      </c>
      <c r="G13734" s="775" t="s">
        <v>4165</v>
      </c>
      <c r="H13734" s="775" t="s">
        <v>4166</v>
      </c>
      <c r="I13734" s="775" t="s">
        <v>6008</v>
      </c>
    </row>
    <row r="13735" spans="1:9">
      <c r="A13735" s="775" t="str">
        <f>Table_wabobpsvr_AzureCalc_AzureCalcRateCard[[#This Row],[ServiceName]]&amp;Table_wabobpsvr_AzureCalc_AzureCalcRateCard[[#This Row],[Price_Level]]&amp;Table_wabobpsvr_AzureCalc_AzureCalcRateCard[[#This Row],[Region]]</f>
        <v>D3 HDInsight (Non-Windows)C12</v>
      </c>
      <c r="B13735" s="775">
        <v>12</v>
      </c>
      <c r="C13735" s="775" t="s">
        <v>87</v>
      </c>
      <c r="D13735" s="775" t="s">
        <v>177</v>
      </c>
      <c r="E13735" s="775">
        <v>0.33300000000000002</v>
      </c>
      <c r="F13735" s="775" t="s">
        <v>4077</v>
      </c>
      <c r="G13735" s="775" t="s">
        <v>4165</v>
      </c>
      <c r="H13735" s="775" t="s">
        <v>4166</v>
      </c>
      <c r="I13735" s="775" t="s">
        <v>6008</v>
      </c>
    </row>
    <row r="13736" spans="1:9">
      <c r="A13736" s="775" t="str">
        <f>Table_wabobpsvr_AzureCalc_AzureCalcRateCard[[#This Row],[ServiceName]]&amp;Table_wabobpsvr_AzureCalc_AzureCalcRateCard[[#This Row],[Price_Level]]&amp;Table_wabobpsvr_AzureCalc_AzureCalcRateCard[[#This Row],[Region]]</f>
        <v>D3 HDInsight (Non-Windows)D12</v>
      </c>
      <c r="B13736" s="775">
        <v>12</v>
      </c>
      <c r="C13736" s="775" t="s">
        <v>87</v>
      </c>
      <c r="D13736" s="775" t="s">
        <v>176</v>
      </c>
      <c r="E13736" s="775">
        <v>0.32200000000000001</v>
      </c>
      <c r="F13736" s="775" t="s">
        <v>4077</v>
      </c>
      <c r="G13736" s="775" t="s">
        <v>4165</v>
      </c>
      <c r="H13736" s="775" t="s">
        <v>4166</v>
      </c>
      <c r="I13736" s="775" t="s">
        <v>6008</v>
      </c>
    </row>
    <row r="13737" spans="1:9">
      <c r="A13737" s="775" t="str">
        <f>Table_wabobpsvr_AzureCalc_AzureCalcRateCard[[#This Row],[ServiceName]]&amp;Table_wabobpsvr_AzureCalc_AzureCalcRateCard[[#This Row],[Price_Level]]&amp;Table_wabobpsvr_AzureCalc_AzureCalcRateCard[[#This Row],[Region]]</f>
        <v>Active UsersMOSP13</v>
      </c>
      <c r="B13737" s="775">
        <v>13</v>
      </c>
      <c r="C13737" s="775" t="s">
        <v>4235</v>
      </c>
      <c r="D13737" s="775" t="s">
        <v>606</v>
      </c>
      <c r="E13737" s="775">
        <v>999999</v>
      </c>
      <c r="F13737" s="775" t="s">
        <v>3520</v>
      </c>
      <c r="G13737" s="775" t="s">
        <v>4235</v>
      </c>
      <c r="H13737" s="775" t="s">
        <v>4235</v>
      </c>
      <c r="I13737" s="775" t="s">
        <v>4235</v>
      </c>
    </row>
    <row r="13738" spans="1:9">
      <c r="A13738" s="775" t="str">
        <f>Table_wabobpsvr_AzureCalc_AzureCalcRateCard[[#This Row],[ServiceName]]&amp;Table_wabobpsvr_AzureCalc_AzureCalcRateCard[[#This Row],[Price_Level]]&amp;Table_wabobpsvr_AzureCalc_AzureCalcRateCard[[#This Row],[Region]]</f>
        <v>Active UsersA13</v>
      </c>
      <c r="B13738" s="775">
        <v>13</v>
      </c>
      <c r="C13738" s="775" t="s">
        <v>4235</v>
      </c>
      <c r="D13738" s="775" t="s">
        <v>174</v>
      </c>
      <c r="E13738" s="775">
        <v>999999</v>
      </c>
      <c r="F13738" s="775" t="s">
        <v>3520</v>
      </c>
      <c r="G13738" s="775" t="s">
        <v>4235</v>
      </c>
      <c r="H13738" s="775" t="s">
        <v>4235</v>
      </c>
      <c r="I13738" s="775" t="s">
        <v>4235</v>
      </c>
    </row>
    <row r="13739" spans="1:9">
      <c r="A13739" s="775" t="str">
        <f>Table_wabobpsvr_AzureCalc_AzureCalcRateCard[[#This Row],[ServiceName]]&amp;Table_wabobpsvr_AzureCalc_AzureCalcRateCard[[#This Row],[Price_Level]]&amp;Table_wabobpsvr_AzureCalc_AzureCalcRateCard[[#This Row],[Region]]</f>
        <v>Active UsersB13</v>
      </c>
      <c r="B13739" s="775">
        <v>13</v>
      </c>
      <c r="C13739" s="775" t="s">
        <v>4235</v>
      </c>
      <c r="D13739" s="775" t="s">
        <v>175</v>
      </c>
      <c r="E13739" s="775">
        <v>999999</v>
      </c>
      <c r="F13739" s="775" t="s">
        <v>3520</v>
      </c>
      <c r="G13739" s="775" t="s">
        <v>4235</v>
      </c>
      <c r="H13739" s="775" t="s">
        <v>4235</v>
      </c>
      <c r="I13739" s="775" t="s">
        <v>4235</v>
      </c>
    </row>
    <row r="13740" spans="1:9">
      <c r="A13740" s="775" t="str">
        <f>Table_wabobpsvr_AzureCalc_AzureCalcRateCard[[#This Row],[ServiceName]]&amp;Table_wabobpsvr_AzureCalc_AzureCalcRateCard[[#This Row],[Price_Level]]&amp;Table_wabobpsvr_AzureCalc_AzureCalcRateCard[[#This Row],[Region]]</f>
        <v>Active UsersC13</v>
      </c>
      <c r="B13740" s="775">
        <v>13</v>
      </c>
      <c r="C13740" s="775" t="s">
        <v>4235</v>
      </c>
      <c r="D13740" s="775" t="s">
        <v>177</v>
      </c>
      <c r="E13740" s="775">
        <v>999999</v>
      </c>
      <c r="F13740" s="775" t="s">
        <v>3520</v>
      </c>
      <c r="G13740" s="775" t="s">
        <v>4235</v>
      </c>
      <c r="H13740" s="775" t="s">
        <v>4235</v>
      </c>
      <c r="I13740" s="775" t="s">
        <v>4235</v>
      </c>
    </row>
    <row r="13741" spans="1:9">
      <c r="A13741" s="775" t="str">
        <f>Table_wabobpsvr_AzureCalc_AzureCalcRateCard[[#This Row],[ServiceName]]&amp;Table_wabobpsvr_AzureCalc_AzureCalcRateCard[[#This Row],[Price_Level]]&amp;Table_wabobpsvr_AzureCalc_AzureCalcRateCard[[#This Row],[Region]]</f>
        <v>Active UsersD13</v>
      </c>
      <c r="B13741" s="775">
        <v>13</v>
      </c>
      <c r="C13741" s="775" t="s">
        <v>4235</v>
      </c>
      <c r="D13741" s="775" t="s">
        <v>176</v>
      </c>
      <c r="E13741" s="775">
        <v>999999</v>
      </c>
      <c r="F13741" s="775" t="s">
        <v>3520</v>
      </c>
      <c r="G13741" s="775" t="s">
        <v>4235</v>
      </c>
      <c r="H13741" s="775" t="s">
        <v>4235</v>
      </c>
      <c r="I13741" s="775" t="s">
        <v>4235</v>
      </c>
    </row>
    <row r="13742" spans="1:9">
      <c r="A13742" s="775" t="str">
        <f>Table_wabobpsvr_AzureCalc_AzureCalcRateCard[[#This Row],[ServiceName]]&amp;Table_wabobpsvr_AzureCalc_AzureCalcRateCard[[#This Row],[Price_Level]]&amp;Table_wabobpsvr_AzureCalc_AzureCalcRateCard[[#This Row],[Region]]</f>
        <v>A9 HDInsight (Non-Windows)MOSP16</v>
      </c>
      <c r="B13742" s="775">
        <v>16</v>
      </c>
      <c r="C13742" s="775" t="s">
        <v>87</v>
      </c>
      <c r="D13742" s="775" t="s">
        <v>606</v>
      </c>
      <c r="E13742" s="775">
        <v>3.2589999999999999</v>
      </c>
      <c r="F13742" s="775" t="s">
        <v>3380</v>
      </c>
      <c r="G13742" s="775" t="s">
        <v>4235</v>
      </c>
      <c r="H13742" s="775" t="s">
        <v>4235</v>
      </c>
      <c r="I13742" s="775" t="s">
        <v>4235</v>
      </c>
    </row>
    <row r="13743" spans="1:9">
      <c r="A13743" s="775" t="str">
        <f>Table_wabobpsvr_AzureCalc_AzureCalcRateCard[[#This Row],[ServiceName]]&amp;Table_wabobpsvr_AzureCalc_AzureCalcRateCard[[#This Row],[Price_Level]]&amp;Table_wabobpsvr_AzureCalc_AzureCalcRateCard[[#This Row],[Region]]</f>
        <v>D3 HDInsightMOSP10</v>
      </c>
      <c r="B13743" s="775">
        <v>10</v>
      </c>
      <c r="C13743" s="775" t="s">
        <v>87</v>
      </c>
      <c r="D13743" s="775" t="s">
        <v>606</v>
      </c>
      <c r="E13743" s="775">
        <v>0.81399999999999995</v>
      </c>
      <c r="F13743" s="775" t="s">
        <v>4076</v>
      </c>
      <c r="G13743" s="775" t="s">
        <v>4235</v>
      </c>
      <c r="H13743" s="775" t="s">
        <v>4235</v>
      </c>
      <c r="I13743" s="775" t="s">
        <v>6009</v>
      </c>
    </row>
    <row r="13744" spans="1:9">
      <c r="A13744" s="775" t="str">
        <f>Table_wabobpsvr_AzureCalc_AzureCalcRateCard[[#This Row],[ServiceName]]&amp;Table_wabobpsvr_AzureCalc_AzureCalcRateCard[[#This Row],[Price_Level]]&amp;Table_wabobpsvr_AzureCalc_AzureCalcRateCard[[#This Row],[Region]]</f>
        <v>D3 HDInsightA10</v>
      </c>
      <c r="B13744" s="775">
        <v>10</v>
      </c>
      <c r="C13744" s="775" t="s">
        <v>87</v>
      </c>
      <c r="D13744" s="775" t="s">
        <v>174</v>
      </c>
      <c r="E13744" s="775">
        <v>0.78957999999999995</v>
      </c>
      <c r="F13744" s="775" t="s">
        <v>4076</v>
      </c>
      <c r="G13744" s="775" t="s">
        <v>4167</v>
      </c>
      <c r="H13744" s="775" t="s">
        <v>4168</v>
      </c>
      <c r="I13744" s="775" t="s">
        <v>6009</v>
      </c>
    </row>
    <row r="13745" spans="1:9">
      <c r="A13745" s="775" t="str">
        <f>Table_wabobpsvr_AzureCalc_AzureCalcRateCard[[#This Row],[ServiceName]]&amp;Table_wabobpsvr_AzureCalc_AzureCalcRateCard[[#This Row],[Price_Level]]&amp;Table_wabobpsvr_AzureCalc_AzureCalcRateCard[[#This Row],[Region]]</f>
        <v>D3 HDInsightB10</v>
      </c>
      <c r="B13745" s="775">
        <v>10</v>
      </c>
      <c r="C13745" s="775" t="s">
        <v>87</v>
      </c>
      <c r="D13745" s="775" t="s">
        <v>175</v>
      </c>
      <c r="E13745" s="775">
        <v>0.76515999999999995</v>
      </c>
      <c r="F13745" s="775" t="s">
        <v>4076</v>
      </c>
      <c r="G13745" s="775" t="s">
        <v>4167</v>
      </c>
      <c r="H13745" s="775" t="s">
        <v>4168</v>
      </c>
      <c r="I13745" s="775" t="s">
        <v>6009</v>
      </c>
    </row>
    <row r="13746" spans="1:9">
      <c r="A13746" s="1039" t="str">
        <f>Table_wabobpsvr_AzureCalc_AzureCalcRateCard[[#This Row],[ServiceName]]&amp;Table_wabobpsvr_AzureCalc_AzureCalcRateCard[[#This Row],[Price_Level]]&amp;Table_wabobpsvr_AzureCalc_AzureCalcRateCard[[#This Row],[Region]]</f>
        <v>D3 HDInsightC10</v>
      </c>
      <c r="B13746" s="1039">
        <v>10</v>
      </c>
      <c r="C13746" s="1039" t="s">
        <v>87</v>
      </c>
      <c r="D13746" s="1039" t="s">
        <v>177</v>
      </c>
      <c r="E13746" s="1039">
        <v>0.74073999999999995</v>
      </c>
      <c r="F13746" s="1039" t="s">
        <v>4076</v>
      </c>
      <c r="G13746" s="775" t="s">
        <v>4167</v>
      </c>
      <c r="H13746" s="775" t="s">
        <v>4168</v>
      </c>
      <c r="I13746" s="775" t="s">
        <v>6009</v>
      </c>
    </row>
    <row r="13747" spans="1:9">
      <c r="A13747" s="775" t="str">
        <f>Table_wabobpsvr_AzureCalc_AzureCalcRateCard[[#This Row],[ServiceName]]&amp;Table_wabobpsvr_AzureCalc_AzureCalcRateCard[[#This Row],[Price_Level]]&amp;Table_wabobpsvr_AzureCalc_AzureCalcRateCard[[#This Row],[Region]]</f>
        <v>D3 HDInsightD10</v>
      </c>
      <c r="B13747" s="775">
        <v>10</v>
      </c>
      <c r="C13747" s="775" t="s">
        <v>87</v>
      </c>
      <c r="D13747" s="775" t="s">
        <v>176</v>
      </c>
      <c r="E13747" s="775">
        <v>0.71631999999999996</v>
      </c>
      <c r="F13747" s="775" t="s">
        <v>4076</v>
      </c>
      <c r="G13747" s="775" t="s">
        <v>4167</v>
      </c>
      <c r="H13747" s="775" t="s">
        <v>4168</v>
      </c>
      <c r="I13747" s="775" t="s">
        <v>6009</v>
      </c>
    </row>
    <row r="13748" spans="1:9">
      <c r="A13748" s="775" t="str">
        <f>Table_wabobpsvr_AzureCalc_AzureCalcRateCard[[#This Row],[ServiceName]]&amp;Table_wabobpsvr_AzureCalc_AzureCalcRateCard[[#This Row],[Price_Level]]&amp;Table_wabobpsvr_AzureCalc_AzureCalcRateCard[[#This Row],[Region]]</f>
        <v>D3 HDInsightMOSP9</v>
      </c>
      <c r="B13748" s="775">
        <v>9</v>
      </c>
      <c r="C13748" s="775" t="s">
        <v>87</v>
      </c>
      <c r="D13748" s="775" t="s">
        <v>606</v>
      </c>
      <c r="E13748" s="775">
        <v>0.70799999999999996</v>
      </c>
      <c r="F13748" s="775" t="s">
        <v>4076</v>
      </c>
      <c r="G13748" s="775" t="s">
        <v>4235</v>
      </c>
      <c r="H13748" s="775" t="s">
        <v>4235</v>
      </c>
      <c r="I13748" s="775" t="s">
        <v>6010</v>
      </c>
    </row>
    <row r="13749" spans="1:9">
      <c r="A13749" s="775" t="str">
        <f>Table_wabobpsvr_AzureCalc_AzureCalcRateCard[[#This Row],[ServiceName]]&amp;Table_wabobpsvr_AzureCalc_AzureCalcRateCard[[#This Row],[Price_Level]]&amp;Table_wabobpsvr_AzureCalc_AzureCalcRateCard[[#This Row],[Region]]</f>
        <v>D3 HDInsightA9</v>
      </c>
      <c r="B13749" s="775">
        <v>9</v>
      </c>
      <c r="C13749" s="775" t="s">
        <v>87</v>
      </c>
      <c r="D13749" s="775" t="s">
        <v>174</v>
      </c>
      <c r="E13749" s="775">
        <v>0.68676000000000004</v>
      </c>
      <c r="F13749" s="775" t="s">
        <v>4076</v>
      </c>
      <c r="G13749" s="775" t="s">
        <v>4118</v>
      </c>
      <c r="H13749" s="775" t="s">
        <v>4119</v>
      </c>
      <c r="I13749" s="775" t="s">
        <v>6010</v>
      </c>
    </row>
    <row r="13750" spans="1:9">
      <c r="A13750" s="1039" t="str">
        <f>Table_wabobpsvr_AzureCalc_AzureCalcRateCard[[#This Row],[ServiceName]]&amp;Table_wabobpsvr_AzureCalc_AzureCalcRateCard[[#This Row],[Price_Level]]&amp;Table_wabobpsvr_AzureCalc_AzureCalcRateCard[[#This Row],[Region]]</f>
        <v>D3 HDInsightB9</v>
      </c>
      <c r="B13750" s="1039">
        <v>9</v>
      </c>
      <c r="C13750" s="1039" t="s">
        <v>87</v>
      </c>
      <c r="D13750" s="1039" t="s">
        <v>175</v>
      </c>
      <c r="E13750" s="1039">
        <v>0.66552</v>
      </c>
      <c r="F13750" s="1039" t="s">
        <v>4076</v>
      </c>
      <c r="G13750" s="775" t="s">
        <v>4118</v>
      </c>
      <c r="H13750" s="775" t="s">
        <v>4119</v>
      </c>
      <c r="I13750" s="775" t="s">
        <v>6010</v>
      </c>
    </row>
    <row r="13751" spans="1:9">
      <c r="A13751" s="775" t="str">
        <f>Table_wabobpsvr_AzureCalc_AzureCalcRateCard[[#This Row],[ServiceName]]&amp;Table_wabobpsvr_AzureCalc_AzureCalcRateCard[[#This Row],[Price_Level]]&amp;Table_wabobpsvr_AzureCalc_AzureCalcRateCard[[#This Row],[Region]]</f>
        <v>D2 HDInsight (Non-Windows)MOSP13</v>
      </c>
      <c r="B13751" s="775">
        <v>13</v>
      </c>
      <c r="C13751" s="775" t="s">
        <v>87</v>
      </c>
      <c r="D13751" s="775" t="s">
        <v>606</v>
      </c>
      <c r="E13751" s="775">
        <v>0.193</v>
      </c>
      <c r="F13751" s="775" t="s">
        <v>4075</v>
      </c>
      <c r="G13751" s="775" t="s">
        <v>4235</v>
      </c>
      <c r="H13751" s="775" t="s">
        <v>4235</v>
      </c>
      <c r="I13751" s="775" t="s">
        <v>6011</v>
      </c>
    </row>
    <row r="13752" spans="1:9">
      <c r="A13752" s="775" t="str">
        <f>Table_wabobpsvr_AzureCalc_AzureCalcRateCard[[#This Row],[ServiceName]]&amp;Table_wabobpsvr_AzureCalc_AzureCalcRateCard[[#This Row],[Price_Level]]&amp;Table_wabobpsvr_AzureCalc_AzureCalcRateCard[[#This Row],[Region]]</f>
        <v>D2 HDInsight (Non-Windows)A13</v>
      </c>
      <c r="B13752" s="775">
        <v>13</v>
      </c>
      <c r="C13752" s="775" t="s">
        <v>87</v>
      </c>
      <c r="D13752" s="775" t="s">
        <v>174</v>
      </c>
      <c r="E13752" s="775">
        <v>0.187</v>
      </c>
      <c r="F13752" s="775" t="s">
        <v>4075</v>
      </c>
      <c r="G13752" s="775" t="s">
        <v>4169</v>
      </c>
      <c r="H13752" s="775" t="s">
        <v>4170</v>
      </c>
      <c r="I13752" s="775" t="s">
        <v>6011</v>
      </c>
    </row>
    <row r="13753" spans="1:9">
      <c r="A13753" s="775" t="str">
        <f>Table_wabobpsvr_AzureCalc_AzureCalcRateCard[[#This Row],[ServiceName]]&amp;Table_wabobpsvr_AzureCalc_AzureCalcRateCard[[#This Row],[Price_Level]]&amp;Table_wabobpsvr_AzureCalc_AzureCalcRateCard[[#This Row],[Region]]</f>
        <v>D2 HDInsight (Non-Windows)B13</v>
      </c>
      <c r="B13753" s="775">
        <v>13</v>
      </c>
      <c r="C13753" s="775" t="s">
        <v>87</v>
      </c>
      <c r="D13753" s="775" t="s">
        <v>175</v>
      </c>
      <c r="E13753" s="775">
        <v>0.18099999999999999</v>
      </c>
      <c r="F13753" s="775" t="s">
        <v>4075</v>
      </c>
      <c r="G13753" s="775" t="s">
        <v>4169</v>
      </c>
      <c r="H13753" s="775" t="s">
        <v>4170</v>
      </c>
      <c r="I13753" s="775" t="s">
        <v>6011</v>
      </c>
    </row>
    <row r="13754" spans="1:9">
      <c r="A13754" s="775" t="str">
        <f>Table_wabobpsvr_AzureCalc_AzureCalcRateCard[[#This Row],[ServiceName]]&amp;Table_wabobpsvr_AzureCalc_AzureCalcRateCard[[#This Row],[Price_Level]]&amp;Table_wabobpsvr_AzureCalc_AzureCalcRateCard[[#This Row],[Region]]</f>
        <v>D2 HDInsight (Non-Windows)C13</v>
      </c>
      <c r="B13754" s="775">
        <v>13</v>
      </c>
      <c r="C13754" s="775" t="s">
        <v>87</v>
      </c>
      <c r="D13754" s="775" t="s">
        <v>177</v>
      </c>
      <c r="E13754" s="775">
        <v>0.17599999999999999</v>
      </c>
      <c r="F13754" s="775" t="s">
        <v>4075</v>
      </c>
      <c r="G13754" s="775" t="s">
        <v>4169</v>
      </c>
      <c r="H13754" s="775" t="s">
        <v>4170</v>
      </c>
      <c r="I13754" s="775" t="s">
        <v>6011</v>
      </c>
    </row>
    <row r="13755" spans="1:9">
      <c r="A13755" s="775" t="str">
        <f>Table_wabobpsvr_AzureCalc_AzureCalcRateCard[[#This Row],[ServiceName]]&amp;Table_wabobpsvr_AzureCalc_AzureCalcRateCard[[#This Row],[Price_Level]]&amp;Table_wabobpsvr_AzureCalc_AzureCalcRateCard[[#This Row],[Region]]</f>
        <v>D2 HDInsight (Non-Windows)D13</v>
      </c>
      <c r="B13755" s="775">
        <v>13</v>
      </c>
      <c r="C13755" s="775" t="s">
        <v>87</v>
      </c>
      <c r="D13755" s="775" t="s">
        <v>176</v>
      </c>
      <c r="E13755" s="775">
        <v>0.17</v>
      </c>
      <c r="F13755" s="775" t="s">
        <v>4075</v>
      </c>
      <c r="G13755" s="775" t="s">
        <v>4169</v>
      </c>
      <c r="H13755" s="775" t="s">
        <v>4170</v>
      </c>
      <c r="I13755" s="775" t="s">
        <v>6011</v>
      </c>
    </row>
    <row r="13756" spans="1:9">
      <c r="A13756" s="775" t="str">
        <f>Table_wabobpsvr_AzureCalc_AzureCalcRateCard[[#This Row],[ServiceName]]&amp;Table_wabobpsvr_AzureCalc_AzureCalcRateCard[[#This Row],[Price_Level]]&amp;Table_wabobpsvr_AzureCalc_AzureCalcRateCard[[#This Row],[Region]]</f>
        <v>D2 HDInsight (Non-Windows)MOSP11</v>
      </c>
      <c r="B13756" s="775">
        <v>11</v>
      </c>
      <c r="C13756" s="775" t="s">
        <v>87</v>
      </c>
      <c r="D13756" s="775" t="s">
        <v>606</v>
      </c>
      <c r="E13756" s="775">
        <v>0.21099999999999999</v>
      </c>
      <c r="F13756" s="775" t="s">
        <v>4075</v>
      </c>
      <c r="G13756" s="775" t="s">
        <v>4235</v>
      </c>
      <c r="H13756" s="775" t="s">
        <v>4235</v>
      </c>
      <c r="I13756" s="775" t="s">
        <v>6012</v>
      </c>
    </row>
    <row r="13757" spans="1:9">
      <c r="A13757" s="775" t="str">
        <f>Table_wabobpsvr_AzureCalc_AzureCalcRateCard[[#This Row],[ServiceName]]&amp;Table_wabobpsvr_AzureCalc_AzureCalcRateCard[[#This Row],[Price_Level]]&amp;Table_wabobpsvr_AzureCalc_AzureCalcRateCard[[#This Row],[Region]]</f>
        <v>D2 HDInsight (Non-Windows)A11</v>
      </c>
      <c r="B13757" s="775">
        <v>11</v>
      </c>
      <c r="C13757" s="775" t="s">
        <v>87</v>
      </c>
      <c r="D13757" s="775" t="s">
        <v>174</v>
      </c>
      <c r="E13757" s="775">
        <v>0.20499999999999999</v>
      </c>
      <c r="F13757" s="775" t="s">
        <v>4075</v>
      </c>
      <c r="G13757" s="775" t="s">
        <v>4171</v>
      </c>
      <c r="H13757" s="775" t="s">
        <v>4172</v>
      </c>
      <c r="I13757" s="775" t="s">
        <v>6012</v>
      </c>
    </row>
    <row r="13758" spans="1:9">
      <c r="A13758" s="775" t="str">
        <f>Table_wabobpsvr_AzureCalc_AzureCalcRateCard[[#This Row],[ServiceName]]&amp;Table_wabobpsvr_AzureCalc_AzureCalcRateCard[[#This Row],[Price_Level]]&amp;Table_wabobpsvr_AzureCalc_AzureCalcRateCard[[#This Row],[Region]]</f>
        <v>D2 HDInsight (Non-Windows)B11</v>
      </c>
      <c r="B13758" s="775">
        <v>11</v>
      </c>
      <c r="C13758" s="775" t="s">
        <v>87</v>
      </c>
      <c r="D13758" s="775" t="s">
        <v>175</v>
      </c>
      <c r="E13758" s="775">
        <v>0.19800000000000001</v>
      </c>
      <c r="F13758" s="775" t="s">
        <v>4075</v>
      </c>
      <c r="G13758" s="775" t="s">
        <v>4171</v>
      </c>
      <c r="H13758" s="775" t="s">
        <v>4172</v>
      </c>
      <c r="I13758" s="775" t="s">
        <v>6012</v>
      </c>
    </row>
    <row r="13759" spans="1:9">
      <c r="A13759" s="775" t="str">
        <f>Table_wabobpsvr_AzureCalc_AzureCalcRateCard[[#This Row],[ServiceName]]&amp;Table_wabobpsvr_AzureCalc_AzureCalcRateCard[[#This Row],[Price_Level]]&amp;Table_wabobpsvr_AzureCalc_AzureCalcRateCard[[#This Row],[Region]]</f>
        <v>D2 HDInsight (Non-Windows)C11</v>
      </c>
      <c r="B13759" s="775">
        <v>11</v>
      </c>
      <c r="C13759" s="775" t="s">
        <v>87</v>
      </c>
      <c r="D13759" s="775" t="s">
        <v>177</v>
      </c>
      <c r="E13759" s="775">
        <v>0.192</v>
      </c>
      <c r="F13759" s="775" t="s">
        <v>4075</v>
      </c>
      <c r="G13759" s="775" t="s">
        <v>4171</v>
      </c>
      <c r="H13759" s="775" t="s">
        <v>4172</v>
      </c>
      <c r="I13759" s="775" t="s">
        <v>6012</v>
      </c>
    </row>
    <row r="13760" spans="1:9">
      <c r="A13760" s="775" t="str">
        <f>Table_wabobpsvr_AzureCalc_AzureCalcRateCard[[#This Row],[ServiceName]]&amp;Table_wabobpsvr_AzureCalc_AzureCalcRateCard[[#This Row],[Price_Level]]&amp;Table_wabobpsvr_AzureCalc_AzureCalcRateCard[[#This Row],[Region]]</f>
        <v>D2 HDInsight (Non-Windows)D11</v>
      </c>
      <c r="B13760" s="775">
        <v>11</v>
      </c>
      <c r="C13760" s="775" t="s">
        <v>87</v>
      </c>
      <c r="D13760" s="775" t="s">
        <v>176</v>
      </c>
      <c r="E13760" s="775">
        <v>0.186</v>
      </c>
      <c r="F13760" s="775" t="s">
        <v>4075</v>
      </c>
      <c r="G13760" s="775" t="s">
        <v>4171</v>
      </c>
      <c r="H13760" s="775" t="s">
        <v>4172</v>
      </c>
      <c r="I13760" s="775" t="s">
        <v>6012</v>
      </c>
    </row>
    <row r="13761" spans="1:9">
      <c r="A13761" s="1039" t="str">
        <f>Table_wabobpsvr_AzureCalc_AzureCalcRateCard[[#This Row],[ServiceName]]&amp;Table_wabobpsvr_AzureCalc_AzureCalcRateCard[[#This Row],[Price_Level]]&amp;Table_wabobpsvr_AzureCalc_AzureCalcRateCard[[#This Row],[Region]]</f>
        <v>D2 HDInsight (Non-Windows)MOSP12</v>
      </c>
      <c r="B13761" s="1039">
        <v>12</v>
      </c>
      <c r="C13761" s="1039" t="s">
        <v>87</v>
      </c>
      <c r="D13761" s="1039" t="s">
        <v>606</v>
      </c>
      <c r="E13761" s="1039">
        <v>0.183</v>
      </c>
      <c r="F13761" s="1039" t="s">
        <v>4075</v>
      </c>
      <c r="G13761" s="775" t="s">
        <v>4235</v>
      </c>
      <c r="H13761" s="775" t="s">
        <v>4235</v>
      </c>
      <c r="I13761" s="775" t="s">
        <v>6013</v>
      </c>
    </row>
    <row r="13762" spans="1:9">
      <c r="A13762" s="775" t="str">
        <f>Table_wabobpsvr_AzureCalc_AzureCalcRateCard[[#This Row],[ServiceName]]&amp;Table_wabobpsvr_AzureCalc_AzureCalcRateCard[[#This Row],[Price_Level]]&amp;Table_wabobpsvr_AzureCalc_AzureCalcRateCard[[#This Row],[Region]]</f>
        <v>D2 HDInsight (Non-Windows)A12</v>
      </c>
      <c r="B13762" s="775">
        <v>12</v>
      </c>
      <c r="C13762" s="775" t="s">
        <v>87</v>
      </c>
      <c r="D13762" s="775" t="s">
        <v>174</v>
      </c>
      <c r="E13762" s="775">
        <v>0.17799999999999999</v>
      </c>
      <c r="F13762" s="775" t="s">
        <v>4075</v>
      </c>
      <c r="G13762" s="775" t="s">
        <v>4173</v>
      </c>
      <c r="H13762" s="775" t="s">
        <v>4174</v>
      </c>
      <c r="I13762" s="775" t="s">
        <v>6013</v>
      </c>
    </row>
    <row r="13763" spans="1:9">
      <c r="A13763" s="775" t="str">
        <f>Table_wabobpsvr_AzureCalc_AzureCalcRateCard[[#This Row],[ServiceName]]&amp;Table_wabobpsvr_AzureCalc_AzureCalcRateCard[[#This Row],[Price_Level]]&amp;Table_wabobpsvr_AzureCalc_AzureCalcRateCard[[#This Row],[Region]]</f>
        <v>D2 HDInsight (Non-Windows)B12</v>
      </c>
      <c r="B13763" s="775">
        <v>12</v>
      </c>
      <c r="C13763" s="775" t="s">
        <v>87</v>
      </c>
      <c r="D13763" s="775" t="s">
        <v>175</v>
      </c>
      <c r="E13763" s="775">
        <v>0.17199999999999999</v>
      </c>
      <c r="F13763" s="775" t="s">
        <v>4075</v>
      </c>
      <c r="G13763" s="775" t="s">
        <v>4173</v>
      </c>
      <c r="H13763" s="775" t="s">
        <v>4174</v>
      </c>
      <c r="I13763" s="775" t="s">
        <v>6013</v>
      </c>
    </row>
    <row r="13764" spans="1:9">
      <c r="A13764" s="775" t="str">
        <f>Table_wabobpsvr_AzureCalc_AzureCalcRateCard[[#This Row],[ServiceName]]&amp;Table_wabobpsvr_AzureCalc_AzureCalcRateCard[[#This Row],[Price_Level]]&amp;Table_wabobpsvr_AzureCalc_AzureCalcRateCard[[#This Row],[Region]]</f>
        <v>D2 HDInsight (Non-Windows)C12</v>
      </c>
      <c r="B13764" s="775">
        <v>12</v>
      </c>
      <c r="C13764" s="775" t="s">
        <v>87</v>
      </c>
      <c r="D13764" s="775" t="s">
        <v>177</v>
      </c>
      <c r="E13764" s="775">
        <v>0.16700000000000001</v>
      </c>
      <c r="F13764" s="775" t="s">
        <v>4075</v>
      </c>
      <c r="G13764" s="775" t="s">
        <v>4173</v>
      </c>
      <c r="H13764" s="775" t="s">
        <v>4174</v>
      </c>
      <c r="I13764" s="775" t="s">
        <v>6013</v>
      </c>
    </row>
    <row r="13765" spans="1:9">
      <c r="A13765" s="775" t="str">
        <f>Table_wabobpsvr_AzureCalc_AzureCalcRateCard[[#This Row],[ServiceName]]&amp;Table_wabobpsvr_AzureCalc_AzureCalcRateCard[[#This Row],[Price_Level]]&amp;Table_wabobpsvr_AzureCalc_AzureCalcRateCard[[#This Row],[Region]]</f>
        <v>D2 HDInsight (Non-Windows)D12</v>
      </c>
      <c r="B13765" s="775">
        <v>12</v>
      </c>
      <c r="C13765" s="775" t="s">
        <v>87</v>
      </c>
      <c r="D13765" s="775" t="s">
        <v>176</v>
      </c>
      <c r="E13765" s="775">
        <v>0.161</v>
      </c>
      <c r="F13765" s="775" t="s">
        <v>4075</v>
      </c>
      <c r="G13765" s="775" t="s">
        <v>4173</v>
      </c>
      <c r="H13765" s="775" t="s">
        <v>4174</v>
      </c>
      <c r="I13765" s="775" t="s">
        <v>6013</v>
      </c>
    </row>
    <row r="13766" spans="1:9">
      <c r="A13766" s="775" t="str">
        <f>Table_wabobpsvr_AzureCalc_AzureCalcRateCard[[#This Row],[ServiceName]]&amp;Table_wabobpsvr_AzureCalc_AzureCalcRateCard[[#This Row],[Price_Level]]&amp;Table_wabobpsvr_AzureCalc_AzureCalcRateCard[[#This Row],[Region]]</f>
        <v>D3 HDInsight (Non-Windows)A15</v>
      </c>
      <c r="B13766" s="775">
        <v>15</v>
      </c>
      <c r="C13766" s="775" t="s">
        <v>87</v>
      </c>
      <c r="D13766" s="775" t="s">
        <v>174</v>
      </c>
      <c r="E13766" s="775">
        <v>0.41099999999999998</v>
      </c>
      <c r="F13766" s="775" t="s">
        <v>4077</v>
      </c>
      <c r="G13766" s="775" t="s">
        <v>4175</v>
      </c>
      <c r="H13766" s="775" t="s">
        <v>4176</v>
      </c>
      <c r="I13766" s="775" t="s">
        <v>6014</v>
      </c>
    </row>
    <row r="13767" spans="1:9">
      <c r="A13767" s="775" t="str">
        <f>Table_wabobpsvr_AzureCalc_AzureCalcRateCard[[#This Row],[ServiceName]]&amp;Table_wabobpsvr_AzureCalc_AzureCalcRateCard[[#This Row],[Price_Level]]&amp;Table_wabobpsvr_AzureCalc_AzureCalcRateCard[[#This Row],[Region]]</f>
        <v>D3 HDInsight (Non-Windows)B15</v>
      </c>
      <c r="B13767" s="775">
        <v>15</v>
      </c>
      <c r="C13767" s="775" t="s">
        <v>87</v>
      </c>
      <c r="D13767" s="775" t="s">
        <v>175</v>
      </c>
      <c r="E13767" s="775">
        <v>0.39900000000000002</v>
      </c>
      <c r="F13767" s="775" t="s">
        <v>4077</v>
      </c>
      <c r="G13767" s="775" t="s">
        <v>4175</v>
      </c>
      <c r="H13767" s="775" t="s">
        <v>4176</v>
      </c>
      <c r="I13767" s="775" t="s">
        <v>6014</v>
      </c>
    </row>
    <row r="13768" spans="1:9">
      <c r="A13768" s="1039" t="str">
        <f>Table_wabobpsvr_AzureCalc_AzureCalcRateCard[[#This Row],[ServiceName]]&amp;Table_wabobpsvr_AzureCalc_AzureCalcRateCard[[#This Row],[Price_Level]]&amp;Table_wabobpsvr_AzureCalc_AzureCalcRateCard[[#This Row],[Region]]</f>
        <v>D3 HDInsight (Non-Windows)C15</v>
      </c>
      <c r="B13768" s="1039">
        <v>15</v>
      </c>
      <c r="C13768" s="1039" t="s">
        <v>87</v>
      </c>
      <c r="D13768" s="1039" t="s">
        <v>177</v>
      </c>
      <c r="E13768" s="1039">
        <v>0.38600000000000001</v>
      </c>
      <c r="F13768" s="1039" t="s">
        <v>4077</v>
      </c>
      <c r="G13768" s="775" t="s">
        <v>4175</v>
      </c>
      <c r="H13768" s="775" t="s">
        <v>4176</v>
      </c>
      <c r="I13768" s="775" t="s">
        <v>6014</v>
      </c>
    </row>
    <row r="13769" spans="1:9">
      <c r="A13769" s="775" t="str">
        <f>Table_wabobpsvr_AzureCalc_AzureCalcRateCard[[#This Row],[ServiceName]]&amp;Table_wabobpsvr_AzureCalc_AzureCalcRateCard[[#This Row],[Price_Level]]&amp;Table_wabobpsvr_AzureCalc_AzureCalcRateCard[[#This Row],[Region]]</f>
        <v>D3 HDInsight (Non-Windows)D15</v>
      </c>
      <c r="B13769" s="775">
        <v>15</v>
      </c>
      <c r="C13769" s="775" t="s">
        <v>87</v>
      </c>
      <c r="D13769" s="775" t="s">
        <v>176</v>
      </c>
      <c r="E13769" s="775">
        <v>0.373</v>
      </c>
      <c r="F13769" s="775" t="s">
        <v>4077</v>
      </c>
      <c r="G13769" s="775" t="s">
        <v>4175</v>
      </c>
      <c r="H13769" s="775" t="s">
        <v>4176</v>
      </c>
      <c r="I13769" s="775" t="s">
        <v>6014</v>
      </c>
    </row>
    <row r="13770" spans="1:9">
      <c r="A13770" s="775" t="str">
        <f>Table_wabobpsvr_AzureCalc_AzureCalcRateCard[[#This Row],[ServiceName]]&amp;Table_wabobpsvr_AzureCalc_AzureCalcRateCard[[#This Row],[Price_Level]]&amp;Table_wabobpsvr_AzureCalc_AzureCalcRateCard[[#This Row],[Region]]</f>
        <v>A11 Cloud ServicesD16</v>
      </c>
      <c r="B13770" s="775">
        <v>16</v>
      </c>
      <c r="C13770" s="775" t="s">
        <v>87</v>
      </c>
      <c r="D13770" s="775" t="s">
        <v>176</v>
      </c>
      <c r="E13770" s="775">
        <v>3.08</v>
      </c>
      <c r="F13770" s="775" t="s">
        <v>1214</v>
      </c>
      <c r="G13770" s="775" t="s">
        <v>3516</v>
      </c>
      <c r="H13770" s="775" t="s">
        <v>3517</v>
      </c>
      <c r="I13770" s="775" t="s">
        <v>4235</v>
      </c>
    </row>
    <row r="13771" spans="1:9">
      <c r="A13771" s="1039" t="str">
        <f>Table_wabobpsvr_AzureCalc_AzureCalcRateCard[[#This Row],[ServiceName]]&amp;Table_wabobpsvr_AzureCalc_AzureCalcRateCard[[#This Row],[Price_Level]]&amp;Table_wabobpsvr_AzureCalc_AzureCalcRateCard[[#This Row],[Region]]</f>
        <v>A8 Cloud ServicesMOSP16</v>
      </c>
      <c r="B13771" s="1039">
        <v>16</v>
      </c>
      <c r="C13771" s="1039" t="s">
        <v>680</v>
      </c>
      <c r="D13771" s="1039" t="s">
        <v>606</v>
      </c>
      <c r="E13771" s="1039">
        <v>999999</v>
      </c>
      <c r="F13771" s="1039" t="s">
        <v>695</v>
      </c>
      <c r="G13771" s="775" t="s">
        <v>4235</v>
      </c>
      <c r="H13771" s="775" t="s">
        <v>4235</v>
      </c>
      <c r="I13771" s="775" t="s">
        <v>4235</v>
      </c>
    </row>
    <row r="13772" spans="1:9">
      <c r="A13772" s="775" t="str">
        <f>Table_wabobpsvr_AzureCalc_AzureCalcRateCard[[#This Row],[ServiceName]]&amp;Table_wabobpsvr_AzureCalc_AzureCalcRateCard[[#This Row],[Price_Level]]&amp;Table_wabobpsvr_AzureCalc_AzureCalcRateCard[[#This Row],[Region]]</f>
        <v>A11 HDInsightA16</v>
      </c>
      <c r="B13772" s="775">
        <v>16</v>
      </c>
      <c r="C13772" s="775" t="s">
        <v>87</v>
      </c>
      <c r="D13772" s="775" t="s">
        <v>174</v>
      </c>
      <c r="E13772" s="775">
        <v>3.395</v>
      </c>
      <c r="F13772" s="775" t="s">
        <v>3697</v>
      </c>
      <c r="G13772" s="775" t="s">
        <v>3817</v>
      </c>
      <c r="H13772" s="775" t="s">
        <v>3818</v>
      </c>
      <c r="I13772" s="775" t="s">
        <v>4235</v>
      </c>
    </row>
    <row r="13773" spans="1:9">
      <c r="A13773" s="775" t="str">
        <f>Table_wabobpsvr_AzureCalc_AzureCalcRateCard[[#This Row],[ServiceName]]&amp;Table_wabobpsvr_AzureCalc_AzureCalcRateCard[[#This Row],[Price_Level]]&amp;Table_wabobpsvr_AzureCalc_AzureCalcRateCard[[#This Row],[Region]]</f>
        <v>A11 HDInsightB16</v>
      </c>
      <c r="B13773" s="775">
        <v>16</v>
      </c>
      <c r="C13773" s="775" t="s">
        <v>87</v>
      </c>
      <c r="D13773" s="775" t="s">
        <v>175</v>
      </c>
      <c r="E13773" s="775">
        <v>3.29</v>
      </c>
      <c r="F13773" s="775" t="s">
        <v>3697</v>
      </c>
      <c r="G13773" s="775" t="s">
        <v>3817</v>
      </c>
      <c r="H13773" s="775" t="s">
        <v>3818</v>
      </c>
      <c r="I13773" s="775" t="s">
        <v>4235</v>
      </c>
    </row>
    <row r="13774" spans="1:9">
      <c r="A13774" s="775" t="str">
        <f>Table_wabobpsvr_AzureCalc_AzureCalcRateCard[[#This Row],[ServiceName]]&amp;Table_wabobpsvr_AzureCalc_AzureCalcRateCard[[#This Row],[Price_Level]]&amp;Table_wabobpsvr_AzureCalc_AzureCalcRateCard[[#This Row],[Region]]</f>
        <v>A11 HDInsightC16</v>
      </c>
      <c r="B13774" s="775">
        <v>16</v>
      </c>
      <c r="C13774" s="775" t="s">
        <v>87</v>
      </c>
      <c r="D13774" s="775" t="s">
        <v>177</v>
      </c>
      <c r="E13774" s="775">
        <v>3.1850000000000001</v>
      </c>
      <c r="F13774" s="775" t="s">
        <v>3697</v>
      </c>
      <c r="G13774" s="775" t="s">
        <v>3817</v>
      </c>
      <c r="H13774" s="775" t="s">
        <v>3819</v>
      </c>
      <c r="I13774" s="775" t="s">
        <v>4235</v>
      </c>
    </row>
    <row r="13775" spans="1:9">
      <c r="A13775" s="775" t="str">
        <f>Table_wabobpsvr_AzureCalc_AzureCalcRateCard[[#This Row],[ServiceName]]&amp;Table_wabobpsvr_AzureCalc_AzureCalcRateCard[[#This Row],[Price_Level]]&amp;Table_wabobpsvr_AzureCalc_AzureCalcRateCard[[#This Row],[Region]]</f>
        <v>D3 HDInsight (Non-Windows)MOSP13</v>
      </c>
      <c r="B13775" s="775">
        <v>13</v>
      </c>
      <c r="C13775" s="775" t="s">
        <v>87</v>
      </c>
      <c r="D13775" s="775" t="s">
        <v>606</v>
      </c>
      <c r="E13775" s="775">
        <v>0.38600000000000001</v>
      </c>
      <c r="F13775" s="775" t="s">
        <v>4077</v>
      </c>
      <c r="G13775" s="775" t="s">
        <v>4235</v>
      </c>
      <c r="H13775" s="775" t="s">
        <v>4235</v>
      </c>
      <c r="I13775" s="775" t="s">
        <v>6015</v>
      </c>
    </row>
    <row r="13776" spans="1:9">
      <c r="A13776" s="775" t="str">
        <f>Table_wabobpsvr_AzureCalc_AzureCalcRateCard[[#This Row],[ServiceName]]&amp;Table_wabobpsvr_AzureCalc_AzureCalcRateCard[[#This Row],[Price_Level]]&amp;Table_wabobpsvr_AzureCalc_AzureCalcRateCard[[#This Row],[Region]]</f>
        <v>D3 HDInsight (Non-Windows)A13</v>
      </c>
      <c r="B13776" s="775">
        <v>13</v>
      </c>
      <c r="C13776" s="775" t="s">
        <v>87</v>
      </c>
      <c r="D13776" s="775" t="s">
        <v>174</v>
      </c>
      <c r="E13776" s="775">
        <v>0.374</v>
      </c>
      <c r="F13776" s="775" t="s">
        <v>4077</v>
      </c>
      <c r="G13776" s="775" t="s">
        <v>4179</v>
      </c>
      <c r="H13776" s="775" t="s">
        <v>4180</v>
      </c>
      <c r="I13776" s="775" t="s">
        <v>6015</v>
      </c>
    </row>
    <row r="13777" spans="1:9">
      <c r="A13777" s="775" t="str">
        <f>Table_wabobpsvr_AzureCalc_AzureCalcRateCard[[#This Row],[ServiceName]]&amp;Table_wabobpsvr_AzureCalc_AzureCalcRateCard[[#This Row],[Price_Level]]&amp;Table_wabobpsvr_AzureCalc_AzureCalcRateCard[[#This Row],[Region]]</f>
        <v>D3 HDInsight (Non-Windows)B13</v>
      </c>
      <c r="B13777" s="775">
        <v>13</v>
      </c>
      <c r="C13777" s="775" t="s">
        <v>87</v>
      </c>
      <c r="D13777" s="775" t="s">
        <v>175</v>
      </c>
      <c r="E13777" s="775">
        <v>0.36299999999999999</v>
      </c>
      <c r="F13777" s="775" t="s">
        <v>4077</v>
      </c>
      <c r="G13777" s="775" t="s">
        <v>4179</v>
      </c>
      <c r="H13777" s="775" t="s">
        <v>4180</v>
      </c>
      <c r="I13777" s="775" t="s">
        <v>6015</v>
      </c>
    </row>
    <row r="13778" spans="1:9">
      <c r="A13778" s="775" t="str">
        <f>Table_wabobpsvr_AzureCalc_AzureCalcRateCard[[#This Row],[ServiceName]]&amp;Table_wabobpsvr_AzureCalc_AzureCalcRateCard[[#This Row],[Price_Level]]&amp;Table_wabobpsvr_AzureCalc_AzureCalcRateCard[[#This Row],[Region]]</f>
        <v>D3 HDInsight (Non-Windows)C13</v>
      </c>
      <c r="B13778" s="775">
        <v>13</v>
      </c>
      <c r="C13778" s="775" t="s">
        <v>87</v>
      </c>
      <c r="D13778" s="775" t="s">
        <v>177</v>
      </c>
      <c r="E13778" s="775">
        <v>0.35099999999999998</v>
      </c>
      <c r="F13778" s="775" t="s">
        <v>4077</v>
      </c>
      <c r="G13778" s="775" t="s">
        <v>4179</v>
      </c>
      <c r="H13778" s="775" t="s">
        <v>4180</v>
      </c>
      <c r="I13778" s="775" t="s">
        <v>6015</v>
      </c>
    </row>
    <row r="13779" spans="1:9">
      <c r="A13779" s="775" t="str">
        <f>Table_wabobpsvr_AzureCalc_AzureCalcRateCard[[#This Row],[ServiceName]]&amp;Table_wabobpsvr_AzureCalc_AzureCalcRateCard[[#This Row],[Price_Level]]&amp;Table_wabobpsvr_AzureCalc_AzureCalcRateCard[[#This Row],[Region]]</f>
        <v>D3 HDInsight (Non-Windows)D13</v>
      </c>
      <c r="B13779" s="775">
        <v>13</v>
      </c>
      <c r="C13779" s="775" t="s">
        <v>87</v>
      </c>
      <c r="D13779" s="775" t="s">
        <v>176</v>
      </c>
      <c r="E13779" s="775">
        <v>0.34</v>
      </c>
      <c r="F13779" s="775" t="s">
        <v>4077</v>
      </c>
      <c r="G13779" s="775" t="s">
        <v>4179</v>
      </c>
      <c r="H13779" s="775" t="s">
        <v>4180</v>
      </c>
      <c r="I13779" s="775" t="s">
        <v>6015</v>
      </c>
    </row>
    <row r="13780" spans="1:9">
      <c r="A13780" s="775" t="str">
        <f>Table_wabobpsvr_AzureCalc_AzureCalcRateCard[[#This Row],[ServiceName]]&amp;Table_wabobpsvr_AzureCalc_AzureCalcRateCard[[#This Row],[Price_Level]]&amp;Table_wabobpsvr_AzureCalc_AzureCalcRateCard[[#This Row],[Region]]</f>
        <v>D3 HDInsight (Non-Windows)MOSP11</v>
      </c>
      <c r="B13780" s="775">
        <v>11</v>
      </c>
      <c r="C13780" s="775" t="s">
        <v>87</v>
      </c>
      <c r="D13780" s="775" t="s">
        <v>606</v>
      </c>
      <c r="E13780" s="775">
        <v>0.42199999999999999</v>
      </c>
      <c r="F13780" s="775" t="s">
        <v>4077</v>
      </c>
      <c r="G13780" s="775" t="s">
        <v>4235</v>
      </c>
      <c r="H13780" s="775" t="s">
        <v>4235</v>
      </c>
      <c r="I13780" s="775" t="s">
        <v>6016</v>
      </c>
    </row>
    <row r="13781" spans="1:9">
      <c r="A13781" s="775" t="str">
        <f>Table_wabobpsvr_AzureCalc_AzureCalcRateCard[[#This Row],[ServiceName]]&amp;Table_wabobpsvr_AzureCalc_AzureCalcRateCard[[#This Row],[Price_Level]]&amp;Table_wabobpsvr_AzureCalc_AzureCalcRateCard[[#This Row],[Region]]</f>
        <v>D3 HDInsight (Non-Windows)A11</v>
      </c>
      <c r="B13781" s="775">
        <v>11</v>
      </c>
      <c r="C13781" s="775" t="s">
        <v>87</v>
      </c>
      <c r="D13781" s="775" t="s">
        <v>174</v>
      </c>
      <c r="E13781" s="775">
        <v>0.40899999999999997</v>
      </c>
      <c r="F13781" s="775" t="s">
        <v>4077</v>
      </c>
      <c r="G13781" s="775" t="s">
        <v>4181</v>
      </c>
      <c r="H13781" s="775" t="s">
        <v>4182</v>
      </c>
      <c r="I13781" s="775" t="s">
        <v>6016</v>
      </c>
    </row>
    <row r="13782" spans="1:9">
      <c r="A13782" s="775" t="str">
        <f>Table_wabobpsvr_AzureCalc_AzureCalcRateCard[[#This Row],[ServiceName]]&amp;Table_wabobpsvr_AzureCalc_AzureCalcRateCard[[#This Row],[Price_Level]]&amp;Table_wabobpsvr_AzureCalc_AzureCalcRateCard[[#This Row],[Region]]</f>
        <v>D3 HDInsight (Non-Windows)B11</v>
      </c>
      <c r="B13782" s="775">
        <v>11</v>
      </c>
      <c r="C13782" s="775" t="s">
        <v>87</v>
      </c>
      <c r="D13782" s="775" t="s">
        <v>175</v>
      </c>
      <c r="E13782" s="775">
        <v>0.39700000000000002</v>
      </c>
      <c r="F13782" s="775" t="s">
        <v>4077</v>
      </c>
      <c r="G13782" s="775" t="s">
        <v>4181</v>
      </c>
      <c r="H13782" s="775" t="s">
        <v>4182</v>
      </c>
      <c r="I13782" s="775" t="s">
        <v>6016</v>
      </c>
    </row>
    <row r="13783" spans="1:9">
      <c r="A13783" s="775" t="str">
        <f>Table_wabobpsvr_AzureCalc_AzureCalcRateCard[[#This Row],[ServiceName]]&amp;Table_wabobpsvr_AzureCalc_AzureCalcRateCard[[#This Row],[Price_Level]]&amp;Table_wabobpsvr_AzureCalc_AzureCalcRateCard[[#This Row],[Region]]</f>
        <v>D3 HDInsight (Non-Windows)C11</v>
      </c>
      <c r="B13783" s="775">
        <v>11</v>
      </c>
      <c r="C13783" s="775" t="s">
        <v>87</v>
      </c>
      <c r="D13783" s="775" t="s">
        <v>177</v>
      </c>
      <c r="E13783" s="775">
        <v>0.38400000000000001</v>
      </c>
      <c r="F13783" s="775" t="s">
        <v>4077</v>
      </c>
      <c r="G13783" s="775" t="s">
        <v>4181</v>
      </c>
      <c r="H13783" s="775" t="s">
        <v>4182</v>
      </c>
      <c r="I13783" s="775" t="s">
        <v>6016</v>
      </c>
    </row>
    <row r="13784" spans="1:9">
      <c r="A13784" s="775" t="str">
        <f>Table_wabobpsvr_AzureCalc_AzureCalcRateCard[[#This Row],[ServiceName]]&amp;Table_wabobpsvr_AzureCalc_AzureCalcRateCard[[#This Row],[Price_Level]]&amp;Table_wabobpsvr_AzureCalc_AzureCalcRateCard[[#This Row],[Region]]</f>
        <v>D3 HDInsight (Non-Windows)D11</v>
      </c>
      <c r="B13784" s="775">
        <v>11</v>
      </c>
      <c r="C13784" s="775" t="s">
        <v>87</v>
      </c>
      <c r="D13784" s="775" t="s">
        <v>176</v>
      </c>
      <c r="E13784" s="775">
        <v>0.371</v>
      </c>
      <c r="F13784" s="775" t="s">
        <v>4077</v>
      </c>
      <c r="G13784" s="775" t="s">
        <v>4181</v>
      </c>
      <c r="H13784" s="775" t="s">
        <v>4182</v>
      </c>
      <c r="I13784" s="775" t="s">
        <v>6016</v>
      </c>
    </row>
    <row r="13785" spans="1:9">
      <c r="A13785" s="775" t="str">
        <f>Table_wabobpsvr_AzureCalc_AzureCalcRateCard[[#This Row],[ServiceName]]&amp;Table_wabobpsvr_AzureCalc_AzureCalcRateCard[[#This Row],[Price_Level]]&amp;Table_wabobpsvr_AzureCalc_AzureCalcRateCard[[#This Row],[Region]]</f>
        <v>D3 HDInsight (Non-Windows)MOSP12</v>
      </c>
      <c r="B13785" s="775">
        <v>12</v>
      </c>
      <c r="C13785" s="775" t="s">
        <v>87</v>
      </c>
      <c r="D13785" s="775" t="s">
        <v>606</v>
      </c>
      <c r="E13785" s="775">
        <v>0.36599999999999999</v>
      </c>
      <c r="F13785" s="775" t="s">
        <v>4077</v>
      </c>
      <c r="G13785" s="775" t="s">
        <v>4235</v>
      </c>
      <c r="H13785" s="775" t="s">
        <v>4235</v>
      </c>
      <c r="I13785" s="775" t="s">
        <v>6008</v>
      </c>
    </row>
    <row r="13786" spans="1:9">
      <c r="A13786" s="775" t="str">
        <f>Table_wabobpsvr_AzureCalc_AzureCalcRateCard[[#This Row],[ServiceName]]&amp;Table_wabobpsvr_AzureCalc_AzureCalcRateCard[[#This Row],[Price_Level]]&amp;Table_wabobpsvr_AzureCalc_AzureCalcRateCard[[#This Row],[Region]]</f>
        <v>D3 HDInsight (Non-Windows)A12</v>
      </c>
      <c r="B13786" s="775">
        <v>12</v>
      </c>
      <c r="C13786" s="775" t="s">
        <v>87</v>
      </c>
      <c r="D13786" s="775" t="s">
        <v>174</v>
      </c>
      <c r="E13786" s="775">
        <v>0.35499999999999998</v>
      </c>
      <c r="F13786" s="775" t="s">
        <v>4077</v>
      </c>
      <c r="G13786" s="775" t="s">
        <v>4165</v>
      </c>
      <c r="H13786" s="775" t="s">
        <v>4166</v>
      </c>
      <c r="I13786" s="775" t="s">
        <v>6008</v>
      </c>
    </row>
    <row r="13787" spans="1:9">
      <c r="A13787" s="775" t="str">
        <f>Table_wabobpsvr_AzureCalc_AzureCalcRateCard[[#This Row],[ServiceName]]&amp;Table_wabobpsvr_AzureCalc_AzureCalcRateCard[[#This Row],[Price_Level]]&amp;Table_wabobpsvr_AzureCalc_AzureCalcRateCard[[#This Row],[Region]]</f>
        <v>D4 HDInsightMOSP10</v>
      </c>
      <c r="B13787" s="775">
        <v>10</v>
      </c>
      <c r="C13787" s="775" t="s">
        <v>87</v>
      </c>
      <c r="D13787" s="775" t="s">
        <v>606</v>
      </c>
      <c r="E13787" s="775">
        <v>1.627</v>
      </c>
      <c r="F13787" s="775" t="s">
        <v>4078</v>
      </c>
      <c r="G13787" s="775" t="s">
        <v>4235</v>
      </c>
      <c r="H13787" s="775" t="s">
        <v>4235</v>
      </c>
      <c r="I13787" s="775" t="s">
        <v>6017</v>
      </c>
    </row>
    <row r="13788" spans="1:9">
      <c r="A13788" s="775" t="str">
        <f>Table_wabobpsvr_AzureCalc_AzureCalcRateCard[[#This Row],[ServiceName]]&amp;Table_wabobpsvr_AzureCalc_AzureCalcRateCard[[#This Row],[Price_Level]]&amp;Table_wabobpsvr_AzureCalc_AzureCalcRateCard[[#This Row],[Region]]</f>
        <v>D4 HDInsightA10</v>
      </c>
      <c r="B13788" s="775">
        <v>10</v>
      </c>
      <c r="C13788" s="775" t="s">
        <v>87</v>
      </c>
      <c r="D13788" s="775" t="s">
        <v>174</v>
      </c>
      <c r="E13788" s="775">
        <v>1.57819</v>
      </c>
      <c r="F13788" s="775" t="s">
        <v>4078</v>
      </c>
      <c r="G13788" s="775" t="s">
        <v>4183</v>
      </c>
      <c r="H13788" s="775" t="s">
        <v>4184</v>
      </c>
      <c r="I13788" s="775" t="s">
        <v>6017</v>
      </c>
    </row>
    <row r="13789" spans="1:9">
      <c r="A13789" s="775" t="str">
        <f>Table_wabobpsvr_AzureCalc_AzureCalcRateCard[[#This Row],[ServiceName]]&amp;Table_wabobpsvr_AzureCalc_AzureCalcRateCard[[#This Row],[Price_Level]]&amp;Table_wabobpsvr_AzureCalc_AzureCalcRateCard[[#This Row],[Region]]</f>
        <v>D4 HDInsightB10</v>
      </c>
      <c r="B13789" s="775">
        <v>10</v>
      </c>
      <c r="C13789" s="775" t="s">
        <v>87</v>
      </c>
      <c r="D13789" s="775" t="s">
        <v>175</v>
      </c>
      <c r="E13789" s="775">
        <v>1.52938</v>
      </c>
      <c r="F13789" s="775" t="s">
        <v>4078</v>
      </c>
      <c r="G13789" s="775" t="s">
        <v>4183</v>
      </c>
      <c r="H13789" s="775" t="s">
        <v>4184</v>
      </c>
      <c r="I13789" s="775" t="s">
        <v>6017</v>
      </c>
    </row>
    <row r="13790" spans="1:9">
      <c r="A13790" s="775" t="str">
        <f>Table_wabobpsvr_AzureCalc_AzureCalcRateCard[[#This Row],[ServiceName]]&amp;Table_wabobpsvr_AzureCalc_AzureCalcRateCard[[#This Row],[Price_Level]]&amp;Table_wabobpsvr_AzureCalc_AzureCalcRateCard[[#This Row],[Region]]</f>
        <v>D4 HDInsightC10</v>
      </c>
      <c r="B13790" s="775">
        <v>10</v>
      </c>
      <c r="C13790" s="775" t="s">
        <v>87</v>
      </c>
      <c r="D13790" s="775" t="s">
        <v>177</v>
      </c>
      <c r="E13790" s="775">
        <v>1.4805699999999999</v>
      </c>
      <c r="F13790" s="775" t="s">
        <v>4078</v>
      </c>
      <c r="G13790" s="775" t="s">
        <v>4183</v>
      </c>
      <c r="H13790" s="775" t="s">
        <v>4184</v>
      </c>
      <c r="I13790" s="775" t="s">
        <v>6017</v>
      </c>
    </row>
    <row r="13791" spans="1:9">
      <c r="A13791" s="775" t="str">
        <f>Table_wabobpsvr_AzureCalc_AzureCalcRateCard[[#This Row],[ServiceName]]&amp;Table_wabobpsvr_AzureCalc_AzureCalcRateCard[[#This Row],[Price_Level]]&amp;Table_wabobpsvr_AzureCalc_AzureCalcRateCard[[#This Row],[Region]]</f>
        <v>D4 HDInsightD10</v>
      </c>
      <c r="B13791" s="775">
        <v>10</v>
      </c>
      <c r="C13791" s="775" t="s">
        <v>87</v>
      </c>
      <c r="D13791" s="775" t="s">
        <v>176</v>
      </c>
      <c r="E13791" s="775">
        <v>1.4317599999999999</v>
      </c>
      <c r="F13791" s="775" t="s">
        <v>4078</v>
      </c>
      <c r="G13791" s="775" t="s">
        <v>4183</v>
      </c>
      <c r="H13791" s="775" t="s">
        <v>4184</v>
      </c>
      <c r="I13791" s="775" t="s">
        <v>6017</v>
      </c>
    </row>
    <row r="13792" spans="1:9">
      <c r="A13792" s="775" t="str">
        <f>Table_wabobpsvr_AzureCalc_AzureCalcRateCard[[#This Row],[ServiceName]]&amp;Table_wabobpsvr_AzureCalc_AzureCalcRateCard[[#This Row],[Price_Level]]&amp;Table_wabobpsvr_AzureCalc_AzureCalcRateCard[[#This Row],[Region]]</f>
        <v>D4 HDInsightMOSP9</v>
      </c>
      <c r="B13792" s="775">
        <v>9</v>
      </c>
      <c r="C13792" s="775" t="s">
        <v>87</v>
      </c>
      <c r="D13792" s="775" t="s">
        <v>606</v>
      </c>
      <c r="E13792" s="775">
        <v>1.4159999999999999</v>
      </c>
      <c r="F13792" s="775" t="s">
        <v>4078</v>
      </c>
      <c r="G13792" s="775" t="s">
        <v>4235</v>
      </c>
      <c r="H13792" s="775" t="s">
        <v>4235</v>
      </c>
      <c r="I13792" s="775" t="s">
        <v>6018</v>
      </c>
    </row>
    <row r="13793" spans="1:9">
      <c r="A13793" s="775" t="str">
        <f>Table_wabobpsvr_AzureCalc_AzureCalcRateCard[[#This Row],[ServiceName]]&amp;Table_wabobpsvr_AzureCalc_AzureCalcRateCard[[#This Row],[Price_Level]]&amp;Table_wabobpsvr_AzureCalc_AzureCalcRateCard[[#This Row],[Region]]</f>
        <v>D4 HDInsightA9</v>
      </c>
      <c r="B13793" s="775">
        <v>9</v>
      </c>
      <c r="C13793" s="775" t="s">
        <v>87</v>
      </c>
      <c r="D13793" s="775" t="s">
        <v>174</v>
      </c>
      <c r="E13793" s="775">
        <v>1.3735200000000001</v>
      </c>
      <c r="F13793" s="775" t="s">
        <v>4078</v>
      </c>
      <c r="G13793" s="775" t="s">
        <v>4185</v>
      </c>
      <c r="H13793" s="775" t="s">
        <v>4186</v>
      </c>
      <c r="I13793" s="775" t="s">
        <v>6018</v>
      </c>
    </row>
    <row r="13794" spans="1:9">
      <c r="A13794" s="775" t="str">
        <f>Table_wabobpsvr_AzureCalc_AzureCalcRateCard[[#This Row],[ServiceName]]&amp;Table_wabobpsvr_AzureCalc_AzureCalcRateCard[[#This Row],[Price_Level]]&amp;Table_wabobpsvr_AzureCalc_AzureCalcRateCard[[#This Row],[Region]]</f>
        <v>D4 HDInsightB9</v>
      </c>
      <c r="B13794" s="775">
        <v>9</v>
      </c>
      <c r="C13794" s="775" t="s">
        <v>87</v>
      </c>
      <c r="D13794" s="775" t="s">
        <v>175</v>
      </c>
      <c r="E13794" s="775">
        <v>1.33104</v>
      </c>
      <c r="F13794" s="775" t="s">
        <v>4078</v>
      </c>
      <c r="G13794" s="775" t="s">
        <v>4185</v>
      </c>
      <c r="H13794" s="775" t="s">
        <v>4186</v>
      </c>
      <c r="I13794" s="775" t="s">
        <v>6018</v>
      </c>
    </row>
    <row r="13795" spans="1:9">
      <c r="A13795" s="775" t="str">
        <f>Table_wabobpsvr_AzureCalc_AzureCalcRateCard[[#This Row],[ServiceName]]&amp;Table_wabobpsvr_AzureCalc_AzureCalcRateCard[[#This Row],[Price_Level]]&amp;Table_wabobpsvr_AzureCalc_AzureCalcRateCard[[#This Row],[Region]]</f>
        <v>D4 HDInsightC9</v>
      </c>
      <c r="B13795" s="775">
        <v>9</v>
      </c>
      <c r="C13795" s="775" t="s">
        <v>87</v>
      </c>
      <c r="D13795" s="775" t="s">
        <v>177</v>
      </c>
      <c r="E13795" s="775">
        <v>1.2885599999999999</v>
      </c>
      <c r="F13795" s="775" t="s">
        <v>4078</v>
      </c>
      <c r="G13795" s="775" t="s">
        <v>4185</v>
      </c>
      <c r="H13795" s="775" t="s">
        <v>4186</v>
      </c>
      <c r="I13795" s="775" t="s">
        <v>6018</v>
      </c>
    </row>
    <row r="13796" spans="1:9">
      <c r="A13796" s="775" t="str">
        <f>Table_wabobpsvr_AzureCalc_AzureCalcRateCard[[#This Row],[ServiceName]]&amp;Table_wabobpsvr_AzureCalc_AzureCalcRateCard[[#This Row],[Price_Level]]&amp;Table_wabobpsvr_AzureCalc_AzureCalcRateCard[[#This Row],[Region]]</f>
        <v>D4 HDInsightD9</v>
      </c>
      <c r="B13796" s="775">
        <v>9</v>
      </c>
      <c r="C13796" s="775" t="s">
        <v>87</v>
      </c>
      <c r="D13796" s="775" t="s">
        <v>176</v>
      </c>
      <c r="E13796" s="775">
        <v>1.2460800000000001</v>
      </c>
      <c r="F13796" s="775" t="s">
        <v>4078</v>
      </c>
      <c r="G13796" s="775" t="s">
        <v>4185</v>
      </c>
      <c r="H13796" s="775" t="s">
        <v>4186</v>
      </c>
      <c r="I13796" s="775" t="s">
        <v>6018</v>
      </c>
    </row>
    <row r="13797" spans="1:9">
      <c r="A13797" s="775" t="str">
        <f>Table_wabobpsvr_AzureCalc_AzureCalcRateCard[[#This Row],[ServiceName]]&amp;Table_wabobpsvr_AzureCalc_AzureCalcRateCard[[#This Row],[Price_Level]]&amp;Table_wabobpsvr_AzureCalc_AzureCalcRateCard[[#This Row],[Region]]</f>
        <v>D4 HDInsightMOSP15</v>
      </c>
      <c r="B13797" s="775">
        <v>15</v>
      </c>
      <c r="C13797" s="775" t="s">
        <v>87</v>
      </c>
      <c r="D13797" s="775" t="s">
        <v>606</v>
      </c>
      <c r="E13797" s="775">
        <v>1.54</v>
      </c>
      <c r="F13797" s="775" t="s">
        <v>4078</v>
      </c>
      <c r="G13797" s="775" t="s">
        <v>4235</v>
      </c>
      <c r="H13797" s="775" t="s">
        <v>4235</v>
      </c>
      <c r="I13797" s="775" t="s">
        <v>6019</v>
      </c>
    </row>
    <row r="13798" spans="1:9">
      <c r="A13798" s="775" t="str">
        <f>Table_wabobpsvr_AzureCalc_AzureCalcRateCard[[#This Row],[ServiceName]]&amp;Table_wabobpsvr_AzureCalc_AzureCalcRateCard[[#This Row],[Price_Level]]&amp;Table_wabobpsvr_AzureCalc_AzureCalcRateCard[[#This Row],[Region]]</f>
        <v>D4 HDInsightA15</v>
      </c>
      <c r="B13798" s="775">
        <v>15</v>
      </c>
      <c r="C13798" s="775" t="s">
        <v>87</v>
      </c>
      <c r="D13798" s="775" t="s">
        <v>174</v>
      </c>
      <c r="E13798" s="775">
        <v>1.4938</v>
      </c>
      <c r="F13798" s="775" t="s">
        <v>4078</v>
      </c>
      <c r="G13798" s="775" t="s">
        <v>4187</v>
      </c>
      <c r="H13798" s="775" t="s">
        <v>4188</v>
      </c>
      <c r="I13798" s="775" t="s">
        <v>6019</v>
      </c>
    </row>
    <row r="13799" spans="1:9">
      <c r="A13799" s="775" t="str">
        <f>Table_wabobpsvr_AzureCalc_AzureCalcRateCard[[#This Row],[ServiceName]]&amp;Table_wabobpsvr_AzureCalc_AzureCalcRateCard[[#This Row],[Price_Level]]&amp;Table_wabobpsvr_AzureCalc_AzureCalcRateCard[[#This Row],[Region]]</f>
        <v>D4 HDInsightB15</v>
      </c>
      <c r="B13799" s="775">
        <v>15</v>
      </c>
      <c r="C13799" s="775" t="s">
        <v>87</v>
      </c>
      <c r="D13799" s="775" t="s">
        <v>175</v>
      </c>
      <c r="E13799" s="775">
        <v>1.4476</v>
      </c>
      <c r="F13799" s="775" t="s">
        <v>4078</v>
      </c>
      <c r="G13799" s="775" t="s">
        <v>4187</v>
      </c>
      <c r="H13799" s="775" t="s">
        <v>4188</v>
      </c>
      <c r="I13799" s="775" t="s">
        <v>6019</v>
      </c>
    </row>
    <row r="13800" spans="1:9">
      <c r="A13800" s="775" t="str">
        <f>Table_wabobpsvr_AzureCalc_AzureCalcRateCard[[#This Row],[ServiceName]]&amp;Table_wabobpsvr_AzureCalc_AzureCalcRateCard[[#This Row],[Price_Level]]&amp;Table_wabobpsvr_AzureCalc_AzureCalcRateCard[[#This Row],[Region]]</f>
        <v>D4 HDInsightC15</v>
      </c>
      <c r="B13800" s="775">
        <v>15</v>
      </c>
      <c r="C13800" s="775" t="s">
        <v>87</v>
      </c>
      <c r="D13800" s="775" t="s">
        <v>177</v>
      </c>
      <c r="E13800" s="775">
        <v>1.4014</v>
      </c>
      <c r="F13800" s="775" t="s">
        <v>4078</v>
      </c>
      <c r="G13800" s="775" t="s">
        <v>4187</v>
      </c>
      <c r="H13800" s="775" t="s">
        <v>4188</v>
      </c>
      <c r="I13800" s="775" t="s">
        <v>6019</v>
      </c>
    </row>
    <row r="13801" spans="1:9">
      <c r="A13801" s="775" t="str">
        <f>Table_wabobpsvr_AzureCalc_AzureCalcRateCard[[#This Row],[ServiceName]]&amp;Table_wabobpsvr_AzureCalc_AzureCalcRateCard[[#This Row],[Price_Level]]&amp;Table_wabobpsvr_AzureCalc_AzureCalcRateCard[[#This Row],[Region]]</f>
        <v>D4 HDInsightD15</v>
      </c>
      <c r="B13801" s="775">
        <v>15</v>
      </c>
      <c r="C13801" s="775" t="s">
        <v>87</v>
      </c>
      <c r="D13801" s="775" t="s">
        <v>176</v>
      </c>
      <c r="E13801" s="775">
        <v>1.3552</v>
      </c>
      <c r="F13801" s="775" t="s">
        <v>4078</v>
      </c>
      <c r="G13801" s="775" t="s">
        <v>4187</v>
      </c>
      <c r="H13801" s="775" t="s">
        <v>4188</v>
      </c>
      <c r="I13801" s="775" t="s">
        <v>6019</v>
      </c>
    </row>
    <row r="13802" spans="1:9">
      <c r="A13802" s="775" t="str">
        <f>Table_wabobpsvr_AzureCalc_AzureCalcRateCard[[#This Row],[ServiceName]]&amp;Table_wabobpsvr_AzureCalc_AzureCalcRateCard[[#This Row],[Price_Level]]&amp;Table_wabobpsvr_AzureCalc_AzureCalcRateCard[[#This Row],[Region]]</f>
        <v>A11 HDInsightD16</v>
      </c>
      <c r="B13802" s="775">
        <v>16</v>
      </c>
      <c r="C13802" s="775" t="s">
        <v>87</v>
      </c>
      <c r="D13802" s="775" t="s">
        <v>176</v>
      </c>
      <c r="E13802" s="775">
        <v>3.08</v>
      </c>
      <c r="F13802" s="775" t="s">
        <v>3697</v>
      </c>
      <c r="G13802" s="775" t="s">
        <v>3817</v>
      </c>
      <c r="H13802" s="775" t="s">
        <v>3818</v>
      </c>
      <c r="I13802" s="775" t="s">
        <v>4235</v>
      </c>
    </row>
    <row r="13803" spans="1:9">
      <c r="A13803" s="775" t="str">
        <f>Table_wabobpsvr_AzureCalc_AzureCalcRateCard[[#This Row],[ServiceName]]&amp;Table_wabobpsvr_AzureCalc_AzureCalcRateCard[[#This Row],[Price_Level]]&amp;Table_wabobpsvr_AzureCalc_AzureCalcRateCard[[#This Row],[Region]]</f>
        <v>Mobile Services FreeC16</v>
      </c>
      <c r="B13803" s="775">
        <v>16</v>
      </c>
      <c r="C13803" s="775" t="s">
        <v>4235</v>
      </c>
      <c r="D13803" s="775" t="s">
        <v>177</v>
      </c>
      <c r="E13803" s="775">
        <v>999999</v>
      </c>
      <c r="F13803" s="775" t="s">
        <v>756</v>
      </c>
      <c r="G13803" s="775" t="s">
        <v>4235</v>
      </c>
      <c r="H13803" s="775" t="s">
        <v>4235</v>
      </c>
      <c r="I13803" s="775" t="s">
        <v>4235</v>
      </c>
    </row>
    <row r="13804" spans="1:9">
      <c r="A13804" s="775" t="str">
        <f>Table_wabobpsvr_AzureCalc_AzureCalcRateCard[[#This Row],[ServiceName]]&amp;Table_wabobpsvr_AzureCalc_AzureCalcRateCard[[#This Row],[Price_Level]]&amp;Table_wabobpsvr_AzureCalc_AzureCalcRateCard[[#This Row],[Region]]</f>
        <v>Mobile Services FreeD16</v>
      </c>
      <c r="B13804" s="775">
        <v>16</v>
      </c>
      <c r="C13804" s="775" t="s">
        <v>4235</v>
      </c>
      <c r="D13804" s="775" t="s">
        <v>176</v>
      </c>
      <c r="E13804" s="775">
        <v>999999</v>
      </c>
      <c r="F13804" s="775" t="s">
        <v>756</v>
      </c>
      <c r="G13804" s="775" t="s">
        <v>4235</v>
      </c>
      <c r="H13804" s="775" t="s">
        <v>4235</v>
      </c>
      <c r="I13804" s="775" t="s">
        <v>4235</v>
      </c>
    </row>
    <row r="13805" spans="1:9">
      <c r="A13805" s="775" t="str">
        <f>Table_wabobpsvr_AzureCalc_AzureCalcRateCard[[#This Row],[ServiceName]]&amp;Table_wabobpsvr_AzureCalc_AzureCalcRateCard[[#This Row],[Price_Level]]&amp;Table_wabobpsvr_AzureCalc_AzureCalcRateCard[[#This Row],[Region]]</f>
        <v>Basic Elastic DTU PackA</v>
      </c>
      <c r="B13805" s="775"/>
      <c r="C13805" s="775" t="s">
        <v>7258</v>
      </c>
      <c r="D13805" s="775" t="s">
        <v>174</v>
      </c>
      <c r="E13805" s="775">
        <v>4.7E-2</v>
      </c>
      <c r="F13805" s="775" t="s">
        <v>7098</v>
      </c>
      <c r="G13805" s="775" t="s">
        <v>7221</v>
      </c>
      <c r="H13805" s="775" t="s">
        <v>7297</v>
      </c>
      <c r="I13805" s="775" t="s">
        <v>7201</v>
      </c>
    </row>
    <row r="13806" spans="1:9">
      <c r="A13806" s="775" t="str">
        <f>Table_wabobpsvr_AzureCalc_AzureCalcRateCard[[#This Row],[ServiceName]]&amp;Table_wabobpsvr_AzureCalc_AzureCalcRateCard[[#This Row],[Price_Level]]&amp;Table_wabobpsvr_AzureCalc_AzureCalcRateCard[[#This Row],[Region]]</f>
        <v>Premium Elastic Database ExistenceC14</v>
      </c>
      <c r="B13806" s="775">
        <v>14</v>
      </c>
      <c r="C13806" s="775" t="s">
        <v>7258</v>
      </c>
      <c r="D13806" s="775" t="s">
        <v>177</v>
      </c>
      <c r="E13806" s="775">
        <v>0.22900000000000001</v>
      </c>
      <c r="F13806" s="775" t="s">
        <v>7212</v>
      </c>
      <c r="G13806" s="775" t="s">
        <v>7241</v>
      </c>
      <c r="H13806" s="775" t="s">
        <v>7294</v>
      </c>
      <c r="I13806" s="775" t="s">
        <v>7218</v>
      </c>
    </row>
    <row r="13807" spans="1:9">
      <c r="A13807" s="775" t="str">
        <f>Table_wabobpsvr_AzureCalc_AzureCalcRateCard[[#This Row],[ServiceName]]&amp;Table_wabobpsvr_AzureCalc_AzureCalcRateCard[[#This Row],[Price_Level]]&amp;Table_wabobpsvr_AzureCalc_AzureCalcRateCard[[#This Row],[Region]]</f>
        <v>D4 HDInsightMOSP13</v>
      </c>
      <c r="B13807" s="775">
        <v>13</v>
      </c>
      <c r="C13807" s="775" t="s">
        <v>87</v>
      </c>
      <c r="D13807" s="775" t="s">
        <v>606</v>
      </c>
      <c r="E13807" s="775">
        <v>1.4019999999999999</v>
      </c>
      <c r="F13807" s="775" t="s">
        <v>4078</v>
      </c>
      <c r="G13807" s="775" t="s">
        <v>4235</v>
      </c>
      <c r="H13807" s="775" t="s">
        <v>4235</v>
      </c>
      <c r="I13807" s="775" t="s">
        <v>6020</v>
      </c>
    </row>
    <row r="13808" spans="1:9">
      <c r="A13808" s="775" t="str">
        <f>Table_wabobpsvr_AzureCalc_AzureCalcRateCard[[#This Row],[ServiceName]]&amp;Table_wabobpsvr_AzureCalc_AzureCalcRateCard[[#This Row],[Price_Level]]&amp;Table_wabobpsvr_AzureCalc_AzureCalcRateCard[[#This Row],[Region]]</f>
        <v>D4 HDInsightA13</v>
      </c>
      <c r="B13808" s="775">
        <v>13</v>
      </c>
      <c r="C13808" s="775" t="s">
        <v>87</v>
      </c>
      <c r="D13808" s="775" t="s">
        <v>174</v>
      </c>
      <c r="E13808" s="775">
        <v>1.3599399999999999</v>
      </c>
      <c r="F13808" s="775" t="s">
        <v>4078</v>
      </c>
      <c r="G13808" s="775" t="s">
        <v>4191</v>
      </c>
      <c r="H13808" s="775" t="s">
        <v>4192</v>
      </c>
      <c r="I13808" s="775" t="s">
        <v>6020</v>
      </c>
    </row>
    <row r="13809" spans="1:9">
      <c r="A13809" s="775" t="str">
        <f>Table_wabobpsvr_AzureCalc_AzureCalcRateCard[[#This Row],[ServiceName]]&amp;Table_wabobpsvr_AzureCalc_AzureCalcRateCard[[#This Row],[Price_Level]]&amp;Table_wabobpsvr_AzureCalc_AzureCalcRateCard[[#This Row],[Region]]</f>
        <v>D4 HDInsightB13</v>
      </c>
      <c r="B13809" s="775">
        <v>13</v>
      </c>
      <c r="C13809" s="775" t="s">
        <v>87</v>
      </c>
      <c r="D13809" s="775" t="s">
        <v>175</v>
      </c>
      <c r="E13809" s="775">
        <v>1.3178799999999999</v>
      </c>
      <c r="F13809" s="775" t="s">
        <v>4078</v>
      </c>
      <c r="G13809" s="775" t="s">
        <v>4191</v>
      </c>
      <c r="H13809" s="775" t="s">
        <v>4192</v>
      </c>
      <c r="I13809" s="775" t="s">
        <v>6020</v>
      </c>
    </row>
    <row r="13810" spans="1:9">
      <c r="A13810" s="775" t="str">
        <f>Table_wabobpsvr_AzureCalc_AzureCalcRateCard[[#This Row],[ServiceName]]&amp;Table_wabobpsvr_AzureCalc_AzureCalcRateCard[[#This Row],[Price_Level]]&amp;Table_wabobpsvr_AzureCalc_AzureCalcRateCard[[#This Row],[Region]]</f>
        <v>D4 HDInsightC13</v>
      </c>
      <c r="B13810" s="775">
        <v>13</v>
      </c>
      <c r="C13810" s="775" t="s">
        <v>87</v>
      </c>
      <c r="D13810" s="775" t="s">
        <v>177</v>
      </c>
      <c r="E13810" s="775">
        <v>1.27582</v>
      </c>
      <c r="F13810" s="775" t="s">
        <v>4078</v>
      </c>
      <c r="G13810" s="775" t="s">
        <v>4191</v>
      </c>
      <c r="H13810" s="775" t="s">
        <v>4192</v>
      </c>
      <c r="I13810" s="775" t="s">
        <v>6020</v>
      </c>
    </row>
    <row r="13811" spans="1:9">
      <c r="A13811" s="775" t="str">
        <f>Table_wabobpsvr_AzureCalc_AzureCalcRateCard[[#This Row],[ServiceName]]&amp;Table_wabobpsvr_AzureCalc_AzureCalcRateCard[[#This Row],[Price_Level]]&amp;Table_wabobpsvr_AzureCalc_AzureCalcRateCard[[#This Row],[Region]]</f>
        <v>D4 HDInsightd13</v>
      </c>
      <c r="B13811" s="775">
        <v>13</v>
      </c>
      <c r="C13811" s="775" t="s">
        <v>87</v>
      </c>
      <c r="D13811" s="775" t="s">
        <v>4193</v>
      </c>
      <c r="E13811" s="775">
        <v>1.23376</v>
      </c>
      <c r="F13811" s="775" t="s">
        <v>4078</v>
      </c>
      <c r="G13811" s="775" t="s">
        <v>4191</v>
      </c>
      <c r="H13811" s="775" t="s">
        <v>4192</v>
      </c>
      <c r="I13811" s="775" t="s">
        <v>6020</v>
      </c>
    </row>
    <row r="13812" spans="1:9">
      <c r="A13812" s="775" t="str">
        <f>Table_wabobpsvr_AzureCalc_AzureCalcRateCard[[#This Row],[ServiceName]]&amp;Table_wabobpsvr_AzureCalc_AzureCalcRateCard[[#This Row],[Price_Level]]&amp;Table_wabobpsvr_AzureCalc_AzureCalcRateCard[[#This Row],[Region]]</f>
        <v>D4 HDInsightMOSP11</v>
      </c>
      <c r="B13812" s="775">
        <v>11</v>
      </c>
      <c r="C13812" s="775" t="s">
        <v>87</v>
      </c>
      <c r="D13812" s="775" t="s">
        <v>606</v>
      </c>
      <c r="E13812" s="775">
        <v>1.5329999999999999</v>
      </c>
      <c r="F13812" s="775" t="s">
        <v>4078</v>
      </c>
      <c r="G13812" s="775" t="s">
        <v>4235</v>
      </c>
      <c r="H13812" s="775" t="s">
        <v>4235</v>
      </c>
      <c r="I13812" s="775" t="s">
        <v>6021</v>
      </c>
    </row>
    <row r="13813" spans="1:9">
      <c r="A13813" s="775" t="str">
        <f>Table_wabobpsvr_AzureCalc_AzureCalcRateCard[[#This Row],[ServiceName]]&amp;Table_wabobpsvr_AzureCalc_AzureCalcRateCard[[#This Row],[Price_Level]]&amp;Table_wabobpsvr_AzureCalc_AzureCalcRateCard[[#This Row],[Region]]</f>
        <v>D4 HDInsightA11</v>
      </c>
      <c r="B13813" s="775">
        <v>11</v>
      </c>
      <c r="C13813" s="775" t="s">
        <v>87</v>
      </c>
      <c r="D13813" s="775" t="s">
        <v>174</v>
      </c>
      <c r="E13813" s="775">
        <v>1.4870099999999999</v>
      </c>
      <c r="F13813" s="775" t="s">
        <v>4078</v>
      </c>
      <c r="G13813" s="775" t="s">
        <v>4194</v>
      </c>
      <c r="H13813" s="775" t="s">
        <v>4195</v>
      </c>
      <c r="I13813" s="775" t="s">
        <v>6021</v>
      </c>
    </row>
    <row r="13814" spans="1:9">
      <c r="A13814" s="775" t="str">
        <f>Table_wabobpsvr_AzureCalc_AzureCalcRateCard[[#This Row],[ServiceName]]&amp;Table_wabobpsvr_AzureCalc_AzureCalcRateCard[[#This Row],[Price_Level]]&amp;Table_wabobpsvr_AzureCalc_AzureCalcRateCard[[#This Row],[Region]]</f>
        <v>D4 HDInsightB11</v>
      </c>
      <c r="B13814" s="775">
        <v>11</v>
      </c>
      <c r="C13814" s="775" t="s">
        <v>87</v>
      </c>
      <c r="D13814" s="775" t="s">
        <v>175</v>
      </c>
      <c r="E13814" s="775">
        <v>1.44102</v>
      </c>
      <c r="F13814" s="775" t="s">
        <v>4078</v>
      </c>
      <c r="G13814" s="775" t="s">
        <v>4194</v>
      </c>
      <c r="H13814" s="775" t="s">
        <v>4195</v>
      </c>
      <c r="I13814" s="775" t="s">
        <v>6021</v>
      </c>
    </row>
    <row r="13815" spans="1:9">
      <c r="A13815" s="775" t="str">
        <f>Table_wabobpsvr_AzureCalc_AzureCalcRateCard[[#This Row],[ServiceName]]&amp;Table_wabobpsvr_AzureCalc_AzureCalcRateCard[[#This Row],[Price_Level]]&amp;Table_wabobpsvr_AzureCalc_AzureCalcRateCard[[#This Row],[Region]]</f>
        <v>D4 HDInsightC11</v>
      </c>
      <c r="B13815" s="775">
        <v>11</v>
      </c>
      <c r="C13815" s="775" t="s">
        <v>87</v>
      </c>
      <c r="D13815" s="775" t="s">
        <v>177</v>
      </c>
      <c r="E13815" s="775">
        <v>1.39503</v>
      </c>
      <c r="F13815" s="775" t="s">
        <v>4078</v>
      </c>
      <c r="G13815" s="775" t="s">
        <v>4194</v>
      </c>
      <c r="H13815" s="775" t="s">
        <v>4195</v>
      </c>
      <c r="I13815" s="775" t="s">
        <v>6021</v>
      </c>
    </row>
    <row r="13816" spans="1:9">
      <c r="A13816" s="775" t="str">
        <f>Table_wabobpsvr_AzureCalc_AzureCalcRateCard[[#This Row],[ServiceName]]&amp;Table_wabobpsvr_AzureCalc_AzureCalcRateCard[[#This Row],[Price_Level]]&amp;Table_wabobpsvr_AzureCalc_AzureCalcRateCard[[#This Row],[Region]]</f>
        <v>D4 HDInsightD11</v>
      </c>
      <c r="B13816" s="775">
        <v>11</v>
      </c>
      <c r="C13816" s="775" t="s">
        <v>87</v>
      </c>
      <c r="D13816" s="775" t="s">
        <v>176</v>
      </c>
      <c r="E13816" s="775">
        <v>1.34904</v>
      </c>
      <c r="F13816" s="775" t="s">
        <v>4078</v>
      </c>
      <c r="G13816" s="775" t="s">
        <v>4194</v>
      </c>
      <c r="H13816" s="775" t="s">
        <v>4195</v>
      </c>
      <c r="I13816" s="775" t="s">
        <v>6021</v>
      </c>
    </row>
    <row r="13817" spans="1:9">
      <c r="A13817" s="775" t="str">
        <f>Table_wabobpsvr_AzureCalc_AzureCalcRateCard[[#This Row],[ServiceName]]&amp;Table_wabobpsvr_AzureCalc_AzureCalcRateCard[[#This Row],[Price_Level]]&amp;Table_wabobpsvr_AzureCalc_AzureCalcRateCard[[#This Row],[Region]]</f>
        <v>D4 HDInsightMOSP12</v>
      </c>
      <c r="B13817" s="775">
        <v>12</v>
      </c>
      <c r="C13817" s="775" t="s">
        <v>87</v>
      </c>
      <c r="D13817" s="775" t="s">
        <v>606</v>
      </c>
      <c r="E13817" s="775">
        <v>1.5329999999999999</v>
      </c>
      <c r="F13817" s="775" t="s">
        <v>4078</v>
      </c>
      <c r="G13817" s="775" t="s">
        <v>4235</v>
      </c>
      <c r="H13817" s="775" t="s">
        <v>4235</v>
      </c>
      <c r="I13817" s="775" t="s">
        <v>6022</v>
      </c>
    </row>
    <row r="13818" spans="1:9">
      <c r="A13818" s="775" t="str">
        <f>Table_wabobpsvr_AzureCalc_AzureCalcRateCard[[#This Row],[ServiceName]]&amp;Table_wabobpsvr_AzureCalc_AzureCalcRateCard[[#This Row],[Price_Level]]&amp;Table_wabobpsvr_AzureCalc_AzureCalcRateCard[[#This Row],[Region]]</f>
        <v>D4 HDInsightA12</v>
      </c>
      <c r="B13818" s="775">
        <v>12</v>
      </c>
      <c r="C13818" s="775" t="s">
        <v>87</v>
      </c>
      <c r="D13818" s="775" t="s">
        <v>174</v>
      </c>
      <c r="E13818" s="775">
        <v>1.4870099999999999</v>
      </c>
      <c r="F13818" s="775" t="s">
        <v>4078</v>
      </c>
      <c r="G13818" s="775" t="s">
        <v>4196</v>
      </c>
      <c r="H13818" s="775" t="s">
        <v>4197</v>
      </c>
      <c r="I13818" s="775" t="s">
        <v>6022</v>
      </c>
    </row>
    <row r="13819" spans="1:9">
      <c r="A13819" s="775" t="str">
        <f>Table_wabobpsvr_AzureCalc_AzureCalcRateCard[[#This Row],[ServiceName]]&amp;Table_wabobpsvr_AzureCalc_AzureCalcRateCard[[#This Row],[Price_Level]]&amp;Table_wabobpsvr_AzureCalc_AzureCalcRateCard[[#This Row],[Region]]</f>
        <v>D4 HDInsightB12</v>
      </c>
      <c r="B13819" s="775">
        <v>12</v>
      </c>
      <c r="C13819" s="775" t="s">
        <v>87</v>
      </c>
      <c r="D13819" s="775" t="s">
        <v>175</v>
      </c>
      <c r="E13819" s="775">
        <v>1.44102</v>
      </c>
      <c r="F13819" s="775" t="s">
        <v>4078</v>
      </c>
      <c r="G13819" s="775" t="s">
        <v>4196</v>
      </c>
      <c r="H13819" s="775" t="s">
        <v>4197</v>
      </c>
      <c r="I13819" s="775" t="s">
        <v>6022</v>
      </c>
    </row>
    <row r="13820" spans="1:9">
      <c r="A13820" s="775" t="str">
        <f>Table_wabobpsvr_AzureCalc_AzureCalcRateCard[[#This Row],[ServiceName]]&amp;Table_wabobpsvr_AzureCalc_AzureCalcRateCard[[#This Row],[Price_Level]]&amp;Table_wabobpsvr_AzureCalc_AzureCalcRateCard[[#This Row],[Region]]</f>
        <v>D4 HDInsightC12</v>
      </c>
      <c r="B13820" s="775">
        <v>12</v>
      </c>
      <c r="C13820" s="775" t="s">
        <v>87</v>
      </c>
      <c r="D13820" s="775" t="s">
        <v>177</v>
      </c>
      <c r="E13820" s="775">
        <v>1.39503</v>
      </c>
      <c r="F13820" s="775" t="s">
        <v>4078</v>
      </c>
      <c r="G13820" s="775" t="s">
        <v>4196</v>
      </c>
      <c r="H13820" s="775" t="s">
        <v>4197</v>
      </c>
      <c r="I13820" s="775" t="s">
        <v>6022</v>
      </c>
    </row>
    <row r="13821" spans="1:9">
      <c r="A13821" s="775" t="str">
        <f>Table_wabobpsvr_AzureCalc_AzureCalcRateCard[[#This Row],[ServiceName]]&amp;Table_wabobpsvr_AzureCalc_AzureCalcRateCard[[#This Row],[Price_Level]]&amp;Table_wabobpsvr_AzureCalc_AzureCalcRateCard[[#This Row],[Region]]</f>
        <v>D4 HDInsightD12</v>
      </c>
      <c r="B13821" s="775">
        <v>12</v>
      </c>
      <c r="C13821" s="775" t="s">
        <v>87</v>
      </c>
      <c r="D13821" s="775" t="s">
        <v>176</v>
      </c>
      <c r="E13821" s="775">
        <v>1.34904</v>
      </c>
      <c r="F13821" s="775" t="s">
        <v>4078</v>
      </c>
      <c r="G13821" s="775" t="s">
        <v>4196</v>
      </c>
      <c r="H13821" s="775" t="s">
        <v>4197</v>
      </c>
      <c r="I13821" s="775" t="s">
        <v>6022</v>
      </c>
    </row>
    <row r="13822" spans="1:9">
      <c r="A13822" s="775" t="str">
        <f>Table_wabobpsvr_AzureCalc_AzureCalcRateCard[[#This Row],[ServiceName]]&amp;Table_wabobpsvr_AzureCalc_AzureCalcRateCard[[#This Row],[Price_Level]]&amp;Table_wabobpsvr_AzureCalc_AzureCalcRateCard[[#This Row],[Region]]</f>
        <v>D4 HDInsight (Non-Windows)MOSP10</v>
      </c>
      <c r="B13822" s="775">
        <v>10</v>
      </c>
      <c r="C13822" s="775" t="s">
        <v>87</v>
      </c>
      <c r="D13822" s="775" t="s">
        <v>606</v>
      </c>
      <c r="E13822" s="775">
        <v>0.89600000000000002</v>
      </c>
      <c r="F13822" s="775" t="s">
        <v>4079</v>
      </c>
      <c r="G13822" s="775" t="s">
        <v>4235</v>
      </c>
      <c r="H13822" s="775" t="s">
        <v>4235</v>
      </c>
      <c r="I13822" s="775" t="s">
        <v>6023</v>
      </c>
    </row>
    <row r="13823" spans="1:9">
      <c r="A13823" s="775" t="str">
        <f>Table_wabobpsvr_AzureCalc_AzureCalcRateCard[[#This Row],[ServiceName]]&amp;Table_wabobpsvr_AzureCalc_AzureCalcRateCard[[#This Row],[Price_Level]]&amp;Table_wabobpsvr_AzureCalc_AzureCalcRateCard[[#This Row],[Region]]</f>
        <v>D4 HDInsight (Non-Windows)A10</v>
      </c>
      <c r="B13823" s="775">
        <v>10</v>
      </c>
      <c r="C13823" s="775" t="s">
        <v>87</v>
      </c>
      <c r="D13823" s="775" t="s">
        <v>174</v>
      </c>
      <c r="E13823" s="775">
        <v>0.86899999999999999</v>
      </c>
      <c r="F13823" s="775" t="s">
        <v>4079</v>
      </c>
      <c r="G13823" s="775" t="s">
        <v>4198</v>
      </c>
      <c r="H13823" s="775" t="s">
        <v>4199</v>
      </c>
      <c r="I13823" s="775" t="s">
        <v>6023</v>
      </c>
    </row>
    <row r="13824" spans="1:9">
      <c r="A13824" s="775" t="str">
        <f>Table_wabobpsvr_AzureCalc_AzureCalcRateCard[[#This Row],[ServiceName]]&amp;Table_wabobpsvr_AzureCalc_AzureCalcRateCard[[#This Row],[Price_Level]]&amp;Table_wabobpsvr_AzureCalc_AzureCalcRateCard[[#This Row],[Region]]</f>
        <v>D4 HDInsight (Non-Windows)B10</v>
      </c>
      <c r="B13824" s="775">
        <v>10</v>
      </c>
      <c r="C13824" s="775" t="s">
        <v>87</v>
      </c>
      <c r="D13824" s="775" t="s">
        <v>175</v>
      </c>
      <c r="E13824" s="775">
        <v>0.84199999999999997</v>
      </c>
      <c r="F13824" s="775" t="s">
        <v>4079</v>
      </c>
      <c r="G13824" s="775" t="s">
        <v>4198</v>
      </c>
      <c r="H13824" s="775" t="s">
        <v>4199</v>
      </c>
      <c r="I13824" s="775" t="s">
        <v>6023</v>
      </c>
    </row>
    <row r="13825" spans="1:9">
      <c r="A13825" s="775" t="str">
        <f>Table_wabobpsvr_AzureCalc_AzureCalcRateCard[[#This Row],[ServiceName]]&amp;Table_wabobpsvr_AzureCalc_AzureCalcRateCard[[#This Row],[Price_Level]]&amp;Table_wabobpsvr_AzureCalc_AzureCalcRateCard[[#This Row],[Region]]</f>
        <v>D4 HDInsight (Non-Windows)C10</v>
      </c>
      <c r="B13825" s="775">
        <v>10</v>
      </c>
      <c r="C13825" s="775" t="s">
        <v>87</v>
      </c>
      <c r="D13825" s="775" t="s">
        <v>177</v>
      </c>
      <c r="E13825" s="775">
        <v>0.81499999999999995</v>
      </c>
      <c r="F13825" s="775" t="s">
        <v>4079</v>
      </c>
      <c r="G13825" s="775" t="s">
        <v>4198</v>
      </c>
      <c r="H13825" s="775" t="s">
        <v>4199</v>
      </c>
      <c r="I13825" s="775" t="s">
        <v>6023</v>
      </c>
    </row>
    <row r="13826" spans="1:9">
      <c r="A13826" s="775" t="str">
        <f>Table_wabobpsvr_AzureCalc_AzureCalcRateCard[[#This Row],[ServiceName]]&amp;Table_wabobpsvr_AzureCalc_AzureCalcRateCard[[#This Row],[Price_Level]]&amp;Table_wabobpsvr_AzureCalc_AzureCalcRateCard[[#This Row],[Region]]</f>
        <v>D4 HDInsight (Non-Windows)D10</v>
      </c>
      <c r="B13826" s="775">
        <v>10</v>
      </c>
      <c r="C13826" s="775" t="s">
        <v>87</v>
      </c>
      <c r="D13826" s="775" t="s">
        <v>176</v>
      </c>
      <c r="E13826" s="775">
        <v>0.78800000000000003</v>
      </c>
      <c r="F13826" s="775" t="s">
        <v>4079</v>
      </c>
      <c r="G13826" s="775" t="s">
        <v>4198</v>
      </c>
      <c r="H13826" s="775" t="s">
        <v>4199</v>
      </c>
      <c r="I13826" s="775" t="s">
        <v>6023</v>
      </c>
    </row>
    <row r="13827" spans="1:9">
      <c r="A13827" s="775" t="str">
        <f>Table_wabobpsvr_AzureCalc_AzureCalcRateCard[[#This Row],[ServiceName]]&amp;Table_wabobpsvr_AzureCalc_AzureCalcRateCard[[#This Row],[Price_Level]]&amp;Table_wabobpsvr_AzureCalc_AzureCalcRateCard[[#This Row],[Region]]</f>
        <v>D4 HDInsight (Non-Windows)MOSP9</v>
      </c>
      <c r="B13827" s="775">
        <v>9</v>
      </c>
      <c r="C13827" s="775" t="s">
        <v>87</v>
      </c>
      <c r="D13827" s="775" t="s">
        <v>606</v>
      </c>
      <c r="E13827" s="775">
        <v>0.78</v>
      </c>
      <c r="F13827" s="775" t="s">
        <v>4079</v>
      </c>
      <c r="G13827" s="775" t="s">
        <v>4235</v>
      </c>
      <c r="H13827" s="775" t="s">
        <v>4235</v>
      </c>
      <c r="I13827" s="775" t="s">
        <v>6024</v>
      </c>
    </row>
    <row r="13828" spans="1:9">
      <c r="A13828" s="775" t="str">
        <f>Table_wabobpsvr_AzureCalc_AzureCalcRateCard[[#This Row],[ServiceName]]&amp;Table_wabobpsvr_AzureCalc_AzureCalcRateCard[[#This Row],[Price_Level]]&amp;Table_wabobpsvr_AzureCalc_AzureCalcRateCard[[#This Row],[Region]]</f>
        <v>D4 HDInsight (Non-Windows)A9</v>
      </c>
      <c r="B13828" s="775">
        <v>9</v>
      </c>
      <c r="C13828" s="775" t="s">
        <v>87</v>
      </c>
      <c r="D13828" s="775" t="s">
        <v>174</v>
      </c>
      <c r="E13828" s="775">
        <v>0.75700000000000001</v>
      </c>
      <c r="F13828" s="775" t="s">
        <v>4079</v>
      </c>
      <c r="G13828" s="775" t="s">
        <v>4200</v>
      </c>
      <c r="H13828" s="775" t="s">
        <v>4201</v>
      </c>
      <c r="I13828" s="775" t="s">
        <v>6024</v>
      </c>
    </row>
    <row r="13829" spans="1:9">
      <c r="A13829" s="775" t="str">
        <f>Table_wabobpsvr_AzureCalc_AzureCalcRateCard[[#This Row],[ServiceName]]&amp;Table_wabobpsvr_AzureCalc_AzureCalcRateCard[[#This Row],[Price_Level]]&amp;Table_wabobpsvr_AzureCalc_AzureCalcRateCard[[#This Row],[Region]]</f>
        <v>D4 HDInsight (Non-Windows)B9</v>
      </c>
      <c r="B13829" s="775">
        <v>9</v>
      </c>
      <c r="C13829" s="775" t="s">
        <v>87</v>
      </c>
      <c r="D13829" s="775" t="s">
        <v>175</v>
      </c>
      <c r="E13829" s="775">
        <v>0.73299999999999998</v>
      </c>
      <c r="F13829" s="775" t="s">
        <v>4079</v>
      </c>
      <c r="G13829" s="775" t="s">
        <v>4200</v>
      </c>
      <c r="H13829" s="775" t="s">
        <v>4201</v>
      </c>
      <c r="I13829" s="775" t="s">
        <v>6024</v>
      </c>
    </row>
    <row r="13830" spans="1:9">
      <c r="A13830" s="775" t="str">
        <f>Table_wabobpsvr_AzureCalc_AzureCalcRateCard[[#This Row],[ServiceName]]&amp;Table_wabobpsvr_AzureCalc_AzureCalcRateCard[[#This Row],[Price_Level]]&amp;Table_wabobpsvr_AzureCalc_AzureCalcRateCard[[#This Row],[Region]]</f>
        <v>D4 HDInsight (Non-Windows)C9</v>
      </c>
      <c r="B13830" s="775">
        <v>9</v>
      </c>
      <c r="C13830" s="775" t="s">
        <v>87</v>
      </c>
      <c r="D13830" s="775" t="s">
        <v>177</v>
      </c>
      <c r="E13830" s="775">
        <v>0.71</v>
      </c>
      <c r="F13830" s="775" t="s">
        <v>4079</v>
      </c>
      <c r="G13830" s="775" t="s">
        <v>4200</v>
      </c>
      <c r="H13830" s="775" t="s">
        <v>4201</v>
      </c>
      <c r="I13830" s="775" t="s">
        <v>6024</v>
      </c>
    </row>
    <row r="13831" spans="1:9">
      <c r="A13831" s="775" t="str">
        <f>Table_wabobpsvr_AzureCalc_AzureCalcRateCard[[#This Row],[ServiceName]]&amp;Table_wabobpsvr_AzureCalc_AzureCalcRateCard[[#This Row],[Price_Level]]&amp;Table_wabobpsvr_AzureCalc_AzureCalcRateCard[[#This Row],[Region]]</f>
        <v>D4 HDInsight (Non-Windows)D9</v>
      </c>
      <c r="B13831" s="775">
        <v>9</v>
      </c>
      <c r="C13831" s="775" t="s">
        <v>87</v>
      </c>
      <c r="D13831" s="775" t="s">
        <v>176</v>
      </c>
      <c r="E13831" s="775">
        <v>0.68600000000000005</v>
      </c>
      <c r="F13831" s="775" t="s">
        <v>4079</v>
      </c>
      <c r="G13831" s="775" t="s">
        <v>4200</v>
      </c>
      <c r="H13831" s="775" t="s">
        <v>4201</v>
      </c>
      <c r="I13831" s="775" t="s">
        <v>6024</v>
      </c>
    </row>
    <row r="13832" spans="1:9">
      <c r="A13832" s="775" t="str">
        <f>Table_wabobpsvr_AzureCalc_AzureCalcRateCard[[#This Row],[ServiceName]]&amp;Table_wabobpsvr_AzureCalc_AzureCalcRateCard[[#This Row],[Price_Level]]&amp;Table_wabobpsvr_AzureCalc_AzureCalcRateCard[[#This Row],[Region]]</f>
        <v>D4 HDInsight (Non-Windows)MOSP15</v>
      </c>
      <c r="B13832" s="775">
        <v>15</v>
      </c>
      <c r="C13832" s="775" t="s">
        <v>87</v>
      </c>
      <c r="D13832" s="775" t="s">
        <v>606</v>
      </c>
      <c r="E13832" s="775">
        <v>0.84799999999999998</v>
      </c>
      <c r="F13832" s="775" t="s">
        <v>4079</v>
      </c>
      <c r="G13832" s="775" t="s">
        <v>4235</v>
      </c>
      <c r="H13832" s="775" t="s">
        <v>4235</v>
      </c>
      <c r="I13832" s="775" t="s">
        <v>6025</v>
      </c>
    </row>
    <row r="13833" spans="1:9">
      <c r="A13833" s="775" t="str">
        <f>Table_wabobpsvr_AzureCalc_AzureCalcRateCard[[#This Row],[ServiceName]]&amp;Table_wabobpsvr_AzureCalc_AzureCalcRateCard[[#This Row],[Price_Level]]&amp;Table_wabobpsvr_AzureCalc_AzureCalcRateCard[[#This Row],[Region]]</f>
        <v>ExpressRoute (Unlimited) 10 Gbps Connections - Zone 1A0</v>
      </c>
      <c r="B13833" s="775">
        <v>0</v>
      </c>
      <c r="C13833" s="775" t="s">
        <v>7427</v>
      </c>
      <c r="D13833" s="775" t="s">
        <v>174</v>
      </c>
      <c r="E13833" s="775">
        <v>1605.1948</v>
      </c>
      <c r="F13833" s="775" t="s">
        <v>7461</v>
      </c>
      <c r="G13833" s="775"/>
      <c r="H13833" s="775"/>
      <c r="I13833" s="775" t="s">
        <v>7462</v>
      </c>
    </row>
    <row r="13834" spans="1:9">
      <c r="A13834" s="775" t="str">
        <f>Table_wabobpsvr_AzureCalc_AzureCalcRateCard[[#This Row],[ServiceName]]&amp;Table_wabobpsvr_AzureCalc_AzureCalcRateCard[[#This Row],[Price_Level]]&amp;Table_wabobpsvr_AzureCalc_AzureCalcRateCard[[#This Row],[Region]]</f>
        <v>ExpressRoute (Metered) 200 Mbps Connections - Zone 2D0</v>
      </c>
      <c r="B13834" s="775">
        <v>0</v>
      </c>
      <c r="C13834" s="775" t="s">
        <v>7427</v>
      </c>
      <c r="D13834" s="775" t="s">
        <v>176</v>
      </c>
      <c r="E13834" s="775">
        <v>4.1184000000000003</v>
      </c>
      <c r="F13834" s="775" t="s">
        <v>7488</v>
      </c>
      <c r="G13834" s="775"/>
      <c r="H13834" s="775"/>
      <c r="I13834" s="775" t="s">
        <v>7489</v>
      </c>
    </row>
    <row r="13835" spans="1:9">
      <c r="A13835" s="775" t="str">
        <f>Table_wabobpsvr_AzureCalc_AzureCalcRateCard[[#This Row],[ServiceName]]&amp;Table_wabobpsvr_AzureCalc_AzureCalcRateCard[[#This Row],[Price_Level]]&amp;Table_wabobpsvr_AzureCalc_AzureCalcRateCard[[#This Row],[Region]]</f>
        <v>Basic Elastic Database ExistenceA</v>
      </c>
      <c r="B13835" s="775"/>
      <c r="C13835" s="775" t="s">
        <v>7258</v>
      </c>
      <c r="D13835" s="775" t="s">
        <v>174</v>
      </c>
      <c r="E13835" s="775">
        <v>8.0000000000000002E-3</v>
      </c>
      <c r="F13835" s="775" t="s">
        <v>7103</v>
      </c>
      <c r="G13835" s="775" t="s">
        <v>7228</v>
      </c>
      <c r="H13835" s="775" t="s">
        <v>7298</v>
      </c>
      <c r="I13835" s="775" t="s">
        <v>7114</v>
      </c>
    </row>
    <row r="13836" spans="1:9">
      <c r="A13836" s="775" t="str">
        <f>Table_wabobpsvr_AzureCalc_AzureCalcRateCard[[#This Row],[ServiceName]]&amp;Table_wabobpsvr_AzureCalc_AzureCalcRateCard[[#This Row],[Price_Level]]&amp;Table_wabobpsvr_AzureCalc_AzureCalcRateCard[[#This Row],[Region]]</f>
        <v>Premium Elastic DTU PackA</v>
      </c>
      <c r="B13836" s="775"/>
      <c r="C13836" s="775" t="s">
        <v>7258</v>
      </c>
      <c r="D13836" s="775" t="s">
        <v>174</v>
      </c>
      <c r="E13836" s="775">
        <v>0.17499999999999999</v>
      </c>
      <c r="F13836" s="775" t="s">
        <v>7204</v>
      </c>
      <c r="G13836" s="775" t="s">
        <v>7235</v>
      </c>
      <c r="H13836" s="775" t="s">
        <v>7299</v>
      </c>
      <c r="I13836" s="775" t="s">
        <v>7211</v>
      </c>
    </row>
    <row r="13837" spans="1:9">
      <c r="A13837" s="775" t="str">
        <f>Table_wabobpsvr_AzureCalc_AzureCalcRateCard[[#This Row],[ServiceName]]&amp;Table_wabobpsvr_AzureCalc_AzureCalcRateCard[[#This Row],[Price_Level]]&amp;Table_wabobpsvr_AzureCalc_AzureCalcRateCard[[#This Row],[Region]]</f>
        <v>Premium Elastic Database ExistenceA</v>
      </c>
      <c r="B13837" s="775"/>
      <c r="C13837" s="775" t="s">
        <v>7258</v>
      </c>
      <c r="D13837" s="775" t="s">
        <v>174</v>
      </c>
      <c r="E13837" s="775">
        <v>0.19600000000000001</v>
      </c>
      <c r="F13837" s="775" t="s">
        <v>7212</v>
      </c>
      <c r="G13837" s="775" t="s">
        <v>7242</v>
      </c>
      <c r="H13837" s="775" t="s">
        <v>7300</v>
      </c>
      <c r="I13837" s="775" t="s">
        <v>7219</v>
      </c>
    </row>
    <row r="13838" spans="1:9">
      <c r="A13838" s="775" t="str">
        <f>Table_wabobpsvr_AzureCalc_AzureCalcRateCard[[#This Row],[ServiceName]]&amp;Table_wabobpsvr_AzureCalc_AzureCalcRateCard[[#This Row],[Price_Level]]&amp;Table_wabobpsvr_AzureCalc_AzureCalcRateCard[[#This Row],[Region]]</f>
        <v>Standard Elastic DTU PackB15</v>
      </c>
      <c r="B13838" s="775">
        <v>15</v>
      </c>
      <c r="C13838" s="775" t="s">
        <v>7258</v>
      </c>
      <c r="D13838" s="775" t="s">
        <v>175</v>
      </c>
      <c r="E13838" s="775">
        <v>7.5999999999999998E-2</v>
      </c>
      <c r="F13838" s="775" t="s">
        <v>4472</v>
      </c>
      <c r="G13838" s="775" t="s">
        <v>4473</v>
      </c>
      <c r="H13838" s="775" t="s">
        <v>7280</v>
      </c>
      <c r="I13838" s="775" t="s">
        <v>4629</v>
      </c>
    </row>
    <row r="13839" spans="1:9">
      <c r="A13839" s="775" t="str">
        <f>Table_wabobpsvr_AzureCalc_AzureCalcRateCard[[#This Row],[ServiceName]]&amp;Table_wabobpsvr_AzureCalc_AzureCalcRateCard[[#This Row],[Price_Level]]&amp;Table_wabobpsvr_AzureCalc_AzureCalcRateCard[[#This Row],[Region]]</f>
        <v>Standard Elastic Database ExistenceB15</v>
      </c>
      <c r="B13839" s="775">
        <v>15</v>
      </c>
      <c r="C13839" s="775" t="s">
        <v>7258</v>
      </c>
      <c r="D13839" s="775" t="s">
        <v>175</v>
      </c>
      <c r="E13839" s="775">
        <v>4.2000000000000003E-2</v>
      </c>
      <c r="F13839" s="775" t="s">
        <v>4511</v>
      </c>
      <c r="G13839" s="775" t="s">
        <v>4512</v>
      </c>
      <c r="H13839" s="775" t="s">
        <v>7281</v>
      </c>
      <c r="I13839" s="775" t="s">
        <v>4675</v>
      </c>
    </row>
    <row r="13840" spans="1:9">
      <c r="A13840" s="775" t="str">
        <f>Table_wabobpsvr_AzureCalc_AzureCalcRateCard[[#This Row],[ServiceName]]&amp;Table_wabobpsvr_AzureCalc_AzureCalcRateCard[[#This Row],[Price_Level]]&amp;Table_wabobpsvr_AzureCalc_AzureCalcRateCard[[#This Row],[Region]]</f>
        <v>D4 HDInsight (Non-Windows)A15</v>
      </c>
      <c r="B13840" s="775">
        <v>15</v>
      </c>
      <c r="C13840" s="775" t="s">
        <v>87</v>
      </c>
      <c r="D13840" s="775" t="s">
        <v>174</v>
      </c>
      <c r="E13840" s="775">
        <v>0.82299999999999995</v>
      </c>
      <c r="F13840" s="775" t="s">
        <v>4079</v>
      </c>
      <c r="G13840" s="775" t="s">
        <v>4202</v>
      </c>
      <c r="H13840" s="775" t="s">
        <v>4203</v>
      </c>
      <c r="I13840" s="775" t="s">
        <v>6025</v>
      </c>
    </row>
    <row r="13841" spans="1:9">
      <c r="A13841" s="775" t="str">
        <f>Table_wabobpsvr_AzureCalc_AzureCalcRateCard[[#This Row],[ServiceName]]&amp;Table_wabobpsvr_AzureCalc_AzureCalcRateCard[[#This Row],[Price_Level]]&amp;Table_wabobpsvr_AzureCalc_AzureCalcRateCard[[#This Row],[Region]]</f>
        <v>Machine Learning Studio Experiment HoursC16</v>
      </c>
      <c r="B13841" s="775">
        <v>16</v>
      </c>
      <c r="C13841" s="775" t="s">
        <v>4235</v>
      </c>
      <c r="D13841" s="775" t="s">
        <v>177</v>
      </c>
      <c r="E13841" s="775">
        <v>999999</v>
      </c>
      <c r="F13841" s="775" t="s">
        <v>1084</v>
      </c>
      <c r="G13841" s="775" t="s">
        <v>4235</v>
      </c>
      <c r="H13841" s="775" t="s">
        <v>4235</v>
      </c>
      <c r="I13841" s="775" t="s">
        <v>4235</v>
      </c>
    </row>
    <row r="13842" spans="1:9">
      <c r="A13842" s="775" t="str">
        <f>Table_wabobpsvr_AzureCalc_AzureCalcRateCard[[#This Row],[ServiceName]]&amp;Table_wabobpsvr_AzureCalc_AzureCalcRateCard[[#This Row],[Price_Level]]&amp;Table_wabobpsvr_AzureCalc_AzureCalcRateCard[[#This Row],[Region]]</f>
        <v>Machine Learning Studio Experiment HoursD16</v>
      </c>
      <c r="B13842" s="775">
        <v>16</v>
      </c>
      <c r="C13842" s="775" t="s">
        <v>4235</v>
      </c>
      <c r="D13842" s="775" t="s">
        <v>176</v>
      </c>
      <c r="E13842" s="775">
        <v>999999</v>
      </c>
      <c r="F13842" s="775" t="s">
        <v>1084</v>
      </c>
      <c r="G13842" s="775" t="s">
        <v>4235</v>
      </c>
      <c r="H13842" s="775" t="s">
        <v>4235</v>
      </c>
      <c r="I13842" s="775" t="s">
        <v>4235</v>
      </c>
    </row>
    <row r="13843" spans="1:9">
      <c r="A13843" s="775" t="str">
        <f>Table_wabobpsvr_AzureCalc_AzureCalcRateCard[[#This Row],[ServiceName]]&amp;Table_wabobpsvr_AzureCalc_AzureCalcRateCard[[#This Row],[Price_Level]]&amp;Table_wabobpsvr_AzureCalc_AzureCalcRateCard[[#This Row],[Region]]</f>
        <v>Basic Elastic DTU PackB15</v>
      </c>
      <c r="B13843" s="775">
        <v>15</v>
      </c>
      <c r="C13843" s="775" t="s">
        <v>7258</v>
      </c>
      <c r="D13843" s="775" t="s">
        <v>175</v>
      </c>
      <c r="E13843" s="775">
        <v>0.05</v>
      </c>
      <c r="F13843" s="775" t="s">
        <v>7098</v>
      </c>
      <c r="G13843" s="775" t="s">
        <v>7110</v>
      </c>
      <c r="H13843" s="775" t="s">
        <v>7282</v>
      </c>
      <c r="I13843" s="775" t="s">
        <v>7111</v>
      </c>
    </row>
    <row r="13844" spans="1:9">
      <c r="A13844" s="775" t="str">
        <f>Table_wabobpsvr_AzureCalc_AzureCalcRateCard[[#This Row],[ServiceName]]&amp;Table_wabobpsvr_AzureCalc_AzureCalcRateCard[[#This Row],[Price_Level]]&amp;Table_wabobpsvr_AzureCalc_AzureCalcRateCard[[#This Row],[Region]]</f>
        <v>ExpressRoute (Unlimited) 50 Mbps ConnectionsMOSP2</v>
      </c>
      <c r="B13844" s="775">
        <v>2</v>
      </c>
      <c r="C13844" s="775" t="s">
        <v>7427</v>
      </c>
      <c r="D13844" s="775" t="s">
        <v>606</v>
      </c>
      <c r="E13844" s="775">
        <v>300</v>
      </c>
      <c r="F13844" s="775" t="s">
        <v>7401</v>
      </c>
      <c r="G13844" s="775"/>
      <c r="H13844" s="775"/>
      <c r="I13844" s="775" t="s">
        <v>7476</v>
      </c>
    </row>
    <row r="13845" spans="1:9">
      <c r="A13845" s="775" t="str">
        <f>Table_wabobpsvr_AzureCalc_AzureCalcRateCard[[#This Row],[ServiceName]]&amp;Table_wabobpsvr_AzureCalc_AzureCalcRateCard[[#This Row],[Price_Level]]&amp;Table_wabobpsvr_AzureCalc_AzureCalcRateCard[[#This Row],[Region]]</f>
        <v>D4 HDInsight (Non-Windows)B15</v>
      </c>
      <c r="B13845" s="775">
        <v>15</v>
      </c>
      <c r="C13845" s="775" t="s">
        <v>87</v>
      </c>
      <c r="D13845" s="775" t="s">
        <v>175</v>
      </c>
      <c r="E13845" s="775">
        <v>0.79700000000000004</v>
      </c>
      <c r="F13845" s="775" t="s">
        <v>4079</v>
      </c>
      <c r="G13845" s="775" t="s">
        <v>4202</v>
      </c>
      <c r="H13845" s="775" t="s">
        <v>4203</v>
      </c>
      <c r="I13845" s="775" t="s">
        <v>6025</v>
      </c>
    </row>
    <row r="13846" spans="1:9">
      <c r="A13846" s="775" t="str">
        <f>Table_wabobpsvr_AzureCalc_AzureCalcRateCard[[#This Row],[ServiceName]]&amp;Table_wabobpsvr_AzureCalc_AzureCalcRateCard[[#This Row],[Price_Level]]&amp;Table_wabobpsvr_AzureCalc_AzureCalcRateCard[[#This Row],[Region]]</f>
        <v>ExpressRoute (Metered) 200 Mbps ConnectionsMOSP5</v>
      </c>
      <c r="B13846" s="775">
        <v>5</v>
      </c>
      <c r="C13846" s="775" t="s">
        <v>7427</v>
      </c>
      <c r="D13846" s="775" t="s">
        <v>606</v>
      </c>
      <c r="E13846" s="775">
        <v>145</v>
      </c>
      <c r="F13846" s="775" t="s">
        <v>7388</v>
      </c>
      <c r="G13846" s="775"/>
      <c r="H13846" s="775"/>
      <c r="I13846" s="775" t="s">
        <v>7452</v>
      </c>
    </row>
    <row r="13847" spans="1:9">
      <c r="A13847" s="775" t="str">
        <f>Table_wabobpsvr_AzureCalc_AzureCalcRateCard[[#This Row],[ServiceName]]&amp;Table_wabobpsvr_AzureCalc_AzureCalcRateCard[[#This Row],[Price_Level]]&amp;Table_wabobpsvr_AzureCalc_AzureCalcRateCard[[#This Row],[Region]]</f>
        <v>ExpressRoute (Unlimited) 1 Gbps ConnectionsMOSP7</v>
      </c>
      <c r="B13847" s="775">
        <v>7</v>
      </c>
      <c r="C13847" s="775" t="s">
        <v>7427</v>
      </c>
      <c r="D13847" s="775" t="s">
        <v>606</v>
      </c>
      <c r="E13847" s="775">
        <v>5700</v>
      </c>
      <c r="F13847" s="775" t="s">
        <v>7405</v>
      </c>
      <c r="G13847" s="775"/>
      <c r="H13847" s="775"/>
      <c r="I13847" s="775" t="s">
        <v>7460</v>
      </c>
    </row>
    <row r="13848" spans="1:9">
      <c r="A13848" s="775" t="str">
        <f>Table_wabobpsvr_AzureCalc_AzureCalcRateCard[[#This Row],[ServiceName]]&amp;Table_wabobpsvr_AzureCalc_AzureCalcRateCard[[#This Row],[Price_Level]]&amp;Table_wabobpsvr_AzureCalc_AzureCalcRateCard[[#This Row],[Region]]</f>
        <v>A6 VM (Non-Windows)MOSP16</v>
      </c>
      <c r="B13848" s="775">
        <v>16</v>
      </c>
      <c r="C13848" s="775" t="s">
        <v>87</v>
      </c>
      <c r="D13848" s="775" t="s">
        <v>606</v>
      </c>
      <c r="E13848" s="775">
        <v>0.55600000000000005</v>
      </c>
      <c r="F13848" s="775" t="s">
        <v>692</v>
      </c>
      <c r="G13848" s="775" t="s">
        <v>4235</v>
      </c>
      <c r="H13848" s="775" t="s">
        <v>4235</v>
      </c>
      <c r="I13848" s="775" t="s">
        <v>4235</v>
      </c>
    </row>
    <row r="13849" spans="1:9">
      <c r="A13849" s="775" t="str">
        <f>Table_wabobpsvr_AzureCalc_AzureCalcRateCard[[#This Row],[ServiceName]]&amp;Table_wabobpsvr_AzureCalc_AzureCalcRateCard[[#This Row],[Price_Level]]&amp;Table_wabobpsvr_AzureCalc_AzureCalcRateCard[[#This Row],[Region]]</f>
        <v>Locally Redundant Storage Premium Storage - FilesA16</v>
      </c>
      <c r="B13849" s="775">
        <v>16</v>
      </c>
      <c r="C13849" s="775" t="s">
        <v>9</v>
      </c>
      <c r="D13849" s="775" t="s">
        <v>174</v>
      </c>
      <c r="E13849" s="775">
        <v>0.49508799999999997</v>
      </c>
      <c r="F13849" s="775" t="s">
        <v>1229</v>
      </c>
      <c r="G13849" s="775" t="s">
        <v>3473</v>
      </c>
      <c r="H13849" s="775" t="s">
        <v>3474</v>
      </c>
      <c r="I13849" s="775" t="s">
        <v>6026</v>
      </c>
    </row>
    <row r="13850" spans="1:9">
      <c r="A13850" s="775" t="str">
        <f>Table_wabobpsvr_AzureCalc_AzureCalcRateCard[[#This Row],[ServiceName]]&amp;Table_wabobpsvr_AzureCalc_AzureCalcRateCard[[#This Row],[Price_Level]]&amp;Table_wabobpsvr_AzureCalc_AzureCalcRateCard[[#This Row],[Region]]</f>
        <v>Locally Redundant Storage Premium Storage - FilesB16</v>
      </c>
      <c r="B13850" s="775">
        <v>16</v>
      </c>
      <c r="C13850" s="775" t="s">
        <v>9</v>
      </c>
      <c r="D13850" s="775" t="s">
        <v>175</v>
      </c>
      <c r="E13850" s="775">
        <v>0.47977599999999998</v>
      </c>
      <c r="F13850" s="775" t="s">
        <v>1229</v>
      </c>
      <c r="G13850" s="775" t="s">
        <v>3473</v>
      </c>
      <c r="H13850" s="775" t="s">
        <v>3474</v>
      </c>
      <c r="I13850" s="775" t="s">
        <v>6026</v>
      </c>
    </row>
    <row r="13851" spans="1:9">
      <c r="A13851" s="1039" t="str">
        <f>Table_wabobpsvr_AzureCalc_AzureCalcRateCard[[#This Row],[ServiceName]]&amp;Table_wabobpsvr_AzureCalc_AzureCalcRateCard[[#This Row],[Price_Level]]&amp;Table_wabobpsvr_AzureCalc_AzureCalcRateCard[[#This Row],[Region]]</f>
        <v>Locally Redundant Storage Premium Storage - FilesC16</v>
      </c>
      <c r="B13851" s="1039">
        <v>16</v>
      </c>
      <c r="C13851" s="1039" t="s">
        <v>9</v>
      </c>
      <c r="D13851" s="1039" t="s">
        <v>177</v>
      </c>
      <c r="E13851" s="1039">
        <v>0.46446399999999999</v>
      </c>
      <c r="F13851" s="1039" t="s">
        <v>1229</v>
      </c>
      <c r="G13851" s="775" t="s">
        <v>3473</v>
      </c>
      <c r="H13851" s="775" t="s">
        <v>3474</v>
      </c>
      <c r="I13851" s="775" t="s">
        <v>6026</v>
      </c>
    </row>
    <row r="13852" spans="1:9">
      <c r="A13852" s="1039" t="str">
        <f>Table_wabobpsvr_AzureCalc_AzureCalcRateCard[[#This Row],[ServiceName]]&amp;Table_wabobpsvr_AzureCalc_AzureCalcRateCard[[#This Row],[Price_Level]]&amp;Table_wabobpsvr_AzureCalc_AzureCalcRateCard[[#This Row],[Region]]</f>
        <v>Locally Redundant Storage Premium Storage - FilesD16</v>
      </c>
      <c r="B13852" s="1039">
        <v>16</v>
      </c>
      <c r="C13852" s="1039" t="s">
        <v>9</v>
      </c>
      <c r="D13852" s="1039" t="s">
        <v>176</v>
      </c>
      <c r="E13852" s="1039">
        <v>0.449152</v>
      </c>
      <c r="F13852" s="1039" t="s">
        <v>1229</v>
      </c>
      <c r="G13852" s="775" t="s">
        <v>3473</v>
      </c>
      <c r="H13852" s="775" t="s">
        <v>3474</v>
      </c>
      <c r="I13852" s="775" t="s">
        <v>6026</v>
      </c>
    </row>
    <row r="13853" spans="1:9">
      <c r="A13853" s="1039" t="str">
        <f>Table_wabobpsvr_AzureCalc_AzureCalcRateCard[[#This Row],[ServiceName]]&amp;Table_wabobpsvr_AzureCalc_AzureCalcRateCard[[#This Row],[Price_Level]]&amp;Table_wabobpsvr_AzureCalc_AzureCalcRateCard[[#This Row],[Region]]</f>
        <v>D4 HDInsight (Non-Windows)C15</v>
      </c>
      <c r="B13853" s="1039">
        <v>15</v>
      </c>
      <c r="C13853" s="1039" t="s">
        <v>87</v>
      </c>
      <c r="D13853" s="1039" t="s">
        <v>177</v>
      </c>
      <c r="E13853" s="1039">
        <v>0.77200000000000002</v>
      </c>
      <c r="F13853" s="1039" t="s">
        <v>4079</v>
      </c>
      <c r="G13853" s="775" t="s">
        <v>4202</v>
      </c>
      <c r="H13853" s="775" t="s">
        <v>4203</v>
      </c>
      <c r="I13853" s="775" t="s">
        <v>6025</v>
      </c>
    </row>
    <row r="13854" spans="1:9">
      <c r="A13854" s="775" t="str">
        <f>Table_wabobpsvr_AzureCalc_AzureCalcRateCard[[#This Row],[ServiceName]]&amp;Table_wabobpsvr_AzureCalc_AzureCalcRateCard[[#This Row],[Price_Level]]&amp;Table_wabobpsvr_AzureCalc_AzureCalcRateCard[[#This Row],[Region]]</f>
        <v>A7 Cloud ServicesMOSP16</v>
      </c>
      <c r="B13854" s="775">
        <v>16</v>
      </c>
      <c r="C13854" s="775" t="s">
        <v>680</v>
      </c>
      <c r="D13854" s="775" t="s">
        <v>606</v>
      </c>
      <c r="E13854" s="775">
        <v>1.3959999999999999</v>
      </c>
      <c r="F13854" s="775" t="s">
        <v>684</v>
      </c>
      <c r="G13854" s="775" t="s">
        <v>4235</v>
      </c>
      <c r="H13854" s="775" t="s">
        <v>4235</v>
      </c>
      <c r="I13854" s="775" t="s">
        <v>4235</v>
      </c>
    </row>
    <row r="13855" spans="1:9">
      <c r="A13855" s="775" t="str">
        <f>Table_wabobpsvr_AzureCalc_AzureCalcRateCard[[#This Row],[ServiceName]]&amp;Table_wabobpsvr_AzureCalc_AzureCalcRateCard[[#This Row],[Price_Level]]&amp;Table_wabobpsvr_AzureCalc_AzureCalcRateCard[[#This Row],[Region]]</f>
        <v>D4 HDInsight (Non-Windows)D15</v>
      </c>
      <c r="B13855" s="775">
        <v>15</v>
      </c>
      <c r="C13855" s="775" t="s">
        <v>87</v>
      </c>
      <c r="D13855" s="775" t="s">
        <v>176</v>
      </c>
      <c r="E13855" s="775">
        <v>0.746</v>
      </c>
      <c r="F13855" s="775" t="s">
        <v>4079</v>
      </c>
      <c r="G13855" s="775" t="s">
        <v>4202</v>
      </c>
      <c r="H13855" s="775" t="s">
        <v>4203</v>
      </c>
      <c r="I13855" s="775" t="s">
        <v>6025</v>
      </c>
    </row>
    <row r="13856" spans="1:9">
      <c r="A13856" s="775" t="str">
        <f>Table_wabobpsvr_AzureCalc_AzureCalcRateCard[[#This Row],[ServiceName]]&amp;Table_wabobpsvr_AzureCalc_AzureCalcRateCard[[#This Row],[Price_Level]]&amp;Table_wabobpsvr_AzureCalc_AzureCalcRateCard[[#This Row],[Region]]</f>
        <v>D14 HDInsight (Non-Windows)B16</v>
      </c>
      <c r="B13856" s="775">
        <v>16</v>
      </c>
      <c r="C13856" s="775" t="s">
        <v>87</v>
      </c>
      <c r="D13856" s="775" t="s">
        <v>175</v>
      </c>
      <c r="E13856" s="775">
        <v>1.325</v>
      </c>
      <c r="F13856" s="775" t="s">
        <v>4080</v>
      </c>
      <c r="G13856" s="775" t="s">
        <v>4140</v>
      </c>
      <c r="H13856" s="775" t="s">
        <v>4141</v>
      </c>
      <c r="I13856" s="775" t="s">
        <v>4235</v>
      </c>
    </row>
    <row r="13857" spans="1:9">
      <c r="A13857" s="775" t="str">
        <f>Table_wabobpsvr_AzureCalc_AzureCalcRateCard[[#This Row],[ServiceName]]&amp;Table_wabobpsvr_AzureCalc_AzureCalcRateCard[[#This Row],[Price_Level]]&amp;Table_wabobpsvr_AzureCalc_AzureCalcRateCard[[#This Row],[Region]]</f>
        <v>D14 HDInsight (Non-Windows)C16</v>
      </c>
      <c r="B13857" s="775">
        <v>16</v>
      </c>
      <c r="C13857" s="775" t="s">
        <v>87</v>
      </c>
      <c r="D13857" s="775" t="s">
        <v>177</v>
      </c>
      <c r="E13857" s="775">
        <v>1.2829999999999999</v>
      </c>
      <c r="F13857" s="775" t="s">
        <v>4080</v>
      </c>
      <c r="G13857" s="775" t="s">
        <v>4140</v>
      </c>
      <c r="H13857" s="775" t="s">
        <v>4141</v>
      </c>
      <c r="I13857" s="775" t="s">
        <v>4235</v>
      </c>
    </row>
    <row r="13858" spans="1:9">
      <c r="A13858" s="775" t="str">
        <f>Table_wabobpsvr_AzureCalc_AzureCalcRateCard[[#This Row],[ServiceName]]&amp;Table_wabobpsvr_AzureCalc_AzureCalcRateCard[[#This Row],[Price_Level]]&amp;Table_wabobpsvr_AzureCalc_AzureCalcRateCard[[#This Row],[Region]]</f>
        <v>D14 HDInsight (Non-Windows)D</v>
      </c>
      <c r="B13858" s="775"/>
      <c r="C13858" s="775" t="s">
        <v>87</v>
      </c>
      <c r="D13858" s="775" t="s">
        <v>176</v>
      </c>
      <c r="E13858" s="775">
        <v>1.2410000000000001</v>
      </c>
      <c r="F13858" s="775" t="s">
        <v>4080</v>
      </c>
      <c r="G13858" s="775" t="s">
        <v>4140</v>
      </c>
      <c r="H13858" s="775" t="s">
        <v>4141</v>
      </c>
      <c r="I13858" s="775" t="s">
        <v>4235</v>
      </c>
    </row>
    <row r="13859" spans="1:9">
      <c r="A13859" s="775" t="str">
        <f>Table_wabobpsvr_AzureCalc_AzureCalcRateCard[[#This Row],[ServiceName]]&amp;Table_wabobpsvr_AzureCalc_AzureCalcRateCard[[#This Row],[Price_Level]]&amp;Table_wabobpsvr_AzureCalc_AzureCalcRateCard[[#This Row],[Region]]</f>
        <v>A6 HDInsightMOSP16</v>
      </c>
      <c r="B13859" s="775">
        <v>16</v>
      </c>
      <c r="C13859" s="775" t="s">
        <v>87</v>
      </c>
      <c r="D13859" s="775" t="s">
        <v>606</v>
      </c>
      <c r="E13859" s="775">
        <v>0.94399999999999995</v>
      </c>
      <c r="F13859" s="775" t="s">
        <v>3413</v>
      </c>
      <c r="G13859" s="775" t="s">
        <v>4235</v>
      </c>
      <c r="H13859" s="775" t="s">
        <v>4235</v>
      </c>
      <c r="I13859" s="775" t="s">
        <v>4235</v>
      </c>
    </row>
    <row r="13860" spans="1:9">
      <c r="A13860" s="775" t="str">
        <f>Table_wabobpsvr_AzureCalc_AzureCalcRateCard[[#This Row],[ServiceName]]&amp;Table_wabobpsvr_AzureCalc_AzureCalcRateCard[[#This Row],[Price_Level]]&amp;Table_wabobpsvr_AzureCalc_AzureCalcRateCard[[#This Row],[Region]]</f>
        <v>D2 HDInsightA</v>
      </c>
      <c r="B13860" s="775"/>
      <c r="C13860" s="775" t="s">
        <v>87</v>
      </c>
      <c r="D13860" s="775" t="s">
        <v>174</v>
      </c>
      <c r="E13860" s="775">
        <v>0.41099999999999998</v>
      </c>
      <c r="F13860" s="775" t="s">
        <v>4028</v>
      </c>
      <c r="G13860" s="775" t="s">
        <v>4149</v>
      </c>
      <c r="H13860" s="775" t="s">
        <v>4150</v>
      </c>
      <c r="I13860" s="775" t="s">
        <v>4235</v>
      </c>
    </row>
    <row r="13861" spans="1:9">
      <c r="A13861" s="775" t="str">
        <f>Table_wabobpsvr_AzureCalc_AzureCalcRateCard[[#This Row],[ServiceName]]&amp;Table_wabobpsvr_AzureCalc_AzureCalcRateCard[[#This Row],[Price_Level]]&amp;Table_wabobpsvr_AzureCalc_AzureCalcRateCard[[#This Row],[Region]]</f>
        <v>D2 HDInsightB16</v>
      </c>
      <c r="B13861" s="775">
        <v>16</v>
      </c>
      <c r="C13861" s="775" t="s">
        <v>87</v>
      </c>
      <c r="D13861" s="775" t="s">
        <v>175</v>
      </c>
      <c r="E13861" s="775">
        <v>0.39900000000000002</v>
      </c>
      <c r="F13861" s="775" t="s">
        <v>4028</v>
      </c>
      <c r="G13861" s="775" t="s">
        <v>4149</v>
      </c>
      <c r="H13861" s="775" t="s">
        <v>4150</v>
      </c>
      <c r="I13861" s="775" t="s">
        <v>4235</v>
      </c>
    </row>
    <row r="13862" spans="1:9">
      <c r="A13862" s="775" t="str">
        <f>Table_wabobpsvr_AzureCalc_AzureCalcRateCard[[#This Row],[ServiceName]]&amp;Table_wabobpsvr_AzureCalc_AzureCalcRateCard[[#This Row],[Price_Level]]&amp;Table_wabobpsvr_AzureCalc_AzureCalcRateCard[[#This Row],[Region]]</f>
        <v>D2 HDInsightC</v>
      </c>
      <c r="B13862" s="775"/>
      <c r="C13862" s="775" t="s">
        <v>87</v>
      </c>
      <c r="D13862" s="775" t="s">
        <v>177</v>
      </c>
      <c r="E13862" s="775">
        <v>0.38600000000000001</v>
      </c>
      <c r="F13862" s="775" t="s">
        <v>4028</v>
      </c>
      <c r="G13862" s="775" t="s">
        <v>4149</v>
      </c>
      <c r="H13862" s="775" t="s">
        <v>4150</v>
      </c>
      <c r="I13862" s="775" t="s">
        <v>4235</v>
      </c>
    </row>
    <row r="13863" spans="1:9">
      <c r="A13863" s="1039" t="str">
        <f>Table_wabobpsvr_AzureCalc_AzureCalcRateCard[[#This Row],[ServiceName]]&amp;Table_wabobpsvr_AzureCalc_AzureCalcRateCard[[#This Row],[Price_Level]]&amp;Table_wabobpsvr_AzureCalc_AzureCalcRateCard[[#This Row],[Region]]</f>
        <v>D2 HDInsightD</v>
      </c>
      <c r="B13863" s="1039"/>
      <c r="C13863" s="1039" t="s">
        <v>87</v>
      </c>
      <c r="D13863" s="1039" t="s">
        <v>176</v>
      </c>
      <c r="E13863" s="1039">
        <v>0.373</v>
      </c>
      <c r="F13863" s="1039" t="s">
        <v>4028</v>
      </c>
      <c r="G13863" s="775" t="s">
        <v>4149</v>
      </c>
      <c r="H13863" s="775" t="s">
        <v>4150</v>
      </c>
      <c r="I13863" s="775" t="s">
        <v>4235</v>
      </c>
    </row>
    <row r="13864" spans="1:9">
      <c r="A13864" s="1039" t="str">
        <f>Table_wabobpsvr_AzureCalc_AzureCalcRateCard[[#This Row],[ServiceName]]&amp;Table_wabobpsvr_AzureCalc_AzureCalcRateCard[[#This Row],[Price_Level]]&amp;Table_wabobpsvr_AzureCalc_AzureCalcRateCard[[#This Row],[Region]]</f>
        <v>A7 HDInsight (Non-Windows)MOSP16</v>
      </c>
      <c r="B13864" s="1039">
        <v>16</v>
      </c>
      <c r="C13864" s="1039" t="s">
        <v>87</v>
      </c>
      <c r="D13864" s="1039" t="s">
        <v>606</v>
      </c>
      <c r="E13864" s="1039">
        <v>0.93799999999999994</v>
      </c>
      <c r="F13864" s="1039" t="s">
        <v>3763</v>
      </c>
      <c r="G13864" s="775" t="s">
        <v>4235</v>
      </c>
      <c r="H13864" s="775" t="s">
        <v>4235</v>
      </c>
      <c r="I13864" s="775" t="s">
        <v>4235</v>
      </c>
    </row>
    <row r="13865" spans="1:9">
      <c r="A13865" s="1039" t="str">
        <f>Table_wabobpsvr_AzureCalc_AzureCalcRateCard[[#This Row],[ServiceName]]&amp;Table_wabobpsvr_AzureCalc_AzureCalcRateCard[[#This Row],[Price_Level]]&amp;Table_wabobpsvr_AzureCalc_AzureCalcRateCard[[#This Row],[Region]]</f>
        <v>A11 HDInsight (Non-Windows)A16</v>
      </c>
      <c r="B13865" s="1039">
        <v>16</v>
      </c>
      <c r="C13865" s="1039" t="s">
        <v>87</v>
      </c>
      <c r="D13865" s="1039" t="s">
        <v>174</v>
      </c>
      <c r="E13865" s="1039">
        <v>1.6970000000000001</v>
      </c>
      <c r="F13865" s="1039" t="s">
        <v>3835</v>
      </c>
      <c r="G13865" s="775" t="s">
        <v>3863</v>
      </c>
      <c r="H13865" s="775" t="s">
        <v>3864</v>
      </c>
      <c r="I13865" s="775" t="s">
        <v>4235</v>
      </c>
    </row>
    <row r="13866" spans="1:9">
      <c r="A13866" s="775" t="str">
        <f>Table_wabobpsvr_AzureCalc_AzureCalcRateCard[[#This Row],[ServiceName]]&amp;Table_wabobpsvr_AzureCalc_AzureCalcRateCard[[#This Row],[Price_Level]]&amp;Table_wabobpsvr_AzureCalc_AzureCalcRateCard[[#This Row],[Region]]</f>
        <v>A11 HDInsight (Non-Windows)B16</v>
      </c>
      <c r="B13866" s="775">
        <v>16</v>
      </c>
      <c r="C13866" s="775" t="s">
        <v>87</v>
      </c>
      <c r="D13866" s="775" t="s">
        <v>175</v>
      </c>
      <c r="E13866" s="775">
        <v>1.645</v>
      </c>
      <c r="F13866" s="775" t="s">
        <v>3835</v>
      </c>
      <c r="G13866" s="775" t="s">
        <v>3863</v>
      </c>
      <c r="H13866" s="775" t="s">
        <v>3864</v>
      </c>
      <c r="I13866" s="775" t="s">
        <v>4235</v>
      </c>
    </row>
    <row r="13867" spans="1:9">
      <c r="A13867" s="775" t="str">
        <f>Table_wabobpsvr_AzureCalc_AzureCalcRateCard[[#This Row],[ServiceName]]&amp;Table_wabobpsvr_AzureCalc_AzureCalcRateCard[[#This Row],[Price_Level]]&amp;Table_wabobpsvr_AzureCalc_AzureCalcRateCard[[#This Row],[Region]]</f>
        <v>A11 HDInsight (Non-Windows)C16</v>
      </c>
      <c r="B13867" s="775">
        <v>16</v>
      </c>
      <c r="C13867" s="775" t="s">
        <v>87</v>
      </c>
      <c r="D13867" s="775" t="s">
        <v>177</v>
      </c>
      <c r="E13867" s="775">
        <v>1.5920000000000001</v>
      </c>
      <c r="F13867" s="775" t="s">
        <v>3835</v>
      </c>
      <c r="G13867" s="775" t="s">
        <v>3863</v>
      </c>
      <c r="H13867" s="775" t="s">
        <v>3864</v>
      </c>
      <c r="I13867" s="775" t="s">
        <v>4235</v>
      </c>
    </row>
    <row r="13868" spans="1:9">
      <c r="A13868" s="775" t="str">
        <f>Table_wabobpsvr_AzureCalc_AzureCalcRateCard[[#This Row],[ServiceName]]&amp;Table_wabobpsvr_AzureCalc_AzureCalcRateCard[[#This Row],[Price_Level]]&amp;Table_wabobpsvr_AzureCalc_AzureCalcRateCard[[#This Row],[Region]]</f>
        <v>A11 HDInsight (Non-Windows)D16</v>
      </c>
      <c r="B13868" s="775">
        <v>16</v>
      </c>
      <c r="C13868" s="775" t="s">
        <v>87</v>
      </c>
      <c r="D13868" s="775" t="s">
        <v>176</v>
      </c>
      <c r="E13868" s="775">
        <v>1.54</v>
      </c>
      <c r="F13868" s="775" t="s">
        <v>3835</v>
      </c>
      <c r="G13868" s="775" t="s">
        <v>3863</v>
      </c>
      <c r="H13868" s="775" t="s">
        <v>3864</v>
      </c>
      <c r="I13868" s="775" t="s">
        <v>4235</v>
      </c>
    </row>
    <row r="13869" spans="1:9">
      <c r="A13869" s="775" t="str">
        <f>Table_wabobpsvr_AzureCalc_AzureCalcRateCard[[#This Row],[ServiceName]]&amp;Table_wabobpsvr_AzureCalc_AzureCalcRateCard[[#This Row],[Price_Level]]&amp;Table_wabobpsvr_AzureCalc_AzureCalcRateCard[[#This Row],[Region]]</f>
        <v>A7 VM (Non-Windows)MOSP16</v>
      </c>
      <c r="B13869" s="775">
        <v>16</v>
      </c>
      <c r="C13869" s="775" t="s">
        <v>87</v>
      </c>
      <c r="D13869" s="775" t="s">
        <v>606</v>
      </c>
      <c r="E13869" s="775">
        <v>1.1120000000000001</v>
      </c>
      <c r="F13869" s="775" t="s">
        <v>691</v>
      </c>
      <c r="G13869" s="775" t="s">
        <v>4235</v>
      </c>
      <c r="H13869" s="775" t="s">
        <v>4235</v>
      </c>
      <c r="I13869" s="775" t="s">
        <v>4235</v>
      </c>
    </row>
    <row r="13870" spans="1:9">
      <c r="A13870" s="775" t="str">
        <f>Table_wabobpsvr_AzureCalc_AzureCalcRateCard[[#This Row],[ServiceName]]&amp;Table_wabobpsvr_AzureCalc_AzureCalcRateCard[[#This Row],[Price_Level]]&amp;Table_wabobpsvr_AzureCalc_AzureCalcRateCard[[#This Row],[Region]]</f>
        <v>Basic_D1 VM (Non-Windows)B</v>
      </c>
      <c r="B13870" s="775"/>
      <c r="C13870" s="775" t="s">
        <v>87</v>
      </c>
      <c r="D13870" s="775" t="s">
        <v>175</v>
      </c>
      <c r="E13870" s="775">
        <v>9.2119999999999994E-2</v>
      </c>
      <c r="F13870" s="775" t="s">
        <v>1086</v>
      </c>
      <c r="G13870" s="775" t="s">
        <v>2661</v>
      </c>
      <c r="H13870" s="775" t="s">
        <v>2662</v>
      </c>
      <c r="I13870" s="775" t="s">
        <v>4235</v>
      </c>
    </row>
    <row r="13871" spans="1:9">
      <c r="A13871" s="775" t="str">
        <f>Table_wabobpsvr_AzureCalc_AzureCalcRateCard[[#This Row],[ServiceName]]&amp;Table_wabobpsvr_AzureCalc_AzureCalcRateCard[[#This Row],[Price_Level]]&amp;Table_wabobpsvr_AzureCalc_AzureCalcRateCard[[#This Row],[Region]]</f>
        <v>Basic_D1 VM (Non-Windows)C</v>
      </c>
      <c r="B13871" s="775"/>
      <c r="C13871" s="775" t="s">
        <v>87</v>
      </c>
      <c r="D13871" s="775" t="s">
        <v>177</v>
      </c>
      <c r="E13871" s="775">
        <v>8.9179999999999995E-2</v>
      </c>
      <c r="F13871" s="775" t="s">
        <v>1086</v>
      </c>
      <c r="G13871" s="775" t="s">
        <v>2661</v>
      </c>
      <c r="H13871" s="775" t="s">
        <v>2662</v>
      </c>
      <c r="I13871" s="775" t="s">
        <v>4235</v>
      </c>
    </row>
    <row r="13872" spans="1:9">
      <c r="A13872" s="775" t="str">
        <f>Table_wabobpsvr_AzureCalc_AzureCalcRateCard[[#This Row],[ServiceName]]&amp;Table_wabobpsvr_AzureCalc_AzureCalcRateCard[[#This Row],[Price_Level]]&amp;Table_wabobpsvr_AzureCalc_AzureCalcRateCard[[#This Row],[Region]]</f>
        <v>Basic_D1 VM (Non-Windows)D</v>
      </c>
      <c r="B13872" s="775"/>
      <c r="C13872" s="775" t="s">
        <v>87</v>
      </c>
      <c r="D13872" s="775" t="s">
        <v>176</v>
      </c>
      <c r="E13872" s="775">
        <v>8.6239999999999997E-2</v>
      </c>
      <c r="F13872" s="775" t="s">
        <v>1086</v>
      </c>
      <c r="G13872" s="775" t="s">
        <v>2661</v>
      </c>
      <c r="H13872" s="775" t="s">
        <v>2662</v>
      </c>
      <c r="I13872" s="775" t="s">
        <v>4235</v>
      </c>
    </row>
    <row r="13873" spans="1:9">
      <c r="A13873" s="775" t="str">
        <f>Table_wabobpsvr_AzureCalc_AzureCalcRateCard[[#This Row],[ServiceName]]&amp;Table_wabobpsvr_AzureCalc_AzureCalcRateCard[[#This Row],[Price_Level]]&amp;Table_wabobpsvr_AzureCalc_AzureCalcRateCard[[#This Row],[Region]]</f>
        <v>Basic_D1 VM (Windows)A</v>
      </c>
      <c r="B13873" s="775"/>
      <c r="C13873" s="775" t="s">
        <v>87</v>
      </c>
      <c r="D13873" s="775" t="s">
        <v>174</v>
      </c>
      <c r="E13873" s="775">
        <v>0.15617</v>
      </c>
      <c r="F13873" s="775" t="s">
        <v>1087</v>
      </c>
      <c r="G13873" s="775" t="s">
        <v>2663</v>
      </c>
      <c r="H13873" s="775" t="s">
        <v>2664</v>
      </c>
      <c r="I13873" s="775" t="s">
        <v>4235</v>
      </c>
    </row>
    <row r="13874" spans="1:9">
      <c r="A13874" s="775" t="str">
        <f>Table_wabobpsvr_AzureCalc_AzureCalcRateCard[[#This Row],[ServiceName]]&amp;Table_wabobpsvr_AzureCalc_AzureCalcRateCard[[#This Row],[Price_Level]]&amp;Table_wabobpsvr_AzureCalc_AzureCalcRateCard[[#This Row],[Region]]</f>
        <v>Basic_D1 VM (Windows)B</v>
      </c>
      <c r="B13874" s="775"/>
      <c r="C13874" s="775" t="s">
        <v>87</v>
      </c>
      <c r="D13874" s="775" t="s">
        <v>175</v>
      </c>
      <c r="E13874" s="775">
        <v>0.15134</v>
      </c>
      <c r="F13874" s="775" t="s">
        <v>1087</v>
      </c>
      <c r="G13874" s="775" t="s">
        <v>2663</v>
      </c>
      <c r="H13874" s="775" t="s">
        <v>2664</v>
      </c>
      <c r="I13874" s="775" t="s">
        <v>4235</v>
      </c>
    </row>
    <row r="13875" spans="1:9">
      <c r="A13875" s="775" t="str">
        <f>Table_wabobpsvr_AzureCalc_AzureCalcRateCard[[#This Row],[ServiceName]]&amp;Table_wabobpsvr_AzureCalc_AzureCalcRateCard[[#This Row],[Price_Level]]&amp;Table_wabobpsvr_AzureCalc_AzureCalcRateCard[[#This Row],[Region]]</f>
        <v>Basic_D1 VM (Windows)C</v>
      </c>
      <c r="B13875" s="775"/>
      <c r="C13875" s="775" t="s">
        <v>87</v>
      </c>
      <c r="D13875" s="775" t="s">
        <v>177</v>
      </c>
      <c r="E13875" s="775">
        <v>0.14651</v>
      </c>
      <c r="F13875" s="775" t="s">
        <v>1087</v>
      </c>
      <c r="G13875" s="775" t="s">
        <v>2663</v>
      </c>
      <c r="H13875" s="775" t="s">
        <v>2664</v>
      </c>
      <c r="I13875" s="775" t="s">
        <v>4235</v>
      </c>
    </row>
    <row r="13876" spans="1:9">
      <c r="A13876" s="775" t="str">
        <f>Table_wabobpsvr_AzureCalc_AzureCalcRateCard[[#This Row],[ServiceName]]&amp;Table_wabobpsvr_AzureCalc_AzureCalcRateCard[[#This Row],[Price_Level]]&amp;Table_wabobpsvr_AzureCalc_AzureCalcRateCard[[#This Row],[Region]]</f>
        <v>Basic_D1 VM (Windows)D</v>
      </c>
      <c r="B13876" s="775"/>
      <c r="C13876" s="775" t="s">
        <v>87</v>
      </c>
      <c r="D13876" s="775" t="s">
        <v>176</v>
      </c>
      <c r="E13876" s="775">
        <v>0.14168</v>
      </c>
      <c r="F13876" s="775" t="s">
        <v>1087</v>
      </c>
      <c r="G13876" s="775" t="s">
        <v>2663</v>
      </c>
      <c r="H13876" s="775" t="s">
        <v>2664</v>
      </c>
      <c r="I13876" s="775" t="s">
        <v>4235</v>
      </c>
    </row>
    <row r="13877" spans="1:9">
      <c r="A13877" s="775" t="str">
        <f>Table_wabobpsvr_AzureCalc_AzureCalcRateCard[[#This Row],[ServiceName]]&amp;Table_wabobpsvr_AzureCalc_AzureCalcRateCard[[#This Row],[Price_Level]]&amp;Table_wabobpsvr_AzureCalc_AzureCalcRateCard[[#This Row],[Region]]</f>
        <v>Basic_D11 VM (Non-Windows)A</v>
      </c>
      <c r="B13877" s="775"/>
      <c r="C13877" s="775" t="s">
        <v>87</v>
      </c>
      <c r="D13877" s="775" t="s">
        <v>174</v>
      </c>
      <c r="E13877" s="775">
        <v>0.20369999999999999</v>
      </c>
      <c r="F13877" s="775" t="s">
        <v>1088</v>
      </c>
      <c r="G13877" s="775" t="s">
        <v>2665</v>
      </c>
      <c r="H13877" s="775" t="s">
        <v>2666</v>
      </c>
      <c r="I13877" s="775" t="s">
        <v>4235</v>
      </c>
    </row>
    <row r="13878" spans="1:9">
      <c r="A13878" s="775" t="str">
        <f>Table_wabobpsvr_AzureCalc_AzureCalcRateCard[[#This Row],[ServiceName]]&amp;Table_wabobpsvr_AzureCalc_AzureCalcRateCard[[#This Row],[Price_Level]]&amp;Table_wabobpsvr_AzureCalc_AzureCalcRateCard[[#This Row],[Region]]</f>
        <v>Basic_D11 VM (Non-Windows)B</v>
      </c>
      <c r="B13878" s="775"/>
      <c r="C13878" s="775" t="s">
        <v>87</v>
      </c>
      <c r="D13878" s="775" t="s">
        <v>175</v>
      </c>
      <c r="E13878" s="775">
        <v>0.19739999999999999</v>
      </c>
      <c r="F13878" s="775" t="s">
        <v>1088</v>
      </c>
      <c r="G13878" s="775" t="s">
        <v>2665</v>
      </c>
      <c r="H13878" s="775" t="s">
        <v>2666</v>
      </c>
      <c r="I13878" s="775" t="s">
        <v>4235</v>
      </c>
    </row>
    <row r="13879" spans="1:9">
      <c r="A13879" s="1039" t="str">
        <f>Table_wabobpsvr_AzureCalc_AzureCalcRateCard[[#This Row],[ServiceName]]&amp;Table_wabobpsvr_AzureCalc_AzureCalcRateCard[[#This Row],[Price_Level]]&amp;Table_wabobpsvr_AzureCalc_AzureCalcRateCard[[#This Row],[Region]]</f>
        <v>Basic_D11 VM (Non-Windows)C</v>
      </c>
      <c r="B13879" s="1039"/>
      <c r="C13879" s="1039" t="s">
        <v>87</v>
      </c>
      <c r="D13879" s="1039" t="s">
        <v>177</v>
      </c>
      <c r="E13879" s="1039">
        <v>0.19109999999999999</v>
      </c>
      <c r="F13879" s="1039" t="s">
        <v>1088</v>
      </c>
      <c r="G13879" s="775" t="s">
        <v>2665</v>
      </c>
      <c r="H13879" s="775" t="s">
        <v>2666</v>
      </c>
      <c r="I13879" s="775" t="s">
        <v>4235</v>
      </c>
    </row>
    <row r="13880" spans="1:9">
      <c r="A13880" s="1039" t="str">
        <f>Table_wabobpsvr_AzureCalc_AzureCalcRateCard[[#This Row],[ServiceName]]&amp;Table_wabobpsvr_AzureCalc_AzureCalcRateCard[[#This Row],[Price_Level]]&amp;Table_wabobpsvr_AzureCalc_AzureCalcRateCard[[#This Row],[Region]]</f>
        <v>A5 HDInsightMOSP16</v>
      </c>
      <c r="B13880" s="1039">
        <v>16</v>
      </c>
      <c r="C13880" s="1039" t="s">
        <v>87</v>
      </c>
      <c r="D13880" s="1039" t="s">
        <v>606</v>
      </c>
      <c r="E13880" s="1039">
        <v>0.46600000000000003</v>
      </c>
      <c r="F13880" s="1039" t="s">
        <v>3842</v>
      </c>
      <c r="G13880" s="775" t="s">
        <v>4235</v>
      </c>
      <c r="H13880" s="775" t="s">
        <v>4235</v>
      </c>
      <c r="I13880" s="775" t="s">
        <v>4235</v>
      </c>
    </row>
    <row r="13881" spans="1:9">
      <c r="A13881" s="1039" t="str">
        <f>Table_wabobpsvr_AzureCalc_AzureCalcRateCard[[#This Row],[ServiceName]]&amp;Table_wabobpsvr_AzureCalc_AzureCalcRateCard[[#This Row],[Price_Level]]&amp;Table_wabobpsvr_AzureCalc_AzureCalcRateCard[[#This Row],[Region]]</f>
        <v>D4 HDInsight (Non-Windows)MOSP13</v>
      </c>
      <c r="B13881" s="1039">
        <v>13</v>
      </c>
      <c r="C13881" s="1039" t="s">
        <v>87</v>
      </c>
      <c r="D13881" s="1039" t="s">
        <v>606</v>
      </c>
      <c r="E13881" s="1039">
        <v>0.77200000000000002</v>
      </c>
      <c r="F13881" s="1039" t="s">
        <v>4079</v>
      </c>
      <c r="G13881" s="775" t="s">
        <v>4235</v>
      </c>
      <c r="H13881" s="775" t="s">
        <v>4235</v>
      </c>
      <c r="I13881" s="775" t="s">
        <v>6027</v>
      </c>
    </row>
    <row r="13882" spans="1:9">
      <c r="A13882" s="775" t="str">
        <f>Table_wabobpsvr_AzureCalc_AzureCalcRateCard[[#This Row],[ServiceName]]&amp;Table_wabobpsvr_AzureCalc_AzureCalcRateCard[[#This Row],[Price_Level]]&amp;Table_wabobpsvr_AzureCalc_AzureCalcRateCard[[#This Row],[Region]]</f>
        <v>D4 HDInsight (Non-Windows)A13</v>
      </c>
      <c r="B13882" s="775">
        <v>13</v>
      </c>
      <c r="C13882" s="775" t="s">
        <v>87</v>
      </c>
      <c r="D13882" s="775" t="s">
        <v>174</v>
      </c>
      <c r="E13882" s="775">
        <v>0.749</v>
      </c>
      <c r="F13882" s="775" t="s">
        <v>4079</v>
      </c>
      <c r="G13882" s="775" t="s">
        <v>4206</v>
      </c>
      <c r="H13882" s="775" t="s">
        <v>4207</v>
      </c>
      <c r="I13882" s="775" t="s">
        <v>6027</v>
      </c>
    </row>
    <row r="13883" spans="1:9">
      <c r="A13883" s="775" t="str">
        <f>Table_wabobpsvr_AzureCalc_AzureCalcRateCard[[#This Row],[ServiceName]]&amp;Table_wabobpsvr_AzureCalc_AzureCalcRateCard[[#This Row],[Price_Level]]&amp;Table_wabobpsvr_AzureCalc_AzureCalcRateCard[[#This Row],[Region]]</f>
        <v>D4 HDInsight (Non-Windows)B13</v>
      </c>
      <c r="B13883" s="775">
        <v>13</v>
      </c>
      <c r="C13883" s="775" t="s">
        <v>87</v>
      </c>
      <c r="D13883" s="775" t="s">
        <v>175</v>
      </c>
      <c r="E13883" s="775">
        <v>0.72599999999999998</v>
      </c>
      <c r="F13883" s="775" t="s">
        <v>4079</v>
      </c>
      <c r="G13883" s="775" t="s">
        <v>4206</v>
      </c>
      <c r="H13883" s="775" t="s">
        <v>4207</v>
      </c>
      <c r="I13883" s="775" t="s">
        <v>6027</v>
      </c>
    </row>
    <row r="13884" spans="1:9">
      <c r="A13884" s="775" t="str">
        <f>Table_wabobpsvr_AzureCalc_AzureCalcRateCard[[#This Row],[ServiceName]]&amp;Table_wabobpsvr_AzureCalc_AzureCalcRateCard[[#This Row],[Price_Level]]&amp;Table_wabobpsvr_AzureCalc_AzureCalcRateCard[[#This Row],[Region]]</f>
        <v>D4 HDInsight (Non-Windows)C13</v>
      </c>
      <c r="B13884" s="775">
        <v>13</v>
      </c>
      <c r="C13884" s="775" t="s">
        <v>87</v>
      </c>
      <c r="D13884" s="775" t="s">
        <v>177</v>
      </c>
      <c r="E13884" s="775">
        <v>0.70299999999999996</v>
      </c>
      <c r="F13884" s="775" t="s">
        <v>4079</v>
      </c>
      <c r="G13884" s="775" t="s">
        <v>4206</v>
      </c>
      <c r="H13884" s="775" t="s">
        <v>4207</v>
      </c>
      <c r="I13884" s="775" t="s">
        <v>6027</v>
      </c>
    </row>
    <row r="13885" spans="1:9">
      <c r="A13885" s="775" t="str">
        <f>Table_wabobpsvr_AzureCalc_AzureCalcRateCard[[#This Row],[ServiceName]]&amp;Table_wabobpsvr_AzureCalc_AzureCalcRateCard[[#This Row],[Price_Level]]&amp;Table_wabobpsvr_AzureCalc_AzureCalcRateCard[[#This Row],[Region]]</f>
        <v>D4 HDInsight (Non-Windows)D13</v>
      </c>
      <c r="B13885" s="775">
        <v>13</v>
      </c>
      <c r="C13885" s="775" t="s">
        <v>87</v>
      </c>
      <c r="D13885" s="775" t="s">
        <v>176</v>
      </c>
      <c r="E13885" s="775">
        <v>0.67900000000000005</v>
      </c>
      <c r="F13885" s="775" t="s">
        <v>4079</v>
      </c>
      <c r="G13885" s="775" t="s">
        <v>4206</v>
      </c>
      <c r="H13885" s="775" t="s">
        <v>4207</v>
      </c>
      <c r="I13885" s="775" t="s">
        <v>6027</v>
      </c>
    </row>
    <row r="13886" spans="1:9">
      <c r="A13886" s="775" t="str">
        <f>Table_wabobpsvr_AzureCalc_AzureCalcRateCard[[#This Row],[ServiceName]]&amp;Table_wabobpsvr_AzureCalc_AzureCalcRateCard[[#This Row],[Price_Level]]&amp;Table_wabobpsvr_AzureCalc_AzureCalcRateCard[[#This Row],[Region]]</f>
        <v>D4 HDInsight (Non-Windows)MOSP11</v>
      </c>
      <c r="B13886" s="775">
        <v>11</v>
      </c>
      <c r="C13886" s="775" t="s">
        <v>87</v>
      </c>
      <c r="D13886" s="775" t="s">
        <v>606</v>
      </c>
      <c r="E13886" s="775">
        <v>0.84399999999999997</v>
      </c>
      <c r="F13886" s="775" t="s">
        <v>4079</v>
      </c>
      <c r="G13886" s="775" t="s">
        <v>4235</v>
      </c>
      <c r="H13886" s="775" t="s">
        <v>4235</v>
      </c>
      <c r="I13886" s="775" t="s">
        <v>6028</v>
      </c>
    </row>
    <row r="13887" spans="1:9">
      <c r="A13887" s="775" t="str">
        <f>Table_wabobpsvr_AzureCalc_AzureCalcRateCard[[#This Row],[ServiceName]]&amp;Table_wabobpsvr_AzureCalc_AzureCalcRateCard[[#This Row],[Price_Level]]&amp;Table_wabobpsvr_AzureCalc_AzureCalcRateCard[[#This Row],[Region]]</f>
        <v>D4 HDInsight (Non-Windows)A11</v>
      </c>
      <c r="B13887" s="775">
        <v>11</v>
      </c>
      <c r="C13887" s="775" t="s">
        <v>87</v>
      </c>
      <c r="D13887" s="775" t="s">
        <v>174</v>
      </c>
      <c r="E13887" s="775">
        <v>0.81899999999999995</v>
      </c>
      <c r="F13887" s="775" t="s">
        <v>4079</v>
      </c>
      <c r="G13887" s="775" t="s">
        <v>4208</v>
      </c>
      <c r="H13887" s="775" t="s">
        <v>4209</v>
      </c>
      <c r="I13887" s="775" t="s">
        <v>6028</v>
      </c>
    </row>
    <row r="13888" spans="1:9">
      <c r="A13888" s="775" t="str">
        <f>Table_wabobpsvr_AzureCalc_AzureCalcRateCard[[#This Row],[ServiceName]]&amp;Table_wabobpsvr_AzureCalc_AzureCalcRateCard[[#This Row],[Price_Level]]&amp;Table_wabobpsvr_AzureCalc_AzureCalcRateCard[[#This Row],[Region]]</f>
        <v>D4 HDInsight (Non-Windows)B11</v>
      </c>
      <c r="B13888" s="775">
        <v>11</v>
      </c>
      <c r="C13888" s="775" t="s">
        <v>87</v>
      </c>
      <c r="D13888" s="775" t="s">
        <v>175</v>
      </c>
      <c r="E13888" s="775">
        <v>0.79300000000000004</v>
      </c>
      <c r="F13888" s="775" t="s">
        <v>4079</v>
      </c>
      <c r="G13888" s="775" t="s">
        <v>4208</v>
      </c>
      <c r="H13888" s="775" t="s">
        <v>4209</v>
      </c>
      <c r="I13888" s="775" t="s">
        <v>6028</v>
      </c>
    </row>
    <row r="13889" spans="1:9">
      <c r="A13889" s="775" t="str">
        <f>Table_wabobpsvr_AzureCalc_AzureCalcRateCard[[#This Row],[ServiceName]]&amp;Table_wabobpsvr_AzureCalc_AzureCalcRateCard[[#This Row],[Price_Level]]&amp;Table_wabobpsvr_AzureCalc_AzureCalcRateCard[[#This Row],[Region]]</f>
        <v>D4 HDInsight (Non-Windows)C11</v>
      </c>
      <c r="B13889" s="775">
        <v>11</v>
      </c>
      <c r="C13889" s="775" t="s">
        <v>87</v>
      </c>
      <c r="D13889" s="775" t="s">
        <v>177</v>
      </c>
      <c r="E13889" s="775">
        <v>0.76800000000000002</v>
      </c>
      <c r="F13889" s="775" t="s">
        <v>4079</v>
      </c>
      <c r="G13889" s="775" t="s">
        <v>4208</v>
      </c>
      <c r="H13889" s="775" t="s">
        <v>4209</v>
      </c>
      <c r="I13889" s="775" t="s">
        <v>6028</v>
      </c>
    </row>
    <row r="13890" spans="1:9">
      <c r="A13890" s="775" t="str">
        <f>Table_wabobpsvr_AzureCalc_AzureCalcRateCard[[#This Row],[ServiceName]]&amp;Table_wabobpsvr_AzureCalc_AzureCalcRateCard[[#This Row],[Price_Level]]&amp;Table_wabobpsvr_AzureCalc_AzureCalcRateCard[[#This Row],[Region]]</f>
        <v>D4 HDInsight (Non-Windows)D11</v>
      </c>
      <c r="B13890" s="775">
        <v>11</v>
      </c>
      <c r="C13890" s="775" t="s">
        <v>87</v>
      </c>
      <c r="D13890" s="775" t="s">
        <v>176</v>
      </c>
      <c r="E13890" s="775">
        <v>0.74299999999999999</v>
      </c>
      <c r="F13890" s="775" t="s">
        <v>4079</v>
      </c>
      <c r="G13890" s="775" t="s">
        <v>4208</v>
      </c>
      <c r="H13890" s="775" t="s">
        <v>4209</v>
      </c>
      <c r="I13890" s="775" t="s">
        <v>6028</v>
      </c>
    </row>
    <row r="13891" spans="1:9">
      <c r="A13891" s="775" t="str">
        <f>Table_wabobpsvr_AzureCalc_AzureCalcRateCard[[#This Row],[ServiceName]]&amp;Table_wabobpsvr_AzureCalc_AzureCalcRateCard[[#This Row],[Price_Level]]&amp;Table_wabobpsvr_AzureCalc_AzureCalcRateCard[[#This Row],[Region]]</f>
        <v>D4 HDInsight (Non-Windows)MOSP12</v>
      </c>
      <c r="B13891" s="775">
        <v>12</v>
      </c>
      <c r="C13891" s="775" t="s">
        <v>87</v>
      </c>
      <c r="D13891" s="775" t="s">
        <v>606</v>
      </c>
      <c r="E13891" s="775">
        <v>0.73199999999999998</v>
      </c>
      <c r="F13891" s="775" t="s">
        <v>4079</v>
      </c>
      <c r="G13891" s="775" t="s">
        <v>4235</v>
      </c>
      <c r="H13891" s="775" t="s">
        <v>4235</v>
      </c>
      <c r="I13891" s="775" t="s">
        <v>6029</v>
      </c>
    </row>
    <row r="13892" spans="1:9">
      <c r="A13892" s="1039" t="str">
        <f>Table_wabobpsvr_AzureCalc_AzureCalcRateCard[[#This Row],[ServiceName]]&amp;Table_wabobpsvr_AzureCalc_AzureCalcRateCard[[#This Row],[Price_Level]]&amp;Table_wabobpsvr_AzureCalc_AzureCalcRateCard[[#This Row],[Region]]</f>
        <v>D4 HDInsight (Non-Windows)A12</v>
      </c>
      <c r="B13892" s="1039">
        <v>12</v>
      </c>
      <c r="C13892" s="1039" t="s">
        <v>87</v>
      </c>
      <c r="D13892" s="1039" t="s">
        <v>174</v>
      </c>
      <c r="E13892" s="1039">
        <v>0.71</v>
      </c>
      <c r="F13892" s="1039" t="s">
        <v>4079</v>
      </c>
      <c r="G13892" s="775" t="s">
        <v>4210</v>
      </c>
      <c r="H13892" s="775" t="s">
        <v>4211</v>
      </c>
      <c r="I13892" s="775" t="s">
        <v>6030</v>
      </c>
    </row>
    <row r="13893" spans="1:9">
      <c r="A13893" s="1039" t="str">
        <f>Table_wabobpsvr_AzureCalc_AzureCalcRateCard[[#This Row],[ServiceName]]&amp;Table_wabobpsvr_AzureCalc_AzureCalcRateCard[[#This Row],[Price_Level]]&amp;Table_wabobpsvr_AzureCalc_AzureCalcRateCard[[#This Row],[Region]]</f>
        <v>D4 HDInsight (Non-Windows)B12</v>
      </c>
      <c r="B13893" s="1039">
        <v>12</v>
      </c>
      <c r="C13893" s="1039" t="s">
        <v>87</v>
      </c>
      <c r="D13893" s="1039" t="s">
        <v>175</v>
      </c>
      <c r="E13893" s="1039">
        <v>0.68799999999999994</v>
      </c>
      <c r="F13893" s="1039" t="s">
        <v>4079</v>
      </c>
      <c r="G13893" s="775" t="s">
        <v>4210</v>
      </c>
      <c r="H13893" s="775" t="s">
        <v>4211</v>
      </c>
      <c r="I13893" s="775" t="s">
        <v>6030</v>
      </c>
    </row>
    <row r="13894" spans="1:9">
      <c r="A13894" s="1039" t="str">
        <f>Table_wabobpsvr_AzureCalc_AzureCalcRateCard[[#This Row],[ServiceName]]&amp;Table_wabobpsvr_AzureCalc_AzureCalcRateCard[[#This Row],[Price_Level]]&amp;Table_wabobpsvr_AzureCalc_AzureCalcRateCard[[#This Row],[Region]]</f>
        <v>D4 HDInsight (Non-Windows)C12</v>
      </c>
      <c r="B13894" s="1039">
        <v>12</v>
      </c>
      <c r="C13894" s="1039" t="s">
        <v>87</v>
      </c>
      <c r="D13894" s="1039" t="s">
        <v>177</v>
      </c>
      <c r="E13894" s="1039">
        <v>0.66600000000000004</v>
      </c>
      <c r="F13894" s="1039" t="s">
        <v>4079</v>
      </c>
      <c r="G13894" s="775" t="s">
        <v>4210</v>
      </c>
      <c r="H13894" s="775" t="s">
        <v>4211</v>
      </c>
      <c r="I13894" s="775" t="s">
        <v>6030</v>
      </c>
    </row>
    <row r="13895" spans="1:9">
      <c r="A13895" s="1039" t="str">
        <f>Table_wabobpsvr_AzureCalc_AzureCalcRateCard[[#This Row],[ServiceName]]&amp;Table_wabobpsvr_AzureCalc_AzureCalcRateCard[[#This Row],[Price_Level]]&amp;Table_wabobpsvr_AzureCalc_AzureCalcRateCard[[#This Row],[Region]]</f>
        <v>Premium P11 Secondary Geo Database HoursB16</v>
      </c>
      <c r="B13895" s="1039">
        <v>16</v>
      </c>
      <c r="C13895" s="1039" t="s">
        <v>1071</v>
      </c>
      <c r="D13895" s="1039" t="s">
        <v>175</v>
      </c>
      <c r="E13895" s="1039">
        <v>7.34375</v>
      </c>
      <c r="F13895" s="1039" t="s">
        <v>7147</v>
      </c>
      <c r="G13895" s="775" t="s">
        <v>7188</v>
      </c>
      <c r="H13895" s="775" t="s">
        <v>7189</v>
      </c>
      <c r="I13895" s="775" t="s">
        <v>7149</v>
      </c>
    </row>
    <row r="13896" spans="1:9">
      <c r="A13896" s="1039" t="str">
        <f>Table_wabobpsvr_AzureCalc_AzureCalcRateCard[[#This Row],[ServiceName]]&amp;Table_wabobpsvr_AzureCalc_AzureCalcRateCard[[#This Row],[Price_Level]]&amp;Table_wabobpsvr_AzureCalc_AzureCalcRateCard[[#This Row],[Region]]</f>
        <v>Premium P11 Secondary Geo Database HoursB13</v>
      </c>
      <c r="B13896" s="1039">
        <v>13</v>
      </c>
      <c r="C13896" s="1039" t="s">
        <v>1071</v>
      </c>
      <c r="D13896" s="1039" t="s">
        <v>175</v>
      </c>
      <c r="E13896" s="1039">
        <v>8.0612833333333302</v>
      </c>
      <c r="F13896" s="1039" t="s">
        <v>7147</v>
      </c>
      <c r="G13896" s="775" t="s">
        <v>7190</v>
      </c>
      <c r="H13896" s="775" t="s">
        <v>7191</v>
      </c>
      <c r="I13896" s="775" t="s">
        <v>7150</v>
      </c>
    </row>
    <row r="13897" spans="1:9">
      <c r="A13897" s="775" t="str">
        <f>Table_wabobpsvr_AzureCalc_AzureCalcRateCard[[#This Row],[ServiceName]]&amp;Table_wabobpsvr_AzureCalc_AzureCalcRateCard[[#This Row],[Price_Level]]&amp;Table_wabobpsvr_AzureCalc_AzureCalcRateCard[[#This Row],[Region]]</f>
        <v>Premium P11 Secondary Geo Database HoursB11</v>
      </c>
      <c r="B13897" s="775">
        <v>11</v>
      </c>
      <c r="C13897" s="775" t="s">
        <v>1071</v>
      </c>
      <c r="D13897" s="775" t="s">
        <v>175</v>
      </c>
      <c r="E13897" s="775">
        <v>7.5082500000000003</v>
      </c>
      <c r="F13897" s="775" t="s">
        <v>7147</v>
      </c>
      <c r="G13897" s="775" t="s">
        <v>7192</v>
      </c>
      <c r="H13897" s="775" t="s">
        <v>7193</v>
      </c>
      <c r="I13897" s="775" t="s">
        <v>7151</v>
      </c>
    </row>
    <row r="13898" spans="1:9">
      <c r="A13898" s="775" t="str">
        <f>Table_wabobpsvr_AzureCalc_AzureCalcRateCard[[#This Row],[ServiceName]]&amp;Table_wabobpsvr_AzureCalc_AzureCalcRateCard[[#This Row],[Price_Level]]&amp;Table_wabobpsvr_AzureCalc_AzureCalcRateCard[[#This Row],[Region]]</f>
        <v>Premium P11 Secondary Geo Database HoursB12</v>
      </c>
      <c r="B13898" s="775">
        <v>12</v>
      </c>
      <c r="C13898" s="775" t="s">
        <v>1071</v>
      </c>
      <c r="D13898" s="775" t="s">
        <v>175</v>
      </c>
      <c r="E13898" s="775">
        <v>7.5082500000000003</v>
      </c>
      <c r="F13898" s="775" t="s">
        <v>7147</v>
      </c>
      <c r="G13898" s="775" t="s">
        <v>7194</v>
      </c>
      <c r="H13898" s="775" t="s">
        <v>7195</v>
      </c>
      <c r="I13898" s="775" t="s">
        <v>7152</v>
      </c>
    </row>
    <row r="13899" spans="1:9">
      <c r="A13899" s="775" t="str">
        <f>Table_wabobpsvr_AzureCalc_AzureCalcRateCard[[#This Row],[ServiceName]]&amp;Table_wabobpsvr_AzureCalc_AzureCalcRateCard[[#This Row],[Price_Level]]&amp;Table_wabobpsvr_AzureCalc_AzureCalcRateCard[[#This Row],[Region]]</f>
        <v>Standard_D5 VM (Non-Windows)MOSP9</v>
      </c>
      <c r="B13899" s="775">
        <v>9</v>
      </c>
      <c r="C13899" s="775" t="s">
        <v>680</v>
      </c>
      <c r="D13899" s="775" t="s">
        <v>606</v>
      </c>
      <c r="E13899" s="775">
        <v>1.722</v>
      </c>
      <c r="F13899" s="775" t="s">
        <v>1131</v>
      </c>
      <c r="G13899" s="775" t="s">
        <v>4235</v>
      </c>
      <c r="H13899" s="775" t="s">
        <v>4235</v>
      </c>
      <c r="I13899" s="775" t="s">
        <v>5264</v>
      </c>
    </row>
    <row r="13900" spans="1:9">
      <c r="A13900" s="775" t="str">
        <f>Table_wabobpsvr_AzureCalc_AzureCalcRateCard[[#This Row],[ServiceName]]&amp;Table_wabobpsvr_AzureCalc_AzureCalcRateCard[[#This Row],[Price_Level]]&amp;Table_wabobpsvr_AzureCalc_AzureCalcRateCard[[#This Row],[Region]]</f>
        <v>Standard_D5 VM (Non-Windows)A9</v>
      </c>
      <c r="B13900" s="775">
        <v>9</v>
      </c>
      <c r="C13900" s="775" t="s">
        <v>680</v>
      </c>
      <c r="D13900" s="775" t="s">
        <v>174</v>
      </c>
      <c r="E13900" s="775">
        <v>1.6703399999999999</v>
      </c>
      <c r="F13900" s="775" t="s">
        <v>1131</v>
      </c>
      <c r="G13900" s="775" t="s">
        <v>4235</v>
      </c>
      <c r="H13900" s="775" t="s">
        <v>4235</v>
      </c>
      <c r="I13900" s="775" t="s">
        <v>5264</v>
      </c>
    </row>
    <row r="13901" spans="1:9">
      <c r="A13901" s="775" t="str">
        <f>Table_wabobpsvr_AzureCalc_AzureCalcRateCard[[#This Row],[ServiceName]]&amp;Table_wabobpsvr_AzureCalc_AzureCalcRateCard[[#This Row],[Price_Level]]&amp;Table_wabobpsvr_AzureCalc_AzureCalcRateCard[[#This Row],[Region]]</f>
        <v>Standard_D5 VM (Non-Windows)B9</v>
      </c>
      <c r="B13901" s="775">
        <v>9</v>
      </c>
      <c r="C13901" s="775" t="s">
        <v>680</v>
      </c>
      <c r="D13901" s="775" t="s">
        <v>175</v>
      </c>
      <c r="E13901" s="775">
        <v>1.6186799999999999</v>
      </c>
      <c r="F13901" s="775" t="s">
        <v>1131</v>
      </c>
      <c r="G13901" s="775" t="s">
        <v>4235</v>
      </c>
      <c r="H13901" s="775" t="s">
        <v>4235</v>
      </c>
      <c r="I13901" s="775" t="s">
        <v>5264</v>
      </c>
    </row>
    <row r="13902" spans="1:9">
      <c r="A13902" s="775" t="str">
        <f>Table_wabobpsvr_AzureCalc_AzureCalcRateCard[[#This Row],[ServiceName]]&amp;Table_wabobpsvr_AzureCalc_AzureCalcRateCard[[#This Row],[Price_Level]]&amp;Table_wabobpsvr_AzureCalc_AzureCalcRateCard[[#This Row],[Region]]</f>
        <v>Standard_D5 VM (Non-Windows)C9</v>
      </c>
      <c r="B13902" s="775">
        <v>9</v>
      </c>
      <c r="C13902" s="775" t="s">
        <v>680</v>
      </c>
      <c r="D13902" s="775" t="s">
        <v>177</v>
      </c>
      <c r="E13902" s="775">
        <v>1.5670200000000001</v>
      </c>
      <c r="F13902" s="775" t="s">
        <v>1131</v>
      </c>
      <c r="G13902" s="775" t="s">
        <v>4235</v>
      </c>
      <c r="H13902" s="775" t="s">
        <v>4235</v>
      </c>
      <c r="I13902" s="775" t="s">
        <v>5264</v>
      </c>
    </row>
    <row r="13903" spans="1:9">
      <c r="A13903" s="775" t="str">
        <f>Table_wabobpsvr_AzureCalc_AzureCalcRateCard[[#This Row],[ServiceName]]&amp;Table_wabobpsvr_AzureCalc_AzureCalcRateCard[[#This Row],[Price_Level]]&amp;Table_wabobpsvr_AzureCalc_AzureCalcRateCard[[#This Row],[Region]]</f>
        <v>Standard_D5 VM (Non-Windows)D9</v>
      </c>
      <c r="B13903" s="775">
        <v>9</v>
      </c>
      <c r="C13903" s="775" t="s">
        <v>680</v>
      </c>
      <c r="D13903" s="775" t="s">
        <v>176</v>
      </c>
      <c r="E13903" s="775">
        <v>1.51536</v>
      </c>
      <c r="F13903" s="775" t="s">
        <v>1131</v>
      </c>
      <c r="G13903" s="775" t="s">
        <v>4235</v>
      </c>
      <c r="H13903" s="775" t="s">
        <v>4235</v>
      </c>
      <c r="I13903" s="775" t="s">
        <v>5264</v>
      </c>
    </row>
    <row r="13904" spans="1:9">
      <c r="A13904" s="775" t="str">
        <f>Table_wabobpsvr_AzureCalc_AzureCalcRateCard[[#This Row],[ServiceName]]&amp;Table_wabobpsvr_AzureCalc_AzureCalcRateCard[[#This Row],[Price_Level]]&amp;Table_wabobpsvr_AzureCalc_AzureCalcRateCard[[#This Row],[Region]]</f>
        <v>Standard UsersMOSP14</v>
      </c>
      <c r="B13904" s="775">
        <v>14</v>
      </c>
      <c r="C13904" s="775" t="s">
        <v>4235</v>
      </c>
      <c r="D13904" s="775" t="s">
        <v>606</v>
      </c>
      <c r="E13904" s="775">
        <v>999999</v>
      </c>
      <c r="F13904" s="775" t="s">
        <v>3126</v>
      </c>
      <c r="G13904" s="775" t="s">
        <v>4235</v>
      </c>
      <c r="H13904" s="775" t="s">
        <v>4235</v>
      </c>
      <c r="I13904" s="775" t="s">
        <v>4235</v>
      </c>
    </row>
    <row r="13905" spans="1:9">
      <c r="A13905" s="775" t="str">
        <f>Table_wabobpsvr_AzureCalc_AzureCalcRateCard[[#This Row],[ServiceName]]&amp;Table_wabobpsvr_AzureCalc_AzureCalcRateCard[[#This Row],[Price_Level]]&amp;Table_wabobpsvr_AzureCalc_AzureCalcRateCard[[#This Row],[Region]]</f>
        <v>Standard UsersA14</v>
      </c>
      <c r="B13905" s="775">
        <v>14</v>
      </c>
      <c r="C13905" s="775" t="s">
        <v>4235</v>
      </c>
      <c r="D13905" s="775" t="s">
        <v>174</v>
      </c>
      <c r="E13905" s="775">
        <v>999999</v>
      </c>
      <c r="F13905" s="775" t="s">
        <v>3126</v>
      </c>
      <c r="G13905" s="775" t="s">
        <v>4235</v>
      </c>
      <c r="H13905" s="775" t="s">
        <v>4235</v>
      </c>
      <c r="I13905" s="775" t="s">
        <v>4235</v>
      </c>
    </row>
    <row r="13906" spans="1:9">
      <c r="A13906" s="775" t="str">
        <f>Table_wabobpsvr_AzureCalc_AzureCalcRateCard[[#This Row],[ServiceName]]&amp;Table_wabobpsvr_AzureCalc_AzureCalcRateCard[[#This Row],[Price_Level]]&amp;Table_wabobpsvr_AzureCalc_AzureCalcRateCard[[#This Row],[Region]]</f>
        <v>Standard UsersB14</v>
      </c>
      <c r="B13906" s="775">
        <v>14</v>
      </c>
      <c r="C13906" s="775" t="s">
        <v>4235</v>
      </c>
      <c r="D13906" s="775" t="s">
        <v>175</v>
      </c>
      <c r="E13906" s="775">
        <v>999999</v>
      </c>
      <c r="F13906" s="775" t="s">
        <v>3126</v>
      </c>
      <c r="G13906" s="775" t="s">
        <v>4235</v>
      </c>
      <c r="H13906" s="775" t="s">
        <v>4235</v>
      </c>
      <c r="I13906" s="775" t="s">
        <v>4235</v>
      </c>
    </row>
    <row r="13907" spans="1:9">
      <c r="A13907" s="775" t="str">
        <f>Table_wabobpsvr_AzureCalc_AzureCalcRateCard[[#This Row],[ServiceName]]&amp;Table_wabobpsvr_AzureCalc_AzureCalcRateCard[[#This Row],[Price_Level]]&amp;Table_wabobpsvr_AzureCalc_AzureCalcRateCard[[#This Row],[Region]]</f>
        <v>Standard UsersC14</v>
      </c>
      <c r="B13907" s="775">
        <v>14</v>
      </c>
      <c r="C13907" s="775" t="s">
        <v>4235</v>
      </c>
      <c r="D13907" s="775" t="s">
        <v>177</v>
      </c>
      <c r="E13907" s="775">
        <v>999999</v>
      </c>
      <c r="F13907" s="775" t="s">
        <v>3126</v>
      </c>
      <c r="G13907" s="775" t="s">
        <v>4235</v>
      </c>
      <c r="H13907" s="775" t="s">
        <v>4235</v>
      </c>
      <c r="I13907" s="775" t="s">
        <v>4235</v>
      </c>
    </row>
    <row r="13908" spans="1:9">
      <c r="A13908" s="775" t="str">
        <f>Table_wabobpsvr_AzureCalc_AzureCalcRateCard[[#This Row],[ServiceName]]&amp;Table_wabobpsvr_AzureCalc_AzureCalcRateCard[[#This Row],[Price_Level]]&amp;Table_wabobpsvr_AzureCalc_AzureCalcRateCard[[#This Row],[Region]]</f>
        <v>Standard UsersD14</v>
      </c>
      <c r="B13908" s="775">
        <v>14</v>
      </c>
      <c r="C13908" s="775" t="s">
        <v>4235</v>
      </c>
      <c r="D13908" s="775" t="s">
        <v>176</v>
      </c>
      <c r="E13908" s="775">
        <v>999999</v>
      </c>
      <c r="F13908" s="775" t="s">
        <v>3126</v>
      </c>
      <c r="G13908" s="775" t="s">
        <v>4235</v>
      </c>
      <c r="H13908" s="775" t="s">
        <v>4235</v>
      </c>
      <c r="I13908" s="775" t="s">
        <v>4235</v>
      </c>
    </row>
    <row r="13909" spans="1:9">
      <c r="A13909" s="775" t="str">
        <f>Table_wabobpsvr_AzureCalc_AzureCalcRateCard[[#This Row],[ServiceName]]&amp;Table_wabobpsvr_AzureCalc_AzureCalcRateCard[[#This Row],[Price_Level]]&amp;Table_wabobpsvr_AzureCalc_AzureCalcRateCard[[#This Row],[Region]]</f>
        <v>Basic.A7 VM (Non-Windows)C4</v>
      </c>
      <c r="B13909" s="775">
        <v>4</v>
      </c>
      <c r="C13909" s="775" t="s">
        <v>680</v>
      </c>
      <c r="D13909" s="775" t="s">
        <v>177</v>
      </c>
      <c r="E13909" s="775">
        <v>0.56279999999999997</v>
      </c>
      <c r="F13909" s="775" t="s">
        <v>715</v>
      </c>
      <c r="G13909" s="775" t="s">
        <v>1464</v>
      </c>
      <c r="H13909" s="775" t="s">
        <v>1465</v>
      </c>
      <c r="I13909" s="775" t="s">
        <v>5008</v>
      </c>
    </row>
    <row r="13910" spans="1:9">
      <c r="A13910" s="775" t="str">
        <f>Table_wabobpsvr_AzureCalc_AzureCalcRateCard[[#This Row],[ServiceName]]&amp;Table_wabobpsvr_AzureCalc_AzureCalcRateCard[[#This Row],[Price_Level]]&amp;Table_wabobpsvr_AzureCalc_AzureCalcRateCard[[#This Row],[Region]]</f>
        <v>Basic.A7 VM (Non-Windows)D4</v>
      </c>
      <c r="B13910" s="775">
        <v>4</v>
      </c>
      <c r="C13910" s="775" t="s">
        <v>680</v>
      </c>
      <c r="D13910" s="775" t="s">
        <v>176</v>
      </c>
      <c r="E13910" s="775">
        <v>0.53759999999999997</v>
      </c>
      <c r="F13910" s="775" t="s">
        <v>715</v>
      </c>
      <c r="G13910" s="775" t="s">
        <v>1464</v>
      </c>
      <c r="H13910" s="775" t="s">
        <v>1465</v>
      </c>
      <c r="I13910" s="775" t="s">
        <v>5008</v>
      </c>
    </row>
    <row r="13911" spans="1:9">
      <c r="A13911" s="775" t="str">
        <f>Table_wabobpsvr_AzureCalc_AzureCalcRateCard[[#This Row],[ServiceName]]&amp;Table_wabobpsvr_AzureCalc_AzureCalcRateCard[[#This Row],[Price_Level]]&amp;Table_wabobpsvr_AzureCalc_AzureCalcRateCard[[#This Row],[Region]]</f>
        <v>Basic.A7 VM (Non-Windows)MOSP5</v>
      </c>
      <c r="B13911" s="775">
        <v>5</v>
      </c>
      <c r="C13911" s="775" t="s">
        <v>680</v>
      </c>
      <c r="D13911" s="775" t="s">
        <v>606</v>
      </c>
      <c r="E13911" s="775">
        <v>0.84</v>
      </c>
      <c r="F13911" s="775" t="s">
        <v>715</v>
      </c>
      <c r="G13911" s="775" t="s">
        <v>4235</v>
      </c>
      <c r="H13911" s="775" t="s">
        <v>4235</v>
      </c>
      <c r="I13911" s="775" t="s">
        <v>5009</v>
      </c>
    </row>
    <row r="13912" spans="1:9">
      <c r="A13912" s="775" t="str">
        <f>Table_wabobpsvr_AzureCalc_AzureCalcRateCard[[#This Row],[ServiceName]]&amp;Table_wabobpsvr_AzureCalc_AzureCalcRateCard[[#This Row],[Price_Level]]&amp;Table_wabobpsvr_AzureCalc_AzureCalcRateCard[[#This Row],[Region]]</f>
        <v>Basic.A7 VM (Non-Windows)A5</v>
      </c>
      <c r="B13912" s="775">
        <v>5</v>
      </c>
      <c r="C13912" s="775" t="s">
        <v>680</v>
      </c>
      <c r="D13912" s="775" t="s">
        <v>174</v>
      </c>
      <c r="E13912" s="775">
        <v>0.61319999999999997</v>
      </c>
      <c r="F13912" s="775" t="s">
        <v>715</v>
      </c>
      <c r="G13912" s="775" t="s">
        <v>1466</v>
      </c>
      <c r="H13912" s="775" t="s">
        <v>1467</v>
      </c>
      <c r="I13912" s="775" t="s">
        <v>5009</v>
      </c>
    </row>
    <row r="13913" spans="1:9">
      <c r="A13913" s="775" t="str">
        <f>Table_wabobpsvr_AzureCalc_AzureCalcRateCard[[#This Row],[ServiceName]]&amp;Table_wabobpsvr_AzureCalc_AzureCalcRateCard[[#This Row],[Price_Level]]&amp;Table_wabobpsvr_AzureCalc_AzureCalcRateCard[[#This Row],[Region]]</f>
        <v>Basic.A7 VM (Non-Windows)B5</v>
      </c>
      <c r="B13913" s="775">
        <v>5</v>
      </c>
      <c r="C13913" s="775" t="s">
        <v>680</v>
      </c>
      <c r="D13913" s="775" t="s">
        <v>175</v>
      </c>
      <c r="E13913" s="775">
        <v>0.58799999999999997</v>
      </c>
      <c r="F13913" s="775" t="s">
        <v>715</v>
      </c>
      <c r="G13913" s="775" t="s">
        <v>1466</v>
      </c>
      <c r="H13913" s="775" t="s">
        <v>1467</v>
      </c>
      <c r="I13913" s="775" t="s">
        <v>5009</v>
      </c>
    </row>
    <row r="13914" spans="1:9">
      <c r="A13914" s="775" t="str">
        <f>Table_wabobpsvr_AzureCalc_AzureCalcRateCard[[#This Row],[ServiceName]]&amp;Table_wabobpsvr_AzureCalc_AzureCalcRateCard[[#This Row],[Price_Level]]&amp;Table_wabobpsvr_AzureCalc_AzureCalcRateCard[[#This Row],[Region]]</f>
        <v>Basic.A7 VM (Non-Windows)C5</v>
      </c>
      <c r="B13914" s="775">
        <v>5</v>
      </c>
      <c r="C13914" s="775" t="s">
        <v>680</v>
      </c>
      <c r="D13914" s="775" t="s">
        <v>177</v>
      </c>
      <c r="E13914" s="775">
        <v>0.56279999999999997</v>
      </c>
      <c r="F13914" s="775" t="s">
        <v>715</v>
      </c>
      <c r="G13914" s="775" t="s">
        <v>1466</v>
      </c>
      <c r="H13914" s="775" t="s">
        <v>1467</v>
      </c>
      <c r="I13914" s="775" t="s">
        <v>5009</v>
      </c>
    </row>
    <row r="13915" spans="1:9">
      <c r="A13915" s="775" t="str">
        <f>Table_wabobpsvr_AzureCalc_AzureCalcRateCard[[#This Row],[ServiceName]]&amp;Table_wabobpsvr_AzureCalc_AzureCalcRateCard[[#This Row],[Price_Level]]&amp;Table_wabobpsvr_AzureCalc_AzureCalcRateCard[[#This Row],[Region]]</f>
        <v>Basic.A7 VM (Non-Windows)D5</v>
      </c>
      <c r="B13915" s="775">
        <v>5</v>
      </c>
      <c r="C13915" s="775" t="s">
        <v>680</v>
      </c>
      <c r="D13915" s="775" t="s">
        <v>176</v>
      </c>
      <c r="E13915" s="775">
        <v>0.53759999999999997</v>
      </c>
      <c r="F13915" s="775" t="s">
        <v>715</v>
      </c>
      <c r="G13915" s="775" t="s">
        <v>1466</v>
      </c>
      <c r="H13915" s="775" t="s">
        <v>1467</v>
      </c>
      <c r="I13915" s="775" t="s">
        <v>5009</v>
      </c>
    </row>
    <row r="13916" spans="1:9">
      <c r="A13916" s="775" t="str">
        <f>Table_wabobpsvr_AzureCalc_AzureCalcRateCard[[#This Row],[ServiceName]]&amp;Table_wabobpsvr_AzureCalc_AzureCalcRateCard[[#This Row],[Price_Level]]&amp;Table_wabobpsvr_AzureCalc_AzureCalcRateCard[[#This Row],[Region]]</f>
        <v>Basic.A7 VM (Non-Windows)MOSP1</v>
      </c>
      <c r="B13916" s="775">
        <v>1</v>
      </c>
      <c r="C13916" s="775" t="s">
        <v>680</v>
      </c>
      <c r="D13916" s="775" t="s">
        <v>606</v>
      </c>
      <c r="E13916" s="775">
        <v>0.76</v>
      </c>
      <c r="F13916" s="775" t="s">
        <v>715</v>
      </c>
      <c r="G13916" s="775" t="s">
        <v>4235</v>
      </c>
      <c r="H13916" s="775" t="s">
        <v>4235</v>
      </c>
      <c r="I13916" s="775" t="s">
        <v>5010</v>
      </c>
    </row>
    <row r="13917" spans="1:9">
      <c r="A13917" s="775" t="str">
        <f>Table_wabobpsvr_AzureCalc_AzureCalcRateCard[[#This Row],[ServiceName]]&amp;Table_wabobpsvr_AzureCalc_AzureCalcRateCard[[#This Row],[Price_Level]]&amp;Table_wabobpsvr_AzureCalc_AzureCalcRateCard[[#This Row],[Region]]</f>
        <v>Basic.A7 VM (Non-Windows)A1</v>
      </c>
      <c r="B13917" s="775">
        <v>1</v>
      </c>
      <c r="C13917" s="775" t="s">
        <v>680</v>
      </c>
      <c r="D13917" s="775" t="s">
        <v>174</v>
      </c>
      <c r="E13917" s="775">
        <v>0.55479999999999996</v>
      </c>
      <c r="F13917" s="775" t="s">
        <v>715</v>
      </c>
      <c r="G13917" s="775" t="s">
        <v>1468</v>
      </c>
      <c r="H13917" s="775" t="s">
        <v>1469</v>
      </c>
      <c r="I13917" s="775" t="s">
        <v>5010</v>
      </c>
    </row>
    <row r="13918" spans="1:9">
      <c r="A13918" s="775" t="str">
        <f>Table_wabobpsvr_AzureCalc_AzureCalcRateCard[[#This Row],[ServiceName]]&amp;Table_wabobpsvr_AzureCalc_AzureCalcRateCard[[#This Row],[Price_Level]]&amp;Table_wabobpsvr_AzureCalc_AzureCalcRateCard[[#This Row],[Region]]</f>
        <v>Basic.A7 VM (Non-Windows)B1</v>
      </c>
      <c r="B13918" s="775">
        <v>1</v>
      </c>
      <c r="C13918" s="775" t="s">
        <v>680</v>
      </c>
      <c r="D13918" s="775" t="s">
        <v>175</v>
      </c>
      <c r="E13918" s="775">
        <v>0.53200000000000003</v>
      </c>
      <c r="F13918" s="775" t="s">
        <v>715</v>
      </c>
      <c r="G13918" s="775" t="s">
        <v>1468</v>
      </c>
      <c r="H13918" s="775" t="s">
        <v>1469</v>
      </c>
      <c r="I13918" s="775" t="s">
        <v>5010</v>
      </c>
    </row>
    <row r="13919" spans="1:9">
      <c r="A13919" s="775" t="str">
        <f>Table_wabobpsvr_AzureCalc_AzureCalcRateCard[[#This Row],[ServiceName]]&amp;Table_wabobpsvr_AzureCalc_AzureCalcRateCard[[#This Row],[Price_Level]]&amp;Table_wabobpsvr_AzureCalc_AzureCalcRateCard[[#This Row],[Region]]</f>
        <v>Basic.A7 VM (Non-Windows)C1</v>
      </c>
      <c r="B13919" s="775">
        <v>1</v>
      </c>
      <c r="C13919" s="775" t="s">
        <v>680</v>
      </c>
      <c r="D13919" s="775" t="s">
        <v>177</v>
      </c>
      <c r="E13919" s="775">
        <v>0.50919999999999999</v>
      </c>
      <c r="F13919" s="775" t="s">
        <v>715</v>
      </c>
      <c r="G13919" s="775" t="s">
        <v>1468</v>
      </c>
      <c r="H13919" s="775" t="s">
        <v>1469</v>
      </c>
      <c r="I13919" s="775" t="s">
        <v>5010</v>
      </c>
    </row>
    <row r="13920" spans="1:9">
      <c r="A13920" s="775" t="str">
        <f>Table_wabobpsvr_AzureCalc_AzureCalcRateCard[[#This Row],[ServiceName]]&amp;Table_wabobpsvr_AzureCalc_AzureCalcRateCard[[#This Row],[Price_Level]]&amp;Table_wabobpsvr_AzureCalc_AzureCalcRateCard[[#This Row],[Region]]</f>
        <v>Basic.A7 VM (Non-Windows)D1</v>
      </c>
      <c r="B13920" s="775">
        <v>1</v>
      </c>
      <c r="C13920" s="775" t="s">
        <v>680</v>
      </c>
      <c r="D13920" s="775" t="s">
        <v>176</v>
      </c>
      <c r="E13920" s="775">
        <v>0.4864</v>
      </c>
      <c r="F13920" s="775" t="s">
        <v>715</v>
      </c>
      <c r="G13920" s="775" t="s">
        <v>1468</v>
      </c>
      <c r="H13920" s="775" t="s">
        <v>1469</v>
      </c>
      <c r="I13920" s="775" t="s">
        <v>5010</v>
      </c>
    </row>
    <row r="13921" spans="1:9">
      <c r="A13921" s="775" t="str">
        <f>Table_wabobpsvr_AzureCalc_AzureCalcRateCard[[#This Row],[ServiceName]]&amp;Table_wabobpsvr_AzureCalc_AzureCalcRateCard[[#This Row],[Price_Level]]&amp;Table_wabobpsvr_AzureCalc_AzureCalcRateCard[[#This Row],[Region]]</f>
        <v>Basic.A7 VM (Non-Windows)MOSP7</v>
      </c>
      <c r="B13921" s="775">
        <v>7</v>
      </c>
      <c r="C13921" s="775" t="s">
        <v>680</v>
      </c>
      <c r="D13921" s="775" t="s">
        <v>606</v>
      </c>
      <c r="E13921" s="775">
        <v>0.84</v>
      </c>
      <c r="F13921" s="775" t="s">
        <v>715</v>
      </c>
      <c r="G13921" s="775" t="s">
        <v>4235</v>
      </c>
      <c r="H13921" s="775" t="s">
        <v>4235</v>
      </c>
      <c r="I13921" s="775" t="s">
        <v>5011</v>
      </c>
    </row>
    <row r="13922" spans="1:9">
      <c r="A13922" s="775" t="str">
        <f>Table_wabobpsvr_AzureCalc_AzureCalcRateCard[[#This Row],[ServiceName]]&amp;Table_wabobpsvr_AzureCalc_AzureCalcRateCard[[#This Row],[Price_Level]]&amp;Table_wabobpsvr_AzureCalc_AzureCalcRateCard[[#This Row],[Region]]</f>
        <v>Basic.A7 VM (Non-Windows)A7</v>
      </c>
      <c r="B13922" s="775">
        <v>7</v>
      </c>
      <c r="C13922" s="775" t="s">
        <v>680</v>
      </c>
      <c r="D13922" s="775" t="s">
        <v>174</v>
      </c>
      <c r="E13922" s="775">
        <v>0.61319999999999997</v>
      </c>
      <c r="F13922" s="775" t="s">
        <v>715</v>
      </c>
      <c r="G13922" s="775" t="s">
        <v>1470</v>
      </c>
      <c r="H13922" s="775" t="s">
        <v>1471</v>
      </c>
      <c r="I13922" s="775" t="s">
        <v>5011</v>
      </c>
    </row>
    <row r="13923" spans="1:9">
      <c r="A13923" s="775" t="str">
        <f>Table_wabobpsvr_AzureCalc_AzureCalcRateCard[[#This Row],[ServiceName]]&amp;Table_wabobpsvr_AzureCalc_AzureCalcRateCard[[#This Row],[Price_Level]]&amp;Table_wabobpsvr_AzureCalc_AzureCalcRateCard[[#This Row],[Region]]</f>
        <v>Basic.A7 VM (Non-Windows)B7</v>
      </c>
      <c r="B13923" s="775">
        <v>7</v>
      </c>
      <c r="C13923" s="775" t="s">
        <v>680</v>
      </c>
      <c r="D13923" s="775" t="s">
        <v>175</v>
      </c>
      <c r="E13923" s="775">
        <v>0.58799999999999997</v>
      </c>
      <c r="F13923" s="775" t="s">
        <v>715</v>
      </c>
      <c r="G13923" s="775" t="s">
        <v>1470</v>
      </c>
      <c r="H13923" s="775" t="s">
        <v>1471</v>
      </c>
      <c r="I13923" s="775" t="s">
        <v>5011</v>
      </c>
    </row>
    <row r="13924" spans="1:9">
      <c r="A13924" s="775" t="str">
        <f>Table_wabobpsvr_AzureCalc_AzureCalcRateCard[[#This Row],[ServiceName]]&amp;Table_wabobpsvr_AzureCalc_AzureCalcRateCard[[#This Row],[Price_Level]]&amp;Table_wabobpsvr_AzureCalc_AzureCalcRateCard[[#This Row],[Region]]</f>
        <v>Basic.A7 VM (Non-Windows)C7</v>
      </c>
      <c r="B13924" s="775">
        <v>7</v>
      </c>
      <c r="C13924" s="775" t="s">
        <v>680</v>
      </c>
      <c r="D13924" s="775" t="s">
        <v>177</v>
      </c>
      <c r="E13924" s="775">
        <v>0.56279999999999997</v>
      </c>
      <c r="F13924" s="775" t="s">
        <v>715</v>
      </c>
      <c r="G13924" s="775" t="s">
        <v>1470</v>
      </c>
      <c r="H13924" s="775" t="s">
        <v>1471</v>
      </c>
      <c r="I13924" s="775" t="s">
        <v>5011</v>
      </c>
    </row>
    <row r="13925" spans="1:9">
      <c r="A13925" s="775" t="str">
        <f>Table_wabobpsvr_AzureCalc_AzureCalcRateCard[[#This Row],[ServiceName]]&amp;Table_wabobpsvr_AzureCalc_AzureCalcRateCard[[#This Row],[Price_Level]]&amp;Table_wabobpsvr_AzureCalc_AzureCalcRateCard[[#This Row],[Region]]</f>
        <v>Basic.A7 VM (Non-Windows)D7</v>
      </c>
      <c r="B13925" s="775">
        <v>7</v>
      </c>
      <c r="C13925" s="775" t="s">
        <v>680</v>
      </c>
      <c r="D13925" s="775" t="s">
        <v>176</v>
      </c>
      <c r="E13925" s="775">
        <v>0.53759999999999997</v>
      </c>
      <c r="F13925" s="775" t="s">
        <v>715</v>
      </c>
      <c r="G13925" s="775" t="s">
        <v>1470</v>
      </c>
      <c r="H13925" s="775" t="s">
        <v>1471</v>
      </c>
      <c r="I13925" s="775" t="s">
        <v>5011</v>
      </c>
    </row>
    <row r="13926" spans="1:9">
      <c r="A13926" s="775" t="str">
        <f>Table_wabobpsvr_AzureCalc_AzureCalcRateCard[[#This Row],[ServiceName]]&amp;Table_wabobpsvr_AzureCalc_AzureCalcRateCard[[#This Row],[Price_Level]]&amp;Table_wabobpsvr_AzureCalc_AzureCalcRateCard[[#This Row],[Region]]</f>
        <v>Basic.A7 VM (Non-Windows)MOSP8</v>
      </c>
      <c r="B13926" s="775">
        <v>8</v>
      </c>
      <c r="C13926" s="775" t="s">
        <v>680</v>
      </c>
      <c r="D13926" s="775" t="s">
        <v>606</v>
      </c>
      <c r="E13926" s="775">
        <v>0.92</v>
      </c>
      <c r="F13926" s="775" t="s">
        <v>715</v>
      </c>
      <c r="G13926" s="775" t="s">
        <v>4235</v>
      </c>
      <c r="H13926" s="775" t="s">
        <v>4235</v>
      </c>
      <c r="I13926" s="775" t="s">
        <v>5012</v>
      </c>
    </row>
    <row r="13927" spans="1:9">
      <c r="A13927" s="775" t="str">
        <f>Table_wabobpsvr_AzureCalc_AzureCalcRateCard[[#This Row],[ServiceName]]&amp;Table_wabobpsvr_AzureCalc_AzureCalcRateCard[[#This Row],[Price_Level]]&amp;Table_wabobpsvr_AzureCalc_AzureCalcRateCard[[#This Row],[Region]]</f>
        <v>Basic.A7 VM (Non-Windows)A8</v>
      </c>
      <c r="B13927" s="775">
        <v>8</v>
      </c>
      <c r="C13927" s="775" t="s">
        <v>680</v>
      </c>
      <c r="D13927" s="775" t="s">
        <v>174</v>
      </c>
      <c r="E13927" s="775">
        <v>0.67159999999999997</v>
      </c>
      <c r="F13927" s="775" t="s">
        <v>715</v>
      </c>
      <c r="G13927" s="775" t="s">
        <v>1472</v>
      </c>
      <c r="H13927" s="775" t="s">
        <v>1473</v>
      </c>
      <c r="I13927" s="775" t="s">
        <v>5012</v>
      </c>
    </row>
    <row r="13928" spans="1:9">
      <c r="A13928" s="775" t="str">
        <f>Table_wabobpsvr_AzureCalc_AzureCalcRateCard[[#This Row],[ServiceName]]&amp;Table_wabobpsvr_AzureCalc_AzureCalcRateCard[[#This Row],[Price_Level]]&amp;Table_wabobpsvr_AzureCalc_AzureCalcRateCard[[#This Row],[Region]]</f>
        <v>Basic.A7 VM (Non-Windows)B8</v>
      </c>
      <c r="B13928" s="775">
        <v>8</v>
      </c>
      <c r="C13928" s="775" t="s">
        <v>680</v>
      </c>
      <c r="D13928" s="775" t="s">
        <v>175</v>
      </c>
      <c r="E13928" s="775">
        <v>0.64400000000000002</v>
      </c>
      <c r="F13928" s="775" t="s">
        <v>715</v>
      </c>
      <c r="G13928" s="775" t="s">
        <v>1472</v>
      </c>
      <c r="H13928" s="775" t="s">
        <v>1473</v>
      </c>
      <c r="I13928" s="775" t="s">
        <v>5012</v>
      </c>
    </row>
    <row r="13929" spans="1:9">
      <c r="A13929" s="775" t="str">
        <f>Table_wabobpsvr_AzureCalc_AzureCalcRateCard[[#This Row],[ServiceName]]&amp;Table_wabobpsvr_AzureCalc_AzureCalcRateCard[[#This Row],[Price_Level]]&amp;Table_wabobpsvr_AzureCalc_AzureCalcRateCard[[#This Row],[Region]]</f>
        <v>Basic.A7 VM (Non-Windows)C8</v>
      </c>
      <c r="B13929" s="775">
        <v>8</v>
      </c>
      <c r="C13929" s="775" t="s">
        <v>680</v>
      </c>
      <c r="D13929" s="775" t="s">
        <v>177</v>
      </c>
      <c r="E13929" s="775">
        <v>0.61639999999999995</v>
      </c>
      <c r="F13929" s="775" t="s">
        <v>715</v>
      </c>
      <c r="G13929" s="775" t="s">
        <v>1472</v>
      </c>
      <c r="H13929" s="775" t="s">
        <v>1473</v>
      </c>
      <c r="I13929" s="775" t="s">
        <v>5012</v>
      </c>
    </row>
    <row r="13930" spans="1:9">
      <c r="A13930" s="1039" t="str">
        <f>Table_wabobpsvr_AzureCalc_AzureCalcRateCard[[#This Row],[ServiceName]]&amp;Table_wabobpsvr_AzureCalc_AzureCalcRateCard[[#This Row],[Price_Level]]&amp;Table_wabobpsvr_AzureCalc_AzureCalcRateCard[[#This Row],[Region]]</f>
        <v>Basic.A7 VM (Non-Windows)D8</v>
      </c>
      <c r="B13930" s="1039">
        <v>8</v>
      </c>
      <c r="C13930" s="1039" t="s">
        <v>680</v>
      </c>
      <c r="D13930" s="1039" t="s">
        <v>176</v>
      </c>
      <c r="E13930" s="1039">
        <v>0.58879999999999999</v>
      </c>
      <c r="F13930" s="1039" t="s">
        <v>715</v>
      </c>
      <c r="G13930" s="775" t="s">
        <v>1472</v>
      </c>
      <c r="H13930" s="775" t="s">
        <v>1473</v>
      </c>
      <c r="I13930" s="775" t="s">
        <v>5012</v>
      </c>
    </row>
    <row r="13931" spans="1:9">
      <c r="A13931" s="1039" t="str">
        <f>Table_wabobpsvr_AzureCalc_AzureCalcRateCard[[#This Row],[ServiceName]]&amp;Table_wabobpsvr_AzureCalc_AzureCalcRateCard[[#This Row],[Price_Level]]&amp;Table_wabobpsvr_AzureCalc_AzureCalcRateCard[[#This Row],[Region]]</f>
        <v>Basic.A7 VM (Non-Windows)MOSP9</v>
      </c>
      <c r="B13931" s="1039">
        <v>9</v>
      </c>
      <c r="C13931" s="1039" t="s">
        <v>680</v>
      </c>
      <c r="D13931" s="1039" t="s">
        <v>606</v>
      </c>
      <c r="E13931" s="1039">
        <v>0.92</v>
      </c>
      <c r="F13931" s="1039" t="s">
        <v>715</v>
      </c>
      <c r="G13931" s="775" t="s">
        <v>4235</v>
      </c>
      <c r="H13931" s="775" t="s">
        <v>4235</v>
      </c>
      <c r="I13931" s="775" t="s">
        <v>5013</v>
      </c>
    </row>
    <row r="13932" spans="1:9">
      <c r="A13932" s="1039" t="str">
        <f>Table_wabobpsvr_AzureCalc_AzureCalcRateCard[[#This Row],[ServiceName]]&amp;Table_wabobpsvr_AzureCalc_AzureCalcRateCard[[#This Row],[Price_Level]]&amp;Table_wabobpsvr_AzureCalc_AzureCalcRateCard[[#This Row],[Region]]</f>
        <v>Basic.A7 VM (Non-Windows)A9</v>
      </c>
      <c r="B13932" s="1039">
        <v>9</v>
      </c>
      <c r="C13932" s="1039" t="s">
        <v>680</v>
      </c>
      <c r="D13932" s="1039" t="s">
        <v>174</v>
      </c>
      <c r="E13932" s="1039">
        <v>0.67159999999999997</v>
      </c>
      <c r="F13932" s="1039" t="s">
        <v>715</v>
      </c>
      <c r="G13932" s="775" t="s">
        <v>1474</v>
      </c>
      <c r="H13932" s="775" t="s">
        <v>1475</v>
      </c>
      <c r="I13932" s="775" t="s">
        <v>5013</v>
      </c>
    </row>
    <row r="13933" spans="1:9">
      <c r="A13933" s="1039" t="str">
        <f>Table_wabobpsvr_AzureCalc_AzureCalcRateCard[[#This Row],[ServiceName]]&amp;Table_wabobpsvr_AzureCalc_AzureCalcRateCard[[#This Row],[Price_Level]]&amp;Table_wabobpsvr_AzureCalc_AzureCalcRateCard[[#This Row],[Region]]</f>
        <v>Basic.A7 VM (Non-Windows)B9</v>
      </c>
      <c r="B13933" s="1039">
        <v>9</v>
      </c>
      <c r="C13933" s="1039" t="s">
        <v>680</v>
      </c>
      <c r="D13933" s="1039" t="s">
        <v>175</v>
      </c>
      <c r="E13933" s="1039">
        <v>0.64400000000000002</v>
      </c>
      <c r="F13933" s="1039" t="s">
        <v>715</v>
      </c>
      <c r="G13933" s="775" t="s">
        <v>1474</v>
      </c>
      <c r="H13933" s="775" t="s">
        <v>1475</v>
      </c>
      <c r="I13933" s="775" t="s">
        <v>5013</v>
      </c>
    </row>
    <row r="13934" spans="1:9">
      <c r="A13934" s="1039" t="str">
        <f>Table_wabobpsvr_AzureCalc_AzureCalcRateCard[[#This Row],[ServiceName]]&amp;Table_wabobpsvr_AzureCalc_AzureCalcRateCard[[#This Row],[Price_Level]]&amp;Table_wabobpsvr_AzureCalc_AzureCalcRateCard[[#This Row],[Region]]</f>
        <v>Basic.A7 VM (Non-Windows)C9</v>
      </c>
      <c r="B13934" s="1039">
        <v>9</v>
      </c>
      <c r="C13934" s="1039" t="s">
        <v>680</v>
      </c>
      <c r="D13934" s="1039" t="s">
        <v>177</v>
      </c>
      <c r="E13934" s="1039">
        <v>0.61639999999999995</v>
      </c>
      <c r="F13934" s="1039" t="s">
        <v>715</v>
      </c>
      <c r="G13934" s="775" t="s">
        <v>1474</v>
      </c>
      <c r="H13934" s="775" t="s">
        <v>1475</v>
      </c>
      <c r="I13934" s="775" t="s">
        <v>5013</v>
      </c>
    </row>
    <row r="13935" spans="1:9">
      <c r="A13935" s="775" t="str">
        <f>Table_wabobpsvr_AzureCalc_AzureCalcRateCard[[#This Row],[ServiceName]]&amp;Table_wabobpsvr_AzureCalc_AzureCalcRateCard[[#This Row],[Price_Level]]&amp;Table_wabobpsvr_AzureCalc_AzureCalcRateCard[[#This Row],[Region]]</f>
        <v>Basic.A7 VM (Non-Windows)D9</v>
      </c>
      <c r="B13935" s="775">
        <v>9</v>
      </c>
      <c r="C13935" s="775" t="s">
        <v>680</v>
      </c>
      <c r="D13935" s="775" t="s">
        <v>176</v>
      </c>
      <c r="E13935" s="775">
        <v>0.58879999999999999</v>
      </c>
      <c r="F13935" s="775" t="s">
        <v>715</v>
      </c>
      <c r="G13935" s="775" t="s">
        <v>1474</v>
      </c>
      <c r="H13935" s="775" t="s">
        <v>1475</v>
      </c>
      <c r="I13935" s="775" t="s">
        <v>5013</v>
      </c>
    </row>
    <row r="13936" spans="1:9">
      <c r="A13936" s="775" t="str">
        <f>Table_wabobpsvr_AzureCalc_AzureCalcRateCard[[#This Row],[ServiceName]]&amp;Table_wabobpsvr_AzureCalc_AzureCalcRateCard[[#This Row],[Price_Level]]&amp;Table_wabobpsvr_AzureCalc_AzureCalcRateCard[[#This Row],[Region]]</f>
        <v>Basic.A7 VM (Non-Windows)MOSP10</v>
      </c>
      <c r="B13936" s="775">
        <v>10</v>
      </c>
      <c r="C13936" s="775" t="s">
        <v>680</v>
      </c>
      <c r="D13936" s="775" t="s">
        <v>606</v>
      </c>
      <c r="E13936" s="775">
        <v>1</v>
      </c>
      <c r="F13936" s="775" t="s">
        <v>715</v>
      </c>
      <c r="G13936" s="775" t="s">
        <v>4235</v>
      </c>
      <c r="H13936" s="775" t="s">
        <v>4235</v>
      </c>
      <c r="I13936" s="775" t="s">
        <v>5014</v>
      </c>
    </row>
    <row r="13937" spans="1:9">
      <c r="A13937" s="775" t="str">
        <f>Table_wabobpsvr_AzureCalc_AzureCalcRateCard[[#This Row],[ServiceName]]&amp;Table_wabobpsvr_AzureCalc_AzureCalcRateCard[[#This Row],[Price_Level]]&amp;Table_wabobpsvr_AzureCalc_AzureCalcRateCard[[#This Row],[Region]]</f>
        <v>Basic.A7 VM (Non-Windows)A10</v>
      </c>
      <c r="B13937" s="775">
        <v>10</v>
      </c>
      <c r="C13937" s="775" t="s">
        <v>680</v>
      </c>
      <c r="D13937" s="775" t="s">
        <v>174</v>
      </c>
      <c r="E13937" s="775">
        <v>0.73</v>
      </c>
      <c r="F13937" s="775" t="s">
        <v>715</v>
      </c>
      <c r="G13937" s="775" t="s">
        <v>1476</v>
      </c>
      <c r="H13937" s="775" t="s">
        <v>1477</v>
      </c>
      <c r="I13937" s="775" t="s">
        <v>5014</v>
      </c>
    </row>
    <row r="13938" spans="1:9">
      <c r="A13938" s="775" t="str">
        <f>Table_wabobpsvr_AzureCalc_AzureCalcRateCard[[#This Row],[ServiceName]]&amp;Table_wabobpsvr_AzureCalc_AzureCalcRateCard[[#This Row],[Price_Level]]&amp;Table_wabobpsvr_AzureCalc_AzureCalcRateCard[[#This Row],[Region]]</f>
        <v>Basic.A7 VM (Non-Windows)B10</v>
      </c>
      <c r="B13938" s="775">
        <v>10</v>
      </c>
      <c r="C13938" s="775" t="s">
        <v>680</v>
      </c>
      <c r="D13938" s="775" t="s">
        <v>175</v>
      </c>
      <c r="E13938" s="775">
        <v>0.7</v>
      </c>
      <c r="F13938" s="775" t="s">
        <v>715</v>
      </c>
      <c r="G13938" s="775" t="s">
        <v>1476</v>
      </c>
      <c r="H13938" s="775" t="s">
        <v>1477</v>
      </c>
      <c r="I13938" s="775" t="s">
        <v>5014</v>
      </c>
    </row>
    <row r="13939" spans="1:9">
      <c r="A13939" s="775" t="str">
        <f>Table_wabobpsvr_AzureCalc_AzureCalcRateCard[[#This Row],[ServiceName]]&amp;Table_wabobpsvr_AzureCalc_AzureCalcRateCard[[#This Row],[Price_Level]]&amp;Table_wabobpsvr_AzureCalc_AzureCalcRateCard[[#This Row],[Region]]</f>
        <v>Basic.A7 VM (Non-Windows)C10</v>
      </c>
      <c r="B13939" s="775">
        <v>10</v>
      </c>
      <c r="C13939" s="775" t="s">
        <v>680</v>
      </c>
      <c r="D13939" s="775" t="s">
        <v>177</v>
      </c>
      <c r="E13939" s="775">
        <v>0.67</v>
      </c>
      <c r="F13939" s="775" t="s">
        <v>715</v>
      </c>
      <c r="G13939" s="775" t="s">
        <v>1476</v>
      </c>
      <c r="H13939" s="775" t="s">
        <v>1477</v>
      </c>
      <c r="I13939" s="775" t="s">
        <v>5014</v>
      </c>
    </row>
    <row r="13940" spans="1:9">
      <c r="A13940" s="775" t="str">
        <f>Table_wabobpsvr_AzureCalc_AzureCalcRateCard[[#This Row],[ServiceName]]&amp;Table_wabobpsvr_AzureCalc_AzureCalcRateCard[[#This Row],[Price_Level]]&amp;Table_wabobpsvr_AzureCalc_AzureCalcRateCard[[#This Row],[Region]]</f>
        <v>Basic.A7 VM (Non-Windows)D10</v>
      </c>
      <c r="B13940" s="775">
        <v>10</v>
      </c>
      <c r="C13940" s="775" t="s">
        <v>680</v>
      </c>
      <c r="D13940" s="775" t="s">
        <v>176</v>
      </c>
      <c r="E13940" s="775">
        <v>0.64</v>
      </c>
      <c r="F13940" s="775" t="s">
        <v>715</v>
      </c>
      <c r="G13940" s="775" t="s">
        <v>1476</v>
      </c>
      <c r="H13940" s="775" t="s">
        <v>1477</v>
      </c>
      <c r="I13940" s="775" t="s">
        <v>5014</v>
      </c>
    </row>
    <row r="13941" spans="1:9">
      <c r="A13941" s="775" t="str">
        <f>Table_wabobpsvr_AzureCalc_AzureCalcRateCard[[#This Row],[ServiceName]]&amp;Table_wabobpsvr_AzureCalc_AzureCalcRateCard[[#This Row],[Price_Level]]&amp;Table_wabobpsvr_AzureCalc_AzureCalcRateCard[[#This Row],[Region]]</f>
        <v>Basic.A7 VM (Non-Windows)MOSP11</v>
      </c>
      <c r="B13941" s="775">
        <v>11</v>
      </c>
      <c r="C13941" s="775" t="s">
        <v>680</v>
      </c>
      <c r="D13941" s="775" t="s">
        <v>606</v>
      </c>
      <c r="E13941" s="775">
        <v>0.96</v>
      </c>
      <c r="F13941" s="775" t="s">
        <v>715</v>
      </c>
      <c r="G13941" s="775" t="s">
        <v>4235</v>
      </c>
      <c r="H13941" s="775" t="s">
        <v>4235</v>
      </c>
      <c r="I13941" s="775" t="s">
        <v>5015</v>
      </c>
    </row>
    <row r="13942" spans="1:9">
      <c r="A13942" s="775" t="str">
        <f>Table_wabobpsvr_AzureCalc_AzureCalcRateCard[[#This Row],[ServiceName]]&amp;Table_wabobpsvr_AzureCalc_AzureCalcRateCard[[#This Row],[Price_Level]]&amp;Table_wabobpsvr_AzureCalc_AzureCalcRateCard[[#This Row],[Region]]</f>
        <v>Basic.A7 VM (Non-Windows)A11</v>
      </c>
      <c r="B13942" s="775">
        <v>11</v>
      </c>
      <c r="C13942" s="775" t="s">
        <v>680</v>
      </c>
      <c r="D13942" s="775" t="s">
        <v>174</v>
      </c>
      <c r="E13942" s="775">
        <v>0.70079999999999998</v>
      </c>
      <c r="F13942" s="775" t="s">
        <v>715</v>
      </c>
      <c r="G13942" s="775" t="s">
        <v>1478</v>
      </c>
      <c r="H13942" s="775" t="s">
        <v>1479</v>
      </c>
      <c r="I13942" s="775" t="s">
        <v>5015</v>
      </c>
    </row>
    <row r="13943" spans="1:9">
      <c r="A13943" s="775" t="str">
        <f>Table_wabobpsvr_AzureCalc_AzureCalcRateCard[[#This Row],[ServiceName]]&amp;Table_wabobpsvr_AzureCalc_AzureCalcRateCard[[#This Row],[Price_Level]]&amp;Table_wabobpsvr_AzureCalc_AzureCalcRateCard[[#This Row],[Region]]</f>
        <v>Basic.A7 VM (Non-Windows)B11</v>
      </c>
      <c r="B13943" s="775">
        <v>11</v>
      </c>
      <c r="C13943" s="775" t="s">
        <v>680</v>
      </c>
      <c r="D13943" s="775" t="s">
        <v>175</v>
      </c>
      <c r="E13943" s="775">
        <v>0.67200000000000004</v>
      </c>
      <c r="F13943" s="775" t="s">
        <v>715</v>
      </c>
      <c r="G13943" s="775" t="s">
        <v>1478</v>
      </c>
      <c r="H13943" s="775" t="s">
        <v>1479</v>
      </c>
      <c r="I13943" s="775" t="s">
        <v>5015</v>
      </c>
    </row>
    <row r="13944" spans="1:9">
      <c r="A13944" s="775" t="str">
        <f>Table_wabobpsvr_AzureCalc_AzureCalcRateCard[[#This Row],[ServiceName]]&amp;Table_wabobpsvr_AzureCalc_AzureCalcRateCard[[#This Row],[Price_Level]]&amp;Table_wabobpsvr_AzureCalc_AzureCalcRateCard[[#This Row],[Region]]</f>
        <v>Basic.A7 VM (Non-Windows)C11</v>
      </c>
      <c r="B13944" s="775">
        <v>11</v>
      </c>
      <c r="C13944" s="775" t="s">
        <v>680</v>
      </c>
      <c r="D13944" s="775" t="s">
        <v>177</v>
      </c>
      <c r="E13944" s="775">
        <v>0.64319999999999999</v>
      </c>
      <c r="F13944" s="775" t="s">
        <v>715</v>
      </c>
      <c r="G13944" s="775" t="s">
        <v>1478</v>
      </c>
      <c r="H13944" s="775" t="s">
        <v>1479</v>
      </c>
      <c r="I13944" s="775" t="s">
        <v>5015</v>
      </c>
    </row>
    <row r="13945" spans="1:9">
      <c r="A13945" s="775" t="str">
        <f>Table_wabobpsvr_AzureCalc_AzureCalcRateCard[[#This Row],[ServiceName]]&amp;Table_wabobpsvr_AzureCalc_AzureCalcRateCard[[#This Row],[Price_Level]]&amp;Table_wabobpsvr_AzureCalc_AzureCalcRateCard[[#This Row],[Region]]</f>
        <v>Basic.A7 VM (Non-Windows)D11</v>
      </c>
      <c r="B13945" s="775">
        <v>11</v>
      </c>
      <c r="C13945" s="775" t="s">
        <v>680</v>
      </c>
      <c r="D13945" s="775" t="s">
        <v>176</v>
      </c>
      <c r="E13945" s="775">
        <v>0.61439999999999995</v>
      </c>
      <c r="F13945" s="775" t="s">
        <v>715</v>
      </c>
      <c r="G13945" s="775" t="s">
        <v>1478</v>
      </c>
      <c r="H13945" s="775" t="s">
        <v>1479</v>
      </c>
      <c r="I13945" s="775" t="s">
        <v>5015</v>
      </c>
    </row>
    <row r="13946" spans="1:9">
      <c r="A13946" s="775" t="str">
        <f>Table_wabobpsvr_AzureCalc_AzureCalcRateCard[[#This Row],[ServiceName]]&amp;Table_wabobpsvr_AzureCalc_AzureCalcRateCard[[#This Row],[Price_Level]]&amp;Table_wabobpsvr_AzureCalc_AzureCalcRateCard[[#This Row],[Region]]</f>
        <v>Basic.A7 VM (Non-Windows)MOSP12</v>
      </c>
      <c r="B13946" s="775">
        <v>12</v>
      </c>
      <c r="C13946" s="775" t="s">
        <v>680</v>
      </c>
      <c r="D13946" s="775" t="s">
        <v>606</v>
      </c>
      <c r="E13946" s="775">
        <v>0.88</v>
      </c>
      <c r="F13946" s="775" t="s">
        <v>715</v>
      </c>
      <c r="G13946" s="775" t="s">
        <v>4235</v>
      </c>
      <c r="H13946" s="775" t="s">
        <v>4235</v>
      </c>
      <c r="I13946" s="775" t="s">
        <v>5016</v>
      </c>
    </row>
    <row r="13947" spans="1:9">
      <c r="A13947" s="775" t="str">
        <f>Table_wabobpsvr_AzureCalc_AzureCalcRateCard[[#This Row],[ServiceName]]&amp;Table_wabobpsvr_AzureCalc_AzureCalcRateCard[[#This Row],[Price_Level]]&amp;Table_wabobpsvr_AzureCalc_AzureCalcRateCard[[#This Row],[Region]]</f>
        <v>Basic.A7 VM (Non-Windows)A12</v>
      </c>
      <c r="B13947" s="775">
        <v>12</v>
      </c>
      <c r="C13947" s="775" t="s">
        <v>680</v>
      </c>
      <c r="D13947" s="775" t="s">
        <v>174</v>
      </c>
      <c r="E13947" s="775">
        <v>0.64239999999999997</v>
      </c>
      <c r="F13947" s="775" t="s">
        <v>715</v>
      </c>
      <c r="G13947" s="775" t="s">
        <v>1480</v>
      </c>
      <c r="H13947" s="775" t="s">
        <v>1481</v>
      </c>
      <c r="I13947" s="775" t="s">
        <v>5016</v>
      </c>
    </row>
    <row r="13948" spans="1:9">
      <c r="A13948" s="775" t="str">
        <f>Table_wabobpsvr_AzureCalc_AzureCalcRateCard[[#This Row],[ServiceName]]&amp;Table_wabobpsvr_AzureCalc_AzureCalcRateCard[[#This Row],[Price_Level]]&amp;Table_wabobpsvr_AzureCalc_AzureCalcRateCard[[#This Row],[Region]]</f>
        <v>Basic.A7 VM (Non-Windows)B12</v>
      </c>
      <c r="B13948" s="775">
        <v>12</v>
      </c>
      <c r="C13948" s="775" t="s">
        <v>680</v>
      </c>
      <c r="D13948" s="775" t="s">
        <v>175</v>
      </c>
      <c r="E13948" s="775">
        <v>0.61599999999999999</v>
      </c>
      <c r="F13948" s="775" t="s">
        <v>715</v>
      </c>
      <c r="G13948" s="775" t="s">
        <v>1480</v>
      </c>
      <c r="H13948" s="775" t="s">
        <v>1481</v>
      </c>
      <c r="I13948" s="775" t="s">
        <v>5016</v>
      </c>
    </row>
    <row r="13949" spans="1:9">
      <c r="A13949" s="775" t="str">
        <f>Table_wabobpsvr_AzureCalc_AzureCalcRateCard[[#This Row],[ServiceName]]&amp;Table_wabobpsvr_AzureCalc_AzureCalcRateCard[[#This Row],[Price_Level]]&amp;Table_wabobpsvr_AzureCalc_AzureCalcRateCard[[#This Row],[Region]]</f>
        <v>Basic.A7 VM (Non-Windows)C12</v>
      </c>
      <c r="B13949" s="775">
        <v>12</v>
      </c>
      <c r="C13949" s="775" t="s">
        <v>680</v>
      </c>
      <c r="D13949" s="775" t="s">
        <v>177</v>
      </c>
      <c r="E13949" s="775">
        <v>0.58960000000000001</v>
      </c>
      <c r="F13949" s="775" t="s">
        <v>715</v>
      </c>
      <c r="G13949" s="775" t="s">
        <v>1480</v>
      </c>
      <c r="H13949" s="775" t="s">
        <v>1481</v>
      </c>
      <c r="I13949" s="775" t="s">
        <v>5016</v>
      </c>
    </row>
    <row r="13950" spans="1:9">
      <c r="A13950" s="775" t="str">
        <f>Table_wabobpsvr_AzureCalc_AzureCalcRateCard[[#This Row],[ServiceName]]&amp;Table_wabobpsvr_AzureCalc_AzureCalcRateCard[[#This Row],[Price_Level]]&amp;Table_wabobpsvr_AzureCalc_AzureCalcRateCard[[#This Row],[Region]]</f>
        <v>Basic.A7 VM (Non-Windows)D12</v>
      </c>
      <c r="B13950" s="775">
        <v>12</v>
      </c>
      <c r="C13950" s="775" t="s">
        <v>680</v>
      </c>
      <c r="D13950" s="775" t="s">
        <v>176</v>
      </c>
      <c r="E13950" s="775">
        <v>0.56320000000000003</v>
      </c>
      <c r="F13950" s="775" t="s">
        <v>715</v>
      </c>
      <c r="G13950" s="775" t="s">
        <v>1480</v>
      </c>
      <c r="H13950" s="775" t="s">
        <v>1481</v>
      </c>
      <c r="I13950" s="775" t="s">
        <v>5016</v>
      </c>
    </row>
    <row r="13951" spans="1:9">
      <c r="A13951" s="775" t="str">
        <f>Table_wabobpsvr_AzureCalc_AzureCalcRateCard[[#This Row],[ServiceName]]&amp;Table_wabobpsvr_AzureCalc_AzureCalcRateCard[[#This Row],[Price_Level]]&amp;Table_wabobpsvr_AzureCalc_AzureCalcRateCard[[#This Row],[Region]]</f>
        <v>Basic.A7 VM (Non-Windows)MOSP13</v>
      </c>
      <c r="B13951" s="775">
        <v>13</v>
      </c>
      <c r="C13951" s="775" t="s">
        <v>680</v>
      </c>
      <c r="D13951" s="775" t="s">
        <v>606</v>
      </c>
      <c r="E13951" s="775">
        <v>1</v>
      </c>
      <c r="F13951" s="775" t="s">
        <v>715</v>
      </c>
      <c r="G13951" s="775" t="s">
        <v>4235</v>
      </c>
      <c r="H13951" s="775" t="s">
        <v>4235</v>
      </c>
      <c r="I13951" s="775" t="s">
        <v>5017</v>
      </c>
    </row>
    <row r="13952" spans="1:9">
      <c r="A13952" s="775" t="str">
        <f>Table_wabobpsvr_AzureCalc_AzureCalcRateCard[[#This Row],[ServiceName]]&amp;Table_wabobpsvr_AzureCalc_AzureCalcRateCard[[#This Row],[Price_Level]]&amp;Table_wabobpsvr_AzureCalc_AzureCalcRateCard[[#This Row],[Region]]</f>
        <v>Basic.A7 VM (Non-Windows)A13</v>
      </c>
      <c r="B13952" s="775">
        <v>13</v>
      </c>
      <c r="C13952" s="775" t="s">
        <v>680</v>
      </c>
      <c r="D13952" s="775" t="s">
        <v>174</v>
      </c>
      <c r="E13952" s="775">
        <v>0.73</v>
      </c>
      <c r="F13952" s="775" t="s">
        <v>715</v>
      </c>
      <c r="G13952" s="775" t="s">
        <v>1482</v>
      </c>
      <c r="H13952" s="775" t="s">
        <v>1483</v>
      </c>
      <c r="I13952" s="775" t="s">
        <v>5017</v>
      </c>
    </row>
    <row r="13953" spans="1:9">
      <c r="A13953" s="775" t="str">
        <f>Table_wabobpsvr_AzureCalc_AzureCalcRateCard[[#This Row],[ServiceName]]&amp;Table_wabobpsvr_AzureCalc_AzureCalcRateCard[[#This Row],[Price_Level]]&amp;Table_wabobpsvr_AzureCalc_AzureCalcRateCard[[#This Row],[Region]]</f>
        <v>Basic.A7 VM (Non-Windows)B13</v>
      </c>
      <c r="B13953" s="775">
        <v>13</v>
      </c>
      <c r="C13953" s="775" t="s">
        <v>680</v>
      </c>
      <c r="D13953" s="775" t="s">
        <v>175</v>
      </c>
      <c r="E13953" s="775">
        <v>0.7</v>
      </c>
      <c r="F13953" s="775" t="s">
        <v>715</v>
      </c>
      <c r="G13953" s="775" t="s">
        <v>1482</v>
      </c>
      <c r="H13953" s="775" t="s">
        <v>1483</v>
      </c>
      <c r="I13953" s="775" t="s">
        <v>5017</v>
      </c>
    </row>
    <row r="13954" spans="1:9">
      <c r="A13954" s="1039" t="str">
        <f>Table_wabobpsvr_AzureCalc_AzureCalcRateCard[[#This Row],[ServiceName]]&amp;Table_wabobpsvr_AzureCalc_AzureCalcRateCard[[#This Row],[Price_Level]]&amp;Table_wabobpsvr_AzureCalc_AzureCalcRateCard[[#This Row],[Region]]</f>
        <v>Basic.A7 VM (Non-Windows)C13</v>
      </c>
      <c r="B13954" s="1039">
        <v>13</v>
      </c>
      <c r="C13954" s="1039" t="s">
        <v>680</v>
      </c>
      <c r="D13954" s="1039" t="s">
        <v>177</v>
      </c>
      <c r="E13954" s="1039">
        <v>0.67</v>
      </c>
      <c r="F13954" s="1039" t="s">
        <v>715</v>
      </c>
      <c r="G13954" s="775" t="s">
        <v>1482</v>
      </c>
      <c r="H13954" s="775" t="s">
        <v>1483</v>
      </c>
      <c r="I13954" s="775" t="s">
        <v>5017</v>
      </c>
    </row>
    <row r="13955" spans="1:9">
      <c r="A13955" s="1039" t="str">
        <f>Table_wabobpsvr_AzureCalc_AzureCalcRateCard[[#This Row],[ServiceName]]&amp;Table_wabobpsvr_AzureCalc_AzureCalcRateCard[[#This Row],[Price_Level]]&amp;Table_wabobpsvr_AzureCalc_AzureCalcRateCard[[#This Row],[Region]]</f>
        <v>Basic_D1 VM (Windows)D7</v>
      </c>
      <c r="B13955" s="1039">
        <v>7</v>
      </c>
      <c r="C13955" s="1039" t="s">
        <v>680</v>
      </c>
      <c r="D13955" s="1039" t="s">
        <v>176</v>
      </c>
      <c r="E13955" s="1039">
        <v>0.1144</v>
      </c>
      <c r="F13955" s="1039" t="s">
        <v>1087</v>
      </c>
      <c r="G13955" s="775" t="s">
        <v>4235</v>
      </c>
      <c r="H13955" s="775" t="s">
        <v>4235</v>
      </c>
      <c r="I13955" s="775" t="s">
        <v>5000</v>
      </c>
    </row>
    <row r="13956" spans="1:9">
      <c r="A13956" s="775" t="str">
        <f>Table_wabobpsvr_AzureCalc_AzureCalcRateCard[[#This Row],[ServiceName]]&amp;Table_wabobpsvr_AzureCalc_AzureCalcRateCard[[#This Row],[Price_Level]]&amp;Table_wabobpsvr_AzureCalc_AzureCalcRateCard[[#This Row],[Region]]</f>
        <v>Basic_D1 VM (Windows)MOSP8</v>
      </c>
      <c r="B13956" s="775">
        <v>8</v>
      </c>
      <c r="C13956" s="775" t="s">
        <v>680</v>
      </c>
      <c r="D13956" s="775" t="s">
        <v>606</v>
      </c>
      <c r="E13956" s="775">
        <v>0.15</v>
      </c>
      <c r="F13956" s="775" t="s">
        <v>1087</v>
      </c>
      <c r="G13956" s="775" t="s">
        <v>4235</v>
      </c>
      <c r="H13956" s="775" t="s">
        <v>4235</v>
      </c>
      <c r="I13956" s="775" t="s">
        <v>5018</v>
      </c>
    </row>
    <row r="13957" spans="1:9">
      <c r="A13957" s="775" t="str">
        <f>Table_wabobpsvr_AzureCalc_AzureCalcRateCard[[#This Row],[ServiceName]]&amp;Table_wabobpsvr_AzureCalc_AzureCalcRateCard[[#This Row],[Price_Level]]&amp;Table_wabobpsvr_AzureCalc_AzureCalcRateCard[[#This Row],[Region]]</f>
        <v>Basic_D1 VM (Windows)A8</v>
      </c>
      <c r="B13957" s="775">
        <v>8</v>
      </c>
      <c r="C13957" s="775" t="s">
        <v>680</v>
      </c>
      <c r="D13957" s="775" t="s">
        <v>174</v>
      </c>
      <c r="E13957" s="775">
        <v>0.14549999999999999</v>
      </c>
      <c r="F13957" s="775" t="s">
        <v>1087</v>
      </c>
      <c r="G13957" s="775" t="s">
        <v>4235</v>
      </c>
      <c r="H13957" s="775" t="s">
        <v>4235</v>
      </c>
      <c r="I13957" s="775" t="s">
        <v>5018</v>
      </c>
    </row>
    <row r="13958" spans="1:9">
      <c r="A13958" s="775" t="str">
        <f>Table_wabobpsvr_AzureCalc_AzureCalcRateCard[[#This Row],[ServiceName]]&amp;Table_wabobpsvr_AzureCalc_AzureCalcRateCard[[#This Row],[Price_Level]]&amp;Table_wabobpsvr_AzureCalc_AzureCalcRateCard[[#This Row],[Region]]</f>
        <v>Basic_D1 VM (Windows)B8</v>
      </c>
      <c r="B13958" s="775">
        <v>8</v>
      </c>
      <c r="C13958" s="775" t="s">
        <v>680</v>
      </c>
      <c r="D13958" s="775" t="s">
        <v>175</v>
      </c>
      <c r="E13958" s="775">
        <v>0.14099999999999999</v>
      </c>
      <c r="F13958" s="775" t="s">
        <v>1087</v>
      </c>
      <c r="G13958" s="775" t="s">
        <v>4235</v>
      </c>
      <c r="H13958" s="775" t="s">
        <v>4235</v>
      </c>
      <c r="I13958" s="775" t="s">
        <v>5018</v>
      </c>
    </row>
    <row r="13959" spans="1:9">
      <c r="A13959" s="775" t="str">
        <f>Table_wabobpsvr_AzureCalc_AzureCalcRateCard[[#This Row],[ServiceName]]&amp;Table_wabobpsvr_AzureCalc_AzureCalcRateCard[[#This Row],[Price_Level]]&amp;Table_wabobpsvr_AzureCalc_AzureCalcRateCard[[#This Row],[Region]]</f>
        <v>Basic_D1 VM (Windows)C8</v>
      </c>
      <c r="B13959" s="775">
        <v>8</v>
      </c>
      <c r="C13959" s="775" t="s">
        <v>680</v>
      </c>
      <c r="D13959" s="775" t="s">
        <v>177</v>
      </c>
      <c r="E13959" s="775">
        <v>0.13650000000000001</v>
      </c>
      <c r="F13959" s="775" t="s">
        <v>1087</v>
      </c>
      <c r="G13959" s="775" t="s">
        <v>4235</v>
      </c>
      <c r="H13959" s="775" t="s">
        <v>4235</v>
      </c>
      <c r="I13959" s="775" t="s">
        <v>5018</v>
      </c>
    </row>
    <row r="13960" spans="1:9">
      <c r="A13960" s="775" t="str">
        <f>Table_wabobpsvr_AzureCalc_AzureCalcRateCard[[#This Row],[ServiceName]]&amp;Table_wabobpsvr_AzureCalc_AzureCalcRateCard[[#This Row],[Price_Level]]&amp;Table_wabobpsvr_AzureCalc_AzureCalcRateCard[[#This Row],[Region]]</f>
        <v>Basic_D1 VM (Windows)D8</v>
      </c>
      <c r="B13960" s="775">
        <v>8</v>
      </c>
      <c r="C13960" s="775" t="s">
        <v>680</v>
      </c>
      <c r="D13960" s="775" t="s">
        <v>176</v>
      </c>
      <c r="E13960" s="775">
        <v>0.13200000000000001</v>
      </c>
      <c r="F13960" s="775" t="s">
        <v>1087</v>
      </c>
      <c r="G13960" s="775" t="s">
        <v>4235</v>
      </c>
      <c r="H13960" s="775" t="s">
        <v>4235</v>
      </c>
      <c r="I13960" s="775" t="s">
        <v>5018</v>
      </c>
    </row>
    <row r="13961" spans="1:9">
      <c r="A13961" s="775" t="str">
        <f>Table_wabobpsvr_AzureCalc_AzureCalcRateCard[[#This Row],[ServiceName]]&amp;Table_wabobpsvr_AzureCalc_AzureCalcRateCard[[#This Row],[Price_Level]]&amp;Table_wabobpsvr_AzureCalc_AzureCalcRateCard[[#This Row],[Region]]</f>
        <v>Basic_D1 VM (Windows)MOSP11</v>
      </c>
      <c r="B13961" s="775">
        <v>11</v>
      </c>
      <c r="C13961" s="775" t="s">
        <v>680</v>
      </c>
      <c r="D13961" s="775" t="s">
        <v>606</v>
      </c>
      <c r="E13961" s="775">
        <v>0.17299999999999999</v>
      </c>
      <c r="F13961" s="775" t="s">
        <v>1087</v>
      </c>
      <c r="G13961" s="775" t="s">
        <v>4235</v>
      </c>
      <c r="H13961" s="775" t="s">
        <v>4235</v>
      </c>
      <c r="I13961" s="775" t="s">
        <v>5019</v>
      </c>
    </row>
    <row r="13962" spans="1:9">
      <c r="A13962" s="775" t="str">
        <f>Table_wabobpsvr_AzureCalc_AzureCalcRateCard[[#This Row],[ServiceName]]&amp;Table_wabobpsvr_AzureCalc_AzureCalcRateCard[[#This Row],[Price_Level]]&amp;Table_wabobpsvr_AzureCalc_AzureCalcRateCard[[#This Row],[Region]]</f>
        <v>Basic_D1 VM (Windows)A11</v>
      </c>
      <c r="B13962" s="775">
        <v>11</v>
      </c>
      <c r="C13962" s="775" t="s">
        <v>680</v>
      </c>
      <c r="D13962" s="775" t="s">
        <v>174</v>
      </c>
      <c r="E13962" s="775">
        <v>0.16780999999999999</v>
      </c>
      <c r="F13962" s="775" t="s">
        <v>1087</v>
      </c>
      <c r="G13962" s="775" t="s">
        <v>4235</v>
      </c>
      <c r="H13962" s="775" t="s">
        <v>4235</v>
      </c>
      <c r="I13962" s="775" t="s">
        <v>5019</v>
      </c>
    </row>
    <row r="13963" spans="1:9">
      <c r="A13963" s="775" t="str">
        <f>Table_wabobpsvr_AzureCalc_AzureCalcRateCard[[#This Row],[ServiceName]]&amp;Table_wabobpsvr_AzureCalc_AzureCalcRateCard[[#This Row],[Price_Level]]&amp;Table_wabobpsvr_AzureCalc_AzureCalcRateCard[[#This Row],[Region]]</f>
        <v>Basic_D1 VM (Windows)B11</v>
      </c>
      <c r="B13963" s="775">
        <v>11</v>
      </c>
      <c r="C13963" s="775" t="s">
        <v>680</v>
      </c>
      <c r="D13963" s="775" t="s">
        <v>175</v>
      </c>
      <c r="E13963" s="775">
        <v>0.16261999999999999</v>
      </c>
      <c r="F13963" s="775" t="s">
        <v>1087</v>
      </c>
      <c r="G13963" s="775" t="s">
        <v>4235</v>
      </c>
      <c r="H13963" s="775" t="s">
        <v>4235</v>
      </c>
      <c r="I13963" s="775" t="s">
        <v>5019</v>
      </c>
    </row>
    <row r="13964" spans="1:9">
      <c r="A13964" s="775" t="str">
        <f>Table_wabobpsvr_AzureCalc_AzureCalcRateCard[[#This Row],[ServiceName]]&amp;Table_wabobpsvr_AzureCalc_AzureCalcRateCard[[#This Row],[Price_Level]]&amp;Table_wabobpsvr_AzureCalc_AzureCalcRateCard[[#This Row],[Region]]</f>
        <v>Basic_D1 VM (Windows)C11</v>
      </c>
      <c r="B13964" s="775">
        <v>11</v>
      </c>
      <c r="C13964" s="775" t="s">
        <v>680</v>
      </c>
      <c r="D13964" s="775" t="s">
        <v>177</v>
      </c>
      <c r="E13964" s="775">
        <v>0.15742999999999999</v>
      </c>
      <c r="F13964" s="775" t="s">
        <v>1087</v>
      </c>
      <c r="G13964" s="775" t="s">
        <v>4235</v>
      </c>
      <c r="H13964" s="775" t="s">
        <v>4235</v>
      </c>
      <c r="I13964" s="775" t="s">
        <v>5019</v>
      </c>
    </row>
    <row r="13965" spans="1:9">
      <c r="A13965" s="775" t="str">
        <f>Table_wabobpsvr_AzureCalc_AzureCalcRateCard[[#This Row],[ServiceName]]&amp;Table_wabobpsvr_AzureCalc_AzureCalcRateCard[[#This Row],[Price_Level]]&amp;Table_wabobpsvr_AzureCalc_AzureCalcRateCard[[#This Row],[Region]]</f>
        <v>Basic_D1 VM (Windows)D11</v>
      </c>
      <c r="B13965" s="775">
        <v>11</v>
      </c>
      <c r="C13965" s="775" t="s">
        <v>680</v>
      </c>
      <c r="D13965" s="775" t="s">
        <v>176</v>
      </c>
      <c r="E13965" s="775">
        <v>0.15223999999999999</v>
      </c>
      <c r="F13965" s="775" t="s">
        <v>1087</v>
      </c>
      <c r="G13965" s="775" t="s">
        <v>4235</v>
      </c>
      <c r="H13965" s="775" t="s">
        <v>4235</v>
      </c>
      <c r="I13965" s="775" t="s">
        <v>5019</v>
      </c>
    </row>
    <row r="13966" spans="1:9">
      <c r="A13966" s="775" t="str">
        <f>Table_wabobpsvr_AzureCalc_AzureCalcRateCard[[#This Row],[ServiceName]]&amp;Table_wabobpsvr_AzureCalc_AzureCalcRateCard[[#This Row],[Price_Level]]&amp;Table_wabobpsvr_AzureCalc_AzureCalcRateCard[[#This Row],[Region]]</f>
        <v>Basic_D1 VM (Windows)MOSP12</v>
      </c>
      <c r="B13966" s="775">
        <v>12</v>
      </c>
      <c r="C13966" s="775" t="s">
        <v>680</v>
      </c>
      <c r="D13966" s="775" t="s">
        <v>606</v>
      </c>
      <c r="E13966" s="775">
        <v>0.15</v>
      </c>
      <c r="F13966" s="775" t="s">
        <v>1087</v>
      </c>
      <c r="G13966" s="775" t="s">
        <v>4235</v>
      </c>
      <c r="H13966" s="775" t="s">
        <v>4235</v>
      </c>
      <c r="I13966" s="775" t="s">
        <v>5020</v>
      </c>
    </row>
    <row r="13967" spans="1:9">
      <c r="A13967" s="775" t="str">
        <f>Table_wabobpsvr_AzureCalc_AzureCalcRateCard[[#This Row],[ServiceName]]&amp;Table_wabobpsvr_AzureCalc_AzureCalcRateCard[[#This Row],[Price_Level]]&amp;Table_wabobpsvr_AzureCalc_AzureCalcRateCard[[#This Row],[Region]]</f>
        <v>Basic_D1 VM (Windows)A12</v>
      </c>
      <c r="B13967" s="775">
        <v>12</v>
      </c>
      <c r="C13967" s="775" t="s">
        <v>680</v>
      </c>
      <c r="D13967" s="775" t="s">
        <v>174</v>
      </c>
      <c r="E13967" s="775">
        <v>0.14549999999999999</v>
      </c>
      <c r="F13967" s="775" t="s">
        <v>1087</v>
      </c>
      <c r="G13967" s="775" t="s">
        <v>4235</v>
      </c>
      <c r="H13967" s="775" t="s">
        <v>4235</v>
      </c>
      <c r="I13967" s="775" t="s">
        <v>5020</v>
      </c>
    </row>
    <row r="13968" spans="1:9">
      <c r="A13968" s="775" t="str">
        <f>Table_wabobpsvr_AzureCalc_AzureCalcRateCard[[#This Row],[ServiceName]]&amp;Table_wabobpsvr_AzureCalc_AzureCalcRateCard[[#This Row],[Price_Level]]&amp;Table_wabobpsvr_AzureCalc_AzureCalcRateCard[[#This Row],[Region]]</f>
        <v>Basic_D1 VM (Windows)B12</v>
      </c>
      <c r="B13968" s="775">
        <v>12</v>
      </c>
      <c r="C13968" s="775" t="s">
        <v>680</v>
      </c>
      <c r="D13968" s="775" t="s">
        <v>175</v>
      </c>
      <c r="E13968" s="775">
        <v>0.14099999999999999</v>
      </c>
      <c r="F13968" s="775" t="s">
        <v>1087</v>
      </c>
      <c r="G13968" s="775" t="s">
        <v>4235</v>
      </c>
      <c r="H13968" s="775" t="s">
        <v>4235</v>
      </c>
      <c r="I13968" s="775" t="s">
        <v>5020</v>
      </c>
    </row>
    <row r="13969" spans="1:9">
      <c r="A13969" s="775" t="str">
        <f>Table_wabobpsvr_AzureCalc_AzureCalcRateCard[[#This Row],[ServiceName]]&amp;Table_wabobpsvr_AzureCalc_AzureCalcRateCard[[#This Row],[Price_Level]]&amp;Table_wabobpsvr_AzureCalc_AzureCalcRateCard[[#This Row],[Region]]</f>
        <v>Basic_D1 VM (Windows)C12</v>
      </c>
      <c r="B13969" s="775">
        <v>12</v>
      </c>
      <c r="C13969" s="775" t="s">
        <v>680</v>
      </c>
      <c r="D13969" s="775" t="s">
        <v>177</v>
      </c>
      <c r="E13969" s="775">
        <v>0.13650000000000001</v>
      </c>
      <c r="F13969" s="775" t="s">
        <v>1087</v>
      </c>
      <c r="G13969" s="775" t="s">
        <v>4235</v>
      </c>
      <c r="H13969" s="775" t="s">
        <v>4235</v>
      </c>
      <c r="I13969" s="775" t="s">
        <v>5020</v>
      </c>
    </row>
    <row r="13970" spans="1:9">
      <c r="A13970" s="775" t="str">
        <f>Table_wabobpsvr_AzureCalc_AzureCalcRateCard[[#This Row],[ServiceName]]&amp;Table_wabobpsvr_AzureCalc_AzureCalcRateCard[[#This Row],[Price_Level]]&amp;Table_wabobpsvr_AzureCalc_AzureCalcRateCard[[#This Row],[Region]]</f>
        <v>Basic_D1 VM (Windows)D12</v>
      </c>
      <c r="B13970" s="775">
        <v>12</v>
      </c>
      <c r="C13970" s="775" t="s">
        <v>680</v>
      </c>
      <c r="D13970" s="775" t="s">
        <v>176</v>
      </c>
      <c r="E13970" s="775">
        <v>0.13200000000000001</v>
      </c>
      <c r="F13970" s="775" t="s">
        <v>1087</v>
      </c>
      <c r="G13970" s="775" t="s">
        <v>4235</v>
      </c>
      <c r="H13970" s="775" t="s">
        <v>4235</v>
      </c>
      <c r="I13970" s="775" t="s">
        <v>5020</v>
      </c>
    </row>
    <row r="13971" spans="1:9">
      <c r="A13971" s="775" t="str">
        <f>Table_wabobpsvr_AzureCalc_AzureCalcRateCard[[#This Row],[ServiceName]]&amp;Table_wabobpsvr_AzureCalc_AzureCalcRateCard[[#This Row],[Price_Level]]&amp;Table_wabobpsvr_AzureCalc_AzureCalcRateCard[[#This Row],[Region]]</f>
        <v>Basic_D1 VM (Windows)MOSP3</v>
      </c>
      <c r="B13971" s="775">
        <v>3</v>
      </c>
      <c r="C13971" s="775" t="s">
        <v>680</v>
      </c>
      <c r="D13971" s="775" t="s">
        <v>606</v>
      </c>
      <c r="E13971" s="775">
        <v>0.14000000000000001</v>
      </c>
      <c r="F13971" s="775" t="s">
        <v>1087</v>
      </c>
      <c r="G13971" s="775" t="s">
        <v>4235</v>
      </c>
      <c r="H13971" s="775" t="s">
        <v>4235</v>
      </c>
      <c r="I13971" s="775" t="s">
        <v>5021</v>
      </c>
    </row>
    <row r="13972" spans="1:9">
      <c r="A13972" s="775" t="str">
        <f>Table_wabobpsvr_AzureCalc_AzureCalcRateCard[[#This Row],[ServiceName]]&amp;Table_wabobpsvr_AzureCalc_AzureCalcRateCard[[#This Row],[Price_Level]]&amp;Table_wabobpsvr_AzureCalc_AzureCalcRateCard[[#This Row],[Region]]</f>
        <v>Basic_D1 VM (Windows)A3</v>
      </c>
      <c r="B13972" s="775">
        <v>3</v>
      </c>
      <c r="C13972" s="775" t="s">
        <v>680</v>
      </c>
      <c r="D13972" s="775" t="s">
        <v>174</v>
      </c>
      <c r="E13972" s="775">
        <v>0.1358</v>
      </c>
      <c r="F13972" s="775" t="s">
        <v>1087</v>
      </c>
      <c r="G13972" s="775" t="s">
        <v>4235</v>
      </c>
      <c r="H13972" s="775" t="s">
        <v>4235</v>
      </c>
      <c r="I13972" s="775" t="s">
        <v>5021</v>
      </c>
    </row>
    <row r="13973" spans="1:9">
      <c r="A13973" s="775" t="str">
        <f>Table_wabobpsvr_AzureCalc_AzureCalcRateCard[[#This Row],[ServiceName]]&amp;Table_wabobpsvr_AzureCalc_AzureCalcRateCard[[#This Row],[Price_Level]]&amp;Table_wabobpsvr_AzureCalc_AzureCalcRateCard[[#This Row],[Region]]</f>
        <v>Basic_D1 VM (Windows)B3</v>
      </c>
      <c r="B13973" s="775">
        <v>3</v>
      </c>
      <c r="C13973" s="775" t="s">
        <v>680</v>
      </c>
      <c r="D13973" s="775" t="s">
        <v>175</v>
      </c>
      <c r="E13973" s="775">
        <v>0.13159999999999999</v>
      </c>
      <c r="F13973" s="775" t="s">
        <v>1087</v>
      </c>
      <c r="G13973" s="775" t="s">
        <v>4235</v>
      </c>
      <c r="H13973" s="775" t="s">
        <v>4235</v>
      </c>
      <c r="I13973" s="775" t="s">
        <v>5021</v>
      </c>
    </row>
    <row r="13974" spans="1:9">
      <c r="A13974" s="775" t="str">
        <f>Table_wabobpsvr_AzureCalc_AzureCalcRateCard[[#This Row],[ServiceName]]&amp;Table_wabobpsvr_AzureCalc_AzureCalcRateCard[[#This Row],[Price_Level]]&amp;Table_wabobpsvr_AzureCalc_AzureCalcRateCard[[#This Row],[Region]]</f>
        <v>Basic_D1 VM (Windows)C3</v>
      </c>
      <c r="B13974" s="775">
        <v>3</v>
      </c>
      <c r="C13974" s="775" t="s">
        <v>680</v>
      </c>
      <c r="D13974" s="775" t="s">
        <v>177</v>
      </c>
      <c r="E13974" s="775">
        <v>0.12740000000000001</v>
      </c>
      <c r="F13974" s="775" t="s">
        <v>1087</v>
      </c>
      <c r="G13974" s="775" t="s">
        <v>4235</v>
      </c>
      <c r="H13974" s="775" t="s">
        <v>4235</v>
      </c>
      <c r="I13974" s="775" t="s">
        <v>5021</v>
      </c>
    </row>
    <row r="13975" spans="1:9">
      <c r="A13975" s="775" t="str">
        <f>Table_wabobpsvr_AzureCalc_AzureCalcRateCard[[#This Row],[ServiceName]]&amp;Table_wabobpsvr_AzureCalc_AzureCalcRateCard[[#This Row],[Price_Level]]&amp;Table_wabobpsvr_AzureCalc_AzureCalcRateCard[[#This Row],[Region]]</f>
        <v>Basic_D1 VM (Windows)D3</v>
      </c>
      <c r="B13975" s="775">
        <v>3</v>
      </c>
      <c r="C13975" s="775" t="s">
        <v>680</v>
      </c>
      <c r="D13975" s="775" t="s">
        <v>176</v>
      </c>
      <c r="E13975" s="775">
        <v>0.1232</v>
      </c>
      <c r="F13975" s="775" t="s">
        <v>1087</v>
      </c>
      <c r="G13975" s="775" t="s">
        <v>4235</v>
      </c>
      <c r="H13975" s="775" t="s">
        <v>4235</v>
      </c>
      <c r="I13975" s="775" t="s">
        <v>5021</v>
      </c>
    </row>
    <row r="13976" spans="1:9">
      <c r="A13976" s="775" t="str">
        <f>Table_wabobpsvr_AzureCalc_AzureCalcRateCard[[#This Row],[ServiceName]]&amp;Table_wabobpsvr_AzureCalc_AzureCalcRateCard[[#This Row],[Price_Level]]&amp;Table_wabobpsvr_AzureCalc_AzureCalcRateCard[[#This Row],[Region]]</f>
        <v>Basic_D1 VM (Windows)MOSP6</v>
      </c>
      <c r="B13976" s="775">
        <v>6</v>
      </c>
      <c r="C13976" s="775" t="s">
        <v>680</v>
      </c>
      <c r="D13976" s="775" t="s">
        <v>606</v>
      </c>
      <c r="E13976" s="775">
        <v>0.14000000000000001</v>
      </c>
      <c r="F13976" s="775" t="s">
        <v>1087</v>
      </c>
      <c r="G13976" s="775" t="s">
        <v>4235</v>
      </c>
      <c r="H13976" s="775" t="s">
        <v>4235</v>
      </c>
      <c r="I13976" s="775" t="s">
        <v>5022</v>
      </c>
    </row>
    <row r="13977" spans="1:9">
      <c r="A13977" s="775" t="str">
        <f>Table_wabobpsvr_AzureCalc_AzureCalcRateCard[[#This Row],[ServiceName]]&amp;Table_wabobpsvr_AzureCalc_AzureCalcRateCard[[#This Row],[Price_Level]]&amp;Table_wabobpsvr_AzureCalc_AzureCalcRateCard[[#This Row],[Region]]</f>
        <v>Basic_D1 VM (Windows)A6</v>
      </c>
      <c r="B13977" s="775">
        <v>6</v>
      </c>
      <c r="C13977" s="775" t="s">
        <v>680</v>
      </c>
      <c r="D13977" s="775" t="s">
        <v>174</v>
      </c>
      <c r="E13977" s="775">
        <v>0.1358</v>
      </c>
      <c r="F13977" s="775" t="s">
        <v>1087</v>
      </c>
      <c r="G13977" s="775" t="s">
        <v>4235</v>
      </c>
      <c r="H13977" s="775" t="s">
        <v>4235</v>
      </c>
      <c r="I13977" s="775" t="s">
        <v>5022</v>
      </c>
    </row>
    <row r="13978" spans="1:9">
      <c r="A13978" s="775" t="str">
        <f>Table_wabobpsvr_AzureCalc_AzureCalcRateCard[[#This Row],[ServiceName]]&amp;Table_wabobpsvr_AzureCalc_AzureCalcRateCard[[#This Row],[Price_Level]]&amp;Table_wabobpsvr_AzureCalc_AzureCalcRateCard[[#This Row],[Region]]</f>
        <v>Basic_D1 VM (Windows)B6</v>
      </c>
      <c r="B13978" s="775">
        <v>6</v>
      </c>
      <c r="C13978" s="775" t="s">
        <v>680</v>
      </c>
      <c r="D13978" s="775" t="s">
        <v>175</v>
      </c>
      <c r="E13978" s="775">
        <v>0.13159999999999999</v>
      </c>
      <c r="F13978" s="775" t="s">
        <v>1087</v>
      </c>
      <c r="G13978" s="775" t="s">
        <v>4235</v>
      </c>
      <c r="H13978" s="775" t="s">
        <v>4235</v>
      </c>
      <c r="I13978" s="775" t="s">
        <v>5022</v>
      </c>
    </row>
    <row r="13979" spans="1:9">
      <c r="A13979" s="775" t="str">
        <f>Table_wabobpsvr_AzureCalc_AzureCalcRateCard[[#This Row],[ServiceName]]&amp;Table_wabobpsvr_AzureCalc_AzureCalcRateCard[[#This Row],[Price_Level]]&amp;Table_wabobpsvr_AzureCalc_AzureCalcRateCard[[#This Row],[Region]]</f>
        <v>Basic_D1 VM (Windows)C6</v>
      </c>
      <c r="B13979" s="775">
        <v>6</v>
      </c>
      <c r="C13979" s="775" t="s">
        <v>680</v>
      </c>
      <c r="D13979" s="775" t="s">
        <v>177</v>
      </c>
      <c r="E13979" s="775">
        <v>0.12740000000000001</v>
      </c>
      <c r="F13979" s="775" t="s">
        <v>1087</v>
      </c>
      <c r="G13979" s="775" t="s">
        <v>4235</v>
      </c>
      <c r="H13979" s="775" t="s">
        <v>4235</v>
      </c>
      <c r="I13979" s="775" t="s">
        <v>5022</v>
      </c>
    </row>
    <row r="13980" spans="1:9">
      <c r="A13980" s="775" t="str">
        <f>Table_wabobpsvr_AzureCalc_AzureCalcRateCard[[#This Row],[ServiceName]]&amp;Table_wabobpsvr_AzureCalc_AzureCalcRateCard[[#This Row],[Price_Level]]&amp;Table_wabobpsvr_AzureCalc_AzureCalcRateCard[[#This Row],[Region]]</f>
        <v>Basic_D1 VM (Windows)D6</v>
      </c>
      <c r="B13980" s="775">
        <v>6</v>
      </c>
      <c r="C13980" s="775" t="s">
        <v>680</v>
      </c>
      <c r="D13980" s="775" t="s">
        <v>176</v>
      </c>
      <c r="E13980" s="775">
        <v>0.1232</v>
      </c>
      <c r="F13980" s="775" t="s">
        <v>1087</v>
      </c>
      <c r="G13980" s="775" t="s">
        <v>4235</v>
      </c>
      <c r="H13980" s="775" t="s">
        <v>4235</v>
      </c>
      <c r="I13980" s="775" t="s">
        <v>5022</v>
      </c>
    </row>
    <row r="13981" spans="1:9">
      <c r="A13981" s="775" t="str">
        <f>Table_wabobpsvr_AzureCalc_AzureCalcRateCard[[#This Row],[ServiceName]]&amp;Table_wabobpsvr_AzureCalc_AzureCalcRateCard[[#This Row],[Price_Level]]&amp;Table_wabobpsvr_AzureCalc_AzureCalcRateCard[[#This Row],[Region]]</f>
        <v>Basic_D1 VM (Windows)MOSP2</v>
      </c>
      <c r="B13981" s="775">
        <v>2</v>
      </c>
      <c r="C13981" s="775" t="s">
        <v>680</v>
      </c>
      <c r="D13981" s="775" t="s">
        <v>606</v>
      </c>
      <c r="E13981" s="775">
        <v>0.13</v>
      </c>
      <c r="F13981" s="775" t="s">
        <v>1087</v>
      </c>
      <c r="G13981" s="775" t="s">
        <v>4235</v>
      </c>
      <c r="H13981" s="775" t="s">
        <v>4235</v>
      </c>
      <c r="I13981" s="775" t="s">
        <v>5023</v>
      </c>
    </row>
    <row r="13982" spans="1:9">
      <c r="A13982" s="775" t="str">
        <f>Table_wabobpsvr_AzureCalc_AzureCalcRateCard[[#This Row],[ServiceName]]&amp;Table_wabobpsvr_AzureCalc_AzureCalcRateCard[[#This Row],[Price_Level]]&amp;Table_wabobpsvr_AzureCalc_AzureCalcRateCard[[#This Row],[Region]]</f>
        <v>Basic_D1 VM (Windows)A2</v>
      </c>
      <c r="B13982" s="775">
        <v>2</v>
      </c>
      <c r="C13982" s="775" t="s">
        <v>680</v>
      </c>
      <c r="D13982" s="775" t="s">
        <v>174</v>
      </c>
      <c r="E13982" s="775">
        <v>0.12609999999999999</v>
      </c>
      <c r="F13982" s="775" t="s">
        <v>1087</v>
      </c>
      <c r="G13982" s="775" t="s">
        <v>4235</v>
      </c>
      <c r="H13982" s="775" t="s">
        <v>4235</v>
      </c>
      <c r="I13982" s="775" t="s">
        <v>5023</v>
      </c>
    </row>
    <row r="13983" spans="1:9">
      <c r="A13983" s="775" t="str">
        <f>Table_wabobpsvr_AzureCalc_AzureCalcRateCard[[#This Row],[ServiceName]]&amp;Table_wabobpsvr_AzureCalc_AzureCalcRateCard[[#This Row],[Price_Level]]&amp;Table_wabobpsvr_AzureCalc_AzureCalcRateCard[[#This Row],[Region]]</f>
        <v>Basic_D1 VM (Windows)B2</v>
      </c>
      <c r="B13983" s="775">
        <v>2</v>
      </c>
      <c r="C13983" s="775" t="s">
        <v>680</v>
      </c>
      <c r="D13983" s="775" t="s">
        <v>175</v>
      </c>
      <c r="E13983" s="775">
        <v>0.1222</v>
      </c>
      <c r="F13983" s="775" t="s">
        <v>1087</v>
      </c>
      <c r="G13983" s="775" t="s">
        <v>4235</v>
      </c>
      <c r="H13983" s="775" t="s">
        <v>4235</v>
      </c>
      <c r="I13983" s="775" t="s">
        <v>5023</v>
      </c>
    </row>
    <row r="13984" spans="1:9">
      <c r="A13984" s="775" t="str">
        <f>Table_wabobpsvr_AzureCalc_AzureCalcRateCard[[#This Row],[ServiceName]]&amp;Table_wabobpsvr_AzureCalc_AzureCalcRateCard[[#This Row],[Price_Level]]&amp;Table_wabobpsvr_AzureCalc_AzureCalcRateCard[[#This Row],[Region]]</f>
        <v>Basic_D1 VM (Windows)C2</v>
      </c>
      <c r="B13984" s="775">
        <v>2</v>
      </c>
      <c r="C13984" s="775" t="s">
        <v>680</v>
      </c>
      <c r="D13984" s="775" t="s">
        <v>177</v>
      </c>
      <c r="E13984" s="775">
        <v>0.1183</v>
      </c>
      <c r="F13984" s="775" t="s">
        <v>1087</v>
      </c>
      <c r="G13984" s="775" t="s">
        <v>4235</v>
      </c>
      <c r="H13984" s="775" t="s">
        <v>4235</v>
      </c>
      <c r="I13984" s="775" t="s">
        <v>5023</v>
      </c>
    </row>
    <row r="13985" spans="1:9">
      <c r="A13985" s="775" t="str">
        <f>Table_wabobpsvr_AzureCalc_AzureCalcRateCard[[#This Row],[ServiceName]]&amp;Table_wabobpsvr_AzureCalc_AzureCalcRateCard[[#This Row],[Price_Level]]&amp;Table_wabobpsvr_AzureCalc_AzureCalcRateCard[[#This Row],[Region]]</f>
        <v>Basic_D1 VM (Windows)D2</v>
      </c>
      <c r="B13985" s="775">
        <v>2</v>
      </c>
      <c r="C13985" s="775" t="s">
        <v>680</v>
      </c>
      <c r="D13985" s="775" t="s">
        <v>176</v>
      </c>
      <c r="E13985" s="775">
        <v>0.1144</v>
      </c>
      <c r="F13985" s="775" t="s">
        <v>1087</v>
      </c>
      <c r="G13985" s="775" t="s">
        <v>4235</v>
      </c>
      <c r="H13985" s="775" t="s">
        <v>4235</v>
      </c>
      <c r="I13985" s="775" t="s">
        <v>5023</v>
      </c>
    </row>
    <row r="13986" spans="1:9">
      <c r="A13986" s="775" t="str">
        <f>Table_wabobpsvr_AzureCalc_AzureCalcRateCard[[#This Row],[ServiceName]]&amp;Table_wabobpsvr_AzureCalc_AzureCalcRateCard[[#This Row],[Price_Level]]&amp;Table_wabobpsvr_AzureCalc_AzureCalcRateCard[[#This Row],[Region]]</f>
        <v>Basic_D1 VM (Windows)MOSP5</v>
      </c>
      <c r="B13986" s="775">
        <v>5</v>
      </c>
      <c r="C13986" s="775" t="s">
        <v>680</v>
      </c>
      <c r="D13986" s="775" t="s">
        <v>606</v>
      </c>
      <c r="E13986" s="775">
        <v>0.14000000000000001</v>
      </c>
      <c r="F13986" s="775" t="s">
        <v>1087</v>
      </c>
      <c r="G13986" s="775" t="s">
        <v>4235</v>
      </c>
      <c r="H13986" s="775" t="s">
        <v>4235</v>
      </c>
      <c r="I13986" s="775" t="s">
        <v>5024</v>
      </c>
    </row>
    <row r="13987" spans="1:9">
      <c r="A13987" s="775" t="str">
        <f>Table_wabobpsvr_AzureCalc_AzureCalcRateCard[[#This Row],[ServiceName]]&amp;Table_wabobpsvr_AzureCalc_AzureCalcRateCard[[#This Row],[Price_Level]]&amp;Table_wabobpsvr_AzureCalc_AzureCalcRateCard[[#This Row],[Region]]</f>
        <v>Basic_D1 VM (Windows)A5</v>
      </c>
      <c r="B13987" s="775">
        <v>5</v>
      </c>
      <c r="C13987" s="775" t="s">
        <v>680</v>
      </c>
      <c r="D13987" s="775" t="s">
        <v>174</v>
      </c>
      <c r="E13987" s="775">
        <v>0.1358</v>
      </c>
      <c r="F13987" s="775" t="s">
        <v>1087</v>
      </c>
      <c r="G13987" s="775" t="s">
        <v>4235</v>
      </c>
      <c r="H13987" s="775" t="s">
        <v>4235</v>
      </c>
      <c r="I13987" s="775" t="s">
        <v>5024</v>
      </c>
    </row>
    <row r="13988" spans="1:9">
      <c r="A13988" s="775" t="str">
        <f>Table_wabobpsvr_AzureCalc_AzureCalcRateCard[[#This Row],[ServiceName]]&amp;Table_wabobpsvr_AzureCalc_AzureCalcRateCard[[#This Row],[Price_Level]]&amp;Table_wabobpsvr_AzureCalc_AzureCalcRateCard[[#This Row],[Region]]</f>
        <v>Basic_D1 VM (Windows)B5</v>
      </c>
      <c r="B13988" s="775">
        <v>5</v>
      </c>
      <c r="C13988" s="775" t="s">
        <v>680</v>
      </c>
      <c r="D13988" s="775" t="s">
        <v>175</v>
      </c>
      <c r="E13988" s="775">
        <v>0.13159999999999999</v>
      </c>
      <c r="F13988" s="775" t="s">
        <v>1087</v>
      </c>
      <c r="G13988" s="775" t="s">
        <v>4235</v>
      </c>
      <c r="H13988" s="775" t="s">
        <v>4235</v>
      </c>
      <c r="I13988" s="775" t="s">
        <v>5024</v>
      </c>
    </row>
    <row r="13989" spans="1:9">
      <c r="A13989" s="775" t="str">
        <f>Table_wabobpsvr_AzureCalc_AzureCalcRateCard[[#This Row],[ServiceName]]&amp;Table_wabobpsvr_AzureCalc_AzureCalcRateCard[[#This Row],[Price_Level]]&amp;Table_wabobpsvr_AzureCalc_AzureCalcRateCard[[#This Row],[Region]]</f>
        <v>Basic_D1 VM (Windows)C5</v>
      </c>
      <c r="B13989" s="775">
        <v>5</v>
      </c>
      <c r="C13989" s="775" t="s">
        <v>680</v>
      </c>
      <c r="D13989" s="775" t="s">
        <v>177</v>
      </c>
      <c r="E13989" s="775">
        <v>0.12740000000000001</v>
      </c>
      <c r="F13989" s="775" t="s">
        <v>1087</v>
      </c>
      <c r="G13989" s="775" t="s">
        <v>4235</v>
      </c>
      <c r="H13989" s="775" t="s">
        <v>4235</v>
      </c>
      <c r="I13989" s="775" t="s">
        <v>5024</v>
      </c>
    </row>
    <row r="13990" spans="1:9">
      <c r="A13990" s="775" t="str">
        <f>Table_wabobpsvr_AzureCalc_AzureCalcRateCard[[#This Row],[ServiceName]]&amp;Table_wabobpsvr_AzureCalc_AzureCalcRateCard[[#This Row],[Price_Level]]&amp;Table_wabobpsvr_AzureCalc_AzureCalcRateCard[[#This Row],[Region]]</f>
        <v>Basic_D1 VM (Windows)D5</v>
      </c>
      <c r="B13990" s="775">
        <v>5</v>
      </c>
      <c r="C13990" s="775" t="s">
        <v>680</v>
      </c>
      <c r="D13990" s="775" t="s">
        <v>176</v>
      </c>
      <c r="E13990" s="775">
        <v>0.1232</v>
      </c>
      <c r="F13990" s="775" t="s">
        <v>1087</v>
      </c>
      <c r="G13990" s="775" t="s">
        <v>4235</v>
      </c>
      <c r="H13990" s="775" t="s">
        <v>4235</v>
      </c>
      <c r="I13990" s="775" t="s">
        <v>5024</v>
      </c>
    </row>
    <row r="13991" spans="1:9">
      <c r="A13991" s="775" t="str">
        <f>Table_wabobpsvr_AzureCalc_AzureCalcRateCard[[#This Row],[ServiceName]]&amp;Table_wabobpsvr_AzureCalc_AzureCalcRateCard[[#This Row],[Price_Level]]&amp;Table_wabobpsvr_AzureCalc_AzureCalcRateCard[[#This Row],[Region]]</f>
        <v>Basic_D1 VM (Windows)MOSP1</v>
      </c>
      <c r="B13991" s="775">
        <v>1</v>
      </c>
      <c r="C13991" s="775" t="s">
        <v>680</v>
      </c>
      <c r="D13991" s="775" t="s">
        <v>606</v>
      </c>
      <c r="E13991" s="775">
        <v>0.13</v>
      </c>
      <c r="F13991" s="775" t="s">
        <v>1087</v>
      </c>
      <c r="G13991" s="775" t="s">
        <v>4235</v>
      </c>
      <c r="H13991" s="775" t="s">
        <v>4235</v>
      </c>
      <c r="I13991" s="775" t="s">
        <v>4745</v>
      </c>
    </row>
    <row r="13992" spans="1:9">
      <c r="A13992" s="775" t="str">
        <f>Table_wabobpsvr_AzureCalc_AzureCalcRateCard[[#This Row],[ServiceName]]&amp;Table_wabobpsvr_AzureCalc_AzureCalcRateCard[[#This Row],[Price_Level]]&amp;Table_wabobpsvr_AzureCalc_AzureCalcRateCard[[#This Row],[Region]]</f>
        <v>Basic_D1 VM (Windows)A1</v>
      </c>
      <c r="B13992" s="775">
        <v>1</v>
      </c>
      <c r="C13992" s="775" t="s">
        <v>680</v>
      </c>
      <c r="D13992" s="775" t="s">
        <v>174</v>
      </c>
      <c r="E13992" s="775">
        <v>0.12609999999999999</v>
      </c>
      <c r="F13992" s="775" t="s">
        <v>1087</v>
      </c>
      <c r="G13992" s="775" t="s">
        <v>4235</v>
      </c>
      <c r="H13992" s="775" t="s">
        <v>4235</v>
      </c>
      <c r="I13992" s="775" t="s">
        <v>4745</v>
      </c>
    </row>
    <row r="13993" spans="1:9">
      <c r="A13993" s="775" t="str">
        <f>Table_wabobpsvr_AzureCalc_AzureCalcRateCard[[#This Row],[ServiceName]]&amp;Table_wabobpsvr_AzureCalc_AzureCalcRateCard[[#This Row],[Price_Level]]&amp;Table_wabobpsvr_AzureCalc_AzureCalcRateCard[[#This Row],[Region]]</f>
        <v>Basic_D1 VM (Windows)B1</v>
      </c>
      <c r="B13993" s="775">
        <v>1</v>
      </c>
      <c r="C13993" s="775" t="s">
        <v>680</v>
      </c>
      <c r="D13993" s="775" t="s">
        <v>175</v>
      </c>
      <c r="E13993" s="775">
        <v>0.1222</v>
      </c>
      <c r="F13993" s="775" t="s">
        <v>1087</v>
      </c>
      <c r="G13993" s="775" t="s">
        <v>4235</v>
      </c>
      <c r="H13993" s="775" t="s">
        <v>4235</v>
      </c>
      <c r="I13993" s="775" t="s">
        <v>4745</v>
      </c>
    </row>
    <row r="13994" spans="1:9">
      <c r="A13994" s="775" t="str">
        <f>Table_wabobpsvr_AzureCalc_AzureCalcRateCard[[#This Row],[ServiceName]]&amp;Table_wabobpsvr_AzureCalc_AzureCalcRateCard[[#This Row],[Price_Level]]&amp;Table_wabobpsvr_AzureCalc_AzureCalcRateCard[[#This Row],[Region]]</f>
        <v>Basic_D1 VM (Windows)C1</v>
      </c>
      <c r="B13994" s="775">
        <v>1</v>
      </c>
      <c r="C13994" s="775" t="s">
        <v>680</v>
      </c>
      <c r="D13994" s="775" t="s">
        <v>177</v>
      </c>
      <c r="E13994" s="775">
        <v>0.1183</v>
      </c>
      <c r="F13994" s="775" t="s">
        <v>1087</v>
      </c>
      <c r="G13994" s="775" t="s">
        <v>4235</v>
      </c>
      <c r="H13994" s="775" t="s">
        <v>4235</v>
      </c>
      <c r="I13994" s="775" t="s">
        <v>4745</v>
      </c>
    </row>
    <row r="13995" spans="1:9">
      <c r="A13995" s="775" t="str">
        <f>Table_wabobpsvr_AzureCalc_AzureCalcRateCard[[#This Row],[ServiceName]]&amp;Table_wabobpsvr_AzureCalc_AzureCalcRateCard[[#This Row],[Price_Level]]&amp;Table_wabobpsvr_AzureCalc_AzureCalcRateCard[[#This Row],[Region]]</f>
        <v>Premium Scheduler UnitsC</v>
      </c>
      <c r="B13995" s="775"/>
      <c r="C13995" s="775" t="s">
        <v>574</v>
      </c>
      <c r="D13995" s="775" t="s">
        <v>177</v>
      </c>
      <c r="E13995" s="775">
        <v>127.3909</v>
      </c>
      <c r="F13995" s="775" t="s">
        <v>1003</v>
      </c>
      <c r="G13995" s="775" t="s">
        <v>1484</v>
      </c>
      <c r="H13995" s="775" t="s">
        <v>1485</v>
      </c>
      <c r="I13995" s="775" t="s">
        <v>5025</v>
      </c>
    </row>
    <row r="13996" spans="1:9">
      <c r="A13996" s="775" t="str">
        <f>Table_wabobpsvr_AzureCalc_AzureCalcRateCard[[#This Row],[ServiceName]]&amp;Table_wabobpsvr_AzureCalc_AzureCalcRateCard[[#This Row],[Price_Level]]&amp;Table_wabobpsvr_AzureCalc_AzureCalcRateCard[[#This Row],[Region]]</f>
        <v>Premium Scheduler UnitsD</v>
      </c>
      <c r="B13996" s="775"/>
      <c r="C13996" s="775" t="s">
        <v>574</v>
      </c>
      <c r="D13996" s="775" t="s">
        <v>176</v>
      </c>
      <c r="E13996" s="775">
        <v>123.19119999999999</v>
      </c>
      <c r="F13996" s="775" t="s">
        <v>1003</v>
      </c>
      <c r="G13996" s="775" t="s">
        <v>1484</v>
      </c>
      <c r="H13996" s="775" t="s">
        <v>1485</v>
      </c>
      <c r="I13996" s="775" t="s">
        <v>5025</v>
      </c>
    </row>
    <row r="13997" spans="1:9">
      <c r="A13997" s="775" t="str">
        <f>Table_wabobpsvr_AzureCalc_AzureCalcRateCard[[#This Row],[ServiceName]]&amp;Table_wabobpsvr_AzureCalc_AzureCalcRateCard[[#This Row],[Price_Level]]&amp;Table_wabobpsvr_AzureCalc_AzureCalcRateCard[[#This Row],[Region]]</f>
        <v>Standard Scheduler UnitsMOSP</v>
      </c>
      <c r="B13997" s="775"/>
      <c r="C13997" s="775" t="s">
        <v>574</v>
      </c>
      <c r="D13997" s="775" t="s">
        <v>606</v>
      </c>
      <c r="E13997" s="775">
        <v>13.99</v>
      </c>
      <c r="F13997" s="775" t="s">
        <v>1002</v>
      </c>
      <c r="G13997" s="775" t="s">
        <v>4235</v>
      </c>
      <c r="H13997" s="775" t="s">
        <v>4235</v>
      </c>
      <c r="I13997" s="775" t="s">
        <v>5026</v>
      </c>
    </row>
    <row r="13998" spans="1:9">
      <c r="A13998" s="775" t="str">
        <f>Table_wabobpsvr_AzureCalc_AzureCalcRateCard[[#This Row],[ServiceName]]&amp;Table_wabobpsvr_AzureCalc_AzureCalcRateCard[[#This Row],[Price_Level]]&amp;Table_wabobpsvr_AzureCalc_AzureCalcRateCard[[#This Row],[Region]]</f>
        <v>Standard Scheduler UnitsA</v>
      </c>
      <c r="B13998" s="775"/>
      <c r="C13998" s="775" t="s">
        <v>574</v>
      </c>
      <c r="D13998" s="775" t="s">
        <v>174</v>
      </c>
      <c r="E13998" s="775">
        <v>13.5703</v>
      </c>
      <c r="F13998" s="775" t="s">
        <v>1002</v>
      </c>
      <c r="G13998" s="775" t="s">
        <v>1486</v>
      </c>
      <c r="H13998" s="775" t="s">
        <v>1487</v>
      </c>
      <c r="I13998" s="775" t="s">
        <v>5026</v>
      </c>
    </row>
    <row r="13999" spans="1:9">
      <c r="A13999" s="775" t="str">
        <f>Table_wabobpsvr_AzureCalc_AzureCalcRateCard[[#This Row],[ServiceName]]&amp;Table_wabobpsvr_AzureCalc_AzureCalcRateCard[[#This Row],[Price_Level]]&amp;Table_wabobpsvr_AzureCalc_AzureCalcRateCard[[#This Row],[Region]]</f>
        <v>Standard Scheduler UnitsB</v>
      </c>
      <c r="B13999" s="775"/>
      <c r="C13999" s="775" t="s">
        <v>574</v>
      </c>
      <c r="D13999" s="775" t="s">
        <v>175</v>
      </c>
      <c r="E13999" s="775">
        <v>13.150600000000001</v>
      </c>
      <c r="F13999" s="775" t="s">
        <v>1002</v>
      </c>
      <c r="G13999" s="775" t="s">
        <v>1486</v>
      </c>
      <c r="H13999" s="775" t="s">
        <v>1487</v>
      </c>
      <c r="I13999" s="775" t="s">
        <v>5026</v>
      </c>
    </row>
    <row r="14000" spans="1:9">
      <c r="A14000" s="775" t="str">
        <f>Table_wabobpsvr_AzureCalc_AzureCalcRateCard[[#This Row],[ServiceName]]&amp;Table_wabobpsvr_AzureCalc_AzureCalcRateCard[[#This Row],[Price_Level]]&amp;Table_wabobpsvr_AzureCalc_AzureCalcRateCard[[#This Row],[Region]]</f>
        <v>Standard Scheduler UnitsC</v>
      </c>
      <c r="B14000" s="775"/>
      <c r="C14000" s="775" t="s">
        <v>574</v>
      </c>
      <c r="D14000" s="775" t="s">
        <v>177</v>
      </c>
      <c r="E14000" s="775">
        <v>12.7309</v>
      </c>
      <c r="F14000" s="775" t="s">
        <v>1002</v>
      </c>
      <c r="G14000" s="775" t="s">
        <v>1486</v>
      </c>
      <c r="H14000" s="775" t="s">
        <v>1487</v>
      </c>
      <c r="I14000" s="775" t="s">
        <v>5026</v>
      </c>
    </row>
    <row r="14001" spans="1:9">
      <c r="A14001" s="775" t="str">
        <f>Table_wabobpsvr_AzureCalc_AzureCalcRateCard[[#This Row],[ServiceName]]&amp;Table_wabobpsvr_AzureCalc_AzureCalcRateCard[[#This Row],[Price_Level]]&amp;Table_wabobpsvr_AzureCalc_AzureCalcRateCard[[#This Row],[Region]]</f>
        <v>Standard Scheduler UnitsD</v>
      </c>
      <c r="B14001" s="775"/>
      <c r="C14001" s="775" t="s">
        <v>574</v>
      </c>
      <c r="D14001" s="775" t="s">
        <v>176</v>
      </c>
      <c r="E14001" s="775">
        <v>12.311199999999999</v>
      </c>
      <c r="F14001" s="775" t="s">
        <v>1002</v>
      </c>
      <c r="G14001" s="775" t="s">
        <v>1486</v>
      </c>
      <c r="H14001" s="775" t="s">
        <v>1487</v>
      </c>
      <c r="I14001" s="775" t="s">
        <v>5026</v>
      </c>
    </row>
    <row r="14002" spans="1:9">
      <c r="A14002" s="775" t="str">
        <f>Table_wabobpsvr_AzureCalc_AzureCalcRateCard[[#This Row],[ServiceName]]&amp;Table_wabobpsvr_AzureCalc_AzureCalcRateCard[[#This Row],[Price_Level]]&amp;Table_wabobpsvr_AzureCalc_AzureCalcRateCard[[#This Row],[Region]]</f>
        <v>Media Services E2 Encoding Daily Reserved UnitsMOSP</v>
      </c>
      <c r="B14002" s="775"/>
      <c r="C14002" s="775" t="s">
        <v>574</v>
      </c>
      <c r="D14002" s="775" t="s">
        <v>606</v>
      </c>
      <c r="E14002" s="775">
        <v>139</v>
      </c>
      <c r="F14002" s="775" t="s">
        <v>787</v>
      </c>
      <c r="G14002" s="775" t="s">
        <v>4235</v>
      </c>
      <c r="H14002" s="775" t="s">
        <v>4235</v>
      </c>
      <c r="I14002" s="775" t="s">
        <v>5027</v>
      </c>
    </row>
    <row r="14003" spans="1:9">
      <c r="A14003" s="775" t="str">
        <f>Table_wabobpsvr_AzureCalc_AzureCalcRateCard[[#This Row],[ServiceName]]&amp;Table_wabobpsvr_AzureCalc_AzureCalcRateCard[[#This Row],[Price_Level]]&amp;Table_wabobpsvr_AzureCalc_AzureCalcRateCard[[#This Row],[Region]]</f>
        <v>HDInsightMOSP14</v>
      </c>
      <c r="B14003" s="775">
        <v>14</v>
      </c>
      <c r="C14003" s="775" t="s">
        <v>680</v>
      </c>
      <c r="D14003" s="775" t="s">
        <v>606</v>
      </c>
      <c r="E14003" s="775">
        <v>999999</v>
      </c>
      <c r="F14003" s="775" t="s">
        <v>141</v>
      </c>
      <c r="G14003" s="775" t="s">
        <v>4235</v>
      </c>
      <c r="H14003" s="775" t="s">
        <v>4235</v>
      </c>
      <c r="I14003" s="775" t="s">
        <v>5028</v>
      </c>
    </row>
    <row r="14004" spans="1:9">
      <c r="A14004" s="775" t="str">
        <f>Table_wabobpsvr_AzureCalc_AzureCalcRateCard[[#This Row],[ServiceName]]&amp;Table_wabobpsvr_AzureCalc_AzureCalcRateCard[[#This Row],[Price_Level]]&amp;Table_wabobpsvr_AzureCalc_AzureCalcRateCard[[#This Row],[Region]]</f>
        <v>HDInsightA14</v>
      </c>
      <c r="B14004" s="775">
        <v>14</v>
      </c>
      <c r="C14004" s="775" t="s">
        <v>680</v>
      </c>
      <c r="D14004" s="775" t="s">
        <v>174</v>
      </c>
      <c r="E14004" s="775">
        <v>999999</v>
      </c>
      <c r="F14004" s="775" t="s">
        <v>141</v>
      </c>
      <c r="G14004" s="775" t="s">
        <v>1488</v>
      </c>
      <c r="H14004" s="775" t="s">
        <v>1489</v>
      </c>
      <c r="I14004" s="775" t="s">
        <v>5028</v>
      </c>
    </row>
    <row r="14005" spans="1:9">
      <c r="A14005" s="775" t="str">
        <f>Table_wabobpsvr_AzureCalc_AzureCalcRateCard[[#This Row],[ServiceName]]&amp;Table_wabobpsvr_AzureCalc_AzureCalcRateCard[[#This Row],[Price_Level]]&amp;Table_wabobpsvr_AzureCalc_AzureCalcRateCard[[#This Row],[Region]]</f>
        <v>HDInsightB14</v>
      </c>
      <c r="B14005" s="775">
        <v>14</v>
      </c>
      <c r="C14005" s="775" t="s">
        <v>680</v>
      </c>
      <c r="D14005" s="775" t="s">
        <v>175</v>
      </c>
      <c r="E14005" s="775">
        <v>999999</v>
      </c>
      <c r="F14005" s="775" t="s">
        <v>141</v>
      </c>
      <c r="G14005" s="775" t="s">
        <v>1488</v>
      </c>
      <c r="H14005" s="775" t="s">
        <v>1489</v>
      </c>
      <c r="I14005" s="775" t="s">
        <v>5028</v>
      </c>
    </row>
    <row r="14006" spans="1:9">
      <c r="A14006" s="775" t="str">
        <f>Table_wabobpsvr_AzureCalc_AzureCalcRateCard[[#This Row],[ServiceName]]&amp;Table_wabobpsvr_AzureCalc_AzureCalcRateCard[[#This Row],[Price_Level]]&amp;Table_wabobpsvr_AzureCalc_AzureCalcRateCard[[#This Row],[Region]]</f>
        <v>HDInsightC14</v>
      </c>
      <c r="B14006" s="775">
        <v>14</v>
      </c>
      <c r="C14006" s="775" t="s">
        <v>680</v>
      </c>
      <c r="D14006" s="775" t="s">
        <v>177</v>
      </c>
      <c r="E14006" s="775">
        <v>999999</v>
      </c>
      <c r="F14006" s="775" t="s">
        <v>141</v>
      </c>
      <c r="G14006" s="775" t="s">
        <v>1488</v>
      </c>
      <c r="H14006" s="775" t="s">
        <v>1489</v>
      </c>
      <c r="I14006" s="775" t="s">
        <v>5028</v>
      </c>
    </row>
    <row r="14007" spans="1:9">
      <c r="A14007" s="775" t="str">
        <f>Table_wabobpsvr_AzureCalc_AzureCalcRateCard[[#This Row],[ServiceName]]&amp;Table_wabobpsvr_AzureCalc_AzureCalcRateCard[[#This Row],[Price_Level]]&amp;Table_wabobpsvr_AzureCalc_AzureCalcRateCard[[#This Row],[Region]]</f>
        <v>HDInsightD14</v>
      </c>
      <c r="B14007" s="775">
        <v>14</v>
      </c>
      <c r="C14007" s="775" t="s">
        <v>680</v>
      </c>
      <c r="D14007" s="775" t="s">
        <v>176</v>
      </c>
      <c r="E14007" s="775">
        <v>999999</v>
      </c>
      <c r="F14007" s="775" t="s">
        <v>141</v>
      </c>
      <c r="G14007" s="775" t="s">
        <v>1488</v>
      </c>
      <c r="H14007" s="775" t="s">
        <v>1489</v>
      </c>
      <c r="I14007" s="775" t="s">
        <v>5028</v>
      </c>
    </row>
    <row r="14008" spans="1:9">
      <c r="A14008" s="775" t="str">
        <f>Table_wabobpsvr_AzureCalc_AzureCalcRateCard[[#This Row],[ServiceName]]&amp;Table_wabobpsvr_AzureCalc_AzureCalcRateCard[[#This Row],[Price_Level]]&amp;Table_wabobpsvr_AzureCalc_AzureCalcRateCard[[#This Row],[Region]]</f>
        <v>A1 HDInsight (Non-Windows)A11</v>
      </c>
      <c r="B14008" s="775">
        <v>11</v>
      </c>
      <c r="C14008" s="775" t="s">
        <v>87</v>
      </c>
      <c r="D14008" s="775" t="s">
        <v>174</v>
      </c>
      <c r="E14008" s="775">
        <v>3.4700000000000002E-2</v>
      </c>
      <c r="F14008" s="775" t="s">
        <v>3643</v>
      </c>
      <c r="G14008" s="775" t="s">
        <v>3656</v>
      </c>
      <c r="H14008" s="775" t="s">
        <v>3657</v>
      </c>
      <c r="I14008" s="775" t="s">
        <v>5029</v>
      </c>
    </row>
    <row r="14009" spans="1:9">
      <c r="A14009" s="775" t="str">
        <f>Table_wabobpsvr_AzureCalc_AzureCalcRateCard[[#This Row],[ServiceName]]&amp;Table_wabobpsvr_AzureCalc_AzureCalcRateCard[[#This Row],[Price_Level]]&amp;Table_wabobpsvr_AzureCalc_AzureCalcRateCard[[#This Row],[Region]]</f>
        <v>A9 HDInsightD9</v>
      </c>
      <c r="B14009" s="775">
        <v>9</v>
      </c>
      <c r="C14009" s="775" t="s">
        <v>87</v>
      </c>
      <c r="D14009" s="775" t="s">
        <v>176</v>
      </c>
      <c r="E14009" s="775">
        <v>3.1360000000000001</v>
      </c>
      <c r="F14009" s="775" t="s">
        <v>3414</v>
      </c>
      <c r="G14009" s="775" t="s">
        <v>3440</v>
      </c>
      <c r="H14009" s="775" t="s">
        <v>3441</v>
      </c>
      <c r="I14009" s="775" t="s">
        <v>5030</v>
      </c>
    </row>
    <row r="14010" spans="1:9">
      <c r="A14010" s="775" t="str">
        <f>Table_wabobpsvr_AzureCalc_AzureCalcRateCard[[#This Row],[ServiceName]]&amp;Table_wabobpsvr_AzureCalc_AzureCalcRateCard[[#This Row],[Price_Level]]&amp;Table_wabobpsvr_AzureCalc_AzureCalcRateCard[[#This Row],[Region]]</f>
        <v>A1 HDInsight (Non-Windows)B11</v>
      </c>
      <c r="B14010" s="775">
        <v>11</v>
      </c>
      <c r="C14010" s="775" t="s">
        <v>87</v>
      </c>
      <c r="D14010" s="775" t="s">
        <v>175</v>
      </c>
      <c r="E14010" s="775">
        <v>3.32E-2</v>
      </c>
      <c r="F14010" s="775" t="s">
        <v>3643</v>
      </c>
      <c r="G14010" s="775" t="s">
        <v>3656</v>
      </c>
      <c r="H14010" s="775" t="s">
        <v>3657</v>
      </c>
      <c r="I14010" s="775" t="s">
        <v>5029</v>
      </c>
    </row>
    <row r="14011" spans="1:9">
      <c r="A14011" s="775" t="str">
        <f>Table_wabobpsvr_AzureCalc_AzureCalcRateCard[[#This Row],[ServiceName]]&amp;Table_wabobpsvr_AzureCalc_AzureCalcRateCard[[#This Row],[Price_Level]]&amp;Table_wabobpsvr_AzureCalc_AzureCalcRateCard[[#This Row],[Region]]</f>
        <v>A1 HDInsight (Non-Windows)C11</v>
      </c>
      <c r="B14011" s="775">
        <v>11</v>
      </c>
      <c r="C14011" s="775" t="s">
        <v>87</v>
      </c>
      <c r="D14011" s="775" t="s">
        <v>177</v>
      </c>
      <c r="E14011" s="775">
        <v>3.1800000000000002E-2</v>
      </c>
      <c r="F14011" s="775" t="s">
        <v>3643</v>
      </c>
      <c r="G14011" s="775" t="s">
        <v>3656</v>
      </c>
      <c r="H14011" s="775" t="s">
        <v>3657</v>
      </c>
      <c r="I14011" s="775" t="s">
        <v>5029</v>
      </c>
    </row>
    <row r="14012" spans="1:9">
      <c r="A14012" s="775" t="str">
        <f>Table_wabobpsvr_AzureCalc_AzureCalcRateCard[[#This Row],[ServiceName]]&amp;Table_wabobpsvr_AzureCalc_AzureCalcRateCard[[#This Row],[Price_Level]]&amp;Table_wabobpsvr_AzureCalc_AzureCalcRateCard[[#This Row],[Region]]</f>
        <v>A1 HDInsight (Non-Windows)D11</v>
      </c>
      <c r="B14012" s="775">
        <v>11</v>
      </c>
      <c r="C14012" s="775" t="s">
        <v>87</v>
      </c>
      <c r="D14012" s="775" t="s">
        <v>176</v>
      </c>
      <c r="E14012" s="775">
        <v>3.04E-2</v>
      </c>
      <c r="F14012" s="775" t="s">
        <v>3643</v>
      </c>
      <c r="G14012" s="775" t="s">
        <v>3656</v>
      </c>
      <c r="H14012" s="775" t="s">
        <v>3657</v>
      </c>
      <c r="I14012" s="775" t="s">
        <v>5029</v>
      </c>
    </row>
    <row r="14013" spans="1:9">
      <c r="A14013" s="775" t="str">
        <f>Table_wabobpsvr_AzureCalc_AzureCalcRateCard[[#This Row],[ServiceName]]&amp;Table_wabobpsvr_AzureCalc_AzureCalcRateCard[[#This Row],[Price_Level]]&amp;Table_wabobpsvr_AzureCalc_AzureCalcRateCard[[#This Row],[Region]]</f>
        <v>A1 HDInsight (Non-Windows)MOSP12</v>
      </c>
      <c r="B14013" s="775">
        <v>12</v>
      </c>
      <c r="C14013" s="775" t="s">
        <v>87</v>
      </c>
      <c r="D14013" s="775" t="s">
        <v>606</v>
      </c>
      <c r="E14013" s="775">
        <v>4.2500000000000003E-2</v>
      </c>
      <c r="F14013" s="775" t="s">
        <v>3643</v>
      </c>
      <c r="G14013" s="775" t="s">
        <v>4235</v>
      </c>
      <c r="H14013" s="775" t="s">
        <v>4235</v>
      </c>
      <c r="I14013" s="775" t="s">
        <v>5031</v>
      </c>
    </row>
    <row r="14014" spans="1:9">
      <c r="A14014" s="775" t="str">
        <f>Table_wabobpsvr_AzureCalc_AzureCalcRateCard[[#This Row],[ServiceName]]&amp;Table_wabobpsvr_AzureCalc_AzureCalcRateCard[[#This Row],[Price_Level]]&amp;Table_wabobpsvr_AzureCalc_AzureCalcRateCard[[#This Row],[Region]]</f>
        <v>A1 HDInsight (Non-Windows)A12</v>
      </c>
      <c r="B14014" s="775">
        <v>12</v>
      </c>
      <c r="C14014" s="775" t="s">
        <v>87</v>
      </c>
      <c r="D14014" s="775" t="s">
        <v>174</v>
      </c>
      <c r="E14014" s="775">
        <v>3.1E-2</v>
      </c>
      <c r="F14014" s="775" t="s">
        <v>3643</v>
      </c>
      <c r="G14014" s="775" t="s">
        <v>3658</v>
      </c>
      <c r="H14014" s="775" t="s">
        <v>3659</v>
      </c>
      <c r="I14014" s="775" t="s">
        <v>5031</v>
      </c>
    </row>
    <row r="14015" spans="1:9">
      <c r="A14015" s="775" t="str">
        <f>Table_wabobpsvr_AzureCalc_AzureCalcRateCard[[#This Row],[ServiceName]]&amp;Table_wabobpsvr_AzureCalc_AzureCalcRateCard[[#This Row],[Price_Level]]&amp;Table_wabobpsvr_AzureCalc_AzureCalcRateCard[[#This Row],[Region]]</f>
        <v>A1 HDInsight (Non-Windows)B12</v>
      </c>
      <c r="B14015" s="775">
        <v>12</v>
      </c>
      <c r="C14015" s="775" t="s">
        <v>87</v>
      </c>
      <c r="D14015" s="775" t="s">
        <v>175</v>
      </c>
      <c r="E14015" s="775">
        <v>2.9700000000000001E-2</v>
      </c>
      <c r="F14015" s="775" t="s">
        <v>3643</v>
      </c>
      <c r="G14015" s="775" t="s">
        <v>3658</v>
      </c>
      <c r="H14015" s="775" t="s">
        <v>3659</v>
      </c>
      <c r="I14015" s="775" t="s">
        <v>5031</v>
      </c>
    </row>
    <row r="14016" spans="1:9">
      <c r="A14016" s="775" t="str">
        <f>Table_wabobpsvr_AzureCalc_AzureCalcRateCard[[#This Row],[ServiceName]]&amp;Table_wabobpsvr_AzureCalc_AzureCalcRateCard[[#This Row],[Price_Level]]&amp;Table_wabobpsvr_AzureCalc_AzureCalcRateCard[[#This Row],[Region]]</f>
        <v>A1 HDInsight (Non-Windows)C12</v>
      </c>
      <c r="B14016" s="775">
        <v>12</v>
      </c>
      <c r="C14016" s="775" t="s">
        <v>87</v>
      </c>
      <c r="D14016" s="775" t="s">
        <v>177</v>
      </c>
      <c r="E14016" s="775">
        <v>2.8500000000000001E-2</v>
      </c>
      <c r="F14016" s="775" t="s">
        <v>3643</v>
      </c>
      <c r="G14016" s="775" t="s">
        <v>3658</v>
      </c>
      <c r="H14016" s="775" t="s">
        <v>3659</v>
      </c>
      <c r="I14016" s="775" t="s">
        <v>5031</v>
      </c>
    </row>
    <row r="14017" spans="1:9">
      <c r="A14017" s="775" t="str">
        <f>Table_wabobpsvr_AzureCalc_AzureCalcRateCard[[#This Row],[ServiceName]]&amp;Table_wabobpsvr_AzureCalc_AzureCalcRateCard[[#This Row],[Price_Level]]&amp;Table_wabobpsvr_AzureCalc_AzureCalcRateCard[[#This Row],[Region]]</f>
        <v>A1 HDInsight (Non-Windows)D12</v>
      </c>
      <c r="B14017" s="775">
        <v>12</v>
      </c>
      <c r="C14017" s="775" t="s">
        <v>87</v>
      </c>
      <c r="D14017" s="775" t="s">
        <v>176</v>
      </c>
      <c r="E14017" s="775">
        <v>3.7199999999999997E-2</v>
      </c>
      <c r="F14017" s="775" t="s">
        <v>3643</v>
      </c>
      <c r="G14017" s="775" t="s">
        <v>3658</v>
      </c>
      <c r="H14017" s="775" t="s">
        <v>3659</v>
      </c>
      <c r="I14017" s="775" t="s">
        <v>5031</v>
      </c>
    </row>
    <row r="14018" spans="1:9">
      <c r="A14018" s="775" t="str">
        <f>Table_wabobpsvr_AzureCalc_AzureCalcRateCard[[#This Row],[ServiceName]]&amp;Table_wabobpsvr_AzureCalc_AzureCalcRateCard[[#This Row],[Price_Level]]&amp;Table_wabobpsvr_AzureCalc_AzureCalcRateCard[[#This Row],[Region]]</f>
        <v>A10 HDInsightMOSP10</v>
      </c>
      <c r="B14018" s="775">
        <v>10</v>
      </c>
      <c r="C14018" s="775" t="s">
        <v>87</v>
      </c>
      <c r="D14018" s="775" t="s">
        <v>606</v>
      </c>
      <c r="E14018" s="775">
        <v>2.13</v>
      </c>
      <c r="F14018" s="775" t="s">
        <v>3660</v>
      </c>
      <c r="G14018" s="775" t="s">
        <v>4235</v>
      </c>
      <c r="H14018" s="775" t="s">
        <v>4235</v>
      </c>
      <c r="I14018" s="775" t="s">
        <v>5032</v>
      </c>
    </row>
    <row r="14019" spans="1:9">
      <c r="A14019" s="775" t="str">
        <f>Table_wabobpsvr_AzureCalc_AzureCalcRateCard[[#This Row],[ServiceName]]&amp;Table_wabobpsvr_AzureCalc_AzureCalcRateCard[[#This Row],[Price_Level]]&amp;Table_wabobpsvr_AzureCalc_AzureCalcRateCard[[#This Row],[Region]]</f>
        <v>Active UsersB16</v>
      </c>
      <c r="B14019" s="775">
        <v>16</v>
      </c>
      <c r="C14019" s="775" t="s">
        <v>4235</v>
      </c>
      <c r="D14019" s="775" t="s">
        <v>175</v>
      </c>
      <c r="E14019" s="775">
        <v>999999</v>
      </c>
      <c r="F14019" s="775" t="s">
        <v>3520</v>
      </c>
      <c r="G14019" s="775" t="s">
        <v>4235</v>
      </c>
      <c r="H14019" s="775" t="s">
        <v>4235</v>
      </c>
      <c r="I14019" s="775" t="s">
        <v>4235</v>
      </c>
    </row>
    <row r="14020" spans="1:9">
      <c r="A14020" s="775" t="str">
        <f>Table_wabobpsvr_AzureCalc_AzureCalcRateCard[[#This Row],[ServiceName]]&amp;Table_wabobpsvr_AzureCalc_AzureCalcRateCard[[#This Row],[Price_Level]]&amp;Table_wabobpsvr_AzureCalc_AzureCalcRateCard[[#This Row],[Region]]</f>
        <v>Automation Standard UnitsA16</v>
      </c>
      <c r="B14020" s="775">
        <v>16</v>
      </c>
      <c r="C14020" s="775" t="s">
        <v>4235</v>
      </c>
      <c r="D14020" s="775" t="s">
        <v>174</v>
      </c>
      <c r="E14020" s="775">
        <v>999999</v>
      </c>
      <c r="F14020" s="775" t="s">
        <v>1153</v>
      </c>
      <c r="G14020" s="775" t="s">
        <v>4235</v>
      </c>
      <c r="H14020" s="775" t="s">
        <v>4235</v>
      </c>
      <c r="I14020" s="775" t="s">
        <v>4235</v>
      </c>
    </row>
    <row r="14021" spans="1:9">
      <c r="A14021" s="775" t="str">
        <f>Table_wabobpsvr_AzureCalc_AzureCalcRateCard[[#This Row],[ServiceName]]&amp;Table_wabobpsvr_AzureCalc_AzureCalcRateCard[[#This Row],[Price_Level]]&amp;Table_wabobpsvr_AzureCalc_AzureCalcRateCard[[#This Row],[Region]]</f>
        <v>Automation Standard UnitsB16</v>
      </c>
      <c r="B14021" s="775">
        <v>16</v>
      </c>
      <c r="C14021" s="775" t="s">
        <v>4235</v>
      </c>
      <c r="D14021" s="775" t="s">
        <v>175</v>
      </c>
      <c r="E14021" s="775">
        <v>999999</v>
      </c>
      <c r="F14021" s="775" t="s">
        <v>1153</v>
      </c>
      <c r="G14021" s="775" t="s">
        <v>4235</v>
      </c>
      <c r="H14021" s="775" t="s">
        <v>4235</v>
      </c>
      <c r="I14021" s="775" t="s">
        <v>4235</v>
      </c>
    </row>
    <row r="14022" spans="1:9">
      <c r="A14022" s="775" t="str">
        <f>Table_wabobpsvr_AzureCalc_AzureCalcRateCard[[#This Row],[ServiceName]]&amp;Table_wabobpsvr_AzureCalc_AzureCalcRateCard[[#This Row],[Price_Level]]&amp;Table_wabobpsvr_AzureCalc_AzureCalcRateCard[[#This Row],[Region]]</f>
        <v>Automation Standard UnitsC16</v>
      </c>
      <c r="B14022" s="775">
        <v>16</v>
      </c>
      <c r="C14022" s="775" t="s">
        <v>4235</v>
      </c>
      <c r="D14022" s="775" t="s">
        <v>177</v>
      </c>
      <c r="E14022" s="775">
        <v>999999</v>
      </c>
      <c r="F14022" s="775" t="s">
        <v>1153</v>
      </c>
      <c r="G14022" s="775" t="s">
        <v>4235</v>
      </c>
      <c r="H14022" s="775" t="s">
        <v>4235</v>
      </c>
      <c r="I14022" s="775" t="s">
        <v>4235</v>
      </c>
    </row>
    <row r="14023" spans="1:9">
      <c r="A14023" s="775" t="str">
        <f>Table_wabobpsvr_AzureCalc_AzureCalcRateCard[[#This Row],[ServiceName]]&amp;Table_wabobpsvr_AzureCalc_AzureCalcRateCard[[#This Row],[Price_Level]]&amp;Table_wabobpsvr_AzureCalc_AzureCalcRateCard[[#This Row],[Region]]</f>
        <v>A6 HDInsight (Non-Windows)MOSP13</v>
      </c>
      <c r="B14023" s="775">
        <v>13</v>
      </c>
      <c r="C14023" s="775" t="s">
        <v>87</v>
      </c>
      <c r="D14023" s="775" t="s">
        <v>606</v>
      </c>
      <c r="E14023" s="775">
        <v>0.435</v>
      </c>
      <c r="F14023" s="775" t="s">
        <v>3526</v>
      </c>
      <c r="G14023" s="775" t="s">
        <v>4235</v>
      </c>
      <c r="H14023" s="775" t="s">
        <v>4235</v>
      </c>
      <c r="I14023" s="775" t="s">
        <v>5033</v>
      </c>
    </row>
    <row r="14024" spans="1:9">
      <c r="A14024" s="775" t="str">
        <f>Table_wabobpsvr_AzureCalc_AzureCalcRateCard[[#This Row],[ServiceName]]&amp;Table_wabobpsvr_AzureCalc_AzureCalcRateCard[[#This Row],[Price_Level]]&amp;Table_wabobpsvr_AzureCalc_AzureCalcRateCard[[#This Row],[Region]]</f>
        <v>A6 HDInsight (Non-Windows)A13</v>
      </c>
      <c r="B14024" s="775">
        <v>13</v>
      </c>
      <c r="C14024" s="775" t="s">
        <v>87</v>
      </c>
      <c r="D14024" s="775" t="s">
        <v>174</v>
      </c>
      <c r="E14024" s="775">
        <v>0.3175</v>
      </c>
      <c r="F14024" s="775" t="s">
        <v>3526</v>
      </c>
      <c r="G14024" s="775" t="s">
        <v>3664</v>
      </c>
      <c r="H14024" s="775" t="s">
        <v>3665</v>
      </c>
      <c r="I14024" s="775" t="s">
        <v>5033</v>
      </c>
    </row>
    <row r="14025" spans="1:9">
      <c r="A14025" s="775" t="str">
        <f>Table_wabobpsvr_AzureCalc_AzureCalcRateCard[[#This Row],[ServiceName]]&amp;Table_wabobpsvr_AzureCalc_AzureCalcRateCard[[#This Row],[Price_Level]]&amp;Table_wabobpsvr_AzureCalc_AzureCalcRateCard[[#This Row],[Region]]</f>
        <v>A6 HDInsight (Non-Windows)B13</v>
      </c>
      <c r="B14025" s="775">
        <v>13</v>
      </c>
      <c r="C14025" s="775" t="s">
        <v>87</v>
      </c>
      <c r="D14025" s="775" t="s">
        <v>175</v>
      </c>
      <c r="E14025" s="775">
        <v>0.30449999999999999</v>
      </c>
      <c r="F14025" s="775" t="s">
        <v>3526</v>
      </c>
      <c r="G14025" s="775" t="s">
        <v>3664</v>
      </c>
      <c r="H14025" s="775" t="s">
        <v>3665</v>
      </c>
      <c r="I14025" s="775" t="s">
        <v>5033</v>
      </c>
    </row>
    <row r="14026" spans="1:9">
      <c r="A14026" s="775" t="str">
        <f>Table_wabobpsvr_AzureCalc_AzureCalcRateCard[[#This Row],[ServiceName]]&amp;Table_wabobpsvr_AzureCalc_AzureCalcRateCard[[#This Row],[Price_Level]]&amp;Table_wabobpsvr_AzureCalc_AzureCalcRateCard[[#This Row],[Region]]</f>
        <v>A6 HDInsight (Non-Windows)C13</v>
      </c>
      <c r="B14026" s="775">
        <v>13</v>
      </c>
      <c r="C14026" s="775" t="s">
        <v>87</v>
      </c>
      <c r="D14026" s="775" t="s">
        <v>177</v>
      </c>
      <c r="E14026" s="775">
        <v>0.29139999999999999</v>
      </c>
      <c r="F14026" s="775" t="s">
        <v>3526</v>
      </c>
      <c r="G14026" s="775" t="s">
        <v>3664</v>
      </c>
      <c r="H14026" s="775" t="s">
        <v>3665</v>
      </c>
      <c r="I14026" s="775" t="s">
        <v>5033</v>
      </c>
    </row>
    <row r="14027" spans="1:9">
      <c r="A14027" s="775" t="str">
        <f>Table_wabobpsvr_AzureCalc_AzureCalcRateCard[[#This Row],[ServiceName]]&amp;Table_wabobpsvr_AzureCalc_AzureCalcRateCard[[#This Row],[Price_Level]]&amp;Table_wabobpsvr_AzureCalc_AzureCalcRateCard[[#This Row],[Region]]</f>
        <v>A10 HDInsightA10</v>
      </c>
      <c r="B14027" s="775">
        <v>10</v>
      </c>
      <c r="C14027" s="775" t="s">
        <v>87</v>
      </c>
      <c r="D14027" s="775" t="s">
        <v>174</v>
      </c>
      <c r="E14027" s="775">
        <v>2.0659999999999998</v>
      </c>
      <c r="F14027" s="775" t="s">
        <v>3660</v>
      </c>
      <c r="G14027" s="775" t="s">
        <v>3666</v>
      </c>
      <c r="H14027" s="775" t="s">
        <v>3667</v>
      </c>
      <c r="I14027" s="775" t="s">
        <v>5032</v>
      </c>
    </row>
    <row r="14028" spans="1:9">
      <c r="A14028" s="775" t="str">
        <f>Table_wabobpsvr_AzureCalc_AzureCalcRateCard[[#This Row],[ServiceName]]&amp;Table_wabobpsvr_AzureCalc_AzureCalcRateCard[[#This Row],[Price_Level]]&amp;Table_wabobpsvr_AzureCalc_AzureCalcRateCard[[#This Row],[Region]]</f>
        <v>A6 HDInsight (Non-Windows)D13</v>
      </c>
      <c r="B14028" s="775">
        <v>13</v>
      </c>
      <c r="C14028" s="775" t="s">
        <v>87</v>
      </c>
      <c r="D14028" s="775" t="s">
        <v>176</v>
      </c>
      <c r="E14028" s="775">
        <v>0.27839999999999998</v>
      </c>
      <c r="F14028" s="775" t="s">
        <v>3526</v>
      </c>
      <c r="G14028" s="775" t="s">
        <v>3664</v>
      </c>
      <c r="H14028" s="775" t="s">
        <v>3665</v>
      </c>
      <c r="I14028" s="775" t="s">
        <v>5033</v>
      </c>
    </row>
    <row r="14029" spans="1:9">
      <c r="A14029" s="775" t="str">
        <f>Table_wabobpsvr_AzureCalc_AzureCalcRateCard[[#This Row],[ServiceName]]&amp;Table_wabobpsvr_AzureCalc_AzureCalcRateCard[[#This Row],[Price_Level]]&amp;Table_wabobpsvr_AzureCalc_AzureCalcRateCard[[#This Row],[Region]]</f>
        <v>Monthly FeeMOSP11</v>
      </c>
      <c r="B14029" s="775">
        <v>11</v>
      </c>
      <c r="C14029" s="775" t="s">
        <v>4235</v>
      </c>
      <c r="D14029" s="775" t="s">
        <v>606</v>
      </c>
      <c r="E14029" s="775">
        <v>999999</v>
      </c>
      <c r="F14029" s="775" t="s">
        <v>3385</v>
      </c>
      <c r="G14029" s="775" t="s">
        <v>4235</v>
      </c>
      <c r="H14029" s="775" t="s">
        <v>4235</v>
      </c>
      <c r="I14029" s="775" t="s">
        <v>4235</v>
      </c>
    </row>
    <row r="14030" spans="1:9">
      <c r="A14030" s="775" t="str">
        <f>Table_wabobpsvr_AzureCalc_AzureCalcRateCard[[#This Row],[ServiceName]]&amp;Table_wabobpsvr_AzureCalc_AzureCalcRateCard[[#This Row],[Price_Level]]&amp;Table_wabobpsvr_AzureCalc_AzureCalcRateCard[[#This Row],[Region]]</f>
        <v>Basic.A7 VM (Non-Windows)D13</v>
      </c>
      <c r="B14030" s="775">
        <v>13</v>
      </c>
      <c r="C14030" s="775" t="s">
        <v>680</v>
      </c>
      <c r="D14030" s="775" t="s">
        <v>176</v>
      </c>
      <c r="E14030" s="775">
        <v>0.64</v>
      </c>
      <c r="F14030" s="775" t="s">
        <v>715</v>
      </c>
      <c r="G14030" s="775" t="s">
        <v>1482</v>
      </c>
      <c r="H14030" s="775" t="s">
        <v>1483</v>
      </c>
      <c r="I14030" s="775" t="s">
        <v>5017</v>
      </c>
    </row>
    <row r="14031" spans="1:9">
      <c r="A14031" s="775" t="str">
        <f>Table_wabobpsvr_AzureCalc_AzureCalcRateCard[[#This Row],[ServiceName]]&amp;Table_wabobpsvr_AzureCalc_AzureCalcRateCard[[#This Row],[Price_Level]]&amp;Table_wabobpsvr_AzureCalc_AzureCalcRateCard[[#This Row],[Region]]</f>
        <v>SQL Server StandardB</v>
      </c>
      <c r="B14031" s="775"/>
      <c r="C14031" s="775" t="s">
        <v>680</v>
      </c>
      <c r="D14031" s="775" t="s">
        <v>175</v>
      </c>
      <c r="E14031" s="775">
        <v>0.376</v>
      </c>
      <c r="F14031" s="775" t="s">
        <v>713</v>
      </c>
      <c r="G14031" s="775" t="s">
        <v>1490</v>
      </c>
      <c r="H14031" s="775" t="s">
        <v>1491</v>
      </c>
      <c r="I14031" s="775" t="s">
        <v>5034</v>
      </c>
    </row>
    <row r="14032" spans="1:9">
      <c r="A14032" s="775" t="str">
        <f>Table_wabobpsvr_AzureCalc_AzureCalcRateCard[[#This Row],[ServiceName]]&amp;Table_wabobpsvr_AzureCalc_AzureCalcRateCard[[#This Row],[Price_Level]]&amp;Table_wabobpsvr_AzureCalc_AzureCalcRateCard[[#This Row],[Region]]</f>
        <v>SQL Server StandardC</v>
      </c>
      <c r="B14032" s="775"/>
      <c r="C14032" s="775" t="s">
        <v>680</v>
      </c>
      <c r="D14032" s="775" t="s">
        <v>177</v>
      </c>
      <c r="E14032" s="775">
        <v>0.36399999999999999</v>
      </c>
      <c r="F14032" s="775" t="s">
        <v>713</v>
      </c>
      <c r="G14032" s="775" t="s">
        <v>1490</v>
      </c>
      <c r="H14032" s="775" t="s">
        <v>1491</v>
      </c>
      <c r="I14032" s="775" t="s">
        <v>5034</v>
      </c>
    </row>
    <row r="14033" spans="1:9">
      <c r="A14033" s="775" t="str">
        <f>Table_wabobpsvr_AzureCalc_AzureCalcRateCard[[#This Row],[ServiceName]]&amp;Table_wabobpsvr_AzureCalc_AzureCalcRateCard[[#This Row],[Price_Level]]&amp;Table_wabobpsvr_AzureCalc_AzureCalcRateCard[[#This Row],[Region]]</f>
        <v>SQL Server StandardD</v>
      </c>
      <c r="B14033" s="775"/>
      <c r="C14033" s="775" t="s">
        <v>680</v>
      </c>
      <c r="D14033" s="775" t="s">
        <v>176</v>
      </c>
      <c r="E14033" s="775">
        <v>0.35199999999999998</v>
      </c>
      <c r="F14033" s="775" t="s">
        <v>713</v>
      </c>
      <c r="G14033" s="775" t="s">
        <v>1490</v>
      </c>
      <c r="H14033" s="775" t="s">
        <v>1491</v>
      </c>
      <c r="I14033" s="775" t="s">
        <v>5034</v>
      </c>
    </row>
    <row r="14034" spans="1:9">
      <c r="A14034" s="775" t="str">
        <f>Table_wabobpsvr_AzureCalc_AzureCalcRateCard[[#This Row],[ServiceName]]&amp;Table_wabobpsvr_AzureCalc_AzureCalcRateCard[[#This Row],[Price_Level]]&amp;Table_wabobpsvr_AzureCalc_AzureCalcRateCard[[#This Row],[Region]]</f>
        <v>SQL Server WebMOSP</v>
      </c>
      <c r="B14034" s="775"/>
      <c r="C14034" s="775" t="s">
        <v>680</v>
      </c>
      <c r="D14034" s="775" t="s">
        <v>606</v>
      </c>
      <c r="E14034" s="775">
        <v>3.2000000000000001E-2</v>
      </c>
      <c r="F14034" s="775" t="s">
        <v>716</v>
      </c>
      <c r="G14034" s="775" t="s">
        <v>4235</v>
      </c>
      <c r="H14034" s="775" t="s">
        <v>4235</v>
      </c>
      <c r="I14034" s="775" t="s">
        <v>5035</v>
      </c>
    </row>
    <row r="14035" spans="1:9">
      <c r="A14035" s="775" t="str">
        <f>Table_wabobpsvr_AzureCalc_AzureCalcRateCard[[#This Row],[ServiceName]]&amp;Table_wabobpsvr_AzureCalc_AzureCalcRateCard[[#This Row],[Price_Level]]&amp;Table_wabobpsvr_AzureCalc_AzureCalcRateCard[[#This Row],[Region]]</f>
        <v>SQL Server WebA</v>
      </c>
      <c r="B14035" s="775"/>
      <c r="C14035" s="775" t="s">
        <v>680</v>
      </c>
      <c r="D14035" s="775" t="s">
        <v>174</v>
      </c>
      <c r="E14035" s="775">
        <v>3.1040000000000002E-2</v>
      </c>
      <c r="F14035" s="775" t="s">
        <v>716</v>
      </c>
      <c r="G14035" s="775" t="s">
        <v>1492</v>
      </c>
      <c r="H14035" s="775" t="s">
        <v>1493</v>
      </c>
      <c r="I14035" s="775" t="s">
        <v>5035</v>
      </c>
    </row>
    <row r="14036" spans="1:9">
      <c r="A14036" s="775" t="str">
        <f>Table_wabobpsvr_AzureCalc_AzureCalcRateCard[[#This Row],[ServiceName]]&amp;Table_wabobpsvr_AzureCalc_AzureCalcRateCard[[#This Row],[Price_Level]]&amp;Table_wabobpsvr_AzureCalc_AzureCalcRateCard[[#This Row],[Region]]</f>
        <v>SQL Server WebB</v>
      </c>
      <c r="B14036" s="775"/>
      <c r="C14036" s="775" t="s">
        <v>680</v>
      </c>
      <c r="D14036" s="775" t="s">
        <v>175</v>
      </c>
      <c r="E14036" s="775">
        <v>3.0079999999999999E-2</v>
      </c>
      <c r="F14036" s="775" t="s">
        <v>716</v>
      </c>
      <c r="G14036" s="775" t="s">
        <v>1492</v>
      </c>
      <c r="H14036" s="775" t="s">
        <v>1493</v>
      </c>
      <c r="I14036" s="775" t="s">
        <v>5035</v>
      </c>
    </row>
    <row r="14037" spans="1:9">
      <c r="A14037" s="775" t="str">
        <f>Table_wabobpsvr_AzureCalc_AzureCalcRateCard[[#This Row],[ServiceName]]&amp;Table_wabobpsvr_AzureCalc_AzureCalcRateCard[[#This Row],[Price_Level]]&amp;Table_wabobpsvr_AzureCalc_AzureCalcRateCard[[#This Row],[Region]]</f>
        <v>SQL Server WebC</v>
      </c>
      <c r="B14037" s="775"/>
      <c r="C14037" s="775" t="s">
        <v>680</v>
      </c>
      <c r="D14037" s="775" t="s">
        <v>177</v>
      </c>
      <c r="E14037" s="775">
        <v>2.912E-2</v>
      </c>
      <c r="F14037" s="775" t="s">
        <v>716</v>
      </c>
      <c r="G14037" s="775" t="s">
        <v>1492</v>
      </c>
      <c r="H14037" s="775" t="s">
        <v>1493</v>
      </c>
      <c r="I14037" s="775" t="s">
        <v>5035</v>
      </c>
    </row>
    <row r="14038" spans="1:9">
      <c r="A14038" s="775" t="str">
        <f>Table_wabobpsvr_AzureCalc_AzureCalcRateCard[[#This Row],[ServiceName]]&amp;Table_wabobpsvr_AzureCalc_AzureCalcRateCard[[#This Row],[Price_Level]]&amp;Table_wabobpsvr_AzureCalc_AzureCalcRateCard[[#This Row],[Region]]</f>
        <v>SQL Server WebD</v>
      </c>
      <c r="B14038" s="775"/>
      <c r="C14038" s="775" t="s">
        <v>680</v>
      </c>
      <c r="D14038" s="775" t="s">
        <v>176</v>
      </c>
      <c r="E14038" s="775">
        <v>2.8160000000000001E-2</v>
      </c>
      <c r="F14038" s="775" t="s">
        <v>716</v>
      </c>
      <c r="G14038" s="775" t="s">
        <v>1492</v>
      </c>
      <c r="H14038" s="775" t="s">
        <v>1493</v>
      </c>
      <c r="I14038" s="775" t="s">
        <v>5035</v>
      </c>
    </row>
    <row r="14039" spans="1:9">
      <c r="A14039" s="775" t="str">
        <f>Table_wabobpsvr_AzureCalc_AzureCalcRateCard[[#This Row],[ServiceName]]&amp;Table_wabobpsvr_AzureCalc_AzureCalcRateCard[[#This Row],[Price_Level]]&amp;Table_wabobpsvr_AzureCalc_AzureCalcRateCard[[#This Row],[Region]]</f>
        <v>Java Development Environment (1 core)MOSP</v>
      </c>
      <c r="B14039" s="775"/>
      <c r="C14039" s="775" t="s">
        <v>680</v>
      </c>
      <c r="D14039" s="775" t="s">
        <v>606</v>
      </c>
      <c r="E14039" s="775">
        <v>0.08</v>
      </c>
      <c r="F14039" s="775" t="s">
        <v>717</v>
      </c>
      <c r="G14039" s="775" t="s">
        <v>4235</v>
      </c>
      <c r="H14039" s="775" t="s">
        <v>4235</v>
      </c>
      <c r="I14039" s="775" t="s">
        <v>5036</v>
      </c>
    </row>
    <row r="14040" spans="1:9">
      <c r="A14040" s="775" t="str">
        <f>Table_wabobpsvr_AzureCalc_AzureCalcRateCard[[#This Row],[ServiceName]]&amp;Table_wabobpsvr_AzureCalc_AzureCalcRateCard[[#This Row],[Price_Level]]&amp;Table_wabobpsvr_AzureCalc_AzureCalcRateCard[[#This Row],[Region]]</f>
        <v>Java Development Environment (1 core)A</v>
      </c>
      <c r="B14040" s="775"/>
      <c r="C14040" s="775" t="s">
        <v>680</v>
      </c>
      <c r="D14040" s="775" t="s">
        <v>174</v>
      </c>
      <c r="E14040" s="775">
        <v>0.08</v>
      </c>
      <c r="F14040" s="775" t="s">
        <v>717</v>
      </c>
      <c r="G14040" s="775" t="s">
        <v>1494</v>
      </c>
      <c r="H14040" s="775" t="s">
        <v>1495</v>
      </c>
      <c r="I14040" s="775" t="s">
        <v>5036</v>
      </c>
    </row>
    <row r="14041" spans="1:9">
      <c r="A14041" s="775" t="str">
        <f>Table_wabobpsvr_AzureCalc_AzureCalcRateCard[[#This Row],[ServiceName]]&amp;Table_wabobpsvr_AzureCalc_AzureCalcRateCard[[#This Row],[Price_Level]]&amp;Table_wabobpsvr_AzureCalc_AzureCalcRateCard[[#This Row],[Region]]</f>
        <v>Java Development Environment (1 core)B</v>
      </c>
      <c r="B14041" s="775"/>
      <c r="C14041" s="775" t="s">
        <v>680</v>
      </c>
      <c r="D14041" s="775" t="s">
        <v>175</v>
      </c>
      <c r="E14041" s="775">
        <v>0.08</v>
      </c>
      <c r="F14041" s="775" t="s">
        <v>717</v>
      </c>
      <c r="G14041" s="775" t="s">
        <v>1494</v>
      </c>
      <c r="H14041" s="775" t="s">
        <v>1495</v>
      </c>
      <c r="I14041" s="775" t="s">
        <v>5036</v>
      </c>
    </row>
    <row r="14042" spans="1:9">
      <c r="A14042" s="775" t="str">
        <f>Table_wabobpsvr_AzureCalc_AzureCalcRateCard[[#This Row],[ServiceName]]&amp;Table_wabobpsvr_AzureCalc_AzureCalcRateCard[[#This Row],[Price_Level]]&amp;Table_wabobpsvr_AzureCalc_AzureCalcRateCard[[#This Row],[Region]]</f>
        <v>Java Development Environment (1 core)C</v>
      </c>
      <c r="B14042" s="775"/>
      <c r="C14042" s="775" t="s">
        <v>680</v>
      </c>
      <c r="D14042" s="775" t="s">
        <v>177</v>
      </c>
      <c r="E14042" s="775">
        <v>0.08</v>
      </c>
      <c r="F14042" s="775" t="s">
        <v>717</v>
      </c>
      <c r="G14042" s="775" t="s">
        <v>1494</v>
      </c>
      <c r="H14042" s="775" t="s">
        <v>1495</v>
      </c>
      <c r="I14042" s="775" t="s">
        <v>5036</v>
      </c>
    </row>
    <row r="14043" spans="1:9">
      <c r="A14043" s="775" t="str">
        <f>Table_wabobpsvr_AzureCalc_AzureCalcRateCard[[#This Row],[ServiceName]]&amp;Table_wabobpsvr_AzureCalc_AzureCalcRateCard[[#This Row],[Price_Level]]&amp;Table_wabobpsvr_AzureCalc_AzureCalcRateCard[[#This Row],[Region]]</f>
        <v>Java Development Environment (1 core)D</v>
      </c>
      <c r="B14043" s="775"/>
      <c r="C14043" s="775" t="s">
        <v>680</v>
      </c>
      <c r="D14043" s="775" t="s">
        <v>176</v>
      </c>
      <c r="E14043" s="775">
        <v>0.08</v>
      </c>
      <c r="F14043" s="775" t="s">
        <v>717</v>
      </c>
      <c r="G14043" s="775" t="s">
        <v>1494</v>
      </c>
      <c r="H14043" s="775" t="s">
        <v>1495</v>
      </c>
      <c r="I14043" s="775" t="s">
        <v>5036</v>
      </c>
    </row>
    <row r="14044" spans="1:9">
      <c r="A14044" s="775" t="str">
        <f>Table_wabobpsvr_AzureCalc_AzureCalcRateCard[[#This Row],[ServiceName]]&amp;Table_wabobpsvr_AzureCalc_AzureCalcRateCard[[#This Row],[Price_Level]]&amp;Table_wabobpsvr_AzureCalc_AzureCalcRateCard[[#This Row],[Region]]</f>
        <v>Java Development Environment (2 core)MOSP</v>
      </c>
      <c r="B14044" s="775"/>
      <c r="C14044" s="775" t="s">
        <v>680</v>
      </c>
      <c r="D14044" s="775" t="s">
        <v>606</v>
      </c>
      <c r="E14044" s="775">
        <v>0.16</v>
      </c>
      <c r="F14044" s="775" t="s">
        <v>718</v>
      </c>
      <c r="G14044" s="775" t="s">
        <v>4235</v>
      </c>
      <c r="H14044" s="775" t="s">
        <v>4235</v>
      </c>
      <c r="I14044" s="775" t="s">
        <v>5037</v>
      </c>
    </row>
    <row r="14045" spans="1:9">
      <c r="A14045" s="1039" t="str">
        <f>Table_wabobpsvr_AzureCalc_AzureCalcRateCard[[#This Row],[ServiceName]]&amp;Table_wabobpsvr_AzureCalc_AzureCalcRateCard[[#This Row],[Price_Level]]&amp;Table_wabobpsvr_AzureCalc_AzureCalcRateCard[[#This Row],[Region]]</f>
        <v>Java Development Environment (2 core)A</v>
      </c>
      <c r="B14045" s="1039"/>
      <c r="C14045" s="1039" t="s">
        <v>680</v>
      </c>
      <c r="D14045" s="1039" t="s">
        <v>174</v>
      </c>
      <c r="E14045" s="1039">
        <v>0.16</v>
      </c>
      <c r="F14045" s="1039" t="s">
        <v>718</v>
      </c>
      <c r="G14045" s="775" t="s">
        <v>1496</v>
      </c>
      <c r="H14045" s="775" t="s">
        <v>1497</v>
      </c>
      <c r="I14045" s="775" t="s">
        <v>5037</v>
      </c>
    </row>
    <row r="14046" spans="1:9">
      <c r="A14046" s="775" t="str">
        <f>Table_wabobpsvr_AzureCalc_AzureCalcRateCard[[#This Row],[ServiceName]]&amp;Table_wabobpsvr_AzureCalc_AzureCalcRateCard[[#This Row],[Price_Level]]&amp;Table_wabobpsvr_AzureCalc_AzureCalcRateCard[[#This Row],[Region]]</f>
        <v>Java Development Environment (2 core)B</v>
      </c>
      <c r="B14046" s="775"/>
      <c r="C14046" s="775" t="s">
        <v>680</v>
      </c>
      <c r="D14046" s="775" t="s">
        <v>175</v>
      </c>
      <c r="E14046" s="775">
        <v>0.16</v>
      </c>
      <c r="F14046" s="775" t="s">
        <v>718</v>
      </c>
      <c r="G14046" s="775" t="s">
        <v>1496</v>
      </c>
      <c r="H14046" s="775" t="s">
        <v>1497</v>
      </c>
      <c r="I14046" s="775" t="s">
        <v>5037</v>
      </c>
    </row>
    <row r="14047" spans="1:9">
      <c r="A14047" s="775" t="str">
        <f>Table_wabobpsvr_AzureCalc_AzureCalcRateCard[[#This Row],[ServiceName]]&amp;Table_wabobpsvr_AzureCalc_AzureCalcRateCard[[#This Row],[Price_Level]]&amp;Table_wabobpsvr_AzureCalc_AzureCalcRateCard[[#This Row],[Region]]</f>
        <v>Java Development Environment (2 core)C</v>
      </c>
      <c r="B14047" s="775"/>
      <c r="C14047" s="775" t="s">
        <v>680</v>
      </c>
      <c r="D14047" s="775" t="s">
        <v>177</v>
      </c>
      <c r="E14047" s="775">
        <v>0.16</v>
      </c>
      <c r="F14047" s="775" t="s">
        <v>718</v>
      </c>
      <c r="G14047" s="775" t="s">
        <v>1496</v>
      </c>
      <c r="H14047" s="775" t="s">
        <v>1497</v>
      </c>
      <c r="I14047" s="775" t="s">
        <v>5037</v>
      </c>
    </row>
    <row r="14048" spans="1:9">
      <c r="A14048" s="775" t="str">
        <f>Table_wabobpsvr_AzureCalc_AzureCalcRateCard[[#This Row],[ServiceName]]&amp;Table_wabobpsvr_AzureCalc_AzureCalcRateCard[[#This Row],[Price_Level]]&amp;Table_wabobpsvr_AzureCalc_AzureCalcRateCard[[#This Row],[Region]]</f>
        <v>Java Development Environment (2 core)D</v>
      </c>
      <c r="B14048" s="775"/>
      <c r="C14048" s="775" t="s">
        <v>680</v>
      </c>
      <c r="D14048" s="775" t="s">
        <v>176</v>
      </c>
      <c r="E14048" s="775">
        <v>0.16</v>
      </c>
      <c r="F14048" s="775" t="s">
        <v>718</v>
      </c>
      <c r="G14048" s="775" t="s">
        <v>1496</v>
      </c>
      <c r="H14048" s="775" t="s">
        <v>1497</v>
      </c>
      <c r="I14048" s="775" t="s">
        <v>5037</v>
      </c>
    </row>
    <row r="14049" spans="1:9">
      <c r="A14049" s="775" t="str">
        <f>Table_wabobpsvr_AzureCalc_AzureCalcRateCard[[#This Row],[ServiceName]]&amp;Table_wabobpsvr_AzureCalc_AzureCalcRateCard[[#This Row],[Price_Level]]&amp;Table_wabobpsvr_AzureCalc_AzureCalcRateCard[[#This Row],[Region]]</f>
        <v>Java Development Environment (4 core)MOSP</v>
      </c>
      <c r="B14049" s="775"/>
      <c r="C14049" s="775" t="s">
        <v>680</v>
      </c>
      <c r="D14049" s="775" t="s">
        <v>606</v>
      </c>
      <c r="E14049" s="775">
        <v>0.32</v>
      </c>
      <c r="F14049" s="775" t="s">
        <v>719</v>
      </c>
      <c r="G14049" s="775" t="s">
        <v>4235</v>
      </c>
      <c r="H14049" s="775" t="s">
        <v>4235</v>
      </c>
      <c r="I14049" s="775" t="s">
        <v>5038</v>
      </c>
    </row>
    <row r="14050" spans="1:9">
      <c r="A14050" s="775" t="str">
        <f>Table_wabobpsvr_AzureCalc_AzureCalcRateCard[[#This Row],[ServiceName]]&amp;Table_wabobpsvr_AzureCalc_AzureCalcRateCard[[#This Row],[Price_Level]]&amp;Table_wabobpsvr_AzureCalc_AzureCalcRateCard[[#This Row],[Region]]</f>
        <v>Oracle Database Enterprise (1 core)MOSP</v>
      </c>
      <c r="B14050" s="775"/>
      <c r="C14050" s="775" t="s">
        <v>680</v>
      </c>
      <c r="D14050" s="775" t="s">
        <v>606</v>
      </c>
      <c r="E14050" s="775">
        <v>2.52</v>
      </c>
      <c r="F14050" s="775" t="s">
        <v>720</v>
      </c>
      <c r="G14050" s="775" t="s">
        <v>4235</v>
      </c>
      <c r="H14050" s="775" t="s">
        <v>4235</v>
      </c>
      <c r="I14050" s="775" t="s">
        <v>5039</v>
      </c>
    </row>
    <row r="14051" spans="1:9">
      <c r="A14051" s="775" t="str">
        <f>Table_wabobpsvr_AzureCalc_AzureCalcRateCard[[#This Row],[ServiceName]]&amp;Table_wabobpsvr_AzureCalc_AzureCalcRateCard[[#This Row],[Price_Level]]&amp;Table_wabobpsvr_AzureCalc_AzureCalcRateCard[[#This Row],[Region]]</f>
        <v>Oracle Database Enterprise (1 core)A</v>
      </c>
      <c r="B14051" s="775"/>
      <c r="C14051" s="775" t="s">
        <v>680</v>
      </c>
      <c r="D14051" s="775" t="s">
        <v>174</v>
      </c>
      <c r="E14051" s="775">
        <v>2.52</v>
      </c>
      <c r="F14051" s="775" t="s">
        <v>720</v>
      </c>
      <c r="G14051" s="775" t="s">
        <v>1498</v>
      </c>
      <c r="H14051" s="775" t="s">
        <v>1499</v>
      </c>
      <c r="I14051" s="775" t="s">
        <v>5039</v>
      </c>
    </row>
    <row r="14052" spans="1:9">
      <c r="A14052" s="775" t="str">
        <f>Table_wabobpsvr_AzureCalc_AzureCalcRateCard[[#This Row],[ServiceName]]&amp;Table_wabobpsvr_AzureCalc_AzureCalcRateCard[[#This Row],[Price_Level]]&amp;Table_wabobpsvr_AzureCalc_AzureCalcRateCard[[#This Row],[Region]]</f>
        <v>Oracle Database Enterprise (1 core)B</v>
      </c>
      <c r="B14052" s="775"/>
      <c r="C14052" s="775" t="s">
        <v>680</v>
      </c>
      <c r="D14052" s="775" t="s">
        <v>175</v>
      </c>
      <c r="E14052" s="775">
        <v>2.52</v>
      </c>
      <c r="F14052" s="775" t="s">
        <v>720</v>
      </c>
      <c r="G14052" s="775" t="s">
        <v>1498</v>
      </c>
      <c r="H14052" s="775" t="s">
        <v>1499</v>
      </c>
      <c r="I14052" s="775" t="s">
        <v>5039</v>
      </c>
    </row>
    <row r="14053" spans="1:9">
      <c r="A14053" s="775" t="str">
        <f>Table_wabobpsvr_AzureCalc_AzureCalcRateCard[[#This Row],[ServiceName]]&amp;Table_wabobpsvr_AzureCalc_AzureCalcRateCard[[#This Row],[Price_Level]]&amp;Table_wabobpsvr_AzureCalc_AzureCalcRateCard[[#This Row],[Region]]</f>
        <v>Oracle Database Enterprise (1 core)C</v>
      </c>
      <c r="B14053" s="775"/>
      <c r="C14053" s="775" t="s">
        <v>680</v>
      </c>
      <c r="D14053" s="775" t="s">
        <v>177</v>
      </c>
      <c r="E14053" s="775">
        <v>2.52</v>
      </c>
      <c r="F14053" s="775" t="s">
        <v>720</v>
      </c>
      <c r="G14053" s="775" t="s">
        <v>1498</v>
      </c>
      <c r="H14053" s="775" t="s">
        <v>1499</v>
      </c>
      <c r="I14053" s="775" t="s">
        <v>5039</v>
      </c>
    </row>
    <row r="14054" spans="1:9">
      <c r="A14054" s="1039" t="str">
        <f>Table_wabobpsvr_AzureCalc_AzureCalcRateCard[[#This Row],[ServiceName]]&amp;Table_wabobpsvr_AzureCalc_AzureCalcRateCard[[#This Row],[Price_Level]]&amp;Table_wabobpsvr_AzureCalc_AzureCalcRateCard[[#This Row],[Region]]</f>
        <v>Oracle Database Enterprise (1 core)D</v>
      </c>
      <c r="B14054" s="1039"/>
      <c r="C14054" s="1039" t="s">
        <v>680</v>
      </c>
      <c r="D14054" s="1039" t="s">
        <v>176</v>
      </c>
      <c r="E14054" s="1039">
        <v>2.52</v>
      </c>
      <c r="F14054" s="1039" t="s">
        <v>720</v>
      </c>
      <c r="G14054" s="775" t="s">
        <v>1498</v>
      </c>
      <c r="H14054" s="775" t="s">
        <v>1499</v>
      </c>
      <c r="I14054" s="775" t="s">
        <v>5039</v>
      </c>
    </row>
    <row r="14055" spans="1:9">
      <c r="A14055" s="1039" t="str">
        <f>Table_wabobpsvr_AzureCalc_AzureCalcRateCard[[#This Row],[ServiceName]]&amp;Table_wabobpsvr_AzureCalc_AzureCalcRateCard[[#This Row],[Price_Level]]&amp;Table_wabobpsvr_AzureCalc_AzureCalcRateCard[[#This Row],[Region]]</f>
        <v>Oracle Database Enterprise (2 core)MOSP</v>
      </c>
      <c r="B14055" s="1039"/>
      <c r="C14055" s="1039" t="s">
        <v>680</v>
      </c>
      <c r="D14055" s="1039" t="s">
        <v>606</v>
      </c>
      <c r="E14055" s="1039">
        <v>2.52</v>
      </c>
      <c r="F14055" s="1039" t="s">
        <v>721</v>
      </c>
      <c r="G14055" s="775" t="s">
        <v>4235</v>
      </c>
      <c r="H14055" s="775" t="s">
        <v>4235</v>
      </c>
      <c r="I14055" s="775" t="s">
        <v>5040</v>
      </c>
    </row>
    <row r="14056" spans="1:9">
      <c r="A14056" s="1039" t="str">
        <f>Table_wabobpsvr_AzureCalc_AzureCalcRateCard[[#This Row],[ServiceName]]&amp;Table_wabobpsvr_AzureCalc_AzureCalcRateCard[[#This Row],[Price_Level]]&amp;Table_wabobpsvr_AzureCalc_AzureCalcRateCard[[#This Row],[Region]]</f>
        <v>Oracle Database Enterprise (2 core)A</v>
      </c>
      <c r="B14056" s="1039"/>
      <c r="C14056" s="1039" t="s">
        <v>680</v>
      </c>
      <c r="D14056" s="1039" t="s">
        <v>174</v>
      </c>
      <c r="E14056" s="1039">
        <v>2.52</v>
      </c>
      <c r="F14056" s="1039" t="s">
        <v>721</v>
      </c>
      <c r="G14056" s="775" t="s">
        <v>1500</v>
      </c>
      <c r="H14056" s="775" t="s">
        <v>1501</v>
      </c>
      <c r="I14056" s="775" t="s">
        <v>5040</v>
      </c>
    </row>
    <row r="14057" spans="1:9">
      <c r="A14057" s="1039" t="str">
        <f>Table_wabobpsvr_AzureCalc_AzureCalcRateCard[[#This Row],[ServiceName]]&amp;Table_wabobpsvr_AzureCalc_AzureCalcRateCard[[#This Row],[Price_Level]]&amp;Table_wabobpsvr_AzureCalc_AzureCalcRateCard[[#This Row],[Region]]</f>
        <v>Oracle Database Enterprise (2 core)B</v>
      </c>
      <c r="B14057" s="1039"/>
      <c r="C14057" s="1039" t="s">
        <v>680</v>
      </c>
      <c r="D14057" s="1039" t="s">
        <v>175</v>
      </c>
      <c r="E14057" s="1039">
        <v>2.52</v>
      </c>
      <c r="F14057" s="1039" t="s">
        <v>721</v>
      </c>
      <c r="G14057" s="775" t="s">
        <v>1500</v>
      </c>
      <c r="H14057" s="775" t="s">
        <v>1501</v>
      </c>
      <c r="I14057" s="775" t="s">
        <v>5040</v>
      </c>
    </row>
    <row r="14058" spans="1:9">
      <c r="A14058" s="1039" t="str">
        <f>Table_wabobpsvr_AzureCalc_AzureCalcRateCard[[#This Row],[ServiceName]]&amp;Table_wabobpsvr_AzureCalc_AzureCalcRateCard[[#This Row],[Price_Level]]&amp;Table_wabobpsvr_AzureCalc_AzureCalcRateCard[[#This Row],[Region]]</f>
        <v>Oracle Database Enterprise (2 core)C</v>
      </c>
      <c r="B14058" s="1039"/>
      <c r="C14058" s="1039" t="s">
        <v>680</v>
      </c>
      <c r="D14058" s="1039" t="s">
        <v>177</v>
      </c>
      <c r="E14058" s="1039">
        <v>2.52</v>
      </c>
      <c r="F14058" s="1039" t="s">
        <v>721</v>
      </c>
      <c r="G14058" s="775" t="s">
        <v>1500</v>
      </c>
      <c r="H14058" s="775" t="s">
        <v>1501</v>
      </c>
      <c r="I14058" s="775" t="s">
        <v>5040</v>
      </c>
    </row>
    <row r="14059" spans="1:9">
      <c r="A14059" s="1039" t="str">
        <f>Table_wabobpsvr_AzureCalc_AzureCalcRateCard[[#This Row],[ServiceName]]&amp;Table_wabobpsvr_AzureCalc_AzureCalcRateCard[[#This Row],[Price_Level]]&amp;Table_wabobpsvr_AzureCalc_AzureCalcRateCard[[#This Row],[Region]]</f>
        <v>Java Development Environment (4 core)A</v>
      </c>
      <c r="B14059" s="1039"/>
      <c r="C14059" s="1039" t="s">
        <v>680</v>
      </c>
      <c r="D14059" s="1039" t="s">
        <v>174</v>
      </c>
      <c r="E14059" s="1039">
        <v>0.32</v>
      </c>
      <c r="F14059" s="1039" t="s">
        <v>719</v>
      </c>
      <c r="G14059" s="775" t="s">
        <v>1502</v>
      </c>
      <c r="H14059" s="775" t="s">
        <v>1503</v>
      </c>
      <c r="I14059" s="775" t="s">
        <v>5038</v>
      </c>
    </row>
    <row r="14060" spans="1:9">
      <c r="A14060" s="1039" t="str">
        <f>Table_wabobpsvr_AzureCalc_AzureCalcRateCard[[#This Row],[ServiceName]]&amp;Table_wabobpsvr_AzureCalc_AzureCalcRateCard[[#This Row],[Price_Level]]&amp;Table_wabobpsvr_AzureCalc_AzureCalcRateCard[[#This Row],[Region]]</f>
        <v>A0 VM (Non-Windows)D13</v>
      </c>
      <c r="B14060" s="1039">
        <v>13</v>
      </c>
      <c r="C14060" s="1039" t="s">
        <v>680</v>
      </c>
      <c r="D14060" s="1039" t="s">
        <v>176</v>
      </c>
      <c r="E14060" s="1039">
        <v>1.728E-2</v>
      </c>
      <c r="F14060" s="1039" t="s">
        <v>704</v>
      </c>
      <c r="G14060" s="775" t="s">
        <v>2066</v>
      </c>
      <c r="H14060" s="775" t="s">
        <v>2067</v>
      </c>
      <c r="I14060" s="775" t="s">
        <v>5041</v>
      </c>
    </row>
    <row r="14061" spans="1:9">
      <c r="A14061" s="775" t="str">
        <f>Table_wabobpsvr_AzureCalc_AzureCalcRateCard[[#This Row],[ServiceName]]&amp;Table_wabobpsvr_AzureCalc_AzureCalcRateCard[[#This Row],[Price_Level]]&amp;Table_wabobpsvr_AzureCalc_AzureCalcRateCard[[#This Row],[Region]]</f>
        <v>A0 VM (Non-Windows)A4</v>
      </c>
      <c r="B14061" s="775">
        <v>4</v>
      </c>
      <c r="C14061" s="775" t="s">
        <v>680</v>
      </c>
      <c r="D14061" s="775" t="s">
        <v>174</v>
      </c>
      <c r="E14061" s="775">
        <v>1.46E-2</v>
      </c>
      <c r="F14061" s="775" t="s">
        <v>704</v>
      </c>
      <c r="G14061" s="775" t="s">
        <v>2068</v>
      </c>
      <c r="H14061" s="775" t="s">
        <v>2069</v>
      </c>
      <c r="I14061" s="775" t="s">
        <v>5042</v>
      </c>
    </row>
    <row r="14062" spans="1:9">
      <c r="A14062" s="775" t="str">
        <f>Table_wabobpsvr_AzureCalc_AzureCalcRateCard[[#This Row],[ServiceName]]&amp;Table_wabobpsvr_AzureCalc_AzureCalcRateCard[[#This Row],[Price_Level]]&amp;Table_wabobpsvr_AzureCalc_AzureCalcRateCard[[#This Row],[Region]]</f>
        <v>A0 VM (Windows)D4</v>
      </c>
      <c r="B14062" s="775">
        <v>4</v>
      </c>
      <c r="C14062" s="775" t="s">
        <v>680</v>
      </c>
      <c r="D14062" s="775" t="s">
        <v>176</v>
      </c>
      <c r="E14062" s="775">
        <v>1.2800000000000001E-2</v>
      </c>
      <c r="F14062" s="775" t="s">
        <v>705</v>
      </c>
      <c r="G14062" s="775" t="s">
        <v>2070</v>
      </c>
      <c r="H14062" s="775" t="s">
        <v>2071</v>
      </c>
      <c r="I14062" s="775" t="s">
        <v>5043</v>
      </c>
    </row>
    <row r="14063" spans="1:9">
      <c r="A14063" s="775" t="str">
        <f>Table_wabobpsvr_AzureCalc_AzureCalcRateCard[[#This Row],[ServiceName]]&amp;Table_wabobpsvr_AzureCalc_AzureCalcRateCard[[#This Row],[Price_Level]]&amp;Table_wabobpsvr_AzureCalc_AzureCalcRateCard[[#This Row],[Region]]</f>
        <v>A0 VM (Windows)MOSP5</v>
      </c>
      <c r="B14063" s="775">
        <v>5</v>
      </c>
      <c r="C14063" s="775" t="s">
        <v>680</v>
      </c>
      <c r="D14063" s="775" t="s">
        <v>606</v>
      </c>
      <c r="E14063" s="775">
        <v>0.02</v>
      </c>
      <c r="F14063" s="775" t="s">
        <v>705</v>
      </c>
      <c r="G14063" s="775" t="s">
        <v>4235</v>
      </c>
      <c r="H14063" s="775" t="s">
        <v>4235</v>
      </c>
      <c r="I14063" s="775" t="s">
        <v>5044</v>
      </c>
    </row>
    <row r="14064" spans="1:9">
      <c r="A14064" s="775" t="str">
        <f>Table_wabobpsvr_AzureCalc_AzureCalcRateCard[[#This Row],[ServiceName]]&amp;Table_wabobpsvr_AzureCalc_AzureCalcRateCard[[#This Row],[Price_Level]]&amp;Table_wabobpsvr_AzureCalc_AzureCalcRateCard[[#This Row],[Region]]</f>
        <v>A0 VM (Windows)A5</v>
      </c>
      <c r="B14064" s="775">
        <v>5</v>
      </c>
      <c r="C14064" s="775" t="s">
        <v>680</v>
      </c>
      <c r="D14064" s="775" t="s">
        <v>174</v>
      </c>
      <c r="E14064" s="775">
        <v>1.46E-2</v>
      </c>
      <c r="F14064" s="775" t="s">
        <v>705</v>
      </c>
      <c r="G14064" s="775" t="s">
        <v>2072</v>
      </c>
      <c r="H14064" s="775" t="s">
        <v>2073</v>
      </c>
      <c r="I14064" s="775" t="s">
        <v>5044</v>
      </c>
    </row>
    <row r="14065" spans="1:9">
      <c r="A14065" s="775" t="str">
        <f>Table_wabobpsvr_AzureCalc_AzureCalcRateCard[[#This Row],[ServiceName]]&amp;Table_wabobpsvr_AzureCalc_AzureCalcRateCard[[#This Row],[Price_Level]]&amp;Table_wabobpsvr_AzureCalc_AzureCalcRateCard[[#This Row],[Region]]</f>
        <v>A0 VM (Windows)B5</v>
      </c>
      <c r="B14065" s="775">
        <v>5</v>
      </c>
      <c r="C14065" s="775" t="s">
        <v>680</v>
      </c>
      <c r="D14065" s="775" t="s">
        <v>175</v>
      </c>
      <c r="E14065" s="775">
        <v>1.4E-2</v>
      </c>
      <c r="F14065" s="775" t="s">
        <v>705</v>
      </c>
      <c r="G14065" s="775" t="s">
        <v>2072</v>
      </c>
      <c r="H14065" s="775" t="s">
        <v>2073</v>
      </c>
      <c r="I14065" s="775" t="s">
        <v>5044</v>
      </c>
    </row>
    <row r="14066" spans="1:9">
      <c r="A14066" s="775" t="str">
        <f>Table_wabobpsvr_AzureCalc_AzureCalcRateCard[[#This Row],[ServiceName]]&amp;Table_wabobpsvr_AzureCalc_AzureCalcRateCard[[#This Row],[Price_Level]]&amp;Table_wabobpsvr_AzureCalc_AzureCalcRateCard[[#This Row],[Region]]</f>
        <v>A0 VM (Windows)C5</v>
      </c>
      <c r="B14066" s="775">
        <v>5</v>
      </c>
      <c r="C14066" s="775" t="s">
        <v>680</v>
      </c>
      <c r="D14066" s="775" t="s">
        <v>177</v>
      </c>
      <c r="E14066" s="775">
        <v>1.34E-2</v>
      </c>
      <c r="F14066" s="775" t="s">
        <v>705</v>
      </c>
      <c r="G14066" s="775" t="s">
        <v>2072</v>
      </c>
      <c r="H14066" s="775" t="s">
        <v>2073</v>
      </c>
      <c r="I14066" s="775" t="s">
        <v>5044</v>
      </c>
    </row>
    <row r="14067" spans="1:9">
      <c r="A14067" s="775" t="str">
        <f>Table_wabobpsvr_AzureCalc_AzureCalcRateCard[[#This Row],[ServiceName]]&amp;Table_wabobpsvr_AzureCalc_AzureCalcRateCard[[#This Row],[Price_Level]]&amp;Table_wabobpsvr_AzureCalc_AzureCalcRateCard[[#This Row],[Region]]</f>
        <v>A0 VM (Windows)D5</v>
      </c>
      <c r="B14067" s="775">
        <v>5</v>
      </c>
      <c r="C14067" s="775" t="s">
        <v>680</v>
      </c>
      <c r="D14067" s="775" t="s">
        <v>176</v>
      </c>
      <c r="E14067" s="775">
        <v>1.2800000000000001E-2</v>
      </c>
      <c r="F14067" s="775" t="s">
        <v>705</v>
      </c>
      <c r="G14067" s="775" t="s">
        <v>2072</v>
      </c>
      <c r="H14067" s="775" t="s">
        <v>2073</v>
      </c>
      <c r="I14067" s="775" t="s">
        <v>5044</v>
      </c>
    </row>
    <row r="14068" spans="1:9">
      <c r="A14068" s="775" t="str">
        <f>Table_wabobpsvr_AzureCalc_AzureCalcRateCard[[#This Row],[ServiceName]]&amp;Table_wabobpsvr_AzureCalc_AzureCalcRateCard[[#This Row],[Price_Level]]&amp;Table_wabobpsvr_AzureCalc_AzureCalcRateCard[[#This Row],[Region]]</f>
        <v>A0 VM (Windows)MOSP1</v>
      </c>
      <c r="B14068" s="775">
        <v>1</v>
      </c>
      <c r="C14068" s="775" t="s">
        <v>680</v>
      </c>
      <c r="D14068" s="775" t="s">
        <v>606</v>
      </c>
      <c r="E14068" s="775">
        <v>0.02</v>
      </c>
      <c r="F14068" s="775" t="s">
        <v>705</v>
      </c>
      <c r="G14068" s="775" t="s">
        <v>4235</v>
      </c>
      <c r="H14068" s="775" t="s">
        <v>4235</v>
      </c>
      <c r="I14068" s="775" t="s">
        <v>5045</v>
      </c>
    </row>
    <row r="14069" spans="1:9">
      <c r="A14069" s="775" t="str">
        <f>Table_wabobpsvr_AzureCalc_AzureCalcRateCard[[#This Row],[ServiceName]]&amp;Table_wabobpsvr_AzureCalc_AzureCalcRateCard[[#This Row],[Price_Level]]&amp;Table_wabobpsvr_AzureCalc_AzureCalcRateCard[[#This Row],[Region]]</f>
        <v>A0 VM (Windows)A1</v>
      </c>
      <c r="B14069" s="775">
        <v>1</v>
      </c>
      <c r="C14069" s="775" t="s">
        <v>680</v>
      </c>
      <c r="D14069" s="775" t="s">
        <v>174</v>
      </c>
      <c r="E14069" s="775">
        <v>1.46E-2</v>
      </c>
      <c r="F14069" s="775" t="s">
        <v>705</v>
      </c>
      <c r="G14069" s="775" t="s">
        <v>2074</v>
      </c>
      <c r="H14069" s="775" t="s">
        <v>2075</v>
      </c>
      <c r="I14069" s="775" t="s">
        <v>5045</v>
      </c>
    </row>
    <row r="14070" spans="1:9">
      <c r="A14070" s="775" t="str">
        <f>Table_wabobpsvr_AzureCalc_AzureCalcRateCard[[#This Row],[ServiceName]]&amp;Table_wabobpsvr_AzureCalc_AzureCalcRateCard[[#This Row],[Price_Level]]&amp;Table_wabobpsvr_AzureCalc_AzureCalcRateCard[[#This Row],[Region]]</f>
        <v>A0 VM (Windows)B1</v>
      </c>
      <c r="B14070" s="775">
        <v>1</v>
      </c>
      <c r="C14070" s="775" t="s">
        <v>680</v>
      </c>
      <c r="D14070" s="775" t="s">
        <v>175</v>
      </c>
      <c r="E14070" s="775">
        <v>1.4E-2</v>
      </c>
      <c r="F14070" s="775" t="s">
        <v>705</v>
      </c>
      <c r="G14070" s="775" t="s">
        <v>2074</v>
      </c>
      <c r="H14070" s="775" t="s">
        <v>2075</v>
      </c>
      <c r="I14070" s="775" t="s">
        <v>5045</v>
      </c>
    </row>
    <row r="14071" spans="1:9">
      <c r="A14071" s="775" t="str">
        <f>Table_wabobpsvr_AzureCalc_AzureCalcRateCard[[#This Row],[ServiceName]]&amp;Table_wabobpsvr_AzureCalc_AzureCalcRateCard[[#This Row],[Price_Level]]&amp;Table_wabobpsvr_AzureCalc_AzureCalcRateCard[[#This Row],[Region]]</f>
        <v>A0 VM (Non-Windows)B4</v>
      </c>
      <c r="B14071" s="775">
        <v>4</v>
      </c>
      <c r="C14071" s="775" t="s">
        <v>680</v>
      </c>
      <c r="D14071" s="775" t="s">
        <v>175</v>
      </c>
      <c r="E14071" s="775">
        <v>1.4E-2</v>
      </c>
      <c r="F14071" s="775" t="s">
        <v>704</v>
      </c>
      <c r="G14071" s="775" t="s">
        <v>2068</v>
      </c>
      <c r="H14071" s="775" t="s">
        <v>2069</v>
      </c>
      <c r="I14071" s="775" t="s">
        <v>5042</v>
      </c>
    </row>
    <row r="14072" spans="1:9">
      <c r="A14072" s="775" t="str">
        <f>Table_wabobpsvr_AzureCalc_AzureCalcRateCard[[#This Row],[ServiceName]]&amp;Table_wabobpsvr_AzureCalc_AzureCalcRateCard[[#This Row],[Price_Level]]&amp;Table_wabobpsvr_AzureCalc_AzureCalcRateCard[[#This Row],[Region]]</f>
        <v>A0 VM (Windows)MOSP6</v>
      </c>
      <c r="B14072" s="775">
        <v>6</v>
      </c>
      <c r="C14072" s="775" t="s">
        <v>680</v>
      </c>
      <c r="D14072" s="775" t="s">
        <v>606</v>
      </c>
      <c r="E14072" s="775">
        <v>0.02</v>
      </c>
      <c r="F14072" s="775" t="s">
        <v>705</v>
      </c>
      <c r="G14072" s="775" t="s">
        <v>4235</v>
      </c>
      <c r="H14072" s="775" t="s">
        <v>4235</v>
      </c>
      <c r="I14072" s="775" t="s">
        <v>5046</v>
      </c>
    </row>
    <row r="14073" spans="1:9">
      <c r="A14073" s="775" t="str">
        <f>Table_wabobpsvr_AzureCalc_AzureCalcRateCard[[#This Row],[ServiceName]]&amp;Table_wabobpsvr_AzureCalc_AzureCalcRateCard[[#This Row],[Price_Level]]&amp;Table_wabobpsvr_AzureCalc_AzureCalcRateCard[[#This Row],[Region]]</f>
        <v>A0 VM (Windows)A6</v>
      </c>
      <c r="B14073" s="775">
        <v>6</v>
      </c>
      <c r="C14073" s="775" t="s">
        <v>680</v>
      </c>
      <c r="D14073" s="775" t="s">
        <v>174</v>
      </c>
      <c r="E14073" s="775">
        <v>1.46E-2</v>
      </c>
      <c r="F14073" s="775" t="s">
        <v>705</v>
      </c>
      <c r="G14073" s="775" t="s">
        <v>2076</v>
      </c>
      <c r="H14073" s="775" t="s">
        <v>2077</v>
      </c>
      <c r="I14073" s="775" t="s">
        <v>5046</v>
      </c>
    </row>
    <row r="14074" spans="1:9">
      <c r="A14074" s="775" t="str">
        <f>Table_wabobpsvr_AzureCalc_AzureCalcRateCard[[#This Row],[ServiceName]]&amp;Table_wabobpsvr_AzureCalc_AzureCalcRateCard[[#This Row],[Price_Level]]&amp;Table_wabobpsvr_AzureCalc_AzureCalcRateCard[[#This Row],[Region]]</f>
        <v>A0 VM (Windows)B6</v>
      </c>
      <c r="B14074" s="775">
        <v>6</v>
      </c>
      <c r="C14074" s="775" t="s">
        <v>680</v>
      </c>
      <c r="D14074" s="775" t="s">
        <v>175</v>
      </c>
      <c r="E14074" s="775">
        <v>1.4E-2</v>
      </c>
      <c r="F14074" s="775" t="s">
        <v>705</v>
      </c>
      <c r="G14074" s="775" t="s">
        <v>2076</v>
      </c>
      <c r="H14074" s="775" t="s">
        <v>2077</v>
      </c>
      <c r="I14074" s="775" t="s">
        <v>5046</v>
      </c>
    </row>
    <row r="14075" spans="1:9">
      <c r="A14075" s="775" t="str">
        <f>Table_wabobpsvr_AzureCalc_AzureCalcRateCard[[#This Row],[ServiceName]]&amp;Table_wabobpsvr_AzureCalc_AzureCalcRateCard[[#This Row],[Price_Level]]&amp;Table_wabobpsvr_AzureCalc_AzureCalcRateCard[[#This Row],[Region]]</f>
        <v>A0 VM (Windows)C6</v>
      </c>
      <c r="B14075" s="775">
        <v>6</v>
      </c>
      <c r="C14075" s="775" t="s">
        <v>680</v>
      </c>
      <c r="D14075" s="775" t="s">
        <v>177</v>
      </c>
      <c r="E14075" s="775">
        <v>1.34E-2</v>
      </c>
      <c r="F14075" s="775" t="s">
        <v>705</v>
      </c>
      <c r="G14075" s="775" t="s">
        <v>2076</v>
      </c>
      <c r="H14075" s="775" t="s">
        <v>2077</v>
      </c>
      <c r="I14075" s="775" t="s">
        <v>5046</v>
      </c>
    </row>
    <row r="14076" spans="1:9">
      <c r="A14076" s="775" t="str">
        <f>Table_wabobpsvr_AzureCalc_AzureCalcRateCard[[#This Row],[ServiceName]]&amp;Table_wabobpsvr_AzureCalc_AzureCalcRateCard[[#This Row],[Price_Level]]&amp;Table_wabobpsvr_AzureCalc_AzureCalcRateCard[[#This Row],[Region]]</f>
        <v>A0 VM (Windows)D6</v>
      </c>
      <c r="B14076" s="775">
        <v>6</v>
      </c>
      <c r="C14076" s="775" t="s">
        <v>680</v>
      </c>
      <c r="D14076" s="775" t="s">
        <v>176</v>
      </c>
      <c r="E14076" s="775">
        <v>1.2800000000000001E-2</v>
      </c>
      <c r="F14076" s="775" t="s">
        <v>705</v>
      </c>
      <c r="G14076" s="775" t="s">
        <v>2076</v>
      </c>
      <c r="H14076" s="775" t="s">
        <v>2077</v>
      </c>
      <c r="I14076" s="775" t="s">
        <v>5046</v>
      </c>
    </row>
    <row r="14077" spans="1:9">
      <c r="A14077" s="775" t="str">
        <f>Table_wabobpsvr_AzureCalc_AzureCalcRateCard[[#This Row],[ServiceName]]&amp;Table_wabobpsvr_AzureCalc_AzureCalcRateCard[[#This Row],[Price_Level]]&amp;Table_wabobpsvr_AzureCalc_AzureCalcRateCard[[#This Row],[Region]]</f>
        <v>A0 VM (Windows)MOSP4</v>
      </c>
      <c r="B14077" s="775">
        <v>4</v>
      </c>
      <c r="C14077" s="775" t="s">
        <v>680</v>
      </c>
      <c r="D14077" s="775" t="s">
        <v>606</v>
      </c>
      <c r="E14077" s="775">
        <v>0.02</v>
      </c>
      <c r="F14077" s="775" t="s">
        <v>705</v>
      </c>
      <c r="G14077" s="775" t="s">
        <v>4235</v>
      </c>
      <c r="H14077" s="775" t="s">
        <v>4235</v>
      </c>
      <c r="I14077" s="775" t="s">
        <v>5043</v>
      </c>
    </row>
    <row r="14078" spans="1:9">
      <c r="A14078" s="775" t="str">
        <f>Table_wabobpsvr_AzureCalc_AzureCalcRateCard[[#This Row],[ServiceName]]&amp;Table_wabobpsvr_AzureCalc_AzureCalcRateCard[[#This Row],[Price_Level]]&amp;Table_wabobpsvr_AzureCalc_AzureCalcRateCard[[#This Row],[Region]]</f>
        <v>A0 VM (Windows)A4</v>
      </c>
      <c r="B14078" s="775">
        <v>4</v>
      </c>
      <c r="C14078" s="775" t="s">
        <v>680</v>
      </c>
      <c r="D14078" s="775" t="s">
        <v>174</v>
      </c>
      <c r="E14078" s="775">
        <v>1.46E-2</v>
      </c>
      <c r="F14078" s="775" t="s">
        <v>705</v>
      </c>
      <c r="G14078" s="775" t="s">
        <v>2070</v>
      </c>
      <c r="H14078" s="775" t="s">
        <v>2071</v>
      </c>
      <c r="I14078" s="775" t="s">
        <v>5043</v>
      </c>
    </row>
    <row r="14079" spans="1:9">
      <c r="A14079" s="775" t="str">
        <f>Table_wabobpsvr_AzureCalc_AzureCalcRateCard[[#This Row],[ServiceName]]&amp;Table_wabobpsvr_AzureCalc_AzureCalcRateCard[[#This Row],[Price_Level]]&amp;Table_wabobpsvr_AzureCalc_AzureCalcRateCard[[#This Row],[Region]]</f>
        <v>A0 VM (Windows)B4</v>
      </c>
      <c r="B14079" s="775">
        <v>4</v>
      </c>
      <c r="C14079" s="775" t="s">
        <v>680</v>
      </c>
      <c r="D14079" s="775" t="s">
        <v>175</v>
      </c>
      <c r="E14079" s="775">
        <v>1.4E-2</v>
      </c>
      <c r="F14079" s="775" t="s">
        <v>705</v>
      </c>
      <c r="G14079" s="775" t="s">
        <v>2070</v>
      </c>
      <c r="H14079" s="775" t="s">
        <v>2071</v>
      </c>
      <c r="I14079" s="775" t="s">
        <v>5043</v>
      </c>
    </row>
    <row r="14080" spans="1:9">
      <c r="A14080" s="775" t="str">
        <f>Table_wabobpsvr_AzureCalc_AzureCalcRateCard[[#This Row],[ServiceName]]&amp;Table_wabobpsvr_AzureCalc_AzureCalcRateCard[[#This Row],[Price_Level]]&amp;Table_wabobpsvr_AzureCalc_AzureCalcRateCard[[#This Row],[Region]]</f>
        <v>A0 VM (Windows)C4</v>
      </c>
      <c r="B14080" s="775">
        <v>4</v>
      </c>
      <c r="C14080" s="775" t="s">
        <v>680</v>
      </c>
      <c r="D14080" s="775" t="s">
        <v>177</v>
      </c>
      <c r="E14080" s="775">
        <v>1.34E-2</v>
      </c>
      <c r="F14080" s="775" t="s">
        <v>705</v>
      </c>
      <c r="G14080" s="775" t="s">
        <v>2070</v>
      </c>
      <c r="H14080" s="775" t="s">
        <v>2071</v>
      </c>
      <c r="I14080" s="775" t="s">
        <v>5043</v>
      </c>
    </row>
    <row r="14081" spans="1:9">
      <c r="A14081" s="775" t="str">
        <f>Table_wabobpsvr_AzureCalc_AzureCalcRateCard[[#This Row],[ServiceName]]&amp;Table_wabobpsvr_AzureCalc_AzureCalcRateCard[[#This Row],[Price_Level]]&amp;Table_wabobpsvr_AzureCalc_AzureCalcRateCard[[#This Row],[Region]]</f>
        <v>A0 VM (Non-Windows)C4</v>
      </c>
      <c r="B14081" s="775">
        <v>4</v>
      </c>
      <c r="C14081" s="775" t="s">
        <v>680</v>
      </c>
      <c r="D14081" s="775" t="s">
        <v>177</v>
      </c>
      <c r="E14081" s="775">
        <v>1.34E-2</v>
      </c>
      <c r="F14081" s="775" t="s">
        <v>704</v>
      </c>
      <c r="G14081" s="775" t="s">
        <v>2068</v>
      </c>
      <c r="H14081" s="775" t="s">
        <v>2069</v>
      </c>
      <c r="I14081" s="775" t="s">
        <v>5042</v>
      </c>
    </row>
    <row r="14082" spans="1:9">
      <c r="A14082" s="775" t="str">
        <f>Table_wabobpsvr_AzureCalc_AzureCalcRateCard[[#This Row],[ServiceName]]&amp;Table_wabobpsvr_AzureCalc_AzureCalcRateCard[[#This Row],[Price_Level]]&amp;Table_wabobpsvr_AzureCalc_AzureCalcRateCard[[#This Row],[Region]]</f>
        <v>A0 VM (Non-Windows)D4</v>
      </c>
      <c r="B14082" s="775">
        <v>4</v>
      </c>
      <c r="C14082" s="775" t="s">
        <v>680</v>
      </c>
      <c r="D14082" s="775" t="s">
        <v>176</v>
      </c>
      <c r="E14082" s="775">
        <v>1.2800000000000001E-2</v>
      </c>
      <c r="F14082" s="775" t="s">
        <v>704</v>
      </c>
      <c r="G14082" s="775" t="s">
        <v>2068</v>
      </c>
      <c r="H14082" s="775" t="s">
        <v>2069</v>
      </c>
      <c r="I14082" s="775" t="s">
        <v>5042</v>
      </c>
    </row>
    <row r="14083" spans="1:9">
      <c r="A14083" s="775" t="str">
        <f>Table_wabobpsvr_AzureCalc_AzureCalcRateCard[[#This Row],[ServiceName]]&amp;Table_wabobpsvr_AzureCalc_AzureCalcRateCard[[#This Row],[Price_Level]]&amp;Table_wabobpsvr_AzureCalc_AzureCalcRateCard[[#This Row],[Region]]</f>
        <v>A0 VM (Non-Windows)MOSP5</v>
      </c>
      <c r="B14083" s="775">
        <v>5</v>
      </c>
      <c r="C14083" s="775" t="s">
        <v>680</v>
      </c>
      <c r="D14083" s="775" t="s">
        <v>606</v>
      </c>
      <c r="E14083" s="775">
        <v>0.02</v>
      </c>
      <c r="F14083" s="775" t="s">
        <v>704</v>
      </c>
      <c r="G14083" s="775" t="s">
        <v>4235</v>
      </c>
      <c r="H14083" s="775" t="s">
        <v>4235</v>
      </c>
      <c r="I14083" s="775" t="s">
        <v>5047</v>
      </c>
    </row>
    <row r="14084" spans="1:9">
      <c r="A14084" s="775" t="str">
        <f>Table_wabobpsvr_AzureCalc_AzureCalcRateCard[[#This Row],[ServiceName]]&amp;Table_wabobpsvr_AzureCalc_AzureCalcRateCard[[#This Row],[Price_Level]]&amp;Table_wabobpsvr_AzureCalc_AzureCalcRateCard[[#This Row],[Region]]</f>
        <v>A0 VM (Non-Windows)A5</v>
      </c>
      <c r="B14084" s="775">
        <v>5</v>
      </c>
      <c r="C14084" s="775" t="s">
        <v>680</v>
      </c>
      <c r="D14084" s="775" t="s">
        <v>174</v>
      </c>
      <c r="E14084" s="775">
        <v>1.46E-2</v>
      </c>
      <c r="F14084" s="775" t="s">
        <v>704</v>
      </c>
      <c r="G14084" s="775" t="s">
        <v>2078</v>
      </c>
      <c r="H14084" s="775" t="s">
        <v>2079</v>
      </c>
      <c r="I14084" s="775" t="s">
        <v>5047</v>
      </c>
    </row>
    <row r="14085" spans="1:9">
      <c r="A14085" s="775" t="str">
        <f>Table_wabobpsvr_AzureCalc_AzureCalcRateCard[[#This Row],[ServiceName]]&amp;Table_wabobpsvr_AzureCalc_AzureCalcRateCard[[#This Row],[Price_Level]]&amp;Table_wabobpsvr_AzureCalc_AzureCalcRateCard[[#This Row],[Region]]</f>
        <v>A0 VM (Non-Windows)B5</v>
      </c>
      <c r="B14085" s="775">
        <v>5</v>
      </c>
      <c r="C14085" s="775" t="s">
        <v>680</v>
      </c>
      <c r="D14085" s="775" t="s">
        <v>175</v>
      </c>
      <c r="E14085" s="775">
        <v>1.4E-2</v>
      </c>
      <c r="F14085" s="775" t="s">
        <v>704</v>
      </c>
      <c r="G14085" s="775" t="s">
        <v>2078</v>
      </c>
      <c r="H14085" s="775" t="s">
        <v>2079</v>
      </c>
      <c r="I14085" s="775" t="s">
        <v>5047</v>
      </c>
    </row>
    <row r="14086" spans="1:9">
      <c r="A14086" s="1039" t="str">
        <f>Table_wabobpsvr_AzureCalc_AzureCalcRateCard[[#This Row],[ServiceName]]&amp;Table_wabobpsvr_AzureCalc_AzureCalcRateCard[[#This Row],[Price_Level]]&amp;Table_wabobpsvr_AzureCalc_AzureCalcRateCard[[#This Row],[Region]]</f>
        <v>A0 VM (Non-Windows)C5</v>
      </c>
      <c r="B14086" s="1039">
        <v>5</v>
      </c>
      <c r="C14086" s="1039" t="s">
        <v>680</v>
      </c>
      <c r="D14086" s="1039" t="s">
        <v>177</v>
      </c>
      <c r="E14086" s="1039">
        <v>1.34E-2</v>
      </c>
      <c r="F14086" s="1039" t="s">
        <v>704</v>
      </c>
      <c r="G14086" s="775" t="s">
        <v>2078</v>
      </c>
      <c r="H14086" s="775" t="s">
        <v>2079</v>
      </c>
      <c r="I14086" s="775" t="s">
        <v>5047</v>
      </c>
    </row>
    <row r="14087" spans="1:9">
      <c r="A14087" s="1039" t="str">
        <f>Table_wabobpsvr_AzureCalc_AzureCalcRateCard[[#This Row],[ServiceName]]&amp;Table_wabobpsvr_AzureCalc_AzureCalcRateCard[[#This Row],[Price_Level]]&amp;Table_wabobpsvr_AzureCalc_AzureCalcRateCard[[#This Row],[Region]]</f>
        <v>A0 VM (Non-Windows)D5</v>
      </c>
      <c r="B14087" s="1039">
        <v>5</v>
      </c>
      <c r="C14087" s="1039" t="s">
        <v>680</v>
      </c>
      <c r="D14087" s="1039" t="s">
        <v>176</v>
      </c>
      <c r="E14087" s="1039">
        <v>1.2800000000000001E-2</v>
      </c>
      <c r="F14087" s="1039" t="s">
        <v>704</v>
      </c>
      <c r="G14087" s="775" t="s">
        <v>2078</v>
      </c>
      <c r="H14087" s="775" t="s">
        <v>2079</v>
      </c>
      <c r="I14087" s="775" t="s">
        <v>5047</v>
      </c>
    </row>
    <row r="14088" spans="1:9">
      <c r="A14088" s="775" t="str">
        <f>Table_wabobpsvr_AzureCalc_AzureCalcRateCard[[#This Row],[ServiceName]]&amp;Table_wabobpsvr_AzureCalc_AzureCalcRateCard[[#This Row],[Price_Level]]&amp;Table_wabobpsvr_AzureCalc_AzureCalcRateCard[[#This Row],[Region]]</f>
        <v>A0 VM (Non-Windows)MOSP1</v>
      </c>
      <c r="B14088" s="775">
        <v>1</v>
      </c>
      <c r="C14088" s="775" t="s">
        <v>680</v>
      </c>
      <c r="D14088" s="775" t="s">
        <v>606</v>
      </c>
      <c r="E14088" s="775">
        <v>0.02</v>
      </c>
      <c r="F14088" s="775" t="s">
        <v>704</v>
      </c>
      <c r="G14088" s="775" t="s">
        <v>4235</v>
      </c>
      <c r="H14088" s="775" t="s">
        <v>4235</v>
      </c>
      <c r="I14088" s="775" t="s">
        <v>5048</v>
      </c>
    </row>
    <row r="14089" spans="1:9">
      <c r="A14089" s="775" t="str">
        <f>Table_wabobpsvr_AzureCalc_AzureCalcRateCard[[#This Row],[ServiceName]]&amp;Table_wabobpsvr_AzureCalc_AzureCalcRateCard[[#This Row],[Price_Level]]&amp;Table_wabobpsvr_AzureCalc_AzureCalcRateCard[[#This Row],[Region]]</f>
        <v>A0 VM (Non-Windows)A1</v>
      </c>
      <c r="B14089" s="775">
        <v>1</v>
      </c>
      <c r="C14089" s="775" t="s">
        <v>680</v>
      </c>
      <c r="D14089" s="775" t="s">
        <v>174</v>
      </c>
      <c r="E14089" s="775">
        <v>1.46E-2</v>
      </c>
      <c r="F14089" s="775" t="s">
        <v>704</v>
      </c>
      <c r="G14089" s="775" t="s">
        <v>2080</v>
      </c>
      <c r="H14089" s="775" t="s">
        <v>2081</v>
      </c>
      <c r="I14089" s="775" t="s">
        <v>5048</v>
      </c>
    </row>
    <row r="14090" spans="1:9">
      <c r="A14090" s="775" t="str">
        <f>Table_wabobpsvr_AzureCalc_AzureCalcRateCard[[#This Row],[ServiceName]]&amp;Table_wabobpsvr_AzureCalc_AzureCalcRateCard[[#This Row],[Price_Level]]&amp;Table_wabobpsvr_AzureCalc_AzureCalcRateCard[[#This Row],[Region]]</f>
        <v>A0 VM (Non-Windows)B1</v>
      </c>
      <c r="B14090" s="775">
        <v>1</v>
      </c>
      <c r="C14090" s="775" t="s">
        <v>680</v>
      </c>
      <c r="D14090" s="775" t="s">
        <v>175</v>
      </c>
      <c r="E14090" s="775">
        <v>1.4E-2</v>
      </c>
      <c r="F14090" s="775" t="s">
        <v>704</v>
      </c>
      <c r="G14090" s="775" t="s">
        <v>2080</v>
      </c>
      <c r="H14090" s="775" t="s">
        <v>2081</v>
      </c>
      <c r="I14090" s="775" t="s">
        <v>5048</v>
      </c>
    </row>
    <row r="14091" spans="1:9">
      <c r="A14091" s="775" t="str">
        <f>Table_wabobpsvr_AzureCalc_AzureCalcRateCard[[#This Row],[ServiceName]]&amp;Table_wabobpsvr_AzureCalc_AzureCalcRateCard[[#This Row],[Price_Level]]&amp;Table_wabobpsvr_AzureCalc_AzureCalcRateCard[[#This Row],[Region]]</f>
        <v>A0 VM (Non-Windows)C1</v>
      </c>
      <c r="B14091" s="775">
        <v>1</v>
      </c>
      <c r="C14091" s="775" t="s">
        <v>680</v>
      </c>
      <c r="D14091" s="775" t="s">
        <v>177</v>
      </c>
      <c r="E14091" s="775">
        <v>1.34E-2</v>
      </c>
      <c r="F14091" s="775" t="s">
        <v>704</v>
      </c>
      <c r="G14091" s="775" t="s">
        <v>2080</v>
      </c>
      <c r="H14091" s="775" t="s">
        <v>2081</v>
      </c>
      <c r="I14091" s="775" t="s">
        <v>5048</v>
      </c>
    </row>
    <row r="14092" spans="1:9">
      <c r="A14092" s="775" t="str">
        <f>Table_wabobpsvr_AzureCalc_AzureCalcRateCard[[#This Row],[ServiceName]]&amp;Table_wabobpsvr_AzureCalc_AzureCalcRateCard[[#This Row],[Price_Level]]&amp;Table_wabobpsvr_AzureCalc_AzureCalcRateCard[[#This Row],[Region]]</f>
        <v>A0 VM (Non-Windows)D1</v>
      </c>
      <c r="B14092" s="775">
        <v>1</v>
      </c>
      <c r="C14092" s="775" t="s">
        <v>680</v>
      </c>
      <c r="D14092" s="775" t="s">
        <v>176</v>
      </c>
      <c r="E14092" s="775">
        <v>1.2800000000000001E-2</v>
      </c>
      <c r="F14092" s="775" t="s">
        <v>704</v>
      </c>
      <c r="G14092" s="775" t="s">
        <v>2080</v>
      </c>
      <c r="H14092" s="775" t="s">
        <v>2081</v>
      </c>
      <c r="I14092" s="775" t="s">
        <v>5048</v>
      </c>
    </row>
    <row r="14093" spans="1:9">
      <c r="A14093" s="1039" t="str">
        <f>Table_wabobpsvr_AzureCalc_AzureCalcRateCard[[#This Row],[ServiceName]]&amp;Table_wabobpsvr_AzureCalc_AzureCalcRateCard[[#This Row],[Price_Level]]&amp;Table_wabobpsvr_AzureCalc_AzureCalcRateCard[[#This Row],[Region]]</f>
        <v>A0 VM (Non-Windows)MOSP7</v>
      </c>
      <c r="B14093" s="1039">
        <v>7</v>
      </c>
      <c r="C14093" s="1039" t="s">
        <v>680</v>
      </c>
      <c r="D14093" s="1039" t="s">
        <v>606</v>
      </c>
      <c r="E14093" s="1039">
        <v>0.02</v>
      </c>
      <c r="F14093" s="1039" t="s">
        <v>704</v>
      </c>
      <c r="G14093" s="775" t="s">
        <v>4235</v>
      </c>
      <c r="H14093" s="775" t="s">
        <v>4235</v>
      </c>
      <c r="I14093" s="775" t="s">
        <v>5049</v>
      </c>
    </row>
    <row r="14094" spans="1:9">
      <c r="A14094" s="1039" t="str">
        <f>Table_wabobpsvr_AzureCalc_AzureCalcRateCard[[#This Row],[ServiceName]]&amp;Table_wabobpsvr_AzureCalc_AzureCalcRateCard[[#This Row],[Price_Level]]&amp;Table_wabobpsvr_AzureCalc_AzureCalcRateCard[[#This Row],[Region]]</f>
        <v>A0 VM (Non-Windows)A7</v>
      </c>
      <c r="B14094" s="1039">
        <v>7</v>
      </c>
      <c r="C14094" s="1039" t="s">
        <v>680</v>
      </c>
      <c r="D14094" s="1039" t="s">
        <v>174</v>
      </c>
      <c r="E14094" s="1039">
        <v>1.46E-2</v>
      </c>
      <c r="F14094" s="1039" t="s">
        <v>704</v>
      </c>
      <c r="G14094" s="775" t="s">
        <v>2082</v>
      </c>
      <c r="H14094" s="775" t="s">
        <v>2083</v>
      </c>
      <c r="I14094" s="775" t="s">
        <v>5049</v>
      </c>
    </row>
    <row r="14095" spans="1:9">
      <c r="A14095" s="775" t="str">
        <f>Table_wabobpsvr_AzureCalc_AzureCalcRateCard[[#This Row],[ServiceName]]&amp;Table_wabobpsvr_AzureCalc_AzureCalcRateCard[[#This Row],[Price_Level]]&amp;Table_wabobpsvr_AzureCalc_AzureCalcRateCard[[#This Row],[Region]]</f>
        <v>A0 VM (Non-Windows)B7</v>
      </c>
      <c r="B14095" s="775">
        <v>7</v>
      </c>
      <c r="C14095" s="775" t="s">
        <v>680</v>
      </c>
      <c r="D14095" s="775" t="s">
        <v>175</v>
      </c>
      <c r="E14095" s="775">
        <v>1.4E-2</v>
      </c>
      <c r="F14095" s="775" t="s">
        <v>704</v>
      </c>
      <c r="G14095" s="775" t="s">
        <v>2082</v>
      </c>
      <c r="H14095" s="775" t="s">
        <v>2083</v>
      </c>
      <c r="I14095" s="775" t="s">
        <v>5049</v>
      </c>
    </row>
    <row r="14096" spans="1:9">
      <c r="A14096" s="775" t="str">
        <f>Table_wabobpsvr_AzureCalc_AzureCalcRateCard[[#This Row],[ServiceName]]&amp;Table_wabobpsvr_AzureCalc_AzureCalcRateCard[[#This Row],[Price_Level]]&amp;Table_wabobpsvr_AzureCalc_AzureCalcRateCard[[#This Row],[Region]]</f>
        <v>A0 VM (Non-Windows)C7</v>
      </c>
      <c r="B14096" s="775">
        <v>7</v>
      </c>
      <c r="C14096" s="775" t="s">
        <v>680</v>
      </c>
      <c r="D14096" s="775" t="s">
        <v>177</v>
      </c>
      <c r="E14096" s="775">
        <v>1.34E-2</v>
      </c>
      <c r="F14096" s="775" t="s">
        <v>704</v>
      </c>
      <c r="G14096" s="775" t="s">
        <v>2082</v>
      </c>
      <c r="H14096" s="775" t="s">
        <v>2083</v>
      </c>
      <c r="I14096" s="775" t="s">
        <v>5049</v>
      </c>
    </row>
    <row r="14097" spans="1:9">
      <c r="A14097" s="775" t="str">
        <f>Table_wabobpsvr_AzureCalc_AzureCalcRateCard[[#This Row],[ServiceName]]&amp;Table_wabobpsvr_AzureCalc_AzureCalcRateCard[[#This Row],[Price_Level]]&amp;Table_wabobpsvr_AzureCalc_AzureCalcRateCard[[#This Row],[Region]]</f>
        <v>A0 VM (Non-Windows)D7</v>
      </c>
      <c r="B14097" s="775">
        <v>7</v>
      </c>
      <c r="C14097" s="775" t="s">
        <v>680</v>
      </c>
      <c r="D14097" s="775" t="s">
        <v>176</v>
      </c>
      <c r="E14097" s="775">
        <v>1.2800000000000001E-2</v>
      </c>
      <c r="F14097" s="775" t="s">
        <v>704</v>
      </c>
      <c r="G14097" s="775" t="s">
        <v>2082</v>
      </c>
      <c r="H14097" s="775" t="s">
        <v>2083</v>
      </c>
      <c r="I14097" s="775" t="s">
        <v>5049</v>
      </c>
    </row>
    <row r="14098" spans="1:9">
      <c r="A14098" s="775" t="str">
        <f>Table_wabobpsvr_AzureCalc_AzureCalcRateCard[[#This Row],[ServiceName]]&amp;Table_wabobpsvr_AzureCalc_AzureCalcRateCard[[#This Row],[Price_Level]]&amp;Table_wabobpsvr_AzureCalc_AzureCalcRateCard[[#This Row],[Region]]</f>
        <v>A0 VM (Non-Windows)MOSP8</v>
      </c>
      <c r="B14098" s="775">
        <v>8</v>
      </c>
      <c r="C14098" s="775" t="s">
        <v>680</v>
      </c>
      <c r="D14098" s="775" t="s">
        <v>606</v>
      </c>
      <c r="E14098" s="775">
        <v>0.02</v>
      </c>
      <c r="F14098" s="775" t="s">
        <v>704</v>
      </c>
      <c r="G14098" s="775" t="s">
        <v>4235</v>
      </c>
      <c r="H14098" s="775" t="s">
        <v>4235</v>
      </c>
      <c r="I14098" s="775" t="s">
        <v>5050</v>
      </c>
    </row>
    <row r="14099" spans="1:9">
      <c r="A14099" s="775" t="str">
        <f>Table_wabobpsvr_AzureCalc_AzureCalcRateCard[[#This Row],[ServiceName]]&amp;Table_wabobpsvr_AzureCalc_AzureCalcRateCard[[#This Row],[Price_Level]]&amp;Table_wabobpsvr_AzureCalc_AzureCalcRateCard[[#This Row],[Region]]</f>
        <v>A0 VM (Non-Windows)A8</v>
      </c>
      <c r="B14099" s="775">
        <v>8</v>
      </c>
      <c r="C14099" s="775" t="s">
        <v>680</v>
      </c>
      <c r="D14099" s="775" t="s">
        <v>174</v>
      </c>
      <c r="E14099" s="775">
        <v>1.46E-2</v>
      </c>
      <c r="F14099" s="775" t="s">
        <v>704</v>
      </c>
      <c r="G14099" s="775" t="s">
        <v>2056</v>
      </c>
      <c r="H14099" s="775" t="s">
        <v>2057</v>
      </c>
      <c r="I14099" s="775" t="s">
        <v>5050</v>
      </c>
    </row>
    <row r="14100" spans="1:9">
      <c r="A14100" s="775" t="str">
        <f>Table_wabobpsvr_AzureCalc_AzureCalcRateCard[[#This Row],[ServiceName]]&amp;Table_wabobpsvr_AzureCalc_AzureCalcRateCard[[#This Row],[Price_Level]]&amp;Table_wabobpsvr_AzureCalc_AzureCalcRateCard[[#This Row],[Region]]</f>
        <v>A0 VM (Non-Windows)B8</v>
      </c>
      <c r="B14100" s="775">
        <v>8</v>
      </c>
      <c r="C14100" s="775" t="s">
        <v>680</v>
      </c>
      <c r="D14100" s="775" t="s">
        <v>175</v>
      </c>
      <c r="E14100" s="775">
        <v>1.4E-2</v>
      </c>
      <c r="F14100" s="775" t="s">
        <v>704</v>
      </c>
      <c r="G14100" s="775" t="s">
        <v>2056</v>
      </c>
      <c r="H14100" s="775" t="s">
        <v>2057</v>
      </c>
      <c r="I14100" s="775" t="s">
        <v>5050</v>
      </c>
    </row>
    <row r="14101" spans="1:9">
      <c r="A14101" s="775" t="str">
        <f>Table_wabobpsvr_AzureCalc_AzureCalcRateCard[[#This Row],[ServiceName]]&amp;Table_wabobpsvr_AzureCalc_AzureCalcRateCard[[#This Row],[Price_Level]]&amp;Table_wabobpsvr_AzureCalc_AzureCalcRateCard[[#This Row],[Region]]</f>
        <v>A0 VM (Windows)C1</v>
      </c>
      <c r="B14101" s="775">
        <v>1</v>
      </c>
      <c r="C14101" s="775" t="s">
        <v>680</v>
      </c>
      <c r="D14101" s="775" t="s">
        <v>177</v>
      </c>
      <c r="E14101" s="775">
        <v>1.34E-2</v>
      </c>
      <c r="F14101" s="775" t="s">
        <v>705</v>
      </c>
      <c r="G14101" s="775" t="s">
        <v>2074</v>
      </c>
      <c r="H14101" s="775" t="s">
        <v>2075</v>
      </c>
      <c r="I14101" s="775" t="s">
        <v>5045</v>
      </c>
    </row>
    <row r="14102" spans="1:9">
      <c r="A14102" s="775" t="str">
        <f>Table_wabobpsvr_AzureCalc_AzureCalcRateCard[[#This Row],[ServiceName]]&amp;Table_wabobpsvr_AzureCalc_AzureCalcRateCard[[#This Row],[Price_Level]]&amp;Table_wabobpsvr_AzureCalc_AzureCalcRateCard[[#This Row],[Region]]</f>
        <v>Basic.A0 VM (Non-Windows)C12</v>
      </c>
      <c r="B14102" s="775">
        <v>12</v>
      </c>
      <c r="C14102" s="775" t="s">
        <v>680</v>
      </c>
      <c r="D14102" s="775" t="s">
        <v>177</v>
      </c>
      <c r="E14102" s="775">
        <v>1.206E-2</v>
      </c>
      <c r="F14102" s="775" t="s">
        <v>701</v>
      </c>
      <c r="G14102" s="775" t="s">
        <v>1780</v>
      </c>
      <c r="H14102" s="775" t="s">
        <v>1781</v>
      </c>
      <c r="I14102" s="775" t="s">
        <v>5051</v>
      </c>
    </row>
    <row r="14103" spans="1:9">
      <c r="A14103" s="775" t="str">
        <f>Table_wabobpsvr_AzureCalc_AzureCalcRateCard[[#This Row],[ServiceName]]&amp;Table_wabobpsvr_AzureCalc_AzureCalcRateCard[[#This Row],[Price_Level]]&amp;Table_wabobpsvr_AzureCalc_AzureCalcRateCard[[#This Row],[Region]]</f>
        <v>Basic.A0 VM (Non-Windows)D12</v>
      </c>
      <c r="B14103" s="775">
        <v>12</v>
      </c>
      <c r="C14103" s="775" t="s">
        <v>680</v>
      </c>
      <c r="D14103" s="775" t="s">
        <v>176</v>
      </c>
      <c r="E14103" s="775">
        <v>1.1520000000000001E-2</v>
      </c>
      <c r="F14103" s="775" t="s">
        <v>701</v>
      </c>
      <c r="G14103" s="775" t="s">
        <v>1780</v>
      </c>
      <c r="H14103" s="775" t="s">
        <v>1781</v>
      </c>
      <c r="I14103" s="775" t="s">
        <v>5051</v>
      </c>
    </row>
    <row r="14104" spans="1:9">
      <c r="A14104" s="775" t="str">
        <f>Table_wabobpsvr_AzureCalc_AzureCalcRateCard[[#This Row],[ServiceName]]&amp;Table_wabobpsvr_AzureCalc_AzureCalcRateCard[[#This Row],[Price_Level]]&amp;Table_wabobpsvr_AzureCalc_AzureCalcRateCard[[#This Row],[Region]]</f>
        <v>Basic.A0 VM (Non-Windows)MOSP13</v>
      </c>
      <c r="B14104" s="775">
        <v>13</v>
      </c>
      <c r="C14104" s="775" t="s">
        <v>680</v>
      </c>
      <c r="D14104" s="775" t="s">
        <v>606</v>
      </c>
      <c r="E14104" s="775">
        <v>2.1999999999999999E-2</v>
      </c>
      <c r="F14104" s="775" t="s">
        <v>701</v>
      </c>
      <c r="G14104" s="775" t="s">
        <v>4235</v>
      </c>
      <c r="H14104" s="775" t="s">
        <v>4235</v>
      </c>
      <c r="I14104" s="775" t="s">
        <v>5052</v>
      </c>
    </row>
    <row r="14105" spans="1:9">
      <c r="A14105" s="775" t="str">
        <f>Table_wabobpsvr_AzureCalc_AzureCalcRateCard[[#This Row],[ServiceName]]&amp;Table_wabobpsvr_AzureCalc_AzureCalcRateCard[[#This Row],[Price_Level]]&amp;Table_wabobpsvr_AzureCalc_AzureCalcRateCard[[#This Row],[Region]]</f>
        <v>Basic.A0 VM (Non-Windows)A13</v>
      </c>
      <c r="B14105" s="775">
        <v>13</v>
      </c>
      <c r="C14105" s="775" t="s">
        <v>680</v>
      </c>
      <c r="D14105" s="775" t="s">
        <v>174</v>
      </c>
      <c r="E14105" s="775">
        <v>1.6060000000000001E-2</v>
      </c>
      <c r="F14105" s="775" t="s">
        <v>701</v>
      </c>
      <c r="G14105" s="775" t="s">
        <v>2084</v>
      </c>
      <c r="H14105" s="775" t="s">
        <v>2085</v>
      </c>
      <c r="I14105" s="775" t="s">
        <v>5052</v>
      </c>
    </row>
    <row r="14106" spans="1:9">
      <c r="A14106" s="775" t="str">
        <f>Table_wabobpsvr_AzureCalc_AzureCalcRateCard[[#This Row],[ServiceName]]&amp;Table_wabobpsvr_AzureCalc_AzureCalcRateCard[[#This Row],[Price_Level]]&amp;Table_wabobpsvr_AzureCalc_AzureCalcRateCard[[#This Row],[Region]]</f>
        <v>Basic.A0 VM (Non-Windows)B13</v>
      </c>
      <c r="B14106" s="775">
        <v>13</v>
      </c>
      <c r="C14106" s="775" t="s">
        <v>680</v>
      </c>
      <c r="D14106" s="775" t="s">
        <v>175</v>
      </c>
      <c r="E14106" s="775">
        <v>1.54E-2</v>
      </c>
      <c r="F14106" s="775" t="s">
        <v>701</v>
      </c>
      <c r="G14106" s="775" t="s">
        <v>2084</v>
      </c>
      <c r="H14106" s="775" t="s">
        <v>2085</v>
      </c>
      <c r="I14106" s="775" t="s">
        <v>5052</v>
      </c>
    </row>
    <row r="14107" spans="1:9">
      <c r="A14107" s="775" t="str">
        <f>Table_wabobpsvr_AzureCalc_AzureCalcRateCard[[#This Row],[ServiceName]]&amp;Table_wabobpsvr_AzureCalc_AzureCalcRateCard[[#This Row],[Price_Level]]&amp;Table_wabobpsvr_AzureCalc_AzureCalcRateCard[[#This Row],[Region]]</f>
        <v>Basic.A0 VM (Non-Windows)C13</v>
      </c>
      <c r="B14107" s="775">
        <v>13</v>
      </c>
      <c r="C14107" s="775" t="s">
        <v>680</v>
      </c>
      <c r="D14107" s="775" t="s">
        <v>177</v>
      </c>
      <c r="E14107" s="775">
        <v>1.474E-2</v>
      </c>
      <c r="F14107" s="775" t="s">
        <v>701</v>
      </c>
      <c r="G14107" s="775" t="s">
        <v>2084</v>
      </c>
      <c r="H14107" s="775" t="s">
        <v>2085</v>
      </c>
      <c r="I14107" s="775" t="s">
        <v>5052</v>
      </c>
    </row>
    <row r="14108" spans="1:9">
      <c r="A14108" s="1039" t="str">
        <f>Table_wabobpsvr_AzureCalc_AzureCalcRateCard[[#This Row],[ServiceName]]&amp;Table_wabobpsvr_AzureCalc_AzureCalcRateCard[[#This Row],[Price_Level]]&amp;Table_wabobpsvr_AzureCalc_AzureCalcRateCard[[#This Row],[Region]]</f>
        <v>Basic.A0 VM (Non-Windows)D13</v>
      </c>
      <c r="B14108" s="1039">
        <v>13</v>
      </c>
      <c r="C14108" s="1039" t="s">
        <v>680</v>
      </c>
      <c r="D14108" s="1039" t="s">
        <v>176</v>
      </c>
      <c r="E14108" s="1039">
        <v>1.4080000000000001E-2</v>
      </c>
      <c r="F14108" s="1039" t="s">
        <v>701</v>
      </c>
      <c r="G14108" s="775" t="s">
        <v>2084</v>
      </c>
      <c r="H14108" s="775" t="s">
        <v>2085</v>
      </c>
      <c r="I14108" s="775" t="s">
        <v>5052</v>
      </c>
    </row>
    <row r="14109" spans="1:9">
      <c r="A14109" s="775" t="str">
        <f>Table_wabobpsvr_AzureCalc_AzureCalcRateCard[[#This Row],[ServiceName]]&amp;Table_wabobpsvr_AzureCalc_AzureCalcRateCard[[#This Row],[Price_Level]]&amp;Table_wabobpsvr_AzureCalc_AzureCalcRateCard[[#This Row],[Region]]</f>
        <v>Basic.A0 VM (Windows)MOSP6</v>
      </c>
      <c r="B14109" s="775">
        <v>6</v>
      </c>
      <c r="C14109" s="775" t="s">
        <v>680</v>
      </c>
      <c r="D14109" s="775" t="s">
        <v>606</v>
      </c>
      <c r="E14109" s="775">
        <v>1.7999999999999999E-2</v>
      </c>
      <c r="F14109" s="775" t="s">
        <v>706</v>
      </c>
      <c r="G14109" s="775" t="s">
        <v>4235</v>
      </c>
      <c r="H14109" s="775" t="s">
        <v>4235</v>
      </c>
      <c r="I14109" s="775" t="s">
        <v>5053</v>
      </c>
    </row>
    <row r="14110" spans="1:9">
      <c r="A14110" s="775" t="str">
        <f>Table_wabobpsvr_AzureCalc_AzureCalcRateCard[[#This Row],[ServiceName]]&amp;Table_wabobpsvr_AzureCalc_AzureCalcRateCard[[#This Row],[Price_Level]]&amp;Table_wabobpsvr_AzureCalc_AzureCalcRateCard[[#This Row],[Region]]</f>
        <v>A7 Cloud ServicesD8</v>
      </c>
      <c r="B14110" s="775">
        <v>8</v>
      </c>
      <c r="C14110" s="775" t="s">
        <v>680</v>
      </c>
      <c r="D14110" s="775" t="s">
        <v>176</v>
      </c>
      <c r="E14110" s="775">
        <v>0.90239999999999998</v>
      </c>
      <c r="F14110" s="775" t="s">
        <v>684</v>
      </c>
      <c r="G14110" s="775" t="s">
        <v>2052</v>
      </c>
      <c r="H14110" s="775" t="s">
        <v>2053</v>
      </c>
      <c r="I14110" s="775" t="s">
        <v>5054</v>
      </c>
    </row>
    <row r="14111" spans="1:9">
      <c r="A14111" s="775" t="str">
        <f>Table_wabobpsvr_AzureCalc_AzureCalcRateCard[[#This Row],[ServiceName]]&amp;Table_wabobpsvr_AzureCalc_AzureCalcRateCard[[#This Row],[Price_Level]]&amp;Table_wabobpsvr_AzureCalc_AzureCalcRateCard[[#This Row],[Region]]</f>
        <v>A7 Cloud ServicesMOSP9</v>
      </c>
      <c r="B14111" s="775">
        <v>9</v>
      </c>
      <c r="C14111" s="775" t="s">
        <v>680</v>
      </c>
      <c r="D14111" s="775" t="s">
        <v>606</v>
      </c>
      <c r="E14111" s="775">
        <v>1.41</v>
      </c>
      <c r="F14111" s="775" t="s">
        <v>684</v>
      </c>
      <c r="G14111" s="775" t="s">
        <v>4235</v>
      </c>
      <c r="H14111" s="775" t="s">
        <v>4235</v>
      </c>
      <c r="I14111" s="775" t="s">
        <v>5055</v>
      </c>
    </row>
    <row r="14112" spans="1:9">
      <c r="A14112" s="775" t="str">
        <f>Table_wabobpsvr_AzureCalc_AzureCalcRateCard[[#This Row],[ServiceName]]&amp;Table_wabobpsvr_AzureCalc_AzureCalcRateCard[[#This Row],[Price_Level]]&amp;Table_wabobpsvr_AzureCalc_AzureCalcRateCard[[#This Row],[Region]]</f>
        <v>A7 Cloud ServicesA9</v>
      </c>
      <c r="B14112" s="775">
        <v>9</v>
      </c>
      <c r="C14112" s="775" t="s">
        <v>680</v>
      </c>
      <c r="D14112" s="775" t="s">
        <v>174</v>
      </c>
      <c r="E14112" s="775">
        <v>1.0293000000000001</v>
      </c>
      <c r="F14112" s="775" t="s">
        <v>684</v>
      </c>
      <c r="G14112" s="775" t="s">
        <v>2086</v>
      </c>
      <c r="H14112" s="775" t="s">
        <v>2087</v>
      </c>
      <c r="I14112" s="775" t="s">
        <v>5055</v>
      </c>
    </row>
    <row r="14113" spans="1:9">
      <c r="A14113" s="775" t="str">
        <f>Table_wabobpsvr_AzureCalc_AzureCalcRateCard[[#This Row],[ServiceName]]&amp;Table_wabobpsvr_AzureCalc_AzureCalcRateCard[[#This Row],[Price_Level]]&amp;Table_wabobpsvr_AzureCalc_AzureCalcRateCard[[#This Row],[Region]]</f>
        <v>A7 Cloud ServicesB9</v>
      </c>
      <c r="B14113" s="775">
        <v>9</v>
      </c>
      <c r="C14113" s="775" t="s">
        <v>680</v>
      </c>
      <c r="D14113" s="775" t="s">
        <v>175</v>
      </c>
      <c r="E14113" s="775">
        <v>0.98699999999999999</v>
      </c>
      <c r="F14113" s="775" t="s">
        <v>684</v>
      </c>
      <c r="G14113" s="775" t="s">
        <v>2086</v>
      </c>
      <c r="H14113" s="775" t="s">
        <v>2087</v>
      </c>
      <c r="I14113" s="775" t="s">
        <v>5055</v>
      </c>
    </row>
    <row r="14114" spans="1:9">
      <c r="A14114" s="775" t="str">
        <f>Table_wabobpsvr_AzureCalc_AzureCalcRateCard[[#This Row],[ServiceName]]&amp;Table_wabobpsvr_AzureCalc_AzureCalcRateCard[[#This Row],[Price_Level]]&amp;Table_wabobpsvr_AzureCalc_AzureCalcRateCard[[#This Row],[Region]]</f>
        <v>A7 Cloud ServicesC9</v>
      </c>
      <c r="B14114" s="775">
        <v>9</v>
      </c>
      <c r="C14114" s="775" t="s">
        <v>680</v>
      </c>
      <c r="D14114" s="775" t="s">
        <v>177</v>
      </c>
      <c r="E14114" s="775">
        <v>0.94469999999999998</v>
      </c>
      <c r="F14114" s="775" t="s">
        <v>684</v>
      </c>
      <c r="G14114" s="775" t="s">
        <v>2086</v>
      </c>
      <c r="H14114" s="775" t="s">
        <v>2087</v>
      </c>
      <c r="I14114" s="775" t="s">
        <v>5055</v>
      </c>
    </row>
    <row r="14115" spans="1:9">
      <c r="A14115" s="775" t="str">
        <f>Table_wabobpsvr_AzureCalc_AzureCalcRateCard[[#This Row],[ServiceName]]&amp;Table_wabobpsvr_AzureCalc_AzureCalcRateCard[[#This Row],[Price_Level]]&amp;Table_wabobpsvr_AzureCalc_AzureCalcRateCard[[#This Row],[Region]]</f>
        <v>A7 Cloud ServicesD9</v>
      </c>
      <c r="B14115" s="775">
        <v>9</v>
      </c>
      <c r="C14115" s="775" t="s">
        <v>680</v>
      </c>
      <c r="D14115" s="775" t="s">
        <v>176</v>
      </c>
      <c r="E14115" s="775">
        <v>0.90239999999999998</v>
      </c>
      <c r="F14115" s="775" t="s">
        <v>684</v>
      </c>
      <c r="G14115" s="775" t="s">
        <v>2086</v>
      </c>
      <c r="H14115" s="775" t="s">
        <v>2087</v>
      </c>
      <c r="I14115" s="775" t="s">
        <v>5055</v>
      </c>
    </row>
    <row r="14116" spans="1:9">
      <c r="A14116" s="775" t="str">
        <f>Table_wabobpsvr_AzureCalc_AzureCalcRateCard[[#This Row],[ServiceName]]&amp;Table_wabobpsvr_AzureCalc_AzureCalcRateCard[[#This Row],[Price_Level]]&amp;Table_wabobpsvr_AzureCalc_AzureCalcRateCard[[#This Row],[Region]]</f>
        <v>A7 Cloud ServicesMOSP10</v>
      </c>
      <c r="B14116" s="775">
        <v>10</v>
      </c>
      <c r="C14116" s="775" t="s">
        <v>680</v>
      </c>
      <c r="D14116" s="775" t="s">
        <v>606</v>
      </c>
      <c r="E14116" s="775">
        <v>1.41</v>
      </c>
      <c r="F14116" s="775" t="s">
        <v>684</v>
      </c>
      <c r="G14116" s="775" t="s">
        <v>4235</v>
      </c>
      <c r="H14116" s="775" t="s">
        <v>4235</v>
      </c>
      <c r="I14116" s="775" t="s">
        <v>5056</v>
      </c>
    </row>
    <row r="14117" spans="1:9">
      <c r="A14117" s="775" t="str">
        <f>Table_wabobpsvr_AzureCalc_AzureCalcRateCard[[#This Row],[ServiceName]]&amp;Table_wabobpsvr_AzureCalc_AzureCalcRateCard[[#This Row],[Price_Level]]&amp;Table_wabobpsvr_AzureCalc_AzureCalcRateCard[[#This Row],[Region]]</f>
        <v>A7 Cloud ServicesA10</v>
      </c>
      <c r="B14117" s="775">
        <v>10</v>
      </c>
      <c r="C14117" s="775" t="s">
        <v>680</v>
      </c>
      <c r="D14117" s="775" t="s">
        <v>174</v>
      </c>
      <c r="E14117" s="775">
        <v>1.0293000000000001</v>
      </c>
      <c r="F14117" s="775" t="s">
        <v>684</v>
      </c>
      <c r="G14117" s="775" t="s">
        <v>2088</v>
      </c>
      <c r="H14117" s="775" t="s">
        <v>2089</v>
      </c>
      <c r="I14117" s="775" t="s">
        <v>5056</v>
      </c>
    </row>
    <row r="14118" spans="1:9">
      <c r="A14118" s="775" t="str">
        <f>Table_wabobpsvr_AzureCalc_AzureCalcRateCard[[#This Row],[ServiceName]]&amp;Table_wabobpsvr_AzureCalc_AzureCalcRateCard[[#This Row],[Price_Level]]&amp;Table_wabobpsvr_AzureCalc_AzureCalcRateCard[[#This Row],[Region]]</f>
        <v>A7 Cloud ServicesB10</v>
      </c>
      <c r="B14118" s="775">
        <v>10</v>
      </c>
      <c r="C14118" s="775" t="s">
        <v>680</v>
      </c>
      <c r="D14118" s="775" t="s">
        <v>175</v>
      </c>
      <c r="E14118" s="775">
        <v>0.98699999999999999</v>
      </c>
      <c r="F14118" s="775" t="s">
        <v>684</v>
      </c>
      <c r="G14118" s="775" t="s">
        <v>2088</v>
      </c>
      <c r="H14118" s="775" t="s">
        <v>2089</v>
      </c>
      <c r="I14118" s="775" t="s">
        <v>5056</v>
      </c>
    </row>
    <row r="14119" spans="1:9">
      <c r="A14119" s="775" t="str">
        <f>Table_wabobpsvr_AzureCalc_AzureCalcRateCard[[#This Row],[ServiceName]]&amp;Table_wabobpsvr_AzureCalc_AzureCalcRateCard[[#This Row],[Price_Level]]&amp;Table_wabobpsvr_AzureCalc_AzureCalcRateCard[[#This Row],[Region]]</f>
        <v>A7 Cloud ServicesC10</v>
      </c>
      <c r="B14119" s="775">
        <v>10</v>
      </c>
      <c r="C14119" s="775" t="s">
        <v>680</v>
      </c>
      <c r="D14119" s="775" t="s">
        <v>177</v>
      </c>
      <c r="E14119" s="775">
        <v>0.94469999999999998</v>
      </c>
      <c r="F14119" s="775" t="s">
        <v>684</v>
      </c>
      <c r="G14119" s="775" t="s">
        <v>2088</v>
      </c>
      <c r="H14119" s="775" t="s">
        <v>2089</v>
      </c>
      <c r="I14119" s="775" t="s">
        <v>5056</v>
      </c>
    </row>
    <row r="14120" spans="1:9">
      <c r="A14120" s="775" t="str">
        <f>Table_wabobpsvr_AzureCalc_AzureCalcRateCard[[#This Row],[ServiceName]]&amp;Table_wabobpsvr_AzureCalc_AzureCalcRateCard[[#This Row],[Price_Level]]&amp;Table_wabobpsvr_AzureCalc_AzureCalcRateCard[[#This Row],[Region]]</f>
        <v>A7 Cloud ServicesD10</v>
      </c>
      <c r="B14120" s="775">
        <v>10</v>
      </c>
      <c r="C14120" s="775" t="s">
        <v>680</v>
      </c>
      <c r="D14120" s="775" t="s">
        <v>176</v>
      </c>
      <c r="E14120" s="775">
        <v>0.90239999999999998</v>
      </c>
      <c r="F14120" s="775" t="s">
        <v>684</v>
      </c>
      <c r="G14120" s="775" t="s">
        <v>2088</v>
      </c>
      <c r="H14120" s="775" t="s">
        <v>2089</v>
      </c>
      <c r="I14120" s="775" t="s">
        <v>5056</v>
      </c>
    </row>
    <row r="14121" spans="1:9">
      <c r="A14121" s="775" t="str">
        <f>Table_wabobpsvr_AzureCalc_AzureCalcRateCard[[#This Row],[ServiceName]]&amp;Table_wabobpsvr_AzureCalc_AzureCalcRateCard[[#This Row],[Price_Level]]&amp;Table_wabobpsvr_AzureCalc_AzureCalcRateCard[[#This Row],[Region]]</f>
        <v>A7 Cloud ServicesMOSP11</v>
      </c>
      <c r="B14121" s="775">
        <v>11</v>
      </c>
      <c r="C14121" s="775" t="s">
        <v>680</v>
      </c>
      <c r="D14121" s="775" t="s">
        <v>606</v>
      </c>
      <c r="E14121" s="775">
        <v>1.7709999999999999</v>
      </c>
      <c r="F14121" s="775" t="s">
        <v>684</v>
      </c>
      <c r="G14121" s="775" t="s">
        <v>4235</v>
      </c>
      <c r="H14121" s="775" t="s">
        <v>4235</v>
      </c>
      <c r="I14121" s="775" t="s">
        <v>5057</v>
      </c>
    </row>
    <row r="14122" spans="1:9">
      <c r="A14122" s="775" t="str">
        <f>Table_wabobpsvr_AzureCalc_AzureCalcRateCard[[#This Row],[ServiceName]]&amp;Table_wabobpsvr_AzureCalc_AzureCalcRateCard[[#This Row],[Price_Level]]&amp;Table_wabobpsvr_AzureCalc_AzureCalcRateCard[[#This Row],[Region]]</f>
        <v>A7 Cloud ServicesA11</v>
      </c>
      <c r="B14122" s="775">
        <v>11</v>
      </c>
      <c r="C14122" s="775" t="s">
        <v>680</v>
      </c>
      <c r="D14122" s="775" t="s">
        <v>174</v>
      </c>
      <c r="E14122" s="775">
        <v>1.2928299999999999</v>
      </c>
      <c r="F14122" s="775" t="s">
        <v>684</v>
      </c>
      <c r="G14122" s="775" t="s">
        <v>2090</v>
      </c>
      <c r="H14122" s="775" t="s">
        <v>2091</v>
      </c>
      <c r="I14122" s="775" t="s">
        <v>5057</v>
      </c>
    </row>
    <row r="14123" spans="1:9">
      <c r="A14123" s="775" t="str">
        <f>Table_wabobpsvr_AzureCalc_AzureCalcRateCard[[#This Row],[ServiceName]]&amp;Table_wabobpsvr_AzureCalc_AzureCalcRateCard[[#This Row],[Price_Level]]&amp;Table_wabobpsvr_AzureCalc_AzureCalcRateCard[[#This Row],[Region]]</f>
        <v>A7 Cloud ServicesB11</v>
      </c>
      <c r="B14123" s="775">
        <v>11</v>
      </c>
      <c r="C14123" s="775" t="s">
        <v>680</v>
      </c>
      <c r="D14123" s="775" t="s">
        <v>175</v>
      </c>
      <c r="E14123" s="775">
        <v>1.2397</v>
      </c>
      <c r="F14123" s="775" t="s">
        <v>684</v>
      </c>
      <c r="G14123" s="775" t="s">
        <v>2090</v>
      </c>
      <c r="H14123" s="775" t="s">
        <v>2091</v>
      </c>
      <c r="I14123" s="775" t="s">
        <v>5057</v>
      </c>
    </row>
    <row r="14124" spans="1:9">
      <c r="A14124" s="775" t="str">
        <f>Table_wabobpsvr_AzureCalc_AzureCalcRateCard[[#This Row],[ServiceName]]&amp;Table_wabobpsvr_AzureCalc_AzureCalcRateCard[[#This Row],[Price_Level]]&amp;Table_wabobpsvr_AzureCalc_AzureCalcRateCard[[#This Row],[Region]]</f>
        <v>A7 Cloud ServicesC11</v>
      </c>
      <c r="B14124" s="775">
        <v>11</v>
      </c>
      <c r="C14124" s="775" t="s">
        <v>680</v>
      </c>
      <c r="D14124" s="775" t="s">
        <v>177</v>
      </c>
      <c r="E14124" s="775">
        <v>1.1865699999999999</v>
      </c>
      <c r="F14124" s="775" t="s">
        <v>684</v>
      </c>
      <c r="G14124" s="775" t="s">
        <v>2090</v>
      </c>
      <c r="H14124" s="775" t="s">
        <v>2091</v>
      </c>
      <c r="I14124" s="775" t="s">
        <v>5057</v>
      </c>
    </row>
    <row r="14125" spans="1:9">
      <c r="A14125" s="775" t="str">
        <f>Table_wabobpsvr_AzureCalc_AzureCalcRateCard[[#This Row],[ServiceName]]&amp;Table_wabobpsvr_AzureCalc_AzureCalcRateCard[[#This Row],[Price_Level]]&amp;Table_wabobpsvr_AzureCalc_AzureCalcRateCard[[#This Row],[Region]]</f>
        <v>A7 Cloud ServicesD11</v>
      </c>
      <c r="B14125" s="775">
        <v>11</v>
      </c>
      <c r="C14125" s="775" t="s">
        <v>680</v>
      </c>
      <c r="D14125" s="775" t="s">
        <v>176</v>
      </c>
      <c r="E14125" s="775">
        <v>1.13344</v>
      </c>
      <c r="F14125" s="775" t="s">
        <v>684</v>
      </c>
      <c r="G14125" s="775" t="s">
        <v>2090</v>
      </c>
      <c r="H14125" s="775" t="s">
        <v>2091</v>
      </c>
      <c r="I14125" s="775" t="s">
        <v>5057</v>
      </c>
    </row>
    <row r="14126" spans="1:9">
      <c r="A14126" s="775" t="str">
        <f>Table_wabobpsvr_AzureCalc_AzureCalcRateCard[[#This Row],[ServiceName]]&amp;Table_wabobpsvr_AzureCalc_AzureCalcRateCard[[#This Row],[Price_Level]]&amp;Table_wabobpsvr_AzureCalc_AzureCalcRateCard[[#This Row],[Region]]</f>
        <v>A7 Cloud ServicesMOSP12</v>
      </c>
      <c r="B14126" s="775">
        <v>12</v>
      </c>
      <c r="C14126" s="775" t="s">
        <v>680</v>
      </c>
      <c r="D14126" s="775" t="s">
        <v>606</v>
      </c>
      <c r="E14126" s="775">
        <v>1.5940000000000001</v>
      </c>
      <c r="F14126" s="775" t="s">
        <v>684</v>
      </c>
      <c r="G14126" s="775" t="s">
        <v>4235</v>
      </c>
      <c r="H14126" s="775" t="s">
        <v>4235</v>
      </c>
      <c r="I14126" s="775" t="s">
        <v>5058</v>
      </c>
    </row>
    <row r="14127" spans="1:9">
      <c r="A14127" s="775" t="str">
        <f>Table_wabobpsvr_AzureCalc_AzureCalcRateCard[[#This Row],[ServiceName]]&amp;Table_wabobpsvr_AzureCalc_AzureCalcRateCard[[#This Row],[Price_Level]]&amp;Table_wabobpsvr_AzureCalc_AzureCalcRateCard[[#This Row],[Region]]</f>
        <v>A7 Cloud ServicesA12</v>
      </c>
      <c r="B14127" s="775">
        <v>12</v>
      </c>
      <c r="C14127" s="775" t="s">
        <v>680</v>
      </c>
      <c r="D14127" s="775" t="s">
        <v>174</v>
      </c>
      <c r="E14127" s="775">
        <v>1.1636200000000001</v>
      </c>
      <c r="F14127" s="775" t="s">
        <v>684</v>
      </c>
      <c r="G14127" s="775" t="s">
        <v>2092</v>
      </c>
      <c r="H14127" s="775" t="s">
        <v>2093</v>
      </c>
      <c r="I14127" s="775" t="s">
        <v>5058</v>
      </c>
    </row>
    <row r="14128" spans="1:9">
      <c r="A14128" s="775" t="str">
        <f>Table_wabobpsvr_AzureCalc_AzureCalcRateCard[[#This Row],[ServiceName]]&amp;Table_wabobpsvr_AzureCalc_AzureCalcRateCard[[#This Row],[Price_Level]]&amp;Table_wabobpsvr_AzureCalc_AzureCalcRateCard[[#This Row],[Region]]</f>
        <v>A7 Cloud ServicesB12</v>
      </c>
      <c r="B14128" s="775">
        <v>12</v>
      </c>
      <c r="C14128" s="775" t="s">
        <v>680</v>
      </c>
      <c r="D14128" s="775" t="s">
        <v>175</v>
      </c>
      <c r="E14128" s="775">
        <v>1.1157999999999999</v>
      </c>
      <c r="F14128" s="775" t="s">
        <v>684</v>
      </c>
      <c r="G14128" s="775" t="s">
        <v>2092</v>
      </c>
      <c r="H14128" s="775" t="s">
        <v>2093</v>
      </c>
      <c r="I14128" s="775" t="s">
        <v>5058</v>
      </c>
    </row>
    <row r="14129" spans="1:9">
      <c r="A14129" s="775" t="str">
        <f>Table_wabobpsvr_AzureCalc_AzureCalcRateCard[[#This Row],[ServiceName]]&amp;Table_wabobpsvr_AzureCalc_AzureCalcRateCard[[#This Row],[Price_Level]]&amp;Table_wabobpsvr_AzureCalc_AzureCalcRateCard[[#This Row],[Region]]</f>
        <v>A7 Cloud ServicesC12</v>
      </c>
      <c r="B14129" s="775">
        <v>12</v>
      </c>
      <c r="C14129" s="775" t="s">
        <v>680</v>
      </c>
      <c r="D14129" s="775" t="s">
        <v>177</v>
      </c>
      <c r="E14129" s="775">
        <v>1.0679799999999999</v>
      </c>
      <c r="F14129" s="775" t="s">
        <v>684</v>
      </c>
      <c r="G14129" s="775" t="s">
        <v>2092</v>
      </c>
      <c r="H14129" s="775" t="s">
        <v>2093</v>
      </c>
      <c r="I14129" s="775" t="s">
        <v>5058</v>
      </c>
    </row>
    <row r="14130" spans="1:9">
      <c r="A14130" s="775" t="str">
        <f>Table_wabobpsvr_AzureCalc_AzureCalcRateCard[[#This Row],[ServiceName]]&amp;Table_wabobpsvr_AzureCalc_AzureCalcRateCard[[#This Row],[Price_Level]]&amp;Table_wabobpsvr_AzureCalc_AzureCalcRateCard[[#This Row],[Region]]</f>
        <v>A7 Cloud ServicesD12</v>
      </c>
      <c r="B14130" s="775">
        <v>12</v>
      </c>
      <c r="C14130" s="775" t="s">
        <v>680</v>
      </c>
      <c r="D14130" s="775" t="s">
        <v>176</v>
      </c>
      <c r="E14130" s="775">
        <v>1.02016</v>
      </c>
      <c r="F14130" s="775" t="s">
        <v>684</v>
      </c>
      <c r="G14130" s="775" t="s">
        <v>2092</v>
      </c>
      <c r="H14130" s="775" t="s">
        <v>2093</v>
      </c>
      <c r="I14130" s="775" t="s">
        <v>5058</v>
      </c>
    </row>
    <row r="14131" spans="1:9">
      <c r="A14131" s="775" t="str">
        <f>Table_wabobpsvr_AzureCalc_AzureCalcRateCard[[#This Row],[ServiceName]]&amp;Table_wabobpsvr_AzureCalc_AzureCalcRateCard[[#This Row],[Price_Level]]&amp;Table_wabobpsvr_AzureCalc_AzureCalcRateCard[[#This Row],[Region]]</f>
        <v>A7 Cloud ServicesMOSP13</v>
      </c>
      <c r="B14131" s="775">
        <v>13</v>
      </c>
      <c r="C14131" s="775" t="s">
        <v>680</v>
      </c>
      <c r="D14131" s="775" t="s">
        <v>606</v>
      </c>
      <c r="E14131" s="775">
        <v>1.738</v>
      </c>
      <c r="F14131" s="775" t="s">
        <v>684</v>
      </c>
      <c r="G14131" s="775" t="s">
        <v>4235</v>
      </c>
      <c r="H14131" s="775" t="s">
        <v>4235</v>
      </c>
      <c r="I14131" s="775" t="s">
        <v>5059</v>
      </c>
    </row>
    <row r="14132" spans="1:9">
      <c r="A14132" s="775" t="str">
        <f>Table_wabobpsvr_AzureCalc_AzureCalcRateCard[[#This Row],[ServiceName]]&amp;Table_wabobpsvr_AzureCalc_AzureCalcRateCard[[#This Row],[Price_Level]]&amp;Table_wabobpsvr_AzureCalc_AzureCalcRateCard[[#This Row],[Region]]</f>
        <v>Monthly FeeA14</v>
      </c>
      <c r="B14132" s="775">
        <v>14</v>
      </c>
      <c r="C14132" s="775" t="s">
        <v>4235</v>
      </c>
      <c r="D14132" s="775" t="s">
        <v>174</v>
      </c>
      <c r="E14132" s="775">
        <v>999999</v>
      </c>
      <c r="F14132" s="775" t="s">
        <v>3385</v>
      </c>
      <c r="G14132" s="775" t="s">
        <v>4235</v>
      </c>
      <c r="H14132" s="775" t="s">
        <v>4235</v>
      </c>
      <c r="I14132" s="775" t="s">
        <v>4235</v>
      </c>
    </row>
    <row r="14133" spans="1:9">
      <c r="A14133" s="775" t="str">
        <f>Table_wabobpsvr_AzureCalc_AzureCalcRateCard[[#This Row],[ServiceName]]&amp;Table_wabobpsvr_AzureCalc_AzureCalcRateCard[[#This Row],[Price_Level]]&amp;Table_wabobpsvr_AzureCalc_AzureCalcRateCard[[#This Row],[Region]]</f>
        <v>Production API  Compute HoursA15</v>
      </c>
      <c r="B14133" s="775">
        <v>15</v>
      </c>
      <c r="C14133" s="775" t="s">
        <v>4235</v>
      </c>
      <c r="D14133" s="775" t="s">
        <v>174</v>
      </c>
      <c r="E14133" s="775">
        <v>999999</v>
      </c>
      <c r="F14133" s="775" t="s">
        <v>3523</v>
      </c>
      <c r="G14133" s="775" t="s">
        <v>4235</v>
      </c>
      <c r="H14133" s="775" t="s">
        <v>4235</v>
      </c>
      <c r="I14133" s="775" t="s">
        <v>4235</v>
      </c>
    </row>
    <row r="14134" spans="1:9">
      <c r="A14134" s="775" t="str">
        <f>Table_wabobpsvr_AzureCalc_AzureCalcRateCard[[#This Row],[ServiceName]]&amp;Table_wabobpsvr_AzureCalc_AzureCalcRateCard[[#This Row],[Price_Level]]&amp;Table_wabobpsvr_AzureCalc_AzureCalcRateCard[[#This Row],[Region]]</f>
        <v>Automation Standard UnitsD16</v>
      </c>
      <c r="B14134" s="775">
        <v>16</v>
      </c>
      <c r="C14134" s="775" t="s">
        <v>4235</v>
      </c>
      <c r="D14134" s="775" t="s">
        <v>176</v>
      </c>
      <c r="E14134" s="775">
        <v>999999</v>
      </c>
      <c r="F14134" s="775" t="s">
        <v>1153</v>
      </c>
      <c r="G14134" s="775" t="s">
        <v>4235</v>
      </c>
      <c r="H14134" s="775" t="s">
        <v>4235</v>
      </c>
      <c r="I14134" s="775" t="s">
        <v>4235</v>
      </c>
    </row>
    <row r="14135" spans="1:9">
      <c r="A14135" s="1039" t="str">
        <f>Table_wabobpsvr_AzureCalc_AzureCalcRateCard[[#This Row],[ServiceName]]&amp;Table_wabobpsvr_AzureCalc_AzureCalcRateCard[[#This Row],[Price_Level]]&amp;Table_wabobpsvr_AzureCalc_AzureCalcRateCard[[#This Row],[Region]]</f>
        <v>A10 VM (Non-Windows)C8</v>
      </c>
      <c r="B14135" s="1039">
        <v>8</v>
      </c>
      <c r="C14135" s="1039" t="s">
        <v>87</v>
      </c>
      <c r="D14135" s="1039" t="s">
        <v>177</v>
      </c>
      <c r="E14135" s="1039">
        <v>0.70979999999999999</v>
      </c>
      <c r="F14135" s="1039" t="s">
        <v>1231</v>
      </c>
      <c r="G14135" s="775" t="s">
        <v>4283</v>
      </c>
      <c r="H14135" s="775" t="s">
        <v>4284</v>
      </c>
      <c r="I14135" s="775" t="s">
        <v>6048</v>
      </c>
    </row>
    <row r="14136" spans="1:9">
      <c r="A14136" s="1039" t="str">
        <f>Table_wabobpsvr_AzureCalc_AzureCalcRateCard[[#This Row],[ServiceName]]&amp;Table_wabobpsvr_AzureCalc_AzureCalcRateCard[[#This Row],[Price_Level]]&amp;Table_wabobpsvr_AzureCalc_AzureCalcRateCard[[#This Row],[Region]]</f>
        <v>A7 Cloud ServicesA13</v>
      </c>
      <c r="B14136" s="1039">
        <v>13</v>
      </c>
      <c r="C14136" s="1039" t="s">
        <v>680</v>
      </c>
      <c r="D14136" s="1039" t="s">
        <v>174</v>
      </c>
      <c r="E14136" s="1039">
        <v>1.26874</v>
      </c>
      <c r="F14136" s="1039" t="s">
        <v>684</v>
      </c>
      <c r="G14136" s="775" t="s">
        <v>2100</v>
      </c>
      <c r="H14136" s="775" t="s">
        <v>2101</v>
      </c>
      <c r="I14136" s="775" t="s">
        <v>5059</v>
      </c>
    </row>
    <row r="14137" spans="1:9">
      <c r="A14137" s="1039" t="str">
        <f>Table_wabobpsvr_AzureCalc_AzureCalcRateCard[[#This Row],[ServiceName]]&amp;Table_wabobpsvr_AzureCalc_AzureCalcRateCard[[#This Row],[Price_Level]]&amp;Table_wabobpsvr_AzureCalc_AzureCalcRateCard[[#This Row],[Region]]</f>
        <v>A10 VM (Non-Windows)D8</v>
      </c>
      <c r="B14137" s="1039">
        <v>8</v>
      </c>
      <c r="C14137" s="1039" t="s">
        <v>87</v>
      </c>
      <c r="D14137" s="1039" t="s">
        <v>176</v>
      </c>
      <c r="E14137" s="1039">
        <v>0.68640000000000001</v>
      </c>
      <c r="F14137" s="1039" t="s">
        <v>1231</v>
      </c>
      <c r="G14137" s="775" t="s">
        <v>4283</v>
      </c>
      <c r="H14137" s="775" t="s">
        <v>4284</v>
      </c>
      <c r="I14137" s="775" t="s">
        <v>6048</v>
      </c>
    </row>
    <row r="14138" spans="1:9">
      <c r="A14138" s="1039" t="str">
        <f>Table_wabobpsvr_AzureCalc_AzureCalcRateCard[[#This Row],[ServiceName]]&amp;Table_wabobpsvr_AzureCalc_AzureCalcRateCard[[#This Row],[Price_Level]]&amp;Table_wabobpsvr_AzureCalc_AzureCalcRateCard[[#This Row],[Region]]</f>
        <v>A10 VM (Windows)MOSP8</v>
      </c>
      <c r="B14138" s="1039">
        <v>8</v>
      </c>
      <c r="C14138" s="1039" t="s">
        <v>87</v>
      </c>
      <c r="D14138" s="1039" t="s">
        <v>606</v>
      </c>
      <c r="E14138" s="1039">
        <v>1.242</v>
      </c>
      <c r="F14138" s="1039" t="s">
        <v>1232</v>
      </c>
      <c r="G14138" s="775"/>
      <c r="H14138" s="775"/>
      <c r="I14138" s="775" t="s">
        <v>4944</v>
      </c>
    </row>
    <row r="14139" spans="1:9">
      <c r="A14139" s="1039" t="str">
        <f>Table_wabobpsvr_AzureCalc_AzureCalcRateCard[[#This Row],[ServiceName]]&amp;Table_wabobpsvr_AzureCalc_AzureCalcRateCard[[#This Row],[Price_Level]]&amp;Table_wabobpsvr_AzureCalc_AzureCalcRateCard[[#This Row],[Region]]</f>
        <v>A10 VM (Windows)A8</v>
      </c>
      <c r="B14139" s="1039">
        <v>8</v>
      </c>
      <c r="C14139" s="1039" t="s">
        <v>87</v>
      </c>
      <c r="D14139" s="1039" t="s">
        <v>174</v>
      </c>
      <c r="E14139" s="1039">
        <v>1.2047399999999999</v>
      </c>
      <c r="F14139" s="1039" t="s">
        <v>1232</v>
      </c>
      <c r="G14139" s="775" t="s">
        <v>4341</v>
      </c>
      <c r="H14139" s="775" t="s">
        <v>4342</v>
      </c>
      <c r="I14139" s="775" t="s">
        <v>4944</v>
      </c>
    </row>
    <row r="14140" spans="1:9">
      <c r="A14140" s="775" t="str">
        <f>Table_wabobpsvr_AzureCalc_AzureCalcRateCard[[#This Row],[ServiceName]]&amp;Table_wabobpsvr_AzureCalc_AzureCalcRateCard[[#This Row],[Price_Level]]&amp;Table_wabobpsvr_AzureCalc_AzureCalcRateCard[[#This Row],[Region]]</f>
        <v>A10 VM (Windows)B8</v>
      </c>
      <c r="B14140" s="775">
        <v>8</v>
      </c>
      <c r="C14140" s="775" t="s">
        <v>87</v>
      </c>
      <c r="D14140" s="775" t="s">
        <v>175</v>
      </c>
      <c r="E14140" s="775">
        <v>1.1674800000000001</v>
      </c>
      <c r="F14140" s="775" t="s">
        <v>1232</v>
      </c>
      <c r="G14140" s="775" t="s">
        <v>4341</v>
      </c>
      <c r="H14140" s="775" t="s">
        <v>4342</v>
      </c>
      <c r="I14140" s="775" t="s">
        <v>4944</v>
      </c>
    </row>
    <row r="14141" spans="1:9">
      <c r="A14141" s="775" t="str">
        <f>Table_wabobpsvr_AzureCalc_AzureCalcRateCard[[#This Row],[ServiceName]]&amp;Table_wabobpsvr_AzureCalc_AzureCalcRateCard[[#This Row],[Price_Level]]&amp;Table_wabobpsvr_AzureCalc_AzureCalcRateCard[[#This Row],[Region]]</f>
        <v>A10 VM (Windows)C8</v>
      </c>
      <c r="B14141" s="775">
        <v>8</v>
      </c>
      <c r="C14141" s="775" t="s">
        <v>87</v>
      </c>
      <c r="D14141" s="775" t="s">
        <v>177</v>
      </c>
      <c r="E14141" s="775">
        <v>1.13022</v>
      </c>
      <c r="F14141" s="775" t="s">
        <v>1232</v>
      </c>
      <c r="G14141" s="775" t="s">
        <v>4341</v>
      </c>
      <c r="H14141" s="775" t="s">
        <v>4342</v>
      </c>
      <c r="I14141" s="775" t="s">
        <v>4944</v>
      </c>
    </row>
    <row r="14142" spans="1:9">
      <c r="A14142" s="775" t="str">
        <f>Table_wabobpsvr_AzureCalc_AzureCalcRateCard[[#This Row],[ServiceName]]&amp;Table_wabobpsvr_AzureCalc_AzureCalcRateCard[[#This Row],[Price_Level]]&amp;Table_wabobpsvr_AzureCalc_AzureCalcRateCard[[#This Row],[Region]]</f>
        <v>A10 VM (Windows)D8</v>
      </c>
      <c r="B14142" s="775">
        <v>8</v>
      </c>
      <c r="C14142" s="775" t="s">
        <v>87</v>
      </c>
      <c r="D14142" s="775" t="s">
        <v>176</v>
      </c>
      <c r="E14142" s="775">
        <v>1.0929599999999999</v>
      </c>
      <c r="F14142" s="775" t="s">
        <v>1232</v>
      </c>
      <c r="G14142" s="775" t="s">
        <v>4341</v>
      </c>
      <c r="H14142" s="775" t="s">
        <v>4342</v>
      </c>
      <c r="I14142" s="775" t="s">
        <v>4944</v>
      </c>
    </row>
    <row r="14143" spans="1:9">
      <c r="A14143" s="775" t="str">
        <f>Table_wabobpsvr_AzureCalc_AzureCalcRateCard[[#This Row],[ServiceName]]&amp;Table_wabobpsvr_AzureCalc_AzureCalcRateCard[[#This Row],[Price_Level]]&amp;Table_wabobpsvr_AzureCalc_AzureCalcRateCard[[#This Row],[Region]]</f>
        <v>A11 VM (Non-Windows)MOSP8</v>
      </c>
      <c r="B14143" s="775">
        <v>8</v>
      </c>
      <c r="C14143" s="775" t="s">
        <v>87</v>
      </c>
      <c r="D14143" s="775" t="s">
        <v>606</v>
      </c>
      <c r="E14143" s="775">
        <v>1.56</v>
      </c>
      <c r="F14143" s="775" t="s">
        <v>1233</v>
      </c>
      <c r="G14143" s="775"/>
      <c r="H14143" s="775"/>
      <c r="I14143" s="775" t="s">
        <v>6407</v>
      </c>
    </row>
    <row r="14144" spans="1:9">
      <c r="A14144" s="775" t="str">
        <f>Table_wabobpsvr_AzureCalc_AzureCalcRateCard[[#This Row],[ServiceName]]&amp;Table_wabobpsvr_AzureCalc_AzureCalcRateCard[[#This Row],[Price_Level]]&amp;Table_wabobpsvr_AzureCalc_AzureCalcRateCard[[#This Row],[Region]]</f>
        <v>A11 VM (Non-Windows)A8</v>
      </c>
      <c r="B14144" s="775">
        <v>8</v>
      </c>
      <c r="C14144" s="775" t="s">
        <v>87</v>
      </c>
      <c r="D14144" s="775" t="s">
        <v>174</v>
      </c>
      <c r="E14144" s="775">
        <v>1.5132000000000001</v>
      </c>
      <c r="F14144" s="775" t="s">
        <v>1233</v>
      </c>
      <c r="G14144" s="775" t="s">
        <v>4289</v>
      </c>
      <c r="H14144" s="775" t="s">
        <v>4290</v>
      </c>
      <c r="I14144" s="775" t="s">
        <v>6407</v>
      </c>
    </row>
    <row r="14145" spans="1:9">
      <c r="A14145" s="775" t="str">
        <f>Table_wabobpsvr_AzureCalc_AzureCalcRateCard[[#This Row],[ServiceName]]&amp;Table_wabobpsvr_AzureCalc_AzureCalcRateCard[[#This Row],[Price_Level]]&amp;Table_wabobpsvr_AzureCalc_AzureCalcRateCard[[#This Row],[Region]]</f>
        <v>A7 Cloud ServicesB13</v>
      </c>
      <c r="B14145" s="775">
        <v>13</v>
      </c>
      <c r="C14145" s="775" t="s">
        <v>680</v>
      </c>
      <c r="D14145" s="775" t="s">
        <v>175</v>
      </c>
      <c r="E14145" s="775">
        <v>1.2165999999999999</v>
      </c>
      <c r="F14145" s="775" t="s">
        <v>684</v>
      </c>
      <c r="G14145" s="775" t="s">
        <v>2100</v>
      </c>
      <c r="H14145" s="775" t="s">
        <v>2101</v>
      </c>
      <c r="I14145" s="775" t="s">
        <v>5059</v>
      </c>
    </row>
    <row r="14146" spans="1:9">
      <c r="A14146" s="775" t="str">
        <f>Table_wabobpsvr_AzureCalc_AzureCalcRateCard[[#This Row],[ServiceName]]&amp;Table_wabobpsvr_AzureCalc_AzureCalcRateCard[[#This Row],[Price_Level]]&amp;Table_wabobpsvr_AzureCalc_AzureCalcRateCard[[#This Row],[Region]]</f>
        <v>A7 Cloud ServicesC13</v>
      </c>
      <c r="B14146" s="775">
        <v>13</v>
      </c>
      <c r="C14146" s="775" t="s">
        <v>680</v>
      </c>
      <c r="D14146" s="775" t="s">
        <v>177</v>
      </c>
      <c r="E14146" s="775">
        <v>1.1644600000000001</v>
      </c>
      <c r="F14146" s="775" t="s">
        <v>684</v>
      </c>
      <c r="G14146" s="775" t="s">
        <v>2100</v>
      </c>
      <c r="H14146" s="775" t="s">
        <v>2101</v>
      </c>
      <c r="I14146" s="775" t="s">
        <v>5059</v>
      </c>
    </row>
    <row r="14147" spans="1:9">
      <c r="A14147" s="775" t="str">
        <f>Table_wabobpsvr_AzureCalc_AzureCalcRateCard[[#This Row],[ServiceName]]&amp;Table_wabobpsvr_AzureCalc_AzureCalcRateCard[[#This Row],[Price_Level]]&amp;Table_wabobpsvr_AzureCalc_AzureCalcRateCard[[#This Row],[Region]]</f>
        <v>A7 Cloud ServicesD13</v>
      </c>
      <c r="B14147" s="775">
        <v>13</v>
      </c>
      <c r="C14147" s="775" t="s">
        <v>680</v>
      </c>
      <c r="D14147" s="775" t="s">
        <v>176</v>
      </c>
      <c r="E14147" s="775">
        <v>1.11232</v>
      </c>
      <c r="F14147" s="775" t="s">
        <v>684</v>
      </c>
      <c r="G14147" s="775" t="s">
        <v>2100</v>
      </c>
      <c r="H14147" s="775" t="s">
        <v>2101</v>
      </c>
      <c r="I14147" s="775" t="s">
        <v>5059</v>
      </c>
    </row>
    <row r="14148" spans="1:9">
      <c r="A14148" s="775" t="str">
        <f>Table_wabobpsvr_AzureCalc_AzureCalcRateCard[[#This Row],[ServiceName]]&amp;Table_wabobpsvr_AzureCalc_AzureCalcRateCard[[#This Row],[Price_Level]]&amp;Table_wabobpsvr_AzureCalc_AzureCalcRateCard[[#This Row],[Region]]</f>
        <v>A7 VM (Non-Windows)MOSP6</v>
      </c>
      <c r="B14148" s="775">
        <v>6</v>
      </c>
      <c r="C14148" s="775" t="s">
        <v>680</v>
      </c>
      <c r="D14148" s="775" t="s">
        <v>606</v>
      </c>
      <c r="E14148" s="775">
        <v>1</v>
      </c>
      <c r="F14148" s="775" t="s">
        <v>691</v>
      </c>
      <c r="G14148" s="775" t="s">
        <v>4235</v>
      </c>
      <c r="H14148" s="775" t="s">
        <v>4235</v>
      </c>
      <c r="I14148" s="775" t="s">
        <v>5064</v>
      </c>
    </row>
    <row r="14149" spans="1:9">
      <c r="A14149" s="775" t="str">
        <f>Table_wabobpsvr_AzureCalc_AzureCalcRateCard[[#This Row],[ServiceName]]&amp;Table_wabobpsvr_AzureCalc_AzureCalcRateCard[[#This Row],[Price_Level]]&amp;Table_wabobpsvr_AzureCalc_AzureCalcRateCard[[#This Row],[Region]]</f>
        <v>A7 VM (Non-Windows)A6</v>
      </c>
      <c r="B14149" s="775">
        <v>6</v>
      </c>
      <c r="C14149" s="775" t="s">
        <v>680</v>
      </c>
      <c r="D14149" s="775" t="s">
        <v>174</v>
      </c>
      <c r="E14149" s="775">
        <v>0.73</v>
      </c>
      <c r="F14149" s="775" t="s">
        <v>691</v>
      </c>
      <c r="G14149" s="775" t="s">
        <v>2104</v>
      </c>
      <c r="H14149" s="775" t="s">
        <v>2105</v>
      </c>
      <c r="I14149" s="775" t="s">
        <v>5064</v>
      </c>
    </row>
    <row r="14150" spans="1:9">
      <c r="A14150" s="775" t="str">
        <f>Table_wabobpsvr_AzureCalc_AzureCalcRateCard[[#This Row],[ServiceName]]&amp;Table_wabobpsvr_AzureCalc_AzureCalcRateCard[[#This Row],[Price_Level]]&amp;Table_wabobpsvr_AzureCalc_AzureCalcRateCard[[#This Row],[Region]]</f>
        <v>A7 VM (Non-Windows)B6</v>
      </c>
      <c r="B14150" s="775">
        <v>6</v>
      </c>
      <c r="C14150" s="775" t="s">
        <v>680</v>
      </c>
      <c r="D14150" s="775" t="s">
        <v>175</v>
      </c>
      <c r="E14150" s="775">
        <v>0.7</v>
      </c>
      <c r="F14150" s="775" t="s">
        <v>691</v>
      </c>
      <c r="G14150" s="775" t="s">
        <v>2104</v>
      </c>
      <c r="H14150" s="775" t="s">
        <v>2105</v>
      </c>
      <c r="I14150" s="775" t="s">
        <v>5064</v>
      </c>
    </row>
    <row r="14151" spans="1:9">
      <c r="A14151" s="775" t="str">
        <f>Table_wabobpsvr_AzureCalc_AzureCalcRateCard[[#This Row],[ServiceName]]&amp;Table_wabobpsvr_AzureCalc_AzureCalcRateCard[[#This Row],[Price_Level]]&amp;Table_wabobpsvr_AzureCalc_AzureCalcRateCard[[#This Row],[Region]]</f>
        <v>A7 VM (Non-Windows)C6</v>
      </c>
      <c r="B14151" s="775">
        <v>6</v>
      </c>
      <c r="C14151" s="775" t="s">
        <v>680</v>
      </c>
      <c r="D14151" s="775" t="s">
        <v>177</v>
      </c>
      <c r="E14151" s="775">
        <v>0.67</v>
      </c>
      <c r="F14151" s="775" t="s">
        <v>691</v>
      </c>
      <c r="G14151" s="775" t="s">
        <v>2104</v>
      </c>
      <c r="H14151" s="775" t="s">
        <v>2105</v>
      </c>
      <c r="I14151" s="775" t="s">
        <v>5064</v>
      </c>
    </row>
    <row r="14152" spans="1:9">
      <c r="A14152" s="775" t="str">
        <f>Table_wabobpsvr_AzureCalc_AzureCalcRateCard[[#This Row],[ServiceName]]&amp;Table_wabobpsvr_AzureCalc_AzureCalcRateCard[[#This Row],[Price_Level]]&amp;Table_wabobpsvr_AzureCalc_AzureCalcRateCard[[#This Row],[Region]]</f>
        <v>A7 VM (Non-Windows)D6</v>
      </c>
      <c r="B14152" s="775">
        <v>6</v>
      </c>
      <c r="C14152" s="775" t="s">
        <v>680</v>
      </c>
      <c r="D14152" s="775" t="s">
        <v>176</v>
      </c>
      <c r="E14152" s="775">
        <v>0.64</v>
      </c>
      <c r="F14152" s="775" t="s">
        <v>691</v>
      </c>
      <c r="G14152" s="775" t="s">
        <v>2104</v>
      </c>
      <c r="H14152" s="775" t="s">
        <v>2105</v>
      </c>
      <c r="I14152" s="775" t="s">
        <v>5064</v>
      </c>
    </row>
    <row r="14153" spans="1:9">
      <c r="A14153" s="775" t="str">
        <f>Table_wabobpsvr_AzureCalc_AzureCalcRateCard[[#This Row],[ServiceName]]&amp;Table_wabobpsvr_AzureCalc_AzureCalcRateCard[[#This Row],[Price_Level]]&amp;Table_wabobpsvr_AzureCalc_AzureCalcRateCard[[#This Row],[Region]]</f>
        <v>A7 VM (Non-Windows)C8</v>
      </c>
      <c r="B14153" s="775">
        <v>8</v>
      </c>
      <c r="C14153" s="775" t="s">
        <v>680</v>
      </c>
      <c r="D14153" s="775" t="s">
        <v>177</v>
      </c>
      <c r="E14153" s="775">
        <v>0.72360000000000002</v>
      </c>
      <c r="F14153" s="775" t="s">
        <v>691</v>
      </c>
      <c r="G14153" s="775" t="s">
        <v>1828</v>
      </c>
      <c r="H14153" s="775" t="s">
        <v>1829</v>
      </c>
      <c r="I14153" s="775" t="s">
        <v>5065</v>
      </c>
    </row>
    <row r="14154" spans="1:9">
      <c r="A14154" s="775" t="str">
        <f>Table_wabobpsvr_AzureCalc_AzureCalcRateCard[[#This Row],[ServiceName]]&amp;Table_wabobpsvr_AzureCalc_AzureCalcRateCard[[#This Row],[Price_Level]]&amp;Table_wabobpsvr_AzureCalc_AzureCalcRateCard[[#This Row],[Region]]</f>
        <v>A7 VM (Non-Windows)D8</v>
      </c>
      <c r="B14154" s="775">
        <v>8</v>
      </c>
      <c r="C14154" s="775" t="s">
        <v>680</v>
      </c>
      <c r="D14154" s="775" t="s">
        <v>176</v>
      </c>
      <c r="E14154" s="775">
        <v>0.69120000000000004</v>
      </c>
      <c r="F14154" s="775" t="s">
        <v>691</v>
      </c>
      <c r="G14154" s="775" t="s">
        <v>1828</v>
      </c>
      <c r="H14154" s="775" t="s">
        <v>1829</v>
      </c>
      <c r="I14154" s="775" t="s">
        <v>5065</v>
      </c>
    </row>
    <row r="14155" spans="1:9">
      <c r="A14155" s="775" t="str">
        <f>Table_wabobpsvr_AzureCalc_AzureCalcRateCard[[#This Row],[ServiceName]]&amp;Table_wabobpsvr_AzureCalc_AzureCalcRateCard[[#This Row],[Price_Level]]&amp;Table_wabobpsvr_AzureCalc_AzureCalcRateCard[[#This Row],[Region]]</f>
        <v>A7 VM (Non-Windows)MOSP9</v>
      </c>
      <c r="B14155" s="775">
        <v>9</v>
      </c>
      <c r="C14155" s="775" t="s">
        <v>680</v>
      </c>
      <c r="D14155" s="775" t="s">
        <v>606</v>
      </c>
      <c r="E14155" s="775">
        <v>1.08</v>
      </c>
      <c r="F14155" s="775" t="s">
        <v>691</v>
      </c>
      <c r="G14155" s="775" t="s">
        <v>4235</v>
      </c>
      <c r="H14155" s="775" t="s">
        <v>4235</v>
      </c>
      <c r="I14155" s="775" t="s">
        <v>5066</v>
      </c>
    </row>
    <row r="14156" spans="1:9">
      <c r="A14156" s="775" t="str">
        <f>Table_wabobpsvr_AzureCalc_AzureCalcRateCard[[#This Row],[ServiceName]]&amp;Table_wabobpsvr_AzureCalc_AzureCalcRateCard[[#This Row],[Price_Level]]&amp;Table_wabobpsvr_AzureCalc_AzureCalcRateCard[[#This Row],[Region]]</f>
        <v>A7 VM (Non-Windows)A9</v>
      </c>
      <c r="B14156" s="775">
        <v>9</v>
      </c>
      <c r="C14156" s="775" t="s">
        <v>680</v>
      </c>
      <c r="D14156" s="775" t="s">
        <v>174</v>
      </c>
      <c r="E14156" s="775">
        <v>0.78839999999999999</v>
      </c>
      <c r="F14156" s="775" t="s">
        <v>691</v>
      </c>
      <c r="G14156" s="775" t="s">
        <v>2106</v>
      </c>
      <c r="H14156" s="775" t="s">
        <v>2107</v>
      </c>
      <c r="I14156" s="775" t="s">
        <v>5066</v>
      </c>
    </row>
    <row r="14157" spans="1:9">
      <c r="A14157" s="775" t="str">
        <f>Table_wabobpsvr_AzureCalc_AzureCalcRateCard[[#This Row],[ServiceName]]&amp;Table_wabobpsvr_AzureCalc_AzureCalcRateCard[[#This Row],[Price_Level]]&amp;Table_wabobpsvr_AzureCalc_AzureCalcRateCard[[#This Row],[Region]]</f>
        <v>A7 VM (Non-Windows)B9</v>
      </c>
      <c r="B14157" s="775">
        <v>9</v>
      </c>
      <c r="C14157" s="775" t="s">
        <v>680</v>
      </c>
      <c r="D14157" s="775" t="s">
        <v>175</v>
      </c>
      <c r="E14157" s="775">
        <v>0.75600000000000001</v>
      </c>
      <c r="F14157" s="775" t="s">
        <v>691</v>
      </c>
      <c r="G14157" s="775" t="s">
        <v>2106</v>
      </c>
      <c r="H14157" s="775" t="s">
        <v>2107</v>
      </c>
      <c r="I14157" s="775" t="s">
        <v>5066</v>
      </c>
    </row>
    <row r="14158" spans="1:9">
      <c r="A14158" s="775" t="str">
        <f>Table_wabobpsvr_AzureCalc_AzureCalcRateCard[[#This Row],[ServiceName]]&amp;Table_wabobpsvr_AzureCalc_AzureCalcRateCard[[#This Row],[Price_Level]]&amp;Table_wabobpsvr_AzureCalc_AzureCalcRateCard[[#This Row],[Region]]</f>
        <v>A7 VM (Non-Windows)C9</v>
      </c>
      <c r="B14158" s="775">
        <v>9</v>
      </c>
      <c r="C14158" s="775" t="s">
        <v>680</v>
      </c>
      <c r="D14158" s="775" t="s">
        <v>177</v>
      </c>
      <c r="E14158" s="775">
        <v>0.72360000000000002</v>
      </c>
      <c r="F14158" s="775" t="s">
        <v>691</v>
      </c>
      <c r="G14158" s="775" t="s">
        <v>2106</v>
      </c>
      <c r="H14158" s="775" t="s">
        <v>2107</v>
      </c>
      <c r="I14158" s="775" t="s">
        <v>5066</v>
      </c>
    </row>
    <row r="14159" spans="1:9">
      <c r="A14159" s="775" t="str">
        <f>Table_wabobpsvr_AzureCalc_AzureCalcRateCard[[#This Row],[ServiceName]]&amp;Table_wabobpsvr_AzureCalc_AzureCalcRateCard[[#This Row],[Price_Level]]&amp;Table_wabobpsvr_AzureCalc_AzureCalcRateCard[[#This Row],[Region]]</f>
        <v>A7 VM (Non-Windows)D9</v>
      </c>
      <c r="B14159" s="775">
        <v>9</v>
      </c>
      <c r="C14159" s="775" t="s">
        <v>680</v>
      </c>
      <c r="D14159" s="775" t="s">
        <v>176</v>
      </c>
      <c r="E14159" s="775">
        <v>0.69120000000000004</v>
      </c>
      <c r="F14159" s="775" t="s">
        <v>691</v>
      </c>
      <c r="G14159" s="775" t="s">
        <v>2106</v>
      </c>
      <c r="H14159" s="775" t="s">
        <v>2107</v>
      </c>
      <c r="I14159" s="775" t="s">
        <v>5066</v>
      </c>
    </row>
    <row r="14160" spans="1:9">
      <c r="A14160" s="775" t="str">
        <f>Table_wabobpsvr_AzureCalc_AzureCalcRateCard[[#This Row],[ServiceName]]&amp;Table_wabobpsvr_AzureCalc_AzureCalcRateCard[[#This Row],[Price_Level]]&amp;Table_wabobpsvr_AzureCalc_AzureCalcRateCard[[#This Row],[Region]]</f>
        <v>A7 VM (Non-Windows)MOSP10</v>
      </c>
      <c r="B14160" s="775">
        <v>10</v>
      </c>
      <c r="C14160" s="775" t="s">
        <v>680</v>
      </c>
      <c r="D14160" s="775" t="s">
        <v>606</v>
      </c>
      <c r="E14160" s="775">
        <v>1.1759999999999999</v>
      </c>
      <c r="F14160" s="775" t="s">
        <v>691</v>
      </c>
      <c r="G14160" s="775" t="s">
        <v>4235</v>
      </c>
      <c r="H14160" s="775" t="s">
        <v>4235</v>
      </c>
      <c r="I14160" s="775" t="s">
        <v>5067</v>
      </c>
    </row>
    <row r="14161" spans="1:9">
      <c r="A14161" s="775" t="str">
        <f>Table_wabobpsvr_AzureCalc_AzureCalcRateCard[[#This Row],[ServiceName]]&amp;Table_wabobpsvr_AzureCalc_AzureCalcRateCard[[#This Row],[Price_Level]]&amp;Table_wabobpsvr_AzureCalc_AzureCalcRateCard[[#This Row],[Region]]</f>
        <v>A7 VM (Non-Windows)A10</v>
      </c>
      <c r="B14161" s="775">
        <v>10</v>
      </c>
      <c r="C14161" s="775" t="s">
        <v>680</v>
      </c>
      <c r="D14161" s="775" t="s">
        <v>174</v>
      </c>
      <c r="E14161" s="775">
        <v>0.85848000000000002</v>
      </c>
      <c r="F14161" s="775" t="s">
        <v>691</v>
      </c>
      <c r="G14161" s="775" t="s">
        <v>2108</v>
      </c>
      <c r="H14161" s="775" t="s">
        <v>2109</v>
      </c>
      <c r="I14161" s="775" t="s">
        <v>5067</v>
      </c>
    </row>
    <row r="14162" spans="1:9">
      <c r="A14162" s="775" t="str">
        <f>Table_wabobpsvr_AzureCalc_AzureCalcRateCard[[#This Row],[ServiceName]]&amp;Table_wabobpsvr_AzureCalc_AzureCalcRateCard[[#This Row],[Price_Level]]&amp;Table_wabobpsvr_AzureCalc_AzureCalcRateCard[[#This Row],[Region]]</f>
        <v>A7 VM (Non-Windows)B10</v>
      </c>
      <c r="B14162" s="775">
        <v>10</v>
      </c>
      <c r="C14162" s="775" t="s">
        <v>680</v>
      </c>
      <c r="D14162" s="775" t="s">
        <v>175</v>
      </c>
      <c r="E14162" s="775">
        <v>0.82320000000000004</v>
      </c>
      <c r="F14162" s="775" t="s">
        <v>691</v>
      </c>
      <c r="G14162" s="775" t="s">
        <v>2108</v>
      </c>
      <c r="H14162" s="775" t="s">
        <v>2109</v>
      </c>
      <c r="I14162" s="775" t="s">
        <v>5067</v>
      </c>
    </row>
    <row r="14163" spans="1:9">
      <c r="A14163" s="775" t="str">
        <f>Table_wabobpsvr_AzureCalc_AzureCalcRateCard[[#This Row],[ServiceName]]&amp;Table_wabobpsvr_AzureCalc_AzureCalcRateCard[[#This Row],[Price_Level]]&amp;Table_wabobpsvr_AzureCalc_AzureCalcRateCard[[#This Row],[Region]]</f>
        <v>A7 VM (Non-Windows)C10</v>
      </c>
      <c r="B14163" s="775">
        <v>10</v>
      </c>
      <c r="C14163" s="775" t="s">
        <v>680</v>
      </c>
      <c r="D14163" s="775" t="s">
        <v>177</v>
      </c>
      <c r="E14163" s="775">
        <v>0.78791999999999995</v>
      </c>
      <c r="F14163" s="775" t="s">
        <v>691</v>
      </c>
      <c r="G14163" s="775" t="s">
        <v>2108</v>
      </c>
      <c r="H14163" s="775" t="s">
        <v>2109</v>
      </c>
      <c r="I14163" s="775" t="s">
        <v>5067</v>
      </c>
    </row>
    <row r="14164" spans="1:9">
      <c r="A14164" s="775" t="str">
        <f>Table_wabobpsvr_AzureCalc_AzureCalcRateCard[[#This Row],[ServiceName]]&amp;Table_wabobpsvr_AzureCalc_AzureCalcRateCard[[#This Row],[Price_Level]]&amp;Table_wabobpsvr_AzureCalc_AzureCalcRateCard[[#This Row],[Region]]</f>
        <v>A7 VM (Non-Windows)D10</v>
      </c>
      <c r="B14164" s="775">
        <v>10</v>
      </c>
      <c r="C14164" s="775" t="s">
        <v>680</v>
      </c>
      <c r="D14164" s="775" t="s">
        <v>176</v>
      </c>
      <c r="E14164" s="775">
        <v>0.75263999999999998</v>
      </c>
      <c r="F14164" s="775" t="s">
        <v>691</v>
      </c>
      <c r="G14164" s="775" t="s">
        <v>2108</v>
      </c>
      <c r="H14164" s="775" t="s">
        <v>2109</v>
      </c>
      <c r="I14164" s="775" t="s">
        <v>5067</v>
      </c>
    </row>
    <row r="14165" spans="1:9">
      <c r="A14165" s="775" t="str">
        <f>Table_wabobpsvr_AzureCalc_AzureCalcRateCard[[#This Row],[ServiceName]]&amp;Table_wabobpsvr_AzureCalc_AzureCalcRateCard[[#This Row],[Price_Level]]&amp;Table_wabobpsvr_AzureCalc_AzureCalcRateCard[[#This Row],[Region]]</f>
        <v>A7 VM (Non-Windows)MOSP11</v>
      </c>
      <c r="B14165" s="775">
        <v>11</v>
      </c>
      <c r="C14165" s="775" t="s">
        <v>680</v>
      </c>
      <c r="D14165" s="775" t="s">
        <v>606</v>
      </c>
      <c r="E14165" s="775">
        <v>1.1240000000000001</v>
      </c>
      <c r="F14165" s="775" t="s">
        <v>691</v>
      </c>
      <c r="G14165" s="775" t="s">
        <v>4235</v>
      </c>
      <c r="H14165" s="775" t="s">
        <v>4235</v>
      </c>
      <c r="I14165" s="775" t="s">
        <v>5068</v>
      </c>
    </row>
    <row r="14166" spans="1:9">
      <c r="A14166" s="775" t="str">
        <f>Table_wabobpsvr_AzureCalc_AzureCalcRateCard[[#This Row],[ServiceName]]&amp;Table_wabobpsvr_AzureCalc_AzureCalcRateCard[[#This Row],[Price_Level]]&amp;Table_wabobpsvr_AzureCalc_AzureCalcRateCard[[#This Row],[Region]]</f>
        <v>A7 VM (Non-Windows)A11</v>
      </c>
      <c r="B14166" s="775">
        <v>11</v>
      </c>
      <c r="C14166" s="775" t="s">
        <v>680</v>
      </c>
      <c r="D14166" s="775" t="s">
        <v>174</v>
      </c>
      <c r="E14166" s="775">
        <v>0.82052000000000003</v>
      </c>
      <c r="F14166" s="775" t="s">
        <v>691</v>
      </c>
      <c r="G14166" s="775" t="s">
        <v>2110</v>
      </c>
      <c r="H14166" s="775" t="s">
        <v>2111</v>
      </c>
      <c r="I14166" s="775" t="s">
        <v>5068</v>
      </c>
    </row>
    <row r="14167" spans="1:9">
      <c r="A14167" s="775" t="str">
        <f>Table_wabobpsvr_AzureCalc_AzureCalcRateCard[[#This Row],[ServiceName]]&amp;Table_wabobpsvr_AzureCalc_AzureCalcRateCard[[#This Row],[Price_Level]]&amp;Table_wabobpsvr_AzureCalc_AzureCalcRateCard[[#This Row],[Region]]</f>
        <v>A7 VM (Non-Windows)B11</v>
      </c>
      <c r="B14167" s="775">
        <v>11</v>
      </c>
      <c r="C14167" s="775" t="s">
        <v>680</v>
      </c>
      <c r="D14167" s="775" t="s">
        <v>175</v>
      </c>
      <c r="E14167" s="775">
        <v>0.78680000000000005</v>
      </c>
      <c r="F14167" s="775" t="s">
        <v>691</v>
      </c>
      <c r="G14167" s="775" t="s">
        <v>2110</v>
      </c>
      <c r="H14167" s="775" t="s">
        <v>2111</v>
      </c>
      <c r="I14167" s="775" t="s">
        <v>5068</v>
      </c>
    </row>
    <row r="14168" spans="1:9">
      <c r="A14168" s="775" t="str">
        <f>Table_wabobpsvr_AzureCalc_AzureCalcRateCard[[#This Row],[ServiceName]]&amp;Table_wabobpsvr_AzureCalc_AzureCalcRateCard[[#This Row],[Price_Level]]&amp;Table_wabobpsvr_AzureCalc_AzureCalcRateCard[[#This Row],[Region]]</f>
        <v>A7 VM (Non-Windows)C11</v>
      </c>
      <c r="B14168" s="775">
        <v>11</v>
      </c>
      <c r="C14168" s="775" t="s">
        <v>680</v>
      </c>
      <c r="D14168" s="775" t="s">
        <v>177</v>
      </c>
      <c r="E14168" s="775">
        <v>0.75307999999999997</v>
      </c>
      <c r="F14168" s="775" t="s">
        <v>691</v>
      </c>
      <c r="G14168" s="775" t="s">
        <v>2110</v>
      </c>
      <c r="H14168" s="775" t="s">
        <v>2111</v>
      </c>
      <c r="I14168" s="775" t="s">
        <v>5068</v>
      </c>
    </row>
    <row r="14169" spans="1:9">
      <c r="A14169" s="775" t="str">
        <f>Table_wabobpsvr_AzureCalc_AzureCalcRateCard[[#This Row],[ServiceName]]&amp;Table_wabobpsvr_AzureCalc_AzureCalcRateCard[[#This Row],[Price_Level]]&amp;Table_wabobpsvr_AzureCalc_AzureCalcRateCard[[#This Row],[Region]]</f>
        <v>A7 VM (Non-Windows)D11</v>
      </c>
      <c r="B14169" s="775">
        <v>11</v>
      </c>
      <c r="C14169" s="775" t="s">
        <v>680</v>
      </c>
      <c r="D14169" s="775" t="s">
        <v>176</v>
      </c>
      <c r="E14169" s="775">
        <v>0.71936</v>
      </c>
      <c r="F14169" s="775" t="s">
        <v>691</v>
      </c>
      <c r="G14169" s="775" t="s">
        <v>2110</v>
      </c>
      <c r="H14169" s="775" t="s">
        <v>2111</v>
      </c>
      <c r="I14169" s="775" t="s">
        <v>5068</v>
      </c>
    </row>
    <row r="14170" spans="1:9">
      <c r="A14170" s="775" t="str">
        <f>Table_wabobpsvr_AzureCalc_AzureCalcRateCard[[#This Row],[ServiceName]]&amp;Table_wabobpsvr_AzureCalc_AzureCalcRateCard[[#This Row],[Price_Level]]&amp;Table_wabobpsvr_AzureCalc_AzureCalcRateCard[[#This Row],[Region]]</f>
        <v>A7 VM (Non-Windows)MOSP12</v>
      </c>
      <c r="B14170" s="775">
        <v>12</v>
      </c>
      <c r="C14170" s="775" t="s">
        <v>680</v>
      </c>
      <c r="D14170" s="775" t="s">
        <v>606</v>
      </c>
      <c r="E14170" s="775">
        <v>1.032</v>
      </c>
      <c r="F14170" s="775" t="s">
        <v>691</v>
      </c>
      <c r="G14170" s="775" t="s">
        <v>4235</v>
      </c>
      <c r="H14170" s="775" t="s">
        <v>4235</v>
      </c>
      <c r="I14170" s="775" t="s">
        <v>5069</v>
      </c>
    </row>
    <row r="14171" spans="1:9">
      <c r="A14171" s="775" t="str">
        <f>Table_wabobpsvr_AzureCalc_AzureCalcRateCard[[#This Row],[ServiceName]]&amp;Table_wabobpsvr_AzureCalc_AzureCalcRateCard[[#This Row],[Price_Level]]&amp;Table_wabobpsvr_AzureCalc_AzureCalcRateCard[[#This Row],[Region]]</f>
        <v>A7 VM (Non-Windows)A12</v>
      </c>
      <c r="B14171" s="775">
        <v>12</v>
      </c>
      <c r="C14171" s="775" t="s">
        <v>680</v>
      </c>
      <c r="D14171" s="775" t="s">
        <v>174</v>
      </c>
      <c r="E14171" s="775">
        <v>0.75336000000000003</v>
      </c>
      <c r="F14171" s="775" t="s">
        <v>691</v>
      </c>
      <c r="G14171" s="775" t="s">
        <v>2112</v>
      </c>
      <c r="H14171" s="775" t="s">
        <v>2113</v>
      </c>
      <c r="I14171" s="775" t="s">
        <v>5069</v>
      </c>
    </row>
    <row r="14172" spans="1:9">
      <c r="A14172" s="775" t="str">
        <f>Table_wabobpsvr_AzureCalc_AzureCalcRateCard[[#This Row],[ServiceName]]&amp;Table_wabobpsvr_AzureCalc_AzureCalcRateCard[[#This Row],[Price_Level]]&amp;Table_wabobpsvr_AzureCalc_AzureCalcRateCard[[#This Row],[Region]]</f>
        <v>A7 VM (Non-Windows)B12</v>
      </c>
      <c r="B14172" s="775">
        <v>12</v>
      </c>
      <c r="C14172" s="775" t="s">
        <v>680</v>
      </c>
      <c r="D14172" s="775" t="s">
        <v>175</v>
      </c>
      <c r="E14172" s="775">
        <v>0.72240000000000004</v>
      </c>
      <c r="F14172" s="775" t="s">
        <v>691</v>
      </c>
      <c r="G14172" s="775" t="s">
        <v>2112</v>
      </c>
      <c r="H14172" s="775" t="s">
        <v>2113</v>
      </c>
      <c r="I14172" s="775" t="s">
        <v>5069</v>
      </c>
    </row>
    <row r="14173" spans="1:9">
      <c r="A14173" s="775" t="str">
        <f>Table_wabobpsvr_AzureCalc_AzureCalcRateCard[[#This Row],[ServiceName]]&amp;Table_wabobpsvr_AzureCalc_AzureCalcRateCard[[#This Row],[Price_Level]]&amp;Table_wabobpsvr_AzureCalc_AzureCalcRateCard[[#This Row],[Region]]</f>
        <v>A7 VM (Non-Windows)C12</v>
      </c>
      <c r="B14173" s="775">
        <v>12</v>
      </c>
      <c r="C14173" s="775" t="s">
        <v>680</v>
      </c>
      <c r="D14173" s="775" t="s">
        <v>177</v>
      </c>
      <c r="E14173" s="775">
        <v>0.69144000000000005</v>
      </c>
      <c r="F14173" s="775" t="s">
        <v>691</v>
      </c>
      <c r="G14173" s="775" t="s">
        <v>2112</v>
      </c>
      <c r="H14173" s="775" t="s">
        <v>2113</v>
      </c>
      <c r="I14173" s="775" t="s">
        <v>5069</v>
      </c>
    </row>
    <row r="14174" spans="1:9">
      <c r="A14174" s="775" t="str">
        <f>Table_wabobpsvr_AzureCalc_AzureCalcRateCard[[#This Row],[ServiceName]]&amp;Table_wabobpsvr_AzureCalc_AzureCalcRateCard[[#This Row],[Price_Level]]&amp;Table_wabobpsvr_AzureCalc_AzureCalcRateCard[[#This Row],[Region]]</f>
        <v>A7 VM (Non-Windows)D12</v>
      </c>
      <c r="B14174" s="775">
        <v>12</v>
      </c>
      <c r="C14174" s="775" t="s">
        <v>680</v>
      </c>
      <c r="D14174" s="775" t="s">
        <v>176</v>
      </c>
      <c r="E14174" s="775">
        <v>0.66047999999999996</v>
      </c>
      <c r="F14174" s="775" t="s">
        <v>691</v>
      </c>
      <c r="G14174" s="775" t="s">
        <v>2112</v>
      </c>
      <c r="H14174" s="775" t="s">
        <v>2113</v>
      </c>
      <c r="I14174" s="775" t="s">
        <v>5069</v>
      </c>
    </row>
    <row r="14175" spans="1:9">
      <c r="A14175" s="775" t="str">
        <f>Table_wabobpsvr_AzureCalc_AzureCalcRateCard[[#This Row],[ServiceName]]&amp;Table_wabobpsvr_AzureCalc_AzureCalcRateCard[[#This Row],[Price_Level]]&amp;Table_wabobpsvr_AzureCalc_AzureCalcRateCard[[#This Row],[Region]]</f>
        <v>A7 VM (Non-Windows)MOSP13</v>
      </c>
      <c r="B14175" s="775">
        <v>13</v>
      </c>
      <c r="C14175" s="775" t="s">
        <v>680</v>
      </c>
      <c r="D14175" s="775" t="s">
        <v>606</v>
      </c>
      <c r="E14175" s="775">
        <v>1.1639999999999999</v>
      </c>
      <c r="F14175" s="775" t="s">
        <v>691</v>
      </c>
      <c r="G14175" s="775" t="s">
        <v>4235</v>
      </c>
      <c r="H14175" s="775" t="s">
        <v>4235</v>
      </c>
      <c r="I14175" s="775" t="s">
        <v>5070</v>
      </c>
    </row>
    <row r="14176" spans="1:9">
      <c r="A14176" s="775" t="str">
        <f>Table_wabobpsvr_AzureCalc_AzureCalcRateCard[[#This Row],[ServiceName]]&amp;Table_wabobpsvr_AzureCalc_AzureCalcRateCard[[#This Row],[Price_Level]]&amp;Table_wabobpsvr_AzureCalc_AzureCalcRateCard[[#This Row],[Region]]</f>
        <v>A7 VM (Non-Windows)A13</v>
      </c>
      <c r="B14176" s="775">
        <v>13</v>
      </c>
      <c r="C14176" s="775" t="s">
        <v>680</v>
      </c>
      <c r="D14176" s="775" t="s">
        <v>174</v>
      </c>
      <c r="E14176" s="775">
        <v>0.84972000000000003</v>
      </c>
      <c r="F14176" s="775" t="s">
        <v>691</v>
      </c>
      <c r="G14176" s="775" t="s">
        <v>2114</v>
      </c>
      <c r="H14176" s="775" t="s">
        <v>2115</v>
      </c>
      <c r="I14176" s="775" t="s">
        <v>5070</v>
      </c>
    </row>
    <row r="14177" spans="1:9">
      <c r="A14177" s="775" t="str">
        <f>Table_wabobpsvr_AzureCalc_AzureCalcRateCard[[#This Row],[ServiceName]]&amp;Table_wabobpsvr_AzureCalc_AzureCalcRateCard[[#This Row],[Price_Level]]&amp;Table_wabobpsvr_AzureCalc_AzureCalcRateCard[[#This Row],[Region]]</f>
        <v>A7 VM (Non-Windows)B13</v>
      </c>
      <c r="B14177" s="775">
        <v>13</v>
      </c>
      <c r="C14177" s="775" t="s">
        <v>680</v>
      </c>
      <c r="D14177" s="775" t="s">
        <v>175</v>
      </c>
      <c r="E14177" s="775">
        <v>0.81479999999999997</v>
      </c>
      <c r="F14177" s="775" t="s">
        <v>691</v>
      </c>
      <c r="G14177" s="775" t="s">
        <v>2114</v>
      </c>
      <c r="H14177" s="775" t="s">
        <v>2115</v>
      </c>
      <c r="I14177" s="775" t="s">
        <v>5070</v>
      </c>
    </row>
    <row r="14178" spans="1:9">
      <c r="A14178" s="775" t="str">
        <f>Table_wabobpsvr_AzureCalc_AzureCalcRateCard[[#This Row],[ServiceName]]&amp;Table_wabobpsvr_AzureCalc_AzureCalcRateCard[[#This Row],[Price_Level]]&amp;Table_wabobpsvr_AzureCalc_AzureCalcRateCard[[#This Row],[Region]]</f>
        <v>A7 VM (Non-Windows)C13</v>
      </c>
      <c r="B14178" s="775">
        <v>13</v>
      </c>
      <c r="C14178" s="775" t="s">
        <v>680</v>
      </c>
      <c r="D14178" s="775" t="s">
        <v>177</v>
      </c>
      <c r="E14178" s="775">
        <v>0.77988000000000002</v>
      </c>
      <c r="F14178" s="775" t="s">
        <v>691</v>
      </c>
      <c r="G14178" s="775" t="s">
        <v>2114</v>
      </c>
      <c r="H14178" s="775" t="s">
        <v>2115</v>
      </c>
      <c r="I14178" s="775" t="s">
        <v>5070</v>
      </c>
    </row>
    <row r="14179" spans="1:9">
      <c r="A14179" s="775" t="str">
        <f>Table_wabobpsvr_AzureCalc_AzureCalcRateCard[[#This Row],[ServiceName]]&amp;Table_wabobpsvr_AzureCalc_AzureCalcRateCard[[#This Row],[Price_Level]]&amp;Table_wabobpsvr_AzureCalc_AzureCalcRateCard[[#This Row],[Region]]</f>
        <v>A7 VM (Non-Windows)D13</v>
      </c>
      <c r="B14179" s="775">
        <v>13</v>
      </c>
      <c r="C14179" s="775" t="s">
        <v>680</v>
      </c>
      <c r="D14179" s="775" t="s">
        <v>176</v>
      </c>
      <c r="E14179" s="775">
        <v>0.74495999999999996</v>
      </c>
      <c r="F14179" s="775" t="s">
        <v>691</v>
      </c>
      <c r="G14179" s="775" t="s">
        <v>2114</v>
      </c>
      <c r="H14179" s="775" t="s">
        <v>2115</v>
      </c>
      <c r="I14179" s="775" t="s">
        <v>5070</v>
      </c>
    </row>
    <row r="14180" spans="1:9">
      <c r="A14180" s="775" t="str">
        <f>Table_wabobpsvr_AzureCalc_AzureCalcRateCard[[#This Row],[ServiceName]]&amp;Table_wabobpsvr_AzureCalc_AzureCalcRateCard[[#This Row],[Price_Level]]&amp;Table_wabobpsvr_AzureCalc_AzureCalcRateCard[[#This Row],[Region]]</f>
        <v>A7 VM (Windows)MOSP6</v>
      </c>
      <c r="B14180" s="775">
        <v>6</v>
      </c>
      <c r="C14180" s="775" t="s">
        <v>680</v>
      </c>
      <c r="D14180" s="775" t="s">
        <v>606</v>
      </c>
      <c r="E14180" s="775">
        <v>1.32</v>
      </c>
      <c r="F14180" s="775" t="s">
        <v>694</v>
      </c>
      <c r="G14180" s="775" t="s">
        <v>4235</v>
      </c>
      <c r="H14180" s="775" t="s">
        <v>4235</v>
      </c>
      <c r="I14180" s="775" t="s">
        <v>5071</v>
      </c>
    </row>
    <row r="14181" spans="1:9">
      <c r="A14181" s="775" t="str">
        <f>Table_wabobpsvr_AzureCalc_AzureCalcRateCard[[#This Row],[ServiceName]]&amp;Table_wabobpsvr_AzureCalc_AzureCalcRateCard[[#This Row],[Price_Level]]&amp;Table_wabobpsvr_AzureCalc_AzureCalcRateCard[[#This Row],[Region]]</f>
        <v>A7 VM (Windows)A6</v>
      </c>
      <c r="B14181" s="775">
        <v>6</v>
      </c>
      <c r="C14181" s="775" t="s">
        <v>680</v>
      </c>
      <c r="D14181" s="775" t="s">
        <v>174</v>
      </c>
      <c r="E14181" s="775">
        <v>0.96360000000000001</v>
      </c>
      <c r="F14181" s="775" t="s">
        <v>694</v>
      </c>
      <c r="G14181" s="775" t="s">
        <v>2116</v>
      </c>
      <c r="H14181" s="775" t="s">
        <v>2117</v>
      </c>
      <c r="I14181" s="775" t="s">
        <v>5071</v>
      </c>
    </row>
    <row r="14182" spans="1:9">
      <c r="A14182" s="775" t="str">
        <f>Table_wabobpsvr_AzureCalc_AzureCalcRateCard[[#This Row],[ServiceName]]&amp;Table_wabobpsvr_AzureCalc_AzureCalcRateCard[[#This Row],[Price_Level]]&amp;Table_wabobpsvr_AzureCalc_AzureCalcRateCard[[#This Row],[Region]]</f>
        <v>A7 VM (Windows)B6</v>
      </c>
      <c r="B14182" s="775">
        <v>6</v>
      </c>
      <c r="C14182" s="775" t="s">
        <v>680</v>
      </c>
      <c r="D14182" s="775" t="s">
        <v>175</v>
      </c>
      <c r="E14182" s="775">
        <v>0.92400000000000004</v>
      </c>
      <c r="F14182" s="775" t="s">
        <v>694</v>
      </c>
      <c r="G14182" s="775" t="s">
        <v>2116</v>
      </c>
      <c r="H14182" s="775" t="s">
        <v>2117</v>
      </c>
      <c r="I14182" s="775" t="s">
        <v>5071</v>
      </c>
    </row>
    <row r="14183" spans="1:9">
      <c r="A14183" s="775" t="str">
        <f>Table_wabobpsvr_AzureCalc_AzureCalcRateCard[[#This Row],[ServiceName]]&amp;Table_wabobpsvr_AzureCalc_AzureCalcRateCard[[#This Row],[Price_Level]]&amp;Table_wabobpsvr_AzureCalc_AzureCalcRateCard[[#This Row],[Region]]</f>
        <v>A7 VM (Windows)C6</v>
      </c>
      <c r="B14183" s="775">
        <v>6</v>
      </c>
      <c r="C14183" s="775" t="s">
        <v>680</v>
      </c>
      <c r="D14183" s="775" t="s">
        <v>177</v>
      </c>
      <c r="E14183" s="775">
        <v>0.88439999999999996</v>
      </c>
      <c r="F14183" s="775" t="s">
        <v>694</v>
      </c>
      <c r="G14183" s="775" t="s">
        <v>2116</v>
      </c>
      <c r="H14183" s="775" t="s">
        <v>2117</v>
      </c>
      <c r="I14183" s="775" t="s">
        <v>5071</v>
      </c>
    </row>
    <row r="14184" spans="1:9">
      <c r="A14184" s="775" t="str">
        <f>Table_wabobpsvr_AzureCalc_AzureCalcRateCard[[#This Row],[ServiceName]]&amp;Table_wabobpsvr_AzureCalc_AzureCalcRateCard[[#This Row],[Price_Level]]&amp;Table_wabobpsvr_AzureCalc_AzureCalcRateCard[[#This Row],[Region]]</f>
        <v>Monthly FeeA11</v>
      </c>
      <c r="B14184" s="775">
        <v>11</v>
      </c>
      <c r="C14184" s="775" t="s">
        <v>4235</v>
      </c>
      <c r="D14184" s="775" t="s">
        <v>174</v>
      </c>
      <c r="E14184" s="775">
        <v>999999</v>
      </c>
      <c r="F14184" s="775" t="s">
        <v>3385</v>
      </c>
      <c r="G14184" s="775" t="s">
        <v>4235</v>
      </c>
      <c r="H14184" s="775" t="s">
        <v>4235</v>
      </c>
      <c r="I14184" s="775" t="s">
        <v>4235</v>
      </c>
    </row>
    <row r="14185" spans="1:9">
      <c r="A14185" s="775" t="str">
        <f>Table_wabobpsvr_AzureCalc_AzureCalcRateCard[[#This Row],[ServiceName]]&amp;Table_wabobpsvr_AzureCalc_AzureCalcRateCard[[#This Row],[Price_Level]]&amp;Table_wabobpsvr_AzureCalc_AzureCalcRateCard[[#This Row],[Region]]</f>
        <v>Monthly FeeB11</v>
      </c>
      <c r="B14185" s="775">
        <v>11</v>
      </c>
      <c r="C14185" s="775" t="s">
        <v>4235</v>
      </c>
      <c r="D14185" s="775" t="s">
        <v>175</v>
      </c>
      <c r="E14185" s="775">
        <v>999999</v>
      </c>
      <c r="F14185" s="775" t="s">
        <v>3385</v>
      </c>
      <c r="G14185" s="775" t="s">
        <v>4235</v>
      </c>
      <c r="H14185" s="775" t="s">
        <v>4235</v>
      </c>
      <c r="I14185" s="775" t="s">
        <v>4235</v>
      </c>
    </row>
    <row r="14186" spans="1:9">
      <c r="A14186" s="1039" t="str">
        <f>Table_wabobpsvr_AzureCalc_AzureCalcRateCard[[#This Row],[ServiceName]]&amp;Table_wabobpsvr_AzureCalc_AzureCalcRateCard[[#This Row],[Price_Level]]&amp;Table_wabobpsvr_AzureCalc_AzureCalcRateCard[[#This Row],[Region]]</f>
        <v>Monthly FeeC11</v>
      </c>
      <c r="B14186" s="1039">
        <v>11</v>
      </c>
      <c r="C14186" s="1039" t="s">
        <v>4235</v>
      </c>
      <c r="D14186" s="1039" t="s">
        <v>177</v>
      </c>
      <c r="E14186" s="1039">
        <v>999999</v>
      </c>
      <c r="F14186" s="1039" t="s">
        <v>3385</v>
      </c>
      <c r="G14186" s="775" t="s">
        <v>4235</v>
      </c>
      <c r="H14186" s="775" t="s">
        <v>4235</v>
      </c>
      <c r="I14186" s="775" t="s">
        <v>4235</v>
      </c>
    </row>
    <row r="14187" spans="1:9">
      <c r="A14187" s="775" t="str">
        <f>Table_wabobpsvr_AzureCalc_AzureCalcRateCard[[#This Row],[ServiceName]]&amp;Table_wabobpsvr_AzureCalc_AzureCalcRateCard[[#This Row],[Price_Level]]&amp;Table_wabobpsvr_AzureCalc_AzureCalcRateCard[[#This Row],[Region]]</f>
        <v>Monthly FeeD11</v>
      </c>
      <c r="B14187" s="775">
        <v>11</v>
      </c>
      <c r="C14187" s="775" t="s">
        <v>4235</v>
      </c>
      <c r="D14187" s="775" t="s">
        <v>176</v>
      </c>
      <c r="E14187" s="775">
        <v>999999</v>
      </c>
      <c r="F14187" s="775" t="s">
        <v>3385</v>
      </c>
      <c r="G14187" s="775" t="s">
        <v>4235</v>
      </c>
      <c r="H14187" s="775" t="s">
        <v>4235</v>
      </c>
      <c r="I14187" s="775" t="s">
        <v>4235</v>
      </c>
    </row>
    <row r="14188" spans="1:9">
      <c r="A14188" s="1039" t="str">
        <f>Table_wabobpsvr_AzureCalc_AzureCalcRateCard[[#This Row],[ServiceName]]&amp;Table_wabobpsvr_AzureCalc_AzureCalcRateCard[[#This Row],[Price_Level]]&amp;Table_wabobpsvr_AzureCalc_AzureCalcRateCard[[#This Row],[Region]]</f>
        <v>Monthly FeeMOSP12</v>
      </c>
      <c r="B14188" s="1039">
        <v>12</v>
      </c>
      <c r="C14188" s="1039" t="s">
        <v>4235</v>
      </c>
      <c r="D14188" s="1039" t="s">
        <v>606</v>
      </c>
      <c r="E14188" s="1039">
        <v>999999</v>
      </c>
      <c r="F14188" s="1039" t="s">
        <v>3385</v>
      </c>
      <c r="G14188" s="775" t="s">
        <v>4235</v>
      </c>
      <c r="H14188" s="775" t="s">
        <v>4235</v>
      </c>
      <c r="I14188" s="775" t="s">
        <v>4235</v>
      </c>
    </row>
    <row r="14189" spans="1:9">
      <c r="A14189" s="1039" t="str">
        <f>Table_wabobpsvr_AzureCalc_AzureCalcRateCard[[#This Row],[ServiceName]]&amp;Table_wabobpsvr_AzureCalc_AzureCalcRateCard[[#This Row],[Price_Level]]&amp;Table_wabobpsvr_AzureCalc_AzureCalcRateCard[[#This Row],[Region]]</f>
        <v>A10 HDInsight (Non-Windows)MOSP10</v>
      </c>
      <c r="B14189" s="1039">
        <v>10</v>
      </c>
      <c r="C14189" s="1039" t="s">
        <v>87</v>
      </c>
      <c r="D14189" s="1039" t="s">
        <v>606</v>
      </c>
      <c r="E14189" s="1039">
        <v>1.0649999999999999</v>
      </c>
      <c r="F14189" s="1039" t="s">
        <v>3509</v>
      </c>
      <c r="G14189" s="775" t="s">
        <v>4235</v>
      </c>
      <c r="H14189" s="775" t="s">
        <v>4235</v>
      </c>
      <c r="I14189" s="775" t="s">
        <v>5072</v>
      </c>
    </row>
    <row r="14190" spans="1:9">
      <c r="A14190" s="775" t="str">
        <f>Table_wabobpsvr_AzureCalc_AzureCalcRateCard[[#This Row],[ServiceName]]&amp;Table_wabobpsvr_AzureCalc_AzureCalcRateCard[[#This Row],[Price_Level]]&amp;Table_wabobpsvr_AzureCalc_AzureCalcRateCard[[#This Row],[Region]]</f>
        <v>A10 HDInsight (Non-Windows)A10</v>
      </c>
      <c r="B14190" s="775">
        <v>10</v>
      </c>
      <c r="C14190" s="775" t="s">
        <v>87</v>
      </c>
      <c r="D14190" s="775" t="s">
        <v>174</v>
      </c>
      <c r="E14190" s="775">
        <v>1.0329999999999999</v>
      </c>
      <c r="F14190" s="775" t="s">
        <v>3509</v>
      </c>
      <c r="G14190" s="775" t="s">
        <v>3668</v>
      </c>
      <c r="H14190" s="775" t="s">
        <v>3669</v>
      </c>
      <c r="I14190" s="775" t="s">
        <v>5072</v>
      </c>
    </row>
    <row r="14191" spans="1:9">
      <c r="A14191" s="775" t="str">
        <f>Table_wabobpsvr_AzureCalc_AzureCalcRateCard[[#This Row],[ServiceName]]&amp;Table_wabobpsvr_AzureCalc_AzureCalcRateCard[[#This Row],[Price_Level]]&amp;Table_wabobpsvr_AzureCalc_AzureCalcRateCard[[#This Row],[Region]]</f>
        <v>A10 HDInsight (Non-Windows)B10</v>
      </c>
      <c r="B14191" s="775">
        <v>10</v>
      </c>
      <c r="C14191" s="775" t="s">
        <v>87</v>
      </c>
      <c r="D14191" s="775" t="s">
        <v>175</v>
      </c>
      <c r="E14191" s="775">
        <v>1.0009999999999999</v>
      </c>
      <c r="F14191" s="775" t="s">
        <v>3509</v>
      </c>
      <c r="G14191" s="775" t="s">
        <v>3668</v>
      </c>
      <c r="H14191" s="775" t="s">
        <v>3669</v>
      </c>
      <c r="I14191" s="775" t="s">
        <v>5072</v>
      </c>
    </row>
    <row r="14192" spans="1:9">
      <c r="A14192" s="775" t="str">
        <f>Table_wabobpsvr_AzureCalc_AzureCalcRateCard[[#This Row],[ServiceName]]&amp;Table_wabobpsvr_AzureCalc_AzureCalcRateCard[[#This Row],[Price_Level]]&amp;Table_wabobpsvr_AzureCalc_AzureCalcRateCard[[#This Row],[Region]]</f>
        <v>A10 HDInsight (Non-Windows)C10</v>
      </c>
      <c r="B14192" s="775">
        <v>10</v>
      </c>
      <c r="C14192" s="775" t="s">
        <v>87</v>
      </c>
      <c r="D14192" s="775" t="s">
        <v>177</v>
      </c>
      <c r="E14192" s="775">
        <v>0.96899999999999997</v>
      </c>
      <c r="F14192" s="775" t="s">
        <v>3509</v>
      </c>
      <c r="G14192" s="775" t="s">
        <v>3668</v>
      </c>
      <c r="H14192" s="775" t="s">
        <v>3669</v>
      </c>
      <c r="I14192" s="775" t="s">
        <v>5072</v>
      </c>
    </row>
    <row r="14193" spans="1:9">
      <c r="A14193" s="775" t="str">
        <f>Table_wabobpsvr_AzureCalc_AzureCalcRateCard[[#This Row],[ServiceName]]&amp;Table_wabobpsvr_AzureCalc_AzureCalcRateCard[[#This Row],[Price_Level]]&amp;Table_wabobpsvr_AzureCalc_AzureCalcRateCard[[#This Row],[Region]]</f>
        <v>A10 HDInsight (Non-Windows)D10</v>
      </c>
      <c r="B14193" s="775">
        <v>10</v>
      </c>
      <c r="C14193" s="775" t="s">
        <v>87</v>
      </c>
      <c r="D14193" s="775" t="s">
        <v>176</v>
      </c>
      <c r="E14193" s="775">
        <v>0.93700000000000006</v>
      </c>
      <c r="F14193" s="775" t="s">
        <v>3509</v>
      </c>
      <c r="G14193" s="775" t="s">
        <v>3668</v>
      </c>
      <c r="H14193" s="775" t="s">
        <v>3669</v>
      </c>
      <c r="I14193" s="775" t="s">
        <v>5072</v>
      </c>
    </row>
    <row r="14194" spans="1:9">
      <c r="A14194" s="775" t="str">
        <f>Table_wabobpsvr_AzureCalc_AzureCalcRateCard[[#This Row],[ServiceName]]&amp;Table_wabobpsvr_AzureCalc_AzureCalcRateCard[[#This Row],[Price_Level]]&amp;Table_wabobpsvr_AzureCalc_AzureCalcRateCard[[#This Row],[Region]]</f>
        <v>D1 HDInsightD9</v>
      </c>
      <c r="B14194" s="775">
        <v>9</v>
      </c>
      <c r="C14194" s="775" t="s">
        <v>87</v>
      </c>
      <c r="D14194" s="775" t="s">
        <v>176</v>
      </c>
      <c r="E14194" s="775">
        <v>0.15576000000000001</v>
      </c>
      <c r="F14194" s="775" t="s">
        <v>3945</v>
      </c>
      <c r="G14194" s="775" t="s">
        <v>3971</v>
      </c>
      <c r="H14194" s="775" t="s">
        <v>3972</v>
      </c>
      <c r="I14194" s="775" t="s">
        <v>5073</v>
      </c>
    </row>
    <row r="14195" spans="1:9">
      <c r="A14195" s="775" t="str">
        <f>Table_wabobpsvr_AzureCalc_AzureCalcRateCard[[#This Row],[ServiceName]]&amp;Table_wabobpsvr_AzureCalc_AzureCalcRateCard[[#This Row],[Price_Level]]&amp;Table_wabobpsvr_AzureCalc_AzureCalcRateCard[[#This Row],[Region]]</f>
        <v>D1 HDInsightMOSP15</v>
      </c>
      <c r="B14195" s="775">
        <v>15</v>
      </c>
      <c r="C14195" s="775" t="s">
        <v>87</v>
      </c>
      <c r="D14195" s="775" t="s">
        <v>606</v>
      </c>
      <c r="E14195" s="775">
        <v>0.192</v>
      </c>
      <c r="F14195" s="775" t="s">
        <v>3945</v>
      </c>
      <c r="G14195" s="775" t="s">
        <v>4235</v>
      </c>
      <c r="H14195" s="775" t="s">
        <v>4235</v>
      </c>
      <c r="I14195" s="775" t="s">
        <v>5073</v>
      </c>
    </row>
    <row r="14196" spans="1:9">
      <c r="A14196" s="775" t="str">
        <f>Table_wabobpsvr_AzureCalc_AzureCalcRateCard[[#This Row],[ServiceName]]&amp;Table_wabobpsvr_AzureCalc_AzureCalcRateCard[[#This Row],[Price_Level]]&amp;Table_wabobpsvr_AzureCalc_AzureCalcRateCard[[#This Row],[Region]]</f>
        <v>D1 HDInsightA15</v>
      </c>
      <c r="B14196" s="775">
        <v>15</v>
      </c>
      <c r="C14196" s="775" t="s">
        <v>87</v>
      </c>
      <c r="D14196" s="775" t="s">
        <v>174</v>
      </c>
      <c r="E14196" s="775">
        <v>0.18623999999999999</v>
      </c>
      <c r="F14196" s="775" t="s">
        <v>3945</v>
      </c>
      <c r="G14196" s="775" t="s">
        <v>3973</v>
      </c>
      <c r="H14196" s="775" t="s">
        <v>3974</v>
      </c>
      <c r="I14196" s="775" t="s">
        <v>5073</v>
      </c>
    </row>
    <row r="14197" spans="1:9">
      <c r="A14197" s="775" t="str">
        <f>Table_wabobpsvr_AzureCalc_AzureCalcRateCard[[#This Row],[ServiceName]]&amp;Table_wabobpsvr_AzureCalc_AzureCalcRateCard[[#This Row],[Price_Level]]&amp;Table_wabobpsvr_AzureCalc_AzureCalcRateCard[[#This Row],[Region]]</f>
        <v>D1 HDInsightB15</v>
      </c>
      <c r="B14197" s="775">
        <v>15</v>
      </c>
      <c r="C14197" s="775" t="s">
        <v>87</v>
      </c>
      <c r="D14197" s="775" t="s">
        <v>175</v>
      </c>
      <c r="E14197" s="775">
        <v>0.18048</v>
      </c>
      <c r="F14197" s="775" t="s">
        <v>3945</v>
      </c>
      <c r="G14197" s="775" t="s">
        <v>3973</v>
      </c>
      <c r="H14197" s="775" t="s">
        <v>3974</v>
      </c>
      <c r="I14197" s="775" t="s">
        <v>5073</v>
      </c>
    </row>
    <row r="14198" spans="1:9">
      <c r="A14198" s="775" t="str">
        <f>Table_wabobpsvr_AzureCalc_AzureCalcRateCard[[#This Row],[ServiceName]]&amp;Table_wabobpsvr_AzureCalc_AzureCalcRateCard[[#This Row],[Price_Level]]&amp;Table_wabobpsvr_AzureCalc_AzureCalcRateCard[[#This Row],[Region]]</f>
        <v>Active UsersMOSP</v>
      </c>
      <c r="B14198" s="775"/>
      <c r="C14198" s="775" t="s">
        <v>378</v>
      </c>
      <c r="D14198" s="775" t="s">
        <v>606</v>
      </c>
      <c r="E14198" s="775">
        <v>0.01</v>
      </c>
      <c r="F14198" s="775" t="s">
        <v>3520</v>
      </c>
      <c r="G14198" s="775" t="s">
        <v>4235</v>
      </c>
      <c r="H14198" s="775" t="s">
        <v>4235</v>
      </c>
      <c r="I14198" s="775" t="s">
        <v>5074</v>
      </c>
    </row>
    <row r="14199" spans="1:9">
      <c r="A14199" s="775" t="str">
        <f>Table_wabobpsvr_AzureCalc_AzureCalcRateCard[[#This Row],[ServiceName]]&amp;Table_wabobpsvr_AzureCalc_AzureCalcRateCard[[#This Row],[Price_Level]]&amp;Table_wabobpsvr_AzureCalc_AzureCalcRateCard[[#This Row],[Region]]</f>
        <v>Active UsersA</v>
      </c>
      <c r="B14199" s="775"/>
      <c r="C14199" s="775" t="s">
        <v>378</v>
      </c>
      <c r="D14199" s="775" t="s">
        <v>174</v>
      </c>
      <c r="E14199" s="775">
        <v>9.7000000000000003E-3</v>
      </c>
      <c r="F14199" s="775" t="s">
        <v>3520</v>
      </c>
      <c r="G14199" s="775" t="s">
        <v>3670</v>
      </c>
      <c r="H14199" s="775" t="s">
        <v>3671</v>
      </c>
      <c r="I14199" s="775" t="s">
        <v>5074</v>
      </c>
    </row>
    <row r="14200" spans="1:9">
      <c r="A14200" s="775" t="str">
        <f>Table_wabobpsvr_AzureCalc_AzureCalcRateCard[[#This Row],[ServiceName]]&amp;Table_wabobpsvr_AzureCalc_AzureCalcRateCard[[#This Row],[Price_Level]]&amp;Table_wabobpsvr_AzureCalc_AzureCalcRateCard[[#This Row],[Region]]</f>
        <v>Active UsersB</v>
      </c>
      <c r="B14200" s="775"/>
      <c r="C14200" s="775" t="s">
        <v>378</v>
      </c>
      <c r="D14200" s="775" t="s">
        <v>175</v>
      </c>
      <c r="E14200" s="775">
        <v>9.4000000000000004E-3</v>
      </c>
      <c r="F14200" s="775" t="s">
        <v>3520</v>
      </c>
      <c r="G14200" s="775" t="s">
        <v>3670</v>
      </c>
      <c r="H14200" s="775" t="s">
        <v>3671</v>
      </c>
      <c r="I14200" s="775" t="s">
        <v>5074</v>
      </c>
    </row>
    <row r="14201" spans="1:9">
      <c r="A14201" s="775" t="str">
        <f>Table_wabobpsvr_AzureCalc_AzureCalcRateCard[[#This Row],[ServiceName]]&amp;Table_wabobpsvr_AzureCalc_AzureCalcRateCard[[#This Row],[Price_Level]]&amp;Table_wabobpsvr_AzureCalc_AzureCalcRateCard[[#This Row],[Region]]</f>
        <v>Active UsersC</v>
      </c>
      <c r="B14201" s="775"/>
      <c r="C14201" s="775" t="s">
        <v>378</v>
      </c>
      <c r="D14201" s="775" t="s">
        <v>177</v>
      </c>
      <c r="E14201" s="775">
        <v>9.1000000000000004E-3</v>
      </c>
      <c r="F14201" s="775" t="s">
        <v>3520</v>
      </c>
      <c r="G14201" s="775" t="s">
        <v>3670</v>
      </c>
      <c r="H14201" s="775" t="s">
        <v>3671</v>
      </c>
      <c r="I14201" s="775" t="s">
        <v>5074</v>
      </c>
    </row>
    <row r="14202" spans="1:9">
      <c r="A14202" s="775" t="str">
        <f>Table_wabobpsvr_AzureCalc_AzureCalcRateCard[[#This Row],[ServiceName]]&amp;Table_wabobpsvr_AzureCalc_AzureCalcRateCard[[#This Row],[Price_Level]]&amp;Table_wabobpsvr_AzureCalc_AzureCalcRateCard[[#This Row],[Region]]</f>
        <v>Active UsersD</v>
      </c>
      <c r="B14202" s="775"/>
      <c r="C14202" s="775" t="s">
        <v>378</v>
      </c>
      <c r="D14202" s="775" t="s">
        <v>176</v>
      </c>
      <c r="E14202" s="775">
        <v>8.8000000000000005E-3</v>
      </c>
      <c r="F14202" s="775" t="s">
        <v>3520</v>
      </c>
      <c r="G14202" s="775" t="s">
        <v>3670</v>
      </c>
      <c r="H14202" s="775" t="s">
        <v>3671</v>
      </c>
      <c r="I14202" s="775" t="s">
        <v>5074</v>
      </c>
    </row>
    <row r="14203" spans="1:9">
      <c r="A14203" s="775" t="str">
        <f>Table_wabobpsvr_AzureCalc_AzureCalcRateCard[[#This Row],[ServiceName]]&amp;Table_wabobpsvr_AzureCalc_AzureCalcRateCard[[#This Row],[Price_Level]]&amp;Table_wabobpsvr_AzureCalc_AzureCalcRateCard[[#This Row],[Region]]</f>
        <v>Visual Studio Build MinutesB</v>
      </c>
      <c r="B14203" s="775"/>
      <c r="C14203" s="775" t="s">
        <v>803</v>
      </c>
      <c r="D14203" s="775" t="s">
        <v>175</v>
      </c>
      <c r="E14203" s="775">
        <v>4.7E-2</v>
      </c>
      <c r="F14203" s="775" t="s">
        <v>804</v>
      </c>
      <c r="G14203" s="775" t="s">
        <v>2012</v>
      </c>
      <c r="H14203" s="775" t="s">
        <v>2013</v>
      </c>
      <c r="I14203" s="775" t="s">
        <v>4644</v>
      </c>
    </row>
    <row r="14204" spans="1:9">
      <c r="A14204" s="775" t="str">
        <f>Table_wabobpsvr_AzureCalc_AzureCalcRateCard[[#This Row],[ServiceName]]&amp;Table_wabobpsvr_AzureCalc_AzureCalcRateCard[[#This Row],[Price_Level]]&amp;Table_wabobpsvr_AzureCalc_AzureCalcRateCard[[#This Row],[Region]]</f>
        <v>Visual Studio Build MinutesC</v>
      </c>
      <c r="B14204" s="775"/>
      <c r="C14204" s="775" t="s">
        <v>803</v>
      </c>
      <c r="D14204" s="775" t="s">
        <v>177</v>
      </c>
      <c r="E14204" s="775">
        <v>4.5499999999999999E-2</v>
      </c>
      <c r="F14204" s="775" t="s">
        <v>804</v>
      </c>
      <c r="G14204" s="775" t="s">
        <v>2012</v>
      </c>
      <c r="H14204" s="775" t="s">
        <v>2013</v>
      </c>
      <c r="I14204" s="775" t="s">
        <v>4644</v>
      </c>
    </row>
    <row r="14205" spans="1:9">
      <c r="A14205" s="775" t="str">
        <f>Table_wabobpsvr_AzureCalc_AzureCalcRateCard[[#This Row],[ServiceName]]&amp;Table_wabobpsvr_AzureCalc_AzureCalcRateCard[[#This Row],[Price_Level]]&amp;Table_wabobpsvr_AzureCalc_AzureCalcRateCard[[#This Row],[Region]]</f>
        <v>Visual Studio Build MinutesD</v>
      </c>
      <c r="B14205" s="775"/>
      <c r="C14205" s="775" t="s">
        <v>803</v>
      </c>
      <c r="D14205" s="775" t="s">
        <v>176</v>
      </c>
      <c r="E14205" s="775">
        <v>4.3999999999999997E-2</v>
      </c>
      <c r="F14205" s="775" t="s">
        <v>804</v>
      </c>
      <c r="G14205" s="775" t="s">
        <v>2012</v>
      </c>
      <c r="H14205" s="775" t="s">
        <v>2013</v>
      </c>
      <c r="I14205" s="775" t="s">
        <v>4644</v>
      </c>
    </row>
    <row r="14206" spans="1:9">
      <c r="A14206" s="775" t="str">
        <f>Table_wabobpsvr_AzureCalc_AzureCalcRateCard[[#This Row],[ServiceName]]&amp;Table_wabobpsvr_AzureCalc_AzureCalcRateCard[[#This Row],[Price_Level]]&amp;Table_wabobpsvr_AzureCalc_AzureCalcRateCard[[#This Row],[Region]]</f>
        <v>Active Users - Tier 2MOSP</v>
      </c>
      <c r="B14206" s="775"/>
      <c r="C14206" s="775" t="s">
        <v>378</v>
      </c>
      <c r="D14206" s="775" t="s">
        <v>606</v>
      </c>
      <c r="E14206" s="775">
        <v>4.8999999999999998E-3</v>
      </c>
      <c r="F14206" s="775" t="s">
        <v>3672</v>
      </c>
      <c r="G14206" s="775" t="s">
        <v>4235</v>
      </c>
      <c r="H14206" s="775" t="s">
        <v>4235</v>
      </c>
      <c r="I14206" s="775" t="s">
        <v>5074</v>
      </c>
    </row>
    <row r="14207" spans="1:9">
      <c r="A14207" s="775" t="str">
        <f>Table_wabobpsvr_AzureCalc_AzureCalcRateCard[[#This Row],[ServiceName]]&amp;Table_wabobpsvr_AzureCalc_AzureCalcRateCard[[#This Row],[Price_Level]]&amp;Table_wabobpsvr_AzureCalc_AzureCalcRateCard[[#This Row],[Region]]</f>
        <v>Monthly FeeA4</v>
      </c>
      <c r="B14207" s="775">
        <v>4</v>
      </c>
      <c r="C14207" s="775" t="s">
        <v>4235</v>
      </c>
      <c r="D14207" s="775" t="s">
        <v>174</v>
      </c>
      <c r="E14207" s="775">
        <v>999999</v>
      </c>
      <c r="F14207" s="775" t="s">
        <v>3385</v>
      </c>
      <c r="G14207" s="775" t="s">
        <v>4235</v>
      </c>
      <c r="H14207" s="775" t="s">
        <v>4235</v>
      </c>
      <c r="I14207" s="775" t="s">
        <v>4235</v>
      </c>
    </row>
    <row r="14208" spans="1:9">
      <c r="A14208" s="775" t="str">
        <f>Table_wabobpsvr_AzureCalc_AzureCalcRateCard[[#This Row],[ServiceName]]&amp;Table_wabobpsvr_AzureCalc_AzureCalcRateCard[[#This Row],[Price_Level]]&amp;Table_wabobpsvr_AzureCalc_AzureCalcRateCard[[#This Row],[Region]]</f>
        <v>Monthly FeeB4</v>
      </c>
      <c r="B14208" s="775">
        <v>4</v>
      </c>
      <c r="C14208" s="775" t="s">
        <v>4235</v>
      </c>
      <c r="D14208" s="775" t="s">
        <v>175</v>
      </c>
      <c r="E14208" s="775">
        <v>999999</v>
      </c>
      <c r="F14208" s="775" t="s">
        <v>3385</v>
      </c>
      <c r="G14208" s="775" t="s">
        <v>4235</v>
      </c>
      <c r="H14208" s="775" t="s">
        <v>4235</v>
      </c>
      <c r="I14208" s="775" t="s">
        <v>4235</v>
      </c>
    </row>
    <row r="14209" spans="1:9">
      <c r="A14209" s="775" t="str">
        <f>Table_wabobpsvr_AzureCalc_AzureCalcRateCard[[#This Row],[ServiceName]]&amp;Table_wabobpsvr_AzureCalc_AzureCalcRateCard[[#This Row],[Price_Level]]&amp;Table_wabobpsvr_AzureCalc_AzureCalcRateCard[[#This Row],[Region]]</f>
        <v>Monthly FeeC4</v>
      </c>
      <c r="B14209" s="775">
        <v>4</v>
      </c>
      <c r="C14209" s="775" t="s">
        <v>4235</v>
      </c>
      <c r="D14209" s="775" t="s">
        <v>177</v>
      </c>
      <c r="E14209" s="775">
        <v>999999</v>
      </c>
      <c r="F14209" s="775" t="s">
        <v>3385</v>
      </c>
      <c r="G14209" s="775" t="s">
        <v>4235</v>
      </c>
      <c r="H14209" s="775" t="s">
        <v>4235</v>
      </c>
      <c r="I14209" s="775" t="s">
        <v>4235</v>
      </c>
    </row>
    <row r="14210" spans="1:9">
      <c r="A14210" s="775" t="str">
        <f>Table_wabobpsvr_AzureCalc_AzureCalcRateCard[[#This Row],[ServiceName]]&amp;Table_wabobpsvr_AzureCalc_AzureCalcRateCard[[#This Row],[Price_Level]]&amp;Table_wabobpsvr_AzureCalc_AzureCalcRateCard[[#This Row],[Region]]</f>
        <v>Monthly FeeD4</v>
      </c>
      <c r="B14210" s="775">
        <v>4</v>
      </c>
      <c r="C14210" s="775" t="s">
        <v>4235</v>
      </c>
      <c r="D14210" s="775" t="s">
        <v>176</v>
      </c>
      <c r="E14210" s="775">
        <v>999999</v>
      </c>
      <c r="F14210" s="775" t="s">
        <v>3385</v>
      </c>
      <c r="G14210" s="775" t="s">
        <v>4235</v>
      </c>
      <c r="H14210" s="775" t="s">
        <v>4235</v>
      </c>
      <c r="I14210" s="775" t="s">
        <v>4235</v>
      </c>
    </row>
    <row r="14211" spans="1:9">
      <c r="A14211" s="775" t="str">
        <f>Table_wabobpsvr_AzureCalc_AzureCalcRateCard[[#This Row],[ServiceName]]&amp;Table_wabobpsvr_AzureCalc_AzureCalcRateCard[[#This Row],[Price_Level]]&amp;Table_wabobpsvr_AzureCalc_AzureCalcRateCard[[#This Row],[Region]]</f>
        <v>Monthly FeeMOSP5</v>
      </c>
      <c r="B14211" s="775">
        <v>5</v>
      </c>
      <c r="C14211" s="775" t="s">
        <v>4235</v>
      </c>
      <c r="D14211" s="775" t="s">
        <v>606</v>
      </c>
      <c r="E14211" s="775">
        <v>999999</v>
      </c>
      <c r="F14211" s="775" t="s">
        <v>3385</v>
      </c>
      <c r="G14211" s="775" t="s">
        <v>4235</v>
      </c>
      <c r="H14211" s="775" t="s">
        <v>4235</v>
      </c>
      <c r="I14211" s="775" t="s">
        <v>4235</v>
      </c>
    </row>
    <row r="14212" spans="1:9">
      <c r="A14212" s="775" t="str">
        <f>Table_wabobpsvr_AzureCalc_AzureCalcRateCard[[#This Row],[ServiceName]]&amp;Table_wabobpsvr_AzureCalc_AzureCalcRateCard[[#This Row],[Price_Level]]&amp;Table_wabobpsvr_AzureCalc_AzureCalcRateCard[[#This Row],[Region]]</f>
        <v>Monthly FeeA5</v>
      </c>
      <c r="B14212" s="775">
        <v>5</v>
      </c>
      <c r="C14212" s="775" t="s">
        <v>4235</v>
      </c>
      <c r="D14212" s="775" t="s">
        <v>174</v>
      </c>
      <c r="E14212" s="775">
        <v>999999</v>
      </c>
      <c r="F14212" s="775" t="s">
        <v>3385</v>
      </c>
      <c r="G14212" s="775" t="s">
        <v>4235</v>
      </c>
      <c r="H14212" s="775" t="s">
        <v>4235</v>
      </c>
      <c r="I14212" s="775" t="s">
        <v>4235</v>
      </c>
    </row>
    <row r="14213" spans="1:9">
      <c r="A14213" s="775" t="str">
        <f>Table_wabobpsvr_AzureCalc_AzureCalcRateCard[[#This Row],[ServiceName]]&amp;Table_wabobpsvr_AzureCalc_AzureCalcRateCard[[#This Row],[Price_Level]]&amp;Table_wabobpsvr_AzureCalc_AzureCalcRateCard[[#This Row],[Region]]</f>
        <v>Monthly FeeB5</v>
      </c>
      <c r="B14213" s="775">
        <v>5</v>
      </c>
      <c r="C14213" s="775" t="s">
        <v>4235</v>
      </c>
      <c r="D14213" s="775" t="s">
        <v>175</v>
      </c>
      <c r="E14213" s="775">
        <v>999999</v>
      </c>
      <c r="F14213" s="775" t="s">
        <v>3385</v>
      </c>
      <c r="G14213" s="775" t="s">
        <v>4235</v>
      </c>
      <c r="H14213" s="775" t="s">
        <v>4235</v>
      </c>
      <c r="I14213" s="775" t="s">
        <v>4235</v>
      </c>
    </row>
    <row r="14214" spans="1:9">
      <c r="A14214" s="1039" t="str">
        <f>Table_wabobpsvr_AzureCalc_AzureCalcRateCard[[#This Row],[ServiceName]]&amp;Table_wabobpsvr_AzureCalc_AzureCalcRateCard[[#This Row],[Price_Level]]&amp;Table_wabobpsvr_AzureCalc_AzureCalcRateCard[[#This Row],[Region]]</f>
        <v>Visual Studio Load Testing Vuser MinutesMOSP</v>
      </c>
      <c r="B14214" s="1039"/>
      <c r="C14214" s="1039" t="s">
        <v>803</v>
      </c>
      <c r="D14214" s="1039" t="s">
        <v>606</v>
      </c>
      <c r="E14214" s="1039">
        <v>4.0000000000000002E-4</v>
      </c>
      <c r="F14214" s="1039" t="s">
        <v>810</v>
      </c>
      <c r="G14214" s="775" t="s">
        <v>4235</v>
      </c>
      <c r="H14214" s="775" t="s">
        <v>4235</v>
      </c>
      <c r="I14214" s="775" t="s">
        <v>4648</v>
      </c>
    </row>
    <row r="14215" spans="1:9">
      <c r="A14215" s="775" t="str">
        <f>Table_wabobpsvr_AzureCalc_AzureCalcRateCard[[#This Row],[ServiceName]]&amp;Table_wabobpsvr_AzureCalc_AzureCalcRateCard[[#This Row],[Price_Level]]&amp;Table_wabobpsvr_AzureCalc_AzureCalcRateCard[[#This Row],[Region]]</f>
        <v>Visual Studio Load Testing Vuser MinutesA</v>
      </c>
      <c r="B14215" s="775"/>
      <c r="C14215" s="775" t="s">
        <v>803</v>
      </c>
      <c r="D14215" s="775" t="s">
        <v>174</v>
      </c>
      <c r="E14215" s="775">
        <v>3.88E-4</v>
      </c>
      <c r="F14215" s="775" t="s">
        <v>810</v>
      </c>
      <c r="G14215" s="775" t="s">
        <v>3311</v>
      </c>
      <c r="H14215" s="775" t="s">
        <v>3312</v>
      </c>
      <c r="I14215" s="775" t="s">
        <v>4648</v>
      </c>
    </row>
    <row r="14216" spans="1:9">
      <c r="A14216" s="1039" t="str">
        <f>Table_wabobpsvr_AzureCalc_AzureCalcRateCard[[#This Row],[ServiceName]]&amp;Table_wabobpsvr_AzureCalc_AzureCalcRateCard[[#This Row],[Price_Level]]&amp;Table_wabobpsvr_AzureCalc_AzureCalcRateCard[[#This Row],[Region]]</f>
        <v>Visual Studio Load Testing Vuser MinutesB</v>
      </c>
      <c r="B14216" s="1039"/>
      <c r="C14216" s="1039" t="s">
        <v>803</v>
      </c>
      <c r="D14216" s="1039" t="s">
        <v>175</v>
      </c>
      <c r="E14216" s="1039">
        <v>3.7599999999999998E-4</v>
      </c>
      <c r="F14216" s="1039" t="s">
        <v>810</v>
      </c>
      <c r="G14216" s="775" t="s">
        <v>3311</v>
      </c>
      <c r="H14216" s="775" t="s">
        <v>3312</v>
      </c>
      <c r="I14216" s="775" t="s">
        <v>4648</v>
      </c>
    </row>
    <row r="14217" spans="1:9">
      <c r="A14217" s="1039" t="str">
        <f>Table_wabobpsvr_AzureCalc_AzureCalcRateCard[[#This Row],[ServiceName]]&amp;Table_wabobpsvr_AzureCalc_AzureCalcRateCard[[#This Row],[Price_Level]]&amp;Table_wabobpsvr_AzureCalc_AzureCalcRateCard[[#This Row],[Region]]</f>
        <v>Visual Studio Load Testing Vuser MinutesC</v>
      </c>
      <c r="B14217" s="1039"/>
      <c r="C14217" s="1039" t="s">
        <v>803</v>
      </c>
      <c r="D14217" s="1039" t="s">
        <v>177</v>
      </c>
      <c r="E14217" s="1039">
        <v>3.6400000000000001E-4</v>
      </c>
      <c r="F14217" s="1039" t="s">
        <v>810</v>
      </c>
      <c r="G14217" s="775" t="s">
        <v>3311</v>
      </c>
      <c r="H14217" s="775" t="s">
        <v>3312</v>
      </c>
      <c r="I14217" s="775" t="s">
        <v>4648</v>
      </c>
    </row>
    <row r="14218" spans="1:9">
      <c r="A14218" s="1039" t="str">
        <f>Table_wabobpsvr_AzureCalc_AzureCalcRateCard[[#This Row],[ServiceName]]&amp;Table_wabobpsvr_AzureCalc_AzureCalcRateCard[[#This Row],[Price_Level]]&amp;Table_wabobpsvr_AzureCalc_AzureCalcRateCard[[#This Row],[Region]]</f>
        <v>Visual Studio Load Testing Vuser MinutesD</v>
      </c>
      <c r="B14218" s="1039"/>
      <c r="C14218" s="1039" t="s">
        <v>803</v>
      </c>
      <c r="D14218" s="1039" t="s">
        <v>176</v>
      </c>
      <c r="E14218" s="1039">
        <v>3.5199999999999999E-4</v>
      </c>
      <c r="F14218" s="1039" t="s">
        <v>810</v>
      </c>
      <c r="G14218" s="775" t="s">
        <v>3311</v>
      </c>
      <c r="H14218" s="775" t="s">
        <v>3312</v>
      </c>
      <c r="I14218" s="775" t="s">
        <v>4648</v>
      </c>
    </row>
    <row r="14219" spans="1:9">
      <c r="A14219" s="775" t="str">
        <f>Table_wabobpsvr_AzureCalc_AzureCalcRateCard[[#This Row],[ServiceName]]&amp;Table_wabobpsvr_AzureCalc_AzureCalcRateCard[[#This Row],[Price_Level]]&amp;Table_wabobpsvr_AzureCalc_AzureCalcRateCard[[#This Row],[Region]]</f>
        <v>Production API Transactions (in 1000s)MOSP</v>
      </c>
      <c r="B14219" s="775"/>
      <c r="C14219" s="775" t="s">
        <v>87</v>
      </c>
      <c r="D14219" s="775" t="s">
        <v>606</v>
      </c>
      <c r="E14219" s="775">
        <v>0.5</v>
      </c>
      <c r="F14219" s="775" t="s">
        <v>3386</v>
      </c>
      <c r="G14219" s="775" t="s">
        <v>4235</v>
      </c>
      <c r="H14219" s="775" t="s">
        <v>4235</v>
      </c>
      <c r="I14219" s="775" t="s">
        <v>5075</v>
      </c>
    </row>
    <row r="14220" spans="1:9">
      <c r="A14220" s="775" t="str">
        <f>Table_wabobpsvr_AzureCalc_AzureCalcRateCard[[#This Row],[ServiceName]]&amp;Table_wabobpsvr_AzureCalc_AzureCalcRateCard[[#This Row],[Price_Level]]&amp;Table_wabobpsvr_AzureCalc_AzureCalcRateCard[[#This Row],[Region]]</f>
        <v>Production API Transactions (in 1000s)A</v>
      </c>
      <c r="B14220" s="775"/>
      <c r="C14220" s="775" t="s">
        <v>87</v>
      </c>
      <c r="D14220" s="775" t="s">
        <v>174</v>
      </c>
      <c r="E14220" s="775">
        <v>0.48499999999999999</v>
      </c>
      <c r="F14220" s="775" t="s">
        <v>3386</v>
      </c>
      <c r="G14220" s="775" t="s">
        <v>3673</v>
      </c>
      <c r="H14220" s="775" t="s">
        <v>3674</v>
      </c>
      <c r="I14220" s="775" t="s">
        <v>5075</v>
      </c>
    </row>
    <row r="14221" spans="1:9">
      <c r="A14221" s="775" t="str">
        <f>Table_wabobpsvr_AzureCalc_AzureCalcRateCard[[#This Row],[ServiceName]]&amp;Table_wabobpsvr_AzureCalc_AzureCalcRateCard[[#This Row],[Price_Level]]&amp;Table_wabobpsvr_AzureCalc_AzureCalcRateCard[[#This Row],[Region]]</f>
        <v>Production API Transactions (in 1000s)B</v>
      </c>
      <c r="B14221" s="775"/>
      <c r="C14221" s="775" t="s">
        <v>87</v>
      </c>
      <c r="D14221" s="775" t="s">
        <v>175</v>
      </c>
      <c r="E14221" s="775">
        <v>0.47</v>
      </c>
      <c r="F14221" s="775" t="s">
        <v>3386</v>
      </c>
      <c r="G14221" s="775" t="s">
        <v>3673</v>
      </c>
      <c r="H14221" s="775" t="s">
        <v>3674</v>
      </c>
      <c r="I14221" s="775" t="s">
        <v>5075</v>
      </c>
    </row>
    <row r="14222" spans="1:9">
      <c r="A14222" s="775" t="str">
        <f>Table_wabobpsvr_AzureCalc_AzureCalcRateCard[[#This Row],[ServiceName]]&amp;Table_wabobpsvr_AzureCalc_AzureCalcRateCard[[#This Row],[Price_Level]]&amp;Table_wabobpsvr_AzureCalc_AzureCalcRateCard[[#This Row],[Region]]</f>
        <v>Production API Transactions (in 1000s)C</v>
      </c>
      <c r="B14222" s="775"/>
      <c r="C14222" s="775" t="s">
        <v>87</v>
      </c>
      <c r="D14222" s="775" t="s">
        <v>177</v>
      </c>
      <c r="E14222" s="775">
        <v>0.45500000000000002</v>
      </c>
      <c r="F14222" s="775" t="s">
        <v>3386</v>
      </c>
      <c r="G14222" s="775" t="s">
        <v>3673</v>
      </c>
      <c r="H14222" s="775" t="s">
        <v>3674</v>
      </c>
      <c r="I14222" s="775" t="s">
        <v>5075</v>
      </c>
    </row>
    <row r="14223" spans="1:9">
      <c r="A14223" s="775" t="str">
        <f>Table_wabobpsvr_AzureCalc_AzureCalcRateCard[[#This Row],[ServiceName]]&amp;Table_wabobpsvr_AzureCalc_AzureCalcRateCard[[#This Row],[Price_Level]]&amp;Table_wabobpsvr_AzureCalc_AzureCalcRateCard[[#This Row],[Region]]</f>
        <v>Production API Transactions (in 1000s)D</v>
      </c>
      <c r="B14223" s="775"/>
      <c r="C14223" s="775" t="s">
        <v>87</v>
      </c>
      <c r="D14223" s="775" t="s">
        <v>176</v>
      </c>
      <c r="E14223" s="775">
        <v>0.44</v>
      </c>
      <c r="F14223" s="775" t="s">
        <v>3386</v>
      </c>
      <c r="G14223" s="775" t="s">
        <v>3673</v>
      </c>
      <c r="H14223" s="775" t="s">
        <v>3674</v>
      </c>
      <c r="I14223" s="775" t="s">
        <v>5075</v>
      </c>
    </row>
    <row r="14224" spans="1:9">
      <c r="A14224" s="775" t="str">
        <f>Table_wabobpsvr_AzureCalc_AzureCalcRateCard[[#This Row],[ServiceName]]&amp;Table_wabobpsvr_AzureCalc_AzureCalcRateCard[[#This Row],[Price_Level]]&amp;Table_wabobpsvr_AzureCalc_AzureCalcRateCard[[#This Row],[Region]]</f>
        <v>Studio Experiment Compute HoursMOSP</v>
      </c>
      <c r="B14224" s="775"/>
      <c r="C14224" s="775" t="s">
        <v>87</v>
      </c>
      <c r="D14224" s="775" t="s">
        <v>606</v>
      </c>
      <c r="E14224" s="775">
        <v>1</v>
      </c>
      <c r="F14224" s="775" t="s">
        <v>3372</v>
      </c>
      <c r="G14224" s="775" t="s">
        <v>4235</v>
      </c>
      <c r="H14224" s="775" t="s">
        <v>4235</v>
      </c>
      <c r="I14224" s="775" t="s">
        <v>4725</v>
      </c>
    </row>
    <row r="14225" spans="1:9">
      <c r="A14225" s="775" t="str">
        <f>Table_wabobpsvr_AzureCalc_AzureCalcRateCard[[#This Row],[ServiceName]]&amp;Table_wabobpsvr_AzureCalc_AzureCalcRateCard[[#This Row],[Price_Level]]&amp;Table_wabobpsvr_AzureCalc_AzureCalcRateCard[[#This Row],[Region]]</f>
        <v>A10 HDInsightB10</v>
      </c>
      <c r="B14225" s="775">
        <v>10</v>
      </c>
      <c r="C14225" s="775" t="s">
        <v>87</v>
      </c>
      <c r="D14225" s="775" t="s">
        <v>175</v>
      </c>
      <c r="E14225" s="775">
        <v>2.0019999999999998</v>
      </c>
      <c r="F14225" s="775" t="s">
        <v>3660</v>
      </c>
      <c r="G14225" s="775" t="s">
        <v>3666</v>
      </c>
      <c r="H14225" s="775" t="s">
        <v>3667</v>
      </c>
      <c r="I14225" s="775" t="s">
        <v>5032</v>
      </c>
    </row>
    <row r="14226" spans="1:9">
      <c r="A14226" s="775" t="str">
        <f>Table_wabobpsvr_AzureCalc_AzureCalcRateCard[[#This Row],[ServiceName]]&amp;Table_wabobpsvr_AzureCalc_AzureCalcRateCard[[#This Row],[Price_Level]]&amp;Table_wabobpsvr_AzureCalc_AzureCalcRateCard[[#This Row],[Region]]</f>
        <v>A10 HDInsightC10</v>
      </c>
      <c r="B14226" s="775">
        <v>10</v>
      </c>
      <c r="C14226" s="775" t="s">
        <v>87</v>
      </c>
      <c r="D14226" s="775" t="s">
        <v>177</v>
      </c>
      <c r="E14226" s="775">
        <v>1.9379999999999999</v>
      </c>
      <c r="F14226" s="775" t="s">
        <v>3660</v>
      </c>
      <c r="G14226" s="775" t="s">
        <v>3666</v>
      </c>
      <c r="H14226" s="775" t="s">
        <v>3667</v>
      </c>
      <c r="I14226" s="775" t="s">
        <v>5032</v>
      </c>
    </row>
    <row r="14227" spans="1:9">
      <c r="A14227" s="775" t="str">
        <f>Table_wabobpsvr_AzureCalc_AzureCalcRateCard[[#This Row],[ServiceName]]&amp;Table_wabobpsvr_AzureCalc_AzureCalcRateCard[[#This Row],[Price_Level]]&amp;Table_wabobpsvr_AzureCalc_AzureCalcRateCard[[#This Row],[Region]]</f>
        <v>A10 HDInsightD10</v>
      </c>
      <c r="B14227" s="775">
        <v>10</v>
      </c>
      <c r="C14227" s="775" t="s">
        <v>87</v>
      </c>
      <c r="D14227" s="775" t="s">
        <v>176</v>
      </c>
      <c r="E14227" s="775">
        <v>1.8740000000000001</v>
      </c>
      <c r="F14227" s="775" t="s">
        <v>3660</v>
      </c>
      <c r="G14227" s="775" t="s">
        <v>3666</v>
      </c>
      <c r="H14227" s="775" t="s">
        <v>3667</v>
      </c>
      <c r="I14227" s="775" t="s">
        <v>5032</v>
      </c>
    </row>
    <row r="14228" spans="1:9">
      <c r="A14228" s="775" t="str">
        <f>Table_wabobpsvr_AzureCalc_AzureCalcRateCard[[#This Row],[ServiceName]]&amp;Table_wabobpsvr_AzureCalc_AzureCalcRateCard[[#This Row],[Price_Level]]&amp;Table_wabobpsvr_AzureCalc_AzureCalcRateCard[[#This Row],[Region]]</f>
        <v>A10 HDInsightMOSP9</v>
      </c>
      <c r="B14228" s="775">
        <v>9</v>
      </c>
      <c r="C14228" s="775" t="s">
        <v>87</v>
      </c>
      <c r="D14228" s="775" t="s">
        <v>606</v>
      </c>
      <c r="E14228" s="775">
        <v>1.89</v>
      </c>
      <c r="F14228" s="775" t="s">
        <v>3660</v>
      </c>
      <c r="G14228" s="775" t="s">
        <v>4235</v>
      </c>
      <c r="H14228" s="775" t="s">
        <v>4235</v>
      </c>
      <c r="I14228" s="775" t="s">
        <v>5076</v>
      </c>
    </row>
    <row r="14229" spans="1:9">
      <c r="A14229" s="775" t="str">
        <f>Table_wabobpsvr_AzureCalc_AzureCalcRateCard[[#This Row],[ServiceName]]&amp;Table_wabobpsvr_AzureCalc_AzureCalcRateCard[[#This Row],[Price_Level]]&amp;Table_wabobpsvr_AzureCalc_AzureCalcRateCard[[#This Row],[Region]]</f>
        <v>A10 HDInsightA9</v>
      </c>
      <c r="B14229" s="775">
        <v>9</v>
      </c>
      <c r="C14229" s="775" t="s">
        <v>87</v>
      </c>
      <c r="D14229" s="775" t="s">
        <v>174</v>
      </c>
      <c r="E14229" s="775">
        <v>1.833</v>
      </c>
      <c r="F14229" s="775" t="s">
        <v>3660</v>
      </c>
      <c r="G14229" s="775" t="s">
        <v>3675</v>
      </c>
      <c r="H14229" s="775" t="s">
        <v>3676</v>
      </c>
      <c r="I14229" s="775" t="s">
        <v>5076</v>
      </c>
    </row>
    <row r="14230" spans="1:9">
      <c r="A14230" s="775" t="str">
        <f>Table_wabobpsvr_AzureCalc_AzureCalcRateCard[[#This Row],[ServiceName]]&amp;Table_wabobpsvr_AzureCalc_AzureCalcRateCard[[#This Row],[Price_Level]]&amp;Table_wabobpsvr_AzureCalc_AzureCalcRateCard[[#This Row],[Region]]</f>
        <v>A10 HDInsightB9</v>
      </c>
      <c r="B14230" s="775">
        <v>9</v>
      </c>
      <c r="C14230" s="775" t="s">
        <v>87</v>
      </c>
      <c r="D14230" s="775" t="s">
        <v>175</v>
      </c>
      <c r="E14230" s="775">
        <v>1.7769999999999999</v>
      </c>
      <c r="F14230" s="775" t="s">
        <v>3660</v>
      </c>
      <c r="G14230" s="775" t="s">
        <v>3675</v>
      </c>
      <c r="H14230" s="775" t="s">
        <v>3676</v>
      </c>
      <c r="I14230" s="775" t="s">
        <v>5076</v>
      </c>
    </row>
    <row r="14231" spans="1:9">
      <c r="A14231" s="775" t="str">
        <f>Table_wabobpsvr_AzureCalc_AzureCalcRateCard[[#This Row],[ServiceName]]&amp;Table_wabobpsvr_AzureCalc_AzureCalcRateCard[[#This Row],[Price_Level]]&amp;Table_wabobpsvr_AzureCalc_AzureCalcRateCard[[#This Row],[Region]]</f>
        <v>A10 HDInsightC9</v>
      </c>
      <c r="B14231" s="775">
        <v>9</v>
      </c>
      <c r="C14231" s="775" t="s">
        <v>87</v>
      </c>
      <c r="D14231" s="775" t="s">
        <v>177</v>
      </c>
      <c r="E14231" s="775">
        <v>1.72</v>
      </c>
      <c r="F14231" s="775" t="s">
        <v>3660</v>
      </c>
      <c r="G14231" s="775" t="s">
        <v>3675</v>
      </c>
      <c r="H14231" s="775" t="s">
        <v>3676</v>
      </c>
      <c r="I14231" s="775" t="s">
        <v>5076</v>
      </c>
    </row>
    <row r="14232" spans="1:9">
      <c r="A14232" s="775" t="str">
        <f>Table_wabobpsvr_AzureCalc_AzureCalcRateCard[[#This Row],[ServiceName]]&amp;Table_wabobpsvr_AzureCalc_AzureCalcRateCard[[#This Row],[Price_Level]]&amp;Table_wabobpsvr_AzureCalc_AzureCalcRateCard[[#This Row],[Region]]</f>
        <v>A10 HDInsightD9</v>
      </c>
      <c r="B14232" s="775">
        <v>9</v>
      </c>
      <c r="C14232" s="775" t="s">
        <v>87</v>
      </c>
      <c r="D14232" s="775" t="s">
        <v>176</v>
      </c>
      <c r="E14232" s="775">
        <v>1.663</v>
      </c>
      <c r="F14232" s="775" t="s">
        <v>3660</v>
      </c>
      <c r="G14232" s="775" t="s">
        <v>3675</v>
      </c>
      <c r="H14232" s="775" t="s">
        <v>3676</v>
      </c>
      <c r="I14232" s="775" t="s">
        <v>5076</v>
      </c>
    </row>
    <row r="14233" spans="1:9">
      <c r="A14233" s="775" t="str">
        <f>Table_wabobpsvr_AzureCalc_AzureCalcRateCard[[#This Row],[ServiceName]]&amp;Table_wabobpsvr_AzureCalc_AzureCalcRateCard[[#This Row],[Price_Level]]&amp;Table_wabobpsvr_AzureCalc_AzureCalcRateCard[[#This Row],[Region]]</f>
        <v>A10 HDInsightMOSP15</v>
      </c>
      <c r="B14233" s="775">
        <v>15</v>
      </c>
      <c r="C14233" s="775" t="s">
        <v>87</v>
      </c>
      <c r="D14233" s="775" t="s">
        <v>606</v>
      </c>
      <c r="E14233" s="775">
        <v>1.89</v>
      </c>
      <c r="F14233" s="775" t="s">
        <v>3660</v>
      </c>
      <c r="G14233" s="775" t="s">
        <v>4235</v>
      </c>
      <c r="H14233" s="775" t="s">
        <v>4235</v>
      </c>
      <c r="I14233" s="775" t="s">
        <v>5077</v>
      </c>
    </row>
    <row r="14234" spans="1:9">
      <c r="A14234" s="775" t="str">
        <f>Table_wabobpsvr_AzureCalc_AzureCalcRateCard[[#This Row],[ServiceName]]&amp;Table_wabobpsvr_AzureCalc_AzureCalcRateCard[[#This Row],[Price_Level]]&amp;Table_wabobpsvr_AzureCalc_AzureCalcRateCard[[#This Row],[Region]]</f>
        <v>ExpressRoute (Unlimited) 50 Mbps Connections - Zone 3d14</v>
      </c>
      <c r="B14234" s="775">
        <v>14</v>
      </c>
      <c r="C14234" s="775" t="s">
        <v>4235</v>
      </c>
      <c r="D14234" s="775" t="s">
        <v>4193</v>
      </c>
      <c r="E14234" s="775">
        <v>999999</v>
      </c>
      <c r="F14234" s="775" t="s">
        <v>7428</v>
      </c>
      <c r="G14234" s="775"/>
      <c r="H14234" s="775"/>
      <c r="I14234" s="775" t="s">
        <v>4235</v>
      </c>
    </row>
    <row r="14235" spans="1:9">
      <c r="A14235" s="775" t="str">
        <f>Table_wabobpsvr_AzureCalc_AzureCalcRateCard[[#This Row],[ServiceName]]&amp;Table_wabobpsvr_AzureCalc_AzureCalcRateCard[[#This Row],[Price_Level]]&amp;Table_wabobpsvr_AzureCalc_AzureCalcRateCard[[#This Row],[Region]]</f>
        <v>ExpressRoute (Unlimited) 50 Mbps ConnectionsA2</v>
      </c>
      <c r="B14235" s="775">
        <v>2</v>
      </c>
      <c r="C14235" s="775" t="s">
        <v>7427</v>
      </c>
      <c r="D14235" s="775" t="s">
        <v>174</v>
      </c>
      <c r="E14235" s="775">
        <v>291</v>
      </c>
      <c r="F14235" s="775" t="s">
        <v>7401</v>
      </c>
      <c r="G14235" s="775" t="s">
        <v>7551</v>
      </c>
      <c r="H14235" s="775" t="s">
        <v>7552</v>
      </c>
      <c r="I14235" s="775" t="s">
        <v>7476</v>
      </c>
    </row>
    <row r="14236" spans="1:9">
      <c r="A14236" s="775" t="str">
        <f>Table_wabobpsvr_AzureCalc_AzureCalcRateCard[[#This Row],[ServiceName]]&amp;Table_wabobpsvr_AzureCalc_AzureCalcRateCard[[#This Row],[Price_Level]]&amp;Table_wabobpsvr_AzureCalc_AzureCalcRateCard[[#This Row],[Region]]</f>
        <v>ExpressRoute (Metered) 10 Gbps ConnectionsA3</v>
      </c>
      <c r="B14236" s="775">
        <v>3</v>
      </c>
      <c r="C14236" s="775" t="s">
        <v>7427</v>
      </c>
      <c r="D14236" s="775" t="s">
        <v>174</v>
      </c>
      <c r="E14236" s="775">
        <v>4850</v>
      </c>
      <c r="F14236" s="775" t="s">
        <v>7391</v>
      </c>
      <c r="G14236" s="775" t="s">
        <v>7557</v>
      </c>
      <c r="H14236" s="775" t="s">
        <v>7558</v>
      </c>
      <c r="I14236" s="775" t="s">
        <v>7446</v>
      </c>
    </row>
    <row r="14237" spans="1:9">
      <c r="A14237" s="775" t="str">
        <f>Table_wabobpsvr_AzureCalc_AzureCalcRateCard[[#This Row],[ServiceName]]&amp;Table_wabobpsvr_AzureCalc_AzureCalcRateCard[[#This Row],[Price_Level]]&amp;Table_wabobpsvr_AzureCalc_AzureCalcRateCard[[#This Row],[Region]]</f>
        <v>Visual Studio Professional UsersMOSP</v>
      </c>
      <c r="B14237" s="775"/>
      <c r="C14237" s="775" t="s">
        <v>325</v>
      </c>
      <c r="D14237" s="775" t="s">
        <v>606</v>
      </c>
      <c r="E14237" s="775">
        <v>45</v>
      </c>
      <c r="F14237" s="775" t="s">
        <v>811</v>
      </c>
      <c r="G14237" s="775" t="s">
        <v>4235</v>
      </c>
      <c r="H14237" s="775" t="s">
        <v>4235</v>
      </c>
      <c r="I14237" s="775" t="s">
        <v>5078</v>
      </c>
    </row>
    <row r="14238" spans="1:9">
      <c r="A14238" s="775" t="str">
        <f>Table_wabobpsvr_AzureCalc_AzureCalcRateCard[[#This Row],[ServiceName]]&amp;Table_wabobpsvr_AzureCalc_AzureCalcRateCard[[#This Row],[Price_Level]]&amp;Table_wabobpsvr_AzureCalc_AzureCalcRateCard[[#This Row],[Region]]</f>
        <v>Visual Studio Professional UsersA</v>
      </c>
      <c r="B14238" s="775"/>
      <c r="C14238" s="775" t="s">
        <v>325</v>
      </c>
      <c r="D14238" s="775" t="s">
        <v>174</v>
      </c>
      <c r="E14238" s="775">
        <v>43.65</v>
      </c>
      <c r="F14238" s="775" t="s">
        <v>811</v>
      </c>
      <c r="G14238" s="775" t="s">
        <v>2118</v>
      </c>
      <c r="H14238" s="775" t="s">
        <v>2119</v>
      </c>
      <c r="I14238" s="775" t="s">
        <v>5078</v>
      </c>
    </row>
    <row r="14239" spans="1:9">
      <c r="A14239" s="775" t="str">
        <f>Table_wabobpsvr_AzureCalc_AzureCalcRateCard[[#This Row],[ServiceName]]&amp;Table_wabobpsvr_AzureCalc_AzureCalcRateCard[[#This Row],[Price_Level]]&amp;Table_wabobpsvr_AzureCalc_AzureCalcRateCard[[#This Row],[Region]]</f>
        <v>Visual Studio Professional UsersB</v>
      </c>
      <c r="B14239" s="775"/>
      <c r="C14239" s="775" t="s">
        <v>325</v>
      </c>
      <c r="D14239" s="775" t="s">
        <v>175</v>
      </c>
      <c r="E14239" s="775">
        <v>42.3</v>
      </c>
      <c r="F14239" s="775" t="s">
        <v>811</v>
      </c>
      <c r="G14239" s="775" t="s">
        <v>2118</v>
      </c>
      <c r="H14239" s="775" t="s">
        <v>2119</v>
      </c>
      <c r="I14239" s="775" t="s">
        <v>5078</v>
      </c>
    </row>
    <row r="14240" spans="1:9">
      <c r="A14240" s="775" t="str">
        <f>Table_wabobpsvr_AzureCalc_AzureCalcRateCard[[#This Row],[ServiceName]]&amp;Table_wabobpsvr_AzureCalc_AzureCalcRateCard[[#This Row],[Price_Level]]&amp;Table_wabobpsvr_AzureCalc_AzureCalcRateCard[[#This Row],[Region]]</f>
        <v>Visual Studio Professional UsersC</v>
      </c>
      <c r="B14240" s="775"/>
      <c r="C14240" s="775" t="s">
        <v>325</v>
      </c>
      <c r="D14240" s="775" t="s">
        <v>177</v>
      </c>
      <c r="E14240" s="775">
        <v>40.950000000000003</v>
      </c>
      <c r="F14240" s="775" t="s">
        <v>811</v>
      </c>
      <c r="G14240" s="775" t="s">
        <v>2118</v>
      </c>
      <c r="H14240" s="775" t="s">
        <v>2119</v>
      </c>
      <c r="I14240" s="775" t="s">
        <v>5078</v>
      </c>
    </row>
    <row r="14241" spans="1:9">
      <c r="A14241" s="775" t="str">
        <f>Table_wabobpsvr_AzureCalc_AzureCalcRateCard[[#This Row],[ServiceName]]&amp;Table_wabobpsvr_AzureCalc_AzureCalcRateCard[[#This Row],[Price_Level]]&amp;Table_wabobpsvr_AzureCalc_AzureCalcRateCard[[#This Row],[Region]]</f>
        <v>Visual Studio Professional UsersD</v>
      </c>
      <c r="B14241" s="775"/>
      <c r="C14241" s="775" t="s">
        <v>325</v>
      </c>
      <c r="D14241" s="775" t="s">
        <v>176</v>
      </c>
      <c r="E14241" s="775">
        <v>39.6</v>
      </c>
      <c r="F14241" s="775" t="s">
        <v>811</v>
      </c>
      <c r="G14241" s="775" t="s">
        <v>2118</v>
      </c>
      <c r="H14241" s="775" t="s">
        <v>2119</v>
      </c>
      <c r="I14241" s="775" t="s">
        <v>5078</v>
      </c>
    </row>
    <row r="14242" spans="1:9">
      <c r="A14242" s="775" t="str">
        <f>Table_wabobpsvr_AzureCalc_AzureCalcRateCard[[#This Row],[ServiceName]]&amp;Table_wabobpsvr_AzureCalc_AzureCalcRateCard[[#This Row],[Price_Level]]&amp;Table_wabobpsvr_AzureCalc_AzureCalcRateCard[[#This Row],[Region]]</f>
        <v>ExpressRoute (Metered) 200 Mbps ConnectionsA3</v>
      </c>
      <c r="B14242" s="775">
        <v>3</v>
      </c>
      <c r="C14242" s="775" t="s">
        <v>7427</v>
      </c>
      <c r="D14242" s="775" t="s">
        <v>174</v>
      </c>
      <c r="E14242" s="775">
        <v>140.65</v>
      </c>
      <c r="F14242" s="775" t="s">
        <v>7388</v>
      </c>
      <c r="G14242" s="775" t="s">
        <v>7531</v>
      </c>
      <c r="H14242" s="775" t="s">
        <v>7532</v>
      </c>
      <c r="I14242" s="775" t="s">
        <v>7452</v>
      </c>
    </row>
    <row r="14243" spans="1:9">
      <c r="A14243" s="775" t="str">
        <f>Table_wabobpsvr_AzureCalc_AzureCalcRateCard[[#This Row],[ServiceName]]&amp;Table_wabobpsvr_AzureCalc_AzureCalcRateCard[[#This Row],[Price_Level]]&amp;Table_wabobpsvr_AzureCalc_AzureCalcRateCard[[#This Row],[Region]]</f>
        <v>A6 HDInsight (Non-Windows)MOSP11</v>
      </c>
      <c r="B14243" s="775">
        <v>11</v>
      </c>
      <c r="C14243" s="775" t="s">
        <v>87</v>
      </c>
      <c r="D14243" s="775" t="s">
        <v>606</v>
      </c>
      <c r="E14243" s="775">
        <v>0.443</v>
      </c>
      <c r="F14243" s="775" t="s">
        <v>3526</v>
      </c>
      <c r="G14243" s="775" t="s">
        <v>4235</v>
      </c>
      <c r="H14243" s="775" t="s">
        <v>4235</v>
      </c>
      <c r="I14243" s="775" t="s">
        <v>5079</v>
      </c>
    </row>
    <row r="14244" spans="1:9">
      <c r="A14244" s="775" t="str">
        <f>Table_wabobpsvr_AzureCalc_AzureCalcRateCard[[#This Row],[ServiceName]]&amp;Table_wabobpsvr_AzureCalc_AzureCalcRateCard[[#This Row],[Price_Level]]&amp;Table_wabobpsvr_AzureCalc_AzureCalcRateCard[[#This Row],[Region]]</f>
        <v>A6 HDInsight (Non-Windows)A11</v>
      </c>
      <c r="B14244" s="775">
        <v>11</v>
      </c>
      <c r="C14244" s="775" t="s">
        <v>87</v>
      </c>
      <c r="D14244" s="775" t="s">
        <v>174</v>
      </c>
      <c r="E14244" s="775">
        <v>0.32340000000000002</v>
      </c>
      <c r="F14244" s="775" t="s">
        <v>3526</v>
      </c>
      <c r="G14244" s="775" t="s">
        <v>3677</v>
      </c>
      <c r="H14244" s="775" t="s">
        <v>3678</v>
      </c>
      <c r="I14244" s="775" t="s">
        <v>5079</v>
      </c>
    </row>
    <row r="14245" spans="1:9">
      <c r="A14245" s="1039" t="str">
        <f>Table_wabobpsvr_AzureCalc_AzureCalcRateCard[[#This Row],[ServiceName]]&amp;Table_wabobpsvr_AzureCalc_AzureCalcRateCard[[#This Row],[Price_Level]]&amp;Table_wabobpsvr_AzureCalc_AzureCalcRateCard[[#This Row],[Region]]</f>
        <v>A6 HDInsight (Non-Windows)B11</v>
      </c>
      <c r="B14245" s="1039">
        <v>11</v>
      </c>
      <c r="C14245" s="1039" t="s">
        <v>87</v>
      </c>
      <c r="D14245" s="1039" t="s">
        <v>175</v>
      </c>
      <c r="E14245" s="1039">
        <v>0.31009999999999999</v>
      </c>
      <c r="F14245" s="1039" t="s">
        <v>3526</v>
      </c>
      <c r="G14245" s="775" t="s">
        <v>3677</v>
      </c>
      <c r="H14245" s="775" t="s">
        <v>3678</v>
      </c>
      <c r="I14245" s="775" t="s">
        <v>5079</v>
      </c>
    </row>
    <row r="14246" spans="1:9">
      <c r="A14246" s="1039" t="str">
        <f>Table_wabobpsvr_AzureCalc_AzureCalcRateCard[[#This Row],[ServiceName]]&amp;Table_wabobpsvr_AzureCalc_AzureCalcRateCard[[#This Row],[Price_Level]]&amp;Table_wabobpsvr_AzureCalc_AzureCalcRateCard[[#This Row],[Region]]</f>
        <v>A6 HDInsight (Non-Windows)C11</v>
      </c>
      <c r="B14246" s="1039">
        <v>11</v>
      </c>
      <c r="C14246" s="1039" t="s">
        <v>87</v>
      </c>
      <c r="D14246" s="1039" t="s">
        <v>177</v>
      </c>
      <c r="E14246" s="1039">
        <v>0.29680000000000001</v>
      </c>
      <c r="F14246" s="1039" t="s">
        <v>3526</v>
      </c>
      <c r="G14246" s="775" t="s">
        <v>3677</v>
      </c>
      <c r="H14246" s="775" t="s">
        <v>3678</v>
      </c>
      <c r="I14246" s="775" t="s">
        <v>5079</v>
      </c>
    </row>
    <row r="14247" spans="1:9">
      <c r="A14247" s="1039" t="str">
        <f>Table_wabobpsvr_AzureCalc_AzureCalcRateCard[[#This Row],[ServiceName]]&amp;Table_wabobpsvr_AzureCalc_AzureCalcRateCard[[#This Row],[Price_Level]]&amp;Table_wabobpsvr_AzureCalc_AzureCalcRateCard[[#This Row],[Region]]</f>
        <v>A6 HDInsight (Non-Windows)D11</v>
      </c>
      <c r="B14247" s="1039">
        <v>11</v>
      </c>
      <c r="C14247" s="1039" t="s">
        <v>87</v>
      </c>
      <c r="D14247" s="1039" t="s">
        <v>176</v>
      </c>
      <c r="E14247" s="1039">
        <v>0.28349999999999997</v>
      </c>
      <c r="F14247" s="1039" t="s">
        <v>3526</v>
      </c>
      <c r="G14247" s="775" t="s">
        <v>3677</v>
      </c>
      <c r="H14247" s="775" t="s">
        <v>3678</v>
      </c>
      <c r="I14247" s="775" t="s">
        <v>5079</v>
      </c>
    </row>
    <row r="14248" spans="1:9">
      <c r="A14248" s="1039" t="str">
        <f>Table_wabobpsvr_AzureCalc_AzureCalcRateCard[[#This Row],[ServiceName]]&amp;Table_wabobpsvr_AzureCalc_AzureCalcRateCard[[#This Row],[Price_Level]]&amp;Table_wabobpsvr_AzureCalc_AzureCalcRateCard[[#This Row],[Region]]</f>
        <v>A6 HDInsight (Non-Windows)MOSP12</v>
      </c>
      <c r="B14248" s="1039">
        <v>12</v>
      </c>
      <c r="C14248" s="1039" t="s">
        <v>87</v>
      </c>
      <c r="D14248" s="1039" t="s">
        <v>606</v>
      </c>
      <c r="E14248" s="1039">
        <v>0.39900000000000002</v>
      </c>
      <c r="F14248" s="1039" t="s">
        <v>3526</v>
      </c>
      <c r="G14248" s="775" t="s">
        <v>4235</v>
      </c>
      <c r="H14248" s="775" t="s">
        <v>4235</v>
      </c>
      <c r="I14248" s="775" t="s">
        <v>5080</v>
      </c>
    </row>
    <row r="14249" spans="1:9">
      <c r="A14249" s="775" t="str">
        <f>Table_wabobpsvr_AzureCalc_AzureCalcRateCard[[#This Row],[ServiceName]]&amp;Table_wabobpsvr_AzureCalc_AzureCalcRateCard[[#This Row],[Price_Level]]&amp;Table_wabobpsvr_AzureCalc_AzureCalcRateCard[[#This Row],[Region]]</f>
        <v>A6 HDInsight (Non-Windows)A12</v>
      </c>
      <c r="B14249" s="775">
        <v>12</v>
      </c>
      <c r="C14249" s="775" t="s">
        <v>87</v>
      </c>
      <c r="D14249" s="775" t="s">
        <v>174</v>
      </c>
      <c r="E14249" s="775">
        <v>0.2913</v>
      </c>
      <c r="F14249" s="775" t="s">
        <v>3526</v>
      </c>
      <c r="G14249" s="775" t="s">
        <v>3679</v>
      </c>
      <c r="H14249" s="775" t="s">
        <v>3680</v>
      </c>
      <c r="I14249" s="775" t="s">
        <v>5080</v>
      </c>
    </row>
    <row r="14250" spans="1:9">
      <c r="A14250" s="775" t="str">
        <f>Table_wabobpsvr_AzureCalc_AzureCalcRateCard[[#This Row],[ServiceName]]&amp;Table_wabobpsvr_AzureCalc_AzureCalcRateCard[[#This Row],[Price_Level]]&amp;Table_wabobpsvr_AzureCalc_AzureCalcRateCard[[#This Row],[Region]]</f>
        <v>A6 HDInsight (Non-Windows)B12</v>
      </c>
      <c r="B14250" s="775">
        <v>12</v>
      </c>
      <c r="C14250" s="775" t="s">
        <v>87</v>
      </c>
      <c r="D14250" s="775" t="s">
        <v>175</v>
      </c>
      <c r="E14250" s="775">
        <v>0.27929999999999999</v>
      </c>
      <c r="F14250" s="775" t="s">
        <v>3526</v>
      </c>
      <c r="G14250" s="775" t="s">
        <v>3679</v>
      </c>
      <c r="H14250" s="775" t="s">
        <v>3680</v>
      </c>
      <c r="I14250" s="775" t="s">
        <v>5080</v>
      </c>
    </row>
    <row r="14251" spans="1:9">
      <c r="A14251" s="775" t="str">
        <f>Table_wabobpsvr_AzureCalc_AzureCalcRateCard[[#This Row],[ServiceName]]&amp;Table_wabobpsvr_AzureCalc_AzureCalcRateCard[[#This Row],[Price_Level]]&amp;Table_wabobpsvr_AzureCalc_AzureCalcRateCard[[#This Row],[Region]]</f>
        <v>A6 HDInsight (Non-Windows)C12</v>
      </c>
      <c r="B14251" s="775">
        <v>12</v>
      </c>
      <c r="C14251" s="775" t="s">
        <v>87</v>
      </c>
      <c r="D14251" s="775" t="s">
        <v>177</v>
      </c>
      <c r="E14251" s="775">
        <v>0.26729999999999998</v>
      </c>
      <c r="F14251" s="775" t="s">
        <v>3526</v>
      </c>
      <c r="G14251" s="775" t="s">
        <v>3679</v>
      </c>
      <c r="H14251" s="775" t="s">
        <v>3680</v>
      </c>
      <c r="I14251" s="775" t="s">
        <v>5080</v>
      </c>
    </row>
    <row r="14252" spans="1:9">
      <c r="A14252" s="775" t="str">
        <f>Table_wabobpsvr_AzureCalc_AzureCalcRateCard[[#This Row],[ServiceName]]&amp;Table_wabobpsvr_AzureCalc_AzureCalcRateCard[[#This Row],[Price_Level]]&amp;Table_wabobpsvr_AzureCalc_AzureCalcRateCard[[#This Row],[Region]]</f>
        <v>ExpressRoute (Metered) 5 Gbps Connections - Zone 2C0</v>
      </c>
      <c r="B14252" s="775">
        <v>0</v>
      </c>
      <c r="C14252" s="775" t="s">
        <v>7427</v>
      </c>
      <c r="D14252" s="775" t="s">
        <v>177</v>
      </c>
      <c r="E14252" s="775">
        <v>63.991199999999999</v>
      </c>
      <c r="F14252" s="775" t="s">
        <v>7490</v>
      </c>
      <c r="G14252" s="775"/>
      <c r="H14252" s="775"/>
      <c r="I14252" s="775" t="s">
        <v>7491</v>
      </c>
    </row>
    <row r="14253" spans="1:9">
      <c r="A14253" s="775" t="str">
        <f>Table_wabobpsvr_AzureCalc_AzureCalcRateCard[[#This Row],[ServiceName]]&amp;Table_wabobpsvr_AzureCalc_AzureCalcRateCard[[#This Row],[Price_Level]]&amp;Table_wabobpsvr_AzureCalc_AzureCalcRateCard[[#This Row],[Region]]</f>
        <v>ExpressRoute (Metered) 50 Mbps Connections - Zone 2C0</v>
      </c>
      <c r="B14253" s="775">
        <v>0</v>
      </c>
      <c r="C14253" s="775" t="s">
        <v>7427</v>
      </c>
      <c r="D14253" s="775" t="s">
        <v>177</v>
      </c>
      <c r="E14253" s="775">
        <v>1.6107</v>
      </c>
      <c r="F14253" s="775" t="s">
        <v>7492</v>
      </c>
      <c r="G14253" s="775"/>
      <c r="H14253" s="775"/>
      <c r="I14253" s="775" t="s">
        <v>7493</v>
      </c>
    </row>
    <row r="14254" spans="1:9">
      <c r="A14254" s="775" t="str">
        <f>Table_wabobpsvr_AzureCalc_AzureCalcRateCard[[#This Row],[ServiceName]]&amp;Table_wabobpsvr_AzureCalc_AzureCalcRateCard[[#This Row],[Price_Level]]&amp;Table_wabobpsvr_AzureCalc_AzureCalcRateCard[[#This Row],[Region]]</f>
        <v>ExpressRoute (Metered) 500 Mbps Connections - Zone 2C0</v>
      </c>
      <c r="B14254" s="775">
        <v>0</v>
      </c>
      <c r="C14254" s="775" t="s">
        <v>7427</v>
      </c>
      <c r="D14254" s="775" t="s">
        <v>177</v>
      </c>
      <c r="E14254" s="775">
        <v>8.5084999999999997</v>
      </c>
      <c r="F14254" s="775" t="s">
        <v>7494</v>
      </c>
      <c r="G14254" s="775"/>
      <c r="H14254" s="775"/>
      <c r="I14254" s="775" t="s">
        <v>7495</v>
      </c>
    </row>
    <row r="14255" spans="1:9">
      <c r="A14255" s="775" t="str">
        <f>Table_wabobpsvr_AzureCalc_AzureCalcRateCard[[#This Row],[ServiceName]]&amp;Table_wabobpsvr_AzureCalc_AzureCalcRateCard[[#This Row],[Price_Level]]&amp;Table_wabobpsvr_AzureCalc_AzureCalcRateCard[[#This Row],[Region]]</f>
        <v>ExpressRoute (Unlimited) 1 Gbps Connections - Zone 2C0</v>
      </c>
      <c r="B14255" s="775">
        <v>0</v>
      </c>
      <c r="C14255" s="775" t="s">
        <v>7427</v>
      </c>
      <c r="D14255" s="775" t="s">
        <v>177</v>
      </c>
      <c r="E14255" s="775">
        <v>255.39150000000001</v>
      </c>
      <c r="F14255" s="775" t="s">
        <v>7496</v>
      </c>
      <c r="G14255" s="775"/>
      <c r="H14255" s="775"/>
      <c r="I14255" s="775" t="s">
        <v>7497</v>
      </c>
    </row>
    <row r="14256" spans="1:9">
      <c r="A14256" s="775" t="str">
        <f>Table_wabobpsvr_AzureCalc_AzureCalcRateCard[[#This Row],[ServiceName]]&amp;Table_wabobpsvr_AzureCalc_AzureCalcRateCard[[#This Row],[Price_Level]]&amp;Table_wabobpsvr_AzureCalc_AzureCalcRateCard[[#This Row],[Region]]</f>
        <v>Geo Redundant Storage Standard IO - Block Blob - Tier 6A13</v>
      </c>
      <c r="B14256" s="775">
        <v>13</v>
      </c>
      <c r="C14256" s="775" t="s">
        <v>764</v>
      </c>
      <c r="D14256" s="775" t="s">
        <v>174</v>
      </c>
      <c r="E14256" s="775">
        <v>6.0999999999999999E-2</v>
      </c>
      <c r="F14256" s="775" t="s">
        <v>855</v>
      </c>
      <c r="G14256" s="775" t="s">
        <v>1972</v>
      </c>
      <c r="H14256" s="775" t="s">
        <v>1973</v>
      </c>
      <c r="I14256" s="775" t="s">
        <v>5081</v>
      </c>
    </row>
    <row r="14257" spans="1:9">
      <c r="A14257" s="775" t="str">
        <f>Table_wabobpsvr_AzureCalc_AzureCalcRateCard[[#This Row],[ServiceName]]&amp;Table_wabobpsvr_AzureCalc_AzureCalcRateCard[[#This Row],[Price_Level]]&amp;Table_wabobpsvr_AzureCalc_AzureCalcRateCard[[#This Row],[Region]]</f>
        <v>Geo Redundant Storage Standard IO - Block Blob - Tier 6B13</v>
      </c>
      <c r="B14257" s="775">
        <v>13</v>
      </c>
      <c r="C14257" s="775" t="s">
        <v>764</v>
      </c>
      <c r="D14257" s="775" t="s">
        <v>175</v>
      </c>
      <c r="E14257" s="775">
        <v>6.0999999999999999E-2</v>
      </c>
      <c r="F14257" s="775" t="s">
        <v>855</v>
      </c>
      <c r="G14257" s="775" t="s">
        <v>1972</v>
      </c>
      <c r="H14257" s="775" t="s">
        <v>1973</v>
      </c>
      <c r="I14257" s="775" t="s">
        <v>5081</v>
      </c>
    </row>
    <row r="14258" spans="1:9">
      <c r="A14258" s="775" t="str">
        <f>Table_wabobpsvr_AzureCalc_AzureCalcRateCard[[#This Row],[ServiceName]]&amp;Table_wabobpsvr_AzureCalc_AzureCalcRateCard[[#This Row],[Price_Level]]&amp;Table_wabobpsvr_AzureCalc_AzureCalcRateCard[[#This Row],[Region]]</f>
        <v>Geo Redundant Storage Standard IO - Block Blob - Tier 6C13</v>
      </c>
      <c r="B14258" s="775">
        <v>13</v>
      </c>
      <c r="C14258" s="775" t="s">
        <v>764</v>
      </c>
      <c r="D14258" s="775" t="s">
        <v>177</v>
      </c>
      <c r="E14258" s="775">
        <v>6.0999999999999999E-2</v>
      </c>
      <c r="F14258" s="775" t="s">
        <v>855</v>
      </c>
      <c r="G14258" s="775" t="s">
        <v>1972</v>
      </c>
      <c r="H14258" s="775" t="s">
        <v>1973</v>
      </c>
      <c r="I14258" s="775" t="s">
        <v>5081</v>
      </c>
    </row>
    <row r="14259" spans="1:9">
      <c r="A14259" s="775" t="str">
        <f>Table_wabobpsvr_AzureCalc_AzureCalcRateCard[[#This Row],[ServiceName]]&amp;Table_wabobpsvr_AzureCalc_AzureCalcRateCard[[#This Row],[Price_Level]]&amp;Table_wabobpsvr_AzureCalc_AzureCalcRateCard[[#This Row],[Region]]</f>
        <v>Geo Redundant Storage Standard IO - Block Blob - Tier 6D13</v>
      </c>
      <c r="B14259" s="775">
        <v>13</v>
      </c>
      <c r="C14259" s="775" t="s">
        <v>764</v>
      </c>
      <c r="D14259" s="775" t="s">
        <v>176</v>
      </c>
      <c r="E14259" s="775">
        <v>6.0999999999999999E-2</v>
      </c>
      <c r="F14259" s="775" t="s">
        <v>855</v>
      </c>
      <c r="G14259" s="775" t="s">
        <v>1972</v>
      </c>
      <c r="H14259" s="775" t="s">
        <v>1973</v>
      </c>
      <c r="I14259" s="775" t="s">
        <v>5081</v>
      </c>
    </row>
    <row r="14260" spans="1:9">
      <c r="A14260" s="775" t="str">
        <f>Table_wabobpsvr_AzureCalc_AzureCalcRateCard[[#This Row],[ServiceName]]&amp;Table_wabobpsvr_AzureCalc_AzureCalcRateCard[[#This Row],[Price_Level]]&amp;Table_wabobpsvr_AzureCalc_AzureCalcRateCard[[#This Row],[Region]]</f>
        <v>Read-Access Geo Redundant Storage Standard IO - Block Blob - Tier 2MOSP13</v>
      </c>
      <c r="B14260" s="775">
        <v>13</v>
      </c>
      <c r="C14260" s="775" t="s">
        <v>764</v>
      </c>
      <c r="D14260" s="775" t="s">
        <v>606</v>
      </c>
      <c r="E14260" s="775">
        <v>8.1900000000000001E-2</v>
      </c>
      <c r="F14260" s="775" t="s">
        <v>856</v>
      </c>
      <c r="G14260" s="775" t="s">
        <v>4235</v>
      </c>
      <c r="H14260" s="775" t="s">
        <v>4235</v>
      </c>
      <c r="I14260" s="775" t="s">
        <v>5082</v>
      </c>
    </row>
    <row r="14261" spans="1:9">
      <c r="A14261" s="775" t="str">
        <f>Table_wabobpsvr_AzureCalc_AzureCalcRateCard[[#This Row],[ServiceName]]&amp;Table_wabobpsvr_AzureCalc_AzureCalcRateCard[[#This Row],[Price_Level]]&amp;Table_wabobpsvr_AzureCalc_AzureCalcRateCard[[#This Row],[Region]]</f>
        <v>Read-Access Geo Redundant Storage Standard IO - Block Blob - Tier 2A13</v>
      </c>
      <c r="B14261" s="775">
        <v>13</v>
      </c>
      <c r="C14261" s="775" t="s">
        <v>764</v>
      </c>
      <c r="D14261" s="775" t="s">
        <v>174</v>
      </c>
      <c r="E14261" s="775">
        <v>7.7499999999999999E-2</v>
      </c>
      <c r="F14261" s="775" t="s">
        <v>856</v>
      </c>
      <c r="G14261" s="775" t="s">
        <v>1870</v>
      </c>
      <c r="H14261" s="775" t="s">
        <v>1871</v>
      </c>
      <c r="I14261" s="775" t="s">
        <v>5082</v>
      </c>
    </row>
    <row r="14262" spans="1:9">
      <c r="A14262" s="775" t="str">
        <f>Table_wabobpsvr_AzureCalc_AzureCalcRateCard[[#This Row],[ServiceName]]&amp;Table_wabobpsvr_AzureCalc_AzureCalcRateCard[[#This Row],[Price_Level]]&amp;Table_wabobpsvr_AzureCalc_AzureCalcRateCard[[#This Row],[Region]]</f>
        <v>Read-Access Geo Redundant Storage Standard IO - Block Blob - Tier 2B13</v>
      </c>
      <c r="B14262" s="775">
        <v>13</v>
      </c>
      <c r="C14262" s="775" t="s">
        <v>764</v>
      </c>
      <c r="D14262" s="775" t="s">
        <v>175</v>
      </c>
      <c r="E14262" s="775">
        <v>7.7499999999999999E-2</v>
      </c>
      <c r="F14262" s="775" t="s">
        <v>856</v>
      </c>
      <c r="G14262" s="775" t="s">
        <v>1870</v>
      </c>
      <c r="H14262" s="775" t="s">
        <v>1871</v>
      </c>
      <c r="I14262" s="775" t="s">
        <v>5082</v>
      </c>
    </row>
    <row r="14263" spans="1:9">
      <c r="A14263" s="1039" t="str">
        <f>Table_wabobpsvr_AzureCalc_AzureCalcRateCard[[#This Row],[ServiceName]]&amp;Table_wabobpsvr_AzureCalc_AzureCalcRateCard[[#This Row],[Price_Level]]&amp;Table_wabobpsvr_AzureCalc_AzureCalcRateCard[[#This Row],[Region]]</f>
        <v>Read-Access Geo Redundant Storage Standard IO - Block Blob - Tier 2C13</v>
      </c>
      <c r="B14263" s="1039">
        <v>13</v>
      </c>
      <c r="C14263" s="1039" t="s">
        <v>764</v>
      </c>
      <c r="D14263" s="1039" t="s">
        <v>177</v>
      </c>
      <c r="E14263" s="1039">
        <v>7.7499999999999999E-2</v>
      </c>
      <c r="F14263" s="1039" t="s">
        <v>856</v>
      </c>
      <c r="G14263" s="775" t="s">
        <v>1870</v>
      </c>
      <c r="H14263" s="775" t="s">
        <v>1871</v>
      </c>
      <c r="I14263" s="775" t="s">
        <v>5082</v>
      </c>
    </row>
    <row r="14264" spans="1:9">
      <c r="A14264" s="775" t="str">
        <f>Table_wabobpsvr_AzureCalc_AzureCalcRateCard[[#This Row],[ServiceName]]&amp;Table_wabobpsvr_AzureCalc_AzureCalcRateCard[[#This Row],[Price_Level]]&amp;Table_wabobpsvr_AzureCalc_AzureCalcRateCard[[#This Row],[Region]]</f>
        <v>Read-Access Geo Redundant Storage Standard IO - Block Blob - Tier 2D13</v>
      </c>
      <c r="B14264" s="775">
        <v>13</v>
      </c>
      <c r="C14264" s="775" t="s">
        <v>764</v>
      </c>
      <c r="D14264" s="775" t="s">
        <v>176</v>
      </c>
      <c r="E14264" s="775">
        <v>7.7499999999999999E-2</v>
      </c>
      <c r="F14264" s="775" t="s">
        <v>856</v>
      </c>
      <c r="G14264" s="775" t="s">
        <v>1870</v>
      </c>
      <c r="H14264" s="775" t="s">
        <v>1871</v>
      </c>
      <c r="I14264" s="775" t="s">
        <v>5082</v>
      </c>
    </row>
    <row r="14265" spans="1:9">
      <c r="A14265" s="775" t="str">
        <f>Table_wabobpsvr_AzureCalc_AzureCalcRateCard[[#This Row],[ServiceName]]&amp;Table_wabobpsvr_AzureCalc_AzureCalcRateCard[[#This Row],[Price_Level]]&amp;Table_wabobpsvr_AzureCalc_AzureCalcRateCard[[#This Row],[Region]]</f>
        <v>Read-Access Geo Redundant Storage Standard IO - Block Blob - Tier 3MOSP13</v>
      </c>
      <c r="B14265" s="775">
        <v>13</v>
      </c>
      <c r="C14265" s="775" t="s">
        <v>764</v>
      </c>
      <c r="D14265" s="775" t="s">
        <v>606</v>
      </c>
      <c r="E14265" s="775">
        <v>8.0600000000000005E-2</v>
      </c>
      <c r="F14265" s="775" t="s">
        <v>857</v>
      </c>
      <c r="G14265" s="775" t="s">
        <v>4235</v>
      </c>
      <c r="H14265" s="775" t="s">
        <v>4235</v>
      </c>
      <c r="I14265" s="775" t="s">
        <v>5082</v>
      </c>
    </row>
    <row r="14266" spans="1:9">
      <c r="A14266" s="775" t="str">
        <f>Table_wabobpsvr_AzureCalc_AzureCalcRateCard[[#This Row],[ServiceName]]&amp;Table_wabobpsvr_AzureCalc_AzureCalcRateCard[[#This Row],[Price_Level]]&amp;Table_wabobpsvr_AzureCalc_AzureCalcRateCard[[#This Row],[Region]]</f>
        <v>Read-Access Geo Redundant Storage Standard IO - Block Blob - Tier 3A13</v>
      </c>
      <c r="B14266" s="775">
        <v>13</v>
      </c>
      <c r="C14266" s="775" t="s">
        <v>764</v>
      </c>
      <c r="D14266" s="775" t="s">
        <v>174</v>
      </c>
      <c r="E14266" s="775">
        <v>7.7499999999999999E-2</v>
      </c>
      <c r="F14266" s="775" t="s">
        <v>857</v>
      </c>
      <c r="G14266" s="775" t="s">
        <v>1870</v>
      </c>
      <c r="H14266" s="775" t="s">
        <v>1871</v>
      </c>
      <c r="I14266" s="775" t="s">
        <v>5082</v>
      </c>
    </row>
    <row r="14267" spans="1:9">
      <c r="A14267" s="775" t="str">
        <f>Table_wabobpsvr_AzureCalc_AzureCalcRateCard[[#This Row],[ServiceName]]&amp;Table_wabobpsvr_AzureCalc_AzureCalcRateCard[[#This Row],[Price_Level]]&amp;Table_wabobpsvr_AzureCalc_AzureCalcRateCard[[#This Row],[Region]]</f>
        <v>Read-Access Geo Redundant Storage Standard IO - Block Blob - Tier 3B13</v>
      </c>
      <c r="B14267" s="775">
        <v>13</v>
      </c>
      <c r="C14267" s="775" t="s">
        <v>764</v>
      </c>
      <c r="D14267" s="775" t="s">
        <v>175</v>
      </c>
      <c r="E14267" s="775">
        <v>7.7499999999999999E-2</v>
      </c>
      <c r="F14267" s="775" t="s">
        <v>857</v>
      </c>
      <c r="G14267" s="775" t="s">
        <v>1870</v>
      </c>
      <c r="H14267" s="775" t="s">
        <v>1871</v>
      </c>
      <c r="I14267" s="775" t="s">
        <v>5082</v>
      </c>
    </row>
    <row r="14268" spans="1:9">
      <c r="A14268" s="775" t="str">
        <f>Table_wabobpsvr_AzureCalc_AzureCalcRateCard[[#This Row],[ServiceName]]&amp;Table_wabobpsvr_AzureCalc_AzureCalcRateCard[[#This Row],[Price_Level]]&amp;Table_wabobpsvr_AzureCalc_AzureCalcRateCard[[#This Row],[Region]]</f>
        <v>Read-Access Geo Redundant Storage Standard IO - Block Blob - Tier 3C13</v>
      </c>
      <c r="B14268" s="775">
        <v>13</v>
      </c>
      <c r="C14268" s="775" t="s">
        <v>764</v>
      </c>
      <c r="D14268" s="775" t="s">
        <v>177</v>
      </c>
      <c r="E14268" s="775">
        <v>7.7499999999999999E-2</v>
      </c>
      <c r="F14268" s="775" t="s">
        <v>857</v>
      </c>
      <c r="G14268" s="775" t="s">
        <v>1870</v>
      </c>
      <c r="H14268" s="775" t="s">
        <v>1871</v>
      </c>
      <c r="I14268" s="775" t="s">
        <v>5082</v>
      </c>
    </row>
    <row r="14269" spans="1:9">
      <c r="A14269" s="1039" t="str">
        <f>Table_wabobpsvr_AzureCalc_AzureCalcRateCard[[#This Row],[ServiceName]]&amp;Table_wabobpsvr_AzureCalc_AzureCalcRateCard[[#This Row],[Price_Level]]&amp;Table_wabobpsvr_AzureCalc_AzureCalcRateCard[[#This Row],[Region]]</f>
        <v>Read-Access Geo Redundant Storage Standard IO - Block Blob - Tier 3D13</v>
      </c>
      <c r="B14269" s="1039">
        <v>13</v>
      </c>
      <c r="C14269" s="1039" t="s">
        <v>764</v>
      </c>
      <c r="D14269" s="1039" t="s">
        <v>176</v>
      </c>
      <c r="E14269" s="1039">
        <v>7.7499999999999999E-2</v>
      </c>
      <c r="F14269" s="1039" t="s">
        <v>857</v>
      </c>
      <c r="G14269" s="775" t="s">
        <v>1870</v>
      </c>
      <c r="H14269" s="775" t="s">
        <v>1871</v>
      </c>
      <c r="I14269" s="775" t="s">
        <v>5082</v>
      </c>
    </row>
    <row r="14270" spans="1:9">
      <c r="A14270" s="1039" t="str">
        <f>Table_wabobpsvr_AzureCalc_AzureCalcRateCard[[#This Row],[ServiceName]]&amp;Table_wabobpsvr_AzureCalc_AzureCalcRateCard[[#This Row],[Price_Level]]&amp;Table_wabobpsvr_AzureCalc_AzureCalcRateCard[[#This Row],[Region]]</f>
        <v>Read-Access Geo Redundant Storage Standard IO - Block Blob - Tier 4MOSP13</v>
      </c>
      <c r="B14270" s="1039">
        <v>13</v>
      </c>
      <c r="C14270" s="1039" t="s">
        <v>764</v>
      </c>
      <c r="D14270" s="1039" t="s">
        <v>606</v>
      </c>
      <c r="E14270" s="1039">
        <v>7.9399999999999998E-2</v>
      </c>
      <c r="F14270" s="1039" t="s">
        <v>858</v>
      </c>
      <c r="G14270" s="775" t="s">
        <v>4235</v>
      </c>
      <c r="H14270" s="775" t="s">
        <v>4235</v>
      </c>
      <c r="I14270" s="775" t="s">
        <v>5082</v>
      </c>
    </row>
    <row r="14271" spans="1:9">
      <c r="A14271" s="775" t="str">
        <f>Table_wabobpsvr_AzureCalc_AzureCalcRateCard[[#This Row],[ServiceName]]&amp;Table_wabobpsvr_AzureCalc_AzureCalcRateCard[[#This Row],[Price_Level]]&amp;Table_wabobpsvr_AzureCalc_AzureCalcRateCard[[#This Row],[Region]]</f>
        <v>Read-Access Geo Redundant Storage Standard IO - Block Blob - Tier 4A13</v>
      </c>
      <c r="B14271" s="775">
        <v>13</v>
      </c>
      <c r="C14271" s="775" t="s">
        <v>764</v>
      </c>
      <c r="D14271" s="775" t="s">
        <v>174</v>
      </c>
      <c r="E14271" s="775">
        <v>7.7499999999999999E-2</v>
      </c>
      <c r="F14271" s="775" t="s">
        <v>858</v>
      </c>
      <c r="G14271" s="775" t="s">
        <v>1870</v>
      </c>
      <c r="H14271" s="775" t="s">
        <v>1871</v>
      </c>
      <c r="I14271" s="775" t="s">
        <v>5082</v>
      </c>
    </row>
    <row r="14272" spans="1:9">
      <c r="A14272" s="1039" t="str">
        <f>Table_wabobpsvr_AzureCalc_AzureCalcRateCard[[#This Row],[ServiceName]]&amp;Table_wabobpsvr_AzureCalc_AzureCalcRateCard[[#This Row],[Price_Level]]&amp;Table_wabobpsvr_AzureCalc_AzureCalcRateCard[[#This Row],[Region]]</f>
        <v>Read-Access Geo Redundant Storage Standard IO - Block Blob - Tier 4B13</v>
      </c>
      <c r="B14272" s="1039">
        <v>13</v>
      </c>
      <c r="C14272" s="1039" t="s">
        <v>764</v>
      </c>
      <c r="D14272" s="1039" t="s">
        <v>175</v>
      </c>
      <c r="E14272" s="1039">
        <v>7.7499999999999999E-2</v>
      </c>
      <c r="F14272" s="1039" t="s">
        <v>858</v>
      </c>
      <c r="G14272" s="775" t="s">
        <v>1870</v>
      </c>
      <c r="H14272" s="775" t="s">
        <v>1871</v>
      </c>
      <c r="I14272" s="775" t="s">
        <v>5082</v>
      </c>
    </row>
    <row r="14273" spans="1:9">
      <c r="A14273" s="775" t="str">
        <f>Table_wabobpsvr_AzureCalc_AzureCalcRateCard[[#This Row],[ServiceName]]&amp;Table_wabobpsvr_AzureCalc_AzureCalcRateCard[[#This Row],[Price_Level]]&amp;Table_wabobpsvr_AzureCalc_AzureCalcRateCard[[#This Row],[Region]]</f>
        <v>Read-Access Geo Redundant Storage Standard IO - Block Blob - Tier 4C13</v>
      </c>
      <c r="B14273" s="775">
        <v>13</v>
      </c>
      <c r="C14273" s="775" t="s">
        <v>764</v>
      </c>
      <c r="D14273" s="775" t="s">
        <v>177</v>
      </c>
      <c r="E14273" s="775">
        <v>7.7499999999999999E-2</v>
      </c>
      <c r="F14273" s="775" t="s">
        <v>858</v>
      </c>
      <c r="G14273" s="775" t="s">
        <v>1870</v>
      </c>
      <c r="H14273" s="775" t="s">
        <v>1871</v>
      </c>
      <c r="I14273" s="775" t="s">
        <v>5082</v>
      </c>
    </row>
    <row r="14274" spans="1:9">
      <c r="A14274" s="775" t="str">
        <f>Table_wabobpsvr_AzureCalc_AzureCalcRateCard[[#This Row],[ServiceName]]&amp;Table_wabobpsvr_AzureCalc_AzureCalcRateCard[[#This Row],[Price_Level]]&amp;Table_wabobpsvr_AzureCalc_AzureCalcRateCard[[#This Row],[Region]]</f>
        <v>Read-Access Geo Redundant Storage Standard IO - Block Blob - Tier 4D13</v>
      </c>
      <c r="B14274" s="775">
        <v>13</v>
      </c>
      <c r="C14274" s="775" t="s">
        <v>764</v>
      </c>
      <c r="D14274" s="775" t="s">
        <v>176</v>
      </c>
      <c r="E14274" s="775">
        <v>7.7499999999999999E-2</v>
      </c>
      <c r="F14274" s="775" t="s">
        <v>858</v>
      </c>
      <c r="G14274" s="775" t="s">
        <v>1870</v>
      </c>
      <c r="H14274" s="775" t="s">
        <v>1871</v>
      </c>
      <c r="I14274" s="775" t="s">
        <v>5082</v>
      </c>
    </row>
    <row r="14275" spans="1:9">
      <c r="A14275" s="775" t="str">
        <f>Table_wabobpsvr_AzureCalc_AzureCalcRateCard[[#This Row],[ServiceName]]&amp;Table_wabobpsvr_AzureCalc_AzureCalcRateCard[[#This Row],[Price_Level]]&amp;Table_wabobpsvr_AzureCalc_AzureCalcRateCard[[#This Row],[Region]]</f>
        <v>Read-Access Geo Redundant Storage Standard IO - Block Blob - Tier 5MOSP13</v>
      </c>
      <c r="B14275" s="775">
        <v>13</v>
      </c>
      <c r="C14275" s="775" t="s">
        <v>764</v>
      </c>
      <c r="D14275" s="775" t="s">
        <v>606</v>
      </c>
      <c r="E14275" s="775">
        <v>7.7499999999999999E-2</v>
      </c>
      <c r="F14275" s="775" t="s">
        <v>859</v>
      </c>
      <c r="G14275" s="775" t="s">
        <v>4235</v>
      </c>
      <c r="H14275" s="775" t="s">
        <v>4235</v>
      </c>
      <c r="I14275" s="775" t="s">
        <v>5082</v>
      </c>
    </row>
    <row r="14276" spans="1:9">
      <c r="A14276" s="775" t="str">
        <f>Table_wabobpsvr_AzureCalc_AzureCalcRateCard[[#This Row],[ServiceName]]&amp;Table_wabobpsvr_AzureCalc_AzureCalcRateCard[[#This Row],[Price_Level]]&amp;Table_wabobpsvr_AzureCalc_AzureCalcRateCard[[#This Row],[Region]]</f>
        <v>Read-Access Geo Redundant Storage Standard IO - Block Blob - Tier 5A13</v>
      </c>
      <c r="B14276" s="775">
        <v>13</v>
      </c>
      <c r="C14276" s="775" t="s">
        <v>764</v>
      </c>
      <c r="D14276" s="775" t="s">
        <v>174</v>
      </c>
      <c r="E14276" s="775">
        <v>7.7499999999999999E-2</v>
      </c>
      <c r="F14276" s="775" t="s">
        <v>859</v>
      </c>
      <c r="G14276" s="775" t="s">
        <v>1870</v>
      </c>
      <c r="H14276" s="775" t="s">
        <v>1871</v>
      </c>
      <c r="I14276" s="775" t="s">
        <v>5082</v>
      </c>
    </row>
    <row r="14277" spans="1:9">
      <c r="A14277" s="775" t="str">
        <f>Table_wabobpsvr_AzureCalc_AzureCalcRateCard[[#This Row],[ServiceName]]&amp;Table_wabobpsvr_AzureCalc_AzureCalcRateCard[[#This Row],[Price_Level]]&amp;Table_wabobpsvr_AzureCalc_AzureCalcRateCard[[#This Row],[Region]]</f>
        <v>Read-Access Geo Redundant Storage Standard IO - Block Blob - Tier 5B13</v>
      </c>
      <c r="B14277" s="775">
        <v>13</v>
      </c>
      <c r="C14277" s="775" t="s">
        <v>764</v>
      </c>
      <c r="D14277" s="775" t="s">
        <v>175</v>
      </c>
      <c r="E14277" s="775">
        <v>7.7499999999999999E-2</v>
      </c>
      <c r="F14277" s="775" t="s">
        <v>859</v>
      </c>
      <c r="G14277" s="775" t="s">
        <v>1870</v>
      </c>
      <c r="H14277" s="775" t="s">
        <v>1871</v>
      </c>
      <c r="I14277" s="775" t="s">
        <v>5082</v>
      </c>
    </row>
    <row r="14278" spans="1:9">
      <c r="A14278" s="775" t="str">
        <f>Table_wabobpsvr_AzureCalc_AzureCalcRateCard[[#This Row],[ServiceName]]&amp;Table_wabobpsvr_AzureCalc_AzureCalcRateCard[[#This Row],[Price_Level]]&amp;Table_wabobpsvr_AzureCalc_AzureCalcRateCard[[#This Row],[Region]]</f>
        <v>Read-Access Geo Redundant Storage Standard IO - Block Blob - Tier 5C13</v>
      </c>
      <c r="B14278" s="775">
        <v>13</v>
      </c>
      <c r="C14278" s="775" t="s">
        <v>764</v>
      </c>
      <c r="D14278" s="775" t="s">
        <v>177</v>
      </c>
      <c r="E14278" s="775">
        <v>7.7499999999999999E-2</v>
      </c>
      <c r="F14278" s="775" t="s">
        <v>859</v>
      </c>
      <c r="G14278" s="775" t="s">
        <v>1870</v>
      </c>
      <c r="H14278" s="775" t="s">
        <v>1871</v>
      </c>
      <c r="I14278" s="775" t="s">
        <v>5082</v>
      </c>
    </row>
    <row r="14279" spans="1:9">
      <c r="A14279" s="775" t="str">
        <f>Table_wabobpsvr_AzureCalc_AzureCalcRateCard[[#This Row],[ServiceName]]&amp;Table_wabobpsvr_AzureCalc_AzureCalcRateCard[[#This Row],[Price_Level]]&amp;Table_wabobpsvr_AzureCalc_AzureCalcRateCard[[#This Row],[Region]]</f>
        <v>Read-Access Geo Redundant Storage Standard IO - Block Blob - Tier 5D13</v>
      </c>
      <c r="B14279" s="775">
        <v>13</v>
      </c>
      <c r="C14279" s="775" t="s">
        <v>764</v>
      </c>
      <c r="D14279" s="775" t="s">
        <v>176</v>
      </c>
      <c r="E14279" s="775">
        <v>7.7499999999999999E-2</v>
      </c>
      <c r="F14279" s="775" t="s">
        <v>859</v>
      </c>
      <c r="G14279" s="775" t="s">
        <v>1870</v>
      </c>
      <c r="H14279" s="775" t="s">
        <v>1871</v>
      </c>
      <c r="I14279" s="775" t="s">
        <v>5082</v>
      </c>
    </row>
    <row r="14280" spans="1:9">
      <c r="A14280" s="775" t="str">
        <f>Table_wabobpsvr_AzureCalc_AzureCalcRateCard[[#This Row],[ServiceName]]&amp;Table_wabobpsvr_AzureCalc_AzureCalcRateCard[[#This Row],[Price_Level]]&amp;Table_wabobpsvr_AzureCalc_AzureCalcRateCard[[#This Row],[Region]]</f>
        <v>Read-Access Geo Redundant Storage Standard IO - Block Blob - Tier 6MOSP13</v>
      </c>
      <c r="B14280" s="775">
        <v>13</v>
      </c>
      <c r="C14280" s="775" t="s">
        <v>764</v>
      </c>
      <c r="D14280" s="775" t="s">
        <v>606</v>
      </c>
      <c r="E14280" s="775">
        <v>7.7499999999999999E-2</v>
      </c>
      <c r="F14280" s="775" t="s">
        <v>860</v>
      </c>
      <c r="G14280" s="775" t="s">
        <v>4235</v>
      </c>
      <c r="H14280" s="775" t="s">
        <v>4235</v>
      </c>
      <c r="I14280" s="775" t="s">
        <v>5082</v>
      </c>
    </row>
    <row r="14281" spans="1:9">
      <c r="A14281" s="775" t="str">
        <f>Table_wabobpsvr_AzureCalc_AzureCalcRateCard[[#This Row],[ServiceName]]&amp;Table_wabobpsvr_AzureCalc_AzureCalcRateCard[[#This Row],[Price_Level]]&amp;Table_wabobpsvr_AzureCalc_AzureCalcRateCard[[#This Row],[Region]]</f>
        <v>Basic.A0 VM (Windows)C3</v>
      </c>
      <c r="B14281" s="775">
        <v>3</v>
      </c>
      <c r="C14281" s="775" t="s">
        <v>680</v>
      </c>
      <c r="D14281" s="775" t="s">
        <v>177</v>
      </c>
      <c r="E14281" s="775">
        <v>1.206E-2</v>
      </c>
      <c r="F14281" s="775" t="s">
        <v>706</v>
      </c>
      <c r="G14281" s="775" t="s">
        <v>2526</v>
      </c>
      <c r="H14281" s="775" t="s">
        <v>2527</v>
      </c>
      <c r="I14281" s="775" t="s">
        <v>5083</v>
      </c>
    </row>
    <row r="14282" spans="1:9">
      <c r="A14282" s="775" t="str">
        <f>Table_wabobpsvr_AzureCalc_AzureCalcRateCard[[#This Row],[ServiceName]]&amp;Table_wabobpsvr_AzureCalc_AzureCalcRateCard[[#This Row],[Price_Level]]&amp;Table_wabobpsvr_AzureCalc_AzureCalcRateCard[[#This Row],[Region]]</f>
        <v>Basic.A0 VM (Windows)D3</v>
      </c>
      <c r="B14282" s="775">
        <v>3</v>
      </c>
      <c r="C14282" s="775" t="s">
        <v>680</v>
      </c>
      <c r="D14282" s="775" t="s">
        <v>176</v>
      </c>
      <c r="E14282" s="775">
        <v>1.1520000000000001E-2</v>
      </c>
      <c r="F14282" s="775" t="s">
        <v>706</v>
      </c>
      <c r="G14282" s="775" t="s">
        <v>2526</v>
      </c>
      <c r="H14282" s="775" t="s">
        <v>2527</v>
      </c>
      <c r="I14282" s="775" t="s">
        <v>5083</v>
      </c>
    </row>
    <row r="14283" spans="1:9">
      <c r="A14283" s="775" t="str">
        <f>Table_wabobpsvr_AzureCalc_AzureCalcRateCard[[#This Row],[ServiceName]]&amp;Table_wabobpsvr_AzureCalc_AzureCalcRateCard[[#This Row],[Price_Level]]&amp;Table_wabobpsvr_AzureCalc_AzureCalcRateCard[[#This Row],[Region]]</f>
        <v>Basic.A1 VM (Non-Windows)MOSP3</v>
      </c>
      <c r="B14283" s="775">
        <v>3</v>
      </c>
      <c r="C14283" s="775" t="s">
        <v>680</v>
      </c>
      <c r="D14283" s="775" t="s">
        <v>606</v>
      </c>
      <c r="E14283" s="775">
        <v>4.7E-2</v>
      </c>
      <c r="F14283" s="775" t="s">
        <v>686</v>
      </c>
      <c r="G14283" s="775" t="s">
        <v>4235</v>
      </c>
      <c r="H14283" s="775" t="s">
        <v>4235</v>
      </c>
      <c r="I14283" s="775" t="s">
        <v>5084</v>
      </c>
    </row>
    <row r="14284" spans="1:9">
      <c r="A14284" s="775" t="str">
        <f>Table_wabobpsvr_AzureCalc_AzureCalcRateCard[[#This Row],[ServiceName]]&amp;Table_wabobpsvr_AzureCalc_AzureCalcRateCard[[#This Row],[Price_Level]]&amp;Table_wabobpsvr_AzureCalc_AzureCalcRateCard[[#This Row],[Region]]</f>
        <v>Basic.A1 VM (Non-Windows)A3</v>
      </c>
      <c r="B14284" s="775">
        <v>3</v>
      </c>
      <c r="C14284" s="775" t="s">
        <v>680</v>
      </c>
      <c r="D14284" s="775" t="s">
        <v>174</v>
      </c>
      <c r="E14284" s="775">
        <v>3.431E-2</v>
      </c>
      <c r="F14284" s="775" t="s">
        <v>686</v>
      </c>
      <c r="G14284" s="775" t="s">
        <v>2528</v>
      </c>
      <c r="H14284" s="775" t="s">
        <v>2529</v>
      </c>
      <c r="I14284" s="775" t="s">
        <v>5084</v>
      </c>
    </row>
    <row r="14285" spans="1:9">
      <c r="A14285" s="1039" t="str">
        <f>Table_wabobpsvr_AzureCalc_AzureCalcRateCard[[#This Row],[ServiceName]]&amp;Table_wabobpsvr_AzureCalc_AzureCalcRateCard[[#This Row],[Price_Level]]&amp;Table_wabobpsvr_AzureCalc_AzureCalcRateCard[[#This Row],[Region]]</f>
        <v>Basic.A1 VM (Non-Windows)B3</v>
      </c>
      <c r="B14285" s="1039">
        <v>3</v>
      </c>
      <c r="C14285" s="1039" t="s">
        <v>680</v>
      </c>
      <c r="D14285" s="1039" t="s">
        <v>175</v>
      </c>
      <c r="E14285" s="1039">
        <v>3.2899999999999999E-2</v>
      </c>
      <c r="F14285" s="1039" t="s">
        <v>686</v>
      </c>
      <c r="G14285" s="775" t="s">
        <v>2528</v>
      </c>
      <c r="H14285" s="775" t="s">
        <v>2529</v>
      </c>
      <c r="I14285" s="775" t="s">
        <v>5084</v>
      </c>
    </row>
    <row r="14286" spans="1:9">
      <c r="A14286" s="775" t="str">
        <f>Table_wabobpsvr_AzureCalc_AzureCalcRateCard[[#This Row],[ServiceName]]&amp;Table_wabobpsvr_AzureCalc_AzureCalcRateCard[[#This Row],[Price_Level]]&amp;Table_wabobpsvr_AzureCalc_AzureCalcRateCard[[#This Row],[Region]]</f>
        <v>Basic.A1 VM (Non-Windows)C3</v>
      </c>
      <c r="B14286" s="775">
        <v>3</v>
      </c>
      <c r="C14286" s="775" t="s">
        <v>680</v>
      </c>
      <c r="D14286" s="775" t="s">
        <v>177</v>
      </c>
      <c r="E14286" s="775">
        <v>3.1489999999999997E-2</v>
      </c>
      <c r="F14286" s="775" t="s">
        <v>686</v>
      </c>
      <c r="G14286" s="775" t="s">
        <v>2528</v>
      </c>
      <c r="H14286" s="775" t="s">
        <v>2529</v>
      </c>
      <c r="I14286" s="775" t="s">
        <v>5084</v>
      </c>
    </row>
    <row r="14287" spans="1:9">
      <c r="A14287" s="775" t="str">
        <f>Table_wabobpsvr_AzureCalc_AzureCalcRateCard[[#This Row],[ServiceName]]&amp;Table_wabobpsvr_AzureCalc_AzureCalcRateCard[[#This Row],[Price_Level]]&amp;Table_wabobpsvr_AzureCalc_AzureCalcRateCard[[#This Row],[Region]]</f>
        <v>Basic.A1 VM (Non-Windows)D3</v>
      </c>
      <c r="B14287" s="775">
        <v>3</v>
      </c>
      <c r="C14287" s="775" t="s">
        <v>680</v>
      </c>
      <c r="D14287" s="775" t="s">
        <v>176</v>
      </c>
      <c r="E14287" s="775">
        <v>3.0079999999999999E-2</v>
      </c>
      <c r="F14287" s="775" t="s">
        <v>686</v>
      </c>
      <c r="G14287" s="775" t="s">
        <v>2528</v>
      </c>
      <c r="H14287" s="775" t="s">
        <v>2529</v>
      </c>
      <c r="I14287" s="775" t="s">
        <v>5084</v>
      </c>
    </row>
    <row r="14288" spans="1:9">
      <c r="A14288" s="775" t="str">
        <f>Table_wabobpsvr_AzureCalc_AzureCalcRateCard[[#This Row],[ServiceName]]&amp;Table_wabobpsvr_AzureCalc_AzureCalcRateCard[[#This Row],[Price_Level]]&amp;Table_wabobpsvr_AzureCalc_AzureCalcRateCard[[#This Row],[Region]]</f>
        <v>Basic.A1 VM (Windows)MOSP3</v>
      </c>
      <c r="B14288" s="775">
        <v>3</v>
      </c>
      <c r="C14288" s="775" t="s">
        <v>680</v>
      </c>
      <c r="D14288" s="775" t="s">
        <v>606</v>
      </c>
      <c r="E14288" s="775">
        <v>7.6999999999999999E-2</v>
      </c>
      <c r="F14288" s="775" t="s">
        <v>708</v>
      </c>
      <c r="G14288" s="775" t="s">
        <v>4235</v>
      </c>
      <c r="H14288" s="775" t="s">
        <v>4235</v>
      </c>
      <c r="I14288" s="775" t="s">
        <v>5085</v>
      </c>
    </row>
    <row r="14289" spans="1:9">
      <c r="A14289" s="775" t="str">
        <f>Table_wabobpsvr_AzureCalc_AzureCalcRateCard[[#This Row],[ServiceName]]&amp;Table_wabobpsvr_AzureCalc_AzureCalcRateCard[[#This Row],[Price_Level]]&amp;Table_wabobpsvr_AzureCalc_AzureCalcRateCard[[#This Row],[Region]]</f>
        <v>Basic.A1 VM (Windows)A3</v>
      </c>
      <c r="B14289" s="775">
        <v>3</v>
      </c>
      <c r="C14289" s="775" t="s">
        <v>680</v>
      </c>
      <c r="D14289" s="775" t="s">
        <v>174</v>
      </c>
      <c r="E14289" s="775">
        <v>5.6210000000000003E-2</v>
      </c>
      <c r="F14289" s="775" t="s">
        <v>708</v>
      </c>
      <c r="G14289" s="775" t="s">
        <v>2530</v>
      </c>
      <c r="H14289" s="775" t="s">
        <v>2531</v>
      </c>
      <c r="I14289" s="775" t="s">
        <v>5085</v>
      </c>
    </row>
    <row r="14290" spans="1:9">
      <c r="A14290" s="775" t="str">
        <f>Table_wabobpsvr_AzureCalc_AzureCalcRateCard[[#This Row],[ServiceName]]&amp;Table_wabobpsvr_AzureCalc_AzureCalcRateCard[[#This Row],[Price_Level]]&amp;Table_wabobpsvr_AzureCalc_AzureCalcRateCard[[#This Row],[Region]]</f>
        <v>Basic.A1 VM (Windows)B3</v>
      </c>
      <c r="B14290" s="775">
        <v>3</v>
      </c>
      <c r="C14290" s="775" t="s">
        <v>680</v>
      </c>
      <c r="D14290" s="775" t="s">
        <v>175</v>
      </c>
      <c r="E14290" s="775">
        <v>5.3900000000000003E-2</v>
      </c>
      <c r="F14290" s="775" t="s">
        <v>708</v>
      </c>
      <c r="G14290" s="775" t="s">
        <v>2530</v>
      </c>
      <c r="H14290" s="775" t="s">
        <v>2531</v>
      </c>
      <c r="I14290" s="775" t="s">
        <v>5085</v>
      </c>
    </row>
    <row r="14291" spans="1:9">
      <c r="A14291" s="775" t="str">
        <f>Table_wabobpsvr_AzureCalc_AzureCalcRateCard[[#This Row],[ServiceName]]&amp;Table_wabobpsvr_AzureCalc_AzureCalcRateCard[[#This Row],[Price_Level]]&amp;Table_wabobpsvr_AzureCalc_AzureCalcRateCard[[#This Row],[Region]]</f>
        <v>Basic.A1 VM (Windows)C3</v>
      </c>
      <c r="B14291" s="775">
        <v>3</v>
      </c>
      <c r="C14291" s="775" t="s">
        <v>680</v>
      </c>
      <c r="D14291" s="775" t="s">
        <v>177</v>
      </c>
      <c r="E14291" s="775">
        <v>5.1589999999999997E-2</v>
      </c>
      <c r="F14291" s="775" t="s">
        <v>708</v>
      </c>
      <c r="G14291" s="775" t="s">
        <v>2530</v>
      </c>
      <c r="H14291" s="775" t="s">
        <v>2531</v>
      </c>
      <c r="I14291" s="775" t="s">
        <v>5085</v>
      </c>
    </row>
    <row r="14292" spans="1:9">
      <c r="A14292" s="775" t="str">
        <f>Table_wabobpsvr_AzureCalc_AzureCalcRateCard[[#This Row],[ServiceName]]&amp;Table_wabobpsvr_AzureCalc_AzureCalcRateCard[[#This Row],[Price_Level]]&amp;Table_wabobpsvr_AzureCalc_AzureCalcRateCard[[#This Row],[Region]]</f>
        <v>Basic.A1 VM (Windows)D3</v>
      </c>
      <c r="B14292" s="775">
        <v>3</v>
      </c>
      <c r="C14292" s="775" t="s">
        <v>680</v>
      </c>
      <c r="D14292" s="775" t="s">
        <v>176</v>
      </c>
      <c r="E14292" s="775">
        <v>4.9279999999999997E-2</v>
      </c>
      <c r="F14292" s="775" t="s">
        <v>708</v>
      </c>
      <c r="G14292" s="775" t="s">
        <v>2530</v>
      </c>
      <c r="H14292" s="775" t="s">
        <v>2531</v>
      </c>
      <c r="I14292" s="775" t="s">
        <v>5085</v>
      </c>
    </row>
    <row r="14293" spans="1:9">
      <c r="A14293" s="775" t="str">
        <f>Table_wabobpsvr_AzureCalc_AzureCalcRateCard[[#This Row],[ServiceName]]&amp;Table_wabobpsvr_AzureCalc_AzureCalcRateCard[[#This Row],[Price_Level]]&amp;Table_wabobpsvr_AzureCalc_AzureCalcRateCard[[#This Row],[Region]]</f>
        <v>Basic.A1 VM (Windows)MOSP3</v>
      </c>
      <c r="B14293" s="775">
        <v>3</v>
      </c>
      <c r="C14293" s="775" t="s">
        <v>680</v>
      </c>
      <c r="D14293" s="775" t="s">
        <v>606</v>
      </c>
      <c r="E14293" s="775">
        <v>7.6999999999999999E-2</v>
      </c>
      <c r="F14293" s="775" t="s">
        <v>708</v>
      </c>
      <c r="G14293" s="775" t="s">
        <v>4235</v>
      </c>
      <c r="H14293" s="775" t="s">
        <v>4235</v>
      </c>
      <c r="I14293" s="775" t="s">
        <v>5085</v>
      </c>
    </row>
    <row r="14294" spans="1:9">
      <c r="A14294" s="775" t="str">
        <f>Table_wabobpsvr_AzureCalc_AzureCalcRateCard[[#This Row],[ServiceName]]&amp;Table_wabobpsvr_AzureCalc_AzureCalcRateCard[[#This Row],[Price_Level]]&amp;Table_wabobpsvr_AzureCalc_AzureCalcRateCard[[#This Row],[Region]]</f>
        <v>CDN TransactionsC</v>
      </c>
      <c r="B14294" s="775"/>
      <c r="C14294" s="775" t="s">
        <v>776</v>
      </c>
      <c r="D14294" s="775" t="s">
        <v>177</v>
      </c>
      <c r="E14294" s="775">
        <v>6.7000000000000002E-4</v>
      </c>
      <c r="F14294" s="775" t="s">
        <v>777</v>
      </c>
      <c r="G14294" s="775" t="s">
        <v>1920</v>
      </c>
      <c r="H14294" s="775" t="s">
        <v>1921</v>
      </c>
      <c r="I14294" s="775" t="s">
        <v>6482</v>
      </c>
    </row>
    <row r="14295" spans="1:9">
      <c r="A14295" s="775" t="str">
        <f>Table_wabobpsvr_AzureCalc_AzureCalcRateCard[[#This Row],[ServiceName]]&amp;Table_wabobpsvr_AzureCalc_AzureCalcRateCard[[#This Row],[Price_Level]]&amp;Table_wabobpsvr_AzureCalc_AzureCalcRateCard[[#This Row],[Region]]</f>
        <v>CDN TransactionsD</v>
      </c>
      <c r="B14295" s="775"/>
      <c r="C14295" s="775" t="s">
        <v>776</v>
      </c>
      <c r="D14295" s="775" t="s">
        <v>176</v>
      </c>
      <c r="E14295" s="775">
        <v>6.4000000000000005E-4</v>
      </c>
      <c r="F14295" s="775" t="s">
        <v>777</v>
      </c>
      <c r="G14295" s="775" t="s">
        <v>1920</v>
      </c>
      <c r="H14295" s="775" t="s">
        <v>1921</v>
      </c>
      <c r="I14295" s="775" t="s">
        <v>6482</v>
      </c>
    </row>
    <row r="14296" spans="1:9">
      <c r="A14296" s="775" t="str">
        <f>Table_wabobpsvr_AzureCalc_AzureCalcRateCard[[#This Row],[ServiceName]]&amp;Table_wabobpsvr_AzureCalc_AzureCalcRateCard[[#This Row],[Price_Level]]&amp;Table_wabobpsvr_AzureCalc_AzureCalcRateCard[[#This Row],[Region]]</f>
        <v>CDN Data Transfer - Zone 1MOSP</v>
      </c>
      <c r="B14296" s="775"/>
      <c r="C14296" s="775" t="s">
        <v>764</v>
      </c>
      <c r="D14296" s="775" t="s">
        <v>606</v>
      </c>
      <c r="E14296" s="775">
        <v>8.6999999999999994E-2</v>
      </c>
      <c r="F14296" s="775" t="s">
        <v>767</v>
      </c>
      <c r="G14296" s="775" t="s">
        <v>4235</v>
      </c>
      <c r="H14296" s="775" t="s">
        <v>4235</v>
      </c>
      <c r="I14296" s="775" t="s">
        <v>6483</v>
      </c>
    </row>
    <row r="14297" spans="1:9">
      <c r="A14297" s="775" t="str">
        <f>Table_wabobpsvr_AzureCalc_AzureCalcRateCard[[#This Row],[ServiceName]]&amp;Table_wabobpsvr_AzureCalc_AzureCalcRateCard[[#This Row],[Price_Level]]&amp;Table_wabobpsvr_AzureCalc_AzureCalcRateCard[[#This Row],[Region]]</f>
        <v>CDN Data Transfer - Zone 1A</v>
      </c>
      <c r="B14297" s="775"/>
      <c r="C14297" s="775" t="s">
        <v>764</v>
      </c>
      <c r="D14297" s="775" t="s">
        <v>174</v>
      </c>
      <c r="E14297" s="775">
        <v>8.4390000000000007E-2</v>
      </c>
      <c r="F14297" s="775" t="s">
        <v>767</v>
      </c>
      <c r="G14297" s="775" t="s">
        <v>1922</v>
      </c>
      <c r="H14297" s="775" t="s">
        <v>1923</v>
      </c>
      <c r="I14297" s="775" t="s">
        <v>6483</v>
      </c>
    </row>
    <row r="14298" spans="1:9">
      <c r="A14298" s="775" t="str">
        <f>Table_wabobpsvr_AzureCalc_AzureCalcRateCard[[#This Row],[ServiceName]]&amp;Table_wabobpsvr_AzureCalc_AzureCalcRateCard[[#This Row],[Price_Level]]&amp;Table_wabobpsvr_AzureCalc_AzureCalcRateCard[[#This Row],[Region]]</f>
        <v>CDN Data Transfer - Zone 1B</v>
      </c>
      <c r="B14298" s="775"/>
      <c r="C14298" s="775" t="s">
        <v>764</v>
      </c>
      <c r="D14298" s="775" t="s">
        <v>175</v>
      </c>
      <c r="E14298" s="775">
        <v>8.1780000000000005E-2</v>
      </c>
      <c r="F14298" s="775" t="s">
        <v>767</v>
      </c>
      <c r="G14298" s="775" t="s">
        <v>1922</v>
      </c>
      <c r="H14298" s="775" t="s">
        <v>1923</v>
      </c>
      <c r="I14298" s="775" t="s">
        <v>6483</v>
      </c>
    </row>
    <row r="14299" spans="1:9">
      <c r="A14299" s="775" t="str">
        <f>Table_wabobpsvr_AzureCalc_AzureCalcRateCard[[#This Row],[ServiceName]]&amp;Table_wabobpsvr_AzureCalc_AzureCalcRateCard[[#This Row],[Price_Level]]&amp;Table_wabobpsvr_AzureCalc_AzureCalcRateCard[[#This Row],[Region]]</f>
        <v>CDN Data Transfer - Zone 1C</v>
      </c>
      <c r="B14299" s="775"/>
      <c r="C14299" s="775" t="s">
        <v>764</v>
      </c>
      <c r="D14299" s="775" t="s">
        <v>177</v>
      </c>
      <c r="E14299" s="775">
        <v>7.9170000000000004E-2</v>
      </c>
      <c r="F14299" s="775" t="s">
        <v>767</v>
      </c>
      <c r="G14299" s="775" t="s">
        <v>1922</v>
      </c>
      <c r="H14299" s="775" t="s">
        <v>1923</v>
      </c>
      <c r="I14299" s="775" t="s">
        <v>6483</v>
      </c>
    </row>
    <row r="14300" spans="1:9">
      <c r="A14300" s="775" t="str">
        <f>Table_wabobpsvr_AzureCalc_AzureCalcRateCard[[#This Row],[ServiceName]]&amp;Table_wabobpsvr_AzureCalc_AzureCalcRateCard[[#This Row],[Price_Level]]&amp;Table_wabobpsvr_AzureCalc_AzureCalcRateCard[[#This Row],[Region]]</f>
        <v>HDInsightMOSP</v>
      </c>
      <c r="B14300" s="775"/>
      <c r="C14300" s="775" t="s">
        <v>680</v>
      </c>
      <c r="D14300" s="775" t="s">
        <v>606</v>
      </c>
      <c r="E14300" s="775">
        <v>0.32</v>
      </c>
      <c r="F14300" s="775" t="s">
        <v>141</v>
      </c>
      <c r="G14300" s="775" t="s">
        <v>4235</v>
      </c>
      <c r="H14300" s="775" t="s">
        <v>4235</v>
      </c>
      <c r="I14300" s="775" t="s">
        <v>5704</v>
      </c>
    </row>
    <row r="14301" spans="1:9">
      <c r="A14301" s="775" t="str">
        <f>Table_wabobpsvr_AzureCalc_AzureCalcRateCard[[#This Row],[ServiceName]]&amp;Table_wabobpsvr_AzureCalc_AzureCalcRateCard[[#This Row],[Price_Level]]&amp;Table_wabobpsvr_AzureCalc_AzureCalcRateCard[[#This Row],[Region]]</f>
        <v>HDInsightA</v>
      </c>
      <c r="B14301" s="775"/>
      <c r="C14301" s="775" t="s">
        <v>680</v>
      </c>
      <c r="D14301" s="775" t="s">
        <v>174</v>
      </c>
      <c r="E14301" s="775">
        <v>0.2336</v>
      </c>
      <c r="F14301" s="775" t="s">
        <v>141</v>
      </c>
      <c r="G14301" s="775" t="s">
        <v>1924</v>
      </c>
      <c r="H14301" s="775" t="s">
        <v>1925</v>
      </c>
      <c r="I14301" s="775" t="s">
        <v>5704</v>
      </c>
    </row>
    <row r="14302" spans="1:9">
      <c r="A14302" s="775" t="str">
        <f>Table_wabobpsvr_AzureCalc_AzureCalcRateCard[[#This Row],[ServiceName]]&amp;Table_wabobpsvr_AzureCalc_AzureCalcRateCard[[#This Row],[Price_Level]]&amp;Table_wabobpsvr_AzureCalc_AzureCalcRateCard[[#This Row],[Region]]</f>
        <v>HDInsightB</v>
      </c>
      <c r="B14302" s="775"/>
      <c r="C14302" s="775" t="s">
        <v>680</v>
      </c>
      <c r="D14302" s="775" t="s">
        <v>175</v>
      </c>
      <c r="E14302" s="775">
        <v>0.224</v>
      </c>
      <c r="F14302" s="775" t="s">
        <v>141</v>
      </c>
      <c r="G14302" s="775" t="s">
        <v>1924</v>
      </c>
      <c r="H14302" s="775" t="s">
        <v>1925</v>
      </c>
      <c r="I14302" s="775" t="s">
        <v>5704</v>
      </c>
    </row>
    <row r="14303" spans="1:9">
      <c r="A14303" s="775" t="str">
        <f>Table_wabobpsvr_AzureCalc_AzureCalcRateCard[[#This Row],[ServiceName]]&amp;Table_wabobpsvr_AzureCalc_AzureCalcRateCard[[#This Row],[Price_Level]]&amp;Table_wabobpsvr_AzureCalc_AzureCalcRateCard[[#This Row],[Region]]</f>
        <v>HDInsightC</v>
      </c>
      <c r="B14303" s="775"/>
      <c r="C14303" s="775" t="s">
        <v>680</v>
      </c>
      <c r="D14303" s="775" t="s">
        <v>177</v>
      </c>
      <c r="E14303" s="775">
        <v>0.21440000000000001</v>
      </c>
      <c r="F14303" s="775" t="s">
        <v>141</v>
      </c>
      <c r="G14303" s="775" t="s">
        <v>1924</v>
      </c>
      <c r="H14303" s="775" t="s">
        <v>1925</v>
      </c>
      <c r="I14303" s="775" t="s">
        <v>5704</v>
      </c>
    </row>
    <row r="14304" spans="1:9">
      <c r="A14304" s="775" t="str">
        <f>Table_wabobpsvr_AzureCalc_AzureCalcRateCard[[#This Row],[ServiceName]]&amp;Table_wabobpsvr_AzureCalc_AzureCalcRateCard[[#This Row],[Price_Level]]&amp;Table_wabobpsvr_AzureCalc_AzureCalcRateCard[[#This Row],[Region]]</f>
        <v>HDInsightD</v>
      </c>
      <c r="B14304" s="775"/>
      <c r="C14304" s="775" t="s">
        <v>680</v>
      </c>
      <c r="D14304" s="775" t="s">
        <v>176</v>
      </c>
      <c r="E14304" s="775">
        <v>0.20480000000000001</v>
      </c>
      <c r="F14304" s="775" t="s">
        <v>141</v>
      </c>
      <c r="G14304" s="775" t="s">
        <v>1924</v>
      </c>
      <c r="H14304" s="775" t="s">
        <v>1925</v>
      </c>
      <c r="I14304" s="775" t="s">
        <v>5704</v>
      </c>
    </row>
    <row r="14305" spans="1:9">
      <c r="A14305" s="775" t="str">
        <f>Table_wabobpsvr_AzureCalc_AzureCalcRateCard[[#This Row],[ServiceName]]&amp;Table_wabobpsvr_AzureCalc_AzureCalcRateCard[[#This Row],[Price_Level]]&amp;Table_wabobpsvr_AzureCalc_AzureCalcRateCard[[#This Row],[Region]]</f>
        <v>Standard_D2 VM (Windows)MOSP16</v>
      </c>
      <c r="B14305" s="775">
        <v>16</v>
      </c>
      <c r="C14305" s="775" t="s">
        <v>87</v>
      </c>
      <c r="D14305" s="775" t="s">
        <v>606</v>
      </c>
      <c r="E14305" s="775">
        <v>0.39300000000000002</v>
      </c>
      <c r="F14305" s="775" t="s">
        <v>1123</v>
      </c>
      <c r="G14305" s="775" t="s">
        <v>4235</v>
      </c>
      <c r="H14305" s="775" t="s">
        <v>4235</v>
      </c>
      <c r="I14305" s="775" t="s">
        <v>4235</v>
      </c>
    </row>
    <row r="14306" spans="1:9">
      <c r="A14306" s="775" t="str">
        <f>Table_wabobpsvr_AzureCalc_AzureCalcRateCard[[#This Row],[ServiceName]]&amp;Table_wabobpsvr_AzureCalc_AzureCalcRateCard[[#This Row],[Price_Level]]&amp;Table_wabobpsvr_AzureCalc_AzureCalcRateCard[[#This Row],[Region]]</f>
        <v>Premium P6 Secondary Active Geo Database HoursB15</v>
      </c>
      <c r="B14306" s="775">
        <v>15</v>
      </c>
      <c r="C14306" s="775" t="s">
        <v>87</v>
      </c>
      <c r="D14306" s="775" t="s">
        <v>175</v>
      </c>
      <c r="E14306" s="775">
        <v>5.17</v>
      </c>
      <c r="F14306" s="775" t="s">
        <v>7029</v>
      </c>
      <c r="G14306" s="775" t="s">
        <v>3790</v>
      </c>
      <c r="H14306" s="775" t="s">
        <v>5333</v>
      </c>
      <c r="I14306" s="775" t="s">
        <v>5334</v>
      </c>
    </row>
    <row r="14307" spans="1:9">
      <c r="A14307" s="775" t="str">
        <f>Table_wabobpsvr_AzureCalc_AzureCalcRateCard[[#This Row],[ServiceName]]&amp;Table_wabobpsvr_AzureCalc_AzureCalcRateCard[[#This Row],[Price_Level]]&amp;Table_wabobpsvr_AzureCalc_AzureCalcRateCard[[#This Row],[Region]]</f>
        <v>ExpressRoute (Metered) Data Transfer Out at 1 Gbps (GB) - Zone 1MOSP8</v>
      </c>
      <c r="B14307" s="775">
        <v>8</v>
      </c>
      <c r="C14307" s="775" t="s">
        <v>9</v>
      </c>
      <c r="D14307" s="775" t="s">
        <v>606</v>
      </c>
      <c r="E14307" s="775">
        <v>2.5000000000000001E-2</v>
      </c>
      <c r="F14307" s="775" t="s">
        <v>7392</v>
      </c>
      <c r="G14307" s="775"/>
      <c r="H14307" s="775"/>
      <c r="I14307" s="775" t="s">
        <v>7442</v>
      </c>
    </row>
    <row r="14308" spans="1:9">
      <c r="A14308" s="775" t="str">
        <f>Table_wabobpsvr_AzureCalc_AzureCalcRateCard[[#This Row],[ServiceName]]&amp;Table_wabobpsvr_AzureCalc_AzureCalcRateCard[[#This Row],[Price_Level]]&amp;Table_wabobpsvr_AzureCalc_AzureCalcRateCard[[#This Row],[Region]]</f>
        <v>ExpressRoute (Metered) 1 Gbps ConnectionsA2</v>
      </c>
      <c r="B14308" s="775">
        <v>2</v>
      </c>
      <c r="C14308" s="775" t="s">
        <v>7427</v>
      </c>
      <c r="D14308" s="775" t="s">
        <v>174</v>
      </c>
      <c r="E14308" s="775">
        <v>422.92</v>
      </c>
      <c r="F14308" s="775" t="s">
        <v>7390</v>
      </c>
      <c r="G14308" s="775" t="s">
        <v>7555</v>
      </c>
      <c r="H14308" s="775" t="s">
        <v>7556</v>
      </c>
      <c r="I14308" s="775" t="s">
        <v>7444</v>
      </c>
    </row>
    <row r="14309" spans="1:9">
      <c r="A14309" s="775" t="str">
        <f>Table_wabobpsvr_AzureCalc_AzureCalcRateCard[[#This Row],[ServiceName]]&amp;Table_wabobpsvr_AzureCalc_AzureCalcRateCard[[#This Row],[Price_Level]]&amp;Table_wabobpsvr_AzureCalc_AzureCalcRateCard[[#This Row],[Region]]</f>
        <v>Standard S2 Secondary Database DaysA16</v>
      </c>
      <c r="B14309" s="775">
        <v>16</v>
      </c>
      <c r="C14309" s="775" t="s">
        <v>1071</v>
      </c>
      <c r="D14309" s="775" t="s">
        <v>174</v>
      </c>
      <c r="E14309" s="775">
        <v>1.94</v>
      </c>
      <c r="F14309" s="775" t="s">
        <v>1377</v>
      </c>
      <c r="G14309" s="775" t="s">
        <v>3439</v>
      </c>
      <c r="H14309" s="775" t="s">
        <v>3438</v>
      </c>
      <c r="I14309" s="775" t="s">
        <v>4235</v>
      </c>
    </row>
    <row r="14310" spans="1:9">
      <c r="A14310" s="775" t="str">
        <f>Table_wabobpsvr_AzureCalc_AzureCalcRateCard[[#This Row],[ServiceName]]&amp;Table_wabobpsvr_AzureCalc_AzureCalcRateCard[[#This Row],[Price_Level]]&amp;Table_wabobpsvr_AzureCalc_AzureCalcRateCard[[#This Row],[Region]]</f>
        <v>Standard S2 Secondary Database DaysB16</v>
      </c>
      <c r="B14310" s="775">
        <v>16</v>
      </c>
      <c r="C14310" s="775" t="s">
        <v>1071</v>
      </c>
      <c r="D14310" s="775" t="s">
        <v>175</v>
      </c>
      <c r="E14310" s="775">
        <v>1.88</v>
      </c>
      <c r="F14310" s="775" t="s">
        <v>1377</v>
      </c>
      <c r="G14310" s="775" t="s">
        <v>3439</v>
      </c>
      <c r="H14310" s="775" t="s">
        <v>3438</v>
      </c>
      <c r="I14310" s="775" t="s">
        <v>4235</v>
      </c>
    </row>
    <row r="14311" spans="1:9">
      <c r="A14311" s="775" t="str">
        <f>Table_wabobpsvr_AzureCalc_AzureCalcRateCard[[#This Row],[ServiceName]]&amp;Table_wabobpsvr_AzureCalc_AzureCalcRateCard[[#This Row],[Price_Level]]&amp;Table_wabobpsvr_AzureCalc_AzureCalcRateCard[[#This Row],[Region]]</f>
        <v>Standard S2 Secondary Database DaysC16</v>
      </c>
      <c r="B14311" s="775">
        <v>16</v>
      </c>
      <c r="C14311" s="775" t="s">
        <v>1071</v>
      </c>
      <c r="D14311" s="775" t="s">
        <v>177</v>
      </c>
      <c r="E14311" s="775">
        <v>1.82</v>
      </c>
      <c r="F14311" s="775" t="s">
        <v>1377</v>
      </c>
      <c r="G14311" s="775" t="s">
        <v>3439</v>
      </c>
      <c r="H14311" s="775" t="s">
        <v>3438</v>
      </c>
      <c r="I14311" s="775" t="s">
        <v>4235</v>
      </c>
    </row>
    <row r="14312" spans="1:9">
      <c r="A14312" s="775" t="str">
        <f>Table_wabobpsvr_AzureCalc_AzureCalcRateCard[[#This Row],[ServiceName]]&amp;Table_wabobpsvr_AzureCalc_AzureCalcRateCard[[#This Row],[Price_Level]]&amp;Table_wabobpsvr_AzureCalc_AzureCalcRateCard[[#This Row],[Region]]</f>
        <v>A10 Cloud ServicesB9</v>
      </c>
      <c r="B14312" s="775">
        <v>9</v>
      </c>
      <c r="C14312" s="775" t="s">
        <v>680</v>
      </c>
      <c r="D14312" s="775" t="s">
        <v>175</v>
      </c>
      <c r="E14312" s="775">
        <v>1.7769999999999999</v>
      </c>
      <c r="F14312" s="775" t="s">
        <v>1221</v>
      </c>
      <c r="G14312" s="775" t="s">
        <v>4301</v>
      </c>
      <c r="H14312" s="775" t="s">
        <v>4302</v>
      </c>
      <c r="I14312" s="775" t="s">
        <v>5409</v>
      </c>
    </row>
    <row r="14313" spans="1:9">
      <c r="A14313" s="775" t="str">
        <f>Table_wabobpsvr_AzureCalc_AzureCalcRateCard[[#This Row],[ServiceName]]&amp;Table_wabobpsvr_AzureCalc_AzureCalcRateCard[[#This Row],[Price_Level]]&amp;Table_wabobpsvr_AzureCalc_AzureCalcRateCard[[#This Row],[Region]]</f>
        <v>A10 Cloud ServicesC9</v>
      </c>
      <c r="B14313" s="775">
        <v>9</v>
      </c>
      <c r="C14313" s="775" t="s">
        <v>680</v>
      </c>
      <c r="D14313" s="775" t="s">
        <v>177</v>
      </c>
      <c r="E14313" s="775">
        <v>1.72</v>
      </c>
      <c r="F14313" s="775" t="s">
        <v>1221</v>
      </c>
      <c r="G14313" s="775" t="s">
        <v>4301</v>
      </c>
      <c r="H14313" s="775" t="s">
        <v>4302</v>
      </c>
      <c r="I14313" s="775" t="s">
        <v>5409</v>
      </c>
    </row>
    <row r="14314" spans="1:9">
      <c r="A14314" s="775" t="str">
        <f>Table_wabobpsvr_AzureCalc_AzureCalcRateCard[[#This Row],[ServiceName]]&amp;Table_wabobpsvr_AzureCalc_AzureCalcRateCard[[#This Row],[Price_Level]]&amp;Table_wabobpsvr_AzureCalc_AzureCalcRateCard[[#This Row],[Region]]</f>
        <v>A10 Cloud ServicesD9</v>
      </c>
      <c r="B14314" s="775">
        <v>9</v>
      </c>
      <c r="C14314" s="775" t="s">
        <v>680</v>
      </c>
      <c r="D14314" s="775" t="s">
        <v>176</v>
      </c>
      <c r="E14314" s="775">
        <v>1.663</v>
      </c>
      <c r="F14314" s="775" t="s">
        <v>1221</v>
      </c>
      <c r="G14314" s="775" t="s">
        <v>4301</v>
      </c>
      <c r="H14314" s="775" t="s">
        <v>4302</v>
      </c>
      <c r="I14314" s="775" t="s">
        <v>5409</v>
      </c>
    </row>
    <row r="14315" spans="1:9">
      <c r="A14315" s="775" t="str">
        <f>Table_wabobpsvr_AzureCalc_AzureCalcRateCard[[#This Row],[ServiceName]]&amp;Table_wabobpsvr_AzureCalc_AzureCalcRateCard[[#This Row],[Price_Level]]&amp;Table_wabobpsvr_AzureCalc_AzureCalcRateCard[[#This Row],[Region]]</f>
        <v>A10 Cloud ServicesMOSP15</v>
      </c>
      <c r="B14315" s="775">
        <v>15</v>
      </c>
      <c r="C14315" s="775" t="s">
        <v>680</v>
      </c>
      <c r="D14315" s="775" t="s">
        <v>606</v>
      </c>
      <c r="E14315" s="775">
        <v>1.89</v>
      </c>
      <c r="F14315" s="775" t="s">
        <v>1221</v>
      </c>
      <c r="G14315" s="775" t="s">
        <v>4235</v>
      </c>
      <c r="H14315" s="775" t="s">
        <v>4235</v>
      </c>
      <c r="I14315" s="775" t="s">
        <v>6252</v>
      </c>
    </row>
    <row r="14316" spans="1:9">
      <c r="A14316" s="775" t="str">
        <f>Table_wabobpsvr_AzureCalc_AzureCalcRateCard[[#This Row],[ServiceName]]&amp;Table_wabobpsvr_AzureCalc_AzureCalcRateCard[[#This Row],[Price_Level]]&amp;Table_wabobpsvr_AzureCalc_AzureCalcRateCard[[#This Row],[Region]]</f>
        <v>A10 Cloud ServicesA15</v>
      </c>
      <c r="B14316" s="775">
        <v>15</v>
      </c>
      <c r="C14316" s="775" t="s">
        <v>680</v>
      </c>
      <c r="D14316" s="775" t="s">
        <v>174</v>
      </c>
      <c r="E14316" s="775">
        <v>1.833</v>
      </c>
      <c r="F14316" s="775" t="s">
        <v>1221</v>
      </c>
      <c r="G14316" s="775" t="s">
        <v>3780</v>
      </c>
      <c r="H14316" s="775" t="s">
        <v>3781</v>
      </c>
      <c r="I14316" s="775" t="s">
        <v>6252</v>
      </c>
    </row>
    <row r="14317" spans="1:9">
      <c r="A14317" s="775" t="str">
        <f>Table_wabobpsvr_AzureCalc_AzureCalcRateCard[[#This Row],[ServiceName]]&amp;Table_wabobpsvr_AzureCalc_AzureCalcRateCard[[#This Row],[Price_Level]]&amp;Table_wabobpsvr_AzureCalc_AzureCalcRateCard[[#This Row],[Region]]</f>
        <v>A10 Cloud ServicesB15</v>
      </c>
      <c r="B14317" s="775">
        <v>15</v>
      </c>
      <c r="C14317" s="775" t="s">
        <v>680</v>
      </c>
      <c r="D14317" s="775" t="s">
        <v>175</v>
      </c>
      <c r="E14317" s="775">
        <v>1.7769999999999999</v>
      </c>
      <c r="F14317" s="775" t="s">
        <v>1221</v>
      </c>
      <c r="G14317" s="775" t="s">
        <v>3780</v>
      </c>
      <c r="H14317" s="775" t="s">
        <v>3781</v>
      </c>
      <c r="I14317" s="775" t="s">
        <v>6252</v>
      </c>
    </row>
    <row r="14318" spans="1:9">
      <c r="A14318" s="775" t="str">
        <f>Table_wabobpsvr_AzureCalc_AzureCalcRateCard[[#This Row],[ServiceName]]&amp;Table_wabobpsvr_AzureCalc_AzureCalcRateCard[[#This Row],[Price_Level]]&amp;Table_wabobpsvr_AzureCalc_AzureCalcRateCard[[#This Row],[Region]]</f>
        <v>A10 Cloud ServicesC15</v>
      </c>
      <c r="B14318" s="775">
        <v>15</v>
      </c>
      <c r="C14318" s="775" t="s">
        <v>680</v>
      </c>
      <c r="D14318" s="775" t="s">
        <v>177</v>
      </c>
      <c r="E14318" s="775">
        <v>1.72</v>
      </c>
      <c r="F14318" s="775" t="s">
        <v>1221</v>
      </c>
      <c r="G14318" s="775" t="s">
        <v>3780</v>
      </c>
      <c r="H14318" s="775" t="s">
        <v>3781</v>
      </c>
      <c r="I14318" s="775" t="s">
        <v>6252</v>
      </c>
    </row>
    <row r="14319" spans="1:9">
      <c r="A14319" s="775" t="str">
        <f>Table_wabobpsvr_AzureCalc_AzureCalcRateCard[[#This Row],[ServiceName]]&amp;Table_wabobpsvr_AzureCalc_AzureCalcRateCard[[#This Row],[Price_Level]]&amp;Table_wabobpsvr_AzureCalc_AzureCalcRateCard[[#This Row],[Region]]</f>
        <v>A10 Cloud ServicesD15</v>
      </c>
      <c r="B14319" s="775">
        <v>15</v>
      </c>
      <c r="C14319" s="775" t="s">
        <v>680</v>
      </c>
      <c r="D14319" s="775" t="s">
        <v>176</v>
      </c>
      <c r="E14319" s="775">
        <v>1.663</v>
      </c>
      <c r="F14319" s="775" t="s">
        <v>1221</v>
      </c>
      <c r="G14319" s="775" t="s">
        <v>3780</v>
      </c>
      <c r="H14319" s="775" t="s">
        <v>3781</v>
      </c>
      <c r="I14319" s="775" t="s">
        <v>6252</v>
      </c>
    </row>
    <row r="14320" spans="1:9">
      <c r="A14320" s="775" t="str">
        <f>Table_wabobpsvr_AzureCalc_AzureCalcRateCard[[#This Row],[ServiceName]]&amp;Table_wabobpsvr_AzureCalc_AzureCalcRateCard[[#This Row],[Price_Level]]&amp;Table_wabobpsvr_AzureCalc_AzureCalcRateCard[[#This Row],[Region]]</f>
        <v>A10 Cloud ServicesMOSP16</v>
      </c>
      <c r="B14320" s="775">
        <v>16</v>
      </c>
      <c r="C14320" s="775" t="s">
        <v>680</v>
      </c>
      <c r="D14320" s="775" t="s">
        <v>606</v>
      </c>
      <c r="E14320" s="775">
        <v>1.89</v>
      </c>
      <c r="F14320" s="775" t="s">
        <v>1221</v>
      </c>
      <c r="G14320" s="775" t="s">
        <v>4235</v>
      </c>
      <c r="H14320" s="775" t="s">
        <v>4235</v>
      </c>
      <c r="I14320" s="775" t="s">
        <v>6484</v>
      </c>
    </row>
    <row r="14321" spans="1:9">
      <c r="A14321" s="775" t="str">
        <f>Table_wabobpsvr_AzureCalc_AzureCalcRateCard[[#This Row],[ServiceName]]&amp;Table_wabobpsvr_AzureCalc_AzureCalcRateCard[[#This Row],[Price_Level]]&amp;Table_wabobpsvr_AzureCalc_AzureCalcRateCard[[#This Row],[Region]]</f>
        <v>A11 VM (Windows)B1</v>
      </c>
      <c r="B14321" s="775">
        <v>1</v>
      </c>
      <c r="C14321" s="775" t="s">
        <v>87</v>
      </c>
      <c r="D14321" s="775" t="s">
        <v>175</v>
      </c>
      <c r="E14321" s="775">
        <v>2.0304000000000002</v>
      </c>
      <c r="F14321" s="775" t="s">
        <v>1222</v>
      </c>
      <c r="G14321" s="775" t="s">
        <v>4377</v>
      </c>
      <c r="H14321" s="775" t="s">
        <v>4378</v>
      </c>
      <c r="I14321" s="775" t="s">
        <v>5585</v>
      </c>
    </row>
    <row r="14322" spans="1:9">
      <c r="A14322" s="775" t="str">
        <f>Table_wabobpsvr_AzureCalc_AzureCalcRateCard[[#This Row],[ServiceName]]&amp;Table_wabobpsvr_AzureCalc_AzureCalcRateCard[[#This Row],[Price_Level]]&amp;Table_wabobpsvr_AzureCalc_AzureCalcRateCard[[#This Row],[Region]]</f>
        <v>A11 VM (Windows)C1</v>
      </c>
      <c r="B14322" s="775">
        <v>1</v>
      </c>
      <c r="C14322" s="775" t="s">
        <v>87</v>
      </c>
      <c r="D14322" s="775" t="s">
        <v>177</v>
      </c>
      <c r="E14322" s="775">
        <v>1.9656</v>
      </c>
      <c r="F14322" s="775" t="s">
        <v>1222</v>
      </c>
      <c r="G14322" s="775" t="s">
        <v>4377</v>
      </c>
      <c r="H14322" s="775" t="s">
        <v>4378</v>
      </c>
      <c r="I14322" s="775" t="s">
        <v>5585</v>
      </c>
    </row>
    <row r="14323" spans="1:9">
      <c r="A14323" s="775" t="str">
        <f>Table_wabobpsvr_AzureCalc_AzureCalcRateCard[[#This Row],[ServiceName]]&amp;Table_wabobpsvr_AzureCalc_AzureCalcRateCard[[#This Row],[Price_Level]]&amp;Table_wabobpsvr_AzureCalc_AzureCalcRateCard[[#This Row],[Region]]</f>
        <v>A11 VM (Windows)D1</v>
      </c>
      <c r="B14323" s="775">
        <v>1</v>
      </c>
      <c r="C14323" s="775" t="s">
        <v>87</v>
      </c>
      <c r="D14323" s="775" t="s">
        <v>176</v>
      </c>
      <c r="E14323" s="775">
        <v>1.9008</v>
      </c>
      <c r="F14323" s="775" t="s">
        <v>1222</v>
      </c>
      <c r="G14323" s="775" t="s">
        <v>4377</v>
      </c>
      <c r="H14323" s="775" t="s">
        <v>4378</v>
      </c>
      <c r="I14323" s="775" t="s">
        <v>5585</v>
      </c>
    </row>
    <row r="14324" spans="1:9">
      <c r="A14324" s="775" t="str">
        <f>Table_wabobpsvr_AzureCalc_AzureCalcRateCard[[#This Row],[ServiceName]]&amp;Table_wabobpsvr_AzureCalc_AzureCalcRateCard[[#This Row],[Price_Level]]&amp;Table_wabobpsvr_AzureCalc_AzureCalcRateCard[[#This Row],[Region]]</f>
        <v>A8 VM (Non-Windows)MOSP4</v>
      </c>
      <c r="B14324" s="775">
        <v>4</v>
      </c>
      <c r="C14324" s="775" t="s">
        <v>87</v>
      </c>
      <c r="D14324" s="775" t="s">
        <v>606</v>
      </c>
      <c r="E14324" s="775">
        <v>0.97499999999999998</v>
      </c>
      <c r="F14324" s="775" t="s">
        <v>696</v>
      </c>
      <c r="G14324" s="775"/>
      <c r="H14324" s="775"/>
      <c r="I14324" s="775" t="s">
        <v>5173</v>
      </c>
    </row>
    <row r="14325" spans="1:9">
      <c r="A14325" s="775" t="str">
        <f>Table_wabobpsvr_AzureCalc_AzureCalcRateCard[[#This Row],[ServiceName]]&amp;Table_wabobpsvr_AzureCalc_AzureCalcRateCard[[#This Row],[Price_Level]]&amp;Table_wabobpsvr_AzureCalc_AzureCalcRateCard[[#This Row],[Region]]</f>
        <v>A8 VM (Non-Windows)A4</v>
      </c>
      <c r="B14325" s="775">
        <v>4</v>
      </c>
      <c r="C14325" s="775" t="s">
        <v>87</v>
      </c>
      <c r="D14325" s="775" t="s">
        <v>174</v>
      </c>
      <c r="E14325" s="775">
        <v>0.71174999999999999</v>
      </c>
      <c r="F14325" s="775" t="s">
        <v>696</v>
      </c>
      <c r="G14325" s="775" t="s">
        <v>2200</v>
      </c>
      <c r="H14325" s="775" t="s">
        <v>7673</v>
      </c>
      <c r="I14325" s="775" t="s">
        <v>5173</v>
      </c>
    </row>
    <row r="14326" spans="1:9">
      <c r="A14326" s="775" t="str">
        <f>Table_wabobpsvr_AzureCalc_AzureCalcRateCard[[#This Row],[ServiceName]]&amp;Table_wabobpsvr_AzureCalc_AzureCalcRateCard[[#This Row],[Price_Level]]&amp;Table_wabobpsvr_AzureCalc_AzureCalcRateCard[[#This Row],[Region]]</f>
        <v>A8 VM (Non-Windows)B4</v>
      </c>
      <c r="B14326" s="775">
        <v>4</v>
      </c>
      <c r="C14326" s="775" t="s">
        <v>87</v>
      </c>
      <c r="D14326" s="775" t="s">
        <v>175</v>
      </c>
      <c r="E14326" s="775">
        <v>0.6825</v>
      </c>
      <c r="F14326" s="775" t="s">
        <v>696</v>
      </c>
      <c r="G14326" s="775" t="s">
        <v>2200</v>
      </c>
      <c r="H14326" s="775" t="s">
        <v>7673</v>
      </c>
      <c r="I14326" s="775" t="s">
        <v>5173</v>
      </c>
    </row>
    <row r="14327" spans="1:9">
      <c r="A14327" s="775" t="str">
        <f>Table_wabobpsvr_AzureCalc_AzureCalcRateCard[[#This Row],[ServiceName]]&amp;Table_wabobpsvr_AzureCalc_AzureCalcRateCard[[#This Row],[Price_Level]]&amp;Table_wabobpsvr_AzureCalc_AzureCalcRateCard[[#This Row],[Region]]</f>
        <v>A8 VM (Non-Windows)C4</v>
      </c>
      <c r="B14327" s="775">
        <v>4</v>
      </c>
      <c r="C14327" s="775" t="s">
        <v>87</v>
      </c>
      <c r="D14327" s="775" t="s">
        <v>177</v>
      </c>
      <c r="E14327" s="775">
        <v>0.65325</v>
      </c>
      <c r="F14327" s="775" t="s">
        <v>696</v>
      </c>
      <c r="G14327" s="775" t="s">
        <v>2200</v>
      </c>
      <c r="H14327" s="775" t="s">
        <v>7673</v>
      </c>
      <c r="I14327" s="775" t="s">
        <v>5173</v>
      </c>
    </row>
    <row r="14328" spans="1:9">
      <c r="A14328" s="775" t="str">
        <f>Table_wabobpsvr_AzureCalc_AzureCalcRateCard[[#This Row],[ServiceName]]&amp;Table_wabobpsvr_AzureCalc_AzureCalcRateCard[[#This Row],[Price_Level]]&amp;Table_wabobpsvr_AzureCalc_AzureCalcRateCard[[#This Row],[Region]]</f>
        <v>A8 VM (Non-Windows)D4</v>
      </c>
      <c r="B14328" s="775">
        <v>4</v>
      </c>
      <c r="C14328" s="775" t="s">
        <v>87</v>
      </c>
      <c r="D14328" s="775" t="s">
        <v>176</v>
      </c>
      <c r="E14328" s="775">
        <v>0.624</v>
      </c>
      <c r="F14328" s="775" t="s">
        <v>696</v>
      </c>
      <c r="G14328" s="775" t="s">
        <v>2200</v>
      </c>
      <c r="H14328" s="775" t="s">
        <v>7673</v>
      </c>
      <c r="I14328" s="775" t="s">
        <v>5173</v>
      </c>
    </row>
    <row r="14329" spans="1:9">
      <c r="A14329" s="775" t="str">
        <f>Table_wabobpsvr_AzureCalc_AzureCalcRateCard[[#This Row],[ServiceName]]&amp;Table_wabobpsvr_AzureCalc_AzureCalcRateCard[[#This Row],[Price_Level]]&amp;Table_wabobpsvr_AzureCalc_AzureCalcRateCard[[#This Row],[Region]]</f>
        <v>A8 VM (Windows)MOSP4</v>
      </c>
      <c r="B14329" s="775">
        <v>4</v>
      </c>
      <c r="C14329" s="775" t="s">
        <v>87</v>
      </c>
      <c r="D14329" s="775" t="s">
        <v>606</v>
      </c>
      <c r="E14329" s="775">
        <v>1.466</v>
      </c>
      <c r="F14329" s="775" t="s">
        <v>698</v>
      </c>
      <c r="G14329" s="775"/>
      <c r="H14329" s="775"/>
      <c r="I14329" s="775" t="s">
        <v>5929</v>
      </c>
    </row>
    <row r="14330" spans="1:9">
      <c r="A14330" s="775" t="str">
        <f>Table_wabobpsvr_AzureCalc_AzureCalcRateCard[[#This Row],[ServiceName]]&amp;Table_wabobpsvr_AzureCalc_AzureCalcRateCard[[#This Row],[Price_Level]]&amp;Table_wabobpsvr_AzureCalc_AzureCalcRateCard[[#This Row],[Region]]</f>
        <v/>
      </c>
      <c r="B14330" s="775"/>
      <c r="C14330" s="775" t="s">
        <v>4235</v>
      </c>
      <c r="D14330" s="775" t="s">
        <v>4235</v>
      </c>
      <c r="E14330" s="775">
        <v>0</v>
      </c>
      <c r="F14330" s="775" t="s">
        <v>4235</v>
      </c>
      <c r="G14330" s="775" t="s">
        <v>4235</v>
      </c>
      <c r="H14330" s="775" t="s">
        <v>4235</v>
      </c>
      <c r="I14330" s="775" t="s">
        <v>4235</v>
      </c>
    </row>
    <row r="14331" spans="1:9">
      <c r="A14331" s="775" t="str">
        <f>Table_wabobpsvr_AzureCalc_AzureCalcRateCard[[#This Row],[ServiceName]]&amp;Table_wabobpsvr_AzureCalc_AzureCalcRateCard[[#This Row],[Price_Level]]&amp;Table_wabobpsvr_AzureCalc_AzureCalcRateCard[[#This Row],[Region]]</f>
        <v>A0 Cloud ServicesMOSP16</v>
      </c>
      <c r="B14331" s="775">
        <v>16</v>
      </c>
      <c r="C14331" s="775" t="s">
        <v>680</v>
      </c>
      <c r="D14331" s="775" t="s">
        <v>606</v>
      </c>
      <c r="E14331" s="775">
        <v>2.9000000000000001E-2</v>
      </c>
      <c r="F14331" s="775" t="s">
        <v>699</v>
      </c>
      <c r="G14331" s="775" t="s">
        <v>4235</v>
      </c>
      <c r="H14331" s="775" t="s">
        <v>4235</v>
      </c>
      <c r="I14331" s="775" t="s">
        <v>4235</v>
      </c>
    </row>
    <row r="14332" spans="1:9">
      <c r="A14332" s="775" t="str">
        <f>Table_wabobpsvr_AzureCalc_AzureCalcRateCard[[#This Row],[ServiceName]]&amp;Table_wabobpsvr_AzureCalc_AzureCalcRateCard[[#This Row],[Price_Level]]&amp;Table_wabobpsvr_AzureCalc_AzureCalcRateCard[[#This Row],[Region]]</f>
        <v>A0 VM (Non-Windows)MOSP16</v>
      </c>
      <c r="B14332" s="775">
        <v>16</v>
      </c>
      <c r="C14332" s="775" t="s">
        <v>87</v>
      </c>
      <c r="D14332" s="775" t="s">
        <v>606</v>
      </c>
      <c r="E14332" s="775">
        <v>2.9000000000000001E-2</v>
      </c>
      <c r="F14332" s="775" t="s">
        <v>704</v>
      </c>
      <c r="G14332" s="775" t="s">
        <v>4235</v>
      </c>
      <c r="H14332" s="775" t="s">
        <v>4235</v>
      </c>
      <c r="I14332" s="775" t="s">
        <v>4235</v>
      </c>
    </row>
    <row r="14333" spans="1:9">
      <c r="A14333" s="775" t="str">
        <f>Table_wabobpsvr_AzureCalc_AzureCalcRateCard[[#This Row],[ServiceName]]&amp;Table_wabobpsvr_AzureCalc_AzureCalcRateCard[[#This Row],[Price_Level]]&amp;Table_wabobpsvr_AzureCalc_AzureCalcRateCard[[#This Row],[Region]]</f>
        <v>A0 VM (Windows)MOSP16</v>
      </c>
      <c r="B14333" s="775">
        <v>16</v>
      </c>
      <c r="C14333" s="775" t="s">
        <v>87</v>
      </c>
      <c r="D14333" s="775" t="s">
        <v>606</v>
      </c>
      <c r="E14333" s="775">
        <v>2.9000000000000001E-2</v>
      </c>
      <c r="F14333" s="775" t="s">
        <v>705</v>
      </c>
      <c r="G14333" s="775" t="s">
        <v>4235</v>
      </c>
      <c r="H14333" s="775" t="s">
        <v>4235</v>
      </c>
      <c r="I14333" s="775" t="s">
        <v>4235</v>
      </c>
    </row>
    <row r="14334" spans="1:9">
      <c r="A14334" s="775" t="str">
        <f>Table_wabobpsvr_AzureCalc_AzureCalcRateCard[[#This Row],[ServiceName]]&amp;Table_wabobpsvr_AzureCalc_AzureCalcRateCard[[#This Row],[Price_Level]]&amp;Table_wabobpsvr_AzureCalc_AzureCalcRateCard[[#This Row],[Region]]</f>
        <v>A1 Cloud ServicesMOSP16</v>
      </c>
      <c r="B14334" s="775">
        <v>16</v>
      </c>
      <c r="C14334" s="775" t="s">
        <v>680</v>
      </c>
      <c r="D14334" s="775" t="s">
        <v>606</v>
      </c>
      <c r="E14334" s="775">
        <v>0.113</v>
      </c>
      <c r="F14334" s="775" t="s">
        <v>681</v>
      </c>
      <c r="G14334" s="775" t="s">
        <v>4235</v>
      </c>
      <c r="H14334" s="775" t="s">
        <v>4235</v>
      </c>
      <c r="I14334" s="775" t="s">
        <v>4235</v>
      </c>
    </row>
    <row r="14335" spans="1:9">
      <c r="A14335" s="775" t="str">
        <f>Table_wabobpsvr_AzureCalc_AzureCalcRateCard[[#This Row],[ServiceName]]&amp;Table_wabobpsvr_AzureCalc_AzureCalcRateCard[[#This Row],[Price_Level]]&amp;Table_wabobpsvr_AzureCalc_AzureCalcRateCard[[#This Row],[Region]]</f>
        <v>A1 HDInsightMOSP16</v>
      </c>
      <c r="B14335" s="775">
        <v>16</v>
      </c>
      <c r="C14335" s="775" t="s">
        <v>87</v>
      </c>
      <c r="D14335" s="775" t="s">
        <v>606</v>
      </c>
      <c r="E14335" s="775">
        <v>0.10100000000000001</v>
      </c>
      <c r="F14335" s="775" t="s">
        <v>3375</v>
      </c>
      <c r="G14335" s="775" t="s">
        <v>4235</v>
      </c>
      <c r="H14335" s="775" t="s">
        <v>4235</v>
      </c>
      <c r="I14335" s="775" t="s">
        <v>4235</v>
      </c>
    </row>
    <row r="14336" spans="1:9">
      <c r="A14336" s="775" t="str">
        <f>Table_wabobpsvr_AzureCalc_AzureCalcRateCard[[#This Row],[ServiceName]]&amp;Table_wabobpsvr_AzureCalc_AzureCalcRateCard[[#This Row],[Price_Level]]&amp;Table_wabobpsvr_AzureCalc_AzureCalcRateCard[[#This Row],[Region]]</f>
        <v>A1 HDInsight (Non-Windows)MOSP16</v>
      </c>
      <c r="B14336" s="775">
        <v>16</v>
      </c>
      <c r="C14336" s="775" t="s">
        <v>87</v>
      </c>
      <c r="D14336" s="775" t="s">
        <v>606</v>
      </c>
      <c r="E14336" s="775">
        <v>5.04E-2</v>
      </c>
      <c r="F14336" s="775" t="s">
        <v>3643</v>
      </c>
      <c r="G14336" s="775" t="s">
        <v>4235</v>
      </c>
      <c r="H14336" s="775" t="s">
        <v>4235</v>
      </c>
      <c r="I14336" s="775" t="s">
        <v>4235</v>
      </c>
    </row>
    <row r="14337" spans="1:9">
      <c r="A14337" s="775" t="str">
        <f>Table_wabobpsvr_AzureCalc_AzureCalcRateCard[[#This Row],[ServiceName]]&amp;Table_wabobpsvr_AzureCalc_AzureCalcRateCard[[#This Row],[Price_Level]]&amp;Table_wabobpsvr_AzureCalc_AzureCalcRateCard[[#This Row],[Region]]</f>
        <v>A1 VM (Non-Windows)MOSP16</v>
      </c>
      <c r="B14337" s="775">
        <v>16</v>
      </c>
      <c r="C14337" s="775" t="s">
        <v>87</v>
      </c>
      <c r="D14337" s="775" t="s">
        <v>606</v>
      </c>
      <c r="E14337" s="775">
        <v>7.0999999999999994E-2</v>
      </c>
      <c r="F14337" s="775" t="s">
        <v>682</v>
      </c>
      <c r="G14337" s="775" t="s">
        <v>4235</v>
      </c>
      <c r="H14337" s="775" t="s">
        <v>4235</v>
      </c>
      <c r="I14337" s="775" t="s">
        <v>4235</v>
      </c>
    </row>
    <row r="14338" spans="1:9">
      <c r="A14338" s="775" t="str">
        <f>Table_wabobpsvr_AzureCalc_AzureCalcRateCard[[#This Row],[ServiceName]]&amp;Table_wabobpsvr_AzureCalc_AzureCalcRateCard[[#This Row],[Price_Level]]&amp;Table_wabobpsvr_AzureCalc_AzureCalcRateCard[[#This Row],[Region]]</f>
        <v>A1 VM (Windows)MOSP16</v>
      </c>
      <c r="B14338" s="775">
        <v>16</v>
      </c>
      <c r="C14338" s="775" t="s">
        <v>87</v>
      </c>
      <c r="D14338" s="775" t="s">
        <v>606</v>
      </c>
      <c r="E14338" s="775">
        <v>0.113</v>
      </c>
      <c r="F14338" s="775" t="s">
        <v>687</v>
      </c>
      <c r="G14338" s="775" t="s">
        <v>4235</v>
      </c>
      <c r="H14338" s="775" t="s">
        <v>4235</v>
      </c>
      <c r="I14338" s="775" t="s">
        <v>4235</v>
      </c>
    </row>
    <row r="14339" spans="1:9">
      <c r="A14339" s="775" t="str">
        <f>Table_wabobpsvr_AzureCalc_AzureCalcRateCard[[#This Row],[ServiceName]]&amp;Table_wabobpsvr_AzureCalc_AzureCalcRateCard[[#This Row],[Price_Level]]&amp;Table_wabobpsvr_AzureCalc_AzureCalcRateCard[[#This Row],[Region]]</f>
        <v>A8 VM (Windows)A4</v>
      </c>
      <c r="B14339" s="775">
        <v>4</v>
      </c>
      <c r="C14339" s="775" t="s">
        <v>87</v>
      </c>
      <c r="D14339" s="775" t="s">
        <v>174</v>
      </c>
      <c r="E14339" s="775">
        <v>1.0701799999999999</v>
      </c>
      <c r="F14339" s="775" t="s">
        <v>698</v>
      </c>
      <c r="G14339" s="775" t="s">
        <v>2301</v>
      </c>
      <c r="H14339" s="775" t="s">
        <v>2302</v>
      </c>
      <c r="I14339" s="775" t="s">
        <v>5929</v>
      </c>
    </row>
    <row r="14340" spans="1:9">
      <c r="A14340" s="1039" t="str">
        <f>Table_wabobpsvr_AzureCalc_AzureCalcRateCard[[#This Row],[ServiceName]]&amp;Table_wabobpsvr_AzureCalc_AzureCalcRateCard[[#This Row],[Price_Level]]&amp;Table_wabobpsvr_AzureCalc_AzureCalcRateCard[[#This Row],[Region]]</f>
        <v>A8 VM (Windows)B4</v>
      </c>
      <c r="B14340" s="1039">
        <v>4</v>
      </c>
      <c r="C14340" s="1039" t="s">
        <v>87</v>
      </c>
      <c r="D14340" s="1039" t="s">
        <v>175</v>
      </c>
      <c r="E14340" s="1039">
        <v>1.0262</v>
      </c>
      <c r="F14340" s="1039" t="s">
        <v>698</v>
      </c>
      <c r="G14340" s="775" t="s">
        <v>2301</v>
      </c>
      <c r="H14340" s="775" t="s">
        <v>2302</v>
      </c>
      <c r="I14340" s="775" t="s">
        <v>5929</v>
      </c>
    </row>
    <row r="14341" spans="1:9">
      <c r="A14341" s="775" t="str">
        <f>Table_wabobpsvr_AzureCalc_AzureCalcRateCard[[#This Row],[ServiceName]]&amp;Table_wabobpsvr_AzureCalc_AzureCalcRateCard[[#This Row],[Price_Level]]&amp;Table_wabobpsvr_AzureCalc_AzureCalcRateCard[[#This Row],[Region]]</f>
        <v>A8 VM (Windows)C4</v>
      </c>
      <c r="B14341" s="775">
        <v>4</v>
      </c>
      <c r="C14341" s="775" t="s">
        <v>87</v>
      </c>
      <c r="D14341" s="775" t="s">
        <v>177</v>
      </c>
      <c r="E14341" s="775">
        <v>0.98221999999999998</v>
      </c>
      <c r="F14341" s="775" t="s">
        <v>698</v>
      </c>
      <c r="G14341" s="775" t="s">
        <v>2301</v>
      </c>
      <c r="H14341" s="775" t="s">
        <v>2302</v>
      </c>
      <c r="I14341" s="775" t="s">
        <v>5929</v>
      </c>
    </row>
    <row r="14342" spans="1:9">
      <c r="A14342" s="1039" t="str">
        <f>Table_wabobpsvr_AzureCalc_AzureCalcRateCard[[#This Row],[ServiceName]]&amp;Table_wabobpsvr_AzureCalc_AzureCalcRateCard[[#This Row],[Price_Level]]&amp;Table_wabobpsvr_AzureCalc_AzureCalcRateCard[[#This Row],[Region]]</f>
        <v>A8 VM (Windows)D4</v>
      </c>
      <c r="B14342" s="1039">
        <v>4</v>
      </c>
      <c r="C14342" s="1039" t="s">
        <v>87</v>
      </c>
      <c r="D14342" s="1039" t="s">
        <v>176</v>
      </c>
      <c r="E14342" s="1039">
        <v>0.93823999999999996</v>
      </c>
      <c r="F14342" s="1039" t="s">
        <v>698</v>
      </c>
      <c r="G14342" s="775" t="s">
        <v>2301</v>
      </c>
      <c r="H14342" s="775" t="s">
        <v>2302</v>
      </c>
      <c r="I14342" s="775" t="s">
        <v>5929</v>
      </c>
    </row>
    <row r="14343" spans="1:9">
      <c r="A14343" s="775" t="str">
        <f>Table_wabobpsvr_AzureCalc_AzureCalcRateCard[[#This Row],[ServiceName]]&amp;Table_wabobpsvr_AzureCalc_AzureCalcRateCard[[#This Row],[Price_Level]]&amp;Table_wabobpsvr_AzureCalc_AzureCalcRateCard[[#This Row],[Region]]</f>
        <v>A9 VM (Non-Windows)MOSP4</v>
      </c>
      <c r="B14343" s="775">
        <v>4</v>
      </c>
      <c r="C14343" s="775" t="s">
        <v>87</v>
      </c>
      <c r="D14343" s="775" t="s">
        <v>606</v>
      </c>
      <c r="E14343" s="775">
        <v>1.95</v>
      </c>
      <c r="F14343" s="775" t="s">
        <v>700</v>
      </c>
      <c r="G14343" s="775"/>
      <c r="H14343" s="775"/>
      <c r="I14343" s="775" t="s">
        <v>6151</v>
      </c>
    </row>
    <row r="14344" spans="1:9">
      <c r="A14344" s="775" t="str">
        <f>Table_wabobpsvr_AzureCalc_AzureCalcRateCard[[#This Row],[ServiceName]]&amp;Table_wabobpsvr_AzureCalc_AzureCalcRateCard[[#This Row],[Price_Level]]&amp;Table_wabobpsvr_AzureCalc_AzureCalcRateCard[[#This Row],[Region]]</f>
        <v>A9 VM (Non-Windows)A4</v>
      </c>
      <c r="B14344" s="775">
        <v>4</v>
      </c>
      <c r="C14344" s="775" t="s">
        <v>87</v>
      </c>
      <c r="D14344" s="775" t="s">
        <v>174</v>
      </c>
      <c r="E14344" s="775">
        <v>1.4235</v>
      </c>
      <c r="F14344" s="775" t="s">
        <v>700</v>
      </c>
      <c r="G14344" s="775" t="s">
        <v>2386</v>
      </c>
      <c r="H14344" s="775" t="s">
        <v>2387</v>
      </c>
      <c r="I14344" s="775" t="s">
        <v>6151</v>
      </c>
    </row>
    <row r="14345" spans="1:9">
      <c r="A14345" s="775" t="str">
        <f>Table_wabobpsvr_AzureCalc_AzureCalcRateCard[[#This Row],[ServiceName]]&amp;Table_wabobpsvr_AzureCalc_AzureCalcRateCard[[#This Row],[Price_Level]]&amp;Table_wabobpsvr_AzureCalc_AzureCalcRateCard[[#This Row],[Region]]</f>
        <v>A9 VM (Non-Windows)B4</v>
      </c>
      <c r="B14345" s="775">
        <v>4</v>
      </c>
      <c r="C14345" s="775" t="s">
        <v>87</v>
      </c>
      <c r="D14345" s="775" t="s">
        <v>175</v>
      </c>
      <c r="E14345" s="775">
        <v>1.365</v>
      </c>
      <c r="F14345" s="775" t="s">
        <v>700</v>
      </c>
      <c r="G14345" s="775" t="s">
        <v>2386</v>
      </c>
      <c r="H14345" s="775" t="s">
        <v>2387</v>
      </c>
      <c r="I14345" s="775" t="s">
        <v>6151</v>
      </c>
    </row>
    <row r="14346" spans="1:9">
      <c r="A14346" s="775" t="str">
        <f>Table_wabobpsvr_AzureCalc_AzureCalcRateCard[[#This Row],[ServiceName]]&amp;Table_wabobpsvr_AzureCalc_AzureCalcRateCard[[#This Row],[Price_Level]]&amp;Table_wabobpsvr_AzureCalc_AzureCalcRateCard[[#This Row],[Region]]</f>
        <v>A9 VM (Non-Windows)C4</v>
      </c>
      <c r="B14346" s="775">
        <v>4</v>
      </c>
      <c r="C14346" s="775" t="s">
        <v>87</v>
      </c>
      <c r="D14346" s="775" t="s">
        <v>177</v>
      </c>
      <c r="E14346" s="775">
        <v>1.3065</v>
      </c>
      <c r="F14346" s="775" t="s">
        <v>700</v>
      </c>
      <c r="G14346" s="775" t="s">
        <v>2386</v>
      </c>
      <c r="H14346" s="775" t="s">
        <v>2387</v>
      </c>
      <c r="I14346" s="775" t="s">
        <v>6151</v>
      </c>
    </row>
    <row r="14347" spans="1:9">
      <c r="A14347" s="775" t="str">
        <f>Table_wabobpsvr_AzureCalc_AzureCalcRateCard[[#This Row],[ServiceName]]&amp;Table_wabobpsvr_AzureCalc_AzureCalcRateCard[[#This Row],[Price_Level]]&amp;Table_wabobpsvr_AzureCalc_AzureCalcRateCard[[#This Row],[Region]]</f>
        <v>A9 VM (Non-Windows)D4</v>
      </c>
      <c r="B14347" s="775">
        <v>4</v>
      </c>
      <c r="C14347" s="775" t="s">
        <v>87</v>
      </c>
      <c r="D14347" s="775" t="s">
        <v>176</v>
      </c>
      <c r="E14347" s="775">
        <v>1.248</v>
      </c>
      <c r="F14347" s="775" t="s">
        <v>700</v>
      </c>
      <c r="G14347" s="775" t="s">
        <v>2386</v>
      </c>
      <c r="H14347" s="775" t="s">
        <v>2387</v>
      </c>
      <c r="I14347" s="775" t="s">
        <v>6151</v>
      </c>
    </row>
    <row r="14348" spans="1:9">
      <c r="A14348" s="775" t="str">
        <f>Table_wabobpsvr_AzureCalc_AzureCalcRateCard[[#This Row],[ServiceName]]&amp;Table_wabobpsvr_AzureCalc_AzureCalcRateCard[[#This Row],[Price_Level]]&amp;Table_wabobpsvr_AzureCalc_AzureCalcRateCard[[#This Row],[Region]]</f>
        <v>SQL Premium P2 Database DaysD</v>
      </c>
      <c r="B14348" s="775"/>
      <c r="C14348" s="775" t="s">
        <v>1071</v>
      </c>
      <c r="D14348" s="775" t="s">
        <v>176</v>
      </c>
      <c r="E14348" s="775">
        <v>29.04</v>
      </c>
      <c r="F14348" s="775" t="s">
        <v>761</v>
      </c>
      <c r="G14348" s="775" t="s">
        <v>3115</v>
      </c>
      <c r="H14348" s="775" t="s">
        <v>3116</v>
      </c>
      <c r="I14348" s="775" t="s">
        <v>4235</v>
      </c>
    </row>
    <row r="14349" spans="1:9">
      <c r="A14349" s="775" t="str">
        <f>Table_wabobpsvr_AzureCalc_AzureCalcRateCard[[#This Row],[ServiceName]]&amp;Table_wabobpsvr_AzureCalc_AzureCalcRateCard[[#This Row],[Price_Level]]&amp;Table_wabobpsvr_AzureCalc_AzureCalcRateCard[[#This Row],[Region]]</f>
        <v>SQL Premium P3 Database DaysMOSP</v>
      </c>
      <c r="B14349" s="775"/>
      <c r="C14349" s="775" t="s">
        <v>1071</v>
      </c>
      <c r="D14349" s="775" t="s">
        <v>606</v>
      </c>
      <c r="E14349" s="775">
        <v>132</v>
      </c>
      <c r="F14349" s="775" t="s">
        <v>762</v>
      </c>
      <c r="G14349" s="775" t="s">
        <v>4235</v>
      </c>
      <c r="H14349" s="775" t="s">
        <v>4235</v>
      </c>
      <c r="I14349" s="775" t="s">
        <v>4235</v>
      </c>
    </row>
    <row r="14350" spans="1:9">
      <c r="A14350" s="775" t="str">
        <f>Table_wabobpsvr_AzureCalc_AzureCalcRateCard[[#This Row],[ServiceName]]&amp;Table_wabobpsvr_AzureCalc_AzureCalcRateCard[[#This Row],[Price_Level]]&amp;Table_wabobpsvr_AzureCalc_AzureCalcRateCard[[#This Row],[Region]]</f>
        <v>SQL Premium P3 Database DaysA</v>
      </c>
      <c r="B14350" s="775"/>
      <c r="C14350" s="775" t="s">
        <v>1071</v>
      </c>
      <c r="D14350" s="775" t="s">
        <v>174</v>
      </c>
      <c r="E14350" s="775">
        <v>128.04</v>
      </c>
      <c r="F14350" s="775" t="s">
        <v>762</v>
      </c>
      <c r="G14350" s="775" t="s">
        <v>3117</v>
      </c>
      <c r="H14350" s="775" t="s">
        <v>3118</v>
      </c>
      <c r="I14350" s="775" t="s">
        <v>4235</v>
      </c>
    </row>
    <row r="14351" spans="1:9">
      <c r="A14351" s="775" t="str">
        <f>Table_wabobpsvr_AzureCalc_AzureCalcRateCard[[#This Row],[ServiceName]]&amp;Table_wabobpsvr_AzureCalc_AzureCalcRateCard[[#This Row],[Price_Level]]&amp;Table_wabobpsvr_AzureCalc_AzureCalcRateCard[[#This Row],[Region]]</f>
        <v>SQL Premium P3 Database DaysB</v>
      </c>
      <c r="B14351" s="775"/>
      <c r="C14351" s="775" t="s">
        <v>1071</v>
      </c>
      <c r="D14351" s="775" t="s">
        <v>175</v>
      </c>
      <c r="E14351" s="775">
        <v>124.08</v>
      </c>
      <c r="F14351" s="775" t="s">
        <v>762</v>
      </c>
      <c r="G14351" s="775" t="s">
        <v>3117</v>
      </c>
      <c r="H14351" s="775" t="s">
        <v>3118</v>
      </c>
      <c r="I14351" s="775" t="s">
        <v>4235</v>
      </c>
    </row>
    <row r="14352" spans="1:9">
      <c r="A14352" s="775" t="str">
        <f>Table_wabobpsvr_AzureCalc_AzureCalcRateCard[[#This Row],[ServiceName]]&amp;Table_wabobpsvr_AzureCalc_AzureCalcRateCard[[#This Row],[Price_Level]]&amp;Table_wabobpsvr_AzureCalc_AzureCalcRateCard[[#This Row],[Region]]</f>
        <v>SQL Premium P3 Database DaysC</v>
      </c>
      <c r="B14352" s="775"/>
      <c r="C14352" s="775" t="s">
        <v>1071</v>
      </c>
      <c r="D14352" s="775" t="s">
        <v>177</v>
      </c>
      <c r="E14352" s="775">
        <v>120.12</v>
      </c>
      <c r="F14352" s="775" t="s">
        <v>762</v>
      </c>
      <c r="G14352" s="775" t="s">
        <v>3117</v>
      </c>
      <c r="H14352" s="775" t="s">
        <v>3118</v>
      </c>
      <c r="I14352" s="775" t="s">
        <v>4235</v>
      </c>
    </row>
    <row r="14353" spans="1:9">
      <c r="A14353" s="775" t="str">
        <f>Table_wabobpsvr_AzureCalc_AzureCalcRateCard[[#This Row],[ServiceName]]&amp;Table_wabobpsvr_AzureCalc_AzureCalcRateCard[[#This Row],[Price_Level]]&amp;Table_wabobpsvr_AzureCalc_AzureCalcRateCard[[#This Row],[Region]]</f>
        <v>SQL Premium P3 Database DaysD</v>
      </c>
      <c r="B14353" s="775"/>
      <c r="C14353" s="775" t="s">
        <v>1071</v>
      </c>
      <c r="D14353" s="775" t="s">
        <v>176</v>
      </c>
      <c r="E14353" s="775">
        <v>116.16</v>
      </c>
      <c r="F14353" s="775" t="s">
        <v>762</v>
      </c>
      <c r="G14353" s="775" t="s">
        <v>3117</v>
      </c>
      <c r="H14353" s="775" t="s">
        <v>3118</v>
      </c>
      <c r="I14353" s="775" t="s">
        <v>4235</v>
      </c>
    </row>
    <row r="14354" spans="1:9">
      <c r="A14354" s="775" t="str">
        <f>Table_wabobpsvr_AzureCalc_AzureCalcRateCard[[#This Row],[ServiceName]]&amp;Table_wabobpsvr_AzureCalc_AzureCalcRateCard[[#This Row],[Price_Level]]&amp;Table_wabobpsvr_AzureCalc_AzureCalcRateCard[[#This Row],[Region]]</f>
        <v>A10 Cloud ServicesA16</v>
      </c>
      <c r="B14354" s="775">
        <v>16</v>
      </c>
      <c r="C14354" s="775" t="s">
        <v>680</v>
      </c>
      <c r="D14354" s="775" t="s">
        <v>174</v>
      </c>
      <c r="E14354" s="775">
        <v>1.833</v>
      </c>
      <c r="F14354" s="775" t="s">
        <v>1221</v>
      </c>
      <c r="G14354" s="775" t="s">
        <v>3514</v>
      </c>
      <c r="H14354" s="775" t="s">
        <v>3515</v>
      </c>
      <c r="I14354" s="775" t="s">
        <v>6484</v>
      </c>
    </row>
    <row r="14355" spans="1:9">
      <c r="A14355" s="775" t="str">
        <f>Table_wabobpsvr_AzureCalc_AzureCalcRateCard[[#This Row],[ServiceName]]&amp;Table_wabobpsvr_AzureCalc_AzureCalcRateCard[[#This Row],[Price_Level]]&amp;Table_wabobpsvr_AzureCalc_AzureCalcRateCard[[#This Row],[Region]]</f>
        <v>SQL Standard S1 Database DaysA16</v>
      </c>
      <c r="B14355" s="775">
        <v>16</v>
      </c>
      <c r="C14355" s="775" t="s">
        <v>1071</v>
      </c>
      <c r="D14355" s="775" t="s">
        <v>174</v>
      </c>
      <c r="E14355" s="775">
        <v>1.032565</v>
      </c>
      <c r="F14355" s="775" t="s">
        <v>754</v>
      </c>
      <c r="G14355" s="775" t="s">
        <v>3119</v>
      </c>
      <c r="H14355" s="775" t="s">
        <v>3120</v>
      </c>
      <c r="I14355" s="775" t="s">
        <v>4235</v>
      </c>
    </row>
    <row r="14356" spans="1:9">
      <c r="A14356" s="775" t="str">
        <f>Table_wabobpsvr_AzureCalc_AzureCalcRateCard[[#This Row],[ServiceName]]&amp;Table_wabobpsvr_AzureCalc_AzureCalcRateCard[[#This Row],[Price_Level]]&amp;Table_wabobpsvr_AzureCalc_AzureCalcRateCard[[#This Row],[Region]]</f>
        <v>SQL Standard S1 Database DaysB16</v>
      </c>
      <c r="B14356" s="775">
        <v>16</v>
      </c>
      <c r="C14356" s="775" t="s">
        <v>1071</v>
      </c>
      <c r="D14356" s="775" t="s">
        <v>175</v>
      </c>
      <c r="E14356" s="775">
        <v>1.0006299999999999</v>
      </c>
      <c r="F14356" s="775" t="s">
        <v>754</v>
      </c>
      <c r="G14356" s="775" t="s">
        <v>3119</v>
      </c>
      <c r="H14356" s="775" t="s">
        <v>3120</v>
      </c>
      <c r="I14356" s="775" t="s">
        <v>4235</v>
      </c>
    </row>
    <row r="14357" spans="1:9">
      <c r="A14357" s="775" t="str">
        <f>Table_wabobpsvr_AzureCalc_AzureCalcRateCard[[#This Row],[ServiceName]]&amp;Table_wabobpsvr_AzureCalc_AzureCalcRateCard[[#This Row],[Price_Level]]&amp;Table_wabobpsvr_AzureCalc_AzureCalcRateCard[[#This Row],[Region]]</f>
        <v>A9 Cloud ServicesD16</v>
      </c>
      <c r="B14357" s="775">
        <v>16</v>
      </c>
      <c r="C14357" s="775" t="s">
        <v>680</v>
      </c>
      <c r="D14357" s="775" t="s">
        <v>176</v>
      </c>
      <c r="E14357" s="775">
        <v>999999</v>
      </c>
      <c r="F14357" s="775" t="s">
        <v>697</v>
      </c>
      <c r="G14357" s="775" t="s">
        <v>3023</v>
      </c>
      <c r="H14357" s="775" t="s">
        <v>2640</v>
      </c>
      <c r="I14357" s="775" t="s">
        <v>7804</v>
      </c>
    </row>
    <row r="14358" spans="1:9">
      <c r="A14358" s="775" t="str">
        <f>Table_wabobpsvr_AzureCalc_AzureCalcRateCard[[#This Row],[ServiceName]]&amp;Table_wabobpsvr_AzureCalc_AzureCalcRateCard[[#This Row],[Price_Level]]&amp;Table_wabobpsvr_AzureCalc_AzureCalcRateCard[[#This Row],[Region]]</f>
        <v>Basic_D6 VM (Windows)B</v>
      </c>
      <c r="B14358" s="775"/>
      <c r="C14358" s="775" t="s">
        <v>87</v>
      </c>
      <c r="D14358" s="775" t="s">
        <v>175</v>
      </c>
      <c r="E14358" s="775">
        <v>4.8428800000000001</v>
      </c>
      <c r="F14358" s="775" t="s">
        <v>1105</v>
      </c>
      <c r="G14358" s="775" t="s">
        <v>2699</v>
      </c>
      <c r="H14358" s="775" t="s">
        <v>2700</v>
      </c>
      <c r="I14358" s="775" t="s">
        <v>4235</v>
      </c>
    </row>
    <row r="14359" spans="1:9">
      <c r="A14359" s="775" t="str">
        <f>Table_wabobpsvr_AzureCalc_AzureCalcRateCard[[#This Row],[ServiceName]]&amp;Table_wabobpsvr_AzureCalc_AzureCalcRateCard[[#This Row],[Price_Level]]&amp;Table_wabobpsvr_AzureCalc_AzureCalcRateCard[[#This Row],[Region]]</f>
        <v>Basic_D6 VM (Windows)C</v>
      </c>
      <c r="B14359" s="775"/>
      <c r="C14359" s="775" t="s">
        <v>87</v>
      </c>
      <c r="D14359" s="775" t="s">
        <v>177</v>
      </c>
      <c r="E14359" s="775">
        <v>4.68832</v>
      </c>
      <c r="F14359" s="775" t="s">
        <v>1105</v>
      </c>
      <c r="G14359" s="775" t="s">
        <v>2699</v>
      </c>
      <c r="H14359" s="775" t="s">
        <v>2700</v>
      </c>
      <c r="I14359" s="775" t="s">
        <v>4235</v>
      </c>
    </row>
    <row r="14360" spans="1:9">
      <c r="A14360" s="775" t="str">
        <f>Table_wabobpsvr_AzureCalc_AzureCalcRateCard[[#This Row],[ServiceName]]&amp;Table_wabobpsvr_AzureCalc_AzureCalcRateCard[[#This Row],[Price_Level]]&amp;Table_wabobpsvr_AzureCalc_AzureCalcRateCard[[#This Row],[Region]]</f>
        <v>Basic_D6 VM (Windows)D</v>
      </c>
      <c r="B14360" s="775"/>
      <c r="C14360" s="775" t="s">
        <v>87</v>
      </c>
      <c r="D14360" s="775" t="s">
        <v>176</v>
      </c>
      <c r="E14360" s="775">
        <v>4.53376</v>
      </c>
      <c r="F14360" s="775" t="s">
        <v>1105</v>
      </c>
      <c r="G14360" s="775" t="s">
        <v>2699</v>
      </c>
      <c r="H14360" s="775" t="s">
        <v>2700</v>
      </c>
      <c r="I14360" s="775" t="s">
        <v>4235</v>
      </c>
    </row>
    <row r="14361" spans="1:9">
      <c r="A14361" s="775" t="str">
        <f>Table_wabobpsvr_AzureCalc_AzureCalcRateCard[[#This Row],[ServiceName]]&amp;Table_wabobpsvr_AzureCalc_AzureCalcRateCard[[#This Row],[Price_Level]]&amp;Table_wabobpsvr_AzureCalc_AzureCalcRateCard[[#This Row],[Region]]</f>
        <v>S2 DocumentDB HoursA2</v>
      </c>
      <c r="B14361" s="775">
        <v>2</v>
      </c>
      <c r="C14361" s="775" t="s">
        <v>87</v>
      </c>
      <c r="D14361" s="775" t="s">
        <v>174</v>
      </c>
      <c r="E14361" s="775">
        <v>999999</v>
      </c>
      <c r="F14361" s="775" t="s">
        <v>4321</v>
      </c>
      <c r="G14361" s="775"/>
      <c r="H14361" s="775"/>
      <c r="I14361" s="775"/>
    </row>
    <row r="14362" spans="1:9">
      <c r="A14362" s="775" t="str">
        <f>Table_wabobpsvr_AzureCalc_AzureCalcRateCard[[#This Row],[ServiceName]]&amp;Table_wabobpsvr_AzureCalc_AzureCalcRateCard[[#This Row],[Price_Level]]&amp;Table_wabobpsvr_AzureCalc_AzureCalcRateCard[[#This Row],[Region]]</f>
        <v>BizTalk Services Basic BizTalk UnitsA16</v>
      </c>
      <c r="B14362" s="775">
        <v>16</v>
      </c>
      <c r="C14362" s="775" t="s">
        <v>4235</v>
      </c>
      <c r="D14362" s="775" t="s">
        <v>174</v>
      </c>
      <c r="E14362" s="775">
        <v>999999</v>
      </c>
      <c r="F14362" s="775" t="s">
        <v>792</v>
      </c>
      <c r="G14362" s="775" t="s">
        <v>4235</v>
      </c>
      <c r="H14362" s="775" t="s">
        <v>4235</v>
      </c>
      <c r="I14362" s="775" t="s">
        <v>4235</v>
      </c>
    </row>
    <row r="14363" spans="1:9">
      <c r="A14363" s="775" t="str">
        <f>Table_wabobpsvr_AzureCalc_AzureCalcRateCard[[#This Row],[ServiceName]]&amp;Table_wabobpsvr_AzureCalc_AzureCalcRateCard[[#This Row],[Price_Level]]&amp;Table_wabobpsvr_AzureCalc_AzureCalcRateCard[[#This Row],[Region]]</f>
        <v>BizTalk Services Basic BizTalk UnitsB16</v>
      </c>
      <c r="B14363" s="775">
        <v>16</v>
      </c>
      <c r="C14363" s="775" t="s">
        <v>4235</v>
      </c>
      <c r="D14363" s="775" t="s">
        <v>175</v>
      </c>
      <c r="E14363" s="775">
        <v>999999</v>
      </c>
      <c r="F14363" s="775" t="s">
        <v>792</v>
      </c>
      <c r="G14363" s="775" t="s">
        <v>4235</v>
      </c>
      <c r="H14363" s="775" t="s">
        <v>4235</v>
      </c>
      <c r="I14363" s="775" t="s">
        <v>4235</v>
      </c>
    </row>
    <row r="14364" spans="1:9">
      <c r="A14364" s="775" t="str">
        <f>Table_wabobpsvr_AzureCalc_AzureCalcRateCard[[#This Row],[ServiceName]]&amp;Table_wabobpsvr_AzureCalc_AzureCalcRateCard[[#This Row],[Price_Level]]&amp;Table_wabobpsvr_AzureCalc_AzureCalcRateCard[[#This Row],[Region]]</f>
        <v>BizTalk Services Basic BizTalk UnitsC16</v>
      </c>
      <c r="B14364" s="775">
        <v>16</v>
      </c>
      <c r="C14364" s="775" t="s">
        <v>4235</v>
      </c>
      <c r="D14364" s="775" t="s">
        <v>177</v>
      </c>
      <c r="E14364" s="775">
        <v>999999</v>
      </c>
      <c r="F14364" s="775" t="s">
        <v>792</v>
      </c>
      <c r="G14364" s="775" t="s">
        <v>4235</v>
      </c>
      <c r="H14364" s="775" t="s">
        <v>4235</v>
      </c>
      <c r="I14364" s="775" t="s">
        <v>4235</v>
      </c>
    </row>
    <row r="14365" spans="1:9">
      <c r="A14365" s="775" t="str">
        <f>Table_wabobpsvr_AzureCalc_AzureCalcRateCard[[#This Row],[ServiceName]]&amp;Table_wabobpsvr_AzureCalc_AzureCalcRateCard[[#This Row],[Price_Level]]&amp;Table_wabobpsvr_AzureCalc_AzureCalcRateCard[[#This Row],[Region]]</f>
        <v>A1 HDInsightA15</v>
      </c>
      <c r="B14365" s="775">
        <v>15</v>
      </c>
      <c r="C14365" s="775" t="s">
        <v>87</v>
      </c>
      <c r="D14365" s="775" t="s">
        <v>174</v>
      </c>
      <c r="E14365" s="775">
        <v>7.3700000000000002E-2</v>
      </c>
      <c r="F14365" s="775" t="s">
        <v>3375</v>
      </c>
      <c r="G14365" s="775" t="s">
        <v>3477</v>
      </c>
      <c r="H14365" s="775" t="s">
        <v>3478</v>
      </c>
      <c r="I14365" s="775" t="s">
        <v>4650</v>
      </c>
    </row>
    <row r="14366" spans="1:9">
      <c r="A14366" s="775" t="str">
        <f>Table_wabobpsvr_AzureCalc_AzureCalcRateCard[[#This Row],[ServiceName]]&amp;Table_wabobpsvr_AzureCalc_AzureCalcRateCard[[#This Row],[Price_Level]]&amp;Table_wabobpsvr_AzureCalc_AzureCalcRateCard[[#This Row],[Region]]</f>
        <v>A1 HDInsightB15</v>
      </c>
      <c r="B14366" s="775">
        <v>15</v>
      </c>
      <c r="C14366" s="775" t="s">
        <v>87</v>
      </c>
      <c r="D14366" s="775" t="s">
        <v>175</v>
      </c>
      <c r="E14366" s="775">
        <v>7.0699999999999999E-2</v>
      </c>
      <c r="F14366" s="775" t="s">
        <v>3375</v>
      </c>
      <c r="G14366" s="775" t="s">
        <v>3477</v>
      </c>
      <c r="H14366" s="775" t="s">
        <v>3478</v>
      </c>
      <c r="I14366" s="775" t="s">
        <v>4650</v>
      </c>
    </row>
    <row r="14367" spans="1:9">
      <c r="A14367" s="1039" t="str">
        <f>Table_wabobpsvr_AzureCalc_AzureCalcRateCard[[#This Row],[ServiceName]]&amp;Table_wabobpsvr_AzureCalc_AzureCalcRateCard[[#This Row],[Price_Level]]&amp;Table_wabobpsvr_AzureCalc_AzureCalcRateCard[[#This Row],[Region]]</f>
        <v>A1 HDInsightC15</v>
      </c>
      <c r="B14367" s="1039">
        <v>15</v>
      </c>
      <c r="C14367" s="1039" t="s">
        <v>87</v>
      </c>
      <c r="D14367" s="1039" t="s">
        <v>177</v>
      </c>
      <c r="E14367" s="1039">
        <v>6.7699999999999996E-2</v>
      </c>
      <c r="F14367" s="1039" t="s">
        <v>3375</v>
      </c>
      <c r="G14367" s="775" t="s">
        <v>3477</v>
      </c>
      <c r="H14367" s="775" t="s">
        <v>3478</v>
      </c>
      <c r="I14367" s="775" t="s">
        <v>4650</v>
      </c>
    </row>
    <row r="14368" spans="1:9">
      <c r="A14368" s="775" t="str">
        <f>Table_wabobpsvr_AzureCalc_AzureCalcRateCard[[#This Row],[ServiceName]]&amp;Table_wabobpsvr_AzureCalc_AzureCalcRateCard[[#This Row],[Price_Level]]&amp;Table_wabobpsvr_AzureCalc_AzureCalcRateCard[[#This Row],[Region]]</f>
        <v>A1 HDInsightD15</v>
      </c>
      <c r="B14368" s="775">
        <v>15</v>
      </c>
      <c r="C14368" s="775" t="s">
        <v>87</v>
      </c>
      <c r="D14368" s="775" t="s">
        <v>176</v>
      </c>
      <c r="E14368" s="775">
        <v>6.4600000000000005E-2</v>
      </c>
      <c r="F14368" s="775" t="s">
        <v>3375</v>
      </c>
      <c r="G14368" s="775" t="s">
        <v>3477</v>
      </c>
      <c r="H14368" s="775" t="s">
        <v>3478</v>
      </c>
      <c r="I14368" s="775" t="s">
        <v>4650</v>
      </c>
    </row>
    <row r="14369" spans="1:9">
      <c r="A14369" s="775" t="str">
        <f>Table_wabobpsvr_AzureCalc_AzureCalcRateCard[[#This Row],[ServiceName]]&amp;Table_wabobpsvr_AzureCalc_AzureCalcRateCard[[#This Row],[Price_Level]]&amp;Table_wabobpsvr_AzureCalc_AzureCalcRateCard[[#This Row],[Region]]</f>
        <v>A9 Cloud ServicesA16</v>
      </c>
      <c r="B14369" s="775">
        <v>16</v>
      </c>
      <c r="C14369" s="775" t="s">
        <v>680</v>
      </c>
      <c r="D14369" s="775" t="s">
        <v>174</v>
      </c>
      <c r="E14369" s="775">
        <v>999999</v>
      </c>
      <c r="F14369" s="775" t="s">
        <v>697</v>
      </c>
      <c r="G14369" s="775" t="s">
        <v>3023</v>
      </c>
      <c r="H14369" s="775" t="s">
        <v>2640</v>
      </c>
      <c r="I14369" s="775" t="s">
        <v>7804</v>
      </c>
    </row>
    <row r="14370" spans="1:9">
      <c r="A14370" s="775" t="str">
        <f>Table_wabobpsvr_AzureCalc_AzureCalcRateCard[[#This Row],[ServiceName]]&amp;Table_wabobpsvr_AzureCalc_AzureCalcRateCard[[#This Row],[Price_Level]]&amp;Table_wabobpsvr_AzureCalc_AzureCalcRateCard[[#This Row],[Region]]</f>
        <v>A9 Cloud ServicesB16</v>
      </c>
      <c r="B14370" s="775">
        <v>16</v>
      </c>
      <c r="C14370" s="775" t="s">
        <v>680</v>
      </c>
      <c r="D14370" s="775" t="s">
        <v>175</v>
      </c>
      <c r="E14370" s="775">
        <v>999999</v>
      </c>
      <c r="F14370" s="775" t="s">
        <v>697</v>
      </c>
      <c r="G14370" s="775" t="s">
        <v>3023</v>
      </c>
      <c r="H14370" s="775" t="s">
        <v>2640</v>
      </c>
      <c r="I14370" s="775" t="s">
        <v>7804</v>
      </c>
    </row>
    <row r="14371" spans="1:9">
      <c r="A14371" s="775" t="str">
        <f>Table_wabobpsvr_AzureCalc_AzureCalcRateCard[[#This Row],[ServiceName]]&amp;Table_wabobpsvr_AzureCalc_AzureCalcRateCard[[#This Row],[Price_Level]]&amp;Table_wabobpsvr_AzureCalc_AzureCalcRateCard[[#This Row],[Region]]</f>
        <v>A9 Cloud ServicesC16</v>
      </c>
      <c r="B14371" s="775">
        <v>16</v>
      </c>
      <c r="C14371" s="775" t="s">
        <v>680</v>
      </c>
      <c r="D14371" s="775" t="s">
        <v>177</v>
      </c>
      <c r="E14371" s="775">
        <v>999999</v>
      </c>
      <c r="F14371" s="775" t="s">
        <v>697</v>
      </c>
      <c r="G14371" s="775" t="s">
        <v>3023</v>
      </c>
      <c r="H14371" s="775" t="s">
        <v>2640</v>
      </c>
      <c r="I14371" s="775" t="s">
        <v>7804</v>
      </c>
    </row>
    <row r="14372" spans="1:9">
      <c r="A14372" s="775" t="str">
        <f>Table_wabobpsvr_AzureCalc_AzureCalcRateCard[[#This Row],[ServiceName]]&amp;Table_wabobpsvr_AzureCalc_AzureCalcRateCard[[#This Row],[Price_Level]]&amp;Table_wabobpsvr_AzureCalc_AzureCalcRateCard[[#This Row],[Region]]</f>
        <v>Studio Experiment Compute HoursMOSP16</v>
      </c>
      <c r="B14372" s="775">
        <v>16</v>
      </c>
      <c r="C14372" s="775" t="s">
        <v>4235</v>
      </c>
      <c r="D14372" s="775" t="s">
        <v>606</v>
      </c>
      <c r="E14372" s="775">
        <v>999999</v>
      </c>
      <c r="F14372" s="775" t="s">
        <v>3372</v>
      </c>
      <c r="G14372" s="775" t="s">
        <v>4235</v>
      </c>
      <c r="H14372" s="775" t="s">
        <v>4235</v>
      </c>
      <c r="I14372" s="775" t="s">
        <v>4235</v>
      </c>
    </row>
    <row r="14373" spans="1:9">
      <c r="A14373" s="775" t="str">
        <f>Table_wabobpsvr_AzureCalc_AzureCalcRateCard[[#This Row],[ServiceName]]&amp;Table_wabobpsvr_AzureCalc_AzureCalcRateCard[[#This Row],[Price_Level]]&amp;Table_wabobpsvr_AzureCalc_AzureCalcRateCard[[#This Row],[Region]]</f>
        <v>A6 HDInsightMOSP9</v>
      </c>
      <c r="B14373" s="775">
        <v>9</v>
      </c>
      <c r="C14373" s="775" t="s">
        <v>87</v>
      </c>
      <c r="D14373" s="775" t="s">
        <v>606</v>
      </c>
      <c r="E14373" s="775">
        <v>0.64</v>
      </c>
      <c r="F14373" s="775" t="s">
        <v>3413</v>
      </c>
      <c r="G14373" s="775" t="s">
        <v>4235</v>
      </c>
      <c r="H14373" s="775" t="s">
        <v>4235</v>
      </c>
      <c r="I14373" s="775" t="s">
        <v>6486</v>
      </c>
    </row>
    <row r="14374" spans="1:9">
      <c r="A14374" s="775" t="str">
        <f>Table_wabobpsvr_AzureCalc_AzureCalcRateCard[[#This Row],[ServiceName]]&amp;Table_wabobpsvr_AzureCalc_AzureCalcRateCard[[#This Row],[Price_Level]]&amp;Table_wabobpsvr_AzureCalc_AzureCalcRateCard[[#This Row],[Region]]</f>
        <v>A6 HDInsightA9</v>
      </c>
      <c r="B14374" s="775">
        <v>9</v>
      </c>
      <c r="C14374" s="775" t="s">
        <v>87</v>
      </c>
      <c r="D14374" s="775" t="s">
        <v>174</v>
      </c>
      <c r="E14374" s="775">
        <v>0.4672</v>
      </c>
      <c r="F14374" s="775" t="s">
        <v>3413</v>
      </c>
      <c r="G14374" s="775" t="s">
        <v>3481</v>
      </c>
      <c r="H14374" s="775" t="s">
        <v>3482</v>
      </c>
      <c r="I14374" s="775" t="s">
        <v>6486</v>
      </c>
    </row>
    <row r="14375" spans="1:9">
      <c r="A14375" s="1039" t="str">
        <f>Table_wabobpsvr_AzureCalc_AzureCalcRateCard[[#This Row],[ServiceName]]&amp;Table_wabobpsvr_AzureCalc_AzureCalcRateCard[[#This Row],[Price_Level]]&amp;Table_wabobpsvr_AzureCalc_AzureCalcRateCard[[#This Row],[Region]]</f>
        <v>A6 HDInsightB9</v>
      </c>
      <c r="B14375" s="1039">
        <v>9</v>
      </c>
      <c r="C14375" s="1039" t="s">
        <v>87</v>
      </c>
      <c r="D14375" s="1039" t="s">
        <v>175</v>
      </c>
      <c r="E14375" s="1039">
        <v>0.44800000000000001</v>
      </c>
      <c r="F14375" s="1039" t="s">
        <v>3413</v>
      </c>
      <c r="G14375" s="775" t="s">
        <v>3481</v>
      </c>
      <c r="H14375" s="775" t="s">
        <v>3482</v>
      </c>
      <c r="I14375" s="775" t="s">
        <v>6486</v>
      </c>
    </row>
    <row r="14376" spans="1:9">
      <c r="A14376" s="775" t="str">
        <f>Table_wabobpsvr_AzureCalc_AzureCalcRateCard[[#This Row],[ServiceName]]&amp;Table_wabobpsvr_AzureCalc_AzureCalcRateCard[[#This Row],[Price_Level]]&amp;Table_wabobpsvr_AzureCalc_AzureCalcRateCard[[#This Row],[Region]]</f>
        <v>A6 HDInsightC9</v>
      </c>
      <c r="B14376" s="775">
        <v>9</v>
      </c>
      <c r="C14376" s="775" t="s">
        <v>87</v>
      </c>
      <c r="D14376" s="775" t="s">
        <v>177</v>
      </c>
      <c r="E14376" s="775">
        <v>0.42880000000000001</v>
      </c>
      <c r="F14376" s="775" t="s">
        <v>3413</v>
      </c>
      <c r="G14376" s="775" t="s">
        <v>3481</v>
      </c>
      <c r="H14376" s="775" t="s">
        <v>3482</v>
      </c>
      <c r="I14376" s="775" t="s">
        <v>6486</v>
      </c>
    </row>
    <row r="14377" spans="1:9">
      <c r="A14377" s="1039" t="str">
        <f>Table_wabobpsvr_AzureCalc_AzureCalcRateCard[[#This Row],[ServiceName]]&amp;Table_wabobpsvr_AzureCalc_AzureCalcRateCard[[#This Row],[Price_Level]]&amp;Table_wabobpsvr_AzureCalc_AzureCalcRateCard[[#This Row],[Region]]</f>
        <v>A6 HDInsightD9</v>
      </c>
      <c r="B14377" s="1039">
        <v>9</v>
      </c>
      <c r="C14377" s="1039" t="s">
        <v>87</v>
      </c>
      <c r="D14377" s="1039" t="s">
        <v>176</v>
      </c>
      <c r="E14377" s="1039">
        <v>0.40960000000000002</v>
      </c>
      <c r="F14377" s="1039" t="s">
        <v>3413</v>
      </c>
      <c r="G14377" s="775" t="s">
        <v>3481</v>
      </c>
      <c r="H14377" s="775" t="s">
        <v>3482</v>
      </c>
      <c r="I14377" s="775" t="s">
        <v>6486</v>
      </c>
    </row>
    <row r="14378" spans="1:9">
      <c r="A14378" s="775" t="str">
        <f>Table_wabobpsvr_AzureCalc_AzureCalcRateCard[[#This Row],[ServiceName]]&amp;Table_wabobpsvr_AzureCalc_AzureCalcRateCard[[#This Row],[Price_Level]]&amp;Table_wabobpsvr_AzureCalc_AzureCalcRateCard[[#This Row],[Region]]</f>
        <v>A6 HDInsightMOSP15</v>
      </c>
      <c r="B14378" s="775">
        <v>15</v>
      </c>
      <c r="C14378" s="775" t="s">
        <v>87</v>
      </c>
      <c r="D14378" s="775" t="s">
        <v>606</v>
      </c>
      <c r="E14378" s="775">
        <v>0.94399999999999995</v>
      </c>
      <c r="F14378" s="775" t="s">
        <v>3413</v>
      </c>
      <c r="G14378" s="775" t="s">
        <v>4235</v>
      </c>
      <c r="H14378" s="775" t="s">
        <v>4235</v>
      </c>
      <c r="I14378" s="775" t="s">
        <v>5100</v>
      </c>
    </row>
    <row r="14379" spans="1:9">
      <c r="A14379" s="775" t="str">
        <f>Table_wabobpsvr_AzureCalc_AzureCalcRateCard[[#This Row],[ServiceName]]&amp;Table_wabobpsvr_AzureCalc_AzureCalcRateCard[[#This Row],[Price_Level]]&amp;Table_wabobpsvr_AzureCalc_AzureCalcRateCard[[#This Row],[Region]]</f>
        <v>A6 HDInsightA15</v>
      </c>
      <c r="B14379" s="775">
        <v>15</v>
      </c>
      <c r="C14379" s="775" t="s">
        <v>87</v>
      </c>
      <c r="D14379" s="775" t="s">
        <v>174</v>
      </c>
      <c r="E14379" s="775">
        <v>0.68910000000000005</v>
      </c>
      <c r="F14379" s="775" t="s">
        <v>3413</v>
      </c>
      <c r="G14379" s="775" t="s">
        <v>3483</v>
      </c>
      <c r="H14379" s="775" t="s">
        <v>3484</v>
      </c>
      <c r="I14379" s="775" t="s">
        <v>5100</v>
      </c>
    </row>
    <row r="14380" spans="1:9">
      <c r="A14380" s="775" t="str">
        <f>Table_wabobpsvr_AzureCalc_AzureCalcRateCard[[#This Row],[ServiceName]]&amp;Table_wabobpsvr_AzureCalc_AzureCalcRateCard[[#This Row],[Price_Level]]&amp;Table_wabobpsvr_AzureCalc_AzureCalcRateCard[[#This Row],[Region]]</f>
        <v>A6 HDInsightB15</v>
      </c>
      <c r="B14380" s="775">
        <v>15</v>
      </c>
      <c r="C14380" s="775" t="s">
        <v>87</v>
      </c>
      <c r="D14380" s="775" t="s">
        <v>175</v>
      </c>
      <c r="E14380" s="775">
        <v>0.66080000000000005</v>
      </c>
      <c r="F14380" s="775" t="s">
        <v>3413</v>
      </c>
      <c r="G14380" s="775" t="s">
        <v>3483</v>
      </c>
      <c r="H14380" s="775" t="s">
        <v>3484</v>
      </c>
      <c r="I14380" s="775" t="s">
        <v>5100</v>
      </c>
    </row>
    <row r="14381" spans="1:9">
      <c r="A14381" s="775" t="str">
        <f>Table_wabobpsvr_AzureCalc_AzureCalcRateCard[[#This Row],[ServiceName]]&amp;Table_wabobpsvr_AzureCalc_AzureCalcRateCard[[#This Row],[Price_Level]]&amp;Table_wabobpsvr_AzureCalc_AzureCalcRateCard[[#This Row],[Region]]</f>
        <v>A6 HDInsightC15</v>
      </c>
      <c r="B14381" s="775">
        <v>15</v>
      </c>
      <c r="C14381" s="775" t="s">
        <v>87</v>
      </c>
      <c r="D14381" s="775" t="s">
        <v>177</v>
      </c>
      <c r="E14381" s="775">
        <v>0.63249999999999995</v>
      </c>
      <c r="F14381" s="775" t="s">
        <v>3413</v>
      </c>
      <c r="G14381" s="775" t="s">
        <v>3483</v>
      </c>
      <c r="H14381" s="775" t="s">
        <v>3484</v>
      </c>
      <c r="I14381" s="775" t="s">
        <v>5100</v>
      </c>
    </row>
    <row r="14382" spans="1:9">
      <c r="A14382" s="775" t="str">
        <f>Table_wabobpsvr_AzureCalc_AzureCalcRateCard[[#This Row],[ServiceName]]&amp;Table_wabobpsvr_AzureCalc_AzureCalcRateCard[[#This Row],[Price_Level]]&amp;Table_wabobpsvr_AzureCalc_AzureCalcRateCard[[#This Row],[Region]]</f>
        <v>A9 HDInsightA16</v>
      </c>
      <c r="B14382" s="775">
        <v>16</v>
      </c>
      <c r="C14382" s="775" t="s">
        <v>87</v>
      </c>
      <c r="D14382" s="775" t="s">
        <v>174</v>
      </c>
      <c r="E14382" s="775">
        <v>4.7569999999999997</v>
      </c>
      <c r="F14382" s="775" t="s">
        <v>3414</v>
      </c>
      <c r="G14382" s="775" t="s">
        <v>3535</v>
      </c>
      <c r="H14382" s="775" t="s">
        <v>3536</v>
      </c>
      <c r="I14382" s="775" t="s">
        <v>7793</v>
      </c>
    </row>
    <row r="14383" spans="1:9">
      <c r="A14383" s="775" t="str">
        <f>Table_wabobpsvr_AzureCalc_AzureCalcRateCard[[#This Row],[ServiceName]]&amp;Table_wabobpsvr_AzureCalc_AzureCalcRateCard[[#This Row],[Price_Level]]&amp;Table_wabobpsvr_AzureCalc_AzureCalcRateCard[[#This Row],[Region]]</f>
        <v>BizTalk Services Basic BizTalk UnitsD16</v>
      </c>
      <c r="B14383" s="775">
        <v>16</v>
      </c>
      <c r="C14383" s="775" t="s">
        <v>4235</v>
      </c>
      <c r="D14383" s="775" t="s">
        <v>176</v>
      </c>
      <c r="E14383" s="775">
        <v>999999</v>
      </c>
      <c r="F14383" s="775" t="s">
        <v>792</v>
      </c>
      <c r="G14383" s="775" t="s">
        <v>4235</v>
      </c>
      <c r="H14383" s="775" t="s">
        <v>4235</v>
      </c>
      <c r="I14383" s="775" t="s">
        <v>4235</v>
      </c>
    </row>
    <row r="14384" spans="1:9">
      <c r="A14384" s="775" t="str">
        <f>Table_wabobpsvr_AzureCalc_AzureCalcRateCard[[#This Row],[ServiceName]]&amp;Table_wabobpsvr_AzureCalc_AzureCalcRateCard[[#This Row],[Price_Level]]&amp;Table_wabobpsvr_AzureCalc_AzureCalcRateCard[[#This Row],[Region]]</f>
        <v>A10 Cloud ServicesB16</v>
      </c>
      <c r="B14384" s="775">
        <v>16</v>
      </c>
      <c r="C14384" s="775" t="s">
        <v>680</v>
      </c>
      <c r="D14384" s="775" t="s">
        <v>175</v>
      </c>
      <c r="E14384" s="775">
        <v>1.7769999999999999</v>
      </c>
      <c r="F14384" s="775" t="s">
        <v>1221</v>
      </c>
      <c r="G14384" s="775" t="s">
        <v>3514</v>
      </c>
      <c r="H14384" s="775" t="s">
        <v>3515</v>
      </c>
      <c r="I14384" s="775" t="s">
        <v>6484</v>
      </c>
    </row>
    <row r="14385" spans="1:9">
      <c r="A14385" s="775" t="str">
        <f>Table_wabobpsvr_AzureCalc_AzureCalcRateCard[[#This Row],[ServiceName]]&amp;Table_wabobpsvr_AzureCalc_AzureCalcRateCard[[#This Row],[Price_Level]]&amp;Table_wabobpsvr_AzureCalc_AzureCalcRateCard[[#This Row],[Region]]</f>
        <v>A10 Cloud ServicesC16</v>
      </c>
      <c r="B14385" s="775">
        <v>16</v>
      </c>
      <c r="C14385" s="775" t="s">
        <v>680</v>
      </c>
      <c r="D14385" s="775" t="s">
        <v>177</v>
      </c>
      <c r="E14385" s="775">
        <v>1.72</v>
      </c>
      <c r="F14385" s="775" t="s">
        <v>1221</v>
      </c>
      <c r="G14385" s="775" t="s">
        <v>3514</v>
      </c>
      <c r="H14385" s="775" t="s">
        <v>3515</v>
      </c>
      <c r="I14385" s="775" t="s">
        <v>6484</v>
      </c>
    </row>
    <row r="14386" spans="1:9">
      <c r="A14386" s="775" t="str">
        <f>Table_wabobpsvr_AzureCalc_AzureCalcRateCard[[#This Row],[ServiceName]]&amp;Table_wabobpsvr_AzureCalc_AzureCalcRateCard[[#This Row],[Price_Level]]&amp;Table_wabobpsvr_AzureCalc_AzureCalcRateCard[[#This Row],[Region]]</f>
        <v>A10 Cloud ServicesD16</v>
      </c>
      <c r="B14386" s="775">
        <v>16</v>
      </c>
      <c r="C14386" s="775" t="s">
        <v>680</v>
      </c>
      <c r="D14386" s="775" t="s">
        <v>176</v>
      </c>
      <c r="E14386" s="775">
        <v>1.663</v>
      </c>
      <c r="F14386" s="775" t="s">
        <v>1221</v>
      </c>
      <c r="G14386" s="775" t="s">
        <v>3514</v>
      </c>
      <c r="H14386" s="775" t="s">
        <v>3515</v>
      </c>
      <c r="I14386" s="775" t="s">
        <v>6484</v>
      </c>
    </row>
    <row r="14387" spans="1:9">
      <c r="A14387" s="775" t="str">
        <f>Table_wabobpsvr_AzureCalc_AzureCalcRateCard[[#This Row],[ServiceName]]&amp;Table_wabobpsvr_AzureCalc_AzureCalcRateCard[[#This Row],[Price_Level]]&amp;Table_wabobpsvr_AzureCalc_AzureCalcRateCard[[#This Row],[Region]]</f>
        <v>A10 Cloud ServicesMOSP13</v>
      </c>
      <c r="B14387" s="775">
        <v>13</v>
      </c>
      <c r="C14387" s="775" t="s">
        <v>680</v>
      </c>
      <c r="D14387" s="775" t="s">
        <v>606</v>
      </c>
      <c r="E14387" s="775">
        <v>2.21</v>
      </c>
      <c r="F14387" s="775" t="s">
        <v>1221</v>
      </c>
      <c r="G14387" s="775" t="s">
        <v>4235</v>
      </c>
      <c r="H14387" s="775" t="s">
        <v>4235</v>
      </c>
      <c r="I14387" s="775" t="s">
        <v>4795</v>
      </c>
    </row>
    <row r="14388" spans="1:9">
      <c r="A14388" s="775" t="str">
        <f>Table_wabobpsvr_AzureCalc_AzureCalcRateCard[[#This Row],[ServiceName]]&amp;Table_wabobpsvr_AzureCalc_AzureCalcRateCard[[#This Row],[Price_Level]]&amp;Table_wabobpsvr_AzureCalc_AzureCalcRateCard[[#This Row],[Region]]</f>
        <v>A10 Cloud ServicesA13</v>
      </c>
      <c r="B14388" s="775">
        <v>13</v>
      </c>
      <c r="C14388" s="775" t="s">
        <v>680</v>
      </c>
      <c r="D14388" s="775" t="s">
        <v>174</v>
      </c>
      <c r="E14388" s="775">
        <v>2.1440000000000001</v>
      </c>
      <c r="F14388" s="775" t="s">
        <v>1221</v>
      </c>
      <c r="G14388" s="775" t="s">
        <v>4303</v>
      </c>
      <c r="H14388" s="775" t="s">
        <v>4304</v>
      </c>
      <c r="I14388" s="775" t="s">
        <v>4795</v>
      </c>
    </row>
    <row r="14389" spans="1:9">
      <c r="A14389" s="775" t="str">
        <f>Table_wabobpsvr_AzureCalc_AzureCalcRateCard[[#This Row],[ServiceName]]&amp;Table_wabobpsvr_AzureCalc_AzureCalcRateCard[[#This Row],[Price_Level]]&amp;Table_wabobpsvr_AzureCalc_AzureCalcRateCard[[#This Row],[Region]]</f>
        <v>A10 Cloud ServicesB13</v>
      </c>
      <c r="B14389" s="775">
        <v>13</v>
      </c>
      <c r="C14389" s="775" t="s">
        <v>680</v>
      </c>
      <c r="D14389" s="775" t="s">
        <v>175</v>
      </c>
      <c r="E14389" s="775">
        <v>2.077</v>
      </c>
      <c r="F14389" s="775" t="s">
        <v>1221</v>
      </c>
      <c r="G14389" s="775" t="s">
        <v>4303</v>
      </c>
      <c r="H14389" s="775" t="s">
        <v>4304</v>
      </c>
      <c r="I14389" s="775" t="s">
        <v>4795</v>
      </c>
    </row>
    <row r="14390" spans="1:9">
      <c r="A14390" s="775" t="str">
        <f>Table_wabobpsvr_AzureCalc_AzureCalcRateCard[[#This Row],[ServiceName]]&amp;Table_wabobpsvr_AzureCalc_AzureCalcRateCard[[#This Row],[Price_Level]]&amp;Table_wabobpsvr_AzureCalc_AzureCalcRateCard[[#This Row],[Region]]</f>
        <v>Standard_D2 VM (Non-Windows)C11</v>
      </c>
      <c r="B14390" s="775">
        <v>11</v>
      </c>
      <c r="C14390" s="775" t="s">
        <v>680</v>
      </c>
      <c r="D14390" s="775" t="s">
        <v>177</v>
      </c>
      <c r="E14390" s="775">
        <v>0.20111000000000001</v>
      </c>
      <c r="F14390" s="775" t="s">
        <v>1122</v>
      </c>
      <c r="G14390" s="775" t="s">
        <v>4235</v>
      </c>
      <c r="H14390" s="775" t="s">
        <v>4235</v>
      </c>
      <c r="I14390" s="775" t="s">
        <v>5492</v>
      </c>
    </row>
    <row r="14391" spans="1:9">
      <c r="A14391" s="775" t="str">
        <f>Table_wabobpsvr_AzureCalc_AzureCalcRateCard[[#This Row],[ServiceName]]&amp;Table_wabobpsvr_AzureCalc_AzureCalcRateCard[[#This Row],[Price_Level]]&amp;Table_wabobpsvr_AzureCalc_AzureCalcRateCard[[#This Row],[Region]]</f>
        <v>Standard_D2 VM (Non-Windows)D11</v>
      </c>
      <c r="B14391" s="775">
        <v>11</v>
      </c>
      <c r="C14391" s="775" t="s">
        <v>680</v>
      </c>
      <c r="D14391" s="775" t="s">
        <v>176</v>
      </c>
      <c r="E14391" s="775">
        <v>0.19447999999999999</v>
      </c>
      <c r="F14391" s="775" t="s">
        <v>1122</v>
      </c>
      <c r="G14391" s="775" t="s">
        <v>4235</v>
      </c>
      <c r="H14391" s="775" t="s">
        <v>4235</v>
      </c>
      <c r="I14391" s="775" t="s">
        <v>5492</v>
      </c>
    </row>
    <row r="14392" spans="1:9">
      <c r="A14392" s="775" t="str">
        <f>Table_wabobpsvr_AzureCalc_AzureCalcRateCard[[#This Row],[ServiceName]]&amp;Table_wabobpsvr_AzureCalc_AzureCalcRateCard[[#This Row],[Price_Level]]&amp;Table_wabobpsvr_AzureCalc_AzureCalcRateCard[[#This Row],[Region]]</f>
        <v>Standard_D2 VM (Non-Windows)MOSP12</v>
      </c>
      <c r="B14392" s="775">
        <v>12</v>
      </c>
      <c r="C14392" s="775" t="s">
        <v>680</v>
      </c>
      <c r="D14392" s="775" t="s">
        <v>606</v>
      </c>
      <c r="E14392" s="775">
        <v>0.192</v>
      </c>
      <c r="F14392" s="775" t="s">
        <v>1122</v>
      </c>
      <c r="G14392" s="775" t="s">
        <v>4235</v>
      </c>
      <c r="H14392" s="775" t="s">
        <v>4235</v>
      </c>
      <c r="I14392" s="775" t="s">
        <v>6487</v>
      </c>
    </row>
    <row r="14393" spans="1:9">
      <c r="A14393" s="775" t="str">
        <f>Table_wabobpsvr_AzureCalc_AzureCalcRateCard[[#This Row],[ServiceName]]&amp;Table_wabobpsvr_AzureCalc_AzureCalcRateCard[[#This Row],[Price_Level]]&amp;Table_wabobpsvr_AzureCalc_AzureCalcRateCard[[#This Row],[Region]]</f>
        <v>Standard_D2 VM (Non-Windows)A12</v>
      </c>
      <c r="B14393" s="775">
        <v>12</v>
      </c>
      <c r="C14393" s="775" t="s">
        <v>680</v>
      </c>
      <c r="D14393" s="775" t="s">
        <v>174</v>
      </c>
      <c r="E14393" s="775">
        <v>0.18623999999999999</v>
      </c>
      <c r="F14393" s="775" t="s">
        <v>1122</v>
      </c>
      <c r="G14393" s="775" t="s">
        <v>4235</v>
      </c>
      <c r="H14393" s="775" t="s">
        <v>4235</v>
      </c>
      <c r="I14393" s="775" t="s">
        <v>6487</v>
      </c>
    </row>
    <row r="14394" spans="1:9">
      <c r="A14394" s="775" t="str">
        <f>Table_wabobpsvr_AzureCalc_AzureCalcRateCard[[#This Row],[ServiceName]]&amp;Table_wabobpsvr_AzureCalc_AzureCalcRateCard[[#This Row],[Price_Level]]&amp;Table_wabobpsvr_AzureCalc_AzureCalcRateCard[[#This Row],[Region]]</f>
        <v>Standard_D2 VM (Non-Windows)B12</v>
      </c>
      <c r="B14394" s="775">
        <v>12</v>
      </c>
      <c r="C14394" s="775" t="s">
        <v>680</v>
      </c>
      <c r="D14394" s="775" t="s">
        <v>175</v>
      </c>
      <c r="E14394" s="775">
        <v>0.18048</v>
      </c>
      <c r="F14394" s="775" t="s">
        <v>1122</v>
      </c>
      <c r="G14394" s="775" t="s">
        <v>4235</v>
      </c>
      <c r="H14394" s="775" t="s">
        <v>4235</v>
      </c>
      <c r="I14394" s="775" t="s">
        <v>6487</v>
      </c>
    </row>
    <row r="14395" spans="1:9">
      <c r="A14395" s="775" t="str">
        <f>Table_wabobpsvr_AzureCalc_AzureCalcRateCard[[#This Row],[ServiceName]]&amp;Table_wabobpsvr_AzureCalc_AzureCalcRateCard[[#This Row],[Price_Level]]&amp;Table_wabobpsvr_AzureCalc_AzureCalcRateCard[[#This Row],[Region]]</f>
        <v>Standard_D2 VM (Non-Windows)C12</v>
      </c>
      <c r="B14395" s="775">
        <v>12</v>
      </c>
      <c r="C14395" s="775" t="s">
        <v>680</v>
      </c>
      <c r="D14395" s="775" t="s">
        <v>177</v>
      </c>
      <c r="E14395" s="775">
        <v>0.17471999999999999</v>
      </c>
      <c r="F14395" s="775" t="s">
        <v>1122</v>
      </c>
      <c r="G14395" s="775" t="s">
        <v>4235</v>
      </c>
      <c r="H14395" s="775" t="s">
        <v>4235</v>
      </c>
      <c r="I14395" s="775" t="s">
        <v>6487</v>
      </c>
    </row>
    <row r="14396" spans="1:9">
      <c r="A14396" s="1039" t="str">
        <f>Table_wabobpsvr_AzureCalc_AzureCalcRateCard[[#This Row],[ServiceName]]&amp;Table_wabobpsvr_AzureCalc_AzureCalcRateCard[[#This Row],[Price_Level]]&amp;Table_wabobpsvr_AzureCalc_AzureCalcRateCard[[#This Row],[Region]]</f>
        <v>Standard_D2 VM (Non-Windows)D12</v>
      </c>
      <c r="B14396" s="1039">
        <v>12</v>
      </c>
      <c r="C14396" s="1039" t="s">
        <v>680</v>
      </c>
      <c r="D14396" s="1039" t="s">
        <v>176</v>
      </c>
      <c r="E14396" s="1039">
        <v>0.16896</v>
      </c>
      <c r="F14396" s="1039" t="s">
        <v>1122</v>
      </c>
      <c r="G14396" s="775" t="s">
        <v>4235</v>
      </c>
      <c r="H14396" s="775" t="s">
        <v>4235</v>
      </c>
      <c r="I14396" s="775" t="s">
        <v>6487</v>
      </c>
    </row>
    <row r="14397" spans="1:9">
      <c r="A14397" s="775" t="str">
        <f>Table_wabobpsvr_AzureCalc_AzureCalcRateCard[[#This Row],[ServiceName]]&amp;Table_wabobpsvr_AzureCalc_AzureCalcRateCard[[#This Row],[Price_Level]]&amp;Table_wabobpsvr_AzureCalc_AzureCalcRateCard[[#This Row],[Region]]</f>
        <v>Standard_D2 VM (Non-Windows)MOSP3</v>
      </c>
      <c r="B14397" s="775">
        <v>3</v>
      </c>
      <c r="C14397" s="775" t="s">
        <v>680</v>
      </c>
      <c r="D14397" s="775" t="s">
        <v>606</v>
      </c>
      <c r="E14397" s="775">
        <v>0.154</v>
      </c>
      <c r="F14397" s="775" t="s">
        <v>1122</v>
      </c>
      <c r="G14397" s="775" t="s">
        <v>4235</v>
      </c>
      <c r="H14397" s="775" t="s">
        <v>4235</v>
      </c>
      <c r="I14397" s="775" t="s">
        <v>6488</v>
      </c>
    </row>
    <row r="14398" spans="1:9">
      <c r="A14398" s="775" t="str">
        <f>Table_wabobpsvr_AzureCalc_AzureCalcRateCard[[#This Row],[ServiceName]]&amp;Table_wabobpsvr_AzureCalc_AzureCalcRateCard[[#This Row],[Price_Level]]&amp;Table_wabobpsvr_AzureCalc_AzureCalcRateCard[[#This Row],[Region]]</f>
        <v>Standard_D2 VM (Non-Windows)A3</v>
      </c>
      <c r="B14398" s="775">
        <v>3</v>
      </c>
      <c r="C14398" s="775" t="s">
        <v>680</v>
      </c>
      <c r="D14398" s="775" t="s">
        <v>174</v>
      </c>
      <c r="E14398" s="775">
        <v>0.14938000000000001</v>
      </c>
      <c r="F14398" s="775" t="s">
        <v>1122</v>
      </c>
      <c r="G14398" s="775" t="s">
        <v>4235</v>
      </c>
      <c r="H14398" s="775" t="s">
        <v>4235</v>
      </c>
      <c r="I14398" s="775" t="s">
        <v>6488</v>
      </c>
    </row>
    <row r="14399" spans="1:9">
      <c r="A14399" s="775" t="str">
        <f>Table_wabobpsvr_AzureCalc_AzureCalcRateCard[[#This Row],[ServiceName]]&amp;Table_wabobpsvr_AzureCalc_AzureCalcRateCard[[#This Row],[Price_Level]]&amp;Table_wabobpsvr_AzureCalc_AzureCalcRateCard[[#This Row],[Region]]</f>
        <v>Standard_D2 VM (Non-Windows)B3</v>
      </c>
      <c r="B14399" s="775">
        <v>3</v>
      </c>
      <c r="C14399" s="775" t="s">
        <v>680</v>
      </c>
      <c r="D14399" s="775" t="s">
        <v>175</v>
      </c>
      <c r="E14399" s="775">
        <v>0.14476</v>
      </c>
      <c r="F14399" s="775" t="s">
        <v>1122</v>
      </c>
      <c r="G14399" s="775" t="s">
        <v>4235</v>
      </c>
      <c r="H14399" s="775" t="s">
        <v>4235</v>
      </c>
      <c r="I14399" s="775" t="s">
        <v>6488</v>
      </c>
    </row>
    <row r="14400" spans="1:9">
      <c r="A14400" s="775" t="str">
        <f>Table_wabobpsvr_AzureCalc_AzureCalcRateCard[[#This Row],[ServiceName]]&amp;Table_wabobpsvr_AzureCalc_AzureCalcRateCard[[#This Row],[Price_Level]]&amp;Table_wabobpsvr_AzureCalc_AzureCalcRateCard[[#This Row],[Region]]</f>
        <v>Standard_D2 VM (Non-Windows)C3</v>
      </c>
      <c r="B14400" s="775">
        <v>3</v>
      </c>
      <c r="C14400" s="775" t="s">
        <v>680</v>
      </c>
      <c r="D14400" s="775" t="s">
        <v>177</v>
      </c>
      <c r="E14400" s="775">
        <v>0.14013999999999999</v>
      </c>
      <c r="F14400" s="775" t="s">
        <v>1122</v>
      </c>
      <c r="G14400" s="775" t="s">
        <v>4235</v>
      </c>
      <c r="H14400" s="775" t="s">
        <v>4235</v>
      </c>
      <c r="I14400" s="775" t="s">
        <v>6488</v>
      </c>
    </row>
    <row r="14401" spans="1:9">
      <c r="A14401" s="775" t="str">
        <f>Table_wabobpsvr_AzureCalc_AzureCalcRateCard[[#This Row],[ServiceName]]&amp;Table_wabobpsvr_AzureCalc_AzureCalcRateCard[[#This Row],[Price_Level]]&amp;Table_wabobpsvr_AzureCalc_AzureCalcRateCard[[#This Row],[Region]]</f>
        <v>Standard_D2 VM (Non-Windows)D3</v>
      </c>
      <c r="B14401" s="775">
        <v>3</v>
      </c>
      <c r="C14401" s="775" t="s">
        <v>680</v>
      </c>
      <c r="D14401" s="775" t="s">
        <v>176</v>
      </c>
      <c r="E14401" s="775">
        <v>0.13552</v>
      </c>
      <c r="F14401" s="775" t="s">
        <v>1122</v>
      </c>
      <c r="G14401" s="775" t="s">
        <v>4235</v>
      </c>
      <c r="H14401" s="775" t="s">
        <v>4235</v>
      </c>
      <c r="I14401" s="775" t="s">
        <v>6488</v>
      </c>
    </row>
    <row r="14402" spans="1:9">
      <c r="A14402" s="1039" t="str">
        <f>Table_wabobpsvr_AzureCalc_AzureCalcRateCard[[#This Row],[ServiceName]]&amp;Table_wabobpsvr_AzureCalc_AzureCalcRateCard[[#This Row],[Price_Level]]&amp;Table_wabobpsvr_AzureCalc_AzureCalcRateCard[[#This Row],[Region]]</f>
        <v>Standard_D2 VM (Non-Windows)MOSP6</v>
      </c>
      <c r="B14402" s="1039">
        <v>6</v>
      </c>
      <c r="C14402" s="1039" t="s">
        <v>680</v>
      </c>
      <c r="D14402" s="1039" t="s">
        <v>606</v>
      </c>
      <c r="E14402" s="1039">
        <v>0.154</v>
      </c>
      <c r="F14402" s="1039" t="s">
        <v>1122</v>
      </c>
      <c r="G14402" s="775" t="s">
        <v>4235</v>
      </c>
      <c r="H14402" s="775" t="s">
        <v>4235</v>
      </c>
      <c r="I14402" s="775" t="s">
        <v>4766</v>
      </c>
    </row>
    <row r="14403" spans="1:9">
      <c r="A14403" s="775" t="str">
        <f>Table_wabobpsvr_AzureCalc_AzureCalcRateCard[[#This Row],[ServiceName]]&amp;Table_wabobpsvr_AzureCalc_AzureCalcRateCard[[#This Row],[Price_Level]]&amp;Table_wabobpsvr_AzureCalc_AzureCalcRateCard[[#This Row],[Region]]</f>
        <v>Standard_D2 VM (Non-Windows)A6</v>
      </c>
      <c r="B14403" s="775">
        <v>6</v>
      </c>
      <c r="C14403" s="775" t="s">
        <v>680</v>
      </c>
      <c r="D14403" s="775" t="s">
        <v>174</v>
      </c>
      <c r="E14403" s="775">
        <v>0.14938000000000001</v>
      </c>
      <c r="F14403" s="775" t="s">
        <v>1122</v>
      </c>
      <c r="G14403" s="775" t="s">
        <v>4235</v>
      </c>
      <c r="H14403" s="775" t="s">
        <v>4235</v>
      </c>
      <c r="I14403" s="775" t="s">
        <v>4766</v>
      </c>
    </row>
    <row r="14404" spans="1:9">
      <c r="A14404" s="775" t="str">
        <f>Table_wabobpsvr_AzureCalc_AzureCalcRateCard[[#This Row],[ServiceName]]&amp;Table_wabobpsvr_AzureCalc_AzureCalcRateCard[[#This Row],[Price_Level]]&amp;Table_wabobpsvr_AzureCalc_AzureCalcRateCard[[#This Row],[Region]]</f>
        <v>Standard_D2 VM (Non-Windows)B6</v>
      </c>
      <c r="B14404" s="775">
        <v>6</v>
      </c>
      <c r="C14404" s="775" t="s">
        <v>680</v>
      </c>
      <c r="D14404" s="775" t="s">
        <v>175</v>
      </c>
      <c r="E14404" s="775">
        <v>0.14476</v>
      </c>
      <c r="F14404" s="775" t="s">
        <v>1122</v>
      </c>
      <c r="G14404" s="775" t="s">
        <v>4235</v>
      </c>
      <c r="H14404" s="775" t="s">
        <v>4235</v>
      </c>
      <c r="I14404" s="775" t="s">
        <v>4766</v>
      </c>
    </row>
    <row r="14405" spans="1:9">
      <c r="A14405" s="775" t="str">
        <f>Table_wabobpsvr_AzureCalc_AzureCalcRateCard[[#This Row],[ServiceName]]&amp;Table_wabobpsvr_AzureCalc_AzureCalcRateCard[[#This Row],[Price_Level]]&amp;Table_wabobpsvr_AzureCalc_AzureCalcRateCard[[#This Row],[Region]]</f>
        <v>D12 HDInsightD15</v>
      </c>
      <c r="B14405" s="775">
        <v>15</v>
      </c>
      <c r="C14405" s="775" t="s">
        <v>87</v>
      </c>
      <c r="D14405" s="775" t="s">
        <v>176</v>
      </c>
      <c r="E14405" s="775">
        <v>0.72160000000000002</v>
      </c>
      <c r="F14405" s="775" t="s">
        <v>4003</v>
      </c>
      <c r="G14405" s="775" t="s">
        <v>4008</v>
      </c>
      <c r="H14405" s="775" t="s">
        <v>4009</v>
      </c>
      <c r="I14405" s="775" t="s">
        <v>6137</v>
      </c>
    </row>
    <row r="14406" spans="1:9">
      <c r="A14406" s="775" t="str">
        <f>Table_wabobpsvr_AzureCalc_AzureCalcRateCard[[#This Row],[ServiceName]]&amp;Table_wabobpsvr_AzureCalc_AzureCalcRateCard[[#This Row],[Price_Level]]&amp;Table_wabobpsvr_AzureCalc_AzureCalcRateCard[[#This Row],[Region]]</f>
        <v>A10 Cloud ServicesMOSP12</v>
      </c>
      <c r="B14406" s="775">
        <v>12</v>
      </c>
      <c r="C14406" s="775" t="s">
        <v>680</v>
      </c>
      <c r="D14406" s="775" t="s">
        <v>606</v>
      </c>
      <c r="E14406" s="775">
        <v>1.89</v>
      </c>
      <c r="F14406" s="775" t="s">
        <v>1221</v>
      </c>
      <c r="G14406" s="775" t="s">
        <v>4235</v>
      </c>
      <c r="H14406" s="775" t="s">
        <v>4235</v>
      </c>
      <c r="I14406" s="775" t="s">
        <v>5460</v>
      </c>
    </row>
    <row r="14407" spans="1:9">
      <c r="A14407" s="775" t="str">
        <f>Table_wabobpsvr_AzureCalc_AzureCalcRateCard[[#This Row],[ServiceName]]&amp;Table_wabobpsvr_AzureCalc_AzureCalcRateCard[[#This Row],[Price_Level]]&amp;Table_wabobpsvr_AzureCalc_AzureCalcRateCard[[#This Row],[Region]]</f>
        <v>A11 Cloud ServicesB2</v>
      </c>
      <c r="B14407" s="775">
        <v>2</v>
      </c>
      <c r="C14407" s="775" t="s">
        <v>680</v>
      </c>
      <c r="D14407" s="775" t="s">
        <v>175</v>
      </c>
      <c r="E14407" s="775">
        <v>2.8580000000000001</v>
      </c>
      <c r="F14407" s="775" t="s">
        <v>1214</v>
      </c>
      <c r="G14407" s="775" t="s">
        <v>4273</v>
      </c>
      <c r="H14407" s="775" t="s">
        <v>4274</v>
      </c>
      <c r="I14407" s="775" t="s">
        <v>6047</v>
      </c>
    </row>
    <row r="14408" spans="1:9">
      <c r="A14408" s="775" t="str">
        <f>Table_wabobpsvr_AzureCalc_AzureCalcRateCard[[#This Row],[ServiceName]]&amp;Table_wabobpsvr_AzureCalc_AzureCalcRateCard[[#This Row],[Price_Level]]&amp;Table_wabobpsvr_AzureCalc_AzureCalcRateCard[[#This Row],[Region]]</f>
        <v>A11 Cloud ServicesC2</v>
      </c>
      <c r="B14408" s="775">
        <v>2</v>
      </c>
      <c r="C14408" s="775" t="s">
        <v>680</v>
      </c>
      <c r="D14408" s="775" t="s">
        <v>177</v>
      </c>
      <c r="E14408" s="775">
        <v>2.766</v>
      </c>
      <c r="F14408" s="775" t="s">
        <v>1214</v>
      </c>
      <c r="G14408" s="775" t="s">
        <v>4273</v>
      </c>
      <c r="H14408" s="775" t="s">
        <v>4274</v>
      </c>
      <c r="I14408" s="775" t="s">
        <v>6047</v>
      </c>
    </row>
    <row r="14409" spans="1:9">
      <c r="A14409" s="775" t="str">
        <f>Table_wabobpsvr_AzureCalc_AzureCalcRateCard[[#This Row],[ServiceName]]&amp;Table_wabobpsvr_AzureCalc_AzureCalcRateCard[[#This Row],[Price_Level]]&amp;Table_wabobpsvr_AzureCalc_AzureCalcRateCard[[#This Row],[Region]]</f>
        <v>Locally Redundant Storage Standard IO - Table/QueueMOSP</v>
      </c>
      <c r="B14409" s="775"/>
      <c r="C14409" s="775" t="s">
        <v>9</v>
      </c>
      <c r="D14409" s="775" t="s">
        <v>606</v>
      </c>
      <c r="E14409" s="775">
        <v>7.6999999999999999E-2</v>
      </c>
      <c r="F14409" s="775" t="s">
        <v>887</v>
      </c>
      <c r="G14409" s="775" t="s">
        <v>4235</v>
      </c>
      <c r="H14409" s="775" t="s">
        <v>4235</v>
      </c>
      <c r="I14409" s="775" t="s">
        <v>4235</v>
      </c>
    </row>
    <row r="14410" spans="1:9">
      <c r="A14410" s="775" t="str">
        <f>Table_wabobpsvr_AzureCalc_AzureCalcRateCard[[#This Row],[ServiceName]]&amp;Table_wabobpsvr_AzureCalc_AzureCalcRateCard[[#This Row],[Price_Level]]&amp;Table_wabobpsvr_AzureCalc_AzureCalcRateCard[[#This Row],[Region]]</f>
        <v>Locally Redundant Storage Standard IO - Table/QueueA16</v>
      </c>
      <c r="B14410" s="775">
        <v>16</v>
      </c>
      <c r="C14410" s="775" t="s">
        <v>9</v>
      </c>
      <c r="D14410" s="775" t="s">
        <v>174</v>
      </c>
      <c r="E14410" s="775">
        <v>7.4690000000000006E-2</v>
      </c>
      <c r="F14410" s="775" t="s">
        <v>887</v>
      </c>
      <c r="G14410" s="775" t="s">
        <v>2616</v>
      </c>
      <c r="H14410" s="775" t="s">
        <v>2617</v>
      </c>
      <c r="I14410" s="775" t="s">
        <v>4235</v>
      </c>
    </row>
    <row r="14411" spans="1:9">
      <c r="A14411" s="775" t="str">
        <f>Table_wabobpsvr_AzureCalc_AzureCalcRateCard[[#This Row],[ServiceName]]&amp;Table_wabobpsvr_AzureCalc_AzureCalcRateCard[[#This Row],[Price_Level]]&amp;Table_wabobpsvr_AzureCalc_AzureCalcRateCard[[#This Row],[Region]]</f>
        <v>D12 HDInsightD11</v>
      </c>
      <c r="B14411" s="775">
        <v>11</v>
      </c>
      <c r="C14411" s="775" t="s">
        <v>87</v>
      </c>
      <c r="D14411" s="775" t="s">
        <v>176</v>
      </c>
      <c r="E14411" s="775">
        <v>0.72336</v>
      </c>
      <c r="F14411" s="775" t="s">
        <v>4003</v>
      </c>
      <c r="G14411" s="775" t="s">
        <v>4012</v>
      </c>
      <c r="H14411" s="775" t="s">
        <v>4013</v>
      </c>
      <c r="I14411" s="775" t="s">
        <v>5813</v>
      </c>
    </row>
    <row r="14412" spans="1:9">
      <c r="A14412" s="775" t="str">
        <f>Table_wabobpsvr_AzureCalc_AzureCalcRateCard[[#This Row],[ServiceName]]&amp;Table_wabobpsvr_AzureCalc_AzureCalcRateCard[[#This Row],[Price_Level]]&amp;Table_wabobpsvr_AzureCalc_AzureCalcRateCard[[#This Row],[Region]]</f>
        <v>D12 HDInsightMOSP12</v>
      </c>
      <c r="B14412" s="775">
        <v>12</v>
      </c>
      <c r="C14412" s="775" t="s">
        <v>87</v>
      </c>
      <c r="D14412" s="775" t="s">
        <v>606</v>
      </c>
      <c r="E14412" s="775">
        <v>0.82199999999999995</v>
      </c>
      <c r="F14412" s="775" t="s">
        <v>4003</v>
      </c>
      <c r="G14412" s="775" t="s">
        <v>4235</v>
      </c>
      <c r="H14412" s="775" t="s">
        <v>4235</v>
      </c>
      <c r="I14412" s="775" t="s">
        <v>6489</v>
      </c>
    </row>
    <row r="14413" spans="1:9">
      <c r="A14413" s="775" t="str">
        <f>Table_wabobpsvr_AzureCalc_AzureCalcRateCard[[#This Row],[ServiceName]]&amp;Table_wabobpsvr_AzureCalc_AzureCalcRateCard[[#This Row],[Price_Level]]&amp;Table_wabobpsvr_AzureCalc_AzureCalcRateCard[[#This Row],[Region]]</f>
        <v>D12 HDInsightA12</v>
      </c>
      <c r="B14413" s="775">
        <v>12</v>
      </c>
      <c r="C14413" s="775" t="s">
        <v>87</v>
      </c>
      <c r="D14413" s="775" t="s">
        <v>174</v>
      </c>
      <c r="E14413" s="775">
        <v>0.79734000000000005</v>
      </c>
      <c r="F14413" s="775" t="s">
        <v>4003</v>
      </c>
      <c r="G14413" s="775" t="s">
        <v>4014</v>
      </c>
      <c r="H14413" s="775" t="s">
        <v>4013</v>
      </c>
      <c r="I14413" s="775" t="s">
        <v>6489</v>
      </c>
    </row>
    <row r="14414" spans="1:9">
      <c r="A14414" s="775" t="str">
        <f>Table_wabobpsvr_AzureCalc_AzureCalcRateCard[[#This Row],[ServiceName]]&amp;Table_wabobpsvr_AzureCalc_AzureCalcRateCard[[#This Row],[Price_Level]]&amp;Table_wabobpsvr_AzureCalc_AzureCalcRateCard[[#This Row],[Region]]</f>
        <v>D12 HDInsightB12</v>
      </c>
      <c r="B14414" s="775">
        <v>12</v>
      </c>
      <c r="C14414" s="775" t="s">
        <v>87</v>
      </c>
      <c r="D14414" s="775" t="s">
        <v>175</v>
      </c>
      <c r="E14414" s="775">
        <v>0.77268000000000003</v>
      </c>
      <c r="F14414" s="775" t="s">
        <v>4003</v>
      </c>
      <c r="G14414" s="775" t="s">
        <v>4014</v>
      </c>
      <c r="H14414" s="775" t="s">
        <v>4013</v>
      </c>
      <c r="I14414" s="775" t="s">
        <v>6489</v>
      </c>
    </row>
    <row r="14415" spans="1:9">
      <c r="A14415" s="775" t="str">
        <f>Table_wabobpsvr_AzureCalc_AzureCalcRateCard[[#This Row],[ServiceName]]&amp;Table_wabobpsvr_AzureCalc_AzureCalcRateCard[[#This Row],[Price_Level]]&amp;Table_wabobpsvr_AzureCalc_AzureCalcRateCard[[#This Row],[Region]]</f>
        <v>D12 HDInsightC12</v>
      </c>
      <c r="B14415" s="775">
        <v>12</v>
      </c>
      <c r="C14415" s="775" t="s">
        <v>87</v>
      </c>
      <c r="D14415" s="775" t="s">
        <v>177</v>
      </c>
      <c r="E14415" s="775">
        <v>0.74802000000000002</v>
      </c>
      <c r="F14415" s="775" t="s">
        <v>4003</v>
      </c>
      <c r="G14415" s="775" t="s">
        <v>4014</v>
      </c>
      <c r="H14415" s="775" t="s">
        <v>4013</v>
      </c>
      <c r="I14415" s="775" t="s">
        <v>6489</v>
      </c>
    </row>
    <row r="14416" spans="1:9">
      <c r="A14416" s="775" t="str">
        <f>Table_wabobpsvr_AzureCalc_AzureCalcRateCard[[#This Row],[ServiceName]]&amp;Table_wabobpsvr_AzureCalc_AzureCalcRateCard[[#This Row],[Price_Level]]&amp;Table_wabobpsvr_AzureCalc_AzureCalcRateCard[[#This Row],[Region]]</f>
        <v>D12 HDInsightD12</v>
      </c>
      <c r="B14416" s="775">
        <v>12</v>
      </c>
      <c r="C14416" s="775" t="s">
        <v>87</v>
      </c>
      <c r="D14416" s="775" t="s">
        <v>176</v>
      </c>
      <c r="E14416" s="775">
        <v>0.72336</v>
      </c>
      <c r="F14416" s="775" t="s">
        <v>4003</v>
      </c>
      <c r="G14416" s="775" t="s">
        <v>4014</v>
      </c>
      <c r="H14416" s="775" t="s">
        <v>4013</v>
      </c>
      <c r="I14416" s="775" t="s">
        <v>6489</v>
      </c>
    </row>
    <row r="14417" spans="1:9">
      <c r="A14417" s="775" t="str">
        <f>Table_wabobpsvr_AzureCalc_AzureCalcRateCard[[#This Row],[ServiceName]]&amp;Table_wabobpsvr_AzureCalc_AzureCalcRateCard[[#This Row],[Price_Level]]&amp;Table_wabobpsvr_AzureCalc_AzureCalcRateCard[[#This Row],[Region]]</f>
        <v>D12 HDInsight (Non-Windows)MOSP10</v>
      </c>
      <c r="B14417" s="775">
        <v>10</v>
      </c>
      <c r="C14417" s="775" t="s">
        <v>87</v>
      </c>
      <c r="D14417" s="775" t="s">
        <v>606</v>
      </c>
      <c r="E14417" s="775">
        <v>0.45300000000000001</v>
      </c>
      <c r="F14417" s="775" t="s">
        <v>4015</v>
      </c>
      <c r="G14417" s="775" t="s">
        <v>4235</v>
      </c>
      <c r="H14417" s="775" t="s">
        <v>4235</v>
      </c>
      <c r="I14417" s="775" t="s">
        <v>6490</v>
      </c>
    </row>
    <row r="14418" spans="1:9">
      <c r="A14418" s="775" t="str">
        <f>Table_wabobpsvr_AzureCalc_AzureCalcRateCard[[#This Row],[ServiceName]]&amp;Table_wabobpsvr_AzureCalc_AzureCalcRateCard[[#This Row],[Price_Level]]&amp;Table_wabobpsvr_AzureCalc_AzureCalcRateCard[[#This Row],[Region]]</f>
        <v>D12 HDInsight (Non-Windows)A10</v>
      </c>
      <c r="B14418" s="775">
        <v>10</v>
      </c>
      <c r="C14418" s="775" t="s">
        <v>87</v>
      </c>
      <c r="D14418" s="775" t="s">
        <v>174</v>
      </c>
      <c r="E14418" s="775">
        <v>0.439</v>
      </c>
      <c r="F14418" s="775" t="s">
        <v>4015</v>
      </c>
      <c r="G14418" s="775" t="s">
        <v>4016</v>
      </c>
      <c r="H14418" s="775" t="s">
        <v>4017</v>
      </c>
      <c r="I14418" s="775" t="s">
        <v>6490</v>
      </c>
    </row>
    <row r="14419" spans="1:9">
      <c r="A14419" s="775" t="str">
        <f>Table_wabobpsvr_AzureCalc_AzureCalcRateCard[[#This Row],[ServiceName]]&amp;Table_wabobpsvr_AzureCalc_AzureCalcRateCard[[#This Row],[Price_Level]]&amp;Table_wabobpsvr_AzureCalc_AzureCalcRateCard[[#This Row],[Region]]</f>
        <v>D12 HDInsight (Non-Windows)B10</v>
      </c>
      <c r="B14419" s="775">
        <v>10</v>
      </c>
      <c r="C14419" s="775" t="s">
        <v>87</v>
      </c>
      <c r="D14419" s="775" t="s">
        <v>175</v>
      </c>
      <c r="E14419" s="775">
        <v>0.42599999999999999</v>
      </c>
      <c r="F14419" s="775" t="s">
        <v>4015</v>
      </c>
      <c r="G14419" s="775" t="s">
        <v>4016</v>
      </c>
      <c r="H14419" s="775" t="s">
        <v>4017</v>
      </c>
      <c r="I14419" s="775" t="s">
        <v>6490</v>
      </c>
    </row>
    <row r="14420" spans="1:9">
      <c r="A14420" s="775" t="str">
        <f>Table_wabobpsvr_AzureCalc_AzureCalcRateCard[[#This Row],[ServiceName]]&amp;Table_wabobpsvr_AzureCalc_AzureCalcRateCard[[#This Row],[Price_Level]]&amp;Table_wabobpsvr_AzureCalc_AzureCalcRateCard[[#This Row],[Region]]</f>
        <v>D12 HDInsight (Non-Windows)C10</v>
      </c>
      <c r="B14420" s="775">
        <v>10</v>
      </c>
      <c r="C14420" s="775" t="s">
        <v>87</v>
      </c>
      <c r="D14420" s="775" t="s">
        <v>177</v>
      </c>
      <c r="E14420" s="775">
        <v>0.41199999999999998</v>
      </c>
      <c r="F14420" s="775" t="s">
        <v>4015</v>
      </c>
      <c r="G14420" s="775" t="s">
        <v>4016</v>
      </c>
      <c r="H14420" s="775" t="s">
        <v>4017</v>
      </c>
      <c r="I14420" s="775" t="s">
        <v>6490</v>
      </c>
    </row>
    <row r="14421" spans="1:9">
      <c r="A14421" s="775" t="str">
        <f>Table_wabobpsvr_AzureCalc_AzureCalcRateCard[[#This Row],[ServiceName]]&amp;Table_wabobpsvr_AzureCalc_AzureCalcRateCard[[#This Row],[Price_Level]]&amp;Table_wabobpsvr_AzureCalc_AzureCalcRateCard[[#This Row],[Region]]</f>
        <v>D12 HDInsight (Non-Windows)D10</v>
      </c>
      <c r="B14421" s="775">
        <v>10</v>
      </c>
      <c r="C14421" s="775" t="s">
        <v>87</v>
      </c>
      <c r="D14421" s="775" t="s">
        <v>176</v>
      </c>
      <c r="E14421" s="775">
        <v>0.39900000000000002</v>
      </c>
      <c r="F14421" s="775" t="s">
        <v>4015</v>
      </c>
      <c r="G14421" s="775" t="s">
        <v>4016</v>
      </c>
      <c r="H14421" s="775" t="s">
        <v>4017</v>
      </c>
      <c r="I14421" s="775" t="s">
        <v>6490</v>
      </c>
    </row>
    <row r="14422" spans="1:9">
      <c r="A14422" s="775" t="str">
        <f>Table_wabobpsvr_AzureCalc_AzureCalcRateCard[[#This Row],[ServiceName]]&amp;Table_wabobpsvr_AzureCalc_AzureCalcRateCard[[#This Row],[Price_Level]]&amp;Table_wabobpsvr_AzureCalc_AzureCalcRateCard[[#This Row],[Region]]</f>
        <v>D12 HDInsight (Non-Windows)MOSP9</v>
      </c>
      <c r="B14422" s="775">
        <v>9</v>
      </c>
      <c r="C14422" s="775" t="s">
        <v>87</v>
      </c>
      <c r="D14422" s="775" t="s">
        <v>606</v>
      </c>
      <c r="E14422" s="775">
        <v>0.39400000000000002</v>
      </c>
      <c r="F14422" s="775" t="s">
        <v>4015</v>
      </c>
      <c r="G14422" s="775" t="s">
        <v>4235</v>
      </c>
      <c r="H14422" s="775" t="s">
        <v>4235</v>
      </c>
      <c r="I14422" s="775" t="s">
        <v>6491</v>
      </c>
    </row>
    <row r="14423" spans="1:9">
      <c r="A14423" s="775" t="str">
        <f>Table_wabobpsvr_AzureCalc_AzureCalcRateCard[[#This Row],[ServiceName]]&amp;Table_wabobpsvr_AzureCalc_AzureCalcRateCard[[#This Row],[Price_Level]]&amp;Table_wabobpsvr_AzureCalc_AzureCalcRateCard[[#This Row],[Region]]</f>
        <v>D12 HDInsight (Non-Windows)A9</v>
      </c>
      <c r="B14423" s="775">
        <v>9</v>
      </c>
      <c r="C14423" s="775" t="s">
        <v>87</v>
      </c>
      <c r="D14423" s="775" t="s">
        <v>174</v>
      </c>
      <c r="E14423" s="775">
        <v>0.38200000000000001</v>
      </c>
      <c r="F14423" s="775" t="s">
        <v>4015</v>
      </c>
      <c r="G14423" s="775" t="s">
        <v>4018</v>
      </c>
      <c r="H14423" s="775" t="s">
        <v>4019</v>
      </c>
      <c r="I14423" s="775" t="s">
        <v>6491</v>
      </c>
    </row>
    <row r="14424" spans="1:9">
      <c r="A14424" s="775" t="str">
        <f>Table_wabobpsvr_AzureCalc_AzureCalcRateCard[[#This Row],[ServiceName]]&amp;Table_wabobpsvr_AzureCalc_AzureCalcRateCard[[#This Row],[Price_Level]]&amp;Table_wabobpsvr_AzureCalc_AzureCalcRateCard[[#This Row],[Region]]</f>
        <v>D12 HDInsight (Non-Windows)B9</v>
      </c>
      <c r="B14424" s="775">
        <v>9</v>
      </c>
      <c r="C14424" s="775" t="s">
        <v>87</v>
      </c>
      <c r="D14424" s="775" t="s">
        <v>175</v>
      </c>
      <c r="E14424" s="775">
        <v>0.37</v>
      </c>
      <c r="F14424" s="775" t="s">
        <v>4015</v>
      </c>
      <c r="G14424" s="775" t="s">
        <v>4018</v>
      </c>
      <c r="H14424" s="775" t="s">
        <v>4019</v>
      </c>
      <c r="I14424" s="775" t="s">
        <v>6491</v>
      </c>
    </row>
    <row r="14425" spans="1:9">
      <c r="A14425" s="775" t="str">
        <f>Table_wabobpsvr_AzureCalc_AzureCalcRateCard[[#This Row],[ServiceName]]&amp;Table_wabobpsvr_AzureCalc_AzureCalcRateCard[[#This Row],[Price_Level]]&amp;Table_wabobpsvr_AzureCalc_AzureCalcRateCard[[#This Row],[Region]]</f>
        <v>D12 HDInsight (Non-Windows)C9</v>
      </c>
      <c r="B14425" s="775">
        <v>9</v>
      </c>
      <c r="C14425" s="775" t="s">
        <v>87</v>
      </c>
      <c r="D14425" s="775" t="s">
        <v>177</v>
      </c>
      <c r="E14425" s="775">
        <v>0.35899999999999999</v>
      </c>
      <c r="F14425" s="775" t="s">
        <v>4015</v>
      </c>
      <c r="G14425" s="775" t="s">
        <v>4018</v>
      </c>
      <c r="H14425" s="775" t="s">
        <v>4019</v>
      </c>
      <c r="I14425" s="775" t="s">
        <v>6491</v>
      </c>
    </row>
    <row r="14426" spans="1:9">
      <c r="A14426" s="775" t="str">
        <f>Table_wabobpsvr_AzureCalc_AzureCalcRateCard[[#This Row],[ServiceName]]&amp;Table_wabobpsvr_AzureCalc_AzureCalcRateCard[[#This Row],[Price_Level]]&amp;Table_wabobpsvr_AzureCalc_AzureCalcRateCard[[#This Row],[Region]]</f>
        <v>D12 HDInsight (Non-Windows)D9</v>
      </c>
      <c r="B14426" s="775">
        <v>9</v>
      </c>
      <c r="C14426" s="775" t="s">
        <v>87</v>
      </c>
      <c r="D14426" s="775" t="s">
        <v>176</v>
      </c>
      <c r="E14426" s="775">
        <v>0.34699999999999998</v>
      </c>
      <c r="F14426" s="775" t="s">
        <v>4015</v>
      </c>
      <c r="G14426" s="775" t="s">
        <v>4018</v>
      </c>
      <c r="H14426" s="775" t="s">
        <v>4019</v>
      </c>
      <c r="I14426" s="775" t="s">
        <v>6491</v>
      </c>
    </row>
    <row r="14427" spans="1:9">
      <c r="A14427" s="775" t="str">
        <f>Table_wabobpsvr_AzureCalc_AzureCalcRateCard[[#This Row],[ServiceName]]&amp;Table_wabobpsvr_AzureCalc_AzureCalcRateCard[[#This Row],[Price_Level]]&amp;Table_wabobpsvr_AzureCalc_AzureCalcRateCard[[#This Row],[Region]]</f>
        <v>D12 HDInsight (Non-Windows)MOSP15</v>
      </c>
      <c r="B14427" s="775">
        <v>15</v>
      </c>
      <c r="C14427" s="775" t="s">
        <v>87</v>
      </c>
      <c r="D14427" s="775" t="s">
        <v>606</v>
      </c>
      <c r="E14427" s="775">
        <v>0.435</v>
      </c>
      <c r="F14427" s="775" t="s">
        <v>4015</v>
      </c>
      <c r="G14427" s="775" t="s">
        <v>4235</v>
      </c>
      <c r="H14427" s="775" t="s">
        <v>4235</v>
      </c>
      <c r="I14427" s="775" t="s">
        <v>6492</v>
      </c>
    </row>
    <row r="14428" spans="1:9">
      <c r="A14428" s="775" t="str">
        <f>Table_wabobpsvr_AzureCalc_AzureCalcRateCard[[#This Row],[ServiceName]]&amp;Table_wabobpsvr_AzureCalc_AzureCalcRateCard[[#This Row],[Price_Level]]&amp;Table_wabobpsvr_AzureCalc_AzureCalcRateCard[[#This Row],[Region]]</f>
        <v>D12 HDInsight (Non-Windows)A15</v>
      </c>
      <c r="B14428" s="775">
        <v>15</v>
      </c>
      <c r="C14428" s="775" t="s">
        <v>87</v>
      </c>
      <c r="D14428" s="775" t="s">
        <v>174</v>
      </c>
      <c r="E14428" s="775">
        <v>0.42199999999999999</v>
      </c>
      <c r="F14428" s="775" t="s">
        <v>4015</v>
      </c>
      <c r="G14428" s="775" t="s">
        <v>4020</v>
      </c>
      <c r="H14428" s="775" t="s">
        <v>4021</v>
      </c>
      <c r="I14428" s="775" t="s">
        <v>6492</v>
      </c>
    </row>
    <row r="14429" spans="1:9">
      <c r="A14429" s="775" t="str">
        <f>Table_wabobpsvr_AzureCalc_AzureCalcRateCard[[#This Row],[ServiceName]]&amp;Table_wabobpsvr_AzureCalc_AzureCalcRateCard[[#This Row],[Price_Level]]&amp;Table_wabobpsvr_AzureCalc_AzureCalcRateCard[[#This Row],[Region]]</f>
        <v>D12 HDInsight (Non-Windows)B15</v>
      </c>
      <c r="B14429" s="775">
        <v>15</v>
      </c>
      <c r="C14429" s="775" t="s">
        <v>87</v>
      </c>
      <c r="D14429" s="775" t="s">
        <v>175</v>
      </c>
      <c r="E14429" s="775">
        <v>0.40899999999999997</v>
      </c>
      <c r="F14429" s="775" t="s">
        <v>4015</v>
      </c>
      <c r="G14429" s="775" t="s">
        <v>4020</v>
      </c>
      <c r="H14429" s="775" t="s">
        <v>4021</v>
      </c>
      <c r="I14429" s="775" t="s">
        <v>6492</v>
      </c>
    </row>
    <row r="14430" spans="1:9">
      <c r="A14430" s="775" t="str">
        <f>Table_wabobpsvr_AzureCalc_AzureCalcRateCard[[#This Row],[ServiceName]]&amp;Table_wabobpsvr_AzureCalc_AzureCalcRateCard[[#This Row],[Price_Level]]&amp;Table_wabobpsvr_AzureCalc_AzureCalcRateCard[[#This Row],[Region]]</f>
        <v>D12 HDInsight (Non-Windows)C15</v>
      </c>
      <c r="B14430" s="775">
        <v>15</v>
      </c>
      <c r="C14430" s="775" t="s">
        <v>87</v>
      </c>
      <c r="D14430" s="775" t="s">
        <v>177</v>
      </c>
      <c r="E14430" s="775">
        <v>0.39600000000000002</v>
      </c>
      <c r="F14430" s="775" t="s">
        <v>4015</v>
      </c>
      <c r="G14430" s="775" t="s">
        <v>4020</v>
      </c>
      <c r="H14430" s="775" t="s">
        <v>4021</v>
      </c>
      <c r="I14430" s="775" t="s">
        <v>6492</v>
      </c>
    </row>
    <row r="14431" spans="1:9">
      <c r="A14431" s="775" t="str">
        <f>Table_wabobpsvr_AzureCalc_AzureCalcRateCard[[#This Row],[ServiceName]]&amp;Table_wabobpsvr_AzureCalc_AzureCalcRateCard[[#This Row],[Price_Level]]&amp;Table_wabobpsvr_AzureCalc_AzureCalcRateCard[[#This Row],[Region]]</f>
        <v>D12 HDInsight (Non-Windows)D15</v>
      </c>
      <c r="B14431" s="775">
        <v>15</v>
      </c>
      <c r="C14431" s="775" t="s">
        <v>87</v>
      </c>
      <c r="D14431" s="775" t="s">
        <v>176</v>
      </c>
      <c r="E14431" s="775">
        <v>0.38300000000000001</v>
      </c>
      <c r="F14431" s="775" t="s">
        <v>4015</v>
      </c>
      <c r="G14431" s="775" t="s">
        <v>4020</v>
      </c>
      <c r="H14431" s="775" t="s">
        <v>4021</v>
      </c>
      <c r="I14431" s="775" t="s">
        <v>6492</v>
      </c>
    </row>
    <row r="14432" spans="1:9">
      <c r="A14432" s="775" t="str">
        <f>Table_wabobpsvr_AzureCalc_AzureCalcRateCard[[#This Row],[ServiceName]]&amp;Table_wabobpsvr_AzureCalc_AzureCalcRateCard[[#This Row],[Price_Level]]&amp;Table_wabobpsvr_AzureCalc_AzureCalcRateCard[[#This Row],[Region]]</f>
        <v>Geo Redundant Storage Standard IO - Page Blob/DiskMOSP15</v>
      </c>
      <c r="B14432" s="775">
        <v>15</v>
      </c>
      <c r="C14432" s="775" t="s">
        <v>4235</v>
      </c>
      <c r="D14432" s="775" t="s">
        <v>606</v>
      </c>
      <c r="E14432" s="775">
        <v>0.11360000000000001</v>
      </c>
      <c r="F14432" s="775" t="s">
        <v>766</v>
      </c>
      <c r="G14432" s="775" t="s">
        <v>4235</v>
      </c>
      <c r="H14432" s="775" t="s">
        <v>4235</v>
      </c>
      <c r="I14432" s="775" t="s">
        <v>4235</v>
      </c>
    </row>
    <row r="14433" spans="1:9">
      <c r="A14433" s="775" t="str">
        <f>Table_wabobpsvr_AzureCalc_AzureCalcRateCard[[#This Row],[ServiceName]]&amp;Table_wabobpsvr_AzureCalc_AzureCalcRateCard[[#This Row],[Price_Level]]&amp;Table_wabobpsvr_AzureCalc_AzureCalcRateCard[[#This Row],[Region]]</f>
        <v>A11 Cloud ServicesMOSP5</v>
      </c>
      <c r="B14433" s="775">
        <v>5</v>
      </c>
      <c r="C14433" s="775" t="s">
        <v>680</v>
      </c>
      <c r="D14433" s="775" t="s">
        <v>606</v>
      </c>
      <c r="E14433" s="775">
        <v>3.04</v>
      </c>
      <c r="F14433" s="775" t="s">
        <v>1214</v>
      </c>
      <c r="G14433" s="775" t="s">
        <v>4235</v>
      </c>
      <c r="H14433" s="775" t="s">
        <v>4235</v>
      </c>
      <c r="I14433" s="775" t="s">
        <v>4751</v>
      </c>
    </row>
    <row r="14434" spans="1:9">
      <c r="A14434" s="775" t="str">
        <f>Table_wabobpsvr_AzureCalc_AzureCalcRateCard[[#This Row],[ServiceName]]&amp;Table_wabobpsvr_AzureCalc_AzureCalcRateCard[[#This Row],[Price_Level]]&amp;Table_wabobpsvr_AzureCalc_AzureCalcRateCard[[#This Row],[Region]]</f>
        <v>A11 Cloud ServicesA5</v>
      </c>
      <c r="B14434" s="775">
        <v>5</v>
      </c>
      <c r="C14434" s="775" t="s">
        <v>680</v>
      </c>
      <c r="D14434" s="775" t="s">
        <v>174</v>
      </c>
      <c r="E14434" s="775">
        <v>2.9489999999999998</v>
      </c>
      <c r="F14434" s="775" t="s">
        <v>1214</v>
      </c>
      <c r="G14434" s="775" t="s">
        <v>4275</v>
      </c>
      <c r="H14434" s="775" t="s">
        <v>4276</v>
      </c>
      <c r="I14434" s="775" t="s">
        <v>4751</v>
      </c>
    </row>
    <row r="14435" spans="1:9">
      <c r="A14435" s="775" t="str">
        <f>Table_wabobpsvr_AzureCalc_AzureCalcRateCard[[#This Row],[ServiceName]]&amp;Table_wabobpsvr_AzureCalc_AzureCalcRateCard[[#This Row],[Price_Level]]&amp;Table_wabobpsvr_AzureCalc_AzureCalcRateCard[[#This Row],[Region]]</f>
        <v>A11 Cloud ServicesB5</v>
      </c>
      <c r="B14435" s="775">
        <v>5</v>
      </c>
      <c r="C14435" s="775" t="s">
        <v>680</v>
      </c>
      <c r="D14435" s="775" t="s">
        <v>175</v>
      </c>
      <c r="E14435" s="775">
        <v>2.8580000000000001</v>
      </c>
      <c r="F14435" s="775" t="s">
        <v>1214</v>
      </c>
      <c r="G14435" s="775" t="s">
        <v>4275</v>
      </c>
      <c r="H14435" s="775" t="s">
        <v>4276</v>
      </c>
      <c r="I14435" s="775" t="s">
        <v>4751</v>
      </c>
    </row>
    <row r="14436" spans="1:9">
      <c r="A14436" s="775" t="str">
        <f>Table_wabobpsvr_AzureCalc_AzureCalcRateCard[[#This Row],[ServiceName]]&amp;Table_wabobpsvr_AzureCalc_AzureCalcRateCard[[#This Row],[Price_Level]]&amp;Table_wabobpsvr_AzureCalc_AzureCalcRateCard[[#This Row],[Region]]</f>
        <v>Premium P1 Secondary Geo Database DaysMOSP16</v>
      </c>
      <c r="B14436" s="775">
        <v>16</v>
      </c>
      <c r="C14436" s="775" t="s">
        <v>1071</v>
      </c>
      <c r="D14436" s="775" t="s">
        <v>606</v>
      </c>
      <c r="E14436" s="775">
        <v>12.39</v>
      </c>
      <c r="F14436" s="775" t="s">
        <v>1366</v>
      </c>
      <c r="G14436" s="775" t="s">
        <v>4235</v>
      </c>
      <c r="H14436" s="775" t="s">
        <v>4235</v>
      </c>
      <c r="I14436" s="775" t="s">
        <v>4235</v>
      </c>
    </row>
    <row r="14437" spans="1:9">
      <c r="A14437" s="775" t="str">
        <f>Table_wabobpsvr_AzureCalc_AzureCalcRateCard[[#This Row],[ServiceName]]&amp;Table_wabobpsvr_AzureCalc_AzureCalcRateCard[[#This Row],[Price_Level]]&amp;Table_wabobpsvr_AzureCalc_AzureCalcRateCard[[#This Row],[Region]]</f>
        <v>D12 HDInsight (Non-Windows)MOSP13</v>
      </c>
      <c r="B14437" s="775">
        <v>13</v>
      </c>
      <c r="C14437" s="775" t="s">
        <v>87</v>
      </c>
      <c r="D14437" s="775" t="s">
        <v>606</v>
      </c>
      <c r="E14437" s="775">
        <v>0.498</v>
      </c>
      <c r="F14437" s="775" t="s">
        <v>4015</v>
      </c>
      <c r="G14437" s="775" t="s">
        <v>4235</v>
      </c>
      <c r="H14437" s="775" t="s">
        <v>4235</v>
      </c>
      <c r="I14437" s="775" t="s">
        <v>6493</v>
      </c>
    </row>
    <row r="14438" spans="1:9">
      <c r="A14438" s="775" t="str">
        <f>Table_wabobpsvr_AzureCalc_AzureCalcRateCard[[#This Row],[ServiceName]]&amp;Table_wabobpsvr_AzureCalc_AzureCalcRateCard[[#This Row],[Price_Level]]&amp;Table_wabobpsvr_AzureCalc_AzureCalcRateCard[[#This Row],[Region]]</f>
        <v>D12 HDInsight (Non-Windows)A13</v>
      </c>
      <c r="B14438" s="775">
        <v>13</v>
      </c>
      <c r="C14438" s="775" t="s">
        <v>87</v>
      </c>
      <c r="D14438" s="775" t="s">
        <v>174</v>
      </c>
      <c r="E14438" s="775">
        <v>0.48299999999999998</v>
      </c>
      <c r="F14438" s="775" t="s">
        <v>4015</v>
      </c>
      <c r="G14438" s="775" t="s">
        <v>4022</v>
      </c>
      <c r="H14438" s="775" t="s">
        <v>4023</v>
      </c>
      <c r="I14438" s="775" t="s">
        <v>6493</v>
      </c>
    </row>
    <row r="14439" spans="1:9">
      <c r="A14439" s="775" t="str">
        <f>Table_wabobpsvr_AzureCalc_AzureCalcRateCard[[#This Row],[ServiceName]]&amp;Table_wabobpsvr_AzureCalc_AzureCalcRateCard[[#This Row],[Price_Level]]&amp;Table_wabobpsvr_AzureCalc_AzureCalcRateCard[[#This Row],[Region]]</f>
        <v>D12 HDInsight (Non-Windows)B13</v>
      </c>
      <c r="B14439" s="775">
        <v>13</v>
      </c>
      <c r="C14439" s="775" t="s">
        <v>87</v>
      </c>
      <c r="D14439" s="775" t="s">
        <v>175</v>
      </c>
      <c r="E14439" s="775">
        <v>0.46800000000000003</v>
      </c>
      <c r="F14439" s="775" t="s">
        <v>4015</v>
      </c>
      <c r="G14439" s="775" t="s">
        <v>4022</v>
      </c>
      <c r="H14439" s="775" t="s">
        <v>4023</v>
      </c>
      <c r="I14439" s="775" t="s">
        <v>6493</v>
      </c>
    </row>
    <row r="14440" spans="1:9">
      <c r="A14440" s="775" t="str">
        <f>Table_wabobpsvr_AzureCalc_AzureCalcRateCard[[#This Row],[ServiceName]]&amp;Table_wabobpsvr_AzureCalc_AzureCalcRateCard[[#This Row],[Price_Level]]&amp;Table_wabobpsvr_AzureCalc_AzureCalcRateCard[[#This Row],[Region]]</f>
        <v>D12 HDInsight (Non-Windows)C13</v>
      </c>
      <c r="B14440" s="775">
        <v>13</v>
      </c>
      <c r="C14440" s="775" t="s">
        <v>87</v>
      </c>
      <c r="D14440" s="775" t="s">
        <v>177</v>
      </c>
      <c r="E14440" s="775">
        <v>0.45300000000000001</v>
      </c>
      <c r="F14440" s="775" t="s">
        <v>4015</v>
      </c>
      <c r="G14440" s="775" t="s">
        <v>4022</v>
      </c>
      <c r="H14440" s="775" t="s">
        <v>4023</v>
      </c>
      <c r="I14440" s="775" t="s">
        <v>6493</v>
      </c>
    </row>
    <row r="14441" spans="1:9">
      <c r="A14441" s="775" t="str">
        <f>Table_wabobpsvr_AzureCalc_AzureCalcRateCard[[#This Row],[ServiceName]]&amp;Table_wabobpsvr_AzureCalc_AzureCalcRateCard[[#This Row],[Price_Level]]&amp;Table_wabobpsvr_AzureCalc_AzureCalcRateCard[[#This Row],[Region]]</f>
        <v>D12 HDInsight (Non-Windows)D13</v>
      </c>
      <c r="B14441" s="775">
        <v>13</v>
      </c>
      <c r="C14441" s="775" t="s">
        <v>87</v>
      </c>
      <c r="D14441" s="775" t="s">
        <v>176</v>
      </c>
      <c r="E14441" s="775">
        <v>0.438</v>
      </c>
      <c r="F14441" s="775" t="s">
        <v>4015</v>
      </c>
      <c r="G14441" s="775" t="s">
        <v>4022</v>
      </c>
      <c r="H14441" s="775" t="s">
        <v>4023</v>
      </c>
      <c r="I14441" s="775" t="s">
        <v>6493</v>
      </c>
    </row>
    <row r="14442" spans="1:9">
      <c r="A14442" s="775" t="str">
        <f>Table_wabobpsvr_AzureCalc_AzureCalcRateCard[[#This Row],[ServiceName]]&amp;Table_wabobpsvr_AzureCalc_AzureCalcRateCard[[#This Row],[Price_Level]]&amp;Table_wabobpsvr_AzureCalc_AzureCalcRateCard[[#This Row],[Region]]</f>
        <v>D12 HDInsight (Non-Windows)MOSP11</v>
      </c>
      <c r="B14442" s="775">
        <v>11</v>
      </c>
      <c r="C14442" s="775" t="s">
        <v>87</v>
      </c>
      <c r="D14442" s="775" t="s">
        <v>606</v>
      </c>
      <c r="E14442" s="775">
        <v>0.436</v>
      </c>
      <c r="F14442" s="775" t="s">
        <v>4015</v>
      </c>
      <c r="G14442" s="775" t="s">
        <v>4235</v>
      </c>
      <c r="H14442" s="775" t="s">
        <v>4235</v>
      </c>
      <c r="I14442" s="775" t="s">
        <v>6494</v>
      </c>
    </row>
    <row r="14443" spans="1:9">
      <c r="A14443" s="775" t="str">
        <f>Table_wabobpsvr_AzureCalc_AzureCalcRateCard[[#This Row],[ServiceName]]&amp;Table_wabobpsvr_AzureCalc_AzureCalcRateCard[[#This Row],[Price_Level]]&amp;Table_wabobpsvr_AzureCalc_AzureCalcRateCard[[#This Row],[Region]]</f>
        <v>D12 HDInsight (Non-Windows)A11</v>
      </c>
      <c r="B14443" s="775">
        <v>11</v>
      </c>
      <c r="C14443" s="775" t="s">
        <v>87</v>
      </c>
      <c r="D14443" s="775" t="s">
        <v>174</v>
      </c>
      <c r="E14443" s="775">
        <v>0.42299999999999999</v>
      </c>
      <c r="F14443" s="775" t="s">
        <v>4015</v>
      </c>
      <c r="G14443" s="775" t="s">
        <v>4024</v>
      </c>
      <c r="H14443" s="775" t="s">
        <v>4025</v>
      </c>
      <c r="I14443" s="775" t="s">
        <v>6494</v>
      </c>
    </row>
    <row r="14444" spans="1:9">
      <c r="A14444" s="775" t="str">
        <f>Table_wabobpsvr_AzureCalc_AzureCalcRateCard[[#This Row],[ServiceName]]&amp;Table_wabobpsvr_AzureCalc_AzureCalcRateCard[[#This Row],[Price_Level]]&amp;Table_wabobpsvr_AzureCalc_AzureCalcRateCard[[#This Row],[Region]]</f>
        <v>D12 HDInsight (Non-Windows)B11</v>
      </c>
      <c r="B14444" s="775">
        <v>11</v>
      </c>
      <c r="C14444" s="775" t="s">
        <v>87</v>
      </c>
      <c r="D14444" s="775" t="s">
        <v>175</v>
      </c>
      <c r="E14444" s="775">
        <v>0.41</v>
      </c>
      <c r="F14444" s="775" t="s">
        <v>4015</v>
      </c>
      <c r="G14444" s="775" t="s">
        <v>4024</v>
      </c>
      <c r="H14444" s="775" t="s">
        <v>4025</v>
      </c>
      <c r="I14444" s="775" t="s">
        <v>6494</v>
      </c>
    </row>
    <row r="14445" spans="1:9">
      <c r="A14445" s="775" t="str">
        <f>Table_wabobpsvr_AzureCalc_AzureCalcRateCard[[#This Row],[ServiceName]]&amp;Table_wabobpsvr_AzureCalc_AzureCalcRateCard[[#This Row],[Price_Level]]&amp;Table_wabobpsvr_AzureCalc_AzureCalcRateCard[[#This Row],[Region]]</f>
        <v>D12 HDInsight (Non-Windows)C11</v>
      </c>
      <c r="B14445" s="775">
        <v>11</v>
      </c>
      <c r="C14445" s="775" t="s">
        <v>87</v>
      </c>
      <c r="D14445" s="775" t="s">
        <v>177</v>
      </c>
      <c r="E14445" s="775">
        <v>0.39700000000000002</v>
      </c>
      <c r="F14445" s="775" t="s">
        <v>4015</v>
      </c>
      <c r="G14445" s="775" t="s">
        <v>4024</v>
      </c>
      <c r="H14445" s="775" t="s">
        <v>4025</v>
      </c>
      <c r="I14445" s="775" t="s">
        <v>6494</v>
      </c>
    </row>
    <row r="14446" spans="1:9">
      <c r="A14446" s="775" t="str">
        <f>Table_wabobpsvr_AzureCalc_AzureCalcRateCard[[#This Row],[ServiceName]]&amp;Table_wabobpsvr_AzureCalc_AzureCalcRateCard[[#This Row],[Price_Level]]&amp;Table_wabobpsvr_AzureCalc_AzureCalcRateCard[[#This Row],[Region]]</f>
        <v>D12 HDInsight (Non-Windows)D11</v>
      </c>
      <c r="B14446" s="775">
        <v>11</v>
      </c>
      <c r="C14446" s="775" t="s">
        <v>87</v>
      </c>
      <c r="D14446" s="775" t="s">
        <v>176</v>
      </c>
      <c r="E14446" s="775">
        <v>0.38400000000000001</v>
      </c>
      <c r="F14446" s="775" t="s">
        <v>4015</v>
      </c>
      <c r="G14446" s="775" t="s">
        <v>4024</v>
      </c>
      <c r="H14446" s="775" t="s">
        <v>4025</v>
      </c>
      <c r="I14446" s="775" t="s">
        <v>6494</v>
      </c>
    </row>
    <row r="14447" spans="1:9">
      <c r="A14447" s="775" t="str">
        <f>Table_wabobpsvr_AzureCalc_AzureCalcRateCard[[#This Row],[ServiceName]]&amp;Table_wabobpsvr_AzureCalc_AzureCalcRateCard[[#This Row],[Price_Level]]&amp;Table_wabobpsvr_AzureCalc_AzureCalcRateCard[[#This Row],[Region]]</f>
        <v>D12 HDInsight (Non-Windows)MOSP12</v>
      </c>
      <c r="B14447" s="775">
        <v>12</v>
      </c>
      <c r="C14447" s="775" t="s">
        <v>87</v>
      </c>
      <c r="D14447" s="775" t="s">
        <v>606</v>
      </c>
      <c r="E14447" s="775">
        <v>0.378</v>
      </c>
      <c r="F14447" s="775" t="s">
        <v>4015</v>
      </c>
      <c r="G14447" s="775" t="s">
        <v>4235</v>
      </c>
      <c r="H14447" s="775" t="s">
        <v>4235</v>
      </c>
      <c r="I14447" s="775" t="s">
        <v>6495</v>
      </c>
    </row>
    <row r="14448" spans="1:9">
      <c r="A14448" s="775" t="str">
        <f>Table_wabobpsvr_AzureCalc_AzureCalcRateCard[[#This Row],[ServiceName]]&amp;Table_wabobpsvr_AzureCalc_AzureCalcRateCard[[#This Row],[Price_Level]]&amp;Table_wabobpsvr_AzureCalc_AzureCalcRateCard[[#This Row],[Region]]</f>
        <v>D12 HDInsight (Non-Windows)A12</v>
      </c>
      <c r="B14448" s="775">
        <v>12</v>
      </c>
      <c r="C14448" s="775" t="s">
        <v>87</v>
      </c>
      <c r="D14448" s="775" t="s">
        <v>174</v>
      </c>
      <c r="E14448" s="775">
        <v>0.36699999999999999</v>
      </c>
      <c r="F14448" s="775" t="s">
        <v>4015</v>
      </c>
      <c r="G14448" s="775" t="s">
        <v>4026</v>
      </c>
      <c r="H14448" s="775" t="s">
        <v>4027</v>
      </c>
      <c r="I14448" s="775" t="s">
        <v>6495</v>
      </c>
    </row>
    <row r="14449" spans="1:9">
      <c r="A14449" s="775" t="str">
        <f>Table_wabobpsvr_AzureCalc_AzureCalcRateCard[[#This Row],[ServiceName]]&amp;Table_wabobpsvr_AzureCalc_AzureCalcRateCard[[#This Row],[Price_Level]]&amp;Table_wabobpsvr_AzureCalc_AzureCalcRateCard[[#This Row],[Region]]</f>
        <v>D12 HDInsight (Non-Windows)B12</v>
      </c>
      <c r="B14449" s="775">
        <v>12</v>
      </c>
      <c r="C14449" s="775" t="s">
        <v>87</v>
      </c>
      <c r="D14449" s="775" t="s">
        <v>175</v>
      </c>
      <c r="E14449" s="775">
        <v>0.35499999999999998</v>
      </c>
      <c r="F14449" s="775" t="s">
        <v>4015</v>
      </c>
      <c r="G14449" s="775" t="s">
        <v>4026</v>
      </c>
      <c r="H14449" s="775" t="s">
        <v>4027</v>
      </c>
      <c r="I14449" s="775" t="s">
        <v>6495</v>
      </c>
    </row>
    <row r="14450" spans="1:9">
      <c r="A14450" s="775" t="str">
        <f>Table_wabobpsvr_AzureCalc_AzureCalcRateCard[[#This Row],[ServiceName]]&amp;Table_wabobpsvr_AzureCalc_AzureCalcRateCard[[#This Row],[Price_Level]]&amp;Table_wabobpsvr_AzureCalc_AzureCalcRateCard[[#This Row],[Region]]</f>
        <v>D12 HDInsight (Non-Windows)C12</v>
      </c>
      <c r="B14450" s="775">
        <v>12</v>
      </c>
      <c r="C14450" s="775" t="s">
        <v>87</v>
      </c>
      <c r="D14450" s="775" t="s">
        <v>177</v>
      </c>
      <c r="E14450" s="775">
        <v>0.34399999999999997</v>
      </c>
      <c r="F14450" s="775" t="s">
        <v>4015</v>
      </c>
      <c r="G14450" s="775" t="s">
        <v>4026</v>
      </c>
      <c r="H14450" s="775" t="s">
        <v>4027</v>
      </c>
      <c r="I14450" s="775" t="s">
        <v>6495</v>
      </c>
    </row>
    <row r="14451" spans="1:9">
      <c r="A14451" s="775" t="str">
        <f>Table_wabobpsvr_AzureCalc_AzureCalcRateCard[[#This Row],[ServiceName]]&amp;Table_wabobpsvr_AzureCalc_AzureCalcRateCard[[#This Row],[Price_Level]]&amp;Table_wabobpsvr_AzureCalc_AzureCalcRateCard[[#This Row],[Region]]</f>
        <v>D12 HDInsight (Non-Windows)D12</v>
      </c>
      <c r="B14451" s="775">
        <v>12</v>
      </c>
      <c r="C14451" s="775" t="s">
        <v>87</v>
      </c>
      <c r="D14451" s="775" t="s">
        <v>176</v>
      </c>
      <c r="E14451" s="775">
        <v>0.33300000000000002</v>
      </c>
      <c r="F14451" s="775" t="s">
        <v>4015</v>
      </c>
      <c r="G14451" s="775" t="s">
        <v>4026</v>
      </c>
      <c r="H14451" s="775" t="s">
        <v>4027</v>
      </c>
      <c r="I14451" s="775" t="s">
        <v>6495</v>
      </c>
    </row>
    <row r="14452" spans="1:9">
      <c r="A14452" s="775" t="str">
        <f>Table_wabobpsvr_AzureCalc_AzureCalcRateCard[[#This Row],[ServiceName]]&amp;Table_wabobpsvr_AzureCalc_AzureCalcRateCard[[#This Row],[Price_Level]]&amp;Table_wabobpsvr_AzureCalc_AzureCalcRateCard[[#This Row],[Region]]</f>
        <v>D3 HDInsightA11</v>
      </c>
      <c r="B14452" s="775">
        <v>11</v>
      </c>
      <c r="C14452" s="775" t="s">
        <v>87</v>
      </c>
      <c r="D14452" s="775" t="s">
        <v>174</v>
      </c>
      <c r="E14452" s="775">
        <v>0.74302000000000001</v>
      </c>
      <c r="F14452" s="775" t="s">
        <v>4076</v>
      </c>
      <c r="G14452" s="775" t="s">
        <v>4126</v>
      </c>
      <c r="H14452" s="775" t="s">
        <v>4127</v>
      </c>
      <c r="I14452" s="775" t="s">
        <v>6192</v>
      </c>
    </row>
    <row r="14453" spans="1:9">
      <c r="A14453" s="1039" t="str">
        <f>Table_wabobpsvr_AzureCalc_AzureCalcRateCard[[#This Row],[ServiceName]]&amp;Table_wabobpsvr_AzureCalc_AzureCalcRateCard[[#This Row],[Price_Level]]&amp;Table_wabobpsvr_AzureCalc_AzureCalcRateCard[[#This Row],[Region]]</f>
        <v>D3 HDInsightB11</v>
      </c>
      <c r="B14453" s="1039">
        <v>11</v>
      </c>
      <c r="C14453" s="1039" t="s">
        <v>87</v>
      </c>
      <c r="D14453" s="1039" t="s">
        <v>175</v>
      </c>
      <c r="E14453" s="1039">
        <v>0.72004000000000001</v>
      </c>
      <c r="F14453" s="1039" t="s">
        <v>4076</v>
      </c>
      <c r="G14453" s="775" t="s">
        <v>4126</v>
      </c>
      <c r="H14453" s="775" t="s">
        <v>4127</v>
      </c>
      <c r="I14453" s="775" t="s">
        <v>6192</v>
      </c>
    </row>
    <row r="14454" spans="1:9">
      <c r="A14454" s="1039" t="str">
        <f>Table_wabobpsvr_AzureCalc_AzureCalcRateCard[[#This Row],[ServiceName]]&amp;Table_wabobpsvr_AzureCalc_AzureCalcRateCard[[#This Row],[Price_Level]]&amp;Table_wabobpsvr_AzureCalc_AzureCalcRateCard[[#This Row],[Region]]</f>
        <v>D3 HDInsightC11</v>
      </c>
      <c r="B14454" s="1039">
        <v>11</v>
      </c>
      <c r="C14454" s="1039" t="s">
        <v>87</v>
      </c>
      <c r="D14454" s="1039" t="s">
        <v>177</v>
      </c>
      <c r="E14454" s="1039">
        <v>0.69706000000000001</v>
      </c>
      <c r="F14454" s="1039" t="s">
        <v>4076</v>
      </c>
      <c r="G14454" s="775" t="s">
        <v>4126</v>
      </c>
      <c r="H14454" s="775" t="s">
        <v>4127</v>
      </c>
      <c r="I14454" s="775" t="s">
        <v>6192</v>
      </c>
    </row>
    <row r="14455" spans="1:9">
      <c r="A14455" s="1039" t="str">
        <f>Table_wabobpsvr_AzureCalc_AzureCalcRateCard[[#This Row],[ServiceName]]&amp;Table_wabobpsvr_AzureCalc_AzureCalcRateCard[[#This Row],[Price_Level]]&amp;Table_wabobpsvr_AzureCalc_AzureCalcRateCard[[#This Row],[Region]]</f>
        <v>D3 HDInsightD11</v>
      </c>
      <c r="B14455" s="1039">
        <v>11</v>
      </c>
      <c r="C14455" s="1039" t="s">
        <v>87</v>
      </c>
      <c r="D14455" s="1039" t="s">
        <v>176</v>
      </c>
      <c r="E14455" s="1039">
        <v>0.67408000000000001</v>
      </c>
      <c r="F14455" s="1039" t="s">
        <v>4076</v>
      </c>
      <c r="G14455" s="775" t="s">
        <v>4126</v>
      </c>
      <c r="H14455" s="775" t="s">
        <v>4127</v>
      </c>
      <c r="I14455" s="775" t="s">
        <v>6192</v>
      </c>
    </row>
    <row r="14456" spans="1:9">
      <c r="A14456" s="775" t="str">
        <f>Table_wabobpsvr_AzureCalc_AzureCalcRateCard[[#This Row],[ServiceName]]&amp;Table_wabobpsvr_AzureCalc_AzureCalcRateCard[[#This Row],[Price_Level]]&amp;Table_wabobpsvr_AzureCalc_AzureCalcRateCard[[#This Row],[Region]]</f>
        <v>D13 HDInsight (Non-Windows)B9</v>
      </c>
      <c r="B14456" s="775">
        <v>9</v>
      </c>
      <c r="C14456" s="775" t="s">
        <v>87</v>
      </c>
      <c r="D14456" s="775" t="s">
        <v>175</v>
      </c>
      <c r="E14456" s="775">
        <v>0.66600000000000004</v>
      </c>
      <c r="F14456" s="775" t="s">
        <v>3981</v>
      </c>
      <c r="G14456" s="775" t="s">
        <v>3984</v>
      </c>
      <c r="H14456" s="775" t="s">
        <v>3985</v>
      </c>
      <c r="I14456" s="775" t="s">
        <v>6127</v>
      </c>
    </row>
    <row r="14457" spans="1:9">
      <c r="A14457" s="775" t="str">
        <f>Table_wabobpsvr_AzureCalc_AzureCalcRateCard[[#This Row],[ServiceName]]&amp;Table_wabobpsvr_AzureCalc_AzureCalcRateCard[[#This Row],[Price_Level]]&amp;Table_wabobpsvr_AzureCalc_AzureCalcRateCard[[#This Row],[Region]]</f>
        <v>D3 HDInsightMOSP12</v>
      </c>
      <c r="B14457" s="775">
        <v>12</v>
      </c>
      <c r="C14457" s="775" t="s">
        <v>87</v>
      </c>
      <c r="D14457" s="775" t="s">
        <v>606</v>
      </c>
      <c r="E14457" s="775">
        <v>0.76600000000000001</v>
      </c>
      <c r="F14457" s="775" t="s">
        <v>4076</v>
      </c>
      <c r="G14457" s="775" t="s">
        <v>4235</v>
      </c>
      <c r="H14457" s="775" t="s">
        <v>4235</v>
      </c>
      <c r="I14457" s="775" t="s">
        <v>6496</v>
      </c>
    </row>
    <row r="14458" spans="1:9">
      <c r="A14458" s="775" t="str">
        <f>Table_wabobpsvr_AzureCalc_AzureCalcRateCard[[#This Row],[ServiceName]]&amp;Table_wabobpsvr_AzureCalc_AzureCalcRateCard[[#This Row],[Price_Level]]&amp;Table_wabobpsvr_AzureCalc_AzureCalcRateCard[[#This Row],[Region]]</f>
        <v>D3 HDInsightA12</v>
      </c>
      <c r="B14458" s="775">
        <v>12</v>
      </c>
      <c r="C14458" s="775" t="s">
        <v>87</v>
      </c>
      <c r="D14458" s="775" t="s">
        <v>174</v>
      </c>
      <c r="E14458" s="775">
        <v>0.74302000000000001</v>
      </c>
      <c r="F14458" s="775" t="s">
        <v>4076</v>
      </c>
      <c r="G14458" s="775" t="s">
        <v>4128</v>
      </c>
      <c r="H14458" s="775" t="s">
        <v>4129</v>
      </c>
      <c r="I14458" s="775" t="s">
        <v>6496</v>
      </c>
    </row>
    <row r="14459" spans="1:9">
      <c r="A14459" s="775" t="str">
        <f>Table_wabobpsvr_AzureCalc_AzureCalcRateCard[[#This Row],[ServiceName]]&amp;Table_wabobpsvr_AzureCalc_AzureCalcRateCard[[#This Row],[Price_Level]]&amp;Table_wabobpsvr_AzureCalc_AzureCalcRateCard[[#This Row],[Region]]</f>
        <v>D3 HDInsightB12</v>
      </c>
      <c r="B14459" s="775">
        <v>12</v>
      </c>
      <c r="C14459" s="775" t="s">
        <v>87</v>
      </c>
      <c r="D14459" s="775" t="s">
        <v>175</v>
      </c>
      <c r="E14459" s="775">
        <v>0.72004000000000001</v>
      </c>
      <c r="F14459" s="775" t="s">
        <v>4076</v>
      </c>
      <c r="G14459" s="775" t="s">
        <v>4128</v>
      </c>
      <c r="H14459" s="775" t="s">
        <v>4129</v>
      </c>
      <c r="I14459" s="775" t="s">
        <v>6496</v>
      </c>
    </row>
    <row r="14460" spans="1:9">
      <c r="A14460" s="775" t="str">
        <f>Table_wabobpsvr_AzureCalc_AzureCalcRateCard[[#This Row],[ServiceName]]&amp;Table_wabobpsvr_AzureCalc_AzureCalcRateCard[[#This Row],[Price_Level]]&amp;Table_wabobpsvr_AzureCalc_AzureCalcRateCard[[#This Row],[Region]]</f>
        <v>D3 HDInsightC12</v>
      </c>
      <c r="B14460" s="775">
        <v>12</v>
      </c>
      <c r="C14460" s="775" t="s">
        <v>87</v>
      </c>
      <c r="D14460" s="775" t="s">
        <v>177</v>
      </c>
      <c r="E14460" s="775">
        <v>0.69706000000000001</v>
      </c>
      <c r="F14460" s="775" t="s">
        <v>4076</v>
      </c>
      <c r="G14460" s="775" t="s">
        <v>4128</v>
      </c>
      <c r="H14460" s="775" t="s">
        <v>4129</v>
      </c>
      <c r="I14460" s="775" t="s">
        <v>6496</v>
      </c>
    </row>
    <row r="14461" spans="1:9">
      <c r="A14461" s="775" t="str">
        <f>Table_wabobpsvr_AzureCalc_AzureCalcRateCard[[#This Row],[ServiceName]]&amp;Table_wabobpsvr_AzureCalc_AzureCalcRateCard[[#This Row],[Price_Level]]&amp;Table_wabobpsvr_AzureCalc_AzureCalcRateCard[[#This Row],[Region]]</f>
        <v>D3 HDInsightD12</v>
      </c>
      <c r="B14461" s="775">
        <v>12</v>
      </c>
      <c r="C14461" s="775" t="s">
        <v>87</v>
      </c>
      <c r="D14461" s="775" t="s">
        <v>176</v>
      </c>
      <c r="E14461" s="775">
        <v>0.67408000000000001</v>
      </c>
      <c r="F14461" s="775" t="s">
        <v>4076</v>
      </c>
      <c r="G14461" s="775" t="s">
        <v>4128</v>
      </c>
      <c r="H14461" s="775" t="s">
        <v>4129</v>
      </c>
      <c r="I14461" s="775" t="s">
        <v>6496</v>
      </c>
    </row>
    <row r="14462" spans="1:9">
      <c r="A14462" s="775" t="str">
        <f>Table_wabobpsvr_AzureCalc_AzureCalcRateCard[[#This Row],[ServiceName]]&amp;Table_wabobpsvr_AzureCalc_AzureCalcRateCard[[#This Row],[Price_Level]]&amp;Table_wabobpsvr_AzureCalc_AzureCalcRateCard[[#This Row],[Region]]</f>
        <v>D3 HDInsight (Non-Windows)MOSP10</v>
      </c>
      <c r="B14462" s="775">
        <v>10</v>
      </c>
      <c r="C14462" s="775" t="s">
        <v>87</v>
      </c>
      <c r="D14462" s="775" t="s">
        <v>606</v>
      </c>
      <c r="E14462" s="775">
        <v>0.44800000000000001</v>
      </c>
      <c r="F14462" s="775" t="s">
        <v>4077</v>
      </c>
      <c r="G14462" s="775" t="s">
        <v>4235</v>
      </c>
      <c r="H14462" s="775" t="s">
        <v>4235</v>
      </c>
      <c r="I14462" s="775" t="s">
        <v>6497</v>
      </c>
    </row>
    <row r="14463" spans="1:9">
      <c r="A14463" s="775" t="str">
        <f>Table_wabobpsvr_AzureCalc_AzureCalcRateCard[[#This Row],[ServiceName]]&amp;Table_wabobpsvr_AzureCalc_AzureCalcRateCard[[#This Row],[Price_Level]]&amp;Table_wabobpsvr_AzureCalc_AzureCalcRateCard[[#This Row],[Region]]</f>
        <v>D3 HDInsight (Non-Windows)A10</v>
      </c>
      <c r="B14463" s="775">
        <v>10</v>
      </c>
      <c r="C14463" s="775" t="s">
        <v>87</v>
      </c>
      <c r="D14463" s="775" t="s">
        <v>174</v>
      </c>
      <c r="E14463" s="775">
        <v>0.435</v>
      </c>
      <c r="F14463" s="775" t="s">
        <v>4077</v>
      </c>
      <c r="G14463" s="775" t="s">
        <v>4130</v>
      </c>
      <c r="H14463" s="775" t="s">
        <v>4131</v>
      </c>
      <c r="I14463" s="775" t="s">
        <v>6497</v>
      </c>
    </row>
    <row r="14464" spans="1:9">
      <c r="A14464" s="775" t="str">
        <f>Table_wabobpsvr_AzureCalc_AzureCalcRateCard[[#This Row],[ServiceName]]&amp;Table_wabobpsvr_AzureCalc_AzureCalcRateCard[[#This Row],[Price_Level]]&amp;Table_wabobpsvr_AzureCalc_AzureCalcRateCard[[#This Row],[Region]]</f>
        <v>D3 HDInsight (Non-Windows)B10</v>
      </c>
      <c r="B14464" s="775">
        <v>10</v>
      </c>
      <c r="C14464" s="775" t="s">
        <v>87</v>
      </c>
      <c r="D14464" s="775" t="s">
        <v>175</v>
      </c>
      <c r="E14464" s="775">
        <v>0.42099999999999999</v>
      </c>
      <c r="F14464" s="775" t="s">
        <v>4077</v>
      </c>
      <c r="G14464" s="775" t="s">
        <v>4130</v>
      </c>
      <c r="H14464" s="775" t="s">
        <v>4131</v>
      </c>
      <c r="I14464" s="775" t="s">
        <v>6497</v>
      </c>
    </row>
    <row r="14465" spans="1:9">
      <c r="A14465" s="775" t="str">
        <f>Table_wabobpsvr_AzureCalc_AzureCalcRateCard[[#This Row],[ServiceName]]&amp;Table_wabobpsvr_AzureCalc_AzureCalcRateCard[[#This Row],[Price_Level]]&amp;Table_wabobpsvr_AzureCalc_AzureCalcRateCard[[#This Row],[Region]]</f>
        <v>D13 HDInsight (Non-Windows)C9</v>
      </c>
      <c r="B14465" s="775">
        <v>9</v>
      </c>
      <c r="C14465" s="775" t="s">
        <v>87</v>
      </c>
      <c r="D14465" s="775" t="s">
        <v>177</v>
      </c>
      <c r="E14465" s="775">
        <v>0.64500000000000002</v>
      </c>
      <c r="F14465" s="775" t="s">
        <v>3981</v>
      </c>
      <c r="G14465" s="775" t="s">
        <v>3984</v>
      </c>
      <c r="H14465" s="775" t="s">
        <v>3985</v>
      </c>
      <c r="I14465" s="775" t="s">
        <v>6127</v>
      </c>
    </row>
    <row r="14466" spans="1:9">
      <c r="A14466" s="775" t="str">
        <f>Table_wabobpsvr_AzureCalc_AzureCalcRateCard[[#This Row],[ServiceName]]&amp;Table_wabobpsvr_AzureCalc_AzureCalcRateCard[[#This Row],[Price_Level]]&amp;Table_wabobpsvr_AzureCalc_AzureCalcRateCard[[#This Row],[Region]]</f>
        <v>D3 HDInsight (Non-Windows)C10</v>
      </c>
      <c r="B14466" s="775">
        <v>10</v>
      </c>
      <c r="C14466" s="775" t="s">
        <v>87</v>
      </c>
      <c r="D14466" s="775" t="s">
        <v>177</v>
      </c>
      <c r="E14466" s="775">
        <v>0.40799999999999997</v>
      </c>
      <c r="F14466" s="775" t="s">
        <v>4077</v>
      </c>
      <c r="G14466" s="775" t="s">
        <v>4130</v>
      </c>
      <c r="H14466" s="775" t="s">
        <v>4131</v>
      </c>
      <c r="I14466" s="775" t="s">
        <v>6497</v>
      </c>
    </row>
    <row r="14467" spans="1:9">
      <c r="A14467" s="775" t="str">
        <f>Table_wabobpsvr_AzureCalc_AzureCalcRateCard[[#This Row],[ServiceName]]&amp;Table_wabobpsvr_AzureCalc_AzureCalcRateCard[[#This Row],[Price_Level]]&amp;Table_wabobpsvr_AzureCalc_AzureCalcRateCard[[#This Row],[Region]]</f>
        <v>D3 HDInsight (Non-Windows)D10</v>
      </c>
      <c r="B14467" s="775">
        <v>10</v>
      </c>
      <c r="C14467" s="775" t="s">
        <v>87</v>
      </c>
      <c r="D14467" s="775" t="s">
        <v>176</v>
      </c>
      <c r="E14467" s="775">
        <v>0.39400000000000002</v>
      </c>
      <c r="F14467" s="775" t="s">
        <v>4077</v>
      </c>
      <c r="G14467" s="775" t="s">
        <v>4130</v>
      </c>
      <c r="H14467" s="775" t="s">
        <v>4131</v>
      </c>
      <c r="I14467" s="775" t="s">
        <v>6497</v>
      </c>
    </row>
    <row r="14468" spans="1:9">
      <c r="A14468" s="1039" t="str">
        <f>Table_wabobpsvr_AzureCalc_AzureCalcRateCard[[#This Row],[ServiceName]]&amp;Table_wabobpsvr_AzureCalc_AzureCalcRateCard[[#This Row],[Price_Level]]&amp;Table_wabobpsvr_AzureCalc_AzureCalcRateCard[[#This Row],[Region]]</f>
        <v>D3 HDInsight (Non-Windows)MOSP9</v>
      </c>
      <c r="B14468" s="1039">
        <v>9</v>
      </c>
      <c r="C14468" s="1039" t="s">
        <v>87</v>
      </c>
      <c r="D14468" s="1039" t="s">
        <v>606</v>
      </c>
      <c r="E14468" s="1039">
        <v>0.44800000000000001</v>
      </c>
      <c r="F14468" s="1039" t="s">
        <v>4077</v>
      </c>
      <c r="G14468" s="775" t="s">
        <v>4235</v>
      </c>
      <c r="H14468" s="775" t="s">
        <v>4235</v>
      </c>
      <c r="I14468" s="775" t="s">
        <v>6498</v>
      </c>
    </row>
    <row r="14469" spans="1:9">
      <c r="A14469" s="1039" t="str">
        <f>Table_wabobpsvr_AzureCalc_AzureCalcRateCard[[#This Row],[ServiceName]]&amp;Table_wabobpsvr_AzureCalc_AzureCalcRateCard[[#This Row],[Price_Level]]&amp;Table_wabobpsvr_AzureCalc_AzureCalcRateCard[[#This Row],[Region]]</f>
        <v>Standard Elastic DTU PackA12</v>
      </c>
      <c r="B14469" s="1039">
        <v>12</v>
      </c>
      <c r="C14469" s="1039" t="s">
        <v>7258</v>
      </c>
      <c r="D14469" s="1039" t="s">
        <v>174</v>
      </c>
      <c r="E14469" s="1039">
        <v>0.08</v>
      </c>
      <c r="F14469" s="1039" t="s">
        <v>4472</v>
      </c>
      <c r="G14469" s="775" t="s">
        <v>4476</v>
      </c>
      <c r="H14469" s="775" t="s">
        <v>7263</v>
      </c>
      <c r="I14469" s="775" t="s">
        <v>4626</v>
      </c>
    </row>
    <row r="14470" spans="1:9">
      <c r="A14470" s="1039" t="str">
        <f>Table_wabobpsvr_AzureCalc_AzureCalcRateCard[[#This Row],[ServiceName]]&amp;Table_wabobpsvr_AzureCalc_AzureCalcRateCard[[#This Row],[Price_Level]]&amp;Table_wabobpsvr_AzureCalc_AzureCalcRateCard[[#This Row],[Region]]</f>
        <v>A1 VM (Windows)A</v>
      </c>
      <c r="B14470" s="1039"/>
      <c r="C14470" s="1039" t="s">
        <v>87</v>
      </c>
      <c r="D14470" s="1039" t="s">
        <v>174</v>
      </c>
      <c r="E14470" s="1039">
        <v>8.2489999999999994E-2</v>
      </c>
      <c r="F14470" s="1039" t="s">
        <v>687</v>
      </c>
      <c r="G14470" s="775" t="s">
        <v>2626</v>
      </c>
      <c r="H14470" s="775" t="s">
        <v>2627</v>
      </c>
      <c r="I14470" s="775" t="s">
        <v>4235</v>
      </c>
    </row>
    <row r="14471" spans="1:9">
      <c r="A14471" s="1039" t="str">
        <f>Table_wabobpsvr_AzureCalc_AzureCalcRateCard[[#This Row],[ServiceName]]&amp;Table_wabobpsvr_AzureCalc_AzureCalcRateCard[[#This Row],[Price_Level]]&amp;Table_wabobpsvr_AzureCalc_AzureCalcRateCard[[#This Row],[Region]]</f>
        <v>Premium CDN Data Transfer - Zone 3 - Tier 5C</v>
      </c>
      <c r="B14471" s="1039"/>
      <c r="C14471" s="1039" t="s">
        <v>9</v>
      </c>
      <c r="D14471" s="1039" t="s">
        <v>177</v>
      </c>
      <c r="E14471" s="1039">
        <v>0.45500000000000002</v>
      </c>
      <c r="F14471" s="1039" t="s">
        <v>8420</v>
      </c>
      <c r="G14471" s="775" t="s">
        <v>8180</v>
      </c>
      <c r="H14471" s="775" t="s">
        <v>8181</v>
      </c>
      <c r="I14471" s="775" t="s">
        <v>8182</v>
      </c>
    </row>
    <row r="14472" spans="1:9">
      <c r="A14472" s="1039" t="str">
        <f>Table_wabobpsvr_AzureCalc_AzureCalcRateCard[[#This Row],[ServiceName]]&amp;Table_wabobpsvr_AzureCalc_AzureCalcRateCard[[#This Row],[Price_Level]]&amp;Table_wabobpsvr_AzureCalc_AzureCalcRateCard[[#This Row],[Region]]</f>
        <v>Premium CDN Data Transfer - Zone 3 - Tier 5D</v>
      </c>
      <c r="B14472" s="1039"/>
      <c r="C14472" s="1039" t="s">
        <v>9</v>
      </c>
      <c r="D14472" s="1039" t="s">
        <v>176</v>
      </c>
      <c r="E14472" s="1039">
        <v>0.44</v>
      </c>
      <c r="F14472" s="1039" t="s">
        <v>8420</v>
      </c>
      <c r="G14472" s="775" t="s">
        <v>8180</v>
      </c>
      <c r="H14472" s="775" t="s">
        <v>8181</v>
      </c>
      <c r="I14472" s="775" t="s">
        <v>8182</v>
      </c>
    </row>
    <row r="14473" spans="1:9">
      <c r="A14473" s="775" t="str">
        <f>Table_wabobpsvr_AzureCalc_AzureCalcRateCard[[#This Row],[ServiceName]]&amp;Table_wabobpsvr_AzureCalc_AzureCalcRateCard[[#This Row],[Price_Level]]&amp;Table_wabobpsvr_AzureCalc_AzureCalcRateCard[[#This Row],[Region]]</f>
        <v>Premium CDN Data Transfer - Zone 3 - Tier 6MOSP</v>
      </c>
      <c r="B14473" s="775"/>
      <c r="C14473" s="775" t="s">
        <v>9</v>
      </c>
      <c r="D14473" s="775" t="s">
        <v>606</v>
      </c>
      <c r="E14473" s="775">
        <v>0.22500000000000001</v>
      </c>
      <c r="F14473" s="775" t="s">
        <v>8421</v>
      </c>
      <c r="G14473" s="775"/>
      <c r="H14473" s="775"/>
      <c r="I14473" s="775" t="s">
        <v>8182</v>
      </c>
    </row>
    <row r="14474" spans="1:9">
      <c r="A14474" s="775" t="str">
        <f>Table_wabobpsvr_AzureCalc_AzureCalcRateCard[[#This Row],[ServiceName]]&amp;Table_wabobpsvr_AzureCalc_AzureCalcRateCard[[#This Row],[Price_Level]]&amp;Table_wabobpsvr_AzureCalc_AzureCalcRateCard[[#This Row],[Region]]</f>
        <v>Premium CDN Data Transfer - Zone 3 - Tier 6A</v>
      </c>
      <c r="B14474" s="775"/>
      <c r="C14474" s="775" t="s">
        <v>9</v>
      </c>
      <c r="D14474" s="775" t="s">
        <v>174</v>
      </c>
      <c r="E14474" s="775">
        <v>0.48499999999999999</v>
      </c>
      <c r="F14474" s="775" t="s">
        <v>8421</v>
      </c>
      <c r="G14474" s="775" t="s">
        <v>8180</v>
      </c>
      <c r="H14474" s="775" t="s">
        <v>8181</v>
      </c>
      <c r="I14474" s="775" t="s">
        <v>8182</v>
      </c>
    </row>
    <row r="14475" spans="1:9">
      <c r="A14475" s="775" t="str">
        <f>Table_wabobpsvr_AzureCalc_AzureCalcRateCard[[#This Row],[ServiceName]]&amp;Table_wabobpsvr_AzureCalc_AzureCalcRateCard[[#This Row],[Price_Level]]&amp;Table_wabobpsvr_AzureCalc_AzureCalcRateCard[[#This Row],[Region]]</f>
        <v>Premium CDN Data Transfer - Zone 3 - Tier 6B</v>
      </c>
      <c r="B14475" s="775"/>
      <c r="C14475" s="775" t="s">
        <v>9</v>
      </c>
      <c r="D14475" s="775" t="s">
        <v>175</v>
      </c>
      <c r="E14475" s="775">
        <v>0.47</v>
      </c>
      <c r="F14475" s="775" t="s">
        <v>8421</v>
      </c>
      <c r="G14475" s="775" t="s">
        <v>8180</v>
      </c>
      <c r="H14475" s="775" t="s">
        <v>8181</v>
      </c>
      <c r="I14475" s="775" t="s">
        <v>8182</v>
      </c>
    </row>
    <row r="14476" spans="1:9">
      <c r="A14476" s="775" t="str">
        <f>Table_wabobpsvr_AzureCalc_AzureCalcRateCard[[#This Row],[ServiceName]]&amp;Table_wabobpsvr_AzureCalc_AzureCalcRateCard[[#This Row],[Price_Level]]&amp;Table_wabobpsvr_AzureCalc_AzureCalcRateCard[[#This Row],[Region]]</f>
        <v>Premium CDN Data Transfer - Zone 3 - Tier 6C</v>
      </c>
      <c r="B14476" s="775"/>
      <c r="C14476" s="775" t="s">
        <v>9</v>
      </c>
      <c r="D14476" s="775" t="s">
        <v>177</v>
      </c>
      <c r="E14476" s="775">
        <v>0.45500000000000002</v>
      </c>
      <c r="F14476" s="775" t="s">
        <v>8421</v>
      </c>
      <c r="G14476" s="775" t="s">
        <v>8180</v>
      </c>
      <c r="H14476" s="775" t="s">
        <v>8181</v>
      </c>
      <c r="I14476" s="775" t="s">
        <v>8182</v>
      </c>
    </row>
    <row r="14477" spans="1:9">
      <c r="A14477" s="775" t="str">
        <f>Table_wabobpsvr_AzureCalc_AzureCalcRateCard[[#This Row],[ServiceName]]&amp;Table_wabobpsvr_AzureCalc_AzureCalcRateCard[[#This Row],[Price_Level]]&amp;Table_wabobpsvr_AzureCalc_AzureCalcRateCard[[#This Row],[Region]]</f>
        <v>Premium CDN Data Transfer - Zone 3 - Tier 6D</v>
      </c>
      <c r="B14477" s="775"/>
      <c r="C14477" s="775" t="s">
        <v>9</v>
      </c>
      <c r="D14477" s="775" t="s">
        <v>176</v>
      </c>
      <c r="E14477" s="775">
        <v>0.44</v>
      </c>
      <c r="F14477" s="775" t="s">
        <v>8421</v>
      </c>
      <c r="G14477" s="775" t="s">
        <v>8180</v>
      </c>
      <c r="H14477" s="775" t="s">
        <v>8181</v>
      </c>
      <c r="I14477" s="775" t="s">
        <v>8182</v>
      </c>
    </row>
    <row r="14478" spans="1:9">
      <c r="A14478" s="775" t="str">
        <f>Table_wabobpsvr_AzureCalc_AzureCalcRateCard[[#This Row],[ServiceName]]&amp;Table_wabobpsvr_AzureCalc_AzureCalcRateCard[[#This Row],[Price_Level]]&amp;Table_wabobpsvr_AzureCalc_AzureCalcRateCard[[#This Row],[Region]]</f>
        <v>Standard_D11_v2 VM (Windows)C15</v>
      </c>
      <c r="B14478" s="775">
        <v>15</v>
      </c>
      <c r="C14478" s="775" t="s">
        <v>87</v>
      </c>
      <c r="D14478" s="775" t="s">
        <v>177</v>
      </c>
      <c r="E14478" s="775">
        <v>0.29393000000000002</v>
      </c>
      <c r="F14478" s="775" t="s">
        <v>8082</v>
      </c>
      <c r="G14478" s="775" t="s">
        <v>4235</v>
      </c>
      <c r="H14478" s="775" t="s">
        <v>4235</v>
      </c>
      <c r="I14478" s="775" t="s">
        <v>8359</v>
      </c>
    </row>
    <row r="14479" spans="1:9">
      <c r="A14479" s="775" t="str">
        <f>Table_wabobpsvr_AzureCalc_AzureCalcRateCard[[#This Row],[ServiceName]]&amp;Table_wabobpsvr_AzureCalc_AzureCalcRateCard[[#This Row],[Price_Level]]&amp;Table_wabobpsvr_AzureCalc_AzureCalcRateCard[[#This Row],[Region]]</f>
        <v>Standard_D11_v2 VM (Windows)D15</v>
      </c>
      <c r="B14479" s="775">
        <v>15</v>
      </c>
      <c r="C14479" s="775" t="s">
        <v>87</v>
      </c>
      <c r="D14479" s="775" t="s">
        <v>176</v>
      </c>
      <c r="E14479" s="775">
        <v>0.28423999999999999</v>
      </c>
      <c r="F14479" s="775" t="s">
        <v>8082</v>
      </c>
      <c r="G14479" s="775" t="s">
        <v>4235</v>
      </c>
      <c r="H14479" s="775" t="s">
        <v>4235</v>
      </c>
      <c r="I14479" s="775" t="s">
        <v>8359</v>
      </c>
    </row>
    <row r="14480" spans="1:9">
      <c r="A14480" s="775" t="str">
        <f>Table_wabobpsvr_AzureCalc_AzureCalcRateCard[[#This Row],[ServiceName]]&amp;Table_wabobpsvr_AzureCalc_AzureCalcRateCard[[#This Row],[Price_Level]]&amp;Table_wabobpsvr_AzureCalc_AzureCalcRateCard[[#This Row],[Region]]</f>
        <v>Standard_D12_v2 VM (Non-Windows)MOSP15</v>
      </c>
      <c r="B14480" s="775">
        <v>15</v>
      </c>
      <c r="C14480" s="775" t="s">
        <v>87</v>
      </c>
      <c r="D14480" s="775" t="s">
        <v>606</v>
      </c>
      <c r="E14480" s="775">
        <v>0.42</v>
      </c>
      <c r="F14480" s="775" t="s">
        <v>8092</v>
      </c>
      <c r="G14480" s="775"/>
      <c r="H14480" s="775"/>
      <c r="I14480" s="775" t="s">
        <v>8364</v>
      </c>
    </row>
    <row r="14481" spans="1:9">
      <c r="A14481" s="775" t="str">
        <f>Table_wabobpsvr_AzureCalc_AzureCalcRateCard[[#This Row],[ServiceName]]&amp;Table_wabobpsvr_AzureCalc_AzureCalcRateCard[[#This Row],[Price_Level]]&amp;Table_wabobpsvr_AzureCalc_AzureCalcRateCard[[#This Row],[Region]]</f>
        <v>Standard_D12_v2 VM (Non-Windows)A15</v>
      </c>
      <c r="B14481" s="775">
        <v>15</v>
      </c>
      <c r="C14481" s="775" t="s">
        <v>87</v>
      </c>
      <c r="D14481" s="775" t="s">
        <v>174</v>
      </c>
      <c r="E14481" s="775">
        <v>0.40739999999999998</v>
      </c>
      <c r="F14481" s="775" t="s">
        <v>8092</v>
      </c>
      <c r="G14481" s="775" t="s">
        <v>4235</v>
      </c>
      <c r="H14481" s="775" t="s">
        <v>4235</v>
      </c>
      <c r="I14481" s="775" t="s">
        <v>8364</v>
      </c>
    </row>
    <row r="14482" spans="1:9">
      <c r="A14482" s="775" t="str">
        <f>Table_wabobpsvr_AzureCalc_AzureCalcRateCard[[#This Row],[ServiceName]]&amp;Table_wabobpsvr_AzureCalc_AzureCalcRateCard[[#This Row],[Price_Level]]&amp;Table_wabobpsvr_AzureCalc_AzureCalcRateCard[[#This Row],[Region]]</f>
        <v>Standard_D12_v2 VM (Non-Windows)B15</v>
      </c>
      <c r="B14482" s="775">
        <v>15</v>
      </c>
      <c r="C14482" s="775" t="s">
        <v>87</v>
      </c>
      <c r="D14482" s="775" t="s">
        <v>175</v>
      </c>
      <c r="E14482" s="775">
        <v>0.39479999999999998</v>
      </c>
      <c r="F14482" s="775" t="s">
        <v>8092</v>
      </c>
      <c r="G14482" s="775" t="s">
        <v>4235</v>
      </c>
      <c r="H14482" s="775" t="s">
        <v>4235</v>
      </c>
      <c r="I14482" s="775" t="s">
        <v>8364</v>
      </c>
    </row>
    <row r="14483" spans="1:9">
      <c r="A14483" s="775" t="str">
        <f>Table_wabobpsvr_AzureCalc_AzureCalcRateCard[[#This Row],[ServiceName]]&amp;Table_wabobpsvr_AzureCalc_AzureCalcRateCard[[#This Row],[Price_Level]]&amp;Table_wabobpsvr_AzureCalc_AzureCalcRateCard[[#This Row],[Region]]</f>
        <v>Standard_D12_v2 VM (Non-Windows)C15</v>
      </c>
      <c r="B14483" s="775">
        <v>15</v>
      </c>
      <c r="C14483" s="775" t="s">
        <v>87</v>
      </c>
      <c r="D14483" s="775" t="s">
        <v>177</v>
      </c>
      <c r="E14483" s="775">
        <v>0.38219999999999998</v>
      </c>
      <c r="F14483" s="775" t="s">
        <v>8092</v>
      </c>
      <c r="G14483" s="775" t="s">
        <v>4235</v>
      </c>
      <c r="H14483" s="775" t="s">
        <v>4235</v>
      </c>
      <c r="I14483" s="775" t="s">
        <v>8364</v>
      </c>
    </row>
    <row r="14484" spans="1:9">
      <c r="A14484" s="775" t="str">
        <f>Table_wabobpsvr_AzureCalc_AzureCalcRateCard[[#This Row],[ServiceName]]&amp;Table_wabobpsvr_AzureCalc_AzureCalcRateCard[[#This Row],[Price_Level]]&amp;Table_wabobpsvr_AzureCalc_AzureCalcRateCard[[#This Row],[Region]]</f>
        <v>Standard_D12_v2 VM (Non-Windows)D15</v>
      </c>
      <c r="B14484" s="775">
        <v>15</v>
      </c>
      <c r="C14484" s="775" t="s">
        <v>87</v>
      </c>
      <c r="D14484" s="775" t="s">
        <v>176</v>
      </c>
      <c r="E14484" s="775">
        <v>0.36959999999999998</v>
      </c>
      <c r="F14484" s="775" t="s">
        <v>8092</v>
      </c>
      <c r="G14484" s="775" t="s">
        <v>4235</v>
      </c>
      <c r="H14484" s="775" t="s">
        <v>4235</v>
      </c>
      <c r="I14484" s="775" t="s">
        <v>8364</v>
      </c>
    </row>
    <row r="14485" spans="1:9">
      <c r="A14485" s="775" t="str">
        <f>Table_wabobpsvr_AzureCalc_AzureCalcRateCard[[#This Row],[ServiceName]]&amp;Table_wabobpsvr_AzureCalc_AzureCalcRateCard[[#This Row],[Price_Level]]&amp;Table_wabobpsvr_AzureCalc_AzureCalcRateCard[[#This Row],[Region]]</f>
        <v>Standard_D12_v2 VM (Windows)MOSP15</v>
      </c>
      <c r="B14485" s="775">
        <v>15</v>
      </c>
      <c r="C14485" s="775" t="s">
        <v>87</v>
      </c>
      <c r="D14485" s="775" t="s">
        <v>606</v>
      </c>
      <c r="E14485" s="775">
        <v>0.64600000000000002</v>
      </c>
      <c r="F14485" s="775" t="s">
        <v>8083</v>
      </c>
      <c r="G14485" s="775"/>
      <c r="H14485" s="775"/>
      <c r="I14485" s="775" t="s">
        <v>8365</v>
      </c>
    </row>
    <row r="14486" spans="1:9">
      <c r="A14486" s="775" t="str">
        <f>Table_wabobpsvr_AzureCalc_AzureCalcRateCard[[#This Row],[ServiceName]]&amp;Table_wabobpsvr_AzureCalc_AzureCalcRateCard[[#This Row],[Price_Level]]&amp;Table_wabobpsvr_AzureCalc_AzureCalcRateCard[[#This Row],[Region]]</f>
        <v>Standard_D12_v2 VM (Windows)A15</v>
      </c>
      <c r="B14486" s="775">
        <v>15</v>
      </c>
      <c r="C14486" s="775" t="s">
        <v>87</v>
      </c>
      <c r="D14486" s="775" t="s">
        <v>174</v>
      </c>
      <c r="E14486" s="775">
        <v>0.62661999999999995</v>
      </c>
      <c r="F14486" s="775" t="s">
        <v>8083</v>
      </c>
      <c r="G14486" s="775" t="s">
        <v>4235</v>
      </c>
      <c r="H14486" s="775" t="s">
        <v>4235</v>
      </c>
      <c r="I14486" s="775" t="s">
        <v>8365</v>
      </c>
    </row>
    <row r="14487" spans="1:9">
      <c r="A14487" s="775" t="str">
        <f>Table_wabobpsvr_AzureCalc_AzureCalcRateCard[[#This Row],[ServiceName]]&amp;Table_wabobpsvr_AzureCalc_AzureCalcRateCard[[#This Row],[Price_Level]]&amp;Table_wabobpsvr_AzureCalc_AzureCalcRateCard[[#This Row],[Region]]</f>
        <v>Standard_D1_v2 VM (Non-Windows)MOSP7</v>
      </c>
      <c r="B14487" s="775">
        <v>7</v>
      </c>
      <c r="C14487" s="775" t="s">
        <v>87</v>
      </c>
      <c r="D14487" s="775" t="s">
        <v>606</v>
      </c>
      <c r="E14487" s="775">
        <v>7.2999999999999995E-2</v>
      </c>
      <c r="F14487" s="775" t="s">
        <v>8086</v>
      </c>
      <c r="G14487" s="775"/>
      <c r="H14487" s="775"/>
      <c r="I14487" s="775" t="s">
        <v>7814</v>
      </c>
    </row>
    <row r="14488" spans="1:9">
      <c r="A14488" s="775" t="str">
        <f>Table_wabobpsvr_AzureCalc_AzureCalcRateCard[[#This Row],[ServiceName]]&amp;Table_wabobpsvr_AzureCalc_AzureCalcRateCard[[#This Row],[Price_Level]]&amp;Table_wabobpsvr_AzureCalc_AzureCalcRateCard[[#This Row],[Region]]</f>
        <v>Standard_D1_v2 VM (Non-Windows)A7</v>
      </c>
      <c r="B14488" s="775">
        <v>7</v>
      </c>
      <c r="C14488" s="775" t="s">
        <v>87</v>
      </c>
      <c r="D14488" s="775" t="s">
        <v>174</v>
      </c>
      <c r="E14488" s="775">
        <v>7.0809999999999998E-2</v>
      </c>
      <c r="F14488" s="775" t="s">
        <v>8086</v>
      </c>
      <c r="G14488" s="775" t="s">
        <v>4235</v>
      </c>
      <c r="H14488" s="775" t="s">
        <v>4235</v>
      </c>
      <c r="I14488" s="775" t="s">
        <v>7814</v>
      </c>
    </row>
    <row r="14489" spans="1:9">
      <c r="A14489" s="775" t="str">
        <f>Table_wabobpsvr_AzureCalc_AzureCalcRateCard[[#This Row],[ServiceName]]&amp;Table_wabobpsvr_AzureCalc_AzureCalcRateCard[[#This Row],[Price_Level]]&amp;Table_wabobpsvr_AzureCalc_AzureCalcRateCard[[#This Row],[Region]]</f>
        <v>Standard_D1_v2 VM (Non-Windows)B7</v>
      </c>
      <c r="B14489" s="775">
        <v>7</v>
      </c>
      <c r="C14489" s="775" t="s">
        <v>87</v>
      </c>
      <c r="D14489" s="775" t="s">
        <v>175</v>
      </c>
      <c r="E14489" s="775">
        <v>6.862E-2</v>
      </c>
      <c r="F14489" s="775" t="s">
        <v>8086</v>
      </c>
      <c r="G14489" s="775" t="s">
        <v>4235</v>
      </c>
      <c r="H14489" s="775" t="s">
        <v>4235</v>
      </c>
      <c r="I14489" s="775" t="s">
        <v>7814</v>
      </c>
    </row>
    <row r="14490" spans="1:9">
      <c r="A14490" s="775" t="str">
        <f>Table_wabobpsvr_AzureCalc_AzureCalcRateCard[[#This Row],[ServiceName]]&amp;Table_wabobpsvr_AzureCalc_AzureCalcRateCard[[#This Row],[Price_Level]]&amp;Table_wabobpsvr_AzureCalc_AzureCalcRateCard[[#This Row],[Region]]</f>
        <v>Standard_D1_v2 VM (Non-Windows)C7</v>
      </c>
      <c r="B14490" s="775">
        <v>7</v>
      </c>
      <c r="C14490" s="775" t="s">
        <v>87</v>
      </c>
      <c r="D14490" s="775" t="s">
        <v>177</v>
      </c>
      <c r="E14490" s="775">
        <v>6.6430000000000003E-2</v>
      </c>
      <c r="F14490" s="775" t="s">
        <v>8086</v>
      </c>
      <c r="G14490" s="775" t="s">
        <v>4235</v>
      </c>
      <c r="H14490" s="775" t="s">
        <v>4235</v>
      </c>
      <c r="I14490" s="775" t="s">
        <v>7814</v>
      </c>
    </row>
    <row r="14491" spans="1:9">
      <c r="A14491" s="775" t="str">
        <f>Table_wabobpsvr_AzureCalc_AzureCalcRateCard[[#This Row],[ServiceName]]&amp;Table_wabobpsvr_AzureCalc_AzureCalcRateCard[[#This Row],[Price_Level]]&amp;Table_wabobpsvr_AzureCalc_AzureCalcRateCard[[#This Row],[Region]]</f>
        <v>Standard_D1_v2 VM (Non-Windows)D7</v>
      </c>
      <c r="B14491" s="775">
        <v>7</v>
      </c>
      <c r="C14491" s="775" t="s">
        <v>87</v>
      </c>
      <c r="D14491" s="775" t="s">
        <v>176</v>
      </c>
      <c r="E14491" s="775">
        <v>6.4240000000000005E-2</v>
      </c>
      <c r="F14491" s="775" t="s">
        <v>8086</v>
      </c>
      <c r="G14491" s="775" t="s">
        <v>4235</v>
      </c>
      <c r="H14491" s="775" t="s">
        <v>4235</v>
      </c>
      <c r="I14491" s="775" t="s">
        <v>7814</v>
      </c>
    </row>
    <row r="14492" spans="1:9">
      <c r="A14492" s="1039" t="str">
        <f>Table_wabobpsvr_AzureCalc_AzureCalcRateCard[[#This Row],[ServiceName]]&amp;Table_wabobpsvr_AzureCalc_AzureCalcRateCard[[#This Row],[Price_Level]]&amp;Table_wabobpsvr_AzureCalc_AzureCalcRateCard[[#This Row],[Region]]</f>
        <v>Standard_D1_v2 VM (Windows)MOSP7</v>
      </c>
      <c r="B14492" s="1039">
        <v>7</v>
      </c>
      <c r="C14492" s="1039" t="s">
        <v>87</v>
      </c>
      <c r="D14492" s="1039" t="s">
        <v>606</v>
      </c>
      <c r="E14492" s="1039">
        <v>0.129</v>
      </c>
      <c r="F14492" s="1039" t="s">
        <v>8077</v>
      </c>
      <c r="G14492" s="775"/>
      <c r="H14492" s="775"/>
      <c r="I14492" s="775" t="s">
        <v>7815</v>
      </c>
    </row>
    <row r="14493" spans="1:9">
      <c r="A14493" s="1039" t="str">
        <f>Table_wabobpsvr_AzureCalc_AzureCalcRateCard[[#This Row],[ServiceName]]&amp;Table_wabobpsvr_AzureCalc_AzureCalcRateCard[[#This Row],[Price_Level]]&amp;Table_wabobpsvr_AzureCalc_AzureCalcRateCard[[#This Row],[Region]]</f>
        <v>Standard_D1_v2 VM (Windows)A7</v>
      </c>
      <c r="B14493" s="1039">
        <v>7</v>
      </c>
      <c r="C14493" s="1039" t="s">
        <v>87</v>
      </c>
      <c r="D14493" s="1039" t="s">
        <v>174</v>
      </c>
      <c r="E14493" s="1039">
        <v>0.12512999999999999</v>
      </c>
      <c r="F14493" s="1039" t="s">
        <v>8077</v>
      </c>
      <c r="G14493" s="775" t="s">
        <v>4235</v>
      </c>
      <c r="H14493" s="775" t="s">
        <v>4235</v>
      </c>
      <c r="I14493" s="775" t="s">
        <v>7815</v>
      </c>
    </row>
    <row r="14494" spans="1:9">
      <c r="A14494" s="1039" t="str">
        <f>Table_wabobpsvr_AzureCalc_AzureCalcRateCard[[#This Row],[ServiceName]]&amp;Table_wabobpsvr_AzureCalc_AzureCalcRateCard[[#This Row],[Price_Level]]&amp;Table_wabobpsvr_AzureCalc_AzureCalcRateCard[[#This Row],[Region]]</f>
        <v>Standard_D1_v2 VM (Windows)B7</v>
      </c>
      <c r="B14494" s="1039">
        <v>7</v>
      </c>
      <c r="C14494" s="1039" t="s">
        <v>87</v>
      </c>
      <c r="D14494" s="1039" t="s">
        <v>175</v>
      </c>
      <c r="E14494" s="1039">
        <v>0.12126000000000001</v>
      </c>
      <c r="F14494" s="1039" t="s">
        <v>8077</v>
      </c>
      <c r="G14494" s="775" t="s">
        <v>4235</v>
      </c>
      <c r="H14494" s="775" t="s">
        <v>4235</v>
      </c>
      <c r="I14494" s="775" t="s">
        <v>7815</v>
      </c>
    </row>
    <row r="14495" spans="1:9">
      <c r="A14495" s="1039" t="str">
        <f>Table_wabobpsvr_AzureCalc_AzureCalcRateCard[[#This Row],[ServiceName]]&amp;Table_wabobpsvr_AzureCalc_AzureCalcRateCard[[#This Row],[Price_Level]]&amp;Table_wabobpsvr_AzureCalc_AzureCalcRateCard[[#This Row],[Region]]</f>
        <v>Standard_D1_v2 VM (Windows)C7</v>
      </c>
      <c r="B14495" s="1039">
        <v>7</v>
      </c>
      <c r="C14495" s="1039" t="s">
        <v>87</v>
      </c>
      <c r="D14495" s="1039" t="s">
        <v>177</v>
      </c>
      <c r="E14495" s="1039">
        <v>0.11738999999999999</v>
      </c>
      <c r="F14495" s="1039" t="s">
        <v>8077</v>
      </c>
      <c r="G14495" s="775" t="s">
        <v>4235</v>
      </c>
      <c r="H14495" s="775" t="s">
        <v>4235</v>
      </c>
      <c r="I14495" s="775" t="s">
        <v>7815</v>
      </c>
    </row>
    <row r="14496" spans="1:9">
      <c r="A14496" s="1039" t="str">
        <f>Table_wabobpsvr_AzureCalc_AzureCalcRateCard[[#This Row],[ServiceName]]&amp;Table_wabobpsvr_AzureCalc_AzureCalcRateCard[[#This Row],[Price_Level]]&amp;Table_wabobpsvr_AzureCalc_AzureCalcRateCard[[#This Row],[Region]]</f>
        <v>Standard_D14_v2 VM (Non-Windows)B8</v>
      </c>
      <c r="B14496" s="1039">
        <v>8</v>
      </c>
      <c r="C14496" s="1039" t="s">
        <v>87</v>
      </c>
      <c r="D14496" s="1039" t="s">
        <v>175</v>
      </c>
      <c r="E14496" s="1039">
        <v>1.66286</v>
      </c>
      <c r="F14496" s="1039" t="s">
        <v>8094</v>
      </c>
      <c r="G14496" s="775" t="s">
        <v>4235</v>
      </c>
      <c r="H14496" s="775" t="s">
        <v>4235</v>
      </c>
      <c r="I14496" s="775" t="s">
        <v>7840</v>
      </c>
    </row>
    <row r="14497" spans="1:9">
      <c r="A14497" s="1039" t="str">
        <f>Table_wabobpsvr_AzureCalc_AzureCalcRateCard[[#This Row],[ServiceName]]&amp;Table_wabobpsvr_AzureCalc_AzureCalcRateCard[[#This Row],[Price_Level]]&amp;Table_wabobpsvr_AzureCalc_AzureCalcRateCard[[#This Row],[Region]]</f>
        <v>Standard_D14_v2 VM (Non-Windows)C8</v>
      </c>
      <c r="B14497" s="1039">
        <v>8</v>
      </c>
      <c r="C14497" s="1039" t="s">
        <v>87</v>
      </c>
      <c r="D14497" s="1039" t="s">
        <v>177</v>
      </c>
      <c r="E14497" s="1039">
        <v>1.6097900000000001</v>
      </c>
      <c r="F14497" s="1039" t="s">
        <v>8094</v>
      </c>
      <c r="G14497" s="775" t="s">
        <v>4235</v>
      </c>
      <c r="H14497" s="775" t="s">
        <v>4235</v>
      </c>
      <c r="I14497" s="775" t="s">
        <v>7840</v>
      </c>
    </row>
    <row r="14498" spans="1:9">
      <c r="A14498" s="1039" t="str">
        <f>Table_wabobpsvr_AzureCalc_AzureCalcRateCard[[#This Row],[ServiceName]]&amp;Table_wabobpsvr_AzureCalc_AzureCalcRateCard[[#This Row],[Price_Level]]&amp;Table_wabobpsvr_AzureCalc_AzureCalcRateCard[[#This Row],[Region]]</f>
        <v>Standard_D14_v2 VM (Non-Windows)D8</v>
      </c>
      <c r="B14498" s="1039">
        <v>8</v>
      </c>
      <c r="C14498" s="1039" t="s">
        <v>87</v>
      </c>
      <c r="D14498" s="1039" t="s">
        <v>176</v>
      </c>
      <c r="E14498" s="1039">
        <v>1.5567200000000001</v>
      </c>
      <c r="F14498" s="1039" t="s">
        <v>8094</v>
      </c>
      <c r="G14498" s="775" t="s">
        <v>4235</v>
      </c>
      <c r="H14498" s="775" t="s">
        <v>4235</v>
      </c>
      <c r="I14498" s="775" t="s">
        <v>7840</v>
      </c>
    </row>
    <row r="14499" spans="1:9">
      <c r="A14499" s="775" t="str">
        <f>Table_wabobpsvr_AzureCalc_AzureCalcRateCard[[#This Row],[ServiceName]]&amp;Table_wabobpsvr_AzureCalc_AzureCalcRateCard[[#This Row],[Price_Level]]&amp;Table_wabobpsvr_AzureCalc_AzureCalcRateCard[[#This Row],[Region]]</f>
        <v>Standard_D14_v2 VM (Windows)MOSP8</v>
      </c>
      <c r="B14499" s="775">
        <v>8</v>
      </c>
      <c r="C14499" s="775" t="s">
        <v>87</v>
      </c>
      <c r="D14499" s="775" t="s">
        <v>606</v>
      </c>
      <c r="E14499" s="775">
        <v>2.2360000000000002</v>
      </c>
      <c r="F14499" s="775" t="s">
        <v>8085</v>
      </c>
      <c r="G14499" s="775"/>
      <c r="H14499" s="775"/>
      <c r="I14499" s="775" t="s">
        <v>7841</v>
      </c>
    </row>
    <row r="14500" spans="1:9">
      <c r="A14500" s="1039" t="str">
        <f>Table_wabobpsvr_AzureCalc_AzureCalcRateCard[[#This Row],[ServiceName]]&amp;Table_wabobpsvr_AzureCalc_AzureCalcRateCard[[#This Row],[Price_Level]]&amp;Table_wabobpsvr_AzureCalc_AzureCalcRateCard[[#This Row],[Region]]</f>
        <v>Standard_D14_v2 VM (Windows)A8</v>
      </c>
      <c r="B14500" s="1039">
        <v>8</v>
      </c>
      <c r="C14500" s="1039" t="s">
        <v>87</v>
      </c>
      <c r="D14500" s="1039" t="s">
        <v>174</v>
      </c>
      <c r="E14500" s="1039">
        <v>2.16892</v>
      </c>
      <c r="F14500" s="1039" t="s">
        <v>8085</v>
      </c>
      <c r="G14500" s="775" t="s">
        <v>4235</v>
      </c>
      <c r="H14500" s="775" t="s">
        <v>4235</v>
      </c>
      <c r="I14500" s="775" t="s">
        <v>7841</v>
      </c>
    </row>
    <row r="14501" spans="1:9">
      <c r="A14501" s="775" t="str">
        <f>Table_wabobpsvr_AzureCalc_AzureCalcRateCard[[#This Row],[ServiceName]]&amp;Table_wabobpsvr_AzureCalc_AzureCalcRateCard[[#This Row],[Price_Level]]&amp;Table_wabobpsvr_AzureCalc_AzureCalcRateCard[[#This Row],[Region]]</f>
        <v>Standard_D14_v2 VM (Windows)B8</v>
      </c>
      <c r="B14501" s="775">
        <v>8</v>
      </c>
      <c r="C14501" s="775" t="s">
        <v>87</v>
      </c>
      <c r="D14501" s="775" t="s">
        <v>175</v>
      </c>
      <c r="E14501" s="775">
        <v>2.1018400000000002</v>
      </c>
      <c r="F14501" s="775" t="s">
        <v>8085</v>
      </c>
      <c r="G14501" s="775" t="s">
        <v>4235</v>
      </c>
      <c r="H14501" s="775" t="s">
        <v>4235</v>
      </c>
      <c r="I14501" s="775" t="s">
        <v>7841</v>
      </c>
    </row>
    <row r="14502" spans="1:9">
      <c r="A14502" s="1039" t="str">
        <f>Table_wabobpsvr_AzureCalc_AzureCalcRateCard[[#This Row],[ServiceName]]&amp;Table_wabobpsvr_AzureCalc_AzureCalcRateCard[[#This Row],[Price_Level]]&amp;Table_wabobpsvr_AzureCalc_AzureCalcRateCard[[#This Row],[Region]]</f>
        <v>Standard_D14_v2 VM (Windows)C8</v>
      </c>
      <c r="B14502" s="1039">
        <v>8</v>
      </c>
      <c r="C14502" s="1039" t="s">
        <v>87</v>
      </c>
      <c r="D14502" s="1039" t="s">
        <v>177</v>
      </c>
      <c r="E14502" s="1039">
        <v>2.0347599999999999</v>
      </c>
      <c r="F14502" s="1039" t="s">
        <v>8085</v>
      </c>
      <c r="G14502" s="775" t="s">
        <v>4235</v>
      </c>
      <c r="H14502" s="775" t="s">
        <v>4235</v>
      </c>
      <c r="I14502" s="775" t="s">
        <v>7841</v>
      </c>
    </row>
    <row r="14503" spans="1:9">
      <c r="A14503" s="1039" t="str">
        <f>Table_wabobpsvr_AzureCalc_AzureCalcRateCard[[#This Row],[ServiceName]]&amp;Table_wabobpsvr_AzureCalc_AzureCalcRateCard[[#This Row],[Price_Level]]&amp;Table_wabobpsvr_AzureCalc_AzureCalcRateCard[[#This Row],[Region]]</f>
        <v>Standard_D14_v2 VM (Windows)D8</v>
      </c>
      <c r="B14503" s="1039">
        <v>8</v>
      </c>
      <c r="C14503" s="1039" t="s">
        <v>87</v>
      </c>
      <c r="D14503" s="1039" t="s">
        <v>176</v>
      </c>
      <c r="E14503" s="1039">
        <v>1.9676800000000001</v>
      </c>
      <c r="F14503" s="1039" t="s">
        <v>8085</v>
      </c>
      <c r="G14503" s="775" t="s">
        <v>4235</v>
      </c>
      <c r="H14503" s="775" t="s">
        <v>4235</v>
      </c>
      <c r="I14503" s="775" t="s">
        <v>7841</v>
      </c>
    </row>
    <row r="14504" spans="1:9">
      <c r="A14504" s="1039" t="str">
        <f>Table_wabobpsvr_AzureCalc_AzureCalcRateCard[[#This Row],[ServiceName]]&amp;Table_wabobpsvr_AzureCalc_AzureCalcRateCard[[#This Row],[Price_Level]]&amp;Table_wabobpsvr_AzureCalc_AzureCalcRateCard[[#This Row],[Region]]</f>
        <v>Standard_D2_v2 VM (Non-Windows)MOSP8</v>
      </c>
      <c r="B14504" s="1039">
        <v>8</v>
      </c>
      <c r="C14504" s="1039" t="s">
        <v>87</v>
      </c>
      <c r="D14504" s="1039" t="s">
        <v>606</v>
      </c>
      <c r="E14504" s="1039">
        <v>0.16800000000000001</v>
      </c>
      <c r="F14504" s="1039" t="s">
        <v>8088</v>
      </c>
      <c r="G14504" s="775"/>
      <c r="H14504" s="775"/>
      <c r="I14504" s="775" t="s">
        <v>7842</v>
      </c>
    </row>
    <row r="14505" spans="1:9">
      <c r="A14505" s="1039" t="str">
        <f>Table_wabobpsvr_AzureCalc_AzureCalcRateCard[[#This Row],[ServiceName]]&amp;Table_wabobpsvr_AzureCalc_AzureCalcRateCard[[#This Row],[Price_Level]]&amp;Table_wabobpsvr_AzureCalc_AzureCalcRateCard[[#This Row],[Region]]</f>
        <v>Standard_D12_v2 VM (Windows)B15</v>
      </c>
      <c r="B14505" s="1039">
        <v>15</v>
      </c>
      <c r="C14505" s="1039" t="s">
        <v>87</v>
      </c>
      <c r="D14505" s="1039" t="s">
        <v>175</v>
      </c>
      <c r="E14505" s="1039">
        <v>0.60724</v>
      </c>
      <c r="F14505" s="1039" t="s">
        <v>8083</v>
      </c>
      <c r="G14505" s="775" t="s">
        <v>4235</v>
      </c>
      <c r="H14505" s="775" t="s">
        <v>4235</v>
      </c>
      <c r="I14505" s="775" t="s">
        <v>8365</v>
      </c>
    </row>
    <row r="14506" spans="1:9">
      <c r="A14506" s="1039" t="str">
        <f>Table_wabobpsvr_AzureCalc_AzureCalcRateCard[[#This Row],[ServiceName]]&amp;Table_wabobpsvr_AzureCalc_AzureCalcRateCard[[#This Row],[Price_Level]]&amp;Table_wabobpsvr_AzureCalc_AzureCalcRateCard[[#This Row],[Region]]</f>
        <v>Standard_D1_v2 VM (Windows)D7</v>
      </c>
      <c r="B14506" s="1039">
        <v>7</v>
      </c>
      <c r="C14506" s="1039" t="s">
        <v>87</v>
      </c>
      <c r="D14506" s="1039" t="s">
        <v>176</v>
      </c>
      <c r="E14506" s="1039">
        <v>0.11352</v>
      </c>
      <c r="F14506" s="1039" t="s">
        <v>8077</v>
      </c>
      <c r="G14506" s="775" t="s">
        <v>4235</v>
      </c>
      <c r="H14506" s="775" t="s">
        <v>4235</v>
      </c>
      <c r="I14506" s="775" t="s">
        <v>7815</v>
      </c>
    </row>
    <row r="14507" spans="1:9">
      <c r="A14507" s="1039" t="str">
        <f>Table_wabobpsvr_AzureCalc_AzureCalcRateCard[[#This Row],[ServiceName]]&amp;Table_wabobpsvr_AzureCalc_AzureCalcRateCard[[#This Row],[Price_Level]]&amp;Table_wabobpsvr_AzureCalc_AzureCalcRateCard[[#This Row],[Region]]</f>
        <v>Standard_D2_v2 VM (Non-Windows)A8</v>
      </c>
      <c r="B14507" s="1039">
        <v>8</v>
      </c>
      <c r="C14507" s="1039" t="s">
        <v>87</v>
      </c>
      <c r="D14507" s="1039" t="s">
        <v>174</v>
      </c>
      <c r="E14507" s="1039">
        <v>0.16295999999999999</v>
      </c>
      <c r="F14507" s="1039" t="s">
        <v>8088</v>
      </c>
      <c r="G14507" s="775" t="s">
        <v>4235</v>
      </c>
      <c r="H14507" s="775" t="s">
        <v>4235</v>
      </c>
      <c r="I14507" s="775" t="s">
        <v>7842</v>
      </c>
    </row>
    <row r="14508" spans="1:9">
      <c r="A14508" s="775" t="str">
        <f>Table_wabobpsvr_AzureCalc_AzureCalcRateCard[[#This Row],[ServiceName]]&amp;Table_wabobpsvr_AzureCalc_AzureCalcRateCard[[#This Row],[Price_Level]]&amp;Table_wabobpsvr_AzureCalc_AzureCalcRateCard[[#This Row],[Region]]</f>
        <v>SQL DB Standard S2 Secondary Database HoursD11</v>
      </c>
      <c r="B14508" s="775">
        <v>11</v>
      </c>
      <c r="C14508" s="775" t="s">
        <v>680</v>
      </c>
      <c r="D14508" s="775" t="s">
        <v>176</v>
      </c>
      <c r="E14508" s="775">
        <v>7.7792E-2</v>
      </c>
      <c r="F14508" s="775" t="s">
        <v>1050</v>
      </c>
      <c r="G14508" s="775" t="s">
        <v>3734</v>
      </c>
      <c r="H14508" s="775" t="s">
        <v>3735</v>
      </c>
      <c r="I14508" s="775" t="s">
        <v>5448</v>
      </c>
    </row>
    <row r="14509" spans="1:9">
      <c r="A14509" s="775" t="str">
        <f>Table_wabobpsvr_AzureCalc_AzureCalcRateCard[[#This Row],[ServiceName]]&amp;Table_wabobpsvr_AzureCalc_AzureCalcRateCard[[#This Row],[Price_Level]]&amp;Table_wabobpsvr_AzureCalc_AzureCalcRateCard[[#This Row],[Region]]</f>
        <v>SQL DB Standard S2 Secondary Database HoursMOSP12</v>
      </c>
      <c r="B14509" s="775">
        <v>12</v>
      </c>
      <c r="C14509" s="775" t="s">
        <v>680</v>
      </c>
      <c r="D14509" s="775" t="s">
        <v>606</v>
      </c>
      <c r="E14509" s="775">
        <v>8.8400000000000006E-2</v>
      </c>
      <c r="F14509" s="775" t="s">
        <v>1050</v>
      </c>
      <c r="G14509" s="775" t="s">
        <v>4235</v>
      </c>
      <c r="H14509" s="775" t="s">
        <v>4235</v>
      </c>
      <c r="I14509" s="775" t="s">
        <v>5449</v>
      </c>
    </row>
    <row r="14510" spans="1:9">
      <c r="A14510" s="775" t="str">
        <f>Table_wabobpsvr_AzureCalc_AzureCalcRateCard[[#This Row],[ServiceName]]&amp;Table_wabobpsvr_AzureCalc_AzureCalcRateCard[[#This Row],[Price_Level]]&amp;Table_wabobpsvr_AzureCalc_AzureCalcRateCard[[#This Row],[Region]]</f>
        <v>SQL DB Standard S2 Secondary Database HoursA12</v>
      </c>
      <c r="B14510" s="775">
        <v>12</v>
      </c>
      <c r="C14510" s="775" t="s">
        <v>680</v>
      </c>
      <c r="D14510" s="775" t="s">
        <v>174</v>
      </c>
      <c r="E14510" s="775">
        <v>8.5748000000000005E-2</v>
      </c>
      <c r="F14510" s="775" t="s">
        <v>1050</v>
      </c>
      <c r="G14510" s="775" t="s">
        <v>3871</v>
      </c>
      <c r="H14510" s="775" t="s">
        <v>3872</v>
      </c>
      <c r="I14510" s="775" t="s">
        <v>5449</v>
      </c>
    </row>
    <row r="14511" spans="1:9">
      <c r="A14511" s="775" t="str">
        <f>Table_wabobpsvr_AzureCalc_AzureCalcRateCard[[#This Row],[ServiceName]]&amp;Table_wabobpsvr_AzureCalc_AzureCalcRateCard[[#This Row],[Price_Level]]&amp;Table_wabobpsvr_AzureCalc_AzureCalcRateCard[[#This Row],[Region]]</f>
        <v>SQL DB Standard S2 Secondary Database HoursB12</v>
      </c>
      <c r="B14511" s="775">
        <v>12</v>
      </c>
      <c r="C14511" s="775" t="s">
        <v>680</v>
      </c>
      <c r="D14511" s="775" t="s">
        <v>175</v>
      </c>
      <c r="E14511" s="775">
        <v>8.3096000000000003E-2</v>
      </c>
      <c r="F14511" s="775" t="s">
        <v>1050</v>
      </c>
      <c r="G14511" s="775" t="s">
        <v>3871</v>
      </c>
      <c r="H14511" s="775" t="s">
        <v>3872</v>
      </c>
      <c r="I14511" s="775" t="s">
        <v>5449</v>
      </c>
    </row>
    <row r="14512" spans="1:9">
      <c r="A14512" s="775" t="str">
        <f>Table_wabobpsvr_AzureCalc_AzureCalcRateCard[[#This Row],[ServiceName]]&amp;Table_wabobpsvr_AzureCalc_AzureCalcRateCard[[#This Row],[Price_Level]]&amp;Table_wabobpsvr_AzureCalc_AzureCalcRateCard[[#This Row],[Region]]</f>
        <v>SQL DB Standard S2 Secondary Database HoursC12</v>
      </c>
      <c r="B14512" s="775">
        <v>12</v>
      </c>
      <c r="C14512" s="775" t="s">
        <v>680</v>
      </c>
      <c r="D14512" s="775" t="s">
        <v>177</v>
      </c>
      <c r="E14512" s="775">
        <v>8.0444000000000002E-2</v>
      </c>
      <c r="F14512" s="775" t="s">
        <v>1050</v>
      </c>
      <c r="G14512" s="775" t="s">
        <v>3871</v>
      </c>
      <c r="H14512" s="775" t="s">
        <v>3872</v>
      </c>
      <c r="I14512" s="775" t="s">
        <v>5449</v>
      </c>
    </row>
    <row r="14513" spans="1:9">
      <c r="A14513" s="775" t="str">
        <f>Table_wabobpsvr_AzureCalc_AzureCalcRateCard[[#This Row],[ServiceName]]&amp;Table_wabobpsvr_AzureCalc_AzureCalcRateCard[[#This Row],[Price_Level]]&amp;Table_wabobpsvr_AzureCalc_AzureCalcRateCard[[#This Row],[Region]]</f>
        <v>SQL DB Standard S2 Secondary Database HoursD12</v>
      </c>
      <c r="B14513" s="775">
        <v>12</v>
      </c>
      <c r="C14513" s="775" t="s">
        <v>680</v>
      </c>
      <c r="D14513" s="775" t="s">
        <v>176</v>
      </c>
      <c r="E14513" s="775">
        <v>7.7792E-2</v>
      </c>
      <c r="F14513" s="775" t="s">
        <v>1050</v>
      </c>
      <c r="G14513" s="775" t="s">
        <v>3871</v>
      </c>
      <c r="H14513" s="775" t="s">
        <v>3872</v>
      </c>
      <c r="I14513" s="775" t="s">
        <v>5449</v>
      </c>
    </row>
    <row r="14514" spans="1:9">
      <c r="A14514" s="775" t="str">
        <f>Table_wabobpsvr_AzureCalc_AzureCalcRateCard[[#This Row],[ServiceName]]&amp;Table_wabobpsvr_AzureCalc_AzureCalcRateCard[[#This Row],[Price_Level]]&amp;Table_wabobpsvr_AzureCalc_AzureCalcRateCard[[#This Row],[Region]]</f>
        <v>SQL DB Standard S2 Secondary Database HoursMOSP14</v>
      </c>
      <c r="B14514" s="775">
        <v>14</v>
      </c>
      <c r="C14514" s="775" t="s">
        <v>680</v>
      </c>
      <c r="D14514" s="775" t="s">
        <v>606</v>
      </c>
      <c r="E14514" s="775">
        <v>999999</v>
      </c>
      <c r="F14514" s="775" t="s">
        <v>1050</v>
      </c>
      <c r="G14514" s="775" t="s">
        <v>4235</v>
      </c>
      <c r="H14514" s="775" t="s">
        <v>4235</v>
      </c>
      <c r="I14514" s="775" t="s">
        <v>5450</v>
      </c>
    </row>
    <row r="14515" spans="1:9">
      <c r="A14515" s="775" t="str">
        <f>Table_wabobpsvr_AzureCalc_AzureCalcRateCard[[#This Row],[ServiceName]]&amp;Table_wabobpsvr_AzureCalc_AzureCalcRateCard[[#This Row],[Price_Level]]&amp;Table_wabobpsvr_AzureCalc_AzureCalcRateCard[[#This Row],[Region]]</f>
        <v>SQL DB Standard S2 Secondary Database HoursA14</v>
      </c>
      <c r="B14515" s="775">
        <v>14</v>
      </c>
      <c r="C14515" s="775" t="s">
        <v>680</v>
      </c>
      <c r="D14515" s="775" t="s">
        <v>174</v>
      </c>
      <c r="E14515" s="775">
        <v>9.1341667000000001E-2</v>
      </c>
      <c r="F14515" s="775" t="s">
        <v>1050</v>
      </c>
      <c r="G14515" s="775" t="s">
        <v>3873</v>
      </c>
      <c r="H14515" s="775" t="s">
        <v>3874</v>
      </c>
      <c r="I14515" s="775" t="s">
        <v>5450</v>
      </c>
    </row>
    <row r="14516" spans="1:9">
      <c r="A14516" s="775" t="str">
        <f>Table_wabobpsvr_AzureCalc_AzureCalcRateCard[[#This Row],[ServiceName]]&amp;Table_wabobpsvr_AzureCalc_AzureCalcRateCard[[#This Row],[Price_Level]]&amp;Table_wabobpsvr_AzureCalc_AzureCalcRateCard[[#This Row],[Region]]</f>
        <v>SQL DB Standard S2 Secondary Database HoursB14</v>
      </c>
      <c r="B14516" s="775">
        <v>14</v>
      </c>
      <c r="C14516" s="775" t="s">
        <v>680</v>
      </c>
      <c r="D14516" s="775" t="s">
        <v>175</v>
      </c>
      <c r="E14516" s="775">
        <v>8.8516666999999993E-2</v>
      </c>
      <c r="F14516" s="775" t="s">
        <v>1050</v>
      </c>
      <c r="G14516" s="775" t="s">
        <v>3873</v>
      </c>
      <c r="H14516" s="775" t="s">
        <v>3874</v>
      </c>
      <c r="I14516" s="775" t="s">
        <v>5450</v>
      </c>
    </row>
    <row r="14517" spans="1:9">
      <c r="A14517" s="775" t="str">
        <f>Table_wabobpsvr_AzureCalc_AzureCalcRateCard[[#This Row],[ServiceName]]&amp;Table_wabobpsvr_AzureCalc_AzureCalcRateCard[[#This Row],[Price_Level]]&amp;Table_wabobpsvr_AzureCalc_AzureCalcRateCard[[#This Row],[Region]]</f>
        <v>SQL DB Standard S2 Secondary Database HoursC14</v>
      </c>
      <c r="B14517" s="775">
        <v>14</v>
      </c>
      <c r="C14517" s="775" t="s">
        <v>680</v>
      </c>
      <c r="D14517" s="775" t="s">
        <v>177</v>
      </c>
      <c r="E14517" s="775">
        <v>8.5691666999999999E-2</v>
      </c>
      <c r="F14517" s="775" t="s">
        <v>1050</v>
      </c>
      <c r="G14517" s="775" t="s">
        <v>3873</v>
      </c>
      <c r="H14517" s="775" t="s">
        <v>3874</v>
      </c>
      <c r="I14517" s="775" t="s">
        <v>5450</v>
      </c>
    </row>
    <row r="14518" spans="1:9">
      <c r="A14518" s="775" t="str">
        <f>Table_wabobpsvr_AzureCalc_AzureCalcRateCard[[#This Row],[ServiceName]]&amp;Table_wabobpsvr_AzureCalc_AzureCalcRateCard[[#This Row],[Price_Level]]&amp;Table_wabobpsvr_AzureCalc_AzureCalcRateCard[[#This Row],[Region]]</f>
        <v>SQL DB Standard S2 Secondary Database HoursD14</v>
      </c>
      <c r="B14518" s="775">
        <v>14</v>
      </c>
      <c r="C14518" s="775" t="s">
        <v>680</v>
      </c>
      <c r="D14518" s="775" t="s">
        <v>176</v>
      </c>
      <c r="E14518" s="775">
        <v>8.2866667000000005E-2</v>
      </c>
      <c r="F14518" s="775" t="s">
        <v>1050</v>
      </c>
      <c r="G14518" s="775" t="s">
        <v>3873</v>
      </c>
      <c r="H14518" s="775" t="s">
        <v>3874</v>
      </c>
      <c r="I14518" s="775" t="s">
        <v>5450</v>
      </c>
    </row>
    <row r="14519" spans="1:9">
      <c r="A14519" s="775" t="str">
        <f>Table_wabobpsvr_AzureCalc_AzureCalcRateCard[[#This Row],[ServiceName]]&amp;Table_wabobpsvr_AzureCalc_AzureCalcRateCard[[#This Row],[Price_Level]]&amp;Table_wabobpsvr_AzureCalc_AzureCalcRateCard[[#This Row],[Region]]</f>
        <v>Instance-level Public IP Address HoursMOSP</v>
      </c>
      <c r="B14519" s="775"/>
      <c r="C14519" s="775" t="s">
        <v>680</v>
      </c>
      <c r="D14519" s="775" t="s">
        <v>606</v>
      </c>
      <c r="E14519" s="775">
        <v>4.0000000000000001E-3</v>
      </c>
      <c r="F14519" s="775" t="s">
        <v>1051</v>
      </c>
      <c r="G14519" s="775" t="s">
        <v>4235</v>
      </c>
      <c r="H14519" s="775" t="s">
        <v>4235</v>
      </c>
      <c r="I14519" s="775" t="s">
        <v>5451</v>
      </c>
    </row>
    <row r="14520" spans="1:9">
      <c r="A14520" s="775" t="str">
        <f>Table_wabobpsvr_AzureCalc_AzureCalcRateCard[[#This Row],[ServiceName]]&amp;Table_wabobpsvr_AzureCalc_AzureCalcRateCard[[#This Row],[Price_Level]]&amp;Table_wabobpsvr_AzureCalc_AzureCalcRateCard[[#This Row],[Region]]</f>
        <v>Instance-level Public IP Address HoursA</v>
      </c>
      <c r="B14520" s="775"/>
      <c r="C14520" s="775" t="s">
        <v>680</v>
      </c>
      <c r="D14520" s="775" t="s">
        <v>174</v>
      </c>
      <c r="E14520" s="775">
        <v>3.8800000000000002E-3</v>
      </c>
      <c r="F14520" s="775" t="s">
        <v>1051</v>
      </c>
      <c r="G14520" s="775" t="s">
        <v>2457</v>
      </c>
      <c r="H14520" s="775" t="s">
        <v>2458</v>
      </c>
      <c r="I14520" s="775" t="s">
        <v>5451</v>
      </c>
    </row>
    <row r="14521" spans="1:9">
      <c r="A14521" s="775" t="str">
        <f>Table_wabobpsvr_AzureCalc_AzureCalcRateCard[[#This Row],[ServiceName]]&amp;Table_wabobpsvr_AzureCalc_AzureCalcRateCard[[#This Row],[Price_Level]]&amp;Table_wabobpsvr_AzureCalc_AzureCalcRateCard[[#This Row],[Region]]</f>
        <v>Standard_D3 VM (Non-Windows)MOSP12</v>
      </c>
      <c r="B14521" s="775">
        <v>12</v>
      </c>
      <c r="C14521" s="775" t="s">
        <v>680</v>
      </c>
      <c r="D14521" s="775" t="s">
        <v>606</v>
      </c>
      <c r="E14521" s="775">
        <v>0.38400000000000001</v>
      </c>
      <c r="F14521" s="775" t="s">
        <v>1125</v>
      </c>
      <c r="G14521" s="775" t="s">
        <v>4235</v>
      </c>
      <c r="H14521" s="775" t="s">
        <v>4235</v>
      </c>
      <c r="I14521" s="775" t="s">
        <v>5761</v>
      </c>
    </row>
    <row r="14522" spans="1:9">
      <c r="A14522" s="775" t="str">
        <f>Table_wabobpsvr_AzureCalc_AzureCalcRateCard[[#This Row],[ServiceName]]&amp;Table_wabobpsvr_AzureCalc_AzureCalcRateCard[[#This Row],[Price_Level]]&amp;Table_wabobpsvr_AzureCalc_AzureCalcRateCard[[#This Row],[Region]]</f>
        <v>Standard_D3 VM (Non-Windows)A12</v>
      </c>
      <c r="B14522" s="775">
        <v>12</v>
      </c>
      <c r="C14522" s="775" t="s">
        <v>680</v>
      </c>
      <c r="D14522" s="775" t="s">
        <v>174</v>
      </c>
      <c r="E14522" s="775">
        <v>0.37247999999999998</v>
      </c>
      <c r="F14522" s="775" t="s">
        <v>1125</v>
      </c>
      <c r="G14522" s="775" t="s">
        <v>4235</v>
      </c>
      <c r="H14522" s="775" t="s">
        <v>4235</v>
      </c>
      <c r="I14522" s="775" t="s">
        <v>5761</v>
      </c>
    </row>
    <row r="14523" spans="1:9">
      <c r="A14523" s="775" t="str">
        <f>Table_wabobpsvr_AzureCalc_AzureCalcRateCard[[#This Row],[ServiceName]]&amp;Table_wabobpsvr_AzureCalc_AzureCalcRateCard[[#This Row],[Price_Level]]&amp;Table_wabobpsvr_AzureCalc_AzureCalcRateCard[[#This Row],[Region]]</f>
        <v>Standard_D3 VM (Non-Windows)B12</v>
      </c>
      <c r="B14523" s="775">
        <v>12</v>
      </c>
      <c r="C14523" s="775" t="s">
        <v>680</v>
      </c>
      <c r="D14523" s="775" t="s">
        <v>175</v>
      </c>
      <c r="E14523" s="775">
        <v>0.36096</v>
      </c>
      <c r="F14523" s="775" t="s">
        <v>1125</v>
      </c>
      <c r="G14523" s="775" t="s">
        <v>4235</v>
      </c>
      <c r="H14523" s="775" t="s">
        <v>4235</v>
      </c>
      <c r="I14523" s="775" t="s">
        <v>5761</v>
      </c>
    </row>
    <row r="14524" spans="1:9">
      <c r="A14524" s="775" t="str">
        <f>Table_wabobpsvr_AzureCalc_AzureCalcRateCard[[#This Row],[ServiceName]]&amp;Table_wabobpsvr_AzureCalc_AzureCalcRateCard[[#This Row],[Price_Level]]&amp;Table_wabobpsvr_AzureCalc_AzureCalcRateCard[[#This Row],[Region]]</f>
        <v>Standard_D3 VM (Non-Windows)C12</v>
      </c>
      <c r="B14524" s="775">
        <v>12</v>
      </c>
      <c r="C14524" s="775" t="s">
        <v>680</v>
      </c>
      <c r="D14524" s="775" t="s">
        <v>177</v>
      </c>
      <c r="E14524" s="775">
        <v>0.34943999999999997</v>
      </c>
      <c r="F14524" s="775" t="s">
        <v>1125</v>
      </c>
      <c r="G14524" s="775" t="s">
        <v>4235</v>
      </c>
      <c r="H14524" s="775" t="s">
        <v>4235</v>
      </c>
      <c r="I14524" s="775" t="s">
        <v>5761</v>
      </c>
    </row>
    <row r="14525" spans="1:9">
      <c r="A14525" s="775" t="str">
        <f>Table_wabobpsvr_AzureCalc_AzureCalcRateCard[[#This Row],[ServiceName]]&amp;Table_wabobpsvr_AzureCalc_AzureCalcRateCard[[#This Row],[Price_Level]]&amp;Table_wabobpsvr_AzureCalc_AzureCalcRateCard[[#This Row],[Region]]</f>
        <v>Standard_D3 VM (Non-Windows)D12</v>
      </c>
      <c r="B14525" s="775">
        <v>12</v>
      </c>
      <c r="C14525" s="775" t="s">
        <v>680</v>
      </c>
      <c r="D14525" s="775" t="s">
        <v>176</v>
      </c>
      <c r="E14525" s="775">
        <v>0.33792</v>
      </c>
      <c r="F14525" s="775" t="s">
        <v>1125</v>
      </c>
      <c r="G14525" s="775" t="s">
        <v>4235</v>
      </c>
      <c r="H14525" s="775" t="s">
        <v>4235</v>
      </c>
      <c r="I14525" s="775" t="s">
        <v>5761</v>
      </c>
    </row>
    <row r="14526" spans="1:9">
      <c r="A14526" s="775" t="str">
        <f>Table_wabobpsvr_AzureCalc_AzureCalcRateCard[[#This Row],[ServiceName]]&amp;Table_wabobpsvr_AzureCalc_AzureCalcRateCard[[#This Row],[Price_Level]]&amp;Table_wabobpsvr_AzureCalc_AzureCalcRateCard[[#This Row],[Region]]</f>
        <v>Standard_D3 VM (Non-Windows)MOSP3</v>
      </c>
      <c r="B14526" s="775">
        <v>3</v>
      </c>
      <c r="C14526" s="775" t="s">
        <v>680</v>
      </c>
      <c r="D14526" s="775" t="s">
        <v>606</v>
      </c>
      <c r="E14526" s="775">
        <v>0.308</v>
      </c>
      <c r="F14526" s="775" t="s">
        <v>1125</v>
      </c>
      <c r="G14526" s="775" t="s">
        <v>4235</v>
      </c>
      <c r="H14526" s="775" t="s">
        <v>4235</v>
      </c>
      <c r="I14526" s="775" t="s">
        <v>5762</v>
      </c>
    </row>
    <row r="14527" spans="1:9">
      <c r="A14527" s="775" t="str">
        <f>Table_wabobpsvr_AzureCalc_AzureCalcRateCard[[#This Row],[ServiceName]]&amp;Table_wabobpsvr_AzureCalc_AzureCalcRateCard[[#This Row],[Price_Level]]&amp;Table_wabobpsvr_AzureCalc_AzureCalcRateCard[[#This Row],[Region]]</f>
        <v>Standard_D3 VM (Non-Windows)A3</v>
      </c>
      <c r="B14527" s="775">
        <v>3</v>
      </c>
      <c r="C14527" s="775" t="s">
        <v>680</v>
      </c>
      <c r="D14527" s="775" t="s">
        <v>174</v>
      </c>
      <c r="E14527" s="775">
        <v>0.29876000000000003</v>
      </c>
      <c r="F14527" s="775" t="s">
        <v>1125</v>
      </c>
      <c r="G14527" s="775" t="s">
        <v>4235</v>
      </c>
      <c r="H14527" s="775" t="s">
        <v>4235</v>
      </c>
      <c r="I14527" s="775" t="s">
        <v>5762</v>
      </c>
    </row>
    <row r="14528" spans="1:9">
      <c r="A14528" s="775" t="str">
        <f>Table_wabobpsvr_AzureCalc_AzureCalcRateCard[[#This Row],[ServiceName]]&amp;Table_wabobpsvr_AzureCalc_AzureCalcRateCard[[#This Row],[Price_Level]]&amp;Table_wabobpsvr_AzureCalc_AzureCalcRateCard[[#This Row],[Region]]</f>
        <v>Standard_D3 VM (Non-Windows)B3</v>
      </c>
      <c r="B14528" s="775">
        <v>3</v>
      </c>
      <c r="C14528" s="775" t="s">
        <v>680</v>
      </c>
      <c r="D14528" s="775" t="s">
        <v>175</v>
      </c>
      <c r="E14528" s="775">
        <v>0.28952</v>
      </c>
      <c r="F14528" s="775" t="s">
        <v>1125</v>
      </c>
      <c r="G14528" s="775" t="s">
        <v>4235</v>
      </c>
      <c r="H14528" s="775" t="s">
        <v>4235</v>
      </c>
      <c r="I14528" s="775" t="s">
        <v>5762</v>
      </c>
    </row>
    <row r="14529" spans="1:9">
      <c r="A14529" s="775" t="str">
        <f>Table_wabobpsvr_AzureCalc_AzureCalcRateCard[[#This Row],[ServiceName]]&amp;Table_wabobpsvr_AzureCalc_AzureCalcRateCard[[#This Row],[Price_Level]]&amp;Table_wabobpsvr_AzureCalc_AzureCalcRateCard[[#This Row],[Region]]</f>
        <v>Standard_D3 VM (Non-Windows)C3</v>
      </c>
      <c r="B14529" s="775">
        <v>3</v>
      </c>
      <c r="C14529" s="775" t="s">
        <v>680</v>
      </c>
      <c r="D14529" s="775" t="s">
        <v>177</v>
      </c>
      <c r="E14529" s="775">
        <v>0.28027999999999997</v>
      </c>
      <c r="F14529" s="775" t="s">
        <v>1125</v>
      </c>
      <c r="G14529" s="775" t="s">
        <v>4235</v>
      </c>
      <c r="H14529" s="775" t="s">
        <v>4235</v>
      </c>
      <c r="I14529" s="775" t="s">
        <v>5762</v>
      </c>
    </row>
    <row r="14530" spans="1:9">
      <c r="A14530" s="775" t="str">
        <f>Table_wabobpsvr_AzureCalc_AzureCalcRateCard[[#This Row],[ServiceName]]&amp;Table_wabobpsvr_AzureCalc_AzureCalcRateCard[[#This Row],[Price_Level]]&amp;Table_wabobpsvr_AzureCalc_AzureCalcRateCard[[#This Row],[Region]]</f>
        <v>Standard_D3 VM (Non-Windows)D3</v>
      </c>
      <c r="B14530" s="775">
        <v>3</v>
      </c>
      <c r="C14530" s="775" t="s">
        <v>680</v>
      </c>
      <c r="D14530" s="775" t="s">
        <v>176</v>
      </c>
      <c r="E14530" s="775">
        <v>0.27104</v>
      </c>
      <c r="F14530" s="775" t="s">
        <v>1125</v>
      </c>
      <c r="G14530" s="775" t="s">
        <v>4235</v>
      </c>
      <c r="H14530" s="775" t="s">
        <v>4235</v>
      </c>
      <c r="I14530" s="775" t="s">
        <v>5762</v>
      </c>
    </row>
    <row r="14531" spans="1:9">
      <c r="A14531" s="775" t="str">
        <f>Table_wabobpsvr_AzureCalc_AzureCalcRateCard[[#This Row],[ServiceName]]&amp;Table_wabobpsvr_AzureCalc_AzureCalcRateCard[[#This Row],[Price_Level]]&amp;Table_wabobpsvr_AzureCalc_AzureCalcRateCard[[#This Row],[Region]]</f>
        <v>HP1 Gateway HoursA</v>
      </c>
      <c r="B14531" s="775"/>
      <c r="C14531" s="775" t="s">
        <v>87</v>
      </c>
      <c r="D14531" s="775" t="s">
        <v>174</v>
      </c>
      <c r="E14531" s="775">
        <v>0.4753</v>
      </c>
      <c r="F14531" s="775" t="s">
        <v>3106</v>
      </c>
      <c r="G14531" s="775" t="s">
        <v>3109</v>
      </c>
      <c r="H14531" s="775" t="s">
        <v>3110</v>
      </c>
      <c r="I14531" s="775" t="s">
        <v>5398</v>
      </c>
    </row>
    <row r="14532" spans="1:9">
      <c r="A14532" s="775" t="str">
        <f>Table_wabobpsvr_AzureCalc_AzureCalcRateCard[[#This Row],[ServiceName]]&amp;Table_wabobpsvr_AzureCalc_AzureCalcRateCard[[#This Row],[Price_Level]]&amp;Table_wabobpsvr_AzureCalc_AzureCalcRateCard[[#This Row],[Region]]</f>
        <v>Streaming UnitsD10</v>
      </c>
      <c r="B14532" s="775">
        <v>10</v>
      </c>
      <c r="C14532" s="775" t="s">
        <v>4235</v>
      </c>
      <c r="D14532" s="775" t="s">
        <v>176</v>
      </c>
      <c r="E14532" s="775">
        <v>999999</v>
      </c>
      <c r="F14532" s="775" t="s">
        <v>1307</v>
      </c>
      <c r="G14532" s="775" t="s">
        <v>4235</v>
      </c>
      <c r="H14532" s="775" t="s">
        <v>4235</v>
      </c>
      <c r="I14532" s="775" t="s">
        <v>4235</v>
      </c>
    </row>
    <row r="14533" spans="1:9">
      <c r="A14533" s="775" t="str">
        <f>Table_wabobpsvr_AzureCalc_AzureCalcRateCard[[#This Row],[ServiceName]]&amp;Table_wabobpsvr_AzureCalc_AzureCalcRateCard[[#This Row],[Price_Level]]&amp;Table_wabobpsvr_AzureCalc_AzureCalcRateCard[[#This Row],[Region]]</f>
        <v>Standard_D11 VM (Non-Windows)MOSP13</v>
      </c>
      <c r="B14533" s="775">
        <v>13</v>
      </c>
      <c r="C14533" s="775" t="s">
        <v>680</v>
      </c>
      <c r="D14533" s="775" t="s">
        <v>606</v>
      </c>
      <c r="E14533" s="775">
        <v>0.248</v>
      </c>
      <c r="F14533" s="775" t="s">
        <v>1110</v>
      </c>
      <c r="G14533" s="775" t="s">
        <v>4235</v>
      </c>
      <c r="H14533" s="775" t="s">
        <v>4235</v>
      </c>
      <c r="I14533" s="775" t="s">
        <v>5763</v>
      </c>
    </row>
    <row r="14534" spans="1:9">
      <c r="A14534" s="775" t="str">
        <f>Table_wabobpsvr_AzureCalc_AzureCalcRateCard[[#This Row],[ServiceName]]&amp;Table_wabobpsvr_AzureCalc_AzureCalcRateCard[[#This Row],[Price_Level]]&amp;Table_wabobpsvr_AzureCalc_AzureCalcRateCard[[#This Row],[Region]]</f>
        <v>Standard_D2_v2 VM (Non-Windows)D15</v>
      </c>
      <c r="B14534" s="775">
        <v>15</v>
      </c>
      <c r="C14534" s="775" t="s">
        <v>87</v>
      </c>
      <c r="D14534" s="775" t="s">
        <v>176</v>
      </c>
      <c r="E14534" s="775">
        <v>0.16367999999999999</v>
      </c>
      <c r="F14534" s="775" t="s">
        <v>8088</v>
      </c>
      <c r="G14534" s="775" t="s">
        <v>4235</v>
      </c>
      <c r="H14534" s="775" t="s">
        <v>4235</v>
      </c>
      <c r="I14534" s="775" t="s">
        <v>8374</v>
      </c>
    </row>
    <row r="14535" spans="1:9">
      <c r="A14535" s="775" t="str">
        <f>Table_wabobpsvr_AzureCalc_AzureCalcRateCard[[#This Row],[ServiceName]]&amp;Table_wabobpsvr_AzureCalc_AzureCalcRateCard[[#This Row],[Price_Level]]&amp;Table_wabobpsvr_AzureCalc_AzureCalcRateCard[[#This Row],[Region]]</f>
        <v>Standard_D2_v2 VM (Windows)MOSP15</v>
      </c>
      <c r="B14535" s="775">
        <v>15</v>
      </c>
      <c r="C14535" s="775" t="s">
        <v>87</v>
      </c>
      <c r="D14535" s="775" t="s">
        <v>606</v>
      </c>
      <c r="E14535" s="775">
        <v>0.312</v>
      </c>
      <c r="F14535" s="775" t="s">
        <v>8078</v>
      </c>
      <c r="G14535" s="775"/>
      <c r="H14535" s="775"/>
      <c r="I14535" s="775" t="s">
        <v>8383</v>
      </c>
    </row>
    <row r="14536" spans="1:9">
      <c r="A14536" s="775" t="str">
        <f>Table_wabobpsvr_AzureCalc_AzureCalcRateCard[[#This Row],[ServiceName]]&amp;Table_wabobpsvr_AzureCalc_AzureCalcRateCard[[#This Row],[Price_Level]]&amp;Table_wabobpsvr_AzureCalc_AzureCalcRateCard[[#This Row],[Region]]</f>
        <v>Standard_D2_v2 VM (Windows)A15</v>
      </c>
      <c r="B14536" s="775">
        <v>15</v>
      </c>
      <c r="C14536" s="775" t="s">
        <v>87</v>
      </c>
      <c r="D14536" s="775" t="s">
        <v>174</v>
      </c>
      <c r="E14536" s="775">
        <v>0.30264000000000002</v>
      </c>
      <c r="F14536" s="775" t="s">
        <v>8078</v>
      </c>
      <c r="G14536" s="775" t="s">
        <v>4235</v>
      </c>
      <c r="H14536" s="775" t="s">
        <v>4235</v>
      </c>
      <c r="I14536" s="775" t="s">
        <v>8383</v>
      </c>
    </row>
    <row r="14537" spans="1:9">
      <c r="A14537" s="775" t="str">
        <f>Table_wabobpsvr_AzureCalc_AzureCalcRateCard[[#This Row],[ServiceName]]&amp;Table_wabobpsvr_AzureCalc_AzureCalcRateCard[[#This Row],[Price_Level]]&amp;Table_wabobpsvr_AzureCalc_AzureCalcRateCard[[#This Row],[Region]]</f>
        <v>Standard_D2_v2 VM (Windows)B15</v>
      </c>
      <c r="B14537" s="775">
        <v>15</v>
      </c>
      <c r="C14537" s="775" t="s">
        <v>87</v>
      </c>
      <c r="D14537" s="775" t="s">
        <v>175</v>
      </c>
      <c r="E14537" s="775">
        <v>0.29327999999999999</v>
      </c>
      <c r="F14537" s="775" t="s">
        <v>8078</v>
      </c>
      <c r="G14537" s="775" t="s">
        <v>4235</v>
      </c>
      <c r="H14537" s="775" t="s">
        <v>4235</v>
      </c>
      <c r="I14537" s="775" t="s">
        <v>8383</v>
      </c>
    </row>
    <row r="14538" spans="1:9">
      <c r="A14538" s="775" t="str">
        <f>Table_wabobpsvr_AzureCalc_AzureCalcRateCard[[#This Row],[ServiceName]]&amp;Table_wabobpsvr_AzureCalc_AzureCalcRateCard[[#This Row],[Price_Level]]&amp;Table_wabobpsvr_AzureCalc_AzureCalcRateCard[[#This Row],[Region]]</f>
        <v>Standard_D2_v2 VM (Windows)C15</v>
      </c>
      <c r="B14538" s="775">
        <v>15</v>
      </c>
      <c r="C14538" s="775" t="s">
        <v>87</v>
      </c>
      <c r="D14538" s="775" t="s">
        <v>177</v>
      </c>
      <c r="E14538" s="775">
        <v>0.28392000000000001</v>
      </c>
      <c r="F14538" s="775" t="s">
        <v>8078</v>
      </c>
      <c r="G14538" s="775" t="s">
        <v>4235</v>
      </c>
      <c r="H14538" s="775" t="s">
        <v>4235</v>
      </c>
      <c r="I14538" s="775" t="s">
        <v>8383</v>
      </c>
    </row>
    <row r="14539" spans="1:9">
      <c r="A14539" s="775" t="str">
        <f>Table_wabobpsvr_AzureCalc_AzureCalcRateCard[[#This Row],[ServiceName]]&amp;Table_wabobpsvr_AzureCalc_AzureCalcRateCard[[#This Row],[Price_Level]]&amp;Table_wabobpsvr_AzureCalc_AzureCalcRateCard[[#This Row],[Region]]</f>
        <v>Standard_D2_v2 VM (Windows)D15</v>
      </c>
      <c r="B14539" s="775">
        <v>15</v>
      </c>
      <c r="C14539" s="775" t="s">
        <v>87</v>
      </c>
      <c r="D14539" s="775" t="s">
        <v>176</v>
      </c>
      <c r="E14539" s="775">
        <v>0.27456000000000003</v>
      </c>
      <c r="F14539" s="775" t="s">
        <v>8078</v>
      </c>
      <c r="G14539" s="775" t="s">
        <v>4235</v>
      </c>
      <c r="H14539" s="775" t="s">
        <v>4235</v>
      </c>
      <c r="I14539" s="775" t="s">
        <v>8383</v>
      </c>
    </row>
    <row r="14540" spans="1:9">
      <c r="A14540" s="775" t="str">
        <f>Table_wabobpsvr_AzureCalc_AzureCalcRateCard[[#This Row],[ServiceName]]&amp;Table_wabobpsvr_AzureCalc_AzureCalcRateCard[[#This Row],[Price_Level]]&amp;Table_wabobpsvr_AzureCalc_AzureCalcRateCard[[#This Row],[Region]]</f>
        <v>Standard_D3_v2 VM (Non-Windows)MOSP15</v>
      </c>
      <c r="B14540" s="775">
        <v>15</v>
      </c>
      <c r="C14540" s="775" t="s">
        <v>87</v>
      </c>
      <c r="D14540" s="775" t="s">
        <v>606</v>
      </c>
      <c r="E14540" s="775">
        <v>0.372</v>
      </c>
      <c r="F14540" s="775" t="s">
        <v>8087</v>
      </c>
      <c r="G14540" s="775"/>
      <c r="H14540" s="775"/>
      <c r="I14540" s="775" t="s">
        <v>8384</v>
      </c>
    </row>
    <row r="14541" spans="1:9">
      <c r="A14541" s="775" t="str">
        <f>Table_wabobpsvr_AzureCalc_AzureCalcRateCard[[#This Row],[ServiceName]]&amp;Table_wabobpsvr_AzureCalc_AzureCalcRateCard[[#This Row],[Price_Level]]&amp;Table_wabobpsvr_AzureCalc_AzureCalcRateCard[[#This Row],[Region]]</f>
        <v>Standard_D3_v2 VM (Non-Windows)A15</v>
      </c>
      <c r="B14541" s="775">
        <v>15</v>
      </c>
      <c r="C14541" s="775" t="s">
        <v>87</v>
      </c>
      <c r="D14541" s="775" t="s">
        <v>174</v>
      </c>
      <c r="E14541" s="775">
        <v>0.36083999999999999</v>
      </c>
      <c r="F14541" s="775" t="s">
        <v>8087</v>
      </c>
      <c r="G14541" s="775" t="s">
        <v>4235</v>
      </c>
      <c r="H14541" s="775" t="s">
        <v>4235</v>
      </c>
      <c r="I14541" s="775" t="s">
        <v>8384</v>
      </c>
    </row>
    <row r="14542" spans="1:9">
      <c r="A14542" s="775" t="str">
        <f>Table_wabobpsvr_AzureCalc_AzureCalcRateCard[[#This Row],[ServiceName]]&amp;Table_wabobpsvr_AzureCalc_AzureCalcRateCard[[#This Row],[Price_Level]]&amp;Table_wabobpsvr_AzureCalc_AzureCalcRateCard[[#This Row],[Region]]</f>
        <v>Standard_D3_v2 VM (Non-Windows)B15</v>
      </c>
      <c r="B14542" s="775">
        <v>15</v>
      </c>
      <c r="C14542" s="775" t="s">
        <v>87</v>
      </c>
      <c r="D14542" s="775" t="s">
        <v>175</v>
      </c>
      <c r="E14542" s="775">
        <v>0.34967999999999999</v>
      </c>
      <c r="F14542" s="775" t="s">
        <v>8087</v>
      </c>
      <c r="G14542" s="775" t="s">
        <v>4235</v>
      </c>
      <c r="H14542" s="775" t="s">
        <v>4235</v>
      </c>
      <c r="I14542" s="775" t="s">
        <v>8384</v>
      </c>
    </row>
    <row r="14543" spans="1:9">
      <c r="A14543" s="775" t="str">
        <f>Table_wabobpsvr_AzureCalc_AzureCalcRateCard[[#This Row],[ServiceName]]&amp;Table_wabobpsvr_AzureCalc_AzureCalcRateCard[[#This Row],[Price_Level]]&amp;Table_wabobpsvr_AzureCalc_AzureCalcRateCard[[#This Row],[Region]]</f>
        <v>Standard_D13_v2 VM (Non-Windows)MOSP7</v>
      </c>
      <c r="B14543" s="775">
        <v>7</v>
      </c>
      <c r="C14543" s="775" t="s">
        <v>87</v>
      </c>
      <c r="D14543" s="775" t="s">
        <v>606</v>
      </c>
      <c r="E14543" s="775">
        <v>0.78</v>
      </c>
      <c r="F14543" s="775" t="s">
        <v>8093</v>
      </c>
      <c r="G14543" s="775"/>
      <c r="H14543" s="775"/>
      <c r="I14543" s="775" t="s">
        <v>7820</v>
      </c>
    </row>
    <row r="14544" spans="1:9">
      <c r="A14544" s="775" t="str">
        <f>Table_wabobpsvr_AzureCalc_AzureCalcRateCard[[#This Row],[ServiceName]]&amp;Table_wabobpsvr_AzureCalc_AzureCalcRateCard[[#This Row],[Price_Level]]&amp;Table_wabobpsvr_AzureCalc_AzureCalcRateCard[[#This Row],[Region]]</f>
        <v>Standard_D13_v2 VM (Non-Windows)A7</v>
      </c>
      <c r="B14544" s="775">
        <v>7</v>
      </c>
      <c r="C14544" s="775" t="s">
        <v>87</v>
      </c>
      <c r="D14544" s="775" t="s">
        <v>174</v>
      </c>
      <c r="E14544" s="775">
        <v>0.75660000000000005</v>
      </c>
      <c r="F14544" s="775" t="s">
        <v>8093</v>
      </c>
      <c r="G14544" s="775" t="s">
        <v>4235</v>
      </c>
      <c r="H14544" s="775" t="s">
        <v>4235</v>
      </c>
      <c r="I14544" s="775" t="s">
        <v>7820</v>
      </c>
    </row>
    <row r="14545" spans="1:9">
      <c r="A14545" s="775" t="str">
        <f>Table_wabobpsvr_AzureCalc_AzureCalcRateCard[[#This Row],[ServiceName]]&amp;Table_wabobpsvr_AzureCalc_AzureCalcRateCard[[#This Row],[Price_Level]]&amp;Table_wabobpsvr_AzureCalc_AzureCalcRateCard[[#This Row],[Region]]</f>
        <v>Standard_D13_v2 VM (Non-Windows)B7</v>
      </c>
      <c r="B14545" s="775">
        <v>7</v>
      </c>
      <c r="C14545" s="775" t="s">
        <v>87</v>
      </c>
      <c r="D14545" s="775" t="s">
        <v>175</v>
      </c>
      <c r="E14545" s="775">
        <v>0.73319999999999996</v>
      </c>
      <c r="F14545" s="775" t="s">
        <v>8093</v>
      </c>
      <c r="G14545" s="775" t="s">
        <v>4235</v>
      </c>
      <c r="H14545" s="775" t="s">
        <v>4235</v>
      </c>
      <c r="I14545" s="775" t="s">
        <v>7820</v>
      </c>
    </row>
    <row r="14546" spans="1:9">
      <c r="A14546" s="775" t="str">
        <f>Table_wabobpsvr_AzureCalc_AzureCalcRateCard[[#This Row],[ServiceName]]&amp;Table_wabobpsvr_AzureCalc_AzureCalcRateCard[[#This Row],[Price_Level]]&amp;Table_wabobpsvr_AzureCalc_AzureCalcRateCard[[#This Row],[Region]]</f>
        <v>Standard_D13_v2 VM (Non-Windows)C7</v>
      </c>
      <c r="B14546" s="775">
        <v>7</v>
      </c>
      <c r="C14546" s="775" t="s">
        <v>87</v>
      </c>
      <c r="D14546" s="775" t="s">
        <v>177</v>
      </c>
      <c r="E14546" s="775">
        <v>0.70979999999999999</v>
      </c>
      <c r="F14546" s="775" t="s">
        <v>8093</v>
      </c>
      <c r="G14546" s="775" t="s">
        <v>4235</v>
      </c>
      <c r="H14546" s="775" t="s">
        <v>4235</v>
      </c>
      <c r="I14546" s="775" t="s">
        <v>7820</v>
      </c>
    </row>
    <row r="14547" spans="1:9">
      <c r="A14547" s="775" t="str">
        <f>Table_wabobpsvr_AzureCalc_AzureCalcRateCard[[#This Row],[ServiceName]]&amp;Table_wabobpsvr_AzureCalc_AzureCalcRateCard[[#This Row],[Price_Level]]&amp;Table_wabobpsvr_AzureCalc_AzureCalcRateCard[[#This Row],[Region]]</f>
        <v>Standard_D13_v2 VM (Non-Windows)D7</v>
      </c>
      <c r="B14547" s="775">
        <v>7</v>
      </c>
      <c r="C14547" s="775" t="s">
        <v>87</v>
      </c>
      <c r="D14547" s="775" t="s">
        <v>176</v>
      </c>
      <c r="E14547" s="775">
        <v>0.68640000000000001</v>
      </c>
      <c r="F14547" s="775" t="s">
        <v>8093</v>
      </c>
      <c r="G14547" s="775" t="s">
        <v>4235</v>
      </c>
      <c r="H14547" s="775" t="s">
        <v>4235</v>
      </c>
      <c r="I14547" s="775" t="s">
        <v>7820</v>
      </c>
    </row>
    <row r="14548" spans="1:9">
      <c r="A14548" s="1039" t="str">
        <f>Table_wabobpsvr_AzureCalc_AzureCalcRateCard[[#This Row],[ServiceName]]&amp;Table_wabobpsvr_AzureCalc_AzureCalcRateCard[[#This Row],[Price_Level]]&amp;Table_wabobpsvr_AzureCalc_AzureCalcRateCard[[#This Row],[Region]]</f>
        <v>Standard_D13_v2 VM (Windows)MOSP7</v>
      </c>
      <c r="B14548" s="1039">
        <v>7</v>
      </c>
      <c r="C14548" s="1039" t="s">
        <v>87</v>
      </c>
      <c r="D14548" s="1039" t="s">
        <v>606</v>
      </c>
      <c r="E14548" s="1039">
        <v>1.08</v>
      </c>
      <c r="F14548" s="1039" t="s">
        <v>8084</v>
      </c>
      <c r="G14548" s="775"/>
      <c r="H14548" s="775"/>
      <c r="I14548" s="775" t="s">
        <v>7821</v>
      </c>
    </row>
    <row r="14549" spans="1:9">
      <c r="A14549" s="775" t="str">
        <f>Table_wabobpsvr_AzureCalc_AzureCalcRateCard[[#This Row],[ServiceName]]&amp;Table_wabobpsvr_AzureCalc_AzureCalcRateCard[[#This Row],[Price_Level]]&amp;Table_wabobpsvr_AzureCalc_AzureCalcRateCard[[#This Row],[Region]]</f>
        <v>Standard_D13_v2 VM (Windows)A7</v>
      </c>
      <c r="B14549" s="775">
        <v>7</v>
      </c>
      <c r="C14549" s="775" t="s">
        <v>87</v>
      </c>
      <c r="D14549" s="775" t="s">
        <v>174</v>
      </c>
      <c r="E14549" s="775">
        <v>1.0476000000000001</v>
      </c>
      <c r="F14549" s="775" t="s">
        <v>8084</v>
      </c>
      <c r="G14549" s="775" t="s">
        <v>4235</v>
      </c>
      <c r="H14549" s="775" t="s">
        <v>4235</v>
      </c>
      <c r="I14549" s="775" t="s">
        <v>7821</v>
      </c>
    </row>
    <row r="14550" spans="1:9">
      <c r="A14550" s="775" t="str">
        <f>Table_wabobpsvr_AzureCalc_AzureCalcRateCard[[#This Row],[ServiceName]]&amp;Table_wabobpsvr_AzureCalc_AzureCalcRateCard[[#This Row],[Price_Level]]&amp;Table_wabobpsvr_AzureCalc_AzureCalcRateCard[[#This Row],[Region]]</f>
        <v>Standard_D13_v2 VM (Windows)B7</v>
      </c>
      <c r="B14550" s="775">
        <v>7</v>
      </c>
      <c r="C14550" s="775" t="s">
        <v>87</v>
      </c>
      <c r="D14550" s="775" t="s">
        <v>175</v>
      </c>
      <c r="E14550" s="775">
        <v>1.0152000000000001</v>
      </c>
      <c r="F14550" s="775" t="s">
        <v>8084</v>
      </c>
      <c r="G14550" s="775" t="s">
        <v>4235</v>
      </c>
      <c r="H14550" s="775" t="s">
        <v>4235</v>
      </c>
      <c r="I14550" s="775" t="s">
        <v>7821</v>
      </c>
    </row>
    <row r="14551" spans="1:9">
      <c r="A14551" s="775" t="str">
        <f>Table_wabobpsvr_AzureCalc_AzureCalcRateCard[[#This Row],[ServiceName]]&amp;Table_wabobpsvr_AzureCalc_AzureCalcRateCard[[#This Row],[Price_Level]]&amp;Table_wabobpsvr_AzureCalc_AzureCalcRateCard[[#This Row],[Region]]</f>
        <v>Standard_D13_v2 VM (Windows)C7</v>
      </c>
      <c r="B14551" s="775">
        <v>7</v>
      </c>
      <c r="C14551" s="775" t="s">
        <v>87</v>
      </c>
      <c r="D14551" s="775" t="s">
        <v>177</v>
      </c>
      <c r="E14551" s="775">
        <v>0.98280000000000001</v>
      </c>
      <c r="F14551" s="775" t="s">
        <v>8084</v>
      </c>
      <c r="G14551" s="775" t="s">
        <v>4235</v>
      </c>
      <c r="H14551" s="775" t="s">
        <v>4235</v>
      </c>
      <c r="I14551" s="775" t="s">
        <v>7821</v>
      </c>
    </row>
    <row r="14552" spans="1:9">
      <c r="A14552" s="775" t="str">
        <f>Table_wabobpsvr_AzureCalc_AzureCalcRateCard[[#This Row],[ServiceName]]&amp;Table_wabobpsvr_AzureCalc_AzureCalcRateCard[[#This Row],[Price_Level]]&amp;Table_wabobpsvr_AzureCalc_AzureCalcRateCard[[#This Row],[Region]]</f>
        <v>Standard_D4_v2 VM (Non-Windows)B8</v>
      </c>
      <c r="B14552" s="775">
        <v>8</v>
      </c>
      <c r="C14552" s="775" t="s">
        <v>87</v>
      </c>
      <c r="D14552" s="775" t="s">
        <v>175</v>
      </c>
      <c r="E14552" s="775">
        <v>0.63168000000000002</v>
      </c>
      <c r="F14552" s="775" t="s">
        <v>8089</v>
      </c>
      <c r="G14552" s="775" t="s">
        <v>4235</v>
      </c>
      <c r="H14552" s="775" t="s">
        <v>4235</v>
      </c>
      <c r="I14552" s="775" t="s">
        <v>7846</v>
      </c>
    </row>
    <row r="14553" spans="1:9">
      <c r="A14553" s="775" t="str">
        <f>Table_wabobpsvr_AzureCalc_AzureCalcRateCard[[#This Row],[ServiceName]]&amp;Table_wabobpsvr_AzureCalc_AzureCalcRateCard[[#This Row],[Price_Level]]&amp;Table_wabobpsvr_AzureCalc_AzureCalcRateCard[[#This Row],[Region]]</f>
        <v>Standard_D4_v2 VM (Non-Windows)C8</v>
      </c>
      <c r="B14553" s="775">
        <v>8</v>
      </c>
      <c r="C14553" s="775" t="s">
        <v>87</v>
      </c>
      <c r="D14553" s="775" t="s">
        <v>177</v>
      </c>
      <c r="E14553" s="775">
        <v>0.61151999999999995</v>
      </c>
      <c r="F14553" s="775" t="s">
        <v>8089</v>
      </c>
      <c r="G14553" s="775" t="s">
        <v>4235</v>
      </c>
      <c r="H14553" s="775" t="s">
        <v>4235</v>
      </c>
      <c r="I14553" s="775" t="s">
        <v>7846</v>
      </c>
    </row>
    <row r="14554" spans="1:9">
      <c r="A14554" s="775" t="str">
        <f>Table_wabobpsvr_AzureCalc_AzureCalcRateCard[[#This Row],[ServiceName]]&amp;Table_wabobpsvr_AzureCalc_AzureCalcRateCard[[#This Row],[Price_Level]]&amp;Table_wabobpsvr_AzureCalc_AzureCalcRateCard[[#This Row],[Region]]</f>
        <v>Standard_D4_v2 VM (Non-Windows)D8</v>
      </c>
      <c r="B14554" s="775">
        <v>8</v>
      </c>
      <c r="C14554" s="775" t="s">
        <v>87</v>
      </c>
      <c r="D14554" s="775" t="s">
        <v>176</v>
      </c>
      <c r="E14554" s="775">
        <v>0.59136</v>
      </c>
      <c r="F14554" s="775" t="s">
        <v>8089</v>
      </c>
      <c r="G14554" s="775" t="s">
        <v>4235</v>
      </c>
      <c r="H14554" s="775" t="s">
        <v>4235</v>
      </c>
      <c r="I14554" s="775" t="s">
        <v>7846</v>
      </c>
    </row>
    <row r="14555" spans="1:9">
      <c r="A14555" s="775" t="str">
        <f>Table_wabobpsvr_AzureCalc_AzureCalcRateCard[[#This Row],[ServiceName]]&amp;Table_wabobpsvr_AzureCalc_AzureCalcRateCard[[#This Row],[Price_Level]]&amp;Table_wabobpsvr_AzureCalc_AzureCalcRateCard[[#This Row],[Region]]</f>
        <v>Standard_D4_v2 VM (Windows)MOSP8</v>
      </c>
      <c r="B14555" s="775">
        <v>8</v>
      </c>
      <c r="C14555" s="775" t="s">
        <v>87</v>
      </c>
      <c r="D14555" s="775" t="s">
        <v>606</v>
      </c>
      <c r="E14555" s="775">
        <v>1.1870000000000001</v>
      </c>
      <c r="F14555" s="775" t="s">
        <v>8080</v>
      </c>
      <c r="G14555" s="775"/>
      <c r="H14555" s="775"/>
      <c r="I14555" s="775" t="s">
        <v>7847</v>
      </c>
    </row>
    <row r="14556" spans="1:9">
      <c r="A14556" s="775" t="str">
        <f>Table_wabobpsvr_AzureCalc_AzureCalcRateCard[[#This Row],[ServiceName]]&amp;Table_wabobpsvr_AzureCalc_AzureCalcRateCard[[#This Row],[Price_Level]]&amp;Table_wabobpsvr_AzureCalc_AzureCalcRateCard[[#This Row],[Region]]</f>
        <v>Standard_D4_v2 VM (Windows)A8</v>
      </c>
      <c r="B14556" s="775">
        <v>8</v>
      </c>
      <c r="C14556" s="775" t="s">
        <v>87</v>
      </c>
      <c r="D14556" s="775" t="s">
        <v>174</v>
      </c>
      <c r="E14556" s="775">
        <v>1.1513899999999999</v>
      </c>
      <c r="F14556" s="775" t="s">
        <v>8080</v>
      </c>
      <c r="G14556" s="775" t="s">
        <v>4235</v>
      </c>
      <c r="H14556" s="775" t="s">
        <v>4235</v>
      </c>
      <c r="I14556" s="775" t="s">
        <v>7847</v>
      </c>
    </row>
    <row r="14557" spans="1:9">
      <c r="A14557" s="775" t="str">
        <f>Table_wabobpsvr_AzureCalc_AzureCalcRateCard[[#This Row],[ServiceName]]&amp;Table_wabobpsvr_AzureCalc_AzureCalcRateCard[[#This Row],[Price_Level]]&amp;Table_wabobpsvr_AzureCalc_AzureCalcRateCard[[#This Row],[Region]]</f>
        <v>Standard_D4_v2 VM (Windows)B8</v>
      </c>
      <c r="B14557" s="775">
        <v>8</v>
      </c>
      <c r="C14557" s="775" t="s">
        <v>87</v>
      </c>
      <c r="D14557" s="775" t="s">
        <v>175</v>
      </c>
      <c r="E14557" s="775">
        <v>1.11578</v>
      </c>
      <c r="F14557" s="775" t="s">
        <v>8080</v>
      </c>
      <c r="G14557" s="775" t="s">
        <v>4235</v>
      </c>
      <c r="H14557" s="775" t="s">
        <v>4235</v>
      </c>
      <c r="I14557" s="775" t="s">
        <v>7847</v>
      </c>
    </row>
    <row r="14558" spans="1:9">
      <c r="A14558" s="775" t="str">
        <f>Table_wabobpsvr_AzureCalc_AzureCalcRateCard[[#This Row],[ServiceName]]&amp;Table_wabobpsvr_AzureCalc_AzureCalcRateCard[[#This Row],[Price_Level]]&amp;Table_wabobpsvr_AzureCalc_AzureCalcRateCard[[#This Row],[Region]]</f>
        <v>Standard_D4_v2 VM (Windows)C8</v>
      </c>
      <c r="B14558" s="775">
        <v>8</v>
      </c>
      <c r="C14558" s="775" t="s">
        <v>87</v>
      </c>
      <c r="D14558" s="775" t="s">
        <v>177</v>
      </c>
      <c r="E14558" s="775">
        <v>1.0801700000000001</v>
      </c>
      <c r="F14558" s="775" t="s">
        <v>8080</v>
      </c>
      <c r="G14558" s="775" t="s">
        <v>4235</v>
      </c>
      <c r="H14558" s="775" t="s">
        <v>4235</v>
      </c>
      <c r="I14558" s="775" t="s">
        <v>7847</v>
      </c>
    </row>
    <row r="14559" spans="1:9">
      <c r="A14559" s="775" t="str">
        <f>Table_wabobpsvr_AzureCalc_AzureCalcRateCard[[#This Row],[ServiceName]]&amp;Table_wabobpsvr_AzureCalc_AzureCalcRateCard[[#This Row],[Price_Level]]&amp;Table_wabobpsvr_AzureCalc_AzureCalcRateCard[[#This Row],[Region]]</f>
        <v>Standard_D4_v2 VM (Windows)D8</v>
      </c>
      <c r="B14559" s="775">
        <v>8</v>
      </c>
      <c r="C14559" s="775" t="s">
        <v>87</v>
      </c>
      <c r="D14559" s="775" t="s">
        <v>176</v>
      </c>
      <c r="E14559" s="775">
        <v>1.0445599999999999</v>
      </c>
      <c r="F14559" s="775" t="s">
        <v>8080</v>
      </c>
      <c r="G14559" s="775" t="s">
        <v>4235</v>
      </c>
      <c r="H14559" s="775" t="s">
        <v>4235</v>
      </c>
      <c r="I14559" s="775" t="s">
        <v>7847</v>
      </c>
    </row>
    <row r="14560" spans="1:9">
      <c r="A14560" s="775" t="str">
        <f>Table_wabobpsvr_AzureCalc_AzureCalcRateCard[[#This Row],[ServiceName]]&amp;Table_wabobpsvr_AzureCalc_AzureCalcRateCard[[#This Row],[Price_Level]]&amp;Table_wabobpsvr_AzureCalc_AzureCalcRateCard[[#This Row],[Region]]</f>
        <v>Standard_D5_v2 VM (Non-Windows)MOSP8</v>
      </c>
      <c r="B14560" s="775">
        <v>8</v>
      </c>
      <c r="C14560" s="775" t="s">
        <v>87</v>
      </c>
      <c r="D14560" s="775" t="s">
        <v>606</v>
      </c>
      <c r="E14560" s="775">
        <v>1.3440000000000001</v>
      </c>
      <c r="F14560" s="775" t="s">
        <v>8090</v>
      </c>
      <c r="G14560" s="775"/>
      <c r="H14560" s="775"/>
      <c r="I14560" s="775" t="s">
        <v>7848</v>
      </c>
    </row>
    <row r="14561" spans="1:9">
      <c r="A14561" s="775" t="str">
        <f>Table_wabobpsvr_AzureCalc_AzureCalcRateCard[[#This Row],[ServiceName]]&amp;Table_wabobpsvr_AzureCalc_AzureCalcRateCard[[#This Row],[Price_Level]]&amp;Table_wabobpsvr_AzureCalc_AzureCalcRateCard[[#This Row],[Region]]</f>
        <v>Standard_D3_v2 VM (Non-Windows)B11</v>
      </c>
      <c r="B14561" s="775">
        <v>11</v>
      </c>
      <c r="C14561" s="775" t="s">
        <v>87</v>
      </c>
      <c r="D14561" s="775" t="s">
        <v>175</v>
      </c>
      <c r="E14561" s="775">
        <v>0.46060000000000001</v>
      </c>
      <c r="F14561" s="775" t="s">
        <v>8087</v>
      </c>
      <c r="G14561" s="775" t="s">
        <v>4235</v>
      </c>
      <c r="H14561" s="775" t="s">
        <v>4235</v>
      </c>
      <c r="I14561" s="775" t="s">
        <v>8376</v>
      </c>
    </row>
    <row r="14562" spans="1:9">
      <c r="A14562" s="775" t="str">
        <f>Table_wabobpsvr_AzureCalc_AzureCalcRateCard[[#This Row],[ServiceName]]&amp;Table_wabobpsvr_AzureCalc_AzureCalcRateCard[[#This Row],[Price_Level]]&amp;Table_wabobpsvr_AzureCalc_AzureCalcRateCard[[#This Row],[Region]]</f>
        <v>Standard_D3_v2 VM (Non-Windows)C11</v>
      </c>
      <c r="B14562" s="775">
        <v>11</v>
      </c>
      <c r="C14562" s="775" t="s">
        <v>87</v>
      </c>
      <c r="D14562" s="775" t="s">
        <v>177</v>
      </c>
      <c r="E14562" s="775">
        <v>0.44590000000000002</v>
      </c>
      <c r="F14562" s="775" t="s">
        <v>8087</v>
      </c>
      <c r="G14562" s="775" t="s">
        <v>4235</v>
      </c>
      <c r="H14562" s="775" t="s">
        <v>4235</v>
      </c>
      <c r="I14562" s="775" t="s">
        <v>8376</v>
      </c>
    </row>
    <row r="14563" spans="1:9">
      <c r="A14563" s="775" t="str">
        <f>Table_wabobpsvr_AzureCalc_AzureCalcRateCard[[#This Row],[ServiceName]]&amp;Table_wabobpsvr_AzureCalc_AzureCalcRateCard[[#This Row],[Price_Level]]&amp;Table_wabobpsvr_AzureCalc_AzureCalcRateCard[[#This Row],[Region]]</f>
        <v>Standard_D3_v2 VM (Non-Windows)D11</v>
      </c>
      <c r="B14563" s="775">
        <v>11</v>
      </c>
      <c r="C14563" s="775" t="s">
        <v>87</v>
      </c>
      <c r="D14563" s="775" t="s">
        <v>176</v>
      </c>
      <c r="E14563" s="775">
        <v>0.43120000000000003</v>
      </c>
      <c r="F14563" s="775" t="s">
        <v>8087</v>
      </c>
      <c r="G14563" s="775" t="s">
        <v>4235</v>
      </c>
      <c r="H14563" s="775" t="s">
        <v>4235</v>
      </c>
      <c r="I14563" s="775" t="s">
        <v>8376</v>
      </c>
    </row>
    <row r="14564" spans="1:9">
      <c r="A14564" s="775" t="str">
        <f>Table_wabobpsvr_AzureCalc_AzureCalcRateCard[[#This Row],[ServiceName]]&amp;Table_wabobpsvr_AzureCalc_AzureCalcRateCard[[#This Row],[Price_Level]]&amp;Table_wabobpsvr_AzureCalc_AzureCalcRateCard[[#This Row],[Region]]</f>
        <v>Standard_D3_v2 VM (Windows)MOSP11</v>
      </c>
      <c r="B14564" s="775">
        <v>11</v>
      </c>
      <c r="C14564" s="775" t="s">
        <v>87</v>
      </c>
      <c r="D14564" s="775" t="s">
        <v>606</v>
      </c>
      <c r="E14564" s="775">
        <v>0.745</v>
      </c>
      <c r="F14564" s="775" t="s">
        <v>8079</v>
      </c>
      <c r="G14564" s="775"/>
      <c r="H14564" s="775"/>
      <c r="I14564" s="775" t="s">
        <v>8385</v>
      </c>
    </row>
    <row r="14565" spans="1:9">
      <c r="A14565" s="775" t="str">
        <f>Table_wabobpsvr_AzureCalc_AzureCalcRateCard[[#This Row],[ServiceName]]&amp;Table_wabobpsvr_AzureCalc_AzureCalcRateCard[[#This Row],[Price_Level]]&amp;Table_wabobpsvr_AzureCalc_AzureCalcRateCard[[#This Row],[Region]]</f>
        <v>Standard_D3_v2 VM (Windows)A11</v>
      </c>
      <c r="B14565" s="775">
        <v>11</v>
      </c>
      <c r="C14565" s="775" t="s">
        <v>87</v>
      </c>
      <c r="D14565" s="775" t="s">
        <v>174</v>
      </c>
      <c r="E14565" s="775">
        <v>0.72265000000000001</v>
      </c>
      <c r="F14565" s="775" t="s">
        <v>8079</v>
      </c>
      <c r="G14565" s="775" t="s">
        <v>4235</v>
      </c>
      <c r="H14565" s="775" t="s">
        <v>4235</v>
      </c>
      <c r="I14565" s="775" t="s">
        <v>8385</v>
      </c>
    </row>
    <row r="14566" spans="1:9">
      <c r="A14566" s="775" t="str">
        <f>Table_wabobpsvr_AzureCalc_AzureCalcRateCard[[#This Row],[ServiceName]]&amp;Table_wabobpsvr_AzureCalc_AzureCalcRateCard[[#This Row],[Price_Level]]&amp;Table_wabobpsvr_AzureCalc_AzureCalcRateCard[[#This Row],[Region]]</f>
        <v>Standard_D3_v2 VM (Windows)B11</v>
      </c>
      <c r="B14566" s="775">
        <v>11</v>
      </c>
      <c r="C14566" s="775" t="s">
        <v>87</v>
      </c>
      <c r="D14566" s="775" t="s">
        <v>175</v>
      </c>
      <c r="E14566" s="775">
        <v>0.70030000000000003</v>
      </c>
      <c r="F14566" s="775" t="s">
        <v>8079</v>
      </c>
      <c r="G14566" s="775" t="s">
        <v>4235</v>
      </c>
      <c r="H14566" s="775" t="s">
        <v>4235</v>
      </c>
      <c r="I14566" s="775" t="s">
        <v>8385</v>
      </c>
    </row>
    <row r="14567" spans="1:9">
      <c r="A14567" s="775" t="str">
        <f>Table_wabobpsvr_AzureCalc_AzureCalcRateCard[[#This Row],[ServiceName]]&amp;Table_wabobpsvr_AzureCalc_AzureCalcRateCard[[#This Row],[Price_Level]]&amp;Table_wabobpsvr_AzureCalc_AzureCalcRateCard[[#This Row],[Region]]</f>
        <v>Standard_D3_v2 VM (Windows)C11</v>
      </c>
      <c r="B14567" s="775">
        <v>11</v>
      </c>
      <c r="C14567" s="775" t="s">
        <v>87</v>
      </c>
      <c r="D14567" s="775" t="s">
        <v>177</v>
      </c>
      <c r="E14567" s="775">
        <v>0.67795000000000005</v>
      </c>
      <c r="F14567" s="775" t="s">
        <v>8079</v>
      </c>
      <c r="G14567" s="775" t="s">
        <v>4235</v>
      </c>
      <c r="H14567" s="775" t="s">
        <v>4235</v>
      </c>
      <c r="I14567" s="775" t="s">
        <v>8385</v>
      </c>
    </row>
    <row r="14568" spans="1:9">
      <c r="A14568" s="775" t="str">
        <f>Table_wabobpsvr_AzureCalc_AzureCalcRateCard[[#This Row],[ServiceName]]&amp;Table_wabobpsvr_AzureCalc_AzureCalcRateCard[[#This Row],[Price_Level]]&amp;Table_wabobpsvr_AzureCalc_AzureCalcRateCard[[#This Row],[Region]]</f>
        <v>Standard_D3_v2 VM (Windows)D11</v>
      </c>
      <c r="B14568" s="775">
        <v>11</v>
      </c>
      <c r="C14568" s="775" t="s">
        <v>87</v>
      </c>
      <c r="D14568" s="775" t="s">
        <v>176</v>
      </c>
      <c r="E14568" s="775">
        <v>0.65559999999999996</v>
      </c>
      <c r="F14568" s="775" t="s">
        <v>8079</v>
      </c>
      <c r="G14568" s="775" t="s">
        <v>4235</v>
      </c>
      <c r="H14568" s="775" t="s">
        <v>4235</v>
      </c>
      <c r="I14568" s="775" t="s">
        <v>8385</v>
      </c>
    </row>
    <row r="14569" spans="1:9">
      <c r="A14569" s="775" t="str">
        <f>Table_wabobpsvr_AzureCalc_AzureCalcRateCard[[#This Row],[ServiceName]]&amp;Table_wabobpsvr_AzureCalc_AzureCalcRateCard[[#This Row],[Price_Level]]&amp;Table_wabobpsvr_AzureCalc_AzureCalcRateCard[[#This Row],[Region]]</f>
        <v>Standard_D4_v2 VM (Non-Windows)MOSP11</v>
      </c>
      <c r="B14569" s="775">
        <v>11</v>
      </c>
      <c r="C14569" s="775" t="s">
        <v>87</v>
      </c>
      <c r="D14569" s="775" t="s">
        <v>606</v>
      </c>
      <c r="E14569" s="775">
        <v>0.98</v>
      </c>
      <c r="F14569" s="775" t="s">
        <v>8089</v>
      </c>
      <c r="G14569" s="775"/>
      <c r="H14569" s="775"/>
      <c r="I14569" s="775" t="s">
        <v>8386</v>
      </c>
    </row>
    <row r="14570" spans="1:9">
      <c r="A14570" s="775" t="str">
        <f>Table_wabobpsvr_AzureCalc_AzureCalcRateCard[[#This Row],[ServiceName]]&amp;Table_wabobpsvr_AzureCalc_AzureCalcRateCard[[#This Row],[Price_Level]]&amp;Table_wabobpsvr_AzureCalc_AzureCalcRateCard[[#This Row],[Region]]</f>
        <v>Standard_D2_v2 VM (Non-Windows)B6</v>
      </c>
      <c r="B14570" s="775">
        <v>6</v>
      </c>
      <c r="C14570" s="775" t="s">
        <v>87</v>
      </c>
      <c r="D14570" s="775" t="s">
        <v>175</v>
      </c>
      <c r="E14570" s="775">
        <v>0.16073999999999999</v>
      </c>
      <c r="F14570" s="775" t="s">
        <v>8088</v>
      </c>
      <c r="G14570" s="775" t="s">
        <v>4235</v>
      </c>
      <c r="H14570" s="775" t="s">
        <v>4235</v>
      </c>
      <c r="I14570" s="775" t="s">
        <v>7860</v>
      </c>
    </row>
    <row r="14571" spans="1:9">
      <c r="A14571" s="775" t="str">
        <f>Table_wabobpsvr_AzureCalc_AzureCalcRateCard[[#This Row],[ServiceName]]&amp;Table_wabobpsvr_AzureCalc_AzureCalcRateCard[[#This Row],[Price_Level]]&amp;Table_wabobpsvr_AzureCalc_AzureCalcRateCard[[#This Row],[Region]]</f>
        <v>Standard_D2_v2 VM (Non-Windows)C6</v>
      </c>
      <c r="B14571" s="775">
        <v>6</v>
      </c>
      <c r="C14571" s="775" t="s">
        <v>87</v>
      </c>
      <c r="D14571" s="775" t="s">
        <v>177</v>
      </c>
      <c r="E14571" s="775">
        <v>0.15561</v>
      </c>
      <c r="F14571" s="775" t="s">
        <v>8088</v>
      </c>
      <c r="G14571" s="775" t="s">
        <v>4235</v>
      </c>
      <c r="H14571" s="775" t="s">
        <v>4235</v>
      </c>
      <c r="I14571" s="775" t="s">
        <v>7860</v>
      </c>
    </row>
    <row r="14572" spans="1:9">
      <c r="A14572" s="775" t="str">
        <f>Table_wabobpsvr_AzureCalc_AzureCalcRateCard[[#This Row],[ServiceName]]&amp;Table_wabobpsvr_AzureCalc_AzureCalcRateCard[[#This Row],[Price_Level]]&amp;Table_wabobpsvr_AzureCalc_AzureCalcRateCard[[#This Row],[Region]]</f>
        <v>Standard_D2_v2 VM (Non-Windows)D6</v>
      </c>
      <c r="B14572" s="775">
        <v>6</v>
      </c>
      <c r="C14572" s="775" t="s">
        <v>87</v>
      </c>
      <c r="D14572" s="775" t="s">
        <v>176</v>
      </c>
      <c r="E14572" s="775">
        <v>0.15048</v>
      </c>
      <c r="F14572" s="775" t="s">
        <v>8088</v>
      </c>
      <c r="G14572" s="775" t="s">
        <v>4235</v>
      </c>
      <c r="H14572" s="775" t="s">
        <v>4235</v>
      </c>
      <c r="I14572" s="775" t="s">
        <v>7860</v>
      </c>
    </row>
    <row r="14573" spans="1:9">
      <c r="A14573" s="775" t="str">
        <f>Table_wabobpsvr_AzureCalc_AzureCalcRateCard[[#This Row],[ServiceName]]&amp;Table_wabobpsvr_AzureCalc_AzureCalcRateCard[[#This Row],[Price_Level]]&amp;Table_wabobpsvr_AzureCalc_AzureCalcRateCard[[#This Row],[Region]]</f>
        <v>Standard_D2_v2 VM (Windows)MOSP6</v>
      </c>
      <c r="B14573" s="775">
        <v>6</v>
      </c>
      <c r="C14573" s="775" t="s">
        <v>87</v>
      </c>
      <c r="D14573" s="775" t="s">
        <v>606</v>
      </c>
      <c r="E14573" s="775">
        <v>0.311</v>
      </c>
      <c r="F14573" s="775" t="s">
        <v>8078</v>
      </c>
      <c r="G14573" s="775"/>
      <c r="H14573" s="775"/>
      <c r="I14573" s="775" t="s">
        <v>7861</v>
      </c>
    </row>
    <row r="14574" spans="1:9">
      <c r="A14574" s="775" t="str">
        <f>Table_wabobpsvr_AzureCalc_AzureCalcRateCard[[#This Row],[ServiceName]]&amp;Table_wabobpsvr_AzureCalc_AzureCalcRateCard[[#This Row],[Price_Level]]&amp;Table_wabobpsvr_AzureCalc_AzureCalcRateCard[[#This Row],[Region]]</f>
        <v>Standard_D2_v2 VM (Windows)A6</v>
      </c>
      <c r="B14574" s="775">
        <v>6</v>
      </c>
      <c r="C14574" s="775" t="s">
        <v>87</v>
      </c>
      <c r="D14574" s="775" t="s">
        <v>174</v>
      </c>
      <c r="E14574" s="775">
        <v>0.30166999999999999</v>
      </c>
      <c r="F14574" s="775" t="s">
        <v>8078</v>
      </c>
      <c r="G14574" s="775" t="s">
        <v>4235</v>
      </c>
      <c r="H14574" s="775" t="s">
        <v>4235</v>
      </c>
      <c r="I14574" s="775" t="s">
        <v>7861</v>
      </c>
    </row>
    <row r="14575" spans="1:9">
      <c r="A14575" s="775" t="str">
        <f>Table_wabobpsvr_AzureCalc_AzureCalcRateCard[[#This Row],[ServiceName]]&amp;Table_wabobpsvr_AzureCalc_AzureCalcRateCard[[#This Row],[Price_Level]]&amp;Table_wabobpsvr_AzureCalc_AzureCalcRateCard[[#This Row],[Region]]</f>
        <v>Standard_D2_v2 VM (Windows)B6</v>
      </c>
      <c r="B14575" s="775">
        <v>6</v>
      </c>
      <c r="C14575" s="775" t="s">
        <v>87</v>
      </c>
      <c r="D14575" s="775" t="s">
        <v>175</v>
      </c>
      <c r="E14575" s="775">
        <v>0.29233999999999999</v>
      </c>
      <c r="F14575" s="775" t="s">
        <v>8078</v>
      </c>
      <c r="G14575" s="775" t="s">
        <v>4235</v>
      </c>
      <c r="H14575" s="775" t="s">
        <v>4235</v>
      </c>
      <c r="I14575" s="775" t="s">
        <v>7861</v>
      </c>
    </row>
    <row r="14576" spans="1:9">
      <c r="A14576" s="775" t="str">
        <f>Table_wabobpsvr_AzureCalc_AzureCalcRateCard[[#This Row],[ServiceName]]&amp;Table_wabobpsvr_AzureCalc_AzureCalcRateCard[[#This Row],[Price_Level]]&amp;Table_wabobpsvr_AzureCalc_AzureCalcRateCard[[#This Row],[Region]]</f>
        <v>Standard_D2_v2 VM (Windows)C6</v>
      </c>
      <c r="B14576" s="775">
        <v>6</v>
      </c>
      <c r="C14576" s="775" t="s">
        <v>87</v>
      </c>
      <c r="D14576" s="775" t="s">
        <v>177</v>
      </c>
      <c r="E14576" s="775">
        <v>0.28300999999999998</v>
      </c>
      <c r="F14576" s="775" t="s">
        <v>8078</v>
      </c>
      <c r="G14576" s="775" t="s">
        <v>4235</v>
      </c>
      <c r="H14576" s="775" t="s">
        <v>4235</v>
      </c>
      <c r="I14576" s="775" t="s">
        <v>7861</v>
      </c>
    </row>
    <row r="14577" spans="1:9">
      <c r="A14577" s="775" t="str">
        <f>Table_wabobpsvr_AzureCalc_AzureCalcRateCard[[#This Row],[ServiceName]]&amp;Table_wabobpsvr_AzureCalc_AzureCalcRateCard[[#This Row],[Price_Level]]&amp;Table_wabobpsvr_AzureCalc_AzureCalcRateCard[[#This Row],[Region]]</f>
        <v>Standard_D2_v2 VM (Windows)D6</v>
      </c>
      <c r="B14577" s="775">
        <v>6</v>
      </c>
      <c r="C14577" s="775" t="s">
        <v>87</v>
      </c>
      <c r="D14577" s="775" t="s">
        <v>176</v>
      </c>
      <c r="E14577" s="775">
        <v>0.27367999999999998</v>
      </c>
      <c r="F14577" s="775" t="s">
        <v>8078</v>
      </c>
      <c r="G14577" s="775" t="s">
        <v>4235</v>
      </c>
      <c r="H14577" s="775" t="s">
        <v>4235</v>
      </c>
      <c r="I14577" s="775" t="s">
        <v>7861</v>
      </c>
    </row>
    <row r="14578" spans="1:9">
      <c r="A14578" s="775" t="str">
        <f>Table_wabobpsvr_AzureCalc_AzureCalcRateCard[[#This Row],[ServiceName]]&amp;Table_wabobpsvr_AzureCalc_AzureCalcRateCard[[#This Row],[Price_Level]]&amp;Table_wabobpsvr_AzureCalc_AzureCalcRateCard[[#This Row],[Region]]</f>
        <v>Standard_D3_v2 VM (Non-Windows)MOSP6</v>
      </c>
      <c r="B14578" s="775">
        <v>6</v>
      </c>
      <c r="C14578" s="775" t="s">
        <v>87</v>
      </c>
      <c r="D14578" s="775" t="s">
        <v>606</v>
      </c>
      <c r="E14578" s="775">
        <v>0.34200000000000003</v>
      </c>
      <c r="F14578" s="775" t="s">
        <v>8087</v>
      </c>
      <c r="G14578" s="775"/>
      <c r="H14578" s="775"/>
      <c r="I14578" s="775" t="s">
        <v>7862</v>
      </c>
    </row>
    <row r="14579" spans="1:9">
      <c r="A14579" s="775" t="str">
        <f>Table_wabobpsvr_AzureCalc_AzureCalcRateCard[[#This Row],[ServiceName]]&amp;Table_wabobpsvr_AzureCalc_AzureCalcRateCard[[#This Row],[Price_Level]]&amp;Table_wabobpsvr_AzureCalc_AzureCalcRateCard[[#This Row],[Region]]</f>
        <v>Standard_D1_v2 VM (Windows)C1</v>
      </c>
      <c r="B14579" s="775">
        <v>1</v>
      </c>
      <c r="C14579" s="775" t="s">
        <v>87</v>
      </c>
      <c r="D14579" s="775" t="s">
        <v>177</v>
      </c>
      <c r="E14579" s="775">
        <v>0.13103999999999999</v>
      </c>
      <c r="F14579" s="775" t="s">
        <v>8077</v>
      </c>
      <c r="G14579" s="775" t="s">
        <v>4235</v>
      </c>
      <c r="H14579" s="775" t="s">
        <v>4235</v>
      </c>
      <c r="I14579" s="775" t="s">
        <v>8372</v>
      </c>
    </row>
    <row r="14580" spans="1:9">
      <c r="A14580" s="1039" t="str">
        <f>Table_wabobpsvr_AzureCalc_AzureCalcRateCard[[#This Row],[ServiceName]]&amp;Table_wabobpsvr_AzureCalc_AzureCalcRateCard[[#This Row],[Price_Level]]&amp;Table_wabobpsvr_AzureCalc_AzureCalcRateCard[[#This Row],[Region]]</f>
        <v>Standard_D1_v2 VM (Windows)D1</v>
      </c>
      <c r="B14580" s="1039">
        <v>1</v>
      </c>
      <c r="C14580" s="1039" t="s">
        <v>87</v>
      </c>
      <c r="D14580" s="1039" t="s">
        <v>176</v>
      </c>
      <c r="E14580" s="1039">
        <v>0.12672</v>
      </c>
      <c r="F14580" s="1039" t="s">
        <v>8077</v>
      </c>
      <c r="G14580" s="775" t="s">
        <v>4235</v>
      </c>
      <c r="H14580" s="775" t="s">
        <v>4235</v>
      </c>
      <c r="I14580" s="775" t="s">
        <v>8372</v>
      </c>
    </row>
    <row r="14581" spans="1:9">
      <c r="A14581" s="1039" t="str">
        <f>Table_wabobpsvr_AzureCalc_AzureCalcRateCard[[#This Row],[ServiceName]]&amp;Table_wabobpsvr_AzureCalc_AzureCalcRateCard[[#This Row],[Price_Level]]&amp;Table_wabobpsvr_AzureCalc_AzureCalcRateCard[[#This Row],[Region]]</f>
        <v>Standard_D11_v2 VM (Non-Windows)MOSP1</v>
      </c>
      <c r="B14581" s="1039">
        <v>1</v>
      </c>
      <c r="C14581" s="1039" t="s">
        <v>87</v>
      </c>
      <c r="D14581" s="1039" t="s">
        <v>606</v>
      </c>
      <c r="E14581" s="1039">
        <v>0.20100000000000001</v>
      </c>
      <c r="F14581" s="1039" t="s">
        <v>8091</v>
      </c>
      <c r="G14581" s="775"/>
      <c r="H14581" s="775"/>
      <c r="I14581" s="775" t="s">
        <v>8387</v>
      </c>
    </row>
    <row r="14582" spans="1:9">
      <c r="A14582" s="1039" t="str">
        <f>Table_wabobpsvr_AzureCalc_AzureCalcRateCard[[#This Row],[ServiceName]]&amp;Table_wabobpsvr_AzureCalc_AzureCalcRateCard[[#This Row],[Price_Level]]&amp;Table_wabobpsvr_AzureCalc_AzureCalcRateCard[[#This Row],[Region]]</f>
        <v>Standard_D11_v2 VM (Non-Windows)A1</v>
      </c>
      <c r="B14582" s="1039">
        <v>1</v>
      </c>
      <c r="C14582" s="1039" t="s">
        <v>87</v>
      </c>
      <c r="D14582" s="1039" t="s">
        <v>174</v>
      </c>
      <c r="E14582" s="1039">
        <v>0.19497</v>
      </c>
      <c r="F14582" s="1039" t="s">
        <v>8091</v>
      </c>
      <c r="G14582" s="775" t="s">
        <v>4235</v>
      </c>
      <c r="H14582" s="775" t="s">
        <v>4235</v>
      </c>
      <c r="I14582" s="775" t="s">
        <v>8387</v>
      </c>
    </row>
    <row r="14583" spans="1:9">
      <c r="A14583" s="775" t="str">
        <f>Table_wabobpsvr_AzureCalc_AzureCalcRateCard[[#This Row],[ServiceName]]&amp;Table_wabobpsvr_AzureCalc_AzureCalcRateCard[[#This Row],[Price_Level]]&amp;Table_wabobpsvr_AzureCalc_AzureCalcRateCard[[#This Row],[Region]]</f>
        <v>Standard_D11_v2 VM (Non-Windows)B1</v>
      </c>
      <c r="B14583" s="775">
        <v>1</v>
      </c>
      <c r="C14583" s="775" t="s">
        <v>87</v>
      </c>
      <c r="D14583" s="775" t="s">
        <v>175</v>
      </c>
      <c r="E14583" s="775">
        <v>0.18894</v>
      </c>
      <c r="F14583" s="775" t="s">
        <v>8091</v>
      </c>
      <c r="G14583" s="775" t="s">
        <v>4235</v>
      </c>
      <c r="H14583" s="775" t="s">
        <v>4235</v>
      </c>
      <c r="I14583" s="775" t="s">
        <v>8387</v>
      </c>
    </row>
    <row r="14584" spans="1:9">
      <c r="A14584" s="775" t="str">
        <f>Table_wabobpsvr_AzureCalc_AzureCalcRateCard[[#This Row],[ServiceName]]&amp;Table_wabobpsvr_AzureCalc_AzureCalcRateCard[[#This Row],[Price_Level]]&amp;Table_wabobpsvr_AzureCalc_AzureCalcRateCard[[#This Row],[Region]]</f>
        <v>Standard_D11_v2 VM (Non-Windows)C1</v>
      </c>
      <c r="B14584" s="775">
        <v>1</v>
      </c>
      <c r="C14584" s="775" t="s">
        <v>87</v>
      </c>
      <c r="D14584" s="775" t="s">
        <v>177</v>
      </c>
      <c r="E14584" s="775">
        <v>0.18290999999999999</v>
      </c>
      <c r="F14584" s="775" t="s">
        <v>8091</v>
      </c>
      <c r="G14584" s="775" t="s">
        <v>4235</v>
      </c>
      <c r="H14584" s="775" t="s">
        <v>4235</v>
      </c>
      <c r="I14584" s="775" t="s">
        <v>8387</v>
      </c>
    </row>
    <row r="14585" spans="1:9">
      <c r="A14585" s="775" t="str">
        <f>Table_wabobpsvr_AzureCalc_AzureCalcRateCard[[#This Row],[ServiceName]]&amp;Table_wabobpsvr_AzureCalc_AzureCalcRateCard[[#This Row],[Price_Level]]&amp;Table_wabobpsvr_AzureCalc_AzureCalcRateCard[[#This Row],[Region]]</f>
        <v>Standard_D11_v2 VM (Non-Windows)D1</v>
      </c>
      <c r="B14585" s="775">
        <v>1</v>
      </c>
      <c r="C14585" s="775" t="s">
        <v>87</v>
      </c>
      <c r="D14585" s="775" t="s">
        <v>176</v>
      </c>
      <c r="E14585" s="775">
        <v>0.17688000000000001</v>
      </c>
      <c r="F14585" s="775" t="s">
        <v>8091</v>
      </c>
      <c r="G14585" s="775" t="s">
        <v>4235</v>
      </c>
      <c r="H14585" s="775" t="s">
        <v>4235</v>
      </c>
      <c r="I14585" s="775" t="s">
        <v>8387</v>
      </c>
    </row>
    <row r="14586" spans="1:9">
      <c r="A14586" s="775" t="str">
        <f>Table_wabobpsvr_AzureCalc_AzureCalcRateCard[[#This Row],[ServiceName]]&amp;Table_wabobpsvr_AzureCalc_AzureCalcRateCard[[#This Row],[Price_Level]]&amp;Table_wabobpsvr_AzureCalc_AzureCalcRateCard[[#This Row],[Region]]</f>
        <v>Standard_D11_v2 VM (Windows)MOSP1</v>
      </c>
      <c r="B14586" s="775">
        <v>1</v>
      </c>
      <c r="C14586" s="775" t="s">
        <v>87</v>
      </c>
      <c r="D14586" s="775" t="s">
        <v>606</v>
      </c>
      <c r="E14586" s="775">
        <v>0.34499999999999997</v>
      </c>
      <c r="F14586" s="775" t="s">
        <v>8082</v>
      </c>
      <c r="G14586" s="775"/>
      <c r="H14586" s="775"/>
      <c r="I14586" s="775" t="s">
        <v>8388</v>
      </c>
    </row>
    <row r="14587" spans="1:9">
      <c r="A14587" s="775" t="str">
        <f>Table_wabobpsvr_AzureCalc_AzureCalcRateCard[[#This Row],[ServiceName]]&amp;Table_wabobpsvr_AzureCalc_AzureCalcRateCard[[#This Row],[Price_Level]]&amp;Table_wabobpsvr_AzureCalc_AzureCalcRateCard[[#This Row],[Region]]</f>
        <v>Standard_D11_v2 VM (Windows)A1</v>
      </c>
      <c r="B14587" s="775">
        <v>1</v>
      </c>
      <c r="C14587" s="775" t="s">
        <v>87</v>
      </c>
      <c r="D14587" s="775" t="s">
        <v>174</v>
      </c>
      <c r="E14587" s="775">
        <v>0.33465</v>
      </c>
      <c r="F14587" s="775" t="s">
        <v>8082</v>
      </c>
      <c r="G14587" s="775" t="s">
        <v>4235</v>
      </c>
      <c r="H14587" s="775" t="s">
        <v>4235</v>
      </c>
      <c r="I14587" s="775" t="s">
        <v>8388</v>
      </c>
    </row>
    <row r="14588" spans="1:9">
      <c r="A14588" s="775" t="str">
        <f>Table_wabobpsvr_AzureCalc_AzureCalcRateCard[[#This Row],[ServiceName]]&amp;Table_wabobpsvr_AzureCalc_AzureCalcRateCard[[#This Row],[Price_Level]]&amp;Table_wabobpsvr_AzureCalc_AzureCalcRateCard[[#This Row],[Region]]</f>
        <v>A1 VM (Non-Windows)C2</v>
      </c>
      <c r="B14588" s="775">
        <v>2</v>
      </c>
      <c r="C14588" s="775" t="s">
        <v>680</v>
      </c>
      <c r="D14588" s="775" t="s">
        <v>177</v>
      </c>
      <c r="E14588" s="775">
        <v>4.02E-2</v>
      </c>
      <c r="F14588" s="775" t="s">
        <v>682</v>
      </c>
      <c r="G14588" s="775" t="s">
        <v>2217</v>
      </c>
      <c r="H14588" s="775" t="s">
        <v>2218</v>
      </c>
      <c r="I14588" s="775" t="s">
        <v>5186</v>
      </c>
    </row>
    <row r="14589" spans="1:9">
      <c r="A14589" s="775" t="str">
        <f>Table_wabobpsvr_AzureCalc_AzureCalcRateCard[[#This Row],[ServiceName]]&amp;Table_wabobpsvr_AzureCalc_AzureCalcRateCard[[#This Row],[Price_Level]]&amp;Table_wabobpsvr_AzureCalc_AzureCalcRateCard[[#This Row],[Region]]</f>
        <v>Mobile Services BasicB5</v>
      </c>
      <c r="B14589" s="775">
        <v>5</v>
      </c>
      <c r="C14589" s="775" t="s">
        <v>4235</v>
      </c>
      <c r="D14589" s="775" t="s">
        <v>175</v>
      </c>
      <c r="E14589" s="775">
        <v>999999</v>
      </c>
      <c r="F14589" s="775" t="s">
        <v>755</v>
      </c>
      <c r="G14589" s="775" t="s">
        <v>4235</v>
      </c>
      <c r="H14589" s="775" t="s">
        <v>4235</v>
      </c>
      <c r="I14589" s="775" t="s">
        <v>4235</v>
      </c>
    </row>
    <row r="14590" spans="1:9">
      <c r="A14590" s="775" t="str">
        <f>Table_wabobpsvr_AzureCalc_AzureCalcRateCard[[#This Row],[ServiceName]]&amp;Table_wabobpsvr_AzureCalc_AzureCalcRateCard[[#This Row],[Price_Level]]&amp;Table_wabobpsvr_AzureCalc_AzureCalcRateCard[[#This Row],[Region]]</f>
        <v>Mobile Services BasicC5</v>
      </c>
      <c r="B14590" s="775">
        <v>5</v>
      </c>
      <c r="C14590" s="775" t="s">
        <v>4235</v>
      </c>
      <c r="D14590" s="775" t="s">
        <v>177</v>
      </c>
      <c r="E14590" s="775">
        <v>999999</v>
      </c>
      <c r="F14590" s="775" t="s">
        <v>755</v>
      </c>
      <c r="G14590" s="775" t="s">
        <v>4235</v>
      </c>
      <c r="H14590" s="775" t="s">
        <v>4235</v>
      </c>
      <c r="I14590" s="775" t="s">
        <v>4235</v>
      </c>
    </row>
    <row r="14591" spans="1:9">
      <c r="A14591" s="775" t="str">
        <f>Table_wabobpsvr_AzureCalc_AzureCalcRateCard[[#This Row],[ServiceName]]&amp;Table_wabobpsvr_AzureCalc_AzureCalcRateCard[[#This Row],[Price_Level]]&amp;Table_wabobpsvr_AzureCalc_AzureCalcRateCard[[#This Row],[Region]]</f>
        <v>Mobile Services BasicD5</v>
      </c>
      <c r="B14591" s="775">
        <v>5</v>
      </c>
      <c r="C14591" s="775" t="s">
        <v>4235</v>
      </c>
      <c r="D14591" s="775" t="s">
        <v>176</v>
      </c>
      <c r="E14591" s="775">
        <v>999999</v>
      </c>
      <c r="F14591" s="775" t="s">
        <v>755</v>
      </c>
      <c r="G14591" s="775" t="s">
        <v>4235</v>
      </c>
      <c r="H14591" s="775" t="s">
        <v>4235</v>
      </c>
      <c r="I14591" s="775" t="s">
        <v>4235</v>
      </c>
    </row>
    <row r="14592" spans="1:9">
      <c r="A14592" s="775" t="str">
        <f>Table_wabobpsvr_AzureCalc_AzureCalcRateCard[[#This Row],[ServiceName]]&amp;Table_wabobpsvr_AzureCalc_AzureCalcRateCard[[#This Row],[Price_Level]]&amp;Table_wabobpsvr_AzureCalc_AzureCalcRateCard[[#This Row],[Region]]</f>
        <v>Mobile Services BasicMOSP1</v>
      </c>
      <c r="B14592" s="775">
        <v>1</v>
      </c>
      <c r="C14592" s="775" t="s">
        <v>4235</v>
      </c>
      <c r="D14592" s="775" t="s">
        <v>606</v>
      </c>
      <c r="E14592" s="775">
        <v>999999</v>
      </c>
      <c r="F14592" s="775" t="s">
        <v>755</v>
      </c>
      <c r="G14592" s="775" t="s">
        <v>4235</v>
      </c>
      <c r="H14592" s="775" t="s">
        <v>4235</v>
      </c>
      <c r="I14592" s="775" t="s">
        <v>4235</v>
      </c>
    </row>
    <row r="14593" spans="1:9">
      <c r="A14593" s="775" t="str">
        <f>Table_wabobpsvr_AzureCalc_AzureCalcRateCard[[#This Row],[ServiceName]]&amp;Table_wabobpsvr_AzureCalc_AzureCalcRateCard[[#This Row],[Price_Level]]&amp;Table_wabobpsvr_AzureCalc_AzureCalcRateCard[[#This Row],[Region]]</f>
        <v>Mobile Services BasicA1</v>
      </c>
      <c r="B14593" s="775">
        <v>1</v>
      </c>
      <c r="C14593" s="775" t="s">
        <v>4235</v>
      </c>
      <c r="D14593" s="775" t="s">
        <v>174</v>
      </c>
      <c r="E14593" s="775">
        <v>999999</v>
      </c>
      <c r="F14593" s="775" t="s">
        <v>755</v>
      </c>
      <c r="G14593" s="775" t="s">
        <v>4235</v>
      </c>
      <c r="H14593" s="775" t="s">
        <v>4235</v>
      </c>
      <c r="I14593" s="775" t="s">
        <v>4235</v>
      </c>
    </row>
    <row r="14594" spans="1:9">
      <c r="A14594" s="775" t="str">
        <f>Table_wabobpsvr_AzureCalc_AzureCalcRateCard[[#This Row],[ServiceName]]&amp;Table_wabobpsvr_AzureCalc_AzureCalcRateCard[[#This Row],[Price_Level]]&amp;Table_wabobpsvr_AzureCalc_AzureCalcRateCard[[#This Row],[Region]]</f>
        <v>Mobile Services BasicB1</v>
      </c>
      <c r="B14594" s="775">
        <v>1</v>
      </c>
      <c r="C14594" s="775" t="s">
        <v>4235</v>
      </c>
      <c r="D14594" s="775" t="s">
        <v>175</v>
      </c>
      <c r="E14594" s="775">
        <v>999999</v>
      </c>
      <c r="F14594" s="775" t="s">
        <v>755</v>
      </c>
      <c r="G14594" s="775" t="s">
        <v>4235</v>
      </c>
      <c r="H14594" s="775" t="s">
        <v>4235</v>
      </c>
      <c r="I14594" s="775" t="s">
        <v>4235</v>
      </c>
    </row>
    <row r="14595" spans="1:9">
      <c r="A14595" s="775" t="str">
        <f>Table_wabobpsvr_AzureCalc_AzureCalcRateCard[[#This Row],[ServiceName]]&amp;Table_wabobpsvr_AzureCalc_AzureCalcRateCard[[#This Row],[Price_Level]]&amp;Table_wabobpsvr_AzureCalc_AzureCalcRateCard[[#This Row],[Region]]</f>
        <v>A1 VM (Non-Windows)D2</v>
      </c>
      <c r="B14595" s="775">
        <v>2</v>
      </c>
      <c r="C14595" s="775" t="s">
        <v>680</v>
      </c>
      <c r="D14595" s="775" t="s">
        <v>176</v>
      </c>
      <c r="E14595" s="775">
        <v>3.8399999999999997E-2</v>
      </c>
      <c r="F14595" s="775" t="s">
        <v>682</v>
      </c>
      <c r="G14595" s="775" t="s">
        <v>2217</v>
      </c>
      <c r="H14595" s="775" t="s">
        <v>2218</v>
      </c>
      <c r="I14595" s="775" t="s">
        <v>5186</v>
      </c>
    </row>
    <row r="14596" spans="1:9">
      <c r="A14596" s="775" t="str">
        <f>Table_wabobpsvr_AzureCalc_AzureCalcRateCard[[#This Row],[ServiceName]]&amp;Table_wabobpsvr_AzureCalc_AzureCalcRateCard[[#This Row],[Price_Level]]&amp;Table_wabobpsvr_AzureCalc_AzureCalcRateCard[[#This Row],[Region]]</f>
        <v>Mobile Services BasicC1</v>
      </c>
      <c r="B14596" s="775">
        <v>1</v>
      </c>
      <c r="C14596" s="775" t="s">
        <v>4235</v>
      </c>
      <c r="D14596" s="775" t="s">
        <v>177</v>
      </c>
      <c r="E14596" s="775">
        <v>999999</v>
      </c>
      <c r="F14596" s="775" t="s">
        <v>755</v>
      </c>
      <c r="G14596" s="775" t="s">
        <v>4235</v>
      </c>
      <c r="H14596" s="775" t="s">
        <v>4235</v>
      </c>
      <c r="I14596" s="775" t="s">
        <v>4235</v>
      </c>
    </row>
    <row r="14597" spans="1:9">
      <c r="A14597" s="775" t="str">
        <f>Table_wabobpsvr_AzureCalc_AzureCalcRateCard[[#This Row],[ServiceName]]&amp;Table_wabobpsvr_AzureCalc_AzureCalcRateCard[[#This Row],[Price_Level]]&amp;Table_wabobpsvr_AzureCalc_AzureCalcRateCard[[#This Row],[Region]]</f>
        <v>Mobile Services BasicD1</v>
      </c>
      <c r="B14597" s="775">
        <v>1</v>
      </c>
      <c r="C14597" s="775" t="s">
        <v>4235</v>
      </c>
      <c r="D14597" s="775" t="s">
        <v>176</v>
      </c>
      <c r="E14597" s="775">
        <v>999999</v>
      </c>
      <c r="F14597" s="775" t="s">
        <v>755</v>
      </c>
      <c r="G14597" s="775" t="s">
        <v>4235</v>
      </c>
      <c r="H14597" s="775" t="s">
        <v>4235</v>
      </c>
      <c r="I14597" s="775" t="s">
        <v>4235</v>
      </c>
    </row>
    <row r="14598" spans="1:9">
      <c r="A14598" s="775" t="str">
        <f>Table_wabobpsvr_AzureCalc_AzureCalcRateCard[[#This Row],[ServiceName]]&amp;Table_wabobpsvr_AzureCalc_AzureCalcRateCard[[#This Row],[Price_Level]]&amp;Table_wabobpsvr_AzureCalc_AzureCalcRateCard[[#This Row],[Region]]</f>
        <v>Mobile Services BasicMOSP8</v>
      </c>
      <c r="B14598" s="775">
        <v>8</v>
      </c>
      <c r="C14598" s="775" t="s">
        <v>4235</v>
      </c>
      <c r="D14598" s="775" t="s">
        <v>606</v>
      </c>
      <c r="E14598" s="775">
        <v>999999</v>
      </c>
      <c r="F14598" s="775" t="s">
        <v>755</v>
      </c>
      <c r="G14598" s="775" t="s">
        <v>4235</v>
      </c>
      <c r="H14598" s="775" t="s">
        <v>4235</v>
      </c>
      <c r="I14598" s="775" t="s">
        <v>4235</v>
      </c>
    </row>
    <row r="14599" spans="1:9">
      <c r="A14599" s="775" t="str">
        <f>Table_wabobpsvr_AzureCalc_AzureCalcRateCard[[#This Row],[ServiceName]]&amp;Table_wabobpsvr_AzureCalc_AzureCalcRateCard[[#This Row],[Price_Level]]&amp;Table_wabobpsvr_AzureCalc_AzureCalcRateCard[[#This Row],[Region]]</f>
        <v>Mobile Services BasicA8</v>
      </c>
      <c r="B14599" s="775">
        <v>8</v>
      </c>
      <c r="C14599" s="775" t="s">
        <v>4235</v>
      </c>
      <c r="D14599" s="775" t="s">
        <v>174</v>
      </c>
      <c r="E14599" s="775">
        <v>999999</v>
      </c>
      <c r="F14599" s="775" t="s">
        <v>755</v>
      </c>
      <c r="G14599" s="775" t="s">
        <v>4235</v>
      </c>
      <c r="H14599" s="775" t="s">
        <v>4235</v>
      </c>
      <c r="I14599" s="775" t="s">
        <v>4235</v>
      </c>
    </row>
    <row r="14600" spans="1:9">
      <c r="A14600" s="775" t="str">
        <f>Table_wabobpsvr_AzureCalc_AzureCalcRateCard[[#This Row],[ServiceName]]&amp;Table_wabobpsvr_AzureCalc_AzureCalcRateCard[[#This Row],[Price_Level]]&amp;Table_wabobpsvr_AzureCalc_AzureCalcRateCard[[#This Row],[Region]]</f>
        <v>Mobile Services BasicB8</v>
      </c>
      <c r="B14600" s="775">
        <v>8</v>
      </c>
      <c r="C14600" s="775" t="s">
        <v>4235</v>
      </c>
      <c r="D14600" s="775" t="s">
        <v>175</v>
      </c>
      <c r="E14600" s="775">
        <v>999999</v>
      </c>
      <c r="F14600" s="775" t="s">
        <v>755</v>
      </c>
      <c r="G14600" s="775" t="s">
        <v>4235</v>
      </c>
      <c r="H14600" s="775" t="s">
        <v>4235</v>
      </c>
      <c r="I14600" s="775" t="s">
        <v>4235</v>
      </c>
    </row>
    <row r="14601" spans="1:9">
      <c r="A14601" s="775" t="str">
        <f>Table_wabobpsvr_AzureCalc_AzureCalcRateCard[[#This Row],[ServiceName]]&amp;Table_wabobpsvr_AzureCalc_AzureCalcRateCard[[#This Row],[Price_Level]]&amp;Table_wabobpsvr_AzureCalc_AzureCalcRateCard[[#This Row],[Region]]</f>
        <v>Mobile Services BasicC8</v>
      </c>
      <c r="B14601" s="775">
        <v>8</v>
      </c>
      <c r="C14601" s="775" t="s">
        <v>4235</v>
      </c>
      <c r="D14601" s="775" t="s">
        <v>177</v>
      </c>
      <c r="E14601" s="775">
        <v>999999</v>
      </c>
      <c r="F14601" s="775" t="s">
        <v>755</v>
      </c>
      <c r="G14601" s="775" t="s">
        <v>4235</v>
      </c>
      <c r="H14601" s="775" t="s">
        <v>4235</v>
      </c>
      <c r="I14601" s="775" t="s">
        <v>4235</v>
      </c>
    </row>
    <row r="14602" spans="1:9">
      <c r="A14602" s="775" t="str">
        <f>Table_wabobpsvr_AzureCalc_AzureCalcRateCard[[#This Row],[ServiceName]]&amp;Table_wabobpsvr_AzureCalc_AzureCalcRateCard[[#This Row],[Price_Level]]&amp;Table_wabobpsvr_AzureCalc_AzureCalcRateCard[[#This Row],[Region]]</f>
        <v>A1 VM (Windows)MOSP2</v>
      </c>
      <c r="B14602" s="775">
        <v>2</v>
      </c>
      <c r="C14602" s="775" t="s">
        <v>680</v>
      </c>
      <c r="D14602" s="775" t="s">
        <v>606</v>
      </c>
      <c r="E14602" s="775">
        <v>0.09</v>
      </c>
      <c r="F14602" s="775" t="s">
        <v>687</v>
      </c>
      <c r="G14602" s="775" t="s">
        <v>4235</v>
      </c>
      <c r="H14602" s="775" t="s">
        <v>4235</v>
      </c>
      <c r="I14602" s="775" t="s">
        <v>5187</v>
      </c>
    </row>
    <row r="14603" spans="1:9">
      <c r="A14603" s="775" t="str">
        <f>Table_wabobpsvr_AzureCalc_AzureCalcRateCard[[#This Row],[ServiceName]]&amp;Table_wabobpsvr_AzureCalc_AzureCalcRateCard[[#This Row],[Price_Level]]&amp;Table_wabobpsvr_AzureCalc_AzureCalcRateCard[[#This Row],[Region]]</f>
        <v>BizTalk Services Basic BizTalk UnitsA2</v>
      </c>
      <c r="B14603" s="775">
        <v>2</v>
      </c>
      <c r="C14603" s="775" t="s">
        <v>4235</v>
      </c>
      <c r="D14603" s="775" t="s">
        <v>174</v>
      </c>
      <c r="E14603" s="775">
        <v>999999</v>
      </c>
      <c r="F14603" s="775" t="s">
        <v>792</v>
      </c>
      <c r="G14603" s="775" t="s">
        <v>4235</v>
      </c>
      <c r="H14603" s="775" t="s">
        <v>4235</v>
      </c>
      <c r="I14603" s="775" t="s">
        <v>4235</v>
      </c>
    </row>
    <row r="14604" spans="1:9">
      <c r="A14604" s="775" t="str">
        <f>Table_wabobpsvr_AzureCalc_AzureCalcRateCard[[#This Row],[ServiceName]]&amp;Table_wabobpsvr_AzureCalc_AzureCalcRateCard[[#This Row],[Price_Level]]&amp;Table_wabobpsvr_AzureCalc_AzureCalcRateCard[[#This Row],[Region]]</f>
        <v>BizTalk Services Basic BizTalk UnitsB2</v>
      </c>
      <c r="B14604" s="775">
        <v>2</v>
      </c>
      <c r="C14604" s="775" t="s">
        <v>4235</v>
      </c>
      <c r="D14604" s="775" t="s">
        <v>175</v>
      </c>
      <c r="E14604" s="775">
        <v>999999</v>
      </c>
      <c r="F14604" s="775" t="s">
        <v>792</v>
      </c>
      <c r="G14604" s="775" t="s">
        <v>4235</v>
      </c>
      <c r="H14604" s="775" t="s">
        <v>4235</v>
      </c>
      <c r="I14604" s="775" t="s">
        <v>4235</v>
      </c>
    </row>
    <row r="14605" spans="1:9">
      <c r="A14605" s="775" t="str">
        <f>Table_wabobpsvr_AzureCalc_AzureCalcRateCard[[#This Row],[ServiceName]]&amp;Table_wabobpsvr_AzureCalc_AzureCalcRateCard[[#This Row],[Price_Level]]&amp;Table_wabobpsvr_AzureCalc_AzureCalcRateCard[[#This Row],[Region]]</f>
        <v>BizTalk Services Basic BizTalk UnitsC2</v>
      </c>
      <c r="B14605" s="775">
        <v>2</v>
      </c>
      <c r="C14605" s="775" t="s">
        <v>4235</v>
      </c>
      <c r="D14605" s="775" t="s">
        <v>177</v>
      </c>
      <c r="E14605" s="775">
        <v>999999</v>
      </c>
      <c r="F14605" s="775" t="s">
        <v>792</v>
      </c>
      <c r="G14605" s="775" t="s">
        <v>4235</v>
      </c>
      <c r="H14605" s="775" t="s">
        <v>4235</v>
      </c>
      <c r="I14605" s="775" t="s">
        <v>4235</v>
      </c>
    </row>
    <row r="14606" spans="1:9">
      <c r="A14606" s="775" t="str">
        <f>Table_wabobpsvr_AzureCalc_AzureCalcRateCard[[#This Row],[ServiceName]]&amp;Table_wabobpsvr_AzureCalc_AzureCalcRateCard[[#This Row],[Price_Level]]&amp;Table_wabobpsvr_AzureCalc_AzureCalcRateCard[[#This Row],[Region]]</f>
        <v>BizTalk Services Basic BizTalk UnitsD2</v>
      </c>
      <c r="B14606" s="775">
        <v>2</v>
      </c>
      <c r="C14606" s="775" t="s">
        <v>4235</v>
      </c>
      <c r="D14606" s="775" t="s">
        <v>176</v>
      </c>
      <c r="E14606" s="775">
        <v>999999</v>
      </c>
      <c r="F14606" s="775" t="s">
        <v>792</v>
      </c>
      <c r="G14606" s="775" t="s">
        <v>4235</v>
      </c>
      <c r="H14606" s="775" t="s">
        <v>4235</v>
      </c>
      <c r="I14606" s="775" t="s">
        <v>4235</v>
      </c>
    </row>
    <row r="14607" spans="1:9">
      <c r="A14607" s="775" t="str">
        <f>Table_wabobpsvr_AzureCalc_AzureCalcRateCard[[#This Row],[ServiceName]]&amp;Table_wabobpsvr_AzureCalc_AzureCalcRateCard[[#This Row],[Price_Level]]&amp;Table_wabobpsvr_AzureCalc_AzureCalcRateCard[[#This Row],[Region]]</f>
        <v>BizTalk Services Developer BizTalk UnitsMOSP2</v>
      </c>
      <c r="B14607" s="775">
        <v>2</v>
      </c>
      <c r="C14607" s="775" t="s">
        <v>4235</v>
      </c>
      <c r="D14607" s="775" t="s">
        <v>606</v>
      </c>
      <c r="E14607" s="775">
        <v>999999</v>
      </c>
      <c r="F14607" s="775" t="s">
        <v>793</v>
      </c>
      <c r="G14607" s="775" t="s">
        <v>4235</v>
      </c>
      <c r="H14607" s="775" t="s">
        <v>4235</v>
      </c>
      <c r="I14607" s="775" t="s">
        <v>4235</v>
      </c>
    </row>
    <row r="14608" spans="1:9">
      <c r="A14608" s="775" t="str">
        <f>Table_wabobpsvr_AzureCalc_AzureCalcRateCard[[#This Row],[ServiceName]]&amp;Table_wabobpsvr_AzureCalc_AzureCalcRateCard[[#This Row],[Price_Level]]&amp;Table_wabobpsvr_AzureCalc_AzureCalcRateCard[[#This Row],[Region]]</f>
        <v>BizTalk Services Developer BizTalk UnitsA2</v>
      </c>
      <c r="B14608" s="775">
        <v>2</v>
      </c>
      <c r="C14608" s="775" t="s">
        <v>4235</v>
      </c>
      <c r="D14608" s="775" t="s">
        <v>174</v>
      </c>
      <c r="E14608" s="775">
        <v>999999</v>
      </c>
      <c r="F14608" s="775" t="s">
        <v>793</v>
      </c>
      <c r="G14608" s="775" t="s">
        <v>4235</v>
      </c>
      <c r="H14608" s="775" t="s">
        <v>4235</v>
      </c>
      <c r="I14608" s="775" t="s">
        <v>4235</v>
      </c>
    </row>
    <row r="14609" spans="1:9">
      <c r="A14609" s="775" t="str">
        <f>Table_wabobpsvr_AzureCalc_AzureCalcRateCard[[#This Row],[ServiceName]]&amp;Table_wabobpsvr_AzureCalc_AzureCalcRateCard[[#This Row],[Price_Level]]&amp;Table_wabobpsvr_AzureCalc_AzureCalcRateCard[[#This Row],[Region]]</f>
        <v>A1 VM (Windows)A2</v>
      </c>
      <c r="B14609" s="775">
        <v>2</v>
      </c>
      <c r="C14609" s="775" t="s">
        <v>680</v>
      </c>
      <c r="D14609" s="775" t="s">
        <v>174</v>
      </c>
      <c r="E14609" s="775">
        <v>6.5699999999999995E-2</v>
      </c>
      <c r="F14609" s="775" t="s">
        <v>687</v>
      </c>
      <c r="G14609" s="775" t="s">
        <v>2219</v>
      </c>
      <c r="H14609" s="775" t="s">
        <v>2220</v>
      </c>
      <c r="I14609" s="775" t="s">
        <v>5187</v>
      </c>
    </row>
    <row r="14610" spans="1:9">
      <c r="A14610" s="775" t="str">
        <f>Table_wabobpsvr_AzureCalc_AzureCalcRateCard[[#This Row],[ServiceName]]&amp;Table_wabobpsvr_AzureCalc_AzureCalcRateCard[[#This Row],[Price_Level]]&amp;Table_wabobpsvr_AzureCalc_AzureCalcRateCard[[#This Row],[Region]]</f>
        <v>A1 VM (Windows)B2</v>
      </c>
      <c r="B14610" s="775">
        <v>2</v>
      </c>
      <c r="C14610" s="775" t="s">
        <v>680</v>
      </c>
      <c r="D14610" s="775" t="s">
        <v>175</v>
      </c>
      <c r="E14610" s="775">
        <v>6.3E-2</v>
      </c>
      <c r="F14610" s="775" t="s">
        <v>687</v>
      </c>
      <c r="G14610" s="775" t="s">
        <v>2219</v>
      </c>
      <c r="H14610" s="775" t="s">
        <v>2220</v>
      </c>
      <c r="I14610" s="775" t="s">
        <v>5187</v>
      </c>
    </row>
    <row r="14611" spans="1:9">
      <c r="A14611" s="775" t="str">
        <f>Table_wabobpsvr_AzureCalc_AzureCalcRateCard[[#This Row],[ServiceName]]&amp;Table_wabobpsvr_AzureCalc_AzureCalcRateCard[[#This Row],[Price_Level]]&amp;Table_wabobpsvr_AzureCalc_AzureCalcRateCard[[#This Row],[Region]]</f>
        <v>A1 VM (Windows)C2</v>
      </c>
      <c r="B14611" s="775">
        <v>2</v>
      </c>
      <c r="C14611" s="775" t="s">
        <v>680</v>
      </c>
      <c r="D14611" s="775" t="s">
        <v>177</v>
      </c>
      <c r="E14611" s="775">
        <v>6.0299999999999999E-2</v>
      </c>
      <c r="F14611" s="775" t="s">
        <v>687</v>
      </c>
      <c r="G14611" s="775" t="s">
        <v>2219</v>
      </c>
      <c r="H14611" s="775" t="s">
        <v>2220</v>
      </c>
      <c r="I14611" s="775" t="s">
        <v>5187</v>
      </c>
    </row>
    <row r="14612" spans="1:9">
      <c r="A14612" s="775" t="str">
        <f>Table_wabobpsvr_AzureCalc_AzureCalcRateCard[[#This Row],[ServiceName]]&amp;Table_wabobpsvr_AzureCalc_AzureCalcRateCard[[#This Row],[Price_Level]]&amp;Table_wabobpsvr_AzureCalc_AzureCalcRateCard[[#This Row],[Region]]</f>
        <v>A1 VM (Windows)D2</v>
      </c>
      <c r="B14612" s="775">
        <v>2</v>
      </c>
      <c r="C14612" s="775" t="s">
        <v>680</v>
      </c>
      <c r="D14612" s="775" t="s">
        <v>176</v>
      </c>
      <c r="E14612" s="775">
        <v>5.7599999999999998E-2</v>
      </c>
      <c r="F14612" s="775" t="s">
        <v>687</v>
      </c>
      <c r="G14612" s="775" t="s">
        <v>2219</v>
      </c>
      <c r="H14612" s="775" t="s">
        <v>2220</v>
      </c>
      <c r="I14612" s="775" t="s">
        <v>5187</v>
      </c>
    </row>
    <row r="14613" spans="1:9">
      <c r="A14613" s="775" t="str">
        <f>Table_wabobpsvr_AzureCalc_AzureCalcRateCard[[#This Row],[ServiceName]]&amp;Table_wabobpsvr_AzureCalc_AzureCalcRateCard[[#This Row],[Price_Level]]&amp;Table_wabobpsvr_AzureCalc_AzureCalcRateCard[[#This Row],[Region]]</f>
        <v>A5 VM (Non-Windows)MOSP2</v>
      </c>
      <c r="B14613" s="775">
        <v>2</v>
      </c>
      <c r="C14613" s="775" t="s">
        <v>680</v>
      </c>
      <c r="D14613" s="775" t="s">
        <v>606</v>
      </c>
      <c r="E14613" s="775">
        <v>0.22</v>
      </c>
      <c r="F14613" s="775" t="s">
        <v>689</v>
      </c>
      <c r="G14613" s="775" t="s">
        <v>4235</v>
      </c>
      <c r="H14613" s="775" t="s">
        <v>4235</v>
      </c>
      <c r="I14613" s="775" t="s">
        <v>5188</v>
      </c>
    </row>
    <row r="14614" spans="1:9">
      <c r="A14614" s="1039" t="str">
        <f>Table_wabobpsvr_AzureCalc_AzureCalcRateCard[[#This Row],[ServiceName]]&amp;Table_wabobpsvr_AzureCalc_AzureCalcRateCard[[#This Row],[Price_Level]]&amp;Table_wabobpsvr_AzureCalc_AzureCalcRateCard[[#This Row],[Region]]</f>
        <v>A5 VM (Non-Windows)A2</v>
      </c>
      <c r="B14614" s="1039">
        <v>2</v>
      </c>
      <c r="C14614" s="1039" t="s">
        <v>680</v>
      </c>
      <c r="D14614" s="1039" t="s">
        <v>174</v>
      </c>
      <c r="E14614" s="1039">
        <v>0.16059999999999999</v>
      </c>
      <c r="F14614" s="1039" t="s">
        <v>689</v>
      </c>
      <c r="G14614" s="775" t="s">
        <v>2221</v>
      </c>
      <c r="H14614" s="775" t="s">
        <v>2222</v>
      </c>
      <c r="I14614" s="775" t="s">
        <v>5188</v>
      </c>
    </row>
    <row r="14615" spans="1:9">
      <c r="A14615" s="775" t="str">
        <f>Table_wabobpsvr_AzureCalc_AzureCalcRateCard[[#This Row],[ServiceName]]&amp;Table_wabobpsvr_AzureCalc_AzureCalcRateCard[[#This Row],[Price_Level]]&amp;Table_wabobpsvr_AzureCalc_AzureCalcRateCard[[#This Row],[Region]]</f>
        <v>A5 VM (Non-Windows)B2</v>
      </c>
      <c r="B14615" s="775">
        <v>2</v>
      </c>
      <c r="C14615" s="775" t="s">
        <v>680</v>
      </c>
      <c r="D14615" s="775" t="s">
        <v>175</v>
      </c>
      <c r="E14615" s="775">
        <v>0.154</v>
      </c>
      <c r="F14615" s="775" t="s">
        <v>689</v>
      </c>
      <c r="G14615" s="775" t="s">
        <v>2221</v>
      </c>
      <c r="H14615" s="775" t="s">
        <v>2222</v>
      </c>
      <c r="I14615" s="775" t="s">
        <v>5188</v>
      </c>
    </row>
    <row r="14616" spans="1:9">
      <c r="A14616" s="775" t="str">
        <f>Table_wabobpsvr_AzureCalc_AzureCalcRateCard[[#This Row],[ServiceName]]&amp;Table_wabobpsvr_AzureCalc_AzureCalcRateCard[[#This Row],[Price_Level]]&amp;Table_wabobpsvr_AzureCalc_AzureCalcRateCard[[#This Row],[Region]]</f>
        <v>A5 VM (Non-Windows)C2</v>
      </c>
      <c r="B14616" s="775">
        <v>2</v>
      </c>
      <c r="C14616" s="775" t="s">
        <v>680</v>
      </c>
      <c r="D14616" s="775" t="s">
        <v>177</v>
      </c>
      <c r="E14616" s="775">
        <v>0.1474</v>
      </c>
      <c r="F14616" s="775" t="s">
        <v>689</v>
      </c>
      <c r="G14616" s="775" t="s">
        <v>2221</v>
      </c>
      <c r="H14616" s="775" t="s">
        <v>2222</v>
      </c>
      <c r="I14616" s="775" t="s">
        <v>5188</v>
      </c>
    </row>
    <row r="14617" spans="1:9">
      <c r="A14617" s="775" t="str">
        <f>Table_wabobpsvr_AzureCalc_AzureCalcRateCard[[#This Row],[ServiceName]]&amp;Table_wabobpsvr_AzureCalc_AzureCalcRateCard[[#This Row],[Price_Level]]&amp;Table_wabobpsvr_AzureCalc_AzureCalcRateCard[[#This Row],[Region]]</f>
        <v>A5 VM (Non-Windows)D2</v>
      </c>
      <c r="B14617" s="775">
        <v>2</v>
      </c>
      <c r="C14617" s="775" t="s">
        <v>680</v>
      </c>
      <c r="D14617" s="775" t="s">
        <v>176</v>
      </c>
      <c r="E14617" s="775">
        <v>0.14080000000000001</v>
      </c>
      <c r="F14617" s="775" t="s">
        <v>689</v>
      </c>
      <c r="G14617" s="775" t="s">
        <v>2221</v>
      </c>
      <c r="H14617" s="775" t="s">
        <v>2222</v>
      </c>
      <c r="I14617" s="775" t="s">
        <v>5188</v>
      </c>
    </row>
    <row r="14618" spans="1:9">
      <c r="A14618" s="1039" t="str">
        <f>Table_wabobpsvr_AzureCalc_AzureCalcRateCard[[#This Row],[ServiceName]]&amp;Table_wabobpsvr_AzureCalc_AzureCalcRateCard[[#This Row],[Price_Level]]&amp;Table_wabobpsvr_AzureCalc_AzureCalcRateCard[[#This Row],[Region]]</f>
        <v>Instance-level Public IP Address HoursB</v>
      </c>
      <c r="B14618" s="1039"/>
      <c r="C14618" s="1039" t="s">
        <v>680</v>
      </c>
      <c r="D14618" s="1039" t="s">
        <v>175</v>
      </c>
      <c r="E14618" s="1039">
        <v>3.7599999999999999E-3</v>
      </c>
      <c r="F14618" s="1039" t="s">
        <v>1051</v>
      </c>
      <c r="G14618" s="775" t="s">
        <v>2457</v>
      </c>
      <c r="H14618" s="775" t="s">
        <v>2458</v>
      </c>
      <c r="I14618" s="775" t="s">
        <v>5451</v>
      </c>
    </row>
    <row r="14619" spans="1:9">
      <c r="A14619" s="775" t="str">
        <f>Table_wabobpsvr_AzureCalc_AzureCalcRateCard[[#This Row],[ServiceName]]&amp;Table_wabobpsvr_AzureCalc_AzureCalcRateCard[[#This Row],[Price_Level]]&amp;Table_wabobpsvr_AzureCalc_AzureCalcRateCard[[#This Row],[Region]]</f>
        <v>Instance-level Public IP Address HoursC</v>
      </c>
      <c r="B14619" s="775"/>
      <c r="C14619" s="775" t="s">
        <v>680</v>
      </c>
      <c r="D14619" s="775" t="s">
        <v>177</v>
      </c>
      <c r="E14619" s="775">
        <v>3.64E-3</v>
      </c>
      <c r="F14619" s="775" t="s">
        <v>1051</v>
      </c>
      <c r="G14619" s="775" t="s">
        <v>2457</v>
      </c>
      <c r="H14619" s="775" t="s">
        <v>2458</v>
      </c>
      <c r="I14619" s="775" t="s">
        <v>5451</v>
      </c>
    </row>
    <row r="14620" spans="1:9">
      <c r="A14620" s="1039" t="str">
        <f>Table_wabobpsvr_AzureCalc_AzureCalcRateCard[[#This Row],[ServiceName]]&amp;Table_wabobpsvr_AzureCalc_AzureCalcRateCard[[#This Row],[Price_Level]]&amp;Table_wabobpsvr_AzureCalc_AzureCalcRateCard[[#This Row],[Region]]</f>
        <v>Instance-level Public IP Address HoursD</v>
      </c>
      <c r="B14620" s="1039"/>
      <c r="C14620" s="1039" t="s">
        <v>680</v>
      </c>
      <c r="D14620" s="1039" t="s">
        <v>176</v>
      </c>
      <c r="E14620" s="1039">
        <v>3.5200000000000001E-3</v>
      </c>
      <c r="F14620" s="1039" t="s">
        <v>1051</v>
      </c>
      <c r="G14620" s="775" t="s">
        <v>2457</v>
      </c>
      <c r="H14620" s="775" t="s">
        <v>2458</v>
      </c>
      <c r="I14620" s="775" t="s">
        <v>5451</v>
      </c>
    </row>
    <row r="14621" spans="1:9">
      <c r="A14621" s="775" t="str">
        <f>Table_wabobpsvr_AzureCalc_AzureCalcRateCard[[#This Row],[ServiceName]]&amp;Table_wabobpsvr_AzureCalc_AzureCalcRateCard[[#This Row],[Price_Level]]&amp;Table_wabobpsvr_AzureCalc_AzureCalcRateCard[[#This Row],[Region]]</f>
        <v>Reserved IP Address HoursMOSP</v>
      </c>
      <c r="B14621" s="775"/>
      <c r="C14621" s="775" t="s">
        <v>680</v>
      </c>
      <c r="D14621" s="775" t="s">
        <v>606</v>
      </c>
      <c r="E14621" s="775">
        <v>3.5999999999999999E-3</v>
      </c>
      <c r="F14621" s="775" t="s">
        <v>1040</v>
      </c>
      <c r="G14621" s="775" t="s">
        <v>4235</v>
      </c>
      <c r="H14621" s="775" t="s">
        <v>4235</v>
      </c>
      <c r="I14621" s="775" t="s">
        <v>4758</v>
      </c>
    </row>
    <row r="14622" spans="1:9">
      <c r="A14622" s="775" t="str">
        <f>Table_wabobpsvr_AzureCalc_AzureCalcRateCard[[#This Row],[ServiceName]]&amp;Table_wabobpsvr_AzureCalc_AzureCalcRateCard[[#This Row],[Price_Level]]&amp;Table_wabobpsvr_AzureCalc_AzureCalcRateCard[[#This Row],[Region]]</f>
        <v>Reserved IP Address HoursA</v>
      </c>
      <c r="B14622" s="775"/>
      <c r="C14622" s="775" t="s">
        <v>680</v>
      </c>
      <c r="D14622" s="775" t="s">
        <v>174</v>
      </c>
      <c r="E14622" s="775">
        <v>3.4919999999999999E-3</v>
      </c>
      <c r="F14622" s="775" t="s">
        <v>1040</v>
      </c>
      <c r="G14622" s="775" t="s">
        <v>2459</v>
      </c>
      <c r="H14622" s="775" t="s">
        <v>2460</v>
      </c>
      <c r="I14622" s="775" t="s">
        <v>4758</v>
      </c>
    </row>
    <row r="14623" spans="1:9">
      <c r="A14623" s="775" t="str">
        <f>Table_wabobpsvr_AzureCalc_AzureCalcRateCard[[#This Row],[ServiceName]]&amp;Table_wabobpsvr_AzureCalc_AzureCalcRateCard[[#This Row],[Price_Level]]&amp;Table_wabobpsvr_AzureCalc_AzureCalcRateCard[[#This Row],[Region]]</f>
        <v>Reserved IP Address HoursB</v>
      </c>
      <c r="B14623" s="775"/>
      <c r="C14623" s="775" t="s">
        <v>680</v>
      </c>
      <c r="D14623" s="775" t="s">
        <v>175</v>
      </c>
      <c r="E14623" s="775">
        <v>3.3839999999999999E-3</v>
      </c>
      <c r="F14623" s="775" t="s">
        <v>1040</v>
      </c>
      <c r="G14623" s="775" t="s">
        <v>2459</v>
      </c>
      <c r="H14623" s="775" t="s">
        <v>2460</v>
      </c>
      <c r="I14623" s="775" t="s">
        <v>4758</v>
      </c>
    </row>
    <row r="14624" spans="1:9">
      <c r="A14624" s="775" t="str">
        <f>Table_wabobpsvr_AzureCalc_AzureCalcRateCard[[#This Row],[ServiceName]]&amp;Table_wabobpsvr_AzureCalc_AzureCalcRateCard[[#This Row],[Price_Level]]&amp;Table_wabobpsvr_AzureCalc_AzureCalcRateCard[[#This Row],[Region]]</f>
        <v>Media Services Indexer - Tier 2D</v>
      </c>
      <c r="B14624" s="775"/>
      <c r="C14624" s="775" t="s">
        <v>680</v>
      </c>
      <c r="D14624" s="775" t="s">
        <v>176</v>
      </c>
      <c r="E14624" s="775">
        <v>8.8000000000000007</v>
      </c>
      <c r="F14624" s="775" t="s">
        <v>1043</v>
      </c>
      <c r="G14624" s="775" t="s">
        <v>2461</v>
      </c>
      <c r="H14624" s="775" t="s">
        <v>2462</v>
      </c>
      <c r="I14624" s="775" t="s">
        <v>4760</v>
      </c>
    </row>
    <row r="14625" spans="1:9">
      <c r="A14625" s="1039" t="str">
        <f>Table_wabobpsvr_AzureCalc_AzureCalcRateCard[[#This Row],[ServiceName]]&amp;Table_wabobpsvr_AzureCalc_AzureCalcRateCard[[#This Row],[Price_Level]]&amp;Table_wabobpsvr_AzureCalc_AzureCalcRateCard[[#This Row],[Region]]</f>
        <v>Media Services Indexer - Tier 3MOSP</v>
      </c>
      <c r="B14625" s="1039"/>
      <c r="C14625" s="1039" t="s">
        <v>680</v>
      </c>
      <c r="D14625" s="1039" t="s">
        <v>606</v>
      </c>
      <c r="E14625" s="1039">
        <v>6</v>
      </c>
      <c r="F14625" s="1039" t="s">
        <v>1052</v>
      </c>
      <c r="G14625" s="775" t="s">
        <v>4235</v>
      </c>
      <c r="H14625" s="775" t="s">
        <v>4235</v>
      </c>
      <c r="I14625" s="775" t="s">
        <v>4760</v>
      </c>
    </row>
    <row r="14626" spans="1:9">
      <c r="A14626" s="775" t="str">
        <f>Table_wabobpsvr_AzureCalc_AzureCalcRateCard[[#This Row],[ServiceName]]&amp;Table_wabobpsvr_AzureCalc_AzureCalcRateCard[[#This Row],[Price_Level]]&amp;Table_wabobpsvr_AzureCalc_AzureCalcRateCard[[#This Row],[Region]]</f>
        <v>Media Services Indexer - Tier 3A</v>
      </c>
      <c r="B14626" s="775"/>
      <c r="C14626" s="775" t="s">
        <v>680</v>
      </c>
      <c r="D14626" s="775" t="s">
        <v>174</v>
      </c>
      <c r="E14626" s="775">
        <v>9.6999999999999993</v>
      </c>
      <c r="F14626" s="775" t="s">
        <v>1052</v>
      </c>
      <c r="G14626" s="775" t="s">
        <v>2461</v>
      </c>
      <c r="H14626" s="775" t="s">
        <v>2462</v>
      </c>
      <c r="I14626" s="775" t="s">
        <v>4760</v>
      </c>
    </row>
    <row r="14627" spans="1:9">
      <c r="A14627" s="775" t="str">
        <f>Table_wabobpsvr_AzureCalc_AzureCalcRateCard[[#This Row],[ServiceName]]&amp;Table_wabobpsvr_AzureCalc_AzureCalcRateCard[[#This Row],[Price_Level]]&amp;Table_wabobpsvr_AzureCalc_AzureCalcRateCard[[#This Row],[Region]]</f>
        <v>Media Services Indexer - Tier 3B</v>
      </c>
      <c r="B14627" s="775"/>
      <c r="C14627" s="775" t="s">
        <v>680</v>
      </c>
      <c r="D14627" s="775" t="s">
        <v>175</v>
      </c>
      <c r="E14627" s="775">
        <v>9.4</v>
      </c>
      <c r="F14627" s="775" t="s">
        <v>1052</v>
      </c>
      <c r="G14627" s="775" t="s">
        <v>2461</v>
      </c>
      <c r="H14627" s="775" t="s">
        <v>2462</v>
      </c>
      <c r="I14627" s="775" t="s">
        <v>4760</v>
      </c>
    </row>
    <row r="14628" spans="1:9">
      <c r="A14628" s="775" t="str">
        <f>Table_wabobpsvr_AzureCalc_AzureCalcRateCard[[#This Row],[ServiceName]]&amp;Table_wabobpsvr_AzureCalc_AzureCalcRateCard[[#This Row],[Price_Level]]&amp;Table_wabobpsvr_AzureCalc_AzureCalcRateCard[[#This Row],[Region]]</f>
        <v>Media Services Indexer - Tier 3C</v>
      </c>
      <c r="B14628" s="775"/>
      <c r="C14628" s="775" t="s">
        <v>680</v>
      </c>
      <c r="D14628" s="775" t="s">
        <v>177</v>
      </c>
      <c r="E14628" s="775">
        <v>9.1</v>
      </c>
      <c r="F14628" s="775" t="s">
        <v>1052</v>
      </c>
      <c r="G14628" s="775" t="s">
        <v>2461</v>
      </c>
      <c r="H14628" s="775" t="s">
        <v>2462</v>
      </c>
      <c r="I14628" s="775" t="s">
        <v>4760</v>
      </c>
    </row>
    <row r="14629" spans="1:9">
      <c r="A14629" s="775" t="str">
        <f>Table_wabobpsvr_AzureCalc_AzureCalcRateCard[[#This Row],[ServiceName]]&amp;Table_wabobpsvr_AzureCalc_AzureCalcRateCard[[#This Row],[Price_Level]]&amp;Table_wabobpsvr_AzureCalc_AzureCalcRateCard[[#This Row],[Region]]</f>
        <v>Media Services Indexer - Tier 3D</v>
      </c>
      <c r="B14629" s="775"/>
      <c r="C14629" s="775" t="s">
        <v>680</v>
      </c>
      <c r="D14629" s="775" t="s">
        <v>176</v>
      </c>
      <c r="E14629" s="775">
        <v>8.8000000000000007</v>
      </c>
      <c r="F14629" s="775" t="s">
        <v>1052</v>
      </c>
      <c r="G14629" s="775" t="s">
        <v>2461</v>
      </c>
      <c r="H14629" s="775" t="s">
        <v>2462</v>
      </c>
      <c r="I14629" s="775" t="s">
        <v>4760</v>
      </c>
    </row>
    <row r="14630" spans="1:9">
      <c r="A14630" s="775" t="str">
        <f>Table_wabobpsvr_AzureCalc_AzureCalcRateCard[[#This Row],[ServiceName]]&amp;Table_wabobpsvr_AzureCalc_AzureCalcRateCard[[#This Row],[Price_Level]]&amp;Table_wabobpsvr_AzureCalc_AzureCalcRateCard[[#This Row],[Region]]</f>
        <v>Media Services Indexer - Tier 4MOSP</v>
      </c>
      <c r="B14630" s="775"/>
      <c r="C14630" s="775" t="s">
        <v>680</v>
      </c>
      <c r="D14630" s="775" t="s">
        <v>606</v>
      </c>
      <c r="E14630" s="775">
        <v>3</v>
      </c>
      <c r="F14630" s="775" t="s">
        <v>1053</v>
      </c>
      <c r="G14630" s="775" t="s">
        <v>4235</v>
      </c>
      <c r="H14630" s="775" t="s">
        <v>4235</v>
      </c>
      <c r="I14630" s="775" t="s">
        <v>4760</v>
      </c>
    </row>
    <row r="14631" spans="1:9">
      <c r="A14631" s="775" t="str">
        <f>Table_wabobpsvr_AzureCalc_AzureCalcRateCard[[#This Row],[ServiceName]]&amp;Table_wabobpsvr_AzureCalc_AzureCalcRateCard[[#This Row],[Price_Level]]&amp;Table_wabobpsvr_AzureCalc_AzureCalcRateCard[[#This Row],[Region]]</f>
        <v>Media Services Indexer - Tier 4A</v>
      </c>
      <c r="B14631" s="775"/>
      <c r="C14631" s="775" t="s">
        <v>680</v>
      </c>
      <c r="D14631" s="775" t="s">
        <v>174</v>
      </c>
      <c r="E14631" s="775">
        <v>9.6999999999999993</v>
      </c>
      <c r="F14631" s="775" t="s">
        <v>1053</v>
      </c>
      <c r="G14631" s="775" t="s">
        <v>2461</v>
      </c>
      <c r="H14631" s="775" t="s">
        <v>2462</v>
      </c>
      <c r="I14631" s="775" t="s">
        <v>4760</v>
      </c>
    </row>
    <row r="14632" spans="1:9">
      <c r="A14632" s="775" t="str">
        <f>Table_wabobpsvr_AzureCalc_AzureCalcRateCard[[#This Row],[ServiceName]]&amp;Table_wabobpsvr_AzureCalc_AzureCalcRateCard[[#This Row],[Price_Level]]&amp;Table_wabobpsvr_AzureCalc_AzureCalcRateCard[[#This Row],[Region]]</f>
        <v>Media Services Indexer - Tier 4B</v>
      </c>
      <c r="B14632" s="775"/>
      <c r="C14632" s="775" t="s">
        <v>680</v>
      </c>
      <c r="D14632" s="775" t="s">
        <v>175</v>
      </c>
      <c r="E14632" s="775">
        <v>9.4</v>
      </c>
      <c r="F14632" s="775" t="s">
        <v>1053</v>
      </c>
      <c r="G14632" s="775" t="s">
        <v>2461</v>
      </c>
      <c r="H14632" s="775" t="s">
        <v>2462</v>
      </c>
      <c r="I14632" s="775" t="s">
        <v>4760</v>
      </c>
    </row>
    <row r="14633" spans="1:9">
      <c r="A14633" s="775" t="str">
        <f>Table_wabobpsvr_AzureCalc_AzureCalcRateCard[[#This Row],[ServiceName]]&amp;Table_wabobpsvr_AzureCalc_AzureCalcRateCard[[#This Row],[Price_Level]]&amp;Table_wabobpsvr_AzureCalc_AzureCalcRateCard[[#This Row],[Region]]</f>
        <v>Media Services Indexer - Tier 4C</v>
      </c>
      <c r="B14633" s="775"/>
      <c r="C14633" s="775" t="s">
        <v>680</v>
      </c>
      <c r="D14633" s="775" t="s">
        <v>177</v>
      </c>
      <c r="E14633" s="775">
        <v>9.1</v>
      </c>
      <c r="F14633" s="775" t="s">
        <v>1053</v>
      </c>
      <c r="G14633" s="775" t="s">
        <v>2461</v>
      </c>
      <c r="H14633" s="775" t="s">
        <v>2462</v>
      </c>
      <c r="I14633" s="775" t="s">
        <v>4760</v>
      </c>
    </row>
    <row r="14634" spans="1:9">
      <c r="A14634" s="775" t="str">
        <f>Table_wabobpsvr_AzureCalc_AzureCalcRateCard[[#This Row],[ServiceName]]&amp;Table_wabobpsvr_AzureCalc_AzureCalcRateCard[[#This Row],[Price_Level]]&amp;Table_wabobpsvr_AzureCalc_AzureCalcRateCard[[#This Row],[Region]]</f>
        <v>Media Services Indexer - Tier 4D</v>
      </c>
      <c r="B14634" s="775"/>
      <c r="C14634" s="775" t="s">
        <v>680</v>
      </c>
      <c r="D14634" s="775" t="s">
        <v>176</v>
      </c>
      <c r="E14634" s="775">
        <v>8.8000000000000007</v>
      </c>
      <c r="F14634" s="775" t="s">
        <v>1053</v>
      </c>
      <c r="G14634" s="775" t="s">
        <v>2461</v>
      </c>
      <c r="H14634" s="775" t="s">
        <v>2462</v>
      </c>
      <c r="I14634" s="775" t="s">
        <v>4760</v>
      </c>
    </row>
    <row r="14635" spans="1:9">
      <c r="A14635" s="775" t="str">
        <f>Table_wabobpsvr_AzureCalc_AzureCalcRateCard[[#This Row],[ServiceName]]&amp;Table_wabobpsvr_AzureCalc_AzureCalcRateCard[[#This Row],[Price_Level]]&amp;Table_wabobpsvr_AzureCalc_AzureCalcRateCard[[#This Row],[Region]]</f>
        <v>Media Services Live Channel HoursMOSP</v>
      </c>
      <c r="B14635" s="775"/>
      <c r="C14635" s="775" t="s">
        <v>680</v>
      </c>
      <c r="D14635" s="775" t="s">
        <v>606</v>
      </c>
      <c r="E14635" s="775">
        <v>0.99</v>
      </c>
      <c r="F14635" s="775" t="s">
        <v>1054</v>
      </c>
      <c r="G14635" s="775" t="s">
        <v>4235</v>
      </c>
      <c r="H14635" s="775" t="s">
        <v>4235</v>
      </c>
      <c r="I14635" s="775" t="s">
        <v>5452</v>
      </c>
    </row>
    <row r="14636" spans="1:9">
      <c r="A14636" s="775" t="str">
        <f>Table_wabobpsvr_AzureCalc_AzureCalcRateCard[[#This Row],[ServiceName]]&amp;Table_wabobpsvr_AzureCalc_AzureCalcRateCard[[#This Row],[Price_Level]]&amp;Table_wabobpsvr_AzureCalc_AzureCalcRateCard[[#This Row],[Region]]</f>
        <v>Media Services Live Channel HoursA</v>
      </c>
      <c r="B14636" s="775"/>
      <c r="C14636" s="775" t="s">
        <v>680</v>
      </c>
      <c r="D14636" s="775" t="s">
        <v>174</v>
      </c>
      <c r="E14636" s="775">
        <v>0.96</v>
      </c>
      <c r="F14636" s="775" t="s">
        <v>1054</v>
      </c>
      <c r="G14636" s="775" t="s">
        <v>2463</v>
      </c>
      <c r="H14636" s="775" t="s">
        <v>2464</v>
      </c>
      <c r="I14636" s="775" t="s">
        <v>5452</v>
      </c>
    </row>
    <row r="14637" spans="1:9">
      <c r="A14637" s="775" t="str">
        <f>Table_wabobpsvr_AzureCalc_AzureCalcRateCard[[#This Row],[ServiceName]]&amp;Table_wabobpsvr_AzureCalc_AzureCalcRateCard[[#This Row],[Price_Level]]&amp;Table_wabobpsvr_AzureCalc_AzureCalcRateCard[[#This Row],[Region]]</f>
        <v>Media Services Live Channel HoursB</v>
      </c>
      <c r="B14637" s="775"/>
      <c r="C14637" s="775" t="s">
        <v>680</v>
      </c>
      <c r="D14637" s="775" t="s">
        <v>175</v>
      </c>
      <c r="E14637" s="775">
        <v>0.93100000000000005</v>
      </c>
      <c r="F14637" s="775" t="s">
        <v>1054</v>
      </c>
      <c r="G14637" s="775" t="s">
        <v>2463</v>
      </c>
      <c r="H14637" s="775" t="s">
        <v>2464</v>
      </c>
      <c r="I14637" s="775" t="s">
        <v>5452</v>
      </c>
    </row>
    <row r="14638" spans="1:9">
      <c r="A14638" s="775" t="str">
        <f>Table_wabobpsvr_AzureCalc_AzureCalcRateCard[[#This Row],[ServiceName]]&amp;Table_wabobpsvr_AzureCalc_AzureCalcRateCard[[#This Row],[Price_Level]]&amp;Table_wabobpsvr_AzureCalc_AzureCalcRateCard[[#This Row],[Region]]</f>
        <v>Media Services Live Channel HoursC</v>
      </c>
      <c r="B14638" s="775"/>
      <c r="C14638" s="775" t="s">
        <v>680</v>
      </c>
      <c r="D14638" s="775" t="s">
        <v>177</v>
      </c>
      <c r="E14638" s="775">
        <v>0.90100000000000002</v>
      </c>
      <c r="F14638" s="775" t="s">
        <v>1054</v>
      </c>
      <c r="G14638" s="775" t="s">
        <v>2463</v>
      </c>
      <c r="H14638" s="775" t="s">
        <v>2464</v>
      </c>
      <c r="I14638" s="775" t="s">
        <v>5452</v>
      </c>
    </row>
    <row r="14639" spans="1:9">
      <c r="A14639" s="1039" t="str">
        <f>Table_wabobpsvr_AzureCalc_AzureCalcRateCard[[#This Row],[ServiceName]]&amp;Table_wabobpsvr_AzureCalc_AzureCalcRateCard[[#This Row],[Price_Level]]&amp;Table_wabobpsvr_AzureCalc_AzureCalcRateCard[[#This Row],[Region]]</f>
        <v>Media Services Live Channel HoursD</v>
      </c>
      <c r="B14639" s="1039"/>
      <c r="C14639" s="1039" t="s">
        <v>680</v>
      </c>
      <c r="D14639" s="1039" t="s">
        <v>176</v>
      </c>
      <c r="E14639" s="1039">
        <v>0.871</v>
      </c>
      <c r="F14639" s="1039" t="s">
        <v>1054</v>
      </c>
      <c r="G14639" s="775" t="s">
        <v>2463</v>
      </c>
      <c r="H14639" s="775" t="s">
        <v>2464</v>
      </c>
      <c r="I14639" s="775" t="s">
        <v>5452</v>
      </c>
    </row>
    <row r="14640" spans="1:9">
      <c r="A14640" s="775" t="str">
        <f>Table_wabobpsvr_AzureCalc_AzureCalcRateCard[[#This Row],[ServiceName]]&amp;Table_wabobpsvr_AzureCalc_AzureCalcRateCard[[#This Row],[Price_Level]]&amp;Table_wabobpsvr_AzureCalc_AzureCalcRateCard[[#This Row],[Region]]</f>
        <v>Media Services PlayReadyMOSP</v>
      </c>
      <c r="B14640" s="775"/>
      <c r="C14640" s="775" t="s">
        <v>1055</v>
      </c>
      <c r="D14640" s="775" t="s">
        <v>606</v>
      </c>
      <c r="E14640" s="775">
        <v>0.4</v>
      </c>
      <c r="F14640" s="775" t="s">
        <v>1056</v>
      </c>
      <c r="G14640" s="775" t="s">
        <v>4235</v>
      </c>
      <c r="H14640" s="775" t="s">
        <v>4235</v>
      </c>
      <c r="I14640" s="775" t="s">
        <v>5453</v>
      </c>
    </row>
    <row r="14641" spans="1:9">
      <c r="A14641" s="775" t="str">
        <f>Table_wabobpsvr_AzureCalc_AzureCalcRateCard[[#This Row],[ServiceName]]&amp;Table_wabobpsvr_AzureCalc_AzureCalcRateCard[[#This Row],[Price_Level]]&amp;Table_wabobpsvr_AzureCalc_AzureCalcRateCard[[#This Row],[Region]]</f>
        <v>Media Services PlayReadyA</v>
      </c>
      <c r="B14641" s="775"/>
      <c r="C14641" s="775" t="s">
        <v>1055</v>
      </c>
      <c r="D14641" s="775" t="s">
        <v>174</v>
      </c>
      <c r="E14641" s="775">
        <v>0.38800000000000001</v>
      </c>
      <c r="F14641" s="775" t="s">
        <v>1056</v>
      </c>
      <c r="G14641" s="775" t="s">
        <v>3875</v>
      </c>
      <c r="H14641" s="775" t="s">
        <v>3876</v>
      </c>
      <c r="I14641" s="775" t="s">
        <v>5453</v>
      </c>
    </row>
    <row r="14642" spans="1:9">
      <c r="A14642" s="1039" t="str">
        <f>Table_wabobpsvr_AzureCalc_AzureCalcRateCard[[#This Row],[ServiceName]]&amp;Table_wabobpsvr_AzureCalc_AzureCalcRateCard[[#This Row],[Price_Level]]&amp;Table_wabobpsvr_AzureCalc_AzureCalcRateCard[[#This Row],[Region]]</f>
        <v>Media Services PlayReadyB</v>
      </c>
      <c r="B14642" s="1039"/>
      <c r="C14642" s="1039" t="s">
        <v>1055</v>
      </c>
      <c r="D14642" s="1039" t="s">
        <v>175</v>
      </c>
      <c r="E14642" s="1039">
        <v>0.376</v>
      </c>
      <c r="F14642" s="1039" t="s">
        <v>1056</v>
      </c>
      <c r="G14642" s="775" t="s">
        <v>3875</v>
      </c>
      <c r="H14642" s="775" t="s">
        <v>3876</v>
      </c>
      <c r="I14642" s="775" t="s">
        <v>5453</v>
      </c>
    </row>
    <row r="14643" spans="1:9">
      <c r="A14643" s="775" t="str">
        <f>Table_wabobpsvr_AzureCalc_AzureCalcRateCard[[#This Row],[ServiceName]]&amp;Table_wabobpsvr_AzureCalc_AzureCalcRateCard[[#This Row],[Price_Level]]&amp;Table_wabobpsvr_AzureCalc_AzureCalcRateCard[[#This Row],[Region]]</f>
        <v>Media Services PlayReadyC</v>
      </c>
      <c r="B14643" s="775"/>
      <c r="C14643" s="775" t="s">
        <v>1055</v>
      </c>
      <c r="D14643" s="775" t="s">
        <v>177</v>
      </c>
      <c r="E14643" s="775">
        <v>0.36399999999999999</v>
      </c>
      <c r="F14643" s="775" t="s">
        <v>1056</v>
      </c>
      <c r="G14643" s="775" t="s">
        <v>3875</v>
      </c>
      <c r="H14643" s="775" t="s">
        <v>3876</v>
      </c>
      <c r="I14643" s="775" t="s">
        <v>5453</v>
      </c>
    </row>
    <row r="14644" spans="1:9">
      <c r="A14644" s="775" t="str">
        <f>Table_wabobpsvr_AzureCalc_AzureCalcRateCard[[#This Row],[ServiceName]]&amp;Table_wabobpsvr_AzureCalc_AzureCalcRateCard[[#This Row],[Price_Level]]&amp;Table_wabobpsvr_AzureCalc_AzureCalcRateCard[[#This Row],[Region]]</f>
        <v>Media Services PlayReadyD</v>
      </c>
      <c r="B14644" s="775"/>
      <c r="C14644" s="775" t="s">
        <v>1055</v>
      </c>
      <c r="D14644" s="775" t="s">
        <v>176</v>
      </c>
      <c r="E14644" s="775">
        <v>0.35199999999999998</v>
      </c>
      <c r="F14644" s="775" t="s">
        <v>1056</v>
      </c>
      <c r="G14644" s="775" t="s">
        <v>3875</v>
      </c>
      <c r="H14644" s="775" t="s">
        <v>3876</v>
      </c>
      <c r="I14644" s="775" t="s">
        <v>5453</v>
      </c>
    </row>
    <row r="14645" spans="1:9">
      <c r="A14645" s="1039" t="str">
        <f>Table_wabobpsvr_AzureCalc_AzureCalcRateCard[[#This Row],[ServiceName]]&amp;Table_wabobpsvr_AzureCalc_AzureCalcRateCard[[#This Row],[Price_Level]]&amp;Table_wabobpsvr_AzureCalc_AzureCalcRateCard[[#This Row],[Region]]</f>
        <v>Oracle Database Enterprise (32 core)D</v>
      </c>
      <c r="B14645" s="1039"/>
      <c r="C14645" s="1039" t="s">
        <v>87</v>
      </c>
      <c r="D14645" s="1039" t="s">
        <v>176</v>
      </c>
      <c r="E14645" s="1039">
        <v>40.32</v>
      </c>
      <c r="F14645" s="1039" t="s">
        <v>3206</v>
      </c>
      <c r="G14645" s="775" t="s">
        <v>3207</v>
      </c>
      <c r="H14645" s="775" t="s">
        <v>3208</v>
      </c>
      <c r="I14645" s="775" t="s">
        <v>5447</v>
      </c>
    </row>
    <row r="14646" spans="1:9">
      <c r="A14646" s="775" t="str">
        <f>Table_wabobpsvr_AzureCalc_AzureCalcRateCard[[#This Row],[ServiceName]]&amp;Table_wabobpsvr_AzureCalc_AzureCalcRateCard[[#This Row],[Price_Level]]&amp;Table_wabobpsvr_AzureCalc_AzureCalcRateCard[[#This Row],[Region]]</f>
        <v>Basic_D13 VM (Non-Windows)D3</v>
      </c>
      <c r="B14646" s="775">
        <v>3</v>
      </c>
      <c r="C14646" s="775" t="s">
        <v>680</v>
      </c>
      <c r="D14646" s="775" t="s">
        <v>176</v>
      </c>
      <c r="E14646" s="775">
        <v>0.61775999999999998</v>
      </c>
      <c r="F14646" s="775" t="s">
        <v>1092</v>
      </c>
      <c r="G14646" s="775" t="s">
        <v>4235</v>
      </c>
      <c r="H14646" s="775" t="s">
        <v>4235</v>
      </c>
      <c r="I14646" s="775" t="s">
        <v>5454</v>
      </c>
    </row>
    <row r="14647" spans="1:9">
      <c r="A14647" s="1039" t="str">
        <f>Table_wabobpsvr_AzureCalc_AzureCalcRateCard[[#This Row],[ServiceName]]&amp;Table_wabobpsvr_AzureCalc_AzureCalcRateCard[[#This Row],[Price_Level]]&amp;Table_wabobpsvr_AzureCalc_AzureCalcRateCard[[#This Row],[Region]]</f>
        <v>Basic_D13 VM (Non-Windows)MOSP6</v>
      </c>
      <c r="B14647" s="1039">
        <v>6</v>
      </c>
      <c r="C14647" s="1039" t="s">
        <v>680</v>
      </c>
      <c r="D14647" s="1039" t="s">
        <v>606</v>
      </c>
      <c r="E14647" s="1039">
        <v>0.70199999999999996</v>
      </c>
      <c r="F14647" s="1039" t="s">
        <v>1092</v>
      </c>
      <c r="G14647" s="775" t="s">
        <v>4235</v>
      </c>
      <c r="H14647" s="775" t="s">
        <v>4235</v>
      </c>
      <c r="I14647" s="775" t="s">
        <v>5455</v>
      </c>
    </row>
    <row r="14648" spans="1:9">
      <c r="A14648" s="775" t="str">
        <f>Table_wabobpsvr_AzureCalc_AzureCalcRateCard[[#This Row],[ServiceName]]&amp;Table_wabobpsvr_AzureCalc_AzureCalcRateCard[[#This Row],[Price_Level]]&amp;Table_wabobpsvr_AzureCalc_AzureCalcRateCard[[#This Row],[Region]]</f>
        <v>Basic_D13 VM (Non-Windows)A6</v>
      </c>
      <c r="B14648" s="775">
        <v>6</v>
      </c>
      <c r="C14648" s="775" t="s">
        <v>680</v>
      </c>
      <c r="D14648" s="775" t="s">
        <v>174</v>
      </c>
      <c r="E14648" s="775">
        <v>0.68093999999999999</v>
      </c>
      <c r="F14648" s="775" t="s">
        <v>1092</v>
      </c>
      <c r="G14648" s="775" t="s">
        <v>4235</v>
      </c>
      <c r="H14648" s="775" t="s">
        <v>4235</v>
      </c>
      <c r="I14648" s="775" t="s">
        <v>5455</v>
      </c>
    </row>
    <row r="14649" spans="1:9">
      <c r="A14649" s="775" t="str">
        <f>Table_wabobpsvr_AzureCalc_AzureCalcRateCard[[#This Row],[ServiceName]]&amp;Table_wabobpsvr_AzureCalc_AzureCalcRateCard[[#This Row],[Price_Level]]&amp;Table_wabobpsvr_AzureCalc_AzureCalcRateCard[[#This Row],[Region]]</f>
        <v>Basic_D13 VM (Non-Windows)B6</v>
      </c>
      <c r="B14649" s="775">
        <v>6</v>
      </c>
      <c r="C14649" s="775" t="s">
        <v>680</v>
      </c>
      <c r="D14649" s="775" t="s">
        <v>175</v>
      </c>
      <c r="E14649" s="775">
        <v>0.65988000000000002</v>
      </c>
      <c r="F14649" s="775" t="s">
        <v>1092</v>
      </c>
      <c r="G14649" s="775" t="s">
        <v>4235</v>
      </c>
      <c r="H14649" s="775" t="s">
        <v>4235</v>
      </c>
      <c r="I14649" s="775" t="s">
        <v>5455</v>
      </c>
    </row>
    <row r="14650" spans="1:9">
      <c r="A14650" s="775" t="str">
        <f>Table_wabobpsvr_AzureCalc_AzureCalcRateCard[[#This Row],[ServiceName]]&amp;Table_wabobpsvr_AzureCalc_AzureCalcRateCard[[#This Row],[Price_Level]]&amp;Table_wabobpsvr_AzureCalc_AzureCalcRateCard[[#This Row],[Region]]</f>
        <v>Basic_D13 VM (Non-Windows)C6</v>
      </c>
      <c r="B14650" s="775">
        <v>6</v>
      </c>
      <c r="C14650" s="775" t="s">
        <v>680</v>
      </c>
      <c r="D14650" s="775" t="s">
        <v>177</v>
      </c>
      <c r="E14650" s="775">
        <v>0.63882000000000005</v>
      </c>
      <c r="F14650" s="775" t="s">
        <v>1092</v>
      </c>
      <c r="G14650" s="775" t="s">
        <v>4235</v>
      </c>
      <c r="H14650" s="775" t="s">
        <v>4235</v>
      </c>
      <c r="I14650" s="775" t="s">
        <v>5455</v>
      </c>
    </row>
    <row r="14651" spans="1:9">
      <c r="A14651" s="1039" t="str">
        <f>Table_wabobpsvr_AzureCalc_AzureCalcRateCard[[#This Row],[ServiceName]]&amp;Table_wabobpsvr_AzureCalc_AzureCalcRateCard[[#This Row],[Price_Level]]&amp;Table_wabobpsvr_AzureCalc_AzureCalcRateCard[[#This Row],[Region]]</f>
        <v>Basic_D13 VM (Non-Windows)D6</v>
      </c>
      <c r="B14651" s="1039">
        <v>6</v>
      </c>
      <c r="C14651" s="1039" t="s">
        <v>680</v>
      </c>
      <c r="D14651" s="1039" t="s">
        <v>176</v>
      </c>
      <c r="E14651" s="1039">
        <v>0.61775999999999998</v>
      </c>
      <c r="F14651" s="1039" t="s">
        <v>1092</v>
      </c>
      <c r="G14651" s="775" t="s">
        <v>4235</v>
      </c>
      <c r="H14651" s="775" t="s">
        <v>4235</v>
      </c>
      <c r="I14651" s="775" t="s">
        <v>5455</v>
      </c>
    </row>
    <row r="14652" spans="1:9">
      <c r="A14652" s="775" t="str">
        <f>Table_wabobpsvr_AzureCalc_AzureCalcRateCard[[#This Row],[ServiceName]]&amp;Table_wabobpsvr_AzureCalc_AzureCalcRateCard[[#This Row],[Price_Level]]&amp;Table_wabobpsvr_AzureCalc_AzureCalcRateCard[[#This Row],[Region]]</f>
        <v>Basic_D13 VM (Non-Windows)MOSP2</v>
      </c>
      <c r="B14652" s="775">
        <v>2</v>
      </c>
      <c r="C14652" s="775" t="s">
        <v>680</v>
      </c>
      <c r="D14652" s="775" t="s">
        <v>606</v>
      </c>
      <c r="E14652" s="775">
        <v>0.63</v>
      </c>
      <c r="F14652" s="775" t="s">
        <v>1092</v>
      </c>
      <c r="G14652" s="775" t="s">
        <v>4235</v>
      </c>
      <c r="H14652" s="775" t="s">
        <v>4235</v>
      </c>
      <c r="I14652" s="775" t="s">
        <v>5456</v>
      </c>
    </row>
    <row r="14653" spans="1:9">
      <c r="A14653" s="775" t="str">
        <f>Table_wabobpsvr_AzureCalc_AzureCalcRateCard[[#This Row],[ServiceName]]&amp;Table_wabobpsvr_AzureCalc_AzureCalcRateCard[[#This Row],[Price_Level]]&amp;Table_wabobpsvr_AzureCalc_AzureCalcRateCard[[#This Row],[Region]]</f>
        <v>Basic_D13 VM (Non-Windows)A2</v>
      </c>
      <c r="B14653" s="775">
        <v>2</v>
      </c>
      <c r="C14653" s="775" t="s">
        <v>680</v>
      </c>
      <c r="D14653" s="775" t="s">
        <v>174</v>
      </c>
      <c r="E14653" s="775">
        <v>0.61109999999999998</v>
      </c>
      <c r="F14653" s="775" t="s">
        <v>1092</v>
      </c>
      <c r="G14653" s="775" t="s">
        <v>4235</v>
      </c>
      <c r="H14653" s="775" t="s">
        <v>4235</v>
      </c>
      <c r="I14653" s="775" t="s">
        <v>5456</v>
      </c>
    </row>
    <row r="14654" spans="1:9">
      <c r="A14654" s="775" t="str">
        <f>Table_wabobpsvr_AzureCalc_AzureCalcRateCard[[#This Row],[ServiceName]]&amp;Table_wabobpsvr_AzureCalc_AzureCalcRateCard[[#This Row],[Price_Level]]&amp;Table_wabobpsvr_AzureCalc_AzureCalcRateCard[[#This Row],[Region]]</f>
        <v>Basic_D13 VM (Non-Windows)B2</v>
      </c>
      <c r="B14654" s="775">
        <v>2</v>
      </c>
      <c r="C14654" s="775" t="s">
        <v>680</v>
      </c>
      <c r="D14654" s="775" t="s">
        <v>175</v>
      </c>
      <c r="E14654" s="775">
        <v>0.59219999999999995</v>
      </c>
      <c r="F14654" s="775" t="s">
        <v>1092</v>
      </c>
      <c r="G14654" s="775" t="s">
        <v>4235</v>
      </c>
      <c r="H14654" s="775" t="s">
        <v>4235</v>
      </c>
      <c r="I14654" s="775" t="s">
        <v>5456</v>
      </c>
    </row>
    <row r="14655" spans="1:9">
      <c r="A14655" s="1039" t="str">
        <f>Table_wabobpsvr_AzureCalc_AzureCalcRateCard[[#This Row],[ServiceName]]&amp;Table_wabobpsvr_AzureCalc_AzureCalcRateCard[[#This Row],[Price_Level]]&amp;Table_wabobpsvr_AzureCalc_AzureCalcRateCard[[#This Row],[Region]]</f>
        <v>Machine Learning API Service PredictionsA2</v>
      </c>
      <c r="B14655" s="1039">
        <v>2</v>
      </c>
      <c r="C14655" s="1039" t="s">
        <v>4235</v>
      </c>
      <c r="D14655" s="1039" t="s">
        <v>174</v>
      </c>
      <c r="E14655" s="1039">
        <v>999999</v>
      </c>
      <c r="F14655" s="1039" t="s">
        <v>1083</v>
      </c>
      <c r="G14655" s="775" t="s">
        <v>4235</v>
      </c>
      <c r="H14655" s="775" t="s">
        <v>4235</v>
      </c>
      <c r="I14655" s="775" t="s">
        <v>4235</v>
      </c>
    </row>
    <row r="14656" spans="1:9">
      <c r="A14656" s="775" t="str">
        <f>Table_wabobpsvr_AzureCalc_AzureCalcRateCard[[#This Row],[ServiceName]]&amp;Table_wabobpsvr_AzureCalc_AzureCalcRateCard[[#This Row],[Price_Level]]&amp;Table_wabobpsvr_AzureCalc_AzureCalcRateCard[[#This Row],[Region]]</f>
        <v>Machine Learning API Service PredictionsB11</v>
      </c>
      <c r="B14656" s="775">
        <v>11</v>
      </c>
      <c r="C14656" s="775" t="s">
        <v>4235</v>
      </c>
      <c r="D14656" s="775" t="s">
        <v>175</v>
      </c>
      <c r="E14656" s="775">
        <v>999999</v>
      </c>
      <c r="F14656" s="775" t="s">
        <v>1083</v>
      </c>
      <c r="G14656" s="775" t="s">
        <v>4235</v>
      </c>
      <c r="H14656" s="775" t="s">
        <v>4235</v>
      </c>
      <c r="I14656" s="775" t="s">
        <v>4235</v>
      </c>
    </row>
    <row r="14657" spans="1:9">
      <c r="A14657" s="775" t="str">
        <f>Table_wabobpsvr_AzureCalc_AzureCalcRateCard[[#This Row],[ServiceName]]&amp;Table_wabobpsvr_AzureCalc_AzureCalcRateCard[[#This Row],[Price_Level]]&amp;Table_wabobpsvr_AzureCalc_AzureCalcRateCard[[#This Row],[Region]]</f>
        <v>Machine Learning API Service PredictionsC11</v>
      </c>
      <c r="B14657" s="775">
        <v>11</v>
      </c>
      <c r="C14657" s="775" t="s">
        <v>4235</v>
      </c>
      <c r="D14657" s="775" t="s">
        <v>177</v>
      </c>
      <c r="E14657" s="775">
        <v>999999</v>
      </c>
      <c r="F14657" s="775" t="s">
        <v>1083</v>
      </c>
      <c r="G14657" s="775" t="s">
        <v>4235</v>
      </c>
      <c r="H14657" s="775" t="s">
        <v>4235</v>
      </c>
      <c r="I14657" s="775" t="s">
        <v>4235</v>
      </c>
    </row>
    <row r="14658" spans="1:9">
      <c r="A14658" s="1039" t="str">
        <f>Table_wabobpsvr_AzureCalc_AzureCalcRateCard[[#This Row],[ServiceName]]&amp;Table_wabobpsvr_AzureCalc_AzureCalcRateCard[[#This Row],[Price_Level]]&amp;Table_wabobpsvr_AzureCalc_AzureCalcRateCard[[#This Row],[Region]]</f>
        <v>Machine Learning API Service PredictionsD11</v>
      </c>
      <c r="B14658" s="1039">
        <v>11</v>
      </c>
      <c r="C14658" s="1039" t="s">
        <v>4235</v>
      </c>
      <c r="D14658" s="1039" t="s">
        <v>176</v>
      </c>
      <c r="E14658" s="1039">
        <v>999999</v>
      </c>
      <c r="F14658" s="1039" t="s">
        <v>1083</v>
      </c>
      <c r="G14658" s="775" t="s">
        <v>4235</v>
      </c>
      <c r="H14658" s="775" t="s">
        <v>4235</v>
      </c>
      <c r="I14658" s="775" t="s">
        <v>4235</v>
      </c>
    </row>
    <row r="14659" spans="1:9">
      <c r="A14659" s="775" t="str">
        <f>Table_wabobpsvr_AzureCalc_AzureCalcRateCard[[#This Row],[ServiceName]]&amp;Table_wabobpsvr_AzureCalc_AzureCalcRateCard[[#This Row],[Price_Level]]&amp;Table_wabobpsvr_AzureCalc_AzureCalcRateCard[[#This Row],[Region]]</f>
        <v>Machine Learning API Service PredictionsMOSP12</v>
      </c>
      <c r="B14659" s="775">
        <v>12</v>
      </c>
      <c r="C14659" s="775" t="s">
        <v>4235</v>
      </c>
      <c r="D14659" s="775" t="s">
        <v>606</v>
      </c>
      <c r="E14659" s="775">
        <v>999999</v>
      </c>
      <c r="F14659" s="775" t="s">
        <v>1083</v>
      </c>
      <c r="G14659" s="775" t="s">
        <v>4235</v>
      </c>
      <c r="H14659" s="775" t="s">
        <v>4235</v>
      </c>
      <c r="I14659" s="775" t="s">
        <v>4235</v>
      </c>
    </row>
    <row r="14660" spans="1:9">
      <c r="A14660" s="775" t="str">
        <f>Table_wabobpsvr_AzureCalc_AzureCalcRateCard[[#This Row],[ServiceName]]&amp;Table_wabobpsvr_AzureCalc_AzureCalcRateCard[[#This Row],[Price_Level]]&amp;Table_wabobpsvr_AzureCalc_AzureCalcRateCard[[#This Row],[Region]]</f>
        <v>Machine Learning API Service PredictionsA12</v>
      </c>
      <c r="B14660" s="775">
        <v>12</v>
      </c>
      <c r="C14660" s="775" t="s">
        <v>4235</v>
      </c>
      <c r="D14660" s="775" t="s">
        <v>174</v>
      </c>
      <c r="E14660" s="775">
        <v>999999</v>
      </c>
      <c r="F14660" s="775" t="s">
        <v>1083</v>
      </c>
      <c r="G14660" s="775" t="s">
        <v>4235</v>
      </c>
      <c r="H14660" s="775" t="s">
        <v>4235</v>
      </c>
      <c r="I14660" s="775" t="s">
        <v>4235</v>
      </c>
    </row>
    <row r="14661" spans="1:9">
      <c r="A14661" s="775" t="str">
        <f>Table_wabobpsvr_AzureCalc_AzureCalcRateCard[[#This Row],[ServiceName]]&amp;Table_wabobpsvr_AzureCalc_AzureCalcRateCard[[#This Row],[Price_Level]]&amp;Table_wabobpsvr_AzureCalc_AzureCalcRateCard[[#This Row],[Region]]</f>
        <v>Machine Learning API Service PredictionsB12</v>
      </c>
      <c r="B14661" s="775">
        <v>12</v>
      </c>
      <c r="C14661" s="775" t="s">
        <v>4235</v>
      </c>
      <c r="D14661" s="775" t="s">
        <v>175</v>
      </c>
      <c r="E14661" s="775">
        <v>999999</v>
      </c>
      <c r="F14661" s="775" t="s">
        <v>1083</v>
      </c>
      <c r="G14661" s="775" t="s">
        <v>4235</v>
      </c>
      <c r="H14661" s="775" t="s">
        <v>4235</v>
      </c>
      <c r="I14661" s="775" t="s">
        <v>4235</v>
      </c>
    </row>
    <row r="14662" spans="1:9">
      <c r="A14662" s="775" t="str">
        <f>Table_wabobpsvr_AzureCalc_AzureCalcRateCard[[#This Row],[ServiceName]]&amp;Table_wabobpsvr_AzureCalc_AzureCalcRateCard[[#This Row],[Price_Level]]&amp;Table_wabobpsvr_AzureCalc_AzureCalcRateCard[[#This Row],[Region]]</f>
        <v>Machine Learning API Service PredictionsC12</v>
      </c>
      <c r="B14662" s="775">
        <v>12</v>
      </c>
      <c r="C14662" s="775" t="s">
        <v>4235</v>
      </c>
      <c r="D14662" s="775" t="s">
        <v>177</v>
      </c>
      <c r="E14662" s="775">
        <v>999999</v>
      </c>
      <c r="F14662" s="775" t="s">
        <v>1083</v>
      </c>
      <c r="G14662" s="775" t="s">
        <v>4235</v>
      </c>
      <c r="H14662" s="775" t="s">
        <v>4235</v>
      </c>
      <c r="I14662" s="775" t="s">
        <v>4235</v>
      </c>
    </row>
    <row r="14663" spans="1:9">
      <c r="A14663" s="775" t="str">
        <f>Table_wabobpsvr_AzureCalc_AzureCalcRateCard[[#This Row],[ServiceName]]&amp;Table_wabobpsvr_AzureCalc_AzureCalcRateCard[[#This Row],[Price_Level]]&amp;Table_wabobpsvr_AzureCalc_AzureCalcRateCard[[#This Row],[Region]]</f>
        <v>Machine Learning API Service PredictionsD12</v>
      </c>
      <c r="B14663" s="775">
        <v>12</v>
      </c>
      <c r="C14663" s="775" t="s">
        <v>4235</v>
      </c>
      <c r="D14663" s="775" t="s">
        <v>176</v>
      </c>
      <c r="E14663" s="775">
        <v>999999</v>
      </c>
      <c r="F14663" s="775" t="s">
        <v>1083</v>
      </c>
      <c r="G14663" s="775" t="s">
        <v>4235</v>
      </c>
      <c r="H14663" s="775" t="s">
        <v>4235</v>
      </c>
      <c r="I14663" s="775" t="s">
        <v>4235</v>
      </c>
    </row>
    <row r="14664" spans="1:9">
      <c r="A14664" s="775" t="str">
        <f>Table_wabobpsvr_AzureCalc_AzureCalcRateCard[[#This Row],[ServiceName]]&amp;Table_wabobpsvr_AzureCalc_AzureCalcRateCard[[#This Row],[Price_Level]]&amp;Table_wabobpsvr_AzureCalc_AzureCalcRateCard[[#This Row],[Region]]</f>
        <v>Machine Learning API Service PredictionsMOSP13</v>
      </c>
      <c r="B14664" s="775">
        <v>13</v>
      </c>
      <c r="C14664" s="775" t="s">
        <v>4235</v>
      </c>
      <c r="D14664" s="775" t="s">
        <v>606</v>
      </c>
      <c r="E14664" s="775">
        <v>999999</v>
      </c>
      <c r="F14664" s="775" t="s">
        <v>1083</v>
      </c>
      <c r="G14664" s="775" t="s">
        <v>4235</v>
      </c>
      <c r="H14664" s="775" t="s">
        <v>4235</v>
      </c>
      <c r="I14664" s="775" t="s">
        <v>4235</v>
      </c>
    </row>
    <row r="14665" spans="1:9">
      <c r="A14665" s="775" t="str">
        <f>Table_wabobpsvr_AzureCalc_AzureCalcRateCard[[#This Row],[ServiceName]]&amp;Table_wabobpsvr_AzureCalc_AzureCalcRateCard[[#This Row],[Price_Level]]&amp;Table_wabobpsvr_AzureCalc_AzureCalcRateCard[[#This Row],[Region]]</f>
        <v>Machine Learning Studio Experiment HoursC14</v>
      </c>
      <c r="B14665" s="775">
        <v>14</v>
      </c>
      <c r="C14665" s="775" t="s">
        <v>4235</v>
      </c>
      <c r="D14665" s="775" t="s">
        <v>177</v>
      </c>
      <c r="E14665" s="775">
        <v>999999</v>
      </c>
      <c r="F14665" s="775" t="s">
        <v>1084</v>
      </c>
      <c r="G14665" s="775" t="s">
        <v>4235</v>
      </c>
      <c r="H14665" s="775" t="s">
        <v>4235</v>
      </c>
      <c r="I14665" s="775" t="s">
        <v>4235</v>
      </c>
    </row>
    <row r="14666" spans="1:9">
      <c r="A14666" s="775" t="str">
        <f>Table_wabobpsvr_AzureCalc_AzureCalcRateCard[[#This Row],[ServiceName]]&amp;Table_wabobpsvr_AzureCalc_AzureCalcRateCard[[#This Row],[Price_Level]]&amp;Table_wabobpsvr_AzureCalc_AzureCalcRateCard[[#This Row],[Region]]</f>
        <v>Machine Learning Studio Experiment HoursD14</v>
      </c>
      <c r="B14666" s="775">
        <v>14</v>
      </c>
      <c r="C14666" s="775" t="s">
        <v>4235</v>
      </c>
      <c r="D14666" s="775" t="s">
        <v>176</v>
      </c>
      <c r="E14666" s="775">
        <v>999999</v>
      </c>
      <c r="F14666" s="775" t="s">
        <v>1084</v>
      </c>
      <c r="G14666" s="775" t="s">
        <v>4235</v>
      </c>
      <c r="H14666" s="775" t="s">
        <v>4235</v>
      </c>
      <c r="I14666" s="775" t="s">
        <v>4235</v>
      </c>
    </row>
    <row r="14667" spans="1:9">
      <c r="A14667" s="775" t="str">
        <f>Table_wabobpsvr_AzureCalc_AzureCalcRateCard[[#This Row],[ServiceName]]&amp;Table_wabobpsvr_AzureCalc_AzureCalcRateCard[[#This Row],[Price_Level]]&amp;Table_wabobpsvr_AzureCalc_AzureCalcRateCard[[#This Row],[Region]]</f>
        <v>Standard DocumentDB DaysMOSP6</v>
      </c>
      <c r="B14667" s="775">
        <v>6</v>
      </c>
      <c r="C14667" s="775" t="s">
        <v>4235</v>
      </c>
      <c r="D14667" s="775" t="s">
        <v>606</v>
      </c>
      <c r="E14667" s="775">
        <v>999999</v>
      </c>
      <c r="F14667" s="775" t="s">
        <v>1085</v>
      </c>
      <c r="G14667" s="775" t="s">
        <v>4235</v>
      </c>
      <c r="H14667" s="775" t="s">
        <v>4235</v>
      </c>
      <c r="I14667" s="775" t="s">
        <v>4235</v>
      </c>
    </row>
    <row r="14668" spans="1:9">
      <c r="A14668" s="775" t="str">
        <f>Table_wabobpsvr_AzureCalc_AzureCalcRateCard[[#This Row],[ServiceName]]&amp;Table_wabobpsvr_AzureCalc_AzureCalcRateCard[[#This Row],[Price_Level]]&amp;Table_wabobpsvr_AzureCalc_AzureCalcRateCard[[#This Row],[Region]]</f>
        <v>Standard DocumentDB DaysA6</v>
      </c>
      <c r="B14668" s="775">
        <v>6</v>
      </c>
      <c r="C14668" s="775" t="s">
        <v>4235</v>
      </c>
      <c r="D14668" s="775" t="s">
        <v>174</v>
      </c>
      <c r="E14668" s="775">
        <v>999999</v>
      </c>
      <c r="F14668" s="775" t="s">
        <v>1085</v>
      </c>
      <c r="G14668" s="775" t="s">
        <v>4235</v>
      </c>
      <c r="H14668" s="775" t="s">
        <v>4235</v>
      </c>
      <c r="I14668" s="775" t="s">
        <v>4235</v>
      </c>
    </row>
    <row r="14669" spans="1:9">
      <c r="A14669" s="775" t="str">
        <f>Table_wabobpsvr_AzureCalc_AzureCalcRateCard[[#This Row],[ServiceName]]&amp;Table_wabobpsvr_AzureCalc_AzureCalcRateCard[[#This Row],[Price_Level]]&amp;Table_wabobpsvr_AzureCalc_AzureCalcRateCard[[#This Row],[Region]]</f>
        <v>Standard DocumentDB DaysB6</v>
      </c>
      <c r="B14669" s="775">
        <v>6</v>
      </c>
      <c r="C14669" s="775" t="s">
        <v>4235</v>
      </c>
      <c r="D14669" s="775" t="s">
        <v>175</v>
      </c>
      <c r="E14669" s="775">
        <v>999999</v>
      </c>
      <c r="F14669" s="775" t="s">
        <v>1085</v>
      </c>
      <c r="G14669" s="775" t="s">
        <v>4235</v>
      </c>
      <c r="H14669" s="775" t="s">
        <v>4235</v>
      </c>
      <c r="I14669" s="775" t="s">
        <v>4235</v>
      </c>
    </row>
    <row r="14670" spans="1:9">
      <c r="A14670" s="775" t="str">
        <f>Table_wabobpsvr_AzureCalc_AzureCalcRateCard[[#This Row],[ServiceName]]&amp;Table_wabobpsvr_AzureCalc_AzureCalcRateCard[[#This Row],[Price_Level]]&amp;Table_wabobpsvr_AzureCalc_AzureCalcRateCard[[#This Row],[Region]]</f>
        <v>Standard DocumentDB DaysC6</v>
      </c>
      <c r="B14670" s="775">
        <v>6</v>
      </c>
      <c r="C14670" s="775" t="s">
        <v>4235</v>
      </c>
      <c r="D14670" s="775" t="s">
        <v>177</v>
      </c>
      <c r="E14670" s="775">
        <v>999999</v>
      </c>
      <c r="F14670" s="775" t="s">
        <v>1085</v>
      </c>
      <c r="G14670" s="775" t="s">
        <v>4235</v>
      </c>
      <c r="H14670" s="775" t="s">
        <v>4235</v>
      </c>
      <c r="I14670" s="775" t="s">
        <v>4235</v>
      </c>
    </row>
    <row r="14671" spans="1:9">
      <c r="A14671" s="1039" t="str">
        <f>Table_wabobpsvr_AzureCalc_AzureCalcRateCard[[#This Row],[ServiceName]]&amp;Table_wabobpsvr_AzureCalc_AzureCalcRateCard[[#This Row],[Price_Level]]&amp;Table_wabobpsvr_AzureCalc_AzureCalcRateCard[[#This Row],[Region]]</f>
        <v>Standard DocumentDB DaysD6</v>
      </c>
      <c r="B14671" s="1039">
        <v>6</v>
      </c>
      <c r="C14671" s="1039" t="s">
        <v>4235</v>
      </c>
      <c r="D14671" s="1039" t="s">
        <v>176</v>
      </c>
      <c r="E14671" s="1039">
        <v>999999</v>
      </c>
      <c r="F14671" s="1039" t="s">
        <v>1085</v>
      </c>
      <c r="G14671" s="775" t="s">
        <v>4235</v>
      </c>
      <c r="H14671" s="775" t="s">
        <v>4235</v>
      </c>
      <c r="I14671" s="775" t="s">
        <v>4235</v>
      </c>
    </row>
    <row r="14672" spans="1:9">
      <c r="A14672" s="775" t="str">
        <f>Table_wabobpsvr_AzureCalc_AzureCalcRateCard[[#This Row],[ServiceName]]&amp;Table_wabobpsvr_AzureCalc_AzureCalcRateCard[[#This Row],[Price_Level]]&amp;Table_wabobpsvr_AzureCalc_AzureCalcRateCard[[#This Row],[Region]]</f>
        <v>Standard DocumentDB DaysMOSP2</v>
      </c>
      <c r="B14672" s="775">
        <v>2</v>
      </c>
      <c r="C14672" s="775" t="s">
        <v>4235</v>
      </c>
      <c r="D14672" s="775" t="s">
        <v>606</v>
      </c>
      <c r="E14672" s="775">
        <v>999999</v>
      </c>
      <c r="F14672" s="775" t="s">
        <v>1085</v>
      </c>
      <c r="G14672" s="775" t="s">
        <v>4235</v>
      </c>
      <c r="H14672" s="775" t="s">
        <v>4235</v>
      </c>
      <c r="I14672" s="775" t="s">
        <v>4235</v>
      </c>
    </row>
    <row r="14673" spans="1:9">
      <c r="A14673" s="775" t="str">
        <f>Table_wabobpsvr_AzureCalc_AzureCalcRateCard[[#This Row],[ServiceName]]&amp;Table_wabobpsvr_AzureCalc_AzureCalcRateCard[[#This Row],[Price_Level]]&amp;Table_wabobpsvr_AzureCalc_AzureCalcRateCard[[#This Row],[Region]]</f>
        <v>Standard DocumentDB DaysA2</v>
      </c>
      <c r="B14673" s="775">
        <v>2</v>
      </c>
      <c r="C14673" s="775" t="s">
        <v>4235</v>
      </c>
      <c r="D14673" s="775" t="s">
        <v>174</v>
      </c>
      <c r="E14673" s="775">
        <v>999999</v>
      </c>
      <c r="F14673" s="775" t="s">
        <v>1085</v>
      </c>
      <c r="G14673" s="775" t="s">
        <v>4235</v>
      </c>
      <c r="H14673" s="775" t="s">
        <v>4235</v>
      </c>
      <c r="I14673" s="775" t="s">
        <v>4235</v>
      </c>
    </row>
    <row r="14674" spans="1:9">
      <c r="A14674" s="775" t="str">
        <f>Table_wabobpsvr_AzureCalc_AzureCalcRateCard[[#This Row],[ServiceName]]&amp;Table_wabobpsvr_AzureCalc_AzureCalcRateCard[[#This Row],[Price_Level]]&amp;Table_wabobpsvr_AzureCalc_AzureCalcRateCard[[#This Row],[Region]]</f>
        <v>Oracle Database Standard (32 core)MOSP</v>
      </c>
      <c r="B14674" s="775"/>
      <c r="C14674" s="775" t="s">
        <v>87</v>
      </c>
      <c r="D14674" s="775" t="s">
        <v>606</v>
      </c>
      <c r="E14674" s="775">
        <v>10.199999999999999</v>
      </c>
      <c r="F14674" s="775" t="s">
        <v>3209</v>
      </c>
      <c r="G14674" s="775" t="s">
        <v>4235</v>
      </c>
      <c r="H14674" s="775" t="s">
        <v>4235</v>
      </c>
      <c r="I14674" s="775" t="s">
        <v>5457</v>
      </c>
    </row>
    <row r="14675" spans="1:9">
      <c r="A14675" s="775" t="str">
        <f>Table_wabobpsvr_AzureCalc_AzureCalcRateCard[[#This Row],[ServiceName]]&amp;Table_wabobpsvr_AzureCalc_AzureCalcRateCard[[#This Row],[Price_Level]]&amp;Table_wabobpsvr_AzureCalc_AzureCalcRateCard[[#This Row],[Region]]</f>
        <v>Oracle Database Standard (32 core)A</v>
      </c>
      <c r="B14675" s="775"/>
      <c r="C14675" s="775" t="s">
        <v>87</v>
      </c>
      <c r="D14675" s="775" t="s">
        <v>174</v>
      </c>
      <c r="E14675" s="775">
        <v>10.199999999999999</v>
      </c>
      <c r="F14675" s="775" t="s">
        <v>3209</v>
      </c>
      <c r="G14675" s="775" t="s">
        <v>3210</v>
      </c>
      <c r="H14675" s="775" t="s">
        <v>3211</v>
      </c>
      <c r="I14675" s="775" t="s">
        <v>5457</v>
      </c>
    </row>
    <row r="14676" spans="1:9">
      <c r="A14676" s="775" t="str">
        <f>Table_wabobpsvr_AzureCalc_AzureCalcRateCard[[#This Row],[ServiceName]]&amp;Table_wabobpsvr_AzureCalc_AzureCalcRateCard[[#This Row],[Price_Level]]&amp;Table_wabobpsvr_AzureCalc_AzureCalcRateCard[[#This Row],[Region]]</f>
        <v>Oracle Database Standard (32 core)B</v>
      </c>
      <c r="B14676" s="775"/>
      <c r="C14676" s="775" t="s">
        <v>87</v>
      </c>
      <c r="D14676" s="775" t="s">
        <v>175</v>
      </c>
      <c r="E14676" s="775">
        <v>10.199999999999999</v>
      </c>
      <c r="F14676" s="775" t="s">
        <v>3209</v>
      </c>
      <c r="G14676" s="775" t="s">
        <v>3210</v>
      </c>
      <c r="H14676" s="775" t="s">
        <v>3211</v>
      </c>
      <c r="I14676" s="775" t="s">
        <v>5457</v>
      </c>
    </row>
    <row r="14677" spans="1:9">
      <c r="A14677" s="775" t="str">
        <f>Table_wabobpsvr_AzureCalc_AzureCalcRateCard[[#This Row],[ServiceName]]&amp;Table_wabobpsvr_AzureCalc_AzureCalcRateCard[[#This Row],[Price_Level]]&amp;Table_wabobpsvr_AzureCalc_AzureCalcRateCard[[#This Row],[Region]]</f>
        <v>Oracle Database Standard (32 core)C</v>
      </c>
      <c r="B14677" s="775"/>
      <c r="C14677" s="775" t="s">
        <v>87</v>
      </c>
      <c r="D14677" s="775" t="s">
        <v>177</v>
      </c>
      <c r="E14677" s="775">
        <v>10.199999999999999</v>
      </c>
      <c r="F14677" s="775" t="s">
        <v>3209</v>
      </c>
      <c r="G14677" s="775" t="s">
        <v>3210</v>
      </c>
      <c r="H14677" s="775" t="s">
        <v>3211</v>
      </c>
      <c r="I14677" s="775" t="s">
        <v>5457</v>
      </c>
    </row>
    <row r="14678" spans="1:9">
      <c r="A14678" s="775" t="str">
        <f>Table_wabobpsvr_AzureCalc_AzureCalcRateCard[[#This Row],[ServiceName]]&amp;Table_wabobpsvr_AzureCalc_AzureCalcRateCard[[#This Row],[Price_Level]]&amp;Table_wabobpsvr_AzureCalc_AzureCalcRateCard[[#This Row],[Region]]</f>
        <v>Oracle Database Standard (32 core)D</v>
      </c>
      <c r="B14678" s="775"/>
      <c r="C14678" s="775" t="s">
        <v>87</v>
      </c>
      <c r="D14678" s="775" t="s">
        <v>176</v>
      </c>
      <c r="E14678" s="775">
        <v>10.199999999999999</v>
      </c>
      <c r="F14678" s="775" t="s">
        <v>3209</v>
      </c>
      <c r="G14678" s="775" t="s">
        <v>3210</v>
      </c>
      <c r="H14678" s="775" t="s">
        <v>3211</v>
      </c>
      <c r="I14678" s="775" t="s">
        <v>5457</v>
      </c>
    </row>
    <row r="14679" spans="1:9">
      <c r="A14679" s="775" t="str">
        <f>Table_wabobpsvr_AzureCalc_AzureCalcRateCard[[#This Row],[ServiceName]]&amp;Table_wabobpsvr_AzureCalc_AzureCalcRateCard[[#This Row],[Price_Level]]&amp;Table_wabobpsvr_AzureCalc_AzureCalcRateCard[[#This Row],[Region]]</f>
        <v>Oracle Weblogic Server Enterprise (32 core)MOSP</v>
      </c>
      <c r="B14679" s="775"/>
      <c r="C14679" s="775" t="s">
        <v>87</v>
      </c>
      <c r="D14679" s="775" t="s">
        <v>606</v>
      </c>
      <c r="E14679" s="775">
        <v>20.48</v>
      </c>
      <c r="F14679" s="775" t="s">
        <v>3212</v>
      </c>
      <c r="G14679" s="775" t="s">
        <v>4235</v>
      </c>
      <c r="H14679" s="775" t="s">
        <v>4235</v>
      </c>
      <c r="I14679" s="775" t="s">
        <v>5458</v>
      </c>
    </row>
    <row r="14680" spans="1:9">
      <c r="A14680" s="775" t="str">
        <f>Table_wabobpsvr_AzureCalc_AzureCalcRateCard[[#This Row],[ServiceName]]&amp;Table_wabobpsvr_AzureCalc_AzureCalcRateCard[[#This Row],[Price_Level]]&amp;Table_wabobpsvr_AzureCalc_AzureCalcRateCard[[#This Row],[Region]]</f>
        <v>Oracle Weblogic Server Enterprise (32 core)A</v>
      </c>
      <c r="B14680" s="775"/>
      <c r="C14680" s="775" t="s">
        <v>87</v>
      </c>
      <c r="D14680" s="775" t="s">
        <v>174</v>
      </c>
      <c r="E14680" s="775">
        <v>20.48</v>
      </c>
      <c r="F14680" s="775" t="s">
        <v>3212</v>
      </c>
      <c r="G14680" s="775" t="s">
        <v>3213</v>
      </c>
      <c r="H14680" s="775" t="s">
        <v>3214</v>
      </c>
      <c r="I14680" s="775" t="s">
        <v>5458</v>
      </c>
    </row>
    <row r="14681" spans="1:9">
      <c r="A14681" s="775" t="str">
        <f>Table_wabobpsvr_AzureCalc_AzureCalcRateCard[[#This Row],[ServiceName]]&amp;Table_wabobpsvr_AzureCalc_AzureCalcRateCard[[#This Row],[Price_Level]]&amp;Table_wabobpsvr_AzureCalc_AzureCalcRateCard[[#This Row],[Region]]</f>
        <v>Oracle Weblogic Server Enterprise (32 core)B</v>
      </c>
      <c r="B14681" s="775"/>
      <c r="C14681" s="775" t="s">
        <v>87</v>
      </c>
      <c r="D14681" s="775" t="s">
        <v>175</v>
      </c>
      <c r="E14681" s="775">
        <v>20.48</v>
      </c>
      <c r="F14681" s="775" t="s">
        <v>3212</v>
      </c>
      <c r="G14681" s="775" t="s">
        <v>3213</v>
      </c>
      <c r="H14681" s="775" t="s">
        <v>3214</v>
      </c>
      <c r="I14681" s="775" t="s">
        <v>5458</v>
      </c>
    </row>
    <row r="14682" spans="1:9">
      <c r="A14682" s="775" t="str">
        <f>Table_wabobpsvr_AzureCalc_AzureCalcRateCard[[#This Row],[ServiceName]]&amp;Table_wabobpsvr_AzureCalc_AzureCalcRateCard[[#This Row],[Price_Level]]&amp;Table_wabobpsvr_AzureCalc_AzureCalcRateCard[[#This Row],[Region]]</f>
        <v>Oracle Weblogic Server Enterprise (32 core)C</v>
      </c>
      <c r="B14682" s="775"/>
      <c r="C14682" s="775" t="s">
        <v>87</v>
      </c>
      <c r="D14682" s="775" t="s">
        <v>177</v>
      </c>
      <c r="E14682" s="775">
        <v>20.48</v>
      </c>
      <c r="F14682" s="775" t="s">
        <v>3212</v>
      </c>
      <c r="G14682" s="775" t="s">
        <v>3213</v>
      </c>
      <c r="H14682" s="775" t="s">
        <v>3214</v>
      </c>
      <c r="I14682" s="775" t="s">
        <v>5458</v>
      </c>
    </row>
    <row r="14683" spans="1:9">
      <c r="A14683" s="775" t="str">
        <f>Table_wabobpsvr_AzureCalc_AzureCalcRateCard[[#This Row],[ServiceName]]&amp;Table_wabobpsvr_AzureCalc_AzureCalcRateCard[[#This Row],[Price_Level]]&amp;Table_wabobpsvr_AzureCalc_AzureCalcRateCard[[#This Row],[Region]]</f>
        <v>A11 Cloud ServicesMOSP3</v>
      </c>
      <c r="B14683" s="775">
        <v>3</v>
      </c>
      <c r="C14683" s="775" t="s">
        <v>680</v>
      </c>
      <c r="D14683" s="775" t="s">
        <v>606</v>
      </c>
      <c r="E14683" s="775">
        <v>3.04</v>
      </c>
      <c r="F14683" s="775" t="s">
        <v>1214</v>
      </c>
      <c r="G14683" s="775" t="s">
        <v>4235</v>
      </c>
      <c r="H14683" s="775" t="s">
        <v>4235</v>
      </c>
      <c r="I14683" s="775" t="s">
        <v>5459</v>
      </c>
    </row>
    <row r="14684" spans="1:9">
      <c r="A14684" s="1039" t="str">
        <f>Table_wabobpsvr_AzureCalc_AzureCalcRateCard[[#This Row],[ServiceName]]&amp;Table_wabobpsvr_AzureCalc_AzureCalcRateCard[[#This Row],[Price_Level]]&amp;Table_wabobpsvr_AzureCalc_AzureCalcRateCard[[#This Row],[Region]]</f>
        <v>A10 Cloud ServicesA12</v>
      </c>
      <c r="B14684" s="1039">
        <v>12</v>
      </c>
      <c r="C14684" s="1039" t="s">
        <v>680</v>
      </c>
      <c r="D14684" s="1039" t="s">
        <v>174</v>
      </c>
      <c r="E14684" s="1039">
        <v>1.833</v>
      </c>
      <c r="F14684" s="1039" t="s">
        <v>1221</v>
      </c>
      <c r="G14684" s="775" t="s">
        <v>4322</v>
      </c>
      <c r="H14684" s="775" t="s">
        <v>4323</v>
      </c>
      <c r="I14684" s="775" t="s">
        <v>5460</v>
      </c>
    </row>
    <row r="14685" spans="1:9">
      <c r="A14685" s="1039" t="str">
        <f>Table_wabobpsvr_AzureCalc_AzureCalcRateCard[[#This Row],[ServiceName]]&amp;Table_wabobpsvr_AzureCalc_AzureCalcRateCard[[#This Row],[Price_Level]]&amp;Table_wabobpsvr_AzureCalc_AzureCalcRateCard[[#This Row],[Region]]</f>
        <v>A10 Cloud ServicesB12</v>
      </c>
      <c r="B14685" s="1039">
        <v>12</v>
      </c>
      <c r="C14685" s="1039" t="s">
        <v>680</v>
      </c>
      <c r="D14685" s="1039" t="s">
        <v>175</v>
      </c>
      <c r="E14685" s="1039">
        <v>1.7769999999999999</v>
      </c>
      <c r="F14685" s="1039" t="s">
        <v>1221</v>
      </c>
      <c r="G14685" s="775" t="s">
        <v>4322</v>
      </c>
      <c r="H14685" s="775" t="s">
        <v>4323</v>
      </c>
      <c r="I14685" s="775" t="s">
        <v>5460</v>
      </c>
    </row>
    <row r="14686" spans="1:9">
      <c r="A14686" s="1039" t="str">
        <f>Table_wabobpsvr_AzureCalc_AzureCalcRateCard[[#This Row],[ServiceName]]&amp;Table_wabobpsvr_AzureCalc_AzureCalcRateCard[[#This Row],[Price_Level]]&amp;Table_wabobpsvr_AzureCalc_AzureCalcRateCard[[#This Row],[Region]]</f>
        <v>A10 Cloud ServicesC12</v>
      </c>
      <c r="B14686" s="1039">
        <v>12</v>
      </c>
      <c r="C14686" s="1039" t="s">
        <v>680</v>
      </c>
      <c r="D14686" s="1039" t="s">
        <v>177</v>
      </c>
      <c r="E14686" s="1039">
        <v>1.72</v>
      </c>
      <c r="F14686" s="1039" t="s">
        <v>1221</v>
      </c>
      <c r="G14686" s="775" t="s">
        <v>4322</v>
      </c>
      <c r="H14686" s="775" t="s">
        <v>4323</v>
      </c>
      <c r="I14686" s="775" t="s">
        <v>5460</v>
      </c>
    </row>
    <row r="14687" spans="1:9">
      <c r="A14687" s="1039" t="str">
        <f>Table_wabobpsvr_AzureCalc_AzureCalcRateCard[[#This Row],[ServiceName]]&amp;Table_wabobpsvr_AzureCalc_AzureCalcRateCard[[#This Row],[Price_Level]]&amp;Table_wabobpsvr_AzureCalc_AzureCalcRateCard[[#This Row],[Region]]</f>
        <v>A10 Cloud ServicesD12</v>
      </c>
      <c r="B14687" s="1039">
        <v>12</v>
      </c>
      <c r="C14687" s="1039" t="s">
        <v>680</v>
      </c>
      <c r="D14687" s="1039" t="s">
        <v>176</v>
      </c>
      <c r="E14687" s="1039">
        <v>1.663</v>
      </c>
      <c r="F14687" s="1039" t="s">
        <v>1221</v>
      </c>
      <c r="G14687" s="775" t="s">
        <v>4322</v>
      </c>
      <c r="H14687" s="775" t="s">
        <v>4323</v>
      </c>
      <c r="I14687" s="775" t="s">
        <v>5460</v>
      </c>
    </row>
    <row r="14688" spans="1:9">
      <c r="A14688" s="1039" t="str">
        <f>Table_wabobpsvr_AzureCalc_AzureCalcRateCard[[#This Row],[ServiceName]]&amp;Table_wabobpsvr_AzureCalc_AzureCalcRateCard[[#This Row],[Price_Level]]&amp;Table_wabobpsvr_AzureCalc_AzureCalcRateCard[[#This Row],[Region]]</f>
        <v>A10 Cloud ServicesMOSP3</v>
      </c>
      <c r="B14688" s="1039">
        <v>3</v>
      </c>
      <c r="C14688" s="1039" t="s">
        <v>680</v>
      </c>
      <c r="D14688" s="1039" t="s">
        <v>606</v>
      </c>
      <c r="E14688" s="1039">
        <v>1.64</v>
      </c>
      <c r="F14688" s="1039" t="s">
        <v>1221</v>
      </c>
      <c r="G14688" s="775" t="s">
        <v>4235</v>
      </c>
      <c r="H14688" s="775" t="s">
        <v>4235</v>
      </c>
      <c r="I14688" s="775" t="s">
        <v>5461</v>
      </c>
    </row>
    <row r="14689" spans="1:9">
      <c r="A14689" s="1039" t="str">
        <f>Table_wabobpsvr_AzureCalc_AzureCalcRateCard[[#This Row],[ServiceName]]&amp;Table_wabobpsvr_AzureCalc_AzureCalcRateCard[[#This Row],[Price_Level]]&amp;Table_wabobpsvr_AzureCalc_AzureCalcRateCard[[#This Row],[Region]]</f>
        <v>A10 Cloud ServicesA3</v>
      </c>
      <c r="B14689" s="1039">
        <v>3</v>
      </c>
      <c r="C14689" s="1039" t="s">
        <v>680</v>
      </c>
      <c r="D14689" s="1039" t="s">
        <v>174</v>
      </c>
      <c r="E14689" s="1039">
        <v>1.591</v>
      </c>
      <c r="F14689" s="1039" t="s">
        <v>1221</v>
      </c>
      <c r="G14689" s="775" t="s">
        <v>4324</v>
      </c>
      <c r="H14689" s="775" t="s">
        <v>4325</v>
      </c>
      <c r="I14689" s="775" t="s">
        <v>5461</v>
      </c>
    </row>
    <row r="14690" spans="1:9">
      <c r="A14690" s="775" t="str">
        <f>Table_wabobpsvr_AzureCalc_AzureCalcRateCard[[#This Row],[ServiceName]]&amp;Table_wabobpsvr_AzureCalc_AzureCalcRateCard[[#This Row],[Price_Level]]&amp;Table_wabobpsvr_AzureCalc_AzureCalcRateCard[[#This Row],[Region]]</f>
        <v>A10 Cloud ServicesB3</v>
      </c>
      <c r="B14690" s="775">
        <v>3</v>
      </c>
      <c r="C14690" s="775" t="s">
        <v>680</v>
      </c>
      <c r="D14690" s="775" t="s">
        <v>175</v>
      </c>
      <c r="E14690" s="775">
        <v>1.542</v>
      </c>
      <c r="F14690" s="775" t="s">
        <v>1221</v>
      </c>
      <c r="G14690" s="775" t="s">
        <v>4324</v>
      </c>
      <c r="H14690" s="775" t="s">
        <v>4325</v>
      </c>
      <c r="I14690" s="775" t="s">
        <v>5461</v>
      </c>
    </row>
    <row r="14691" spans="1:9">
      <c r="A14691" s="775" t="str">
        <f>Table_wabobpsvr_AzureCalc_AzureCalcRateCard[[#This Row],[ServiceName]]&amp;Table_wabobpsvr_AzureCalc_AzureCalcRateCard[[#This Row],[Price_Level]]&amp;Table_wabobpsvr_AzureCalc_AzureCalcRateCard[[#This Row],[Region]]</f>
        <v>Oracle Weblogic Server Enterprise (32 core)D</v>
      </c>
      <c r="B14691" s="775"/>
      <c r="C14691" s="775" t="s">
        <v>87</v>
      </c>
      <c r="D14691" s="775" t="s">
        <v>176</v>
      </c>
      <c r="E14691" s="775">
        <v>20.48</v>
      </c>
      <c r="F14691" s="775" t="s">
        <v>3212</v>
      </c>
      <c r="G14691" s="775" t="s">
        <v>3213</v>
      </c>
      <c r="H14691" s="775" t="s">
        <v>3214</v>
      </c>
      <c r="I14691" s="775" t="s">
        <v>5458</v>
      </c>
    </row>
    <row r="14692" spans="1:9">
      <c r="A14692" s="775" t="str">
        <f>Table_wabobpsvr_AzureCalc_AzureCalcRateCard[[#This Row],[ServiceName]]&amp;Table_wabobpsvr_AzureCalc_AzureCalcRateCard[[#This Row],[Price_Level]]&amp;Table_wabobpsvr_AzureCalc_AzureCalcRateCard[[#This Row],[Region]]</f>
        <v>Standard_D3_v2 VM (Non-Windows)C15</v>
      </c>
      <c r="B14692" s="775">
        <v>15</v>
      </c>
      <c r="C14692" s="775" t="s">
        <v>87</v>
      </c>
      <c r="D14692" s="775" t="s">
        <v>177</v>
      </c>
      <c r="E14692" s="775">
        <v>0.33851999999999999</v>
      </c>
      <c r="F14692" s="775" t="s">
        <v>8087</v>
      </c>
      <c r="G14692" s="775" t="s">
        <v>4235</v>
      </c>
      <c r="H14692" s="775" t="s">
        <v>4235</v>
      </c>
      <c r="I14692" s="775" t="s">
        <v>8384</v>
      </c>
    </row>
    <row r="14693" spans="1:9">
      <c r="A14693" s="775" t="str">
        <f>Table_wabobpsvr_AzureCalc_AzureCalcRateCard[[#This Row],[ServiceName]]&amp;Table_wabobpsvr_AzureCalc_AzureCalcRateCard[[#This Row],[Price_Level]]&amp;Table_wabobpsvr_AzureCalc_AzureCalcRateCard[[#This Row],[Region]]</f>
        <v>Standard_D3_v2 VM (Non-Windows)D15</v>
      </c>
      <c r="B14693" s="775">
        <v>15</v>
      </c>
      <c r="C14693" s="775" t="s">
        <v>87</v>
      </c>
      <c r="D14693" s="775" t="s">
        <v>176</v>
      </c>
      <c r="E14693" s="775">
        <v>0.32735999999999998</v>
      </c>
      <c r="F14693" s="775" t="s">
        <v>8087</v>
      </c>
      <c r="G14693" s="775" t="s">
        <v>4235</v>
      </c>
      <c r="H14693" s="775" t="s">
        <v>4235</v>
      </c>
      <c r="I14693" s="775" t="s">
        <v>8384</v>
      </c>
    </row>
    <row r="14694" spans="1:9">
      <c r="A14694" s="775" t="str">
        <f>Table_wabobpsvr_AzureCalc_AzureCalcRateCard[[#This Row],[ServiceName]]&amp;Table_wabobpsvr_AzureCalc_AzureCalcRateCard[[#This Row],[Price_Level]]&amp;Table_wabobpsvr_AzureCalc_AzureCalcRateCard[[#This Row],[Region]]</f>
        <v>Standard_D3_v2 VM (Windows)MOSP15</v>
      </c>
      <c r="B14694" s="775">
        <v>15</v>
      </c>
      <c r="C14694" s="775" t="s">
        <v>87</v>
      </c>
      <c r="D14694" s="775" t="s">
        <v>606</v>
      </c>
      <c r="E14694" s="775">
        <v>0.624</v>
      </c>
      <c r="F14694" s="775" t="s">
        <v>8079</v>
      </c>
      <c r="G14694" s="775"/>
      <c r="H14694" s="775"/>
      <c r="I14694" s="775" t="s">
        <v>8389</v>
      </c>
    </row>
    <row r="14695" spans="1:9">
      <c r="A14695" s="775" t="str">
        <f>Table_wabobpsvr_AzureCalc_AzureCalcRateCard[[#This Row],[ServiceName]]&amp;Table_wabobpsvr_AzureCalc_AzureCalcRateCard[[#This Row],[Price_Level]]&amp;Table_wabobpsvr_AzureCalc_AzureCalcRateCard[[#This Row],[Region]]</f>
        <v>Standard_D3_v2 VM (Windows)A15</v>
      </c>
      <c r="B14695" s="775">
        <v>15</v>
      </c>
      <c r="C14695" s="775" t="s">
        <v>87</v>
      </c>
      <c r="D14695" s="775" t="s">
        <v>174</v>
      </c>
      <c r="E14695" s="775">
        <v>0.60528000000000004</v>
      </c>
      <c r="F14695" s="775" t="s">
        <v>8079</v>
      </c>
      <c r="G14695" s="775" t="s">
        <v>4235</v>
      </c>
      <c r="H14695" s="775" t="s">
        <v>4235</v>
      </c>
      <c r="I14695" s="775" t="s">
        <v>8389</v>
      </c>
    </row>
    <row r="14696" spans="1:9">
      <c r="A14696" s="775" t="str">
        <f>Table_wabobpsvr_AzureCalc_AzureCalcRateCard[[#This Row],[ServiceName]]&amp;Table_wabobpsvr_AzureCalc_AzureCalcRateCard[[#This Row],[Price_Level]]&amp;Table_wabobpsvr_AzureCalc_AzureCalcRateCard[[#This Row],[Region]]</f>
        <v>Standard_D3_v2 VM (Windows)B15</v>
      </c>
      <c r="B14696" s="775">
        <v>15</v>
      </c>
      <c r="C14696" s="775" t="s">
        <v>87</v>
      </c>
      <c r="D14696" s="775" t="s">
        <v>175</v>
      </c>
      <c r="E14696" s="775">
        <v>0.58655999999999997</v>
      </c>
      <c r="F14696" s="775" t="s">
        <v>8079</v>
      </c>
      <c r="G14696" s="775" t="s">
        <v>4235</v>
      </c>
      <c r="H14696" s="775" t="s">
        <v>4235</v>
      </c>
      <c r="I14696" s="775" t="s">
        <v>8389</v>
      </c>
    </row>
    <row r="14697" spans="1:9">
      <c r="A14697" s="775" t="str">
        <f>Table_wabobpsvr_AzureCalc_AzureCalcRateCard[[#This Row],[ServiceName]]&amp;Table_wabobpsvr_AzureCalc_AzureCalcRateCard[[#This Row],[Price_Level]]&amp;Table_wabobpsvr_AzureCalc_AzureCalcRateCard[[#This Row],[Region]]</f>
        <v>Standard_D3_v2 VM (Windows)C15</v>
      </c>
      <c r="B14697" s="775">
        <v>15</v>
      </c>
      <c r="C14697" s="775" t="s">
        <v>87</v>
      </c>
      <c r="D14697" s="775" t="s">
        <v>177</v>
      </c>
      <c r="E14697" s="775">
        <v>0.56784000000000001</v>
      </c>
      <c r="F14697" s="775" t="s">
        <v>8079</v>
      </c>
      <c r="G14697" s="775" t="s">
        <v>4235</v>
      </c>
      <c r="H14697" s="775" t="s">
        <v>4235</v>
      </c>
      <c r="I14697" s="775" t="s">
        <v>8389</v>
      </c>
    </row>
    <row r="14698" spans="1:9">
      <c r="A14698" s="775" t="str">
        <f>Table_wabobpsvr_AzureCalc_AzureCalcRateCard[[#This Row],[ServiceName]]&amp;Table_wabobpsvr_AzureCalc_AzureCalcRateCard[[#This Row],[Price_Level]]&amp;Table_wabobpsvr_AzureCalc_AzureCalcRateCard[[#This Row],[Region]]</f>
        <v>Standard_D3_v2 VM (Windows)D15</v>
      </c>
      <c r="B14698" s="775">
        <v>15</v>
      </c>
      <c r="C14698" s="775" t="s">
        <v>87</v>
      </c>
      <c r="D14698" s="775" t="s">
        <v>176</v>
      </c>
      <c r="E14698" s="775">
        <v>0.54912000000000005</v>
      </c>
      <c r="F14698" s="775" t="s">
        <v>8079</v>
      </c>
      <c r="G14698" s="775" t="s">
        <v>4235</v>
      </c>
      <c r="H14698" s="775" t="s">
        <v>4235</v>
      </c>
      <c r="I14698" s="775" t="s">
        <v>8389</v>
      </c>
    </row>
    <row r="14699" spans="1:9">
      <c r="A14699" s="775" t="str">
        <f>Table_wabobpsvr_AzureCalc_AzureCalcRateCard[[#This Row],[ServiceName]]&amp;Table_wabobpsvr_AzureCalc_AzureCalcRateCard[[#This Row],[Price_Level]]&amp;Table_wabobpsvr_AzureCalc_AzureCalcRateCard[[#This Row],[Region]]</f>
        <v>Standard_D4_v2 VM (Non-Windows)MOSP15</v>
      </c>
      <c r="B14699" s="775">
        <v>15</v>
      </c>
      <c r="C14699" s="775" t="s">
        <v>87</v>
      </c>
      <c r="D14699" s="775" t="s">
        <v>606</v>
      </c>
      <c r="E14699" s="775">
        <v>0.74399999999999999</v>
      </c>
      <c r="F14699" s="775" t="s">
        <v>8089</v>
      </c>
      <c r="G14699" s="775"/>
      <c r="H14699" s="775"/>
      <c r="I14699" s="775" t="s">
        <v>8390</v>
      </c>
    </row>
    <row r="14700" spans="1:9">
      <c r="A14700" s="775" t="str">
        <f>Table_wabobpsvr_AzureCalc_AzureCalcRateCard[[#This Row],[ServiceName]]&amp;Table_wabobpsvr_AzureCalc_AzureCalcRateCard[[#This Row],[Price_Level]]&amp;Table_wabobpsvr_AzureCalc_AzureCalcRateCard[[#This Row],[Region]]</f>
        <v>Standard_D13_v2 VM (Windows)D7</v>
      </c>
      <c r="B14700" s="775">
        <v>7</v>
      </c>
      <c r="C14700" s="775" t="s">
        <v>87</v>
      </c>
      <c r="D14700" s="775" t="s">
        <v>176</v>
      </c>
      <c r="E14700" s="775">
        <v>0.95040000000000002</v>
      </c>
      <c r="F14700" s="775" t="s">
        <v>8084</v>
      </c>
      <c r="G14700" s="775" t="s">
        <v>4235</v>
      </c>
      <c r="H14700" s="775" t="s">
        <v>4235</v>
      </c>
      <c r="I14700" s="775" t="s">
        <v>7821</v>
      </c>
    </row>
    <row r="14701" spans="1:9">
      <c r="A14701" s="775" t="str">
        <f>Table_wabobpsvr_AzureCalc_AzureCalcRateCard[[#This Row],[ServiceName]]&amp;Table_wabobpsvr_AzureCalc_AzureCalcRateCard[[#This Row],[Price_Level]]&amp;Table_wabobpsvr_AzureCalc_AzureCalcRateCard[[#This Row],[Region]]</f>
        <v>Standard_D14 VM (Non-Windows)C</v>
      </c>
      <c r="B14701" s="775"/>
      <c r="C14701" s="775" t="s">
        <v>680</v>
      </c>
      <c r="D14701" s="775" t="s">
        <v>177</v>
      </c>
      <c r="E14701" s="775">
        <v>1.274</v>
      </c>
      <c r="F14701" s="775" t="s">
        <v>1119</v>
      </c>
      <c r="G14701" s="775" t="s">
        <v>3869</v>
      </c>
      <c r="H14701" s="775" t="s">
        <v>3870</v>
      </c>
      <c r="I14701" s="775" t="s">
        <v>5443</v>
      </c>
    </row>
    <row r="14702" spans="1:9">
      <c r="A14702" s="775" t="str">
        <f>Table_wabobpsvr_AzureCalc_AzureCalcRateCard[[#This Row],[ServiceName]]&amp;Table_wabobpsvr_AzureCalc_AzureCalcRateCard[[#This Row],[Price_Level]]&amp;Table_wabobpsvr_AzureCalc_AzureCalcRateCard[[#This Row],[Region]]</f>
        <v>Standard_D14 VM (Non-Windows)D</v>
      </c>
      <c r="B14702" s="775"/>
      <c r="C14702" s="775" t="s">
        <v>680</v>
      </c>
      <c r="D14702" s="775" t="s">
        <v>176</v>
      </c>
      <c r="E14702" s="775">
        <v>1.232</v>
      </c>
      <c r="F14702" s="775" t="s">
        <v>1119</v>
      </c>
      <c r="G14702" s="775" t="s">
        <v>3869</v>
      </c>
      <c r="H14702" s="775" t="s">
        <v>3870</v>
      </c>
      <c r="I14702" s="775" t="s">
        <v>5443</v>
      </c>
    </row>
    <row r="14703" spans="1:9">
      <c r="A14703" s="775" t="str">
        <f>Table_wabobpsvr_AzureCalc_AzureCalcRateCard[[#This Row],[ServiceName]]&amp;Table_wabobpsvr_AzureCalc_AzureCalcRateCard[[#This Row],[Price_Level]]&amp;Table_wabobpsvr_AzureCalc_AzureCalcRateCard[[#This Row],[Region]]</f>
        <v>Standard_D14 VM (Windows)MOSP10</v>
      </c>
      <c r="B14703" s="775">
        <v>10</v>
      </c>
      <c r="C14703" s="775" t="s">
        <v>680</v>
      </c>
      <c r="D14703" s="775" t="s">
        <v>606</v>
      </c>
      <c r="E14703" s="775">
        <v>2.8140000000000001</v>
      </c>
      <c r="F14703" s="775" t="s">
        <v>1120</v>
      </c>
      <c r="G14703" s="775" t="s">
        <v>4235</v>
      </c>
      <c r="H14703" s="775" t="s">
        <v>4235</v>
      </c>
      <c r="I14703" s="775" t="s">
        <v>5462</v>
      </c>
    </row>
    <row r="14704" spans="1:9">
      <c r="A14704" s="775" t="str">
        <f>Table_wabobpsvr_AzureCalc_AzureCalcRateCard[[#This Row],[ServiceName]]&amp;Table_wabobpsvr_AzureCalc_AzureCalcRateCard[[#This Row],[Price_Level]]&amp;Table_wabobpsvr_AzureCalc_AzureCalcRateCard[[#This Row],[Region]]</f>
        <v>Standard_D14 VM (Windows)A10</v>
      </c>
      <c r="B14704" s="775">
        <v>10</v>
      </c>
      <c r="C14704" s="775" t="s">
        <v>680</v>
      </c>
      <c r="D14704" s="775" t="s">
        <v>174</v>
      </c>
      <c r="E14704" s="775">
        <v>2.7295799999999999</v>
      </c>
      <c r="F14704" s="775" t="s">
        <v>1120</v>
      </c>
      <c r="G14704" s="775" t="s">
        <v>4235</v>
      </c>
      <c r="H14704" s="775" t="s">
        <v>4235</v>
      </c>
      <c r="I14704" s="775" t="s">
        <v>5462</v>
      </c>
    </row>
    <row r="14705" spans="1:9">
      <c r="A14705" s="775" t="str">
        <f>Table_wabobpsvr_AzureCalc_AzureCalcRateCard[[#This Row],[ServiceName]]&amp;Table_wabobpsvr_AzureCalc_AzureCalcRateCard[[#This Row],[Price_Level]]&amp;Table_wabobpsvr_AzureCalc_AzureCalcRateCard[[#This Row],[Region]]</f>
        <v>Standard_D14 VM (Windows)B10</v>
      </c>
      <c r="B14705" s="775">
        <v>10</v>
      </c>
      <c r="C14705" s="775" t="s">
        <v>680</v>
      </c>
      <c r="D14705" s="775" t="s">
        <v>175</v>
      </c>
      <c r="E14705" s="775">
        <v>2.6451600000000002</v>
      </c>
      <c r="F14705" s="775" t="s">
        <v>1120</v>
      </c>
      <c r="G14705" s="775" t="s">
        <v>4235</v>
      </c>
      <c r="H14705" s="775" t="s">
        <v>4235</v>
      </c>
      <c r="I14705" s="775" t="s">
        <v>5462</v>
      </c>
    </row>
    <row r="14706" spans="1:9">
      <c r="A14706" s="775" t="str">
        <f>Table_wabobpsvr_AzureCalc_AzureCalcRateCard[[#This Row],[ServiceName]]&amp;Table_wabobpsvr_AzureCalc_AzureCalcRateCard[[#This Row],[Price_Level]]&amp;Table_wabobpsvr_AzureCalc_AzureCalcRateCard[[#This Row],[Region]]</f>
        <v>Standard_D14 VM (Windows)C10</v>
      </c>
      <c r="B14706" s="775">
        <v>10</v>
      </c>
      <c r="C14706" s="775" t="s">
        <v>680</v>
      </c>
      <c r="D14706" s="775" t="s">
        <v>177</v>
      </c>
      <c r="E14706" s="775">
        <v>2.56074</v>
      </c>
      <c r="F14706" s="775" t="s">
        <v>1120</v>
      </c>
      <c r="G14706" s="775" t="s">
        <v>4235</v>
      </c>
      <c r="H14706" s="775" t="s">
        <v>4235</v>
      </c>
      <c r="I14706" s="775" t="s">
        <v>5462</v>
      </c>
    </row>
    <row r="14707" spans="1:9">
      <c r="A14707" s="775" t="str">
        <f>Table_wabobpsvr_AzureCalc_AzureCalcRateCard[[#This Row],[ServiceName]]&amp;Table_wabobpsvr_AzureCalc_AzureCalcRateCard[[#This Row],[Price_Level]]&amp;Table_wabobpsvr_AzureCalc_AzureCalcRateCard[[#This Row],[Region]]</f>
        <v>Standard_D14 VM (Windows)D10</v>
      </c>
      <c r="B14707" s="775">
        <v>10</v>
      </c>
      <c r="C14707" s="775" t="s">
        <v>680</v>
      </c>
      <c r="D14707" s="775" t="s">
        <v>176</v>
      </c>
      <c r="E14707" s="775">
        <v>2.4763199999999999</v>
      </c>
      <c r="F14707" s="775" t="s">
        <v>1120</v>
      </c>
      <c r="G14707" s="775" t="s">
        <v>4235</v>
      </c>
      <c r="H14707" s="775" t="s">
        <v>4235</v>
      </c>
      <c r="I14707" s="775" t="s">
        <v>5462</v>
      </c>
    </row>
    <row r="14708" spans="1:9">
      <c r="A14708" s="775" t="str">
        <f>Table_wabobpsvr_AzureCalc_AzureCalcRateCard[[#This Row],[ServiceName]]&amp;Table_wabobpsvr_AzureCalc_AzureCalcRateCard[[#This Row],[Price_Level]]&amp;Table_wabobpsvr_AzureCalc_AzureCalcRateCard[[#This Row],[Region]]</f>
        <v>Standard_D14 VM (Windows)MOSP9</v>
      </c>
      <c r="B14708" s="775">
        <v>9</v>
      </c>
      <c r="C14708" s="775" t="s">
        <v>680</v>
      </c>
      <c r="D14708" s="775" t="s">
        <v>606</v>
      </c>
      <c r="E14708" s="775">
        <v>2.4470000000000001</v>
      </c>
      <c r="F14708" s="775" t="s">
        <v>1120</v>
      </c>
      <c r="G14708" s="775" t="s">
        <v>4235</v>
      </c>
      <c r="H14708" s="775" t="s">
        <v>4235</v>
      </c>
      <c r="I14708" s="775" t="s">
        <v>5463</v>
      </c>
    </row>
    <row r="14709" spans="1:9">
      <c r="A14709" s="775" t="str">
        <f>Table_wabobpsvr_AzureCalc_AzureCalcRateCard[[#This Row],[ServiceName]]&amp;Table_wabobpsvr_AzureCalc_AzureCalcRateCard[[#This Row],[Price_Level]]&amp;Table_wabobpsvr_AzureCalc_AzureCalcRateCard[[#This Row],[Region]]</f>
        <v>Standard_D14 VM (Windows)A9</v>
      </c>
      <c r="B14709" s="775">
        <v>9</v>
      </c>
      <c r="C14709" s="775" t="s">
        <v>680</v>
      </c>
      <c r="D14709" s="775" t="s">
        <v>174</v>
      </c>
      <c r="E14709" s="775">
        <v>2.3735900000000001</v>
      </c>
      <c r="F14709" s="775" t="s">
        <v>1120</v>
      </c>
      <c r="G14709" s="775" t="s">
        <v>4235</v>
      </c>
      <c r="H14709" s="775" t="s">
        <v>4235</v>
      </c>
      <c r="I14709" s="775" t="s">
        <v>5463</v>
      </c>
    </row>
    <row r="14710" spans="1:9">
      <c r="A14710" s="775" t="str">
        <f>Table_wabobpsvr_AzureCalc_AzureCalcRateCard[[#This Row],[ServiceName]]&amp;Table_wabobpsvr_AzureCalc_AzureCalcRateCard[[#This Row],[Price_Level]]&amp;Table_wabobpsvr_AzureCalc_AzureCalcRateCard[[#This Row],[Region]]</f>
        <v>Standard_D14 VM (Windows)B9</v>
      </c>
      <c r="B14710" s="775">
        <v>9</v>
      </c>
      <c r="C14710" s="775" t="s">
        <v>680</v>
      </c>
      <c r="D14710" s="775" t="s">
        <v>175</v>
      </c>
      <c r="E14710" s="775">
        <v>2.3001800000000001</v>
      </c>
      <c r="F14710" s="775" t="s">
        <v>1120</v>
      </c>
      <c r="G14710" s="775" t="s">
        <v>4235</v>
      </c>
      <c r="H14710" s="775" t="s">
        <v>4235</v>
      </c>
      <c r="I14710" s="775" t="s">
        <v>5463</v>
      </c>
    </row>
    <row r="14711" spans="1:9">
      <c r="A14711" s="775" t="str">
        <f>Table_wabobpsvr_AzureCalc_AzureCalcRateCard[[#This Row],[ServiceName]]&amp;Table_wabobpsvr_AzureCalc_AzureCalcRateCard[[#This Row],[Price_Level]]&amp;Table_wabobpsvr_AzureCalc_AzureCalcRateCard[[#This Row],[Region]]</f>
        <v>Standard_D14 VM (Windows)C9</v>
      </c>
      <c r="B14711" s="775">
        <v>9</v>
      </c>
      <c r="C14711" s="775" t="s">
        <v>680</v>
      </c>
      <c r="D14711" s="775" t="s">
        <v>177</v>
      </c>
      <c r="E14711" s="775">
        <v>2.2267700000000001</v>
      </c>
      <c r="F14711" s="775" t="s">
        <v>1120</v>
      </c>
      <c r="G14711" s="775" t="s">
        <v>4235</v>
      </c>
      <c r="H14711" s="775" t="s">
        <v>4235</v>
      </c>
      <c r="I14711" s="775" t="s">
        <v>5463</v>
      </c>
    </row>
    <row r="14712" spans="1:9">
      <c r="A14712" s="1039" t="str">
        <f>Table_wabobpsvr_AzureCalc_AzureCalcRateCard[[#This Row],[ServiceName]]&amp;Table_wabobpsvr_AzureCalc_AzureCalcRateCard[[#This Row],[Price_Level]]&amp;Table_wabobpsvr_AzureCalc_AzureCalcRateCard[[#This Row],[Region]]</f>
        <v>Standard_D14 VM (Windows)D9</v>
      </c>
      <c r="B14712" s="1039">
        <v>9</v>
      </c>
      <c r="C14712" s="1039" t="s">
        <v>680</v>
      </c>
      <c r="D14712" s="1039" t="s">
        <v>176</v>
      </c>
      <c r="E14712" s="1039">
        <v>2.1533600000000002</v>
      </c>
      <c r="F14712" s="1039" t="s">
        <v>1120</v>
      </c>
      <c r="G14712" s="775" t="s">
        <v>4235</v>
      </c>
      <c r="H14712" s="775" t="s">
        <v>4235</v>
      </c>
      <c r="I14712" s="775" t="s">
        <v>5463</v>
      </c>
    </row>
    <row r="14713" spans="1:9">
      <c r="A14713" s="775" t="str">
        <f>Table_wabobpsvr_AzureCalc_AzureCalcRateCard[[#This Row],[ServiceName]]&amp;Table_wabobpsvr_AzureCalc_AzureCalcRateCard[[#This Row],[Price_Level]]&amp;Table_wabobpsvr_AzureCalc_AzureCalcRateCard[[#This Row],[Region]]</f>
        <v>Standard_D14 VM (Windows)MOSP15</v>
      </c>
      <c r="B14713" s="775">
        <v>15</v>
      </c>
      <c r="C14713" s="775" t="s">
        <v>680</v>
      </c>
      <c r="D14713" s="775" t="s">
        <v>606</v>
      </c>
      <c r="E14713" s="775">
        <v>2.4470000000000001</v>
      </c>
      <c r="F14713" s="775" t="s">
        <v>1120</v>
      </c>
      <c r="G14713" s="775" t="s">
        <v>4235</v>
      </c>
      <c r="H14713" s="775" t="s">
        <v>4235</v>
      </c>
      <c r="I14713" s="775" t="s">
        <v>5464</v>
      </c>
    </row>
    <row r="14714" spans="1:9">
      <c r="A14714" s="1039" t="str">
        <f>Table_wabobpsvr_AzureCalc_AzureCalcRateCard[[#This Row],[ServiceName]]&amp;Table_wabobpsvr_AzureCalc_AzureCalcRateCard[[#This Row],[Price_Level]]&amp;Table_wabobpsvr_AzureCalc_AzureCalcRateCard[[#This Row],[Region]]</f>
        <v>Standard_D14 VM (Windows)A15</v>
      </c>
      <c r="B14714" s="1039">
        <v>15</v>
      </c>
      <c r="C14714" s="1039" t="s">
        <v>680</v>
      </c>
      <c r="D14714" s="1039" t="s">
        <v>174</v>
      </c>
      <c r="E14714" s="1039">
        <v>2.3735900000000001</v>
      </c>
      <c r="F14714" s="1039" t="s">
        <v>1120</v>
      </c>
      <c r="G14714" s="775" t="s">
        <v>4235</v>
      </c>
      <c r="H14714" s="775" t="s">
        <v>4235</v>
      </c>
      <c r="I14714" s="775" t="s">
        <v>5464</v>
      </c>
    </row>
    <row r="14715" spans="1:9">
      <c r="A14715" s="775" t="str">
        <f>Table_wabobpsvr_AzureCalc_AzureCalcRateCard[[#This Row],[ServiceName]]&amp;Table_wabobpsvr_AzureCalc_AzureCalcRateCard[[#This Row],[Price_Level]]&amp;Table_wabobpsvr_AzureCalc_AzureCalcRateCard[[#This Row],[Region]]</f>
        <v>Standard_D14 VM (Windows)B15</v>
      </c>
      <c r="B14715" s="775">
        <v>15</v>
      </c>
      <c r="C14715" s="775" t="s">
        <v>680</v>
      </c>
      <c r="D14715" s="775" t="s">
        <v>175</v>
      </c>
      <c r="E14715" s="775">
        <v>2.3001800000000001</v>
      </c>
      <c r="F14715" s="775" t="s">
        <v>1120</v>
      </c>
      <c r="G14715" s="775" t="s">
        <v>4235</v>
      </c>
      <c r="H14715" s="775" t="s">
        <v>4235</v>
      </c>
      <c r="I14715" s="775" t="s">
        <v>5464</v>
      </c>
    </row>
    <row r="14716" spans="1:9">
      <c r="A14716" s="775" t="str">
        <f>Table_wabobpsvr_AzureCalc_AzureCalcRateCard[[#This Row],[ServiceName]]&amp;Table_wabobpsvr_AzureCalc_AzureCalcRateCard[[#This Row],[Price_Level]]&amp;Table_wabobpsvr_AzureCalc_AzureCalcRateCard[[#This Row],[Region]]</f>
        <v>Standard_D14 VM (Windows)C15</v>
      </c>
      <c r="B14716" s="775">
        <v>15</v>
      </c>
      <c r="C14716" s="775" t="s">
        <v>680</v>
      </c>
      <c r="D14716" s="775" t="s">
        <v>177</v>
      </c>
      <c r="E14716" s="775">
        <v>2.2267700000000001</v>
      </c>
      <c r="F14716" s="775" t="s">
        <v>1120</v>
      </c>
      <c r="G14716" s="775" t="s">
        <v>4235</v>
      </c>
      <c r="H14716" s="775" t="s">
        <v>4235</v>
      </c>
      <c r="I14716" s="775" t="s">
        <v>5464</v>
      </c>
    </row>
    <row r="14717" spans="1:9">
      <c r="A14717" s="775" t="str">
        <f>Table_wabobpsvr_AzureCalc_AzureCalcRateCard[[#This Row],[ServiceName]]&amp;Table_wabobpsvr_AzureCalc_AzureCalcRateCard[[#This Row],[Price_Level]]&amp;Table_wabobpsvr_AzureCalc_AzureCalcRateCard[[#This Row],[Region]]</f>
        <v>Standard_D14 VM (Windows)D15</v>
      </c>
      <c r="B14717" s="775">
        <v>15</v>
      </c>
      <c r="C14717" s="775" t="s">
        <v>680</v>
      </c>
      <c r="D14717" s="775" t="s">
        <v>176</v>
      </c>
      <c r="E14717" s="775">
        <v>2.1533600000000002</v>
      </c>
      <c r="F14717" s="775" t="s">
        <v>1120</v>
      </c>
      <c r="G14717" s="775" t="s">
        <v>4235</v>
      </c>
      <c r="H14717" s="775" t="s">
        <v>4235</v>
      </c>
      <c r="I14717" s="775" t="s">
        <v>5464</v>
      </c>
    </row>
    <row r="14718" spans="1:9">
      <c r="A14718" s="775" t="str">
        <f>Table_wabobpsvr_AzureCalc_AzureCalcRateCard[[#This Row],[ServiceName]]&amp;Table_wabobpsvr_AzureCalc_AzureCalcRateCard[[#This Row],[Price_Level]]&amp;Table_wabobpsvr_AzureCalc_AzureCalcRateCard[[#This Row],[Region]]</f>
        <v>A1 VM (Windows)B</v>
      </c>
      <c r="B14718" s="775"/>
      <c r="C14718" s="775" t="s">
        <v>87</v>
      </c>
      <c r="D14718" s="775" t="s">
        <v>175</v>
      </c>
      <c r="E14718" s="775">
        <v>7.9100000000000004E-2</v>
      </c>
      <c r="F14718" s="775" t="s">
        <v>687</v>
      </c>
      <c r="G14718" s="775" t="s">
        <v>2626</v>
      </c>
      <c r="H14718" s="775" t="s">
        <v>2627</v>
      </c>
      <c r="I14718" s="775" t="s">
        <v>4235</v>
      </c>
    </row>
    <row r="14719" spans="1:9">
      <c r="A14719" s="775" t="str">
        <f>Table_wabobpsvr_AzureCalc_AzureCalcRateCard[[#This Row],[ServiceName]]&amp;Table_wabobpsvr_AzureCalc_AzureCalcRateCard[[#This Row],[Price_Level]]&amp;Table_wabobpsvr_AzureCalc_AzureCalcRateCard[[#This Row],[Region]]</f>
        <v>SQL DB Premium P1 Database HoursC16</v>
      </c>
      <c r="B14719" s="775">
        <v>16</v>
      </c>
      <c r="C14719" s="775" t="s">
        <v>87</v>
      </c>
      <c r="D14719" s="775" t="s">
        <v>177</v>
      </c>
      <c r="E14719" s="775">
        <v>0.64646400000000004</v>
      </c>
      <c r="F14719" s="775" t="s">
        <v>1032</v>
      </c>
      <c r="G14719" s="775" t="s">
        <v>3113</v>
      </c>
      <c r="H14719" s="775" t="s">
        <v>3114</v>
      </c>
      <c r="I14719" s="775" t="s">
        <v>4235</v>
      </c>
    </row>
    <row r="14720" spans="1:9">
      <c r="A14720" s="775" t="str">
        <f>Table_wabobpsvr_AzureCalc_AzureCalcRateCard[[#This Row],[ServiceName]]&amp;Table_wabobpsvr_AzureCalc_AzureCalcRateCard[[#This Row],[Price_Level]]&amp;Table_wabobpsvr_AzureCalc_AzureCalcRateCard[[#This Row],[Region]]</f>
        <v>SQL DB Premium P1 Database HoursD16</v>
      </c>
      <c r="B14720" s="775">
        <v>16</v>
      </c>
      <c r="C14720" s="775" t="s">
        <v>87</v>
      </c>
      <c r="D14720" s="775" t="s">
        <v>176</v>
      </c>
      <c r="E14720" s="775">
        <v>0.62515200000000004</v>
      </c>
      <c r="F14720" s="775" t="s">
        <v>1032</v>
      </c>
      <c r="G14720" s="775" t="s">
        <v>3113</v>
      </c>
      <c r="H14720" s="775" t="s">
        <v>3114</v>
      </c>
      <c r="I14720" s="775" t="s">
        <v>4235</v>
      </c>
    </row>
    <row r="14721" spans="1:9">
      <c r="A14721" s="775" t="str">
        <f>Table_wabobpsvr_AzureCalc_AzureCalcRateCard[[#This Row],[ServiceName]]&amp;Table_wabobpsvr_AzureCalc_AzureCalcRateCard[[#This Row],[Price_Level]]&amp;Table_wabobpsvr_AzureCalc_AzureCalcRateCard[[#This Row],[Region]]</f>
        <v>Standard_D14 VM (Windows)MOSP13</v>
      </c>
      <c r="B14721" s="775">
        <v>13</v>
      </c>
      <c r="C14721" s="775" t="s">
        <v>680</v>
      </c>
      <c r="D14721" s="775" t="s">
        <v>606</v>
      </c>
      <c r="E14721" s="775">
        <v>2.363</v>
      </c>
      <c r="F14721" s="775" t="s">
        <v>1120</v>
      </c>
      <c r="G14721" s="775" t="s">
        <v>4235</v>
      </c>
      <c r="H14721" s="775" t="s">
        <v>4235</v>
      </c>
      <c r="I14721" s="775" t="s">
        <v>5465</v>
      </c>
    </row>
    <row r="14722" spans="1:9">
      <c r="A14722" s="775" t="str">
        <f>Table_wabobpsvr_AzureCalc_AzureCalcRateCard[[#This Row],[ServiceName]]&amp;Table_wabobpsvr_AzureCalc_AzureCalcRateCard[[#This Row],[Price_Level]]&amp;Table_wabobpsvr_AzureCalc_AzureCalcRateCard[[#This Row],[Region]]</f>
        <v>Standard_D14 VM (Windows)A13</v>
      </c>
      <c r="B14722" s="775">
        <v>13</v>
      </c>
      <c r="C14722" s="775" t="s">
        <v>680</v>
      </c>
      <c r="D14722" s="775" t="s">
        <v>174</v>
      </c>
      <c r="E14722" s="775">
        <v>2.2921100000000001</v>
      </c>
      <c r="F14722" s="775" t="s">
        <v>1120</v>
      </c>
      <c r="G14722" s="775" t="s">
        <v>4235</v>
      </c>
      <c r="H14722" s="775" t="s">
        <v>4235</v>
      </c>
      <c r="I14722" s="775" t="s">
        <v>5465</v>
      </c>
    </row>
    <row r="14723" spans="1:9">
      <c r="A14723" s="775" t="str">
        <f>Table_wabobpsvr_AzureCalc_AzureCalcRateCard[[#This Row],[ServiceName]]&amp;Table_wabobpsvr_AzureCalc_AzureCalcRateCard[[#This Row],[Price_Level]]&amp;Table_wabobpsvr_AzureCalc_AzureCalcRateCard[[#This Row],[Region]]</f>
        <v>Standard_D14 VM (Windows)B13</v>
      </c>
      <c r="B14723" s="775">
        <v>13</v>
      </c>
      <c r="C14723" s="775" t="s">
        <v>680</v>
      </c>
      <c r="D14723" s="775" t="s">
        <v>175</v>
      </c>
      <c r="E14723" s="775">
        <v>2.2212200000000002</v>
      </c>
      <c r="F14723" s="775" t="s">
        <v>1120</v>
      </c>
      <c r="G14723" s="775" t="s">
        <v>4235</v>
      </c>
      <c r="H14723" s="775" t="s">
        <v>4235</v>
      </c>
      <c r="I14723" s="775" t="s">
        <v>5465</v>
      </c>
    </row>
    <row r="14724" spans="1:9">
      <c r="A14724" s="775" t="str">
        <f>Table_wabobpsvr_AzureCalc_AzureCalcRateCard[[#This Row],[ServiceName]]&amp;Table_wabobpsvr_AzureCalc_AzureCalcRateCard[[#This Row],[Price_Level]]&amp;Table_wabobpsvr_AzureCalc_AzureCalcRateCard[[#This Row],[Region]]</f>
        <v>Standard_D14 VM (Windows)C13</v>
      </c>
      <c r="B14724" s="775">
        <v>13</v>
      </c>
      <c r="C14724" s="775" t="s">
        <v>680</v>
      </c>
      <c r="D14724" s="775" t="s">
        <v>177</v>
      </c>
      <c r="E14724" s="775">
        <v>2.1503299999999999</v>
      </c>
      <c r="F14724" s="775" t="s">
        <v>1120</v>
      </c>
      <c r="G14724" s="775" t="s">
        <v>4235</v>
      </c>
      <c r="H14724" s="775" t="s">
        <v>4235</v>
      </c>
      <c r="I14724" s="775" t="s">
        <v>5465</v>
      </c>
    </row>
    <row r="14725" spans="1:9">
      <c r="A14725" s="1039" t="str">
        <f>Table_wabobpsvr_AzureCalc_AzureCalcRateCard[[#This Row],[ServiceName]]&amp;Table_wabobpsvr_AzureCalc_AzureCalcRateCard[[#This Row],[Price_Level]]&amp;Table_wabobpsvr_AzureCalc_AzureCalcRateCard[[#This Row],[Region]]</f>
        <v>Standard_D14 VM (Windows)D13</v>
      </c>
      <c r="B14725" s="1039">
        <v>13</v>
      </c>
      <c r="C14725" s="1039" t="s">
        <v>680</v>
      </c>
      <c r="D14725" s="1039" t="s">
        <v>176</v>
      </c>
      <c r="E14725" s="1039">
        <v>2.07944</v>
      </c>
      <c r="F14725" s="1039" t="s">
        <v>1120</v>
      </c>
      <c r="G14725" s="775" t="s">
        <v>4235</v>
      </c>
      <c r="H14725" s="775" t="s">
        <v>4235</v>
      </c>
      <c r="I14725" s="775" t="s">
        <v>5465</v>
      </c>
    </row>
    <row r="14726" spans="1:9">
      <c r="A14726" s="1039" t="str">
        <f>Table_wabobpsvr_AzureCalc_AzureCalcRateCard[[#This Row],[ServiceName]]&amp;Table_wabobpsvr_AzureCalc_AzureCalcRateCard[[#This Row],[Price_Level]]&amp;Table_wabobpsvr_AzureCalc_AzureCalcRateCard[[#This Row],[Region]]</f>
        <v>Standard_D14 VM (Windows)MOSP7</v>
      </c>
      <c r="B14726" s="1039">
        <v>7</v>
      </c>
      <c r="C14726" s="1039" t="s">
        <v>680</v>
      </c>
      <c r="D14726" s="1039" t="s">
        <v>606</v>
      </c>
      <c r="E14726" s="1039">
        <v>1.944</v>
      </c>
      <c r="F14726" s="1039" t="s">
        <v>1120</v>
      </c>
      <c r="G14726" s="775" t="s">
        <v>4235</v>
      </c>
      <c r="H14726" s="775" t="s">
        <v>4235</v>
      </c>
      <c r="I14726" s="775" t="s">
        <v>5466</v>
      </c>
    </row>
    <row r="14727" spans="1:9">
      <c r="A14727" s="775" t="str">
        <f>Table_wabobpsvr_AzureCalc_AzureCalcRateCard[[#This Row],[ServiceName]]&amp;Table_wabobpsvr_AzureCalc_AzureCalcRateCard[[#This Row],[Price_Level]]&amp;Table_wabobpsvr_AzureCalc_AzureCalcRateCard[[#This Row],[Region]]</f>
        <v>Standard_D14 VM (Windows)A7</v>
      </c>
      <c r="B14727" s="775">
        <v>7</v>
      </c>
      <c r="C14727" s="775" t="s">
        <v>680</v>
      </c>
      <c r="D14727" s="775" t="s">
        <v>174</v>
      </c>
      <c r="E14727" s="775">
        <v>1.88568</v>
      </c>
      <c r="F14727" s="775" t="s">
        <v>1120</v>
      </c>
      <c r="G14727" s="775" t="s">
        <v>4235</v>
      </c>
      <c r="H14727" s="775" t="s">
        <v>4235</v>
      </c>
      <c r="I14727" s="775" t="s">
        <v>5466</v>
      </c>
    </row>
    <row r="14728" spans="1:9">
      <c r="A14728" s="775" t="str">
        <f>Table_wabobpsvr_AzureCalc_AzureCalcRateCard[[#This Row],[ServiceName]]&amp;Table_wabobpsvr_AzureCalc_AzureCalcRateCard[[#This Row],[Price_Level]]&amp;Table_wabobpsvr_AzureCalc_AzureCalcRateCard[[#This Row],[Region]]</f>
        <v>Standard_D14 VM (Windows)B7</v>
      </c>
      <c r="B14728" s="775">
        <v>7</v>
      </c>
      <c r="C14728" s="775" t="s">
        <v>680</v>
      </c>
      <c r="D14728" s="775" t="s">
        <v>175</v>
      </c>
      <c r="E14728" s="775">
        <v>1.8273600000000001</v>
      </c>
      <c r="F14728" s="775" t="s">
        <v>1120</v>
      </c>
      <c r="G14728" s="775" t="s">
        <v>4235</v>
      </c>
      <c r="H14728" s="775" t="s">
        <v>4235</v>
      </c>
      <c r="I14728" s="775" t="s">
        <v>5466</v>
      </c>
    </row>
    <row r="14729" spans="1:9">
      <c r="A14729" s="775" t="str">
        <f>Table_wabobpsvr_AzureCalc_AzureCalcRateCard[[#This Row],[ServiceName]]&amp;Table_wabobpsvr_AzureCalc_AzureCalcRateCard[[#This Row],[Price_Level]]&amp;Table_wabobpsvr_AzureCalc_AzureCalcRateCard[[#This Row],[Region]]</f>
        <v>Standard_D14 VM (Windows)C7</v>
      </c>
      <c r="B14729" s="775">
        <v>7</v>
      </c>
      <c r="C14729" s="775" t="s">
        <v>680</v>
      </c>
      <c r="D14729" s="775" t="s">
        <v>177</v>
      </c>
      <c r="E14729" s="775">
        <v>1.7690399999999999</v>
      </c>
      <c r="F14729" s="775" t="s">
        <v>1120</v>
      </c>
      <c r="G14729" s="775" t="s">
        <v>4235</v>
      </c>
      <c r="H14729" s="775" t="s">
        <v>4235</v>
      </c>
      <c r="I14729" s="775" t="s">
        <v>5466</v>
      </c>
    </row>
    <row r="14730" spans="1:9">
      <c r="A14730" s="775" t="str">
        <f>Table_wabobpsvr_AzureCalc_AzureCalcRateCard[[#This Row],[ServiceName]]&amp;Table_wabobpsvr_AzureCalc_AzureCalcRateCard[[#This Row],[Price_Level]]&amp;Table_wabobpsvr_AzureCalc_AzureCalcRateCard[[#This Row],[Region]]</f>
        <v>Standard_D14 VM (Windows)D7</v>
      </c>
      <c r="B14730" s="775">
        <v>7</v>
      </c>
      <c r="C14730" s="775" t="s">
        <v>680</v>
      </c>
      <c r="D14730" s="775" t="s">
        <v>176</v>
      </c>
      <c r="E14730" s="775">
        <v>1.71072</v>
      </c>
      <c r="F14730" s="775" t="s">
        <v>1120</v>
      </c>
      <c r="G14730" s="775" t="s">
        <v>4235</v>
      </c>
      <c r="H14730" s="775" t="s">
        <v>4235</v>
      </c>
      <c r="I14730" s="775" t="s">
        <v>5466</v>
      </c>
    </row>
    <row r="14731" spans="1:9">
      <c r="A14731" s="775" t="str">
        <f>Table_wabobpsvr_AzureCalc_AzureCalcRateCard[[#This Row],[ServiceName]]&amp;Table_wabobpsvr_AzureCalc_AzureCalcRateCard[[#This Row],[Price_Level]]&amp;Table_wabobpsvr_AzureCalc_AzureCalcRateCard[[#This Row],[Region]]</f>
        <v>Standard_D14 VM (Windows)MOSP8</v>
      </c>
      <c r="B14731" s="775">
        <v>8</v>
      </c>
      <c r="C14731" s="775" t="s">
        <v>680</v>
      </c>
      <c r="D14731" s="775" t="s">
        <v>606</v>
      </c>
      <c r="E14731" s="775">
        <v>2.2360000000000002</v>
      </c>
      <c r="F14731" s="775" t="s">
        <v>1120</v>
      </c>
      <c r="G14731" s="775" t="s">
        <v>4235</v>
      </c>
      <c r="H14731" s="775" t="s">
        <v>4235</v>
      </c>
      <c r="I14731" s="775" t="s">
        <v>5467</v>
      </c>
    </row>
    <row r="14732" spans="1:9">
      <c r="A14732" s="775" t="str">
        <f>Table_wabobpsvr_AzureCalc_AzureCalcRateCard[[#This Row],[ServiceName]]&amp;Table_wabobpsvr_AzureCalc_AzureCalcRateCard[[#This Row],[Price_Level]]&amp;Table_wabobpsvr_AzureCalc_AzureCalcRateCard[[#This Row],[Region]]</f>
        <v>Standard_D14 VM (Windows)A8</v>
      </c>
      <c r="B14732" s="775">
        <v>8</v>
      </c>
      <c r="C14732" s="775" t="s">
        <v>680</v>
      </c>
      <c r="D14732" s="775" t="s">
        <v>174</v>
      </c>
      <c r="E14732" s="775">
        <v>2.16892</v>
      </c>
      <c r="F14732" s="775" t="s">
        <v>1120</v>
      </c>
      <c r="G14732" s="775" t="s">
        <v>4235</v>
      </c>
      <c r="H14732" s="775" t="s">
        <v>4235</v>
      </c>
      <c r="I14732" s="775" t="s">
        <v>5467</v>
      </c>
    </row>
    <row r="14733" spans="1:9">
      <c r="A14733" s="775" t="str">
        <f>Table_wabobpsvr_AzureCalc_AzureCalcRateCard[[#This Row],[ServiceName]]&amp;Table_wabobpsvr_AzureCalc_AzureCalcRateCard[[#This Row],[Price_Level]]&amp;Table_wabobpsvr_AzureCalc_AzureCalcRateCard[[#This Row],[Region]]</f>
        <v>Standard_D14 VM (Windows)B8</v>
      </c>
      <c r="B14733" s="775">
        <v>8</v>
      </c>
      <c r="C14733" s="775" t="s">
        <v>680</v>
      </c>
      <c r="D14733" s="775" t="s">
        <v>175</v>
      </c>
      <c r="E14733" s="775">
        <v>2.1018400000000002</v>
      </c>
      <c r="F14733" s="775" t="s">
        <v>1120</v>
      </c>
      <c r="G14733" s="775" t="s">
        <v>4235</v>
      </c>
      <c r="H14733" s="775" t="s">
        <v>4235</v>
      </c>
      <c r="I14733" s="775" t="s">
        <v>5467</v>
      </c>
    </row>
    <row r="14734" spans="1:9">
      <c r="A14734" s="775" t="str">
        <f>Table_wabobpsvr_AzureCalc_AzureCalcRateCard[[#This Row],[ServiceName]]&amp;Table_wabobpsvr_AzureCalc_AzureCalcRateCard[[#This Row],[Price_Level]]&amp;Table_wabobpsvr_AzureCalc_AzureCalcRateCard[[#This Row],[Region]]</f>
        <v>Standard_D14 VM (Windows)C8</v>
      </c>
      <c r="B14734" s="775">
        <v>8</v>
      </c>
      <c r="C14734" s="775" t="s">
        <v>680</v>
      </c>
      <c r="D14734" s="775" t="s">
        <v>177</v>
      </c>
      <c r="E14734" s="775">
        <v>2.0347599999999999</v>
      </c>
      <c r="F14734" s="775" t="s">
        <v>1120</v>
      </c>
      <c r="G14734" s="775" t="s">
        <v>4235</v>
      </c>
      <c r="H14734" s="775" t="s">
        <v>4235</v>
      </c>
      <c r="I14734" s="775" t="s">
        <v>5467</v>
      </c>
    </row>
    <row r="14735" spans="1:9">
      <c r="A14735" s="775" t="str">
        <f>Table_wabobpsvr_AzureCalc_AzureCalcRateCard[[#This Row],[ServiceName]]&amp;Table_wabobpsvr_AzureCalc_AzureCalcRateCard[[#This Row],[Price_Level]]&amp;Table_wabobpsvr_AzureCalc_AzureCalcRateCard[[#This Row],[Region]]</f>
        <v>Standard_D14 VM (Windows)D8</v>
      </c>
      <c r="B14735" s="775">
        <v>8</v>
      </c>
      <c r="C14735" s="775" t="s">
        <v>680</v>
      </c>
      <c r="D14735" s="775" t="s">
        <v>176</v>
      </c>
      <c r="E14735" s="775">
        <v>1.9676800000000001</v>
      </c>
      <c r="F14735" s="775" t="s">
        <v>1120</v>
      </c>
      <c r="G14735" s="775" t="s">
        <v>4235</v>
      </c>
      <c r="H14735" s="775" t="s">
        <v>4235</v>
      </c>
      <c r="I14735" s="775" t="s">
        <v>5467</v>
      </c>
    </row>
    <row r="14736" spans="1:9">
      <c r="A14736" s="1039" t="str">
        <f>Table_wabobpsvr_AzureCalc_AzureCalcRateCard[[#This Row],[ServiceName]]&amp;Table_wabobpsvr_AzureCalc_AzureCalcRateCard[[#This Row],[Price_Level]]&amp;Table_wabobpsvr_AzureCalc_AzureCalcRateCard[[#This Row],[Region]]</f>
        <v>Standard_D14 VM (Windows)MOSP11</v>
      </c>
      <c r="B14736" s="1039">
        <v>11</v>
      </c>
      <c r="C14736" s="1039" t="s">
        <v>680</v>
      </c>
      <c r="D14736" s="1039" t="s">
        <v>606</v>
      </c>
      <c r="E14736" s="1039">
        <v>2.617</v>
      </c>
      <c r="F14736" s="1039" t="s">
        <v>1120</v>
      </c>
      <c r="G14736" s="775" t="s">
        <v>4235</v>
      </c>
      <c r="H14736" s="775" t="s">
        <v>4235</v>
      </c>
      <c r="I14736" s="775" t="s">
        <v>5468</v>
      </c>
    </row>
    <row r="14737" spans="1:9">
      <c r="A14737" s="1039" t="str">
        <f>Table_wabobpsvr_AzureCalc_AzureCalcRateCard[[#This Row],[ServiceName]]&amp;Table_wabobpsvr_AzureCalc_AzureCalcRateCard[[#This Row],[Price_Level]]&amp;Table_wabobpsvr_AzureCalc_AzureCalcRateCard[[#This Row],[Region]]</f>
        <v>Standard_D14 VM (Windows)A11</v>
      </c>
      <c r="B14737" s="1039">
        <v>11</v>
      </c>
      <c r="C14737" s="1039" t="s">
        <v>680</v>
      </c>
      <c r="D14737" s="1039" t="s">
        <v>174</v>
      </c>
      <c r="E14737" s="1039">
        <v>2.5384899999999999</v>
      </c>
      <c r="F14737" s="1039" t="s">
        <v>1120</v>
      </c>
      <c r="G14737" s="775" t="s">
        <v>4235</v>
      </c>
      <c r="H14737" s="775" t="s">
        <v>4235</v>
      </c>
      <c r="I14737" s="775" t="s">
        <v>5468</v>
      </c>
    </row>
    <row r="14738" spans="1:9">
      <c r="A14738" s="1039" t="str">
        <f>Table_wabobpsvr_AzureCalc_AzureCalcRateCard[[#This Row],[ServiceName]]&amp;Table_wabobpsvr_AzureCalc_AzureCalcRateCard[[#This Row],[Price_Level]]&amp;Table_wabobpsvr_AzureCalc_AzureCalcRateCard[[#This Row],[Region]]</f>
        <v>Standard_D14 VM (Windows)B11</v>
      </c>
      <c r="B14738" s="1039">
        <v>11</v>
      </c>
      <c r="C14738" s="1039" t="s">
        <v>680</v>
      </c>
      <c r="D14738" s="1039" t="s">
        <v>175</v>
      </c>
      <c r="E14738" s="1039">
        <v>2.4599799999999998</v>
      </c>
      <c r="F14738" s="1039" t="s">
        <v>1120</v>
      </c>
      <c r="G14738" s="775" t="s">
        <v>4235</v>
      </c>
      <c r="H14738" s="775" t="s">
        <v>4235</v>
      </c>
      <c r="I14738" s="775" t="s">
        <v>5468</v>
      </c>
    </row>
    <row r="14739" spans="1:9">
      <c r="A14739" s="775" t="str">
        <f>Table_wabobpsvr_AzureCalc_AzureCalcRateCard[[#This Row],[ServiceName]]&amp;Table_wabobpsvr_AzureCalc_AzureCalcRateCard[[#This Row],[Price_Level]]&amp;Table_wabobpsvr_AzureCalc_AzureCalcRateCard[[#This Row],[Region]]</f>
        <v>Standard_D14 VM (Windows)C11</v>
      </c>
      <c r="B14739" s="775">
        <v>11</v>
      </c>
      <c r="C14739" s="775" t="s">
        <v>680</v>
      </c>
      <c r="D14739" s="775" t="s">
        <v>177</v>
      </c>
      <c r="E14739" s="775">
        <v>2.3814700000000002</v>
      </c>
      <c r="F14739" s="775" t="s">
        <v>1120</v>
      </c>
      <c r="G14739" s="775" t="s">
        <v>4235</v>
      </c>
      <c r="H14739" s="775" t="s">
        <v>4235</v>
      </c>
      <c r="I14739" s="775" t="s">
        <v>5468</v>
      </c>
    </row>
    <row r="14740" spans="1:9">
      <c r="A14740" s="775" t="str">
        <f>Table_wabobpsvr_AzureCalc_AzureCalcRateCard[[#This Row],[ServiceName]]&amp;Table_wabobpsvr_AzureCalc_AzureCalcRateCard[[#This Row],[Price_Level]]&amp;Table_wabobpsvr_AzureCalc_AzureCalcRateCard[[#This Row],[Region]]</f>
        <v>Standard_D14 VM (Windows)D11</v>
      </c>
      <c r="B14740" s="775">
        <v>11</v>
      </c>
      <c r="C14740" s="775" t="s">
        <v>680</v>
      </c>
      <c r="D14740" s="775" t="s">
        <v>176</v>
      </c>
      <c r="E14740" s="775">
        <v>2.3029600000000001</v>
      </c>
      <c r="F14740" s="775" t="s">
        <v>1120</v>
      </c>
      <c r="G14740" s="775" t="s">
        <v>4235</v>
      </c>
      <c r="H14740" s="775" t="s">
        <v>4235</v>
      </c>
      <c r="I14740" s="775" t="s">
        <v>5468</v>
      </c>
    </row>
    <row r="14741" spans="1:9">
      <c r="A14741" s="775" t="str">
        <f>Table_wabobpsvr_AzureCalc_AzureCalcRateCard[[#This Row],[ServiceName]]&amp;Table_wabobpsvr_AzureCalc_AzureCalcRateCard[[#This Row],[Price_Level]]&amp;Table_wabobpsvr_AzureCalc_AzureCalcRateCard[[#This Row],[Region]]</f>
        <v>Standard_D14 VM (Windows)MOSP12</v>
      </c>
      <c r="B14741" s="775">
        <v>12</v>
      </c>
      <c r="C14741" s="775" t="s">
        <v>680</v>
      </c>
      <c r="D14741" s="775" t="s">
        <v>606</v>
      </c>
      <c r="E14741" s="775">
        <v>2.2759999999999998</v>
      </c>
      <c r="F14741" s="775" t="s">
        <v>1120</v>
      </c>
      <c r="G14741" s="775" t="s">
        <v>4235</v>
      </c>
      <c r="H14741" s="775" t="s">
        <v>4235</v>
      </c>
      <c r="I14741" s="775" t="s">
        <v>5469</v>
      </c>
    </row>
    <row r="14742" spans="1:9">
      <c r="A14742" s="775" t="str">
        <f>Table_wabobpsvr_AzureCalc_AzureCalcRateCard[[#This Row],[ServiceName]]&amp;Table_wabobpsvr_AzureCalc_AzureCalcRateCard[[#This Row],[Price_Level]]&amp;Table_wabobpsvr_AzureCalc_AzureCalcRateCard[[#This Row],[Region]]</f>
        <v>Standard_D14 VM (Windows)A12</v>
      </c>
      <c r="B14742" s="775">
        <v>12</v>
      </c>
      <c r="C14742" s="775" t="s">
        <v>680</v>
      </c>
      <c r="D14742" s="775" t="s">
        <v>174</v>
      </c>
      <c r="E14742" s="775">
        <v>2.2077200000000001</v>
      </c>
      <c r="F14742" s="775" t="s">
        <v>1120</v>
      </c>
      <c r="G14742" s="775" t="s">
        <v>4235</v>
      </c>
      <c r="H14742" s="775" t="s">
        <v>4235</v>
      </c>
      <c r="I14742" s="775" t="s">
        <v>5469</v>
      </c>
    </row>
    <row r="14743" spans="1:9">
      <c r="A14743" s="1039" t="str">
        <f>Table_wabobpsvr_AzureCalc_AzureCalcRateCard[[#This Row],[ServiceName]]&amp;Table_wabobpsvr_AzureCalc_AzureCalcRateCard[[#This Row],[Price_Level]]&amp;Table_wabobpsvr_AzureCalc_AzureCalcRateCard[[#This Row],[Region]]</f>
        <v>Standard_D14 VM (Windows)B12</v>
      </c>
      <c r="B14743" s="1039">
        <v>12</v>
      </c>
      <c r="C14743" s="1039" t="s">
        <v>680</v>
      </c>
      <c r="D14743" s="1039" t="s">
        <v>175</v>
      </c>
      <c r="E14743" s="1039">
        <v>2.13944</v>
      </c>
      <c r="F14743" s="1039" t="s">
        <v>1120</v>
      </c>
      <c r="G14743" s="775" t="s">
        <v>4235</v>
      </c>
      <c r="H14743" s="775" t="s">
        <v>4235</v>
      </c>
      <c r="I14743" s="775" t="s">
        <v>5469</v>
      </c>
    </row>
    <row r="14744" spans="1:9">
      <c r="A14744" s="1039" t="str">
        <f>Table_wabobpsvr_AzureCalc_AzureCalcRateCard[[#This Row],[ServiceName]]&amp;Table_wabobpsvr_AzureCalc_AzureCalcRateCard[[#This Row],[Price_Level]]&amp;Table_wabobpsvr_AzureCalc_AzureCalcRateCard[[#This Row],[Region]]</f>
        <v>Standard_D14 VM (Windows)C12</v>
      </c>
      <c r="B14744" s="1039">
        <v>12</v>
      </c>
      <c r="C14744" s="1039" t="s">
        <v>680</v>
      </c>
      <c r="D14744" s="1039" t="s">
        <v>177</v>
      </c>
      <c r="E14744" s="1039">
        <v>2.0711599999999999</v>
      </c>
      <c r="F14744" s="1039" t="s">
        <v>1120</v>
      </c>
      <c r="G14744" s="775" t="s">
        <v>4235</v>
      </c>
      <c r="H14744" s="775" t="s">
        <v>4235</v>
      </c>
      <c r="I14744" s="775" t="s">
        <v>5469</v>
      </c>
    </row>
    <row r="14745" spans="1:9">
      <c r="A14745" s="1039" t="str">
        <f>Table_wabobpsvr_AzureCalc_AzureCalcRateCard[[#This Row],[ServiceName]]&amp;Table_wabobpsvr_AzureCalc_AzureCalcRateCard[[#This Row],[Price_Level]]&amp;Table_wabobpsvr_AzureCalc_AzureCalcRateCard[[#This Row],[Region]]</f>
        <v>Standard_D14 VM (Windows)D12</v>
      </c>
      <c r="B14745" s="1039">
        <v>12</v>
      </c>
      <c r="C14745" s="1039" t="s">
        <v>680</v>
      </c>
      <c r="D14745" s="1039" t="s">
        <v>176</v>
      </c>
      <c r="E14745" s="1039">
        <v>2.0028800000000002</v>
      </c>
      <c r="F14745" s="1039" t="s">
        <v>1120</v>
      </c>
      <c r="G14745" s="775" t="s">
        <v>4235</v>
      </c>
      <c r="H14745" s="775" t="s">
        <v>4235</v>
      </c>
      <c r="I14745" s="775" t="s">
        <v>5469</v>
      </c>
    </row>
    <row r="14746" spans="1:9">
      <c r="A14746" s="1039" t="str">
        <f>Table_wabobpsvr_AzureCalc_AzureCalcRateCard[[#This Row],[ServiceName]]&amp;Table_wabobpsvr_AzureCalc_AzureCalcRateCard[[#This Row],[Price_Level]]&amp;Table_wabobpsvr_AzureCalc_AzureCalcRateCard[[#This Row],[Region]]</f>
        <v>Standard_D14 VM (Windows)MOSP3</v>
      </c>
      <c r="B14746" s="1039">
        <v>3</v>
      </c>
      <c r="C14746" s="1039" t="s">
        <v>680</v>
      </c>
      <c r="D14746" s="1039" t="s">
        <v>606</v>
      </c>
      <c r="E14746" s="1039">
        <v>2.1110000000000002</v>
      </c>
      <c r="F14746" s="1039" t="s">
        <v>1120</v>
      </c>
      <c r="G14746" s="775" t="s">
        <v>4235</v>
      </c>
      <c r="H14746" s="775" t="s">
        <v>4235</v>
      </c>
      <c r="I14746" s="775" t="s">
        <v>5470</v>
      </c>
    </row>
    <row r="14747" spans="1:9">
      <c r="A14747" s="1039" t="str">
        <f>Table_wabobpsvr_AzureCalc_AzureCalcRateCard[[#This Row],[ServiceName]]&amp;Table_wabobpsvr_AzureCalc_AzureCalcRateCard[[#This Row],[Price_Level]]&amp;Table_wabobpsvr_AzureCalc_AzureCalcRateCard[[#This Row],[Region]]</f>
        <v>Standard_D14 VM (Windows)A3</v>
      </c>
      <c r="B14747" s="1039">
        <v>3</v>
      </c>
      <c r="C14747" s="1039" t="s">
        <v>680</v>
      </c>
      <c r="D14747" s="1039" t="s">
        <v>174</v>
      </c>
      <c r="E14747" s="1039">
        <v>2.0476700000000001</v>
      </c>
      <c r="F14747" s="1039" t="s">
        <v>1120</v>
      </c>
      <c r="G14747" s="775" t="s">
        <v>4235</v>
      </c>
      <c r="H14747" s="775" t="s">
        <v>4235</v>
      </c>
      <c r="I14747" s="775" t="s">
        <v>5470</v>
      </c>
    </row>
    <row r="14748" spans="1:9">
      <c r="A14748" s="1039" t="str">
        <f>Table_wabobpsvr_AzureCalc_AzureCalcRateCard[[#This Row],[ServiceName]]&amp;Table_wabobpsvr_AzureCalc_AzureCalcRateCard[[#This Row],[Price_Level]]&amp;Table_wabobpsvr_AzureCalc_AzureCalcRateCard[[#This Row],[Region]]</f>
        <v>Standard_D14 VM (Windows)B3</v>
      </c>
      <c r="B14748" s="1039">
        <v>3</v>
      </c>
      <c r="C14748" s="1039" t="s">
        <v>680</v>
      </c>
      <c r="D14748" s="1039" t="s">
        <v>175</v>
      </c>
      <c r="E14748" s="1039">
        <v>1.98434</v>
      </c>
      <c r="F14748" s="1039" t="s">
        <v>1120</v>
      </c>
      <c r="G14748" s="775" t="s">
        <v>4235</v>
      </c>
      <c r="H14748" s="775" t="s">
        <v>4235</v>
      </c>
      <c r="I14748" s="775" t="s">
        <v>5470</v>
      </c>
    </row>
    <row r="14749" spans="1:9">
      <c r="A14749" s="1039" t="str">
        <f>Table_wabobpsvr_AzureCalc_AzureCalcRateCard[[#This Row],[ServiceName]]&amp;Table_wabobpsvr_AzureCalc_AzureCalcRateCard[[#This Row],[Price_Level]]&amp;Table_wabobpsvr_AzureCalc_AzureCalcRateCard[[#This Row],[Region]]</f>
        <v>Standard_D14 VM (Windows)C3</v>
      </c>
      <c r="B14749" s="1039">
        <v>3</v>
      </c>
      <c r="C14749" s="1039" t="s">
        <v>680</v>
      </c>
      <c r="D14749" s="1039" t="s">
        <v>177</v>
      </c>
      <c r="E14749" s="1039">
        <v>1.9210100000000001</v>
      </c>
      <c r="F14749" s="1039" t="s">
        <v>1120</v>
      </c>
      <c r="G14749" s="775" t="s">
        <v>4235</v>
      </c>
      <c r="H14749" s="775" t="s">
        <v>4235</v>
      </c>
      <c r="I14749" s="775" t="s">
        <v>5470</v>
      </c>
    </row>
    <row r="14750" spans="1:9">
      <c r="A14750" s="1039" t="str">
        <f>Table_wabobpsvr_AzureCalc_AzureCalcRateCard[[#This Row],[ServiceName]]&amp;Table_wabobpsvr_AzureCalc_AzureCalcRateCard[[#This Row],[Price_Level]]&amp;Table_wabobpsvr_AzureCalc_AzureCalcRateCard[[#This Row],[Region]]</f>
        <v>Standard_D14 VM (Windows)D3</v>
      </c>
      <c r="B14750" s="1039">
        <v>3</v>
      </c>
      <c r="C14750" s="1039" t="s">
        <v>680</v>
      </c>
      <c r="D14750" s="1039" t="s">
        <v>176</v>
      </c>
      <c r="E14750" s="1039">
        <v>1.85768</v>
      </c>
      <c r="F14750" s="1039" t="s">
        <v>1120</v>
      </c>
      <c r="G14750" s="775" t="s">
        <v>4235</v>
      </c>
      <c r="H14750" s="775" t="s">
        <v>4235</v>
      </c>
      <c r="I14750" s="775" t="s">
        <v>5470</v>
      </c>
    </row>
    <row r="14751" spans="1:9">
      <c r="A14751" s="1039" t="str">
        <f>Table_wabobpsvr_AzureCalc_AzureCalcRateCard[[#This Row],[ServiceName]]&amp;Table_wabobpsvr_AzureCalc_AzureCalcRateCard[[#This Row],[Price_Level]]&amp;Table_wabobpsvr_AzureCalc_AzureCalcRateCard[[#This Row],[Region]]</f>
        <v>Standard_D14 VM (Windows)MOSP6</v>
      </c>
      <c r="B14751" s="1039">
        <v>6</v>
      </c>
      <c r="C14751" s="1039" t="s">
        <v>680</v>
      </c>
      <c r="D14751" s="1039" t="s">
        <v>606</v>
      </c>
      <c r="E14751" s="1039">
        <v>2.1110000000000002</v>
      </c>
      <c r="F14751" s="1039" t="s">
        <v>1120</v>
      </c>
      <c r="G14751" s="775" t="s">
        <v>4235</v>
      </c>
      <c r="H14751" s="775" t="s">
        <v>4235</v>
      </c>
      <c r="I14751" s="775" t="s">
        <v>5471</v>
      </c>
    </row>
    <row r="14752" spans="1:9">
      <c r="A14752" s="775" t="str">
        <f>Table_wabobpsvr_AzureCalc_AzureCalcRateCard[[#This Row],[ServiceName]]&amp;Table_wabobpsvr_AzureCalc_AzureCalcRateCard[[#This Row],[Price_Level]]&amp;Table_wabobpsvr_AzureCalc_AzureCalcRateCard[[#This Row],[Region]]</f>
        <v>Standard_D14 VM (Windows)A6</v>
      </c>
      <c r="B14752" s="775">
        <v>6</v>
      </c>
      <c r="C14752" s="775" t="s">
        <v>680</v>
      </c>
      <c r="D14752" s="775" t="s">
        <v>174</v>
      </c>
      <c r="E14752" s="775">
        <v>2.0476700000000001</v>
      </c>
      <c r="F14752" s="775" t="s">
        <v>1120</v>
      </c>
      <c r="G14752" s="775" t="s">
        <v>4235</v>
      </c>
      <c r="H14752" s="775" t="s">
        <v>4235</v>
      </c>
      <c r="I14752" s="775" t="s">
        <v>5471</v>
      </c>
    </row>
    <row r="14753" spans="1:9">
      <c r="A14753" s="775" t="str">
        <f>Table_wabobpsvr_AzureCalc_AzureCalcRateCard[[#This Row],[ServiceName]]&amp;Table_wabobpsvr_AzureCalc_AzureCalcRateCard[[#This Row],[Price_Level]]&amp;Table_wabobpsvr_AzureCalc_AzureCalcRateCard[[#This Row],[Region]]</f>
        <v>Standard_D14 VM (Windows)B6</v>
      </c>
      <c r="B14753" s="775">
        <v>6</v>
      </c>
      <c r="C14753" s="775" t="s">
        <v>680</v>
      </c>
      <c r="D14753" s="775" t="s">
        <v>175</v>
      </c>
      <c r="E14753" s="775">
        <v>1.98434</v>
      </c>
      <c r="F14753" s="775" t="s">
        <v>1120</v>
      </c>
      <c r="G14753" s="775" t="s">
        <v>4235</v>
      </c>
      <c r="H14753" s="775" t="s">
        <v>4235</v>
      </c>
      <c r="I14753" s="775" t="s">
        <v>5471</v>
      </c>
    </row>
    <row r="14754" spans="1:9">
      <c r="A14754" s="1039" t="str">
        <f>Table_wabobpsvr_AzureCalc_AzureCalcRateCard[[#This Row],[ServiceName]]&amp;Table_wabobpsvr_AzureCalc_AzureCalcRateCard[[#This Row],[Price_Level]]&amp;Table_wabobpsvr_AzureCalc_AzureCalcRateCard[[#This Row],[Region]]</f>
        <v>Standard_D14 VM (Windows)C6</v>
      </c>
      <c r="B14754" s="1039">
        <v>6</v>
      </c>
      <c r="C14754" s="1039" t="s">
        <v>680</v>
      </c>
      <c r="D14754" s="1039" t="s">
        <v>177</v>
      </c>
      <c r="E14754" s="1039">
        <v>1.9210100000000001</v>
      </c>
      <c r="F14754" s="1039" t="s">
        <v>1120</v>
      </c>
      <c r="G14754" s="775" t="s">
        <v>4235</v>
      </c>
      <c r="H14754" s="775" t="s">
        <v>4235</v>
      </c>
      <c r="I14754" s="775" t="s">
        <v>5471</v>
      </c>
    </row>
    <row r="14755" spans="1:9">
      <c r="A14755" s="1039" t="str">
        <f>Table_wabobpsvr_AzureCalc_AzureCalcRateCard[[#This Row],[ServiceName]]&amp;Table_wabobpsvr_AzureCalc_AzureCalcRateCard[[#This Row],[Price_Level]]&amp;Table_wabobpsvr_AzureCalc_AzureCalcRateCard[[#This Row],[Region]]</f>
        <v>Standard_D14 VM (Windows)D6</v>
      </c>
      <c r="B14755" s="1039">
        <v>6</v>
      </c>
      <c r="C14755" s="1039" t="s">
        <v>680</v>
      </c>
      <c r="D14755" s="1039" t="s">
        <v>176</v>
      </c>
      <c r="E14755" s="1039">
        <v>1.85768</v>
      </c>
      <c r="F14755" s="1039" t="s">
        <v>1120</v>
      </c>
      <c r="G14755" s="775" t="s">
        <v>4235</v>
      </c>
      <c r="H14755" s="775" t="s">
        <v>4235</v>
      </c>
      <c r="I14755" s="775" t="s">
        <v>5471</v>
      </c>
    </row>
    <row r="14756" spans="1:9">
      <c r="A14756" s="1039" t="str">
        <f>Table_wabobpsvr_AzureCalc_AzureCalcRateCard[[#This Row],[ServiceName]]&amp;Table_wabobpsvr_AzureCalc_AzureCalcRateCard[[#This Row],[Price_Level]]&amp;Table_wabobpsvr_AzureCalc_AzureCalcRateCard[[#This Row],[Region]]</f>
        <v>Standard_D14 VM (Windows)MOSP2</v>
      </c>
      <c r="B14756" s="1039">
        <v>2</v>
      </c>
      <c r="C14756" s="1039" t="s">
        <v>680</v>
      </c>
      <c r="D14756" s="1039" t="s">
        <v>606</v>
      </c>
      <c r="E14756" s="1039">
        <v>1.944</v>
      </c>
      <c r="F14756" s="1039" t="s">
        <v>1120</v>
      </c>
      <c r="G14756" s="775" t="s">
        <v>4235</v>
      </c>
      <c r="H14756" s="775" t="s">
        <v>4235</v>
      </c>
      <c r="I14756" s="775" t="s">
        <v>5472</v>
      </c>
    </row>
    <row r="14757" spans="1:9">
      <c r="A14757" s="1039" t="str">
        <f>Table_wabobpsvr_AzureCalc_AzureCalcRateCard[[#This Row],[ServiceName]]&amp;Table_wabobpsvr_AzureCalc_AzureCalcRateCard[[#This Row],[Price_Level]]&amp;Table_wabobpsvr_AzureCalc_AzureCalcRateCard[[#This Row],[Region]]</f>
        <v>Standard_D14 VM (Windows)A2</v>
      </c>
      <c r="B14757" s="1039">
        <v>2</v>
      </c>
      <c r="C14757" s="1039" t="s">
        <v>680</v>
      </c>
      <c r="D14757" s="1039" t="s">
        <v>174</v>
      </c>
      <c r="E14757" s="1039">
        <v>1.88568</v>
      </c>
      <c r="F14757" s="1039" t="s">
        <v>1120</v>
      </c>
      <c r="G14757" s="775" t="s">
        <v>4235</v>
      </c>
      <c r="H14757" s="775" t="s">
        <v>4235</v>
      </c>
      <c r="I14757" s="775" t="s">
        <v>5472</v>
      </c>
    </row>
    <row r="14758" spans="1:9">
      <c r="A14758" s="1039" t="str">
        <f>Table_wabobpsvr_AzureCalc_AzureCalcRateCard[[#This Row],[ServiceName]]&amp;Table_wabobpsvr_AzureCalc_AzureCalcRateCard[[#This Row],[Price_Level]]&amp;Table_wabobpsvr_AzureCalc_AzureCalcRateCard[[#This Row],[Region]]</f>
        <v>Standard_D14 VM (Windows)B2</v>
      </c>
      <c r="B14758" s="1039">
        <v>2</v>
      </c>
      <c r="C14758" s="1039" t="s">
        <v>680</v>
      </c>
      <c r="D14758" s="1039" t="s">
        <v>175</v>
      </c>
      <c r="E14758" s="1039">
        <v>1.8273600000000001</v>
      </c>
      <c r="F14758" s="1039" t="s">
        <v>1120</v>
      </c>
      <c r="G14758" s="775" t="s">
        <v>4235</v>
      </c>
      <c r="H14758" s="775" t="s">
        <v>4235</v>
      </c>
      <c r="I14758" s="775" t="s">
        <v>5472</v>
      </c>
    </row>
    <row r="14759" spans="1:9">
      <c r="A14759" s="1039" t="str">
        <f>Table_wabobpsvr_AzureCalc_AzureCalcRateCard[[#This Row],[ServiceName]]&amp;Table_wabobpsvr_AzureCalc_AzureCalcRateCard[[#This Row],[Price_Level]]&amp;Table_wabobpsvr_AzureCalc_AzureCalcRateCard[[#This Row],[Region]]</f>
        <v>Standard_D14 VM (Windows)C2</v>
      </c>
      <c r="B14759" s="1039">
        <v>2</v>
      </c>
      <c r="C14759" s="1039" t="s">
        <v>680</v>
      </c>
      <c r="D14759" s="1039" t="s">
        <v>177</v>
      </c>
      <c r="E14759" s="1039">
        <v>1.7690399999999999</v>
      </c>
      <c r="F14759" s="1039" t="s">
        <v>1120</v>
      </c>
      <c r="G14759" s="775" t="s">
        <v>4235</v>
      </c>
      <c r="H14759" s="775" t="s">
        <v>4235</v>
      </c>
      <c r="I14759" s="775" t="s">
        <v>5472</v>
      </c>
    </row>
    <row r="14760" spans="1:9">
      <c r="A14760" s="775" t="str">
        <f>Table_wabobpsvr_AzureCalc_AzureCalcRateCard[[#This Row],[ServiceName]]&amp;Table_wabobpsvr_AzureCalc_AzureCalcRateCard[[#This Row],[Price_Level]]&amp;Table_wabobpsvr_AzureCalc_AzureCalcRateCard[[#This Row],[Region]]</f>
        <v>Standard_D14 VM (Windows)D2</v>
      </c>
      <c r="B14760" s="775">
        <v>2</v>
      </c>
      <c r="C14760" s="775" t="s">
        <v>680</v>
      </c>
      <c r="D14760" s="775" t="s">
        <v>176</v>
      </c>
      <c r="E14760" s="775">
        <v>1.71072</v>
      </c>
      <c r="F14760" s="775" t="s">
        <v>1120</v>
      </c>
      <c r="G14760" s="775" t="s">
        <v>4235</v>
      </c>
      <c r="H14760" s="775" t="s">
        <v>4235</v>
      </c>
      <c r="I14760" s="775" t="s">
        <v>5472</v>
      </c>
    </row>
    <row r="14761" spans="1:9">
      <c r="A14761" s="775" t="str">
        <f>Table_wabobpsvr_AzureCalc_AzureCalcRateCard[[#This Row],[ServiceName]]&amp;Table_wabobpsvr_AzureCalc_AzureCalcRateCard[[#This Row],[Price_Level]]&amp;Table_wabobpsvr_AzureCalc_AzureCalcRateCard[[#This Row],[Region]]</f>
        <v>Standard_D14 VM (Windows)MOSP5</v>
      </c>
      <c r="B14761" s="775">
        <v>5</v>
      </c>
      <c r="C14761" s="775" t="s">
        <v>680</v>
      </c>
      <c r="D14761" s="775" t="s">
        <v>606</v>
      </c>
      <c r="E14761" s="775">
        <v>2.1110000000000002</v>
      </c>
      <c r="F14761" s="775" t="s">
        <v>1120</v>
      </c>
      <c r="G14761" s="775" t="s">
        <v>4235</v>
      </c>
      <c r="H14761" s="775" t="s">
        <v>4235</v>
      </c>
      <c r="I14761" s="775" t="s">
        <v>5473</v>
      </c>
    </row>
    <row r="14762" spans="1:9">
      <c r="A14762" s="775" t="str">
        <f>Table_wabobpsvr_AzureCalc_AzureCalcRateCard[[#This Row],[ServiceName]]&amp;Table_wabobpsvr_AzureCalc_AzureCalcRateCard[[#This Row],[Price_Level]]&amp;Table_wabobpsvr_AzureCalc_AzureCalcRateCard[[#This Row],[Region]]</f>
        <v>Standard_D14 VM (Windows)A5</v>
      </c>
      <c r="B14762" s="775">
        <v>5</v>
      </c>
      <c r="C14762" s="775" t="s">
        <v>680</v>
      </c>
      <c r="D14762" s="775" t="s">
        <v>174</v>
      </c>
      <c r="E14762" s="775">
        <v>2.0476700000000001</v>
      </c>
      <c r="F14762" s="775" t="s">
        <v>1120</v>
      </c>
      <c r="G14762" s="775" t="s">
        <v>4235</v>
      </c>
      <c r="H14762" s="775" t="s">
        <v>4235</v>
      </c>
      <c r="I14762" s="775" t="s">
        <v>5473</v>
      </c>
    </row>
    <row r="14763" spans="1:9">
      <c r="A14763" s="775" t="str">
        <f>Table_wabobpsvr_AzureCalc_AzureCalcRateCard[[#This Row],[ServiceName]]&amp;Table_wabobpsvr_AzureCalc_AzureCalcRateCard[[#This Row],[Price_Level]]&amp;Table_wabobpsvr_AzureCalc_AzureCalcRateCard[[#This Row],[Region]]</f>
        <v>Standard_D14 VM (Windows)B5</v>
      </c>
      <c r="B14763" s="775">
        <v>5</v>
      </c>
      <c r="C14763" s="775" t="s">
        <v>680</v>
      </c>
      <c r="D14763" s="775" t="s">
        <v>175</v>
      </c>
      <c r="E14763" s="775">
        <v>1.98434</v>
      </c>
      <c r="F14763" s="775" t="s">
        <v>1120</v>
      </c>
      <c r="G14763" s="775" t="s">
        <v>4235</v>
      </c>
      <c r="H14763" s="775" t="s">
        <v>4235</v>
      </c>
      <c r="I14763" s="775" t="s">
        <v>5473</v>
      </c>
    </row>
    <row r="14764" spans="1:9">
      <c r="A14764" s="775" t="str">
        <f>Table_wabobpsvr_AzureCalc_AzureCalcRateCard[[#This Row],[ServiceName]]&amp;Table_wabobpsvr_AzureCalc_AzureCalcRateCard[[#This Row],[Price_Level]]&amp;Table_wabobpsvr_AzureCalc_AzureCalcRateCard[[#This Row],[Region]]</f>
        <v>Standard_D14 VM (Windows)C5</v>
      </c>
      <c r="B14764" s="775">
        <v>5</v>
      </c>
      <c r="C14764" s="775" t="s">
        <v>680</v>
      </c>
      <c r="D14764" s="775" t="s">
        <v>177</v>
      </c>
      <c r="E14764" s="775">
        <v>1.9210100000000001</v>
      </c>
      <c r="F14764" s="775" t="s">
        <v>1120</v>
      </c>
      <c r="G14764" s="775" t="s">
        <v>4235</v>
      </c>
      <c r="H14764" s="775" t="s">
        <v>4235</v>
      </c>
      <c r="I14764" s="775" t="s">
        <v>5473</v>
      </c>
    </row>
    <row r="14765" spans="1:9">
      <c r="A14765" s="775" t="str">
        <f>Table_wabobpsvr_AzureCalc_AzureCalcRateCard[[#This Row],[ServiceName]]&amp;Table_wabobpsvr_AzureCalc_AzureCalcRateCard[[#This Row],[Price_Level]]&amp;Table_wabobpsvr_AzureCalc_AzureCalcRateCard[[#This Row],[Region]]</f>
        <v>Standard_D14 VM (Windows)D5</v>
      </c>
      <c r="B14765" s="775">
        <v>5</v>
      </c>
      <c r="C14765" s="775" t="s">
        <v>680</v>
      </c>
      <c r="D14765" s="775" t="s">
        <v>176</v>
      </c>
      <c r="E14765" s="775">
        <v>1.85768</v>
      </c>
      <c r="F14765" s="775" t="s">
        <v>1120</v>
      </c>
      <c r="G14765" s="775" t="s">
        <v>4235</v>
      </c>
      <c r="H14765" s="775" t="s">
        <v>4235</v>
      </c>
      <c r="I14765" s="775" t="s">
        <v>5473</v>
      </c>
    </row>
    <row r="14766" spans="1:9">
      <c r="A14766" s="1039" t="str">
        <f>Table_wabobpsvr_AzureCalc_AzureCalcRateCard[[#This Row],[ServiceName]]&amp;Table_wabobpsvr_AzureCalc_AzureCalcRateCard[[#This Row],[Price_Level]]&amp;Table_wabobpsvr_AzureCalc_AzureCalcRateCard[[#This Row],[Region]]</f>
        <v>Standard_D14 VM (Windows)MOSP1</v>
      </c>
      <c r="B14766" s="1039">
        <v>1</v>
      </c>
      <c r="C14766" s="1039" t="s">
        <v>680</v>
      </c>
      <c r="D14766" s="1039" t="s">
        <v>606</v>
      </c>
      <c r="E14766" s="1039">
        <v>1.944</v>
      </c>
      <c r="F14766" s="1039" t="s">
        <v>1120</v>
      </c>
      <c r="G14766" s="775" t="s">
        <v>4235</v>
      </c>
      <c r="H14766" s="775" t="s">
        <v>4235</v>
      </c>
      <c r="I14766" s="775" t="s">
        <v>5474</v>
      </c>
    </row>
    <row r="14767" spans="1:9">
      <c r="A14767" s="775" t="str">
        <f>Table_wabobpsvr_AzureCalc_AzureCalcRateCard[[#This Row],[ServiceName]]&amp;Table_wabobpsvr_AzureCalc_AzureCalcRateCard[[#This Row],[Price_Level]]&amp;Table_wabobpsvr_AzureCalc_AzureCalcRateCard[[#This Row],[Region]]</f>
        <v>Standard_D14 VM (Windows)A1</v>
      </c>
      <c r="B14767" s="775">
        <v>1</v>
      </c>
      <c r="C14767" s="775" t="s">
        <v>680</v>
      </c>
      <c r="D14767" s="775" t="s">
        <v>174</v>
      </c>
      <c r="E14767" s="775">
        <v>1.88568</v>
      </c>
      <c r="F14767" s="775" t="s">
        <v>1120</v>
      </c>
      <c r="G14767" s="775" t="s">
        <v>4235</v>
      </c>
      <c r="H14767" s="775" t="s">
        <v>4235</v>
      </c>
      <c r="I14767" s="775" t="s">
        <v>5474</v>
      </c>
    </row>
    <row r="14768" spans="1:9">
      <c r="A14768" s="775" t="str">
        <f>Table_wabobpsvr_AzureCalc_AzureCalcRateCard[[#This Row],[ServiceName]]&amp;Table_wabobpsvr_AzureCalc_AzureCalcRateCard[[#This Row],[Price_Level]]&amp;Table_wabobpsvr_AzureCalc_AzureCalcRateCard[[#This Row],[Region]]</f>
        <v>Standard_D14 VM (Windows)B1</v>
      </c>
      <c r="B14768" s="775">
        <v>1</v>
      </c>
      <c r="C14768" s="775" t="s">
        <v>680</v>
      </c>
      <c r="D14768" s="775" t="s">
        <v>175</v>
      </c>
      <c r="E14768" s="775">
        <v>1.8273600000000001</v>
      </c>
      <c r="F14768" s="775" t="s">
        <v>1120</v>
      </c>
      <c r="G14768" s="775" t="s">
        <v>4235</v>
      </c>
      <c r="H14768" s="775" t="s">
        <v>4235</v>
      </c>
      <c r="I14768" s="775" t="s">
        <v>5474</v>
      </c>
    </row>
    <row r="14769" spans="1:9">
      <c r="A14769" s="775" t="str">
        <f>Table_wabobpsvr_AzureCalc_AzureCalcRateCard[[#This Row],[ServiceName]]&amp;Table_wabobpsvr_AzureCalc_AzureCalcRateCard[[#This Row],[Price_Level]]&amp;Table_wabobpsvr_AzureCalc_AzureCalcRateCard[[#This Row],[Region]]</f>
        <v>Standard_D14 VM (Windows)C1</v>
      </c>
      <c r="B14769" s="775">
        <v>1</v>
      </c>
      <c r="C14769" s="775" t="s">
        <v>680</v>
      </c>
      <c r="D14769" s="775" t="s">
        <v>177</v>
      </c>
      <c r="E14769" s="775">
        <v>1.7690399999999999</v>
      </c>
      <c r="F14769" s="775" t="s">
        <v>1120</v>
      </c>
      <c r="G14769" s="775" t="s">
        <v>4235</v>
      </c>
      <c r="H14769" s="775" t="s">
        <v>4235</v>
      </c>
      <c r="I14769" s="775" t="s">
        <v>5474</v>
      </c>
    </row>
    <row r="14770" spans="1:9">
      <c r="A14770" s="775" t="str">
        <f>Table_wabobpsvr_AzureCalc_AzureCalcRateCard[[#This Row],[ServiceName]]&amp;Table_wabobpsvr_AzureCalc_AzureCalcRateCard[[#This Row],[Price_Level]]&amp;Table_wabobpsvr_AzureCalc_AzureCalcRateCard[[#This Row],[Region]]</f>
        <v>Standard_D14 VM (Windows)D1</v>
      </c>
      <c r="B14770" s="775">
        <v>1</v>
      </c>
      <c r="C14770" s="775" t="s">
        <v>680</v>
      </c>
      <c r="D14770" s="775" t="s">
        <v>176</v>
      </c>
      <c r="E14770" s="775">
        <v>1.71072</v>
      </c>
      <c r="F14770" s="775" t="s">
        <v>1120</v>
      </c>
      <c r="G14770" s="775" t="s">
        <v>4235</v>
      </c>
      <c r="H14770" s="775" t="s">
        <v>4235</v>
      </c>
      <c r="I14770" s="775" t="s">
        <v>5474</v>
      </c>
    </row>
    <row r="14771" spans="1:9">
      <c r="A14771" s="775" t="str">
        <f>Table_wabobpsvr_AzureCalc_AzureCalcRateCard[[#This Row],[ServiceName]]&amp;Table_wabobpsvr_AzureCalc_AzureCalcRateCard[[#This Row],[Price_Level]]&amp;Table_wabobpsvr_AzureCalc_AzureCalcRateCard[[#This Row],[Region]]</f>
        <v>Standard_D14 VM (Windows)MOSP4</v>
      </c>
      <c r="B14771" s="775">
        <v>4</v>
      </c>
      <c r="C14771" s="775" t="s">
        <v>680</v>
      </c>
      <c r="D14771" s="775" t="s">
        <v>606</v>
      </c>
      <c r="E14771" s="775">
        <v>2.1110000000000002</v>
      </c>
      <c r="F14771" s="775" t="s">
        <v>1120</v>
      </c>
      <c r="G14771" s="775" t="s">
        <v>4235</v>
      </c>
      <c r="H14771" s="775" t="s">
        <v>4235</v>
      </c>
      <c r="I14771" s="775" t="s">
        <v>5475</v>
      </c>
    </row>
    <row r="14772" spans="1:9">
      <c r="A14772" s="775" t="str">
        <f>Table_wabobpsvr_AzureCalc_AzureCalcRateCard[[#This Row],[ServiceName]]&amp;Table_wabobpsvr_AzureCalc_AzureCalcRateCard[[#This Row],[Price_Level]]&amp;Table_wabobpsvr_AzureCalc_AzureCalcRateCard[[#This Row],[Region]]</f>
        <v>Standard_D14 VM (Windows)A4</v>
      </c>
      <c r="B14772" s="775">
        <v>4</v>
      </c>
      <c r="C14772" s="775" t="s">
        <v>680</v>
      </c>
      <c r="D14772" s="775" t="s">
        <v>174</v>
      </c>
      <c r="E14772" s="775">
        <v>2.0476700000000001</v>
      </c>
      <c r="F14772" s="775" t="s">
        <v>1120</v>
      </c>
      <c r="G14772" s="775" t="s">
        <v>4235</v>
      </c>
      <c r="H14772" s="775" t="s">
        <v>4235</v>
      </c>
      <c r="I14772" s="775" t="s">
        <v>5475</v>
      </c>
    </row>
    <row r="14773" spans="1:9">
      <c r="A14773" s="775" t="str">
        <f>Table_wabobpsvr_AzureCalc_AzureCalcRateCard[[#This Row],[ServiceName]]&amp;Table_wabobpsvr_AzureCalc_AzureCalcRateCard[[#This Row],[Price_Level]]&amp;Table_wabobpsvr_AzureCalc_AzureCalcRateCard[[#This Row],[Region]]</f>
        <v>Standard_D14 VM (Windows)B4</v>
      </c>
      <c r="B14773" s="775">
        <v>4</v>
      </c>
      <c r="C14773" s="775" t="s">
        <v>680</v>
      </c>
      <c r="D14773" s="775" t="s">
        <v>175</v>
      </c>
      <c r="E14773" s="775">
        <v>1.98434</v>
      </c>
      <c r="F14773" s="775" t="s">
        <v>1120</v>
      </c>
      <c r="G14773" s="775" t="s">
        <v>4235</v>
      </c>
      <c r="H14773" s="775" t="s">
        <v>4235</v>
      </c>
      <c r="I14773" s="775" t="s">
        <v>5475</v>
      </c>
    </row>
    <row r="14774" spans="1:9">
      <c r="A14774" s="775" t="str">
        <f>Table_wabobpsvr_AzureCalc_AzureCalcRateCard[[#This Row],[ServiceName]]&amp;Table_wabobpsvr_AzureCalc_AzureCalcRateCard[[#This Row],[Price_Level]]&amp;Table_wabobpsvr_AzureCalc_AzureCalcRateCard[[#This Row],[Region]]</f>
        <v>Standard_D14 VM (Windows)C4</v>
      </c>
      <c r="B14774" s="775">
        <v>4</v>
      </c>
      <c r="C14774" s="775" t="s">
        <v>680</v>
      </c>
      <c r="D14774" s="775" t="s">
        <v>177</v>
      </c>
      <c r="E14774" s="775">
        <v>1.9210100000000001</v>
      </c>
      <c r="F14774" s="775" t="s">
        <v>1120</v>
      </c>
      <c r="G14774" s="775" t="s">
        <v>4235</v>
      </c>
      <c r="H14774" s="775" t="s">
        <v>4235</v>
      </c>
      <c r="I14774" s="775" t="s">
        <v>5475</v>
      </c>
    </row>
    <row r="14775" spans="1:9">
      <c r="A14775" s="775" t="str">
        <f>Table_wabobpsvr_AzureCalc_AzureCalcRateCard[[#This Row],[ServiceName]]&amp;Table_wabobpsvr_AzureCalc_AzureCalcRateCard[[#This Row],[Price_Level]]&amp;Table_wabobpsvr_AzureCalc_AzureCalcRateCard[[#This Row],[Region]]</f>
        <v>Standard_D14 VM (Windows)D4</v>
      </c>
      <c r="B14775" s="775">
        <v>4</v>
      </c>
      <c r="C14775" s="775" t="s">
        <v>680</v>
      </c>
      <c r="D14775" s="775" t="s">
        <v>176</v>
      </c>
      <c r="E14775" s="775">
        <v>1.85768</v>
      </c>
      <c r="F14775" s="775" t="s">
        <v>1120</v>
      </c>
      <c r="G14775" s="775" t="s">
        <v>4235</v>
      </c>
      <c r="H14775" s="775" t="s">
        <v>4235</v>
      </c>
      <c r="I14775" s="775" t="s">
        <v>5475</v>
      </c>
    </row>
    <row r="14776" spans="1:9">
      <c r="A14776" s="775" t="str">
        <f>Table_wabobpsvr_AzureCalc_AzureCalcRateCard[[#This Row],[ServiceName]]&amp;Table_wabobpsvr_AzureCalc_AzureCalcRateCard[[#This Row],[Price_Level]]&amp;Table_wabobpsvr_AzureCalc_AzureCalcRateCard[[#This Row],[Region]]</f>
        <v>Standard_D14 VM (Windows)MOSP14</v>
      </c>
      <c r="B14776" s="775">
        <v>14</v>
      </c>
      <c r="C14776" s="775" t="s">
        <v>680</v>
      </c>
      <c r="D14776" s="775" t="s">
        <v>606</v>
      </c>
      <c r="E14776" s="775">
        <v>2.4300000000000002</v>
      </c>
      <c r="F14776" s="775" t="s">
        <v>1120</v>
      </c>
      <c r="G14776" s="775" t="s">
        <v>4235</v>
      </c>
      <c r="H14776" s="775" t="s">
        <v>4235</v>
      </c>
      <c r="I14776" s="775" t="s">
        <v>5476</v>
      </c>
    </row>
    <row r="14777" spans="1:9">
      <c r="A14777" s="775" t="str">
        <f>Table_wabobpsvr_AzureCalc_AzureCalcRateCard[[#This Row],[ServiceName]]&amp;Table_wabobpsvr_AzureCalc_AzureCalcRateCard[[#This Row],[Price_Level]]&amp;Table_wabobpsvr_AzureCalc_AzureCalcRateCard[[#This Row],[Region]]</f>
        <v>Standard_D14 VM (Windows)A14</v>
      </c>
      <c r="B14777" s="775">
        <v>14</v>
      </c>
      <c r="C14777" s="775" t="s">
        <v>680</v>
      </c>
      <c r="D14777" s="775" t="s">
        <v>174</v>
      </c>
      <c r="E14777" s="775">
        <v>2.3571</v>
      </c>
      <c r="F14777" s="775" t="s">
        <v>1120</v>
      </c>
      <c r="G14777" s="775" t="s">
        <v>4235</v>
      </c>
      <c r="H14777" s="775" t="s">
        <v>4235</v>
      </c>
      <c r="I14777" s="775" t="s">
        <v>5476</v>
      </c>
    </row>
    <row r="14778" spans="1:9">
      <c r="A14778" s="775" t="str">
        <f>Table_wabobpsvr_AzureCalc_AzureCalcRateCard[[#This Row],[ServiceName]]&amp;Table_wabobpsvr_AzureCalc_AzureCalcRateCard[[#This Row],[Price_Level]]&amp;Table_wabobpsvr_AzureCalc_AzureCalcRateCard[[#This Row],[Region]]</f>
        <v>Standard_D14 VM (Windows)B14</v>
      </c>
      <c r="B14778" s="775">
        <v>14</v>
      </c>
      <c r="C14778" s="775" t="s">
        <v>680</v>
      </c>
      <c r="D14778" s="775" t="s">
        <v>175</v>
      </c>
      <c r="E14778" s="775">
        <v>2.2841999999999998</v>
      </c>
      <c r="F14778" s="775" t="s">
        <v>1120</v>
      </c>
      <c r="G14778" s="775" t="s">
        <v>4235</v>
      </c>
      <c r="H14778" s="775" t="s">
        <v>4235</v>
      </c>
      <c r="I14778" s="775" t="s">
        <v>5476</v>
      </c>
    </row>
    <row r="14779" spans="1:9">
      <c r="A14779" s="1039" t="str">
        <f>Table_wabobpsvr_AzureCalc_AzureCalcRateCard[[#This Row],[ServiceName]]&amp;Table_wabobpsvr_AzureCalc_AzureCalcRateCard[[#This Row],[Price_Level]]&amp;Table_wabobpsvr_AzureCalc_AzureCalcRateCard[[#This Row],[Region]]</f>
        <v>Standard_D5_v2 VM (Non-Windows)A8</v>
      </c>
      <c r="B14779" s="1039">
        <v>8</v>
      </c>
      <c r="C14779" s="1039" t="s">
        <v>87</v>
      </c>
      <c r="D14779" s="1039" t="s">
        <v>174</v>
      </c>
      <c r="E14779" s="1039">
        <v>1.3036799999999999</v>
      </c>
      <c r="F14779" s="1039" t="s">
        <v>8090</v>
      </c>
      <c r="G14779" s="775" t="s">
        <v>4235</v>
      </c>
      <c r="H14779" s="775" t="s">
        <v>4235</v>
      </c>
      <c r="I14779" s="775" t="s">
        <v>7848</v>
      </c>
    </row>
    <row r="14780" spans="1:9">
      <c r="A14780" s="775" t="str">
        <f>Table_wabobpsvr_AzureCalc_AzureCalcRateCard[[#This Row],[ServiceName]]&amp;Table_wabobpsvr_AzureCalc_AzureCalcRateCard[[#This Row],[Price_Level]]&amp;Table_wabobpsvr_AzureCalc_AzureCalcRateCard[[#This Row],[Region]]</f>
        <v>Standard_D4_v2 VM (Non-Windows)A11</v>
      </c>
      <c r="B14780" s="775">
        <v>11</v>
      </c>
      <c r="C14780" s="775" t="s">
        <v>87</v>
      </c>
      <c r="D14780" s="775" t="s">
        <v>174</v>
      </c>
      <c r="E14780" s="775">
        <v>0.9506</v>
      </c>
      <c r="F14780" s="775" t="s">
        <v>8089</v>
      </c>
      <c r="G14780" s="775" t="s">
        <v>4235</v>
      </c>
      <c r="H14780" s="775" t="s">
        <v>4235</v>
      </c>
      <c r="I14780" s="775" t="s">
        <v>8386</v>
      </c>
    </row>
    <row r="14781" spans="1:9">
      <c r="A14781" s="775" t="str">
        <f>Table_wabobpsvr_AzureCalc_AzureCalcRateCard[[#This Row],[ServiceName]]&amp;Table_wabobpsvr_AzureCalc_AzureCalcRateCard[[#This Row],[Price_Level]]&amp;Table_wabobpsvr_AzureCalc_AzureCalcRateCard[[#This Row],[Region]]</f>
        <v>Standard_D3_v2 VM (Non-Windows)A6</v>
      </c>
      <c r="B14781" s="775">
        <v>6</v>
      </c>
      <c r="C14781" s="775" t="s">
        <v>87</v>
      </c>
      <c r="D14781" s="775" t="s">
        <v>174</v>
      </c>
      <c r="E14781" s="775">
        <v>0.33173999999999998</v>
      </c>
      <c r="F14781" s="775" t="s">
        <v>8087</v>
      </c>
      <c r="G14781" s="775" t="s">
        <v>4235</v>
      </c>
      <c r="H14781" s="775" t="s">
        <v>4235</v>
      </c>
      <c r="I14781" s="775" t="s">
        <v>7862</v>
      </c>
    </row>
    <row r="14782" spans="1:9">
      <c r="A14782" s="775" t="str">
        <f>Table_wabobpsvr_AzureCalc_AzureCalcRateCard[[#This Row],[ServiceName]]&amp;Table_wabobpsvr_AzureCalc_AzureCalcRateCard[[#This Row],[Price_Level]]&amp;Table_wabobpsvr_AzureCalc_AzureCalcRateCard[[#This Row],[Region]]</f>
        <v>Standard_D11_v2 VM (Windows)B1</v>
      </c>
      <c r="B14782" s="775">
        <v>1</v>
      </c>
      <c r="C14782" s="775" t="s">
        <v>87</v>
      </c>
      <c r="D14782" s="775" t="s">
        <v>175</v>
      </c>
      <c r="E14782" s="775">
        <v>0.32429999999999998</v>
      </c>
      <c r="F14782" s="775" t="s">
        <v>8082</v>
      </c>
      <c r="G14782" s="775" t="s">
        <v>4235</v>
      </c>
      <c r="H14782" s="775" t="s">
        <v>4235</v>
      </c>
      <c r="I14782" s="775" t="s">
        <v>8388</v>
      </c>
    </row>
    <row r="14783" spans="1:9">
      <c r="A14783" s="775" t="str">
        <f>Table_wabobpsvr_AzureCalc_AzureCalcRateCard[[#This Row],[ServiceName]]&amp;Table_wabobpsvr_AzureCalc_AzureCalcRateCard[[#This Row],[Price_Level]]&amp;Table_wabobpsvr_AzureCalc_AzureCalcRateCard[[#This Row],[Region]]</f>
        <v>Standard_D5_v2 VM (Non-Windows)A1</v>
      </c>
      <c r="B14783" s="775">
        <v>1</v>
      </c>
      <c r="C14783" s="775" t="s">
        <v>87</v>
      </c>
      <c r="D14783" s="775" t="s">
        <v>174</v>
      </c>
      <c r="E14783" s="775">
        <v>1.1543000000000001</v>
      </c>
      <c r="F14783" s="775" t="s">
        <v>8090</v>
      </c>
      <c r="G14783" s="775" t="s">
        <v>4235</v>
      </c>
      <c r="H14783" s="775" t="s">
        <v>4235</v>
      </c>
      <c r="I14783" s="775" t="s">
        <v>8380</v>
      </c>
    </row>
    <row r="14784" spans="1:9">
      <c r="A14784" s="775" t="str">
        <f>Table_wabobpsvr_AzureCalc_AzureCalcRateCard[[#This Row],[ServiceName]]&amp;Table_wabobpsvr_AzureCalc_AzureCalcRateCard[[#This Row],[Price_Level]]&amp;Table_wabobpsvr_AzureCalc_AzureCalcRateCard[[#This Row],[Region]]</f>
        <v>CDN Data Transfer - Zone 3 - Tier 6MOSP</v>
      </c>
      <c r="B14784" s="775"/>
      <c r="C14784" s="775" t="s">
        <v>9</v>
      </c>
      <c r="D14784" s="775" t="s">
        <v>606</v>
      </c>
      <c r="E14784" s="775">
        <v>0.13</v>
      </c>
      <c r="F14784" s="775" t="s">
        <v>8431</v>
      </c>
      <c r="G14784" s="775"/>
      <c r="H14784" s="775"/>
      <c r="I14784" s="775" t="s">
        <v>8188</v>
      </c>
    </row>
    <row r="14785" spans="1:9">
      <c r="A14785" s="1039" t="str">
        <f>Table_wabobpsvr_AzureCalc_AzureCalcRateCard[[#This Row],[ServiceName]]&amp;Table_wabobpsvr_AzureCalc_AzureCalcRateCard[[#This Row],[Price_Level]]&amp;Table_wabobpsvr_AzureCalc_AzureCalcRateCard[[#This Row],[Region]]</f>
        <v>Premium CDN Data Transfer - Zone 1 - Tier 4A</v>
      </c>
      <c r="B14785" s="1039"/>
      <c r="C14785" s="1039" t="s">
        <v>9</v>
      </c>
      <c r="D14785" s="1039" t="s">
        <v>174</v>
      </c>
      <c r="E14785" s="1039">
        <v>0.16489999999999999</v>
      </c>
      <c r="F14785" s="1039" t="s">
        <v>8407</v>
      </c>
      <c r="G14785" s="775" t="s">
        <v>8174</v>
      </c>
      <c r="H14785" s="775" t="s">
        <v>8175</v>
      </c>
      <c r="I14785" s="775" t="s">
        <v>8176</v>
      </c>
    </row>
    <row r="14786" spans="1:9">
      <c r="A14786" s="775" t="str">
        <f>Table_wabobpsvr_AzureCalc_AzureCalcRateCard[[#This Row],[ServiceName]]&amp;Table_wabobpsvr_AzureCalc_AzureCalcRateCard[[#This Row],[Price_Level]]&amp;Table_wabobpsvr_AzureCalc_AzureCalcRateCard[[#This Row],[Region]]</f>
        <v>Premium CDN Data Transfer - Zone 3MOSP</v>
      </c>
      <c r="B14786" s="775"/>
      <c r="C14786" s="775" t="s">
        <v>9</v>
      </c>
      <c r="D14786" s="775" t="s">
        <v>606</v>
      </c>
      <c r="E14786" s="775">
        <v>0.5</v>
      </c>
      <c r="F14786" s="775" t="s">
        <v>8402</v>
      </c>
      <c r="G14786" s="775"/>
      <c r="H14786" s="775"/>
      <c r="I14786" s="775" t="s">
        <v>8182</v>
      </c>
    </row>
    <row r="14787" spans="1:9">
      <c r="A14787" s="775" t="str">
        <f>Table_wabobpsvr_AzureCalc_AzureCalcRateCard[[#This Row],[ServiceName]]&amp;Table_wabobpsvr_AzureCalc_AzureCalcRateCard[[#This Row],[Price_Level]]&amp;Table_wabobpsvr_AzureCalc_AzureCalcRateCard[[#This Row],[Region]]</f>
        <v>D13 HDInsight (Non-Windows)MOSP15</v>
      </c>
      <c r="B14787" s="775">
        <v>15</v>
      </c>
      <c r="C14787" s="775" t="s">
        <v>87</v>
      </c>
      <c r="D14787" s="775" t="s">
        <v>606</v>
      </c>
      <c r="E14787" s="775">
        <v>0.78400000000000003</v>
      </c>
      <c r="F14787" s="775" t="s">
        <v>3981</v>
      </c>
      <c r="G14787" s="775" t="s">
        <v>4235</v>
      </c>
      <c r="H14787" s="775" t="s">
        <v>4235</v>
      </c>
      <c r="I14787" s="775" t="s">
        <v>5477</v>
      </c>
    </row>
    <row r="14788" spans="1:9">
      <c r="A14788" s="775" t="str">
        <f>Table_wabobpsvr_AzureCalc_AzureCalcRateCard[[#This Row],[ServiceName]]&amp;Table_wabobpsvr_AzureCalc_AzureCalcRateCard[[#This Row],[Price_Level]]&amp;Table_wabobpsvr_AzureCalc_AzureCalcRateCard[[#This Row],[Region]]</f>
        <v>D2 HDInsightC9</v>
      </c>
      <c r="B14788" s="775">
        <v>9</v>
      </c>
      <c r="C14788" s="775" t="s">
        <v>87</v>
      </c>
      <c r="D14788" s="775" t="s">
        <v>177</v>
      </c>
      <c r="E14788" s="775">
        <v>0.32213999999999998</v>
      </c>
      <c r="F14788" s="775" t="s">
        <v>4028</v>
      </c>
      <c r="G14788" s="775" t="s">
        <v>4031</v>
      </c>
      <c r="H14788" s="775" t="s">
        <v>4032</v>
      </c>
      <c r="I14788" s="775" t="s">
        <v>5478</v>
      </c>
    </row>
    <row r="14789" spans="1:9">
      <c r="A14789" s="775" t="str">
        <f>Table_wabobpsvr_AzureCalc_AzureCalcRateCard[[#This Row],[ServiceName]]&amp;Table_wabobpsvr_AzureCalc_AzureCalcRateCard[[#This Row],[Price_Level]]&amp;Table_wabobpsvr_AzureCalc_AzureCalcRateCard[[#This Row],[Region]]</f>
        <v>D2 HDInsightD9</v>
      </c>
      <c r="B14789" s="775">
        <v>9</v>
      </c>
      <c r="C14789" s="775" t="s">
        <v>87</v>
      </c>
      <c r="D14789" s="775" t="s">
        <v>176</v>
      </c>
      <c r="E14789" s="775">
        <v>0.31152000000000002</v>
      </c>
      <c r="F14789" s="775" t="s">
        <v>4028</v>
      </c>
      <c r="G14789" s="775" t="s">
        <v>4031</v>
      </c>
      <c r="H14789" s="775" t="s">
        <v>4032</v>
      </c>
      <c r="I14789" s="775" t="s">
        <v>5478</v>
      </c>
    </row>
    <row r="14790" spans="1:9">
      <c r="A14790" s="775" t="str">
        <f>Table_wabobpsvr_AzureCalc_AzureCalcRateCard[[#This Row],[ServiceName]]&amp;Table_wabobpsvr_AzureCalc_AzureCalcRateCard[[#This Row],[Price_Level]]&amp;Table_wabobpsvr_AzureCalc_AzureCalcRateCard[[#This Row],[Region]]</f>
        <v>D2 HDInsightMOSP15</v>
      </c>
      <c r="B14790" s="775">
        <v>15</v>
      </c>
      <c r="C14790" s="775" t="s">
        <v>87</v>
      </c>
      <c r="D14790" s="775" t="s">
        <v>606</v>
      </c>
      <c r="E14790" s="775">
        <v>0.38500000000000001</v>
      </c>
      <c r="F14790" s="775" t="s">
        <v>4028</v>
      </c>
      <c r="G14790" s="775" t="s">
        <v>4235</v>
      </c>
      <c r="H14790" s="775" t="s">
        <v>4235</v>
      </c>
      <c r="I14790" s="775" t="s">
        <v>5479</v>
      </c>
    </row>
    <row r="14791" spans="1:9">
      <c r="A14791" s="1039" t="str">
        <f>Table_wabobpsvr_AzureCalc_AzureCalcRateCard[[#This Row],[ServiceName]]&amp;Table_wabobpsvr_AzureCalc_AzureCalcRateCard[[#This Row],[Price_Level]]&amp;Table_wabobpsvr_AzureCalc_AzureCalcRateCard[[#This Row],[Region]]</f>
        <v>D2 HDInsightA15</v>
      </c>
      <c r="B14791" s="1039">
        <v>15</v>
      </c>
      <c r="C14791" s="1039" t="s">
        <v>87</v>
      </c>
      <c r="D14791" s="1039" t="s">
        <v>174</v>
      </c>
      <c r="E14791" s="1039">
        <v>0.37345</v>
      </c>
      <c r="F14791" s="1039" t="s">
        <v>4028</v>
      </c>
      <c r="G14791" s="775" t="s">
        <v>4046</v>
      </c>
      <c r="H14791" s="775" t="s">
        <v>4047</v>
      </c>
      <c r="I14791" s="775" t="s">
        <v>5479</v>
      </c>
    </row>
    <row r="14792" spans="1:9">
      <c r="A14792" s="1039" t="str">
        <f>Table_wabobpsvr_AzureCalc_AzureCalcRateCard[[#This Row],[ServiceName]]&amp;Table_wabobpsvr_AzureCalc_AzureCalcRateCard[[#This Row],[Price_Level]]&amp;Table_wabobpsvr_AzureCalc_AzureCalcRateCard[[#This Row],[Region]]</f>
        <v>D2 HDInsightB15</v>
      </c>
      <c r="B14792" s="1039">
        <v>15</v>
      </c>
      <c r="C14792" s="1039" t="s">
        <v>87</v>
      </c>
      <c r="D14792" s="1039" t="s">
        <v>175</v>
      </c>
      <c r="E14792" s="1039">
        <v>0.3619</v>
      </c>
      <c r="F14792" s="1039" t="s">
        <v>4028</v>
      </c>
      <c r="G14792" s="775" t="s">
        <v>4046</v>
      </c>
      <c r="H14792" s="775" t="s">
        <v>4047</v>
      </c>
      <c r="I14792" s="775" t="s">
        <v>5479</v>
      </c>
    </row>
    <row r="14793" spans="1:9">
      <c r="A14793" s="775" t="str">
        <f>Table_wabobpsvr_AzureCalc_AzureCalcRateCard[[#This Row],[ServiceName]]&amp;Table_wabobpsvr_AzureCalc_AzureCalcRateCard[[#This Row],[Price_Level]]&amp;Table_wabobpsvr_AzureCalc_AzureCalcRateCard[[#This Row],[Region]]</f>
        <v>D2 HDInsightC15</v>
      </c>
      <c r="B14793" s="775">
        <v>15</v>
      </c>
      <c r="C14793" s="775" t="s">
        <v>87</v>
      </c>
      <c r="D14793" s="775" t="s">
        <v>177</v>
      </c>
      <c r="E14793" s="775">
        <v>0.35034999999999999</v>
      </c>
      <c r="F14793" s="775" t="s">
        <v>4028</v>
      </c>
      <c r="G14793" s="775" t="s">
        <v>4046</v>
      </c>
      <c r="H14793" s="775" t="s">
        <v>4047</v>
      </c>
      <c r="I14793" s="775" t="s">
        <v>5479</v>
      </c>
    </row>
    <row r="14794" spans="1:9">
      <c r="A14794" s="1039" t="str">
        <f>Table_wabobpsvr_AzureCalc_AzureCalcRateCard[[#This Row],[ServiceName]]&amp;Table_wabobpsvr_AzureCalc_AzureCalcRateCard[[#This Row],[Price_Level]]&amp;Table_wabobpsvr_AzureCalc_AzureCalcRateCard[[#This Row],[Region]]</f>
        <v>D2 HDInsightD15</v>
      </c>
      <c r="B14794" s="1039">
        <v>15</v>
      </c>
      <c r="C14794" s="1039" t="s">
        <v>87</v>
      </c>
      <c r="D14794" s="1039" t="s">
        <v>176</v>
      </c>
      <c r="E14794" s="1039">
        <v>0.33879999999999999</v>
      </c>
      <c r="F14794" s="1039" t="s">
        <v>4028</v>
      </c>
      <c r="G14794" s="775" t="s">
        <v>4046</v>
      </c>
      <c r="H14794" s="775" t="s">
        <v>4047</v>
      </c>
      <c r="I14794" s="775" t="s">
        <v>5479</v>
      </c>
    </row>
    <row r="14795" spans="1:9">
      <c r="A14795" s="775" t="str">
        <f>Table_wabobpsvr_AzureCalc_AzureCalcRateCard[[#This Row],[ServiceName]]&amp;Table_wabobpsvr_AzureCalc_AzureCalcRateCard[[#This Row],[Price_Level]]&amp;Table_wabobpsvr_AzureCalc_AzureCalcRateCard[[#This Row],[Region]]</f>
        <v>A11 Cloud ServicesC12</v>
      </c>
      <c r="B14795" s="775">
        <v>12</v>
      </c>
      <c r="C14795" s="775" t="s">
        <v>680</v>
      </c>
      <c r="D14795" s="775" t="s">
        <v>177</v>
      </c>
      <c r="E14795" s="775">
        <v>3.1850000000000001</v>
      </c>
      <c r="F14795" s="775" t="s">
        <v>1214</v>
      </c>
      <c r="G14795" s="775" t="s">
        <v>4268</v>
      </c>
      <c r="H14795" s="775" t="s">
        <v>4269</v>
      </c>
      <c r="I14795" s="775" t="s">
        <v>5480</v>
      </c>
    </row>
    <row r="14796" spans="1:9">
      <c r="A14796" s="775" t="str">
        <f>Table_wabobpsvr_AzureCalc_AzureCalcRateCard[[#This Row],[ServiceName]]&amp;Table_wabobpsvr_AzureCalc_AzureCalcRateCard[[#This Row],[Price_Level]]&amp;Table_wabobpsvr_AzureCalc_AzureCalcRateCard[[#This Row],[Region]]</f>
        <v>D13 HDInsight (Non-Windows)A15</v>
      </c>
      <c r="B14796" s="775">
        <v>15</v>
      </c>
      <c r="C14796" s="775" t="s">
        <v>87</v>
      </c>
      <c r="D14796" s="775" t="s">
        <v>174</v>
      </c>
      <c r="E14796" s="775">
        <v>0.76</v>
      </c>
      <c r="F14796" s="775" t="s">
        <v>3981</v>
      </c>
      <c r="G14796" s="775" t="s">
        <v>4048</v>
      </c>
      <c r="H14796" s="775" t="s">
        <v>4049</v>
      </c>
      <c r="I14796" s="775" t="s">
        <v>5477</v>
      </c>
    </row>
    <row r="14797" spans="1:9">
      <c r="A14797" s="775" t="str">
        <f>Table_wabobpsvr_AzureCalc_AzureCalcRateCard[[#This Row],[ServiceName]]&amp;Table_wabobpsvr_AzureCalc_AzureCalcRateCard[[#This Row],[Price_Level]]&amp;Table_wabobpsvr_AzureCalc_AzureCalcRateCard[[#This Row],[Region]]</f>
        <v>D13 HDInsight (Non-Windows)B15</v>
      </c>
      <c r="B14797" s="775">
        <v>15</v>
      </c>
      <c r="C14797" s="775" t="s">
        <v>87</v>
      </c>
      <c r="D14797" s="775" t="s">
        <v>175</v>
      </c>
      <c r="E14797" s="775">
        <v>0.73699999999999999</v>
      </c>
      <c r="F14797" s="775" t="s">
        <v>3981</v>
      </c>
      <c r="G14797" s="775" t="s">
        <v>4048</v>
      </c>
      <c r="H14797" s="775" t="s">
        <v>4049</v>
      </c>
      <c r="I14797" s="775" t="s">
        <v>5477</v>
      </c>
    </row>
    <row r="14798" spans="1:9">
      <c r="A14798" s="775" t="str">
        <f>Table_wabobpsvr_AzureCalc_AzureCalcRateCard[[#This Row],[ServiceName]]&amp;Table_wabobpsvr_AzureCalc_AzureCalcRateCard[[#This Row],[Price_Level]]&amp;Table_wabobpsvr_AzureCalc_AzureCalcRateCard[[#This Row],[Region]]</f>
        <v>D13 HDInsight (Non-Windows)C15</v>
      </c>
      <c r="B14798" s="775">
        <v>15</v>
      </c>
      <c r="C14798" s="775" t="s">
        <v>87</v>
      </c>
      <c r="D14798" s="775" t="s">
        <v>177</v>
      </c>
      <c r="E14798" s="775">
        <v>0.71299999999999997</v>
      </c>
      <c r="F14798" s="775" t="s">
        <v>3981</v>
      </c>
      <c r="G14798" s="775" t="s">
        <v>4048</v>
      </c>
      <c r="H14798" s="775" t="s">
        <v>4049</v>
      </c>
      <c r="I14798" s="775" t="s">
        <v>5477</v>
      </c>
    </row>
    <row r="14799" spans="1:9">
      <c r="A14799" s="775" t="str">
        <f>Table_wabobpsvr_AzureCalc_AzureCalcRateCard[[#This Row],[ServiceName]]&amp;Table_wabobpsvr_AzureCalc_AzureCalcRateCard[[#This Row],[Price_Level]]&amp;Table_wabobpsvr_AzureCalc_AzureCalcRateCard[[#This Row],[Region]]</f>
        <v>D13 HDInsight (Non-Windows)D15</v>
      </c>
      <c r="B14799" s="775">
        <v>15</v>
      </c>
      <c r="C14799" s="775" t="s">
        <v>87</v>
      </c>
      <c r="D14799" s="775" t="s">
        <v>176</v>
      </c>
      <c r="E14799" s="775">
        <v>0.69</v>
      </c>
      <c r="F14799" s="775" t="s">
        <v>3981</v>
      </c>
      <c r="G14799" s="775" t="s">
        <v>4048</v>
      </c>
      <c r="H14799" s="775" t="s">
        <v>4049</v>
      </c>
      <c r="I14799" s="775" t="s">
        <v>5477</v>
      </c>
    </row>
    <row r="14800" spans="1:9">
      <c r="A14800" s="775" t="str">
        <f>Table_wabobpsvr_AzureCalc_AzureCalcRateCard[[#This Row],[ServiceName]]&amp;Table_wabobpsvr_AzureCalc_AzureCalcRateCard[[#This Row],[Price_Level]]&amp;Table_wabobpsvr_AzureCalc_AzureCalcRateCard[[#This Row],[Region]]</f>
        <v>BASIC.A7 VM (Windows)MOSP</v>
      </c>
      <c r="B14800" s="775"/>
      <c r="C14800" s="775" t="s">
        <v>87</v>
      </c>
      <c r="D14800" s="775" t="s">
        <v>606</v>
      </c>
      <c r="E14800" s="775">
        <v>1.1439999999999999</v>
      </c>
      <c r="F14800" s="775" t="s">
        <v>1240</v>
      </c>
      <c r="G14800" s="775" t="s">
        <v>4235</v>
      </c>
      <c r="H14800" s="775" t="s">
        <v>4235</v>
      </c>
      <c r="I14800" s="775" t="s">
        <v>4235</v>
      </c>
    </row>
    <row r="14801" spans="1:9">
      <c r="A14801" s="775" t="str">
        <f>Table_wabobpsvr_AzureCalc_AzureCalcRateCard[[#This Row],[ServiceName]]&amp;Table_wabobpsvr_AzureCalc_AzureCalcRateCard[[#This Row],[Price_Level]]&amp;Table_wabobpsvr_AzureCalc_AzureCalcRateCard[[#This Row],[Region]]</f>
        <v>BASIC.A7 VM (Windows)A</v>
      </c>
      <c r="B14801" s="775"/>
      <c r="C14801" s="775" t="s">
        <v>87</v>
      </c>
      <c r="D14801" s="775" t="s">
        <v>174</v>
      </c>
      <c r="E14801" s="775">
        <v>0.83511999999999997</v>
      </c>
      <c r="F14801" s="775" t="s">
        <v>1240</v>
      </c>
      <c r="G14801" s="775" t="s">
        <v>2659</v>
      </c>
      <c r="H14801" s="775" t="s">
        <v>2660</v>
      </c>
      <c r="I14801" s="775" t="s">
        <v>4235</v>
      </c>
    </row>
    <row r="14802" spans="1:9">
      <c r="A14802" s="775" t="str">
        <f>Table_wabobpsvr_AzureCalc_AzureCalcRateCard[[#This Row],[ServiceName]]&amp;Table_wabobpsvr_AzureCalc_AzureCalcRateCard[[#This Row],[Price_Level]]&amp;Table_wabobpsvr_AzureCalc_AzureCalcRateCard[[#This Row],[Region]]</f>
        <v>BASIC.A7 VM (Windows)B16</v>
      </c>
      <c r="B14802" s="775">
        <v>16</v>
      </c>
      <c r="C14802" s="775" t="s">
        <v>87</v>
      </c>
      <c r="D14802" s="775" t="s">
        <v>175</v>
      </c>
      <c r="E14802" s="775">
        <v>0.80079999999999996</v>
      </c>
      <c r="F14802" s="775" t="s">
        <v>1240</v>
      </c>
      <c r="G14802" s="775" t="s">
        <v>2659</v>
      </c>
      <c r="H14802" s="775" t="s">
        <v>2660</v>
      </c>
      <c r="I14802" s="775" t="s">
        <v>4235</v>
      </c>
    </row>
    <row r="14803" spans="1:9">
      <c r="A14803" s="775" t="str">
        <f>Table_wabobpsvr_AzureCalc_AzureCalcRateCard[[#This Row],[ServiceName]]&amp;Table_wabobpsvr_AzureCalc_AzureCalcRateCard[[#This Row],[Price_Level]]&amp;Table_wabobpsvr_AzureCalc_AzureCalcRateCard[[#This Row],[Region]]</f>
        <v>BASIC.A7 VM (Windows)C16</v>
      </c>
      <c r="B14803" s="775">
        <v>16</v>
      </c>
      <c r="C14803" s="775" t="s">
        <v>87</v>
      </c>
      <c r="D14803" s="775" t="s">
        <v>177</v>
      </c>
      <c r="E14803" s="775">
        <v>0.76648000000000005</v>
      </c>
      <c r="F14803" s="775" t="s">
        <v>1240</v>
      </c>
      <c r="G14803" s="775" t="s">
        <v>2659</v>
      </c>
      <c r="H14803" s="775" t="s">
        <v>2660</v>
      </c>
      <c r="I14803" s="775" t="s">
        <v>4235</v>
      </c>
    </row>
    <row r="14804" spans="1:9">
      <c r="A14804" s="775" t="str">
        <f>Table_wabobpsvr_AzureCalc_AzureCalcRateCard[[#This Row],[ServiceName]]&amp;Table_wabobpsvr_AzureCalc_AzureCalcRateCard[[#This Row],[Price_Level]]&amp;Table_wabobpsvr_AzureCalc_AzureCalcRateCard[[#This Row],[Region]]</f>
        <v>BASIC.A7 VM (Windows)D16</v>
      </c>
      <c r="B14804" s="775">
        <v>16</v>
      </c>
      <c r="C14804" s="775" t="s">
        <v>87</v>
      </c>
      <c r="D14804" s="775" t="s">
        <v>176</v>
      </c>
      <c r="E14804" s="775">
        <v>0.73216000000000003</v>
      </c>
      <c r="F14804" s="775" t="s">
        <v>1240</v>
      </c>
      <c r="G14804" s="775" t="s">
        <v>2659</v>
      </c>
      <c r="H14804" s="775" t="s">
        <v>2660</v>
      </c>
      <c r="I14804" s="775" t="s">
        <v>4235</v>
      </c>
    </row>
    <row r="14805" spans="1:9">
      <c r="A14805" s="775" t="str">
        <f>Table_wabobpsvr_AzureCalc_AzureCalcRateCard[[#This Row],[ServiceName]]&amp;Table_wabobpsvr_AzureCalc_AzureCalcRateCard[[#This Row],[Price_Level]]&amp;Table_wabobpsvr_AzureCalc_AzureCalcRateCard[[#This Row],[Region]]</f>
        <v>D13 HDInsight (Non-Windows)MOSP13</v>
      </c>
      <c r="B14805" s="775">
        <v>13</v>
      </c>
      <c r="C14805" s="775" t="s">
        <v>87</v>
      </c>
      <c r="D14805" s="775" t="s">
        <v>606</v>
      </c>
      <c r="E14805" s="775">
        <v>0.89700000000000002</v>
      </c>
      <c r="F14805" s="775" t="s">
        <v>3981</v>
      </c>
      <c r="G14805" s="775" t="s">
        <v>4235</v>
      </c>
      <c r="H14805" s="775" t="s">
        <v>4235</v>
      </c>
      <c r="I14805" s="775" t="s">
        <v>5481</v>
      </c>
    </row>
    <row r="14806" spans="1:9">
      <c r="A14806" s="775" t="str">
        <f>Table_wabobpsvr_AzureCalc_AzureCalcRateCard[[#This Row],[ServiceName]]&amp;Table_wabobpsvr_AzureCalc_AzureCalcRateCard[[#This Row],[Price_Level]]&amp;Table_wabobpsvr_AzureCalc_AzureCalcRateCard[[#This Row],[Region]]</f>
        <v>D13 HDInsight (Non-Windows)A13</v>
      </c>
      <c r="B14806" s="775">
        <v>13</v>
      </c>
      <c r="C14806" s="775" t="s">
        <v>87</v>
      </c>
      <c r="D14806" s="775" t="s">
        <v>174</v>
      </c>
      <c r="E14806" s="775">
        <v>0.87</v>
      </c>
      <c r="F14806" s="775" t="s">
        <v>3981</v>
      </c>
      <c r="G14806" s="775" t="s">
        <v>4052</v>
      </c>
      <c r="H14806" s="775" t="s">
        <v>4053</v>
      </c>
      <c r="I14806" s="775" t="s">
        <v>5481</v>
      </c>
    </row>
    <row r="14807" spans="1:9">
      <c r="A14807" s="775" t="str">
        <f>Table_wabobpsvr_AzureCalc_AzureCalcRateCard[[#This Row],[ServiceName]]&amp;Table_wabobpsvr_AzureCalc_AzureCalcRateCard[[#This Row],[Price_Level]]&amp;Table_wabobpsvr_AzureCalc_AzureCalcRateCard[[#This Row],[Region]]</f>
        <v>D13 HDInsight (Non-Windows)B13</v>
      </c>
      <c r="B14807" s="775">
        <v>13</v>
      </c>
      <c r="C14807" s="775" t="s">
        <v>87</v>
      </c>
      <c r="D14807" s="775" t="s">
        <v>175</v>
      </c>
      <c r="E14807" s="775">
        <v>0.84299999999999997</v>
      </c>
      <c r="F14807" s="775" t="s">
        <v>3981</v>
      </c>
      <c r="G14807" s="775" t="s">
        <v>4052</v>
      </c>
      <c r="H14807" s="775" t="s">
        <v>4053</v>
      </c>
      <c r="I14807" s="775" t="s">
        <v>5481</v>
      </c>
    </row>
    <row r="14808" spans="1:9">
      <c r="A14808" s="775" t="str">
        <f>Table_wabobpsvr_AzureCalc_AzureCalcRateCard[[#This Row],[ServiceName]]&amp;Table_wabobpsvr_AzureCalc_AzureCalcRateCard[[#This Row],[Price_Level]]&amp;Table_wabobpsvr_AzureCalc_AzureCalcRateCard[[#This Row],[Region]]</f>
        <v>D13 HDInsight (Non-Windows)C13</v>
      </c>
      <c r="B14808" s="775">
        <v>13</v>
      </c>
      <c r="C14808" s="775" t="s">
        <v>87</v>
      </c>
      <c r="D14808" s="775" t="s">
        <v>177</v>
      </c>
      <c r="E14808" s="775">
        <v>0.81599999999999995</v>
      </c>
      <c r="F14808" s="775" t="s">
        <v>3981</v>
      </c>
      <c r="G14808" s="775" t="s">
        <v>4052</v>
      </c>
      <c r="H14808" s="775" t="s">
        <v>4053</v>
      </c>
      <c r="I14808" s="775" t="s">
        <v>5481</v>
      </c>
    </row>
    <row r="14809" spans="1:9">
      <c r="A14809" s="775" t="str">
        <f>Table_wabobpsvr_AzureCalc_AzureCalcRateCard[[#This Row],[ServiceName]]&amp;Table_wabobpsvr_AzureCalc_AzureCalcRateCard[[#This Row],[Price_Level]]&amp;Table_wabobpsvr_AzureCalc_AzureCalcRateCard[[#This Row],[Region]]</f>
        <v>D13 HDInsight (Non-Windows)D13</v>
      </c>
      <c r="B14809" s="775">
        <v>13</v>
      </c>
      <c r="C14809" s="775" t="s">
        <v>87</v>
      </c>
      <c r="D14809" s="775" t="s">
        <v>176</v>
      </c>
      <c r="E14809" s="775">
        <v>0.78900000000000003</v>
      </c>
      <c r="F14809" s="775" t="s">
        <v>3981</v>
      </c>
      <c r="G14809" s="775" t="s">
        <v>4052</v>
      </c>
      <c r="H14809" s="775" t="s">
        <v>4053</v>
      </c>
      <c r="I14809" s="775" t="s">
        <v>5481</v>
      </c>
    </row>
    <row r="14810" spans="1:9">
      <c r="A14810" s="775" t="str">
        <f>Table_wabobpsvr_AzureCalc_AzureCalcRateCard[[#This Row],[ServiceName]]&amp;Table_wabobpsvr_AzureCalc_AzureCalcRateCard[[#This Row],[Price_Level]]&amp;Table_wabobpsvr_AzureCalc_AzureCalcRateCard[[#This Row],[Region]]</f>
        <v>D13 HDInsight (Non-Windows)MOSP11</v>
      </c>
      <c r="B14810" s="775">
        <v>11</v>
      </c>
      <c r="C14810" s="775" t="s">
        <v>87</v>
      </c>
      <c r="D14810" s="775" t="s">
        <v>606</v>
      </c>
      <c r="E14810" s="775">
        <v>0.78500000000000003</v>
      </c>
      <c r="F14810" s="775" t="s">
        <v>3981</v>
      </c>
      <c r="G14810" s="775" t="s">
        <v>4235</v>
      </c>
      <c r="H14810" s="775" t="s">
        <v>4235</v>
      </c>
      <c r="I14810" s="775" t="s">
        <v>5482</v>
      </c>
    </row>
    <row r="14811" spans="1:9">
      <c r="A14811" s="775" t="str">
        <f>Table_wabobpsvr_AzureCalc_AzureCalcRateCard[[#This Row],[ServiceName]]&amp;Table_wabobpsvr_AzureCalc_AzureCalcRateCard[[#This Row],[Price_Level]]&amp;Table_wabobpsvr_AzureCalc_AzureCalcRateCard[[#This Row],[Region]]</f>
        <v>D13 HDInsight (Non-Windows)A11</v>
      </c>
      <c r="B14811" s="775">
        <v>11</v>
      </c>
      <c r="C14811" s="775" t="s">
        <v>87</v>
      </c>
      <c r="D14811" s="775" t="s">
        <v>174</v>
      </c>
      <c r="E14811" s="775">
        <v>0.76100000000000001</v>
      </c>
      <c r="F14811" s="775" t="s">
        <v>3981</v>
      </c>
      <c r="G14811" s="775" t="s">
        <v>4054</v>
      </c>
      <c r="H14811" s="775" t="s">
        <v>4055</v>
      </c>
      <c r="I14811" s="775" t="s">
        <v>5482</v>
      </c>
    </row>
    <row r="14812" spans="1:9">
      <c r="A14812" s="775" t="str">
        <f>Table_wabobpsvr_AzureCalc_AzureCalcRateCard[[#This Row],[ServiceName]]&amp;Table_wabobpsvr_AzureCalc_AzureCalcRateCard[[#This Row],[Price_Level]]&amp;Table_wabobpsvr_AzureCalc_AzureCalcRateCard[[#This Row],[Region]]</f>
        <v>D13 HDInsight (Non-Windows)B11</v>
      </c>
      <c r="B14812" s="775">
        <v>11</v>
      </c>
      <c r="C14812" s="775" t="s">
        <v>87</v>
      </c>
      <c r="D14812" s="775" t="s">
        <v>175</v>
      </c>
      <c r="E14812" s="775">
        <v>0.73799999999999999</v>
      </c>
      <c r="F14812" s="775" t="s">
        <v>3981</v>
      </c>
      <c r="G14812" s="775" t="s">
        <v>4054</v>
      </c>
      <c r="H14812" s="775" t="s">
        <v>4055</v>
      </c>
      <c r="I14812" s="775" t="s">
        <v>5482</v>
      </c>
    </row>
    <row r="14813" spans="1:9">
      <c r="A14813" s="775" t="str">
        <f>Table_wabobpsvr_AzureCalc_AzureCalcRateCard[[#This Row],[ServiceName]]&amp;Table_wabobpsvr_AzureCalc_AzureCalcRateCard[[#This Row],[Price_Level]]&amp;Table_wabobpsvr_AzureCalc_AzureCalcRateCard[[#This Row],[Region]]</f>
        <v>D13 HDInsight (Non-Windows)C11</v>
      </c>
      <c r="B14813" s="775">
        <v>11</v>
      </c>
      <c r="C14813" s="775" t="s">
        <v>87</v>
      </c>
      <c r="D14813" s="775" t="s">
        <v>177</v>
      </c>
      <c r="E14813" s="775">
        <v>0.71399999999999997</v>
      </c>
      <c r="F14813" s="775" t="s">
        <v>3981</v>
      </c>
      <c r="G14813" s="775" t="s">
        <v>4054</v>
      </c>
      <c r="H14813" s="775" t="s">
        <v>4055</v>
      </c>
      <c r="I14813" s="775" t="s">
        <v>5482</v>
      </c>
    </row>
    <row r="14814" spans="1:9">
      <c r="A14814" s="775" t="str">
        <f>Table_wabobpsvr_AzureCalc_AzureCalcRateCard[[#This Row],[ServiceName]]&amp;Table_wabobpsvr_AzureCalc_AzureCalcRateCard[[#This Row],[Price_Level]]&amp;Table_wabobpsvr_AzureCalc_AzureCalcRateCard[[#This Row],[Region]]</f>
        <v>D13 HDInsight (Non-Windows)D11</v>
      </c>
      <c r="B14814" s="775">
        <v>11</v>
      </c>
      <c r="C14814" s="775" t="s">
        <v>87</v>
      </c>
      <c r="D14814" s="775" t="s">
        <v>176</v>
      </c>
      <c r="E14814" s="775">
        <v>0.69099999999999995</v>
      </c>
      <c r="F14814" s="775" t="s">
        <v>3981</v>
      </c>
      <c r="G14814" s="775" t="s">
        <v>4054</v>
      </c>
      <c r="H14814" s="775" t="s">
        <v>4055</v>
      </c>
      <c r="I14814" s="775" t="s">
        <v>5482</v>
      </c>
    </row>
    <row r="14815" spans="1:9">
      <c r="A14815" s="775" t="str">
        <f>Table_wabobpsvr_AzureCalc_AzureCalcRateCard[[#This Row],[ServiceName]]&amp;Table_wabobpsvr_AzureCalc_AzureCalcRateCard[[#This Row],[Price_Level]]&amp;Table_wabobpsvr_AzureCalc_AzureCalcRateCard[[#This Row],[Region]]</f>
        <v>D13 HDInsight (Non-Windows)MOSP12</v>
      </c>
      <c r="B14815" s="775">
        <v>12</v>
      </c>
      <c r="C14815" s="775" t="s">
        <v>87</v>
      </c>
      <c r="D14815" s="775" t="s">
        <v>606</v>
      </c>
      <c r="E14815" s="775">
        <v>0.68100000000000005</v>
      </c>
      <c r="F14815" s="775" t="s">
        <v>3981</v>
      </c>
      <c r="G14815" s="775" t="s">
        <v>4235</v>
      </c>
      <c r="H14815" s="775" t="s">
        <v>4235</v>
      </c>
      <c r="I14815" s="775" t="s">
        <v>5483</v>
      </c>
    </row>
    <row r="14816" spans="1:9">
      <c r="A14816" s="775" t="str">
        <f>Table_wabobpsvr_AzureCalc_AzureCalcRateCard[[#This Row],[ServiceName]]&amp;Table_wabobpsvr_AzureCalc_AzureCalcRateCard[[#This Row],[Price_Level]]&amp;Table_wabobpsvr_AzureCalc_AzureCalcRateCard[[#This Row],[Region]]</f>
        <v>D13 HDInsight (Non-Windows)A12</v>
      </c>
      <c r="B14816" s="775">
        <v>12</v>
      </c>
      <c r="C14816" s="775" t="s">
        <v>87</v>
      </c>
      <c r="D14816" s="775" t="s">
        <v>174</v>
      </c>
      <c r="E14816" s="775">
        <v>0.66100000000000003</v>
      </c>
      <c r="F14816" s="775" t="s">
        <v>3981</v>
      </c>
      <c r="G14816" s="775" t="s">
        <v>4056</v>
      </c>
      <c r="H14816" s="775" t="s">
        <v>4057</v>
      </c>
      <c r="I14816" s="775" t="s">
        <v>5483</v>
      </c>
    </row>
    <row r="14817" spans="1:9">
      <c r="A14817" s="775" t="str">
        <f>Table_wabobpsvr_AzureCalc_AzureCalcRateCard[[#This Row],[ServiceName]]&amp;Table_wabobpsvr_AzureCalc_AzureCalcRateCard[[#This Row],[Price_Level]]&amp;Table_wabobpsvr_AzureCalc_AzureCalcRateCard[[#This Row],[Region]]</f>
        <v>D13 HDInsight (Non-Windows)B12</v>
      </c>
      <c r="B14817" s="775">
        <v>12</v>
      </c>
      <c r="C14817" s="775" t="s">
        <v>87</v>
      </c>
      <c r="D14817" s="775" t="s">
        <v>175</v>
      </c>
      <c r="E14817" s="775">
        <v>0.64</v>
      </c>
      <c r="F14817" s="775" t="s">
        <v>3981</v>
      </c>
      <c r="G14817" s="775" t="s">
        <v>4056</v>
      </c>
      <c r="H14817" s="775" t="s">
        <v>4057</v>
      </c>
      <c r="I14817" s="775" t="s">
        <v>5483</v>
      </c>
    </row>
    <row r="14818" spans="1:9">
      <c r="A14818" s="775" t="str">
        <f>Table_wabobpsvr_AzureCalc_AzureCalcRateCard[[#This Row],[ServiceName]]&amp;Table_wabobpsvr_AzureCalc_AzureCalcRateCard[[#This Row],[Price_Level]]&amp;Table_wabobpsvr_AzureCalc_AzureCalcRateCard[[#This Row],[Region]]</f>
        <v>D13 HDInsight (Non-Windows)C12</v>
      </c>
      <c r="B14818" s="775">
        <v>12</v>
      </c>
      <c r="C14818" s="775" t="s">
        <v>87</v>
      </c>
      <c r="D14818" s="775" t="s">
        <v>177</v>
      </c>
      <c r="E14818" s="775">
        <v>0.62</v>
      </c>
      <c r="F14818" s="775" t="s">
        <v>3981</v>
      </c>
      <c r="G14818" s="775" t="s">
        <v>4056</v>
      </c>
      <c r="H14818" s="775" t="s">
        <v>4057</v>
      </c>
      <c r="I14818" s="775" t="s">
        <v>5483</v>
      </c>
    </row>
    <row r="14819" spans="1:9">
      <c r="A14819" s="775" t="str">
        <f>Table_wabobpsvr_AzureCalc_AzureCalcRateCard[[#This Row],[ServiceName]]&amp;Table_wabobpsvr_AzureCalc_AzureCalcRateCard[[#This Row],[Price_Level]]&amp;Table_wabobpsvr_AzureCalc_AzureCalcRateCard[[#This Row],[Region]]</f>
        <v>D13 HDInsight (Non-Windows)D12</v>
      </c>
      <c r="B14819" s="775">
        <v>12</v>
      </c>
      <c r="C14819" s="775" t="s">
        <v>87</v>
      </c>
      <c r="D14819" s="775" t="s">
        <v>176</v>
      </c>
      <c r="E14819" s="775">
        <v>0.59899999999999998</v>
      </c>
      <c r="F14819" s="775" t="s">
        <v>3981</v>
      </c>
      <c r="G14819" s="775" t="s">
        <v>4056</v>
      </c>
      <c r="H14819" s="775" t="s">
        <v>4057</v>
      </c>
      <c r="I14819" s="775" t="s">
        <v>5483</v>
      </c>
    </row>
    <row r="14820" spans="1:9">
      <c r="A14820" s="775" t="str">
        <f>Table_wabobpsvr_AzureCalc_AzureCalcRateCard[[#This Row],[ServiceName]]&amp;Table_wabobpsvr_AzureCalc_AzureCalcRateCard[[#This Row],[Price_Level]]&amp;Table_wabobpsvr_AzureCalc_AzureCalcRateCard[[#This Row],[Region]]</f>
        <v>ExpressRoute (Unlimited) 10 Gbps ConnectionsMOSP1</v>
      </c>
      <c r="B14820" s="775">
        <v>1</v>
      </c>
      <c r="C14820" s="775" t="s">
        <v>7427</v>
      </c>
      <c r="D14820" s="775" t="s">
        <v>606</v>
      </c>
      <c r="E14820" s="775">
        <v>51300</v>
      </c>
      <c r="F14820" s="775" t="s">
        <v>7408</v>
      </c>
      <c r="G14820" s="775"/>
      <c r="H14820" s="775"/>
      <c r="I14820" s="775" t="s">
        <v>7462</v>
      </c>
    </row>
    <row r="14821" spans="1:9">
      <c r="A14821" s="775" t="str">
        <f>Table_wabobpsvr_AzureCalc_AzureCalcRateCard[[#This Row],[ServiceName]]&amp;Table_wabobpsvr_AzureCalc_AzureCalcRateCard[[#This Row],[Price_Level]]&amp;Table_wabobpsvr_AzureCalc_AzureCalcRateCard[[#This Row],[Region]]</f>
        <v>ExpressRoute (Unlimited) 100 Mbps ConnectionsMOSP1</v>
      </c>
      <c r="B14821" s="775">
        <v>1</v>
      </c>
      <c r="C14821" s="775" t="s">
        <v>7427</v>
      </c>
      <c r="D14821" s="775" t="s">
        <v>606</v>
      </c>
      <c r="E14821" s="775">
        <v>575</v>
      </c>
      <c r="F14821" s="775" t="s">
        <v>7402</v>
      </c>
      <c r="G14821" s="775"/>
      <c r="H14821" s="775"/>
      <c r="I14821" s="775" t="s">
        <v>7464</v>
      </c>
    </row>
    <row r="14822" spans="1:9">
      <c r="A14822" s="775" t="str">
        <f>Table_wabobpsvr_AzureCalc_AzureCalcRateCard[[#This Row],[ServiceName]]&amp;Table_wabobpsvr_AzureCalc_AzureCalcRateCard[[#This Row],[Price_Level]]&amp;Table_wabobpsvr_AzureCalc_AzureCalcRateCard[[#This Row],[Region]]</f>
        <v>ExpressRoute (Unlimited) 2 Gbps ConnectionsMOSP1</v>
      </c>
      <c r="B14822" s="775">
        <v>1</v>
      </c>
      <c r="C14822" s="775" t="s">
        <v>7427</v>
      </c>
      <c r="D14822" s="775" t="s">
        <v>606</v>
      </c>
      <c r="E14822" s="775">
        <v>11400</v>
      </c>
      <c r="F14822" s="775" t="s">
        <v>7406</v>
      </c>
      <c r="G14822" s="775"/>
      <c r="H14822" s="775"/>
      <c r="I14822" s="775" t="s">
        <v>7466</v>
      </c>
    </row>
    <row r="14823" spans="1:9">
      <c r="A14823" s="775" t="str">
        <f>Table_wabobpsvr_AzureCalc_AzureCalcRateCard[[#This Row],[ServiceName]]&amp;Table_wabobpsvr_AzureCalc_AzureCalcRateCard[[#This Row],[Price_Level]]&amp;Table_wabobpsvr_AzureCalc_AzureCalcRateCard[[#This Row],[Region]]</f>
        <v>ExpressRoute (Unlimited) 200 Mbps ConnectionsMOSP1</v>
      </c>
      <c r="B14823" s="775">
        <v>1</v>
      </c>
      <c r="C14823" s="775" t="s">
        <v>7427</v>
      </c>
      <c r="D14823" s="775" t="s">
        <v>606</v>
      </c>
      <c r="E14823" s="775">
        <v>1150</v>
      </c>
      <c r="F14823" s="775" t="s">
        <v>7403</v>
      </c>
      <c r="G14823" s="775"/>
      <c r="H14823" s="775"/>
      <c r="I14823" s="775" t="s">
        <v>7468</v>
      </c>
    </row>
    <row r="14824" spans="1:9">
      <c r="A14824" s="775" t="str">
        <f>Table_wabobpsvr_AzureCalc_AzureCalcRateCard[[#This Row],[ServiceName]]&amp;Table_wabobpsvr_AzureCalc_AzureCalcRateCard[[#This Row],[Price_Level]]&amp;Table_wabobpsvr_AzureCalc_AzureCalcRateCard[[#This Row],[Region]]</f>
        <v>ExpressRoute (Unlimited) 5 Gbps ConnectionsMOSP1</v>
      </c>
      <c r="B14824" s="775">
        <v>1</v>
      </c>
      <c r="C14824" s="775" t="s">
        <v>7427</v>
      </c>
      <c r="D14824" s="775" t="s">
        <v>606</v>
      </c>
      <c r="E14824" s="775">
        <v>25650</v>
      </c>
      <c r="F14824" s="775" t="s">
        <v>7407</v>
      </c>
      <c r="G14824" s="775"/>
      <c r="H14824" s="775"/>
      <c r="I14824" s="775" t="s">
        <v>7474</v>
      </c>
    </row>
    <row r="14825" spans="1:9">
      <c r="A14825" s="775" t="str">
        <f>Table_wabobpsvr_AzureCalc_AzureCalcRateCard[[#This Row],[ServiceName]]&amp;Table_wabobpsvr_AzureCalc_AzureCalcRateCard[[#This Row],[Price_Level]]&amp;Table_wabobpsvr_AzureCalc_AzureCalcRateCard[[#This Row],[Region]]</f>
        <v>ExpressRoute (Unlimited) 50 Mbps ConnectionsMOSP1</v>
      </c>
      <c r="B14825" s="775">
        <v>1</v>
      </c>
      <c r="C14825" s="775" t="s">
        <v>7427</v>
      </c>
      <c r="D14825" s="775" t="s">
        <v>606</v>
      </c>
      <c r="E14825" s="775">
        <v>300</v>
      </c>
      <c r="F14825" s="775" t="s">
        <v>7401</v>
      </c>
      <c r="G14825" s="775"/>
      <c r="H14825" s="775"/>
      <c r="I14825" s="775" t="s">
        <v>7476</v>
      </c>
    </row>
    <row r="14826" spans="1:9">
      <c r="A14826" s="775" t="str">
        <f>Table_wabobpsvr_AzureCalc_AzureCalcRateCard[[#This Row],[ServiceName]]&amp;Table_wabobpsvr_AzureCalc_AzureCalcRateCard[[#This Row],[Price_Level]]&amp;Table_wabobpsvr_AzureCalc_AzureCalcRateCard[[#This Row],[Region]]</f>
        <v>ExpressRoute (Unlimited) 500 Mbps ConnectionsMOSP1</v>
      </c>
      <c r="B14826" s="775">
        <v>1</v>
      </c>
      <c r="C14826" s="775" t="s">
        <v>7427</v>
      </c>
      <c r="D14826" s="775" t="s">
        <v>606</v>
      </c>
      <c r="E14826" s="775">
        <v>2750</v>
      </c>
      <c r="F14826" s="775" t="s">
        <v>7404</v>
      </c>
      <c r="G14826" s="775"/>
      <c r="H14826" s="775"/>
      <c r="I14826" s="775" t="s">
        <v>7478</v>
      </c>
    </row>
    <row r="14827" spans="1:9">
      <c r="A14827" s="775" t="str">
        <f>Table_wabobpsvr_AzureCalc_AzureCalcRateCard[[#This Row],[ServiceName]]&amp;Table_wabobpsvr_AzureCalc_AzureCalcRateCard[[#This Row],[Price_Level]]&amp;Table_wabobpsvr_AzureCalc_AzureCalcRateCard[[#This Row],[Region]]</f>
        <v>ExpressRoute (Metered) Data Transfer Out at 1 Gbps (GB) - Zone 1MOSP2</v>
      </c>
      <c r="B14827" s="775">
        <v>2</v>
      </c>
      <c r="C14827" s="775" t="s">
        <v>9</v>
      </c>
      <c r="D14827" s="775" t="s">
        <v>606</v>
      </c>
      <c r="E14827" s="775">
        <v>2.5000000000000001E-2</v>
      </c>
      <c r="F14827" s="775" t="s">
        <v>7392</v>
      </c>
      <c r="G14827" s="775"/>
      <c r="H14827" s="775"/>
      <c r="I14827" s="775" t="s">
        <v>7442</v>
      </c>
    </row>
    <row r="14828" spans="1:9">
      <c r="A14828" s="775" t="str">
        <f>Table_wabobpsvr_AzureCalc_AzureCalcRateCard[[#This Row],[ServiceName]]&amp;Table_wabobpsvr_AzureCalc_AzureCalcRateCard[[#This Row],[Price_Level]]&amp;Table_wabobpsvr_AzureCalc_AzureCalcRateCard[[#This Row],[Region]]</f>
        <v>ExpressRoute (Unlimited) 50 Mbps Connections - Zone 1MOSP0</v>
      </c>
      <c r="B14828" s="775">
        <v>0</v>
      </c>
      <c r="C14828" s="775" t="s">
        <v>7427</v>
      </c>
      <c r="D14828" s="775" t="s">
        <v>606</v>
      </c>
      <c r="E14828" s="775">
        <v>300</v>
      </c>
      <c r="F14828" s="775" t="s">
        <v>7475</v>
      </c>
      <c r="G14828" s="775"/>
      <c r="H14828" s="775"/>
      <c r="I14828" s="775" t="s">
        <v>7476</v>
      </c>
    </row>
    <row r="14829" spans="1:9">
      <c r="A14829" s="775" t="str">
        <f>Table_wabobpsvr_AzureCalc_AzureCalcRateCard[[#This Row],[ServiceName]]&amp;Table_wabobpsvr_AzureCalc_AzureCalcRateCard[[#This Row],[Price_Level]]&amp;Table_wabobpsvr_AzureCalc_AzureCalcRateCard[[#This Row],[Region]]</f>
        <v>ExpressRoute (Unlimited) 500 Mbps Connections - Zone 1MOSP0</v>
      </c>
      <c r="B14829" s="775">
        <v>0</v>
      </c>
      <c r="C14829" s="775" t="s">
        <v>7427</v>
      </c>
      <c r="D14829" s="775" t="s">
        <v>606</v>
      </c>
      <c r="E14829" s="775">
        <v>2750</v>
      </c>
      <c r="F14829" s="775" t="s">
        <v>7477</v>
      </c>
      <c r="G14829" s="775"/>
      <c r="H14829" s="775"/>
      <c r="I14829" s="775" t="s">
        <v>7478</v>
      </c>
    </row>
    <row r="14830" spans="1:9">
      <c r="A14830" s="775" t="str">
        <f>Table_wabobpsvr_AzureCalc_AzureCalcRateCard[[#This Row],[ServiceName]]&amp;Table_wabobpsvr_AzureCalc_AzureCalcRateCard[[#This Row],[Price_Level]]&amp;Table_wabobpsvr_AzureCalc_AzureCalcRateCard[[#This Row],[Region]]</f>
        <v>ExpressRoute (Metered) Data Transfer Out at 1 Gbps (GB) - Zone 2MOSP</v>
      </c>
      <c r="B14830" s="775"/>
      <c r="C14830" s="775" t="s">
        <v>9</v>
      </c>
      <c r="D14830" s="775" t="s">
        <v>606</v>
      </c>
      <c r="E14830" s="775">
        <v>0.05</v>
      </c>
      <c r="F14830" s="775" t="s">
        <v>7393</v>
      </c>
      <c r="G14830" s="775"/>
      <c r="H14830" s="775"/>
      <c r="I14830" s="775" t="s">
        <v>7479</v>
      </c>
    </row>
    <row r="14831" spans="1:9">
      <c r="A14831" s="775" t="str">
        <f>Table_wabobpsvr_AzureCalc_AzureCalcRateCard[[#This Row],[ServiceName]]&amp;Table_wabobpsvr_AzureCalc_AzureCalcRateCard[[#This Row],[Price_Level]]&amp;Table_wabobpsvr_AzureCalc_AzureCalcRateCard[[#This Row],[Region]]</f>
        <v>ExpressRoute (Metered) 1 Gbps Connections - Zone 2MOSP0</v>
      </c>
      <c r="B14831" s="775">
        <v>0</v>
      </c>
      <c r="C14831" s="775" t="s">
        <v>7427</v>
      </c>
      <c r="D14831" s="775" t="s">
        <v>606</v>
      </c>
      <c r="E14831" s="775">
        <v>436</v>
      </c>
      <c r="F14831" s="775" t="s">
        <v>7480</v>
      </c>
      <c r="G14831" s="775"/>
      <c r="H14831" s="775"/>
      <c r="I14831" s="775" t="s">
        <v>7481</v>
      </c>
    </row>
    <row r="14832" spans="1:9">
      <c r="A14832" s="775" t="str">
        <f>Table_wabobpsvr_AzureCalc_AzureCalcRateCard[[#This Row],[ServiceName]]&amp;Table_wabobpsvr_AzureCalc_AzureCalcRateCard[[#This Row],[Price_Level]]&amp;Table_wabobpsvr_AzureCalc_AzureCalcRateCard[[#This Row],[Region]]</f>
        <v>ExpressRoute (Metered) 10 Gbps Connections - Zone 2MOSP0</v>
      </c>
      <c r="B14832" s="775">
        <v>0</v>
      </c>
      <c r="C14832" s="775" t="s">
        <v>7427</v>
      </c>
      <c r="D14832" s="775" t="s">
        <v>606</v>
      </c>
      <c r="E14832" s="775">
        <v>5000</v>
      </c>
      <c r="F14832" s="775" t="s">
        <v>7482</v>
      </c>
      <c r="G14832" s="775"/>
      <c r="H14832" s="775"/>
      <c r="I14832" s="775" t="s">
        <v>7483</v>
      </c>
    </row>
    <row r="14833" spans="1:9">
      <c r="A14833" s="775" t="str">
        <f>Table_wabobpsvr_AzureCalc_AzureCalcRateCard[[#This Row],[ServiceName]]&amp;Table_wabobpsvr_AzureCalc_AzureCalcRateCard[[#This Row],[Price_Level]]&amp;Table_wabobpsvr_AzureCalc_AzureCalcRateCard[[#This Row],[Region]]</f>
        <v>ExpressRoute (Metered) 100 Mbps Connections - Zone 2MOSP0</v>
      </c>
      <c r="B14833" s="775">
        <v>0</v>
      </c>
      <c r="C14833" s="775" t="s">
        <v>7427</v>
      </c>
      <c r="D14833" s="775" t="s">
        <v>606</v>
      </c>
      <c r="E14833" s="775">
        <v>100</v>
      </c>
      <c r="F14833" s="775" t="s">
        <v>7484</v>
      </c>
      <c r="G14833" s="775"/>
      <c r="H14833" s="775"/>
      <c r="I14833" s="775" t="s">
        <v>7485</v>
      </c>
    </row>
    <row r="14834" spans="1:9">
      <c r="A14834" s="775" t="str">
        <f>Table_wabobpsvr_AzureCalc_AzureCalcRateCard[[#This Row],[ServiceName]]&amp;Table_wabobpsvr_AzureCalc_AzureCalcRateCard[[#This Row],[Price_Level]]&amp;Table_wabobpsvr_AzureCalc_AzureCalcRateCard[[#This Row],[Region]]</f>
        <v>ExpressRoute (Metered) 2 Gbps Connections - Zone 2MOSP0</v>
      </c>
      <c r="B14834" s="775">
        <v>0</v>
      </c>
      <c r="C14834" s="775" t="s">
        <v>7427</v>
      </c>
      <c r="D14834" s="775" t="s">
        <v>606</v>
      </c>
      <c r="E14834" s="775">
        <v>872</v>
      </c>
      <c r="F14834" s="775" t="s">
        <v>7486</v>
      </c>
      <c r="G14834" s="775"/>
      <c r="H14834" s="775"/>
      <c r="I14834" s="775" t="s">
        <v>7487</v>
      </c>
    </row>
    <row r="14835" spans="1:9">
      <c r="A14835" s="775" t="str">
        <f>Table_wabobpsvr_AzureCalc_AzureCalcRateCard[[#This Row],[ServiceName]]&amp;Table_wabobpsvr_AzureCalc_AzureCalcRateCard[[#This Row],[Price_Level]]&amp;Table_wabobpsvr_AzureCalc_AzureCalcRateCard[[#This Row],[Region]]</f>
        <v>ExpressRoute (Metered) 200 Mbps Connections - Zone 2MOSP0</v>
      </c>
      <c r="B14835" s="775">
        <v>0</v>
      </c>
      <c r="C14835" s="775" t="s">
        <v>7427</v>
      </c>
      <c r="D14835" s="775" t="s">
        <v>606</v>
      </c>
      <c r="E14835" s="775">
        <v>145</v>
      </c>
      <c r="F14835" s="775" t="s">
        <v>7488</v>
      </c>
      <c r="G14835" s="775"/>
      <c r="H14835" s="775"/>
      <c r="I14835" s="775" t="s">
        <v>7489</v>
      </c>
    </row>
    <row r="14836" spans="1:9">
      <c r="A14836" s="775" t="str">
        <f>Table_wabobpsvr_AzureCalc_AzureCalcRateCard[[#This Row],[ServiceName]]&amp;Table_wabobpsvr_AzureCalc_AzureCalcRateCard[[#This Row],[Price_Level]]&amp;Table_wabobpsvr_AzureCalc_AzureCalcRateCard[[#This Row],[Region]]</f>
        <v>ExpressRoute (Metered) 5 Gbps Connections - Zone 2MOSP0</v>
      </c>
      <c r="B14836" s="775">
        <v>0</v>
      </c>
      <c r="C14836" s="775" t="s">
        <v>7427</v>
      </c>
      <c r="D14836" s="775" t="s">
        <v>606</v>
      </c>
      <c r="E14836" s="775">
        <v>2180</v>
      </c>
      <c r="F14836" s="775" t="s">
        <v>7490</v>
      </c>
      <c r="G14836" s="775"/>
      <c r="H14836" s="775"/>
      <c r="I14836" s="775" t="s">
        <v>7491</v>
      </c>
    </row>
    <row r="14837" spans="1:9">
      <c r="A14837" s="775" t="str">
        <f>Table_wabobpsvr_AzureCalc_AzureCalcRateCard[[#This Row],[ServiceName]]&amp;Table_wabobpsvr_AzureCalc_AzureCalcRateCard[[#This Row],[Price_Level]]&amp;Table_wabobpsvr_AzureCalc_AzureCalcRateCard[[#This Row],[Region]]</f>
        <v>ExpressRoute (Metered) 1 Gbps Connections - Zone 3C0</v>
      </c>
      <c r="B14837" s="775">
        <v>0</v>
      </c>
      <c r="C14837" s="775" t="s">
        <v>7427</v>
      </c>
      <c r="D14837" s="775" t="s">
        <v>177</v>
      </c>
      <c r="E14837" s="775">
        <v>12.794600000000001</v>
      </c>
      <c r="F14837" s="775" t="s">
        <v>7430</v>
      </c>
      <c r="G14837" s="775"/>
      <c r="H14837" s="775"/>
      <c r="I14837" s="775" t="s">
        <v>7513</v>
      </c>
    </row>
    <row r="14838" spans="1:9">
      <c r="A14838" s="775" t="str">
        <f>Table_wabobpsvr_AzureCalc_AzureCalcRateCard[[#This Row],[ServiceName]]&amp;Table_wabobpsvr_AzureCalc_AzureCalcRateCard[[#This Row],[Price_Level]]&amp;Table_wabobpsvr_AzureCalc_AzureCalcRateCard[[#This Row],[Region]]</f>
        <v>ExpressRoute (Metered) 10 Gbps Connections - Zone 3C0</v>
      </c>
      <c r="B14838" s="775">
        <v>0</v>
      </c>
      <c r="C14838" s="775" t="s">
        <v>7427</v>
      </c>
      <c r="D14838" s="775" t="s">
        <v>177</v>
      </c>
      <c r="E14838" s="775">
        <v>127.69119999999999</v>
      </c>
      <c r="F14838" s="775" t="s">
        <v>7431</v>
      </c>
      <c r="G14838" s="775"/>
      <c r="H14838" s="775"/>
      <c r="I14838" s="775" t="s">
        <v>7514</v>
      </c>
    </row>
    <row r="14839" spans="1:9">
      <c r="A14839" s="775" t="str">
        <f>Table_wabobpsvr_AzureCalc_AzureCalcRateCard[[#This Row],[ServiceName]]&amp;Table_wabobpsvr_AzureCalc_AzureCalcRateCard[[#This Row],[Price_Level]]&amp;Table_wabobpsvr_AzureCalc_AzureCalcRateCard[[#This Row],[Region]]</f>
        <v>ExpressRoute (Metered) 100 Mbps Connections - Zone 3C0</v>
      </c>
      <c r="B14839" s="775">
        <v>0</v>
      </c>
      <c r="C14839" s="775" t="s">
        <v>7427</v>
      </c>
      <c r="D14839" s="775" t="s">
        <v>177</v>
      </c>
      <c r="E14839" s="775">
        <v>2.9392999999999998</v>
      </c>
      <c r="F14839" s="775" t="s">
        <v>7432</v>
      </c>
      <c r="G14839" s="775"/>
      <c r="H14839" s="775"/>
      <c r="I14839" s="775" t="s">
        <v>7515</v>
      </c>
    </row>
    <row r="14840" spans="1:9">
      <c r="A14840" s="775" t="str">
        <f>Table_wabobpsvr_AzureCalc_AzureCalcRateCard[[#This Row],[ServiceName]]&amp;Table_wabobpsvr_AzureCalc_AzureCalcRateCard[[#This Row],[Price_Level]]&amp;Table_wabobpsvr_AzureCalc_AzureCalcRateCard[[#This Row],[Region]]</f>
        <v>ExpressRoute (Metered) 2 Gbps Connections - Zone 3C0</v>
      </c>
      <c r="B14840" s="775">
        <v>0</v>
      </c>
      <c r="C14840" s="775" t="s">
        <v>7427</v>
      </c>
      <c r="D14840" s="775" t="s">
        <v>177</v>
      </c>
      <c r="E14840" s="775">
        <v>25.598299999999998</v>
      </c>
      <c r="F14840" s="775" t="s">
        <v>7433</v>
      </c>
      <c r="G14840" s="775"/>
      <c r="H14840" s="775"/>
      <c r="I14840" s="775" t="s">
        <v>7516</v>
      </c>
    </row>
    <row r="14841" spans="1:9">
      <c r="A14841" s="775" t="str">
        <f>Table_wabobpsvr_AzureCalc_AzureCalcRateCard[[#This Row],[ServiceName]]&amp;Table_wabobpsvr_AzureCalc_AzureCalcRateCard[[#This Row],[Price_Level]]&amp;Table_wabobpsvr_AzureCalc_AzureCalcRateCard[[#This Row],[Region]]</f>
        <v>ExpressRoute (Metered) 200 Mbps Connections - Zone 3C0</v>
      </c>
      <c r="B14841" s="775">
        <v>0</v>
      </c>
      <c r="C14841" s="775" t="s">
        <v>7427</v>
      </c>
      <c r="D14841" s="775" t="s">
        <v>177</v>
      </c>
      <c r="E14841" s="775">
        <v>4.2587999999999999</v>
      </c>
      <c r="F14841" s="775" t="s">
        <v>7434</v>
      </c>
      <c r="G14841" s="775"/>
      <c r="H14841" s="775"/>
      <c r="I14841" s="775" t="s">
        <v>7517</v>
      </c>
    </row>
    <row r="14842" spans="1:9">
      <c r="A14842" s="775" t="str">
        <f>Table_wabobpsvr_AzureCalc_AzureCalcRateCard[[#This Row],[ServiceName]]&amp;Table_wabobpsvr_AzureCalc_AzureCalcRateCard[[#This Row],[Price_Level]]&amp;Table_wabobpsvr_AzureCalc_AzureCalcRateCard[[#This Row],[Region]]</f>
        <v>ExpressRoute (Metered) 5 Gbps Connections - Zone 3C0</v>
      </c>
      <c r="B14842" s="775">
        <v>0</v>
      </c>
      <c r="C14842" s="775" t="s">
        <v>7427</v>
      </c>
      <c r="D14842" s="775" t="s">
        <v>177</v>
      </c>
      <c r="E14842" s="775">
        <v>63.991199999999999</v>
      </c>
      <c r="F14842" s="775" t="s">
        <v>7435</v>
      </c>
      <c r="G14842" s="775"/>
      <c r="H14842" s="775"/>
      <c r="I14842" s="775" t="s">
        <v>7518</v>
      </c>
    </row>
    <row r="14843" spans="1:9">
      <c r="A14843" s="775" t="str">
        <f>Table_wabobpsvr_AzureCalc_AzureCalcRateCard[[#This Row],[ServiceName]]&amp;Table_wabobpsvr_AzureCalc_AzureCalcRateCard[[#This Row],[Price_Level]]&amp;Table_wabobpsvr_AzureCalc_AzureCalcRateCard[[#This Row],[Region]]</f>
        <v>ExpressRoute (Metered) 50 Mbps Connections - Zone 3C0</v>
      </c>
      <c r="B14843" s="775">
        <v>0</v>
      </c>
      <c r="C14843" s="775" t="s">
        <v>7427</v>
      </c>
      <c r="D14843" s="775" t="s">
        <v>177</v>
      </c>
      <c r="E14843" s="775">
        <v>1.6107</v>
      </c>
      <c r="F14843" s="775" t="s">
        <v>7436</v>
      </c>
      <c r="G14843" s="775"/>
      <c r="H14843" s="775"/>
      <c r="I14843" s="775" t="s">
        <v>7519</v>
      </c>
    </row>
    <row r="14844" spans="1:9">
      <c r="A14844" s="775" t="str">
        <f>Table_wabobpsvr_AzureCalc_AzureCalcRateCard[[#This Row],[ServiceName]]&amp;Table_wabobpsvr_AzureCalc_AzureCalcRateCard[[#This Row],[Price_Level]]&amp;Table_wabobpsvr_AzureCalc_AzureCalcRateCard[[#This Row],[Region]]</f>
        <v>ExpressRoute (Metered) 500 Mbps Connections - Zone 3C0</v>
      </c>
      <c r="B14844" s="775">
        <v>0</v>
      </c>
      <c r="C14844" s="775" t="s">
        <v>7427</v>
      </c>
      <c r="D14844" s="775" t="s">
        <v>177</v>
      </c>
      <c r="E14844" s="775">
        <v>8.5084999999999997</v>
      </c>
      <c r="F14844" s="775" t="s">
        <v>7437</v>
      </c>
      <c r="G14844" s="775"/>
      <c r="H14844" s="775"/>
      <c r="I14844" s="775" t="s">
        <v>7520</v>
      </c>
    </row>
    <row r="14845" spans="1:9">
      <c r="A14845" s="775" t="str">
        <f>Table_wabobpsvr_AzureCalc_AzureCalcRateCard[[#This Row],[ServiceName]]&amp;Table_wabobpsvr_AzureCalc_AzureCalcRateCard[[#This Row],[Price_Level]]&amp;Table_wabobpsvr_AzureCalc_AzureCalcRateCard[[#This Row],[Region]]</f>
        <v>ExpressRoute (Unlimited) 1 Gbps Connections - Zone 3C0</v>
      </c>
      <c r="B14845" s="775">
        <v>0</v>
      </c>
      <c r="C14845" s="775" t="s">
        <v>7427</v>
      </c>
      <c r="D14845" s="775" t="s">
        <v>177</v>
      </c>
      <c r="E14845" s="775">
        <v>255.39150000000001</v>
      </c>
      <c r="F14845" s="775" t="s">
        <v>7438</v>
      </c>
      <c r="G14845" s="775"/>
      <c r="H14845" s="775"/>
      <c r="I14845" s="775" t="s">
        <v>7521</v>
      </c>
    </row>
    <row r="14846" spans="1:9">
      <c r="A14846" s="775" t="str">
        <f>Table_wabobpsvr_AzureCalc_AzureCalcRateCard[[#This Row],[ServiceName]]&amp;Table_wabobpsvr_AzureCalc_AzureCalcRateCard[[#This Row],[Price_Level]]&amp;Table_wabobpsvr_AzureCalc_AzureCalcRateCard[[#This Row],[Region]]</f>
        <v>ExpressRoute (Metered) 5 Gbps ConnectionsA5</v>
      </c>
      <c r="B14846" s="775">
        <v>5</v>
      </c>
      <c r="C14846" s="775" t="s">
        <v>7427</v>
      </c>
      <c r="D14846" s="775" t="s">
        <v>174</v>
      </c>
      <c r="E14846" s="775">
        <v>2114.6</v>
      </c>
      <c r="F14846" s="775" t="s">
        <v>7397</v>
      </c>
      <c r="G14846" s="775" t="s">
        <v>7533</v>
      </c>
      <c r="H14846" s="775" t="s">
        <v>7534</v>
      </c>
      <c r="I14846" s="775" t="s">
        <v>7454</v>
      </c>
    </row>
    <row r="14847" spans="1:9">
      <c r="A14847" s="775" t="str">
        <f>Table_wabobpsvr_AzureCalc_AzureCalcRateCard[[#This Row],[ServiceName]]&amp;Table_wabobpsvr_AzureCalc_AzureCalcRateCard[[#This Row],[Price_Level]]&amp;Table_wabobpsvr_AzureCalc_AzureCalcRateCard[[#This Row],[Region]]</f>
        <v>ExpressRoute (Unlimited) 50 Mbps ConnectionsMOSP10</v>
      </c>
      <c r="B14847" s="775">
        <v>10</v>
      </c>
      <c r="C14847" s="775" t="s">
        <v>7427</v>
      </c>
      <c r="D14847" s="775" t="s">
        <v>606</v>
      </c>
      <c r="E14847" s="775">
        <v>610</v>
      </c>
      <c r="F14847" s="775" t="s">
        <v>7401</v>
      </c>
      <c r="G14847" s="775"/>
      <c r="H14847" s="775"/>
      <c r="I14847" s="775" t="s">
        <v>7509</v>
      </c>
    </row>
    <row r="14848" spans="1:9">
      <c r="A14848" s="775" t="str">
        <f>Table_wabobpsvr_AzureCalc_AzureCalcRateCard[[#This Row],[ServiceName]]&amp;Table_wabobpsvr_AzureCalc_AzureCalcRateCard[[#This Row],[Price_Level]]&amp;Table_wabobpsvr_AzureCalc_AzureCalcRateCard[[#This Row],[Region]]</f>
        <v>ExpressRoute (Unlimited) 500 Mbps ConnectionsMOSP10</v>
      </c>
      <c r="B14848" s="775">
        <v>10</v>
      </c>
      <c r="C14848" s="775" t="s">
        <v>7427</v>
      </c>
      <c r="D14848" s="775" t="s">
        <v>606</v>
      </c>
      <c r="E14848" s="775">
        <v>5200</v>
      </c>
      <c r="F14848" s="775" t="s">
        <v>7404</v>
      </c>
      <c r="G14848" s="775"/>
      <c r="H14848" s="775"/>
      <c r="I14848" s="775" t="s">
        <v>7511</v>
      </c>
    </row>
    <row r="14849" spans="1:9">
      <c r="A14849" s="775" t="str">
        <f>Table_wabobpsvr_AzureCalc_AzureCalcRateCard[[#This Row],[ServiceName]]&amp;Table_wabobpsvr_AzureCalc_AzureCalcRateCard[[#This Row],[Price_Level]]&amp;Table_wabobpsvr_AzureCalc_AzureCalcRateCard[[#This Row],[Region]]</f>
        <v>ExpressRoute (Metered) Data Transfer Out at 1 Gbps (GB) - Zone 2MOSP11</v>
      </c>
      <c r="B14849" s="775">
        <v>11</v>
      </c>
      <c r="C14849" s="775" t="s">
        <v>9</v>
      </c>
      <c r="D14849" s="775" t="s">
        <v>606</v>
      </c>
      <c r="E14849" s="775">
        <v>0.05</v>
      </c>
      <c r="F14849" s="775" t="s">
        <v>7393</v>
      </c>
      <c r="G14849" s="775"/>
      <c r="H14849" s="775"/>
      <c r="I14849" s="775" t="s">
        <v>7479</v>
      </c>
    </row>
    <row r="14850" spans="1:9">
      <c r="A14850" s="775" t="str">
        <f>Table_wabobpsvr_AzureCalc_AzureCalcRateCard[[#This Row],[ServiceName]]&amp;Table_wabobpsvr_AzureCalc_AzureCalcRateCard[[#This Row],[Price_Level]]&amp;Table_wabobpsvr_AzureCalc_AzureCalcRateCard[[#This Row],[Region]]</f>
        <v>ExpressRoute (Metered) 1 Gbps ConnectionsMOSP11</v>
      </c>
      <c r="B14850" s="775">
        <v>11</v>
      </c>
      <c r="C14850" s="775" t="s">
        <v>7427</v>
      </c>
      <c r="D14850" s="775" t="s">
        <v>606</v>
      </c>
      <c r="E14850" s="775">
        <v>436</v>
      </c>
      <c r="F14850" s="775" t="s">
        <v>7390</v>
      </c>
      <c r="G14850" s="775"/>
      <c r="H14850" s="775"/>
      <c r="I14850" s="775" t="s">
        <v>7481</v>
      </c>
    </row>
    <row r="14851" spans="1:9">
      <c r="A14851" s="775" t="str">
        <f>Table_wabobpsvr_AzureCalc_AzureCalcRateCard[[#This Row],[ServiceName]]&amp;Table_wabobpsvr_AzureCalc_AzureCalcRateCard[[#This Row],[Price_Level]]&amp;Table_wabobpsvr_AzureCalc_AzureCalcRateCard[[#This Row],[Region]]</f>
        <v>ExpressRoute (Metered) 10 Gbps ConnectionsMOSP11</v>
      </c>
      <c r="B14851" s="775">
        <v>11</v>
      </c>
      <c r="C14851" s="775" t="s">
        <v>7427</v>
      </c>
      <c r="D14851" s="775" t="s">
        <v>606</v>
      </c>
      <c r="E14851" s="775">
        <v>5000</v>
      </c>
      <c r="F14851" s="775" t="s">
        <v>7391</v>
      </c>
      <c r="G14851" s="775"/>
      <c r="H14851" s="775"/>
      <c r="I14851" s="775" t="s">
        <v>7483</v>
      </c>
    </row>
    <row r="14852" spans="1:9">
      <c r="A14852" s="775" t="str">
        <f>Table_wabobpsvr_AzureCalc_AzureCalcRateCard[[#This Row],[ServiceName]]&amp;Table_wabobpsvr_AzureCalc_AzureCalcRateCard[[#This Row],[Price_Level]]&amp;Table_wabobpsvr_AzureCalc_AzureCalcRateCard[[#This Row],[Region]]</f>
        <v>ExpressRoute (Metered) 100 Mbps ConnectionsMOSP11</v>
      </c>
      <c r="B14852" s="775">
        <v>11</v>
      </c>
      <c r="C14852" s="775" t="s">
        <v>7427</v>
      </c>
      <c r="D14852" s="775" t="s">
        <v>606</v>
      </c>
      <c r="E14852" s="775">
        <v>100</v>
      </c>
      <c r="F14852" s="775" t="s">
        <v>7395</v>
      </c>
      <c r="G14852" s="775"/>
      <c r="H14852" s="775"/>
      <c r="I14852" s="775" t="s">
        <v>7485</v>
      </c>
    </row>
    <row r="14853" spans="1:9">
      <c r="A14853" s="775" t="str">
        <f>Table_wabobpsvr_AzureCalc_AzureCalcRateCard[[#This Row],[ServiceName]]&amp;Table_wabobpsvr_AzureCalc_AzureCalcRateCard[[#This Row],[Price_Level]]&amp;Table_wabobpsvr_AzureCalc_AzureCalcRateCard[[#This Row],[Region]]</f>
        <v>ExpressRoute (Metered) 2 Gbps ConnectionsMOSP11</v>
      </c>
      <c r="B14853" s="775">
        <v>11</v>
      </c>
      <c r="C14853" s="775" t="s">
        <v>7427</v>
      </c>
      <c r="D14853" s="775" t="s">
        <v>606</v>
      </c>
      <c r="E14853" s="775">
        <v>872</v>
      </c>
      <c r="F14853" s="775" t="s">
        <v>7396</v>
      </c>
      <c r="G14853" s="775"/>
      <c r="H14853" s="775"/>
      <c r="I14853" s="775" t="s">
        <v>7487</v>
      </c>
    </row>
    <row r="14854" spans="1:9">
      <c r="A14854" s="775" t="str">
        <f>Table_wabobpsvr_AzureCalc_AzureCalcRateCard[[#This Row],[ServiceName]]&amp;Table_wabobpsvr_AzureCalc_AzureCalcRateCard[[#This Row],[Price_Level]]&amp;Table_wabobpsvr_AzureCalc_AzureCalcRateCard[[#This Row],[Region]]</f>
        <v>ExpressRoute (Metered) 200 Mbps ConnectionsMOSP11</v>
      </c>
      <c r="B14854" s="775">
        <v>11</v>
      </c>
      <c r="C14854" s="775" t="s">
        <v>7427</v>
      </c>
      <c r="D14854" s="775" t="s">
        <v>606</v>
      </c>
      <c r="E14854" s="775">
        <v>145</v>
      </c>
      <c r="F14854" s="775" t="s">
        <v>7388</v>
      </c>
      <c r="G14854" s="775"/>
      <c r="H14854" s="775"/>
      <c r="I14854" s="775" t="s">
        <v>7489</v>
      </c>
    </row>
    <row r="14855" spans="1:9">
      <c r="A14855" s="775" t="str">
        <f>Table_wabobpsvr_AzureCalc_AzureCalcRateCard[[#This Row],[ServiceName]]&amp;Table_wabobpsvr_AzureCalc_AzureCalcRateCard[[#This Row],[Price_Level]]&amp;Table_wabobpsvr_AzureCalc_AzureCalcRateCard[[#This Row],[Region]]</f>
        <v>ExpressRoute (Metered) 50 Mbps ConnectionsA5</v>
      </c>
      <c r="B14855" s="775">
        <v>5</v>
      </c>
      <c r="C14855" s="775" t="s">
        <v>7427</v>
      </c>
      <c r="D14855" s="775" t="s">
        <v>174</v>
      </c>
      <c r="E14855" s="775">
        <v>53.35</v>
      </c>
      <c r="F14855" s="775" t="s">
        <v>7394</v>
      </c>
      <c r="G14855" s="775" t="s">
        <v>7535</v>
      </c>
      <c r="H14855" s="775" t="s">
        <v>7536</v>
      </c>
      <c r="I14855" s="775" t="s">
        <v>7456</v>
      </c>
    </row>
    <row r="14856" spans="1:9">
      <c r="A14856" s="775" t="str">
        <f>Table_wabobpsvr_AzureCalc_AzureCalcRateCard[[#This Row],[ServiceName]]&amp;Table_wabobpsvr_AzureCalc_AzureCalcRateCard[[#This Row],[Price_Level]]&amp;Table_wabobpsvr_AzureCalc_AzureCalcRateCard[[#This Row],[Region]]</f>
        <v>ExpressRoute (Metered) 50 Mbps ConnectionsMOSP10</v>
      </c>
      <c r="B14856" s="775">
        <v>10</v>
      </c>
      <c r="C14856" s="775" t="s">
        <v>7427</v>
      </c>
      <c r="D14856" s="775" t="s">
        <v>606</v>
      </c>
      <c r="E14856" s="775">
        <v>55</v>
      </c>
      <c r="F14856" s="775" t="s">
        <v>7394</v>
      </c>
      <c r="G14856" s="775"/>
      <c r="H14856" s="775"/>
      <c r="I14856" s="775" t="s">
        <v>7493</v>
      </c>
    </row>
    <row r="14857" spans="1:9">
      <c r="A14857" s="775" t="str">
        <f>Table_wabobpsvr_AzureCalc_AzureCalcRateCard[[#This Row],[ServiceName]]&amp;Table_wabobpsvr_AzureCalc_AzureCalcRateCard[[#This Row],[Price_Level]]&amp;Table_wabobpsvr_AzureCalc_AzureCalcRateCard[[#This Row],[Region]]</f>
        <v>ExpressRoute (Metered) 500 Mbps ConnectionsMOSP10</v>
      </c>
      <c r="B14857" s="775">
        <v>10</v>
      </c>
      <c r="C14857" s="775" t="s">
        <v>7427</v>
      </c>
      <c r="D14857" s="775" t="s">
        <v>606</v>
      </c>
      <c r="E14857" s="775">
        <v>290</v>
      </c>
      <c r="F14857" s="775" t="s">
        <v>7389</v>
      </c>
      <c r="G14857" s="775"/>
      <c r="H14857" s="775"/>
      <c r="I14857" s="775" t="s">
        <v>7495</v>
      </c>
    </row>
    <row r="14858" spans="1:9">
      <c r="A14858" s="775" t="str">
        <f>Table_wabobpsvr_AzureCalc_AzureCalcRateCard[[#This Row],[ServiceName]]&amp;Table_wabobpsvr_AzureCalc_AzureCalcRateCard[[#This Row],[Price_Level]]&amp;Table_wabobpsvr_AzureCalc_AzureCalcRateCard[[#This Row],[Region]]</f>
        <v>ExpressRoute (Unlimited) 1 Gbps ConnectionsMOSP10</v>
      </c>
      <c r="B14858" s="775">
        <v>10</v>
      </c>
      <c r="C14858" s="775" t="s">
        <v>7427</v>
      </c>
      <c r="D14858" s="775" t="s">
        <v>606</v>
      </c>
      <c r="E14858" s="775">
        <v>8700</v>
      </c>
      <c r="F14858" s="775" t="s">
        <v>7405</v>
      </c>
      <c r="G14858" s="775"/>
      <c r="H14858" s="775"/>
      <c r="I14858" s="775" t="s">
        <v>7497</v>
      </c>
    </row>
    <row r="14859" spans="1:9">
      <c r="A14859" s="775" t="str">
        <f>Table_wabobpsvr_AzureCalc_AzureCalcRateCard[[#This Row],[ServiceName]]&amp;Table_wabobpsvr_AzureCalc_AzureCalcRateCard[[#This Row],[Price_Level]]&amp;Table_wabobpsvr_AzureCalc_AzureCalcRateCard[[#This Row],[Region]]</f>
        <v>ExpressRoute (Unlimited) 10 Gbps ConnectionsMOSP10</v>
      </c>
      <c r="B14859" s="775">
        <v>10</v>
      </c>
      <c r="C14859" s="775" t="s">
        <v>7427</v>
      </c>
      <c r="D14859" s="775" t="s">
        <v>606</v>
      </c>
      <c r="E14859" s="775">
        <v>82000</v>
      </c>
      <c r="F14859" s="775" t="s">
        <v>7408</v>
      </c>
      <c r="G14859" s="775"/>
      <c r="H14859" s="775"/>
      <c r="I14859" s="775" t="s">
        <v>7499</v>
      </c>
    </row>
    <row r="14860" spans="1:9">
      <c r="A14860" s="775" t="str">
        <f>Table_wabobpsvr_AzureCalc_AzureCalcRateCard[[#This Row],[ServiceName]]&amp;Table_wabobpsvr_AzureCalc_AzureCalcRateCard[[#This Row],[Price_Level]]&amp;Table_wabobpsvr_AzureCalc_AzureCalcRateCard[[#This Row],[Region]]</f>
        <v>ExpressRoute (Unlimited) 100 Mbps ConnectionsMOSP10</v>
      </c>
      <c r="B14860" s="775">
        <v>10</v>
      </c>
      <c r="C14860" s="775" t="s">
        <v>7427</v>
      </c>
      <c r="D14860" s="775" t="s">
        <v>606</v>
      </c>
      <c r="E14860" s="775">
        <v>1230</v>
      </c>
      <c r="F14860" s="775" t="s">
        <v>7402</v>
      </c>
      <c r="G14860" s="775"/>
      <c r="H14860" s="775"/>
      <c r="I14860" s="775" t="s">
        <v>7501</v>
      </c>
    </row>
    <row r="14861" spans="1:9">
      <c r="A14861" s="775" t="str">
        <f>Table_wabobpsvr_AzureCalc_AzureCalcRateCard[[#This Row],[ServiceName]]&amp;Table_wabobpsvr_AzureCalc_AzureCalcRateCard[[#This Row],[Price_Level]]&amp;Table_wabobpsvr_AzureCalc_AzureCalcRateCard[[#This Row],[Region]]</f>
        <v>ExpressRoute (Unlimited) 2 Gbps ConnectionsMOSP10</v>
      </c>
      <c r="B14861" s="775">
        <v>10</v>
      </c>
      <c r="C14861" s="775" t="s">
        <v>7427</v>
      </c>
      <c r="D14861" s="775" t="s">
        <v>606</v>
      </c>
      <c r="E14861" s="775">
        <v>17400</v>
      </c>
      <c r="F14861" s="775" t="s">
        <v>7406</v>
      </c>
      <c r="G14861" s="775"/>
      <c r="H14861" s="775"/>
      <c r="I14861" s="775" t="s">
        <v>7503</v>
      </c>
    </row>
    <row r="14862" spans="1:9">
      <c r="A14862" s="775" t="str">
        <f>Table_wabobpsvr_AzureCalc_AzureCalcRateCard[[#This Row],[ServiceName]]&amp;Table_wabobpsvr_AzureCalc_AzureCalcRateCard[[#This Row],[Price_Level]]&amp;Table_wabobpsvr_AzureCalc_AzureCalcRateCard[[#This Row],[Region]]</f>
        <v>ExpressRoute (Unlimited) 200 Mbps ConnectionsMOSP10</v>
      </c>
      <c r="B14862" s="775">
        <v>10</v>
      </c>
      <c r="C14862" s="775" t="s">
        <v>7427</v>
      </c>
      <c r="D14862" s="775" t="s">
        <v>606</v>
      </c>
      <c r="E14862" s="775">
        <v>2300</v>
      </c>
      <c r="F14862" s="775" t="s">
        <v>7403</v>
      </c>
      <c r="G14862" s="775"/>
      <c r="H14862" s="775"/>
      <c r="I14862" s="775" t="s">
        <v>7505</v>
      </c>
    </row>
    <row r="14863" spans="1:9">
      <c r="A14863" s="775" t="str">
        <f>Table_wabobpsvr_AzureCalc_AzureCalcRateCard[[#This Row],[ServiceName]]&amp;Table_wabobpsvr_AzureCalc_AzureCalcRateCard[[#This Row],[Price_Level]]&amp;Table_wabobpsvr_AzureCalc_AzureCalcRateCard[[#This Row],[Region]]</f>
        <v>ExpressRoute (Unlimited) 5 Gbps ConnectionsMOSP10</v>
      </c>
      <c r="B14863" s="775">
        <v>10</v>
      </c>
      <c r="C14863" s="775" t="s">
        <v>7427</v>
      </c>
      <c r="D14863" s="775" t="s">
        <v>606</v>
      </c>
      <c r="E14863" s="775">
        <v>41000</v>
      </c>
      <c r="F14863" s="775" t="s">
        <v>7407</v>
      </c>
      <c r="G14863" s="775"/>
      <c r="H14863" s="775"/>
      <c r="I14863" s="775" t="s">
        <v>7507</v>
      </c>
    </row>
    <row r="14864" spans="1:9">
      <c r="A14864" s="775" t="str">
        <f>Table_wabobpsvr_AzureCalc_AzureCalcRateCard[[#This Row],[ServiceName]]&amp;Table_wabobpsvr_AzureCalc_AzureCalcRateCard[[#This Row],[Price_Level]]&amp;Table_wabobpsvr_AzureCalc_AzureCalcRateCard[[#This Row],[Region]]</f>
        <v>ExpressRoute (Unlimited) 1 Gbps ConnectionsA6</v>
      </c>
      <c r="B14864" s="775">
        <v>6</v>
      </c>
      <c r="C14864" s="775" t="s">
        <v>7427</v>
      </c>
      <c r="D14864" s="775" t="s">
        <v>174</v>
      </c>
      <c r="E14864" s="775">
        <v>5529</v>
      </c>
      <c r="F14864" s="775" t="s">
        <v>7405</v>
      </c>
      <c r="G14864" s="775" t="s">
        <v>7539</v>
      </c>
      <c r="H14864" s="775" t="s">
        <v>7540</v>
      </c>
      <c r="I14864" s="775" t="s">
        <v>7460</v>
      </c>
    </row>
    <row r="14865" spans="1:9">
      <c r="A14865" s="775" t="str">
        <f>Table_wabobpsvr_AzureCalc_AzureCalcRateCard[[#This Row],[ServiceName]]&amp;Table_wabobpsvr_AzureCalc_AzureCalcRateCard[[#This Row],[Price_Level]]&amp;Table_wabobpsvr_AzureCalc_AzureCalcRateCard[[#This Row],[Region]]</f>
        <v>ExpressRoute (Unlimited) 10 Gbps ConnectionsA6</v>
      </c>
      <c r="B14865" s="775">
        <v>6</v>
      </c>
      <c r="C14865" s="775" t="s">
        <v>7427</v>
      </c>
      <c r="D14865" s="775" t="s">
        <v>174</v>
      </c>
      <c r="E14865" s="775">
        <v>49761</v>
      </c>
      <c r="F14865" s="775" t="s">
        <v>7408</v>
      </c>
      <c r="G14865" s="775" t="s">
        <v>7541</v>
      </c>
      <c r="H14865" s="775" t="s">
        <v>7542</v>
      </c>
      <c r="I14865" s="775" t="s">
        <v>7462</v>
      </c>
    </row>
    <row r="14866" spans="1:9">
      <c r="A14866" s="775" t="str">
        <f>Table_wabobpsvr_AzureCalc_AzureCalcRateCard[[#This Row],[ServiceName]]&amp;Table_wabobpsvr_AzureCalc_AzureCalcRateCard[[#This Row],[Price_Level]]&amp;Table_wabobpsvr_AzureCalc_AzureCalcRateCard[[#This Row],[Region]]</f>
        <v>ExpressRoute (Unlimited) 100 Mbps ConnectionsA6</v>
      </c>
      <c r="B14866" s="775">
        <v>6</v>
      </c>
      <c r="C14866" s="775" t="s">
        <v>7427</v>
      </c>
      <c r="D14866" s="775" t="s">
        <v>174</v>
      </c>
      <c r="E14866" s="775">
        <v>557.75</v>
      </c>
      <c r="F14866" s="775" t="s">
        <v>7402</v>
      </c>
      <c r="G14866" s="775" t="s">
        <v>7543</v>
      </c>
      <c r="H14866" s="775" t="s">
        <v>7544</v>
      </c>
      <c r="I14866" s="775" t="s">
        <v>7464</v>
      </c>
    </row>
    <row r="14867" spans="1:9">
      <c r="A14867" s="775" t="str">
        <f>Table_wabobpsvr_AzureCalc_AzureCalcRateCard[[#This Row],[ServiceName]]&amp;Table_wabobpsvr_AzureCalc_AzureCalcRateCard[[#This Row],[Price_Level]]&amp;Table_wabobpsvr_AzureCalc_AzureCalcRateCard[[#This Row],[Region]]</f>
        <v>ExpressRoute (Unlimited) 2 Gbps ConnectionsA6</v>
      </c>
      <c r="B14867" s="775">
        <v>6</v>
      </c>
      <c r="C14867" s="775" t="s">
        <v>7427</v>
      </c>
      <c r="D14867" s="775" t="s">
        <v>174</v>
      </c>
      <c r="E14867" s="775">
        <v>11058</v>
      </c>
      <c r="F14867" s="775" t="s">
        <v>7406</v>
      </c>
      <c r="G14867" s="775" t="s">
        <v>7545</v>
      </c>
      <c r="H14867" s="775" t="s">
        <v>7546</v>
      </c>
      <c r="I14867" s="775" t="s">
        <v>7466</v>
      </c>
    </row>
    <row r="14868" spans="1:9">
      <c r="A14868" s="775" t="str">
        <f>Table_wabobpsvr_AzureCalc_AzureCalcRateCard[[#This Row],[ServiceName]]&amp;Table_wabobpsvr_AzureCalc_AzureCalcRateCard[[#This Row],[Price_Level]]&amp;Table_wabobpsvr_AzureCalc_AzureCalcRateCard[[#This Row],[Region]]</f>
        <v>ExpressRoute (Unlimited) 200 Mbps ConnectionsA6</v>
      </c>
      <c r="B14868" s="775">
        <v>6</v>
      </c>
      <c r="C14868" s="775" t="s">
        <v>7427</v>
      </c>
      <c r="D14868" s="775" t="s">
        <v>174</v>
      </c>
      <c r="E14868" s="775">
        <v>1115.5</v>
      </c>
      <c r="F14868" s="775" t="s">
        <v>7403</v>
      </c>
      <c r="G14868" s="775" t="s">
        <v>7547</v>
      </c>
      <c r="H14868" s="775" t="s">
        <v>7548</v>
      </c>
      <c r="I14868" s="775" t="s">
        <v>7468</v>
      </c>
    </row>
    <row r="14869" spans="1:9">
      <c r="A14869" s="775" t="str">
        <f>Table_wabobpsvr_AzureCalc_AzureCalcRateCard[[#This Row],[ServiceName]]&amp;Table_wabobpsvr_AzureCalc_AzureCalcRateCard[[#This Row],[Price_Level]]&amp;Table_wabobpsvr_AzureCalc_AzureCalcRateCard[[#This Row],[Region]]</f>
        <v>ExpressRoute (Unlimited) 5 Gbps ConnectionsA6</v>
      </c>
      <c r="B14869" s="775">
        <v>6</v>
      </c>
      <c r="C14869" s="775" t="s">
        <v>7427</v>
      </c>
      <c r="D14869" s="775" t="s">
        <v>174</v>
      </c>
      <c r="E14869" s="775">
        <v>24880.5</v>
      </c>
      <c r="F14869" s="775" t="s">
        <v>7407</v>
      </c>
      <c r="G14869" s="775" t="s">
        <v>7549</v>
      </c>
      <c r="H14869" s="775" t="s">
        <v>7550</v>
      </c>
      <c r="I14869" s="775" t="s">
        <v>7474</v>
      </c>
    </row>
    <row r="14870" spans="1:9">
      <c r="A14870" s="775" t="str">
        <f>Table_wabobpsvr_AzureCalc_AzureCalcRateCard[[#This Row],[ServiceName]]&amp;Table_wabobpsvr_AzureCalc_AzureCalcRateCard[[#This Row],[Price_Level]]&amp;Table_wabobpsvr_AzureCalc_AzureCalcRateCard[[#This Row],[Region]]</f>
        <v>ExpressRoute (Unlimited) 50 Mbps ConnectionsA6</v>
      </c>
      <c r="B14870" s="775">
        <v>6</v>
      </c>
      <c r="C14870" s="775" t="s">
        <v>7427</v>
      </c>
      <c r="D14870" s="775" t="s">
        <v>174</v>
      </c>
      <c r="E14870" s="775">
        <v>291</v>
      </c>
      <c r="F14870" s="775" t="s">
        <v>7401</v>
      </c>
      <c r="G14870" s="775" t="s">
        <v>7551</v>
      </c>
      <c r="H14870" s="775" t="s">
        <v>7552</v>
      </c>
      <c r="I14870" s="775" t="s">
        <v>7476</v>
      </c>
    </row>
    <row r="14871" spans="1:9">
      <c r="A14871" s="775" t="str">
        <f>Table_wabobpsvr_AzureCalc_AzureCalcRateCard[[#This Row],[ServiceName]]&amp;Table_wabobpsvr_AzureCalc_AzureCalcRateCard[[#This Row],[Price_Level]]&amp;Table_wabobpsvr_AzureCalc_AzureCalcRateCard[[#This Row],[Region]]</f>
        <v>ExpressRoute (Unlimited) 500 Mbps ConnectionsA6</v>
      </c>
      <c r="B14871" s="775">
        <v>6</v>
      </c>
      <c r="C14871" s="775" t="s">
        <v>7427</v>
      </c>
      <c r="D14871" s="775" t="s">
        <v>174</v>
      </c>
      <c r="E14871" s="775">
        <v>2667.5</v>
      </c>
      <c r="F14871" s="775" t="s">
        <v>7404</v>
      </c>
      <c r="G14871" s="775" t="s">
        <v>7553</v>
      </c>
      <c r="H14871" s="775" t="s">
        <v>7554</v>
      </c>
      <c r="I14871" s="775" t="s">
        <v>7478</v>
      </c>
    </row>
    <row r="14872" spans="1:9">
      <c r="A14872" s="775" t="str">
        <f>Table_wabobpsvr_AzureCalc_AzureCalcRateCard[[#This Row],[ServiceName]]&amp;Table_wabobpsvr_AzureCalc_AzureCalcRateCard[[#This Row],[Price_Level]]&amp;Table_wabobpsvr_AzureCalc_AzureCalcRateCard[[#This Row],[Region]]</f>
        <v>ExpressRoute (Metered) Data Transfer Out at 1 Gbps (GB) - Zone 1A7</v>
      </c>
      <c r="B14872" s="775">
        <v>7</v>
      </c>
      <c r="C14872" s="775" t="s">
        <v>9</v>
      </c>
      <c r="D14872" s="775" t="s">
        <v>174</v>
      </c>
      <c r="E14872" s="775">
        <v>2.4250000000000001E-2</v>
      </c>
      <c r="F14872" s="775" t="s">
        <v>7392</v>
      </c>
      <c r="G14872" s="775" t="s">
        <v>7527</v>
      </c>
      <c r="H14872" s="775" t="s">
        <v>7528</v>
      </c>
      <c r="I14872" s="775" t="s">
        <v>7442</v>
      </c>
    </row>
    <row r="14873" spans="1:9">
      <c r="A14873" s="775" t="str">
        <f>Table_wabobpsvr_AzureCalc_AzureCalcRateCard[[#This Row],[ServiceName]]&amp;Table_wabobpsvr_AzureCalc_AzureCalcRateCard[[#This Row],[Price_Level]]&amp;Table_wabobpsvr_AzureCalc_AzureCalcRateCard[[#This Row],[Region]]</f>
        <v>ExpressRoute (Metered) 50 Mbps Connections - Zone 2MOSP0</v>
      </c>
      <c r="B14873" s="775">
        <v>0</v>
      </c>
      <c r="C14873" s="775" t="s">
        <v>7427</v>
      </c>
      <c r="D14873" s="775" t="s">
        <v>606</v>
      </c>
      <c r="E14873" s="775">
        <v>55</v>
      </c>
      <c r="F14873" s="775" t="s">
        <v>7492</v>
      </c>
      <c r="G14873" s="775"/>
      <c r="H14873" s="775"/>
      <c r="I14873" s="775" t="s">
        <v>7493</v>
      </c>
    </row>
    <row r="14874" spans="1:9">
      <c r="A14874" s="775" t="str">
        <f>Table_wabobpsvr_AzureCalc_AzureCalcRateCard[[#This Row],[ServiceName]]&amp;Table_wabobpsvr_AzureCalc_AzureCalcRateCard[[#This Row],[Price_Level]]&amp;Table_wabobpsvr_AzureCalc_AzureCalcRateCard[[#This Row],[Region]]</f>
        <v>ExpressRoute (Metered) 500 Mbps Connections - Zone 2MOSP0</v>
      </c>
      <c r="B14874" s="775">
        <v>0</v>
      </c>
      <c r="C14874" s="775" t="s">
        <v>7427</v>
      </c>
      <c r="D14874" s="775" t="s">
        <v>606</v>
      </c>
      <c r="E14874" s="775">
        <v>290</v>
      </c>
      <c r="F14874" s="775" t="s">
        <v>7494</v>
      </c>
      <c r="G14874" s="775"/>
      <c r="H14874" s="775"/>
      <c r="I14874" s="775" t="s">
        <v>7495</v>
      </c>
    </row>
    <row r="14875" spans="1:9">
      <c r="A14875" s="775" t="str">
        <f>Table_wabobpsvr_AzureCalc_AzureCalcRateCard[[#This Row],[ServiceName]]&amp;Table_wabobpsvr_AzureCalc_AzureCalcRateCard[[#This Row],[Price_Level]]&amp;Table_wabobpsvr_AzureCalc_AzureCalcRateCard[[#This Row],[Region]]</f>
        <v>ExpressRoute (Unlimited) 1 Gbps Connections - Zone 2MOSP0</v>
      </c>
      <c r="B14875" s="775">
        <v>0</v>
      </c>
      <c r="C14875" s="775" t="s">
        <v>7427</v>
      </c>
      <c r="D14875" s="775" t="s">
        <v>606</v>
      </c>
      <c r="E14875" s="775">
        <v>8700</v>
      </c>
      <c r="F14875" s="775" t="s">
        <v>7496</v>
      </c>
      <c r="G14875" s="775"/>
      <c r="H14875" s="775"/>
      <c r="I14875" s="775" t="s">
        <v>7497</v>
      </c>
    </row>
    <row r="14876" spans="1:9">
      <c r="A14876" s="775" t="str">
        <f>Table_wabobpsvr_AzureCalc_AzureCalcRateCard[[#This Row],[ServiceName]]&amp;Table_wabobpsvr_AzureCalc_AzureCalcRateCard[[#This Row],[Price_Level]]&amp;Table_wabobpsvr_AzureCalc_AzureCalcRateCard[[#This Row],[Region]]</f>
        <v>ExpressRoute (Unlimited) 10 Gbps Connections - Zone 2MOSP0</v>
      </c>
      <c r="B14876" s="775">
        <v>0</v>
      </c>
      <c r="C14876" s="775" t="s">
        <v>7427</v>
      </c>
      <c r="D14876" s="775" t="s">
        <v>606</v>
      </c>
      <c r="E14876" s="775">
        <v>82000</v>
      </c>
      <c r="F14876" s="775" t="s">
        <v>7498</v>
      </c>
      <c r="G14876" s="775"/>
      <c r="H14876" s="775"/>
      <c r="I14876" s="775" t="s">
        <v>7499</v>
      </c>
    </row>
    <row r="14877" spans="1:9">
      <c r="A14877" s="775" t="str">
        <f>Table_wabobpsvr_AzureCalc_AzureCalcRateCard[[#This Row],[ServiceName]]&amp;Table_wabobpsvr_AzureCalc_AzureCalcRateCard[[#This Row],[Price_Level]]&amp;Table_wabobpsvr_AzureCalc_AzureCalcRateCard[[#This Row],[Region]]</f>
        <v>ExpressRoute (Unlimited) 100 Mbps Connections - Zone 2MOSP0</v>
      </c>
      <c r="B14877" s="775">
        <v>0</v>
      </c>
      <c r="C14877" s="775" t="s">
        <v>7427</v>
      </c>
      <c r="D14877" s="775" t="s">
        <v>606</v>
      </c>
      <c r="E14877" s="775">
        <v>1230</v>
      </c>
      <c r="F14877" s="775" t="s">
        <v>7500</v>
      </c>
      <c r="G14877" s="775"/>
      <c r="H14877" s="775"/>
      <c r="I14877" s="775" t="s">
        <v>7501</v>
      </c>
    </row>
    <row r="14878" spans="1:9">
      <c r="A14878" s="775" t="str">
        <f>Table_wabobpsvr_AzureCalc_AzureCalcRateCard[[#This Row],[ServiceName]]&amp;Table_wabobpsvr_AzureCalc_AzureCalcRateCard[[#This Row],[Price_Level]]&amp;Table_wabobpsvr_AzureCalc_AzureCalcRateCard[[#This Row],[Region]]</f>
        <v>ExpressRoute (Unlimited) 2 Gbps Connections - Zone 2MOSP0</v>
      </c>
      <c r="B14878" s="775">
        <v>0</v>
      </c>
      <c r="C14878" s="775" t="s">
        <v>7427</v>
      </c>
      <c r="D14878" s="775" t="s">
        <v>606</v>
      </c>
      <c r="E14878" s="775">
        <v>17400</v>
      </c>
      <c r="F14878" s="775" t="s">
        <v>7502</v>
      </c>
      <c r="G14878" s="775"/>
      <c r="H14878" s="775"/>
      <c r="I14878" s="775" t="s">
        <v>7503</v>
      </c>
    </row>
    <row r="14879" spans="1:9">
      <c r="A14879" s="775" t="str">
        <f>Table_wabobpsvr_AzureCalc_AzureCalcRateCard[[#This Row],[ServiceName]]&amp;Table_wabobpsvr_AzureCalc_AzureCalcRateCard[[#This Row],[Price_Level]]&amp;Table_wabobpsvr_AzureCalc_AzureCalcRateCard[[#This Row],[Region]]</f>
        <v>Standard_D2 Cloud ServicesC4</v>
      </c>
      <c r="B14879" s="775">
        <v>4</v>
      </c>
      <c r="C14879" s="775" t="s">
        <v>680</v>
      </c>
      <c r="D14879" s="775" t="s">
        <v>177</v>
      </c>
      <c r="E14879" s="775">
        <v>0.25480000000000003</v>
      </c>
      <c r="F14879" s="775" t="s">
        <v>1121</v>
      </c>
      <c r="G14879" s="775" t="s">
        <v>4235</v>
      </c>
      <c r="H14879" s="775" t="s">
        <v>4235</v>
      </c>
      <c r="I14879" s="775" t="s">
        <v>5484</v>
      </c>
    </row>
    <row r="14880" spans="1:9">
      <c r="A14880" s="775" t="str">
        <f>Table_wabobpsvr_AzureCalc_AzureCalcRateCard[[#This Row],[ServiceName]]&amp;Table_wabobpsvr_AzureCalc_AzureCalcRateCard[[#This Row],[Price_Level]]&amp;Table_wabobpsvr_AzureCalc_AzureCalcRateCard[[#This Row],[Region]]</f>
        <v>Standard_D2 Cloud ServicesD4</v>
      </c>
      <c r="B14880" s="775">
        <v>4</v>
      </c>
      <c r="C14880" s="775" t="s">
        <v>680</v>
      </c>
      <c r="D14880" s="775" t="s">
        <v>176</v>
      </c>
      <c r="E14880" s="775">
        <v>0.24640000000000001</v>
      </c>
      <c r="F14880" s="775" t="s">
        <v>1121</v>
      </c>
      <c r="G14880" s="775" t="s">
        <v>4235</v>
      </c>
      <c r="H14880" s="775" t="s">
        <v>4235</v>
      </c>
      <c r="I14880" s="775" t="s">
        <v>5484</v>
      </c>
    </row>
    <row r="14881" spans="1:9">
      <c r="A14881" s="775" t="str">
        <f>Table_wabobpsvr_AzureCalc_AzureCalcRateCard[[#This Row],[ServiceName]]&amp;Table_wabobpsvr_AzureCalc_AzureCalcRateCard[[#This Row],[Price_Level]]&amp;Table_wabobpsvr_AzureCalc_AzureCalcRateCard[[#This Row],[Region]]</f>
        <v>Standard_D2 Cloud ServicesMOSP14</v>
      </c>
      <c r="B14881" s="775">
        <v>14</v>
      </c>
      <c r="C14881" s="775" t="s">
        <v>680</v>
      </c>
      <c r="D14881" s="775" t="s">
        <v>606</v>
      </c>
      <c r="E14881" s="775">
        <v>0.32500000000000001</v>
      </c>
      <c r="F14881" s="775" t="s">
        <v>1121</v>
      </c>
      <c r="G14881" s="775" t="s">
        <v>4235</v>
      </c>
      <c r="H14881" s="775" t="s">
        <v>4235</v>
      </c>
      <c r="I14881" s="775" t="s">
        <v>5485</v>
      </c>
    </row>
    <row r="14882" spans="1:9">
      <c r="A14882" s="775" t="str">
        <f>Table_wabobpsvr_AzureCalc_AzureCalcRateCard[[#This Row],[ServiceName]]&amp;Table_wabobpsvr_AzureCalc_AzureCalcRateCard[[#This Row],[Price_Level]]&amp;Table_wabobpsvr_AzureCalc_AzureCalcRateCard[[#This Row],[Region]]</f>
        <v>Standard_D2 Cloud ServicesA14</v>
      </c>
      <c r="B14882" s="775">
        <v>14</v>
      </c>
      <c r="C14882" s="775" t="s">
        <v>680</v>
      </c>
      <c r="D14882" s="775" t="s">
        <v>174</v>
      </c>
      <c r="E14882" s="775">
        <v>0.31524999999999997</v>
      </c>
      <c r="F14882" s="775" t="s">
        <v>1121</v>
      </c>
      <c r="G14882" s="775" t="s">
        <v>4235</v>
      </c>
      <c r="H14882" s="775" t="s">
        <v>4235</v>
      </c>
      <c r="I14882" s="775" t="s">
        <v>5485</v>
      </c>
    </row>
    <row r="14883" spans="1:9">
      <c r="A14883" s="775" t="str">
        <f>Table_wabobpsvr_AzureCalc_AzureCalcRateCard[[#This Row],[ServiceName]]&amp;Table_wabobpsvr_AzureCalc_AzureCalcRateCard[[#This Row],[Price_Level]]&amp;Table_wabobpsvr_AzureCalc_AzureCalcRateCard[[#This Row],[Region]]</f>
        <v>Standard_D2 Cloud ServicesB14</v>
      </c>
      <c r="B14883" s="775">
        <v>14</v>
      </c>
      <c r="C14883" s="775" t="s">
        <v>680</v>
      </c>
      <c r="D14883" s="775" t="s">
        <v>175</v>
      </c>
      <c r="E14883" s="775">
        <v>0.30549999999999999</v>
      </c>
      <c r="F14883" s="775" t="s">
        <v>1121</v>
      </c>
      <c r="G14883" s="775" t="s">
        <v>4235</v>
      </c>
      <c r="H14883" s="775" t="s">
        <v>4235</v>
      </c>
      <c r="I14883" s="775" t="s">
        <v>5485</v>
      </c>
    </row>
    <row r="14884" spans="1:9">
      <c r="A14884" s="775" t="str">
        <f>Table_wabobpsvr_AzureCalc_AzureCalcRateCard[[#This Row],[ServiceName]]&amp;Table_wabobpsvr_AzureCalc_AzureCalcRateCard[[#This Row],[Price_Level]]&amp;Table_wabobpsvr_AzureCalc_AzureCalcRateCard[[#This Row],[Region]]</f>
        <v>Standard_D2 Cloud ServicesC14</v>
      </c>
      <c r="B14884" s="775">
        <v>14</v>
      </c>
      <c r="C14884" s="775" t="s">
        <v>680</v>
      </c>
      <c r="D14884" s="775" t="s">
        <v>177</v>
      </c>
      <c r="E14884" s="775">
        <v>0.29575000000000001</v>
      </c>
      <c r="F14884" s="775" t="s">
        <v>1121</v>
      </c>
      <c r="G14884" s="775" t="s">
        <v>4235</v>
      </c>
      <c r="H14884" s="775" t="s">
        <v>4235</v>
      </c>
      <c r="I14884" s="775" t="s">
        <v>5485</v>
      </c>
    </row>
    <row r="14885" spans="1:9">
      <c r="A14885" s="775" t="str">
        <f>Table_wabobpsvr_AzureCalc_AzureCalcRateCard[[#This Row],[ServiceName]]&amp;Table_wabobpsvr_AzureCalc_AzureCalcRateCard[[#This Row],[Price_Level]]&amp;Table_wabobpsvr_AzureCalc_AzureCalcRateCard[[#This Row],[Region]]</f>
        <v>Standard_D2 Cloud ServicesD14</v>
      </c>
      <c r="B14885" s="775">
        <v>14</v>
      </c>
      <c r="C14885" s="775" t="s">
        <v>680</v>
      </c>
      <c r="D14885" s="775" t="s">
        <v>176</v>
      </c>
      <c r="E14885" s="775">
        <v>0.28599999999999998</v>
      </c>
      <c r="F14885" s="775" t="s">
        <v>1121</v>
      </c>
      <c r="G14885" s="775" t="s">
        <v>4235</v>
      </c>
      <c r="H14885" s="775" t="s">
        <v>4235</v>
      </c>
      <c r="I14885" s="775" t="s">
        <v>5485</v>
      </c>
    </row>
    <row r="14886" spans="1:9">
      <c r="A14886" s="775" t="str">
        <f>Table_wabobpsvr_AzureCalc_AzureCalcRateCard[[#This Row],[ServiceName]]&amp;Table_wabobpsvr_AzureCalc_AzureCalcRateCard[[#This Row],[Price_Level]]&amp;Table_wabobpsvr_AzureCalc_AzureCalcRateCard[[#This Row],[Region]]</f>
        <v>Standard_D2 Cloud ServicesMOSP</v>
      </c>
      <c r="B14886" s="775"/>
      <c r="C14886" s="775" t="s">
        <v>680</v>
      </c>
      <c r="D14886" s="775" t="s">
        <v>606</v>
      </c>
      <c r="E14886" s="775">
        <v>0.318</v>
      </c>
      <c r="F14886" s="775" t="s">
        <v>1121</v>
      </c>
      <c r="G14886" s="775" t="s">
        <v>4235</v>
      </c>
      <c r="H14886" s="775" t="s">
        <v>4235</v>
      </c>
      <c r="I14886" s="775" t="s">
        <v>5486</v>
      </c>
    </row>
    <row r="14887" spans="1:9">
      <c r="A14887" s="775" t="str">
        <f>Table_wabobpsvr_AzureCalc_AzureCalcRateCard[[#This Row],[ServiceName]]&amp;Table_wabobpsvr_AzureCalc_AzureCalcRateCard[[#This Row],[Price_Level]]&amp;Table_wabobpsvr_AzureCalc_AzureCalcRateCard[[#This Row],[Region]]</f>
        <v>Standard_D2 Cloud ServicesA</v>
      </c>
      <c r="B14887" s="775"/>
      <c r="C14887" s="775" t="s">
        <v>680</v>
      </c>
      <c r="D14887" s="775" t="s">
        <v>174</v>
      </c>
      <c r="E14887" s="775">
        <v>0.30846000000000001</v>
      </c>
      <c r="F14887" s="775" t="s">
        <v>1121</v>
      </c>
      <c r="G14887" s="775" t="s">
        <v>3623</v>
      </c>
      <c r="H14887" s="775" t="s">
        <v>3624</v>
      </c>
      <c r="I14887" s="775" t="s">
        <v>5486</v>
      </c>
    </row>
    <row r="14888" spans="1:9">
      <c r="A14888" s="775" t="str">
        <f>Table_wabobpsvr_AzureCalc_AzureCalcRateCard[[#This Row],[ServiceName]]&amp;Table_wabobpsvr_AzureCalc_AzureCalcRateCard[[#This Row],[Price_Level]]&amp;Table_wabobpsvr_AzureCalc_AzureCalcRateCard[[#This Row],[Region]]</f>
        <v>Standard_D2 Cloud ServicesB</v>
      </c>
      <c r="B14888" s="775"/>
      <c r="C14888" s="775" t="s">
        <v>680</v>
      </c>
      <c r="D14888" s="775" t="s">
        <v>175</v>
      </c>
      <c r="E14888" s="775">
        <v>0.29892000000000002</v>
      </c>
      <c r="F14888" s="775" t="s">
        <v>1121</v>
      </c>
      <c r="G14888" s="775" t="s">
        <v>3623</v>
      </c>
      <c r="H14888" s="775" t="s">
        <v>3624</v>
      </c>
      <c r="I14888" s="775" t="s">
        <v>5486</v>
      </c>
    </row>
    <row r="14889" spans="1:9">
      <c r="A14889" s="775" t="str">
        <f>Table_wabobpsvr_AzureCalc_AzureCalcRateCard[[#This Row],[ServiceName]]&amp;Table_wabobpsvr_AzureCalc_AzureCalcRateCard[[#This Row],[Price_Level]]&amp;Table_wabobpsvr_AzureCalc_AzureCalcRateCard[[#This Row],[Region]]</f>
        <v>Standard_D2 Cloud ServicesC</v>
      </c>
      <c r="B14889" s="775"/>
      <c r="C14889" s="775" t="s">
        <v>680</v>
      </c>
      <c r="D14889" s="775" t="s">
        <v>177</v>
      </c>
      <c r="E14889" s="775">
        <v>0.28938000000000003</v>
      </c>
      <c r="F14889" s="775" t="s">
        <v>1121</v>
      </c>
      <c r="G14889" s="775" t="s">
        <v>3623</v>
      </c>
      <c r="H14889" s="775" t="s">
        <v>3624</v>
      </c>
      <c r="I14889" s="775" t="s">
        <v>5486</v>
      </c>
    </row>
    <row r="14890" spans="1:9">
      <c r="A14890" s="775" t="str">
        <f>Table_wabobpsvr_AzureCalc_AzureCalcRateCard[[#This Row],[ServiceName]]&amp;Table_wabobpsvr_AzureCalc_AzureCalcRateCard[[#This Row],[Price_Level]]&amp;Table_wabobpsvr_AzureCalc_AzureCalcRateCard[[#This Row],[Region]]</f>
        <v>Standard_D2 Cloud ServicesD</v>
      </c>
      <c r="B14890" s="775"/>
      <c r="C14890" s="775" t="s">
        <v>680</v>
      </c>
      <c r="D14890" s="775" t="s">
        <v>176</v>
      </c>
      <c r="E14890" s="775">
        <v>0.27983999999999998</v>
      </c>
      <c r="F14890" s="775" t="s">
        <v>1121</v>
      </c>
      <c r="G14890" s="775" t="s">
        <v>3623</v>
      </c>
      <c r="H14890" s="775" t="s">
        <v>3624</v>
      </c>
      <c r="I14890" s="775" t="s">
        <v>5486</v>
      </c>
    </row>
    <row r="14891" spans="1:9">
      <c r="A14891" s="775" t="str">
        <f>Table_wabobpsvr_AzureCalc_AzureCalcRateCard[[#This Row],[ServiceName]]&amp;Table_wabobpsvr_AzureCalc_AzureCalcRateCard[[#This Row],[Price_Level]]&amp;Table_wabobpsvr_AzureCalc_AzureCalcRateCard[[#This Row],[Region]]</f>
        <v>Standard_D2 VM (Non-Windows)MOSP10</v>
      </c>
      <c r="B14891" s="775">
        <v>10</v>
      </c>
      <c r="C14891" s="775" t="s">
        <v>680</v>
      </c>
      <c r="D14891" s="775" t="s">
        <v>606</v>
      </c>
      <c r="E14891" s="775">
        <v>0.22500000000000001</v>
      </c>
      <c r="F14891" s="775" t="s">
        <v>1122</v>
      </c>
      <c r="G14891" s="775" t="s">
        <v>4235</v>
      </c>
      <c r="H14891" s="775" t="s">
        <v>4235</v>
      </c>
      <c r="I14891" s="775" t="s">
        <v>5487</v>
      </c>
    </row>
    <row r="14892" spans="1:9">
      <c r="A14892" s="775" t="str">
        <f>Table_wabobpsvr_AzureCalc_AzureCalcRateCard[[#This Row],[ServiceName]]&amp;Table_wabobpsvr_AzureCalc_AzureCalcRateCard[[#This Row],[Price_Level]]&amp;Table_wabobpsvr_AzureCalc_AzureCalcRateCard[[#This Row],[Region]]</f>
        <v>Standard_D2 VM (Non-Windows)A10</v>
      </c>
      <c r="B14892" s="775">
        <v>10</v>
      </c>
      <c r="C14892" s="775" t="s">
        <v>680</v>
      </c>
      <c r="D14892" s="775" t="s">
        <v>174</v>
      </c>
      <c r="E14892" s="775">
        <v>0.21825</v>
      </c>
      <c r="F14892" s="775" t="s">
        <v>1122</v>
      </c>
      <c r="G14892" s="775" t="s">
        <v>4235</v>
      </c>
      <c r="H14892" s="775" t="s">
        <v>4235</v>
      </c>
      <c r="I14892" s="775" t="s">
        <v>5487</v>
      </c>
    </row>
    <row r="14893" spans="1:9">
      <c r="A14893" s="775" t="str">
        <f>Table_wabobpsvr_AzureCalc_AzureCalcRateCard[[#This Row],[ServiceName]]&amp;Table_wabobpsvr_AzureCalc_AzureCalcRateCard[[#This Row],[Price_Level]]&amp;Table_wabobpsvr_AzureCalc_AzureCalcRateCard[[#This Row],[Region]]</f>
        <v>Standard_D2 VM (Non-Windows)B10</v>
      </c>
      <c r="B14893" s="775">
        <v>10</v>
      </c>
      <c r="C14893" s="775" t="s">
        <v>680</v>
      </c>
      <c r="D14893" s="775" t="s">
        <v>175</v>
      </c>
      <c r="E14893" s="775">
        <v>0.21149999999999999</v>
      </c>
      <c r="F14893" s="775" t="s">
        <v>1122</v>
      </c>
      <c r="G14893" s="775" t="s">
        <v>4235</v>
      </c>
      <c r="H14893" s="775" t="s">
        <v>4235</v>
      </c>
      <c r="I14893" s="775" t="s">
        <v>5487</v>
      </c>
    </row>
    <row r="14894" spans="1:9">
      <c r="A14894" s="775" t="str">
        <f>Table_wabobpsvr_AzureCalc_AzureCalcRateCard[[#This Row],[ServiceName]]&amp;Table_wabobpsvr_AzureCalc_AzureCalcRateCard[[#This Row],[Price_Level]]&amp;Table_wabobpsvr_AzureCalc_AzureCalcRateCard[[#This Row],[Region]]</f>
        <v>Standard_D2 VM (Non-Windows)C10</v>
      </c>
      <c r="B14894" s="775">
        <v>10</v>
      </c>
      <c r="C14894" s="775" t="s">
        <v>680</v>
      </c>
      <c r="D14894" s="775" t="s">
        <v>177</v>
      </c>
      <c r="E14894" s="775">
        <v>0.20474999999999999</v>
      </c>
      <c r="F14894" s="775" t="s">
        <v>1122</v>
      </c>
      <c r="G14894" s="775" t="s">
        <v>4235</v>
      </c>
      <c r="H14894" s="775" t="s">
        <v>4235</v>
      </c>
      <c r="I14894" s="775" t="s">
        <v>5487</v>
      </c>
    </row>
    <row r="14895" spans="1:9">
      <c r="A14895" s="775" t="str">
        <f>Table_wabobpsvr_AzureCalc_AzureCalcRateCard[[#This Row],[ServiceName]]&amp;Table_wabobpsvr_AzureCalc_AzureCalcRateCard[[#This Row],[Price_Level]]&amp;Table_wabobpsvr_AzureCalc_AzureCalcRateCard[[#This Row],[Region]]</f>
        <v>Standard_D2 VM (Non-Windows)D10</v>
      </c>
      <c r="B14895" s="775">
        <v>10</v>
      </c>
      <c r="C14895" s="775" t="s">
        <v>680</v>
      </c>
      <c r="D14895" s="775" t="s">
        <v>176</v>
      </c>
      <c r="E14895" s="775">
        <v>0.19800000000000001</v>
      </c>
      <c r="F14895" s="775" t="s">
        <v>1122</v>
      </c>
      <c r="G14895" s="775" t="s">
        <v>4235</v>
      </c>
      <c r="H14895" s="775" t="s">
        <v>4235</v>
      </c>
      <c r="I14895" s="775" t="s">
        <v>5487</v>
      </c>
    </row>
    <row r="14896" spans="1:9">
      <c r="A14896" s="775" t="str">
        <f>Table_wabobpsvr_AzureCalc_AzureCalcRateCard[[#This Row],[ServiceName]]&amp;Table_wabobpsvr_AzureCalc_AzureCalcRateCard[[#This Row],[Price_Level]]&amp;Table_wabobpsvr_AzureCalc_AzureCalcRateCard[[#This Row],[Region]]</f>
        <v>Standard_D2 VM (Non-Windows)MOSP9</v>
      </c>
      <c r="B14896" s="775">
        <v>9</v>
      </c>
      <c r="C14896" s="775" t="s">
        <v>680</v>
      </c>
      <c r="D14896" s="775" t="s">
        <v>606</v>
      </c>
      <c r="E14896" s="775">
        <v>0.19600000000000001</v>
      </c>
      <c r="F14896" s="775" t="s">
        <v>1122</v>
      </c>
      <c r="G14896" s="775" t="s">
        <v>4235</v>
      </c>
      <c r="H14896" s="775" t="s">
        <v>4235</v>
      </c>
      <c r="I14896" s="775" t="s">
        <v>5488</v>
      </c>
    </row>
    <row r="14897" spans="1:9">
      <c r="A14897" s="775" t="str">
        <f>Table_wabobpsvr_AzureCalc_AzureCalcRateCard[[#This Row],[ServiceName]]&amp;Table_wabobpsvr_AzureCalc_AzureCalcRateCard[[#This Row],[Price_Level]]&amp;Table_wabobpsvr_AzureCalc_AzureCalcRateCard[[#This Row],[Region]]</f>
        <v>Standard_D2 VM (Non-Windows)A9</v>
      </c>
      <c r="B14897" s="775">
        <v>9</v>
      </c>
      <c r="C14897" s="775" t="s">
        <v>680</v>
      </c>
      <c r="D14897" s="775" t="s">
        <v>174</v>
      </c>
      <c r="E14897" s="775">
        <v>0.19012000000000001</v>
      </c>
      <c r="F14897" s="775" t="s">
        <v>1122</v>
      </c>
      <c r="G14897" s="775" t="s">
        <v>4235</v>
      </c>
      <c r="H14897" s="775" t="s">
        <v>4235</v>
      </c>
      <c r="I14897" s="775" t="s">
        <v>5488</v>
      </c>
    </row>
    <row r="14898" spans="1:9">
      <c r="A14898" s="775" t="str">
        <f>Table_wabobpsvr_AzureCalc_AzureCalcRateCard[[#This Row],[ServiceName]]&amp;Table_wabobpsvr_AzureCalc_AzureCalcRateCard[[#This Row],[Price_Level]]&amp;Table_wabobpsvr_AzureCalc_AzureCalcRateCard[[#This Row],[Region]]</f>
        <v>Standard_D2 VM (Non-Windows)B9</v>
      </c>
      <c r="B14898" s="775">
        <v>9</v>
      </c>
      <c r="C14898" s="775" t="s">
        <v>680</v>
      </c>
      <c r="D14898" s="775" t="s">
        <v>175</v>
      </c>
      <c r="E14898" s="775">
        <v>0.18423999999999999</v>
      </c>
      <c r="F14898" s="775" t="s">
        <v>1122</v>
      </c>
      <c r="G14898" s="775" t="s">
        <v>4235</v>
      </c>
      <c r="H14898" s="775" t="s">
        <v>4235</v>
      </c>
      <c r="I14898" s="775" t="s">
        <v>5488</v>
      </c>
    </row>
    <row r="14899" spans="1:9">
      <c r="A14899" s="775" t="str">
        <f>Table_wabobpsvr_AzureCalc_AzureCalcRateCard[[#This Row],[ServiceName]]&amp;Table_wabobpsvr_AzureCalc_AzureCalcRateCard[[#This Row],[Price_Level]]&amp;Table_wabobpsvr_AzureCalc_AzureCalcRateCard[[#This Row],[Region]]</f>
        <v>Standard_D2 VM (Non-Windows)C9</v>
      </c>
      <c r="B14899" s="775">
        <v>9</v>
      </c>
      <c r="C14899" s="775" t="s">
        <v>680</v>
      </c>
      <c r="D14899" s="775" t="s">
        <v>177</v>
      </c>
      <c r="E14899" s="775">
        <v>0.17835999999999999</v>
      </c>
      <c r="F14899" s="775" t="s">
        <v>1122</v>
      </c>
      <c r="G14899" s="775" t="s">
        <v>4235</v>
      </c>
      <c r="H14899" s="775" t="s">
        <v>4235</v>
      </c>
      <c r="I14899" s="775" t="s">
        <v>5488</v>
      </c>
    </row>
    <row r="14900" spans="1:9">
      <c r="A14900" s="775" t="str">
        <f>Table_wabobpsvr_AzureCalc_AzureCalcRateCard[[#This Row],[ServiceName]]&amp;Table_wabobpsvr_AzureCalc_AzureCalcRateCard[[#This Row],[Price_Level]]&amp;Table_wabobpsvr_AzureCalc_AzureCalcRateCard[[#This Row],[Region]]</f>
        <v>Standard_D2 VM (Non-Windows)D9</v>
      </c>
      <c r="B14900" s="775">
        <v>9</v>
      </c>
      <c r="C14900" s="775" t="s">
        <v>680</v>
      </c>
      <c r="D14900" s="775" t="s">
        <v>176</v>
      </c>
      <c r="E14900" s="775">
        <v>0.17247999999999999</v>
      </c>
      <c r="F14900" s="775" t="s">
        <v>1122</v>
      </c>
      <c r="G14900" s="775" t="s">
        <v>4235</v>
      </c>
      <c r="H14900" s="775" t="s">
        <v>4235</v>
      </c>
      <c r="I14900" s="775" t="s">
        <v>5488</v>
      </c>
    </row>
    <row r="14901" spans="1:9">
      <c r="A14901" s="775" t="str">
        <f>Table_wabobpsvr_AzureCalc_AzureCalcRateCard[[#This Row],[ServiceName]]&amp;Table_wabobpsvr_AzureCalc_AzureCalcRateCard[[#This Row],[Price_Level]]&amp;Table_wabobpsvr_AzureCalc_AzureCalcRateCard[[#This Row],[Region]]</f>
        <v>SNI SSLA14</v>
      </c>
      <c r="B14901" s="775">
        <v>14</v>
      </c>
      <c r="C14901" s="775" t="s">
        <v>87</v>
      </c>
      <c r="D14901" s="775" t="s">
        <v>174</v>
      </c>
      <c r="E14901" s="775">
        <v>999999</v>
      </c>
      <c r="F14901" s="775" t="s">
        <v>301</v>
      </c>
      <c r="G14901" s="775" t="s">
        <v>4235</v>
      </c>
      <c r="H14901" s="775" t="s">
        <v>4235</v>
      </c>
      <c r="I14901" s="775" t="s">
        <v>4235</v>
      </c>
    </row>
    <row r="14902" spans="1:9">
      <c r="A14902" s="775" t="str">
        <f>Table_wabobpsvr_AzureCalc_AzureCalcRateCard[[#This Row],[ServiceName]]&amp;Table_wabobpsvr_AzureCalc_AzureCalcRateCard[[#This Row],[Price_Level]]&amp;Table_wabobpsvr_AzureCalc_AzureCalcRateCard[[#This Row],[Region]]</f>
        <v>SNI SSLB14</v>
      </c>
      <c r="B14902" s="775">
        <v>14</v>
      </c>
      <c r="C14902" s="775" t="s">
        <v>87</v>
      </c>
      <c r="D14902" s="775" t="s">
        <v>175</v>
      </c>
      <c r="E14902" s="775">
        <v>999999</v>
      </c>
      <c r="F14902" s="775" t="s">
        <v>301</v>
      </c>
      <c r="G14902" s="775" t="s">
        <v>4235</v>
      </c>
      <c r="H14902" s="775" t="s">
        <v>4235</v>
      </c>
      <c r="I14902" s="775" t="s">
        <v>4235</v>
      </c>
    </row>
    <row r="14903" spans="1:9">
      <c r="A14903" s="775" t="str">
        <f>Table_wabobpsvr_AzureCalc_AzureCalcRateCard[[#This Row],[ServiceName]]&amp;Table_wabobpsvr_AzureCalc_AzureCalcRateCard[[#This Row],[Price_Level]]&amp;Table_wabobpsvr_AzureCalc_AzureCalcRateCard[[#This Row],[Region]]</f>
        <v>SNI SSLC14</v>
      </c>
      <c r="B14903" s="775">
        <v>14</v>
      </c>
      <c r="C14903" s="775" t="s">
        <v>87</v>
      </c>
      <c r="D14903" s="775" t="s">
        <v>177</v>
      </c>
      <c r="E14903" s="775">
        <v>999999</v>
      </c>
      <c r="F14903" s="775" t="s">
        <v>301</v>
      </c>
      <c r="G14903" s="775" t="s">
        <v>4235</v>
      </c>
      <c r="H14903" s="775" t="s">
        <v>4235</v>
      </c>
      <c r="I14903" s="775" t="s">
        <v>4235</v>
      </c>
    </row>
    <row r="14904" spans="1:9">
      <c r="A14904" s="775" t="str">
        <f>Table_wabobpsvr_AzureCalc_AzureCalcRateCard[[#This Row],[ServiceName]]&amp;Table_wabobpsvr_AzureCalc_AzureCalcRateCard[[#This Row],[Price_Level]]&amp;Table_wabobpsvr_AzureCalc_AzureCalcRateCard[[#This Row],[Region]]</f>
        <v>SQL DB Premium P2 Secondary Active Geo Database HoursMOSP16</v>
      </c>
      <c r="B14904" s="775">
        <v>16</v>
      </c>
      <c r="C14904" s="775" t="s">
        <v>87</v>
      </c>
      <c r="D14904" s="775" t="s">
        <v>606</v>
      </c>
      <c r="E14904" s="775">
        <v>1.4212</v>
      </c>
      <c r="F14904" s="775" t="s">
        <v>1038</v>
      </c>
      <c r="G14904" s="775" t="s">
        <v>4235</v>
      </c>
      <c r="H14904" s="775" t="s">
        <v>4235</v>
      </c>
      <c r="I14904" s="775" t="s">
        <v>4235</v>
      </c>
    </row>
    <row r="14905" spans="1:9">
      <c r="A14905" s="775" t="str">
        <f>Table_wabobpsvr_AzureCalc_AzureCalcRateCard[[#This Row],[ServiceName]]&amp;Table_wabobpsvr_AzureCalc_AzureCalcRateCard[[#This Row],[Price_Level]]&amp;Table_wabobpsvr_AzureCalc_AzureCalcRateCard[[#This Row],[Region]]</f>
        <v>SQL DB Premium P2 Secondary Geo Database HoursMOSP16</v>
      </c>
      <c r="B14905" s="775">
        <v>16</v>
      </c>
      <c r="C14905" s="775" t="s">
        <v>87</v>
      </c>
      <c r="D14905" s="775" t="s">
        <v>606</v>
      </c>
      <c r="E14905" s="775">
        <v>1.0659000000000001</v>
      </c>
      <c r="F14905" s="775" t="s">
        <v>1033</v>
      </c>
      <c r="G14905" s="775" t="s">
        <v>4235</v>
      </c>
      <c r="H14905" s="775" t="s">
        <v>4235</v>
      </c>
      <c r="I14905" s="775" t="s">
        <v>4235</v>
      </c>
    </row>
    <row r="14906" spans="1:9">
      <c r="A14906" s="775" t="str">
        <f>Table_wabobpsvr_AzureCalc_AzureCalcRateCard[[#This Row],[ServiceName]]&amp;Table_wabobpsvr_AzureCalc_AzureCalcRateCard[[#This Row],[Price_Level]]&amp;Table_wabobpsvr_AzureCalc_AzureCalcRateCard[[#This Row],[Region]]</f>
        <v>Standard_D2 VM (Non-Windows)MOSP13</v>
      </c>
      <c r="B14906" s="775">
        <v>13</v>
      </c>
      <c r="C14906" s="775" t="s">
        <v>680</v>
      </c>
      <c r="D14906" s="775" t="s">
        <v>606</v>
      </c>
      <c r="E14906" s="775">
        <v>0.19</v>
      </c>
      <c r="F14906" s="775" t="s">
        <v>1122</v>
      </c>
      <c r="G14906" s="775" t="s">
        <v>4235</v>
      </c>
      <c r="H14906" s="775" t="s">
        <v>4235</v>
      </c>
      <c r="I14906" s="775" t="s">
        <v>5489</v>
      </c>
    </row>
    <row r="14907" spans="1:9">
      <c r="A14907" s="775" t="str">
        <f>Table_wabobpsvr_AzureCalc_AzureCalcRateCard[[#This Row],[ServiceName]]&amp;Table_wabobpsvr_AzureCalc_AzureCalcRateCard[[#This Row],[Price_Level]]&amp;Table_wabobpsvr_AzureCalc_AzureCalcRateCard[[#This Row],[Region]]</f>
        <v>Standard_D2 VM (Non-Windows)A13</v>
      </c>
      <c r="B14907" s="775">
        <v>13</v>
      </c>
      <c r="C14907" s="775" t="s">
        <v>680</v>
      </c>
      <c r="D14907" s="775" t="s">
        <v>174</v>
      </c>
      <c r="E14907" s="775">
        <v>0.18429999999999999</v>
      </c>
      <c r="F14907" s="775" t="s">
        <v>1122</v>
      </c>
      <c r="G14907" s="775" t="s">
        <v>4235</v>
      </c>
      <c r="H14907" s="775" t="s">
        <v>4235</v>
      </c>
      <c r="I14907" s="775" t="s">
        <v>5489</v>
      </c>
    </row>
    <row r="14908" spans="1:9">
      <c r="A14908" s="775" t="str">
        <f>Table_wabobpsvr_AzureCalc_AzureCalcRateCard[[#This Row],[ServiceName]]&amp;Table_wabobpsvr_AzureCalc_AzureCalcRateCard[[#This Row],[Price_Level]]&amp;Table_wabobpsvr_AzureCalc_AzureCalcRateCard[[#This Row],[Region]]</f>
        <v>Standard_D2 VM (Non-Windows)B13</v>
      </c>
      <c r="B14908" s="775">
        <v>13</v>
      </c>
      <c r="C14908" s="775" t="s">
        <v>680</v>
      </c>
      <c r="D14908" s="775" t="s">
        <v>175</v>
      </c>
      <c r="E14908" s="775">
        <v>0.17860000000000001</v>
      </c>
      <c r="F14908" s="775" t="s">
        <v>1122</v>
      </c>
      <c r="G14908" s="775" t="s">
        <v>4235</v>
      </c>
      <c r="H14908" s="775" t="s">
        <v>4235</v>
      </c>
      <c r="I14908" s="775" t="s">
        <v>5489</v>
      </c>
    </row>
    <row r="14909" spans="1:9">
      <c r="A14909" s="775" t="str">
        <f>Table_wabobpsvr_AzureCalc_AzureCalcRateCard[[#This Row],[ServiceName]]&amp;Table_wabobpsvr_AzureCalc_AzureCalcRateCard[[#This Row],[Price_Level]]&amp;Table_wabobpsvr_AzureCalc_AzureCalcRateCard[[#This Row],[Region]]</f>
        <v>Standard_D2 VM (Non-Windows)C13</v>
      </c>
      <c r="B14909" s="775">
        <v>13</v>
      </c>
      <c r="C14909" s="775" t="s">
        <v>680</v>
      </c>
      <c r="D14909" s="775" t="s">
        <v>177</v>
      </c>
      <c r="E14909" s="775">
        <v>0.1729</v>
      </c>
      <c r="F14909" s="775" t="s">
        <v>1122</v>
      </c>
      <c r="G14909" s="775" t="s">
        <v>4235</v>
      </c>
      <c r="H14909" s="775" t="s">
        <v>4235</v>
      </c>
      <c r="I14909" s="775" t="s">
        <v>5489</v>
      </c>
    </row>
    <row r="14910" spans="1:9">
      <c r="A14910" s="775" t="str">
        <f>Table_wabobpsvr_AzureCalc_AzureCalcRateCard[[#This Row],[ServiceName]]&amp;Table_wabobpsvr_AzureCalc_AzureCalcRateCard[[#This Row],[Price_Level]]&amp;Table_wabobpsvr_AzureCalc_AzureCalcRateCard[[#This Row],[Region]]</f>
        <v>Standard_D2 VM (Non-Windows)D13</v>
      </c>
      <c r="B14910" s="775">
        <v>13</v>
      </c>
      <c r="C14910" s="775" t="s">
        <v>680</v>
      </c>
      <c r="D14910" s="775" t="s">
        <v>176</v>
      </c>
      <c r="E14910" s="775">
        <v>0.16719999999999999</v>
      </c>
      <c r="F14910" s="775" t="s">
        <v>1122</v>
      </c>
      <c r="G14910" s="775" t="s">
        <v>4235</v>
      </c>
      <c r="H14910" s="775" t="s">
        <v>4235</v>
      </c>
      <c r="I14910" s="775" t="s">
        <v>5489</v>
      </c>
    </row>
    <row r="14911" spans="1:9">
      <c r="A14911" s="775" t="str">
        <f>Table_wabobpsvr_AzureCalc_AzureCalcRateCard[[#This Row],[ServiceName]]&amp;Table_wabobpsvr_AzureCalc_AzureCalcRateCard[[#This Row],[Price_Level]]&amp;Table_wabobpsvr_AzureCalc_AzureCalcRateCard[[#This Row],[Region]]</f>
        <v>Standard_D2 VM (Non-Windows)MOSP7</v>
      </c>
      <c r="B14911" s="775">
        <v>7</v>
      </c>
      <c r="C14911" s="775" t="s">
        <v>680</v>
      </c>
      <c r="D14911" s="775" t="s">
        <v>606</v>
      </c>
      <c r="E14911" s="775">
        <v>0.14599999999999999</v>
      </c>
      <c r="F14911" s="775" t="s">
        <v>1122</v>
      </c>
      <c r="G14911" s="775" t="s">
        <v>4235</v>
      </c>
      <c r="H14911" s="775" t="s">
        <v>4235</v>
      </c>
      <c r="I14911" s="775" t="s">
        <v>5490</v>
      </c>
    </row>
    <row r="14912" spans="1:9">
      <c r="A14912" s="775" t="str">
        <f>Table_wabobpsvr_AzureCalc_AzureCalcRateCard[[#This Row],[ServiceName]]&amp;Table_wabobpsvr_AzureCalc_AzureCalcRateCard[[#This Row],[Price_Level]]&amp;Table_wabobpsvr_AzureCalc_AzureCalcRateCard[[#This Row],[Region]]</f>
        <v>Standard_D2 VM (Non-Windows)A7</v>
      </c>
      <c r="B14912" s="775">
        <v>7</v>
      </c>
      <c r="C14912" s="775" t="s">
        <v>680</v>
      </c>
      <c r="D14912" s="775" t="s">
        <v>174</v>
      </c>
      <c r="E14912" s="775">
        <v>0.14162</v>
      </c>
      <c r="F14912" s="775" t="s">
        <v>1122</v>
      </c>
      <c r="G14912" s="775" t="s">
        <v>4235</v>
      </c>
      <c r="H14912" s="775" t="s">
        <v>4235</v>
      </c>
      <c r="I14912" s="775" t="s">
        <v>5490</v>
      </c>
    </row>
    <row r="14913" spans="1:9">
      <c r="A14913" s="775" t="str">
        <f>Table_wabobpsvr_AzureCalc_AzureCalcRateCard[[#This Row],[ServiceName]]&amp;Table_wabobpsvr_AzureCalc_AzureCalcRateCard[[#This Row],[Price_Level]]&amp;Table_wabobpsvr_AzureCalc_AzureCalcRateCard[[#This Row],[Region]]</f>
        <v>Standard_D2 VM (Non-Windows)B7</v>
      </c>
      <c r="B14913" s="775">
        <v>7</v>
      </c>
      <c r="C14913" s="775" t="s">
        <v>680</v>
      </c>
      <c r="D14913" s="775" t="s">
        <v>175</v>
      </c>
      <c r="E14913" s="775">
        <v>0.13724</v>
      </c>
      <c r="F14913" s="775" t="s">
        <v>1122</v>
      </c>
      <c r="G14913" s="775" t="s">
        <v>4235</v>
      </c>
      <c r="H14913" s="775" t="s">
        <v>4235</v>
      </c>
      <c r="I14913" s="775" t="s">
        <v>5490</v>
      </c>
    </row>
    <row r="14914" spans="1:9">
      <c r="A14914" s="1039" t="str">
        <f>Table_wabobpsvr_AzureCalc_AzureCalcRateCard[[#This Row],[ServiceName]]&amp;Table_wabobpsvr_AzureCalc_AzureCalcRateCard[[#This Row],[Price_Level]]&amp;Table_wabobpsvr_AzureCalc_AzureCalcRateCard[[#This Row],[Region]]</f>
        <v>Standard_D2 VM (Non-Windows)C7</v>
      </c>
      <c r="B14914" s="1039">
        <v>7</v>
      </c>
      <c r="C14914" s="1039" t="s">
        <v>680</v>
      </c>
      <c r="D14914" s="1039" t="s">
        <v>177</v>
      </c>
      <c r="E14914" s="1039">
        <v>0.13286000000000001</v>
      </c>
      <c r="F14914" s="1039" t="s">
        <v>1122</v>
      </c>
      <c r="G14914" s="775" t="s">
        <v>4235</v>
      </c>
      <c r="H14914" s="775" t="s">
        <v>4235</v>
      </c>
      <c r="I14914" s="775" t="s">
        <v>5490</v>
      </c>
    </row>
    <row r="14915" spans="1:9">
      <c r="A14915" s="1039" t="str">
        <f>Table_wabobpsvr_AzureCalc_AzureCalcRateCard[[#This Row],[ServiceName]]&amp;Table_wabobpsvr_AzureCalc_AzureCalcRateCard[[#This Row],[Price_Level]]&amp;Table_wabobpsvr_AzureCalc_AzureCalcRateCard[[#This Row],[Region]]</f>
        <v>Standard_D2 VM (Non-Windows)D7</v>
      </c>
      <c r="B14915" s="1039">
        <v>7</v>
      </c>
      <c r="C14915" s="1039" t="s">
        <v>680</v>
      </c>
      <c r="D14915" s="1039" t="s">
        <v>176</v>
      </c>
      <c r="E14915" s="1039">
        <v>0.12848000000000001</v>
      </c>
      <c r="F14915" s="1039" t="s">
        <v>1122</v>
      </c>
      <c r="G14915" s="775" t="s">
        <v>4235</v>
      </c>
      <c r="H14915" s="775" t="s">
        <v>4235</v>
      </c>
      <c r="I14915" s="775" t="s">
        <v>5490</v>
      </c>
    </row>
    <row r="14916" spans="1:9">
      <c r="A14916" s="1039" t="str">
        <f>Table_wabobpsvr_AzureCalc_AzureCalcRateCard[[#This Row],[ServiceName]]&amp;Table_wabobpsvr_AzureCalc_AzureCalcRateCard[[#This Row],[Price_Level]]&amp;Table_wabobpsvr_AzureCalc_AzureCalcRateCard[[#This Row],[Region]]</f>
        <v>Standard_D2 VM (Non-Windows)MOSP8</v>
      </c>
      <c r="B14916" s="1039">
        <v>8</v>
      </c>
      <c r="C14916" s="1039" t="s">
        <v>680</v>
      </c>
      <c r="D14916" s="1039" t="s">
        <v>606</v>
      </c>
      <c r="E14916" s="1039">
        <v>0.16800000000000001</v>
      </c>
      <c r="F14916" s="1039" t="s">
        <v>1122</v>
      </c>
      <c r="G14916" s="775" t="s">
        <v>4235</v>
      </c>
      <c r="H14916" s="775" t="s">
        <v>4235</v>
      </c>
      <c r="I14916" s="775" t="s">
        <v>5491</v>
      </c>
    </row>
    <row r="14917" spans="1:9">
      <c r="A14917" s="1039" t="str">
        <f>Table_wabobpsvr_AzureCalc_AzureCalcRateCard[[#This Row],[ServiceName]]&amp;Table_wabobpsvr_AzureCalc_AzureCalcRateCard[[#This Row],[Price_Level]]&amp;Table_wabobpsvr_AzureCalc_AzureCalcRateCard[[#This Row],[Region]]</f>
        <v>Standard_D2 VM (Non-Windows)A8</v>
      </c>
      <c r="B14917" s="1039">
        <v>8</v>
      </c>
      <c r="C14917" s="1039" t="s">
        <v>680</v>
      </c>
      <c r="D14917" s="1039" t="s">
        <v>174</v>
      </c>
      <c r="E14917" s="1039">
        <v>0.16295999999999999</v>
      </c>
      <c r="F14917" s="1039" t="s">
        <v>1122</v>
      </c>
      <c r="G14917" s="775" t="s">
        <v>4235</v>
      </c>
      <c r="H14917" s="775" t="s">
        <v>4235</v>
      </c>
      <c r="I14917" s="775" t="s">
        <v>5491</v>
      </c>
    </row>
    <row r="14918" spans="1:9">
      <c r="A14918" s="1039" t="str">
        <f>Table_wabobpsvr_AzureCalc_AzureCalcRateCard[[#This Row],[ServiceName]]&amp;Table_wabobpsvr_AzureCalc_AzureCalcRateCard[[#This Row],[Price_Level]]&amp;Table_wabobpsvr_AzureCalc_AzureCalcRateCard[[#This Row],[Region]]</f>
        <v>Standard_D2 VM (Non-Windows)B8</v>
      </c>
      <c r="B14918" s="1039">
        <v>8</v>
      </c>
      <c r="C14918" s="1039" t="s">
        <v>680</v>
      </c>
      <c r="D14918" s="1039" t="s">
        <v>175</v>
      </c>
      <c r="E14918" s="1039">
        <v>0.15792</v>
      </c>
      <c r="F14918" s="1039" t="s">
        <v>1122</v>
      </c>
      <c r="G14918" s="775" t="s">
        <v>4235</v>
      </c>
      <c r="H14918" s="775" t="s">
        <v>4235</v>
      </c>
      <c r="I14918" s="775" t="s">
        <v>5491</v>
      </c>
    </row>
    <row r="14919" spans="1:9">
      <c r="A14919" s="1039" t="str">
        <f>Table_wabobpsvr_AzureCalc_AzureCalcRateCard[[#This Row],[ServiceName]]&amp;Table_wabobpsvr_AzureCalc_AzureCalcRateCard[[#This Row],[Price_Level]]&amp;Table_wabobpsvr_AzureCalc_AzureCalcRateCard[[#This Row],[Region]]</f>
        <v>Standard_D2 VM (Non-Windows)C8</v>
      </c>
      <c r="B14919" s="1039">
        <v>8</v>
      </c>
      <c r="C14919" s="1039" t="s">
        <v>680</v>
      </c>
      <c r="D14919" s="1039" t="s">
        <v>177</v>
      </c>
      <c r="E14919" s="1039">
        <v>0.15287999999999999</v>
      </c>
      <c r="F14919" s="1039" t="s">
        <v>1122</v>
      </c>
      <c r="G14919" s="775" t="s">
        <v>4235</v>
      </c>
      <c r="H14919" s="775" t="s">
        <v>4235</v>
      </c>
      <c r="I14919" s="775" t="s">
        <v>5491</v>
      </c>
    </row>
    <row r="14920" spans="1:9">
      <c r="A14920" s="775" t="str">
        <f>Table_wabobpsvr_AzureCalc_AzureCalcRateCard[[#This Row],[ServiceName]]&amp;Table_wabobpsvr_AzureCalc_AzureCalcRateCard[[#This Row],[Price_Level]]&amp;Table_wabobpsvr_AzureCalc_AzureCalcRateCard[[#This Row],[Region]]</f>
        <v>Standard_D2 VM (Non-Windows)D8</v>
      </c>
      <c r="B14920" s="775">
        <v>8</v>
      </c>
      <c r="C14920" s="775" t="s">
        <v>680</v>
      </c>
      <c r="D14920" s="775" t="s">
        <v>176</v>
      </c>
      <c r="E14920" s="775">
        <v>0.14784</v>
      </c>
      <c r="F14920" s="775" t="s">
        <v>1122</v>
      </c>
      <c r="G14920" s="775" t="s">
        <v>4235</v>
      </c>
      <c r="H14920" s="775" t="s">
        <v>4235</v>
      </c>
      <c r="I14920" s="775" t="s">
        <v>5491</v>
      </c>
    </row>
    <row r="14921" spans="1:9">
      <c r="A14921" s="775" t="str">
        <f>Table_wabobpsvr_AzureCalc_AzureCalcRateCard[[#This Row],[ServiceName]]&amp;Table_wabobpsvr_AzureCalc_AzureCalcRateCard[[#This Row],[Price_Level]]&amp;Table_wabobpsvr_AzureCalc_AzureCalcRateCard[[#This Row],[Region]]</f>
        <v>Standard_D2 VM (Non-Windows)MOSP11</v>
      </c>
      <c r="B14921" s="775">
        <v>11</v>
      </c>
      <c r="C14921" s="775" t="s">
        <v>680</v>
      </c>
      <c r="D14921" s="775" t="s">
        <v>606</v>
      </c>
      <c r="E14921" s="775">
        <v>0.221</v>
      </c>
      <c r="F14921" s="775" t="s">
        <v>1122</v>
      </c>
      <c r="G14921" s="775" t="s">
        <v>4235</v>
      </c>
      <c r="H14921" s="775" t="s">
        <v>4235</v>
      </c>
      <c r="I14921" s="775" t="s">
        <v>5492</v>
      </c>
    </row>
    <row r="14922" spans="1:9">
      <c r="A14922" s="775" t="str">
        <f>Table_wabobpsvr_AzureCalc_AzureCalcRateCard[[#This Row],[ServiceName]]&amp;Table_wabobpsvr_AzureCalc_AzureCalcRateCard[[#This Row],[Price_Level]]&amp;Table_wabobpsvr_AzureCalc_AzureCalcRateCard[[#This Row],[Region]]</f>
        <v>Standard_D2 VM (Non-Windows)A11</v>
      </c>
      <c r="B14922" s="775">
        <v>11</v>
      </c>
      <c r="C14922" s="775" t="s">
        <v>680</v>
      </c>
      <c r="D14922" s="775" t="s">
        <v>174</v>
      </c>
      <c r="E14922" s="775">
        <v>0.21437</v>
      </c>
      <c r="F14922" s="775" t="s">
        <v>1122</v>
      </c>
      <c r="G14922" s="775" t="s">
        <v>4235</v>
      </c>
      <c r="H14922" s="775" t="s">
        <v>4235</v>
      </c>
      <c r="I14922" s="775" t="s">
        <v>5492</v>
      </c>
    </row>
    <row r="14923" spans="1:9">
      <c r="A14923" s="775" t="str">
        <f>Table_wabobpsvr_AzureCalc_AzureCalcRateCard[[#This Row],[ServiceName]]&amp;Table_wabobpsvr_AzureCalc_AzureCalcRateCard[[#This Row],[Price_Level]]&amp;Table_wabobpsvr_AzureCalc_AzureCalcRateCard[[#This Row],[Region]]</f>
        <v>Standard_D2 VM (Non-Windows)B11</v>
      </c>
      <c r="B14923" s="775">
        <v>11</v>
      </c>
      <c r="C14923" s="775" t="s">
        <v>680</v>
      </c>
      <c r="D14923" s="775" t="s">
        <v>175</v>
      </c>
      <c r="E14923" s="775">
        <v>0.20774000000000001</v>
      </c>
      <c r="F14923" s="775" t="s">
        <v>1122</v>
      </c>
      <c r="G14923" s="775" t="s">
        <v>4235</v>
      </c>
      <c r="H14923" s="775" t="s">
        <v>4235</v>
      </c>
      <c r="I14923" s="775" t="s">
        <v>5492</v>
      </c>
    </row>
    <row r="14924" spans="1:9">
      <c r="A14924" s="775" t="str">
        <f>Table_wabobpsvr_AzureCalc_AzureCalcRateCard[[#This Row],[ServiceName]]&amp;Table_wabobpsvr_AzureCalc_AzureCalcRateCard[[#This Row],[Price_Level]]&amp;Table_wabobpsvr_AzureCalc_AzureCalcRateCard[[#This Row],[Region]]</f>
        <v>Basic.A7 VM (Non-Windows)A14</v>
      </c>
      <c r="B14924" s="775">
        <v>14</v>
      </c>
      <c r="C14924" s="775" t="s">
        <v>680</v>
      </c>
      <c r="D14924" s="775" t="s">
        <v>174</v>
      </c>
      <c r="E14924" s="775">
        <v>0.67027000000000003</v>
      </c>
      <c r="F14924" s="775" t="s">
        <v>715</v>
      </c>
      <c r="G14924" s="775" t="s">
        <v>2833</v>
      </c>
      <c r="H14924" s="775" t="s">
        <v>2834</v>
      </c>
      <c r="I14924" s="775" t="s">
        <v>5493</v>
      </c>
    </row>
    <row r="14925" spans="1:9">
      <c r="A14925" s="775" t="str">
        <f>Table_wabobpsvr_AzureCalc_AzureCalcRateCard[[#This Row],[ServiceName]]&amp;Table_wabobpsvr_AzureCalc_AzureCalcRateCard[[#This Row],[Price_Level]]&amp;Table_wabobpsvr_AzureCalc_AzureCalcRateCard[[#This Row],[Region]]</f>
        <v>Basic.A7 VM (Non-Windows)B14</v>
      </c>
      <c r="B14925" s="775">
        <v>14</v>
      </c>
      <c r="C14925" s="775" t="s">
        <v>680</v>
      </c>
      <c r="D14925" s="775" t="s">
        <v>175</v>
      </c>
      <c r="E14925" s="775">
        <v>0.64954000000000001</v>
      </c>
      <c r="F14925" s="775" t="s">
        <v>715</v>
      </c>
      <c r="G14925" s="775" t="s">
        <v>2833</v>
      </c>
      <c r="H14925" s="775" t="s">
        <v>2834</v>
      </c>
      <c r="I14925" s="775" t="s">
        <v>5493</v>
      </c>
    </row>
    <row r="14926" spans="1:9">
      <c r="A14926" s="775" t="str">
        <f>Table_wabobpsvr_AzureCalc_AzureCalcRateCard[[#This Row],[ServiceName]]&amp;Table_wabobpsvr_AzureCalc_AzureCalcRateCard[[#This Row],[Price_Level]]&amp;Table_wabobpsvr_AzureCalc_AzureCalcRateCard[[#This Row],[Region]]</f>
        <v>Basic.A7 VM (Non-Windows)C14</v>
      </c>
      <c r="B14926" s="775">
        <v>14</v>
      </c>
      <c r="C14926" s="775" t="s">
        <v>680</v>
      </c>
      <c r="D14926" s="775" t="s">
        <v>177</v>
      </c>
      <c r="E14926" s="775">
        <v>0.62880999999999998</v>
      </c>
      <c r="F14926" s="775" t="s">
        <v>715</v>
      </c>
      <c r="G14926" s="775" t="s">
        <v>2833</v>
      </c>
      <c r="H14926" s="775" t="s">
        <v>2834</v>
      </c>
      <c r="I14926" s="775" t="s">
        <v>5493</v>
      </c>
    </row>
    <row r="14927" spans="1:9">
      <c r="A14927" s="775" t="str">
        <f>Table_wabobpsvr_AzureCalc_AzureCalcRateCard[[#This Row],[ServiceName]]&amp;Table_wabobpsvr_AzureCalc_AzureCalcRateCard[[#This Row],[Price_Level]]&amp;Table_wabobpsvr_AzureCalc_AzureCalcRateCard[[#This Row],[Region]]</f>
        <v>Basic.A7 VM (Non-Windows)D14</v>
      </c>
      <c r="B14927" s="775">
        <v>14</v>
      </c>
      <c r="C14927" s="775" t="s">
        <v>680</v>
      </c>
      <c r="D14927" s="775" t="s">
        <v>176</v>
      </c>
      <c r="E14927" s="775">
        <v>0.60807999999999995</v>
      </c>
      <c r="F14927" s="775" t="s">
        <v>715</v>
      </c>
      <c r="G14927" s="775" t="s">
        <v>2833</v>
      </c>
      <c r="H14927" s="775" t="s">
        <v>2834</v>
      </c>
      <c r="I14927" s="775" t="s">
        <v>5493</v>
      </c>
    </row>
    <row r="14928" spans="1:9">
      <c r="A14928" s="775" t="str">
        <f>Table_wabobpsvr_AzureCalc_AzureCalcRateCard[[#This Row],[ServiceName]]&amp;Table_wabobpsvr_AzureCalc_AzureCalcRateCard[[#This Row],[Price_Level]]&amp;Table_wabobpsvr_AzureCalc_AzureCalcRateCard[[#This Row],[Region]]</f>
        <v>Basic.A7 VM (Windows)MOSP14</v>
      </c>
      <c r="B14928" s="775">
        <v>14</v>
      </c>
      <c r="C14928" s="775" t="s">
        <v>680</v>
      </c>
      <c r="D14928" s="775" t="s">
        <v>606</v>
      </c>
      <c r="E14928" s="775">
        <v>999999</v>
      </c>
      <c r="F14928" s="775" t="s">
        <v>709</v>
      </c>
      <c r="G14928" s="775" t="s">
        <v>4235</v>
      </c>
      <c r="H14928" s="775" t="s">
        <v>4235</v>
      </c>
      <c r="I14928" s="775" t="s">
        <v>5494</v>
      </c>
    </row>
    <row r="14929" spans="1:9">
      <c r="A14929" s="775" t="str">
        <f>Table_wabobpsvr_AzureCalc_AzureCalcRateCard[[#This Row],[ServiceName]]&amp;Table_wabobpsvr_AzureCalc_AzureCalcRateCard[[#This Row],[Price_Level]]&amp;Table_wabobpsvr_AzureCalc_AzureCalcRateCard[[#This Row],[Region]]</f>
        <v>Basic.A7 VM (Windows)A14</v>
      </c>
      <c r="B14929" s="775">
        <v>14</v>
      </c>
      <c r="C14929" s="775" t="s">
        <v>680</v>
      </c>
      <c r="D14929" s="775" t="s">
        <v>174</v>
      </c>
      <c r="E14929" s="775">
        <v>0.91859000000000002</v>
      </c>
      <c r="F14929" s="775" t="s">
        <v>709</v>
      </c>
      <c r="G14929" s="775" t="s">
        <v>2835</v>
      </c>
      <c r="H14929" s="775" t="s">
        <v>2836</v>
      </c>
      <c r="I14929" s="775" t="s">
        <v>5494</v>
      </c>
    </row>
    <row r="14930" spans="1:9">
      <c r="A14930" s="775" t="str">
        <f>Table_wabobpsvr_AzureCalc_AzureCalcRateCard[[#This Row],[ServiceName]]&amp;Table_wabobpsvr_AzureCalc_AzureCalcRateCard[[#This Row],[Price_Level]]&amp;Table_wabobpsvr_AzureCalc_AzureCalcRateCard[[#This Row],[Region]]</f>
        <v>Basic.A7 VM (Windows)B14</v>
      </c>
      <c r="B14930" s="775">
        <v>14</v>
      </c>
      <c r="C14930" s="775" t="s">
        <v>680</v>
      </c>
      <c r="D14930" s="775" t="s">
        <v>175</v>
      </c>
      <c r="E14930" s="775">
        <v>0.89017999999999997</v>
      </c>
      <c r="F14930" s="775" t="s">
        <v>709</v>
      </c>
      <c r="G14930" s="775" t="s">
        <v>2835</v>
      </c>
      <c r="H14930" s="775" t="s">
        <v>2836</v>
      </c>
      <c r="I14930" s="775" t="s">
        <v>5494</v>
      </c>
    </row>
    <row r="14931" spans="1:9">
      <c r="A14931" s="775" t="str">
        <f>Table_wabobpsvr_AzureCalc_AzureCalcRateCard[[#This Row],[ServiceName]]&amp;Table_wabobpsvr_AzureCalc_AzureCalcRateCard[[#This Row],[Price_Level]]&amp;Table_wabobpsvr_AzureCalc_AzureCalcRateCard[[#This Row],[Region]]</f>
        <v>Basic.A7 VM (Windows)C14</v>
      </c>
      <c r="B14931" s="775">
        <v>14</v>
      </c>
      <c r="C14931" s="775" t="s">
        <v>680</v>
      </c>
      <c r="D14931" s="775" t="s">
        <v>177</v>
      </c>
      <c r="E14931" s="775">
        <v>0.86177000000000004</v>
      </c>
      <c r="F14931" s="775" t="s">
        <v>709</v>
      </c>
      <c r="G14931" s="775" t="s">
        <v>2835</v>
      </c>
      <c r="H14931" s="775" t="s">
        <v>2836</v>
      </c>
      <c r="I14931" s="775" t="s">
        <v>5494</v>
      </c>
    </row>
    <row r="14932" spans="1:9">
      <c r="A14932" s="775" t="str">
        <f>Table_wabobpsvr_AzureCalc_AzureCalcRateCard[[#This Row],[ServiceName]]&amp;Table_wabobpsvr_AzureCalc_AzureCalcRateCard[[#This Row],[Price_Level]]&amp;Table_wabobpsvr_AzureCalc_AzureCalcRateCard[[#This Row],[Region]]</f>
        <v>Basic.A7 VM (Windows)D14</v>
      </c>
      <c r="B14932" s="775">
        <v>14</v>
      </c>
      <c r="C14932" s="775" t="s">
        <v>680</v>
      </c>
      <c r="D14932" s="775" t="s">
        <v>176</v>
      </c>
      <c r="E14932" s="775">
        <v>0.83335999999999999</v>
      </c>
      <c r="F14932" s="775" t="s">
        <v>709</v>
      </c>
      <c r="G14932" s="775" t="s">
        <v>2835</v>
      </c>
      <c r="H14932" s="775" t="s">
        <v>2836</v>
      </c>
      <c r="I14932" s="775" t="s">
        <v>5494</v>
      </c>
    </row>
    <row r="14933" spans="1:9">
      <c r="A14933" s="775" t="str">
        <f>Table_wabobpsvr_AzureCalc_AzureCalcRateCard[[#This Row],[ServiceName]]&amp;Table_wabobpsvr_AzureCalc_AzureCalcRateCard[[#This Row],[Price_Level]]&amp;Table_wabobpsvr_AzureCalc_AzureCalcRateCard[[#This Row],[Region]]</f>
        <v>Basic Large Azure App Service HoursMOSP14</v>
      </c>
      <c r="B14933" s="775">
        <v>14</v>
      </c>
      <c r="C14933" s="775" t="s">
        <v>680</v>
      </c>
      <c r="D14933" s="775" t="s">
        <v>606</v>
      </c>
      <c r="E14933" s="775">
        <v>999999</v>
      </c>
      <c r="F14933" s="775" t="s">
        <v>4411</v>
      </c>
      <c r="G14933" s="775" t="s">
        <v>4235</v>
      </c>
      <c r="H14933" s="775" t="s">
        <v>4235</v>
      </c>
      <c r="I14933" s="775" t="s">
        <v>5495</v>
      </c>
    </row>
    <row r="14934" spans="1:9">
      <c r="A14934" s="775" t="str">
        <f>Table_wabobpsvr_AzureCalc_AzureCalcRateCard[[#This Row],[ServiceName]]&amp;Table_wabobpsvr_AzureCalc_AzureCalcRateCard[[#This Row],[Price_Level]]&amp;Table_wabobpsvr_AzureCalc_AzureCalcRateCard[[#This Row],[Region]]</f>
        <v>Basic Large Azure App Service HoursA14</v>
      </c>
      <c r="B14934" s="775">
        <v>14</v>
      </c>
      <c r="C14934" s="775" t="s">
        <v>680</v>
      </c>
      <c r="D14934" s="775" t="s">
        <v>174</v>
      </c>
      <c r="E14934" s="775">
        <v>999999</v>
      </c>
      <c r="F14934" s="775" t="s">
        <v>4411</v>
      </c>
      <c r="G14934" s="775" t="s">
        <v>2837</v>
      </c>
      <c r="H14934" s="775" t="s">
        <v>2838</v>
      </c>
      <c r="I14934" s="775" t="s">
        <v>5495</v>
      </c>
    </row>
    <row r="14935" spans="1:9">
      <c r="A14935" s="775" t="str">
        <f>Table_wabobpsvr_AzureCalc_AzureCalcRateCard[[#This Row],[ServiceName]]&amp;Table_wabobpsvr_AzureCalc_AzureCalcRateCard[[#This Row],[Price_Level]]&amp;Table_wabobpsvr_AzureCalc_AzureCalcRateCard[[#This Row],[Region]]</f>
        <v>Basic Large Azure App Service HoursB14</v>
      </c>
      <c r="B14935" s="775">
        <v>14</v>
      </c>
      <c r="C14935" s="775" t="s">
        <v>680</v>
      </c>
      <c r="D14935" s="775" t="s">
        <v>175</v>
      </c>
      <c r="E14935" s="775">
        <v>999999</v>
      </c>
      <c r="F14935" s="775" t="s">
        <v>4411</v>
      </c>
      <c r="G14935" s="775" t="s">
        <v>2837</v>
      </c>
      <c r="H14935" s="775" t="s">
        <v>2838</v>
      </c>
      <c r="I14935" s="775" t="s">
        <v>5495</v>
      </c>
    </row>
    <row r="14936" spans="1:9">
      <c r="A14936" s="775" t="str">
        <f>Table_wabobpsvr_AzureCalc_AzureCalcRateCard[[#This Row],[ServiceName]]&amp;Table_wabobpsvr_AzureCalc_AzureCalcRateCard[[#This Row],[Price_Level]]&amp;Table_wabobpsvr_AzureCalc_AzureCalcRateCard[[#This Row],[Region]]</f>
        <v>Basic Large Azure App Service HoursC14</v>
      </c>
      <c r="B14936" s="775">
        <v>14</v>
      </c>
      <c r="C14936" s="775" t="s">
        <v>680</v>
      </c>
      <c r="D14936" s="775" t="s">
        <v>177</v>
      </c>
      <c r="E14936" s="775">
        <v>999999</v>
      </c>
      <c r="F14936" s="775" t="s">
        <v>4411</v>
      </c>
      <c r="G14936" s="775" t="s">
        <v>2837</v>
      </c>
      <c r="H14936" s="775" t="s">
        <v>2838</v>
      </c>
      <c r="I14936" s="775" t="s">
        <v>5495</v>
      </c>
    </row>
    <row r="14937" spans="1:9">
      <c r="A14937" s="775" t="str">
        <f>Table_wabobpsvr_AzureCalc_AzureCalcRateCard[[#This Row],[ServiceName]]&amp;Table_wabobpsvr_AzureCalc_AzureCalcRateCard[[#This Row],[Price_Level]]&amp;Table_wabobpsvr_AzureCalc_AzureCalcRateCard[[#This Row],[Region]]</f>
        <v>Basic Large Azure App Service HoursD14</v>
      </c>
      <c r="B14937" s="775">
        <v>14</v>
      </c>
      <c r="C14937" s="775" t="s">
        <v>680</v>
      </c>
      <c r="D14937" s="775" t="s">
        <v>176</v>
      </c>
      <c r="E14937" s="775">
        <v>999999</v>
      </c>
      <c r="F14937" s="775" t="s">
        <v>4411</v>
      </c>
      <c r="G14937" s="775" t="s">
        <v>2837</v>
      </c>
      <c r="H14937" s="775" t="s">
        <v>2838</v>
      </c>
      <c r="I14937" s="775" t="s">
        <v>5495</v>
      </c>
    </row>
    <row r="14938" spans="1:9">
      <c r="A14938" s="775" t="str">
        <f>Table_wabobpsvr_AzureCalc_AzureCalcRateCard[[#This Row],[ServiceName]]&amp;Table_wabobpsvr_AzureCalc_AzureCalcRateCard[[#This Row],[Price_Level]]&amp;Table_wabobpsvr_AzureCalc_AzureCalcRateCard[[#This Row],[Region]]</f>
        <v>Basic Medium Azure App Service HoursMOSP14</v>
      </c>
      <c r="B14938" s="775">
        <v>14</v>
      </c>
      <c r="C14938" s="775" t="s">
        <v>680</v>
      </c>
      <c r="D14938" s="775" t="s">
        <v>606</v>
      </c>
      <c r="E14938" s="775">
        <v>999999</v>
      </c>
      <c r="F14938" s="775" t="s">
        <v>4412</v>
      </c>
      <c r="G14938" s="775" t="s">
        <v>4235</v>
      </c>
      <c r="H14938" s="775" t="s">
        <v>4235</v>
      </c>
      <c r="I14938" s="775" t="s">
        <v>5496</v>
      </c>
    </row>
    <row r="14939" spans="1:9">
      <c r="A14939" s="775" t="str">
        <f>Table_wabobpsvr_AzureCalc_AzureCalcRateCard[[#This Row],[ServiceName]]&amp;Table_wabobpsvr_AzureCalc_AzureCalcRateCard[[#This Row],[Price_Level]]&amp;Table_wabobpsvr_AzureCalc_AzureCalcRateCard[[#This Row],[Region]]</f>
        <v>Basic Medium Azure App Service HoursA14</v>
      </c>
      <c r="B14939" s="775">
        <v>14</v>
      </c>
      <c r="C14939" s="775" t="s">
        <v>680</v>
      </c>
      <c r="D14939" s="775" t="s">
        <v>174</v>
      </c>
      <c r="E14939" s="775">
        <v>999999</v>
      </c>
      <c r="F14939" s="775" t="s">
        <v>4412</v>
      </c>
      <c r="G14939" s="775" t="s">
        <v>2839</v>
      </c>
      <c r="H14939" s="775" t="s">
        <v>2840</v>
      </c>
      <c r="I14939" s="775" t="s">
        <v>5496</v>
      </c>
    </row>
    <row r="14940" spans="1:9">
      <c r="A14940" s="1039" t="str">
        <f>Table_wabobpsvr_AzureCalc_AzureCalcRateCard[[#This Row],[ServiceName]]&amp;Table_wabobpsvr_AzureCalc_AzureCalcRateCard[[#This Row],[Price_Level]]&amp;Table_wabobpsvr_AzureCalc_AzureCalcRateCard[[#This Row],[Region]]</f>
        <v>Basic Medium Azure App Service HoursB14</v>
      </c>
      <c r="B14940" s="1039">
        <v>14</v>
      </c>
      <c r="C14940" s="1039" t="s">
        <v>680</v>
      </c>
      <c r="D14940" s="1039" t="s">
        <v>175</v>
      </c>
      <c r="E14940" s="1039">
        <v>999999</v>
      </c>
      <c r="F14940" s="1039" t="s">
        <v>4412</v>
      </c>
      <c r="G14940" s="775" t="s">
        <v>2839</v>
      </c>
      <c r="H14940" s="775" t="s">
        <v>2840</v>
      </c>
      <c r="I14940" s="775" t="s">
        <v>5496</v>
      </c>
    </row>
    <row r="14941" spans="1:9">
      <c r="A14941" s="1039" t="str">
        <f>Table_wabobpsvr_AzureCalc_AzureCalcRateCard[[#This Row],[ServiceName]]&amp;Table_wabobpsvr_AzureCalc_AzureCalcRateCard[[#This Row],[Price_Level]]&amp;Table_wabobpsvr_AzureCalc_AzureCalcRateCard[[#This Row],[Region]]</f>
        <v>Basic Medium Azure App Service HoursC14</v>
      </c>
      <c r="B14941" s="1039">
        <v>14</v>
      </c>
      <c r="C14941" s="1039" t="s">
        <v>680</v>
      </c>
      <c r="D14941" s="1039" t="s">
        <v>177</v>
      </c>
      <c r="E14941" s="1039">
        <v>999999</v>
      </c>
      <c r="F14941" s="1039" t="s">
        <v>4412</v>
      </c>
      <c r="G14941" s="775" t="s">
        <v>2839</v>
      </c>
      <c r="H14941" s="775" t="s">
        <v>2840</v>
      </c>
      <c r="I14941" s="775" t="s">
        <v>5496</v>
      </c>
    </row>
    <row r="14942" spans="1:9">
      <c r="A14942" s="1039" t="str">
        <f>Table_wabobpsvr_AzureCalc_AzureCalcRateCard[[#This Row],[ServiceName]]&amp;Table_wabobpsvr_AzureCalc_AzureCalcRateCard[[#This Row],[Price_Level]]&amp;Table_wabobpsvr_AzureCalc_AzureCalcRateCard[[#This Row],[Region]]</f>
        <v>Basic Medium Azure App Service HoursD14</v>
      </c>
      <c r="B14942" s="1039">
        <v>14</v>
      </c>
      <c r="C14942" s="1039" t="s">
        <v>680</v>
      </c>
      <c r="D14942" s="1039" t="s">
        <v>176</v>
      </c>
      <c r="E14942" s="1039">
        <v>999999</v>
      </c>
      <c r="F14942" s="1039" t="s">
        <v>4412</v>
      </c>
      <c r="G14942" s="775" t="s">
        <v>2839</v>
      </c>
      <c r="H14942" s="775" t="s">
        <v>2840</v>
      </c>
      <c r="I14942" s="775" t="s">
        <v>5496</v>
      </c>
    </row>
    <row r="14943" spans="1:9">
      <c r="A14943" s="1039" t="str">
        <f>Table_wabobpsvr_AzureCalc_AzureCalcRateCard[[#This Row],[ServiceName]]&amp;Table_wabobpsvr_AzureCalc_AzureCalcRateCard[[#This Row],[Price_Level]]&amp;Table_wabobpsvr_AzureCalc_AzureCalcRateCard[[#This Row],[Region]]</f>
        <v>Basic Small Azure App Service HoursMOSP14</v>
      </c>
      <c r="B14943" s="1039">
        <v>14</v>
      </c>
      <c r="C14943" s="1039" t="s">
        <v>680</v>
      </c>
      <c r="D14943" s="1039" t="s">
        <v>606</v>
      </c>
      <c r="E14943" s="1039">
        <v>999999</v>
      </c>
      <c r="F14943" s="1039" t="s">
        <v>4413</v>
      </c>
      <c r="G14943" s="775" t="s">
        <v>4235</v>
      </c>
      <c r="H14943" s="775" t="s">
        <v>4235</v>
      </c>
      <c r="I14943" s="775" t="s">
        <v>5497</v>
      </c>
    </row>
    <row r="14944" spans="1:9">
      <c r="A14944" s="775" t="str">
        <f>Table_wabobpsvr_AzureCalc_AzureCalcRateCard[[#This Row],[ServiceName]]&amp;Table_wabobpsvr_AzureCalc_AzureCalcRateCard[[#This Row],[Price_Level]]&amp;Table_wabobpsvr_AzureCalc_AzureCalcRateCard[[#This Row],[Region]]</f>
        <v>Basic Small Azure App Service HoursA14</v>
      </c>
      <c r="B14944" s="775">
        <v>14</v>
      </c>
      <c r="C14944" s="775" t="s">
        <v>680</v>
      </c>
      <c r="D14944" s="775" t="s">
        <v>174</v>
      </c>
      <c r="E14944" s="775">
        <v>999999</v>
      </c>
      <c r="F14944" s="775" t="s">
        <v>4413</v>
      </c>
      <c r="G14944" s="775" t="s">
        <v>2841</v>
      </c>
      <c r="H14944" s="775" t="s">
        <v>2842</v>
      </c>
      <c r="I14944" s="775" t="s">
        <v>5497</v>
      </c>
    </row>
    <row r="14945" spans="1:9">
      <c r="A14945" s="775" t="str">
        <f>Table_wabobpsvr_AzureCalc_AzureCalcRateCard[[#This Row],[ServiceName]]&amp;Table_wabobpsvr_AzureCalc_AzureCalcRateCard[[#This Row],[Price_Level]]&amp;Table_wabobpsvr_AzureCalc_AzureCalcRateCard[[#This Row],[Region]]</f>
        <v>Basic Small Azure App Service HoursB14</v>
      </c>
      <c r="B14945" s="775">
        <v>14</v>
      </c>
      <c r="C14945" s="775" t="s">
        <v>680</v>
      </c>
      <c r="D14945" s="775" t="s">
        <v>175</v>
      </c>
      <c r="E14945" s="775">
        <v>999999</v>
      </c>
      <c r="F14945" s="775" t="s">
        <v>4413</v>
      </c>
      <c r="G14945" s="775" t="s">
        <v>2841</v>
      </c>
      <c r="H14945" s="775" t="s">
        <v>2842</v>
      </c>
      <c r="I14945" s="775" t="s">
        <v>5497</v>
      </c>
    </row>
    <row r="14946" spans="1:9">
      <c r="A14946" s="775" t="str">
        <f>Table_wabobpsvr_AzureCalc_AzureCalcRateCard[[#This Row],[ServiceName]]&amp;Table_wabobpsvr_AzureCalc_AzureCalcRateCard[[#This Row],[Price_Level]]&amp;Table_wabobpsvr_AzureCalc_AzureCalcRateCard[[#This Row],[Region]]</f>
        <v>Basic Small Azure App Service HoursC14</v>
      </c>
      <c r="B14946" s="775">
        <v>14</v>
      </c>
      <c r="C14946" s="775" t="s">
        <v>680</v>
      </c>
      <c r="D14946" s="775" t="s">
        <v>177</v>
      </c>
      <c r="E14946" s="775">
        <v>999999</v>
      </c>
      <c r="F14946" s="775" t="s">
        <v>4413</v>
      </c>
      <c r="G14946" s="775" t="s">
        <v>2841</v>
      </c>
      <c r="H14946" s="775" t="s">
        <v>2842</v>
      </c>
      <c r="I14946" s="775" t="s">
        <v>5497</v>
      </c>
    </row>
    <row r="14947" spans="1:9">
      <c r="A14947" s="775" t="str">
        <f>Table_wabobpsvr_AzureCalc_AzureCalcRateCard[[#This Row],[ServiceName]]&amp;Table_wabobpsvr_AzureCalc_AzureCalcRateCard[[#This Row],[Price_Level]]&amp;Table_wabobpsvr_AzureCalc_AzureCalcRateCard[[#This Row],[Region]]</f>
        <v>Basic Small Azure App Service HoursD14</v>
      </c>
      <c r="B14947" s="775">
        <v>14</v>
      </c>
      <c r="C14947" s="775" t="s">
        <v>680</v>
      </c>
      <c r="D14947" s="775" t="s">
        <v>176</v>
      </c>
      <c r="E14947" s="775">
        <v>999999</v>
      </c>
      <c r="F14947" s="775" t="s">
        <v>4413</v>
      </c>
      <c r="G14947" s="775" t="s">
        <v>2841</v>
      </c>
      <c r="H14947" s="775" t="s">
        <v>2842</v>
      </c>
      <c r="I14947" s="775" t="s">
        <v>5497</v>
      </c>
    </row>
    <row r="14948" spans="1:9">
      <c r="A14948" s="775" t="str">
        <f>Table_wabobpsvr_AzureCalc_AzureCalcRateCard[[#This Row],[ServiceName]]&amp;Table_wabobpsvr_AzureCalc_AzureCalcRateCard[[#This Row],[Price_Level]]&amp;Table_wabobpsvr_AzureCalc_AzureCalcRateCard[[#This Row],[Region]]</f>
        <v>Shared App Service HoursMOSP14</v>
      </c>
      <c r="B14948" s="775">
        <v>14</v>
      </c>
      <c r="C14948" s="775" t="s">
        <v>680</v>
      </c>
      <c r="D14948" s="775" t="s">
        <v>606</v>
      </c>
      <c r="E14948" s="775">
        <v>999999</v>
      </c>
      <c r="F14948" s="775" t="s">
        <v>4414</v>
      </c>
      <c r="G14948" s="775" t="s">
        <v>4235</v>
      </c>
      <c r="H14948" s="775" t="s">
        <v>4235</v>
      </c>
      <c r="I14948" s="775" t="s">
        <v>5498</v>
      </c>
    </row>
    <row r="14949" spans="1:9">
      <c r="A14949" s="775" t="str">
        <f>Table_wabobpsvr_AzureCalc_AzureCalcRateCard[[#This Row],[ServiceName]]&amp;Table_wabobpsvr_AzureCalc_AzureCalcRateCard[[#This Row],[Price_Level]]&amp;Table_wabobpsvr_AzureCalc_AzureCalcRateCard[[#This Row],[Region]]</f>
        <v>Shared App Service HoursA14</v>
      </c>
      <c r="B14949" s="775">
        <v>14</v>
      </c>
      <c r="C14949" s="775" t="s">
        <v>680</v>
      </c>
      <c r="D14949" s="775" t="s">
        <v>174</v>
      </c>
      <c r="E14949" s="775">
        <v>999999</v>
      </c>
      <c r="F14949" s="775" t="s">
        <v>4414</v>
      </c>
      <c r="G14949" s="775" t="s">
        <v>4235</v>
      </c>
      <c r="H14949" s="775" t="s">
        <v>2843</v>
      </c>
      <c r="I14949" s="775" t="s">
        <v>5498</v>
      </c>
    </row>
    <row r="14950" spans="1:9">
      <c r="A14950" s="775" t="str">
        <f>Table_wabobpsvr_AzureCalc_AzureCalcRateCard[[#This Row],[ServiceName]]&amp;Table_wabobpsvr_AzureCalc_AzureCalcRateCard[[#This Row],[Price_Level]]&amp;Table_wabobpsvr_AzureCalc_AzureCalcRateCard[[#This Row],[Region]]</f>
        <v>Shared App Service HoursB14</v>
      </c>
      <c r="B14950" s="775">
        <v>14</v>
      </c>
      <c r="C14950" s="775" t="s">
        <v>680</v>
      </c>
      <c r="D14950" s="775" t="s">
        <v>175</v>
      </c>
      <c r="E14950" s="775">
        <v>999999</v>
      </c>
      <c r="F14950" s="775" t="s">
        <v>4414</v>
      </c>
      <c r="G14950" s="775" t="s">
        <v>4235</v>
      </c>
      <c r="H14950" s="775" t="s">
        <v>2843</v>
      </c>
      <c r="I14950" s="775" t="s">
        <v>5498</v>
      </c>
    </row>
    <row r="14951" spans="1:9">
      <c r="A14951" s="775" t="str">
        <f>Table_wabobpsvr_AzureCalc_AzureCalcRateCard[[#This Row],[ServiceName]]&amp;Table_wabobpsvr_AzureCalc_AzureCalcRateCard[[#This Row],[Price_Level]]&amp;Table_wabobpsvr_AzureCalc_AzureCalcRateCard[[#This Row],[Region]]</f>
        <v>Shared App Service HoursC14</v>
      </c>
      <c r="B14951" s="775">
        <v>14</v>
      </c>
      <c r="C14951" s="775" t="s">
        <v>680</v>
      </c>
      <c r="D14951" s="775" t="s">
        <v>177</v>
      </c>
      <c r="E14951" s="775">
        <v>999999</v>
      </c>
      <c r="F14951" s="775" t="s">
        <v>4414</v>
      </c>
      <c r="G14951" s="775" t="s">
        <v>4235</v>
      </c>
      <c r="H14951" s="775" t="s">
        <v>2843</v>
      </c>
      <c r="I14951" s="775" t="s">
        <v>5498</v>
      </c>
    </row>
    <row r="14952" spans="1:9">
      <c r="A14952" s="775" t="str">
        <f>Table_wabobpsvr_AzureCalc_AzureCalcRateCard[[#This Row],[ServiceName]]&amp;Table_wabobpsvr_AzureCalc_AzureCalcRateCard[[#This Row],[Price_Level]]&amp;Table_wabobpsvr_AzureCalc_AzureCalcRateCard[[#This Row],[Region]]</f>
        <v>Shared App Service HoursD14</v>
      </c>
      <c r="B14952" s="775">
        <v>14</v>
      </c>
      <c r="C14952" s="775" t="s">
        <v>680</v>
      </c>
      <c r="D14952" s="775" t="s">
        <v>176</v>
      </c>
      <c r="E14952" s="775">
        <v>999999</v>
      </c>
      <c r="F14952" s="775" t="s">
        <v>4414</v>
      </c>
      <c r="G14952" s="775" t="s">
        <v>4235</v>
      </c>
      <c r="H14952" s="775" t="s">
        <v>2843</v>
      </c>
      <c r="I14952" s="775" t="s">
        <v>5498</v>
      </c>
    </row>
    <row r="14953" spans="1:9">
      <c r="A14953" s="775" t="str">
        <f>Table_wabobpsvr_AzureCalc_AzureCalcRateCard[[#This Row],[ServiceName]]&amp;Table_wabobpsvr_AzureCalc_AzureCalcRateCard[[#This Row],[Price_Level]]&amp;Table_wabobpsvr_AzureCalc_AzureCalcRateCard[[#This Row],[Region]]</f>
        <v>Standard Large Azure App Service HoursMOSP14</v>
      </c>
      <c r="B14953" s="775">
        <v>14</v>
      </c>
      <c r="C14953" s="775" t="s">
        <v>680</v>
      </c>
      <c r="D14953" s="775" t="s">
        <v>606</v>
      </c>
      <c r="E14953" s="775">
        <v>999999</v>
      </c>
      <c r="F14953" s="775" t="s">
        <v>4410</v>
      </c>
      <c r="G14953" s="775" t="s">
        <v>4235</v>
      </c>
      <c r="H14953" s="775" t="s">
        <v>4235</v>
      </c>
      <c r="I14953" s="775" t="s">
        <v>5499</v>
      </c>
    </row>
    <row r="14954" spans="1:9">
      <c r="A14954" s="775" t="str">
        <f>Table_wabobpsvr_AzureCalc_AzureCalcRateCard[[#This Row],[ServiceName]]&amp;Table_wabobpsvr_AzureCalc_AzureCalcRateCard[[#This Row],[Price_Level]]&amp;Table_wabobpsvr_AzureCalc_AzureCalcRateCard[[#This Row],[Region]]</f>
        <v>Standard Large Azure App Service HoursA14</v>
      </c>
      <c r="B14954" s="775">
        <v>14</v>
      </c>
      <c r="C14954" s="775" t="s">
        <v>680</v>
      </c>
      <c r="D14954" s="775" t="s">
        <v>174</v>
      </c>
      <c r="E14954" s="775">
        <v>999999</v>
      </c>
      <c r="F14954" s="775" t="s">
        <v>4410</v>
      </c>
      <c r="G14954" s="775" t="s">
        <v>2844</v>
      </c>
      <c r="H14954" s="775" t="s">
        <v>2845</v>
      </c>
      <c r="I14954" s="775" t="s">
        <v>5499</v>
      </c>
    </row>
    <row r="14955" spans="1:9">
      <c r="A14955" s="775" t="str">
        <f>Table_wabobpsvr_AzureCalc_AzureCalcRateCard[[#This Row],[ServiceName]]&amp;Table_wabobpsvr_AzureCalc_AzureCalcRateCard[[#This Row],[Price_Level]]&amp;Table_wabobpsvr_AzureCalc_AzureCalcRateCard[[#This Row],[Region]]</f>
        <v>Standard Large Azure App Service HoursB14</v>
      </c>
      <c r="B14955" s="775">
        <v>14</v>
      </c>
      <c r="C14955" s="775" t="s">
        <v>680</v>
      </c>
      <c r="D14955" s="775" t="s">
        <v>175</v>
      </c>
      <c r="E14955" s="775">
        <v>999999</v>
      </c>
      <c r="F14955" s="775" t="s">
        <v>4410</v>
      </c>
      <c r="G14955" s="775" t="s">
        <v>2844</v>
      </c>
      <c r="H14955" s="775" t="s">
        <v>2845</v>
      </c>
      <c r="I14955" s="775" t="s">
        <v>5499</v>
      </c>
    </row>
    <row r="14956" spans="1:9">
      <c r="A14956" s="1039" t="str">
        <f>Table_wabobpsvr_AzureCalc_AzureCalcRateCard[[#This Row],[ServiceName]]&amp;Table_wabobpsvr_AzureCalc_AzureCalcRateCard[[#This Row],[Price_Level]]&amp;Table_wabobpsvr_AzureCalc_AzureCalcRateCard[[#This Row],[Region]]</f>
        <v>Standard Large Azure App Service HoursC14</v>
      </c>
      <c r="B14956" s="1039">
        <v>14</v>
      </c>
      <c r="C14956" s="1039" t="s">
        <v>680</v>
      </c>
      <c r="D14956" s="1039" t="s">
        <v>177</v>
      </c>
      <c r="E14956" s="1039">
        <v>999999</v>
      </c>
      <c r="F14956" s="1039" t="s">
        <v>4410</v>
      </c>
      <c r="G14956" s="775" t="s">
        <v>2844</v>
      </c>
      <c r="H14956" s="775" t="s">
        <v>2845</v>
      </c>
      <c r="I14956" s="775" t="s">
        <v>5499</v>
      </c>
    </row>
    <row r="14957" spans="1:9">
      <c r="A14957" s="1039" t="str">
        <f>Table_wabobpsvr_AzureCalc_AzureCalcRateCard[[#This Row],[ServiceName]]&amp;Table_wabobpsvr_AzureCalc_AzureCalcRateCard[[#This Row],[Price_Level]]&amp;Table_wabobpsvr_AzureCalc_AzureCalcRateCard[[#This Row],[Region]]</f>
        <v>Standard Large Azure App Service HoursD14</v>
      </c>
      <c r="B14957" s="1039">
        <v>14</v>
      </c>
      <c r="C14957" s="1039" t="s">
        <v>680</v>
      </c>
      <c r="D14957" s="1039" t="s">
        <v>176</v>
      </c>
      <c r="E14957" s="1039">
        <v>999999</v>
      </c>
      <c r="F14957" s="1039" t="s">
        <v>4410</v>
      </c>
      <c r="G14957" s="775" t="s">
        <v>2844</v>
      </c>
      <c r="H14957" s="775" t="s">
        <v>2845</v>
      </c>
      <c r="I14957" s="775" t="s">
        <v>5499</v>
      </c>
    </row>
    <row r="14958" spans="1:9">
      <c r="A14958" s="775" t="str">
        <f>Table_wabobpsvr_AzureCalc_AzureCalcRateCard[[#This Row],[ServiceName]]&amp;Table_wabobpsvr_AzureCalc_AzureCalcRateCard[[#This Row],[Price_Level]]&amp;Table_wabobpsvr_AzureCalc_AzureCalcRateCard[[#This Row],[Region]]</f>
        <v>Standard Medium Azure App Service HoursMOSP14</v>
      </c>
      <c r="B14958" s="775">
        <v>14</v>
      </c>
      <c r="C14958" s="775" t="s">
        <v>680</v>
      </c>
      <c r="D14958" s="775" t="s">
        <v>606</v>
      </c>
      <c r="E14958" s="775">
        <v>999999</v>
      </c>
      <c r="F14958" s="775" t="s">
        <v>4408</v>
      </c>
      <c r="G14958" s="775" t="s">
        <v>4235</v>
      </c>
      <c r="H14958" s="775" t="s">
        <v>4235</v>
      </c>
      <c r="I14958" s="775" t="s">
        <v>5500</v>
      </c>
    </row>
    <row r="14959" spans="1:9">
      <c r="A14959" s="775" t="str">
        <f>Table_wabobpsvr_AzureCalc_AzureCalcRateCard[[#This Row],[ServiceName]]&amp;Table_wabobpsvr_AzureCalc_AzureCalcRateCard[[#This Row],[Price_Level]]&amp;Table_wabobpsvr_AzureCalc_AzureCalcRateCard[[#This Row],[Region]]</f>
        <v>Standard Medium Azure App Service HoursA14</v>
      </c>
      <c r="B14959" s="775">
        <v>14</v>
      </c>
      <c r="C14959" s="775" t="s">
        <v>680</v>
      </c>
      <c r="D14959" s="775" t="s">
        <v>174</v>
      </c>
      <c r="E14959" s="775">
        <v>999999</v>
      </c>
      <c r="F14959" s="775" t="s">
        <v>4408</v>
      </c>
      <c r="G14959" s="775" t="s">
        <v>2846</v>
      </c>
      <c r="H14959" s="775" t="s">
        <v>2847</v>
      </c>
      <c r="I14959" s="775" t="s">
        <v>5500</v>
      </c>
    </row>
    <row r="14960" spans="1:9">
      <c r="A14960" s="775" t="str">
        <f>Table_wabobpsvr_AzureCalc_AzureCalcRateCard[[#This Row],[ServiceName]]&amp;Table_wabobpsvr_AzureCalc_AzureCalcRateCard[[#This Row],[Price_Level]]&amp;Table_wabobpsvr_AzureCalc_AzureCalcRateCard[[#This Row],[Region]]</f>
        <v>Standard Medium Azure App Service HoursB14</v>
      </c>
      <c r="B14960" s="775">
        <v>14</v>
      </c>
      <c r="C14960" s="775" t="s">
        <v>680</v>
      </c>
      <c r="D14960" s="775" t="s">
        <v>175</v>
      </c>
      <c r="E14960" s="775">
        <v>999999</v>
      </c>
      <c r="F14960" s="775" t="s">
        <v>4408</v>
      </c>
      <c r="G14960" s="775" t="s">
        <v>2846</v>
      </c>
      <c r="H14960" s="775" t="s">
        <v>2847</v>
      </c>
      <c r="I14960" s="775" t="s">
        <v>5500</v>
      </c>
    </row>
    <row r="14961" spans="1:9">
      <c r="A14961" s="775" t="str">
        <f>Table_wabobpsvr_AzureCalc_AzureCalcRateCard[[#This Row],[ServiceName]]&amp;Table_wabobpsvr_AzureCalc_AzureCalcRateCard[[#This Row],[Price_Level]]&amp;Table_wabobpsvr_AzureCalc_AzureCalcRateCard[[#This Row],[Region]]</f>
        <v>Standard Medium Azure App Service HoursC14</v>
      </c>
      <c r="B14961" s="775">
        <v>14</v>
      </c>
      <c r="C14961" s="775" t="s">
        <v>680</v>
      </c>
      <c r="D14961" s="775" t="s">
        <v>177</v>
      </c>
      <c r="E14961" s="775">
        <v>999999</v>
      </c>
      <c r="F14961" s="775" t="s">
        <v>4408</v>
      </c>
      <c r="G14961" s="775" t="s">
        <v>2846</v>
      </c>
      <c r="H14961" s="775" t="s">
        <v>2847</v>
      </c>
      <c r="I14961" s="775" t="s">
        <v>5500</v>
      </c>
    </row>
    <row r="14962" spans="1:9">
      <c r="A14962" s="775" t="str">
        <f>Table_wabobpsvr_AzureCalc_AzureCalcRateCard[[#This Row],[ServiceName]]&amp;Table_wabobpsvr_AzureCalc_AzureCalcRateCard[[#This Row],[Price_Level]]&amp;Table_wabobpsvr_AzureCalc_AzureCalcRateCard[[#This Row],[Region]]</f>
        <v>Standard Medium Azure App Service HoursD14</v>
      </c>
      <c r="B14962" s="775">
        <v>14</v>
      </c>
      <c r="C14962" s="775" t="s">
        <v>680</v>
      </c>
      <c r="D14962" s="775" t="s">
        <v>176</v>
      </c>
      <c r="E14962" s="775">
        <v>999999</v>
      </c>
      <c r="F14962" s="775" t="s">
        <v>4408</v>
      </c>
      <c r="G14962" s="775" t="s">
        <v>2846</v>
      </c>
      <c r="H14962" s="775" t="s">
        <v>2847</v>
      </c>
      <c r="I14962" s="775" t="s">
        <v>5500</v>
      </c>
    </row>
    <row r="14963" spans="1:9">
      <c r="A14963" s="775" t="str">
        <f>Table_wabobpsvr_AzureCalc_AzureCalcRateCard[[#This Row],[ServiceName]]&amp;Table_wabobpsvr_AzureCalc_AzureCalcRateCard[[#This Row],[Price_Level]]&amp;Table_wabobpsvr_AzureCalc_AzureCalcRateCard[[#This Row],[Region]]</f>
        <v>Standard Small Azure App Service HoursMOSP14</v>
      </c>
      <c r="B14963" s="775">
        <v>14</v>
      </c>
      <c r="C14963" s="775" t="s">
        <v>680</v>
      </c>
      <c r="D14963" s="775" t="s">
        <v>606</v>
      </c>
      <c r="E14963" s="775">
        <v>999999</v>
      </c>
      <c r="F14963" s="775" t="s">
        <v>4409</v>
      </c>
      <c r="G14963" s="775" t="s">
        <v>4235</v>
      </c>
      <c r="H14963" s="775" t="s">
        <v>4235</v>
      </c>
      <c r="I14963" s="775" t="s">
        <v>5501</v>
      </c>
    </row>
    <row r="14964" spans="1:9">
      <c r="A14964" s="775" t="str">
        <f>Table_wabobpsvr_AzureCalc_AzureCalcRateCard[[#This Row],[ServiceName]]&amp;Table_wabobpsvr_AzureCalc_AzureCalcRateCard[[#This Row],[Price_Level]]&amp;Table_wabobpsvr_AzureCalc_AzureCalcRateCard[[#This Row],[Region]]</f>
        <v>Standard Small Azure App Service HoursA14</v>
      </c>
      <c r="B14964" s="775">
        <v>14</v>
      </c>
      <c r="C14964" s="775" t="s">
        <v>680</v>
      </c>
      <c r="D14964" s="775" t="s">
        <v>174</v>
      </c>
      <c r="E14964" s="775">
        <v>999999</v>
      </c>
      <c r="F14964" s="775" t="s">
        <v>4409</v>
      </c>
      <c r="G14964" s="775" t="s">
        <v>2848</v>
      </c>
      <c r="H14964" s="775" t="s">
        <v>2849</v>
      </c>
      <c r="I14964" s="775" t="s">
        <v>5501</v>
      </c>
    </row>
    <row r="14965" spans="1:9">
      <c r="A14965" s="775" t="str">
        <f>Table_wabobpsvr_AzureCalc_AzureCalcRateCard[[#This Row],[ServiceName]]&amp;Table_wabobpsvr_AzureCalc_AzureCalcRateCard[[#This Row],[Price_Level]]&amp;Table_wabobpsvr_AzureCalc_AzureCalcRateCard[[#This Row],[Region]]</f>
        <v>Standard Small Azure App Service HoursB14</v>
      </c>
      <c r="B14965" s="775">
        <v>14</v>
      </c>
      <c r="C14965" s="775" t="s">
        <v>680</v>
      </c>
      <c r="D14965" s="775" t="s">
        <v>175</v>
      </c>
      <c r="E14965" s="775">
        <v>999999</v>
      </c>
      <c r="F14965" s="775" t="s">
        <v>4409</v>
      </c>
      <c r="G14965" s="775" t="s">
        <v>2848</v>
      </c>
      <c r="H14965" s="775" t="s">
        <v>2849</v>
      </c>
      <c r="I14965" s="775" t="s">
        <v>5501</v>
      </c>
    </row>
    <row r="14966" spans="1:9">
      <c r="A14966" s="775" t="str">
        <f>Table_wabobpsvr_AzureCalc_AzureCalcRateCard[[#This Row],[ServiceName]]&amp;Table_wabobpsvr_AzureCalc_AzureCalcRateCard[[#This Row],[Price_Level]]&amp;Table_wabobpsvr_AzureCalc_AzureCalcRateCard[[#This Row],[Region]]</f>
        <v>Standard Small Azure App Service HoursC14</v>
      </c>
      <c r="B14966" s="775">
        <v>14</v>
      </c>
      <c r="C14966" s="775" t="s">
        <v>680</v>
      </c>
      <c r="D14966" s="775" t="s">
        <v>177</v>
      </c>
      <c r="E14966" s="775">
        <v>999999</v>
      </c>
      <c r="F14966" s="775" t="s">
        <v>4409</v>
      </c>
      <c r="G14966" s="775" t="s">
        <v>2848</v>
      </c>
      <c r="H14966" s="775" t="s">
        <v>2849</v>
      </c>
      <c r="I14966" s="775" t="s">
        <v>5501</v>
      </c>
    </row>
    <row r="14967" spans="1:9">
      <c r="A14967" s="775" t="str">
        <f>Table_wabobpsvr_AzureCalc_AzureCalcRateCard[[#This Row],[ServiceName]]&amp;Table_wabobpsvr_AzureCalc_AzureCalcRateCard[[#This Row],[Price_Level]]&amp;Table_wabobpsvr_AzureCalc_AzureCalcRateCard[[#This Row],[Region]]</f>
        <v>Standard Small Azure App Service HoursD14</v>
      </c>
      <c r="B14967" s="775">
        <v>14</v>
      </c>
      <c r="C14967" s="775" t="s">
        <v>680</v>
      </c>
      <c r="D14967" s="775" t="s">
        <v>176</v>
      </c>
      <c r="E14967" s="775">
        <v>999999</v>
      </c>
      <c r="F14967" s="775" t="s">
        <v>4409</v>
      </c>
      <c r="G14967" s="775" t="s">
        <v>2848</v>
      </c>
      <c r="H14967" s="775" t="s">
        <v>2849</v>
      </c>
      <c r="I14967" s="775" t="s">
        <v>5501</v>
      </c>
    </row>
    <row r="14968" spans="1:9">
      <c r="A14968" s="775" t="str">
        <f>Table_wabobpsvr_AzureCalc_AzureCalcRateCard[[#This Row],[ServiceName]]&amp;Table_wabobpsvr_AzureCalc_AzureCalcRateCard[[#This Row],[Price_Level]]&amp;Table_wabobpsvr_AzureCalc_AzureCalcRateCard[[#This Row],[Region]]</f>
        <v>Premium Storage - Page Blob/P10 (Units)C11</v>
      </c>
      <c r="B14968" s="775">
        <v>11</v>
      </c>
      <c r="C14968" s="775" t="s">
        <v>77</v>
      </c>
      <c r="D14968" s="775" t="s">
        <v>177</v>
      </c>
      <c r="E14968" s="775">
        <v>20.6297</v>
      </c>
      <c r="F14968" s="775" t="s">
        <v>3176</v>
      </c>
      <c r="G14968" s="775" t="s">
        <v>5502</v>
      </c>
      <c r="H14968" s="775" t="s">
        <v>5503</v>
      </c>
      <c r="I14968" s="775" t="s">
        <v>4749</v>
      </c>
    </row>
    <row r="14969" spans="1:9">
      <c r="A14969" s="775" t="str">
        <f>Table_wabobpsvr_AzureCalc_AzureCalcRateCard[[#This Row],[ServiceName]]&amp;Table_wabobpsvr_AzureCalc_AzureCalcRateCard[[#This Row],[Price_Level]]&amp;Table_wabobpsvr_AzureCalc_AzureCalcRateCard[[#This Row],[Region]]</f>
        <v>Premium Storage - Page Blob/P20 (Units)B11</v>
      </c>
      <c r="B14969" s="775">
        <v>11</v>
      </c>
      <c r="C14969" s="775" t="s">
        <v>77</v>
      </c>
      <c r="D14969" s="775" t="s">
        <v>175</v>
      </c>
      <c r="E14969" s="775">
        <v>79.147999999999996</v>
      </c>
      <c r="F14969" s="775" t="s">
        <v>3179</v>
      </c>
      <c r="G14969" s="775" t="s">
        <v>5822</v>
      </c>
      <c r="H14969" s="775" t="s">
        <v>5823</v>
      </c>
      <c r="I14969" s="775" t="s">
        <v>5504</v>
      </c>
    </row>
    <row r="14970" spans="1:9">
      <c r="A14970" s="775" t="str">
        <f>Table_wabobpsvr_AzureCalc_AzureCalcRateCard[[#This Row],[ServiceName]]&amp;Table_wabobpsvr_AzureCalc_AzureCalcRateCard[[#This Row],[Price_Level]]&amp;Table_wabobpsvr_AzureCalc_AzureCalcRateCard[[#This Row],[Region]]</f>
        <v>Premium Storage - Page Blob/P30 (Units)B11</v>
      </c>
      <c r="B14970" s="775">
        <v>11</v>
      </c>
      <c r="C14970" s="775" t="s">
        <v>77</v>
      </c>
      <c r="D14970" s="775" t="s">
        <v>175</v>
      </c>
      <c r="E14970" s="775">
        <v>146.11359999999999</v>
      </c>
      <c r="F14970" s="775" t="s">
        <v>3184</v>
      </c>
      <c r="G14970" s="775" t="s">
        <v>5818</v>
      </c>
      <c r="H14970" s="775" t="s">
        <v>5819</v>
      </c>
      <c r="I14970" s="775" t="s">
        <v>5505</v>
      </c>
    </row>
    <row r="14971" spans="1:9">
      <c r="A14971" s="775" t="str">
        <f>Table_wabobpsvr_AzureCalc_AzureCalcRateCard[[#This Row],[ServiceName]]&amp;Table_wabobpsvr_AzureCalc_AzureCalcRateCard[[#This Row],[Price_Level]]&amp;Table_wabobpsvr_AzureCalc_AzureCalcRateCard[[#This Row],[Region]]</f>
        <v>Premium Storage - Snapshots (GB)B11</v>
      </c>
      <c r="B14971" s="775">
        <v>11</v>
      </c>
      <c r="C14971" s="775" t="s">
        <v>9</v>
      </c>
      <c r="D14971" s="775" t="s">
        <v>175</v>
      </c>
      <c r="E14971" s="775">
        <v>14.288</v>
      </c>
      <c r="F14971" s="775" t="s">
        <v>3189</v>
      </c>
      <c r="G14971" s="775" t="s">
        <v>5820</v>
      </c>
      <c r="H14971" s="775" t="s">
        <v>5821</v>
      </c>
      <c r="I14971" s="775" t="s">
        <v>5506</v>
      </c>
    </row>
    <row r="14972" spans="1:9">
      <c r="A14972" s="1039" t="str">
        <f>Table_wabobpsvr_AzureCalc_AzureCalcRateCard[[#This Row],[ServiceName]]&amp;Table_wabobpsvr_AzureCalc_AzureCalcRateCard[[#This Row],[Price_Level]]&amp;Table_wabobpsvr_AzureCalc_AzureCalcRateCard[[#This Row],[Region]]</f>
        <v>A8 HDInsight (Non-Windows)C13</v>
      </c>
      <c r="B14972" s="1039">
        <v>13</v>
      </c>
      <c r="C14972" s="1039" t="s">
        <v>87</v>
      </c>
      <c r="D14972" s="1039" t="s">
        <v>177</v>
      </c>
      <c r="E14972" s="1039">
        <v>4.0069999999999997</v>
      </c>
      <c r="F14972" s="1039" t="s">
        <v>3379</v>
      </c>
      <c r="G14972" s="775" t="s">
        <v>3537</v>
      </c>
      <c r="H14972" s="775" t="s">
        <v>3538</v>
      </c>
      <c r="I14972" s="775" t="s">
        <v>5183</v>
      </c>
    </row>
    <row r="14973" spans="1:9">
      <c r="A14973" s="775" t="str">
        <f>Table_wabobpsvr_AzureCalc_AzureCalcRateCard[[#This Row],[ServiceName]]&amp;Table_wabobpsvr_AzureCalc_AzureCalcRateCard[[#This Row],[Price_Level]]&amp;Table_wabobpsvr_AzureCalc_AzureCalcRateCard[[#This Row],[Region]]</f>
        <v>A8 HDInsight (Non-Windows)D13</v>
      </c>
      <c r="B14973" s="775">
        <v>13</v>
      </c>
      <c r="C14973" s="775" t="s">
        <v>87</v>
      </c>
      <c r="D14973" s="775" t="s">
        <v>176</v>
      </c>
      <c r="E14973" s="775">
        <v>3.827</v>
      </c>
      <c r="F14973" s="775" t="s">
        <v>3379</v>
      </c>
      <c r="G14973" s="775" t="s">
        <v>3537</v>
      </c>
      <c r="H14973" s="775" t="s">
        <v>3538</v>
      </c>
      <c r="I14973" s="775" t="s">
        <v>5183</v>
      </c>
    </row>
    <row r="14974" spans="1:9">
      <c r="A14974" s="775" t="str">
        <f>Table_wabobpsvr_AzureCalc_AzureCalcRateCard[[#This Row],[ServiceName]]&amp;Table_wabobpsvr_AzureCalc_AzureCalcRateCard[[#This Row],[Price_Level]]&amp;Table_wabobpsvr_AzureCalc_AzureCalcRateCard[[#This Row],[Region]]</f>
        <v>A8 HDInsight (Non-Windows)MOSP11</v>
      </c>
      <c r="B14974" s="775">
        <v>11</v>
      </c>
      <c r="C14974" s="775" t="s">
        <v>87</v>
      </c>
      <c r="D14974" s="775" t="s">
        <v>606</v>
      </c>
      <c r="E14974" s="775">
        <v>4.9000000000000004</v>
      </c>
      <c r="F14974" s="775" t="s">
        <v>3379</v>
      </c>
      <c r="G14974" s="775" t="s">
        <v>4235</v>
      </c>
      <c r="H14974" s="775" t="s">
        <v>4235</v>
      </c>
      <c r="I14974" s="775" t="s">
        <v>5507</v>
      </c>
    </row>
    <row r="14975" spans="1:9">
      <c r="A14975" s="775" t="str">
        <f>Table_wabobpsvr_AzureCalc_AzureCalcRateCard[[#This Row],[ServiceName]]&amp;Table_wabobpsvr_AzureCalc_AzureCalcRateCard[[#This Row],[Price_Level]]&amp;Table_wabobpsvr_AzureCalc_AzureCalcRateCard[[#This Row],[Region]]</f>
        <v>A8 HDInsight (Non-Windows)A11</v>
      </c>
      <c r="B14975" s="775">
        <v>11</v>
      </c>
      <c r="C14975" s="775" t="s">
        <v>87</v>
      </c>
      <c r="D14975" s="775" t="s">
        <v>174</v>
      </c>
      <c r="E14975" s="775">
        <v>3.577</v>
      </c>
      <c r="F14975" s="775" t="s">
        <v>3379</v>
      </c>
      <c r="G14975" s="775" t="s">
        <v>3625</v>
      </c>
      <c r="H14975" s="775" t="s">
        <v>3626</v>
      </c>
      <c r="I14975" s="775" t="s">
        <v>5507</v>
      </c>
    </row>
    <row r="14976" spans="1:9">
      <c r="A14976" s="775" t="str">
        <f>Table_wabobpsvr_AzureCalc_AzureCalcRateCard[[#This Row],[ServiceName]]&amp;Table_wabobpsvr_AzureCalc_AzureCalcRateCard[[#This Row],[Price_Level]]&amp;Table_wabobpsvr_AzureCalc_AzureCalcRateCard[[#This Row],[Region]]</f>
        <v>A6 HDInsightD13</v>
      </c>
      <c r="B14976" s="775">
        <v>13</v>
      </c>
      <c r="C14976" s="775" t="s">
        <v>87</v>
      </c>
      <c r="D14976" s="775" t="s">
        <v>176</v>
      </c>
      <c r="E14976" s="775">
        <v>0.55679999999999996</v>
      </c>
      <c r="F14976" s="775" t="s">
        <v>3413</v>
      </c>
      <c r="G14976" s="775" t="s">
        <v>3545</v>
      </c>
      <c r="H14976" s="775" t="s">
        <v>3546</v>
      </c>
      <c r="I14976" s="775" t="s">
        <v>5508</v>
      </c>
    </row>
    <row r="14977" spans="1:9">
      <c r="A14977" s="775" t="str">
        <f>Table_wabobpsvr_AzureCalc_AzureCalcRateCard[[#This Row],[ServiceName]]&amp;Table_wabobpsvr_AzureCalc_AzureCalcRateCard[[#This Row],[Price_Level]]&amp;Table_wabobpsvr_AzureCalc_AzureCalcRateCard[[#This Row],[Region]]</f>
        <v>A6 HDInsightMOSP11</v>
      </c>
      <c r="B14977" s="775">
        <v>11</v>
      </c>
      <c r="C14977" s="775" t="s">
        <v>87</v>
      </c>
      <c r="D14977" s="775" t="s">
        <v>606</v>
      </c>
      <c r="E14977" s="775">
        <v>0.88600000000000001</v>
      </c>
      <c r="F14977" s="775" t="s">
        <v>3413</v>
      </c>
      <c r="G14977" s="775" t="s">
        <v>4235</v>
      </c>
      <c r="H14977" s="775" t="s">
        <v>4235</v>
      </c>
      <c r="I14977" s="775" t="s">
        <v>5509</v>
      </c>
    </row>
    <row r="14978" spans="1:9">
      <c r="A14978" s="775" t="str">
        <f>Table_wabobpsvr_AzureCalc_AzureCalcRateCard[[#This Row],[ServiceName]]&amp;Table_wabobpsvr_AzureCalc_AzureCalcRateCard[[#This Row],[Price_Level]]&amp;Table_wabobpsvr_AzureCalc_AzureCalcRateCard[[#This Row],[Region]]</f>
        <v>A6 HDInsightA11</v>
      </c>
      <c r="B14978" s="775">
        <v>11</v>
      </c>
      <c r="C14978" s="775" t="s">
        <v>87</v>
      </c>
      <c r="D14978" s="775" t="s">
        <v>174</v>
      </c>
      <c r="E14978" s="775">
        <v>0.64680000000000004</v>
      </c>
      <c r="F14978" s="775" t="s">
        <v>3413</v>
      </c>
      <c r="G14978" s="775" t="s">
        <v>3627</v>
      </c>
      <c r="H14978" s="775" t="s">
        <v>3628</v>
      </c>
      <c r="I14978" s="775" t="s">
        <v>5509</v>
      </c>
    </row>
    <row r="14979" spans="1:9">
      <c r="A14979" s="775" t="str">
        <f>Table_wabobpsvr_AzureCalc_AzureCalcRateCard[[#This Row],[ServiceName]]&amp;Table_wabobpsvr_AzureCalc_AzureCalcRateCard[[#This Row],[Price_Level]]&amp;Table_wabobpsvr_AzureCalc_AzureCalcRateCard[[#This Row],[Region]]</f>
        <v>A6 HDInsightB11</v>
      </c>
      <c r="B14979" s="775">
        <v>11</v>
      </c>
      <c r="C14979" s="775" t="s">
        <v>87</v>
      </c>
      <c r="D14979" s="775" t="s">
        <v>175</v>
      </c>
      <c r="E14979" s="775">
        <v>0.62019999999999997</v>
      </c>
      <c r="F14979" s="775" t="s">
        <v>3413</v>
      </c>
      <c r="G14979" s="775" t="s">
        <v>3627</v>
      </c>
      <c r="H14979" s="775" t="s">
        <v>3628</v>
      </c>
      <c r="I14979" s="775" t="s">
        <v>5509</v>
      </c>
    </row>
    <row r="14980" spans="1:9">
      <c r="A14980" s="775" t="str">
        <f>Table_wabobpsvr_AzureCalc_AzureCalcRateCard[[#This Row],[ServiceName]]&amp;Table_wabobpsvr_AzureCalc_AzureCalcRateCard[[#This Row],[Price_Level]]&amp;Table_wabobpsvr_AzureCalc_AzureCalcRateCard[[#This Row],[Region]]</f>
        <v>A6 HDInsightC11</v>
      </c>
      <c r="B14980" s="775">
        <v>11</v>
      </c>
      <c r="C14980" s="775" t="s">
        <v>87</v>
      </c>
      <c r="D14980" s="775" t="s">
        <v>177</v>
      </c>
      <c r="E14980" s="775">
        <v>0.59360000000000002</v>
      </c>
      <c r="F14980" s="775" t="s">
        <v>3413</v>
      </c>
      <c r="G14980" s="775" t="s">
        <v>3627</v>
      </c>
      <c r="H14980" s="775" t="s">
        <v>3628</v>
      </c>
      <c r="I14980" s="775" t="s">
        <v>5509</v>
      </c>
    </row>
    <row r="14981" spans="1:9">
      <c r="A14981" s="775" t="str">
        <f>Table_wabobpsvr_AzureCalc_AzureCalcRateCard[[#This Row],[ServiceName]]&amp;Table_wabobpsvr_AzureCalc_AzureCalcRateCard[[#This Row],[Price_Level]]&amp;Table_wabobpsvr_AzureCalc_AzureCalcRateCard[[#This Row],[Region]]</f>
        <v>A6 HDInsightD11</v>
      </c>
      <c r="B14981" s="775">
        <v>11</v>
      </c>
      <c r="C14981" s="775" t="s">
        <v>87</v>
      </c>
      <c r="D14981" s="775" t="s">
        <v>176</v>
      </c>
      <c r="E14981" s="775">
        <v>0.56699999999999995</v>
      </c>
      <c r="F14981" s="775" t="s">
        <v>3413</v>
      </c>
      <c r="G14981" s="775" t="s">
        <v>3627</v>
      </c>
      <c r="H14981" s="775" t="s">
        <v>3628</v>
      </c>
      <c r="I14981" s="775" t="s">
        <v>5509</v>
      </c>
    </row>
    <row r="14982" spans="1:9">
      <c r="A14982" s="775" t="str">
        <f>Table_wabobpsvr_AzureCalc_AzureCalcRateCard[[#This Row],[ServiceName]]&amp;Table_wabobpsvr_AzureCalc_AzureCalcRateCard[[#This Row],[Price_Level]]&amp;Table_wabobpsvr_AzureCalc_AzureCalcRateCard[[#This Row],[Region]]</f>
        <v>A6 HDInsightMOSP12</v>
      </c>
      <c r="B14982" s="775">
        <v>12</v>
      </c>
      <c r="C14982" s="775" t="s">
        <v>87</v>
      </c>
      <c r="D14982" s="775" t="s">
        <v>606</v>
      </c>
      <c r="E14982" s="775">
        <v>0.79700000000000004</v>
      </c>
      <c r="F14982" s="775" t="s">
        <v>3413</v>
      </c>
      <c r="G14982" s="775" t="s">
        <v>4235</v>
      </c>
      <c r="H14982" s="775" t="s">
        <v>4235</v>
      </c>
      <c r="I14982" s="775" t="s">
        <v>5510</v>
      </c>
    </row>
    <row r="14983" spans="1:9">
      <c r="A14983" s="775" t="str">
        <f>Table_wabobpsvr_AzureCalc_AzureCalcRateCard[[#This Row],[ServiceName]]&amp;Table_wabobpsvr_AzureCalc_AzureCalcRateCard[[#This Row],[Price_Level]]&amp;Table_wabobpsvr_AzureCalc_AzureCalcRateCard[[#This Row],[Region]]</f>
        <v>A6 HDInsightA12</v>
      </c>
      <c r="B14983" s="775">
        <v>12</v>
      </c>
      <c r="C14983" s="775" t="s">
        <v>87</v>
      </c>
      <c r="D14983" s="775" t="s">
        <v>174</v>
      </c>
      <c r="E14983" s="775">
        <v>0.58179999999999998</v>
      </c>
      <c r="F14983" s="775" t="s">
        <v>3413</v>
      </c>
      <c r="G14983" s="775" t="s">
        <v>3629</v>
      </c>
      <c r="H14983" s="775" t="s">
        <v>3630</v>
      </c>
      <c r="I14983" s="775" t="s">
        <v>5510</v>
      </c>
    </row>
    <row r="14984" spans="1:9">
      <c r="A14984" s="775" t="str">
        <f>Table_wabobpsvr_AzureCalc_AzureCalcRateCard[[#This Row],[ServiceName]]&amp;Table_wabobpsvr_AzureCalc_AzureCalcRateCard[[#This Row],[Price_Level]]&amp;Table_wabobpsvr_AzureCalc_AzureCalcRateCard[[#This Row],[Region]]</f>
        <v>A6 HDInsightB12</v>
      </c>
      <c r="B14984" s="775">
        <v>12</v>
      </c>
      <c r="C14984" s="775" t="s">
        <v>87</v>
      </c>
      <c r="D14984" s="775" t="s">
        <v>175</v>
      </c>
      <c r="E14984" s="775">
        <v>0.55789999999999995</v>
      </c>
      <c r="F14984" s="775" t="s">
        <v>3413</v>
      </c>
      <c r="G14984" s="775" t="s">
        <v>3629</v>
      </c>
      <c r="H14984" s="775" t="s">
        <v>3630</v>
      </c>
      <c r="I14984" s="775" t="s">
        <v>5510</v>
      </c>
    </row>
    <row r="14985" spans="1:9">
      <c r="A14985" s="775" t="str">
        <f>Table_wabobpsvr_AzureCalc_AzureCalcRateCard[[#This Row],[ServiceName]]&amp;Table_wabobpsvr_AzureCalc_AzureCalcRateCard[[#This Row],[Price_Level]]&amp;Table_wabobpsvr_AzureCalc_AzureCalcRateCard[[#This Row],[Region]]</f>
        <v>IP Address HoursMOSP</v>
      </c>
      <c r="B14985" s="775"/>
      <c r="C14985" s="775" t="s">
        <v>87</v>
      </c>
      <c r="D14985" s="775" t="s">
        <v>606</v>
      </c>
      <c r="E14985" s="775">
        <v>3.5999999999999999E-3</v>
      </c>
      <c r="F14985" s="775" t="s">
        <v>3355</v>
      </c>
      <c r="G14985" s="775" t="s">
        <v>4235</v>
      </c>
      <c r="H14985" s="775" t="s">
        <v>4235</v>
      </c>
      <c r="I14985" s="775" t="s">
        <v>4758</v>
      </c>
    </row>
    <row r="14986" spans="1:9">
      <c r="A14986" s="775" t="str">
        <f>Table_wabobpsvr_AzureCalc_AzureCalcRateCard[[#This Row],[ServiceName]]&amp;Table_wabobpsvr_AzureCalc_AzureCalcRateCard[[#This Row],[Price_Level]]&amp;Table_wabobpsvr_AzureCalc_AzureCalcRateCard[[#This Row],[Region]]</f>
        <v>IP Address HoursA</v>
      </c>
      <c r="B14986" s="775"/>
      <c r="C14986" s="775" t="s">
        <v>87</v>
      </c>
      <c r="D14986" s="775" t="s">
        <v>174</v>
      </c>
      <c r="E14986" s="775">
        <v>3.4919999999999999E-3</v>
      </c>
      <c r="F14986" s="775" t="s">
        <v>3355</v>
      </c>
      <c r="G14986" s="775" t="s">
        <v>2459</v>
      </c>
      <c r="H14986" s="775" t="s">
        <v>2460</v>
      </c>
      <c r="I14986" s="775" t="s">
        <v>4758</v>
      </c>
    </row>
    <row r="14987" spans="1:9">
      <c r="A14987" s="775" t="str">
        <f>Table_wabobpsvr_AzureCalc_AzureCalcRateCard[[#This Row],[ServiceName]]&amp;Table_wabobpsvr_AzureCalc_AzureCalcRateCard[[#This Row],[Price_Level]]&amp;Table_wabobpsvr_AzureCalc_AzureCalcRateCard[[#This Row],[Region]]</f>
        <v>IP Address HoursB</v>
      </c>
      <c r="B14987" s="775"/>
      <c r="C14987" s="775" t="s">
        <v>87</v>
      </c>
      <c r="D14987" s="775" t="s">
        <v>175</v>
      </c>
      <c r="E14987" s="775">
        <v>3.3839999999999999E-3</v>
      </c>
      <c r="F14987" s="775" t="s">
        <v>3355</v>
      </c>
      <c r="G14987" s="775" t="s">
        <v>2459</v>
      </c>
      <c r="H14987" s="775" t="s">
        <v>2460</v>
      </c>
      <c r="I14987" s="775" t="s">
        <v>4758</v>
      </c>
    </row>
    <row r="14988" spans="1:9">
      <c r="A14988" s="775" t="str">
        <f>Table_wabobpsvr_AzureCalc_AzureCalcRateCard[[#This Row],[ServiceName]]&amp;Table_wabobpsvr_AzureCalc_AzureCalcRateCard[[#This Row],[Price_Level]]&amp;Table_wabobpsvr_AzureCalc_AzureCalcRateCard[[#This Row],[Region]]</f>
        <v>IP Address HoursC</v>
      </c>
      <c r="B14988" s="775"/>
      <c r="C14988" s="775" t="s">
        <v>87</v>
      </c>
      <c r="D14988" s="775" t="s">
        <v>177</v>
      </c>
      <c r="E14988" s="775">
        <v>3.2759999999999998E-3</v>
      </c>
      <c r="F14988" s="775" t="s">
        <v>3355</v>
      </c>
      <c r="G14988" s="775" t="s">
        <v>2459</v>
      </c>
      <c r="H14988" s="775" t="s">
        <v>2460</v>
      </c>
      <c r="I14988" s="775" t="s">
        <v>4758</v>
      </c>
    </row>
    <row r="14989" spans="1:9">
      <c r="A14989" s="775" t="str">
        <f>Table_wabobpsvr_AzureCalc_AzureCalcRateCard[[#This Row],[ServiceName]]&amp;Table_wabobpsvr_AzureCalc_AzureCalcRateCard[[#This Row],[Price_Level]]&amp;Table_wabobpsvr_AzureCalc_AzureCalcRateCard[[#This Row],[Region]]</f>
        <v>IP Address HoursD</v>
      </c>
      <c r="B14989" s="775"/>
      <c r="C14989" s="775" t="s">
        <v>87</v>
      </c>
      <c r="D14989" s="775" t="s">
        <v>176</v>
      </c>
      <c r="E14989" s="775">
        <v>3.1679999999999998E-3</v>
      </c>
      <c r="F14989" s="775" t="s">
        <v>3355</v>
      </c>
      <c r="G14989" s="775" t="s">
        <v>2459</v>
      </c>
      <c r="H14989" s="775" t="s">
        <v>2460</v>
      </c>
      <c r="I14989" s="775" t="s">
        <v>4758</v>
      </c>
    </row>
    <row r="14990" spans="1:9">
      <c r="A14990" s="775" t="str">
        <f>Table_wabobpsvr_AzureCalc_AzureCalcRateCard[[#This Row],[ServiceName]]&amp;Table_wabobpsvr_AzureCalc_AzureCalcRateCard[[#This Row],[Price_Level]]&amp;Table_wabobpsvr_AzureCalc_AzureCalcRateCard[[#This Row],[Region]]</f>
        <v>RemapsMOSP</v>
      </c>
      <c r="B14990" s="775"/>
      <c r="C14990" s="775" t="s">
        <v>3354</v>
      </c>
      <c r="D14990" s="775" t="s">
        <v>606</v>
      </c>
      <c r="E14990" s="775">
        <v>0.1</v>
      </c>
      <c r="F14990" s="775" t="s">
        <v>3354</v>
      </c>
      <c r="G14990" s="775" t="s">
        <v>4235</v>
      </c>
      <c r="H14990" s="775" t="s">
        <v>4235</v>
      </c>
      <c r="I14990" s="775" t="s">
        <v>4759</v>
      </c>
    </row>
    <row r="14991" spans="1:9">
      <c r="A14991" s="775" t="str">
        <f>Table_wabobpsvr_AzureCalc_AzureCalcRateCard[[#This Row],[ServiceName]]&amp;Table_wabobpsvr_AzureCalc_AzureCalcRateCard[[#This Row],[Price_Level]]&amp;Table_wabobpsvr_AzureCalc_AzureCalcRateCard[[#This Row],[Region]]</f>
        <v>RemapsA</v>
      </c>
      <c r="B14991" s="775"/>
      <c r="C14991" s="775" t="s">
        <v>3354</v>
      </c>
      <c r="D14991" s="775" t="s">
        <v>174</v>
      </c>
      <c r="E14991" s="775">
        <v>0.1</v>
      </c>
      <c r="F14991" s="775" t="s">
        <v>3354</v>
      </c>
      <c r="G14991" s="775" t="s">
        <v>2767</v>
      </c>
      <c r="H14991" s="775" t="s">
        <v>2768</v>
      </c>
      <c r="I14991" s="775" t="s">
        <v>4759</v>
      </c>
    </row>
    <row r="14992" spans="1:9">
      <c r="A14992" s="775" t="str">
        <f>Table_wabobpsvr_AzureCalc_AzureCalcRateCard[[#This Row],[ServiceName]]&amp;Table_wabobpsvr_AzureCalc_AzureCalcRateCard[[#This Row],[Price_Level]]&amp;Table_wabobpsvr_AzureCalc_AzureCalcRateCard[[#This Row],[Region]]</f>
        <v>RemapsB</v>
      </c>
      <c r="B14992" s="775"/>
      <c r="C14992" s="775" t="s">
        <v>3354</v>
      </c>
      <c r="D14992" s="775" t="s">
        <v>175</v>
      </c>
      <c r="E14992" s="775">
        <v>0.1</v>
      </c>
      <c r="F14992" s="775" t="s">
        <v>3354</v>
      </c>
      <c r="G14992" s="775" t="s">
        <v>2767</v>
      </c>
      <c r="H14992" s="775" t="s">
        <v>2768</v>
      </c>
      <c r="I14992" s="775" t="s">
        <v>4759</v>
      </c>
    </row>
    <row r="14993" spans="1:9">
      <c r="A14993" s="775" t="str">
        <f>Table_wabobpsvr_AzureCalc_AzureCalcRateCard[[#This Row],[ServiceName]]&amp;Table_wabobpsvr_AzureCalc_AzureCalcRateCard[[#This Row],[Price_Level]]&amp;Table_wabobpsvr_AzureCalc_AzureCalcRateCard[[#This Row],[Region]]</f>
        <v>RemapsC</v>
      </c>
      <c r="B14993" s="775"/>
      <c r="C14993" s="775" t="s">
        <v>3354</v>
      </c>
      <c r="D14993" s="775" t="s">
        <v>177</v>
      </c>
      <c r="E14993" s="775">
        <v>0.1</v>
      </c>
      <c r="F14993" s="775" t="s">
        <v>3354</v>
      </c>
      <c r="G14993" s="775" t="s">
        <v>2767</v>
      </c>
      <c r="H14993" s="775" t="s">
        <v>2768</v>
      </c>
      <c r="I14993" s="775" t="s">
        <v>4759</v>
      </c>
    </row>
    <row r="14994" spans="1:9">
      <c r="A14994" s="775" t="str">
        <f>Table_wabobpsvr_AzureCalc_AzureCalcRateCard[[#This Row],[ServiceName]]&amp;Table_wabobpsvr_AzureCalc_AzureCalcRateCard[[#This Row],[Price_Level]]&amp;Table_wabobpsvr_AzureCalc_AzureCalcRateCard[[#This Row],[Region]]</f>
        <v>Standard_G5 VM (Windows)B2</v>
      </c>
      <c r="B14994" s="775">
        <v>2</v>
      </c>
      <c r="C14994" s="775" t="s">
        <v>87</v>
      </c>
      <c r="D14994" s="775" t="s">
        <v>175</v>
      </c>
      <c r="E14994" s="775">
        <v>8.25</v>
      </c>
      <c r="F14994" s="775" t="s">
        <v>3075</v>
      </c>
      <c r="G14994" s="775" t="s">
        <v>3563</v>
      </c>
      <c r="H14994" s="775" t="s">
        <v>3564</v>
      </c>
      <c r="I14994" s="775" t="s">
        <v>5511</v>
      </c>
    </row>
    <row r="14995" spans="1:9">
      <c r="A14995" s="775" t="str">
        <f>Table_wabobpsvr_AzureCalc_AzureCalcRateCard[[#This Row],[ServiceName]]&amp;Table_wabobpsvr_AzureCalc_AzureCalcRateCard[[#This Row],[Price_Level]]&amp;Table_wabobpsvr_AzureCalc_AzureCalcRateCard[[#This Row],[Region]]</f>
        <v>Standard_G5 VM (Windows)C2</v>
      </c>
      <c r="B14995" s="775">
        <v>2</v>
      </c>
      <c r="C14995" s="775" t="s">
        <v>87</v>
      </c>
      <c r="D14995" s="775" t="s">
        <v>177</v>
      </c>
      <c r="E14995" s="775">
        <v>7.99</v>
      </c>
      <c r="F14995" s="775" t="s">
        <v>3075</v>
      </c>
      <c r="G14995" s="775" t="s">
        <v>3563</v>
      </c>
      <c r="H14995" s="775" t="s">
        <v>3564</v>
      </c>
      <c r="I14995" s="775" t="s">
        <v>5511</v>
      </c>
    </row>
    <row r="14996" spans="1:9">
      <c r="A14996" s="1039" t="str">
        <f>Table_wabobpsvr_AzureCalc_AzureCalcRateCard[[#This Row],[ServiceName]]&amp;Table_wabobpsvr_AzureCalc_AzureCalcRateCard[[#This Row],[Price_Level]]&amp;Table_wabobpsvr_AzureCalc_AzureCalcRateCard[[#This Row],[Region]]</f>
        <v>Standard_G5 VM (Windows)D2</v>
      </c>
      <c r="B14996" s="1039">
        <v>2</v>
      </c>
      <c r="C14996" s="1039" t="s">
        <v>87</v>
      </c>
      <c r="D14996" s="1039" t="s">
        <v>176</v>
      </c>
      <c r="E14996" s="1039">
        <v>7.73</v>
      </c>
      <c r="F14996" s="1039" t="s">
        <v>3075</v>
      </c>
      <c r="G14996" s="775" t="s">
        <v>3563</v>
      </c>
      <c r="H14996" s="775" t="s">
        <v>3564</v>
      </c>
      <c r="I14996" s="775" t="s">
        <v>5511</v>
      </c>
    </row>
    <row r="14997" spans="1:9">
      <c r="A14997" s="1039" t="str">
        <f>Table_wabobpsvr_AzureCalc_AzureCalcRateCard[[#This Row],[ServiceName]]&amp;Table_wabobpsvr_AzureCalc_AzureCalcRateCard[[#This Row],[Price_Level]]&amp;Table_wabobpsvr_AzureCalc_AzureCalcRateCard[[#This Row],[Region]]</f>
        <v>A6 HDInsightC12</v>
      </c>
      <c r="B14997" s="1039">
        <v>12</v>
      </c>
      <c r="C14997" s="1039" t="s">
        <v>87</v>
      </c>
      <c r="D14997" s="1039" t="s">
        <v>177</v>
      </c>
      <c r="E14997" s="1039">
        <v>0.53400000000000003</v>
      </c>
      <c r="F14997" s="1039" t="s">
        <v>3413</v>
      </c>
      <c r="G14997" s="775" t="s">
        <v>3629</v>
      </c>
      <c r="H14997" s="775" t="s">
        <v>3630</v>
      </c>
      <c r="I14997" s="775" t="s">
        <v>5510</v>
      </c>
    </row>
    <row r="14998" spans="1:9">
      <c r="A14998" s="1039" t="str">
        <f>Table_wabobpsvr_AzureCalc_AzureCalcRateCard[[#This Row],[ServiceName]]&amp;Table_wabobpsvr_AzureCalc_AzureCalcRateCard[[#This Row],[Price_Level]]&amp;Table_wabobpsvr_AzureCalc_AzureCalcRateCard[[#This Row],[Region]]</f>
        <v>A8 HDInsight (Non-Windows)B11</v>
      </c>
      <c r="B14998" s="1039">
        <v>11</v>
      </c>
      <c r="C14998" s="1039" t="s">
        <v>87</v>
      </c>
      <c r="D14998" s="1039" t="s">
        <v>175</v>
      </c>
      <c r="E14998" s="1039">
        <v>3.43</v>
      </c>
      <c r="F14998" s="1039" t="s">
        <v>3379</v>
      </c>
      <c r="G14998" s="775" t="s">
        <v>3625</v>
      </c>
      <c r="H14998" s="775" t="s">
        <v>3626</v>
      </c>
      <c r="I14998" s="775" t="s">
        <v>5507</v>
      </c>
    </row>
    <row r="14999" spans="1:9">
      <c r="A14999" s="1039" t="str">
        <f>Table_wabobpsvr_AzureCalc_AzureCalcRateCard[[#This Row],[ServiceName]]&amp;Table_wabobpsvr_AzureCalc_AzureCalcRateCard[[#This Row],[Price_Level]]&amp;Table_wabobpsvr_AzureCalc_AzureCalcRateCard[[#This Row],[Region]]</f>
        <v>Locally Redundant Storage Standard IO - Page Blob/DiskMOSP</v>
      </c>
      <c r="B14999" s="1039"/>
      <c r="C14999" s="1039" t="s">
        <v>764</v>
      </c>
      <c r="D14999" s="1039" t="s">
        <v>606</v>
      </c>
      <c r="E14999" s="1039">
        <v>0.05</v>
      </c>
      <c r="F14999" s="1039" t="s">
        <v>935</v>
      </c>
      <c r="G14999" s="775" t="s">
        <v>4235</v>
      </c>
      <c r="H14999" s="775" t="s">
        <v>4235</v>
      </c>
      <c r="I14999" s="775" t="s">
        <v>5512</v>
      </c>
    </row>
    <row r="15000" spans="1:9">
      <c r="A15000" s="1039" t="str">
        <f>Table_wabobpsvr_AzureCalc_AzureCalcRateCard[[#This Row],[ServiceName]]&amp;Table_wabobpsvr_AzureCalc_AzureCalcRateCard[[#This Row],[Price_Level]]&amp;Table_wabobpsvr_AzureCalc_AzureCalcRateCard[[#This Row],[Region]]</f>
        <v>Locally Redundant Storage Standard IO - Page Blob/DiskA</v>
      </c>
      <c r="B15000" s="1039"/>
      <c r="C15000" s="1039" t="s">
        <v>764</v>
      </c>
      <c r="D15000" s="1039" t="s">
        <v>174</v>
      </c>
      <c r="E15000" s="1039">
        <v>4.4999999999999998E-2</v>
      </c>
      <c r="F15000" s="1039" t="s">
        <v>935</v>
      </c>
      <c r="G15000" s="775" t="s">
        <v>2002</v>
      </c>
      <c r="H15000" s="775" t="s">
        <v>2003</v>
      </c>
      <c r="I15000" s="775" t="s">
        <v>5512</v>
      </c>
    </row>
    <row r="15001" spans="1:9">
      <c r="A15001" s="1039" t="str">
        <f>Table_wabobpsvr_AzureCalc_AzureCalcRateCard[[#This Row],[ServiceName]]&amp;Table_wabobpsvr_AzureCalc_AzureCalcRateCard[[#This Row],[Price_Level]]&amp;Table_wabobpsvr_AzureCalc_AzureCalcRateCard[[#This Row],[Region]]</f>
        <v>Locally Redundant Storage Standard IO - Page Blob/DiskB</v>
      </c>
      <c r="B15001" s="1039"/>
      <c r="C15001" s="1039" t="s">
        <v>764</v>
      </c>
      <c r="D15001" s="1039" t="s">
        <v>175</v>
      </c>
      <c r="E15001" s="1039">
        <v>4.4999999999999998E-2</v>
      </c>
      <c r="F15001" s="1039" t="s">
        <v>935</v>
      </c>
      <c r="G15001" s="775" t="s">
        <v>2002</v>
      </c>
      <c r="H15001" s="775" t="s">
        <v>2003</v>
      </c>
      <c r="I15001" s="775" t="s">
        <v>5512</v>
      </c>
    </row>
    <row r="15002" spans="1:9">
      <c r="A15002" s="775" t="str">
        <f>Table_wabobpsvr_AzureCalc_AzureCalcRateCard[[#This Row],[ServiceName]]&amp;Table_wabobpsvr_AzureCalc_AzureCalcRateCard[[#This Row],[Price_Level]]&amp;Table_wabobpsvr_AzureCalc_AzureCalcRateCard[[#This Row],[Region]]</f>
        <v>Locally Redundant Storage Standard IO - Page Blob/DiskC</v>
      </c>
      <c r="B15002" s="775"/>
      <c r="C15002" s="775" t="s">
        <v>764</v>
      </c>
      <c r="D15002" s="775" t="s">
        <v>177</v>
      </c>
      <c r="E15002" s="775">
        <v>4.4999999999999998E-2</v>
      </c>
      <c r="F15002" s="775" t="s">
        <v>935</v>
      </c>
      <c r="G15002" s="775" t="s">
        <v>2002</v>
      </c>
      <c r="H15002" s="775" t="s">
        <v>2003</v>
      </c>
      <c r="I15002" s="775" t="s">
        <v>5512</v>
      </c>
    </row>
    <row r="15003" spans="1:9">
      <c r="A15003" s="775" t="str">
        <f>Table_wabobpsvr_AzureCalc_AzureCalcRateCard[[#This Row],[ServiceName]]&amp;Table_wabobpsvr_AzureCalc_AzureCalcRateCard[[#This Row],[Price_Level]]&amp;Table_wabobpsvr_AzureCalc_AzureCalcRateCard[[#This Row],[Region]]</f>
        <v>Locally Redundant Storage Standard IO - Page Blob/DiskD</v>
      </c>
      <c r="B15003" s="775"/>
      <c r="C15003" s="775" t="s">
        <v>764</v>
      </c>
      <c r="D15003" s="775" t="s">
        <v>176</v>
      </c>
      <c r="E15003" s="775">
        <v>4.4999999999999998E-2</v>
      </c>
      <c r="F15003" s="775" t="s">
        <v>935</v>
      </c>
      <c r="G15003" s="775" t="s">
        <v>2002</v>
      </c>
      <c r="H15003" s="775" t="s">
        <v>2003</v>
      </c>
      <c r="I15003" s="775" t="s">
        <v>5512</v>
      </c>
    </row>
    <row r="15004" spans="1:9">
      <c r="A15004" s="775" t="str">
        <f>Table_wabobpsvr_AzureCalc_AzureCalcRateCard[[#This Row],[ServiceName]]&amp;Table_wabobpsvr_AzureCalc_AzureCalcRateCard[[#This Row],[Price_Level]]&amp;Table_wabobpsvr_AzureCalc_AzureCalcRateCard[[#This Row],[Region]]</f>
        <v>Locally Redundant Storage Standard IO - Page Blob/DiskMOSP13</v>
      </c>
      <c r="B15004" s="775">
        <v>13</v>
      </c>
      <c r="C15004" s="775" t="s">
        <v>764</v>
      </c>
      <c r="D15004" s="775" t="s">
        <v>606</v>
      </c>
      <c r="E15004" s="775">
        <v>0.12</v>
      </c>
      <c r="F15004" s="775" t="s">
        <v>935</v>
      </c>
      <c r="G15004" s="775" t="s">
        <v>4235</v>
      </c>
      <c r="H15004" s="775" t="s">
        <v>4235</v>
      </c>
      <c r="I15004" s="775" t="s">
        <v>5513</v>
      </c>
    </row>
    <row r="15005" spans="1:9">
      <c r="A15005" s="775" t="str">
        <f>Table_wabobpsvr_AzureCalc_AzureCalcRateCard[[#This Row],[ServiceName]]&amp;Table_wabobpsvr_AzureCalc_AzureCalcRateCard[[#This Row],[Price_Level]]&amp;Table_wabobpsvr_AzureCalc_AzureCalcRateCard[[#This Row],[Region]]</f>
        <v>Locally Redundant Storage Standard IO - Page Blob/DiskA13</v>
      </c>
      <c r="B15005" s="775">
        <v>13</v>
      </c>
      <c r="C15005" s="775" t="s">
        <v>764</v>
      </c>
      <c r="D15005" s="775" t="s">
        <v>174</v>
      </c>
      <c r="E15005" s="775">
        <v>0.115</v>
      </c>
      <c r="F15005" s="775" t="s">
        <v>935</v>
      </c>
      <c r="G15005" s="775" t="s">
        <v>2120</v>
      </c>
      <c r="H15005" s="775" t="s">
        <v>2121</v>
      </c>
      <c r="I15005" s="775" t="s">
        <v>5513</v>
      </c>
    </row>
    <row r="15006" spans="1:9">
      <c r="A15006" s="775" t="str">
        <f>Table_wabobpsvr_AzureCalc_AzureCalcRateCard[[#This Row],[ServiceName]]&amp;Table_wabobpsvr_AzureCalc_AzureCalcRateCard[[#This Row],[Price_Level]]&amp;Table_wabobpsvr_AzureCalc_AzureCalcRateCard[[#This Row],[Region]]</f>
        <v>Locally Redundant Storage Standard IO - Page Blob/DiskB13</v>
      </c>
      <c r="B15006" s="775">
        <v>13</v>
      </c>
      <c r="C15006" s="775" t="s">
        <v>764</v>
      </c>
      <c r="D15006" s="775" t="s">
        <v>175</v>
      </c>
      <c r="E15006" s="775">
        <v>0.115</v>
      </c>
      <c r="F15006" s="775" t="s">
        <v>935</v>
      </c>
      <c r="G15006" s="775" t="s">
        <v>2120</v>
      </c>
      <c r="H15006" s="775" t="s">
        <v>2121</v>
      </c>
      <c r="I15006" s="775" t="s">
        <v>5513</v>
      </c>
    </row>
    <row r="15007" spans="1:9">
      <c r="A15007" s="1039" t="str">
        <f>Table_wabobpsvr_AzureCalc_AzureCalcRateCard[[#This Row],[ServiceName]]&amp;Table_wabobpsvr_AzureCalc_AzureCalcRateCard[[#This Row],[Price_Level]]&amp;Table_wabobpsvr_AzureCalc_AzureCalcRateCard[[#This Row],[Region]]</f>
        <v>Locally Redundant Storage Standard IO - Page Blob/DiskC13</v>
      </c>
      <c r="B15007" s="1039">
        <v>13</v>
      </c>
      <c r="C15007" s="1039" t="s">
        <v>764</v>
      </c>
      <c r="D15007" s="1039" t="s">
        <v>177</v>
      </c>
      <c r="E15007" s="1039">
        <v>0.115</v>
      </c>
      <c r="F15007" s="1039" t="s">
        <v>935</v>
      </c>
      <c r="G15007" s="775" t="s">
        <v>2120</v>
      </c>
      <c r="H15007" s="775" t="s">
        <v>2121</v>
      </c>
      <c r="I15007" s="775" t="s">
        <v>5513</v>
      </c>
    </row>
    <row r="15008" spans="1:9">
      <c r="A15008" s="775" t="str">
        <f>Table_wabobpsvr_AzureCalc_AzureCalcRateCard[[#This Row],[ServiceName]]&amp;Table_wabobpsvr_AzureCalc_AzureCalcRateCard[[#This Row],[Price_Level]]&amp;Table_wabobpsvr_AzureCalc_AzureCalcRateCard[[#This Row],[Region]]</f>
        <v>Locally Redundant Storage Standard IO - Page Blob/DiskD13</v>
      </c>
      <c r="B15008" s="775">
        <v>13</v>
      </c>
      <c r="C15008" s="775" t="s">
        <v>764</v>
      </c>
      <c r="D15008" s="775" t="s">
        <v>176</v>
      </c>
      <c r="E15008" s="775">
        <v>0.115</v>
      </c>
      <c r="F15008" s="775" t="s">
        <v>935</v>
      </c>
      <c r="G15008" s="775" t="s">
        <v>2120</v>
      </c>
      <c r="H15008" s="775" t="s">
        <v>2121</v>
      </c>
      <c r="I15008" s="775" t="s">
        <v>5513</v>
      </c>
    </row>
    <row r="15009" spans="1:9">
      <c r="A15009" s="775" t="str">
        <f>Table_wabobpsvr_AzureCalc_AzureCalcRateCard[[#This Row],[ServiceName]]&amp;Table_wabobpsvr_AzureCalc_AzureCalcRateCard[[#This Row],[Price_Level]]&amp;Table_wabobpsvr_AzureCalc_AzureCalcRateCard[[#This Row],[Region]]</f>
        <v>Geo Redundant Storage Standard IO - Table/Queue - Tier 4B</v>
      </c>
      <c r="B15009" s="775"/>
      <c r="C15009" s="775" t="s">
        <v>764</v>
      </c>
      <c r="D15009" s="775" t="s">
        <v>175</v>
      </c>
      <c r="E15009" s="775">
        <v>0.06</v>
      </c>
      <c r="F15009" s="775" t="s">
        <v>879</v>
      </c>
      <c r="G15009" s="775" t="s">
        <v>2000</v>
      </c>
      <c r="H15009" s="775" t="s">
        <v>2001</v>
      </c>
      <c r="I15009" s="775" t="s">
        <v>4762</v>
      </c>
    </row>
    <row r="15010" spans="1:9">
      <c r="A15010" s="775" t="str">
        <f>Table_wabobpsvr_AzureCalc_AzureCalcRateCard[[#This Row],[ServiceName]]&amp;Table_wabobpsvr_AzureCalc_AzureCalcRateCard[[#This Row],[Price_Level]]&amp;Table_wabobpsvr_AzureCalc_AzureCalcRateCard[[#This Row],[Region]]</f>
        <v>Locally Redundant Storage Standard IO - Block Blob - Tier 2A</v>
      </c>
      <c r="B15010" s="775"/>
      <c r="C15010" s="775" t="s">
        <v>764</v>
      </c>
      <c r="D15010" s="775" t="s">
        <v>174</v>
      </c>
      <c r="E15010" s="775">
        <v>2.24E-2</v>
      </c>
      <c r="F15010" s="775" t="s">
        <v>862</v>
      </c>
      <c r="G15010" s="775" t="s">
        <v>2550</v>
      </c>
      <c r="H15010" s="775" t="s">
        <v>2551</v>
      </c>
      <c r="I15010" s="775" t="s">
        <v>4726</v>
      </c>
    </row>
    <row r="15011" spans="1:9">
      <c r="A15011" s="775" t="str">
        <f>Table_wabobpsvr_AzureCalc_AzureCalcRateCard[[#This Row],[ServiceName]]&amp;Table_wabobpsvr_AzureCalc_AzureCalcRateCard[[#This Row],[Price_Level]]&amp;Table_wabobpsvr_AzureCalc_AzureCalcRateCard[[#This Row],[Region]]</f>
        <v>Geo Redundant Storage Standard IO - Table/Queue - Tier 3MOSP</v>
      </c>
      <c r="B15011" s="775"/>
      <c r="C15011" s="775" t="s">
        <v>764</v>
      </c>
      <c r="D15011" s="775" t="s">
        <v>606</v>
      </c>
      <c r="E15011" s="775">
        <v>7.0000000000000007E-2</v>
      </c>
      <c r="F15011" s="775" t="s">
        <v>878</v>
      </c>
      <c r="G15011" s="775" t="s">
        <v>4235</v>
      </c>
      <c r="H15011" s="775" t="s">
        <v>4235</v>
      </c>
      <c r="I15011" s="775" t="s">
        <v>4762</v>
      </c>
    </row>
    <row r="15012" spans="1:9">
      <c r="A15012" s="775" t="str">
        <f>Table_wabobpsvr_AzureCalc_AzureCalcRateCard[[#This Row],[ServiceName]]&amp;Table_wabobpsvr_AzureCalc_AzureCalcRateCard[[#This Row],[Price_Level]]&amp;Table_wabobpsvr_AzureCalc_AzureCalcRateCard[[#This Row],[Region]]</f>
        <v>Geo Redundant Storage Standard IO - Table/Queue - Tier 3A</v>
      </c>
      <c r="B15012" s="775"/>
      <c r="C15012" s="775" t="s">
        <v>764</v>
      </c>
      <c r="D15012" s="775" t="s">
        <v>174</v>
      </c>
      <c r="E15012" s="775">
        <v>0.06</v>
      </c>
      <c r="F15012" s="775" t="s">
        <v>878</v>
      </c>
      <c r="G15012" s="775" t="s">
        <v>2000</v>
      </c>
      <c r="H15012" s="775" t="s">
        <v>2001</v>
      </c>
      <c r="I15012" s="775" t="s">
        <v>4762</v>
      </c>
    </row>
    <row r="15013" spans="1:9">
      <c r="A15013" s="775" t="str">
        <f>Table_wabobpsvr_AzureCalc_AzureCalcRateCard[[#This Row],[ServiceName]]&amp;Table_wabobpsvr_AzureCalc_AzureCalcRateCard[[#This Row],[Price_Level]]&amp;Table_wabobpsvr_AzureCalc_AzureCalcRateCard[[#This Row],[Region]]</f>
        <v>Geo Redundant Storage Standard IO - Table/Queue - Tier 3B</v>
      </c>
      <c r="B15013" s="775"/>
      <c r="C15013" s="775" t="s">
        <v>764</v>
      </c>
      <c r="D15013" s="775" t="s">
        <v>175</v>
      </c>
      <c r="E15013" s="775">
        <v>0.06</v>
      </c>
      <c r="F15013" s="775" t="s">
        <v>878</v>
      </c>
      <c r="G15013" s="775" t="s">
        <v>2000</v>
      </c>
      <c r="H15013" s="775" t="s">
        <v>2001</v>
      </c>
      <c r="I15013" s="775" t="s">
        <v>4762</v>
      </c>
    </row>
    <row r="15014" spans="1:9">
      <c r="A15014" s="775" t="str">
        <f>Table_wabobpsvr_AzureCalc_AzureCalcRateCard[[#This Row],[ServiceName]]&amp;Table_wabobpsvr_AzureCalc_AzureCalcRateCard[[#This Row],[Price_Level]]&amp;Table_wabobpsvr_AzureCalc_AzureCalcRateCard[[#This Row],[Region]]</f>
        <v>Geo Redundant Storage Standard IO - Table/Queue - Tier 3C</v>
      </c>
      <c r="B15014" s="775"/>
      <c r="C15014" s="775" t="s">
        <v>764</v>
      </c>
      <c r="D15014" s="775" t="s">
        <v>177</v>
      </c>
      <c r="E15014" s="775">
        <v>0.06</v>
      </c>
      <c r="F15014" s="775" t="s">
        <v>878</v>
      </c>
      <c r="G15014" s="775" t="s">
        <v>2000</v>
      </c>
      <c r="H15014" s="775" t="s">
        <v>2001</v>
      </c>
      <c r="I15014" s="775" t="s">
        <v>4762</v>
      </c>
    </row>
    <row r="15015" spans="1:9">
      <c r="A15015" s="775" t="str">
        <f>Table_wabobpsvr_AzureCalc_AzureCalcRateCard[[#This Row],[ServiceName]]&amp;Table_wabobpsvr_AzureCalc_AzureCalcRateCard[[#This Row],[Price_Level]]&amp;Table_wabobpsvr_AzureCalc_AzureCalcRateCard[[#This Row],[Region]]</f>
        <v>Geo Redundant Storage Standard IO - Table/Queue - Tier 3D</v>
      </c>
      <c r="B15015" s="775"/>
      <c r="C15015" s="775" t="s">
        <v>764</v>
      </c>
      <c r="D15015" s="775" t="s">
        <v>176</v>
      </c>
      <c r="E15015" s="775">
        <v>0.06</v>
      </c>
      <c r="F15015" s="775" t="s">
        <v>878</v>
      </c>
      <c r="G15015" s="775" t="s">
        <v>2000</v>
      </c>
      <c r="H15015" s="775" t="s">
        <v>2001</v>
      </c>
      <c r="I15015" s="775" t="s">
        <v>4762</v>
      </c>
    </row>
    <row r="15016" spans="1:9">
      <c r="A15016" s="775" t="str">
        <f>Table_wabobpsvr_AzureCalc_AzureCalcRateCard[[#This Row],[ServiceName]]&amp;Table_wabobpsvr_AzureCalc_AzureCalcRateCard[[#This Row],[Price_Level]]&amp;Table_wabobpsvr_AzureCalc_AzureCalcRateCard[[#This Row],[Region]]</f>
        <v>Geo Redundant Storage Standard IO - Table/Queue - Tier 4MOSP</v>
      </c>
      <c r="B15016" s="775"/>
      <c r="C15016" s="775" t="s">
        <v>764</v>
      </c>
      <c r="D15016" s="775" t="s">
        <v>606</v>
      </c>
      <c r="E15016" s="775">
        <v>6.5000000000000002E-2</v>
      </c>
      <c r="F15016" s="775" t="s">
        <v>879</v>
      </c>
      <c r="G15016" s="775" t="s">
        <v>4235</v>
      </c>
      <c r="H15016" s="775" t="s">
        <v>4235</v>
      </c>
      <c r="I15016" s="775" t="s">
        <v>4762</v>
      </c>
    </row>
    <row r="15017" spans="1:9">
      <c r="A15017" s="775" t="str">
        <f>Table_wabobpsvr_AzureCalc_AzureCalcRateCard[[#This Row],[ServiceName]]&amp;Table_wabobpsvr_AzureCalc_AzureCalcRateCard[[#This Row],[Price_Level]]&amp;Table_wabobpsvr_AzureCalc_AzureCalcRateCard[[#This Row],[Region]]</f>
        <v>Geo Redundant Storage Standard IO - Table/Queue - Tier 4A</v>
      </c>
      <c r="B15017" s="775"/>
      <c r="C15017" s="775" t="s">
        <v>764</v>
      </c>
      <c r="D15017" s="775" t="s">
        <v>174</v>
      </c>
      <c r="E15017" s="775">
        <v>0.06</v>
      </c>
      <c r="F15017" s="775" t="s">
        <v>879</v>
      </c>
      <c r="G15017" s="775" t="s">
        <v>2000</v>
      </c>
      <c r="H15017" s="775" t="s">
        <v>2001</v>
      </c>
      <c r="I15017" s="775" t="s">
        <v>4762</v>
      </c>
    </row>
    <row r="15018" spans="1:9">
      <c r="A15018" s="775" t="str">
        <f>Table_wabobpsvr_AzureCalc_AzureCalcRateCard[[#This Row],[ServiceName]]&amp;Table_wabobpsvr_AzureCalc_AzureCalcRateCard[[#This Row],[Price_Level]]&amp;Table_wabobpsvr_AzureCalc_AzureCalcRateCard[[#This Row],[Region]]</f>
        <v>Locally Redundant Storage Standard IO - Block Blob - Tier 2B</v>
      </c>
      <c r="B15018" s="775"/>
      <c r="C15018" s="775" t="s">
        <v>764</v>
      </c>
      <c r="D15018" s="775" t="s">
        <v>175</v>
      </c>
      <c r="E15018" s="775">
        <v>2.24E-2</v>
      </c>
      <c r="F15018" s="775" t="s">
        <v>862</v>
      </c>
      <c r="G15018" s="775" t="s">
        <v>2550</v>
      </c>
      <c r="H15018" s="775" t="s">
        <v>2551</v>
      </c>
      <c r="I15018" s="775" t="s">
        <v>4726</v>
      </c>
    </row>
    <row r="15019" spans="1:9">
      <c r="A15019" s="775" t="str">
        <f>Table_wabobpsvr_AzureCalc_AzureCalcRateCard[[#This Row],[ServiceName]]&amp;Table_wabobpsvr_AzureCalc_AzureCalcRateCard[[#This Row],[Price_Level]]&amp;Table_wabobpsvr_AzureCalc_AzureCalcRateCard[[#This Row],[Region]]</f>
        <v>Locally Redundant Storage Standard IO - Table/Queue - Tier 3D</v>
      </c>
      <c r="B15019" s="775"/>
      <c r="C15019" s="775" t="s">
        <v>764</v>
      </c>
      <c r="D15019" s="775" t="s">
        <v>176</v>
      </c>
      <c r="E15019" s="775">
        <v>4.4999999999999998E-2</v>
      </c>
      <c r="F15019" s="775" t="s">
        <v>889</v>
      </c>
      <c r="G15019" s="775" t="s">
        <v>2759</v>
      </c>
      <c r="H15019" s="775" t="s">
        <v>2760</v>
      </c>
      <c r="I15019" s="775" t="s">
        <v>4733</v>
      </c>
    </row>
    <row r="15020" spans="1:9">
      <c r="A15020" s="775" t="str">
        <f>Table_wabobpsvr_AzureCalc_AzureCalcRateCard[[#This Row],[ServiceName]]&amp;Table_wabobpsvr_AzureCalc_AzureCalcRateCard[[#This Row],[Price_Level]]&amp;Table_wabobpsvr_AzureCalc_AzureCalcRateCard[[#This Row],[Region]]</f>
        <v>Locally Redundant Storage Standard IO - Table/Queue - Tier 4MOSP</v>
      </c>
      <c r="B15020" s="775"/>
      <c r="C15020" s="775" t="s">
        <v>764</v>
      </c>
      <c r="D15020" s="775" t="s">
        <v>606</v>
      </c>
      <c r="E15020" s="775">
        <v>5.5E-2</v>
      </c>
      <c r="F15020" s="775" t="s">
        <v>890</v>
      </c>
      <c r="G15020" s="775" t="s">
        <v>4235</v>
      </c>
      <c r="H15020" s="775" t="s">
        <v>4235</v>
      </c>
      <c r="I15020" s="775" t="s">
        <v>4733</v>
      </c>
    </row>
    <row r="15021" spans="1:9">
      <c r="A15021" s="775" t="str">
        <f>Table_wabobpsvr_AzureCalc_AzureCalcRateCard[[#This Row],[ServiceName]]&amp;Table_wabobpsvr_AzureCalc_AzureCalcRateCard[[#This Row],[Price_Level]]&amp;Table_wabobpsvr_AzureCalc_AzureCalcRateCard[[#This Row],[Region]]</f>
        <v>Locally Redundant Storage Standard IO - Table/Queue - Tier 4A</v>
      </c>
      <c r="B15021" s="775"/>
      <c r="C15021" s="775" t="s">
        <v>764</v>
      </c>
      <c r="D15021" s="775" t="s">
        <v>174</v>
      </c>
      <c r="E15021" s="775">
        <v>4.4999999999999998E-2</v>
      </c>
      <c r="F15021" s="775" t="s">
        <v>890</v>
      </c>
      <c r="G15021" s="775" t="s">
        <v>2759</v>
      </c>
      <c r="H15021" s="775" t="s">
        <v>2760</v>
      </c>
      <c r="I15021" s="775" t="s">
        <v>4733</v>
      </c>
    </row>
    <row r="15022" spans="1:9">
      <c r="A15022" s="1039" t="str">
        <f>Table_wabobpsvr_AzureCalc_AzureCalcRateCard[[#This Row],[ServiceName]]&amp;Table_wabobpsvr_AzureCalc_AzureCalcRateCard[[#This Row],[Price_Level]]&amp;Table_wabobpsvr_AzureCalc_AzureCalcRateCard[[#This Row],[Region]]</f>
        <v>Locally Redundant Storage Standard IO - Table/Queue - Tier 4B</v>
      </c>
      <c r="B15022" s="1039"/>
      <c r="C15022" s="1039" t="s">
        <v>764</v>
      </c>
      <c r="D15022" s="1039" t="s">
        <v>175</v>
      </c>
      <c r="E15022" s="1039">
        <v>4.4999999999999998E-2</v>
      </c>
      <c r="F15022" s="1039" t="s">
        <v>890</v>
      </c>
      <c r="G15022" s="775" t="s">
        <v>2759</v>
      </c>
      <c r="H15022" s="775" t="s">
        <v>2760</v>
      </c>
      <c r="I15022" s="775" t="s">
        <v>4733</v>
      </c>
    </row>
    <row r="15023" spans="1:9">
      <c r="A15023" s="1039" t="str">
        <f>Table_wabobpsvr_AzureCalc_AzureCalcRateCard[[#This Row],[ServiceName]]&amp;Table_wabobpsvr_AzureCalc_AzureCalcRateCard[[#This Row],[Price_Level]]&amp;Table_wabobpsvr_AzureCalc_AzureCalcRateCard[[#This Row],[Region]]</f>
        <v>Locally Redundant Storage Standard IO - Table/Queue - Tier 4C</v>
      </c>
      <c r="B15023" s="1039"/>
      <c r="C15023" s="1039" t="s">
        <v>764</v>
      </c>
      <c r="D15023" s="1039" t="s">
        <v>177</v>
      </c>
      <c r="E15023" s="1039">
        <v>4.4999999999999998E-2</v>
      </c>
      <c r="F15023" s="1039" t="s">
        <v>890</v>
      </c>
      <c r="G15023" s="775" t="s">
        <v>2759</v>
      </c>
      <c r="H15023" s="775" t="s">
        <v>2760</v>
      </c>
      <c r="I15023" s="775" t="s">
        <v>4733</v>
      </c>
    </row>
    <row r="15024" spans="1:9">
      <c r="A15024" s="1039" t="str">
        <f>Table_wabobpsvr_AzureCalc_AzureCalcRateCard[[#This Row],[ServiceName]]&amp;Table_wabobpsvr_AzureCalc_AzureCalcRateCard[[#This Row],[Price_Level]]&amp;Table_wabobpsvr_AzureCalc_AzureCalcRateCard[[#This Row],[Region]]</f>
        <v>Locally Redundant Storage Standard IO - Table/Queue - Tier 4D</v>
      </c>
      <c r="B15024" s="1039"/>
      <c r="C15024" s="1039" t="s">
        <v>764</v>
      </c>
      <c r="D15024" s="1039" t="s">
        <v>176</v>
      </c>
      <c r="E15024" s="1039">
        <v>4.4999999999999998E-2</v>
      </c>
      <c r="F15024" s="1039" t="s">
        <v>890</v>
      </c>
      <c r="G15024" s="775" t="s">
        <v>2759</v>
      </c>
      <c r="H15024" s="775" t="s">
        <v>2760</v>
      </c>
      <c r="I15024" s="775" t="s">
        <v>4733</v>
      </c>
    </row>
    <row r="15025" spans="1:9">
      <c r="A15025" s="1039" t="str">
        <f>Table_wabobpsvr_AzureCalc_AzureCalcRateCard[[#This Row],[ServiceName]]&amp;Table_wabobpsvr_AzureCalc_AzureCalcRateCard[[#This Row],[Price_Level]]&amp;Table_wabobpsvr_AzureCalc_AzureCalcRateCard[[#This Row],[Region]]</f>
        <v>Locally Redundant Storage Standard IO - Table/Queue - Tier 5MOSP</v>
      </c>
      <c r="B15025" s="1039"/>
      <c r="C15025" s="1039" t="s">
        <v>764</v>
      </c>
      <c r="D15025" s="1039" t="s">
        <v>606</v>
      </c>
      <c r="E15025" s="1039">
        <v>4.4999999999999998E-2</v>
      </c>
      <c r="F15025" s="1039" t="s">
        <v>891</v>
      </c>
      <c r="G15025" s="775" t="s">
        <v>4235</v>
      </c>
      <c r="H15025" s="775" t="s">
        <v>4235</v>
      </c>
      <c r="I15025" s="775" t="s">
        <v>4733</v>
      </c>
    </row>
    <row r="15026" spans="1:9">
      <c r="A15026" s="1039" t="str">
        <f>Table_wabobpsvr_AzureCalc_AzureCalcRateCard[[#This Row],[ServiceName]]&amp;Table_wabobpsvr_AzureCalc_AzureCalcRateCard[[#This Row],[Price_Level]]&amp;Table_wabobpsvr_AzureCalc_AzureCalcRateCard[[#This Row],[Region]]</f>
        <v>Locally Redundant Storage Standard IO - Block Blob - Tier 2C</v>
      </c>
      <c r="B15026" s="1039"/>
      <c r="C15026" s="1039" t="s">
        <v>764</v>
      </c>
      <c r="D15026" s="1039" t="s">
        <v>177</v>
      </c>
      <c r="E15026" s="1039">
        <v>2.24E-2</v>
      </c>
      <c r="F15026" s="1039" t="s">
        <v>862</v>
      </c>
      <c r="G15026" s="775" t="s">
        <v>2550</v>
      </c>
      <c r="H15026" s="775" t="s">
        <v>2551</v>
      </c>
      <c r="I15026" s="775" t="s">
        <v>4726</v>
      </c>
    </row>
    <row r="15027" spans="1:9">
      <c r="A15027" s="775" t="str">
        <f>Table_wabobpsvr_AzureCalc_AzureCalcRateCard[[#This Row],[ServiceName]]&amp;Table_wabobpsvr_AzureCalc_AzureCalcRateCard[[#This Row],[Price_Level]]&amp;Table_wabobpsvr_AzureCalc_AzureCalcRateCard[[#This Row],[Region]]</f>
        <v>Locally Redundant Storage Standard IO - Block Blob - Tier 2D</v>
      </c>
      <c r="B15027" s="775"/>
      <c r="C15027" s="775" t="s">
        <v>764</v>
      </c>
      <c r="D15027" s="775" t="s">
        <v>176</v>
      </c>
      <c r="E15027" s="775">
        <v>2.24E-2</v>
      </c>
      <c r="F15027" s="775" t="s">
        <v>862</v>
      </c>
      <c r="G15027" s="775" t="s">
        <v>2550</v>
      </c>
      <c r="H15027" s="775" t="s">
        <v>2551</v>
      </c>
      <c r="I15027" s="775" t="s">
        <v>4726</v>
      </c>
    </row>
    <row r="15028" spans="1:9">
      <c r="A15028" s="775" t="str">
        <f>Table_wabobpsvr_AzureCalc_AzureCalcRateCard[[#This Row],[ServiceName]]&amp;Table_wabobpsvr_AzureCalc_AzureCalcRateCard[[#This Row],[Price_Level]]&amp;Table_wabobpsvr_AzureCalc_AzureCalcRateCard[[#This Row],[Region]]</f>
        <v>Locally Redundant Storage Standard IO - Block Blob - Tier 3MOSP</v>
      </c>
      <c r="B15028" s="775"/>
      <c r="C15028" s="775" t="s">
        <v>764</v>
      </c>
      <c r="D15028" s="775" t="s">
        <v>606</v>
      </c>
      <c r="E15028" s="775">
        <v>2.3199999999999998E-2</v>
      </c>
      <c r="F15028" s="775" t="s">
        <v>863</v>
      </c>
      <c r="G15028" s="775" t="s">
        <v>4235</v>
      </c>
      <c r="H15028" s="775" t="s">
        <v>4235</v>
      </c>
      <c r="I15028" s="775" t="s">
        <v>4726</v>
      </c>
    </row>
    <row r="15029" spans="1:9">
      <c r="A15029" s="1039" t="str">
        <f>Table_wabobpsvr_AzureCalc_AzureCalcRateCard[[#This Row],[ServiceName]]&amp;Table_wabobpsvr_AzureCalc_AzureCalcRateCard[[#This Row],[Price_Level]]&amp;Table_wabobpsvr_AzureCalc_AzureCalcRateCard[[#This Row],[Region]]</f>
        <v>Locally Redundant Storage Standard IO - Block Blob - Tier 3A</v>
      </c>
      <c r="B15029" s="1039"/>
      <c r="C15029" s="1039" t="s">
        <v>764</v>
      </c>
      <c r="D15029" s="1039" t="s">
        <v>174</v>
      </c>
      <c r="E15029" s="1039">
        <v>2.24E-2</v>
      </c>
      <c r="F15029" s="1039" t="s">
        <v>863</v>
      </c>
      <c r="G15029" s="775" t="s">
        <v>2550</v>
      </c>
      <c r="H15029" s="775" t="s">
        <v>2551</v>
      </c>
      <c r="I15029" s="775" t="s">
        <v>4726</v>
      </c>
    </row>
    <row r="15030" spans="1:9">
      <c r="A15030" s="1039" t="str">
        <f>Table_wabobpsvr_AzureCalc_AzureCalcRateCard[[#This Row],[ServiceName]]&amp;Table_wabobpsvr_AzureCalc_AzureCalcRateCard[[#This Row],[Price_Level]]&amp;Table_wabobpsvr_AzureCalc_AzureCalcRateCard[[#This Row],[Region]]</f>
        <v>Locally Redundant Storage Standard IO - Block Blob - Tier 3B</v>
      </c>
      <c r="B15030" s="1039"/>
      <c r="C15030" s="1039" t="s">
        <v>764</v>
      </c>
      <c r="D15030" s="1039" t="s">
        <v>175</v>
      </c>
      <c r="E15030" s="1039">
        <v>2.24E-2</v>
      </c>
      <c r="F15030" s="1039" t="s">
        <v>863</v>
      </c>
      <c r="G15030" s="775" t="s">
        <v>2550</v>
      </c>
      <c r="H15030" s="775" t="s">
        <v>2551</v>
      </c>
      <c r="I15030" s="775" t="s">
        <v>4726</v>
      </c>
    </row>
    <row r="15031" spans="1:9">
      <c r="A15031" s="1039" t="str">
        <f>Table_wabobpsvr_AzureCalc_AzureCalcRateCard[[#This Row],[ServiceName]]&amp;Table_wabobpsvr_AzureCalc_AzureCalcRateCard[[#This Row],[Price_Level]]&amp;Table_wabobpsvr_AzureCalc_AzureCalcRateCard[[#This Row],[Region]]</f>
        <v>Locally Redundant Storage Standard IO - Block Blob - Tier 3C</v>
      </c>
      <c r="B15031" s="1039"/>
      <c r="C15031" s="1039" t="s">
        <v>764</v>
      </c>
      <c r="D15031" s="1039" t="s">
        <v>177</v>
      </c>
      <c r="E15031" s="1039">
        <v>2.24E-2</v>
      </c>
      <c r="F15031" s="1039" t="s">
        <v>863</v>
      </c>
      <c r="G15031" s="775" t="s">
        <v>2550</v>
      </c>
      <c r="H15031" s="775" t="s">
        <v>2551</v>
      </c>
      <c r="I15031" s="775" t="s">
        <v>4726</v>
      </c>
    </row>
    <row r="15032" spans="1:9">
      <c r="A15032" s="1039" t="str">
        <f>Table_wabobpsvr_AzureCalc_AzureCalcRateCard[[#This Row],[ServiceName]]&amp;Table_wabobpsvr_AzureCalc_AzureCalcRateCard[[#This Row],[Price_Level]]&amp;Table_wabobpsvr_AzureCalc_AzureCalcRateCard[[#This Row],[Region]]</f>
        <v>Locally Redundant Storage Standard IO - Block Blob - Tier 3D</v>
      </c>
      <c r="B15032" s="1039"/>
      <c r="C15032" s="1039" t="s">
        <v>764</v>
      </c>
      <c r="D15032" s="1039" t="s">
        <v>176</v>
      </c>
      <c r="E15032" s="1039">
        <v>2.24E-2</v>
      </c>
      <c r="F15032" s="1039" t="s">
        <v>863</v>
      </c>
      <c r="G15032" s="775" t="s">
        <v>2550</v>
      </c>
      <c r="H15032" s="775" t="s">
        <v>2551</v>
      </c>
      <c r="I15032" s="775" t="s">
        <v>4726</v>
      </c>
    </row>
    <row r="15033" spans="1:9">
      <c r="A15033" s="1039" t="str">
        <f>Table_wabobpsvr_AzureCalc_AzureCalcRateCard[[#This Row],[ServiceName]]&amp;Table_wabobpsvr_AzureCalc_AzureCalcRateCard[[#This Row],[Price_Level]]&amp;Table_wabobpsvr_AzureCalc_AzureCalcRateCard[[#This Row],[Region]]</f>
        <v>Locally Redundant Storage Standard IO - Block Blob - Tier 4MOSP</v>
      </c>
      <c r="B15033" s="1039"/>
      <c r="C15033" s="1039" t="s">
        <v>764</v>
      </c>
      <c r="D15033" s="1039" t="s">
        <v>606</v>
      </c>
      <c r="E15033" s="1039">
        <v>2.2800000000000001E-2</v>
      </c>
      <c r="F15033" s="1039" t="s">
        <v>864</v>
      </c>
      <c r="G15033" s="775" t="s">
        <v>4235</v>
      </c>
      <c r="H15033" s="775" t="s">
        <v>4235</v>
      </c>
      <c r="I15033" s="775" t="s">
        <v>4726</v>
      </c>
    </row>
    <row r="15034" spans="1:9">
      <c r="A15034" s="1039" t="str">
        <f>Table_wabobpsvr_AzureCalc_AzureCalcRateCard[[#This Row],[ServiceName]]&amp;Table_wabobpsvr_AzureCalc_AzureCalcRateCard[[#This Row],[Price_Level]]&amp;Table_wabobpsvr_AzureCalc_AzureCalcRateCard[[#This Row],[Region]]</f>
        <v>Locally Redundant Storage Standard IO - Block Blob - Tier 4A</v>
      </c>
      <c r="B15034" s="1039"/>
      <c r="C15034" s="1039" t="s">
        <v>764</v>
      </c>
      <c r="D15034" s="1039" t="s">
        <v>174</v>
      </c>
      <c r="E15034" s="1039">
        <v>2.24E-2</v>
      </c>
      <c r="F15034" s="1039" t="s">
        <v>864</v>
      </c>
      <c r="G15034" s="775" t="s">
        <v>2550</v>
      </c>
      <c r="H15034" s="775" t="s">
        <v>2551</v>
      </c>
      <c r="I15034" s="775" t="s">
        <v>4726</v>
      </c>
    </row>
    <row r="15035" spans="1:9">
      <c r="A15035" s="1039" t="str">
        <f>Table_wabobpsvr_AzureCalc_AzureCalcRateCard[[#This Row],[ServiceName]]&amp;Table_wabobpsvr_AzureCalc_AzureCalcRateCard[[#This Row],[Price_Level]]&amp;Table_wabobpsvr_AzureCalc_AzureCalcRateCard[[#This Row],[Region]]</f>
        <v>Locally Redundant Storage Standard IO - Block Blob - Tier 4B</v>
      </c>
      <c r="B15035" s="1039"/>
      <c r="C15035" s="1039" t="s">
        <v>764</v>
      </c>
      <c r="D15035" s="1039" t="s">
        <v>175</v>
      </c>
      <c r="E15035" s="1039">
        <v>2.24E-2</v>
      </c>
      <c r="F15035" s="1039" t="s">
        <v>864</v>
      </c>
      <c r="G15035" s="775" t="s">
        <v>2550</v>
      </c>
      <c r="H15035" s="775" t="s">
        <v>2551</v>
      </c>
      <c r="I15035" s="775" t="s">
        <v>4726</v>
      </c>
    </row>
    <row r="15036" spans="1:9">
      <c r="A15036" s="1039" t="str">
        <f>Table_wabobpsvr_AzureCalc_AzureCalcRateCard[[#This Row],[ServiceName]]&amp;Table_wabobpsvr_AzureCalc_AzureCalcRateCard[[#This Row],[Price_Level]]&amp;Table_wabobpsvr_AzureCalc_AzureCalcRateCard[[#This Row],[Region]]</f>
        <v>Locally Redundant Storage Standard IO - Block Blob - Tier 4C</v>
      </c>
      <c r="B15036" s="1039"/>
      <c r="C15036" s="1039" t="s">
        <v>764</v>
      </c>
      <c r="D15036" s="1039" t="s">
        <v>177</v>
      </c>
      <c r="E15036" s="1039">
        <v>2.24E-2</v>
      </c>
      <c r="F15036" s="1039" t="s">
        <v>864</v>
      </c>
      <c r="G15036" s="775" t="s">
        <v>2550</v>
      </c>
      <c r="H15036" s="775" t="s">
        <v>2551</v>
      </c>
      <c r="I15036" s="775" t="s">
        <v>4726</v>
      </c>
    </row>
    <row r="15037" spans="1:9">
      <c r="A15037" s="1039" t="str">
        <f>Table_wabobpsvr_AzureCalc_AzureCalcRateCard[[#This Row],[ServiceName]]&amp;Table_wabobpsvr_AzureCalc_AzureCalcRateCard[[#This Row],[Price_Level]]&amp;Table_wabobpsvr_AzureCalc_AzureCalcRateCard[[#This Row],[Region]]</f>
        <v>Locally Redundant Storage Standard IO - Block Blob - Tier 4D</v>
      </c>
      <c r="B15037" s="1039"/>
      <c r="C15037" s="1039" t="s">
        <v>764</v>
      </c>
      <c r="D15037" s="1039" t="s">
        <v>176</v>
      </c>
      <c r="E15037" s="1039">
        <v>2.24E-2</v>
      </c>
      <c r="F15037" s="1039" t="s">
        <v>864</v>
      </c>
      <c r="G15037" s="775" t="s">
        <v>2550</v>
      </c>
      <c r="H15037" s="775" t="s">
        <v>2551</v>
      </c>
      <c r="I15037" s="775" t="s">
        <v>4726</v>
      </c>
    </row>
    <row r="15038" spans="1:9">
      <c r="A15038" s="1039" t="str">
        <f>Table_wabobpsvr_AzureCalc_AzureCalcRateCard[[#This Row],[ServiceName]]&amp;Table_wabobpsvr_AzureCalc_AzureCalcRateCard[[#This Row],[Price_Level]]&amp;Table_wabobpsvr_AzureCalc_AzureCalcRateCard[[#This Row],[Region]]</f>
        <v>Locally Redundant Storage Standard IO - Block Blob - Tier 5MOSP</v>
      </c>
      <c r="B15038" s="1039"/>
      <c r="C15038" s="1039" t="s">
        <v>764</v>
      </c>
      <c r="D15038" s="1039" t="s">
        <v>606</v>
      </c>
      <c r="E15038" s="1039">
        <v>2.24E-2</v>
      </c>
      <c r="F15038" s="1039" t="s">
        <v>865</v>
      </c>
      <c r="G15038" s="775" t="s">
        <v>4235</v>
      </c>
      <c r="H15038" s="775" t="s">
        <v>4235</v>
      </c>
      <c r="I15038" s="775" t="s">
        <v>4726</v>
      </c>
    </row>
    <row r="15039" spans="1:9">
      <c r="A15039" s="775" t="str">
        <f>Table_wabobpsvr_AzureCalc_AzureCalcRateCard[[#This Row],[ServiceName]]&amp;Table_wabobpsvr_AzureCalc_AzureCalcRateCard[[#This Row],[Price_Level]]&amp;Table_wabobpsvr_AzureCalc_AzureCalcRateCard[[#This Row],[Region]]</f>
        <v>Locally Redundant Storage Standard IO - Block Blob - Tier 5A</v>
      </c>
      <c r="B15039" s="775"/>
      <c r="C15039" s="775" t="s">
        <v>764</v>
      </c>
      <c r="D15039" s="775" t="s">
        <v>174</v>
      </c>
      <c r="E15039" s="775">
        <v>2.24E-2</v>
      </c>
      <c r="F15039" s="775" t="s">
        <v>865</v>
      </c>
      <c r="G15039" s="775" t="s">
        <v>2550</v>
      </c>
      <c r="H15039" s="775" t="s">
        <v>2551</v>
      </c>
      <c r="I15039" s="775" t="s">
        <v>4726</v>
      </c>
    </row>
    <row r="15040" spans="1:9">
      <c r="A15040" s="1039" t="str">
        <f>Table_wabobpsvr_AzureCalc_AzureCalcRateCard[[#This Row],[ServiceName]]&amp;Table_wabobpsvr_AzureCalc_AzureCalcRateCard[[#This Row],[Price_Level]]&amp;Table_wabobpsvr_AzureCalc_AzureCalcRateCard[[#This Row],[Region]]</f>
        <v>Locally Redundant Storage Standard IO - Block Blob - Tier 5B</v>
      </c>
      <c r="B15040" s="1039"/>
      <c r="C15040" s="1039" t="s">
        <v>764</v>
      </c>
      <c r="D15040" s="1039" t="s">
        <v>175</v>
      </c>
      <c r="E15040" s="1039">
        <v>2.24E-2</v>
      </c>
      <c r="F15040" s="1039" t="s">
        <v>865</v>
      </c>
      <c r="G15040" s="775" t="s">
        <v>2550</v>
      </c>
      <c r="H15040" s="775" t="s">
        <v>2551</v>
      </c>
      <c r="I15040" s="775" t="s">
        <v>4726</v>
      </c>
    </row>
    <row r="15041" spans="1:9">
      <c r="A15041" s="1039" t="str">
        <f>Table_wabobpsvr_AzureCalc_AzureCalcRateCard[[#This Row],[ServiceName]]&amp;Table_wabobpsvr_AzureCalc_AzureCalcRateCard[[#This Row],[Price_Level]]&amp;Table_wabobpsvr_AzureCalc_AzureCalcRateCard[[#This Row],[Region]]</f>
        <v>Locally Redundant Storage Standard IO - Block Blob - Tier 5C</v>
      </c>
      <c r="B15041" s="1039"/>
      <c r="C15041" s="1039" t="s">
        <v>764</v>
      </c>
      <c r="D15041" s="1039" t="s">
        <v>177</v>
      </c>
      <c r="E15041" s="1039">
        <v>2.24E-2</v>
      </c>
      <c r="F15041" s="1039" t="s">
        <v>865</v>
      </c>
      <c r="G15041" s="775" t="s">
        <v>2550</v>
      </c>
      <c r="H15041" s="775" t="s">
        <v>2551</v>
      </c>
      <c r="I15041" s="775" t="s">
        <v>4726</v>
      </c>
    </row>
    <row r="15042" spans="1:9">
      <c r="A15042" s="775" t="str">
        <f>Table_wabobpsvr_AzureCalc_AzureCalcRateCard[[#This Row],[ServiceName]]&amp;Table_wabobpsvr_AzureCalc_AzureCalcRateCard[[#This Row],[Price_Level]]&amp;Table_wabobpsvr_AzureCalc_AzureCalcRateCard[[#This Row],[Region]]</f>
        <v>Locally Redundant Storage Standard IO - Block Blob - Tier 5D</v>
      </c>
      <c r="B15042" s="775"/>
      <c r="C15042" s="775" t="s">
        <v>764</v>
      </c>
      <c r="D15042" s="775" t="s">
        <v>176</v>
      </c>
      <c r="E15042" s="775">
        <v>2.24E-2</v>
      </c>
      <c r="F15042" s="775" t="s">
        <v>865</v>
      </c>
      <c r="G15042" s="775" t="s">
        <v>2550</v>
      </c>
      <c r="H15042" s="775" t="s">
        <v>2551</v>
      </c>
      <c r="I15042" s="775" t="s">
        <v>4726</v>
      </c>
    </row>
    <row r="15043" spans="1:9">
      <c r="A15043" s="775" t="str">
        <f>Table_wabobpsvr_AzureCalc_AzureCalcRateCard[[#This Row],[ServiceName]]&amp;Table_wabobpsvr_AzureCalc_AzureCalcRateCard[[#This Row],[Price_Level]]&amp;Table_wabobpsvr_AzureCalc_AzureCalcRateCard[[#This Row],[Region]]</f>
        <v>Locally Redundant Storage Standard IO - Table/Queue - Tier 5A</v>
      </c>
      <c r="B15043" s="775"/>
      <c r="C15043" s="775" t="s">
        <v>764</v>
      </c>
      <c r="D15043" s="775" t="s">
        <v>174</v>
      </c>
      <c r="E15043" s="775">
        <v>4.4999999999999998E-2</v>
      </c>
      <c r="F15043" s="775" t="s">
        <v>891</v>
      </c>
      <c r="G15043" s="775" t="s">
        <v>2759</v>
      </c>
      <c r="H15043" s="775" t="s">
        <v>2760</v>
      </c>
      <c r="I15043" s="775" t="s">
        <v>4733</v>
      </c>
    </row>
    <row r="15044" spans="1:9">
      <c r="A15044" s="775" t="str">
        <f>Table_wabobpsvr_AzureCalc_AzureCalcRateCard[[#This Row],[ServiceName]]&amp;Table_wabobpsvr_AzureCalc_AzureCalcRateCard[[#This Row],[Price_Level]]&amp;Table_wabobpsvr_AzureCalc_AzureCalcRateCard[[#This Row],[Region]]</f>
        <v>Locally Redundant Storage Standard IO - Table/Queue - Tier 5B</v>
      </c>
      <c r="B15044" s="775"/>
      <c r="C15044" s="775" t="s">
        <v>764</v>
      </c>
      <c r="D15044" s="775" t="s">
        <v>175</v>
      </c>
      <c r="E15044" s="775">
        <v>4.4999999999999998E-2</v>
      </c>
      <c r="F15044" s="775" t="s">
        <v>891</v>
      </c>
      <c r="G15044" s="775" t="s">
        <v>2759</v>
      </c>
      <c r="H15044" s="775" t="s">
        <v>2760</v>
      </c>
      <c r="I15044" s="775" t="s">
        <v>4733</v>
      </c>
    </row>
    <row r="15045" spans="1:9">
      <c r="A15045" s="775" t="str">
        <f>Table_wabobpsvr_AzureCalc_AzureCalcRateCard[[#This Row],[ServiceName]]&amp;Table_wabobpsvr_AzureCalc_AzureCalcRateCard[[#This Row],[Price_Level]]&amp;Table_wabobpsvr_AzureCalc_AzureCalcRateCard[[#This Row],[Region]]</f>
        <v>Locally Redundant Storage Standard IO - Table/Queue - Tier 5C</v>
      </c>
      <c r="B15045" s="775"/>
      <c r="C15045" s="775" t="s">
        <v>764</v>
      </c>
      <c r="D15045" s="775" t="s">
        <v>177</v>
      </c>
      <c r="E15045" s="775">
        <v>4.4999999999999998E-2</v>
      </c>
      <c r="F15045" s="775" t="s">
        <v>891</v>
      </c>
      <c r="G15045" s="775" t="s">
        <v>2759</v>
      </c>
      <c r="H15045" s="775" t="s">
        <v>2760</v>
      </c>
      <c r="I15045" s="775" t="s">
        <v>4733</v>
      </c>
    </row>
    <row r="15046" spans="1:9">
      <c r="A15046" s="775" t="str">
        <f>Table_wabobpsvr_AzureCalc_AzureCalcRateCard[[#This Row],[ServiceName]]&amp;Table_wabobpsvr_AzureCalc_AzureCalcRateCard[[#This Row],[Price_Level]]&amp;Table_wabobpsvr_AzureCalc_AzureCalcRateCard[[#This Row],[Region]]</f>
        <v>Locally Redundant Storage Standard IO - Table/Queue - Tier 5D</v>
      </c>
      <c r="B15046" s="775"/>
      <c r="C15046" s="775" t="s">
        <v>764</v>
      </c>
      <c r="D15046" s="775" t="s">
        <v>176</v>
      </c>
      <c r="E15046" s="775">
        <v>4.4999999999999998E-2</v>
      </c>
      <c r="F15046" s="775" t="s">
        <v>891</v>
      </c>
      <c r="G15046" s="775" t="s">
        <v>2759</v>
      </c>
      <c r="H15046" s="775" t="s">
        <v>2760</v>
      </c>
      <c r="I15046" s="775" t="s">
        <v>4733</v>
      </c>
    </row>
    <row r="15047" spans="1:9">
      <c r="A15047" s="775" t="str">
        <f>Table_wabobpsvr_AzureCalc_AzureCalcRateCard[[#This Row],[ServiceName]]&amp;Table_wabobpsvr_AzureCalc_AzureCalcRateCard[[#This Row],[Price_Level]]&amp;Table_wabobpsvr_AzureCalc_AzureCalcRateCard[[#This Row],[Region]]</f>
        <v>SQL DB Standard S0 Secondary Database HoursMOSP15</v>
      </c>
      <c r="B15047" s="775">
        <v>15</v>
      </c>
      <c r="C15047" s="775" t="s">
        <v>87</v>
      </c>
      <c r="D15047" s="775" t="s">
        <v>606</v>
      </c>
      <c r="E15047" s="775">
        <v>1.72E-2</v>
      </c>
      <c r="F15047" s="775" t="s">
        <v>1047</v>
      </c>
      <c r="G15047" s="775" t="s">
        <v>4235</v>
      </c>
      <c r="H15047" s="775" t="s">
        <v>4235</v>
      </c>
      <c r="I15047" s="775" t="s">
        <v>5514</v>
      </c>
    </row>
    <row r="15048" spans="1:9">
      <c r="A15048" s="775" t="str">
        <f>Table_wabobpsvr_AzureCalc_AzureCalcRateCard[[#This Row],[ServiceName]]&amp;Table_wabobpsvr_AzureCalc_AzureCalcRateCard[[#This Row],[Price_Level]]&amp;Table_wabobpsvr_AzureCalc_AzureCalcRateCard[[#This Row],[Region]]</f>
        <v>SQL DB Standard S0 Secondary Database HoursA15</v>
      </c>
      <c r="B15048" s="775">
        <v>15</v>
      </c>
      <c r="C15048" s="775" t="s">
        <v>87</v>
      </c>
      <c r="D15048" s="775" t="s">
        <v>174</v>
      </c>
      <c r="E15048" s="775">
        <v>1.6684000000000001E-2</v>
      </c>
      <c r="F15048" s="775" t="s">
        <v>1047</v>
      </c>
      <c r="G15048" s="775" t="s">
        <v>2492</v>
      </c>
      <c r="H15048" s="775" t="s">
        <v>2493</v>
      </c>
      <c r="I15048" s="775" t="s">
        <v>5514</v>
      </c>
    </row>
    <row r="15049" spans="1:9">
      <c r="A15049" s="775" t="str">
        <f>Table_wabobpsvr_AzureCalc_AzureCalcRateCard[[#This Row],[ServiceName]]&amp;Table_wabobpsvr_AzureCalc_AzureCalcRateCard[[#This Row],[Price_Level]]&amp;Table_wabobpsvr_AzureCalc_AzureCalcRateCard[[#This Row],[Region]]</f>
        <v>SQL DB Standard S0 Secondary Database HoursB15</v>
      </c>
      <c r="B15049" s="775">
        <v>15</v>
      </c>
      <c r="C15049" s="775" t="s">
        <v>87</v>
      </c>
      <c r="D15049" s="775" t="s">
        <v>175</v>
      </c>
      <c r="E15049" s="775">
        <v>1.6167999999999998E-2</v>
      </c>
      <c r="F15049" s="775" t="s">
        <v>1047</v>
      </c>
      <c r="G15049" s="775" t="s">
        <v>2492</v>
      </c>
      <c r="H15049" s="775" t="s">
        <v>2493</v>
      </c>
      <c r="I15049" s="775" t="s">
        <v>5514</v>
      </c>
    </row>
    <row r="15050" spans="1:9">
      <c r="A15050" s="775" t="str">
        <f>Table_wabobpsvr_AzureCalc_AzureCalcRateCard[[#This Row],[ServiceName]]&amp;Table_wabobpsvr_AzureCalc_AzureCalcRateCard[[#This Row],[Price_Level]]&amp;Table_wabobpsvr_AzureCalc_AzureCalcRateCard[[#This Row],[Region]]</f>
        <v>SQL DB Standard S0 Secondary Database HoursC15</v>
      </c>
      <c r="B15050" s="775">
        <v>15</v>
      </c>
      <c r="C15050" s="775" t="s">
        <v>87</v>
      </c>
      <c r="D15050" s="775" t="s">
        <v>177</v>
      </c>
      <c r="E15050" s="775">
        <v>1.5651999999999999E-2</v>
      </c>
      <c r="F15050" s="775" t="s">
        <v>1047</v>
      </c>
      <c r="G15050" s="775" t="s">
        <v>2492</v>
      </c>
      <c r="H15050" s="775" t="s">
        <v>2493</v>
      </c>
      <c r="I15050" s="775" t="s">
        <v>5514</v>
      </c>
    </row>
    <row r="15051" spans="1:9">
      <c r="A15051" s="775" t="str">
        <f>Table_wabobpsvr_AzureCalc_AzureCalcRateCard[[#This Row],[ServiceName]]&amp;Table_wabobpsvr_AzureCalc_AzureCalcRateCard[[#This Row],[Price_Level]]&amp;Table_wabobpsvr_AzureCalc_AzureCalcRateCard[[#This Row],[Region]]</f>
        <v>SQL DB Standard S0 Secondary Database HoursD15</v>
      </c>
      <c r="B15051" s="775">
        <v>15</v>
      </c>
      <c r="C15051" s="775" t="s">
        <v>87</v>
      </c>
      <c r="D15051" s="775" t="s">
        <v>176</v>
      </c>
      <c r="E15051" s="775">
        <v>1.5136E-2</v>
      </c>
      <c r="F15051" s="775" t="s">
        <v>1047</v>
      </c>
      <c r="G15051" s="775" t="s">
        <v>2492</v>
      </c>
      <c r="H15051" s="775" t="s">
        <v>2493</v>
      </c>
      <c r="I15051" s="775" t="s">
        <v>5514</v>
      </c>
    </row>
    <row r="15052" spans="1:9">
      <c r="A15052" s="775" t="str">
        <f>Table_wabobpsvr_AzureCalc_AzureCalcRateCard[[#This Row],[ServiceName]]&amp;Table_wabobpsvr_AzureCalc_AzureCalcRateCard[[#This Row],[Price_Level]]&amp;Table_wabobpsvr_AzureCalc_AzureCalcRateCard[[#This Row],[Region]]</f>
        <v>SQL DB Standard S1 Database HoursMOSP15</v>
      </c>
      <c r="B15052" s="775">
        <v>15</v>
      </c>
      <c r="C15052" s="775" t="s">
        <v>87</v>
      </c>
      <c r="D15052" s="775" t="s">
        <v>606</v>
      </c>
      <c r="E15052" s="775">
        <v>4.5900000000000003E-2</v>
      </c>
      <c r="F15052" s="775" t="s">
        <v>1048</v>
      </c>
      <c r="G15052" s="775" t="s">
        <v>4235</v>
      </c>
      <c r="H15052" s="775" t="s">
        <v>4235</v>
      </c>
      <c r="I15052" s="775" t="s">
        <v>5515</v>
      </c>
    </row>
    <row r="15053" spans="1:9">
      <c r="A15053" s="775" t="str">
        <f>Table_wabobpsvr_AzureCalc_AzureCalcRateCard[[#This Row],[ServiceName]]&amp;Table_wabobpsvr_AzureCalc_AzureCalcRateCard[[#This Row],[Price_Level]]&amp;Table_wabobpsvr_AzureCalc_AzureCalcRateCard[[#This Row],[Region]]</f>
        <v>SQL DB Standard S1 Database HoursA15</v>
      </c>
      <c r="B15053" s="775">
        <v>15</v>
      </c>
      <c r="C15053" s="775" t="s">
        <v>87</v>
      </c>
      <c r="D15053" s="775" t="s">
        <v>174</v>
      </c>
      <c r="E15053" s="775">
        <v>4.4523E-2</v>
      </c>
      <c r="F15053" s="775" t="s">
        <v>1048</v>
      </c>
      <c r="G15053" s="775" t="s">
        <v>3172</v>
      </c>
      <c r="H15053" s="775" t="s">
        <v>3173</v>
      </c>
      <c r="I15053" s="775" t="s">
        <v>5515</v>
      </c>
    </row>
    <row r="15054" spans="1:9">
      <c r="A15054" s="775" t="str">
        <f>Table_wabobpsvr_AzureCalc_AzureCalcRateCard[[#This Row],[ServiceName]]&amp;Table_wabobpsvr_AzureCalc_AzureCalcRateCard[[#This Row],[Price_Level]]&amp;Table_wabobpsvr_AzureCalc_AzureCalcRateCard[[#This Row],[Region]]</f>
        <v>SQL DB Standard S1 Database HoursB15</v>
      </c>
      <c r="B15054" s="775">
        <v>15</v>
      </c>
      <c r="C15054" s="775" t="s">
        <v>87</v>
      </c>
      <c r="D15054" s="775" t="s">
        <v>175</v>
      </c>
      <c r="E15054" s="775">
        <v>4.3145999999999997E-2</v>
      </c>
      <c r="F15054" s="775" t="s">
        <v>1048</v>
      </c>
      <c r="G15054" s="775" t="s">
        <v>3172</v>
      </c>
      <c r="H15054" s="775" t="s">
        <v>3173</v>
      </c>
      <c r="I15054" s="775" t="s">
        <v>5515</v>
      </c>
    </row>
    <row r="15055" spans="1:9">
      <c r="A15055" s="775" t="str">
        <f>Table_wabobpsvr_AzureCalc_AzureCalcRateCard[[#This Row],[ServiceName]]&amp;Table_wabobpsvr_AzureCalc_AzureCalcRateCard[[#This Row],[Price_Level]]&amp;Table_wabobpsvr_AzureCalc_AzureCalcRateCard[[#This Row],[Region]]</f>
        <v>SQL DB Standard S1 Database HoursC15</v>
      </c>
      <c r="B15055" s="775">
        <v>15</v>
      </c>
      <c r="C15055" s="775" t="s">
        <v>87</v>
      </c>
      <c r="D15055" s="775" t="s">
        <v>177</v>
      </c>
      <c r="E15055" s="775">
        <v>4.1769000000000001E-2</v>
      </c>
      <c r="F15055" s="775" t="s">
        <v>1048</v>
      </c>
      <c r="G15055" s="775" t="s">
        <v>3172</v>
      </c>
      <c r="H15055" s="775" t="s">
        <v>3173</v>
      </c>
      <c r="I15055" s="775" t="s">
        <v>5515</v>
      </c>
    </row>
    <row r="15056" spans="1:9">
      <c r="A15056" s="775" t="str">
        <f>Table_wabobpsvr_AzureCalc_AzureCalcRateCard[[#This Row],[ServiceName]]&amp;Table_wabobpsvr_AzureCalc_AzureCalcRateCard[[#This Row],[Price_Level]]&amp;Table_wabobpsvr_AzureCalc_AzureCalcRateCard[[#This Row],[Region]]</f>
        <v>SQL DB Standard S1 Database HoursD15</v>
      </c>
      <c r="B15056" s="775">
        <v>15</v>
      </c>
      <c r="C15056" s="775" t="s">
        <v>87</v>
      </c>
      <c r="D15056" s="775" t="s">
        <v>176</v>
      </c>
      <c r="E15056" s="775">
        <v>4.0391999999999997E-2</v>
      </c>
      <c r="F15056" s="775" t="s">
        <v>1048</v>
      </c>
      <c r="G15056" s="775" t="s">
        <v>3172</v>
      </c>
      <c r="H15056" s="775" t="s">
        <v>3173</v>
      </c>
      <c r="I15056" s="775" t="s">
        <v>5515</v>
      </c>
    </row>
    <row r="15057" spans="1:9">
      <c r="A15057" s="775" t="str">
        <f>Table_wabobpsvr_AzureCalc_AzureCalcRateCard[[#This Row],[ServiceName]]&amp;Table_wabobpsvr_AzureCalc_AzureCalcRateCard[[#This Row],[Price_Level]]&amp;Table_wabobpsvr_AzureCalc_AzureCalcRateCard[[#This Row],[Region]]</f>
        <v>SQL DB Standard S1 Secondary Database HoursMOSP15</v>
      </c>
      <c r="B15057" s="775">
        <v>15</v>
      </c>
      <c r="C15057" s="775" t="s">
        <v>87</v>
      </c>
      <c r="D15057" s="775" t="s">
        <v>606</v>
      </c>
      <c r="E15057" s="775">
        <v>3.44E-2</v>
      </c>
      <c r="F15057" s="775" t="s">
        <v>1049</v>
      </c>
      <c r="G15057" s="775" t="s">
        <v>4235</v>
      </c>
      <c r="H15057" s="775" t="s">
        <v>4235</v>
      </c>
      <c r="I15057" s="775" t="s">
        <v>5516</v>
      </c>
    </row>
    <row r="15058" spans="1:9">
      <c r="A15058" s="775" t="str">
        <f>Table_wabobpsvr_AzureCalc_AzureCalcRateCard[[#This Row],[ServiceName]]&amp;Table_wabobpsvr_AzureCalc_AzureCalcRateCard[[#This Row],[Price_Level]]&amp;Table_wabobpsvr_AzureCalc_AzureCalcRateCard[[#This Row],[Region]]</f>
        <v>SQL DB Standard S1 Secondary Database HoursA15</v>
      </c>
      <c r="B15058" s="775">
        <v>15</v>
      </c>
      <c r="C15058" s="775" t="s">
        <v>87</v>
      </c>
      <c r="D15058" s="775" t="s">
        <v>174</v>
      </c>
      <c r="E15058" s="775">
        <v>3.3368000000000002E-2</v>
      </c>
      <c r="F15058" s="775" t="s">
        <v>1049</v>
      </c>
      <c r="G15058" s="775" t="s">
        <v>3433</v>
      </c>
      <c r="H15058" s="775" t="s">
        <v>3434</v>
      </c>
      <c r="I15058" s="775" t="s">
        <v>5516</v>
      </c>
    </row>
    <row r="15059" spans="1:9">
      <c r="A15059" s="775" t="str">
        <f>Table_wabobpsvr_AzureCalc_AzureCalcRateCard[[#This Row],[ServiceName]]&amp;Table_wabobpsvr_AzureCalc_AzureCalcRateCard[[#This Row],[Price_Level]]&amp;Table_wabobpsvr_AzureCalc_AzureCalcRateCard[[#This Row],[Region]]</f>
        <v>SQL DB Standard S1 Secondary Database HoursB15</v>
      </c>
      <c r="B15059" s="775">
        <v>15</v>
      </c>
      <c r="C15059" s="775" t="s">
        <v>87</v>
      </c>
      <c r="D15059" s="775" t="s">
        <v>175</v>
      </c>
      <c r="E15059" s="775">
        <v>3.2335999999999997E-2</v>
      </c>
      <c r="F15059" s="775" t="s">
        <v>1049</v>
      </c>
      <c r="G15059" s="775" t="s">
        <v>3433</v>
      </c>
      <c r="H15059" s="775" t="s">
        <v>3434</v>
      </c>
      <c r="I15059" s="775" t="s">
        <v>5516</v>
      </c>
    </row>
    <row r="15060" spans="1:9">
      <c r="A15060" s="775" t="str">
        <f>Table_wabobpsvr_AzureCalc_AzureCalcRateCard[[#This Row],[ServiceName]]&amp;Table_wabobpsvr_AzureCalc_AzureCalcRateCard[[#This Row],[Price_Level]]&amp;Table_wabobpsvr_AzureCalc_AzureCalcRateCard[[#This Row],[Region]]</f>
        <v>SQL DB Standard S1 Secondary Database HoursC15</v>
      </c>
      <c r="B15060" s="775">
        <v>15</v>
      </c>
      <c r="C15060" s="775" t="s">
        <v>87</v>
      </c>
      <c r="D15060" s="775" t="s">
        <v>177</v>
      </c>
      <c r="E15060" s="775">
        <v>3.1303999999999998E-2</v>
      </c>
      <c r="F15060" s="775" t="s">
        <v>1049</v>
      </c>
      <c r="G15060" s="775" t="s">
        <v>3433</v>
      </c>
      <c r="H15060" s="775" t="s">
        <v>3434</v>
      </c>
      <c r="I15060" s="775" t="s">
        <v>5516</v>
      </c>
    </row>
    <row r="15061" spans="1:9">
      <c r="A15061" s="775" t="str">
        <f>Table_wabobpsvr_AzureCalc_AzureCalcRateCard[[#This Row],[ServiceName]]&amp;Table_wabobpsvr_AzureCalc_AzureCalcRateCard[[#This Row],[Price_Level]]&amp;Table_wabobpsvr_AzureCalc_AzureCalcRateCard[[#This Row],[Region]]</f>
        <v>SQL DB Standard S1 Secondary Database HoursD15</v>
      </c>
      <c r="B15061" s="775">
        <v>15</v>
      </c>
      <c r="C15061" s="775" t="s">
        <v>87</v>
      </c>
      <c r="D15061" s="775" t="s">
        <v>176</v>
      </c>
      <c r="E15061" s="775">
        <v>3.0272E-2</v>
      </c>
      <c r="F15061" s="775" t="s">
        <v>1049</v>
      </c>
      <c r="G15061" s="775" t="s">
        <v>3433</v>
      </c>
      <c r="H15061" s="775" t="s">
        <v>3434</v>
      </c>
      <c r="I15061" s="775" t="s">
        <v>5516</v>
      </c>
    </row>
    <row r="15062" spans="1:9">
      <c r="A15062" s="775" t="str">
        <f>Table_wabobpsvr_AzureCalc_AzureCalcRateCard[[#This Row],[ServiceName]]&amp;Table_wabobpsvr_AzureCalc_AzureCalcRateCard[[#This Row],[Price_Level]]&amp;Table_wabobpsvr_AzureCalc_AzureCalcRateCard[[#This Row],[Region]]</f>
        <v>SQL DB Standard S2 Database HoursMOSP15</v>
      </c>
      <c r="B15062" s="775">
        <v>15</v>
      </c>
      <c r="C15062" s="775" t="s">
        <v>87</v>
      </c>
      <c r="D15062" s="775" t="s">
        <v>606</v>
      </c>
      <c r="E15062" s="775">
        <v>0.11459999999999999</v>
      </c>
      <c r="F15062" s="775" t="s">
        <v>1039</v>
      </c>
      <c r="G15062" s="775" t="s">
        <v>4235</v>
      </c>
      <c r="H15062" s="775" t="s">
        <v>4235</v>
      </c>
      <c r="I15062" s="775" t="s">
        <v>5517</v>
      </c>
    </row>
    <row r="15063" spans="1:9">
      <c r="A15063" s="775" t="str">
        <f>Table_wabobpsvr_AzureCalc_AzureCalcRateCard[[#This Row],[ServiceName]]&amp;Table_wabobpsvr_AzureCalc_AzureCalcRateCard[[#This Row],[Price_Level]]&amp;Table_wabobpsvr_AzureCalc_AzureCalcRateCard[[#This Row],[Region]]</f>
        <v>SQL DB Standard S2 Database HoursA15</v>
      </c>
      <c r="B15063" s="775">
        <v>15</v>
      </c>
      <c r="C15063" s="775" t="s">
        <v>87</v>
      </c>
      <c r="D15063" s="775" t="s">
        <v>174</v>
      </c>
      <c r="E15063" s="775">
        <v>0.111162</v>
      </c>
      <c r="F15063" s="775" t="s">
        <v>1039</v>
      </c>
      <c r="G15063" s="775" t="s">
        <v>3174</v>
      </c>
      <c r="H15063" s="775" t="s">
        <v>3175</v>
      </c>
      <c r="I15063" s="775" t="s">
        <v>5517</v>
      </c>
    </row>
    <row r="15064" spans="1:9">
      <c r="A15064" s="775" t="str">
        <f>Table_wabobpsvr_AzureCalc_AzureCalcRateCard[[#This Row],[ServiceName]]&amp;Table_wabobpsvr_AzureCalc_AzureCalcRateCard[[#This Row],[Price_Level]]&amp;Table_wabobpsvr_AzureCalc_AzureCalcRateCard[[#This Row],[Region]]</f>
        <v>SQL DB Standard S2 Database HoursB15</v>
      </c>
      <c r="B15064" s="775">
        <v>15</v>
      </c>
      <c r="C15064" s="775" t="s">
        <v>87</v>
      </c>
      <c r="D15064" s="775" t="s">
        <v>175</v>
      </c>
      <c r="E15064" s="775">
        <v>0.107724</v>
      </c>
      <c r="F15064" s="775" t="s">
        <v>1039</v>
      </c>
      <c r="G15064" s="775" t="s">
        <v>3174</v>
      </c>
      <c r="H15064" s="775" t="s">
        <v>3175</v>
      </c>
      <c r="I15064" s="775" t="s">
        <v>5517</v>
      </c>
    </row>
    <row r="15065" spans="1:9">
      <c r="A15065" s="775" t="str">
        <f>Table_wabobpsvr_AzureCalc_AzureCalcRateCard[[#This Row],[ServiceName]]&amp;Table_wabobpsvr_AzureCalc_AzureCalcRateCard[[#This Row],[Price_Level]]&amp;Table_wabobpsvr_AzureCalc_AzureCalcRateCard[[#This Row],[Region]]</f>
        <v>SQL DB Standard S2 Database HoursC15</v>
      </c>
      <c r="B15065" s="775">
        <v>15</v>
      </c>
      <c r="C15065" s="775" t="s">
        <v>87</v>
      </c>
      <c r="D15065" s="775" t="s">
        <v>177</v>
      </c>
      <c r="E15065" s="775">
        <v>0.104286</v>
      </c>
      <c r="F15065" s="775" t="s">
        <v>1039</v>
      </c>
      <c r="G15065" s="775" t="s">
        <v>3174</v>
      </c>
      <c r="H15065" s="775" t="s">
        <v>3175</v>
      </c>
      <c r="I15065" s="775" t="s">
        <v>5517</v>
      </c>
    </row>
    <row r="15066" spans="1:9">
      <c r="A15066" s="775" t="str">
        <f>Table_wabobpsvr_AzureCalc_AzureCalcRateCard[[#This Row],[ServiceName]]&amp;Table_wabobpsvr_AzureCalc_AzureCalcRateCard[[#This Row],[Price_Level]]&amp;Table_wabobpsvr_AzureCalc_AzureCalcRateCard[[#This Row],[Region]]</f>
        <v>SQL DB Standard S2 Database HoursD15</v>
      </c>
      <c r="B15066" s="775">
        <v>15</v>
      </c>
      <c r="C15066" s="775" t="s">
        <v>87</v>
      </c>
      <c r="D15066" s="775" t="s">
        <v>176</v>
      </c>
      <c r="E15066" s="775">
        <v>0.10084799999999999</v>
      </c>
      <c r="F15066" s="775" t="s">
        <v>1039</v>
      </c>
      <c r="G15066" s="775" t="s">
        <v>3174</v>
      </c>
      <c r="H15066" s="775" t="s">
        <v>3175</v>
      </c>
      <c r="I15066" s="775" t="s">
        <v>5517</v>
      </c>
    </row>
    <row r="15067" spans="1:9">
      <c r="A15067" s="775" t="str">
        <f>Table_wabobpsvr_AzureCalc_AzureCalcRateCard[[#This Row],[ServiceName]]&amp;Table_wabobpsvr_AzureCalc_AzureCalcRateCard[[#This Row],[Price_Level]]&amp;Table_wabobpsvr_AzureCalc_AzureCalcRateCard[[#This Row],[Region]]</f>
        <v>Premium P1 Secondary Active Geo Database DaysMOSP15</v>
      </c>
      <c r="B15067" s="775">
        <v>15</v>
      </c>
      <c r="C15067" s="775" t="s">
        <v>1071</v>
      </c>
      <c r="D15067" s="775" t="s">
        <v>606</v>
      </c>
      <c r="E15067" s="775">
        <v>16.52</v>
      </c>
      <c r="F15067" s="775" t="s">
        <v>1227</v>
      </c>
      <c r="G15067" s="775" t="s">
        <v>4235</v>
      </c>
      <c r="H15067" s="775" t="s">
        <v>4235</v>
      </c>
      <c r="I15067" s="775" t="s">
        <v>5518</v>
      </c>
    </row>
    <row r="15068" spans="1:9">
      <c r="A15068" s="775" t="str">
        <f>Table_wabobpsvr_AzureCalc_AzureCalcRateCard[[#This Row],[ServiceName]]&amp;Table_wabobpsvr_AzureCalc_AzureCalcRateCard[[#This Row],[Price_Level]]&amp;Table_wabobpsvr_AzureCalc_AzureCalcRateCard[[#This Row],[Region]]</f>
        <v>Premium P1 Secondary Active Geo Database DaysA15</v>
      </c>
      <c r="B15068" s="775">
        <v>15</v>
      </c>
      <c r="C15068" s="775" t="s">
        <v>1071</v>
      </c>
      <c r="D15068" s="775" t="s">
        <v>174</v>
      </c>
      <c r="E15068" s="775">
        <v>16.0244</v>
      </c>
      <c r="F15068" s="775" t="s">
        <v>1227</v>
      </c>
      <c r="G15068" s="775" t="s">
        <v>3631</v>
      </c>
      <c r="H15068" s="775" t="s">
        <v>3632</v>
      </c>
      <c r="I15068" s="775" t="s">
        <v>5518</v>
      </c>
    </row>
    <row r="15069" spans="1:9">
      <c r="A15069" s="775" t="str">
        <f>Table_wabobpsvr_AzureCalc_AzureCalcRateCard[[#This Row],[ServiceName]]&amp;Table_wabobpsvr_AzureCalc_AzureCalcRateCard[[#This Row],[Price_Level]]&amp;Table_wabobpsvr_AzureCalc_AzureCalcRateCard[[#This Row],[Region]]</f>
        <v>Premium P1 Secondary Active Geo Database DaysB15</v>
      </c>
      <c r="B15069" s="775">
        <v>15</v>
      </c>
      <c r="C15069" s="775" t="s">
        <v>1071</v>
      </c>
      <c r="D15069" s="775" t="s">
        <v>175</v>
      </c>
      <c r="E15069" s="775">
        <v>15.5288</v>
      </c>
      <c r="F15069" s="775" t="s">
        <v>1227</v>
      </c>
      <c r="G15069" s="775" t="s">
        <v>3631</v>
      </c>
      <c r="H15069" s="775" t="s">
        <v>3632</v>
      </c>
      <c r="I15069" s="775" t="s">
        <v>5518</v>
      </c>
    </row>
    <row r="15070" spans="1:9">
      <c r="A15070" s="1039" t="str">
        <f>Table_wabobpsvr_AzureCalc_AzureCalcRateCard[[#This Row],[ServiceName]]&amp;Table_wabobpsvr_AzureCalc_AzureCalcRateCard[[#This Row],[Price_Level]]&amp;Table_wabobpsvr_AzureCalc_AzureCalcRateCard[[#This Row],[Region]]</f>
        <v>Premium P1 Secondary Active Geo Database DaysC15</v>
      </c>
      <c r="B15070" s="1039">
        <v>15</v>
      </c>
      <c r="C15070" s="1039" t="s">
        <v>1071</v>
      </c>
      <c r="D15070" s="1039" t="s">
        <v>177</v>
      </c>
      <c r="E15070" s="1039">
        <v>15.033200000000001</v>
      </c>
      <c r="F15070" s="1039" t="s">
        <v>1227</v>
      </c>
      <c r="G15070" s="775" t="s">
        <v>3631</v>
      </c>
      <c r="H15070" s="775" t="s">
        <v>3632</v>
      </c>
      <c r="I15070" s="775" t="s">
        <v>5518</v>
      </c>
    </row>
    <row r="15071" spans="1:9">
      <c r="A15071" s="775" t="str">
        <f>Table_wabobpsvr_AzureCalc_AzureCalcRateCard[[#This Row],[ServiceName]]&amp;Table_wabobpsvr_AzureCalc_AzureCalcRateCard[[#This Row],[Price_Level]]&amp;Table_wabobpsvr_AzureCalc_AzureCalcRateCard[[#This Row],[Region]]</f>
        <v>Premium P1 Secondary Active Geo Database DaysD15</v>
      </c>
      <c r="B15071" s="775">
        <v>15</v>
      </c>
      <c r="C15071" s="775" t="s">
        <v>1071</v>
      </c>
      <c r="D15071" s="775" t="s">
        <v>176</v>
      </c>
      <c r="E15071" s="775">
        <v>14.537599999999999</v>
      </c>
      <c r="F15071" s="775" t="s">
        <v>1227</v>
      </c>
      <c r="G15071" s="775" t="s">
        <v>3631</v>
      </c>
      <c r="H15071" s="775" t="s">
        <v>3632</v>
      </c>
      <c r="I15071" s="775" t="s">
        <v>5518</v>
      </c>
    </row>
    <row r="15072" spans="1:9">
      <c r="A15072" s="775" t="str">
        <f>Table_wabobpsvr_AzureCalc_AzureCalcRateCard[[#This Row],[ServiceName]]&amp;Table_wabobpsvr_AzureCalc_AzureCalcRateCard[[#This Row],[Price_Level]]&amp;Table_wabobpsvr_AzureCalc_AzureCalcRateCard[[#This Row],[Region]]</f>
        <v>SQL DB Standard S2 Secondary Database HoursMOSP15</v>
      </c>
      <c r="B15072" s="775">
        <v>15</v>
      </c>
      <c r="C15072" s="775" t="s">
        <v>87</v>
      </c>
      <c r="D15072" s="775" t="s">
        <v>606</v>
      </c>
      <c r="E15072" s="775">
        <v>8.5999999999999993E-2</v>
      </c>
      <c r="F15072" s="775" t="s">
        <v>1050</v>
      </c>
      <c r="G15072" s="775" t="s">
        <v>4235</v>
      </c>
      <c r="H15072" s="775" t="s">
        <v>4235</v>
      </c>
      <c r="I15072" s="775" t="s">
        <v>5519</v>
      </c>
    </row>
    <row r="15073" spans="1:9">
      <c r="A15073" s="775" t="str">
        <f>Table_wabobpsvr_AzureCalc_AzureCalcRateCard[[#This Row],[ServiceName]]&amp;Table_wabobpsvr_AzureCalc_AzureCalcRateCard[[#This Row],[Price_Level]]&amp;Table_wabobpsvr_AzureCalc_AzureCalcRateCard[[#This Row],[Region]]</f>
        <v>SQL DB Standard S2 Secondary Database HoursA15</v>
      </c>
      <c r="B15073" s="775">
        <v>15</v>
      </c>
      <c r="C15073" s="775" t="s">
        <v>87</v>
      </c>
      <c r="D15073" s="775" t="s">
        <v>174</v>
      </c>
      <c r="E15073" s="775">
        <v>8.3419999999999994E-2</v>
      </c>
      <c r="F15073" s="775" t="s">
        <v>1050</v>
      </c>
      <c r="G15073" s="775" t="s">
        <v>3437</v>
      </c>
      <c r="H15073" s="775" t="s">
        <v>3438</v>
      </c>
      <c r="I15073" s="775" t="s">
        <v>5519</v>
      </c>
    </row>
    <row r="15074" spans="1:9">
      <c r="A15074" s="775" t="str">
        <f>Table_wabobpsvr_AzureCalc_AzureCalcRateCard[[#This Row],[ServiceName]]&amp;Table_wabobpsvr_AzureCalc_AzureCalcRateCard[[#This Row],[Price_Level]]&amp;Table_wabobpsvr_AzureCalc_AzureCalcRateCard[[#This Row],[Region]]</f>
        <v>SQL DB Standard S2 Secondary Database HoursB15</v>
      </c>
      <c r="B15074" s="775">
        <v>15</v>
      </c>
      <c r="C15074" s="775" t="s">
        <v>87</v>
      </c>
      <c r="D15074" s="775" t="s">
        <v>175</v>
      </c>
      <c r="E15074" s="775">
        <v>8.0839999999999995E-2</v>
      </c>
      <c r="F15074" s="775" t="s">
        <v>1050</v>
      </c>
      <c r="G15074" s="775" t="s">
        <v>3437</v>
      </c>
      <c r="H15074" s="775" t="s">
        <v>3438</v>
      </c>
      <c r="I15074" s="775" t="s">
        <v>5519</v>
      </c>
    </row>
    <row r="15075" spans="1:9">
      <c r="A15075" s="775" t="str">
        <f>Table_wabobpsvr_AzureCalc_AzureCalcRateCard[[#This Row],[ServiceName]]&amp;Table_wabobpsvr_AzureCalc_AzureCalcRateCard[[#This Row],[Price_Level]]&amp;Table_wabobpsvr_AzureCalc_AzureCalcRateCard[[#This Row],[Region]]</f>
        <v>SQL DB Standard S2 Secondary Database HoursC15</v>
      </c>
      <c r="B15075" s="775">
        <v>15</v>
      </c>
      <c r="C15075" s="775" t="s">
        <v>87</v>
      </c>
      <c r="D15075" s="775" t="s">
        <v>177</v>
      </c>
      <c r="E15075" s="775">
        <v>7.8259999999999996E-2</v>
      </c>
      <c r="F15075" s="775" t="s">
        <v>1050</v>
      </c>
      <c r="G15075" s="775" t="s">
        <v>3437</v>
      </c>
      <c r="H15075" s="775" t="s">
        <v>3438</v>
      </c>
      <c r="I15075" s="775" t="s">
        <v>5519</v>
      </c>
    </row>
    <row r="15076" spans="1:9">
      <c r="A15076" s="775" t="str">
        <f>Table_wabobpsvr_AzureCalc_AzureCalcRateCard[[#This Row],[ServiceName]]&amp;Table_wabobpsvr_AzureCalc_AzureCalcRateCard[[#This Row],[Price_Level]]&amp;Table_wabobpsvr_AzureCalc_AzureCalcRateCard[[#This Row],[Region]]</f>
        <v>SQL DB Standard S2 Secondary Database HoursD15</v>
      </c>
      <c r="B15076" s="775">
        <v>15</v>
      </c>
      <c r="C15076" s="775" t="s">
        <v>87</v>
      </c>
      <c r="D15076" s="775" t="s">
        <v>176</v>
      </c>
      <c r="E15076" s="775">
        <v>7.5679999999999997E-2</v>
      </c>
      <c r="F15076" s="775" t="s">
        <v>1050</v>
      </c>
      <c r="G15076" s="775" t="s">
        <v>3437</v>
      </c>
      <c r="H15076" s="775" t="s">
        <v>3438</v>
      </c>
      <c r="I15076" s="775" t="s">
        <v>5519</v>
      </c>
    </row>
    <row r="15077" spans="1:9">
      <c r="A15077" s="775" t="str">
        <f>Table_wabobpsvr_AzureCalc_AzureCalcRateCard[[#This Row],[ServiceName]]&amp;Table_wabobpsvr_AzureCalc_AzureCalcRateCard[[#This Row],[Price_Level]]&amp;Table_wabobpsvr_AzureCalc_AzureCalcRateCard[[#This Row],[Region]]</f>
        <v>SQL Database BusinessMOSP15</v>
      </c>
      <c r="B15077" s="775">
        <v>15</v>
      </c>
      <c r="C15077" s="775" t="s">
        <v>1228</v>
      </c>
      <c r="D15077" s="775" t="s">
        <v>606</v>
      </c>
      <c r="E15077" s="775">
        <v>109.89</v>
      </c>
      <c r="F15077" s="775" t="s">
        <v>763</v>
      </c>
      <c r="G15077" s="775" t="s">
        <v>4235</v>
      </c>
      <c r="H15077" s="775" t="s">
        <v>4235</v>
      </c>
      <c r="I15077" s="775" t="s">
        <v>5520</v>
      </c>
    </row>
    <row r="15078" spans="1:9">
      <c r="A15078" s="775" t="str">
        <f>Table_wabobpsvr_AzureCalc_AzureCalcRateCard[[#This Row],[ServiceName]]&amp;Table_wabobpsvr_AzureCalc_AzureCalcRateCard[[#This Row],[Price_Level]]&amp;Table_wabobpsvr_AzureCalc_AzureCalcRateCard[[#This Row],[Region]]</f>
        <v>SQL Database BusinessA15</v>
      </c>
      <c r="B15078" s="775">
        <v>15</v>
      </c>
      <c r="C15078" s="775" t="s">
        <v>1228</v>
      </c>
      <c r="D15078" s="775" t="s">
        <v>174</v>
      </c>
      <c r="E15078" s="775">
        <v>80.219700000000003</v>
      </c>
      <c r="F15078" s="775" t="s">
        <v>763</v>
      </c>
      <c r="G15078" s="775" t="s">
        <v>3633</v>
      </c>
      <c r="H15078" s="775" t="s">
        <v>3634</v>
      </c>
      <c r="I15078" s="775" t="s">
        <v>5520</v>
      </c>
    </row>
    <row r="15079" spans="1:9">
      <c r="A15079" s="775" t="str">
        <f>Table_wabobpsvr_AzureCalc_AzureCalcRateCard[[#This Row],[ServiceName]]&amp;Table_wabobpsvr_AzureCalc_AzureCalcRateCard[[#This Row],[Price_Level]]&amp;Table_wabobpsvr_AzureCalc_AzureCalcRateCard[[#This Row],[Region]]</f>
        <v>SQL Database BusinessB15</v>
      </c>
      <c r="B15079" s="775">
        <v>15</v>
      </c>
      <c r="C15079" s="775" t="s">
        <v>1228</v>
      </c>
      <c r="D15079" s="775" t="s">
        <v>175</v>
      </c>
      <c r="E15079" s="775">
        <v>76.923000000000002</v>
      </c>
      <c r="F15079" s="775" t="s">
        <v>763</v>
      </c>
      <c r="G15079" s="775" t="s">
        <v>3633</v>
      </c>
      <c r="H15079" s="775" t="s">
        <v>3634</v>
      </c>
      <c r="I15079" s="775" t="s">
        <v>5520</v>
      </c>
    </row>
    <row r="15080" spans="1:9">
      <c r="A15080" s="775" t="str">
        <f>Table_wabobpsvr_AzureCalc_AzureCalcRateCard[[#This Row],[ServiceName]]&amp;Table_wabobpsvr_AzureCalc_AzureCalcRateCard[[#This Row],[Price_Level]]&amp;Table_wabobpsvr_AzureCalc_AzureCalcRateCard[[#This Row],[Region]]</f>
        <v>SQL Database BusinessC15</v>
      </c>
      <c r="B15080" s="775">
        <v>15</v>
      </c>
      <c r="C15080" s="775" t="s">
        <v>1228</v>
      </c>
      <c r="D15080" s="775" t="s">
        <v>177</v>
      </c>
      <c r="E15080" s="775">
        <v>73.626300000000001</v>
      </c>
      <c r="F15080" s="775" t="s">
        <v>763</v>
      </c>
      <c r="G15080" s="775" t="s">
        <v>3633</v>
      </c>
      <c r="H15080" s="775" t="s">
        <v>3634</v>
      </c>
      <c r="I15080" s="775" t="s">
        <v>5520</v>
      </c>
    </row>
    <row r="15081" spans="1:9">
      <c r="A15081" s="775" t="str">
        <f>Table_wabobpsvr_AzureCalc_AzureCalcRateCard[[#This Row],[ServiceName]]&amp;Table_wabobpsvr_AzureCalc_AzureCalcRateCard[[#This Row],[Price_Level]]&amp;Table_wabobpsvr_AzureCalc_AzureCalcRateCard[[#This Row],[Region]]</f>
        <v>SQL Database BusinessD15</v>
      </c>
      <c r="B15081" s="775">
        <v>15</v>
      </c>
      <c r="C15081" s="775" t="s">
        <v>1228</v>
      </c>
      <c r="D15081" s="775" t="s">
        <v>176</v>
      </c>
      <c r="E15081" s="775">
        <v>70.329599999999999</v>
      </c>
      <c r="F15081" s="775" t="s">
        <v>763</v>
      </c>
      <c r="G15081" s="775" t="s">
        <v>3633</v>
      </c>
      <c r="H15081" s="775" t="s">
        <v>3634</v>
      </c>
      <c r="I15081" s="775" t="s">
        <v>5520</v>
      </c>
    </row>
    <row r="15082" spans="1:9">
      <c r="A15082" s="775" t="str">
        <f>Table_wabobpsvr_AzureCalc_AzureCalcRateCard[[#This Row],[ServiceName]]&amp;Table_wabobpsvr_AzureCalc_AzureCalcRateCard[[#This Row],[Price_Level]]&amp;Table_wabobpsvr_AzureCalc_AzureCalcRateCard[[#This Row],[Region]]</f>
        <v>SQL Database WebMOSP15</v>
      </c>
      <c r="B15082" s="775">
        <v>15</v>
      </c>
      <c r="C15082" s="775" t="s">
        <v>1228</v>
      </c>
      <c r="D15082" s="775" t="s">
        <v>606</v>
      </c>
      <c r="E15082" s="775">
        <v>10.99</v>
      </c>
      <c r="F15082" s="775" t="s">
        <v>759</v>
      </c>
      <c r="G15082" s="775" t="s">
        <v>4235</v>
      </c>
      <c r="H15082" s="775" t="s">
        <v>4235</v>
      </c>
      <c r="I15082" s="775" t="s">
        <v>5521</v>
      </c>
    </row>
    <row r="15083" spans="1:9">
      <c r="A15083" s="775" t="str">
        <f>Table_wabobpsvr_AzureCalc_AzureCalcRateCard[[#This Row],[ServiceName]]&amp;Table_wabobpsvr_AzureCalc_AzureCalcRateCard[[#This Row],[Price_Level]]&amp;Table_wabobpsvr_AzureCalc_AzureCalcRateCard[[#This Row],[Region]]</f>
        <v>SQL Database WebA15</v>
      </c>
      <c r="B15083" s="775">
        <v>15</v>
      </c>
      <c r="C15083" s="775" t="s">
        <v>1228</v>
      </c>
      <c r="D15083" s="775" t="s">
        <v>174</v>
      </c>
      <c r="E15083" s="775">
        <v>8.0227000000000004</v>
      </c>
      <c r="F15083" s="775" t="s">
        <v>759</v>
      </c>
      <c r="G15083" s="775" t="s">
        <v>3635</v>
      </c>
      <c r="H15083" s="775" t="s">
        <v>3636</v>
      </c>
      <c r="I15083" s="775" t="s">
        <v>5521</v>
      </c>
    </row>
    <row r="15084" spans="1:9">
      <c r="A15084" s="775" t="str">
        <f>Table_wabobpsvr_AzureCalc_AzureCalcRateCard[[#This Row],[ServiceName]]&amp;Table_wabobpsvr_AzureCalc_AzureCalcRateCard[[#This Row],[Price_Level]]&amp;Table_wabobpsvr_AzureCalc_AzureCalcRateCard[[#This Row],[Region]]</f>
        <v>SQL Database WebB15</v>
      </c>
      <c r="B15084" s="775">
        <v>15</v>
      </c>
      <c r="C15084" s="775" t="s">
        <v>1228</v>
      </c>
      <c r="D15084" s="775" t="s">
        <v>175</v>
      </c>
      <c r="E15084" s="775">
        <v>7.6929999999999996</v>
      </c>
      <c r="F15084" s="775" t="s">
        <v>759</v>
      </c>
      <c r="G15084" s="775" t="s">
        <v>3635</v>
      </c>
      <c r="H15084" s="775" t="s">
        <v>3636</v>
      </c>
      <c r="I15084" s="775" t="s">
        <v>5521</v>
      </c>
    </row>
    <row r="15085" spans="1:9">
      <c r="A15085" s="775" t="str">
        <f>Table_wabobpsvr_AzureCalc_AzureCalcRateCard[[#This Row],[ServiceName]]&amp;Table_wabobpsvr_AzureCalc_AzureCalcRateCard[[#This Row],[Price_Level]]&amp;Table_wabobpsvr_AzureCalc_AzureCalcRateCard[[#This Row],[Region]]</f>
        <v>SQL Database WebC15</v>
      </c>
      <c r="B15085" s="775">
        <v>15</v>
      </c>
      <c r="C15085" s="775" t="s">
        <v>1228</v>
      </c>
      <c r="D15085" s="775" t="s">
        <v>177</v>
      </c>
      <c r="E15085" s="775">
        <v>7.3632999999999997</v>
      </c>
      <c r="F15085" s="775" t="s">
        <v>759</v>
      </c>
      <c r="G15085" s="775" t="s">
        <v>3635</v>
      </c>
      <c r="H15085" s="775" t="s">
        <v>3636</v>
      </c>
      <c r="I15085" s="775" t="s">
        <v>5521</v>
      </c>
    </row>
    <row r="15086" spans="1:9">
      <c r="A15086" s="775" t="str">
        <f>Table_wabobpsvr_AzureCalc_AzureCalcRateCard[[#This Row],[ServiceName]]&amp;Table_wabobpsvr_AzureCalc_AzureCalcRateCard[[#This Row],[Price_Level]]&amp;Table_wabobpsvr_AzureCalc_AzureCalcRateCard[[#This Row],[Region]]</f>
        <v>SQL Database WebD15</v>
      </c>
      <c r="B15086" s="775">
        <v>15</v>
      </c>
      <c r="C15086" s="775" t="s">
        <v>1228</v>
      </c>
      <c r="D15086" s="775" t="s">
        <v>176</v>
      </c>
      <c r="E15086" s="775">
        <v>7.0335999999999999</v>
      </c>
      <c r="F15086" s="775" t="s">
        <v>759</v>
      </c>
      <c r="G15086" s="775" t="s">
        <v>3635</v>
      </c>
      <c r="H15086" s="775" t="s">
        <v>3636</v>
      </c>
      <c r="I15086" s="775" t="s">
        <v>5521</v>
      </c>
    </row>
    <row r="15087" spans="1:9">
      <c r="A15087" s="775" t="str">
        <f>Table_wabobpsvr_AzureCalc_AzureCalcRateCard[[#This Row],[ServiceName]]&amp;Table_wabobpsvr_AzureCalc_AzureCalcRateCard[[#This Row],[Price_Level]]&amp;Table_wabobpsvr_AzureCalc_AzureCalcRateCard[[#This Row],[Region]]</f>
        <v>Geo Redundant Storage Standard IO - Block BlobMOSP15</v>
      </c>
      <c r="B15087" s="775">
        <v>15</v>
      </c>
      <c r="C15087" s="775" t="s">
        <v>9</v>
      </c>
      <c r="D15087" s="775" t="s">
        <v>606</v>
      </c>
      <c r="E15087" s="775">
        <v>5.28E-2</v>
      </c>
      <c r="F15087" s="775" t="s">
        <v>765</v>
      </c>
      <c r="G15087" s="775" t="s">
        <v>4235</v>
      </c>
      <c r="H15087" s="775" t="s">
        <v>4235</v>
      </c>
      <c r="I15087" s="775" t="s">
        <v>5522</v>
      </c>
    </row>
    <row r="15088" spans="1:9">
      <c r="A15088" s="775" t="str">
        <f>Table_wabobpsvr_AzureCalc_AzureCalcRateCard[[#This Row],[ServiceName]]&amp;Table_wabobpsvr_AzureCalc_AzureCalcRateCard[[#This Row],[Price_Level]]&amp;Table_wabobpsvr_AzureCalc_AzureCalcRateCard[[#This Row],[Region]]</f>
        <v>Geo Redundant Storage Standard IO - Block BlobA15</v>
      </c>
      <c r="B15088" s="775">
        <v>15</v>
      </c>
      <c r="C15088" s="775" t="s">
        <v>9</v>
      </c>
      <c r="D15088" s="775" t="s">
        <v>174</v>
      </c>
      <c r="E15088" s="775">
        <v>5.1215999999999998E-2</v>
      </c>
      <c r="F15088" s="775" t="s">
        <v>765</v>
      </c>
      <c r="G15088" s="775" t="s">
        <v>2850</v>
      </c>
      <c r="H15088" s="775" t="s">
        <v>2851</v>
      </c>
      <c r="I15088" s="775" t="s">
        <v>5522</v>
      </c>
    </row>
    <row r="15089" spans="1:9">
      <c r="A15089" s="775" t="str">
        <f>Table_wabobpsvr_AzureCalc_AzureCalcRateCard[[#This Row],[ServiceName]]&amp;Table_wabobpsvr_AzureCalc_AzureCalcRateCard[[#This Row],[Price_Level]]&amp;Table_wabobpsvr_AzureCalc_AzureCalcRateCard[[#This Row],[Region]]</f>
        <v>Geo Redundant Storage Standard IO - Block BlobB15</v>
      </c>
      <c r="B15089" s="775">
        <v>15</v>
      </c>
      <c r="C15089" s="775" t="s">
        <v>9</v>
      </c>
      <c r="D15089" s="775" t="s">
        <v>175</v>
      </c>
      <c r="E15089" s="775">
        <v>4.9632000000000003E-2</v>
      </c>
      <c r="F15089" s="775" t="s">
        <v>765</v>
      </c>
      <c r="G15089" s="775" t="s">
        <v>2850</v>
      </c>
      <c r="H15089" s="775" t="s">
        <v>2851</v>
      </c>
      <c r="I15089" s="775" t="s">
        <v>5522</v>
      </c>
    </row>
    <row r="15090" spans="1:9">
      <c r="A15090" s="775" t="str">
        <f>Table_wabobpsvr_AzureCalc_AzureCalcRateCard[[#This Row],[ServiceName]]&amp;Table_wabobpsvr_AzureCalc_AzureCalcRateCard[[#This Row],[Price_Level]]&amp;Table_wabobpsvr_AzureCalc_AzureCalcRateCard[[#This Row],[Region]]</f>
        <v>Geo Redundant Storage Standard IO - Block BlobC15</v>
      </c>
      <c r="B15090" s="775">
        <v>15</v>
      </c>
      <c r="C15090" s="775" t="s">
        <v>9</v>
      </c>
      <c r="D15090" s="775" t="s">
        <v>177</v>
      </c>
      <c r="E15090" s="775">
        <v>4.8048E-2</v>
      </c>
      <c r="F15090" s="775" t="s">
        <v>765</v>
      </c>
      <c r="G15090" s="775" t="s">
        <v>2850</v>
      </c>
      <c r="H15090" s="775" t="s">
        <v>2851</v>
      </c>
      <c r="I15090" s="775" t="s">
        <v>5522</v>
      </c>
    </row>
    <row r="15091" spans="1:9">
      <c r="A15091" s="775" t="str">
        <f>Table_wabobpsvr_AzureCalc_AzureCalcRateCard[[#This Row],[ServiceName]]&amp;Table_wabobpsvr_AzureCalc_AzureCalcRateCard[[#This Row],[Price_Level]]&amp;Table_wabobpsvr_AzureCalc_AzureCalcRateCard[[#This Row],[Region]]</f>
        <v>Geo Redundant Storage Standard IO - Block BlobD15</v>
      </c>
      <c r="B15091" s="775">
        <v>15</v>
      </c>
      <c r="C15091" s="775" t="s">
        <v>9</v>
      </c>
      <c r="D15091" s="775" t="s">
        <v>176</v>
      </c>
      <c r="E15091" s="775">
        <v>4.6463999999999998E-2</v>
      </c>
      <c r="F15091" s="775" t="s">
        <v>765</v>
      </c>
      <c r="G15091" s="775" t="s">
        <v>2850</v>
      </c>
      <c r="H15091" s="775" t="s">
        <v>2851</v>
      </c>
      <c r="I15091" s="775" t="s">
        <v>5522</v>
      </c>
    </row>
    <row r="15092" spans="1:9">
      <c r="A15092" s="775" t="str">
        <f>Table_wabobpsvr_AzureCalc_AzureCalcRateCard[[#This Row],[ServiceName]]&amp;Table_wabobpsvr_AzureCalc_AzureCalcRateCard[[#This Row],[Price_Level]]&amp;Table_wabobpsvr_AzureCalc_AzureCalcRateCard[[#This Row],[Region]]</f>
        <v>Geo Redundant Storage Standard IO - FilesMOSP15</v>
      </c>
      <c r="B15092" s="775">
        <v>15</v>
      </c>
      <c r="C15092" s="775" t="s">
        <v>9</v>
      </c>
      <c r="D15092" s="775" t="s">
        <v>606</v>
      </c>
      <c r="E15092" s="775">
        <v>0.11</v>
      </c>
      <c r="F15092" s="775" t="s">
        <v>1024</v>
      </c>
      <c r="G15092" s="775" t="s">
        <v>4235</v>
      </c>
      <c r="H15092" s="775" t="s">
        <v>4235</v>
      </c>
      <c r="I15092" s="775" t="s">
        <v>5523</v>
      </c>
    </row>
    <row r="15093" spans="1:9">
      <c r="A15093" s="775" t="str">
        <f>Table_wabobpsvr_AzureCalc_AzureCalcRateCard[[#This Row],[ServiceName]]&amp;Table_wabobpsvr_AzureCalc_AzureCalcRateCard[[#This Row],[Price_Level]]&amp;Table_wabobpsvr_AzureCalc_AzureCalcRateCard[[#This Row],[Region]]</f>
        <v>Geo Redundant Storage Standard IO - FilesA15</v>
      </c>
      <c r="B15093" s="775">
        <v>15</v>
      </c>
      <c r="C15093" s="775" t="s">
        <v>9</v>
      </c>
      <c r="D15093" s="775" t="s">
        <v>174</v>
      </c>
      <c r="E15093" s="775">
        <v>0.1067</v>
      </c>
      <c r="F15093" s="775" t="s">
        <v>1024</v>
      </c>
      <c r="G15093" s="775" t="s">
        <v>2852</v>
      </c>
      <c r="H15093" s="775" t="s">
        <v>2853</v>
      </c>
      <c r="I15093" s="775" t="s">
        <v>5523</v>
      </c>
    </row>
    <row r="15094" spans="1:9">
      <c r="A15094" s="775" t="str">
        <f>Table_wabobpsvr_AzureCalc_AzureCalcRateCard[[#This Row],[ServiceName]]&amp;Table_wabobpsvr_AzureCalc_AzureCalcRateCard[[#This Row],[Price_Level]]&amp;Table_wabobpsvr_AzureCalc_AzureCalcRateCard[[#This Row],[Region]]</f>
        <v>Geo Redundant Storage Standard IO - FilesB15</v>
      </c>
      <c r="B15094" s="775">
        <v>15</v>
      </c>
      <c r="C15094" s="775" t="s">
        <v>9</v>
      </c>
      <c r="D15094" s="775" t="s">
        <v>175</v>
      </c>
      <c r="E15094" s="775">
        <v>0.10340000000000001</v>
      </c>
      <c r="F15094" s="775" t="s">
        <v>1024</v>
      </c>
      <c r="G15094" s="775" t="s">
        <v>2852</v>
      </c>
      <c r="H15094" s="775" t="s">
        <v>2853</v>
      </c>
      <c r="I15094" s="775" t="s">
        <v>5523</v>
      </c>
    </row>
    <row r="15095" spans="1:9">
      <c r="A15095" s="775" t="str">
        <f>Table_wabobpsvr_AzureCalc_AzureCalcRateCard[[#This Row],[ServiceName]]&amp;Table_wabobpsvr_AzureCalc_AzureCalcRateCard[[#This Row],[Price_Level]]&amp;Table_wabobpsvr_AzureCalc_AzureCalcRateCard[[#This Row],[Region]]</f>
        <v>Geo Redundant Storage Standard IO - FilesC15</v>
      </c>
      <c r="B15095" s="775">
        <v>15</v>
      </c>
      <c r="C15095" s="775" t="s">
        <v>9</v>
      </c>
      <c r="D15095" s="775" t="s">
        <v>177</v>
      </c>
      <c r="E15095" s="775">
        <v>0.10009999999999999</v>
      </c>
      <c r="F15095" s="775" t="s">
        <v>1024</v>
      </c>
      <c r="G15095" s="775" t="s">
        <v>2852</v>
      </c>
      <c r="H15095" s="775" t="s">
        <v>2853</v>
      </c>
      <c r="I15095" s="775" t="s">
        <v>5523</v>
      </c>
    </row>
    <row r="15096" spans="1:9">
      <c r="A15096" s="775" t="str">
        <f>Table_wabobpsvr_AzureCalc_AzureCalcRateCard[[#This Row],[ServiceName]]&amp;Table_wabobpsvr_AzureCalc_AzureCalcRateCard[[#This Row],[Price_Level]]&amp;Table_wabobpsvr_AzureCalc_AzureCalcRateCard[[#This Row],[Region]]</f>
        <v>Geo Redundant Storage Standard IO - FilesD15</v>
      </c>
      <c r="B15096" s="775">
        <v>15</v>
      </c>
      <c r="C15096" s="775" t="s">
        <v>9</v>
      </c>
      <c r="D15096" s="775" t="s">
        <v>176</v>
      </c>
      <c r="E15096" s="775">
        <v>9.6799999999999997E-2</v>
      </c>
      <c r="F15096" s="775" t="s">
        <v>1024</v>
      </c>
      <c r="G15096" s="775" t="s">
        <v>2852</v>
      </c>
      <c r="H15096" s="775" t="s">
        <v>2853</v>
      </c>
      <c r="I15096" s="775" t="s">
        <v>5523</v>
      </c>
    </row>
    <row r="15097" spans="1:9">
      <c r="A15097" s="775" t="str">
        <f>Table_wabobpsvr_AzureCalc_AzureCalcRateCard[[#This Row],[ServiceName]]&amp;Table_wabobpsvr_AzureCalc_AzureCalcRateCard[[#This Row],[Price_Level]]&amp;Table_wabobpsvr_AzureCalc_AzureCalcRateCard[[#This Row],[Region]]</f>
        <v>Geo Redundant Storage Standard IO - Page Blob/DiskMOSP15</v>
      </c>
      <c r="B15097" s="775">
        <v>15</v>
      </c>
      <c r="C15097" s="775" t="s">
        <v>9</v>
      </c>
      <c r="D15097" s="775" t="s">
        <v>606</v>
      </c>
      <c r="E15097" s="775">
        <v>0.11360000000000001</v>
      </c>
      <c r="F15097" s="775" t="s">
        <v>766</v>
      </c>
      <c r="G15097" s="775" t="s">
        <v>4235</v>
      </c>
      <c r="H15097" s="775" t="s">
        <v>4235</v>
      </c>
      <c r="I15097" s="775" t="s">
        <v>5524</v>
      </c>
    </row>
    <row r="15098" spans="1:9">
      <c r="A15098" s="775" t="str">
        <f>Table_wabobpsvr_AzureCalc_AzureCalcRateCard[[#This Row],[ServiceName]]&amp;Table_wabobpsvr_AzureCalc_AzureCalcRateCard[[#This Row],[Price_Level]]&amp;Table_wabobpsvr_AzureCalc_AzureCalcRateCard[[#This Row],[Region]]</f>
        <v>Geo Redundant Storage Standard IO - Page Blob/DiskA15</v>
      </c>
      <c r="B15098" s="775">
        <v>15</v>
      </c>
      <c r="C15098" s="775" t="s">
        <v>9</v>
      </c>
      <c r="D15098" s="775" t="s">
        <v>174</v>
      </c>
      <c r="E15098" s="775">
        <v>0.110192</v>
      </c>
      <c r="F15098" s="775" t="s">
        <v>766</v>
      </c>
      <c r="G15098" s="775" t="s">
        <v>2854</v>
      </c>
      <c r="H15098" s="775" t="s">
        <v>2855</v>
      </c>
      <c r="I15098" s="775" t="s">
        <v>5524</v>
      </c>
    </row>
    <row r="15099" spans="1:9">
      <c r="A15099" s="775" t="str">
        <f>Table_wabobpsvr_AzureCalc_AzureCalcRateCard[[#This Row],[ServiceName]]&amp;Table_wabobpsvr_AzureCalc_AzureCalcRateCard[[#This Row],[Price_Level]]&amp;Table_wabobpsvr_AzureCalc_AzureCalcRateCard[[#This Row],[Region]]</f>
        <v>Geo Redundant Storage Standard IO - Page Blob/DiskB15</v>
      </c>
      <c r="B15099" s="775">
        <v>15</v>
      </c>
      <c r="C15099" s="775" t="s">
        <v>9</v>
      </c>
      <c r="D15099" s="775" t="s">
        <v>175</v>
      </c>
      <c r="E15099" s="775">
        <v>0.106784</v>
      </c>
      <c r="F15099" s="775" t="s">
        <v>766</v>
      </c>
      <c r="G15099" s="775" t="s">
        <v>2854</v>
      </c>
      <c r="H15099" s="775" t="s">
        <v>2855</v>
      </c>
      <c r="I15099" s="775" t="s">
        <v>5524</v>
      </c>
    </row>
    <row r="15100" spans="1:9">
      <c r="A15100" s="775" t="str">
        <f>Table_wabobpsvr_AzureCalc_AzureCalcRateCard[[#This Row],[ServiceName]]&amp;Table_wabobpsvr_AzureCalc_AzureCalcRateCard[[#This Row],[Price_Level]]&amp;Table_wabobpsvr_AzureCalc_AzureCalcRateCard[[#This Row],[Region]]</f>
        <v>Geo Redundant Storage Standard IO - Page Blob/DiskC15</v>
      </c>
      <c r="B15100" s="775">
        <v>15</v>
      </c>
      <c r="C15100" s="775" t="s">
        <v>9</v>
      </c>
      <c r="D15100" s="775" t="s">
        <v>177</v>
      </c>
      <c r="E15100" s="775">
        <v>0.103376</v>
      </c>
      <c r="F15100" s="775" t="s">
        <v>766</v>
      </c>
      <c r="G15100" s="775" t="s">
        <v>2854</v>
      </c>
      <c r="H15100" s="775" t="s">
        <v>2855</v>
      </c>
      <c r="I15100" s="775" t="s">
        <v>5524</v>
      </c>
    </row>
    <row r="15101" spans="1:9">
      <c r="A15101" s="775" t="str">
        <f>Table_wabobpsvr_AzureCalc_AzureCalcRateCard[[#This Row],[ServiceName]]&amp;Table_wabobpsvr_AzureCalc_AzureCalcRateCard[[#This Row],[Price_Level]]&amp;Table_wabobpsvr_AzureCalc_AzureCalcRateCard[[#This Row],[Region]]</f>
        <v>Geo Redundant Storage Standard IO - Page Blob/DiskD15</v>
      </c>
      <c r="B15101" s="775">
        <v>15</v>
      </c>
      <c r="C15101" s="775" t="s">
        <v>9</v>
      </c>
      <c r="D15101" s="775" t="s">
        <v>176</v>
      </c>
      <c r="E15101" s="775">
        <v>9.9968000000000001E-2</v>
      </c>
      <c r="F15101" s="775" t="s">
        <v>766</v>
      </c>
      <c r="G15101" s="775" t="s">
        <v>2854</v>
      </c>
      <c r="H15101" s="775" t="s">
        <v>2855</v>
      </c>
      <c r="I15101" s="775" t="s">
        <v>5524</v>
      </c>
    </row>
    <row r="15102" spans="1:9">
      <c r="A15102" s="775" t="str">
        <f>Table_wabobpsvr_AzureCalc_AzureCalcRateCard[[#This Row],[ServiceName]]&amp;Table_wabobpsvr_AzureCalc_AzureCalcRateCard[[#This Row],[Price_Level]]&amp;Table_wabobpsvr_AzureCalc_AzureCalcRateCard[[#This Row],[Region]]</f>
        <v>Geo Redundant Storage Standard IO - Table/QueueMOSP15</v>
      </c>
      <c r="B15102" s="775">
        <v>15</v>
      </c>
      <c r="C15102" s="775" t="s">
        <v>9</v>
      </c>
      <c r="D15102" s="775" t="s">
        <v>606</v>
      </c>
      <c r="E15102" s="775">
        <v>9.6299999999999997E-2</v>
      </c>
      <c r="F15102" s="775" t="s">
        <v>770</v>
      </c>
      <c r="G15102" s="775" t="s">
        <v>4235</v>
      </c>
      <c r="H15102" s="775" t="s">
        <v>4235</v>
      </c>
      <c r="I15102" s="775" t="s">
        <v>5525</v>
      </c>
    </row>
    <row r="15103" spans="1:9">
      <c r="A15103" s="775" t="str">
        <f>Table_wabobpsvr_AzureCalc_AzureCalcRateCard[[#This Row],[ServiceName]]&amp;Table_wabobpsvr_AzureCalc_AzureCalcRateCard[[#This Row],[Price_Level]]&amp;Table_wabobpsvr_AzureCalc_AzureCalcRateCard[[#This Row],[Region]]</f>
        <v>Geo Redundant Storage Standard IO - Table/QueueA15</v>
      </c>
      <c r="B15103" s="775">
        <v>15</v>
      </c>
      <c r="C15103" s="775" t="s">
        <v>9</v>
      </c>
      <c r="D15103" s="775" t="s">
        <v>174</v>
      </c>
      <c r="E15103" s="775">
        <v>9.3410999999999994E-2</v>
      </c>
      <c r="F15103" s="775" t="s">
        <v>770</v>
      </c>
      <c r="G15103" s="775" t="s">
        <v>2856</v>
      </c>
      <c r="H15103" s="775" t="s">
        <v>2857</v>
      </c>
      <c r="I15103" s="775" t="s">
        <v>5525</v>
      </c>
    </row>
    <row r="15104" spans="1:9">
      <c r="A15104" s="775" t="str">
        <f>Table_wabobpsvr_AzureCalc_AzureCalcRateCard[[#This Row],[ServiceName]]&amp;Table_wabobpsvr_AzureCalc_AzureCalcRateCard[[#This Row],[Price_Level]]&amp;Table_wabobpsvr_AzureCalc_AzureCalcRateCard[[#This Row],[Region]]</f>
        <v>Geo Redundant Storage Standard IO - Table/QueueB15</v>
      </c>
      <c r="B15104" s="775">
        <v>15</v>
      </c>
      <c r="C15104" s="775" t="s">
        <v>9</v>
      </c>
      <c r="D15104" s="775" t="s">
        <v>175</v>
      </c>
      <c r="E15104" s="775">
        <v>9.0522000000000005E-2</v>
      </c>
      <c r="F15104" s="775" t="s">
        <v>770</v>
      </c>
      <c r="G15104" s="775" t="s">
        <v>2856</v>
      </c>
      <c r="H15104" s="775" t="s">
        <v>2857</v>
      </c>
      <c r="I15104" s="775" t="s">
        <v>5525</v>
      </c>
    </row>
    <row r="15105" spans="1:9">
      <c r="A15105" s="775" t="str">
        <f>Table_wabobpsvr_AzureCalc_AzureCalcRateCard[[#This Row],[ServiceName]]&amp;Table_wabobpsvr_AzureCalc_AzureCalcRateCard[[#This Row],[Price_Level]]&amp;Table_wabobpsvr_AzureCalc_AzureCalcRateCard[[#This Row],[Region]]</f>
        <v>Geo Redundant Storage Standard IO - Table/QueueC15</v>
      </c>
      <c r="B15105" s="775">
        <v>15</v>
      </c>
      <c r="C15105" s="775" t="s">
        <v>9</v>
      </c>
      <c r="D15105" s="775" t="s">
        <v>177</v>
      </c>
      <c r="E15105" s="775">
        <v>8.7633000000000003E-2</v>
      </c>
      <c r="F15105" s="775" t="s">
        <v>770</v>
      </c>
      <c r="G15105" s="775" t="s">
        <v>2856</v>
      </c>
      <c r="H15105" s="775" t="s">
        <v>2857</v>
      </c>
      <c r="I15105" s="775" t="s">
        <v>5525</v>
      </c>
    </row>
    <row r="15106" spans="1:9">
      <c r="A15106" s="775" t="str">
        <f>Table_wabobpsvr_AzureCalc_AzureCalcRateCard[[#This Row],[ServiceName]]&amp;Table_wabobpsvr_AzureCalc_AzureCalcRateCard[[#This Row],[Price_Level]]&amp;Table_wabobpsvr_AzureCalc_AzureCalcRateCard[[#This Row],[Region]]</f>
        <v>Geo Redundant Storage Standard IO - Table/QueueD15</v>
      </c>
      <c r="B15106" s="775">
        <v>15</v>
      </c>
      <c r="C15106" s="775" t="s">
        <v>9</v>
      </c>
      <c r="D15106" s="775" t="s">
        <v>176</v>
      </c>
      <c r="E15106" s="775">
        <v>8.4744E-2</v>
      </c>
      <c r="F15106" s="775" t="s">
        <v>770</v>
      </c>
      <c r="G15106" s="775" t="s">
        <v>2856</v>
      </c>
      <c r="H15106" s="775" t="s">
        <v>2857</v>
      </c>
      <c r="I15106" s="775" t="s">
        <v>5525</v>
      </c>
    </row>
    <row r="15107" spans="1:9">
      <c r="A15107" s="775" t="str">
        <f>Table_wabobpsvr_AzureCalc_AzureCalcRateCard[[#This Row],[ServiceName]]&amp;Table_wabobpsvr_AzureCalc_AzureCalcRateCard[[#This Row],[Price_Level]]&amp;Table_wabobpsvr_AzureCalc_AzureCalcRateCard[[#This Row],[Region]]</f>
        <v>Locally Redundant Storage Premium Storage - FilesMOSP15</v>
      </c>
      <c r="B15107" s="775">
        <v>15</v>
      </c>
      <c r="C15107" s="775" t="s">
        <v>9</v>
      </c>
      <c r="D15107" s="775" t="s">
        <v>606</v>
      </c>
      <c r="E15107" s="775">
        <v>0.51039999999999996</v>
      </c>
      <c r="F15107" s="775" t="s">
        <v>1229</v>
      </c>
      <c r="G15107" s="775" t="s">
        <v>4235</v>
      </c>
      <c r="H15107" s="775" t="s">
        <v>4235</v>
      </c>
      <c r="I15107" s="775" t="s">
        <v>5526</v>
      </c>
    </row>
    <row r="15108" spans="1:9">
      <c r="A15108" s="775" t="str">
        <f>Table_wabobpsvr_AzureCalc_AzureCalcRateCard[[#This Row],[ServiceName]]&amp;Table_wabobpsvr_AzureCalc_AzureCalcRateCard[[#This Row],[Price_Level]]&amp;Table_wabobpsvr_AzureCalc_AzureCalcRateCard[[#This Row],[Region]]</f>
        <v>Locally Redundant Storage Premium Storage - FilesA15</v>
      </c>
      <c r="B15108" s="775">
        <v>15</v>
      </c>
      <c r="C15108" s="775" t="s">
        <v>9</v>
      </c>
      <c r="D15108" s="775" t="s">
        <v>174</v>
      </c>
      <c r="E15108" s="775">
        <v>0.49508799999999997</v>
      </c>
      <c r="F15108" s="775" t="s">
        <v>1229</v>
      </c>
      <c r="G15108" s="775" t="s">
        <v>3637</v>
      </c>
      <c r="H15108" s="775" t="s">
        <v>3638</v>
      </c>
      <c r="I15108" s="775" t="s">
        <v>5526</v>
      </c>
    </row>
    <row r="15109" spans="1:9">
      <c r="A15109" s="775" t="str">
        <f>Table_wabobpsvr_AzureCalc_AzureCalcRateCard[[#This Row],[ServiceName]]&amp;Table_wabobpsvr_AzureCalc_AzureCalcRateCard[[#This Row],[Price_Level]]&amp;Table_wabobpsvr_AzureCalc_AzureCalcRateCard[[#This Row],[Region]]</f>
        <v>Locally Redundant Storage Premium Storage - FilesB15</v>
      </c>
      <c r="B15109" s="775">
        <v>15</v>
      </c>
      <c r="C15109" s="775" t="s">
        <v>9</v>
      </c>
      <c r="D15109" s="775" t="s">
        <v>175</v>
      </c>
      <c r="E15109" s="775">
        <v>0.47977599999999998</v>
      </c>
      <c r="F15109" s="775" t="s">
        <v>1229</v>
      </c>
      <c r="G15109" s="775" t="s">
        <v>3637</v>
      </c>
      <c r="H15109" s="775" t="s">
        <v>3638</v>
      </c>
      <c r="I15109" s="775" t="s">
        <v>5526</v>
      </c>
    </row>
    <row r="15110" spans="1:9">
      <c r="A15110" s="775" t="str">
        <f>Table_wabobpsvr_AzureCalc_AzureCalcRateCard[[#This Row],[ServiceName]]&amp;Table_wabobpsvr_AzureCalc_AzureCalcRateCard[[#This Row],[Price_Level]]&amp;Table_wabobpsvr_AzureCalc_AzureCalcRateCard[[#This Row],[Region]]</f>
        <v>Locally Redundant Storage Premium Storage - FilesC15</v>
      </c>
      <c r="B15110" s="775">
        <v>15</v>
      </c>
      <c r="C15110" s="775" t="s">
        <v>9</v>
      </c>
      <c r="D15110" s="775" t="s">
        <v>177</v>
      </c>
      <c r="E15110" s="775">
        <v>0.46446399999999999</v>
      </c>
      <c r="F15110" s="775" t="s">
        <v>1229</v>
      </c>
      <c r="G15110" s="775" t="s">
        <v>3637</v>
      </c>
      <c r="H15110" s="775" t="s">
        <v>3638</v>
      </c>
      <c r="I15110" s="775" t="s">
        <v>5526</v>
      </c>
    </row>
    <row r="15111" spans="1:9">
      <c r="A15111" s="775" t="str">
        <f>Table_wabobpsvr_AzureCalc_AzureCalcRateCard[[#This Row],[ServiceName]]&amp;Table_wabobpsvr_AzureCalc_AzureCalcRateCard[[#This Row],[Price_Level]]&amp;Table_wabobpsvr_AzureCalc_AzureCalcRateCard[[#This Row],[Region]]</f>
        <v>Locally Redundant Storage Premium Storage - FilesD15</v>
      </c>
      <c r="B15111" s="775">
        <v>15</v>
      </c>
      <c r="C15111" s="775" t="s">
        <v>9</v>
      </c>
      <c r="D15111" s="775" t="s">
        <v>176</v>
      </c>
      <c r="E15111" s="775">
        <v>0.449152</v>
      </c>
      <c r="F15111" s="775" t="s">
        <v>1229</v>
      </c>
      <c r="G15111" s="775" t="s">
        <v>3637</v>
      </c>
      <c r="H15111" s="775" t="s">
        <v>3638</v>
      </c>
      <c r="I15111" s="775" t="s">
        <v>5526</v>
      </c>
    </row>
    <row r="15112" spans="1:9">
      <c r="A15112" s="775" t="str">
        <f>Table_wabobpsvr_AzureCalc_AzureCalcRateCard[[#This Row],[ServiceName]]&amp;Table_wabobpsvr_AzureCalc_AzureCalcRateCard[[#This Row],[Price_Level]]&amp;Table_wabobpsvr_AzureCalc_AzureCalcRateCard[[#This Row],[Region]]</f>
        <v>Locally Redundant Storage Premium Storage - Page Blob/DiskMOSP15</v>
      </c>
      <c r="B15112" s="775">
        <v>15</v>
      </c>
      <c r="C15112" s="775" t="s">
        <v>9</v>
      </c>
      <c r="D15112" s="775" t="s">
        <v>606</v>
      </c>
      <c r="E15112" s="775">
        <v>0.35199999999999998</v>
      </c>
      <c r="F15112" s="775" t="s">
        <v>1230</v>
      </c>
      <c r="G15112" s="775" t="s">
        <v>4235</v>
      </c>
      <c r="H15112" s="775" t="s">
        <v>4235</v>
      </c>
      <c r="I15112" s="775" t="s">
        <v>5527</v>
      </c>
    </row>
    <row r="15113" spans="1:9">
      <c r="A15113" s="775" t="str">
        <f>Table_wabobpsvr_AzureCalc_AzureCalcRateCard[[#This Row],[ServiceName]]&amp;Table_wabobpsvr_AzureCalc_AzureCalcRateCard[[#This Row],[Price_Level]]&amp;Table_wabobpsvr_AzureCalc_AzureCalcRateCard[[#This Row],[Region]]</f>
        <v>Locally Redundant Storage Premium Storage - Page Blob/DiskA15</v>
      </c>
      <c r="B15113" s="775">
        <v>15</v>
      </c>
      <c r="C15113" s="775" t="s">
        <v>9</v>
      </c>
      <c r="D15113" s="775" t="s">
        <v>174</v>
      </c>
      <c r="E15113" s="775">
        <v>0.34144000000000002</v>
      </c>
      <c r="F15113" s="775" t="s">
        <v>1230</v>
      </c>
      <c r="G15113" s="775" t="s">
        <v>3639</v>
      </c>
      <c r="H15113" s="775" t="s">
        <v>3640</v>
      </c>
      <c r="I15113" s="775" t="s">
        <v>5527</v>
      </c>
    </row>
    <row r="15114" spans="1:9">
      <c r="A15114" s="775" t="str">
        <f>Table_wabobpsvr_AzureCalc_AzureCalcRateCard[[#This Row],[ServiceName]]&amp;Table_wabobpsvr_AzureCalc_AzureCalcRateCard[[#This Row],[Price_Level]]&amp;Table_wabobpsvr_AzureCalc_AzureCalcRateCard[[#This Row],[Region]]</f>
        <v>Locally Redundant Storage Premium Storage - Page Blob/DiskB15</v>
      </c>
      <c r="B15114" s="775">
        <v>15</v>
      </c>
      <c r="C15114" s="775" t="s">
        <v>9</v>
      </c>
      <c r="D15114" s="775" t="s">
        <v>175</v>
      </c>
      <c r="E15114" s="775">
        <v>0.33088000000000001</v>
      </c>
      <c r="F15114" s="775" t="s">
        <v>1230</v>
      </c>
      <c r="G15114" s="775" t="s">
        <v>3639</v>
      </c>
      <c r="H15114" s="775" t="s">
        <v>3640</v>
      </c>
      <c r="I15114" s="775" t="s">
        <v>5527</v>
      </c>
    </row>
    <row r="15115" spans="1:9">
      <c r="A15115" s="775" t="str">
        <f>Table_wabobpsvr_AzureCalc_AzureCalcRateCard[[#This Row],[ServiceName]]&amp;Table_wabobpsvr_AzureCalc_AzureCalcRateCard[[#This Row],[Price_Level]]&amp;Table_wabobpsvr_AzureCalc_AzureCalcRateCard[[#This Row],[Region]]</f>
        <v>Locally Redundant Storage Premium Storage - Page Blob/DiskC15</v>
      </c>
      <c r="B15115" s="775">
        <v>15</v>
      </c>
      <c r="C15115" s="775" t="s">
        <v>9</v>
      </c>
      <c r="D15115" s="775" t="s">
        <v>177</v>
      </c>
      <c r="E15115" s="775">
        <v>0.32031999999999999</v>
      </c>
      <c r="F15115" s="775" t="s">
        <v>1230</v>
      </c>
      <c r="G15115" s="775" t="s">
        <v>3639</v>
      </c>
      <c r="H15115" s="775" t="s">
        <v>3640</v>
      </c>
      <c r="I15115" s="775" t="s">
        <v>5527</v>
      </c>
    </row>
    <row r="15116" spans="1:9">
      <c r="A15116" s="775" t="str">
        <f>Table_wabobpsvr_AzureCalc_AzureCalcRateCard[[#This Row],[ServiceName]]&amp;Table_wabobpsvr_AzureCalc_AzureCalcRateCard[[#This Row],[Price_Level]]&amp;Table_wabobpsvr_AzureCalc_AzureCalcRateCard[[#This Row],[Region]]</f>
        <v>Locally Redundant Storage Premium Storage - Page Blob/DiskD15</v>
      </c>
      <c r="B15116" s="775">
        <v>15</v>
      </c>
      <c r="C15116" s="775" t="s">
        <v>9</v>
      </c>
      <c r="D15116" s="775" t="s">
        <v>176</v>
      </c>
      <c r="E15116" s="775">
        <v>0.30975999999999998</v>
      </c>
      <c r="F15116" s="775" t="s">
        <v>1230</v>
      </c>
      <c r="G15116" s="775" t="s">
        <v>3639</v>
      </c>
      <c r="H15116" s="775" t="s">
        <v>3640</v>
      </c>
      <c r="I15116" s="775" t="s">
        <v>5527</v>
      </c>
    </row>
    <row r="15117" spans="1:9">
      <c r="A15117" s="775" t="str">
        <f>Table_wabobpsvr_AzureCalc_AzureCalcRateCard[[#This Row],[ServiceName]]&amp;Table_wabobpsvr_AzureCalc_AzureCalcRateCard[[#This Row],[Price_Level]]&amp;Table_wabobpsvr_AzureCalc_AzureCalcRateCard[[#This Row],[Region]]</f>
        <v>Locally Redundant Storage Standard IO - Block BlobMOSP15</v>
      </c>
      <c r="B15117" s="775">
        <v>15</v>
      </c>
      <c r="C15117" s="775" t="s">
        <v>9</v>
      </c>
      <c r="D15117" s="775" t="s">
        <v>606</v>
      </c>
      <c r="E15117" s="775">
        <v>2.64E-2</v>
      </c>
      <c r="F15117" s="775" t="s">
        <v>861</v>
      </c>
      <c r="G15117" s="775" t="s">
        <v>4235</v>
      </c>
      <c r="H15117" s="775" t="s">
        <v>4235</v>
      </c>
      <c r="I15117" s="775" t="s">
        <v>5528</v>
      </c>
    </row>
    <row r="15118" spans="1:9">
      <c r="A15118" s="775" t="str">
        <f>Table_wabobpsvr_AzureCalc_AzureCalcRateCard[[#This Row],[ServiceName]]&amp;Table_wabobpsvr_AzureCalc_AzureCalcRateCard[[#This Row],[Price_Level]]&amp;Table_wabobpsvr_AzureCalc_AzureCalcRateCard[[#This Row],[Region]]</f>
        <v>Locally Redundant Storage Standard IO - Block BlobA15</v>
      </c>
      <c r="B15118" s="775">
        <v>15</v>
      </c>
      <c r="C15118" s="775" t="s">
        <v>9</v>
      </c>
      <c r="D15118" s="775" t="s">
        <v>174</v>
      </c>
      <c r="E15118" s="775">
        <v>2.5607999999999999E-2</v>
      </c>
      <c r="F15118" s="775" t="s">
        <v>861</v>
      </c>
      <c r="G15118" s="775" t="s">
        <v>2791</v>
      </c>
      <c r="H15118" s="775" t="s">
        <v>2792</v>
      </c>
      <c r="I15118" s="775" t="s">
        <v>5528</v>
      </c>
    </row>
    <row r="15119" spans="1:9">
      <c r="A15119" s="775" t="str">
        <f>Table_wabobpsvr_AzureCalc_AzureCalcRateCard[[#This Row],[ServiceName]]&amp;Table_wabobpsvr_AzureCalc_AzureCalcRateCard[[#This Row],[Price_Level]]&amp;Table_wabobpsvr_AzureCalc_AzureCalcRateCard[[#This Row],[Region]]</f>
        <v>Locally Redundant Storage Standard IO - Page Blob/DiskA15</v>
      </c>
      <c r="B15119" s="775">
        <v>15</v>
      </c>
      <c r="C15119" s="775" t="s">
        <v>9</v>
      </c>
      <c r="D15119" s="775" t="s">
        <v>174</v>
      </c>
      <c r="E15119" s="775">
        <v>7.7600000000000002E-2</v>
      </c>
      <c r="F15119" s="775" t="s">
        <v>935</v>
      </c>
      <c r="G15119" s="775" t="s">
        <v>2858</v>
      </c>
      <c r="H15119" s="775" t="s">
        <v>2859</v>
      </c>
      <c r="I15119" s="775" t="s">
        <v>5529</v>
      </c>
    </row>
    <row r="15120" spans="1:9">
      <c r="A15120" s="775" t="str">
        <f>Table_wabobpsvr_AzureCalc_AzureCalcRateCard[[#This Row],[ServiceName]]&amp;Table_wabobpsvr_AzureCalc_AzureCalcRateCard[[#This Row],[Price_Level]]&amp;Table_wabobpsvr_AzureCalc_AzureCalcRateCard[[#This Row],[Region]]</f>
        <v>Locally Redundant Storage Standard IO - Page Blob/DiskB15</v>
      </c>
      <c r="B15120" s="775">
        <v>15</v>
      </c>
      <c r="C15120" s="775" t="s">
        <v>9</v>
      </c>
      <c r="D15120" s="775" t="s">
        <v>175</v>
      </c>
      <c r="E15120" s="775">
        <v>7.5200000000000003E-2</v>
      </c>
      <c r="F15120" s="775" t="s">
        <v>935</v>
      </c>
      <c r="G15120" s="775" t="s">
        <v>2858</v>
      </c>
      <c r="H15120" s="775" t="s">
        <v>2859</v>
      </c>
      <c r="I15120" s="775" t="s">
        <v>5529</v>
      </c>
    </row>
    <row r="15121" spans="1:9">
      <c r="A15121" s="775" t="str">
        <f>Table_wabobpsvr_AzureCalc_AzureCalcRateCard[[#This Row],[ServiceName]]&amp;Table_wabobpsvr_AzureCalc_AzureCalcRateCard[[#This Row],[Price_Level]]&amp;Table_wabobpsvr_AzureCalc_AzureCalcRateCard[[#This Row],[Region]]</f>
        <v>Locally Redundant Storage Standard IO - Page Blob/DiskC15</v>
      </c>
      <c r="B15121" s="775">
        <v>15</v>
      </c>
      <c r="C15121" s="775" t="s">
        <v>9</v>
      </c>
      <c r="D15121" s="775" t="s">
        <v>177</v>
      </c>
      <c r="E15121" s="775">
        <v>7.2800000000000004E-2</v>
      </c>
      <c r="F15121" s="775" t="s">
        <v>935</v>
      </c>
      <c r="G15121" s="775" t="s">
        <v>2858</v>
      </c>
      <c r="H15121" s="775" t="s">
        <v>2859</v>
      </c>
      <c r="I15121" s="775" t="s">
        <v>5529</v>
      </c>
    </row>
    <row r="15122" spans="1:9">
      <c r="A15122" s="775" t="str">
        <f>Table_wabobpsvr_AzureCalc_AzureCalcRateCard[[#This Row],[ServiceName]]&amp;Table_wabobpsvr_AzureCalc_AzureCalcRateCard[[#This Row],[Price_Level]]&amp;Table_wabobpsvr_AzureCalc_AzureCalcRateCard[[#This Row],[Region]]</f>
        <v>Locally Redundant Storage Standard IO - Page Blob/DiskD15</v>
      </c>
      <c r="B15122" s="775">
        <v>15</v>
      </c>
      <c r="C15122" s="775" t="s">
        <v>9</v>
      </c>
      <c r="D15122" s="775" t="s">
        <v>176</v>
      </c>
      <c r="E15122" s="775">
        <v>7.0400000000000004E-2</v>
      </c>
      <c r="F15122" s="775" t="s">
        <v>935</v>
      </c>
      <c r="G15122" s="775" t="s">
        <v>2858</v>
      </c>
      <c r="H15122" s="775" t="s">
        <v>2859</v>
      </c>
      <c r="I15122" s="775" t="s">
        <v>5529</v>
      </c>
    </row>
    <row r="15123" spans="1:9">
      <c r="A15123" s="775" t="str">
        <f>Table_wabobpsvr_AzureCalc_AzureCalcRateCard[[#This Row],[ServiceName]]&amp;Table_wabobpsvr_AzureCalc_AzureCalcRateCard[[#This Row],[Price_Level]]&amp;Table_wabobpsvr_AzureCalc_AzureCalcRateCard[[#This Row],[Region]]</f>
        <v>Locally Redundant Storage Standard IO - Table/QueueMOSP15</v>
      </c>
      <c r="B15123" s="775">
        <v>15</v>
      </c>
      <c r="C15123" s="775" t="s">
        <v>9</v>
      </c>
      <c r="D15123" s="775" t="s">
        <v>606</v>
      </c>
      <c r="E15123" s="775">
        <v>7.6999999999999999E-2</v>
      </c>
      <c r="F15123" s="775" t="s">
        <v>887</v>
      </c>
      <c r="G15123" s="775" t="s">
        <v>4235</v>
      </c>
      <c r="H15123" s="775" t="s">
        <v>4235</v>
      </c>
      <c r="I15123" s="775" t="s">
        <v>5530</v>
      </c>
    </row>
    <row r="15124" spans="1:9">
      <c r="A15124" s="775" t="str">
        <f>Table_wabobpsvr_AzureCalc_AzureCalcRateCard[[#This Row],[ServiceName]]&amp;Table_wabobpsvr_AzureCalc_AzureCalcRateCard[[#This Row],[Price_Level]]&amp;Table_wabobpsvr_AzureCalc_AzureCalcRateCard[[#This Row],[Region]]</f>
        <v>Locally Redundant Storage Standard IO - Table/QueueA15</v>
      </c>
      <c r="B15124" s="775">
        <v>15</v>
      </c>
      <c r="C15124" s="775" t="s">
        <v>9</v>
      </c>
      <c r="D15124" s="775" t="s">
        <v>174</v>
      </c>
      <c r="E15124" s="775">
        <v>7.4690000000000006E-2</v>
      </c>
      <c r="F15124" s="775" t="s">
        <v>887</v>
      </c>
      <c r="G15124" s="775" t="s">
        <v>2860</v>
      </c>
      <c r="H15124" s="775" t="s">
        <v>2861</v>
      </c>
      <c r="I15124" s="775" t="s">
        <v>5530</v>
      </c>
    </row>
    <row r="15125" spans="1:9">
      <c r="A15125" s="775" t="str">
        <f>Table_wabobpsvr_AzureCalc_AzureCalcRateCard[[#This Row],[ServiceName]]&amp;Table_wabobpsvr_AzureCalc_AzureCalcRateCard[[#This Row],[Price_Level]]&amp;Table_wabobpsvr_AzureCalc_AzureCalcRateCard[[#This Row],[Region]]</f>
        <v>Locally Redundant Storage Standard IO - Table/QueueB15</v>
      </c>
      <c r="B15125" s="775">
        <v>15</v>
      </c>
      <c r="C15125" s="775" t="s">
        <v>9</v>
      </c>
      <c r="D15125" s="775" t="s">
        <v>175</v>
      </c>
      <c r="E15125" s="775">
        <v>7.238E-2</v>
      </c>
      <c r="F15125" s="775" t="s">
        <v>887</v>
      </c>
      <c r="G15125" s="775" t="s">
        <v>2860</v>
      </c>
      <c r="H15125" s="775" t="s">
        <v>2861</v>
      </c>
      <c r="I15125" s="775" t="s">
        <v>5530</v>
      </c>
    </row>
    <row r="15126" spans="1:9">
      <c r="A15126" s="775" t="str">
        <f>Table_wabobpsvr_AzureCalc_AzureCalcRateCard[[#This Row],[ServiceName]]&amp;Table_wabobpsvr_AzureCalc_AzureCalcRateCard[[#This Row],[Price_Level]]&amp;Table_wabobpsvr_AzureCalc_AzureCalcRateCard[[#This Row],[Region]]</f>
        <v>Locally Redundant Storage Standard IO - Table/QueueC15</v>
      </c>
      <c r="B15126" s="775">
        <v>15</v>
      </c>
      <c r="C15126" s="775" t="s">
        <v>9</v>
      </c>
      <c r="D15126" s="775" t="s">
        <v>177</v>
      </c>
      <c r="E15126" s="775">
        <v>7.0069999999999993E-2</v>
      </c>
      <c r="F15126" s="775" t="s">
        <v>887</v>
      </c>
      <c r="G15126" s="775" t="s">
        <v>2860</v>
      </c>
      <c r="H15126" s="775" t="s">
        <v>2861</v>
      </c>
      <c r="I15126" s="775" t="s">
        <v>5530</v>
      </c>
    </row>
    <row r="15127" spans="1:9">
      <c r="A15127" s="775" t="str">
        <f>Table_wabobpsvr_AzureCalc_AzureCalcRateCard[[#This Row],[ServiceName]]&amp;Table_wabobpsvr_AzureCalc_AzureCalcRateCard[[#This Row],[Price_Level]]&amp;Table_wabobpsvr_AzureCalc_AzureCalcRateCard[[#This Row],[Region]]</f>
        <v>Locally Redundant Storage Standard IO - Table/QueueD15</v>
      </c>
      <c r="B15127" s="775">
        <v>15</v>
      </c>
      <c r="C15127" s="775" t="s">
        <v>9</v>
      </c>
      <c r="D15127" s="775" t="s">
        <v>176</v>
      </c>
      <c r="E15127" s="775">
        <v>6.7760000000000001E-2</v>
      </c>
      <c r="F15127" s="775" t="s">
        <v>887</v>
      </c>
      <c r="G15127" s="775" t="s">
        <v>2860</v>
      </c>
      <c r="H15127" s="775" t="s">
        <v>2861</v>
      </c>
      <c r="I15127" s="775" t="s">
        <v>5530</v>
      </c>
    </row>
    <row r="15128" spans="1:9">
      <c r="A15128" s="775" t="str">
        <f>Table_wabobpsvr_AzureCalc_AzureCalcRateCard[[#This Row],[ServiceName]]&amp;Table_wabobpsvr_AzureCalc_AzureCalcRateCard[[#This Row],[Price_Level]]&amp;Table_wabobpsvr_AzureCalc_AzureCalcRateCard[[#This Row],[Region]]</f>
        <v>Read-Access Geo Redundant Storage Standard IO - Block BlobMOSP15</v>
      </c>
      <c r="B15128" s="775">
        <v>15</v>
      </c>
      <c r="C15128" s="775" t="s">
        <v>9</v>
      </c>
      <c r="D15128" s="775" t="s">
        <v>606</v>
      </c>
      <c r="E15128" s="775">
        <v>6.7100000000000007E-2</v>
      </c>
      <c r="F15128" s="775" t="s">
        <v>771</v>
      </c>
      <c r="G15128" s="775" t="s">
        <v>4235</v>
      </c>
      <c r="H15128" s="775" t="s">
        <v>4235</v>
      </c>
      <c r="I15128" s="775" t="s">
        <v>5531</v>
      </c>
    </row>
    <row r="15129" spans="1:9">
      <c r="A15129" s="775" t="str">
        <f>Table_wabobpsvr_AzureCalc_AzureCalcRateCard[[#This Row],[ServiceName]]&amp;Table_wabobpsvr_AzureCalc_AzureCalcRateCard[[#This Row],[Price_Level]]&amp;Table_wabobpsvr_AzureCalc_AzureCalcRateCard[[#This Row],[Region]]</f>
        <v>Read-Access Geo Redundant Storage Standard IO - Block BlobA15</v>
      </c>
      <c r="B15129" s="775">
        <v>15</v>
      </c>
      <c r="C15129" s="775" t="s">
        <v>9</v>
      </c>
      <c r="D15129" s="775" t="s">
        <v>174</v>
      </c>
      <c r="E15129" s="775">
        <v>6.5087000000000006E-2</v>
      </c>
      <c r="F15129" s="775" t="s">
        <v>771</v>
      </c>
      <c r="G15129" s="775" t="s">
        <v>2862</v>
      </c>
      <c r="H15129" s="775" t="s">
        <v>2863</v>
      </c>
      <c r="I15129" s="775" t="s">
        <v>5531</v>
      </c>
    </row>
    <row r="15130" spans="1:9">
      <c r="A15130" s="775" t="str">
        <f>Table_wabobpsvr_AzureCalc_AzureCalcRateCard[[#This Row],[ServiceName]]&amp;Table_wabobpsvr_AzureCalc_AzureCalcRateCard[[#This Row],[Price_Level]]&amp;Table_wabobpsvr_AzureCalc_AzureCalcRateCard[[#This Row],[Region]]</f>
        <v>Read-Access Geo Redundant Storage Standard IO - Block BlobB15</v>
      </c>
      <c r="B15130" s="775">
        <v>15</v>
      </c>
      <c r="C15130" s="775" t="s">
        <v>9</v>
      </c>
      <c r="D15130" s="775" t="s">
        <v>175</v>
      </c>
      <c r="E15130" s="775">
        <v>6.3074000000000005E-2</v>
      </c>
      <c r="F15130" s="775" t="s">
        <v>771</v>
      </c>
      <c r="G15130" s="775" t="s">
        <v>2862</v>
      </c>
      <c r="H15130" s="775" t="s">
        <v>2863</v>
      </c>
      <c r="I15130" s="775" t="s">
        <v>5531</v>
      </c>
    </row>
    <row r="15131" spans="1:9">
      <c r="A15131" s="775" t="str">
        <f>Table_wabobpsvr_AzureCalc_AzureCalcRateCard[[#This Row],[ServiceName]]&amp;Table_wabobpsvr_AzureCalc_AzureCalcRateCard[[#This Row],[Price_Level]]&amp;Table_wabobpsvr_AzureCalc_AzureCalcRateCard[[#This Row],[Region]]</f>
        <v>Read-Access Geo Redundant Storage Standard IO - Block BlobC15</v>
      </c>
      <c r="B15131" s="775">
        <v>15</v>
      </c>
      <c r="C15131" s="775" t="s">
        <v>9</v>
      </c>
      <c r="D15131" s="775" t="s">
        <v>177</v>
      </c>
      <c r="E15131" s="775">
        <v>6.1060999999999997E-2</v>
      </c>
      <c r="F15131" s="775" t="s">
        <v>771</v>
      </c>
      <c r="G15131" s="775" t="s">
        <v>2862</v>
      </c>
      <c r="H15131" s="775" t="s">
        <v>2863</v>
      </c>
      <c r="I15131" s="775" t="s">
        <v>5531</v>
      </c>
    </row>
    <row r="15132" spans="1:9">
      <c r="A15132" s="775" t="str">
        <f>Table_wabobpsvr_AzureCalc_AzureCalcRateCard[[#This Row],[ServiceName]]&amp;Table_wabobpsvr_AzureCalc_AzureCalcRateCard[[#This Row],[Price_Level]]&amp;Table_wabobpsvr_AzureCalc_AzureCalcRateCard[[#This Row],[Region]]</f>
        <v>Read-Access Geo Redundant Storage Standard IO - Block BlobD15</v>
      </c>
      <c r="B15132" s="775">
        <v>15</v>
      </c>
      <c r="C15132" s="775" t="s">
        <v>9</v>
      </c>
      <c r="D15132" s="775" t="s">
        <v>176</v>
      </c>
      <c r="E15132" s="775">
        <v>5.9048000000000003E-2</v>
      </c>
      <c r="F15132" s="775" t="s">
        <v>771</v>
      </c>
      <c r="G15132" s="775" t="s">
        <v>2862</v>
      </c>
      <c r="H15132" s="775" t="s">
        <v>2863</v>
      </c>
      <c r="I15132" s="775" t="s">
        <v>5531</v>
      </c>
    </row>
    <row r="15133" spans="1:9">
      <c r="A15133" s="775" t="str">
        <f>Table_wabobpsvr_AzureCalc_AzureCalcRateCard[[#This Row],[ServiceName]]&amp;Table_wabobpsvr_AzureCalc_AzureCalcRateCard[[#This Row],[Price_Level]]&amp;Table_wabobpsvr_AzureCalc_AzureCalcRateCard[[#This Row],[Region]]</f>
        <v>Read-Access Geo Redundant Storage Standard IO - FilesMOSP15</v>
      </c>
      <c r="B15133" s="775">
        <v>15</v>
      </c>
      <c r="C15133" s="775" t="s">
        <v>9</v>
      </c>
      <c r="D15133" s="775" t="s">
        <v>606</v>
      </c>
      <c r="E15133" s="775">
        <v>0.14299999999999999</v>
      </c>
      <c r="F15133" s="775" t="s">
        <v>1030</v>
      </c>
      <c r="G15133" s="775" t="s">
        <v>4235</v>
      </c>
      <c r="H15133" s="775" t="s">
        <v>4235</v>
      </c>
      <c r="I15133" s="775" t="s">
        <v>5532</v>
      </c>
    </row>
    <row r="15134" spans="1:9">
      <c r="A15134" s="775" t="str">
        <f>Table_wabobpsvr_AzureCalc_AzureCalcRateCard[[#This Row],[ServiceName]]&amp;Table_wabobpsvr_AzureCalc_AzureCalcRateCard[[#This Row],[Price_Level]]&amp;Table_wabobpsvr_AzureCalc_AzureCalcRateCard[[#This Row],[Region]]</f>
        <v>Read-Access Geo Redundant Storage Standard IO - FilesA15</v>
      </c>
      <c r="B15134" s="775">
        <v>15</v>
      </c>
      <c r="C15134" s="775" t="s">
        <v>9</v>
      </c>
      <c r="D15134" s="775" t="s">
        <v>174</v>
      </c>
      <c r="E15134" s="775">
        <v>0.13871</v>
      </c>
      <c r="F15134" s="775" t="s">
        <v>1030</v>
      </c>
      <c r="G15134" s="775" t="s">
        <v>2864</v>
      </c>
      <c r="H15134" s="775" t="s">
        <v>2865</v>
      </c>
      <c r="I15134" s="775" t="s">
        <v>5532</v>
      </c>
    </row>
    <row r="15135" spans="1:9">
      <c r="A15135" s="775" t="str">
        <f>Table_wabobpsvr_AzureCalc_AzureCalcRateCard[[#This Row],[ServiceName]]&amp;Table_wabobpsvr_AzureCalc_AzureCalcRateCard[[#This Row],[Price_Level]]&amp;Table_wabobpsvr_AzureCalc_AzureCalcRateCard[[#This Row],[Region]]</f>
        <v>Read-Access Geo Redundant Storage Standard IO - FilesB15</v>
      </c>
      <c r="B15135" s="775">
        <v>15</v>
      </c>
      <c r="C15135" s="775" t="s">
        <v>9</v>
      </c>
      <c r="D15135" s="775" t="s">
        <v>175</v>
      </c>
      <c r="E15135" s="775">
        <v>0.13442000000000001</v>
      </c>
      <c r="F15135" s="775" t="s">
        <v>1030</v>
      </c>
      <c r="G15135" s="775" t="s">
        <v>2864</v>
      </c>
      <c r="H15135" s="775" t="s">
        <v>2865</v>
      </c>
      <c r="I15135" s="775" t="s">
        <v>5532</v>
      </c>
    </row>
    <row r="15136" spans="1:9">
      <c r="A15136" s="775" t="str">
        <f>Table_wabobpsvr_AzureCalc_AzureCalcRateCard[[#This Row],[ServiceName]]&amp;Table_wabobpsvr_AzureCalc_AzureCalcRateCard[[#This Row],[Price_Level]]&amp;Table_wabobpsvr_AzureCalc_AzureCalcRateCard[[#This Row],[Region]]</f>
        <v>Read-Access Geo Redundant Storage Standard IO - FilesC15</v>
      </c>
      <c r="B15136" s="775">
        <v>15</v>
      </c>
      <c r="C15136" s="775" t="s">
        <v>9</v>
      </c>
      <c r="D15136" s="775" t="s">
        <v>177</v>
      </c>
      <c r="E15136" s="775">
        <v>0.13013</v>
      </c>
      <c r="F15136" s="775" t="s">
        <v>1030</v>
      </c>
      <c r="G15136" s="775" t="s">
        <v>2864</v>
      </c>
      <c r="H15136" s="775" t="s">
        <v>2865</v>
      </c>
      <c r="I15136" s="775" t="s">
        <v>5532</v>
      </c>
    </row>
    <row r="15137" spans="1:9">
      <c r="A15137" s="775" t="str">
        <f>Table_wabobpsvr_AzureCalc_AzureCalcRateCard[[#This Row],[ServiceName]]&amp;Table_wabobpsvr_AzureCalc_AzureCalcRateCard[[#This Row],[Price_Level]]&amp;Table_wabobpsvr_AzureCalc_AzureCalcRateCard[[#This Row],[Region]]</f>
        <v>Premium P3 (Hours)C</v>
      </c>
      <c r="B15137" s="775"/>
      <c r="C15137" s="775" t="s">
        <v>87</v>
      </c>
      <c r="D15137" s="775" t="s">
        <v>177</v>
      </c>
      <c r="E15137" s="775">
        <v>2.0192899999999998</v>
      </c>
      <c r="F15137" s="775" t="s">
        <v>8505</v>
      </c>
      <c r="G15137" s="775" t="s">
        <v>8507</v>
      </c>
      <c r="H15137" s="775" t="s">
        <v>8508</v>
      </c>
      <c r="I15137" s="775" t="s">
        <v>8506</v>
      </c>
    </row>
    <row r="15138" spans="1:9">
      <c r="A15138" s="1039" t="str">
        <f>Table_wabobpsvr_AzureCalc_AzureCalcRateCard[[#This Row],[ServiceName]]&amp;Table_wabobpsvr_AzureCalc_AzureCalcRateCard[[#This Row],[Price_Level]]&amp;Table_wabobpsvr_AzureCalc_AzureCalcRateCard[[#This Row],[Region]]</f>
        <v>Premium P3 (Hours)D</v>
      </c>
      <c r="B15138" s="1039"/>
      <c r="C15138" s="1039" t="s">
        <v>87</v>
      </c>
      <c r="D15138" s="1039" t="s">
        <v>176</v>
      </c>
      <c r="E15138" s="1039">
        <v>1.95272</v>
      </c>
      <c r="F15138" s="1039" t="s">
        <v>8505</v>
      </c>
      <c r="G15138" s="775" t="s">
        <v>8507</v>
      </c>
      <c r="H15138" s="775" t="s">
        <v>8508</v>
      </c>
      <c r="I15138" s="775" t="s">
        <v>8506</v>
      </c>
    </row>
    <row r="15139" spans="1:9">
      <c r="A15139" s="1039" t="str">
        <f>Table_wabobpsvr_AzureCalc_AzureCalcRateCard[[#This Row],[ServiceName]]&amp;Table_wabobpsvr_AzureCalc_AzureCalcRateCard[[#This Row],[Price_Level]]&amp;Table_wabobpsvr_AzureCalc_AzureCalcRateCard[[#This Row],[Region]]</f>
        <v>Premium P4 (Hours)MOSP</v>
      </c>
      <c r="B15139" s="1039"/>
      <c r="C15139" s="1039" t="s">
        <v>87</v>
      </c>
      <c r="D15139" s="1039" t="s">
        <v>606</v>
      </c>
      <c r="E15139" s="1039">
        <v>4.4400000000000004</v>
      </c>
      <c r="F15139" s="1039" t="s">
        <v>8486</v>
      </c>
      <c r="G15139" s="775"/>
      <c r="H15139" s="775"/>
      <c r="I15139" s="775" t="s">
        <v>8489</v>
      </c>
    </row>
    <row r="15140" spans="1:9">
      <c r="A15140" s="775" t="str">
        <f>Table_wabobpsvr_AzureCalc_AzureCalcRateCard[[#This Row],[ServiceName]]&amp;Table_wabobpsvr_AzureCalc_AzureCalcRateCard[[#This Row],[Price_Level]]&amp;Table_wabobpsvr_AzureCalc_AzureCalcRateCard[[#This Row],[Region]]</f>
        <v>Premium P4 (Hours)A</v>
      </c>
      <c r="B15140" s="775"/>
      <c r="C15140" s="775" t="s">
        <v>87</v>
      </c>
      <c r="D15140" s="775" t="s">
        <v>174</v>
      </c>
      <c r="E15140" s="775">
        <v>4.3068</v>
      </c>
      <c r="F15140" s="775" t="s">
        <v>8486</v>
      </c>
      <c r="G15140" s="775" t="s">
        <v>8487</v>
      </c>
      <c r="H15140" s="775" t="s">
        <v>8488</v>
      </c>
      <c r="I15140" s="775" t="s">
        <v>8489</v>
      </c>
    </row>
    <row r="15141" spans="1:9">
      <c r="A15141" s="775" t="str">
        <f>Table_wabobpsvr_AzureCalc_AzureCalcRateCard[[#This Row],[ServiceName]]&amp;Table_wabobpsvr_AzureCalc_AzureCalcRateCard[[#This Row],[Price_Level]]&amp;Table_wabobpsvr_AzureCalc_AzureCalcRateCard[[#This Row],[Region]]</f>
        <v>Premium P4 (Hours)B</v>
      </c>
      <c r="B15141" s="775"/>
      <c r="C15141" s="775" t="s">
        <v>87</v>
      </c>
      <c r="D15141" s="775" t="s">
        <v>175</v>
      </c>
      <c r="E15141" s="775">
        <v>4.1736000000000004</v>
      </c>
      <c r="F15141" s="775" t="s">
        <v>8486</v>
      </c>
      <c r="G15141" s="775" t="s">
        <v>8487</v>
      </c>
      <c r="H15141" s="775" t="s">
        <v>8488</v>
      </c>
      <c r="I15141" s="775" t="s">
        <v>8489</v>
      </c>
    </row>
    <row r="15142" spans="1:9">
      <c r="A15142" s="775" t="str">
        <f>Table_wabobpsvr_AzureCalc_AzureCalcRateCard[[#This Row],[ServiceName]]&amp;Table_wabobpsvr_AzureCalc_AzureCalcRateCard[[#This Row],[Price_Level]]&amp;Table_wabobpsvr_AzureCalc_AzureCalcRateCard[[#This Row],[Region]]</f>
        <v>Premium P4 (Hours)C</v>
      </c>
      <c r="B15142" s="775"/>
      <c r="C15142" s="775" t="s">
        <v>87</v>
      </c>
      <c r="D15142" s="775" t="s">
        <v>177</v>
      </c>
      <c r="E15142" s="775">
        <v>4.0404</v>
      </c>
      <c r="F15142" s="775" t="s">
        <v>8486</v>
      </c>
      <c r="G15142" s="775" t="s">
        <v>8487</v>
      </c>
      <c r="H15142" s="775" t="s">
        <v>8488</v>
      </c>
      <c r="I15142" s="775" t="s">
        <v>8489</v>
      </c>
    </row>
    <row r="15143" spans="1:9">
      <c r="A15143" s="1039" t="str">
        <f>Table_wabobpsvr_AzureCalc_AzureCalcRateCard[[#This Row],[ServiceName]]&amp;Table_wabobpsvr_AzureCalc_AzureCalcRateCard[[#This Row],[Price_Level]]&amp;Table_wabobpsvr_AzureCalc_AzureCalcRateCard[[#This Row],[Region]]</f>
        <v>Live Encoder Input Hours - Tier 4C3</v>
      </c>
      <c r="B15143" s="1039">
        <v>3</v>
      </c>
      <c r="C15143" s="1039" t="s">
        <v>87</v>
      </c>
      <c r="D15143" s="1039" t="s">
        <v>177</v>
      </c>
      <c r="E15143" s="1039">
        <v>999999</v>
      </c>
      <c r="F15143" s="1039" t="s">
        <v>8524</v>
      </c>
      <c r="G15143" s="775"/>
      <c r="H15143" s="775"/>
      <c r="I15143" s="775"/>
    </row>
    <row r="15144" spans="1:9">
      <c r="A15144" s="775" t="str">
        <f>Table_wabobpsvr_AzureCalc_AzureCalcRateCard[[#This Row],[ServiceName]]&amp;Table_wabobpsvr_AzureCalc_AzureCalcRateCard[[#This Row],[Price_Level]]&amp;Table_wabobpsvr_AzureCalc_AzureCalcRateCard[[#This Row],[Region]]</f>
        <v>Live Encoder Input HoursC2</v>
      </c>
      <c r="B15144" s="775">
        <v>2</v>
      </c>
      <c r="C15144" s="775" t="s">
        <v>87</v>
      </c>
      <c r="D15144" s="775" t="s">
        <v>177</v>
      </c>
      <c r="E15144" s="775">
        <v>999999</v>
      </c>
      <c r="F15144" s="775" t="s">
        <v>6983</v>
      </c>
      <c r="G15144" s="775"/>
      <c r="H15144" s="775"/>
      <c r="I15144" s="775"/>
    </row>
    <row r="15145" spans="1:9">
      <c r="A15145" s="775" t="str">
        <f>Table_wabobpsvr_AzureCalc_AzureCalcRateCard[[#This Row],[ServiceName]]&amp;Table_wabobpsvr_AzureCalc_AzureCalcRateCard[[#This Row],[Price_Level]]&amp;Table_wabobpsvr_AzureCalc_AzureCalcRateCard[[#This Row],[Region]]</f>
        <v>Live Encoder Input Hours - Tier 2C2</v>
      </c>
      <c r="B15145" s="775">
        <v>2</v>
      </c>
      <c r="C15145" s="775" t="s">
        <v>87</v>
      </c>
      <c r="D15145" s="775" t="s">
        <v>177</v>
      </c>
      <c r="E15145" s="775">
        <v>999999</v>
      </c>
      <c r="F15145" s="775" t="s">
        <v>8522</v>
      </c>
      <c r="G15145" s="775"/>
      <c r="H15145" s="775"/>
      <c r="I15145" s="775"/>
    </row>
    <row r="15146" spans="1:9">
      <c r="A15146" s="775" t="str">
        <f>Table_wabobpsvr_AzureCalc_AzureCalcRateCard[[#This Row],[ServiceName]]&amp;Table_wabobpsvr_AzureCalc_AzureCalcRateCard[[#This Row],[Price_Level]]&amp;Table_wabobpsvr_AzureCalc_AzureCalcRateCard[[#This Row],[Region]]</f>
        <v>Live Encoder Input Hours - Tier 3C2</v>
      </c>
      <c r="B15146" s="775">
        <v>2</v>
      </c>
      <c r="C15146" s="775" t="s">
        <v>87</v>
      </c>
      <c r="D15146" s="775" t="s">
        <v>177</v>
      </c>
      <c r="E15146" s="775">
        <v>999999</v>
      </c>
      <c r="F15146" s="775" t="s">
        <v>8523</v>
      </c>
      <c r="G15146" s="775"/>
      <c r="H15146" s="775"/>
      <c r="I15146" s="775"/>
    </row>
    <row r="15147" spans="1:9">
      <c r="A15147" s="775" t="str">
        <f>Table_wabobpsvr_AzureCalc_AzureCalcRateCard[[#This Row],[ServiceName]]&amp;Table_wabobpsvr_AzureCalc_AzureCalcRateCard[[#This Row],[Price_Level]]&amp;Table_wabobpsvr_AzureCalc_AzureCalcRateCard[[#This Row],[Region]]</f>
        <v>Live Encoder Input Hours - Tier 4C2</v>
      </c>
      <c r="B15147" s="775">
        <v>2</v>
      </c>
      <c r="C15147" s="775" t="s">
        <v>87</v>
      </c>
      <c r="D15147" s="775" t="s">
        <v>177</v>
      </c>
      <c r="E15147" s="775">
        <v>999999</v>
      </c>
      <c r="F15147" s="775" t="s">
        <v>8524</v>
      </c>
      <c r="G15147" s="775"/>
      <c r="H15147" s="775"/>
      <c r="I15147" s="775"/>
    </row>
    <row r="15148" spans="1:9">
      <c r="A15148" s="775" t="str">
        <f>Table_wabobpsvr_AzureCalc_AzureCalcRateCard[[#This Row],[ServiceName]]&amp;Table_wabobpsvr_AzureCalc_AzureCalcRateCard[[#This Row],[Price_Level]]&amp;Table_wabobpsvr_AzureCalc_AzureCalcRateCard[[#This Row],[Region]]</f>
        <v>Live Encoder Input HoursC2</v>
      </c>
      <c r="B15148" s="775">
        <v>2</v>
      </c>
      <c r="C15148" s="775" t="s">
        <v>87</v>
      </c>
      <c r="D15148" s="775" t="s">
        <v>177</v>
      </c>
      <c r="E15148" s="775">
        <v>999999</v>
      </c>
      <c r="F15148" s="775" t="s">
        <v>6983</v>
      </c>
      <c r="G15148" s="775"/>
      <c r="H15148" s="775"/>
      <c r="I15148" s="775"/>
    </row>
    <row r="15149" spans="1:9">
      <c r="A15149" s="775" t="str">
        <f>Table_wabobpsvr_AzureCalc_AzureCalcRateCard[[#This Row],[ServiceName]]&amp;Table_wabobpsvr_AzureCalc_AzureCalcRateCard[[#This Row],[Price_Level]]&amp;Table_wabobpsvr_AzureCalc_AzureCalcRateCard[[#This Row],[Region]]</f>
        <v>Live Encoder Input Hours - Tier 2C2</v>
      </c>
      <c r="B15149" s="775">
        <v>2</v>
      </c>
      <c r="C15149" s="775" t="s">
        <v>87</v>
      </c>
      <c r="D15149" s="775" t="s">
        <v>177</v>
      </c>
      <c r="E15149" s="775">
        <v>999999</v>
      </c>
      <c r="F15149" s="775" t="s">
        <v>8522</v>
      </c>
      <c r="G15149" s="775"/>
      <c r="H15149" s="775"/>
      <c r="I15149" s="775"/>
    </row>
    <row r="15150" spans="1:9">
      <c r="A15150" s="1039" t="str">
        <f>Table_wabobpsvr_AzureCalc_AzureCalcRateCard[[#This Row],[ServiceName]]&amp;Table_wabobpsvr_AzureCalc_AzureCalcRateCard[[#This Row],[Price_Level]]&amp;Table_wabobpsvr_AzureCalc_AzureCalcRateCard[[#This Row],[Region]]</f>
        <v>Live Encoder Input Hours - Tier 3C2</v>
      </c>
      <c r="B15150" s="1039">
        <v>2</v>
      </c>
      <c r="C15150" s="1039" t="s">
        <v>87</v>
      </c>
      <c r="D15150" s="1039" t="s">
        <v>177</v>
      </c>
      <c r="E15150" s="1039">
        <v>999999</v>
      </c>
      <c r="F15150" s="1039" t="s">
        <v>8523</v>
      </c>
      <c r="G15150" s="775"/>
      <c r="H15150" s="775"/>
      <c r="I15150" s="775"/>
    </row>
    <row r="15151" spans="1:9">
      <c r="A15151" s="775" t="str">
        <f>Table_wabobpsvr_AzureCalc_AzureCalcRateCard[[#This Row],[ServiceName]]&amp;Table_wabobpsvr_AzureCalc_AzureCalcRateCard[[#This Row],[Price_Level]]&amp;Table_wabobpsvr_AzureCalc_AzureCalcRateCard[[#This Row],[Region]]</f>
        <v>Live Encoder Input Hours - Tier 4C2</v>
      </c>
      <c r="B15151" s="775">
        <v>2</v>
      </c>
      <c r="C15151" s="775" t="s">
        <v>87</v>
      </c>
      <c r="D15151" s="775" t="s">
        <v>177</v>
      </c>
      <c r="E15151" s="775">
        <v>999999</v>
      </c>
      <c r="F15151" s="775" t="s">
        <v>8524</v>
      </c>
      <c r="G15151" s="775"/>
      <c r="H15151" s="775"/>
      <c r="I15151" s="775"/>
    </row>
    <row r="15152" spans="1:9">
      <c r="A15152" s="1039" t="str">
        <f>Table_wabobpsvr_AzureCalc_AzureCalcRateCard[[#This Row],[ServiceName]]&amp;Table_wabobpsvr_AzureCalc_AzureCalcRateCard[[#This Row],[Price_Level]]&amp;Table_wabobpsvr_AzureCalc_AzureCalcRateCard[[#This Row],[Region]]</f>
        <v>A5 VM (Windows)C</v>
      </c>
      <c r="B15152" s="1039"/>
      <c r="C15152" s="1039" t="s">
        <v>87</v>
      </c>
      <c r="D15152" s="1039" t="s">
        <v>177</v>
      </c>
      <c r="E15152" s="1039">
        <v>0.23383000000000001</v>
      </c>
      <c r="F15152" s="1039" t="s">
        <v>690</v>
      </c>
      <c r="G15152" s="775" t="s">
        <v>2630</v>
      </c>
      <c r="H15152" s="775" t="s">
        <v>2631</v>
      </c>
      <c r="I15152" s="775" t="s">
        <v>4235</v>
      </c>
    </row>
    <row r="15153" spans="1:9">
      <c r="A15153" s="775" t="str">
        <f>Table_wabobpsvr_AzureCalc_AzureCalcRateCard[[#This Row],[ServiceName]]&amp;Table_wabobpsvr_AzureCalc_AzureCalcRateCard[[#This Row],[Price_Level]]&amp;Table_wabobpsvr_AzureCalc_AzureCalcRateCard[[#This Row],[Region]]</f>
        <v>A5 VM (Windows)D</v>
      </c>
      <c r="B15153" s="775"/>
      <c r="C15153" s="775" t="s">
        <v>87</v>
      </c>
      <c r="D15153" s="775" t="s">
        <v>176</v>
      </c>
      <c r="E15153" s="775">
        <v>0.22336</v>
      </c>
      <c r="F15153" s="775" t="s">
        <v>690</v>
      </c>
      <c r="G15153" s="775" t="s">
        <v>2630</v>
      </c>
      <c r="H15153" s="775" t="s">
        <v>2631</v>
      </c>
      <c r="I15153" s="775" t="s">
        <v>4235</v>
      </c>
    </row>
    <row r="15154" spans="1:9">
      <c r="A15154" s="775" t="str">
        <f>Table_wabobpsvr_AzureCalc_AzureCalcRateCard[[#This Row],[ServiceName]]&amp;Table_wabobpsvr_AzureCalc_AzureCalcRateCard[[#This Row],[Price_Level]]&amp;Table_wabobpsvr_AzureCalc_AzureCalcRateCard[[#This Row],[Region]]</f>
        <v>A6 Cloud ServicesMOSP</v>
      </c>
      <c r="B15154" s="775"/>
      <c r="C15154" s="775" t="s">
        <v>680</v>
      </c>
      <c r="D15154" s="775" t="s">
        <v>606</v>
      </c>
      <c r="E15154" s="775">
        <v>0.69799999999999995</v>
      </c>
      <c r="F15154" s="775" t="s">
        <v>683</v>
      </c>
      <c r="G15154" s="775" t="s">
        <v>3017</v>
      </c>
      <c r="H15154" s="775" t="s">
        <v>3018</v>
      </c>
      <c r="I15154" s="775" t="s">
        <v>4235</v>
      </c>
    </row>
    <row r="15155" spans="1:9">
      <c r="A15155" s="775" t="str">
        <f>Table_wabobpsvr_AzureCalc_AzureCalcRateCard[[#This Row],[ServiceName]]&amp;Table_wabobpsvr_AzureCalc_AzureCalcRateCard[[#This Row],[Price_Level]]&amp;Table_wabobpsvr_AzureCalc_AzureCalcRateCard[[#This Row],[Region]]</f>
        <v>A6 Cloud ServicesA16</v>
      </c>
      <c r="B15155" s="775">
        <v>16</v>
      </c>
      <c r="C15155" s="775" t="s">
        <v>680</v>
      </c>
      <c r="D15155" s="775" t="s">
        <v>174</v>
      </c>
      <c r="E15155" s="775">
        <v>0.50953999999999999</v>
      </c>
      <c r="F15155" s="775" t="s">
        <v>683</v>
      </c>
      <c r="G15155" s="775" t="s">
        <v>3017</v>
      </c>
      <c r="H15155" s="775" t="s">
        <v>3018</v>
      </c>
      <c r="I15155" s="775" t="s">
        <v>4235</v>
      </c>
    </row>
    <row r="15156" spans="1:9">
      <c r="A15156" s="775" t="str">
        <f>Table_wabobpsvr_AzureCalc_AzureCalcRateCard[[#This Row],[ServiceName]]&amp;Table_wabobpsvr_AzureCalc_AzureCalcRateCard[[#This Row],[Price_Level]]&amp;Table_wabobpsvr_AzureCalc_AzureCalcRateCard[[#This Row],[Region]]</f>
        <v>A6 Cloud ServicesB</v>
      </c>
      <c r="B15156" s="775"/>
      <c r="C15156" s="775" t="s">
        <v>680</v>
      </c>
      <c r="D15156" s="775" t="s">
        <v>175</v>
      </c>
      <c r="E15156" s="775">
        <v>0.48859999999999998</v>
      </c>
      <c r="F15156" s="775" t="s">
        <v>683</v>
      </c>
      <c r="G15156" s="775" t="s">
        <v>3017</v>
      </c>
      <c r="H15156" s="775" t="s">
        <v>3018</v>
      </c>
      <c r="I15156" s="775" t="s">
        <v>4235</v>
      </c>
    </row>
    <row r="15157" spans="1:9">
      <c r="A15157" s="775" t="str">
        <f>Table_wabobpsvr_AzureCalc_AzureCalcRateCard[[#This Row],[ServiceName]]&amp;Table_wabobpsvr_AzureCalc_AzureCalcRateCard[[#This Row],[Price_Level]]&amp;Table_wabobpsvr_AzureCalc_AzureCalcRateCard[[#This Row],[Region]]</f>
        <v>A6 Cloud ServicesC</v>
      </c>
      <c r="B15157" s="775"/>
      <c r="C15157" s="775" t="s">
        <v>680</v>
      </c>
      <c r="D15157" s="775" t="s">
        <v>177</v>
      </c>
      <c r="E15157" s="775">
        <v>0.46766000000000002</v>
      </c>
      <c r="F15157" s="775" t="s">
        <v>683</v>
      </c>
      <c r="G15157" s="775" t="s">
        <v>3017</v>
      </c>
      <c r="H15157" s="775" t="s">
        <v>3018</v>
      </c>
      <c r="I15157" s="775" t="s">
        <v>4235</v>
      </c>
    </row>
    <row r="15158" spans="1:9">
      <c r="A15158" s="775" t="str">
        <f>Table_wabobpsvr_AzureCalc_AzureCalcRateCard[[#This Row],[ServiceName]]&amp;Table_wabobpsvr_AzureCalc_AzureCalcRateCard[[#This Row],[Price_Level]]&amp;Table_wabobpsvr_AzureCalc_AzureCalcRateCard[[#This Row],[Region]]</f>
        <v>A5 Cloud ServicesMOSP16</v>
      </c>
      <c r="B15158" s="775">
        <v>16</v>
      </c>
      <c r="C15158" s="775" t="s">
        <v>680</v>
      </c>
      <c r="D15158" s="775" t="s">
        <v>606</v>
      </c>
      <c r="E15158" s="775">
        <v>0.34899999999999998</v>
      </c>
      <c r="F15158" s="775" t="s">
        <v>688</v>
      </c>
      <c r="G15158" s="775" t="s">
        <v>4235</v>
      </c>
      <c r="H15158" s="775" t="s">
        <v>4235</v>
      </c>
      <c r="I15158" s="775" t="s">
        <v>4235</v>
      </c>
    </row>
    <row r="15159" spans="1:9">
      <c r="A15159" s="1039" t="str">
        <f>Table_wabobpsvr_AzureCalc_AzureCalcRateCard[[#This Row],[ServiceName]]&amp;Table_wabobpsvr_AzureCalc_AzureCalcRateCard[[#This Row],[Price_Level]]&amp;Table_wabobpsvr_AzureCalc_AzureCalcRateCard[[#This Row],[Region]]</f>
        <v>A5 VM (Non-Windows)MOSP16</v>
      </c>
      <c r="B15159" s="1039">
        <v>16</v>
      </c>
      <c r="C15159" s="1039" t="s">
        <v>87</v>
      </c>
      <c r="D15159" s="1039" t="s">
        <v>606</v>
      </c>
      <c r="E15159" s="1039">
        <v>0.27800000000000002</v>
      </c>
      <c r="F15159" s="1039" t="s">
        <v>689</v>
      </c>
      <c r="G15159" s="775" t="s">
        <v>4235</v>
      </c>
      <c r="H15159" s="775" t="s">
        <v>4235</v>
      </c>
      <c r="I15159" s="775" t="s">
        <v>4235</v>
      </c>
    </row>
    <row r="15160" spans="1:9">
      <c r="A15160" s="775" t="str">
        <f>Table_wabobpsvr_AzureCalc_AzureCalcRateCard[[#This Row],[ServiceName]]&amp;Table_wabobpsvr_AzureCalc_AzureCalcRateCard[[#This Row],[Price_Level]]&amp;Table_wabobpsvr_AzureCalc_AzureCalcRateCard[[#This Row],[Region]]</f>
        <v>A6 Cloud ServicesD</v>
      </c>
      <c r="B15160" s="775"/>
      <c r="C15160" s="775" t="s">
        <v>680</v>
      </c>
      <c r="D15160" s="775" t="s">
        <v>176</v>
      </c>
      <c r="E15160" s="775">
        <v>0.44672000000000001</v>
      </c>
      <c r="F15160" s="775" t="s">
        <v>683</v>
      </c>
      <c r="G15160" s="775" t="s">
        <v>3017</v>
      </c>
      <c r="H15160" s="775" t="s">
        <v>3018</v>
      </c>
      <c r="I15160" s="775" t="s">
        <v>4235</v>
      </c>
    </row>
    <row r="15161" spans="1:9">
      <c r="A15161" s="775" t="str">
        <f>Table_wabobpsvr_AzureCalc_AzureCalcRateCard[[#This Row],[ServiceName]]&amp;Table_wabobpsvr_AzureCalc_AzureCalcRateCard[[#This Row],[Price_Level]]&amp;Table_wabobpsvr_AzureCalc_AzureCalcRateCard[[#This Row],[Region]]</f>
        <v>Inter VNET Data Transfer Out (GB) - Zone 1MOSP</v>
      </c>
      <c r="B15161" s="775"/>
      <c r="C15161" s="775" t="s">
        <v>9</v>
      </c>
      <c r="D15161" s="775" t="s">
        <v>606</v>
      </c>
      <c r="E15161" s="775">
        <v>3.5000000000000003E-2</v>
      </c>
      <c r="F15161" s="775" t="s">
        <v>1341</v>
      </c>
      <c r="G15161" s="775" t="s">
        <v>1393</v>
      </c>
      <c r="H15161" s="775" t="s">
        <v>1393</v>
      </c>
      <c r="I15161" s="775" t="s">
        <v>4677</v>
      </c>
    </row>
    <row r="15162" spans="1:9">
      <c r="A15162" s="775" t="str">
        <f>Table_wabobpsvr_AzureCalc_AzureCalcRateCard[[#This Row],[ServiceName]]&amp;Table_wabobpsvr_AzureCalc_AzureCalcRateCard[[#This Row],[Price_Level]]&amp;Table_wabobpsvr_AzureCalc_AzureCalcRateCard[[#This Row],[Region]]</f>
        <v>Inter VNET Data Transfer Out (GB) - Zone 1A</v>
      </c>
      <c r="B15162" s="775"/>
      <c r="C15162" s="775" t="s">
        <v>9</v>
      </c>
      <c r="D15162" s="775" t="s">
        <v>174</v>
      </c>
      <c r="E15162" s="775">
        <v>3.39E-2</v>
      </c>
      <c r="F15162" s="775" t="s">
        <v>1341</v>
      </c>
      <c r="G15162" s="775" t="s">
        <v>1394</v>
      </c>
      <c r="H15162" s="775" t="s">
        <v>1395</v>
      </c>
      <c r="I15162" s="775" t="s">
        <v>4677</v>
      </c>
    </row>
    <row r="15163" spans="1:9">
      <c r="A15163" s="775" t="str">
        <f>Table_wabobpsvr_AzureCalc_AzureCalcRateCard[[#This Row],[ServiceName]]&amp;Table_wabobpsvr_AzureCalc_AzureCalcRateCard[[#This Row],[Price_Level]]&amp;Table_wabobpsvr_AzureCalc_AzureCalcRateCard[[#This Row],[Region]]</f>
        <v>Inter VNET Data Transfer Out (GB) - Zone 1B</v>
      </c>
      <c r="B15163" s="775"/>
      <c r="C15163" s="775" t="s">
        <v>9</v>
      </c>
      <c r="D15163" s="775" t="s">
        <v>175</v>
      </c>
      <c r="E15163" s="775">
        <v>3.2899999999999999E-2</v>
      </c>
      <c r="F15163" s="775" t="s">
        <v>1341</v>
      </c>
      <c r="G15163" s="775" t="s">
        <v>1394</v>
      </c>
      <c r="H15163" s="775" t="s">
        <v>1395</v>
      </c>
      <c r="I15163" s="775" t="s">
        <v>4677</v>
      </c>
    </row>
    <row r="15164" spans="1:9">
      <c r="A15164" s="775" t="str">
        <f>Table_wabobpsvr_AzureCalc_AzureCalcRateCard[[#This Row],[ServiceName]]&amp;Table_wabobpsvr_AzureCalc_AzureCalcRateCard[[#This Row],[Price_Level]]&amp;Table_wabobpsvr_AzureCalc_AzureCalcRateCard[[#This Row],[Region]]</f>
        <v>Inter VNET Data Transfer Out (GB) - Zone 1C</v>
      </c>
      <c r="B15164" s="775"/>
      <c r="C15164" s="775" t="s">
        <v>9</v>
      </c>
      <c r="D15164" s="775" t="s">
        <v>177</v>
      </c>
      <c r="E15164" s="775">
        <v>3.1800000000000002E-2</v>
      </c>
      <c r="F15164" s="775" t="s">
        <v>1341</v>
      </c>
      <c r="G15164" s="775" t="s">
        <v>1394</v>
      </c>
      <c r="H15164" s="775" t="s">
        <v>1395</v>
      </c>
      <c r="I15164" s="775" t="s">
        <v>4677</v>
      </c>
    </row>
    <row r="15165" spans="1:9">
      <c r="A15165" s="775" t="str">
        <f>Table_wabobpsvr_AzureCalc_AzureCalcRateCard[[#This Row],[ServiceName]]&amp;Table_wabobpsvr_AzureCalc_AzureCalcRateCard[[#This Row],[Price_Level]]&amp;Table_wabobpsvr_AzureCalc_AzureCalcRateCard[[#This Row],[Region]]</f>
        <v>Inter VNET Data Transfer Out (GB) - Zone 1D</v>
      </c>
      <c r="B15165" s="775"/>
      <c r="C15165" s="775" t="s">
        <v>9</v>
      </c>
      <c r="D15165" s="775" t="s">
        <v>176</v>
      </c>
      <c r="E15165" s="775">
        <v>3.0800000000000001E-2</v>
      </c>
      <c r="F15165" s="775" t="s">
        <v>1341</v>
      </c>
      <c r="G15165" s="775" t="s">
        <v>1394</v>
      </c>
      <c r="H15165" s="775" t="s">
        <v>1395</v>
      </c>
      <c r="I15165" s="775" t="s">
        <v>4677</v>
      </c>
    </row>
    <row r="15166" spans="1:9">
      <c r="A15166" s="775" t="str">
        <f>Table_wabobpsvr_AzureCalc_AzureCalcRateCard[[#This Row],[ServiceName]]&amp;Table_wabobpsvr_AzureCalc_AzureCalcRateCard[[#This Row],[Price_Level]]&amp;Table_wabobpsvr_AzureCalc_AzureCalcRateCard[[#This Row],[Region]]</f>
        <v>Inter VNET Data Transfer Out (GB) - Zone 2MOSP</v>
      </c>
      <c r="B15166" s="775"/>
      <c r="C15166" s="775" t="s">
        <v>9</v>
      </c>
      <c r="D15166" s="775" t="s">
        <v>606</v>
      </c>
      <c r="E15166" s="775">
        <v>0.09</v>
      </c>
      <c r="F15166" s="775" t="s">
        <v>1342</v>
      </c>
      <c r="G15166" s="775" t="s">
        <v>1393</v>
      </c>
      <c r="H15166" s="775" t="s">
        <v>1393</v>
      </c>
      <c r="I15166" s="775" t="s">
        <v>4678</v>
      </c>
    </row>
    <row r="15167" spans="1:9">
      <c r="A15167" s="775" t="str">
        <f>Table_wabobpsvr_AzureCalc_AzureCalcRateCard[[#This Row],[ServiceName]]&amp;Table_wabobpsvr_AzureCalc_AzureCalcRateCard[[#This Row],[Price_Level]]&amp;Table_wabobpsvr_AzureCalc_AzureCalcRateCard[[#This Row],[Region]]</f>
        <v>Inter VNET Data Transfer Out (GB) - Zone 2A</v>
      </c>
      <c r="B15167" s="775"/>
      <c r="C15167" s="775" t="s">
        <v>9</v>
      </c>
      <c r="D15167" s="775" t="s">
        <v>174</v>
      </c>
      <c r="E15167" s="775">
        <v>8.7300000000000003E-2</v>
      </c>
      <c r="F15167" s="775" t="s">
        <v>1342</v>
      </c>
      <c r="G15167" s="775" t="s">
        <v>1396</v>
      </c>
      <c r="H15167" s="775" t="s">
        <v>1397</v>
      </c>
      <c r="I15167" s="775" t="s">
        <v>4678</v>
      </c>
    </row>
    <row r="15168" spans="1:9">
      <c r="A15168" s="775" t="str">
        <f>Table_wabobpsvr_AzureCalc_AzureCalcRateCard[[#This Row],[ServiceName]]&amp;Table_wabobpsvr_AzureCalc_AzureCalcRateCard[[#This Row],[Price_Level]]&amp;Table_wabobpsvr_AzureCalc_AzureCalcRateCard[[#This Row],[Region]]</f>
        <v>Inter VNET Data Transfer Out (GB) - Zone 2B</v>
      </c>
      <c r="B15168" s="775"/>
      <c r="C15168" s="775" t="s">
        <v>9</v>
      </c>
      <c r="D15168" s="775" t="s">
        <v>175</v>
      </c>
      <c r="E15168" s="775">
        <v>8.4599999999999995E-2</v>
      </c>
      <c r="F15168" s="775" t="s">
        <v>1342</v>
      </c>
      <c r="G15168" s="775" t="s">
        <v>1396</v>
      </c>
      <c r="H15168" s="775" t="s">
        <v>1397</v>
      </c>
      <c r="I15168" s="775" t="s">
        <v>4678</v>
      </c>
    </row>
    <row r="15169" spans="1:9">
      <c r="A15169" s="775" t="str">
        <f>Table_wabobpsvr_AzureCalc_AzureCalcRateCard[[#This Row],[ServiceName]]&amp;Table_wabobpsvr_AzureCalc_AzureCalcRateCard[[#This Row],[Price_Level]]&amp;Table_wabobpsvr_AzureCalc_AzureCalcRateCard[[#This Row],[Region]]</f>
        <v>A6 Cloud ServicesMOSP16</v>
      </c>
      <c r="B15169" s="775">
        <v>16</v>
      </c>
      <c r="C15169" s="775" t="s">
        <v>680</v>
      </c>
      <c r="D15169" s="775" t="s">
        <v>606</v>
      </c>
      <c r="E15169" s="775">
        <v>0.69799999999999995</v>
      </c>
      <c r="F15169" s="775" t="s">
        <v>683</v>
      </c>
      <c r="G15169" s="775" t="s">
        <v>4235</v>
      </c>
      <c r="H15169" s="775" t="s">
        <v>4235</v>
      </c>
      <c r="I15169" s="775" t="s">
        <v>4235</v>
      </c>
    </row>
    <row r="15170" spans="1:9">
      <c r="A15170" s="775" t="str">
        <f>Table_wabobpsvr_AzureCalc_AzureCalcRateCard[[#This Row],[ServiceName]]&amp;Table_wabobpsvr_AzureCalc_AzureCalcRateCard[[#This Row],[Price_Level]]&amp;Table_wabobpsvr_AzureCalc_AzureCalcRateCard[[#This Row],[Region]]</f>
        <v>A6 HDInsightA16</v>
      </c>
      <c r="B15170" s="775">
        <v>16</v>
      </c>
      <c r="C15170" s="775" t="s">
        <v>87</v>
      </c>
      <c r="D15170" s="775" t="s">
        <v>174</v>
      </c>
      <c r="E15170" s="775">
        <v>0.68910000000000005</v>
      </c>
      <c r="F15170" s="775" t="s">
        <v>3413</v>
      </c>
      <c r="G15170" s="775" t="s">
        <v>3543</v>
      </c>
      <c r="H15170" s="775" t="s">
        <v>3544</v>
      </c>
      <c r="I15170" s="775" t="s">
        <v>4235</v>
      </c>
    </row>
    <row r="15171" spans="1:9">
      <c r="A15171" s="775" t="str">
        <f>Table_wabobpsvr_AzureCalc_AzureCalcRateCard[[#This Row],[ServiceName]]&amp;Table_wabobpsvr_AzureCalc_AzureCalcRateCard[[#This Row],[Price_Level]]&amp;Table_wabobpsvr_AzureCalc_AzureCalcRateCard[[#This Row],[Region]]</f>
        <v>A6 HDInsightB16</v>
      </c>
      <c r="B15171" s="775">
        <v>16</v>
      </c>
      <c r="C15171" s="775" t="s">
        <v>87</v>
      </c>
      <c r="D15171" s="775" t="s">
        <v>175</v>
      </c>
      <c r="E15171" s="775">
        <v>0.66080000000000005</v>
      </c>
      <c r="F15171" s="775" t="s">
        <v>3413</v>
      </c>
      <c r="G15171" s="775" t="s">
        <v>3543</v>
      </c>
      <c r="H15171" s="775" t="s">
        <v>3544</v>
      </c>
      <c r="I15171" s="775" t="s">
        <v>4235</v>
      </c>
    </row>
    <row r="15172" spans="1:9">
      <c r="A15172" s="775" t="str">
        <f>Table_wabobpsvr_AzureCalc_AzureCalcRateCard[[#This Row],[ServiceName]]&amp;Table_wabobpsvr_AzureCalc_AzureCalcRateCard[[#This Row],[Price_Level]]&amp;Table_wabobpsvr_AzureCalc_AzureCalcRateCard[[#This Row],[Region]]</f>
        <v>A6 HDInsightC16</v>
      </c>
      <c r="B15172" s="775">
        <v>16</v>
      </c>
      <c r="C15172" s="775" t="s">
        <v>87</v>
      </c>
      <c r="D15172" s="775" t="s">
        <v>177</v>
      </c>
      <c r="E15172" s="775">
        <v>0.63249999999999995</v>
      </c>
      <c r="F15172" s="775" t="s">
        <v>3413</v>
      </c>
      <c r="G15172" s="775" t="s">
        <v>3543</v>
      </c>
      <c r="H15172" s="775" t="s">
        <v>3544</v>
      </c>
      <c r="I15172" s="775" t="s">
        <v>4235</v>
      </c>
    </row>
    <row r="15173" spans="1:9">
      <c r="A15173" s="775" t="str">
        <f>Table_wabobpsvr_AzureCalc_AzureCalcRateCard[[#This Row],[ServiceName]]&amp;Table_wabobpsvr_AzureCalc_AzureCalcRateCard[[#This Row],[Price_Level]]&amp;Table_wabobpsvr_AzureCalc_AzureCalcRateCard[[#This Row],[Region]]</f>
        <v>A6 HDInsightD16</v>
      </c>
      <c r="B15173" s="775">
        <v>16</v>
      </c>
      <c r="C15173" s="775" t="s">
        <v>87</v>
      </c>
      <c r="D15173" s="775" t="s">
        <v>176</v>
      </c>
      <c r="E15173" s="775">
        <v>0.60419999999999996</v>
      </c>
      <c r="F15173" s="775" t="s">
        <v>3413</v>
      </c>
      <c r="G15173" s="775" t="s">
        <v>3543</v>
      </c>
      <c r="H15173" s="775" t="s">
        <v>3544</v>
      </c>
      <c r="I15173" s="775" t="s">
        <v>4235</v>
      </c>
    </row>
    <row r="15174" spans="1:9">
      <c r="A15174" s="775" t="str">
        <f>Table_wabobpsvr_AzureCalc_AzureCalcRateCard[[#This Row],[ServiceName]]&amp;Table_wabobpsvr_AzureCalc_AzureCalcRateCard[[#This Row],[Price_Level]]&amp;Table_wabobpsvr_AzureCalc_AzureCalcRateCard[[#This Row],[Region]]</f>
        <v>A6 HDInsight (Non-Windows)MOSP</v>
      </c>
      <c r="B15174" s="775"/>
      <c r="C15174" s="775" t="s">
        <v>87</v>
      </c>
      <c r="D15174" s="775" t="s">
        <v>606</v>
      </c>
      <c r="E15174" s="775">
        <v>0.47199999999999998</v>
      </c>
      <c r="F15174" s="775" t="s">
        <v>3526</v>
      </c>
      <c r="G15174" s="775" t="s">
        <v>4235</v>
      </c>
      <c r="H15174" s="775" t="s">
        <v>4235</v>
      </c>
      <c r="I15174" s="775" t="s">
        <v>4235</v>
      </c>
    </row>
    <row r="15175" spans="1:9">
      <c r="A15175" s="775" t="str">
        <f>Table_wabobpsvr_AzureCalc_AzureCalcRateCard[[#This Row],[ServiceName]]&amp;Table_wabobpsvr_AzureCalc_AzureCalcRateCard[[#This Row],[Price_Level]]&amp;Table_wabobpsvr_AzureCalc_AzureCalcRateCard[[#This Row],[Region]]</f>
        <v>A6 HDInsight (Non-Windows)A</v>
      </c>
      <c r="B15175" s="775"/>
      <c r="C15175" s="775" t="s">
        <v>87</v>
      </c>
      <c r="D15175" s="775" t="s">
        <v>174</v>
      </c>
      <c r="E15175" s="775">
        <v>0.34460000000000002</v>
      </c>
      <c r="F15175" s="775" t="s">
        <v>3526</v>
      </c>
      <c r="G15175" s="775" t="s">
        <v>3661</v>
      </c>
      <c r="H15175" s="775" t="s">
        <v>3662</v>
      </c>
      <c r="I15175" s="775" t="s">
        <v>4235</v>
      </c>
    </row>
    <row r="15176" spans="1:9">
      <c r="A15176" s="775" t="str">
        <f>Table_wabobpsvr_AzureCalc_AzureCalcRateCard[[#This Row],[ServiceName]]&amp;Table_wabobpsvr_AzureCalc_AzureCalcRateCard[[#This Row],[Price_Level]]&amp;Table_wabobpsvr_AzureCalc_AzureCalcRateCard[[#This Row],[Region]]</f>
        <v>Standard DocumentDB DaysMOSP15</v>
      </c>
      <c r="B15176" s="775">
        <v>15</v>
      </c>
      <c r="C15176" s="775" t="s">
        <v>4235</v>
      </c>
      <c r="D15176" s="775" t="s">
        <v>606</v>
      </c>
      <c r="E15176" s="775">
        <v>999999</v>
      </c>
      <c r="F15176" s="775" t="s">
        <v>1085</v>
      </c>
      <c r="G15176" s="775" t="s">
        <v>4235</v>
      </c>
      <c r="H15176" s="775" t="s">
        <v>4235</v>
      </c>
      <c r="I15176" s="775" t="s">
        <v>4235</v>
      </c>
    </row>
    <row r="15177" spans="1:9">
      <c r="A15177" s="775" t="str">
        <f>Table_wabobpsvr_AzureCalc_AzureCalcRateCard[[#This Row],[ServiceName]]&amp;Table_wabobpsvr_AzureCalc_AzureCalcRateCard[[#This Row],[Price_Level]]&amp;Table_wabobpsvr_AzureCalc_AzureCalcRateCard[[#This Row],[Region]]</f>
        <v>Standard DocumentDB DaysA15</v>
      </c>
      <c r="B15177" s="775">
        <v>15</v>
      </c>
      <c r="C15177" s="775" t="s">
        <v>4235</v>
      </c>
      <c r="D15177" s="775" t="s">
        <v>174</v>
      </c>
      <c r="E15177" s="775">
        <v>999999</v>
      </c>
      <c r="F15177" s="775" t="s">
        <v>1085</v>
      </c>
      <c r="G15177" s="775" t="s">
        <v>4235</v>
      </c>
      <c r="H15177" s="775" t="s">
        <v>4235</v>
      </c>
      <c r="I15177" s="775" t="s">
        <v>4235</v>
      </c>
    </row>
    <row r="15178" spans="1:9">
      <c r="A15178" s="775" t="str">
        <f>Table_wabobpsvr_AzureCalc_AzureCalcRateCard[[#This Row],[ServiceName]]&amp;Table_wabobpsvr_AzureCalc_AzureCalcRateCard[[#This Row],[Price_Level]]&amp;Table_wabobpsvr_AzureCalc_AzureCalcRateCard[[#This Row],[Region]]</f>
        <v>Inter VNET Data Transfer Out (GB) - Zone 2C</v>
      </c>
      <c r="B15178" s="775"/>
      <c r="C15178" s="775" t="s">
        <v>9</v>
      </c>
      <c r="D15178" s="775" t="s">
        <v>177</v>
      </c>
      <c r="E15178" s="775">
        <v>8.1900000000000001E-2</v>
      </c>
      <c r="F15178" s="775" t="s">
        <v>1342</v>
      </c>
      <c r="G15178" s="775" t="s">
        <v>1396</v>
      </c>
      <c r="H15178" s="775" t="s">
        <v>1397</v>
      </c>
      <c r="I15178" s="775" t="s">
        <v>4678</v>
      </c>
    </row>
    <row r="15179" spans="1:9">
      <c r="A15179" s="775" t="str">
        <f>Table_wabobpsvr_AzureCalc_AzureCalcRateCard[[#This Row],[ServiceName]]&amp;Table_wabobpsvr_AzureCalc_AzureCalcRateCard[[#This Row],[Price_Level]]&amp;Table_wabobpsvr_AzureCalc_AzureCalcRateCard[[#This Row],[Region]]</f>
        <v>Inter VNET Data Transfer Out (GB) - Zone 2D</v>
      </c>
      <c r="B15179" s="775"/>
      <c r="C15179" s="775" t="s">
        <v>9</v>
      </c>
      <c r="D15179" s="775" t="s">
        <v>176</v>
      </c>
      <c r="E15179" s="775">
        <v>7.9200000000000007E-2</v>
      </c>
      <c r="F15179" s="775" t="s">
        <v>1342</v>
      </c>
      <c r="G15179" s="775" t="s">
        <v>1396</v>
      </c>
      <c r="H15179" s="775" t="s">
        <v>1397</v>
      </c>
      <c r="I15179" s="775" t="s">
        <v>4678</v>
      </c>
    </row>
    <row r="15180" spans="1:9">
      <c r="A15180" s="775" t="str">
        <f>Table_wabobpsvr_AzureCalc_AzureCalcRateCard[[#This Row],[ServiceName]]&amp;Table_wabobpsvr_AzureCalc_AzureCalcRateCard[[#This Row],[Price_Level]]&amp;Table_wabobpsvr_AzureCalc_AzureCalcRateCard[[#This Row],[Region]]</f>
        <v>Inter VNET Data Transfer Out (GB) - Zone 3MOSP</v>
      </c>
      <c r="B15180" s="775"/>
      <c r="C15180" s="775" t="s">
        <v>9</v>
      </c>
      <c r="D15180" s="775" t="s">
        <v>606</v>
      </c>
      <c r="E15180" s="775">
        <v>0.16</v>
      </c>
      <c r="F15180" s="775" t="s">
        <v>1343</v>
      </c>
      <c r="G15180" s="775" t="s">
        <v>1393</v>
      </c>
      <c r="H15180" s="775" t="s">
        <v>1393</v>
      </c>
      <c r="I15180" s="775" t="s">
        <v>4679</v>
      </c>
    </row>
    <row r="15181" spans="1:9">
      <c r="A15181" s="775" t="str">
        <f>Table_wabobpsvr_AzureCalc_AzureCalcRateCard[[#This Row],[ServiceName]]&amp;Table_wabobpsvr_AzureCalc_AzureCalcRateCard[[#This Row],[Price_Level]]&amp;Table_wabobpsvr_AzureCalc_AzureCalcRateCard[[#This Row],[Region]]</f>
        <v>Inter VNET Data Transfer Out (GB) - Zone 3A</v>
      </c>
      <c r="B15181" s="775"/>
      <c r="C15181" s="775" t="s">
        <v>9</v>
      </c>
      <c r="D15181" s="775" t="s">
        <v>174</v>
      </c>
      <c r="E15181" s="775">
        <v>0.1552</v>
      </c>
      <c r="F15181" s="775" t="s">
        <v>1343</v>
      </c>
      <c r="G15181" s="775" t="s">
        <v>1398</v>
      </c>
      <c r="H15181" s="775" t="s">
        <v>1399</v>
      </c>
      <c r="I15181" s="775" t="s">
        <v>4679</v>
      </c>
    </row>
    <row r="15182" spans="1:9">
      <c r="A15182" s="775" t="str">
        <f>Table_wabobpsvr_AzureCalc_AzureCalcRateCard[[#This Row],[ServiceName]]&amp;Table_wabobpsvr_AzureCalc_AzureCalcRateCard[[#This Row],[Price_Level]]&amp;Table_wabobpsvr_AzureCalc_AzureCalcRateCard[[#This Row],[Region]]</f>
        <v>Inter VNET Data Transfer Out (GB) - Zone 3B</v>
      </c>
      <c r="B15182" s="775"/>
      <c r="C15182" s="775" t="s">
        <v>9</v>
      </c>
      <c r="D15182" s="775" t="s">
        <v>175</v>
      </c>
      <c r="E15182" s="775">
        <v>0.15040000000000001</v>
      </c>
      <c r="F15182" s="775" t="s">
        <v>1343</v>
      </c>
      <c r="G15182" s="775" t="s">
        <v>1398</v>
      </c>
      <c r="H15182" s="775" t="s">
        <v>1399</v>
      </c>
      <c r="I15182" s="775" t="s">
        <v>4679</v>
      </c>
    </row>
    <row r="15183" spans="1:9">
      <c r="A15183" s="775" t="str">
        <f>Table_wabobpsvr_AzureCalc_AzureCalcRateCard[[#This Row],[ServiceName]]&amp;Table_wabobpsvr_AzureCalc_AzureCalcRateCard[[#This Row],[Price_Level]]&amp;Table_wabobpsvr_AzureCalc_AzureCalcRateCard[[#This Row],[Region]]</f>
        <v>Inter VNET Data Transfer Out (GB) - Zone 3C</v>
      </c>
      <c r="B15183" s="775"/>
      <c r="C15183" s="775" t="s">
        <v>9</v>
      </c>
      <c r="D15183" s="775" t="s">
        <v>177</v>
      </c>
      <c r="E15183" s="775">
        <v>0.14560000000000001</v>
      </c>
      <c r="F15183" s="775" t="s">
        <v>1343</v>
      </c>
      <c r="G15183" s="775" t="s">
        <v>1398</v>
      </c>
      <c r="H15183" s="775" t="s">
        <v>1399</v>
      </c>
      <c r="I15183" s="775" t="s">
        <v>4679</v>
      </c>
    </row>
    <row r="15184" spans="1:9">
      <c r="A15184" s="775" t="str">
        <f>Table_wabobpsvr_AzureCalc_AzureCalcRateCard[[#This Row],[ServiceName]]&amp;Table_wabobpsvr_AzureCalc_AzureCalcRateCard[[#This Row],[Price_Level]]&amp;Table_wabobpsvr_AzureCalc_AzureCalcRateCard[[#This Row],[Region]]</f>
        <v>Inter VNET Data Transfer Out (GB) - Zone 3D</v>
      </c>
      <c r="B15184" s="775"/>
      <c r="C15184" s="775" t="s">
        <v>9</v>
      </c>
      <c r="D15184" s="775" t="s">
        <v>176</v>
      </c>
      <c r="E15184" s="775">
        <v>0.14080000000000001</v>
      </c>
      <c r="F15184" s="775" t="s">
        <v>1343</v>
      </c>
      <c r="G15184" s="775" t="s">
        <v>1398</v>
      </c>
      <c r="H15184" s="775" t="s">
        <v>1399</v>
      </c>
      <c r="I15184" s="775" t="s">
        <v>4679</v>
      </c>
    </row>
    <row r="15185" spans="1:9">
      <c r="A15185" s="775" t="str">
        <f>Table_wabobpsvr_AzureCalc_AzureCalcRateCard[[#This Row],[ServiceName]]&amp;Table_wabobpsvr_AzureCalc_AzureCalcRateCard[[#This Row],[Price_Level]]&amp;Table_wabobpsvr_AzureCalc_AzureCalcRateCard[[#This Row],[Region]]</f>
        <v>Premium Elastic Database ExistenceMOSP</v>
      </c>
      <c r="B15185" s="775"/>
      <c r="C15185" s="775" t="s">
        <v>7258</v>
      </c>
      <c r="D15185" s="775" t="s">
        <v>606</v>
      </c>
      <c r="E15185" s="775">
        <v>0.2016</v>
      </c>
      <c r="F15185" s="775" t="s">
        <v>7212</v>
      </c>
      <c r="G15185" s="775"/>
      <c r="H15185" s="775"/>
      <c r="I15185" s="775" t="s">
        <v>7219</v>
      </c>
    </row>
    <row r="15186" spans="1:9">
      <c r="A15186" s="775" t="str">
        <f>Table_wabobpsvr_AzureCalc_AzureCalcRateCard[[#This Row],[ServiceName]]&amp;Table_wabobpsvr_AzureCalc_AzureCalcRateCard[[#This Row],[Price_Level]]&amp;Table_wabobpsvr_AzureCalc_AzureCalcRateCard[[#This Row],[Region]]</f>
        <v>Standard DocumentDB DaysB15</v>
      </c>
      <c r="B15186" s="775">
        <v>15</v>
      </c>
      <c r="C15186" s="775" t="s">
        <v>4235</v>
      </c>
      <c r="D15186" s="775" t="s">
        <v>175</v>
      </c>
      <c r="E15186" s="775">
        <v>999999</v>
      </c>
      <c r="F15186" s="775" t="s">
        <v>1085</v>
      </c>
      <c r="G15186" s="775" t="s">
        <v>4235</v>
      </c>
      <c r="H15186" s="775" t="s">
        <v>4235</v>
      </c>
      <c r="I15186" s="775" t="s">
        <v>4235</v>
      </c>
    </row>
    <row r="15187" spans="1:9">
      <c r="A15187" s="775" t="str">
        <f>Table_wabobpsvr_AzureCalc_AzureCalcRateCard[[#This Row],[ServiceName]]&amp;Table_wabobpsvr_AzureCalc_AzureCalcRateCard[[#This Row],[Price_Level]]&amp;Table_wabobpsvr_AzureCalc_AzureCalcRateCard[[#This Row],[Region]]</f>
        <v>Standard Elastic DTU PackA15</v>
      </c>
      <c r="B15187" s="775">
        <v>15</v>
      </c>
      <c r="C15187" s="775" t="s">
        <v>7258</v>
      </c>
      <c r="D15187" s="775" t="s">
        <v>174</v>
      </c>
      <c r="E15187" s="775">
        <v>7.8E-2</v>
      </c>
      <c r="F15187" s="775" t="s">
        <v>4472</v>
      </c>
      <c r="G15187" s="775" t="s">
        <v>4473</v>
      </c>
      <c r="H15187" s="775" t="s">
        <v>7280</v>
      </c>
      <c r="I15187" s="775" t="s">
        <v>4629</v>
      </c>
    </row>
    <row r="15188" spans="1:9">
      <c r="A15188" s="775" t="str">
        <f>Table_wabobpsvr_AzureCalc_AzureCalcRateCard[[#This Row],[ServiceName]]&amp;Table_wabobpsvr_AzureCalc_AzureCalcRateCard[[#This Row],[Price_Level]]&amp;Table_wabobpsvr_AzureCalc_AzureCalcRateCard[[#This Row],[Region]]</f>
        <v>Standard Elastic Database ExistenceA15</v>
      </c>
      <c r="B15188" s="775">
        <v>15</v>
      </c>
      <c r="C15188" s="775" t="s">
        <v>7258</v>
      </c>
      <c r="D15188" s="775" t="s">
        <v>174</v>
      </c>
      <c r="E15188" s="775">
        <v>4.2999999999999997E-2</v>
      </c>
      <c r="F15188" s="775" t="s">
        <v>4511</v>
      </c>
      <c r="G15188" s="775" t="s">
        <v>4512</v>
      </c>
      <c r="H15188" s="775" t="s">
        <v>7281</v>
      </c>
      <c r="I15188" s="775" t="s">
        <v>4675</v>
      </c>
    </row>
    <row r="15189" spans="1:9">
      <c r="A15189" s="775" t="str">
        <f>Table_wabobpsvr_AzureCalc_AzureCalcRateCard[[#This Row],[ServiceName]]&amp;Table_wabobpsvr_AzureCalc_AzureCalcRateCard[[#This Row],[Price_Level]]&amp;Table_wabobpsvr_AzureCalc_AzureCalcRateCard[[#This Row],[Region]]</f>
        <v>Basic Elastic DTU PackA15</v>
      </c>
      <c r="B15189" s="775">
        <v>15</v>
      </c>
      <c r="C15189" s="775" t="s">
        <v>7258</v>
      </c>
      <c r="D15189" s="775" t="s">
        <v>174</v>
      </c>
      <c r="E15189" s="775">
        <v>5.1999999999999998E-2</v>
      </c>
      <c r="F15189" s="775" t="s">
        <v>7098</v>
      </c>
      <c r="G15189" s="775" t="s">
        <v>7110</v>
      </c>
      <c r="H15189" s="775" t="s">
        <v>7282</v>
      </c>
      <c r="I15189" s="775" t="s">
        <v>7111</v>
      </c>
    </row>
    <row r="15190" spans="1:9">
      <c r="A15190" s="775" t="str">
        <f>Table_wabobpsvr_AzureCalc_AzureCalcRateCard[[#This Row],[ServiceName]]&amp;Table_wabobpsvr_AzureCalc_AzureCalcRateCard[[#This Row],[Price_Level]]&amp;Table_wabobpsvr_AzureCalc_AzureCalcRateCard[[#This Row],[Region]]</f>
        <v>Basic Elastic Database ExistenceA15</v>
      </c>
      <c r="B15190" s="775">
        <v>15</v>
      </c>
      <c r="C15190" s="775" t="s">
        <v>7258</v>
      </c>
      <c r="D15190" s="775" t="s">
        <v>174</v>
      </c>
      <c r="E15190" s="775">
        <v>8.9999999999999993E-3</v>
      </c>
      <c r="F15190" s="775" t="s">
        <v>7103</v>
      </c>
      <c r="G15190" s="775" t="s">
        <v>7222</v>
      </c>
      <c r="H15190" s="775" t="s">
        <v>7259</v>
      </c>
      <c r="I15190" s="775" t="s">
        <v>7202</v>
      </c>
    </row>
    <row r="15191" spans="1:9">
      <c r="A15191" s="775" t="str">
        <f>Table_wabobpsvr_AzureCalc_AzureCalcRateCard[[#This Row],[ServiceName]]&amp;Table_wabobpsvr_AzureCalc_AzureCalcRateCard[[#This Row],[Price_Level]]&amp;Table_wabobpsvr_AzureCalc_AzureCalcRateCard[[#This Row],[Region]]</f>
        <v>A6 HDInsight (Non-Windows)B</v>
      </c>
      <c r="B15191" s="775"/>
      <c r="C15191" s="775" t="s">
        <v>87</v>
      </c>
      <c r="D15191" s="775" t="s">
        <v>175</v>
      </c>
      <c r="E15191" s="775">
        <v>0.33040000000000003</v>
      </c>
      <c r="F15191" s="775" t="s">
        <v>3526</v>
      </c>
      <c r="G15191" s="775" t="s">
        <v>3661</v>
      </c>
      <c r="H15191" s="775" t="s">
        <v>3663</v>
      </c>
      <c r="I15191" s="775" t="s">
        <v>4235</v>
      </c>
    </row>
    <row r="15192" spans="1:9">
      <c r="A15192" s="775" t="str">
        <f>Table_wabobpsvr_AzureCalc_AzureCalcRateCard[[#This Row],[ServiceName]]&amp;Table_wabobpsvr_AzureCalc_AzureCalcRateCard[[#This Row],[Price_Level]]&amp;Table_wabobpsvr_AzureCalc_AzureCalcRateCard[[#This Row],[Region]]</f>
        <v>Basic_D12 VM (Non-Windows)B16</v>
      </c>
      <c r="B15192" s="775">
        <v>16</v>
      </c>
      <c r="C15192" s="775" t="s">
        <v>87</v>
      </c>
      <c r="D15192" s="775" t="s">
        <v>175</v>
      </c>
      <c r="E15192" s="775">
        <v>0.39479999999999998</v>
      </c>
      <c r="F15192" s="775" t="s">
        <v>1090</v>
      </c>
      <c r="G15192" s="775" t="s">
        <v>2669</v>
      </c>
      <c r="H15192" s="775" t="s">
        <v>2670</v>
      </c>
      <c r="I15192" s="775" t="s">
        <v>4235</v>
      </c>
    </row>
    <row r="15193" spans="1:9">
      <c r="A15193" s="775" t="str">
        <f>Table_wabobpsvr_AzureCalc_AzureCalcRateCard[[#This Row],[ServiceName]]&amp;Table_wabobpsvr_AzureCalc_AzureCalcRateCard[[#This Row],[Price_Level]]&amp;Table_wabobpsvr_AzureCalc_AzureCalcRateCard[[#This Row],[Region]]</f>
        <v>A6 HDInsight (Non-Windows)MOSP16</v>
      </c>
      <c r="B15193" s="775">
        <v>16</v>
      </c>
      <c r="C15193" s="775" t="s">
        <v>87</v>
      </c>
      <c r="D15193" s="775" t="s">
        <v>606</v>
      </c>
      <c r="E15193" s="775">
        <v>0.47199999999999998</v>
      </c>
      <c r="F15193" s="775" t="s">
        <v>3526</v>
      </c>
      <c r="G15193" s="775" t="s">
        <v>4235</v>
      </c>
      <c r="H15193" s="775" t="s">
        <v>4235</v>
      </c>
      <c r="I15193" s="775" t="s">
        <v>4235</v>
      </c>
    </row>
    <row r="15194" spans="1:9">
      <c r="A15194" s="775" t="str">
        <f>Table_wabobpsvr_AzureCalc_AzureCalcRateCard[[#This Row],[ServiceName]]&amp;Table_wabobpsvr_AzureCalc_AzureCalcRateCard[[#This Row],[Price_Level]]&amp;Table_wabobpsvr_AzureCalc_AzureCalcRateCard[[#This Row],[Region]]</f>
        <v>A6 VM (Windows)MOSP16</v>
      </c>
      <c r="B15194" s="775">
        <v>16</v>
      </c>
      <c r="C15194" s="775" t="s">
        <v>87</v>
      </c>
      <c r="D15194" s="775" t="s">
        <v>606</v>
      </c>
      <c r="E15194" s="775">
        <v>0.69799999999999995</v>
      </c>
      <c r="F15194" s="775" t="s">
        <v>693</v>
      </c>
      <c r="G15194" s="775" t="s">
        <v>4235</v>
      </c>
      <c r="H15194" s="775" t="s">
        <v>4235</v>
      </c>
      <c r="I15194" s="775" t="s">
        <v>4235</v>
      </c>
    </row>
    <row r="15195" spans="1:9">
      <c r="A15195" s="775" t="str">
        <f>Table_wabobpsvr_AzureCalc_AzureCalcRateCard[[#This Row],[ServiceName]]&amp;Table_wabobpsvr_AzureCalc_AzureCalcRateCard[[#This Row],[Price_Level]]&amp;Table_wabobpsvr_AzureCalc_AzureCalcRateCard[[#This Row],[Region]]</f>
        <v>Standard DocumentDB DaysD15</v>
      </c>
      <c r="B15195" s="775">
        <v>15</v>
      </c>
      <c r="C15195" s="775" t="s">
        <v>4235</v>
      </c>
      <c r="D15195" s="775" t="s">
        <v>176</v>
      </c>
      <c r="E15195" s="775">
        <v>999999</v>
      </c>
      <c r="F15195" s="775" t="s">
        <v>1085</v>
      </c>
      <c r="G15195" s="775" t="s">
        <v>4235</v>
      </c>
      <c r="H15195" s="775" t="s">
        <v>4235</v>
      </c>
      <c r="I15195" s="775" t="s">
        <v>4235</v>
      </c>
    </row>
    <row r="15196" spans="1:9">
      <c r="A15196" s="775" t="str">
        <f>Table_wabobpsvr_AzureCalc_AzureCalcRateCard[[#This Row],[ServiceName]]&amp;Table_wabobpsvr_AzureCalc_AzureCalcRateCard[[#This Row],[Price_Level]]&amp;Table_wabobpsvr_AzureCalc_AzureCalcRateCard[[#This Row],[Region]]</f>
        <v>A7 HDInsightMOSP16</v>
      </c>
      <c r="B15196" s="775">
        <v>16</v>
      </c>
      <c r="C15196" s="775" t="s">
        <v>87</v>
      </c>
      <c r="D15196" s="775" t="s">
        <v>606</v>
      </c>
      <c r="E15196" s="775">
        <v>1.875</v>
      </c>
      <c r="F15196" s="775" t="s">
        <v>3683</v>
      </c>
      <c r="G15196" s="775" t="s">
        <v>4235</v>
      </c>
      <c r="H15196" s="775" t="s">
        <v>4235</v>
      </c>
      <c r="I15196" s="775" t="s">
        <v>4235</v>
      </c>
    </row>
    <row r="15197" spans="1:9">
      <c r="A15197" s="775" t="str">
        <f>Table_wabobpsvr_AzureCalc_AzureCalcRateCard[[#This Row],[ServiceName]]&amp;Table_wabobpsvr_AzureCalc_AzureCalcRateCard[[#This Row],[Price_Level]]&amp;Table_wabobpsvr_AzureCalc_AzureCalcRateCard[[#This Row],[Region]]</f>
        <v>A7 VM (Windows)MOSP16</v>
      </c>
      <c r="B15197" s="775">
        <v>16</v>
      </c>
      <c r="C15197" s="775" t="s">
        <v>87</v>
      </c>
      <c r="D15197" s="775" t="s">
        <v>606</v>
      </c>
      <c r="E15197" s="775">
        <v>1.3959999999999999</v>
      </c>
      <c r="F15197" s="775" t="s">
        <v>694</v>
      </c>
      <c r="G15197" s="775" t="s">
        <v>4235</v>
      </c>
      <c r="H15197" s="775" t="s">
        <v>4235</v>
      </c>
      <c r="I15197" s="775" t="s">
        <v>4235</v>
      </c>
    </row>
    <row r="15198" spans="1:9">
      <c r="A15198" s="775" t="str">
        <f>Table_wabobpsvr_AzureCalc_AzureCalcRateCard[[#This Row],[ServiceName]]&amp;Table_wabobpsvr_AzureCalc_AzureCalcRateCard[[#This Row],[Price_Level]]&amp;Table_wabobpsvr_AzureCalc_AzureCalcRateCard[[#This Row],[Region]]</f>
        <v>A11 Cloud ServicesA13</v>
      </c>
      <c r="B15198" s="775">
        <v>13</v>
      </c>
      <c r="C15198" s="775" t="s">
        <v>680</v>
      </c>
      <c r="D15198" s="775" t="s">
        <v>174</v>
      </c>
      <c r="E15198" s="775">
        <v>3.9769999999999999</v>
      </c>
      <c r="F15198" s="775" t="s">
        <v>1214</v>
      </c>
      <c r="G15198" s="775" t="s">
        <v>3516</v>
      </c>
      <c r="H15198" s="775" t="s">
        <v>4257</v>
      </c>
      <c r="I15198" s="775" t="s">
        <v>4680</v>
      </c>
    </row>
    <row r="15199" spans="1:9">
      <c r="A15199" s="775" t="str">
        <f>Table_wabobpsvr_AzureCalc_AzureCalcRateCard[[#This Row],[ServiceName]]&amp;Table_wabobpsvr_AzureCalc_AzureCalcRateCard[[#This Row],[Price_Level]]&amp;Table_wabobpsvr_AzureCalc_AzureCalcRateCard[[#This Row],[Region]]</f>
        <v>Machine Learning Studio Experiment HoursMOSP15</v>
      </c>
      <c r="B15199" s="775">
        <v>15</v>
      </c>
      <c r="C15199" s="775" t="s">
        <v>4235</v>
      </c>
      <c r="D15199" s="775" t="s">
        <v>606</v>
      </c>
      <c r="E15199" s="775">
        <v>999999</v>
      </c>
      <c r="F15199" s="775" t="s">
        <v>1084</v>
      </c>
      <c r="G15199" s="775" t="s">
        <v>4235</v>
      </c>
      <c r="H15199" s="775" t="s">
        <v>4235</v>
      </c>
      <c r="I15199" s="775" t="s">
        <v>4235</v>
      </c>
    </row>
    <row r="15200" spans="1:9">
      <c r="A15200" s="775" t="str">
        <f>Table_wabobpsvr_AzureCalc_AzureCalcRateCard[[#This Row],[ServiceName]]&amp;Table_wabobpsvr_AzureCalc_AzureCalcRateCard[[#This Row],[Price_Level]]&amp;Table_wabobpsvr_AzureCalc_AzureCalcRateCard[[#This Row],[Region]]</f>
        <v>Machine Learning Studio Experiment HoursA15</v>
      </c>
      <c r="B15200" s="775">
        <v>15</v>
      </c>
      <c r="C15200" s="775" t="s">
        <v>4235</v>
      </c>
      <c r="D15200" s="775" t="s">
        <v>174</v>
      </c>
      <c r="E15200" s="775">
        <v>999999</v>
      </c>
      <c r="F15200" s="775" t="s">
        <v>1084</v>
      </c>
      <c r="G15200" s="775" t="s">
        <v>4235</v>
      </c>
      <c r="H15200" s="775" t="s">
        <v>4235</v>
      </c>
      <c r="I15200" s="775" t="s">
        <v>4235</v>
      </c>
    </row>
    <row r="15201" spans="1:9">
      <c r="A15201" s="775" t="str">
        <f>Table_wabobpsvr_AzureCalc_AzureCalcRateCard[[#This Row],[ServiceName]]&amp;Table_wabobpsvr_AzureCalc_AzureCalcRateCard[[#This Row],[Price_Level]]&amp;Table_wabobpsvr_AzureCalc_AzureCalcRateCard[[#This Row],[Region]]</f>
        <v>Machine Learning Studio Experiment HoursB15</v>
      </c>
      <c r="B15201" s="775">
        <v>15</v>
      </c>
      <c r="C15201" s="775" t="s">
        <v>4235</v>
      </c>
      <c r="D15201" s="775" t="s">
        <v>175</v>
      </c>
      <c r="E15201" s="775">
        <v>999999</v>
      </c>
      <c r="F15201" s="775" t="s">
        <v>1084</v>
      </c>
      <c r="G15201" s="775" t="s">
        <v>4235</v>
      </c>
      <c r="H15201" s="775" t="s">
        <v>4235</v>
      </c>
      <c r="I15201" s="775" t="s">
        <v>4235</v>
      </c>
    </row>
    <row r="15202" spans="1:9">
      <c r="A15202" s="775" t="str">
        <f>Table_wabobpsvr_AzureCalc_AzureCalcRateCard[[#This Row],[ServiceName]]&amp;Table_wabobpsvr_AzureCalc_AzureCalcRateCard[[#This Row],[Price_Level]]&amp;Table_wabobpsvr_AzureCalc_AzureCalcRateCard[[#This Row],[Region]]</f>
        <v>Machine Learning Studio Experiment HoursC15</v>
      </c>
      <c r="B15202" s="775">
        <v>15</v>
      </c>
      <c r="C15202" s="775" t="s">
        <v>4235</v>
      </c>
      <c r="D15202" s="775" t="s">
        <v>177</v>
      </c>
      <c r="E15202" s="775">
        <v>999999</v>
      </c>
      <c r="F15202" s="775" t="s">
        <v>1084</v>
      </c>
      <c r="G15202" s="775" t="s">
        <v>4235</v>
      </c>
      <c r="H15202" s="775" t="s">
        <v>4235</v>
      </c>
      <c r="I15202" s="775" t="s">
        <v>4235</v>
      </c>
    </row>
    <row r="15203" spans="1:9">
      <c r="A15203" s="775" t="str">
        <f>Table_wabobpsvr_AzureCalc_AzureCalcRateCard[[#This Row],[ServiceName]]&amp;Table_wabobpsvr_AzureCalc_AzureCalcRateCard[[#This Row],[Price_Level]]&amp;Table_wabobpsvr_AzureCalc_AzureCalcRateCard[[#This Row],[Region]]</f>
        <v>Machine Learning Studio Experiment HoursD15</v>
      </c>
      <c r="B15203" s="775">
        <v>15</v>
      </c>
      <c r="C15203" s="775" t="s">
        <v>4235</v>
      </c>
      <c r="D15203" s="775" t="s">
        <v>176</v>
      </c>
      <c r="E15203" s="775">
        <v>999999</v>
      </c>
      <c r="F15203" s="775" t="s">
        <v>1084</v>
      </c>
      <c r="G15203" s="775" t="s">
        <v>4235</v>
      </c>
      <c r="H15203" s="775" t="s">
        <v>4235</v>
      </c>
      <c r="I15203" s="775" t="s">
        <v>4235</v>
      </c>
    </row>
    <row r="15204" spans="1:9">
      <c r="A15204" s="775" t="str">
        <f>Table_wabobpsvr_AzureCalc_AzureCalcRateCard[[#This Row],[ServiceName]]&amp;Table_wabobpsvr_AzureCalc_AzureCalcRateCard[[#This Row],[Price_Level]]&amp;Table_wabobpsvr_AzureCalc_AzureCalcRateCard[[#This Row],[Region]]</f>
        <v>Basic Automation MinutesMOSP7</v>
      </c>
      <c r="B15204" s="775">
        <v>7</v>
      </c>
      <c r="C15204" s="775" t="s">
        <v>4235</v>
      </c>
      <c r="D15204" s="775" t="s">
        <v>606</v>
      </c>
      <c r="E15204" s="775">
        <v>999999</v>
      </c>
      <c r="F15204" s="775" t="s">
        <v>3155</v>
      </c>
      <c r="G15204" s="775" t="s">
        <v>4235</v>
      </c>
      <c r="H15204" s="775" t="s">
        <v>4235</v>
      </c>
      <c r="I15204" s="775" t="s">
        <v>4235</v>
      </c>
    </row>
    <row r="15205" spans="1:9">
      <c r="A15205" s="775" t="str">
        <f>Table_wabobpsvr_AzureCalc_AzureCalcRateCard[[#This Row],[ServiceName]]&amp;Table_wabobpsvr_AzureCalc_AzureCalcRateCard[[#This Row],[Price_Level]]&amp;Table_wabobpsvr_AzureCalc_AzureCalcRateCard[[#This Row],[Region]]</f>
        <v>Basic Automation MinutesA7</v>
      </c>
      <c r="B15205" s="775">
        <v>7</v>
      </c>
      <c r="C15205" s="775" t="s">
        <v>4235</v>
      </c>
      <c r="D15205" s="775" t="s">
        <v>174</v>
      </c>
      <c r="E15205" s="775">
        <v>999999</v>
      </c>
      <c r="F15205" s="775" t="s">
        <v>3155</v>
      </c>
      <c r="G15205" s="775" t="s">
        <v>4235</v>
      </c>
      <c r="H15205" s="775" t="s">
        <v>4235</v>
      </c>
      <c r="I15205" s="775" t="s">
        <v>4235</v>
      </c>
    </row>
    <row r="15206" spans="1:9">
      <c r="A15206" s="775" t="str">
        <f>Table_wabobpsvr_AzureCalc_AzureCalcRateCard[[#This Row],[ServiceName]]&amp;Table_wabobpsvr_AzureCalc_AzureCalcRateCard[[#This Row],[Price_Level]]&amp;Table_wabobpsvr_AzureCalc_AzureCalcRateCard[[#This Row],[Region]]</f>
        <v>Basic Automation MinutesB7</v>
      </c>
      <c r="B15206" s="775">
        <v>7</v>
      </c>
      <c r="C15206" s="775" t="s">
        <v>4235</v>
      </c>
      <c r="D15206" s="775" t="s">
        <v>175</v>
      </c>
      <c r="E15206" s="775">
        <v>999999</v>
      </c>
      <c r="F15206" s="775" t="s">
        <v>3155</v>
      </c>
      <c r="G15206" s="775" t="s">
        <v>4235</v>
      </c>
      <c r="H15206" s="775" t="s">
        <v>4235</v>
      </c>
      <c r="I15206" s="775" t="s">
        <v>4235</v>
      </c>
    </row>
    <row r="15207" spans="1:9">
      <c r="A15207" s="775" t="str">
        <f>Table_wabobpsvr_AzureCalc_AzureCalcRateCard[[#This Row],[ServiceName]]&amp;Table_wabobpsvr_AzureCalc_AzureCalcRateCard[[#This Row],[Price_Level]]&amp;Table_wabobpsvr_AzureCalc_AzureCalcRateCard[[#This Row],[Region]]</f>
        <v>Basic Automation MinutesC7</v>
      </c>
      <c r="B15207" s="775">
        <v>7</v>
      </c>
      <c r="C15207" s="775" t="s">
        <v>4235</v>
      </c>
      <c r="D15207" s="775" t="s">
        <v>177</v>
      </c>
      <c r="E15207" s="775">
        <v>999999</v>
      </c>
      <c r="F15207" s="775" t="s">
        <v>3155</v>
      </c>
      <c r="G15207" s="775" t="s">
        <v>4235</v>
      </c>
      <c r="H15207" s="775" t="s">
        <v>4235</v>
      </c>
      <c r="I15207" s="775" t="s">
        <v>4235</v>
      </c>
    </row>
    <row r="15208" spans="1:9">
      <c r="A15208" s="775" t="str">
        <f>Table_wabobpsvr_AzureCalc_AzureCalcRateCard[[#This Row],[ServiceName]]&amp;Table_wabobpsvr_AzureCalc_AzureCalcRateCard[[#This Row],[Price_Level]]&amp;Table_wabobpsvr_AzureCalc_AzureCalcRateCard[[#This Row],[Region]]</f>
        <v>Basic Automation MinutesD7</v>
      </c>
      <c r="B15208" s="775">
        <v>7</v>
      </c>
      <c r="C15208" s="775" t="s">
        <v>4235</v>
      </c>
      <c r="D15208" s="775" t="s">
        <v>176</v>
      </c>
      <c r="E15208" s="775">
        <v>999999</v>
      </c>
      <c r="F15208" s="775" t="s">
        <v>3155</v>
      </c>
      <c r="G15208" s="775" t="s">
        <v>4235</v>
      </c>
      <c r="H15208" s="775" t="s">
        <v>4235</v>
      </c>
      <c r="I15208" s="775" t="s">
        <v>4235</v>
      </c>
    </row>
    <row r="15209" spans="1:9">
      <c r="A15209" s="775" t="str">
        <f>Table_wabobpsvr_AzureCalc_AzureCalcRateCard[[#This Row],[ServiceName]]&amp;Table_wabobpsvr_AzureCalc_AzureCalcRateCard[[#This Row],[Price_Level]]&amp;Table_wabobpsvr_AzureCalc_AzureCalcRateCard[[#This Row],[Region]]</f>
        <v>Basic Automation MinutesMOSP10</v>
      </c>
      <c r="B15209" s="775">
        <v>10</v>
      </c>
      <c r="C15209" s="775" t="s">
        <v>4235</v>
      </c>
      <c r="D15209" s="775" t="s">
        <v>606</v>
      </c>
      <c r="E15209" s="775">
        <v>999999</v>
      </c>
      <c r="F15209" s="775" t="s">
        <v>3155</v>
      </c>
      <c r="G15209" s="775" t="s">
        <v>4235</v>
      </c>
      <c r="H15209" s="775" t="s">
        <v>4235</v>
      </c>
      <c r="I15209" s="775" t="s">
        <v>4235</v>
      </c>
    </row>
    <row r="15210" spans="1:9">
      <c r="A15210" s="775" t="str">
        <f>Table_wabobpsvr_AzureCalc_AzureCalcRateCard[[#This Row],[ServiceName]]&amp;Table_wabobpsvr_AzureCalc_AzureCalcRateCard[[#This Row],[Price_Level]]&amp;Table_wabobpsvr_AzureCalc_AzureCalcRateCard[[#This Row],[Region]]</f>
        <v>Basic Automation MinutesA10</v>
      </c>
      <c r="B15210" s="775">
        <v>10</v>
      </c>
      <c r="C15210" s="775" t="s">
        <v>4235</v>
      </c>
      <c r="D15210" s="775" t="s">
        <v>174</v>
      </c>
      <c r="E15210" s="775">
        <v>999999</v>
      </c>
      <c r="F15210" s="775" t="s">
        <v>3155</v>
      </c>
      <c r="G15210" s="775" t="s">
        <v>4235</v>
      </c>
      <c r="H15210" s="775" t="s">
        <v>4235</v>
      </c>
      <c r="I15210" s="775" t="s">
        <v>4235</v>
      </c>
    </row>
    <row r="15211" spans="1:9">
      <c r="A15211" s="775" t="str">
        <f>Table_wabobpsvr_AzureCalc_AzureCalcRateCard[[#This Row],[ServiceName]]&amp;Table_wabobpsvr_AzureCalc_AzureCalcRateCard[[#This Row],[Price_Level]]&amp;Table_wabobpsvr_AzureCalc_AzureCalcRateCard[[#This Row],[Region]]</f>
        <v>Basic Automation MinutesB10</v>
      </c>
      <c r="B15211" s="775">
        <v>10</v>
      </c>
      <c r="C15211" s="775" t="s">
        <v>4235</v>
      </c>
      <c r="D15211" s="775" t="s">
        <v>175</v>
      </c>
      <c r="E15211" s="775">
        <v>999999</v>
      </c>
      <c r="F15211" s="775" t="s">
        <v>3155</v>
      </c>
      <c r="G15211" s="775" t="s">
        <v>4235</v>
      </c>
      <c r="H15211" s="775" t="s">
        <v>4235</v>
      </c>
      <c r="I15211" s="775" t="s">
        <v>4235</v>
      </c>
    </row>
    <row r="15212" spans="1:9">
      <c r="A15212" s="775" t="str">
        <f>Table_wabobpsvr_AzureCalc_AzureCalcRateCard[[#This Row],[ServiceName]]&amp;Table_wabobpsvr_AzureCalc_AzureCalcRateCard[[#This Row],[Price_Level]]&amp;Table_wabobpsvr_AzureCalc_AzureCalcRateCard[[#This Row],[Region]]</f>
        <v>Basic Automation MinutesC10</v>
      </c>
      <c r="B15212" s="775">
        <v>10</v>
      </c>
      <c r="C15212" s="775" t="s">
        <v>4235</v>
      </c>
      <c r="D15212" s="775" t="s">
        <v>177</v>
      </c>
      <c r="E15212" s="775">
        <v>999999</v>
      </c>
      <c r="F15212" s="775" t="s">
        <v>3155</v>
      </c>
      <c r="G15212" s="775" t="s">
        <v>4235</v>
      </c>
      <c r="H15212" s="775" t="s">
        <v>4235</v>
      </c>
      <c r="I15212" s="775" t="s">
        <v>4235</v>
      </c>
    </row>
    <row r="15213" spans="1:9">
      <c r="A15213" s="775" t="str">
        <f>Table_wabobpsvr_AzureCalc_AzureCalcRateCard[[#This Row],[ServiceName]]&amp;Table_wabobpsvr_AzureCalc_AzureCalcRateCard[[#This Row],[Price_Level]]&amp;Table_wabobpsvr_AzureCalc_AzureCalcRateCard[[#This Row],[Region]]</f>
        <v>Basic Automation MinutesD10</v>
      </c>
      <c r="B15213" s="775">
        <v>10</v>
      </c>
      <c r="C15213" s="775" t="s">
        <v>4235</v>
      </c>
      <c r="D15213" s="775" t="s">
        <v>176</v>
      </c>
      <c r="E15213" s="775">
        <v>999999</v>
      </c>
      <c r="F15213" s="775" t="s">
        <v>3155</v>
      </c>
      <c r="G15213" s="775" t="s">
        <v>4235</v>
      </c>
      <c r="H15213" s="775" t="s">
        <v>4235</v>
      </c>
      <c r="I15213" s="775" t="s">
        <v>4235</v>
      </c>
    </row>
    <row r="15214" spans="1:9">
      <c r="A15214" s="775" t="str">
        <f>Table_wabobpsvr_AzureCalc_AzureCalcRateCard[[#This Row],[ServiceName]]&amp;Table_wabobpsvr_AzureCalc_AzureCalcRateCard[[#This Row],[Price_Level]]&amp;Table_wabobpsvr_AzureCalc_AzureCalcRateCard[[#This Row],[Region]]</f>
        <v>Read-Access Geo Redundant Storage Standard IO - Table/QueueMOSP</v>
      </c>
      <c r="B15214" s="775"/>
      <c r="C15214" s="775" t="s">
        <v>9</v>
      </c>
      <c r="D15214" s="775" t="s">
        <v>606</v>
      </c>
      <c r="E15214" s="775">
        <v>0.12520000000000001</v>
      </c>
      <c r="F15214" s="775" t="s">
        <v>774</v>
      </c>
      <c r="G15214" s="775" t="s">
        <v>4235</v>
      </c>
      <c r="H15214" s="775" t="s">
        <v>4235</v>
      </c>
      <c r="I15214" s="775" t="s">
        <v>4235</v>
      </c>
    </row>
    <row r="15215" spans="1:9">
      <c r="A15215" s="775" t="str">
        <f>Table_wabobpsvr_AzureCalc_AzureCalcRateCard[[#This Row],[ServiceName]]&amp;Table_wabobpsvr_AzureCalc_AzureCalcRateCard[[#This Row],[Price_Level]]&amp;Table_wabobpsvr_AzureCalc_AzureCalcRateCard[[#This Row],[Region]]</f>
        <v>Basic_D12 VM (Non-Windows)C16</v>
      </c>
      <c r="B15215" s="775">
        <v>16</v>
      </c>
      <c r="C15215" s="775" t="s">
        <v>87</v>
      </c>
      <c r="D15215" s="775" t="s">
        <v>177</v>
      </c>
      <c r="E15215" s="775">
        <v>0.38219999999999998</v>
      </c>
      <c r="F15215" s="775" t="s">
        <v>1090</v>
      </c>
      <c r="G15215" s="775" t="s">
        <v>2669</v>
      </c>
      <c r="H15215" s="775" t="s">
        <v>2670</v>
      </c>
      <c r="I15215" s="775" t="s">
        <v>4235</v>
      </c>
    </row>
    <row r="15216" spans="1:9">
      <c r="A15216" s="775" t="str">
        <f>Table_wabobpsvr_AzureCalc_AzureCalcRateCard[[#This Row],[ServiceName]]&amp;Table_wabobpsvr_AzureCalc_AzureCalcRateCard[[#This Row],[Price_Level]]&amp;Table_wabobpsvr_AzureCalc_AzureCalcRateCard[[#This Row],[Region]]</f>
        <v>Basic_D12 VM (Non-Windows)D16</v>
      </c>
      <c r="B15216" s="775">
        <v>16</v>
      </c>
      <c r="C15216" s="775" t="s">
        <v>87</v>
      </c>
      <c r="D15216" s="775" t="s">
        <v>176</v>
      </c>
      <c r="E15216" s="775">
        <v>0.36959999999999998</v>
      </c>
      <c r="F15216" s="775" t="s">
        <v>1090</v>
      </c>
      <c r="G15216" s="775" t="s">
        <v>2669</v>
      </c>
      <c r="H15216" s="775" t="s">
        <v>2670</v>
      </c>
      <c r="I15216" s="775" t="s">
        <v>4235</v>
      </c>
    </row>
    <row r="15217" spans="1:9">
      <c r="A15217" s="775" t="str">
        <f>Table_wabobpsvr_AzureCalc_AzureCalcRateCard[[#This Row],[ServiceName]]&amp;Table_wabobpsvr_AzureCalc_AzureCalcRateCard[[#This Row],[Price_Level]]&amp;Table_wabobpsvr_AzureCalc_AzureCalcRateCard[[#This Row],[Region]]</f>
        <v>Basic_D12 VM (Windows)A</v>
      </c>
      <c r="B15217" s="775"/>
      <c r="C15217" s="775" t="s">
        <v>87</v>
      </c>
      <c r="D15217" s="775" t="s">
        <v>174</v>
      </c>
      <c r="E15217" s="775">
        <v>0.62661999999999995</v>
      </c>
      <c r="F15217" s="775" t="s">
        <v>1091</v>
      </c>
      <c r="G15217" s="775" t="s">
        <v>2671</v>
      </c>
      <c r="H15217" s="775" t="s">
        <v>2672</v>
      </c>
      <c r="I15217" s="775" t="s">
        <v>4235</v>
      </c>
    </row>
    <row r="15218" spans="1:9">
      <c r="A15218" s="775" t="str">
        <f>Table_wabobpsvr_AzureCalc_AzureCalcRateCard[[#This Row],[ServiceName]]&amp;Table_wabobpsvr_AzureCalc_AzureCalcRateCard[[#This Row],[Price_Level]]&amp;Table_wabobpsvr_AzureCalc_AzureCalcRateCard[[#This Row],[Region]]</f>
        <v>Machine Learning API Service Prediction HoursMOSP15</v>
      </c>
      <c r="B15218" s="775">
        <v>15</v>
      </c>
      <c r="C15218" s="775" t="s">
        <v>4235</v>
      </c>
      <c r="D15218" s="775" t="s">
        <v>606</v>
      </c>
      <c r="E15218" s="775">
        <v>999999</v>
      </c>
      <c r="F15218" s="775" t="s">
        <v>1082</v>
      </c>
      <c r="G15218" s="775" t="s">
        <v>4235</v>
      </c>
      <c r="H15218" s="775" t="s">
        <v>4235</v>
      </c>
      <c r="I15218" s="775" t="s">
        <v>4235</v>
      </c>
    </row>
    <row r="15219" spans="1:9">
      <c r="A15219" s="775" t="str">
        <f>Table_wabobpsvr_AzureCalc_AzureCalcRateCard[[#This Row],[ServiceName]]&amp;Table_wabobpsvr_AzureCalc_AzureCalcRateCard[[#This Row],[Price_Level]]&amp;Table_wabobpsvr_AzureCalc_AzureCalcRateCard[[#This Row],[Region]]</f>
        <v>Machine Learning API Service Prediction HoursA15</v>
      </c>
      <c r="B15219" s="775">
        <v>15</v>
      </c>
      <c r="C15219" s="775" t="s">
        <v>4235</v>
      </c>
      <c r="D15219" s="775" t="s">
        <v>174</v>
      </c>
      <c r="E15219" s="775">
        <v>999999</v>
      </c>
      <c r="F15219" s="775" t="s">
        <v>1082</v>
      </c>
      <c r="G15219" s="775" t="s">
        <v>4235</v>
      </c>
      <c r="H15219" s="775" t="s">
        <v>4235</v>
      </c>
      <c r="I15219" s="775" t="s">
        <v>4235</v>
      </c>
    </row>
    <row r="15220" spans="1:9">
      <c r="A15220" s="775" t="str">
        <f>Table_wabobpsvr_AzureCalc_AzureCalcRateCard[[#This Row],[ServiceName]]&amp;Table_wabobpsvr_AzureCalc_AzureCalcRateCard[[#This Row],[Price_Level]]&amp;Table_wabobpsvr_AzureCalc_AzureCalcRateCard[[#This Row],[Region]]</f>
        <v>Machine Learning API Service Prediction HoursB15</v>
      </c>
      <c r="B15220" s="775">
        <v>15</v>
      </c>
      <c r="C15220" s="775" t="s">
        <v>4235</v>
      </c>
      <c r="D15220" s="775" t="s">
        <v>175</v>
      </c>
      <c r="E15220" s="775">
        <v>999999</v>
      </c>
      <c r="F15220" s="775" t="s">
        <v>1082</v>
      </c>
      <c r="G15220" s="775" t="s">
        <v>4235</v>
      </c>
      <c r="H15220" s="775" t="s">
        <v>4235</v>
      </c>
      <c r="I15220" s="775" t="s">
        <v>4235</v>
      </c>
    </row>
    <row r="15221" spans="1:9">
      <c r="A15221" s="775" t="str">
        <f>Table_wabobpsvr_AzureCalc_AzureCalcRateCard[[#This Row],[ServiceName]]&amp;Table_wabobpsvr_AzureCalc_AzureCalcRateCard[[#This Row],[Price_Level]]&amp;Table_wabobpsvr_AzureCalc_AzureCalcRateCard[[#This Row],[Region]]</f>
        <v>Machine Learning API Service Prediction HoursC15</v>
      </c>
      <c r="B15221" s="775">
        <v>15</v>
      </c>
      <c r="C15221" s="775" t="s">
        <v>4235</v>
      </c>
      <c r="D15221" s="775" t="s">
        <v>177</v>
      </c>
      <c r="E15221" s="775">
        <v>999999</v>
      </c>
      <c r="F15221" s="775" t="s">
        <v>1082</v>
      </c>
      <c r="G15221" s="775" t="s">
        <v>4235</v>
      </c>
      <c r="H15221" s="775" t="s">
        <v>4235</v>
      </c>
      <c r="I15221" s="775" t="s">
        <v>4235</v>
      </c>
    </row>
    <row r="15222" spans="1:9">
      <c r="A15222" s="775" t="str">
        <f>Table_wabobpsvr_AzureCalc_AzureCalcRateCard[[#This Row],[ServiceName]]&amp;Table_wabobpsvr_AzureCalc_AzureCalcRateCard[[#This Row],[Price_Level]]&amp;Table_wabobpsvr_AzureCalc_AzureCalcRateCard[[#This Row],[Region]]</f>
        <v>Machine Learning API Service Prediction HoursD15</v>
      </c>
      <c r="B15222" s="775">
        <v>15</v>
      </c>
      <c r="C15222" s="775" t="s">
        <v>4235</v>
      </c>
      <c r="D15222" s="775" t="s">
        <v>176</v>
      </c>
      <c r="E15222" s="775">
        <v>999999</v>
      </c>
      <c r="F15222" s="775" t="s">
        <v>1082</v>
      </c>
      <c r="G15222" s="775" t="s">
        <v>4235</v>
      </c>
      <c r="H15222" s="775" t="s">
        <v>4235</v>
      </c>
      <c r="I15222" s="775" t="s">
        <v>4235</v>
      </c>
    </row>
    <row r="15223" spans="1:9">
      <c r="A15223" s="775" t="str">
        <f>Table_wabobpsvr_AzureCalc_AzureCalcRateCard[[#This Row],[ServiceName]]&amp;Table_wabobpsvr_AzureCalc_AzureCalcRateCard[[#This Row],[Price_Level]]&amp;Table_wabobpsvr_AzureCalc_AzureCalcRateCard[[#This Row],[Region]]</f>
        <v>Basic_D12 VM (Windows)B</v>
      </c>
      <c r="B15223" s="775"/>
      <c r="C15223" s="775" t="s">
        <v>87</v>
      </c>
      <c r="D15223" s="775" t="s">
        <v>175</v>
      </c>
      <c r="E15223" s="775">
        <v>0.60724</v>
      </c>
      <c r="F15223" s="775" t="s">
        <v>1091</v>
      </c>
      <c r="G15223" s="775" t="s">
        <v>2671</v>
      </c>
      <c r="H15223" s="775" t="s">
        <v>2672</v>
      </c>
      <c r="I15223" s="775" t="s">
        <v>4235</v>
      </c>
    </row>
    <row r="15224" spans="1:9">
      <c r="A15224" s="775" t="str">
        <f>Table_wabobpsvr_AzureCalc_AzureCalcRateCard[[#This Row],[ServiceName]]&amp;Table_wabobpsvr_AzureCalc_AzureCalcRateCard[[#This Row],[Price_Level]]&amp;Table_wabobpsvr_AzureCalc_AzureCalcRateCard[[#This Row],[Region]]</f>
        <v>A6 HDInsight (Non-Windows)C</v>
      </c>
      <c r="B15224" s="775"/>
      <c r="C15224" s="775" t="s">
        <v>87</v>
      </c>
      <c r="D15224" s="775" t="s">
        <v>177</v>
      </c>
      <c r="E15224" s="775">
        <v>0.31619999999999998</v>
      </c>
      <c r="F15224" s="775" t="s">
        <v>3526</v>
      </c>
      <c r="G15224" s="775" t="s">
        <v>3661</v>
      </c>
      <c r="H15224" s="775" t="s">
        <v>3662</v>
      </c>
      <c r="I15224" s="775" t="s">
        <v>4235</v>
      </c>
    </row>
    <row r="15225" spans="1:9">
      <c r="A15225" s="775" t="str">
        <f>Table_wabobpsvr_AzureCalc_AzureCalcRateCard[[#This Row],[ServiceName]]&amp;Table_wabobpsvr_AzureCalc_AzureCalcRateCard[[#This Row],[Price_Level]]&amp;Table_wabobpsvr_AzureCalc_AzureCalcRateCard[[#This Row],[Region]]</f>
        <v>A6 HDInsight (Non-Windows)D16</v>
      </c>
      <c r="B15225" s="775">
        <v>16</v>
      </c>
      <c r="C15225" s="775" t="s">
        <v>87</v>
      </c>
      <c r="D15225" s="775" t="s">
        <v>176</v>
      </c>
      <c r="E15225" s="775">
        <v>0.30209999999999998</v>
      </c>
      <c r="F15225" s="775" t="s">
        <v>3526</v>
      </c>
      <c r="G15225" s="775" t="s">
        <v>3661</v>
      </c>
      <c r="H15225" s="775" t="s">
        <v>3663</v>
      </c>
      <c r="I15225" s="775" t="s">
        <v>4235</v>
      </c>
    </row>
    <row r="15226" spans="1:9">
      <c r="A15226" s="775" t="str">
        <f>Table_wabobpsvr_AzureCalc_AzureCalcRateCard[[#This Row],[ServiceName]]&amp;Table_wabobpsvr_AzureCalc_AzureCalcRateCard[[#This Row],[Price_Level]]&amp;Table_wabobpsvr_AzureCalc_AzureCalcRateCard[[#This Row],[Region]]</f>
        <v>A8 HDInsightMOSP16</v>
      </c>
      <c r="B15226" s="775">
        <v>16</v>
      </c>
      <c r="C15226" s="775" t="s">
        <v>87</v>
      </c>
      <c r="D15226" s="775" t="s">
        <v>606</v>
      </c>
      <c r="E15226" s="775">
        <v>3.2589999999999999</v>
      </c>
      <c r="F15226" s="775" t="s">
        <v>3814</v>
      </c>
      <c r="G15226" s="775" t="s">
        <v>4235</v>
      </c>
      <c r="H15226" s="775" t="s">
        <v>4235</v>
      </c>
      <c r="I15226" s="775" t="s">
        <v>4235</v>
      </c>
    </row>
    <row r="15227" spans="1:9">
      <c r="A15227" s="775" t="str">
        <f>Table_wabobpsvr_AzureCalc_AzureCalcRateCard[[#This Row],[ServiceName]]&amp;Table_wabobpsvr_AzureCalc_AzureCalcRateCard[[#This Row],[Price_Level]]&amp;Table_wabobpsvr_AzureCalc_AzureCalcRateCard[[#This Row],[Region]]</f>
        <v>Automation Standard UnitsMOSP15</v>
      </c>
      <c r="B15227" s="775">
        <v>15</v>
      </c>
      <c r="C15227" s="775" t="s">
        <v>4235</v>
      </c>
      <c r="D15227" s="775" t="s">
        <v>606</v>
      </c>
      <c r="E15227" s="775">
        <v>999999</v>
      </c>
      <c r="F15227" s="775" t="s">
        <v>1153</v>
      </c>
      <c r="G15227" s="775" t="s">
        <v>4235</v>
      </c>
      <c r="H15227" s="775" t="s">
        <v>4235</v>
      </c>
      <c r="I15227" s="775" t="s">
        <v>4235</v>
      </c>
    </row>
    <row r="15228" spans="1:9">
      <c r="A15228" s="775" t="str">
        <f>Table_wabobpsvr_AzureCalc_AzureCalcRateCard[[#This Row],[ServiceName]]&amp;Table_wabobpsvr_AzureCalc_AzureCalcRateCard[[#This Row],[Price_Level]]&amp;Table_wabobpsvr_AzureCalc_AzureCalcRateCard[[#This Row],[Region]]</f>
        <v>Automation Standard UnitsA15</v>
      </c>
      <c r="B15228" s="775">
        <v>15</v>
      </c>
      <c r="C15228" s="775" t="s">
        <v>4235</v>
      </c>
      <c r="D15228" s="775" t="s">
        <v>174</v>
      </c>
      <c r="E15228" s="775">
        <v>999999</v>
      </c>
      <c r="F15228" s="775" t="s">
        <v>1153</v>
      </c>
      <c r="G15228" s="775" t="s">
        <v>4235</v>
      </c>
      <c r="H15228" s="775" t="s">
        <v>4235</v>
      </c>
      <c r="I15228" s="775" t="s">
        <v>4235</v>
      </c>
    </row>
    <row r="15229" spans="1:9">
      <c r="A15229" s="775" t="str">
        <f>Table_wabobpsvr_AzureCalc_AzureCalcRateCard[[#This Row],[ServiceName]]&amp;Table_wabobpsvr_AzureCalc_AzureCalcRateCard[[#This Row],[Price_Level]]&amp;Table_wabobpsvr_AzureCalc_AzureCalcRateCard[[#This Row],[Region]]</f>
        <v>Automation Standard UnitsB15</v>
      </c>
      <c r="B15229" s="775">
        <v>15</v>
      </c>
      <c r="C15229" s="775" t="s">
        <v>4235</v>
      </c>
      <c r="D15229" s="775" t="s">
        <v>175</v>
      </c>
      <c r="E15229" s="775">
        <v>999999</v>
      </c>
      <c r="F15229" s="775" t="s">
        <v>1153</v>
      </c>
      <c r="G15229" s="775" t="s">
        <v>4235</v>
      </c>
      <c r="H15229" s="775" t="s">
        <v>4235</v>
      </c>
      <c r="I15229" s="775" t="s">
        <v>4235</v>
      </c>
    </row>
    <row r="15230" spans="1:9">
      <c r="A15230" s="775" t="str">
        <f>Table_wabobpsvr_AzureCalc_AzureCalcRateCard[[#This Row],[ServiceName]]&amp;Table_wabobpsvr_AzureCalc_AzureCalcRateCard[[#This Row],[Price_Level]]&amp;Table_wabobpsvr_AzureCalc_AzureCalcRateCard[[#This Row],[Region]]</f>
        <v>Automation Standard UnitsC15</v>
      </c>
      <c r="B15230" s="775">
        <v>15</v>
      </c>
      <c r="C15230" s="775" t="s">
        <v>4235</v>
      </c>
      <c r="D15230" s="775" t="s">
        <v>177</v>
      </c>
      <c r="E15230" s="775">
        <v>999999</v>
      </c>
      <c r="F15230" s="775" t="s">
        <v>1153</v>
      </c>
      <c r="G15230" s="775" t="s">
        <v>4235</v>
      </c>
      <c r="H15230" s="775" t="s">
        <v>4235</v>
      </c>
      <c r="I15230" s="775" t="s">
        <v>4235</v>
      </c>
    </row>
    <row r="15231" spans="1:9">
      <c r="A15231" s="775" t="str">
        <f>Table_wabobpsvr_AzureCalc_AzureCalcRateCard[[#This Row],[ServiceName]]&amp;Table_wabobpsvr_AzureCalc_AzureCalcRateCard[[#This Row],[Price_Level]]&amp;Table_wabobpsvr_AzureCalc_AzureCalcRateCard[[#This Row],[Region]]</f>
        <v>Automation Standard UnitsD15</v>
      </c>
      <c r="B15231" s="775">
        <v>15</v>
      </c>
      <c r="C15231" s="775" t="s">
        <v>4235</v>
      </c>
      <c r="D15231" s="775" t="s">
        <v>176</v>
      </c>
      <c r="E15231" s="775">
        <v>999999</v>
      </c>
      <c r="F15231" s="775" t="s">
        <v>1153</v>
      </c>
      <c r="G15231" s="775" t="s">
        <v>4235</v>
      </c>
      <c r="H15231" s="775" t="s">
        <v>4235</v>
      </c>
      <c r="I15231" s="775" t="s">
        <v>4235</v>
      </c>
    </row>
    <row r="15232" spans="1:9">
      <c r="A15232" s="775" t="str">
        <f>Table_wabobpsvr_AzureCalc_AzureCalcRateCard[[#This Row],[ServiceName]]&amp;Table_wabobpsvr_AzureCalc_AzureCalcRateCard[[#This Row],[Price_Level]]&amp;Table_wabobpsvr_AzureCalc_AzureCalcRateCard[[#This Row],[Region]]</f>
        <v>A6 VM (Non-Windows)A16</v>
      </c>
      <c r="B15232" s="775">
        <v>16</v>
      </c>
      <c r="C15232" s="775" t="s">
        <v>87</v>
      </c>
      <c r="D15232" s="775" t="s">
        <v>174</v>
      </c>
      <c r="E15232" s="775">
        <v>0.40588000000000002</v>
      </c>
      <c r="F15232" s="775" t="s">
        <v>692</v>
      </c>
      <c r="G15232" s="775" t="s">
        <v>2632</v>
      </c>
      <c r="H15232" s="775" t="s">
        <v>2633</v>
      </c>
      <c r="I15232" s="775" t="s">
        <v>4235</v>
      </c>
    </row>
    <row r="15233" spans="1:9">
      <c r="A15233" s="775" t="str">
        <f>Table_wabobpsvr_AzureCalc_AzureCalcRateCard[[#This Row],[ServiceName]]&amp;Table_wabobpsvr_AzureCalc_AzureCalcRateCard[[#This Row],[Price_Level]]&amp;Table_wabobpsvr_AzureCalc_AzureCalcRateCard[[#This Row],[Region]]</f>
        <v>A8 HDInsight (Non-Windows)MOSP16</v>
      </c>
      <c r="B15233" s="775">
        <v>16</v>
      </c>
      <c r="C15233" s="775" t="s">
        <v>87</v>
      </c>
      <c r="D15233" s="775" t="s">
        <v>606</v>
      </c>
      <c r="E15233" s="775">
        <v>1.63</v>
      </c>
      <c r="F15233" s="775" t="s">
        <v>3379</v>
      </c>
      <c r="G15233" s="775" t="s">
        <v>4235</v>
      </c>
      <c r="H15233" s="775" t="s">
        <v>4235</v>
      </c>
      <c r="I15233" s="775" t="s">
        <v>4235</v>
      </c>
    </row>
    <row r="15234" spans="1:9">
      <c r="A15234" s="775" t="str">
        <f>Table_wabobpsvr_AzureCalc_AzureCalcRateCard[[#This Row],[ServiceName]]&amp;Table_wabobpsvr_AzureCalc_AzureCalcRateCard[[#This Row],[Price_Level]]&amp;Table_wabobpsvr_AzureCalc_AzureCalcRateCard[[#This Row],[Region]]</f>
        <v>Basic_D12 VM (Windows)C</v>
      </c>
      <c r="B15234" s="775"/>
      <c r="C15234" s="775" t="s">
        <v>87</v>
      </c>
      <c r="D15234" s="775" t="s">
        <v>177</v>
      </c>
      <c r="E15234" s="775">
        <v>0.58786000000000005</v>
      </c>
      <c r="F15234" s="775" t="s">
        <v>1091</v>
      </c>
      <c r="G15234" s="775" t="s">
        <v>2671</v>
      </c>
      <c r="H15234" s="775" t="s">
        <v>2672</v>
      </c>
      <c r="I15234" s="775" t="s">
        <v>4235</v>
      </c>
    </row>
    <row r="15235" spans="1:9">
      <c r="A15235" s="775" t="str">
        <f>Table_wabobpsvr_AzureCalc_AzureCalcRateCard[[#This Row],[ServiceName]]&amp;Table_wabobpsvr_AzureCalc_AzureCalcRateCard[[#This Row],[Price_Level]]&amp;Table_wabobpsvr_AzureCalc_AzureCalcRateCard[[#This Row],[Region]]</f>
        <v>A10 Cloud ServicesMOSP1</v>
      </c>
      <c r="B15235" s="775">
        <v>1</v>
      </c>
      <c r="C15235" s="775" t="s">
        <v>680</v>
      </c>
      <c r="D15235" s="775" t="s">
        <v>606</v>
      </c>
      <c r="E15235" s="775">
        <v>1.64</v>
      </c>
      <c r="F15235" s="775" t="s">
        <v>1221</v>
      </c>
      <c r="G15235" s="775" t="s">
        <v>4235</v>
      </c>
      <c r="H15235" s="775" t="s">
        <v>4235</v>
      </c>
      <c r="I15235" s="775" t="s">
        <v>4681</v>
      </c>
    </row>
    <row r="15236" spans="1:9">
      <c r="A15236" s="775" t="str">
        <f>Table_wabobpsvr_AzureCalc_AzureCalcRateCard[[#This Row],[ServiceName]]&amp;Table_wabobpsvr_AzureCalc_AzureCalcRateCard[[#This Row],[Price_Level]]&amp;Table_wabobpsvr_AzureCalc_AzureCalcRateCard[[#This Row],[Region]]</f>
        <v>A10 Cloud ServicesA1</v>
      </c>
      <c r="B15236" s="775">
        <v>1</v>
      </c>
      <c r="C15236" s="775" t="s">
        <v>680</v>
      </c>
      <c r="D15236" s="775" t="s">
        <v>174</v>
      </c>
      <c r="E15236" s="775">
        <v>1.591</v>
      </c>
      <c r="F15236" s="775" t="s">
        <v>1221</v>
      </c>
      <c r="G15236" s="775" t="s">
        <v>4258</v>
      </c>
      <c r="H15236" s="775" t="s">
        <v>4259</v>
      </c>
      <c r="I15236" s="775" t="s">
        <v>4681</v>
      </c>
    </row>
    <row r="15237" spans="1:9">
      <c r="A15237" s="775" t="str">
        <f>Table_wabobpsvr_AzureCalc_AzureCalcRateCard[[#This Row],[ServiceName]]&amp;Table_wabobpsvr_AzureCalc_AzureCalcRateCard[[#This Row],[Price_Level]]&amp;Table_wabobpsvr_AzureCalc_AzureCalcRateCard[[#This Row],[Region]]</f>
        <v>A10 Cloud ServicesB1</v>
      </c>
      <c r="B15237" s="775">
        <v>1</v>
      </c>
      <c r="C15237" s="775" t="s">
        <v>680</v>
      </c>
      <c r="D15237" s="775" t="s">
        <v>175</v>
      </c>
      <c r="E15237" s="775">
        <v>1.542</v>
      </c>
      <c r="F15237" s="775" t="s">
        <v>1221</v>
      </c>
      <c r="G15237" s="775" t="s">
        <v>4258</v>
      </c>
      <c r="H15237" s="775" t="s">
        <v>4259</v>
      </c>
      <c r="I15237" s="775" t="s">
        <v>4681</v>
      </c>
    </row>
    <row r="15238" spans="1:9">
      <c r="A15238" s="1039" t="str">
        <f>Table_wabobpsvr_AzureCalc_AzureCalcRateCard[[#This Row],[ServiceName]]&amp;Table_wabobpsvr_AzureCalc_AzureCalcRateCard[[#This Row],[Price_Level]]&amp;Table_wabobpsvr_AzureCalc_AzureCalcRateCard[[#This Row],[Region]]</f>
        <v>A10 Cloud ServicesC1</v>
      </c>
      <c r="B15238" s="1039">
        <v>1</v>
      </c>
      <c r="C15238" s="1039" t="s">
        <v>680</v>
      </c>
      <c r="D15238" s="1039" t="s">
        <v>177</v>
      </c>
      <c r="E15238" s="1039">
        <v>1.492</v>
      </c>
      <c r="F15238" s="1039" t="s">
        <v>1221</v>
      </c>
      <c r="G15238" s="775" t="s">
        <v>4258</v>
      </c>
      <c r="H15238" s="775" t="s">
        <v>4259</v>
      </c>
      <c r="I15238" s="775" t="s">
        <v>4681</v>
      </c>
    </row>
    <row r="15239" spans="1:9">
      <c r="A15239" s="1039" t="str">
        <f>Table_wabobpsvr_AzureCalc_AzureCalcRateCard[[#This Row],[ServiceName]]&amp;Table_wabobpsvr_AzureCalc_AzureCalcRateCard[[#This Row],[Price_Level]]&amp;Table_wabobpsvr_AzureCalc_AzureCalcRateCard[[#This Row],[Region]]</f>
        <v>A10 Cloud ServicesD1</v>
      </c>
      <c r="B15239" s="1039">
        <v>1</v>
      </c>
      <c r="C15239" s="1039" t="s">
        <v>680</v>
      </c>
      <c r="D15239" s="1039" t="s">
        <v>176</v>
      </c>
      <c r="E15239" s="1039">
        <v>1.4430000000000001</v>
      </c>
      <c r="F15239" s="1039" t="s">
        <v>1221</v>
      </c>
      <c r="G15239" s="775" t="s">
        <v>4258</v>
      </c>
      <c r="H15239" s="775" t="s">
        <v>4259</v>
      </c>
      <c r="I15239" s="775" t="s">
        <v>4681</v>
      </c>
    </row>
    <row r="15240" spans="1:9">
      <c r="A15240" s="775" t="str">
        <f>Table_wabobpsvr_AzureCalc_AzureCalcRateCard[[#This Row],[ServiceName]]&amp;Table_wabobpsvr_AzureCalc_AzureCalcRateCard[[#This Row],[Price_Level]]&amp;Table_wabobpsvr_AzureCalc_AzureCalcRateCard[[#This Row],[Region]]</f>
        <v>SQL Basic Database DaysC16</v>
      </c>
      <c r="B15240" s="775">
        <v>16</v>
      </c>
      <c r="C15240" s="775" t="s">
        <v>1071</v>
      </c>
      <c r="D15240" s="775" t="s">
        <v>177</v>
      </c>
      <c r="E15240" s="775">
        <v>0.161161</v>
      </c>
      <c r="F15240" s="775" t="s">
        <v>758</v>
      </c>
      <c r="G15240" s="775" t="s">
        <v>4235</v>
      </c>
      <c r="H15240" s="775" t="s">
        <v>2483</v>
      </c>
      <c r="I15240" s="775" t="s">
        <v>4235</v>
      </c>
    </row>
    <row r="15241" spans="1:9">
      <c r="A15241" s="775" t="str">
        <f>Table_wabobpsvr_AzureCalc_AzureCalcRateCard[[#This Row],[ServiceName]]&amp;Table_wabobpsvr_AzureCalc_AzureCalcRateCard[[#This Row],[Price_Level]]&amp;Table_wabobpsvr_AzureCalc_AzureCalcRateCard[[#This Row],[Region]]</f>
        <v>A9 HDInsightMOSP16</v>
      </c>
      <c r="B15241" s="775">
        <v>16</v>
      </c>
      <c r="C15241" s="775" t="s">
        <v>87</v>
      </c>
      <c r="D15241" s="775" t="s">
        <v>606</v>
      </c>
      <c r="E15241" s="775">
        <v>6.5170000000000003</v>
      </c>
      <c r="F15241" s="775" t="s">
        <v>3414</v>
      </c>
      <c r="G15241" s="775" t="s">
        <v>4235</v>
      </c>
      <c r="H15241" s="775" t="s">
        <v>4235</v>
      </c>
      <c r="I15241" s="775" t="s">
        <v>4235</v>
      </c>
    </row>
    <row r="15242" spans="1:9">
      <c r="A15242" s="775" t="str">
        <f>Table_wabobpsvr_AzureCalc_AzureCalcRateCard[[#This Row],[ServiceName]]&amp;Table_wabobpsvr_AzureCalc_AzureCalcRateCard[[#This Row],[Price_Level]]&amp;Table_wabobpsvr_AzureCalc_AzureCalcRateCard[[#This Row],[Region]]</f>
        <v>SQL DB Basic Database HoursB16</v>
      </c>
      <c r="B15242" s="775">
        <v>16</v>
      </c>
      <c r="C15242" s="775" t="s">
        <v>87</v>
      </c>
      <c r="D15242" s="775" t="s">
        <v>175</v>
      </c>
      <c r="E15242" s="775">
        <v>7.1440000000000002E-3</v>
      </c>
      <c r="F15242" s="775" t="s">
        <v>1031</v>
      </c>
      <c r="G15242" s="775" t="s">
        <v>3111</v>
      </c>
      <c r="H15242" s="775" t="s">
        <v>3112</v>
      </c>
      <c r="I15242" s="775" t="s">
        <v>4235</v>
      </c>
    </row>
    <row r="15243" spans="1:9">
      <c r="A15243" s="1039" t="str">
        <f>Table_wabobpsvr_AzureCalc_AzureCalcRateCard[[#This Row],[ServiceName]]&amp;Table_wabobpsvr_AzureCalc_AzureCalcRateCard[[#This Row],[Price_Level]]&amp;Table_wabobpsvr_AzureCalc_AzureCalcRateCard[[#This Row],[Region]]</f>
        <v>A11 Cloud ServicesB13</v>
      </c>
      <c r="B15243" s="1039">
        <v>13</v>
      </c>
      <c r="C15243" s="1039" t="s">
        <v>680</v>
      </c>
      <c r="D15243" s="1039" t="s">
        <v>175</v>
      </c>
      <c r="E15243" s="1039">
        <v>3.8540000000000001</v>
      </c>
      <c r="F15243" s="1039" t="s">
        <v>1214</v>
      </c>
      <c r="G15243" s="775" t="s">
        <v>3516</v>
      </c>
      <c r="H15243" s="775" t="s">
        <v>4257</v>
      </c>
      <c r="I15243" s="775" t="s">
        <v>4680</v>
      </c>
    </row>
    <row r="15244" spans="1:9">
      <c r="A15244" s="775" t="str">
        <f>Table_wabobpsvr_AzureCalc_AzureCalcRateCard[[#This Row],[ServiceName]]&amp;Table_wabobpsvr_AzureCalc_AzureCalcRateCard[[#This Row],[Price_Level]]&amp;Table_wabobpsvr_AzureCalc_AzureCalcRateCard[[#This Row],[Region]]</f>
        <v>A11 Cloud ServicesC13</v>
      </c>
      <c r="B15244" s="775">
        <v>13</v>
      </c>
      <c r="C15244" s="775" t="s">
        <v>680</v>
      </c>
      <c r="D15244" s="775" t="s">
        <v>177</v>
      </c>
      <c r="E15244" s="775">
        <v>3.7309999999999999</v>
      </c>
      <c r="F15244" s="775" t="s">
        <v>1214</v>
      </c>
      <c r="G15244" s="775" t="s">
        <v>3516</v>
      </c>
      <c r="H15244" s="775" t="s">
        <v>4257</v>
      </c>
      <c r="I15244" s="775" t="s">
        <v>4680</v>
      </c>
    </row>
    <row r="15245" spans="1:9">
      <c r="A15245" s="775" t="str">
        <f>Table_wabobpsvr_AzureCalc_AzureCalcRateCard[[#This Row],[ServiceName]]&amp;Table_wabobpsvr_AzureCalc_AzureCalcRateCard[[#This Row],[Price_Level]]&amp;Table_wabobpsvr_AzureCalc_AzureCalcRateCard[[#This Row],[Region]]</f>
        <v>A11 Cloud ServicesD13</v>
      </c>
      <c r="B15245" s="775">
        <v>13</v>
      </c>
      <c r="C15245" s="775" t="s">
        <v>680</v>
      </c>
      <c r="D15245" s="775" t="s">
        <v>176</v>
      </c>
      <c r="E15245" s="775">
        <v>3.6080000000000001</v>
      </c>
      <c r="F15245" s="775" t="s">
        <v>1214</v>
      </c>
      <c r="G15245" s="775" t="s">
        <v>3516</v>
      </c>
      <c r="H15245" s="775" t="s">
        <v>4257</v>
      </c>
      <c r="I15245" s="775" t="s">
        <v>4680</v>
      </c>
    </row>
    <row r="15246" spans="1:9">
      <c r="A15246" s="775" t="str">
        <f>Table_wabobpsvr_AzureCalc_AzureCalcRateCard[[#This Row],[ServiceName]]&amp;Table_wabobpsvr_AzureCalc_AzureCalcRateCard[[#This Row],[Price_Level]]&amp;Table_wabobpsvr_AzureCalc_AzureCalcRateCard[[#This Row],[Region]]</f>
        <v>A11 Cloud ServicesMOSP7</v>
      </c>
      <c r="B15246" s="775">
        <v>7</v>
      </c>
      <c r="C15246" s="775" t="s">
        <v>680</v>
      </c>
      <c r="D15246" s="775" t="s">
        <v>606</v>
      </c>
      <c r="E15246" s="775">
        <v>3.5</v>
      </c>
      <c r="F15246" s="775" t="s">
        <v>1214</v>
      </c>
      <c r="G15246" s="775" t="s">
        <v>4235</v>
      </c>
      <c r="H15246" s="775" t="s">
        <v>4235</v>
      </c>
      <c r="I15246" s="775" t="s">
        <v>4682</v>
      </c>
    </row>
    <row r="15247" spans="1:9">
      <c r="A15247" s="775" t="str">
        <f>Table_wabobpsvr_AzureCalc_AzureCalcRateCard[[#This Row],[ServiceName]]&amp;Table_wabobpsvr_AzureCalc_AzureCalcRateCard[[#This Row],[Price_Level]]&amp;Table_wabobpsvr_AzureCalc_AzureCalcRateCard[[#This Row],[Region]]</f>
        <v>A11 Cloud ServicesA7</v>
      </c>
      <c r="B15247" s="775">
        <v>7</v>
      </c>
      <c r="C15247" s="775" t="s">
        <v>680</v>
      </c>
      <c r="D15247" s="775" t="s">
        <v>174</v>
      </c>
      <c r="E15247" s="775">
        <v>3.395</v>
      </c>
      <c r="F15247" s="775" t="s">
        <v>1214</v>
      </c>
      <c r="G15247" s="775" t="s">
        <v>4260</v>
      </c>
      <c r="H15247" s="775" t="s">
        <v>4261</v>
      </c>
      <c r="I15247" s="775" t="s">
        <v>4682</v>
      </c>
    </row>
    <row r="15248" spans="1:9">
      <c r="A15248" s="775" t="str">
        <f>Table_wabobpsvr_AzureCalc_AzureCalcRateCard[[#This Row],[ServiceName]]&amp;Table_wabobpsvr_AzureCalc_AzureCalcRateCard[[#This Row],[Price_Level]]&amp;Table_wabobpsvr_AzureCalc_AzureCalcRateCard[[#This Row],[Region]]</f>
        <v>A9 VM (Windows)A</v>
      </c>
      <c r="B15248" s="775"/>
      <c r="C15248" s="775" t="s">
        <v>87</v>
      </c>
      <c r="D15248" s="775" t="s">
        <v>174</v>
      </c>
      <c r="E15248" s="775">
        <v>999999</v>
      </c>
      <c r="F15248" s="775" t="s">
        <v>685</v>
      </c>
      <c r="G15248" s="775"/>
      <c r="H15248" s="775"/>
      <c r="I15248" s="775"/>
    </row>
    <row r="15249" spans="1:9">
      <c r="A15249" s="775" t="str">
        <f>Table_wabobpsvr_AzureCalc_AzureCalcRateCard[[#This Row],[ServiceName]]&amp;Table_wabobpsvr_AzureCalc_AzureCalcRateCard[[#This Row],[Price_Level]]&amp;Table_wabobpsvr_AzureCalc_AzureCalcRateCard[[#This Row],[Region]]</f>
        <v>A9 VM (Windows)B</v>
      </c>
      <c r="B15249" s="775"/>
      <c r="C15249" s="775" t="s">
        <v>87</v>
      </c>
      <c r="D15249" s="775" t="s">
        <v>175</v>
      </c>
      <c r="E15249" s="775">
        <v>999999</v>
      </c>
      <c r="F15249" s="775" t="s">
        <v>685</v>
      </c>
      <c r="G15249" s="775"/>
      <c r="H15249" s="775"/>
      <c r="I15249" s="775"/>
    </row>
    <row r="15250" spans="1:9">
      <c r="A15250" s="1039" t="str">
        <f>Table_wabobpsvr_AzureCalc_AzureCalcRateCard[[#This Row],[ServiceName]]&amp;Table_wabobpsvr_AzureCalc_AzureCalcRateCard[[#This Row],[Price_Level]]&amp;Table_wabobpsvr_AzureCalc_AzureCalcRateCard[[#This Row],[Region]]</f>
        <v>A9 VM (Windows)C</v>
      </c>
      <c r="B15250" s="1039"/>
      <c r="C15250" s="1039" t="s">
        <v>87</v>
      </c>
      <c r="D15250" s="1039" t="s">
        <v>177</v>
      </c>
      <c r="E15250" s="1039">
        <v>999999</v>
      </c>
      <c r="F15250" s="1039" t="s">
        <v>685</v>
      </c>
      <c r="G15250" s="775"/>
      <c r="H15250" s="775"/>
      <c r="I15250" s="775"/>
    </row>
    <row r="15251" spans="1:9">
      <c r="A15251" s="775" t="str">
        <f>Table_wabobpsvr_AzureCalc_AzureCalcRateCard[[#This Row],[ServiceName]]&amp;Table_wabobpsvr_AzureCalc_AzureCalcRateCard[[#This Row],[Price_Level]]&amp;Table_wabobpsvr_AzureCalc_AzureCalcRateCard[[#This Row],[Region]]</f>
        <v>A9 VM (Windows)D</v>
      </c>
      <c r="B15251" s="775"/>
      <c r="C15251" s="775" t="s">
        <v>87</v>
      </c>
      <c r="D15251" s="775" t="s">
        <v>176</v>
      </c>
      <c r="E15251" s="775">
        <v>999999</v>
      </c>
      <c r="F15251" s="775" t="s">
        <v>685</v>
      </c>
      <c r="G15251" s="775"/>
      <c r="H15251" s="775"/>
      <c r="I15251" s="775"/>
    </row>
    <row r="15252" spans="1:9">
      <c r="A15252" s="1039" t="str">
        <f>Table_wabobpsvr_AzureCalc_AzureCalcRateCard[[#This Row],[ServiceName]]&amp;Table_wabobpsvr_AzureCalc_AzureCalcRateCard[[#This Row],[Price_Level]]&amp;Table_wabobpsvr_AzureCalc_AzureCalcRateCard[[#This Row],[Region]]</f>
        <v>A9 VM (Non-Windows)MOSP</v>
      </c>
      <c r="B15252" s="1039"/>
      <c r="C15252" s="1039" t="s">
        <v>87</v>
      </c>
      <c r="D15252" s="1039" t="s">
        <v>606</v>
      </c>
      <c r="E15252" s="1039">
        <v>999999</v>
      </c>
      <c r="F15252" s="1039" t="s">
        <v>700</v>
      </c>
      <c r="G15252" s="775"/>
      <c r="H15252" s="775"/>
      <c r="I15252" s="775"/>
    </row>
    <row r="15253" spans="1:9">
      <c r="A15253" s="775" t="str">
        <f>Table_wabobpsvr_AzureCalc_AzureCalcRateCard[[#This Row],[ServiceName]]&amp;Table_wabobpsvr_AzureCalc_AzureCalcRateCard[[#This Row],[Price_Level]]&amp;Table_wabobpsvr_AzureCalc_AzureCalcRateCard[[#This Row],[Region]]</f>
        <v>A9 VM (Non-Windows)A</v>
      </c>
      <c r="B15253" s="775"/>
      <c r="C15253" s="775" t="s">
        <v>87</v>
      </c>
      <c r="D15253" s="775" t="s">
        <v>174</v>
      </c>
      <c r="E15253" s="775">
        <v>999999</v>
      </c>
      <c r="F15253" s="775" t="s">
        <v>700</v>
      </c>
      <c r="G15253" s="775"/>
      <c r="H15253" s="775"/>
      <c r="I15253" s="775"/>
    </row>
    <row r="15254" spans="1:9">
      <c r="A15254" s="775" t="str">
        <f>Table_wabobpsvr_AzureCalc_AzureCalcRateCard[[#This Row],[ServiceName]]&amp;Table_wabobpsvr_AzureCalc_AzureCalcRateCard[[#This Row],[Price_Level]]&amp;Table_wabobpsvr_AzureCalc_AzureCalcRateCard[[#This Row],[Region]]</f>
        <v>A9 VM (Non-Windows)B</v>
      </c>
      <c r="B15254" s="775"/>
      <c r="C15254" s="775" t="s">
        <v>87</v>
      </c>
      <c r="D15254" s="775" t="s">
        <v>175</v>
      </c>
      <c r="E15254" s="775">
        <v>999999</v>
      </c>
      <c r="F15254" s="775" t="s">
        <v>700</v>
      </c>
      <c r="G15254" s="775"/>
      <c r="H15254" s="775"/>
      <c r="I15254" s="775"/>
    </row>
    <row r="15255" spans="1:9">
      <c r="A15255" s="1039" t="str">
        <f>Table_wabobpsvr_AzureCalc_AzureCalcRateCard[[#This Row],[ServiceName]]&amp;Table_wabobpsvr_AzureCalc_AzureCalcRateCard[[#This Row],[Price_Level]]&amp;Table_wabobpsvr_AzureCalc_AzureCalcRateCard[[#This Row],[Region]]</f>
        <v>A9 VM (Non-Windows)C</v>
      </c>
      <c r="B15255" s="1039"/>
      <c r="C15255" s="1039" t="s">
        <v>87</v>
      </c>
      <c r="D15255" s="1039" t="s">
        <v>177</v>
      </c>
      <c r="E15255" s="1039">
        <v>999999</v>
      </c>
      <c r="F15255" s="1039" t="s">
        <v>700</v>
      </c>
      <c r="G15255" s="775"/>
      <c r="H15255" s="775"/>
      <c r="I15255" s="775"/>
    </row>
    <row r="15256" spans="1:9">
      <c r="A15256" s="775" t="str">
        <f>Table_wabobpsvr_AzureCalc_AzureCalcRateCard[[#This Row],[ServiceName]]&amp;Table_wabobpsvr_AzureCalc_AzureCalcRateCard[[#This Row],[Price_Level]]&amp;Table_wabobpsvr_AzureCalc_AzureCalcRateCard[[#This Row],[Region]]</f>
        <v>Redis Cache Basic C6C</v>
      </c>
      <c r="B15256" s="775"/>
      <c r="C15256" s="775" t="s">
        <v>680</v>
      </c>
      <c r="D15256" s="775" t="s">
        <v>177</v>
      </c>
      <c r="E15256" s="775">
        <v>0.76439999999999997</v>
      </c>
      <c r="F15256" s="775" t="s">
        <v>812</v>
      </c>
      <c r="G15256" s="775" t="s">
        <v>3323</v>
      </c>
      <c r="H15256" s="775" t="s">
        <v>3324</v>
      </c>
      <c r="I15256" s="775" t="s">
        <v>4662</v>
      </c>
    </row>
    <row r="15257" spans="1:9">
      <c r="A15257" s="775" t="str">
        <f>Table_wabobpsvr_AzureCalc_AzureCalcRateCard[[#This Row],[ServiceName]]&amp;Table_wabobpsvr_AzureCalc_AzureCalcRateCard[[#This Row],[Price_Level]]&amp;Table_wabobpsvr_AzureCalc_AzureCalcRateCard[[#This Row],[Region]]</f>
        <v>A5 HDInsight (Non-Windows)D15</v>
      </c>
      <c r="B15257" s="775">
        <v>15</v>
      </c>
      <c r="C15257" s="775" t="s">
        <v>87</v>
      </c>
      <c r="D15257" s="775" t="s">
        <v>176</v>
      </c>
      <c r="E15257" s="775">
        <v>0.14910000000000001</v>
      </c>
      <c r="F15257" s="775" t="s">
        <v>3376</v>
      </c>
      <c r="G15257" s="775" t="s">
        <v>3406</v>
      </c>
      <c r="H15257" s="775" t="s">
        <v>3407</v>
      </c>
      <c r="I15257" s="775" t="s">
        <v>4683</v>
      </c>
    </row>
    <row r="15258" spans="1:9">
      <c r="A15258" s="775" t="str">
        <f>Table_wabobpsvr_AzureCalc_AzureCalcRateCard[[#This Row],[ServiceName]]&amp;Table_wabobpsvr_AzureCalc_AzureCalcRateCard[[#This Row],[Price_Level]]&amp;Table_wabobpsvr_AzureCalc_AzureCalcRateCard[[#This Row],[Region]]</f>
        <v>A5 HDInsight (Non-Windows)MOSP15</v>
      </c>
      <c r="B15258" s="775">
        <v>15</v>
      </c>
      <c r="C15258" s="775" t="s">
        <v>87</v>
      </c>
      <c r="D15258" s="775" t="s">
        <v>606</v>
      </c>
      <c r="E15258" s="775">
        <v>0.23300000000000001</v>
      </c>
      <c r="F15258" s="775" t="s">
        <v>3376</v>
      </c>
      <c r="G15258" s="775" t="s">
        <v>4235</v>
      </c>
      <c r="H15258" s="775" t="s">
        <v>4235</v>
      </c>
      <c r="I15258" s="775" t="s">
        <v>4684</v>
      </c>
    </row>
    <row r="15259" spans="1:9">
      <c r="A15259" s="1039" t="str">
        <f>Table_wabobpsvr_AzureCalc_AzureCalcRateCard[[#This Row],[ServiceName]]&amp;Table_wabobpsvr_AzureCalc_AzureCalcRateCard[[#This Row],[Price_Level]]&amp;Table_wabobpsvr_AzureCalc_AzureCalcRateCard[[#This Row],[Region]]</f>
        <v>Basic_D3 VM (Non-Windows)B9</v>
      </c>
      <c r="B15259" s="1039">
        <v>9</v>
      </c>
      <c r="C15259" s="1039" t="s">
        <v>680</v>
      </c>
      <c r="D15259" s="1039" t="s">
        <v>175</v>
      </c>
      <c r="E15259" s="1039">
        <v>0.36847999999999997</v>
      </c>
      <c r="F15259" s="1039" t="s">
        <v>1098</v>
      </c>
      <c r="G15259" s="775" t="s">
        <v>4235</v>
      </c>
      <c r="H15259" s="775" t="s">
        <v>4235</v>
      </c>
      <c r="I15259" s="775" t="s">
        <v>4685</v>
      </c>
    </row>
    <row r="15260" spans="1:9">
      <c r="A15260" s="775" t="str">
        <f>Table_wabobpsvr_AzureCalc_AzureCalcRateCard[[#This Row],[ServiceName]]&amp;Table_wabobpsvr_AzureCalc_AzureCalcRateCard[[#This Row],[Price_Level]]&amp;Table_wabobpsvr_AzureCalc_AzureCalcRateCard[[#This Row],[Region]]</f>
        <v>Basic_D3 VM (Non-Windows)C9</v>
      </c>
      <c r="B15260" s="775">
        <v>9</v>
      </c>
      <c r="C15260" s="775" t="s">
        <v>680</v>
      </c>
      <c r="D15260" s="775" t="s">
        <v>177</v>
      </c>
      <c r="E15260" s="775">
        <v>0.35671999999999998</v>
      </c>
      <c r="F15260" s="775" t="s">
        <v>1098</v>
      </c>
      <c r="G15260" s="775" t="s">
        <v>4235</v>
      </c>
      <c r="H15260" s="775" t="s">
        <v>4235</v>
      </c>
      <c r="I15260" s="775" t="s">
        <v>4685</v>
      </c>
    </row>
    <row r="15261" spans="1:9">
      <c r="A15261" s="775" t="str">
        <f>Table_wabobpsvr_AzureCalc_AzureCalcRateCard[[#This Row],[ServiceName]]&amp;Table_wabobpsvr_AzureCalc_AzureCalcRateCard[[#This Row],[Price_Level]]&amp;Table_wabobpsvr_AzureCalc_AzureCalcRateCard[[#This Row],[Region]]</f>
        <v>Basic_D3 VM (Non-Windows)D9</v>
      </c>
      <c r="B15261" s="775">
        <v>9</v>
      </c>
      <c r="C15261" s="775" t="s">
        <v>680</v>
      </c>
      <c r="D15261" s="775" t="s">
        <v>176</v>
      </c>
      <c r="E15261" s="775">
        <v>0.34495999999999999</v>
      </c>
      <c r="F15261" s="775" t="s">
        <v>1098</v>
      </c>
      <c r="G15261" s="775" t="s">
        <v>4235</v>
      </c>
      <c r="H15261" s="775" t="s">
        <v>4235</v>
      </c>
      <c r="I15261" s="775" t="s">
        <v>4685</v>
      </c>
    </row>
    <row r="15262" spans="1:9">
      <c r="A15262" s="775" t="str">
        <f>Table_wabobpsvr_AzureCalc_AzureCalcRateCard[[#This Row],[ServiceName]]&amp;Table_wabobpsvr_AzureCalc_AzureCalcRateCard[[#This Row],[Price_Level]]&amp;Table_wabobpsvr_AzureCalc_AzureCalcRateCard[[#This Row],[Region]]</f>
        <v>Streaming UnitsMOSP7</v>
      </c>
      <c r="B15262" s="775">
        <v>7</v>
      </c>
      <c r="C15262" s="775" t="s">
        <v>4235</v>
      </c>
      <c r="D15262" s="775" t="s">
        <v>606</v>
      </c>
      <c r="E15262" s="775">
        <v>999999</v>
      </c>
      <c r="F15262" s="775" t="s">
        <v>1307</v>
      </c>
      <c r="G15262" s="775" t="s">
        <v>4235</v>
      </c>
      <c r="H15262" s="775" t="s">
        <v>4235</v>
      </c>
      <c r="I15262" s="775" t="s">
        <v>4235</v>
      </c>
    </row>
    <row r="15263" spans="1:9">
      <c r="A15263" s="775" t="str">
        <f>Table_wabobpsvr_AzureCalc_AzureCalcRateCard[[#This Row],[ServiceName]]&amp;Table_wabobpsvr_AzureCalc_AzureCalcRateCard[[#This Row],[Price_Level]]&amp;Table_wabobpsvr_AzureCalc_AzureCalcRateCard[[#This Row],[Region]]</f>
        <v>Streaming UnitsA7</v>
      </c>
      <c r="B15263" s="775">
        <v>7</v>
      </c>
      <c r="C15263" s="775" t="s">
        <v>4235</v>
      </c>
      <c r="D15263" s="775" t="s">
        <v>174</v>
      </c>
      <c r="E15263" s="775">
        <v>999999</v>
      </c>
      <c r="F15263" s="775" t="s">
        <v>1307</v>
      </c>
      <c r="G15263" s="775" t="s">
        <v>4235</v>
      </c>
      <c r="H15263" s="775" t="s">
        <v>4235</v>
      </c>
      <c r="I15263" s="775" t="s">
        <v>4235</v>
      </c>
    </row>
    <row r="15264" spans="1:9">
      <c r="A15264" s="775" t="str">
        <f>Table_wabobpsvr_AzureCalc_AzureCalcRateCard[[#This Row],[ServiceName]]&amp;Table_wabobpsvr_AzureCalc_AzureCalcRateCard[[#This Row],[Price_Level]]&amp;Table_wabobpsvr_AzureCalc_AzureCalcRateCard[[#This Row],[Region]]</f>
        <v>Streaming UnitsB7</v>
      </c>
      <c r="B15264" s="775">
        <v>7</v>
      </c>
      <c r="C15264" s="775" t="s">
        <v>4235</v>
      </c>
      <c r="D15264" s="775" t="s">
        <v>175</v>
      </c>
      <c r="E15264" s="775">
        <v>999999</v>
      </c>
      <c r="F15264" s="775" t="s">
        <v>1307</v>
      </c>
      <c r="G15264" s="775" t="s">
        <v>4235</v>
      </c>
      <c r="H15264" s="775" t="s">
        <v>4235</v>
      </c>
      <c r="I15264" s="775" t="s">
        <v>4235</v>
      </c>
    </row>
    <row r="15265" spans="1:9">
      <c r="A15265" s="775" t="str">
        <f>Table_wabobpsvr_AzureCalc_AzureCalcRateCard[[#This Row],[ServiceName]]&amp;Table_wabobpsvr_AzureCalc_AzureCalcRateCard[[#This Row],[Price_Level]]&amp;Table_wabobpsvr_AzureCalc_AzureCalcRateCard[[#This Row],[Region]]</f>
        <v>Streaming UnitsC7</v>
      </c>
      <c r="B15265" s="775">
        <v>7</v>
      </c>
      <c r="C15265" s="775" t="s">
        <v>4235</v>
      </c>
      <c r="D15265" s="775" t="s">
        <v>177</v>
      </c>
      <c r="E15265" s="775">
        <v>999999</v>
      </c>
      <c r="F15265" s="775" t="s">
        <v>1307</v>
      </c>
      <c r="G15265" s="775" t="s">
        <v>4235</v>
      </c>
      <c r="H15265" s="775" t="s">
        <v>4235</v>
      </c>
      <c r="I15265" s="775" t="s">
        <v>4235</v>
      </c>
    </row>
    <row r="15266" spans="1:9">
      <c r="A15266" s="775" t="str">
        <f>Table_wabobpsvr_AzureCalc_AzureCalcRateCard[[#This Row],[ServiceName]]&amp;Table_wabobpsvr_AzureCalc_AzureCalcRateCard[[#This Row],[Price_Level]]&amp;Table_wabobpsvr_AzureCalc_AzureCalcRateCard[[#This Row],[Region]]</f>
        <v>Streaming UnitsD7</v>
      </c>
      <c r="B15266" s="775">
        <v>7</v>
      </c>
      <c r="C15266" s="775" t="s">
        <v>4235</v>
      </c>
      <c r="D15266" s="775" t="s">
        <v>176</v>
      </c>
      <c r="E15266" s="775">
        <v>999999</v>
      </c>
      <c r="F15266" s="775" t="s">
        <v>1307</v>
      </c>
      <c r="G15266" s="775" t="s">
        <v>4235</v>
      </c>
      <c r="H15266" s="775" t="s">
        <v>4235</v>
      </c>
      <c r="I15266" s="775" t="s">
        <v>4235</v>
      </c>
    </row>
    <row r="15267" spans="1:9">
      <c r="A15267" s="775" t="str">
        <f>Table_wabobpsvr_AzureCalc_AzureCalcRateCard[[#This Row],[ServiceName]]&amp;Table_wabobpsvr_AzureCalc_AzureCalcRateCard[[#This Row],[Price_Level]]&amp;Table_wabobpsvr_AzureCalc_AzureCalcRateCard[[#This Row],[Region]]</f>
        <v>Streaming UnitsMOSP9</v>
      </c>
      <c r="B15267" s="775">
        <v>9</v>
      </c>
      <c r="C15267" s="775" t="s">
        <v>4235</v>
      </c>
      <c r="D15267" s="775" t="s">
        <v>606</v>
      </c>
      <c r="E15267" s="775">
        <v>999999</v>
      </c>
      <c r="F15267" s="775" t="s">
        <v>1307</v>
      </c>
      <c r="G15267" s="775" t="s">
        <v>4235</v>
      </c>
      <c r="H15267" s="775" t="s">
        <v>4235</v>
      </c>
      <c r="I15267" s="775" t="s">
        <v>4235</v>
      </c>
    </row>
    <row r="15268" spans="1:9">
      <c r="A15268" s="775" t="str">
        <f>Table_wabobpsvr_AzureCalc_AzureCalcRateCard[[#This Row],[ServiceName]]&amp;Table_wabobpsvr_AzureCalc_AzureCalcRateCard[[#This Row],[Price_Level]]&amp;Table_wabobpsvr_AzureCalc_AzureCalcRateCard[[#This Row],[Region]]</f>
        <v>Standard S3 Database DaysD15</v>
      </c>
      <c r="B15268" s="775">
        <v>15</v>
      </c>
      <c r="C15268" s="775" t="s">
        <v>87</v>
      </c>
      <c r="D15268" s="775" t="s">
        <v>176</v>
      </c>
      <c r="E15268" s="775">
        <v>0.19650000000000001</v>
      </c>
      <c r="F15268" s="775" t="s">
        <v>3081</v>
      </c>
      <c r="G15268" s="775" t="s">
        <v>3084</v>
      </c>
      <c r="H15268" s="775" t="s">
        <v>3085</v>
      </c>
      <c r="I15268" s="775" t="s">
        <v>4686</v>
      </c>
    </row>
    <row r="15269" spans="1:9">
      <c r="A15269" s="775" t="str">
        <f>Table_wabobpsvr_AzureCalc_AzureCalcRateCard[[#This Row],[ServiceName]]&amp;Table_wabobpsvr_AzureCalc_AzureCalcRateCard[[#This Row],[Price_Level]]&amp;Table_wabobpsvr_AzureCalc_AzureCalcRateCard[[#This Row],[Region]]</f>
        <v>Streaming UnitsA9</v>
      </c>
      <c r="B15269" s="775">
        <v>9</v>
      </c>
      <c r="C15269" s="775" t="s">
        <v>4235</v>
      </c>
      <c r="D15269" s="775" t="s">
        <v>174</v>
      </c>
      <c r="E15269" s="775">
        <v>999999</v>
      </c>
      <c r="F15269" s="775" t="s">
        <v>1307</v>
      </c>
      <c r="G15269" s="775" t="s">
        <v>4235</v>
      </c>
      <c r="H15269" s="775" t="s">
        <v>4235</v>
      </c>
      <c r="I15269" s="775" t="s">
        <v>4235</v>
      </c>
    </row>
    <row r="15270" spans="1:9">
      <c r="A15270" s="775" t="str">
        <f>Table_wabobpsvr_AzureCalc_AzureCalcRateCard[[#This Row],[ServiceName]]&amp;Table_wabobpsvr_AzureCalc_AzureCalcRateCard[[#This Row],[Price_Level]]&amp;Table_wabobpsvr_AzureCalc_AzureCalcRateCard[[#This Row],[Region]]</f>
        <v>Basic_D3 VM (Non-Windows)MOSP13</v>
      </c>
      <c r="B15270" s="775">
        <v>13</v>
      </c>
      <c r="C15270" s="775" t="s">
        <v>680</v>
      </c>
      <c r="D15270" s="775" t="s">
        <v>606</v>
      </c>
      <c r="E15270" s="775">
        <v>0.38</v>
      </c>
      <c r="F15270" s="775" t="s">
        <v>1098</v>
      </c>
      <c r="G15270" s="775" t="s">
        <v>4235</v>
      </c>
      <c r="H15270" s="775" t="s">
        <v>4235</v>
      </c>
      <c r="I15270" s="775" t="s">
        <v>4687</v>
      </c>
    </row>
    <row r="15271" spans="1:9">
      <c r="A15271" s="775" t="str">
        <f>Table_wabobpsvr_AzureCalc_AzureCalcRateCard[[#This Row],[ServiceName]]&amp;Table_wabobpsvr_AzureCalc_AzureCalcRateCard[[#This Row],[Price_Level]]&amp;Table_wabobpsvr_AzureCalc_AzureCalcRateCard[[#This Row],[Region]]</f>
        <v>Basic_D3 VM (Non-Windows)A13</v>
      </c>
      <c r="B15271" s="775">
        <v>13</v>
      </c>
      <c r="C15271" s="775" t="s">
        <v>680</v>
      </c>
      <c r="D15271" s="775" t="s">
        <v>174</v>
      </c>
      <c r="E15271" s="775">
        <v>0.36859999999999998</v>
      </c>
      <c r="F15271" s="775" t="s">
        <v>1098</v>
      </c>
      <c r="G15271" s="775" t="s">
        <v>4235</v>
      </c>
      <c r="H15271" s="775" t="s">
        <v>4235</v>
      </c>
      <c r="I15271" s="775" t="s">
        <v>4687</v>
      </c>
    </row>
    <row r="15272" spans="1:9">
      <c r="A15272" s="775" t="str">
        <f>Table_wabobpsvr_AzureCalc_AzureCalcRateCard[[#This Row],[ServiceName]]&amp;Table_wabobpsvr_AzureCalc_AzureCalcRateCard[[#This Row],[Price_Level]]&amp;Table_wabobpsvr_AzureCalc_AzureCalcRateCard[[#This Row],[Region]]</f>
        <v>Basic_D3 VM (Non-Windows)B13</v>
      </c>
      <c r="B15272" s="775">
        <v>13</v>
      </c>
      <c r="C15272" s="775" t="s">
        <v>680</v>
      </c>
      <c r="D15272" s="775" t="s">
        <v>175</v>
      </c>
      <c r="E15272" s="775">
        <v>0.35720000000000002</v>
      </c>
      <c r="F15272" s="775" t="s">
        <v>1098</v>
      </c>
      <c r="G15272" s="775" t="s">
        <v>4235</v>
      </c>
      <c r="H15272" s="775" t="s">
        <v>4235</v>
      </c>
      <c r="I15272" s="775" t="s">
        <v>4687</v>
      </c>
    </row>
    <row r="15273" spans="1:9">
      <c r="A15273" s="775" t="str">
        <f>Table_wabobpsvr_AzureCalc_AzureCalcRateCard[[#This Row],[ServiceName]]&amp;Table_wabobpsvr_AzureCalc_AzureCalcRateCard[[#This Row],[Price_Level]]&amp;Table_wabobpsvr_AzureCalc_AzureCalcRateCard[[#This Row],[Region]]</f>
        <v>Basic_D3 VM (Non-Windows)C13</v>
      </c>
      <c r="B15273" s="775">
        <v>13</v>
      </c>
      <c r="C15273" s="775" t="s">
        <v>680</v>
      </c>
      <c r="D15273" s="775" t="s">
        <v>177</v>
      </c>
      <c r="E15273" s="775">
        <v>0.3458</v>
      </c>
      <c r="F15273" s="775" t="s">
        <v>1098</v>
      </c>
      <c r="G15273" s="775" t="s">
        <v>4235</v>
      </c>
      <c r="H15273" s="775" t="s">
        <v>4235</v>
      </c>
      <c r="I15273" s="775" t="s">
        <v>4687</v>
      </c>
    </row>
    <row r="15274" spans="1:9">
      <c r="A15274" s="775" t="str">
        <f>Table_wabobpsvr_AzureCalc_AzureCalcRateCard[[#This Row],[ServiceName]]&amp;Table_wabobpsvr_AzureCalc_AzureCalcRateCard[[#This Row],[Price_Level]]&amp;Table_wabobpsvr_AzureCalc_AzureCalcRateCard[[#This Row],[Region]]</f>
        <v>Basic_D3 VM (Non-Windows)D13</v>
      </c>
      <c r="B15274" s="775">
        <v>13</v>
      </c>
      <c r="C15274" s="775" t="s">
        <v>680</v>
      </c>
      <c r="D15274" s="775" t="s">
        <v>176</v>
      </c>
      <c r="E15274" s="775">
        <v>0.33439999999999998</v>
      </c>
      <c r="F15274" s="775" t="s">
        <v>1098</v>
      </c>
      <c r="G15274" s="775" t="s">
        <v>4235</v>
      </c>
      <c r="H15274" s="775" t="s">
        <v>4235</v>
      </c>
      <c r="I15274" s="775" t="s">
        <v>4687</v>
      </c>
    </row>
    <row r="15275" spans="1:9">
      <c r="A15275" s="1039" t="str">
        <f>Table_wabobpsvr_AzureCalc_AzureCalcRateCard[[#This Row],[ServiceName]]&amp;Table_wabobpsvr_AzureCalc_AzureCalcRateCard[[#This Row],[Price_Level]]&amp;Table_wabobpsvr_AzureCalc_AzureCalcRateCard[[#This Row],[Region]]</f>
        <v>Basic_D3 VM (Non-Windows)MOSP7</v>
      </c>
      <c r="B15275" s="1039">
        <v>7</v>
      </c>
      <c r="C15275" s="1039" t="s">
        <v>680</v>
      </c>
      <c r="D15275" s="1039" t="s">
        <v>606</v>
      </c>
      <c r="E15275" s="1039">
        <v>0.308</v>
      </c>
      <c r="F15275" s="1039" t="s">
        <v>1098</v>
      </c>
      <c r="G15275" s="775" t="s">
        <v>4235</v>
      </c>
      <c r="H15275" s="775" t="s">
        <v>4235</v>
      </c>
      <c r="I15275" s="775" t="s">
        <v>4688</v>
      </c>
    </row>
    <row r="15276" spans="1:9">
      <c r="A15276" s="775" t="str">
        <f>Table_wabobpsvr_AzureCalc_AzureCalcRateCard[[#This Row],[ServiceName]]&amp;Table_wabobpsvr_AzureCalc_AzureCalcRateCard[[#This Row],[Price_Level]]&amp;Table_wabobpsvr_AzureCalc_AzureCalcRateCard[[#This Row],[Region]]</f>
        <v>Basic_D3 VM (Non-Windows)A7</v>
      </c>
      <c r="B15276" s="775">
        <v>7</v>
      </c>
      <c r="C15276" s="775" t="s">
        <v>680</v>
      </c>
      <c r="D15276" s="775" t="s">
        <v>174</v>
      </c>
      <c r="E15276" s="775">
        <v>0.29876000000000003</v>
      </c>
      <c r="F15276" s="775" t="s">
        <v>1098</v>
      </c>
      <c r="G15276" s="775" t="s">
        <v>4235</v>
      </c>
      <c r="H15276" s="775" t="s">
        <v>4235</v>
      </c>
      <c r="I15276" s="775" t="s">
        <v>4688</v>
      </c>
    </row>
    <row r="15277" spans="1:9">
      <c r="A15277" s="775" t="str">
        <f>Table_wabobpsvr_AzureCalc_AzureCalcRateCard[[#This Row],[ServiceName]]&amp;Table_wabobpsvr_AzureCalc_AzureCalcRateCard[[#This Row],[Price_Level]]&amp;Table_wabobpsvr_AzureCalc_AzureCalcRateCard[[#This Row],[Region]]</f>
        <v>Basic_D3 VM (Non-Windows)B7</v>
      </c>
      <c r="B15277" s="775">
        <v>7</v>
      </c>
      <c r="C15277" s="775" t="s">
        <v>680</v>
      </c>
      <c r="D15277" s="775" t="s">
        <v>175</v>
      </c>
      <c r="E15277" s="775">
        <v>0.28952</v>
      </c>
      <c r="F15277" s="775" t="s">
        <v>1098</v>
      </c>
      <c r="G15277" s="775" t="s">
        <v>4235</v>
      </c>
      <c r="H15277" s="775" t="s">
        <v>4235</v>
      </c>
      <c r="I15277" s="775" t="s">
        <v>4688</v>
      </c>
    </row>
    <row r="15278" spans="1:9">
      <c r="A15278" s="775" t="str">
        <f>Table_wabobpsvr_AzureCalc_AzureCalcRateCard[[#This Row],[ServiceName]]&amp;Table_wabobpsvr_AzureCalc_AzureCalcRateCard[[#This Row],[Price_Level]]&amp;Table_wabobpsvr_AzureCalc_AzureCalcRateCard[[#This Row],[Region]]</f>
        <v>Basic_D3 VM (Non-Windows)C7</v>
      </c>
      <c r="B15278" s="775">
        <v>7</v>
      </c>
      <c r="C15278" s="775" t="s">
        <v>680</v>
      </c>
      <c r="D15278" s="775" t="s">
        <v>177</v>
      </c>
      <c r="E15278" s="775">
        <v>0.28027999999999997</v>
      </c>
      <c r="F15278" s="775" t="s">
        <v>1098</v>
      </c>
      <c r="G15278" s="775" t="s">
        <v>4235</v>
      </c>
      <c r="H15278" s="775" t="s">
        <v>4235</v>
      </c>
      <c r="I15278" s="775" t="s">
        <v>4688</v>
      </c>
    </row>
    <row r="15279" spans="1:9">
      <c r="A15279" s="775" t="str">
        <f>Table_wabobpsvr_AzureCalc_AzureCalcRateCard[[#This Row],[ServiceName]]&amp;Table_wabobpsvr_AzureCalc_AzureCalcRateCard[[#This Row],[Price_Level]]&amp;Table_wabobpsvr_AzureCalc_AzureCalcRateCard[[#This Row],[Region]]</f>
        <v>Basic_D3 VM (Non-Windows)D7</v>
      </c>
      <c r="B15279" s="775">
        <v>7</v>
      </c>
      <c r="C15279" s="775" t="s">
        <v>680</v>
      </c>
      <c r="D15279" s="775" t="s">
        <v>176</v>
      </c>
      <c r="E15279" s="775">
        <v>0.27104</v>
      </c>
      <c r="F15279" s="775" t="s">
        <v>1098</v>
      </c>
      <c r="G15279" s="775" t="s">
        <v>4235</v>
      </c>
      <c r="H15279" s="775" t="s">
        <v>4235</v>
      </c>
      <c r="I15279" s="775" t="s">
        <v>4688</v>
      </c>
    </row>
    <row r="15280" spans="1:9">
      <c r="A15280" s="775" t="str">
        <f>Table_wabobpsvr_AzureCalc_AzureCalcRateCard[[#This Row],[ServiceName]]&amp;Table_wabobpsvr_AzureCalc_AzureCalcRateCard[[#This Row],[Price_Level]]&amp;Table_wabobpsvr_AzureCalc_AzureCalcRateCard[[#This Row],[Region]]</f>
        <v>Basic_D3 VM (Non-Windows)MOSP8</v>
      </c>
      <c r="B15280" s="775">
        <v>8</v>
      </c>
      <c r="C15280" s="775" t="s">
        <v>680</v>
      </c>
      <c r="D15280" s="775" t="s">
        <v>606</v>
      </c>
      <c r="E15280" s="775">
        <v>0.376</v>
      </c>
      <c r="F15280" s="775" t="s">
        <v>1098</v>
      </c>
      <c r="G15280" s="775" t="s">
        <v>4235</v>
      </c>
      <c r="H15280" s="775" t="s">
        <v>4235</v>
      </c>
      <c r="I15280" s="775" t="s">
        <v>4689</v>
      </c>
    </row>
    <row r="15281" spans="1:9">
      <c r="A15281" s="775" t="str">
        <f>Table_wabobpsvr_AzureCalc_AzureCalcRateCard[[#This Row],[ServiceName]]&amp;Table_wabobpsvr_AzureCalc_AzureCalcRateCard[[#This Row],[Price_Level]]&amp;Table_wabobpsvr_AzureCalc_AzureCalcRateCard[[#This Row],[Region]]</f>
        <v>Basic_D3 VM (Non-Windows)A8</v>
      </c>
      <c r="B15281" s="775">
        <v>8</v>
      </c>
      <c r="C15281" s="775" t="s">
        <v>680</v>
      </c>
      <c r="D15281" s="775" t="s">
        <v>174</v>
      </c>
      <c r="E15281" s="775">
        <v>0.36471999999999999</v>
      </c>
      <c r="F15281" s="775" t="s">
        <v>1098</v>
      </c>
      <c r="G15281" s="775" t="s">
        <v>4235</v>
      </c>
      <c r="H15281" s="775" t="s">
        <v>4235</v>
      </c>
      <c r="I15281" s="775" t="s">
        <v>4689</v>
      </c>
    </row>
    <row r="15282" spans="1:9">
      <c r="A15282" s="775" t="str">
        <f>Table_wabobpsvr_AzureCalc_AzureCalcRateCard[[#This Row],[ServiceName]]&amp;Table_wabobpsvr_AzureCalc_AzureCalcRateCard[[#This Row],[Price_Level]]&amp;Table_wabobpsvr_AzureCalc_AzureCalcRateCard[[#This Row],[Region]]</f>
        <v>Basic_D3 VM (Non-Windows)B8</v>
      </c>
      <c r="B15282" s="775">
        <v>8</v>
      </c>
      <c r="C15282" s="775" t="s">
        <v>680</v>
      </c>
      <c r="D15282" s="775" t="s">
        <v>175</v>
      </c>
      <c r="E15282" s="775">
        <v>0.35343999999999998</v>
      </c>
      <c r="F15282" s="775" t="s">
        <v>1098</v>
      </c>
      <c r="G15282" s="775" t="s">
        <v>4235</v>
      </c>
      <c r="H15282" s="775" t="s">
        <v>4235</v>
      </c>
      <c r="I15282" s="775" t="s">
        <v>4689</v>
      </c>
    </row>
    <row r="15283" spans="1:9">
      <c r="A15283" s="775" t="str">
        <f>Table_wabobpsvr_AzureCalc_AzureCalcRateCard[[#This Row],[ServiceName]]&amp;Table_wabobpsvr_AzureCalc_AzureCalcRateCard[[#This Row],[Price_Level]]&amp;Table_wabobpsvr_AzureCalc_AzureCalcRateCard[[#This Row],[Region]]</f>
        <v>Basic_D3 VM (Non-Windows)C8</v>
      </c>
      <c r="B15283" s="775">
        <v>8</v>
      </c>
      <c r="C15283" s="775" t="s">
        <v>680</v>
      </c>
      <c r="D15283" s="775" t="s">
        <v>177</v>
      </c>
      <c r="E15283" s="775">
        <v>0.34216000000000002</v>
      </c>
      <c r="F15283" s="775" t="s">
        <v>1098</v>
      </c>
      <c r="G15283" s="775" t="s">
        <v>4235</v>
      </c>
      <c r="H15283" s="775" t="s">
        <v>4235</v>
      </c>
      <c r="I15283" s="775" t="s">
        <v>4689</v>
      </c>
    </row>
    <row r="15284" spans="1:9">
      <c r="A15284" s="775" t="str">
        <f>Table_wabobpsvr_AzureCalc_AzureCalcRateCard[[#This Row],[ServiceName]]&amp;Table_wabobpsvr_AzureCalc_AzureCalcRateCard[[#This Row],[Price_Level]]&amp;Table_wabobpsvr_AzureCalc_AzureCalcRateCard[[#This Row],[Region]]</f>
        <v>Basic_D3 VM (Non-Windows)D8</v>
      </c>
      <c r="B15284" s="775">
        <v>8</v>
      </c>
      <c r="C15284" s="775" t="s">
        <v>680</v>
      </c>
      <c r="D15284" s="775" t="s">
        <v>176</v>
      </c>
      <c r="E15284" s="775">
        <v>0.33088000000000001</v>
      </c>
      <c r="F15284" s="775" t="s">
        <v>1098</v>
      </c>
      <c r="G15284" s="775" t="s">
        <v>4235</v>
      </c>
      <c r="H15284" s="775" t="s">
        <v>4235</v>
      </c>
      <c r="I15284" s="775" t="s">
        <v>4689</v>
      </c>
    </row>
    <row r="15285" spans="1:9">
      <c r="A15285" s="775" t="str">
        <f>Table_wabobpsvr_AzureCalc_AzureCalcRateCard[[#This Row],[ServiceName]]&amp;Table_wabobpsvr_AzureCalc_AzureCalcRateCard[[#This Row],[Price_Level]]&amp;Table_wabobpsvr_AzureCalc_AzureCalcRateCard[[#This Row],[Region]]</f>
        <v>A1 VM (Windows)C15</v>
      </c>
      <c r="B15285" s="775">
        <v>15</v>
      </c>
      <c r="C15285" s="775" t="s">
        <v>87</v>
      </c>
      <c r="D15285" s="775" t="s">
        <v>177</v>
      </c>
      <c r="E15285" s="775">
        <v>7.571E-2</v>
      </c>
      <c r="F15285" s="775" t="s">
        <v>687</v>
      </c>
      <c r="G15285" s="775" t="s">
        <v>2878</v>
      </c>
      <c r="H15285" s="775" t="s">
        <v>2879</v>
      </c>
      <c r="I15285" s="775" t="s">
        <v>5539</v>
      </c>
    </row>
    <row r="15286" spans="1:9">
      <c r="A15286" s="775" t="str">
        <f>Table_wabobpsvr_AzureCalc_AzureCalcRateCard[[#This Row],[ServiceName]]&amp;Table_wabobpsvr_AzureCalc_AzureCalcRateCard[[#This Row],[Price_Level]]&amp;Table_wabobpsvr_AzureCalc_AzureCalcRateCard[[#This Row],[Region]]</f>
        <v>A1 VM (Windows)D15</v>
      </c>
      <c r="B15286" s="775">
        <v>15</v>
      </c>
      <c r="C15286" s="775" t="s">
        <v>87</v>
      </c>
      <c r="D15286" s="775" t="s">
        <v>176</v>
      </c>
      <c r="E15286" s="775">
        <v>7.2319999999999995E-2</v>
      </c>
      <c r="F15286" s="775" t="s">
        <v>687</v>
      </c>
      <c r="G15286" s="775" t="s">
        <v>2878</v>
      </c>
      <c r="H15286" s="775" t="s">
        <v>2879</v>
      </c>
      <c r="I15286" s="775" t="s">
        <v>5539</v>
      </c>
    </row>
    <row r="15287" spans="1:9">
      <c r="A15287" s="775" t="str">
        <f>Table_wabobpsvr_AzureCalc_AzureCalcRateCard[[#This Row],[ServiceName]]&amp;Table_wabobpsvr_AzureCalc_AzureCalcRateCard[[#This Row],[Price_Level]]&amp;Table_wabobpsvr_AzureCalc_AzureCalcRateCard[[#This Row],[Region]]</f>
        <v>A11 VM (Non-Windows)B11</v>
      </c>
      <c r="B15287" s="775">
        <v>11</v>
      </c>
      <c r="C15287" s="775" t="s">
        <v>87</v>
      </c>
      <c r="D15287" s="775" t="s">
        <v>175</v>
      </c>
      <c r="E15287" s="775">
        <v>1.8160799999999999</v>
      </c>
      <c r="F15287" s="775" t="s">
        <v>1233</v>
      </c>
      <c r="G15287" s="775" t="s">
        <v>4293</v>
      </c>
      <c r="H15287" s="775" t="s">
        <v>4294</v>
      </c>
      <c r="I15287" s="775" t="s">
        <v>5408</v>
      </c>
    </row>
    <row r="15288" spans="1:9">
      <c r="A15288" s="775" t="str">
        <f>Table_wabobpsvr_AzureCalc_AzureCalcRateCard[[#This Row],[ServiceName]]&amp;Table_wabobpsvr_AzureCalc_AzureCalcRateCard[[#This Row],[Price_Level]]&amp;Table_wabobpsvr_AzureCalc_AzureCalcRateCard[[#This Row],[Region]]</f>
        <v>A11 VM (Non-Windows)C11</v>
      </c>
      <c r="B15288" s="775">
        <v>11</v>
      </c>
      <c r="C15288" s="775" t="s">
        <v>87</v>
      </c>
      <c r="D15288" s="775" t="s">
        <v>177</v>
      </c>
      <c r="E15288" s="775">
        <v>1.7581199999999999</v>
      </c>
      <c r="F15288" s="775" t="s">
        <v>1233</v>
      </c>
      <c r="G15288" s="775" t="s">
        <v>4293</v>
      </c>
      <c r="H15288" s="775" t="s">
        <v>4294</v>
      </c>
      <c r="I15288" s="775" t="s">
        <v>5408</v>
      </c>
    </row>
    <row r="15289" spans="1:9">
      <c r="A15289" s="775" t="str">
        <f>Table_wabobpsvr_AzureCalc_AzureCalcRateCard[[#This Row],[ServiceName]]&amp;Table_wabobpsvr_AzureCalc_AzureCalcRateCard[[#This Row],[Price_Level]]&amp;Table_wabobpsvr_AzureCalc_AzureCalcRateCard[[#This Row],[Region]]</f>
        <v>A11 VM (Non-Windows)D11</v>
      </c>
      <c r="B15289" s="775">
        <v>11</v>
      </c>
      <c r="C15289" s="775" t="s">
        <v>87</v>
      </c>
      <c r="D15289" s="775" t="s">
        <v>176</v>
      </c>
      <c r="E15289" s="775">
        <v>1.7001599999999999</v>
      </c>
      <c r="F15289" s="775" t="s">
        <v>1233</v>
      </c>
      <c r="G15289" s="775" t="s">
        <v>4293</v>
      </c>
      <c r="H15289" s="775" t="s">
        <v>4294</v>
      </c>
      <c r="I15289" s="775" t="s">
        <v>5408</v>
      </c>
    </row>
    <row r="15290" spans="1:9">
      <c r="A15290" s="775" t="str">
        <f>Table_wabobpsvr_AzureCalc_AzureCalcRateCard[[#This Row],[ServiceName]]&amp;Table_wabobpsvr_AzureCalc_AzureCalcRateCard[[#This Row],[Price_Level]]&amp;Table_wabobpsvr_AzureCalc_AzureCalcRateCard[[#This Row],[Region]]</f>
        <v>A11 VM (Windows)MOSP11</v>
      </c>
      <c r="B15290" s="775">
        <v>11</v>
      </c>
      <c r="C15290" s="775" t="s">
        <v>87</v>
      </c>
      <c r="D15290" s="775" t="s">
        <v>606</v>
      </c>
      <c r="E15290" s="775">
        <v>2.8039999999999998</v>
      </c>
      <c r="F15290" s="775" t="s">
        <v>1222</v>
      </c>
      <c r="G15290" s="775"/>
      <c r="H15290" s="775"/>
      <c r="I15290" s="775" t="s">
        <v>5583</v>
      </c>
    </row>
    <row r="15291" spans="1:9">
      <c r="A15291" s="775" t="str">
        <f>Table_wabobpsvr_AzureCalc_AzureCalcRateCard[[#This Row],[ServiceName]]&amp;Table_wabobpsvr_AzureCalc_AzureCalcRateCard[[#This Row],[Price_Level]]&amp;Table_wabobpsvr_AzureCalc_AzureCalcRateCard[[#This Row],[Region]]</f>
        <v>A11 VM (Windows)A11</v>
      </c>
      <c r="B15291" s="775">
        <v>11</v>
      </c>
      <c r="C15291" s="775" t="s">
        <v>87</v>
      </c>
      <c r="D15291" s="775" t="s">
        <v>174</v>
      </c>
      <c r="E15291" s="775">
        <v>2.7198799999999999</v>
      </c>
      <c r="F15291" s="775" t="s">
        <v>1222</v>
      </c>
      <c r="G15291" s="775" t="s">
        <v>4371</v>
      </c>
      <c r="H15291" s="775" t="s">
        <v>4372</v>
      </c>
      <c r="I15291" s="775" t="s">
        <v>5583</v>
      </c>
    </row>
    <row r="15292" spans="1:9">
      <c r="A15292" s="775" t="str">
        <f>Table_wabobpsvr_AzureCalc_AzureCalcRateCard[[#This Row],[ServiceName]]&amp;Table_wabobpsvr_AzureCalc_AzureCalcRateCard[[#This Row],[Price_Level]]&amp;Table_wabobpsvr_AzureCalc_AzureCalcRateCard[[#This Row],[Region]]</f>
        <v>A11 VM (Windows)B11</v>
      </c>
      <c r="B15292" s="775">
        <v>11</v>
      </c>
      <c r="C15292" s="775" t="s">
        <v>87</v>
      </c>
      <c r="D15292" s="775" t="s">
        <v>175</v>
      </c>
      <c r="E15292" s="775">
        <v>2.6357599999999999</v>
      </c>
      <c r="F15292" s="775" t="s">
        <v>1222</v>
      </c>
      <c r="G15292" s="775" t="s">
        <v>4371</v>
      </c>
      <c r="H15292" s="775" t="s">
        <v>4372</v>
      </c>
      <c r="I15292" s="775" t="s">
        <v>5583</v>
      </c>
    </row>
    <row r="15293" spans="1:9">
      <c r="A15293" s="775" t="str">
        <f>Table_wabobpsvr_AzureCalc_AzureCalcRateCard[[#This Row],[ServiceName]]&amp;Table_wabobpsvr_AzureCalc_AzureCalcRateCard[[#This Row],[Price_Level]]&amp;Table_wabobpsvr_AzureCalc_AzureCalcRateCard[[#This Row],[Region]]</f>
        <v>Premium Large App Service HoursA14</v>
      </c>
      <c r="B15293" s="775">
        <v>14</v>
      </c>
      <c r="C15293" s="775" t="s">
        <v>87</v>
      </c>
      <c r="D15293" s="775" t="s">
        <v>174</v>
      </c>
      <c r="E15293" s="775">
        <v>999999</v>
      </c>
      <c r="F15293" s="775" t="s">
        <v>4415</v>
      </c>
      <c r="G15293" s="775" t="s">
        <v>4235</v>
      </c>
      <c r="H15293" s="775" t="s">
        <v>4235</v>
      </c>
      <c r="I15293" s="775" t="s">
        <v>4235</v>
      </c>
    </row>
    <row r="15294" spans="1:9">
      <c r="A15294" s="775" t="str">
        <f>Table_wabobpsvr_AzureCalc_AzureCalcRateCard[[#This Row],[ServiceName]]&amp;Table_wabobpsvr_AzureCalc_AzureCalcRateCard[[#This Row],[Price_Level]]&amp;Table_wabobpsvr_AzureCalc_AzureCalcRateCard[[#This Row],[Region]]</f>
        <v>Premium Large App Service HoursB14</v>
      </c>
      <c r="B15294" s="775">
        <v>14</v>
      </c>
      <c r="C15294" s="775" t="s">
        <v>87</v>
      </c>
      <c r="D15294" s="775" t="s">
        <v>175</v>
      </c>
      <c r="E15294" s="775">
        <v>999999</v>
      </c>
      <c r="F15294" s="775" t="s">
        <v>4415</v>
      </c>
      <c r="G15294" s="775" t="s">
        <v>4235</v>
      </c>
      <c r="H15294" s="775" t="s">
        <v>4235</v>
      </c>
      <c r="I15294" s="775" t="s">
        <v>4235</v>
      </c>
    </row>
    <row r="15295" spans="1:9">
      <c r="A15295" s="775" t="str">
        <f>Table_wabobpsvr_AzureCalc_AzureCalcRateCard[[#This Row],[ServiceName]]&amp;Table_wabobpsvr_AzureCalc_AzureCalcRateCard[[#This Row],[Price_Level]]&amp;Table_wabobpsvr_AzureCalc_AzureCalcRateCard[[#This Row],[Region]]</f>
        <v>Premium Large App Service HoursC14</v>
      </c>
      <c r="B15295" s="775">
        <v>14</v>
      </c>
      <c r="C15295" s="775" t="s">
        <v>87</v>
      </c>
      <c r="D15295" s="775" t="s">
        <v>177</v>
      </c>
      <c r="E15295" s="775">
        <v>999999</v>
      </c>
      <c r="F15295" s="775" t="s">
        <v>4415</v>
      </c>
      <c r="G15295" s="775" t="s">
        <v>4235</v>
      </c>
      <c r="H15295" s="775" t="s">
        <v>4235</v>
      </c>
      <c r="I15295" s="775" t="s">
        <v>4235</v>
      </c>
    </row>
    <row r="15296" spans="1:9">
      <c r="A15296" s="775" t="str">
        <f>Table_wabobpsvr_AzureCalc_AzureCalcRateCard[[#This Row],[ServiceName]]&amp;Table_wabobpsvr_AzureCalc_AzureCalcRateCard[[#This Row],[Price_Level]]&amp;Table_wabobpsvr_AzureCalc_AzureCalcRateCard[[#This Row],[Region]]</f>
        <v>A11 VM (Windows)D11</v>
      </c>
      <c r="B15296" s="775">
        <v>11</v>
      </c>
      <c r="C15296" s="775" t="s">
        <v>87</v>
      </c>
      <c r="D15296" s="775" t="s">
        <v>176</v>
      </c>
      <c r="E15296" s="775">
        <v>2.4675199999999999</v>
      </c>
      <c r="F15296" s="775" t="s">
        <v>1222</v>
      </c>
      <c r="G15296" s="775" t="s">
        <v>4371</v>
      </c>
      <c r="H15296" s="775" t="s">
        <v>4372</v>
      </c>
      <c r="I15296" s="775" t="s">
        <v>5583</v>
      </c>
    </row>
    <row r="15297" spans="1:9">
      <c r="A15297" s="775" t="str">
        <f>Table_wabobpsvr_AzureCalc_AzureCalcRateCard[[#This Row],[ServiceName]]&amp;Table_wabobpsvr_AzureCalc_AzureCalcRateCard[[#This Row],[Price_Level]]&amp;Table_wabobpsvr_AzureCalc_AzureCalcRateCard[[#This Row],[Region]]</f>
        <v>A8 VM (Non-Windows)MOSP6</v>
      </c>
      <c r="B15297" s="775">
        <v>6</v>
      </c>
      <c r="C15297" s="775" t="s">
        <v>87</v>
      </c>
      <c r="D15297" s="775" t="s">
        <v>606</v>
      </c>
      <c r="E15297" s="775">
        <v>0.97499999999999998</v>
      </c>
      <c r="F15297" s="775" t="s">
        <v>696</v>
      </c>
      <c r="G15297" s="775"/>
      <c r="H15297" s="775"/>
      <c r="I15297" s="775" t="s">
        <v>5172</v>
      </c>
    </row>
    <row r="15298" spans="1:9">
      <c r="A15298" s="775" t="str">
        <f>Table_wabobpsvr_AzureCalc_AzureCalcRateCard[[#This Row],[ServiceName]]&amp;Table_wabobpsvr_AzureCalc_AzureCalcRateCard[[#This Row],[Price_Level]]&amp;Table_wabobpsvr_AzureCalc_AzureCalcRateCard[[#This Row],[Region]]</f>
        <v>A8 VM (Non-Windows)A6</v>
      </c>
      <c r="B15298" s="775">
        <v>6</v>
      </c>
      <c r="C15298" s="775" t="s">
        <v>87</v>
      </c>
      <c r="D15298" s="775" t="s">
        <v>174</v>
      </c>
      <c r="E15298" s="775">
        <v>0.71174999999999999</v>
      </c>
      <c r="F15298" s="775" t="s">
        <v>696</v>
      </c>
      <c r="G15298" s="775" t="s">
        <v>2198</v>
      </c>
      <c r="H15298" s="775" t="s">
        <v>2199</v>
      </c>
      <c r="I15298" s="775" t="s">
        <v>5172</v>
      </c>
    </row>
    <row r="15299" spans="1:9">
      <c r="A15299" s="775" t="str">
        <f>Table_wabobpsvr_AzureCalc_AzureCalcRateCard[[#This Row],[ServiceName]]&amp;Table_wabobpsvr_AzureCalc_AzureCalcRateCard[[#This Row],[Price_Level]]&amp;Table_wabobpsvr_AzureCalc_AzureCalcRateCard[[#This Row],[Region]]</f>
        <v>A8 VM (Non-Windows)B6</v>
      </c>
      <c r="B15299" s="775">
        <v>6</v>
      </c>
      <c r="C15299" s="775" t="s">
        <v>87</v>
      </c>
      <c r="D15299" s="775" t="s">
        <v>175</v>
      </c>
      <c r="E15299" s="775">
        <v>0.6825</v>
      </c>
      <c r="F15299" s="775" t="s">
        <v>696</v>
      </c>
      <c r="G15299" s="775" t="s">
        <v>2198</v>
      </c>
      <c r="H15299" s="775" t="s">
        <v>2199</v>
      </c>
      <c r="I15299" s="775" t="s">
        <v>5172</v>
      </c>
    </row>
    <row r="15300" spans="1:9">
      <c r="A15300" s="775" t="str">
        <f>Table_wabobpsvr_AzureCalc_AzureCalcRateCard[[#This Row],[ServiceName]]&amp;Table_wabobpsvr_AzureCalc_AzureCalcRateCard[[#This Row],[Price_Level]]&amp;Table_wabobpsvr_AzureCalc_AzureCalcRateCard[[#This Row],[Region]]</f>
        <v>SQL Basic Database DaysMOSP</v>
      </c>
      <c r="B15300" s="775"/>
      <c r="C15300" s="775" t="s">
        <v>329</v>
      </c>
      <c r="D15300" s="775" t="s">
        <v>606</v>
      </c>
      <c r="E15300" s="775">
        <v>8.0500000000000002E-2</v>
      </c>
      <c r="F15300" s="775" t="s">
        <v>758</v>
      </c>
      <c r="G15300" s="775" t="s">
        <v>4235</v>
      </c>
      <c r="H15300" s="775" t="s">
        <v>4235</v>
      </c>
      <c r="I15300" s="775" t="s">
        <v>5651</v>
      </c>
    </row>
    <row r="15301" spans="1:9">
      <c r="A15301" s="775" t="str">
        <f>Table_wabobpsvr_AzureCalc_AzureCalcRateCard[[#This Row],[ServiceName]]&amp;Table_wabobpsvr_AzureCalc_AzureCalcRateCard[[#This Row],[Price_Level]]&amp;Table_wabobpsvr_AzureCalc_AzureCalcRateCard[[#This Row],[Region]]</f>
        <v>SQL Basic Database DaysA</v>
      </c>
      <c r="B15301" s="775"/>
      <c r="C15301" s="775" t="s">
        <v>329</v>
      </c>
      <c r="D15301" s="775" t="s">
        <v>174</v>
      </c>
      <c r="E15301" s="775">
        <v>5.8764999999999998E-2</v>
      </c>
      <c r="F15301" s="775" t="s">
        <v>758</v>
      </c>
      <c r="G15301" s="775" t="s">
        <v>1800</v>
      </c>
      <c r="H15301" s="775" t="s">
        <v>1801</v>
      </c>
      <c r="I15301" s="775" t="s">
        <v>5651</v>
      </c>
    </row>
    <row r="15302" spans="1:9">
      <c r="A15302" s="775" t="str">
        <f>Table_wabobpsvr_AzureCalc_AzureCalcRateCard[[#This Row],[ServiceName]]&amp;Table_wabobpsvr_AzureCalc_AzureCalcRateCard[[#This Row],[Price_Level]]&amp;Table_wabobpsvr_AzureCalc_AzureCalcRateCard[[#This Row],[Region]]</f>
        <v>SQL Basic Database DaysB</v>
      </c>
      <c r="B15302" s="775"/>
      <c r="C15302" s="775" t="s">
        <v>329</v>
      </c>
      <c r="D15302" s="775" t="s">
        <v>175</v>
      </c>
      <c r="E15302" s="775">
        <v>5.6349999999999997E-2</v>
      </c>
      <c r="F15302" s="775" t="s">
        <v>758</v>
      </c>
      <c r="G15302" s="775" t="s">
        <v>1800</v>
      </c>
      <c r="H15302" s="775" t="s">
        <v>1801</v>
      </c>
      <c r="I15302" s="775" t="s">
        <v>5651</v>
      </c>
    </row>
    <row r="15303" spans="1:9">
      <c r="A15303" s="775" t="str">
        <f>Table_wabobpsvr_AzureCalc_AzureCalcRateCard[[#This Row],[ServiceName]]&amp;Table_wabobpsvr_AzureCalc_AzureCalcRateCard[[#This Row],[Price_Level]]&amp;Table_wabobpsvr_AzureCalc_AzureCalcRateCard[[#This Row],[Region]]</f>
        <v>SQL Database WebC11</v>
      </c>
      <c r="B15303" s="775">
        <v>11</v>
      </c>
      <c r="C15303" s="775" t="s">
        <v>574</v>
      </c>
      <c r="D15303" s="775" t="s">
        <v>177</v>
      </c>
      <c r="E15303" s="775">
        <v>7.5634290000000002</v>
      </c>
      <c r="F15303" s="775" t="s">
        <v>759</v>
      </c>
      <c r="G15303" s="775" t="s">
        <v>1804</v>
      </c>
      <c r="H15303" s="775" t="s">
        <v>1805</v>
      </c>
      <c r="I15303" s="775" t="s">
        <v>5652</v>
      </c>
    </row>
    <row r="15304" spans="1:9">
      <c r="A15304" s="775" t="str">
        <f>Table_wabobpsvr_AzureCalc_AzureCalcRateCard[[#This Row],[ServiceName]]&amp;Table_wabobpsvr_AzureCalc_AzureCalcRateCard[[#This Row],[Price_Level]]&amp;Table_wabobpsvr_AzureCalc_AzureCalcRateCard[[#This Row],[Region]]</f>
        <v>SQL Database WebD11</v>
      </c>
      <c r="B15304" s="775">
        <v>11</v>
      </c>
      <c r="C15304" s="775" t="s">
        <v>574</v>
      </c>
      <c r="D15304" s="775" t="s">
        <v>176</v>
      </c>
      <c r="E15304" s="775">
        <v>7.2247680000000001</v>
      </c>
      <c r="F15304" s="775" t="s">
        <v>759</v>
      </c>
      <c r="G15304" s="775" t="s">
        <v>1804</v>
      </c>
      <c r="H15304" s="775" t="s">
        <v>1805</v>
      </c>
      <c r="I15304" s="775" t="s">
        <v>5652</v>
      </c>
    </row>
    <row r="15305" spans="1:9">
      <c r="A15305" s="775" t="str">
        <f>Table_wabobpsvr_AzureCalc_AzureCalcRateCard[[#This Row],[ServiceName]]&amp;Table_wabobpsvr_AzureCalc_AzureCalcRateCard[[#This Row],[Price_Level]]&amp;Table_wabobpsvr_AzureCalc_AzureCalcRateCard[[#This Row],[Region]]</f>
        <v>SQL Database WebMOSP12</v>
      </c>
      <c r="B15305" s="775">
        <v>12</v>
      </c>
      <c r="C15305" s="775" t="s">
        <v>574</v>
      </c>
      <c r="D15305" s="775" t="s">
        <v>606</v>
      </c>
      <c r="E15305" s="775">
        <v>11.2887</v>
      </c>
      <c r="F15305" s="775" t="s">
        <v>759</v>
      </c>
      <c r="G15305" s="775" t="s">
        <v>4235</v>
      </c>
      <c r="H15305" s="775" t="s">
        <v>4235</v>
      </c>
      <c r="I15305" s="775" t="s">
        <v>5653</v>
      </c>
    </row>
    <row r="15306" spans="1:9">
      <c r="A15306" s="775" t="str">
        <f>Table_wabobpsvr_AzureCalc_AzureCalcRateCard[[#This Row],[ServiceName]]&amp;Table_wabobpsvr_AzureCalc_AzureCalcRateCard[[#This Row],[Price_Level]]&amp;Table_wabobpsvr_AzureCalc_AzureCalcRateCard[[#This Row],[Region]]</f>
        <v>SQL Database WebA12</v>
      </c>
      <c r="B15306" s="775">
        <v>12</v>
      </c>
      <c r="C15306" s="775" t="s">
        <v>574</v>
      </c>
      <c r="D15306" s="775" t="s">
        <v>174</v>
      </c>
      <c r="E15306" s="775">
        <v>8.2407509999999995</v>
      </c>
      <c r="F15306" s="775" t="s">
        <v>759</v>
      </c>
      <c r="G15306" s="775" t="s">
        <v>1958</v>
      </c>
      <c r="H15306" s="775" t="s">
        <v>1959</v>
      </c>
      <c r="I15306" s="775" t="s">
        <v>5653</v>
      </c>
    </row>
    <row r="15307" spans="1:9">
      <c r="A15307" s="775" t="str">
        <f>Table_wabobpsvr_AzureCalc_AzureCalcRateCard[[#This Row],[ServiceName]]&amp;Table_wabobpsvr_AzureCalc_AzureCalcRateCard[[#This Row],[Price_Level]]&amp;Table_wabobpsvr_AzureCalc_AzureCalcRateCard[[#This Row],[Region]]</f>
        <v>SQL Database WebB12</v>
      </c>
      <c r="B15307" s="775">
        <v>12</v>
      </c>
      <c r="C15307" s="775" t="s">
        <v>574</v>
      </c>
      <c r="D15307" s="775" t="s">
        <v>175</v>
      </c>
      <c r="E15307" s="775">
        <v>7.9020900000000003</v>
      </c>
      <c r="F15307" s="775" t="s">
        <v>759</v>
      </c>
      <c r="G15307" s="775" t="s">
        <v>1958</v>
      </c>
      <c r="H15307" s="775" t="s">
        <v>1959</v>
      </c>
      <c r="I15307" s="775" t="s">
        <v>5653</v>
      </c>
    </row>
    <row r="15308" spans="1:9">
      <c r="A15308" s="775" t="str">
        <f>Table_wabobpsvr_AzureCalc_AzureCalcRateCard[[#This Row],[ServiceName]]&amp;Table_wabobpsvr_AzureCalc_AzureCalcRateCard[[#This Row],[Price_Level]]&amp;Table_wabobpsvr_AzureCalc_AzureCalcRateCard[[#This Row],[Region]]</f>
        <v>SQL Database WebC12</v>
      </c>
      <c r="B15308" s="775">
        <v>12</v>
      </c>
      <c r="C15308" s="775" t="s">
        <v>574</v>
      </c>
      <c r="D15308" s="775" t="s">
        <v>177</v>
      </c>
      <c r="E15308" s="775">
        <v>7.5634290000000002</v>
      </c>
      <c r="F15308" s="775" t="s">
        <v>759</v>
      </c>
      <c r="G15308" s="775" t="s">
        <v>1958</v>
      </c>
      <c r="H15308" s="775" t="s">
        <v>1959</v>
      </c>
      <c r="I15308" s="775" t="s">
        <v>5653</v>
      </c>
    </row>
    <row r="15309" spans="1:9">
      <c r="A15309" s="775" t="str">
        <f>Table_wabobpsvr_AzureCalc_AzureCalcRateCard[[#This Row],[ServiceName]]&amp;Table_wabobpsvr_AzureCalc_AzureCalcRateCard[[#This Row],[Price_Level]]&amp;Table_wabobpsvr_AzureCalc_AzureCalcRateCard[[#This Row],[Region]]</f>
        <v>SQL Database WebD12</v>
      </c>
      <c r="B15309" s="775">
        <v>12</v>
      </c>
      <c r="C15309" s="775" t="s">
        <v>574</v>
      </c>
      <c r="D15309" s="775" t="s">
        <v>176</v>
      </c>
      <c r="E15309" s="775">
        <v>7.2247680000000001</v>
      </c>
      <c r="F15309" s="775" t="s">
        <v>759</v>
      </c>
      <c r="G15309" s="775" t="s">
        <v>1958</v>
      </c>
      <c r="H15309" s="775" t="s">
        <v>1959</v>
      </c>
      <c r="I15309" s="775" t="s">
        <v>5653</v>
      </c>
    </row>
    <row r="15310" spans="1:9">
      <c r="A15310" s="775" t="str">
        <f>Table_wabobpsvr_AzureCalc_AzureCalcRateCard[[#This Row],[ServiceName]]&amp;Table_wabobpsvr_AzureCalc_AzureCalcRateCard[[#This Row],[Price_Level]]&amp;Table_wabobpsvr_AzureCalc_AzureCalcRateCard[[#This Row],[Region]]</f>
        <v>SQL Database WebMOSP13</v>
      </c>
      <c r="B15310" s="775">
        <v>13</v>
      </c>
      <c r="C15310" s="775" t="s">
        <v>574</v>
      </c>
      <c r="D15310" s="775" t="s">
        <v>606</v>
      </c>
      <c r="E15310" s="775">
        <v>12.087899999999999</v>
      </c>
      <c r="F15310" s="775" t="s">
        <v>759</v>
      </c>
      <c r="G15310" s="775" t="s">
        <v>4235</v>
      </c>
      <c r="H15310" s="775" t="s">
        <v>4235</v>
      </c>
      <c r="I15310" s="775" t="s">
        <v>5654</v>
      </c>
    </row>
    <row r="15311" spans="1:9">
      <c r="A15311" s="775" t="str">
        <f>Table_wabobpsvr_AzureCalc_AzureCalcRateCard[[#This Row],[ServiceName]]&amp;Table_wabobpsvr_AzureCalc_AzureCalcRateCard[[#This Row],[Price_Level]]&amp;Table_wabobpsvr_AzureCalc_AzureCalcRateCard[[#This Row],[Region]]</f>
        <v>SQL Database WebA13</v>
      </c>
      <c r="B15311" s="775">
        <v>13</v>
      </c>
      <c r="C15311" s="775" t="s">
        <v>574</v>
      </c>
      <c r="D15311" s="775" t="s">
        <v>174</v>
      </c>
      <c r="E15311" s="775">
        <v>8.8241669999999992</v>
      </c>
      <c r="F15311" s="775" t="s">
        <v>759</v>
      </c>
      <c r="G15311" s="775" t="s">
        <v>1960</v>
      </c>
      <c r="H15311" s="775" t="s">
        <v>1961</v>
      </c>
      <c r="I15311" s="775" t="s">
        <v>5654</v>
      </c>
    </row>
    <row r="15312" spans="1:9">
      <c r="A15312" s="775" t="str">
        <f>Table_wabobpsvr_AzureCalc_AzureCalcRateCard[[#This Row],[ServiceName]]&amp;Table_wabobpsvr_AzureCalc_AzureCalcRateCard[[#This Row],[Price_Level]]&amp;Table_wabobpsvr_AzureCalc_AzureCalcRateCard[[#This Row],[Region]]</f>
        <v>SQL Database WebB13</v>
      </c>
      <c r="B15312" s="775">
        <v>13</v>
      </c>
      <c r="C15312" s="775" t="s">
        <v>574</v>
      </c>
      <c r="D15312" s="775" t="s">
        <v>175</v>
      </c>
      <c r="E15312" s="775">
        <v>8.4615299999999998</v>
      </c>
      <c r="F15312" s="775" t="s">
        <v>759</v>
      </c>
      <c r="G15312" s="775" t="s">
        <v>1960</v>
      </c>
      <c r="H15312" s="775" t="s">
        <v>1961</v>
      </c>
      <c r="I15312" s="775" t="s">
        <v>5654</v>
      </c>
    </row>
    <row r="15313" spans="1:9">
      <c r="A15313" s="775" t="str">
        <f>Table_wabobpsvr_AzureCalc_AzureCalcRateCard[[#This Row],[ServiceName]]&amp;Table_wabobpsvr_AzureCalc_AzureCalcRateCard[[#This Row],[Price_Level]]&amp;Table_wabobpsvr_AzureCalc_AzureCalcRateCard[[#This Row],[Region]]</f>
        <v>SQL Database WebC13</v>
      </c>
      <c r="B15313" s="775">
        <v>13</v>
      </c>
      <c r="C15313" s="775" t="s">
        <v>574</v>
      </c>
      <c r="D15313" s="775" t="s">
        <v>177</v>
      </c>
      <c r="E15313" s="775">
        <v>8.0988930000000003</v>
      </c>
      <c r="F15313" s="775" t="s">
        <v>759</v>
      </c>
      <c r="G15313" s="775" t="s">
        <v>1960</v>
      </c>
      <c r="H15313" s="775" t="s">
        <v>1961</v>
      </c>
      <c r="I15313" s="775" t="s">
        <v>5654</v>
      </c>
    </row>
    <row r="15314" spans="1:9">
      <c r="A15314" s="775" t="str">
        <f>Table_wabobpsvr_AzureCalc_AzureCalcRateCard[[#This Row],[ServiceName]]&amp;Table_wabobpsvr_AzureCalc_AzureCalcRateCard[[#This Row],[Price_Level]]&amp;Table_wabobpsvr_AzureCalc_AzureCalcRateCard[[#This Row],[Region]]</f>
        <v>SQL Database WebD13</v>
      </c>
      <c r="B15314" s="775">
        <v>13</v>
      </c>
      <c r="C15314" s="775" t="s">
        <v>574</v>
      </c>
      <c r="D15314" s="775" t="s">
        <v>176</v>
      </c>
      <c r="E15314" s="775">
        <v>7.736256</v>
      </c>
      <c r="F15314" s="775" t="s">
        <v>759</v>
      </c>
      <c r="G15314" s="775" t="s">
        <v>1960</v>
      </c>
      <c r="H15314" s="775" t="s">
        <v>1961</v>
      </c>
      <c r="I15314" s="775" t="s">
        <v>5654</v>
      </c>
    </row>
    <row r="15315" spans="1:9">
      <c r="A15315" s="775" t="str">
        <f>Table_wabobpsvr_AzureCalc_AzureCalcRateCard[[#This Row],[ServiceName]]&amp;Table_wabobpsvr_AzureCalc_AzureCalcRateCard[[#This Row],[Price_Level]]&amp;Table_wabobpsvr_AzureCalc_AzureCalcRateCard[[#This Row],[Region]]</f>
        <v>SQL Database BusinessMOSP</v>
      </c>
      <c r="B15315" s="775"/>
      <c r="C15315" s="775" t="s">
        <v>574</v>
      </c>
      <c r="D15315" s="775" t="s">
        <v>606</v>
      </c>
      <c r="E15315" s="775">
        <v>99.9</v>
      </c>
      <c r="F15315" s="775" t="s">
        <v>763</v>
      </c>
      <c r="G15315" s="775" t="s">
        <v>4235</v>
      </c>
      <c r="H15315" s="775" t="s">
        <v>4235</v>
      </c>
      <c r="I15315" s="775" t="s">
        <v>5655</v>
      </c>
    </row>
    <row r="15316" spans="1:9">
      <c r="A15316" s="775" t="str">
        <f>Table_wabobpsvr_AzureCalc_AzureCalcRateCard[[#This Row],[ServiceName]]&amp;Table_wabobpsvr_AzureCalc_AzureCalcRateCard[[#This Row],[Price_Level]]&amp;Table_wabobpsvr_AzureCalc_AzureCalcRateCard[[#This Row],[Region]]</f>
        <v>SQL Database BusinessA</v>
      </c>
      <c r="B15316" s="775"/>
      <c r="C15316" s="775" t="s">
        <v>574</v>
      </c>
      <c r="D15316" s="775" t="s">
        <v>174</v>
      </c>
      <c r="E15316" s="775">
        <v>72.927000000000007</v>
      </c>
      <c r="F15316" s="775" t="s">
        <v>763</v>
      </c>
      <c r="G15316" s="775" t="s">
        <v>1962</v>
      </c>
      <c r="H15316" s="775" t="s">
        <v>1963</v>
      </c>
      <c r="I15316" s="775" t="s">
        <v>5655</v>
      </c>
    </row>
    <row r="15317" spans="1:9">
      <c r="A15317" s="775" t="str">
        <f>Table_wabobpsvr_AzureCalc_AzureCalcRateCard[[#This Row],[ServiceName]]&amp;Table_wabobpsvr_AzureCalc_AzureCalcRateCard[[#This Row],[Price_Level]]&amp;Table_wabobpsvr_AzureCalc_AzureCalcRateCard[[#This Row],[Region]]</f>
        <v>SQL Database BusinessB</v>
      </c>
      <c r="B15317" s="775"/>
      <c r="C15317" s="775" t="s">
        <v>574</v>
      </c>
      <c r="D15317" s="775" t="s">
        <v>175</v>
      </c>
      <c r="E15317" s="775">
        <v>69.930000000000007</v>
      </c>
      <c r="F15317" s="775" t="s">
        <v>763</v>
      </c>
      <c r="G15317" s="775" t="s">
        <v>1962</v>
      </c>
      <c r="H15317" s="775" t="s">
        <v>1963</v>
      </c>
      <c r="I15317" s="775" t="s">
        <v>5655</v>
      </c>
    </row>
    <row r="15318" spans="1:9">
      <c r="A15318" s="775" t="str">
        <f>Table_wabobpsvr_AzureCalc_AzureCalcRateCard[[#This Row],[ServiceName]]&amp;Table_wabobpsvr_AzureCalc_AzureCalcRateCard[[#This Row],[Price_Level]]&amp;Table_wabobpsvr_AzureCalc_AzureCalcRateCard[[#This Row],[Region]]</f>
        <v>SQL Database BusinessC</v>
      </c>
      <c r="B15318" s="775"/>
      <c r="C15318" s="775" t="s">
        <v>574</v>
      </c>
      <c r="D15318" s="775" t="s">
        <v>177</v>
      </c>
      <c r="E15318" s="775">
        <v>66.933000000000007</v>
      </c>
      <c r="F15318" s="775" t="s">
        <v>763</v>
      </c>
      <c r="G15318" s="775" t="s">
        <v>1962</v>
      </c>
      <c r="H15318" s="775" t="s">
        <v>1963</v>
      </c>
      <c r="I15318" s="775" t="s">
        <v>5655</v>
      </c>
    </row>
    <row r="15319" spans="1:9">
      <c r="A15319" s="775" t="str">
        <f>Table_wabobpsvr_AzureCalc_AzureCalcRateCard[[#This Row],[ServiceName]]&amp;Table_wabobpsvr_AzureCalc_AzureCalcRateCard[[#This Row],[Price_Level]]&amp;Table_wabobpsvr_AzureCalc_AzureCalcRateCard[[#This Row],[Region]]</f>
        <v>SQL Database BusinessD</v>
      </c>
      <c r="B15319" s="775"/>
      <c r="C15319" s="775" t="s">
        <v>574</v>
      </c>
      <c r="D15319" s="775" t="s">
        <v>176</v>
      </c>
      <c r="E15319" s="775">
        <v>63.936</v>
      </c>
      <c r="F15319" s="775" t="s">
        <v>763</v>
      </c>
      <c r="G15319" s="775" t="s">
        <v>1962</v>
      </c>
      <c r="H15319" s="775" t="s">
        <v>1963</v>
      </c>
      <c r="I15319" s="775" t="s">
        <v>5655</v>
      </c>
    </row>
    <row r="15320" spans="1:9">
      <c r="A15320" s="775" t="str">
        <f>Table_wabobpsvr_AzureCalc_AzureCalcRateCard[[#This Row],[ServiceName]]&amp;Table_wabobpsvr_AzureCalc_AzureCalcRateCard[[#This Row],[Price_Level]]&amp;Table_wabobpsvr_AzureCalc_AzureCalcRateCard[[#This Row],[Region]]</f>
        <v>SQL Database BusinessMOSP11</v>
      </c>
      <c r="B15320" s="775">
        <v>11</v>
      </c>
      <c r="C15320" s="775" t="s">
        <v>574</v>
      </c>
      <c r="D15320" s="775" t="s">
        <v>606</v>
      </c>
      <c r="E15320" s="775">
        <v>112.887</v>
      </c>
      <c r="F15320" s="775" t="s">
        <v>763</v>
      </c>
      <c r="G15320" s="775" t="s">
        <v>4235</v>
      </c>
      <c r="H15320" s="775" t="s">
        <v>4235</v>
      </c>
      <c r="I15320" s="775" t="s">
        <v>5656</v>
      </c>
    </row>
    <row r="15321" spans="1:9">
      <c r="A15321" s="775" t="str">
        <f>Table_wabobpsvr_AzureCalc_AzureCalcRateCard[[#This Row],[ServiceName]]&amp;Table_wabobpsvr_AzureCalc_AzureCalcRateCard[[#This Row],[Price_Level]]&amp;Table_wabobpsvr_AzureCalc_AzureCalcRateCard[[#This Row],[Region]]</f>
        <v>SQL Database BusinessA11</v>
      </c>
      <c r="B15321" s="775">
        <v>11</v>
      </c>
      <c r="C15321" s="775" t="s">
        <v>574</v>
      </c>
      <c r="D15321" s="775" t="s">
        <v>174</v>
      </c>
      <c r="E15321" s="775">
        <v>82.407510000000002</v>
      </c>
      <c r="F15321" s="775" t="s">
        <v>763</v>
      </c>
      <c r="G15321" s="775" t="s">
        <v>1964</v>
      </c>
      <c r="H15321" s="775" t="s">
        <v>1965</v>
      </c>
      <c r="I15321" s="775" t="s">
        <v>5656</v>
      </c>
    </row>
    <row r="15322" spans="1:9">
      <c r="A15322" s="775" t="str">
        <f>Table_wabobpsvr_AzureCalc_AzureCalcRateCard[[#This Row],[ServiceName]]&amp;Table_wabobpsvr_AzureCalc_AzureCalcRateCard[[#This Row],[Price_Level]]&amp;Table_wabobpsvr_AzureCalc_AzureCalcRateCard[[#This Row],[Region]]</f>
        <v>SQL Database BusinessB11</v>
      </c>
      <c r="B15322" s="775">
        <v>11</v>
      </c>
      <c r="C15322" s="775" t="s">
        <v>574</v>
      </c>
      <c r="D15322" s="775" t="s">
        <v>175</v>
      </c>
      <c r="E15322" s="775">
        <v>79.020899999999997</v>
      </c>
      <c r="F15322" s="775" t="s">
        <v>763</v>
      </c>
      <c r="G15322" s="775" t="s">
        <v>1964</v>
      </c>
      <c r="H15322" s="775" t="s">
        <v>1965</v>
      </c>
      <c r="I15322" s="775" t="s">
        <v>5656</v>
      </c>
    </row>
    <row r="15323" spans="1:9">
      <c r="A15323" s="775" t="str">
        <f>Table_wabobpsvr_AzureCalc_AzureCalcRateCard[[#This Row],[ServiceName]]&amp;Table_wabobpsvr_AzureCalc_AzureCalcRateCard[[#This Row],[Price_Level]]&amp;Table_wabobpsvr_AzureCalc_AzureCalcRateCard[[#This Row],[Region]]</f>
        <v>SQL Database BusinessC11</v>
      </c>
      <c r="B15323" s="775">
        <v>11</v>
      </c>
      <c r="C15323" s="775" t="s">
        <v>574</v>
      </c>
      <c r="D15323" s="775" t="s">
        <v>177</v>
      </c>
      <c r="E15323" s="775">
        <v>75.634289999999993</v>
      </c>
      <c r="F15323" s="775" t="s">
        <v>763</v>
      </c>
      <c r="G15323" s="775" t="s">
        <v>1964</v>
      </c>
      <c r="H15323" s="775" t="s">
        <v>1965</v>
      </c>
      <c r="I15323" s="775" t="s">
        <v>5656</v>
      </c>
    </row>
    <row r="15324" spans="1:9">
      <c r="A15324" s="775" t="str">
        <f>Table_wabobpsvr_AzureCalc_AzureCalcRateCard[[#This Row],[ServiceName]]&amp;Table_wabobpsvr_AzureCalc_AzureCalcRateCard[[#This Row],[Price_Level]]&amp;Table_wabobpsvr_AzureCalc_AzureCalcRateCard[[#This Row],[Region]]</f>
        <v>SQL Database BusinessD11</v>
      </c>
      <c r="B15324" s="775">
        <v>11</v>
      </c>
      <c r="C15324" s="775" t="s">
        <v>574</v>
      </c>
      <c r="D15324" s="775" t="s">
        <v>176</v>
      </c>
      <c r="E15324" s="775">
        <v>72.247680000000003</v>
      </c>
      <c r="F15324" s="775" t="s">
        <v>763</v>
      </c>
      <c r="G15324" s="775" t="s">
        <v>1964</v>
      </c>
      <c r="H15324" s="775" t="s">
        <v>1965</v>
      </c>
      <c r="I15324" s="775" t="s">
        <v>5656</v>
      </c>
    </row>
    <row r="15325" spans="1:9">
      <c r="A15325" s="775" t="str">
        <f>Table_wabobpsvr_AzureCalc_AzureCalcRateCard[[#This Row],[ServiceName]]&amp;Table_wabobpsvr_AzureCalc_AzureCalcRateCard[[#This Row],[Price_Level]]&amp;Table_wabobpsvr_AzureCalc_AzureCalcRateCard[[#This Row],[Region]]</f>
        <v>SQL Database BusinessMOSP12</v>
      </c>
      <c r="B15325" s="775">
        <v>12</v>
      </c>
      <c r="C15325" s="775" t="s">
        <v>574</v>
      </c>
      <c r="D15325" s="775" t="s">
        <v>606</v>
      </c>
      <c r="E15325" s="775">
        <v>112.887</v>
      </c>
      <c r="F15325" s="775" t="s">
        <v>763</v>
      </c>
      <c r="G15325" s="775" t="s">
        <v>4235</v>
      </c>
      <c r="H15325" s="775" t="s">
        <v>4235</v>
      </c>
      <c r="I15325" s="775" t="s">
        <v>5657</v>
      </c>
    </row>
    <row r="15326" spans="1:9">
      <c r="A15326" s="775" t="str">
        <f>Table_wabobpsvr_AzureCalc_AzureCalcRateCard[[#This Row],[ServiceName]]&amp;Table_wabobpsvr_AzureCalc_AzureCalcRateCard[[#This Row],[Price_Level]]&amp;Table_wabobpsvr_AzureCalc_AzureCalcRateCard[[#This Row],[Region]]</f>
        <v>SQL Database BusinessA12</v>
      </c>
      <c r="B15326" s="775">
        <v>12</v>
      </c>
      <c r="C15326" s="775" t="s">
        <v>574</v>
      </c>
      <c r="D15326" s="775" t="s">
        <v>174</v>
      </c>
      <c r="E15326" s="775">
        <v>82.407510000000002</v>
      </c>
      <c r="F15326" s="775" t="s">
        <v>763</v>
      </c>
      <c r="G15326" s="775" t="s">
        <v>1966</v>
      </c>
      <c r="H15326" s="775" t="s">
        <v>1967</v>
      </c>
      <c r="I15326" s="775" t="s">
        <v>5657</v>
      </c>
    </row>
    <row r="15327" spans="1:9">
      <c r="A15327" s="775" t="str">
        <f>Table_wabobpsvr_AzureCalc_AzureCalcRateCard[[#This Row],[ServiceName]]&amp;Table_wabobpsvr_AzureCalc_AzureCalcRateCard[[#This Row],[Price_Level]]&amp;Table_wabobpsvr_AzureCalc_AzureCalcRateCard[[#This Row],[Region]]</f>
        <v>SQL Database BusinessB12</v>
      </c>
      <c r="B15327" s="775">
        <v>12</v>
      </c>
      <c r="C15327" s="775" t="s">
        <v>574</v>
      </c>
      <c r="D15327" s="775" t="s">
        <v>175</v>
      </c>
      <c r="E15327" s="775">
        <v>79.020899999999997</v>
      </c>
      <c r="F15327" s="775" t="s">
        <v>763</v>
      </c>
      <c r="G15327" s="775" t="s">
        <v>1966</v>
      </c>
      <c r="H15327" s="775" t="s">
        <v>1967</v>
      </c>
      <c r="I15327" s="775" t="s">
        <v>5657</v>
      </c>
    </row>
    <row r="15328" spans="1:9">
      <c r="A15328" s="775" t="str">
        <f>Table_wabobpsvr_AzureCalc_AzureCalcRateCard[[#This Row],[ServiceName]]&amp;Table_wabobpsvr_AzureCalc_AzureCalcRateCard[[#This Row],[Price_Level]]&amp;Table_wabobpsvr_AzureCalc_AzureCalcRateCard[[#This Row],[Region]]</f>
        <v>SQL Database BusinessC12</v>
      </c>
      <c r="B15328" s="775">
        <v>12</v>
      </c>
      <c r="C15328" s="775" t="s">
        <v>574</v>
      </c>
      <c r="D15328" s="775" t="s">
        <v>177</v>
      </c>
      <c r="E15328" s="775">
        <v>75.634289999999993</v>
      </c>
      <c r="F15328" s="775" t="s">
        <v>763</v>
      </c>
      <c r="G15328" s="775" t="s">
        <v>1966</v>
      </c>
      <c r="H15328" s="775" t="s">
        <v>1967</v>
      </c>
      <c r="I15328" s="775" t="s">
        <v>5657</v>
      </c>
    </row>
    <row r="15329" spans="1:9">
      <c r="A15329" s="775" t="str">
        <f>Table_wabobpsvr_AzureCalc_AzureCalcRateCard[[#This Row],[ServiceName]]&amp;Table_wabobpsvr_AzureCalc_AzureCalcRateCard[[#This Row],[Price_Level]]&amp;Table_wabobpsvr_AzureCalc_AzureCalcRateCard[[#This Row],[Region]]</f>
        <v>SQL Database BusinessD12</v>
      </c>
      <c r="B15329" s="775">
        <v>12</v>
      </c>
      <c r="C15329" s="775" t="s">
        <v>574</v>
      </c>
      <c r="D15329" s="775" t="s">
        <v>176</v>
      </c>
      <c r="E15329" s="775">
        <v>72.247680000000003</v>
      </c>
      <c r="F15329" s="775" t="s">
        <v>763</v>
      </c>
      <c r="G15329" s="775" t="s">
        <v>1966</v>
      </c>
      <c r="H15329" s="775" t="s">
        <v>1967</v>
      </c>
      <c r="I15329" s="775" t="s">
        <v>5657</v>
      </c>
    </row>
    <row r="15330" spans="1:9">
      <c r="A15330" s="1039" t="str">
        <f>Table_wabobpsvr_AzureCalc_AzureCalcRateCard[[#This Row],[ServiceName]]&amp;Table_wabobpsvr_AzureCalc_AzureCalcRateCard[[#This Row],[Price_Level]]&amp;Table_wabobpsvr_AzureCalc_AzureCalcRateCard[[#This Row],[Region]]</f>
        <v>SQL Database BusinessMOSP13</v>
      </c>
      <c r="B15330" s="1039">
        <v>13</v>
      </c>
      <c r="C15330" s="1039" t="s">
        <v>574</v>
      </c>
      <c r="D15330" s="1039" t="s">
        <v>606</v>
      </c>
      <c r="E15330" s="1039">
        <v>120.879</v>
      </c>
      <c r="F15330" s="1039" t="s">
        <v>763</v>
      </c>
      <c r="G15330" s="775" t="s">
        <v>4235</v>
      </c>
      <c r="H15330" s="775" t="s">
        <v>4235</v>
      </c>
      <c r="I15330" s="775" t="s">
        <v>5658</v>
      </c>
    </row>
    <row r="15331" spans="1:9">
      <c r="A15331" s="775" t="str">
        <f>Table_wabobpsvr_AzureCalc_AzureCalcRateCard[[#This Row],[ServiceName]]&amp;Table_wabobpsvr_AzureCalc_AzureCalcRateCard[[#This Row],[Price_Level]]&amp;Table_wabobpsvr_AzureCalc_AzureCalcRateCard[[#This Row],[Region]]</f>
        <v>SQL Database BusinessA13</v>
      </c>
      <c r="B15331" s="775">
        <v>13</v>
      </c>
      <c r="C15331" s="775" t="s">
        <v>574</v>
      </c>
      <c r="D15331" s="775" t="s">
        <v>174</v>
      </c>
      <c r="E15331" s="775">
        <v>88.241669999999999</v>
      </c>
      <c r="F15331" s="775" t="s">
        <v>763</v>
      </c>
      <c r="G15331" s="775" t="s">
        <v>1968</v>
      </c>
      <c r="H15331" s="775" t="s">
        <v>1969</v>
      </c>
      <c r="I15331" s="775" t="s">
        <v>5658</v>
      </c>
    </row>
    <row r="15332" spans="1:9">
      <c r="A15332" s="775" t="str">
        <f>Table_wabobpsvr_AzureCalc_AzureCalcRateCard[[#This Row],[ServiceName]]&amp;Table_wabobpsvr_AzureCalc_AzureCalcRateCard[[#This Row],[Price_Level]]&amp;Table_wabobpsvr_AzureCalc_AzureCalcRateCard[[#This Row],[Region]]</f>
        <v>SQL Database BusinessB13</v>
      </c>
      <c r="B15332" s="775">
        <v>13</v>
      </c>
      <c r="C15332" s="775" t="s">
        <v>574</v>
      </c>
      <c r="D15332" s="775" t="s">
        <v>175</v>
      </c>
      <c r="E15332" s="775">
        <v>84.615300000000005</v>
      </c>
      <c r="F15332" s="775" t="s">
        <v>763</v>
      </c>
      <c r="G15332" s="775" t="s">
        <v>1968</v>
      </c>
      <c r="H15332" s="775" t="s">
        <v>1969</v>
      </c>
      <c r="I15332" s="775" t="s">
        <v>5658</v>
      </c>
    </row>
    <row r="15333" spans="1:9">
      <c r="A15333" s="775" t="str">
        <f>Table_wabobpsvr_AzureCalc_AzureCalcRateCard[[#This Row],[ServiceName]]&amp;Table_wabobpsvr_AzureCalc_AzureCalcRateCard[[#This Row],[Price_Level]]&amp;Table_wabobpsvr_AzureCalc_AzureCalcRateCard[[#This Row],[Region]]</f>
        <v>SQL Database BusinessC13</v>
      </c>
      <c r="B15333" s="775">
        <v>13</v>
      </c>
      <c r="C15333" s="775" t="s">
        <v>574</v>
      </c>
      <c r="D15333" s="775" t="s">
        <v>177</v>
      </c>
      <c r="E15333" s="775">
        <v>80.988929999999996</v>
      </c>
      <c r="F15333" s="775" t="s">
        <v>763</v>
      </c>
      <c r="G15333" s="775" t="s">
        <v>1968</v>
      </c>
      <c r="H15333" s="775" t="s">
        <v>1969</v>
      </c>
      <c r="I15333" s="775" t="s">
        <v>5658</v>
      </c>
    </row>
    <row r="15334" spans="1:9">
      <c r="A15334" s="775" t="str">
        <f>Table_wabobpsvr_AzureCalc_AzureCalcRateCard[[#This Row],[ServiceName]]&amp;Table_wabobpsvr_AzureCalc_AzureCalcRateCard[[#This Row],[Price_Level]]&amp;Table_wabobpsvr_AzureCalc_AzureCalcRateCard[[#This Row],[Region]]</f>
        <v>SQL Database BusinessD13</v>
      </c>
      <c r="B15334" s="775">
        <v>13</v>
      </c>
      <c r="C15334" s="775" t="s">
        <v>574</v>
      </c>
      <c r="D15334" s="775" t="s">
        <v>176</v>
      </c>
      <c r="E15334" s="775">
        <v>77.362560000000002</v>
      </c>
      <c r="F15334" s="775" t="s">
        <v>763</v>
      </c>
      <c r="G15334" s="775" t="s">
        <v>1968</v>
      </c>
      <c r="H15334" s="775" t="s">
        <v>1969</v>
      </c>
      <c r="I15334" s="775" t="s">
        <v>5658</v>
      </c>
    </row>
    <row r="15335" spans="1:9">
      <c r="A15335" s="775" t="str">
        <f>Table_wabobpsvr_AzureCalc_AzureCalcRateCard[[#This Row],[ServiceName]]&amp;Table_wabobpsvr_AzureCalc_AzureCalcRateCard[[#This Row],[Price_Level]]&amp;Table_wabobpsvr_AzureCalc_AzureCalcRateCard[[#This Row],[Region]]</f>
        <v>Geo Redundant Storage Standard IO - Block BlobMOSP</v>
      </c>
      <c r="B15335" s="775"/>
      <c r="C15335" s="775" t="s">
        <v>764</v>
      </c>
      <c r="D15335" s="775" t="s">
        <v>606</v>
      </c>
      <c r="E15335" s="775">
        <v>4.8000000000000001E-2</v>
      </c>
      <c r="F15335" s="775" t="s">
        <v>765</v>
      </c>
      <c r="G15335" s="775" t="s">
        <v>4235</v>
      </c>
      <c r="H15335" s="775" t="s">
        <v>4235</v>
      </c>
      <c r="I15335" s="775" t="s">
        <v>4761</v>
      </c>
    </row>
    <row r="15336" spans="1:9">
      <c r="A15336" s="775" t="str">
        <f>Table_wabobpsvr_AzureCalc_AzureCalcRateCard[[#This Row],[ServiceName]]&amp;Table_wabobpsvr_AzureCalc_AzureCalcRateCard[[#This Row],[Price_Level]]&amp;Table_wabobpsvr_AzureCalc_AzureCalcRateCard[[#This Row],[Region]]</f>
        <v>Geo Redundant Storage Standard IO - Block BlobA</v>
      </c>
      <c r="B15336" s="775"/>
      <c r="C15336" s="775" t="s">
        <v>764</v>
      </c>
      <c r="D15336" s="775" t="s">
        <v>174</v>
      </c>
      <c r="E15336" s="775">
        <v>4.48E-2</v>
      </c>
      <c r="F15336" s="775" t="s">
        <v>765</v>
      </c>
      <c r="G15336" s="775" t="s">
        <v>1970</v>
      </c>
      <c r="H15336" s="775" t="s">
        <v>1971</v>
      </c>
      <c r="I15336" s="775" t="s">
        <v>4761</v>
      </c>
    </row>
    <row r="15337" spans="1:9">
      <c r="A15337" s="775" t="str">
        <f>Table_wabobpsvr_AzureCalc_AzureCalcRateCard[[#This Row],[ServiceName]]&amp;Table_wabobpsvr_AzureCalc_AzureCalcRateCard[[#This Row],[Price_Level]]&amp;Table_wabobpsvr_AzureCalc_AzureCalcRateCard[[#This Row],[Region]]</f>
        <v>Geo Redundant Storage Standard IO - Block BlobB</v>
      </c>
      <c r="B15337" s="775"/>
      <c r="C15337" s="775" t="s">
        <v>764</v>
      </c>
      <c r="D15337" s="775" t="s">
        <v>175</v>
      </c>
      <c r="E15337" s="775">
        <v>4.48E-2</v>
      </c>
      <c r="F15337" s="775" t="s">
        <v>765</v>
      </c>
      <c r="G15337" s="775" t="s">
        <v>1970</v>
      </c>
      <c r="H15337" s="775" t="s">
        <v>1971</v>
      </c>
      <c r="I15337" s="775" t="s">
        <v>4761</v>
      </c>
    </row>
    <row r="15338" spans="1:9">
      <c r="A15338" s="775" t="str">
        <f>Table_wabobpsvr_AzureCalc_AzureCalcRateCard[[#This Row],[ServiceName]]&amp;Table_wabobpsvr_AzureCalc_AzureCalcRateCard[[#This Row],[Price_Level]]&amp;Table_wabobpsvr_AzureCalc_AzureCalcRateCard[[#This Row],[Region]]</f>
        <v>Geo Redundant Storage Standard IO - Block BlobC</v>
      </c>
      <c r="B15338" s="775"/>
      <c r="C15338" s="775" t="s">
        <v>764</v>
      </c>
      <c r="D15338" s="775" t="s">
        <v>177</v>
      </c>
      <c r="E15338" s="775">
        <v>4.48E-2</v>
      </c>
      <c r="F15338" s="775" t="s">
        <v>765</v>
      </c>
      <c r="G15338" s="775" t="s">
        <v>1970</v>
      </c>
      <c r="H15338" s="775" t="s">
        <v>1971</v>
      </c>
      <c r="I15338" s="775" t="s">
        <v>4761</v>
      </c>
    </row>
    <row r="15339" spans="1:9">
      <c r="A15339" s="1039" t="str">
        <f>Table_wabobpsvr_AzureCalc_AzureCalcRateCard[[#This Row],[ServiceName]]&amp;Table_wabobpsvr_AzureCalc_AzureCalcRateCard[[#This Row],[Price_Level]]&amp;Table_wabobpsvr_AzureCalc_AzureCalcRateCard[[#This Row],[Region]]</f>
        <v>Geo Redundant Storage Standard IO - Block BlobD</v>
      </c>
      <c r="B15339" s="1039"/>
      <c r="C15339" s="1039" t="s">
        <v>764</v>
      </c>
      <c r="D15339" s="1039" t="s">
        <v>176</v>
      </c>
      <c r="E15339" s="1039">
        <v>4.48E-2</v>
      </c>
      <c r="F15339" s="1039" t="s">
        <v>765</v>
      </c>
      <c r="G15339" s="775" t="s">
        <v>1970</v>
      </c>
      <c r="H15339" s="775" t="s">
        <v>1971</v>
      </c>
      <c r="I15339" s="775" t="s">
        <v>4761</v>
      </c>
    </row>
    <row r="15340" spans="1:9">
      <c r="A15340" s="1039" t="str">
        <f>Table_wabobpsvr_AzureCalc_AzureCalcRateCard[[#This Row],[ServiceName]]&amp;Table_wabobpsvr_AzureCalc_AzureCalcRateCard[[#This Row],[Price_Level]]&amp;Table_wabobpsvr_AzureCalc_AzureCalcRateCard[[#This Row],[Region]]</f>
        <v>Geo Redundant Storage Standard IO - Block BlobMOSP13</v>
      </c>
      <c r="B15340" s="1039">
        <v>13</v>
      </c>
      <c r="C15340" s="1039" t="s">
        <v>764</v>
      </c>
      <c r="D15340" s="1039" t="s">
        <v>606</v>
      </c>
      <c r="E15340" s="1039">
        <v>6.5500000000000003E-2</v>
      </c>
      <c r="F15340" s="1039" t="s">
        <v>765</v>
      </c>
      <c r="G15340" s="775" t="s">
        <v>4235</v>
      </c>
      <c r="H15340" s="775" t="s">
        <v>4235</v>
      </c>
      <c r="I15340" s="775" t="s">
        <v>5081</v>
      </c>
    </row>
    <row r="15341" spans="1:9">
      <c r="A15341" s="775" t="str">
        <f>Table_wabobpsvr_AzureCalc_AzureCalcRateCard[[#This Row],[ServiceName]]&amp;Table_wabobpsvr_AzureCalc_AzureCalcRateCard[[#This Row],[Price_Level]]&amp;Table_wabobpsvr_AzureCalc_AzureCalcRateCard[[#This Row],[Region]]</f>
        <v>Geo Redundant Storage Standard IO - Block BlobA13</v>
      </c>
      <c r="B15341" s="775">
        <v>13</v>
      </c>
      <c r="C15341" s="775" t="s">
        <v>764</v>
      </c>
      <c r="D15341" s="775" t="s">
        <v>174</v>
      </c>
      <c r="E15341" s="775">
        <v>6.0999999999999999E-2</v>
      </c>
      <c r="F15341" s="775" t="s">
        <v>765</v>
      </c>
      <c r="G15341" s="775" t="s">
        <v>1972</v>
      </c>
      <c r="H15341" s="775" t="s">
        <v>1973</v>
      </c>
      <c r="I15341" s="775" t="s">
        <v>5081</v>
      </c>
    </row>
    <row r="15342" spans="1:9">
      <c r="A15342" s="775" t="str">
        <f>Table_wabobpsvr_AzureCalc_AzureCalcRateCard[[#This Row],[ServiceName]]&amp;Table_wabobpsvr_AzureCalc_AzureCalcRateCard[[#This Row],[Price_Level]]&amp;Table_wabobpsvr_AzureCalc_AzureCalcRateCard[[#This Row],[Region]]</f>
        <v>Redis Cache Standard C1MOSP</v>
      </c>
      <c r="B15342" s="775"/>
      <c r="C15342" s="775" t="s">
        <v>680</v>
      </c>
      <c r="D15342" s="775" t="s">
        <v>606</v>
      </c>
      <c r="E15342" s="775">
        <v>0.13800000000000001</v>
      </c>
      <c r="F15342" s="775" t="s">
        <v>814</v>
      </c>
      <c r="G15342" s="775" t="s">
        <v>4235</v>
      </c>
      <c r="H15342" s="775" t="s">
        <v>4235</v>
      </c>
      <c r="I15342" s="775" t="s">
        <v>5659</v>
      </c>
    </row>
    <row r="15343" spans="1:9">
      <c r="A15343" s="775" t="str">
        <f>Table_wabobpsvr_AzureCalc_AzureCalcRateCard[[#This Row],[ServiceName]]&amp;Table_wabobpsvr_AzureCalc_AzureCalcRateCard[[#This Row],[Price_Level]]&amp;Table_wabobpsvr_AzureCalc_AzureCalcRateCard[[#This Row],[Region]]</f>
        <v>A5 HDInsight (Non-Windows)MOSP13</v>
      </c>
      <c r="B15343" s="775">
        <v>13</v>
      </c>
      <c r="C15343" s="775" t="s">
        <v>87</v>
      </c>
      <c r="D15343" s="775" t="s">
        <v>606</v>
      </c>
      <c r="E15343" s="775">
        <v>0.218</v>
      </c>
      <c r="F15343" s="775" t="s">
        <v>3376</v>
      </c>
      <c r="G15343" s="775" t="s">
        <v>4235</v>
      </c>
      <c r="H15343" s="775" t="s">
        <v>4235</v>
      </c>
      <c r="I15343" s="775" t="s">
        <v>5660</v>
      </c>
    </row>
    <row r="15344" spans="1:9">
      <c r="A15344" s="1039" t="str">
        <f>Table_wabobpsvr_AzureCalc_AzureCalcRateCard[[#This Row],[ServiceName]]&amp;Table_wabobpsvr_AzureCalc_AzureCalcRateCard[[#This Row],[Price_Level]]&amp;Table_wabobpsvr_AzureCalc_AzureCalcRateCard[[#This Row],[Region]]</f>
        <v>Redis Cache Standard C1A</v>
      </c>
      <c r="B15344" s="1039"/>
      <c r="C15344" s="1039" t="s">
        <v>680</v>
      </c>
      <c r="D15344" s="1039" t="s">
        <v>174</v>
      </c>
      <c r="E15344" s="1039">
        <v>0.13386000000000001</v>
      </c>
      <c r="F15344" s="1039" t="s">
        <v>814</v>
      </c>
      <c r="G15344" s="775" t="s">
        <v>3327</v>
      </c>
      <c r="H15344" s="775" t="s">
        <v>3328</v>
      </c>
      <c r="I15344" s="775" t="s">
        <v>5659</v>
      </c>
    </row>
    <row r="15345" spans="1:9">
      <c r="A15345" s="775" t="str">
        <f>Table_wabobpsvr_AzureCalc_AzureCalcRateCard[[#This Row],[ServiceName]]&amp;Table_wabobpsvr_AzureCalc_AzureCalcRateCard[[#This Row],[Price_Level]]&amp;Table_wabobpsvr_AzureCalc_AzureCalcRateCard[[#This Row],[Region]]</f>
        <v>Redis Cache Standard C1B</v>
      </c>
      <c r="B15345" s="775"/>
      <c r="C15345" s="775" t="s">
        <v>680</v>
      </c>
      <c r="D15345" s="775" t="s">
        <v>175</v>
      </c>
      <c r="E15345" s="775">
        <v>0.12972</v>
      </c>
      <c r="F15345" s="775" t="s">
        <v>814</v>
      </c>
      <c r="G15345" s="775" t="s">
        <v>3327</v>
      </c>
      <c r="H15345" s="775" t="s">
        <v>3328</v>
      </c>
      <c r="I15345" s="775" t="s">
        <v>5659</v>
      </c>
    </row>
    <row r="15346" spans="1:9">
      <c r="A15346" s="775" t="str">
        <f>Table_wabobpsvr_AzureCalc_AzureCalcRateCard[[#This Row],[ServiceName]]&amp;Table_wabobpsvr_AzureCalc_AzureCalcRateCard[[#This Row],[Price_Level]]&amp;Table_wabobpsvr_AzureCalc_AzureCalcRateCard[[#This Row],[Region]]</f>
        <v>Redis Cache Standard C1C</v>
      </c>
      <c r="B15346" s="775"/>
      <c r="C15346" s="775" t="s">
        <v>680</v>
      </c>
      <c r="D15346" s="775" t="s">
        <v>177</v>
      </c>
      <c r="E15346" s="775">
        <v>0.12558</v>
      </c>
      <c r="F15346" s="775" t="s">
        <v>814</v>
      </c>
      <c r="G15346" s="775" t="s">
        <v>3327</v>
      </c>
      <c r="H15346" s="775" t="s">
        <v>3328</v>
      </c>
      <c r="I15346" s="775" t="s">
        <v>5659</v>
      </c>
    </row>
    <row r="15347" spans="1:9">
      <c r="A15347" s="775" t="str">
        <f>Table_wabobpsvr_AzureCalc_AzureCalcRateCard[[#This Row],[ServiceName]]&amp;Table_wabobpsvr_AzureCalc_AzureCalcRateCard[[#This Row],[Price_Level]]&amp;Table_wabobpsvr_AzureCalc_AzureCalcRateCard[[#This Row],[Region]]</f>
        <v>Redis Cache Standard C1D</v>
      </c>
      <c r="B15347" s="775"/>
      <c r="C15347" s="775" t="s">
        <v>680</v>
      </c>
      <c r="D15347" s="775" t="s">
        <v>176</v>
      </c>
      <c r="E15347" s="775">
        <v>0.12144000000000001</v>
      </c>
      <c r="F15347" s="775" t="s">
        <v>814</v>
      </c>
      <c r="G15347" s="775" t="s">
        <v>3327</v>
      </c>
      <c r="H15347" s="775" t="s">
        <v>3328</v>
      </c>
      <c r="I15347" s="775" t="s">
        <v>5659</v>
      </c>
    </row>
    <row r="15348" spans="1:9">
      <c r="A15348" s="775" t="str">
        <f>Table_wabobpsvr_AzureCalc_AzureCalcRateCard[[#This Row],[ServiceName]]&amp;Table_wabobpsvr_AzureCalc_AzureCalcRateCard[[#This Row],[Price_Level]]&amp;Table_wabobpsvr_AzureCalc_AzureCalcRateCard[[#This Row],[Region]]</f>
        <v>Redis Cache Standard C2MOSP</v>
      </c>
      <c r="B15348" s="775"/>
      <c r="C15348" s="775" t="s">
        <v>680</v>
      </c>
      <c r="D15348" s="775" t="s">
        <v>606</v>
      </c>
      <c r="E15348" s="775">
        <v>0.22500000000000001</v>
      </c>
      <c r="F15348" s="775" t="s">
        <v>818</v>
      </c>
      <c r="G15348" s="775" t="s">
        <v>4235</v>
      </c>
      <c r="H15348" s="775" t="s">
        <v>4235</v>
      </c>
      <c r="I15348" s="775" t="s">
        <v>5661</v>
      </c>
    </row>
    <row r="15349" spans="1:9">
      <c r="A15349" s="775" t="str">
        <f>Table_wabobpsvr_AzureCalc_AzureCalcRateCard[[#This Row],[ServiceName]]&amp;Table_wabobpsvr_AzureCalc_AzureCalcRateCard[[#This Row],[Price_Level]]&amp;Table_wabobpsvr_AzureCalc_AzureCalcRateCard[[#This Row],[Region]]</f>
        <v>Redis Cache Standard C2A</v>
      </c>
      <c r="B15349" s="775"/>
      <c r="C15349" s="775" t="s">
        <v>680</v>
      </c>
      <c r="D15349" s="775" t="s">
        <v>174</v>
      </c>
      <c r="E15349" s="775">
        <v>0.21825</v>
      </c>
      <c r="F15349" s="775" t="s">
        <v>818</v>
      </c>
      <c r="G15349" s="775" t="s">
        <v>3329</v>
      </c>
      <c r="H15349" s="775" t="s">
        <v>3330</v>
      </c>
      <c r="I15349" s="775" t="s">
        <v>5661</v>
      </c>
    </row>
    <row r="15350" spans="1:9">
      <c r="A15350" s="775" t="str">
        <f>Table_wabobpsvr_AzureCalc_AzureCalcRateCard[[#This Row],[ServiceName]]&amp;Table_wabobpsvr_AzureCalc_AzureCalcRateCard[[#This Row],[Price_Level]]&amp;Table_wabobpsvr_AzureCalc_AzureCalcRateCard[[#This Row],[Region]]</f>
        <v>Redis Cache Standard C2B</v>
      </c>
      <c r="B15350" s="775"/>
      <c r="C15350" s="775" t="s">
        <v>680</v>
      </c>
      <c r="D15350" s="775" t="s">
        <v>175</v>
      </c>
      <c r="E15350" s="775">
        <v>0.21149999999999999</v>
      </c>
      <c r="F15350" s="775" t="s">
        <v>818</v>
      </c>
      <c r="G15350" s="775" t="s">
        <v>3329</v>
      </c>
      <c r="H15350" s="775" t="s">
        <v>3330</v>
      </c>
      <c r="I15350" s="775" t="s">
        <v>5661</v>
      </c>
    </row>
    <row r="15351" spans="1:9">
      <c r="A15351" s="775" t="str">
        <f>Table_wabobpsvr_AzureCalc_AzureCalcRateCard[[#This Row],[ServiceName]]&amp;Table_wabobpsvr_AzureCalc_AzureCalcRateCard[[#This Row],[Price_Level]]&amp;Table_wabobpsvr_AzureCalc_AzureCalcRateCard[[#This Row],[Region]]</f>
        <v>Redis Cache Standard C2C</v>
      </c>
      <c r="B15351" s="775"/>
      <c r="C15351" s="775" t="s">
        <v>680</v>
      </c>
      <c r="D15351" s="775" t="s">
        <v>177</v>
      </c>
      <c r="E15351" s="775">
        <v>0.20474999999999999</v>
      </c>
      <c r="F15351" s="775" t="s">
        <v>818</v>
      </c>
      <c r="G15351" s="775" t="s">
        <v>3329</v>
      </c>
      <c r="H15351" s="775" t="s">
        <v>3330</v>
      </c>
      <c r="I15351" s="775" t="s">
        <v>5661</v>
      </c>
    </row>
    <row r="15352" spans="1:9">
      <c r="A15352" s="775" t="str">
        <f>Table_wabobpsvr_AzureCalc_AzureCalcRateCard[[#This Row],[ServiceName]]&amp;Table_wabobpsvr_AzureCalc_AzureCalcRateCard[[#This Row],[Price_Level]]&amp;Table_wabobpsvr_AzureCalc_AzureCalcRateCard[[#This Row],[Region]]</f>
        <v>Redis Cache Standard C2D</v>
      </c>
      <c r="B15352" s="775"/>
      <c r="C15352" s="775" t="s">
        <v>680</v>
      </c>
      <c r="D15352" s="775" t="s">
        <v>176</v>
      </c>
      <c r="E15352" s="775">
        <v>0.19800000000000001</v>
      </c>
      <c r="F15352" s="775" t="s">
        <v>818</v>
      </c>
      <c r="G15352" s="775" t="s">
        <v>3329</v>
      </c>
      <c r="H15352" s="775" t="s">
        <v>3330</v>
      </c>
      <c r="I15352" s="775" t="s">
        <v>5661</v>
      </c>
    </row>
    <row r="15353" spans="1:9">
      <c r="A15353" s="775" t="str">
        <f>Table_wabobpsvr_AzureCalc_AzureCalcRateCard[[#This Row],[ServiceName]]&amp;Table_wabobpsvr_AzureCalc_AzureCalcRateCard[[#This Row],[Price_Level]]&amp;Table_wabobpsvr_AzureCalc_AzureCalcRateCard[[#This Row],[Region]]</f>
        <v>A5 HDInsight (Non-Windows)A13</v>
      </c>
      <c r="B15353" s="775">
        <v>13</v>
      </c>
      <c r="C15353" s="775" t="s">
        <v>87</v>
      </c>
      <c r="D15353" s="775" t="s">
        <v>174</v>
      </c>
      <c r="E15353" s="775">
        <v>0.15909999999999999</v>
      </c>
      <c r="F15353" s="775" t="s">
        <v>3376</v>
      </c>
      <c r="G15353" s="775" t="s">
        <v>3411</v>
      </c>
      <c r="H15353" s="775" t="s">
        <v>3412</v>
      </c>
      <c r="I15353" s="775" t="s">
        <v>5660</v>
      </c>
    </row>
    <row r="15354" spans="1:9">
      <c r="A15354" s="775" t="str">
        <f>Table_wabobpsvr_AzureCalc_AzureCalcRateCard[[#This Row],[ServiceName]]&amp;Table_wabobpsvr_AzureCalc_AzureCalcRateCard[[#This Row],[Price_Level]]&amp;Table_wabobpsvr_AzureCalc_AzureCalcRateCard[[#This Row],[Region]]</f>
        <v>A5 HDInsight (Non-Windows)B13</v>
      </c>
      <c r="B15354" s="775">
        <v>13</v>
      </c>
      <c r="C15354" s="775" t="s">
        <v>87</v>
      </c>
      <c r="D15354" s="775" t="s">
        <v>175</v>
      </c>
      <c r="E15354" s="775">
        <v>0.15260000000000001</v>
      </c>
      <c r="F15354" s="775" t="s">
        <v>3376</v>
      </c>
      <c r="G15354" s="775" t="s">
        <v>3411</v>
      </c>
      <c r="H15354" s="775" t="s">
        <v>3412</v>
      </c>
      <c r="I15354" s="775" t="s">
        <v>5660</v>
      </c>
    </row>
    <row r="15355" spans="1:9">
      <c r="A15355" s="775" t="str">
        <f>Table_wabobpsvr_AzureCalc_AzureCalcRateCard[[#This Row],[ServiceName]]&amp;Table_wabobpsvr_AzureCalc_AzureCalcRateCard[[#This Row],[Price_Level]]&amp;Table_wabobpsvr_AzureCalc_AzureCalcRateCard[[#This Row],[Region]]</f>
        <v>A5 HDInsight (Non-Windows)C13</v>
      </c>
      <c r="B15355" s="775">
        <v>13</v>
      </c>
      <c r="C15355" s="775" t="s">
        <v>87</v>
      </c>
      <c r="D15355" s="775" t="s">
        <v>177</v>
      </c>
      <c r="E15355" s="775">
        <v>0.14610000000000001</v>
      </c>
      <c r="F15355" s="775" t="s">
        <v>3376</v>
      </c>
      <c r="G15355" s="775" t="s">
        <v>3411</v>
      </c>
      <c r="H15355" s="775" t="s">
        <v>3412</v>
      </c>
      <c r="I15355" s="775" t="s">
        <v>5660</v>
      </c>
    </row>
    <row r="15356" spans="1:9">
      <c r="A15356" s="775" t="str">
        <f>Table_wabobpsvr_AzureCalc_AzureCalcRateCard[[#This Row],[ServiceName]]&amp;Table_wabobpsvr_AzureCalc_AzureCalcRateCard[[#This Row],[Price_Level]]&amp;Table_wabobpsvr_AzureCalc_AzureCalcRateCard[[#This Row],[Region]]</f>
        <v>A5 HDInsight (Non-Windows)D13</v>
      </c>
      <c r="B15356" s="775">
        <v>13</v>
      </c>
      <c r="C15356" s="775" t="s">
        <v>87</v>
      </c>
      <c r="D15356" s="775" t="s">
        <v>176</v>
      </c>
      <c r="E15356" s="775">
        <v>0.13950000000000001</v>
      </c>
      <c r="F15356" s="775" t="s">
        <v>3376</v>
      </c>
      <c r="G15356" s="775" t="s">
        <v>3411</v>
      </c>
      <c r="H15356" s="775" t="s">
        <v>3412</v>
      </c>
      <c r="I15356" s="775" t="s">
        <v>5660</v>
      </c>
    </row>
    <row r="15357" spans="1:9">
      <c r="A15357" s="775" t="str">
        <f>Table_wabobpsvr_AzureCalc_AzureCalcRateCard[[#This Row],[ServiceName]]&amp;Table_wabobpsvr_AzureCalc_AzureCalcRateCard[[#This Row],[Price_Level]]&amp;Table_wabobpsvr_AzureCalc_AzureCalcRateCard[[#This Row],[Region]]</f>
        <v>A8 HDInsight (Non-Windows)MOSP12</v>
      </c>
      <c r="B15357" s="775">
        <v>12</v>
      </c>
      <c r="C15357" s="775" t="s">
        <v>87</v>
      </c>
      <c r="D15357" s="775" t="s">
        <v>606</v>
      </c>
      <c r="E15357" s="775">
        <v>1.2250000000000001</v>
      </c>
      <c r="F15357" s="775" t="s">
        <v>3379</v>
      </c>
      <c r="G15357" s="775" t="s">
        <v>4235</v>
      </c>
      <c r="H15357" s="775" t="s">
        <v>4235</v>
      </c>
      <c r="I15357" s="775" t="s">
        <v>5662</v>
      </c>
    </row>
    <row r="15358" spans="1:9">
      <c r="A15358" s="775" t="str">
        <f>Table_wabobpsvr_AzureCalc_AzureCalcRateCard[[#This Row],[ServiceName]]&amp;Table_wabobpsvr_AzureCalc_AzureCalcRateCard[[#This Row],[Price_Level]]&amp;Table_wabobpsvr_AzureCalc_AzureCalcRateCard[[#This Row],[Region]]</f>
        <v>A5 HDInsight (Non-Windows)B</v>
      </c>
      <c r="B15358" s="775"/>
      <c r="C15358" s="775" t="s">
        <v>87</v>
      </c>
      <c r="D15358" s="775" t="s">
        <v>175</v>
      </c>
      <c r="E15358" s="775">
        <v>0.1225</v>
      </c>
      <c r="F15358" s="775" t="s">
        <v>3376</v>
      </c>
      <c r="G15358" s="775" t="s">
        <v>3381</v>
      </c>
      <c r="H15358" s="775" t="s">
        <v>3382</v>
      </c>
      <c r="I15358" s="775" t="s">
        <v>4654</v>
      </c>
    </row>
    <row r="15359" spans="1:9">
      <c r="A15359" s="775" t="str">
        <f>Table_wabobpsvr_AzureCalc_AzureCalcRateCard[[#This Row],[ServiceName]]&amp;Table_wabobpsvr_AzureCalc_AzureCalcRateCard[[#This Row],[Price_Level]]&amp;Table_wabobpsvr_AzureCalc_AzureCalcRateCard[[#This Row],[Region]]</f>
        <v>A5 HDInsight (Non-Windows)C</v>
      </c>
      <c r="B15359" s="775"/>
      <c r="C15359" s="775" t="s">
        <v>87</v>
      </c>
      <c r="D15359" s="775" t="s">
        <v>177</v>
      </c>
      <c r="E15359" s="775">
        <v>0.1172</v>
      </c>
      <c r="F15359" s="775" t="s">
        <v>3376</v>
      </c>
      <c r="G15359" s="775" t="s">
        <v>3381</v>
      </c>
      <c r="H15359" s="775" t="s">
        <v>3382</v>
      </c>
      <c r="I15359" s="775" t="s">
        <v>4654</v>
      </c>
    </row>
    <row r="15360" spans="1:9">
      <c r="A15360" s="775" t="str">
        <f>Table_wabobpsvr_AzureCalc_AzureCalcRateCard[[#This Row],[ServiceName]]&amp;Table_wabobpsvr_AzureCalc_AzureCalcRateCard[[#This Row],[Price_Level]]&amp;Table_wabobpsvr_AzureCalc_AzureCalcRateCard[[#This Row],[Region]]</f>
        <v>A5 HDInsight (Non-Windows)D</v>
      </c>
      <c r="B15360" s="775"/>
      <c r="C15360" s="775" t="s">
        <v>87</v>
      </c>
      <c r="D15360" s="775" t="s">
        <v>176</v>
      </c>
      <c r="E15360" s="775">
        <v>0.112</v>
      </c>
      <c r="F15360" s="775" t="s">
        <v>3376</v>
      </c>
      <c r="G15360" s="775" t="s">
        <v>3381</v>
      </c>
      <c r="H15360" s="775" t="s">
        <v>3382</v>
      </c>
      <c r="I15360" s="775" t="s">
        <v>4654</v>
      </c>
    </row>
    <row r="15361" spans="1:9">
      <c r="A15361" s="775" t="str">
        <f>Table_wabobpsvr_AzureCalc_AzureCalcRateCard[[#This Row],[ServiceName]]&amp;Table_wabobpsvr_AzureCalc_AzureCalcRateCard[[#This Row],[Price_Level]]&amp;Table_wabobpsvr_AzureCalc_AzureCalcRateCard[[#This Row],[Region]]</f>
        <v>A6 HDInsightMOSP</v>
      </c>
      <c r="B15361" s="775"/>
      <c r="C15361" s="775" t="s">
        <v>87</v>
      </c>
      <c r="D15361" s="775" t="s">
        <v>606</v>
      </c>
      <c r="E15361" s="775">
        <v>0.71</v>
      </c>
      <c r="F15361" s="775" t="s">
        <v>3413</v>
      </c>
      <c r="G15361" s="775" t="s">
        <v>4235</v>
      </c>
      <c r="H15361" s="775" t="s">
        <v>4235</v>
      </c>
      <c r="I15361" s="775" t="s">
        <v>5163</v>
      </c>
    </row>
    <row r="15362" spans="1:9">
      <c r="A15362" s="775" t="str">
        <f>Table_wabobpsvr_AzureCalc_AzureCalcRateCard[[#This Row],[ServiceName]]&amp;Table_wabobpsvr_AzureCalc_AzureCalcRateCard[[#This Row],[Price_Level]]&amp;Table_wabobpsvr_AzureCalc_AzureCalcRateCard[[#This Row],[Region]]</f>
        <v>Redis Cache Standard C3MOSP</v>
      </c>
      <c r="B15362" s="775"/>
      <c r="C15362" s="775" t="s">
        <v>680</v>
      </c>
      <c r="D15362" s="775" t="s">
        <v>606</v>
      </c>
      <c r="E15362" s="775">
        <v>0.45</v>
      </c>
      <c r="F15362" s="775" t="s">
        <v>824</v>
      </c>
      <c r="G15362" s="775" t="s">
        <v>4235</v>
      </c>
      <c r="H15362" s="775" t="s">
        <v>4235</v>
      </c>
      <c r="I15362" s="775" t="s">
        <v>5663</v>
      </c>
    </row>
    <row r="15363" spans="1:9">
      <c r="A15363" s="775" t="str">
        <f>Table_wabobpsvr_AzureCalc_AzureCalcRateCard[[#This Row],[ServiceName]]&amp;Table_wabobpsvr_AzureCalc_AzureCalcRateCard[[#This Row],[Price_Level]]&amp;Table_wabobpsvr_AzureCalc_AzureCalcRateCard[[#This Row],[Region]]</f>
        <v>A9 HDInsightMOSP</v>
      </c>
      <c r="B15363" s="775"/>
      <c r="C15363" s="775" t="s">
        <v>87</v>
      </c>
      <c r="D15363" s="775" t="s">
        <v>606</v>
      </c>
      <c r="E15363" s="775">
        <v>4.9000000000000004</v>
      </c>
      <c r="F15363" s="775" t="s">
        <v>3414</v>
      </c>
      <c r="G15363" s="775" t="s">
        <v>4235</v>
      </c>
      <c r="H15363" s="775" t="s">
        <v>4235</v>
      </c>
      <c r="I15363" s="775" t="s">
        <v>5664</v>
      </c>
    </row>
    <row r="15364" spans="1:9">
      <c r="A15364" s="775" t="str">
        <f>Table_wabobpsvr_AzureCalc_AzureCalcRateCard[[#This Row],[ServiceName]]&amp;Table_wabobpsvr_AzureCalc_AzureCalcRateCard[[#This Row],[Price_Level]]&amp;Table_wabobpsvr_AzureCalc_AzureCalcRateCard[[#This Row],[Region]]</f>
        <v>A9 HDInsightA</v>
      </c>
      <c r="B15364" s="775"/>
      <c r="C15364" s="775" t="s">
        <v>87</v>
      </c>
      <c r="D15364" s="775" t="s">
        <v>174</v>
      </c>
      <c r="E15364" s="775">
        <v>3.577</v>
      </c>
      <c r="F15364" s="775" t="s">
        <v>3414</v>
      </c>
      <c r="G15364" s="775" t="s">
        <v>3415</v>
      </c>
      <c r="H15364" s="775" t="s">
        <v>3416</v>
      </c>
      <c r="I15364" s="775" t="s">
        <v>5664</v>
      </c>
    </row>
    <row r="15365" spans="1:9">
      <c r="A15365" s="775" t="str">
        <f>Table_wabobpsvr_AzureCalc_AzureCalcRateCard[[#This Row],[ServiceName]]&amp;Table_wabobpsvr_AzureCalc_AzureCalcRateCard[[#This Row],[Price_Level]]&amp;Table_wabobpsvr_AzureCalc_AzureCalcRateCard[[#This Row],[Region]]</f>
        <v>A9 HDInsightB</v>
      </c>
      <c r="B15365" s="775"/>
      <c r="C15365" s="775" t="s">
        <v>87</v>
      </c>
      <c r="D15365" s="775" t="s">
        <v>175</v>
      </c>
      <c r="E15365" s="775">
        <v>3.43</v>
      </c>
      <c r="F15365" s="775" t="s">
        <v>3414</v>
      </c>
      <c r="G15365" s="775" t="s">
        <v>3415</v>
      </c>
      <c r="H15365" s="775" t="s">
        <v>3416</v>
      </c>
      <c r="I15365" s="775" t="s">
        <v>5664</v>
      </c>
    </row>
    <row r="15366" spans="1:9">
      <c r="A15366" s="775" t="str">
        <f>Table_wabobpsvr_AzureCalc_AzureCalcRateCard[[#This Row],[ServiceName]]&amp;Table_wabobpsvr_AzureCalc_AzureCalcRateCard[[#This Row],[Price_Level]]&amp;Table_wabobpsvr_AzureCalc_AzureCalcRateCard[[#This Row],[Region]]</f>
        <v>A9 HDInsightC</v>
      </c>
      <c r="B15366" s="775"/>
      <c r="C15366" s="775" t="s">
        <v>87</v>
      </c>
      <c r="D15366" s="775" t="s">
        <v>177</v>
      </c>
      <c r="E15366" s="775">
        <v>3.2829999999999999</v>
      </c>
      <c r="F15366" s="775" t="s">
        <v>3414</v>
      </c>
      <c r="G15366" s="775" t="s">
        <v>3415</v>
      </c>
      <c r="H15366" s="775" t="s">
        <v>3416</v>
      </c>
      <c r="I15366" s="775" t="s">
        <v>5664</v>
      </c>
    </row>
    <row r="15367" spans="1:9">
      <c r="A15367" s="775" t="str">
        <f>Table_wabobpsvr_AzureCalc_AzureCalcRateCard[[#This Row],[ServiceName]]&amp;Table_wabobpsvr_AzureCalc_AzureCalcRateCard[[#This Row],[Price_Level]]&amp;Table_wabobpsvr_AzureCalc_AzureCalcRateCard[[#This Row],[Region]]</f>
        <v>A9 HDInsightD</v>
      </c>
      <c r="B15367" s="775"/>
      <c r="C15367" s="775" t="s">
        <v>87</v>
      </c>
      <c r="D15367" s="775" t="s">
        <v>176</v>
      </c>
      <c r="E15367" s="775">
        <v>3.1360000000000001</v>
      </c>
      <c r="F15367" s="775" t="s">
        <v>3414</v>
      </c>
      <c r="G15367" s="775" t="s">
        <v>3415</v>
      </c>
      <c r="H15367" s="775" t="s">
        <v>3416</v>
      </c>
      <c r="I15367" s="775" t="s">
        <v>5664</v>
      </c>
    </row>
    <row r="15368" spans="1:9">
      <c r="A15368" s="775" t="str">
        <f>Table_wabobpsvr_AzureCalc_AzureCalcRateCard[[#This Row],[ServiceName]]&amp;Table_wabobpsvr_AzureCalc_AzureCalcRateCard[[#This Row],[Price_Level]]&amp;Table_wabobpsvr_AzureCalc_AzureCalcRateCard[[#This Row],[Region]]</f>
        <v>ExpressRoute (Unlimited) 5 Gbps Connections - Zone 2MOSP0</v>
      </c>
      <c r="B15368" s="775">
        <v>0</v>
      </c>
      <c r="C15368" s="775" t="s">
        <v>7427</v>
      </c>
      <c r="D15368" s="775" t="s">
        <v>606</v>
      </c>
      <c r="E15368" s="775">
        <v>41000</v>
      </c>
      <c r="F15368" s="775" t="s">
        <v>7506</v>
      </c>
      <c r="G15368" s="775"/>
      <c r="H15368" s="775"/>
      <c r="I15368" s="775" t="s">
        <v>7507</v>
      </c>
    </row>
    <row r="15369" spans="1:9">
      <c r="A15369" s="775" t="str">
        <f>Table_wabobpsvr_AzureCalc_AzureCalcRateCard[[#This Row],[ServiceName]]&amp;Table_wabobpsvr_AzureCalc_AzureCalcRateCard[[#This Row],[Price_Level]]&amp;Table_wabobpsvr_AzureCalc_AzureCalcRateCard[[#This Row],[Region]]</f>
        <v>ExpressRoute (Unlimited) 50 Mbps Connections - Zone 2MOSP0</v>
      </c>
      <c r="B15369" s="775">
        <v>0</v>
      </c>
      <c r="C15369" s="775" t="s">
        <v>7427</v>
      </c>
      <c r="D15369" s="775" t="s">
        <v>606</v>
      </c>
      <c r="E15369" s="775">
        <v>610</v>
      </c>
      <c r="F15369" s="775" t="s">
        <v>7508</v>
      </c>
      <c r="G15369" s="775"/>
      <c r="H15369" s="775"/>
      <c r="I15369" s="775" t="s">
        <v>7509</v>
      </c>
    </row>
    <row r="15370" spans="1:9">
      <c r="A15370" s="775" t="str">
        <f>Table_wabobpsvr_AzureCalc_AzureCalcRateCard[[#This Row],[ServiceName]]&amp;Table_wabobpsvr_AzureCalc_AzureCalcRateCard[[#This Row],[Price_Level]]&amp;Table_wabobpsvr_AzureCalc_AzureCalcRateCard[[#This Row],[Region]]</f>
        <v>ExpressRoute (Unlimited) 500 Mbps Connections - Zone 2MOSP0</v>
      </c>
      <c r="B15370" s="775">
        <v>0</v>
      </c>
      <c r="C15370" s="775" t="s">
        <v>7427</v>
      </c>
      <c r="D15370" s="775" t="s">
        <v>606</v>
      </c>
      <c r="E15370" s="775">
        <v>5200</v>
      </c>
      <c r="F15370" s="775" t="s">
        <v>7510</v>
      </c>
      <c r="G15370" s="775"/>
      <c r="H15370" s="775"/>
      <c r="I15370" s="775" t="s">
        <v>7511</v>
      </c>
    </row>
    <row r="15371" spans="1:9">
      <c r="A15371" s="775" t="str">
        <f>Table_wabobpsvr_AzureCalc_AzureCalcRateCard[[#This Row],[ServiceName]]&amp;Table_wabobpsvr_AzureCalc_AzureCalcRateCard[[#This Row],[Price_Level]]&amp;Table_wabobpsvr_AzureCalc_AzureCalcRateCard[[#This Row],[Region]]</f>
        <v>ExpressRoute (Metered) Data Transfer Out at 1 Gbps (GB) - Zone 3MOSP</v>
      </c>
      <c r="B15371" s="775"/>
      <c r="C15371" s="775" t="s">
        <v>9</v>
      </c>
      <c r="D15371" s="775" t="s">
        <v>606</v>
      </c>
      <c r="E15371" s="775">
        <v>0.14000000000000001</v>
      </c>
      <c r="F15371" s="775" t="s">
        <v>7398</v>
      </c>
      <c r="G15371" s="775"/>
      <c r="H15371" s="775"/>
      <c r="I15371" s="775" t="s">
        <v>7512</v>
      </c>
    </row>
    <row r="15372" spans="1:9">
      <c r="A15372" s="775" t="str">
        <f>Table_wabobpsvr_AzureCalc_AzureCalcRateCard[[#This Row],[ServiceName]]&amp;Table_wabobpsvr_AzureCalc_AzureCalcRateCard[[#This Row],[Price_Level]]&amp;Table_wabobpsvr_AzureCalc_AzureCalcRateCard[[#This Row],[Region]]</f>
        <v>ExpressRoute (Metered) 1 Gbps Connections - Zone 3MOSP0</v>
      </c>
      <c r="B15372" s="775">
        <v>0</v>
      </c>
      <c r="C15372" s="775" t="s">
        <v>7427</v>
      </c>
      <c r="D15372" s="775" t="s">
        <v>606</v>
      </c>
      <c r="E15372" s="775">
        <v>436</v>
      </c>
      <c r="F15372" s="775" t="s">
        <v>7430</v>
      </c>
      <c r="G15372" s="775"/>
      <c r="H15372" s="775"/>
      <c r="I15372" s="775" t="s">
        <v>7513</v>
      </c>
    </row>
    <row r="15373" spans="1:9">
      <c r="A15373" s="775" t="str">
        <f>Table_wabobpsvr_AzureCalc_AzureCalcRateCard[[#This Row],[ServiceName]]&amp;Table_wabobpsvr_AzureCalc_AzureCalcRateCard[[#This Row],[Price_Level]]&amp;Table_wabobpsvr_AzureCalc_AzureCalcRateCard[[#This Row],[Region]]</f>
        <v>ExpressRoute (Metered) 10 Gbps Connections - Zone 3MOSP0</v>
      </c>
      <c r="B15373" s="775">
        <v>0</v>
      </c>
      <c r="C15373" s="775" t="s">
        <v>7427</v>
      </c>
      <c r="D15373" s="775" t="s">
        <v>606</v>
      </c>
      <c r="E15373" s="775">
        <v>4350</v>
      </c>
      <c r="F15373" s="775" t="s">
        <v>7431</v>
      </c>
      <c r="G15373" s="775"/>
      <c r="H15373" s="775"/>
      <c r="I15373" s="775" t="s">
        <v>7514</v>
      </c>
    </row>
    <row r="15374" spans="1:9">
      <c r="A15374" s="775" t="str">
        <f>Table_wabobpsvr_AzureCalc_AzureCalcRateCard[[#This Row],[ServiceName]]&amp;Table_wabobpsvr_AzureCalc_AzureCalcRateCard[[#This Row],[Price_Level]]&amp;Table_wabobpsvr_AzureCalc_AzureCalcRateCard[[#This Row],[Region]]</f>
        <v>Premium Storage - Page Blob/P30 (Units)D2</v>
      </c>
      <c r="B15374" s="775">
        <v>2</v>
      </c>
      <c r="C15374" s="775" t="s">
        <v>77</v>
      </c>
      <c r="D15374" s="775" t="s">
        <v>176</v>
      </c>
      <c r="E15374" s="775">
        <v>108.14</v>
      </c>
      <c r="F15374" s="775" t="s">
        <v>3184</v>
      </c>
      <c r="G15374" s="775" t="s">
        <v>3185</v>
      </c>
      <c r="H15374" s="775" t="s">
        <v>3186</v>
      </c>
      <c r="I15374" s="775" t="s">
        <v>5665</v>
      </c>
    </row>
    <row r="15375" spans="1:9">
      <c r="A15375" s="775" t="str">
        <f>Table_wabobpsvr_AzureCalc_AzureCalcRateCard[[#This Row],[ServiceName]]&amp;Table_wabobpsvr_AzureCalc_AzureCalcRateCard[[#This Row],[Price_Level]]&amp;Table_wabobpsvr_AzureCalc_AzureCalcRateCard[[#This Row],[Region]]</f>
        <v>Premium Storage - Page Blob/P30 (Units)MOSP8</v>
      </c>
      <c r="B15375" s="775">
        <v>8</v>
      </c>
      <c r="C15375" s="775" t="s">
        <v>77</v>
      </c>
      <c r="D15375" s="775" t="s">
        <v>606</v>
      </c>
      <c r="E15375" s="775">
        <v>148.68</v>
      </c>
      <c r="F15375" s="775" t="s">
        <v>3184</v>
      </c>
      <c r="G15375" s="775" t="s">
        <v>4235</v>
      </c>
      <c r="H15375" s="775" t="s">
        <v>4235</v>
      </c>
      <c r="I15375" s="775" t="s">
        <v>5666</v>
      </c>
    </row>
    <row r="15376" spans="1:9">
      <c r="A15376" s="775" t="str">
        <f>Table_wabobpsvr_AzureCalc_AzureCalcRateCard[[#This Row],[ServiceName]]&amp;Table_wabobpsvr_AzureCalc_AzureCalcRateCard[[#This Row],[Price_Level]]&amp;Table_wabobpsvr_AzureCalc_AzureCalcRateCard[[#This Row],[Region]]</f>
        <v>Premium Storage - Page Blob/P30 (Units)A8</v>
      </c>
      <c r="B15376" s="775">
        <v>8</v>
      </c>
      <c r="C15376" s="775" t="s">
        <v>77</v>
      </c>
      <c r="D15376" s="775" t="s">
        <v>174</v>
      </c>
      <c r="E15376" s="775">
        <v>144.22</v>
      </c>
      <c r="F15376" s="775" t="s">
        <v>3184</v>
      </c>
      <c r="G15376" s="775" t="s">
        <v>3187</v>
      </c>
      <c r="H15376" s="775" t="s">
        <v>3188</v>
      </c>
      <c r="I15376" s="775" t="s">
        <v>5666</v>
      </c>
    </row>
    <row r="15377" spans="1:9">
      <c r="A15377" s="775" t="str">
        <f>Table_wabobpsvr_AzureCalc_AzureCalcRateCard[[#This Row],[ServiceName]]&amp;Table_wabobpsvr_AzureCalc_AzureCalcRateCard[[#This Row],[Price_Level]]&amp;Table_wabobpsvr_AzureCalc_AzureCalcRateCard[[#This Row],[Region]]</f>
        <v>Premium Storage - Page Blob/P30 (Units)B8</v>
      </c>
      <c r="B15377" s="775">
        <v>8</v>
      </c>
      <c r="C15377" s="775" t="s">
        <v>77</v>
      </c>
      <c r="D15377" s="775" t="s">
        <v>175</v>
      </c>
      <c r="E15377" s="775">
        <v>139.76</v>
      </c>
      <c r="F15377" s="775" t="s">
        <v>3184</v>
      </c>
      <c r="G15377" s="775" t="s">
        <v>3187</v>
      </c>
      <c r="H15377" s="775" t="s">
        <v>3188</v>
      </c>
      <c r="I15377" s="775" t="s">
        <v>5666</v>
      </c>
    </row>
    <row r="15378" spans="1:9">
      <c r="A15378" s="775" t="str">
        <f>Table_wabobpsvr_AzureCalc_AzureCalcRateCard[[#This Row],[ServiceName]]&amp;Table_wabobpsvr_AzureCalc_AzureCalcRateCard[[#This Row],[Price_Level]]&amp;Table_wabobpsvr_AzureCalc_AzureCalcRateCard[[#This Row],[Region]]</f>
        <v>Premium Storage - Page Blob/P30 (Units)C8</v>
      </c>
      <c r="B15378" s="775">
        <v>8</v>
      </c>
      <c r="C15378" s="775" t="s">
        <v>77</v>
      </c>
      <c r="D15378" s="775" t="s">
        <v>177</v>
      </c>
      <c r="E15378" s="775">
        <v>135.30000000000001</v>
      </c>
      <c r="F15378" s="775" t="s">
        <v>3184</v>
      </c>
      <c r="G15378" s="775" t="s">
        <v>3187</v>
      </c>
      <c r="H15378" s="775" t="s">
        <v>3188</v>
      </c>
      <c r="I15378" s="775" t="s">
        <v>5666</v>
      </c>
    </row>
    <row r="15379" spans="1:9">
      <c r="A15379" s="775" t="str">
        <f>Table_wabobpsvr_AzureCalc_AzureCalcRateCard[[#This Row],[ServiceName]]&amp;Table_wabobpsvr_AzureCalc_AzureCalcRateCard[[#This Row],[Price_Level]]&amp;Table_wabobpsvr_AzureCalc_AzureCalcRateCard[[#This Row],[Region]]</f>
        <v>Premium Storage - Page Blob/P30 (Units)D8</v>
      </c>
      <c r="B15379" s="775">
        <v>8</v>
      </c>
      <c r="C15379" s="775" t="s">
        <v>77</v>
      </c>
      <c r="D15379" s="775" t="s">
        <v>176</v>
      </c>
      <c r="E15379" s="775">
        <v>130.84</v>
      </c>
      <c r="F15379" s="775" t="s">
        <v>3184</v>
      </c>
      <c r="G15379" s="775" t="s">
        <v>3187</v>
      </c>
      <c r="H15379" s="775" t="s">
        <v>3188</v>
      </c>
      <c r="I15379" s="775" t="s">
        <v>5666</v>
      </c>
    </row>
    <row r="15380" spans="1:9">
      <c r="A15380" s="775" t="str">
        <f>Table_wabobpsvr_AzureCalc_AzureCalcRateCard[[#This Row],[ServiceName]]&amp;Table_wabobpsvr_AzureCalc_AzureCalcRateCard[[#This Row],[Price_Level]]&amp;Table_wabobpsvr_AzureCalc_AzureCalcRateCard[[#This Row],[Region]]</f>
        <v>ExpressRoute (Metered) 100 Mbps Connections - Zone 3MOSP0</v>
      </c>
      <c r="B15380" s="775">
        <v>0</v>
      </c>
      <c r="C15380" s="775" t="s">
        <v>7427</v>
      </c>
      <c r="D15380" s="775" t="s">
        <v>606</v>
      </c>
      <c r="E15380" s="775">
        <v>100</v>
      </c>
      <c r="F15380" s="775" t="s">
        <v>7432</v>
      </c>
      <c r="G15380" s="775"/>
      <c r="H15380" s="775"/>
      <c r="I15380" s="775" t="s">
        <v>7515</v>
      </c>
    </row>
    <row r="15381" spans="1:9">
      <c r="A15381" s="775" t="str">
        <f>Table_wabobpsvr_AzureCalc_AzureCalcRateCard[[#This Row],[ServiceName]]&amp;Table_wabobpsvr_AzureCalc_AzureCalcRateCard[[#This Row],[Price_Level]]&amp;Table_wabobpsvr_AzureCalc_AzureCalcRateCard[[#This Row],[Region]]</f>
        <v>ExpressRoute (Unlimited) 50 Mbps ConnectionsA3</v>
      </c>
      <c r="B15381" s="775">
        <v>3</v>
      </c>
      <c r="C15381" s="775" t="s">
        <v>7427</v>
      </c>
      <c r="D15381" s="775" t="s">
        <v>174</v>
      </c>
      <c r="E15381" s="775">
        <v>291</v>
      </c>
      <c r="F15381" s="775" t="s">
        <v>7401</v>
      </c>
      <c r="G15381" s="775" t="s">
        <v>7551</v>
      </c>
      <c r="H15381" s="775" t="s">
        <v>7552</v>
      </c>
      <c r="I15381" s="775" t="s">
        <v>7476</v>
      </c>
    </row>
    <row r="15382" spans="1:9">
      <c r="A15382" s="775" t="str">
        <f>Table_wabobpsvr_AzureCalc_AzureCalcRateCard[[#This Row],[ServiceName]]&amp;Table_wabobpsvr_AzureCalc_AzureCalcRateCard[[#This Row],[Price_Level]]&amp;Table_wabobpsvr_AzureCalc_AzureCalcRateCard[[#This Row],[Region]]</f>
        <v>ExpressRoute (Unlimited) 500 Mbps ConnectionsA3</v>
      </c>
      <c r="B15382" s="775">
        <v>3</v>
      </c>
      <c r="C15382" s="775" t="s">
        <v>7427</v>
      </c>
      <c r="D15382" s="775" t="s">
        <v>174</v>
      </c>
      <c r="E15382" s="775">
        <v>2667.5</v>
      </c>
      <c r="F15382" s="775" t="s">
        <v>7404</v>
      </c>
      <c r="G15382" s="775" t="s">
        <v>7553</v>
      </c>
      <c r="H15382" s="775" t="s">
        <v>7554</v>
      </c>
      <c r="I15382" s="775" t="s">
        <v>7478</v>
      </c>
    </row>
    <row r="15383" spans="1:9">
      <c r="A15383" s="775" t="str">
        <f>Table_wabobpsvr_AzureCalc_AzureCalcRateCard[[#This Row],[ServiceName]]&amp;Table_wabobpsvr_AzureCalc_AzureCalcRateCard[[#This Row],[Price_Level]]&amp;Table_wabobpsvr_AzureCalc_AzureCalcRateCard[[#This Row],[Region]]</f>
        <v>ExpressRoute (Unlimited) 100 Mbps Connections - Zone 3C0</v>
      </c>
      <c r="B15383" s="775">
        <v>0</v>
      </c>
      <c r="C15383" s="775" t="s">
        <v>7427</v>
      </c>
      <c r="D15383" s="775" t="s">
        <v>177</v>
      </c>
      <c r="E15383" s="775">
        <v>38.165399999999998</v>
      </c>
      <c r="F15383" s="775" t="s">
        <v>7469</v>
      </c>
      <c r="G15383" s="775"/>
      <c r="H15383" s="775"/>
      <c r="I15383" s="775" t="s">
        <v>7523</v>
      </c>
    </row>
    <row r="15384" spans="1:9">
      <c r="A15384" s="775" t="str">
        <f>Table_wabobpsvr_AzureCalc_AzureCalcRateCard[[#This Row],[ServiceName]]&amp;Table_wabobpsvr_AzureCalc_AzureCalcRateCard[[#This Row],[Price_Level]]&amp;Table_wabobpsvr_AzureCalc_AzureCalcRateCard[[#This Row],[Region]]</f>
        <v>ExpressRoute (Unlimited) 2 Gbps Connections - Zone 3C0</v>
      </c>
      <c r="B15384" s="775">
        <v>0</v>
      </c>
      <c r="C15384" s="775" t="s">
        <v>7427</v>
      </c>
      <c r="D15384" s="775" t="s">
        <v>177</v>
      </c>
      <c r="E15384" s="775">
        <v>510.77390000000003</v>
      </c>
      <c r="F15384" s="775" t="s">
        <v>7470</v>
      </c>
      <c r="G15384" s="775"/>
      <c r="H15384" s="775"/>
      <c r="I15384" s="775" t="s">
        <v>7524</v>
      </c>
    </row>
    <row r="15385" spans="1:9">
      <c r="A15385" s="775" t="str">
        <f>Table_wabobpsvr_AzureCalc_AzureCalcRateCard[[#This Row],[ServiceName]]&amp;Table_wabobpsvr_AzureCalc_AzureCalcRateCard[[#This Row],[Price_Level]]&amp;Table_wabobpsvr_AzureCalc_AzureCalcRateCard[[#This Row],[Region]]</f>
        <v>ExpressRoute (Unlimited) 200 Mbps Connections - Zone 3C0</v>
      </c>
      <c r="B15385" s="775">
        <v>0</v>
      </c>
      <c r="C15385" s="775" t="s">
        <v>7427</v>
      </c>
      <c r="D15385" s="775" t="s">
        <v>177</v>
      </c>
      <c r="E15385" s="775">
        <v>94.521699999999996</v>
      </c>
      <c r="F15385" s="775" t="s">
        <v>7471</v>
      </c>
      <c r="G15385" s="775"/>
      <c r="H15385" s="775"/>
      <c r="I15385" s="775" t="s">
        <v>7525</v>
      </c>
    </row>
    <row r="15386" spans="1:9">
      <c r="A15386" s="775" t="str">
        <f>Table_wabobpsvr_AzureCalc_AzureCalcRateCard[[#This Row],[ServiceName]]&amp;Table_wabobpsvr_AzureCalc_AzureCalcRateCard[[#This Row],[Price_Level]]&amp;Table_wabobpsvr_AzureCalc_AzureCalcRateCard[[#This Row],[Region]]</f>
        <v>ExpressRoute (Unlimited) 5 Gbps Connections - Zone 3C0</v>
      </c>
      <c r="B15386" s="775">
        <v>0</v>
      </c>
      <c r="C15386" s="775" t="s">
        <v>7427</v>
      </c>
      <c r="D15386" s="775" t="s">
        <v>177</v>
      </c>
      <c r="E15386" s="775">
        <v>1203.5478000000001</v>
      </c>
      <c r="F15386" s="775" t="s">
        <v>7472</v>
      </c>
      <c r="G15386" s="775"/>
      <c r="H15386" s="775"/>
      <c r="I15386" s="775" t="s">
        <v>7526</v>
      </c>
    </row>
    <row r="15387" spans="1:9">
      <c r="A15387" s="775" t="str">
        <f>Table_wabobpsvr_AzureCalc_AzureCalcRateCard[[#This Row],[ServiceName]]&amp;Table_wabobpsvr_AzureCalc_AzureCalcRateCard[[#This Row],[Price_Level]]&amp;Table_wabobpsvr_AzureCalc_AzureCalcRateCard[[#This Row],[Region]]</f>
        <v>ExpressRoute (Unlimited) 50 Mbps Connections - Zone 3C0</v>
      </c>
      <c r="B15387" s="775">
        <v>0</v>
      </c>
      <c r="C15387" s="775" t="s">
        <v>7427</v>
      </c>
      <c r="D15387" s="775" t="s">
        <v>177</v>
      </c>
      <c r="E15387" s="775">
        <v>25.598299999999998</v>
      </c>
      <c r="F15387" s="775" t="s">
        <v>7428</v>
      </c>
      <c r="G15387" s="775"/>
      <c r="H15387" s="775"/>
      <c r="I15387" s="775" t="s">
        <v>7429</v>
      </c>
    </row>
    <row r="15388" spans="1:9">
      <c r="A15388" s="775" t="str">
        <f>Table_wabobpsvr_AzureCalc_AzureCalcRateCard[[#This Row],[ServiceName]]&amp;Table_wabobpsvr_AzureCalc_AzureCalcRateCard[[#This Row],[Price_Level]]&amp;Table_wabobpsvr_AzureCalc_AzureCalcRateCard[[#This Row],[Region]]</f>
        <v>ExpressRoute (Unlimited) 500 Mbps Connections - Zone 3C0</v>
      </c>
      <c r="B15388" s="775">
        <v>0</v>
      </c>
      <c r="C15388" s="775" t="s">
        <v>7427</v>
      </c>
      <c r="D15388" s="775" t="s">
        <v>177</v>
      </c>
      <c r="E15388" s="775">
        <v>152.64340000000001</v>
      </c>
      <c r="F15388" s="775" t="s">
        <v>7440</v>
      </c>
      <c r="G15388" s="775"/>
      <c r="H15388" s="775"/>
      <c r="I15388" s="775" t="s">
        <v>7441</v>
      </c>
    </row>
    <row r="15389" spans="1:9">
      <c r="A15389" s="775" t="str">
        <f>Table_wabobpsvr_AzureCalc_AzureCalcRateCard[[#This Row],[ServiceName]]&amp;Table_wabobpsvr_AzureCalc_AzureCalcRateCard[[#This Row],[Price_Level]]&amp;Table_wabobpsvr_AzureCalc_AzureCalcRateCard[[#This Row],[Region]]</f>
        <v>0</v>
      </c>
      <c r="B15389" s="775">
        <v>0</v>
      </c>
      <c r="C15389" s="775" t="s">
        <v>4235</v>
      </c>
      <c r="D15389" s="775" t="s">
        <v>4235</v>
      </c>
      <c r="E15389" s="775">
        <v>0</v>
      </c>
      <c r="F15389" s="775" t="s">
        <v>4235</v>
      </c>
      <c r="G15389" s="775"/>
      <c r="H15389" s="775"/>
      <c r="I15389" s="775" t="s">
        <v>4235</v>
      </c>
    </row>
    <row r="15390" spans="1:9">
      <c r="A15390" s="775" t="str">
        <f>Table_wabobpsvr_AzureCalc_AzureCalcRateCard[[#This Row],[ServiceName]]&amp;Table_wabobpsvr_AzureCalc_AzureCalcRateCard[[#This Row],[Price_Level]]&amp;Table_wabobpsvr_AzureCalc_AzureCalcRateCard[[#This Row],[Region]]</f>
        <v>ExpressRoute (Metered) Data Transfer Out at 1 Gbps (GB) - Zone 1D</v>
      </c>
      <c r="B15390" s="775"/>
      <c r="C15390" s="775" t="s">
        <v>9</v>
      </c>
      <c r="D15390" s="775" t="s">
        <v>176</v>
      </c>
      <c r="E15390" s="775">
        <v>2.1999999999999999E-2</v>
      </c>
      <c r="F15390" s="775" t="s">
        <v>7392</v>
      </c>
      <c r="G15390" s="775" t="s">
        <v>7527</v>
      </c>
      <c r="H15390" s="775" t="s">
        <v>7528</v>
      </c>
      <c r="I15390" s="775" t="s">
        <v>7442</v>
      </c>
    </row>
    <row r="15391" spans="1:9">
      <c r="A15391" s="775" t="str">
        <f>Table_wabobpsvr_AzureCalc_AzureCalcRateCard[[#This Row],[ServiceName]]&amp;Table_wabobpsvr_AzureCalc_AzureCalcRateCard[[#This Row],[Price_Level]]&amp;Table_wabobpsvr_AzureCalc_AzureCalcRateCard[[#This Row],[Region]]</f>
        <v>ExpressRoute (Metered) 1 Gbps Connections - Zone 1D0</v>
      </c>
      <c r="B15391" s="775">
        <v>0</v>
      </c>
      <c r="C15391" s="775" t="s">
        <v>7427</v>
      </c>
      <c r="D15391" s="775" t="s">
        <v>176</v>
      </c>
      <c r="E15391" s="775">
        <v>12.3728</v>
      </c>
      <c r="F15391" s="775" t="s">
        <v>7443</v>
      </c>
      <c r="G15391" s="775"/>
      <c r="H15391" s="775"/>
      <c r="I15391" s="775" t="s">
        <v>7444</v>
      </c>
    </row>
    <row r="15392" spans="1:9">
      <c r="A15392" s="775" t="str">
        <f>Table_wabobpsvr_AzureCalc_AzureCalcRateCard[[#This Row],[ServiceName]]&amp;Table_wabobpsvr_AzureCalc_AzureCalcRateCard[[#This Row],[Price_Level]]&amp;Table_wabobpsvr_AzureCalc_AzureCalcRateCard[[#This Row],[Region]]</f>
        <v>ExpressRoute (Metered) 10 Gbps Connections - Zone 1D0</v>
      </c>
      <c r="B15392" s="775">
        <v>0</v>
      </c>
      <c r="C15392" s="775" t="s">
        <v>7427</v>
      </c>
      <c r="D15392" s="775" t="s">
        <v>176</v>
      </c>
      <c r="E15392" s="775">
        <v>141.93520000000001</v>
      </c>
      <c r="F15392" s="775" t="s">
        <v>7445</v>
      </c>
      <c r="G15392" s="775"/>
      <c r="H15392" s="775"/>
      <c r="I15392" s="775" t="s">
        <v>7446</v>
      </c>
    </row>
    <row r="15393" spans="1:9">
      <c r="A15393" s="775" t="str">
        <f>Table_wabobpsvr_AzureCalc_AzureCalcRateCard[[#This Row],[ServiceName]]&amp;Table_wabobpsvr_AzureCalc_AzureCalcRateCard[[#This Row],[Price_Level]]&amp;Table_wabobpsvr_AzureCalc_AzureCalcRateCard[[#This Row],[Region]]</f>
        <v>ExpressRoute (Metered) 10 Gbps ConnectionsMOSP7</v>
      </c>
      <c r="B15393" s="775">
        <v>7</v>
      </c>
      <c r="C15393" s="775" t="s">
        <v>7427</v>
      </c>
      <c r="D15393" s="775" t="s">
        <v>606</v>
      </c>
      <c r="E15393" s="775">
        <v>5000</v>
      </c>
      <c r="F15393" s="775" t="s">
        <v>7391</v>
      </c>
      <c r="G15393" s="775"/>
      <c r="H15393" s="775"/>
      <c r="I15393" s="775" t="s">
        <v>7446</v>
      </c>
    </row>
    <row r="15394" spans="1:9">
      <c r="A15394" s="775" t="str">
        <f>Table_wabobpsvr_AzureCalc_AzureCalcRateCard[[#This Row],[ServiceName]]&amp;Table_wabobpsvr_AzureCalc_AzureCalcRateCard[[#This Row],[Price_Level]]&amp;Table_wabobpsvr_AzureCalc_AzureCalcRateCard[[#This Row],[Region]]</f>
        <v>ExpressRoute (Metered) 100 Mbps ConnectionsMOSP7</v>
      </c>
      <c r="B15394" s="775">
        <v>7</v>
      </c>
      <c r="C15394" s="775" t="s">
        <v>7427</v>
      </c>
      <c r="D15394" s="775" t="s">
        <v>606</v>
      </c>
      <c r="E15394" s="775">
        <v>110</v>
      </c>
      <c r="F15394" s="775" t="s">
        <v>7395</v>
      </c>
      <c r="G15394" s="775"/>
      <c r="H15394" s="775"/>
      <c r="I15394" s="775" t="s">
        <v>7448</v>
      </c>
    </row>
    <row r="15395" spans="1:9">
      <c r="A15395" s="775" t="str">
        <f>Table_wabobpsvr_AzureCalc_AzureCalcRateCard[[#This Row],[ServiceName]]&amp;Table_wabobpsvr_AzureCalc_AzureCalcRateCard[[#This Row],[Price_Level]]&amp;Table_wabobpsvr_AzureCalc_AzureCalcRateCard[[#This Row],[Region]]</f>
        <v>ExpressRoute (Metered) 2 Gbps ConnectionsMOSP7</v>
      </c>
      <c r="B15395" s="775">
        <v>7</v>
      </c>
      <c r="C15395" s="775" t="s">
        <v>7427</v>
      </c>
      <c r="D15395" s="775" t="s">
        <v>606</v>
      </c>
      <c r="E15395" s="775">
        <v>872</v>
      </c>
      <c r="F15395" s="775" t="s">
        <v>7396</v>
      </c>
      <c r="G15395" s="775"/>
      <c r="H15395" s="775"/>
      <c r="I15395" s="775" t="s">
        <v>7450</v>
      </c>
    </row>
    <row r="15396" spans="1:9">
      <c r="A15396" s="775" t="str">
        <f>Table_wabobpsvr_AzureCalc_AzureCalcRateCard[[#This Row],[ServiceName]]&amp;Table_wabobpsvr_AzureCalc_AzureCalcRateCard[[#This Row],[Price_Level]]&amp;Table_wabobpsvr_AzureCalc_AzureCalcRateCard[[#This Row],[Region]]</f>
        <v>ExpressRoute (Metered) 200 Mbps ConnectionsMOSP7</v>
      </c>
      <c r="B15396" s="775">
        <v>7</v>
      </c>
      <c r="C15396" s="775" t="s">
        <v>7427</v>
      </c>
      <c r="D15396" s="775" t="s">
        <v>606</v>
      </c>
      <c r="E15396" s="775">
        <v>145</v>
      </c>
      <c r="F15396" s="775" t="s">
        <v>7388</v>
      </c>
      <c r="G15396" s="775"/>
      <c r="H15396" s="775"/>
      <c r="I15396" s="775" t="s">
        <v>7452</v>
      </c>
    </row>
    <row r="15397" spans="1:9">
      <c r="A15397" s="775" t="str">
        <f>Table_wabobpsvr_AzureCalc_AzureCalcRateCard[[#This Row],[ServiceName]]&amp;Table_wabobpsvr_AzureCalc_AzureCalcRateCard[[#This Row],[Price_Level]]&amp;Table_wabobpsvr_AzureCalc_AzureCalcRateCard[[#This Row],[Region]]</f>
        <v>ExpressRoute (Metered) 5 Gbps ConnectionsMOSP7</v>
      </c>
      <c r="B15397" s="775">
        <v>7</v>
      </c>
      <c r="C15397" s="775" t="s">
        <v>7427</v>
      </c>
      <c r="D15397" s="775" t="s">
        <v>606</v>
      </c>
      <c r="E15397" s="775">
        <v>2180</v>
      </c>
      <c r="F15397" s="775" t="s">
        <v>7397</v>
      </c>
      <c r="G15397" s="775"/>
      <c r="H15397" s="775"/>
      <c r="I15397" s="775" t="s">
        <v>7454</v>
      </c>
    </row>
    <row r="15398" spans="1:9">
      <c r="A15398" s="775" t="str">
        <f>Table_wabobpsvr_AzureCalc_AzureCalcRateCard[[#This Row],[ServiceName]]&amp;Table_wabobpsvr_AzureCalc_AzureCalcRateCard[[#This Row],[Price_Level]]&amp;Table_wabobpsvr_AzureCalc_AzureCalcRateCard[[#This Row],[Region]]</f>
        <v>ExpressRoute (Metered) 50 Mbps ConnectionsMOSP7</v>
      </c>
      <c r="B15398" s="775">
        <v>7</v>
      </c>
      <c r="C15398" s="775" t="s">
        <v>7427</v>
      </c>
      <c r="D15398" s="775" t="s">
        <v>606</v>
      </c>
      <c r="E15398" s="775">
        <v>55</v>
      </c>
      <c r="F15398" s="775" t="s">
        <v>7394</v>
      </c>
      <c r="G15398" s="775"/>
      <c r="H15398" s="775"/>
      <c r="I15398" s="775" t="s">
        <v>7456</v>
      </c>
    </row>
    <row r="15399" spans="1:9">
      <c r="A15399" s="775" t="str">
        <f>Table_wabobpsvr_AzureCalc_AzureCalcRateCard[[#This Row],[ServiceName]]&amp;Table_wabobpsvr_AzureCalc_AzureCalcRateCard[[#This Row],[Price_Level]]&amp;Table_wabobpsvr_AzureCalc_AzureCalcRateCard[[#This Row],[Region]]</f>
        <v>Basic.A1 VM (Windows)A3</v>
      </c>
      <c r="B15399" s="775">
        <v>3</v>
      </c>
      <c r="C15399" s="775" t="s">
        <v>680</v>
      </c>
      <c r="D15399" s="775" t="s">
        <v>174</v>
      </c>
      <c r="E15399" s="775">
        <v>5.6210000000000003E-2</v>
      </c>
      <c r="F15399" s="775" t="s">
        <v>708</v>
      </c>
      <c r="G15399" s="775" t="s">
        <v>2530</v>
      </c>
      <c r="H15399" s="775" t="s">
        <v>2531</v>
      </c>
      <c r="I15399" s="775" t="s">
        <v>5085</v>
      </c>
    </row>
    <row r="15400" spans="1:9">
      <c r="A15400" s="775" t="str">
        <f>Table_wabobpsvr_AzureCalc_AzureCalcRateCard[[#This Row],[ServiceName]]&amp;Table_wabobpsvr_AzureCalc_AzureCalcRateCard[[#This Row],[Price_Level]]&amp;Table_wabobpsvr_AzureCalc_AzureCalcRateCard[[#This Row],[Region]]</f>
        <v>Basic.A1 VM (Windows)B3</v>
      </c>
      <c r="B15400" s="775">
        <v>3</v>
      </c>
      <c r="C15400" s="775" t="s">
        <v>680</v>
      </c>
      <c r="D15400" s="775" t="s">
        <v>175</v>
      </c>
      <c r="E15400" s="775">
        <v>5.3900000000000003E-2</v>
      </c>
      <c r="F15400" s="775" t="s">
        <v>708</v>
      </c>
      <c r="G15400" s="775" t="s">
        <v>2530</v>
      </c>
      <c r="H15400" s="775" t="s">
        <v>2531</v>
      </c>
      <c r="I15400" s="775" t="s">
        <v>5085</v>
      </c>
    </row>
    <row r="15401" spans="1:9">
      <c r="A15401" s="775" t="str">
        <f>Table_wabobpsvr_AzureCalc_AzureCalcRateCard[[#This Row],[ServiceName]]&amp;Table_wabobpsvr_AzureCalc_AzureCalcRateCard[[#This Row],[Price_Level]]&amp;Table_wabobpsvr_AzureCalc_AzureCalcRateCard[[#This Row],[Region]]</f>
        <v>Basic.A1 VM (Windows)C3</v>
      </c>
      <c r="B15401" s="775">
        <v>3</v>
      </c>
      <c r="C15401" s="775" t="s">
        <v>680</v>
      </c>
      <c r="D15401" s="775" t="s">
        <v>177</v>
      </c>
      <c r="E15401" s="775">
        <v>5.1589999999999997E-2</v>
      </c>
      <c r="F15401" s="775" t="s">
        <v>708</v>
      </c>
      <c r="G15401" s="775" t="s">
        <v>2530</v>
      </c>
      <c r="H15401" s="775" t="s">
        <v>2531</v>
      </c>
      <c r="I15401" s="775" t="s">
        <v>5085</v>
      </c>
    </row>
    <row r="15402" spans="1:9">
      <c r="A15402" s="775" t="str">
        <f>Table_wabobpsvr_AzureCalc_AzureCalcRateCard[[#This Row],[ServiceName]]&amp;Table_wabobpsvr_AzureCalc_AzureCalcRateCard[[#This Row],[Price_Level]]&amp;Table_wabobpsvr_AzureCalc_AzureCalcRateCard[[#This Row],[Region]]</f>
        <v>Basic.A1 VM (Windows)D3</v>
      </c>
      <c r="B15402" s="775">
        <v>3</v>
      </c>
      <c r="C15402" s="775" t="s">
        <v>680</v>
      </c>
      <c r="D15402" s="775" t="s">
        <v>176</v>
      </c>
      <c r="E15402" s="775">
        <v>4.9279999999999997E-2</v>
      </c>
      <c r="F15402" s="775" t="s">
        <v>708</v>
      </c>
      <c r="G15402" s="775" t="s">
        <v>2530</v>
      </c>
      <c r="H15402" s="775" t="s">
        <v>2531</v>
      </c>
      <c r="I15402" s="775" t="s">
        <v>5085</v>
      </c>
    </row>
    <row r="15403" spans="1:9">
      <c r="A15403" s="775" t="str">
        <f>Table_wabobpsvr_AzureCalc_AzureCalcRateCard[[#This Row],[ServiceName]]&amp;Table_wabobpsvr_AzureCalc_AzureCalcRateCard[[#This Row],[Price_Level]]&amp;Table_wabobpsvr_AzureCalc_AzureCalcRateCard[[#This Row],[Region]]</f>
        <v>Basic.A5 VM (Non-Windows)MOSP3</v>
      </c>
      <c r="B15403" s="775">
        <v>3</v>
      </c>
      <c r="C15403" s="775" t="s">
        <v>680</v>
      </c>
      <c r="D15403" s="775" t="s">
        <v>606</v>
      </c>
      <c r="E15403" s="775">
        <v>0.21</v>
      </c>
      <c r="F15403" s="775" t="s">
        <v>707</v>
      </c>
      <c r="G15403" s="775" t="s">
        <v>4235</v>
      </c>
      <c r="H15403" s="775" t="s">
        <v>4235</v>
      </c>
      <c r="I15403" s="775" t="s">
        <v>5086</v>
      </c>
    </row>
    <row r="15404" spans="1:9">
      <c r="A15404" s="775" t="str">
        <f>Table_wabobpsvr_AzureCalc_AzureCalcRateCard[[#This Row],[ServiceName]]&amp;Table_wabobpsvr_AzureCalc_AzureCalcRateCard[[#This Row],[Price_Level]]&amp;Table_wabobpsvr_AzureCalc_AzureCalcRateCard[[#This Row],[Region]]</f>
        <v>Basic.A5 VM (Non-Windows)A3</v>
      </c>
      <c r="B15404" s="775">
        <v>3</v>
      </c>
      <c r="C15404" s="775" t="s">
        <v>680</v>
      </c>
      <c r="D15404" s="775" t="s">
        <v>174</v>
      </c>
      <c r="E15404" s="775">
        <v>0.15329999999999999</v>
      </c>
      <c r="F15404" s="775" t="s">
        <v>707</v>
      </c>
      <c r="G15404" s="775" t="s">
        <v>2532</v>
      </c>
      <c r="H15404" s="775" t="s">
        <v>2533</v>
      </c>
      <c r="I15404" s="775" t="s">
        <v>5086</v>
      </c>
    </row>
    <row r="15405" spans="1:9">
      <c r="A15405" s="775" t="str">
        <f>Table_wabobpsvr_AzureCalc_AzureCalcRateCard[[#This Row],[ServiceName]]&amp;Table_wabobpsvr_AzureCalc_AzureCalcRateCard[[#This Row],[Price_Level]]&amp;Table_wabobpsvr_AzureCalc_AzureCalcRateCard[[#This Row],[Region]]</f>
        <v>Basic.A5 VM (Non-Windows)B3</v>
      </c>
      <c r="B15405" s="775">
        <v>3</v>
      </c>
      <c r="C15405" s="775" t="s">
        <v>680</v>
      </c>
      <c r="D15405" s="775" t="s">
        <v>175</v>
      </c>
      <c r="E15405" s="775">
        <v>0.14699999999999999</v>
      </c>
      <c r="F15405" s="775" t="s">
        <v>707</v>
      </c>
      <c r="G15405" s="775" t="s">
        <v>2532</v>
      </c>
      <c r="H15405" s="775" t="s">
        <v>2533</v>
      </c>
      <c r="I15405" s="775" t="s">
        <v>5086</v>
      </c>
    </row>
    <row r="15406" spans="1:9">
      <c r="A15406" s="775" t="str">
        <f>Table_wabobpsvr_AzureCalc_AzureCalcRateCard[[#This Row],[ServiceName]]&amp;Table_wabobpsvr_AzureCalc_AzureCalcRateCard[[#This Row],[Price_Level]]&amp;Table_wabobpsvr_AzureCalc_AzureCalcRateCard[[#This Row],[Region]]</f>
        <v>Basic.A5 VM (Non-Windows)C3</v>
      </c>
      <c r="B15406" s="775">
        <v>3</v>
      </c>
      <c r="C15406" s="775" t="s">
        <v>680</v>
      </c>
      <c r="D15406" s="775" t="s">
        <v>177</v>
      </c>
      <c r="E15406" s="775">
        <v>0.14069999999999999</v>
      </c>
      <c r="F15406" s="775" t="s">
        <v>707</v>
      </c>
      <c r="G15406" s="775" t="s">
        <v>2532</v>
      </c>
      <c r="H15406" s="775" t="s">
        <v>2533</v>
      </c>
      <c r="I15406" s="775" t="s">
        <v>5086</v>
      </c>
    </row>
    <row r="15407" spans="1:9">
      <c r="A15407" s="775" t="str">
        <f>Table_wabobpsvr_AzureCalc_AzureCalcRateCard[[#This Row],[ServiceName]]&amp;Table_wabobpsvr_AzureCalc_AzureCalcRateCard[[#This Row],[Price_Level]]&amp;Table_wabobpsvr_AzureCalc_AzureCalcRateCard[[#This Row],[Region]]</f>
        <v>Basic.A5 VM (Non-Windows)D3</v>
      </c>
      <c r="B15407" s="775">
        <v>3</v>
      </c>
      <c r="C15407" s="775" t="s">
        <v>680</v>
      </c>
      <c r="D15407" s="775" t="s">
        <v>176</v>
      </c>
      <c r="E15407" s="775">
        <v>0.13439999999999999</v>
      </c>
      <c r="F15407" s="775" t="s">
        <v>707</v>
      </c>
      <c r="G15407" s="775" t="s">
        <v>2532</v>
      </c>
      <c r="H15407" s="775" t="s">
        <v>2533</v>
      </c>
      <c r="I15407" s="775" t="s">
        <v>5086</v>
      </c>
    </row>
    <row r="15408" spans="1:9">
      <c r="A15408" s="775" t="str">
        <f>Table_wabobpsvr_AzureCalc_AzureCalcRateCard[[#This Row],[ServiceName]]&amp;Table_wabobpsvr_AzureCalc_AzureCalcRateCard[[#This Row],[Price_Level]]&amp;Table_wabobpsvr_AzureCalc_AzureCalcRateCard[[#This Row],[Region]]</f>
        <v>Basic.A5 VM (Windows)MOSP3</v>
      </c>
      <c r="B15408" s="775">
        <v>3</v>
      </c>
      <c r="C15408" s="775" t="s">
        <v>680</v>
      </c>
      <c r="D15408" s="775" t="s">
        <v>606</v>
      </c>
      <c r="E15408" s="775">
        <v>0.28000000000000003</v>
      </c>
      <c r="F15408" s="775" t="s">
        <v>702</v>
      </c>
      <c r="G15408" s="775" t="s">
        <v>4235</v>
      </c>
      <c r="H15408" s="775" t="s">
        <v>4235</v>
      </c>
      <c r="I15408" s="775" t="s">
        <v>5087</v>
      </c>
    </row>
    <row r="15409" spans="1:9">
      <c r="A15409" s="775" t="str">
        <f>Table_wabobpsvr_AzureCalc_AzureCalcRateCard[[#This Row],[ServiceName]]&amp;Table_wabobpsvr_AzureCalc_AzureCalcRateCard[[#This Row],[Price_Level]]&amp;Table_wabobpsvr_AzureCalc_AzureCalcRateCard[[#This Row],[Region]]</f>
        <v>Basic.A5 VM (Windows)A3</v>
      </c>
      <c r="B15409" s="775">
        <v>3</v>
      </c>
      <c r="C15409" s="775" t="s">
        <v>680</v>
      </c>
      <c r="D15409" s="775" t="s">
        <v>174</v>
      </c>
      <c r="E15409" s="775">
        <v>0.2044</v>
      </c>
      <c r="F15409" s="775" t="s">
        <v>702</v>
      </c>
      <c r="G15409" s="775" t="s">
        <v>2534</v>
      </c>
      <c r="H15409" s="775" t="s">
        <v>2535</v>
      </c>
      <c r="I15409" s="775" t="s">
        <v>5087</v>
      </c>
    </row>
    <row r="15410" spans="1:9">
      <c r="A15410" s="775" t="str">
        <f>Table_wabobpsvr_AzureCalc_AzureCalcRateCard[[#This Row],[ServiceName]]&amp;Table_wabobpsvr_AzureCalc_AzureCalcRateCard[[#This Row],[Price_Level]]&amp;Table_wabobpsvr_AzureCalc_AzureCalcRateCard[[#This Row],[Region]]</f>
        <v>Basic.A5 VM (Windows)B3</v>
      </c>
      <c r="B15410" s="775">
        <v>3</v>
      </c>
      <c r="C15410" s="775" t="s">
        <v>680</v>
      </c>
      <c r="D15410" s="775" t="s">
        <v>175</v>
      </c>
      <c r="E15410" s="775">
        <v>0.19600000000000001</v>
      </c>
      <c r="F15410" s="775" t="s">
        <v>702</v>
      </c>
      <c r="G15410" s="775" t="s">
        <v>2534</v>
      </c>
      <c r="H15410" s="775" t="s">
        <v>2535</v>
      </c>
      <c r="I15410" s="775" t="s">
        <v>5087</v>
      </c>
    </row>
    <row r="15411" spans="1:9">
      <c r="A15411" s="775" t="str">
        <f>Table_wabobpsvr_AzureCalc_AzureCalcRateCard[[#This Row],[ServiceName]]&amp;Table_wabobpsvr_AzureCalc_AzureCalcRateCard[[#This Row],[Price_Level]]&amp;Table_wabobpsvr_AzureCalc_AzureCalcRateCard[[#This Row],[Region]]</f>
        <v>Basic.A5 VM (Windows)C3</v>
      </c>
      <c r="B15411" s="775">
        <v>3</v>
      </c>
      <c r="C15411" s="775" t="s">
        <v>680</v>
      </c>
      <c r="D15411" s="775" t="s">
        <v>177</v>
      </c>
      <c r="E15411" s="775">
        <v>0.18759999999999999</v>
      </c>
      <c r="F15411" s="775" t="s">
        <v>702</v>
      </c>
      <c r="G15411" s="775" t="s">
        <v>2534</v>
      </c>
      <c r="H15411" s="775" t="s">
        <v>2535</v>
      </c>
      <c r="I15411" s="775" t="s">
        <v>5087</v>
      </c>
    </row>
    <row r="15412" spans="1:9">
      <c r="A15412" s="775" t="str">
        <f>Table_wabobpsvr_AzureCalc_AzureCalcRateCard[[#This Row],[ServiceName]]&amp;Table_wabobpsvr_AzureCalc_AzureCalcRateCard[[#This Row],[Price_Level]]&amp;Table_wabobpsvr_AzureCalc_AzureCalcRateCard[[#This Row],[Region]]</f>
        <v>Basic.A5 VM (Windows)D3</v>
      </c>
      <c r="B15412" s="775">
        <v>3</v>
      </c>
      <c r="C15412" s="775" t="s">
        <v>680</v>
      </c>
      <c r="D15412" s="775" t="s">
        <v>176</v>
      </c>
      <c r="E15412" s="775">
        <v>0.1792</v>
      </c>
      <c r="F15412" s="775" t="s">
        <v>702</v>
      </c>
      <c r="G15412" s="775" t="s">
        <v>2534</v>
      </c>
      <c r="H15412" s="775" t="s">
        <v>2535</v>
      </c>
      <c r="I15412" s="775" t="s">
        <v>5087</v>
      </c>
    </row>
    <row r="15413" spans="1:9">
      <c r="A15413" s="775" t="str">
        <f>Table_wabobpsvr_AzureCalc_AzureCalcRateCard[[#This Row],[ServiceName]]&amp;Table_wabobpsvr_AzureCalc_AzureCalcRateCard[[#This Row],[Price_Level]]&amp;Table_wabobpsvr_AzureCalc_AzureCalcRateCard[[#This Row],[Region]]</f>
        <v>Basic.A6 VM (Non-Windows)MOSP3</v>
      </c>
      <c r="B15413" s="775">
        <v>3</v>
      </c>
      <c r="C15413" s="775" t="s">
        <v>680</v>
      </c>
      <c r="D15413" s="775" t="s">
        <v>606</v>
      </c>
      <c r="E15413" s="775">
        <v>0.42</v>
      </c>
      <c r="F15413" s="775" t="s">
        <v>703</v>
      </c>
      <c r="G15413" s="775" t="s">
        <v>4235</v>
      </c>
      <c r="H15413" s="775" t="s">
        <v>4235</v>
      </c>
      <c r="I15413" s="775" t="s">
        <v>5088</v>
      </c>
    </row>
    <row r="15414" spans="1:9">
      <c r="A15414" s="775" t="str">
        <f>Table_wabobpsvr_AzureCalc_AzureCalcRateCard[[#This Row],[ServiceName]]&amp;Table_wabobpsvr_AzureCalc_AzureCalcRateCard[[#This Row],[Price_Level]]&amp;Table_wabobpsvr_AzureCalc_AzureCalcRateCard[[#This Row],[Region]]</f>
        <v>Basic.A6 VM (Non-Windows)A3</v>
      </c>
      <c r="B15414" s="775">
        <v>3</v>
      </c>
      <c r="C15414" s="775" t="s">
        <v>680</v>
      </c>
      <c r="D15414" s="775" t="s">
        <v>174</v>
      </c>
      <c r="E15414" s="775">
        <v>0.30659999999999998</v>
      </c>
      <c r="F15414" s="775" t="s">
        <v>703</v>
      </c>
      <c r="G15414" s="775" t="s">
        <v>2536</v>
      </c>
      <c r="H15414" s="775" t="s">
        <v>2537</v>
      </c>
      <c r="I15414" s="775" t="s">
        <v>5088</v>
      </c>
    </row>
    <row r="15415" spans="1:9">
      <c r="A15415" s="775" t="str">
        <f>Table_wabobpsvr_AzureCalc_AzureCalcRateCard[[#This Row],[ServiceName]]&amp;Table_wabobpsvr_AzureCalc_AzureCalcRateCard[[#This Row],[Price_Level]]&amp;Table_wabobpsvr_AzureCalc_AzureCalcRateCard[[#This Row],[Region]]</f>
        <v>Basic.A6 VM (Non-Windows)B3</v>
      </c>
      <c r="B15415" s="775">
        <v>3</v>
      </c>
      <c r="C15415" s="775" t="s">
        <v>680</v>
      </c>
      <c r="D15415" s="775" t="s">
        <v>175</v>
      </c>
      <c r="E15415" s="775">
        <v>0.29399999999999998</v>
      </c>
      <c r="F15415" s="775" t="s">
        <v>703</v>
      </c>
      <c r="G15415" s="775" t="s">
        <v>2536</v>
      </c>
      <c r="H15415" s="775" t="s">
        <v>2537</v>
      </c>
      <c r="I15415" s="775" t="s">
        <v>5088</v>
      </c>
    </row>
    <row r="15416" spans="1:9">
      <c r="A15416" s="775" t="str">
        <f>Table_wabobpsvr_AzureCalc_AzureCalcRateCard[[#This Row],[ServiceName]]&amp;Table_wabobpsvr_AzureCalc_AzureCalcRateCard[[#This Row],[Price_Level]]&amp;Table_wabobpsvr_AzureCalc_AzureCalcRateCard[[#This Row],[Region]]</f>
        <v>Basic.A6 VM (Non-Windows)C3</v>
      </c>
      <c r="B15416" s="775">
        <v>3</v>
      </c>
      <c r="C15416" s="775" t="s">
        <v>680</v>
      </c>
      <c r="D15416" s="775" t="s">
        <v>177</v>
      </c>
      <c r="E15416" s="775">
        <v>0.28139999999999998</v>
      </c>
      <c r="F15416" s="775" t="s">
        <v>703</v>
      </c>
      <c r="G15416" s="775" t="s">
        <v>2536</v>
      </c>
      <c r="H15416" s="775" t="s">
        <v>2537</v>
      </c>
      <c r="I15416" s="775" t="s">
        <v>5088</v>
      </c>
    </row>
    <row r="15417" spans="1:9">
      <c r="A15417" s="775" t="str">
        <f>Table_wabobpsvr_AzureCalc_AzureCalcRateCard[[#This Row],[ServiceName]]&amp;Table_wabobpsvr_AzureCalc_AzureCalcRateCard[[#This Row],[Price_Level]]&amp;Table_wabobpsvr_AzureCalc_AzureCalcRateCard[[#This Row],[Region]]</f>
        <v>Basic.A6 VM (Non-Windows)D3</v>
      </c>
      <c r="B15417" s="775">
        <v>3</v>
      </c>
      <c r="C15417" s="775" t="s">
        <v>680</v>
      </c>
      <c r="D15417" s="775" t="s">
        <v>176</v>
      </c>
      <c r="E15417" s="775">
        <v>0.26879999999999998</v>
      </c>
      <c r="F15417" s="775" t="s">
        <v>703</v>
      </c>
      <c r="G15417" s="775" t="s">
        <v>2536</v>
      </c>
      <c r="H15417" s="775" t="s">
        <v>2537</v>
      </c>
      <c r="I15417" s="775" t="s">
        <v>5088</v>
      </c>
    </row>
    <row r="15418" spans="1:9">
      <c r="A15418" s="775" t="str">
        <f>Table_wabobpsvr_AzureCalc_AzureCalcRateCard[[#This Row],[ServiceName]]&amp;Table_wabobpsvr_AzureCalc_AzureCalcRateCard[[#This Row],[Price_Level]]&amp;Table_wabobpsvr_AzureCalc_AzureCalcRateCard[[#This Row],[Region]]</f>
        <v>Basic.A6 VM (Windows)MOSP3</v>
      </c>
      <c r="B15418" s="775">
        <v>3</v>
      </c>
      <c r="C15418" s="775" t="s">
        <v>680</v>
      </c>
      <c r="D15418" s="775" t="s">
        <v>606</v>
      </c>
      <c r="E15418" s="775">
        <v>0.56000000000000005</v>
      </c>
      <c r="F15418" s="775" t="s">
        <v>714</v>
      </c>
      <c r="G15418" s="775" t="s">
        <v>4235</v>
      </c>
      <c r="H15418" s="775" t="s">
        <v>4235</v>
      </c>
      <c r="I15418" s="775" t="s">
        <v>5089</v>
      </c>
    </row>
    <row r="15419" spans="1:9">
      <c r="A15419" s="775" t="str">
        <f>Table_wabobpsvr_AzureCalc_AzureCalcRateCard[[#This Row],[ServiceName]]&amp;Table_wabobpsvr_AzureCalc_AzureCalcRateCard[[#This Row],[Price_Level]]&amp;Table_wabobpsvr_AzureCalc_AzureCalcRateCard[[#This Row],[Region]]</f>
        <v>Streaming UnitsC11</v>
      </c>
      <c r="B15419" s="775">
        <v>11</v>
      </c>
      <c r="C15419" s="775" t="s">
        <v>4235</v>
      </c>
      <c r="D15419" s="775" t="s">
        <v>177</v>
      </c>
      <c r="E15419" s="775">
        <v>999999</v>
      </c>
      <c r="F15419" s="775" t="s">
        <v>1307</v>
      </c>
      <c r="G15419" s="775" t="s">
        <v>4235</v>
      </c>
      <c r="H15419" s="775" t="s">
        <v>4235</v>
      </c>
      <c r="I15419" s="775" t="s">
        <v>4235</v>
      </c>
    </row>
    <row r="15420" spans="1:9">
      <c r="A15420" s="775" t="str">
        <f>Table_wabobpsvr_AzureCalc_AzureCalcRateCard[[#This Row],[ServiceName]]&amp;Table_wabobpsvr_AzureCalc_AzureCalcRateCard[[#This Row],[Price_Level]]&amp;Table_wabobpsvr_AzureCalc_AzureCalcRateCard[[#This Row],[Region]]</f>
        <v>HP1 Gateway HoursB</v>
      </c>
      <c r="B15420" s="775"/>
      <c r="C15420" s="775" t="s">
        <v>87</v>
      </c>
      <c r="D15420" s="775" t="s">
        <v>175</v>
      </c>
      <c r="E15420" s="775">
        <v>0.46060000000000001</v>
      </c>
      <c r="F15420" s="775" t="s">
        <v>3106</v>
      </c>
      <c r="G15420" s="775" t="s">
        <v>3109</v>
      </c>
      <c r="H15420" s="775" t="s">
        <v>3110</v>
      </c>
      <c r="I15420" s="775" t="s">
        <v>5398</v>
      </c>
    </row>
    <row r="15421" spans="1:9">
      <c r="A15421" s="775" t="str">
        <f>Table_wabobpsvr_AzureCalc_AzureCalcRateCard[[#This Row],[ServiceName]]&amp;Table_wabobpsvr_AzureCalc_AzureCalcRateCard[[#This Row],[Price_Level]]&amp;Table_wabobpsvr_AzureCalc_AzureCalcRateCard[[#This Row],[Region]]</f>
        <v>HP1 Gateway HoursC</v>
      </c>
      <c r="B15421" s="775"/>
      <c r="C15421" s="775" t="s">
        <v>87</v>
      </c>
      <c r="D15421" s="775" t="s">
        <v>177</v>
      </c>
      <c r="E15421" s="775">
        <v>0.44590000000000002</v>
      </c>
      <c r="F15421" s="775" t="s">
        <v>3106</v>
      </c>
      <c r="G15421" s="775" t="s">
        <v>3109</v>
      </c>
      <c r="H15421" s="775" t="s">
        <v>3110</v>
      </c>
      <c r="I15421" s="775" t="s">
        <v>5398</v>
      </c>
    </row>
    <row r="15422" spans="1:9">
      <c r="A15422" s="775" t="str">
        <f>Table_wabobpsvr_AzureCalc_AzureCalcRateCard[[#This Row],[ServiceName]]&amp;Table_wabobpsvr_AzureCalc_AzureCalcRateCard[[#This Row],[Price_Level]]&amp;Table_wabobpsvr_AzureCalc_AzureCalcRateCard[[#This Row],[Region]]</f>
        <v>HP1 Gateway HoursD</v>
      </c>
      <c r="B15422" s="775"/>
      <c r="C15422" s="775" t="s">
        <v>87</v>
      </c>
      <c r="D15422" s="775" t="s">
        <v>176</v>
      </c>
      <c r="E15422" s="775">
        <v>0.43120000000000003</v>
      </c>
      <c r="F15422" s="775" t="s">
        <v>3106</v>
      </c>
      <c r="G15422" s="775" t="s">
        <v>3109</v>
      </c>
      <c r="H15422" s="775" t="s">
        <v>3110</v>
      </c>
      <c r="I15422" s="775" t="s">
        <v>5398</v>
      </c>
    </row>
    <row r="15423" spans="1:9">
      <c r="A15423" s="775" t="str">
        <f>Table_wabobpsvr_AzureCalc_AzureCalcRateCard[[#This Row],[ServiceName]]&amp;Table_wabobpsvr_AzureCalc_AzureCalcRateCard[[#This Row],[Price_Level]]&amp;Table_wabobpsvr_AzureCalc_AzureCalcRateCard[[#This Row],[Region]]</f>
        <v>Streaming UnitsD11</v>
      </c>
      <c r="B15423" s="775">
        <v>11</v>
      </c>
      <c r="C15423" s="775" t="s">
        <v>4235</v>
      </c>
      <c r="D15423" s="775" t="s">
        <v>176</v>
      </c>
      <c r="E15423" s="775">
        <v>999999</v>
      </c>
      <c r="F15423" s="775" t="s">
        <v>1307</v>
      </c>
      <c r="G15423" s="775" t="s">
        <v>4235</v>
      </c>
      <c r="H15423" s="775" t="s">
        <v>4235</v>
      </c>
      <c r="I15423" s="775" t="s">
        <v>4235</v>
      </c>
    </row>
    <row r="15424" spans="1:9">
      <c r="A15424" s="775" t="str">
        <f>Table_wabobpsvr_AzureCalc_AzureCalcRateCard[[#This Row],[ServiceName]]&amp;Table_wabobpsvr_AzureCalc_AzureCalcRateCard[[#This Row],[Price_Level]]&amp;Table_wabobpsvr_AzureCalc_AzureCalcRateCard[[#This Row],[Region]]</f>
        <v>Standard_D13 Cloud ServicesMOSP13</v>
      </c>
      <c r="B15424" s="775">
        <v>13</v>
      </c>
      <c r="C15424" s="775" t="s">
        <v>680</v>
      </c>
      <c r="D15424" s="775" t="s">
        <v>606</v>
      </c>
      <c r="E15424" s="775">
        <v>1.7929999999999999</v>
      </c>
      <c r="F15424" s="775" t="s">
        <v>1115</v>
      </c>
      <c r="G15424" s="775" t="s">
        <v>4235</v>
      </c>
      <c r="H15424" s="775" t="s">
        <v>4235</v>
      </c>
      <c r="I15424" s="775" t="s">
        <v>5399</v>
      </c>
    </row>
    <row r="15425" spans="1:9">
      <c r="A15425" s="1039" t="str">
        <f>Table_wabobpsvr_AzureCalc_AzureCalcRateCard[[#This Row],[ServiceName]]&amp;Table_wabobpsvr_AzureCalc_AzureCalcRateCard[[#This Row],[Price_Level]]&amp;Table_wabobpsvr_AzureCalc_AzureCalcRateCard[[#This Row],[Region]]</f>
        <v>Standard_D13 Cloud ServicesA13</v>
      </c>
      <c r="B15425" s="1039">
        <v>13</v>
      </c>
      <c r="C15425" s="1039" t="s">
        <v>680</v>
      </c>
      <c r="D15425" s="1039" t="s">
        <v>174</v>
      </c>
      <c r="E15425" s="1039">
        <v>1.7392099999999999</v>
      </c>
      <c r="F15425" s="1039" t="s">
        <v>1115</v>
      </c>
      <c r="G15425" s="775" t="s">
        <v>4235</v>
      </c>
      <c r="H15425" s="775" t="s">
        <v>4235</v>
      </c>
      <c r="I15425" s="775" t="s">
        <v>5399</v>
      </c>
    </row>
    <row r="15426" spans="1:9">
      <c r="A15426" s="1039" t="str">
        <f>Table_wabobpsvr_AzureCalc_AzureCalcRateCard[[#This Row],[ServiceName]]&amp;Table_wabobpsvr_AzureCalc_AzureCalcRateCard[[#This Row],[Price_Level]]&amp;Table_wabobpsvr_AzureCalc_AzureCalcRateCard[[#This Row],[Region]]</f>
        <v>Standard_D13 Cloud ServicesB13</v>
      </c>
      <c r="B15426" s="1039">
        <v>13</v>
      </c>
      <c r="C15426" s="1039" t="s">
        <v>680</v>
      </c>
      <c r="D15426" s="1039" t="s">
        <v>175</v>
      </c>
      <c r="E15426" s="1039">
        <v>1.6854199999999999</v>
      </c>
      <c r="F15426" s="1039" t="s">
        <v>1115</v>
      </c>
      <c r="G15426" s="775" t="s">
        <v>4235</v>
      </c>
      <c r="H15426" s="775" t="s">
        <v>4235</v>
      </c>
      <c r="I15426" s="775" t="s">
        <v>5399</v>
      </c>
    </row>
    <row r="15427" spans="1:9">
      <c r="A15427" s="1039" t="str">
        <f>Table_wabobpsvr_AzureCalc_AzureCalcRateCard[[#This Row],[ServiceName]]&amp;Table_wabobpsvr_AzureCalc_AzureCalcRateCard[[#This Row],[Price_Level]]&amp;Table_wabobpsvr_AzureCalc_AzureCalcRateCard[[#This Row],[Region]]</f>
        <v>Standard_D13 Cloud ServicesC13</v>
      </c>
      <c r="B15427" s="1039">
        <v>13</v>
      </c>
      <c r="C15427" s="1039" t="s">
        <v>680</v>
      </c>
      <c r="D15427" s="1039" t="s">
        <v>177</v>
      </c>
      <c r="E15427" s="1039">
        <v>1.6316299999999999</v>
      </c>
      <c r="F15427" s="1039" t="s">
        <v>1115</v>
      </c>
      <c r="G15427" s="775" t="s">
        <v>4235</v>
      </c>
      <c r="H15427" s="775" t="s">
        <v>4235</v>
      </c>
      <c r="I15427" s="775" t="s">
        <v>5399</v>
      </c>
    </row>
    <row r="15428" spans="1:9">
      <c r="A15428" s="775" t="str">
        <f>Table_wabobpsvr_AzureCalc_AzureCalcRateCard[[#This Row],[ServiceName]]&amp;Table_wabobpsvr_AzureCalc_AzureCalcRateCard[[#This Row],[Price_Level]]&amp;Table_wabobpsvr_AzureCalc_AzureCalcRateCard[[#This Row],[Region]]</f>
        <v>Standard_D13 Cloud ServicesD13</v>
      </c>
      <c r="B15428" s="775">
        <v>13</v>
      </c>
      <c r="C15428" s="775" t="s">
        <v>680</v>
      </c>
      <c r="D15428" s="775" t="s">
        <v>176</v>
      </c>
      <c r="E15428" s="775">
        <v>1.5778399999999999</v>
      </c>
      <c r="F15428" s="775" t="s">
        <v>1115</v>
      </c>
      <c r="G15428" s="775" t="s">
        <v>4235</v>
      </c>
      <c r="H15428" s="775" t="s">
        <v>4235</v>
      </c>
      <c r="I15428" s="775" t="s">
        <v>5399</v>
      </c>
    </row>
    <row r="15429" spans="1:9">
      <c r="A15429" s="775" t="str">
        <f>Table_wabobpsvr_AzureCalc_AzureCalcRateCard[[#This Row],[ServiceName]]&amp;Table_wabobpsvr_AzureCalc_AzureCalcRateCard[[#This Row],[Price_Level]]&amp;Table_wabobpsvr_AzureCalc_AzureCalcRateCard[[#This Row],[Region]]</f>
        <v>Standard_D13 Cloud ServicesMOSP7</v>
      </c>
      <c r="B15429" s="775">
        <v>7</v>
      </c>
      <c r="C15429" s="775" t="s">
        <v>680</v>
      </c>
      <c r="D15429" s="775" t="s">
        <v>606</v>
      </c>
      <c r="E15429" s="775">
        <v>1.08</v>
      </c>
      <c r="F15429" s="775" t="s">
        <v>1115</v>
      </c>
      <c r="G15429" s="775" t="s">
        <v>4235</v>
      </c>
      <c r="H15429" s="775" t="s">
        <v>4235</v>
      </c>
      <c r="I15429" s="775" t="s">
        <v>5400</v>
      </c>
    </row>
    <row r="15430" spans="1:9">
      <c r="A15430" s="775" t="str">
        <f>Table_wabobpsvr_AzureCalc_AzureCalcRateCard[[#This Row],[ServiceName]]&amp;Table_wabobpsvr_AzureCalc_AzureCalcRateCard[[#This Row],[Price_Level]]&amp;Table_wabobpsvr_AzureCalc_AzureCalcRateCard[[#This Row],[Region]]</f>
        <v>Standard_D13 Cloud ServicesA7</v>
      </c>
      <c r="B15430" s="775">
        <v>7</v>
      </c>
      <c r="C15430" s="775" t="s">
        <v>680</v>
      </c>
      <c r="D15430" s="775" t="s">
        <v>174</v>
      </c>
      <c r="E15430" s="775">
        <v>1.0476000000000001</v>
      </c>
      <c r="F15430" s="775" t="s">
        <v>1115</v>
      </c>
      <c r="G15430" s="775" t="s">
        <v>4235</v>
      </c>
      <c r="H15430" s="775" t="s">
        <v>4235</v>
      </c>
      <c r="I15430" s="775" t="s">
        <v>5400</v>
      </c>
    </row>
    <row r="15431" spans="1:9">
      <c r="A15431" s="775" t="str">
        <f>Table_wabobpsvr_AzureCalc_AzureCalcRateCard[[#This Row],[ServiceName]]&amp;Table_wabobpsvr_AzureCalc_AzureCalcRateCard[[#This Row],[Price_Level]]&amp;Table_wabobpsvr_AzureCalc_AzureCalcRateCard[[#This Row],[Region]]</f>
        <v>Standard_D13 Cloud ServicesB7</v>
      </c>
      <c r="B15431" s="775">
        <v>7</v>
      </c>
      <c r="C15431" s="775" t="s">
        <v>680</v>
      </c>
      <c r="D15431" s="775" t="s">
        <v>175</v>
      </c>
      <c r="E15431" s="775">
        <v>1.0152000000000001</v>
      </c>
      <c r="F15431" s="775" t="s">
        <v>1115</v>
      </c>
      <c r="G15431" s="775" t="s">
        <v>4235</v>
      </c>
      <c r="H15431" s="775" t="s">
        <v>4235</v>
      </c>
      <c r="I15431" s="775" t="s">
        <v>5400</v>
      </c>
    </row>
    <row r="15432" spans="1:9">
      <c r="A15432" s="775" t="str">
        <f>Table_wabobpsvr_AzureCalc_AzureCalcRateCard[[#This Row],[ServiceName]]&amp;Table_wabobpsvr_AzureCalc_AzureCalcRateCard[[#This Row],[Price_Level]]&amp;Table_wabobpsvr_AzureCalc_AzureCalcRateCard[[#This Row],[Region]]</f>
        <v>Standard_D13 Cloud ServicesC7</v>
      </c>
      <c r="B15432" s="775">
        <v>7</v>
      </c>
      <c r="C15432" s="775" t="s">
        <v>680</v>
      </c>
      <c r="D15432" s="775" t="s">
        <v>177</v>
      </c>
      <c r="E15432" s="775">
        <v>0.98280000000000001</v>
      </c>
      <c r="F15432" s="775" t="s">
        <v>1115</v>
      </c>
      <c r="G15432" s="775" t="s">
        <v>4235</v>
      </c>
      <c r="H15432" s="775" t="s">
        <v>4235</v>
      </c>
      <c r="I15432" s="775" t="s">
        <v>5400</v>
      </c>
    </row>
    <row r="15433" spans="1:9">
      <c r="A15433" s="775" t="str">
        <f>Table_wabobpsvr_AzureCalc_AzureCalcRateCard[[#This Row],[ServiceName]]&amp;Table_wabobpsvr_AzureCalc_AzureCalcRateCard[[#This Row],[Price_Level]]&amp;Table_wabobpsvr_AzureCalc_AzureCalcRateCard[[#This Row],[Region]]</f>
        <v>Standard_D13 Cloud ServicesD7</v>
      </c>
      <c r="B15433" s="775">
        <v>7</v>
      </c>
      <c r="C15433" s="775" t="s">
        <v>680</v>
      </c>
      <c r="D15433" s="775" t="s">
        <v>176</v>
      </c>
      <c r="E15433" s="775">
        <v>0.95040000000000002</v>
      </c>
      <c r="F15433" s="775" t="s">
        <v>1115</v>
      </c>
      <c r="G15433" s="775" t="s">
        <v>4235</v>
      </c>
      <c r="H15433" s="775" t="s">
        <v>4235</v>
      </c>
      <c r="I15433" s="775" t="s">
        <v>5400</v>
      </c>
    </row>
    <row r="15434" spans="1:9">
      <c r="A15434" s="775" t="str">
        <f>Table_wabobpsvr_AzureCalc_AzureCalcRateCard[[#This Row],[ServiceName]]&amp;Table_wabobpsvr_AzureCalc_AzureCalcRateCard[[#This Row],[Price_Level]]&amp;Table_wabobpsvr_AzureCalc_AzureCalcRateCard[[#This Row],[Region]]</f>
        <v>Standard_D13 Cloud ServicesMOSP8</v>
      </c>
      <c r="B15434" s="775">
        <v>8</v>
      </c>
      <c r="C15434" s="775" t="s">
        <v>680</v>
      </c>
      <c r="D15434" s="775" t="s">
        <v>606</v>
      </c>
      <c r="E15434" s="775">
        <v>1.242</v>
      </c>
      <c r="F15434" s="775" t="s">
        <v>1115</v>
      </c>
      <c r="G15434" s="775" t="s">
        <v>4235</v>
      </c>
      <c r="H15434" s="775" t="s">
        <v>4235</v>
      </c>
      <c r="I15434" s="775" t="s">
        <v>5401</v>
      </c>
    </row>
    <row r="15435" spans="1:9">
      <c r="A15435" s="775" t="str">
        <f>Table_wabobpsvr_AzureCalc_AzureCalcRateCard[[#This Row],[ServiceName]]&amp;Table_wabobpsvr_AzureCalc_AzureCalcRateCard[[#This Row],[Price_Level]]&amp;Table_wabobpsvr_AzureCalc_AzureCalcRateCard[[#This Row],[Region]]</f>
        <v>Standard_D13 Cloud ServicesA8</v>
      </c>
      <c r="B15435" s="775">
        <v>8</v>
      </c>
      <c r="C15435" s="775" t="s">
        <v>680</v>
      </c>
      <c r="D15435" s="775" t="s">
        <v>174</v>
      </c>
      <c r="E15435" s="775">
        <v>1.2047399999999999</v>
      </c>
      <c r="F15435" s="775" t="s">
        <v>1115</v>
      </c>
      <c r="G15435" s="775" t="s">
        <v>4235</v>
      </c>
      <c r="H15435" s="775" t="s">
        <v>4235</v>
      </c>
      <c r="I15435" s="775" t="s">
        <v>5401</v>
      </c>
    </row>
    <row r="15436" spans="1:9">
      <c r="A15436" s="775" t="str">
        <f>Table_wabobpsvr_AzureCalc_AzureCalcRateCard[[#This Row],[ServiceName]]&amp;Table_wabobpsvr_AzureCalc_AzureCalcRateCard[[#This Row],[Price_Level]]&amp;Table_wabobpsvr_AzureCalc_AzureCalcRateCard[[#This Row],[Region]]</f>
        <v>Standard_D13 Cloud ServicesB8</v>
      </c>
      <c r="B15436" s="775">
        <v>8</v>
      </c>
      <c r="C15436" s="775" t="s">
        <v>680</v>
      </c>
      <c r="D15436" s="775" t="s">
        <v>175</v>
      </c>
      <c r="E15436" s="775">
        <v>1.1674800000000001</v>
      </c>
      <c r="F15436" s="775" t="s">
        <v>1115</v>
      </c>
      <c r="G15436" s="775" t="s">
        <v>4235</v>
      </c>
      <c r="H15436" s="775" t="s">
        <v>4235</v>
      </c>
      <c r="I15436" s="775" t="s">
        <v>5401</v>
      </c>
    </row>
    <row r="15437" spans="1:9">
      <c r="A15437" s="775" t="str">
        <f>Table_wabobpsvr_AzureCalc_AzureCalcRateCard[[#This Row],[ServiceName]]&amp;Table_wabobpsvr_AzureCalc_AzureCalcRateCard[[#This Row],[Price_Level]]&amp;Table_wabobpsvr_AzureCalc_AzureCalcRateCard[[#This Row],[Region]]</f>
        <v>Standard_D13 Cloud ServicesC8</v>
      </c>
      <c r="B15437" s="775">
        <v>8</v>
      </c>
      <c r="C15437" s="775" t="s">
        <v>680</v>
      </c>
      <c r="D15437" s="775" t="s">
        <v>177</v>
      </c>
      <c r="E15437" s="775">
        <v>1.13022</v>
      </c>
      <c r="F15437" s="775" t="s">
        <v>1115</v>
      </c>
      <c r="G15437" s="775" t="s">
        <v>4235</v>
      </c>
      <c r="H15437" s="775" t="s">
        <v>4235</v>
      </c>
      <c r="I15437" s="775" t="s">
        <v>5401</v>
      </c>
    </row>
    <row r="15438" spans="1:9">
      <c r="A15438" s="775" t="str">
        <f>Table_wabobpsvr_AzureCalc_AzureCalcRateCard[[#This Row],[ServiceName]]&amp;Table_wabobpsvr_AzureCalc_AzureCalcRateCard[[#This Row],[Price_Level]]&amp;Table_wabobpsvr_AzureCalc_AzureCalcRateCard[[#This Row],[Region]]</f>
        <v>Standard_D13 Cloud ServicesD8</v>
      </c>
      <c r="B15438" s="775">
        <v>8</v>
      </c>
      <c r="C15438" s="775" t="s">
        <v>680</v>
      </c>
      <c r="D15438" s="775" t="s">
        <v>176</v>
      </c>
      <c r="E15438" s="775">
        <v>1.0929599999999999</v>
      </c>
      <c r="F15438" s="775" t="s">
        <v>1115</v>
      </c>
      <c r="G15438" s="775" t="s">
        <v>4235</v>
      </c>
      <c r="H15438" s="775" t="s">
        <v>4235</v>
      </c>
      <c r="I15438" s="775" t="s">
        <v>5401</v>
      </c>
    </row>
    <row r="15439" spans="1:9">
      <c r="A15439" s="775" t="str">
        <f>Table_wabobpsvr_AzureCalc_AzureCalcRateCard[[#This Row],[ServiceName]]&amp;Table_wabobpsvr_AzureCalc_AzureCalcRateCard[[#This Row],[Price_Level]]&amp;Table_wabobpsvr_AzureCalc_AzureCalcRateCard[[#This Row],[Region]]</f>
        <v>Standard_D13 Cloud ServicesMOSP11</v>
      </c>
      <c r="B15439" s="775">
        <v>11</v>
      </c>
      <c r="C15439" s="775" t="s">
        <v>680</v>
      </c>
      <c r="D15439" s="775" t="s">
        <v>606</v>
      </c>
      <c r="E15439" s="775">
        <v>1.4019999999999999</v>
      </c>
      <c r="F15439" s="775" t="s">
        <v>1115</v>
      </c>
      <c r="G15439" s="775" t="s">
        <v>4235</v>
      </c>
      <c r="H15439" s="775" t="s">
        <v>4235</v>
      </c>
      <c r="I15439" s="775" t="s">
        <v>5402</v>
      </c>
    </row>
    <row r="15440" spans="1:9">
      <c r="A15440" s="775" t="str">
        <f>Table_wabobpsvr_AzureCalc_AzureCalcRateCard[[#This Row],[ServiceName]]&amp;Table_wabobpsvr_AzureCalc_AzureCalcRateCard[[#This Row],[Price_Level]]&amp;Table_wabobpsvr_AzureCalc_AzureCalcRateCard[[#This Row],[Region]]</f>
        <v>Standard_D13 Cloud ServicesA11</v>
      </c>
      <c r="B15440" s="775">
        <v>11</v>
      </c>
      <c r="C15440" s="775" t="s">
        <v>680</v>
      </c>
      <c r="D15440" s="775" t="s">
        <v>174</v>
      </c>
      <c r="E15440" s="775">
        <v>1.3599399999999999</v>
      </c>
      <c r="F15440" s="775" t="s">
        <v>1115</v>
      </c>
      <c r="G15440" s="775" t="s">
        <v>4235</v>
      </c>
      <c r="H15440" s="775" t="s">
        <v>4235</v>
      </c>
      <c r="I15440" s="775" t="s">
        <v>5402</v>
      </c>
    </row>
    <row r="15441" spans="1:9">
      <c r="A15441" s="1039" t="str">
        <f>Table_wabobpsvr_AzureCalc_AzureCalcRateCard[[#This Row],[ServiceName]]&amp;Table_wabobpsvr_AzureCalc_AzureCalcRateCard[[#This Row],[Price_Level]]&amp;Table_wabobpsvr_AzureCalc_AzureCalcRateCard[[#This Row],[Region]]</f>
        <v>Standard_D13 Cloud ServicesB11</v>
      </c>
      <c r="B15441" s="1039">
        <v>11</v>
      </c>
      <c r="C15441" s="1039" t="s">
        <v>680</v>
      </c>
      <c r="D15441" s="1039" t="s">
        <v>175</v>
      </c>
      <c r="E15441" s="1039">
        <v>1.3178799999999999</v>
      </c>
      <c r="F15441" s="1039" t="s">
        <v>1115</v>
      </c>
      <c r="G15441" s="775" t="s">
        <v>4235</v>
      </c>
      <c r="H15441" s="775" t="s">
        <v>4235</v>
      </c>
      <c r="I15441" s="775" t="s">
        <v>5402</v>
      </c>
    </row>
    <row r="15442" spans="1:9">
      <c r="A15442" s="1039" t="str">
        <f>Table_wabobpsvr_AzureCalc_AzureCalcRateCard[[#This Row],[ServiceName]]&amp;Table_wabobpsvr_AzureCalc_AzureCalcRateCard[[#This Row],[Price_Level]]&amp;Table_wabobpsvr_AzureCalc_AzureCalcRateCard[[#This Row],[Region]]</f>
        <v>Mobile Services StandardB16</v>
      </c>
      <c r="B15442" s="1039">
        <v>16</v>
      </c>
      <c r="C15442" s="1039" t="s">
        <v>4235</v>
      </c>
      <c r="D15442" s="1039" t="s">
        <v>175</v>
      </c>
      <c r="E15442" s="1039">
        <v>999999</v>
      </c>
      <c r="F15442" s="1039" t="s">
        <v>757</v>
      </c>
      <c r="G15442" s="775" t="s">
        <v>4235</v>
      </c>
      <c r="H15442" s="775" t="s">
        <v>4235</v>
      </c>
      <c r="I15442" s="775" t="s">
        <v>4235</v>
      </c>
    </row>
    <row r="15443" spans="1:9">
      <c r="A15443" s="775" t="str">
        <f>Table_wabobpsvr_AzureCalc_AzureCalcRateCard[[#This Row],[ServiceName]]&amp;Table_wabobpsvr_AzureCalc_AzureCalcRateCard[[#This Row],[Price_Level]]&amp;Table_wabobpsvr_AzureCalc_AzureCalcRateCard[[#This Row],[Region]]</f>
        <v>Mobile Services StandardC16</v>
      </c>
      <c r="B15443" s="775">
        <v>16</v>
      </c>
      <c r="C15443" s="775" t="s">
        <v>4235</v>
      </c>
      <c r="D15443" s="775" t="s">
        <v>177</v>
      </c>
      <c r="E15443" s="775">
        <v>999999</v>
      </c>
      <c r="F15443" s="775" t="s">
        <v>757</v>
      </c>
      <c r="G15443" s="775" t="s">
        <v>4235</v>
      </c>
      <c r="H15443" s="775" t="s">
        <v>4235</v>
      </c>
      <c r="I15443" s="775" t="s">
        <v>4235</v>
      </c>
    </row>
    <row r="15444" spans="1:9">
      <c r="A15444" s="775" t="str">
        <f>Table_wabobpsvr_AzureCalc_AzureCalcRateCard[[#This Row],[ServiceName]]&amp;Table_wabobpsvr_AzureCalc_AzureCalcRateCard[[#This Row],[Price_Level]]&amp;Table_wabobpsvr_AzureCalc_AzureCalcRateCard[[#This Row],[Region]]</f>
        <v>Mobile Services StandardD16</v>
      </c>
      <c r="B15444" s="775">
        <v>16</v>
      </c>
      <c r="C15444" s="775" t="s">
        <v>4235</v>
      </c>
      <c r="D15444" s="775" t="s">
        <v>176</v>
      </c>
      <c r="E15444" s="775">
        <v>999999</v>
      </c>
      <c r="F15444" s="775" t="s">
        <v>757</v>
      </c>
      <c r="G15444" s="775" t="s">
        <v>4235</v>
      </c>
      <c r="H15444" s="775" t="s">
        <v>4235</v>
      </c>
      <c r="I15444" s="775" t="s">
        <v>4235</v>
      </c>
    </row>
    <row r="15445" spans="1:9">
      <c r="A15445" s="775" t="str">
        <f>Table_wabobpsvr_AzureCalc_AzureCalcRateCard[[#This Row],[ServiceName]]&amp;Table_wabobpsvr_AzureCalc_AzureCalcRateCard[[#This Row],[Price_Level]]&amp;Table_wabobpsvr_AzureCalc_AzureCalcRateCard[[#This Row],[Region]]</f>
        <v>Monthly FeeA16</v>
      </c>
      <c r="B15445" s="775">
        <v>16</v>
      </c>
      <c r="C15445" s="775" t="s">
        <v>4235</v>
      </c>
      <c r="D15445" s="775" t="s">
        <v>174</v>
      </c>
      <c r="E15445" s="775">
        <v>999999</v>
      </c>
      <c r="F15445" s="775" t="s">
        <v>3385</v>
      </c>
      <c r="G15445" s="775" t="s">
        <v>4235</v>
      </c>
      <c r="H15445" s="775" t="s">
        <v>4235</v>
      </c>
      <c r="I15445" s="775" t="s">
        <v>4235</v>
      </c>
    </row>
    <row r="15446" spans="1:9">
      <c r="A15446" s="775" t="str">
        <f>Table_wabobpsvr_AzureCalc_AzureCalcRateCard[[#This Row],[ServiceName]]&amp;Table_wabobpsvr_AzureCalc_AzureCalcRateCard[[#This Row],[Price_Level]]&amp;Table_wabobpsvr_AzureCalc_AzureCalcRateCard[[#This Row],[Region]]</f>
        <v>Monthly FeeC16</v>
      </c>
      <c r="B15446" s="775">
        <v>16</v>
      </c>
      <c r="C15446" s="775" t="s">
        <v>4235</v>
      </c>
      <c r="D15446" s="775" t="s">
        <v>177</v>
      </c>
      <c r="E15446" s="775">
        <v>999999</v>
      </c>
      <c r="F15446" s="775" t="s">
        <v>3385</v>
      </c>
      <c r="G15446" s="775" t="s">
        <v>4235</v>
      </c>
      <c r="H15446" s="775" t="s">
        <v>4235</v>
      </c>
      <c r="I15446" s="775" t="s">
        <v>4235</v>
      </c>
    </row>
    <row r="15447" spans="1:9">
      <c r="A15447" s="775" t="str">
        <f>Table_wabobpsvr_AzureCalc_AzureCalcRateCard[[#This Row],[ServiceName]]&amp;Table_wabobpsvr_AzureCalc_AzureCalcRateCard[[#This Row],[Price_Level]]&amp;Table_wabobpsvr_AzureCalc_AzureCalcRateCard[[#This Row],[Region]]</f>
        <v>Monthly FeeD16</v>
      </c>
      <c r="B15447" s="775">
        <v>16</v>
      </c>
      <c r="C15447" s="775" t="s">
        <v>4235</v>
      </c>
      <c r="D15447" s="775" t="s">
        <v>176</v>
      </c>
      <c r="E15447" s="775">
        <v>999999</v>
      </c>
      <c r="F15447" s="775" t="s">
        <v>3385</v>
      </c>
      <c r="G15447" s="775" t="s">
        <v>4235</v>
      </c>
      <c r="H15447" s="775" t="s">
        <v>4235</v>
      </c>
      <c r="I15447" s="775" t="s">
        <v>4235</v>
      </c>
    </row>
    <row r="15448" spans="1:9">
      <c r="A15448" s="775" t="str">
        <f>Table_wabobpsvr_AzureCalc_AzureCalcRateCard[[#This Row],[ServiceName]]&amp;Table_wabobpsvr_AzureCalc_AzureCalcRateCard[[#This Row],[Price_Level]]&amp;Table_wabobpsvr_AzureCalc_AzureCalcRateCard[[#This Row],[Region]]</f>
        <v>Monthly FeeB16</v>
      </c>
      <c r="B15448" s="775">
        <v>16</v>
      </c>
      <c r="C15448" s="775" t="s">
        <v>4235</v>
      </c>
      <c r="D15448" s="775" t="s">
        <v>175</v>
      </c>
      <c r="E15448" s="775">
        <v>999999</v>
      </c>
      <c r="F15448" s="775" t="s">
        <v>3385</v>
      </c>
      <c r="G15448" s="775" t="s">
        <v>4235</v>
      </c>
      <c r="H15448" s="775" t="s">
        <v>4235</v>
      </c>
      <c r="I15448" s="775" t="s">
        <v>4235</v>
      </c>
    </row>
    <row r="15449" spans="1:9">
      <c r="A15449" s="775" t="str">
        <f>Table_wabobpsvr_AzureCalc_AzureCalcRateCard[[#This Row],[ServiceName]]&amp;Table_wabobpsvr_AzureCalc_AzureCalcRateCard[[#This Row],[Price_Level]]&amp;Table_wabobpsvr_AzureCalc_AzureCalcRateCard[[#This Row],[Region]]</f>
        <v>A8 Cloud ServicesA16</v>
      </c>
      <c r="B15449" s="775">
        <v>16</v>
      </c>
      <c r="C15449" s="775" t="s">
        <v>680</v>
      </c>
      <c r="D15449" s="775" t="s">
        <v>174</v>
      </c>
      <c r="E15449" s="775">
        <v>999999</v>
      </c>
      <c r="F15449" s="775" t="s">
        <v>695</v>
      </c>
      <c r="G15449" s="775" t="s">
        <v>3021</v>
      </c>
      <c r="H15449" s="775" t="s">
        <v>3022</v>
      </c>
      <c r="I15449" s="775" t="s">
        <v>7791</v>
      </c>
    </row>
    <row r="15450" spans="1:9">
      <c r="A15450" s="775" t="str">
        <f>Table_wabobpsvr_AzureCalc_AzureCalcRateCard[[#This Row],[ServiceName]]&amp;Table_wabobpsvr_AzureCalc_AzureCalcRateCard[[#This Row],[Price_Level]]&amp;Table_wabobpsvr_AzureCalc_AzureCalcRateCard[[#This Row],[Region]]</f>
        <v>Geo Redundant Storage Standard IO - FilesMOSP16</v>
      </c>
      <c r="B15450" s="775">
        <v>16</v>
      </c>
      <c r="C15450" s="775" t="s">
        <v>9</v>
      </c>
      <c r="D15450" s="775" t="s">
        <v>606</v>
      </c>
      <c r="E15450" s="775">
        <v>0.11</v>
      </c>
      <c r="F15450" s="775" t="s">
        <v>1024</v>
      </c>
      <c r="G15450" s="775" t="s">
        <v>4235</v>
      </c>
      <c r="H15450" s="775" t="s">
        <v>4235</v>
      </c>
      <c r="I15450" s="775" t="s">
        <v>4235</v>
      </c>
    </row>
    <row r="15451" spans="1:9">
      <c r="A15451" s="775" t="str">
        <f>Table_wabobpsvr_AzureCalc_AzureCalcRateCard[[#This Row],[ServiceName]]&amp;Table_wabobpsvr_AzureCalc_AzureCalcRateCard[[#This Row],[Price_Level]]&amp;Table_wabobpsvr_AzureCalc_AzureCalcRateCard[[#This Row],[Region]]</f>
        <v>A8 HDInsightA16</v>
      </c>
      <c r="B15451" s="775">
        <v>16</v>
      </c>
      <c r="C15451" s="775" t="s">
        <v>87</v>
      </c>
      <c r="D15451" s="775" t="s">
        <v>174</v>
      </c>
      <c r="E15451" s="775">
        <v>2.379</v>
      </c>
      <c r="F15451" s="775" t="s">
        <v>3814</v>
      </c>
      <c r="G15451" s="775" t="s">
        <v>3840</v>
      </c>
      <c r="H15451" s="775" t="s">
        <v>3841</v>
      </c>
      <c r="I15451" s="775" t="s">
        <v>7792</v>
      </c>
    </row>
    <row r="15452" spans="1:9">
      <c r="A15452" s="775" t="str">
        <f>Table_wabobpsvr_AzureCalc_AzureCalcRateCard[[#This Row],[ServiceName]]&amp;Table_wabobpsvr_AzureCalc_AzureCalcRateCard[[#This Row],[Price_Level]]&amp;Table_wabobpsvr_AzureCalc_AzureCalcRateCard[[#This Row],[Region]]</f>
        <v>A8 HDInsightB16</v>
      </c>
      <c r="B15452" s="775">
        <v>16</v>
      </c>
      <c r="C15452" s="775" t="s">
        <v>87</v>
      </c>
      <c r="D15452" s="775" t="s">
        <v>175</v>
      </c>
      <c r="E15452" s="775">
        <v>2.2810000000000001</v>
      </c>
      <c r="F15452" s="775" t="s">
        <v>3814</v>
      </c>
      <c r="G15452" s="775" t="s">
        <v>3840</v>
      </c>
      <c r="H15452" s="775" t="s">
        <v>3841</v>
      </c>
      <c r="I15452" s="775" t="s">
        <v>7792</v>
      </c>
    </row>
    <row r="15453" spans="1:9">
      <c r="A15453" s="775" t="str">
        <f>Table_wabobpsvr_AzureCalc_AzureCalcRateCard[[#This Row],[ServiceName]]&amp;Table_wabobpsvr_AzureCalc_AzureCalcRateCard[[#This Row],[Price_Level]]&amp;Table_wabobpsvr_AzureCalc_AzureCalcRateCard[[#This Row],[Region]]</f>
        <v>A8 HDInsightC16</v>
      </c>
      <c r="B15453" s="775">
        <v>16</v>
      </c>
      <c r="C15453" s="775" t="s">
        <v>87</v>
      </c>
      <c r="D15453" s="775" t="s">
        <v>177</v>
      </c>
      <c r="E15453" s="775">
        <v>2.1840000000000002</v>
      </c>
      <c r="F15453" s="775" t="s">
        <v>3814</v>
      </c>
      <c r="G15453" s="775" t="s">
        <v>3840</v>
      </c>
      <c r="H15453" s="775" t="s">
        <v>3841</v>
      </c>
      <c r="I15453" s="775" t="s">
        <v>7792</v>
      </c>
    </row>
    <row r="15454" spans="1:9">
      <c r="A15454" s="775" t="str">
        <f>Table_wabobpsvr_AzureCalc_AzureCalcRateCard[[#This Row],[ServiceName]]&amp;Table_wabobpsvr_AzureCalc_AzureCalcRateCard[[#This Row],[Price_Level]]&amp;Table_wabobpsvr_AzureCalc_AzureCalcRateCard[[#This Row],[Region]]</f>
        <v>A8 HDInsightD16</v>
      </c>
      <c r="B15454" s="775">
        <v>16</v>
      </c>
      <c r="C15454" s="775" t="s">
        <v>87</v>
      </c>
      <c r="D15454" s="775" t="s">
        <v>176</v>
      </c>
      <c r="E15454" s="775">
        <v>2.0859999999999999</v>
      </c>
      <c r="F15454" s="775" t="s">
        <v>3814</v>
      </c>
      <c r="G15454" s="775" t="s">
        <v>3840</v>
      </c>
      <c r="H15454" s="775" t="s">
        <v>3841</v>
      </c>
      <c r="I15454" s="775" t="s">
        <v>7792</v>
      </c>
    </row>
    <row r="15455" spans="1:9">
      <c r="A15455" s="775" t="str">
        <f>Table_wabobpsvr_AzureCalc_AzureCalcRateCard[[#This Row],[ServiceName]]&amp;Table_wabobpsvr_AzureCalc_AzureCalcRateCard[[#This Row],[Price_Level]]&amp;Table_wabobpsvr_AzureCalc_AzureCalcRateCard[[#This Row],[Region]]</f>
        <v>Basic_D3 VM (Non-Windows)A</v>
      </c>
      <c r="B15455" s="775"/>
      <c r="C15455" s="775" t="s">
        <v>87</v>
      </c>
      <c r="D15455" s="775" t="s">
        <v>174</v>
      </c>
      <c r="E15455" s="775">
        <v>0.38024000000000002</v>
      </c>
      <c r="F15455" s="775" t="s">
        <v>1098</v>
      </c>
      <c r="G15455" s="775" t="s">
        <v>2685</v>
      </c>
      <c r="H15455" s="775" t="s">
        <v>2686</v>
      </c>
      <c r="I15455" s="775" t="s">
        <v>4235</v>
      </c>
    </row>
    <row r="15456" spans="1:9">
      <c r="A15456" s="775" t="str">
        <f>Table_wabobpsvr_AzureCalc_AzureCalcRateCard[[#This Row],[ServiceName]]&amp;Table_wabobpsvr_AzureCalc_AzureCalcRateCard[[#This Row],[Price_Level]]&amp;Table_wabobpsvr_AzureCalc_AzureCalcRateCard[[#This Row],[Region]]</f>
        <v>Basic_D3 VM (Non-Windows)B</v>
      </c>
      <c r="B15456" s="775"/>
      <c r="C15456" s="775" t="s">
        <v>87</v>
      </c>
      <c r="D15456" s="775" t="s">
        <v>175</v>
      </c>
      <c r="E15456" s="775">
        <v>0.36847999999999997</v>
      </c>
      <c r="F15456" s="775" t="s">
        <v>1098</v>
      </c>
      <c r="G15456" s="775" t="s">
        <v>2685</v>
      </c>
      <c r="H15456" s="775" t="s">
        <v>2686</v>
      </c>
      <c r="I15456" s="775" t="s">
        <v>4235</v>
      </c>
    </row>
    <row r="15457" spans="1:9">
      <c r="A15457" s="775" t="str">
        <f>Table_wabobpsvr_AzureCalc_AzureCalcRateCard[[#This Row],[ServiceName]]&amp;Table_wabobpsvr_AzureCalc_AzureCalcRateCard[[#This Row],[Price_Level]]&amp;Table_wabobpsvr_AzureCalc_AzureCalcRateCard[[#This Row],[Region]]</f>
        <v>Basic_D3 VM (Non-Windows)C</v>
      </c>
      <c r="B15457" s="775"/>
      <c r="C15457" s="775" t="s">
        <v>87</v>
      </c>
      <c r="D15457" s="775" t="s">
        <v>177</v>
      </c>
      <c r="E15457" s="775">
        <v>0.35671999999999998</v>
      </c>
      <c r="F15457" s="775" t="s">
        <v>1098</v>
      </c>
      <c r="G15457" s="775" t="s">
        <v>2685</v>
      </c>
      <c r="H15457" s="775" t="s">
        <v>2686</v>
      </c>
      <c r="I15457" s="775" t="s">
        <v>4235</v>
      </c>
    </row>
    <row r="15458" spans="1:9">
      <c r="A15458" s="775" t="str">
        <f>Table_wabobpsvr_AzureCalc_AzureCalcRateCard[[#This Row],[ServiceName]]&amp;Table_wabobpsvr_AzureCalc_AzureCalcRateCard[[#This Row],[Price_Level]]&amp;Table_wabobpsvr_AzureCalc_AzureCalcRateCard[[#This Row],[Region]]</f>
        <v>Basic_D3 VM (Non-Windows)D</v>
      </c>
      <c r="B15458" s="775"/>
      <c r="C15458" s="775" t="s">
        <v>87</v>
      </c>
      <c r="D15458" s="775" t="s">
        <v>176</v>
      </c>
      <c r="E15458" s="775">
        <v>0.34495999999999999</v>
      </c>
      <c r="F15458" s="775" t="s">
        <v>1098</v>
      </c>
      <c r="G15458" s="775" t="s">
        <v>2685</v>
      </c>
      <c r="H15458" s="775" t="s">
        <v>2686</v>
      </c>
      <c r="I15458" s="775" t="s">
        <v>4235</v>
      </c>
    </row>
    <row r="15459" spans="1:9">
      <c r="A15459" s="775" t="str">
        <f>Table_wabobpsvr_AzureCalc_AzureCalcRateCard[[#This Row],[ServiceName]]&amp;Table_wabobpsvr_AzureCalc_AzureCalcRateCard[[#This Row],[Price_Level]]&amp;Table_wabobpsvr_AzureCalc_AzureCalcRateCard[[#This Row],[Region]]</f>
        <v>Basic_D3 VM (Windows)A16</v>
      </c>
      <c r="B15459" s="775">
        <v>16</v>
      </c>
      <c r="C15459" s="775" t="s">
        <v>87</v>
      </c>
      <c r="D15459" s="775" t="s">
        <v>174</v>
      </c>
      <c r="E15459" s="775">
        <v>0.62468000000000001</v>
      </c>
      <c r="F15459" s="775" t="s">
        <v>1099</v>
      </c>
      <c r="G15459" s="775" t="s">
        <v>2687</v>
      </c>
      <c r="H15459" s="775" t="s">
        <v>2688</v>
      </c>
      <c r="I15459" s="775" t="s">
        <v>4235</v>
      </c>
    </row>
    <row r="15460" spans="1:9">
      <c r="A15460" s="775" t="str">
        <f>Table_wabobpsvr_AzureCalc_AzureCalcRateCard[[#This Row],[ServiceName]]&amp;Table_wabobpsvr_AzureCalc_AzureCalcRateCard[[#This Row],[Price_Level]]&amp;Table_wabobpsvr_AzureCalc_AzureCalcRateCard[[#This Row],[Region]]</f>
        <v>Basic_D3 VM (Windows)B16</v>
      </c>
      <c r="B15460" s="775">
        <v>16</v>
      </c>
      <c r="C15460" s="775" t="s">
        <v>87</v>
      </c>
      <c r="D15460" s="775" t="s">
        <v>175</v>
      </c>
      <c r="E15460" s="775">
        <v>0.60536000000000001</v>
      </c>
      <c r="F15460" s="775" t="s">
        <v>1099</v>
      </c>
      <c r="G15460" s="775" t="s">
        <v>2687</v>
      </c>
      <c r="H15460" s="775" t="s">
        <v>2688</v>
      </c>
      <c r="I15460" s="775" t="s">
        <v>4235</v>
      </c>
    </row>
    <row r="15461" spans="1:9">
      <c r="A15461" s="775" t="str">
        <f>Table_wabobpsvr_AzureCalc_AzureCalcRateCard[[#This Row],[ServiceName]]&amp;Table_wabobpsvr_AzureCalc_AzureCalcRateCard[[#This Row],[Price_Level]]&amp;Table_wabobpsvr_AzureCalc_AzureCalcRateCard[[#This Row],[Region]]</f>
        <v>Basic_D3 VM (Windows)C16</v>
      </c>
      <c r="B15461" s="775">
        <v>16</v>
      </c>
      <c r="C15461" s="775" t="s">
        <v>87</v>
      </c>
      <c r="D15461" s="775" t="s">
        <v>177</v>
      </c>
      <c r="E15461" s="775">
        <v>0.58604000000000001</v>
      </c>
      <c r="F15461" s="775" t="s">
        <v>1099</v>
      </c>
      <c r="G15461" s="775" t="s">
        <v>2687</v>
      </c>
      <c r="H15461" s="775" t="s">
        <v>2688</v>
      </c>
      <c r="I15461" s="775" t="s">
        <v>4235</v>
      </c>
    </row>
    <row r="15462" spans="1:9">
      <c r="A15462" s="775" t="str">
        <f>Table_wabobpsvr_AzureCalc_AzureCalcRateCard[[#This Row],[ServiceName]]&amp;Table_wabobpsvr_AzureCalc_AzureCalcRateCard[[#This Row],[Price_Level]]&amp;Table_wabobpsvr_AzureCalc_AzureCalcRateCard[[#This Row],[Region]]</f>
        <v>Basic_D3 VM (Windows)D16</v>
      </c>
      <c r="B15462" s="775">
        <v>16</v>
      </c>
      <c r="C15462" s="775" t="s">
        <v>87</v>
      </c>
      <c r="D15462" s="775" t="s">
        <v>176</v>
      </c>
      <c r="E15462" s="775">
        <v>0.56672</v>
      </c>
      <c r="F15462" s="775" t="s">
        <v>1099</v>
      </c>
      <c r="G15462" s="775" t="s">
        <v>2687</v>
      </c>
      <c r="H15462" s="775" t="s">
        <v>2688</v>
      </c>
      <c r="I15462" s="775" t="s">
        <v>4235</v>
      </c>
    </row>
    <row r="15463" spans="1:9">
      <c r="A15463" s="775" t="str">
        <f>Table_wabobpsvr_AzureCalc_AzureCalcRateCard[[#This Row],[ServiceName]]&amp;Table_wabobpsvr_AzureCalc_AzureCalcRateCard[[#This Row],[Price_Level]]&amp;Table_wabobpsvr_AzureCalc_AzureCalcRateCard[[#This Row],[Region]]</f>
        <v>Basic_D4 VM (Non-Windows)A16</v>
      </c>
      <c r="B15463" s="775">
        <v>16</v>
      </c>
      <c r="C15463" s="775" t="s">
        <v>87</v>
      </c>
      <c r="D15463" s="775" t="s">
        <v>174</v>
      </c>
      <c r="E15463" s="775">
        <v>0.76048000000000004</v>
      </c>
      <c r="F15463" s="775" t="s">
        <v>1100</v>
      </c>
      <c r="G15463" s="775" t="s">
        <v>2689</v>
      </c>
      <c r="H15463" s="775" t="s">
        <v>2690</v>
      </c>
      <c r="I15463" s="775" t="s">
        <v>4235</v>
      </c>
    </row>
    <row r="15464" spans="1:9">
      <c r="A15464" s="775" t="str">
        <f>Table_wabobpsvr_AzureCalc_AzureCalcRateCard[[#This Row],[ServiceName]]&amp;Table_wabobpsvr_AzureCalc_AzureCalcRateCard[[#This Row],[Price_Level]]&amp;Table_wabobpsvr_AzureCalc_AzureCalcRateCard[[#This Row],[Region]]</f>
        <v>D3 HDInsight (Non-Windows)B16</v>
      </c>
      <c r="B15464" s="775">
        <v>16</v>
      </c>
      <c r="C15464" s="775" t="s">
        <v>87</v>
      </c>
      <c r="D15464" s="775" t="s">
        <v>175</v>
      </c>
      <c r="E15464" s="775">
        <v>0.39900000000000002</v>
      </c>
      <c r="F15464" s="775" t="s">
        <v>4077</v>
      </c>
      <c r="G15464" s="775" t="s">
        <v>4177</v>
      </c>
      <c r="H15464" s="775" t="s">
        <v>4178</v>
      </c>
      <c r="I15464" s="775" t="s">
        <v>4235</v>
      </c>
    </row>
    <row r="15465" spans="1:9">
      <c r="A15465" s="775" t="str">
        <f>Table_wabobpsvr_AzureCalc_AzureCalcRateCard[[#This Row],[ServiceName]]&amp;Table_wabobpsvr_AzureCalc_AzureCalcRateCard[[#This Row],[Price_Level]]&amp;Table_wabobpsvr_AzureCalc_AzureCalcRateCard[[#This Row],[Region]]</f>
        <v>D3 HDInsight (Non-Windows)C16</v>
      </c>
      <c r="B15465" s="775">
        <v>16</v>
      </c>
      <c r="C15465" s="775" t="s">
        <v>87</v>
      </c>
      <c r="D15465" s="775" t="s">
        <v>177</v>
      </c>
      <c r="E15465" s="775">
        <v>0.38600000000000001</v>
      </c>
      <c r="F15465" s="775" t="s">
        <v>4077</v>
      </c>
      <c r="G15465" s="775" t="s">
        <v>4177</v>
      </c>
      <c r="H15465" s="775" t="s">
        <v>4178</v>
      </c>
      <c r="I15465" s="775" t="s">
        <v>4235</v>
      </c>
    </row>
    <row r="15466" spans="1:9">
      <c r="A15466" s="775" t="str">
        <f>Table_wabobpsvr_AzureCalc_AzureCalcRateCard[[#This Row],[ServiceName]]&amp;Table_wabobpsvr_AzureCalc_AzureCalcRateCard[[#This Row],[Price_Level]]&amp;Table_wabobpsvr_AzureCalc_AzureCalcRateCard[[#This Row],[Region]]</f>
        <v>D3 HDInsight (Non-Windows)D16</v>
      </c>
      <c r="B15466" s="775">
        <v>16</v>
      </c>
      <c r="C15466" s="775" t="s">
        <v>87</v>
      </c>
      <c r="D15466" s="775" t="s">
        <v>176</v>
      </c>
      <c r="E15466" s="775">
        <v>0.373</v>
      </c>
      <c r="F15466" s="775" t="s">
        <v>4077</v>
      </c>
      <c r="G15466" s="775" t="s">
        <v>4177</v>
      </c>
      <c r="H15466" s="775" t="s">
        <v>4178</v>
      </c>
      <c r="I15466" s="775" t="s">
        <v>4235</v>
      </c>
    </row>
    <row r="15467" spans="1:9">
      <c r="A15467" s="1039" t="str">
        <f>Table_wabobpsvr_AzureCalc_AzureCalcRateCard[[#This Row],[ServiceName]]&amp;Table_wabobpsvr_AzureCalc_AzureCalcRateCard[[#This Row],[Price_Level]]&amp;Table_wabobpsvr_AzureCalc_AzureCalcRateCard[[#This Row],[Region]]</f>
        <v>D4 HDInsightMOSP</v>
      </c>
      <c r="B15467" s="1039"/>
      <c r="C15467" s="1039" t="s">
        <v>87</v>
      </c>
      <c r="D15467" s="1039" t="s">
        <v>606</v>
      </c>
      <c r="E15467" s="1039">
        <v>1.696</v>
      </c>
      <c r="F15467" s="1039" t="s">
        <v>4078</v>
      </c>
      <c r="G15467" s="775" t="s">
        <v>4235</v>
      </c>
      <c r="H15467" s="775" t="s">
        <v>4235</v>
      </c>
      <c r="I15467" s="775" t="s">
        <v>4235</v>
      </c>
    </row>
    <row r="15468" spans="1:9">
      <c r="A15468" s="1039" t="str">
        <f>Table_wabobpsvr_AzureCalc_AzureCalcRateCard[[#This Row],[ServiceName]]&amp;Table_wabobpsvr_AzureCalc_AzureCalcRateCard[[#This Row],[Price_Level]]&amp;Table_wabobpsvr_AzureCalc_AzureCalcRateCard[[#This Row],[Region]]</f>
        <v>D4 HDInsightA16</v>
      </c>
      <c r="B15468" s="1039">
        <v>16</v>
      </c>
      <c r="C15468" s="1039" t="s">
        <v>87</v>
      </c>
      <c r="D15468" s="1039" t="s">
        <v>174</v>
      </c>
      <c r="E15468" s="1039">
        <v>1.645</v>
      </c>
      <c r="F15468" s="1039" t="s">
        <v>4078</v>
      </c>
      <c r="G15468" s="775" t="s">
        <v>4189</v>
      </c>
      <c r="H15468" s="775" t="s">
        <v>4190</v>
      </c>
      <c r="I15468" s="775" t="s">
        <v>4235</v>
      </c>
    </row>
    <row r="15469" spans="1:9">
      <c r="A15469" s="1039" t="str">
        <f>Table_wabobpsvr_AzureCalc_AzureCalcRateCard[[#This Row],[ServiceName]]&amp;Table_wabobpsvr_AzureCalc_AzureCalcRateCard[[#This Row],[Price_Level]]&amp;Table_wabobpsvr_AzureCalc_AzureCalcRateCard[[#This Row],[Region]]</f>
        <v>D4 HDInsightB16</v>
      </c>
      <c r="B15469" s="1039">
        <v>16</v>
      </c>
      <c r="C15469" s="1039" t="s">
        <v>87</v>
      </c>
      <c r="D15469" s="1039" t="s">
        <v>175</v>
      </c>
      <c r="E15469" s="1039">
        <v>1.5940000000000001</v>
      </c>
      <c r="F15469" s="1039" t="s">
        <v>4078</v>
      </c>
      <c r="G15469" s="775" t="s">
        <v>4189</v>
      </c>
      <c r="H15469" s="775" t="s">
        <v>4190</v>
      </c>
      <c r="I15469" s="775" t="s">
        <v>4235</v>
      </c>
    </row>
    <row r="15470" spans="1:9">
      <c r="A15470" s="775" t="str">
        <f>Table_wabobpsvr_AzureCalc_AzureCalcRateCard[[#This Row],[ServiceName]]&amp;Table_wabobpsvr_AzureCalc_AzureCalcRateCard[[#This Row],[Price_Level]]&amp;Table_wabobpsvr_AzureCalc_AzureCalcRateCard[[#This Row],[Region]]</f>
        <v>D4 HDInsightC16</v>
      </c>
      <c r="B15470" s="775">
        <v>16</v>
      </c>
      <c r="C15470" s="775" t="s">
        <v>87</v>
      </c>
      <c r="D15470" s="775" t="s">
        <v>177</v>
      </c>
      <c r="E15470" s="775">
        <v>1.5429999999999999</v>
      </c>
      <c r="F15470" s="775" t="s">
        <v>4078</v>
      </c>
      <c r="G15470" s="775" t="s">
        <v>4189</v>
      </c>
      <c r="H15470" s="775" t="s">
        <v>4190</v>
      </c>
      <c r="I15470" s="775" t="s">
        <v>4235</v>
      </c>
    </row>
    <row r="15471" spans="1:9">
      <c r="A15471" s="775" t="str">
        <f>Table_wabobpsvr_AzureCalc_AzureCalcRateCard[[#This Row],[ServiceName]]&amp;Table_wabobpsvr_AzureCalc_AzureCalcRateCard[[#This Row],[Price_Level]]&amp;Table_wabobpsvr_AzureCalc_AzureCalcRateCard[[#This Row],[Region]]</f>
        <v>D4 HDInsightD</v>
      </c>
      <c r="B15471" s="775"/>
      <c r="C15471" s="775" t="s">
        <v>87</v>
      </c>
      <c r="D15471" s="775" t="s">
        <v>176</v>
      </c>
      <c r="E15471" s="775">
        <v>1.492</v>
      </c>
      <c r="F15471" s="775" t="s">
        <v>4078</v>
      </c>
      <c r="G15471" s="775" t="s">
        <v>4189</v>
      </c>
      <c r="H15471" s="775" t="s">
        <v>4190</v>
      </c>
      <c r="I15471" s="775" t="s">
        <v>4235</v>
      </c>
    </row>
    <row r="15472" spans="1:9">
      <c r="A15472" s="1039" t="str">
        <f>Table_wabobpsvr_AzureCalc_AzureCalcRateCard[[#This Row],[ServiceName]]&amp;Table_wabobpsvr_AzureCalc_AzureCalcRateCard[[#This Row],[Price_Level]]&amp;Table_wabobpsvr_AzureCalc_AzureCalcRateCard[[#This Row],[Region]]</f>
        <v>Geo Redundant Storage Standard IO - Table/QueueMOSP16</v>
      </c>
      <c r="B15472" s="1039">
        <v>16</v>
      </c>
      <c r="C15472" s="1039" t="s">
        <v>9</v>
      </c>
      <c r="D15472" s="1039" t="s">
        <v>606</v>
      </c>
      <c r="E15472" s="1039">
        <v>9.6299999999999997E-2</v>
      </c>
      <c r="F15472" s="1039" t="s">
        <v>770</v>
      </c>
      <c r="G15472" s="775" t="s">
        <v>4235</v>
      </c>
      <c r="H15472" s="775" t="s">
        <v>4235</v>
      </c>
      <c r="I15472" s="775" t="s">
        <v>4235</v>
      </c>
    </row>
    <row r="15473" spans="1:9">
      <c r="A15473" s="1039" t="str">
        <f>Table_wabobpsvr_AzureCalc_AzureCalcRateCard[[#This Row],[ServiceName]]&amp;Table_wabobpsvr_AzureCalc_AzureCalcRateCard[[#This Row],[Price_Level]]&amp;Table_wabobpsvr_AzureCalc_AzureCalcRateCard[[#This Row],[Region]]</f>
        <v>A11 Cloud ServicesB10</v>
      </c>
      <c r="B15473" s="1039">
        <v>10</v>
      </c>
      <c r="C15473" s="1039" t="s">
        <v>680</v>
      </c>
      <c r="D15473" s="1039" t="s">
        <v>175</v>
      </c>
      <c r="E15473" s="1039">
        <v>3.7130000000000001</v>
      </c>
      <c r="F15473" s="1039" t="s">
        <v>1214</v>
      </c>
      <c r="G15473" s="775" t="s">
        <v>4295</v>
      </c>
      <c r="H15473" s="775" t="s">
        <v>4296</v>
      </c>
      <c r="I15473" s="775" t="s">
        <v>5403</v>
      </c>
    </row>
    <row r="15474" spans="1:9">
      <c r="A15474" s="775" t="str">
        <f>Table_wabobpsvr_AzureCalc_AzureCalcRateCard[[#This Row],[ServiceName]]&amp;Table_wabobpsvr_AzureCalc_AzureCalcRateCard[[#This Row],[Price_Level]]&amp;Table_wabobpsvr_AzureCalc_AzureCalcRateCard[[#This Row],[Region]]</f>
        <v>A11 Cloud ServicesC10</v>
      </c>
      <c r="B15474" s="775">
        <v>10</v>
      </c>
      <c r="C15474" s="775" t="s">
        <v>680</v>
      </c>
      <c r="D15474" s="775" t="s">
        <v>177</v>
      </c>
      <c r="E15474" s="775">
        <v>3.5939999999999999</v>
      </c>
      <c r="F15474" s="775" t="s">
        <v>1214</v>
      </c>
      <c r="G15474" s="775" t="s">
        <v>4295</v>
      </c>
      <c r="H15474" s="775" t="s">
        <v>4296</v>
      </c>
      <c r="I15474" s="775" t="s">
        <v>5403</v>
      </c>
    </row>
    <row r="15475" spans="1:9">
      <c r="A15475" s="775" t="str">
        <f>Table_wabobpsvr_AzureCalc_AzureCalcRateCard[[#This Row],[ServiceName]]&amp;Table_wabobpsvr_AzureCalc_AzureCalcRateCard[[#This Row],[Price_Level]]&amp;Table_wabobpsvr_AzureCalc_AzureCalcRateCard[[#This Row],[Region]]</f>
        <v>A11 Cloud ServicesD10</v>
      </c>
      <c r="B15475" s="775">
        <v>10</v>
      </c>
      <c r="C15475" s="775" t="s">
        <v>680</v>
      </c>
      <c r="D15475" s="775" t="s">
        <v>176</v>
      </c>
      <c r="E15475" s="775">
        <v>3.476</v>
      </c>
      <c r="F15475" s="775" t="s">
        <v>1214</v>
      </c>
      <c r="G15475" s="775" t="s">
        <v>4295</v>
      </c>
      <c r="H15475" s="775" t="s">
        <v>4296</v>
      </c>
      <c r="I15475" s="775" t="s">
        <v>5403</v>
      </c>
    </row>
    <row r="15476" spans="1:9">
      <c r="A15476" s="775" t="str">
        <f>Table_wabobpsvr_AzureCalc_AzureCalcRateCard[[#This Row],[ServiceName]]&amp;Table_wabobpsvr_AzureCalc_AzureCalcRateCard[[#This Row],[Price_Level]]&amp;Table_wabobpsvr_AzureCalc_AzureCalcRateCard[[#This Row],[Region]]</f>
        <v>A11 Cloud ServicesMOSP9</v>
      </c>
      <c r="B15476" s="775">
        <v>9</v>
      </c>
      <c r="C15476" s="775" t="s">
        <v>680</v>
      </c>
      <c r="D15476" s="775" t="s">
        <v>606</v>
      </c>
      <c r="E15476" s="775">
        <v>3.5</v>
      </c>
      <c r="F15476" s="775" t="s">
        <v>1214</v>
      </c>
      <c r="G15476" s="775" t="s">
        <v>4235</v>
      </c>
      <c r="H15476" s="775" t="s">
        <v>4235</v>
      </c>
      <c r="I15476" s="775" t="s">
        <v>5404</v>
      </c>
    </row>
    <row r="15477" spans="1:9">
      <c r="A15477" s="1039" t="str">
        <f>Table_wabobpsvr_AzureCalc_AzureCalcRateCard[[#This Row],[ServiceName]]&amp;Table_wabobpsvr_AzureCalc_AzureCalcRateCard[[#This Row],[Price_Level]]&amp;Table_wabobpsvr_AzureCalc_AzureCalcRateCard[[#This Row],[Region]]</f>
        <v>ExpressRoute (Metered) 100 Mbps ConnectionsA5</v>
      </c>
      <c r="B15477" s="1039">
        <v>5</v>
      </c>
      <c r="C15477" s="1039" t="s">
        <v>7427</v>
      </c>
      <c r="D15477" s="1039" t="s">
        <v>174</v>
      </c>
      <c r="E15477" s="1039">
        <v>106.7</v>
      </c>
      <c r="F15477" s="1039" t="s">
        <v>7395</v>
      </c>
      <c r="G15477" s="775" t="s">
        <v>7559</v>
      </c>
      <c r="H15477" s="775" t="s">
        <v>7560</v>
      </c>
      <c r="I15477" s="775" t="s">
        <v>7448</v>
      </c>
    </row>
    <row r="15478" spans="1:9">
      <c r="A15478" s="1039" t="str">
        <f>Table_wabobpsvr_AzureCalc_AzureCalcRateCard[[#This Row],[ServiceName]]&amp;Table_wabobpsvr_AzureCalc_AzureCalcRateCard[[#This Row],[Price_Level]]&amp;Table_wabobpsvr_AzureCalc_AzureCalcRateCard[[#This Row],[Region]]</f>
        <v>A11 Cloud ServicesA9</v>
      </c>
      <c r="B15478" s="1039">
        <v>9</v>
      </c>
      <c r="C15478" s="1039" t="s">
        <v>680</v>
      </c>
      <c r="D15478" s="1039" t="s">
        <v>174</v>
      </c>
      <c r="E15478" s="1039">
        <v>3.395</v>
      </c>
      <c r="F15478" s="1039" t="s">
        <v>1214</v>
      </c>
      <c r="G15478" s="775" t="s">
        <v>4299</v>
      </c>
      <c r="H15478" s="775" t="s">
        <v>4300</v>
      </c>
      <c r="I15478" s="775" t="s">
        <v>5404</v>
      </c>
    </row>
    <row r="15479" spans="1:9">
      <c r="A15479" s="1039" t="str">
        <f>Table_wabobpsvr_AzureCalc_AzureCalcRateCard[[#This Row],[ServiceName]]&amp;Table_wabobpsvr_AzureCalc_AzureCalcRateCard[[#This Row],[Price_Level]]&amp;Table_wabobpsvr_AzureCalc_AzureCalcRateCard[[#This Row],[Region]]</f>
        <v>A11 Cloud ServicesB9</v>
      </c>
      <c r="B15479" s="1039">
        <v>9</v>
      </c>
      <c r="C15479" s="1039" t="s">
        <v>680</v>
      </c>
      <c r="D15479" s="1039" t="s">
        <v>175</v>
      </c>
      <c r="E15479" s="1039">
        <v>3.29</v>
      </c>
      <c r="F15479" s="1039" t="s">
        <v>1214</v>
      </c>
      <c r="G15479" s="775" t="s">
        <v>4299</v>
      </c>
      <c r="H15479" s="775" t="s">
        <v>4300</v>
      </c>
      <c r="I15479" s="775" t="s">
        <v>5404</v>
      </c>
    </row>
    <row r="15480" spans="1:9">
      <c r="A15480" s="775" t="str">
        <f>Table_wabobpsvr_AzureCalc_AzureCalcRateCard[[#This Row],[ServiceName]]&amp;Table_wabobpsvr_AzureCalc_AzureCalcRateCard[[#This Row],[Price_Level]]&amp;Table_wabobpsvr_AzureCalc_AzureCalcRateCard[[#This Row],[Region]]</f>
        <v>A11 Cloud ServicesC9</v>
      </c>
      <c r="B15480" s="775">
        <v>9</v>
      </c>
      <c r="C15480" s="775" t="s">
        <v>680</v>
      </c>
      <c r="D15480" s="775" t="s">
        <v>177</v>
      </c>
      <c r="E15480" s="775">
        <v>3.1850000000000001</v>
      </c>
      <c r="F15480" s="775" t="s">
        <v>1214</v>
      </c>
      <c r="G15480" s="775" t="s">
        <v>4299</v>
      </c>
      <c r="H15480" s="775" t="s">
        <v>4300</v>
      </c>
      <c r="I15480" s="775" t="s">
        <v>5404</v>
      </c>
    </row>
    <row r="15481" spans="1:9">
      <c r="A15481" s="775" t="str">
        <f>Table_wabobpsvr_AzureCalc_AzureCalcRateCard[[#This Row],[ServiceName]]&amp;Table_wabobpsvr_AzureCalc_AzureCalcRateCard[[#This Row],[Price_Level]]&amp;Table_wabobpsvr_AzureCalc_AzureCalcRateCard[[#This Row],[Region]]</f>
        <v>A11 Cloud ServicesD9</v>
      </c>
      <c r="B15481" s="775">
        <v>9</v>
      </c>
      <c r="C15481" s="775" t="s">
        <v>680</v>
      </c>
      <c r="D15481" s="775" t="s">
        <v>176</v>
      </c>
      <c r="E15481" s="775">
        <v>3.08</v>
      </c>
      <c r="F15481" s="775" t="s">
        <v>1214</v>
      </c>
      <c r="G15481" s="775" t="s">
        <v>4299</v>
      </c>
      <c r="H15481" s="775" t="s">
        <v>4300</v>
      </c>
      <c r="I15481" s="775" t="s">
        <v>5404</v>
      </c>
    </row>
    <row r="15482" spans="1:9">
      <c r="A15482" s="775" t="str">
        <f>Table_wabobpsvr_AzureCalc_AzureCalcRateCard[[#This Row],[ServiceName]]&amp;Table_wabobpsvr_AzureCalc_AzureCalcRateCard[[#This Row],[Price_Level]]&amp;Table_wabobpsvr_AzureCalc_AzureCalcRateCard[[#This Row],[Region]]</f>
        <v>Locally Redundant Storage Premium Storage - Page Blob/DiskMOSP16</v>
      </c>
      <c r="B15482" s="775">
        <v>16</v>
      </c>
      <c r="C15482" s="775" t="s">
        <v>9</v>
      </c>
      <c r="D15482" s="775" t="s">
        <v>606</v>
      </c>
      <c r="E15482" s="775">
        <v>0.35199999999999998</v>
      </c>
      <c r="F15482" s="775" t="s">
        <v>1230</v>
      </c>
      <c r="G15482" s="775" t="s">
        <v>4235</v>
      </c>
      <c r="H15482" s="775" t="s">
        <v>4235</v>
      </c>
      <c r="I15482" s="775" t="s">
        <v>4235</v>
      </c>
    </row>
    <row r="15483" spans="1:9">
      <c r="A15483" s="1039" t="str">
        <f>Table_wabobpsvr_AzureCalc_AzureCalcRateCard[[#This Row],[ServiceName]]&amp;Table_wabobpsvr_AzureCalc_AzureCalcRateCard[[#This Row],[Price_Level]]&amp;Table_wabobpsvr_AzureCalc_AzureCalcRateCard[[#This Row],[Region]]</f>
        <v>Locally Redundant Storage Standard IO - FilesA16</v>
      </c>
      <c r="B15483" s="1039">
        <v>16</v>
      </c>
      <c r="C15483" s="1039" t="s">
        <v>9</v>
      </c>
      <c r="D15483" s="1039" t="s">
        <v>174</v>
      </c>
      <c r="E15483" s="1039">
        <v>8.5360000000000005E-2</v>
      </c>
      <c r="F15483" s="1039" t="s">
        <v>1023</v>
      </c>
      <c r="G15483" s="775" t="s">
        <v>2614</v>
      </c>
      <c r="H15483" s="775" t="s">
        <v>2615</v>
      </c>
      <c r="I15483" s="775" t="s">
        <v>4235</v>
      </c>
    </row>
    <row r="15484" spans="1:9">
      <c r="A15484" s="775" t="str">
        <f>Table_wabobpsvr_AzureCalc_AzureCalcRateCard[[#This Row],[ServiceName]]&amp;Table_wabobpsvr_AzureCalc_AzureCalcRateCard[[#This Row],[Price_Level]]&amp;Table_wabobpsvr_AzureCalc_AzureCalcRateCard[[#This Row],[Region]]</f>
        <v>Locally Redundant Storage Standard IO - FilesB16</v>
      </c>
      <c r="B15484" s="775">
        <v>16</v>
      </c>
      <c r="C15484" s="775" t="s">
        <v>9</v>
      </c>
      <c r="D15484" s="775" t="s">
        <v>175</v>
      </c>
      <c r="E15484" s="775">
        <v>8.2720000000000002E-2</v>
      </c>
      <c r="F15484" s="775" t="s">
        <v>1023</v>
      </c>
      <c r="G15484" s="775" t="s">
        <v>2614</v>
      </c>
      <c r="H15484" s="775" t="s">
        <v>2615</v>
      </c>
      <c r="I15484" s="775" t="s">
        <v>4235</v>
      </c>
    </row>
    <row r="15485" spans="1:9">
      <c r="A15485" s="775" t="str">
        <f>Table_wabobpsvr_AzureCalc_AzureCalcRateCard[[#This Row],[ServiceName]]&amp;Table_wabobpsvr_AzureCalc_AzureCalcRateCard[[#This Row],[Price_Level]]&amp;Table_wabobpsvr_AzureCalc_AzureCalcRateCard[[#This Row],[Region]]</f>
        <v>Locally Redundant Storage Standard IO - FilesC16</v>
      </c>
      <c r="B15485" s="775">
        <v>16</v>
      </c>
      <c r="C15485" s="775" t="s">
        <v>9</v>
      </c>
      <c r="D15485" s="775" t="s">
        <v>177</v>
      </c>
      <c r="E15485" s="775">
        <v>8.0079999999999998E-2</v>
      </c>
      <c r="F15485" s="775" t="s">
        <v>1023</v>
      </c>
      <c r="G15485" s="775" t="s">
        <v>2614</v>
      </c>
      <c r="H15485" s="775" t="s">
        <v>2615</v>
      </c>
      <c r="I15485" s="775" t="s">
        <v>4235</v>
      </c>
    </row>
    <row r="15486" spans="1:9">
      <c r="A15486" s="775" t="str">
        <f>Table_wabobpsvr_AzureCalc_AzureCalcRateCard[[#This Row],[ServiceName]]&amp;Table_wabobpsvr_AzureCalc_AzureCalcRateCard[[#This Row],[Price_Level]]&amp;Table_wabobpsvr_AzureCalc_AzureCalcRateCard[[#This Row],[Region]]</f>
        <v>Locally Redundant Storage Standard IO - FilesD16</v>
      </c>
      <c r="B15486" s="775">
        <v>16</v>
      </c>
      <c r="C15486" s="775" t="s">
        <v>9</v>
      </c>
      <c r="D15486" s="775" t="s">
        <v>176</v>
      </c>
      <c r="E15486" s="775">
        <v>7.7439999999999995E-2</v>
      </c>
      <c r="F15486" s="775" t="s">
        <v>1023</v>
      </c>
      <c r="G15486" s="775" t="s">
        <v>2614</v>
      </c>
      <c r="H15486" s="775" t="s">
        <v>2615</v>
      </c>
      <c r="I15486" s="775" t="s">
        <v>4235</v>
      </c>
    </row>
    <row r="15487" spans="1:9">
      <c r="A15487" s="775" t="str">
        <f>Table_wabobpsvr_AzureCalc_AzureCalcRateCard[[#This Row],[ServiceName]]&amp;Table_wabobpsvr_AzureCalc_AzureCalcRateCard[[#This Row],[Price_Level]]&amp;Table_wabobpsvr_AzureCalc_AzureCalcRateCard[[#This Row],[Region]]</f>
        <v>Locally Redundant Storage Standard IO - Page Blob/DiskMOSP16</v>
      </c>
      <c r="B15487" s="775">
        <v>16</v>
      </c>
      <c r="C15487" s="775" t="s">
        <v>9</v>
      </c>
      <c r="D15487" s="775" t="s">
        <v>606</v>
      </c>
      <c r="E15487" s="775">
        <v>0.08</v>
      </c>
      <c r="F15487" s="775" t="s">
        <v>935</v>
      </c>
      <c r="G15487" s="775" t="s">
        <v>4235</v>
      </c>
      <c r="H15487" s="775" t="s">
        <v>4235</v>
      </c>
      <c r="I15487" s="775" t="s">
        <v>4235</v>
      </c>
    </row>
    <row r="15488" spans="1:9">
      <c r="A15488" s="775" t="str">
        <f>Table_wabobpsvr_AzureCalc_AzureCalcRateCard[[#This Row],[ServiceName]]&amp;Table_wabobpsvr_AzureCalc_AzureCalcRateCard[[#This Row],[Price_Level]]&amp;Table_wabobpsvr_AzureCalc_AzureCalcRateCard[[#This Row],[Region]]</f>
        <v>Premium Elastic Database ExistenceA16</v>
      </c>
      <c r="B15488" s="775">
        <v>16</v>
      </c>
      <c r="C15488" s="775" t="s">
        <v>7258</v>
      </c>
      <c r="D15488" s="775" t="s">
        <v>174</v>
      </c>
      <c r="E15488" s="775">
        <v>0.217</v>
      </c>
      <c r="F15488" s="775" t="s">
        <v>7212</v>
      </c>
      <c r="G15488" s="775" t="s">
        <v>7237</v>
      </c>
      <c r="H15488" s="775" t="s">
        <v>7271</v>
      </c>
      <c r="I15488" s="775" t="s">
        <v>7214</v>
      </c>
    </row>
    <row r="15489" spans="1:9">
      <c r="A15489" s="775" t="str">
        <f>Table_wabobpsvr_AzureCalc_AzureCalcRateCard[[#This Row],[ServiceName]]&amp;Table_wabobpsvr_AzureCalc_AzureCalcRateCard[[#This Row],[Price_Level]]&amp;Table_wabobpsvr_AzureCalc_AzureCalcRateCard[[#This Row],[Region]]</f>
        <v>Machine Learning API Service PredictionsMOSP16</v>
      </c>
      <c r="B15489" s="775">
        <v>16</v>
      </c>
      <c r="C15489" s="775" t="s">
        <v>4235</v>
      </c>
      <c r="D15489" s="775" t="s">
        <v>606</v>
      </c>
      <c r="E15489" s="775">
        <v>999999</v>
      </c>
      <c r="F15489" s="775" t="s">
        <v>1083</v>
      </c>
      <c r="G15489" s="775" t="s">
        <v>4235</v>
      </c>
      <c r="H15489" s="775" t="s">
        <v>4235</v>
      </c>
      <c r="I15489" s="775" t="s">
        <v>4235</v>
      </c>
    </row>
    <row r="15490" spans="1:9">
      <c r="A15490" s="775" t="str">
        <f>Table_wabobpsvr_AzureCalc_AzureCalcRateCard[[#This Row],[ServiceName]]&amp;Table_wabobpsvr_AzureCalc_AzureCalcRateCard[[#This Row],[Price_Level]]&amp;Table_wabobpsvr_AzureCalc_AzureCalcRateCard[[#This Row],[Region]]</f>
        <v>Standard Elastic DTU PackA13</v>
      </c>
      <c r="B15490" s="775">
        <v>13</v>
      </c>
      <c r="C15490" s="775" t="s">
        <v>7258</v>
      </c>
      <c r="D15490" s="775" t="s">
        <v>174</v>
      </c>
      <c r="E15490" s="775">
        <v>8.5000000000000006E-2</v>
      </c>
      <c r="F15490" s="775" t="s">
        <v>4472</v>
      </c>
      <c r="G15490" s="775" t="s">
        <v>4623</v>
      </c>
      <c r="H15490" s="775" t="s">
        <v>7272</v>
      </c>
      <c r="I15490" s="775" t="s">
        <v>4624</v>
      </c>
    </row>
    <row r="15491" spans="1:9">
      <c r="A15491" s="775" t="str">
        <f>Table_wabobpsvr_AzureCalc_AzureCalcRateCard[[#This Row],[ServiceName]]&amp;Table_wabobpsvr_AzureCalc_AzureCalcRateCard[[#This Row],[Price_Level]]&amp;Table_wabobpsvr_AzureCalc_AzureCalcRateCard[[#This Row],[Region]]</f>
        <v>Standard Elastic Database ExistenceA13</v>
      </c>
      <c r="B15491" s="775">
        <v>13</v>
      </c>
      <c r="C15491" s="775" t="s">
        <v>7258</v>
      </c>
      <c r="D15491" s="775" t="s">
        <v>174</v>
      </c>
      <c r="E15491" s="775">
        <v>4.8000000000000001E-2</v>
      </c>
      <c r="F15491" s="775" t="s">
        <v>4511</v>
      </c>
      <c r="G15491" s="775" t="s">
        <v>5614</v>
      </c>
      <c r="H15491" s="775" t="s">
        <v>7274</v>
      </c>
      <c r="I15491" s="775" t="s">
        <v>5615</v>
      </c>
    </row>
    <row r="15492" spans="1:9">
      <c r="A15492" s="775" t="str">
        <f>Table_wabobpsvr_AzureCalc_AzureCalcRateCard[[#This Row],[ServiceName]]&amp;Table_wabobpsvr_AzureCalc_AzureCalcRateCard[[#This Row],[Price_Level]]&amp;Table_wabobpsvr_AzureCalc_AzureCalcRateCard[[#This Row],[Region]]</f>
        <v>Basic Elastic DTU PackA13</v>
      </c>
      <c r="B15492" s="775">
        <v>13</v>
      </c>
      <c r="C15492" s="775" t="s">
        <v>7258</v>
      </c>
      <c r="D15492" s="775" t="s">
        <v>174</v>
      </c>
      <c r="E15492" s="775">
        <v>5.7000000000000002E-2</v>
      </c>
      <c r="F15492" s="775" t="s">
        <v>7098</v>
      </c>
      <c r="G15492" s="775" t="s">
        <v>7101</v>
      </c>
      <c r="H15492" s="775" t="s">
        <v>7275</v>
      </c>
      <c r="I15492" s="775" t="s">
        <v>7102</v>
      </c>
    </row>
    <row r="15493" spans="1:9">
      <c r="A15493" s="775" t="str">
        <f>Table_wabobpsvr_AzureCalc_AzureCalcRateCard[[#This Row],[ServiceName]]&amp;Table_wabobpsvr_AzureCalc_AzureCalcRateCard[[#This Row],[Price_Level]]&amp;Table_wabobpsvr_AzureCalc_AzureCalcRateCard[[#This Row],[Region]]</f>
        <v>Basic Elastic Database ExistenceA13</v>
      </c>
      <c r="B15493" s="775">
        <v>13</v>
      </c>
      <c r="C15493" s="775" t="s">
        <v>7258</v>
      </c>
      <c r="D15493" s="775" t="s">
        <v>174</v>
      </c>
      <c r="E15493" s="775">
        <v>0.01</v>
      </c>
      <c r="F15493" s="775" t="s">
        <v>7103</v>
      </c>
      <c r="G15493" s="775" t="s">
        <v>7224</v>
      </c>
      <c r="H15493" s="775" t="s">
        <v>7276</v>
      </c>
      <c r="I15493" s="775" t="s">
        <v>7109</v>
      </c>
    </row>
    <row r="15494" spans="1:9">
      <c r="A15494" s="775" t="str">
        <f>Table_wabobpsvr_AzureCalc_AzureCalcRateCard[[#This Row],[ServiceName]]&amp;Table_wabobpsvr_AzureCalc_AzureCalcRateCard[[#This Row],[Price_Level]]&amp;Table_wabobpsvr_AzureCalc_AzureCalcRateCard[[#This Row],[Region]]</f>
        <v>Premium Elastic DTU PackA13</v>
      </c>
      <c r="B15494" s="775">
        <v>13</v>
      </c>
      <c r="C15494" s="775" t="s">
        <v>7258</v>
      </c>
      <c r="D15494" s="775" t="s">
        <v>174</v>
      </c>
      <c r="E15494" s="775">
        <v>0.21199999999999999</v>
      </c>
      <c r="F15494" s="775" t="s">
        <v>7204</v>
      </c>
      <c r="G15494" s="775" t="s">
        <v>7231</v>
      </c>
      <c r="H15494" s="775" t="s">
        <v>7277</v>
      </c>
      <c r="I15494" s="775" t="s">
        <v>7207</v>
      </c>
    </row>
    <row r="15495" spans="1:9">
      <c r="A15495" s="775" t="str">
        <f>Table_wabobpsvr_AzureCalc_AzureCalcRateCard[[#This Row],[ServiceName]]&amp;Table_wabobpsvr_AzureCalc_AzureCalcRateCard[[#This Row],[Price_Level]]&amp;Table_wabobpsvr_AzureCalc_AzureCalcRateCard[[#This Row],[Region]]</f>
        <v>Premium Elastic Database ExistenceA13</v>
      </c>
      <c r="B15495" s="775">
        <v>13</v>
      </c>
      <c r="C15495" s="775" t="s">
        <v>7258</v>
      </c>
      <c r="D15495" s="775" t="s">
        <v>174</v>
      </c>
      <c r="E15495" s="775">
        <v>0.23799999999999999</v>
      </c>
      <c r="F15495" s="775" t="s">
        <v>7212</v>
      </c>
      <c r="G15495" s="775" t="s">
        <v>7238</v>
      </c>
      <c r="H15495" s="775" t="s">
        <v>7278</v>
      </c>
      <c r="I15495" s="775" t="s">
        <v>7215</v>
      </c>
    </row>
    <row r="15496" spans="1:9">
      <c r="A15496" s="775" t="str">
        <f>Table_wabobpsvr_AzureCalc_AzureCalcRateCard[[#This Row],[ServiceName]]&amp;Table_wabobpsvr_AzureCalc_AzureCalcRateCard[[#This Row],[Price_Level]]&amp;Table_wabobpsvr_AzureCalc_AzureCalcRateCard[[#This Row],[Region]]</f>
        <v>Standard Elastic DTU PackA11</v>
      </c>
      <c r="B15496" s="775">
        <v>11</v>
      </c>
      <c r="C15496" s="775" t="s">
        <v>7258</v>
      </c>
      <c r="D15496" s="775" t="s">
        <v>174</v>
      </c>
      <c r="E15496" s="775">
        <v>0.08</v>
      </c>
      <c r="F15496" s="775" t="s">
        <v>4472</v>
      </c>
      <c r="G15496" s="775" t="s">
        <v>4475</v>
      </c>
      <c r="H15496" s="775" t="s">
        <v>7279</v>
      </c>
      <c r="I15496" s="775" t="s">
        <v>4632</v>
      </c>
    </row>
    <row r="15497" spans="1:9">
      <c r="A15497" s="775" t="str">
        <f>Table_wabobpsvr_AzureCalc_AzureCalcRateCard[[#This Row],[ServiceName]]&amp;Table_wabobpsvr_AzureCalc_AzureCalcRateCard[[#This Row],[Price_Level]]&amp;Table_wabobpsvr_AzureCalc_AzureCalcRateCard[[#This Row],[Region]]</f>
        <v>A8 HDInsight (Non-Windows)MOSP</v>
      </c>
      <c r="B15497" s="775"/>
      <c r="C15497" s="775" t="s">
        <v>87</v>
      </c>
      <c r="D15497" s="775" t="s">
        <v>606</v>
      </c>
      <c r="E15497" s="775">
        <v>6.5170000000000003</v>
      </c>
      <c r="F15497" s="775" t="s">
        <v>3379</v>
      </c>
      <c r="G15497" s="775" t="s">
        <v>4235</v>
      </c>
      <c r="H15497" s="775" t="s">
        <v>4235</v>
      </c>
      <c r="I15497" s="775" t="s">
        <v>4235</v>
      </c>
    </row>
    <row r="15498" spans="1:9">
      <c r="A15498" s="775" t="str">
        <f>Table_wabobpsvr_AzureCalc_AzureCalcRateCard[[#This Row],[ServiceName]]&amp;Table_wabobpsvr_AzureCalc_AzureCalcRateCard[[#This Row],[Price_Level]]&amp;Table_wabobpsvr_AzureCalc_AzureCalcRateCard[[#This Row],[Region]]</f>
        <v>Basic_D4 VM (Non-Windows)B16</v>
      </c>
      <c r="B15498" s="775">
        <v>16</v>
      </c>
      <c r="C15498" s="775" t="s">
        <v>87</v>
      </c>
      <c r="D15498" s="775" t="s">
        <v>175</v>
      </c>
      <c r="E15498" s="775">
        <v>0.73695999999999995</v>
      </c>
      <c r="F15498" s="775" t="s">
        <v>1100</v>
      </c>
      <c r="G15498" s="775" t="s">
        <v>2689</v>
      </c>
      <c r="H15498" s="775" t="s">
        <v>2690</v>
      </c>
      <c r="I15498" s="775" t="s">
        <v>4235</v>
      </c>
    </row>
    <row r="15499" spans="1:9">
      <c r="A15499" s="775" t="str">
        <f>Table_wabobpsvr_AzureCalc_AzureCalcRateCard[[#This Row],[ServiceName]]&amp;Table_wabobpsvr_AzureCalc_AzureCalcRateCard[[#This Row],[Price_Level]]&amp;Table_wabobpsvr_AzureCalc_AzureCalcRateCard[[#This Row],[Region]]</f>
        <v>D4 HDInsight (Non-Windows)A16</v>
      </c>
      <c r="B15499" s="775">
        <v>16</v>
      </c>
      <c r="C15499" s="775" t="s">
        <v>87</v>
      </c>
      <c r="D15499" s="775" t="s">
        <v>174</v>
      </c>
      <c r="E15499" s="775">
        <v>0.82299999999999995</v>
      </c>
      <c r="F15499" s="775" t="s">
        <v>4079</v>
      </c>
      <c r="G15499" s="775" t="s">
        <v>4204</v>
      </c>
      <c r="H15499" s="775" t="s">
        <v>4205</v>
      </c>
      <c r="I15499" s="775" t="s">
        <v>4235</v>
      </c>
    </row>
    <row r="15500" spans="1:9">
      <c r="A15500" s="775" t="str">
        <f>Table_wabobpsvr_AzureCalc_AzureCalcRateCard[[#This Row],[ServiceName]]&amp;Table_wabobpsvr_AzureCalc_AzureCalcRateCard[[#This Row],[Price_Level]]&amp;Table_wabobpsvr_AzureCalc_AzureCalcRateCard[[#This Row],[Region]]</f>
        <v>Standard Elastic Database ExistenceA11</v>
      </c>
      <c r="B15500" s="775">
        <v>11</v>
      </c>
      <c r="C15500" s="775" t="s">
        <v>7258</v>
      </c>
      <c r="D15500" s="775" t="s">
        <v>174</v>
      </c>
      <c r="E15500" s="775">
        <v>4.3999999999999997E-2</v>
      </c>
      <c r="F15500" s="775" t="s">
        <v>4511</v>
      </c>
      <c r="G15500" s="775" t="s">
        <v>4533</v>
      </c>
      <c r="H15500" s="775" t="s">
        <v>7283</v>
      </c>
      <c r="I15500" s="775" t="s">
        <v>4631</v>
      </c>
    </row>
    <row r="15501" spans="1:9">
      <c r="A15501" s="775" t="str">
        <f>Table_wabobpsvr_AzureCalc_AzureCalcRateCard[[#This Row],[ServiceName]]&amp;Table_wabobpsvr_AzureCalc_AzureCalcRateCard[[#This Row],[Price_Level]]&amp;Table_wabobpsvr_AzureCalc_AzureCalcRateCard[[#This Row],[Region]]</f>
        <v>Premium P1 Secondary Geo Database DaysMOSP15</v>
      </c>
      <c r="B15501" s="775">
        <v>15</v>
      </c>
      <c r="C15501" s="775" t="s">
        <v>1071</v>
      </c>
      <c r="D15501" s="775" t="s">
        <v>606</v>
      </c>
      <c r="E15501" s="775">
        <v>12.39</v>
      </c>
      <c r="F15501" s="775" t="s">
        <v>1366</v>
      </c>
      <c r="G15501" s="775" t="s">
        <v>4235</v>
      </c>
      <c r="H15501" s="775" t="s">
        <v>4235</v>
      </c>
      <c r="I15501" s="775" t="s">
        <v>5405</v>
      </c>
    </row>
    <row r="15502" spans="1:9">
      <c r="A15502" s="775" t="str">
        <f>Table_wabobpsvr_AzureCalc_AzureCalcRateCard[[#This Row],[ServiceName]]&amp;Table_wabobpsvr_AzureCalc_AzureCalcRateCard[[#This Row],[Price_Level]]&amp;Table_wabobpsvr_AzureCalc_AzureCalcRateCard[[#This Row],[Region]]</f>
        <v>Premium P1 Secondary Geo Database DaysA15</v>
      </c>
      <c r="B15502" s="775">
        <v>15</v>
      </c>
      <c r="C15502" s="775" t="s">
        <v>1071</v>
      </c>
      <c r="D15502" s="775" t="s">
        <v>174</v>
      </c>
      <c r="E15502" s="775">
        <v>12.0183</v>
      </c>
      <c r="F15502" s="775" t="s">
        <v>1366</v>
      </c>
      <c r="G15502" s="775" t="s">
        <v>4235</v>
      </c>
      <c r="H15502" s="775" t="s">
        <v>2483</v>
      </c>
      <c r="I15502" s="775" t="s">
        <v>5405</v>
      </c>
    </row>
    <row r="15503" spans="1:9">
      <c r="A15503" s="775" t="str">
        <f>Table_wabobpsvr_AzureCalc_AzureCalcRateCard[[#This Row],[ServiceName]]&amp;Table_wabobpsvr_AzureCalc_AzureCalcRateCard[[#This Row],[Price_Level]]&amp;Table_wabobpsvr_AzureCalc_AzureCalcRateCard[[#This Row],[Region]]</f>
        <v>Premium P1 Secondary Geo Database DaysB15</v>
      </c>
      <c r="B15503" s="775">
        <v>15</v>
      </c>
      <c r="C15503" s="775" t="s">
        <v>1071</v>
      </c>
      <c r="D15503" s="775" t="s">
        <v>175</v>
      </c>
      <c r="E15503" s="775">
        <v>11.646599999999999</v>
      </c>
      <c r="F15503" s="775" t="s">
        <v>1366</v>
      </c>
      <c r="G15503" s="775" t="s">
        <v>4235</v>
      </c>
      <c r="H15503" s="775" t="s">
        <v>2483</v>
      </c>
      <c r="I15503" s="775" t="s">
        <v>5405</v>
      </c>
    </row>
    <row r="15504" spans="1:9">
      <c r="A15504" s="775" t="str">
        <f>Table_wabobpsvr_AzureCalc_AzureCalcRateCard[[#This Row],[ServiceName]]&amp;Table_wabobpsvr_AzureCalc_AzureCalcRateCard[[#This Row],[Price_Level]]&amp;Table_wabobpsvr_AzureCalc_AzureCalcRateCard[[#This Row],[Region]]</f>
        <v>Premium P1 Secondary Geo Database DaysC15</v>
      </c>
      <c r="B15504" s="775">
        <v>15</v>
      </c>
      <c r="C15504" s="775" t="s">
        <v>1071</v>
      </c>
      <c r="D15504" s="775" t="s">
        <v>177</v>
      </c>
      <c r="E15504" s="775">
        <v>11.274900000000001</v>
      </c>
      <c r="F15504" s="775" t="s">
        <v>1366</v>
      </c>
      <c r="G15504" s="775" t="s">
        <v>4235</v>
      </c>
      <c r="H15504" s="775" t="s">
        <v>2483</v>
      </c>
      <c r="I15504" s="775" t="s">
        <v>5405</v>
      </c>
    </row>
    <row r="15505" spans="1:9">
      <c r="A15505" s="775" t="str">
        <f>Table_wabobpsvr_AzureCalc_AzureCalcRateCard[[#This Row],[ServiceName]]&amp;Table_wabobpsvr_AzureCalc_AzureCalcRateCard[[#This Row],[Price_Level]]&amp;Table_wabobpsvr_AzureCalc_AzureCalcRateCard[[#This Row],[Region]]</f>
        <v>Premium P1 Secondary Geo Database DaysD15</v>
      </c>
      <c r="B15505" s="775">
        <v>15</v>
      </c>
      <c r="C15505" s="775" t="s">
        <v>1071</v>
      </c>
      <c r="D15505" s="775" t="s">
        <v>176</v>
      </c>
      <c r="E15505" s="775">
        <v>10.9032</v>
      </c>
      <c r="F15505" s="775" t="s">
        <v>1366</v>
      </c>
      <c r="G15505" s="775" t="s">
        <v>4235</v>
      </c>
      <c r="H15505" s="775" t="s">
        <v>2483</v>
      </c>
      <c r="I15505" s="775" t="s">
        <v>5405</v>
      </c>
    </row>
    <row r="15506" spans="1:9">
      <c r="A15506" s="775" t="str">
        <f>Table_wabobpsvr_AzureCalc_AzureCalcRateCard[[#This Row],[ServiceName]]&amp;Table_wabobpsvr_AzureCalc_AzureCalcRateCard[[#This Row],[Price_Level]]&amp;Table_wabobpsvr_AzureCalc_AzureCalcRateCard[[#This Row],[Region]]</f>
        <v>A8 HDInsight (Non-Windows)A</v>
      </c>
      <c r="B15506" s="775"/>
      <c r="C15506" s="775" t="s">
        <v>87</v>
      </c>
      <c r="D15506" s="775" t="s">
        <v>174</v>
      </c>
      <c r="E15506" s="775">
        <v>4.7569999999999997</v>
      </c>
      <c r="F15506" s="775" t="s">
        <v>3379</v>
      </c>
      <c r="G15506" s="775" t="s">
        <v>3535</v>
      </c>
      <c r="H15506" s="775" t="s">
        <v>3536</v>
      </c>
      <c r="I15506" s="775" t="s">
        <v>7793</v>
      </c>
    </row>
    <row r="15507" spans="1:9">
      <c r="A15507" s="775" t="str">
        <f>Table_wabobpsvr_AzureCalc_AzureCalcRateCard[[#This Row],[ServiceName]]&amp;Table_wabobpsvr_AzureCalc_AzureCalcRateCard[[#This Row],[Price_Level]]&amp;Table_wabobpsvr_AzureCalc_AzureCalcRateCard[[#This Row],[Region]]</f>
        <v>A8 HDInsight (Non-Windows)B</v>
      </c>
      <c r="B15507" s="775"/>
      <c r="C15507" s="775" t="s">
        <v>87</v>
      </c>
      <c r="D15507" s="775" t="s">
        <v>175</v>
      </c>
      <c r="E15507" s="775">
        <v>4.5620000000000003</v>
      </c>
      <c r="F15507" s="775" t="s">
        <v>3379</v>
      </c>
      <c r="G15507" s="775" t="s">
        <v>3535</v>
      </c>
      <c r="H15507" s="775" t="s">
        <v>3536</v>
      </c>
      <c r="I15507" s="775" t="s">
        <v>7793</v>
      </c>
    </row>
    <row r="15508" spans="1:9">
      <c r="A15508" s="775" t="str">
        <f>Table_wabobpsvr_AzureCalc_AzureCalcRateCard[[#This Row],[ServiceName]]&amp;Table_wabobpsvr_AzureCalc_AzureCalcRateCard[[#This Row],[Price_Level]]&amp;Table_wabobpsvr_AzureCalc_AzureCalcRateCard[[#This Row],[Region]]</f>
        <v>A8 HDInsight (Non-Windows)C</v>
      </c>
      <c r="B15508" s="775"/>
      <c r="C15508" s="775" t="s">
        <v>87</v>
      </c>
      <c r="D15508" s="775" t="s">
        <v>177</v>
      </c>
      <c r="E15508" s="775">
        <v>4.3659999999999997</v>
      </c>
      <c r="F15508" s="775" t="s">
        <v>3379</v>
      </c>
      <c r="G15508" s="775" t="s">
        <v>3535</v>
      </c>
      <c r="H15508" s="775" t="s">
        <v>3536</v>
      </c>
      <c r="I15508" s="775" t="s">
        <v>7793</v>
      </c>
    </row>
    <row r="15509" spans="1:9">
      <c r="A15509" s="775" t="str">
        <f>Table_wabobpsvr_AzureCalc_AzureCalcRateCard[[#This Row],[ServiceName]]&amp;Table_wabobpsvr_AzureCalc_AzureCalcRateCard[[#This Row],[Price_Level]]&amp;Table_wabobpsvr_AzureCalc_AzureCalcRateCard[[#This Row],[Region]]</f>
        <v>A8 HDInsight (Non-Windows)D</v>
      </c>
      <c r="B15509" s="775"/>
      <c r="C15509" s="775" t="s">
        <v>87</v>
      </c>
      <c r="D15509" s="775" t="s">
        <v>176</v>
      </c>
      <c r="E15509" s="775">
        <v>4.1710000000000003</v>
      </c>
      <c r="F15509" s="775" t="s">
        <v>3379</v>
      </c>
      <c r="G15509" s="775" t="s">
        <v>3535</v>
      </c>
      <c r="H15509" s="775" t="s">
        <v>3536</v>
      </c>
      <c r="I15509" s="775" t="s">
        <v>7793</v>
      </c>
    </row>
    <row r="15510" spans="1:9">
      <c r="A15510" s="775" t="str">
        <f>Table_wabobpsvr_AzureCalc_AzureCalcRateCard[[#This Row],[ServiceName]]&amp;Table_wabobpsvr_AzureCalc_AzureCalcRateCard[[#This Row],[Price_Level]]&amp;Table_wabobpsvr_AzureCalc_AzureCalcRateCard[[#This Row],[Region]]</f>
        <v>ExpressRoute (Metered) 1 Gbps ConnectionsA5</v>
      </c>
      <c r="B15510" s="775">
        <v>5</v>
      </c>
      <c r="C15510" s="775" t="s">
        <v>7427</v>
      </c>
      <c r="D15510" s="775" t="s">
        <v>174</v>
      </c>
      <c r="E15510" s="775">
        <v>422.92</v>
      </c>
      <c r="F15510" s="775" t="s">
        <v>7390</v>
      </c>
      <c r="G15510" s="775" t="s">
        <v>7555</v>
      </c>
      <c r="H15510" s="775" t="s">
        <v>7556</v>
      </c>
      <c r="I15510" s="775" t="s">
        <v>7444</v>
      </c>
    </row>
    <row r="15511" spans="1:9">
      <c r="A15511" s="775" t="str">
        <f>Table_wabobpsvr_AzureCalc_AzureCalcRateCard[[#This Row],[ServiceName]]&amp;Table_wabobpsvr_AzureCalc_AzureCalcRateCard[[#This Row],[Price_Level]]&amp;Table_wabobpsvr_AzureCalc_AzureCalcRateCard[[#This Row],[Region]]</f>
        <v>A8 HDInsight (Non-Windows)A16</v>
      </c>
      <c r="B15511" s="775">
        <v>16</v>
      </c>
      <c r="C15511" s="775" t="s">
        <v>87</v>
      </c>
      <c r="D15511" s="775" t="s">
        <v>174</v>
      </c>
      <c r="E15511" s="775">
        <v>1.19</v>
      </c>
      <c r="F15511" s="775" t="s">
        <v>3379</v>
      </c>
      <c r="G15511" s="775" t="s">
        <v>3915</v>
      </c>
      <c r="H15511" s="775" t="s">
        <v>3916</v>
      </c>
      <c r="I15511" s="775" t="s">
        <v>7794</v>
      </c>
    </row>
    <row r="15512" spans="1:9">
      <c r="A15512" s="775" t="str">
        <f>Table_wabobpsvr_AzureCalc_AzureCalcRateCard[[#This Row],[ServiceName]]&amp;Table_wabobpsvr_AzureCalc_AzureCalcRateCard[[#This Row],[Price_Level]]&amp;Table_wabobpsvr_AzureCalc_AzureCalcRateCard[[#This Row],[Region]]</f>
        <v>A8 HDInsight (Non-Windows)B16</v>
      </c>
      <c r="B15512" s="775">
        <v>16</v>
      </c>
      <c r="C15512" s="775" t="s">
        <v>87</v>
      </c>
      <c r="D15512" s="775" t="s">
        <v>175</v>
      </c>
      <c r="E15512" s="775">
        <v>1.141</v>
      </c>
      <c r="F15512" s="775" t="s">
        <v>3379</v>
      </c>
      <c r="G15512" s="775" t="s">
        <v>3915</v>
      </c>
      <c r="H15512" s="775" t="s">
        <v>3916</v>
      </c>
      <c r="I15512" s="775" t="s">
        <v>7794</v>
      </c>
    </row>
    <row r="15513" spans="1:9">
      <c r="A15513" s="775" t="str">
        <f>Table_wabobpsvr_AzureCalc_AzureCalcRateCard[[#This Row],[ServiceName]]&amp;Table_wabobpsvr_AzureCalc_AzureCalcRateCard[[#This Row],[Price_Level]]&amp;Table_wabobpsvr_AzureCalc_AzureCalcRateCard[[#This Row],[Region]]</f>
        <v>A8 HDInsight (Non-Windows)C16</v>
      </c>
      <c r="B15513" s="775">
        <v>16</v>
      </c>
      <c r="C15513" s="775" t="s">
        <v>87</v>
      </c>
      <c r="D15513" s="775" t="s">
        <v>177</v>
      </c>
      <c r="E15513" s="775">
        <v>1.0920000000000001</v>
      </c>
      <c r="F15513" s="775" t="s">
        <v>3379</v>
      </c>
      <c r="G15513" s="775" t="s">
        <v>3915</v>
      </c>
      <c r="H15513" s="775" t="s">
        <v>3916</v>
      </c>
      <c r="I15513" s="775" t="s">
        <v>7794</v>
      </c>
    </row>
    <row r="15514" spans="1:9">
      <c r="A15514" s="775" t="str">
        <f>Table_wabobpsvr_AzureCalc_AzureCalcRateCard[[#This Row],[ServiceName]]&amp;Table_wabobpsvr_AzureCalc_AzureCalcRateCard[[#This Row],[Price_Level]]&amp;Table_wabobpsvr_AzureCalc_AzureCalcRateCard[[#This Row],[Region]]</f>
        <v>A8 HDInsight (Non-Windows)D16</v>
      </c>
      <c r="B15514" s="775">
        <v>16</v>
      </c>
      <c r="C15514" s="775" t="s">
        <v>87</v>
      </c>
      <c r="D15514" s="775" t="s">
        <v>176</v>
      </c>
      <c r="E15514" s="775">
        <v>1.0429999999999999</v>
      </c>
      <c r="F15514" s="775" t="s">
        <v>3379</v>
      </c>
      <c r="G15514" s="775" t="s">
        <v>3915</v>
      </c>
      <c r="H15514" s="775" t="s">
        <v>3916</v>
      </c>
      <c r="I15514" s="775" t="s">
        <v>7794</v>
      </c>
    </row>
    <row r="15515" spans="1:9">
      <c r="A15515" s="775" t="str">
        <f>Table_wabobpsvr_AzureCalc_AzureCalcRateCard[[#This Row],[ServiceName]]&amp;Table_wabobpsvr_AzureCalc_AzureCalcRateCard[[#This Row],[Price_Level]]&amp;Table_wabobpsvr_AzureCalc_AzureCalcRateCard[[#This Row],[Region]]</f>
        <v>Basic_D4 VM (Non-Windows)C16</v>
      </c>
      <c r="B15515" s="775">
        <v>16</v>
      </c>
      <c r="C15515" s="775" t="s">
        <v>87</v>
      </c>
      <c r="D15515" s="775" t="s">
        <v>177</v>
      </c>
      <c r="E15515" s="775">
        <v>0.71343999999999996</v>
      </c>
      <c r="F15515" s="775" t="s">
        <v>1100</v>
      </c>
      <c r="G15515" s="775" t="s">
        <v>2689</v>
      </c>
      <c r="H15515" s="775" t="s">
        <v>2690</v>
      </c>
      <c r="I15515" s="775" t="s">
        <v>4235</v>
      </c>
    </row>
    <row r="15516" spans="1:9">
      <c r="A15516" s="775" t="str">
        <f>Table_wabobpsvr_AzureCalc_AzureCalcRateCard[[#This Row],[ServiceName]]&amp;Table_wabobpsvr_AzureCalc_AzureCalcRateCard[[#This Row],[Price_Level]]&amp;Table_wabobpsvr_AzureCalc_AzureCalcRateCard[[#This Row],[Region]]</f>
        <v>Basic_D4 VM (Non-Windows)D16</v>
      </c>
      <c r="B15516" s="775">
        <v>16</v>
      </c>
      <c r="C15516" s="775" t="s">
        <v>87</v>
      </c>
      <c r="D15516" s="775" t="s">
        <v>176</v>
      </c>
      <c r="E15516" s="775">
        <v>0.68991999999999998</v>
      </c>
      <c r="F15516" s="775" t="s">
        <v>1100</v>
      </c>
      <c r="G15516" s="775" t="s">
        <v>2689</v>
      </c>
      <c r="H15516" s="775" t="s">
        <v>2690</v>
      </c>
      <c r="I15516" s="775" t="s">
        <v>4235</v>
      </c>
    </row>
    <row r="15517" spans="1:9">
      <c r="A15517" s="775" t="str">
        <f>Table_wabobpsvr_AzureCalc_AzureCalcRateCard[[#This Row],[ServiceName]]&amp;Table_wabobpsvr_AzureCalc_AzureCalcRateCard[[#This Row],[Price_Level]]&amp;Table_wabobpsvr_AzureCalc_AzureCalcRateCard[[#This Row],[Region]]</f>
        <v>Basic_D4 VM (Windows)A16</v>
      </c>
      <c r="B15517" s="775">
        <v>16</v>
      </c>
      <c r="C15517" s="775" t="s">
        <v>87</v>
      </c>
      <c r="D15517" s="775" t="s">
        <v>174</v>
      </c>
      <c r="E15517" s="775">
        <v>1.24936</v>
      </c>
      <c r="F15517" s="775" t="s">
        <v>1101</v>
      </c>
      <c r="G15517" s="775" t="s">
        <v>2691</v>
      </c>
      <c r="H15517" s="775" t="s">
        <v>2692</v>
      </c>
      <c r="I15517" s="775" t="s">
        <v>4235</v>
      </c>
    </row>
    <row r="15518" spans="1:9">
      <c r="A15518" s="775" t="str">
        <f>Table_wabobpsvr_AzureCalc_AzureCalcRateCard[[#This Row],[ServiceName]]&amp;Table_wabobpsvr_AzureCalc_AzureCalcRateCard[[#This Row],[Price_Level]]&amp;Table_wabobpsvr_AzureCalc_AzureCalcRateCard[[#This Row],[Region]]</f>
        <v>Basic_D4 VM (Windows)B16</v>
      </c>
      <c r="B15518" s="775">
        <v>16</v>
      </c>
      <c r="C15518" s="775" t="s">
        <v>87</v>
      </c>
      <c r="D15518" s="775" t="s">
        <v>175</v>
      </c>
      <c r="E15518" s="775">
        <v>1.21072</v>
      </c>
      <c r="F15518" s="775" t="s">
        <v>1101</v>
      </c>
      <c r="G15518" s="775" t="s">
        <v>2691</v>
      </c>
      <c r="H15518" s="775" t="s">
        <v>2692</v>
      </c>
      <c r="I15518" s="775" t="s">
        <v>4235</v>
      </c>
    </row>
    <row r="15519" spans="1:9">
      <c r="A15519" s="775" t="str">
        <f>Table_wabobpsvr_AzureCalc_AzureCalcRateCard[[#This Row],[ServiceName]]&amp;Table_wabobpsvr_AzureCalc_AzureCalcRateCard[[#This Row],[Price_Level]]&amp;Table_wabobpsvr_AzureCalc_AzureCalcRateCard[[#This Row],[Region]]</f>
        <v>Basic_D4 VM (Windows)C16</v>
      </c>
      <c r="B15519" s="775">
        <v>16</v>
      </c>
      <c r="C15519" s="775" t="s">
        <v>87</v>
      </c>
      <c r="D15519" s="775" t="s">
        <v>177</v>
      </c>
      <c r="E15519" s="775">
        <v>1.17208</v>
      </c>
      <c r="F15519" s="775" t="s">
        <v>1101</v>
      </c>
      <c r="G15519" s="775" t="s">
        <v>2691</v>
      </c>
      <c r="H15519" s="775" t="s">
        <v>2692</v>
      </c>
      <c r="I15519" s="775" t="s">
        <v>4235</v>
      </c>
    </row>
    <row r="15520" spans="1:9">
      <c r="A15520" s="775" t="str">
        <f>Table_wabobpsvr_AzureCalc_AzureCalcRateCard[[#This Row],[ServiceName]]&amp;Table_wabobpsvr_AzureCalc_AzureCalcRateCard[[#This Row],[Price_Level]]&amp;Table_wabobpsvr_AzureCalc_AzureCalcRateCard[[#This Row],[Region]]</f>
        <v>Basic_D4 VM (Windows)D16</v>
      </c>
      <c r="B15520" s="775">
        <v>16</v>
      </c>
      <c r="C15520" s="775" t="s">
        <v>87</v>
      </c>
      <c r="D15520" s="775" t="s">
        <v>176</v>
      </c>
      <c r="E15520" s="775">
        <v>1.13344</v>
      </c>
      <c r="F15520" s="775" t="s">
        <v>1101</v>
      </c>
      <c r="G15520" s="775" t="s">
        <v>2691</v>
      </c>
      <c r="H15520" s="775" t="s">
        <v>2692</v>
      </c>
      <c r="I15520" s="775" t="s">
        <v>4235</v>
      </c>
    </row>
    <row r="15521" spans="1:9">
      <c r="A15521" s="775" t="str">
        <f>Table_wabobpsvr_AzureCalc_AzureCalcRateCard[[#This Row],[ServiceName]]&amp;Table_wabobpsvr_AzureCalc_AzureCalcRateCard[[#This Row],[Price_Level]]&amp;Table_wabobpsvr_AzureCalc_AzureCalcRateCard[[#This Row],[Region]]</f>
        <v>Basic_D5 VM (Non-Windows)A16</v>
      </c>
      <c r="B15521" s="775">
        <v>16</v>
      </c>
      <c r="C15521" s="775" t="s">
        <v>87</v>
      </c>
      <c r="D15521" s="775" t="s">
        <v>174</v>
      </c>
      <c r="E15521" s="775">
        <v>1.5209600000000001</v>
      </c>
      <c r="F15521" s="775" t="s">
        <v>1102</v>
      </c>
      <c r="G15521" s="775" t="s">
        <v>2693</v>
      </c>
      <c r="H15521" s="775" t="s">
        <v>2694</v>
      </c>
      <c r="I15521" s="775" t="s">
        <v>4235</v>
      </c>
    </row>
    <row r="15522" spans="1:9">
      <c r="A15522" s="1039" t="str">
        <f>Table_wabobpsvr_AzureCalc_AzureCalcRateCard[[#This Row],[ServiceName]]&amp;Table_wabobpsvr_AzureCalc_AzureCalcRateCard[[#This Row],[Price_Level]]&amp;Table_wabobpsvr_AzureCalc_AzureCalcRateCard[[#This Row],[Region]]</f>
        <v>Basic_D5 VM (Non-Windows)B16</v>
      </c>
      <c r="B15522" s="1039">
        <v>16</v>
      </c>
      <c r="C15522" s="1039" t="s">
        <v>87</v>
      </c>
      <c r="D15522" s="1039" t="s">
        <v>175</v>
      </c>
      <c r="E15522" s="1039">
        <v>1.4739199999999999</v>
      </c>
      <c r="F15522" s="1039" t="s">
        <v>1102</v>
      </c>
      <c r="G15522" s="775" t="s">
        <v>2693</v>
      </c>
      <c r="H15522" s="775" t="s">
        <v>2694</v>
      </c>
      <c r="I15522" s="775" t="s">
        <v>4235</v>
      </c>
    </row>
    <row r="15523" spans="1:9">
      <c r="A15523" s="1039" t="str">
        <f>Table_wabobpsvr_AzureCalc_AzureCalcRateCard[[#This Row],[ServiceName]]&amp;Table_wabobpsvr_AzureCalc_AzureCalcRateCard[[#This Row],[Price_Level]]&amp;Table_wabobpsvr_AzureCalc_AzureCalcRateCard[[#This Row],[Region]]</f>
        <v>Basic_D5 VM (Non-Windows)C16</v>
      </c>
      <c r="B15523" s="1039">
        <v>16</v>
      </c>
      <c r="C15523" s="1039" t="s">
        <v>87</v>
      </c>
      <c r="D15523" s="1039" t="s">
        <v>177</v>
      </c>
      <c r="E15523" s="1039">
        <v>1.4268799999999999</v>
      </c>
      <c r="F15523" s="1039" t="s">
        <v>1102</v>
      </c>
      <c r="G15523" s="775" t="s">
        <v>2693</v>
      </c>
      <c r="H15523" s="775" t="s">
        <v>2694</v>
      </c>
      <c r="I15523" s="775" t="s">
        <v>4235</v>
      </c>
    </row>
    <row r="15524" spans="1:9">
      <c r="A15524" s="1039" t="str">
        <f>Table_wabobpsvr_AzureCalc_AzureCalcRateCard[[#This Row],[ServiceName]]&amp;Table_wabobpsvr_AzureCalc_AzureCalcRateCard[[#This Row],[Price_Level]]&amp;Table_wabobpsvr_AzureCalc_AzureCalcRateCard[[#This Row],[Region]]</f>
        <v>D4 HDInsight (Non-Windows)B16</v>
      </c>
      <c r="B15524" s="1039">
        <v>16</v>
      </c>
      <c r="C15524" s="1039" t="s">
        <v>87</v>
      </c>
      <c r="D15524" s="1039" t="s">
        <v>175</v>
      </c>
      <c r="E15524" s="1039">
        <v>0.79700000000000004</v>
      </c>
      <c r="F15524" s="1039" t="s">
        <v>4079</v>
      </c>
      <c r="G15524" s="775" t="s">
        <v>4204</v>
      </c>
      <c r="H15524" s="775" t="s">
        <v>4205</v>
      </c>
      <c r="I15524" s="775" t="s">
        <v>4235</v>
      </c>
    </row>
    <row r="15525" spans="1:9">
      <c r="A15525" s="775" t="str">
        <f>Table_wabobpsvr_AzureCalc_AzureCalcRateCard[[#This Row],[ServiceName]]&amp;Table_wabobpsvr_AzureCalc_AzureCalcRateCard[[#This Row],[Price_Level]]&amp;Table_wabobpsvr_AzureCalc_AzureCalcRateCard[[#This Row],[Region]]</f>
        <v>D4 HDInsight (Non-Windows)C16</v>
      </c>
      <c r="B15525" s="775">
        <v>16</v>
      </c>
      <c r="C15525" s="775" t="s">
        <v>87</v>
      </c>
      <c r="D15525" s="775" t="s">
        <v>177</v>
      </c>
      <c r="E15525" s="775">
        <v>0.77200000000000002</v>
      </c>
      <c r="F15525" s="775" t="s">
        <v>4079</v>
      </c>
      <c r="G15525" s="775" t="s">
        <v>4204</v>
      </c>
      <c r="H15525" s="775" t="s">
        <v>4205</v>
      </c>
      <c r="I15525" s="775" t="s">
        <v>4235</v>
      </c>
    </row>
    <row r="15526" spans="1:9">
      <c r="A15526" s="775" t="str">
        <f>Table_wabobpsvr_AzureCalc_AzureCalcRateCard[[#This Row],[ServiceName]]&amp;Table_wabobpsvr_AzureCalc_AzureCalcRateCard[[#This Row],[Price_Level]]&amp;Table_wabobpsvr_AzureCalc_AzureCalcRateCard[[#This Row],[Region]]</f>
        <v>D4 HDInsight (Non-Windows)D16</v>
      </c>
      <c r="B15526" s="775">
        <v>16</v>
      </c>
      <c r="C15526" s="775" t="s">
        <v>87</v>
      </c>
      <c r="D15526" s="775" t="s">
        <v>176</v>
      </c>
      <c r="E15526" s="775">
        <v>0.746</v>
      </c>
      <c r="F15526" s="775" t="s">
        <v>4079</v>
      </c>
      <c r="G15526" s="775" t="s">
        <v>4204</v>
      </c>
      <c r="H15526" s="775" t="s">
        <v>4205</v>
      </c>
      <c r="I15526" s="775" t="s">
        <v>4235</v>
      </c>
    </row>
    <row r="15527" spans="1:9">
      <c r="A15527" s="1039" t="str">
        <f>Table_wabobpsvr_AzureCalc_AzureCalcRateCard[[#This Row],[ServiceName]]&amp;Table_wabobpsvr_AzureCalc_AzureCalcRateCard[[#This Row],[Price_Level]]&amp;Table_wabobpsvr_AzureCalc_AzureCalcRateCard[[#This Row],[Region]]</f>
        <v>ExpressRoute (Unlimited) 5 Gbps ConnectionsA4</v>
      </c>
      <c r="B15527" s="1039">
        <v>4</v>
      </c>
      <c r="C15527" s="1039" t="s">
        <v>7427</v>
      </c>
      <c r="D15527" s="1039" t="s">
        <v>174</v>
      </c>
      <c r="E15527" s="1039">
        <v>24880.5</v>
      </c>
      <c r="F15527" s="1039" t="s">
        <v>7407</v>
      </c>
      <c r="G15527" s="775" t="s">
        <v>7549</v>
      </c>
      <c r="H15527" s="775" t="s">
        <v>7550</v>
      </c>
      <c r="I15527" s="775" t="s">
        <v>7474</v>
      </c>
    </row>
    <row r="15528" spans="1:9">
      <c r="A15528" s="1039" t="str">
        <f>Table_wabobpsvr_AzureCalc_AzureCalcRateCard[[#This Row],[ServiceName]]&amp;Table_wabobpsvr_AzureCalc_AzureCalcRateCard[[#This Row],[Price_Level]]&amp;Table_wabobpsvr_AzureCalc_AzureCalcRateCard[[#This Row],[Region]]</f>
        <v>ExpressRoute (Unlimited) 50 Mbps ConnectionsA4</v>
      </c>
      <c r="B15528" s="1039">
        <v>4</v>
      </c>
      <c r="C15528" s="1039" t="s">
        <v>7427</v>
      </c>
      <c r="D15528" s="1039" t="s">
        <v>174</v>
      </c>
      <c r="E15528" s="1039">
        <v>291</v>
      </c>
      <c r="F15528" s="1039" t="s">
        <v>7401</v>
      </c>
      <c r="G15528" s="775" t="s">
        <v>7551</v>
      </c>
      <c r="H15528" s="775" t="s">
        <v>7552</v>
      </c>
      <c r="I15528" s="775" t="s">
        <v>7476</v>
      </c>
    </row>
    <row r="15529" spans="1:9">
      <c r="A15529" s="775" t="str">
        <f>Table_wabobpsvr_AzureCalc_AzureCalcRateCard[[#This Row],[ServiceName]]&amp;Table_wabobpsvr_AzureCalc_AzureCalcRateCard[[#This Row],[Price_Level]]&amp;Table_wabobpsvr_AzureCalc_AzureCalcRateCard[[#This Row],[Region]]</f>
        <v>A11 Cloud ServicesMOSP15</v>
      </c>
      <c r="B15529" s="775">
        <v>15</v>
      </c>
      <c r="C15529" s="775" t="s">
        <v>680</v>
      </c>
      <c r="D15529" s="775" t="s">
        <v>606</v>
      </c>
      <c r="E15529" s="775">
        <v>3.5</v>
      </c>
      <c r="F15529" s="775" t="s">
        <v>1214</v>
      </c>
      <c r="G15529" s="775" t="s">
        <v>4235</v>
      </c>
      <c r="H15529" s="775" t="s">
        <v>4235</v>
      </c>
      <c r="I15529" s="775" t="s">
        <v>5406</v>
      </c>
    </row>
    <row r="15530" spans="1:9">
      <c r="A15530" s="775" t="str">
        <f>Table_wabobpsvr_AzureCalc_AzureCalcRateCard[[#This Row],[ServiceName]]&amp;Table_wabobpsvr_AzureCalc_AzureCalcRateCard[[#This Row],[Price_Level]]&amp;Table_wabobpsvr_AzureCalc_AzureCalcRateCard[[#This Row],[Region]]</f>
        <v>A11 Cloud ServicesA15</v>
      </c>
      <c r="B15530" s="775">
        <v>15</v>
      </c>
      <c r="C15530" s="775" t="s">
        <v>680</v>
      </c>
      <c r="D15530" s="775" t="s">
        <v>174</v>
      </c>
      <c r="E15530" s="775">
        <v>3.395</v>
      </c>
      <c r="F15530" s="775" t="s">
        <v>1214</v>
      </c>
      <c r="G15530" s="775" t="s">
        <v>3782</v>
      </c>
      <c r="H15530" s="775" t="s">
        <v>3517</v>
      </c>
      <c r="I15530" s="775" t="s">
        <v>5406</v>
      </c>
    </row>
    <row r="15531" spans="1:9">
      <c r="A15531" s="775" t="str">
        <f>Table_wabobpsvr_AzureCalc_AzureCalcRateCard[[#This Row],[ServiceName]]&amp;Table_wabobpsvr_AzureCalc_AzureCalcRateCard[[#This Row],[Price_Level]]&amp;Table_wabobpsvr_AzureCalc_AzureCalcRateCard[[#This Row],[Region]]</f>
        <v>ExpressRoute (Unlimited) 500 Mbps ConnectionsA4</v>
      </c>
      <c r="B15531" s="775">
        <v>4</v>
      </c>
      <c r="C15531" s="775" t="s">
        <v>7427</v>
      </c>
      <c r="D15531" s="775" t="s">
        <v>174</v>
      </c>
      <c r="E15531" s="775">
        <v>2667.5</v>
      </c>
      <c r="F15531" s="775" t="s">
        <v>7404</v>
      </c>
      <c r="G15531" s="775" t="s">
        <v>7553</v>
      </c>
      <c r="H15531" s="775" t="s">
        <v>7554</v>
      </c>
      <c r="I15531" s="775" t="s">
        <v>7478</v>
      </c>
    </row>
    <row r="15532" spans="1:9">
      <c r="A15532" s="1039" t="str">
        <f>Table_wabobpsvr_AzureCalc_AzureCalcRateCard[[#This Row],[ServiceName]]&amp;Table_wabobpsvr_AzureCalc_AzureCalcRateCard[[#This Row],[Price_Level]]&amp;Table_wabobpsvr_AzureCalc_AzureCalcRateCard[[#This Row],[Region]]</f>
        <v>A11 Cloud ServicesB15</v>
      </c>
      <c r="B15532" s="1039">
        <v>15</v>
      </c>
      <c r="C15532" s="1039" t="s">
        <v>680</v>
      </c>
      <c r="D15532" s="1039" t="s">
        <v>175</v>
      </c>
      <c r="E15532" s="1039">
        <v>3.29</v>
      </c>
      <c r="F15532" s="1039" t="s">
        <v>1214</v>
      </c>
      <c r="G15532" s="775" t="s">
        <v>3782</v>
      </c>
      <c r="H15532" s="775" t="s">
        <v>3517</v>
      </c>
      <c r="I15532" s="775" t="s">
        <v>5406</v>
      </c>
    </row>
    <row r="15533" spans="1:9">
      <c r="A15533" s="775" t="str">
        <f>Table_wabobpsvr_AzureCalc_AzureCalcRateCard[[#This Row],[ServiceName]]&amp;Table_wabobpsvr_AzureCalc_AzureCalcRateCard[[#This Row],[Price_Level]]&amp;Table_wabobpsvr_AzureCalc_AzureCalcRateCard[[#This Row],[Region]]</f>
        <v>A11 Cloud ServicesC15</v>
      </c>
      <c r="B15533" s="775">
        <v>15</v>
      </c>
      <c r="C15533" s="775" t="s">
        <v>680</v>
      </c>
      <c r="D15533" s="775" t="s">
        <v>177</v>
      </c>
      <c r="E15533" s="775">
        <v>3.1850000000000001</v>
      </c>
      <c r="F15533" s="775" t="s">
        <v>1214</v>
      </c>
      <c r="G15533" s="775" t="s">
        <v>3782</v>
      </c>
      <c r="H15533" s="775" t="s">
        <v>3517</v>
      </c>
      <c r="I15533" s="775" t="s">
        <v>5406</v>
      </c>
    </row>
    <row r="15534" spans="1:9">
      <c r="A15534" s="775" t="str">
        <f>Table_wabobpsvr_AzureCalc_AzureCalcRateCard[[#This Row],[ServiceName]]&amp;Table_wabobpsvr_AzureCalc_AzureCalcRateCard[[#This Row],[Price_Level]]&amp;Table_wabobpsvr_AzureCalc_AzureCalcRateCard[[#This Row],[Region]]</f>
        <v>A11 Cloud ServicesD15</v>
      </c>
      <c r="B15534" s="775">
        <v>15</v>
      </c>
      <c r="C15534" s="775" t="s">
        <v>680</v>
      </c>
      <c r="D15534" s="775" t="s">
        <v>176</v>
      </c>
      <c r="E15534" s="775">
        <v>3.08</v>
      </c>
      <c r="F15534" s="775" t="s">
        <v>1214</v>
      </c>
      <c r="G15534" s="775" t="s">
        <v>3782</v>
      </c>
      <c r="H15534" s="775" t="s">
        <v>3517</v>
      </c>
      <c r="I15534" s="775" t="s">
        <v>5406</v>
      </c>
    </row>
    <row r="15535" spans="1:9">
      <c r="A15535" s="775" t="str">
        <f>Table_wabobpsvr_AzureCalc_AzureCalcRateCard[[#This Row],[ServiceName]]&amp;Table_wabobpsvr_AzureCalc_AzureCalcRateCard[[#This Row],[Price_Level]]&amp;Table_wabobpsvr_AzureCalc_AzureCalcRateCard[[#This Row],[Region]]</f>
        <v>SQL Premium P2 Database DaysMOSP15</v>
      </c>
      <c r="B15535" s="775">
        <v>15</v>
      </c>
      <c r="C15535" s="775" t="s">
        <v>1071</v>
      </c>
      <c r="D15535" s="775" t="s">
        <v>606</v>
      </c>
      <c r="E15535" s="775">
        <v>33</v>
      </c>
      <c r="F15535" s="775" t="s">
        <v>761</v>
      </c>
      <c r="G15535" s="775" t="s">
        <v>4235</v>
      </c>
      <c r="H15535" s="775" t="s">
        <v>4235</v>
      </c>
      <c r="I15535" s="775" t="s">
        <v>5407</v>
      </c>
    </row>
    <row r="15536" spans="1:9">
      <c r="A15536" s="775" t="str">
        <f>Table_wabobpsvr_AzureCalc_AzureCalcRateCard[[#This Row],[ServiceName]]&amp;Table_wabobpsvr_AzureCalc_AzureCalcRateCard[[#This Row],[Price_Level]]&amp;Table_wabobpsvr_AzureCalc_AzureCalcRateCard[[#This Row],[Region]]</f>
        <v>SQL Premium P2 Database DaysA15</v>
      </c>
      <c r="B15536" s="775">
        <v>15</v>
      </c>
      <c r="C15536" s="775" t="s">
        <v>1071</v>
      </c>
      <c r="D15536" s="775" t="s">
        <v>174</v>
      </c>
      <c r="E15536" s="775">
        <v>32.01</v>
      </c>
      <c r="F15536" s="775" t="s">
        <v>761</v>
      </c>
      <c r="G15536" s="775" t="s">
        <v>3162</v>
      </c>
      <c r="H15536" s="775" t="s">
        <v>3163</v>
      </c>
      <c r="I15536" s="775" t="s">
        <v>5407</v>
      </c>
    </row>
    <row r="15537" spans="1:9">
      <c r="A15537" s="775" t="str">
        <f>Table_wabobpsvr_AzureCalc_AzureCalcRateCard[[#This Row],[ServiceName]]&amp;Table_wabobpsvr_AzureCalc_AzureCalcRateCard[[#This Row],[Price_Level]]&amp;Table_wabobpsvr_AzureCalc_AzureCalcRateCard[[#This Row],[Region]]</f>
        <v>SQL Premium P2 Database DaysB15</v>
      </c>
      <c r="B15537" s="775">
        <v>15</v>
      </c>
      <c r="C15537" s="775" t="s">
        <v>1071</v>
      </c>
      <c r="D15537" s="775" t="s">
        <v>175</v>
      </c>
      <c r="E15537" s="775">
        <v>31.02</v>
      </c>
      <c r="F15537" s="775" t="s">
        <v>761</v>
      </c>
      <c r="G15537" s="775" t="s">
        <v>3162</v>
      </c>
      <c r="H15537" s="775" t="s">
        <v>3163</v>
      </c>
      <c r="I15537" s="775" t="s">
        <v>5407</v>
      </c>
    </row>
    <row r="15538" spans="1:9">
      <c r="A15538" s="775" t="str">
        <f>Table_wabobpsvr_AzureCalc_AzureCalcRateCard[[#This Row],[ServiceName]]&amp;Table_wabobpsvr_AzureCalc_AzureCalcRateCard[[#This Row],[Price_Level]]&amp;Table_wabobpsvr_AzureCalc_AzureCalcRateCard[[#This Row],[Region]]</f>
        <v>SQL Premium P2 Database DaysC15</v>
      </c>
      <c r="B15538" s="775">
        <v>15</v>
      </c>
      <c r="C15538" s="775" t="s">
        <v>1071</v>
      </c>
      <c r="D15538" s="775" t="s">
        <v>177</v>
      </c>
      <c r="E15538" s="775">
        <v>30.03</v>
      </c>
      <c r="F15538" s="775" t="s">
        <v>761</v>
      </c>
      <c r="G15538" s="775" t="s">
        <v>3162</v>
      </c>
      <c r="H15538" s="775" t="s">
        <v>3163</v>
      </c>
      <c r="I15538" s="775" t="s">
        <v>5407</v>
      </c>
    </row>
    <row r="15539" spans="1:9">
      <c r="A15539" s="775" t="str">
        <f>Table_wabobpsvr_AzureCalc_AzureCalcRateCard[[#This Row],[ServiceName]]&amp;Table_wabobpsvr_AzureCalc_AzureCalcRateCard[[#This Row],[Price_Level]]&amp;Table_wabobpsvr_AzureCalc_AzureCalcRateCard[[#This Row],[Region]]</f>
        <v>SQL Premium P2 Database DaysD15</v>
      </c>
      <c r="B15539" s="775">
        <v>15</v>
      </c>
      <c r="C15539" s="775" t="s">
        <v>1071</v>
      </c>
      <c r="D15539" s="775" t="s">
        <v>176</v>
      </c>
      <c r="E15539" s="775">
        <v>29.04</v>
      </c>
      <c r="F15539" s="775" t="s">
        <v>761</v>
      </c>
      <c r="G15539" s="775" t="s">
        <v>3162</v>
      </c>
      <c r="H15539" s="775" t="s">
        <v>3163</v>
      </c>
      <c r="I15539" s="775" t="s">
        <v>5407</v>
      </c>
    </row>
    <row r="15540" spans="1:9">
      <c r="A15540" s="775" t="str">
        <f>Table_wabobpsvr_AzureCalc_AzureCalcRateCard[[#This Row],[ServiceName]]&amp;Table_wabobpsvr_AzureCalc_AzureCalcRateCard[[#This Row],[Price_Level]]&amp;Table_wabobpsvr_AzureCalc_AzureCalcRateCard[[#This Row],[Region]]</f>
        <v>Mobile Services BasicMOSP16</v>
      </c>
      <c r="B15540" s="775">
        <v>16</v>
      </c>
      <c r="C15540" s="775" t="s">
        <v>4235</v>
      </c>
      <c r="D15540" s="775" t="s">
        <v>606</v>
      </c>
      <c r="E15540" s="775">
        <v>999999</v>
      </c>
      <c r="F15540" s="775" t="s">
        <v>755</v>
      </c>
      <c r="G15540" s="775" t="s">
        <v>4235</v>
      </c>
      <c r="H15540" s="775" t="s">
        <v>4235</v>
      </c>
      <c r="I15540" s="775" t="s">
        <v>4235</v>
      </c>
    </row>
    <row r="15541" spans="1:9">
      <c r="A15541" s="1039" t="str">
        <f>Table_wabobpsvr_AzureCalc_AzureCalcRateCard[[#This Row],[ServiceName]]&amp;Table_wabobpsvr_AzureCalc_AzureCalcRateCard[[#This Row],[Price_Level]]&amp;Table_wabobpsvr_AzureCalc_AzureCalcRateCard[[#This Row],[Region]]</f>
        <v>Basic_D5 VM (Non-Windows)D16</v>
      </c>
      <c r="B15541" s="1039">
        <v>16</v>
      </c>
      <c r="C15541" s="1039" t="s">
        <v>87</v>
      </c>
      <c r="D15541" s="1039" t="s">
        <v>176</v>
      </c>
      <c r="E15541" s="1039">
        <v>1.37984</v>
      </c>
      <c r="F15541" s="1039" t="s">
        <v>1102</v>
      </c>
      <c r="G15541" s="775" t="s">
        <v>2693</v>
      </c>
      <c r="H15541" s="775" t="s">
        <v>2694</v>
      </c>
      <c r="I15541" s="775" t="s">
        <v>4235</v>
      </c>
    </row>
    <row r="15542" spans="1:9">
      <c r="A15542" s="775" t="str">
        <f>Table_wabobpsvr_AzureCalc_AzureCalcRateCard[[#This Row],[ServiceName]]&amp;Table_wabobpsvr_AzureCalc_AzureCalcRateCard[[#This Row],[Price_Level]]&amp;Table_wabobpsvr_AzureCalc_AzureCalcRateCard[[#This Row],[Region]]</f>
        <v>ExpressRoute (Unlimited) 2 Gbps ConnectionsA4</v>
      </c>
      <c r="B15542" s="775">
        <v>4</v>
      </c>
      <c r="C15542" s="775" t="s">
        <v>7427</v>
      </c>
      <c r="D15542" s="775" t="s">
        <v>174</v>
      </c>
      <c r="E15542" s="775">
        <v>11058</v>
      </c>
      <c r="F15542" s="775" t="s">
        <v>7406</v>
      </c>
      <c r="G15542" s="775" t="s">
        <v>7545</v>
      </c>
      <c r="H15542" s="775" t="s">
        <v>7546</v>
      </c>
      <c r="I15542" s="775" t="s">
        <v>7466</v>
      </c>
    </row>
    <row r="15543" spans="1:9">
      <c r="A15543" s="1039" t="str">
        <f>Table_wabobpsvr_AzureCalc_AzureCalcRateCard[[#This Row],[ServiceName]]&amp;Table_wabobpsvr_AzureCalc_AzureCalcRateCard[[#This Row],[Price_Level]]&amp;Table_wabobpsvr_AzureCalc_AzureCalcRateCard[[#This Row],[Region]]</f>
        <v>Monthly FeeMOSP16</v>
      </c>
      <c r="B15543" s="1039">
        <v>16</v>
      </c>
      <c r="C15543" s="1039" t="s">
        <v>4235</v>
      </c>
      <c r="D15543" s="1039" t="s">
        <v>606</v>
      </c>
      <c r="E15543" s="1039">
        <v>999999</v>
      </c>
      <c r="F15543" s="1039" t="s">
        <v>3385</v>
      </c>
      <c r="G15543" s="775" t="s">
        <v>4235</v>
      </c>
      <c r="H15543" s="775" t="s">
        <v>4235</v>
      </c>
      <c r="I15543" s="775" t="s">
        <v>4235</v>
      </c>
    </row>
    <row r="15544" spans="1:9">
      <c r="A15544" s="775" t="str">
        <f>Table_wabobpsvr_AzureCalc_AzureCalcRateCard[[#This Row],[ServiceName]]&amp;Table_wabobpsvr_AzureCalc_AzureCalcRateCard[[#This Row],[Price_Level]]&amp;Table_wabobpsvr_AzureCalc_AzureCalcRateCard[[#This Row],[Region]]</f>
        <v>A10 VM (Windows)MOSP11</v>
      </c>
      <c r="B15544" s="775">
        <v>11</v>
      </c>
      <c r="C15544" s="775" t="s">
        <v>87</v>
      </c>
      <c r="D15544" s="775" t="s">
        <v>606</v>
      </c>
      <c r="E15544" s="775">
        <v>1.4019999999999999</v>
      </c>
      <c r="F15544" s="775" t="s">
        <v>1232</v>
      </c>
      <c r="G15544" s="775"/>
      <c r="H15544" s="775"/>
      <c r="I15544" s="775" t="s">
        <v>7670</v>
      </c>
    </row>
    <row r="15545" spans="1:9">
      <c r="A15545" s="775" t="str">
        <f>Table_wabobpsvr_AzureCalc_AzureCalcRateCard[[#This Row],[ServiceName]]&amp;Table_wabobpsvr_AzureCalc_AzureCalcRateCard[[#This Row],[Price_Level]]&amp;Table_wabobpsvr_AzureCalc_AzureCalcRateCard[[#This Row],[Region]]</f>
        <v>A10 VM (Windows)A11</v>
      </c>
      <c r="B15545" s="775">
        <v>11</v>
      </c>
      <c r="C15545" s="775" t="s">
        <v>87</v>
      </c>
      <c r="D15545" s="775" t="s">
        <v>174</v>
      </c>
      <c r="E15545" s="775">
        <v>1.3599399999999999</v>
      </c>
      <c r="F15545" s="775" t="s">
        <v>1232</v>
      </c>
      <c r="G15545" s="775" t="s">
        <v>4343</v>
      </c>
      <c r="H15545" s="775" t="s">
        <v>4344</v>
      </c>
      <c r="I15545" s="775" t="s">
        <v>7670</v>
      </c>
    </row>
    <row r="15546" spans="1:9">
      <c r="A15546" s="1039" t="str">
        <f>Table_wabobpsvr_AzureCalc_AzureCalcRateCard[[#This Row],[ServiceName]]&amp;Table_wabobpsvr_AzureCalc_AzureCalcRateCard[[#This Row],[Price_Level]]&amp;Table_wabobpsvr_AzureCalc_AzureCalcRateCard[[#This Row],[Region]]</f>
        <v>A10 VM (Windows)B11</v>
      </c>
      <c r="B15546" s="1039">
        <v>11</v>
      </c>
      <c r="C15546" s="1039" t="s">
        <v>87</v>
      </c>
      <c r="D15546" s="1039" t="s">
        <v>175</v>
      </c>
      <c r="E15546" s="1039">
        <v>1.3178799999999999</v>
      </c>
      <c r="F15546" s="1039" t="s">
        <v>1232</v>
      </c>
      <c r="G15546" s="775" t="s">
        <v>4343</v>
      </c>
      <c r="H15546" s="775" t="s">
        <v>4344</v>
      </c>
      <c r="I15546" s="775" t="s">
        <v>7670</v>
      </c>
    </row>
    <row r="15547" spans="1:9">
      <c r="A15547" s="775" t="str">
        <f>Table_wabobpsvr_AzureCalc_AzureCalcRateCard[[#This Row],[ServiceName]]&amp;Table_wabobpsvr_AzureCalc_AzureCalcRateCard[[#This Row],[Price_Level]]&amp;Table_wabobpsvr_AzureCalc_AzureCalcRateCard[[#This Row],[Region]]</f>
        <v>A10 VM (Windows)C11</v>
      </c>
      <c r="B15547" s="775">
        <v>11</v>
      </c>
      <c r="C15547" s="775" t="s">
        <v>87</v>
      </c>
      <c r="D15547" s="775" t="s">
        <v>177</v>
      </c>
      <c r="E15547" s="775">
        <v>1.27582</v>
      </c>
      <c r="F15547" s="775" t="s">
        <v>1232</v>
      </c>
      <c r="G15547" s="775" t="s">
        <v>4343</v>
      </c>
      <c r="H15547" s="775" t="s">
        <v>4344</v>
      </c>
      <c r="I15547" s="775" t="s">
        <v>7670</v>
      </c>
    </row>
    <row r="15548" spans="1:9">
      <c r="A15548" s="775" t="str">
        <f>Table_wabobpsvr_AzureCalc_AzureCalcRateCard[[#This Row],[ServiceName]]&amp;Table_wabobpsvr_AzureCalc_AzureCalcRateCard[[#This Row],[Price_Level]]&amp;Table_wabobpsvr_AzureCalc_AzureCalcRateCard[[#This Row],[Region]]</f>
        <v>Premium P1 Secondary Active Geo Database DaysMOSP16</v>
      </c>
      <c r="B15548" s="775">
        <v>16</v>
      </c>
      <c r="C15548" s="775" t="s">
        <v>1071</v>
      </c>
      <c r="D15548" s="775" t="s">
        <v>606</v>
      </c>
      <c r="E15548" s="775">
        <v>16.52</v>
      </c>
      <c r="F15548" s="775" t="s">
        <v>1227</v>
      </c>
      <c r="G15548" s="775" t="s">
        <v>4235</v>
      </c>
      <c r="H15548" s="775" t="s">
        <v>4235</v>
      </c>
      <c r="I15548" s="775" t="s">
        <v>4235</v>
      </c>
    </row>
    <row r="15549" spans="1:9">
      <c r="A15549" s="775" t="str">
        <f>Table_wabobpsvr_AzureCalc_AzureCalcRateCard[[#This Row],[ServiceName]]&amp;Table_wabobpsvr_AzureCalc_AzureCalcRateCard[[#This Row],[Price_Level]]&amp;Table_wabobpsvr_AzureCalc_AzureCalcRateCard[[#This Row],[Region]]</f>
        <v>A10 VM (Windows)D11</v>
      </c>
      <c r="B15549" s="775">
        <v>11</v>
      </c>
      <c r="C15549" s="775" t="s">
        <v>87</v>
      </c>
      <c r="D15549" s="775" t="s">
        <v>176</v>
      </c>
      <c r="E15549" s="775">
        <v>1.23376</v>
      </c>
      <c r="F15549" s="775" t="s">
        <v>1232</v>
      </c>
      <c r="G15549" s="775" t="s">
        <v>4343</v>
      </c>
      <c r="H15549" s="775" t="s">
        <v>4344</v>
      </c>
      <c r="I15549" s="775" t="s">
        <v>7670</v>
      </c>
    </row>
    <row r="15550" spans="1:9">
      <c r="A15550" s="775" t="str">
        <f>Table_wabobpsvr_AzureCalc_AzureCalcRateCard[[#This Row],[ServiceName]]&amp;Table_wabobpsvr_AzureCalc_AzureCalcRateCard[[#This Row],[Price_Level]]&amp;Table_wabobpsvr_AzureCalc_AzureCalcRateCard[[#This Row],[Region]]</f>
        <v>A11 VM (Non-Windows)MOSP11</v>
      </c>
      <c r="B15550" s="775">
        <v>11</v>
      </c>
      <c r="C15550" s="775" t="s">
        <v>87</v>
      </c>
      <c r="D15550" s="775" t="s">
        <v>606</v>
      </c>
      <c r="E15550" s="775">
        <v>1.9319999999999999</v>
      </c>
      <c r="F15550" s="775" t="s">
        <v>1233</v>
      </c>
      <c r="G15550" s="775"/>
      <c r="H15550" s="775"/>
      <c r="I15550" s="775" t="s">
        <v>5408</v>
      </c>
    </row>
    <row r="15551" spans="1:9">
      <c r="A15551" s="775" t="str">
        <f>Table_wabobpsvr_AzureCalc_AzureCalcRateCard[[#This Row],[ServiceName]]&amp;Table_wabobpsvr_AzureCalc_AzureCalcRateCard[[#This Row],[Price_Level]]&amp;Table_wabobpsvr_AzureCalc_AzureCalcRateCard[[#This Row],[Region]]</f>
        <v>A11 VM (Non-Windows)A11</v>
      </c>
      <c r="B15551" s="775">
        <v>11</v>
      </c>
      <c r="C15551" s="775" t="s">
        <v>87</v>
      </c>
      <c r="D15551" s="775" t="s">
        <v>174</v>
      </c>
      <c r="E15551" s="775">
        <v>1.8740399999999999</v>
      </c>
      <c r="F15551" s="775" t="s">
        <v>1233</v>
      </c>
      <c r="G15551" s="775" t="s">
        <v>4293</v>
      </c>
      <c r="H15551" s="775" t="s">
        <v>4294</v>
      </c>
      <c r="I15551" s="775" t="s">
        <v>5408</v>
      </c>
    </row>
    <row r="15552" spans="1:9">
      <c r="A15552" s="1039" t="str">
        <f>Table_wabobpsvr_AzureCalc_AzureCalcRateCard[[#This Row],[ServiceName]]&amp;Table_wabobpsvr_AzureCalc_AzureCalcRateCard[[#This Row],[Price_Level]]&amp;Table_wabobpsvr_AzureCalc_AzureCalcRateCard[[#This Row],[Region]]</f>
        <v>Basic_D5 VM (Windows)A</v>
      </c>
      <c r="B15552" s="1039"/>
      <c r="C15552" s="1039" t="s">
        <v>87</v>
      </c>
      <c r="D15552" s="1039" t="s">
        <v>174</v>
      </c>
      <c r="E15552" s="1039">
        <v>2.4987200000000001</v>
      </c>
      <c r="F15552" s="1039" t="s">
        <v>1103</v>
      </c>
      <c r="G15552" s="775" t="s">
        <v>2695</v>
      </c>
      <c r="H15552" s="775" t="s">
        <v>2696</v>
      </c>
      <c r="I15552" s="775" t="s">
        <v>4235</v>
      </c>
    </row>
    <row r="15553" spans="1:9">
      <c r="A15553" s="775" t="str">
        <f>Table_wabobpsvr_AzureCalc_AzureCalcRateCard[[#This Row],[ServiceName]]&amp;Table_wabobpsvr_AzureCalc_AzureCalcRateCard[[#This Row],[Price_Level]]&amp;Table_wabobpsvr_AzureCalc_AzureCalcRateCard[[#This Row],[Region]]</f>
        <v>Basic_D5 VM (Windows)B</v>
      </c>
      <c r="B15553" s="775"/>
      <c r="C15553" s="775" t="s">
        <v>87</v>
      </c>
      <c r="D15553" s="775" t="s">
        <v>175</v>
      </c>
      <c r="E15553" s="775">
        <v>2.42144</v>
      </c>
      <c r="F15553" s="775" t="s">
        <v>1103</v>
      </c>
      <c r="G15553" s="775" t="s">
        <v>2695</v>
      </c>
      <c r="H15553" s="775" t="s">
        <v>2696</v>
      </c>
      <c r="I15553" s="775" t="s">
        <v>4235</v>
      </c>
    </row>
    <row r="15554" spans="1:9">
      <c r="A15554" s="775" t="str">
        <f>Table_wabobpsvr_AzureCalc_AzureCalcRateCard[[#This Row],[ServiceName]]&amp;Table_wabobpsvr_AzureCalc_AzureCalcRateCard[[#This Row],[Price_Level]]&amp;Table_wabobpsvr_AzureCalc_AzureCalcRateCard[[#This Row],[Region]]</f>
        <v>Basic_D5 VM (Windows)C</v>
      </c>
      <c r="B15554" s="775"/>
      <c r="C15554" s="775" t="s">
        <v>87</v>
      </c>
      <c r="D15554" s="775" t="s">
        <v>177</v>
      </c>
      <c r="E15554" s="775">
        <v>2.34416</v>
      </c>
      <c r="F15554" s="775" t="s">
        <v>1103</v>
      </c>
      <c r="G15554" s="775" t="s">
        <v>2695</v>
      </c>
      <c r="H15554" s="775" t="s">
        <v>2696</v>
      </c>
      <c r="I15554" s="775" t="s">
        <v>4235</v>
      </c>
    </row>
    <row r="15555" spans="1:9">
      <c r="A15555" s="775" t="str">
        <f>Table_wabobpsvr_AzureCalc_AzureCalcRateCard[[#This Row],[ServiceName]]&amp;Table_wabobpsvr_AzureCalc_AzureCalcRateCard[[#This Row],[Price_Level]]&amp;Table_wabobpsvr_AzureCalc_AzureCalcRateCard[[#This Row],[Region]]</f>
        <v>Basic_D5 VM (Windows)D</v>
      </c>
      <c r="B15555" s="775"/>
      <c r="C15555" s="775" t="s">
        <v>87</v>
      </c>
      <c r="D15555" s="775" t="s">
        <v>176</v>
      </c>
      <c r="E15555" s="775">
        <v>2.26688</v>
      </c>
      <c r="F15555" s="775" t="s">
        <v>1103</v>
      </c>
      <c r="G15555" s="775" t="s">
        <v>2695</v>
      </c>
      <c r="H15555" s="775" t="s">
        <v>2696</v>
      </c>
      <c r="I15555" s="775" t="s">
        <v>4235</v>
      </c>
    </row>
    <row r="15556" spans="1:9">
      <c r="A15556" s="775" t="str">
        <f>Table_wabobpsvr_AzureCalc_AzureCalcRateCard[[#This Row],[ServiceName]]&amp;Table_wabobpsvr_AzureCalc_AzureCalcRateCard[[#This Row],[Price_Level]]&amp;Table_wabobpsvr_AzureCalc_AzureCalcRateCard[[#This Row],[Region]]</f>
        <v>Basic_D6 VM (Non-Windows)A16</v>
      </c>
      <c r="B15556" s="775">
        <v>16</v>
      </c>
      <c r="C15556" s="775" t="s">
        <v>87</v>
      </c>
      <c r="D15556" s="775" t="s">
        <v>174</v>
      </c>
      <c r="E15556" s="775">
        <v>3.0419200000000002</v>
      </c>
      <c r="F15556" s="775" t="s">
        <v>1104</v>
      </c>
      <c r="G15556" s="775" t="s">
        <v>2697</v>
      </c>
      <c r="H15556" s="775" t="s">
        <v>2698</v>
      </c>
      <c r="I15556" s="775" t="s">
        <v>4235</v>
      </c>
    </row>
    <row r="15557" spans="1:9">
      <c r="A15557" s="775" t="str">
        <f>Table_wabobpsvr_AzureCalc_AzureCalcRateCard[[#This Row],[ServiceName]]&amp;Table_wabobpsvr_AzureCalc_AzureCalcRateCard[[#This Row],[Price_Level]]&amp;Table_wabobpsvr_AzureCalc_AzureCalcRateCard[[#This Row],[Region]]</f>
        <v>Basic_D6 VM (Non-Windows)B16</v>
      </c>
      <c r="B15557" s="775">
        <v>16</v>
      </c>
      <c r="C15557" s="775" t="s">
        <v>87</v>
      </c>
      <c r="D15557" s="775" t="s">
        <v>175</v>
      </c>
      <c r="E15557" s="775">
        <v>2.9478399999999998</v>
      </c>
      <c r="F15557" s="775" t="s">
        <v>1104</v>
      </c>
      <c r="G15557" s="775" t="s">
        <v>2697</v>
      </c>
      <c r="H15557" s="775" t="s">
        <v>2698</v>
      </c>
      <c r="I15557" s="775" t="s">
        <v>4235</v>
      </c>
    </row>
    <row r="15558" spans="1:9">
      <c r="A15558" s="775" t="str">
        <f>Table_wabobpsvr_AzureCalc_AzureCalcRateCard[[#This Row],[ServiceName]]&amp;Table_wabobpsvr_AzureCalc_AzureCalcRateCard[[#This Row],[Price_Level]]&amp;Table_wabobpsvr_AzureCalc_AzureCalcRateCard[[#This Row],[Region]]</f>
        <v>Basic_D6 VM (Non-Windows)C16</v>
      </c>
      <c r="B15558" s="775">
        <v>16</v>
      </c>
      <c r="C15558" s="775" t="s">
        <v>87</v>
      </c>
      <c r="D15558" s="775" t="s">
        <v>177</v>
      </c>
      <c r="E15558" s="775">
        <v>2.8537599999999999</v>
      </c>
      <c r="F15558" s="775" t="s">
        <v>1104</v>
      </c>
      <c r="G15558" s="775" t="s">
        <v>2697</v>
      </c>
      <c r="H15558" s="775" t="s">
        <v>2698</v>
      </c>
      <c r="I15558" s="775" t="s">
        <v>4235</v>
      </c>
    </row>
    <row r="15559" spans="1:9">
      <c r="A15559" s="775" t="str">
        <f>Table_wabobpsvr_AzureCalc_AzureCalcRateCard[[#This Row],[ServiceName]]&amp;Table_wabobpsvr_AzureCalc_AzureCalcRateCard[[#This Row],[Price_Level]]&amp;Table_wabobpsvr_AzureCalc_AzureCalcRateCard[[#This Row],[Region]]</f>
        <v>Basic_D6 VM (Non-Windows)D16</v>
      </c>
      <c r="B15559" s="775">
        <v>16</v>
      </c>
      <c r="C15559" s="775" t="s">
        <v>87</v>
      </c>
      <c r="D15559" s="775" t="s">
        <v>176</v>
      </c>
      <c r="E15559" s="775">
        <v>2.7596799999999999</v>
      </c>
      <c r="F15559" s="775" t="s">
        <v>1104</v>
      </c>
      <c r="G15559" s="775" t="s">
        <v>2697</v>
      </c>
      <c r="H15559" s="775" t="s">
        <v>2698</v>
      </c>
      <c r="I15559" s="775" t="s">
        <v>4235</v>
      </c>
    </row>
    <row r="15560" spans="1:9">
      <c r="A15560" s="775" t="str">
        <f>Table_wabobpsvr_AzureCalc_AzureCalcRateCard[[#This Row],[ServiceName]]&amp;Table_wabobpsvr_AzureCalc_AzureCalcRateCard[[#This Row],[Price_Level]]&amp;Table_wabobpsvr_AzureCalc_AzureCalcRateCard[[#This Row],[Region]]</f>
        <v>Basic_D6 VM (Windows)A</v>
      </c>
      <c r="B15560" s="775"/>
      <c r="C15560" s="775" t="s">
        <v>87</v>
      </c>
      <c r="D15560" s="775" t="s">
        <v>174</v>
      </c>
      <c r="E15560" s="775">
        <v>4.9974400000000001</v>
      </c>
      <c r="F15560" s="775" t="s">
        <v>1105</v>
      </c>
      <c r="G15560" s="775" t="s">
        <v>2699</v>
      </c>
      <c r="H15560" s="775" t="s">
        <v>2700</v>
      </c>
      <c r="I15560" s="775" t="s">
        <v>4235</v>
      </c>
    </row>
    <row r="15561" spans="1:9">
      <c r="A15561" s="775" t="str">
        <f>Table_wabobpsvr_AzureCalc_AzureCalcRateCard[[#This Row],[ServiceName]]&amp;Table_wabobpsvr_AzureCalc_AzureCalcRateCard[[#This Row],[Price_Level]]&amp;Table_wabobpsvr_AzureCalc_AzureCalcRateCard[[#This Row],[Region]]</f>
        <v>ExpressRoute (Unlimited) 1 Gbps ConnectionsA4</v>
      </c>
      <c r="B15561" s="775">
        <v>4</v>
      </c>
      <c r="C15561" s="775" t="s">
        <v>7427</v>
      </c>
      <c r="D15561" s="775" t="s">
        <v>174</v>
      </c>
      <c r="E15561" s="775">
        <v>5529</v>
      </c>
      <c r="F15561" s="775" t="s">
        <v>7405</v>
      </c>
      <c r="G15561" s="775" t="s">
        <v>7539</v>
      </c>
      <c r="H15561" s="775" t="s">
        <v>7540</v>
      </c>
      <c r="I15561" s="775" t="s">
        <v>7460</v>
      </c>
    </row>
    <row r="15562" spans="1:9">
      <c r="A15562" s="775" t="str">
        <f>Table_wabobpsvr_AzureCalc_AzureCalcRateCard[[#This Row],[ServiceName]]&amp;Table_wabobpsvr_AzureCalc_AzureCalcRateCard[[#This Row],[Price_Level]]&amp;Table_wabobpsvr_AzureCalc_AzureCalcRateCard[[#This Row],[Region]]</f>
        <v>Premium P2 Secondary Active Geo Database DaysMOSP16</v>
      </c>
      <c r="B15562" s="775">
        <v>16</v>
      </c>
      <c r="C15562" s="775" t="s">
        <v>1071</v>
      </c>
      <c r="D15562" s="775" t="s">
        <v>606</v>
      </c>
      <c r="E15562" s="775">
        <v>33</v>
      </c>
      <c r="F15562" s="775" t="s">
        <v>1370</v>
      </c>
      <c r="G15562" s="775" t="s">
        <v>4235</v>
      </c>
      <c r="H15562" s="775" t="s">
        <v>4235</v>
      </c>
      <c r="I15562" s="775" t="s">
        <v>4235</v>
      </c>
    </row>
    <row r="15563" spans="1:9">
      <c r="A15563" s="775" t="str">
        <f>Table_wabobpsvr_AzureCalc_AzureCalcRateCard[[#This Row],[ServiceName]]&amp;Table_wabobpsvr_AzureCalc_AzureCalcRateCard[[#This Row],[Price_Level]]&amp;Table_wabobpsvr_AzureCalc_AzureCalcRateCard[[#This Row],[Region]]</f>
        <v>ExpressRoute (Unlimited) 10 Gbps ConnectionsA4</v>
      </c>
      <c r="B15563" s="775">
        <v>4</v>
      </c>
      <c r="C15563" s="775" t="s">
        <v>7427</v>
      </c>
      <c r="D15563" s="775" t="s">
        <v>174</v>
      </c>
      <c r="E15563" s="775">
        <v>49761</v>
      </c>
      <c r="F15563" s="775" t="s">
        <v>7408</v>
      </c>
      <c r="G15563" s="775" t="s">
        <v>7541</v>
      </c>
      <c r="H15563" s="775" t="s">
        <v>7542</v>
      </c>
      <c r="I15563" s="775" t="s">
        <v>7462</v>
      </c>
    </row>
    <row r="15564" spans="1:9">
      <c r="A15564" s="1039" t="str">
        <f>Table_wabobpsvr_AzureCalc_AzureCalcRateCard[[#This Row],[ServiceName]]&amp;Table_wabobpsvr_AzureCalc_AzureCalcRateCard[[#This Row],[Price_Level]]&amp;Table_wabobpsvr_AzureCalc_AzureCalcRateCard[[#This Row],[Region]]</f>
        <v>Premium P3 Secondary Active Geo Database DaysMOSP16</v>
      </c>
      <c r="B15564" s="1039">
        <v>16</v>
      </c>
      <c r="C15564" s="1039" t="s">
        <v>1071</v>
      </c>
      <c r="D15564" s="1039" t="s">
        <v>606</v>
      </c>
      <c r="E15564" s="1039">
        <v>132</v>
      </c>
      <c r="F15564" s="1039" t="s">
        <v>1372</v>
      </c>
      <c r="G15564" s="775" t="s">
        <v>4235</v>
      </c>
      <c r="H15564" s="775" t="s">
        <v>4235</v>
      </c>
      <c r="I15564" s="775" t="s">
        <v>4235</v>
      </c>
    </row>
    <row r="15565" spans="1:9">
      <c r="A15565" s="775" t="str">
        <f>Table_wabobpsvr_AzureCalc_AzureCalcRateCard[[#This Row],[ServiceName]]&amp;Table_wabobpsvr_AzureCalc_AzureCalcRateCard[[#This Row],[Price_Level]]&amp;Table_wabobpsvr_AzureCalc_AzureCalcRateCard[[#This Row],[Region]]</f>
        <v>Geo Redundant Storage Standard IO - Block BlobMOSP</v>
      </c>
      <c r="B15565" s="775"/>
      <c r="C15565" s="775" t="s">
        <v>9</v>
      </c>
      <c r="D15565" s="775" t="s">
        <v>606</v>
      </c>
      <c r="E15565" s="775">
        <v>5.28E-2</v>
      </c>
      <c r="F15565" s="775" t="s">
        <v>765</v>
      </c>
      <c r="G15565" s="775" t="s">
        <v>4235</v>
      </c>
      <c r="H15565" s="775" t="s">
        <v>4235</v>
      </c>
      <c r="I15565" s="775" t="s">
        <v>4235</v>
      </c>
    </row>
    <row r="15566" spans="1:9">
      <c r="A15566" s="775" t="str">
        <f>Table_wabobpsvr_AzureCalc_AzureCalcRateCard[[#This Row],[ServiceName]]&amp;Table_wabobpsvr_AzureCalc_AzureCalcRateCard[[#This Row],[Price_Level]]&amp;Table_wabobpsvr_AzureCalc_AzureCalcRateCard[[#This Row],[Region]]</f>
        <v>Geo Redundant Storage Standard IO - Block BlobA16</v>
      </c>
      <c r="B15566" s="775">
        <v>16</v>
      </c>
      <c r="C15566" s="775" t="s">
        <v>9</v>
      </c>
      <c r="D15566" s="775" t="s">
        <v>174</v>
      </c>
      <c r="E15566" s="775">
        <v>5.1215999999999998E-2</v>
      </c>
      <c r="F15566" s="775" t="s">
        <v>765</v>
      </c>
      <c r="G15566" s="775" t="s">
        <v>2608</v>
      </c>
      <c r="H15566" s="775" t="s">
        <v>2609</v>
      </c>
      <c r="I15566" s="775" t="s">
        <v>4235</v>
      </c>
    </row>
    <row r="15567" spans="1:9">
      <c r="A15567" s="775" t="str">
        <f>Table_wabobpsvr_AzureCalc_AzureCalcRateCard[[#This Row],[ServiceName]]&amp;Table_wabobpsvr_AzureCalc_AzureCalcRateCard[[#This Row],[Price_Level]]&amp;Table_wabobpsvr_AzureCalc_AzureCalcRateCard[[#This Row],[Region]]</f>
        <v>Geo Redundant Storage Standard IO - Block BlobB16</v>
      </c>
      <c r="B15567" s="775">
        <v>16</v>
      </c>
      <c r="C15567" s="775" t="s">
        <v>9</v>
      </c>
      <c r="D15567" s="775" t="s">
        <v>175</v>
      </c>
      <c r="E15567" s="775">
        <v>4.9632000000000003E-2</v>
      </c>
      <c r="F15567" s="775" t="s">
        <v>765</v>
      </c>
      <c r="G15567" s="775" t="s">
        <v>2608</v>
      </c>
      <c r="H15567" s="775" t="s">
        <v>2609</v>
      </c>
      <c r="I15567" s="775" t="s">
        <v>4235</v>
      </c>
    </row>
    <row r="15568" spans="1:9">
      <c r="A15568" s="775" t="str">
        <f>Table_wabobpsvr_AzureCalc_AzureCalcRateCard[[#This Row],[ServiceName]]&amp;Table_wabobpsvr_AzureCalc_AzureCalcRateCard[[#This Row],[Price_Level]]&amp;Table_wabobpsvr_AzureCalc_AzureCalcRateCard[[#This Row],[Region]]</f>
        <v>Geo Redundant Storage Standard IO - Block BlobC16</v>
      </c>
      <c r="B15568" s="775">
        <v>16</v>
      </c>
      <c r="C15568" s="775" t="s">
        <v>9</v>
      </c>
      <c r="D15568" s="775" t="s">
        <v>177</v>
      </c>
      <c r="E15568" s="775">
        <v>4.8048E-2</v>
      </c>
      <c r="F15568" s="775" t="s">
        <v>765</v>
      </c>
      <c r="G15568" s="775" t="s">
        <v>2608</v>
      </c>
      <c r="H15568" s="775" t="s">
        <v>2609</v>
      </c>
      <c r="I15568" s="775" t="s">
        <v>4235</v>
      </c>
    </row>
    <row r="15569" spans="1:9">
      <c r="A15569" s="775" t="str">
        <f>Table_wabobpsvr_AzureCalc_AzureCalcRateCard[[#This Row],[ServiceName]]&amp;Table_wabobpsvr_AzureCalc_AzureCalcRateCard[[#This Row],[Price_Level]]&amp;Table_wabobpsvr_AzureCalc_AzureCalcRateCard[[#This Row],[Region]]</f>
        <v>Geo Redundant Storage Standard IO - Block BlobD16</v>
      </c>
      <c r="B15569" s="775">
        <v>16</v>
      </c>
      <c r="C15569" s="775" t="s">
        <v>9</v>
      </c>
      <c r="D15569" s="775" t="s">
        <v>176</v>
      </c>
      <c r="E15569" s="775">
        <v>4.6463999999999998E-2</v>
      </c>
      <c r="F15569" s="775" t="s">
        <v>765</v>
      </c>
      <c r="G15569" s="775" t="s">
        <v>2608</v>
      </c>
      <c r="H15569" s="775" t="s">
        <v>2609</v>
      </c>
      <c r="I15569" s="775" t="s">
        <v>4235</v>
      </c>
    </row>
    <row r="15570" spans="1:9">
      <c r="A15570" s="775" t="str">
        <f>Table_wabobpsvr_AzureCalc_AzureCalcRateCard[[#This Row],[ServiceName]]&amp;Table_wabobpsvr_AzureCalc_AzureCalcRateCard[[#This Row],[Price_Level]]&amp;Table_wabobpsvr_AzureCalc_AzureCalcRateCard[[#This Row],[Region]]</f>
        <v>ExpressRoute (Metered) 200 Mbps ConnectionsA4</v>
      </c>
      <c r="B15570" s="775">
        <v>4</v>
      </c>
      <c r="C15570" s="775" t="s">
        <v>7427</v>
      </c>
      <c r="D15570" s="775" t="s">
        <v>174</v>
      </c>
      <c r="E15570" s="775">
        <v>140.65</v>
      </c>
      <c r="F15570" s="775" t="s">
        <v>7388</v>
      </c>
      <c r="G15570" s="775" t="s">
        <v>7531</v>
      </c>
      <c r="H15570" s="775" t="s">
        <v>7532</v>
      </c>
      <c r="I15570" s="775" t="s">
        <v>7452</v>
      </c>
    </row>
    <row r="15571" spans="1:9">
      <c r="A15571" s="775" t="str">
        <f>Table_wabobpsvr_AzureCalc_AzureCalcRateCard[[#This Row],[ServiceName]]&amp;Table_wabobpsvr_AzureCalc_AzureCalcRateCard[[#This Row],[Price_Level]]&amp;Table_wabobpsvr_AzureCalc_AzureCalcRateCard[[#This Row],[Region]]</f>
        <v>ExpressRoute (Metered) 5 Gbps ConnectionsA4</v>
      </c>
      <c r="B15571" s="775">
        <v>4</v>
      </c>
      <c r="C15571" s="775" t="s">
        <v>7427</v>
      </c>
      <c r="D15571" s="775" t="s">
        <v>174</v>
      </c>
      <c r="E15571" s="775">
        <v>2114.6</v>
      </c>
      <c r="F15571" s="775" t="s">
        <v>7397</v>
      </c>
      <c r="G15571" s="775" t="s">
        <v>7533</v>
      </c>
      <c r="H15571" s="775" t="s">
        <v>7534</v>
      </c>
      <c r="I15571" s="775" t="s">
        <v>7454</v>
      </c>
    </row>
    <row r="15572" spans="1:9">
      <c r="A15572" s="775" t="str">
        <f>Table_wabobpsvr_AzureCalc_AzureCalcRateCard[[#This Row],[ServiceName]]&amp;Table_wabobpsvr_AzureCalc_AzureCalcRateCard[[#This Row],[Price_Level]]&amp;Table_wabobpsvr_AzureCalc_AzureCalcRateCard[[#This Row],[Region]]</f>
        <v>ExpressRoute (Metered) 50 Mbps ConnectionsA4</v>
      </c>
      <c r="B15572" s="775">
        <v>4</v>
      </c>
      <c r="C15572" s="775" t="s">
        <v>7427</v>
      </c>
      <c r="D15572" s="775" t="s">
        <v>174</v>
      </c>
      <c r="E15572" s="775">
        <v>53.35</v>
      </c>
      <c r="F15572" s="775" t="s">
        <v>7394</v>
      </c>
      <c r="G15572" s="775" t="s">
        <v>7535</v>
      </c>
      <c r="H15572" s="775" t="s">
        <v>7536</v>
      </c>
      <c r="I15572" s="775" t="s">
        <v>7456</v>
      </c>
    </row>
    <row r="15573" spans="1:9">
      <c r="A15573" s="775" t="str">
        <f>Table_wabobpsvr_AzureCalc_AzureCalcRateCard[[#This Row],[ServiceName]]&amp;Table_wabobpsvr_AzureCalc_AzureCalcRateCard[[#This Row],[Price_Level]]&amp;Table_wabobpsvr_AzureCalc_AzureCalcRateCard[[#This Row],[Region]]</f>
        <v>Standard Elastic Database ExistenceC11</v>
      </c>
      <c r="B15573" s="775">
        <v>11</v>
      </c>
      <c r="C15573" s="775" t="s">
        <v>7258</v>
      </c>
      <c r="D15573" s="775" t="s">
        <v>177</v>
      </c>
      <c r="E15573" s="775">
        <v>4.1000000000000002E-2</v>
      </c>
      <c r="F15573" s="775" t="s">
        <v>4511</v>
      </c>
      <c r="G15573" s="775" t="s">
        <v>4533</v>
      </c>
      <c r="H15573" s="775" t="s">
        <v>7283</v>
      </c>
      <c r="I15573" s="775" t="s">
        <v>4631</v>
      </c>
    </row>
    <row r="15574" spans="1:9">
      <c r="A15574" s="775" t="str">
        <f>Table_wabobpsvr_AzureCalc_AzureCalcRateCard[[#This Row],[ServiceName]]&amp;Table_wabobpsvr_AzureCalc_AzureCalcRateCard[[#This Row],[Price_Level]]&amp;Table_wabobpsvr_AzureCalc_AzureCalcRateCard[[#This Row],[Region]]</f>
        <v>A10 Cloud ServicesA9</v>
      </c>
      <c r="B15574" s="775">
        <v>9</v>
      </c>
      <c r="C15574" s="775" t="s">
        <v>680</v>
      </c>
      <c r="D15574" s="775" t="s">
        <v>174</v>
      </c>
      <c r="E15574" s="775">
        <v>1.833</v>
      </c>
      <c r="F15574" s="775" t="s">
        <v>1221</v>
      </c>
      <c r="G15574" s="775" t="s">
        <v>4301</v>
      </c>
      <c r="H15574" s="775" t="s">
        <v>4302</v>
      </c>
      <c r="I15574" s="775" t="s">
        <v>5409</v>
      </c>
    </row>
    <row r="15575" spans="1:9">
      <c r="A15575" s="775" t="str">
        <f>Table_wabobpsvr_AzureCalc_AzureCalcRateCard[[#This Row],[ServiceName]]&amp;Table_wabobpsvr_AzureCalc_AzureCalcRateCard[[#This Row],[Price_Level]]&amp;Table_wabobpsvr_AzureCalc_AzureCalcRateCard[[#This Row],[Region]]</f>
        <v>Basic Elastic DTU PackC11</v>
      </c>
      <c r="B15575" s="775">
        <v>11</v>
      </c>
      <c r="C15575" s="775" t="s">
        <v>7258</v>
      </c>
      <c r="D15575" s="775" t="s">
        <v>177</v>
      </c>
      <c r="E15575" s="775">
        <v>0.05</v>
      </c>
      <c r="F15575" s="775" t="s">
        <v>7098</v>
      </c>
      <c r="G15575" s="775" t="s">
        <v>7105</v>
      </c>
      <c r="H15575" s="775" t="s">
        <v>7284</v>
      </c>
      <c r="I15575" s="775" t="s">
        <v>7106</v>
      </c>
    </row>
    <row r="15576" spans="1:9">
      <c r="A15576" s="775" t="str">
        <f>Table_wabobpsvr_AzureCalc_AzureCalcRateCard[[#This Row],[ServiceName]]&amp;Table_wabobpsvr_AzureCalc_AzureCalcRateCard[[#This Row],[Price_Level]]&amp;Table_wabobpsvr_AzureCalc_AzureCalcRateCard[[#This Row],[Region]]</f>
        <v>Basic Elastic Database ExistenceC11</v>
      </c>
      <c r="B15576" s="775">
        <v>11</v>
      </c>
      <c r="C15576" s="775" t="s">
        <v>7258</v>
      </c>
      <c r="D15576" s="775" t="s">
        <v>177</v>
      </c>
      <c r="E15576" s="775">
        <v>8.0000000000000002E-3</v>
      </c>
      <c r="F15576" s="775" t="s">
        <v>7103</v>
      </c>
      <c r="G15576" s="775" t="s">
        <v>7225</v>
      </c>
      <c r="H15576" s="775" t="s">
        <v>7260</v>
      </c>
      <c r="I15576" s="775" t="s">
        <v>7104</v>
      </c>
    </row>
    <row r="15577" spans="1:9">
      <c r="A15577" s="775" t="str">
        <f>Table_wabobpsvr_AzureCalc_AzureCalcRateCard[[#This Row],[ServiceName]]&amp;Table_wabobpsvr_AzureCalc_AzureCalcRateCard[[#This Row],[Price_Level]]&amp;Table_wabobpsvr_AzureCalc_AzureCalcRateCard[[#This Row],[Region]]</f>
        <v>Premium Elastic DTU PackC11</v>
      </c>
      <c r="B15577" s="775">
        <v>11</v>
      </c>
      <c r="C15577" s="775" t="s">
        <v>7258</v>
      </c>
      <c r="D15577" s="775" t="s">
        <v>177</v>
      </c>
      <c r="E15577" s="775">
        <v>0.185</v>
      </c>
      <c r="F15577" s="775" t="s">
        <v>7204</v>
      </c>
      <c r="G15577" s="775" t="s">
        <v>7232</v>
      </c>
      <c r="H15577" s="775" t="s">
        <v>7261</v>
      </c>
      <c r="I15577" s="775" t="s">
        <v>7208</v>
      </c>
    </row>
    <row r="15578" spans="1:9">
      <c r="A15578" s="775" t="str">
        <f>Table_wabobpsvr_AzureCalc_AzureCalcRateCard[[#This Row],[ServiceName]]&amp;Table_wabobpsvr_AzureCalc_AzureCalcRateCard[[#This Row],[Price_Level]]&amp;Table_wabobpsvr_AzureCalc_AzureCalcRateCard[[#This Row],[Region]]</f>
        <v>Premium Elastic Database ExistenceC11</v>
      </c>
      <c r="B15578" s="775">
        <v>11</v>
      </c>
      <c r="C15578" s="775" t="s">
        <v>7258</v>
      </c>
      <c r="D15578" s="775" t="s">
        <v>177</v>
      </c>
      <c r="E15578" s="775">
        <v>0.20799999999999999</v>
      </c>
      <c r="F15578" s="775" t="s">
        <v>7212</v>
      </c>
      <c r="G15578" s="775" t="s">
        <v>7239</v>
      </c>
      <c r="H15578" s="775" t="s">
        <v>7262</v>
      </c>
      <c r="I15578" s="775" t="s">
        <v>7216</v>
      </c>
    </row>
    <row r="15579" spans="1:9">
      <c r="A15579" s="775" t="str">
        <f>Table_wabobpsvr_AzureCalc_AzureCalcRateCard[[#This Row],[ServiceName]]&amp;Table_wabobpsvr_AzureCalc_AzureCalcRateCard[[#This Row],[Price_Level]]&amp;Table_wabobpsvr_AzureCalc_AzureCalcRateCard[[#This Row],[Region]]</f>
        <v>Standard Elastic DTU PackC12</v>
      </c>
      <c r="B15579" s="775">
        <v>12</v>
      </c>
      <c r="C15579" s="775" t="s">
        <v>7258</v>
      </c>
      <c r="D15579" s="775" t="s">
        <v>177</v>
      </c>
      <c r="E15579" s="775">
        <v>7.4999999999999997E-2</v>
      </c>
      <c r="F15579" s="775" t="s">
        <v>4472</v>
      </c>
      <c r="G15579" s="775" t="s">
        <v>4476</v>
      </c>
      <c r="H15579" s="775" t="s">
        <v>7263</v>
      </c>
      <c r="I15579" s="775" t="s">
        <v>4626</v>
      </c>
    </row>
    <row r="15580" spans="1:9">
      <c r="A15580" s="775" t="str">
        <f>Table_wabobpsvr_AzureCalc_AzureCalcRateCard[[#This Row],[ServiceName]]&amp;Table_wabobpsvr_AzureCalc_AzureCalcRateCard[[#This Row],[Price_Level]]&amp;Table_wabobpsvr_AzureCalc_AzureCalcRateCard[[#This Row],[Region]]</f>
        <v>Production API Transactions (in 1000s)MOSP16</v>
      </c>
      <c r="B15580" s="775">
        <v>16</v>
      </c>
      <c r="C15580" s="775" t="s">
        <v>4235</v>
      </c>
      <c r="D15580" s="775" t="s">
        <v>606</v>
      </c>
      <c r="E15580" s="775">
        <v>999999</v>
      </c>
      <c r="F15580" s="775" t="s">
        <v>3386</v>
      </c>
      <c r="G15580" s="775" t="s">
        <v>4235</v>
      </c>
      <c r="H15580" s="775" t="s">
        <v>4235</v>
      </c>
      <c r="I15580" s="775" t="s">
        <v>4235</v>
      </c>
    </row>
    <row r="15581" spans="1:9">
      <c r="A15581" s="775" t="str">
        <f>Table_wabobpsvr_AzureCalc_AzureCalcRateCard[[#This Row],[ServiceName]]&amp;Table_wabobpsvr_AzureCalc_AzureCalcRateCard[[#This Row],[Price_Level]]&amp;Table_wabobpsvr_AzureCalc_AzureCalcRateCard[[#This Row],[Region]]</f>
        <v>Standard Elastic Database ExistenceC12</v>
      </c>
      <c r="B15581" s="775">
        <v>12</v>
      </c>
      <c r="C15581" s="775" t="s">
        <v>7258</v>
      </c>
      <c r="D15581" s="775" t="s">
        <v>177</v>
      </c>
      <c r="E15581" s="775">
        <v>4.1000000000000002E-2</v>
      </c>
      <c r="F15581" s="775" t="s">
        <v>4511</v>
      </c>
      <c r="G15581" s="775" t="s">
        <v>4534</v>
      </c>
      <c r="H15581" s="775" t="s">
        <v>7273</v>
      </c>
      <c r="I15581" s="775" t="s">
        <v>4627</v>
      </c>
    </row>
    <row r="15582" spans="1:9">
      <c r="A15582" s="775" t="str">
        <f>Table_wabobpsvr_AzureCalc_AzureCalcRateCard[[#This Row],[ServiceName]]&amp;Table_wabobpsvr_AzureCalc_AzureCalcRateCard[[#This Row],[Price_Level]]&amp;Table_wabobpsvr_AzureCalc_AzureCalcRateCard[[#This Row],[Region]]</f>
        <v>Basic Elastic DTU PackA11</v>
      </c>
      <c r="B15582" s="775">
        <v>11</v>
      </c>
      <c r="C15582" s="775" t="s">
        <v>7258</v>
      </c>
      <c r="D15582" s="775" t="s">
        <v>174</v>
      </c>
      <c r="E15582" s="775">
        <v>5.2999999999999999E-2</v>
      </c>
      <c r="F15582" s="775" t="s">
        <v>7098</v>
      </c>
      <c r="G15582" s="775" t="s">
        <v>7105</v>
      </c>
      <c r="H15582" s="775" t="s">
        <v>7284</v>
      </c>
      <c r="I15582" s="775" t="s">
        <v>7106</v>
      </c>
    </row>
    <row r="15583" spans="1:9">
      <c r="A15583" s="775" t="str">
        <f>Table_wabobpsvr_AzureCalc_AzureCalcRateCard[[#This Row],[ServiceName]]&amp;Table_wabobpsvr_AzureCalc_AzureCalcRateCard[[#This Row],[Price_Level]]&amp;Table_wabobpsvr_AzureCalc_AzureCalcRateCard[[#This Row],[Region]]</f>
        <v>Basic Elastic Database ExistenceA11</v>
      </c>
      <c r="B15583" s="775">
        <v>11</v>
      </c>
      <c r="C15583" s="775" t="s">
        <v>7258</v>
      </c>
      <c r="D15583" s="775" t="s">
        <v>174</v>
      </c>
      <c r="E15583" s="775">
        <v>8.9999999999999993E-3</v>
      </c>
      <c r="F15583" s="775" t="s">
        <v>7103</v>
      </c>
      <c r="G15583" s="775" t="s">
        <v>7225</v>
      </c>
      <c r="H15583" s="775" t="s">
        <v>7260</v>
      </c>
      <c r="I15583" s="775" t="s">
        <v>7104</v>
      </c>
    </row>
    <row r="15584" spans="1:9">
      <c r="A15584" s="775" t="str">
        <f>Table_wabobpsvr_AzureCalc_AzureCalcRateCard[[#This Row],[ServiceName]]&amp;Table_wabobpsvr_AzureCalc_AzureCalcRateCard[[#This Row],[Price_Level]]&amp;Table_wabobpsvr_AzureCalc_AzureCalcRateCard[[#This Row],[Region]]</f>
        <v>Premium Elastic DTU PackA11</v>
      </c>
      <c r="B15584" s="775">
        <v>11</v>
      </c>
      <c r="C15584" s="775" t="s">
        <v>7258</v>
      </c>
      <c r="D15584" s="775" t="s">
        <v>174</v>
      </c>
      <c r="E15584" s="775">
        <v>0.19800000000000001</v>
      </c>
      <c r="F15584" s="775" t="s">
        <v>7204</v>
      </c>
      <c r="G15584" s="775" t="s">
        <v>7232</v>
      </c>
      <c r="H15584" s="775" t="s">
        <v>7261</v>
      </c>
      <c r="I15584" s="775" t="s">
        <v>7208</v>
      </c>
    </row>
    <row r="15585" spans="1:9">
      <c r="A15585" s="775" t="str">
        <f>Table_wabobpsvr_AzureCalc_AzureCalcRateCard[[#This Row],[ServiceName]]&amp;Table_wabobpsvr_AzureCalc_AzureCalcRateCard[[#This Row],[Price_Level]]&amp;Table_wabobpsvr_AzureCalc_AzureCalcRateCard[[#This Row],[Region]]</f>
        <v>Read-Access Geo Redundant Storage Standard IO - FilesMOSP16</v>
      </c>
      <c r="B15585" s="775">
        <v>16</v>
      </c>
      <c r="C15585" s="775" t="s">
        <v>9</v>
      </c>
      <c r="D15585" s="775" t="s">
        <v>606</v>
      </c>
      <c r="E15585" s="775">
        <v>0.14299999999999999</v>
      </c>
      <c r="F15585" s="775" t="s">
        <v>1030</v>
      </c>
      <c r="G15585" s="775" t="s">
        <v>4235</v>
      </c>
      <c r="H15585" s="775" t="s">
        <v>4235</v>
      </c>
      <c r="I15585" s="775" t="s">
        <v>4235</v>
      </c>
    </row>
    <row r="15586" spans="1:9">
      <c r="A15586" s="775" t="str">
        <f>Table_wabobpsvr_AzureCalc_AzureCalcRateCard[[#This Row],[ServiceName]]&amp;Table_wabobpsvr_AzureCalc_AzureCalcRateCard[[#This Row],[Price_Level]]&amp;Table_wabobpsvr_AzureCalc_AzureCalcRateCard[[#This Row],[Region]]</f>
        <v>Premium Elastic Database ExistenceA11</v>
      </c>
      <c r="B15586" s="775">
        <v>11</v>
      </c>
      <c r="C15586" s="775" t="s">
        <v>7258</v>
      </c>
      <c r="D15586" s="775" t="s">
        <v>174</v>
      </c>
      <c r="E15586" s="775">
        <v>0.221</v>
      </c>
      <c r="F15586" s="775" t="s">
        <v>7212</v>
      </c>
      <c r="G15586" s="775" t="s">
        <v>7239</v>
      </c>
      <c r="H15586" s="775" t="s">
        <v>7262</v>
      </c>
      <c r="I15586" s="775" t="s">
        <v>7216</v>
      </c>
    </row>
    <row r="15587" spans="1:9">
      <c r="A15587" s="775" t="str">
        <f>Table_wabobpsvr_AzureCalc_AzureCalcRateCard[[#This Row],[ServiceName]]&amp;Table_wabobpsvr_AzureCalc_AzureCalcRateCard[[#This Row],[Price_Level]]&amp;Table_wabobpsvr_AzureCalc_AzureCalcRateCard[[#This Row],[Region]]</f>
        <v>SQL DB Standard S1 Database HoursD16</v>
      </c>
      <c r="B15587" s="775">
        <v>16</v>
      </c>
      <c r="C15587" s="775" t="s">
        <v>87</v>
      </c>
      <c r="D15587" s="775" t="s">
        <v>176</v>
      </c>
      <c r="E15587" s="775">
        <v>4.0391999999999997E-2</v>
      </c>
      <c r="F15587" s="775" t="s">
        <v>1048</v>
      </c>
      <c r="G15587" s="775" t="s">
        <v>3119</v>
      </c>
      <c r="H15587" s="775" t="s">
        <v>3120</v>
      </c>
      <c r="I15587" s="775" t="s">
        <v>4235</v>
      </c>
    </row>
    <row r="15588" spans="1:9">
      <c r="A15588" s="775" t="str">
        <f>Table_wabobpsvr_AzureCalc_AzureCalcRateCard[[#This Row],[ServiceName]]&amp;Table_wabobpsvr_AzureCalc_AzureCalcRateCard[[#This Row],[Price_Level]]&amp;Table_wabobpsvr_AzureCalc_AzureCalcRateCard[[#This Row],[Region]]</f>
        <v>SQL DB Standard S1 Secondary Database HoursB</v>
      </c>
      <c r="B15588" s="775"/>
      <c r="C15588" s="775" t="s">
        <v>87</v>
      </c>
      <c r="D15588" s="775" t="s">
        <v>175</v>
      </c>
      <c r="E15588" s="775">
        <v>3.2335999999999997E-2</v>
      </c>
      <c r="F15588" s="775" t="s">
        <v>1049</v>
      </c>
      <c r="G15588" s="775" t="s">
        <v>3435</v>
      </c>
      <c r="H15588" s="775" t="s">
        <v>3436</v>
      </c>
      <c r="I15588" s="775" t="s">
        <v>4235</v>
      </c>
    </row>
    <row r="15589" spans="1:9">
      <c r="A15589" s="775" t="str">
        <f>Table_wabobpsvr_AzureCalc_AzureCalcRateCard[[#This Row],[ServiceName]]&amp;Table_wabobpsvr_AzureCalc_AzureCalcRateCard[[#This Row],[Price_Level]]&amp;Table_wabobpsvr_AzureCalc_AzureCalcRateCard[[#This Row],[Region]]</f>
        <v>A5 HDInsightB13</v>
      </c>
      <c r="B15589" s="775">
        <v>13</v>
      </c>
      <c r="C15589" s="775" t="s">
        <v>87</v>
      </c>
      <c r="D15589" s="775" t="s">
        <v>175</v>
      </c>
      <c r="E15589" s="775">
        <v>0.30449999999999999</v>
      </c>
      <c r="F15589" s="775" t="s">
        <v>3842</v>
      </c>
      <c r="G15589" s="775" t="s">
        <v>3843</v>
      </c>
      <c r="H15589" s="775" t="s">
        <v>3844</v>
      </c>
      <c r="I15589" s="775" t="s">
        <v>4765</v>
      </c>
    </row>
    <row r="15590" spans="1:9">
      <c r="A15590" s="775" t="str">
        <f>Table_wabobpsvr_AzureCalc_AzureCalcRateCard[[#This Row],[ServiceName]]&amp;Table_wabobpsvr_AzureCalc_AzureCalcRateCard[[#This Row],[Price_Level]]&amp;Table_wabobpsvr_AzureCalc_AzureCalcRateCard[[#This Row],[Region]]</f>
        <v>A5 HDInsightC13</v>
      </c>
      <c r="B15590" s="775">
        <v>13</v>
      </c>
      <c r="C15590" s="775" t="s">
        <v>87</v>
      </c>
      <c r="D15590" s="775" t="s">
        <v>177</v>
      </c>
      <c r="E15590" s="775">
        <v>0.29139999999999999</v>
      </c>
      <c r="F15590" s="775" t="s">
        <v>3842</v>
      </c>
      <c r="G15590" s="775" t="s">
        <v>3843</v>
      </c>
      <c r="H15590" s="775" t="s">
        <v>3844</v>
      </c>
      <c r="I15590" s="775" t="s">
        <v>4765</v>
      </c>
    </row>
    <row r="15591" spans="1:9">
      <c r="A15591" s="775" t="str">
        <f>Table_wabobpsvr_AzureCalc_AzureCalcRateCard[[#This Row],[ServiceName]]&amp;Table_wabobpsvr_AzureCalc_AzureCalcRateCard[[#This Row],[Price_Level]]&amp;Table_wabobpsvr_AzureCalc_AzureCalcRateCard[[#This Row],[Region]]</f>
        <v>A5 HDInsightD13</v>
      </c>
      <c r="B15591" s="775">
        <v>13</v>
      </c>
      <c r="C15591" s="775" t="s">
        <v>87</v>
      </c>
      <c r="D15591" s="775" t="s">
        <v>176</v>
      </c>
      <c r="E15591" s="775">
        <v>0.27839999999999998</v>
      </c>
      <c r="F15591" s="775" t="s">
        <v>3842</v>
      </c>
      <c r="G15591" s="775" t="s">
        <v>3843</v>
      </c>
      <c r="H15591" s="775" t="s">
        <v>3844</v>
      </c>
      <c r="I15591" s="775" t="s">
        <v>4765</v>
      </c>
    </row>
    <row r="15592" spans="1:9">
      <c r="A15592" s="775" t="str">
        <f>Table_wabobpsvr_AzureCalc_AzureCalcRateCard[[#This Row],[ServiceName]]&amp;Table_wabobpsvr_AzureCalc_AzureCalcRateCard[[#This Row],[Price_Level]]&amp;Table_wabobpsvr_AzureCalc_AzureCalcRateCard[[#This Row],[Region]]</f>
        <v>A5 HDInsightMOSP11</v>
      </c>
      <c r="B15592" s="775">
        <v>11</v>
      </c>
      <c r="C15592" s="775" t="s">
        <v>87</v>
      </c>
      <c r="D15592" s="775" t="s">
        <v>606</v>
      </c>
      <c r="E15592" s="775">
        <v>0.443</v>
      </c>
      <c r="F15592" s="775" t="s">
        <v>3842</v>
      </c>
      <c r="G15592" s="775" t="s">
        <v>4235</v>
      </c>
      <c r="H15592" s="775" t="s">
        <v>4235</v>
      </c>
      <c r="I15592" s="775" t="s">
        <v>5410</v>
      </c>
    </row>
    <row r="15593" spans="1:9">
      <c r="A15593" s="775" t="str">
        <f>Table_wabobpsvr_AzureCalc_AzureCalcRateCard[[#This Row],[ServiceName]]&amp;Table_wabobpsvr_AzureCalc_AzureCalcRateCard[[#This Row],[Price_Level]]&amp;Table_wabobpsvr_AzureCalc_AzureCalcRateCard[[#This Row],[Region]]</f>
        <v>A5 HDInsightA11</v>
      </c>
      <c r="B15593" s="775">
        <v>11</v>
      </c>
      <c r="C15593" s="775" t="s">
        <v>87</v>
      </c>
      <c r="D15593" s="775" t="s">
        <v>174</v>
      </c>
      <c r="E15593" s="775">
        <v>0.32340000000000002</v>
      </c>
      <c r="F15593" s="775" t="s">
        <v>3842</v>
      </c>
      <c r="G15593" s="775" t="s">
        <v>3845</v>
      </c>
      <c r="H15593" s="775" t="s">
        <v>3846</v>
      </c>
      <c r="I15593" s="775" t="s">
        <v>5410</v>
      </c>
    </row>
    <row r="15594" spans="1:9">
      <c r="A15594" s="775" t="str">
        <f>Table_wabobpsvr_AzureCalc_AzureCalcRateCard[[#This Row],[ServiceName]]&amp;Table_wabobpsvr_AzureCalc_AzureCalcRateCard[[#This Row],[Price_Level]]&amp;Table_wabobpsvr_AzureCalc_AzureCalcRateCard[[#This Row],[Region]]</f>
        <v>A5 HDInsightB11</v>
      </c>
      <c r="B15594" s="775">
        <v>11</v>
      </c>
      <c r="C15594" s="775" t="s">
        <v>87</v>
      </c>
      <c r="D15594" s="775" t="s">
        <v>175</v>
      </c>
      <c r="E15594" s="775">
        <v>0.31009999999999999</v>
      </c>
      <c r="F15594" s="775" t="s">
        <v>3842</v>
      </c>
      <c r="G15594" s="775" t="s">
        <v>3845</v>
      </c>
      <c r="H15594" s="775" t="s">
        <v>3846</v>
      </c>
      <c r="I15594" s="775" t="s">
        <v>5410</v>
      </c>
    </row>
    <row r="15595" spans="1:9">
      <c r="A15595" s="775" t="str">
        <f>Table_wabobpsvr_AzureCalc_AzureCalcRateCard[[#This Row],[ServiceName]]&amp;Table_wabobpsvr_AzureCalc_AzureCalcRateCard[[#This Row],[Price_Level]]&amp;Table_wabobpsvr_AzureCalc_AzureCalcRateCard[[#This Row],[Region]]</f>
        <v>A5 HDInsightC11</v>
      </c>
      <c r="B15595" s="775">
        <v>11</v>
      </c>
      <c r="C15595" s="775" t="s">
        <v>87</v>
      </c>
      <c r="D15595" s="775" t="s">
        <v>177</v>
      </c>
      <c r="E15595" s="775">
        <v>0.29680000000000001</v>
      </c>
      <c r="F15595" s="775" t="s">
        <v>3842</v>
      </c>
      <c r="G15595" s="775" t="s">
        <v>3845</v>
      </c>
      <c r="H15595" s="775" t="s">
        <v>3846</v>
      </c>
      <c r="I15595" s="775" t="s">
        <v>5410</v>
      </c>
    </row>
    <row r="15596" spans="1:9">
      <c r="A15596" s="775" t="str">
        <f>Table_wabobpsvr_AzureCalc_AzureCalcRateCard[[#This Row],[ServiceName]]&amp;Table_wabobpsvr_AzureCalc_AzureCalcRateCard[[#This Row],[Price_Level]]&amp;Table_wabobpsvr_AzureCalc_AzureCalcRateCard[[#This Row],[Region]]</f>
        <v>Production API  Compute HoursMOSP7</v>
      </c>
      <c r="B15596" s="775">
        <v>7</v>
      </c>
      <c r="C15596" s="775" t="s">
        <v>4235</v>
      </c>
      <c r="D15596" s="775" t="s">
        <v>606</v>
      </c>
      <c r="E15596" s="775">
        <v>999999</v>
      </c>
      <c r="F15596" s="775" t="s">
        <v>3523</v>
      </c>
      <c r="G15596" s="775" t="s">
        <v>4235</v>
      </c>
      <c r="H15596" s="775" t="s">
        <v>4235</v>
      </c>
      <c r="I15596" s="775" t="s">
        <v>4235</v>
      </c>
    </row>
    <row r="15597" spans="1:9">
      <c r="A15597" s="775" t="str">
        <f>Table_wabobpsvr_AzureCalc_AzureCalcRateCard[[#This Row],[ServiceName]]&amp;Table_wabobpsvr_AzureCalc_AzureCalcRateCard[[#This Row],[Price_Level]]&amp;Table_wabobpsvr_AzureCalc_AzureCalcRateCard[[#This Row],[Region]]</f>
        <v>Production API  Compute HoursA7</v>
      </c>
      <c r="B15597" s="775">
        <v>7</v>
      </c>
      <c r="C15597" s="775" t="s">
        <v>4235</v>
      </c>
      <c r="D15597" s="775" t="s">
        <v>174</v>
      </c>
      <c r="E15597" s="775">
        <v>999999</v>
      </c>
      <c r="F15597" s="775" t="s">
        <v>3523</v>
      </c>
      <c r="G15597" s="775" t="s">
        <v>4235</v>
      </c>
      <c r="H15597" s="775" t="s">
        <v>4235</v>
      </c>
      <c r="I15597" s="775" t="s">
        <v>4235</v>
      </c>
    </row>
    <row r="15598" spans="1:9">
      <c r="A15598" s="775" t="str">
        <f>Table_wabobpsvr_AzureCalc_AzureCalcRateCard[[#This Row],[ServiceName]]&amp;Table_wabobpsvr_AzureCalc_AzureCalcRateCard[[#This Row],[Price_Level]]&amp;Table_wabobpsvr_AzureCalc_AzureCalcRateCard[[#This Row],[Region]]</f>
        <v>Production API  Compute HoursB7</v>
      </c>
      <c r="B15598" s="775">
        <v>7</v>
      </c>
      <c r="C15598" s="775" t="s">
        <v>4235</v>
      </c>
      <c r="D15598" s="775" t="s">
        <v>175</v>
      </c>
      <c r="E15598" s="775">
        <v>999999</v>
      </c>
      <c r="F15598" s="775" t="s">
        <v>3523</v>
      </c>
      <c r="G15598" s="775" t="s">
        <v>4235</v>
      </c>
      <c r="H15598" s="775" t="s">
        <v>4235</v>
      </c>
      <c r="I15598" s="775" t="s">
        <v>4235</v>
      </c>
    </row>
    <row r="15599" spans="1:9">
      <c r="A15599" s="775" t="str">
        <f>Table_wabobpsvr_AzureCalc_AzureCalcRateCard[[#This Row],[ServiceName]]&amp;Table_wabobpsvr_AzureCalc_AzureCalcRateCard[[#This Row],[Price_Level]]&amp;Table_wabobpsvr_AzureCalc_AzureCalcRateCard[[#This Row],[Region]]</f>
        <v>Production API  Compute HoursC7</v>
      </c>
      <c r="B15599" s="775">
        <v>7</v>
      </c>
      <c r="C15599" s="775" t="s">
        <v>4235</v>
      </c>
      <c r="D15599" s="775" t="s">
        <v>177</v>
      </c>
      <c r="E15599" s="775">
        <v>999999</v>
      </c>
      <c r="F15599" s="775" t="s">
        <v>3523</v>
      </c>
      <c r="G15599" s="775" t="s">
        <v>4235</v>
      </c>
      <c r="H15599" s="775" t="s">
        <v>4235</v>
      </c>
      <c r="I15599" s="775" t="s">
        <v>4235</v>
      </c>
    </row>
    <row r="15600" spans="1:9">
      <c r="A15600" s="775" t="str">
        <f>Table_wabobpsvr_AzureCalc_AzureCalcRateCard[[#This Row],[ServiceName]]&amp;Table_wabobpsvr_AzureCalc_AzureCalcRateCard[[#This Row],[Price_Level]]&amp;Table_wabobpsvr_AzureCalc_AzureCalcRateCard[[#This Row],[Region]]</f>
        <v>Production API  Compute HoursD7</v>
      </c>
      <c r="B15600" s="775">
        <v>7</v>
      </c>
      <c r="C15600" s="775" t="s">
        <v>4235</v>
      </c>
      <c r="D15600" s="775" t="s">
        <v>176</v>
      </c>
      <c r="E15600" s="775">
        <v>999999</v>
      </c>
      <c r="F15600" s="775" t="s">
        <v>3523</v>
      </c>
      <c r="G15600" s="775" t="s">
        <v>4235</v>
      </c>
      <c r="H15600" s="775" t="s">
        <v>4235</v>
      </c>
      <c r="I15600" s="775" t="s">
        <v>4235</v>
      </c>
    </row>
    <row r="15601" spans="1:9">
      <c r="A15601" s="775" t="str">
        <f>Table_wabobpsvr_AzureCalc_AzureCalcRateCard[[#This Row],[ServiceName]]&amp;Table_wabobpsvr_AzureCalc_AzureCalcRateCard[[#This Row],[Price_Level]]&amp;Table_wabobpsvr_AzureCalc_AzureCalcRateCard[[#This Row],[Region]]</f>
        <v>Production API  Compute HoursMOSP6</v>
      </c>
      <c r="B15601" s="775">
        <v>6</v>
      </c>
      <c r="C15601" s="775" t="s">
        <v>4235</v>
      </c>
      <c r="D15601" s="775" t="s">
        <v>606</v>
      </c>
      <c r="E15601" s="775">
        <v>999999</v>
      </c>
      <c r="F15601" s="775" t="s">
        <v>3523</v>
      </c>
      <c r="G15601" s="775" t="s">
        <v>4235</v>
      </c>
      <c r="H15601" s="775" t="s">
        <v>4235</v>
      </c>
      <c r="I15601" s="775" t="s">
        <v>4235</v>
      </c>
    </row>
    <row r="15602" spans="1:9">
      <c r="A15602" s="775" t="str">
        <f>Table_wabobpsvr_AzureCalc_AzureCalcRateCard[[#This Row],[ServiceName]]&amp;Table_wabobpsvr_AzureCalc_AzureCalcRateCard[[#This Row],[Price_Level]]&amp;Table_wabobpsvr_AzureCalc_AzureCalcRateCard[[#This Row],[Region]]</f>
        <v>Production API  Compute HoursA6</v>
      </c>
      <c r="B15602" s="775">
        <v>6</v>
      </c>
      <c r="C15602" s="775" t="s">
        <v>4235</v>
      </c>
      <c r="D15602" s="775" t="s">
        <v>174</v>
      </c>
      <c r="E15602" s="775">
        <v>999999</v>
      </c>
      <c r="F15602" s="775" t="s">
        <v>3523</v>
      </c>
      <c r="G15602" s="775" t="s">
        <v>4235</v>
      </c>
      <c r="H15602" s="775" t="s">
        <v>4235</v>
      </c>
      <c r="I15602" s="775" t="s">
        <v>4235</v>
      </c>
    </row>
    <row r="15603" spans="1:9">
      <c r="A15603" s="775" t="str">
        <f>Table_wabobpsvr_AzureCalc_AzureCalcRateCard[[#This Row],[ServiceName]]&amp;Table_wabobpsvr_AzureCalc_AzureCalcRateCard[[#This Row],[Price_Level]]&amp;Table_wabobpsvr_AzureCalc_AzureCalcRateCard[[#This Row],[Region]]</f>
        <v>Production API  Compute HoursB6</v>
      </c>
      <c r="B15603" s="775">
        <v>6</v>
      </c>
      <c r="C15603" s="775" t="s">
        <v>4235</v>
      </c>
      <c r="D15603" s="775" t="s">
        <v>175</v>
      </c>
      <c r="E15603" s="775">
        <v>999999</v>
      </c>
      <c r="F15603" s="775" t="s">
        <v>3523</v>
      </c>
      <c r="G15603" s="775" t="s">
        <v>4235</v>
      </c>
      <c r="H15603" s="775" t="s">
        <v>4235</v>
      </c>
      <c r="I15603" s="775" t="s">
        <v>4235</v>
      </c>
    </row>
    <row r="15604" spans="1:9">
      <c r="A15604" s="775" t="str">
        <f>Table_wabobpsvr_AzureCalc_AzureCalcRateCard[[#This Row],[ServiceName]]&amp;Table_wabobpsvr_AzureCalc_AzureCalcRateCard[[#This Row],[Price_Level]]&amp;Table_wabobpsvr_AzureCalc_AzureCalcRateCard[[#This Row],[Region]]</f>
        <v>Production API  Compute HoursC6</v>
      </c>
      <c r="B15604" s="775">
        <v>6</v>
      </c>
      <c r="C15604" s="775" t="s">
        <v>4235</v>
      </c>
      <c r="D15604" s="775" t="s">
        <v>177</v>
      </c>
      <c r="E15604" s="775">
        <v>999999</v>
      </c>
      <c r="F15604" s="775" t="s">
        <v>3523</v>
      </c>
      <c r="G15604" s="775" t="s">
        <v>4235</v>
      </c>
      <c r="H15604" s="775" t="s">
        <v>4235</v>
      </c>
      <c r="I15604" s="775" t="s">
        <v>4235</v>
      </c>
    </row>
    <row r="15605" spans="1:9">
      <c r="A15605" s="775" t="str">
        <f>Table_wabobpsvr_AzureCalc_AzureCalcRateCard[[#This Row],[ServiceName]]&amp;Table_wabobpsvr_AzureCalc_AzureCalcRateCard[[#This Row],[Price_Level]]&amp;Table_wabobpsvr_AzureCalc_AzureCalcRateCard[[#This Row],[Region]]</f>
        <v>Production API  Compute HoursD6</v>
      </c>
      <c r="B15605" s="775">
        <v>6</v>
      </c>
      <c r="C15605" s="775" t="s">
        <v>4235</v>
      </c>
      <c r="D15605" s="775" t="s">
        <v>176</v>
      </c>
      <c r="E15605" s="775">
        <v>999999</v>
      </c>
      <c r="F15605" s="775" t="s">
        <v>3523</v>
      </c>
      <c r="G15605" s="775" t="s">
        <v>4235</v>
      </c>
      <c r="H15605" s="775" t="s">
        <v>4235</v>
      </c>
      <c r="I15605" s="775" t="s">
        <v>4235</v>
      </c>
    </row>
    <row r="15606" spans="1:9">
      <c r="A15606" s="775" t="str">
        <f>Table_wabobpsvr_AzureCalc_AzureCalcRateCard[[#This Row],[ServiceName]]&amp;Table_wabobpsvr_AzureCalc_AzureCalcRateCard[[#This Row],[Price_Level]]&amp;Table_wabobpsvr_AzureCalc_AzureCalcRateCard[[#This Row],[Region]]</f>
        <v>Production API  Compute HoursMOSP5</v>
      </c>
      <c r="B15606" s="775">
        <v>5</v>
      </c>
      <c r="C15606" s="775" t="s">
        <v>4235</v>
      </c>
      <c r="D15606" s="775" t="s">
        <v>606</v>
      </c>
      <c r="E15606" s="775">
        <v>999999</v>
      </c>
      <c r="F15606" s="775" t="s">
        <v>3523</v>
      </c>
      <c r="G15606" s="775" t="s">
        <v>4235</v>
      </c>
      <c r="H15606" s="775" t="s">
        <v>4235</v>
      </c>
      <c r="I15606" s="775" t="s">
        <v>4235</v>
      </c>
    </row>
    <row r="15607" spans="1:9">
      <c r="A15607" s="775" t="str">
        <f>Table_wabobpsvr_AzureCalc_AzureCalcRateCard[[#This Row],[ServiceName]]&amp;Table_wabobpsvr_AzureCalc_AzureCalcRateCard[[#This Row],[Price_Level]]&amp;Table_wabobpsvr_AzureCalc_AzureCalcRateCard[[#This Row],[Region]]</f>
        <v>Production API  Compute HoursA5</v>
      </c>
      <c r="B15607" s="775">
        <v>5</v>
      </c>
      <c r="C15607" s="775" t="s">
        <v>4235</v>
      </c>
      <c r="D15607" s="775" t="s">
        <v>174</v>
      </c>
      <c r="E15607" s="775">
        <v>999999</v>
      </c>
      <c r="F15607" s="775" t="s">
        <v>3523</v>
      </c>
      <c r="G15607" s="775" t="s">
        <v>4235</v>
      </c>
      <c r="H15607" s="775" t="s">
        <v>4235</v>
      </c>
      <c r="I15607" s="775" t="s">
        <v>4235</v>
      </c>
    </row>
    <row r="15608" spans="1:9">
      <c r="A15608" s="775" t="str">
        <f>Table_wabobpsvr_AzureCalc_AzureCalcRateCard[[#This Row],[ServiceName]]&amp;Table_wabobpsvr_AzureCalc_AzureCalcRateCard[[#This Row],[Price_Level]]&amp;Table_wabobpsvr_AzureCalc_AzureCalcRateCard[[#This Row],[Region]]</f>
        <v>Production API  Compute HoursB5</v>
      </c>
      <c r="B15608" s="775">
        <v>5</v>
      </c>
      <c r="C15608" s="775" t="s">
        <v>4235</v>
      </c>
      <c r="D15608" s="775" t="s">
        <v>175</v>
      </c>
      <c r="E15608" s="775">
        <v>999999</v>
      </c>
      <c r="F15608" s="775" t="s">
        <v>3523</v>
      </c>
      <c r="G15608" s="775" t="s">
        <v>4235</v>
      </c>
      <c r="H15608" s="775" t="s">
        <v>4235</v>
      </c>
      <c r="I15608" s="775" t="s">
        <v>4235</v>
      </c>
    </row>
    <row r="15609" spans="1:9">
      <c r="A15609" s="775" t="str">
        <f>Table_wabobpsvr_AzureCalc_AzureCalcRateCard[[#This Row],[ServiceName]]&amp;Table_wabobpsvr_AzureCalc_AzureCalcRateCard[[#This Row],[Price_Level]]&amp;Table_wabobpsvr_AzureCalc_AzureCalcRateCard[[#This Row],[Region]]</f>
        <v>Production API  Compute HoursC5</v>
      </c>
      <c r="B15609" s="775">
        <v>5</v>
      </c>
      <c r="C15609" s="775" t="s">
        <v>4235</v>
      </c>
      <c r="D15609" s="775" t="s">
        <v>177</v>
      </c>
      <c r="E15609" s="775">
        <v>999999</v>
      </c>
      <c r="F15609" s="775" t="s">
        <v>3523</v>
      </c>
      <c r="G15609" s="775" t="s">
        <v>4235</v>
      </c>
      <c r="H15609" s="775" t="s">
        <v>4235</v>
      </c>
      <c r="I15609" s="775" t="s">
        <v>4235</v>
      </c>
    </row>
    <row r="15610" spans="1:9">
      <c r="A15610" s="775" t="str">
        <f>Table_wabobpsvr_AzureCalc_AzureCalcRateCard[[#This Row],[ServiceName]]&amp;Table_wabobpsvr_AzureCalc_AzureCalcRateCard[[#This Row],[Price_Level]]&amp;Table_wabobpsvr_AzureCalc_AzureCalcRateCard[[#This Row],[Region]]</f>
        <v>Production API  Compute HoursD5</v>
      </c>
      <c r="B15610" s="775">
        <v>5</v>
      </c>
      <c r="C15610" s="775" t="s">
        <v>4235</v>
      </c>
      <c r="D15610" s="775" t="s">
        <v>176</v>
      </c>
      <c r="E15610" s="775">
        <v>999999</v>
      </c>
      <c r="F15610" s="775" t="s">
        <v>3523</v>
      </c>
      <c r="G15610" s="775" t="s">
        <v>4235</v>
      </c>
      <c r="H15610" s="775" t="s">
        <v>4235</v>
      </c>
      <c r="I15610" s="775" t="s">
        <v>4235</v>
      </c>
    </row>
    <row r="15611" spans="1:9">
      <c r="A15611" s="775" t="str">
        <f>Table_wabobpsvr_AzureCalc_AzureCalcRateCard[[#This Row],[ServiceName]]&amp;Table_wabobpsvr_AzureCalc_AzureCalcRateCard[[#This Row],[Price_Level]]&amp;Table_wabobpsvr_AzureCalc_AzureCalcRateCard[[#This Row],[Region]]</f>
        <v>Production API  Compute HoursMOSP4</v>
      </c>
      <c r="B15611" s="775">
        <v>4</v>
      </c>
      <c r="C15611" s="775" t="s">
        <v>4235</v>
      </c>
      <c r="D15611" s="775" t="s">
        <v>606</v>
      </c>
      <c r="E15611" s="775">
        <v>999999</v>
      </c>
      <c r="F15611" s="775" t="s">
        <v>3523</v>
      </c>
      <c r="G15611" s="775" t="s">
        <v>4235</v>
      </c>
      <c r="H15611" s="775" t="s">
        <v>4235</v>
      </c>
      <c r="I15611" s="775" t="s">
        <v>4235</v>
      </c>
    </row>
    <row r="15612" spans="1:9">
      <c r="A15612" s="775" t="str">
        <f>Table_wabobpsvr_AzureCalc_AzureCalcRateCard[[#This Row],[ServiceName]]&amp;Table_wabobpsvr_AzureCalc_AzureCalcRateCard[[#This Row],[Price_Level]]&amp;Table_wabobpsvr_AzureCalc_AzureCalcRateCard[[#This Row],[Region]]</f>
        <v>Production API  Compute HoursA4</v>
      </c>
      <c r="B15612" s="775">
        <v>4</v>
      </c>
      <c r="C15612" s="775" t="s">
        <v>4235</v>
      </c>
      <c r="D15612" s="775" t="s">
        <v>174</v>
      </c>
      <c r="E15612" s="775">
        <v>999999</v>
      </c>
      <c r="F15612" s="775" t="s">
        <v>3523</v>
      </c>
      <c r="G15612" s="775" t="s">
        <v>4235</v>
      </c>
      <c r="H15612" s="775" t="s">
        <v>4235</v>
      </c>
      <c r="I15612" s="775" t="s">
        <v>4235</v>
      </c>
    </row>
    <row r="15613" spans="1:9">
      <c r="A15613" s="775" t="str">
        <f>Table_wabobpsvr_AzureCalc_AzureCalcRateCard[[#This Row],[ServiceName]]&amp;Table_wabobpsvr_AzureCalc_AzureCalcRateCard[[#This Row],[Price_Level]]&amp;Table_wabobpsvr_AzureCalc_AzureCalcRateCard[[#This Row],[Region]]</f>
        <v>Production API  Compute HoursB4</v>
      </c>
      <c r="B15613" s="775">
        <v>4</v>
      </c>
      <c r="C15613" s="775" t="s">
        <v>4235</v>
      </c>
      <c r="D15613" s="775" t="s">
        <v>175</v>
      </c>
      <c r="E15613" s="775">
        <v>999999</v>
      </c>
      <c r="F15613" s="775" t="s">
        <v>3523</v>
      </c>
      <c r="G15613" s="775" t="s">
        <v>4235</v>
      </c>
      <c r="H15613" s="775" t="s">
        <v>4235</v>
      </c>
      <c r="I15613" s="775" t="s">
        <v>4235</v>
      </c>
    </row>
    <row r="15614" spans="1:9">
      <c r="A15614" s="775" t="str">
        <f>Table_wabobpsvr_AzureCalc_AzureCalcRateCard[[#This Row],[ServiceName]]&amp;Table_wabobpsvr_AzureCalc_AzureCalcRateCard[[#This Row],[Price_Level]]&amp;Table_wabobpsvr_AzureCalc_AzureCalcRateCard[[#This Row],[Region]]</f>
        <v>A11 HDInsight (Non-Windows)D10</v>
      </c>
      <c r="B15614" s="775">
        <v>10</v>
      </c>
      <c r="C15614" s="775" t="s">
        <v>87</v>
      </c>
      <c r="D15614" s="775" t="s">
        <v>176</v>
      </c>
      <c r="E15614" s="775">
        <v>1.738</v>
      </c>
      <c r="F15614" s="775" t="s">
        <v>3835</v>
      </c>
      <c r="G15614" s="775" t="s">
        <v>3836</v>
      </c>
      <c r="H15614" s="775" t="s">
        <v>3837</v>
      </c>
      <c r="I15614" s="775" t="s">
        <v>5202</v>
      </c>
    </row>
    <row r="15615" spans="1:9">
      <c r="A15615" s="775" t="str">
        <f>Table_wabobpsvr_AzureCalc_AzureCalcRateCard[[#This Row],[ServiceName]]&amp;Table_wabobpsvr_AzureCalc_AzureCalcRateCard[[#This Row],[Price_Level]]&amp;Table_wabobpsvr_AzureCalc_AzureCalcRateCard[[#This Row],[Region]]</f>
        <v>A1 HDInsightD16</v>
      </c>
      <c r="B15615" s="775">
        <v>16</v>
      </c>
      <c r="C15615" s="775" t="s">
        <v>87</v>
      </c>
      <c r="D15615" s="775" t="s">
        <v>176</v>
      </c>
      <c r="E15615" s="775">
        <v>6.4600000000000005E-2</v>
      </c>
      <c r="F15615" s="775" t="s">
        <v>3375</v>
      </c>
      <c r="G15615" s="775" t="s">
        <v>3479</v>
      </c>
      <c r="H15615" s="775" t="s">
        <v>3480</v>
      </c>
      <c r="I15615" s="775" t="s">
        <v>4235</v>
      </c>
    </row>
    <row r="15616" spans="1:9">
      <c r="A15616" s="775" t="str">
        <f>Table_wabobpsvr_AzureCalc_AzureCalcRateCard[[#This Row],[ServiceName]]&amp;Table_wabobpsvr_AzureCalc_AzureCalcRateCard[[#This Row],[Price_Level]]&amp;Table_wabobpsvr_AzureCalc_AzureCalcRateCard[[#This Row],[Region]]</f>
        <v>A9 HDInsight (Non-Windows)MOSP10</v>
      </c>
      <c r="B15616" s="775">
        <v>10</v>
      </c>
      <c r="C15616" s="775" t="s">
        <v>87</v>
      </c>
      <c r="D15616" s="775" t="s">
        <v>606</v>
      </c>
      <c r="E15616" s="775">
        <v>2.4500000000000002</v>
      </c>
      <c r="F15616" s="775" t="s">
        <v>3380</v>
      </c>
      <c r="G15616" s="775" t="s">
        <v>4235</v>
      </c>
      <c r="H15616" s="775" t="s">
        <v>4235</v>
      </c>
      <c r="I15616" s="775" t="s">
        <v>5411</v>
      </c>
    </row>
    <row r="15617" spans="1:9">
      <c r="A15617" s="775" t="str">
        <f>Table_wabobpsvr_AzureCalc_AzureCalcRateCard[[#This Row],[ServiceName]]&amp;Table_wabobpsvr_AzureCalc_AzureCalcRateCard[[#This Row],[Price_Level]]&amp;Table_wabobpsvr_AzureCalc_AzureCalcRateCard[[#This Row],[Region]]</f>
        <v>Monthly FeeB12</v>
      </c>
      <c r="B15617" s="775">
        <v>12</v>
      </c>
      <c r="C15617" s="775" t="s">
        <v>4235</v>
      </c>
      <c r="D15617" s="775" t="s">
        <v>175</v>
      </c>
      <c r="E15617" s="775">
        <v>999999</v>
      </c>
      <c r="F15617" s="775" t="s">
        <v>3385</v>
      </c>
      <c r="G15617" s="775" t="s">
        <v>4235</v>
      </c>
      <c r="H15617" s="775" t="s">
        <v>4235</v>
      </c>
      <c r="I15617" s="775" t="s">
        <v>4235</v>
      </c>
    </row>
    <row r="15618" spans="1:9">
      <c r="A15618" s="775" t="str">
        <f>Table_wabobpsvr_AzureCalc_AzureCalcRateCard[[#This Row],[ServiceName]]&amp;Table_wabobpsvr_AzureCalc_AzureCalcRateCard[[#This Row],[Price_Level]]&amp;Table_wabobpsvr_AzureCalc_AzureCalcRateCard[[#This Row],[Region]]</f>
        <v>ExpressRoute (Unlimited) 500 Mbps Connections - Zone 3d14</v>
      </c>
      <c r="B15618" s="775">
        <v>14</v>
      </c>
      <c r="C15618" s="775" t="s">
        <v>4235</v>
      </c>
      <c r="D15618" s="775" t="s">
        <v>4193</v>
      </c>
      <c r="E15618" s="775">
        <v>999999</v>
      </c>
      <c r="F15618" s="775" t="s">
        <v>7440</v>
      </c>
      <c r="G15618" s="775"/>
      <c r="H15618" s="775"/>
      <c r="I15618" s="775" t="s">
        <v>4235</v>
      </c>
    </row>
    <row r="15619" spans="1:9">
      <c r="A15619" s="775" t="str">
        <f>Table_wabobpsvr_AzureCalc_AzureCalcRateCard[[#This Row],[ServiceName]]&amp;Table_wabobpsvr_AzureCalc_AzureCalcRateCard[[#This Row],[Price_Level]]&amp;Table_wabobpsvr_AzureCalc_AzureCalcRateCard[[#This Row],[Region]]</f>
        <v>ExpressRoute (Unlimited) 10 Gbps ConnectionsMOSP6</v>
      </c>
      <c r="B15619" s="775">
        <v>6</v>
      </c>
      <c r="C15619" s="775" t="s">
        <v>7427</v>
      </c>
      <c r="D15619" s="775" t="s">
        <v>606</v>
      </c>
      <c r="E15619" s="775">
        <v>51300</v>
      </c>
      <c r="F15619" s="775" t="s">
        <v>7408</v>
      </c>
      <c r="G15619" s="775"/>
      <c r="H15619" s="775"/>
      <c r="I15619" s="775" t="s">
        <v>7462</v>
      </c>
    </row>
    <row r="15620" spans="1:9">
      <c r="A15620" s="775" t="str">
        <f>Table_wabobpsvr_AzureCalc_AzureCalcRateCard[[#This Row],[ServiceName]]&amp;Table_wabobpsvr_AzureCalc_AzureCalcRateCard[[#This Row],[Price_Level]]&amp;Table_wabobpsvr_AzureCalc_AzureCalcRateCard[[#This Row],[Region]]</f>
        <v>ExpressRoute (Unlimited) 100 Mbps ConnectionsMOSP6</v>
      </c>
      <c r="B15620" s="775">
        <v>6</v>
      </c>
      <c r="C15620" s="775" t="s">
        <v>7427</v>
      </c>
      <c r="D15620" s="775" t="s">
        <v>606</v>
      </c>
      <c r="E15620" s="775">
        <v>575</v>
      </c>
      <c r="F15620" s="775" t="s">
        <v>7402</v>
      </c>
      <c r="G15620" s="775"/>
      <c r="H15620" s="775"/>
      <c r="I15620" s="775" t="s">
        <v>7464</v>
      </c>
    </row>
    <row r="15621" spans="1:9">
      <c r="A15621" s="775" t="str">
        <f>Table_wabobpsvr_AzureCalc_AzureCalcRateCard[[#This Row],[ServiceName]]&amp;Table_wabobpsvr_AzureCalc_AzureCalcRateCard[[#This Row],[Price_Level]]&amp;Table_wabobpsvr_AzureCalc_AzureCalcRateCard[[#This Row],[Region]]</f>
        <v>ExpressRoute (Unlimited) 2 Gbps ConnectionsMOSP6</v>
      </c>
      <c r="B15621" s="775">
        <v>6</v>
      </c>
      <c r="C15621" s="775" t="s">
        <v>7427</v>
      </c>
      <c r="D15621" s="775" t="s">
        <v>606</v>
      </c>
      <c r="E15621" s="775">
        <v>11400</v>
      </c>
      <c r="F15621" s="775" t="s">
        <v>7406</v>
      </c>
      <c r="G15621" s="775"/>
      <c r="H15621" s="775"/>
      <c r="I15621" s="775" t="s">
        <v>7466</v>
      </c>
    </row>
    <row r="15622" spans="1:9">
      <c r="A15622" s="775" t="str">
        <f>Table_wabobpsvr_AzureCalc_AzureCalcRateCard[[#This Row],[ServiceName]]&amp;Table_wabobpsvr_AzureCalc_AzureCalcRateCard[[#This Row],[Price_Level]]&amp;Table_wabobpsvr_AzureCalc_AzureCalcRateCard[[#This Row],[Region]]</f>
        <v>ExpressRoute (Unlimited) 200 Mbps ConnectionsMOSP6</v>
      </c>
      <c r="B15622" s="775">
        <v>6</v>
      </c>
      <c r="C15622" s="775" t="s">
        <v>7427</v>
      </c>
      <c r="D15622" s="775" t="s">
        <v>606</v>
      </c>
      <c r="E15622" s="775">
        <v>1150</v>
      </c>
      <c r="F15622" s="775" t="s">
        <v>7403</v>
      </c>
      <c r="G15622" s="775"/>
      <c r="H15622" s="775"/>
      <c r="I15622" s="775" t="s">
        <v>7468</v>
      </c>
    </row>
    <row r="15623" spans="1:9">
      <c r="A15623" s="775" t="str">
        <f>Table_wabobpsvr_AzureCalc_AzureCalcRateCard[[#This Row],[ServiceName]]&amp;Table_wabobpsvr_AzureCalc_AzureCalcRateCard[[#This Row],[Price_Level]]&amp;Table_wabobpsvr_AzureCalc_AzureCalcRateCard[[#This Row],[Region]]</f>
        <v>ExpressRoute (Unlimited) 5 Gbps ConnectionsMOSP6</v>
      </c>
      <c r="B15623" s="775">
        <v>6</v>
      </c>
      <c r="C15623" s="775" t="s">
        <v>7427</v>
      </c>
      <c r="D15623" s="775" t="s">
        <v>606</v>
      </c>
      <c r="E15623" s="775">
        <v>25650</v>
      </c>
      <c r="F15623" s="775" t="s">
        <v>7407</v>
      </c>
      <c r="G15623" s="775"/>
      <c r="H15623" s="775"/>
      <c r="I15623" s="775" t="s">
        <v>7474</v>
      </c>
    </row>
    <row r="15624" spans="1:9">
      <c r="A15624" s="775" t="str">
        <f>Table_wabobpsvr_AzureCalc_AzureCalcRateCard[[#This Row],[ServiceName]]&amp;Table_wabobpsvr_AzureCalc_AzureCalcRateCard[[#This Row],[Price_Level]]&amp;Table_wabobpsvr_AzureCalc_AzureCalcRateCard[[#This Row],[Region]]</f>
        <v>ExpressRoute (Unlimited) 50 Mbps ConnectionsMOSP6</v>
      </c>
      <c r="B15624" s="775">
        <v>6</v>
      </c>
      <c r="C15624" s="775" t="s">
        <v>7427</v>
      </c>
      <c r="D15624" s="775" t="s">
        <v>606</v>
      </c>
      <c r="E15624" s="775">
        <v>300</v>
      </c>
      <c r="F15624" s="775" t="s">
        <v>7401</v>
      </c>
      <c r="G15624" s="775"/>
      <c r="H15624" s="775"/>
      <c r="I15624" s="775" t="s">
        <v>7476</v>
      </c>
    </row>
    <row r="15625" spans="1:9">
      <c r="A15625" s="775" t="str">
        <f>Table_wabobpsvr_AzureCalc_AzureCalcRateCard[[#This Row],[ServiceName]]&amp;Table_wabobpsvr_AzureCalc_AzureCalcRateCard[[#This Row],[Price_Level]]&amp;Table_wabobpsvr_AzureCalc_AzureCalcRateCard[[#This Row],[Region]]</f>
        <v>ExpressRoute (Unlimited) 500 Mbps ConnectionsMOSP6</v>
      </c>
      <c r="B15625" s="775">
        <v>6</v>
      </c>
      <c r="C15625" s="775" t="s">
        <v>7427</v>
      </c>
      <c r="D15625" s="775" t="s">
        <v>606</v>
      </c>
      <c r="E15625" s="775">
        <v>2750</v>
      </c>
      <c r="F15625" s="775" t="s">
        <v>7404</v>
      </c>
      <c r="G15625" s="775"/>
      <c r="H15625" s="775"/>
      <c r="I15625" s="775" t="s">
        <v>7478</v>
      </c>
    </row>
    <row r="15626" spans="1:9">
      <c r="A15626" s="775" t="str">
        <f>Table_wabobpsvr_AzureCalc_AzureCalcRateCard[[#This Row],[ServiceName]]&amp;Table_wabobpsvr_AzureCalc_AzureCalcRateCard[[#This Row],[Price_Level]]&amp;Table_wabobpsvr_AzureCalc_AzureCalcRateCard[[#This Row],[Region]]</f>
        <v>ExpressRoute (Metered) Data Transfer Out at 1 Gbps (GB) - Zone 1MOSP7</v>
      </c>
      <c r="B15626" s="775">
        <v>7</v>
      </c>
      <c r="C15626" s="775" t="s">
        <v>9</v>
      </c>
      <c r="D15626" s="775" t="s">
        <v>606</v>
      </c>
      <c r="E15626" s="775">
        <v>2.5000000000000001E-2</v>
      </c>
      <c r="F15626" s="775" t="s">
        <v>7392</v>
      </c>
      <c r="G15626" s="775"/>
      <c r="H15626" s="775"/>
      <c r="I15626" s="775" t="s">
        <v>7442</v>
      </c>
    </row>
    <row r="15627" spans="1:9">
      <c r="A15627" s="1039" t="str">
        <f>Table_wabobpsvr_AzureCalc_AzureCalcRateCard[[#This Row],[ServiceName]]&amp;Table_wabobpsvr_AzureCalc_AzureCalcRateCard[[#This Row],[Price_Level]]&amp;Table_wabobpsvr_AzureCalc_AzureCalcRateCard[[#This Row],[Region]]</f>
        <v>ExpressRoute (Unlimited) 1 Gbps ConnectionsMOSP1</v>
      </c>
      <c r="B15627" s="1039">
        <v>1</v>
      </c>
      <c r="C15627" s="1039" t="s">
        <v>7427</v>
      </c>
      <c r="D15627" s="1039" t="s">
        <v>606</v>
      </c>
      <c r="E15627" s="1039">
        <v>5700</v>
      </c>
      <c r="F15627" s="1039" t="s">
        <v>7405</v>
      </c>
      <c r="G15627" s="775"/>
      <c r="H15627" s="775"/>
      <c r="I15627" s="775" t="s">
        <v>7460</v>
      </c>
    </row>
    <row r="15628" spans="1:9">
      <c r="A15628" s="1039" t="str">
        <f>Table_wabobpsvr_AzureCalc_AzureCalcRateCard[[#This Row],[ServiceName]]&amp;Table_wabobpsvr_AzureCalc_AzureCalcRateCard[[#This Row],[Price_Level]]&amp;Table_wabobpsvr_AzureCalc_AzureCalcRateCard[[#This Row],[Region]]</f>
        <v>ExpressRoute (Unlimited) 10 Gbps ConnectionsMOSP8</v>
      </c>
      <c r="B15628" s="1039">
        <v>8</v>
      </c>
      <c r="C15628" s="1039" t="s">
        <v>7427</v>
      </c>
      <c r="D15628" s="1039" t="s">
        <v>606</v>
      </c>
      <c r="E15628" s="1039">
        <v>51300</v>
      </c>
      <c r="F15628" s="1039" t="s">
        <v>7408</v>
      </c>
      <c r="G15628" s="775"/>
      <c r="H15628" s="775"/>
      <c r="I15628" s="775" t="s">
        <v>7462</v>
      </c>
    </row>
    <row r="15629" spans="1:9">
      <c r="A15629" s="775" t="str">
        <f>Table_wabobpsvr_AzureCalc_AzureCalcRateCard[[#This Row],[ServiceName]]&amp;Table_wabobpsvr_AzureCalc_AzureCalcRateCard[[#This Row],[Price_Level]]&amp;Table_wabobpsvr_AzureCalc_AzureCalcRateCard[[#This Row],[Region]]</f>
        <v>ExpressRoute (Unlimited) 100 Mbps ConnectionsMOSP8</v>
      </c>
      <c r="B15629" s="775">
        <v>8</v>
      </c>
      <c r="C15629" s="775" t="s">
        <v>7427</v>
      </c>
      <c r="D15629" s="775" t="s">
        <v>606</v>
      </c>
      <c r="E15629" s="775">
        <v>575</v>
      </c>
      <c r="F15629" s="775" t="s">
        <v>7402</v>
      </c>
      <c r="G15629" s="775"/>
      <c r="H15629" s="775"/>
      <c r="I15629" s="775" t="s">
        <v>7464</v>
      </c>
    </row>
    <row r="15630" spans="1:9">
      <c r="A15630" s="775" t="str">
        <f>Table_wabobpsvr_AzureCalc_AzureCalcRateCard[[#This Row],[ServiceName]]&amp;Table_wabobpsvr_AzureCalc_AzureCalcRateCard[[#This Row],[Price_Level]]&amp;Table_wabobpsvr_AzureCalc_AzureCalcRateCard[[#This Row],[Region]]</f>
        <v>ExpressRoute (Unlimited) 2 Gbps ConnectionsMOSP8</v>
      </c>
      <c r="B15630" s="775">
        <v>8</v>
      </c>
      <c r="C15630" s="775" t="s">
        <v>7427</v>
      </c>
      <c r="D15630" s="775" t="s">
        <v>606</v>
      </c>
      <c r="E15630" s="775">
        <v>11400</v>
      </c>
      <c r="F15630" s="775" t="s">
        <v>7406</v>
      </c>
      <c r="G15630" s="775"/>
      <c r="H15630" s="775"/>
      <c r="I15630" s="775" t="s">
        <v>7466</v>
      </c>
    </row>
    <row r="15631" spans="1:9">
      <c r="A15631" s="775" t="str">
        <f>Table_wabobpsvr_AzureCalc_AzureCalcRateCard[[#This Row],[ServiceName]]&amp;Table_wabobpsvr_AzureCalc_AzureCalcRateCard[[#This Row],[Price_Level]]&amp;Table_wabobpsvr_AzureCalc_AzureCalcRateCard[[#This Row],[Region]]</f>
        <v>ExpressRoute (Unlimited) 200 Mbps ConnectionsMOSP8</v>
      </c>
      <c r="B15631" s="775">
        <v>8</v>
      </c>
      <c r="C15631" s="775" t="s">
        <v>7427</v>
      </c>
      <c r="D15631" s="775" t="s">
        <v>606</v>
      </c>
      <c r="E15631" s="775">
        <v>1150</v>
      </c>
      <c r="F15631" s="775" t="s">
        <v>7403</v>
      </c>
      <c r="G15631" s="775"/>
      <c r="H15631" s="775"/>
      <c r="I15631" s="775" t="s">
        <v>7468</v>
      </c>
    </row>
    <row r="15632" spans="1:9">
      <c r="A15632" s="1039" t="str">
        <f>Table_wabobpsvr_AzureCalc_AzureCalcRateCard[[#This Row],[ServiceName]]&amp;Table_wabobpsvr_AzureCalc_AzureCalcRateCard[[#This Row],[Price_Level]]&amp;Table_wabobpsvr_AzureCalc_AzureCalcRateCard[[#This Row],[Region]]</f>
        <v>A8 HDInsightA</v>
      </c>
      <c r="B15632" s="1039"/>
      <c r="C15632" s="1039" t="s">
        <v>87</v>
      </c>
      <c r="D15632" s="1039" t="s">
        <v>174</v>
      </c>
      <c r="E15632" s="1039">
        <v>1.788</v>
      </c>
      <c r="F15632" s="1039" t="s">
        <v>3814</v>
      </c>
      <c r="G15632" s="775" t="s">
        <v>3847</v>
      </c>
      <c r="H15632" s="775" t="s">
        <v>3848</v>
      </c>
      <c r="I15632" s="775" t="s">
        <v>5412</v>
      </c>
    </row>
    <row r="15633" spans="1:9">
      <c r="A15633" s="775" t="str">
        <f>Table_wabobpsvr_AzureCalc_AzureCalcRateCard[[#This Row],[ServiceName]]&amp;Table_wabobpsvr_AzureCalc_AzureCalcRateCard[[#This Row],[Price_Level]]&amp;Table_wabobpsvr_AzureCalc_AzureCalcRateCard[[#This Row],[Region]]</f>
        <v>A8 HDInsightB</v>
      </c>
      <c r="B15633" s="775"/>
      <c r="C15633" s="775" t="s">
        <v>87</v>
      </c>
      <c r="D15633" s="775" t="s">
        <v>175</v>
      </c>
      <c r="E15633" s="775">
        <v>1.7150000000000001</v>
      </c>
      <c r="F15633" s="775" t="s">
        <v>3814</v>
      </c>
      <c r="G15633" s="775" t="s">
        <v>3847</v>
      </c>
      <c r="H15633" s="775" t="s">
        <v>3848</v>
      </c>
      <c r="I15633" s="775" t="s">
        <v>5412</v>
      </c>
    </row>
    <row r="15634" spans="1:9">
      <c r="A15634" s="775" t="str">
        <f>Table_wabobpsvr_AzureCalc_AzureCalcRateCard[[#This Row],[ServiceName]]&amp;Table_wabobpsvr_AzureCalc_AzureCalcRateCard[[#This Row],[Price_Level]]&amp;Table_wabobpsvr_AzureCalc_AzureCalcRateCard[[#This Row],[Region]]</f>
        <v>A8 HDInsightC</v>
      </c>
      <c r="B15634" s="775"/>
      <c r="C15634" s="775" t="s">
        <v>87</v>
      </c>
      <c r="D15634" s="775" t="s">
        <v>177</v>
      </c>
      <c r="E15634" s="775">
        <v>1.641</v>
      </c>
      <c r="F15634" s="775" t="s">
        <v>3814</v>
      </c>
      <c r="G15634" s="775" t="s">
        <v>3847</v>
      </c>
      <c r="H15634" s="775" t="s">
        <v>3848</v>
      </c>
      <c r="I15634" s="775" t="s">
        <v>5412</v>
      </c>
    </row>
    <row r="15635" spans="1:9">
      <c r="A15635" s="775" t="str">
        <f>Table_wabobpsvr_AzureCalc_AzureCalcRateCard[[#This Row],[ServiceName]]&amp;Table_wabobpsvr_AzureCalc_AzureCalcRateCard[[#This Row],[Price_Level]]&amp;Table_wabobpsvr_AzureCalc_AzureCalcRateCard[[#This Row],[Region]]</f>
        <v>A8 HDInsightD</v>
      </c>
      <c r="B15635" s="775"/>
      <c r="C15635" s="775" t="s">
        <v>87</v>
      </c>
      <c r="D15635" s="775" t="s">
        <v>176</v>
      </c>
      <c r="E15635" s="775">
        <v>1.5680000000000001</v>
      </c>
      <c r="F15635" s="775" t="s">
        <v>3814</v>
      </c>
      <c r="G15635" s="775" t="s">
        <v>3847</v>
      </c>
      <c r="H15635" s="775" t="s">
        <v>3848</v>
      </c>
      <c r="I15635" s="775" t="s">
        <v>5412</v>
      </c>
    </row>
    <row r="15636" spans="1:9">
      <c r="A15636" s="775" t="str">
        <f>Table_wabobpsvr_AzureCalc_AzureCalcRateCard[[#This Row],[ServiceName]]&amp;Table_wabobpsvr_AzureCalc_AzureCalcRateCard[[#This Row],[Price_Level]]&amp;Table_wabobpsvr_AzureCalc_AzureCalcRateCard[[#This Row],[Region]]</f>
        <v>Data Transfer Out - Zone 1 - Tier 2D</v>
      </c>
      <c r="B15636" s="775"/>
      <c r="C15636" s="775" t="s">
        <v>764</v>
      </c>
      <c r="D15636" s="775" t="s">
        <v>176</v>
      </c>
      <c r="E15636" s="775">
        <v>7.6560000000000003E-2</v>
      </c>
      <c r="F15636" s="775" t="s">
        <v>893</v>
      </c>
      <c r="G15636" s="775" t="s">
        <v>2014</v>
      </c>
      <c r="H15636" s="775" t="s">
        <v>2015</v>
      </c>
      <c r="I15636" s="775" t="s">
        <v>5413</v>
      </c>
    </row>
    <row r="15637" spans="1:9">
      <c r="A15637" s="775" t="str">
        <f>Table_wabobpsvr_AzureCalc_AzureCalcRateCard[[#This Row],[ServiceName]]&amp;Table_wabobpsvr_AzureCalc_AzureCalcRateCard[[#This Row],[Price_Level]]&amp;Table_wabobpsvr_AzureCalc_AzureCalcRateCard[[#This Row],[Region]]</f>
        <v>Data Transfer Out - Zone 1 - Tier 3MOSP</v>
      </c>
      <c r="B15637" s="775"/>
      <c r="C15637" s="775" t="s">
        <v>764</v>
      </c>
      <c r="D15637" s="775" t="s">
        <v>606</v>
      </c>
      <c r="E15637" s="775">
        <v>7.0000000000000007E-2</v>
      </c>
      <c r="F15637" s="775" t="s">
        <v>894</v>
      </c>
      <c r="G15637" s="775" t="s">
        <v>4235</v>
      </c>
      <c r="H15637" s="775" t="s">
        <v>4235</v>
      </c>
      <c r="I15637" s="775" t="s">
        <v>5413</v>
      </c>
    </row>
    <row r="15638" spans="1:9">
      <c r="A15638" s="1039" t="str">
        <f>Table_wabobpsvr_AzureCalc_AzureCalcRateCard[[#This Row],[ServiceName]]&amp;Table_wabobpsvr_AzureCalc_AzureCalcRateCard[[#This Row],[Price_Level]]&amp;Table_wabobpsvr_AzureCalc_AzureCalcRateCard[[#This Row],[Region]]</f>
        <v>Data Transfer Out - Zone 1 - Tier 3A</v>
      </c>
      <c r="B15638" s="1039"/>
      <c r="C15638" s="1039" t="s">
        <v>764</v>
      </c>
      <c r="D15638" s="1039" t="s">
        <v>174</v>
      </c>
      <c r="E15638" s="1039">
        <v>8.4390000000000007E-2</v>
      </c>
      <c r="F15638" s="1039" t="s">
        <v>894</v>
      </c>
      <c r="G15638" s="775" t="s">
        <v>2014</v>
      </c>
      <c r="H15638" s="775" t="s">
        <v>2015</v>
      </c>
      <c r="I15638" s="775" t="s">
        <v>5413</v>
      </c>
    </row>
    <row r="15639" spans="1:9">
      <c r="A15639" s="775" t="str">
        <f>Table_wabobpsvr_AzureCalc_AzureCalcRateCard[[#This Row],[ServiceName]]&amp;Table_wabobpsvr_AzureCalc_AzureCalcRateCard[[#This Row],[Price_Level]]&amp;Table_wabobpsvr_AzureCalc_AzureCalcRateCard[[#This Row],[Region]]</f>
        <v>Read-Access Geo Redundant Storage Standard IO - Table/Queue - Tier 2A</v>
      </c>
      <c r="B15639" s="775"/>
      <c r="C15639" s="775" t="s">
        <v>764</v>
      </c>
      <c r="D15639" s="775" t="s">
        <v>174</v>
      </c>
      <c r="E15639" s="775">
        <v>7.4999999999999997E-2</v>
      </c>
      <c r="F15639" s="775" t="s">
        <v>882</v>
      </c>
      <c r="G15639" s="775" t="s">
        <v>1880</v>
      </c>
      <c r="H15639" s="775" t="s">
        <v>1881</v>
      </c>
      <c r="I15639" s="775" t="s">
        <v>5414</v>
      </c>
    </row>
    <row r="15640" spans="1:9">
      <c r="A15640" s="775" t="str">
        <f>Table_wabobpsvr_AzureCalc_AzureCalcRateCard[[#This Row],[ServiceName]]&amp;Table_wabobpsvr_AzureCalc_AzureCalcRateCard[[#This Row],[Price_Level]]&amp;Table_wabobpsvr_AzureCalc_AzureCalcRateCard[[#This Row],[Region]]</f>
        <v>Data Transfer Out - Zone 1 - Tier 3B</v>
      </c>
      <c r="B15640" s="775"/>
      <c r="C15640" s="775" t="s">
        <v>764</v>
      </c>
      <c r="D15640" s="775" t="s">
        <v>175</v>
      </c>
      <c r="E15640" s="775">
        <v>8.1780000000000005E-2</v>
      </c>
      <c r="F15640" s="775" t="s">
        <v>894</v>
      </c>
      <c r="G15640" s="775" t="s">
        <v>2014</v>
      </c>
      <c r="H15640" s="775" t="s">
        <v>2015</v>
      </c>
      <c r="I15640" s="775" t="s">
        <v>5413</v>
      </c>
    </row>
    <row r="15641" spans="1:9">
      <c r="A15641" s="1039" t="str">
        <f>Table_wabobpsvr_AzureCalc_AzureCalcRateCard[[#This Row],[ServiceName]]&amp;Table_wabobpsvr_AzureCalc_AzureCalcRateCard[[#This Row],[Price_Level]]&amp;Table_wabobpsvr_AzureCalc_AzureCalcRateCard[[#This Row],[Region]]</f>
        <v>Data Transfer Out - Zone 1 - Tier 3C</v>
      </c>
      <c r="B15641" s="1039"/>
      <c r="C15641" s="1039" t="s">
        <v>764</v>
      </c>
      <c r="D15641" s="1039" t="s">
        <v>177</v>
      </c>
      <c r="E15641" s="1039">
        <v>7.9170000000000004E-2</v>
      </c>
      <c r="F15641" s="1039" t="s">
        <v>894</v>
      </c>
      <c r="G15641" s="775" t="s">
        <v>2014</v>
      </c>
      <c r="H15641" s="775" t="s">
        <v>2015</v>
      </c>
      <c r="I15641" s="775" t="s">
        <v>5413</v>
      </c>
    </row>
    <row r="15642" spans="1:9">
      <c r="A15642" s="775" t="str">
        <f>Table_wabobpsvr_AzureCalc_AzureCalcRateCard[[#This Row],[ServiceName]]&amp;Table_wabobpsvr_AzureCalc_AzureCalcRateCard[[#This Row],[Price_Level]]&amp;Table_wabobpsvr_AzureCalc_AzureCalcRateCard[[#This Row],[Region]]</f>
        <v>Data Transfer Out - Zone 1 - Tier 3D</v>
      </c>
      <c r="B15642" s="775"/>
      <c r="C15642" s="775" t="s">
        <v>764</v>
      </c>
      <c r="D15642" s="775" t="s">
        <v>176</v>
      </c>
      <c r="E15642" s="775">
        <v>7.6560000000000003E-2</v>
      </c>
      <c r="F15642" s="775" t="s">
        <v>894</v>
      </c>
      <c r="G15642" s="775" t="s">
        <v>2014</v>
      </c>
      <c r="H15642" s="775" t="s">
        <v>2015</v>
      </c>
      <c r="I15642" s="775" t="s">
        <v>5413</v>
      </c>
    </row>
    <row r="15643" spans="1:9">
      <c r="A15643" s="1039" t="str">
        <f>Table_wabobpsvr_AzureCalc_AzureCalcRateCard[[#This Row],[ServiceName]]&amp;Table_wabobpsvr_AzureCalc_AzureCalcRateCard[[#This Row],[Price_Level]]&amp;Table_wabobpsvr_AzureCalc_AzureCalcRateCard[[#This Row],[Region]]</f>
        <v>Data Transfer Out - Zone 1 - Tier 4MOSP</v>
      </c>
      <c r="B15643" s="1039"/>
      <c r="C15643" s="1039" t="s">
        <v>764</v>
      </c>
      <c r="D15643" s="1039" t="s">
        <v>606</v>
      </c>
      <c r="E15643" s="1039">
        <v>0.05</v>
      </c>
      <c r="F15643" s="1039" t="s">
        <v>895</v>
      </c>
      <c r="G15643" s="775" t="s">
        <v>4235</v>
      </c>
      <c r="H15643" s="775" t="s">
        <v>4235</v>
      </c>
      <c r="I15643" s="775" t="s">
        <v>5413</v>
      </c>
    </row>
    <row r="15644" spans="1:9">
      <c r="A15644" s="775" t="str">
        <f>Table_wabobpsvr_AzureCalc_AzureCalcRateCard[[#This Row],[ServiceName]]&amp;Table_wabobpsvr_AzureCalc_AzureCalcRateCard[[#This Row],[Price_Level]]&amp;Table_wabobpsvr_AzureCalc_AzureCalcRateCard[[#This Row],[Region]]</f>
        <v>Data Transfer Out - Zone 1 - Tier 4A</v>
      </c>
      <c r="B15644" s="775"/>
      <c r="C15644" s="775" t="s">
        <v>764</v>
      </c>
      <c r="D15644" s="775" t="s">
        <v>174</v>
      </c>
      <c r="E15644" s="775">
        <v>8.4390000000000007E-2</v>
      </c>
      <c r="F15644" s="775" t="s">
        <v>895</v>
      </c>
      <c r="G15644" s="775" t="s">
        <v>2014</v>
      </c>
      <c r="H15644" s="775" t="s">
        <v>2015</v>
      </c>
      <c r="I15644" s="775" t="s">
        <v>5413</v>
      </c>
    </row>
    <row r="15645" spans="1:9">
      <c r="A15645" s="775" t="str">
        <f>Table_wabobpsvr_AzureCalc_AzureCalcRateCard[[#This Row],[ServiceName]]&amp;Table_wabobpsvr_AzureCalc_AzureCalcRateCard[[#This Row],[Price_Level]]&amp;Table_wabobpsvr_AzureCalc_AzureCalcRateCard[[#This Row],[Region]]</f>
        <v>Data Transfer Out - Zone 1 - Tier 4B</v>
      </c>
      <c r="B15645" s="775"/>
      <c r="C15645" s="775" t="s">
        <v>764</v>
      </c>
      <c r="D15645" s="775" t="s">
        <v>175</v>
      </c>
      <c r="E15645" s="775">
        <v>8.1780000000000005E-2</v>
      </c>
      <c r="F15645" s="775" t="s">
        <v>895</v>
      </c>
      <c r="G15645" s="775" t="s">
        <v>2014</v>
      </c>
      <c r="H15645" s="775" t="s">
        <v>2015</v>
      </c>
      <c r="I15645" s="775" t="s">
        <v>5413</v>
      </c>
    </row>
    <row r="15646" spans="1:9">
      <c r="A15646" s="775" t="str">
        <f>Table_wabobpsvr_AzureCalc_AzureCalcRateCard[[#This Row],[ServiceName]]&amp;Table_wabobpsvr_AzureCalc_AzureCalcRateCard[[#This Row],[Price_Level]]&amp;Table_wabobpsvr_AzureCalc_AzureCalcRateCard[[#This Row],[Region]]</f>
        <v>Data Transfer Out - Zone 1 - Tier 4C</v>
      </c>
      <c r="B15646" s="775"/>
      <c r="C15646" s="775" t="s">
        <v>764</v>
      </c>
      <c r="D15646" s="775" t="s">
        <v>177</v>
      </c>
      <c r="E15646" s="775">
        <v>7.9170000000000004E-2</v>
      </c>
      <c r="F15646" s="775" t="s">
        <v>895</v>
      </c>
      <c r="G15646" s="775" t="s">
        <v>2014</v>
      </c>
      <c r="H15646" s="775" t="s">
        <v>2015</v>
      </c>
      <c r="I15646" s="775" t="s">
        <v>5413</v>
      </c>
    </row>
    <row r="15647" spans="1:9">
      <c r="A15647" s="775" t="str">
        <f>Table_wabobpsvr_AzureCalc_AzureCalcRateCard[[#This Row],[ServiceName]]&amp;Table_wabobpsvr_AzureCalc_AzureCalcRateCard[[#This Row],[Price_Level]]&amp;Table_wabobpsvr_AzureCalc_AzureCalcRateCard[[#This Row],[Region]]</f>
        <v>Read-Access Geo Redundant Storage Standard IO - Table/Queue - Tier 2B</v>
      </c>
      <c r="B15647" s="775"/>
      <c r="C15647" s="775" t="s">
        <v>764</v>
      </c>
      <c r="D15647" s="775" t="s">
        <v>175</v>
      </c>
      <c r="E15647" s="775">
        <v>7.4999999999999997E-2</v>
      </c>
      <c r="F15647" s="775" t="s">
        <v>882</v>
      </c>
      <c r="G15647" s="775" t="s">
        <v>1880</v>
      </c>
      <c r="H15647" s="775" t="s">
        <v>1881</v>
      </c>
      <c r="I15647" s="775" t="s">
        <v>5414</v>
      </c>
    </row>
    <row r="15648" spans="1:9">
      <c r="A15648" s="775" t="str">
        <f>Table_wabobpsvr_AzureCalc_AzureCalcRateCard[[#This Row],[ServiceName]]&amp;Table_wabobpsvr_AzureCalc_AzureCalcRateCard[[#This Row],[Price_Level]]&amp;Table_wabobpsvr_AzureCalc_AzureCalcRateCard[[#This Row],[Region]]</f>
        <v>Read-Access Geo Redundant Storage Standard IO - Table/Queue - Tier 2C</v>
      </c>
      <c r="B15648" s="775"/>
      <c r="C15648" s="775" t="s">
        <v>764</v>
      </c>
      <c r="D15648" s="775" t="s">
        <v>177</v>
      </c>
      <c r="E15648" s="775">
        <v>7.4999999999999997E-2</v>
      </c>
      <c r="F15648" s="775" t="s">
        <v>882</v>
      </c>
      <c r="G15648" s="775" t="s">
        <v>1880</v>
      </c>
      <c r="H15648" s="775" t="s">
        <v>1881</v>
      </c>
      <c r="I15648" s="775" t="s">
        <v>5414</v>
      </c>
    </row>
    <row r="15649" spans="1:9">
      <c r="A15649" s="775" t="str">
        <f>Table_wabobpsvr_AzureCalc_AzureCalcRateCard[[#This Row],[ServiceName]]&amp;Table_wabobpsvr_AzureCalc_AzureCalcRateCard[[#This Row],[Price_Level]]&amp;Table_wabobpsvr_AzureCalc_AzureCalcRateCard[[#This Row],[Region]]</f>
        <v>Read-Access Geo Redundant Storage Standard IO - Table/Queue - Tier 2D</v>
      </c>
      <c r="B15649" s="775"/>
      <c r="C15649" s="775" t="s">
        <v>764</v>
      </c>
      <c r="D15649" s="775" t="s">
        <v>176</v>
      </c>
      <c r="E15649" s="775">
        <v>7.4999999999999997E-2</v>
      </c>
      <c r="F15649" s="775" t="s">
        <v>882</v>
      </c>
      <c r="G15649" s="775" t="s">
        <v>1880</v>
      </c>
      <c r="H15649" s="775" t="s">
        <v>1881</v>
      </c>
      <c r="I15649" s="775" t="s">
        <v>5414</v>
      </c>
    </row>
    <row r="15650" spans="1:9">
      <c r="A15650" s="775" t="str">
        <f>Table_wabobpsvr_AzureCalc_AzureCalcRateCard[[#This Row],[ServiceName]]&amp;Table_wabobpsvr_AzureCalc_AzureCalcRateCard[[#This Row],[Price_Level]]&amp;Table_wabobpsvr_AzureCalc_AzureCalcRateCard[[#This Row],[Region]]</f>
        <v>Read-Access Geo Redundant Storage Standard IO - Table/Queue - Tier 3MOSP</v>
      </c>
      <c r="B15650" s="775"/>
      <c r="C15650" s="775" t="s">
        <v>764</v>
      </c>
      <c r="D15650" s="775" t="s">
        <v>606</v>
      </c>
      <c r="E15650" s="775">
        <v>0.09</v>
      </c>
      <c r="F15650" s="775" t="s">
        <v>883</v>
      </c>
      <c r="G15650" s="775" t="s">
        <v>4235</v>
      </c>
      <c r="H15650" s="775" t="s">
        <v>4235</v>
      </c>
      <c r="I15650" s="775" t="s">
        <v>5414</v>
      </c>
    </row>
    <row r="15651" spans="1:9">
      <c r="A15651" s="775" t="str">
        <f>Table_wabobpsvr_AzureCalc_AzureCalcRateCard[[#This Row],[ServiceName]]&amp;Table_wabobpsvr_AzureCalc_AzureCalcRateCard[[#This Row],[Price_Level]]&amp;Table_wabobpsvr_AzureCalc_AzureCalcRateCard[[#This Row],[Region]]</f>
        <v>Read-Access Geo Redundant Storage Standard IO - Table/Queue - Tier 3A</v>
      </c>
      <c r="B15651" s="775"/>
      <c r="C15651" s="775" t="s">
        <v>764</v>
      </c>
      <c r="D15651" s="775" t="s">
        <v>174</v>
      </c>
      <c r="E15651" s="775">
        <v>7.4999999999999997E-2</v>
      </c>
      <c r="F15651" s="775" t="s">
        <v>883</v>
      </c>
      <c r="G15651" s="775" t="s">
        <v>1880</v>
      </c>
      <c r="H15651" s="775" t="s">
        <v>1881</v>
      </c>
      <c r="I15651" s="775" t="s">
        <v>5414</v>
      </c>
    </row>
    <row r="15652" spans="1:9">
      <c r="A15652" s="1039" t="str">
        <f>Table_wabobpsvr_AzureCalc_AzureCalcRateCard[[#This Row],[ServiceName]]&amp;Table_wabobpsvr_AzureCalc_AzureCalcRateCard[[#This Row],[Price_Level]]&amp;Table_wabobpsvr_AzureCalc_AzureCalcRateCard[[#This Row],[Region]]</f>
        <v>Read-Access Geo Redundant Storage Standard IO - Table/Queue - Tier 3B</v>
      </c>
      <c r="B15652" s="1039"/>
      <c r="C15652" s="1039" t="s">
        <v>764</v>
      </c>
      <c r="D15652" s="1039" t="s">
        <v>175</v>
      </c>
      <c r="E15652" s="1039">
        <v>7.4999999999999997E-2</v>
      </c>
      <c r="F15652" s="1039" t="s">
        <v>883</v>
      </c>
      <c r="G15652" s="775" t="s">
        <v>1880</v>
      </c>
      <c r="H15652" s="775" t="s">
        <v>1881</v>
      </c>
      <c r="I15652" s="775" t="s">
        <v>5414</v>
      </c>
    </row>
    <row r="15653" spans="1:9">
      <c r="A15653" s="775" t="str">
        <f>Table_wabobpsvr_AzureCalc_AzureCalcRateCard[[#This Row],[ServiceName]]&amp;Table_wabobpsvr_AzureCalc_AzureCalcRateCard[[#This Row],[Price_Level]]&amp;Table_wabobpsvr_AzureCalc_AzureCalcRateCard[[#This Row],[Region]]</f>
        <v>Read-Access Geo Redundant Storage Standard IO - Table/Queue - Tier 3C</v>
      </c>
      <c r="B15653" s="775"/>
      <c r="C15653" s="775" t="s">
        <v>764</v>
      </c>
      <c r="D15653" s="775" t="s">
        <v>177</v>
      </c>
      <c r="E15653" s="775">
        <v>7.4999999999999997E-2</v>
      </c>
      <c r="F15653" s="775" t="s">
        <v>883</v>
      </c>
      <c r="G15653" s="775" t="s">
        <v>1880</v>
      </c>
      <c r="H15653" s="775" t="s">
        <v>1881</v>
      </c>
      <c r="I15653" s="775" t="s">
        <v>5414</v>
      </c>
    </row>
    <row r="15654" spans="1:9">
      <c r="A15654" s="775" t="str">
        <f>Table_wabobpsvr_AzureCalc_AzureCalcRateCard[[#This Row],[ServiceName]]&amp;Table_wabobpsvr_AzureCalc_AzureCalcRateCard[[#This Row],[Price_Level]]&amp;Table_wabobpsvr_AzureCalc_AzureCalcRateCard[[#This Row],[Region]]</f>
        <v>Read-Access Geo Redundant Storage Standard IO - Table/Queue - Tier 3D</v>
      </c>
      <c r="B15654" s="775"/>
      <c r="C15654" s="775" t="s">
        <v>764</v>
      </c>
      <c r="D15654" s="775" t="s">
        <v>176</v>
      </c>
      <c r="E15654" s="775">
        <v>7.4999999999999997E-2</v>
      </c>
      <c r="F15654" s="775" t="s">
        <v>883</v>
      </c>
      <c r="G15654" s="775" t="s">
        <v>1880</v>
      </c>
      <c r="H15654" s="775" t="s">
        <v>1881</v>
      </c>
      <c r="I15654" s="775" t="s">
        <v>5414</v>
      </c>
    </row>
    <row r="15655" spans="1:9">
      <c r="A15655" s="775" t="str">
        <f>Table_wabobpsvr_AzureCalc_AzureCalcRateCard[[#This Row],[ServiceName]]&amp;Table_wabobpsvr_AzureCalc_AzureCalcRateCard[[#This Row],[Price_Level]]&amp;Table_wabobpsvr_AzureCalc_AzureCalcRateCard[[#This Row],[Region]]</f>
        <v>Read-Access Geo Redundant Storage Standard IO - Table/Queue - Tier 4MOSP</v>
      </c>
      <c r="B15655" s="775"/>
      <c r="C15655" s="775" t="s">
        <v>764</v>
      </c>
      <c r="D15655" s="775" t="s">
        <v>606</v>
      </c>
      <c r="E15655" s="775">
        <v>0.08</v>
      </c>
      <c r="F15655" s="775" t="s">
        <v>884</v>
      </c>
      <c r="G15655" s="775" t="s">
        <v>4235</v>
      </c>
      <c r="H15655" s="775" t="s">
        <v>4235</v>
      </c>
      <c r="I15655" s="775" t="s">
        <v>5414</v>
      </c>
    </row>
    <row r="15656" spans="1:9">
      <c r="A15656" s="775" t="str">
        <f>Table_wabobpsvr_AzureCalc_AzureCalcRateCard[[#This Row],[ServiceName]]&amp;Table_wabobpsvr_AzureCalc_AzureCalcRateCard[[#This Row],[Price_Level]]&amp;Table_wabobpsvr_AzureCalc_AzureCalcRateCard[[#This Row],[Region]]</f>
        <v>Read-Access Geo Redundant Storage Standard IO - Table/Queue - Tier 4A</v>
      </c>
      <c r="B15656" s="775"/>
      <c r="C15656" s="775" t="s">
        <v>764</v>
      </c>
      <c r="D15656" s="775" t="s">
        <v>174</v>
      </c>
      <c r="E15656" s="775">
        <v>7.4999999999999997E-2</v>
      </c>
      <c r="F15656" s="775" t="s">
        <v>884</v>
      </c>
      <c r="G15656" s="775" t="s">
        <v>1880</v>
      </c>
      <c r="H15656" s="775" t="s">
        <v>1881</v>
      </c>
      <c r="I15656" s="775" t="s">
        <v>5414</v>
      </c>
    </row>
    <row r="15657" spans="1:9">
      <c r="A15657" s="775" t="str">
        <f>Table_wabobpsvr_AzureCalc_AzureCalcRateCard[[#This Row],[ServiceName]]&amp;Table_wabobpsvr_AzureCalc_AzureCalcRateCard[[#This Row],[Price_Level]]&amp;Table_wabobpsvr_AzureCalc_AzureCalcRateCard[[#This Row],[Region]]</f>
        <v>Read-Access Geo Redundant Storage Standard IO - Table/Queue - Tier 4B</v>
      </c>
      <c r="B15657" s="775"/>
      <c r="C15657" s="775" t="s">
        <v>764</v>
      </c>
      <c r="D15657" s="775" t="s">
        <v>175</v>
      </c>
      <c r="E15657" s="775">
        <v>7.4999999999999997E-2</v>
      </c>
      <c r="F15657" s="775" t="s">
        <v>884</v>
      </c>
      <c r="G15657" s="775" t="s">
        <v>1880</v>
      </c>
      <c r="H15657" s="775" t="s">
        <v>1881</v>
      </c>
      <c r="I15657" s="775" t="s">
        <v>5414</v>
      </c>
    </row>
    <row r="15658" spans="1:9">
      <c r="A15658" s="775" t="str">
        <f>Table_wabobpsvr_AzureCalc_AzureCalcRateCard[[#This Row],[ServiceName]]&amp;Table_wabobpsvr_AzureCalc_AzureCalcRateCard[[#This Row],[Price_Level]]&amp;Table_wabobpsvr_AzureCalc_AzureCalcRateCard[[#This Row],[Region]]</f>
        <v>Read-Access Geo Redundant Storage Standard IO - Table/Queue - Tier 4C</v>
      </c>
      <c r="B15658" s="775"/>
      <c r="C15658" s="775" t="s">
        <v>764</v>
      </c>
      <c r="D15658" s="775" t="s">
        <v>177</v>
      </c>
      <c r="E15658" s="775">
        <v>7.4999999999999997E-2</v>
      </c>
      <c r="F15658" s="775" t="s">
        <v>884</v>
      </c>
      <c r="G15658" s="775" t="s">
        <v>1880</v>
      </c>
      <c r="H15658" s="775" t="s">
        <v>1881</v>
      </c>
      <c r="I15658" s="775" t="s">
        <v>5414</v>
      </c>
    </row>
    <row r="15659" spans="1:9">
      <c r="A15659" s="775" t="str">
        <f>Table_wabobpsvr_AzureCalc_AzureCalcRateCard[[#This Row],[ServiceName]]&amp;Table_wabobpsvr_AzureCalc_AzureCalcRateCard[[#This Row],[Price_Level]]&amp;Table_wabobpsvr_AzureCalc_AzureCalcRateCard[[#This Row],[Region]]</f>
        <v>Read-Access Geo Redundant Storage Standard IO - Table/Queue - Tier 4D</v>
      </c>
      <c r="B15659" s="775"/>
      <c r="C15659" s="775" t="s">
        <v>764</v>
      </c>
      <c r="D15659" s="775" t="s">
        <v>176</v>
      </c>
      <c r="E15659" s="775">
        <v>7.4999999999999997E-2</v>
      </c>
      <c r="F15659" s="775" t="s">
        <v>884</v>
      </c>
      <c r="G15659" s="775" t="s">
        <v>1880</v>
      </c>
      <c r="H15659" s="775" t="s">
        <v>1881</v>
      </c>
      <c r="I15659" s="775" t="s">
        <v>5414</v>
      </c>
    </row>
    <row r="15660" spans="1:9">
      <c r="A15660" s="775" t="str">
        <f>Table_wabobpsvr_AzureCalc_AzureCalcRateCard[[#This Row],[ServiceName]]&amp;Table_wabobpsvr_AzureCalc_AzureCalcRateCard[[#This Row],[Price_Level]]&amp;Table_wabobpsvr_AzureCalc_AzureCalcRateCard[[#This Row],[Region]]</f>
        <v>Read-Access Geo Redundant Storage Standard IO - Table/Queue - Tier 5MOSP</v>
      </c>
      <c r="B15660" s="775"/>
      <c r="C15660" s="775" t="s">
        <v>764</v>
      </c>
      <c r="D15660" s="775" t="s">
        <v>606</v>
      </c>
      <c r="E15660" s="775">
        <v>7.4999999999999997E-2</v>
      </c>
      <c r="F15660" s="775" t="s">
        <v>885</v>
      </c>
      <c r="G15660" s="775" t="s">
        <v>4235</v>
      </c>
      <c r="H15660" s="775" t="s">
        <v>4235</v>
      </c>
      <c r="I15660" s="775" t="s">
        <v>5414</v>
      </c>
    </row>
    <row r="15661" spans="1:9">
      <c r="A15661" s="775" t="str">
        <f>Table_wabobpsvr_AzureCalc_AzureCalcRateCard[[#This Row],[ServiceName]]&amp;Table_wabobpsvr_AzureCalc_AzureCalcRateCard[[#This Row],[Price_Level]]&amp;Table_wabobpsvr_AzureCalc_AzureCalcRateCard[[#This Row],[Region]]</f>
        <v>Read-Access Geo Redundant Storage Standard IO - Table/Queue - Tier 5A</v>
      </c>
      <c r="B15661" s="775"/>
      <c r="C15661" s="775" t="s">
        <v>764</v>
      </c>
      <c r="D15661" s="775" t="s">
        <v>174</v>
      </c>
      <c r="E15661" s="775">
        <v>7.4999999999999997E-2</v>
      </c>
      <c r="F15661" s="775" t="s">
        <v>885</v>
      </c>
      <c r="G15661" s="775" t="s">
        <v>1880</v>
      </c>
      <c r="H15661" s="775" t="s">
        <v>1881</v>
      </c>
      <c r="I15661" s="775" t="s">
        <v>5414</v>
      </c>
    </row>
    <row r="15662" spans="1:9">
      <c r="A15662" s="775" t="str">
        <f>Table_wabobpsvr_AzureCalc_AzureCalcRateCard[[#This Row],[ServiceName]]&amp;Table_wabobpsvr_AzureCalc_AzureCalcRateCard[[#This Row],[Price_Level]]&amp;Table_wabobpsvr_AzureCalc_AzureCalcRateCard[[#This Row],[Region]]</f>
        <v>Read-Access Geo Redundant Storage Standard IO - Table/Queue - Tier 5B</v>
      </c>
      <c r="B15662" s="775"/>
      <c r="C15662" s="775" t="s">
        <v>764</v>
      </c>
      <c r="D15662" s="775" t="s">
        <v>175</v>
      </c>
      <c r="E15662" s="775">
        <v>7.4999999999999997E-2</v>
      </c>
      <c r="F15662" s="775" t="s">
        <v>885</v>
      </c>
      <c r="G15662" s="775" t="s">
        <v>1880</v>
      </c>
      <c r="H15662" s="775" t="s">
        <v>1881</v>
      </c>
      <c r="I15662" s="775" t="s">
        <v>5414</v>
      </c>
    </row>
    <row r="15663" spans="1:9">
      <c r="A15663" s="1039" t="str">
        <f>Table_wabobpsvr_AzureCalc_AzureCalcRateCard[[#This Row],[ServiceName]]&amp;Table_wabobpsvr_AzureCalc_AzureCalcRateCard[[#This Row],[Price_Level]]&amp;Table_wabobpsvr_AzureCalc_AzureCalcRateCard[[#This Row],[Region]]</f>
        <v>Read-Access Geo Redundant Storage Standard IO - Table/Queue - Tier 5C</v>
      </c>
      <c r="B15663" s="1039"/>
      <c r="C15663" s="1039" t="s">
        <v>764</v>
      </c>
      <c r="D15663" s="1039" t="s">
        <v>177</v>
      </c>
      <c r="E15663" s="1039">
        <v>7.4999999999999997E-2</v>
      </c>
      <c r="F15663" s="1039" t="s">
        <v>885</v>
      </c>
      <c r="G15663" s="775" t="s">
        <v>1880</v>
      </c>
      <c r="H15663" s="775" t="s">
        <v>1881</v>
      </c>
      <c r="I15663" s="775" t="s">
        <v>5414</v>
      </c>
    </row>
    <row r="15664" spans="1:9">
      <c r="A15664" s="775" t="str">
        <f>Table_wabobpsvr_AzureCalc_AzureCalcRateCard[[#This Row],[ServiceName]]&amp;Table_wabobpsvr_AzureCalc_AzureCalcRateCard[[#This Row],[Price_Level]]&amp;Table_wabobpsvr_AzureCalc_AzureCalcRateCard[[#This Row],[Region]]</f>
        <v>Read-Access Geo Redundant Storage Standard IO - Table/Queue - Tier 5D</v>
      </c>
      <c r="B15664" s="775"/>
      <c r="C15664" s="775" t="s">
        <v>764</v>
      </c>
      <c r="D15664" s="775" t="s">
        <v>176</v>
      </c>
      <c r="E15664" s="775">
        <v>7.4999999999999997E-2</v>
      </c>
      <c r="F15664" s="775" t="s">
        <v>885</v>
      </c>
      <c r="G15664" s="775" t="s">
        <v>1880</v>
      </c>
      <c r="H15664" s="775" t="s">
        <v>1881</v>
      </c>
      <c r="I15664" s="775" t="s">
        <v>5414</v>
      </c>
    </row>
    <row r="15665" spans="1:9">
      <c r="A15665" s="775" t="str">
        <f>Table_wabobpsvr_AzureCalc_AzureCalcRateCard[[#This Row],[ServiceName]]&amp;Table_wabobpsvr_AzureCalc_AzureCalcRateCard[[#This Row],[Price_Level]]&amp;Table_wabobpsvr_AzureCalc_AzureCalcRateCard[[#This Row],[Region]]</f>
        <v>Read-Access Geo Redundant Storage Standard IO - Table/Queue - Tier 6MOSP</v>
      </c>
      <c r="B15665" s="775"/>
      <c r="C15665" s="775" t="s">
        <v>764</v>
      </c>
      <c r="D15665" s="775" t="s">
        <v>606</v>
      </c>
      <c r="E15665" s="775">
        <v>7.4999999999999997E-2</v>
      </c>
      <c r="F15665" s="775" t="s">
        <v>886</v>
      </c>
      <c r="G15665" s="775" t="s">
        <v>4235</v>
      </c>
      <c r="H15665" s="775" t="s">
        <v>4235</v>
      </c>
      <c r="I15665" s="775" t="s">
        <v>5414</v>
      </c>
    </row>
    <row r="15666" spans="1:9">
      <c r="A15666" s="775" t="str">
        <f>Table_wabobpsvr_AzureCalc_AzureCalcRateCard[[#This Row],[ServiceName]]&amp;Table_wabobpsvr_AzureCalc_AzureCalcRateCard[[#This Row],[Price_Level]]&amp;Table_wabobpsvr_AzureCalc_AzureCalcRateCard[[#This Row],[Region]]</f>
        <v>Read-Access Geo Redundant Storage Standard IO - Table/Queue - Tier 6A</v>
      </c>
      <c r="B15666" s="775"/>
      <c r="C15666" s="775" t="s">
        <v>764</v>
      </c>
      <c r="D15666" s="775" t="s">
        <v>174</v>
      </c>
      <c r="E15666" s="775">
        <v>7.4999999999999997E-2</v>
      </c>
      <c r="F15666" s="775" t="s">
        <v>886</v>
      </c>
      <c r="G15666" s="775" t="s">
        <v>1880</v>
      </c>
      <c r="H15666" s="775" t="s">
        <v>1881</v>
      </c>
      <c r="I15666" s="775" t="s">
        <v>5414</v>
      </c>
    </row>
    <row r="15667" spans="1:9">
      <c r="A15667" s="775" t="str">
        <f>Table_wabobpsvr_AzureCalc_AzureCalcRateCard[[#This Row],[ServiceName]]&amp;Table_wabobpsvr_AzureCalc_AzureCalcRateCard[[#This Row],[Price_Level]]&amp;Table_wabobpsvr_AzureCalc_AzureCalcRateCard[[#This Row],[Region]]</f>
        <v>Read-Access Geo Redundant Storage Standard IO - Table/Queue - Tier 6B</v>
      </c>
      <c r="B15667" s="775"/>
      <c r="C15667" s="775" t="s">
        <v>764</v>
      </c>
      <c r="D15667" s="775" t="s">
        <v>175</v>
      </c>
      <c r="E15667" s="775">
        <v>7.4999999999999997E-2</v>
      </c>
      <c r="F15667" s="775" t="s">
        <v>886</v>
      </c>
      <c r="G15667" s="775" t="s">
        <v>1880</v>
      </c>
      <c r="H15667" s="775" t="s">
        <v>1881</v>
      </c>
      <c r="I15667" s="775" t="s">
        <v>5414</v>
      </c>
    </row>
    <row r="15668" spans="1:9">
      <c r="A15668" s="775" t="str">
        <f>Table_wabobpsvr_AzureCalc_AzureCalcRateCard[[#This Row],[ServiceName]]&amp;Table_wabobpsvr_AzureCalc_AzureCalcRateCard[[#This Row],[Price_Level]]&amp;Table_wabobpsvr_AzureCalc_AzureCalcRateCard[[#This Row],[Region]]</f>
        <v>Read-Access Geo Redundant Storage Standard IO - Table/Queue - Tier 6C</v>
      </c>
      <c r="B15668" s="775"/>
      <c r="C15668" s="775" t="s">
        <v>764</v>
      </c>
      <c r="D15668" s="775" t="s">
        <v>177</v>
      </c>
      <c r="E15668" s="775">
        <v>7.4999999999999997E-2</v>
      </c>
      <c r="F15668" s="775" t="s">
        <v>886</v>
      </c>
      <c r="G15668" s="775" t="s">
        <v>1880</v>
      </c>
      <c r="H15668" s="775" t="s">
        <v>1881</v>
      </c>
      <c r="I15668" s="775" t="s">
        <v>5414</v>
      </c>
    </row>
    <row r="15669" spans="1:9">
      <c r="A15669" s="775" t="str">
        <f>Table_wabobpsvr_AzureCalc_AzureCalcRateCard[[#This Row],[ServiceName]]&amp;Table_wabobpsvr_AzureCalc_AzureCalcRateCard[[#This Row],[Price_Level]]&amp;Table_wabobpsvr_AzureCalc_AzureCalcRateCard[[#This Row],[Region]]</f>
        <v>Read-Access Geo Redundant Storage Standard IO - Table/Queue - Tier 6D</v>
      </c>
      <c r="B15669" s="775"/>
      <c r="C15669" s="775" t="s">
        <v>764</v>
      </c>
      <c r="D15669" s="775" t="s">
        <v>176</v>
      </c>
      <c r="E15669" s="775">
        <v>7.4999999999999997E-2</v>
      </c>
      <c r="F15669" s="775" t="s">
        <v>886</v>
      </c>
      <c r="G15669" s="775" t="s">
        <v>1880</v>
      </c>
      <c r="H15669" s="775" t="s">
        <v>1881</v>
      </c>
      <c r="I15669" s="775" t="s">
        <v>5414</v>
      </c>
    </row>
    <row r="15670" spans="1:9">
      <c r="A15670" s="775" t="str">
        <f>Table_wabobpsvr_AzureCalc_AzureCalcRateCard[[#This Row],[ServiceName]]&amp;Table_wabobpsvr_AzureCalc_AzureCalcRateCard[[#This Row],[Price_Level]]&amp;Table_wabobpsvr_AzureCalc_AzureCalcRateCard[[#This Row],[Region]]</f>
        <v>Locally Redundant Storage Standard IO - Block Blob - Tier 2MOSP13</v>
      </c>
      <c r="B15670" s="775">
        <v>13</v>
      </c>
      <c r="C15670" s="775" t="s">
        <v>764</v>
      </c>
      <c r="D15670" s="775" t="s">
        <v>606</v>
      </c>
      <c r="E15670" s="775">
        <v>3.2000000000000001E-2</v>
      </c>
      <c r="F15670" s="775" t="s">
        <v>862</v>
      </c>
      <c r="G15670" s="775" t="s">
        <v>4235</v>
      </c>
      <c r="H15670" s="775" t="s">
        <v>4235</v>
      </c>
      <c r="I15670" s="775" t="s">
        <v>4727</v>
      </c>
    </row>
    <row r="15671" spans="1:9">
      <c r="A15671" s="775" t="str">
        <f>Table_wabobpsvr_AzureCalc_AzureCalcRateCard[[#This Row],[ServiceName]]&amp;Table_wabobpsvr_AzureCalc_AzureCalcRateCard[[#This Row],[Price_Level]]&amp;Table_wabobpsvr_AzureCalc_AzureCalcRateCard[[#This Row],[Region]]</f>
        <v>Locally Redundant Storage Standard IO - Block Blob - Tier 2A13</v>
      </c>
      <c r="B15671" s="775">
        <v>13</v>
      </c>
      <c r="C15671" s="775" t="s">
        <v>764</v>
      </c>
      <c r="D15671" s="775" t="s">
        <v>174</v>
      </c>
      <c r="E15671" s="775">
        <v>3.04E-2</v>
      </c>
      <c r="F15671" s="775" t="s">
        <v>862</v>
      </c>
      <c r="G15671" s="775" t="s">
        <v>2054</v>
      </c>
      <c r="H15671" s="775" t="s">
        <v>2055</v>
      </c>
      <c r="I15671" s="775" t="s">
        <v>4727</v>
      </c>
    </row>
    <row r="15672" spans="1:9">
      <c r="A15672" s="775" t="str">
        <f>Table_wabobpsvr_AzureCalc_AzureCalcRateCard[[#This Row],[ServiceName]]&amp;Table_wabobpsvr_AzureCalc_AzureCalcRateCard[[#This Row],[Price_Level]]&amp;Table_wabobpsvr_AzureCalc_AzureCalcRateCard[[#This Row],[Region]]</f>
        <v>Locally Redundant Storage Standard IO - Block Blob - Tier 2B13</v>
      </c>
      <c r="B15672" s="775">
        <v>13</v>
      </c>
      <c r="C15672" s="775" t="s">
        <v>764</v>
      </c>
      <c r="D15672" s="775" t="s">
        <v>175</v>
      </c>
      <c r="E15672" s="775">
        <v>3.04E-2</v>
      </c>
      <c r="F15672" s="775" t="s">
        <v>862</v>
      </c>
      <c r="G15672" s="775" t="s">
        <v>2054</v>
      </c>
      <c r="H15672" s="775" t="s">
        <v>2055</v>
      </c>
      <c r="I15672" s="775" t="s">
        <v>4727</v>
      </c>
    </row>
    <row r="15673" spans="1:9">
      <c r="A15673" s="775" t="str">
        <f>Table_wabobpsvr_AzureCalc_AzureCalcRateCard[[#This Row],[ServiceName]]&amp;Table_wabobpsvr_AzureCalc_AzureCalcRateCard[[#This Row],[Price_Level]]&amp;Table_wabobpsvr_AzureCalc_AzureCalcRateCard[[#This Row],[Region]]</f>
        <v>Locally Redundant Storage Standard IO - Block Blob - Tier 2C13</v>
      </c>
      <c r="B15673" s="775">
        <v>13</v>
      </c>
      <c r="C15673" s="775" t="s">
        <v>764</v>
      </c>
      <c r="D15673" s="775" t="s">
        <v>177</v>
      </c>
      <c r="E15673" s="775">
        <v>3.04E-2</v>
      </c>
      <c r="F15673" s="775" t="s">
        <v>862</v>
      </c>
      <c r="G15673" s="775" t="s">
        <v>2054</v>
      </c>
      <c r="H15673" s="775" t="s">
        <v>2055</v>
      </c>
      <c r="I15673" s="775" t="s">
        <v>4727</v>
      </c>
    </row>
    <row r="15674" spans="1:9">
      <c r="A15674" s="775" t="str">
        <f>Table_wabobpsvr_AzureCalc_AzureCalcRateCard[[#This Row],[ServiceName]]&amp;Table_wabobpsvr_AzureCalc_AzureCalcRateCard[[#This Row],[Price_Level]]&amp;Table_wabobpsvr_AzureCalc_AzureCalcRateCard[[#This Row],[Region]]</f>
        <v>Locally Redundant Storage Standard IO - Block Blob - Tier 2D13</v>
      </c>
      <c r="B15674" s="775">
        <v>13</v>
      </c>
      <c r="C15674" s="775" t="s">
        <v>764</v>
      </c>
      <c r="D15674" s="775" t="s">
        <v>176</v>
      </c>
      <c r="E15674" s="775">
        <v>3.04E-2</v>
      </c>
      <c r="F15674" s="775" t="s">
        <v>862</v>
      </c>
      <c r="G15674" s="775" t="s">
        <v>2054</v>
      </c>
      <c r="H15674" s="775" t="s">
        <v>2055</v>
      </c>
      <c r="I15674" s="775" t="s">
        <v>4727</v>
      </c>
    </row>
    <row r="15675" spans="1:9">
      <c r="A15675" s="775" t="str">
        <f>Table_wabobpsvr_AzureCalc_AzureCalcRateCard[[#This Row],[ServiceName]]&amp;Table_wabobpsvr_AzureCalc_AzureCalcRateCard[[#This Row],[Price_Level]]&amp;Table_wabobpsvr_AzureCalc_AzureCalcRateCard[[#This Row],[Region]]</f>
        <v>Locally Redundant Storage Standard IO - Block Blob - Tier 3MOSP13</v>
      </c>
      <c r="B15675" s="775">
        <v>13</v>
      </c>
      <c r="C15675" s="775" t="s">
        <v>764</v>
      </c>
      <c r="D15675" s="775" t="s">
        <v>606</v>
      </c>
      <c r="E15675" s="775">
        <v>3.15E-2</v>
      </c>
      <c r="F15675" s="775" t="s">
        <v>863</v>
      </c>
      <c r="G15675" s="775" t="s">
        <v>4235</v>
      </c>
      <c r="H15675" s="775" t="s">
        <v>4235</v>
      </c>
      <c r="I15675" s="775" t="s">
        <v>4727</v>
      </c>
    </row>
    <row r="15676" spans="1:9">
      <c r="A15676" s="775" t="str">
        <f>Table_wabobpsvr_AzureCalc_AzureCalcRateCard[[#This Row],[ServiceName]]&amp;Table_wabobpsvr_AzureCalc_AzureCalcRateCard[[#This Row],[Price_Level]]&amp;Table_wabobpsvr_AzureCalc_AzureCalcRateCard[[#This Row],[Region]]</f>
        <v>Locally Redundant Storage Standard IO - Block Blob - Tier 3A13</v>
      </c>
      <c r="B15676" s="775">
        <v>13</v>
      </c>
      <c r="C15676" s="775" t="s">
        <v>764</v>
      </c>
      <c r="D15676" s="775" t="s">
        <v>174</v>
      </c>
      <c r="E15676" s="775">
        <v>3.04E-2</v>
      </c>
      <c r="F15676" s="775" t="s">
        <v>863</v>
      </c>
      <c r="G15676" s="775" t="s">
        <v>2054</v>
      </c>
      <c r="H15676" s="775" t="s">
        <v>2055</v>
      </c>
      <c r="I15676" s="775" t="s">
        <v>4727</v>
      </c>
    </row>
    <row r="15677" spans="1:9">
      <c r="A15677" s="775" t="str">
        <f>Table_wabobpsvr_AzureCalc_AzureCalcRateCard[[#This Row],[ServiceName]]&amp;Table_wabobpsvr_AzureCalc_AzureCalcRateCard[[#This Row],[Price_Level]]&amp;Table_wabobpsvr_AzureCalc_AzureCalcRateCard[[#This Row],[Region]]</f>
        <v>Locally Redundant Storage Standard IO - Block Blob - Tier 3B13</v>
      </c>
      <c r="B15677" s="775">
        <v>13</v>
      </c>
      <c r="C15677" s="775" t="s">
        <v>764</v>
      </c>
      <c r="D15677" s="775" t="s">
        <v>175</v>
      </c>
      <c r="E15677" s="775">
        <v>3.04E-2</v>
      </c>
      <c r="F15677" s="775" t="s">
        <v>863</v>
      </c>
      <c r="G15677" s="775" t="s">
        <v>2054</v>
      </c>
      <c r="H15677" s="775" t="s">
        <v>2055</v>
      </c>
      <c r="I15677" s="775" t="s">
        <v>4727</v>
      </c>
    </row>
    <row r="15678" spans="1:9">
      <c r="A15678" s="775" t="str">
        <f>Table_wabobpsvr_AzureCalc_AzureCalcRateCard[[#This Row],[ServiceName]]&amp;Table_wabobpsvr_AzureCalc_AzureCalcRateCard[[#This Row],[Price_Level]]&amp;Table_wabobpsvr_AzureCalc_AzureCalcRateCard[[#This Row],[Region]]</f>
        <v>Locally Redundant Storage Standard IO - Block Blob - Tier 3C13</v>
      </c>
      <c r="B15678" s="775">
        <v>13</v>
      </c>
      <c r="C15678" s="775" t="s">
        <v>764</v>
      </c>
      <c r="D15678" s="775" t="s">
        <v>177</v>
      </c>
      <c r="E15678" s="775">
        <v>3.04E-2</v>
      </c>
      <c r="F15678" s="775" t="s">
        <v>863</v>
      </c>
      <c r="G15678" s="775" t="s">
        <v>2054</v>
      </c>
      <c r="H15678" s="775" t="s">
        <v>2055</v>
      </c>
      <c r="I15678" s="775" t="s">
        <v>4727</v>
      </c>
    </row>
    <row r="15679" spans="1:9">
      <c r="A15679" s="775" t="str">
        <f>Table_wabobpsvr_AzureCalc_AzureCalcRateCard[[#This Row],[ServiceName]]&amp;Table_wabobpsvr_AzureCalc_AzureCalcRateCard[[#This Row],[Price_Level]]&amp;Table_wabobpsvr_AzureCalc_AzureCalcRateCard[[#This Row],[Region]]</f>
        <v>Locally Redundant Storage Standard IO - Block Blob - Tier 3D13</v>
      </c>
      <c r="B15679" s="775">
        <v>13</v>
      </c>
      <c r="C15679" s="775" t="s">
        <v>764</v>
      </c>
      <c r="D15679" s="775" t="s">
        <v>176</v>
      </c>
      <c r="E15679" s="775">
        <v>3.04E-2</v>
      </c>
      <c r="F15679" s="775" t="s">
        <v>863</v>
      </c>
      <c r="G15679" s="775" t="s">
        <v>2054</v>
      </c>
      <c r="H15679" s="775" t="s">
        <v>2055</v>
      </c>
      <c r="I15679" s="775" t="s">
        <v>4727</v>
      </c>
    </row>
    <row r="15680" spans="1:9">
      <c r="A15680" s="775" t="str">
        <f>Table_wabobpsvr_AzureCalc_AzureCalcRateCard[[#This Row],[ServiceName]]&amp;Table_wabobpsvr_AzureCalc_AzureCalcRateCard[[#This Row],[Price_Level]]&amp;Table_wabobpsvr_AzureCalc_AzureCalcRateCard[[#This Row],[Region]]</f>
        <v>Locally Redundant Storage Standard IO - Block Blob - Tier 4MOSP13</v>
      </c>
      <c r="B15680" s="775">
        <v>13</v>
      </c>
      <c r="C15680" s="775" t="s">
        <v>764</v>
      </c>
      <c r="D15680" s="775" t="s">
        <v>606</v>
      </c>
      <c r="E15680" s="775">
        <v>3.09E-2</v>
      </c>
      <c r="F15680" s="775" t="s">
        <v>864</v>
      </c>
      <c r="G15680" s="775" t="s">
        <v>4235</v>
      </c>
      <c r="H15680" s="775" t="s">
        <v>4235</v>
      </c>
      <c r="I15680" s="775" t="s">
        <v>4727</v>
      </c>
    </row>
    <row r="15681" spans="1:9">
      <c r="A15681" s="775" t="str">
        <f>Table_wabobpsvr_AzureCalc_AzureCalcRateCard[[#This Row],[ServiceName]]&amp;Table_wabobpsvr_AzureCalc_AzureCalcRateCard[[#This Row],[Price_Level]]&amp;Table_wabobpsvr_AzureCalc_AzureCalcRateCard[[#This Row],[Region]]</f>
        <v>Locally Redundant Storage Standard IO - Block Blob - Tier 4A13</v>
      </c>
      <c r="B15681" s="775">
        <v>13</v>
      </c>
      <c r="C15681" s="775" t="s">
        <v>764</v>
      </c>
      <c r="D15681" s="775" t="s">
        <v>174</v>
      </c>
      <c r="E15681" s="775">
        <v>3.04E-2</v>
      </c>
      <c r="F15681" s="775" t="s">
        <v>864</v>
      </c>
      <c r="G15681" s="775" t="s">
        <v>2054</v>
      </c>
      <c r="H15681" s="775" t="s">
        <v>2055</v>
      </c>
      <c r="I15681" s="775" t="s">
        <v>4727</v>
      </c>
    </row>
    <row r="15682" spans="1:9">
      <c r="A15682" s="775" t="str">
        <f>Table_wabobpsvr_AzureCalc_AzureCalcRateCard[[#This Row],[ServiceName]]&amp;Table_wabobpsvr_AzureCalc_AzureCalcRateCard[[#This Row],[Price_Level]]&amp;Table_wabobpsvr_AzureCalc_AzureCalcRateCard[[#This Row],[Region]]</f>
        <v>Locally Redundant Storage Standard IO - Block Blob - Tier 4B13</v>
      </c>
      <c r="B15682" s="775">
        <v>13</v>
      </c>
      <c r="C15682" s="775" t="s">
        <v>764</v>
      </c>
      <c r="D15682" s="775" t="s">
        <v>175</v>
      </c>
      <c r="E15682" s="775">
        <v>3.04E-2</v>
      </c>
      <c r="F15682" s="775" t="s">
        <v>864</v>
      </c>
      <c r="G15682" s="775" t="s">
        <v>2054</v>
      </c>
      <c r="H15682" s="775" t="s">
        <v>2055</v>
      </c>
      <c r="I15682" s="775" t="s">
        <v>4727</v>
      </c>
    </row>
    <row r="15683" spans="1:9">
      <c r="A15683" s="775" t="str">
        <f>Table_wabobpsvr_AzureCalc_AzureCalcRateCard[[#This Row],[ServiceName]]&amp;Table_wabobpsvr_AzureCalc_AzureCalcRateCard[[#This Row],[Price_Level]]&amp;Table_wabobpsvr_AzureCalc_AzureCalcRateCard[[#This Row],[Region]]</f>
        <v>Locally Redundant Storage Standard IO - Block Blob - Tier 4C13</v>
      </c>
      <c r="B15683" s="775">
        <v>13</v>
      </c>
      <c r="C15683" s="775" t="s">
        <v>764</v>
      </c>
      <c r="D15683" s="775" t="s">
        <v>177</v>
      </c>
      <c r="E15683" s="775">
        <v>3.04E-2</v>
      </c>
      <c r="F15683" s="775" t="s">
        <v>864</v>
      </c>
      <c r="G15683" s="775" t="s">
        <v>2054</v>
      </c>
      <c r="H15683" s="775" t="s">
        <v>2055</v>
      </c>
      <c r="I15683" s="775" t="s">
        <v>4727</v>
      </c>
    </row>
    <row r="15684" spans="1:9">
      <c r="A15684" s="775" t="str">
        <f>Table_wabobpsvr_AzureCalc_AzureCalcRateCard[[#This Row],[ServiceName]]&amp;Table_wabobpsvr_AzureCalc_AzureCalcRateCard[[#This Row],[Price_Level]]&amp;Table_wabobpsvr_AzureCalc_AzureCalcRateCard[[#This Row],[Region]]</f>
        <v>Locally Redundant Storage Standard IO - Block Blob - Tier 4D13</v>
      </c>
      <c r="B15684" s="775">
        <v>13</v>
      </c>
      <c r="C15684" s="775" t="s">
        <v>764</v>
      </c>
      <c r="D15684" s="775" t="s">
        <v>176</v>
      </c>
      <c r="E15684" s="775">
        <v>3.04E-2</v>
      </c>
      <c r="F15684" s="775" t="s">
        <v>864</v>
      </c>
      <c r="G15684" s="775" t="s">
        <v>2054</v>
      </c>
      <c r="H15684" s="775" t="s">
        <v>2055</v>
      </c>
      <c r="I15684" s="775" t="s">
        <v>4727</v>
      </c>
    </row>
    <row r="15685" spans="1:9">
      <c r="A15685" s="775" t="str">
        <f>Table_wabobpsvr_AzureCalc_AzureCalcRateCard[[#This Row],[ServiceName]]&amp;Table_wabobpsvr_AzureCalc_AzureCalcRateCard[[#This Row],[Price_Level]]&amp;Table_wabobpsvr_AzureCalc_AzureCalcRateCard[[#This Row],[Region]]</f>
        <v>Locally Redundant Storage Standard IO - Block Blob - Tier 5MOSP13</v>
      </c>
      <c r="B15685" s="775">
        <v>13</v>
      </c>
      <c r="C15685" s="775" t="s">
        <v>764</v>
      </c>
      <c r="D15685" s="775" t="s">
        <v>606</v>
      </c>
      <c r="E15685" s="775">
        <v>3.04E-2</v>
      </c>
      <c r="F15685" s="775" t="s">
        <v>865</v>
      </c>
      <c r="G15685" s="775" t="s">
        <v>4235</v>
      </c>
      <c r="H15685" s="775" t="s">
        <v>4235</v>
      </c>
      <c r="I15685" s="775" t="s">
        <v>4727</v>
      </c>
    </row>
    <row r="15686" spans="1:9">
      <c r="A15686" s="775" t="str">
        <f>Table_wabobpsvr_AzureCalc_AzureCalcRateCard[[#This Row],[ServiceName]]&amp;Table_wabobpsvr_AzureCalc_AzureCalcRateCard[[#This Row],[Price_Level]]&amp;Table_wabobpsvr_AzureCalc_AzureCalcRateCard[[#This Row],[Region]]</f>
        <v>Locally Redundant Storage Standard IO - Block Blob - Tier 5A13</v>
      </c>
      <c r="B15686" s="775">
        <v>13</v>
      </c>
      <c r="C15686" s="775" t="s">
        <v>764</v>
      </c>
      <c r="D15686" s="775" t="s">
        <v>174</v>
      </c>
      <c r="E15686" s="775">
        <v>3.04E-2</v>
      </c>
      <c r="F15686" s="775" t="s">
        <v>865</v>
      </c>
      <c r="G15686" s="775" t="s">
        <v>2054</v>
      </c>
      <c r="H15686" s="775" t="s">
        <v>2055</v>
      </c>
      <c r="I15686" s="775" t="s">
        <v>4727</v>
      </c>
    </row>
    <row r="15687" spans="1:9">
      <c r="A15687" s="775" t="str">
        <f>Table_wabobpsvr_AzureCalc_AzureCalcRateCard[[#This Row],[ServiceName]]&amp;Table_wabobpsvr_AzureCalc_AzureCalcRateCard[[#This Row],[Price_Level]]&amp;Table_wabobpsvr_AzureCalc_AzureCalcRateCard[[#This Row],[Region]]</f>
        <v>Locally Redundant Storage Standard IO - Block Blob - Tier 5B13</v>
      </c>
      <c r="B15687" s="775">
        <v>13</v>
      </c>
      <c r="C15687" s="775" t="s">
        <v>764</v>
      </c>
      <c r="D15687" s="775" t="s">
        <v>175</v>
      </c>
      <c r="E15687" s="775">
        <v>3.04E-2</v>
      </c>
      <c r="F15687" s="775" t="s">
        <v>865</v>
      </c>
      <c r="G15687" s="775" t="s">
        <v>2054</v>
      </c>
      <c r="H15687" s="775" t="s">
        <v>2055</v>
      </c>
      <c r="I15687" s="775" t="s">
        <v>4727</v>
      </c>
    </row>
    <row r="15688" spans="1:9">
      <c r="A15688" s="775" t="str">
        <f>Table_wabobpsvr_AzureCalc_AzureCalcRateCard[[#This Row],[ServiceName]]&amp;Table_wabobpsvr_AzureCalc_AzureCalcRateCard[[#This Row],[Price_Level]]&amp;Table_wabobpsvr_AzureCalc_AzureCalcRateCard[[#This Row],[Region]]</f>
        <v>Locally Redundant Storage Standard IO - Block Blob - Tier 5C13</v>
      </c>
      <c r="B15688" s="775">
        <v>13</v>
      </c>
      <c r="C15688" s="775" t="s">
        <v>764</v>
      </c>
      <c r="D15688" s="775" t="s">
        <v>177</v>
      </c>
      <c r="E15688" s="775">
        <v>3.04E-2</v>
      </c>
      <c r="F15688" s="775" t="s">
        <v>865</v>
      </c>
      <c r="G15688" s="775" t="s">
        <v>2054</v>
      </c>
      <c r="H15688" s="775" t="s">
        <v>2055</v>
      </c>
      <c r="I15688" s="775" t="s">
        <v>4727</v>
      </c>
    </row>
    <row r="15689" spans="1:9">
      <c r="A15689" s="775" t="str">
        <f>Table_wabobpsvr_AzureCalc_AzureCalcRateCard[[#This Row],[ServiceName]]&amp;Table_wabobpsvr_AzureCalc_AzureCalcRateCard[[#This Row],[Price_Level]]&amp;Table_wabobpsvr_AzureCalc_AzureCalcRateCard[[#This Row],[Region]]</f>
        <v>Locally Redundant Storage Standard IO - Block Blob - Tier 5D13</v>
      </c>
      <c r="B15689" s="775">
        <v>13</v>
      </c>
      <c r="C15689" s="775" t="s">
        <v>764</v>
      </c>
      <c r="D15689" s="775" t="s">
        <v>176</v>
      </c>
      <c r="E15689" s="775">
        <v>3.04E-2</v>
      </c>
      <c r="F15689" s="775" t="s">
        <v>865</v>
      </c>
      <c r="G15689" s="775" t="s">
        <v>2054</v>
      </c>
      <c r="H15689" s="775" t="s">
        <v>2055</v>
      </c>
      <c r="I15689" s="775" t="s">
        <v>4727</v>
      </c>
    </row>
    <row r="15690" spans="1:9">
      <c r="A15690" s="775" t="str">
        <f>Table_wabobpsvr_AzureCalc_AzureCalcRateCard[[#This Row],[ServiceName]]&amp;Table_wabobpsvr_AzureCalc_AzureCalcRateCard[[#This Row],[Price_Level]]&amp;Table_wabobpsvr_AzureCalc_AzureCalcRateCard[[#This Row],[Region]]</f>
        <v>Locally Redundant Storage Standard IO - Block Blob - Tier 6MOSP13</v>
      </c>
      <c r="B15690" s="775">
        <v>13</v>
      </c>
      <c r="C15690" s="775" t="s">
        <v>764</v>
      </c>
      <c r="D15690" s="775" t="s">
        <v>606</v>
      </c>
      <c r="E15690" s="775">
        <v>3.04E-2</v>
      </c>
      <c r="F15690" s="775" t="s">
        <v>866</v>
      </c>
      <c r="G15690" s="775" t="s">
        <v>4235</v>
      </c>
      <c r="H15690" s="775" t="s">
        <v>4235</v>
      </c>
      <c r="I15690" s="775" t="s">
        <v>4727</v>
      </c>
    </row>
    <row r="15691" spans="1:9">
      <c r="A15691" s="775" t="str">
        <f>Table_wabobpsvr_AzureCalc_AzureCalcRateCard[[#This Row],[ServiceName]]&amp;Table_wabobpsvr_AzureCalc_AzureCalcRateCard[[#This Row],[Price_Level]]&amp;Table_wabobpsvr_AzureCalc_AzureCalcRateCard[[#This Row],[Region]]</f>
        <v>Locally Redundant Storage Standard IO - Block Blob - Tier 6A13</v>
      </c>
      <c r="B15691" s="775">
        <v>13</v>
      </c>
      <c r="C15691" s="775" t="s">
        <v>764</v>
      </c>
      <c r="D15691" s="775" t="s">
        <v>174</v>
      </c>
      <c r="E15691" s="775">
        <v>3.04E-2</v>
      </c>
      <c r="F15691" s="775" t="s">
        <v>866</v>
      </c>
      <c r="G15691" s="775" t="s">
        <v>2054</v>
      </c>
      <c r="H15691" s="775" t="s">
        <v>2055</v>
      </c>
      <c r="I15691" s="775" t="s">
        <v>4727</v>
      </c>
    </row>
    <row r="15692" spans="1:9">
      <c r="A15692" s="775" t="str">
        <f>Table_wabobpsvr_AzureCalc_AzureCalcRateCard[[#This Row],[ServiceName]]&amp;Table_wabobpsvr_AzureCalc_AzureCalcRateCard[[#This Row],[Price_Level]]&amp;Table_wabobpsvr_AzureCalc_AzureCalcRateCard[[#This Row],[Region]]</f>
        <v>Locally Redundant Storage Standard IO - Block Blob - Tier 6B13</v>
      </c>
      <c r="B15692" s="775">
        <v>13</v>
      </c>
      <c r="C15692" s="775" t="s">
        <v>764</v>
      </c>
      <c r="D15692" s="775" t="s">
        <v>175</v>
      </c>
      <c r="E15692" s="775">
        <v>3.04E-2</v>
      </c>
      <c r="F15692" s="775" t="s">
        <v>866</v>
      </c>
      <c r="G15692" s="775" t="s">
        <v>2054</v>
      </c>
      <c r="H15692" s="775" t="s">
        <v>2055</v>
      </c>
      <c r="I15692" s="775" t="s">
        <v>4727</v>
      </c>
    </row>
    <row r="15693" spans="1:9">
      <c r="A15693" s="775" t="str">
        <f>Table_wabobpsvr_AzureCalc_AzureCalcRateCard[[#This Row],[ServiceName]]&amp;Table_wabobpsvr_AzureCalc_AzureCalcRateCard[[#This Row],[Price_Level]]&amp;Table_wabobpsvr_AzureCalc_AzureCalcRateCard[[#This Row],[Region]]</f>
        <v>Locally Redundant Storage Standard IO - Block Blob - Tier 6C13</v>
      </c>
      <c r="B15693" s="775">
        <v>13</v>
      </c>
      <c r="C15693" s="775" t="s">
        <v>764</v>
      </c>
      <c r="D15693" s="775" t="s">
        <v>177</v>
      </c>
      <c r="E15693" s="775">
        <v>3.04E-2</v>
      </c>
      <c r="F15693" s="775" t="s">
        <v>866</v>
      </c>
      <c r="G15693" s="775" t="s">
        <v>2054</v>
      </c>
      <c r="H15693" s="775" t="s">
        <v>2055</v>
      </c>
      <c r="I15693" s="775" t="s">
        <v>4727</v>
      </c>
    </row>
    <row r="15694" spans="1:9">
      <c r="A15694" s="775" t="str">
        <f>Table_wabobpsvr_AzureCalc_AzureCalcRateCard[[#This Row],[ServiceName]]&amp;Table_wabobpsvr_AzureCalc_AzureCalcRateCard[[#This Row],[Price_Level]]&amp;Table_wabobpsvr_AzureCalc_AzureCalcRateCard[[#This Row],[Region]]</f>
        <v>Locally Redundant Storage Standard IO - Block Blob - Tier 6D13</v>
      </c>
      <c r="B15694" s="775">
        <v>13</v>
      </c>
      <c r="C15694" s="775" t="s">
        <v>764</v>
      </c>
      <c r="D15694" s="775" t="s">
        <v>176</v>
      </c>
      <c r="E15694" s="775">
        <v>3.04E-2</v>
      </c>
      <c r="F15694" s="775" t="s">
        <v>866</v>
      </c>
      <c r="G15694" s="775" t="s">
        <v>2054</v>
      </c>
      <c r="H15694" s="775" t="s">
        <v>2055</v>
      </c>
      <c r="I15694" s="775" t="s">
        <v>4727</v>
      </c>
    </row>
    <row r="15695" spans="1:9">
      <c r="A15695" s="775" t="str">
        <f>Table_wabobpsvr_AzureCalc_AzureCalcRateCard[[#This Row],[ServiceName]]&amp;Table_wabobpsvr_AzureCalc_AzureCalcRateCard[[#This Row],[Price_Level]]&amp;Table_wabobpsvr_AzureCalc_AzureCalcRateCard[[#This Row],[Region]]</f>
        <v>Geo Redundant Storage Standard IO - Block Blob - Tier 2MOSP13</v>
      </c>
      <c r="B15695" s="775">
        <v>13</v>
      </c>
      <c r="C15695" s="775" t="s">
        <v>764</v>
      </c>
      <c r="D15695" s="775" t="s">
        <v>606</v>
      </c>
      <c r="E15695" s="775">
        <v>6.4500000000000002E-2</v>
      </c>
      <c r="F15695" s="775" t="s">
        <v>851</v>
      </c>
      <c r="G15695" s="775" t="s">
        <v>4235</v>
      </c>
      <c r="H15695" s="775" t="s">
        <v>4235</v>
      </c>
      <c r="I15695" s="775" t="s">
        <v>5081</v>
      </c>
    </row>
    <row r="15696" spans="1:9">
      <c r="A15696" s="775" t="str">
        <f>Table_wabobpsvr_AzureCalc_AzureCalcRateCard[[#This Row],[ServiceName]]&amp;Table_wabobpsvr_AzureCalc_AzureCalcRateCard[[#This Row],[Price_Level]]&amp;Table_wabobpsvr_AzureCalc_AzureCalcRateCard[[#This Row],[Region]]</f>
        <v>Geo Redundant Storage Standard IO - Block Blob - Tier 2A13</v>
      </c>
      <c r="B15696" s="775">
        <v>13</v>
      </c>
      <c r="C15696" s="775" t="s">
        <v>764</v>
      </c>
      <c r="D15696" s="775" t="s">
        <v>174</v>
      </c>
      <c r="E15696" s="775">
        <v>6.0999999999999999E-2</v>
      </c>
      <c r="F15696" s="775" t="s">
        <v>851</v>
      </c>
      <c r="G15696" s="775" t="s">
        <v>1972</v>
      </c>
      <c r="H15696" s="775" t="s">
        <v>1973</v>
      </c>
      <c r="I15696" s="775" t="s">
        <v>5081</v>
      </c>
    </row>
    <row r="15697" spans="1:9">
      <c r="A15697" s="775" t="str">
        <f>Table_wabobpsvr_AzureCalc_AzureCalcRateCard[[#This Row],[ServiceName]]&amp;Table_wabobpsvr_AzureCalc_AzureCalcRateCard[[#This Row],[Price_Level]]&amp;Table_wabobpsvr_AzureCalc_AzureCalcRateCard[[#This Row],[Region]]</f>
        <v>Geo Redundant Storage Standard IO - Block Blob - Tier 2B13</v>
      </c>
      <c r="B15697" s="775">
        <v>13</v>
      </c>
      <c r="C15697" s="775" t="s">
        <v>764</v>
      </c>
      <c r="D15697" s="775" t="s">
        <v>175</v>
      </c>
      <c r="E15697" s="775">
        <v>6.0999999999999999E-2</v>
      </c>
      <c r="F15697" s="775" t="s">
        <v>851</v>
      </c>
      <c r="G15697" s="775" t="s">
        <v>1972</v>
      </c>
      <c r="H15697" s="775" t="s">
        <v>1973</v>
      </c>
      <c r="I15697" s="775" t="s">
        <v>5081</v>
      </c>
    </row>
    <row r="15698" spans="1:9">
      <c r="A15698" s="775" t="str">
        <f>Table_wabobpsvr_AzureCalc_AzureCalcRateCard[[#This Row],[ServiceName]]&amp;Table_wabobpsvr_AzureCalc_AzureCalcRateCard[[#This Row],[Price_Level]]&amp;Table_wabobpsvr_AzureCalc_AzureCalcRateCard[[#This Row],[Region]]</f>
        <v>Geo Redundant Storage Standard IO - Block Blob - Tier 2C13</v>
      </c>
      <c r="B15698" s="775">
        <v>13</v>
      </c>
      <c r="C15698" s="775" t="s">
        <v>764</v>
      </c>
      <c r="D15698" s="775" t="s">
        <v>177</v>
      </c>
      <c r="E15698" s="775">
        <v>6.0999999999999999E-2</v>
      </c>
      <c r="F15698" s="775" t="s">
        <v>851</v>
      </c>
      <c r="G15698" s="775" t="s">
        <v>1972</v>
      </c>
      <c r="H15698" s="775" t="s">
        <v>1973</v>
      </c>
      <c r="I15698" s="775" t="s">
        <v>5081</v>
      </c>
    </row>
    <row r="15699" spans="1:9">
      <c r="A15699" s="775" t="str">
        <f>Table_wabobpsvr_AzureCalc_AzureCalcRateCard[[#This Row],[ServiceName]]&amp;Table_wabobpsvr_AzureCalc_AzureCalcRateCard[[#This Row],[Price_Level]]&amp;Table_wabobpsvr_AzureCalc_AzureCalcRateCard[[#This Row],[Region]]</f>
        <v>Geo Redundant Storage Standard IO - Block Blob - Tier 2D13</v>
      </c>
      <c r="B15699" s="775">
        <v>13</v>
      </c>
      <c r="C15699" s="775" t="s">
        <v>764</v>
      </c>
      <c r="D15699" s="775" t="s">
        <v>176</v>
      </c>
      <c r="E15699" s="775">
        <v>6.0999999999999999E-2</v>
      </c>
      <c r="F15699" s="775" t="s">
        <v>851</v>
      </c>
      <c r="G15699" s="775" t="s">
        <v>1972</v>
      </c>
      <c r="H15699" s="775" t="s">
        <v>1973</v>
      </c>
      <c r="I15699" s="775" t="s">
        <v>5081</v>
      </c>
    </row>
    <row r="15700" spans="1:9">
      <c r="A15700" s="775" t="str">
        <f>Table_wabobpsvr_AzureCalc_AzureCalcRateCard[[#This Row],[ServiceName]]&amp;Table_wabobpsvr_AzureCalc_AzureCalcRateCard[[#This Row],[Price_Level]]&amp;Table_wabobpsvr_AzureCalc_AzureCalcRateCard[[#This Row],[Region]]</f>
        <v>Geo Redundant Storage Standard IO - Block Blob - Tier 3MOSP13</v>
      </c>
      <c r="B15700" s="775">
        <v>13</v>
      </c>
      <c r="C15700" s="775" t="s">
        <v>764</v>
      </c>
      <c r="D15700" s="775" t="s">
        <v>606</v>
      </c>
      <c r="E15700" s="775">
        <v>6.3500000000000001E-2</v>
      </c>
      <c r="F15700" s="775" t="s">
        <v>852</v>
      </c>
      <c r="G15700" s="775" t="s">
        <v>4235</v>
      </c>
      <c r="H15700" s="775" t="s">
        <v>4235</v>
      </c>
      <c r="I15700" s="775" t="s">
        <v>5081</v>
      </c>
    </row>
    <row r="15701" spans="1:9">
      <c r="A15701" s="775" t="str">
        <f>Table_wabobpsvr_AzureCalc_AzureCalcRateCard[[#This Row],[ServiceName]]&amp;Table_wabobpsvr_AzureCalc_AzureCalcRateCard[[#This Row],[Price_Level]]&amp;Table_wabobpsvr_AzureCalc_AzureCalcRateCard[[#This Row],[Region]]</f>
        <v>Geo Redundant Storage Standard IO - Block Blob - Tier 3A13</v>
      </c>
      <c r="B15701" s="775">
        <v>13</v>
      </c>
      <c r="C15701" s="775" t="s">
        <v>764</v>
      </c>
      <c r="D15701" s="775" t="s">
        <v>174</v>
      </c>
      <c r="E15701" s="775">
        <v>6.0999999999999999E-2</v>
      </c>
      <c r="F15701" s="775" t="s">
        <v>852</v>
      </c>
      <c r="G15701" s="775" t="s">
        <v>1972</v>
      </c>
      <c r="H15701" s="775" t="s">
        <v>1973</v>
      </c>
      <c r="I15701" s="775" t="s">
        <v>5081</v>
      </c>
    </row>
    <row r="15702" spans="1:9">
      <c r="A15702" s="775" t="str">
        <f>Table_wabobpsvr_AzureCalc_AzureCalcRateCard[[#This Row],[ServiceName]]&amp;Table_wabobpsvr_AzureCalc_AzureCalcRateCard[[#This Row],[Price_Level]]&amp;Table_wabobpsvr_AzureCalc_AzureCalcRateCard[[#This Row],[Region]]</f>
        <v>Geo Redundant Storage Standard IO - Block Blob - Tier 3B13</v>
      </c>
      <c r="B15702" s="775">
        <v>13</v>
      </c>
      <c r="C15702" s="775" t="s">
        <v>764</v>
      </c>
      <c r="D15702" s="775" t="s">
        <v>175</v>
      </c>
      <c r="E15702" s="775">
        <v>6.0999999999999999E-2</v>
      </c>
      <c r="F15702" s="775" t="s">
        <v>852</v>
      </c>
      <c r="G15702" s="775" t="s">
        <v>1972</v>
      </c>
      <c r="H15702" s="775" t="s">
        <v>1973</v>
      </c>
      <c r="I15702" s="775" t="s">
        <v>5081</v>
      </c>
    </row>
    <row r="15703" spans="1:9">
      <c r="A15703" s="775" t="str">
        <f>Table_wabobpsvr_AzureCalc_AzureCalcRateCard[[#This Row],[ServiceName]]&amp;Table_wabobpsvr_AzureCalc_AzureCalcRateCard[[#This Row],[Price_Level]]&amp;Table_wabobpsvr_AzureCalc_AzureCalcRateCard[[#This Row],[Region]]</f>
        <v>Geo Redundant Storage Standard IO - Block Blob - Tier 3C13</v>
      </c>
      <c r="B15703" s="775">
        <v>13</v>
      </c>
      <c r="C15703" s="775" t="s">
        <v>764</v>
      </c>
      <c r="D15703" s="775" t="s">
        <v>177</v>
      </c>
      <c r="E15703" s="775">
        <v>6.0999999999999999E-2</v>
      </c>
      <c r="F15703" s="775" t="s">
        <v>852</v>
      </c>
      <c r="G15703" s="775" t="s">
        <v>1972</v>
      </c>
      <c r="H15703" s="775" t="s">
        <v>1973</v>
      </c>
      <c r="I15703" s="775" t="s">
        <v>5081</v>
      </c>
    </row>
    <row r="15704" spans="1:9">
      <c r="A15704" s="775" t="str">
        <f>Table_wabobpsvr_AzureCalc_AzureCalcRateCard[[#This Row],[ServiceName]]&amp;Table_wabobpsvr_AzureCalc_AzureCalcRateCard[[#This Row],[Price_Level]]&amp;Table_wabobpsvr_AzureCalc_AzureCalcRateCard[[#This Row],[Region]]</f>
        <v>Geo Redundant Storage Standard IO - Block Blob - Tier 3D13</v>
      </c>
      <c r="B15704" s="775">
        <v>13</v>
      </c>
      <c r="C15704" s="775" t="s">
        <v>764</v>
      </c>
      <c r="D15704" s="775" t="s">
        <v>176</v>
      </c>
      <c r="E15704" s="775">
        <v>6.0999999999999999E-2</v>
      </c>
      <c r="F15704" s="775" t="s">
        <v>852</v>
      </c>
      <c r="G15704" s="775" t="s">
        <v>1972</v>
      </c>
      <c r="H15704" s="775" t="s">
        <v>1973</v>
      </c>
      <c r="I15704" s="775" t="s">
        <v>5081</v>
      </c>
    </row>
    <row r="15705" spans="1:9">
      <c r="A15705" s="1039" t="str">
        <f>Table_wabobpsvr_AzureCalc_AzureCalcRateCard[[#This Row],[ServiceName]]&amp;Table_wabobpsvr_AzureCalc_AzureCalcRateCard[[#This Row],[Price_Level]]&amp;Table_wabobpsvr_AzureCalc_AzureCalcRateCard[[#This Row],[Region]]</f>
        <v>Geo Redundant Storage Standard IO - Block Blob - Tier 4MOSP13</v>
      </c>
      <c r="B15705" s="1039">
        <v>13</v>
      </c>
      <c r="C15705" s="1039" t="s">
        <v>764</v>
      </c>
      <c r="D15705" s="1039" t="s">
        <v>606</v>
      </c>
      <c r="E15705" s="1039">
        <v>6.25E-2</v>
      </c>
      <c r="F15705" s="1039" t="s">
        <v>853</v>
      </c>
      <c r="G15705" s="775" t="s">
        <v>4235</v>
      </c>
      <c r="H15705" s="775" t="s">
        <v>4235</v>
      </c>
      <c r="I15705" s="775" t="s">
        <v>5081</v>
      </c>
    </row>
    <row r="15706" spans="1:9">
      <c r="A15706" s="1039" t="str">
        <f>Table_wabobpsvr_AzureCalc_AzureCalcRateCard[[#This Row],[ServiceName]]&amp;Table_wabobpsvr_AzureCalc_AzureCalcRateCard[[#This Row],[Price_Level]]&amp;Table_wabobpsvr_AzureCalc_AzureCalcRateCard[[#This Row],[Region]]</f>
        <v>Geo Redundant Storage Standard IO - Block Blob - Tier 4A13</v>
      </c>
      <c r="B15706" s="1039">
        <v>13</v>
      </c>
      <c r="C15706" s="1039" t="s">
        <v>764</v>
      </c>
      <c r="D15706" s="1039" t="s">
        <v>174</v>
      </c>
      <c r="E15706" s="1039">
        <v>6.0999999999999999E-2</v>
      </c>
      <c r="F15706" s="1039" t="s">
        <v>853</v>
      </c>
      <c r="G15706" s="775" t="s">
        <v>1972</v>
      </c>
      <c r="H15706" s="775" t="s">
        <v>1973</v>
      </c>
      <c r="I15706" s="775" t="s">
        <v>5081</v>
      </c>
    </row>
    <row r="15707" spans="1:9">
      <c r="A15707" s="1039" t="str">
        <f>Table_wabobpsvr_AzureCalc_AzureCalcRateCard[[#This Row],[ServiceName]]&amp;Table_wabobpsvr_AzureCalc_AzureCalcRateCard[[#This Row],[Price_Level]]&amp;Table_wabobpsvr_AzureCalc_AzureCalcRateCard[[#This Row],[Region]]</f>
        <v>Geo Redundant Storage Standard IO - Block Blob - Tier 4B13</v>
      </c>
      <c r="B15707" s="1039">
        <v>13</v>
      </c>
      <c r="C15707" s="1039" t="s">
        <v>764</v>
      </c>
      <c r="D15707" s="1039" t="s">
        <v>175</v>
      </c>
      <c r="E15707" s="1039">
        <v>6.0999999999999999E-2</v>
      </c>
      <c r="F15707" s="1039" t="s">
        <v>853</v>
      </c>
      <c r="G15707" s="775" t="s">
        <v>1972</v>
      </c>
      <c r="H15707" s="775" t="s">
        <v>1973</v>
      </c>
      <c r="I15707" s="775" t="s">
        <v>5081</v>
      </c>
    </row>
    <row r="15708" spans="1:9">
      <c r="A15708" s="1039" t="str">
        <f>Table_wabobpsvr_AzureCalc_AzureCalcRateCard[[#This Row],[ServiceName]]&amp;Table_wabobpsvr_AzureCalc_AzureCalcRateCard[[#This Row],[Price_Level]]&amp;Table_wabobpsvr_AzureCalc_AzureCalcRateCard[[#This Row],[Region]]</f>
        <v>Geo Redundant Storage Standard IO - Block Blob - Tier 4C13</v>
      </c>
      <c r="B15708" s="1039">
        <v>13</v>
      </c>
      <c r="C15708" s="1039" t="s">
        <v>764</v>
      </c>
      <c r="D15708" s="1039" t="s">
        <v>177</v>
      </c>
      <c r="E15708" s="1039">
        <v>6.0999999999999999E-2</v>
      </c>
      <c r="F15708" s="1039" t="s">
        <v>853</v>
      </c>
      <c r="G15708" s="775" t="s">
        <v>1972</v>
      </c>
      <c r="H15708" s="775" t="s">
        <v>1973</v>
      </c>
      <c r="I15708" s="775" t="s">
        <v>5081</v>
      </c>
    </row>
    <row r="15709" spans="1:9">
      <c r="A15709" s="775" t="str">
        <f>Table_wabobpsvr_AzureCalc_AzureCalcRateCard[[#This Row],[ServiceName]]&amp;Table_wabobpsvr_AzureCalc_AzureCalcRateCard[[#This Row],[Price_Level]]&amp;Table_wabobpsvr_AzureCalc_AzureCalcRateCard[[#This Row],[Region]]</f>
        <v>Geo Redundant Storage Standard IO - Block Blob - Tier 4D13</v>
      </c>
      <c r="B15709" s="775">
        <v>13</v>
      </c>
      <c r="C15709" s="775" t="s">
        <v>764</v>
      </c>
      <c r="D15709" s="775" t="s">
        <v>176</v>
      </c>
      <c r="E15709" s="775">
        <v>6.0999999999999999E-2</v>
      </c>
      <c r="F15709" s="775" t="s">
        <v>853</v>
      </c>
      <c r="G15709" s="775" t="s">
        <v>1972</v>
      </c>
      <c r="H15709" s="775" t="s">
        <v>1973</v>
      </c>
      <c r="I15709" s="775" t="s">
        <v>5081</v>
      </c>
    </row>
    <row r="15710" spans="1:9">
      <c r="A15710" s="775" t="str">
        <f>Table_wabobpsvr_AzureCalc_AzureCalcRateCard[[#This Row],[ServiceName]]&amp;Table_wabobpsvr_AzureCalc_AzureCalcRateCard[[#This Row],[Price_Level]]&amp;Table_wabobpsvr_AzureCalc_AzureCalcRateCard[[#This Row],[Region]]</f>
        <v>Geo Redundant Storage Standard IO - Block Blob - Tier 5MOSP13</v>
      </c>
      <c r="B15710" s="775">
        <v>13</v>
      </c>
      <c r="C15710" s="775" t="s">
        <v>764</v>
      </c>
      <c r="D15710" s="775" t="s">
        <v>606</v>
      </c>
      <c r="E15710" s="775">
        <v>6.0999999999999999E-2</v>
      </c>
      <c r="F15710" s="775" t="s">
        <v>854</v>
      </c>
      <c r="G15710" s="775" t="s">
        <v>4235</v>
      </c>
      <c r="H15710" s="775" t="s">
        <v>4235</v>
      </c>
      <c r="I15710" s="775" t="s">
        <v>5081</v>
      </c>
    </row>
    <row r="15711" spans="1:9">
      <c r="A15711" s="775" t="str">
        <f>Table_wabobpsvr_AzureCalc_AzureCalcRateCard[[#This Row],[ServiceName]]&amp;Table_wabobpsvr_AzureCalc_AzureCalcRateCard[[#This Row],[Price_Level]]&amp;Table_wabobpsvr_AzureCalc_AzureCalcRateCard[[#This Row],[Region]]</f>
        <v>Geo Redundant Storage Standard IO - Block Blob - Tier 5A13</v>
      </c>
      <c r="B15711" s="775">
        <v>13</v>
      </c>
      <c r="C15711" s="775" t="s">
        <v>764</v>
      </c>
      <c r="D15711" s="775" t="s">
        <v>174</v>
      </c>
      <c r="E15711" s="775">
        <v>6.0999999999999999E-2</v>
      </c>
      <c r="F15711" s="775" t="s">
        <v>854</v>
      </c>
      <c r="G15711" s="775" t="s">
        <v>1972</v>
      </c>
      <c r="H15711" s="775" t="s">
        <v>1973</v>
      </c>
      <c r="I15711" s="775" t="s">
        <v>5081</v>
      </c>
    </row>
    <row r="15712" spans="1:9">
      <c r="A15712" s="775" t="str">
        <f>Table_wabobpsvr_AzureCalc_AzureCalcRateCard[[#This Row],[ServiceName]]&amp;Table_wabobpsvr_AzureCalc_AzureCalcRateCard[[#This Row],[Price_Level]]&amp;Table_wabobpsvr_AzureCalc_AzureCalcRateCard[[#This Row],[Region]]</f>
        <v>Geo Redundant Storage Standard IO - Block Blob - Tier 5B13</v>
      </c>
      <c r="B15712" s="775">
        <v>13</v>
      </c>
      <c r="C15712" s="775" t="s">
        <v>764</v>
      </c>
      <c r="D15712" s="775" t="s">
        <v>175</v>
      </c>
      <c r="E15712" s="775">
        <v>6.0999999999999999E-2</v>
      </c>
      <c r="F15712" s="775" t="s">
        <v>854</v>
      </c>
      <c r="G15712" s="775" t="s">
        <v>1972</v>
      </c>
      <c r="H15712" s="775" t="s">
        <v>1973</v>
      </c>
      <c r="I15712" s="775" t="s">
        <v>5081</v>
      </c>
    </row>
    <row r="15713" spans="1:9">
      <c r="A15713" s="1039" t="str">
        <f>Table_wabobpsvr_AzureCalc_AzureCalcRateCard[[#This Row],[ServiceName]]&amp;Table_wabobpsvr_AzureCalc_AzureCalcRateCard[[#This Row],[Price_Level]]&amp;Table_wabobpsvr_AzureCalc_AzureCalcRateCard[[#This Row],[Region]]</f>
        <v>Geo Redundant Storage Standard IO - Block Blob - Tier 5C13</v>
      </c>
      <c r="B15713" s="1039">
        <v>13</v>
      </c>
      <c r="C15713" s="1039" t="s">
        <v>764</v>
      </c>
      <c r="D15713" s="1039" t="s">
        <v>177</v>
      </c>
      <c r="E15713" s="1039">
        <v>6.0999999999999999E-2</v>
      </c>
      <c r="F15713" s="1039" t="s">
        <v>854</v>
      </c>
      <c r="G15713" s="775" t="s">
        <v>1972</v>
      </c>
      <c r="H15713" s="775" t="s">
        <v>1973</v>
      </c>
      <c r="I15713" s="775" t="s">
        <v>5081</v>
      </c>
    </row>
    <row r="15714" spans="1:9">
      <c r="A15714" s="775" t="str">
        <f>Table_wabobpsvr_AzureCalc_AzureCalcRateCard[[#This Row],[ServiceName]]&amp;Table_wabobpsvr_AzureCalc_AzureCalcRateCard[[#This Row],[Price_Level]]&amp;Table_wabobpsvr_AzureCalc_AzureCalcRateCard[[#This Row],[Region]]</f>
        <v>Geo Redundant Storage Standard IO - Block Blob - Tier 5D13</v>
      </c>
      <c r="B15714" s="775">
        <v>13</v>
      </c>
      <c r="C15714" s="775" t="s">
        <v>764</v>
      </c>
      <c r="D15714" s="775" t="s">
        <v>176</v>
      </c>
      <c r="E15714" s="775">
        <v>6.0999999999999999E-2</v>
      </c>
      <c r="F15714" s="775" t="s">
        <v>854</v>
      </c>
      <c r="G15714" s="775" t="s">
        <v>1972</v>
      </c>
      <c r="H15714" s="775" t="s">
        <v>1973</v>
      </c>
      <c r="I15714" s="775" t="s">
        <v>5081</v>
      </c>
    </row>
    <row r="15715" spans="1:9">
      <c r="A15715" s="775" t="str">
        <f>Table_wabobpsvr_AzureCalc_AzureCalcRateCard[[#This Row],[ServiceName]]&amp;Table_wabobpsvr_AzureCalc_AzureCalcRateCard[[#This Row],[Price_Level]]&amp;Table_wabobpsvr_AzureCalc_AzureCalcRateCard[[#This Row],[Region]]</f>
        <v>Geo Redundant Storage Standard IO - Block Blob - Tier 6MOSP13</v>
      </c>
      <c r="B15715" s="775">
        <v>13</v>
      </c>
      <c r="C15715" s="775" t="s">
        <v>764</v>
      </c>
      <c r="D15715" s="775" t="s">
        <v>606</v>
      </c>
      <c r="E15715" s="775">
        <v>6.0999999999999999E-2</v>
      </c>
      <c r="F15715" s="775" t="s">
        <v>855</v>
      </c>
      <c r="G15715" s="775" t="s">
        <v>4235</v>
      </c>
      <c r="H15715" s="775" t="s">
        <v>4235</v>
      </c>
      <c r="I15715" s="775" t="s">
        <v>5081</v>
      </c>
    </row>
    <row r="15716" spans="1:9">
      <c r="A15716" s="775" t="str">
        <f>Table_wabobpsvr_AzureCalc_AzureCalcRateCard[[#This Row],[ServiceName]]&amp;Table_wabobpsvr_AzureCalc_AzureCalcRateCard[[#This Row],[Price_Level]]&amp;Table_wabobpsvr_AzureCalc_AzureCalcRateCard[[#This Row],[Region]]</f>
        <v>A0 VM (Non-Windows)B6</v>
      </c>
      <c r="B15716" s="775">
        <v>6</v>
      </c>
      <c r="C15716" s="775" t="s">
        <v>680</v>
      </c>
      <c r="D15716" s="775" t="s">
        <v>175</v>
      </c>
      <c r="E15716" s="775">
        <v>1.4E-2</v>
      </c>
      <c r="F15716" s="775" t="s">
        <v>704</v>
      </c>
      <c r="G15716" s="775" t="s">
        <v>1914</v>
      </c>
      <c r="H15716" s="775" t="s">
        <v>1915</v>
      </c>
      <c r="I15716" s="775" t="s">
        <v>5415</v>
      </c>
    </row>
    <row r="15717" spans="1:9">
      <c r="A15717" s="775" t="str">
        <f>Table_wabobpsvr_AzureCalc_AzureCalcRateCard[[#This Row],[ServiceName]]&amp;Table_wabobpsvr_AzureCalc_AzureCalcRateCard[[#This Row],[Price_Level]]&amp;Table_wabobpsvr_AzureCalc_AzureCalcRateCard[[#This Row],[Region]]</f>
        <v>A0 VM (Non-Windows)C6</v>
      </c>
      <c r="B15717" s="775">
        <v>6</v>
      </c>
      <c r="C15717" s="775" t="s">
        <v>680</v>
      </c>
      <c r="D15717" s="775" t="s">
        <v>177</v>
      </c>
      <c r="E15717" s="775">
        <v>1.34E-2</v>
      </c>
      <c r="F15717" s="775" t="s">
        <v>704</v>
      </c>
      <c r="G15717" s="775" t="s">
        <v>1914</v>
      </c>
      <c r="H15717" s="775" t="s">
        <v>1915</v>
      </c>
      <c r="I15717" s="775" t="s">
        <v>5415</v>
      </c>
    </row>
    <row r="15718" spans="1:9">
      <c r="A15718" s="775" t="str">
        <f>Table_wabobpsvr_AzureCalc_AzureCalcRateCard[[#This Row],[ServiceName]]&amp;Table_wabobpsvr_AzureCalc_AzureCalcRateCard[[#This Row],[Price_Level]]&amp;Table_wabobpsvr_AzureCalc_AzureCalcRateCard[[#This Row],[Region]]</f>
        <v>A0 VM (Non-Windows)C8</v>
      </c>
      <c r="B15718" s="775">
        <v>8</v>
      </c>
      <c r="C15718" s="775" t="s">
        <v>680</v>
      </c>
      <c r="D15718" s="775" t="s">
        <v>177</v>
      </c>
      <c r="E15718" s="775">
        <v>1.34E-2</v>
      </c>
      <c r="F15718" s="775" t="s">
        <v>704</v>
      </c>
      <c r="G15718" s="775" t="s">
        <v>2056</v>
      </c>
      <c r="H15718" s="775" t="s">
        <v>2057</v>
      </c>
      <c r="I15718" s="775" t="s">
        <v>5050</v>
      </c>
    </row>
    <row r="15719" spans="1:9">
      <c r="A15719" s="775" t="str">
        <f>Table_wabobpsvr_AzureCalc_AzureCalcRateCard[[#This Row],[ServiceName]]&amp;Table_wabobpsvr_AzureCalc_AzureCalcRateCard[[#This Row],[Price_Level]]&amp;Table_wabobpsvr_AzureCalc_AzureCalcRateCard[[#This Row],[Region]]</f>
        <v>A0 VM (Non-Windows)D8</v>
      </c>
      <c r="B15719" s="775">
        <v>8</v>
      </c>
      <c r="C15719" s="775" t="s">
        <v>680</v>
      </c>
      <c r="D15719" s="775" t="s">
        <v>176</v>
      </c>
      <c r="E15719" s="775">
        <v>1.2800000000000001E-2</v>
      </c>
      <c r="F15719" s="775" t="s">
        <v>704</v>
      </c>
      <c r="G15719" s="775" t="s">
        <v>2056</v>
      </c>
      <c r="H15719" s="775" t="s">
        <v>2057</v>
      </c>
      <c r="I15719" s="775" t="s">
        <v>5050</v>
      </c>
    </row>
    <row r="15720" spans="1:9">
      <c r="A15720" s="775" t="str">
        <f>Table_wabobpsvr_AzureCalc_AzureCalcRateCard[[#This Row],[ServiceName]]&amp;Table_wabobpsvr_AzureCalc_AzureCalcRateCard[[#This Row],[Price_Level]]&amp;Table_wabobpsvr_AzureCalc_AzureCalcRateCard[[#This Row],[Region]]</f>
        <v>A0 VM (Non-Windows)MOSP9</v>
      </c>
      <c r="B15720" s="775">
        <v>9</v>
      </c>
      <c r="C15720" s="775" t="s">
        <v>680</v>
      </c>
      <c r="D15720" s="775" t="s">
        <v>606</v>
      </c>
      <c r="E15720" s="775">
        <v>0.02</v>
      </c>
      <c r="F15720" s="775" t="s">
        <v>704</v>
      </c>
      <c r="G15720" s="775" t="s">
        <v>4235</v>
      </c>
      <c r="H15720" s="775" t="s">
        <v>4235</v>
      </c>
      <c r="I15720" s="775" t="s">
        <v>5416</v>
      </c>
    </row>
    <row r="15721" spans="1:9">
      <c r="A15721" s="775" t="str">
        <f>Table_wabobpsvr_AzureCalc_AzureCalcRateCard[[#This Row],[ServiceName]]&amp;Table_wabobpsvr_AzureCalc_AzureCalcRateCard[[#This Row],[Price_Level]]&amp;Table_wabobpsvr_AzureCalc_AzureCalcRateCard[[#This Row],[Region]]</f>
        <v>A0 VM (Non-Windows)A9</v>
      </c>
      <c r="B15721" s="775">
        <v>9</v>
      </c>
      <c r="C15721" s="775" t="s">
        <v>680</v>
      </c>
      <c r="D15721" s="775" t="s">
        <v>174</v>
      </c>
      <c r="E15721" s="775">
        <v>1.46E-2</v>
      </c>
      <c r="F15721" s="775" t="s">
        <v>704</v>
      </c>
      <c r="G15721" s="775" t="s">
        <v>2058</v>
      </c>
      <c r="H15721" s="775" t="s">
        <v>2059</v>
      </c>
      <c r="I15721" s="775" t="s">
        <v>5416</v>
      </c>
    </row>
    <row r="15722" spans="1:9">
      <c r="A15722" s="775" t="str">
        <f>Table_wabobpsvr_AzureCalc_AzureCalcRateCard[[#This Row],[ServiceName]]&amp;Table_wabobpsvr_AzureCalc_AzureCalcRateCard[[#This Row],[Price_Level]]&amp;Table_wabobpsvr_AzureCalc_AzureCalcRateCard[[#This Row],[Region]]</f>
        <v>A0 VM (Non-Windows)B9</v>
      </c>
      <c r="B15722" s="775">
        <v>9</v>
      </c>
      <c r="C15722" s="775" t="s">
        <v>680</v>
      </c>
      <c r="D15722" s="775" t="s">
        <v>175</v>
      </c>
      <c r="E15722" s="775">
        <v>1.4E-2</v>
      </c>
      <c r="F15722" s="775" t="s">
        <v>704</v>
      </c>
      <c r="G15722" s="775" t="s">
        <v>2058</v>
      </c>
      <c r="H15722" s="775" t="s">
        <v>2059</v>
      </c>
      <c r="I15722" s="775" t="s">
        <v>5416</v>
      </c>
    </row>
    <row r="15723" spans="1:9">
      <c r="A15723" s="775" t="str">
        <f>Table_wabobpsvr_AzureCalc_AzureCalcRateCard[[#This Row],[ServiceName]]&amp;Table_wabobpsvr_AzureCalc_AzureCalcRateCard[[#This Row],[Price_Level]]&amp;Table_wabobpsvr_AzureCalc_AzureCalcRateCard[[#This Row],[Region]]</f>
        <v>A0 VM (Non-Windows)C9</v>
      </c>
      <c r="B15723" s="775">
        <v>9</v>
      </c>
      <c r="C15723" s="775" t="s">
        <v>680</v>
      </c>
      <c r="D15723" s="775" t="s">
        <v>177</v>
      </c>
      <c r="E15723" s="775">
        <v>1.34E-2</v>
      </c>
      <c r="F15723" s="775" t="s">
        <v>704</v>
      </c>
      <c r="G15723" s="775" t="s">
        <v>2058</v>
      </c>
      <c r="H15723" s="775" t="s">
        <v>2059</v>
      </c>
      <c r="I15723" s="775" t="s">
        <v>5416</v>
      </c>
    </row>
    <row r="15724" spans="1:9">
      <c r="A15724" s="775" t="str">
        <f>Table_wabobpsvr_AzureCalc_AzureCalcRateCard[[#This Row],[ServiceName]]&amp;Table_wabobpsvr_AzureCalc_AzureCalcRateCard[[#This Row],[Price_Level]]&amp;Table_wabobpsvr_AzureCalc_AzureCalcRateCard[[#This Row],[Region]]</f>
        <v>A0 VM (Non-Windows)D9</v>
      </c>
      <c r="B15724" s="775">
        <v>9</v>
      </c>
      <c r="C15724" s="775" t="s">
        <v>680</v>
      </c>
      <c r="D15724" s="775" t="s">
        <v>176</v>
      </c>
      <c r="E15724" s="775">
        <v>1.2800000000000001E-2</v>
      </c>
      <c r="F15724" s="775" t="s">
        <v>704</v>
      </c>
      <c r="G15724" s="775" t="s">
        <v>2058</v>
      </c>
      <c r="H15724" s="775" t="s">
        <v>2059</v>
      </c>
      <c r="I15724" s="775" t="s">
        <v>5416</v>
      </c>
    </row>
    <row r="15725" spans="1:9">
      <c r="A15725" s="1039" t="str">
        <f>Table_wabobpsvr_AzureCalc_AzureCalcRateCard[[#This Row],[ServiceName]]&amp;Table_wabobpsvr_AzureCalc_AzureCalcRateCard[[#This Row],[Price_Level]]&amp;Table_wabobpsvr_AzureCalc_AzureCalcRateCard[[#This Row],[Region]]</f>
        <v>A0 VM (Non-Windows)MOSP10</v>
      </c>
      <c r="B15725" s="1039">
        <v>10</v>
      </c>
      <c r="C15725" s="1039" t="s">
        <v>680</v>
      </c>
      <c r="D15725" s="1039" t="s">
        <v>606</v>
      </c>
      <c r="E15725" s="1039">
        <v>0.02</v>
      </c>
      <c r="F15725" s="1039" t="s">
        <v>704</v>
      </c>
      <c r="G15725" s="775" t="s">
        <v>4235</v>
      </c>
      <c r="H15725" s="775" t="s">
        <v>4235</v>
      </c>
      <c r="I15725" s="775" t="s">
        <v>5417</v>
      </c>
    </row>
    <row r="15726" spans="1:9">
      <c r="A15726" s="775" t="str">
        <f>Table_wabobpsvr_AzureCalc_AzureCalcRateCard[[#This Row],[ServiceName]]&amp;Table_wabobpsvr_AzureCalc_AzureCalcRateCard[[#This Row],[Price_Level]]&amp;Table_wabobpsvr_AzureCalc_AzureCalcRateCard[[#This Row],[Region]]</f>
        <v>A0 VM (Non-Windows)A10</v>
      </c>
      <c r="B15726" s="775">
        <v>10</v>
      </c>
      <c r="C15726" s="775" t="s">
        <v>680</v>
      </c>
      <c r="D15726" s="775" t="s">
        <v>174</v>
      </c>
      <c r="E15726" s="775">
        <v>1.46E-2</v>
      </c>
      <c r="F15726" s="775" t="s">
        <v>704</v>
      </c>
      <c r="G15726" s="775" t="s">
        <v>2060</v>
      </c>
      <c r="H15726" s="775" t="s">
        <v>2061</v>
      </c>
      <c r="I15726" s="775" t="s">
        <v>5417</v>
      </c>
    </row>
    <row r="15727" spans="1:9">
      <c r="A15727" s="775" t="str">
        <f>Table_wabobpsvr_AzureCalc_AzureCalcRateCard[[#This Row],[ServiceName]]&amp;Table_wabobpsvr_AzureCalc_AzureCalcRateCard[[#This Row],[Price_Level]]&amp;Table_wabobpsvr_AzureCalc_AzureCalcRateCard[[#This Row],[Region]]</f>
        <v>A0 VM (Non-Windows)D6</v>
      </c>
      <c r="B15727" s="775">
        <v>6</v>
      </c>
      <c r="C15727" s="775" t="s">
        <v>680</v>
      </c>
      <c r="D15727" s="775" t="s">
        <v>176</v>
      </c>
      <c r="E15727" s="775">
        <v>1.2800000000000001E-2</v>
      </c>
      <c r="F15727" s="775" t="s">
        <v>704</v>
      </c>
      <c r="G15727" s="775" t="s">
        <v>1914</v>
      </c>
      <c r="H15727" s="775" t="s">
        <v>1915</v>
      </c>
      <c r="I15727" s="775" t="s">
        <v>5415</v>
      </c>
    </row>
    <row r="15728" spans="1:9">
      <c r="A15728" s="1039" t="str">
        <f>Table_wabobpsvr_AzureCalc_AzureCalcRateCard[[#This Row],[ServiceName]]&amp;Table_wabobpsvr_AzureCalc_AzureCalcRateCard[[#This Row],[Price_Level]]&amp;Table_wabobpsvr_AzureCalc_AzureCalcRateCard[[#This Row],[Region]]</f>
        <v>A0 VM (Non-Windows)B10</v>
      </c>
      <c r="B15728" s="1039">
        <v>10</v>
      </c>
      <c r="C15728" s="1039" t="s">
        <v>680</v>
      </c>
      <c r="D15728" s="1039" t="s">
        <v>175</v>
      </c>
      <c r="E15728" s="1039">
        <v>1.4E-2</v>
      </c>
      <c r="F15728" s="1039" t="s">
        <v>704</v>
      </c>
      <c r="G15728" s="775" t="s">
        <v>2060</v>
      </c>
      <c r="H15728" s="775" t="s">
        <v>2061</v>
      </c>
      <c r="I15728" s="775" t="s">
        <v>5417</v>
      </c>
    </row>
    <row r="15729" spans="1:9">
      <c r="A15729" s="1039" t="str">
        <f>Table_wabobpsvr_AzureCalc_AzureCalcRateCard[[#This Row],[ServiceName]]&amp;Table_wabobpsvr_AzureCalc_AzureCalcRateCard[[#This Row],[Price_Level]]&amp;Table_wabobpsvr_AzureCalc_AzureCalcRateCard[[#This Row],[Region]]</f>
        <v>A0 VM (Non-Windows)C10</v>
      </c>
      <c r="B15729" s="1039">
        <v>10</v>
      </c>
      <c r="C15729" s="1039" t="s">
        <v>680</v>
      </c>
      <c r="D15729" s="1039" t="s">
        <v>177</v>
      </c>
      <c r="E15729" s="1039">
        <v>1.34E-2</v>
      </c>
      <c r="F15729" s="1039" t="s">
        <v>704</v>
      </c>
      <c r="G15729" s="775" t="s">
        <v>2060</v>
      </c>
      <c r="H15729" s="775" t="s">
        <v>2061</v>
      </c>
      <c r="I15729" s="775" t="s">
        <v>5417</v>
      </c>
    </row>
    <row r="15730" spans="1:9">
      <c r="A15730" s="1039" t="str">
        <f>Table_wabobpsvr_AzureCalc_AzureCalcRateCard[[#This Row],[ServiceName]]&amp;Table_wabobpsvr_AzureCalc_AzureCalcRateCard[[#This Row],[Price_Level]]&amp;Table_wabobpsvr_AzureCalc_AzureCalcRateCard[[#This Row],[Region]]</f>
        <v>A0 VM (Non-Windows)D10</v>
      </c>
      <c r="B15730" s="1039">
        <v>10</v>
      </c>
      <c r="C15730" s="1039" t="s">
        <v>680</v>
      </c>
      <c r="D15730" s="1039" t="s">
        <v>176</v>
      </c>
      <c r="E15730" s="1039">
        <v>1.2800000000000001E-2</v>
      </c>
      <c r="F15730" s="1039" t="s">
        <v>704</v>
      </c>
      <c r="G15730" s="775" t="s">
        <v>2060</v>
      </c>
      <c r="H15730" s="775" t="s">
        <v>2061</v>
      </c>
      <c r="I15730" s="775" t="s">
        <v>5417</v>
      </c>
    </row>
    <row r="15731" spans="1:9">
      <c r="A15731" s="1039" t="str">
        <f>Table_wabobpsvr_AzureCalc_AzureCalcRateCard[[#This Row],[ServiceName]]&amp;Table_wabobpsvr_AzureCalc_AzureCalcRateCard[[#This Row],[Price_Level]]&amp;Table_wabobpsvr_AzureCalc_AzureCalcRateCard[[#This Row],[Region]]</f>
        <v>A0 VM (Non-Windows)MOSP11</v>
      </c>
      <c r="B15731" s="1039">
        <v>11</v>
      </c>
      <c r="C15731" s="1039" t="s">
        <v>680</v>
      </c>
      <c r="D15731" s="1039" t="s">
        <v>606</v>
      </c>
      <c r="E15731" s="1039">
        <v>2.7E-2</v>
      </c>
      <c r="F15731" s="1039" t="s">
        <v>704</v>
      </c>
      <c r="G15731" s="775" t="s">
        <v>4235</v>
      </c>
      <c r="H15731" s="775" t="s">
        <v>4235</v>
      </c>
      <c r="I15731" s="775" t="s">
        <v>5418</v>
      </c>
    </row>
    <row r="15732" spans="1:9">
      <c r="A15732" s="1039" t="str">
        <f>Table_wabobpsvr_AzureCalc_AzureCalcRateCard[[#This Row],[ServiceName]]&amp;Table_wabobpsvr_AzureCalc_AzureCalcRateCard[[#This Row],[Price_Level]]&amp;Table_wabobpsvr_AzureCalc_AzureCalcRateCard[[#This Row],[Region]]</f>
        <v>A0 VM (Non-Windows)A11</v>
      </c>
      <c r="B15732" s="1039">
        <v>11</v>
      </c>
      <c r="C15732" s="1039" t="s">
        <v>680</v>
      </c>
      <c r="D15732" s="1039" t="s">
        <v>174</v>
      </c>
      <c r="E15732" s="1039">
        <v>1.9709999999999998E-2</v>
      </c>
      <c r="F15732" s="1039" t="s">
        <v>704</v>
      </c>
      <c r="G15732" s="775" t="s">
        <v>2062</v>
      </c>
      <c r="H15732" s="775" t="s">
        <v>2063</v>
      </c>
      <c r="I15732" s="775" t="s">
        <v>5418</v>
      </c>
    </row>
    <row r="15733" spans="1:9">
      <c r="A15733" s="1039" t="str">
        <f>Table_wabobpsvr_AzureCalc_AzureCalcRateCard[[#This Row],[ServiceName]]&amp;Table_wabobpsvr_AzureCalc_AzureCalcRateCard[[#This Row],[Price_Level]]&amp;Table_wabobpsvr_AzureCalc_AzureCalcRateCard[[#This Row],[Region]]</f>
        <v>A0 VM (Non-Windows)B11</v>
      </c>
      <c r="B15733" s="1039">
        <v>11</v>
      </c>
      <c r="C15733" s="1039" t="s">
        <v>680</v>
      </c>
      <c r="D15733" s="1039" t="s">
        <v>175</v>
      </c>
      <c r="E15733" s="1039">
        <v>1.89E-2</v>
      </c>
      <c r="F15733" s="1039" t="s">
        <v>704</v>
      </c>
      <c r="G15733" s="775" t="s">
        <v>2062</v>
      </c>
      <c r="H15733" s="775" t="s">
        <v>2063</v>
      </c>
      <c r="I15733" s="775" t="s">
        <v>5418</v>
      </c>
    </row>
    <row r="15734" spans="1:9">
      <c r="A15734" s="1039" t="str">
        <f>Table_wabobpsvr_AzureCalc_AzureCalcRateCard[[#This Row],[ServiceName]]&amp;Table_wabobpsvr_AzureCalc_AzureCalcRateCard[[#This Row],[Price_Level]]&amp;Table_wabobpsvr_AzureCalc_AzureCalcRateCard[[#This Row],[Region]]</f>
        <v>A0 VM (Non-Windows)C11</v>
      </c>
      <c r="B15734" s="1039">
        <v>11</v>
      </c>
      <c r="C15734" s="1039" t="s">
        <v>680</v>
      </c>
      <c r="D15734" s="1039" t="s">
        <v>177</v>
      </c>
      <c r="E15734" s="1039">
        <v>1.8089999999999998E-2</v>
      </c>
      <c r="F15734" s="1039" t="s">
        <v>704</v>
      </c>
      <c r="G15734" s="775" t="s">
        <v>2062</v>
      </c>
      <c r="H15734" s="775" t="s">
        <v>2063</v>
      </c>
      <c r="I15734" s="775" t="s">
        <v>5418</v>
      </c>
    </row>
    <row r="15735" spans="1:9">
      <c r="A15735" s="1039" t="str">
        <f>Table_wabobpsvr_AzureCalc_AzureCalcRateCard[[#This Row],[ServiceName]]&amp;Table_wabobpsvr_AzureCalc_AzureCalcRateCard[[#This Row],[Price_Level]]&amp;Table_wabobpsvr_AzureCalc_AzureCalcRateCard[[#This Row],[Region]]</f>
        <v>A0 VM (Non-Windows)D11</v>
      </c>
      <c r="B15735" s="1039">
        <v>11</v>
      </c>
      <c r="C15735" s="1039" t="s">
        <v>680</v>
      </c>
      <c r="D15735" s="1039" t="s">
        <v>176</v>
      </c>
      <c r="E15735" s="1039">
        <v>1.728E-2</v>
      </c>
      <c r="F15735" s="1039" t="s">
        <v>704</v>
      </c>
      <c r="G15735" s="775" t="s">
        <v>2062</v>
      </c>
      <c r="H15735" s="775" t="s">
        <v>2063</v>
      </c>
      <c r="I15735" s="775" t="s">
        <v>5418</v>
      </c>
    </row>
    <row r="15736" spans="1:9">
      <c r="A15736" s="1039" t="str">
        <f>Table_wabobpsvr_AzureCalc_AzureCalcRateCard[[#This Row],[ServiceName]]&amp;Table_wabobpsvr_AzureCalc_AzureCalcRateCard[[#This Row],[Price_Level]]&amp;Table_wabobpsvr_AzureCalc_AzureCalcRateCard[[#This Row],[Region]]</f>
        <v>A0 VM (Non-Windows)MOSP12</v>
      </c>
      <c r="B15736" s="1039">
        <v>12</v>
      </c>
      <c r="C15736" s="1039" t="s">
        <v>680</v>
      </c>
      <c r="D15736" s="1039" t="s">
        <v>606</v>
      </c>
      <c r="E15736" s="1039">
        <v>2.4E-2</v>
      </c>
      <c r="F15736" s="1039" t="s">
        <v>704</v>
      </c>
      <c r="G15736" s="775" t="s">
        <v>4235</v>
      </c>
      <c r="H15736" s="775" t="s">
        <v>4235</v>
      </c>
      <c r="I15736" s="775" t="s">
        <v>5419</v>
      </c>
    </row>
    <row r="15737" spans="1:9">
      <c r="A15737" s="1039" t="str">
        <f>Table_wabobpsvr_AzureCalc_AzureCalcRateCard[[#This Row],[ServiceName]]&amp;Table_wabobpsvr_AzureCalc_AzureCalcRateCard[[#This Row],[Price_Level]]&amp;Table_wabobpsvr_AzureCalc_AzureCalcRateCard[[#This Row],[Region]]</f>
        <v>A0 VM (Non-Windows)MOSP4</v>
      </c>
      <c r="B15737" s="1039">
        <v>4</v>
      </c>
      <c r="C15737" s="1039" t="s">
        <v>680</v>
      </c>
      <c r="D15737" s="1039" t="s">
        <v>606</v>
      </c>
      <c r="E15737" s="1039">
        <v>0.02</v>
      </c>
      <c r="F15737" s="1039" t="s">
        <v>704</v>
      </c>
      <c r="G15737" s="775" t="s">
        <v>4235</v>
      </c>
      <c r="H15737" s="775" t="s">
        <v>4235</v>
      </c>
      <c r="I15737" s="775" t="s">
        <v>5042</v>
      </c>
    </row>
    <row r="15738" spans="1:9">
      <c r="A15738" s="775" t="str">
        <f>Table_wabobpsvr_AzureCalc_AzureCalcRateCard[[#This Row],[ServiceName]]&amp;Table_wabobpsvr_AzureCalc_AzureCalcRateCard[[#This Row],[Price_Level]]&amp;Table_wabobpsvr_AzureCalc_AzureCalcRateCard[[#This Row],[Region]]</f>
        <v>A0 VM (Non-Windows)A12</v>
      </c>
      <c r="B15738" s="775">
        <v>12</v>
      </c>
      <c r="C15738" s="775" t="s">
        <v>680</v>
      </c>
      <c r="D15738" s="775" t="s">
        <v>174</v>
      </c>
      <c r="E15738" s="775">
        <v>1.7520000000000001E-2</v>
      </c>
      <c r="F15738" s="775" t="s">
        <v>704</v>
      </c>
      <c r="G15738" s="775" t="s">
        <v>2064</v>
      </c>
      <c r="H15738" s="775" t="s">
        <v>2065</v>
      </c>
      <c r="I15738" s="775" t="s">
        <v>5419</v>
      </c>
    </row>
    <row r="15739" spans="1:9">
      <c r="A15739" s="775" t="str">
        <f>Table_wabobpsvr_AzureCalc_AzureCalcRateCard[[#This Row],[ServiceName]]&amp;Table_wabobpsvr_AzureCalc_AzureCalcRateCard[[#This Row],[Price_Level]]&amp;Table_wabobpsvr_AzureCalc_AzureCalcRateCard[[#This Row],[Region]]</f>
        <v>A0 VM (Non-Windows)B12</v>
      </c>
      <c r="B15739" s="775">
        <v>12</v>
      </c>
      <c r="C15739" s="775" t="s">
        <v>680</v>
      </c>
      <c r="D15739" s="775" t="s">
        <v>175</v>
      </c>
      <c r="E15739" s="775">
        <v>1.6799999999999999E-2</v>
      </c>
      <c r="F15739" s="775" t="s">
        <v>704</v>
      </c>
      <c r="G15739" s="775" t="s">
        <v>2064</v>
      </c>
      <c r="H15739" s="775" t="s">
        <v>2065</v>
      </c>
      <c r="I15739" s="775" t="s">
        <v>5419</v>
      </c>
    </row>
    <row r="15740" spans="1:9">
      <c r="A15740" s="775" t="str">
        <f>Table_wabobpsvr_AzureCalc_AzureCalcRateCard[[#This Row],[ServiceName]]&amp;Table_wabobpsvr_AzureCalc_AzureCalcRateCard[[#This Row],[Price_Level]]&amp;Table_wabobpsvr_AzureCalc_AzureCalcRateCard[[#This Row],[Region]]</f>
        <v>A0 VM (Non-Windows)C12</v>
      </c>
      <c r="B15740" s="775">
        <v>12</v>
      </c>
      <c r="C15740" s="775" t="s">
        <v>680</v>
      </c>
      <c r="D15740" s="775" t="s">
        <v>177</v>
      </c>
      <c r="E15740" s="775">
        <v>1.6080000000000001E-2</v>
      </c>
      <c r="F15740" s="775" t="s">
        <v>704</v>
      </c>
      <c r="G15740" s="775" t="s">
        <v>2064</v>
      </c>
      <c r="H15740" s="775" t="s">
        <v>2065</v>
      </c>
      <c r="I15740" s="775" t="s">
        <v>5419</v>
      </c>
    </row>
    <row r="15741" spans="1:9">
      <c r="A15741" s="775" t="str">
        <f>Table_wabobpsvr_AzureCalc_AzureCalcRateCard[[#This Row],[ServiceName]]&amp;Table_wabobpsvr_AzureCalc_AzureCalcRateCard[[#This Row],[Price_Level]]&amp;Table_wabobpsvr_AzureCalc_AzureCalcRateCard[[#This Row],[Region]]</f>
        <v>A0 VM (Non-Windows)D12</v>
      </c>
      <c r="B15741" s="775">
        <v>12</v>
      </c>
      <c r="C15741" s="775" t="s">
        <v>680</v>
      </c>
      <c r="D15741" s="775" t="s">
        <v>176</v>
      </c>
      <c r="E15741" s="775">
        <v>1.536E-2</v>
      </c>
      <c r="F15741" s="775" t="s">
        <v>704</v>
      </c>
      <c r="G15741" s="775" t="s">
        <v>2064</v>
      </c>
      <c r="H15741" s="775" t="s">
        <v>2065</v>
      </c>
      <c r="I15741" s="775" t="s">
        <v>5419</v>
      </c>
    </row>
    <row r="15742" spans="1:9">
      <c r="A15742" s="775" t="str">
        <f>Table_wabobpsvr_AzureCalc_AzureCalcRateCard[[#This Row],[ServiceName]]&amp;Table_wabobpsvr_AzureCalc_AzureCalcRateCard[[#This Row],[Price_Level]]&amp;Table_wabobpsvr_AzureCalc_AzureCalcRateCard[[#This Row],[Region]]</f>
        <v>A0 VM (Non-Windows)MOSP13</v>
      </c>
      <c r="B15742" s="775">
        <v>13</v>
      </c>
      <c r="C15742" s="775" t="s">
        <v>680</v>
      </c>
      <c r="D15742" s="775" t="s">
        <v>606</v>
      </c>
      <c r="E15742" s="775">
        <v>2.7E-2</v>
      </c>
      <c r="F15742" s="775" t="s">
        <v>704</v>
      </c>
      <c r="G15742" s="775" t="s">
        <v>4235</v>
      </c>
      <c r="H15742" s="775" t="s">
        <v>4235</v>
      </c>
      <c r="I15742" s="775" t="s">
        <v>5041</v>
      </c>
    </row>
    <row r="15743" spans="1:9">
      <c r="A15743" s="775" t="str">
        <f>Table_wabobpsvr_AzureCalc_AzureCalcRateCard[[#This Row],[ServiceName]]&amp;Table_wabobpsvr_AzureCalc_AzureCalcRateCard[[#This Row],[Price_Level]]&amp;Table_wabobpsvr_AzureCalc_AzureCalcRateCard[[#This Row],[Region]]</f>
        <v>A0 VM (Non-Windows)A13</v>
      </c>
      <c r="B15743" s="775">
        <v>13</v>
      </c>
      <c r="C15743" s="775" t="s">
        <v>680</v>
      </c>
      <c r="D15743" s="775" t="s">
        <v>174</v>
      </c>
      <c r="E15743" s="775">
        <v>1.9709999999999998E-2</v>
      </c>
      <c r="F15743" s="775" t="s">
        <v>704</v>
      </c>
      <c r="G15743" s="775" t="s">
        <v>2066</v>
      </c>
      <c r="H15743" s="775" t="s">
        <v>2067</v>
      </c>
      <c r="I15743" s="775" t="s">
        <v>5041</v>
      </c>
    </row>
    <row r="15744" spans="1:9">
      <c r="A15744" s="775" t="str">
        <f>Table_wabobpsvr_AzureCalc_AzureCalcRateCard[[#This Row],[ServiceName]]&amp;Table_wabobpsvr_AzureCalc_AzureCalcRateCard[[#This Row],[Price_Level]]&amp;Table_wabobpsvr_AzureCalc_AzureCalcRateCard[[#This Row],[Region]]</f>
        <v>A0 VM (Non-Windows)B13</v>
      </c>
      <c r="B15744" s="775">
        <v>13</v>
      </c>
      <c r="C15744" s="775" t="s">
        <v>680</v>
      </c>
      <c r="D15744" s="775" t="s">
        <v>175</v>
      </c>
      <c r="E15744" s="775">
        <v>1.89E-2</v>
      </c>
      <c r="F15744" s="775" t="s">
        <v>704</v>
      </c>
      <c r="G15744" s="775" t="s">
        <v>2066</v>
      </c>
      <c r="H15744" s="775" t="s">
        <v>2067</v>
      </c>
      <c r="I15744" s="775" t="s">
        <v>5041</v>
      </c>
    </row>
    <row r="15745" spans="1:9">
      <c r="A15745" s="775" t="str">
        <f>Table_wabobpsvr_AzureCalc_AzureCalcRateCard[[#This Row],[ServiceName]]&amp;Table_wabobpsvr_AzureCalc_AzureCalcRateCard[[#This Row],[Price_Level]]&amp;Table_wabobpsvr_AzureCalc_AzureCalcRateCard[[#This Row],[Region]]</f>
        <v>A0 VM (Non-Windows)C13</v>
      </c>
      <c r="B15745" s="775">
        <v>13</v>
      </c>
      <c r="C15745" s="775" t="s">
        <v>680</v>
      </c>
      <c r="D15745" s="775" t="s">
        <v>177</v>
      </c>
      <c r="E15745" s="775">
        <v>1.8089999999999998E-2</v>
      </c>
      <c r="F15745" s="775" t="s">
        <v>704</v>
      </c>
      <c r="G15745" s="775" t="s">
        <v>2066</v>
      </c>
      <c r="H15745" s="775" t="s">
        <v>2067</v>
      </c>
      <c r="I15745" s="775" t="s">
        <v>5041</v>
      </c>
    </row>
    <row r="15746" spans="1:9">
      <c r="A15746" s="775" t="str">
        <f>Table_wabobpsvr_AzureCalc_AzureCalcRateCard[[#This Row],[ServiceName]]&amp;Table_wabobpsvr_AzureCalc_AzureCalcRateCard[[#This Row],[Price_Level]]&amp;Table_wabobpsvr_AzureCalc_AzureCalcRateCard[[#This Row],[Region]]</f>
        <v>Geo Redundant Storage Standard IO - Page Blob/Disk - Tier 5B14</v>
      </c>
      <c r="B15746" s="775">
        <v>14</v>
      </c>
      <c r="C15746" s="775" t="s">
        <v>764</v>
      </c>
      <c r="D15746" s="775" t="s">
        <v>175</v>
      </c>
      <c r="E15746" s="775">
        <v>7.4999999999999997E-2</v>
      </c>
      <c r="F15746" s="775" t="s">
        <v>875</v>
      </c>
      <c r="G15746" s="775" t="s">
        <v>2451</v>
      </c>
      <c r="H15746" s="775" t="s">
        <v>2452</v>
      </c>
      <c r="I15746" s="775" t="s">
        <v>5420</v>
      </c>
    </row>
    <row r="15747" spans="1:9">
      <c r="A15747" s="775" t="str">
        <f>Table_wabobpsvr_AzureCalc_AzureCalcRateCard[[#This Row],[ServiceName]]&amp;Table_wabobpsvr_AzureCalc_AzureCalcRateCard[[#This Row],[Price_Level]]&amp;Table_wabobpsvr_AzureCalc_AzureCalcRateCard[[#This Row],[Region]]</f>
        <v>Geo Redundant Storage Standard IO - Page Blob/Disk - Tier 5C14</v>
      </c>
      <c r="B15747" s="775">
        <v>14</v>
      </c>
      <c r="C15747" s="775" t="s">
        <v>764</v>
      </c>
      <c r="D15747" s="775" t="s">
        <v>177</v>
      </c>
      <c r="E15747" s="775">
        <v>7.4999999999999997E-2</v>
      </c>
      <c r="F15747" s="775" t="s">
        <v>875</v>
      </c>
      <c r="G15747" s="775" t="s">
        <v>2451</v>
      </c>
      <c r="H15747" s="775" t="s">
        <v>2452</v>
      </c>
      <c r="I15747" s="775" t="s">
        <v>5420</v>
      </c>
    </row>
    <row r="15748" spans="1:9">
      <c r="A15748" s="775" t="str">
        <f>Table_wabobpsvr_AzureCalc_AzureCalcRateCard[[#This Row],[ServiceName]]&amp;Table_wabobpsvr_AzureCalc_AzureCalcRateCard[[#This Row],[Price_Level]]&amp;Table_wabobpsvr_AzureCalc_AzureCalcRateCard[[#This Row],[Region]]</f>
        <v>Geo Redundant Storage Standard IO - Page Blob/Disk - Tier 5D14</v>
      </c>
      <c r="B15748" s="775">
        <v>14</v>
      </c>
      <c r="C15748" s="775" t="s">
        <v>764</v>
      </c>
      <c r="D15748" s="775" t="s">
        <v>176</v>
      </c>
      <c r="E15748" s="775">
        <v>7.4999999999999997E-2</v>
      </c>
      <c r="F15748" s="775" t="s">
        <v>875</v>
      </c>
      <c r="G15748" s="775" t="s">
        <v>2451</v>
      </c>
      <c r="H15748" s="775" t="s">
        <v>2452</v>
      </c>
      <c r="I15748" s="775" t="s">
        <v>5420</v>
      </c>
    </row>
    <row r="15749" spans="1:9">
      <c r="A15749" s="775" t="str">
        <f>Table_wabobpsvr_AzureCalc_AzureCalcRateCard[[#This Row],[ServiceName]]&amp;Table_wabobpsvr_AzureCalc_AzureCalcRateCard[[#This Row],[Price_Level]]&amp;Table_wabobpsvr_AzureCalc_AzureCalcRateCard[[#This Row],[Region]]</f>
        <v>Geo Redundant Storage Standard IO - Page Blob/Disk - Tier 6MOSP14</v>
      </c>
      <c r="B15749" s="775">
        <v>14</v>
      </c>
      <c r="C15749" s="775" t="s">
        <v>764</v>
      </c>
      <c r="D15749" s="775" t="s">
        <v>606</v>
      </c>
      <c r="E15749" s="775">
        <v>999999</v>
      </c>
      <c r="F15749" s="775" t="s">
        <v>876</v>
      </c>
      <c r="G15749" s="775" t="s">
        <v>4235</v>
      </c>
      <c r="H15749" s="775" t="s">
        <v>4235</v>
      </c>
      <c r="I15749" s="775" t="s">
        <v>5420</v>
      </c>
    </row>
    <row r="15750" spans="1:9">
      <c r="A15750" s="775" t="str">
        <f>Table_wabobpsvr_AzureCalc_AzureCalcRateCard[[#This Row],[ServiceName]]&amp;Table_wabobpsvr_AzureCalc_AzureCalcRateCard[[#This Row],[Price_Level]]&amp;Table_wabobpsvr_AzureCalc_AzureCalcRateCard[[#This Row],[Region]]</f>
        <v>Geo Redundant Storage Standard IO - Page Blob/Disk - Tier 6A14</v>
      </c>
      <c r="B15750" s="775">
        <v>14</v>
      </c>
      <c r="C15750" s="775" t="s">
        <v>764</v>
      </c>
      <c r="D15750" s="775" t="s">
        <v>174</v>
      </c>
      <c r="E15750" s="775">
        <v>7.4999999999999997E-2</v>
      </c>
      <c r="F15750" s="775" t="s">
        <v>876</v>
      </c>
      <c r="G15750" s="775" t="s">
        <v>2451</v>
      </c>
      <c r="H15750" s="775" t="s">
        <v>2452</v>
      </c>
      <c r="I15750" s="775" t="s">
        <v>5420</v>
      </c>
    </row>
    <row r="15751" spans="1:9">
      <c r="A15751" s="775" t="str">
        <f>Table_wabobpsvr_AzureCalc_AzureCalcRateCard[[#This Row],[ServiceName]]&amp;Table_wabobpsvr_AzureCalc_AzureCalcRateCard[[#This Row],[Price_Level]]&amp;Table_wabobpsvr_AzureCalc_AzureCalcRateCard[[#This Row],[Region]]</f>
        <v>Geo Redundant Storage Standard IO - Page Blob/Disk - Tier 6B14</v>
      </c>
      <c r="B15751" s="775">
        <v>14</v>
      </c>
      <c r="C15751" s="775" t="s">
        <v>764</v>
      </c>
      <c r="D15751" s="775" t="s">
        <v>175</v>
      </c>
      <c r="E15751" s="775">
        <v>7.4999999999999997E-2</v>
      </c>
      <c r="F15751" s="775" t="s">
        <v>876</v>
      </c>
      <c r="G15751" s="775" t="s">
        <v>2451</v>
      </c>
      <c r="H15751" s="775" t="s">
        <v>2452</v>
      </c>
      <c r="I15751" s="775" t="s">
        <v>5420</v>
      </c>
    </row>
    <row r="15752" spans="1:9">
      <c r="A15752" s="775" t="str">
        <f>Table_wabobpsvr_AzureCalc_AzureCalcRateCard[[#This Row],[ServiceName]]&amp;Table_wabobpsvr_AzureCalc_AzureCalcRateCard[[#This Row],[Price_Level]]&amp;Table_wabobpsvr_AzureCalc_AzureCalcRateCard[[#This Row],[Region]]</f>
        <v>Geo Redundant Storage Standard IO - Page Blob/Disk - Tier 6C14</v>
      </c>
      <c r="B15752" s="775">
        <v>14</v>
      </c>
      <c r="C15752" s="775" t="s">
        <v>764</v>
      </c>
      <c r="D15752" s="775" t="s">
        <v>177</v>
      </c>
      <c r="E15752" s="775">
        <v>7.4999999999999997E-2</v>
      </c>
      <c r="F15752" s="775" t="s">
        <v>876</v>
      </c>
      <c r="G15752" s="775" t="s">
        <v>2451</v>
      </c>
      <c r="H15752" s="775" t="s">
        <v>2452</v>
      </c>
      <c r="I15752" s="775" t="s">
        <v>5420</v>
      </c>
    </row>
    <row r="15753" spans="1:9">
      <c r="A15753" s="775" t="str">
        <f>Table_wabobpsvr_AzureCalc_AzureCalcRateCard[[#This Row],[ServiceName]]&amp;Table_wabobpsvr_AzureCalc_AzureCalcRateCard[[#This Row],[Price_Level]]&amp;Table_wabobpsvr_AzureCalc_AzureCalcRateCard[[#This Row],[Region]]</f>
        <v>Geo Redundant Storage Standard IO - Page Blob/Disk - Tier 6D14</v>
      </c>
      <c r="B15753" s="775">
        <v>14</v>
      </c>
      <c r="C15753" s="775" t="s">
        <v>764</v>
      </c>
      <c r="D15753" s="775" t="s">
        <v>176</v>
      </c>
      <c r="E15753" s="775">
        <v>7.4999999999999997E-2</v>
      </c>
      <c r="F15753" s="775" t="s">
        <v>876</v>
      </c>
      <c r="G15753" s="775" t="s">
        <v>2451</v>
      </c>
      <c r="H15753" s="775" t="s">
        <v>2452</v>
      </c>
      <c r="I15753" s="775" t="s">
        <v>5420</v>
      </c>
    </row>
    <row r="15754" spans="1:9">
      <c r="A15754" s="775" t="str">
        <f>Table_wabobpsvr_AzureCalc_AzureCalcRateCard[[#This Row],[ServiceName]]&amp;Table_wabobpsvr_AzureCalc_AzureCalcRateCard[[#This Row],[Price_Level]]&amp;Table_wabobpsvr_AzureCalc_AzureCalcRateCard[[#This Row],[Region]]</f>
        <v>Geo Redundant Storage Standard IO - Table/QueueMOSP14</v>
      </c>
      <c r="B15754" s="775">
        <v>14</v>
      </c>
      <c r="C15754" s="775" t="s">
        <v>764</v>
      </c>
      <c r="D15754" s="775" t="s">
        <v>606</v>
      </c>
      <c r="E15754" s="775">
        <v>999999</v>
      </c>
      <c r="F15754" s="775" t="s">
        <v>770</v>
      </c>
      <c r="G15754" s="775" t="s">
        <v>4235</v>
      </c>
      <c r="H15754" s="775" t="s">
        <v>4235</v>
      </c>
      <c r="I15754" s="775" t="s">
        <v>5092</v>
      </c>
    </row>
    <row r="15755" spans="1:9">
      <c r="A15755" s="775" t="str">
        <f>Table_wabobpsvr_AzureCalc_AzureCalcRateCard[[#This Row],[ServiceName]]&amp;Table_wabobpsvr_AzureCalc_AzureCalcRateCard[[#This Row],[Price_Level]]&amp;Table_wabobpsvr_AzureCalc_AzureCalcRateCard[[#This Row],[Region]]</f>
        <v>Geo Redundant Storage Standard IO - Table/QueueA14</v>
      </c>
      <c r="B15755" s="775">
        <v>14</v>
      </c>
      <c r="C15755" s="775" t="s">
        <v>764</v>
      </c>
      <c r="D15755" s="775" t="s">
        <v>174</v>
      </c>
      <c r="E15755" s="775">
        <v>5.6000000000000001E-2</v>
      </c>
      <c r="F15755" s="775" t="s">
        <v>770</v>
      </c>
      <c r="G15755" s="775" t="s">
        <v>2455</v>
      </c>
      <c r="H15755" s="775" t="s">
        <v>2456</v>
      </c>
      <c r="I15755" s="775" t="s">
        <v>5092</v>
      </c>
    </row>
    <row r="15756" spans="1:9">
      <c r="A15756" s="775" t="str">
        <f>Table_wabobpsvr_AzureCalc_AzureCalcRateCard[[#This Row],[ServiceName]]&amp;Table_wabobpsvr_AzureCalc_AzureCalcRateCard[[#This Row],[Price_Level]]&amp;Table_wabobpsvr_AzureCalc_AzureCalcRateCard[[#This Row],[Region]]</f>
        <v>A9 HDInsight (Non-Windows)A10</v>
      </c>
      <c r="B15756" s="775">
        <v>10</v>
      </c>
      <c r="C15756" s="775" t="s">
        <v>87</v>
      </c>
      <c r="D15756" s="775" t="s">
        <v>174</v>
      </c>
      <c r="E15756" s="775">
        <v>1.788</v>
      </c>
      <c r="F15756" s="775" t="s">
        <v>3380</v>
      </c>
      <c r="G15756" s="775" t="s">
        <v>3849</v>
      </c>
      <c r="H15756" s="775" t="s">
        <v>3850</v>
      </c>
      <c r="I15756" s="775" t="s">
        <v>5411</v>
      </c>
    </row>
    <row r="15757" spans="1:9">
      <c r="A15757" s="775" t="str">
        <f>Table_wabobpsvr_AzureCalc_AzureCalcRateCard[[#This Row],[ServiceName]]&amp;Table_wabobpsvr_AzureCalc_AzureCalcRateCard[[#This Row],[Price_Level]]&amp;Table_wabobpsvr_AzureCalc_AzureCalcRateCard[[#This Row],[Region]]</f>
        <v>A9 HDInsight (Non-Windows)B10</v>
      </c>
      <c r="B15757" s="775">
        <v>10</v>
      </c>
      <c r="C15757" s="775" t="s">
        <v>87</v>
      </c>
      <c r="D15757" s="775" t="s">
        <v>175</v>
      </c>
      <c r="E15757" s="775">
        <v>1.7150000000000001</v>
      </c>
      <c r="F15757" s="775" t="s">
        <v>3380</v>
      </c>
      <c r="G15757" s="775" t="s">
        <v>3849</v>
      </c>
      <c r="H15757" s="775" t="s">
        <v>3850</v>
      </c>
      <c r="I15757" s="775" t="s">
        <v>5411</v>
      </c>
    </row>
    <row r="15758" spans="1:9">
      <c r="A15758" s="775" t="str">
        <f>Table_wabobpsvr_AzureCalc_AzureCalcRateCard[[#This Row],[ServiceName]]&amp;Table_wabobpsvr_AzureCalc_AzureCalcRateCard[[#This Row],[Price_Level]]&amp;Table_wabobpsvr_AzureCalc_AzureCalcRateCard[[#This Row],[Region]]</f>
        <v>A9 HDInsight (Non-Windows)C10</v>
      </c>
      <c r="B15758" s="775">
        <v>10</v>
      </c>
      <c r="C15758" s="775" t="s">
        <v>87</v>
      </c>
      <c r="D15758" s="775" t="s">
        <v>177</v>
      </c>
      <c r="E15758" s="775">
        <v>1.641</v>
      </c>
      <c r="F15758" s="775" t="s">
        <v>3380</v>
      </c>
      <c r="G15758" s="775" t="s">
        <v>3849</v>
      </c>
      <c r="H15758" s="775" t="s">
        <v>3850</v>
      </c>
      <c r="I15758" s="775" t="s">
        <v>5411</v>
      </c>
    </row>
    <row r="15759" spans="1:9">
      <c r="A15759" s="775" t="str">
        <f>Table_wabobpsvr_AzureCalc_AzureCalcRateCard[[#This Row],[ServiceName]]&amp;Table_wabobpsvr_AzureCalc_AzureCalcRateCard[[#This Row],[Price_Level]]&amp;Table_wabobpsvr_AzureCalc_AzureCalcRateCard[[#This Row],[Region]]</f>
        <v>A9 HDInsight (Non-Windows)D10</v>
      </c>
      <c r="B15759" s="775">
        <v>10</v>
      </c>
      <c r="C15759" s="775" t="s">
        <v>87</v>
      </c>
      <c r="D15759" s="775" t="s">
        <v>176</v>
      </c>
      <c r="E15759" s="775">
        <v>1.5680000000000001</v>
      </c>
      <c r="F15759" s="775" t="s">
        <v>3380</v>
      </c>
      <c r="G15759" s="775" t="s">
        <v>3849</v>
      </c>
      <c r="H15759" s="775" t="s">
        <v>3850</v>
      </c>
      <c r="I15759" s="775" t="s">
        <v>5411</v>
      </c>
    </row>
    <row r="15760" spans="1:9">
      <c r="A15760" s="775" t="str">
        <f>Table_wabobpsvr_AzureCalc_AzureCalcRateCard[[#This Row],[ServiceName]]&amp;Table_wabobpsvr_AzureCalc_AzureCalcRateCard[[#This Row],[Price_Level]]&amp;Table_wabobpsvr_AzureCalc_AzureCalcRateCard[[#This Row],[Region]]</f>
        <v>A11 HDInsight (Non-Windows)MOSP9</v>
      </c>
      <c r="B15760" s="775">
        <v>9</v>
      </c>
      <c r="C15760" s="775" t="s">
        <v>87</v>
      </c>
      <c r="D15760" s="775" t="s">
        <v>606</v>
      </c>
      <c r="E15760" s="775">
        <v>1.75</v>
      </c>
      <c r="F15760" s="775" t="s">
        <v>3835</v>
      </c>
      <c r="G15760" s="775" t="s">
        <v>4235</v>
      </c>
      <c r="H15760" s="775" t="s">
        <v>4235</v>
      </c>
      <c r="I15760" s="775" t="s">
        <v>5421</v>
      </c>
    </row>
    <row r="15761" spans="1:9">
      <c r="A15761" s="775" t="str">
        <f>Table_wabobpsvr_AzureCalc_AzureCalcRateCard[[#This Row],[ServiceName]]&amp;Table_wabobpsvr_AzureCalc_AzureCalcRateCard[[#This Row],[Price_Level]]&amp;Table_wabobpsvr_AzureCalc_AzureCalcRateCard[[#This Row],[Region]]</f>
        <v>A11 HDInsight (Non-Windows)A9</v>
      </c>
      <c r="B15761" s="775">
        <v>9</v>
      </c>
      <c r="C15761" s="775" t="s">
        <v>87</v>
      </c>
      <c r="D15761" s="775" t="s">
        <v>174</v>
      </c>
      <c r="E15761" s="775">
        <v>1.6970000000000001</v>
      </c>
      <c r="F15761" s="775" t="s">
        <v>3835</v>
      </c>
      <c r="G15761" s="775" t="s">
        <v>3851</v>
      </c>
      <c r="H15761" s="775" t="s">
        <v>3852</v>
      </c>
      <c r="I15761" s="775" t="s">
        <v>5421</v>
      </c>
    </row>
    <row r="15762" spans="1:9">
      <c r="A15762" s="775" t="str">
        <f>Table_wabobpsvr_AzureCalc_AzureCalcRateCard[[#This Row],[ServiceName]]&amp;Table_wabobpsvr_AzureCalc_AzureCalcRateCard[[#This Row],[Price_Level]]&amp;Table_wabobpsvr_AzureCalc_AzureCalcRateCard[[#This Row],[Region]]</f>
        <v>A11 HDInsight (Non-Windows)B9</v>
      </c>
      <c r="B15762" s="775">
        <v>9</v>
      </c>
      <c r="C15762" s="775" t="s">
        <v>87</v>
      </c>
      <c r="D15762" s="775" t="s">
        <v>175</v>
      </c>
      <c r="E15762" s="775">
        <v>1.645</v>
      </c>
      <c r="F15762" s="775" t="s">
        <v>3835</v>
      </c>
      <c r="G15762" s="775" t="s">
        <v>3851</v>
      </c>
      <c r="H15762" s="775" t="s">
        <v>3852</v>
      </c>
      <c r="I15762" s="775" t="s">
        <v>5421</v>
      </c>
    </row>
    <row r="15763" spans="1:9">
      <c r="A15763" s="775" t="str">
        <f>Table_wabobpsvr_AzureCalc_AzureCalcRateCard[[#This Row],[ServiceName]]&amp;Table_wabobpsvr_AzureCalc_AzureCalcRateCard[[#This Row],[Price_Level]]&amp;Table_wabobpsvr_AzureCalc_AzureCalcRateCard[[#This Row],[Region]]</f>
        <v>A11 HDInsight (Non-Windows)C9</v>
      </c>
      <c r="B15763" s="775">
        <v>9</v>
      </c>
      <c r="C15763" s="775" t="s">
        <v>87</v>
      </c>
      <c r="D15763" s="775" t="s">
        <v>177</v>
      </c>
      <c r="E15763" s="775">
        <v>1.5920000000000001</v>
      </c>
      <c r="F15763" s="775" t="s">
        <v>3835</v>
      </c>
      <c r="G15763" s="775" t="s">
        <v>3851</v>
      </c>
      <c r="H15763" s="775" t="s">
        <v>3852</v>
      </c>
      <c r="I15763" s="775" t="s">
        <v>5421</v>
      </c>
    </row>
    <row r="15764" spans="1:9">
      <c r="A15764" s="775" t="str">
        <f>Table_wabobpsvr_AzureCalc_AzureCalcRateCard[[#This Row],[ServiceName]]&amp;Table_wabobpsvr_AzureCalc_AzureCalcRateCard[[#This Row],[Price_Level]]&amp;Table_wabobpsvr_AzureCalc_AzureCalcRateCard[[#This Row],[Region]]</f>
        <v>A11 HDInsight (Non-Windows)D9</v>
      </c>
      <c r="B15764" s="775">
        <v>9</v>
      </c>
      <c r="C15764" s="775" t="s">
        <v>87</v>
      </c>
      <c r="D15764" s="775" t="s">
        <v>176</v>
      </c>
      <c r="E15764" s="775">
        <v>1.54</v>
      </c>
      <c r="F15764" s="775" t="s">
        <v>3835</v>
      </c>
      <c r="G15764" s="775" t="s">
        <v>3851</v>
      </c>
      <c r="H15764" s="775" t="s">
        <v>3852</v>
      </c>
      <c r="I15764" s="775" t="s">
        <v>5421</v>
      </c>
    </row>
    <row r="15765" spans="1:9">
      <c r="A15765" s="775" t="str">
        <f>Table_wabobpsvr_AzureCalc_AzureCalcRateCard[[#This Row],[ServiceName]]&amp;Table_wabobpsvr_AzureCalc_AzureCalcRateCard[[#This Row],[Price_Level]]&amp;Table_wabobpsvr_AzureCalc_AzureCalcRateCard[[#This Row],[Region]]</f>
        <v>A11 HDInsight (Non-Windows)MOSP15</v>
      </c>
      <c r="B15765" s="775">
        <v>15</v>
      </c>
      <c r="C15765" s="775" t="s">
        <v>87</v>
      </c>
      <c r="D15765" s="775" t="s">
        <v>606</v>
      </c>
      <c r="E15765" s="775">
        <v>1.75</v>
      </c>
      <c r="F15765" s="775" t="s">
        <v>3835</v>
      </c>
      <c r="G15765" s="775" t="s">
        <v>4235</v>
      </c>
      <c r="H15765" s="775" t="s">
        <v>4235</v>
      </c>
      <c r="I15765" s="775" t="s">
        <v>5422</v>
      </c>
    </row>
    <row r="15766" spans="1:9">
      <c r="A15766" s="775" t="str">
        <f>Table_wabobpsvr_AzureCalc_AzureCalcRateCard[[#This Row],[ServiceName]]&amp;Table_wabobpsvr_AzureCalc_AzureCalcRateCard[[#This Row],[Price_Level]]&amp;Table_wabobpsvr_AzureCalc_AzureCalcRateCard[[#This Row],[Region]]</f>
        <v>A11 HDInsight (Non-Windows)A15</v>
      </c>
      <c r="B15766" s="775">
        <v>15</v>
      </c>
      <c r="C15766" s="775" t="s">
        <v>87</v>
      </c>
      <c r="D15766" s="775" t="s">
        <v>174</v>
      </c>
      <c r="E15766" s="775">
        <v>1.6970000000000001</v>
      </c>
      <c r="F15766" s="775" t="s">
        <v>3835</v>
      </c>
      <c r="G15766" s="775" t="s">
        <v>3853</v>
      </c>
      <c r="H15766" s="775" t="s">
        <v>3854</v>
      </c>
      <c r="I15766" s="775" t="s">
        <v>5422</v>
      </c>
    </row>
    <row r="15767" spans="1:9">
      <c r="A15767" s="775" t="str">
        <f>Table_wabobpsvr_AzureCalc_AzureCalcRateCard[[#This Row],[ServiceName]]&amp;Table_wabobpsvr_AzureCalc_AzureCalcRateCard[[#This Row],[Price_Level]]&amp;Table_wabobpsvr_AzureCalc_AzureCalcRateCard[[#This Row],[Region]]</f>
        <v>A11 HDInsight (Non-Windows)B15</v>
      </c>
      <c r="B15767" s="775">
        <v>15</v>
      </c>
      <c r="C15767" s="775" t="s">
        <v>87</v>
      </c>
      <c r="D15767" s="775" t="s">
        <v>175</v>
      </c>
      <c r="E15767" s="775">
        <v>1.645</v>
      </c>
      <c r="F15767" s="775" t="s">
        <v>3835</v>
      </c>
      <c r="G15767" s="775" t="s">
        <v>3853</v>
      </c>
      <c r="H15767" s="775" t="s">
        <v>3854</v>
      </c>
      <c r="I15767" s="775" t="s">
        <v>5422</v>
      </c>
    </row>
    <row r="15768" spans="1:9">
      <c r="A15768" s="775" t="str">
        <f>Table_wabobpsvr_AzureCalc_AzureCalcRateCard[[#This Row],[ServiceName]]&amp;Table_wabobpsvr_AzureCalc_AzureCalcRateCard[[#This Row],[Price_Level]]&amp;Table_wabobpsvr_AzureCalc_AzureCalcRateCard[[#This Row],[Region]]</f>
        <v>A11 HDInsight (Non-Windows)C15</v>
      </c>
      <c r="B15768" s="775">
        <v>15</v>
      </c>
      <c r="C15768" s="775" t="s">
        <v>87</v>
      </c>
      <c r="D15768" s="775" t="s">
        <v>177</v>
      </c>
      <c r="E15768" s="775">
        <v>1.5920000000000001</v>
      </c>
      <c r="F15768" s="775" t="s">
        <v>3835</v>
      </c>
      <c r="G15768" s="775" t="s">
        <v>3853</v>
      </c>
      <c r="H15768" s="775" t="s">
        <v>3854</v>
      </c>
      <c r="I15768" s="775" t="s">
        <v>5422</v>
      </c>
    </row>
    <row r="15769" spans="1:9">
      <c r="A15769" s="775" t="str">
        <f>Table_wabobpsvr_AzureCalc_AzureCalcRateCard[[#This Row],[ServiceName]]&amp;Table_wabobpsvr_AzureCalc_AzureCalcRateCard[[#This Row],[Price_Level]]&amp;Table_wabobpsvr_AzureCalc_AzureCalcRateCard[[#This Row],[Region]]</f>
        <v>A8 HDInsightMOSP13</v>
      </c>
      <c r="B15769" s="775">
        <v>13</v>
      </c>
      <c r="C15769" s="775" t="s">
        <v>87</v>
      </c>
      <c r="D15769" s="775" t="s">
        <v>606</v>
      </c>
      <c r="E15769" s="775">
        <v>2.9889999999999999</v>
      </c>
      <c r="F15769" s="775" t="s">
        <v>3814</v>
      </c>
      <c r="G15769" s="775" t="s">
        <v>4235</v>
      </c>
      <c r="H15769" s="775" t="s">
        <v>4235</v>
      </c>
      <c r="I15769" s="775" t="s">
        <v>5423</v>
      </c>
    </row>
    <row r="15770" spans="1:9">
      <c r="A15770" s="775" t="str">
        <f>Table_wabobpsvr_AzureCalc_AzureCalcRateCard[[#This Row],[ServiceName]]&amp;Table_wabobpsvr_AzureCalc_AzureCalcRateCard[[#This Row],[Price_Level]]&amp;Table_wabobpsvr_AzureCalc_AzureCalcRateCard[[#This Row],[Region]]</f>
        <v>A8 HDInsightA13</v>
      </c>
      <c r="B15770" s="775">
        <v>13</v>
      </c>
      <c r="C15770" s="775" t="s">
        <v>87</v>
      </c>
      <c r="D15770" s="775" t="s">
        <v>174</v>
      </c>
      <c r="E15770" s="775">
        <v>2.1819999999999999</v>
      </c>
      <c r="F15770" s="775" t="s">
        <v>3814</v>
      </c>
      <c r="G15770" s="775" t="s">
        <v>3855</v>
      </c>
      <c r="H15770" s="775" t="s">
        <v>3856</v>
      </c>
      <c r="I15770" s="775" t="s">
        <v>5423</v>
      </c>
    </row>
    <row r="15771" spans="1:9">
      <c r="A15771" s="775" t="str">
        <f>Table_wabobpsvr_AzureCalc_AzureCalcRateCard[[#This Row],[ServiceName]]&amp;Table_wabobpsvr_AzureCalc_AzureCalcRateCard[[#This Row],[Price_Level]]&amp;Table_wabobpsvr_AzureCalc_AzureCalcRateCard[[#This Row],[Region]]</f>
        <v>A8 HDInsightB13</v>
      </c>
      <c r="B15771" s="775">
        <v>13</v>
      </c>
      <c r="C15771" s="775" t="s">
        <v>87</v>
      </c>
      <c r="D15771" s="775" t="s">
        <v>175</v>
      </c>
      <c r="E15771" s="775">
        <v>2.0920000000000001</v>
      </c>
      <c r="F15771" s="775" t="s">
        <v>3814</v>
      </c>
      <c r="G15771" s="775" t="s">
        <v>3855</v>
      </c>
      <c r="H15771" s="775" t="s">
        <v>3856</v>
      </c>
      <c r="I15771" s="775" t="s">
        <v>5423</v>
      </c>
    </row>
    <row r="15772" spans="1:9">
      <c r="A15772" s="775" t="str">
        <f>Table_wabobpsvr_AzureCalc_AzureCalcRateCard[[#This Row],[ServiceName]]&amp;Table_wabobpsvr_AzureCalc_AzureCalcRateCard[[#This Row],[Price_Level]]&amp;Table_wabobpsvr_AzureCalc_AzureCalcRateCard[[#This Row],[Region]]</f>
        <v>A8 HDInsightC13</v>
      </c>
      <c r="B15772" s="775">
        <v>13</v>
      </c>
      <c r="C15772" s="775" t="s">
        <v>87</v>
      </c>
      <c r="D15772" s="775" t="s">
        <v>177</v>
      </c>
      <c r="E15772" s="775">
        <v>2.0030000000000001</v>
      </c>
      <c r="F15772" s="775" t="s">
        <v>3814</v>
      </c>
      <c r="G15772" s="775" t="s">
        <v>3855</v>
      </c>
      <c r="H15772" s="775" t="s">
        <v>3856</v>
      </c>
      <c r="I15772" s="775" t="s">
        <v>5423</v>
      </c>
    </row>
    <row r="15773" spans="1:9">
      <c r="A15773" s="775" t="str">
        <f>Table_wabobpsvr_AzureCalc_AzureCalcRateCard[[#This Row],[ServiceName]]&amp;Table_wabobpsvr_AzureCalc_AzureCalcRateCard[[#This Row],[Price_Level]]&amp;Table_wabobpsvr_AzureCalc_AzureCalcRateCard[[#This Row],[Region]]</f>
        <v>A8 HDInsightD13</v>
      </c>
      <c r="B15773" s="775">
        <v>13</v>
      </c>
      <c r="C15773" s="775" t="s">
        <v>87</v>
      </c>
      <c r="D15773" s="775" t="s">
        <v>176</v>
      </c>
      <c r="E15773" s="775">
        <v>1.913</v>
      </c>
      <c r="F15773" s="775" t="s">
        <v>3814</v>
      </c>
      <c r="G15773" s="775" t="s">
        <v>3855</v>
      </c>
      <c r="H15773" s="775" t="s">
        <v>3856</v>
      </c>
      <c r="I15773" s="775" t="s">
        <v>5423</v>
      </c>
    </row>
    <row r="15774" spans="1:9">
      <c r="A15774" s="775" t="str">
        <f>Table_wabobpsvr_AzureCalc_AzureCalcRateCard[[#This Row],[ServiceName]]&amp;Table_wabobpsvr_AzureCalc_AzureCalcRateCard[[#This Row],[Price_Level]]&amp;Table_wabobpsvr_AzureCalc_AzureCalcRateCard[[#This Row],[Region]]</f>
        <v>A8 HDInsightMOSP11</v>
      </c>
      <c r="B15774" s="775">
        <v>11</v>
      </c>
      <c r="C15774" s="775" t="s">
        <v>87</v>
      </c>
      <c r="D15774" s="775" t="s">
        <v>606</v>
      </c>
      <c r="E15774" s="775">
        <v>2.4500000000000002</v>
      </c>
      <c r="F15774" s="775" t="s">
        <v>3814</v>
      </c>
      <c r="G15774" s="775" t="s">
        <v>4235</v>
      </c>
      <c r="H15774" s="775" t="s">
        <v>4235</v>
      </c>
      <c r="I15774" s="775" t="s">
        <v>4893</v>
      </c>
    </row>
    <row r="15775" spans="1:9">
      <c r="A15775" s="775" t="str">
        <f>Table_wabobpsvr_AzureCalc_AzureCalcRateCard[[#This Row],[ServiceName]]&amp;Table_wabobpsvr_AzureCalc_AzureCalcRateCard[[#This Row],[Price_Level]]&amp;Table_wabobpsvr_AzureCalc_AzureCalcRateCard[[#This Row],[Region]]</f>
        <v>A8 HDInsightA11</v>
      </c>
      <c r="B15775" s="775">
        <v>11</v>
      </c>
      <c r="C15775" s="775" t="s">
        <v>87</v>
      </c>
      <c r="D15775" s="775" t="s">
        <v>174</v>
      </c>
      <c r="E15775" s="775">
        <v>1.788</v>
      </c>
      <c r="F15775" s="775" t="s">
        <v>3814</v>
      </c>
      <c r="G15775" s="775" t="s">
        <v>3857</v>
      </c>
      <c r="H15775" s="775" t="s">
        <v>3858</v>
      </c>
      <c r="I15775" s="775" t="s">
        <v>4893</v>
      </c>
    </row>
    <row r="15776" spans="1:9">
      <c r="A15776" s="775" t="str">
        <f>Table_wabobpsvr_AzureCalc_AzureCalcRateCard[[#This Row],[ServiceName]]&amp;Table_wabobpsvr_AzureCalc_AzureCalcRateCard[[#This Row],[Price_Level]]&amp;Table_wabobpsvr_AzureCalc_AzureCalcRateCard[[#This Row],[Region]]</f>
        <v>A8 HDInsightB11</v>
      </c>
      <c r="B15776" s="775">
        <v>11</v>
      </c>
      <c r="C15776" s="775" t="s">
        <v>87</v>
      </c>
      <c r="D15776" s="775" t="s">
        <v>175</v>
      </c>
      <c r="E15776" s="775">
        <v>1.7150000000000001</v>
      </c>
      <c r="F15776" s="775" t="s">
        <v>3814</v>
      </c>
      <c r="G15776" s="775" t="s">
        <v>3857</v>
      </c>
      <c r="H15776" s="775" t="s">
        <v>3858</v>
      </c>
      <c r="I15776" s="775" t="s">
        <v>4893</v>
      </c>
    </row>
    <row r="15777" spans="1:9">
      <c r="A15777" s="775" t="str">
        <f>Table_wabobpsvr_AzureCalc_AzureCalcRateCard[[#This Row],[ServiceName]]&amp;Table_wabobpsvr_AzureCalc_AzureCalcRateCard[[#This Row],[Price_Level]]&amp;Table_wabobpsvr_AzureCalc_AzureCalcRateCard[[#This Row],[Region]]</f>
        <v>A8 HDInsightC11</v>
      </c>
      <c r="B15777" s="775">
        <v>11</v>
      </c>
      <c r="C15777" s="775" t="s">
        <v>87</v>
      </c>
      <c r="D15777" s="775" t="s">
        <v>177</v>
      </c>
      <c r="E15777" s="775">
        <v>1.641</v>
      </c>
      <c r="F15777" s="775" t="s">
        <v>3814</v>
      </c>
      <c r="G15777" s="775" t="s">
        <v>3857</v>
      </c>
      <c r="H15777" s="775" t="s">
        <v>3858</v>
      </c>
      <c r="I15777" s="775" t="s">
        <v>4893</v>
      </c>
    </row>
    <row r="15778" spans="1:9">
      <c r="A15778" s="775" t="str">
        <f>Table_wabobpsvr_AzureCalc_AzureCalcRateCard[[#This Row],[ServiceName]]&amp;Table_wabobpsvr_AzureCalc_AzureCalcRateCard[[#This Row],[Price_Level]]&amp;Table_wabobpsvr_AzureCalc_AzureCalcRateCard[[#This Row],[Region]]</f>
        <v>A6 HDInsight (Non-Windows)MOSP9</v>
      </c>
      <c r="B15778" s="775">
        <v>9</v>
      </c>
      <c r="C15778" s="775" t="s">
        <v>87</v>
      </c>
      <c r="D15778" s="775" t="s">
        <v>606</v>
      </c>
      <c r="E15778" s="775">
        <v>0.32</v>
      </c>
      <c r="F15778" s="775" t="s">
        <v>3526</v>
      </c>
      <c r="G15778" s="775" t="s">
        <v>4235</v>
      </c>
      <c r="H15778" s="775" t="s">
        <v>4235</v>
      </c>
      <c r="I15778" s="775" t="s">
        <v>5424</v>
      </c>
    </row>
    <row r="15779" spans="1:9">
      <c r="A15779" s="775" t="str">
        <f>Table_wabobpsvr_AzureCalc_AzureCalcRateCard[[#This Row],[ServiceName]]&amp;Table_wabobpsvr_AzureCalc_AzureCalcRateCard[[#This Row],[Price_Level]]&amp;Table_wabobpsvr_AzureCalc_AzureCalcRateCard[[#This Row],[Region]]</f>
        <v>A6 HDInsight (Non-Windows)A9</v>
      </c>
      <c r="B15779" s="775">
        <v>9</v>
      </c>
      <c r="C15779" s="775" t="s">
        <v>87</v>
      </c>
      <c r="D15779" s="775" t="s">
        <v>174</v>
      </c>
      <c r="E15779" s="775">
        <v>0.2336</v>
      </c>
      <c r="F15779" s="775" t="s">
        <v>3526</v>
      </c>
      <c r="G15779" s="775" t="s">
        <v>3859</v>
      </c>
      <c r="H15779" s="775" t="s">
        <v>3860</v>
      </c>
      <c r="I15779" s="775" t="s">
        <v>5424</v>
      </c>
    </row>
    <row r="15780" spans="1:9">
      <c r="A15780" s="775" t="str">
        <f>Table_wabobpsvr_AzureCalc_AzureCalcRateCard[[#This Row],[ServiceName]]&amp;Table_wabobpsvr_AzureCalc_AzureCalcRateCard[[#This Row],[Price_Level]]&amp;Table_wabobpsvr_AzureCalc_AzureCalcRateCard[[#This Row],[Region]]</f>
        <v>A6 HDInsight (Non-Windows)B9</v>
      </c>
      <c r="B15780" s="775">
        <v>9</v>
      </c>
      <c r="C15780" s="775" t="s">
        <v>87</v>
      </c>
      <c r="D15780" s="775" t="s">
        <v>175</v>
      </c>
      <c r="E15780" s="775">
        <v>0.224</v>
      </c>
      <c r="F15780" s="775" t="s">
        <v>3526</v>
      </c>
      <c r="G15780" s="775" t="s">
        <v>3859</v>
      </c>
      <c r="H15780" s="775" t="s">
        <v>3860</v>
      </c>
      <c r="I15780" s="775" t="s">
        <v>5424</v>
      </c>
    </row>
    <row r="15781" spans="1:9">
      <c r="A15781" s="775" t="str">
        <f>Table_wabobpsvr_AzureCalc_AzureCalcRateCard[[#This Row],[ServiceName]]&amp;Table_wabobpsvr_AzureCalc_AzureCalcRateCard[[#This Row],[Price_Level]]&amp;Table_wabobpsvr_AzureCalc_AzureCalcRateCard[[#This Row],[Region]]</f>
        <v>A6 HDInsight (Non-Windows)C9</v>
      </c>
      <c r="B15781" s="775">
        <v>9</v>
      </c>
      <c r="C15781" s="775" t="s">
        <v>87</v>
      </c>
      <c r="D15781" s="775" t="s">
        <v>177</v>
      </c>
      <c r="E15781" s="775">
        <v>0.21440000000000001</v>
      </c>
      <c r="F15781" s="775" t="s">
        <v>3526</v>
      </c>
      <c r="G15781" s="775" t="s">
        <v>3859</v>
      </c>
      <c r="H15781" s="775" t="s">
        <v>3860</v>
      </c>
      <c r="I15781" s="775" t="s">
        <v>5424</v>
      </c>
    </row>
    <row r="15782" spans="1:9">
      <c r="A15782" s="775" t="str">
        <f>Table_wabobpsvr_AzureCalc_AzureCalcRateCard[[#This Row],[ServiceName]]&amp;Table_wabobpsvr_AzureCalc_AzureCalcRateCard[[#This Row],[Price_Level]]&amp;Table_wabobpsvr_AzureCalc_AzureCalcRateCard[[#This Row],[Region]]</f>
        <v>A6 HDInsight (Non-Windows)D9</v>
      </c>
      <c r="B15782" s="775">
        <v>9</v>
      </c>
      <c r="C15782" s="775" t="s">
        <v>87</v>
      </c>
      <c r="D15782" s="775" t="s">
        <v>176</v>
      </c>
      <c r="E15782" s="775">
        <v>0.20480000000000001</v>
      </c>
      <c r="F15782" s="775" t="s">
        <v>3526</v>
      </c>
      <c r="G15782" s="775" t="s">
        <v>3859</v>
      </c>
      <c r="H15782" s="775" t="s">
        <v>3860</v>
      </c>
      <c r="I15782" s="775" t="s">
        <v>5424</v>
      </c>
    </row>
    <row r="15783" spans="1:9">
      <c r="A15783" s="775" t="str">
        <f>Table_wabobpsvr_AzureCalc_AzureCalcRateCard[[#This Row],[ServiceName]]&amp;Table_wabobpsvr_AzureCalc_AzureCalcRateCard[[#This Row],[Price_Level]]&amp;Table_wabobpsvr_AzureCalc_AzureCalcRateCard[[#This Row],[Region]]</f>
        <v>A6 HDInsight (Non-Windows)MOSP15</v>
      </c>
      <c r="B15783" s="775">
        <v>15</v>
      </c>
      <c r="C15783" s="775" t="s">
        <v>87</v>
      </c>
      <c r="D15783" s="775" t="s">
        <v>606</v>
      </c>
      <c r="E15783" s="775">
        <v>0.47199999999999998</v>
      </c>
      <c r="F15783" s="775" t="s">
        <v>3526</v>
      </c>
      <c r="G15783" s="775" t="s">
        <v>4235</v>
      </c>
      <c r="H15783" s="775" t="s">
        <v>4235</v>
      </c>
      <c r="I15783" s="775" t="s">
        <v>5425</v>
      </c>
    </row>
    <row r="15784" spans="1:9">
      <c r="A15784" s="775" t="str">
        <f>Table_wabobpsvr_AzureCalc_AzureCalcRateCard[[#This Row],[ServiceName]]&amp;Table_wabobpsvr_AzureCalc_AzureCalcRateCard[[#This Row],[Price_Level]]&amp;Table_wabobpsvr_AzureCalc_AzureCalcRateCard[[#This Row],[Region]]</f>
        <v>A6 HDInsight (Non-Windows)A15</v>
      </c>
      <c r="B15784" s="775">
        <v>15</v>
      </c>
      <c r="C15784" s="775" t="s">
        <v>87</v>
      </c>
      <c r="D15784" s="775" t="s">
        <v>174</v>
      </c>
      <c r="E15784" s="775">
        <v>0.34460000000000002</v>
      </c>
      <c r="F15784" s="775" t="s">
        <v>3526</v>
      </c>
      <c r="G15784" s="775" t="s">
        <v>3648</v>
      </c>
      <c r="H15784" s="775" t="s">
        <v>3649</v>
      </c>
      <c r="I15784" s="775" t="s">
        <v>5425</v>
      </c>
    </row>
    <row r="15785" spans="1:9">
      <c r="A15785" s="775" t="str">
        <f>Table_wabobpsvr_AzureCalc_AzureCalcRateCard[[#This Row],[ServiceName]]&amp;Table_wabobpsvr_AzureCalc_AzureCalcRateCard[[#This Row],[Price_Level]]&amp;Table_wabobpsvr_AzureCalc_AzureCalcRateCard[[#This Row],[Region]]</f>
        <v>A6 HDInsight (Non-Windows)B15</v>
      </c>
      <c r="B15785" s="775">
        <v>15</v>
      </c>
      <c r="C15785" s="775" t="s">
        <v>87</v>
      </c>
      <c r="D15785" s="775" t="s">
        <v>175</v>
      </c>
      <c r="E15785" s="775">
        <v>0.33040000000000003</v>
      </c>
      <c r="F15785" s="775" t="s">
        <v>3526</v>
      </c>
      <c r="G15785" s="775" t="s">
        <v>3648</v>
      </c>
      <c r="H15785" s="775" t="s">
        <v>3649</v>
      </c>
      <c r="I15785" s="775" t="s">
        <v>5425</v>
      </c>
    </row>
    <row r="15786" spans="1:9">
      <c r="A15786" s="775" t="str">
        <f>Table_wabobpsvr_AzureCalc_AzureCalcRateCard[[#This Row],[ServiceName]]&amp;Table_wabobpsvr_AzureCalc_AzureCalcRateCard[[#This Row],[Price_Level]]&amp;Table_wabobpsvr_AzureCalc_AzureCalcRateCard[[#This Row],[Region]]</f>
        <v>A6 HDInsight (Non-Windows)C15</v>
      </c>
      <c r="B15786" s="775">
        <v>15</v>
      </c>
      <c r="C15786" s="775" t="s">
        <v>87</v>
      </c>
      <c r="D15786" s="775" t="s">
        <v>177</v>
      </c>
      <c r="E15786" s="775">
        <v>0.31619999999999998</v>
      </c>
      <c r="F15786" s="775" t="s">
        <v>3526</v>
      </c>
      <c r="G15786" s="775" t="s">
        <v>3648</v>
      </c>
      <c r="H15786" s="775" t="s">
        <v>3649</v>
      </c>
      <c r="I15786" s="775" t="s">
        <v>5425</v>
      </c>
    </row>
    <row r="15787" spans="1:9">
      <c r="A15787" s="775" t="str">
        <f>Table_wabobpsvr_AzureCalc_AzureCalcRateCard[[#This Row],[ServiceName]]&amp;Table_wabobpsvr_AzureCalc_AzureCalcRateCard[[#This Row],[Price_Level]]&amp;Table_wabobpsvr_AzureCalc_AzureCalcRateCard[[#This Row],[Region]]</f>
        <v>Key Vault OperationsB</v>
      </c>
      <c r="B15787" s="775"/>
      <c r="C15787" s="775" t="s">
        <v>4235</v>
      </c>
      <c r="D15787" s="775" t="s">
        <v>175</v>
      </c>
      <c r="E15787" s="775">
        <v>999999</v>
      </c>
      <c r="F15787" s="775" t="s">
        <v>3292</v>
      </c>
      <c r="G15787" s="775" t="s">
        <v>4235</v>
      </c>
      <c r="H15787" s="775" t="s">
        <v>4235</v>
      </c>
      <c r="I15787" s="775" t="s">
        <v>4235</v>
      </c>
    </row>
    <row r="15788" spans="1:9">
      <c r="A15788" s="775" t="str">
        <f>Table_wabobpsvr_AzureCalc_AzureCalcRateCard[[#This Row],[ServiceName]]&amp;Table_wabobpsvr_AzureCalc_AzureCalcRateCard[[#This Row],[Price_Level]]&amp;Table_wabobpsvr_AzureCalc_AzureCalcRateCard[[#This Row],[Region]]</f>
        <v>SQL DB Premium P1 Secondary Geo Database HoursD16</v>
      </c>
      <c r="B15788" s="775">
        <v>16</v>
      </c>
      <c r="C15788" s="775" t="s">
        <v>87</v>
      </c>
      <c r="D15788" s="775" t="s">
        <v>176</v>
      </c>
      <c r="E15788" s="775">
        <v>0.468864</v>
      </c>
      <c r="F15788" s="775" t="s">
        <v>1036</v>
      </c>
      <c r="G15788" s="775" t="s">
        <v>3460</v>
      </c>
      <c r="H15788" s="775" t="s">
        <v>3461</v>
      </c>
      <c r="I15788" s="775" t="s">
        <v>4235</v>
      </c>
    </row>
    <row r="15789" spans="1:9">
      <c r="A15789" s="775" t="str">
        <f>Table_wabobpsvr_AzureCalc_AzureCalcRateCard[[#This Row],[ServiceName]]&amp;Table_wabobpsvr_AzureCalc_AzureCalcRateCard[[#This Row],[Price_Level]]&amp;Table_wabobpsvr_AzureCalc_AzureCalcRateCard[[#This Row],[Region]]</f>
        <v>SQL DB Premium P2 Secondary Geo Database HoursA16</v>
      </c>
      <c r="B15789" s="775">
        <v>16</v>
      </c>
      <c r="C15789" s="775" t="s">
        <v>87</v>
      </c>
      <c r="D15789" s="775" t="s">
        <v>174</v>
      </c>
      <c r="E15789" s="775">
        <v>1.0339229999999999</v>
      </c>
      <c r="F15789" s="775" t="s">
        <v>1033</v>
      </c>
      <c r="G15789" s="775" t="s">
        <v>4235</v>
      </c>
      <c r="H15789" s="775" t="s">
        <v>2483</v>
      </c>
      <c r="I15789" s="775" t="s">
        <v>4235</v>
      </c>
    </row>
    <row r="15790" spans="1:9">
      <c r="A15790" s="775" t="str">
        <f>Table_wabobpsvr_AzureCalc_AzureCalcRateCard[[#This Row],[ServiceName]]&amp;Table_wabobpsvr_AzureCalc_AzureCalcRateCard[[#This Row],[Price_Level]]&amp;Table_wabobpsvr_AzureCalc_AzureCalcRateCard[[#This Row],[Region]]</f>
        <v>SQL DB Premium P3 Database Hours C16</v>
      </c>
      <c r="B15790" s="775">
        <v>16</v>
      </c>
      <c r="C15790" s="775" t="s">
        <v>87</v>
      </c>
      <c r="D15790" s="775" t="s">
        <v>177</v>
      </c>
      <c r="E15790" s="775">
        <v>5.172167</v>
      </c>
      <c r="F15790" s="775" t="s">
        <v>1226</v>
      </c>
      <c r="G15790" s="775" t="s">
        <v>3117</v>
      </c>
      <c r="H15790" s="775" t="s">
        <v>3118</v>
      </c>
      <c r="I15790" s="775" t="s">
        <v>4235</v>
      </c>
    </row>
    <row r="15791" spans="1:9">
      <c r="A15791" s="775" t="str">
        <f>Table_wabobpsvr_AzureCalc_AzureCalcRateCard[[#This Row],[ServiceName]]&amp;Table_wabobpsvr_AzureCalc_AzureCalcRateCard[[#This Row],[Price_Level]]&amp;Table_wabobpsvr_AzureCalc_AzureCalcRateCard[[#This Row],[Region]]</f>
        <v>Active UsersMOSP16</v>
      </c>
      <c r="B15791" s="775">
        <v>16</v>
      </c>
      <c r="C15791" s="775" t="s">
        <v>4235</v>
      </c>
      <c r="D15791" s="775" t="s">
        <v>606</v>
      </c>
      <c r="E15791" s="775">
        <v>999999</v>
      </c>
      <c r="F15791" s="775" t="s">
        <v>3520</v>
      </c>
      <c r="G15791" s="775" t="s">
        <v>4235</v>
      </c>
      <c r="H15791" s="775" t="s">
        <v>4235</v>
      </c>
      <c r="I15791" s="775" t="s">
        <v>4235</v>
      </c>
    </row>
    <row r="15792" spans="1:9">
      <c r="A15792" s="775" t="str">
        <f>Table_wabobpsvr_AzureCalc_AzureCalcRateCard[[#This Row],[ServiceName]]&amp;Table_wabobpsvr_AzureCalc_AzureCalcRateCard[[#This Row],[Price_Level]]&amp;Table_wabobpsvr_AzureCalc_AzureCalcRateCard[[#This Row],[Region]]</f>
        <v>SQL DB Standard S0 Database HoursB16</v>
      </c>
      <c r="B15792" s="775">
        <v>16</v>
      </c>
      <c r="C15792" s="775" t="s">
        <v>87</v>
      </c>
      <c r="D15792" s="775" t="s">
        <v>175</v>
      </c>
      <c r="E15792" s="775">
        <v>2.1526E-2</v>
      </c>
      <c r="F15792" s="775" t="s">
        <v>1046</v>
      </c>
      <c r="G15792" s="775" t="s">
        <v>2490</v>
      </c>
      <c r="H15792" s="775" t="s">
        <v>2491</v>
      </c>
      <c r="I15792" s="775" t="s">
        <v>4235</v>
      </c>
    </row>
    <row r="15793" spans="1:9">
      <c r="A15793" s="775" t="str">
        <f>Table_wabobpsvr_AzureCalc_AzureCalcRateCard[[#This Row],[ServiceName]]&amp;Table_wabobpsvr_AzureCalc_AzureCalcRateCard[[#This Row],[Price_Level]]&amp;Table_wabobpsvr_AzureCalc_AzureCalcRateCard[[#This Row],[Region]]</f>
        <v>Basic Automation MinutesMOSP16</v>
      </c>
      <c r="B15793" s="775">
        <v>16</v>
      </c>
      <c r="C15793" s="775" t="s">
        <v>4235</v>
      </c>
      <c r="D15793" s="775" t="s">
        <v>606</v>
      </c>
      <c r="E15793" s="775">
        <v>999999</v>
      </c>
      <c r="F15793" s="775" t="s">
        <v>3155</v>
      </c>
      <c r="G15793" s="775" t="s">
        <v>4235</v>
      </c>
      <c r="H15793" s="775" t="s">
        <v>4235</v>
      </c>
      <c r="I15793" s="775" t="s">
        <v>4235</v>
      </c>
    </row>
    <row r="15794" spans="1:9">
      <c r="A15794" s="1039" t="str">
        <f>Table_wabobpsvr_AzureCalc_AzureCalcRateCard[[#This Row],[ServiceName]]&amp;Table_wabobpsvr_AzureCalc_AzureCalcRateCard[[#This Row],[Price_Level]]&amp;Table_wabobpsvr_AzureCalc_AzureCalcRateCard[[#This Row],[Region]]</f>
        <v>SQL DB Standard S1 Database HoursB16</v>
      </c>
      <c r="B15794" s="1039">
        <v>16</v>
      </c>
      <c r="C15794" s="1039" t="s">
        <v>87</v>
      </c>
      <c r="D15794" s="1039" t="s">
        <v>175</v>
      </c>
      <c r="E15794" s="1039">
        <v>4.3145999999999997E-2</v>
      </c>
      <c r="F15794" s="1039" t="s">
        <v>1048</v>
      </c>
      <c r="G15794" s="775" t="s">
        <v>3119</v>
      </c>
      <c r="H15794" s="775" t="s">
        <v>3120</v>
      </c>
      <c r="I15794" s="775" t="s">
        <v>4235</v>
      </c>
    </row>
    <row r="15795" spans="1:9">
      <c r="A15795" s="1039" t="str">
        <f>Table_wabobpsvr_AzureCalc_AzureCalcRateCard[[#This Row],[ServiceName]]&amp;Table_wabobpsvr_AzureCalc_AzureCalcRateCard[[#This Row],[Price_Level]]&amp;Table_wabobpsvr_AzureCalc_AzureCalcRateCard[[#This Row],[Region]]</f>
        <v>SQL DB Standard S0 Database HoursC16</v>
      </c>
      <c r="B15795" s="1039">
        <v>16</v>
      </c>
      <c r="C15795" s="1039" t="s">
        <v>87</v>
      </c>
      <c r="D15795" s="1039" t="s">
        <v>177</v>
      </c>
      <c r="E15795" s="1039">
        <v>2.0839E-2</v>
      </c>
      <c r="F15795" s="1039" t="s">
        <v>1046</v>
      </c>
      <c r="G15795" s="775" t="s">
        <v>2490</v>
      </c>
      <c r="H15795" s="775" t="s">
        <v>2491</v>
      </c>
      <c r="I15795" s="775" t="s">
        <v>4235</v>
      </c>
    </row>
    <row r="15796" spans="1:9">
      <c r="A15796" s="775" t="str">
        <f>Table_wabobpsvr_AzureCalc_AzureCalcRateCard[[#This Row],[ServiceName]]&amp;Table_wabobpsvr_AzureCalc_AzureCalcRateCard[[#This Row],[Price_Level]]&amp;Table_wabobpsvr_AzureCalc_AzureCalcRateCard[[#This Row],[Region]]</f>
        <v>Premium P6 Secondary Active Geo Database HoursMOSP11</v>
      </c>
      <c r="B15796" s="775">
        <v>11</v>
      </c>
      <c r="C15796" s="775" t="s">
        <v>87</v>
      </c>
      <c r="D15796" s="775" t="s">
        <v>606</v>
      </c>
      <c r="E15796" s="775">
        <v>5.6504166666666702</v>
      </c>
      <c r="F15796" s="775" t="s">
        <v>7029</v>
      </c>
      <c r="G15796" s="775" t="s">
        <v>4235</v>
      </c>
      <c r="H15796" s="775" t="s">
        <v>4235</v>
      </c>
      <c r="I15796" s="775" t="s">
        <v>5638</v>
      </c>
    </row>
    <row r="15797" spans="1:9">
      <c r="A15797" s="775" t="str">
        <f>Table_wabobpsvr_AzureCalc_AzureCalcRateCard[[#This Row],[ServiceName]]&amp;Table_wabobpsvr_AzureCalc_AzureCalcRateCard[[#This Row],[Price_Level]]&amp;Table_wabobpsvr_AzureCalc_AzureCalcRateCard[[#This Row],[Region]]</f>
        <v>Premium P6 Secondary Active Geo Database HoursMOSP12</v>
      </c>
      <c r="B15797" s="775">
        <v>12</v>
      </c>
      <c r="C15797" s="775" t="s">
        <v>87</v>
      </c>
      <c r="D15797" s="775" t="s">
        <v>606</v>
      </c>
      <c r="E15797" s="775">
        <v>5.6504166666666702</v>
      </c>
      <c r="F15797" s="775" t="s">
        <v>7029</v>
      </c>
      <c r="G15797" s="775" t="s">
        <v>4235</v>
      </c>
      <c r="H15797" s="775" t="s">
        <v>4235</v>
      </c>
      <c r="I15797" s="775" t="s">
        <v>5817</v>
      </c>
    </row>
    <row r="15798" spans="1:9">
      <c r="A15798" s="775" t="str">
        <f>Table_wabobpsvr_AzureCalc_AzureCalcRateCard[[#This Row],[ServiceName]]&amp;Table_wabobpsvr_AzureCalc_AzureCalcRateCard[[#This Row],[Price_Level]]&amp;Table_wabobpsvr_AzureCalc_AzureCalcRateCard[[#This Row],[Region]]</f>
        <v>Premium P6 Secondary Active Geo Database HoursMOSP14</v>
      </c>
      <c r="B15798" s="775">
        <v>14</v>
      </c>
      <c r="C15798" s="775" t="s">
        <v>87</v>
      </c>
      <c r="D15798" s="775" t="s">
        <v>606</v>
      </c>
      <c r="E15798" s="775">
        <v>6.25</v>
      </c>
      <c r="F15798" s="775" t="s">
        <v>7029</v>
      </c>
      <c r="G15798" s="775" t="s">
        <v>4235</v>
      </c>
      <c r="H15798" s="775" t="s">
        <v>4235</v>
      </c>
      <c r="I15798" s="775" t="s">
        <v>6998</v>
      </c>
    </row>
    <row r="15799" spans="1:9">
      <c r="A15799" s="775" t="str">
        <f>Table_wabobpsvr_AzureCalc_AzureCalcRateCard[[#This Row],[ServiceName]]&amp;Table_wabobpsvr_AzureCalc_AzureCalcRateCard[[#This Row],[Price_Level]]&amp;Table_wabobpsvr_AzureCalc_AzureCalcRateCard[[#This Row],[Region]]</f>
        <v>Premium P6 Secondary Active Geo Database HoursMOSP</v>
      </c>
      <c r="B15799" s="775"/>
      <c r="C15799" s="775" t="s">
        <v>87</v>
      </c>
      <c r="D15799" s="775" t="s">
        <v>606</v>
      </c>
      <c r="E15799" s="775">
        <v>5</v>
      </c>
      <c r="F15799" s="775" t="s">
        <v>7029</v>
      </c>
      <c r="G15799" s="775" t="s">
        <v>4235</v>
      </c>
      <c r="H15799" s="775" t="s">
        <v>4235</v>
      </c>
      <c r="I15799" s="775" t="s">
        <v>5640</v>
      </c>
    </row>
    <row r="15800" spans="1:9">
      <c r="A15800" s="775" t="str">
        <f>Table_wabobpsvr_AzureCalc_AzureCalcRateCard[[#This Row],[ServiceName]]&amp;Table_wabobpsvr_AzureCalc_AzureCalcRateCard[[#This Row],[Price_Level]]&amp;Table_wabobpsvr_AzureCalc_AzureCalcRateCard[[#This Row],[Region]]</f>
        <v>SQL DB Standard S0 Database HoursD16</v>
      </c>
      <c r="B15800" s="775">
        <v>16</v>
      </c>
      <c r="C15800" s="775" t="s">
        <v>87</v>
      </c>
      <c r="D15800" s="775" t="s">
        <v>176</v>
      </c>
      <c r="E15800" s="775">
        <v>2.0152E-2</v>
      </c>
      <c r="F15800" s="775" t="s">
        <v>1046</v>
      </c>
      <c r="G15800" s="775" t="s">
        <v>2490</v>
      </c>
      <c r="H15800" s="775" t="s">
        <v>2491</v>
      </c>
      <c r="I15800" s="775" t="s">
        <v>4235</v>
      </c>
    </row>
    <row r="15801" spans="1:9">
      <c r="A15801" s="775" t="str">
        <f>Table_wabobpsvr_AzureCalc_AzureCalcRateCard[[#This Row],[ServiceName]]&amp;Table_wabobpsvr_AzureCalc_AzureCalcRateCard[[#This Row],[Price_Level]]&amp;Table_wabobpsvr_AzureCalc_AzureCalcRateCard[[#This Row],[Region]]</f>
        <v>Basic Memory Intensive Batch InstancesMOSP16</v>
      </c>
      <c r="B15801" s="775">
        <v>16</v>
      </c>
      <c r="C15801" s="775" t="s">
        <v>4235</v>
      </c>
      <c r="D15801" s="775" t="s">
        <v>606</v>
      </c>
      <c r="E15801" s="775">
        <v>999999</v>
      </c>
      <c r="F15801" s="775" t="s">
        <v>1297</v>
      </c>
      <c r="G15801" s="775" t="s">
        <v>4235</v>
      </c>
      <c r="H15801" s="775" t="s">
        <v>4235</v>
      </c>
      <c r="I15801" s="775" t="s">
        <v>4235</v>
      </c>
    </row>
    <row r="15802" spans="1:9">
      <c r="A15802" s="775" t="str">
        <f>Table_wabobpsvr_AzureCalc_AzureCalcRateCard[[#This Row],[ServiceName]]&amp;Table_wabobpsvr_AzureCalc_AzureCalcRateCard[[#This Row],[Price_Level]]&amp;Table_wabobpsvr_AzureCalc_AzureCalcRateCard[[#This Row],[Region]]</f>
        <v>SQL DB Standard S0 Secondary Database HoursA16</v>
      </c>
      <c r="B15802" s="775">
        <v>16</v>
      </c>
      <c r="C15802" s="775" t="s">
        <v>87</v>
      </c>
      <c r="D15802" s="775" t="s">
        <v>174</v>
      </c>
      <c r="E15802" s="775">
        <v>1.6684000000000001E-2</v>
      </c>
      <c r="F15802" s="775" t="s">
        <v>1047</v>
      </c>
      <c r="G15802" s="775" t="s">
        <v>2494</v>
      </c>
      <c r="H15802" s="775" t="s">
        <v>2495</v>
      </c>
      <c r="I15802" s="775" t="s">
        <v>4235</v>
      </c>
    </row>
    <row r="15803" spans="1:9">
      <c r="A15803" s="775" t="str">
        <f>Table_wabobpsvr_AzureCalc_AzureCalcRateCard[[#This Row],[ServiceName]]&amp;Table_wabobpsvr_AzureCalc_AzureCalcRateCard[[#This Row],[Price_Level]]&amp;Table_wabobpsvr_AzureCalc_AzureCalcRateCard[[#This Row],[Region]]</f>
        <v>Premium P6 Secondary Geo Database HoursMOSP15</v>
      </c>
      <c r="B15803" s="775">
        <v>15</v>
      </c>
      <c r="C15803" s="775" t="s">
        <v>87</v>
      </c>
      <c r="D15803" s="775" t="s">
        <v>606</v>
      </c>
      <c r="E15803" s="775">
        <v>4.125</v>
      </c>
      <c r="F15803" s="775" t="s">
        <v>7030</v>
      </c>
      <c r="G15803" s="775" t="s">
        <v>4235</v>
      </c>
      <c r="H15803" s="775" t="s">
        <v>4235</v>
      </c>
      <c r="I15803" s="775" t="s">
        <v>5642</v>
      </c>
    </row>
    <row r="15804" spans="1:9">
      <c r="A15804" s="775" t="str">
        <f>Table_wabobpsvr_AzureCalc_AzureCalcRateCard[[#This Row],[ServiceName]]&amp;Table_wabobpsvr_AzureCalc_AzureCalcRateCard[[#This Row],[Price_Level]]&amp;Table_wabobpsvr_AzureCalc_AzureCalcRateCard[[#This Row],[Region]]</f>
        <v>Premium P6 Secondary Geo Database HoursMOSP16</v>
      </c>
      <c r="B15804" s="775">
        <v>16</v>
      </c>
      <c r="C15804" s="775" t="s">
        <v>87</v>
      </c>
      <c r="D15804" s="775" t="s">
        <v>606</v>
      </c>
      <c r="E15804" s="775">
        <v>4.125</v>
      </c>
      <c r="F15804" s="775" t="s">
        <v>7030</v>
      </c>
      <c r="G15804" s="775" t="s">
        <v>4235</v>
      </c>
      <c r="H15804" s="775" t="s">
        <v>4235</v>
      </c>
      <c r="I15804" s="775" t="s">
        <v>5644</v>
      </c>
    </row>
    <row r="15805" spans="1:9">
      <c r="A15805" s="775" t="str">
        <f>Table_wabobpsvr_AzureCalc_AzureCalcRateCard[[#This Row],[ServiceName]]&amp;Table_wabobpsvr_AzureCalc_AzureCalcRateCard[[#This Row],[Price_Level]]&amp;Table_wabobpsvr_AzureCalc_AzureCalcRateCard[[#This Row],[Region]]</f>
        <v>Premium P6 Secondary Geo Database HoursD14</v>
      </c>
      <c r="B15805" s="775">
        <v>14</v>
      </c>
      <c r="C15805" s="775" t="s">
        <v>87</v>
      </c>
      <c r="D15805" s="775" t="s">
        <v>176</v>
      </c>
      <c r="E15805" s="775">
        <v>4.125</v>
      </c>
      <c r="F15805" s="775" t="s">
        <v>7030</v>
      </c>
      <c r="G15805" s="775" t="s">
        <v>3609</v>
      </c>
      <c r="H15805" s="775" t="s">
        <v>7002</v>
      </c>
      <c r="I15805" s="775" t="s">
        <v>7003</v>
      </c>
    </row>
    <row r="15806" spans="1:9">
      <c r="A15806" s="775" t="str">
        <f>Table_wabobpsvr_AzureCalc_AzureCalcRateCard[[#This Row],[ServiceName]]&amp;Table_wabobpsvr_AzureCalc_AzureCalcRateCard[[#This Row],[Price_Level]]&amp;Table_wabobpsvr_AzureCalc_AzureCalcRateCard[[#This Row],[Region]]</f>
        <v>Standard_G1 Cloud ServicesMOSP4</v>
      </c>
      <c r="B15806" s="775">
        <v>4</v>
      </c>
      <c r="C15806" s="775" t="s">
        <v>87</v>
      </c>
      <c r="D15806" s="775" t="s">
        <v>606</v>
      </c>
      <c r="E15806" s="775">
        <v>0.67</v>
      </c>
      <c r="F15806" s="775" t="s">
        <v>3025</v>
      </c>
      <c r="G15806" s="775" t="s">
        <v>4235</v>
      </c>
      <c r="H15806" s="775" t="s">
        <v>4235</v>
      </c>
      <c r="I15806" s="775" t="s">
        <v>5335</v>
      </c>
    </row>
    <row r="15807" spans="1:9">
      <c r="A15807" s="775" t="str">
        <f>Table_wabobpsvr_AzureCalc_AzureCalcRateCard[[#This Row],[ServiceName]]&amp;Table_wabobpsvr_AzureCalc_AzureCalcRateCard[[#This Row],[Price_Level]]&amp;Table_wabobpsvr_AzureCalc_AzureCalcRateCard[[#This Row],[Region]]</f>
        <v>Standard_G1 Cloud ServicesA4</v>
      </c>
      <c r="B15807" s="775">
        <v>4</v>
      </c>
      <c r="C15807" s="775" t="s">
        <v>87</v>
      </c>
      <c r="D15807" s="775" t="s">
        <v>174</v>
      </c>
      <c r="E15807" s="775">
        <v>0.65</v>
      </c>
      <c r="F15807" s="775" t="s">
        <v>3025</v>
      </c>
      <c r="G15807" s="775" t="s">
        <v>3026</v>
      </c>
      <c r="H15807" s="775" t="s">
        <v>3027</v>
      </c>
      <c r="I15807" s="775" t="s">
        <v>5335</v>
      </c>
    </row>
    <row r="15808" spans="1:9">
      <c r="A15808" s="1039" t="str">
        <f>Table_wabobpsvr_AzureCalc_AzureCalcRateCard[[#This Row],[ServiceName]]&amp;Table_wabobpsvr_AzureCalc_AzureCalcRateCard[[#This Row],[Price_Level]]&amp;Table_wabobpsvr_AzureCalc_AzureCalcRateCard[[#This Row],[Region]]</f>
        <v>Standard_G1 Cloud ServicesB4</v>
      </c>
      <c r="B15808" s="1039">
        <v>4</v>
      </c>
      <c r="C15808" s="1039" t="s">
        <v>87</v>
      </c>
      <c r="D15808" s="1039" t="s">
        <v>175</v>
      </c>
      <c r="E15808" s="1039">
        <v>0.63</v>
      </c>
      <c r="F15808" s="1039" t="s">
        <v>3025</v>
      </c>
      <c r="G15808" s="775" t="s">
        <v>3026</v>
      </c>
      <c r="H15808" s="775" t="s">
        <v>3027</v>
      </c>
      <c r="I15808" s="775" t="s">
        <v>5335</v>
      </c>
    </row>
    <row r="15809" spans="1:9">
      <c r="A15809" s="775" t="str">
        <f>Table_wabobpsvr_AzureCalc_AzureCalcRateCard[[#This Row],[ServiceName]]&amp;Table_wabobpsvr_AzureCalc_AzureCalcRateCard[[#This Row],[Price_Level]]&amp;Table_wabobpsvr_AzureCalc_AzureCalcRateCard[[#This Row],[Region]]</f>
        <v>Standard_G1 Cloud ServicesC4</v>
      </c>
      <c r="B15809" s="775">
        <v>4</v>
      </c>
      <c r="C15809" s="775" t="s">
        <v>87</v>
      </c>
      <c r="D15809" s="775" t="s">
        <v>177</v>
      </c>
      <c r="E15809" s="775">
        <v>0.61</v>
      </c>
      <c r="F15809" s="775" t="s">
        <v>3025</v>
      </c>
      <c r="G15809" s="775" t="s">
        <v>3026</v>
      </c>
      <c r="H15809" s="775" t="s">
        <v>3027</v>
      </c>
      <c r="I15809" s="775" t="s">
        <v>5335</v>
      </c>
    </row>
    <row r="15810" spans="1:9">
      <c r="A15810" s="775" t="str">
        <f>Table_wabobpsvr_AzureCalc_AzureCalcRateCard[[#This Row],[ServiceName]]&amp;Table_wabobpsvr_AzureCalc_AzureCalcRateCard[[#This Row],[Price_Level]]&amp;Table_wabobpsvr_AzureCalc_AzureCalcRateCard[[#This Row],[Region]]</f>
        <v>Standard_G1 Cloud ServicesD4</v>
      </c>
      <c r="B15810" s="775">
        <v>4</v>
      </c>
      <c r="C15810" s="775" t="s">
        <v>87</v>
      </c>
      <c r="D15810" s="775" t="s">
        <v>176</v>
      </c>
      <c r="E15810" s="775">
        <v>0.59</v>
      </c>
      <c r="F15810" s="775" t="s">
        <v>3025</v>
      </c>
      <c r="G15810" s="775" t="s">
        <v>3026</v>
      </c>
      <c r="H15810" s="775" t="s">
        <v>3027</v>
      </c>
      <c r="I15810" s="775" t="s">
        <v>5335</v>
      </c>
    </row>
    <row r="15811" spans="1:9">
      <c r="A15811" s="775" t="str">
        <f>Table_wabobpsvr_AzureCalc_AzureCalcRateCard[[#This Row],[ServiceName]]&amp;Table_wabobpsvr_AzureCalc_AzureCalcRateCard[[#This Row],[Price_Level]]&amp;Table_wabobpsvr_AzureCalc_AzureCalcRateCard[[#This Row],[Region]]</f>
        <v>SQL DB Premium P3 Secondary Geo Database HoursA16</v>
      </c>
      <c r="B15811" s="775">
        <v>16</v>
      </c>
      <c r="C15811" s="775" t="s">
        <v>87</v>
      </c>
      <c r="D15811" s="775" t="s">
        <v>174</v>
      </c>
      <c r="E15811" s="775">
        <v>4.1349159999999996</v>
      </c>
      <c r="F15811" s="775" t="s">
        <v>1045</v>
      </c>
      <c r="G15811" s="775" t="s">
        <v>3466</v>
      </c>
      <c r="H15811" s="775" t="s">
        <v>3467</v>
      </c>
      <c r="I15811" s="775" t="s">
        <v>4235</v>
      </c>
    </row>
    <row r="15812" spans="1:9">
      <c r="A15812" s="775" t="str">
        <f>Table_wabobpsvr_AzureCalc_AzureCalcRateCard[[#This Row],[ServiceName]]&amp;Table_wabobpsvr_AzureCalc_AzureCalcRateCard[[#This Row],[Price_Level]]&amp;Table_wabobpsvr_AzureCalc_AzureCalcRateCard[[#This Row],[Region]]</f>
        <v>SQL DB Premium P3 Secondary Geo Database HoursB16</v>
      </c>
      <c r="B15812" s="775">
        <v>16</v>
      </c>
      <c r="C15812" s="775" t="s">
        <v>87</v>
      </c>
      <c r="D15812" s="775" t="s">
        <v>175</v>
      </c>
      <c r="E15812" s="775">
        <v>4.0070319999999997</v>
      </c>
      <c r="F15812" s="775" t="s">
        <v>1045</v>
      </c>
      <c r="G15812" s="775" t="s">
        <v>3466</v>
      </c>
      <c r="H15812" s="775" t="s">
        <v>3467</v>
      </c>
      <c r="I15812" s="775" t="s">
        <v>4235</v>
      </c>
    </row>
    <row r="15813" spans="1:9">
      <c r="A15813" s="1039" t="str">
        <f>Table_wabobpsvr_AzureCalc_AzureCalcRateCard[[#This Row],[ServiceName]]&amp;Table_wabobpsvr_AzureCalc_AzureCalcRateCard[[#This Row],[Price_Level]]&amp;Table_wabobpsvr_AzureCalc_AzureCalcRateCard[[#This Row],[Region]]</f>
        <v>SQL DB Premium P3 Secondary Geo Database HoursC</v>
      </c>
      <c r="B15813" s="1039"/>
      <c r="C15813" s="1039" t="s">
        <v>87</v>
      </c>
      <c r="D15813" s="1039" t="s">
        <v>177</v>
      </c>
      <c r="E15813" s="1039">
        <v>3.8791479999999998</v>
      </c>
      <c r="F15813" s="1039" t="s">
        <v>1045</v>
      </c>
      <c r="G15813" s="775" t="s">
        <v>3466</v>
      </c>
      <c r="H15813" s="775" t="s">
        <v>3467</v>
      </c>
      <c r="I15813" s="775" t="s">
        <v>4235</v>
      </c>
    </row>
    <row r="15814" spans="1:9">
      <c r="A15814" s="1039" t="str">
        <f>Table_wabobpsvr_AzureCalc_AzureCalcRateCard[[#This Row],[ServiceName]]&amp;Table_wabobpsvr_AzureCalc_AzureCalcRateCard[[#This Row],[Price_Level]]&amp;Table_wabobpsvr_AzureCalc_AzureCalcRateCard[[#This Row],[Region]]</f>
        <v>SQL DB Premium P3 Secondary Geo Database HoursD</v>
      </c>
      <c r="B15814" s="1039"/>
      <c r="C15814" s="1039" t="s">
        <v>87</v>
      </c>
      <c r="D15814" s="1039" t="s">
        <v>176</v>
      </c>
      <c r="E15814" s="1039">
        <v>3.7512639999999999</v>
      </c>
      <c r="F15814" s="1039" t="s">
        <v>1045</v>
      </c>
      <c r="G15814" s="775" t="s">
        <v>3466</v>
      </c>
      <c r="H15814" s="775" t="s">
        <v>3467</v>
      </c>
      <c r="I15814" s="775" t="s">
        <v>4235</v>
      </c>
    </row>
    <row r="15815" spans="1:9">
      <c r="A15815" s="775" t="str">
        <f>Table_wabobpsvr_AzureCalc_AzureCalcRateCard[[#This Row],[ServiceName]]&amp;Table_wabobpsvr_AzureCalc_AzureCalcRateCard[[#This Row],[Price_Level]]&amp;Table_wabobpsvr_AzureCalc_AzureCalcRateCard[[#This Row],[Region]]</f>
        <v>Mobile Services BasicMOSP15</v>
      </c>
      <c r="B15815" s="775">
        <v>15</v>
      </c>
      <c r="C15815" s="775" t="s">
        <v>4235</v>
      </c>
      <c r="D15815" s="775" t="s">
        <v>606</v>
      </c>
      <c r="E15815" s="775">
        <v>999999</v>
      </c>
      <c r="F15815" s="775" t="s">
        <v>755</v>
      </c>
      <c r="G15815" s="775" t="s">
        <v>4235</v>
      </c>
      <c r="H15815" s="775" t="s">
        <v>4235</v>
      </c>
      <c r="I15815" s="775" t="s">
        <v>4235</v>
      </c>
    </row>
    <row r="15816" spans="1:9">
      <c r="A15816" s="775" t="str">
        <f>Table_wabobpsvr_AzureCalc_AzureCalcRateCard[[#This Row],[ServiceName]]&amp;Table_wabobpsvr_AzureCalc_AzureCalcRateCard[[#This Row],[Price_Level]]&amp;Table_wabobpsvr_AzureCalc_AzureCalcRateCard[[#This Row],[Region]]</f>
        <v>Mobile Services BasicA15</v>
      </c>
      <c r="B15816" s="775">
        <v>15</v>
      </c>
      <c r="C15816" s="775" t="s">
        <v>4235</v>
      </c>
      <c r="D15816" s="775" t="s">
        <v>174</v>
      </c>
      <c r="E15816" s="775">
        <v>999999</v>
      </c>
      <c r="F15816" s="775" t="s">
        <v>755</v>
      </c>
      <c r="G15816" s="775" t="s">
        <v>4235</v>
      </c>
      <c r="H15816" s="775" t="s">
        <v>4235</v>
      </c>
      <c r="I15816" s="775" t="s">
        <v>4235</v>
      </c>
    </row>
    <row r="15817" spans="1:9">
      <c r="A15817" s="775" t="str">
        <f>Table_wabobpsvr_AzureCalc_AzureCalcRateCard[[#This Row],[ServiceName]]&amp;Table_wabobpsvr_AzureCalc_AzureCalcRateCard[[#This Row],[Price_Level]]&amp;Table_wabobpsvr_AzureCalc_AzureCalcRateCard[[#This Row],[Region]]</f>
        <v>Mobile Services BasicB15</v>
      </c>
      <c r="B15817" s="775">
        <v>15</v>
      </c>
      <c r="C15817" s="775" t="s">
        <v>4235</v>
      </c>
      <c r="D15817" s="775" t="s">
        <v>175</v>
      </c>
      <c r="E15817" s="775">
        <v>999999</v>
      </c>
      <c r="F15817" s="775" t="s">
        <v>755</v>
      </c>
      <c r="G15817" s="775" t="s">
        <v>4235</v>
      </c>
      <c r="H15817" s="775" t="s">
        <v>4235</v>
      </c>
      <c r="I15817" s="775" t="s">
        <v>4235</v>
      </c>
    </row>
    <row r="15818" spans="1:9">
      <c r="A15818" s="775" t="str">
        <f>Table_wabobpsvr_AzureCalc_AzureCalcRateCard[[#This Row],[ServiceName]]&amp;Table_wabobpsvr_AzureCalc_AzureCalcRateCard[[#This Row],[Price_Level]]&amp;Table_wabobpsvr_AzureCalc_AzureCalcRateCard[[#This Row],[Region]]</f>
        <v>Mobile Services BasicC15</v>
      </c>
      <c r="B15818" s="775">
        <v>15</v>
      </c>
      <c r="C15818" s="775" t="s">
        <v>4235</v>
      </c>
      <c r="D15818" s="775" t="s">
        <v>177</v>
      </c>
      <c r="E15818" s="775">
        <v>999999</v>
      </c>
      <c r="F15818" s="775" t="s">
        <v>755</v>
      </c>
      <c r="G15818" s="775" t="s">
        <v>4235</v>
      </c>
      <c r="H15818" s="775" t="s">
        <v>4235</v>
      </c>
      <c r="I15818" s="775" t="s">
        <v>4235</v>
      </c>
    </row>
    <row r="15819" spans="1:9">
      <c r="A15819" s="775" t="str">
        <f>Table_wabobpsvr_AzureCalc_AzureCalcRateCard[[#This Row],[ServiceName]]&amp;Table_wabobpsvr_AzureCalc_AzureCalcRateCard[[#This Row],[Price_Level]]&amp;Table_wabobpsvr_AzureCalc_AzureCalcRateCard[[#This Row],[Region]]</f>
        <v>Mobile Services BasicD15</v>
      </c>
      <c r="B15819" s="775">
        <v>15</v>
      </c>
      <c r="C15819" s="775" t="s">
        <v>4235</v>
      </c>
      <c r="D15819" s="775" t="s">
        <v>176</v>
      </c>
      <c r="E15819" s="775">
        <v>999999</v>
      </c>
      <c r="F15819" s="775" t="s">
        <v>755</v>
      </c>
      <c r="G15819" s="775" t="s">
        <v>4235</v>
      </c>
      <c r="H15819" s="775" t="s">
        <v>4235</v>
      </c>
      <c r="I15819" s="775" t="s">
        <v>4235</v>
      </c>
    </row>
    <row r="15820" spans="1:9">
      <c r="A15820" s="775" t="str">
        <f>Table_wabobpsvr_AzureCalc_AzureCalcRateCard[[#This Row],[ServiceName]]&amp;Table_wabobpsvr_AzureCalc_AzureCalcRateCard[[#This Row],[Price_Level]]&amp;Table_wabobpsvr_AzureCalc_AzureCalcRateCard[[#This Row],[Region]]</f>
        <v>SQL DB Premium P3 Database Hours D</v>
      </c>
      <c r="B15820" s="775"/>
      <c r="C15820" s="775" t="s">
        <v>87</v>
      </c>
      <c r="D15820" s="775" t="s">
        <v>176</v>
      </c>
      <c r="E15820" s="775">
        <v>5.0016559999999997</v>
      </c>
      <c r="F15820" s="775" t="s">
        <v>1226</v>
      </c>
      <c r="G15820" s="775" t="s">
        <v>3117</v>
      </c>
      <c r="H15820" s="775" t="s">
        <v>3118</v>
      </c>
      <c r="I15820" s="775" t="s">
        <v>4235</v>
      </c>
    </row>
    <row r="15821" spans="1:9">
      <c r="A15821" s="775" t="str">
        <f>Table_wabobpsvr_AzureCalc_AzureCalcRateCard[[#This Row],[ServiceName]]&amp;Table_wabobpsvr_AzureCalc_AzureCalcRateCard[[#This Row],[Price_Level]]&amp;Table_wabobpsvr_AzureCalc_AzureCalcRateCard[[#This Row],[Region]]</f>
        <v>SQL DB Premium P3 Secondary Active Geo Database HoursMOSP</v>
      </c>
      <c r="B15821" s="775"/>
      <c r="C15821" s="775" t="s">
        <v>87</v>
      </c>
      <c r="D15821" s="775" t="s">
        <v>606</v>
      </c>
      <c r="E15821" s="775">
        <v>5.6837</v>
      </c>
      <c r="F15821" s="775" t="s">
        <v>1044</v>
      </c>
      <c r="G15821" s="775" t="s">
        <v>4235</v>
      </c>
      <c r="H15821" s="775" t="s">
        <v>4235</v>
      </c>
      <c r="I15821" s="775" t="s">
        <v>4235</v>
      </c>
    </row>
    <row r="15822" spans="1:9">
      <c r="A15822" s="775" t="str">
        <f>Table_wabobpsvr_AzureCalc_AzureCalcRateCard[[#This Row],[ServiceName]]&amp;Table_wabobpsvr_AzureCalc_AzureCalcRateCard[[#This Row],[Price_Level]]&amp;Table_wabobpsvr_AzureCalc_AzureCalcRateCard[[#This Row],[Region]]</f>
        <v>SQL DB Premium P3 Secondary Active Geo Database HoursA</v>
      </c>
      <c r="B15822" s="775"/>
      <c r="C15822" s="775" t="s">
        <v>87</v>
      </c>
      <c r="D15822" s="775" t="s">
        <v>174</v>
      </c>
      <c r="E15822" s="775">
        <v>5.5131889999999997</v>
      </c>
      <c r="F15822" s="775" t="s">
        <v>1044</v>
      </c>
      <c r="G15822" s="775" t="s">
        <v>3464</v>
      </c>
      <c r="H15822" s="775" t="s">
        <v>3465</v>
      </c>
      <c r="I15822" s="775" t="s">
        <v>4235</v>
      </c>
    </row>
    <row r="15823" spans="1:9">
      <c r="A15823" s="775" t="str">
        <f>Table_wabobpsvr_AzureCalc_AzureCalcRateCard[[#This Row],[ServiceName]]&amp;Table_wabobpsvr_AzureCalc_AzureCalcRateCard[[#This Row],[Price_Level]]&amp;Table_wabobpsvr_AzureCalc_AzureCalcRateCard[[#This Row],[Region]]</f>
        <v>SQL DB Premium P3 Secondary Active Geo Database HoursB</v>
      </c>
      <c r="B15823" s="775"/>
      <c r="C15823" s="775" t="s">
        <v>87</v>
      </c>
      <c r="D15823" s="775" t="s">
        <v>175</v>
      </c>
      <c r="E15823" s="775">
        <v>5.3426780000000003</v>
      </c>
      <c r="F15823" s="775" t="s">
        <v>1044</v>
      </c>
      <c r="G15823" s="775" t="s">
        <v>3464</v>
      </c>
      <c r="H15823" s="775" t="s">
        <v>3465</v>
      </c>
      <c r="I15823" s="775" t="s">
        <v>4235</v>
      </c>
    </row>
    <row r="15824" spans="1:9">
      <c r="A15824" s="775" t="str">
        <f>Table_wabobpsvr_AzureCalc_AzureCalcRateCard[[#This Row],[ServiceName]]&amp;Table_wabobpsvr_AzureCalc_AzureCalcRateCard[[#This Row],[Price_Level]]&amp;Table_wabobpsvr_AzureCalc_AzureCalcRateCard[[#This Row],[Region]]</f>
        <v>Mobile Services FreeMOSP15</v>
      </c>
      <c r="B15824" s="775">
        <v>15</v>
      </c>
      <c r="C15824" s="775" t="s">
        <v>4235</v>
      </c>
      <c r="D15824" s="775" t="s">
        <v>606</v>
      </c>
      <c r="E15824" s="775">
        <v>999999</v>
      </c>
      <c r="F15824" s="775" t="s">
        <v>756</v>
      </c>
      <c r="G15824" s="775" t="s">
        <v>4235</v>
      </c>
      <c r="H15824" s="775" t="s">
        <v>4235</v>
      </c>
      <c r="I15824" s="775" t="s">
        <v>4235</v>
      </c>
    </row>
    <row r="15825" spans="1:9">
      <c r="A15825" s="775" t="str">
        <f>Table_wabobpsvr_AzureCalc_AzureCalcRateCard[[#This Row],[ServiceName]]&amp;Table_wabobpsvr_AzureCalc_AzureCalcRateCard[[#This Row],[Price_Level]]&amp;Table_wabobpsvr_AzureCalc_AzureCalcRateCard[[#This Row],[Region]]</f>
        <v>Mobile Services FreeA15</v>
      </c>
      <c r="B15825" s="775">
        <v>15</v>
      </c>
      <c r="C15825" s="775" t="s">
        <v>4235</v>
      </c>
      <c r="D15825" s="775" t="s">
        <v>174</v>
      </c>
      <c r="E15825" s="775">
        <v>999999</v>
      </c>
      <c r="F15825" s="775" t="s">
        <v>756</v>
      </c>
      <c r="G15825" s="775" t="s">
        <v>4235</v>
      </c>
      <c r="H15825" s="775" t="s">
        <v>4235</v>
      </c>
      <c r="I15825" s="775" t="s">
        <v>4235</v>
      </c>
    </row>
    <row r="15826" spans="1:9">
      <c r="A15826" s="775" t="str">
        <f>Table_wabobpsvr_AzureCalc_AzureCalcRateCard[[#This Row],[ServiceName]]&amp;Table_wabobpsvr_AzureCalc_AzureCalcRateCard[[#This Row],[Price_Level]]&amp;Table_wabobpsvr_AzureCalc_AzureCalcRateCard[[#This Row],[Region]]</f>
        <v>Mobile Services FreeB15</v>
      </c>
      <c r="B15826" s="775">
        <v>15</v>
      </c>
      <c r="C15826" s="775" t="s">
        <v>4235</v>
      </c>
      <c r="D15826" s="775" t="s">
        <v>175</v>
      </c>
      <c r="E15826" s="775">
        <v>999999</v>
      </c>
      <c r="F15826" s="775" t="s">
        <v>756</v>
      </c>
      <c r="G15826" s="775" t="s">
        <v>4235</v>
      </c>
      <c r="H15826" s="775" t="s">
        <v>4235</v>
      </c>
      <c r="I15826" s="775" t="s">
        <v>4235</v>
      </c>
    </row>
    <row r="15827" spans="1:9">
      <c r="A15827" s="775" t="str">
        <f>Table_wabobpsvr_AzureCalc_AzureCalcRateCard[[#This Row],[ServiceName]]&amp;Table_wabobpsvr_AzureCalc_AzureCalcRateCard[[#This Row],[Price_Level]]&amp;Table_wabobpsvr_AzureCalc_AzureCalcRateCard[[#This Row],[Region]]</f>
        <v>Mobile Services FreeC15</v>
      </c>
      <c r="B15827" s="775">
        <v>15</v>
      </c>
      <c r="C15827" s="775" t="s">
        <v>4235</v>
      </c>
      <c r="D15827" s="775" t="s">
        <v>177</v>
      </c>
      <c r="E15827" s="775">
        <v>999999</v>
      </c>
      <c r="F15827" s="775" t="s">
        <v>756</v>
      </c>
      <c r="G15827" s="775" t="s">
        <v>4235</v>
      </c>
      <c r="H15827" s="775" t="s">
        <v>4235</v>
      </c>
      <c r="I15827" s="775" t="s">
        <v>4235</v>
      </c>
    </row>
    <row r="15828" spans="1:9">
      <c r="A15828" s="775" t="str">
        <f>Table_wabobpsvr_AzureCalc_AzureCalcRateCard[[#This Row],[ServiceName]]&amp;Table_wabobpsvr_AzureCalc_AzureCalcRateCard[[#This Row],[Price_Level]]&amp;Table_wabobpsvr_AzureCalc_AzureCalcRateCard[[#This Row],[Region]]</f>
        <v>Mobile Services FreeD15</v>
      </c>
      <c r="B15828" s="775">
        <v>15</v>
      </c>
      <c r="C15828" s="775" t="s">
        <v>4235</v>
      </c>
      <c r="D15828" s="775" t="s">
        <v>176</v>
      </c>
      <c r="E15828" s="775">
        <v>999999</v>
      </c>
      <c r="F15828" s="775" t="s">
        <v>756</v>
      </c>
      <c r="G15828" s="775" t="s">
        <v>4235</v>
      </c>
      <c r="H15828" s="775" t="s">
        <v>4235</v>
      </c>
      <c r="I15828" s="775" t="s">
        <v>4235</v>
      </c>
    </row>
    <row r="15829" spans="1:9">
      <c r="A15829" s="775" t="str">
        <f>Table_wabobpsvr_AzureCalc_AzureCalcRateCard[[#This Row],[ServiceName]]&amp;Table_wabobpsvr_AzureCalc_AzureCalcRateCard[[#This Row],[Price_Level]]&amp;Table_wabobpsvr_AzureCalc_AzureCalcRateCard[[#This Row],[Region]]</f>
        <v>SQL DB Premium P2 Secondary Geo Database HoursB16</v>
      </c>
      <c r="B15829" s="775">
        <v>16</v>
      </c>
      <c r="C15829" s="775" t="s">
        <v>87</v>
      </c>
      <c r="D15829" s="775" t="s">
        <v>175</v>
      </c>
      <c r="E15829" s="775">
        <v>1.001946</v>
      </c>
      <c r="F15829" s="775" t="s">
        <v>1033</v>
      </c>
      <c r="G15829" s="775" t="s">
        <v>4235</v>
      </c>
      <c r="H15829" s="775" t="s">
        <v>2483</v>
      </c>
      <c r="I15829" s="775" t="s">
        <v>4235</v>
      </c>
    </row>
    <row r="15830" spans="1:9">
      <c r="A15830" s="775" t="str">
        <f>Table_wabobpsvr_AzureCalc_AzureCalcRateCard[[#This Row],[ServiceName]]&amp;Table_wabobpsvr_AzureCalc_AzureCalcRateCard[[#This Row],[Price_Level]]&amp;Table_wabobpsvr_AzureCalc_AzureCalcRateCard[[#This Row],[Region]]</f>
        <v>SQL DB Premium P2 Secondary Geo Database HoursC16</v>
      </c>
      <c r="B15830" s="775">
        <v>16</v>
      </c>
      <c r="C15830" s="775" t="s">
        <v>87</v>
      </c>
      <c r="D15830" s="775" t="s">
        <v>177</v>
      </c>
      <c r="E15830" s="775">
        <v>0.96996899999999997</v>
      </c>
      <c r="F15830" s="775" t="s">
        <v>1033</v>
      </c>
      <c r="G15830" s="775" t="s">
        <v>4235</v>
      </c>
      <c r="H15830" s="775" t="s">
        <v>2483</v>
      </c>
      <c r="I15830" s="775" t="s">
        <v>4235</v>
      </c>
    </row>
    <row r="15831" spans="1:9">
      <c r="A15831" s="775" t="str">
        <f>Table_wabobpsvr_AzureCalc_AzureCalcRateCard[[#This Row],[ServiceName]]&amp;Table_wabobpsvr_AzureCalc_AzureCalcRateCard[[#This Row],[Price_Level]]&amp;Table_wabobpsvr_AzureCalc_AzureCalcRateCard[[#This Row],[Region]]</f>
        <v>SQL DB Premium P2 Secondary Geo Database HoursD16</v>
      </c>
      <c r="B15831" s="775">
        <v>16</v>
      </c>
      <c r="C15831" s="775" t="s">
        <v>87</v>
      </c>
      <c r="D15831" s="775" t="s">
        <v>176</v>
      </c>
      <c r="E15831" s="775">
        <v>0.93799200000000005</v>
      </c>
      <c r="F15831" s="775" t="s">
        <v>1033</v>
      </c>
      <c r="G15831" s="775" t="s">
        <v>4235</v>
      </c>
      <c r="H15831" s="775" t="s">
        <v>2483</v>
      </c>
      <c r="I15831" s="775" t="s">
        <v>4235</v>
      </c>
    </row>
    <row r="15832" spans="1:9">
      <c r="A15832" s="775" t="str">
        <f>Table_wabobpsvr_AzureCalc_AzureCalcRateCard[[#This Row],[ServiceName]]&amp;Table_wabobpsvr_AzureCalc_AzureCalcRateCard[[#This Row],[Price_Level]]&amp;Table_wabobpsvr_AzureCalc_AzureCalcRateCard[[#This Row],[Region]]</f>
        <v>SQL DB Premium P3 Database Hours MOSP</v>
      </c>
      <c r="B15832" s="775"/>
      <c r="C15832" s="775" t="s">
        <v>87</v>
      </c>
      <c r="D15832" s="775" t="s">
        <v>606</v>
      </c>
      <c r="E15832" s="775">
        <v>5.6837</v>
      </c>
      <c r="F15832" s="775" t="s">
        <v>1226</v>
      </c>
      <c r="G15832" s="775" t="s">
        <v>4235</v>
      </c>
      <c r="H15832" s="775" t="s">
        <v>4235</v>
      </c>
      <c r="I15832" s="775" t="s">
        <v>4235</v>
      </c>
    </row>
    <row r="15833" spans="1:9">
      <c r="A15833" s="775" t="str">
        <f>Table_wabobpsvr_AzureCalc_AzureCalcRateCard[[#This Row],[ServiceName]]&amp;Table_wabobpsvr_AzureCalc_AzureCalcRateCard[[#This Row],[Price_Level]]&amp;Table_wabobpsvr_AzureCalc_AzureCalcRateCard[[#This Row],[Region]]</f>
        <v>Mobile Services StandardMOSP15</v>
      </c>
      <c r="B15833" s="775">
        <v>15</v>
      </c>
      <c r="C15833" s="775" t="s">
        <v>4235</v>
      </c>
      <c r="D15833" s="775" t="s">
        <v>606</v>
      </c>
      <c r="E15833" s="775">
        <v>999999</v>
      </c>
      <c r="F15833" s="775" t="s">
        <v>757</v>
      </c>
      <c r="G15833" s="775" t="s">
        <v>4235</v>
      </c>
      <c r="H15833" s="775" t="s">
        <v>4235</v>
      </c>
      <c r="I15833" s="775" t="s">
        <v>4235</v>
      </c>
    </row>
    <row r="15834" spans="1:9">
      <c r="A15834" s="775" t="str">
        <f>Table_wabobpsvr_AzureCalc_AzureCalcRateCard[[#This Row],[ServiceName]]&amp;Table_wabobpsvr_AzureCalc_AzureCalcRateCard[[#This Row],[Price_Level]]&amp;Table_wabobpsvr_AzureCalc_AzureCalcRateCard[[#This Row],[Region]]</f>
        <v>Mobile Services StandardA15</v>
      </c>
      <c r="B15834" s="775">
        <v>15</v>
      </c>
      <c r="C15834" s="775" t="s">
        <v>4235</v>
      </c>
      <c r="D15834" s="775" t="s">
        <v>174</v>
      </c>
      <c r="E15834" s="775">
        <v>999999</v>
      </c>
      <c r="F15834" s="775" t="s">
        <v>757</v>
      </c>
      <c r="G15834" s="775" t="s">
        <v>4235</v>
      </c>
      <c r="H15834" s="775" t="s">
        <v>4235</v>
      </c>
      <c r="I15834" s="775" t="s">
        <v>4235</v>
      </c>
    </row>
    <row r="15835" spans="1:9">
      <c r="A15835" s="775" t="str">
        <f>Table_wabobpsvr_AzureCalc_AzureCalcRateCard[[#This Row],[ServiceName]]&amp;Table_wabobpsvr_AzureCalc_AzureCalcRateCard[[#This Row],[Price_Level]]&amp;Table_wabobpsvr_AzureCalc_AzureCalcRateCard[[#This Row],[Region]]</f>
        <v>Mobile Services StandardB15</v>
      </c>
      <c r="B15835" s="775">
        <v>15</v>
      </c>
      <c r="C15835" s="775" t="s">
        <v>4235</v>
      </c>
      <c r="D15835" s="775" t="s">
        <v>175</v>
      </c>
      <c r="E15835" s="775">
        <v>999999</v>
      </c>
      <c r="F15835" s="775" t="s">
        <v>757</v>
      </c>
      <c r="G15835" s="775" t="s">
        <v>4235</v>
      </c>
      <c r="H15835" s="775" t="s">
        <v>4235</v>
      </c>
      <c r="I15835" s="775" t="s">
        <v>4235</v>
      </c>
    </row>
    <row r="15836" spans="1:9">
      <c r="A15836" s="775" t="str">
        <f>Table_wabobpsvr_AzureCalc_AzureCalcRateCard[[#This Row],[ServiceName]]&amp;Table_wabobpsvr_AzureCalc_AzureCalcRateCard[[#This Row],[Price_Level]]&amp;Table_wabobpsvr_AzureCalc_AzureCalcRateCard[[#This Row],[Region]]</f>
        <v>Mobile Services StandardC15</v>
      </c>
      <c r="B15836" s="775">
        <v>15</v>
      </c>
      <c r="C15836" s="775" t="s">
        <v>4235</v>
      </c>
      <c r="D15836" s="775" t="s">
        <v>177</v>
      </c>
      <c r="E15836" s="775">
        <v>999999</v>
      </c>
      <c r="F15836" s="775" t="s">
        <v>757</v>
      </c>
      <c r="G15836" s="775" t="s">
        <v>4235</v>
      </c>
      <c r="H15836" s="775" t="s">
        <v>4235</v>
      </c>
      <c r="I15836" s="775" t="s">
        <v>4235</v>
      </c>
    </row>
    <row r="15837" spans="1:9">
      <c r="A15837" s="775" t="str">
        <f>Table_wabobpsvr_AzureCalc_AzureCalcRateCard[[#This Row],[ServiceName]]&amp;Table_wabobpsvr_AzureCalc_AzureCalcRateCard[[#This Row],[Price_Level]]&amp;Table_wabobpsvr_AzureCalc_AzureCalcRateCard[[#This Row],[Region]]</f>
        <v>Mobile Services StandardD15</v>
      </c>
      <c r="B15837" s="775">
        <v>15</v>
      </c>
      <c r="C15837" s="775" t="s">
        <v>4235</v>
      </c>
      <c r="D15837" s="775" t="s">
        <v>176</v>
      </c>
      <c r="E15837" s="775">
        <v>999999</v>
      </c>
      <c r="F15837" s="775" t="s">
        <v>757</v>
      </c>
      <c r="G15837" s="775" t="s">
        <v>4235</v>
      </c>
      <c r="H15837" s="775" t="s">
        <v>4235</v>
      </c>
      <c r="I15837" s="775" t="s">
        <v>4235</v>
      </c>
    </row>
    <row r="15838" spans="1:9">
      <c r="A15838" s="775" t="str">
        <f>Table_wabobpsvr_AzureCalc_AzureCalcRateCard[[#This Row],[ServiceName]]&amp;Table_wabobpsvr_AzureCalc_AzureCalcRateCard[[#This Row],[Price_Level]]&amp;Table_wabobpsvr_AzureCalc_AzureCalcRateCard[[#This Row],[Region]]</f>
        <v>Basic SSD based InstancesMOSP16</v>
      </c>
      <c r="B15838" s="775">
        <v>16</v>
      </c>
      <c r="C15838" s="775" t="s">
        <v>4235</v>
      </c>
      <c r="D15838" s="775" t="s">
        <v>606</v>
      </c>
      <c r="E15838" s="775">
        <v>999999</v>
      </c>
      <c r="F15838" s="775" t="s">
        <v>1300</v>
      </c>
      <c r="G15838" s="775" t="s">
        <v>4235</v>
      </c>
      <c r="H15838" s="775" t="s">
        <v>4235</v>
      </c>
      <c r="I15838" s="775" t="s">
        <v>4235</v>
      </c>
    </row>
    <row r="15839" spans="1:9">
      <c r="A15839" s="775" t="str">
        <f>Table_wabobpsvr_AzureCalc_AzureCalcRateCard[[#This Row],[ServiceName]]&amp;Table_wabobpsvr_AzureCalc_AzureCalcRateCard[[#This Row],[Price_Level]]&amp;Table_wabobpsvr_AzureCalc_AzureCalcRateCard[[#This Row],[Region]]</f>
        <v>SQL DB Premium P2 Database HoursA16</v>
      </c>
      <c r="B15839" s="775">
        <v>16</v>
      </c>
      <c r="C15839" s="775" t="s">
        <v>87</v>
      </c>
      <c r="D15839" s="775" t="s">
        <v>174</v>
      </c>
      <c r="E15839" s="775">
        <v>1.3785639999999999</v>
      </c>
      <c r="F15839" s="775" t="s">
        <v>1037</v>
      </c>
      <c r="G15839" s="775" t="s">
        <v>3115</v>
      </c>
      <c r="H15839" s="775" t="s">
        <v>3116</v>
      </c>
      <c r="I15839" s="775" t="s">
        <v>4235</v>
      </c>
    </row>
    <row r="15840" spans="1:9">
      <c r="A15840" s="775" t="str">
        <f>Table_wabobpsvr_AzureCalc_AzureCalcRateCard[[#This Row],[ServiceName]]&amp;Table_wabobpsvr_AzureCalc_AzureCalcRateCard[[#This Row],[Price_Level]]&amp;Table_wabobpsvr_AzureCalc_AzureCalcRateCard[[#This Row],[Region]]</f>
        <v>SQL DB Premium P2 Database HoursB16</v>
      </c>
      <c r="B15840" s="775">
        <v>16</v>
      </c>
      <c r="C15840" s="775" t="s">
        <v>87</v>
      </c>
      <c r="D15840" s="775" t="s">
        <v>175</v>
      </c>
      <c r="E15840" s="775">
        <v>1.335928</v>
      </c>
      <c r="F15840" s="775" t="s">
        <v>1037</v>
      </c>
      <c r="G15840" s="775" t="s">
        <v>3115</v>
      </c>
      <c r="H15840" s="775" t="s">
        <v>3116</v>
      </c>
      <c r="I15840" s="775" t="s">
        <v>4235</v>
      </c>
    </row>
    <row r="15841" spans="1:9">
      <c r="A15841" s="775" t="str">
        <f>Table_wabobpsvr_AzureCalc_AzureCalcRateCard[[#This Row],[ServiceName]]&amp;Table_wabobpsvr_AzureCalc_AzureCalcRateCard[[#This Row],[Price_Level]]&amp;Table_wabobpsvr_AzureCalc_AzureCalcRateCard[[#This Row],[Region]]</f>
        <v>SQL DB Premium P2 Database HoursC16</v>
      </c>
      <c r="B15841" s="775">
        <v>16</v>
      </c>
      <c r="C15841" s="775" t="s">
        <v>87</v>
      </c>
      <c r="D15841" s="775" t="s">
        <v>177</v>
      </c>
      <c r="E15841" s="775">
        <v>1.2932920000000001</v>
      </c>
      <c r="F15841" s="775" t="s">
        <v>1037</v>
      </c>
      <c r="G15841" s="775" t="s">
        <v>3115</v>
      </c>
      <c r="H15841" s="775" t="s">
        <v>3116</v>
      </c>
      <c r="I15841" s="775" t="s">
        <v>4235</v>
      </c>
    </row>
    <row r="15842" spans="1:9">
      <c r="A15842" s="775" t="str">
        <f>Table_wabobpsvr_AzureCalc_AzureCalcRateCard[[#This Row],[ServiceName]]&amp;Table_wabobpsvr_AzureCalc_AzureCalcRateCard[[#This Row],[Price_Level]]&amp;Table_wabobpsvr_AzureCalc_AzureCalcRateCard[[#This Row],[Region]]</f>
        <v>SQL DB Premium P2 Database HoursD16</v>
      </c>
      <c r="B15842" s="775">
        <v>16</v>
      </c>
      <c r="C15842" s="775" t="s">
        <v>87</v>
      </c>
      <c r="D15842" s="775" t="s">
        <v>176</v>
      </c>
      <c r="E15842" s="775">
        <v>1.250656</v>
      </c>
      <c r="F15842" s="775" t="s">
        <v>1037</v>
      </c>
      <c r="G15842" s="775" t="s">
        <v>3115</v>
      </c>
      <c r="H15842" s="775" t="s">
        <v>3116</v>
      </c>
      <c r="I15842" s="775" t="s">
        <v>4235</v>
      </c>
    </row>
    <row r="15843" spans="1:9">
      <c r="A15843" s="775" t="str">
        <f>Table_wabobpsvr_AzureCalc_AzureCalcRateCard[[#This Row],[ServiceName]]&amp;Table_wabobpsvr_AzureCalc_AzureCalcRateCard[[#This Row],[Price_Level]]&amp;Table_wabobpsvr_AzureCalc_AzureCalcRateCard[[#This Row],[Region]]</f>
        <v>BASIC.A1 VM (Non-Windows)MOSP16</v>
      </c>
      <c r="B15843" s="775">
        <v>16</v>
      </c>
      <c r="C15843" s="775" t="s">
        <v>87</v>
      </c>
      <c r="D15843" s="775" t="s">
        <v>606</v>
      </c>
      <c r="E15843" s="775">
        <v>5.8000000000000003E-2</v>
      </c>
      <c r="F15843" s="775" t="s">
        <v>1236</v>
      </c>
      <c r="G15843" s="775" t="s">
        <v>4235</v>
      </c>
      <c r="H15843" s="775" t="s">
        <v>4235</v>
      </c>
      <c r="I15843" s="775" t="s">
        <v>4235</v>
      </c>
    </row>
    <row r="15844" spans="1:9">
      <c r="A15844" s="775" t="str">
        <f>Table_wabobpsvr_AzureCalc_AzureCalcRateCard[[#This Row],[ServiceName]]&amp;Table_wabobpsvr_AzureCalc_AzureCalcRateCard[[#This Row],[Price_Level]]&amp;Table_wabobpsvr_AzureCalc_AzureCalcRateCard[[#This Row],[Region]]</f>
        <v>SQL DB Premium P2 Secondary Active Geo Database HoursA</v>
      </c>
      <c r="B15844" s="775"/>
      <c r="C15844" s="775" t="s">
        <v>87</v>
      </c>
      <c r="D15844" s="775" t="s">
        <v>174</v>
      </c>
      <c r="E15844" s="775">
        <v>1.3785639999999999</v>
      </c>
      <c r="F15844" s="775" t="s">
        <v>1038</v>
      </c>
      <c r="G15844" s="775" t="s">
        <v>3462</v>
      </c>
      <c r="H15844" s="775" t="s">
        <v>3463</v>
      </c>
      <c r="I15844" s="775" t="s">
        <v>4235</v>
      </c>
    </row>
    <row r="15845" spans="1:9">
      <c r="A15845" s="775" t="str">
        <f>Table_wabobpsvr_AzureCalc_AzureCalcRateCard[[#This Row],[ServiceName]]&amp;Table_wabobpsvr_AzureCalc_AzureCalcRateCard[[#This Row],[Price_Level]]&amp;Table_wabobpsvr_AzureCalc_AzureCalcRateCard[[#This Row],[Region]]</f>
        <v>Geo Redundant Storage Standard IO - Table/Queue - Tier 4B14</v>
      </c>
      <c r="B15845" s="775">
        <v>14</v>
      </c>
      <c r="C15845" s="775" t="s">
        <v>764</v>
      </c>
      <c r="D15845" s="775" t="s">
        <v>175</v>
      </c>
      <c r="E15845" s="775">
        <v>5.6000000000000001E-2</v>
      </c>
      <c r="F15845" s="775" t="s">
        <v>879</v>
      </c>
      <c r="G15845" s="775" t="s">
        <v>2455</v>
      </c>
      <c r="H15845" s="775" t="s">
        <v>2456</v>
      </c>
      <c r="I15845" s="775" t="s">
        <v>5092</v>
      </c>
    </row>
    <row r="15846" spans="1:9">
      <c r="A15846" s="775" t="str">
        <f>Table_wabobpsvr_AzureCalc_AzureCalcRateCard[[#This Row],[ServiceName]]&amp;Table_wabobpsvr_AzureCalc_AzureCalcRateCard[[#This Row],[Price_Level]]&amp;Table_wabobpsvr_AzureCalc_AzureCalcRateCard[[#This Row],[Region]]</f>
        <v>Geo Redundant Storage Standard IO - Table/Queue - Tier 4C14</v>
      </c>
      <c r="B15846" s="775">
        <v>14</v>
      </c>
      <c r="C15846" s="775" t="s">
        <v>764</v>
      </c>
      <c r="D15846" s="775" t="s">
        <v>177</v>
      </c>
      <c r="E15846" s="775">
        <v>5.6000000000000001E-2</v>
      </c>
      <c r="F15846" s="775" t="s">
        <v>879</v>
      </c>
      <c r="G15846" s="775" t="s">
        <v>2455</v>
      </c>
      <c r="H15846" s="775" t="s">
        <v>2456</v>
      </c>
      <c r="I15846" s="775" t="s">
        <v>5092</v>
      </c>
    </row>
    <row r="15847" spans="1:9">
      <c r="A15847" s="775" t="str">
        <f>Table_wabobpsvr_AzureCalc_AzureCalcRateCard[[#This Row],[ServiceName]]&amp;Table_wabobpsvr_AzureCalc_AzureCalcRateCard[[#This Row],[Price_Level]]&amp;Table_wabobpsvr_AzureCalc_AzureCalcRateCard[[#This Row],[Region]]</f>
        <v>Geo Redundant Storage Standard IO - Table/Queue - Tier 4D14</v>
      </c>
      <c r="B15847" s="775">
        <v>14</v>
      </c>
      <c r="C15847" s="775" t="s">
        <v>764</v>
      </c>
      <c r="D15847" s="775" t="s">
        <v>176</v>
      </c>
      <c r="E15847" s="775">
        <v>5.6000000000000001E-2</v>
      </c>
      <c r="F15847" s="775" t="s">
        <v>879</v>
      </c>
      <c r="G15847" s="775" t="s">
        <v>2455</v>
      </c>
      <c r="H15847" s="775" t="s">
        <v>2456</v>
      </c>
      <c r="I15847" s="775" t="s">
        <v>5092</v>
      </c>
    </row>
    <row r="15848" spans="1:9">
      <c r="A15848" s="775" t="str">
        <f>Table_wabobpsvr_AzureCalc_AzureCalcRateCard[[#This Row],[ServiceName]]&amp;Table_wabobpsvr_AzureCalc_AzureCalcRateCard[[#This Row],[Price_Level]]&amp;Table_wabobpsvr_AzureCalc_AzureCalcRateCard[[#This Row],[Region]]</f>
        <v>Geo Redundant Storage Standard IO - Table/Queue - Tier 5MOSP14</v>
      </c>
      <c r="B15848" s="775">
        <v>14</v>
      </c>
      <c r="C15848" s="775" t="s">
        <v>764</v>
      </c>
      <c r="D15848" s="775" t="s">
        <v>606</v>
      </c>
      <c r="E15848" s="775">
        <v>999999</v>
      </c>
      <c r="F15848" s="775" t="s">
        <v>880</v>
      </c>
      <c r="G15848" s="775" t="s">
        <v>4235</v>
      </c>
      <c r="H15848" s="775" t="s">
        <v>4235</v>
      </c>
      <c r="I15848" s="775" t="s">
        <v>5092</v>
      </c>
    </row>
    <row r="15849" spans="1:9">
      <c r="A15849" s="775" t="str">
        <f>Table_wabobpsvr_AzureCalc_AzureCalcRateCard[[#This Row],[ServiceName]]&amp;Table_wabobpsvr_AzureCalc_AzureCalcRateCard[[#This Row],[Price_Level]]&amp;Table_wabobpsvr_AzureCalc_AzureCalcRateCard[[#This Row],[Region]]</f>
        <v>Geo Redundant Storage Standard IO - Table/Queue - Tier 5A14</v>
      </c>
      <c r="B15849" s="775">
        <v>14</v>
      </c>
      <c r="C15849" s="775" t="s">
        <v>764</v>
      </c>
      <c r="D15849" s="775" t="s">
        <v>174</v>
      </c>
      <c r="E15849" s="775">
        <v>5.6000000000000001E-2</v>
      </c>
      <c r="F15849" s="775" t="s">
        <v>880</v>
      </c>
      <c r="G15849" s="775" t="s">
        <v>2455</v>
      </c>
      <c r="H15849" s="775" t="s">
        <v>2456</v>
      </c>
      <c r="I15849" s="775" t="s">
        <v>5092</v>
      </c>
    </row>
    <row r="15850" spans="1:9">
      <c r="A15850" s="775" t="str">
        <f>Table_wabobpsvr_AzureCalc_AzureCalcRateCard[[#This Row],[ServiceName]]&amp;Table_wabobpsvr_AzureCalc_AzureCalcRateCard[[#This Row],[Price_Level]]&amp;Table_wabobpsvr_AzureCalc_AzureCalcRateCard[[#This Row],[Region]]</f>
        <v>Geo Redundant Storage Standard IO - Table/Queue - Tier 5B14</v>
      </c>
      <c r="B15850" s="775">
        <v>14</v>
      </c>
      <c r="C15850" s="775" t="s">
        <v>764</v>
      </c>
      <c r="D15850" s="775" t="s">
        <v>175</v>
      </c>
      <c r="E15850" s="775">
        <v>5.6000000000000001E-2</v>
      </c>
      <c r="F15850" s="775" t="s">
        <v>880</v>
      </c>
      <c r="G15850" s="775" t="s">
        <v>2455</v>
      </c>
      <c r="H15850" s="775" t="s">
        <v>2456</v>
      </c>
      <c r="I15850" s="775" t="s">
        <v>5092</v>
      </c>
    </row>
    <row r="15851" spans="1:9">
      <c r="A15851" s="775" t="str">
        <f>Table_wabobpsvr_AzureCalc_AzureCalcRateCard[[#This Row],[ServiceName]]&amp;Table_wabobpsvr_AzureCalc_AzureCalcRateCard[[#This Row],[Price_Level]]&amp;Table_wabobpsvr_AzureCalc_AzureCalcRateCard[[#This Row],[Region]]</f>
        <v>Geo Redundant Storage Standard IO - Table/Queue - Tier 5C14</v>
      </c>
      <c r="B15851" s="775">
        <v>14</v>
      </c>
      <c r="C15851" s="775" t="s">
        <v>764</v>
      </c>
      <c r="D15851" s="775" t="s">
        <v>177</v>
      </c>
      <c r="E15851" s="775">
        <v>5.6000000000000001E-2</v>
      </c>
      <c r="F15851" s="775" t="s">
        <v>880</v>
      </c>
      <c r="G15851" s="775" t="s">
        <v>2455</v>
      </c>
      <c r="H15851" s="775" t="s">
        <v>2456</v>
      </c>
      <c r="I15851" s="775" t="s">
        <v>5092</v>
      </c>
    </row>
    <row r="15852" spans="1:9">
      <c r="A15852" s="775" t="str">
        <f>Table_wabobpsvr_AzureCalc_AzureCalcRateCard[[#This Row],[ServiceName]]&amp;Table_wabobpsvr_AzureCalc_AzureCalcRateCard[[#This Row],[Price_Level]]&amp;Table_wabobpsvr_AzureCalc_AzureCalcRateCard[[#This Row],[Region]]</f>
        <v>Geo Redundant Storage Standard IO - Table/Queue - Tier 5D14</v>
      </c>
      <c r="B15852" s="775">
        <v>14</v>
      </c>
      <c r="C15852" s="775" t="s">
        <v>764</v>
      </c>
      <c r="D15852" s="775" t="s">
        <v>176</v>
      </c>
      <c r="E15852" s="775">
        <v>5.6000000000000001E-2</v>
      </c>
      <c r="F15852" s="775" t="s">
        <v>880</v>
      </c>
      <c r="G15852" s="775" t="s">
        <v>2455</v>
      </c>
      <c r="H15852" s="775" t="s">
        <v>2456</v>
      </c>
      <c r="I15852" s="775" t="s">
        <v>5092</v>
      </c>
    </row>
    <row r="15853" spans="1:9">
      <c r="A15853" s="775" t="str">
        <f>Table_wabobpsvr_AzureCalc_AzureCalcRateCard[[#This Row],[ServiceName]]&amp;Table_wabobpsvr_AzureCalc_AzureCalcRateCard[[#This Row],[Price_Level]]&amp;Table_wabobpsvr_AzureCalc_AzureCalcRateCard[[#This Row],[Region]]</f>
        <v>Geo Redundant Storage Standard IO - Table/Queue - Tier 6MOSP14</v>
      </c>
      <c r="B15853" s="775">
        <v>14</v>
      </c>
      <c r="C15853" s="775" t="s">
        <v>764</v>
      </c>
      <c r="D15853" s="775" t="s">
        <v>606</v>
      </c>
      <c r="E15853" s="775">
        <v>999999</v>
      </c>
      <c r="F15853" s="775" t="s">
        <v>881</v>
      </c>
      <c r="G15853" s="775" t="s">
        <v>4235</v>
      </c>
      <c r="H15853" s="775" t="s">
        <v>4235</v>
      </c>
      <c r="I15853" s="775" t="s">
        <v>5092</v>
      </c>
    </row>
    <row r="15854" spans="1:9">
      <c r="A15854" s="1039" t="str">
        <f>Table_wabobpsvr_AzureCalc_AzureCalcRateCard[[#This Row],[ServiceName]]&amp;Table_wabobpsvr_AzureCalc_AzureCalcRateCard[[#This Row],[Price_Level]]&amp;Table_wabobpsvr_AzureCalc_AzureCalcRateCard[[#This Row],[Region]]</f>
        <v>Geo Redundant Storage Standard IO - Table/Queue - Tier 6A14</v>
      </c>
      <c r="B15854" s="1039">
        <v>14</v>
      </c>
      <c r="C15854" s="1039" t="s">
        <v>764</v>
      </c>
      <c r="D15854" s="1039" t="s">
        <v>174</v>
      </c>
      <c r="E15854" s="1039">
        <v>5.6000000000000001E-2</v>
      </c>
      <c r="F15854" s="1039" t="s">
        <v>881</v>
      </c>
      <c r="G15854" s="775" t="s">
        <v>2455</v>
      </c>
      <c r="H15854" s="775" t="s">
        <v>2456</v>
      </c>
      <c r="I15854" s="775" t="s">
        <v>5092</v>
      </c>
    </row>
    <row r="15855" spans="1:9">
      <c r="A15855" s="1039" t="str">
        <f>Table_wabobpsvr_AzureCalc_AzureCalcRateCard[[#This Row],[ServiceName]]&amp;Table_wabobpsvr_AzureCalc_AzureCalcRateCard[[#This Row],[Price_Level]]&amp;Table_wabobpsvr_AzureCalc_AzureCalcRateCard[[#This Row],[Region]]</f>
        <v>Geo Redundant Storage Standard IO - Table/Queue - Tier 6B14</v>
      </c>
      <c r="B15855" s="1039">
        <v>14</v>
      </c>
      <c r="C15855" s="1039" t="s">
        <v>764</v>
      </c>
      <c r="D15855" s="1039" t="s">
        <v>175</v>
      </c>
      <c r="E15855" s="1039">
        <v>5.6000000000000001E-2</v>
      </c>
      <c r="F15855" s="1039" t="s">
        <v>881</v>
      </c>
      <c r="G15855" s="775" t="s">
        <v>2455</v>
      </c>
      <c r="H15855" s="775" t="s">
        <v>2456</v>
      </c>
      <c r="I15855" s="775" t="s">
        <v>5092</v>
      </c>
    </row>
    <row r="15856" spans="1:9">
      <c r="A15856" s="1039" t="str">
        <f>Table_wabobpsvr_AzureCalc_AzureCalcRateCard[[#This Row],[ServiceName]]&amp;Table_wabobpsvr_AzureCalc_AzureCalcRateCard[[#This Row],[Price_Level]]&amp;Table_wabobpsvr_AzureCalc_AzureCalcRateCard[[#This Row],[Region]]</f>
        <v>Geo Redundant Storage Standard IO - Table/Queue - Tier 6C14</v>
      </c>
      <c r="B15856" s="1039">
        <v>14</v>
      </c>
      <c r="C15856" s="1039" t="s">
        <v>764</v>
      </c>
      <c r="D15856" s="1039" t="s">
        <v>177</v>
      </c>
      <c r="E15856" s="1039">
        <v>5.6000000000000001E-2</v>
      </c>
      <c r="F15856" s="1039" t="s">
        <v>881</v>
      </c>
      <c r="G15856" s="775" t="s">
        <v>2455</v>
      </c>
      <c r="H15856" s="775" t="s">
        <v>2456</v>
      </c>
      <c r="I15856" s="775" t="s">
        <v>5092</v>
      </c>
    </row>
    <row r="15857" spans="1:9">
      <c r="A15857" s="1039" t="str">
        <f>Table_wabobpsvr_AzureCalc_AzureCalcRateCard[[#This Row],[ServiceName]]&amp;Table_wabobpsvr_AzureCalc_AzureCalcRateCard[[#This Row],[Price_Level]]&amp;Table_wabobpsvr_AzureCalc_AzureCalcRateCard[[#This Row],[Region]]</f>
        <v>Geo Redundant Storage Standard IO - Table/Queue - Tier 6D14</v>
      </c>
      <c r="B15857" s="1039">
        <v>14</v>
      </c>
      <c r="C15857" s="1039" t="s">
        <v>764</v>
      </c>
      <c r="D15857" s="1039" t="s">
        <v>176</v>
      </c>
      <c r="E15857" s="1039">
        <v>5.6000000000000001E-2</v>
      </c>
      <c r="F15857" s="1039" t="s">
        <v>881</v>
      </c>
      <c r="G15857" s="775" t="s">
        <v>2455</v>
      </c>
      <c r="H15857" s="775" t="s">
        <v>2456</v>
      </c>
      <c r="I15857" s="775" t="s">
        <v>5092</v>
      </c>
    </row>
    <row r="15858" spans="1:9">
      <c r="A15858" s="775" t="str">
        <f>Table_wabobpsvr_AzureCalc_AzureCalcRateCard[[#This Row],[ServiceName]]&amp;Table_wabobpsvr_AzureCalc_AzureCalcRateCard[[#This Row],[Price_Level]]&amp;Table_wabobpsvr_AzureCalc_AzureCalcRateCard[[#This Row],[Region]]</f>
        <v>Locally Redundant Storage Standard IO - Block BlobMOSP14</v>
      </c>
      <c r="B15858" s="775">
        <v>14</v>
      </c>
      <c r="C15858" s="775" t="s">
        <v>764</v>
      </c>
      <c r="D15858" s="775" t="s">
        <v>606</v>
      </c>
      <c r="E15858" s="775">
        <v>999999</v>
      </c>
      <c r="F15858" s="775" t="s">
        <v>861</v>
      </c>
      <c r="G15858" s="775" t="s">
        <v>4235</v>
      </c>
      <c r="H15858" s="775" t="s">
        <v>4235</v>
      </c>
      <c r="I15858" s="775" t="s">
        <v>5336</v>
      </c>
    </row>
    <row r="15859" spans="1:9">
      <c r="A15859" s="775" t="str">
        <f>Table_wabobpsvr_AzureCalc_AzureCalcRateCard[[#This Row],[ServiceName]]&amp;Table_wabobpsvr_AzureCalc_AzureCalcRateCard[[#This Row],[Price_Level]]&amp;Table_wabobpsvr_AzureCalc_AzureCalcRateCard[[#This Row],[Region]]</f>
        <v>Locally Redundant Storage Standard IO - Block BlobA14</v>
      </c>
      <c r="B15859" s="775">
        <v>14</v>
      </c>
      <c r="C15859" s="775" t="s">
        <v>764</v>
      </c>
      <c r="D15859" s="775" t="s">
        <v>174</v>
      </c>
      <c r="E15859" s="775">
        <v>2.8000000000000001E-2</v>
      </c>
      <c r="F15859" s="775" t="s">
        <v>861</v>
      </c>
      <c r="G15859" s="775" t="s">
        <v>2544</v>
      </c>
      <c r="H15859" s="775" t="s">
        <v>2545</v>
      </c>
      <c r="I15859" s="775" t="s">
        <v>5336</v>
      </c>
    </row>
    <row r="15860" spans="1:9">
      <c r="A15860" s="775" t="str">
        <f>Table_wabobpsvr_AzureCalc_AzureCalcRateCard[[#This Row],[ServiceName]]&amp;Table_wabobpsvr_AzureCalc_AzureCalcRateCard[[#This Row],[Price_Level]]&amp;Table_wabobpsvr_AzureCalc_AzureCalcRateCard[[#This Row],[Region]]</f>
        <v>Locally Redundant Storage Standard IO - Block BlobB14</v>
      </c>
      <c r="B15860" s="775">
        <v>14</v>
      </c>
      <c r="C15860" s="775" t="s">
        <v>764</v>
      </c>
      <c r="D15860" s="775" t="s">
        <v>175</v>
      </c>
      <c r="E15860" s="775">
        <v>2.8000000000000001E-2</v>
      </c>
      <c r="F15860" s="775" t="s">
        <v>861</v>
      </c>
      <c r="G15860" s="775" t="s">
        <v>2544</v>
      </c>
      <c r="H15860" s="775" t="s">
        <v>2545</v>
      </c>
      <c r="I15860" s="775" t="s">
        <v>5336</v>
      </c>
    </row>
    <row r="15861" spans="1:9">
      <c r="A15861" s="775" t="str">
        <f>Table_wabobpsvr_AzureCalc_AzureCalcRateCard[[#This Row],[ServiceName]]&amp;Table_wabobpsvr_AzureCalc_AzureCalcRateCard[[#This Row],[Price_Level]]&amp;Table_wabobpsvr_AzureCalc_AzureCalcRateCard[[#This Row],[Region]]</f>
        <v>Locally Redundant Storage Standard IO - Block BlobC14</v>
      </c>
      <c r="B15861" s="775">
        <v>14</v>
      </c>
      <c r="C15861" s="775" t="s">
        <v>764</v>
      </c>
      <c r="D15861" s="775" t="s">
        <v>177</v>
      </c>
      <c r="E15861" s="775">
        <v>2.8000000000000001E-2</v>
      </c>
      <c r="F15861" s="775" t="s">
        <v>861</v>
      </c>
      <c r="G15861" s="775" t="s">
        <v>2544</v>
      </c>
      <c r="H15861" s="775" t="s">
        <v>2545</v>
      </c>
      <c r="I15861" s="775" t="s">
        <v>5336</v>
      </c>
    </row>
    <row r="15862" spans="1:9">
      <c r="A15862" s="775" t="str">
        <f>Table_wabobpsvr_AzureCalc_AzureCalcRateCard[[#This Row],[ServiceName]]&amp;Table_wabobpsvr_AzureCalc_AzureCalcRateCard[[#This Row],[Price_Level]]&amp;Table_wabobpsvr_AzureCalc_AzureCalcRateCard[[#This Row],[Region]]</f>
        <v>Locally Redundant Storage Standard IO - Block BlobD14</v>
      </c>
      <c r="B15862" s="775">
        <v>14</v>
      </c>
      <c r="C15862" s="775" t="s">
        <v>764</v>
      </c>
      <c r="D15862" s="775" t="s">
        <v>176</v>
      </c>
      <c r="E15862" s="775">
        <v>2.8000000000000001E-2</v>
      </c>
      <c r="F15862" s="775" t="s">
        <v>861</v>
      </c>
      <c r="G15862" s="775" t="s">
        <v>2544</v>
      </c>
      <c r="H15862" s="775" t="s">
        <v>2545</v>
      </c>
      <c r="I15862" s="775" t="s">
        <v>5336</v>
      </c>
    </row>
    <row r="15863" spans="1:9">
      <c r="A15863" s="775" t="str">
        <f>Table_wabobpsvr_AzureCalc_AzureCalcRateCard[[#This Row],[ServiceName]]&amp;Table_wabobpsvr_AzureCalc_AzureCalcRateCard[[#This Row],[Price_Level]]&amp;Table_wabobpsvr_AzureCalc_AzureCalcRateCard[[#This Row],[Region]]</f>
        <v>Locally Redundant Storage Standard IO - Block Blob - Tier 2MOSP14</v>
      </c>
      <c r="B15863" s="775">
        <v>14</v>
      </c>
      <c r="C15863" s="775" t="s">
        <v>764</v>
      </c>
      <c r="D15863" s="775" t="s">
        <v>606</v>
      </c>
      <c r="E15863" s="775">
        <v>999999</v>
      </c>
      <c r="F15863" s="775" t="s">
        <v>862</v>
      </c>
      <c r="G15863" s="775" t="s">
        <v>4235</v>
      </c>
      <c r="H15863" s="775" t="s">
        <v>4235</v>
      </c>
      <c r="I15863" s="775" t="s">
        <v>5336</v>
      </c>
    </row>
    <row r="15864" spans="1:9">
      <c r="A15864" s="775" t="str">
        <f>Table_wabobpsvr_AzureCalc_AzureCalcRateCard[[#This Row],[ServiceName]]&amp;Table_wabobpsvr_AzureCalc_AzureCalcRateCard[[#This Row],[Price_Level]]&amp;Table_wabobpsvr_AzureCalc_AzureCalcRateCard[[#This Row],[Region]]</f>
        <v>Locally Redundant Storage Standard IO - Block Blob - Tier 2A14</v>
      </c>
      <c r="B15864" s="775">
        <v>14</v>
      </c>
      <c r="C15864" s="775" t="s">
        <v>764</v>
      </c>
      <c r="D15864" s="775" t="s">
        <v>174</v>
      </c>
      <c r="E15864" s="775">
        <v>2.8000000000000001E-2</v>
      </c>
      <c r="F15864" s="775" t="s">
        <v>862</v>
      </c>
      <c r="G15864" s="775" t="s">
        <v>2544</v>
      </c>
      <c r="H15864" s="775" t="s">
        <v>2545</v>
      </c>
      <c r="I15864" s="775" t="s">
        <v>5336</v>
      </c>
    </row>
    <row r="15865" spans="1:9">
      <c r="A15865" s="775" t="str">
        <f>Table_wabobpsvr_AzureCalc_AzureCalcRateCard[[#This Row],[ServiceName]]&amp;Table_wabobpsvr_AzureCalc_AzureCalcRateCard[[#This Row],[Price_Level]]&amp;Table_wabobpsvr_AzureCalc_AzureCalcRateCard[[#This Row],[Region]]</f>
        <v>Locally Redundant Storage Standard IO - Block Blob - Tier 2B14</v>
      </c>
      <c r="B15865" s="775">
        <v>14</v>
      </c>
      <c r="C15865" s="775" t="s">
        <v>764</v>
      </c>
      <c r="D15865" s="775" t="s">
        <v>175</v>
      </c>
      <c r="E15865" s="775">
        <v>2.8000000000000001E-2</v>
      </c>
      <c r="F15865" s="775" t="s">
        <v>862</v>
      </c>
      <c r="G15865" s="775" t="s">
        <v>2544</v>
      </c>
      <c r="H15865" s="775" t="s">
        <v>2545</v>
      </c>
      <c r="I15865" s="775" t="s">
        <v>5336</v>
      </c>
    </row>
    <row r="15866" spans="1:9">
      <c r="A15866" s="775" t="str">
        <f>Table_wabobpsvr_AzureCalc_AzureCalcRateCard[[#This Row],[ServiceName]]&amp;Table_wabobpsvr_AzureCalc_AzureCalcRateCard[[#This Row],[Price_Level]]&amp;Table_wabobpsvr_AzureCalc_AzureCalcRateCard[[#This Row],[Region]]</f>
        <v>Locally Redundant Storage Standard IO - Block Blob - Tier 2C14</v>
      </c>
      <c r="B15866" s="775">
        <v>14</v>
      </c>
      <c r="C15866" s="775" t="s">
        <v>764</v>
      </c>
      <c r="D15866" s="775" t="s">
        <v>177</v>
      </c>
      <c r="E15866" s="775">
        <v>2.8000000000000001E-2</v>
      </c>
      <c r="F15866" s="775" t="s">
        <v>862</v>
      </c>
      <c r="G15866" s="775" t="s">
        <v>2544</v>
      </c>
      <c r="H15866" s="775" t="s">
        <v>2545</v>
      </c>
      <c r="I15866" s="775" t="s">
        <v>5336</v>
      </c>
    </row>
    <row r="15867" spans="1:9">
      <c r="A15867" s="775" t="str">
        <f>Table_wabobpsvr_AzureCalc_AzureCalcRateCard[[#This Row],[ServiceName]]&amp;Table_wabobpsvr_AzureCalc_AzureCalcRateCard[[#This Row],[Price_Level]]&amp;Table_wabobpsvr_AzureCalc_AzureCalcRateCard[[#This Row],[Region]]</f>
        <v>Locally Redundant Storage Standard IO - Block Blob - Tier 2D14</v>
      </c>
      <c r="B15867" s="775">
        <v>14</v>
      </c>
      <c r="C15867" s="775" t="s">
        <v>764</v>
      </c>
      <c r="D15867" s="775" t="s">
        <v>176</v>
      </c>
      <c r="E15867" s="775">
        <v>2.8000000000000001E-2</v>
      </c>
      <c r="F15867" s="775" t="s">
        <v>862</v>
      </c>
      <c r="G15867" s="775" t="s">
        <v>2544</v>
      </c>
      <c r="H15867" s="775" t="s">
        <v>2545</v>
      </c>
      <c r="I15867" s="775" t="s">
        <v>5336</v>
      </c>
    </row>
    <row r="15868" spans="1:9">
      <c r="A15868" s="775" t="str">
        <f>Table_wabobpsvr_AzureCalc_AzureCalcRateCard[[#This Row],[ServiceName]]&amp;Table_wabobpsvr_AzureCalc_AzureCalcRateCard[[#This Row],[Price_Level]]&amp;Table_wabobpsvr_AzureCalc_AzureCalcRateCard[[#This Row],[Region]]</f>
        <v>Locally Redundant Storage Standard IO - Block Blob - Tier 3MOSP14</v>
      </c>
      <c r="B15868" s="775">
        <v>14</v>
      </c>
      <c r="C15868" s="775" t="s">
        <v>764</v>
      </c>
      <c r="D15868" s="775" t="s">
        <v>606</v>
      </c>
      <c r="E15868" s="775">
        <v>999999</v>
      </c>
      <c r="F15868" s="775" t="s">
        <v>863</v>
      </c>
      <c r="G15868" s="775" t="s">
        <v>4235</v>
      </c>
      <c r="H15868" s="775" t="s">
        <v>4235</v>
      </c>
      <c r="I15868" s="775" t="s">
        <v>5336</v>
      </c>
    </row>
    <row r="15869" spans="1:9">
      <c r="A15869" s="775" t="str">
        <f>Table_wabobpsvr_AzureCalc_AzureCalcRateCard[[#This Row],[ServiceName]]&amp;Table_wabobpsvr_AzureCalc_AzureCalcRateCard[[#This Row],[Price_Level]]&amp;Table_wabobpsvr_AzureCalc_AzureCalcRateCard[[#This Row],[Region]]</f>
        <v>Locally Redundant Storage Standard IO - Block Blob - Tier 3A14</v>
      </c>
      <c r="B15869" s="775">
        <v>14</v>
      </c>
      <c r="C15869" s="775" t="s">
        <v>764</v>
      </c>
      <c r="D15869" s="775" t="s">
        <v>174</v>
      </c>
      <c r="E15869" s="775">
        <v>2.8000000000000001E-2</v>
      </c>
      <c r="F15869" s="775" t="s">
        <v>863</v>
      </c>
      <c r="G15869" s="775" t="s">
        <v>2544</v>
      </c>
      <c r="H15869" s="775" t="s">
        <v>2545</v>
      </c>
      <c r="I15869" s="775" t="s">
        <v>5336</v>
      </c>
    </row>
    <row r="15870" spans="1:9">
      <c r="A15870" s="775" t="str">
        <f>Table_wabobpsvr_AzureCalc_AzureCalcRateCard[[#This Row],[ServiceName]]&amp;Table_wabobpsvr_AzureCalc_AzureCalcRateCard[[#This Row],[Price_Level]]&amp;Table_wabobpsvr_AzureCalc_AzureCalcRateCard[[#This Row],[Region]]</f>
        <v>Locally Redundant Storage Standard IO - Block Blob - Tier 3B14</v>
      </c>
      <c r="B15870" s="775">
        <v>14</v>
      </c>
      <c r="C15870" s="775" t="s">
        <v>764</v>
      </c>
      <c r="D15870" s="775" t="s">
        <v>175</v>
      </c>
      <c r="E15870" s="775">
        <v>2.8000000000000001E-2</v>
      </c>
      <c r="F15870" s="775" t="s">
        <v>863</v>
      </c>
      <c r="G15870" s="775" t="s">
        <v>2544</v>
      </c>
      <c r="H15870" s="775" t="s">
        <v>2545</v>
      </c>
      <c r="I15870" s="775" t="s">
        <v>5336</v>
      </c>
    </row>
    <row r="15871" spans="1:9">
      <c r="A15871" s="775" t="str">
        <f>Table_wabobpsvr_AzureCalc_AzureCalcRateCard[[#This Row],[ServiceName]]&amp;Table_wabobpsvr_AzureCalc_AzureCalcRateCard[[#This Row],[Price_Level]]&amp;Table_wabobpsvr_AzureCalc_AzureCalcRateCard[[#This Row],[Region]]</f>
        <v>Locally Redundant Storage Standard IO - Block Blob - Tier 3C14</v>
      </c>
      <c r="B15871" s="775">
        <v>14</v>
      </c>
      <c r="C15871" s="775" t="s">
        <v>764</v>
      </c>
      <c r="D15871" s="775" t="s">
        <v>177</v>
      </c>
      <c r="E15871" s="775">
        <v>2.8000000000000001E-2</v>
      </c>
      <c r="F15871" s="775" t="s">
        <v>863</v>
      </c>
      <c r="G15871" s="775" t="s">
        <v>2544</v>
      </c>
      <c r="H15871" s="775" t="s">
        <v>2545</v>
      </c>
      <c r="I15871" s="775" t="s">
        <v>5336</v>
      </c>
    </row>
    <row r="15872" spans="1:9">
      <c r="A15872" s="775" t="str">
        <f>Table_wabobpsvr_AzureCalc_AzureCalcRateCard[[#This Row],[ServiceName]]&amp;Table_wabobpsvr_AzureCalc_AzureCalcRateCard[[#This Row],[Price_Level]]&amp;Table_wabobpsvr_AzureCalc_AzureCalcRateCard[[#This Row],[Region]]</f>
        <v>Locally Redundant Storage Standard IO - Block Blob - Tier 3D14</v>
      </c>
      <c r="B15872" s="775">
        <v>14</v>
      </c>
      <c r="C15872" s="775" t="s">
        <v>764</v>
      </c>
      <c r="D15872" s="775" t="s">
        <v>176</v>
      </c>
      <c r="E15872" s="775">
        <v>2.8000000000000001E-2</v>
      </c>
      <c r="F15872" s="775" t="s">
        <v>863</v>
      </c>
      <c r="G15872" s="775" t="s">
        <v>2544</v>
      </c>
      <c r="H15872" s="775" t="s">
        <v>2545</v>
      </c>
      <c r="I15872" s="775" t="s">
        <v>5336</v>
      </c>
    </row>
    <row r="15873" spans="1:9">
      <c r="A15873" s="775" t="str">
        <f>Table_wabobpsvr_AzureCalc_AzureCalcRateCard[[#This Row],[ServiceName]]&amp;Table_wabobpsvr_AzureCalc_AzureCalcRateCard[[#This Row],[Price_Level]]&amp;Table_wabobpsvr_AzureCalc_AzureCalcRateCard[[#This Row],[Region]]</f>
        <v>Locally Redundant Storage Standard IO - Block Blob - Tier 4MOSP14</v>
      </c>
      <c r="B15873" s="775">
        <v>14</v>
      </c>
      <c r="C15873" s="775" t="s">
        <v>764</v>
      </c>
      <c r="D15873" s="775" t="s">
        <v>606</v>
      </c>
      <c r="E15873" s="775">
        <v>999999</v>
      </c>
      <c r="F15873" s="775" t="s">
        <v>864</v>
      </c>
      <c r="G15873" s="775" t="s">
        <v>4235</v>
      </c>
      <c r="H15873" s="775" t="s">
        <v>4235</v>
      </c>
      <c r="I15873" s="775" t="s">
        <v>5336</v>
      </c>
    </row>
    <row r="15874" spans="1:9">
      <c r="A15874" s="775" t="str">
        <f>Table_wabobpsvr_AzureCalc_AzureCalcRateCard[[#This Row],[ServiceName]]&amp;Table_wabobpsvr_AzureCalc_AzureCalcRateCard[[#This Row],[Price_Level]]&amp;Table_wabobpsvr_AzureCalc_AzureCalcRateCard[[#This Row],[Region]]</f>
        <v>Locally Redundant Storage Standard IO - Block Blob - Tier 4A14</v>
      </c>
      <c r="B15874" s="775">
        <v>14</v>
      </c>
      <c r="C15874" s="775" t="s">
        <v>764</v>
      </c>
      <c r="D15874" s="775" t="s">
        <v>174</v>
      </c>
      <c r="E15874" s="775">
        <v>2.8000000000000001E-2</v>
      </c>
      <c r="F15874" s="775" t="s">
        <v>864</v>
      </c>
      <c r="G15874" s="775" t="s">
        <v>2544</v>
      </c>
      <c r="H15874" s="775" t="s">
        <v>2545</v>
      </c>
      <c r="I15874" s="775" t="s">
        <v>5336</v>
      </c>
    </row>
    <row r="15875" spans="1:9">
      <c r="A15875" s="775" t="str">
        <f>Table_wabobpsvr_AzureCalc_AzureCalcRateCard[[#This Row],[ServiceName]]&amp;Table_wabobpsvr_AzureCalc_AzureCalcRateCard[[#This Row],[Price_Level]]&amp;Table_wabobpsvr_AzureCalc_AzureCalcRateCard[[#This Row],[Region]]</f>
        <v>Locally Redundant Storage Standard IO - Block Blob - Tier 4B14</v>
      </c>
      <c r="B15875" s="775">
        <v>14</v>
      </c>
      <c r="C15875" s="775" t="s">
        <v>764</v>
      </c>
      <c r="D15875" s="775" t="s">
        <v>175</v>
      </c>
      <c r="E15875" s="775">
        <v>2.8000000000000001E-2</v>
      </c>
      <c r="F15875" s="775" t="s">
        <v>864</v>
      </c>
      <c r="G15875" s="775" t="s">
        <v>2544</v>
      </c>
      <c r="H15875" s="775" t="s">
        <v>2545</v>
      </c>
      <c r="I15875" s="775" t="s">
        <v>5336</v>
      </c>
    </row>
    <row r="15876" spans="1:9">
      <c r="A15876" s="775" t="str">
        <f>Table_wabobpsvr_AzureCalc_AzureCalcRateCard[[#This Row],[ServiceName]]&amp;Table_wabobpsvr_AzureCalc_AzureCalcRateCard[[#This Row],[Price_Level]]&amp;Table_wabobpsvr_AzureCalc_AzureCalcRateCard[[#This Row],[Region]]</f>
        <v>Locally Redundant Storage Standard IO - Block Blob - Tier 4C14</v>
      </c>
      <c r="B15876" s="775">
        <v>14</v>
      </c>
      <c r="C15876" s="775" t="s">
        <v>764</v>
      </c>
      <c r="D15876" s="775" t="s">
        <v>177</v>
      </c>
      <c r="E15876" s="775">
        <v>2.8000000000000001E-2</v>
      </c>
      <c r="F15876" s="775" t="s">
        <v>864</v>
      </c>
      <c r="G15876" s="775" t="s">
        <v>2544</v>
      </c>
      <c r="H15876" s="775" t="s">
        <v>2545</v>
      </c>
      <c r="I15876" s="775" t="s">
        <v>5336</v>
      </c>
    </row>
    <row r="15877" spans="1:9">
      <c r="A15877" s="775" t="str">
        <f>Table_wabobpsvr_AzureCalc_AzureCalcRateCard[[#This Row],[ServiceName]]&amp;Table_wabobpsvr_AzureCalc_AzureCalcRateCard[[#This Row],[Price_Level]]&amp;Table_wabobpsvr_AzureCalc_AzureCalcRateCard[[#This Row],[Region]]</f>
        <v>Locally Redundant Storage Standard IO - Block Blob - Tier 4D14</v>
      </c>
      <c r="B15877" s="775">
        <v>14</v>
      </c>
      <c r="C15877" s="775" t="s">
        <v>764</v>
      </c>
      <c r="D15877" s="775" t="s">
        <v>176</v>
      </c>
      <c r="E15877" s="775">
        <v>2.8000000000000001E-2</v>
      </c>
      <c r="F15877" s="775" t="s">
        <v>864</v>
      </c>
      <c r="G15877" s="775" t="s">
        <v>2544</v>
      </c>
      <c r="H15877" s="775" t="s">
        <v>2545</v>
      </c>
      <c r="I15877" s="775" t="s">
        <v>5336</v>
      </c>
    </row>
    <row r="15878" spans="1:9">
      <c r="A15878" s="775" t="str">
        <f>Table_wabobpsvr_AzureCalc_AzureCalcRateCard[[#This Row],[ServiceName]]&amp;Table_wabobpsvr_AzureCalc_AzureCalcRateCard[[#This Row],[Price_Level]]&amp;Table_wabobpsvr_AzureCalc_AzureCalcRateCard[[#This Row],[Region]]</f>
        <v>Locally Redundant Storage Standard IO - Block Blob - Tier 5MOSP14</v>
      </c>
      <c r="B15878" s="775">
        <v>14</v>
      </c>
      <c r="C15878" s="775" t="s">
        <v>764</v>
      </c>
      <c r="D15878" s="775" t="s">
        <v>606</v>
      </c>
      <c r="E15878" s="775">
        <v>999999</v>
      </c>
      <c r="F15878" s="775" t="s">
        <v>865</v>
      </c>
      <c r="G15878" s="775" t="s">
        <v>4235</v>
      </c>
      <c r="H15878" s="775" t="s">
        <v>4235</v>
      </c>
      <c r="I15878" s="775" t="s">
        <v>5336</v>
      </c>
    </row>
    <row r="15879" spans="1:9">
      <c r="A15879" s="775" t="str">
        <f>Table_wabobpsvr_AzureCalc_AzureCalcRateCard[[#This Row],[ServiceName]]&amp;Table_wabobpsvr_AzureCalc_AzureCalcRateCard[[#This Row],[Price_Level]]&amp;Table_wabobpsvr_AzureCalc_AzureCalcRateCard[[#This Row],[Region]]</f>
        <v>Locally Redundant Storage Standard IO - Block Blob - Tier 5A14</v>
      </c>
      <c r="B15879" s="775">
        <v>14</v>
      </c>
      <c r="C15879" s="775" t="s">
        <v>764</v>
      </c>
      <c r="D15879" s="775" t="s">
        <v>174</v>
      </c>
      <c r="E15879" s="775">
        <v>2.8000000000000001E-2</v>
      </c>
      <c r="F15879" s="775" t="s">
        <v>865</v>
      </c>
      <c r="G15879" s="775" t="s">
        <v>2544</v>
      </c>
      <c r="H15879" s="775" t="s">
        <v>2545</v>
      </c>
      <c r="I15879" s="775" t="s">
        <v>5336</v>
      </c>
    </row>
    <row r="15880" spans="1:9">
      <c r="A15880" s="775" t="str">
        <f>Table_wabobpsvr_AzureCalc_AzureCalcRateCard[[#This Row],[ServiceName]]&amp;Table_wabobpsvr_AzureCalc_AzureCalcRateCard[[#This Row],[Price_Level]]&amp;Table_wabobpsvr_AzureCalc_AzureCalcRateCard[[#This Row],[Region]]</f>
        <v>Locally Redundant Storage Standard IO - Block Blob - Tier 5B14</v>
      </c>
      <c r="B15880" s="775">
        <v>14</v>
      </c>
      <c r="C15880" s="775" t="s">
        <v>764</v>
      </c>
      <c r="D15880" s="775" t="s">
        <v>175</v>
      </c>
      <c r="E15880" s="775">
        <v>2.8000000000000001E-2</v>
      </c>
      <c r="F15880" s="775" t="s">
        <v>865</v>
      </c>
      <c r="G15880" s="775" t="s">
        <v>2544</v>
      </c>
      <c r="H15880" s="775" t="s">
        <v>2545</v>
      </c>
      <c r="I15880" s="775" t="s">
        <v>5336</v>
      </c>
    </row>
    <row r="15881" spans="1:9">
      <c r="A15881" s="775" t="str">
        <f>Table_wabobpsvr_AzureCalc_AzureCalcRateCard[[#This Row],[ServiceName]]&amp;Table_wabobpsvr_AzureCalc_AzureCalcRateCard[[#This Row],[Price_Level]]&amp;Table_wabobpsvr_AzureCalc_AzureCalcRateCard[[#This Row],[Region]]</f>
        <v>Locally Redundant Storage Standard IO - Block Blob - Tier 5C14</v>
      </c>
      <c r="B15881" s="775">
        <v>14</v>
      </c>
      <c r="C15881" s="775" t="s">
        <v>764</v>
      </c>
      <c r="D15881" s="775" t="s">
        <v>177</v>
      </c>
      <c r="E15881" s="775">
        <v>2.8000000000000001E-2</v>
      </c>
      <c r="F15881" s="775" t="s">
        <v>865</v>
      </c>
      <c r="G15881" s="775" t="s">
        <v>2544</v>
      </c>
      <c r="H15881" s="775" t="s">
        <v>2545</v>
      </c>
      <c r="I15881" s="775" t="s">
        <v>5336</v>
      </c>
    </row>
    <row r="15882" spans="1:9">
      <c r="A15882" s="775" t="str">
        <f>Table_wabobpsvr_AzureCalc_AzureCalcRateCard[[#This Row],[ServiceName]]&amp;Table_wabobpsvr_AzureCalc_AzureCalcRateCard[[#This Row],[Price_Level]]&amp;Table_wabobpsvr_AzureCalc_AzureCalcRateCard[[#This Row],[Region]]</f>
        <v>Locally Redundant Storage Standard IO - Block Blob - Tier 5D14</v>
      </c>
      <c r="B15882" s="775">
        <v>14</v>
      </c>
      <c r="C15882" s="775" t="s">
        <v>764</v>
      </c>
      <c r="D15882" s="775" t="s">
        <v>176</v>
      </c>
      <c r="E15882" s="775">
        <v>2.8000000000000001E-2</v>
      </c>
      <c r="F15882" s="775" t="s">
        <v>865</v>
      </c>
      <c r="G15882" s="775" t="s">
        <v>2544</v>
      </c>
      <c r="H15882" s="775" t="s">
        <v>2545</v>
      </c>
      <c r="I15882" s="775" t="s">
        <v>5336</v>
      </c>
    </row>
    <row r="15883" spans="1:9">
      <c r="A15883" s="775" t="str">
        <f>Table_wabobpsvr_AzureCalc_AzureCalcRateCard[[#This Row],[ServiceName]]&amp;Table_wabobpsvr_AzureCalc_AzureCalcRateCard[[#This Row],[Price_Level]]&amp;Table_wabobpsvr_AzureCalc_AzureCalcRateCard[[#This Row],[Region]]</f>
        <v>Locally Redundant Storage Standard IO - Block Blob - Tier 6MOSP14</v>
      </c>
      <c r="B15883" s="775">
        <v>14</v>
      </c>
      <c r="C15883" s="775" t="s">
        <v>764</v>
      </c>
      <c r="D15883" s="775" t="s">
        <v>606</v>
      </c>
      <c r="E15883" s="775">
        <v>999999</v>
      </c>
      <c r="F15883" s="775" t="s">
        <v>866</v>
      </c>
      <c r="G15883" s="775" t="s">
        <v>4235</v>
      </c>
      <c r="H15883" s="775" t="s">
        <v>4235</v>
      </c>
      <c r="I15883" s="775" t="s">
        <v>5336</v>
      </c>
    </row>
    <row r="15884" spans="1:9">
      <c r="A15884" s="775" t="str">
        <f>Table_wabobpsvr_AzureCalc_AzureCalcRateCard[[#This Row],[ServiceName]]&amp;Table_wabobpsvr_AzureCalc_AzureCalcRateCard[[#This Row],[Price_Level]]&amp;Table_wabobpsvr_AzureCalc_AzureCalcRateCard[[#This Row],[Region]]</f>
        <v>Locally Redundant Storage Standard IO - Block Blob - Tier 6A14</v>
      </c>
      <c r="B15884" s="775">
        <v>14</v>
      </c>
      <c r="C15884" s="775" t="s">
        <v>764</v>
      </c>
      <c r="D15884" s="775" t="s">
        <v>174</v>
      </c>
      <c r="E15884" s="775">
        <v>2.8000000000000001E-2</v>
      </c>
      <c r="F15884" s="775" t="s">
        <v>866</v>
      </c>
      <c r="G15884" s="775" t="s">
        <v>2544</v>
      </c>
      <c r="H15884" s="775" t="s">
        <v>2545</v>
      </c>
      <c r="I15884" s="775" t="s">
        <v>5336</v>
      </c>
    </row>
    <row r="15885" spans="1:9">
      <c r="A15885" s="775" t="str">
        <f>Table_wabobpsvr_AzureCalc_AzureCalcRateCard[[#This Row],[ServiceName]]&amp;Table_wabobpsvr_AzureCalc_AzureCalcRateCard[[#This Row],[Price_Level]]&amp;Table_wabobpsvr_AzureCalc_AzureCalcRateCard[[#This Row],[Region]]</f>
        <v>Locally Redundant Storage Standard IO - Block Blob - Tier 6B14</v>
      </c>
      <c r="B15885" s="775">
        <v>14</v>
      </c>
      <c r="C15885" s="775" t="s">
        <v>764</v>
      </c>
      <c r="D15885" s="775" t="s">
        <v>175</v>
      </c>
      <c r="E15885" s="775">
        <v>2.8000000000000001E-2</v>
      </c>
      <c r="F15885" s="775" t="s">
        <v>866</v>
      </c>
      <c r="G15885" s="775" t="s">
        <v>2544</v>
      </c>
      <c r="H15885" s="775" t="s">
        <v>2545</v>
      </c>
      <c r="I15885" s="775" t="s">
        <v>5336</v>
      </c>
    </row>
    <row r="15886" spans="1:9">
      <c r="A15886" s="775" t="str">
        <f>Table_wabobpsvr_AzureCalc_AzureCalcRateCard[[#This Row],[ServiceName]]&amp;Table_wabobpsvr_AzureCalc_AzureCalcRateCard[[#This Row],[Price_Level]]&amp;Table_wabobpsvr_AzureCalc_AzureCalcRateCard[[#This Row],[Region]]</f>
        <v>Locally Redundant Storage Standard IO - Block Blob - Tier 6C14</v>
      </c>
      <c r="B15886" s="775">
        <v>14</v>
      </c>
      <c r="C15886" s="775" t="s">
        <v>764</v>
      </c>
      <c r="D15886" s="775" t="s">
        <v>177</v>
      </c>
      <c r="E15886" s="775">
        <v>2.8000000000000001E-2</v>
      </c>
      <c r="F15886" s="775" t="s">
        <v>866</v>
      </c>
      <c r="G15886" s="775" t="s">
        <v>2544</v>
      </c>
      <c r="H15886" s="775" t="s">
        <v>2545</v>
      </c>
      <c r="I15886" s="775" t="s">
        <v>5336</v>
      </c>
    </row>
    <row r="15887" spans="1:9">
      <c r="A15887" s="775" t="str">
        <f>Table_wabobpsvr_AzureCalc_AzureCalcRateCard[[#This Row],[ServiceName]]&amp;Table_wabobpsvr_AzureCalc_AzureCalcRateCard[[#This Row],[Price_Level]]&amp;Table_wabobpsvr_AzureCalc_AzureCalcRateCard[[#This Row],[Region]]</f>
        <v>Locally Redundant Storage Standard IO - Block Blob - Tier 6D14</v>
      </c>
      <c r="B15887" s="775">
        <v>14</v>
      </c>
      <c r="C15887" s="775" t="s">
        <v>764</v>
      </c>
      <c r="D15887" s="775" t="s">
        <v>176</v>
      </c>
      <c r="E15887" s="775">
        <v>2.8000000000000001E-2</v>
      </c>
      <c r="F15887" s="775" t="s">
        <v>866</v>
      </c>
      <c r="G15887" s="775" t="s">
        <v>2544</v>
      </c>
      <c r="H15887" s="775" t="s">
        <v>2545</v>
      </c>
      <c r="I15887" s="775" t="s">
        <v>5336</v>
      </c>
    </row>
    <row r="15888" spans="1:9">
      <c r="A15888" s="775" t="str">
        <f>Table_wabobpsvr_AzureCalc_AzureCalcRateCard[[#This Row],[ServiceName]]&amp;Table_wabobpsvr_AzureCalc_AzureCalcRateCard[[#This Row],[Price_Level]]&amp;Table_wabobpsvr_AzureCalc_AzureCalcRateCard[[#This Row],[Region]]</f>
        <v>Locally Redundant Storage Standard IO - FilesMOSP14</v>
      </c>
      <c r="B15888" s="775">
        <v>14</v>
      </c>
      <c r="C15888" s="775" t="s">
        <v>764</v>
      </c>
      <c r="D15888" s="775" t="s">
        <v>606</v>
      </c>
      <c r="E15888" s="775">
        <v>999999</v>
      </c>
      <c r="F15888" s="775" t="s">
        <v>1023</v>
      </c>
      <c r="G15888" s="775" t="s">
        <v>4235</v>
      </c>
      <c r="H15888" s="775" t="s">
        <v>4235</v>
      </c>
      <c r="I15888" s="775" t="s">
        <v>4901</v>
      </c>
    </row>
    <row r="15889" spans="1:9">
      <c r="A15889" s="775" t="str">
        <f>Table_wabobpsvr_AzureCalc_AzureCalcRateCard[[#This Row],[ServiceName]]&amp;Table_wabobpsvr_AzureCalc_AzureCalcRateCard[[#This Row],[Price_Level]]&amp;Table_wabobpsvr_AzureCalc_AzureCalcRateCard[[#This Row],[Region]]</f>
        <v>Locally Redundant Storage Standard IO - FilesA14</v>
      </c>
      <c r="B15889" s="775">
        <v>14</v>
      </c>
      <c r="C15889" s="775" t="s">
        <v>764</v>
      </c>
      <c r="D15889" s="775" t="s">
        <v>174</v>
      </c>
      <c r="E15889" s="775">
        <v>9.7000000000000003E-2</v>
      </c>
      <c r="F15889" s="775" t="s">
        <v>1023</v>
      </c>
      <c r="G15889" s="775" t="s">
        <v>2546</v>
      </c>
      <c r="H15889" s="775" t="s">
        <v>2547</v>
      </c>
      <c r="I15889" s="775" t="s">
        <v>4901</v>
      </c>
    </row>
    <row r="15890" spans="1:9">
      <c r="A15890" s="775" t="str">
        <f>Table_wabobpsvr_AzureCalc_AzureCalcRateCard[[#This Row],[ServiceName]]&amp;Table_wabobpsvr_AzureCalc_AzureCalcRateCard[[#This Row],[Price_Level]]&amp;Table_wabobpsvr_AzureCalc_AzureCalcRateCard[[#This Row],[Region]]</f>
        <v>Basic_D1 VM (Non-Windows)MOSP5</v>
      </c>
      <c r="B15890" s="775">
        <v>5</v>
      </c>
      <c r="C15890" s="775" t="s">
        <v>680</v>
      </c>
      <c r="D15890" s="775" t="s">
        <v>606</v>
      </c>
      <c r="E15890" s="775">
        <v>7.6999999999999999E-2</v>
      </c>
      <c r="F15890" s="775" t="s">
        <v>1086</v>
      </c>
      <c r="G15890" s="775" t="s">
        <v>4235</v>
      </c>
      <c r="H15890" s="775" t="s">
        <v>4235</v>
      </c>
      <c r="I15890" s="775" t="s">
        <v>4897</v>
      </c>
    </row>
    <row r="15891" spans="1:9">
      <c r="A15891" s="775" t="str">
        <f>Table_wabobpsvr_AzureCalc_AzureCalcRateCard[[#This Row],[ServiceName]]&amp;Table_wabobpsvr_AzureCalc_AzureCalcRateCard[[#This Row],[Price_Level]]&amp;Table_wabobpsvr_AzureCalc_AzureCalcRateCard[[#This Row],[Region]]</f>
        <v>Standard S2 Search HourB</v>
      </c>
      <c r="B15891" s="775"/>
      <c r="C15891" s="775" t="s">
        <v>680</v>
      </c>
      <c r="D15891" s="775" t="s">
        <v>175</v>
      </c>
      <c r="E15891" s="775">
        <v>1.2629999999999999</v>
      </c>
      <c r="F15891" s="775" t="s">
        <v>5318</v>
      </c>
      <c r="G15891" s="775" t="s">
        <v>1436</v>
      </c>
      <c r="H15891" s="775" t="s">
        <v>1437</v>
      </c>
      <c r="I15891" s="775" t="s">
        <v>5337</v>
      </c>
    </row>
    <row r="15892" spans="1:9">
      <c r="A15892" s="775" t="str">
        <f>Table_wabobpsvr_AzureCalc_AzureCalcRateCard[[#This Row],[ServiceName]]&amp;Table_wabobpsvr_AzureCalc_AzureCalcRateCard[[#This Row],[Price_Level]]&amp;Table_wabobpsvr_AzureCalc_AzureCalcRateCard[[#This Row],[Region]]</f>
        <v>Standard S2 Search HourC</v>
      </c>
      <c r="B15892" s="775"/>
      <c r="C15892" s="775" t="s">
        <v>680</v>
      </c>
      <c r="D15892" s="775" t="s">
        <v>177</v>
      </c>
      <c r="E15892" s="775">
        <v>1.2230000000000001</v>
      </c>
      <c r="F15892" s="775" t="s">
        <v>5318</v>
      </c>
      <c r="G15892" s="775" t="s">
        <v>1436</v>
      </c>
      <c r="H15892" s="775" t="s">
        <v>1437</v>
      </c>
      <c r="I15892" s="775" t="s">
        <v>5337</v>
      </c>
    </row>
    <row r="15893" spans="1:9">
      <c r="A15893" s="775" t="str">
        <f>Table_wabobpsvr_AzureCalc_AzureCalcRateCard[[#This Row],[ServiceName]]&amp;Table_wabobpsvr_AzureCalc_AzureCalcRateCard[[#This Row],[Price_Level]]&amp;Table_wabobpsvr_AzureCalc_AzureCalcRateCard[[#This Row],[Region]]</f>
        <v>Standard S2 Search HourD</v>
      </c>
      <c r="B15893" s="775"/>
      <c r="C15893" s="775" t="s">
        <v>680</v>
      </c>
      <c r="D15893" s="775" t="s">
        <v>176</v>
      </c>
      <c r="E15893" s="775">
        <v>1.1830000000000001</v>
      </c>
      <c r="F15893" s="775" t="s">
        <v>5318</v>
      </c>
      <c r="G15893" s="775" t="s">
        <v>1436</v>
      </c>
      <c r="H15893" s="775" t="s">
        <v>1437</v>
      </c>
      <c r="I15893" s="775" t="s">
        <v>5337</v>
      </c>
    </row>
    <row r="15894" spans="1:9">
      <c r="A15894" s="775" t="str">
        <f>Table_wabobpsvr_AzureCalc_AzureCalcRateCard[[#This Row],[ServiceName]]&amp;Table_wabobpsvr_AzureCalc_AzureCalcRateCard[[#This Row],[Price_Level]]&amp;Table_wabobpsvr_AzureCalc_AzureCalcRateCard[[#This Row],[Region]]</f>
        <v>Basic_D1 VM (Non-Windows)A5</v>
      </c>
      <c r="B15894" s="775">
        <v>5</v>
      </c>
      <c r="C15894" s="775" t="s">
        <v>680</v>
      </c>
      <c r="D15894" s="775" t="s">
        <v>174</v>
      </c>
      <c r="E15894" s="775">
        <v>7.4690000000000006E-2</v>
      </c>
      <c r="F15894" s="775" t="s">
        <v>1086</v>
      </c>
      <c r="G15894" s="775" t="s">
        <v>4235</v>
      </c>
      <c r="H15894" s="775" t="s">
        <v>4235</v>
      </c>
      <c r="I15894" s="775" t="s">
        <v>4897</v>
      </c>
    </row>
    <row r="15895" spans="1:9">
      <c r="A15895" s="775" t="str">
        <f>Table_wabobpsvr_AzureCalc_AzureCalcRateCard[[#This Row],[ServiceName]]&amp;Table_wabobpsvr_AzureCalc_AzureCalcRateCard[[#This Row],[Price_Level]]&amp;Table_wabobpsvr_AzureCalc_AzureCalcRateCard[[#This Row],[Region]]</f>
        <v>Standard Notification Hubs PushesMOSP</v>
      </c>
      <c r="B15895" s="775"/>
      <c r="C15895" s="775" t="s">
        <v>1154</v>
      </c>
      <c r="D15895" s="775" t="s">
        <v>606</v>
      </c>
      <c r="E15895" s="775">
        <v>10</v>
      </c>
      <c r="F15895" s="775" t="s">
        <v>1155</v>
      </c>
      <c r="G15895" s="775" t="s">
        <v>4235</v>
      </c>
      <c r="H15895" s="775" t="s">
        <v>4235</v>
      </c>
      <c r="I15895" s="775" t="s">
        <v>4896</v>
      </c>
    </row>
    <row r="15896" spans="1:9">
      <c r="A15896" s="775" t="str">
        <f>Table_wabobpsvr_AzureCalc_AzureCalcRateCard[[#This Row],[ServiceName]]&amp;Table_wabobpsvr_AzureCalc_AzureCalcRateCard[[#This Row],[Price_Level]]&amp;Table_wabobpsvr_AzureCalc_AzureCalcRateCard[[#This Row],[Region]]</f>
        <v>Standard Notification Hubs PushesA</v>
      </c>
      <c r="B15896" s="775"/>
      <c r="C15896" s="775" t="s">
        <v>1154</v>
      </c>
      <c r="D15896" s="775" t="s">
        <v>174</v>
      </c>
      <c r="E15896" s="775">
        <v>9.6999999999999993</v>
      </c>
      <c r="F15896" s="775" t="s">
        <v>1155</v>
      </c>
      <c r="G15896" s="775" t="s">
        <v>2548</v>
      </c>
      <c r="H15896" s="775" t="s">
        <v>2549</v>
      </c>
      <c r="I15896" s="775" t="s">
        <v>4896</v>
      </c>
    </row>
    <row r="15897" spans="1:9">
      <c r="A15897" s="1039" t="str">
        <f>Table_wabobpsvr_AzureCalc_AzureCalcRateCard[[#This Row],[ServiceName]]&amp;Table_wabobpsvr_AzureCalc_AzureCalcRateCard[[#This Row],[Price_Level]]&amp;Table_wabobpsvr_AzureCalc_AzureCalcRateCard[[#This Row],[Region]]</f>
        <v>Data Transfer Out - Zone 2C</v>
      </c>
      <c r="B15897" s="1039"/>
      <c r="C15897" s="1039" t="s">
        <v>764</v>
      </c>
      <c r="D15897" s="1039" t="s">
        <v>177</v>
      </c>
      <c r="E15897" s="1039">
        <v>0.12558</v>
      </c>
      <c r="F15897" s="1039" t="s">
        <v>816</v>
      </c>
      <c r="G15897" s="775" t="s">
        <v>2016</v>
      </c>
      <c r="H15897" s="775" t="s">
        <v>2017</v>
      </c>
      <c r="I15897" s="775" t="s">
        <v>5338</v>
      </c>
    </row>
    <row r="15898" spans="1:9">
      <c r="A15898" s="1039" t="str">
        <f>Table_wabobpsvr_AzureCalc_AzureCalcRateCard[[#This Row],[ServiceName]]&amp;Table_wabobpsvr_AzureCalc_AzureCalcRateCard[[#This Row],[Price_Level]]&amp;Table_wabobpsvr_AzureCalc_AzureCalcRateCard[[#This Row],[Region]]</f>
        <v>Data Transfer Out - Zone 2D</v>
      </c>
      <c r="B15898" s="1039"/>
      <c r="C15898" s="1039" t="s">
        <v>764</v>
      </c>
      <c r="D15898" s="1039" t="s">
        <v>176</v>
      </c>
      <c r="E15898" s="1039">
        <v>0.12144000000000001</v>
      </c>
      <c r="F15898" s="1039" t="s">
        <v>816</v>
      </c>
      <c r="G15898" s="775" t="s">
        <v>2016</v>
      </c>
      <c r="H15898" s="775" t="s">
        <v>2017</v>
      </c>
      <c r="I15898" s="775" t="s">
        <v>5338</v>
      </c>
    </row>
    <row r="15899" spans="1:9">
      <c r="A15899" s="1039" t="str">
        <f>Table_wabobpsvr_AzureCalc_AzureCalcRateCard[[#This Row],[ServiceName]]&amp;Table_wabobpsvr_AzureCalc_AzureCalcRateCard[[#This Row],[Price_Level]]&amp;Table_wabobpsvr_AzureCalc_AzureCalcRateCard[[#This Row],[Region]]</f>
        <v>Data Transfer Out - Zone 3MOSP</v>
      </c>
      <c r="B15899" s="1039"/>
      <c r="C15899" s="1039" t="s">
        <v>764</v>
      </c>
      <c r="D15899" s="1039" t="s">
        <v>606</v>
      </c>
      <c r="E15899" s="1039">
        <v>0.18099999999999999</v>
      </c>
      <c r="F15899" s="1039" t="s">
        <v>817</v>
      </c>
      <c r="G15899" s="775" t="s">
        <v>4235</v>
      </c>
      <c r="H15899" s="775" t="s">
        <v>4235</v>
      </c>
      <c r="I15899" s="775" t="s">
        <v>5162</v>
      </c>
    </row>
    <row r="15900" spans="1:9">
      <c r="A15900" s="1039" t="str">
        <f>Table_wabobpsvr_AzureCalc_AzureCalcRateCard[[#This Row],[ServiceName]]&amp;Table_wabobpsvr_AzureCalc_AzureCalcRateCard[[#This Row],[Price_Level]]&amp;Table_wabobpsvr_AzureCalc_AzureCalcRateCard[[#This Row],[Region]]</f>
        <v>A9 HDInsightMOSP10</v>
      </c>
      <c r="B15900" s="1039">
        <v>10</v>
      </c>
      <c r="C15900" s="1039" t="s">
        <v>87</v>
      </c>
      <c r="D15900" s="1039" t="s">
        <v>606</v>
      </c>
      <c r="E15900" s="1039">
        <v>4.9000000000000004</v>
      </c>
      <c r="F15900" s="1039" t="s">
        <v>3414</v>
      </c>
      <c r="G15900" s="775" t="s">
        <v>4235</v>
      </c>
      <c r="H15900" s="775" t="s">
        <v>4235</v>
      </c>
      <c r="I15900" s="775" t="s">
        <v>5339</v>
      </c>
    </row>
    <row r="15901" spans="1:9">
      <c r="A15901" s="1039" t="str">
        <f>Table_wabobpsvr_AzureCalc_AzureCalcRateCard[[#This Row],[ServiceName]]&amp;Table_wabobpsvr_AzureCalc_AzureCalcRateCard[[#This Row],[Price_Level]]&amp;Table_wabobpsvr_AzureCalc_AzureCalcRateCard[[#This Row],[Region]]</f>
        <v>A9 HDInsightA10</v>
      </c>
      <c r="B15901" s="1039">
        <v>10</v>
      </c>
      <c r="C15901" s="1039" t="s">
        <v>87</v>
      </c>
      <c r="D15901" s="1039" t="s">
        <v>174</v>
      </c>
      <c r="E15901" s="1039">
        <v>3.577</v>
      </c>
      <c r="F15901" s="1039" t="s">
        <v>3414</v>
      </c>
      <c r="G15901" s="775" t="s">
        <v>3425</v>
      </c>
      <c r="H15901" s="775" t="s">
        <v>3426</v>
      </c>
      <c r="I15901" s="775" t="s">
        <v>5339</v>
      </c>
    </row>
    <row r="15902" spans="1:9">
      <c r="A15902" s="1039" t="str">
        <f>Table_wabobpsvr_AzureCalc_AzureCalcRateCard[[#This Row],[ServiceName]]&amp;Table_wabobpsvr_AzureCalc_AzureCalcRateCard[[#This Row],[Price_Level]]&amp;Table_wabobpsvr_AzureCalc_AzureCalcRateCard[[#This Row],[Region]]</f>
        <v>A9 HDInsightB10</v>
      </c>
      <c r="B15902" s="1039">
        <v>10</v>
      </c>
      <c r="C15902" s="1039" t="s">
        <v>87</v>
      </c>
      <c r="D15902" s="1039" t="s">
        <v>175</v>
      </c>
      <c r="E15902" s="1039">
        <v>3.43</v>
      </c>
      <c r="F15902" s="1039" t="s">
        <v>3414</v>
      </c>
      <c r="G15902" s="775" t="s">
        <v>3425</v>
      </c>
      <c r="H15902" s="775" t="s">
        <v>3426</v>
      </c>
      <c r="I15902" s="775" t="s">
        <v>5339</v>
      </c>
    </row>
    <row r="15903" spans="1:9">
      <c r="A15903" s="1039" t="str">
        <f>Table_wabobpsvr_AzureCalc_AzureCalcRateCard[[#This Row],[ServiceName]]&amp;Table_wabobpsvr_AzureCalc_AzureCalcRateCard[[#This Row],[Price_Level]]&amp;Table_wabobpsvr_AzureCalc_AzureCalcRateCard[[#This Row],[Region]]</f>
        <v>A9 HDInsightC10</v>
      </c>
      <c r="B15903" s="1039">
        <v>10</v>
      </c>
      <c r="C15903" s="1039" t="s">
        <v>87</v>
      </c>
      <c r="D15903" s="1039" t="s">
        <v>177</v>
      </c>
      <c r="E15903" s="1039">
        <v>3.2829999999999999</v>
      </c>
      <c r="F15903" s="1039" t="s">
        <v>3414</v>
      </c>
      <c r="G15903" s="775" t="s">
        <v>3425</v>
      </c>
      <c r="H15903" s="775" t="s">
        <v>3426</v>
      </c>
      <c r="I15903" s="775" t="s">
        <v>5339</v>
      </c>
    </row>
    <row r="15904" spans="1:9">
      <c r="A15904" s="1039" t="str">
        <f>Table_wabobpsvr_AzureCalc_AzureCalcRateCard[[#This Row],[ServiceName]]&amp;Table_wabobpsvr_AzureCalc_AzureCalcRateCard[[#This Row],[Price_Level]]&amp;Table_wabobpsvr_AzureCalc_AzureCalcRateCard[[#This Row],[Region]]</f>
        <v>A9 HDInsightD10</v>
      </c>
      <c r="B15904" s="1039">
        <v>10</v>
      </c>
      <c r="C15904" s="1039" t="s">
        <v>87</v>
      </c>
      <c r="D15904" s="1039" t="s">
        <v>176</v>
      </c>
      <c r="E15904" s="1039">
        <v>3.1360000000000001</v>
      </c>
      <c r="F15904" s="1039" t="s">
        <v>3414</v>
      </c>
      <c r="G15904" s="775" t="s">
        <v>3425</v>
      </c>
      <c r="H15904" s="775" t="s">
        <v>3426</v>
      </c>
      <c r="I15904" s="775" t="s">
        <v>5339</v>
      </c>
    </row>
    <row r="15905" spans="1:9">
      <c r="A15905" s="1039" t="str">
        <f>Table_wabobpsvr_AzureCalc_AzureCalcRateCard[[#This Row],[ServiceName]]&amp;Table_wabobpsvr_AzureCalc_AzureCalcRateCard[[#This Row],[Price_Level]]&amp;Table_wabobpsvr_AzureCalc_AzureCalcRateCard[[#This Row],[Region]]</f>
        <v>A9 HDInsightMOSP9</v>
      </c>
      <c r="B15905" s="1039">
        <v>9</v>
      </c>
      <c r="C15905" s="1039" t="s">
        <v>87</v>
      </c>
      <c r="D15905" s="1039" t="s">
        <v>606</v>
      </c>
      <c r="E15905" s="1039">
        <v>4.9000000000000004</v>
      </c>
      <c r="F15905" s="1039" t="s">
        <v>3414</v>
      </c>
      <c r="G15905" s="775" t="s">
        <v>4235</v>
      </c>
      <c r="H15905" s="775" t="s">
        <v>4235</v>
      </c>
      <c r="I15905" s="775" t="s">
        <v>5030</v>
      </c>
    </row>
    <row r="15906" spans="1:9">
      <c r="A15906" s="1039" t="str">
        <f>Table_wabobpsvr_AzureCalc_AzureCalcRateCard[[#This Row],[ServiceName]]&amp;Table_wabobpsvr_AzureCalc_AzureCalcRateCard[[#This Row],[Price_Level]]&amp;Table_wabobpsvr_AzureCalc_AzureCalcRateCard[[#This Row],[Region]]</f>
        <v>A9 HDInsightA9</v>
      </c>
      <c r="B15906" s="1039">
        <v>9</v>
      </c>
      <c r="C15906" s="1039" t="s">
        <v>87</v>
      </c>
      <c r="D15906" s="1039" t="s">
        <v>174</v>
      </c>
      <c r="E15906" s="1039">
        <v>3.577</v>
      </c>
      <c r="F15906" s="1039" t="s">
        <v>3414</v>
      </c>
      <c r="G15906" s="775" t="s">
        <v>3440</v>
      </c>
      <c r="H15906" s="775" t="s">
        <v>3441</v>
      </c>
      <c r="I15906" s="775" t="s">
        <v>5030</v>
      </c>
    </row>
    <row r="15907" spans="1:9">
      <c r="A15907" s="775" t="str">
        <f>Table_wabobpsvr_AzureCalc_AzureCalcRateCard[[#This Row],[ServiceName]]&amp;Table_wabobpsvr_AzureCalc_AzureCalcRateCard[[#This Row],[Price_Level]]&amp;Table_wabobpsvr_AzureCalc_AzureCalcRateCard[[#This Row],[Region]]</f>
        <v>A9 HDInsightB9</v>
      </c>
      <c r="B15907" s="775">
        <v>9</v>
      </c>
      <c r="C15907" s="775" t="s">
        <v>87</v>
      </c>
      <c r="D15907" s="775" t="s">
        <v>175</v>
      </c>
      <c r="E15907" s="775">
        <v>3.43</v>
      </c>
      <c r="F15907" s="775" t="s">
        <v>3414</v>
      </c>
      <c r="G15907" s="775" t="s">
        <v>3440</v>
      </c>
      <c r="H15907" s="775" t="s">
        <v>3441</v>
      </c>
      <c r="I15907" s="775" t="s">
        <v>5030</v>
      </c>
    </row>
    <row r="15908" spans="1:9">
      <c r="A15908" s="775" t="str">
        <f>Table_wabobpsvr_AzureCalc_AzureCalcRateCard[[#This Row],[ServiceName]]&amp;Table_wabobpsvr_AzureCalc_AzureCalcRateCard[[#This Row],[Price_Level]]&amp;Table_wabobpsvr_AzureCalc_AzureCalcRateCard[[#This Row],[Region]]</f>
        <v>A9 HDInsightC9</v>
      </c>
      <c r="B15908" s="775">
        <v>9</v>
      </c>
      <c r="C15908" s="775" t="s">
        <v>87</v>
      </c>
      <c r="D15908" s="775" t="s">
        <v>177</v>
      </c>
      <c r="E15908" s="775">
        <v>3.2829999999999999</v>
      </c>
      <c r="F15908" s="775" t="s">
        <v>3414</v>
      </c>
      <c r="G15908" s="775" t="s">
        <v>3440</v>
      </c>
      <c r="H15908" s="775" t="s">
        <v>3441</v>
      </c>
      <c r="I15908" s="775" t="s">
        <v>5030</v>
      </c>
    </row>
    <row r="15909" spans="1:9">
      <c r="A15909" s="775" t="str">
        <f>Table_wabobpsvr_AzureCalc_AzureCalcRateCard[[#This Row],[ServiceName]]&amp;Table_wabobpsvr_AzureCalc_AzureCalcRateCard[[#This Row],[Price_Level]]&amp;Table_wabobpsvr_AzureCalc_AzureCalcRateCard[[#This Row],[Region]]</f>
        <v>Redis Cache Standard C6B</v>
      </c>
      <c r="B15909" s="775"/>
      <c r="C15909" s="775" t="s">
        <v>680</v>
      </c>
      <c r="D15909" s="775" t="s">
        <v>175</v>
      </c>
      <c r="E15909" s="775">
        <v>1.974</v>
      </c>
      <c r="F15909" s="775" t="s">
        <v>827</v>
      </c>
      <c r="G15909" s="775" t="s">
        <v>3337</v>
      </c>
      <c r="H15909" s="775" t="s">
        <v>3338</v>
      </c>
      <c r="I15909" s="775" t="s">
        <v>5340</v>
      </c>
    </row>
    <row r="15910" spans="1:9">
      <c r="A15910" s="775" t="str">
        <f>Table_wabobpsvr_AzureCalc_AzureCalcRateCard[[#This Row],[ServiceName]]&amp;Table_wabobpsvr_AzureCalc_AzureCalcRateCard[[#This Row],[Price_Level]]&amp;Table_wabobpsvr_AzureCalc_AzureCalcRateCard[[#This Row],[Region]]</f>
        <v>A5 HDInsight (Non-Windows)D12</v>
      </c>
      <c r="B15910" s="775">
        <v>12</v>
      </c>
      <c r="C15910" s="775" t="s">
        <v>87</v>
      </c>
      <c r="D15910" s="775" t="s">
        <v>176</v>
      </c>
      <c r="E15910" s="775">
        <v>0.12740000000000001</v>
      </c>
      <c r="F15910" s="775" t="s">
        <v>3376</v>
      </c>
      <c r="G15910" s="775" t="s">
        <v>3429</v>
      </c>
      <c r="H15910" s="775" t="s">
        <v>3430</v>
      </c>
      <c r="I15910" s="775" t="s">
        <v>5341</v>
      </c>
    </row>
    <row r="15911" spans="1:9">
      <c r="A15911" s="775" t="str">
        <f>Table_wabobpsvr_AzureCalc_AzureCalcRateCard[[#This Row],[ServiceName]]&amp;Table_wabobpsvr_AzureCalc_AzureCalcRateCard[[#This Row],[Price_Level]]&amp;Table_wabobpsvr_AzureCalc_AzureCalcRateCard[[#This Row],[Region]]</f>
        <v>A6 HDInsightMOSP10</v>
      </c>
      <c r="B15911" s="775">
        <v>10</v>
      </c>
      <c r="C15911" s="775" t="s">
        <v>87</v>
      </c>
      <c r="D15911" s="775" t="s">
        <v>606</v>
      </c>
      <c r="E15911" s="775">
        <v>0.72</v>
      </c>
      <c r="F15911" s="775" t="s">
        <v>3413</v>
      </c>
      <c r="G15911" s="775" t="s">
        <v>4235</v>
      </c>
      <c r="H15911" s="775" t="s">
        <v>4235</v>
      </c>
      <c r="I15911" s="775" t="s">
        <v>5342</v>
      </c>
    </row>
    <row r="15912" spans="1:9">
      <c r="A15912" s="775" t="str">
        <f>Table_wabobpsvr_AzureCalc_AzureCalcRateCard[[#This Row],[ServiceName]]&amp;Table_wabobpsvr_AzureCalc_AzureCalcRateCard[[#This Row],[Price_Level]]&amp;Table_wabobpsvr_AzureCalc_AzureCalcRateCard[[#This Row],[Region]]</f>
        <v>A6 HDInsightA10</v>
      </c>
      <c r="B15912" s="775">
        <v>10</v>
      </c>
      <c r="C15912" s="775" t="s">
        <v>87</v>
      </c>
      <c r="D15912" s="775" t="s">
        <v>174</v>
      </c>
      <c r="E15912" s="775">
        <v>0.52559999999999996</v>
      </c>
      <c r="F15912" s="775" t="s">
        <v>3413</v>
      </c>
      <c r="G15912" s="775" t="s">
        <v>3442</v>
      </c>
      <c r="H15912" s="775" t="s">
        <v>3443</v>
      </c>
      <c r="I15912" s="775" t="s">
        <v>5342</v>
      </c>
    </row>
    <row r="15913" spans="1:9">
      <c r="A15913" s="775" t="str">
        <f>Table_wabobpsvr_AzureCalc_AzureCalcRateCard[[#This Row],[ServiceName]]&amp;Table_wabobpsvr_AzureCalc_AzureCalcRateCard[[#This Row],[Price_Level]]&amp;Table_wabobpsvr_AzureCalc_AzureCalcRateCard[[#This Row],[Region]]</f>
        <v>A6 HDInsightB10</v>
      </c>
      <c r="B15913" s="775">
        <v>10</v>
      </c>
      <c r="C15913" s="775" t="s">
        <v>87</v>
      </c>
      <c r="D15913" s="775" t="s">
        <v>175</v>
      </c>
      <c r="E15913" s="775">
        <v>0.504</v>
      </c>
      <c r="F15913" s="775" t="s">
        <v>3413</v>
      </c>
      <c r="G15913" s="775" t="s">
        <v>3442</v>
      </c>
      <c r="H15913" s="775" t="s">
        <v>3443</v>
      </c>
      <c r="I15913" s="775" t="s">
        <v>5342</v>
      </c>
    </row>
    <row r="15914" spans="1:9">
      <c r="A15914" s="775" t="str">
        <f>Table_wabobpsvr_AzureCalc_AzureCalcRateCard[[#This Row],[ServiceName]]&amp;Table_wabobpsvr_AzureCalc_AzureCalcRateCard[[#This Row],[Price_Level]]&amp;Table_wabobpsvr_AzureCalc_AzureCalcRateCard[[#This Row],[Region]]</f>
        <v>A6 HDInsightC10</v>
      </c>
      <c r="B15914" s="775">
        <v>10</v>
      </c>
      <c r="C15914" s="775" t="s">
        <v>87</v>
      </c>
      <c r="D15914" s="775" t="s">
        <v>177</v>
      </c>
      <c r="E15914" s="775">
        <v>0.4824</v>
      </c>
      <c r="F15914" s="775" t="s">
        <v>3413</v>
      </c>
      <c r="G15914" s="775" t="s">
        <v>3442</v>
      </c>
      <c r="H15914" s="775" t="s">
        <v>3443</v>
      </c>
      <c r="I15914" s="775" t="s">
        <v>5342</v>
      </c>
    </row>
    <row r="15915" spans="1:9">
      <c r="A15915" s="775" t="str">
        <f>Table_wabobpsvr_AzureCalc_AzureCalcRateCard[[#This Row],[ServiceName]]&amp;Table_wabobpsvr_AzureCalc_AzureCalcRateCard[[#This Row],[Price_Level]]&amp;Table_wabobpsvr_AzureCalc_AzureCalcRateCard[[#This Row],[Region]]</f>
        <v>Data Transfer Out - Zone 3A</v>
      </c>
      <c r="B15915" s="775"/>
      <c r="C15915" s="775" t="s">
        <v>764</v>
      </c>
      <c r="D15915" s="775" t="s">
        <v>174</v>
      </c>
      <c r="E15915" s="775">
        <v>0.17557</v>
      </c>
      <c r="F15915" s="775" t="s">
        <v>817</v>
      </c>
      <c r="G15915" s="775" t="s">
        <v>2018</v>
      </c>
      <c r="H15915" s="775" t="s">
        <v>2019</v>
      </c>
      <c r="I15915" s="775" t="s">
        <v>5162</v>
      </c>
    </row>
    <row r="15916" spans="1:9">
      <c r="A15916" s="1039" t="str">
        <f>Table_wabobpsvr_AzureCalc_AzureCalcRateCard[[#This Row],[ServiceName]]&amp;Table_wabobpsvr_AzureCalc_AzureCalcRateCard[[#This Row],[Price_Level]]&amp;Table_wabobpsvr_AzureCalc_AzureCalcRateCard[[#This Row],[Region]]</f>
        <v>Data Transfer Out - Zone 3B</v>
      </c>
      <c r="B15916" s="1039"/>
      <c r="C15916" s="1039" t="s">
        <v>764</v>
      </c>
      <c r="D15916" s="1039" t="s">
        <v>175</v>
      </c>
      <c r="E15916" s="1039">
        <v>0.17014000000000001</v>
      </c>
      <c r="F15916" s="1039" t="s">
        <v>817</v>
      </c>
      <c r="G15916" s="775" t="s">
        <v>2018</v>
      </c>
      <c r="H15916" s="775" t="s">
        <v>2019</v>
      </c>
      <c r="I15916" s="775" t="s">
        <v>5162</v>
      </c>
    </row>
    <row r="15917" spans="1:9">
      <c r="A15917" s="1039" t="str">
        <f>Table_wabobpsvr_AzureCalc_AzureCalcRateCard[[#This Row],[ServiceName]]&amp;Table_wabobpsvr_AzureCalc_AzureCalcRateCard[[#This Row],[Price_Level]]&amp;Table_wabobpsvr_AzureCalc_AzureCalcRateCard[[#This Row],[Region]]</f>
        <v>Data Transfer Out - Zone 3C</v>
      </c>
      <c r="B15917" s="1039"/>
      <c r="C15917" s="1039" t="s">
        <v>764</v>
      </c>
      <c r="D15917" s="1039" t="s">
        <v>177</v>
      </c>
      <c r="E15917" s="1039">
        <v>0.16471</v>
      </c>
      <c r="F15917" s="1039" t="s">
        <v>817</v>
      </c>
      <c r="G15917" s="775" t="s">
        <v>2018</v>
      </c>
      <c r="H15917" s="775" t="s">
        <v>2019</v>
      </c>
      <c r="I15917" s="775" t="s">
        <v>5162</v>
      </c>
    </row>
    <row r="15918" spans="1:9">
      <c r="A15918" s="775" t="str">
        <f>Table_wabobpsvr_AzureCalc_AzureCalcRateCard[[#This Row],[ServiceName]]&amp;Table_wabobpsvr_AzureCalc_AzureCalcRateCard[[#This Row],[Price_Level]]&amp;Table_wabobpsvr_AzureCalc_AzureCalcRateCard[[#This Row],[Region]]</f>
        <v>Data Transfer Out - Zone 3D</v>
      </c>
      <c r="B15918" s="775"/>
      <c r="C15918" s="775" t="s">
        <v>764</v>
      </c>
      <c r="D15918" s="775" t="s">
        <v>176</v>
      </c>
      <c r="E15918" s="775">
        <v>0.15928</v>
      </c>
      <c r="F15918" s="775" t="s">
        <v>817</v>
      </c>
      <c r="G15918" s="775" t="s">
        <v>2018</v>
      </c>
      <c r="H15918" s="775" t="s">
        <v>2019</v>
      </c>
      <c r="I15918" s="775" t="s">
        <v>5162</v>
      </c>
    </row>
    <row r="15919" spans="1:9">
      <c r="A15919" s="775" t="str">
        <f>Table_wabobpsvr_AzureCalc_AzureCalcRateCard[[#This Row],[ServiceName]]&amp;Table_wabobpsvr_AzureCalc_AzureCalcRateCard[[#This Row],[Price_Level]]&amp;Table_wabobpsvr_AzureCalc_AzureCalcRateCard[[#This Row],[Region]]</f>
        <v>Locally Redundant Storage Standard IO - Block BlobMOSP</v>
      </c>
      <c r="B15919" s="775"/>
      <c r="C15919" s="775" t="s">
        <v>764</v>
      </c>
      <c r="D15919" s="775" t="s">
        <v>606</v>
      </c>
      <c r="E15919" s="775">
        <v>2.4E-2</v>
      </c>
      <c r="F15919" s="775" t="s">
        <v>861</v>
      </c>
      <c r="G15919" s="775" t="s">
        <v>4235</v>
      </c>
      <c r="H15919" s="775" t="s">
        <v>4235</v>
      </c>
      <c r="I15919" s="775" t="s">
        <v>4726</v>
      </c>
    </row>
    <row r="15920" spans="1:9">
      <c r="A15920" s="775" t="str">
        <f>Table_wabobpsvr_AzureCalc_AzureCalcRateCard[[#This Row],[ServiceName]]&amp;Table_wabobpsvr_AzureCalc_AzureCalcRateCard[[#This Row],[Price_Level]]&amp;Table_wabobpsvr_AzureCalc_AzureCalcRateCard[[#This Row],[Region]]</f>
        <v>Locally Redundant Storage Standard IO - Block BlobA</v>
      </c>
      <c r="B15920" s="775"/>
      <c r="C15920" s="775" t="s">
        <v>764</v>
      </c>
      <c r="D15920" s="775" t="s">
        <v>174</v>
      </c>
      <c r="E15920" s="775">
        <v>2.24E-2</v>
      </c>
      <c r="F15920" s="775" t="s">
        <v>861</v>
      </c>
      <c r="G15920" s="775" t="s">
        <v>2550</v>
      </c>
      <c r="H15920" s="775" t="s">
        <v>2551</v>
      </c>
      <c r="I15920" s="775" t="s">
        <v>4726</v>
      </c>
    </row>
    <row r="15921" spans="1:9">
      <c r="A15921" s="775" t="str">
        <f>Table_wabobpsvr_AzureCalc_AzureCalcRateCard[[#This Row],[ServiceName]]&amp;Table_wabobpsvr_AzureCalc_AzureCalcRateCard[[#This Row],[Price_Level]]&amp;Table_wabobpsvr_AzureCalc_AzureCalcRateCard[[#This Row],[Region]]</f>
        <v>Locally Redundant Storage Standard IO - Block BlobB</v>
      </c>
      <c r="B15921" s="775"/>
      <c r="C15921" s="775" t="s">
        <v>764</v>
      </c>
      <c r="D15921" s="775" t="s">
        <v>175</v>
      </c>
      <c r="E15921" s="775">
        <v>2.24E-2</v>
      </c>
      <c r="F15921" s="775" t="s">
        <v>861</v>
      </c>
      <c r="G15921" s="775" t="s">
        <v>2550</v>
      </c>
      <c r="H15921" s="775" t="s">
        <v>2551</v>
      </c>
      <c r="I15921" s="775" t="s">
        <v>4726</v>
      </c>
    </row>
    <row r="15922" spans="1:9">
      <c r="A15922" s="775" t="str">
        <f>Table_wabobpsvr_AzureCalc_AzureCalcRateCard[[#This Row],[ServiceName]]&amp;Table_wabobpsvr_AzureCalc_AzureCalcRateCard[[#This Row],[Price_Level]]&amp;Table_wabobpsvr_AzureCalc_AzureCalcRateCard[[#This Row],[Region]]</f>
        <v>Redis Cache Standard C6C</v>
      </c>
      <c r="B15922" s="775"/>
      <c r="C15922" s="775" t="s">
        <v>680</v>
      </c>
      <c r="D15922" s="775" t="s">
        <v>177</v>
      </c>
      <c r="E15922" s="775">
        <v>1.911</v>
      </c>
      <c r="F15922" s="775" t="s">
        <v>827</v>
      </c>
      <c r="G15922" s="775" t="s">
        <v>3337</v>
      </c>
      <c r="H15922" s="775" t="s">
        <v>3338</v>
      </c>
      <c r="I15922" s="775" t="s">
        <v>5340</v>
      </c>
    </row>
    <row r="15923" spans="1:9">
      <c r="A15923" s="775" t="str">
        <f>Table_wabobpsvr_AzureCalc_AzureCalcRateCard[[#This Row],[ServiceName]]&amp;Table_wabobpsvr_AzureCalc_AzureCalcRateCard[[#This Row],[Price_Level]]&amp;Table_wabobpsvr_AzureCalc_AzureCalcRateCard[[#This Row],[Region]]</f>
        <v>Redis Cache Standard C6D</v>
      </c>
      <c r="B15923" s="775"/>
      <c r="C15923" s="775" t="s">
        <v>680</v>
      </c>
      <c r="D15923" s="775" t="s">
        <v>176</v>
      </c>
      <c r="E15923" s="775">
        <v>1.8480000000000001</v>
      </c>
      <c r="F15923" s="775" t="s">
        <v>827</v>
      </c>
      <c r="G15923" s="775" t="s">
        <v>3337</v>
      </c>
      <c r="H15923" s="775" t="s">
        <v>3338</v>
      </c>
      <c r="I15923" s="775" t="s">
        <v>5340</v>
      </c>
    </row>
    <row r="15924" spans="1:9">
      <c r="A15924" s="775" t="str">
        <f>Table_wabobpsvr_AzureCalc_AzureCalcRateCard[[#This Row],[ServiceName]]&amp;Table_wabobpsvr_AzureCalc_AzureCalcRateCard[[#This Row],[Price_Level]]&amp;Table_wabobpsvr_AzureCalc_AzureCalcRateCard[[#This Row],[Region]]</f>
        <v>A6 HDInsightD10</v>
      </c>
      <c r="B15924" s="775">
        <v>10</v>
      </c>
      <c r="C15924" s="775" t="s">
        <v>87</v>
      </c>
      <c r="D15924" s="775" t="s">
        <v>176</v>
      </c>
      <c r="E15924" s="775">
        <v>0.46079999999999999</v>
      </c>
      <c r="F15924" s="775" t="s">
        <v>3413</v>
      </c>
      <c r="G15924" s="775" t="s">
        <v>3442</v>
      </c>
      <c r="H15924" s="775" t="s">
        <v>3443</v>
      </c>
      <c r="I15924" s="775" t="s">
        <v>5342</v>
      </c>
    </row>
    <row r="15925" spans="1:9">
      <c r="A15925" s="775" t="str">
        <f>Table_wabobpsvr_AzureCalc_AzureCalcRateCard[[#This Row],[ServiceName]]&amp;Table_wabobpsvr_AzureCalc_AzureCalcRateCard[[#This Row],[Price_Level]]&amp;Table_wabobpsvr_AzureCalc_AzureCalcRateCard[[#This Row],[Region]]</f>
        <v>A8 HDInsight (Non-Windows)MOSP9</v>
      </c>
      <c r="B15925" s="775">
        <v>9</v>
      </c>
      <c r="C15925" s="775" t="s">
        <v>87</v>
      </c>
      <c r="D15925" s="775" t="s">
        <v>606</v>
      </c>
      <c r="E15925" s="775">
        <v>4.9000000000000004</v>
      </c>
      <c r="F15925" s="775" t="s">
        <v>3379</v>
      </c>
      <c r="G15925" s="775" t="s">
        <v>4235</v>
      </c>
      <c r="H15925" s="775" t="s">
        <v>4235</v>
      </c>
      <c r="I15925" s="775" t="s">
        <v>5030</v>
      </c>
    </row>
    <row r="15926" spans="1:9">
      <c r="A15926" s="775" t="str">
        <f>Table_wabobpsvr_AzureCalc_AzureCalcRateCard[[#This Row],[ServiceName]]&amp;Table_wabobpsvr_AzureCalc_AzureCalcRateCard[[#This Row],[Price_Level]]&amp;Table_wabobpsvr_AzureCalc_AzureCalcRateCard[[#This Row],[Region]]</f>
        <v>D3 HDInsight (Non-Windows)A16</v>
      </c>
      <c r="B15926" s="775">
        <v>16</v>
      </c>
      <c r="C15926" s="775" t="s">
        <v>87</v>
      </c>
      <c r="D15926" s="775" t="s">
        <v>174</v>
      </c>
      <c r="E15926" s="775">
        <v>0.41099999999999998</v>
      </c>
      <c r="F15926" s="775" t="s">
        <v>4077</v>
      </c>
      <c r="G15926" s="775" t="s">
        <v>4177</v>
      </c>
      <c r="H15926" s="775" t="s">
        <v>4178</v>
      </c>
      <c r="I15926" s="775" t="s">
        <v>4235</v>
      </c>
    </row>
    <row r="15927" spans="1:9">
      <c r="A15927" s="775" t="str">
        <f>Table_wabobpsvr_AzureCalc_AzureCalcRateCard[[#This Row],[ServiceName]]&amp;Table_wabobpsvr_AzureCalc_AzureCalcRateCard[[#This Row],[Price_Level]]&amp;Table_wabobpsvr_AzureCalc_AzureCalcRateCard[[#This Row],[Region]]</f>
        <v>RemapsD</v>
      </c>
      <c r="B15927" s="775"/>
      <c r="C15927" s="775" t="s">
        <v>3354</v>
      </c>
      <c r="D15927" s="775" t="s">
        <v>176</v>
      </c>
      <c r="E15927" s="775">
        <v>0.1</v>
      </c>
      <c r="F15927" s="775" t="s">
        <v>3354</v>
      </c>
      <c r="G15927" s="775" t="s">
        <v>2767</v>
      </c>
      <c r="H15927" s="775" t="s">
        <v>2768</v>
      </c>
      <c r="I15927" s="775" t="s">
        <v>4759</v>
      </c>
    </row>
    <row r="15928" spans="1:9">
      <c r="A15928" s="775" t="str">
        <f>Table_wabobpsvr_AzureCalc_AzureCalcRateCard[[#This Row],[ServiceName]]&amp;Table_wabobpsvr_AzureCalc_AzureCalcRateCard[[#This Row],[Price_Level]]&amp;Table_wabobpsvr_AzureCalc_AzureCalcRateCard[[#This Row],[Region]]</f>
        <v>ExpressRoute (Unlimited) 100 Mbps ConnectionsA4</v>
      </c>
      <c r="B15928" s="775">
        <v>4</v>
      </c>
      <c r="C15928" s="775" t="s">
        <v>7427</v>
      </c>
      <c r="D15928" s="775" t="s">
        <v>174</v>
      </c>
      <c r="E15928" s="775">
        <v>557.75</v>
      </c>
      <c r="F15928" s="775" t="s">
        <v>7402</v>
      </c>
      <c r="G15928" s="775" t="s">
        <v>7543</v>
      </c>
      <c r="H15928" s="775" t="s">
        <v>7544</v>
      </c>
      <c r="I15928" s="775" t="s">
        <v>7464</v>
      </c>
    </row>
    <row r="15929" spans="1:9">
      <c r="A15929" s="775" t="str">
        <f>Table_wabobpsvr_AzureCalc_AzureCalcRateCard[[#This Row],[ServiceName]]&amp;Table_wabobpsvr_AzureCalc_AzureCalcRateCard[[#This Row],[Price_Level]]&amp;Table_wabobpsvr_AzureCalc_AzureCalcRateCard[[#This Row],[Region]]</f>
        <v>Virtual NetworkMOSP</v>
      </c>
      <c r="B15929" s="775"/>
      <c r="C15929" s="775" t="s">
        <v>87</v>
      </c>
      <c r="D15929" s="775" t="s">
        <v>606</v>
      </c>
      <c r="E15929" s="775">
        <v>3.5999999999999997E-2</v>
      </c>
      <c r="F15929" s="775" t="s">
        <v>75</v>
      </c>
      <c r="G15929" s="775" t="s">
        <v>4235</v>
      </c>
      <c r="H15929" s="775" t="s">
        <v>4235</v>
      </c>
      <c r="I15929" s="775" t="s">
        <v>5343</v>
      </c>
    </row>
    <row r="15930" spans="1:9">
      <c r="A15930" s="1039" t="str">
        <f>Table_wabobpsvr_AzureCalc_AzureCalcRateCard[[#This Row],[ServiceName]]&amp;Table_wabobpsvr_AzureCalc_AzureCalcRateCard[[#This Row],[Price_Level]]&amp;Table_wabobpsvr_AzureCalc_AzureCalcRateCard[[#This Row],[Region]]</f>
        <v>Virtual NetworkA</v>
      </c>
      <c r="B15930" s="1039"/>
      <c r="C15930" s="1039" t="s">
        <v>87</v>
      </c>
      <c r="D15930" s="1039" t="s">
        <v>174</v>
      </c>
      <c r="E15930" s="1039">
        <v>3.49E-2</v>
      </c>
      <c r="F15930" s="1039" t="s">
        <v>75</v>
      </c>
      <c r="G15930" s="775" t="s">
        <v>2552</v>
      </c>
      <c r="H15930" s="775" t="s">
        <v>2553</v>
      </c>
      <c r="I15930" s="775" t="s">
        <v>5343</v>
      </c>
    </row>
    <row r="15931" spans="1:9">
      <c r="A15931" s="1039" t="str">
        <f>Table_wabobpsvr_AzureCalc_AzureCalcRateCard[[#This Row],[ServiceName]]&amp;Table_wabobpsvr_AzureCalc_AzureCalcRateCard[[#This Row],[Price_Level]]&amp;Table_wabobpsvr_AzureCalc_AzureCalcRateCard[[#This Row],[Region]]</f>
        <v>Virtual NetworkB</v>
      </c>
      <c r="B15931" s="1039"/>
      <c r="C15931" s="1039" t="s">
        <v>87</v>
      </c>
      <c r="D15931" s="1039" t="s">
        <v>175</v>
      </c>
      <c r="E15931" s="1039">
        <v>3.3799999999999997E-2</v>
      </c>
      <c r="F15931" s="1039" t="s">
        <v>75</v>
      </c>
      <c r="G15931" s="775" t="s">
        <v>2552</v>
      </c>
      <c r="H15931" s="775" t="s">
        <v>2553</v>
      </c>
      <c r="I15931" s="775" t="s">
        <v>5343</v>
      </c>
    </row>
    <row r="15932" spans="1:9">
      <c r="A15932" s="775" t="str">
        <f>Table_wabobpsvr_AzureCalc_AzureCalcRateCard[[#This Row],[ServiceName]]&amp;Table_wabobpsvr_AzureCalc_AzureCalcRateCard[[#This Row],[Price_Level]]&amp;Table_wabobpsvr_AzureCalc_AzureCalcRateCard[[#This Row],[Region]]</f>
        <v>Basic.A6 VM (Windows)B5</v>
      </c>
      <c r="B15932" s="775">
        <v>5</v>
      </c>
      <c r="C15932" s="775" t="s">
        <v>680</v>
      </c>
      <c r="D15932" s="775" t="s">
        <v>175</v>
      </c>
      <c r="E15932" s="775">
        <v>0.39200000000000002</v>
      </c>
      <c r="F15932" s="775" t="s">
        <v>714</v>
      </c>
      <c r="G15932" s="775" t="s">
        <v>1444</v>
      </c>
      <c r="H15932" s="775" t="s">
        <v>1445</v>
      </c>
      <c r="I15932" s="775" t="s">
        <v>6404</v>
      </c>
    </row>
    <row r="15933" spans="1:9">
      <c r="A15933" s="775" t="str">
        <f>Table_wabobpsvr_AzureCalc_AzureCalcRateCard[[#This Row],[ServiceName]]&amp;Table_wabobpsvr_AzureCalc_AzureCalcRateCard[[#This Row],[Price_Level]]&amp;Table_wabobpsvr_AzureCalc_AzureCalcRateCard[[#This Row],[Region]]</f>
        <v>Basic.A6 VM (Windows)C5</v>
      </c>
      <c r="B15933" s="775">
        <v>5</v>
      </c>
      <c r="C15933" s="775" t="s">
        <v>680</v>
      </c>
      <c r="D15933" s="775" t="s">
        <v>177</v>
      </c>
      <c r="E15933" s="775">
        <v>0.37519999999999998</v>
      </c>
      <c r="F15933" s="775" t="s">
        <v>714</v>
      </c>
      <c r="G15933" s="775" t="s">
        <v>1444</v>
      </c>
      <c r="H15933" s="775" t="s">
        <v>1445</v>
      </c>
      <c r="I15933" s="775" t="s">
        <v>6404</v>
      </c>
    </row>
    <row r="15934" spans="1:9">
      <c r="A15934" s="775" t="str">
        <f>Table_wabobpsvr_AzureCalc_AzureCalcRateCard[[#This Row],[ServiceName]]&amp;Table_wabobpsvr_AzureCalc_AzureCalcRateCard[[#This Row],[Price_Level]]&amp;Table_wabobpsvr_AzureCalc_AzureCalcRateCard[[#This Row],[Region]]</f>
        <v>Basic.A6 VM (Windows)D5</v>
      </c>
      <c r="B15934" s="775">
        <v>5</v>
      </c>
      <c r="C15934" s="775" t="s">
        <v>680</v>
      </c>
      <c r="D15934" s="775" t="s">
        <v>176</v>
      </c>
      <c r="E15934" s="775">
        <v>0.3584</v>
      </c>
      <c r="F15934" s="775" t="s">
        <v>714</v>
      </c>
      <c r="G15934" s="775" t="s">
        <v>1444</v>
      </c>
      <c r="H15934" s="775" t="s">
        <v>1445</v>
      </c>
      <c r="I15934" s="775" t="s">
        <v>6404</v>
      </c>
    </row>
    <row r="15935" spans="1:9">
      <c r="A15935" s="775" t="str">
        <f>Table_wabobpsvr_AzureCalc_AzureCalcRateCard[[#This Row],[ServiceName]]&amp;Table_wabobpsvr_AzureCalc_AzureCalcRateCard[[#This Row],[Price_Level]]&amp;Table_wabobpsvr_AzureCalc_AzureCalcRateCard[[#This Row],[Region]]</f>
        <v>Basic.A6 VM (Windows)MOSP1</v>
      </c>
      <c r="B15935" s="775">
        <v>1</v>
      </c>
      <c r="C15935" s="775" t="s">
        <v>680</v>
      </c>
      <c r="D15935" s="775" t="s">
        <v>606</v>
      </c>
      <c r="E15935" s="775">
        <v>0.52</v>
      </c>
      <c r="F15935" s="775" t="s">
        <v>714</v>
      </c>
      <c r="G15935" s="775" t="s">
        <v>4235</v>
      </c>
      <c r="H15935" s="775" t="s">
        <v>4235</v>
      </c>
      <c r="I15935" s="775" t="s">
        <v>6405</v>
      </c>
    </row>
    <row r="15936" spans="1:9">
      <c r="A15936" s="775" t="str">
        <f>Table_wabobpsvr_AzureCalc_AzureCalcRateCard[[#This Row],[ServiceName]]&amp;Table_wabobpsvr_AzureCalc_AzureCalcRateCard[[#This Row],[Price_Level]]&amp;Table_wabobpsvr_AzureCalc_AzureCalcRateCard[[#This Row],[Region]]</f>
        <v>Basic.A6 VM (Windows)A1</v>
      </c>
      <c r="B15936" s="775">
        <v>1</v>
      </c>
      <c r="C15936" s="775" t="s">
        <v>680</v>
      </c>
      <c r="D15936" s="775" t="s">
        <v>174</v>
      </c>
      <c r="E15936" s="775">
        <v>0.37959999999999999</v>
      </c>
      <c r="F15936" s="775" t="s">
        <v>714</v>
      </c>
      <c r="G15936" s="775" t="s">
        <v>1446</v>
      </c>
      <c r="H15936" s="775" t="s">
        <v>1447</v>
      </c>
      <c r="I15936" s="775" t="s">
        <v>6405</v>
      </c>
    </row>
    <row r="15937" spans="1:9">
      <c r="A15937" s="775" t="str">
        <f>Table_wabobpsvr_AzureCalc_AzureCalcRateCard[[#This Row],[ServiceName]]&amp;Table_wabobpsvr_AzureCalc_AzureCalcRateCard[[#This Row],[Price_Level]]&amp;Table_wabobpsvr_AzureCalc_AzureCalcRateCard[[#This Row],[Region]]</f>
        <v>Basic.A6 VM (Windows)B1</v>
      </c>
      <c r="B15937" s="775">
        <v>1</v>
      </c>
      <c r="C15937" s="775" t="s">
        <v>680</v>
      </c>
      <c r="D15937" s="775" t="s">
        <v>175</v>
      </c>
      <c r="E15937" s="775">
        <v>0.36399999999999999</v>
      </c>
      <c r="F15937" s="775" t="s">
        <v>714</v>
      </c>
      <c r="G15937" s="775" t="s">
        <v>1446</v>
      </c>
      <c r="H15937" s="775" t="s">
        <v>1447</v>
      </c>
      <c r="I15937" s="775" t="s">
        <v>6405</v>
      </c>
    </row>
    <row r="15938" spans="1:9">
      <c r="A15938" s="775" t="str">
        <f>Table_wabobpsvr_AzureCalc_AzureCalcRateCard[[#This Row],[ServiceName]]&amp;Table_wabobpsvr_AzureCalc_AzureCalcRateCard[[#This Row],[Price_Level]]&amp;Table_wabobpsvr_AzureCalc_AzureCalcRateCard[[#This Row],[Region]]</f>
        <v>Basic.A6 VM (Windows)C1</v>
      </c>
      <c r="B15938" s="775">
        <v>1</v>
      </c>
      <c r="C15938" s="775" t="s">
        <v>680</v>
      </c>
      <c r="D15938" s="775" t="s">
        <v>177</v>
      </c>
      <c r="E15938" s="775">
        <v>0.34839999999999999</v>
      </c>
      <c r="F15938" s="775" t="s">
        <v>714</v>
      </c>
      <c r="G15938" s="775" t="s">
        <v>1446</v>
      </c>
      <c r="H15938" s="775" t="s">
        <v>1447</v>
      </c>
      <c r="I15938" s="775" t="s">
        <v>6405</v>
      </c>
    </row>
    <row r="15939" spans="1:9">
      <c r="A15939" s="775" t="str">
        <f>Table_wabobpsvr_AzureCalc_AzureCalcRateCard[[#This Row],[ServiceName]]&amp;Table_wabobpsvr_AzureCalc_AzureCalcRateCard[[#This Row],[Price_Level]]&amp;Table_wabobpsvr_AzureCalc_AzureCalcRateCard[[#This Row],[Region]]</f>
        <v>Basic.A6 VM (Windows)D1</v>
      </c>
      <c r="B15939" s="775">
        <v>1</v>
      </c>
      <c r="C15939" s="775" t="s">
        <v>680</v>
      </c>
      <c r="D15939" s="775" t="s">
        <v>176</v>
      </c>
      <c r="E15939" s="775">
        <v>0.33279999999999998</v>
      </c>
      <c r="F15939" s="775" t="s">
        <v>714</v>
      </c>
      <c r="G15939" s="775" t="s">
        <v>1446</v>
      </c>
      <c r="H15939" s="775" t="s">
        <v>1447</v>
      </c>
      <c r="I15939" s="775" t="s">
        <v>6405</v>
      </c>
    </row>
    <row r="15940" spans="1:9">
      <c r="A15940" s="775" t="str">
        <f>Table_wabobpsvr_AzureCalc_AzureCalcRateCard[[#This Row],[ServiceName]]&amp;Table_wabobpsvr_AzureCalc_AzureCalcRateCard[[#This Row],[Price_Level]]&amp;Table_wabobpsvr_AzureCalc_AzureCalcRateCard[[#This Row],[Region]]</f>
        <v>Basic.A6 VM (Windows)MOSP7</v>
      </c>
      <c r="B15940" s="775">
        <v>7</v>
      </c>
      <c r="C15940" s="775" t="s">
        <v>680</v>
      </c>
      <c r="D15940" s="775" t="s">
        <v>606</v>
      </c>
      <c r="E15940" s="775">
        <v>0.52</v>
      </c>
      <c r="F15940" s="775" t="s">
        <v>714</v>
      </c>
      <c r="G15940" s="775" t="s">
        <v>4235</v>
      </c>
      <c r="H15940" s="775" t="s">
        <v>4235</v>
      </c>
      <c r="I15940" s="775" t="s">
        <v>6406</v>
      </c>
    </row>
    <row r="15941" spans="1:9">
      <c r="A15941" s="1039" t="str">
        <f>Table_wabobpsvr_AzureCalc_AzureCalcRateCard[[#This Row],[ServiceName]]&amp;Table_wabobpsvr_AzureCalc_AzureCalcRateCard[[#This Row],[Price_Level]]&amp;Table_wabobpsvr_AzureCalc_AzureCalcRateCard[[#This Row],[Region]]</f>
        <v>Basic.A6 VM (Windows)A7</v>
      </c>
      <c r="B15941" s="1039">
        <v>7</v>
      </c>
      <c r="C15941" s="1039" t="s">
        <v>680</v>
      </c>
      <c r="D15941" s="1039" t="s">
        <v>174</v>
      </c>
      <c r="E15941" s="1039">
        <v>0.37959999999999999</v>
      </c>
      <c r="F15941" s="1039" t="s">
        <v>714</v>
      </c>
      <c r="G15941" s="775" t="s">
        <v>1448</v>
      </c>
      <c r="H15941" s="775" t="s">
        <v>1449</v>
      </c>
      <c r="I15941" s="775" t="s">
        <v>6406</v>
      </c>
    </row>
    <row r="15942" spans="1:9">
      <c r="A15942" s="775" t="str">
        <f>Table_wabobpsvr_AzureCalc_AzureCalcRateCard[[#This Row],[ServiceName]]&amp;Table_wabobpsvr_AzureCalc_AzureCalcRateCard[[#This Row],[Price_Level]]&amp;Table_wabobpsvr_AzureCalc_AzureCalcRateCard[[#This Row],[Region]]</f>
        <v>Basic.A6 VM (Windows)B7</v>
      </c>
      <c r="B15942" s="775">
        <v>7</v>
      </c>
      <c r="C15942" s="775" t="s">
        <v>680</v>
      </c>
      <c r="D15942" s="775" t="s">
        <v>175</v>
      </c>
      <c r="E15942" s="775">
        <v>0.36399999999999999</v>
      </c>
      <c r="F15942" s="775" t="s">
        <v>714</v>
      </c>
      <c r="G15942" s="775" t="s">
        <v>1448</v>
      </c>
      <c r="H15942" s="775" t="s">
        <v>1449</v>
      </c>
      <c r="I15942" s="775" t="s">
        <v>6406</v>
      </c>
    </row>
    <row r="15943" spans="1:9">
      <c r="A15943" s="775" t="str">
        <f>Table_wabobpsvr_AzureCalc_AzureCalcRateCard[[#This Row],[ServiceName]]&amp;Table_wabobpsvr_AzureCalc_AzureCalcRateCard[[#This Row],[Price_Level]]&amp;Table_wabobpsvr_AzureCalc_AzureCalcRateCard[[#This Row],[Region]]</f>
        <v>Basic.A6 VM (Windows)C7</v>
      </c>
      <c r="B15943" s="775">
        <v>7</v>
      </c>
      <c r="C15943" s="775" t="s">
        <v>680</v>
      </c>
      <c r="D15943" s="775" t="s">
        <v>177</v>
      </c>
      <c r="E15943" s="775">
        <v>0.34839999999999999</v>
      </c>
      <c r="F15943" s="775" t="s">
        <v>714</v>
      </c>
      <c r="G15943" s="775" t="s">
        <v>1448</v>
      </c>
      <c r="H15943" s="775" t="s">
        <v>1449</v>
      </c>
      <c r="I15943" s="775" t="s">
        <v>6406</v>
      </c>
    </row>
    <row r="15944" spans="1:9">
      <c r="A15944" s="775" t="str">
        <f>Table_wabobpsvr_AzureCalc_AzureCalcRateCard[[#This Row],[ServiceName]]&amp;Table_wabobpsvr_AzureCalc_AzureCalcRateCard[[#This Row],[Price_Level]]&amp;Table_wabobpsvr_AzureCalc_AzureCalcRateCard[[#This Row],[Region]]</f>
        <v>Basic.A6 VM (Windows)D7</v>
      </c>
      <c r="B15944" s="775">
        <v>7</v>
      </c>
      <c r="C15944" s="775" t="s">
        <v>680</v>
      </c>
      <c r="D15944" s="775" t="s">
        <v>176</v>
      </c>
      <c r="E15944" s="775">
        <v>0.33279999999999998</v>
      </c>
      <c r="F15944" s="775" t="s">
        <v>714</v>
      </c>
      <c r="G15944" s="775" t="s">
        <v>1448</v>
      </c>
      <c r="H15944" s="775" t="s">
        <v>1449</v>
      </c>
      <c r="I15944" s="775" t="s">
        <v>6406</v>
      </c>
    </row>
    <row r="15945" spans="1:9">
      <c r="A15945" s="775" t="str">
        <f>Table_wabobpsvr_AzureCalc_AzureCalcRateCard[[#This Row],[ServiceName]]&amp;Table_wabobpsvr_AzureCalc_AzureCalcRateCard[[#This Row],[Price_Level]]&amp;Table_wabobpsvr_AzureCalc_AzureCalcRateCard[[#This Row],[Region]]</f>
        <v>Basic.A6 VM (Windows)MOSP8</v>
      </c>
      <c r="B15945" s="775">
        <v>8</v>
      </c>
      <c r="C15945" s="775" t="s">
        <v>680</v>
      </c>
      <c r="D15945" s="775" t="s">
        <v>606</v>
      </c>
      <c r="E15945" s="775">
        <v>0.57999999999999996</v>
      </c>
      <c r="F15945" s="775" t="s">
        <v>714</v>
      </c>
      <c r="G15945" s="775" t="s">
        <v>4235</v>
      </c>
      <c r="H15945" s="775" t="s">
        <v>4235</v>
      </c>
      <c r="I15945" s="775" t="s">
        <v>5001</v>
      </c>
    </row>
    <row r="15946" spans="1:9">
      <c r="A15946" s="775" t="str">
        <f>Table_wabobpsvr_AzureCalc_AzureCalcRateCard[[#This Row],[ServiceName]]&amp;Table_wabobpsvr_AzureCalc_AzureCalcRateCard[[#This Row],[Price_Level]]&amp;Table_wabobpsvr_AzureCalc_AzureCalcRateCard[[#This Row],[Region]]</f>
        <v>Basic.A6 VM (Windows)A8</v>
      </c>
      <c r="B15946" s="775">
        <v>8</v>
      </c>
      <c r="C15946" s="775" t="s">
        <v>680</v>
      </c>
      <c r="D15946" s="775" t="s">
        <v>174</v>
      </c>
      <c r="E15946" s="775">
        <v>0.4234</v>
      </c>
      <c r="F15946" s="775" t="s">
        <v>714</v>
      </c>
      <c r="G15946" s="775" t="s">
        <v>1450</v>
      </c>
      <c r="H15946" s="775" t="s">
        <v>1451</v>
      </c>
      <c r="I15946" s="775" t="s">
        <v>5001</v>
      </c>
    </row>
    <row r="15947" spans="1:9">
      <c r="A15947" s="775" t="str">
        <f>Table_wabobpsvr_AzureCalc_AzureCalcRateCard[[#This Row],[ServiceName]]&amp;Table_wabobpsvr_AzureCalc_AzureCalcRateCard[[#This Row],[Price_Level]]&amp;Table_wabobpsvr_AzureCalc_AzureCalcRateCard[[#This Row],[Region]]</f>
        <v>Basic.A6 VM (Windows)B8</v>
      </c>
      <c r="B15947" s="775">
        <v>8</v>
      </c>
      <c r="C15947" s="775" t="s">
        <v>680</v>
      </c>
      <c r="D15947" s="775" t="s">
        <v>175</v>
      </c>
      <c r="E15947" s="775">
        <v>0.40600000000000003</v>
      </c>
      <c r="F15947" s="775" t="s">
        <v>714</v>
      </c>
      <c r="G15947" s="775" t="s">
        <v>1450</v>
      </c>
      <c r="H15947" s="775" t="s">
        <v>1451</v>
      </c>
      <c r="I15947" s="775" t="s">
        <v>5001</v>
      </c>
    </row>
    <row r="15948" spans="1:9">
      <c r="A15948" s="775" t="str">
        <f>Table_wabobpsvr_AzureCalc_AzureCalcRateCard[[#This Row],[ServiceName]]&amp;Table_wabobpsvr_AzureCalc_AzureCalcRateCard[[#This Row],[Price_Level]]&amp;Table_wabobpsvr_AzureCalc_AzureCalcRateCard[[#This Row],[Region]]</f>
        <v>Basic.A6 VM (Windows)C8</v>
      </c>
      <c r="B15948" s="775">
        <v>8</v>
      </c>
      <c r="C15948" s="775" t="s">
        <v>680</v>
      </c>
      <c r="D15948" s="775" t="s">
        <v>177</v>
      </c>
      <c r="E15948" s="775">
        <v>0.3886</v>
      </c>
      <c r="F15948" s="775" t="s">
        <v>714</v>
      </c>
      <c r="G15948" s="775" t="s">
        <v>1450</v>
      </c>
      <c r="H15948" s="775" t="s">
        <v>1451</v>
      </c>
      <c r="I15948" s="775" t="s">
        <v>5001</v>
      </c>
    </row>
    <row r="15949" spans="1:9">
      <c r="A15949" s="775" t="str">
        <f>Table_wabobpsvr_AzureCalc_AzureCalcRateCard[[#This Row],[ServiceName]]&amp;Table_wabobpsvr_AzureCalc_AzureCalcRateCard[[#This Row],[Price_Level]]&amp;Table_wabobpsvr_AzureCalc_AzureCalcRateCard[[#This Row],[Region]]</f>
        <v>Media Services Indexer - Tier 3B3</v>
      </c>
      <c r="B15949" s="775">
        <v>3</v>
      </c>
      <c r="C15949" s="775" t="s">
        <v>4235</v>
      </c>
      <c r="D15949" s="775" t="s">
        <v>175</v>
      </c>
      <c r="E15949" s="775">
        <v>999999</v>
      </c>
      <c r="F15949" s="775" t="s">
        <v>1052</v>
      </c>
      <c r="G15949" s="775" t="s">
        <v>4235</v>
      </c>
      <c r="H15949" s="775" t="s">
        <v>4235</v>
      </c>
      <c r="I15949" s="775" t="s">
        <v>4235</v>
      </c>
    </row>
    <row r="15950" spans="1:9">
      <c r="A15950" s="775" t="str">
        <f>Table_wabobpsvr_AzureCalc_AzureCalcRateCard[[#This Row],[ServiceName]]&amp;Table_wabobpsvr_AzureCalc_AzureCalcRateCard[[#This Row],[Price_Level]]&amp;Table_wabobpsvr_AzureCalc_AzureCalcRateCard[[#This Row],[Region]]</f>
        <v>Media Services Indexer - Tier 3C3</v>
      </c>
      <c r="B15950" s="775">
        <v>3</v>
      </c>
      <c r="C15950" s="775" t="s">
        <v>4235</v>
      </c>
      <c r="D15950" s="775" t="s">
        <v>177</v>
      </c>
      <c r="E15950" s="775">
        <v>999999</v>
      </c>
      <c r="F15950" s="775" t="s">
        <v>1052</v>
      </c>
      <c r="G15950" s="775" t="s">
        <v>4235</v>
      </c>
      <c r="H15950" s="775" t="s">
        <v>4235</v>
      </c>
      <c r="I15950" s="775" t="s">
        <v>4235</v>
      </c>
    </row>
    <row r="15951" spans="1:9">
      <c r="A15951" s="775" t="str">
        <f>Table_wabobpsvr_AzureCalc_AzureCalcRateCard[[#This Row],[ServiceName]]&amp;Table_wabobpsvr_AzureCalc_AzureCalcRateCard[[#This Row],[Price_Level]]&amp;Table_wabobpsvr_AzureCalc_AzureCalcRateCard[[#This Row],[Region]]</f>
        <v>Media Services Indexer - Tier 3D3</v>
      </c>
      <c r="B15951" s="775">
        <v>3</v>
      </c>
      <c r="C15951" s="775" t="s">
        <v>4235</v>
      </c>
      <c r="D15951" s="775" t="s">
        <v>176</v>
      </c>
      <c r="E15951" s="775">
        <v>999999</v>
      </c>
      <c r="F15951" s="775" t="s">
        <v>1052</v>
      </c>
      <c r="G15951" s="775" t="s">
        <v>4235</v>
      </c>
      <c r="H15951" s="775" t="s">
        <v>4235</v>
      </c>
      <c r="I15951" s="775" t="s">
        <v>4235</v>
      </c>
    </row>
    <row r="15952" spans="1:9">
      <c r="A15952" s="1039" t="str">
        <f>Table_wabobpsvr_AzureCalc_AzureCalcRateCard[[#This Row],[ServiceName]]&amp;Table_wabobpsvr_AzureCalc_AzureCalcRateCard[[#This Row],[Price_Level]]&amp;Table_wabobpsvr_AzureCalc_AzureCalcRateCard[[#This Row],[Region]]</f>
        <v>Premium P1 (Hours)MOSP</v>
      </c>
      <c r="B15952" s="1039"/>
      <c r="C15952" s="1039" t="s">
        <v>87</v>
      </c>
      <c r="D15952" s="1039" t="s">
        <v>606</v>
      </c>
      <c r="E15952" s="1039">
        <v>0.55500000000000005</v>
      </c>
      <c r="F15952" s="1039" t="s">
        <v>8509</v>
      </c>
      <c r="G15952" s="775"/>
      <c r="H15952" s="775"/>
      <c r="I15952" s="775" t="s">
        <v>8510</v>
      </c>
    </row>
    <row r="15953" spans="1:9">
      <c r="A15953" s="775" t="str">
        <f>Table_wabobpsvr_AzureCalc_AzureCalcRateCard[[#This Row],[ServiceName]]&amp;Table_wabobpsvr_AzureCalc_AzureCalcRateCard[[#This Row],[Price_Level]]&amp;Table_wabobpsvr_AzureCalc_AzureCalcRateCard[[#This Row],[Region]]</f>
        <v>Premium P1 (Hours)A</v>
      </c>
      <c r="B15953" s="775"/>
      <c r="C15953" s="775" t="s">
        <v>87</v>
      </c>
      <c r="D15953" s="775" t="s">
        <v>174</v>
      </c>
      <c r="E15953" s="775">
        <v>0.53835</v>
      </c>
      <c r="F15953" s="775" t="s">
        <v>8509</v>
      </c>
      <c r="G15953" s="775" t="s">
        <v>8511</v>
      </c>
      <c r="H15953" s="775" t="s">
        <v>8512</v>
      </c>
      <c r="I15953" s="775" t="s">
        <v>8510</v>
      </c>
    </row>
    <row r="15954" spans="1:9">
      <c r="A15954" s="1039" t="str">
        <f>Table_wabobpsvr_AzureCalc_AzureCalcRateCard[[#This Row],[ServiceName]]&amp;Table_wabobpsvr_AzureCalc_AzureCalcRateCard[[#This Row],[Price_Level]]&amp;Table_wabobpsvr_AzureCalc_AzureCalcRateCard[[#This Row],[Region]]</f>
        <v>Premium P1 (Hours)B</v>
      </c>
      <c r="B15954" s="1039"/>
      <c r="C15954" s="1039" t="s">
        <v>87</v>
      </c>
      <c r="D15954" s="1039" t="s">
        <v>175</v>
      </c>
      <c r="E15954" s="1039">
        <v>0.52170000000000005</v>
      </c>
      <c r="F15954" s="1039" t="s">
        <v>8509</v>
      </c>
      <c r="G15954" s="775" t="s">
        <v>8511</v>
      </c>
      <c r="H15954" s="775" t="s">
        <v>8512</v>
      </c>
      <c r="I15954" s="775" t="s">
        <v>8510</v>
      </c>
    </row>
    <row r="15955" spans="1:9">
      <c r="A15955" s="775" t="str">
        <f>Table_wabobpsvr_AzureCalc_AzureCalcRateCard[[#This Row],[ServiceName]]&amp;Table_wabobpsvr_AzureCalc_AzureCalcRateCard[[#This Row],[Price_Level]]&amp;Table_wabobpsvr_AzureCalc_AzureCalcRateCard[[#This Row],[Region]]</f>
        <v>Media Services Indexer - Tier 4MOSP2</v>
      </c>
      <c r="B15955" s="775">
        <v>2</v>
      </c>
      <c r="C15955" s="775" t="s">
        <v>4235</v>
      </c>
      <c r="D15955" s="775" t="s">
        <v>606</v>
      </c>
      <c r="E15955" s="775">
        <v>999999</v>
      </c>
      <c r="F15955" s="775" t="s">
        <v>1053</v>
      </c>
      <c r="G15955" s="775" t="s">
        <v>4235</v>
      </c>
      <c r="H15955" s="775" t="s">
        <v>4235</v>
      </c>
      <c r="I15955" s="775" t="s">
        <v>4235</v>
      </c>
    </row>
    <row r="15956" spans="1:9">
      <c r="A15956" s="775" t="str">
        <f>Table_wabobpsvr_AzureCalc_AzureCalcRateCard[[#This Row],[ServiceName]]&amp;Table_wabobpsvr_AzureCalc_AzureCalcRateCard[[#This Row],[Price_Level]]&amp;Table_wabobpsvr_AzureCalc_AzureCalcRateCard[[#This Row],[Region]]</f>
        <v>Media Services Indexer - Tier 4A2</v>
      </c>
      <c r="B15956" s="775">
        <v>2</v>
      </c>
      <c r="C15956" s="775" t="s">
        <v>4235</v>
      </c>
      <c r="D15956" s="775" t="s">
        <v>174</v>
      </c>
      <c r="E15956" s="775">
        <v>999999</v>
      </c>
      <c r="F15956" s="775" t="s">
        <v>1053</v>
      </c>
      <c r="G15956" s="775" t="s">
        <v>4235</v>
      </c>
      <c r="H15956" s="775" t="s">
        <v>4235</v>
      </c>
      <c r="I15956" s="775" t="s">
        <v>4235</v>
      </c>
    </row>
    <row r="15957" spans="1:9">
      <c r="A15957" s="775" t="str">
        <f>Table_wabobpsvr_AzureCalc_AzureCalcRateCard[[#This Row],[ServiceName]]&amp;Table_wabobpsvr_AzureCalc_AzureCalcRateCard[[#This Row],[Price_Level]]&amp;Table_wabobpsvr_AzureCalc_AzureCalcRateCard[[#This Row],[Region]]</f>
        <v>Media Services Indexer - Tier 4B2</v>
      </c>
      <c r="B15957" s="775">
        <v>2</v>
      </c>
      <c r="C15957" s="775" t="s">
        <v>4235</v>
      </c>
      <c r="D15957" s="775" t="s">
        <v>175</v>
      </c>
      <c r="E15957" s="775">
        <v>999999</v>
      </c>
      <c r="F15957" s="775" t="s">
        <v>1053</v>
      </c>
      <c r="G15957" s="775" t="s">
        <v>4235</v>
      </c>
      <c r="H15957" s="775" t="s">
        <v>4235</v>
      </c>
      <c r="I15957" s="775" t="s">
        <v>4235</v>
      </c>
    </row>
    <row r="15958" spans="1:9">
      <c r="A15958" s="775" t="str">
        <f>Table_wabobpsvr_AzureCalc_AzureCalcRateCard[[#This Row],[ServiceName]]&amp;Table_wabobpsvr_AzureCalc_AzureCalcRateCard[[#This Row],[Price_Level]]&amp;Table_wabobpsvr_AzureCalc_AzureCalcRateCard[[#This Row],[Region]]</f>
        <v>Media Services Indexer - Tier 4C2</v>
      </c>
      <c r="B15958" s="775">
        <v>2</v>
      </c>
      <c r="C15958" s="775" t="s">
        <v>4235</v>
      </c>
      <c r="D15958" s="775" t="s">
        <v>177</v>
      </c>
      <c r="E15958" s="775">
        <v>999999</v>
      </c>
      <c r="F15958" s="775" t="s">
        <v>1053</v>
      </c>
      <c r="G15958" s="775" t="s">
        <v>4235</v>
      </c>
      <c r="H15958" s="775" t="s">
        <v>4235</v>
      </c>
      <c r="I15958" s="775" t="s">
        <v>4235</v>
      </c>
    </row>
    <row r="15959" spans="1:9">
      <c r="A15959" s="775" t="str">
        <f>Table_wabobpsvr_AzureCalc_AzureCalcRateCard[[#This Row],[ServiceName]]&amp;Table_wabobpsvr_AzureCalc_AzureCalcRateCard[[#This Row],[Price_Level]]&amp;Table_wabobpsvr_AzureCalc_AzureCalcRateCard[[#This Row],[Region]]</f>
        <v>Media Services Indexer - Tier 4D2</v>
      </c>
      <c r="B15959" s="775">
        <v>2</v>
      </c>
      <c r="C15959" s="775" t="s">
        <v>4235</v>
      </c>
      <c r="D15959" s="775" t="s">
        <v>176</v>
      </c>
      <c r="E15959" s="775">
        <v>999999</v>
      </c>
      <c r="F15959" s="775" t="s">
        <v>1053</v>
      </c>
      <c r="G15959" s="775" t="s">
        <v>4235</v>
      </c>
      <c r="H15959" s="775" t="s">
        <v>4235</v>
      </c>
      <c r="I15959" s="775" t="s">
        <v>4235</v>
      </c>
    </row>
    <row r="15960" spans="1:9">
      <c r="A15960" s="775" t="str">
        <f>Table_wabobpsvr_AzureCalc_AzureCalcRateCard[[#This Row],[ServiceName]]&amp;Table_wabobpsvr_AzureCalc_AzureCalcRateCard[[#This Row],[Price_Level]]&amp;Table_wabobpsvr_AzureCalc_AzureCalcRateCard[[#This Row],[Region]]</f>
        <v>Media Services Indexer - Tier 4MOSP3</v>
      </c>
      <c r="B15960" s="775">
        <v>3</v>
      </c>
      <c r="C15960" s="775" t="s">
        <v>4235</v>
      </c>
      <c r="D15960" s="775" t="s">
        <v>606</v>
      </c>
      <c r="E15960" s="775">
        <v>999999</v>
      </c>
      <c r="F15960" s="775" t="s">
        <v>1053</v>
      </c>
      <c r="G15960" s="775" t="s">
        <v>4235</v>
      </c>
      <c r="H15960" s="775" t="s">
        <v>4235</v>
      </c>
      <c r="I15960" s="775" t="s">
        <v>4235</v>
      </c>
    </row>
    <row r="15961" spans="1:9">
      <c r="A15961" s="775" t="str">
        <f>Table_wabobpsvr_AzureCalc_AzureCalcRateCard[[#This Row],[ServiceName]]&amp;Table_wabobpsvr_AzureCalc_AzureCalcRateCard[[#This Row],[Price_Level]]&amp;Table_wabobpsvr_AzureCalc_AzureCalcRateCard[[#This Row],[Region]]</f>
        <v>Media Services Indexer - Tier 4A3</v>
      </c>
      <c r="B15961" s="775">
        <v>3</v>
      </c>
      <c r="C15961" s="775" t="s">
        <v>4235</v>
      </c>
      <c r="D15961" s="775" t="s">
        <v>174</v>
      </c>
      <c r="E15961" s="775">
        <v>999999</v>
      </c>
      <c r="F15961" s="775" t="s">
        <v>1053</v>
      </c>
      <c r="G15961" s="775" t="s">
        <v>4235</v>
      </c>
      <c r="H15961" s="775" t="s">
        <v>4235</v>
      </c>
      <c r="I15961" s="775" t="s">
        <v>4235</v>
      </c>
    </row>
    <row r="15962" spans="1:9">
      <c r="A15962" s="775" t="str">
        <f>Table_wabobpsvr_AzureCalc_AzureCalcRateCard[[#This Row],[ServiceName]]&amp;Table_wabobpsvr_AzureCalc_AzureCalcRateCard[[#This Row],[Price_Level]]&amp;Table_wabobpsvr_AzureCalc_AzureCalcRateCard[[#This Row],[Region]]</f>
        <v>Media Services Indexer - Tier 4B3</v>
      </c>
      <c r="B15962" s="775">
        <v>3</v>
      </c>
      <c r="C15962" s="775" t="s">
        <v>4235</v>
      </c>
      <c r="D15962" s="775" t="s">
        <v>175</v>
      </c>
      <c r="E15962" s="775">
        <v>999999</v>
      </c>
      <c r="F15962" s="775" t="s">
        <v>1053</v>
      </c>
      <c r="G15962" s="775" t="s">
        <v>4235</v>
      </c>
      <c r="H15962" s="775" t="s">
        <v>4235</v>
      </c>
      <c r="I15962" s="775" t="s">
        <v>4235</v>
      </c>
    </row>
    <row r="15963" spans="1:9">
      <c r="A15963" s="775" t="str">
        <f>Table_wabobpsvr_AzureCalc_AzureCalcRateCard[[#This Row],[ServiceName]]&amp;Table_wabobpsvr_AzureCalc_AzureCalcRateCard[[#This Row],[Price_Level]]&amp;Table_wabobpsvr_AzureCalc_AzureCalcRateCard[[#This Row],[Region]]</f>
        <v>Media Services Indexer - Tier 4C3</v>
      </c>
      <c r="B15963" s="775">
        <v>3</v>
      </c>
      <c r="C15963" s="775" t="s">
        <v>4235</v>
      </c>
      <c r="D15963" s="775" t="s">
        <v>177</v>
      </c>
      <c r="E15963" s="775">
        <v>999999</v>
      </c>
      <c r="F15963" s="775" t="s">
        <v>1053</v>
      </c>
      <c r="G15963" s="775" t="s">
        <v>4235</v>
      </c>
      <c r="H15963" s="775" t="s">
        <v>4235</v>
      </c>
      <c r="I15963" s="775" t="s">
        <v>4235</v>
      </c>
    </row>
    <row r="15964" spans="1:9">
      <c r="A15964" s="775" t="str">
        <f>Table_wabobpsvr_AzureCalc_AzureCalcRateCard[[#This Row],[ServiceName]]&amp;Table_wabobpsvr_AzureCalc_AzureCalcRateCard[[#This Row],[Price_Level]]&amp;Table_wabobpsvr_AzureCalc_AzureCalcRateCard[[#This Row],[Region]]</f>
        <v>Media Services Indexer - Tier 4D3</v>
      </c>
      <c r="B15964" s="775">
        <v>3</v>
      </c>
      <c r="C15964" s="775" t="s">
        <v>4235</v>
      </c>
      <c r="D15964" s="775" t="s">
        <v>176</v>
      </c>
      <c r="E15964" s="775">
        <v>999999</v>
      </c>
      <c r="F15964" s="775" t="s">
        <v>1053</v>
      </c>
      <c r="G15964" s="775" t="s">
        <v>4235</v>
      </c>
      <c r="H15964" s="775" t="s">
        <v>4235</v>
      </c>
      <c r="I15964" s="775" t="s">
        <v>4235</v>
      </c>
    </row>
    <row r="15965" spans="1:9">
      <c r="A15965" s="775" t="str">
        <f>Table_wabobpsvr_AzureCalc_AzureCalcRateCard[[#This Row],[ServiceName]]&amp;Table_wabobpsvr_AzureCalc_AzureCalcRateCard[[#This Row],[Price_Level]]&amp;Table_wabobpsvr_AzureCalc_AzureCalcRateCard[[#This Row],[Region]]</f>
        <v>D2 HDInsight (Non-Windows)B16</v>
      </c>
      <c r="B15965" s="775">
        <v>16</v>
      </c>
      <c r="C15965" s="775" t="s">
        <v>87</v>
      </c>
      <c r="D15965" s="775" t="s">
        <v>175</v>
      </c>
      <c r="E15965" s="775">
        <v>0.19900000000000001</v>
      </c>
      <c r="F15965" s="775" t="s">
        <v>4075</v>
      </c>
      <c r="G15965" s="775" t="s">
        <v>4163</v>
      </c>
      <c r="H15965" s="775" t="s">
        <v>4164</v>
      </c>
      <c r="I15965" s="775" t="s">
        <v>4235</v>
      </c>
    </row>
    <row r="15966" spans="1:9">
      <c r="A15966" s="775" t="str">
        <f>Table_wabobpsvr_AzureCalc_AzureCalcRateCard[[#This Row],[ServiceName]]&amp;Table_wabobpsvr_AzureCalc_AzureCalcRateCard[[#This Row],[Price_Level]]&amp;Table_wabobpsvr_AzureCalc_AzureCalcRateCard[[#This Row],[Region]]</f>
        <v>D2 HDInsight (Non-Windows)C16</v>
      </c>
      <c r="B15966" s="775">
        <v>16</v>
      </c>
      <c r="C15966" s="775" t="s">
        <v>87</v>
      </c>
      <c r="D15966" s="775" t="s">
        <v>177</v>
      </c>
      <c r="E15966" s="775">
        <v>0.193</v>
      </c>
      <c r="F15966" s="775" t="s">
        <v>4075</v>
      </c>
      <c r="G15966" s="775" t="s">
        <v>4163</v>
      </c>
      <c r="H15966" s="775" t="s">
        <v>4164</v>
      </c>
      <c r="I15966" s="775" t="s">
        <v>4235</v>
      </c>
    </row>
    <row r="15967" spans="1:9">
      <c r="A15967" s="775" t="str">
        <f>Table_wabobpsvr_AzureCalc_AzureCalcRateCard[[#This Row],[ServiceName]]&amp;Table_wabobpsvr_AzureCalc_AzureCalcRateCard[[#This Row],[Price_Level]]&amp;Table_wabobpsvr_AzureCalc_AzureCalcRateCard[[#This Row],[Region]]</f>
        <v>D2 HDInsight (Non-Windows)D16</v>
      </c>
      <c r="B15967" s="775">
        <v>16</v>
      </c>
      <c r="C15967" s="775" t="s">
        <v>87</v>
      </c>
      <c r="D15967" s="775" t="s">
        <v>176</v>
      </c>
      <c r="E15967" s="775">
        <v>0.187</v>
      </c>
      <c r="F15967" s="775" t="s">
        <v>4075</v>
      </c>
      <c r="G15967" s="775" t="s">
        <v>4163</v>
      </c>
      <c r="H15967" s="775" t="s">
        <v>4164</v>
      </c>
      <c r="I15967" s="775" t="s">
        <v>4235</v>
      </c>
    </row>
    <row r="15968" spans="1:9">
      <c r="A15968" s="775" t="str">
        <f>Table_wabobpsvr_AzureCalc_AzureCalcRateCard[[#This Row],[ServiceName]]&amp;Table_wabobpsvr_AzureCalc_AzureCalcRateCard[[#This Row],[Price_Level]]&amp;Table_wabobpsvr_AzureCalc_AzureCalcRateCard[[#This Row],[Region]]</f>
        <v>D3 HDInsightMOSP</v>
      </c>
      <c r="B15968" s="775"/>
      <c r="C15968" s="775" t="s">
        <v>87</v>
      </c>
      <c r="D15968" s="775" t="s">
        <v>606</v>
      </c>
      <c r="E15968" s="775">
        <v>0.84799999999999998</v>
      </c>
      <c r="F15968" s="775" t="s">
        <v>4076</v>
      </c>
      <c r="G15968" s="775" t="s">
        <v>4235</v>
      </c>
      <c r="H15968" s="775" t="s">
        <v>4235</v>
      </c>
      <c r="I15968" s="775" t="s">
        <v>4235</v>
      </c>
    </row>
    <row r="15969" spans="1:9">
      <c r="A15969" s="775" t="str">
        <f>Table_wabobpsvr_AzureCalc_AzureCalcRateCard[[#This Row],[ServiceName]]&amp;Table_wabobpsvr_AzureCalc_AzureCalcRateCard[[#This Row],[Price_Level]]&amp;Table_wabobpsvr_AzureCalc_AzureCalcRateCard[[#This Row],[Region]]</f>
        <v>Basic_D13 VM (Windows)A</v>
      </c>
      <c r="B15969" s="775"/>
      <c r="C15969" s="775" t="s">
        <v>87</v>
      </c>
      <c r="D15969" s="775" t="s">
        <v>174</v>
      </c>
      <c r="E15969" s="775">
        <v>1.1281099999999999</v>
      </c>
      <c r="F15969" s="775" t="s">
        <v>1093</v>
      </c>
      <c r="G15969" s="775" t="s">
        <v>2675</v>
      </c>
      <c r="H15969" s="775" t="s">
        <v>2676</v>
      </c>
      <c r="I15969" s="775" t="s">
        <v>4235</v>
      </c>
    </row>
    <row r="15970" spans="1:9">
      <c r="A15970" s="775" t="str">
        <f>Table_wabobpsvr_AzureCalc_AzureCalcRateCard[[#This Row],[ServiceName]]&amp;Table_wabobpsvr_AzureCalc_AzureCalcRateCard[[#This Row],[Price_Level]]&amp;Table_wabobpsvr_AzureCalc_AzureCalcRateCard[[#This Row],[Region]]</f>
        <v>Basic_D13 VM (Windows)B</v>
      </c>
      <c r="B15970" s="775"/>
      <c r="C15970" s="775" t="s">
        <v>87</v>
      </c>
      <c r="D15970" s="775" t="s">
        <v>175</v>
      </c>
      <c r="E15970" s="775">
        <v>1.0932200000000001</v>
      </c>
      <c r="F15970" s="775" t="s">
        <v>1093</v>
      </c>
      <c r="G15970" s="775" t="s">
        <v>2675</v>
      </c>
      <c r="H15970" s="775" t="s">
        <v>2676</v>
      </c>
      <c r="I15970" s="775" t="s">
        <v>4235</v>
      </c>
    </row>
    <row r="15971" spans="1:9">
      <c r="A15971" s="775" t="str">
        <f>Table_wabobpsvr_AzureCalc_AzureCalcRateCard[[#This Row],[ServiceName]]&amp;Table_wabobpsvr_AzureCalc_AzureCalcRateCard[[#This Row],[Price_Level]]&amp;Table_wabobpsvr_AzureCalc_AzureCalcRateCard[[#This Row],[Region]]</f>
        <v>Basic_D13 VM (Windows)C</v>
      </c>
      <c r="B15971" s="775"/>
      <c r="C15971" s="775" t="s">
        <v>87</v>
      </c>
      <c r="D15971" s="775" t="s">
        <v>177</v>
      </c>
      <c r="E15971" s="775">
        <v>1.05833</v>
      </c>
      <c r="F15971" s="775" t="s">
        <v>1093</v>
      </c>
      <c r="G15971" s="775" t="s">
        <v>2675</v>
      </c>
      <c r="H15971" s="775" t="s">
        <v>2676</v>
      </c>
      <c r="I15971" s="775" t="s">
        <v>4235</v>
      </c>
    </row>
    <row r="15972" spans="1:9">
      <c r="A15972" s="775" t="str">
        <f>Table_wabobpsvr_AzureCalc_AzureCalcRateCard[[#This Row],[ServiceName]]&amp;Table_wabobpsvr_AzureCalc_AzureCalcRateCard[[#This Row],[Price_Level]]&amp;Table_wabobpsvr_AzureCalc_AzureCalcRateCard[[#This Row],[Region]]</f>
        <v>Basic_D13 VM (Windows)D</v>
      </c>
      <c r="B15972" s="775"/>
      <c r="C15972" s="775" t="s">
        <v>87</v>
      </c>
      <c r="D15972" s="775" t="s">
        <v>176</v>
      </c>
      <c r="E15972" s="775">
        <v>1.0234399999999999</v>
      </c>
      <c r="F15972" s="775" t="s">
        <v>1093</v>
      </c>
      <c r="G15972" s="775" t="s">
        <v>2675</v>
      </c>
      <c r="H15972" s="775" t="s">
        <v>2676</v>
      </c>
      <c r="I15972" s="775" t="s">
        <v>4235</v>
      </c>
    </row>
    <row r="15973" spans="1:9">
      <c r="A15973" s="775" t="str">
        <f>Table_wabobpsvr_AzureCalc_AzureCalcRateCard[[#This Row],[ServiceName]]&amp;Table_wabobpsvr_AzureCalc_AzureCalcRateCard[[#This Row],[Price_Level]]&amp;Table_wabobpsvr_AzureCalc_AzureCalcRateCard[[#This Row],[Region]]</f>
        <v>A6 VM (Windows)C16</v>
      </c>
      <c r="B15973" s="775">
        <v>16</v>
      </c>
      <c r="C15973" s="775" t="s">
        <v>87</v>
      </c>
      <c r="D15973" s="775" t="s">
        <v>177</v>
      </c>
      <c r="E15973" s="775">
        <v>0.46766000000000002</v>
      </c>
      <c r="F15973" s="775" t="s">
        <v>693</v>
      </c>
      <c r="G15973" s="775" t="s">
        <v>2634</v>
      </c>
      <c r="H15973" s="775" t="s">
        <v>2635</v>
      </c>
      <c r="I15973" s="775" t="s">
        <v>4235</v>
      </c>
    </row>
    <row r="15974" spans="1:9">
      <c r="A15974" s="775" t="str">
        <f>Table_wabobpsvr_AzureCalc_AzureCalcRateCard[[#This Row],[ServiceName]]&amp;Table_wabobpsvr_AzureCalc_AzureCalcRateCard[[#This Row],[Price_Level]]&amp;Table_wabobpsvr_AzureCalc_AzureCalcRateCard[[#This Row],[Region]]</f>
        <v>A10 Cloud ServicesA10</v>
      </c>
      <c r="B15974" s="775">
        <v>10</v>
      </c>
      <c r="C15974" s="775" t="s">
        <v>680</v>
      </c>
      <c r="D15974" s="775" t="s">
        <v>174</v>
      </c>
      <c r="E15974" s="775">
        <v>2.0659999999999998</v>
      </c>
      <c r="F15974" s="775" t="s">
        <v>1221</v>
      </c>
      <c r="G15974" s="775" t="s">
        <v>4291</v>
      </c>
      <c r="H15974" s="775" t="s">
        <v>4292</v>
      </c>
      <c r="I15974" s="775" t="s">
        <v>4673</v>
      </c>
    </row>
    <row r="15975" spans="1:9">
      <c r="A15975" s="775" t="str">
        <f>Table_wabobpsvr_AzureCalc_AzureCalcRateCard[[#This Row],[ServiceName]]&amp;Table_wabobpsvr_AzureCalc_AzureCalcRateCard[[#This Row],[Price_Level]]&amp;Table_wabobpsvr_AzureCalc_AzureCalcRateCard[[#This Row],[Region]]</f>
        <v>A10 Cloud ServicesB10</v>
      </c>
      <c r="B15975" s="775">
        <v>10</v>
      </c>
      <c r="C15975" s="775" t="s">
        <v>680</v>
      </c>
      <c r="D15975" s="775" t="s">
        <v>175</v>
      </c>
      <c r="E15975" s="775">
        <v>2.0019999999999998</v>
      </c>
      <c r="F15975" s="775" t="s">
        <v>1221</v>
      </c>
      <c r="G15975" s="775" t="s">
        <v>4291</v>
      </c>
      <c r="H15975" s="775" t="s">
        <v>4292</v>
      </c>
      <c r="I15975" s="775" t="s">
        <v>4673</v>
      </c>
    </row>
    <row r="15976" spans="1:9">
      <c r="A15976" s="775" t="str">
        <f>Table_wabobpsvr_AzureCalc_AzureCalcRateCard[[#This Row],[ServiceName]]&amp;Table_wabobpsvr_AzureCalc_AzureCalcRateCard[[#This Row],[Price_Level]]&amp;Table_wabobpsvr_AzureCalc_AzureCalcRateCard[[#This Row],[Region]]</f>
        <v>A10 Cloud ServicesC10</v>
      </c>
      <c r="B15976" s="775">
        <v>10</v>
      </c>
      <c r="C15976" s="775" t="s">
        <v>680</v>
      </c>
      <c r="D15976" s="775" t="s">
        <v>177</v>
      </c>
      <c r="E15976" s="775">
        <v>1.9379999999999999</v>
      </c>
      <c r="F15976" s="775" t="s">
        <v>1221</v>
      </c>
      <c r="G15976" s="775" t="s">
        <v>4291</v>
      </c>
      <c r="H15976" s="775" t="s">
        <v>4292</v>
      </c>
      <c r="I15976" s="775" t="s">
        <v>4673</v>
      </c>
    </row>
    <row r="15977" spans="1:9">
      <c r="A15977" s="775" t="str">
        <f>Table_wabobpsvr_AzureCalc_AzureCalcRateCard[[#This Row],[ServiceName]]&amp;Table_wabobpsvr_AzureCalc_AzureCalcRateCard[[#This Row],[Price_Level]]&amp;Table_wabobpsvr_AzureCalc_AzureCalcRateCard[[#This Row],[Region]]</f>
        <v>A10 Cloud ServicesD10</v>
      </c>
      <c r="B15977" s="775">
        <v>10</v>
      </c>
      <c r="C15977" s="775" t="s">
        <v>680</v>
      </c>
      <c r="D15977" s="775" t="s">
        <v>176</v>
      </c>
      <c r="E15977" s="775">
        <v>1.8740000000000001</v>
      </c>
      <c r="F15977" s="775" t="s">
        <v>1221</v>
      </c>
      <c r="G15977" s="775" t="s">
        <v>4291</v>
      </c>
      <c r="H15977" s="775" t="s">
        <v>4292</v>
      </c>
      <c r="I15977" s="775" t="s">
        <v>4673</v>
      </c>
    </row>
    <row r="15978" spans="1:9">
      <c r="A15978" s="775" t="str">
        <f>Table_wabobpsvr_AzureCalc_AzureCalcRateCard[[#This Row],[ServiceName]]&amp;Table_wabobpsvr_AzureCalc_AzureCalcRateCard[[#This Row],[Price_Level]]&amp;Table_wabobpsvr_AzureCalc_AzureCalcRateCard[[#This Row],[Region]]</f>
        <v>A10 Cloud ServicesMOSP9</v>
      </c>
      <c r="B15978" s="775">
        <v>9</v>
      </c>
      <c r="C15978" s="775" t="s">
        <v>680</v>
      </c>
      <c r="D15978" s="775" t="s">
        <v>606</v>
      </c>
      <c r="E15978" s="775">
        <v>1.89</v>
      </c>
      <c r="F15978" s="775" t="s">
        <v>1221</v>
      </c>
      <c r="G15978" s="775" t="s">
        <v>4235</v>
      </c>
      <c r="H15978" s="775" t="s">
        <v>4235</v>
      </c>
      <c r="I15978" s="775" t="s">
        <v>5409</v>
      </c>
    </row>
    <row r="15979" spans="1:9">
      <c r="A15979" s="775" t="str">
        <f>Table_wabobpsvr_AzureCalc_AzureCalcRateCard[[#This Row],[ServiceName]]&amp;Table_wabobpsvr_AzureCalc_AzureCalcRateCard[[#This Row],[Price_Level]]&amp;Table_wabobpsvr_AzureCalc_AzureCalcRateCard[[#This Row],[Region]]</f>
        <v>A6 VM (Windows)D16</v>
      </c>
      <c r="B15979" s="775">
        <v>16</v>
      </c>
      <c r="C15979" s="775" t="s">
        <v>87</v>
      </c>
      <c r="D15979" s="775" t="s">
        <v>176</v>
      </c>
      <c r="E15979" s="775">
        <v>0.44672000000000001</v>
      </c>
      <c r="F15979" s="775" t="s">
        <v>693</v>
      </c>
      <c r="G15979" s="775" t="s">
        <v>2634</v>
      </c>
      <c r="H15979" s="775" t="s">
        <v>2635</v>
      </c>
      <c r="I15979" s="775" t="s">
        <v>4235</v>
      </c>
    </row>
    <row r="15980" spans="1:9">
      <c r="A15980" s="775" t="str">
        <f>Table_wabobpsvr_AzureCalc_AzureCalcRateCard[[#This Row],[ServiceName]]&amp;Table_wabobpsvr_AzureCalc_AzureCalcRateCard[[#This Row],[Price_Level]]&amp;Table_wabobpsvr_AzureCalc_AzureCalcRateCard[[#This Row],[Region]]</f>
        <v>D12 HDInsight (Non-Windows)MOSP16</v>
      </c>
      <c r="B15980" s="775">
        <v>16</v>
      </c>
      <c r="C15980" s="775" t="s">
        <v>87</v>
      </c>
      <c r="D15980" s="775" t="s">
        <v>606</v>
      </c>
      <c r="E15980" s="775">
        <v>0.435</v>
      </c>
      <c r="F15980" s="775" t="s">
        <v>4015</v>
      </c>
      <c r="G15980" s="775" t="s">
        <v>4235</v>
      </c>
      <c r="H15980" s="775" t="s">
        <v>4235</v>
      </c>
      <c r="I15980" s="775" t="s">
        <v>4235</v>
      </c>
    </row>
    <row r="15981" spans="1:9">
      <c r="A15981" s="775" t="str">
        <f>Table_wabobpsvr_AzureCalc_AzureCalcRateCard[[#This Row],[ServiceName]]&amp;Table_wabobpsvr_AzureCalc_AzureCalcRateCard[[#This Row],[Price_Level]]&amp;Table_wabobpsvr_AzureCalc_AzureCalcRateCard[[#This Row],[Region]]</f>
        <v>A7 Cloud ServicesA16</v>
      </c>
      <c r="B15981" s="775">
        <v>16</v>
      </c>
      <c r="C15981" s="775" t="s">
        <v>680</v>
      </c>
      <c r="D15981" s="775" t="s">
        <v>174</v>
      </c>
      <c r="E15981" s="775">
        <v>1.01908</v>
      </c>
      <c r="F15981" s="775" t="s">
        <v>684</v>
      </c>
      <c r="G15981" s="775" t="s">
        <v>3019</v>
      </c>
      <c r="H15981" s="775" t="s">
        <v>3020</v>
      </c>
      <c r="I15981" s="775" t="s">
        <v>4235</v>
      </c>
    </row>
    <row r="15982" spans="1:9">
      <c r="A15982" s="775" t="str">
        <f>Table_wabobpsvr_AzureCalc_AzureCalcRateCard[[#This Row],[ServiceName]]&amp;Table_wabobpsvr_AzureCalc_AzureCalcRateCard[[#This Row],[Price_Level]]&amp;Table_wabobpsvr_AzureCalc_AzureCalcRateCard[[#This Row],[Region]]</f>
        <v>Automation DSC - PaidD3</v>
      </c>
      <c r="B15982" s="775">
        <v>3</v>
      </c>
      <c r="C15982" s="775" t="s">
        <v>77</v>
      </c>
      <c r="D15982" s="775" t="s">
        <v>176</v>
      </c>
      <c r="E15982" s="775">
        <v>999999</v>
      </c>
      <c r="F15982" s="775" t="s">
        <v>7305</v>
      </c>
      <c r="G15982" s="775"/>
      <c r="H15982" s="775"/>
      <c r="I15982" s="775"/>
    </row>
    <row r="15983" spans="1:9">
      <c r="A15983" s="775" t="str">
        <f>Table_wabobpsvr_AzureCalc_AzureCalcRateCard[[#This Row],[ServiceName]]&amp;Table_wabobpsvr_AzureCalc_AzureCalcRateCard[[#This Row],[Price_Level]]&amp;Table_wabobpsvr_AzureCalc_AzureCalcRateCard[[#This Row],[Region]]</f>
        <v>Basic Automation MinutesD13</v>
      </c>
      <c r="B15983" s="775">
        <v>13</v>
      </c>
      <c r="C15983" s="775" t="s">
        <v>4235</v>
      </c>
      <c r="D15983" s="775" t="s">
        <v>176</v>
      </c>
      <c r="E15983" s="775">
        <v>999999</v>
      </c>
      <c r="F15983" s="775" t="s">
        <v>3155</v>
      </c>
      <c r="G15983" s="775" t="s">
        <v>4235</v>
      </c>
      <c r="H15983" s="775" t="s">
        <v>4235</v>
      </c>
      <c r="I15983" s="775" t="s">
        <v>4235</v>
      </c>
    </row>
    <row r="15984" spans="1:9">
      <c r="A15984" s="775" t="str">
        <f>Table_wabobpsvr_AzureCalc_AzureCalcRateCard[[#This Row],[ServiceName]]&amp;Table_wabobpsvr_AzureCalc_AzureCalcRateCard[[#This Row],[Price_Level]]&amp;Table_wabobpsvr_AzureCalc_AzureCalcRateCard[[#This Row],[Region]]</f>
        <v>ExpressRoute (Metered) Data Transfer Out at 1 Gbps (GB) - Zone 1B</v>
      </c>
      <c r="B15984" s="775"/>
      <c r="C15984" s="775" t="s">
        <v>9</v>
      </c>
      <c r="D15984" s="775" t="s">
        <v>175</v>
      </c>
      <c r="E15984" s="775">
        <v>2.35E-2</v>
      </c>
      <c r="F15984" s="775" t="s">
        <v>7392</v>
      </c>
      <c r="G15984" s="775" t="s">
        <v>7527</v>
      </c>
      <c r="H15984" s="775" t="s">
        <v>7528</v>
      </c>
      <c r="I15984" s="775" t="s">
        <v>7442</v>
      </c>
    </row>
    <row r="15985" spans="1:9">
      <c r="A15985" s="775" t="str">
        <f>Table_wabobpsvr_AzureCalc_AzureCalcRateCard[[#This Row],[ServiceName]]&amp;Table_wabobpsvr_AzureCalc_AzureCalcRateCard[[#This Row],[Price_Level]]&amp;Table_wabobpsvr_AzureCalc_AzureCalcRateCard[[#This Row],[Region]]</f>
        <v>Stream AnalyticsA4</v>
      </c>
      <c r="B15985" s="775">
        <v>4</v>
      </c>
      <c r="C15985" s="775" t="s">
        <v>4235</v>
      </c>
      <c r="D15985" s="775" t="s">
        <v>174</v>
      </c>
      <c r="E15985" s="775">
        <v>999999</v>
      </c>
      <c r="F15985" s="775" t="s">
        <v>1316</v>
      </c>
      <c r="G15985" s="775" t="s">
        <v>4235</v>
      </c>
      <c r="H15985" s="775" t="s">
        <v>4235</v>
      </c>
      <c r="I15985" s="775" t="s">
        <v>4235</v>
      </c>
    </row>
    <row r="15986" spans="1:9">
      <c r="A15986" s="775" t="str">
        <f>Table_wabobpsvr_AzureCalc_AzureCalcRateCard[[#This Row],[ServiceName]]&amp;Table_wabobpsvr_AzureCalc_AzureCalcRateCard[[#This Row],[Price_Level]]&amp;Table_wabobpsvr_AzureCalc_AzureCalcRateCard[[#This Row],[Region]]</f>
        <v>Stream AnalyticsB4</v>
      </c>
      <c r="B15986" s="775">
        <v>4</v>
      </c>
      <c r="C15986" s="775" t="s">
        <v>4235</v>
      </c>
      <c r="D15986" s="775" t="s">
        <v>175</v>
      </c>
      <c r="E15986" s="775">
        <v>999999</v>
      </c>
      <c r="F15986" s="775" t="s">
        <v>1316</v>
      </c>
      <c r="G15986" s="775" t="s">
        <v>4235</v>
      </c>
      <c r="H15986" s="775" t="s">
        <v>4235</v>
      </c>
      <c r="I15986" s="775" t="s">
        <v>4235</v>
      </c>
    </row>
    <row r="15987" spans="1:9">
      <c r="A15987" s="775" t="str">
        <f>Table_wabobpsvr_AzureCalc_AzureCalcRateCard[[#This Row],[ServiceName]]&amp;Table_wabobpsvr_AzureCalc_AzureCalcRateCard[[#This Row],[Price_Level]]&amp;Table_wabobpsvr_AzureCalc_AzureCalcRateCard[[#This Row],[Region]]</f>
        <v>Stream AnalyticsC4</v>
      </c>
      <c r="B15987" s="775">
        <v>4</v>
      </c>
      <c r="C15987" s="775" t="s">
        <v>4235</v>
      </c>
      <c r="D15987" s="775" t="s">
        <v>177</v>
      </c>
      <c r="E15987" s="775">
        <v>999999</v>
      </c>
      <c r="F15987" s="775" t="s">
        <v>1316</v>
      </c>
      <c r="G15987" s="775" t="s">
        <v>4235</v>
      </c>
      <c r="H15987" s="775" t="s">
        <v>4235</v>
      </c>
      <c r="I15987" s="775" t="s">
        <v>4235</v>
      </c>
    </row>
    <row r="15988" spans="1:9">
      <c r="A15988" s="775" t="str">
        <f>Table_wabobpsvr_AzureCalc_AzureCalcRateCard[[#This Row],[ServiceName]]&amp;Table_wabobpsvr_AzureCalc_AzureCalcRateCard[[#This Row],[Price_Level]]&amp;Table_wabobpsvr_AzureCalc_AzureCalcRateCard[[#This Row],[Region]]</f>
        <v>ExpressRoute (Metered) 50 Mbps Connections - Zone 3D0</v>
      </c>
      <c r="B15988" s="775">
        <v>0</v>
      </c>
      <c r="C15988" s="775" t="s">
        <v>7427</v>
      </c>
      <c r="D15988" s="775" t="s">
        <v>176</v>
      </c>
      <c r="E15988" s="775">
        <v>1.5576000000000001</v>
      </c>
      <c r="F15988" s="775" t="s">
        <v>7436</v>
      </c>
      <c r="G15988" s="775"/>
      <c r="H15988" s="775"/>
      <c r="I15988" s="775" t="s">
        <v>7519</v>
      </c>
    </row>
    <row r="15989" spans="1:9">
      <c r="A15989" s="775" t="str">
        <f>Table_wabobpsvr_AzureCalc_AzureCalcRateCard[[#This Row],[ServiceName]]&amp;Table_wabobpsvr_AzureCalc_AzureCalcRateCard[[#This Row],[Price_Level]]&amp;Table_wabobpsvr_AzureCalc_AzureCalcRateCard[[#This Row],[Region]]</f>
        <v>Stream AnalyticsD4</v>
      </c>
      <c r="B15989" s="775">
        <v>4</v>
      </c>
      <c r="C15989" s="775" t="s">
        <v>4235</v>
      </c>
      <c r="D15989" s="775" t="s">
        <v>176</v>
      </c>
      <c r="E15989" s="775">
        <v>999999</v>
      </c>
      <c r="F15989" s="775" t="s">
        <v>1316</v>
      </c>
      <c r="G15989" s="775" t="s">
        <v>4235</v>
      </c>
      <c r="H15989" s="775" t="s">
        <v>4235</v>
      </c>
      <c r="I15989" s="775" t="s">
        <v>4235</v>
      </c>
    </row>
    <row r="15990" spans="1:9">
      <c r="A15990" s="775" t="str">
        <f>Table_wabobpsvr_AzureCalc_AzureCalcRateCard[[#This Row],[ServiceName]]&amp;Table_wabobpsvr_AzureCalc_AzureCalcRateCard[[#This Row],[Price_Level]]&amp;Table_wabobpsvr_AzureCalc_AzureCalcRateCard[[#This Row],[Region]]</f>
        <v>Standard_G2 Cloud ServicesA4</v>
      </c>
      <c r="B15990" s="775">
        <v>4</v>
      </c>
      <c r="C15990" s="775" t="s">
        <v>87</v>
      </c>
      <c r="D15990" s="775" t="s">
        <v>174</v>
      </c>
      <c r="E15990" s="775">
        <v>1.3</v>
      </c>
      <c r="F15990" s="775" t="s">
        <v>3024</v>
      </c>
      <c r="G15990" s="775" t="s">
        <v>3028</v>
      </c>
      <c r="H15990" s="775" t="s">
        <v>3029</v>
      </c>
      <c r="I15990" s="775" t="s">
        <v>4658</v>
      </c>
    </row>
    <row r="15991" spans="1:9">
      <c r="A15991" s="775" t="str">
        <f>Table_wabobpsvr_AzureCalc_AzureCalcRateCard[[#This Row],[ServiceName]]&amp;Table_wabobpsvr_AzureCalc_AzureCalcRateCard[[#This Row],[Price_Level]]&amp;Table_wabobpsvr_AzureCalc_AzureCalcRateCard[[#This Row],[Region]]</f>
        <v>Standard_G2 Cloud ServicesB4</v>
      </c>
      <c r="B15991" s="775">
        <v>4</v>
      </c>
      <c r="C15991" s="775" t="s">
        <v>87</v>
      </c>
      <c r="D15991" s="775" t="s">
        <v>175</v>
      </c>
      <c r="E15991" s="775">
        <v>1.26</v>
      </c>
      <c r="F15991" s="775" t="s">
        <v>3024</v>
      </c>
      <c r="G15991" s="775" t="s">
        <v>3028</v>
      </c>
      <c r="H15991" s="775" t="s">
        <v>3029</v>
      </c>
      <c r="I15991" s="775" t="s">
        <v>4658</v>
      </c>
    </row>
    <row r="15992" spans="1:9">
      <c r="A15992" s="775" t="str">
        <f>Table_wabobpsvr_AzureCalc_AzureCalcRateCard[[#This Row],[ServiceName]]&amp;Table_wabobpsvr_AzureCalc_AzureCalcRateCard[[#This Row],[Price_Level]]&amp;Table_wabobpsvr_AzureCalc_AzureCalcRateCard[[#This Row],[Region]]</f>
        <v>Standard_G2 Cloud ServicesC4</v>
      </c>
      <c r="B15992" s="775">
        <v>4</v>
      </c>
      <c r="C15992" s="775" t="s">
        <v>87</v>
      </c>
      <c r="D15992" s="775" t="s">
        <v>177</v>
      </c>
      <c r="E15992" s="775">
        <v>1.2190000000000001</v>
      </c>
      <c r="F15992" s="775" t="s">
        <v>3024</v>
      </c>
      <c r="G15992" s="775" t="s">
        <v>3028</v>
      </c>
      <c r="H15992" s="775" t="s">
        <v>3029</v>
      </c>
      <c r="I15992" s="775" t="s">
        <v>4658</v>
      </c>
    </row>
    <row r="15993" spans="1:9">
      <c r="A15993" s="775" t="str">
        <f>Table_wabobpsvr_AzureCalc_AzureCalcRateCard[[#This Row],[ServiceName]]&amp;Table_wabobpsvr_AzureCalc_AzureCalcRateCard[[#This Row],[Price_Level]]&amp;Table_wabobpsvr_AzureCalc_AzureCalcRateCard[[#This Row],[Region]]</f>
        <v>Standard_G2 Cloud ServicesD4</v>
      </c>
      <c r="B15993" s="775">
        <v>4</v>
      </c>
      <c r="C15993" s="775" t="s">
        <v>87</v>
      </c>
      <c r="D15993" s="775" t="s">
        <v>176</v>
      </c>
      <c r="E15993" s="775">
        <v>1.179</v>
      </c>
      <c r="F15993" s="775" t="s">
        <v>3024</v>
      </c>
      <c r="G15993" s="775" t="s">
        <v>3028</v>
      </c>
      <c r="H15993" s="775" t="s">
        <v>3029</v>
      </c>
      <c r="I15993" s="775" t="s">
        <v>4658</v>
      </c>
    </row>
    <row r="15994" spans="1:9">
      <c r="A15994" s="775"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5994" s="775">
        <v>16</v>
      </c>
      <c r="C15994" s="775" t="s">
        <v>9</v>
      </c>
      <c r="D15994" s="775" t="s">
        <v>606</v>
      </c>
      <c r="E15994" s="775">
        <v>0.51</v>
      </c>
      <c r="F15994" s="775" t="s">
        <v>3474</v>
      </c>
      <c r="G15994" s="775" t="s">
        <v>4235</v>
      </c>
      <c r="H15994" s="775" t="s">
        <v>4235</v>
      </c>
      <c r="I15994" s="775" t="s">
        <v>6026</v>
      </c>
    </row>
    <row r="15995" spans="1:9">
      <c r="A15995" s="775" t="str">
        <f>Table_wabobpsvr_AzureCalc_AzureCalcRateCard[[#This Row],[ServiceName]]&amp;Table_wabobpsvr_AzureCalc_AzureCalcRateCard[[#This Row],[Price_Level]]&amp;Table_wabobpsvr_AzureCalc_AzureCalcRateCard[[#This Row],[Region]]</f>
        <v>ExpressRoute (Metered) 50 Mbps ConnectionsMOSP3</v>
      </c>
      <c r="B15995" s="775">
        <v>3</v>
      </c>
      <c r="C15995" s="775" t="s">
        <v>7427</v>
      </c>
      <c r="D15995" s="775" t="s">
        <v>606</v>
      </c>
      <c r="E15995" s="775">
        <v>55</v>
      </c>
      <c r="F15995" s="775" t="s">
        <v>7394</v>
      </c>
      <c r="G15995" s="775"/>
      <c r="H15995" s="775"/>
      <c r="I15995" s="775" t="s">
        <v>7456</v>
      </c>
    </row>
    <row r="15996" spans="1:9">
      <c r="A15996" s="775" t="str">
        <f>Table_wabobpsvr_AzureCalc_AzureCalcRateCard[[#This Row],[ServiceName]]&amp;Table_wabobpsvr_AzureCalc_AzureCalcRateCard[[#This Row],[Price_Level]]&amp;Table_wabobpsvr_AzureCalc_AzureCalcRateCard[[#This Row],[Region]]</f>
        <v>Premium Storage - Files (GB)A2</v>
      </c>
      <c r="B15996" s="775">
        <v>2</v>
      </c>
      <c r="C15996" s="775" t="s">
        <v>9</v>
      </c>
      <c r="D15996" s="775" t="s">
        <v>174</v>
      </c>
      <c r="E15996" s="775">
        <v>0.49509999999999998</v>
      </c>
      <c r="F15996" s="775" t="s">
        <v>4500</v>
      </c>
      <c r="G15996" s="775" t="s">
        <v>4501</v>
      </c>
      <c r="H15996" s="775" t="s">
        <v>4502</v>
      </c>
      <c r="I15996" s="775" t="s">
        <v>4639</v>
      </c>
    </row>
    <row r="15997" spans="1:9">
      <c r="A15997" s="775" t="str">
        <f>Table_wabobpsvr_AzureCalc_AzureCalcRateCard[[#This Row],[ServiceName]]&amp;Table_wabobpsvr_AzureCalc_AzureCalcRateCard[[#This Row],[Price_Level]]&amp;Table_wabobpsvr_AzureCalc_AzureCalcRateCard[[#This Row],[Region]]</f>
        <v>Premium Storage - Files (GB)B2</v>
      </c>
      <c r="B15997" s="775">
        <v>2</v>
      </c>
      <c r="C15997" s="775" t="s">
        <v>9</v>
      </c>
      <c r="D15997" s="775" t="s">
        <v>175</v>
      </c>
      <c r="E15997" s="775">
        <v>0.4798</v>
      </c>
      <c r="F15997" s="775" t="s">
        <v>4500</v>
      </c>
      <c r="G15997" s="775" t="s">
        <v>4501</v>
      </c>
      <c r="H15997" s="775" t="s">
        <v>4502</v>
      </c>
      <c r="I15997" s="775" t="s">
        <v>4639</v>
      </c>
    </row>
    <row r="15998" spans="1:9">
      <c r="A15998" s="775" t="str">
        <f>Table_wabobpsvr_AzureCalc_AzureCalcRateCard[[#This Row],[ServiceName]]&amp;Table_wabobpsvr_AzureCalc_AzureCalcRateCard[[#This Row],[Price_Level]]&amp;Table_wabobpsvr_AzureCalc_AzureCalcRateCard[[#This Row],[Region]]</f>
        <v>Standard_G3 Cloud ServicesMOSP4</v>
      </c>
      <c r="B15998" s="775">
        <v>4</v>
      </c>
      <c r="C15998" s="775" t="s">
        <v>87</v>
      </c>
      <c r="D15998" s="775" t="s">
        <v>606</v>
      </c>
      <c r="E15998" s="775">
        <v>2.68</v>
      </c>
      <c r="F15998" s="775" t="s">
        <v>3030</v>
      </c>
      <c r="G15998" s="775" t="s">
        <v>4235</v>
      </c>
      <c r="H15998" s="775" t="s">
        <v>4235</v>
      </c>
      <c r="I15998" s="775" t="s">
        <v>6408</v>
      </c>
    </row>
    <row r="15999" spans="1:9">
      <c r="A15999" s="775" t="str">
        <f>Table_wabobpsvr_AzureCalc_AzureCalcRateCard[[#This Row],[ServiceName]]&amp;Table_wabobpsvr_AzureCalc_AzureCalcRateCard[[#This Row],[Price_Level]]&amp;Table_wabobpsvr_AzureCalc_AzureCalcRateCard[[#This Row],[Region]]</f>
        <v>ExpressRoute (Unlimited) 5 Gbps ConnectionsMOSP5</v>
      </c>
      <c r="B15999" s="775">
        <v>5</v>
      </c>
      <c r="C15999" s="775" t="s">
        <v>7427</v>
      </c>
      <c r="D15999" s="775" t="s">
        <v>606</v>
      </c>
      <c r="E15999" s="775">
        <v>25650</v>
      </c>
      <c r="F15999" s="775" t="s">
        <v>7407</v>
      </c>
      <c r="G15999" s="775"/>
      <c r="H15999" s="775"/>
      <c r="I15999" s="775" t="s">
        <v>7474</v>
      </c>
    </row>
    <row r="16000" spans="1:9">
      <c r="A16000" s="775" t="str">
        <f>Table_wabobpsvr_AzureCalc_AzureCalcRateCard[[#This Row],[ServiceName]]&amp;Table_wabobpsvr_AzureCalc_AzureCalcRateCard[[#This Row],[Price_Level]]&amp;Table_wabobpsvr_AzureCalc_AzureCalcRateCard[[#This Row],[Region]]</f>
        <v>Stream AnalyticsMOSP1</v>
      </c>
      <c r="B16000" s="775">
        <v>1</v>
      </c>
      <c r="C16000" s="775" t="s">
        <v>4235</v>
      </c>
      <c r="D16000" s="775" t="s">
        <v>606</v>
      </c>
      <c r="E16000" s="775">
        <v>999999</v>
      </c>
      <c r="F16000" s="775" t="s">
        <v>1316</v>
      </c>
      <c r="G16000" s="775" t="s">
        <v>4235</v>
      </c>
      <c r="H16000" s="775" t="s">
        <v>4235</v>
      </c>
      <c r="I16000" s="775" t="s">
        <v>4235</v>
      </c>
    </row>
    <row r="16001" spans="1:9">
      <c r="A16001" s="775" t="str">
        <f>Table_wabobpsvr_AzureCalc_AzureCalcRateCard[[#This Row],[ServiceName]]&amp;Table_wabobpsvr_AzureCalc_AzureCalcRateCard[[#This Row],[Price_Level]]&amp;Table_wabobpsvr_AzureCalc_AzureCalcRateCard[[#This Row],[Region]]</f>
        <v>Stream AnalyticsA1</v>
      </c>
      <c r="B16001" s="775">
        <v>1</v>
      </c>
      <c r="C16001" s="775" t="s">
        <v>4235</v>
      </c>
      <c r="D16001" s="775" t="s">
        <v>174</v>
      </c>
      <c r="E16001" s="775">
        <v>999999</v>
      </c>
      <c r="F16001" s="775" t="s">
        <v>1316</v>
      </c>
      <c r="G16001" s="775" t="s">
        <v>4235</v>
      </c>
      <c r="H16001" s="775" t="s">
        <v>4235</v>
      </c>
      <c r="I16001" s="775" t="s">
        <v>4235</v>
      </c>
    </row>
    <row r="16002" spans="1:9">
      <c r="A16002" s="775" t="str">
        <f>Table_wabobpsvr_AzureCalc_AzureCalcRateCard[[#This Row],[ServiceName]]&amp;Table_wabobpsvr_AzureCalc_AzureCalcRateCard[[#This Row],[Price_Level]]&amp;Table_wabobpsvr_AzureCalc_AzureCalcRateCard[[#This Row],[Region]]</f>
        <v>Stream AnalyticsB1</v>
      </c>
      <c r="B16002" s="775">
        <v>1</v>
      </c>
      <c r="C16002" s="775" t="s">
        <v>4235</v>
      </c>
      <c r="D16002" s="775" t="s">
        <v>175</v>
      </c>
      <c r="E16002" s="775">
        <v>999999</v>
      </c>
      <c r="F16002" s="775" t="s">
        <v>1316</v>
      </c>
      <c r="G16002" s="775" t="s">
        <v>4235</v>
      </c>
      <c r="H16002" s="775" t="s">
        <v>4235</v>
      </c>
      <c r="I16002" s="775" t="s">
        <v>4235</v>
      </c>
    </row>
    <row r="16003" spans="1:9">
      <c r="A16003" s="775" t="str">
        <f>Table_wabobpsvr_AzureCalc_AzureCalcRateCard[[#This Row],[ServiceName]]&amp;Table_wabobpsvr_AzureCalc_AzureCalcRateCard[[#This Row],[Price_Level]]&amp;Table_wabobpsvr_AzureCalc_AzureCalcRateCard[[#This Row],[Region]]</f>
        <v>Stream AnalyticsC1</v>
      </c>
      <c r="B16003" s="775">
        <v>1</v>
      </c>
      <c r="C16003" s="775" t="s">
        <v>4235</v>
      </c>
      <c r="D16003" s="775" t="s">
        <v>177</v>
      </c>
      <c r="E16003" s="775">
        <v>999999</v>
      </c>
      <c r="F16003" s="775" t="s">
        <v>1316</v>
      </c>
      <c r="G16003" s="775" t="s">
        <v>4235</v>
      </c>
      <c r="H16003" s="775" t="s">
        <v>4235</v>
      </c>
      <c r="I16003" s="775" t="s">
        <v>4235</v>
      </c>
    </row>
    <row r="16004" spans="1:9">
      <c r="A16004" s="775" t="str">
        <f>Table_wabobpsvr_AzureCalc_AzureCalcRateCard[[#This Row],[ServiceName]]&amp;Table_wabobpsvr_AzureCalc_AzureCalcRateCard[[#This Row],[Price_Level]]&amp;Table_wabobpsvr_AzureCalc_AzureCalcRateCard[[#This Row],[Region]]</f>
        <v>Stream AnalyticsD1</v>
      </c>
      <c r="B16004" s="775">
        <v>1</v>
      </c>
      <c r="C16004" s="775" t="s">
        <v>4235</v>
      </c>
      <c r="D16004" s="775" t="s">
        <v>176</v>
      </c>
      <c r="E16004" s="775">
        <v>999999</v>
      </c>
      <c r="F16004" s="775" t="s">
        <v>1316</v>
      </c>
      <c r="G16004" s="775" t="s">
        <v>4235</v>
      </c>
      <c r="H16004" s="775" t="s">
        <v>4235</v>
      </c>
      <c r="I16004" s="775" t="s">
        <v>4235</v>
      </c>
    </row>
    <row r="16005" spans="1:9">
      <c r="A16005" s="775" t="str">
        <f>Table_wabobpsvr_AzureCalc_AzureCalcRateCard[[#This Row],[ServiceName]]&amp;Table_wabobpsvr_AzureCalc_AzureCalcRateCard[[#This Row],[Price_Level]]&amp;Table_wabobpsvr_AzureCalc_AzureCalcRateCard[[#This Row],[Region]]</f>
        <v>A5 Cloud ServicesB6</v>
      </c>
      <c r="B16005" s="775">
        <v>6</v>
      </c>
      <c r="C16005" s="775" t="s">
        <v>680</v>
      </c>
      <c r="D16005" s="775" t="s">
        <v>175</v>
      </c>
      <c r="E16005" s="775">
        <v>0.245</v>
      </c>
      <c r="F16005" s="775" t="s">
        <v>688</v>
      </c>
      <c r="G16005" s="775" t="s">
        <v>1742</v>
      </c>
      <c r="H16005" s="775" t="s">
        <v>1743</v>
      </c>
      <c r="I16005" s="775" t="s">
        <v>5160</v>
      </c>
    </row>
    <row r="16006" spans="1:9">
      <c r="A16006" s="775" t="str">
        <f>Table_wabobpsvr_AzureCalc_AzureCalcRateCard[[#This Row],[ServiceName]]&amp;Table_wabobpsvr_AzureCalc_AzureCalcRateCard[[#This Row],[Price_Level]]&amp;Table_wabobpsvr_AzureCalc_AzureCalcRateCard[[#This Row],[Region]]</f>
        <v>A5 Cloud ServicesC6</v>
      </c>
      <c r="B16006" s="775">
        <v>6</v>
      </c>
      <c r="C16006" s="775" t="s">
        <v>680</v>
      </c>
      <c r="D16006" s="775" t="s">
        <v>177</v>
      </c>
      <c r="E16006" s="775">
        <v>0.23449999999999999</v>
      </c>
      <c r="F16006" s="775" t="s">
        <v>688</v>
      </c>
      <c r="G16006" s="775" t="s">
        <v>1742</v>
      </c>
      <c r="H16006" s="775" t="s">
        <v>1743</v>
      </c>
      <c r="I16006" s="775" t="s">
        <v>5160</v>
      </c>
    </row>
    <row r="16007" spans="1:9">
      <c r="A16007" s="775" t="str">
        <f>Table_wabobpsvr_AzureCalc_AzureCalcRateCard[[#This Row],[ServiceName]]&amp;Table_wabobpsvr_AzureCalc_AzureCalcRateCard[[#This Row],[Price_Level]]&amp;Table_wabobpsvr_AzureCalc_AzureCalcRateCard[[#This Row],[Region]]</f>
        <v>A5 Cloud ServicesD6</v>
      </c>
      <c r="B16007" s="775">
        <v>6</v>
      </c>
      <c r="C16007" s="775" t="s">
        <v>680</v>
      </c>
      <c r="D16007" s="775" t="s">
        <v>176</v>
      </c>
      <c r="E16007" s="775">
        <v>0.224</v>
      </c>
      <c r="F16007" s="775" t="s">
        <v>688</v>
      </c>
      <c r="G16007" s="775" t="s">
        <v>1742</v>
      </c>
      <c r="H16007" s="775" t="s">
        <v>1743</v>
      </c>
      <c r="I16007" s="775" t="s">
        <v>5160</v>
      </c>
    </row>
    <row r="16008" spans="1:9">
      <c r="A16008" s="775" t="str">
        <f>Table_wabobpsvr_AzureCalc_AzureCalcRateCard[[#This Row],[ServiceName]]&amp;Table_wabobpsvr_AzureCalc_AzureCalcRateCard[[#This Row],[Price_Level]]&amp;Table_wabobpsvr_AzureCalc_AzureCalcRateCard[[#This Row],[Region]]</f>
        <v>A5 Cloud ServicesMOSP4</v>
      </c>
      <c r="B16008" s="775">
        <v>4</v>
      </c>
      <c r="C16008" s="775" t="s">
        <v>680</v>
      </c>
      <c r="D16008" s="775" t="s">
        <v>606</v>
      </c>
      <c r="E16008" s="775">
        <v>0.35</v>
      </c>
      <c r="F16008" s="775" t="s">
        <v>688</v>
      </c>
      <c r="G16008" s="775" t="s">
        <v>4235</v>
      </c>
      <c r="H16008" s="775" t="s">
        <v>4235</v>
      </c>
      <c r="I16008" s="775" t="s">
        <v>6409</v>
      </c>
    </row>
    <row r="16009" spans="1:9">
      <c r="A16009" s="775" t="str">
        <f>Table_wabobpsvr_AzureCalc_AzureCalcRateCard[[#This Row],[ServiceName]]&amp;Table_wabobpsvr_AzureCalc_AzureCalcRateCard[[#This Row],[Price_Level]]&amp;Table_wabobpsvr_AzureCalc_AzureCalcRateCard[[#This Row],[Region]]</f>
        <v>A5 Cloud ServicesA4</v>
      </c>
      <c r="B16009" s="775">
        <v>4</v>
      </c>
      <c r="C16009" s="775" t="s">
        <v>680</v>
      </c>
      <c r="D16009" s="775" t="s">
        <v>174</v>
      </c>
      <c r="E16009" s="775">
        <v>0.2555</v>
      </c>
      <c r="F16009" s="775" t="s">
        <v>688</v>
      </c>
      <c r="G16009" s="775" t="s">
        <v>1744</v>
      </c>
      <c r="H16009" s="775" t="s">
        <v>1745</v>
      </c>
      <c r="I16009" s="775" t="s">
        <v>6409</v>
      </c>
    </row>
    <row r="16010" spans="1:9">
      <c r="A16010" s="775" t="str">
        <f>Table_wabobpsvr_AzureCalc_AzureCalcRateCard[[#This Row],[ServiceName]]&amp;Table_wabobpsvr_AzureCalc_AzureCalcRateCard[[#This Row],[Price_Level]]&amp;Table_wabobpsvr_AzureCalc_AzureCalcRateCard[[#This Row],[Region]]</f>
        <v>A5 Cloud ServicesB4</v>
      </c>
      <c r="B16010" s="775">
        <v>4</v>
      </c>
      <c r="C16010" s="775" t="s">
        <v>680</v>
      </c>
      <c r="D16010" s="775" t="s">
        <v>175</v>
      </c>
      <c r="E16010" s="775">
        <v>0.245</v>
      </c>
      <c r="F16010" s="775" t="s">
        <v>688</v>
      </c>
      <c r="G16010" s="775" t="s">
        <v>1744</v>
      </c>
      <c r="H16010" s="775" t="s">
        <v>1745</v>
      </c>
      <c r="I16010" s="775" t="s">
        <v>6409</v>
      </c>
    </row>
    <row r="16011" spans="1:9">
      <c r="A16011" s="775" t="str">
        <f>Table_wabobpsvr_AzureCalc_AzureCalcRateCard[[#This Row],[ServiceName]]&amp;Table_wabobpsvr_AzureCalc_AzureCalcRateCard[[#This Row],[Price_Level]]&amp;Table_wabobpsvr_AzureCalc_AzureCalcRateCard[[#This Row],[Region]]</f>
        <v>A5 Cloud ServicesC4</v>
      </c>
      <c r="B16011" s="775">
        <v>4</v>
      </c>
      <c r="C16011" s="775" t="s">
        <v>680</v>
      </c>
      <c r="D16011" s="775" t="s">
        <v>177</v>
      </c>
      <c r="E16011" s="775">
        <v>0.23449999999999999</v>
      </c>
      <c r="F16011" s="775" t="s">
        <v>688</v>
      </c>
      <c r="G16011" s="775" t="s">
        <v>1744</v>
      </c>
      <c r="H16011" s="775" t="s">
        <v>1745</v>
      </c>
      <c r="I16011" s="775" t="s">
        <v>6409</v>
      </c>
    </row>
    <row r="16012" spans="1:9">
      <c r="A16012" s="775" t="str">
        <f>Table_wabobpsvr_AzureCalc_AzureCalcRateCard[[#This Row],[ServiceName]]&amp;Table_wabobpsvr_AzureCalc_AzureCalcRateCard[[#This Row],[Price_Level]]&amp;Table_wabobpsvr_AzureCalc_AzureCalcRateCard[[#This Row],[Region]]</f>
        <v>A5 Cloud ServicesD4</v>
      </c>
      <c r="B16012" s="775">
        <v>4</v>
      </c>
      <c r="C16012" s="775" t="s">
        <v>680</v>
      </c>
      <c r="D16012" s="775" t="s">
        <v>176</v>
      </c>
      <c r="E16012" s="775">
        <v>0.224</v>
      </c>
      <c r="F16012" s="775" t="s">
        <v>688</v>
      </c>
      <c r="G16012" s="775" t="s">
        <v>1744</v>
      </c>
      <c r="H16012" s="775" t="s">
        <v>1745</v>
      </c>
      <c r="I16012" s="775" t="s">
        <v>6409</v>
      </c>
    </row>
    <row r="16013" spans="1:9">
      <c r="A16013" s="775" t="str">
        <f>Table_wabobpsvr_AzureCalc_AzureCalcRateCard[[#This Row],[ServiceName]]&amp;Table_wabobpsvr_AzureCalc_AzureCalcRateCard[[#This Row],[Price_Level]]&amp;Table_wabobpsvr_AzureCalc_AzureCalcRateCard[[#This Row],[Region]]</f>
        <v>A5 Cloud ServicesMOSP5</v>
      </c>
      <c r="B16013" s="775">
        <v>5</v>
      </c>
      <c r="C16013" s="775" t="s">
        <v>680</v>
      </c>
      <c r="D16013" s="775" t="s">
        <v>606</v>
      </c>
      <c r="E16013" s="775">
        <v>0.35</v>
      </c>
      <c r="F16013" s="775" t="s">
        <v>688</v>
      </c>
      <c r="G16013" s="775" t="s">
        <v>4235</v>
      </c>
      <c r="H16013" s="775" t="s">
        <v>4235</v>
      </c>
      <c r="I16013" s="775" t="s">
        <v>6410</v>
      </c>
    </row>
    <row r="16014" spans="1:9">
      <c r="A16014" s="775" t="str">
        <f>Table_wabobpsvr_AzureCalc_AzureCalcRateCard[[#This Row],[ServiceName]]&amp;Table_wabobpsvr_AzureCalc_AzureCalcRateCard[[#This Row],[Price_Level]]&amp;Table_wabobpsvr_AzureCalc_AzureCalcRateCard[[#This Row],[Region]]</f>
        <v>A5 Cloud ServicesA5</v>
      </c>
      <c r="B16014" s="775">
        <v>5</v>
      </c>
      <c r="C16014" s="775" t="s">
        <v>680</v>
      </c>
      <c r="D16014" s="775" t="s">
        <v>174</v>
      </c>
      <c r="E16014" s="775">
        <v>0.2555</v>
      </c>
      <c r="F16014" s="775" t="s">
        <v>688</v>
      </c>
      <c r="G16014" s="775" t="s">
        <v>1746</v>
      </c>
      <c r="H16014" s="775" t="s">
        <v>1747</v>
      </c>
      <c r="I16014" s="775" t="s">
        <v>6410</v>
      </c>
    </row>
    <row r="16015" spans="1:9">
      <c r="A16015" s="775" t="str">
        <f>Table_wabobpsvr_AzureCalc_AzureCalcRateCard[[#This Row],[ServiceName]]&amp;Table_wabobpsvr_AzureCalc_AzureCalcRateCard[[#This Row],[Price_Level]]&amp;Table_wabobpsvr_AzureCalc_AzureCalcRateCard[[#This Row],[Region]]</f>
        <v>A5 Cloud ServicesB5</v>
      </c>
      <c r="B16015" s="775">
        <v>5</v>
      </c>
      <c r="C16015" s="775" t="s">
        <v>680</v>
      </c>
      <c r="D16015" s="775" t="s">
        <v>175</v>
      </c>
      <c r="E16015" s="775">
        <v>0.245</v>
      </c>
      <c r="F16015" s="775" t="s">
        <v>688</v>
      </c>
      <c r="G16015" s="775" t="s">
        <v>1746</v>
      </c>
      <c r="H16015" s="775" t="s">
        <v>1747</v>
      </c>
      <c r="I16015" s="775" t="s">
        <v>6410</v>
      </c>
    </row>
    <row r="16016" spans="1:9">
      <c r="A16016" s="1039" t="str">
        <f>Table_wabobpsvr_AzureCalc_AzureCalcRateCard[[#This Row],[ServiceName]]&amp;Table_wabobpsvr_AzureCalc_AzureCalcRateCard[[#This Row],[Price_Level]]&amp;Table_wabobpsvr_AzureCalc_AzureCalcRateCard[[#This Row],[Region]]</f>
        <v>A5 Cloud ServicesC5</v>
      </c>
      <c r="B16016" s="1039">
        <v>5</v>
      </c>
      <c r="C16016" s="1039" t="s">
        <v>680</v>
      </c>
      <c r="D16016" s="1039" t="s">
        <v>177</v>
      </c>
      <c r="E16016" s="1039">
        <v>0.23449999999999999</v>
      </c>
      <c r="F16016" s="1039" t="s">
        <v>688</v>
      </c>
      <c r="G16016" s="775" t="s">
        <v>1746</v>
      </c>
      <c r="H16016" s="775" t="s">
        <v>1747</v>
      </c>
      <c r="I16016" s="775" t="s">
        <v>6410</v>
      </c>
    </row>
    <row r="16017" spans="1:9">
      <c r="A16017" s="1039" t="str">
        <f>Table_wabobpsvr_AzureCalc_AzureCalcRateCard[[#This Row],[ServiceName]]&amp;Table_wabobpsvr_AzureCalc_AzureCalcRateCard[[#This Row],[Price_Level]]&amp;Table_wabobpsvr_AzureCalc_AzureCalcRateCard[[#This Row],[Region]]</f>
        <v>A5 Cloud ServicesD5</v>
      </c>
      <c r="B16017" s="1039">
        <v>5</v>
      </c>
      <c r="C16017" s="1039" t="s">
        <v>680</v>
      </c>
      <c r="D16017" s="1039" t="s">
        <v>176</v>
      </c>
      <c r="E16017" s="1039">
        <v>0.224</v>
      </c>
      <c r="F16017" s="1039" t="s">
        <v>688</v>
      </c>
      <c r="G16017" s="775" t="s">
        <v>1746</v>
      </c>
      <c r="H16017" s="775" t="s">
        <v>1747</v>
      </c>
      <c r="I16017" s="775" t="s">
        <v>6410</v>
      </c>
    </row>
    <row r="16018" spans="1:9">
      <c r="A16018" s="775" t="str">
        <f>Table_wabobpsvr_AzureCalc_AzureCalcRateCard[[#This Row],[ServiceName]]&amp;Table_wabobpsvr_AzureCalc_AzureCalcRateCard[[#This Row],[Price_Level]]&amp;Table_wabobpsvr_AzureCalc_AzureCalcRateCard[[#This Row],[Region]]</f>
        <v>A5 Cloud ServicesMOSP1</v>
      </c>
      <c r="B16018" s="775">
        <v>1</v>
      </c>
      <c r="C16018" s="775" t="s">
        <v>680</v>
      </c>
      <c r="D16018" s="775" t="s">
        <v>606</v>
      </c>
      <c r="E16018" s="775">
        <v>0.35</v>
      </c>
      <c r="F16018" s="775" t="s">
        <v>688</v>
      </c>
      <c r="G16018" s="775" t="s">
        <v>4235</v>
      </c>
      <c r="H16018" s="775" t="s">
        <v>4235</v>
      </c>
      <c r="I16018" s="775" t="s">
        <v>6411</v>
      </c>
    </row>
    <row r="16019" spans="1:9">
      <c r="A16019" s="775" t="str">
        <f>Table_wabobpsvr_AzureCalc_AzureCalcRateCard[[#This Row],[ServiceName]]&amp;Table_wabobpsvr_AzureCalc_AzureCalcRateCard[[#This Row],[Price_Level]]&amp;Table_wabobpsvr_AzureCalc_AzureCalcRateCard[[#This Row],[Region]]</f>
        <v>A5 Cloud ServicesA1</v>
      </c>
      <c r="B16019" s="775">
        <v>1</v>
      </c>
      <c r="C16019" s="775" t="s">
        <v>680</v>
      </c>
      <c r="D16019" s="775" t="s">
        <v>174</v>
      </c>
      <c r="E16019" s="775">
        <v>0.2555</v>
      </c>
      <c r="F16019" s="775" t="s">
        <v>688</v>
      </c>
      <c r="G16019" s="775" t="s">
        <v>1748</v>
      </c>
      <c r="H16019" s="775" t="s">
        <v>1749</v>
      </c>
      <c r="I16019" s="775" t="s">
        <v>6411</v>
      </c>
    </row>
    <row r="16020" spans="1:9">
      <c r="A16020" s="775" t="str">
        <f>Table_wabobpsvr_AzureCalc_AzureCalcRateCard[[#This Row],[ServiceName]]&amp;Table_wabobpsvr_AzureCalc_AzureCalcRateCard[[#This Row],[Price_Level]]&amp;Table_wabobpsvr_AzureCalc_AzureCalcRateCard[[#This Row],[Region]]</f>
        <v>A5 Cloud ServicesB1</v>
      </c>
      <c r="B16020" s="775">
        <v>1</v>
      </c>
      <c r="C16020" s="775" t="s">
        <v>680</v>
      </c>
      <c r="D16020" s="775" t="s">
        <v>175</v>
      </c>
      <c r="E16020" s="775">
        <v>0.245</v>
      </c>
      <c r="F16020" s="775" t="s">
        <v>688</v>
      </c>
      <c r="G16020" s="775" t="s">
        <v>1748</v>
      </c>
      <c r="H16020" s="775" t="s">
        <v>1749</v>
      </c>
      <c r="I16020" s="775" t="s">
        <v>6411</v>
      </c>
    </row>
    <row r="16021" spans="1:9">
      <c r="A16021" s="775" t="str">
        <f>Table_wabobpsvr_AzureCalc_AzureCalcRateCard[[#This Row],[ServiceName]]&amp;Table_wabobpsvr_AzureCalc_AzureCalcRateCard[[#This Row],[Price_Level]]&amp;Table_wabobpsvr_AzureCalc_AzureCalcRateCard[[#This Row],[Region]]</f>
        <v>A5 Cloud ServicesC1</v>
      </c>
      <c r="B16021" s="775">
        <v>1</v>
      </c>
      <c r="C16021" s="775" t="s">
        <v>680</v>
      </c>
      <c r="D16021" s="775" t="s">
        <v>177</v>
      </c>
      <c r="E16021" s="775">
        <v>0.23449999999999999</v>
      </c>
      <c r="F16021" s="775" t="s">
        <v>688</v>
      </c>
      <c r="G16021" s="775" t="s">
        <v>1748</v>
      </c>
      <c r="H16021" s="775" t="s">
        <v>1749</v>
      </c>
      <c r="I16021" s="775" t="s">
        <v>6411</v>
      </c>
    </row>
    <row r="16022" spans="1:9">
      <c r="A16022" s="775" t="str">
        <f>Table_wabobpsvr_AzureCalc_AzureCalcRateCard[[#This Row],[ServiceName]]&amp;Table_wabobpsvr_AzureCalc_AzureCalcRateCard[[#This Row],[Price_Level]]&amp;Table_wabobpsvr_AzureCalc_AzureCalcRateCard[[#This Row],[Region]]</f>
        <v>A5 Cloud ServicesD1</v>
      </c>
      <c r="B16022" s="775">
        <v>1</v>
      </c>
      <c r="C16022" s="775" t="s">
        <v>680</v>
      </c>
      <c r="D16022" s="775" t="s">
        <v>176</v>
      </c>
      <c r="E16022" s="775">
        <v>0.224</v>
      </c>
      <c r="F16022" s="775" t="s">
        <v>688</v>
      </c>
      <c r="G16022" s="775" t="s">
        <v>1748</v>
      </c>
      <c r="H16022" s="775" t="s">
        <v>1749</v>
      </c>
      <c r="I16022" s="775" t="s">
        <v>6411</v>
      </c>
    </row>
    <row r="16023" spans="1:9">
      <c r="A16023" s="775" t="str">
        <f>Table_wabobpsvr_AzureCalc_AzureCalcRateCard[[#This Row],[ServiceName]]&amp;Table_wabobpsvr_AzureCalc_AzureCalcRateCard[[#This Row],[Price_Level]]&amp;Table_wabobpsvr_AzureCalc_AzureCalcRateCard[[#This Row],[Region]]</f>
        <v>A5 Cloud ServicesMOSP7</v>
      </c>
      <c r="B16023" s="775">
        <v>7</v>
      </c>
      <c r="C16023" s="775" t="s">
        <v>680</v>
      </c>
      <c r="D16023" s="775" t="s">
        <v>606</v>
      </c>
      <c r="E16023" s="775">
        <v>0.35</v>
      </c>
      <c r="F16023" s="775" t="s">
        <v>688</v>
      </c>
      <c r="G16023" s="775" t="s">
        <v>4235</v>
      </c>
      <c r="H16023" s="775" t="s">
        <v>4235</v>
      </c>
      <c r="I16023" s="775" t="s">
        <v>6412</v>
      </c>
    </row>
    <row r="16024" spans="1:9">
      <c r="A16024" s="775" t="str">
        <f>Table_wabobpsvr_AzureCalc_AzureCalcRateCard[[#This Row],[ServiceName]]&amp;Table_wabobpsvr_AzureCalc_AzureCalcRateCard[[#This Row],[Price_Level]]&amp;Table_wabobpsvr_AzureCalc_AzureCalcRateCard[[#This Row],[Region]]</f>
        <v>A5 Cloud ServicesA7</v>
      </c>
      <c r="B16024" s="775">
        <v>7</v>
      </c>
      <c r="C16024" s="775" t="s">
        <v>680</v>
      </c>
      <c r="D16024" s="775" t="s">
        <v>174</v>
      </c>
      <c r="E16024" s="775">
        <v>0.2555</v>
      </c>
      <c r="F16024" s="775" t="s">
        <v>688</v>
      </c>
      <c r="G16024" s="775" t="s">
        <v>1750</v>
      </c>
      <c r="H16024" s="775" t="s">
        <v>1751</v>
      </c>
      <c r="I16024" s="775" t="s">
        <v>6412</v>
      </c>
    </row>
    <row r="16025" spans="1:9">
      <c r="A16025" s="775" t="str">
        <f>Table_wabobpsvr_AzureCalc_AzureCalcRateCard[[#This Row],[ServiceName]]&amp;Table_wabobpsvr_AzureCalc_AzureCalcRateCard[[#This Row],[Price_Level]]&amp;Table_wabobpsvr_AzureCalc_AzureCalcRateCard[[#This Row],[Region]]</f>
        <v>A5 Cloud ServicesB7</v>
      </c>
      <c r="B16025" s="775">
        <v>7</v>
      </c>
      <c r="C16025" s="775" t="s">
        <v>680</v>
      </c>
      <c r="D16025" s="775" t="s">
        <v>175</v>
      </c>
      <c r="E16025" s="775">
        <v>0.245</v>
      </c>
      <c r="F16025" s="775" t="s">
        <v>688</v>
      </c>
      <c r="G16025" s="775" t="s">
        <v>1750</v>
      </c>
      <c r="H16025" s="775" t="s">
        <v>1751</v>
      </c>
      <c r="I16025" s="775" t="s">
        <v>6412</v>
      </c>
    </row>
    <row r="16026" spans="1:9">
      <c r="A16026" s="775" t="str">
        <f>Table_wabobpsvr_AzureCalc_AzureCalcRateCard[[#This Row],[ServiceName]]&amp;Table_wabobpsvr_AzureCalc_AzureCalcRateCard[[#This Row],[Price_Level]]&amp;Table_wabobpsvr_AzureCalc_AzureCalcRateCard[[#This Row],[Region]]</f>
        <v>A5 Cloud ServicesC7</v>
      </c>
      <c r="B16026" s="775">
        <v>7</v>
      </c>
      <c r="C16026" s="775" t="s">
        <v>680</v>
      </c>
      <c r="D16026" s="775" t="s">
        <v>177</v>
      </c>
      <c r="E16026" s="775">
        <v>0.23449999999999999</v>
      </c>
      <c r="F16026" s="775" t="s">
        <v>688</v>
      </c>
      <c r="G16026" s="775" t="s">
        <v>1750</v>
      </c>
      <c r="H16026" s="775" t="s">
        <v>1751</v>
      </c>
      <c r="I16026" s="775" t="s">
        <v>6412</v>
      </c>
    </row>
    <row r="16027" spans="1:9">
      <c r="A16027" s="775" t="str">
        <f>Table_wabobpsvr_AzureCalc_AzureCalcRateCard[[#This Row],[ServiceName]]&amp;Table_wabobpsvr_AzureCalc_AzureCalcRateCard[[#This Row],[Price_Level]]&amp;Table_wabobpsvr_AzureCalc_AzureCalcRateCard[[#This Row],[Region]]</f>
        <v>A5 Cloud ServicesD7</v>
      </c>
      <c r="B16027" s="775">
        <v>7</v>
      </c>
      <c r="C16027" s="775" t="s">
        <v>680</v>
      </c>
      <c r="D16027" s="775" t="s">
        <v>176</v>
      </c>
      <c r="E16027" s="775">
        <v>0.224</v>
      </c>
      <c r="F16027" s="775" t="s">
        <v>688</v>
      </c>
      <c r="G16027" s="775" t="s">
        <v>1750</v>
      </c>
      <c r="H16027" s="775" t="s">
        <v>1751</v>
      </c>
      <c r="I16027" s="775" t="s">
        <v>6412</v>
      </c>
    </row>
    <row r="16028" spans="1:9">
      <c r="A16028" s="775" t="str">
        <f>Table_wabobpsvr_AzureCalc_AzureCalcRateCard[[#This Row],[ServiceName]]&amp;Table_wabobpsvr_AzureCalc_AzureCalcRateCard[[#This Row],[Price_Level]]&amp;Table_wabobpsvr_AzureCalc_AzureCalcRateCard[[#This Row],[Region]]</f>
        <v>A5 Cloud ServicesMOSP8</v>
      </c>
      <c r="B16028" s="775">
        <v>8</v>
      </c>
      <c r="C16028" s="775" t="s">
        <v>680</v>
      </c>
      <c r="D16028" s="775" t="s">
        <v>606</v>
      </c>
      <c r="E16028" s="775">
        <v>0.35</v>
      </c>
      <c r="F16028" s="775" t="s">
        <v>688</v>
      </c>
      <c r="G16028" s="775" t="s">
        <v>4235</v>
      </c>
      <c r="H16028" s="775" t="s">
        <v>4235</v>
      </c>
      <c r="I16028" s="775" t="s">
        <v>6413</v>
      </c>
    </row>
    <row r="16029" spans="1:9">
      <c r="A16029" s="775" t="str">
        <f>Table_wabobpsvr_AzureCalc_AzureCalcRateCard[[#This Row],[ServiceName]]&amp;Table_wabobpsvr_AzureCalc_AzureCalcRateCard[[#This Row],[Price_Level]]&amp;Table_wabobpsvr_AzureCalc_AzureCalcRateCard[[#This Row],[Region]]</f>
        <v>A5 Cloud ServicesA8</v>
      </c>
      <c r="B16029" s="775">
        <v>8</v>
      </c>
      <c r="C16029" s="775" t="s">
        <v>680</v>
      </c>
      <c r="D16029" s="775" t="s">
        <v>174</v>
      </c>
      <c r="E16029" s="775">
        <v>0.2555</v>
      </c>
      <c r="F16029" s="775" t="s">
        <v>688</v>
      </c>
      <c r="G16029" s="775" t="s">
        <v>1752</v>
      </c>
      <c r="H16029" s="775" t="s">
        <v>1753</v>
      </c>
      <c r="I16029" s="775" t="s">
        <v>6413</v>
      </c>
    </row>
    <row r="16030" spans="1:9">
      <c r="A16030" s="775" t="str">
        <f>Table_wabobpsvr_AzureCalc_AzureCalcRateCard[[#This Row],[ServiceName]]&amp;Table_wabobpsvr_AzureCalc_AzureCalcRateCard[[#This Row],[Price_Level]]&amp;Table_wabobpsvr_AzureCalc_AzureCalcRateCard[[#This Row],[Region]]</f>
        <v>A5 Cloud ServicesB8</v>
      </c>
      <c r="B16030" s="775">
        <v>8</v>
      </c>
      <c r="C16030" s="775" t="s">
        <v>680</v>
      </c>
      <c r="D16030" s="775" t="s">
        <v>175</v>
      </c>
      <c r="E16030" s="775">
        <v>0.245</v>
      </c>
      <c r="F16030" s="775" t="s">
        <v>688</v>
      </c>
      <c r="G16030" s="775" t="s">
        <v>1752</v>
      </c>
      <c r="H16030" s="775" t="s">
        <v>1753</v>
      </c>
      <c r="I16030" s="775" t="s">
        <v>6413</v>
      </c>
    </row>
    <row r="16031" spans="1:9">
      <c r="A16031" s="1039" t="str">
        <f>Table_wabobpsvr_AzureCalc_AzureCalcRateCard[[#This Row],[ServiceName]]&amp;Table_wabobpsvr_AzureCalc_AzureCalcRateCard[[#This Row],[Price_Level]]&amp;Table_wabobpsvr_AzureCalc_AzureCalcRateCard[[#This Row],[Region]]</f>
        <v>A5 Cloud ServicesC8</v>
      </c>
      <c r="B16031" s="1039">
        <v>8</v>
      </c>
      <c r="C16031" s="1039" t="s">
        <v>680</v>
      </c>
      <c r="D16031" s="1039" t="s">
        <v>177</v>
      </c>
      <c r="E16031" s="1039">
        <v>0.23449999999999999</v>
      </c>
      <c r="F16031" s="1039" t="s">
        <v>688</v>
      </c>
      <c r="G16031" s="775" t="s">
        <v>1752</v>
      </c>
      <c r="H16031" s="775" t="s">
        <v>1753</v>
      </c>
      <c r="I16031" s="775" t="s">
        <v>6413</v>
      </c>
    </row>
    <row r="16032" spans="1:9">
      <c r="A16032" s="775" t="str">
        <f>Table_wabobpsvr_AzureCalc_AzureCalcRateCard[[#This Row],[ServiceName]]&amp;Table_wabobpsvr_AzureCalc_AzureCalcRateCard[[#This Row],[Price_Level]]&amp;Table_wabobpsvr_AzureCalc_AzureCalcRateCard[[#This Row],[Region]]</f>
        <v>A5 Cloud ServicesD8</v>
      </c>
      <c r="B16032" s="775">
        <v>8</v>
      </c>
      <c r="C16032" s="775" t="s">
        <v>680</v>
      </c>
      <c r="D16032" s="775" t="s">
        <v>176</v>
      </c>
      <c r="E16032" s="775">
        <v>0.224</v>
      </c>
      <c r="F16032" s="775" t="s">
        <v>688</v>
      </c>
      <c r="G16032" s="775" t="s">
        <v>1752</v>
      </c>
      <c r="H16032" s="775" t="s">
        <v>1753</v>
      </c>
      <c r="I16032" s="775" t="s">
        <v>6413</v>
      </c>
    </row>
    <row r="16033" spans="1:9">
      <c r="A16033" s="775" t="str">
        <f>Table_wabobpsvr_AzureCalc_AzureCalcRateCard[[#This Row],[ServiceName]]&amp;Table_wabobpsvr_AzureCalc_AzureCalcRateCard[[#This Row],[Price_Level]]&amp;Table_wabobpsvr_AzureCalc_AzureCalcRateCard[[#This Row],[Region]]</f>
        <v>A5 Cloud ServicesMOSP9</v>
      </c>
      <c r="B16033" s="775">
        <v>9</v>
      </c>
      <c r="C16033" s="775" t="s">
        <v>680</v>
      </c>
      <c r="D16033" s="775" t="s">
        <v>606</v>
      </c>
      <c r="E16033" s="775">
        <v>0.35</v>
      </c>
      <c r="F16033" s="775" t="s">
        <v>688</v>
      </c>
      <c r="G16033" s="775" t="s">
        <v>4235</v>
      </c>
      <c r="H16033" s="775" t="s">
        <v>4235</v>
      </c>
      <c r="I16033" s="775" t="s">
        <v>6414</v>
      </c>
    </row>
    <row r="16034" spans="1:9">
      <c r="A16034" s="775" t="str">
        <f>Table_wabobpsvr_AzureCalc_AzureCalcRateCard[[#This Row],[ServiceName]]&amp;Table_wabobpsvr_AzureCalc_AzureCalcRateCard[[#This Row],[Price_Level]]&amp;Table_wabobpsvr_AzureCalc_AzureCalcRateCard[[#This Row],[Region]]</f>
        <v>A5 Cloud ServicesA9</v>
      </c>
      <c r="B16034" s="775">
        <v>9</v>
      </c>
      <c r="C16034" s="775" t="s">
        <v>680</v>
      </c>
      <c r="D16034" s="775" t="s">
        <v>174</v>
      </c>
      <c r="E16034" s="775">
        <v>0.2555</v>
      </c>
      <c r="F16034" s="775" t="s">
        <v>688</v>
      </c>
      <c r="G16034" s="775" t="s">
        <v>1754</v>
      </c>
      <c r="H16034" s="775" t="s">
        <v>1755</v>
      </c>
      <c r="I16034" s="775" t="s">
        <v>6414</v>
      </c>
    </row>
    <row r="16035" spans="1:9">
      <c r="A16035" s="775" t="str">
        <f>Table_wabobpsvr_AzureCalc_AzureCalcRateCard[[#This Row],[ServiceName]]&amp;Table_wabobpsvr_AzureCalc_AzureCalcRateCard[[#This Row],[Price_Level]]&amp;Table_wabobpsvr_AzureCalc_AzureCalcRateCard[[#This Row],[Region]]</f>
        <v>A5 Cloud ServicesB9</v>
      </c>
      <c r="B16035" s="775">
        <v>9</v>
      </c>
      <c r="C16035" s="775" t="s">
        <v>680</v>
      </c>
      <c r="D16035" s="775" t="s">
        <v>175</v>
      </c>
      <c r="E16035" s="775">
        <v>0.245</v>
      </c>
      <c r="F16035" s="775" t="s">
        <v>688</v>
      </c>
      <c r="G16035" s="775" t="s">
        <v>1754</v>
      </c>
      <c r="H16035" s="775" t="s">
        <v>1755</v>
      </c>
      <c r="I16035" s="775" t="s">
        <v>6414</v>
      </c>
    </row>
    <row r="16036" spans="1:9">
      <c r="A16036" s="775" t="str">
        <f>Table_wabobpsvr_AzureCalc_AzureCalcRateCard[[#This Row],[ServiceName]]&amp;Table_wabobpsvr_AzureCalc_AzureCalcRateCard[[#This Row],[Price_Level]]&amp;Table_wabobpsvr_AzureCalc_AzureCalcRateCard[[#This Row],[Region]]</f>
        <v>A5 Cloud ServicesC9</v>
      </c>
      <c r="B16036" s="775">
        <v>9</v>
      </c>
      <c r="C16036" s="775" t="s">
        <v>680</v>
      </c>
      <c r="D16036" s="775" t="s">
        <v>177</v>
      </c>
      <c r="E16036" s="775">
        <v>0.23449999999999999</v>
      </c>
      <c r="F16036" s="775" t="s">
        <v>688</v>
      </c>
      <c r="G16036" s="775" t="s">
        <v>1754</v>
      </c>
      <c r="H16036" s="775" t="s">
        <v>1755</v>
      </c>
      <c r="I16036" s="775" t="s">
        <v>6414</v>
      </c>
    </row>
    <row r="16037" spans="1:9">
      <c r="A16037" s="775" t="str">
        <f>Table_wabobpsvr_AzureCalc_AzureCalcRateCard[[#This Row],[ServiceName]]&amp;Table_wabobpsvr_AzureCalc_AzureCalcRateCard[[#This Row],[Price_Level]]&amp;Table_wabobpsvr_AzureCalc_AzureCalcRateCard[[#This Row],[Region]]</f>
        <v>A5 Cloud ServicesD9</v>
      </c>
      <c r="B16037" s="775">
        <v>9</v>
      </c>
      <c r="C16037" s="775" t="s">
        <v>680</v>
      </c>
      <c r="D16037" s="775" t="s">
        <v>176</v>
      </c>
      <c r="E16037" s="775">
        <v>0.224</v>
      </c>
      <c r="F16037" s="775" t="s">
        <v>688</v>
      </c>
      <c r="G16037" s="775" t="s">
        <v>1754</v>
      </c>
      <c r="H16037" s="775" t="s">
        <v>1755</v>
      </c>
      <c r="I16037" s="775" t="s">
        <v>6414</v>
      </c>
    </row>
    <row r="16038" spans="1:9">
      <c r="A16038" s="775" t="str">
        <f>Table_wabobpsvr_AzureCalc_AzureCalcRateCard[[#This Row],[ServiceName]]&amp;Table_wabobpsvr_AzureCalc_AzureCalcRateCard[[#This Row],[Price_Level]]&amp;Table_wabobpsvr_AzureCalc_AzureCalcRateCard[[#This Row],[Region]]</f>
        <v>A5 Cloud ServicesMOSP10</v>
      </c>
      <c r="B16038" s="775">
        <v>10</v>
      </c>
      <c r="C16038" s="775" t="s">
        <v>680</v>
      </c>
      <c r="D16038" s="775" t="s">
        <v>606</v>
      </c>
      <c r="E16038" s="775">
        <v>0.35</v>
      </c>
      <c r="F16038" s="775" t="s">
        <v>688</v>
      </c>
      <c r="G16038" s="775" t="s">
        <v>4235</v>
      </c>
      <c r="H16038" s="775" t="s">
        <v>4235</v>
      </c>
      <c r="I16038" s="775" t="s">
        <v>6415</v>
      </c>
    </row>
    <row r="16039" spans="1:9">
      <c r="A16039" s="775" t="str">
        <f>Table_wabobpsvr_AzureCalc_AzureCalcRateCard[[#This Row],[ServiceName]]&amp;Table_wabobpsvr_AzureCalc_AzureCalcRateCard[[#This Row],[Price_Level]]&amp;Table_wabobpsvr_AzureCalc_AzureCalcRateCard[[#This Row],[Region]]</f>
        <v>A5 Cloud ServicesA10</v>
      </c>
      <c r="B16039" s="775">
        <v>10</v>
      </c>
      <c r="C16039" s="775" t="s">
        <v>680</v>
      </c>
      <c r="D16039" s="775" t="s">
        <v>174</v>
      </c>
      <c r="E16039" s="775">
        <v>0.2555</v>
      </c>
      <c r="F16039" s="775" t="s">
        <v>688</v>
      </c>
      <c r="G16039" s="775" t="s">
        <v>1756</v>
      </c>
      <c r="H16039" s="775" t="s">
        <v>1757</v>
      </c>
      <c r="I16039" s="775" t="s">
        <v>6415</v>
      </c>
    </row>
    <row r="16040" spans="1:9">
      <c r="A16040" s="775" t="str">
        <f>Table_wabobpsvr_AzureCalc_AzureCalcRateCard[[#This Row],[ServiceName]]&amp;Table_wabobpsvr_AzureCalc_AzureCalcRateCard[[#This Row],[Price_Level]]&amp;Table_wabobpsvr_AzureCalc_AzureCalcRateCard[[#This Row],[Region]]</f>
        <v>A5 Cloud ServicesB10</v>
      </c>
      <c r="B16040" s="775">
        <v>10</v>
      </c>
      <c r="C16040" s="775" t="s">
        <v>680</v>
      </c>
      <c r="D16040" s="775" t="s">
        <v>175</v>
      </c>
      <c r="E16040" s="775">
        <v>0.245</v>
      </c>
      <c r="F16040" s="775" t="s">
        <v>688</v>
      </c>
      <c r="G16040" s="775" t="s">
        <v>1756</v>
      </c>
      <c r="H16040" s="775" t="s">
        <v>1757</v>
      </c>
      <c r="I16040" s="775" t="s">
        <v>6415</v>
      </c>
    </row>
    <row r="16041" spans="1:9">
      <c r="A16041" s="1039" t="str">
        <f>Table_wabobpsvr_AzureCalc_AzureCalcRateCard[[#This Row],[ServiceName]]&amp;Table_wabobpsvr_AzureCalc_AzureCalcRateCard[[#This Row],[Price_Level]]&amp;Table_wabobpsvr_AzureCalc_AzureCalcRateCard[[#This Row],[Region]]</f>
        <v>A5 Cloud ServicesC10</v>
      </c>
      <c r="B16041" s="1039">
        <v>10</v>
      </c>
      <c r="C16041" s="1039" t="s">
        <v>680</v>
      </c>
      <c r="D16041" s="1039" t="s">
        <v>177</v>
      </c>
      <c r="E16041" s="1039">
        <v>0.23449999999999999</v>
      </c>
      <c r="F16041" s="1039" t="s">
        <v>688</v>
      </c>
      <c r="G16041" s="775" t="s">
        <v>1756</v>
      </c>
      <c r="H16041" s="775" t="s">
        <v>1757</v>
      </c>
      <c r="I16041" s="775" t="s">
        <v>6415</v>
      </c>
    </row>
    <row r="16042" spans="1:9">
      <c r="A16042" s="775" t="str">
        <f>Table_wabobpsvr_AzureCalc_AzureCalcRateCard[[#This Row],[ServiceName]]&amp;Table_wabobpsvr_AzureCalc_AzureCalcRateCard[[#This Row],[Price_Level]]&amp;Table_wabobpsvr_AzureCalc_AzureCalcRateCard[[#This Row],[Region]]</f>
        <v>A5 Cloud ServicesD10</v>
      </c>
      <c r="B16042" s="775">
        <v>10</v>
      </c>
      <c r="C16042" s="775" t="s">
        <v>680</v>
      </c>
      <c r="D16042" s="775" t="s">
        <v>176</v>
      </c>
      <c r="E16042" s="775">
        <v>0.224</v>
      </c>
      <c r="F16042" s="775" t="s">
        <v>688</v>
      </c>
      <c r="G16042" s="775" t="s">
        <v>1756</v>
      </c>
      <c r="H16042" s="775" t="s">
        <v>1757</v>
      </c>
      <c r="I16042" s="775" t="s">
        <v>6415</v>
      </c>
    </row>
    <row r="16043" spans="1:9">
      <c r="A16043" s="775" t="str">
        <f>Table_wabobpsvr_AzureCalc_AzureCalcRateCard[[#This Row],[ServiceName]]&amp;Table_wabobpsvr_AzureCalc_AzureCalcRateCard[[#This Row],[Price_Level]]&amp;Table_wabobpsvr_AzureCalc_AzureCalcRateCard[[#This Row],[Region]]</f>
        <v>A5 Cloud ServicesMOSP11</v>
      </c>
      <c r="B16043" s="775">
        <v>11</v>
      </c>
      <c r="C16043" s="775" t="s">
        <v>680</v>
      </c>
      <c r="D16043" s="775" t="s">
        <v>606</v>
      </c>
      <c r="E16043" s="775">
        <v>0.443</v>
      </c>
      <c r="F16043" s="775" t="s">
        <v>688</v>
      </c>
      <c r="G16043" s="775" t="s">
        <v>4235</v>
      </c>
      <c r="H16043" s="775" t="s">
        <v>4235</v>
      </c>
      <c r="I16043" s="775" t="s">
        <v>6416</v>
      </c>
    </row>
    <row r="16044" spans="1:9">
      <c r="A16044" s="775" t="str">
        <f>Table_wabobpsvr_AzureCalc_AzureCalcRateCard[[#This Row],[ServiceName]]&amp;Table_wabobpsvr_AzureCalc_AzureCalcRateCard[[#This Row],[Price_Level]]&amp;Table_wabobpsvr_AzureCalc_AzureCalcRateCard[[#This Row],[Region]]</f>
        <v>A5 Cloud ServicesA11</v>
      </c>
      <c r="B16044" s="775">
        <v>11</v>
      </c>
      <c r="C16044" s="775" t="s">
        <v>680</v>
      </c>
      <c r="D16044" s="775" t="s">
        <v>174</v>
      </c>
      <c r="E16044" s="775">
        <v>0.32339000000000001</v>
      </c>
      <c r="F16044" s="775" t="s">
        <v>688</v>
      </c>
      <c r="G16044" s="775" t="s">
        <v>1758</v>
      </c>
      <c r="H16044" s="775" t="s">
        <v>1759</v>
      </c>
      <c r="I16044" s="775" t="s">
        <v>6416</v>
      </c>
    </row>
    <row r="16045" spans="1:9">
      <c r="A16045" s="775" t="str">
        <f>Table_wabobpsvr_AzureCalc_AzureCalcRateCard[[#This Row],[ServiceName]]&amp;Table_wabobpsvr_AzureCalc_AzureCalcRateCard[[#This Row],[Price_Level]]&amp;Table_wabobpsvr_AzureCalc_AzureCalcRateCard[[#This Row],[Region]]</f>
        <v>A5 Cloud ServicesB11</v>
      </c>
      <c r="B16045" s="775">
        <v>11</v>
      </c>
      <c r="C16045" s="775" t="s">
        <v>680</v>
      </c>
      <c r="D16045" s="775" t="s">
        <v>175</v>
      </c>
      <c r="E16045" s="775">
        <v>0.31009999999999999</v>
      </c>
      <c r="F16045" s="775" t="s">
        <v>688</v>
      </c>
      <c r="G16045" s="775" t="s">
        <v>1758</v>
      </c>
      <c r="H16045" s="775" t="s">
        <v>1759</v>
      </c>
      <c r="I16045" s="775" t="s">
        <v>6416</v>
      </c>
    </row>
    <row r="16046" spans="1:9">
      <c r="A16046" s="775" t="str">
        <f>Table_wabobpsvr_AzureCalc_AzureCalcRateCard[[#This Row],[ServiceName]]&amp;Table_wabobpsvr_AzureCalc_AzureCalcRateCard[[#This Row],[Price_Level]]&amp;Table_wabobpsvr_AzureCalc_AzureCalcRateCard[[#This Row],[Region]]</f>
        <v>A5 Cloud ServicesC11</v>
      </c>
      <c r="B16046" s="775">
        <v>11</v>
      </c>
      <c r="C16046" s="775" t="s">
        <v>680</v>
      </c>
      <c r="D16046" s="775" t="s">
        <v>177</v>
      </c>
      <c r="E16046" s="775">
        <v>0.29681000000000002</v>
      </c>
      <c r="F16046" s="775" t="s">
        <v>688</v>
      </c>
      <c r="G16046" s="775" t="s">
        <v>1758</v>
      </c>
      <c r="H16046" s="775" t="s">
        <v>1759</v>
      </c>
      <c r="I16046" s="775" t="s">
        <v>6416</v>
      </c>
    </row>
    <row r="16047" spans="1:9">
      <c r="A16047" s="775" t="str">
        <f>Table_wabobpsvr_AzureCalc_AzureCalcRateCard[[#This Row],[ServiceName]]&amp;Table_wabobpsvr_AzureCalc_AzureCalcRateCard[[#This Row],[Price_Level]]&amp;Table_wabobpsvr_AzureCalc_AzureCalcRateCard[[#This Row],[Region]]</f>
        <v>A5 Cloud ServicesD11</v>
      </c>
      <c r="B16047" s="775">
        <v>11</v>
      </c>
      <c r="C16047" s="775" t="s">
        <v>680</v>
      </c>
      <c r="D16047" s="775" t="s">
        <v>176</v>
      </c>
      <c r="E16047" s="775">
        <v>0.28351999999999999</v>
      </c>
      <c r="F16047" s="775" t="s">
        <v>688</v>
      </c>
      <c r="G16047" s="775" t="s">
        <v>1758</v>
      </c>
      <c r="H16047" s="775" t="s">
        <v>1759</v>
      </c>
      <c r="I16047" s="775" t="s">
        <v>6416</v>
      </c>
    </row>
    <row r="16048" spans="1:9">
      <c r="A16048" s="775" t="str">
        <f>Table_wabobpsvr_AzureCalc_AzureCalcRateCard[[#This Row],[ServiceName]]&amp;Table_wabobpsvr_AzureCalc_AzureCalcRateCard[[#This Row],[Price_Level]]&amp;Table_wabobpsvr_AzureCalc_AzureCalcRateCard[[#This Row],[Region]]</f>
        <v>A5 Cloud ServicesMOSP12</v>
      </c>
      <c r="B16048" s="775">
        <v>12</v>
      </c>
      <c r="C16048" s="775" t="s">
        <v>680</v>
      </c>
      <c r="D16048" s="775" t="s">
        <v>606</v>
      </c>
      <c r="E16048" s="775">
        <v>0.39800000000000002</v>
      </c>
      <c r="F16048" s="775" t="s">
        <v>688</v>
      </c>
      <c r="G16048" s="775" t="s">
        <v>4235</v>
      </c>
      <c r="H16048" s="775" t="s">
        <v>4235</v>
      </c>
      <c r="I16048" s="775" t="s">
        <v>6417</v>
      </c>
    </row>
    <row r="16049" spans="1:9">
      <c r="A16049" s="775" t="str">
        <f>Table_wabobpsvr_AzureCalc_AzureCalcRateCard[[#This Row],[ServiceName]]&amp;Table_wabobpsvr_AzureCalc_AzureCalcRateCard[[#This Row],[Price_Level]]&amp;Table_wabobpsvr_AzureCalc_AzureCalcRateCard[[#This Row],[Region]]</f>
        <v>A5 Cloud ServicesA12</v>
      </c>
      <c r="B16049" s="775">
        <v>12</v>
      </c>
      <c r="C16049" s="775" t="s">
        <v>680</v>
      </c>
      <c r="D16049" s="775" t="s">
        <v>174</v>
      </c>
      <c r="E16049" s="775">
        <v>0.29054000000000002</v>
      </c>
      <c r="F16049" s="775" t="s">
        <v>688</v>
      </c>
      <c r="G16049" s="775" t="s">
        <v>1760</v>
      </c>
      <c r="H16049" s="775" t="s">
        <v>1761</v>
      </c>
      <c r="I16049" s="775" t="s">
        <v>6417</v>
      </c>
    </row>
    <row r="16050" spans="1:9">
      <c r="A16050" s="775" t="str">
        <f>Table_wabobpsvr_AzureCalc_AzureCalcRateCard[[#This Row],[ServiceName]]&amp;Table_wabobpsvr_AzureCalc_AzureCalcRateCard[[#This Row],[Price_Level]]&amp;Table_wabobpsvr_AzureCalc_AzureCalcRateCard[[#This Row],[Region]]</f>
        <v>A5 Cloud ServicesB12</v>
      </c>
      <c r="B16050" s="775">
        <v>12</v>
      </c>
      <c r="C16050" s="775" t="s">
        <v>680</v>
      </c>
      <c r="D16050" s="775" t="s">
        <v>175</v>
      </c>
      <c r="E16050" s="775">
        <v>0.27860000000000001</v>
      </c>
      <c r="F16050" s="775" t="s">
        <v>688</v>
      </c>
      <c r="G16050" s="775" t="s">
        <v>1760</v>
      </c>
      <c r="H16050" s="775" t="s">
        <v>1761</v>
      </c>
      <c r="I16050" s="775" t="s">
        <v>6417</v>
      </c>
    </row>
    <row r="16051" spans="1:9">
      <c r="A16051" s="775" t="str">
        <f>Table_wabobpsvr_AzureCalc_AzureCalcRateCard[[#This Row],[ServiceName]]&amp;Table_wabobpsvr_AzureCalc_AzureCalcRateCard[[#This Row],[Price_Level]]&amp;Table_wabobpsvr_AzureCalc_AzureCalcRateCard[[#This Row],[Region]]</f>
        <v>A5 Cloud ServicesC12</v>
      </c>
      <c r="B16051" s="775">
        <v>12</v>
      </c>
      <c r="C16051" s="775" t="s">
        <v>680</v>
      </c>
      <c r="D16051" s="775" t="s">
        <v>177</v>
      </c>
      <c r="E16051" s="775">
        <v>0.26666000000000001</v>
      </c>
      <c r="F16051" s="775" t="s">
        <v>688</v>
      </c>
      <c r="G16051" s="775" t="s">
        <v>1760</v>
      </c>
      <c r="H16051" s="775" t="s">
        <v>1761</v>
      </c>
      <c r="I16051" s="775" t="s">
        <v>6417</v>
      </c>
    </row>
    <row r="16052" spans="1:9">
      <c r="A16052" s="775" t="str">
        <f>Table_wabobpsvr_AzureCalc_AzureCalcRateCard[[#This Row],[ServiceName]]&amp;Table_wabobpsvr_AzureCalc_AzureCalcRateCard[[#This Row],[Price_Level]]&amp;Table_wabobpsvr_AzureCalc_AzureCalcRateCard[[#This Row],[Region]]</f>
        <v>A5 Cloud ServicesD12</v>
      </c>
      <c r="B16052" s="775">
        <v>12</v>
      </c>
      <c r="C16052" s="775" t="s">
        <v>680</v>
      </c>
      <c r="D16052" s="775" t="s">
        <v>176</v>
      </c>
      <c r="E16052" s="775">
        <v>0.25472</v>
      </c>
      <c r="F16052" s="775" t="s">
        <v>688</v>
      </c>
      <c r="G16052" s="775" t="s">
        <v>1760</v>
      </c>
      <c r="H16052" s="775" t="s">
        <v>1761</v>
      </c>
      <c r="I16052" s="775" t="s">
        <v>6417</v>
      </c>
    </row>
    <row r="16053" spans="1:9">
      <c r="A16053" s="775" t="str">
        <f>Table_wabobpsvr_AzureCalc_AzureCalcRateCard[[#This Row],[ServiceName]]&amp;Table_wabobpsvr_AzureCalc_AzureCalcRateCard[[#This Row],[Price_Level]]&amp;Table_wabobpsvr_AzureCalc_AzureCalcRateCard[[#This Row],[Region]]</f>
        <v>A5 Cloud ServicesMOSP13</v>
      </c>
      <c r="B16053" s="775">
        <v>13</v>
      </c>
      <c r="C16053" s="775" t="s">
        <v>680</v>
      </c>
      <c r="D16053" s="775" t="s">
        <v>606</v>
      </c>
      <c r="E16053" s="775">
        <v>0.435</v>
      </c>
      <c r="F16053" s="775" t="s">
        <v>688</v>
      </c>
      <c r="G16053" s="775" t="s">
        <v>4235</v>
      </c>
      <c r="H16053" s="775" t="s">
        <v>4235</v>
      </c>
      <c r="I16053" s="775" t="s">
        <v>6418</v>
      </c>
    </row>
    <row r="16054" spans="1:9">
      <c r="A16054" s="1039" t="str">
        <f>Table_wabobpsvr_AzureCalc_AzureCalcRateCard[[#This Row],[ServiceName]]&amp;Table_wabobpsvr_AzureCalc_AzureCalcRateCard[[#This Row],[Price_Level]]&amp;Table_wabobpsvr_AzureCalc_AzureCalcRateCard[[#This Row],[Region]]</f>
        <v>A5 Cloud ServicesA13</v>
      </c>
      <c r="B16054" s="1039">
        <v>13</v>
      </c>
      <c r="C16054" s="1039" t="s">
        <v>680</v>
      </c>
      <c r="D16054" s="1039" t="s">
        <v>174</v>
      </c>
      <c r="E16054" s="1039">
        <v>0.31755</v>
      </c>
      <c r="F16054" s="1039" t="s">
        <v>688</v>
      </c>
      <c r="G16054" s="775" t="s">
        <v>1762</v>
      </c>
      <c r="H16054" s="775" t="s">
        <v>1763</v>
      </c>
      <c r="I16054" s="775" t="s">
        <v>6418</v>
      </c>
    </row>
    <row r="16055" spans="1:9">
      <c r="A16055" s="775" t="str">
        <f>Table_wabobpsvr_AzureCalc_AzureCalcRateCard[[#This Row],[ServiceName]]&amp;Table_wabobpsvr_AzureCalc_AzureCalcRateCard[[#This Row],[Price_Level]]&amp;Table_wabobpsvr_AzureCalc_AzureCalcRateCard[[#This Row],[Region]]</f>
        <v>Standard_D4_v2 Cloud ServicesC16</v>
      </c>
      <c r="B16055" s="775">
        <v>16</v>
      </c>
      <c r="C16055" s="775" t="s">
        <v>87</v>
      </c>
      <c r="D16055" s="775" t="s">
        <v>177</v>
      </c>
      <c r="E16055" s="775">
        <v>1.13568</v>
      </c>
      <c r="F16055" s="775" t="s">
        <v>8231</v>
      </c>
      <c r="G16055" s="775" t="s">
        <v>4235</v>
      </c>
      <c r="H16055" s="775" t="s">
        <v>4235</v>
      </c>
      <c r="I16055" s="775" t="s">
        <v>8232</v>
      </c>
    </row>
    <row r="16056" spans="1:9">
      <c r="A16056" s="775" t="str">
        <f>Table_wabobpsvr_AzureCalc_AzureCalcRateCard[[#This Row],[ServiceName]]&amp;Table_wabobpsvr_AzureCalc_AzureCalcRateCard[[#This Row],[Price_Level]]&amp;Table_wabobpsvr_AzureCalc_AzureCalcRateCard[[#This Row],[Region]]</f>
        <v>Standard_D4_v2 VM (Windows)D7</v>
      </c>
      <c r="B16056" s="775">
        <v>7</v>
      </c>
      <c r="C16056" s="775" t="s">
        <v>87</v>
      </c>
      <c r="D16056" s="775" t="s">
        <v>176</v>
      </c>
      <c r="E16056" s="775">
        <v>0.90815999999999997</v>
      </c>
      <c r="F16056" s="775" t="s">
        <v>8080</v>
      </c>
      <c r="G16056" s="775" t="s">
        <v>4235</v>
      </c>
      <c r="H16056" s="775" t="s">
        <v>4235</v>
      </c>
      <c r="I16056" s="775" t="s">
        <v>7829</v>
      </c>
    </row>
    <row r="16057" spans="1:9">
      <c r="A16057" s="775" t="str">
        <f>Table_wabobpsvr_AzureCalc_AzureCalcRateCard[[#This Row],[ServiceName]]&amp;Table_wabobpsvr_AzureCalc_AzureCalcRateCard[[#This Row],[Price_Level]]&amp;Table_wabobpsvr_AzureCalc_AzureCalcRateCard[[#This Row],[Region]]</f>
        <v>S2 DocumentDB HoursMOSP2</v>
      </c>
      <c r="B16057" s="775">
        <v>2</v>
      </c>
      <c r="C16057" s="775" t="s">
        <v>87</v>
      </c>
      <c r="D16057" s="775" t="s">
        <v>606</v>
      </c>
      <c r="E16057" s="775">
        <v>999999</v>
      </c>
      <c r="F16057" s="775" t="s">
        <v>4321</v>
      </c>
      <c r="G16057" s="775"/>
      <c r="H16057" s="775"/>
      <c r="I16057" s="775"/>
    </row>
    <row r="16058" spans="1:9">
      <c r="A16058" s="775" t="str">
        <f>Table_wabobpsvr_AzureCalc_AzureCalcRateCard[[#This Row],[ServiceName]]&amp;Table_wabobpsvr_AzureCalc_AzureCalcRateCard[[#This Row],[Price_Level]]&amp;Table_wabobpsvr_AzureCalc_AzureCalcRateCard[[#This Row],[Region]]</f>
        <v>A10 VM (Windows)B1</v>
      </c>
      <c r="B16058" s="775">
        <v>1</v>
      </c>
      <c r="C16058" s="775" t="s">
        <v>87</v>
      </c>
      <c r="D16058" s="775" t="s">
        <v>175</v>
      </c>
      <c r="E16058" s="775">
        <v>1.0152000000000001</v>
      </c>
      <c r="F16058" s="775" t="s">
        <v>1232</v>
      </c>
      <c r="G16058" s="775" t="s">
        <v>4349</v>
      </c>
      <c r="H16058" s="775" t="s">
        <v>4350</v>
      </c>
      <c r="I16058" s="775" t="s">
        <v>4947</v>
      </c>
    </row>
    <row r="16059" spans="1:9">
      <c r="A16059" s="775" t="str">
        <f>Table_wabobpsvr_AzureCalc_AzureCalcRateCard[[#This Row],[ServiceName]]&amp;Table_wabobpsvr_AzureCalc_AzureCalcRateCard[[#This Row],[Price_Level]]&amp;Table_wabobpsvr_AzureCalc_AzureCalcRateCard[[#This Row],[Region]]</f>
        <v>A10 VM (Windows)C1</v>
      </c>
      <c r="B16059" s="775">
        <v>1</v>
      </c>
      <c r="C16059" s="775" t="s">
        <v>87</v>
      </c>
      <c r="D16059" s="775" t="s">
        <v>177</v>
      </c>
      <c r="E16059" s="775">
        <v>0.98280000000000001</v>
      </c>
      <c r="F16059" s="775" t="s">
        <v>1232</v>
      </c>
      <c r="G16059" s="775" t="s">
        <v>4349</v>
      </c>
      <c r="H16059" s="775" t="s">
        <v>4350</v>
      </c>
      <c r="I16059" s="775" t="s">
        <v>4947</v>
      </c>
    </row>
    <row r="16060" spans="1:9">
      <c r="A16060" s="775" t="str">
        <f>Table_wabobpsvr_AzureCalc_AzureCalcRateCard[[#This Row],[ServiceName]]&amp;Table_wabobpsvr_AzureCalc_AzureCalcRateCard[[#This Row],[Price_Level]]&amp;Table_wabobpsvr_AzureCalc_AzureCalcRateCard[[#This Row],[Region]]</f>
        <v>A10 VM (Windows)D1</v>
      </c>
      <c r="B16060" s="775">
        <v>1</v>
      </c>
      <c r="C16060" s="775" t="s">
        <v>87</v>
      </c>
      <c r="D16060" s="775" t="s">
        <v>176</v>
      </c>
      <c r="E16060" s="775">
        <v>0.95040000000000002</v>
      </c>
      <c r="F16060" s="775" t="s">
        <v>1232</v>
      </c>
      <c r="G16060" s="775" t="s">
        <v>4349</v>
      </c>
      <c r="H16060" s="775" t="s">
        <v>4350</v>
      </c>
      <c r="I16060" s="775" t="s">
        <v>4947</v>
      </c>
    </row>
    <row r="16061" spans="1:9">
      <c r="A16061" s="775" t="str">
        <f>Table_wabobpsvr_AzureCalc_AzureCalcRateCard[[#This Row],[ServiceName]]&amp;Table_wabobpsvr_AzureCalc_AzureCalcRateCard[[#This Row],[Price_Level]]&amp;Table_wabobpsvr_AzureCalc_AzureCalcRateCard[[#This Row],[Region]]</f>
        <v>A11 VM (Non-Windows)MOSP1</v>
      </c>
      <c r="B16061" s="775">
        <v>1</v>
      </c>
      <c r="C16061" s="775" t="s">
        <v>87</v>
      </c>
      <c r="D16061" s="775" t="s">
        <v>606</v>
      </c>
      <c r="E16061" s="775">
        <v>1.4</v>
      </c>
      <c r="F16061" s="775" t="s">
        <v>1233</v>
      </c>
      <c r="G16061" s="775"/>
      <c r="H16061" s="775"/>
      <c r="I16061" s="775" t="s">
        <v>4952</v>
      </c>
    </row>
    <row r="16062" spans="1:9">
      <c r="A16062" s="775" t="str">
        <f>Table_wabobpsvr_AzureCalc_AzureCalcRateCard[[#This Row],[ServiceName]]&amp;Table_wabobpsvr_AzureCalc_AzureCalcRateCard[[#This Row],[Price_Level]]&amp;Table_wabobpsvr_AzureCalc_AzureCalcRateCard[[#This Row],[Region]]</f>
        <v>A11 VM (Non-Windows)A1</v>
      </c>
      <c r="B16062" s="775">
        <v>1</v>
      </c>
      <c r="C16062" s="775" t="s">
        <v>87</v>
      </c>
      <c r="D16062" s="775" t="s">
        <v>174</v>
      </c>
      <c r="E16062" s="775">
        <v>1.3580000000000001</v>
      </c>
      <c r="F16062" s="775" t="s">
        <v>1233</v>
      </c>
      <c r="G16062" s="775" t="s">
        <v>4364</v>
      </c>
      <c r="H16062" s="775" t="s">
        <v>4365</v>
      </c>
      <c r="I16062" s="775" t="s">
        <v>4952</v>
      </c>
    </row>
    <row r="16063" spans="1:9">
      <c r="A16063" s="775" t="str">
        <f>Table_wabobpsvr_AzureCalc_AzureCalcRateCard[[#This Row],[ServiceName]]&amp;Table_wabobpsvr_AzureCalc_AzureCalcRateCard[[#This Row],[Price_Level]]&amp;Table_wabobpsvr_AzureCalc_AzureCalcRateCard[[#This Row],[Region]]</f>
        <v>A11 VM (Non-Windows)B1</v>
      </c>
      <c r="B16063" s="775">
        <v>1</v>
      </c>
      <c r="C16063" s="775" t="s">
        <v>87</v>
      </c>
      <c r="D16063" s="775" t="s">
        <v>175</v>
      </c>
      <c r="E16063" s="775">
        <v>1.3160000000000001</v>
      </c>
      <c r="F16063" s="775" t="s">
        <v>1233</v>
      </c>
      <c r="G16063" s="775" t="s">
        <v>4364</v>
      </c>
      <c r="H16063" s="775" t="s">
        <v>4365</v>
      </c>
      <c r="I16063" s="775" t="s">
        <v>4952</v>
      </c>
    </row>
    <row r="16064" spans="1:9">
      <c r="A16064" s="775" t="str">
        <f>Table_wabobpsvr_AzureCalc_AzureCalcRateCard[[#This Row],[ServiceName]]&amp;Table_wabobpsvr_AzureCalc_AzureCalcRateCard[[#This Row],[Price_Level]]&amp;Table_wabobpsvr_AzureCalc_AzureCalcRateCard[[#This Row],[Region]]</f>
        <v>A11 VM (Non-Windows)C1</v>
      </c>
      <c r="B16064" s="775">
        <v>1</v>
      </c>
      <c r="C16064" s="775" t="s">
        <v>87</v>
      </c>
      <c r="D16064" s="775" t="s">
        <v>177</v>
      </c>
      <c r="E16064" s="775">
        <v>1.274</v>
      </c>
      <c r="F16064" s="775" t="s">
        <v>1233</v>
      </c>
      <c r="G16064" s="775" t="s">
        <v>4364</v>
      </c>
      <c r="H16064" s="775" t="s">
        <v>4365</v>
      </c>
      <c r="I16064" s="775" t="s">
        <v>4952</v>
      </c>
    </row>
    <row r="16065" spans="1:9">
      <c r="A16065" s="775" t="str">
        <f>Table_wabobpsvr_AzureCalc_AzureCalcRateCard[[#This Row],[ServiceName]]&amp;Table_wabobpsvr_AzureCalc_AzureCalcRateCard[[#This Row],[Price_Level]]&amp;Table_wabobpsvr_AzureCalc_AzureCalcRateCard[[#This Row],[Region]]</f>
        <v>A11 VM (Non-Windows)D1</v>
      </c>
      <c r="B16065" s="775">
        <v>1</v>
      </c>
      <c r="C16065" s="775" t="s">
        <v>87</v>
      </c>
      <c r="D16065" s="775" t="s">
        <v>176</v>
      </c>
      <c r="E16065" s="775">
        <v>1.232</v>
      </c>
      <c r="F16065" s="775" t="s">
        <v>1233</v>
      </c>
      <c r="G16065" s="775" t="s">
        <v>4364</v>
      </c>
      <c r="H16065" s="775" t="s">
        <v>4365</v>
      </c>
      <c r="I16065" s="775" t="s">
        <v>4952</v>
      </c>
    </row>
    <row r="16066" spans="1:9">
      <c r="A16066" s="775" t="str">
        <f>Table_wabobpsvr_AzureCalc_AzureCalcRateCard[[#This Row],[ServiceName]]&amp;Table_wabobpsvr_AzureCalc_AzureCalcRateCard[[#This Row],[Price_Level]]&amp;Table_wabobpsvr_AzureCalc_AzureCalcRateCard[[#This Row],[Region]]</f>
        <v>A11 VM (Windows)MOSP1</v>
      </c>
      <c r="B16066" s="775">
        <v>1</v>
      </c>
      <c r="C16066" s="775" t="s">
        <v>87</v>
      </c>
      <c r="D16066" s="775" t="s">
        <v>606</v>
      </c>
      <c r="E16066" s="775">
        <v>2.16</v>
      </c>
      <c r="F16066" s="775" t="s">
        <v>1222</v>
      </c>
      <c r="G16066" s="775"/>
      <c r="H16066" s="775"/>
      <c r="I16066" s="775" t="s">
        <v>5585</v>
      </c>
    </row>
    <row r="16067" spans="1:9">
      <c r="A16067" s="775" t="str">
        <f>Table_wabobpsvr_AzureCalc_AzureCalcRateCard[[#This Row],[ServiceName]]&amp;Table_wabobpsvr_AzureCalc_AzureCalcRateCard[[#This Row],[Price_Level]]&amp;Table_wabobpsvr_AzureCalc_AzureCalcRateCard[[#This Row],[Region]]</f>
        <v>A11 VM (Windows)A1</v>
      </c>
      <c r="B16067" s="775">
        <v>1</v>
      </c>
      <c r="C16067" s="775" t="s">
        <v>87</v>
      </c>
      <c r="D16067" s="775" t="s">
        <v>174</v>
      </c>
      <c r="E16067" s="775">
        <v>2.0952000000000002</v>
      </c>
      <c r="F16067" s="775" t="s">
        <v>1222</v>
      </c>
      <c r="G16067" s="775" t="s">
        <v>4377</v>
      </c>
      <c r="H16067" s="775" t="s">
        <v>4378</v>
      </c>
      <c r="I16067" s="775" t="s">
        <v>5585</v>
      </c>
    </row>
    <row r="16068" spans="1:9">
      <c r="A16068" s="775" t="str">
        <f>Table_wabobpsvr_AzureCalc_AzureCalcRateCard[[#This Row],[ServiceName]]&amp;Table_wabobpsvr_AzureCalc_AzureCalcRateCard[[#This Row],[Price_Level]]&amp;Table_wabobpsvr_AzureCalc_AzureCalcRateCard[[#This Row],[Region]]</f>
        <v>A0 Cloud ServicesC8</v>
      </c>
      <c r="B16068" s="775">
        <v>8</v>
      </c>
      <c r="C16068" s="775" t="s">
        <v>680</v>
      </c>
      <c r="D16068" s="775" t="s">
        <v>177</v>
      </c>
      <c r="E16068" s="775">
        <v>1.34E-2</v>
      </c>
      <c r="F16068" s="775" t="s">
        <v>699</v>
      </c>
      <c r="G16068" s="775" t="s">
        <v>1770</v>
      </c>
      <c r="H16068" s="775" t="s">
        <v>1771</v>
      </c>
      <c r="I16068" s="775" t="s">
        <v>6421</v>
      </c>
    </row>
    <row r="16069" spans="1:9">
      <c r="A16069" s="775" t="str">
        <f>Table_wabobpsvr_AzureCalc_AzureCalcRateCard[[#This Row],[ServiceName]]&amp;Table_wabobpsvr_AzureCalc_AzureCalcRateCard[[#This Row],[Price_Level]]&amp;Table_wabobpsvr_AzureCalc_AzureCalcRateCard[[#This Row],[Region]]</f>
        <v>A0 Cloud ServicesD8</v>
      </c>
      <c r="B16069" s="775">
        <v>8</v>
      </c>
      <c r="C16069" s="775" t="s">
        <v>680</v>
      </c>
      <c r="D16069" s="775" t="s">
        <v>176</v>
      </c>
      <c r="E16069" s="775">
        <v>1.2800000000000001E-2</v>
      </c>
      <c r="F16069" s="775" t="s">
        <v>699</v>
      </c>
      <c r="G16069" s="775" t="s">
        <v>1770</v>
      </c>
      <c r="H16069" s="775" t="s">
        <v>1771</v>
      </c>
      <c r="I16069" s="775" t="s">
        <v>6421</v>
      </c>
    </row>
    <row r="16070" spans="1:9">
      <c r="A16070" s="775" t="str">
        <f>Table_wabobpsvr_AzureCalc_AzureCalcRateCard[[#This Row],[ServiceName]]&amp;Table_wabobpsvr_AzureCalc_AzureCalcRateCard[[#This Row],[Price_Level]]&amp;Table_wabobpsvr_AzureCalc_AzureCalcRateCard[[#This Row],[Region]]</f>
        <v>A0 Cloud ServicesMOSP9</v>
      </c>
      <c r="B16070" s="775">
        <v>9</v>
      </c>
      <c r="C16070" s="775" t="s">
        <v>680</v>
      </c>
      <c r="D16070" s="775" t="s">
        <v>606</v>
      </c>
      <c r="E16070" s="775">
        <v>0.02</v>
      </c>
      <c r="F16070" s="775" t="s">
        <v>699</v>
      </c>
      <c r="G16070" s="775" t="s">
        <v>4235</v>
      </c>
      <c r="H16070" s="775" t="s">
        <v>4235</v>
      </c>
      <c r="I16070" s="775" t="s">
        <v>6422</v>
      </c>
    </row>
    <row r="16071" spans="1:9">
      <c r="A16071" s="775" t="str">
        <f>Table_wabobpsvr_AzureCalc_AzureCalcRateCard[[#This Row],[ServiceName]]&amp;Table_wabobpsvr_AzureCalc_AzureCalcRateCard[[#This Row],[Price_Level]]&amp;Table_wabobpsvr_AzureCalc_AzureCalcRateCard[[#This Row],[Region]]</f>
        <v>A0 Cloud ServicesA9</v>
      </c>
      <c r="B16071" s="775">
        <v>9</v>
      </c>
      <c r="C16071" s="775" t="s">
        <v>680</v>
      </c>
      <c r="D16071" s="775" t="s">
        <v>174</v>
      </c>
      <c r="E16071" s="775">
        <v>1.46E-2</v>
      </c>
      <c r="F16071" s="775" t="s">
        <v>699</v>
      </c>
      <c r="G16071" s="775" t="s">
        <v>1772</v>
      </c>
      <c r="H16071" s="775" t="s">
        <v>1773</v>
      </c>
      <c r="I16071" s="775" t="s">
        <v>6422</v>
      </c>
    </row>
    <row r="16072" spans="1:9">
      <c r="A16072" s="775" t="str">
        <f>Table_wabobpsvr_AzureCalc_AzureCalcRateCard[[#This Row],[ServiceName]]&amp;Table_wabobpsvr_AzureCalc_AzureCalcRateCard[[#This Row],[Price_Level]]&amp;Table_wabobpsvr_AzureCalc_AzureCalcRateCard[[#This Row],[Region]]</f>
        <v>A0 Cloud ServicesB9</v>
      </c>
      <c r="B16072" s="775">
        <v>9</v>
      </c>
      <c r="C16072" s="775" t="s">
        <v>680</v>
      </c>
      <c r="D16072" s="775" t="s">
        <v>175</v>
      </c>
      <c r="E16072" s="775">
        <v>1.4E-2</v>
      </c>
      <c r="F16072" s="775" t="s">
        <v>699</v>
      </c>
      <c r="G16072" s="775" t="s">
        <v>1772</v>
      </c>
      <c r="H16072" s="775" t="s">
        <v>1773</v>
      </c>
      <c r="I16072" s="775" t="s">
        <v>6422</v>
      </c>
    </row>
    <row r="16073" spans="1:9">
      <c r="A16073" s="775" t="str">
        <f>Table_wabobpsvr_AzureCalc_AzureCalcRateCard[[#This Row],[ServiceName]]&amp;Table_wabobpsvr_AzureCalc_AzureCalcRateCard[[#This Row],[Price_Level]]&amp;Table_wabobpsvr_AzureCalc_AzureCalcRateCard[[#This Row],[Region]]</f>
        <v>A0 Cloud ServicesC9</v>
      </c>
      <c r="B16073" s="775">
        <v>9</v>
      </c>
      <c r="C16073" s="775" t="s">
        <v>680</v>
      </c>
      <c r="D16073" s="775" t="s">
        <v>177</v>
      </c>
      <c r="E16073" s="775">
        <v>1.34E-2</v>
      </c>
      <c r="F16073" s="775" t="s">
        <v>699</v>
      </c>
      <c r="G16073" s="775" t="s">
        <v>1772</v>
      </c>
      <c r="H16073" s="775" t="s">
        <v>1773</v>
      </c>
      <c r="I16073" s="775" t="s">
        <v>6422</v>
      </c>
    </row>
    <row r="16074" spans="1:9">
      <c r="A16074" s="775" t="str">
        <f>Table_wabobpsvr_AzureCalc_AzureCalcRateCard[[#This Row],[ServiceName]]&amp;Table_wabobpsvr_AzureCalc_AzureCalcRateCard[[#This Row],[Price_Level]]&amp;Table_wabobpsvr_AzureCalc_AzureCalcRateCard[[#This Row],[Region]]</f>
        <v>A0 Cloud ServicesD9</v>
      </c>
      <c r="B16074" s="775">
        <v>9</v>
      </c>
      <c r="C16074" s="775" t="s">
        <v>680</v>
      </c>
      <c r="D16074" s="775" t="s">
        <v>176</v>
      </c>
      <c r="E16074" s="775">
        <v>1.2800000000000001E-2</v>
      </c>
      <c r="F16074" s="775" t="s">
        <v>699</v>
      </c>
      <c r="G16074" s="775" t="s">
        <v>1772</v>
      </c>
      <c r="H16074" s="775" t="s">
        <v>1773</v>
      </c>
      <c r="I16074" s="775" t="s">
        <v>6422</v>
      </c>
    </row>
    <row r="16075" spans="1:9">
      <c r="A16075" s="775" t="str">
        <f>Table_wabobpsvr_AzureCalc_AzureCalcRateCard[[#This Row],[ServiceName]]&amp;Table_wabobpsvr_AzureCalc_AzureCalcRateCard[[#This Row],[Price_Level]]&amp;Table_wabobpsvr_AzureCalc_AzureCalcRateCard[[#This Row],[Region]]</f>
        <v>A0 Cloud ServicesMOSP10</v>
      </c>
      <c r="B16075" s="775">
        <v>10</v>
      </c>
      <c r="C16075" s="775" t="s">
        <v>680</v>
      </c>
      <c r="D16075" s="775" t="s">
        <v>606</v>
      </c>
      <c r="E16075" s="775">
        <v>0.02</v>
      </c>
      <c r="F16075" s="775" t="s">
        <v>699</v>
      </c>
      <c r="G16075" s="775" t="s">
        <v>4235</v>
      </c>
      <c r="H16075" s="775" t="s">
        <v>4235</v>
      </c>
      <c r="I16075" s="775" t="s">
        <v>6423</v>
      </c>
    </row>
    <row r="16076" spans="1:9">
      <c r="A16076" s="775" t="str">
        <f>Table_wabobpsvr_AzureCalc_AzureCalcRateCard[[#This Row],[ServiceName]]&amp;Table_wabobpsvr_AzureCalc_AzureCalcRateCard[[#This Row],[Price_Level]]&amp;Table_wabobpsvr_AzureCalc_AzureCalcRateCard[[#This Row],[Region]]</f>
        <v>Basic.A1 VM (Non-Windows)D1</v>
      </c>
      <c r="B16076" s="775">
        <v>1</v>
      </c>
      <c r="C16076" s="775" t="s">
        <v>680</v>
      </c>
      <c r="D16076" s="775" t="s">
        <v>176</v>
      </c>
      <c r="E16076" s="775">
        <v>2.8160000000000001E-2</v>
      </c>
      <c r="F16076" s="775" t="s">
        <v>686</v>
      </c>
      <c r="G16076" s="775" t="s">
        <v>1678</v>
      </c>
      <c r="H16076" s="775" t="s">
        <v>1679</v>
      </c>
      <c r="I16076" s="775" t="s">
        <v>5128</v>
      </c>
    </row>
    <row r="16077" spans="1:9">
      <c r="A16077" s="775" t="str">
        <f>Table_wabobpsvr_AzureCalc_AzureCalcRateCard[[#This Row],[ServiceName]]&amp;Table_wabobpsvr_AzureCalc_AzureCalcRateCard[[#This Row],[Price_Level]]&amp;Table_wabobpsvr_AzureCalc_AzureCalcRateCard[[#This Row],[Region]]</f>
        <v>Basic.A0 VM (Non-Windows)MOSP9</v>
      </c>
      <c r="B16077" s="775">
        <v>9</v>
      </c>
      <c r="C16077" s="775" t="s">
        <v>680</v>
      </c>
      <c r="D16077" s="775" t="s">
        <v>606</v>
      </c>
      <c r="E16077" s="775">
        <v>1.7999999999999999E-2</v>
      </c>
      <c r="F16077" s="775" t="s">
        <v>701</v>
      </c>
      <c r="G16077" s="775" t="s">
        <v>4235</v>
      </c>
      <c r="H16077" s="775" t="s">
        <v>4235</v>
      </c>
      <c r="I16077" s="775" t="s">
        <v>6424</v>
      </c>
    </row>
    <row r="16078" spans="1:9">
      <c r="A16078" s="775" t="str">
        <f>Table_wabobpsvr_AzureCalc_AzureCalcRateCard[[#This Row],[ServiceName]]&amp;Table_wabobpsvr_AzureCalc_AzureCalcRateCard[[#This Row],[Price_Level]]&amp;Table_wabobpsvr_AzureCalc_AzureCalcRateCard[[#This Row],[Region]]</f>
        <v>Basic.A0 VM (Non-Windows)A9</v>
      </c>
      <c r="B16078" s="775">
        <v>9</v>
      </c>
      <c r="C16078" s="775" t="s">
        <v>680</v>
      </c>
      <c r="D16078" s="775" t="s">
        <v>174</v>
      </c>
      <c r="E16078" s="775">
        <v>1.3140000000000001E-2</v>
      </c>
      <c r="F16078" s="775" t="s">
        <v>701</v>
      </c>
      <c r="G16078" s="775" t="s">
        <v>1774</v>
      </c>
      <c r="H16078" s="775" t="s">
        <v>1775</v>
      </c>
      <c r="I16078" s="775" t="s">
        <v>6424</v>
      </c>
    </row>
    <row r="16079" spans="1:9">
      <c r="A16079" s="775" t="str">
        <f>Table_wabobpsvr_AzureCalc_AzureCalcRateCard[[#This Row],[ServiceName]]&amp;Table_wabobpsvr_AzureCalc_AzureCalcRateCard[[#This Row],[Price_Level]]&amp;Table_wabobpsvr_AzureCalc_AzureCalcRateCard[[#This Row],[Region]]</f>
        <v>Basic.A0 VM (Non-Windows)B9</v>
      </c>
      <c r="B16079" s="775">
        <v>9</v>
      </c>
      <c r="C16079" s="775" t="s">
        <v>680</v>
      </c>
      <c r="D16079" s="775" t="s">
        <v>175</v>
      </c>
      <c r="E16079" s="775">
        <v>1.26E-2</v>
      </c>
      <c r="F16079" s="775" t="s">
        <v>701</v>
      </c>
      <c r="G16079" s="775" t="s">
        <v>1774</v>
      </c>
      <c r="H16079" s="775" t="s">
        <v>1775</v>
      </c>
      <c r="I16079" s="775" t="s">
        <v>6424</v>
      </c>
    </row>
    <row r="16080" spans="1:9">
      <c r="A16080" s="775" t="str">
        <f>Table_wabobpsvr_AzureCalc_AzureCalcRateCard[[#This Row],[ServiceName]]&amp;Table_wabobpsvr_AzureCalc_AzureCalcRateCard[[#This Row],[Price_Level]]&amp;Table_wabobpsvr_AzureCalc_AzureCalcRateCard[[#This Row],[Region]]</f>
        <v>Basic.A0 VM (Non-Windows)C9</v>
      </c>
      <c r="B16080" s="775">
        <v>9</v>
      </c>
      <c r="C16080" s="775" t="s">
        <v>680</v>
      </c>
      <c r="D16080" s="775" t="s">
        <v>177</v>
      </c>
      <c r="E16080" s="775">
        <v>1.206E-2</v>
      </c>
      <c r="F16080" s="775" t="s">
        <v>701</v>
      </c>
      <c r="G16080" s="775" t="s">
        <v>1774</v>
      </c>
      <c r="H16080" s="775" t="s">
        <v>1775</v>
      </c>
      <c r="I16080" s="775" t="s">
        <v>6424</v>
      </c>
    </row>
    <row r="16081" spans="1:9">
      <c r="A16081" s="775" t="str">
        <f>Table_wabobpsvr_AzureCalc_AzureCalcRateCard[[#This Row],[ServiceName]]&amp;Table_wabobpsvr_AzureCalc_AzureCalcRateCard[[#This Row],[Price_Level]]&amp;Table_wabobpsvr_AzureCalc_AzureCalcRateCard[[#This Row],[Region]]</f>
        <v>Basic.A0 VM (Non-Windows)D9</v>
      </c>
      <c r="B16081" s="775">
        <v>9</v>
      </c>
      <c r="C16081" s="775" t="s">
        <v>680</v>
      </c>
      <c r="D16081" s="775" t="s">
        <v>176</v>
      </c>
      <c r="E16081" s="775">
        <v>1.1520000000000001E-2</v>
      </c>
      <c r="F16081" s="775" t="s">
        <v>701</v>
      </c>
      <c r="G16081" s="775" t="s">
        <v>1774</v>
      </c>
      <c r="H16081" s="775" t="s">
        <v>1775</v>
      </c>
      <c r="I16081" s="775" t="s">
        <v>6424</v>
      </c>
    </row>
    <row r="16082" spans="1:9">
      <c r="A16082" s="775" t="str">
        <f>Table_wabobpsvr_AzureCalc_AzureCalcRateCard[[#This Row],[ServiceName]]&amp;Table_wabobpsvr_AzureCalc_AzureCalcRateCard[[#This Row],[Price_Level]]&amp;Table_wabobpsvr_AzureCalc_AzureCalcRateCard[[#This Row],[Region]]</f>
        <v>Basic.A0 VM (Non-Windows)MOSP10</v>
      </c>
      <c r="B16082" s="775">
        <v>10</v>
      </c>
      <c r="C16082" s="775" t="s">
        <v>680</v>
      </c>
      <c r="D16082" s="775" t="s">
        <v>606</v>
      </c>
      <c r="E16082" s="775">
        <v>1.7999999999999999E-2</v>
      </c>
      <c r="F16082" s="775" t="s">
        <v>701</v>
      </c>
      <c r="G16082" s="775" t="s">
        <v>4235</v>
      </c>
      <c r="H16082" s="775" t="s">
        <v>4235</v>
      </c>
      <c r="I16082" s="775" t="s">
        <v>6425</v>
      </c>
    </row>
    <row r="16083" spans="1:9">
      <c r="A16083" s="775" t="str">
        <f>Table_wabobpsvr_AzureCalc_AzureCalcRateCard[[#This Row],[ServiceName]]&amp;Table_wabobpsvr_AzureCalc_AzureCalcRateCard[[#This Row],[Price_Level]]&amp;Table_wabobpsvr_AzureCalc_AzureCalcRateCard[[#This Row],[Region]]</f>
        <v>Basic.A0 VM (Non-Windows)A10</v>
      </c>
      <c r="B16083" s="775">
        <v>10</v>
      </c>
      <c r="C16083" s="775" t="s">
        <v>680</v>
      </c>
      <c r="D16083" s="775" t="s">
        <v>174</v>
      </c>
      <c r="E16083" s="775">
        <v>1.3140000000000001E-2</v>
      </c>
      <c r="F16083" s="775" t="s">
        <v>701</v>
      </c>
      <c r="G16083" s="775" t="s">
        <v>1776</v>
      </c>
      <c r="H16083" s="775" t="s">
        <v>1777</v>
      </c>
      <c r="I16083" s="775" t="s">
        <v>6425</v>
      </c>
    </row>
    <row r="16084" spans="1:9">
      <c r="A16084" s="775" t="str">
        <f>Table_wabobpsvr_AzureCalc_AzureCalcRateCard[[#This Row],[ServiceName]]&amp;Table_wabobpsvr_AzureCalc_AzureCalcRateCard[[#This Row],[Price_Level]]&amp;Table_wabobpsvr_AzureCalc_AzureCalcRateCard[[#This Row],[Region]]</f>
        <v>Basic.A0 VM (Non-Windows)B10</v>
      </c>
      <c r="B16084" s="775">
        <v>10</v>
      </c>
      <c r="C16084" s="775" t="s">
        <v>680</v>
      </c>
      <c r="D16084" s="775" t="s">
        <v>175</v>
      </c>
      <c r="E16084" s="775">
        <v>1.26E-2</v>
      </c>
      <c r="F16084" s="775" t="s">
        <v>701</v>
      </c>
      <c r="G16084" s="775" t="s">
        <v>1776</v>
      </c>
      <c r="H16084" s="775" t="s">
        <v>1777</v>
      </c>
      <c r="I16084" s="775" t="s">
        <v>6425</v>
      </c>
    </row>
    <row r="16085" spans="1:9">
      <c r="A16085" s="775" t="str">
        <f>Table_wabobpsvr_AzureCalc_AzureCalcRateCard[[#This Row],[ServiceName]]&amp;Table_wabobpsvr_AzureCalc_AzureCalcRateCard[[#This Row],[Price_Level]]&amp;Table_wabobpsvr_AzureCalc_AzureCalcRateCard[[#This Row],[Region]]</f>
        <v>Basic.A0 VM (Non-Windows)C10</v>
      </c>
      <c r="B16085" s="775">
        <v>10</v>
      </c>
      <c r="C16085" s="775" t="s">
        <v>680</v>
      </c>
      <c r="D16085" s="775" t="s">
        <v>177</v>
      </c>
      <c r="E16085" s="775">
        <v>1.206E-2</v>
      </c>
      <c r="F16085" s="775" t="s">
        <v>701</v>
      </c>
      <c r="G16085" s="775" t="s">
        <v>1776</v>
      </c>
      <c r="H16085" s="775" t="s">
        <v>1777</v>
      </c>
      <c r="I16085" s="775" t="s">
        <v>6425</v>
      </c>
    </row>
    <row r="16086" spans="1:9">
      <c r="A16086" s="1039" t="str">
        <f>Table_wabobpsvr_AzureCalc_AzureCalcRateCard[[#This Row],[ServiceName]]&amp;Table_wabobpsvr_AzureCalc_AzureCalcRateCard[[#This Row],[Price_Level]]&amp;Table_wabobpsvr_AzureCalc_AzureCalcRateCard[[#This Row],[Region]]</f>
        <v>Basic.A1 VM (Non-Windows)MOSP7</v>
      </c>
      <c r="B16086" s="1039">
        <v>7</v>
      </c>
      <c r="C16086" s="1039" t="s">
        <v>680</v>
      </c>
      <c r="D16086" s="1039" t="s">
        <v>606</v>
      </c>
      <c r="E16086" s="1039">
        <v>4.7E-2</v>
      </c>
      <c r="F16086" s="1039" t="s">
        <v>686</v>
      </c>
      <c r="G16086" s="775" t="s">
        <v>4235</v>
      </c>
      <c r="H16086" s="775" t="s">
        <v>4235</v>
      </c>
      <c r="I16086" s="775" t="s">
        <v>6426</v>
      </c>
    </row>
    <row r="16087" spans="1:9">
      <c r="A16087" s="775" t="str">
        <f>Table_wabobpsvr_AzureCalc_AzureCalcRateCard[[#This Row],[ServiceName]]&amp;Table_wabobpsvr_AzureCalc_AzureCalcRateCard[[#This Row],[Price_Level]]&amp;Table_wabobpsvr_AzureCalc_AzureCalcRateCard[[#This Row],[Region]]</f>
        <v>Basic.A0 VM (Non-Windows)D10</v>
      </c>
      <c r="B16087" s="775">
        <v>10</v>
      </c>
      <c r="C16087" s="775" t="s">
        <v>680</v>
      </c>
      <c r="D16087" s="775" t="s">
        <v>176</v>
      </c>
      <c r="E16087" s="775">
        <v>1.1520000000000001E-2</v>
      </c>
      <c r="F16087" s="775" t="s">
        <v>701</v>
      </c>
      <c r="G16087" s="775" t="s">
        <v>1776</v>
      </c>
      <c r="H16087" s="775" t="s">
        <v>1777</v>
      </c>
      <c r="I16087" s="775" t="s">
        <v>6425</v>
      </c>
    </row>
    <row r="16088" spans="1:9">
      <c r="A16088" s="775" t="str">
        <f>Table_wabobpsvr_AzureCalc_AzureCalcRateCard[[#This Row],[ServiceName]]&amp;Table_wabobpsvr_AzureCalc_AzureCalcRateCard[[#This Row],[Price_Level]]&amp;Table_wabobpsvr_AzureCalc_AzureCalcRateCard[[#This Row],[Region]]</f>
        <v>Basic.A0 VM (Non-Windows)MOSP11</v>
      </c>
      <c r="B16088" s="775">
        <v>11</v>
      </c>
      <c r="C16088" s="775" t="s">
        <v>680</v>
      </c>
      <c r="D16088" s="775" t="s">
        <v>606</v>
      </c>
      <c r="E16088" s="775">
        <v>1.7999999999999999E-2</v>
      </c>
      <c r="F16088" s="775" t="s">
        <v>701</v>
      </c>
      <c r="G16088" s="775" t="s">
        <v>4235</v>
      </c>
      <c r="H16088" s="775" t="s">
        <v>4235</v>
      </c>
      <c r="I16088" s="775" t="s">
        <v>6427</v>
      </c>
    </row>
    <row r="16089" spans="1:9">
      <c r="A16089" s="775" t="str">
        <f>Table_wabobpsvr_AzureCalc_AzureCalcRateCard[[#This Row],[ServiceName]]&amp;Table_wabobpsvr_AzureCalc_AzureCalcRateCard[[#This Row],[Price_Level]]&amp;Table_wabobpsvr_AzureCalc_AzureCalcRateCard[[#This Row],[Region]]</f>
        <v>Basic.A0 VM (Non-Windows)A11</v>
      </c>
      <c r="B16089" s="775">
        <v>11</v>
      </c>
      <c r="C16089" s="775" t="s">
        <v>680</v>
      </c>
      <c r="D16089" s="775" t="s">
        <v>174</v>
      </c>
      <c r="E16089" s="775">
        <v>1.3140000000000001E-2</v>
      </c>
      <c r="F16089" s="775" t="s">
        <v>701</v>
      </c>
      <c r="G16089" s="775" t="s">
        <v>1778</v>
      </c>
      <c r="H16089" s="775" t="s">
        <v>1779</v>
      </c>
      <c r="I16089" s="775" t="s">
        <v>6427</v>
      </c>
    </row>
    <row r="16090" spans="1:9">
      <c r="A16090" s="775" t="str">
        <f>Table_wabobpsvr_AzureCalc_AzureCalcRateCard[[#This Row],[ServiceName]]&amp;Table_wabobpsvr_AzureCalc_AzureCalcRateCard[[#This Row],[Price_Level]]&amp;Table_wabobpsvr_AzureCalc_AzureCalcRateCard[[#This Row],[Region]]</f>
        <v>Basic.A0 VM (Non-Windows)B11</v>
      </c>
      <c r="B16090" s="775">
        <v>11</v>
      </c>
      <c r="C16090" s="775" t="s">
        <v>680</v>
      </c>
      <c r="D16090" s="775" t="s">
        <v>175</v>
      </c>
      <c r="E16090" s="775">
        <v>1.26E-2</v>
      </c>
      <c r="F16090" s="775" t="s">
        <v>701</v>
      </c>
      <c r="G16090" s="775" t="s">
        <v>1778</v>
      </c>
      <c r="H16090" s="775" t="s">
        <v>1779</v>
      </c>
      <c r="I16090" s="775" t="s">
        <v>6427</v>
      </c>
    </row>
    <row r="16091" spans="1:9">
      <c r="A16091" s="775" t="str">
        <f>Table_wabobpsvr_AzureCalc_AzureCalcRateCard[[#This Row],[ServiceName]]&amp;Table_wabobpsvr_AzureCalc_AzureCalcRateCard[[#This Row],[Price_Level]]&amp;Table_wabobpsvr_AzureCalc_AzureCalcRateCard[[#This Row],[Region]]</f>
        <v>Basic.A0 VM (Non-Windows)C11</v>
      </c>
      <c r="B16091" s="775">
        <v>11</v>
      </c>
      <c r="C16091" s="775" t="s">
        <v>680</v>
      </c>
      <c r="D16091" s="775" t="s">
        <v>177</v>
      </c>
      <c r="E16091" s="775">
        <v>1.206E-2</v>
      </c>
      <c r="F16091" s="775" t="s">
        <v>701</v>
      </c>
      <c r="G16091" s="775" t="s">
        <v>1778</v>
      </c>
      <c r="H16091" s="775" t="s">
        <v>1779</v>
      </c>
      <c r="I16091" s="775" t="s">
        <v>6427</v>
      </c>
    </row>
    <row r="16092" spans="1:9">
      <c r="A16092" s="775" t="str">
        <f>Table_wabobpsvr_AzureCalc_AzureCalcRateCard[[#This Row],[ServiceName]]&amp;Table_wabobpsvr_AzureCalc_AzureCalcRateCard[[#This Row],[Price_Level]]&amp;Table_wabobpsvr_AzureCalc_AzureCalcRateCard[[#This Row],[Region]]</f>
        <v>Basic.A0 VM (Non-Windows)D11</v>
      </c>
      <c r="B16092" s="775">
        <v>11</v>
      </c>
      <c r="C16092" s="775" t="s">
        <v>680</v>
      </c>
      <c r="D16092" s="775" t="s">
        <v>176</v>
      </c>
      <c r="E16092" s="775">
        <v>1.1520000000000001E-2</v>
      </c>
      <c r="F16092" s="775" t="s">
        <v>701</v>
      </c>
      <c r="G16092" s="775" t="s">
        <v>1778</v>
      </c>
      <c r="H16092" s="775" t="s">
        <v>1779</v>
      </c>
      <c r="I16092" s="775" t="s">
        <v>6427</v>
      </c>
    </row>
    <row r="16093" spans="1:9">
      <c r="A16093" s="775" t="str">
        <f>Table_wabobpsvr_AzureCalc_AzureCalcRateCard[[#This Row],[ServiceName]]&amp;Table_wabobpsvr_AzureCalc_AzureCalcRateCard[[#This Row],[Price_Level]]&amp;Table_wabobpsvr_AzureCalc_AzureCalcRateCard[[#This Row],[Region]]</f>
        <v>Basic.A0 VM (Non-Windows)MOSP12</v>
      </c>
      <c r="B16093" s="775">
        <v>12</v>
      </c>
      <c r="C16093" s="775" t="s">
        <v>680</v>
      </c>
      <c r="D16093" s="775" t="s">
        <v>606</v>
      </c>
      <c r="E16093" s="775">
        <v>1.7100000000000001E-2</v>
      </c>
      <c r="F16093" s="775" t="s">
        <v>701</v>
      </c>
      <c r="G16093" s="775" t="s">
        <v>4235</v>
      </c>
      <c r="H16093" s="775" t="s">
        <v>4235</v>
      </c>
      <c r="I16093" s="775" t="s">
        <v>5051</v>
      </c>
    </row>
    <row r="16094" spans="1:9">
      <c r="A16094" s="775" t="str">
        <f>Table_wabobpsvr_AzureCalc_AzureCalcRateCard[[#This Row],[ServiceName]]&amp;Table_wabobpsvr_AzureCalc_AzureCalcRateCard[[#This Row],[Price_Level]]&amp;Table_wabobpsvr_AzureCalc_AzureCalcRateCard[[#This Row],[Region]]</f>
        <v>Basic.A0 VM (Non-Windows)A12</v>
      </c>
      <c r="B16094" s="775">
        <v>12</v>
      </c>
      <c r="C16094" s="775" t="s">
        <v>680</v>
      </c>
      <c r="D16094" s="775" t="s">
        <v>174</v>
      </c>
      <c r="E16094" s="775">
        <v>1.3140000000000001E-2</v>
      </c>
      <c r="F16094" s="775" t="s">
        <v>701</v>
      </c>
      <c r="G16094" s="775" t="s">
        <v>1780</v>
      </c>
      <c r="H16094" s="775" t="s">
        <v>1781</v>
      </c>
      <c r="I16094" s="775" t="s">
        <v>5051</v>
      </c>
    </row>
    <row r="16095" spans="1:9">
      <c r="A16095" s="775" t="str">
        <f>Table_wabobpsvr_AzureCalc_AzureCalcRateCard[[#This Row],[ServiceName]]&amp;Table_wabobpsvr_AzureCalc_AzureCalcRateCard[[#This Row],[Price_Level]]&amp;Table_wabobpsvr_AzureCalc_AzureCalcRateCard[[#This Row],[Region]]</f>
        <v>Basic.A0 VM (Non-Windows)B12</v>
      </c>
      <c r="B16095" s="775">
        <v>12</v>
      </c>
      <c r="C16095" s="775" t="s">
        <v>680</v>
      </c>
      <c r="D16095" s="775" t="s">
        <v>175</v>
      </c>
      <c r="E16095" s="775">
        <v>1.26E-2</v>
      </c>
      <c r="F16095" s="775" t="s">
        <v>701</v>
      </c>
      <c r="G16095" s="775" t="s">
        <v>1780</v>
      </c>
      <c r="H16095" s="775" t="s">
        <v>1781</v>
      </c>
      <c r="I16095" s="775" t="s">
        <v>5051</v>
      </c>
    </row>
    <row r="16096" spans="1:9">
      <c r="A16096" s="775" t="str">
        <f>Table_wabobpsvr_AzureCalc_AzureCalcRateCard[[#This Row],[ServiceName]]&amp;Table_wabobpsvr_AzureCalc_AzureCalcRateCard[[#This Row],[Price_Level]]&amp;Table_wabobpsvr_AzureCalc_AzureCalcRateCard[[#This Row],[Region]]</f>
        <v>Basic.A1 VM (Non-Windows)A7</v>
      </c>
      <c r="B16096" s="775">
        <v>7</v>
      </c>
      <c r="C16096" s="775" t="s">
        <v>680</v>
      </c>
      <c r="D16096" s="775" t="s">
        <v>174</v>
      </c>
      <c r="E16096" s="775">
        <v>3.431E-2</v>
      </c>
      <c r="F16096" s="775" t="s">
        <v>686</v>
      </c>
      <c r="G16096" s="775" t="s">
        <v>1782</v>
      </c>
      <c r="H16096" s="775" t="s">
        <v>1783</v>
      </c>
      <c r="I16096" s="775" t="s">
        <v>6426</v>
      </c>
    </row>
    <row r="16097" spans="1:9">
      <c r="A16097" s="775" t="str">
        <f>Table_wabobpsvr_AzureCalc_AzureCalcRateCard[[#This Row],[ServiceName]]&amp;Table_wabobpsvr_AzureCalc_AzureCalcRateCard[[#This Row],[Price_Level]]&amp;Table_wabobpsvr_AzureCalc_AzureCalcRateCard[[#This Row],[Region]]</f>
        <v>A0 Cloud ServicesMOSP5</v>
      </c>
      <c r="B16097" s="775">
        <v>5</v>
      </c>
      <c r="C16097" s="775" t="s">
        <v>680</v>
      </c>
      <c r="D16097" s="775" t="s">
        <v>606</v>
      </c>
      <c r="E16097" s="775">
        <v>0.02</v>
      </c>
      <c r="F16097" s="775" t="s">
        <v>699</v>
      </c>
      <c r="G16097" s="775" t="s">
        <v>4235</v>
      </c>
      <c r="H16097" s="775" t="s">
        <v>4235</v>
      </c>
      <c r="I16097" s="775" t="s">
        <v>6428</v>
      </c>
    </row>
    <row r="16098" spans="1:9">
      <c r="A16098" s="775" t="str">
        <f>Table_wabobpsvr_AzureCalc_AzureCalcRateCard[[#This Row],[ServiceName]]&amp;Table_wabobpsvr_AzureCalc_AzureCalcRateCard[[#This Row],[Price_Level]]&amp;Table_wabobpsvr_AzureCalc_AzureCalcRateCard[[#This Row],[Region]]</f>
        <v>A0 Cloud ServicesA5</v>
      </c>
      <c r="B16098" s="775">
        <v>5</v>
      </c>
      <c r="C16098" s="775" t="s">
        <v>680</v>
      </c>
      <c r="D16098" s="775" t="s">
        <v>174</v>
      </c>
      <c r="E16098" s="775">
        <v>1.46E-2</v>
      </c>
      <c r="F16098" s="775" t="s">
        <v>699</v>
      </c>
      <c r="G16098" s="775" t="s">
        <v>1784</v>
      </c>
      <c r="H16098" s="775" t="s">
        <v>1785</v>
      </c>
      <c r="I16098" s="775" t="s">
        <v>6428</v>
      </c>
    </row>
    <row r="16099" spans="1:9">
      <c r="A16099" s="775" t="str">
        <f>Table_wabobpsvr_AzureCalc_AzureCalcRateCard[[#This Row],[ServiceName]]&amp;Table_wabobpsvr_AzureCalc_AzureCalcRateCard[[#This Row],[Price_Level]]&amp;Table_wabobpsvr_AzureCalc_AzureCalcRateCard[[#This Row],[Region]]</f>
        <v>A0 Cloud ServicesB5</v>
      </c>
      <c r="B16099" s="775">
        <v>5</v>
      </c>
      <c r="C16099" s="775" t="s">
        <v>680</v>
      </c>
      <c r="D16099" s="775" t="s">
        <v>175</v>
      </c>
      <c r="E16099" s="775">
        <v>1.4E-2</v>
      </c>
      <c r="F16099" s="775" t="s">
        <v>699</v>
      </c>
      <c r="G16099" s="775" t="s">
        <v>1784</v>
      </c>
      <c r="H16099" s="775" t="s">
        <v>1785</v>
      </c>
      <c r="I16099" s="775" t="s">
        <v>6428</v>
      </c>
    </row>
    <row r="16100" spans="1:9">
      <c r="A16100" s="775" t="str">
        <f>Table_wabobpsvr_AzureCalc_AzureCalcRateCard[[#This Row],[ServiceName]]&amp;Table_wabobpsvr_AzureCalc_AzureCalcRateCard[[#This Row],[Price_Level]]&amp;Table_wabobpsvr_AzureCalc_AzureCalcRateCard[[#This Row],[Region]]</f>
        <v>A0 Cloud ServicesC5</v>
      </c>
      <c r="B16100" s="775">
        <v>5</v>
      </c>
      <c r="C16100" s="775" t="s">
        <v>680</v>
      </c>
      <c r="D16100" s="775" t="s">
        <v>177</v>
      </c>
      <c r="E16100" s="775">
        <v>1.34E-2</v>
      </c>
      <c r="F16100" s="775" t="s">
        <v>699</v>
      </c>
      <c r="G16100" s="775" t="s">
        <v>1784</v>
      </c>
      <c r="H16100" s="775" t="s">
        <v>1785</v>
      </c>
      <c r="I16100" s="775" t="s">
        <v>6428</v>
      </c>
    </row>
    <row r="16101" spans="1:9">
      <c r="A16101" s="775" t="str">
        <f>Table_wabobpsvr_AzureCalc_AzureCalcRateCard[[#This Row],[ServiceName]]&amp;Table_wabobpsvr_AzureCalc_AzureCalcRateCard[[#This Row],[Price_Level]]&amp;Table_wabobpsvr_AzureCalc_AzureCalcRateCard[[#This Row],[Region]]</f>
        <v>A0 Cloud ServicesD5</v>
      </c>
      <c r="B16101" s="775">
        <v>5</v>
      </c>
      <c r="C16101" s="775" t="s">
        <v>680</v>
      </c>
      <c r="D16101" s="775" t="s">
        <v>176</v>
      </c>
      <c r="E16101" s="775">
        <v>1.2800000000000001E-2</v>
      </c>
      <c r="F16101" s="775" t="s">
        <v>699</v>
      </c>
      <c r="G16101" s="775" t="s">
        <v>1784</v>
      </c>
      <c r="H16101" s="775" t="s">
        <v>1785</v>
      </c>
      <c r="I16101" s="775" t="s">
        <v>6428</v>
      </c>
    </row>
    <row r="16102" spans="1:9">
      <c r="A16102" s="775" t="str">
        <f>Table_wabobpsvr_AzureCalc_AzureCalcRateCard[[#This Row],[ServiceName]]&amp;Table_wabobpsvr_AzureCalc_AzureCalcRateCard[[#This Row],[Price_Level]]&amp;Table_wabobpsvr_AzureCalc_AzureCalcRateCard[[#This Row],[Region]]</f>
        <v>A0 Cloud ServicesMOSP1</v>
      </c>
      <c r="B16102" s="775">
        <v>1</v>
      </c>
      <c r="C16102" s="775" t="s">
        <v>680</v>
      </c>
      <c r="D16102" s="775" t="s">
        <v>606</v>
      </c>
      <c r="E16102" s="775">
        <v>0.02</v>
      </c>
      <c r="F16102" s="775" t="s">
        <v>699</v>
      </c>
      <c r="G16102" s="775" t="s">
        <v>4235</v>
      </c>
      <c r="H16102" s="775" t="s">
        <v>4235</v>
      </c>
      <c r="I16102" s="775" t="s">
        <v>6429</v>
      </c>
    </row>
    <row r="16103" spans="1:9">
      <c r="A16103" s="775" t="str">
        <f>Table_wabobpsvr_AzureCalc_AzureCalcRateCard[[#This Row],[ServiceName]]&amp;Table_wabobpsvr_AzureCalc_AzureCalcRateCard[[#This Row],[Price_Level]]&amp;Table_wabobpsvr_AzureCalc_AzureCalcRateCard[[#This Row],[Region]]</f>
        <v>A0 Cloud ServicesA1</v>
      </c>
      <c r="B16103" s="775">
        <v>1</v>
      </c>
      <c r="C16103" s="775" t="s">
        <v>680</v>
      </c>
      <c r="D16103" s="775" t="s">
        <v>174</v>
      </c>
      <c r="E16103" s="775">
        <v>1.46E-2</v>
      </c>
      <c r="F16103" s="775" t="s">
        <v>699</v>
      </c>
      <c r="G16103" s="775" t="s">
        <v>1786</v>
      </c>
      <c r="H16103" s="775" t="s">
        <v>1787</v>
      </c>
      <c r="I16103" s="775" t="s">
        <v>6429</v>
      </c>
    </row>
    <row r="16104" spans="1:9">
      <c r="A16104" s="775" t="str">
        <f>Table_wabobpsvr_AzureCalc_AzureCalcRateCard[[#This Row],[ServiceName]]&amp;Table_wabobpsvr_AzureCalc_AzureCalcRateCard[[#This Row],[Price_Level]]&amp;Table_wabobpsvr_AzureCalc_AzureCalcRateCard[[#This Row],[Region]]</f>
        <v>A0 Cloud ServicesB1</v>
      </c>
      <c r="B16104" s="775">
        <v>1</v>
      </c>
      <c r="C16104" s="775" t="s">
        <v>680</v>
      </c>
      <c r="D16104" s="775" t="s">
        <v>175</v>
      </c>
      <c r="E16104" s="775">
        <v>1.4E-2</v>
      </c>
      <c r="F16104" s="775" t="s">
        <v>699</v>
      </c>
      <c r="G16104" s="775" t="s">
        <v>1786</v>
      </c>
      <c r="H16104" s="775" t="s">
        <v>1787</v>
      </c>
      <c r="I16104" s="775" t="s">
        <v>6429</v>
      </c>
    </row>
    <row r="16105" spans="1:9">
      <c r="A16105" s="1039" t="str">
        <f>Table_wabobpsvr_AzureCalc_AzureCalcRateCard[[#This Row],[ServiceName]]&amp;Table_wabobpsvr_AzureCalc_AzureCalcRateCard[[#This Row],[Price_Level]]&amp;Table_wabobpsvr_AzureCalc_AzureCalcRateCard[[#This Row],[Region]]</f>
        <v>Standard Small Azure App Service HoursB12</v>
      </c>
      <c r="B16105" s="1039">
        <v>12</v>
      </c>
      <c r="C16105" s="1039" t="s">
        <v>680</v>
      </c>
      <c r="D16105" s="1039" t="s">
        <v>175</v>
      </c>
      <c r="E16105" s="1039">
        <v>7.4200000000000002E-2</v>
      </c>
      <c r="F16105" s="1039" t="s">
        <v>4409</v>
      </c>
      <c r="G16105" s="775" t="s">
        <v>1730</v>
      </c>
      <c r="H16105" s="775" t="s">
        <v>1731</v>
      </c>
      <c r="I16105" s="775" t="s">
        <v>5154</v>
      </c>
    </row>
    <row r="16106" spans="1:9">
      <c r="A16106" s="775" t="str">
        <f>Table_wabobpsvr_AzureCalc_AzureCalcRateCard[[#This Row],[ServiceName]]&amp;Table_wabobpsvr_AzureCalc_AzureCalcRateCard[[#This Row],[Price_Level]]&amp;Table_wabobpsvr_AzureCalc_AzureCalcRateCard[[#This Row],[Region]]</f>
        <v>Standard Small Azure App Service HoursC12</v>
      </c>
      <c r="B16106" s="775">
        <v>12</v>
      </c>
      <c r="C16106" s="775" t="s">
        <v>680</v>
      </c>
      <c r="D16106" s="775" t="s">
        <v>177</v>
      </c>
      <c r="E16106" s="775">
        <v>7.102E-2</v>
      </c>
      <c r="F16106" s="775" t="s">
        <v>4409</v>
      </c>
      <c r="G16106" s="775" t="s">
        <v>1730</v>
      </c>
      <c r="H16106" s="775" t="s">
        <v>1731</v>
      </c>
      <c r="I16106" s="775" t="s">
        <v>5154</v>
      </c>
    </row>
    <row r="16107" spans="1:9">
      <c r="A16107" s="775" t="str">
        <f>Table_wabobpsvr_AzureCalc_AzureCalcRateCard[[#This Row],[ServiceName]]&amp;Table_wabobpsvr_AzureCalc_AzureCalcRateCard[[#This Row],[Price_Level]]&amp;Table_wabobpsvr_AzureCalc_AzureCalcRateCard[[#This Row],[Region]]</f>
        <v>Standard Small Azure App Service HoursD12</v>
      </c>
      <c r="B16107" s="775">
        <v>12</v>
      </c>
      <c r="C16107" s="775" t="s">
        <v>680</v>
      </c>
      <c r="D16107" s="775" t="s">
        <v>176</v>
      </c>
      <c r="E16107" s="775">
        <v>6.7839999999999998E-2</v>
      </c>
      <c r="F16107" s="775" t="s">
        <v>4409</v>
      </c>
      <c r="G16107" s="775" t="s">
        <v>1730</v>
      </c>
      <c r="H16107" s="775" t="s">
        <v>1731</v>
      </c>
      <c r="I16107" s="775" t="s">
        <v>5154</v>
      </c>
    </row>
    <row r="16108" spans="1:9">
      <c r="A16108" s="775" t="str">
        <f>Table_wabobpsvr_AzureCalc_AzureCalcRateCard[[#This Row],[ServiceName]]&amp;Table_wabobpsvr_AzureCalc_AzureCalcRateCard[[#This Row],[Price_Level]]&amp;Table_wabobpsvr_AzureCalc_AzureCalcRateCard[[#This Row],[Region]]</f>
        <v>Standard Small Azure App Service HoursMOSP13</v>
      </c>
      <c r="B16108" s="775">
        <v>13</v>
      </c>
      <c r="C16108" s="775" t="s">
        <v>680</v>
      </c>
      <c r="D16108" s="775" t="s">
        <v>606</v>
      </c>
      <c r="E16108" s="775">
        <v>0.122</v>
      </c>
      <c r="F16108" s="775" t="s">
        <v>4409</v>
      </c>
      <c r="G16108" s="775" t="s">
        <v>4235</v>
      </c>
      <c r="H16108" s="775" t="s">
        <v>4235</v>
      </c>
      <c r="I16108" s="775" t="s">
        <v>6430</v>
      </c>
    </row>
    <row r="16109" spans="1:9">
      <c r="A16109" s="775" t="str">
        <f>Table_wabobpsvr_AzureCalc_AzureCalcRateCard[[#This Row],[ServiceName]]&amp;Table_wabobpsvr_AzureCalc_AzureCalcRateCard[[#This Row],[Price_Level]]&amp;Table_wabobpsvr_AzureCalc_AzureCalcRateCard[[#This Row],[Region]]</f>
        <v>Standard Small Azure App Service HoursA13</v>
      </c>
      <c r="B16109" s="775">
        <v>13</v>
      </c>
      <c r="C16109" s="775" t="s">
        <v>680</v>
      </c>
      <c r="D16109" s="775" t="s">
        <v>174</v>
      </c>
      <c r="E16109" s="775">
        <v>8.906E-2</v>
      </c>
      <c r="F16109" s="775" t="s">
        <v>4409</v>
      </c>
      <c r="G16109" s="775" t="s">
        <v>1788</v>
      </c>
      <c r="H16109" s="775" t="s">
        <v>1789</v>
      </c>
      <c r="I16109" s="775" t="s">
        <v>6430</v>
      </c>
    </row>
    <row r="16110" spans="1:9">
      <c r="A16110" s="1039" t="str">
        <f>Table_wabobpsvr_AzureCalc_AzureCalcRateCard[[#This Row],[ServiceName]]&amp;Table_wabobpsvr_AzureCalc_AzureCalcRateCard[[#This Row],[Price_Level]]&amp;Table_wabobpsvr_AzureCalc_AzureCalcRateCard[[#This Row],[Region]]</f>
        <v>Standard Small Azure App Service HoursB13</v>
      </c>
      <c r="B16110" s="1039">
        <v>13</v>
      </c>
      <c r="C16110" s="1039" t="s">
        <v>680</v>
      </c>
      <c r="D16110" s="1039" t="s">
        <v>175</v>
      </c>
      <c r="E16110" s="1039">
        <v>8.5400000000000004E-2</v>
      </c>
      <c r="F16110" s="1039" t="s">
        <v>4409</v>
      </c>
      <c r="G16110" s="775" t="s">
        <v>1788</v>
      </c>
      <c r="H16110" s="775" t="s">
        <v>1789</v>
      </c>
      <c r="I16110" s="775" t="s">
        <v>6430</v>
      </c>
    </row>
    <row r="16111" spans="1:9">
      <c r="A16111" s="1039" t="str">
        <f>Table_wabobpsvr_AzureCalc_AzureCalcRateCard[[#This Row],[ServiceName]]&amp;Table_wabobpsvr_AzureCalc_AzureCalcRateCard[[#This Row],[Price_Level]]&amp;Table_wabobpsvr_AzureCalc_AzureCalcRateCard[[#This Row],[Region]]</f>
        <v>Standard Small Azure App Service HoursC13</v>
      </c>
      <c r="B16111" s="1039">
        <v>13</v>
      </c>
      <c r="C16111" s="1039" t="s">
        <v>680</v>
      </c>
      <c r="D16111" s="1039" t="s">
        <v>177</v>
      </c>
      <c r="E16111" s="1039">
        <v>8.1739999999999993E-2</v>
      </c>
      <c r="F16111" s="1039" t="s">
        <v>4409</v>
      </c>
      <c r="G16111" s="775" t="s">
        <v>1788</v>
      </c>
      <c r="H16111" s="775" t="s">
        <v>1789</v>
      </c>
      <c r="I16111" s="775" t="s">
        <v>6430</v>
      </c>
    </row>
    <row r="16112" spans="1:9">
      <c r="A16112" s="775" t="str">
        <f>Table_wabobpsvr_AzureCalc_AzureCalcRateCard[[#This Row],[ServiceName]]&amp;Table_wabobpsvr_AzureCalc_AzureCalcRateCard[[#This Row],[Price_Level]]&amp;Table_wabobpsvr_AzureCalc_AzureCalcRateCard[[#This Row],[Region]]</f>
        <v>Standard Small Azure App Service HoursD13</v>
      </c>
      <c r="B16112" s="775">
        <v>13</v>
      </c>
      <c r="C16112" s="775" t="s">
        <v>680</v>
      </c>
      <c r="D16112" s="775" t="s">
        <v>176</v>
      </c>
      <c r="E16112" s="775">
        <v>7.8079999999999997E-2</v>
      </c>
      <c r="F16112" s="775" t="s">
        <v>4409</v>
      </c>
      <c r="G16112" s="775" t="s">
        <v>1788</v>
      </c>
      <c r="H16112" s="775" t="s">
        <v>1789</v>
      </c>
      <c r="I16112" s="775" t="s">
        <v>6430</v>
      </c>
    </row>
    <row r="16113" spans="1:9">
      <c r="A16113" s="775" t="str">
        <f>Table_wabobpsvr_AzureCalc_AzureCalcRateCard[[#This Row],[ServiceName]]&amp;Table_wabobpsvr_AzureCalc_AzureCalcRateCard[[#This Row],[Price_Level]]&amp;Table_wabobpsvr_AzureCalc_AzureCalcRateCard[[#This Row],[Region]]</f>
        <v>SNI SSLMOSP</v>
      </c>
      <c r="B16113" s="775"/>
      <c r="C16113" s="775" t="s">
        <v>574</v>
      </c>
      <c r="D16113" s="775" t="s">
        <v>606</v>
      </c>
      <c r="E16113" s="775">
        <v>9</v>
      </c>
      <c r="F16113" s="775" t="s">
        <v>301</v>
      </c>
      <c r="G16113" s="775" t="s">
        <v>4235</v>
      </c>
      <c r="H16113" s="775" t="s">
        <v>4235</v>
      </c>
      <c r="I16113" s="775" t="s">
        <v>6431</v>
      </c>
    </row>
    <row r="16114" spans="1:9">
      <c r="A16114" s="775" t="str">
        <f>Table_wabobpsvr_AzureCalc_AzureCalcRateCard[[#This Row],[ServiceName]]&amp;Table_wabobpsvr_AzureCalc_AzureCalcRateCard[[#This Row],[Price_Level]]&amp;Table_wabobpsvr_AzureCalc_AzureCalcRateCard[[#This Row],[Region]]</f>
        <v>SNI SSLA</v>
      </c>
      <c r="B16114" s="775"/>
      <c r="C16114" s="775" t="s">
        <v>574</v>
      </c>
      <c r="D16114" s="775" t="s">
        <v>174</v>
      </c>
      <c r="E16114" s="775">
        <v>6.57</v>
      </c>
      <c r="F16114" s="775" t="s">
        <v>301</v>
      </c>
      <c r="G16114" s="775" t="s">
        <v>1790</v>
      </c>
      <c r="H16114" s="775" t="s">
        <v>1791</v>
      </c>
      <c r="I16114" s="775" t="s">
        <v>6431</v>
      </c>
    </row>
    <row r="16115" spans="1:9">
      <c r="A16115" s="775" t="str">
        <f>Table_wabobpsvr_AzureCalc_AzureCalcRateCard[[#This Row],[ServiceName]]&amp;Table_wabobpsvr_AzureCalc_AzureCalcRateCard[[#This Row],[Price_Level]]&amp;Table_wabobpsvr_AzureCalc_AzureCalcRateCard[[#This Row],[Region]]</f>
        <v>SNI SSLB</v>
      </c>
      <c r="B16115" s="775"/>
      <c r="C16115" s="775" t="s">
        <v>574</v>
      </c>
      <c r="D16115" s="775" t="s">
        <v>175</v>
      </c>
      <c r="E16115" s="775">
        <v>6.3</v>
      </c>
      <c r="F16115" s="775" t="s">
        <v>301</v>
      </c>
      <c r="G16115" s="775" t="s">
        <v>1790</v>
      </c>
      <c r="H16115" s="775" t="s">
        <v>1791</v>
      </c>
      <c r="I16115" s="775" t="s">
        <v>6431</v>
      </c>
    </row>
    <row r="16116" spans="1:9">
      <c r="A16116" s="775" t="str">
        <f>Table_wabobpsvr_AzureCalc_AzureCalcRateCard[[#This Row],[ServiceName]]&amp;Table_wabobpsvr_AzureCalc_AzureCalcRateCard[[#This Row],[Price_Level]]&amp;Table_wabobpsvr_AzureCalc_AzureCalcRateCard[[#This Row],[Region]]</f>
        <v>SNI SSLC</v>
      </c>
      <c r="B16116" s="775"/>
      <c r="C16116" s="775" t="s">
        <v>574</v>
      </c>
      <c r="D16116" s="775" t="s">
        <v>177</v>
      </c>
      <c r="E16116" s="775">
        <v>6.03</v>
      </c>
      <c r="F16116" s="775" t="s">
        <v>301</v>
      </c>
      <c r="G16116" s="775" t="s">
        <v>1790</v>
      </c>
      <c r="H16116" s="775" t="s">
        <v>1791</v>
      </c>
      <c r="I16116" s="775" t="s">
        <v>6431</v>
      </c>
    </row>
    <row r="16117" spans="1:9">
      <c r="A16117" s="775" t="str">
        <f>Table_wabobpsvr_AzureCalc_AzureCalcRateCard[[#This Row],[ServiceName]]&amp;Table_wabobpsvr_AzureCalc_AzureCalcRateCard[[#This Row],[Price_Level]]&amp;Table_wabobpsvr_AzureCalc_AzureCalcRateCard[[#This Row],[Region]]</f>
        <v>SNI SSLD</v>
      </c>
      <c r="B16117" s="775"/>
      <c r="C16117" s="775" t="s">
        <v>574</v>
      </c>
      <c r="D16117" s="775" t="s">
        <v>176</v>
      </c>
      <c r="E16117" s="775">
        <v>5.76</v>
      </c>
      <c r="F16117" s="775" t="s">
        <v>301</v>
      </c>
      <c r="G16117" s="775" t="s">
        <v>1790</v>
      </c>
      <c r="H16117" s="775" t="s">
        <v>1791</v>
      </c>
      <c r="I16117" s="775" t="s">
        <v>6431</v>
      </c>
    </row>
    <row r="16118" spans="1:9">
      <c r="A16118" s="775" t="str">
        <f>Table_wabobpsvr_AzureCalc_AzureCalcRateCard[[#This Row],[ServiceName]]&amp;Table_wabobpsvr_AzureCalc_AzureCalcRateCard[[#This Row],[Price_Level]]&amp;Table_wabobpsvr_AzureCalc_AzureCalcRateCard[[#This Row],[Region]]</f>
        <v>IP SSLMOSP</v>
      </c>
      <c r="B16118" s="775"/>
      <c r="C16118" s="775" t="s">
        <v>574</v>
      </c>
      <c r="D16118" s="775" t="s">
        <v>606</v>
      </c>
      <c r="E16118" s="775">
        <v>39</v>
      </c>
      <c r="F16118" s="775" t="s">
        <v>302</v>
      </c>
      <c r="G16118" s="775" t="s">
        <v>4235</v>
      </c>
      <c r="H16118" s="775" t="s">
        <v>4235</v>
      </c>
      <c r="I16118" s="775" t="s">
        <v>6432</v>
      </c>
    </row>
    <row r="16119" spans="1:9">
      <c r="A16119" s="775" t="str">
        <f>Table_wabobpsvr_AzureCalc_AzureCalcRateCard[[#This Row],[ServiceName]]&amp;Table_wabobpsvr_AzureCalc_AzureCalcRateCard[[#This Row],[Price_Level]]&amp;Table_wabobpsvr_AzureCalc_AzureCalcRateCard[[#This Row],[Region]]</f>
        <v>IP SSLA</v>
      </c>
      <c r="B16119" s="775"/>
      <c r="C16119" s="775" t="s">
        <v>574</v>
      </c>
      <c r="D16119" s="775" t="s">
        <v>174</v>
      </c>
      <c r="E16119" s="775">
        <v>28.47</v>
      </c>
      <c r="F16119" s="775" t="s">
        <v>302</v>
      </c>
      <c r="G16119" s="775" t="s">
        <v>1792</v>
      </c>
      <c r="H16119" s="775" t="s">
        <v>1793</v>
      </c>
      <c r="I16119" s="775" t="s">
        <v>6432</v>
      </c>
    </row>
    <row r="16120" spans="1:9">
      <c r="A16120" s="775" t="str">
        <f>Table_wabobpsvr_AzureCalc_AzureCalcRateCard[[#This Row],[ServiceName]]&amp;Table_wabobpsvr_AzureCalc_AzureCalcRateCard[[#This Row],[Price_Level]]&amp;Table_wabobpsvr_AzureCalc_AzureCalcRateCard[[#This Row],[Region]]</f>
        <v>IP SSLB</v>
      </c>
      <c r="B16120" s="775"/>
      <c r="C16120" s="775" t="s">
        <v>574</v>
      </c>
      <c r="D16120" s="775" t="s">
        <v>175</v>
      </c>
      <c r="E16120" s="775">
        <v>27.3</v>
      </c>
      <c r="F16120" s="775" t="s">
        <v>302</v>
      </c>
      <c r="G16120" s="775" t="s">
        <v>1792</v>
      </c>
      <c r="H16120" s="775" t="s">
        <v>1793</v>
      </c>
      <c r="I16120" s="775" t="s">
        <v>6432</v>
      </c>
    </row>
    <row r="16121" spans="1:9">
      <c r="A16121" s="1039" t="str">
        <f>Table_wabobpsvr_AzureCalc_AzureCalcRateCard[[#This Row],[ServiceName]]&amp;Table_wabobpsvr_AzureCalc_AzureCalcRateCard[[#This Row],[Price_Level]]&amp;Table_wabobpsvr_AzureCalc_AzureCalcRateCard[[#This Row],[Region]]</f>
        <v>IP SSLC</v>
      </c>
      <c r="B16121" s="1039"/>
      <c r="C16121" s="1039" t="s">
        <v>574</v>
      </c>
      <c r="D16121" s="1039" t="s">
        <v>177</v>
      </c>
      <c r="E16121" s="1039">
        <v>26.13</v>
      </c>
      <c r="F16121" s="1039" t="s">
        <v>302</v>
      </c>
      <c r="G16121" s="775" t="s">
        <v>1792</v>
      </c>
      <c r="H16121" s="775" t="s">
        <v>1793</v>
      </c>
      <c r="I16121" s="775" t="s">
        <v>6432</v>
      </c>
    </row>
    <row r="16122" spans="1:9">
      <c r="A16122" s="1039" t="str">
        <f>Table_wabobpsvr_AzureCalc_AzureCalcRateCard[[#This Row],[ServiceName]]&amp;Table_wabobpsvr_AzureCalc_AzureCalcRateCard[[#This Row],[Price_Level]]&amp;Table_wabobpsvr_AzureCalc_AzureCalcRateCard[[#This Row],[Region]]</f>
        <v>IP SSLD</v>
      </c>
      <c r="B16122" s="1039"/>
      <c r="C16122" s="1039" t="s">
        <v>574</v>
      </c>
      <c r="D16122" s="1039" t="s">
        <v>176</v>
      </c>
      <c r="E16122" s="1039">
        <v>24.96</v>
      </c>
      <c r="F16122" s="1039" t="s">
        <v>302</v>
      </c>
      <c r="G16122" s="775" t="s">
        <v>1792</v>
      </c>
      <c r="H16122" s="775" t="s">
        <v>1793</v>
      </c>
      <c r="I16122" s="775" t="s">
        <v>6432</v>
      </c>
    </row>
    <row r="16123" spans="1:9">
      <c r="A16123" s="1039" t="str">
        <f>Table_wabobpsvr_AzureCalc_AzureCalcRateCard[[#This Row],[ServiceName]]&amp;Table_wabobpsvr_AzureCalc_AzureCalcRateCard[[#This Row],[Price_Level]]&amp;Table_wabobpsvr_AzureCalc_AzureCalcRateCard[[#This Row],[Region]]</f>
        <v>Mobile Services BasicMOSP</v>
      </c>
      <c r="B16123" s="1039"/>
      <c r="C16123" s="1039" t="s">
        <v>574</v>
      </c>
      <c r="D16123" s="1039" t="s">
        <v>606</v>
      </c>
      <c r="E16123" s="1039">
        <v>14.99</v>
      </c>
      <c r="F16123" s="1039" t="s">
        <v>755</v>
      </c>
      <c r="G16123" s="775" t="s">
        <v>4235</v>
      </c>
      <c r="H16123" s="775" t="s">
        <v>4235</v>
      </c>
      <c r="I16123" s="775" t="s">
        <v>6433</v>
      </c>
    </row>
    <row r="16124" spans="1:9">
      <c r="A16124" s="775" t="str">
        <f>Table_wabobpsvr_AzureCalc_AzureCalcRateCard[[#This Row],[ServiceName]]&amp;Table_wabobpsvr_AzureCalc_AzureCalcRateCard[[#This Row],[Price_Level]]&amp;Table_wabobpsvr_AzureCalc_AzureCalcRateCard[[#This Row],[Region]]</f>
        <v>Mobile Services BasicA</v>
      </c>
      <c r="B16124" s="775"/>
      <c r="C16124" s="775" t="s">
        <v>574</v>
      </c>
      <c r="D16124" s="775" t="s">
        <v>174</v>
      </c>
      <c r="E16124" s="775">
        <v>14.5403</v>
      </c>
      <c r="F16124" s="775" t="s">
        <v>755</v>
      </c>
      <c r="G16124" s="775" t="s">
        <v>1794</v>
      </c>
      <c r="H16124" s="775" t="s">
        <v>1795</v>
      </c>
      <c r="I16124" s="775" t="s">
        <v>6433</v>
      </c>
    </row>
    <row r="16125" spans="1:9">
      <c r="A16125" s="1039" t="str">
        <f>Table_wabobpsvr_AzureCalc_AzureCalcRateCard[[#This Row],[ServiceName]]&amp;Table_wabobpsvr_AzureCalc_AzureCalcRateCard[[#This Row],[Price_Level]]&amp;Table_wabobpsvr_AzureCalc_AzureCalcRateCard[[#This Row],[Region]]</f>
        <v>Mobile Services BasicB</v>
      </c>
      <c r="B16125" s="1039"/>
      <c r="C16125" s="1039" t="s">
        <v>574</v>
      </c>
      <c r="D16125" s="1039" t="s">
        <v>175</v>
      </c>
      <c r="E16125" s="1039">
        <v>14.0906</v>
      </c>
      <c r="F16125" s="1039" t="s">
        <v>755</v>
      </c>
      <c r="G16125" s="775" t="s">
        <v>1794</v>
      </c>
      <c r="H16125" s="775" t="s">
        <v>1795</v>
      </c>
      <c r="I16125" s="775" t="s">
        <v>6433</v>
      </c>
    </row>
    <row r="16126" spans="1:9">
      <c r="A16126" s="1039" t="str">
        <f>Table_wabobpsvr_AzureCalc_AzureCalcRateCard[[#This Row],[ServiceName]]&amp;Table_wabobpsvr_AzureCalc_AzureCalcRateCard[[#This Row],[Price_Level]]&amp;Table_wabobpsvr_AzureCalc_AzureCalcRateCard[[#This Row],[Region]]</f>
        <v>Mobile Services BasicC</v>
      </c>
      <c r="B16126" s="1039"/>
      <c r="C16126" s="1039" t="s">
        <v>574</v>
      </c>
      <c r="D16126" s="1039" t="s">
        <v>177</v>
      </c>
      <c r="E16126" s="1039">
        <v>13.6409</v>
      </c>
      <c r="F16126" s="1039" t="s">
        <v>755</v>
      </c>
      <c r="G16126" s="775" t="s">
        <v>1794</v>
      </c>
      <c r="H16126" s="775" t="s">
        <v>1795</v>
      </c>
      <c r="I16126" s="775" t="s">
        <v>6433</v>
      </c>
    </row>
    <row r="16127" spans="1:9">
      <c r="A16127" s="1039" t="str">
        <f>Table_wabobpsvr_AzureCalc_AzureCalcRateCard[[#This Row],[ServiceName]]&amp;Table_wabobpsvr_AzureCalc_AzureCalcRateCard[[#This Row],[Price_Level]]&amp;Table_wabobpsvr_AzureCalc_AzureCalcRateCard[[#This Row],[Region]]</f>
        <v>Mobile Services BasicD</v>
      </c>
      <c r="B16127" s="1039"/>
      <c r="C16127" s="1039" t="s">
        <v>574</v>
      </c>
      <c r="D16127" s="1039" t="s">
        <v>176</v>
      </c>
      <c r="E16127" s="1039">
        <v>13.1912</v>
      </c>
      <c r="F16127" s="1039" t="s">
        <v>755</v>
      </c>
      <c r="G16127" s="775" t="s">
        <v>1794</v>
      </c>
      <c r="H16127" s="775" t="s">
        <v>1795</v>
      </c>
      <c r="I16127" s="775" t="s">
        <v>6433</v>
      </c>
    </row>
    <row r="16128" spans="1:9">
      <c r="A16128" s="1039" t="str">
        <f>Table_wabobpsvr_AzureCalc_AzureCalcRateCard[[#This Row],[ServiceName]]&amp;Table_wabobpsvr_AzureCalc_AzureCalcRateCard[[#This Row],[Price_Level]]&amp;Table_wabobpsvr_AzureCalc_AzureCalcRateCard[[#This Row],[Region]]</f>
        <v>Mobile Services FreeMOSP</v>
      </c>
      <c r="B16128" s="1039"/>
      <c r="C16128" s="1039" t="s">
        <v>574</v>
      </c>
      <c r="D16128" s="1039" t="s">
        <v>606</v>
      </c>
      <c r="E16128" s="1039">
        <v>0</v>
      </c>
      <c r="F16128" s="1039" t="s">
        <v>756</v>
      </c>
      <c r="G16128" s="775" t="s">
        <v>4235</v>
      </c>
      <c r="H16128" s="775" t="s">
        <v>4235</v>
      </c>
      <c r="I16128" s="775" t="s">
        <v>6434</v>
      </c>
    </row>
    <row r="16129" spans="1:9">
      <c r="A16129" s="1039" t="str">
        <f>Table_wabobpsvr_AzureCalc_AzureCalcRateCard[[#This Row],[ServiceName]]&amp;Table_wabobpsvr_AzureCalc_AzureCalcRateCard[[#This Row],[Price_Level]]&amp;Table_wabobpsvr_AzureCalc_AzureCalcRateCard[[#This Row],[Region]]</f>
        <v>Mobile Services FreeA</v>
      </c>
      <c r="B16129" s="1039"/>
      <c r="C16129" s="1039" t="s">
        <v>574</v>
      </c>
      <c r="D16129" s="1039" t="s">
        <v>174</v>
      </c>
      <c r="E16129" s="1039">
        <v>0</v>
      </c>
      <c r="F16129" s="1039" t="s">
        <v>756</v>
      </c>
      <c r="G16129" s="775" t="s">
        <v>1796</v>
      </c>
      <c r="H16129" s="775" t="s">
        <v>1797</v>
      </c>
      <c r="I16129" s="775" t="s">
        <v>6434</v>
      </c>
    </row>
    <row r="16130" spans="1:9">
      <c r="A16130" s="775" t="str">
        <f>Table_wabobpsvr_AzureCalc_AzureCalcRateCard[[#This Row],[ServiceName]]&amp;Table_wabobpsvr_AzureCalc_AzureCalcRateCard[[#This Row],[Price_Level]]&amp;Table_wabobpsvr_AzureCalc_AzureCalcRateCard[[#This Row],[Region]]</f>
        <v>Mobile Services FreeB</v>
      </c>
      <c r="B16130" s="775"/>
      <c r="C16130" s="775" t="s">
        <v>574</v>
      </c>
      <c r="D16130" s="775" t="s">
        <v>175</v>
      </c>
      <c r="E16130" s="775">
        <v>0</v>
      </c>
      <c r="F16130" s="775" t="s">
        <v>756</v>
      </c>
      <c r="G16130" s="775" t="s">
        <v>1796</v>
      </c>
      <c r="H16130" s="775" t="s">
        <v>1797</v>
      </c>
      <c r="I16130" s="775" t="s">
        <v>6434</v>
      </c>
    </row>
    <row r="16131" spans="1:9">
      <c r="A16131" s="775" t="str">
        <f>Table_wabobpsvr_AzureCalc_AzureCalcRateCard[[#This Row],[ServiceName]]&amp;Table_wabobpsvr_AzureCalc_AzureCalcRateCard[[#This Row],[Price_Level]]&amp;Table_wabobpsvr_AzureCalc_AzureCalcRateCard[[#This Row],[Region]]</f>
        <v>Mobile Services FreeC</v>
      </c>
      <c r="B16131" s="775"/>
      <c r="C16131" s="775" t="s">
        <v>574</v>
      </c>
      <c r="D16131" s="775" t="s">
        <v>177</v>
      </c>
      <c r="E16131" s="775">
        <v>0</v>
      </c>
      <c r="F16131" s="775" t="s">
        <v>756</v>
      </c>
      <c r="G16131" s="775" t="s">
        <v>1796</v>
      </c>
      <c r="H16131" s="775" t="s">
        <v>1797</v>
      </c>
      <c r="I16131" s="775" t="s">
        <v>6434</v>
      </c>
    </row>
    <row r="16132" spans="1:9">
      <c r="A16132" s="775" t="str">
        <f>Table_wabobpsvr_AzureCalc_AzureCalcRateCard[[#This Row],[ServiceName]]&amp;Table_wabobpsvr_AzureCalc_AzureCalcRateCard[[#This Row],[Price_Level]]&amp;Table_wabobpsvr_AzureCalc_AzureCalcRateCard[[#This Row],[Region]]</f>
        <v>Mobile Services FreeD</v>
      </c>
      <c r="B16132" s="775"/>
      <c r="C16132" s="775" t="s">
        <v>574</v>
      </c>
      <c r="D16132" s="775" t="s">
        <v>176</v>
      </c>
      <c r="E16132" s="775">
        <v>0</v>
      </c>
      <c r="F16132" s="775" t="s">
        <v>756</v>
      </c>
      <c r="G16132" s="775" t="s">
        <v>1796</v>
      </c>
      <c r="H16132" s="775" t="s">
        <v>1797</v>
      </c>
      <c r="I16132" s="775" t="s">
        <v>6434</v>
      </c>
    </row>
    <row r="16133" spans="1:9">
      <c r="A16133" s="775" t="str">
        <f>Table_wabobpsvr_AzureCalc_AzureCalcRateCard[[#This Row],[ServiceName]]&amp;Table_wabobpsvr_AzureCalc_AzureCalcRateCard[[#This Row],[Price_Level]]&amp;Table_wabobpsvr_AzureCalc_AzureCalcRateCard[[#This Row],[Region]]</f>
        <v>Mobile Services StandardMOSP</v>
      </c>
      <c r="B16133" s="775"/>
      <c r="C16133" s="775" t="s">
        <v>574</v>
      </c>
      <c r="D16133" s="775" t="s">
        <v>606</v>
      </c>
      <c r="E16133" s="775">
        <v>139.99</v>
      </c>
      <c r="F16133" s="775" t="s">
        <v>757</v>
      </c>
      <c r="G16133" s="775" t="s">
        <v>4235</v>
      </c>
      <c r="H16133" s="775" t="s">
        <v>4235</v>
      </c>
      <c r="I16133" s="775" t="s">
        <v>6435</v>
      </c>
    </row>
    <row r="16134" spans="1:9">
      <c r="A16134" s="775" t="str">
        <f>Table_wabobpsvr_AzureCalc_AzureCalcRateCard[[#This Row],[ServiceName]]&amp;Table_wabobpsvr_AzureCalc_AzureCalcRateCard[[#This Row],[Price_Level]]&amp;Table_wabobpsvr_AzureCalc_AzureCalcRateCard[[#This Row],[Region]]</f>
        <v>Mobile Services StandardA</v>
      </c>
      <c r="B16134" s="775"/>
      <c r="C16134" s="775" t="s">
        <v>574</v>
      </c>
      <c r="D16134" s="775" t="s">
        <v>174</v>
      </c>
      <c r="E16134" s="775">
        <v>135.7903</v>
      </c>
      <c r="F16134" s="775" t="s">
        <v>757</v>
      </c>
      <c r="G16134" s="775" t="s">
        <v>1798</v>
      </c>
      <c r="H16134" s="775" t="s">
        <v>1799</v>
      </c>
      <c r="I16134" s="775" t="s">
        <v>6435</v>
      </c>
    </row>
    <row r="16135" spans="1:9">
      <c r="A16135" s="775" t="str">
        <f>Table_wabobpsvr_AzureCalc_AzureCalcRateCard[[#This Row],[ServiceName]]&amp;Table_wabobpsvr_AzureCalc_AzureCalcRateCard[[#This Row],[Price_Level]]&amp;Table_wabobpsvr_AzureCalc_AzureCalcRateCard[[#This Row],[Region]]</f>
        <v>Mobile Services StandardB</v>
      </c>
      <c r="B16135" s="775"/>
      <c r="C16135" s="775" t="s">
        <v>574</v>
      </c>
      <c r="D16135" s="775" t="s">
        <v>175</v>
      </c>
      <c r="E16135" s="775">
        <v>131.59059999999999</v>
      </c>
      <c r="F16135" s="775" t="s">
        <v>757</v>
      </c>
      <c r="G16135" s="775" t="s">
        <v>1798</v>
      </c>
      <c r="H16135" s="775" t="s">
        <v>1799</v>
      </c>
      <c r="I16135" s="775" t="s">
        <v>6435</v>
      </c>
    </row>
    <row r="16136" spans="1:9">
      <c r="A16136" s="775" t="str">
        <f>Table_wabobpsvr_AzureCalc_AzureCalcRateCard[[#This Row],[ServiceName]]&amp;Table_wabobpsvr_AzureCalc_AzureCalcRateCard[[#This Row],[Price_Level]]&amp;Table_wabobpsvr_AzureCalc_AzureCalcRateCard[[#This Row],[Region]]</f>
        <v>Mobile Services StandardC</v>
      </c>
      <c r="B16136" s="775"/>
      <c r="C16136" s="775" t="s">
        <v>574</v>
      </c>
      <c r="D16136" s="775" t="s">
        <v>177</v>
      </c>
      <c r="E16136" s="775">
        <v>127.3909</v>
      </c>
      <c r="F16136" s="775" t="s">
        <v>757</v>
      </c>
      <c r="G16136" s="775" t="s">
        <v>1798</v>
      </c>
      <c r="H16136" s="775" t="s">
        <v>1799</v>
      </c>
      <c r="I16136" s="775" t="s">
        <v>6435</v>
      </c>
    </row>
    <row r="16137" spans="1:9">
      <c r="A16137" s="775" t="str">
        <f>Table_wabobpsvr_AzureCalc_AzureCalcRateCard[[#This Row],[ServiceName]]&amp;Table_wabobpsvr_AzureCalc_AzureCalcRateCard[[#This Row],[Price_Level]]&amp;Table_wabobpsvr_AzureCalc_AzureCalcRateCard[[#This Row],[Region]]</f>
        <v>Mobile Services StandardD</v>
      </c>
      <c r="B16137" s="775"/>
      <c r="C16137" s="775" t="s">
        <v>574</v>
      </c>
      <c r="D16137" s="775" t="s">
        <v>176</v>
      </c>
      <c r="E16137" s="775">
        <v>123.19119999999999</v>
      </c>
      <c r="F16137" s="775" t="s">
        <v>757</v>
      </c>
      <c r="G16137" s="775" t="s">
        <v>1798</v>
      </c>
      <c r="H16137" s="775" t="s">
        <v>1799</v>
      </c>
      <c r="I16137" s="775" t="s">
        <v>6435</v>
      </c>
    </row>
    <row r="16138" spans="1:9">
      <c r="A16138" s="775" t="str">
        <f>Table_wabobpsvr_AzureCalc_AzureCalcRateCard[[#This Row],[ServiceName]]&amp;Table_wabobpsvr_AzureCalc_AzureCalcRateCard[[#This Row],[Price_Level]]&amp;Table_wabobpsvr_AzureCalc_AzureCalcRateCard[[#This Row],[Region]]</f>
        <v>SQL Basic Database DaysC</v>
      </c>
      <c r="B16138" s="775"/>
      <c r="C16138" s="775" t="s">
        <v>329</v>
      </c>
      <c r="D16138" s="775" t="s">
        <v>177</v>
      </c>
      <c r="E16138" s="775">
        <v>5.3934999999999997E-2</v>
      </c>
      <c r="F16138" s="775" t="s">
        <v>758</v>
      </c>
      <c r="G16138" s="775" t="s">
        <v>1800</v>
      </c>
      <c r="H16138" s="775" t="s">
        <v>1801</v>
      </c>
      <c r="I16138" s="775" t="s">
        <v>5651</v>
      </c>
    </row>
    <row r="16139" spans="1:9">
      <c r="A16139" s="775" t="str">
        <f>Table_wabobpsvr_AzureCalc_AzureCalcRateCard[[#This Row],[ServiceName]]&amp;Table_wabobpsvr_AzureCalc_AzureCalcRateCard[[#This Row],[Price_Level]]&amp;Table_wabobpsvr_AzureCalc_AzureCalcRateCard[[#This Row],[Region]]</f>
        <v>SQL Basic Database DaysD</v>
      </c>
      <c r="B16139" s="775"/>
      <c r="C16139" s="775" t="s">
        <v>329</v>
      </c>
      <c r="D16139" s="775" t="s">
        <v>176</v>
      </c>
      <c r="E16139" s="775">
        <v>5.1520000000000003E-2</v>
      </c>
      <c r="F16139" s="775" t="s">
        <v>758</v>
      </c>
      <c r="G16139" s="775" t="s">
        <v>1800</v>
      </c>
      <c r="H16139" s="775" t="s">
        <v>1801</v>
      </c>
      <c r="I16139" s="775" t="s">
        <v>5651</v>
      </c>
    </row>
    <row r="16140" spans="1:9">
      <c r="A16140" s="775" t="str">
        <f>Table_wabobpsvr_AzureCalc_AzureCalcRateCard[[#This Row],[ServiceName]]&amp;Table_wabobpsvr_AzureCalc_AzureCalcRateCard[[#This Row],[Price_Level]]&amp;Table_wabobpsvr_AzureCalc_AzureCalcRateCard[[#This Row],[Region]]</f>
        <v>SQL Database WebMOSP</v>
      </c>
      <c r="B16140" s="775"/>
      <c r="C16140" s="775" t="s">
        <v>574</v>
      </c>
      <c r="D16140" s="775" t="s">
        <v>606</v>
      </c>
      <c r="E16140" s="775">
        <v>9.99</v>
      </c>
      <c r="F16140" s="775" t="s">
        <v>759</v>
      </c>
      <c r="G16140" s="775" t="s">
        <v>4235</v>
      </c>
      <c r="H16140" s="775" t="s">
        <v>4235</v>
      </c>
      <c r="I16140" s="775" t="s">
        <v>5161</v>
      </c>
    </row>
    <row r="16141" spans="1:9">
      <c r="A16141" s="775" t="str">
        <f>Table_wabobpsvr_AzureCalc_AzureCalcRateCard[[#This Row],[ServiceName]]&amp;Table_wabobpsvr_AzureCalc_AzureCalcRateCard[[#This Row],[Price_Level]]&amp;Table_wabobpsvr_AzureCalc_AzureCalcRateCard[[#This Row],[Region]]</f>
        <v>SQL Database WebA</v>
      </c>
      <c r="B16141" s="775"/>
      <c r="C16141" s="775" t="s">
        <v>574</v>
      </c>
      <c r="D16141" s="775" t="s">
        <v>174</v>
      </c>
      <c r="E16141" s="775">
        <v>7.2927</v>
      </c>
      <c r="F16141" s="775" t="s">
        <v>759</v>
      </c>
      <c r="G16141" s="775" t="s">
        <v>1802</v>
      </c>
      <c r="H16141" s="775" t="s">
        <v>1803</v>
      </c>
      <c r="I16141" s="775" t="s">
        <v>5161</v>
      </c>
    </row>
    <row r="16142" spans="1:9">
      <c r="A16142" s="775" t="str">
        <f>Table_wabobpsvr_AzureCalc_AzureCalcRateCard[[#This Row],[ServiceName]]&amp;Table_wabobpsvr_AzureCalc_AzureCalcRateCard[[#This Row],[Price_Level]]&amp;Table_wabobpsvr_AzureCalc_AzureCalcRateCard[[#This Row],[Region]]</f>
        <v>SQL Database WebB</v>
      </c>
      <c r="B16142" s="775"/>
      <c r="C16142" s="775" t="s">
        <v>574</v>
      </c>
      <c r="D16142" s="775" t="s">
        <v>175</v>
      </c>
      <c r="E16142" s="775">
        <v>6.9930000000000003</v>
      </c>
      <c r="F16142" s="775" t="s">
        <v>759</v>
      </c>
      <c r="G16142" s="775" t="s">
        <v>1802</v>
      </c>
      <c r="H16142" s="775" t="s">
        <v>1803</v>
      </c>
      <c r="I16142" s="775" t="s">
        <v>5161</v>
      </c>
    </row>
    <row r="16143" spans="1:9">
      <c r="A16143" s="775" t="str">
        <f>Table_wabobpsvr_AzureCalc_AzureCalcRateCard[[#This Row],[ServiceName]]&amp;Table_wabobpsvr_AzureCalc_AzureCalcRateCard[[#This Row],[Price_Level]]&amp;Table_wabobpsvr_AzureCalc_AzureCalcRateCard[[#This Row],[Region]]</f>
        <v>SQL Database WebC</v>
      </c>
      <c r="B16143" s="775"/>
      <c r="C16143" s="775" t="s">
        <v>574</v>
      </c>
      <c r="D16143" s="775" t="s">
        <v>177</v>
      </c>
      <c r="E16143" s="775">
        <v>6.6932999999999998</v>
      </c>
      <c r="F16143" s="775" t="s">
        <v>759</v>
      </c>
      <c r="G16143" s="775" t="s">
        <v>1802</v>
      </c>
      <c r="H16143" s="775" t="s">
        <v>1803</v>
      </c>
      <c r="I16143" s="775" t="s">
        <v>5161</v>
      </c>
    </row>
    <row r="16144" spans="1:9">
      <c r="A16144" s="775" t="str">
        <f>Table_wabobpsvr_AzureCalc_AzureCalcRateCard[[#This Row],[ServiceName]]&amp;Table_wabobpsvr_AzureCalc_AzureCalcRateCard[[#This Row],[Price_Level]]&amp;Table_wabobpsvr_AzureCalc_AzureCalcRateCard[[#This Row],[Region]]</f>
        <v>SQL Database WebD</v>
      </c>
      <c r="B16144" s="775"/>
      <c r="C16144" s="775" t="s">
        <v>574</v>
      </c>
      <c r="D16144" s="775" t="s">
        <v>176</v>
      </c>
      <c r="E16144" s="775">
        <v>6.3936000000000002</v>
      </c>
      <c r="F16144" s="775" t="s">
        <v>759</v>
      </c>
      <c r="G16144" s="775" t="s">
        <v>1802</v>
      </c>
      <c r="H16144" s="775" t="s">
        <v>1803</v>
      </c>
      <c r="I16144" s="775" t="s">
        <v>5161</v>
      </c>
    </row>
    <row r="16145" spans="1:9">
      <c r="A16145" s="775" t="str">
        <f>Table_wabobpsvr_AzureCalc_AzureCalcRateCard[[#This Row],[ServiceName]]&amp;Table_wabobpsvr_AzureCalc_AzureCalcRateCard[[#This Row],[Price_Level]]&amp;Table_wabobpsvr_AzureCalc_AzureCalcRateCard[[#This Row],[Region]]</f>
        <v>SQL Database WebMOSP11</v>
      </c>
      <c r="B16145" s="775">
        <v>11</v>
      </c>
      <c r="C16145" s="775" t="s">
        <v>574</v>
      </c>
      <c r="D16145" s="775" t="s">
        <v>606</v>
      </c>
      <c r="E16145" s="775">
        <v>11.2887</v>
      </c>
      <c r="F16145" s="775" t="s">
        <v>759</v>
      </c>
      <c r="G16145" s="775" t="s">
        <v>4235</v>
      </c>
      <c r="H16145" s="775" t="s">
        <v>4235</v>
      </c>
      <c r="I16145" s="775" t="s">
        <v>5652</v>
      </c>
    </row>
    <row r="16146" spans="1:9">
      <c r="A16146" s="775" t="str">
        <f>Table_wabobpsvr_AzureCalc_AzureCalcRateCard[[#This Row],[ServiceName]]&amp;Table_wabobpsvr_AzureCalc_AzureCalcRateCard[[#This Row],[Price_Level]]&amp;Table_wabobpsvr_AzureCalc_AzureCalcRateCard[[#This Row],[Region]]</f>
        <v>SQL Database WebA11</v>
      </c>
      <c r="B16146" s="775">
        <v>11</v>
      </c>
      <c r="C16146" s="775" t="s">
        <v>574</v>
      </c>
      <c r="D16146" s="775" t="s">
        <v>174</v>
      </c>
      <c r="E16146" s="775">
        <v>8.2407509999999995</v>
      </c>
      <c r="F16146" s="775" t="s">
        <v>759</v>
      </c>
      <c r="G16146" s="775" t="s">
        <v>1804</v>
      </c>
      <c r="H16146" s="775" t="s">
        <v>1805</v>
      </c>
      <c r="I16146" s="775" t="s">
        <v>5652</v>
      </c>
    </row>
    <row r="16147" spans="1:9">
      <c r="A16147" s="1039" t="str">
        <f>Table_wabobpsvr_AzureCalc_AzureCalcRateCard[[#This Row],[ServiceName]]&amp;Table_wabobpsvr_AzureCalc_AzureCalcRateCard[[#This Row],[Price_Level]]&amp;Table_wabobpsvr_AzureCalc_AzureCalcRateCard[[#This Row],[Region]]</f>
        <v>SQL Database WebB11</v>
      </c>
      <c r="B16147" s="1039">
        <v>11</v>
      </c>
      <c r="C16147" s="1039" t="s">
        <v>574</v>
      </c>
      <c r="D16147" s="1039" t="s">
        <v>175</v>
      </c>
      <c r="E16147" s="1039">
        <v>7.9020900000000003</v>
      </c>
      <c r="F16147" s="1039" t="s">
        <v>759</v>
      </c>
      <c r="G16147" s="775" t="s">
        <v>1804</v>
      </c>
      <c r="H16147" s="775" t="s">
        <v>1805</v>
      </c>
      <c r="I16147" s="775" t="s">
        <v>5652</v>
      </c>
    </row>
    <row r="16148" spans="1:9">
      <c r="A16148" s="1039" t="str">
        <f>Table_wabobpsvr_AzureCalc_AzureCalcRateCard[[#This Row],[ServiceName]]&amp;Table_wabobpsvr_AzureCalc_AzureCalcRateCard[[#This Row],[Price_Level]]&amp;Table_wabobpsvr_AzureCalc_AzureCalcRateCard[[#This Row],[Region]]</f>
        <v>SQL Basic Database DaysMOSP11</v>
      </c>
      <c r="B16148" s="1039">
        <v>11</v>
      </c>
      <c r="C16148" s="1039" t="s">
        <v>329</v>
      </c>
      <c r="D16148" s="1039" t="s">
        <v>606</v>
      </c>
      <c r="E16148" s="1039">
        <v>9.0999999999999998E-2</v>
      </c>
      <c r="F16148" s="1039" t="s">
        <v>758</v>
      </c>
      <c r="G16148" s="775" t="s">
        <v>4235</v>
      </c>
      <c r="H16148" s="775" t="s">
        <v>4235</v>
      </c>
      <c r="I16148" s="775" t="s">
        <v>6436</v>
      </c>
    </row>
    <row r="16149" spans="1:9">
      <c r="A16149" s="775" t="str">
        <f>Table_wabobpsvr_AzureCalc_AzureCalcRateCard[[#This Row],[ServiceName]]&amp;Table_wabobpsvr_AzureCalc_AzureCalcRateCard[[#This Row],[Price_Level]]&amp;Table_wabobpsvr_AzureCalc_AzureCalcRateCard[[#This Row],[Region]]</f>
        <v>SQL Basic Database DaysA11</v>
      </c>
      <c r="B16149" s="775">
        <v>11</v>
      </c>
      <c r="C16149" s="775" t="s">
        <v>329</v>
      </c>
      <c r="D16149" s="775" t="s">
        <v>174</v>
      </c>
      <c r="E16149" s="775">
        <v>6.6430000000000003E-2</v>
      </c>
      <c r="F16149" s="775" t="s">
        <v>758</v>
      </c>
      <c r="G16149" s="775" t="s">
        <v>1806</v>
      </c>
      <c r="H16149" s="775" t="s">
        <v>1807</v>
      </c>
      <c r="I16149" s="775" t="s">
        <v>6436</v>
      </c>
    </row>
    <row r="16150" spans="1:9">
      <c r="A16150" s="775" t="str">
        <f>Table_wabobpsvr_AzureCalc_AzureCalcRateCard[[#This Row],[ServiceName]]&amp;Table_wabobpsvr_AzureCalc_AzureCalcRateCard[[#This Row],[Price_Level]]&amp;Table_wabobpsvr_AzureCalc_AzureCalcRateCard[[#This Row],[Region]]</f>
        <v>SQL Basic Database DaysB11</v>
      </c>
      <c r="B16150" s="775">
        <v>11</v>
      </c>
      <c r="C16150" s="775" t="s">
        <v>329</v>
      </c>
      <c r="D16150" s="775" t="s">
        <v>175</v>
      </c>
      <c r="E16150" s="775">
        <v>6.3700000000000007E-2</v>
      </c>
      <c r="F16150" s="775" t="s">
        <v>758</v>
      </c>
      <c r="G16150" s="775" t="s">
        <v>1806</v>
      </c>
      <c r="H16150" s="775" t="s">
        <v>1807</v>
      </c>
      <c r="I16150" s="775" t="s">
        <v>6436</v>
      </c>
    </row>
    <row r="16151" spans="1:9">
      <c r="A16151" s="775" t="str">
        <f>Table_wabobpsvr_AzureCalc_AzureCalcRateCard[[#This Row],[ServiceName]]&amp;Table_wabobpsvr_AzureCalc_AzureCalcRateCard[[#This Row],[Price_Level]]&amp;Table_wabobpsvr_AzureCalc_AzureCalcRateCard[[#This Row],[Region]]</f>
        <v>SQL Basic Database DaysC11</v>
      </c>
      <c r="B16151" s="775">
        <v>11</v>
      </c>
      <c r="C16151" s="775" t="s">
        <v>329</v>
      </c>
      <c r="D16151" s="775" t="s">
        <v>177</v>
      </c>
      <c r="E16151" s="775">
        <v>6.0970000000000003E-2</v>
      </c>
      <c r="F16151" s="775" t="s">
        <v>758</v>
      </c>
      <c r="G16151" s="775" t="s">
        <v>1806</v>
      </c>
      <c r="H16151" s="775" t="s">
        <v>1807</v>
      </c>
      <c r="I16151" s="775" t="s">
        <v>6436</v>
      </c>
    </row>
    <row r="16152" spans="1:9">
      <c r="A16152" s="775" t="str">
        <f>Table_wabobpsvr_AzureCalc_AzureCalcRateCard[[#This Row],[ServiceName]]&amp;Table_wabobpsvr_AzureCalc_AzureCalcRateCard[[#This Row],[Price_Level]]&amp;Table_wabobpsvr_AzureCalc_AzureCalcRateCard[[#This Row],[Region]]</f>
        <v>SQL Basic Database DaysD11</v>
      </c>
      <c r="B16152" s="775">
        <v>11</v>
      </c>
      <c r="C16152" s="775" t="s">
        <v>329</v>
      </c>
      <c r="D16152" s="775" t="s">
        <v>176</v>
      </c>
      <c r="E16152" s="775">
        <v>5.824E-2</v>
      </c>
      <c r="F16152" s="775" t="s">
        <v>758</v>
      </c>
      <c r="G16152" s="775" t="s">
        <v>1806</v>
      </c>
      <c r="H16152" s="775" t="s">
        <v>1807</v>
      </c>
      <c r="I16152" s="775" t="s">
        <v>6436</v>
      </c>
    </row>
    <row r="16153" spans="1:9">
      <c r="A16153" s="775" t="str">
        <f>Table_wabobpsvr_AzureCalc_AzureCalcRateCard[[#This Row],[ServiceName]]&amp;Table_wabobpsvr_AzureCalc_AzureCalcRateCard[[#This Row],[Price_Level]]&amp;Table_wabobpsvr_AzureCalc_AzureCalcRateCard[[#This Row],[Region]]</f>
        <v>SQL Basic Database DaysMOSP12</v>
      </c>
      <c r="B16153" s="775">
        <v>12</v>
      </c>
      <c r="C16153" s="775" t="s">
        <v>329</v>
      </c>
      <c r="D16153" s="775" t="s">
        <v>606</v>
      </c>
      <c r="E16153" s="775">
        <v>9.0999999999999998E-2</v>
      </c>
      <c r="F16153" s="775" t="s">
        <v>758</v>
      </c>
      <c r="G16153" s="775" t="s">
        <v>4235</v>
      </c>
      <c r="H16153" s="775" t="s">
        <v>4235</v>
      </c>
      <c r="I16153" s="775" t="s">
        <v>6437</v>
      </c>
    </row>
    <row r="16154" spans="1:9">
      <c r="A16154" s="775" t="str">
        <f>Table_wabobpsvr_AzureCalc_AzureCalcRateCard[[#This Row],[ServiceName]]&amp;Table_wabobpsvr_AzureCalc_AzureCalcRateCard[[#This Row],[Price_Level]]&amp;Table_wabobpsvr_AzureCalc_AzureCalcRateCard[[#This Row],[Region]]</f>
        <v>SQL Basic Database DaysA12</v>
      </c>
      <c r="B16154" s="775">
        <v>12</v>
      </c>
      <c r="C16154" s="775" t="s">
        <v>329</v>
      </c>
      <c r="D16154" s="775" t="s">
        <v>174</v>
      </c>
      <c r="E16154" s="775">
        <v>6.6430000000000003E-2</v>
      </c>
      <c r="F16154" s="775" t="s">
        <v>758</v>
      </c>
      <c r="G16154" s="775" t="s">
        <v>1808</v>
      </c>
      <c r="H16154" s="775" t="s">
        <v>1809</v>
      </c>
      <c r="I16154" s="775" t="s">
        <v>6437</v>
      </c>
    </row>
    <row r="16155" spans="1:9">
      <c r="A16155" s="775" t="str">
        <f>Table_wabobpsvr_AzureCalc_AzureCalcRateCard[[#This Row],[ServiceName]]&amp;Table_wabobpsvr_AzureCalc_AzureCalcRateCard[[#This Row],[Price_Level]]&amp;Table_wabobpsvr_AzureCalc_AzureCalcRateCard[[#This Row],[Region]]</f>
        <v>SQL Basic Database DaysB12</v>
      </c>
      <c r="B16155" s="775">
        <v>12</v>
      </c>
      <c r="C16155" s="775" t="s">
        <v>329</v>
      </c>
      <c r="D16155" s="775" t="s">
        <v>175</v>
      </c>
      <c r="E16155" s="775">
        <v>6.3700000000000007E-2</v>
      </c>
      <c r="F16155" s="775" t="s">
        <v>758</v>
      </c>
      <c r="G16155" s="775" t="s">
        <v>1808</v>
      </c>
      <c r="H16155" s="775" t="s">
        <v>1809</v>
      </c>
      <c r="I16155" s="775" t="s">
        <v>6437</v>
      </c>
    </row>
    <row r="16156" spans="1:9">
      <c r="A16156" s="775" t="str">
        <f>Table_wabobpsvr_AzureCalc_AzureCalcRateCard[[#This Row],[ServiceName]]&amp;Table_wabobpsvr_AzureCalc_AzureCalcRateCard[[#This Row],[Price_Level]]&amp;Table_wabobpsvr_AzureCalc_AzureCalcRateCard[[#This Row],[Region]]</f>
        <v>SQL Basic Database DaysC12</v>
      </c>
      <c r="B16156" s="775">
        <v>12</v>
      </c>
      <c r="C16156" s="775" t="s">
        <v>329</v>
      </c>
      <c r="D16156" s="775" t="s">
        <v>177</v>
      </c>
      <c r="E16156" s="775">
        <v>6.0970000000000003E-2</v>
      </c>
      <c r="F16156" s="775" t="s">
        <v>758</v>
      </c>
      <c r="G16156" s="775" t="s">
        <v>1808</v>
      </c>
      <c r="H16156" s="775" t="s">
        <v>1809</v>
      </c>
      <c r="I16156" s="775" t="s">
        <v>6437</v>
      </c>
    </row>
    <row r="16157" spans="1:9">
      <c r="A16157" s="1039" t="str">
        <f>Table_wabobpsvr_AzureCalc_AzureCalcRateCard[[#This Row],[ServiceName]]&amp;Table_wabobpsvr_AzureCalc_AzureCalcRateCard[[#This Row],[Price_Level]]&amp;Table_wabobpsvr_AzureCalc_AzureCalcRateCard[[#This Row],[Region]]</f>
        <v>SQL Basic Database DaysD12</v>
      </c>
      <c r="B16157" s="1039">
        <v>12</v>
      </c>
      <c r="C16157" s="1039" t="s">
        <v>329</v>
      </c>
      <c r="D16157" s="1039" t="s">
        <v>176</v>
      </c>
      <c r="E16157" s="1039">
        <v>5.824E-2</v>
      </c>
      <c r="F16157" s="1039" t="s">
        <v>758</v>
      </c>
      <c r="G16157" s="775" t="s">
        <v>1808</v>
      </c>
      <c r="H16157" s="775" t="s">
        <v>1809</v>
      </c>
      <c r="I16157" s="775" t="s">
        <v>6437</v>
      </c>
    </row>
    <row r="16158" spans="1:9">
      <c r="A16158" s="775" t="str">
        <f>Table_wabobpsvr_AzureCalc_AzureCalcRateCard[[#This Row],[ServiceName]]&amp;Table_wabobpsvr_AzureCalc_AzureCalcRateCard[[#This Row],[Price_Level]]&amp;Table_wabobpsvr_AzureCalc_AzureCalcRateCard[[#This Row],[Region]]</f>
        <v>SQL Basic Database DaysMOSP13</v>
      </c>
      <c r="B16158" s="775">
        <v>13</v>
      </c>
      <c r="C16158" s="775" t="s">
        <v>329</v>
      </c>
      <c r="D16158" s="775" t="s">
        <v>606</v>
      </c>
      <c r="E16158" s="775">
        <v>9.4E-2</v>
      </c>
      <c r="F16158" s="775" t="s">
        <v>758</v>
      </c>
      <c r="G16158" s="775" t="s">
        <v>4235</v>
      </c>
      <c r="H16158" s="775" t="s">
        <v>4235</v>
      </c>
      <c r="I16158" s="775" t="s">
        <v>6438</v>
      </c>
    </row>
    <row r="16159" spans="1:9">
      <c r="A16159" s="775" t="str">
        <f>Table_wabobpsvr_AzureCalc_AzureCalcRateCard[[#This Row],[ServiceName]]&amp;Table_wabobpsvr_AzureCalc_AzureCalcRateCard[[#This Row],[Price_Level]]&amp;Table_wabobpsvr_AzureCalc_AzureCalcRateCard[[#This Row],[Region]]</f>
        <v>SQL Basic Database DaysA13</v>
      </c>
      <c r="B16159" s="775">
        <v>13</v>
      </c>
      <c r="C16159" s="775" t="s">
        <v>329</v>
      </c>
      <c r="D16159" s="775" t="s">
        <v>174</v>
      </c>
      <c r="E16159" s="775">
        <v>6.862E-2</v>
      </c>
      <c r="F16159" s="775" t="s">
        <v>758</v>
      </c>
      <c r="G16159" s="775" t="s">
        <v>1810</v>
      </c>
      <c r="H16159" s="775" t="s">
        <v>1811</v>
      </c>
      <c r="I16159" s="775" t="s">
        <v>6438</v>
      </c>
    </row>
    <row r="16160" spans="1:9">
      <c r="A16160" s="775" t="str">
        <f>Table_wabobpsvr_AzureCalc_AzureCalcRateCard[[#This Row],[ServiceName]]&amp;Table_wabobpsvr_AzureCalc_AzureCalcRateCard[[#This Row],[Price_Level]]&amp;Table_wabobpsvr_AzureCalc_AzureCalcRateCard[[#This Row],[Region]]</f>
        <v>SQL Basic Database DaysB13</v>
      </c>
      <c r="B16160" s="775">
        <v>13</v>
      </c>
      <c r="C16160" s="775" t="s">
        <v>329</v>
      </c>
      <c r="D16160" s="775" t="s">
        <v>175</v>
      </c>
      <c r="E16160" s="775">
        <v>6.5799999999999997E-2</v>
      </c>
      <c r="F16160" s="775" t="s">
        <v>758</v>
      </c>
      <c r="G16160" s="775" t="s">
        <v>1810</v>
      </c>
      <c r="H16160" s="775" t="s">
        <v>1811</v>
      </c>
      <c r="I16160" s="775" t="s">
        <v>6438</v>
      </c>
    </row>
    <row r="16161" spans="1:9">
      <c r="A16161" s="775" t="str">
        <f>Table_wabobpsvr_AzureCalc_AzureCalcRateCard[[#This Row],[ServiceName]]&amp;Table_wabobpsvr_AzureCalc_AzureCalcRateCard[[#This Row],[Price_Level]]&amp;Table_wabobpsvr_AzureCalc_AzureCalcRateCard[[#This Row],[Region]]</f>
        <v>SQL Basic Database DaysC13</v>
      </c>
      <c r="B16161" s="775">
        <v>13</v>
      </c>
      <c r="C16161" s="775" t="s">
        <v>329</v>
      </c>
      <c r="D16161" s="775" t="s">
        <v>177</v>
      </c>
      <c r="E16161" s="775">
        <v>6.2979999999999994E-2</v>
      </c>
      <c r="F16161" s="775" t="s">
        <v>758</v>
      </c>
      <c r="G16161" s="775" t="s">
        <v>1810</v>
      </c>
      <c r="H16161" s="775" t="s">
        <v>1811</v>
      </c>
      <c r="I16161" s="775" t="s">
        <v>6438</v>
      </c>
    </row>
    <row r="16162" spans="1:9">
      <c r="A16162" s="775" t="str">
        <f>Table_wabobpsvr_AzureCalc_AzureCalcRateCard[[#This Row],[ServiceName]]&amp;Table_wabobpsvr_AzureCalc_AzureCalcRateCard[[#This Row],[Price_Level]]&amp;Table_wabobpsvr_AzureCalc_AzureCalcRateCard[[#This Row],[Region]]</f>
        <v>SQL Basic Database DaysD13</v>
      </c>
      <c r="B16162" s="775">
        <v>13</v>
      </c>
      <c r="C16162" s="775" t="s">
        <v>329</v>
      </c>
      <c r="D16162" s="775" t="s">
        <v>176</v>
      </c>
      <c r="E16162" s="775">
        <v>6.0159999999999998E-2</v>
      </c>
      <c r="F16162" s="775" t="s">
        <v>758</v>
      </c>
      <c r="G16162" s="775" t="s">
        <v>1810</v>
      </c>
      <c r="H16162" s="775" t="s">
        <v>1811</v>
      </c>
      <c r="I16162" s="775" t="s">
        <v>6438</v>
      </c>
    </row>
    <row r="16163" spans="1:9">
      <c r="A16163" s="775" t="str">
        <f>Table_wabobpsvr_AzureCalc_AzureCalcRateCard[[#This Row],[ServiceName]]&amp;Table_wabobpsvr_AzureCalc_AzureCalcRateCard[[#This Row],[Price_Level]]&amp;Table_wabobpsvr_AzureCalc_AzureCalcRateCard[[#This Row],[Region]]</f>
        <v>SQL Premium P1 Database DaysMOSP</v>
      </c>
      <c r="B16163" s="775"/>
      <c r="C16163" s="775" t="s">
        <v>329</v>
      </c>
      <c r="D16163" s="775" t="s">
        <v>606</v>
      </c>
      <c r="E16163" s="775">
        <v>15</v>
      </c>
      <c r="F16163" s="775" t="s">
        <v>760</v>
      </c>
      <c r="G16163" s="775" t="s">
        <v>4235</v>
      </c>
      <c r="H16163" s="775" t="s">
        <v>4235</v>
      </c>
      <c r="I16163" s="775" t="s">
        <v>6439</v>
      </c>
    </row>
    <row r="16164" spans="1:9">
      <c r="A16164" s="775" t="str">
        <f>Table_wabobpsvr_AzureCalc_AzureCalcRateCard[[#This Row],[ServiceName]]&amp;Table_wabobpsvr_AzureCalc_AzureCalcRateCard[[#This Row],[Price_Level]]&amp;Table_wabobpsvr_AzureCalc_AzureCalcRateCard[[#This Row],[Region]]</f>
        <v>SQL Premium P1 Database DaysA</v>
      </c>
      <c r="B16164" s="775"/>
      <c r="C16164" s="775" t="s">
        <v>329</v>
      </c>
      <c r="D16164" s="775" t="s">
        <v>174</v>
      </c>
      <c r="E16164" s="775">
        <v>10.95</v>
      </c>
      <c r="F16164" s="775" t="s">
        <v>760</v>
      </c>
      <c r="G16164" s="775" t="s">
        <v>1812</v>
      </c>
      <c r="H16164" s="775" t="s">
        <v>1813</v>
      </c>
      <c r="I16164" s="775" t="s">
        <v>6439</v>
      </c>
    </row>
    <row r="16165" spans="1:9">
      <c r="A16165" s="775" t="str">
        <f>Table_wabobpsvr_AzureCalc_AzureCalcRateCard[[#This Row],[ServiceName]]&amp;Table_wabobpsvr_AzureCalc_AzureCalcRateCard[[#This Row],[Price_Level]]&amp;Table_wabobpsvr_AzureCalc_AzureCalcRateCard[[#This Row],[Region]]</f>
        <v>SQL Premium P1 Database DaysB</v>
      </c>
      <c r="B16165" s="775"/>
      <c r="C16165" s="775" t="s">
        <v>329</v>
      </c>
      <c r="D16165" s="775" t="s">
        <v>175</v>
      </c>
      <c r="E16165" s="775">
        <v>10.5</v>
      </c>
      <c r="F16165" s="775" t="s">
        <v>760</v>
      </c>
      <c r="G16165" s="775" t="s">
        <v>1812</v>
      </c>
      <c r="H16165" s="775" t="s">
        <v>1813</v>
      </c>
      <c r="I16165" s="775" t="s">
        <v>6439</v>
      </c>
    </row>
    <row r="16166" spans="1:9">
      <c r="A16166" s="775" t="str">
        <f>Table_wabobpsvr_AzureCalc_AzureCalcRateCard[[#This Row],[ServiceName]]&amp;Table_wabobpsvr_AzureCalc_AzureCalcRateCard[[#This Row],[Price_Level]]&amp;Table_wabobpsvr_AzureCalc_AzureCalcRateCard[[#This Row],[Region]]</f>
        <v>SQL Premium P1 Database DaysC</v>
      </c>
      <c r="B16166" s="775"/>
      <c r="C16166" s="775" t="s">
        <v>329</v>
      </c>
      <c r="D16166" s="775" t="s">
        <v>177</v>
      </c>
      <c r="E16166" s="775">
        <v>10.050000000000001</v>
      </c>
      <c r="F16166" s="775" t="s">
        <v>760</v>
      </c>
      <c r="G16166" s="775" t="s">
        <v>1812</v>
      </c>
      <c r="H16166" s="775" t="s">
        <v>1813</v>
      </c>
      <c r="I16166" s="775" t="s">
        <v>6439</v>
      </c>
    </row>
    <row r="16167" spans="1:9">
      <c r="A16167" s="775" t="str">
        <f>Table_wabobpsvr_AzureCalc_AzureCalcRateCard[[#This Row],[ServiceName]]&amp;Table_wabobpsvr_AzureCalc_AzureCalcRateCard[[#This Row],[Price_Level]]&amp;Table_wabobpsvr_AzureCalc_AzureCalcRateCard[[#This Row],[Region]]</f>
        <v>SQL Premium P1 Database DaysD</v>
      </c>
      <c r="B16167" s="775"/>
      <c r="C16167" s="775" t="s">
        <v>329</v>
      </c>
      <c r="D16167" s="775" t="s">
        <v>176</v>
      </c>
      <c r="E16167" s="775">
        <v>9.6</v>
      </c>
      <c r="F16167" s="775" t="s">
        <v>760</v>
      </c>
      <c r="G16167" s="775" t="s">
        <v>1812</v>
      </c>
      <c r="H16167" s="775" t="s">
        <v>1813</v>
      </c>
      <c r="I16167" s="775" t="s">
        <v>6439</v>
      </c>
    </row>
    <row r="16168" spans="1:9">
      <c r="A16168" s="775" t="str">
        <f>Table_wabobpsvr_AzureCalc_AzureCalcRateCard[[#This Row],[ServiceName]]&amp;Table_wabobpsvr_AzureCalc_AzureCalcRateCard[[#This Row],[Price_Level]]&amp;Table_wabobpsvr_AzureCalc_AzureCalcRateCard[[#This Row],[Region]]</f>
        <v>SQL Premium P1 Database DaysMOSP11</v>
      </c>
      <c r="B16168" s="775">
        <v>11</v>
      </c>
      <c r="C16168" s="775" t="s">
        <v>329</v>
      </c>
      <c r="D16168" s="775" t="s">
        <v>606</v>
      </c>
      <c r="E16168" s="775">
        <v>16.95</v>
      </c>
      <c r="F16168" s="775" t="s">
        <v>760</v>
      </c>
      <c r="G16168" s="775" t="s">
        <v>4235</v>
      </c>
      <c r="H16168" s="775" t="s">
        <v>4235</v>
      </c>
      <c r="I16168" s="775" t="s">
        <v>6440</v>
      </c>
    </row>
    <row r="16169" spans="1:9">
      <c r="A16169" s="775" t="str">
        <f>Table_wabobpsvr_AzureCalc_AzureCalcRateCard[[#This Row],[ServiceName]]&amp;Table_wabobpsvr_AzureCalc_AzureCalcRateCard[[#This Row],[Price_Level]]&amp;Table_wabobpsvr_AzureCalc_AzureCalcRateCard[[#This Row],[Region]]</f>
        <v>SQL Premium P1 Database DaysA11</v>
      </c>
      <c r="B16169" s="775">
        <v>11</v>
      </c>
      <c r="C16169" s="775" t="s">
        <v>329</v>
      </c>
      <c r="D16169" s="775" t="s">
        <v>174</v>
      </c>
      <c r="E16169" s="775">
        <v>12.3735</v>
      </c>
      <c r="F16169" s="775" t="s">
        <v>760</v>
      </c>
      <c r="G16169" s="775" t="s">
        <v>1814</v>
      </c>
      <c r="H16169" s="775" t="s">
        <v>1815</v>
      </c>
      <c r="I16169" s="775" t="s">
        <v>6440</v>
      </c>
    </row>
    <row r="16170" spans="1:9">
      <c r="A16170" s="775" t="str">
        <f>Table_wabobpsvr_AzureCalc_AzureCalcRateCard[[#This Row],[ServiceName]]&amp;Table_wabobpsvr_AzureCalc_AzureCalcRateCard[[#This Row],[Price_Level]]&amp;Table_wabobpsvr_AzureCalc_AzureCalcRateCard[[#This Row],[Region]]</f>
        <v>SQL Premium P1 Database DaysB11</v>
      </c>
      <c r="B16170" s="775">
        <v>11</v>
      </c>
      <c r="C16170" s="775" t="s">
        <v>329</v>
      </c>
      <c r="D16170" s="775" t="s">
        <v>175</v>
      </c>
      <c r="E16170" s="775">
        <v>11.865</v>
      </c>
      <c r="F16170" s="775" t="s">
        <v>760</v>
      </c>
      <c r="G16170" s="775" t="s">
        <v>1814</v>
      </c>
      <c r="H16170" s="775" t="s">
        <v>1815</v>
      </c>
      <c r="I16170" s="775" t="s">
        <v>6440</v>
      </c>
    </row>
    <row r="16171" spans="1:9">
      <c r="A16171" s="775" t="str">
        <f>Table_wabobpsvr_AzureCalc_AzureCalcRateCard[[#This Row],[ServiceName]]&amp;Table_wabobpsvr_AzureCalc_AzureCalcRateCard[[#This Row],[Price_Level]]&amp;Table_wabobpsvr_AzureCalc_AzureCalcRateCard[[#This Row],[Region]]</f>
        <v>SQL Premium P1 Database DaysC11</v>
      </c>
      <c r="B16171" s="775">
        <v>11</v>
      </c>
      <c r="C16171" s="775" t="s">
        <v>329</v>
      </c>
      <c r="D16171" s="775" t="s">
        <v>177</v>
      </c>
      <c r="E16171" s="775">
        <v>11.3565</v>
      </c>
      <c r="F16171" s="775" t="s">
        <v>760</v>
      </c>
      <c r="G16171" s="775" t="s">
        <v>1814</v>
      </c>
      <c r="H16171" s="775" t="s">
        <v>1815</v>
      </c>
      <c r="I16171" s="775" t="s">
        <v>6440</v>
      </c>
    </row>
    <row r="16172" spans="1:9">
      <c r="A16172" s="775" t="str">
        <f>Table_wabobpsvr_AzureCalc_AzureCalcRateCard[[#This Row],[ServiceName]]&amp;Table_wabobpsvr_AzureCalc_AzureCalcRateCard[[#This Row],[Price_Level]]&amp;Table_wabobpsvr_AzureCalc_AzureCalcRateCard[[#This Row],[Region]]</f>
        <v>SQL Premium P1 Database DaysD11</v>
      </c>
      <c r="B16172" s="775">
        <v>11</v>
      </c>
      <c r="C16172" s="775" t="s">
        <v>329</v>
      </c>
      <c r="D16172" s="775" t="s">
        <v>176</v>
      </c>
      <c r="E16172" s="775">
        <v>10.848000000000001</v>
      </c>
      <c r="F16172" s="775" t="s">
        <v>760</v>
      </c>
      <c r="G16172" s="775" t="s">
        <v>1814</v>
      </c>
      <c r="H16172" s="775" t="s">
        <v>1815</v>
      </c>
      <c r="I16172" s="775" t="s">
        <v>6440</v>
      </c>
    </row>
    <row r="16173" spans="1:9">
      <c r="A16173" s="775" t="str">
        <f>Table_wabobpsvr_AzureCalc_AzureCalcRateCard[[#This Row],[ServiceName]]&amp;Table_wabobpsvr_AzureCalc_AzureCalcRateCard[[#This Row],[Price_Level]]&amp;Table_wabobpsvr_AzureCalc_AzureCalcRateCard[[#This Row],[Region]]</f>
        <v>SQL Premium P1 Database DaysMOSP12</v>
      </c>
      <c r="B16173" s="775">
        <v>12</v>
      </c>
      <c r="C16173" s="775" t="s">
        <v>329</v>
      </c>
      <c r="D16173" s="775" t="s">
        <v>606</v>
      </c>
      <c r="E16173" s="775">
        <v>16.95</v>
      </c>
      <c r="F16173" s="775" t="s">
        <v>760</v>
      </c>
      <c r="G16173" s="775" t="s">
        <v>4235</v>
      </c>
      <c r="H16173" s="775" t="s">
        <v>4235</v>
      </c>
      <c r="I16173" s="775" t="s">
        <v>6441</v>
      </c>
    </row>
    <row r="16174" spans="1:9">
      <c r="A16174" s="775" t="str">
        <f>Table_wabobpsvr_AzureCalc_AzureCalcRateCard[[#This Row],[ServiceName]]&amp;Table_wabobpsvr_AzureCalc_AzureCalcRateCard[[#This Row],[Price_Level]]&amp;Table_wabobpsvr_AzureCalc_AzureCalcRateCard[[#This Row],[Region]]</f>
        <v>SQL Premium P1 Database DaysA12</v>
      </c>
      <c r="B16174" s="775">
        <v>12</v>
      </c>
      <c r="C16174" s="775" t="s">
        <v>329</v>
      </c>
      <c r="D16174" s="775" t="s">
        <v>174</v>
      </c>
      <c r="E16174" s="775">
        <v>12.3735</v>
      </c>
      <c r="F16174" s="775" t="s">
        <v>760</v>
      </c>
      <c r="G16174" s="775" t="s">
        <v>1816</v>
      </c>
      <c r="H16174" s="775" t="s">
        <v>1817</v>
      </c>
      <c r="I16174" s="775" t="s">
        <v>6441</v>
      </c>
    </row>
    <row r="16175" spans="1:9">
      <c r="A16175" s="775" t="str">
        <f>Table_wabobpsvr_AzureCalc_AzureCalcRateCard[[#This Row],[ServiceName]]&amp;Table_wabobpsvr_AzureCalc_AzureCalcRateCard[[#This Row],[Price_Level]]&amp;Table_wabobpsvr_AzureCalc_AzureCalcRateCard[[#This Row],[Region]]</f>
        <v>SQL Premium P1 Database DaysB12</v>
      </c>
      <c r="B16175" s="775">
        <v>12</v>
      </c>
      <c r="C16175" s="775" t="s">
        <v>329</v>
      </c>
      <c r="D16175" s="775" t="s">
        <v>175</v>
      </c>
      <c r="E16175" s="775">
        <v>11.865</v>
      </c>
      <c r="F16175" s="775" t="s">
        <v>760</v>
      </c>
      <c r="G16175" s="775" t="s">
        <v>1816</v>
      </c>
      <c r="H16175" s="775" t="s">
        <v>1817</v>
      </c>
      <c r="I16175" s="775" t="s">
        <v>6441</v>
      </c>
    </row>
    <row r="16176" spans="1:9">
      <c r="A16176" s="775" t="str">
        <f>Table_wabobpsvr_AzureCalc_AzureCalcRateCard[[#This Row],[ServiceName]]&amp;Table_wabobpsvr_AzureCalc_AzureCalcRateCard[[#This Row],[Price_Level]]&amp;Table_wabobpsvr_AzureCalc_AzureCalcRateCard[[#This Row],[Region]]</f>
        <v>SQL Premium P1 Database DaysC12</v>
      </c>
      <c r="B16176" s="775">
        <v>12</v>
      </c>
      <c r="C16176" s="775" t="s">
        <v>329</v>
      </c>
      <c r="D16176" s="775" t="s">
        <v>177</v>
      </c>
      <c r="E16176" s="775">
        <v>11.3565</v>
      </c>
      <c r="F16176" s="775" t="s">
        <v>760</v>
      </c>
      <c r="G16176" s="775" t="s">
        <v>1816</v>
      </c>
      <c r="H16176" s="775" t="s">
        <v>1817</v>
      </c>
      <c r="I16176" s="775" t="s">
        <v>6441</v>
      </c>
    </row>
    <row r="16177" spans="1:9">
      <c r="A16177" s="775" t="str">
        <f>Table_wabobpsvr_AzureCalc_AzureCalcRateCard[[#This Row],[ServiceName]]&amp;Table_wabobpsvr_AzureCalc_AzureCalcRateCard[[#This Row],[Price_Level]]&amp;Table_wabobpsvr_AzureCalc_AzureCalcRateCard[[#This Row],[Region]]</f>
        <v>SQL Premium P1 Database DaysD12</v>
      </c>
      <c r="B16177" s="775">
        <v>12</v>
      </c>
      <c r="C16177" s="775" t="s">
        <v>329</v>
      </c>
      <c r="D16177" s="775" t="s">
        <v>176</v>
      </c>
      <c r="E16177" s="775">
        <v>10.848000000000001</v>
      </c>
      <c r="F16177" s="775" t="s">
        <v>760</v>
      </c>
      <c r="G16177" s="775" t="s">
        <v>1816</v>
      </c>
      <c r="H16177" s="775" t="s">
        <v>1817</v>
      </c>
      <c r="I16177" s="775" t="s">
        <v>6441</v>
      </c>
    </row>
    <row r="16178" spans="1:9">
      <c r="A16178" s="775" t="str">
        <f>Table_wabobpsvr_AzureCalc_AzureCalcRateCard[[#This Row],[ServiceName]]&amp;Table_wabobpsvr_AzureCalc_AzureCalcRateCard[[#This Row],[Price_Level]]&amp;Table_wabobpsvr_AzureCalc_AzureCalcRateCard[[#This Row],[Region]]</f>
        <v>SQL Premium P1 Database DaysMOSP13</v>
      </c>
      <c r="B16178" s="775">
        <v>13</v>
      </c>
      <c r="C16178" s="775" t="s">
        <v>329</v>
      </c>
      <c r="D16178" s="775" t="s">
        <v>606</v>
      </c>
      <c r="E16178" s="775">
        <v>18.149999999999999</v>
      </c>
      <c r="F16178" s="775" t="s">
        <v>760</v>
      </c>
      <c r="G16178" s="775" t="s">
        <v>4235</v>
      </c>
      <c r="H16178" s="775" t="s">
        <v>4235</v>
      </c>
      <c r="I16178" s="775" t="s">
        <v>6442</v>
      </c>
    </row>
    <row r="16179" spans="1:9">
      <c r="A16179" s="775" t="str">
        <f>Table_wabobpsvr_AzureCalc_AzureCalcRateCard[[#This Row],[ServiceName]]&amp;Table_wabobpsvr_AzureCalc_AzureCalcRateCard[[#This Row],[Price_Level]]&amp;Table_wabobpsvr_AzureCalc_AzureCalcRateCard[[#This Row],[Region]]</f>
        <v>SQL Premium P1 Database DaysA13</v>
      </c>
      <c r="B16179" s="775">
        <v>13</v>
      </c>
      <c r="C16179" s="775" t="s">
        <v>329</v>
      </c>
      <c r="D16179" s="775" t="s">
        <v>174</v>
      </c>
      <c r="E16179" s="775">
        <v>13.249499999999999</v>
      </c>
      <c r="F16179" s="775" t="s">
        <v>760</v>
      </c>
      <c r="G16179" s="775" t="s">
        <v>1818</v>
      </c>
      <c r="H16179" s="775" t="s">
        <v>1819</v>
      </c>
      <c r="I16179" s="775" t="s">
        <v>6442</v>
      </c>
    </row>
    <row r="16180" spans="1:9">
      <c r="A16180" s="775" t="str">
        <f>Table_wabobpsvr_AzureCalc_AzureCalcRateCard[[#This Row],[ServiceName]]&amp;Table_wabobpsvr_AzureCalc_AzureCalcRateCard[[#This Row],[Price_Level]]&amp;Table_wabobpsvr_AzureCalc_AzureCalcRateCard[[#This Row],[Region]]</f>
        <v>SQL Premium P1 Database DaysB13</v>
      </c>
      <c r="B16180" s="775">
        <v>13</v>
      </c>
      <c r="C16180" s="775" t="s">
        <v>329</v>
      </c>
      <c r="D16180" s="775" t="s">
        <v>175</v>
      </c>
      <c r="E16180" s="775">
        <v>12.705</v>
      </c>
      <c r="F16180" s="775" t="s">
        <v>760</v>
      </c>
      <c r="G16180" s="775" t="s">
        <v>1818</v>
      </c>
      <c r="H16180" s="775" t="s">
        <v>1819</v>
      </c>
      <c r="I16180" s="775" t="s">
        <v>6442</v>
      </c>
    </row>
    <row r="16181" spans="1:9">
      <c r="A16181" s="775" t="str">
        <f>Table_wabobpsvr_AzureCalc_AzureCalcRateCard[[#This Row],[ServiceName]]&amp;Table_wabobpsvr_AzureCalc_AzureCalcRateCard[[#This Row],[Price_Level]]&amp;Table_wabobpsvr_AzureCalc_AzureCalcRateCard[[#This Row],[Region]]</f>
        <v>SQL Premium P1 Database DaysC13</v>
      </c>
      <c r="B16181" s="775">
        <v>13</v>
      </c>
      <c r="C16181" s="775" t="s">
        <v>329</v>
      </c>
      <c r="D16181" s="775" t="s">
        <v>177</v>
      </c>
      <c r="E16181" s="775">
        <v>12.160500000000001</v>
      </c>
      <c r="F16181" s="775" t="s">
        <v>760</v>
      </c>
      <c r="G16181" s="775" t="s">
        <v>1818</v>
      </c>
      <c r="H16181" s="775" t="s">
        <v>1819</v>
      </c>
      <c r="I16181" s="775" t="s">
        <v>6442</v>
      </c>
    </row>
    <row r="16182" spans="1:9">
      <c r="A16182" s="775" t="str">
        <f>Table_wabobpsvr_AzureCalc_AzureCalcRateCard[[#This Row],[ServiceName]]&amp;Table_wabobpsvr_AzureCalc_AzureCalcRateCard[[#This Row],[Price_Level]]&amp;Table_wabobpsvr_AzureCalc_AzureCalcRateCard[[#This Row],[Region]]</f>
        <v>SQL Premium P1 Database DaysD13</v>
      </c>
      <c r="B16182" s="775">
        <v>13</v>
      </c>
      <c r="C16182" s="775" t="s">
        <v>329</v>
      </c>
      <c r="D16182" s="775" t="s">
        <v>176</v>
      </c>
      <c r="E16182" s="775">
        <v>11.616</v>
      </c>
      <c r="F16182" s="775" t="s">
        <v>760</v>
      </c>
      <c r="G16182" s="775" t="s">
        <v>1818</v>
      </c>
      <c r="H16182" s="775" t="s">
        <v>1819</v>
      </c>
      <c r="I16182" s="775" t="s">
        <v>6442</v>
      </c>
    </row>
    <row r="16183" spans="1:9">
      <c r="A16183" s="775" t="str">
        <f>Table_wabobpsvr_AzureCalc_AzureCalcRateCard[[#This Row],[ServiceName]]&amp;Table_wabobpsvr_AzureCalc_AzureCalcRateCard[[#This Row],[Price_Level]]&amp;Table_wabobpsvr_AzureCalc_AzureCalcRateCard[[#This Row],[Region]]</f>
        <v>SQL Premium P2 Database DaysMOSP</v>
      </c>
      <c r="B16183" s="775"/>
      <c r="C16183" s="775" t="s">
        <v>329</v>
      </c>
      <c r="D16183" s="775" t="s">
        <v>606</v>
      </c>
      <c r="E16183" s="775">
        <v>30</v>
      </c>
      <c r="F16183" s="775" t="s">
        <v>761</v>
      </c>
      <c r="G16183" s="775" t="s">
        <v>4235</v>
      </c>
      <c r="H16183" s="775" t="s">
        <v>4235</v>
      </c>
      <c r="I16183" s="775" t="s">
        <v>5633</v>
      </c>
    </row>
    <row r="16184" spans="1:9">
      <c r="A16184" s="775" t="str">
        <f>Table_wabobpsvr_AzureCalc_AzureCalcRateCard[[#This Row],[ServiceName]]&amp;Table_wabobpsvr_AzureCalc_AzureCalcRateCard[[#This Row],[Price_Level]]&amp;Table_wabobpsvr_AzureCalc_AzureCalcRateCard[[#This Row],[Region]]</f>
        <v>SQL Premium P2 Database DaysA</v>
      </c>
      <c r="B16184" s="775"/>
      <c r="C16184" s="775" t="s">
        <v>329</v>
      </c>
      <c r="D16184" s="775" t="s">
        <v>174</v>
      </c>
      <c r="E16184" s="775">
        <v>21.9</v>
      </c>
      <c r="F16184" s="775" t="s">
        <v>761</v>
      </c>
      <c r="G16184" s="775" t="s">
        <v>1820</v>
      </c>
      <c r="H16184" s="775" t="s">
        <v>1821</v>
      </c>
      <c r="I16184" s="775" t="s">
        <v>5633</v>
      </c>
    </row>
    <row r="16185" spans="1:9">
      <c r="A16185" s="775" t="str">
        <f>Table_wabobpsvr_AzureCalc_AzureCalcRateCard[[#This Row],[ServiceName]]&amp;Table_wabobpsvr_AzureCalc_AzureCalcRateCard[[#This Row],[Price_Level]]&amp;Table_wabobpsvr_AzureCalc_AzureCalcRateCard[[#This Row],[Region]]</f>
        <v>A7 VM (Non-Windows)D4</v>
      </c>
      <c r="B16185" s="775">
        <v>4</v>
      </c>
      <c r="C16185" s="775" t="s">
        <v>680</v>
      </c>
      <c r="D16185" s="775" t="s">
        <v>176</v>
      </c>
      <c r="E16185" s="775">
        <v>0.64</v>
      </c>
      <c r="F16185" s="775" t="s">
        <v>691</v>
      </c>
      <c r="G16185" s="775" t="s">
        <v>1664</v>
      </c>
      <c r="H16185" s="775" t="s">
        <v>1665</v>
      </c>
      <c r="I16185" s="775" t="s">
        <v>5121</v>
      </c>
    </row>
    <row r="16186" spans="1:9">
      <c r="A16186" s="775" t="str">
        <f>Table_wabobpsvr_AzureCalc_AzureCalcRateCard[[#This Row],[ServiceName]]&amp;Table_wabobpsvr_AzureCalc_AzureCalcRateCard[[#This Row],[Price_Level]]&amp;Table_wabobpsvr_AzureCalc_AzureCalcRateCard[[#This Row],[Region]]</f>
        <v>A6 Cloud ServicesC12</v>
      </c>
      <c r="B16186" s="775">
        <v>12</v>
      </c>
      <c r="C16186" s="775" t="s">
        <v>680</v>
      </c>
      <c r="D16186" s="775" t="s">
        <v>177</v>
      </c>
      <c r="E16186" s="775">
        <v>0.53398999999999996</v>
      </c>
      <c r="F16186" s="775" t="s">
        <v>683</v>
      </c>
      <c r="G16186" s="775" t="s">
        <v>1606</v>
      </c>
      <c r="H16186" s="775" t="s">
        <v>1607</v>
      </c>
      <c r="I16186" s="775" t="s">
        <v>5122</v>
      </c>
    </row>
    <row r="16187" spans="1:9">
      <c r="A16187" s="775" t="str">
        <f>Table_wabobpsvr_AzureCalc_AzureCalcRateCard[[#This Row],[ServiceName]]&amp;Table_wabobpsvr_AzureCalc_AzureCalcRateCard[[#This Row],[Price_Level]]&amp;Table_wabobpsvr_AzureCalc_AzureCalcRateCard[[#This Row],[Region]]</f>
        <v>A7 VM (Non-Windows)MOSP5</v>
      </c>
      <c r="B16187" s="775">
        <v>5</v>
      </c>
      <c r="C16187" s="775" t="s">
        <v>680</v>
      </c>
      <c r="D16187" s="775" t="s">
        <v>606</v>
      </c>
      <c r="E16187" s="775">
        <v>1</v>
      </c>
      <c r="F16187" s="775" t="s">
        <v>691</v>
      </c>
      <c r="G16187" s="775" t="s">
        <v>4235</v>
      </c>
      <c r="H16187" s="775" t="s">
        <v>4235</v>
      </c>
      <c r="I16187" s="775" t="s">
        <v>6443</v>
      </c>
    </row>
    <row r="16188" spans="1:9">
      <c r="A16188" s="775" t="str">
        <f>Table_wabobpsvr_AzureCalc_AzureCalcRateCard[[#This Row],[ServiceName]]&amp;Table_wabobpsvr_AzureCalc_AzureCalcRateCard[[#This Row],[Price_Level]]&amp;Table_wabobpsvr_AzureCalc_AzureCalcRateCard[[#This Row],[Region]]</f>
        <v>A7 VM (Non-Windows)A5</v>
      </c>
      <c r="B16188" s="775">
        <v>5</v>
      </c>
      <c r="C16188" s="775" t="s">
        <v>680</v>
      </c>
      <c r="D16188" s="775" t="s">
        <v>174</v>
      </c>
      <c r="E16188" s="775">
        <v>0.73</v>
      </c>
      <c r="F16188" s="775" t="s">
        <v>691</v>
      </c>
      <c r="G16188" s="775" t="s">
        <v>1822</v>
      </c>
      <c r="H16188" s="775" t="s">
        <v>1823</v>
      </c>
      <c r="I16188" s="775" t="s">
        <v>6443</v>
      </c>
    </row>
    <row r="16189" spans="1:9">
      <c r="A16189" s="775" t="str">
        <f>Table_wabobpsvr_AzureCalc_AzureCalcRateCard[[#This Row],[ServiceName]]&amp;Table_wabobpsvr_AzureCalc_AzureCalcRateCard[[#This Row],[Price_Level]]&amp;Table_wabobpsvr_AzureCalc_AzureCalcRateCard[[#This Row],[Region]]</f>
        <v>A7 VM (Non-Windows)B5</v>
      </c>
      <c r="B16189" s="775">
        <v>5</v>
      </c>
      <c r="C16189" s="775" t="s">
        <v>680</v>
      </c>
      <c r="D16189" s="775" t="s">
        <v>175</v>
      </c>
      <c r="E16189" s="775">
        <v>0.7</v>
      </c>
      <c r="F16189" s="775" t="s">
        <v>691</v>
      </c>
      <c r="G16189" s="775" t="s">
        <v>1822</v>
      </c>
      <c r="H16189" s="775" t="s">
        <v>1823</v>
      </c>
      <c r="I16189" s="775" t="s">
        <v>6443</v>
      </c>
    </row>
    <row r="16190" spans="1:9">
      <c r="A16190" s="775" t="str">
        <f>Table_wabobpsvr_AzureCalc_AzureCalcRateCard[[#This Row],[ServiceName]]&amp;Table_wabobpsvr_AzureCalc_AzureCalcRateCard[[#This Row],[Price_Level]]&amp;Table_wabobpsvr_AzureCalc_AzureCalcRateCard[[#This Row],[Region]]</f>
        <v>A7 VM (Non-Windows)C5</v>
      </c>
      <c r="B16190" s="775">
        <v>5</v>
      </c>
      <c r="C16190" s="775" t="s">
        <v>680</v>
      </c>
      <c r="D16190" s="775" t="s">
        <v>177</v>
      </c>
      <c r="E16190" s="775">
        <v>0.67</v>
      </c>
      <c r="F16190" s="775" t="s">
        <v>691</v>
      </c>
      <c r="G16190" s="775" t="s">
        <v>1822</v>
      </c>
      <c r="H16190" s="775" t="s">
        <v>1823</v>
      </c>
      <c r="I16190" s="775" t="s">
        <v>6443</v>
      </c>
    </row>
    <row r="16191" spans="1:9">
      <c r="A16191" s="775" t="str">
        <f>Table_wabobpsvr_AzureCalc_AzureCalcRateCard[[#This Row],[ServiceName]]&amp;Table_wabobpsvr_AzureCalc_AzureCalcRateCard[[#This Row],[Price_Level]]&amp;Table_wabobpsvr_AzureCalc_AzureCalcRateCard[[#This Row],[Region]]</f>
        <v>A7 VM (Non-Windows)D5</v>
      </c>
      <c r="B16191" s="775">
        <v>5</v>
      </c>
      <c r="C16191" s="775" t="s">
        <v>680</v>
      </c>
      <c r="D16191" s="775" t="s">
        <v>176</v>
      </c>
      <c r="E16191" s="775">
        <v>0.64</v>
      </c>
      <c r="F16191" s="775" t="s">
        <v>691</v>
      </c>
      <c r="G16191" s="775" t="s">
        <v>1822</v>
      </c>
      <c r="H16191" s="775" t="s">
        <v>1823</v>
      </c>
      <c r="I16191" s="775" t="s">
        <v>6443</v>
      </c>
    </row>
    <row r="16192" spans="1:9">
      <c r="A16192" s="775" t="str">
        <f>Table_wabobpsvr_AzureCalc_AzureCalcRateCard[[#This Row],[ServiceName]]&amp;Table_wabobpsvr_AzureCalc_AzureCalcRateCard[[#This Row],[Price_Level]]&amp;Table_wabobpsvr_AzureCalc_AzureCalcRateCard[[#This Row],[Region]]</f>
        <v>A7 VM (Non-Windows)MOSP1</v>
      </c>
      <c r="B16192" s="775">
        <v>1</v>
      </c>
      <c r="C16192" s="775" t="s">
        <v>680</v>
      </c>
      <c r="D16192" s="775" t="s">
        <v>606</v>
      </c>
      <c r="E16192" s="775">
        <v>0.88</v>
      </c>
      <c r="F16192" s="775" t="s">
        <v>691</v>
      </c>
      <c r="G16192" s="775" t="s">
        <v>4235</v>
      </c>
      <c r="H16192" s="775" t="s">
        <v>4235</v>
      </c>
      <c r="I16192" s="775" t="s">
        <v>6444</v>
      </c>
    </row>
    <row r="16193" spans="1:9">
      <c r="A16193" s="775" t="str">
        <f>Table_wabobpsvr_AzureCalc_AzureCalcRateCard[[#This Row],[ServiceName]]&amp;Table_wabobpsvr_AzureCalc_AzureCalcRateCard[[#This Row],[Price_Level]]&amp;Table_wabobpsvr_AzureCalc_AzureCalcRateCard[[#This Row],[Region]]</f>
        <v>A7 VM (Non-Windows)A1</v>
      </c>
      <c r="B16193" s="775">
        <v>1</v>
      </c>
      <c r="C16193" s="775" t="s">
        <v>680</v>
      </c>
      <c r="D16193" s="775" t="s">
        <v>174</v>
      </c>
      <c r="E16193" s="775">
        <v>0.64239999999999997</v>
      </c>
      <c r="F16193" s="775" t="s">
        <v>691</v>
      </c>
      <c r="G16193" s="775" t="s">
        <v>1824</v>
      </c>
      <c r="H16193" s="775" t="s">
        <v>1825</v>
      </c>
      <c r="I16193" s="775" t="s">
        <v>6444</v>
      </c>
    </row>
    <row r="16194" spans="1:9">
      <c r="A16194" s="775" t="str">
        <f>Table_wabobpsvr_AzureCalc_AzureCalcRateCard[[#This Row],[ServiceName]]&amp;Table_wabobpsvr_AzureCalc_AzureCalcRateCard[[#This Row],[Price_Level]]&amp;Table_wabobpsvr_AzureCalc_AzureCalcRateCard[[#This Row],[Region]]</f>
        <v>A7 VM (Non-Windows)B1</v>
      </c>
      <c r="B16194" s="775">
        <v>1</v>
      </c>
      <c r="C16194" s="775" t="s">
        <v>680</v>
      </c>
      <c r="D16194" s="775" t="s">
        <v>175</v>
      </c>
      <c r="E16194" s="775">
        <v>0.61599999999999999</v>
      </c>
      <c r="F16194" s="775" t="s">
        <v>691</v>
      </c>
      <c r="G16194" s="775" t="s">
        <v>1824</v>
      </c>
      <c r="H16194" s="775" t="s">
        <v>1825</v>
      </c>
      <c r="I16194" s="775" t="s">
        <v>6444</v>
      </c>
    </row>
    <row r="16195" spans="1:9">
      <c r="A16195" s="775" t="str">
        <f>Table_wabobpsvr_AzureCalc_AzureCalcRateCard[[#This Row],[ServiceName]]&amp;Table_wabobpsvr_AzureCalc_AzureCalcRateCard[[#This Row],[Price_Level]]&amp;Table_wabobpsvr_AzureCalc_AzureCalcRateCard[[#This Row],[Region]]</f>
        <v>A7 VM (Non-Windows)C1</v>
      </c>
      <c r="B16195" s="775">
        <v>1</v>
      </c>
      <c r="C16195" s="775" t="s">
        <v>680</v>
      </c>
      <c r="D16195" s="775" t="s">
        <v>177</v>
      </c>
      <c r="E16195" s="775">
        <v>0.58960000000000001</v>
      </c>
      <c r="F16195" s="775" t="s">
        <v>691</v>
      </c>
      <c r="G16195" s="775" t="s">
        <v>1824</v>
      </c>
      <c r="H16195" s="775" t="s">
        <v>1825</v>
      </c>
      <c r="I16195" s="775" t="s">
        <v>6444</v>
      </c>
    </row>
    <row r="16196" spans="1:9">
      <c r="A16196" s="775" t="str">
        <f>Table_wabobpsvr_AzureCalc_AzureCalcRateCard[[#This Row],[ServiceName]]&amp;Table_wabobpsvr_AzureCalc_AzureCalcRateCard[[#This Row],[Price_Level]]&amp;Table_wabobpsvr_AzureCalc_AzureCalcRateCard[[#This Row],[Region]]</f>
        <v>A6 Cloud ServicesD12</v>
      </c>
      <c r="B16196" s="775">
        <v>12</v>
      </c>
      <c r="C16196" s="775" t="s">
        <v>680</v>
      </c>
      <c r="D16196" s="775" t="s">
        <v>176</v>
      </c>
      <c r="E16196" s="775">
        <v>0.51007999999999998</v>
      </c>
      <c r="F16196" s="775" t="s">
        <v>683</v>
      </c>
      <c r="G16196" s="775" t="s">
        <v>1606</v>
      </c>
      <c r="H16196" s="775" t="s">
        <v>1607</v>
      </c>
      <c r="I16196" s="775" t="s">
        <v>5122</v>
      </c>
    </row>
    <row r="16197" spans="1:9">
      <c r="A16197" s="775" t="str">
        <f>Table_wabobpsvr_AzureCalc_AzureCalcRateCard[[#This Row],[ServiceName]]&amp;Table_wabobpsvr_AzureCalc_AzureCalcRateCard[[#This Row],[Price_Level]]&amp;Table_wabobpsvr_AzureCalc_AzureCalcRateCard[[#This Row],[Region]]</f>
        <v>A7 VM (Non-Windows)D1</v>
      </c>
      <c r="B16197" s="775">
        <v>1</v>
      </c>
      <c r="C16197" s="775" t="s">
        <v>680</v>
      </c>
      <c r="D16197" s="775" t="s">
        <v>176</v>
      </c>
      <c r="E16197" s="775">
        <v>0.56320000000000003</v>
      </c>
      <c r="F16197" s="775" t="s">
        <v>691</v>
      </c>
      <c r="G16197" s="775" t="s">
        <v>1824</v>
      </c>
      <c r="H16197" s="775" t="s">
        <v>1825</v>
      </c>
      <c r="I16197" s="775" t="s">
        <v>6444</v>
      </c>
    </row>
    <row r="16198" spans="1:9">
      <c r="A16198" s="775" t="str">
        <f>Table_wabobpsvr_AzureCalc_AzureCalcRateCard[[#This Row],[ServiceName]]&amp;Table_wabobpsvr_AzureCalc_AzureCalcRateCard[[#This Row],[Price_Level]]&amp;Table_wabobpsvr_AzureCalc_AzureCalcRateCard[[#This Row],[Region]]</f>
        <v>A7 VM (Non-Windows)MOSP7</v>
      </c>
      <c r="B16198" s="775">
        <v>7</v>
      </c>
      <c r="C16198" s="775" t="s">
        <v>680</v>
      </c>
      <c r="D16198" s="775" t="s">
        <v>606</v>
      </c>
      <c r="E16198" s="775">
        <v>0.99199999999999999</v>
      </c>
      <c r="F16198" s="775" t="s">
        <v>691</v>
      </c>
      <c r="G16198" s="775" t="s">
        <v>4235</v>
      </c>
      <c r="H16198" s="775" t="s">
        <v>4235</v>
      </c>
      <c r="I16198" s="775" t="s">
        <v>6445</v>
      </c>
    </row>
    <row r="16199" spans="1:9">
      <c r="A16199" s="775" t="str">
        <f>Table_wabobpsvr_AzureCalc_AzureCalcRateCard[[#This Row],[ServiceName]]&amp;Table_wabobpsvr_AzureCalc_AzureCalcRateCard[[#This Row],[Price_Level]]&amp;Table_wabobpsvr_AzureCalc_AzureCalcRateCard[[#This Row],[Region]]</f>
        <v>A7 VM (Non-Windows)A7</v>
      </c>
      <c r="B16199" s="775">
        <v>7</v>
      </c>
      <c r="C16199" s="775" t="s">
        <v>680</v>
      </c>
      <c r="D16199" s="775" t="s">
        <v>174</v>
      </c>
      <c r="E16199" s="775">
        <v>0.72416000000000003</v>
      </c>
      <c r="F16199" s="775" t="s">
        <v>691</v>
      </c>
      <c r="G16199" s="775" t="s">
        <v>1826</v>
      </c>
      <c r="H16199" s="775" t="s">
        <v>1827</v>
      </c>
      <c r="I16199" s="775" t="s">
        <v>6445</v>
      </c>
    </row>
    <row r="16200" spans="1:9">
      <c r="A16200" s="775" t="str">
        <f>Table_wabobpsvr_AzureCalc_AzureCalcRateCard[[#This Row],[ServiceName]]&amp;Table_wabobpsvr_AzureCalc_AzureCalcRateCard[[#This Row],[Price_Level]]&amp;Table_wabobpsvr_AzureCalc_AzureCalcRateCard[[#This Row],[Region]]</f>
        <v>A7 VM (Non-Windows)B7</v>
      </c>
      <c r="B16200" s="775">
        <v>7</v>
      </c>
      <c r="C16200" s="775" t="s">
        <v>680</v>
      </c>
      <c r="D16200" s="775" t="s">
        <v>175</v>
      </c>
      <c r="E16200" s="775">
        <v>0.69440000000000002</v>
      </c>
      <c r="F16200" s="775" t="s">
        <v>691</v>
      </c>
      <c r="G16200" s="775" t="s">
        <v>1826</v>
      </c>
      <c r="H16200" s="775" t="s">
        <v>1827</v>
      </c>
      <c r="I16200" s="775" t="s">
        <v>6445</v>
      </c>
    </row>
    <row r="16201" spans="1:9">
      <c r="A16201" s="775" t="str">
        <f>Table_wabobpsvr_AzureCalc_AzureCalcRateCard[[#This Row],[ServiceName]]&amp;Table_wabobpsvr_AzureCalc_AzureCalcRateCard[[#This Row],[Price_Level]]&amp;Table_wabobpsvr_AzureCalc_AzureCalcRateCard[[#This Row],[Region]]</f>
        <v>A7 VM (Non-Windows)C7</v>
      </c>
      <c r="B16201" s="775">
        <v>7</v>
      </c>
      <c r="C16201" s="775" t="s">
        <v>680</v>
      </c>
      <c r="D16201" s="775" t="s">
        <v>177</v>
      </c>
      <c r="E16201" s="775">
        <v>0.66464000000000001</v>
      </c>
      <c r="F16201" s="775" t="s">
        <v>691</v>
      </c>
      <c r="G16201" s="775" t="s">
        <v>1826</v>
      </c>
      <c r="H16201" s="775" t="s">
        <v>1827</v>
      </c>
      <c r="I16201" s="775" t="s">
        <v>6445</v>
      </c>
    </row>
    <row r="16202" spans="1:9">
      <c r="A16202" s="775" t="str">
        <f>Table_wabobpsvr_AzureCalc_AzureCalcRateCard[[#This Row],[ServiceName]]&amp;Table_wabobpsvr_AzureCalc_AzureCalcRateCard[[#This Row],[Price_Level]]&amp;Table_wabobpsvr_AzureCalc_AzureCalcRateCard[[#This Row],[Region]]</f>
        <v>A7 VM (Non-Windows)D7</v>
      </c>
      <c r="B16202" s="775">
        <v>7</v>
      </c>
      <c r="C16202" s="775" t="s">
        <v>680</v>
      </c>
      <c r="D16202" s="775" t="s">
        <v>176</v>
      </c>
      <c r="E16202" s="775">
        <v>0.63488</v>
      </c>
      <c r="F16202" s="775" t="s">
        <v>691</v>
      </c>
      <c r="G16202" s="775" t="s">
        <v>1826</v>
      </c>
      <c r="H16202" s="775" t="s">
        <v>1827</v>
      </c>
      <c r="I16202" s="775" t="s">
        <v>6445</v>
      </c>
    </row>
    <row r="16203" spans="1:9">
      <c r="A16203" s="775" t="str">
        <f>Table_wabobpsvr_AzureCalc_AzureCalcRateCard[[#This Row],[ServiceName]]&amp;Table_wabobpsvr_AzureCalc_AzureCalcRateCard[[#This Row],[Price_Level]]&amp;Table_wabobpsvr_AzureCalc_AzureCalcRateCard[[#This Row],[Region]]</f>
        <v>A7 VM (Non-Windows)MOSP8</v>
      </c>
      <c r="B16203" s="775">
        <v>8</v>
      </c>
      <c r="C16203" s="775" t="s">
        <v>680</v>
      </c>
      <c r="D16203" s="775" t="s">
        <v>606</v>
      </c>
      <c r="E16203" s="775">
        <v>1.08</v>
      </c>
      <c r="F16203" s="775" t="s">
        <v>691</v>
      </c>
      <c r="G16203" s="775" t="s">
        <v>4235</v>
      </c>
      <c r="H16203" s="775" t="s">
        <v>4235</v>
      </c>
      <c r="I16203" s="775" t="s">
        <v>5065</v>
      </c>
    </row>
    <row r="16204" spans="1:9">
      <c r="A16204" s="775" t="str">
        <f>Table_wabobpsvr_AzureCalc_AzureCalcRateCard[[#This Row],[ServiceName]]&amp;Table_wabobpsvr_AzureCalc_AzureCalcRateCard[[#This Row],[Price_Level]]&amp;Table_wabobpsvr_AzureCalc_AzureCalcRateCard[[#This Row],[Region]]</f>
        <v>A7 VM (Non-Windows)A8</v>
      </c>
      <c r="B16204" s="775">
        <v>8</v>
      </c>
      <c r="C16204" s="775" t="s">
        <v>680</v>
      </c>
      <c r="D16204" s="775" t="s">
        <v>174</v>
      </c>
      <c r="E16204" s="775">
        <v>0.78839999999999999</v>
      </c>
      <c r="F16204" s="775" t="s">
        <v>691</v>
      </c>
      <c r="G16204" s="775" t="s">
        <v>1828</v>
      </c>
      <c r="H16204" s="775" t="s">
        <v>1829</v>
      </c>
      <c r="I16204" s="775" t="s">
        <v>5065</v>
      </c>
    </row>
    <row r="16205" spans="1:9">
      <c r="A16205" s="775" t="str">
        <f>Table_wabobpsvr_AzureCalc_AzureCalcRateCard[[#This Row],[ServiceName]]&amp;Table_wabobpsvr_AzureCalc_AzureCalcRateCard[[#This Row],[Price_Level]]&amp;Table_wabobpsvr_AzureCalc_AzureCalcRateCard[[#This Row],[Region]]</f>
        <v>A7 VM (Non-Windows)B8</v>
      </c>
      <c r="B16205" s="775">
        <v>8</v>
      </c>
      <c r="C16205" s="775" t="s">
        <v>680</v>
      </c>
      <c r="D16205" s="775" t="s">
        <v>175</v>
      </c>
      <c r="E16205" s="775">
        <v>0.75600000000000001</v>
      </c>
      <c r="F16205" s="775" t="s">
        <v>691</v>
      </c>
      <c r="G16205" s="775" t="s">
        <v>1828</v>
      </c>
      <c r="H16205" s="775" t="s">
        <v>1829</v>
      </c>
      <c r="I16205" s="775" t="s">
        <v>5065</v>
      </c>
    </row>
    <row r="16206" spans="1:9">
      <c r="A16206" s="775" t="str">
        <f>Table_wabobpsvr_AzureCalc_AzureCalcRateCard[[#This Row],[ServiceName]]&amp;Table_wabobpsvr_AzureCalc_AzureCalcRateCard[[#This Row],[Price_Level]]&amp;Table_wabobpsvr_AzureCalc_AzureCalcRateCard[[#This Row],[Region]]</f>
        <v>A6 Cloud ServicesMOSP13</v>
      </c>
      <c r="B16206" s="775">
        <v>13</v>
      </c>
      <c r="C16206" s="775" t="s">
        <v>680</v>
      </c>
      <c r="D16206" s="775" t="s">
        <v>606</v>
      </c>
      <c r="E16206" s="775">
        <v>0.86899999999999999</v>
      </c>
      <c r="F16206" s="775" t="s">
        <v>683</v>
      </c>
      <c r="G16206" s="775" t="s">
        <v>4235</v>
      </c>
      <c r="H16206" s="775" t="s">
        <v>4235</v>
      </c>
      <c r="I16206" s="775" t="s">
        <v>6446</v>
      </c>
    </row>
    <row r="16207" spans="1:9">
      <c r="A16207" s="775" t="str">
        <f>Table_wabobpsvr_AzureCalc_AzureCalcRateCard[[#This Row],[ServiceName]]&amp;Table_wabobpsvr_AzureCalc_AzureCalcRateCard[[#This Row],[Price_Level]]&amp;Table_wabobpsvr_AzureCalc_AzureCalcRateCard[[#This Row],[Region]]</f>
        <v>A7 Cloud ServicesMOSP4</v>
      </c>
      <c r="B16207" s="775">
        <v>4</v>
      </c>
      <c r="C16207" s="775" t="s">
        <v>680</v>
      </c>
      <c r="D16207" s="775" t="s">
        <v>606</v>
      </c>
      <c r="E16207" s="775">
        <v>1.41</v>
      </c>
      <c r="F16207" s="775" t="s">
        <v>684</v>
      </c>
      <c r="G16207" s="775" t="s">
        <v>4235</v>
      </c>
      <c r="H16207" s="775" t="s">
        <v>4235</v>
      </c>
      <c r="I16207" s="775" t="s">
        <v>6447</v>
      </c>
    </row>
    <row r="16208" spans="1:9">
      <c r="A16208" s="775" t="str">
        <f>Table_wabobpsvr_AzureCalc_AzureCalcRateCard[[#This Row],[ServiceName]]&amp;Table_wabobpsvr_AzureCalc_AzureCalcRateCard[[#This Row],[Price_Level]]&amp;Table_wabobpsvr_AzureCalc_AzureCalcRateCard[[#This Row],[Region]]</f>
        <v>A7 Cloud ServicesA4</v>
      </c>
      <c r="B16208" s="775">
        <v>4</v>
      </c>
      <c r="C16208" s="775" t="s">
        <v>680</v>
      </c>
      <c r="D16208" s="775" t="s">
        <v>174</v>
      </c>
      <c r="E16208" s="775">
        <v>1.0293000000000001</v>
      </c>
      <c r="F16208" s="775" t="s">
        <v>684</v>
      </c>
      <c r="G16208" s="775" t="s">
        <v>1830</v>
      </c>
      <c r="H16208" s="775" t="s">
        <v>1831</v>
      </c>
      <c r="I16208" s="775" t="s">
        <v>6447</v>
      </c>
    </row>
    <row r="16209" spans="1:9">
      <c r="A16209" s="775" t="str">
        <f>Table_wabobpsvr_AzureCalc_AzureCalcRateCard[[#This Row],[ServiceName]]&amp;Table_wabobpsvr_AzureCalc_AzureCalcRateCard[[#This Row],[Price_Level]]&amp;Table_wabobpsvr_AzureCalc_AzureCalcRateCard[[#This Row],[Region]]</f>
        <v>A7 Cloud ServicesB4</v>
      </c>
      <c r="B16209" s="775">
        <v>4</v>
      </c>
      <c r="C16209" s="775" t="s">
        <v>680</v>
      </c>
      <c r="D16209" s="775" t="s">
        <v>175</v>
      </c>
      <c r="E16209" s="775">
        <v>0.98699999999999999</v>
      </c>
      <c r="F16209" s="775" t="s">
        <v>684</v>
      </c>
      <c r="G16209" s="775" t="s">
        <v>1830</v>
      </c>
      <c r="H16209" s="775" t="s">
        <v>1831</v>
      </c>
      <c r="I16209" s="775" t="s">
        <v>6447</v>
      </c>
    </row>
    <row r="16210" spans="1:9">
      <c r="A16210" s="775" t="str">
        <f>Table_wabobpsvr_AzureCalc_AzureCalcRateCard[[#This Row],[ServiceName]]&amp;Table_wabobpsvr_AzureCalc_AzureCalcRateCard[[#This Row],[Price_Level]]&amp;Table_wabobpsvr_AzureCalc_AzureCalcRateCard[[#This Row],[Region]]</f>
        <v>A7 Cloud ServicesC4</v>
      </c>
      <c r="B16210" s="775">
        <v>4</v>
      </c>
      <c r="C16210" s="775" t="s">
        <v>680</v>
      </c>
      <c r="D16210" s="775" t="s">
        <v>177</v>
      </c>
      <c r="E16210" s="775">
        <v>0.94469999999999998</v>
      </c>
      <c r="F16210" s="775" t="s">
        <v>684</v>
      </c>
      <c r="G16210" s="775" t="s">
        <v>1830</v>
      </c>
      <c r="H16210" s="775" t="s">
        <v>1831</v>
      </c>
      <c r="I16210" s="775" t="s">
        <v>6447</v>
      </c>
    </row>
    <row r="16211" spans="1:9">
      <c r="A16211" s="775" t="str">
        <f>Table_wabobpsvr_AzureCalc_AzureCalcRateCard[[#This Row],[ServiceName]]&amp;Table_wabobpsvr_AzureCalc_AzureCalcRateCard[[#This Row],[Price_Level]]&amp;Table_wabobpsvr_AzureCalc_AzureCalcRateCard[[#This Row],[Region]]</f>
        <v>A7 Cloud ServicesD4</v>
      </c>
      <c r="B16211" s="775">
        <v>4</v>
      </c>
      <c r="C16211" s="775" t="s">
        <v>680</v>
      </c>
      <c r="D16211" s="775" t="s">
        <v>176</v>
      </c>
      <c r="E16211" s="775">
        <v>0.90239999999999998</v>
      </c>
      <c r="F16211" s="775" t="s">
        <v>684</v>
      </c>
      <c r="G16211" s="775" t="s">
        <v>1830</v>
      </c>
      <c r="H16211" s="775" t="s">
        <v>1831</v>
      </c>
      <c r="I16211" s="775" t="s">
        <v>6447</v>
      </c>
    </row>
    <row r="16212" spans="1:9">
      <c r="A16212" s="775" t="str">
        <f>Table_wabobpsvr_AzureCalc_AzureCalcRateCard[[#This Row],[ServiceName]]&amp;Table_wabobpsvr_AzureCalc_AzureCalcRateCard[[#This Row],[Price_Level]]&amp;Table_wabobpsvr_AzureCalc_AzureCalcRateCard[[#This Row],[Region]]</f>
        <v>A7 Cloud ServicesMOSP5</v>
      </c>
      <c r="B16212" s="775">
        <v>5</v>
      </c>
      <c r="C16212" s="775" t="s">
        <v>680</v>
      </c>
      <c r="D16212" s="775" t="s">
        <v>606</v>
      </c>
      <c r="E16212" s="775">
        <v>1.41</v>
      </c>
      <c r="F16212" s="775" t="s">
        <v>684</v>
      </c>
      <c r="G16212" s="775" t="s">
        <v>4235</v>
      </c>
      <c r="H16212" s="775" t="s">
        <v>4235</v>
      </c>
      <c r="I16212" s="775" t="s">
        <v>6448</v>
      </c>
    </row>
    <row r="16213" spans="1:9">
      <c r="A16213" s="775" t="str">
        <f>Table_wabobpsvr_AzureCalc_AzureCalcRateCard[[#This Row],[ServiceName]]&amp;Table_wabobpsvr_AzureCalc_AzureCalcRateCard[[#This Row],[Price_Level]]&amp;Table_wabobpsvr_AzureCalc_AzureCalcRateCard[[#This Row],[Region]]</f>
        <v>A7 Cloud ServicesA5</v>
      </c>
      <c r="B16213" s="775">
        <v>5</v>
      </c>
      <c r="C16213" s="775" t="s">
        <v>680</v>
      </c>
      <c r="D16213" s="775" t="s">
        <v>174</v>
      </c>
      <c r="E16213" s="775">
        <v>1.0293000000000001</v>
      </c>
      <c r="F16213" s="775" t="s">
        <v>684</v>
      </c>
      <c r="G16213" s="775" t="s">
        <v>1832</v>
      </c>
      <c r="H16213" s="775" t="s">
        <v>1833</v>
      </c>
      <c r="I16213" s="775" t="s">
        <v>6448</v>
      </c>
    </row>
    <row r="16214" spans="1:9">
      <c r="A16214" s="775" t="str">
        <f>Table_wabobpsvr_AzureCalc_AzureCalcRateCard[[#This Row],[ServiceName]]&amp;Table_wabobpsvr_AzureCalc_AzureCalcRateCard[[#This Row],[Price_Level]]&amp;Table_wabobpsvr_AzureCalc_AzureCalcRateCard[[#This Row],[Region]]</f>
        <v>A7 Cloud ServicesB5</v>
      </c>
      <c r="B16214" s="775">
        <v>5</v>
      </c>
      <c r="C16214" s="775" t="s">
        <v>680</v>
      </c>
      <c r="D16214" s="775" t="s">
        <v>175</v>
      </c>
      <c r="E16214" s="775">
        <v>0.98699999999999999</v>
      </c>
      <c r="F16214" s="775" t="s">
        <v>684</v>
      </c>
      <c r="G16214" s="775" t="s">
        <v>1832</v>
      </c>
      <c r="H16214" s="775" t="s">
        <v>1833</v>
      </c>
      <c r="I16214" s="775" t="s">
        <v>6448</v>
      </c>
    </row>
    <row r="16215" spans="1:9">
      <c r="A16215" s="775" t="str">
        <f>Table_wabobpsvr_AzureCalc_AzureCalcRateCard[[#This Row],[ServiceName]]&amp;Table_wabobpsvr_AzureCalc_AzureCalcRateCard[[#This Row],[Price_Level]]&amp;Table_wabobpsvr_AzureCalc_AzureCalcRateCard[[#This Row],[Region]]</f>
        <v>A7 Cloud ServicesC5</v>
      </c>
      <c r="B16215" s="775">
        <v>5</v>
      </c>
      <c r="C16215" s="775" t="s">
        <v>680</v>
      </c>
      <c r="D16215" s="775" t="s">
        <v>177</v>
      </c>
      <c r="E16215" s="775">
        <v>0.94469999999999998</v>
      </c>
      <c r="F16215" s="775" t="s">
        <v>684</v>
      </c>
      <c r="G16215" s="775" t="s">
        <v>1832</v>
      </c>
      <c r="H16215" s="775" t="s">
        <v>1833</v>
      </c>
      <c r="I16215" s="775" t="s">
        <v>6448</v>
      </c>
    </row>
    <row r="16216" spans="1:9">
      <c r="A16216" s="775" t="str">
        <f>Table_wabobpsvr_AzureCalc_AzureCalcRateCard[[#This Row],[ServiceName]]&amp;Table_wabobpsvr_AzureCalc_AzureCalcRateCard[[#This Row],[Price_Level]]&amp;Table_wabobpsvr_AzureCalc_AzureCalcRateCard[[#This Row],[Region]]</f>
        <v>A6 Cloud ServicesA13</v>
      </c>
      <c r="B16216" s="775">
        <v>13</v>
      </c>
      <c r="C16216" s="775" t="s">
        <v>680</v>
      </c>
      <c r="D16216" s="775" t="s">
        <v>174</v>
      </c>
      <c r="E16216" s="775">
        <v>0.63436999999999999</v>
      </c>
      <c r="F16216" s="775" t="s">
        <v>683</v>
      </c>
      <c r="G16216" s="775" t="s">
        <v>1834</v>
      </c>
      <c r="H16216" s="775" t="s">
        <v>1835</v>
      </c>
      <c r="I16216" s="775" t="s">
        <v>6446</v>
      </c>
    </row>
    <row r="16217" spans="1:9">
      <c r="A16217" s="775" t="str">
        <f>Table_wabobpsvr_AzureCalc_AzureCalcRateCard[[#This Row],[ServiceName]]&amp;Table_wabobpsvr_AzureCalc_AzureCalcRateCard[[#This Row],[Price_Level]]&amp;Table_wabobpsvr_AzureCalc_AzureCalcRateCard[[#This Row],[Region]]</f>
        <v>A7 Cloud ServicesD5</v>
      </c>
      <c r="B16217" s="775">
        <v>5</v>
      </c>
      <c r="C16217" s="775" t="s">
        <v>680</v>
      </c>
      <c r="D16217" s="775" t="s">
        <v>176</v>
      </c>
      <c r="E16217" s="775">
        <v>0.90239999999999998</v>
      </c>
      <c r="F16217" s="775" t="s">
        <v>684</v>
      </c>
      <c r="G16217" s="775" t="s">
        <v>1832</v>
      </c>
      <c r="H16217" s="775" t="s">
        <v>1833</v>
      </c>
      <c r="I16217" s="775" t="s">
        <v>6448</v>
      </c>
    </row>
    <row r="16218" spans="1:9">
      <c r="A16218" s="775" t="str">
        <f>Table_wabobpsvr_AzureCalc_AzureCalcRateCard[[#This Row],[ServiceName]]&amp;Table_wabobpsvr_AzureCalc_AzureCalcRateCard[[#This Row],[Price_Level]]&amp;Table_wabobpsvr_AzureCalc_AzureCalcRateCard[[#This Row],[Region]]</f>
        <v>A7 Cloud ServicesMOSP1</v>
      </c>
      <c r="B16218" s="775">
        <v>1</v>
      </c>
      <c r="C16218" s="775" t="s">
        <v>680</v>
      </c>
      <c r="D16218" s="775" t="s">
        <v>606</v>
      </c>
      <c r="E16218" s="775">
        <v>1.41</v>
      </c>
      <c r="F16218" s="775" t="s">
        <v>684</v>
      </c>
      <c r="G16218" s="775" t="s">
        <v>4235</v>
      </c>
      <c r="H16218" s="775" t="s">
        <v>4235</v>
      </c>
      <c r="I16218" s="775" t="s">
        <v>6449</v>
      </c>
    </row>
    <row r="16219" spans="1:9">
      <c r="A16219" s="775" t="str">
        <f>Table_wabobpsvr_AzureCalc_AzureCalcRateCard[[#This Row],[ServiceName]]&amp;Table_wabobpsvr_AzureCalc_AzureCalcRateCard[[#This Row],[Price_Level]]&amp;Table_wabobpsvr_AzureCalc_AzureCalcRateCard[[#This Row],[Region]]</f>
        <v>A7 Cloud ServicesA1</v>
      </c>
      <c r="B16219" s="775">
        <v>1</v>
      </c>
      <c r="C16219" s="775" t="s">
        <v>680</v>
      </c>
      <c r="D16219" s="775" t="s">
        <v>174</v>
      </c>
      <c r="E16219" s="775">
        <v>1.0293000000000001</v>
      </c>
      <c r="F16219" s="775" t="s">
        <v>684</v>
      </c>
      <c r="G16219" s="775" t="s">
        <v>1836</v>
      </c>
      <c r="H16219" s="775" t="s">
        <v>1837</v>
      </c>
      <c r="I16219" s="775" t="s">
        <v>6449</v>
      </c>
    </row>
    <row r="16220" spans="1:9">
      <c r="A16220" s="775" t="str">
        <f>Table_wabobpsvr_AzureCalc_AzureCalcRateCard[[#This Row],[ServiceName]]&amp;Table_wabobpsvr_AzureCalc_AzureCalcRateCard[[#This Row],[Price_Level]]&amp;Table_wabobpsvr_AzureCalc_AzureCalcRateCard[[#This Row],[Region]]</f>
        <v>A7 Cloud ServicesB1</v>
      </c>
      <c r="B16220" s="775">
        <v>1</v>
      </c>
      <c r="C16220" s="775" t="s">
        <v>680</v>
      </c>
      <c r="D16220" s="775" t="s">
        <v>175</v>
      </c>
      <c r="E16220" s="775">
        <v>0.98699999999999999</v>
      </c>
      <c r="F16220" s="775" t="s">
        <v>684</v>
      </c>
      <c r="G16220" s="775" t="s">
        <v>1836</v>
      </c>
      <c r="H16220" s="775" t="s">
        <v>1837</v>
      </c>
      <c r="I16220" s="775" t="s">
        <v>6449</v>
      </c>
    </row>
    <row r="16221" spans="1:9">
      <c r="A16221" s="775" t="str">
        <f>Table_wabobpsvr_AzureCalc_AzureCalcRateCard[[#This Row],[ServiceName]]&amp;Table_wabobpsvr_AzureCalc_AzureCalcRateCard[[#This Row],[Price_Level]]&amp;Table_wabobpsvr_AzureCalc_AzureCalcRateCard[[#This Row],[Region]]</f>
        <v>A7 Cloud ServicesC1</v>
      </c>
      <c r="B16221" s="775">
        <v>1</v>
      </c>
      <c r="C16221" s="775" t="s">
        <v>680</v>
      </c>
      <c r="D16221" s="775" t="s">
        <v>177</v>
      </c>
      <c r="E16221" s="775">
        <v>0.94469999999999998</v>
      </c>
      <c r="F16221" s="775" t="s">
        <v>684</v>
      </c>
      <c r="G16221" s="775" t="s">
        <v>1836</v>
      </c>
      <c r="H16221" s="775" t="s">
        <v>1837</v>
      </c>
      <c r="I16221" s="775" t="s">
        <v>6449</v>
      </c>
    </row>
    <row r="16222" spans="1:9">
      <c r="A16222" s="775" t="str">
        <f>Table_wabobpsvr_AzureCalc_AzureCalcRateCard[[#This Row],[ServiceName]]&amp;Table_wabobpsvr_AzureCalc_AzureCalcRateCard[[#This Row],[Price_Level]]&amp;Table_wabobpsvr_AzureCalc_AzureCalcRateCard[[#This Row],[Region]]</f>
        <v>A7 Cloud ServicesD1</v>
      </c>
      <c r="B16222" s="775">
        <v>1</v>
      </c>
      <c r="C16222" s="775" t="s">
        <v>680</v>
      </c>
      <c r="D16222" s="775" t="s">
        <v>176</v>
      </c>
      <c r="E16222" s="775">
        <v>0.90239999999999998</v>
      </c>
      <c r="F16222" s="775" t="s">
        <v>684</v>
      </c>
      <c r="G16222" s="775" t="s">
        <v>1836</v>
      </c>
      <c r="H16222" s="775" t="s">
        <v>1837</v>
      </c>
      <c r="I16222" s="775" t="s">
        <v>6449</v>
      </c>
    </row>
    <row r="16223" spans="1:9">
      <c r="A16223" s="775" t="str">
        <f>Table_wabobpsvr_AzureCalc_AzureCalcRateCard[[#This Row],[ServiceName]]&amp;Table_wabobpsvr_AzureCalc_AzureCalcRateCard[[#This Row],[Price_Level]]&amp;Table_wabobpsvr_AzureCalc_AzureCalcRateCard[[#This Row],[Region]]</f>
        <v>A7 Cloud ServicesMOSP7</v>
      </c>
      <c r="B16223" s="775">
        <v>7</v>
      </c>
      <c r="C16223" s="775" t="s">
        <v>680</v>
      </c>
      <c r="D16223" s="775" t="s">
        <v>606</v>
      </c>
      <c r="E16223" s="775">
        <v>1.41</v>
      </c>
      <c r="F16223" s="775" t="s">
        <v>684</v>
      </c>
      <c r="G16223" s="775" t="s">
        <v>4235</v>
      </c>
      <c r="H16223" s="775" t="s">
        <v>4235</v>
      </c>
      <c r="I16223" s="775" t="s">
        <v>5199</v>
      </c>
    </row>
    <row r="16224" spans="1:9">
      <c r="A16224" s="775" t="str">
        <f>Table_wabobpsvr_AzureCalc_AzureCalcRateCard[[#This Row],[ServiceName]]&amp;Table_wabobpsvr_AzureCalc_AzureCalcRateCard[[#This Row],[Price_Level]]&amp;Table_wabobpsvr_AzureCalc_AzureCalcRateCard[[#This Row],[Region]]</f>
        <v>A7 Cloud ServicesA7</v>
      </c>
      <c r="B16224" s="775">
        <v>7</v>
      </c>
      <c r="C16224" s="775" t="s">
        <v>680</v>
      </c>
      <c r="D16224" s="775" t="s">
        <v>174</v>
      </c>
      <c r="E16224" s="775">
        <v>1.0293000000000001</v>
      </c>
      <c r="F16224" s="775" t="s">
        <v>684</v>
      </c>
      <c r="G16224" s="775" t="s">
        <v>1838</v>
      </c>
      <c r="H16224" s="775" t="s">
        <v>1839</v>
      </c>
      <c r="I16224" s="775" t="s">
        <v>5199</v>
      </c>
    </row>
    <row r="16225" spans="1:9">
      <c r="A16225" s="775" t="str">
        <f>Table_wabobpsvr_AzureCalc_AzureCalcRateCard[[#This Row],[ServiceName]]&amp;Table_wabobpsvr_AzureCalc_AzureCalcRateCard[[#This Row],[Price_Level]]&amp;Table_wabobpsvr_AzureCalc_AzureCalcRateCard[[#This Row],[Region]]</f>
        <v>A7 Cloud ServicesB7</v>
      </c>
      <c r="B16225" s="775">
        <v>7</v>
      </c>
      <c r="C16225" s="775" t="s">
        <v>680</v>
      </c>
      <c r="D16225" s="775" t="s">
        <v>175</v>
      </c>
      <c r="E16225" s="775">
        <v>0.98699999999999999</v>
      </c>
      <c r="F16225" s="775" t="s">
        <v>684</v>
      </c>
      <c r="G16225" s="775" t="s">
        <v>1838</v>
      </c>
      <c r="H16225" s="775" t="s">
        <v>1839</v>
      </c>
      <c r="I16225" s="775" t="s">
        <v>5199</v>
      </c>
    </row>
    <row r="16226" spans="1:9">
      <c r="A16226" s="775" t="str">
        <f>Table_wabobpsvr_AzureCalc_AzureCalcRateCard[[#This Row],[ServiceName]]&amp;Table_wabobpsvr_AzureCalc_AzureCalcRateCard[[#This Row],[Price_Level]]&amp;Table_wabobpsvr_AzureCalc_AzureCalcRateCard[[#This Row],[Region]]</f>
        <v>A6 Cloud ServicesB13</v>
      </c>
      <c r="B16226" s="775">
        <v>13</v>
      </c>
      <c r="C16226" s="775" t="s">
        <v>680</v>
      </c>
      <c r="D16226" s="775" t="s">
        <v>175</v>
      </c>
      <c r="E16226" s="775">
        <v>0.60829999999999995</v>
      </c>
      <c r="F16226" s="775" t="s">
        <v>683</v>
      </c>
      <c r="G16226" s="775" t="s">
        <v>1834</v>
      </c>
      <c r="H16226" s="775" t="s">
        <v>1835</v>
      </c>
      <c r="I16226" s="775" t="s">
        <v>6446</v>
      </c>
    </row>
    <row r="16227" spans="1:9">
      <c r="A16227" s="775" t="str">
        <f>Table_wabobpsvr_AzureCalc_AzureCalcRateCard[[#This Row],[ServiceName]]&amp;Table_wabobpsvr_AzureCalc_AzureCalcRateCard[[#This Row],[Price_Level]]&amp;Table_wabobpsvr_AzureCalc_AzureCalcRateCard[[#This Row],[Region]]</f>
        <v>A6 Cloud ServicesC13</v>
      </c>
      <c r="B16227" s="775">
        <v>13</v>
      </c>
      <c r="C16227" s="775" t="s">
        <v>680</v>
      </c>
      <c r="D16227" s="775" t="s">
        <v>177</v>
      </c>
      <c r="E16227" s="775">
        <v>0.58223000000000003</v>
      </c>
      <c r="F16227" s="775" t="s">
        <v>683</v>
      </c>
      <c r="G16227" s="775" t="s">
        <v>1834</v>
      </c>
      <c r="H16227" s="775" t="s">
        <v>1835</v>
      </c>
      <c r="I16227" s="775" t="s">
        <v>6446</v>
      </c>
    </row>
    <row r="16228" spans="1:9">
      <c r="A16228" s="775" t="str">
        <f>Table_wabobpsvr_AzureCalc_AzureCalcRateCard[[#This Row],[ServiceName]]&amp;Table_wabobpsvr_AzureCalc_AzureCalcRateCard[[#This Row],[Price_Level]]&amp;Table_wabobpsvr_AzureCalc_AzureCalcRateCard[[#This Row],[Region]]</f>
        <v>A6 Cloud ServicesD13</v>
      </c>
      <c r="B16228" s="775">
        <v>13</v>
      </c>
      <c r="C16228" s="775" t="s">
        <v>680</v>
      </c>
      <c r="D16228" s="775" t="s">
        <v>176</v>
      </c>
      <c r="E16228" s="775">
        <v>0.55615999999999999</v>
      </c>
      <c r="F16228" s="775" t="s">
        <v>683</v>
      </c>
      <c r="G16228" s="775" t="s">
        <v>1834</v>
      </c>
      <c r="H16228" s="775" t="s">
        <v>1835</v>
      </c>
      <c r="I16228" s="775" t="s">
        <v>6446</v>
      </c>
    </row>
    <row r="16229" spans="1:9">
      <c r="A16229" s="775" t="str">
        <f>Table_wabobpsvr_AzureCalc_AzureCalcRateCard[[#This Row],[ServiceName]]&amp;Table_wabobpsvr_AzureCalc_AzureCalcRateCard[[#This Row],[Price_Level]]&amp;Table_wabobpsvr_AzureCalc_AzureCalcRateCard[[#This Row],[Region]]</f>
        <v>A6 VM (Non-Windows)MOSP6</v>
      </c>
      <c r="B16229" s="775">
        <v>6</v>
      </c>
      <c r="C16229" s="775" t="s">
        <v>680</v>
      </c>
      <c r="D16229" s="775" t="s">
        <v>606</v>
      </c>
      <c r="E16229" s="775">
        <v>0.5</v>
      </c>
      <c r="F16229" s="775" t="s">
        <v>692</v>
      </c>
      <c r="G16229" s="775" t="s">
        <v>4235</v>
      </c>
      <c r="H16229" s="775" t="s">
        <v>4235</v>
      </c>
      <c r="I16229" s="775" t="s">
        <v>6450</v>
      </c>
    </row>
    <row r="16230" spans="1:9">
      <c r="A16230" s="775" t="str">
        <f>Table_wabobpsvr_AzureCalc_AzureCalcRateCard[[#This Row],[ServiceName]]&amp;Table_wabobpsvr_AzureCalc_AzureCalcRateCard[[#This Row],[Price_Level]]&amp;Table_wabobpsvr_AzureCalc_AzureCalcRateCard[[#This Row],[Region]]</f>
        <v>A6 VM (Non-Windows)A6</v>
      </c>
      <c r="B16230" s="775">
        <v>6</v>
      </c>
      <c r="C16230" s="775" t="s">
        <v>680</v>
      </c>
      <c r="D16230" s="775" t="s">
        <v>174</v>
      </c>
      <c r="E16230" s="775">
        <v>0.36499999999999999</v>
      </c>
      <c r="F16230" s="775" t="s">
        <v>692</v>
      </c>
      <c r="G16230" s="775" t="s">
        <v>1840</v>
      </c>
      <c r="H16230" s="775" t="s">
        <v>1841</v>
      </c>
      <c r="I16230" s="775" t="s">
        <v>6450</v>
      </c>
    </row>
    <row r="16231" spans="1:9">
      <c r="A16231" s="775" t="str">
        <f>Table_wabobpsvr_AzureCalc_AzureCalcRateCard[[#This Row],[ServiceName]]&amp;Table_wabobpsvr_AzureCalc_AzureCalcRateCard[[#This Row],[Price_Level]]&amp;Table_wabobpsvr_AzureCalc_AzureCalcRateCard[[#This Row],[Region]]</f>
        <v>A6 VM (Non-Windows)B6</v>
      </c>
      <c r="B16231" s="775">
        <v>6</v>
      </c>
      <c r="C16231" s="775" t="s">
        <v>680</v>
      </c>
      <c r="D16231" s="775" t="s">
        <v>175</v>
      </c>
      <c r="E16231" s="775">
        <v>0.35</v>
      </c>
      <c r="F16231" s="775" t="s">
        <v>692</v>
      </c>
      <c r="G16231" s="775" t="s">
        <v>1840</v>
      </c>
      <c r="H16231" s="775" t="s">
        <v>1841</v>
      </c>
      <c r="I16231" s="775" t="s">
        <v>6450</v>
      </c>
    </row>
    <row r="16232" spans="1:9">
      <c r="A16232" s="775" t="str">
        <f>Table_wabobpsvr_AzureCalc_AzureCalcRateCard[[#This Row],[ServiceName]]&amp;Table_wabobpsvr_AzureCalc_AzureCalcRateCard[[#This Row],[Price_Level]]&amp;Table_wabobpsvr_AzureCalc_AzureCalcRateCard[[#This Row],[Region]]</f>
        <v>A6 VM (Non-Windows)C6</v>
      </c>
      <c r="B16232" s="775">
        <v>6</v>
      </c>
      <c r="C16232" s="775" t="s">
        <v>680</v>
      </c>
      <c r="D16232" s="775" t="s">
        <v>177</v>
      </c>
      <c r="E16232" s="775">
        <v>0.33500000000000002</v>
      </c>
      <c r="F16232" s="775" t="s">
        <v>692</v>
      </c>
      <c r="G16232" s="775" t="s">
        <v>1840</v>
      </c>
      <c r="H16232" s="775" t="s">
        <v>1841</v>
      </c>
      <c r="I16232" s="775" t="s">
        <v>6450</v>
      </c>
    </row>
    <row r="16233" spans="1:9">
      <c r="A16233" s="1039" t="str">
        <f>Table_wabobpsvr_AzureCalc_AzureCalcRateCard[[#This Row],[ServiceName]]&amp;Table_wabobpsvr_AzureCalc_AzureCalcRateCard[[#This Row],[Price_Level]]&amp;Table_wabobpsvr_AzureCalc_AzureCalcRateCard[[#This Row],[Region]]</f>
        <v>A6 VM (Non-Windows)D6</v>
      </c>
      <c r="B16233" s="1039">
        <v>6</v>
      </c>
      <c r="C16233" s="1039" t="s">
        <v>680</v>
      </c>
      <c r="D16233" s="1039" t="s">
        <v>176</v>
      </c>
      <c r="E16233" s="1039">
        <v>0.32</v>
      </c>
      <c r="F16233" s="1039" t="s">
        <v>692</v>
      </c>
      <c r="G16233" s="775" t="s">
        <v>1840</v>
      </c>
      <c r="H16233" s="775" t="s">
        <v>1841</v>
      </c>
      <c r="I16233" s="775" t="s">
        <v>6450</v>
      </c>
    </row>
    <row r="16234" spans="1:9">
      <c r="A16234" s="1039" t="str">
        <f>Table_wabobpsvr_AzureCalc_AzureCalcRateCard[[#This Row],[ServiceName]]&amp;Table_wabobpsvr_AzureCalc_AzureCalcRateCard[[#This Row],[Price_Level]]&amp;Table_wabobpsvr_AzureCalc_AzureCalcRateCard[[#This Row],[Region]]</f>
        <v>A6 VM (Non-Windows)MOSP4</v>
      </c>
      <c r="B16234" s="1039">
        <v>4</v>
      </c>
      <c r="C16234" s="1039" t="s">
        <v>680</v>
      </c>
      <c r="D16234" s="1039" t="s">
        <v>606</v>
      </c>
      <c r="E16234" s="1039">
        <v>0.5</v>
      </c>
      <c r="F16234" s="1039" t="s">
        <v>692</v>
      </c>
      <c r="G16234" s="775" t="s">
        <v>4235</v>
      </c>
      <c r="H16234" s="775" t="s">
        <v>4235</v>
      </c>
      <c r="I16234" s="775" t="s">
        <v>6451</v>
      </c>
    </row>
    <row r="16235" spans="1:9">
      <c r="A16235" s="1039" t="str">
        <f>Table_wabobpsvr_AzureCalc_AzureCalcRateCard[[#This Row],[ServiceName]]&amp;Table_wabobpsvr_AzureCalc_AzureCalcRateCard[[#This Row],[Price_Level]]&amp;Table_wabobpsvr_AzureCalc_AzureCalcRateCard[[#This Row],[Region]]</f>
        <v>A6 VM (Non-Windows)A4</v>
      </c>
      <c r="B16235" s="1039">
        <v>4</v>
      </c>
      <c r="C16235" s="1039" t="s">
        <v>680</v>
      </c>
      <c r="D16235" s="1039" t="s">
        <v>174</v>
      </c>
      <c r="E16235" s="1039">
        <v>0.36499999999999999</v>
      </c>
      <c r="F16235" s="1039" t="s">
        <v>692</v>
      </c>
      <c r="G16235" s="775" t="s">
        <v>1842</v>
      </c>
      <c r="H16235" s="775" t="s">
        <v>1843</v>
      </c>
      <c r="I16235" s="775" t="s">
        <v>6451</v>
      </c>
    </row>
    <row r="16236" spans="1:9">
      <c r="A16236" s="1039" t="str">
        <f>Table_wabobpsvr_AzureCalc_AzureCalcRateCard[[#This Row],[ServiceName]]&amp;Table_wabobpsvr_AzureCalc_AzureCalcRateCard[[#This Row],[Price_Level]]&amp;Table_wabobpsvr_AzureCalc_AzureCalcRateCard[[#This Row],[Region]]</f>
        <v>A6 VM (Non-Windows)B4</v>
      </c>
      <c r="B16236" s="1039">
        <v>4</v>
      </c>
      <c r="C16236" s="1039" t="s">
        <v>680</v>
      </c>
      <c r="D16236" s="1039" t="s">
        <v>175</v>
      </c>
      <c r="E16236" s="1039">
        <v>0.35</v>
      </c>
      <c r="F16236" s="1039" t="s">
        <v>692</v>
      </c>
      <c r="G16236" s="775" t="s">
        <v>1842</v>
      </c>
      <c r="H16236" s="775" t="s">
        <v>1843</v>
      </c>
      <c r="I16236" s="775" t="s">
        <v>6451</v>
      </c>
    </row>
    <row r="16237" spans="1:9">
      <c r="A16237" s="1039" t="str">
        <f>Table_wabobpsvr_AzureCalc_AzureCalcRateCard[[#This Row],[ServiceName]]&amp;Table_wabobpsvr_AzureCalc_AzureCalcRateCard[[#This Row],[Price_Level]]&amp;Table_wabobpsvr_AzureCalc_AzureCalcRateCard[[#This Row],[Region]]</f>
        <v>A6 VM (Non-Windows)C4</v>
      </c>
      <c r="B16237" s="1039">
        <v>4</v>
      </c>
      <c r="C16237" s="1039" t="s">
        <v>680</v>
      </c>
      <c r="D16237" s="1039" t="s">
        <v>177</v>
      </c>
      <c r="E16237" s="1039">
        <v>0.33500000000000002</v>
      </c>
      <c r="F16237" s="1039" t="s">
        <v>692</v>
      </c>
      <c r="G16237" s="775" t="s">
        <v>1842</v>
      </c>
      <c r="H16237" s="775" t="s">
        <v>1843</v>
      </c>
      <c r="I16237" s="775" t="s">
        <v>6451</v>
      </c>
    </row>
    <row r="16238" spans="1:9">
      <c r="A16238" s="775" t="str">
        <f>Table_wabobpsvr_AzureCalc_AzureCalcRateCard[[#This Row],[ServiceName]]&amp;Table_wabobpsvr_AzureCalc_AzureCalcRateCard[[#This Row],[Price_Level]]&amp;Table_wabobpsvr_AzureCalc_AzureCalcRateCard[[#This Row],[Region]]</f>
        <v>A6 VM (Non-Windows)D4</v>
      </c>
      <c r="B16238" s="775">
        <v>4</v>
      </c>
      <c r="C16238" s="775" t="s">
        <v>680</v>
      </c>
      <c r="D16238" s="775" t="s">
        <v>176</v>
      </c>
      <c r="E16238" s="775">
        <v>0.32</v>
      </c>
      <c r="F16238" s="775" t="s">
        <v>692</v>
      </c>
      <c r="G16238" s="775" t="s">
        <v>1842</v>
      </c>
      <c r="H16238" s="775" t="s">
        <v>1843</v>
      </c>
      <c r="I16238" s="775" t="s">
        <v>6451</v>
      </c>
    </row>
    <row r="16239" spans="1:9">
      <c r="A16239" s="775" t="str">
        <f>Table_wabobpsvr_AzureCalc_AzureCalcRateCard[[#This Row],[ServiceName]]&amp;Table_wabobpsvr_AzureCalc_AzureCalcRateCard[[#This Row],[Price_Level]]&amp;Table_wabobpsvr_AzureCalc_AzureCalcRateCard[[#This Row],[Region]]</f>
        <v>A6 VM (Non-Windows)MOSP5</v>
      </c>
      <c r="B16239" s="775">
        <v>5</v>
      </c>
      <c r="C16239" s="775" t="s">
        <v>680</v>
      </c>
      <c r="D16239" s="775" t="s">
        <v>606</v>
      </c>
      <c r="E16239" s="775">
        <v>0.5</v>
      </c>
      <c r="F16239" s="775" t="s">
        <v>692</v>
      </c>
      <c r="G16239" s="775" t="s">
        <v>4235</v>
      </c>
      <c r="H16239" s="775" t="s">
        <v>4235</v>
      </c>
      <c r="I16239" s="775" t="s">
        <v>6452</v>
      </c>
    </row>
    <row r="16240" spans="1:9">
      <c r="A16240" s="775" t="str">
        <f>Table_wabobpsvr_AzureCalc_AzureCalcRateCard[[#This Row],[ServiceName]]&amp;Table_wabobpsvr_AzureCalc_AzureCalcRateCard[[#This Row],[Price_Level]]&amp;Table_wabobpsvr_AzureCalc_AzureCalcRateCard[[#This Row],[Region]]</f>
        <v>A6 VM (Non-Windows)A5</v>
      </c>
      <c r="B16240" s="775">
        <v>5</v>
      </c>
      <c r="C16240" s="775" t="s">
        <v>680</v>
      </c>
      <c r="D16240" s="775" t="s">
        <v>174</v>
      </c>
      <c r="E16240" s="775">
        <v>0.36499999999999999</v>
      </c>
      <c r="F16240" s="775" t="s">
        <v>692</v>
      </c>
      <c r="G16240" s="775" t="s">
        <v>1844</v>
      </c>
      <c r="H16240" s="775" t="s">
        <v>1845</v>
      </c>
      <c r="I16240" s="775" t="s">
        <v>6452</v>
      </c>
    </row>
    <row r="16241" spans="1:9">
      <c r="A16241" s="775" t="str">
        <f>Table_wabobpsvr_AzureCalc_AzureCalcRateCard[[#This Row],[ServiceName]]&amp;Table_wabobpsvr_AzureCalc_AzureCalcRateCard[[#This Row],[Price_Level]]&amp;Table_wabobpsvr_AzureCalc_AzureCalcRateCard[[#This Row],[Region]]</f>
        <v>A6 VM (Non-Windows)B5</v>
      </c>
      <c r="B16241" s="775">
        <v>5</v>
      </c>
      <c r="C16241" s="775" t="s">
        <v>680</v>
      </c>
      <c r="D16241" s="775" t="s">
        <v>175</v>
      </c>
      <c r="E16241" s="775">
        <v>0.35</v>
      </c>
      <c r="F16241" s="775" t="s">
        <v>692</v>
      </c>
      <c r="G16241" s="775" t="s">
        <v>1844</v>
      </c>
      <c r="H16241" s="775" t="s">
        <v>1845</v>
      </c>
      <c r="I16241" s="775" t="s">
        <v>6452</v>
      </c>
    </row>
    <row r="16242" spans="1:9">
      <c r="A16242" s="775" t="str">
        <f>Table_wabobpsvr_AzureCalc_AzureCalcRateCard[[#This Row],[ServiceName]]&amp;Table_wabobpsvr_AzureCalc_AzureCalcRateCard[[#This Row],[Price_Level]]&amp;Table_wabobpsvr_AzureCalc_AzureCalcRateCard[[#This Row],[Region]]</f>
        <v>A6 VM (Non-Windows)C5</v>
      </c>
      <c r="B16242" s="775">
        <v>5</v>
      </c>
      <c r="C16242" s="775" t="s">
        <v>680</v>
      </c>
      <c r="D16242" s="775" t="s">
        <v>177</v>
      </c>
      <c r="E16242" s="775">
        <v>0.33500000000000002</v>
      </c>
      <c r="F16242" s="775" t="s">
        <v>692</v>
      </c>
      <c r="G16242" s="775" t="s">
        <v>1844</v>
      </c>
      <c r="H16242" s="775" t="s">
        <v>1845</v>
      </c>
      <c r="I16242" s="775" t="s">
        <v>6452</v>
      </c>
    </row>
    <row r="16243" spans="1:9">
      <c r="A16243" s="775" t="str">
        <f>Table_wabobpsvr_AzureCalc_AzureCalcRateCard[[#This Row],[ServiceName]]&amp;Table_wabobpsvr_AzureCalc_AzureCalcRateCard[[#This Row],[Price_Level]]&amp;Table_wabobpsvr_AzureCalc_AzureCalcRateCard[[#This Row],[Region]]</f>
        <v>A6 VM (Non-Windows)D5</v>
      </c>
      <c r="B16243" s="775">
        <v>5</v>
      </c>
      <c r="C16243" s="775" t="s">
        <v>680</v>
      </c>
      <c r="D16243" s="775" t="s">
        <v>176</v>
      </c>
      <c r="E16243" s="775">
        <v>0.32</v>
      </c>
      <c r="F16243" s="775" t="s">
        <v>692</v>
      </c>
      <c r="G16243" s="775" t="s">
        <v>1844</v>
      </c>
      <c r="H16243" s="775" t="s">
        <v>1845</v>
      </c>
      <c r="I16243" s="775" t="s">
        <v>6452</v>
      </c>
    </row>
    <row r="16244" spans="1:9">
      <c r="A16244" s="775" t="str">
        <f>Table_wabobpsvr_AzureCalc_AzureCalcRateCard[[#This Row],[ServiceName]]&amp;Table_wabobpsvr_AzureCalc_AzureCalcRateCard[[#This Row],[Price_Level]]&amp;Table_wabobpsvr_AzureCalc_AzureCalcRateCard[[#This Row],[Region]]</f>
        <v>A6 VM (Non-Windows)MOSP1</v>
      </c>
      <c r="B16244" s="775">
        <v>1</v>
      </c>
      <c r="C16244" s="775" t="s">
        <v>680</v>
      </c>
      <c r="D16244" s="775" t="s">
        <v>606</v>
      </c>
      <c r="E16244" s="775">
        <v>0.44</v>
      </c>
      <c r="F16244" s="775" t="s">
        <v>692</v>
      </c>
      <c r="G16244" s="775" t="s">
        <v>4235</v>
      </c>
      <c r="H16244" s="775" t="s">
        <v>4235</v>
      </c>
      <c r="I16244" s="775" t="s">
        <v>6453</v>
      </c>
    </row>
    <row r="16245" spans="1:9">
      <c r="A16245" s="775" t="str">
        <f>Table_wabobpsvr_AzureCalc_AzureCalcRateCard[[#This Row],[ServiceName]]&amp;Table_wabobpsvr_AzureCalc_AzureCalcRateCard[[#This Row],[Price_Level]]&amp;Table_wabobpsvr_AzureCalc_AzureCalcRateCard[[#This Row],[Region]]</f>
        <v>A6 VM (Non-Windows)A1</v>
      </c>
      <c r="B16245" s="775">
        <v>1</v>
      </c>
      <c r="C16245" s="775" t="s">
        <v>680</v>
      </c>
      <c r="D16245" s="775" t="s">
        <v>174</v>
      </c>
      <c r="E16245" s="775">
        <v>0.32119999999999999</v>
      </c>
      <c r="F16245" s="775" t="s">
        <v>692</v>
      </c>
      <c r="G16245" s="775" t="s">
        <v>1846</v>
      </c>
      <c r="H16245" s="775" t="s">
        <v>1847</v>
      </c>
      <c r="I16245" s="775" t="s">
        <v>6453</v>
      </c>
    </row>
    <row r="16246" spans="1:9">
      <c r="A16246" s="775" t="str">
        <f>Table_wabobpsvr_AzureCalc_AzureCalcRateCard[[#This Row],[ServiceName]]&amp;Table_wabobpsvr_AzureCalc_AzureCalcRateCard[[#This Row],[Price_Level]]&amp;Table_wabobpsvr_AzureCalc_AzureCalcRateCard[[#This Row],[Region]]</f>
        <v>A6 VM (Non-Windows)B1</v>
      </c>
      <c r="B16246" s="775">
        <v>1</v>
      </c>
      <c r="C16246" s="775" t="s">
        <v>680</v>
      </c>
      <c r="D16246" s="775" t="s">
        <v>175</v>
      </c>
      <c r="E16246" s="775">
        <v>0.308</v>
      </c>
      <c r="F16246" s="775" t="s">
        <v>692</v>
      </c>
      <c r="G16246" s="775" t="s">
        <v>1846</v>
      </c>
      <c r="H16246" s="775" t="s">
        <v>1847</v>
      </c>
      <c r="I16246" s="775" t="s">
        <v>6453</v>
      </c>
    </row>
    <row r="16247" spans="1:9">
      <c r="A16247" s="775" t="str">
        <f>Table_wabobpsvr_AzureCalc_AzureCalcRateCard[[#This Row],[ServiceName]]&amp;Table_wabobpsvr_AzureCalc_AzureCalcRateCard[[#This Row],[Price_Level]]&amp;Table_wabobpsvr_AzureCalc_AzureCalcRateCard[[#This Row],[Region]]</f>
        <v>A6 VM (Non-Windows)C1</v>
      </c>
      <c r="B16247" s="775">
        <v>1</v>
      </c>
      <c r="C16247" s="775" t="s">
        <v>680</v>
      </c>
      <c r="D16247" s="775" t="s">
        <v>177</v>
      </c>
      <c r="E16247" s="775">
        <v>0.29480000000000001</v>
      </c>
      <c r="F16247" s="775" t="s">
        <v>692</v>
      </c>
      <c r="G16247" s="775" t="s">
        <v>1846</v>
      </c>
      <c r="H16247" s="775" t="s">
        <v>1847</v>
      </c>
      <c r="I16247" s="775" t="s">
        <v>6453</v>
      </c>
    </row>
    <row r="16248" spans="1:9">
      <c r="A16248" s="775" t="str">
        <f>Table_wabobpsvr_AzureCalc_AzureCalcRateCard[[#This Row],[ServiceName]]&amp;Table_wabobpsvr_AzureCalc_AzureCalcRateCard[[#This Row],[Price_Level]]&amp;Table_wabobpsvr_AzureCalc_AzureCalcRateCard[[#This Row],[Region]]</f>
        <v>A6 VM (Non-Windows)D1</v>
      </c>
      <c r="B16248" s="775">
        <v>1</v>
      </c>
      <c r="C16248" s="775" t="s">
        <v>680</v>
      </c>
      <c r="D16248" s="775" t="s">
        <v>176</v>
      </c>
      <c r="E16248" s="775">
        <v>0.28160000000000002</v>
      </c>
      <c r="F16248" s="775" t="s">
        <v>692</v>
      </c>
      <c r="G16248" s="775" t="s">
        <v>1846</v>
      </c>
      <c r="H16248" s="775" t="s">
        <v>1847</v>
      </c>
      <c r="I16248" s="775" t="s">
        <v>6453</v>
      </c>
    </row>
    <row r="16249" spans="1:9">
      <c r="A16249" s="775" t="str">
        <f>Table_wabobpsvr_AzureCalc_AzureCalcRateCard[[#This Row],[ServiceName]]&amp;Table_wabobpsvr_AzureCalc_AzureCalcRateCard[[#This Row],[Price_Level]]&amp;Table_wabobpsvr_AzureCalc_AzureCalcRateCard[[#This Row],[Region]]</f>
        <v>A6 VM (Non-Windows)MOSP7</v>
      </c>
      <c r="B16249" s="775">
        <v>7</v>
      </c>
      <c r="C16249" s="775" t="s">
        <v>680</v>
      </c>
      <c r="D16249" s="775" t="s">
        <v>606</v>
      </c>
      <c r="E16249" s="775">
        <v>0.496</v>
      </c>
      <c r="F16249" s="775" t="s">
        <v>692</v>
      </c>
      <c r="G16249" s="775" t="s">
        <v>4235</v>
      </c>
      <c r="H16249" s="775" t="s">
        <v>4235</v>
      </c>
      <c r="I16249" s="775" t="s">
        <v>6454</v>
      </c>
    </row>
    <row r="16250" spans="1:9">
      <c r="A16250" s="775" t="str">
        <f>Table_wabobpsvr_AzureCalc_AzureCalcRateCard[[#This Row],[ServiceName]]&amp;Table_wabobpsvr_AzureCalc_AzureCalcRateCard[[#This Row],[Price_Level]]&amp;Table_wabobpsvr_AzureCalc_AzureCalcRateCard[[#This Row],[Region]]</f>
        <v>A6 VM (Non-Windows)A7</v>
      </c>
      <c r="B16250" s="775">
        <v>7</v>
      </c>
      <c r="C16250" s="775" t="s">
        <v>680</v>
      </c>
      <c r="D16250" s="775" t="s">
        <v>174</v>
      </c>
      <c r="E16250" s="775">
        <v>0.36208000000000001</v>
      </c>
      <c r="F16250" s="775" t="s">
        <v>692</v>
      </c>
      <c r="G16250" s="775" t="s">
        <v>1848</v>
      </c>
      <c r="H16250" s="775" t="s">
        <v>1849</v>
      </c>
      <c r="I16250" s="775" t="s">
        <v>6454</v>
      </c>
    </row>
    <row r="16251" spans="1:9">
      <c r="A16251" s="775" t="str">
        <f>Table_wabobpsvr_AzureCalc_AzureCalcRateCard[[#This Row],[ServiceName]]&amp;Table_wabobpsvr_AzureCalc_AzureCalcRateCard[[#This Row],[Price_Level]]&amp;Table_wabobpsvr_AzureCalc_AzureCalcRateCard[[#This Row],[Region]]</f>
        <v>A6 VM (Non-Windows)B7</v>
      </c>
      <c r="B16251" s="775">
        <v>7</v>
      </c>
      <c r="C16251" s="775" t="s">
        <v>680</v>
      </c>
      <c r="D16251" s="775" t="s">
        <v>175</v>
      </c>
      <c r="E16251" s="775">
        <v>0.34720000000000001</v>
      </c>
      <c r="F16251" s="775" t="s">
        <v>692</v>
      </c>
      <c r="G16251" s="775" t="s">
        <v>1848</v>
      </c>
      <c r="H16251" s="775" t="s">
        <v>1849</v>
      </c>
      <c r="I16251" s="775" t="s">
        <v>6454</v>
      </c>
    </row>
    <row r="16252" spans="1:9">
      <c r="A16252" s="775" t="str">
        <f>Table_wabobpsvr_AzureCalc_AzureCalcRateCard[[#This Row],[ServiceName]]&amp;Table_wabobpsvr_AzureCalc_AzureCalcRateCard[[#This Row],[Price_Level]]&amp;Table_wabobpsvr_AzureCalc_AzureCalcRateCard[[#This Row],[Region]]</f>
        <v>A6 VM (Non-Windows)C7</v>
      </c>
      <c r="B16252" s="775">
        <v>7</v>
      </c>
      <c r="C16252" s="775" t="s">
        <v>680</v>
      </c>
      <c r="D16252" s="775" t="s">
        <v>177</v>
      </c>
      <c r="E16252" s="775">
        <v>0.33232</v>
      </c>
      <c r="F16252" s="775" t="s">
        <v>692</v>
      </c>
      <c r="G16252" s="775" t="s">
        <v>1848</v>
      </c>
      <c r="H16252" s="775" t="s">
        <v>1849</v>
      </c>
      <c r="I16252" s="775" t="s">
        <v>6454</v>
      </c>
    </row>
    <row r="16253" spans="1:9">
      <c r="A16253" s="1039" t="str">
        <f>Table_wabobpsvr_AzureCalc_AzureCalcRateCard[[#This Row],[ServiceName]]&amp;Table_wabobpsvr_AzureCalc_AzureCalcRateCard[[#This Row],[Price_Level]]&amp;Table_wabobpsvr_AzureCalc_AzureCalcRateCard[[#This Row],[Region]]</f>
        <v>A6 VM (Non-Windows)D7</v>
      </c>
      <c r="B16253" s="1039">
        <v>7</v>
      </c>
      <c r="C16253" s="1039" t="s">
        <v>680</v>
      </c>
      <c r="D16253" s="1039" t="s">
        <v>176</v>
      </c>
      <c r="E16253" s="1039">
        <v>0.31744</v>
      </c>
      <c r="F16253" s="1039" t="s">
        <v>692</v>
      </c>
      <c r="G16253" s="775" t="s">
        <v>1848</v>
      </c>
      <c r="H16253" s="775" t="s">
        <v>1849</v>
      </c>
      <c r="I16253" s="775" t="s">
        <v>6454</v>
      </c>
    </row>
    <row r="16254" spans="1:9">
      <c r="A16254" s="775" t="str">
        <f>Table_wabobpsvr_AzureCalc_AzureCalcRateCard[[#This Row],[ServiceName]]&amp;Table_wabobpsvr_AzureCalc_AzureCalcRateCard[[#This Row],[Price_Level]]&amp;Table_wabobpsvr_AzureCalc_AzureCalcRateCard[[#This Row],[Region]]</f>
        <v>A6 VM (Non-Windows)MOSP8</v>
      </c>
      <c r="B16254" s="775">
        <v>8</v>
      </c>
      <c r="C16254" s="775" t="s">
        <v>680</v>
      </c>
      <c r="D16254" s="775" t="s">
        <v>606</v>
      </c>
      <c r="E16254" s="775">
        <v>0.54</v>
      </c>
      <c r="F16254" s="775" t="s">
        <v>692</v>
      </c>
      <c r="G16254" s="775" t="s">
        <v>4235</v>
      </c>
      <c r="H16254" s="775" t="s">
        <v>4235</v>
      </c>
      <c r="I16254" s="775" t="s">
        <v>6455</v>
      </c>
    </row>
    <row r="16255" spans="1:9">
      <c r="A16255" s="775" t="str">
        <f>Table_wabobpsvr_AzureCalc_AzureCalcRateCard[[#This Row],[ServiceName]]&amp;Table_wabobpsvr_AzureCalc_AzureCalcRateCard[[#This Row],[Price_Level]]&amp;Table_wabobpsvr_AzureCalc_AzureCalcRateCard[[#This Row],[Region]]</f>
        <v>A6 VM (Non-Windows)A8</v>
      </c>
      <c r="B16255" s="775">
        <v>8</v>
      </c>
      <c r="C16255" s="775" t="s">
        <v>680</v>
      </c>
      <c r="D16255" s="775" t="s">
        <v>174</v>
      </c>
      <c r="E16255" s="775">
        <v>0.39419999999999999</v>
      </c>
      <c r="F16255" s="775" t="s">
        <v>692</v>
      </c>
      <c r="G16255" s="775" t="s">
        <v>1850</v>
      </c>
      <c r="H16255" s="775" t="s">
        <v>1851</v>
      </c>
      <c r="I16255" s="775" t="s">
        <v>6455</v>
      </c>
    </row>
    <row r="16256" spans="1:9">
      <c r="A16256" s="775" t="str">
        <f>Table_wabobpsvr_AzureCalc_AzureCalcRateCard[[#This Row],[ServiceName]]&amp;Table_wabobpsvr_AzureCalc_AzureCalcRateCard[[#This Row],[Price_Level]]&amp;Table_wabobpsvr_AzureCalc_AzureCalcRateCard[[#This Row],[Region]]</f>
        <v>A10 VM (Non-Windows)D4</v>
      </c>
      <c r="B16256" s="775">
        <v>4</v>
      </c>
      <c r="C16256" s="775" t="s">
        <v>87</v>
      </c>
      <c r="D16256" s="775" t="s">
        <v>176</v>
      </c>
      <c r="E16256" s="775">
        <v>0.68640000000000001</v>
      </c>
      <c r="F16256" s="775" t="s">
        <v>1231</v>
      </c>
      <c r="G16256" s="775" t="s">
        <v>4338</v>
      </c>
      <c r="H16256" s="775" t="s">
        <v>4339</v>
      </c>
      <c r="I16256" s="775" t="s">
        <v>4942</v>
      </c>
    </row>
    <row r="16257" spans="1:9">
      <c r="A16257" s="775" t="str">
        <f>Table_wabobpsvr_AzureCalc_AzureCalcRateCard[[#This Row],[ServiceName]]&amp;Table_wabobpsvr_AzureCalc_AzureCalcRateCard[[#This Row],[Price_Level]]&amp;Table_wabobpsvr_AzureCalc_AzureCalcRateCard[[#This Row],[Region]]</f>
        <v>A10 VM (Windows)MOSP4</v>
      </c>
      <c r="B16257" s="775">
        <v>4</v>
      </c>
      <c r="C16257" s="775" t="s">
        <v>87</v>
      </c>
      <c r="D16257" s="775" t="s">
        <v>606</v>
      </c>
      <c r="E16257" s="775">
        <v>1.173</v>
      </c>
      <c r="F16257" s="775" t="s">
        <v>1232</v>
      </c>
      <c r="G16257" s="775"/>
      <c r="H16257" s="775"/>
      <c r="I16257" s="775" t="s">
        <v>4948</v>
      </c>
    </row>
    <row r="16258" spans="1:9">
      <c r="A16258" s="1039" t="str">
        <f>Table_wabobpsvr_AzureCalc_AzureCalcRateCard[[#This Row],[ServiceName]]&amp;Table_wabobpsvr_AzureCalc_AzureCalcRateCard[[#This Row],[Price_Level]]&amp;Table_wabobpsvr_AzureCalc_AzureCalcRateCard[[#This Row],[Region]]</f>
        <v>A10 VM (Windows)A4</v>
      </c>
      <c r="B16258" s="1039">
        <v>4</v>
      </c>
      <c r="C16258" s="1039" t="s">
        <v>87</v>
      </c>
      <c r="D16258" s="1039" t="s">
        <v>174</v>
      </c>
      <c r="E16258" s="1039">
        <v>1.13781</v>
      </c>
      <c r="F16258" s="1039" t="s">
        <v>1232</v>
      </c>
      <c r="G16258" s="775" t="s">
        <v>4351</v>
      </c>
      <c r="H16258" s="775" t="s">
        <v>4352</v>
      </c>
      <c r="I16258" s="775" t="s">
        <v>4948</v>
      </c>
    </row>
    <row r="16259" spans="1:9">
      <c r="A16259" s="1039" t="str">
        <f>Table_wabobpsvr_AzureCalc_AzureCalcRateCard[[#This Row],[ServiceName]]&amp;Table_wabobpsvr_AzureCalc_AzureCalcRateCard[[#This Row],[Price_Level]]&amp;Table_wabobpsvr_AzureCalc_AzureCalcRateCard[[#This Row],[Region]]</f>
        <v>A10 VM (Windows)B4</v>
      </c>
      <c r="B16259" s="1039">
        <v>4</v>
      </c>
      <c r="C16259" s="1039" t="s">
        <v>87</v>
      </c>
      <c r="D16259" s="1039" t="s">
        <v>175</v>
      </c>
      <c r="E16259" s="1039">
        <v>1.1026199999999999</v>
      </c>
      <c r="F16259" s="1039" t="s">
        <v>1232</v>
      </c>
      <c r="G16259" s="775" t="s">
        <v>4351</v>
      </c>
      <c r="H16259" s="775" t="s">
        <v>4352</v>
      </c>
      <c r="I16259" s="775" t="s">
        <v>4948</v>
      </c>
    </row>
    <row r="16260" spans="1:9">
      <c r="A16260" s="775" t="str">
        <f>Table_wabobpsvr_AzureCalc_AzureCalcRateCard[[#This Row],[ServiceName]]&amp;Table_wabobpsvr_AzureCalc_AzureCalcRateCard[[#This Row],[Price_Level]]&amp;Table_wabobpsvr_AzureCalc_AzureCalcRateCard[[#This Row],[Region]]</f>
        <v>A10 VM (Windows)C4</v>
      </c>
      <c r="B16260" s="775">
        <v>4</v>
      </c>
      <c r="C16260" s="775" t="s">
        <v>87</v>
      </c>
      <c r="D16260" s="775" t="s">
        <v>177</v>
      </c>
      <c r="E16260" s="775">
        <v>1.0674300000000001</v>
      </c>
      <c r="F16260" s="775" t="s">
        <v>1232</v>
      </c>
      <c r="G16260" s="775" t="s">
        <v>4351</v>
      </c>
      <c r="H16260" s="775" t="s">
        <v>4352</v>
      </c>
      <c r="I16260" s="775" t="s">
        <v>4948</v>
      </c>
    </row>
    <row r="16261" spans="1:9">
      <c r="A16261" s="775" t="str">
        <f>Table_wabobpsvr_AzureCalc_AzureCalcRateCard[[#This Row],[ServiceName]]&amp;Table_wabobpsvr_AzureCalc_AzureCalcRateCard[[#This Row],[Price_Level]]&amp;Table_wabobpsvr_AzureCalc_AzureCalcRateCard[[#This Row],[Region]]</f>
        <v>A10 VM (Windows)D4</v>
      </c>
      <c r="B16261" s="775">
        <v>4</v>
      </c>
      <c r="C16261" s="775" t="s">
        <v>87</v>
      </c>
      <c r="D16261" s="775" t="s">
        <v>176</v>
      </c>
      <c r="E16261" s="775">
        <v>1.03224</v>
      </c>
      <c r="F16261" s="775" t="s">
        <v>1232</v>
      </c>
      <c r="G16261" s="775" t="s">
        <v>4351</v>
      </c>
      <c r="H16261" s="775" t="s">
        <v>4352</v>
      </c>
      <c r="I16261" s="775" t="s">
        <v>4948</v>
      </c>
    </row>
    <row r="16262" spans="1:9">
      <c r="A16262" s="775" t="str">
        <f>Table_wabobpsvr_AzureCalc_AzureCalcRateCard[[#This Row],[ServiceName]]&amp;Table_wabobpsvr_AzureCalc_AzureCalcRateCard[[#This Row],[Price_Level]]&amp;Table_wabobpsvr_AzureCalc_AzureCalcRateCard[[#This Row],[Region]]</f>
        <v>Basic.A0 VM (Non-Windows)MOSP3</v>
      </c>
      <c r="B16262" s="775">
        <v>3</v>
      </c>
      <c r="C16262" s="775" t="s">
        <v>680</v>
      </c>
      <c r="D16262" s="775" t="s">
        <v>606</v>
      </c>
      <c r="E16262" s="775">
        <v>1.7999999999999999E-2</v>
      </c>
      <c r="F16262" s="775" t="s">
        <v>701</v>
      </c>
      <c r="G16262" s="775" t="s">
        <v>4235</v>
      </c>
      <c r="H16262" s="775" t="s">
        <v>4235</v>
      </c>
      <c r="I16262" s="775" t="s">
        <v>6671</v>
      </c>
    </row>
    <row r="16263" spans="1:9">
      <c r="A16263" s="775" t="str">
        <f>Table_wabobpsvr_AzureCalc_AzureCalcRateCard[[#This Row],[ServiceName]]&amp;Table_wabobpsvr_AzureCalc_AzureCalcRateCard[[#This Row],[Price_Level]]&amp;Table_wabobpsvr_AzureCalc_AzureCalcRateCard[[#This Row],[Region]]</f>
        <v>Basic.A0 VM (Non-Windows)A3</v>
      </c>
      <c r="B16263" s="775">
        <v>3</v>
      </c>
      <c r="C16263" s="775" t="s">
        <v>680</v>
      </c>
      <c r="D16263" s="775" t="s">
        <v>174</v>
      </c>
      <c r="E16263" s="775">
        <v>1.3140000000000001E-2</v>
      </c>
      <c r="F16263" s="775" t="s">
        <v>701</v>
      </c>
      <c r="G16263" s="775" t="s">
        <v>2446</v>
      </c>
      <c r="H16263" s="775" t="s">
        <v>2447</v>
      </c>
      <c r="I16263" s="775" t="s">
        <v>6671</v>
      </c>
    </row>
    <row r="16264" spans="1:9">
      <c r="A16264" s="775" t="str">
        <f>Table_wabobpsvr_AzureCalc_AzureCalcRateCard[[#This Row],[ServiceName]]&amp;Table_wabobpsvr_AzureCalc_AzureCalcRateCard[[#This Row],[Price_Level]]&amp;Table_wabobpsvr_AzureCalc_AzureCalcRateCard[[#This Row],[Region]]</f>
        <v>Basic.A0 VM (Non-Windows)B3</v>
      </c>
      <c r="B16264" s="775">
        <v>3</v>
      </c>
      <c r="C16264" s="775" t="s">
        <v>680</v>
      </c>
      <c r="D16264" s="775" t="s">
        <v>175</v>
      </c>
      <c r="E16264" s="775">
        <v>1.26E-2</v>
      </c>
      <c r="F16264" s="775" t="s">
        <v>701</v>
      </c>
      <c r="G16264" s="775" t="s">
        <v>2446</v>
      </c>
      <c r="H16264" s="775" t="s">
        <v>2447</v>
      </c>
      <c r="I16264" s="775" t="s">
        <v>6671</v>
      </c>
    </row>
    <row r="16265" spans="1:9">
      <c r="A16265" s="775" t="str">
        <f>Table_wabobpsvr_AzureCalc_AzureCalcRateCard[[#This Row],[ServiceName]]&amp;Table_wabobpsvr_AzureCalc_AzureCalcRateCard[[#This Row],[Price_Level]]&amp;Table_wabobpsvr_AzureCalc_AzureCalcRateCard[[#This Row],[Region]]</f>
        <v>Basic.A0 VM (Non-Windows)C3</v>
      </c>
      <c r="B16265" s="775">
        <v>3</v>
      </c>
      <c r="C16265" s="775" t="s">
        <v>680</v>
      </c>
      <c r="D16265" s="775" t="s">
        <v>177</v>
      </c>
      <c r="E16265" s="775">
        <v>1.206E-2</v>
      </c>
      <c r="F16265" s="775" t="s">
        <v>701</v>
      </c>
      <c r="G16265" s="775" t="s">
        <v>2446</v>
      </c>
      <c r="H16265" s="775" t="s">
        <v>2447</v>
      </c>
      <c r="I16265" s="775" t="s">
        <v>6671</v>
      </c>
    </row>
    <row r="16266" spans="1:9">
      <c r="A16266" s="775" t="str">
        <f>Table_wabobpsvr_AzureCalc_AzureCalcRateCard[[#This Row],[ServiceName]]&amp;Table_wabobpsvr_AzureCalc_AzureCalcRateCard[[#This Row],[Price_Level]]&amp;Table_wabobpsvr_AzureCalc_AzureCalcRateCard[[#This Row],[Region]]</f>
        <v>Basic.A0 VM (Non-Windows)D3</v>
      </c>
      <c r="B16266" s="775">
        <v>3</v>
      </c>
      <c r="C16266" s="775" t="s">
        <v>680</v>
      </c>
      <c r="D16266" s="775" t="s">
        <v>176</v>
      </c>
      <c r="E16266" s="775">
        <v>1.1520000000000001E-2</v>
      </c>
      <c r="F16266" s="775" t="s">
        <v>701</v>
      </c>
      <c r="G16266" s="775" t="s">
        <v>2446</v>
      </c>
      <c r="H16266" s="775" t="s">
        <v>2447</v>
      </c>
      <c r="I16266" s="775" t="s">
        <v>6671</v>
      </c>
    </row>
    <row r="16267" spans="1:9">
      <c r="A16267" s="775" t="str">
        <f>Table_wabobpsvr_AzureCalc_AzureCalcRateCard[[#This Row],[ServiceName]]&amp;Table_wabobpsvr_AzureCalc_AzureCalcRateCard[[#This Row],[Price_Level]]&amp;Table_wabobpsvr_AzureCalc_AzureCalcRateCard[[#This Row],[Region]]</f>
        <v>Basic.A0 VM (Windows)MOSP3</v>
      </c>
      <c r="B16267" s="775">
        <v>3</v>
      </c>
      <c r="C16267" s="775" t="s">
        <v>680</v>
      </c>
      <c r="D16267" s="775" t="s">
        <v>606</v>
      </c>
      <c r="E16267" s="775">
        <v>1.7999999999999999E-2</v>
      </c>
      <c r="F16267" s="775" t="s">
        <v>706</v>
      </c>
      <c r="G16267" s="775" t="s">
        <v>4235</v>
      </c>
      <c r="H16267" s="775" t="s">
        <v>4235</v>
      </c>
      <c r="I16267" s="775" t="s">
        <v>5083</v>
      </c>
    </row>
    <row r="16268" spans="1:9">
      <c r="A16268" s="775" t="str">
        <f>Table_wabobpsvr_AzureCalc_AzureCalcRateCard[[#This Row],[ServiceName]]&amp;Table_wabobpsvr_AzureCalc_AzureCalcRateCard[[#This Row],[Price_Level]]&amp;Table_wabobpsvr_AzureCalc_AzureCalcRateCard[[#This Row],[Region]]</f>
        <v>ExpressRoute (Metered) 500 Mbps Connections - Zone 1B0</v>
      </c>
      <c r="B16268" s="775">
        <v>0</v>
      </c>
      <c r="C16268" s="775" t="s">
        <v>7427</v>
      </c>
      <c r="D16268" s="775" t="s">
        <v>175</v>
      </c>
      <c r="E16268" s="775">
        <v>8.7889999999999997</v>
      </c>
      <c r="F16268" s="775" t="s">
        <v>7457</v>
      </c>
      <c r="G16268" s="775"/>
      <c r="H16268" s="775"/>
      <c r="I16268" s="775" t="s">
        <v>7458</v>
      </c>
    </row>
    <row r="16269" spans="1:9">
      <c r="A16269" s="775" t="str">
        <f>Table_wabobpsvr_AzureCalc_AzureCalcRateCard[[#This Row],[ServiceName]]&amp;Table_wabobpsvr_AzureCalc_AzureCalcRateCard[[#This Row],[Price_Level]]&amp;Table_wabobpsvr_AzureCalc_AzureCalcRateCard[[#This Row],[Region]]</f>
        <v>ExpressRoute (Unlimited) 1 Gbps Connections - Zone 1B0</v>
      </c>
      <c r="B16269" s="775">
        <v>0</v>
      </c>
      <c r="C16269" s="775" t="s">
        <v>7427</v>
      </c>
      <c r="D16269" s="775" t="s">
        <v>175</v>
      </c>
      <c r="E16269" s="775">
        <v>172.83779999999999</v>
      </c>
      <c r="F16269" s="775" t="s">
        <v>7459</v>
      </c>
      <c r="G16269" s="775"/>
      <c r="H16269" s="775"/>
      <c r="I16269" s="775" t="s">
        <v>7460</v>
      </c>
    </row>
    <row r="16270" spans="1:9">
      <c r="A16270" s="775" t="str">
        <f>Table_wabobpsvr_AzureCalc_AzureCalcRateCard[[#This Row],[ServiceName]]&amp;Table_wabobpsvr_AzureCalc_AzureCalcRateCard[[#This Row],[Price_Level]]&amp;Table_wabobpsvr_AzureCalc_AzureCalcRateCard[[#This Row],[Region]]</f>
        <v>ExpressRoute (Unlimited) 10 Gbps Connections - Zone 1B0</v>
      </c>
      <c r="B16270" s="775">
        <v>0</v>
      </c>
      <c r="C16270" s="775" t="s">
        <v>7427</v>
      </c>
      <c r="D16270" s="775" t="s">
        <v>175</v>
      </c>
      <c r="E16270" s="775">
        <v>1555.5496000000001</v>
      </c>
      <c r="F16270" s="775" t="s">
        <v>7461</v>
      </c>
      <c r="G16270" s="775"/>
      <c r="H16270" s="775"/>
      <c r="I16270" s="775" t="s">
        <v>7462</v>
      </c>
    </row>
    <row r="16271" spans="1:9">
      <c r="A16271" s="775" t="str">
        <f>Table_wabobpsvr_AzureCalc_AzureCalcRateCard[[#This Row],[ServiceName]]&amp;Table_wabobpsvr_AzureCalc_AzureCalcRateCard[[#This Row],[Price_Level]]&amp;Table_wabobpsvr_AzureCalc_AzureCalcRateCard[[#This Row],[Region]]</f>
        <v>ExpressRoute (Unlimited) 100 Mbps Connections - Zone 1B0</v>
      </c>
      <c r="B16271" s="775">
        <v>0</v>
      </c>
      <c r="C16271" s="775" t="s">
        <v>7427</v>
      </c>
      <c r="D16271" s="775" t="s">
        <v>175</v>
      </c>
      <c r="E16271" s="775">
        <v>17.437000000000001</v>
      </c>
      <c r="F16271" s="775" t="s">
        <v>7463</v>
      </c>
      <c r="G16271" s="775"/>
      <c r="H16271" s="775"/>
      <c r="I16271" s="775" t="s">
        <v>7464</v>
      </c>
    </row>
    <row r="16272" spans="1:9">
      <c r="A16272" s="775" t="str">
        <f>Table_wabobpsvr_AzureCalc_AzureCalcRateCard[[#This Row],[ServiceName]]&amp;Table_wabobpsvr_AzureCalc_AzureCalcRateCard[[#This Row],[Price_Level]]&amp;Table_wabobpsvr_AzureCalc_AzureCalcRateCard[[#This Row],[Region]]</f>
        <v>ExpressRoute (Unlimited) 2 Gbps Connections - Zone 1B0</v>
      </c>
      <c r="B16272" s="775">
        <v>0</v>
      </c>
      <c r="C16272" s="775" t="s">
        <v>7427</v>
      </c>
      <c r="D16272" s="775" t="s">
        <v>175</v>
      </c>
      <c r="E16272" s="775">
        <v>345.67559999999997</v>
      </c>
      <c r="F16272" s="775" t="s">
        <v>7465</v>
      </c>
      <c r="G16272" s="775"/>
      <c r="H16272" s="775"/>
      <c r="I16272" s="775" t="s">
        <v>7466</v>
      </c>
    </row>
    <row r="16273" spans="1:9">
      <c r="A16273" s="775" t="str">
        <f>Table_wabobpsvr_AzureCalc_AzureCalcRateCard[[#This Row],[ServiceName]]&amp;Table_wabobpsvr_AzureCalc_AzureCalcRateCard[[#This Row],[Price_Level]]&amp;Table_wabobpsvr_AzureCalc_AzureCalcRateCard[[#This Row],[Region]]</f>
        <v>Premium Storage - Files (GB)MOSP7</v>
      </c>
      <c r="B16273" s="775">
        <v>7</v>
      </c>
      <c r="C16273" s="775" t="s">
        <v>9</v>
      </c>
      <c r="D16273" s="775" t="s">
        <v>606</v>
      </c>
      <c r="E16273" s="775">
        <v>0.51039999999999996</v>
      </c>
      <c r="F16273" s="775" t="s">
        <v>4500</v>
      </c>
      <c r="G16273" s="775" t="s">
        <v>4235</v>
      </c>
      <c r="H16273" s="775" t="s">
        <v>4235</v>
      </c>
      <c r="I16273" s="775" t="s">
        <v>5781</v>
      </c>
    </row>
    <row r="16274" spans="1:9">
      <c r="A16274" s="775" t="str">
        <f>Table_wabobpsvr_AzureCalc_AzureCalcRateCard[[#This Row],[ServiceName]]&amp;Table_wabobpsvr_AzureCalc_AzureCalcRateCard[[#This Row],[Price_Level]]&amp;Table_wabobpsvr_AzureCalc_AzureCalcRateCard[[#This Row],[Region]]</f>
        <v>SQL Database BusinessMOSP14</v>
      </c>
      <c r="B16274" s="775">
        <v>14</v>
      </c>
      <c r="C16274" s="775" t="s">
        <v>574</v>
      </c>
      <c r="D16274" s="775" t="s">
        <v>606</v>
      </c>
      <c r="E16274" s="775">
        <v>999999</v>
      </c>
      <c r="F16274" s="775" t="s">
        <v>763</v>
      </c>
      <c r="G16274" s="775" t="s">
        <v>4235</v>
      </c>
      <c r="H16274" s="775" t="s">
        <v>4235</v>
      </c>
      <c r="I16274" s="775" t="s">
        <v>6672</v>
      </c>
    </row>
    <row r="16275" spans="1:9">
      <c r="A16275" s="775" t="str">
        <f>Table_wabobpsvr_AzureCalc_AzureCalcRateCard[[#This Row],[ServiceName]]&amp;Table_wabobpsvr_AzureCalc_AzureCalcRateCard[[#This Row],[Price_Level]]&amp;Table_wabobpsvr_AzureCalc_AzureCalcRateCard[[#This Row],[Region]]</f>
        <v>SQL Database BusinessA14</v>
      </c>
      <c r="B16275" s="775">
        <v>14</v>
      </c>
      <c r="C16275" s="775" t="s">
        <v>574</v>
      </c>
      <c r="D16275" s="775" t="s">
        <v>174</v>
      </c>
      <c r="E16275" s="775">
        <v>999999</v>
      </c>
      <c r="F16275" s="775" t="s">
        <v>763</v>
      </c>
      <c r="G16275" s="775" t="s">
        <v>4235</v>
      </c>
      <c r="H16275" s="775" t="s">
        <v>4235</v>
      </c>
      <c r="I16275" s="775" t="s">
        <v>6672</v>
      </c>
    </row>
    <row r="16276" spans="1:9">
      <c r="A16276" s="775" t="str">
        <f>Table_wabobpsvr_AzureCalc_AzureCalcRateCard[[#This Row],[ServiceName]]&amp;Table_wabobpsvr_AzureCalc_AzureCalcRateCard[[#This Row],[Price_Level]]&amp;Table_wabobpsvr_AzureCalc_AzureCalcRateCard[[#This Row],[Region]]</f>
        <v>SQL Database BusinessB14</v>
      </c>
      <c r="B16276" s="775">
        <v>14</v>
      </c>
      <c r="C16276" s="775" t="s">
        <v>574</v>
      </c>
      <c r="D16276" s="775" t="s">
        <v>175</v>
      </c>
      <c r="E16276" s="775">
        <v>999999</v>
      </c>
      <c r="F16276" s="775" t="s">
        <v>763</v>
      </c>
      <c r="G16276" s="775" t="s">
        <v>4235</v>
      </c>
      <c r="H16276" s="775" t="s">
        <v>4235</v>
      </c>
      <c r="I16276" s="775" t="s">
        <v>6672</v>
      </c>
    </row>
    <row r="16277" spans="1:9">
      <c r="A16277" s="775" t="str">
        <f>Table_wabobpsvr_AzureCalc_AzureCalcRateCard[[#This Row],[ServiceName]]&amp;Table_wabobpsvr_AzureCalc_AzureCalcRateCard[[#This Row],[Price_Level]]&amp;Table_wabobpsvr_AzureCalc_AzureCalcRateCard[[#This Row],[Region]]</f>
        <v>SQL Database BusinessC14</v>
      </c>
      <c r="B16277" s="775">
        <v>14</v>
      </c>
      <c r="C16277" s="775" t="s">
        <v>574</v>
      </c>
      <c r="D16277" s="775" t="s">
        <v>177</v>
      </c>
      <c r="E16277" s="775">
        <v>999999</v>
      </c>
      <c r="F16277" s="775" t="s">
        <v>763</v>
      </c>
      <c r="G16277" s="775" t="s">
        <v>4235</v>
      </c>
      <c r="H16277" s="775" t="s">
        <v>4235</v>
      </c>
      <c r="I16277" s="775" t="s">
        <v>6672</v>
      </c>
    </row>
    <row r="16278" spans="1:9">
      <c r="A16278" s="775" t="str">
        <f>Table_wabobpsvr_AzureCalc_AzureCalcRateCard[[#This Row],[ServiceName]]&amp;Table_wabobpsvr_AzureCalc_AzureCalcRateCard[[#This Row],[Price_Level]]&amp;Table_wabobpsvr_AzureCalc_AzureCalcRateCard[[#This Row],[Region]]</f>
        <v>SQL Database BusinessD14</v>
      </c>
      <c r="B16278" s="775">
        <v>14</v>
      </c>
      <c r="C16278" s="775" t="s">
        <v>574</v>
      </c>
      <c r="D16278" s="775" t="s">
        <v>176</v>
      </c>
      <c r="E16278" s="775">
        <v>999999</v>
      </c>
      <c r="F16278" s="775" t="s">
        <v>763</v>
      </c>
      <c r="G16278" s="775" t="s">
        <v>4235</v>
      </c>
      <c r="H16278" s="775" t="s">
        <v>4235</v>
      </c>
      <c r="I16278" s="775" t="s">
        <v>6672</v>
      </c>
    </row>
    <row r="16279" spans="1:9">
      <c r="A16279" s="775" t="str">
        <f>Table_wabobpsvr_AzureCalc_AzureCalcRateCard[[#This Row],[ServiceName]]&amp;Table_wabobpsvr_AzureCalc_AzureCalcRateCard[[#This Row],[Price_Level]]&amp;Table_wabobpsvr_AzureCalc_AzureCalcRateCard[[#This Row],[Region]]</f>
        <v>SQL Database WebMOSP14</v>
      </c>
      <c r="B16279" s="775">
        <v>14</v>
      </c>
      <c r="C16279" s="775" t="s">
        <v>574</v>
      </c>
      <c r="D16279" s="775" t="s">
        <v>606</v>
      </c>
      <c r="E16279" s="775">
        <v>999999</v>
      </c>
      <c r="F16279" s="775" t="s">
        <v>759</v>
      </c>
      <c r="G16279" s="775" t="s">
        <v>4235</v>
      </c>
      <c r="H16279" s="775" t="s">
        <v>4235</v>
      </c>
      <c r="I16279" s="775" t="s">
        <v>6673</v>
      </c>
    </row>
    <row r="16280" spans="1:9">
      <c r="A16280" s="775" t="str">
        <f>Table_wabobpsvr_AzureCalc_AzureCalcRateCard[[#This Row],[ServiceName]]&amp;Table_wabobpsvr_AzureCalc_AzureCalcRateCard[[#This Row],[Price_Level]]&amp;Table_wabobpsvr_AzureCalc_AzureCalcRateCard[[#This Row],[Region]]</f>
        <v>SQL Database WebA14</v>
      </c>
      <c r="B16280" s="775">
        <v>14</v>
      </c>
      <c r="C16280" s="775" t="s">
        <v>574</v>
      </c>
      <c r="D16280" s="775" t="s">
        <v>174</v>
      </c>
      <c r="E16280" s="775">
        <v>999999</v>
      </c>
      <c r="F16280" s="775" t="s">
        <v>759</v>
      </c>
      <c r="G16280" s="775" t="s">
        <v>4235</v>
      </c>
      <c r="H16280" s="775" t="s">
        <v>4235</v>
      </c>
      <c r="I16280" s="775" t="s">
        <v>6673</v>
      </c>
    </row>
    <row r="16281" spans="1:9">
      <c r="A16281" s="775" t="str">
        <f>Table_wabobpsvr_AzureCalc_AzureCalcRateCard[[#This Row],[ServiceName]]&amp;Table_wabobpsvr_AzureCalc_AzureCalcRateCard[[#This Row],[Price_Level]]&amp;Table_wabobpsvr_AzureCalc_AzureCalcRateCard[[#This Row],[Region]]</f>
        <v>SQL Database WebB14</v>
      </c>
      <c r="B16281" s="775">
        <v>14</v>
      </c>
      <c r="C16281" s="775" t="s">
        <v>574</v>
      </c>
      <c r="D16281" s="775" t="s">
        <v>175</v>
      </c>
      <c r="E16281" s="775">
        <v>999999</v>
      </c>
      <c r="F16281" s="775" t="s">
        <v>759</v>
      </c>
      <c r="G16281" s="775" t="s">
        <v>4235</v>
      </c>
      <c r="H16281" s="775" t="s">
        <v>4235</v>
      </c>
      <c r="I16281" s="775" t="s">
        <v>6673</v>
      </c>
    </row>
    <row r="16282" spans="1:9">
      <c r="A16282" s="1039" t="str">
        <f>Table_wabobpsvr_AzureCalc_AzureCalcRateCard[[#This Row],[ServiceName]]&amp;Table_wabobpsvr_AzureCalc_AzureCalcRateCard[[#This Row],[Price_Level]]&amp;Table_wabobpsvr_AzureCalc_AzureCalcRateCard[[#This Row],[Region]]</f>
        <v>SQL Database WebC14</v>
      </c>
      <c r="B16282" s="1039">
        <v>14</v>
      </c>
      <c r="C16282" s="1039" t="s">
        <v>574</v>
      </c>
      <c r="D16282" s="1039" t="s">
        <v>177</v>
      </c>
      <c r="E16282" s="1039">
        <v>999999</v>
      </c>
      <c r="F16282" s="1039" t="s">
        <v>759</v>
      </c>
      <c r="G16282" s="775" t="s">
        <v>4235</v>
      </c>
      <c r="H16282" s="775" t="s">
        <v>4235</v>
      </c>
      <c r="I16282" s="775" t="s">
        <v>6673</v>
      </c>
    </row>
    <row r="16283" spans="1:9">
      <c r="A16283" s="1039" t="str">
        <f>Table_wabobpsvr_AzureCalc_AzureCalcRateCard[[#This Row],[ServiceName]]&amp;Table_wabobpsvr_AzureCalc_AzureCalcRateCard[[#This Row],[Price_Level]]&amp;Table_wabobpsvr_AzureCalc_AzureCalcRateCard[[#This Row],[Region]]</f>
        <v>SQL Database WebD14</v>
      </c>
      <c r="B16283" s="1039">
        <v>14</v>
      </c>
      <c r="C16283" s="1039" t="s">
        <v>574</v>
      </c>
      <c r="D16283" s="1039" t="s">
        <v>176</v>
      </c>
      <c r="E16283" s="1039">
        <v>999999</v>
      </c>
      <c r="F16283" s="1039" t="s">
        <v>759</v>
      </c>
      <c r="G16283" s="775" t="s">
        <v>4235</v>
      </c>
      <c r="H16283" s="775" t="s">
        <v>4235</v>
      </c>
      <c r="I16283" s="775" t="s">
        <v>6673</v>
      </c>
    </row>
    <row r="16284" spans="1:9">
      <c r="A16284" s="1039" t="str">
        <f>Table_wabobpsvr_AzureCalc_AzureCalcRateCard[[#This Row],[ServiceName]]&amp;Table_wabobpsvr_AzureCalc_AzureCalcRateCard[[#This Row],[Price_Level]]&amp;Table_wabobpsvr_AzureCalc_AzureCalcRateCard[[#This Row],[Region]]</f>
        <v>Geo Redundant Storage Standard IO - FilesA14</v>
      </c>
      <c r="B16284" s="1039">
        <v>14</v>
      </c>
      <c r="C16284" s="1039" t="s">
        <v>764</v>
      </c>
      <c r="D16284" s="1039" t="s">
        <v>174</v>
      </c>
      <c r="E16284" s="1039">
        <v>0.12125</v>
      </c>
      <c r="F16284" s="1039" t="s">
        <v>1024</v>
      </c>
      <c r="G16284" s="775" t="s">
        <v>2449</v>
      </c>
      <c r="H16284" s="775" t="s">
        <v>2450</v>
      </c>
      <c r="I16284" s="775" t="s">
        <v>4919</v>
      </c>
    </row>
    <row r="16285" spans="1:9">
      <c r="A16285" s="775" t="str">
        <f>Table_wabobpsvr_AzureCalc_AzureCalcRateCard[[#This Row],[ServiceName]]&amp;Table_wabobpsvr_AzureCalc_AzureCalcRateCard[[#This Row],[Price_Level]]&amp;Table_wabobpsvr_AzureCalc_AzureCalcRateCard[[#This Row],[Region]]</f>
        <v>Geo Redundant Storage Standard IO - FilesB14</v>
      </c>
      <c r="B16285" s="775">
        <v>14</v>
      </c>
      <c r="C16285" s="775" t="s">
        <v>764</v>
      </c>
      <c r="D16285" s="775" t="s">
        <v>175</v>
      </c>
      <c r="E16285" s="775">
        <v>0.11749999999999999</v>
      </c>
      <c r="F16285" s="775" t="s">
        <v>1024</v>
      </c>
      <c r="G16285" s="775" t="s">
        <v>2449</v>
      </c>
      <c r="H16285" s="775" t="s">
        <v>2450</v>
      </c>
      <c r="I16285" s="775" t="s">
        <v>4919</v>
      </c>
    </row>
    <row r="16286" spans="1:9">
      <c r="A16286" s="775" t="str">
        <f>Table_wabobpsvr_AzureCalc_AzureCalcRateCard[[#This Row],[ServiceName]]&amp;Table_wabobpsvr_AzureCalc_AzureCalcRateCard[[#This Row],[Price_Level]]&amp;Table_wabobpsvr_AzureCalc_AzureCalcRateCard[[#This Row],[Region]]</f>
        <v>Geo Redundant Storage Standard IO - FilesC14</v>
      </c>
      <c r="B16286" s="775">
        <v>14</v>
      </c>
      <c r="C16286" s="775" t="s">
        <v>764</v>
      </c>
      <c r="D16286" s="775" t="s">
        <v>177</v>
      </c>
      <c r="E16286" s="775">
        <v>0.11375</v>
      </c>
      <c r="F16286" s="775" t="s">
        <v>1024</v>
      </c>
      <c r="G16286" s="775" t="s">
        <v>2449</v>
      </c>
      <c r="H16286" s="775" t="s">
        <v>2450</v>
      </c>
      <c r="I16286" s="775" t="s">
        <v>4919</v>
      </c>
    </row>
    <row r="16287" spans="1:9">
      <c r="A16287" s="775" t="str">
        <f>Table_wabobpsvr_AzureCalc_AzureCalcRateCard[[#This Row],[ServiceName]]&amp;Table_wabobpsvr_AzureCalc_AzureCalcRateCard[[#This Row],[Price_Level]]&amp;Table_wabobpsvr_AzureCalc_AzureCalcRateCard[[#This Row],[Region]]</f>
        <v>Geo Redundant Storage Standard IO - FilesD14</v>
      </c>
      <c r="B16287" s="775">
        <v>14</v>
      </c>
      <c r="C16287" s="775" t="s">
        <v>764</v>
      </c>
      <c r="D16287" s="775" t="s">
        <v>176</v>
      </c>
      <c r="E16287" s="775">
        <v>0.11</v>
      </c>
      <c r="F16287" s="775" t="s">
        <v>1024</v>
      </c>
      <c r="G16287" s="775" t="s">
        <v>2449</v>
      </c>
      <c r="H16287" s="775" t="s">
        <v>2450</v>
      </c>
      <c r="I16287" s="775" t="s">
        <v>4919</v>
      </c>
    </row>
    <row r="16288" spans="1:9">
      <c r="A16288" s="775" t="str">
        <f>Table_wabobpsvr_AzureCalc_AzureCalcRateCard[[#This Row],[ServiceName]]&amp;Table_wabobpsvr_AzureCalc_AzureCalcRateCard[[#This Row],[Price_Level]]&amp;Table_wabobpsvr_AzureCalc_AzureCalcRateCard[[#This Row],[Region]]</f>
        <v>Geo Redundant Storage Standard IO - Page Blob/DiskMOSP14</v>
      </c>
      <c r="B16288" s="775">
        <v>14</v>
      </c>
      <c r="C16288" s="775" t="s">
        <v>764</v>
      </c>
      <c r="D16288" s="775" t="s">
        <v>606</v>
      </c>
      <c r="E16288" s="775">
        <v>999999</v>
      </c>
      <c r="F16288" s="775" t="s">
        <v>766</v>
      </c>
      <c r="G16288" s="775" t="s">
        <v>4235</v>
      </c>
      <c r="H16288" s="775" t="s">
        <v>4235</v>
      </c>
      <c r="I16288" s="775" t="s">
        <v>5420</v>
      </c>
    </row>
    <row r="16289" spans="1:9">
      <c r="A16289" s="775" t="str">
        <f>Table_wabobpsvr_AzureCalc_AzureCalcRateCard[[#This Row],[ServiceName]]&amp;Table_wabobpsvr_AzureCalc_AzureCalcRateCard[[#This Row],[Price_Level]]&amp;Table_wabobpsvr_AzureCalc_AzureCalcRateCard[[#This Row],[Region]]</f>
        <v>Geo Redundant Storage Standard IO - Page Blob/DiskA14</v>
      </c>
      <c r="B16289" s="775">
        <v>14</v>
      </c>
      <c r="C16289" s="775" t="s">
        <v>764</v>
      </c>
      <c r="D16289" s="775" t="s">
        <v>174</v>
      </c>
      <c r="E16289" s="775">
        <v>7.4999999999999997E-2</v>
      </c>
      <c r="F16289" s="775" t="s">
        <v>766</v>
      </c>
      <c r="G16289" s="775" t="s">
        <v>2451</v>
      </c>
      <c r="H16289" s="775" t="s">
        <v>2452</v>
      </c>
      <c r="I16289" s="775" t="s">
        <v>5420</v>
      </c>
    </row>
    <row r="16290" spans="1:9">
      <c r="A16290" s="775" t="str">
        <f>Table_wabobpsvr_AzureCalc_AzureCalcRateCard[[#This Row],[ServiceName]]&amp;Table_wabobpsvr_AzureCalc_AzureCalcRateCard[[#This Row],[Price_Level]]&amp;Table_wabobpsvr_AzureCalc_AzureCalcRateCard[[#This Row],[Region]]</f>
        <v>Geo Redundant Storage Standard IO - Page Blob/DiskB14</v>
      </c>
      <c r="B16290" s="775">
        <v>14</v>
      </c>
      <c r="C16290" s="775" t="s">
        <v>764</v>
      </c>
      <c r="D16290" s="775" t="s">
        <v>175</v>
      </c>
      <c r="E16290" s="775">
        <v>7.4999999999999997E-2</v>
      </c>
      <c r="F16290" s="775" t="s">
        <v>766</v>
      </c>
      <c r="G16290" s="775" t="s">
        <v>2451</v>
      </c>
      <c r="H16290" s="775" t="s">
        <v>2452</v>
      </c>
      <c r="I16290" s="775" t="s">
        <v>5420</v>
      </c>
    </row>
    <row r="16291" spans="1:9">
      <c r="A16291" s="775" t="str">
        <f>Table_wabobpsvr_AzureCalc_AzureCalcRateCard[[#This Row],[ServiceName]]&amp;Table_wabobpsvr_AzureCalc_AzureCalcRateCard[[#This Row],[Price_Level]]&amp;Table_wabobpsvr_AzureCalc_AzureCalcRateCard[[#This Row],[Region]]</f>
        <v>Geo Redundant Storage Standard IO - Page Blob/DiskC14</v>
      </c>
      <c r="B16291" s="775">
        <v>14</v>
      </c>
      <c r="C16291" s="775" t="s">
        <v>764</v>
      </c>
      <c r="D16291" s="775" t="s">
        <v>177</v>
      </c>
      <c r="E16291" s="775">
        <v>7.4999999999999997E-2</v>
      </c>
      <c r="F16291" s="775" t="s">
        <v>766</v>
      </c>
      <c r="G16291" s="775" t="s">
        <v>2451</v>
      </c>
      <c r="H16291" s="775" t="s">
        <v>2452</v>
      </c>
      <c r="I16291" s="775" t="s">
        <v>5420</v>
      </c>
    </row>
    <row r="16292" spans="1:9">
      <c r="A16292" s="775" t="str">
        <f>Table_wabobpsvr_AzureCalc_AzureCalcRateCard[[#This Row],[ServiceName]]&amp;Table_wabobpsvr_AzureCalc_AzureCalcRateCard[[#This Row],[Price_Level]]&amp;Table_wabobpsvr_AzureCalc_AzureCalcRateCard[[#This Row],[Region]]</f>
        <v>Geo Redundant Storage Standard IO - Page Blob/DiskD14</v>
      </c>
      <c r="B16292" s="775">
        <v>14</v>
      </c>
      <c r="C16292" s="775" t="s">
        <v>764</v>
      </c>
      <c r="D16292" s="775" t="s">
        <v>176</v>
      </c>
      <c r="E16292" s="775">
        <v>7.4999999999999997E-2</v>
      </c>
      <c r="F16292" s="775" t="s">
        <v>766</v>
      </c>
      <c r="G16292" s="775" t="s">
        <v>2451</v>
      </c>
      <c r="H16292" s="775" t="s">
        <v>2452</v>
      </c>
      <c r="I16292" s="775" t="s">
        <v>5420</v>
      </c>
    </row>
    <row r="16293" spans="1:9">
      <c r="A16293" s="775" t="str">
        <f>Table_wabobpsvr_AzureCalc_AzureCalcRateCard[[#This Row],[ServiceName]]&amp;Table_wabobpsvr_AzureCalc_AzureCalcRateCard[[#This Row],[Price_Level]]&amp;Table_wabobpsvr_AzureCalc_AzureCalcRateCard[[#This Row],[Region]]</f>
        <v>Zone Redundant Storage Standard IO - Block BlobMOSP14</v>
      </c>
      <c r="B16293" s="775">
        <v>14</v>
      </c>
      <c r="C16293" s="775" t="s">
        <v>764</v>
      </c>
      <c r="D16293" s="775" t="s">
        <v>606</v>
      </c>
      <c r="E16293" s="775">
        <v>999999</v>
      </c>
      <c r="F16293" s="775" t="s">
        <v>986</v>
      </c>
      <c r="G16293" s="775" t="s">
        <v>4235</v>
      </c>
      <c r="H16293" s="775" t="s">
        <v>4235</v>
      </c>
      <c r="I16293" s="775" t="s">
        <v>4717</v>
      </c>
    </row>
    <row r="16294" spans="1:9">
      <c r="A16294" s="775" t="str">
        <f>Table_wabobpsvr_AzureCalc_AzureCalcRateCard[[#This Row],[ServiceName]]&amp;Table_wabobpsvr_AzureCalc_AzureCalcRateCard[[#This Row],[Price_Level]]&amp;Table_wabobpsvr_AzureCalc_AzureCalcRateCard[[#This Row],[Region]]</f>
        <v>Zone Redundant Storage Standard IO - Block BlobA14</v>
      </c>
      <c r="B16294" s="775">
        <v>14</v>
      </c>
      <c r="C16294" s="775" t="s">
        <v>764</v>
      </c>
      <c r="D16294" s="775" t="s">
        <v>174</v>
      </c>
      <c r="E16294" s="775">
        <v>3.6400000000000002E-2</v>
      </c>
      <c r="F16294" s="775" t="s">
        <v>986</v>
      </c>
      <c r="G16294" s="775" t="s">
        <v>2453</v>
      </c>
      <c r="H16294" s="775" t="s">
        <v>2454</v>
      </c>
      <c r="I16294" s="775" t="s">
        <v>4717</v>
      </c>
    </row>
    <row r="16295" spans="1:9">
      <c r="A16295" s="775" t="str">
        <f>Table_wabobpsvr_AzureCalc_AzureCalcRateCard[[#This Row],[ServiceName]]&amp;Table_wabobpsvr_AzureCalc_AzureCalcRateCard[[#This Row],[Price_Level]]&amp;Table_wabobpsvr_AzureCalc_AzureCalcRateCard[[#This Row],[Region]]</f>
        <v>Zone Redundant Storage Standard IO - Block BlobB14</v>
      </c>
      <c r="B16295" s="775">
        <v>14</v>
      </c>
      <c r="C16295" s="775" t="s">
        <v>764</v>
      </c>
      <c r="D16295" s="775" t="s">
        <v>175</v>
      </c>
      <c r="E16295" s="775">
        <v>3.6400000000000002E-2</v>
      </c>
      <c r="F16295" s="775" t="s">
        <v>986</v>
      </c>
      <c r="G16295" s="775" t="s">
        <v>2453</v>
      </c>
      <c r="H16295" s="775" t="s">
        <v>2454</v>
      </c>
      <c r="I16295" s="775" t="s">
        <v>4717</v>
      </c>
    </row>
    <row r="16296" spans="1:9">
      <c r="A16296" s="775" t="str">
        <f>Table_wabobpsvr_AzureCalc_AzureCalcRateCard[[#This Row],[ServiceName]]&amp;Table_wabobpsvr_AzureCalc_AzureCalcRateCard[[#This Row],[Price_Level]]&amp;Table_wabobpsvr_AzureCalc_AzureCalcRateCard[[#This Row],[Region]]</f>
        <v>Zone Redundant Storage Standard IO - Block BlobC14</v>
      </c>
      <c r="B16296" s="775">
        <v>14</v>
      </c>
      <c r="C16296" s="775" t="s">
        <v>764</v>
      </c>
      <c r="D16296" s="775" t="s">
        <v>177</v>
      </c>
      <c r="E16296" s="775">
        <v>3.6400000000000002E-2</v>
      </c>
      <c r="F16296" s="775" t="s">
        <v>986</v>
      </c>
      <c r="G16296" s="775" t="s">
        <v>2453</v>
      </c>
      <c r="H16296" s="775" t="s">
        <v>2454</v>
      </c>
      <c r="I16296" s="775" t="s">
        <v>4717</v>
      </c>
    </row>
    <row r="16297" spans="1:9">
      <c r="A16297" s="775" t="str">
        <f>Table_wabobpsvr_AzureCalc_AzureCalcRateCard[[#This Row],[ServiceName]]&amp;Table_wabobpsvr_AzureCalc_AzureCalcRateCard[[#This Row],[Price_Level]]&amp;Table_wabobpsvr_AzureCalc_AzureCalcRateCard[[#This Row],[Region]]</f>
        <v>Zone Redundant Storage Standard IO - Block BlobD14</v>
      </c>
      <c r="B16297" s="775">
        <v>14</v>
      </c>
      <c r="C16297" s="775" t="s">
        <v>764</v>
      </c>
      <c r="D16297" s="775" t="s">
        <v>176</v>
      </c>
      <c r="E16297" s="775">
        <v>3.6400000000000002E-2</v>
      </c>
      <c r="F16297" s="775" t="s">
        <v>986</v>
      </c>
      <c r="G16297" s="775" t="s">
        <v>2453</v>
      </c>
      <c r="H16297" s="775" t="s">
        <v>2454</v>
      </c>
      <c r="I16297" s="775" t="s">
        <v>4717</v>
      </c>
    </row>
    <row r="16298" spans="1:9">
      <c r="A16298" s="775" t="str">
        <f>Table_wabobpsvr_AzureCalc_AzureCalcRateCard[[#This Row],[ServiceName]]&amp;Table_wabobpsvr_AzureCalc_AzureCalcRateCard[[#This Row],[Price_Level]]&amp;Table_wabobpsvr_AzureCalc_AzureCalcRateCard[[#This Row],[Region]]</f>
        <v>Zone Redundant Storage Standard IO - Block Blob - Tier 2MOSP14</v>
      </c>
      <c r="B16298" s="775">
        <v>14</v>
      </c>
      <c r="C16298" s="775" t="s">
        <v>764</v>
      </c>
      <c r="D16298" s="775" t="s">
        <v>606</v>
      </c>
      <c r="E16298" s="775">
        <v>999999</v>
      </c>
      <c r="F16298" s="775" t="s">
        <v>985</v>
      </c>
      <c r="G16298" s="775" t="s">
        <v>4235</v>
      </c>
      <c r="H16298" s="775" t="s">
        <v>4235</v>
      </c>
      <c r="I16298" s="775" t="s">
        <v>4717</v>
      </c>
    </row>
    <row r="16299" spans="1:9">
      <c r="A16299" s="775" t="str">
        <f>Table_wabobpsvr_AzureCalc_AzureCalcRateCard[[#This Row],[ServiceName]]&amp;Table_wabobpsvr_AzureCalc_AzureCalcRateCard[[#This Row],[Price_Level]]&amp;Table_wabobpsvr_AzureCalc_AzureCalcRateCard[[#This Row],[Region]]</f>
        <v>Zone Redundant Storage Standard IO - Block Blob - Tier 2A14</v>
      </c>
      <c r="B16299" s="775">
        <v>14</v>
      </c>
      <c r="C16299" s="775" t="s">
        <v>764</v>
      </c>
      <c r="D16299" s="775" t="s">
        <v>174</v>
      </c>
      <c r="E16299" s="775">
        <v>3.6400000000000002E-2</v>
      </c>
      <c r="F16299" s="775" t="s">
        <v>985</v>
      </c>
      <c r="G16299" s="775" t="s">
        <v>2453</v>
      </c>
      <c r="H16299" s="775" t="s">
        <v>2454</v>
      </c>
      <c r="I16299" s="775" t="s">
        <v>4717</v>
      </c>
    </row>
    <row r="16300" spans="1:9">
      <c r="A16300" s="775" t="str">
        <f>Table_wabobpsvr_AzureCalc_AzureCalcRateCard[[#This Row],[ServiceName]]&amp;Table_wabobpsvr_AzureCalc_AzureCalcRateCard[[#This Row],[Price_Level]]&amp;Table_wabobpsvr_AzureCalc_AzureCalcRateCard[[#This Row],[Region]]</f>
        <v>Zone Redundant Storage Standard IO - Block Blob - Tier 2B14</v>
      </c>
      <c r="B16300" s="775">
        <v>14</v>
      </c>
      <c r="C16300" s="775" t="s">
        <v>764</v>
      </c>
      <c r="D16300" s="775" t="s">
        <v>175</v>
      </c>
      <c r="E16300" s="775">
        <v>3.6400000000000002E-2</v>
      </c>
      <c r="F16300" s="775" t="s">
        <v>985</v>
      </c>
      <c r="G16300" s="775" t="s">
        <v>2453</v>
      </c>
      <c r="H16300" s="775" t="s">
        <v>2454</v>
      </c>
      <c r="I16300" s="775" t="s">
        <v>4717</v>
      </c>
    </row>
    <row r="16301" spans="1:9">
      <c r="A16301" s="775" t="str">
        <f>Table_wabobpsvr_AzureCalc_AzureCalcRateCard[[#This Row],[ServiceName]]&amp;Table_wabobpsvr_AzureCalc_AzureCalcRateCard[[#This Row],[Price_Level]]&amp;Table_wabobpsvr_AzureCalc_AzureCalcRateCard[[#This Row],[Region]]</f>
        <v>Geo Redundant Storage Standard IO - Page Blob/Disk - Tier 2MOSP14</v>
      </c>
      <c r="B16301" s="775">
        <v>14</v>
      </c>
      <c r="C16301" s="775" t="s">
        <v>764</v>
      </c>
      <c r="D16301" s="775" t="s">
        <v>606</v>
      </c>
      <c r="E16301" s="775">
        <v>999999</v>
      </c>
      <c r="F16301" s="775" t="s">
        <v>872</v>
      </c>
      <c r="G16301" s="775" t="s">
        <v>4235</v>
      </c>
      <c r="H16301" s="775" t="s">
        <v>4235</v>
      </c>
      <c r="I16301" s="775" t="s">
        <v>5420</v>
      </c>
    </row>
    <row r="16302" spans="1:9">
      <c r="A16302" s="775" t="str">
        <f>Table_wabobpsvr_AzureCalc_AzureCalcRateCard[[#This Row],[ServiceName]]&amp;Table_wabobpsvr_AzureCalc_AzureCalcRateCard[[#This Row],[Price_Level]]&amp;Table_wabobpsvr_AzureCalc_AzureCalcRateCard[[#This Row],[Region]]</f>
        <v>Zone Redundant Storage Standard IO - Block Blob - Tier 2C14</v>
      </c>
      <c r="B16302" s="775">
        <v>14</v>
      </c>
      <c r="C16302" s="775" t="s">
        <v>764</v>
      </c>
      <c r="D16302" s="775" t="s">
        <v>177</v>
      </c>
      <c r="E16302" s="775">
        <v>3.6400000000000002E-2</v>
      </c>
      <c r="F16302" s="775" t="s">
        <v>985</v>
      </c>
      <c r="G16302" s="775" t="s">
        <v>2453</v>
      </c>
      <c r="H16302" s="775" t="s">
        <v>2454</v>
      </c>
      <c r="I16302" s="775" t="s">
        <v>4717</v>
      </c>
    </row>
    <row r="16303" spans="1:9">
      <c r="A16303" s="775" t="str">
        <f>Table_wabobpsvr_AzureCalc_AzureCalcRateCard[[#This Row],[ServiceName]]&amp;Table_wabobpsvr_AzureCalc_AzureCalcRateCard[[#This Row],[Price_Level]]&amp;Table_wabobpsvr_AzureCalc_AzureCalcRateCard[[#This Row],[Region]]</f>
        <v>Zone Redundant Storage Standard IO - Block Blob - Tier 2D14</v>
      </c>
      <c r="B16303" s="775">
        <v>14</v>
      </c>
      <c r="C16303" s="775" t="s">
        <v>764</v>
      </c>
      <c r="D16303" s="775" t="s">
        <v>176</v>
      </c>
      <c r="E16303" s="775">
        <v>3.6400000000000002E-2</v>
      </c>
      <c r="F16303" s="775" t="s">
        <v>985</v>
      </c>
      <c r="G16303" s="775" t="s">
        <v>2453</v>
      </c>
      <c r="H16303" s="775" t="s">
        <v>2454</v>
      </c>
      <c r="I16303" s="775" t="s">
        <v>4717</v>
      </c>
    </row>
    <row r="16304" spans="1:9">
      <c r="A16304" s="1039" t="str">
        <f>Table_wabobpsvr_AzureCalc_AzureCalcRateCard[[#This Row],[ServiceName]]&amp;Table_wabobpsvr_AzureCalc_AzureCalcRateCard[[#This Row],[Price_Level]]&amp;Table_wabobpsvr_AzureCalc_AzureCalcRateCard[[#This Row],[Region]]</f>
        <v>Zone Redundant Storage Standard IO - Block Blob - Tier 3MOSP14</v>
      </c>
      <c r="B16304" s="1039">
        <v>14</v>
      </c>
      <c r="C16304" s="1039" t="s">
        <v>764</v>
      </c>
      <c r="D16304" s="1039" t="s">
        <v>606</v>
      </c>
      <c r="E16304" s="1039">
        <v>999999</v>
      </c>
      <c r="F16304" s="1039" t="s">
        <v>981</v>
      </c>
      <c r="G16304" s="775" t="s">
        <v>4235</v>
      </c>
      <c r="H16304" s="775" t="s">
        <v>4235</v>
      </c>
      <c r="I16304" s="775" t="s">
        <v>4717</v>
      </c>
    </row>
    <row r="16305" spans="1:9">
      <c r="A16305" s="1039" t="str">
        <f>Table_wabobpsvr_AzureCalc_AzureCalcRateCard[[#This Row],[ServiceName]]&amp;Table_wabobpsvr_AzureCalc_AzureCalcRateCard[[#This Row],[Price_Level]]&amp;Table_wabobpsvr_AzureCalc_AzureCalcRateCard[[#This Row],[Region]]</f>
        <v>Zone Redundant Storage Standard IO - Block Blob - Tier 3A14</v>
      </c>
      <c r="B16305" s="1039">
        <v>14</v>
      </c>
      <c r="C16305" s="1039" t="s">
        <v>764</v>
      </c>
      <c r="D16305" s="1039" t="s">
        <v>174</v>
      </c>
      <c r="E16305" s="1039">
        <v>3.6400000000000002E-2</v>
      </c>
      <c r="F16305" s="1039" t="s">
        <v>981</v>
      </c>
      <c r="G16305" s="775" t="s">
        <v>2453</v>
      </c>
      <c r="H16305" s="775" t="s">
        <v>2454</v>
      </c>
      <c r="I16305" s="775" t="s">
        <v>4717</v>
      </c>
    </row>
    <row r="16306" spans="1:9">
      <c r="A16306" s="1039" t="str">
        <f>Table_wabobpsvr_AzureCalc_AzureCalcRateCard[[#This Row],[ServiceName]]&amp;Table_wabobpsvr_AzureCalc_AzureCalcRateCard[[#This Row],[Price_Level]]&amp;Table_wabobpsvr_AzureCalc_AzureCalcRateCard[[#This Row],[Region]]</f>
        <v>Zone Redundant Storage Standard IO - Block Blob - Tier 3B14</v>
      </c>
      <c r="B16306" s="1039">
        <v>14</v>
      </c>
      <c r="C16306" s="1039" t="s">
        <v>764</v>
      </c>
      <c r="D16306" s="1039" t="s">
        <v>175</v>
      </c>
      <c r="E16306" s="1039">
        <v>3.6400000000000002E-2</v>
      </c>
      <c r="F16306" s="1039" t="s">
        <v>981</v>
      </c>
      <c r="G16306" s="775" t="s">
        <v>2453</v>
      </c>
      <c r="H16306" s="775" t="s">
        <v>2454</v>
      </c>
      <c r="I16306" s="775" t="s">
        <v>4717</v>
      </c>
    </row>
    <row r="16307" spans="1:9">
      <c r="A16307" s="775" t="str">
        <f>Table_wabobpsvr_AzureCalc_AzureCalcRateCard[[#This Row],[ServiceName]]&amp;Table_wabobpsvr_AzureCalc_AzureCalcRateCard[[#This Row],[Price_Level]]&amp;Table_wabobpsvr_AzureCalc_AzureCalcRateCard[[#This Row],[Region]]</f>
        <v>Zone Redundant Storage Standard IO - Block Blob - Tier 3C14</v>
      </c>
      <c r="B16307" s="775">
        <v>14</v>
      </c>
      <c r="C16307" s="775" t="s">
        <v>764</v>
      </c>
      <c r="D16307" s="775" t="s">
        <v>177</v>
      </c>
      <c r="E16307" s="775">
        <v>3.6400000000000002E-2</v>
      </c>
      <c r="F16307" s="775" t="s">
        <v>981</v>
      </c>
      <c r="G16307" s="775" t="s">
        <v>2453</v>
      </c>
      <c r="H16307" s="775" t="s">
        <v>2454</v>
      </c>
      <c r="I16307" s="775" t="s">
        <v>4717</v>
      </c>
    </row>
    <row r="16308" spans="1:9">
      <c r="A16308" s="775" t="str">
        <f>Table_wabobpsvr_AzureCalc_AzureCalcRateCard[[#This Row],[ServiceName]]&amp;Table_wabobpsvr_AzureCalc_AzureCalcRateCard[[#This Row],[Price_Level]]&amp;Table_wabobpsvr_AzureCalc_AzureCalcRateCard[[#This Row],[Region]]</f>
        <v>Zone Redundant Storage Standard IO - Block Blob - Tier 3D14</v>
      </c>
      <c r="B16308" s="775">
        <v>14</v>
      </c>
      <c r="C16308" s="775" t="s">
        <v>764</v>
      </c>
      <c r="D16308" s="775" t="s">
        <v>176</v>
      </c>
      <c r="E16308" s="775">
        <v>3.6400000000000002E-2</v>
      </c>
      <c r="F16308" s="775" t="s">
        <v>981</v>
      </c>
      <c r="G16308" s="775" t="s">
        <v>2453</v>
      </c>
      <c r="H16308" s="775" t="s">
        <v>2454</v>
      </c>
      <c r="I16308" s="775" t="s">
        <v>4717</v>
      </c>
    </row>
    <row r="16309" spans="1:9">
      <c r="A16309" s="775" t="str">
        <f>Table_wabobpsvr_AzureCalc_AzureCalcRateCard[[#This Row],[ServiceName]]&amp;Table_wabobpsvr_AzureCalc_AzureCalcRateCard[[#This Row],[Price_Level]]&amp;Table_wabobpsvr_AzureCalc_AzureCalcRateCard[[#This Row],[Region]]</f>
        <v>Zone Redundant Storage Standard IO - Block Blob - Tier 4MOSP14</v>
      </c>
      <c r="B16309" s="775">
        <v>14</v>
      </c>
      <c r="C16309" s="775" t="s">
        <v>764</v>
      </c>
      <c r="D16309" s="775" t="s">
        <v>606</v>
      </c>
      <c r="E16309" s="775">
        <v>999999</v>
      </c>
      <c r="F16309" s="775" t="s">
        <v>982</v>
      </c>
      <c r="G16309" s="775" t="s">
        <v>4235</v>
      </c>
      <c r="H16309" s="775" t="s">
        <v>4235</v>
      </c>
      <c r="I16309" s="775" t="s">
        <v>4717</v>
      </c>
    </row>
    <row r="16310" spans="1:9">
      <c r="A16310" s="775" t="str">
        <f>Table_wabobpsvr_AzureCalc_AzureCalcRateCard[[#This Row],[ServiceName]]&amp;Table_wabobpsvr_AzureCalc_AzureCalcRateCard[[#This Row],[Price_Level]]&amp;Table_wabobpsvr_AzureCalc_AzureCalcRateCard[[#This Row],[Region]]</f>
        <v>Geo Redundant Storage Standard IO - Page Blob/Disk - Tier 2A14</v>
      </c>
      <c r="B16310" s="775">
        <v>14</v>
      </c>
      <c r="C16310" s="775" t="s">
        <v>764</v>
      </c>
      <c r="D16310" s="775" t="s">
        <v>174</v>
      </c>
      <c r="E16310" s="775">
        <v>7.4999999999999997E-2</v>
      </c>
      <c r="F16310" s="775" t="s">
        <v>872</v>
      </c>
      <c r="G16310" s="775" t="s">
        <v>2451</v>
      </c>
      <c r="H16310" s="775" t="s">
        <v>2452</v>
      </c>
      <c r="I16310" s="775" t="s">
        <v>5420</v>
      </c>
    </row>
    <row r="16311" spans="1:9">
      <c r="A16311" s="775" t="str">
        <f>Table_wabobpsvr_AzureCalc_AzureCalcRateCard[[#This Row],[ServiceName]]&amp;Table_wabobpsvr_AzureCalc_AzureCalcRateCard[[#This Row],[Price_Level]]&amp;Table_wabobpsvr_AzureCalc_AzureCalcRateCard[[#This Row],[Region]]</f>
        <v>Zone Redundant Storage Standard IO - Block Blob - Tier 4A14</v>
      </c>
      <c r="B16311" s="775">
        <v>14</v>
      </c>
      <c r="C16311" s="775" t="s">
        <v>764</v>
      </c>
      <c r="D16311" s="775" t="s">
        <v>174</v>
      </c>
      <c r="E16311" s="775">
        <v>3.6400000000000002E-2</v>
      </c>
      <c r="F16311" s="775" t="s">
        <v>982</v>
      </c>
      <c r="G16311" s="775" t="s">
        <v>2453</v>
      </c>
      <c r="H16311" s="775" t="s">
        <v>2454</v>
      </c>
      <c r="I16311" s="775" t="s">
        <v>4717</v>
      </c>
    </row>
    <row r="16312" spans="1:9">
      <c r="A16312" s="775" t="str">
        <f>Table_wabobpsvr_AzureCalc_AzureCalcRateCard[[#This Row],[ServiceName]]&amp;Table_wabobpsvr_AzureCalc_AzureCalcRateCard[[#This Row],[Price_Level]]&amp;Table_wabobpsvr_AzureCalc_AzureCalcRateCard[[#This Row],[Region]]</f>
        <v>Zone Redundant Storage Standard IO - Block Blob - Tier 4B14</v>
      </c>
      <c r="B16312" s="775">
        <v>14</v>
      </c>
      <c r="C16312" s="775" t="s">
        <v>764</v>
      </c>
      <c r="D16312" s="775" t="s">
        <v>175</v>
      </c>
      <c r="E16312" s="775">
        <v>3.6400000000000002E-2</v>
      </c>
      <c r="F16312" s="775" t="s">
        <v>982</v>
      </c>
      <c r="G16312" s="775" t="s">
        <v>2453</v>
      </c>
      <c r="H16312" s="775" t="s">
        <v>2454</v>
      </c>
      <c r="I16312" s="775" t="s">
        <v>4717</v>
      </c>
    </row>
    <row r="16313" spans="1:9">
      <c r="A16313" s="775" t="str">
        <f>Table_wabobpsvr_AzureCalc_AzureCalcRateCard[[#This Row],[ServiceName]]&amp;Table_wabobpsvr_AzureCalc_AzureCalcRateCard[[#This Row],[Price_Level]]&amp;Table_wabobpsvr_AzureCalc_AzureCalcRateCard[[#This Row],[Region]]</f>
        <v>Zone Redundant Storage Standard IO - Block Blob - Tier 4C14</v>
      </c>
      <c r="B16313" s="775">
        <v>14</v>
      </c>
      <c r="C16313" s="775" t="s">
        <v>764</v>
      </c>
      <c r="D16313" s="775" t="s">
        <v>177</v>
      </c>
      <c r="E16313" s="775">
        <v>3.6400000000000002E-2</v>
      </c>
      <c r="F16313" s="775" t="s">
        <v>982</v>
      </c>
      <c r="G16313" s="775" t="s">
        <v>2453</v>
      </c>
      <c r="H16313" s="775" t="s">
        <v>2454</v>
      </c>
      <c r="I16313" s="775" t="s">
        <v>4717</v>
      </c>
    </row>
    <row r="16314" spans="1:9">
      <c r="A16314" s="1039" t="str">
        <f>Table_wabobpsvr_AzureCalc_AzureCalcRateCard[[#This Row],[ServiceName]]&amp;Table_wabobpsvr_AzureCalc_AzureCalcRateCard[[#This Row],[Price_Level]]&amp;Table_wabobpsvr_AzureCalc_AzureCalcRateCard[[#This Row],[Region]]</f>
        <v>Zone Redundant Storage Standard IO - Block Blob - Tier 4D14</v>
      </c>
      <c r="B16314" s="1039">
        <v>14</v>
      </c>
      <c r="C16314" s="1039" t="s">
        <v>764</v>
      </c>
      <c r="D16314" s="1039" t="s">
        <v>176</v>
      </c>
      <c r="E16314" s="1039">
        <v>3.6400000000000002E-2</v>
      </c>
      <c r="F16314" s="1039" t="s">
        <v>982</v>
      </c>
      <c r="G16314" s="775" t="s">
        <v>2453</v>
      </c>
      <c r="H16314" s="775" t="s">
        <v>2454</v>
      </c>
      <c r="I16314" s="775" t="s">
        <v>4717</v>
      </c>
    </row>
    <row r="16315" spans="1:9">
      <c r="A16315" s="775" t="str">
        <f>Table_wabobpsvr_AzureCalc_AzureCalcRateCard[[#This Row],[ServiceName]]&amp;Table_wabobpsvr_AzureCalc_AzureCalcRateCard[[#This Row],[Price_Level]]&amp;Table_wabobpsvr_AzureCalc_AzureCalcRateCard[[#This Row],[Region]]</f>
        <v>Zone Redundant Storage Standard IO - Block Blob - Tier 5MOSP14</v>
      </c>
      <c r="B16315" s="775">
        <v>14</v>
      </c>
      <c r="C16315" s="775" t="s">
        <v>764</v>
      </c>
      <c r="D16315" s="775" t="s">
        <v>606</v>
      </c>
      <c r="E16315" s="775">
        <v>999999</v>
      </c>
      <c r="F16315" s="775" t="s">
        <v>983</v>
      </c>
      <c r="G16315" s="775" t="s">
        <v>4235</v>
      </c>
      <c r="H16315" s="775" t="s">
        <v>4235</v>
      </c>
      <c r="I16315" s="775" t="s">
        <v>4717</v>
      </c>
    </row>
    <row r="16316" spans="1:9">
      <c r="A16316" s="775" t="str">
        <f>Table_wabobpsvr_AzureCalc_AzureCalcRateCard[[#This Row],[ServiceName]]&amp;Table_wabobpsvr_AzureCalc_AzureCalcRateCard[[#This Row],[Price_Level]]&amp;Table_wabobpsvr_AzureCalc_AzureCalcRateCard[[#This Row],[Region]]</f>
        <v>Zone Redundant Storage Standard IO - Block Blob - Tier 5A14</v>
      </c>
      <c r="B16316" s="775">
        <v>14</v>
      </c>
      <c r="C16316" s="775" t="s">
        <v>764</v>
      </c>
      <c r="D16316" s="775" t="s">
        <v>174</v>
      </c>
      <c r="E16316" s="775">
        <v>3.6400000000000002E-2</v>
      </c>
      <c r="F16316" s="775" t="s">
        <v>983</v>
      </c>
      <c r="G16316" s="775" t="s">
        <v>2453</v>
      </c>
      <c r="H16316" s="775" t="s">
        <v>2454</v>
      </c>
      <c r="I16316" s="775" t="s">
        <v>4717</v>
      </c>
    </row>
    <row r="16317" spans="1:9">
      <c r="A16317" s="775" t="str">
        <f>Table_wabobpsvr_AzureCalc_AzureCalcRateCard[[#This Row],[ServiceName]]&amp;Table_wabobpsvr_AzureCalc_AzureCalcRateCard[[#This Row],[Price_Level]]&amp;Table_wabobpsvr_AzureCalc_AzureCalcRateCard[[#This Row],[Region]]</f>
        <v>Zone Redundant Storage Standard IO - Block Blob - Tier 5B14</v>
      </c>
      <c r="B16317" s="775">
        <v>14</v>
      </c>
      <c r="C16317" s="775" t="s">
        <v>764</v>
      </c>
      <c r="D16317" s="775" t="s">
        <v>175</v>
      </c>
      <c r="E16317" s="775">
        <v>3.6400000000000002E-2</v>
      </c>
      <c r="F16317" s="775" t="s">
        <v>983</v>
      </c>
      <c r="G16317" s="775" t="s">
        <v>2453</v>
      </c>
      <c r="H16317" s="775" t="s">
        <v>2454</v>
      </c>
      <c r="I16317" s="775" t="s">
        <v>4717</v>
      </c>
    </row>
    <row r="16318" spans="1:9">
      <c r="A16318" s="775" t="str">
        <f>Table_wabobpsvr_AzureCalc_AzureCalcRateCard[[#This Row],[ServiceName]]&amp;Table_wabobpsvr_AzureCalc_AzureCalcRateCard[[#This Row],[Price_Level]]&amp;Table_wabobpsvr_AzureCalc_AzureCalcRateCard[[#This Row],[Region]]</f>
        <v>Zone Redundant Storage Standard IO - Block Blob - Tier 5C14</v>
      </c>
      <c r="B16318" s="775">
        <v>14</v>
      </c>
      <c r="C16318" s="775" t="s">
        <v>764</v>
      </c>
      <c r="D16318" s="775" t="s">
        <v>177</v>
      </c>
      <c r="E16318" s="775">
        <v>3.6400000000000002E-2</v>
      </c>
      <c r="F16318" s="775" t="s">
        <v>983</v>
      </c>
      <c r="G16318" s="775" t="s">
        <v>2453</v>
      </c>
      <c r="H16318" s="775" t="s">
        <v>2454</v>
      </c>
      <c r="I16318" s="775" t="s">
        <v>4717</v>
      </c>
    </row>
    <row r="16319" spans="1:9">
      <c r="A16319" s="775" t="str">
        <f>Table_wabobpsvr_AzureCalc_AzureCalcRateCard[[#This Row],[ServiceName]]&amp;Table_wabobpsvr_AzureCalc_AzureCalcRateCard[[#This Row],[Price_Level]]&amp;Table_wabobpsvr_AzureCalc_AzureCalcRateCard[[#This Row],[Region]]</f>
        <v>Geo Redundant Storage Standard IO - Page Blob/Disk - Tier 2B14</v>
      </c>
      <c r="B16319" s="775">
        <v>14</v>
      </c>
      <c r="C16319" s="775" t="s">
        <v>764</v>
      </c>
      <c r="D16319" s="775" t="s">
        <v>175</v>
      </c>
      <c r="E16319" s="775">
        <v>7.4999999999999997E-2</v>
      </c>
      <c r="F16319" s="775" t="s">
        <v>872</v>
      </c>
      <c r="G16319" s="775" t="s">
        <v>2451</v>
      </c>
      <c r="H16319" s="775" t="s">
        <v>2452</v>
      </c>
      <c r="I16319" s="775" t="s">
        <v>5420</v>
      </c>
    </row>
    <row r="16320" spans="1:9">
      <c r="A16320" s="775" t="str">
        <f>Table_wabobpsvr_AzureCalc_AzureCalcRateCard[[#This Row],[ServiceName]]&amp;Table_wabobpsvr_AzureCalc_AzureCalcRateCard[[#This Row],[Price_Level]]&amp;Table_wabobpsvr_AzureCalc_AzureCalcRateCard[[#This Row],[Region]]</f>
        <v>Geo Redundant Storage Standard IO - Page Blob/Disk - Tier 2C14</v>
      </c>
      <c r="B16320" s="775">
        <v>14</v>
      </c>
      <c r="C16320" s="775" t="s">
        <v>764</v>
      </c>
      <c r="D16320" s="775" t="s">
        <v>177</v>
      </c>
      <c r="E16320" s="775">
        <v>7.4999999999999997E-2</v>
      </c>
      <c r="F16320" s="775" t="s">
        <v>872</v>
      </c>
      <c r="G16320" s="775" t="s">
        <v>2451</v>
      </c>
      <c r="H16320" s="775" t="s">
        <v>2452</v>
      </c>
      <c r="I16320" s="775" t="s">
        <v>5420</v>
      </c>
    </row>
    <row r="16321" spans="1:9">
      <c r="A16321" s="775" t="str">
        <f>Table_wabobpsvr_AzureCalc_AzureCalcRateCard[[#This Row],[ServiceName]]&amp;Table_wabobpsvr_AzureCalc_AzureCalcRateCard[[#This Row],[Price_Level]]&amp;Table_wabobpsvr_AzureCalc_AzureCalcRateCard[[#This Row],[Region]]</f>
        <v>Geo Redundant Storage Standard IO - Page Blob/Disk - Tier 2D14</v>
      </c>
      <c r="B16321" s="775">
        <v>14</v>
      </c>
      <c r="C16321" s="775" t="s">
        <v>764</v>
      </c>
      <c r="D16321" s="775" t="s">
        <v>176</v>
      </c>
      <c r="E16321" s="775">
        <v>7.4999999999999997E-2</v>
      </c>
      <c r="F16321" s="775" t="s">
        <v>872</v>
      </c>
      <c r="G16321" s="775" t="s">
        <v>2451</v>
      </c>
      <c r="H16321" s="775" t="s">
        <v>2452</v>
      </c>
      <c r="I16321" s="775" t="s">
        <v>5420</v>
      </c>
    </row>
    <row r="16322" spans="1:9">
      <c r="A16322" s="775" t="str">
        <f>Table_wabobpsvr_AzureCalc_AzureCalcRateCard[[#This Row],[ServiceName]]&amp;Table_wabobpsvr_AzureCalc_AzureCalcRateCard[[#This Row],[Price_Level]]&amp;Table_wabobpsvr_AzureCalc_AzureCalcRateCard[[#This Row],[Region]]</f>
        <v>Geo Redundant Storage Standard IO - Page Blob/Disk - Tier 3MOSP14</v>
      </c>
      <c r="B16322" s="775">
        <v>14</v>
      </c>
      <c r="C16322" s="775" t="s">
        <v>764</v>
      </c>
      <c r="D16322" s="775" t="s">
        <v>606</v>
      </c>
      <c r="E16322" s="775">
        <v>999999</v>
      </c>
      <c r="F16322" s="775" t="s">
        <v>873</v>
      </c>
      <c r="G16322" s="775" t="s">
        <v>4235</v>
      </c>
      <c r="H16322" s="775" t="s">
        <v>4235</v>
      </c>
      <c r="I16322" s="775" t="s">
        <v>5420</v>
      </c>
    </row>
    <row r="16323" spans="1:9">
      <c r="A16323" s="775" t="str">
        <f>Table_wabobpsvr_AzureCalc_AzureCalcRateCard[[#This Row],[ServiceName]]&amp;Table_wabobpsvr_AzureCalc_AzureCalcRateCard[[#This Row],[Price_Level]]&amp;Table_wabobpsvr_AzureCalc_AzureCalcRateCard[[#This Row],[Region]]</f>
        <v>Geo Redundant Storage Standard IO - Page Blob/Disk - Tier 3A14</v>
      </c>
      <c r="B16323" s="775">
        <v>14</v>
      </c>
      <c r="C16323" s="775" t="s">
        <v>764</v>
      </c>
      <c r="D16323" s="775" t="s">
        <v>174</v>
      </c>
      <c r="E16323" s="775">
        <v>7.4999999999999997E-2</v>
      </c>
      <c r="F16323" s="775" t="s">
        <v>873</v>
      </c>
      <c r="G16323" s="775" t="s">
        <v>2451</v>
      </c>
      <c r="H16323" s="775" t="s">
        <v>2452</v>
      </c>
      <c r="I16323" s="775" t="s">
        <v>5420</v>
      </c>
    </row>
    <row r="16324" spans="1:9">
      <c r="A16324" s="775" t="str">
        <f>Table_wabobpsvr_AzureCalc_AzureCalcRateCard[[#This Row],[ServiceName]]&amp;Table_wabobpsvr_AzureCalc_AzureCalcRateCard[[#This Row],[Price_Level]]&amp;Table_wabobpsvr_AzureCalc_AzureCalcRateCard[[#This Row],[Region]]</f>
        <v>Geo Redundant Storage Standard IO - Page Blob/Disk - Tier 3B14</v>
      </c>
      <c r="B16324" s="775">
        <v>14</v>
      </c>
      <c r="C16324" s="775" t="s">
        <v>764</v>
      </c>
      <c r="D16324" s="775" t="s">
        <v>175</v>
      </c>
      <c r="E16324" s="775">
        <v>7.4999999999999997E-2</v>
      </c>
      <c r="F16324" s="775" t="s">
        <v>873</v>
      </c>
      <c r="G16324" s="775" t="s">
        <v>2451</v>
      </c>
      <c r="H16324" s="775" t="s">
        <v>2452</v>
      </c>
      <c r="I16324" s="775" t="s">
        <v>5420</v>
      </c>
    </row>
    <row r="16325" spans="1:9">
      <c r="A16325" s="775" t="str">
        <f>Table_wabobpsvr_AzureCalc_AzureCalcRateCard[[#This Row],[ServiceName]]&amp;Table_wabobpsvr_AzureCalc_AzureCalcRateCard[[#This Row],[Price_Level]]&amp;Table_wabobpsvr_AzureCalc_AzureCalcRateCard[[#This Row],[Region]]</f>
        <v>Geo Redundant Storage Standard IO - Page Blob/Disk - Tier 3C14</v>
      </c>
      <c r="B16325" s="775">
        <v>14</v>
      </c>
      <c r="C16325" s="775" t="s">
        <v>764</v>
      </c>
      <c r="D16325" s="775" t="s">
        <v>177</v>
      </c>
      <c r="E16325" s="775">
        <v>7.4999999999999997E-2</v>
      </c>
      <c r="F16325" s="775" t="s">
        <v>873</v>
      </c>
      <c r="G16325" s="775" t="s">
        <v>2451</v>
      </c>
      <c r="H16325" s="775" t="s">
        <v>2452</v>
      </c>
      <c r="I16325" s="775" t="s">
        <v>5420</v>
      </c>
    </row>
    <row r="16326" spans="1:9">
      <c r="A16326" s="775" t="str">
        <f>Table_wabobpsvr_AzureCalc_AzureCalcRateCard[[#This Row],[ServiceName]]&amp;Table_wabobpsvr_AzureCalc_AzureCalcRateCard[[#This Row],[Price_Level]]&amp;Table_wabobpsvr_AzureCalc_AzureCalcRateCard[[#This Row],[Region]]</f>
        <v>Geo Redundant Storage Standard IO - Page Blob/Disk - Tier 3D14</v>
      </c>
      <c r="B16326" s="775">
        <v>14</v>
      </c>
      <c r="C16326" s="775" t="s">
        <v>764</v>
      </c>
      <c r="D16326" s="775" t="s">
        <v>176</v>
      </c>
      <c r="E16326" s="775">
        <v>7.4999999999999997E-2</v>
      </c>
      <c r="F16326" s="775" t="s">
        <v>873</v>
      </c>
      <c r="G16326" s="775" t="s">
        <v>2451</v>
      </c>
      <c r="H16326" s="775" t="s">
        <v>2452</v>
      </c>
      <c r="I16326" s="775" t="s">
        <v>5420</v>
      </c>
    </row>
    <row r="16327" spans="1:9">
      <c r="A16327" s="775" t="str">
        <f>Table_wabobpsvr_AzureCalc_AzureCalcRateCard[[#This Row],[ServiceName]]&amp;Table_wabobpsvr_AzureCalc_AzureCalcRateCard[[#This Row],[Price_Level]]&amp;Table_wabobpsvr_AzureCalc_AzureCalcRateCard[[#This Row],[Region]]</f>
        <v>Geo Redundant Storage Standard IO - Page Blob/Disk - Tier 4MOSP14</v>
      </c>
      <c r="B16327" s="775">
        <v>14</v>
      </c>
      <c r="C16327" s="775" t="s">
        <v>764</v>
      </c>
      <c r="D16327" s="775" t="s">
        <v>606</v>
      </c>
      <c r="E16327" s="775">
        <v>999999</v>
      </c>
      <c r="F16327" s="775" t="s">
        <v>874</v>
      </c>
      <c r="G16327" s="775" t="s">
        <v>4235</v>
      </c>
      <c r="H16327" s="775" t="s">
        <v>4235</v>
      </c>
      <c r="I16327" s="775" t="s">
        <v>5420</v>
      </c>
    </row>
    <row r="16328" spans="1:9">
      <c r="A16328" s="775" t="str">
        <f>Table_wabobpsvr_AzureCalc_AzureCalcRateCard[[#This Row],[ServiceName]]&amp;Table_wabobpsvr_AzureCalc_AzureCalcRateCard[[#This Row],[Price_Level]]&amp;Table_wabobpsvr_AzureCalc_AzureCalcRateCard[[#This Row],[Region]]</f>
        <v>Geo Redundant Storage Standard IO - Page Blob/Disk - Tier 4A14</v>
      </c>
      <c r="B16328" s="775">
        <v>14</v>
      </c>
      <c r="C16328" s="775" t="s">
        <v>764</v>
      </c>
      <c r="D16328" s="775" t="s">
        <v>174</v>
      </c>
      <c r="E16328" s="775">
        <v>7.4999999999999997E-2</v>
      </c>
      <c r="F16328" s="775" t="s">
        <v>874</v>
      </c>
      <c r="G16328" s="775" t="s">
        <v>2451</v>
      </c>
      <c r="H16328" s="775" t="s">
        <v>2452</v>
      </c>
      <c r="I16328" s="775" t="s">
        <v>5420</v>
      </c>
    </row>
    <row r="16329" spans="1:9">
      <c r="A16329" s="775" t="str">
        <f>Table_wabobpsvr_AzureCalc_AzureCalcRateCard[[#This Row],[ServiceName]]&amp;Table_wabobpsvr_AzureCalc_AzureCalcRateCard[[#This Row],[Price_Level]]&amp;Table_wabobpsvr_AzureCalc_AzureCalcRateCard[[#This Row],[Region]]</f>
        <v>Geo Redundant Storage Standard IO - Page Blob/Disk - Tier 4B14</v>
      </c>
      <c r="B16329" s="775">
        <v>14</v>
      </c>
      <c r="C16329" s="775" t="s">
        <v>764</v>
      </c>
      <c r="D16329" s="775" t="s">
        <v>175</v>
      </c>
      <c r="E16329" s="775">
        <v>7.4999999999999997E-2</v>
      </c>
      <c r="F16329" s="775" t="s">
        <v>874</v>
      </c>
      <c r="G16329" s="775" t="s">
        <v>2451</v>
      </c>
      <c r="H16329" s="775" t="s">
        <v>2452</v>
      </c>
      <c r="I16329" s="775" t="s">
        <v>5420</v>
      </c>
    </row>
    <row r="16330" spans="1:9">
      <c r="A16330" s="1039" t="str">
        <f>Table_wabobpsvr_AzureCalc_AzureCalcRateCard[[#This Row],[ServiceName]]&amp;Table_wabobpsvr_AzureCalc_AzureCalcRateCard[[#This Row],[Price_Level]]&amp;Table_wabobpsvr_AzureCalc_AzureCalcRateCard[[#This Row],[Region]]</f>
        <v>Geo Redundant Storage Standard IO - Page Blob/Disk - Tier 4C14</v>
      </c>
      <c r="B16330" s="1039">
        <v>14</v>
      </c>
      <c r="C16330" s="1039" t="s">
        <v>764</v>
      </c>
      <c r="D16330" s="1039" t="s">
        <v>177</v>
      </c>
      <c r="E16330" s="1039">
        <v>7.4999999999999997E-2</v>
      </c>
      <c r="F16330" s="1039" t="s">
        <v>874</v>
      </c>
      <c r="G16330" s="775" t="s">
        <v>2451</v>
      </c>
      <c r="H16330" s="775" t="s">
        <v>2452</v>
      </c>
      <c r="I16330" s="775" t="s">
        <v>5420</v>
      </c>
    </row>
    <row r="16331" spans="1:9">
      <c r="A16331" s="775" t="str">
        <f>Table_wabobpsvr_AzureCalc_AzureCalcRateCard[[#This Row],[ServiceName]]&amp;Table_wabobpsvr_AzureCalc_AzureCalcRateCard[[#This Row],[Price_Level]]&amp;Table_wabobpsvr_AzureCalc_AzureCalcRateCard[[#This Row],[Region]]</f>
        <v>Geo Redundant Storage Standard IO - Page Blob/Disk - Tier 4D14</v>
      </c>
      <c r="B16331" s="775">
        <v>14</v>
      </c>
      <c r="C16331" s="775" t="s">
        <v>764</v>
      </c>
      <c r="D16331" s="775" t="s">
        <v>176</v>
      </c>
      <c r="E16331" s="775">
        <v>7.4999999999999997E-2</v>
      </c>
      <c r="F16331" s="775" t="s">
        <v>874</v>
      </c>
      <c r="G16331" s="775" t="s">
        <v>2451</v>
      </c>
      <c r="H16331" s="775" t="s">
        <v>2452</v>
      </c>
      <c r="I16331" s="775" t="s">
        <v>5420</v>
      </c>
    </row>
    <row r="16332" spans="1:9">
      <c r="A16332" s="775" t="str">
        <f>Table_wabobpsvr_AzureCalc_AzureCalcRateCard[[#This Row],[ServiceName]]&amp;Table_wabobpsvr_AzureCalc_AzureCalcRateCard[[#This Row],[Price_Level]]&amp;Table_wabobpsvr_AzureCalc_AzureCalcRateCard[[#This Row],[Region]]</f>
        <v>Geo Redundant Storage Standard IO - Page Blob/Disk - Tier 5MOSP14</v>
      </c>
      <c r="B16332" s="775">
        <v>14</v>
      </c>
      <c r="C16332" s="775" t="s">
        <v>764</v>
      </c>
      <c r="D16332" s="775" t="s">
        <v>606</v>
      </c>
      <c r="E16332" s="775">
        <v>999999</v>
      </c>
      <c r="F16332" s="775" t="s">
        <v>875</v>
      </c>
      <c r="G16332" s="775" t="s">
        <v>4235</v>
      </c>
      <c r="H16332" s="775" t="s">
        <v>4235</v>
      </c>
      <c r="I16332" s="775" t="s">
        <v>5420</v>
      </c>
    </row>
    <row r="16333" spans="1:9">
      <c r="A16333" s="775" t="str">
        <f>Table_wabobpsvr_AzureCalc_AzureCalcRateCard[[#This Row],[ServiceName]]&amp;Table_wabobpsvr_AzureCalc_AzureCalcRateCard[[#This Row],[Price_Level]]&amp;Table_wabobpsvr_AzureCalc_AzureCalcRateCard[[#This Row],[Region]]</f>
        <v>Geo Redundant Storage Standard IO - Page Blob/Disk - Tier 5A14</v>
      </c>
      <c r="B16333" s="775">
        <v>14</v>
      </c>
      <c r="C16333" s="775" t="s">
        <v>764</v>
      </c>
      <c r="D16333" s="775" t="s">
        <v>174</v>
      </c>
      <c r="E16333" s="775">
        <v>7.4999999999999997E-2</v>
      </c>
      <c r="F16333" s="775" t="s">
        <v>875</v>
      </c>
      <c r="G16333" s="775" t="s">
        <v>2451</v>
      </c>
      <c r="H16333" s="775" t="s">
        <v>2452</v>
      </c>
      <c r="I16333" s="775" t="s">
        <v>5420</v>
      </c>
    </row>
    <row r="16334" spans="1:9">
      <c r="A16334" s="775" t="str">
        <f>Table_wabobpsvr_AzureCalc_AzureCalcRateCard[[#This Row],[ServiceName]]&amp;Table_wabobpsvr_AzureCalc_AzureCalcRateCard[[#This Row],[Price_Level]]&amp;Table_wabobpsvr_AzureCalc_AzureCalcRateCard[[#This Row],[Region]]</f>
        <v>Standard_D5 VM (Non-Windows)MOSP14</v>
      </c>
      <c r="B16334" s="775">
        <v>14</v>
      </c>
      <c r="C16334" s="775" t="s">
        <v>680</v>
      </c>
      <c r="D16334" s="775" t="s">
        <v>606</v>
      </c>
      <c r="E16334" s="775">
        <v>999999</v>
      </c>
      <c r="F16334" s="775" t="s">
        <v>1131</v>
      </c>
      <c r="G16334" s="775" t="s">
        <v>4235</v>
      </c>
      <c r="H16334" s="775" t="s">
        <v>4235</v>
      </c>
      <c r="I16334" s="775" t="s">
        <v>6674</v>
      </c>
    </row>
    <row r="16335" spans="1:9">
      <c r="A16335" s="775" t="str">
        <f>Table_wabobpsvr_AzureCalc_AzureCalcRateCard[[#This Row],[ServiceName]]&amp;Table_wabobpsvr_AzureCalc_AzureCalcRateCard[[#This Row],[Price_Level]]&amp;Table_wabobpsvr_AzureCalc_AzureCalcRateCard[[#This Row],[Region]]</f>
        <v>Standard_D5 VM (Non-Windows)A14</v>
      </c>
      <c r="B16335" s="775">
        <v>14</v>
      </c>
      <c r="C16335" s="775" t="s">
        <v>680</v>
      </c>
      <c r="D16335" s="775" t="s">
        <v>174</v>
      </c>
      <c r="E16335" s="775">
        <v>1.649</v>
      </c>
      <c r="F16335" s="775" t="s">
        <v>1131</v>
      </c>
      <c r="G16335" s="775" t="s">
        <v>4235</v>
      </c>
      <c r="H16335" s="775" t="s">
        <v>4235</v>
      </c>
      <c r="I16335" s="775" t="s">
        <v>6674</v>
      </c>
    </row>
    <row r="16336" spans="1:9">
      <c r="A16336" s="775" t="str">
        <f>Table_wabobpsvr_AzureCalc_AzureCalcRateCard[[#This Row],[ServiceName]]&amp;Table_wabobpsvr_AzureCalc_AzureCalcRateCard[[#This Row],[Price_Level]]&amp;Table_wabobpsvr_AzureCalc_AzureCalcRateCard[[#This Row],[Region]]</f>
        <v>Standard_D5 VM (Non-Windows)B14</v>
      </c>
      <c r="B16336" s="775">
        <v>14</v>
      </c>
      <c r="C16336" s="775" t="s">
        <v>680</v>
      </c>
      <c r="D16336" s="775" t="s">
        <v>175</v>
      </c>
      <c r="E16336" s="775">
        <v>1.5980000000000001</v>
      </c>
      <c r="F16336" s="775" t="s">
        <v>1131</v>
      </c>
      <c r="G16336" s="775" t="s">
        <v>4235</v>
      </c>
      <c r="H16336" s="775" t="s">
        <v>4235</v>
      </c>
      <c r="I16336" s="775" t="s">
        <v>6674</v>
      </c>
    </row>
    <row r="16337" spans="1:9">
      <c r="A16337" s="775" t="str">
        <f>Table_wabobpsvr_AzureCalc_AzureCalcRateCard[[#This Row],[ServiceName]]&amp;Table_wabobpsvr_AzureCalc_AzureCalcRateCard[[#This Row],[Price_Level]]&amp;Table_wabobpsvr_AzureCalc_AzureCalcRateCard[[#This Row],[Region]]</f>
        <v>Standard_D5 VM (Non-Windows)C14</v>
      </c>
      <c r="B16337" s="775">
        <v>14</v>
      </c>
      <c r="C16337" s="775" t="s">
        <v>680</v>
      </c>
      <c r="D16337" s="775" t="s">
        <v>177</v>
      </c>
      <c r="E16337" s="775">
        <v>1.5469999999999999</v>
      </c>
      <c r="F16337" s="775" t="s">
        <v>1131</v>
      </c>
      <c r="G16337" s="775" t="s">
        <v>4235</v>
      </c>
      <c r="H16337" s="775" t="s">
        <v>4235</v>
      </c>
      <c r="I16337" s="775" t="s">
        <v>6674</v>
      </c>
    </row>
    <row r="16338" spans="1:9">
      <c r="A16338" s="775" t="str">
        <f>Table_wabobpsvr_AzureCalc_AzureCalcRateCard[[#This Row],[ServiceName]]&amp;Table_wabobpsvr_AzureCalc_AzureCalcRateCard[[#This Row],[Price_Level]]&amp;Table_wabobpsvr_AzureCalc_AzureCalcRateCard[[#This Row],[Region]]</f>
        <v>Standard_D5 VM (Non-Windows)D14</v>
      </c>
      <c r="B16338" s="775">
        <v>14</v>
      </c>
      <c r="C16338" s="775" t="s">
        <v>680</v>
      </c>
      <c r="D16338" s="775" t="s">
        <v>176</v>
      </c>
      <c r="E16338" s="775">
        <v>1.496</v>
      </c>
      <c r="F16338" s="775" t="s">
        <v>1131</v>
      </c>
      <c r="G16338" s="775" t="s">
        <v>4235</v>
      </c>
      <c r="H16338" s="775" t="s">
        <v>4235</v>
      </c>
      <c r="I16338" s="775" t="s">
        <v>6674</v>
      </c>
    </row>
    <row r="16339" spans="1:9">
      <c r="A16339" s="775" t="str">
        <f>Table_wabobpsvr_AzureCalc_AzureCalcRateCard[[#This Row],[ServiceName]]&amp;Table_wabobpsvr_AzureCalc_AzureCalcRateCard[[#This Row],[Price_Level]]&amp;Table_wabobpsvr_AzureCalc_AzureCalcRateCard[[#This Row],[Region]]</f>
        <v>Standard_D5 VM (Non-Windows)MOSP</v>
      </c>
      <c r="B16339" s="775"/>
      <c r="C16339" s="775" t="s">
        <v>680</v>
      </c>
      <c r="D16339" s="775" t="s">
        <v>606</v>
      </c>
      <c r="E16339" s="775">
        <v>1.23</v>
      </c>
      <c r="F16339" s="775" t="s">
        <v>1131</v>
      </c>
      <c r="G16339" s="775" t="s">
        <v>4235</v>
      </c>
      <c r="H16339" s="775" t="s">
        <v>4235</v>
      </c>
      <c r="I16339" s="775" t="s">
        <v>6675</v>
      </c>
    </row>
    <row r="16340" spans="1:9">
      <c r="A16340" s="1039" t="str">
        <f>Table_wabobpsvr_AzureCalc_AzureCalcRateCard[[#This Row],[ServiceName]]&amp;Table_wabobpsvr_AzureCalc_AzureCalcRateCard[[#This Row],[Price_Level]]&amp;Table_wabobpsvr_AzureCalc_AzureCalcRateCard[[#This Row],[Region]]</f>
        <v>Standard_D5 VM (Non-Windows)A</v>
      </c>
      <c r="B16340" s="1039"/>
      <c r="C16340" s="1039" t="s">
        <v>680</v>
      </c>
      <c r="D16340" s="1039" t="s">
        <v>174</v>
      </c>
      <c r="E16340" s="1039">
        <v>1.1931</v>
      </c>
      <c r="F16340" s="1039" t="s">
        <v>1131</v>
      </c>
      <c r="G16340" s="775" t="s">
        <v>3431</v>
      </c>
      <c r="H16340" s="775" t="s">
        <v>3432</v>
      </c>
      <c r="I16340" s="775" t="s">
        <v>6675</v>
      </c>
    </row>
    <row r="16341" spans="1:9">
      <c r="A16341" s="775" t="str">
        <f>Table_wabobpsvr_AzureCalc_AzureCalcRateCard[[#This Row],[ServiceName]]&amp;Table_wabobpsvr_AzureCalc_AzureCalcRateCard[[#This Row],[Price_Level]]&amp;Table_wabobpsvr_AzureCalc_AzureCalcRateCard[[#This Row],[Region]]</f>
        <v>Standard_D5 VM (Non-Windows)B</v>
      </c>
      <c r="B16341" s="775"/>
      <c r="C16341" s="775" t="s">
        <v>680</v>
      </c>
      <c r="D16341" s="775" t="s">
        <v>175</v>
      </c>
      <c r="E16341" s="775">
        <v>1.1561999999999999</v>
      </c>
      <c r="F16341" s="775" t="s">
        <v>1131</v>
      </c>
      <c r="G16341" s="775" t="s">
        <v>3431</v>
      </c>
      <c r="H16341" s="775" t="s">
        <v>3432</v>
      </c>
      <c r="I16341" s="775" t="s">
        <v>6675</v>
      </c>
    </row>
    <row r="16342" spans="1:9">
      <c r="A16342" s="775" t="str">
        <f>Table_wabobpsvr_AzureCalc_AzureCalcRateCard[[#This Row],[ServiceName]]&amp;Table_wabobpsvr_AzureCalc_AzureCalcRateCard[[#This Row],[Price_Level]]&amp;Table_wabobpsvr_AzureCalc_AzureCalcRateCard[[#This Row],[Region]]</f>
        <v>Standard_D5 VM (Non-Windows)C</v>
      </c>
      <c r="B16342" s="775"/>
      <c r="C16342" s="775" t="s">
        <v>680</v>
      </c>
      <c r="D16342" s="775" t="s">
        <v>177</v>
      </c>
      <c r="E16342" s="775">
        <v>1.1193</v>
      </c>
      <c r="F16342" s="775" t="s">
        <v>1131</v>
      </c>
      <c r="G16342" s="775" t="s">
        <v>3431</v>
      </c>
      <c r="H16342" s="775" t="s">
        <v>3432</v>
      </c>
      <c r="I16342" s="775" t="s">
        <v>6675</v>
      </c>
    </row>
    <row r="16343" spans="1:9">
      <c r="A16343" s="1039" t="str">
        <f>Table_wabobpsvr_AzureCalc_AzureCalcRateCard[[#This Row],[ServiceName]]&amp;Table_wabobpsvr_AzureCalc_AzureCalcRateCard[[#This Row],[Price_Level]]&amp;Table_wabobpsvr_AzureCalc_AzureCalcRateCard[[#This Row],[Region]]</f>
        <v>Standard_D5 VM (Non-Windows)D</v>
      </c>
      <c r="B16343" s="1039"/>
      <c r="C16343" s="1039" t="s">
        <v>680</v>
      </c>
      <c r="D16343" s="1039" t="s">
        <v>176</v>
      </c>
      <c r="E16343" s="1039">
        <v>1.0824</v>
      </c>
      <c r="F16343" s="1039" t="s">
        <v>1131</v>
      </c>
      <c r="G16343" s="775" t="s">
        <v>3431</v>
      </c>
      <c r="H16343" s="775" t="s">
        <v>3432</v>
      </c>
      <c r="I16343" s="775" t="s">
        <v>6675</v>
      </c>
    </row>
    <row r="16344" spans="1:9">
      <c r="A16344" s="775" t="str">
        <f>Table_wabobpsvr_AzureCalc_AzureCalcRateCard[[#This Row],[ServiceName]]&amp;Table_wabobpsvr_AzureCalc_AzureCalcRateCard[[#This Row],[Price_Level]]&amp;Table_wabobpsvr_AzureCalc_AzureCalcRateCard[[#This Row],[Region]]</f>
        <v>Standard_D5 VM (Windows)MOSP10</v>
      </c>
      <c r="B16344" s="775">
        <v>10</v>
      </c>
      <c r="C16344" s="775" t="s">
        <v>680</v>
      </c>
      <c r="D16344" s="775" t="s">
        <v>606</v>
      </c>
      <c r="E16344" s="775">
        <v>3.2330000000000001</v>
      </c>
      <c r="F16344" s="775" t="s">
        <v>1132</v>
      </c>
      <c r="G16344" s="775" t="s">
        <v>4235</v>
      </c>
      <c r="H16344" s="775" t="s">
        <v>4235</v>
      </c>
      <c r="I16344" s="775" t="s">
        <v>6676</v>
      </c>
    </row>
    <row r="16345" spans="1:9">
      <c r="A16345" s="775" t="str">
        <f>Table_wabobpsvr_AzureCalc_AzureCalcRateCard[[#This Row],[ServiceName]]&amp;Table_wabobpsvr_AzureCalc_AzureCalcRateCard[[#This Row],[Price_Level]]&amp;Table_wabobpsvr_AzureCalc_AzureCalcRateCard[[#This Row],[Region]]</f>
        <v>Standard_D5 VM (Windows)A10</v>
      </c>
      <c r="B16345" s="775">
        <v>10</v>
      </c>
      <c r="C16345" s="775" t="s">
        <v>680</v>
      </c>
      <c r="D16345" s="775" t="s">
        <v>174</v>
      </c>
      <c r="E16345" s="775">
        <v>3.1360100000000002</v>
      </c>
      <c r="F16345" s="775" t="s">
        <v>1132</v>
      </c>
      <c r="G16345" s="775" t="s">
        <v>4235</v>
      </c>
      <c r="H16345" s="775" t="s">
        <v>4235</v>
      </c>
      <c r="I16345" s="775" t="s">
        <v>6676</v>
      </c>
    </row>
    <row r="16346" spans="1:9">
      <c r="A16346" s="775" t="str">
        <f>Table_wabobpsvr_AzureCalc_AzureCalcRateCard[[#This Row],[ServiceName]]&amp;Table_wabobpsvr_AzureCalc_AzureCalcRateCard[[#This Row],[Price_Level]]&amp;Table_wabobpsvr_AzureCalc_AzureCalcRateCard[[#This Row],[Region]]</f>
        <v>Standard_D5 VM (Windows)B10</v>
      </c>
      <c r="B16346" s="775">
        <v>10</v>
      </c>
      <c r="C16346" s="775" t="s">
        <v>680</v>
      </c>
      <c r="D16346" s="775" t="s">
        <v>175</v>
      </c>
      <c r="E16346" s="775">
        <v>3.0390199999999998</v>
      </c>
      <c r="F16346" s="775" t="s">
        <v>1132</v>
      </c>
      <c r="G16346" s="775" t="s">
        <v>4235</v>
      </c>
      <c r="H16346" s="775" t="s">
        <v>4235</v>
      </c>
      <c r="I16346" s="775" t="s">
        <v>6676</v>
      </c>
    </row>
    <row r="16347" spans="1:9">
      <c r="A16347" s="775" t="str">
        <f>Table_wabobpsvr_AzureCalc_AzureCalcRateCard[[#This Row],[ServiceName]]&amp;Table_wabobpsvr_AzureCalc_AzureCalcRateCard[[#This Row],[Price_Level]]&amp;Table_wabobpsvr_AzureCalc_AzureCalcRateCard[[#This Row],[Region]]</f>
        <v>Standard_D5 VM (Windows)C10</v>
      </c>
      <c r="B16347" s="775">
        <v>10</v>
      </c>
      <c r="C16347" s="775" t="s">
        <v>680</v>
      </c>
      <c r="D16347" s="775" t="s">
        <v>177</v>
      </c>
      <c r="E16347" s="775">
        <v>2.9420299999999999</v>
      </c>
      <c r="F16347" s="775" t="s">
        <v>1132</v>
      </c>
      <c r="G16347" s="775" t="s">
        <v>4235</v>
      </c>
      <c r="H16347" s="775" t="s">
        <v>4235</v>
      </c>
      <c r="I16347" s="775" t="s">
        <v>6676</v>
      </c>
    </row>
    <row r="16348" spans="1:9">
      <c r="A16348" s="775" t="str">
        <f>Table_wabobpsvr_AzureCalc_AzureCalcRateCard[[#This Row],[ServiceName]]&amp;Table_wabobpsvr_AzureCalc_AzureCalcRateCard[[#This Row],[Price_Level]]&amp;Table_wabobpsvr_AzureCalc_AzureCalcRateCard[[#This Row],[Region]]</f>
        <v>Standard_D5 VM (Windows)D10</v>
      </c>
      <c r="B16348" s="775">
        <v>10</v>
      </c>
      <c r="C16348" s="775" t="s">
        <v>680</v>
      </c>
      <c r="D16348" s="775" t="s">
        <v>176</v>
      </c>
      <c r="E16348" s="775">
        <v>2.84504</v>
      </c>
      <c r="F16348" s="775" t="s">
        <v>1132</v>
      </c>
      <c r="G16348" s="775" t="s">
        <v>4235</v>
      </c>
      <c r="H16348" s="775" t="s">
        <v>4235</v>
      </c>
      <c r="I16348" s="775" t="s">
        <v>6676</v>
      </c>
    </row>
    <row r="16349" spans="1:9">
      <c r="A16349" s="775" t="str">
        <f>Table_wabobpsvr_AzureCalc_AzureCalcRateCard[[#This Row],[ServiceName]]&amp;Table_wabobpsvr_AzureCalc_AzureCalcRateCard[[#This Row],[Price_Level]]&amp;Table_wabobpsvr_AzureCalc_AzureCalcRateCard[[#This Row],[Region]]</f>
        <v>Standard_D5 VM (Windows)MOSP9</v>
      </c>
      <c r="B16349" s="775">
        <v>9</v>
      </c>
      <c r="C16349" s="775" t="s">
        <v>680</v>
      </c>
      <c r="D16349" s="775" t="s">
        <v>606</v>
      </c>
      <c r="E16349" s="775">
        <v>2.8109999999999999</v>
      </c>
      <c r="F16349" s="775" t="s">
        <v>1132</v>
      </c>
      <c r="G16349" s="775" t="s">
        <v>4235</v>
      </c>
      <c r="H16349" s="775" t="s">
        <v>4235</v>
      </c>
      <c r="I16349" s="775" t="s">
        <v>6677</v>
      </c>
    </row>
    <row r="16350" spans="1:9">
      <c r="A16350" s="775" t="str">
        <f>Table_wabobpsvr_AzureCalc_AzureCalcRateCard[[#This Row],[ServiceName]]&amp;Table_wabobpsvr_AzureCalc_AzureCalcRateCard[[#This Row],[Price_Level]]&amp;Table_wabobpsvr_AzureCalc_AzureCalcRateCard[[#This Row],[Region]]</f>
        <v>Standard_D5 VM (Windows)A9</v>
      </c>
      <c r="B16350" s="775">
        <v>9</v>
      </c>
      <c r="C16350" s="775" t="s">
        <v>680</v>
      </c>
      <c r="D16350" s="775" t="s">
        <v>174</v>
      </c>
      <c r="E16350" s="775">
        <v>2.7266699999999999</v>
      </c>
      <c r="F16350" s="775" t="s">
        <v>1132</v>
      </c>
      <c r="G16350" s="775" t="s">
        <v>4235</v>
      </c>
      <c r="H16350" s="775" t="s">
        <v>4235</v>
      </c>
      <c r="I16350" s="775" t="s">
        <v>6677</v>
      </c>
    </row>
    <row r="16351" spans="1:9">
      <c r="A16351" s="775" t="str">
        <f>Table_wabobpsvr_AzureCalc_AzureCalcRateCard[[#This Row],[ServiceName]]&amp;Table_wabobpsvr_AzureCalc_AzureCalcRateCard[[#This Row],[Price_Level]]&amp;Table_wabobpsvr_AzureCalc_AzureCalcRateCard[[#This Row],[Region]]</f>
        <v>Standard_D5 VM (Windows)B9</v>
      </c>
      <c r="B16351" s="775">
        <v>9</v>
      </c>
      <c r="C16351" s="775" t="s">
        <v>680</v>
      </c>
      <c r="D16351" s="775" t="s">
        <v>175</v>
      </c>
      <c r="E16351" s="775">
        <v>2.6423399999999999</v>
      </c>
      <c r="F16351" s="775" t="s">
        <v>1132</v>
      </c>
      <c r="G16351" s="775" t="s">
        <v>4235</v>
      </c>
      <c r="H16351" s="775" t="s">
        <v>4235</v>
      </c>
      <c r="I16351" s="775" t="s">
        <v>6677</v>
      </c>
    </row>
    <row r="16352" spans="1:9">
      <c r="A16352" s="775" t="str">
        <f>Table_wabobpsvr_AzureCalc_AzureCalcRateCard[[#This Row],[ServiceName]]&amp;Table_wabobpsvr_AzureCalc_AzureCalcRateCard[[#This Row],[Price_Level]]&amp;Table_wabobpsvr_AzureCalc_AzureCalcRateCard[[#This Row],[Region]]</f>
        <v>Standard_D5 VM (Windows)C9</v>
      </c>
      <c r="B16352" s="775">
        <v>9</v>
      </c>
      <c r="C16352" s="775" t="s">
        <v>680</v>
      </c>
      <c r="D16352" s="775" t="s">
        <v>177</v>
      </c>
      <c r="E16352" s="775">
        <v>2.5580099999999999</v>
      </c>
      <c r="F16352" s="775" t="s">
        <v>1132</v>
      </c>
      <c r="G16352" s="775" t="s">
        <v>4235</v>
      </c>
      <c r="H16352" s="775" t="s">
        <v>4235</v>
      </c>
      <c r="I16352" s="775" t="s">
        <v>6677</v>
      </c>
    </row>
    <row r="16353" spans="1:9">
      <c r="A16353" s="775" t="str">
        <f>Table_wabobpsvr_AzureCalc_AzureCalcRateCard[[#This Row],[ServiceName]]&amp;Table_wabobpsvr_AzureCalc_AzureCalcRateCard[[#This Row],[Price_Level]]&amp;Table_wabobpsvr_AzureCalc_AzureCalcRateCard[[#This Row],[Region]]</f>
        <v>Standard_D5 VM (Windows)D9</v>
      </c>
      <c r="B16353" s="775">
        <v>9</v>
      </c>
      <c r="C16353" s="775" t="s">
        <v>680</v>
      </c>
      <c r="D16353" s="775" t="s">
        <v>176</v>
      </c>
      <c r="E16353" s="775">
        <v>2.4736799999999999</v>
      </c>
      <c r="F16353" s="775" t="s">
        <v>1132</v>
      </c>
      <c r="G16353" s="775" t="s">
        <v>4235</v>
      </c>
      <c r="H16353" s="775" t="s">
        <v>4235</v>
      </c>
      <c r="I16353" s="775" t="s">
        <v>6677</v>
      </c>
    </row>
    <row r="16354" spans="1:9">
      <c r="A16354" s="775" t="str">
        <f>Table_wabobpsvr_AzureCalc_AzureCalcRateCard[[#This Row],[ServiceName]]&amp;Table_wabobpsvr_AzureCalc_AzureCalcRateCard[[#This Row],[Price_Level]]&amp;Table_wabobpsvr_AzureCalc_AzureCalcRateCard[[#This Row],[Region]]</f>
        <v>A7 Cloud ServicesC16</v>
      </c>
      <c r="B16354" s="775">
        <v>16</v>
      </c>
      <c r="C16354" s="775" t="s">
        <v>680</v>
      </c>
      <c r="D16354" s="775" t="s">
        <v>177</v>
      </c>
      <c r="E16354" s="775">
        <v>0.93532000000000004</v>
      </c>
      <c r="F16354" s="775" t="s">
        <v>684</v>
      </c>
      <c r="G16354" s="775" t="s">
        <v>3019</v>
      </c>
      <c r="H16354" s="775" t="s">
        <v>3020</v>
      </c>
      <c r="I16354" s="775" t="s">
        <v>4235</v>
      </c>
    </row>
    <row r="16355" spans="1:9">
      <c r="A16355" s="775" t="str">
        <f>Table_wabobpsvr_AzureCalc_AzureCalcRateCard[[#This Row],[ServiceName]]&amp;Table_wabobpsvr_AzureCalc_AzureCalcRateCard[[#This Row],[Price_Level]]&amp;Table_wabobpsvr_AzureCalc_AzureCalcRateCard[[#This Row],[Region]]</f>
        <v>A7 Cloud ServicesD16</v>
      </c>
      <c r="B16355" s="775">
        <v>16</v>
      </c>
      <c r="C16355" s="775" t="s">
        <v>680</v>
      </c>
      <c r="D16355" s="775" t="s">
        <v>176</v>
      </c>
      <c r="E16355" s="775">
        <v>0.89344000000000001</v>
      </c>
      <c r="F16355" s="775" t="s">
        <v>684</v>
      </c>
      <c r="G16355" s="775" t="s">
        <v>3019</v>
      </c>
      <c r="H16355" s="775" t="s">
        <v>3020</v>
      </c>
      <c r="I16355" s="775" t="s">
        <v>4235</v>
      </c>
    </row>
    <row r="16356" spans="1:9">
      <c r="A16356" s="775" t="str">
        <f>Table_wabobpsvr_AzureCalc_AzureCalcRateCard[[#This Row],[ServiceName]]&amp;Table_wabobpsvr_AzureCalc_AzureCalcRateCard[[#This Row],[Price_Level]]&amp;Table_wabobpsvr_AzureCalc_AzureCalcRateCard[[#This Row],[Region]]</f>
        <v>A7 HDInsightMOSP</v>
      </c>
      <c r="B16356" s="775"/>
      <c r="C16356" s="775" t="s">
        <v>87</v>
      </c>
      <c r="D16356" s="775" t="s">
        <v>606</v>
      </c>
      <c r="E16356" s="775">
        <v>1.875</v>
      </c>
      <c r="F16356" s="775" t="s">
        <v>3683</v>
      </c>
      <c r="G16356" s="775" t="s">
        <v>4235</v>
      </c>
      <c r="H16356" s="775" t="s">
        <v>4235</v>
      </c>
      <c r="I16356" s="775" t="s">
        <v>4235</v>
      </c>
    </row>
    <row r="16357" spans="1:9">
      <c r="A16357" s="775" t="str">
        <f>Table_wabobpsvr_AzureCalc_AzureCalcRateCard[[#This Row],[ServiceName]]&amp;Table_wabobpsvr_AzureCalc_AzureCalcRateCard[[#This Row],[Price_Level]]&amp;Table_wabobpsvr_AzureCalc_AzureCalcRateCard[[#This Row],[Region]]</f>
        <v>A7 HDInsightA</v>
      </c>
      <c r="B16357" s="775"/>
      <c r="C16357" s="775" t="s">
        <v>87</v>
      </c>
      <c r="D16357" s="775" t="s">
        <v>174</v>
      </c>
      <c r="E16357" s="775">
        <v>1.3687</v>
      </c>
      <c r="F16357" s="775" t="s">
        <v>3683</v>
      </c>
      <c r="G16357" s="775" t="s">
        <v>3766</v>
      </c>
      <c r="H16357" s="775" t="s">
        <v>3767</v>
      </c>
      <c r="I16357" s="775" t="s">
        <v>4235</v>
      </c>
    </row>
    <row r="16358" spans="1:9">
      <c r="A16358" s="775" t="str">
        <f>Table_wabobpsvr_AzureCalc_AzureCalcRateCard[[#This Row],[ServiceName]]&amp;Table_wabobpsvr_AzureCalc_AzureCalcRateCard[[#This Row],[Price_Level]]&amp;Table_wabobpsvr_AzureCalc_AzureCalcRateCard[[#This Row],[Region]]</f>
        <v>A7 HDInsightB</v>
      </c>
      <c r="B16358" s="775"/>
      <c r="C16358" s="775" t="s">
        <v>87</v>
      </c>
      <c r="D16358" s="775" t="s">
        <v>175</v>
      </c>
      <c r="E16358" s="775">
        <v>1.3125</v>
      </c>
      <c r="F16358" s="775" t="s">
        <v>3683</v>
      </c>
      <c r="G16358" s="775" t="s">
        <v>3766</v>
      </c>
      <c r="H16358" s="775" t="s">
        <v>3767</v>
      </c>
      <c r="I16358" s="775" t="s">
        <v>4235</v>
      </c>
    </row>
    <row r="16359" spans="1:9">
      <c r="A16359" s="775" t="str">
        <f>Table_wabobpsvr_AzureCalc_AzureCalcRateCard[[#This Row],[ServiceName]]&amp;Table_wabobpsvr_AzureCalc_AzureCalcRateCard[[#This Row],[Price_Level]]&amp;Table_wabobpsvr_AzureCalc_AzureCalcRateCard[[#This Row],[Region]]</f>
        <v>A7 HDInsightC</v>
      </c>
      <c r="B16359" s="775"/>
      <c r="C16359" s="775" t="s">
        <v>87</v>
      </c>
      <c r="D16359" s="775" t="s">
        <v>177</v>
      </c>
      <c r="E16359" s="775">
        <v>1.2562</v>
      </c>
      <c r="F16359" s="775" t="s">
        <v>3683</v>
      </c>
      <c r="G16359" s="775" t="s">
        <v>3766</v>
      </c>
      <c r="H16359" s="775" t="s">
        <v>3767</v>
      </c>
      <c r="I16359" s="775" t="s">
        <v>4235</v>
      </c>
    </row>
    <row r="16360" spans="1:9">
      <c r="A16360" s="775" t="str">
        <f>Table_wabobpsvr_AzureCalc_AzureCalcRateCard[[#This Row],[ServiceName]]&amp;Table_wabobpsvr_AzureCalc_AzureCalcRateCard[[#This Row],[Price_Level]]&amp;Table_wabobpsvr_AzureCalc_AzureCalcRateCard[[#This Row],[Region]]</f>
        <v>A7 HDInsightD</v>
      </c>
      <c r="B16360" s="775"/>
      <c r="C16360" s="775" t="s">
        <v>87</v>
      </c>
      <c r="D16360" s="775" t="s">
        <v>176</v>
      </c>
      <c r="E16360" s="775">
        <v>1.2</v>
      </c>
      <c r="F16360" s="775" t="s">
        <v>3683</v>
      </c>
      <c r="G16360" s="775" t="s">
        <v>3766</v>
      </c>
      <c r="H16360" s="775" t="s">
        <v>3767</v>
      </c>
      <c r="I16360" s="775" t="s">
        <v>4235</v>
      </c>
    </row>
    <row r="16361" spans="1:9">
      <c r="A16361" s="775" t="str">
        <f>Table_wabobpsvr_AzureCalc_AzureCalcRateCard[[#This Row],[ServiceName]]&amp;Table_wabobpsvr_AzureCalc_AzureCalcRateCard[[#This Row],[Price_Level]]&amp;Table_wabobpsvr_AzureCalc_AzureCalcRateCard[[#This Row],[Region]]</f>
        <v>Standard_D5 VM (Windows)MOSP13</v>
      </c>
      <c r="B16361" s="775">
        <v>13</v>
      </c>
      <c r="C16361" s="775" t="s">
        <v>680</v>
      </c>
      <c r="D16361" s="775" t="s">
        <v>606</v>
      </c>
      <c r="E16361" s="775">
        <v>2.7759999999999998</v>
      </c>
      <c r="F16361" s="775" t="s">
        <v>1132</v>
      </c>
      <c r="G16361" s="775" t="s">
        <v>4235</v>
      </c>
      <c r="H16361" s="775" t="s">
        <v>4235</v>
      </c>
      <c r="I16361" s="775" t="s">
        <v>6678</v>
      </c>
    </row>
    <row r="16362" spans="1:9">
      <c r="A16362" s="775" t="str">
        <f>Table_wabobpsvr_AzureCalc_AzureCalcRateCard[[#This Row],[ServiceName]]&amp;Table_wabobpsvr_AzureCalc_AzureCalcRateCard[[#This Row],[Price_Level]]&amp;Table_wabobpsvr_AzureCalc_AzureCalcRateCard[[#This Row],[Region]]</f>
        <v>Standard_D5 VM (Windows)A13</v>
      </c>
      <c r="B16362" s="775">
        <v>13</v>
      </c>
      <c r="C16362" s="775" t="s">
        <v>680</v>
      </c>
      <c r="D16362" s="775" t="s">
        <v>174</v>
      </c>
      <c r="E16362" s="775">
        <v>2.69272</v>
      </c>
      <c r="F16362" s="775" t="s">
        <v>1132</v>
      </c>
      <c r="G16362" s="775" t="s">
        <v>4235</v>
      </c>
      <c r="H16362" s="775" t="s">
        <v>4235</v>
      </c>
      <c r="I16362" s="775" t="s">
        <v>6678</v>
      </c>
    </row>
    <row r="16363" spans="1:9">
      <c r="A16363" s="775" t="str">
        <f>Table_wabobpsvr_AzureCalc_AzureCalcRateCard[[#This Row],[ServiceName]]&amp;Table_wabobpsvr_AzureCalc_AzureCalcRateCard[[#This Row],[Price_Level]]&amp;Table_wabobpsvr_AzureCalc_AzureCalcRateCard[[#This Row],[Region]]</f>
        <v>Standard_D5 VM (Windows)B13</v>
      </c>
      <c r="B16363" s="775">
        <v>13</v>
      </c>
      <c r="C16363" s="775" t="s">
        <v>680</v>
      </c>
      <c r="D16363" s="775" t="s">
        <v>175</v>
      </c>
      <c r="E16363" s="775">
        <v>2.6094400000000002</v>
      </c>
      <c r="F16363" s="775" t="s">
        <v>1132</v>
      </c>
      <c r="G16363" s="775" t="s">
        <v>4235</v>
      </c>
      <c r="H16363" s="775" t="s">
        <v>4235</v>
      </c>
      <c r="I16363" s="775" t="s">
        <v>6678</v>
      </c>
    </row>
    <row r="16364" spans="1:9">
      <c r="A16364" s="775" t="str">
        <f>Table_wabobpsvr_AzureCalc_AzureCalcRateCard[[#This Row],[ServiceName]]&amp;Table_wabobpsvr_AzureCalc_AzureCalcRateCard[[#This Row],[Price_Level]]&amp;Table_wabobpsvr_AzureCalc_AzureCalcRateCard[[#This Row],[Region]]</f>
        <v>Standard_D5 VM (Windows)C13</v>
      </c>
      <c r="B16364" s="775">
        <v>13</v>
      </c>
      <c r="C16364" s="775" t="s">
        <v>680</v>
      </c>
      <c r="D16364" s="775" t="s">
        <v>177</v>
      </c>
      <c r="E16364" s="775">
        <v>2.52616</v>
      </c>
      <c r="F16364" s="775" t="s">
        <v>1132</v>
      </c>
      <c r="G16364" s="775" t="s">
        <v>4235</v>
      </c>
      <c r="H16364" s="775" t="s">
        <v>4235</v>
      </c>
      <c r="I16364" s="775" t="s">
        <v>6678</v>
      </c>
    </row>
    <row r="16365" spans="1:9">
      <c r="A16365" s="775" t="str">
        <f>Table_wabobpsvr_AzureCalc_AzureCalcRateCard[[#This Row],[ServiceName]]&amp;Table_wabobpsvr_AzureCalc_AzureCalcRateCard[[#This Row],[Price_Level]]&amp;Table_wabobpsvr_AzureCalc_AzureCalcRateCard[[#This Row],[Region]]</f>
        <v>Standard_D5 VM (Windows)D13</v>
      </c>
      <c r="B16365" s="775">
        <v>13</v>
      </c>
      <c r="C16365" s="775" t="s">
        <v>680</v>
      </c>
      <c r="D16365" s="775" t="s">
        <v>176</v>
      </c>
      <c r="E16365" s="775">
        <v>2.4428800000000002</v>
      </c>
      <c r="F16365" s="775" t="s">
        <v>1132</v>
      </c>
      <c r="G16365" s="775" t="s">
        <v>4235</v>
      </c>
      <c r="H16365" s="775" t="s">
        <v>4235</v>
      </c>
      <c r="I16365" s="775" t="s">
        <v>6678</v>
      </c>
    </row>
    <row r="16366" spans="1:9">
      <c r="A16366" s="775" t="str">
        <f>Table_wabobpsvr_AzureCalc_AzureCalcRateCard[[#This Row],[ServiceName]]&amp;Table_wabobpsvr_AzureCalc_AzureCalcRateCard[[#This Row],[Price_Level]]&amp;Table_wabobpsvr_AzureCalc_AzureCalcRateCard[[#This Row],[Region]]</f>
        <v>Standard_D5 VM (Windows)MOSP7</v>
      </c>
      <c r="B16366" s="775">
        <v>7</v>
      </c>
      <c r="C16366" s="775" t="s">
        <v>680</v>
      </c>
      <c r="D16366" s="775" t="s">
        <v>606</v>
      </c>
      <c r="E16366" s="775">
        <v>2.46</v>
      </c>
      <c r="F16366" s="775" t="s">
        <v>1132</v>
      </c>
      <c r="G16366" s="775" t="s">
        <v>4235</v>
      </c>
      <c r="H16366" s="775" t="s">
        <v>4235</v>
      </c>
      <c r="I16366" s="775" t="s">
        <v>6679</v>
      </c>
    </row>
    <row r="16367" spans="1:9">
      <c r="A16367" s="775" t="str">
        <f>Table_wabobpsvr_AzureCalc_AzureCalcRateCard[[#This Row],[ServiceName]]&amp;Table_wabobpsvr_AzureCalc_AzureCalcRateCard[[#This Row],[Price_Level]]&amp;Table_wabobpsvr_AzureCalc_AzureCalcRateCard[[#This Row],[Region]]</f>
        <v>Standard_D5 VM (Windows)A7</v>
      </c>
      <c r="B16367" s="775">
        <v>7</v>
      </c>
      <c r="C16367" s="775" t="s">
        <v>680</v>
      </c>
      <c r="D16367" s="775" t="s">
        <v>174</v>
      </c>
      <c r="E16367" s="775">
        <v>2.3862000000000001</v>
      </c>
      <c r="F16367" s="775" t="s">
        <v>1132</v>
      </c>
      <c r="G16367" s="775" t="s">
        <v>4235</v>
      </c>
      <c r="H16367" s="775" t="s">
        <v>4235</v>
      </c>
      <c r="I16367" s="775" t="s">
        <v>6679</v>
      </c>
    </row>
    <row r="16368" spans="1:9">
      <c r="A16368" s="775" t="str">
        <f>Table_wabobpsvr_AzureCalc_AzureCalcRateCard[[#This Row],[ServiceName]]&amp;Table_wabobpsvr_AzureCalc_AzureCalcRateCard[[#This Row],[Price_Level]]&amp;Table_wabobpsvr_AzureCalc_AzureCalcRateCard[[#This Row],[Region]]</f>
        <v>Standard_D5 VM (Windows)B7</v>
      </c>
      <c r="B16368" s="775">
        <v>7</v>
      </c>
      <c r="C16368" s="775" t="s">
        <v>680</v>
      </c>
      <c r="D16368" s="775" t="s">
        <v>175</v>
      </c>
      <c r="E16368" s="775">
        <v>2.3123999999999998</v>
      </c>
      <c r="F16368" s="775" t="s">
        <v>1132</v>
      </c>
      <c r="G16368" s="775" t="s">
        <v>4235</v>
      </c>
      <c r="H16368" s="775" t="s">
        <v>4235</v>
      </c>
      <c r="I16368" s="775" t="s">
        <v>6679</v>
      </c>
    </row>
    <row r="16369" spans="1:9">
      <c r="A16369" s="775" t="str">
        <f>Table_wabobpsvr_AzureCalc_AzureCalcRateCard[[#This Row],[ServiceName]]&amp;Table_wabobpsvr_AzureCalc_AzureCalcRateCard[[#This Row],[Price_Level]]&amp;Table_wabobpsvr_AzureCalc_AzureCalcRateCard[[#This Row],[Region]]</f>
        <v>Standard_D5 VM (Windows)C7</v>
      </c>
      <c r="B16369" s="775">
        <v>7</v>
      </c>
      <c r="C16369" s="775" t="s">
        <v>680</v>
      </c>
      <c r="D16369" s="775" t="s">
        <v>177</v>
      </c>
      <c r="E16369" s="775">
        <v>2.2385999999999999</v>
      </c>
      <c r="F16369" s="775" t="s">
        <v>1132</v>
      </c>
      <c r="G16369" s="775" t="s">
        <v>4235</v>
      </c>
      <c r="H16369" s="775" t="s">
        <v>4235</v>
      </c>
      <c r="I16369" s="775" t="s">
        <v>6679</v>
      </c>
    </row>
    <row r="16370" spans="1:9">
      <c r="A16370" s="775" t="str">
        <f>Table_wabobpsvr_AzureCalc_AzureCalcRateCard[[#This Row],[ServiceName]]&amp;Table_wabobpsvr_AzureCalc_AzureCalcRateCard[[#This Row],[Price_Level]]&amp;Table_wabobpsvr_AzureCalc_AzureCalcRateCard[[#This Row],[Region]]</f>
        <v>Standard_D5 VM (Windows)D7</v>
      </c>
      <c r="B16370" s="775">
        <v>7</v>
      </c>
      <c r="C16370" s="775" t="s">
        <v>680</v>
      </c>
      <c r="D16370" s="775" t="s">
        <v>176</v>
      </c>
      <c r="E16370" s="775">
        <v>2.1648000000000001</v>
      </c>
      <c r="F16370" s="775" t="s">
        <v>1132</v>
      </c>
      <c r="G16370" s="775" t="s">
        <v>4235</v>
      </c>
      <c r="H16370" s="775" t="s">
        <v>4235</v>
      </c>
      <c r="I16370" s="775" t="s">
        <v>6679</v>
      </c>
    </row>
    <row r="16371" spans="1:9">
      <c r="A16371" s="775" t="str">
        <f>Table_wabobpsvr_AzureCalc_AzureCalcRateCard[[#This Row],[ServiceName]]&amp;Table_wabobpsvr_AzureCalc_AzureCalcRateCard[[#This Row],[Price_Level]]&amp;Table_wabobpsvr_AzureCalc_AzureCalcRateCard[[#This Row],[Region]]</f>
        <v>Standard_D5 VM (Windows)MOSP8</v>
      </c>
      <c r="B16371" s="775">
        <v>8</v>
      </c>
      <c r="C16371" s="775" t="s">
        <v>680</v>
      </c>
      <c r="D16371" s="775" t="s">
        <v>606</v>
      </c>
      <c r="E16371" s="775">
        <v>2.6349999999999998</v>
      </c>
      <c r="F16371" s="775" t="s">
        <v>1132</v>
      </c>
      <c r="G16371" s="775" t="s">
        <v>4235</v>
      </c>
      <c r="H16371" s="775" t="s">
        <v>4235</v>
      </c>
      <c r="I16371" s="775" t="s">
        <v>6680</v>
      </c>
    </row>
    <row r="16372" spans="1:9">
      <c r="A16372" s="775" t="str">
        <f>Table_wabobpsvr_AzureCalc_AzureCalcRateCard[[#This Row],[ServiceName]]&amp;Table_wabobpsvr_AzureCalc_AzureCalcRateCard[[#This Row],[Price_Level]]&amp;Table_wabobpsvr_AzureCalc_AzureCalcRateCard[[#This Row],[Region]]</f>
        <v>Standard_D5 VM (Windows)A8</v>
      </c>
      <c r="B16372" s="775">
        <v>8</v>
      </c>
      <c r="C16372" s="775" t="s">
        <v>680</v>
      </c>
      <c r="D16372" s="775" t="s">
        <v>174</v>
      </c>
      <c r="E16372" s="775">
        <v>2.5559500000000002</v>
      </c>
      <c r="F16372" s="775" t="s">
        <v>1132</v>
      </c>
      <c r="G16372" s="775" t="s">
        <v>4235</v>
      </c>
      <c r="H16372" s="775" t="s">
        <v>4235</v>
      </c>
      <c r="I16372" s="775" t="s">
        <v>6680</v>
      </c>
    </row>
    <row r="16373" spans="1:9">
      <c r="A16373" s="775" t="str">
        <f>Table_wabobpsvr_AzureCalc_AzureCalcRateCard[[#This Row],[ServiceName]]&amp;Table_wabobpsvr_AzureCalc_AzureCalcRateCard[[#This Row],[Price_Level]]&amp;Table_wabobpsvr_AzureCalc_AzureCalcRateCard[[#This Row],[Region]]</f>
        <v>Standard_D5 VM (Windows)B8</v>
      </c>
      <c r="B16373" s="775">
        <v>8</v>
      </c>
      <c r="C16373" s="775" t="s">
        <v>680</v>
      </c>
      <c r="D16373" s="775" t="s">
        <v>175</v>
      </c>
      <c r="E16373" s="775">
        <v>2.4769000000000001</v>
      </c>
      <c r="F16373" s="775" t="s">
        <v>1132</v>
      </c>
      <c r="G16373" s="775" t="s">
        <v>4235</v>
      </c>
      <c r="H16373" s="775" t="s">
        <v>4235</v>
      </c>
      <c r="I16373" s="775" t="s">
        <v>6680</v>
      </c>
    </row>
    <row r="16374" spans="1:9">
      <c r="A16374" s="775" t="str">
        <f>Table_wabobpsvr_AzureCalc_AzureCalcRateCard[[#This Row],[ServiceName]]&amp;Table_wabobpsvr_AzureCalc_AzureCalcRateCard[[#This Row],[Price_Level]]&amp;Table_wabobpsvr_AzureCalc_AzureCalcRateCard[[#This Row],[Region]]</f>
        <v>Standard_D5 VM (Windows)C8</v>
      </c>
      <c r="B16374" s="775">
        <v>8</v>
      </c>
      <c r="C16374" s="775" t="s">
        <v>680</v>
      </c>
      <c r="D16374" s="775" t="s">
        <v>177</v>
      </c>
      <c r="E16374" s="775">
        <v>2.39785</v>
      </c>
      <c r="F16374" s="775" t="s">
        <v>1132</v>
      </c>
      <c r="G16374" s="775" t="s">
        <v>4235</v>
      </c>
      <c r="H16374" s="775" t="s">
        <v>4235</v>
      </c>
      <c r="I16374" s="775" t="s">
        <v>6680</v>
      </c>
    </row>
    <row r="16375" spans="1:9">
      <c r="A16375" s="775" t="str">
        <f>Table_wabobpsvr_AzureCalc_AzureCalcRateCard[[#This Row],[ServiceName]]&amp;Table_wabobpsvr_AzureCalc_AzureCalcRateCard[[#This Row],[Price_Level]]&amp;Table_wabobpsvr_AzureCalc_AzureCalcRateCard[[#This Row],[Region]]</f>
        <v>Standard_D5 VM (Windows)D8</v>
      </c>
      <c r="B16375" s="775">
        <v>8</v>
      </c>
      <c r="C16375" s="775" t="s">
        <v>680</v>
      </c>
      <c r="D16375" s="775" t="s">
        <v>176</v>
      </c>
      <c r="E16375" s="775">
        <v>2.3188</v>
      </c>
      <c r="F16375" s="775" t="s">
        <v>1132</v>
      </c>
      <c r="G16375" s="775" t="s">
        <v>4235</v>
      </c>
      <c r="H16375" s="775" t="s">
        <v>4235</v>
      </c>
      <c r="I16375" s="775" t="s">
        <v>6680</v>
      </c>
    </row>
    <row r="16376" spans="1:9">
      <c r="A16376" s="775" t="str">
        <f>Table_wabobpsvr_AzureCalc_AzureCalcRateCard[[#This Row],[ServiceName]]&amp;Table_wabobpsvr_AzureCalc_AzureCalcRateCard[[#This Row],[Price_Level]]&amp;Table_wabobpsvr_AzureCalc_AzureCalcRateCard[[#This Row],[Region]]</f>
        <v>Standard_D5 VM (Windows)MOSP11</v>
      </c>
      <c r="B16376" s="775">
        <v>11</v>
      </c>
      <c r="C16376" s="775" t="s">
        <v>680</v>
      </c>
      <c r="D16376" s="775" t="s">
        <v>606</v>
      </c>
      <c r="E16376" s="775">
        <v>3.0390000000000001</v>
      </c>
      <c r="F16376" s="775" t="s">
        <v>1132</v>
      </c>
      <c r="G16376" s="775" t="s">
        <v>4235</v>
      </c>
      <c r="H16376" s="775" t="s">
        <v>4235</v>
      </c>
      <c r="I16376" s="775" t="s">
        <v>6681</v>
      </c>
    </row>
    <row r="16377" spans="1:9">
      <c r="A16377" s="775" t="str">
        <f>Table_wabobpsvr_AzureCalc_AzureCalcRateCard[[#This Row],[ServiceName]]&amp;Table_wabobpsvr_AzureCalc_AzureCalcRateCard[[#This Row],[Price_Level]]&amp;Table_wabobpsvr_AzureCalc_AzureCalcRateCard[[#This Row],[Region]]</f>
        <v>Standard_D5 VM (Windows)A11</v>
      </c>
      <c r="B16377" s="775">
        <v>11</v>
      </c>
      <c r="C16377" s="775" t="s">
        <v>680</v>
      </c>
      <c r="D16377" s="775" t="s">
        <v>174</v>
      </c>
      <c r="E16377" s="775">
        <v>2.9478300000000002</v>
      </c>
      <c r="F16377" s="775" t="s">
        <v>1132</v>
      </c>
      <c r="G16377" s="775" t="s">
        <v>4235</v>
      </c>
      <c r="H16377" s="775" t="s">
        <v>4235</v>
      </c>
      <c r="I16377" s="775" t="s">
        <v>6681</v>
      </c>
    </row>
    <row r="16378" spans="1:9">
      <c r="A16378" s="775" t="str">
        <f>Table_wabobpsvr_AzureCalc_AzureCalcRateCard[[#This Row],[ServiceName]]&amp;Table_wabobpsvr_AzureCalc_AzureCalcRateCard[[#This Row],[Price_Level]]&amp;Table_wabobpsvr_AzureCalc_AzureCalcRateCard[[#This Row],[Region]]</f>
        <v>Standard_D5 VM (Windows)B11</v>
      </c>
      <c r="B16378" s="775">
        <v>11</v>
      </c>
      <c r="C16378" s="775" t="s">
        <v>680</v>
      </c>
      <c r="D16378" s="775" t="s">
        <v>175</v>
      </c>
      <c r="E16378" s="775">
        <v>2.8566600000000002</v>
      </c>
      <c r="F16378" s="775" t="s">
        <v>1132</v>
      </c>
      <c r="G16378" s="775" t="s">
        <v>4235</v>
      </c>
      <c r="H16378" s="775" t="s">
        <v>4235</v>
      </c>
      <c r="I16378" s="775" t="s">
        <v>6681</v>
      </c>
    </row>
    <row r="16379" spans="1:9">
      <c r="A16379" s="775" t="str">
        <f>Table_wabobpsvr_AzureCalc_AzureCalcRateCard[[#This Row],[ServiceName]]&amp;Table_wabobpsvr_AzureCalc_AzureCalcRateCard[[#This Row],[Price_Level]]&amp;Table_wabobpsvr_AzureCalc_AzureCalcRateCard[[#This Row],[Region]]</f>
        <v>Standard_D5 VM (Windows)C11</v>
      </c>
      <c r="B16379" s="775">
        <v>11</v>
      </c>
      <c r="C16379" s="775" t="s">
        <v>680</v>
      </c>
      <c r="D16379" s="775" t="s">
        <v>177</v>
      </c>
      <c r="E16379" s="775">
        <v>2.7654899999999998</v>
      </c>
      <c r="F16379" s="775" t="s">
        <v>1132</v>
      </c>
      <c r="G16379" s="775" t="s">
        <v>4235</v>
      </c>
      <c r="H16379" s="775" t="s">
        <v>4235</v>
      </c>
      <c r="I16379" s="775" t="s">
        <v>6681</v>
      </c>
    </row>
    <row r="16380" spans="1:9">
      <c r="A16380" s="775" t="str">
        <f>Table_wabobpsvr_AzureCalc_AzureCalcRateCard[[#This Row],[ServiceName]]&amp;Table_wabobpsvr_AzureCalc_AzureCalcRateCard[[#This Row],[Price_Level]]&amp;Table_wabobpsvr_AzureCalc_AzureCalcRateCard[[#This Row],[Region]]</f>
        <v>Standard_D5 VM (Windows)D11</v>
      </c>
      <c r="B16380" s="775">
        <v>11</v>
      </c>
      <c r="C16380" s="775" t="s">
        <v>680</v>
      </c>
      <c r="D16380" s="775" t="s">
        <v>176</v>
      </c>
      <c r="E16380" s="775">
        <v>2.6743199999999998</v>
      </c>
      <c r="F16380" s="775" t="s">
        <v>1132</v>
      </c>
      <c r="G16380" s="775" t="s">
        <v>4235</v>
      </c>
      <c r="H16380" s="775" t="s">
        <v>4235</v>
      </c>
      <c r="I16380" s="775" t="s">
        <v>6681</v>
      </c>
    </row>
    <row r="16381" spans="1:9">
      <c r="A16381" s="775" t="str">
        <f>Table_wabobpsvr_AzureCalc_AzureCalcRateCard[[#This Row],[ServiceName]]&amp;Table_wabobpsvr_AzureCalc_AzureCalcRateCard[[#This Row],[Price_Level]]&amp;Table_wabobpsvr_AzureCalc_AzureCalcRateCard[[#This Row],[Region]]</f>
        <v>Standard_D5 VM (Windows)MOSP12</v>
      </c>
      <c r="B16381" s="775">
        <v>12</v>
      </c>
      <c r="C16381" s="775" t="s">
        <v>680</v>
      </c>
      <c r="D16381" s="775" t="s">
        <v>606</v>
      </c>
      <c r="E16381" s="775">
        <v>2.6349999999999998</v>
      </c>
      <c r="F16381" s="775" t="s">
        <v>1132</v>
      </c>
      <c r="G16381" s="775" t="s">
        <v>4235</v>
      </c>
      <c r="H16381" s="775" t="s">
        <v>4235</v>
      </c>
      <c r="I16381" s="775" t="s">
        <v>6682</v>
      </c>
    </row>
    <row r="16382" spans="1:9">
      <c r="A16382" s="775" t="str">
        <f>Table_wabobpsvr_AzureCalc_AzureCalcRateCard[[#This Row],[ServiceName]]&amp;Table_wabobpsvr_AzureCalc_AzureCalcRateCard[[#This Row],[Price_Level]]&amp;Table_wabobpsvr_AzureCalc_AzureCalcRateCard[[#This Row],[Region]]</f>
        <v>Standard_D5 VM (Windows)A12</v>
      </c>
      <c r="B16382" s="775">
        <v>12</v>
      </c>
      <c r="C16382" s="775" t="s">
        <v>680</v>
      </c>
      <c r="D16382" s="775" t="s">
        <v>174</v>
      </c>
      <c r="E16382" s="775">
        <v>2.5559500000000002</v>
      </c>
      <c r="F16382" s="775" t="s">
        <v>1132</v>
      </c>
      <c r="G16382" s="775" t="s">
        <v>4235</v>
      </c>
      <c r="H16382" s="775" t="s">
        <v>4235</v>
      </c>
      <c r="I16382" s="775" t="s">
        <v>6682</v>
      </c>
    </row>
    <row r="16383" spans="1:9">
      <c r="A16383" s="775" t="str">
        <f>Table_wabobpsvr_AzureCalc_AzureCalcRateCard[[#This Row],[ServiceName]]&amp;Table_wabobpsvr_AzureCalc_AzureCalcRateCard[[#This Row],[Price_Level]]&amp;Table_wabobpsvr_AzureCalc_AzureCalcRateCard[[#This Row],[Region]]</f>
        <v>Standard_D5 VM (Windows)B12</v>
      </c>
      <c r="B16383" s="775">
        <v>12</v>
      </c>
      <c r="C16383" s="775" t="s">
        <v>680</v>
      </c>
      <c r="D16383" s="775" t="s">
        <v>175</v>
      </c>
      <c r="E16383" s="775">
        <v>2.4769000000000001</v>
      </c>
      <c r="F16383" s="775" t="s">
        <v>1132</v>
      </c>
      <c r="G16383" s="775" t="s">
        <v>4235</v>
      </c>
      <c r="H16383" s="775" t="s">
        <v>4235</v>
      </c>
      <c r="I16383" s="775" t="s">
        <v>6682</v>
      </c>
    </row>
    <row r="16384" spans="1:9">
      <c r="A16384" s="775" t="str">
        <f>Table_wabobpsvr_AzureCalc_AzureCalcRateCard[[#This Row],[ServiceName]]&amp;Table_wabobpsvr_AzureCalc_AzureCalcRateCard[[#This Row],[Price_Level]]&amp;Table_wabobpsvr_AzureCalc_AzureCalcRateCard[[#This Row],[Region]]</f>
        <v>Standard_D5 VM (Windows)C12</v>
      </c>
      <c r="B16384" s="775">
        <v>12</v>
      </c>
      <c r="C16384" s="775" t="s">
        <v>680</v>
      </c>
      <c r="D16384" s="775" t="s">
        <v>177</v>
      </c>
      <c r="E16384" s="775">
        <v>2.39785</v>
      </c>
      <c r="F16384" s="775" t="s">
        <v>1132</v>
      </c>
      <c r="G16384" s="775" t="s">
        <v>4235</v>
      </c>
      <c r="H16384" s="775" t="s">
        <v>4235</v>
      </c>
      <c r="I16384" s="775" t="s">
        <v>6682</v>
      </c>
    </row>
    <row r="16385" spans="1:9">
      <c r="A16385" s="775" t="str">
        <f>Table_wabobpsvr_AzureCalc_AzureCalcRateCard[[#This Row],[ServiceName]]&amp;Table_wabobpsvr_AzureCalc_AzureCalcRateCard[[#This Row],[Price_Level]]&amp;Table_wabobpsvr_AzureCalc_AzureCalcRateCard[[#This Row],[Region]]</f>
        <v>Standard_D5 VM (Windows)D12</v>
      </c>
      <c r="B16385" s="775">
        <v>12</v>
      </c>
      <c r="C16385" s="775" t="s">
        <v>680</v>
      </c>
      <c r="D16385" s="775" t="s">
        <v>176</v>
      </c>
      <c r="E16385" s="775">
        <v>2.3188</v>
      </c>
      <c r="F16385" s="775" t="s">
        <v>1132</v>
      </c>
      <c r="G16385" s="775" t="s">
        <v>4235</v>
      </c>
      <c r="H16385" s="775" t="s">
        <v>4235</v>
      </c>
      <c r="I16385" s="775" t="s">
        <v>6682</v>
      </c>
    </row>
    <row r="16386" spans="1:9">
      <c r="A16386" s="775" t="str">
        <f>Table_wabobpsvr_AzureCalc_AzureCalcRateCard[[#This Row],[ServiceName]]&amp;Table_wabobpsvr_AzureCalc_AzureCalcRateCard[[#This Row],[Price_Level]]&amp;Table_wabobpsvr_AzureCalc_AzureCalcRateCard[[#This Row],[Region]]</f>
        <v>Standard_D5 VM (Windows)MOSP3</v>
      </c>
      <c r="B16386" s="775">
        <v>3</v>
      </c>
      <c r="C16386" s="775" t="s">
        <v>680</v>
      </c>
      <c r="D16386" s="775" t="s">
        <v>606</v>
      </c>
      <c r="E16386" s="775">
        <v>2.46</v>
      </c>
      <c r="F16386" s="775" t="s">
        <v>1132</v>
      </c>
      <c r="G16386" s="775" t="s">
        <v>4235</v>
      </c>
      <c r="H16386" s="775" t="s">
        <v>4235</v>
      </c>
      <c r="I16386" s="775" t="s">
        <v>6683</v>
      </c>
    </row>
    <row r="16387" spans="1:9">
      <c r="A16387" s="775" t="str">
        <f>Table_wabobpsvr_AzureCalc_AzureCalcRateCard[[#This Row],[ServiceName]]&amp;Table_wabobpsvr_AzureCalc_AzureCalcRateCard[[#This Row],[Price_Level]]&amp;Table_wabobpsvr_AzureCalc_AzureCalcRateCard[[#This Row],[Region]]</f>
        <v>Standard_D5 VM (Windows)A3</v>
      </c>
      <c r="B16387" s="775">
        <v>3</v>
      </c>
      <c r="C16387" s="775" t="s">
        <v>680</v>
      </c>
      <c r="D16387" s="775" t="s">
        <v>174</v>
      </c>
      <c r="E16387" s="775">
        <v>2.3862000000000001</v>
      </c>
      <c r="F16387" s="775" t="s">
        <v>1132</v>
      </c>
      <c r="G16387" s="775" t="s">
        <v>4235</v>
      </c>
      <c r="H16387" s="775" t="s">
        <v>4235</v>
      </c>
      <c r="I16387" s="775" t="s">
        <v>6683</v>
      </c>
    </row>
    <row r="16388" spans="1:9">
      <c r="A16388" s="775" t="str">
        <f>Table_wabobpsvr_AzureCalc_AzureCalcRateCard[[#This Row],[ServiceName]]&amp;Table_wabobpsvr_AzureCalc_AzureCalcRateCard[[#This Row],[Price_Level]]&amp;Table_wabobpsvr_AzureCalc_AzureCalcRateCard[[#This Row],[Region]]</f>
        <v>Standard_D5 VM (Windows)B3</v>
      </c>
      <c r="B16388" s="775">
        <v>3</v>
      </c>
      <c r="C16388" s="775" t="s">
        <v>680</v>
      </c>
      <c r="D16388" s="775" t="s">
        <v>175</v>
      </c>
      <c r="E16388" s="775">
        <v>2.3123999999999998</v>
      </c>
      <c r="F16388" s="775" t="s">
        <v>1132</v>
      </c>
      <c r="G16388" s="775" t="s">
        <v>4235</v>
      </c>
      <c r="H16388" s="775" t="s">
        <v>4235</v>
      </c>
      <c r="I16388" s="775" t="s">
        <v>6683</v>
      </c>
    </row>
    <row r="16389" spans="1:9">
      <c r="A16389" s="775" t="str">
        <f>Table_wabobpsvr_AzureCalc_AzureCalcRateCard[[#This Row],[ServiceName]]&amp;Table_wabobpsvr_AzureCalc_AzureCalcRateCard[[#This Row],[Price_Level]]&amp;Table_wabobpsvr_AzureCalc_AzureCalcRateCard[[#This Row],[Region]]</f>
        <v>Standard_D5 VM (Windows)C3</v>
      </c>
      <c r="B16389" s="775">
        <v>3</v>
      </c>
      <c r="C16389" s="775" t="s">
        <v>680</v>
      </c>
      <c r="D16389" s="775" t="s">
        <v>177</v>
      </c>
      <c r="E16389" s="775">
        <v>2.2385999999999999</v>
      </c>
      <c r="F16389" s="775" t="s">
        <v>1132</v>
      </c>
      <c r="G16389" s="775" t="s">
        <v>4235</v>
      </c>
      <c r="H16389" s="775" t="s">
        <v>4235</v>
      </c>
      <c r="I16389" s="775" t="s">
        <v>6683</v>
      </c>
    </row>
    <row r="16390" spans="1:9">
      <c r="A16390" s="775" t="str">
        <f>Table_wabobpsvr_AzureCalc_AzureCalcRateCard[[#This Row],[ServiceName]]&amp;Table_wabobpsvr_AzureCalc_AzureCalcRateCard[[#This Row],[Price_Level]]&amp;Table_wabobpsvr_AzureCalc_AzureCalcRateCard[[#This Row],[Region]]</f>
        <v>Standard_D5 VM (Windows)D3</v>
      </c>
      <c r="B16390" s="775">
        <v>3</v>
      </c>
      <c r="C16390" s="775" t="s">
        <v>680</v>
      </c>
      <c r="D16390" s="775" t="s">
        <v>176</v>
      </c>
      <c r="E16390" s="775">
        <v>2.1648000000000001</v>
      </c>
      <c r="F16390" s="775" t="s">
        <v>1132</v>
      </c>
      <c r="G16390" s="775" t="s">
        <v>4235</v>
      </c>
      <c r="H16390" s="775" t="s">
        <v>4235</v>
      </c>
      <c r="I16390" s="775" t="s">
        <v>6683</v>
      </c>
    </row>
    <row r="16391" spans="1:9">
      <c r="A16391" s="775" t="str">
        <f>Table_wabobpsvr_AzureCalc_AzureCalcRateCard[[#This Row],[ServiceName]]&amp;Table_wabobpsvr_AzureCalc_AzureCalcRateCard[[#This Row],[Price_Level]]&amp;Table_wabobpsvr_AzureCalc_AzureCalcRateCard[[#This Row],[Region]]</f>
        <v>Standard_D5 VM (Windows)MOSP6</v>
      </c>
      <c r="B16391" s="775">
        <v>6</v>
      </c>
      <c r="C16391" s="775" t="s">
        <v>680</v>
      </c>
      <c r="D16391" s="775" t="s">
        <v>606</v>
      </c>
      <c r="E16391" s="775">
        <v>2.46</v>
      </c>
      <c r="F16391" s="775" t="s">
        <v>1132</v>
      </c>
      <c r="G16391" s="775" t="s">
        <v>4235</v>
      </c>
      <c r="H16391" s="775" t="s">
        <v>4235</v>
      </c>
      <c r="I16391" s="775" t="s">
        <v>6684</v>
      </c>
    </row>
    <row r="16392" spans="1:9">
      <c r="A16392" s="775" t="str">
        <f>Table_wabobpsvr_AzureCalc_AzureCalcRateCard[[#This Row],[ServiceName]]&amp;Table_wabobpsvr_AzureCalc_AzureCalcRateCard[[#This Row],[Price_Level]]&amp;Table_wabobpsvr_AzureCalc_AzureCalcRateCard[[#This Row],[Region]]</f>
        <v>Standard_D5 VM (Windows)A6</v>
      </c>
      <c r="B16392" s="775">
        <v>6</v>
      </c>
      <c r="C16392" s="775" t="s">
        <v>680</v>
      </c>
      <c r="D16392" s="775" t="s">
        <v>174</v>
      </c>
      <c r="E16392" s="775">
        <v>2.3862000000000001</v>
      </c>
      <c r="F16392" s="775" t="s">
        <v>1132</v>
      </c>
      <c r="G16392" s="775" t="s">
        <v>4235</v>
      </c>
      <c r="H16392" s="775" t="s">
        <v>4235</v>
      </c>
      <c r="I16392" s="775" t="s">
        <v>6684</v>
      </c>
    </row>
    <row r="16393" spans="1:9">
      <c r="A16393" s="775" t="str">
        <f>Table_wabobpsvr_AzureCalc_AzureCalcRateCard[[#This Row],[ServiceName]]&amp;Table_wabobpsvr_AzureCalc_AzureCalcRateCard[[#This Row],[Price_Level]]&amp;Table_wabobpsvr_AzureCalc_AzureCalcRateCard[[#This Row],[Region]]</f>
        <v>Standard_D5 VM (Windows)B6</v>
      </c>
      <c r="B16393" s="775">
        <v>6</v>
      </c>
      <c r="C16393" s="775" t="s">
        <v>680</v>
      </c>
      <c r="D16393" s="775" t="s">
        <v>175</v>
      </c>
      <c r="E16393" s="775">
        <v>2.3123999999999998</v>
      </c>
      <c r="F16393" s="775" t="s">
        <v>1132</v>
      </c>
      <c r="G16393" s="775" t="s">
        <v>4235</v>
      </c>
      <c r="H16393" s="775" t="s">
        <v>4235</v>
      </c>
      <c r="I16393" s="775" t="s">
        <v>6684</v>
      </c>
    </row>
    <row r="16394" spans="1:9">
      <c r="A16394" s="775" t="str">
        <f>Table_wabobpsvr_AzureCalc_AzureCalcRateCard[[#This Row],[ServiceName]]&amp;Table_wabobpsvr_AzureCalc_AzureCalcRateCard[[#This Row],[Price_Level]]&amp;Table_wabobpsvr_AzureCalc_AzureCalcRateCard[[#This Row],[Region]]</f>
        <v>Standard_D5 VM (Windows)C6</v>
      </c>
      <c r="B16394" s="775">
        <v>6</v>
      </c>
      <c r="C16394" s="775" t="s">
        <v>680</v>
      </c>
      <c r="D16394" s="775" t="s">
        <v>177</v>
      </c>
      <c r="E16394" s="775">
        <v>2.2385999999999999</v>
      </c>
      <c r="F16394" s="775" t="s">
        <v>1132</v>
      </c>
      <c r="G16394" s="775" t="s">
        <v>4235</v>
      </c>
      <c r="H16394" s="775" t="s">
        <v>4235</v>
      </c>
      <c r="I16394" s="775" t="s">
        <v>6684</v>
      </c>
    </row>
    <row r="16395" spans="1:9">
      <c r="A16395" s="775" t="str">
        <f>Table_wabobpsvr_AzureCalc_AzureCalcRateCard[[#This Row],[ServiceName]]&amp;Table_wabobpsvr_AzureCalc_AzureCalcRateCard[[#This Row],[Price_Level]]&amp;Table_wabobpsvr_AzureCalc_AzureCalcRateCard[[#This Row],[Region]]</f>
        <v>Standard_D5 VM (Windows)D6</v>
      </c>
      <c r="B16395" s="775">
        <v>6</v>
      </c>
      <c r="C16395" s="775" t="s">
        <v>680</v>
      </c>
      <c r="D16395" s="775" t="s">
        <v>176</v>
      </c>
      <c r="E16395" s="775">
        <v>2.1648000000000001</v>
      </c>
      <c r="F16395" s="775" t="s">
        <v>1132</v>
      </c>
      <c r="G16395" s="775" t="s">
        <v>4235</v>
      </c>
      <c r="H16395" s="775" t="s">
        <v>4235</v>
      </c>
      <c r="I16395" s="775" t="s">
        <v>6684</v>
      </c>
    </row>
    <row r="16396" spans="1:9">
      <c r="A16396" s="775" t="str">
        <f>Table_wabobpsvr_AzureCalc_AzureCalcRateCard[[#This Row],[ServiceName]]&amp;Table_wabobpsvr_AzureCalc_AzureCalcRateCard[[#This Row],[Price_Level]]&amp;Table_wabobpsvr_AzureCalc_AzureCalcRateCard[[#This Row],[Region]]</f>
        <v>Basic_D12 VM (Windows)D15</v>
      </c>
      <c r="B16396" s="775">
        <v>15</v>
      </c>
      <c r="C16396" s="775" t="s">
        <v>87</v>
      </c>
      <c r="D16396" s="775" t="s">
        <v>176</v>
      </c>
      <c r="E16396" s="775">
        <v>0.56847999999999999</v>
      </c>
      <c r="F16396" s="775" t="s">
        <v>1091</v>
      </c>
      <c r="G16396" s="775" t="s">
        <v>2912</v>
      </c>
      <c r="H16396" s="775" t="s">
        <v>2913</v>
      </c>
      <c r="I16396" s="775" t="s">
        <v>5562</v>
      </c>
    </row>
    <row r="16397" spans="1:9">
      <c r="A16397" s="775" t="str">
        <f>Table_wabobpsvr_AzureCalc_AzureCalcRateCard[[#This Row],[ServiceName]]&amp;Table_wabobpsvr_AzureCalc_AzureCalcRateCard[[#This Row],[Price_Level]]&amp;Table_wabobpsvr_AzureCalc_AzureCalcRateCard[[#This Row],[Region]]</f>
        <v>Basic_D13 VM (Non-Windows)A15</v>
      </c>
      <c r="B16397" s="775">
        <v>15</v>
      </c>
      <c r="C16397" s="775" t="s">
        <v>87</v>
      </c>
      <c r="D16397" s="775" t="s">
        <v>174</v>
      </c>
      <c r="E16397" s="775">
        <v>0.81479999999999997</v>
      </c>
      <c r="F16397" s="775" t="s">
        <v>1092</v>
      </c>
      <c r="G16397" s="775" t="s">
        <v>2914</v>
      </c>
      <c r="H16397" s="775" t="s">
        <v>2915</v>
      </c>
      <c r="I16397" s="775" t="s">
        <v>5563</v>
      </c>
    </row>
    <row r="16398" spans="1:9">
      <c r="A16398" s="775" t="str">
        <f>Table_wabobpsvr_AzureCalc_AzureCalcRateCard[[#This Row],[ServiceName]]&amp;Table_wabobpsvr_AzureCalc_AzureCalcRateCard[[#This Row],[Price_Level]]&amp;Table_wabobpsvr_AzureCalc_AzureCalcRateCard[[#This Row],[Region]]</f>
        <v>Basic_D13 VM (Non-Windows)B15</v>
      </c>
      <c r="B16398" s="775">
        <v>15</v>
      </c>
      <c r="C16398" s="775" t="s">
        <v>87</v>
      </c>
      <c r="D16398" s="775" t="s">
        <v>175</v>
      </c>
      <c r="E16398" s="775">
        <v>0.78959999999999997</v>
      </c>
      <c r="F16398" s="775" t="s">
        <v>1092</v>
      </c>
      <c r="G16398" s="775" t="s">
        <v>2914</v>
      </c>
      <c r="H16398" s="775" t="s">
        <v>2915</v>
      </c>
      <c r="I16398" s="775" t="s">
        <v>5563</v>
      </c>
    </row>
    <row r="16399" spans="1:9">
      <c r="A16399" s="775" t="str">
        <f>Table_wabobpsvr_AzureCalc_AzureCalcRateCard[[#This Row],[ServiceName]]&amp;Table_wabobpsvr_AzureCalc_AzureCalcRateCard[[#This Row],[Price_Level]]&amp;Table_wabobpsvr_AzureCalc_AzureCalcRateCard[[#This Row],[Region]]</f>
        <v>Basic_D13 VM (Non-Windows)C15</v>
      </c>
      <c r="B16399" s="775">
        <v>15</v>
      </c>
      <c r="C16399" s="775" t="s">
        <v>87</v>
      </c>
      <c r="D16399" s="775" t="s">
        <v>177</v>
      </c>
      <c r="E16399" s="775">
        <v>0.76439999999999997</v>
      </c>
      <c r="F16399" s="775" t="s">
        <v>1092</v>
      </c>
      <c r="G16399" s="775" t="s">
        <v>2914</v>
      </c>
      <c r="H16399" s="775" t="s">
        <v>2915</v>
      </c>
      <c r="I16399" s="775" t="s">
        <v>5563</v>
      </c>
    </row>
    <row r="16400" spans="1:9">
      <c r="A16400" s="775" t="str">
        <f>Table_wabobpsvr_AzureCalc_AzureCalcRateCard[[#This Row],[ServiceName]]&amp;Table_wabobpsvr_AzureCalc_AzureCalcRateCard[[#This Row],[Price_Level]]&amp;Table_wabobpsvr_AzureCalc_AzureCalcRateCard[[#This Row],[Region]]</f>
        <v>Basic_D13 VM (Non-Windows)D15</v>
      </c>
      <c r="B16400" s="775">
        <v>15</v>
      </c>
      <c r="C16400" s="775" t="s">
        <v>87</v>
      </c>
      <c r="D16400" s="775" t="s">
        <v>176</v>
      </c>
      <c r="E16400" s="775">
        <v>0.73919999999999997</v>
      </c>
      <c r="F16400" s="775" t="s">
        <v>1092</v>
      </c>
      <c r="G16400" s="775" t="s">
        <v>2914</v>
      </c>
      <c r="H16400" s="775" t="s">
        <v>2915</v>
      </c>
      <c r="I16400" s="775" t="s">
        <v>5563</v>
      </c>
    </row>
    <row r="16401" spans="1:9">
      <c r="A16401" s="775" t="str">
        <f>Table_wabobpsvr_AzureCalc_AzureCalcRateCard[[#This Row],[ServiceName]]&amp;Table_wabobpsvr_AzureCalc_AzureCalcRateCard[[#This Row],[Price_Level]]&amp;Table_wabobpsvr_AzureCalc_AzureCalcRateCard[[#This Row],[Region]]</f>
        <v>Basic_D13 VM (Windows)A15</v>
      </c>
      <c r="B16401" s="775">
        <v>15</v>
      </c>
      <c r="C16401" s="775" t="s">
        <v>87</v>
      </c>
      <c r="D16401" s="775" t="s">
        <v>174</v>
      </c>
      <c r="E16401" s="775">
        <v>1.2532399999999999</v>
      </c>
      <c r="F16401" s="775" t="s">
        <v>1093</v>
      </c>
      <c r="G16401" s="775" t="s">
        <v>2916</v>
      </c>
      <c r="H16401" s="775" t="s">
        <v>2917</v>
      </c>
      <c r="I16401" s="775" t="s">
        <v>5564</v>
      </c>
    </row>
    <row r="16402" spans="1:9">
      <c r="A16402" s="775" t="str">
        <f>Table_wabobpsvr_AzureCalc_AzureCalcRateCard[[#This Row],[ServiceName]]&amp;Table_wabobpsvr_AzureCalc_AzureCalcRateCard[[#This Row],[Price_Level]]&amp;Table_wabobpsvr_AzureCalc_AzureCalcRateCard[[#This Row],[Region]]</f>
        <v>Basic_D13 VM (Windows)B15</v>
      </c>
      <c r="B16402" s="775">
        <v>15</v>
      </c>
      <c r="C16402" s="775" t="s">
        <v>87</v>
      </c>
      <c r="D16402" s="775" t="s">
        <v>175</v>
      </c>
      <c r="E16402" s="775">
        <v>1.21448</v>
      </c>
      <c r="F16402" s="775" t="s">
        <v>1093</v>
      </c>
      <c r="G16402" s="775" t="s">
        <v>2916</v>
      </c>
      <c r="H16402" s="775" t="s">
        <v>2917</v>
      </c>
      <c r="I16402" s="775" t="s">
        <v>5564</v>
      </c>
    </row>
    <row r="16403" spans="1:9">
      <c r="A16403" s="775" t="str">
        <f>Table_wabobpsvr_AzureCalc_AzureCalcRateCard[[#This Row],[ServiceName]]&amp;Table_wabobpsvr_AzureCalc_AzureCalcRateCard[[#This Row],[Price_Level]]&amp;Table_wabobpsvr_AzureCalc_AzureCalcRateCard[[#This Row],[Region]]</f>
        <v>Basic_D13 VM (Windows)C15</v>
      </c>
      <c r="B16403" s="775">
        <v>15</v>
      </c>
      <c r="C16403" s="775" t="s">
        <v>87</v>
      </c>
      <c r="D16403" s="775" t="s">
        <v>177</v>
      </c>
      <c r="E16403" s="775">
        <v>1.1757200000000001</v>
      </c>
      <c r="F16403" s="775" t="s">
        <v>1093</v>
      </c>
      <c r="G16403" s="775" t="s">
        <v>2916</v>
      </c>
      <c r="H16403" s="775" t="s">
        <v>2917</v>
      </c>
      <c r="I16403" s="775" t="s">
        <v>5564</v>
      </c>
    </row>
    <row r="16404" spans="1:9">
      <c r="A16404" s="1039" t="str">
        <f>Table_wabobpsvr_AzureCalc_AzureCalcRateCard[[#This Row],[ServiceName]]&amp;Table_wabobpsvr_AzureCalc_AzureCalcRateCard[[#This Row],[Price_Level]]&amp;Table_wabobpsvr_AzureCalc_AzureCalcRateCard[[#This Row],[Region]]</f>
        <v>Basic_D13 VM (Windows)D15</v>
      </c>
      <c r="B16404" s="1039">
        <v>15</v>
      </c>
      <c r="C16404" s="1039" t="s">
        <v>87</v>
      </c>
      <c r="D16404" s="1039" t="s">
        <v>176</v>
      </c>
      <c r="E16404" s="1039">
        <v>1.13696</v>
      </c>
      <c r="F16404" s="1039" t="s">
        <v>1093</v>
      </c>
      <c r="G16404" s="775" t="s">
        <v>2916</v>
      </c>
      <c r="H16404" s="775" t="s">
        <v>2917</v>
      </c>
      <c r="I16404" s="775" t="s">
        <v>5564</v>
      </c>
    </row>
    <row r="16405" spans="1:9">
      <c r="A16405" s="1039" t="str">
        <f>Table_wabobpsvr_AzureCalc_AzureCalcRateCard[[#This Row],[ServiceName]]&amp;Table_wabobpsvr_AzureCalc_AzureCalcRateCard[[#This Row],[Price_Level]]&amp;Table_wabobpsvr_AzureCalc_AzureCalcRateCard[[#This Row],[Region]]</f>
        <v>Basic_D14 VM (Non-Windows)A15</v>
      </c>
      <c r="B16405" s="1039">
        <v>15</v>
      </c>
      <c r="C16405" s="1039" t="s">
        <v>87</v>
      </c>
      <c r="D16405" s="1039" t="s">
        <v>174</v>
      </c>
      <c r="E16405" s="1039">
        <v>1.6295999999999999</v>
      </c>
      <c r="F16405" s="1039" t="s">
        <v>1094</v>
      </c>
      <c r="G16405" s="775" t="s">
        <v>2918</v>
      </c>
      <c r="H16405" s="775" t="s">
        <v>2919</v>
      </c>
      <c r="I16405" s="775" t="s">
        <v>5565</v>
      </c>
    </row>
    <row r="16406" spans="1:9">
      <c r="A16406" s="1039" t="str">
        <f>Table_wabobpsvr_AzureCalc_AzureCalcRateCard[[#This Row],[ServiceName]]&amp;Table_wabobpsvr_AzureCalc_AzureCalcRateCard[[#This Row],[Price_Level]]&amp;Table_wabobpsvr_AzureCalc_AzureCalcRateCard[[#This Row],[Region]]</f>
        <v>Basic_D14 VM (Non-Windows)B15</v>
      </c>
      <c r="B16406" s="1039">
        <v>15</v>
      </c>
      <c r="C16406" s="1039" t="s">
        <v>87</v>
      </c>
      <c r="D16406" s="1039" t="s">
        <v>175</v>
      </c>
      <c r="E16406" s="1039">
        <v>1.5791999999999999</v>
      </c>
      <c r="F16406" s="1039" t="s">
        <v>1094</v>
      </c>
      <c r="G16406" s="775" t="s">
        <v>2918</v>
      </c>
      <c r="H16406" s="775" t="s">
        <v>2919</v>
      </c>
      <c r="I16406" s="775" t="s">
        <v>5565</v>
      </c>
    </row>
    <row r="16407" spans="1:9">
      <c r="A16407" s="775" t="str">
        <f>Table_wabobpsvr_AzureCalc_AzureCalcRateCard[[#This Row],[ServiceName]]&amp;Table_wabobpsvr_AzureCalc_AzureCalcRateCard[[#This Row],[Price_Level]]&amp;Table_wabobpsvr_AzureCalc_AzureCalcRateCard[[#This Row],[Region]]</f>
        <v>Basic_D14 VM (Non-Windows)C15</v>
      </c>
      <c r="B16407" s="775">
        <v>15</v>
      </c>
      <c r="C16407" s="775" t="s">
        <v>87</v>
      </c>
      <c r="D16407" s="775" t="s">
        <v>177</v>
      </c>
      <c r="E16407" s="775">
        <v>1.5287999999999999</v>
      </c>
      <c r="F16407" s="775" t="s">
        <v>1094</v>
      </c>
      <c r="G16407" s="775" t="s">
        <v>2918</v>
      </c>
      <c r="H16407" s="775" t="s">
        <v>2919</v>
      </c>
      <c r="I16407" s="775" t="s">
        <v>5565</v>
      </c>
    </row>
    <row r="16408" spans="1:9">
      <c r="A16408" s="775" t="str">
        <f>Table_wabobpsvr_AzureCalc_AzureCalcRateCard[[#This Row],[ServiceName]]&amp;Table_wabobpsvr_AzureCalc_AzureCalcRateCard[[#This Row],[Price_Level]]&amp;Table_wabobpsvr_AzureCalc_AzureCalcRateCard[[#This Row],[Region]]</f>
        <v>Basic_D14 VM (Non-Windows)D15</v>
      </c>
      <c r="B16408" s="775">
        <v>15</v>
      </c>
      <c r="C16408" s="775" t="s">
        <v>87</v>
      </c>
      <c r="D16408" s="775" t="s">
        <v>176</v>
      </c>
      <c r="E16408" s="775">
        <v>1.4783999999999999</v>
      </c>
      <c r="F16408" s="775" t="s">
        <v>1094</v>
      </c>
      <c r="G16408" s="775" t="s">
        <v>2918</v>
      </c>
      <c r="H16408" s="775" t="s">
        <v>2919</v>
      </c>
      <c r="I16408" s="775" t="s">
        <v>5565</v>
      </c>
    </row>
    <row r="16409" spans="1:9">
      <c r="A16409" s="775" t="str">
        <f>Table_wabobpsvr_AzureCalc_AzureCalcRateCard[[#This Row],[ServiceName]]&amp;Table_wabobpsvr_AzureCalc_AzureCalcRateCard[[#This Row],[Price_Level]]&amp;Table_wabobpsvr_AzureCalc_AzureCalcRateCard[[#This Row],[Region]]</f>
        <v>Basic_D14 VM (Windows)A15</v>
      </c>
      <c r="B16409" s="775">
        <v>15</v>
      </c>
      <c r="C16409" s="775" t="s">
        <v>87</v>
      </c>
      <c r="D16409" s="775" t="s">
        <v>174</v>
      </c>
      <c r="E16409" s="775">
        <v>2.3735900000000001</v>
      </c>
      <c r="F16409" s="775" t="s">
        <v>1095</v>
      </c>
      <c r="G16409" s="775" t="s">
        <v>2920</v>
      </c>
      <c r="H16409" s="775" t="s">
        <v>2921</v>
      </c>
      <c r="I16409" s="775" t="s">
        <v>5566</v>
      </c>
    </row>
    <row r="16410" spans="1:9">
      <c r="A16410" s="775" t="str">
        <f>Table_wabobpsvr_AzureCalc_AzureCalcRateCard[[#This Row],[ServiceName]]&amp;Table_wabobpsvr_AzureCalc_AzureCalcRateCard[[#This Row],[Price_Level]]&amp;Table_wabobpsvr_AzureCalc_AzureCalcRateCard[[#This Row],[Region]]</f>
        <v>Basic_D14 VM (Windows)B15</v>
      </c>
      <c r="B16410" s="775">
        <v>15</v>
      </c>
      <c r="C16410" s="775" t="s">
        <v>87</v>
      </c>
      <c r="D16410" s="775" t="s">
        <v>175</v>
      </c>
      <c r="E16410" s="775">
        <v>2.3001800000000001</v>
      </c>
      <c r="F16410" s="775" t="s">
        <v>1095</v>
      </c>
      <c r="G16410" s="775" t="s">
        <v>2920</v>
      </c>
      <c r="H16410" s="775" t="s">
        <v>2921</v>
      </c>
      <c r="I16410" s="775" t="s">
        <v>5566</v>
      </c>
    </row>
    <row r="16411" spans="1:9">
      <c r="A16411" s="775" t="str">
        <f>Table_wabobpsvr_AzureCalc_AzureCalcRateCard[[#This Row],[ServiceName]]&amp;Table_wabobpsvr_AzureCalc_AzureCalcRateCard[[#This Row],[Price_Level]]&amp;Table_wabobpsvr_AzureCalc_AzureCalcRateCard[[#This Row],[Region]]</f>
        <v>Basic_D14 VM (Windows)C15</v>
      </c>
      <c r="B16411" s="775">
        <v>15</v>
      </c>
      <c r="C16411" s="775" t="s">
        <v>87</v>
      </c>
      <c r="D16411" s="775" t="s">
        <v>177</v>
      </c>
      <c r="E16411" s="775">
        <v>2.2267700000000001</v>
      </c>
      <c r="F16411" s="775" t="s">
        <v>1095</v>
      </c>
      <c r="G16411" s="775" t="s">
        <v>2920</v>
      </c>
      <c r="H16411" s="775" t="s">
        <v>2921</v>
      </c>
      <c r="I16411" s="775" t="s">
        <v>5566</v>
      </c>
    </row>
    <row r="16412" spans="1:9">
      <c r="A16412" s="775" t="str">
        <f>Table_wabobpsvr_AzureCalc_AzureCalcRateCard[[#This Row],[ServiceName]]&amp;Table_wabobpsvr_AzureCalc_AzureCalcRateCard[[#This Row],[Price_Level]]&amp;Table_wabobpsvr_AzureCalc_AzureCalcRateCard[[#This Row],[Region]]</f>
        <v>IoT Hub - High FrequencyMOSP13</v>
      </c>
      <c r="B16412" s="775">
        <v>13</v>
      </c>
      <c r="C16412" s="775"/>
      <c r="D16412" s="775" t="s">
        <v>606</v>
      </c>
      <c r="E16412" s="775">
        <v>999999</v>
      </c>
      <c r="F16412" s="775" t="s">
        <v>7355</v>
      </c>
      <c r="G16412" s="775"/>
      <c r="H16412" s="775"/>
      <c r="I16412" s="775"/>
    </row>
    <row r="16413" spans="1:9">
      <c r="A16413" s="775" t="str">
        <f>Table_wabobpsvr_AzureCalc_AzureCalcRateCard[[#This Row],[ServiceName]]&amp;Table_wabobpsvr_AzureCalc_AzureCalcRateCard[[#This Row],[Price_Level]]&amp;Table_wabobpsvr_AzureCalc_AzureCalcRateCard[[#This Row],[Region]]</f>
        <v>IoT Hub - High FrequencyA13</v>
      </c>
      <c r="B16413" s="775">
        <v>13</v>
      </c>
      <c r="C16413" s="775"/>
      <c r="D16413" s="775" t="s">
        <v>174</v>
      </c>
      <c r="E16413" s="775">
        <v>999999</v>
      </c>
      <c r="F16413" s="775" t="s">
        <v>7355</v>
      </c>
      <c r="G16413" s="775"/>
      <c r="H16413" s="775"/>
      <c r="I16413" s="775"/>
    </row>
    <row r="16414" spans="1:9">
      <c r="A16414" s="1039" t="str">
        <f>Table_wabobpsvr_AzureCalc_AzureCalcRateCard[[#This Row],[ServiceName]]&amp;Table_wabobpsvr_AzureCalc_AzureCalcRateCard[[#This Row],[Price_Level]]&amp;Table_wabobpsvr_AzureCalc_AzureCalcRateCard[[#This Row],[Region]]</f>
        <v>Standard_G3 VM (Non-Windows)MOSP2</v>
      </c>
      <c r="B16414" s="1039">
        <v>2</v>
      </c>
      <c r="C16414" s="1039" t="s">
        <v>87</v>
      </c>
      <c r="D16414" s="1039" t="s">
        <v>606</v>
      </c>
      <c r="E16414" s="1039">
        <v>2.2000000000000002</v>
      </c>
      <c r="F16414" s="1039" t="s">
        <v>3048</v>
      </c>
      <c r="G16414" s="775" t="s">
        <v>4235</v>
      </c>
      <c r="H16414" s="775" t="s">
        <v>4235</v>
      </c>
      <c r="I16414" s="775" t="s">
        <v>5184</v>
      </c>
    </row>
    <row r="16415" spans="1:9">
      <c r="A16415" s="775" t="str">
        <f>Table_wabobpsvr_AzureCalc_AzureCalcRateCard[[#This Row],[ServiceName]]&amp;Table_wabobpsvr_AzureCalc_AzureCalcRateCard[[#This Row],[Price_Level]]&amp;Table_wabobpsvr_AzureCalc_AzureCalcRateCard[[#This Row],[Region]]</f>
        <v>Standard_G3 VM (Non-Windows)A2</v>
      </c>
      <c r="B16415" s="775">
        <v>2</v>
      </c>
      <c r="C16415" s="775" t="s">
        <v>87</v>
      </c>
      <c r="D16415" s="775" t="s">
        <v>174</v>
      </c>
      <c r="E16415" s="775">
        <v>2.13</v>
      </c>
      <c r="F16415" s="775" t="s">
        <v>3048</v>
      </c>
      <c r="G16415" s="775" t="s">
        <v>3539</v>
      </c>
      <c r="H16415" s="775" t="s">
        <v>3540</v>
      </c>
      <c r="I16415" s="775" t="s">
        <v>5184</v>
      </c>
    </row>
    <row r="16416" spans="1:9">
      <c r="A16416" s="775" t="str">
        <f>Table_wabobpsvr_AzureCalc_AzureCalcRateCard[[#This Row],[ServiceName]]&amp;Table_wabobpsvr_AzureCalc_AzureCalcRateCard[[#This Row],[Price_Level]]&amp;Table_wabobpsvr_AzureCalc_AzureCalcRateCard[[#This Row],[Region]]</f>
        <v>Standard_G3 VM (Non-Windows)B2</v>
      </c>
      <c r="B16416" s="775">
        <v>2</v>
      </c>
      <c r="C16416" s="775" t="s">
        <v>87</v>
      </c>
      <c r="D16416" s="775" t="s">
        <v>175</v>
      </c>
      <c r="E16416" s="775">
        <v>2.0699999999999998</v>
      </c>
      <c r="F16416" s="775" t="s">
        <v>3048</v>
      </c>
      <c r="G16416" s="775" t="s">
        <v>3539</v>
      </c>
      <c r="H16416" s="775" t="s">
        <v>3540</v>
      </c>
      <c r="I16416" s="775" t="s">
        <v>5184</v>
      </c>
    </row>
    <row r="16417" spans="1:9">
      <c r="A16417" s="775" t="str">
        <f>Table_wabobpsvr_AzureCalc_AzureCalcRateCard[[#This Row],[ServiceName]]&amp;Table_wabobpsvr_AzureCalc_AzureCalcRateCard[[#This Row],[Price_Level]]&amp;Table_wabobpsvr_AzureCalc_AzureCalcRateCard[[#This Row],[Region]]</f>
        <v>Standard_G3 VM (Non-Windows)C2</v>
      </c>
      <c r="B16417" s="775">
        <v>2</v>
      </c>
      <c r="C16417" s="775" t="s">
        <v>87</v>
      </c>
      <c r="D16417" s="775" t="s">
        <v>177</v>
      </c>
      <c r="E16417" s="775">
        <v>2</v>
      </c>
      <c r="F16417" s="775" t="s">
        <v>3048</v>
      </c>
      <c r="G16417" s="775" t="s">
        <v>3539</v>
      </c>
      <c r="H16417" s="775" t="s">
        <v>3540</v>
      </c>
      <c r="I16417" s="775" t="s">
        <v>5184</v>
      </c>
    </row>
    <row r="16418" spans="1:9">
      <c r="A16418" s="775" t="str">
        <f>Table_wabobpsvr_AzureCalc_AzureCalcRateCard[[#This Row],[ServiceName]]&amp;Table_wabobpsvr_AzureCalc_AzureCalcRateCard[[#This Row],[Price_Level]]&amp;Table_wabobpsvr_AzureCalc_AzureCalcRateCard[[#This Row],[Region]]</f>
        <v>Standard_G3 VM (Non-Windows)D2</v>
      </c>
      <c r="B16418" s="775">
        <v>2</v>
      </c>
      <c r="C16418" s="775" t="s">
        <v>87</v>
      </c>
      <c r="D16418" s="775" t="s">
        <v>176</v>
      </c>
      <c r="E16418" s="775">
        <v>1.94</v>
      </c>
      <c r="F16418" s="775" t="s">
        <v>3048</v>
      </c>
      <c r="G16418" s="775" t="s">
        <v>3539</v>
      </c>
      <c r="H16418" s="775" t="s">
        <v>3540</v>
      </c>
      <c r="I16418" s="775" t="s">
        <v>5184</v>
      </c>
    </row>
    <row r="16419" spans="1:9">
      <c r="A16419" s="775" t="str">
        <f>Table_wabobpsvr_AzureCalc_AzureCalcRateCard[[#This Row],[ServiceName]]&amp;Table_wabobpsvr_AzureCalc_AzureCalcRateCard[[#This Row],[Price_Level]]&amp;Table_wabobpsvr_AzureCalc_AzureCalcRateCard[[#This Row],[Region]]</f>
        <v>Standard_G3 VM (Windows)MOSP2</v>
      </c>
      <c r="B16419" s="775">
        <v>2</v>
      </c>
      <c r="C16419" s="775" t="s">
        <v>87</v>
      </c>
      <c r="D16419" s="775" t="s">
        <v>606</v>
      </c>
      <c r="E16419" s="775">
        <v>2.44</v>
      </c>
      <c r="F16419" s="775" t="s">
        <v>3069</v>
      </c>
      <c r="G16419" s="775" t="s">
        <v>4235</v>
      </c>
      <c r="H16419" s="775" t="s">
        <v>4235</v>
      </c>
      <c r="I16419" s="775" t="s">
        <v>5185</v>
      </c>
    </row>
    <row r="16420" spans="1:9">
      <c r="A16420" s="775" t="str">
        <f>Table_wabobpsvr_AzureCalc_AzureCalcRateCard[[#This Row],[ServiceName]]&amp;Table_wabobpsvr_AzureCalc_AzureCalcRateCard[[#This Row],[Price_Level]]&amp;Table_wabobpsvr_AzureCalc_AzureCalcRateCard[[#This Row],[Region]]</f>
        <v>Mobile Services BasicMOSP5</v>
      </c>
      <c r="B16420" s="775">
        <v>5</v>
      </c>
      <c r="C16420" s="775" t="s">
        <v>4235</v>
      </c>
      <c r="D16420" s="775" t="s">
        <v>606</v>
      </c>
      <c r="E16420" s="775">
        <v>999999</v>
      </c>
      <c r="F16420" s="775" t="s">
        <v>755</v>
      </c>
      <c r="G16420" s="775" t="s">
        <v>4235</v>
      </c>
      <c r="H16420" s="775" t="s">
        <v>4235</v>
      </c>
      <c r="I16420" s="775" t="s">
        <v>4235</v>
      </c>
    </row>
    <row r="16421" spans="1:9">
      <c r="A16421" s="775" t="str">
        <f>Table_wabobpsvr_AzureCalc_AzureCalcRateCard[[#This Row],[ServiceName]]&amp;Table_wabobpsvr_AzureCalc_AzureCalcRateCard[[#This Row],[Price_Level]]&amp;Table_wabobpsvr_AzureCalc_AzureCalcRateCard[[#This Row],[Region]]</f>
        <v>Mobile Services BasicA5</v>
      </c>
      <c r="B16421" s="775">
        <v>5</v>
      </c>
      <c r="C16421" s="775" t="s">
        <v>4235</v>
      </c>
      <c r="D16421" s="775" t="s">
        <v>174</v>
      </c>
      <c r="E16421" s="775">
        <v>999999</v>
      </c>
      <c r="F16421" s="775" t="s">
        <v>755</v>
      </c>
      <c r="G16421" s="775" t="s">
        <v>4235</v>
      </c>
      <c r="H16421" s="775" t="s">
        <v>4235</v>
      </c>
      <c r="I16421" s="775" t="s">
        <v>4235</v>
      </c>
    </row>
    <row r="16422" spans="1:9">
      <c r="A16422" s="775" t="str">
        <f>Table_wabobpsvr_AzureCalc_AzureCalcRateCard[[#This Row],[ServiceName]]&amp;Table_wabobpsvr_AzureCalc_AzureCalcRateCard[[#This Row],[Price_Level]]&amp;Table_wabobpsvr_AzureCalc_AzureCalcRateCard[[#This Row],[Region]]</f>
        <v>Production API Transactions (in 1000s)MOSP11</v>
      </c>
      <c r="B16422" s="775">
        <v>11</v>
      </c>
      <c r="C16422" s="775" t="s">
        <v>4235</v>
      </c>
      <c r="D16422" s="775" t="s">
        <v>606</v>
      </c>
      <c r="E16422" s="775">
        <v>999999</v>
      </c>
      <c r="F16422" s="775" t="s">
        <v>3386</v>
      </c>
      <c r="G16422" s="775" t="s">
        <v>4235</v>
      </c>
      <c r="H16422" s="775" t="s">
        <v>4235</v>
      </c>
      <c r="I16422" s="775" t="s">
        <v>4235</v>
      </c>
    </row>
    <row r="16423" spans="1:9">
      <c r="A16423" s="775" t="str">
        <f>Table_wabobpsvr_AzureCalc_AzureCalcRateCard[[#This Row],[ServiceName]]&amp;Table_wabobpsvr_AzureCalc_AzureCalcRateCard[[#This Row],[Price_Level]]&amp;Table_wabobpsvr_AzureCalc_AzureCalcRateCard[[#This Row],[Region]]</f>
        <v>Production API Transactions (in 1000s)A11</v>
      </c>
      <c r="B16423" s="775">
        <v>11</v>
      </c>
      <c r="C16423" s="775" t="s">
        <v>4235</v>
      </c>
      <c r="D16423" s="775" t="s">
        <v>174</v>
      </c>
      <c r="E16423" s="775">
        <v>999999</v>
      </c>
      <c r="F16423" s="775" t="s">
        <v>3386</v>
      </c>
      <c r="G16423" s="775" t="s">
        <v>4235</v>
      </c>
      <c r="H16423" s="775" t="s">
        <v>4235</v>
      </c>
      <c r="I16423" s="775" t="s">
        <v>4235</v>
      </c>
    </row>
    <row r="16424" spans="1:9">
      <c r="A16424" s="775" t="str">
        <f>Table_wabobpsvr_AzureCalc_AzureCalcRateCard[[#This Row],[ServiceName]]&amp;Table_wabobpsvr_AzureCalc_AzureCalcRateCard[[#This Row],[Price_Level]]&amp;Table_wabobpsvr_AzureCalc_AzureCalcRateCard[[#This Row],[Region]]</f>
        <v>Production API Transactions (in 1000s)B11</v>
      </c>
      <c r="B16424" s="775">
        <v>11</v>
      </c>
      <c r="C16424" s="775" t="s">
        <v>4235</v>
      </c>
      <c r="D16424" s="775" t="s">
        <v>175</v>
      </c>
      <c r="E16424" s="775">
        <v>999999</v>
      </c>
      <c r="F16424" s="775" t="s">
        <v>3386</v>
      </c>
      <c r="G16424" s="775" t="s">
        <v>4235</v>
      </c>
      <c r="H16424" s="775" t="s">
        <v>4235</v>
      </c>
      <c r="I16424" s="775" t="s">
        <v>4235</v>
      </c>
    </row>
    <row r="16425" spans="1:9">
      <c r="A16425" s="775" t="str">
        <f>Table_wabobpsvr_AzureCalc_AzureCalcRateCard[[#This Row],[ServiceName]]&amp;Table_wabobpsvr_AzureCalc_AzureCalcRateCard[[#This Row],[Price_Level]]&amp;Table_wabobpsvr_AzureCalc_AzureCalcRateCard[[#This Row],[Region]]</f>
        <v>Production API Transactions (in 1000s)C11</v>
      </c>
      <c r="B16425" s="775">
        <v>11</v>
      </c>
      <c r="C16425" s="775" t="s">
        <v>4235</v>
      </c>
      <c r="D16425" s="775" t="s">
        <v>177</v>
      </c>
      <c r="E16425" s="775">
        <v>999999</v>
      </c>
      <c r="F16425" s="775" t="s">
        <v>3386</v>
      </c>
      <c r="G16425" s="775" t="s">
        <v>4235</v>
      </c>
      <c r="H16425" s="775" t="s">
        <v>4235</v>
      </c>
      <c r="I16425" s="775" t="s">
        <v>4235</v>
      </c>
    </row>
    <row r="16426" spans="1:9">
      <c r="A16426" s="775" t="str">
        <f>Table_wabobpsvr_AzureCalc_AzureCalcRateCard[[#This Row],[ServiceName]]&amp;Table_wabobpsvr_AzureCalc_AzureCalcRateCard[[#This Row],[Price_Level]]&amp;Table_wabobpsvr_AzureCalc_AzureCalcRateCard[[#This Row],[Region]]</f>
        <v>Production API Transactions (in 1000s)D11</v>
      </c>
      <c r="B16426" s="775">
        <v>11</v>
      </c>
      <c r="C16426" s="775" t="s">
        <v>4235</v>
      </c>
      <c r="D16426" s="775" t="s">
        <v>176</v>
      </c>
      <c r="E16426" s="775">
        <v>999999</v>
      </c>
      <c r="F16426" s="775" t="s">
        <v>3386</v>
      </c>
      <c r="G16426" s="775" t="s">
        <v>4235</v>
      </c>
      <c r="H16426" s="775" t="s">
        <v>4235</v>
      </c>
      <c r="I16426" s="775" t="s">
        <v>4235</v>
      </c>
    </row>
    <row r="16427" spans="1:9">
      <c r="A16427" s="775" t="str">
        <f>Table_wabobpsvr_AzureCalc_AzureCalcRateCard[[#This Row],[ServiceName]]&amp;Table_wabobpsvr_AzureCalc_AzureCalcRateCard[[#This Row],[Price_Level]]&amp;Table_wabobpsvr_AzureCalc_AzureCalcRateCard[[#This Row],[Region]]</f>
        <v>Production API Transactions (in 1000s)MOSP12</v>
      </c>
      <c r="B16427" s="775">
        <v>12</v>
      </c>
      <c r="C16427" s="775" t="s">
        <v>4235</v>
      </c>
      <c r="D16427" s="775" t="s">
        <v>606</v>
      </c>
      <c r="E16427" s="775">
        <v>999999</v>
      </c>
      <c r="F16427" s="775" t="s">
        <v>3386</v>
      </c>
      <c r="G16427" s="775" t="s">
        <v>4235</v>
      </c>
      <c r="H16427" s="775" t="s">
        <v>4235</v>
      </c>
      <c r="I16427" s="775" t="s">
        <v>4235</v>
      </c>
    </row>
    <row r="16428" spans="1:9">
      <c r="A16428" s="775" t="str">
        <f>Table_wabobpsvr_AzureCalc_AzureCalcRateCard[[#This Row],[ServiceName]]&amp;Table_wabobpsvr_AzureCalc_AzureCalcRateCard[[#This Row],[Price_Level]]&amp;Table_wabobpsvr_AzureCalc_AzureCalcRateCard[[#This Row],[Region]]</f>
        <v>Studio Experiment Compute HoursC7</v>
      </c>
      <c r="B16428" s="775">
        <v>7</v>
      </c>
      <c r="C16428" s="775" t="s">
        <v>4235</v>
      </c>
      <c r="D16428" s="775" t="s">
        <v>177</v>
      </c>
      <c r="E16428" s="775">
        <v>999999</v>
      </c>
      <c r="F16428" s="775" t="s">
        <v>3372</v>
      </c>
      <c r="G16428" s="775" t="s">
        <v>4235</v>
      </c>
      <c r="H16428" s="775" t="s">
        <v>4235</v>
      </c>
      <c r="I16428" s="775" t="s">
        <v>4235</v>
      </c>
    </row>
    <row r="16429" spans="1:9">
      <c r="A16429" s="775" t="str">
        <f>Table_wabobpsvr_AzureCalc_AzureCalcRateCard[[#This Row],[ServiceName]]&amp;Table_wabobpsvr_AzureCalc_AzureCalcRateCard[[#This Row],[Price_Level]]&amp;Table_wabobpsvr_AzureCalc_AzureCalcRateCard[[#This Row],[Region]]</f>
        <v>Studio Experiment Compute HoursD7</v>
      </c>
      <c r="B16429" s="775">
        <v>7</v>
      </c>
      <c r="C16429" s="775" t="s">
        <v>4235</v>
      </c>
      <c r="D16429" s="775" t="s">
        <v>176</v>
      </c>
      <c r="E16429" s="775">
        <v>999999</v>
      </c>
      <c r="F16429" s="775" t="s">
        <v>3372</v>
      </c>
      <c r="G16429" s="775" t="s">
        <v>4235</v>
      </c>
      <c r="H16429" s="775" t="s">
        <v>4235</v>
      </c>
      <c r="I16429" s="775" t="s">
        <v>4235</v>
      </c>
    </row>
    <row r="16430" spans="1:9">
      <c r="A16430" s="1039" t="str">
        <f>Table_wabobpsvr_AzureCalc_AzureCalcRateCard[[#This Row],[ServiceName]]&amp;Table_wabobpsvr_AzureCalc_AzureCalcRateCard[[#This Row],[Price_Level]]&amp;Table_wabobpsvr_AzureCalc_AzureCalcRateCard[[#This Row],[Region]]</f>
        <v>Studio Experiment Compute HoursMOSP6</v>
      </c>
      <c r="B16430" s="1039">
        <v>6</v>
      </c>
      <c r="C16430" s="1039" t="s">
        <v>4235</v>
      </c>
      <c r="D16430" s="1039" t="s">
        <v>606</v>
      </c>
      <c r="E16430" s="1039">
        <v>999999</v>
      </c>
      <c r="F16430" s="1039" t="s">
        <v>3372</v>
      </c>
      <c r="G16430" s="775" t="s">
        <v>4235</v>
      </c>
      <c r="H16430" s="775" t="s">
        <v>4235</v>
      </c>
      <c r="I16430" s="775" t="s">
        <v>4235</v>
      </c>
    </row>
    <row r="16431" spans="1:9">
      <c r="A16431" s="775" t="str">
        <f>Table_wabobpsvr_AzureCalc_AzureCalcRateCard[[#This Row],[ServiceName]]&amp;Table_wabobpsvr_AzureCalc_AzureCalcRateCard[[#This Row],[Price_Level]]&amp;Table_wabobpsvr_AzureCalc_AzureCalcRateCard[[#This Row],[Region]]</f>
        <v>Studio Experiment Compute HoursA6</v>
      </c>
      <c r="B16431" s="775">
        <v>6</v>
      </c>
      <c r="C16431" s="775" t="s">
        <v>4235</v>
      </c>
      <c r="D16431" s="775" t="s">
        <v>174</v>
      </c>
      <c r="E16431" s="775">
        <v>999999</v>
      </c>
      <c r="F16431" s="775" t="s">
        <v>3372</v>
      </c>
      <c r="G16431" s="775" t="s">
        <v>4235</v>
      </c>
      <c r="H16431" s="775" t="s">
        <v>4235</v>
      </c>
      <c r="I16431" s="775" t="s">
        <v>4235</v>
      </c>
    </row>
    <row r="16432" spans="1:9">
      <c r="A16432" s="775" t="str">
        <f>Table_wabobpsvr_AzureCalc_AzureCalcRateCard[[#This Row],[ServiceName]]&amp;Table_wabobpsvr_AzureCalc_AzureCalcRateCard[[#This Row],[Price_Level]]&amp;Table_wabobpsvr_AzureCalc_AzureCalcRateCard[[#This Row],[Region]]</f>
        <v>Studio Experiment Compute HoursB6</v>
      </c>
      <c r="B16432" s="775">
        <v>6</v>
      </c>
      <c r="C16432" s="775" t="s">
        <v>4235</v>
      </c>
      <c r="D16432" s="775" t="s">
        <v>175</v>
      </c>
      <c r="E16432" s="775">
        <v>999999</v>
      </c>
      <c r="F16432" s="775" t="s">
        <v>3372</v>
      </c>
      <c r="G16432" s="775" t="s">
        <v>4235</v>
      </c>
      <c r="H16432" s="775" t="s">
        <v>4235</v>
      </c>
      <c r="I16432" s="775" t="s">
        <v>4235</v>
      </c>
    </row>
    <row r="16433" spans="1:9">
      <c r="A16433" s="775" t="str">
        <f>Table_wabobpsvr_AzureCalc_AzureCalcRateCard[[#This Row],[ServiceName]]&amp;Table_wabobpsvr_AzureCalc_AzureCalcRateCard[[#This Row],[Price_Level]]&amp;Table_wabobpsvr_AzureCalc_AzureCalcRateCard[[#This Row],[Region]]</f>
        <v>Studio Experiment Compute HoursC6</v>
      </c>
      <c r="B16433" s="775">
        <v>6</v>
      </c>
      <c r="C16433" s="775" t="s">
        <v>4235</v>
      </c>
      <c r="D16433" s="775" t="s">
        <v>177</v>
      </c>
      <c r="E16433" s="775">
        <v>999999</v>
      </c>
      <c r="F16433" s="775" t="s">
        <v>3372</v>
      </c>
      <c r="G16433" s="775" t="s">
        <v>4235</v>
      </c>
      <c r="H16433" s="775" t="s">
        <v>4235</v>
      </c>
      <c r="I16433" s="775" t="s">
        <v>4235</v>
      </c>
    </row>
    <row r="16434" spans="1:9">
      <c r="A16434" s="775" t="str">
        <f>Table_wabobpsvr_AzureCalc_AzureCalcRateCard[[#This Row],[ServiceName]]&amp;Table_wabobpsvr_AzureCalc_AzureCalcRateCard[[#This Row],[Price_Level]]&amp;Table_wabobpsvr_AzureCalc_AzureCalcRateCard[[#This Row],[Region]]</f>
        <v>Studio Experiment Compute HoursD6</v>
      </c>
      <c r="B16434" s="775">
        <v>6</v>
      </c>
      <c r="C16434" s="775" t="s">
        <v>4235</v>
      </c>
      <c r="D16434" s="775" t="s">
        <v>176</v>
      </c>
      <c r="E16434" s="775">
        <v>999999</v>
      </c>
      <c r="F16434" s="775" t="s">
        <v>3372</v>
      </c>
      <c r="G16434" s="775" t="s">
        <v>4235</v>
      </c>
      <c r="H16434" s="775" t="s">
        <v>4235</v>
      </c>
      <c r="I16434" s="775" t="s">
        <v>4235</v>
      </c>
    </row>
    <row r="16435" spans="1:9">
      <c r="A16435" s="775" t="str">
        <f>Table_wabobpsvr_AzureCalc_AzureCalcRateCard[[#This Row],[ServiceName]]&amp;Table_wabobpsvr_AzureCalc_AzureCalcRateCard[[#This Row],[Price_Level]]&amp;Table_wabobpsvr_AzureCalc_AzureCalcRateCard[[#This Row],[Region]]</f>
        <v>Studio Experiment Compute HoursMOSP5</v>
      </c>
      <c r="B16435" s="775">
        <v>5</v>
      </c>
      <c r="C16435" s="775" t="s">
        <v>4235</v>
      </c>
      <c r="D16435" s="775" t="s">
        <v>606</v>
      </c>
      <c r="E16435" s="775">
        <v>999999</v>
      </c>
      <c r="F16435" s="775" t="s">
        <v>3372</v>
      </c>
      <c r="G16435" s="775" t="s">
        <v>4235</v>
      </c>
      <c r="H16435" s="775" t="s">
        <v>4235</v>
      </c>
      <c r="I16435" s="775" t="s">
        <v>4235</v>
      </c>
    </row>
    <row r="16436" spans="1:9">
      <c r="A16436" s="775" t="str">
        <f>Table_wabobpsvr_AzureCalc_AzureCalcRateCard[[#This Row],[ServiceName]]&amp;Table_wabobpsvr_AzureCalc_AzureCalcRateCard[[#This Row],[Price_Level]]&amp;Table_wabobpsvr_AzureCalc_AzureCalcRateCard[[#This Row],[Region]]</f>
        <v>Studio Experiment Compute HoursA5</v>
      </c>
      <c r="B16436" s="775">
        <v>5</v>
      </c>
      <c r="C16436" s="775" t="s">
        <v>4235</v>
      </c>
      <c r="D16436" s="775" t="s">
        <v>174</v>
      </c>
      <c r="E16436" s="775">
        <v>999999</v>
      </c>
      <c r="F16436" s="775" t="s">
        <v>3372</v>
      </c>
      <c r="G16436" s="775" t="s">
        <v>4235</v>
      </c>
      <c r="H16436" s="775" t="s">
        <v>4235</v>
      </c>
      <c r="I16436" s="775" t="s">
        <v>4235</v>
      </c>
    </row>
    <row r="16437" spans="1:9">
      <c r="A16437" s="775" t="str">
        <f>Table_wabobpsvr_AzureCalc_AzureCalcRateCard[[#This Row],[ServiceName]]&amp;Table_wabobpsvr_AzureCalc_AzureCalcRateCard[[#This Row],[Price_Level]]&amp;Table_wabobpsvr_AzureCalc_AzureCalcRateCard[[#This Row],[Region]]</f>
        <v>Active UsersD14</v>
      </c>
      <c r="B16437" s="775">
        <v>14</v>
      </c>
      <c r="C16437" s="775" t="s">
        <v>4235</v>
      </c>
      <c r="D16437" s="775" t="s">
        <v>176</v>
      </c>
      <c r="E16437" s="775">
        <v>999999</v>
      </c>
      <c r="F16437" s="775" t="s">
        <v>3520</v>
      </c>
      <c r="G16437" s="775" t="s">
        <v>4235</v>
      </c>
      <c r="H16437" s="775" t="s">
        <v>4235</v>
      </c>
      <c r="I16437" s="775" t="s">
        <v>4235</v>
      </c>
    </row>
    <row r="16438" spans="1:9">
      <c r="A16438" s="775" t="str">
        <f>Table_wabobpsvr_AzureCalc_AzureCalcRateCard[[#This Row],[ServiceName]]&amp;Table_wabobpsvr_AzureCalc_AzureCalcRateCard[[#This Row],[Price_Level]]&amp;Table_wabobpsvr_AzureCalc_AzureCalcRateCard[[#This Row],[Region]]</f>
        <v>Active UsersMOSP15</v>
      </c>
      <c r="B16438" s="775">
        <v>15</v>
      </c>
      <c r="C16438" s="775" t="s">
        <v>4235</v>
      </c>
      <c r="D16438" s="775" t="s">
        <v>606</v>
      </c>
      <c r="E16438" s="775">
        <v>999999</v>
      </c>
      <c r="F16438" s="775" t="s">
        <v>3520</v>
      </c>
      <c r="G16438" s="775" t="s">
        <v>4235</v>
      </c>
      <c r="H16438" s="775" t="s">
        <v>4235</v>
      </c>
      <c r="I16438" s="775" t="s">
        <v>4235</v>
      </c>
    </row>
    <row r="16439" spans="1:9">
      <c r="A16439" s="775" t="str">
        <f>Table_wabobpsvr_AzureCalc_AzureCalcRateCard[[#This Row],[ServiceName]]&amp;Table_wabobpsvr_AzureCalc_AzureCalcRateCard[[#This Row],[Price_Level]]&amp;Table_wabobpsvr_AzureCalc_AzureCalcRateCard[[#This Row],[Region]]</f>
        <v>Active UsersA15</v>
      </c>
      <c r="B16439" s="775">
        <v>15</v>
      </c>
      <c r="C16439" s="775" t="s">
        <v>4235</v>
      </c>
      <c r="D16439" s="775" t="s">
        <v>174</v>
      </c>
      <c r="E16439" s="775">
        <v>999999</v>
      </c>
      <c r="F16439" s="775" t="s">
        <v>3520</v>
      </c>
      <c r="G16439" s="775" t="s">
        <v>4235</v>
      </c>
      <c r="H16439" s="775" t="s">
        <v>4235</v>
      </c>
      <c r="I16439" s="775" t="s">
        <v>4235</v>
      </c>
    </row>
    <row r="16440" spans="1:9">
      <c r="A16440" s="1039" t="str">
        <f>Table_wabobpsvr_AzureCalc_AzureCalcRateCard[[#This Row],[ServiceName]]&amp;Table_wabobpsvr_AzureCalc_AzureCalcRateCard[[#This Row],[Price_Level]]&amp;Table_wabobpsvr_AzureCalc_AzureCalcRateCard[[#This Row],[Region]]</f>
        <v>Active UsersB15</v>
      </c>
      <c r="B16440" s="1039">
        <v>15</v>
      </c>
      <c r="C16440" s="1039" t="s">
        <v>4235</v>
      </c>
      <c r="D16440" s="1039" t="s">
        <v>175</v>
      </c>
      <c r="E16440" s="1039">
        <v>999999</v>
      </c>
      <c r="F16440" s="1039" t="s">
        <v>3520</v>
      </c>
      <c r="G16440" s="775" t="s">
        <v>4235</v>
      </c>
      <c r="H16440" s="775" t="s">
        <v>4235</v>
      </c>
      <c r="I16440" s="775" t="s">
        <v>4235</v>
      </c>
    </row>
    <row r="16441" spans="1:9">
      <c r="A16441" s="775" t="str">
        <f>Table_wabobpsvr_AzureCalc_AzureCalcRateCard[[#This Row],[ServiceName]]&amp;Table_wabobpsvr_AzureCalc_AzureCalcRateCard[[#This Row],[Price_Level]]&amp;Table_wabobpsvr_AzureCalc_AzureCalcRateCard[[#This Row],[Region]]</f>
        <v>Active UsersC15</v>
      </c>
      <c r="B16441" s="775">
        <v>15</v>
      </c>
      <c r="C16441" s="775" t="s">
        <v>4235</v>
      </c>
      <c r="D16441" s="775" t="s">
        <v>177</v>
      </c>
      <c r="E16441" s="775">
        <v>999999</v>
      </c>
      <c r="F16441" s="775" t="s">
        <v>3520</v>
      </c>
      <c r="G16441" s="775" t="s">
        <v>4235</v>
      </c>
      <c r="H16441" s="775" t="s">
        <v>4235</v>
      </c>
      <c r="I16441" s="775" t="s">
        <v>4235</v>
      </c>
    </row>
    <row r="16442" spans="1:9">
      <c r="A16442" s="775" t="str">
        <f>Table_wabobpsvr_AzureCalc_AzureCalcRateCard[[#This Row],[ServiceName]]&amp;Table_wabobpsvr_AzureCalc_AzureCalcRateCard[[#This Row],[Price_Level]]&amp;Table_wabobpsvr_AzureCalc_AzureCalcRateCard[[#This Row],[Region]]</f>
        <v>Active UsersD15</v>
      </c>
      <c r="B16442" s="775">
        <v>15</v>
      </c>
      <c r="C16442" s="775" t="s">
        <v>4235</v>
      </c>
      <c r="D16442" s="775" t="s">
        <v>176</v>
      </c>
      <c r="E16442" s="775">
        <v>999999</v>
      </c>
      <c r="F16442" s="775" t="s">
        <v>3520</v>
      </c>
      <c r="G16442" s="775" t="s">
        <v>4235</v>
      </c>
      <c r="H16442" s="775" t="s">
        <v>4235</v>
      </c>
      <c r="I16442" s="775" t="s">
        <v>4235</v>
      </c>
    </row>
    <row r="16443" spans="1:9">
      <c r="A16443" s="1039" t="str">
        <f>Table_wabobpsvr_AzureCalc_AzureCalcRateCard[[#This Row],[ServiceName]]&amp;Table_wabobpsvr_AzureCalc_AzureCalcRateCard[[#This Row],[Price_Level]]&amp;Table_wabobpsvr_AzureCalc_AzureCalcRateCard[[#This Row],[Region]]</f>
        <v>ExpressRoute (Metered) 2 Gbps Connections - Zone 1A0</v>
      </c>
      <c r="B16443" s="1039">
        <v>0</v>
      </c>
      <c r="C16443" s="1039" t="s">
        <v>7427</v>
      </c>
      <c r="D16443" s="1039" t="s">
        <v>174</v>
      </c>
      <c r="E16443" s="1039">
        <v>27.286100000000001</v>
      </c>
      <c r="F16443" s="1039" t="s">
        <v>7449</v>
      </c>
      <c r="G16443" s="775"/>
      <c r="H16443" s="775"/>
      <c r="I16443" s="775" t="s">
        <v>7450</v>
      </c>
    </row>
    <row r="16444" spans="1:9">
      <c r="A16444" s="775" t="str">
        <f>Table_wabobpsvr_AzureCalc_AzureCalcRateCard[[#This Row],[ServiceName]]&amp;Table_wabobpsvr_AzureCalc_AzureCalcRateCard[[#This Row],[Price_Level]]&amp;Table_wabobpsvr_AzureCalc_AzureCalcRateCard[[#This Row],[Region]]</f>
        <v>Machine Learning Studio Experiment HoursB16</v>
      </c>
      <c r="B16444" s="775">
        <v>16</v>
      </c>
      <c r="C16444" s="775" t="s">
        <v>4235</v>
      </c>
      <c r="D16444" s="775" t="s">
        <v>175</v>
      </c>
      <c r="E16444" s="775">
        <v>999999</v>
      </c>
      <c r="F16444" s="775" t="s">
        <v>1084</v>
      </c>
      <c r="G16444" s="775" t="s">
        <v>4235</v>
      </c>
      <c r="H16444" s="775" t="s">
        <v>4235</v>
      </c>
      <c r="I16444" s="775" t="s">
        <v>4235</v>
      </c>
    </row>
    <row r="16445" spans="1:9">
      <c r="A16445" s="775" t="str">
        <f>Table_wabobpsvr_AzureCalc_AzureCalcRateCard[[#This Row],[ServiceName]]&amp;Table_wabobpsvr_AzureCalc_AzureCalcRateCard[[#This Row],[Price_Level]]&amp;Table_wabobpsvr_AzureCalc_AzureCalcRateCard[[#This Row],[Region]]</f>
        <v>Basic Elastic DTU PackA14</v>
      </c>
      <c r="B16445" s="775">
        <v>14</v>
      </c>
      <c r="C16445" s="775" t="s">
        <v>7258</v>
      </c>
      <c r="D16445" s="775" t="s">
        <v>174</v>
      </c>
      <c r="E16445" s="775">
        <v>5.8999999999999997E-2</v>
      </c>
      <c r="F16445" s="775" t="s">
        <v>7098</v>
      </c>
      <c r="G16445" s="775" t="s">
        <v>7220</v>
      </c>
      <c r="H16445" s="775" t="s">
        <v>7291</v>
      </c>
      <c r="I16445" s="775" t="s">
        <v>7200</v>
      </c>
    </row>
    <row r="16446" spans="1:9">
      <c r="A16446" s="775" t="str">
        <f>Table_wabobpsvr_AzureCalc_AzureCalcRateCard[[#This Row],[ServiceName]]&amp;Table_wabobpsvr_AzureCalc_AzureCalcRateCard[[#This Row],[Price_Level]]&amp;Table_wabobpsvr_AzureCalc_AzureCalcRateCard[[#This Row],[Region]]</f>
        <v>A9 Cloud ServicesMOSP16</v>
      </c>
      <c r="B16446" s="775">
        <v>16</v>
      </c>
      <c r="C16446" s="775" t="s">
        <v>680</v>
      </c>
      <c r="D16446" s="775" t="s">
        <v>606</v>
      </c>
      <c r="E16446" s="775">
        <v>999999</v>
      </c>
      <c r="F16446" s="775" t="s">
        <v>697</v>
      </c>
      <c r="G16446" s="775" t="s">
        <v>4235</v>
      </c>
      <c r="H16446" s="775" t="s">
        <v>4235</v>
      </c>
      <c r="I16446" s="775" t="s">
        <v>4235</v>
      </c>
    </row>
    <row r="16447" spans="1:9">
      <c r="A16447" s="775" t="str">
        <f>Table_wabobpsvr_AzureCalc_AzureCalcRateCard[[#This Row],[ServiceName]]&amp;Table_wabobpsvr_AzureCalc_AzureCalcRateCard[[#This Row],[Price_Level]]&amp;Table_wabobpsvr_AzureCalc_AzureCalcRateCard[[#This Row],[Region]]</f>
        <v>Mobile Services FreeB16</v>
      </c>
      <c r="B16447" s="775">
        <v>16</v>
      </c>
      <c r="C16447" s="775" t="s">
        <v>4235</v>
      </c>
      <c r="D16447" s="775" t="s">
        <v>175</v>
      </c>
      <c r="E16447" s="775">
        <v>999999</v>
      </c>
      <c r="F16447" s="775" t="s">
        <v>756</v>
      </c>
      <c r="G16447" s="775" t="s">
        <v>4235</v>
      </c>
      <c r="H16447" s="775" t="s">
        <v>4235</v>
      </c>
      <c r="I16447" s="775" t="s">
        <v>4235</v>
      </c>
    </row>
    <row r="16448" spans="1:9">
      <c r="A16448" s="775" t="str">
        <f>Table_wabobpsvr_AzureCalc_AzureCalcRateCard[[#This Row],[ServiceName]]&amp;Table_wabobpsvr_AzureCalc_AzureCalcRateCard[[#This Row],[Price_Level]]&amp;Table_wabobpsvr_AzureCalc_AzureCalcRateCard[[#This Row],[Region]]</f>
        <v>Premium P1 Secondary Active Geo Database DaysD16</v>
      </c>
      <c r="B16448" s="775">
        <v>16</v>
      </c>
      <c r="C16448" s="775" t="s">
        <v>1071</v>
      </c>
      <c r="D16448" s="775" t="s">
        <v>176</v>
      </c>
      <c r="E16448" s="775">
        <v>14.537599999999999</v>
      </c>
      <c r="F16448" s="775" t="s">
        <v>1227</v>
      </c>
      <c r="G16448" s="775" t="s">
        <v>3458</v>
      </c>
      <c r="H16448" s="775" t="s">
        <v>3459</v>
      </c>
      <c r="I16448" s="775" t="s">
        <v>4235</v>
      </c>
    </row>
    <row r="16449" spans="1:9">
      <c r="A16449" s="775" t="str">
        <f>Table_wabobpsvr_AzureCalc_AzureCalcRateCard[[#This Row],[ServiceName]]&amp;Table_wabobpsvr_AzureCalc_AzureCalcRateCard[[#This Row],[Price_Level]]&amp;Table_wabobpsvr_AzureCalc_AzureCalcRateCard[[#This Row],[Region]]</f>
        <v>D11 HDInsightMOSP13</v>
      </c>
      <c r="B16449" s="775">
        <v>13</v>
      </c>
      <c r="C16449" s="775" t="s">
        <v>87</v>
      </c>
      <c r="D16449" s="775" t="s">
        <v>606</v>
      </c>
      <c r="E16449" s="775">
        <v>0.47</v>
      </c>
      <c r="F16449" s="775" t="s">
        <v>3962</v>
      </c>
      <c r="G16449" s="775" t="s">
        <v>4235</v>
      </c>
      <c r="H16449" s="775" t="s">
        <v>4235</v>
      </c>
      <c r="I16449" s="775" t="s">
        <v>5810</v>
      </c>
    </row>
    <row r="16450" spans="1:9">
      <c r="A16450" s="775" t="str">
        <f>Table_wabobpsvr_AzureCalc_AzureCalcRateCard[[#This Row],[ServiceName]]&amp;Table_wabobpsvr_AzureCalc_AzureCalcRateCard[[#This Row],[Price_Level]]&amp;Table_wabobpsvr_AzureCalc_AzureCalcRateCard[[#This Row],[Region]]</f>
        <v>D11 HDInsightA13</v>
      </c>
      <c r="B16450" s="775">
        <v>13</v>
      </c>
      <c r="C16450" s="775" t="s">
        <v>87</v>
      </c>
      <c r="D16450" s="775" t="s">
        <v>174</v>
      </c>
      <c r="E16450" s="775">
        <v>0.45590000000000003</v>
      </c>
      <c r="F16450" s="775" t="s">
        <v>3962</v>
      </c>
      <c r="G16450" s="775" t="s">
        <v>4042</v>
      </c>
      <c r="H16450" s="775" t="s">
        <v>4043</v>
      </c>
      <c r="I16450" s="775" t="s">
        <v>5810</v>
      </c>
    </row>
    <row r="16451" spans="1:9">
      <c r="A16451" s="775" t="str">
        <f>Table_wabobpsvr_AzureCalc_AzureCalcRateCard[[#This Row],[ServiceName]]&amp;Table_wabobpsvr_AzureCalc_AzureCalcRateCard[[#This Row],[Price_Level]]&amp;Table_wabobpsvr_AzureCalc_AzureCalcRateCard[[#This Row],[Region]]</f>
        <v>D11 HDInsightB13</v>
      </c>
      <c r="B16451" s="775">
        <v>13</v>
      </c>
      <c r="C16451" s="775" t="s">
        <v>87</v>
      </c>
      <c r="D16451" s="775" t="s">
        <v>175</v>
      </c>
      <c r="E16451" s="775">
        <v>0.44180000000000003</v>
      </c>
      <c r="F16451" s="775" t="s">
        <v>3962</v>
      </c>
      <c r="G16451" s="775" t="s">
        <v>4042</v>
      </c>
      <c r="H16451" s="775" t="s">
        <v>4043</v>
      </c>
      <c r="I16451" s="775" t="s">
        <v>5810</v>
      </c>
    </row>
    <row r="16452" spans="1:9">
      <c r="A16452" s="775" t="str">
        <f>Table_wabobpsvr_AzureCalc_AzureCalcRateCard[[#This Row],[ServiceName]]&amp;Table_wabobpsvr_AzureCalc_AzureCalcRateCard[[#This Row],[Price_Level]]&amp;Table_wabobpsvr_AzureCalc_AzureCalcRateCard[[#This Row],[Region]]</f>
        <v>D11 HDInsightC13</v>
      </c>
      <c r="B16452" s="775">
        <v>13</v>
      </c>
      <c r="C16452" s="775" t="s">
        <v>87</v>
      </c>
      <c r="D16452" s="775" t="s">
        <v>177</v>
      </c>
      <c r="E16452" s="775">
        <v>0.42770000000000002</v>
      </c>
      <c r="F16452" s="775" t="s">
        <v>3962</v>
      </c>
      <c r="G16452" s="775" t="s">
        <v>4042</v>
      </c>
      <c r="H16452" s="775" t="s">
        <v>4043</v>
      </c>
      <c r="I16452" s="775" t="s">
        <v>5810</v>
      </c>
    </row>
    <row r="16453" spans="1:9">
      <c r="A16453" s="775" t="str">
        <f>Table_wabobpsvr_AzureCalc_AzureCalcRateCard[[#This Row],[ServiceName]]&amp;Table_wabobpsvr_AzureCalc_AzureCalcRateCard[[#This Row],[Price_Level]]&amp;Table_wabobpsvr_AzureCalc_AzureCalcRateCard[[#This Row],[Region]]</f>
        <v>D11 HDInsightD13</v>
      </c>
      <c r="B16453" s="775">
        <v>13</v>
      </c>
      <c r="C16453" s="775" t="s">
        <v>87</v>
      </c>
      <c r="D16453" s="775" t="s">
        <v>176</v>
      </c>
      <c r="E16453" s="775">
        <v>0.41360000000000002</v>
      </c>
      <c r="F16453" s="775" t="s">
        <v>3962</v>
      </c>
      <c r="G16453" s="775" t="s">
        <v>4042</v>
      </c>
      <c r="H16453" s="775" t="s">
        <v>4043</v>
      </c>
      <c r="I16453" s="775" t="s">
        <v>5810</v>
      </c>
    </row>
    <row r="16454" spans="1:9">
      <c r="A16454" s="1039" t="str">
        <f>Table_wabobpsvr_AzureCalc_AzureCalcRateCard[[#This Row],[ServiceName]]&amp;Table_wabobpsvr_AzureCalc_AzureCalcRateCard[[#This Row],[Price_Level]]&amp;Table_wabobpsvr_AzureCalc_AzureCalcRateCard[[#This Row],[Region]]</f>
        <v>D11 HDInsightMOSP11</v>
      </c>
      <c r="B16454" s="1039">
        <v>11</v>
      </c>
      <c r="C16454" s="1039" t="s">
        <v>87</v>
      </c>
      <c r="D16454" s="1039" t="s">
        <v>606</v>
      </c>
      <c r="E16454" s="1039">
        <v>0.41099999999999998</v>
      </c>
      <c r="F16454" s="1039" t="s">
        <v>3962</v>
      </c>
      <c r="G16454" s="775" t="s">
        <v>4235</v>
      </c>
      <c r="H16454" s="775" t="s">
        <v>3980</v>
      </c>
      <c r="I16454" s="775" t="s">
        <v>5811</v>
      </c>
    </row>
    <row r="16455" spans="1:9">
      <c r="A16455" s="775" t="str">
        <f>Table_wabobpsvr_AzureCalc_AzureCalcRateCard[[#This Row],[ServiceName]]&amp;Table_wabobpsvr_AzureCalc_AzureCalcRateCard[[#This Row],[Price_Level]]&amp;Table_wabobpsvr_AzureCalc_AzureCalcRateCard[[#This Row],[Region]]</f>
        <v>D12 HDInsightMOSP13</v>
      </c>
      <c r="B16455" s="775">
        <v>13</v>
      </c>
      <c r="C16455" s="775" t="s">
        <v>87</v>
      </c>
      <c r="D16455" s="775" t="s">
        <v>606</v>
      </c>
      <c r="E16455" s="775">
        <v>0.93899999999999995</v>
      </c>
      <c r="F16455" s="775" t="s">
        <v>4003</v>
      </c>
      <c r="G16455" s="775" t="s">
        <v>4235</v>
      </c>
      <c r="H16455" s="775" t="s">
        <v>4235</v>
      </c>
      <c r="I16455" s="775" t="s">
        <v>5812</v>
      </c>
    </row>
    <row r="16456" spans="1:9">
      <c r="A16456" s="775" t="str">
        <f>Table_wabobpsvr_AzureCalc_AzureCalcRateCard[[#This Row],[ServiceName]]&amp;Table_wabobpsvr_AzureCalc_AzureCalcRateCard[[#This Row],[Price_Level]]&amp;Table_wabobpsvr_AzureCalc_AzureCalcRateCard[[#This Row],[Region]]</f>
        <v>D12 HDInsightA13</v>
      </c>
      <c r="B16456" s="775">
        <v>13</v>
      </c>
      <c r="C16456" s="775" t="s">
        <v>87</v>
      </c>
      <c r="D16456" s="775" t="s">
        <v>174</v>
      </c>
      <c r="E16456" s="775">
        <v>0.91083000000000003</v>
      </c>
      <c r="F16456" s="775" t="s">
        <v>4003</v>
      </c>
      <c r="G16456" s="775" t="s">
        <v>4044</v>
      </c>
      <c r="H16456" s="775" t="s">
        <v>4045</v>
      </c>
      <c r="I16456" s="775" t="s">
        <v>5812</v>
      </c>
    </row>
    <row r="16457" spans="1:9">
      <c r="A16457" s="775" t="str">
        <f>Table_wabobpsvr_AzureCalc_AzureCalcRateCard[[#This Row],[ServiceName]]&amp;Table_wabobpsvr_AzureCalc_AzureCalcRateCard[[#This Row],[Price_Level]]&amp;Table_wabobpsvr_AzureCalc_AzureCalcRateCard[[#This Row],[Region]]</f>
        <v>D12 HDInsightB13</v>
      </c>
      <c r="B16457" s="775">
        <v>13</v>
      </c>
      <c r="C16457" s="775" t="s">
        <v>87</v>
      </c>
      <c r="D16457" s="775" t="s">
        <v>175</v>
      </c>
      <c r="E16457" s="775">
        <v>0.88266</v>
      </c>
      <c r="F16457" s="775" t="s">
        <v>4003</v>
      </c>
      <c r="G16457" s="775" t="s">
        <v>4044</v>
      </c>
      <c r="H16457" s="775" t="s">
        <v>4045</v>
      </c>
      <c r="I16457" s="775" t="s">
        <v>5812</v>
      </c>
    </row>
    <row r="16458" spans="1:9">
      <c r="A16458" s="775" t="str">
        <f>Table_wabobpsvr_AzureCalc_AzureCalcRateCard[[#This Row],[ServiceName]]&amp;Table_wabobpsvr_AzureCalc_AzureCalcRateCard[[#This Row],[Price_Level]]&amp;Table_wabobpsvr_AzureCalc_AzureCalcRateCard[[#This Row],[Region]]</f>
        <v>D12 HDInsightC13</v>
      </c>
      <c r="B16458" s="775">
        <v>13</v>
      </c>
      <c r="C16458" s="775" t="s">
        <v>87</v>
      </c>
      <c r="D16458" s="775" t="s">
        <v>177</v>
      </c>
      <c r="E16458" s="775">
        <v>0.85448999999999997</v>
      </c>
      <c r="F16458" s="775" t="s">
        <v>4003</v>
      </c>
      <c r="G16458" s="775" t="s">
        <v>4044</v>
      </c>
      <c r="H16458" s="775" t="s">
        <v>4045</v>
      </c>
      <c r="I16458" s="775" t="s">
        <v>5812</v>
      </c>
    </row>
    <row r="16459" spans="1:9">
      <c r="A16459" s="775" t="str">
        <f>Table_wabobpsvr_AzureCalc_AzureCalcRateCard[[#This Row],[ServiceName]]&amp;Table_wabobpsvr_AzureCalc_AzureCalcRateCard[[#This Row],[Price_Level]]&amp;Table_wabobpsvr_AzureCalc_AzureCalcRateCard[[#This Row],[Region]]</f>
        <v>D12 HDInsightD13</v>
      </c>
      <c r="B16459" s="775">
        <v>13</v>
      </c>
      <c r="C16459" s="775" t="s">
        <v>87</v>
      </c>
      <c r="D16459" s="775" t="s">
        <v>176</v>
      </c>
      <c r="E16459" s="775">
        <v>0.82632000000000005</v>
      </c>
      <c r="F16459" s="775" t="s">
        <v>4003</v>
      </c>
      <c r="G16459" s="775" t="s">
        <v>4044</v>
      </c>
      <c r="H16459" s="775" t="s">
        <v>4045</v>
      </c>
      <c r="I16459" s="775" t="s">
        <v>5812</v>
      </c>
    </row>
    <row r="16460" spans="1:9">
      <c r="A16460" s="775" t="str">
        <f>Table_wabobpsvr_AzureCalc_AzureCalcRateCard[[#This Row],[ServiceName]]&amp;Table_wabobpsvr_AzureCalc_AzureCalcRateCard[[#This Row],[Price_Level]]&amp;Table_wabobpsvr_AzureCalc_AzureCalcRateCard[[#This Row],[Region]]</f>
        <v>D12 HDInsightMOSP11</v>
      </c>
      <c r="B16460" s="775">
        <v>11</v>
      </c>
      <c r="C16460" s="775" t="s">
        <v>87</v>
      </c>
      <c r="D16460" s="775" t="s">
        <v>606</v>
      </c>
      <c r="E16460" s="775">
        <v>0.82199999999999995</v>
      </c>
      <c r="F16460" s="775" t="s">
        <v>4003</v>
      </c>
      <c r="G16460" s="775" t="s">
        <v>4235</v>
      </c>
      <c r="H16460" s="775" t="s">
        <v>4235</v>
      </c>
      <c r="I16460" s="775" t="s">
        <v>5813</v>
      </c>
    </row>
    <row r="16461" spans="1:9">
      <c r="A16461" s="775" t="str">
        <f>Table_wabobpsvr_AzureCalc_AzureCalcRateCard[[#This Row],[ServiceName]]&amp;Table_wabobpsvr_AzureCalc_AzureCalcRateCard[[#This Row],[Price_Level]]&amp;Table_wabobpsvr_AzureCalc_AzureCalcRateCard[[#This Row],[Region]]</f>
        <v>D12 HDInsightA11</v>
      </c>
      <c r="B16461" s="775">
        <v>11</v>
      </c>
      <c r="C16461" s="775" t="s">
        <v>87</v>
      </c>
      <c r="D16461" s="775" t="s">
        <v>174</v>
      </c>
      <c r="E16461" s="775">
        <v>0.79734000000000005</v>
      </c>
      <c r="F16461" s="775" t="s">
        <v>4003</v>
      </c>
      <c r="G16461" s="775" t="s">
        <v>4012</v>
      </c>
      <c r="H16461" s="775" t="s">
        <v>4013</v>
      </c>
      <c r="I16461" s="775" t="s">
        <v>5813</v>
      </c>
    </row>
    <row r="16462" spans="1:9">
      <c r="A16462" s="1039" t="str">
        <f>Table_wabobpsvr_AzureCalc_AzureCalcRateCard[[#This Row],[ServiceName]]&amp;Table_wabobpsvr_AzureCalc_AzureCalcRateCard[[#This Row],[Price_Level]]&amp;Table_wabobpsvr_AzureCalc_AzureCalcRateCard[[#This Row],[Region]]</f>
        <v>D12 HDInsightB11</v>
      </c>
      <c r="B16462" s="1039">
        <v>11</v>
      </c>
      <c r="C16462" s="1039" t="s">
        <v>87</v>
      </c>
      <c r="D16462" s="1039" t="s">
        <v>175</v>
      </c>
      <c r="E16462" s="1039">
        <v>0.77268000000000003</v>
      </c>
      <c r="F16462" s="1039" t="s">
        <v>4003</v>
      </c>
      <c r="G16462" s="775" t="s">
        <v>4012</v>
      </c>
      <c r="H16462" s="775" t="s">
        <v>4013</v>
      </c>
      <c r="I16462" s="775" t="s">
        <v>5813</v>
      </c>
    </row>
    <row r="16463" spans="1:9">
      <c r="A16463" s="1039" t="str">
        <f>Table_wabobpsvr_AzureCalc_AzureCalcRateCard[[#This Row],[ServiceName]]&amp;Table_wabobpsvr_AzureCalc_AzureCalcRateCard[[#This Row],[Price_Level]]&amp;Table_wabobpsvr_AzureCalc_AzureCalcRateCard[[#This Row],[Region]]</f>
        <v>D12 HDInsightC11</v>
      </c>
      <c r="B16463" s="1039">
        <v>11</v>
      </c>
      <c r="C16463" s="1039" t="s">
        <v>87</v>
      </c>
      <c r="D16463" s="1039" t="s">
        <v>177</v>
      </c>
      <c r="E16463" s="1039">
        <v>0.74802000000000002</v>
      </c>
      <c r="F16463" s="1039" t="s">
        <v>4003</v>
      </c>
      <c r="G16463" s="775" t="s">
        <v>4012</v>
      </c>
      <c r="H16463" s="775" t="s">
        <v>4013</v>
      </c>
      <c r="I16463" s="775" t="s">
        <v>5813</v>
      </c>
    </row>
    <row r="16464" spans="1:9">
      <c r="A16464" s="1039" t="str">
        <f>Table_wabobpsvr_AzureCalc_AzureCalcRateCard[[#This Row],[ServiceName]]&amp;Table_wabobpsvr_AzureCalc_AzureCalcRateCard[[#This Row],[Price_Level]]&amp;Table_wabobpsvr_AzureCalc_AzureCalcRateCard[[#This Row],[Region]]</f>
        <v>Basic Gateway HoursC14</v>
      </c>
      <c r="B16464" s="1039">
        <v>14</v>
      </c>
      <c r="C16464" s="1039" t="s">
        <v>87</v>
      </c>
      <c r="D16464" s="1039" t="s">
        <v>177</v>
      </c>
      <c r="E16464" s="1039">
        <v>4.0899999999999999E-2</v>
      </c>
      <c r="F16464" s="1039" t="s">
        <v>4539</v>
      </c>
      <c r="G16464" s="775" t="s">
        <v>3041</v>
      </c>
      <c r="H16464" s="775" t="s">
        <v>4540</v>
      </c>
      <c r="I16464" s="775" t="s">
        <v>5755</v>
      </c>
    </row>
    <row r="16465" spans="1:9">
      <c r="A16465" s="1039" t="str">
        <f>Table_wabobpsvr_AzureCalc_AzureCalcRateCard[[#This Row],[ServiceName]]&amp;Table_wabobpsvr_AzureCalc_AzureCalcRateCard[[#This Row],[Price_Level]]&amp;Table_wabobpsvr_AzureCalc_AzureCalcRateCard[[#This Row],[Region]]</f>
        <v>Basic Gateway HoursD14</v>
      </c>
      <c r="B16465" s="1039">
        <v>14</v>
      </c>
      <c r="C16465" s="1039" t="s">
        <v>87</v>
      </c>
      <c r="D16465" s="1039" t="s">
        <v>176</v>
      </c>
      <c r="E16465" s="1039">
        <v>3.9600000000000003E-2</v>
      </c>
      <c r="F16465" s="1039" t="s">
        <v>4539</v>
      </c>
      <c r="G16465" s="775" t="s">
        <v>3041</v>
      </c>
      <c r="H16465" s="775" t="s">
        <v>4540</v>
      </c>
      <c r="I16465" s="775" t="s">
        <v>5755</v>
      </c>
    </row>
    <row r="16466" spans="1:9">
      <c r="A16466" s="1039" t="str">
        <f>Table_wabobpsvr_AzureCalc_AzureCalcRateCard[[#This Row],[ServiceName]]&amp;Table_wabobpsvr_AzureCalc_AzureCalcRateCard[[#This Row],[Price_Level]]&amp;Table_wabobpsvr_AzureCalc_AzureCalcRateCard[[#This Row],[Region]]</f>
        <v>Inter VNET Data Transfer Out (GB)MOSP14</v>
      </c>
      <c r="B16466" s="1039">
        <v>14</v>
      </c>
      <c r="C16466" s="1039" t="s">
        <v>9</v>
      </c>
      <c r="D16466" s="1039" t="s">
        <v>606</v>
      </c>
      <c r="E16466" s="1039">
        <v>999999</v>
      </c>
      <c r="F16466" s="1039" t="s">
        <v>4461</v>
      </c>
      <c r="G16466" s="775" t="s">
        <v>4235</v>
      </c>
      <c r="H16466" s="775" t="s">
        <v>4235</v>
      </c>
      <c r="I16466" s="775" t="s">
        <v>4617</v>
      </c>
    </row>
    <row r="16467" spans="1:9">
      <c r="A16467" s="775" t="str">
        <f>Table_wabobpsvr_AzureCalc_AzureCalcRateCard[[#This Row],[ServiceName]]&amp;Table_wabobpsvr_AzureCalc_AzureCalcRateCard[[#This Row],[Price_Level]]&amp;Table_wabobpsvr_AzureCalc_AzureCalcRateCard[[#This Row],[Region]]</f>
        <v>Inter VNET Data Transfer Out (GB)A14</v>
      </c>
      <c r="B16467" s="775">
        <v>14</v>
      </c>
      <c r="C16467" s="775" t="s">
        <v>9</v>
      </c>
      <c r="D16467" s="775" t="s">
        <v>174</v>
      </c>
      <c r="E16467" s="775">
        <v>4.2700000000000002E-2</v>
      </c>
      <c r="F16467" s="775" t="s">
        <v>4461</v>
      </c>
      <c r="G16467" s="775" t="s">
        <v>4462</v>
      </c>
      <c r="H16467" s="775" t="s">
        <v>2448</v>
      </c>
      <c r="I16467" s="775" t="s">
        <v>4617</v>
      </c>
    </row>
    <row r="16468" spans="1:9">
      <c r="A16468" s="775" t="str">
        <f>Table_wabobpsvr_AzureCalc_AzureCalcRateCard[[#This Row],[ServiceName]]&amp;Table_wabobpsvr_AzureCalc_AzureCalcRateCard[[#This Row],[Price_Level]]&amp;Table_wabobpsvr_AzureCalc_AzureCalcRateCard[[#This Row],[Region]]</f>
        <v>Standard_G4 Cloud ServicesD</v>
      </c>
      <c r="B16468" s="775"/>
      <c r="C16468" s="775" t="s">
        <v>4235</v>
      </c>
      <c r="D16468" s="775" t="s">
        <v>176</v>
      </c>
      <c r="E16468" s="775">
        <v>999999</v>
      </c>
      <c r="F16468" s="775" t="s">
        <v>3033</v>
      </c>
      <c r="G16468" s="775" t="s">
        <v>4235</v>
      </c>
      <c r="H16468" s="775" t="s">
        <v>4235</v>
      </c>
      <c r="I16468" s="775" t="s">
        <v>4235</v>
      </c>
    </row>
    <row r="16469" spans="1:9">
      <c r="A16469" s="775" t="str">
        <f>Table_wabobpsvr_AzureCalc_AzureCalcRateCard[[#This Row],[ServiceName]]&amp;Table_wabobpsvr_AzureCalc_AzureCalcRateCard[[#This Row],[Price_Level]]&amp;Table_wabobpsvr_AzureCalc_AzureCalcRateCard[[#This Row],[Region]]</f>
        <v>Standard_G5 Cloud ServicesMOSP</v>
      </c>
      <c r="B16469" s="775"/>
      <c r="C16469" s="775" t="s">
        <v>4235</v>
      </c>
      <c r="D16469" s="775" t="s">
        <v>606</v>
      </c>
      <c r="E16469" s="775">
        <v>999999</v>
      </c>
      <c r="F16469" s="775" t="s">
        <v>3036</v>
      </c>
      <c r="G16469" s="775" t="s">
        <v>4235</v>
      </c>
      <c r="H16469" s="775" t="s">
        <v>4235</v>
      </c>
      <c r="I16469" s="775" t="s">
        <v>4235</v>
      </c>
    </row>
    <row r="16470" spans="1:9">
      <c r="A16470" s="775" t="str">
        <f>Table_wabobpsvr_AzureCalc_AzureCalcRateCard[[#This Row],[ServiceName]]&amp;Table_wabobpsvr_AzureCalc_AzureCalcRateCard[[#This Row],[Price_Level]]&amp;Table_wabobpsvr_AzureCalc_AzureCalcRateCard[[#This Row],[Region]]</f>
        <v>Standard_G5 Cloud ServicesA</v>
      </c>
      <c r="B16470" s="775"/>
      <c r="C16470" s="775" t="s">
        <v>4235</v>
      </c>
      <c r="D16470" s="775" t="s">
        <v>174</v>
      </c>
      <c r="E16470" s="775">
        <v>999999</v>
      </c>
      <c r="F16470" s="775" t="s">
        <v>3036</v>
      </c>
      <c r="G16470" s="775" t="s">
        <v>4235</v>
      </c>
      <c r="H16470" s="775" t="s">
        <v>4235</v>
      </c>
      <c r="I16470" s="775" t="s">
        <v>4235</v>
      </c>
    </row>
    <row r="16471" spans="1:9">
      <c r="A16471" s="775" t="str">
        <f>Table_wabobpsvr_AzureCalc_AzureCalcRateCard[[#This Row],[ServiceName]]&amp;Table_wabobpsvr_AzureCalc_AzureCalcRateCard[[#This Row],[Price_Level]]&amp;Table_wabobpsvr_AzureCalc_AzureCalcRateCard[[#This Row],[Region]]</f>
        <v>Standard_G5 Cloud ServicesB</v>
      </c>
      <c r="B16471" s="775"/>
      <c r="C16471" s="775" t="s">
        <v>4235</v>
      </c>
      <c r="D16471" s="775" t="s">
        <v>175</v>
      </c>
      <c r="E16471" s="775">
        <v>999999</v>
      </c>
      <c r="F16471" s="775" t="s">
        <v>3036</v>
      </c>
      <c r="G16471" s="775" t="s">
        <v>4235</v>
      </c>
      <c r="H16471" s="775" t="s">
        <v>4235</v>
      </c>
      <c r="I16471" s="775" t="s">
        <v>4235</v>
      </c>
    </row>
    <row r="16472" spans="1:9">
      <c r="A16472" s="775" t="str">
        <f>Table_wabobpsvr_AzureCalc_AzureCalcRateCard[[#This Row],[ServiceName]]&amp;Table_wabobpsvr_AzureCalc_AzureCalcRateCard[[#This Row],[Price_Level]]&amp;Table_wabobpsvr_AzureCalc_AzureCalcRateCard[[#This Row],[Region]]</f>
        <v>Standard_G5 Cloud ServicesC</v>
      </c>
      <c r="B16472" s="775"/>
      <c r="C16472" s="775" t="s">
        <v>4235</v>
      </c>
      <c r="D16472" s="775" t="s">
        <v>177</v>
      </c>
      <c r="E16472" s="775">
        <v>999999</v>
      </c>
      <c r="F16472" s="775" t="s">
        <v>3036</v>
      </c>
      <c r="G16472" s="775" t="s">
        <v>4235</v>
      </c>
      <c r="H16472" s="775" t="s">
        <v>4235</v>
      </c>
      <c r="I16472" s="775" t="s">
        <v>4235</v>
      </c>
    </row>
    <row r="16473" spans="1:9">
      <c r="A16473" s="775" t="str">
        <f>Table_wabobpsvr_AzureCalc_AzureCalcRateCard[[#This Row],[ServiceName]]&amp;Table_wabobpsvr_AzureCalc_AzureCalcRateCard[[#This Row],[Price_Level]]&amp;Table_wabobpsvr_AzureCalc_AzureCalcRateCard[[#This Row],[Region]]</f>
        <v>Premium Storage - Page Blob/P20 (Units)D</v>
      </c>
      <c r="B16473" s="775"/>
      <c r="C16473" s="775" t="s">
        <v>77</v>
      </c>
      <c r="D16473" s="775" t="s">
        <v>176</v>
      </c>
      <c r="E16473" s="775">
        <v>999999</v>
      </c>
      <c r="F16473" s="775" t="s">
        <v>3179</v>
      </c>
      <c r="G16473" s="775" t="s">
        <v>4235</v>
      </c>
      <c r="H16473" s="775" t="s">
        <v>4235</v>
      </c>
      <c r="I16473" s="775" t="s">
        <v>4235</v>
      </c>
    </row>
    <row r="16474" spans="1:9">
      <c r="A16474" s="775" t="str">
        <f>Table_wabobpsvr_AzureCalc_AzureCalcRateCard[[#This Row],[ServiceName]]&amp;Table_wabobpsvr_AzureCalc_AzureCalcRateCard[[#This Row],[Price_Level]]&amp;Table_wabobpsvr_AzureCalc_AzureCalcRateCard[[#This Row],[Region]]</f>
        <v>Premium Storage - Snapshots (GB)MOSP</v>
      </c>
      <c r="B16474" s="775"/>
      <c r="C16474" s="775" t="s">
        <v>77</v>
      </c>
      <c r="D16474" s="775" t="s">
        <v>606</v>
      </c>
      <c r="E16474" s="775">
        <v>999999</v>
      </c>
      <c r="F16474" s="775" t="s">
        <v>3189</v>
      </c>
      <c r="G16474" s="775" t="s">
        <v>4235</v>
      </c>
      <c r="H16474" s="775" t="s">
        <v>4235</v>
      </c>
      <c r="I16474" s="775" t="s">
        <v>4235</v>
      </c>
    </row>
    <row r="16475" spans="1:9">
      <c r="A16475" s="775" t="str">
        <f>Table_wabobpsvr_AzureCalc_AzureCalcRateCard[[#This Row],[ServiceName]]&amp;Table_wabobpsvr_AzureCalc_AzureCalcRateCard[[#This Row],[Price_Level]]&amp;Table_wabobpsvr_AzureCalc_AzureCalcRateCard[[#This Row],[Region]]</f>
        <v>Premium Storage - Snapshots (GB)A</v>
      </c>
      <c r="B16475" s="775"/>
      <c r="C16475" s="775" t="s">
        <v>77</v>
      </c>
      <c r="D16475" s="775" t="s">
        <v>174</v>
      </c>
      <c r="E16475" s="775">
        <v>999999</v>
      </c>
      <c r="F16475" s="775" t="s">
        <v>3189</v>
      </c>
      <c r="G16475" s="775" t="s">
        <v>4235</v>
      </c>
      <c r="H16475" s="775" t="s">
        <v>4235</v>
      </c>
      <c r="I16475" s="775" t="s">
        <v>4235</v>
      </c>
    </row>
    <row r="16476" spans="1:9">
      <c r="A16476" s="775" t="str">
        <f>Table_wabobpsvr_AzureCalc_AzureCalcRateCard[[#This Row],[ServiceName]]&amp;Table_wabobpsvr_AzureCalc_AzureCalcRateCard[[#This Row],[Price_Level]]&amp;Table_wabobpsvr_AzureCalc_AzureCalcRateCard[[#This Row],[Region]]</f>
        <v>Premium Storage - Snapshots (GB)B</v>
      </c>
      <c r="B16476" s="775"/>
      <c r="C16476" s="775" t="s">
        <v>77</v>
      </c>
      <c r="D16476" s="775" t="s">
        <v>175</v>
      </c>
      <c r="E16476" s="775">
        <v>999999</v>
      </c>
      <c r="F16476" s="775" t="s">
        <v>3189</v>
      </c>
      <c r="G16476" s="775" t="s">
        <v>4235</v>
      </c>
      <c r="H16476" s="775" t="s">
        <v>4235</v>
      </c>
      <c r="I16476" s="775" t="s">
        <v>4235</v>
      </c>
    </row>
    <row r="16477" spans="1:9">
      <c r="A16477" s="775" t="str">
        <f>Table_wabobpsvr_AzureCalc_AzureCalcRateCard[[#This Row],[ServiceName]]&amp;Table_wabobpsvr_AzureCalc_AzureCalcRateCard[[#This Row],[Price_Level]]&amp;Table_wabobpsvr_AzureCalc_AzureCalcRateCard[[#This Row],[Region]]</f>
        <v>Premium Storage - Snapshots (GB)C</v>
      </c>
      <c r="B16477" s="775"/>
      <c r="C16477" s="775" t="s">
        <v>77</v>
      </c>
      <c r="D16477" s="775" t="s">
        <v>177</v>
      </c>
      <c r="E16477" s="775">
        <v>999999</v>
      </c>
      <c r="F16477" s="775" t="s">
        <v>3189</v>
      </c>
      <c r="G16477" s="775" t="s">
        <v>4235</v>
      </c>
      <c r="H16477" s="775" t="s">
        <v>4235</v>
      </c>
      <c r="I16477" s="775" t="s">
        <v>4235</v>
      </c>
    </row>
    <row r="16478" spans="1:9">
      <c r="A16478" s="775" t="str">
        <f>Table_wabobpsvr_AzureCalc_AzureCalcRateCard[[#This Row],[ServiceName]]&amp;Table_wabobpsvr_AzureCalc_AzureCalcRateCard[[#This Row],[Price_Level]]&amp;Table_wabobpsvr_AzureCalc_AzureCalcRateCard[[#This Row],[Region]]</f>
        <v>Stream Analystics - Data Processed (GB)MOSP</v>
      </c>
      <c r="B16478" s="775"/>
      <c r="C16478" s="775" t="s">
        <v>9</v>
      </c>
      <c r="D16478" s="775" t="s">
        <v>606</v>
      </c>
      <c r="E16478" s="775">
        <v>1E-3</v>
      </c>
      <c r="F16478" s="775" t="s">
        <v>7058</v>
      </c>
      <c r="G16478" s="775" t="s">
        <v>4235</v>
      </c>
      <c r="H16478" s="775" t="s">
        <v>4235</v>
      </c>
      <c r="I16478" s="775" t="s">
        <v>7059</v>
      </c>
    </row>
    <row r="16479" spans="1:9">
      <c r="A16479" s="775" t="str">
        <f>Table_wabobpsvr_AzureCalc_AzureCalcRateCard[[#This Row],[ServiceName]]&amp;Table_wabobpsvr_AzureCalc_AzureCalcRateCard[[#This Row],[Price_Level]]&amp;Table_wabobpsvr_AzureCalc_AzureCalcRateCard[[#This Row],[Region]]</f>
        <v>Stream Analystics - Data Processed (GB)A</v>
      </c>
      <c r="B16479" s="775"/>
      <c r="C16479" s="775" t="s">
        <v>9</v>
      </c>
      <c r="D16479" s="775" t="s">
        <v>174</v>
      </c>
      <c r="E16479" s="775">
        <v>9.6621093749999995E-4</v>
      </c>
      <c r="F16479" s="775" t="s">
        <v>7058</v>
      </c>
      <c r="G16479" s="775" t="s">
        <v>7060</v>
      </c>
      <c r="H16479" s="775" t="s">
        <v>7061</v>
      </c>
      <c r="I16479" s="775" t="s">
        <v>7059</v>
      </c>
    </row>
    <row r="16480" spans="1:9">
      <c r="A16480" s="775" t="str">
        <f>Table_wabobpsvr_AzureCalc_AzureCalcRateCard[[#This Row],[ServiceName]]&amp;Table_wabobpsvr_AzureCalc_AzureCalcRateCard[[#This Row],[Price_Level]]&amp;Table_wabobpsvr_AzureCalc_AzureCalcRateCard[[#This Row],[Region]]</f>
        <v>Stream Analystics - Data Processed (GB)B</v>
      </c>
      <c r="B16480" s="775"/>
      <c r="C16480" s="775" t="s">
        <v>9</v>
      </c>
      <c r="D16480" s="775" t="s">
        <v>175</v>
      </c>
      <c r="E16480" s="775">
        <v>9.3632812499999999E-4</v>
      </c>
      <c r="F16480" s="775" t="s">
        <v>7058</v>
      </c>
      <c r="G16480" s="775" t="s">
        <v>7060</v>
      </c>
      <c r="H16480" s="775" t="s">
        <v>7061</v>
      </c>
      <c r="I16480" s="775" t="s">
        <v>7059</v>
      </c>
    </row>
    <row r="16481" spans="1:9">
      <c r="A16481" s="775" t="str">
        <f>Table_wabobpsvr_AzureCalc_AzureCalcRateCard[[#This Row],[ServiceName]]&amp;Table_wabobpsvr_AzureCalc_AzureCalcRateCard[[#This Row],[Price_Level]]&amp;Table_wabobpsvr_AzureCalc_AzureCalcRateCard[[#This Row],[Region]]</f>
        <v>Stream Analystics - Data Processed (GB)C</v>
      </c>
      <c r="B16481" s="775"/>
      <c r="C16481" s="775" t="s">
        <v>9</v>
      </c>
      <c r="D16481" s="775" t="s">
        <v>177</v>
      </c>
      <c r="E16481" s="775">
        <v>9.0644531250000002E-4</v>
      </c>
      <c r="F16481" s="775" t="s">
        <v>7058</v>
      </c>
      <c r="G16481" s="775" t="s">
        <v>7060</v>
      </c>
      <c r="H16481" s="775" t="s">
        <v>7061</v>
      </c>
      <c r="I16481" s="775" t="s">
        <v>7059</v>
      </c>
    </row>
    <row r="16482" spans="1:9">
      <c r="A16482" s="775" t="str">
        <f>Table_wabobpsvr_AzureCalc_AzureCalcRateCard[[#This Row],[ServiceName]]&amp;Table_wabobpsvr_AzureCalc_AzureCalcRateCard[[#This Row],[Price_Level]]&amp;Table_wabobpsvr_AzureCalc_AzureCalcRateCard[[#This Row],[Region]]</f>
        <v>Stream Analystics - Data Processed (GB)D</v>
      </c>
      <c r="B16482" s="775"/>
      <c r="C16482" s="775" t="s">
        <v>9</v>
      </c>
      <c r="D16482" s="775" t="s">
        <v>176</v>
      </c>
      <c r="E16482" s="775">
        <v>8.7656249999999995E-4</v>
      </c>
      <c r="F16482" s="775" t="s">
        <v>7058</v>
      </c>
      <c r="G16482" s="775" t="s">
        <v>7060</v>
      </c>
      <c r="H16482" s="775" t="s">
        <v>7061</v>
      </c>
      <c r="I16482" s="775" t="s">
        <v>7059</v>
      </c>
    </row>
    <row r="16483" spans="1:9">
      <c r="A16483" s="775" t="str">
        <f>Table_wabobpsvr_AzureCalc_AzureCalcRateCard[[#This Row],[ServiceName]]&amp;Table_wabobpsvr_AzureCalc_AzureCalcRateCard[[#This Row],[Price_Level]]&amp;Table_wabobpsvr_AzureCalc_AzureCalcRateCard[[#This Row],[Region]]</f>
        <v>D4 HDInsightD14</v>
      </c>
      <c r="B16483" s="775">
        <v>14</v>
      </c>
      <c r="C16483" s="775" t="s">
        <v>87</v>
      </c>
      <c r="D16483" s="775" t="s">
        <v>176</v>
      </c>
      <c r="E16483" s="775">
        <v>999999</v>
      </c>
      <c r="F16483" s="775" t="s">
        <v>4078</v>
      </c>
      <c r="G16483" s="775"/>
      <c r="H16483" s="775"/>
      <c r="I16483" s="775"/>
    </row>
    <row r="16484" spans="1:9">
      <c r="A16484" s="775" t="str">
        <f>Table_wabobpsvr_AzureCalc_AzureCalcRateCard[[#This Row],[ServiceName]]&amp;Table_wabobpsvr_AzureCalc_AzureCalcRateCard[[#This Row],[Price_Level]]&amp;Table_wabobpsvr_AzureCalc_AzureCalcRateCard[[#This Row],[Region]]</f>
        <v>A8 HDInsight (Non-Windows)MOSP14</v>
      </c>
      <c r="B16484" s="775">
        <v>14</v>
      </c>
      <c r="C16484" s="775" t="s">
        <v>87</v>
      </c>
      <c r="D16484" s="775" t="s">
        <v>606</v>
      </c>
      <c r="E16484" s="775">
        <v>999999</v>
      </c>
      <c r="F16484" s="775" t="s">
        <v>3379</v>
      </c>
      <c r="G16484" s="775"/>
      <c r="H16484" s="775"/>
      <c r="I16484" s="775"/>
    </row>
    <row r="16485" spans="1:9">
      <c r="A16485" s="775" t="str">
        <f>Table_wabobpsvr_AzureCalc_AzureCalcRateCard[[#This Row],[ServiceName]]&amp;Table_wabobpsvr_AzureCalc_AzureCalcRateCard[[#This Row],[Price_Level]]&amp;Table_wabobpsvr_AzureCalc_AzureCalcRateCard[[#This Row],[Region]]</f>
        <v>Premium Storage - Page Blob/P20 (Units)C11</v>
      </c>
      <c r="B16485" s="775">
        <v>11</v>
      </c>
      <c r="C16485" s="775" t="s">
        <v>77</v>
      </c>
      <c r="D16485" s="775" t="s">
        <v>177</v>
      </c>
      <c r="E16485" s="775">
        <v>76.622</v>
      </c>
      <c r="F16485" s="775" t="s">
        <v>3179</v>
      </c>
      <c r="G16485" s="775" t="s">
        <v>5822</v>
      </c>
      <c r="H16485" s="775" t="s">
        <v>5823</v>
      </c>
      <c r="I16485" s="775" t="s">
        <v>5504</v>
      </c>
    </row>
    <row r="16486" spans="1:9">
      <c r="A16486" s="775" t="str">
        <f>Table_wabobpsvr_AzureCalc_AzureCalcRateCard[[#This Row],[ServiceName]]&amp;Table_wabobpsvr_AzureCalc_AzureCalcRateCard[[#This Row],[Price_Level]]&amp;Table_wabobpsvr_AzureCalc_AzureCalcRateCard[[#This Row],[Region]]</f>
        <v>Premium Storage - Page Blob/P30 (Units)C11</v>
      </c>
      <c r="B16486" s="775">
        <v>11</v>
      </c>
      <c r="C16486" s="775" t="s">
        <v>77</v>
      </c>
      <c r="D16486" s="775" t="s">
        <v>177</v>
      </c>
      <c r="E16486" s="775">
        <v>141.4504</v>
      </c>
      <c r="F16486" s="775" t="s">
        <v>3184</v>
      </c>
      <c r="G16486" s="775" t="s">
        <v>5818</v>
      </c>
      <c r="H16486" s="775" t="s">
        <v>5819</v>
      </c>
      <c r="I16486" s="775" t="s">
        <v>5505</v>
      </c>
    </row>
    <row r="16487" spans="1:9">
      <c r="A16487" s="775" t="str">
        <f>Table_wabobpsvr_AzureCalc_AzureCalcRateCard[[#This Row],[ServiceName]]&amp;Table_wabobpsvr_AzureCalc_AzureCalcRateCard[[#This Row],[Price_Level]]&amp;Table_wabobpsvr_AzureCalc_AzureCalcRateCard[[#This Row],[Region]]</f>
        <v>Premium Storage - Snapshots (GB)C11</v>
      </c>
      <c r="B16487" s="775">
        <v>11</v>
      </c>
      <c r="C16487" s="775" t="s">
        <v>9</v>
      </c>
      <c r="D16487" s="775" t="s">
        <v>177</v>
      </c>
      <c r="E16487" s="775">
        <v>13.832000000000001</v>
      </c>
      <c r="F16487" s="775" t="s">
        <v>3189</v>
      </c>
      <c r="G16487" s="775" t="s">
        <v>5820</v>
      </c>
      <c r="H16487" s="775" t="s">
        <v>5821</v>
      </c>
      <c r="I16487" s="775" t="s">
        <v>5506</v>
      </c>
    </row>
    <row r="16488" spans="1:9">
      <c r="A16488" s="775" t="str">
        <f>Table_wabobpsvr_AzureCalc_AzureCalcRateCard[[#This Row],[ServiceName]]&amp;Table_wabobpsvr_AzureCalc_AzureCalcRateCard[[#This Row],[Price_Level]]&amp;Table_wabobpsvr_AzureCalc_AzureCalcRateCard[[#This Row],[Region]]</f>
        <v>Premium Storage - Page Blob/P10 (Units)D11</v>
      </c>
      <c r="B16488" s="775">
        <v>11</v>
      </c>
      <c r="C16488" s="775" t="s">
        <v>77</v>
      </c>
      <c r="D16488" s="775" t="s">
        <v>176</v>
      </c>
      <c r="E16488" s="775">
        <v>19.9496</v>
      </c>
      <c r="F16488" s="775" t="s">
        <v>3176</v>
      </c>
      <c r="G16488" s="775" t="s">
        <v>5502</v>
      </c>
      <c r="H16488" s="775" t="s">
        <v>5503</v>
      </c>
      <c r="I16488" s="775" t="s">
        <v>4749</v>
      </c>
    </row>
    <row r="16489" spans="1:9">
      <c r="A16489" s="775" t="str">
        <f>Table_wabobpsvr_AzureCalc_AzureCalcRateCard[[#This Row],[ServiceName]]&amp;Table_wabobpsvr_AzureCalc_AzureCalcRateCard[[#This Row],[Price_Level]]&amp;Table_wabobpsvr_AzureCalc_AzureCalcRateCard[[#This Row],[Region]]</f>
        <v>Premium Storage - Page Blob/P20 (Units)D11</v>
      </c>
      <c r="B16489" s="775">
        <v>11</v>
      </c>
      <c r="C16489" s="775" t="s">
        <v>77</v>
      </c>
      <c r="D16489" s="775" t="s">
        <v>176</v>
      </c>
      <c r="E16489" s="775">
        <v>74.096000000000004</v>
      </c>
      <c r="F16489" s="775" t="s">
        <v>3179</v>
      </c>
      <c r="G16489" s="775" t="s">
        <v>5822</v>
      </c>
      <c r="H16489" s="775" t="s">
        <v>5823</v>
      </c>
      <c r="I16489" s="775" t="s">
        <v>5504</v>
      </c>
    </row>
    <row r="16490" spans="1:9">
      <c r="A16490" s="775" t="str">
        <f>Table_wabobpsvr_AzureCalc_AzureCalcRateCard[[#This Row],[ServiceName]]&amp;Table_wabobpsvr_AzureCalc_AzureCalcRateCard[[#This Row],[Price_Level]]&amp;Table_wabobpsvr_AzureCalc_AzureCalcRateCard[[#This Row],[Region]]</f>
        <v>Premium Storage - Page Blob/P30 (Units)D11</v>
      </c>
      <c r="B16490" s="775">
        <v>11</v>
      </c>
      <c r="C16490" s="775" t="s">
        <v>77</v>
      </c>
      <c r="D16490" s="775" t="s">
        <v>176</v>
      </c>
      <c r="E16490" s="775">
        <v>136.78720000000001</v>
      </c>
      <c r="F16490" s="775" t="s">
        <v>3184</v>
      </c>
      <c r="G16490" s="775" t="s">
        <v>5818</v>
      </c>
      <c r="H16490" s="775" t="s">
        <v>5819</v>
      </c>
      <c r="I16490" s="775" t="s">
        <v>5505</v>
      </c>
    </row>
    <row r="16491" spans="1:9">
      <c r="A16491" s="775" t="str">
        <f>Table_wabobpsvr_AzureCalc_AzureCalcRateCard[[#This Row],[ServiceName]]&amp;Table_wabobpsvr_AzureCalc_AzureCalcRateCard[[#This Row],[Price_Level]]&amp;Table_wabobpsvr_AzureCalc_AzureCalcRateCard[[#This Row],[Region]]</f>
        <v>Premium Storage - Snapshots (GB)D11</v>
      </c>
      <c r="B16491" s="775">
        <v>11</v>
      </c>
      <c r="C16491" s="775" t="s">
        <v>9</v>
      </c>
      <c r="D16491" s="775" t="s">
        <v>176</v>
      </c>
      <c r="E16491" s="775">
        <v>13.375999999999999</v>
      </c>
      <c r="F16491" s="775" t="s">
        <v>3189</v>
      </c>
      <c r="G16491" s="775" t="s">
        <v>5820</v>
      </c>
      <c r="H16491" s="775" t="s">
        <v>5821</v>
      </c>
      <c r="I16491" s="775" t="s">
        <v>5506</v>
      </c>
    </row>
    <row r="16492" spans="1:9">
      <c r="A16492" s="775" t="str">
        <f>Table_wabobpsvr_AzureCalc_AzureCalcRateCard[[#This Row],[ServiceName]]&amp;Table_wabobpsvr_AzureCalc_AzureCalcRateCard[[#This Row],[Price_Level]]&amp;Table_wabobpsvr_AzureCalc_AzureCalcRateCard[[#This Row],[Region]]</f>
        <v>Premium P6 Secondary Geo Database HoursD15</v>
      </c>
      <c r="B16492" s="775">
        <v>15</v>
      </c>
      <c r="C16492" s="775" t="s">
        <v>87</v>
      </c>
      <c r="D16492" s="775" t="s">
        <v>176</v>
      </c>
      <c r="E16492" s="775">
        <v>3.63</v>
      </c>
      <c r="F16492" s="775" t="s">
        <v>7030</v>
      </c>
      <c r="G16492" s="775" t="s">
        <v>3784</v>
      </c>
      <c r="H16492" s="775" t="s">
        <v>5641</v>
      </c>
      <c r="I16492" s="775" t="s">
        <v>5642</v>
      </c>
    </row>
    <row r="16493" spans="1:9">
      <c r="A16493" s="775" t="str">
        <f>Table_wabobpsvr_AzureCalc_AzureCalcRateCard[[#This Row],[ServiceName]]&amp;Table_wabobpsvr_AzureCalc_AzureCalcRateCard[[#This Row],[Price_Level]]&amp;Table_wabobpsvr_AzureCalc_AzureCalcRateCard[[#This Row],[Region]]</f>
        <v>Premium P6 Secondary Geo Database HoursD16</v>
      </c>
      <c r="B16493" s="775">
        <v>16</v>
      </c>
      <c r="C16493" s="775" t="s">
        <v>87</v>
      </c>
      <c r="D16493" s="775" t="s">
        <v>176</v>
      </c>
      <c r="E16493" s="775">
        <v>3.63</v>
      </c>
      <c r="F16493" s="775" t="s">
        <v>7030</v>
      </c>
      <c r="G16493" s="775" t="s">
        <v>3466</v>
      </c>
      <c r="H16493" s="775" t="s">
        <v>5643</v>
      </c>
      <c r="I16493" s="775" t="s">
        <v>5644</v>
      </c>
    </row>
    <row r="16494" spans="1:9">
      <c r="A16494" s="775" t="str">
        <f>Table_wabobpsvr_AzureCalc_AzureCalcRateCard[[#This Row],[ServiceName]]&amp;Table_wabobpsvr_AzureCalc_AzureCalcRateCard[[#This Row],[Price_Level]]&amp;Table_wabobpsvr_AzureCalc_AzureCalcRateCard[[#This Row],[Region]]</f>
        <v>Basic Application Gateway Hours (Medium)A1</v>
      </c>
      <c r="B16494" s="775">
        <v>1</v>
      </c>
      <c r="C16494" s="775" t="s">
        <v>87</v>
      </c>
      <c r="D16494" s="775" t="s">
        <v>174</v>
      </c>
      <c r="E16494" s="775">
        <v>6.7900000000000002E-2</v>
      </c>
      <c r="F16494" s="775" t="s">
        <v>7042</v>
      </c>
      <c r="G16494" s="775" t="s">
        <v>5824</v>
      </c>
      <c r="H16494" s="775" t="s">
        <v>5825</v>
      </c>
      <c r="I16494" s="775" t="s">
        <v>5826</v>
      </c>
    </row>
    <row r="16495" spans="1:9">
      <c r="A16495" s="775" t="str">
        <f>Table_wabobpsvr_AzureCalc_AzureCalcRateCard[[#This Row],[ServiceName]]&amp;Table_wabobpsvr_AzureCalc_AzureCalcRateCard[[#This Row],[Price_Level]]&amp;Table_wabobpsvr_AzureCalc_AzureCalcRateCard[[#This Row],[Region]]</f>
        <v>Basic Application Gateway Hours (Medium)A4</v>
      </c>
      <c r="B16495" s="775">
        <v>4</v>
      </c>
      <c r="C16495" s="775" t="s">
        <v>87</v>
      </c>
      <c r="D16495" s="775" t="s">
        <v>174</v>
      </c>
      <c r="E16495" s="775">
        <v>7.6048000000000004E-2</v>
      </c>
      <c r="F16495" s="775" t="s">
        <v>7042</v>
      </c>
      <c r="G16495" s="775" t="s">
        <v>5827</v>
      </c>
      <c r="H16495" s="775" t="s">
        <v>5828</v>
      </c>
      <c r="I16495" s="775" t="s">
        <v>5829</v>
      </c>
    </row>
    <row r="16496" spans="1:9">
      <c r="A16496" s="775" t="str">
        <f>Table_wabobpsvr_AzureCalc_AzureCalcRateCard[[#This Row],[ServiceName]]&amp;Table_wabobpsvr_AzureCalc_AzureCalcRateCard[[#This Row],[Price_Level]]&amp;Table_wabobpsvr_AzureCalc_AzureCalcRateCard[[#This Row],[Region]]</f>
        <v>Basic Application Gateway Hours (Medium)A11</v>
      </c>
      <c r="B16496" s="775">
        <v>11</v>
      </c>
      <c r="C16496" s="775" t="s">
        <v>87</v>
      </c>
      <c r="D16496" s="775" t="s">
        <v>174</v>
      </c>
      <c r="E16496" s="775">
        <v>7.3331999999999994E-2</v>
      </c>
      <c r="F16496" s="775" t="s">
        <v>7042</v>
      </c>
      <c r="G16496" s="775" t="s">
        <v>5830</v>
      </c>
      <c r="H16496" s="775" t="s">
        <v>5831</v>
      </c>
      <c r="I16496" s="775" t="s">
        <v>5832</v>
      </c>
    </row>
    <row r="16497" spans="1:9">
      <c r="A16497" s="775" t="str">
        <f>Table_wabobpsvr_AzureCalc_AzureCalcRateCard[[#This Row],[ServiceName]]&amp;Table_wabobpsvr_AzureCalc_AzureCalcRateCard[[#This Row],[Price_Level]]&amp;Table_wabobpsvr_AzureCalc_AzureCalcRateCard[[#This Row],[Region]]</f>
        <v>Basic Application Gateway Hours (Medium)A12</v>
      </c>
      <c r="B16497" s="775">
        <v>12</v>
      </c>
      <c r="C16497" s="775" t="s">
        <v>87</v>
      </c>
      <c r="D16497" s="775" t="s">
        <v>174</v>
      </c>
      <c r="E16497" s="775">
        <v>7.3331999999999994E-2</v>
      </c>
      <c r="F16497" s="775" t="s">
        <v>7042</v>
      </c>
      <c r="G16497" s="775" t="s">
        <v>5833</v>
      </c>
      <c r="H16497" s="775" t="s">
        <v>5834</v>
      </c>
      <c r="I16497" s="775" t="s">
        <v>5835</v>
      </c>
    </row>
    <row r="16498" spans="1:9">
      <c r="A16498" s="775" t="str">
        <f>Table_wabobpsvr_AzureCalc_AzureCalcRateCard[[#This Row],[ServiceName]]&amp;Table_wabobpsvr_AzureCalc_AzureCalcRateCard[[#This Row],[Price_Level]]&amp;Table_wabobpsvr_AzureCalc_AzureCalcRateCard[[#This Row],[Region]]</f>
        <v>Basic Application Gateway Hours (Medium)A7</v>
      </c>
      <c r="B16498" s="775">
        <v>7</v>
      </c>
      <c r="C16498" s="775" t="s">
        <v>87</v>
      </c>
      <c r="D16498" s="775" t="s">
        <v>174</v>
      </c>
      <c r="E16498" s="775">
        <v>7.6048000000000004E-2</v>
      </c>
      <c r="F16498" s="775" t="s">
        <v>7042</v>
      </c>
      <c r="G16498" s="775" t="s">
        <v>5836</v>
      </c>
      <c r="H16498" s="775" t="s">
        <v>5837</v>
      </c>
      <c r="I16498" s="775" t="s">
        <v>5838</v>
      </c>
    </row>
    <row r="16499" spans="1:9">
      <c r="A16499" s="775" t="str">
        <f>Table_wabobpsvr_AzureCalc_AzureCalcRateCard[[#This Row],[ServiceName]]&amp;Table_wabobpsvr_AzureCalc_AzureCalcRateCard[[#This Row],[Price_Level]]&amp;Table_wabobpsvr_AzureCalc_AzureCalcRateCard[[#This Row],[Region]]</f>
        <v>Basic Application Gateway Hours (Medium)A8</v>
      </c>
      <c r="B16499" s="775">
        <v>8</v>
      </c>
      <c r="C16499" s="775" t="s">
        <v>87</v>
      </c>
      <c r="D16499" s="775" t="s">
        <v>174</v>
      </c>
      <c r="E16499" s="775">
        <v>7.6048000000000004E-2</v>
      </c>
      <c r="F16499" s="775" t="s">
        <v>7042</v>
      </c>
      <c r="G16499" s="775" t="s">
        <v>5839</v>
      </c>
      <c r="H16499" s="775" t="s">
        <v>5840</v>
      </c>
      <c r="I16499" s="775" t="s">
        <v>5841</v>
      </c>
    </row>
    <row r="16500" spans="1:9">
      <c r="A16500" s="775" t="str">
        <f>Table_wabobpsvr_AzureCalc_AzureCalcRateCard[[#This Row],[ServiceName]]&amp;Table_wabobpsvr_AzureCalc_AzureCalcRateCard[[#This Row],[Price_Level]]&amp;Table_wabobpsvr_AzureCalc_AzureCalcRateCard[[#This Row],[Region]]</f>
        <v>Basic Application Gateway Hours (Medium)A15</v>
      </c>
      <c r="B16500" s="775">
        <v>15</v>
      </c>
      <c r="C16500" s="775" t="s">
        <v>87</v>
      </c>
      <c r="D16500" s="775" t="s">
        <v>174</v>
      </c>
      <c r="E16500" s="775">
        <v>7.6048000000000004E-2</v>
      </c>
      <c r="F16500" s="775" t="s">
        <v>7042</v>
      </c>
      <c r="G16500" s="775" t="s">
        <v>5842</v>
      </c>
      <c r="H16500" s="775" t="s">
        <v>5843</v>
      </c>
      <c r="I16500" s="775" t="s">
        <v>5844</v>
      </c>
    </row>
    <row r="16501" spans="1:9">
      <c r="A16501" s="775" t="str">
        <f>Table_wabobpsvr_AzureCalc_AzureCalcRateCard[[#This Row],[ServiceName]]&amp;Table_wabobpsvr_AzureCalc_AzureCalcRateCard[[#This Row],[Price_Level]]&amp;Table_wabobpsvr_AzureCalc_AzureCalcRateCard[[#This Row],[Region]]</f>
        <v>Basic Application Gateway Hours (Medium)A16</v>
      </c>
      <c r="B16501" s="775">
        <v>16</v>
      </c>
      <c r="C16501" s="775" t="s">
        <v>87</v>
      </c>
      <c r="D16501" s="775" t="s">
        <v>174</v>
      </c>
      <c r="E16501" s="775">
        <v>7.6048000000000004E-2</v>
      </c>
      <c r="F16501" s="775" t="s">
        <v>7042</v>
      </c>
      <c r="G16501" s="775" t="s">
        <v>5845</v>
      </c>
      <c r="H16501" s="775" t="s">
        <v>5846</v>
      </c>
      <c r="I16501" s="775" t="s">
        <v>5847</v>
      </c>
    </row>
    <row r="16502" spans="1:9">
      <c r="A16502" s="775" t="str">
        <f>Table_wabobpsvr_AzureCalc_AzureCalcRateCard[[#This Row],[ServiceName]]&amp;Table_wabobpsvr_AzureCalc_AzureCalcRateCard[[#This Row],[Price_Level]]&amp;Table_wabobpsvr_AzureCalc_AzureCalcRateCard[[#This Row],[Region]]</f>
        <v>Basic Application Gateway Hours (Medium)A10</v>
      </c>
      <c r="B16502" s="775">
        <v>10</v>
      </c>
      <c r="C16502" s="775" t="s">
        <v>87</v>
      </c>
      <c r="D16502" s="775" t="s">
        <v>174</v>
      </c>
      <c r="E16502" s="775">
        <v>7.6048000000000004E-2</v>
      </c>
      <c r="F16502" s="775" t="s">
        <v>7042</v>
      </c>
      <c r="G16502" s="775" t="s">
        <v>5848</v>
      </c>
      <c r="H16502" s="775" t="s">
        <v>5849</v>
      </c>
      <c r="I16502" s="775" t="s">
        <v>5850</v>
      </c>
    </row>
    <row r="16503" spans="1:9">
      <c r="A16503" s="775" t="str">
        <f>Table_wabobpsvr_AzureCalc_AzureCalcRateCard[[#This Row],[ServiceName]]&amp;Table_wabobpsvr_AzureCalc_AzureCalcRateCard[[#This Row],[Price_Level]]&amp;Table_wabobpsvr_AzureCalc_AzureCalcRateCard[[#This Row],[Region]]</f>
        <v>Basic Application Gateway Hours (Small)C12</v>
      </c>
      <c r="B16503" s="775">
        <v>12</v>
      </c>
      <c r="C16503" s="775" t="s">
        <v>87</v>
      </c>
      <c r="D16503" s="775" t="s">
        <v>177</v>
      </c>
      <c r="E16503" s="775">
        <v>2.4570000000000002E-2</v>
      </c>
      <c r="F16503" s="775" t="s">
        <v>7038</v>
      </c>
      <c r="G16503" s="775" t="s">
        <v>5851</v>
      </c>
      <c r="H16503" s="775" t="s">
        <v>5852</v>
      </c>
      <c r="I16503" s="775" t="s">
        <v>5853</v>
      </c>
    </row>
    <row r="16504" spans="1:9">
      <c r="A16504" s="775" t="str">
        <f>Table_wabobpsvr_AzureCalc_AzureCalcRateCard[[#This Row],[ServiceName]]&amp;Table_wabobpsvr_AzureCalc_AzureCalcRateCard[[#This Row],[Price_Level]]&amp;Table_wabobpsvr_AzureCalc_AzureCalcRateCard[[#This Row],[Region]]</f>
        <v>Basic Application Gateway Hours (Small)C7</v>
      </c>
      <c r="B16504" s="775">
        <v>7</v>
      </c>
      <c r="C16504" s="775" t="s">
        <v>87</v>
      </c>
      <c r="D16504" s="775" t="s">
        <v>177</v>
      </c>
      <c r="E16504" s="775">
        <v>2.5479999999999999E-2</v>
      </c>
      <c r="F16504" s="775" t="s">
        <v>7038</v>
      </c>
      <c r="G16504" s="775" t="s">
        <v>5379</v>
      </c>
      <c r="H16504" s="775" t="s">
        <v>5380</v>
      </c>
      <c r="I16504" s="775" t="s">
        <v>5381</v>
      </c>
    </row>
    <row r="16505" spans="1:9">
      <c r="A16505" s="775" t="str">
        <f>Table_wabobpsvr_AzureCalc_AzureCalcRateCard[[#This Row],[ServiceName]]&amp;Table_wabobpsvr_AzureCalc_AzureCalcRateCard[[#This Row],[Price_Level]]&amp;Table_wabobpsvr_AzureCalc_AzureCalcRateCard[[#This Row],[Region]]</f>
        <v>Basic Application Gateway Hours (Small)C8</v>
      </c>
      <c r="B16505" s="775">
        <v>8</v>
      </c>
      <c r="C16505" s="775" t="s">
        <v>87</v>
      </c>
      <c r="D16505" s="775" t="s">
        <v>177</v>
      </c>
      <c r="E16505" s="775">
        <v>2.5479999999999999E-2</v>
      </c>
      <c r="F16505" s="775" t="s">
        <v>7038</v>
      </c>
      <c r="G16505" s="775" t="s">
        <v>5854</v>
      </c>
      <c r="H16505" s="775" t="s">
        <v>5855</v>
      </c>
      <c r="I16505" s="775" t="s">
        <v>5856</v>
      </c>
    </row>
    <row r="16506" spans="1:9">
      <c r="A16506" s="775" t="str">
        <f>Table_wabobpsvr_AzureCalc_AzureCalcRateCard[[#This Row],[ServiceName]]&amp;Table_wabobpsvr_AzureCalc_AzureCalcRateCard[[#This Row],[Price_Level]]&amp;Table_wabobpsvr_AzureCalc_AzureCalcRateCard[[#This Row],[Region]]</f>
        <v>Basic Application Gateway Hours (Small)C15</v>
      </c>
      <c r="B16506" s="775">
        <v>15</v>
      </c>
      <c r="C16506" s="775" t="s">
        <v>87</v>
      </c>
      <c r="D16506" s="775" t="s">
        <v>177</v>
      </c>
      <c r="E16506" s="775">
        <v>2.5479999999999999E-2</v>
      </c>
      <c r="F16506" s="775" t="s">
        <v>7038</v>
      </c>
      <c r="G16506" s="775" t="s">
        <v>5857</v>
      </c>
      <c r="H16506" s="775" t="s">
        <v>5858</v>
      </c>
      <c r="I16506" s="775" t="s">
        <v>5859</v>
      </c>
    </row>
    <row r="16507" spans="1:9">
      <c r="A16507" s="775" t="str">
        <f>Table_wabobpsvr_AzureCalc_AzureCalcRateCard[[#This Row],[ServiceName]]&amp;Table_wabobpsvr_AzureCalc_AzureCalcRateCard[[#This Row],[Price_Level]]&amp;Table_wabobpsvr_AzureCalc_AzureCalcRateCard[[#This Row],[Region]]</f>
        <v>Basic Application Gateway Hours (Small)C16</v>
      </c>
      <c r="B16507" s="775">
        <v>16</v>
      </c>
      <c r="C16507" s="775" t="s">
        <v>87</v>
      </c>
      <c r="D16507" s="775" t="s">
        <v>177</v>
      </c>
      <c r="E16507" s="775">
        <v>2.5479999999999999E-2</v>
      </c>
      <c r="F16507" s="775" t="s">
        <v>7038</v>
      </c>
      <c r="G16507" s="775" t="s">
        <v>5860</v>
      </c>
      <c r="H16507" s="775" t="s">
        <v>5861</v>
      </c>
      <c r="I16507" s="775" t="s">
        <v>5862</v>
      </c>
    </row>
    <row r="16508" spans="1:9">
      <c r="A16508" s="775" t="str">
        <f>Table_wabobpsvr_AzureCalc_AzureCalcRateCard[[#This Row],[ServiceName]]&amp;Table_wabobpsvr_AzureCalc_AzureCalcRateCard[[#This Row],[Price_Level]]&amp;Table_wabobpsvr_AzureCalc_AzureCalcRateCard[[#This Row],[Region]]</f>
        <v>Basic Application Gateway Hours (Small)C10</v>
      </c>
      <c r="B16508" s="775">
        <v>10</v>
      </c>
      <c r="C16508" s="775" t="s">
        <v>87</v>
      </c>
      <c r="D16508" s="775" t="s">
        <v>177</v>
      </c>
      <c r="E16508" s="775">
        <v>2.5479999999999999E-2</v>
      </c>
      <c r="F16508" s="775" t="s">
        <v>7038</v>
      </c>
      <c r="G16508" s="775" t="s">
        <v>5863</v>
      </c>
      <c r="H16508" s="775" t="s">
        <v>5864</v>
      </c>
      <c r="I16508" s="775" t="s">
        <v>5865</v>
      </c>
    </row>
    <row r="16509" spans="1:9">
      <c r="A16509" s="775" t="str">
        <f>Table_wabobpsvr_AzureCalc_AzureCalcRateCard[[#This Row],[ServiceName]]&amp;Table_wabobpsvr_AzureCalc_AzureCalcRateCard[[#This Row],[Price_Level]]&amp;Table_wabobpsvr_AzureCalc_AzureCalcRateCard[[#This Row],[Region]]</f>
        <v>Basic Application Gateway Hours (Small)C9</v>
      </c>
      <c r="B16509" s="775">
        <v>9</v>
      </c>
      <c r="C16509" s="775" t="s">
        <v>87</v>
      </c>
      <c r="D16509" s="775" t="s">
        <v>177</v>
      </c>
      <c r="E16509" s="775">
        <v>2.5479999999999999E-2</v>
      </c>
      <c r="F16509" s="775" t="s">
        <v>7038</v>
      </c>
      <c r="G16509" s="775" t="s">
        <v>5866</v>
      </c>
      <c r="H16509" s="775" t="s">
        <v>5867</v>
      </c>
      <c r="I16509" s="775" t="s">
        <v>5868</v>
      </c>
    </row>
    <row r="16510" spans="1:9">
      <c r="A16510" s="775" t="str">
        <f>Table_wabobpsvr_AzureCalc_AzureCalcRateCard[[#This Row],[ServiceName]]&amp;Table_wabobpsvr_AzureCalc_AzureCalcRateCard[[#This Row],[Price_Level]]&amp;Table_wabobpsvr_AzureCalc_AzureCalcRateCard[[#This Row],[Region]]</f>
        <v>Basic Application Gateway Hours (Small)C13</v>
      </c>
      <c r="B16510" s="775">
        <v>13</v>
      </c>
      <c r="C16510" s="775" t="s">
        <v>87</v>
      </c>
      <c r="D16510" s="775" t="s">
        <v>177</v>
      </c>
      <c r="E16510" s="775">
        <v>2.7664000000000001E-2</v>
      </c>
      <c r="F16510" s="775" t="s">
        <v>7038</v>
      </c>
      <c r="G16510" s="775" t="s">
        <v>5869</v>
      </c>
      <c r="H16510" s="775" t="s">
        <v>5870</v>
      </c>
      <c r="I16510" s="775" t="s">
        <v>5871</v>
      </c>
    </row>
    <row r="16511" spans="1:9">
      <c r="A16511" s="775" t="str">
        <f>Table_wabobpsvr_AzureCalc_AzureCalcRateCard[[#This Row],[ServiceName]]&amp;Table_wabobpsvr_AzureCalc_AzureCalcRateCard[[#This Row],[Price_Level]]&amp;Table_wabobpsvr_AzureCalc_AzureCalcRateCard[[#This Row],[Region]]</f>
        <v>Basic Application Gateway Data (Small)C</v>
      </c>
      <c r="B16511" s="775"/>
      <c r="C16511" s="775" t="s">
        <v>9</v>
      </c>
      <c r="D16511" s="775" t="s">
        <v>177</v>
      </c>
      <c r="E16511" s="775">
        <v>7.28E-3</v>
      </c>
      <c r="F16511" s="775" t="s">
        <v>7040</v>
      </c>
      <c r="G16511" s="775" t="s">
        <v>5872</v>
      </c>
      <c r="H16511" s="775" t="s">
        <v>5873</v>
      </c>
      <c r="I16511" s="775" t="s">
        <v>5874</v>
      </c>
    </row>
    <row r="16512" spans="1:9">
      <c r="A16512" s="775" t="str">
        <f>Table_wabobpsvr_AzureCalc_AzureCalcRateCard[[#This Row],[ServiceName]]&amp;Table_wabobpsvr_AzureCalc_AzureCalcRateCard[[#This Row],[Price_Level]]&amp;Table_wabobpsvr_AzureCalc_AzureCalcRateCard[[#This Row],[Region]]</f>
        <v>Basic Application Gateway Hours (Large)D8</v>
      </c>
      <c r="B16512" s="775">
        <v>8</v>
      </c>
      <c r="C16512" s="775" t="s">
        <v>87</v>
      </c>
      <c r="D16512" s="775" t="s">
        <v>176</v>
      </c>
      <c r="E16512" s="775">
        <v>0.31539200000000001</v>
      </c>
      <c r="F16512" s="775" t="s">
        <v>7043</v>
      </c>
      <c r="G16512" s="775" t="s">
        <v>5875</v>
      </c>
      <c r="H16512" s="775" t="s">
        <v>5876</v>
      </c>
      <c r="I16512" s="775" t="s">
        <v>5877</v>
      </c>
    </row>
    <row r="16513" spans="1:9">
      <c r="A16513" s="775" t="str">
        <f>Table_wabobpsvr_AzureCalc_AzureCalcRateCard[[#This Row],[ServiceName]]&amp;Table_wabobpsvr_AzureCalc_AzureCalcRateCard[[#This Row],[Price_Level]]&amp;Table_wabobpsvr_AzureCalc_AzureCalcRateCard[[#This Row],[Region]]</f>
        <v>Basic Application Gateway Hours (Large)D15</v>
      </c>
      <c r="B16513" s="775">
        <v>15</v>
      </c>
      <c r="C16513" s="775" t="s">
        <v>87</v>
      </c>
      <c r="D16513" s="775" t="s">
        <v>176</v>
      </c>
      <c r="E16513" s="775">
        <v>0.31539200000000001</v>
      </c>
      <c r="F16513" s="775" t="s">
        <v>7043</v>
      </c>
      <c r="G16513" s="775" t="s">
        <v>5878</v>
      </c>
      <c r="H16513" s="775" t="s">
        <v>5879</v>
      </c>
      <c r="I16513" s="775" t="s">
        <v>5880</v>
      </c>
    </row>
    <row r="16514" spans="1:9">
      <c r="A16514" s="775" t="str">
        <f>Table_wabobpsvr_AzureCalc_AzureCalcRateCard[[#This Row],[ServiceName]]&amp;Table_wabobpsvr_AzureCalc_AzureCalcRateCard[[#This Row],[Price_Level]]&amp;Table_wabobpsvr_AzureCalc_AzureCalcRateCard[[#This Row],[Region]]</f>
        <v>Basic Application Gateway Hours (Large)D16</v>
      </c>
      <c r="B16514" s="775">
        <v>16</v>
      </c>
      <c r="C16514" s="775" t="s">
        <v>87</v>
      </c>
      <c r="D16514" s="775" t="s">
        <v>176</v>
      </c>
      <c r="E16514" s="775">
        <v>0.31539200000000001</v>
      </c>
      <c r="F16514" s="775" t="s">
        <v>7043</v>
      </c>
      <c r="G16514" s="775" t="s">
        <v>5881</v>
      </c>
      <c r="H16514" s="775" t="s">
        <v>5882</v>
      </c>
      <c r="I16514" s="775" t="s">
        <v>5883</v>
      </c>
    </row>
    <row r="16515" spans="1:9">
      <c r="A16515" s="775" t="str">
        <f>Table_wabobpsvr_AzureCalc_AzureCalcRateCard[[#This Row],[ServiceName]]&amp;Table_wabobpsvr_AzureCalc_AzureCalcRateCard[[#This Row],[Price_Level]]&amp;Table_wabobpsvr_AzureCalc_AzureCalcRateCard[[#This Row],[Region]]</f>
        <v>Basic Application Gateway Hours (Large)D10</v>
      </c>
      <c r="B16515" s="775">
        <v>10</v>
      </c>
      <c r="C16515" s="775" t="s">
        <v>87</v>
      </c>
      <c r="D16515" s="775" t="s">
        <v>176</v>
      </c>
      <c r="E16515" s="775">
        <v>0.31539200000000001</v>
      </c>
      <c r="F16515" s="775" t="s">
        <v>7043</v>
      </c>
      <c r="G16515" s="775" t="s">
        <v>5884</v>
      </c>
      <c r="H16515" s="775" t="s">
        <v>5885</v>
      </c>
      <c r="I16515" s="775" t="s">
        <v>5886</v>
      </c>
    </row>
    <row r="16516" spans="1:9">
      <c r="A16516" s="775" t="str">
        <f>Table_wabobpsvr_AzureCalc_AzureCalcRateCard[[#This Row],[ServiceName]]&amp;Table_wabobpsvr_AzureCalc_AzureCalcRateCard[[#This Row],[Price_Level]]&amp;Table_wabobpsvr_AzureCalc_AzureCalcRateCard[[#This Row],[Region]]</f>
        <v>Basic Application Gateway Hours (Large)D9</v>
      </c>
      <c r="B16516" s="775">
        <v>9</v>
      </c>
      <c r="C16516" s="775" t="s">
        <v>87</v>
      </c>
      <c r="D16516" s="775" t="s">
        <v>176</v>
      </c>
      <c r="E16516" s="775">
        <v>0.31539200000000001</v>
      </c>
      <c r="F16516" s="775" t="s">
        <v>7043</v>
      </c>
      <c r="G16516" s="775" t="s">
        <v>5887</v>
      </c>
      <c r="H16516" s="775" t="s">
        <v>5888</v>
      </c>
      <c r="I16516" s="775" t="s">
        <v>5889</v>
      </c>
    </row>
    <row r="16517" spans="1:9">
      <c r="A16517" s="775" t="str">
        <f>Table_wabobpsvr_AzureCalc_AzureCalcRateCard[[#This Row],[ServiceName]]&amp;Table_wabobpsvr_AzureCalc_AzureCalcRateCard[[#This Row],[Price_Level]]&amp;Table_wabobpsvr_AzureCalc_AzureCalcRateCard[[#This Row],[Region]]</f>
        <v>Basic Application Gateway Hours (Large)D13</v>
      </c>
      <c r="B16517" s="775">
        <v>13</v>
      </c>
      <c r="C16517" s="775" t="s">
        <v>87</v>
      </c>
      <c r="D16517" s="775" t="s">
        <v>176</v>
      </c>
      <c r="E16517" s="775">
        <v>0.34196799999999999</v>
      </c>
      <c r="F16517" s="775" t="s">
        <v>7043</v>
      </c>
      <c r="G16517" s="775" t="s">
        <v>5890</v>
      </c>
      <c r="H16517" s="775" t="s">
        <v>5891</v>
      </c>
      <c r="I16517" s="775" t="s">
        <v>5892</v>
      </c>
    </row>
    <row r="16518" spans="1:9">
      <c r="A16518" s="775" t="str">
        <f>Table_wabobpsvr_AzureCalc_AzureCalcRateCard[[#This Row],[ServiceName]]&amp;Table_wabobpsvr_AzureCalc_AzureCalcRateCard[[#This Row],[Price_Level]]&amp;Table_wabobpsvr_AzureCalc_AzureCalcRateCard[[#This Row],[Region]]</f>
        <v>Basic Application Gateway Data (Large)D</v>
      </c>
      <c r="B16518" s="775"/>
      <c r="C16518" s="775" t="s">
        <v>9</v>
      </c>
      <c r="D16518" s="775" t="s">
        <v>176</v>
      </c>
      <c r="E16518" s="775">
        <v>3.0799999999999998E-3</v>
      </c>
      <c r="F16518" s="775" t="s">
        <v>7041</v>
      </c>
      <c r="G16518" s="775" t="s">
        <v>5893</v>
      </c>
      <c r="H16518" s="775" t="s">
        <v>5894</v>
      </c>
      <c r="I16518" s="775" t="s">
        <v>5895</v>
      </c>
    </row>
    <row r="16519" spans="1:9">
      <c r="A16519" s="775" t="str">
        <f>Table_wabobpsvr_AzureCalc_AzureCalcRateCard[[#This Row],[ServiceName]]&amp;Table_wabobpsvr_AzureCalc_AzureCalcRateCard[[#This Row],[Price_Level]]&amp;Table_wabobpsvr_AzureCalc_AzureCalcRateCard[[#This Row],[Region]]</f>
        <v>HSM-keyMOSP</v>
      </c>
      <c r="B16519" s="775"/>
      <c r="C16519" s="775" t="s">
        <v>5896</v>
      </c>
      <c r="D16519" s="775" t="s">
        <v>606</v>
      </c>
      <c r="E16519" s="775">
        <v>1</v>
      </c>
      <c r="F16519" s="775" t="s">
        <v>5897</v>
      </c>
      <c r="G16519" s="775" t="s">
        <v>4235</v>
      </c>
      <c r="H16519" s="775" t="s">
        <v>4235</v>
      </c>
      <c r="I16519" s="775" t="s">
        <v>4646</v>
      </c>
    </row>
    <row r="16520" spans="1:9">
      <c r="A16520" s="775" t="str">
        <f>Table_wabobpsvr_AzureCalc_AzureCalcRateCard[[#This Row],[ServiceName]]&amp;Table_wabobpsvr_AzureCalc_AzureCalcRateCard[[#This Row],[Price_Level]]&amp;Table_wabobpsvr_AzureCalc_AzureCalcRateCard[[#This Row],[Region]]</f>
        <v>Operations (in 10,000s)MOSP</v>
      </c>
      <c r="B16520" s="775"/>
      <c r="C16520" s="775" t="s">
        <v>5898</v>
      </c>
      <c r="D16520" s="775" t="s">
        <v>606</v>
      </c>
      <c r="E16520" s="775">
        <v>0.03</v>
      </c>
      <c r="F16520" s="775" t="s">
        <v>5899</v>
      </c>
      <c r="G16520" s="775" t="s">
        <v>4235</v>
      </c>
      <c r="H16520" s="775" t="s">
        <v>4235</v>
      </c>
      <c r="I16520" s="775" t="s">
        <v>4647</v>
      </c>
    </row>
    <row r="16521" spans="1:9">
      <c r="A16521" s="775" t="str">
        <f>Table_wabobpsvr_AzureCalc_AzureCalcRateCard[[#This Row],[ServiceName]]&amp;Table_wabobpsvr_AzureCalc_AzureCalcRateCard[[#This Row],[Price_Level]]&amp;Table_wabobpsvr_AzureCalc_AzureCalcRateCard[[#This Row],[Region]]</f>
        <v>SQL DB Standard S2 Database HoursA16</v>
      </c>
      <c r="B16521" s="775">
        <v>16</v>
      </c>
      <c r="C16521" s="775" t="s">
        <v>87</v>
      </c>
      <c r="D16521" s="775" t="s">
        <v>174</v>
      </c>
      <c r="E16521" s="775">
        <v>0.111162</v>
      </c>
      <c r="F16521" s="775" t="s">
        <v>1039</v>
      </c>
      <c r="G16521" s="775" t="s">
        <v>3121</v>
      </c>
      <c r="H16521" s="775" t="s">
        <v>3122</v>
      </c>
      <c r="I16521" s="775" t="s">
        <v>4235</v>
      </c>
    </row>
    <row r="16522" spans="1:9">
      <c r="A16522" s="775" t="str">
        <f>Table_wabobpsvr_AzureCalc_AzureCalcRateCard[[#This Row],[ServiceName]]&amp;Table_wabobpsvr_AzureCalc_AzureCalcRateCard[[#This Row],[Price_Level]]&amp;Table_wabobpsvr_AzureCalc_AzureCalcRateCard[[#This Row],[Region]]</f>
        <v>SQL DB Standard S2 Database HoursD16</v>
      </c>
      <c r="B16522" s="775">
        <v>16</v>
      </c>
      <c r="C16522" s="775" t="s">
        <v>87</v>
      </c>
      <c r="D16522" s="775" t="s">
        <v>176</v>
      </c>
      <c r="E16522" s="775">
        <v>0.10084799999999999</v>
      </c>
      <c r="F16522" s="775" t="s">
        <v>1039</v>
      </c>
      <c r="G16522" s="775" t="s">
        <v>3121</v>
      </c>
      <c r="H16522" s="775" t="s">
        <v>3122</v>
      </c>
      <c r="I16522" s="775" t="s">
        <v>4235</v>
      </c>
    </row>
    <row r="16523" spans="1:9">
      <c r="A16523" s="775" t="str">
        <f>Table_wabobpsvr_AzureCalc_AzureCalcRateCard[[#This Row],[ServiceName]]&amp;Table_wabobpsvr_AzureCalc_AzureCalcRateCard[[#This Row],[Price_Level]]&amp;Table_wabobpsvr_AzureCalc_AzureCalcRateCard[[#This Row],[Region]]</f>
        <v>SQL DB Standard S2 Secondary Database HoursA16</v>
      </c>
      <c r="B16523" s="775">
        <v>16</v>
      </c>
      <c r="C16523" s="775" t="s">
        <v>87</v>
      </c>
      <c r="D16523" s="775" t="s">
        <v>174</v>
      </c>
      <c r="E16523" s="775">
        <v>8.3419999999999994E-2</v>
      </c>
      <c r="F16523" s="775" t="s">
        <v>1050</v>
      </c>
      <c r="G16523" s="775" t="s">
        <v>3439</v>
      </c>
      <c r="H16523" s="775" t="s">
        <v>3468</v>
      </c>
      <c r="I16523" s="775" t="s">
        <v>4235</v>
      </c>
    </row>
    <row r="16524" spans="1:9">
      <c r="A16524" s="775" t="str">
        <f>Table_wabobpsvr_AzureCalc_AzureCalcRateCard[[#This Row],[ServiceName]]&amp;Table_wabobpsvr_AzureCalc_AzureCalcRateCard[[#This Row],[Price_Level]]&amp;Table_wabobpsvr_AzureCalc_AzureCalcRateCard[[#This Row],[Region]]</f>
        <v>SQL DB Standard S2 Secondary Database HoursC</v>
      </c>
      <c r="B16524" s="775"/>
      <c r="C16524" s="775" t="s">
        <v>87</v>
      </c>
      <c r="D16524" s="775" t="s">
        <v>177</v>
      </c>
      <c r="E16524" s="775">
        <v>7.8259999999999996E-2</v>
      </c>
      <c r="F16524" s="775" t="s">
        <v>1050</v>
      </c>
      <c r="G16524" s="775" t="s">
        <v>3439</v>
      </c>
      <c r="H16524" s="775" t="s">
        <v>3468</v>
      </c>
      <c r="I16524" s="775" t="s">
        <v>4235</v>
      </c>
    </row>
    <row r="16525" spans="1:9">
      <c r="A16525" s="775" t="str">
        <f>Table_wabobpsvr_AzureCalc_AzureCalcRateCard[[#This Row],[ServiceName]]&amp;Table_wabobpsvr_AzureCalc_AzureCalcRateCard[[#This Row],[Price_Level]]&amp;Table_wabobpsvr_AzureCalc_AzureCalcRateCard[[#This Row],[Region]]</f>
        <v>SQL Premium P1 Database DaysMOSP</v>
      </c>
      <c r="B16525" s="775"/>
      <c r="C16525" s="775" t="s">
        <v>1071</v>
      </c>
      <c r="D16525" s="775" t="s">
        <v>606</v>
      </c>
      <c r="E16525" s="775">
        <v>16.5</v>
      </c>
      <c r="F16525" s="775" t="s">
        <v>760</v>
      </c>
      <c r="G16525" s="775" t="s">
        <v>4235</v>
      </c>
      <c r="H16525" s="775" t="s">
        <v>4235</v>
      </c>
      <c r="I16525" s="775" t="s">
        <v>4235</v>
      </c>
    </row>
    <row r="16526" spans="1:9">
      <c r="A16526" s="775" t="str">
        <f>Table_wabobpsvr_AzureCalc_AzureCalcRateCard[[#This Row],[ServiceName]]&amp;Table_wabobpsvr_AzureCalc_AzureCalcRateCard[[#This Row],[Price_Level]]&amp;Table_wabobpsvr_AzureCalc_AzureCalcRateCard[[#This Row],[Region]]</f>
        <v>SQL Premium P1 Database DaysC</v>
      </c>
      <c r="B16526" s="775"/>
      <c r="C16526" s="775" t="s">
        <v>1071</v>
      </c>
      <c r="D16526" s="775" t="s">
        <v>177</v>
      </c>
      <c r="E16526" s="775">
        <v>15.015000000000001</v>
      </c>
      <c r="F16526" s="775" t="s">
        <v>760</v>
      </c>
      <c r="G16526" s="775" t="s">
        <v>3113</v>
      </c>
      <c r="H16526" s="775" t="s">
        <v>3114</v>
      </c>
      <c r="I16526" s="775" t="s">
        <v>4235</v>
      </c>
    </row>
    <row r="16527" spans="1:9">
      <c r="A16527" s="775" t="str">
        <f>Table_wabobpsvr_AzureCalc_AzureCalcRateCard[[#This Row],[ServiceName]]&amp;Table_wabobpsvr_AzureCalc_AzureCalcRateCard[[#This Row],[Price_Level]]&amp;Table_wabobpsvr_AzureCalc_AzureCalcRateCard[[#This Row],[Region]]</f>
        <v>SQL Premium P2 Database DaysA</v>
      </c>
      <c r="B16527" s="775"/>
      <c r="C16527" s="775" t="s">
        <v>1071</v>
      </c>
      <c r="D16527" s="775" t="s">
        <v>174</v>
      </c>
      <c r="E16527" s="775">
        <v>32.01</v>
      </c>
      <c r="F16527" s="775" t="s">
        <v>761</v>
      </c>
      <c r="G16527" s="775" t="s">
        <v>3115</v>
      </c>
      <c r="H16527" s="775" t="s">
        <v>3116</v>
      </c>
      <c r="I16527" s="775" t="s">
        <v>4235</v>
      </c>
    </row>
    <row r="16528" spans="1:9">
      <c r="A16528" s="775" t="str">
        <f>Table_wabobpsvr_AzureCalc_AzureCalcRateCard[[#This Row],[ServiceName]]&amp;Table_wabobpsvr_AzureCalc_AzureCalcRateCard[[#This Row],[Price_Level]]&amp;Table_wabobpsvr_AzureCalc_AzureCalcRateCard[[#This Row],[Region]]</f>
        <v>SQL Premium P2 Database DaysB</v>
      </c>
      <c r="B16528" s="775"/>
      <c r="C16528" s="775" t="s">
        <v>1071</v>
      </c>
      <c r="D16528" s="775" t="s">
        <v>175</v>
      </c>
      <c r="E16528" s="775">
        <v>31.02</v>
      </c>
      <c r="F16528" s="775" t="s">
        <v>761</v>
      </c>
      <c r="G16528" s="775" t="s">
        <v>3115</v>
      </c>
      <c r="H16528" s="775" t="s">
        <v>3116</v>
      </c>
      <c r="I16528" s="775" t="s">
        <v>4235</v>
      </c>
    </row>
    <row r="16529" spans="1:9">
      <c r="A16529" s="775" t="str">
        <f>Table_wabobpsvr_AzureCalc_AzureCalcRateCard[[#This Row],[ServiceName]]&amp;Table_wabobpsvr_AzureCalc_AzureCalcRateCard[[#This Row],[Price_Level]]&amp;Table_wabobpsvr_AzureCalc_AzureCalcRateCard[[#This Row],[Region]]</f>
        <v>SQL Basic Database DaysMOSP16</v>
      </c>
      <c r="B16529" s="775">
        <v>16</v>
      </c>
      <c r="C16529" s="775" t="s">
        <v>1071</v>
      </c>
      <c r="D16529" s="775" t="s">
        <v>606</v>
      </c>
      <c r="E16529" s="775">
        <v>0.17710000000000001</v>
      </c>
      <c r="F16529" s="775" t="s">
        <v>758</v>
      </c>
      <c r="G16529" s="775" t="s">
        <v>4235</v>
      </c>
      <c r="H16529" s="775" t="s">
        <v>4235</v>
      </c>
      <c r="I16529" s="775" t="s">
        <v>4235</v>
      </c>
    </row>
    <row r="16530" spans="1:9">
      <c r="A16530" s="775" t="str">
        <f>Table_wabobpsvr_AzureCalc_AzureCalcRateCard[[#This Row],[ServiceName]]&amp;Table_wabobpsvr_AzureCalc_AzureCalcRateCard[[#This Row],[Price_Level]]&amp;Table_wabobpsvr_AzureCalc_AzureCalcRateCard[[#This Row],[Region]]</f>
        <v>SQL DB Basic Database HoursMOSP16</v>
      </c>
      <c r="B16530" s="775">
        <v>16</v>
      </c>
      <c r="C16530" s="775" t="s">
        <v>87</v>
      </c>
      <c r="D16530" s="775" t="s">
        <v>606</v>
      </c>
      <c r="E16530" s="775">
        <v>7.6E-3</v>
      </c>
      <c r="F16530" s="775" t="s">
        <v>1031</v>
      </c>
      <c r="G16530" s="775" t="s">
        <v>4235</v>
      </c>
      <c r="H16530" s="775" t="s">
        <v>4235</v>
      </c>
      <c r="I16530" s="775" t="s">
        <v>4235</v>
      </c>
    </row>
    <row r="16531" spans="1:9">
      <c r="A16531" s="775" t="str">
        <f>Table_wabobpsvr_AzureCalc_AzureCalcRateCard[[#This Row],[ServiceName]]&amp;Table_wabobpsvr_AzureCalc_AzureCalcRateCard[[#This Row],[Price_Level]]&amp;Table_wabobpsvr_AzureCalc_AzureCalcRateCard[[#This Row],[Region]]</f>
        <v>SQL DB Premium P1 Secondary Active Geo Database HoursMOSP16</v>
      </c>
      <c r="B16531" s="775">
        <v>16</v>
      </c>
      <c r="C16531" s="775" t="s">
        <v>87</v>
      </c>
      <c r="D16531" s="775" t="s">
        <v>606</v>
      </c>
      <c r="E16531" s="775">
        <v>0.71040000000000003</v>
      </c>
      <c r="F16531" s="775" t="s">
        <v>1035</v>
      </c>
      <c r="G16531" s="775" t="s">
        <v>4235</v>
      </c>
      <c r="H16531" s="775" t="s">
        <v>4235</v>
      </c>
      <c r="I16531" s="775" t="s">
        <v>4235</v>
      </c>
    </row>
    <row r="16532" spans="1:9">
      <c r="A16532" s="775" t="str">
        <f>Table_wabobpsvr_AzureCalc_AzureCalcRateCard[[#This Row],[ServiceName]]&amp;Table_wabobpsvr_AzureCalc_AzureCalcRateCard[[#This Row],[Price_Level]]&amp;Table_wabobpsvr_AzureCalc_AzureCalcRateCard[[#This Row],[Region]]</f>
        <v>SQL DB Premium P2 Database HoursMOSP16</v>
      </c>
      <c r="B16532" s="775">
        <v>16</v>
      </c>
      <c r="C16532" s="775" t="s">
        <v>87</v>
      </c>
      <c r="D16532" s="775" t="s">
        <v>606</v>
      </c>
      <c r="E16532" s="775">
        <v>1.4212</v>
      </c>
      <c r="F16532" s="775" t="s">
        <v>1037</v>
      </c>
      <c r="G16532" s="775" t="s">
        <v>4235</v>
      </c>
      <c r="H16532" s="775" t="s">
        <v>4235</v>
      </c>
      <c r="I16532" s="775" t="s">
        <v>4235</v>
      </c>
    </row>
    <row r="16533" spans="1:9">
      <c r="A16533" s="775" t="str">
        <f>Table_wabobpsvr_AzureCalc_AzureCalcRateCard[[#This Row],[ServiceName]]&amp;Table_wabobpsvr_AzureCalc_AzureCalcRateCard[[#This Row],[Price_Level]]&amp;Table_wabobpsvr_AzureCalc_AzureCalcRateCard[[#This Row],[Region]]</f>
        <v>SQL DB Premium P3 Database Hours MOSP16</v>
      </c>
      <c r="B16533" s="775">
        <v>16</v>
      </c>
      <c r="C16533" s="775" t="s">
        <v>87</v>
      </c>
      <c r="D16533" s="775" t="s">
        <v>606</v>
      </c>
      <c r="E16533" s="775">
        <v>5.6837</v>
      </c>
      <c r="F16533" s="775" t="s">
        <v>1226</v>
      </c>
      <c r="G16533" s="775" t="s">
        <v>4235</v>
      </c>
      <c r="H16533" s="775" t="s">
        <v>4235</v>
      </c>
      <c r="I16533" s="775" t="s">
        <v>4235</v>
      </c>
    </row>
    <row r="16534" spans="1:9">
      <c r="A16534" s="775" t="str">
        <f>Table_wabobpsvr_AzureCalc_AzureCalcRateCard[[#This Row],[ServiceName]]&amp;Table_wabobpsvr_AzureCalc_AzureCalcRateCard[[#This Row],[Price_Level]]&amp;Table_wabobpsvr_AzureCalc_AzureCalcRateCard[[#This Row],[Region]]</f>
        <v>SQL DB Premium P3 Secondary Geo Database HoursMOSP16</v>
      </c>
      <c r="B16534" s="775">
        <v>16</v>
      </c>
      <c r="C16534" s="775" t="s">
        <v>87</v>
      </c>
      <c r="D16534" s="775" t="s">
        <v>606</v>
      </c>
      <c r="E16534" s="775">
        <v>4.2628000000000004</v>
      </c>
      <c r="F16534" s="775" t="s">
        <v>1045</v>
      </c>
      <c r="G16534" s="775" t="s">
        <v>4235</v>
      </c>
      <c r="H16534" s="775" t="s">
        <v>4235</v>
      </c>
      <c r="I16534" s="775" t="s">
        <v>4235</v>
      </c>
    </row>
    <row r="16535" spans="1:9">
      <c r="A16535" s="775" t="str">
        <f>Table_wabobpsvr_AzureCalc_AzureCalcRateCard[[#This Row],[ServiceName]]&amp;Table_wabobpsvr_AzureCalc_AzureCalcRateCard[[#This Row],[Price_Level]]&amp;Table_wabobpsvr_AzureCalc_AzureCalcRateCard[[#This Row],[Region]]</f>
        <v>SQL DB Standard S0 Secondary Database HoursMOSP16</v>
      </c>
      <c r="B16535" s="775">
        <v>16</v>
      </c>
      <c r="C16535" s="775" t="s">
        <v>87</v>
      </c>
      <c r="D16535" s="775" t="s">
        <v>606</v>
      </c>
      <c r="E16535" s="775">
        <v>1.72E-2</v>
      </c>
      <c r="F16535" s="775" t="s">
        <v>1047</v>
      </c>
      <c r="G16535" s="775" t="s">
        <v>4235</v>
      </c>
      <c r="H16535" s="775" t="s">
        <v>4235</v>
      </c>
      <c r="I16535" s="775" t="s">
        <v>4235</v>
      </c>
    </row>
    <row r="16536" spans="1:9">
      <c r="A16536" s="775" t="str">
        <f>Table_wabobpsvr_AzureCalc_AzureCalcRateCard[[#This Row],[ServiceName]]&amp;Table_wabobpsvr_AzureCalc_AzureCalcRateCard[[#This Row],[Price_Level]]&amp;Table_wabobpsvr_AzureCalc_AzureCalcRateCard[[#This Row],[Region]]</f>
        <v>SQL DB Standard S1 Secondary Database HoursMOSP16</v>
      </c>
      <c r="B16536" s="775">
        <v>16</v>
      </c>
      <c r="C16536" s="775" t="s">
        <v>87</v>
      </c>
      <c r="D16536" s="775" t="s">
        <v>606</v>
      </c>
      <c r="E16536" s="775">
        <v>3.44E-2</v>
      </c>
      <c r="F16536" s="775" t="s">
        <v>1049</v>
      </c>
      <c r="G16536" s="775" t="s">
        <v>4235</v>
      </c>
      <c r="H16536" s="775" t="s">
        <v>4235</v>
      </c>
      <c r="I16536" s="775" t="s">
        <v>4235</v>
      </c>
    </row>
    <row r="16537" spans="1:9">
      <c r="A16537" s="775" t="str">
        <f>Table_wabobpsvr_AzureCalc_AzureCalcRateCard[[#This Row],[ServiceName]]&amp;Table_wabobpsvr_AzureCalc_AzureCalcRateCard[[#This Row],[Price_Level]]&amp;Table_wabobpsvr_AzureCalc_AzureCalcRateCard[[#This Row],[Region]]</f>
        <v>SQL Premium P2 Database DaysC</v>
      </c>
      <c r="B16537" s="775"/>
      <c r="C16537" s="775" t="s">
        <v>1071</v>
      </c>
      <c r="D16537" s="775" t="s">
        <v>177</v>
      </c>
      <c r="E16537" s="775">
        <v>30.03</v>
      </c>
      <c r="F16537" s="775" t="s">
        <v>761</v>
      </c>
      <c r="G16537" s="775" t="s">
        <v>3115</v>
      </c>
      <c r="H16537" s="775" t="s">
        <v>3116</v>
      </c>
      <c r="I16537" s="775" t="s">
        <v>4235</v>
      </c>
    </row>
    <row r="16538" spans="1:9">
      <c r="A16538" s="775" t="str">
        <f>Table_wabobpsvr_AzureCalc_AzureCalcRateCard[[#This Row],[ServiceName]]&amp;Table_wabobpsvr_AzureCalc_AzureCalcRateCard[[#This Row],[Price_Level]]&amp;Table_wabobpsvr_AzureCalc_AzureCalcRateCard[[#This Row],[Region]]</f>
        <v>SQL Premium P2 Database DaysMOSP16</v>
      </c>
      <c r="B16538" s="775">
        <v>16</v>
      </c>
      <c r="C16538" s="775" t="s">
        <v>1071</v>
      </c>
      <c r="D16538" s="775" t="s">
        <v>606</v>
      </c>
      <c r="E16538" s="775">
        <v>33</v>
      </c>
      <c r="F16538" s="775" t="s">
        <v>761</v>
      </c>
      <c r="G16538" s="775" t="s">
        <v>4235</v>
      </c>
      <c r="H16538" s="775" t="s">
        <v>4235</v>
      </c>
      <c r="I16538" s="775" t="s">
        <v>4235</v>
      </c>
    </row>
    <row r="16539" spans="1:9">
      <c r="A16539" s="775" t="str">
        <f>Table_wabobpsvr_AzureCalc_AzureCalcRateCard[[#This Row],[ServiceName]]&amp;Table_wabobpsvr_AzureCalc_AzureCalcRateCard[[#This Row],[Price_Level]]&amp;Table_wabobpsvr_AzureCalc_AzureCalcRateCard[[#This Row],[Region]]</f>
        <v>SQL Standard S1 Database DaysMOSP16</v>
      </c>
      <c r="B16539" s="775">
        <v>16</v>
      </c>
      <c r="C16539" s="775" t="s">
        <v>1071</v>
      </c>
      <c r="D16539" s="775" t="s">
        <v>606</v>
      </c>
      <c r="E16539" s="775">
        <v>1.0645</v>
      </c>
      <c r="F16539" s="775" t="s">
        <v>754</v>
      </c>
      <c r="G16539" s="775" t="s">
        <v>4235</v>
      </c>
      <c r="H16539" s="775" t="s">
        <v>4235</v>
      </c>
      <c r="I16539" s="775" t="s">
        <v>4235</v>
      </c>
    </row>
    <row r="16540" spans="1:9">
      <c r="A16540" s="775" t="str">
        <f>Table_wabobpsvr_AzureCalc_AzureCalcRateCard[[#This Row],[ServiceName]]&amp;Table_wabobpsvr_AzureCalc_AzureCalcRateCard[[#This Row],[Price_Level]]&amp;Table_wabobpsvr_AzureCalc_AzureCalcRateCard[[#This Row],[Region]]</f>
        <v>Standard S0 Database DaysMOSP16</v>
      </c>
      <c r="B16540" s="775">
        <v>16</v>
      </c>
      <c r="C16540" s="775" t="s">
        <v>1071</v>
      </c>
      <c r="D16540" s="775" t="s">
        <v>606</v>
      </c>
      <c r="E16540" s="775">
        <v>0.5323</v>
      </c>
      <c r="F16540" s="775" t="s">
        <v>1374</v>
      </c>
      <c r="G16540" s="775" t="s">
        <v>4235</v>
      </c>
      <c r="H16540" s="775" t="s">
        <v>4235</v>
      </c>
      <c r="I16540" s="775" t="s">
        <v>4235</v>
      </c>
    </row>
    <row r="16541" spans="1:9">
      <c r="A16541" s="775" t="str">
        <f>Table_wabobpsvr_AzureCalc_AzureCalcRateCard[[#This Row],[ServiceName]]&amp;Table_wabobpsvr_AzureCalc_AzureCalcRateCard[[#This Row],[Price_Level]]&amp;Table_wabobpsvr_AzureCalc_AzureCalcRateCard[[#This Row],[Region]]</f>
        <v>Premium P6 Secondary Geo Database HoursA13</v>
      </c>
      <c r="B16541" s="775">
        <v>13</v>
      </c>
      <c r="C16541" s="775" t="s">
        <v>87</v>
      </c>
      <c r="D16541" s="775" t="s">
        <v>174</v>
      </c>
      <c r="E16541" s="775">
        <v>4.4013749999999998</v>
      </c>
      <c r="F16541" s="775" t="s">
        <v>7030</v>
      </c>
      <c r="G16541" s="775" t="s">
        <v>3603</v>
      </c>
      <c r="H16541" s="775" t="s">
        <v>5645</v>
      </c>
      <c r="I16541" s="775" t="s">
        <v>5646</v>
      </c>
    </row>
    <row r="16542" spans="1:9">
      <c r="A16542" s="775" t="str">
        <f>Table_wabobpsvr_AzureCalc_AzureCalcRateCard[[#This Row],[ServiceName]]&amp;Table_wabobpsvr_AzureCalc_AzureCalcRateCard[[#This Row],[Price_Level]]&amp;Table_wabobpsvr_AzureCalc_AzureCalcRateCard[[#This Row],[Region]]</f>
        <v>Premium P6 Secondary Geo Database HoursA11</v>
      </c>
      <c r="B16542" s="775">
        <v>11</v>
      </c>
      <c r="C16542" s="775" t="s">
        <v>87</v>
      </c>
      <c r="D16542" s="775" t="s">
        <v>174</v>
      </c>
      <c r="E16542" s="775">
        <v>4.1107791666666698</v>
      </c>
      <c r="F16542" s="775" t="s">
        <v>7030</v>
      </c>
      <c r="G16542" s="775" t="s">
        <v>3605</v>
      </c>
      <c r="H16542" s="775" t="s">
        <v>5647</v>
      </c>
      <c r="I16542" s="775" t="s">
        <v>5648</v>
      </c>
    </row>
    <row r="16543" spans="1:9">
      <c r="A16543" s="775" t="str">
        <f>Table_wabobpsvr_AzureCalc_AzureCalcRateCard[[#This Row],[ServiceName]]&amp;Table_wabobpsvr_AzureCalc_AzureCalcRateCard[[#This Row],[Price_Level]]&amp;Table_wabobpsvr_AzureCalc_AzureCalcRateCard[[#This Row],[Region]]</f>
        <v>A11 Cloud ServicesMOSP16</v>
      </c>
      <c r="B16543" s="775">
        <v>16</v>
      </c>
      <c r="C16543" s="775" t="s">
        <v>680</v>
      </c>
      <c r="D16543" s="775" t="s">
        <v>606</v>
      </c>
      <c r="E16543" s="775">
        <v>3.5</v>
      </c>
      <c r="F16543" s="775" t="s">
        <v>1214</v>
      </c>
      <c r="G16543" s="775" t="s">
        <v>4235</v>
      </c>
      <c r="H16543" s="775" t="s">
        <v>4235</v>
      </c>
      <c r="I16543" s="775" t="s">
        <v>5900</v>
      </c>
    </row>
    <row r="16544" spans="1:9">
      <c r="A16544" s="775" t="str">
        <f>Table_wabobpsvr_AzureCalc_AzureCalcRateCard[[#This Row],[ServiceName]]&amp;Table_wabobpsvr_AzureCalc_AzureCalcRateCard[[#This Row],[Price_Level]]&amp;Table_wabobpsvr_AzureCalc_AzureCalcRateCard[[#This Row],[Region]]</f>
        <v>Standard_D14 VM (Windows)MOSP16</v>
      </c>
      <c r="B16544" s="775">
        <v>16</v>
      </c>
      <c r="C16544" s="775" t="s">
        <v>87</v>
      </c>
      <c r="D16544" s="775" t="s">
        <v>606</v>
      </c>
      <c r="E16544" s="775">
        <v>2.5539999999999998</v>
      </c>
      <c r="F16544" s="775" t="s">
        <v>1120</v>
      </c>
      <c r="G16544" s="775" t="s">
        <v>4235</v>
      </c>
      <c r="H16544" s="775" t="s">
        <v>4235</v>
      </c>
      <c r="I16544" s="775" t="s">
        <v>4235</v>
      </c>
    </row>
    <row r="16545" spans="1:9">
      <c r="A16545" s="775" t="str">
        <f>Table_wabobpsvr_AzureCalc_AzureCalcRateCard[[#This Row],[ServiceName]]&amp;Table_wabobpsvr_AzureCalc_AzureCalcRateCard[[#This Row],[Price_Level]]&amp;Table_wabobpsvr_AzureCalc_AzureCalcRateCard[[#This Row],[Region]]</f>
        <v>Premium P6 Secondary Geo Database HoursA12</v>
      </c>
      <c r="B16545" s="775">
        <v>12</v>
      </c>
      <c r="C16545" s="775" t="s">
        <v>87</v>
      </c>
      <c r="D16545" s="775" t="s">
        <v>174</v>
      </c>
      <c r="E16545" s="775">
        <v>4.1107791666666698</v>
      </c>
      <c r="F16545" s="775" t="s">
        <v>7030</v>
      </c>
      <c r="G16545" s="775" t="s">
        <v>3607</v>
      </c>
      <c r="H16545" s="775" t="s">
        <v>5649</v>
      </c>
      <c r="I16545" s="775" t="s">
        <v>5650</v>
      </c>
    </row>
    <row r="16546" spans="1:9">
      <c r="A16546" s="775" t="str">
        <f>Table_wabobpsvr_AzureCalc_AzureCalcRateCard[[#This Row],[ServiceName]]&amp;Table_wabobpsvr_AzureCalc_AzureCalcRateCard[[#This Row],[Price_Level]]&amp;Table_wabobpsvr_AzureCalc_AzureCalcRateCard[[#This Row],[Region]]</f>
        <v>Premium P6 Secondary Geo Database HoursA14</v>
      </c>
      <c r="B16546" s="775">
        <v>14</v>
      </c>
      <c r="C16546" s="775" t="s">
        <v>87</v>
      </c>
      <c r="D16546" s="775" t="s">
        <v>174</v>
      </c>
      <c r="E16546" s="775">
        <v>4.5466666666666704</v>
      </c>
      <c r="F16546" s="775" t="s">
        <v>7030</v>
      </c>
      <c r="G16546" s="775" t="s">
        <v>3609</v>
      </c>
      <c r="H16546" s="775" t="s">
        <v>7002</v>
      </c>
      <c r="I16546" s="775" t="s">
        <v>7003</v>
      </c>
    </row>
    <row r="16547" spans="1:9">
      <c r="A16547" s="775" t="str">
        <f>Table_wabobpsvr_AzureCalc_AzureCalcRateCard[[#This Row],[ServiceName]]&amp;Table_wabobpsvr_AzureCalc_AzureCalcRateCard[[#This Row],[Price_Level]]&amp;Table_wabobpsvr_AzureCalc_AzureCalcRateCard[[#This Row],[Region]]</f>
        <v>Premium P6 Secondary Geo Database HoursA</v>
      </c>
      <c r="B16547" s="775"/>
      <c r="C16547" s="775" t="s">
        <v>87</v>
      </c>
      <c r="D16547" s="775" t="s">
        <v>174</v>
      </c>
      <c r="E16547" s="775">
        <v>3.6375000000000002</v>
      </c>
      <c r="F16547" s="775" t="s">
        <v>7030</v>
      </c>
      <c r="G16547" s="775" t="s">
        <v>3601</v>
      </c>
      <c r="H16547" s="775" t="s">
        <v>5619</v>
      </c>
      <c r="I16547" s="775" t="s">
        <v>5620</v>
      </c>
    </row>
    <row r="16548" spans="1:9">
      <c r="A16548" s="775" t="str">
        <f>Table_wabobpsvr_AzureCalc_AzureCalcRateCard[[#This Row],[ServiceName]]&amp;Table_wabobpsvr_AzureCalc_AzureCalcRateCard[[#This Row],[Price_Level]]&amp;Table_wabobpsvr_AzureCalc_AzureCalcRateCard[[#This Row],[Region]]</f>
        <v>Standard S1 Secondary Database Days  MOSP</v>
      </c>
      <c r="B16548" s="775"/>
      <c r="C16548" s="775" t="s">
        <v>1071</v>
      </c>
      <c r="D16548" s="775" t="s">
        <v>606</v>
      </c>
      <c r="E16548" s="775">
        <v>0.8</v>
      </c>
      <c r="F16548" s="775" t="s">
        <v>1376</v>
      </c>
      <c r="G16548" s="775" t="s">
        <v>4235</v>
      </c>
      <c r="H16548" s="775" t="s">
        <v>4235</v>
      </c>
      <c r="I16548" s="775" t="s">
        <v>4235</v>
      </c>
    </row>
    <row r="16549" spans="1:9">
      <c r="A16549" s="775" t="str">
        <f>Table_wabobpsvr_AzureCalc_AzureCalcRateCard[[#This Row],[ServiceName]]&amp;Table_wabobpsvr_AzureCalc_AzureCalcRateCard[[#This Row],[Price_Level]]&amp;Table_wabobpsvr_AzureCalc_AzureCalcRateCard[[#This Row],[Region]]</f>
        <v>Standard S1 Secondary Database Days  A</v>
      </c>
      <c r="B16549" s="775"/>
      <c r="C16549" s="775" t="s">
        <v>1071</v>
      </c>
      <c r="D16549" s="775" t="s">
        <v>174</v>
      </c>
      <c r="E16549" s="775">
        <v>0.77600000000000002</v>
      </c>
      <c r="F16549" s="775" t="s">
        <v>1376</v>
      </c>
      <c r="G16549" s="775" t="s">
        <v>3435</v>
      </c>
      <c r="H16549" s="775" t="s">
        <v>3436</v>
      </c>
      <c r="I16549" s="775" t="s">
        <v>4235</v>
      </c>
    </row>
    <row r="16550" spans="1:9">
      <c r="A16550" s="775" t="str">
        <f>Table_wabobpsvr_AzureCalc_AzureCalcRateCard[[#This Row],[ServiceName]]&amp;Table_wabobpsvr_AzureCalc_AzureCalcRateCard[[#This Row],[Price_Level]]&amp;Table_wabobpsvr_AzureCalc_AzureCalcRateCard[[#This Row],[Region]]</f>
        <v>Standard S1 Secondary Database Days  B</v>
      </c>
      <c r="B16550" s="775"/>
      <c r="C16550" s="775" t="s">
        <v>1071</v>
      </c>
      <c r="D16550" s="775" t="s">
        <v>175</v>
      </c>
      <c r="E16550" s="775">
        <v>0.752</v>
      </c>
      <c r="F16550" s="775" t="s">
        <v>1376</v>
      </c>
      <c r="G16550" s="775" t="s">
        <v>3435</v>
      </c>
      <c r="H16550" s="775" t="s">
        <v>3436</v>
      </c>
      <c r="I16550" s="775" t="s">
        <v>4235</v>
      </c>
    </row>
    <row r="16551" spans="1:9">
      <c r="A16551" s="775" t="str">
        <f>Table_wabobpsvr_AzureCalc_AzureCalcRateCard[[#This Row],[ServiceName]]&amp;Table_wabobpsvr_AzureCalc_AzureCalcRateCard[[#This Row],[Price_Level]]&amp;Table_wabobpsvr_AzureCalc_AzureCalcRateCard[[#This Row],[Region]]</f>
        <v>Standard S1 Secondary Database Days  C16</v>
      </c>
      <c r="B16551" s="775">
        <v>16</v>
      </c>
      <c r="C16551" s="775" t="s">
        <v>1071</v>
      </c>
      <c r="D16551" s="775" t="s">
        <v>177</v>
      </c>
      <c r="E16551" s="775">
        <v>0.72799999999999998</v>
      </c>
      <c r="F16551" s="775" t="s">
        <v>1376</v>
      </c>
      <c r="G16551" s="775" t="s">
        <v>3435</v>
      </c>
      <c r="H16551" s="775" t="s">
        <v>3436</v>
      </c>
      <c r="I16551" s="775" t="s">
        <v>4235</v>
      </c>
    </row>
    <row r="16552" spans="1:9">
      <c r="A16552" s="775" t="str">
        <f>Table_wabobpsvr_AzureCalc_AzureCalcRateCard[[#This Row],[ServiceName]]&amp;Table_wabobpsvr_AzureCalc_AzureCalcRateCard[[#This Row],[Price_Level]]&amp;Table_wabobpsvr_AzureCalc_AzureCalcRateCard[[#This Row],[Region]]</f>
        <v>Standard S1 Secondary Database Days  D16</v>
      </c>
      <c r="B16552" s="775">
        <v>16</v>
      </c>
      <c r="C16552" s="775" t="s">
        <v>1071</v>
      </c>
      <c r="D16552" s="775" t="s">
        <v>176</v>
      </c>
      <c r="E16552" s="775">
        <v>0.70399999999999996</v>
      </c>
      <c r="F16552" s="775" t="s">
        <v>1376</v>
      </c>
      <c r="G16552" s="775" t="s">
        <v>3435</v>
      </c>
      <c r="H16552" s="775" t="s">
        <v>3436</v>
      </c>
      <c r="I16552" s="775" t="s">
        <v>4235</v>
      </c>
    </row>
    <row r="16553" spans="1:9">
      <c r="A16553" s="775" t="str">
        <f>Table_wabobpsvr_AzureCalc_AzureCalcRateCard[[#This Row],[ServiceName]]&amp;Table_wabobpsvr_AzureCalc_AzureCalcRateCard[[#This Row],[Price_Level]]&amp;Table_wabobpsvr_AzureCalc_AzureCalcRateCard[[#This Row],[Region]]</f>
        <v>Basic.A5 VM (Windows)B11</v>
      </c>
      <c r="B16553" s="775">
        <v>11</v>
      </c>
      <c r="C16553" s="775" t="s">
        <v>680</v>
      </c>
      <c r="D16553" s="775" t="s">
        <v>175</v>
      </c>
      <c r="E16553" s="775">
        <v>0.21</v>
      </c>
      <c r="F16553" s="775" t="s">
        <v>702</v>
      </c>
      <c r="G16553" s="775" t="s">
        <v>2239</v>
      </c>
      <c r="H16553" s="775" t="s">
        <v>2240</v>
      </c>
      <c r="I16553" s="775" t="s">
        <v>5731</v>
      </c>
    </row>
    <row r="16554" spans="1:9">
      <c r="A16554" s="775" t="str">
        <f>Table_wabobpsvr_AzureCalc_AzureCalcRateCard[[#This Row],[ServiceName]]&amp;Table_wabobpsvr_AzureCalc_AzureCalcRateCard[[#This Row],[Price_Level]]&amp;Table_wabobpsvr_AzureCalc_AzureCalcRateCard[[#This Row],[Region]]</f>
        <v>Basic.A0 VM (Windows)C10</v>
      </c>
      <c r="B16554" s="775">
        <v>10</v>
      </c>
      <c r="C16554" s="775" t="s">
        <v>680</v>
      </c>
      <c r="D16554" s="775" t="s">
        <v>177</v>
      </c>
      <c r="E16554" s="775">
        <v>1.206E-2</v>
      </c>
      <c r="F16554" s="775" t="s">
        <v>706</v>
      </c>
      <c r="G16554" s="775" t="s">
        <v>2138</v>
      </c>
      <c r="H16554" s="775" t="s">
        <v>2139</v>
      </c>
      <c r="I16554" s="775" t="s">
        <v>5901</v>
      </c>
    </row>
    <row r="16555" spans="1:9">
      <c r="A16555" s="775" t="str">
        <f>Table_wabobpsvr_AzureCalc_AzureCalcRateCard[[#This Row],[ServiceName]]&amp;Table_wabobpsvr_AzureCalc_AzureCalcRateCard[[#This Row],[Price_Level]]&amp;Table_wabobpsvr_AzureCalc_AzureCalcRateCard[[#This Row],[Region]]</f>
        <v>Basic.A5 VM (Windows)C11</v>
      </c>
      <c r="B16555" s="775">
        <v>11</v>
      </c>
      <c r="C16555" s="775" t="s">
        <v>680</v>
      </c>
      <c r="D16555" s="775" t="s">
        <v>177</v>
      </c>
      <c r="E16555" s="775">
        <v>0.20100000000000001</v>
      </c>
      <c r="F16555" s="775" t="s">
        <v>702</v>
      </c>
      <c r="G16555" s="775" t="s">
        <v>2239</v>
      </c>
      <c r="H16555" s="775" t="s">
        <v>2240</v>
      </c>
      <c r="I16555" s="775" t="s">
        <v>5731</v>
      </c>
    </row>
    <row r="16556" spans="1:9">
      <c r="A16556" s="775" t="str">
        <f>Table_wabobpsvr_AzureCalc_AzureCalcRateCard[[#This Row],[ServiceName]]&amp;Table_wabobpsvr_AzureCalc_AzureCalcRateCard[[#This Row],[Price_Level]]&amp;Table_wabobpsvr_AzureCalc_AzureCalcRateCard[[#This Row],[Region]]</f>
        <v>Basic.A5 VM (Windows)D11</v>
      </c>
      <c r="B16556" s="775">
        <v>11</v>
      </c>
      <c r="C16556" s="775" t="s">
        <v>680</v>
      </c>
      <c r="D16556" s="775" t="s">
        <v>176</v>
      </c>
      <c r="E16556" s="775">
        <v>0.192</v>
      </c>
      <c r="F16556" s="775" t="s">
        <v>702</v>
      </c>
      <c r="G16556" s="775" t="s">
        <v>2239</v>
      </c>
      <c r="H16556" s="775" t="s">
        <v>2240</v>
      </c>
      <c r="I16556" s="775" t="s">
        <v>5731</v>
      </c>
    </row>
    <row r="16557" spans="1:9">
      <c r="A16557" s="775" t="str">
        <f>Table_wabobpsvr_AzureCalc_AzureCalcRateCard[[#This Row],[ServiceName]]&amp;Table_wabobpsvr_AzureCalc_AzureCalcRateCard[[#This Row],[Price_Level]]&amp;Table_wabobpsvr_AzureCalc_AzureCalcRateCard[[#This Row],[Region]]</f>
        <v>Basic.A5 VM (Windows)MOSP12</v>
      </c>
      <c r="B16557" s="775">
        <v>12</v>
      </c>
      <c r="C16557" s="775" t="s">
        <v>680</v>
      </c>
      <c r="D16557" s="775" t="s">
        <v>606</v>
      </c>
      <c r="E16557" s="775">
        <v>0.26</v>
      </c>
      <c r="F16557" s="775" t="s">
        <v>702</v>
      </c>
      <c r="G16557" s="775" t="s">
        <v>4235</v>
      </c>
      <c r="H16557" s="775" t="s">
        <v>4235</v>
      </c>
      <c r="I16557" s="775" t="s">
        <v>5902</v>
      </c>
    </row>
    <row r="16558" spans="1:9">
      <c r="A16558" s="775" t="str">
        <f>Table_wabobpsvr_AzureCalc_AzureCalcRateCard[[#This Row],[ServiceName]]&amp;Table_wabobpsvr_AzureCalc_AzureCalcRateCard[[#This Row],[Price_Level]]&amp;Table_wabobpsvr_AzureCalc_AzureCalcRateCard[[#This Row],[Region]]</f>
        <v>Basic.A5 VM (Windows)A12</v>
      </c>
      <c r="B16558" s="775">
        <v>12</v>
      </c>
      <c r="C16558" s="775" t="s">
        <v>680</v>
      </c>
      <c r="D16558" s="775" t="s">
        <v>174</v>
      </c>
      <c r="E16558" s="775">
        <v>0.1898</v>
      </c>
      <c r="F16558" s="775" t="s">
        <v>702</v>
      </c>
      <c r="G16558" s="775" t="s">
        <v>2241</v>
      </c>
      <c r="H16558" s="775" t="s">
        <v>2242</v>
      </c>
      <c r="I16558" s="775" t="s">
        <v>5902</v>
      </c>
    </row>
    <row r="16559" spans="1:9">
      <c r="A16559" s="775" t="str">
        <f>Table_wabobpsvr_AzureCalc_AzureCalcRateCard[[#This Row],[ServiceName]]&amp;Table_wabobpsvr_AzureCalc_AzureCalcRateCard[[#This Row],[Price_Level]]&amp;Table_wabobpsvr_AzureCalc_AzureCalcRateCard[[#This Row],[Region]]</f>
        <v>Basic.A5 VM (Windows)B12</v>
      </c>
      <c r="B16559" s="775">
        <v>12</v>
      </c>
      <c r="C16559" s="775" t="s">
        <v>680</v>
      </c>
      <c r="D16559" s="775" t="s">
        <v>175</v>
      </c>
      <c r="E16559" s="775">
        <v>0.182</v>
      </c>
      <c r="F16559" s="775" t="s">
        <v>702</v>
      </c>
      <c r="G16559" s="775" t="s">
        <v>2241</v>
      </c>
      <c r="H16559" s="775" t="s">
        <v>2242</v>
      </c>
      <c r="I16559" s="775" t="s">
        <v>5902</v>
      </c>
    </row>
    <row r="16560" spans="1:9">
      <c r="A16560" s="775" t="str">
        <f>Table_wabobpsvr_AzureCalc_AzureCalcRateCard[[#This Row],[ServiceName]]&amp;Table_wabobpsvr_AzureCalc_AzureCalcRateCard[[#This Row],[Price_Level]]&amp;Table_wabobpsvr_AzureCalc_AzureCalcRateCard[[#This Row],[Region]]</f>
        <v>Basic.A5 VM (Windows)C12</v>
      </c>
      <c r="B16560" s="775">
        <v>12</v>
      </c>
      <c r="C16560" s="775" t="s">
        <v>680</v>
      </c>
      <c r="D16560" s="775" t="s">
        <v>177</v>
      </c>
      <c r="E16560" s="775">
        <v>0.17419999999999999</v>
      </c>
      <c r="F16560" s="775" t="s">
        <v>702</v>
      </c>
      <c r="G16560" s="775" t="s">
        <v>2241</v>
      </c>
      <c r="H16560" s="775" t="s">
        <v>2242</v>
      </c>
      <c r="I16560" s="775" t="s">
        <v>5902</v>
      </c>
    </row>
    <row r="16561" spans="1:9">
      <c r="A16561" s="775" t="str">
        <f>Table_wabobpsvr_AzureCalc_AzureCalcRateCard[[#This Row],[ServiceName]]&amp;Table_wabobpsvr_AzureCalc_AzureCalcRateCard[[#This Row],[Price_Level]]&amp;Table_wabobpsvr_AzureCalc_AzureCalcRateCard[[#This Row],[Region]]</f>
        <v>Basic.A5 VM (Windows)D12</v>
      </c>
      <c r="B16561" s="775">
        <v>12</v>
      </c>
      <c r="C16561" s="775" t="s">
        <v>680</v>
      </c>
      <c r="D16561" s="775" t="s">
        <v>176</v>
      </c>
      <c r="E16561" s="775">
        <v>0.16639999999999999</v>
      </c>
      <c r="F16561" s="775" t="s">
        <v>702</v>
      </c>
      <c r="G16561" s="775" t="s">
        <v>2241</v>
      </c>
      <c r="H16561" s="775" t="s">
        <v>2242</v>
      </c>
      <c r="I16561" s="775" t="s">
        <v>5902</v>
      </c>
    </row>
    <row r="16562" spans="1:9">
      <c r="A16562" s="775" t="str">
        <f>Table_wabobpsvr_AzureCalc_AzureCalcRateCard[[#This Row],[ServiceName]]&amp;Table_wabobpsvr_AzureCalc_AzureCalcRateCard[[#This Row],[Price_Level]]&amp;Table_wabobpsvr_AzureCalc_AzureCalcRateCard[[#This Row],[Region]]</f>
        <v>Basic.A5 VM (Windows)MOSP13</v>
      </c>
      <c r="B16562" s="775">
        <v>13</v>
      </c>
      <c r="C16562" s="775" t="s">
        <v>680</v>
      </c>
      <c r="D16562" s="775" t="s">
        <v>606</v>
      </c>
      <c r="E16562" s="775">
        <v>0.36799999999999999</v>
      </c>
      <c r="F16562" s="775" t="s">
        <v>702</v>
      </c>
      <c r="G16562" s="775" t="s">
        <v>4235</v>
      </c>
      <c r="H16562" s="775" t="s">
        <v>4235</v>
      </c>
      <c r="I16562" s="775" t="s">
        <v>5903</v>
      </c>
    </row>
    <row r="16563" spans="1:9">
      <c r="A16563" s="775" t="str">
        <f>Table_wabobpsvr_AzureCalc_AzureCalcRateCard[[#This Row],[ServiceName]]&amp;Table_wabobpsvr_AzureCalc_AzureCalcRateCard[[#This Row],[Price_Level]]&amp;Table_wabobpsvr_AzureCalc_AzureCalcRateCard[[#This Row],[Region]]</f>
        <v>S3 DocumentDB HoursD14</v>
      </c>
      <c r="B16563" s="775">
        <v>14</v>
      </c>
      <c r="C16563" s="775" t="s">
        <v>87</v>
      </c>
      <c r="D16563" s="775" t="s">
        <v>176</v>
      </c>
      <c r="E16563" s="775">
        <v>999999</v>
      </c>
      <c r="F16563" s="775" t="s">
        <v>4326</v>
      </c>
      <c r="G16563" s="775"/>
      <c r="H16563" s="775"/>
      <c r="I16563" s="775"/>
    </row>
    <row r="16564" spans="1:9">
      <c r="A16564" s="775" t="str">
        <f>Table_wabobpsvr_AzureCalc_AzureCalcRateCard[[#This Row],[ServiceName]]&amp;Table_wabobpsvr_AzureCalc_AzureCalcRateCard[[#This Row],[Price_Level]]&amp;Table_wabobpsvr_AzureCalc_AzureCalcRateCard[[#This Row],[Region]]</f>
        <v>S2 DocumentDB HoursMOSP14</v>
      </c>
      <c r="B16564" s="775">
        <v>14</v>
      </c>
      <c r="C16564" s="775" t="s">
        <v>87</v>
      </c>
      <c r="D16564" s="775" t="s">
        <v>606</v>
      </c>
      <c r="E16564" s="775">
        <v>999999</v>
      </c>
      <c r="F16564" s="775" t="s">
        <v>4321</v>
      </c>
      <c r="G16564" s="775"/>
      <c r="H16564" s="775"/>
      <c r="I16564" s="775"/>
    </row>
    <row r="16565" spans="1:9">
      <c r="A16565" s="775" t="str">
        <f>Table_wabobpsvr_AzureCalc_AzureCalcRateCard[[#This Row],[ServiceName]]&amp;Table_wabobpsvr_AzureCalc_AzureCalcRateCard[[#This Row],[Price_Level]]&amp;Table_wabobpsvr_AzureCalc_AzureCalcRateCard[[#This Row],[Region]]</f>
        <v>S2 DocumentDB HoursA14</v>
      </c>
      <c r="B16565" s="775">
        <v>14</v>
      </c>
      <c r="C16565" s="775" t="s">
        <v>87</v>
      </c>
      <c r="D16565" s="775" t="s">
        <v>174</v>
      </c>
      <c r="E16565" s="775">
        <v>999999</v>
      </c>
      <c r="F16565" s="775" t="s">
        <v>4321</v>
      </c>
      <c r="G16565" s="775"/>
      <c r="H16565" s="775"/>
      <c r="I16565" s="775"/>
    </row>
    <row r="16566" spans="1:9">
      <c r="A16566" s="775" t="str">
        <f>Table_wabobpsvr_AzureCalc_AzureCalcRateCard[[#This Row],[ServiceName]]&amp;Table_wabobpsvr_AzureCalc_AzureCalcRateCard[[#This Row],[Price_Level]]&amp;Table_wabobpsvr_AzureCalc_AzureCalcRateCard[[#This Row],[Region]]</f>
        <v>S2 DocumentDB HoursB14</v>
      </c>
      <c r="B16566" s="775">
        <v>14</v>
      </c>
      <c r="C16566" s="775" t="s">
        <v>87</v>
      </c>
      <c r="D16566" s="775" t="s">
        <v>175</v>
      </c>
      <c r="E16566" s="775">
        <v>999999</v>
      </c>
      <c r="F16566" s="775" t="s">
        <v>4321</v>
      </c>
      <c r="G16566" s="775"/>
      <c r="H16566" s="775"/>
      <c r="I16566" s="775"/>
    </row>
    <row r="16567" spans="1:9">
      <c r="A16567" s="775" t="str">
        <f>Table_wabobpsvr_AzureCalc_AzureCalcRateCard[[#This Row],[ServiceName]]&amp;Table_wabobpsvr_AzureCalc_AzureCalcRateCard[[#This Row],[Price_Level]]&amp;Table_wabobpsvr_AzureCalc_AzureCalcRateCard[[#This Row],[Region]]</f>
        <v>S2 DocumentDB HoursC14</v>
      </c>
      <c r="B16567" s="775">
        <v>14</v>
      </c>
      <c r="C16567" s="775" t="s">
        <v>87</v>
      </c>
      <c r="D16567" s="775" t="s">
        <v>177</v>
      </c>
      <c r="E16567" s="775">
        <v>999999</v>
      </c>
      <c r="F16567" s="775" t="s">
        <v>4321</v>
      </c>
      <c r="G16567" s="775"/>
      <c r="H16567" s="775"/>
      <c r="I16567" s="775"/>
    </row>
    <row r="16568" spans="1:9">
      <c r="A16568" s="775" t="str">
        <f>Table_wabobpsvr_AzureCalc_AzureCalcRateCard[[#This Row],[ServiceName]]&amp;Table_wabobpsvr_AzureCalc_AzureCalcRateCard[[#This Row],[Price_Level]]&amp;Table_wabobpsvr_AzureCalc_AzureCalcRateCard[[#This Row],[Region]]</f>
        <v>S2 DocumentDB HoursD14</v>
      </c>
      <c r="B16568" s="775">
        <v>14</v>
      </c>
      <c r="C16568" s="775" t="s">
        <v>87</v>
      </c>
      <c r="D16568" s="775" t="s">
        <v>176</v>
      </c>
      <c r="E16568" s="775">
        <v>999999</v>
      </c>
      <c r="F16568" s="775" t="s">
        <v>4321</v>
      </c>
      <c r="G16568" s="775"/>
      <c r="H16568" s="775"/>
      <c r="I16568" s="775"/>
    </row>
    <row r="16569" spans="1:9">
      <c r="A16569" s="775" t="str">
        <f>Table_wabobpsvr_AzureCalc_AzureCalcRateCard[[#This Row],[ServiceName]]&amp;Table_wabobpsvr_AzureCalc_AzureCalcRateCard[[#This Row],[Price_Level]]&amp;Table_wabobpsvr_AzureCalc_AzureCalcRateCard[[#This Row],[Region]]</f>
        <v>Premium Storage - Page Blob/P10 (Units)B9</v>
      </c>
      <c r="B16569" s="775">
        <v>9</v>
      </c>
      <c r="C16569" s="775" t="s">
        <v>87</v>
      </c>
      <c r="D16569" s="775" t="s">
        <v>175</v>
      </c>
      <c r="E16569" s="775">
        <v>18.53</v>
      </c>
      <c r="F16569" s="775" t="s">
        <v>3176</v>
      </c>
      <c r="G16569" s="775" t="s">
        <v>4307</v>
      </c>
      <c r="H16569" s="775" t="s">
        <v>4308</v>
      </c>
      <c r="I16569" s="775" t="s">
        <v>5587</v>
      </c>
    </row>
    <row r="16570" spans="1:9">
      <c r="A16570" s="775" t="str">
        <f>Table_wabobpsvr_AzureCalc_AzureCalcRateCard[[#This Row],[ServiceName]]&amp;Table_wabobpsvr_AzureCalc_AzureCalcRateCard[[#This Row],[Price_Level]]&amp;Table_wabobpsvr_AzureCalc_AzureCalcRateCard[[#This Row],[Region]]</f>
        <v>Premium Storage - Page Blob/P10 (Units)C9</v>
      </c>
      <c r="B16570" s="775">
        <v>9</v>
      </c>
      <c r="C16570" s="775" t="s">
        <v>87</v>
      </c>
      <c r="D16570" s="775" t="s">
        <v>177</v>
      </c>
      <c r="E16570" s="775">
        <v>17.940000000000001</v>
      </c>
      <c r="F16570" s="775" t="s">
        <v>3176</v>
      </c>
      <c r="G16570" s="775" t="s">
        <v>4307</v>
      </c>
      <c r="H16570" s="775" t="s">
        <v>4308</v>
      </c>
      <c r="I16570" s="775" t="s">
        <v>5587</v>
      </c>
    </row>
    <row r="16571" spans="1:9">
      <c r="A16571" s="775" t="str">
        <f>Table_wabobpsvr_AzureCalc_AzureCalcRateCard[[#This Row],[ServiceName]]&amp;Table_wabobpsvr_AzureCalc_AzureCalcRateCard[[#This Row],[Price_Level]]&amp;Table_wabobpsvr_AzureCalc_AzureCalcRateCard[[#This Row],[Region]]</f>
        <v>Premium Storage - Page Blob/P10 (Units)D9</v>
      </c>
      <c r="B16571" s="775">
        <v>9</v>
      </c>
      <c r="C16571" s="775" t="s">
        <v>87</v>
      </c>
      <c r="D16571" s="775" t="s">
        <v>176</v>
      </c>
      <c r="E16571" s="775">
        <v>17.34</v>
      </c>
      <c r="F16571" s="775" t="s">
        <v>3176</v>
      </c>
      <c r="G16571" s="775" t="s">
        <v>4307</v>
      </c>
      <c r="H16571" s="775" t="s">
        <v>4308</v>
      </c>
      <c r="I16571" s="775" t="s">
        <v>5587</v>
      </c>
    </row>
    <row r="16572" spans="1:9">
      <c r="A16572" s="775" t="str">
        <f>Table_wabobpsvr_AzureCalc_AzureCalcRateCard[[#This Row],[ServiceName]]&amp;Table_wabobpsvr_AzureCalc_AzureCalcRateCard[[#This Row],[Price_Level]]&amp;Table_wabobpsvr_AzureCalc_AzureCalcRateCard[[#This Row],[Region]]</f>
        <v>Premium Storage - Page Blob/P20 (Units)MOSP9</v>
      </c>
      <c r="B16572" s="775">
        <v>9</v>
      </c>
      <c r="C16572" s="775" t="s">
        <v>77</v>
      </c>
      <c r="D16572" s="775" t="s">
        <v>606</v>
      </c>
      <c r="E16572" s="775">
        <v>73.22</v>
      </c>
      <c r="F16572" s="775" t="s">
        <v>3179</v>
      </c>
      <c r="G16572" s="775" t="s">
        <v>4235</v>
      </c>
      <c r="H16572" s="775" t="s">
        <v>4235</v>
      </c>
      <c r="I16572" s="775" t="s">
        <v>5588</v>
      </c>
    </row>
    <row r="16573" spans="1:9">
      <c r="A16573" s="775" t="str">
        <f>Table_wabobpsvr_AzureCalc_AzureCalcRateCard[[#This Row],[ServiceName]]&amp;Table_wabobpsvr_AzureCalc_AzureCalcRateCard[[#This Row],[Price_Level]]&amp;Table_wabobpsvr_AzureCalc_AzureCalcRateCard[[#This Row],[Region]]</f>
        <v>Premium Storage - Page Blob/P20 (Units)A9</v>
      </c>
      <c r="B16573" s="775">
        <v>9</v>
      </c>
      <c r="C16573" s="775" t="s">
        <v>87</v>
      </c>
      <c r="D16573" s="775" t="s">
        <v>174</v>
      </c>
      <c r="E16573" s="775">
        <v>71.02</v>
      </c>
      <c r="F16573" s="775" t="s">
        <v>3179</v>
      </c>
      <c r="G16573" s="775" t="s">
        <v>4381</v>
      </c>
      <c r="H16573" s="775" t="s">
        <v>4382</v>
      </c>
      <c r="I16573" s="775" t="s">
        <v>5588</v>
      </c>
    </row>
    <row r="16574" spans="1:9">
      <c r="A16574" s="775" t="str">
        <f>Table_wabobpsvr_AzureCalc_AzureCalcRateCard[[#This Row],[ServiceName]]&amp;Table_wabobpsvr_AzureCalc_AzureCalcRateCard[[#This Row],[Price_Level]]&amp;Table_wabobpsvr_AzureCalc_AzureCalcRateCard[[#This Row],[Region]]</f>
        <v>Premium Storage - Page Blob/P20 (Units)B9</v>
      </c>
      <c r="B16574" s="775">
        <v>9</v>
      </c>
      <c r="C16574" s="775" t="s">
        <v>87</v>
      </c>
      <c r="D16574" s="775" t="s">
        <v>175</v>
      </c>
      <c r="E16574" s="775">
        <v>68.83</v>
      </c>
      <c r="F16574" s="775" t="s">
        <v>3179</v>
      </c>
      <c r="G16574" s="775" t="s">
        <v>4381</v>
      </c>
      <c r="H16574" s="775" t="s">
        <v>4382</v>
      </c>
      <c r="I16574" s="775" t="s">
        <v>5588</v>
      </c>
    </row>
    <row r="16575" spans="1:9">
      <c r="A16575" s="775" t="str">
        <f>Table_wabobpsvr_AzureCalc_AzureCalcRateCard[[#This Row],[ServiceName]]&amp;Table_wabobpsvr_AzureCalc_AzureCalcRateCard[[#This Row],[Price_Level]]&amp;Table_wabobpsvr_AzureCalc_AzureCalcRateCard[[#This Row],[Region]]</f>
        <v>Premium Storage - Page Blob/P20 (Units)C9</v>
      </c>
      <c r="B16575" s="775">
        <v>9</v>
      </c>
      <c r="C16575" s="775" t="s">
        <v>87</v>
      </c>
      <c r="D16575" s="775" t="s">
        <v>177</v>
      </c>
      <c r="E16575" s="775">
        <v>66.63</v>
      </c>
      <c r="F16575" s="775" t="s">
        <v>3179</v>
      </c>
      <c r="G16575" s="775" t="s">
        <v>4381</v>
      </c>
      <c r="H16575" s="775" t="s">
        <v>4382</v>
      </c>
      <c r="I16575" s="775" t="s">
        <v>5588</v>
      </c>
    </row>
    <row r="16576" spans="1:9">
      <c r="A16576" s="775" t="str">
        <f>Table_wabobpsvr_AzureCalc_AzureCalcRateCard[[#This Row],[ServiceName]]&amp;Table_wabobpsvr_AzureCalc_AzureCalcRateCard[[#This Row],[Price_Level]]&amp;Table_wabobpsvr_AzureCalc_AzureCalcRateCard[[#This Row],[Region]]</f>
        <v>Premium Storage - Page Blob/P20 (Units)D9</v>
      </c>
      <c r="B16576" s="775">
        <v>9</v>
      </c>
      <c r="C16576" s="775" t="s">
        <v>87</v>
      </c>
      <c r="D16576" s="775" t="s">
        <v>176</v>
      </c>
      <c r="E16576" s="775">
        <v>64.430000000000007</v>
      </c>
      <c r="F16576" s="775" t="s">
        <v>3179</v>
      </c>
      <c r="G16576" s="775" t="s">
        <v>4381</v>
      </c>
      <c r="H16576" s="775" t="s">
        <v>4382</v>
      </c>
      <c r="I16576" s="775" t="s">
        <v>5588</v>
      </c>
    </row>
    <row r="16577" spans="1:9">
      <c r="A16577" s="775" t="str">
        <f>Table_wabobpsvr_AzureCalc_AzureCalcRateCard[[#This Row],[ServiceName]]&amp;Table_wabobpsvr_AzureCalc_AzureCalcRateCard[[#This Row],[Price_Level]]&amp;Table_wabobpsvr_AzureCalc_AzureCalcRateCard[[#This Row],[Region]]</f>
        <v>Premium Storage - Page Blob/P30 (Units)MOSP9</v>
      </c>
      <c r="B16577" s="775">
        <v>9</v>
      </c>
      <c r="C16577" s="775" t="s">
        <v>77</v>
      </c>
      <c r="D16577" s="775" t="s">
        <v>606</v>
      </c>
      <c r="E16577" s="775">
        <v>135.16999999999999</v>
      </c>
      <c r="F16577" s="775" t="s">
        <v>3184</v>
      </c>
      <c r="G16577" s="775" t="s">
        <v>4235</v>
      </c>
      <c r="H16577" s="775" t="s">
        <v>4235</v>
      </c>
      <c r="I16577" s="775" t="s">
        <v>5589</v>
      </c>
    </row>
    <row r="16578" spans="1:9">
      <c r="A16578" s="775" t="str">
        <f>Table_wabobpsvr_AzureCalc_AzureCalcRateCard[[#This Row],[ServiceName]]&amp;Table_wabobpsvr_AzureCalc_AzureCalcRateCard[[#This Row],[Price_Level]]&amp;Table_wabobpsvr_AzureCalc_AzureCalcRateCard[[#This Row],[Region]]</f>
        <v>Premium Storage - Page Blob/P30 (Units)A9</v>
      </c>
      <c r="B16578" s="775">
        <v>9</v>
      </c>
      <c r="C16578" s="775" t="s">
        <v>87</v>
      </c>
      <c r="D16578" s="775" t="s">
        <v>174</v>
      </c>
      <c r="E16578" s="775">
        <v>131.11000000000001</v>
      </c>
      <c r="F16578" s="775" t="s">
        <v>3184</v>
      </c>
      <c r="G16578" s="775" t="s">
        <v>4383</v>
      </c>
      <c r="H16578" s="775" t="s">
        <v>4384</v>
      </c>
      <c r="I16578" s="775" t="s">
        <v>5589</v>
      </c>
    </row>
    <row r="16579" spans="1:9">
      <c r="A16579" s="775" t="str">
        <f>Table_wabobpsvr_AzureCalc_AzureCalcRateCard[[#This Row],[ServiceName]]&amp;Table_wabobpsvr_AzureCalc_AzureCalcRateCard[[#This Row],[Price_Level]]&amp;Table_wabobpsvr_AzureCalc_AzureCalcRateCard[[#This Row],[Region]]</f>
        <v>Premium Storage - Page Blob/P30 (Units)B9</v>
      </c>
      <c r="B16579" s="775">
        <v>9</v>
      </c>
      <c r="C16579" s="775" t="s">
        <v>87</v>
      </c>
      <c r="D16579" s="775" t="s">
        <v>175</v>
      </c>
      <c r="E16579" s="775">
        <v>127.06</v>
      </c>
      <c r="F16579" s="775" t="s">
        <v>3184</v>
      </c>
      <c r="G16579" s="775" t="s">
        <v>4383</v>
      </c>
      <c r="H16579" s="775" t="s">
        <v>4384</v>
      </c>
      <c r="I16579" s="775" t="s">
        <v>5589</v>
      </c>
    </row>
    <row r="16580" spans="1:9">
      <c r="A16580" s="775" t="str">
        <f>Table_wabobpsvr_AzureCalc_AzureCalcRateCard[[#This Row],[ServiceName]]&amp;Table_wabobpsvr_AzureCalc_AzureCalcRateCard[[#This Row],[Price_Level]]&amp;Table_wabobpsvr_AzureCalc_AzureCalcRateCard[[#This Row],[Region]]</f>
        <v>Premium Storage - Page Blob/P30 (Units)C9</v>
      </c>
      <c r="B16580" s="775">
        <v>9</v>
      </c>
      <c r="C16580" s="775" t="s">
        <v>87</v>
      </c>
      <c r="D16580" s="775" t="s">
        <v>177</v>
      </c>
      <c r="E16580" s="775">
        <v>123</v>
      </c>
      <c r="F16580" s="775" t="s">
        <v>3184</v>
      </c>
      <c r="G16580" s="775" t="s">
        <v>4383</v>
      </c>
      <c r="H16580" s="775" t="s">
        <v>4384</v>
      </c>
      <c r="I16580" s="775" t="s">
        <v>5589</v>
      </c>
    </row>
    <row r="16581" spans="1:9">
      <c r="A16581" s="775" t="str">
        <f>Table_wabobpsvr_AzureCalc_AzureCalcRateCard[[#This Row],[ServiceName]]&amp;Table_wabobpsvr_AzureCalc_AzureCalcRateCard[[#This Row],[Price_Level]]&amp;Table_wabobpsvr_AzureCalc_AzureCalcRateCard[[#This Row],[Region]]</f>
        <v>Premium Storage - Page Blob/P30 (Units)D9</v>
      </c>
      <c r="B16581" s="775">
        <v>9</v>
      </c>
      <c r="C16581" s="775" t="s">
        <v>87</v>
      </c>
      <c r="D16581" s="775" t="s">
        <v>176</v>
      </c>
      <c r="E16581" s="775">
        <v>118.95</v>
      </c>
      <c r="F16581" s="775" t="s">
        <v>3184</v>
      </c>
      <c r="G16581" s="775" t="s">
        <v>4383</v>
      </c>
      <c r="H16581" s="775" t="s">
        <v>4384</v>
      </c>
      <c r="I16581" s="775" t="s">
        <v>5589</v>
      </c>
    </row>
    <row r="16582" spans="1:9">
      <c r="A16582" s="775" t="str">
        <f>Table_wabobpsvr_AzureCalc_AzureCalcRateCard[[#This Row],[ServiceName]]&amp;Table_wabobpsvr_AzureCalc_AzureCalcRateCard[[#This Row],[Price_Level]]&amp;Table_wabobpsvr_AzureCalc_AzureCalcRateCard[[#This Row],[Region]]</f>
        <v>Premium Storage - Page Blob/P10 (Units)MOSP12</v>
      </c>
      <c r="B16582" s="775">
        <v>12</v>
      </c>
      <c r="C16582" s="775" t="s">
        <v>77</v>
      </c>
      <c r="D16582" s="775" t="s">
        <v>606</v>
      </c>
      <c r="E16582" s="775">
        <v>20.61</v>
      </c>
      <c r="F16582" s="775" t="s">
        <v>3176</v>
      </c>
      <c r="G16582" s="775" t="s">
        <v>4235</v>
      </c>
      <c r="H16582" s="775" t="s">
        <v>4235</v>
      </c>
      <c r="I16582" s="775" t="s">
        <v>5590</v>
      </c>
    </row>
    <row r="16583" spans="1:9">
      <c r="A16583" s="775" t="str">
        <f>Table_wabobpsvr_AzureCalc_AzureCalcRateCard[[#This Row],[ServiceName]]&amp;Table_wabobpsvr_AzureCalc_AzureCalcRateCard[[#This Row],[Price_Level]]&amp;Table_wabobpsvr_AzureCalc_AzureCalcRateCard[[#This Row],[Region]]</f>
        <v>Premium Storage - Page Blob/P10 (Units)A12</v>
      </c>
      <c r="B16583" s="775">
        <v>12</v>
      </c>
      <c r="C16583" s="775" t="s">
        <v>87</v>
      </c>
      <c r="D16583" s="775" t="s">
        <v>174</v>
      </c>
      <c r="E16583" s="775">
        <v>19.989999999999998</v>
      </c>
      <c r="F16583" s="775" t="s">
        <v>3176</v>
      </c>
      <c r="G16583" s="775" t="s">
        <v>4385</v>
      </c>
      <c r="H16583" s="775" t="s">
        <v>4386</v>
      </c>
      <c r="I16583" s="775" t="s">
        <v>5590</v>
      </c>
    </row>
    <row r="16584" spans="1:9">
      <c r="A16584" s="775" t="str">
        <f>Table_wabobpsvr_AzureCalc_AzureCalcRateCard[[#This Row],[ServiceName]]&amp;Table_wabobpsvr_AzureCalc_AzureCalcRateCard[[#This Row],[Price_Level]]&amp;Table_wabobpsvr_AzureCalc_AzureCalcRateCard[[#This Row],[Region]]</f>
        <v>Premium Storage - Page Blob/P10 (Units)B12</v>
      </c>
      <c r="B16584" s="775">
        <v>12</v>
      </c>
      <c r="C16584" s="775" t="s">
        <v>87</v>
      </c>
      <c r="D16584" s="775" t="s">
        <v>175</v>
      </c>
      <c r="E16584" s="775">
        <v>19.37</v>
      </c>
      <c r="F16584" s="775" t="s">
        <v>3176</v>
      </c>
      <c r="G16584" s="775" t="s">
        <v>4385</v>
      </c>
      <c r="H16584" s="775" t="s">
        <v>4386</v>
      </c>
      <c r="I16584" s="775" t="s">
        <v>5590</v>
      </c>
    </row>
    <row r="16585" spans="1:9">
      <c r="A16585" s="775" t="str">
        <f>Table_wabobpsvr_AzureCalc_AzureCalcRateCard[[#This Row],[ServiceName]]&amp;Table_wabobpsvr_AzureCalc_AzureCalcRateCard[[#This Row],[Price_Level]]&amp;Table_wabobpsvr_AzureCalc_AzureCalcRateCard[[#This Row],[Region]]</f>
        <v>Premium Storage - Page Blob/P10 (Units)C12</v>
      </c>
      <c r="B16585" s="775">
        <v>12</v>
      </c>
      <c r="C16585" s="775" t="s">
        <v>87</v>
      </c>
      <c r="D16585" s="775" t="s">
        <v>177</v>
      </c>
      <c r="E16585" s="775">
        <v>18.760000000000002</v>
      </c>
      <c r="F16585" s="775" t="s">
        <v>3176</v>
      </c>
      <c r="G16585" s="775" t="s">
        <v>4385</v>
      </c>
      <c r="H16585" s="775" t="s">
        <v>4386</v>
      </c>
      <c r="I16585" s="775" t="s">
        <v>5590</v>
      </c>
    </row>
    <row r="16586" spans="1:9">
      <c r="A16586" s="775" t="str">
        <f>Table_wabobpsvr_AzureCalc_AzureCalcRateCard[[#This Row],[ServiceName]]&amp;Table_wabobpsvr_AzureCalc_AzureCalcRateCard[[#This Row],[Price_Level]]&amp;Table_wabobpsvr_AzureCalc_AzureCalcRateCard[[#This Row],[Region]]</f>
        <v>Premium Storage - Page Blob/P10 (Units)D12</v>
      </c>
      <c r="B16586" s="775">
        <v>12</v>
      </c>
      <c r="C16586" s="775" t="s">
        <v>87</v>
      </c>
      <c r="D16586" s="775" t="s">
        <v>176</v>
      </c>
      <c r="E16586" s="775">
        <v>18.14</v>
      </c>
      <c r="F16586" s="775" t="s">
        <v>3176</v>
      </c>
      <c r="G16586" s="775" t="s">
        <v>4385</v>
      </c>
      <c r="H16586" s="775" t="s">
        <v>4386</v>
      </c>
      <c r="I16586" s="775" t="s">
        <v>5590</v>
      </c>
    </row>
    <row r="16587" spans="1:9">
      <c r="A16587" s="775" t="str">
        <f>Table_wabobpsvr_AzureCalc_AzureCalcRateCard[[#This Row],[ServiceName]]&amp;Table_wabobpsvr_AzureCalc_AzureCalcRateCard[[#This Row],[Price_Level]]&amp;Table_wabobpsvr_AzureCalc_AzureCalcRateCard[[#This Row],[Region]]</f>
        <v>Premium Storage - Page Blob/P20 (Units)MOSP12</v>
      </c>
      <c r="B16587" s="775">
        <v>12</v>
      </c>
      <c r="C16587" s="775" t="s">
        <v>77</v>
      </c>
      <c r="D16587" s="775" t="s">
        <v>606</v>
      </c>
      <c r="E16587" s="775">
        <v>76.540000000000006</v>
      </c>
      <c r="F16587" s="775" t="s">
        <v>3179</v>
      </c>
      <c r="G16587" s="775" t="s">
        <v>4235</v>
      </c>
      <c r="H16587" s="775" t="s">
        <v>4235</v>
      </c>
      <c r="I16587" s="775" t="s">
        <v>5591</v>
      </c>
    </row>
    <row r="16588" spans="1:9">
      <c r="A16588" s="775" t="str">
        <f>Table_wabobpsvr_AzureCalc_AzureCalcRateCard[[#This Row],[ServiceName]]&amp;Table_wabobpsvr_AzureCalc_AzureCalcRateCard[[#This Row],[Price_Level]]&amp;Table_wabobpsvr_AzureCalc_AzureCalcRateCard[[#This Row],[Region]]</f>
        <v>Premium Storage - Page Blob/P20 (Units)A12</v>
      </c>
      <c r="B16588" s="775">
        <v>12</v>
      </c>
      <c r="C16588" s="775" t="s">
        <v>77</v>
      </c>
      <c r="D16588" s="775" t="s">
        <v>174</v>
      </c>
      <c r="E16588" s="775">
        <v>74.239999999999995</v>
      </c>
      <c r="F16588" s="775" t="s">
        <v>3179</v>
      </c>
      <c r="G16588" s="775" t="s">
        <v>4387</v>
      </c>
      <c r="H16588" s="775" t="s">
        <v>4388</v>
      </c>
      <c r="I16588" s="775" t="s">
        <v>5591</v>
      </c>
    </row>
    <row r="16589" spans="1:9">
      <c r="A16589" s="775" t="str">
        <f>Table_wabobpsvr_AzureCalc_AzureCalcRateCard[[#This Row],[ServiceName]]&amp;Table_wabobpsvr_AzureCalc_AzureCalcRateCard[[#This Row],[Price_Level]]&amp;Table_wabobpsvr_AzureCalc_AzureCalcRateCard[[#This Row],[Region]]</f>
        <v>Premium Storage - Page Blob/P20 (Units)B12</v>
      </c>
      <c r="B16589" s="775">
        <v>12</v>
      </c>
      <c r="C16589" s="775" t="s">
        <v>77</v>
      </c>
      <c r="D16589" s="775" t="s">
        <v>175</v>
      </c>
      <c r="E16589" s="775">
        <v>71.95</v>
      </c>
      <c r="F16589" s="775" t="s">
        <v>3179</v>
      </c>
      <c r="G16589" s="775" t="s">
        <v>4387</v>
      </c>
      <c r="H16589" s="775" t="s">
        <v>4388</v>
      </c>
      <c r="I16589" s="775" t="s">
        <v>5591</v>
      </c>
    </row>
    <row r="16590" spans="1:9">
      <c r="A16590" s="775" t="str">
        <f>Table_wabobpsvr_AzureCalc_AzureCalcRateCard[[#This Row],[ServiceName]]&amp;Table_wabobpsvr_AzureCalc_AzureCalcRateCard[[#This Row],[Price_Level]]&amp;Table_wabobpsvr_AzureCalc_AzureCalcRateCard[[#This Row],[Region]]</f>
        <v>Premium Storage - Page Blob/P20 (Units)C12</v>
      </c>
      <c r="B16590" s="775">
        <v>12</v>
      </c>
      <c r="C16590" s="775" t="s">
        <v>77</v>
      </c>
      <c r="D16590" s="775" t="s">
        <v>177</v>
      </c>
      <c r="E16590" s="775">
        <v>69.650000000000006</v>
      </c>
      <c r="F16590" s="775" t="s">
        <v>3179</v>
      </c>
      <c r="G16590" s="775" t="s">
        <v>4387</v>
      </c>
      <c r="H16590" s="775" t="s">
        <v>4388</v>
      </c>
      <c r="I16590" s="775" t="s">
        <v>5591</v>
      </c>
    </row>
    <row r="16591" spans="1:9">
      <c r="A16591" s="775" t="str">
        <f>Table_wabobpsvr_AzureCalc_AzureCalcRateCard[[#This Row],[ServiceName]]&amp;Table_wabobpsvr_AzureCalc_AzureCalcRateCard[[#This Row],[Price_Level]]&amp;Table_wabobpsvr_AzureCalc_AzureCalcRateCard[[#This Row],[Region]]</f>
        <v>Premium Storage - Page Blob/P20 (Units)D12</v>
      </c>
      <c r="B16591" s="775">
        <v>12</v>
      </c>
      <c r="C16591" s="775" t="s">
        <v>77</v>
      </c>
      <c r="D16591" s="775" t="s">
        <v>176</v>
      </c>
      <c r="E16591" s="775">
        <v>67.36</v>
      </c>
      <c r="F16591" s="775" t="s">
        <v>3179</v>
      </c>
      <c r="G16591" s="775" t="s">
        <v>4387</v>
      </c>
      <c r="H16591" s="775" t="s">
        <v>4388</v>
      </c>
      <c r="I16591" s="775" t="s">
        <v>5591</v>
      </c>
    </row>
    <row r="16592" spans="1:9">
      <c r="A16592" s="775" t="str">
        <f>Table_wabobpsvr_AzureCalc_AzureCalcRateCard[[#This Row],[ServiceName]]&amp;Table_wabobpsvr_AzureCalc_AzureCalcRateCard[[#This Row],[Price_Level]]&amp;Table_wabobpsvr_AzureCalc_AzureCalcRateCard[[#This Row],[Region]]</f>
        <v>Premium Storage - Page Blob/P30 (Units)MOSP12</v>
      </c>
      <c r="B16592" s="775">
        <v>12</v>
      </c>
      <c r="C16592" s="775" t="s">
        <v>77</v>
      </c>
      <c r="D16592" s="775" t="s">
        <v>606</v>
      </c>
      <c r="E16592" s="775">
        <v>135.16999999999999</v>
      </c>
      <c r="F16592" s="775" t="s">
        <v>3184</v>
      </c>
      <c r="G16592" s="775" t="s">
        <v>4235</v>
      </c>
      <c r="H16592" s="775" t="s">
        <v>4235</v>
      </c>
      <c r="I16592" s="775" t="s">
        <v>5592</v>
      </c>
    </row>
    <row r="16593" spans="1:9">
      <c r="A16593" s="775" t="str">
        <f>Table_wabobpsvr_AzureCalc_AzureCalcRateCard[[#This Row],[ServiceName]]&amp;Table_wabobpsvr_AzureCalc_AzureCalcRateCard[[#This Row],[Price_Level]]&amp;Table_wabobpsvr_AzureCalc_AzureCalcRateCard[[#This Row],[Region]]</f>
        <v>Premium Storage - Page Blob/P30 (Units)A12</v>
      </c>
      <c r="B16593" s="775">
        <v>12</v>
      </c>
      <c r="C16593" s="775" t="s">
        <v>77</v>
      </c>
      <c r="D16593" s="775" t="s">
        <v>174</v>
      </c>
      <c r="E16593" s="775">
        <v>131.11000000000001</v>
      </c>
      <c r="F16593" s="775" t="s">
        <v>3184</v>
      </c>
      <c r="G16593" s="775" t="s">
        <v>4389</v>
      </c>
      <c r="H16593" s="775" t="s">
        <v>4390</v>
      </c>
      <c r="I16593" s="775" t="s">
        <v>5592</v>
      </c>
    </row>
    <row r="16594" spans="1:9">
      <c r="A16594" s="775" t="str">
        <f>Table_wabobpsvr_AzureCalc_AzureCalcRateCard[[#This Row],[ServiceName]]&amp;Table_wabobpsvr_AzureCalc_AzureCalcRateCard[[#This Row],[Price_Level]]&amp;Table_wabobpsvr_AzureCalc_AzureCalcRateCard[[#This Row],[Region]]</f>
        <v>Premium Storage - Page Blob/P30 (Units)B12</v>
      </c>
      <c r="B16594" s="775">
        <v>12</v>
      </c>
      <c r="C16594" s="775" t="s">
        <v>77</v>
      </c>
      <c r="D16594" s="775" t="s">
        <v>175</v>
      </c>
      <c r="E16594" s="775">
        <v>127.06</v>
      </c>
      <c r="F16594" s="775" t="s">
        <v>3184</v>
      </c>
      <c r="G16594" s="775" t="s">
        <v>4389</v>
      </c>
      <c r="H16594" s="775" t="s">
        <v>4390</v>
      </c>
      <c r="I16594" s="775" t="s">
        <v>5592</v>
      </c>
    </row>
    <row r="16595" spans="1:9">
      <c r="A16595" s="775" t="str">
        <f>Table_wabobpsvr_AzureCalc_AzureCalcRateCard[[#This Row],[ServiceName]]&amp;Table_wabobpsvr_AzureCalc_AzureCalcRateCard[[#This Row],[Price_Level]]&amp;Table_wabobpsvr_AzureCalc_AzureCalcRateCard[[#This Row],[Region]]</f>
        <v>Premium Storage - Page Blob/P30 (Units)C12</v>
      </c>
      <c r="B16595" s="775">
        <v>12</v>
      </c>
      <c r="C16595" s="775" t="s">
        <v>77</v>
      </c>
      <c r="D16595" s="775" t="s">
        <v>177</v>
      </c>
      <c r="E16595" s="775">
        <v>123</v>
      </c>
      <c r="F16595" s="775" t="s">
        <v>3184</v>
      </c>
      <c r="G16595" s="775" t="s">
        <v>4389</v>
      </c>
      <c r="H16595" s="775" t="s">
        <v>4390</v>
      </c>
      <c r="I16595" s="775" t="s">
        <v>5592</v>
      </c>
    </row>
    <row r="16596" spans="1:9">
      <c r="A16596" s="775" t="str">
        <f>Table_wabobpsvr_AzureCalc_AzureCalcRateCard[[#This Row],[ServiceName]]&amp;Table_wabobpsvr_AzureCalc_AzureCalcRateCard[[#This Row],[Price_Level]]&amp;Table_wabobpsvr_AzureCalc_AzureCalcRateCard[[#This Row],[Region]]</f>
        <v>Premium Storage - Page Blob/P30 (Units)D12</v>
      </c>
      <c r="B16596" s="775">
        <v>12</v>
      </c>
      <c r="C16596" s="775" t="s">
        <v>77</v>
      </c>
      <c r="D16596" s="775" t="s">
        <v>176</v>
      </c>
      <c r="E16596" s="775">
        <v>118.95</v>
      </c>
      <c r="F16596" s="775" t="s">
        <v>3184</v>
      </c>
      <c r="G16596" s="775" t="s">
        <v>4389</v>
      </c>
      <c r="H16596" s="775" t="s">
        <v>4390</v>
      </c>
      <c r="I16596" s="775" t="s">
        <v>5592</v>
      </c>
    </row>
    <row r="16597" spans="1:9">
      <c r="A16597" s="775" t="str">
        <f>Table_wabobpsvr_AzureCalc_AzureCalcRateCard[[#This Row],[ServiceName]]&amp;Table_wabobpsvr_AzureCalc_AzureCalcRateCard[[#This Row],[Price_Level]]&amp;Table_wabobpsvr_AzureCalc_AzureCalcRateCard[[#This Row],[Region]]</f>
        <v>ExpressRoute (Unlimited) 5 Gbps ConnectionsMOSP8</v>
      </c>
      <c r="B16597" s="775">
        <v>8</v>
      </c>
      <c r="C16597" s="775" t="s">
        <v>7427</v>
      </c>
      <c r="D16597" s="775" t="s">
        <v>606</v>
      </c>
      <c r="E16597" s="775">
        <v>25650</v>
      </c>
      <c r="F16597" s="775" t="s">
        <v>7407</v>
      </c>
      <c r="G16597" s="775"/>
      <c r="H16597" s="775"/>
      <c r="I16597" s="775" t="s">
        <v>7474</v>
      </c>
    </row>
    <row r="16598" spans="1:9">
      <c r="A16598" s="775" t="str">
        <f>Table_wabobpsvr_AzureCalc_AzureCalcRateCard[[#This Row],[ServiceName]]&amp;Table_wabobpsvr_AzureCalc_AzureCalcRateCard[[#This Row],[Price_Level]]&amp;Table_wabobpsvr_AzureCalc_AzureCalcRateCard[[#This Row],[Region]]</f>
        <v>ExpressRoute (Metered) 100 Mbps ConnectionsA4</v>
      </c>
      <c r="B16598" s="775">
        <v>4</v>
      </c>
      <c r="C16598" s="775" t="s">
        <v>7427</v>
      </c>
      <c r="D16598" s="775" t="s">
        <v>174</v>
      </c>
      <c r="E16598" s="775">
        <v>106.7</v>
      </c>
      <c r="F16598" s="775" t="s">
        <v>7395</v>
      </c>
      <c r="G16598" s="775" t="s">
        <v>7559</v>
      </c>
      <c r="H16598" s="775" t="s">
        <v>7560</v>
      </c>
      <c r="I16598" s="775" t="s">
        <v>7448</v>
      </c>
    </row>
    <row r="16599" spans="1:9">
      <c r="A16599" s="775" t="str">
        <f>Table_wabobpsvr_AzureCalc_AzureCalcRateCard[[#This Row],[ServiceName]]&amp;Table_wabobpsvr_AzureCalc_AzureCalcRateCard[[#This Row],[Price_Level]]&amp;Table_wabobpsvr_AzureCalc_AzureCalcRateCard[[#This Row],[Region]]</f>
        <v>Premium Small App Service HoursMOSP</v>
      </c>
      <c r="B16599" s="775"/>
      <c r="C16599" s="775" t="s">
        <v>87</v>
      </c>
      <c r="D16599" s="775" t="s">
        <v>606</v>
      </c>
      <c r="E16599" s="775">
        <v>0.3</v>
      </c>
      <c r="F16599" s="775" t="s">
        <v>4416</v>
      </c>
      <c r="G16599" s="775" t="s">
        <v>4235</v>
      </c>
      <c r="H16599" s="775" t="s">
        <v>4235</v>
      </c>
      <c r="I16599" s="775" t="s">
        <v>5593</v>
      </c>
    </row>
    <row r="16600" spans="1:9">
      <c r="A16600" s="775" t="str">
        <f>Table_wabobpsvr_AzureCalc_AzureCalcRateCard[[#This Row],[ServiceName]]&amp;Table_wabobpsvr_AzureCalc_AzureCalcRateCard[[#This Row],[Price_Level]]&amp;Table_wabobpsvr_AzureCalc_AzureCalcRateCard[[#This Row],[Region]]</f>
        <v>Premium Small App Service HoursA</v>
      </c>
      <c r="B16600" s="775"/>
      <c r="C16600" s="775" t="s">
        <v>87</v>
      </c>
      <c r="D16600" s="775" t="s">
        <v>174</v>
      </c>
      <c r="E16600" s="775">
        <v>0.29099999999999998</v>
      </c>
      <c r="F16600" s="775" t="s">
        <v>4416</v>
      </c>
      <c r="G16600" s="775" t="s">
        <v>4418</v>
      </c>
      <c r="H16600" s="775" t="s">
        <v>4419</v>
      </c>
      <c r="I16600" s="775" t="s">
        <v>5593</v>
      </c>
    </row>
    <row r="16601" spans="1:9">
      <c r="A16601" s="775" t="str">
        <f>Table_wabobpsvr_AzureCalc_AzureCalcRateCard[[#This Row],[ServiceName]]&amp;Table_wabobpsvr_AzureCalc_AzureCalcRateCard[[#This Row],[Price_Level]]&amp;Table_wabobpsvr_AzureCalc_AzureCalcRateCard[[#This Row],[Region]]</f>
        <v>Premium Small App Service HoursB</v>
      </c>
      <c r="B16601" s="775"/>
      <c r="C16601" s="775" t="s">
        <v>87</v>
      </c>
      <c r="D16601" s="775" t="s">
        <v>175</v>
      </c>
      <c r="E16601" s="775">
        <v>0.28199999999999997</v>
      </c>
      <c r="F16601" s="775" t="s">
        <v>4416</v>
      </c>
      <c r="G16601" s="775" t="s">
        <v>4418</v>
      </c>
      <c r="H16601" s="775" t="s">
        <v>4419</v>
      </c>
      <c r="I16601" s="775" t="s">
        <v>5593</v>
      </c>
    </row>
    <row r="16602" spans="1:9">
      <c r="A16602" s="775" t="str">
        <f>Table_wabobpsvr_AzureCalc_AzureCalcRateCard[[#This Row],[ServiceName]]&amp;Table_wabobpsvr_AzureCalc_AzureCalcRateCard[[#This Row],[Price_Level]]&amp;Table_wabobpsvr_AzureCalc_AzureCalcRateCard[[#This Row],[Region]]</f>
        <v>Premium Small App Service HoursC</v>
      </c>
      <c r="B16602" s="775"/>
      <c r="C16602" s="775" t="s">
        <v>87</v>
      </c>
      <c r="D16602" s="775" t="s">
        <v>177</v>
      </c>
      <c r="E16602" s="775">
        <v>0.27300000000000002</v>
      </c>
      <c r="F16602" s="775" t="s">
        <v>4416</v>
      </c>
      <c r="G16602" s="775" t="s">
        <v>4418</v>
      </c>
      <c r="H16602" s="775" t="s">
        <v>4419</v>
      </c>
      <c r="I16602" s="775" t="s">
        <v>5593</v>
      </c>
    </row>
    <row r="16603" spans="1:9">
      <c r="A16603" s="775" t="str">
        <f>Table_wabobpsvr_AzureCalc_AzureCalcRateCard[[#This Row],[ServiceName]]&amp;Table_wabobpsvr_AzureCalc_AzureCalcRateCard[[#This Row],[Price_Level]]&amp;Table_wabobpsvr_AzureCalc_AzureCalcRateCard[[#This Row],[Region]]</f>
        <v>Premium Small App Service HoursD</v>
      </c>
      <c r="B16603" s="775"/>
      <c r="C16603" s="775" t="s">
        <v>87</v>
      </c>
      <c r="D16603" s="775" t="s">
        <v>176</v>
      </c>
      <c r="E16603" s="775">
        <v>0.26400000000000001</v>
      </c>
      <c r="F16603" s="775" t="s">
        <v>4416</v>
      </c>
      <c r="G16603" s="775" t="s">
        <v>4418</v>
      </c>
      <c r="H16603" s="775" t="s">
        <v>4419</v>
      </c>
      <c r="I16603" s="775" t="s">
        <v>5593</v>
      </c>
    </row>
    <row r="16604" spans="1:9">
      <c r="A16604" s="775" t="str">
        <f>Table_wabobpsvr_AzureCalc_AzureCalcRateCard[[#This Row],[ServiceName]]&amp;Table_wabobpsvr_AzureCalc_AzureCalcRateCard[[#This Row],[Price_Level]]&amp;Table_wabobpsvr_AzureCalc_AzureCalcRateCard[[#This Row],[Region]]</f>
        <v>Premium Small App Service HoursMOSP11</v>
      </c>
      <c r="B16604" s="775">
        <v>11</v>
      </c>
      <c r="C16604" s="775" t="s">
        <v>87</v>
      </c>
      <c r="D16604" s="775" t="s">
        <v>606</v>
      </c>
      <c r="E16604" s="775">
        <v>0.35399999999999998</v>
      </c>
      <c r="F16604" s="775" t="s">
        <v>4416</v>
      </c>
      <c r="G16604" s="775" t="s">
        <v>4235</v>
      </c>
      <c r="H16604" s="775" t="s">
        <v>4235</v>
      </c>
      <c r="I16604" s="775" t="s">
        <v>5594</v>
      </c>
    </row>
    <row r="16605" spans="1:9">
      <c r="A16605" s="775" t="str">
        <f>Table_wabobpsvr_AzureCalc_AzureCalcRateCard[[#This Row],[ServiceName]]&amp;Table_wabobpsvr_AzureCalc_AzureCalcRateCard[[#This Row],[Price_Level]]&amp;Table_wabobpsvr_AzureCalc_AzureCalcRateCard[[#This Row],[Region]]</f>
        <v>Premium Small App Service HoursA11</v>
      </c>
      <c r="B16605" s="775">
        <v>11</v>
      </c>
      <c r="C16605" s="775" t="s">
        <v>87</v>
      </c>
      <c r="D16605" s="775" t="s">
        <v>174</v>
      </c>
      <c r="E16605" s="775">
        <v>0.31152000000000002</v>
      </c>
      <c r="F16605" s="775" t="s">
        <v>4416</v>
      </c>
      <c r="G16605" s="775" t="s">
        <v>4420</v>
      </c>
      <c r="H16605" s="775" t="s">
        <v>4421</v>
      </c>
      <c r="I16605" s="775" t="s">
        <v>5594</v>
      </c>
    </row>
    <row r="16606" spans="1:9">
      <c r="A16606" s="775" t="str">
        <f>Table_wabobpsvr_AzureCalc_AzureCalcRateCard[[#This Row],[ServiceName]]&amp;Table_wabobpsvr_AzureCalc_AzureCalcRateCard[[#This Row],[Price_Level]]&amp;Table_wabobpsvr_AzureCalc_AzureCalcRateCard[[#This Row],[Region]]</f>
        <v>Premium Small App Service HoursA11</v>
      </c>
      <c r="B16606" s="775">
        <v>11</v>
      </c>
      <c r="C16606" s="775" t="s">
        <v>87</v>
      </c>
      <c r="D16606" s="775" t="s">
        <v>174</v>
      </c>
      <c r="E16606" s="775">
        <v>0.31152000000000002</v>
      </c>
      <c r="F16606" s="775" t="s">
        <v>4416</v>
      </c>
      <c r="G16606" s="775" t="s">
        <v>4420</v>
      </c>
      <c r="H16606" s="775" t="s">
        <v>4421</v>
      </c>
      <c r="I16606" s="775" t="s">
        <v>5594</v>
      </c>
    </row>
    <row r="16607" spans="1:9">
      <c r="A16607" s="775" t="str">
        <f>Table_wabobpsvr_AzureCalc_AzureCalcRateCard[[#This Row],[ServiceName]]&amp;Table_wabobpsvr_AzureCalc_AzureCalcRateCard[[#This Row],[Price_Level]]&amp;Table_wabobpsvr_AzureCalc_AzureCalcRateCard[[#This Row],[Region]]</f>
        <v>Premium Small App Service HoursA11</v>
      </c>
      <c r="B16607" s="775">
        <v>11</v>
      </c>
      <c r="C16607" s="775" t="s">
        <v>87</v>
      </c>
      <c r="D16607" s="775" t="s">
        <v>174</v>
      </c>
      <c r="E16607" s="775">
        <v>0.31152000000000002</v>
      </c>
      <c r="F16607" s="775" t="s">
        <v>4416</v>
      </c>
      <c r="G16607" s="775" t="s">
        <v>4420</v>
      </c>
      <c r="H16607" s="775" t="s">
        <v>4421</v>
      </c>
      <c r="I16607" s="775" t="s">
        <v>5594</v>
      </c>
    </row>
    <row r="16608" spans="1:9">
      <c r="A16608" s="775" t="str">
        <f>Table_wabobpsvr_AzureCalc_AzureCalcRateCard[[#This Row],[ServiceName]]&amp;Table_wabobpsvr_AzureCalc_AzureCalcRateCard[[#This Row],[Price_Level]]&amp;Table_wabobpsvr_AzureCalc_AzureCalcRateCard[[#This Row],[Region]]</f>
        <v>Premium Small App Service HoursA11</v>
      </c>
      <c r="B16608" s="775">
        <v>11</v>
      </c>
      <c r="C16608" s="775" t="s">
        <v>87</v>
      </c>
      <c r="D16608" s="775" t="s">
        <v>174</v>
      </c>
      <c r="E16608" s="775">
        <v>0.31152000000000002</v>
      </c>
      <c r="F16608" s="775" t="s">
        <v>4416</v>
      </c>
      <c r="G16608" s="775" t="s">
        <v>4420</v>
      </c>
      <c r="H16608" s="775" t="s">
        <v>4421</v>
      </c>
      <c r="I16608" s="775" t="s">
        <v>5594</v>
      </c>
    </row>
    <row r="16609" spans="1:9">
      <c r="A16609" s="775" t="str">
        <f>Table_wabobpsvr_AzureCalc_AzureCalcRateCard[[#This Row],[ServiceName]]&amp;Table_wabobpsvr_AzureCalc_AzureCalcRateCard[[#This Row],[Price_Level]]&amp;Table_wabobpsvr_AzureCalc_AzureCalcRateCard[[#This Row],[Region]]</f>
        <v>Premium Small App Service HoursMOSP12</v>
      </c>
      <c r="B16609" s="775">
        <v>12</v>
      </c>
      <c r="C16609" s="775" t="s">
        <v>87</v>
      </c>
      <c r="D16609" s="775" t="s">
        <v>606</v>
      </c>
      <c r="E16609" s="775">
        <v>0.318</v>
      </c>
      <c r="F16609" s="775" t="s">
        <v>4416</v>
      </c>
      <c r="G16609" s="775" t="s">
        <v>4235</v>
      </c>
      <c r="H16609" s="775" t="s">
        <v>4235</v>
      </c>
      <c r="I16609" s="775" t="s">
        <v>5595</v>
      </c>
    </row>
    <row r="16610" spans="1:9">
      <c r="A16610" s="775" t="str">
        <f>Table_wabobpsvr_AzureCalc_AzureCalcRateCard[[#This Row],[ServiceName]]&amp;Table_wabobpsvr_AzureCalc_AzureCalcRateCard[[#This Row],[Price_Level]]&amp;Table_wabobpsvr_AzureCalc_AzureCalcRateCard[[#This Row],[Region]]</f>
        <v>Premium Small App Service HoursA12</v>
      </c>
      <c r="B16610" s="775">
        <v>12</v>
      </c>
      <c r="C16610" s="775" t="s">
        <v>87</v>
      </c>
      <c r="D16610" s="775" t="s">
        <v>174</v>
      </c>
      <c r="E16610" s="775">
        <v>0.30846000000000001</v>
      </c>
      <c r="F16610" s="775" t="s">
        <v>4416</v>
      </c>
      <c r="G16610" s="775" t="s">
        <v>4422</v>
      </c>
      <c r="H16610" s="775" t="s">
        <v>4423</v>
      </c>
      <c r="I16610" s="775" t="s">
        <v>5595</v>
      </c>
    </row>
    <row r="16611" spans="1:9">
      <c r="A16611" s="775" t="str">
        <f>Table_wabobpsvr_AzureCalc_AzureCalcRateCard[[#This Row],[ServiceName]]&amp;Table_wabobpsvr_AzureCalc_AzureCalcRateCard[[#This Row],[Price_Level]]&amp;Table_wabobpsvr_AzureCalc_AzureCalcRateCard[[#This Row],[Region]]</f>
        <v>Premium Small App Service HoursB12</v>
      </c>
      <c r="B16611" s="775">
        <v>12</v>
      </c>
      <c r="C16611" s="775" t="s">
        <v>87</v>
      </c>
      <c r="D16611" s="775" t="s">
        <v>175</v>
      </c>
      <c r="E16611" s="775">
        <v>0.29892000000000002</v>
      </c>
      <c r="F16611" s="775" t="s">
        <v>4416</v>
      </c>
      <c r="G16611" s="775" t="s">
        <v>4422</v>
      </c>
      <c r="H16611" s="775" t="s">
        <v>4423</v>
      </c>
      <c r="I16611" s="775" t="s">
        <v>5595</v>
      </c>
    </row>
    <row r="16612" spans="1:9">
      <c r="A16612" s="775" t="str">
        <f>Table_wabobpsvr_AzureCalc_AzureCalcRateCard[[#This Row],[ServiceName]]&amp;Table_wabobpsvr_AzureCalc_AzureCalcRateCard[[#This Row],[Price_Level]]&amp;Table_wabobpsvr_AzureCalc_AzureCalcRateCard[[#This Row],[Region]]</f>
        <v>Premium Small App Service HoursC12</v>
      </c>
      <c r="B16612" s="775">
        <v>12</v>
      </c>
      <c r="C16612" s="775" t="s">
        <v>87</v>
      </c>
      <c r="D16612" s="775" t="s">
        <v>177</v>
      </c>
      <c r="E16612" s="775">
        <v>0.28938000000000003</v>
      </c>
      <c r="F16612" s="775" t="s">
        <v>4416</v>
      </c>
      <c r="G16612" s="775" t="s">
        <v>4422</v>
      </c>
      <c r="H16612" s="775" t="s">
        <v>4423</v>
      </c>
      <c r="I16612" s="775" t="s">
        <v>5595</v>
      </c>
    </row>
    <row r="16613" spans="1:9">
      <c r="A16613" s="775" t="str">
        <f>Table_wabobpsvr_AzureCalc_AzureCalcRateCard[[#This Row],[ServiceName]]&amp;Table_wabobpsvr_AzureCalc_AzureCalcRateCard[[#This Row],[Price_Level]]&amp;Table_wabobpsvr_AzureCalc_AzureCalcRateCard[[#This Row],[Region]]</f>
        <v>Premium Small App Service HoursD12</v>
      </c>
      <c r="B16613" s="775">
        <v>12</v>
      </c>
      <c r="C16613" s="775" t="s">
        <v>87</v>
      </c>
      <c r="D16613" s="775" t="s">
        <v>176</v>
      </c>
      <c r="E16613" s="775">
        <v>0.27983999999999998</v>
      </c>
      <c r="F16613" s="775" t="s">
        <v>4416</v>
      </c>
      <c r="G16613" s="775" t="s">
        <v>4422</v>
      </c>
      <c r="H16613" s="775" t="s">
        <v>4423</v>
      </c>
      <c r="I16613" s="775" t="s">
        <v>5595</v>
      </c>
    </row>
    <row r="16614" spans="1:9">
      <c r="A16614" s="775" t="str">
        <f>Table_wabobpsvr_AzureCalc_AzureCalcRateCard[[#This Row],[ServiceName]]&amp;Table_wabobpsvr_AzureCalc_AzureCalcRateCard[[#This Row],[Price_Level]]&amp;Table_wabobpsvr_AzureCalc_AzureCalcRateCard[[#This Row],[Region]]</f>
        <v>Premium Small App Service HoursMOSP15</v>
      </c>
      <c r="B16614" s="775">
        <v>15</v>
      </c>
      <c r="C16614" s="775" t="s">
        <v>87</v>
      </c>
      <c r="D16614" s="775" t="s">
        <v>606</v>
      </c>
      <c r="E16614" s="775">
        <v>0.378</v>
      </c>
      <c r="F16614" s="775" t="s">
        <v>4416</v>
      </c>
      <c r="G16614" s="775" t="s">
        <v>4235</v>
      </c>
      <c r="H16614" s="775" t="s">
        <v>4235</v>
      </c>
      <c r="I16614" s="775" t="s">
        <v>5596</v>
      </c>
    </row>
    <row r="16615" spans="1:9">
      <c r="A16615" s="775" t="str">
        <f>Table_wabobpsvr_AzureCalc_AzureCalcRateCard[[#This Row],[ServiceName]]&amp;Table_wabobpsvr_AzureCalc_AzureCalcRateCard[[#This Row],[Price_Level]]&amp;Table_wabobpsvr_AzureCalc_AzureCalcRateCard[[#This Row],[Region]]</f>
        <v>Premium Small App Service HoursA15</v>
      </c>
      <c r="B16615" s="775">
        <v>15</v>
      </c>
      <c r="C16615" s="775" t="s">
        <v>87</v>
      </c>
      <c r="D16615" s="775" t="s">
        <v>174</v>
      </c>
      <c r="E16615" s="775">
        <v>0.36665999999999999</v>
      </c>
      <c r="F16615" s="775" t="s">
        <v>4416</v>
      </c>
      <c r="G16615" s="775" t="s">
        <v>4424</v>
      </c>
      <c r="H16615" s="775" t="s">
        <v>4425</v>
      </c>
      <c r="I16615" s="775" t="s">
        <v>5596</v>
      </c>
    </row>
    <row r="16616" spans="1:9">
      <c r="A16616" s="775" t="str">
        <f>Table_wabobpsvr_AzureCalc_AzureCalcRateCard[[#This Row],[ServiceName]]&amp;Table_wabobpsvr_AzureCalc_AzureCalcRateCard[[#This Row],[Price_Level]]&amp;Table_wabobpsvr_AzureCalc_AzureCalcRateCard[[#This Row],[Region]]</f>
        <v>Premium Small App Service HoursB15</v>
      </c>
      <c r="B16616" s="775">
        <v>15</v>
      </c>
      <c r="C16616" s="775" t="s">
        <v>87</v>
      </c>
      <c r="D16616" s="775" t="s">
        <v>175</v>
      </c>
      <c r="E16616" s="775">
        <v>0.35532000000000002</v>
      </c>
      <c r="F16616" s="775" t="s">
        <v>4416</v>
      </c>
      <c r="G16616" s="775" t="s">
        <v>4424</v>
      </c>
      <c r="H16616" s="775" t="s">
        <v>4425</v>
      </c>
      <c r="I16616" s="775" t="s">
        <v>5596</v>
      </c>
    </row>
    <row r="16617" spans="1:9">
      <c r="A16617" s="775" t="str">
        <f>Table_wabobpsvr_AzureCalc_AzureCalcRateCard[[#This Row],[ServiceName]]&amp;Table_wabobpsvr_AzureCalc_AzureCalcRateCard[[#This Row],[Price_Level]]&amp;Table_wabobpsvr_AzureCalc_AzureCalcRateCard[[#This Row],[Region]]</f>
        <v>Premium Small App Service HoursC15</v>
      </c>
      <c r="B16617" s="775">
        <v>15</v>
      </c>
      <c r="C16617" s="775" t="s">
        <v>87</v>
      </c>
      <c r="D16617" s="775" t="s">
        <v>177</v>
      </c>
      <c r="E16617" s="775">
        <v>0.34398000000000001</v>
      </c>
      <c r="F16617" s="775" t="s">
        <v>4416</v>
      </c>
      <c r="G16617" s="775" t="s">
        <v>4424</v>
      </c>
      <c r="H16617" s="775" t="s">
        <v>4425</v>
      </c>
      <c r="I16617" s="775" t="s">
        <v>5596</v>
      </c>
    </row>
    <row r="16618" spans="1:9">
      <c r="A16618" s="775" t="str">
        <f>Table_wabobpsvr_AzureCalc_AzureCalcRateCard[[#This Row],[ServiceName]]&amp;Table_wabobpsvr_AzureCalc_AzureCalcRateCard[[#This Row],[Price_Level]]&amp;Table_wabobpsvr_AzureCalc_AzureCalcRateCard[[#This Row],[Region]]</f>
        <v>Premium Small App Service HoursD15</v>
      </c>
      <c r="B16618" s="775">
        <v>15</v>
      </c>
      <c r="C16618" s="775" t="s">
        <v>87</v>
      </c>
      <c r="D16618" s="775" t="s">
        <v>176</v>
      </c>
      <c r="E16618" s="775">
        <v>0.33263999999999999</v>
      </c>
      <c r="F16618" s="775" t="s">
        <v>4416</v>
      </c>
      <c r="G16618" s="775" t="s">
        <v>4424</v>
      </c>
      <c r="H16618" s="775" t="s">
        <v>4425</v>
      </c>
      <c r="I16618" s="775" t="s">
        <v>5596</v>
      </c>
    </row>
    <row r="16619" spans="1:9">
      <c r="A16619" s="775" t="str">
        <f>Table_wabobpsvr_AzureCalc_AzureCalcRateCard[[#This Row],[ServiceName]]&amp;Table_wabobpsvr_AzureCalc_AzureCalcRateCard[[#This Row],[Price_Level]]&amp;Table_wabobpsvr_AzureCalc_AzureCalcRateCard[[#This Row],[Region]]</f>
        <v>Premium Small App Service HoursMOSP16</v>
      </c>
      <c r="B16619" s="775">
        <v>16</v>
      </c>
      <c r="C16619" s="775" t="s">
        <v>87</v>
      </c>
      <c r="D16619" s="775" t="s">
        <v>606</v>
      </c>
      <c r="E16619" s="775">
        <v>0.378</v>
      </c>
      <c r="F16619" s="775" t="s">
        <v>4416</v>
      </c>
      <c r="G16619" s="775" t="s">
        <v>4235</v>
      </c>
      <c r="H16619" s="775" t="s">
        <v>4235</v>
      </c>
      <c r="I16619" s="775" t="s">
        <v>5597</v>
      </c>
    </row>
    <row r="16620" spans="1:9">
      <c r="A16620" s="775" t="str">
        <f>Table_wabobpsvr_AzureCalc_AzureCalcRateCard[[#This Row],[ServiceName]]&amp;Table_wabobpsvr_AzureCalc_AzureCalcRateCard[[#This Row],[Price_Level]]&amp;Table_wabobpsvr_AzureCalc_AzureCalcRateCard[[#This Row],[Region]]</f>
        <v>Premium Small App Service HoursA16</v>
      </c>
      <c r="B16620" s="775">
        <v>16</v>
      </c>
      <c r="C16620" s="775" t="s">
        <v>87</v>
      </c>
      <c r="D16620" s="775" t="s">
        <v>174</v>
      </c>
      <c r="E16620" s="775">
        <v>0.36665999999999999</v>
      </c>
      <c r="F16620" s="775" t="s">
        <v>4416</v>
      </c>
      <c r="G16620" s="775" t="s">
        <v>4426</v>
      </c>
      <c r="H16620" s="775" t="s">
        <v>4427</v>
      </c>
      <c r="I16620" s="775" t="s">
        <v>5597</v>
      </c>
    </row>
    <row r="16621" spans="1:9">
      <c r="A16621" s="775" t="str">
        <f>Table_wabobpsvr_AzureCalc_AzureCalcRateCard[[#This Row],[ServiceName]]&amp;Table_wabobpsvr_AzureCalc_AzureCalcRateCard[[#This Row],[Price_Level]]&amp;Table_wabobpsvr_AzureCalc_AzureCalcRateCard[[#This Row],[Region]]</f>
        <v>Premium Small App Service HoursB16</v>
      </c>
      <c r="B16621" s="775">
        <v>16</v>
      </c>
      <c r="C16621" s="775" t="s">
        <v>87</v>
      </c>
      <c r="D16621" s="775" t="s">
        <v>175</v>
      </c>
      <c r="E16621" s="775">
        <v>0.35532000000000002</v>
      </c>
      <c r="F16621" s="775" t="s">
        <v>4416</v>
      </c>
      <c r="G16621" s="775" t="s">
        <v>4426</v>
      </c>
      <c r="H16621" s="775" t="s">
        <v>4427</v>
      </c>
      <c r="I16621" s="775" t="s">
        <v>5597</v>
      </c>
    </row>
    <row r="16622" spans="1:9">
      <c r="A16622" s="775" t="str">
        <f>Table_wabobpsvr_AzureCalc_AzureCalcRateCard[[#This Row],[ServiceName]]&amp;Table_wabobpsvr_AzureCalc_AzureCalcRateCard[[#This Row],[Price_Level]]&amp;Table_wabobpsvr_AzureCalc_AzureCalcRateCard[[#This Row],[Region]]</f>
        <v>Premium Small App Service HoursC16</v>
      </c>
      <c r="B16622" s="775">
        <v>16</v>
      </c>
      <c r="C16622" s="775" t="s">
        <v>87</v>
      </c>
      <c r="D16622" s="775" t="s">
        <v>177</v>
      </c>
      <c r="E16622" s="775">
        <v>0.34398000000000001</v>
      </c>
      <c r="F16622" s="775" t="s">
        <v>4416</v>
      </c>
      <c r="G16622" s="775" t="s">
        <v>4426</v>
      </c>
      <c r="H16622" s="775" t="s">
        <v>4427</v>
      </c>
      <c r="I16622" s="775" t="s">
        <v>5597</v>
      </c>
    </row>
    <row r="16623" spans="1:9">
      <c r="A16623" s="775" t="str">
        <f>Table_wabobpsvr_AzureCalc_AzureCalcRateCard[[#This Row],[ServiceName]]&amp;Table_wabobpsvr_AzureCalc_AzureCalcRateCard[[#This Row],[Price_Level]]&amp;Table_wabobpsvr_AzureCalc_AzureCalcRateCard[[#This Row],[Region]]</f>
        <v>Premium Small App Service HoursD16</v>
      </c>
      <c r="B16623" s="775">
        <v>16</v>
      </c>
      <c r="C16623" s="775" t="s">
        <v>87</v>
      </c>
      <c r="D16623" s="775" t="s">
        <v>176</v>
      </c>
      <c r="E16623" s="775">
        <v>0.33263999999999999</v>
      </c>
      <c r="F16623" s="775" t="s">
        <v>4416</v>
      </c>
      <c r="G16623" s="775" t="s">
        <v>4426</v>
      </c>
      <c r="H16623" s="775" t="s">
        <v>4427</v>
      </c>
      <c r="I16623" s="775" t="s">
        <v>5597</v>
      </c>
    </row>
    <row r="16624" spans="1:9">
      <c r="A16624" s="775" t="str">
        <f>Table_wabobpsvr_AzureCalc_AzureCalcRateCard[[#This Row],[ServiceName]]&amp;Table_wabobpsvr_AzureCalc_AzureCalcRateCard[[#This Row],[Price_Level]]&amp;Table_wabobpsvr_AzureCalc_AzureCalcRateCard[[#This Row],[Region]]</f>
        <v>Premium Small App Service HoursMOSP13</v>
      </c>
      <c r="B16624" s="775">
        <v>13</v>
      </c>
      <c r="C16624" s="775" t="s">
        <v>87</v>
      </c>
      <c r="D16624" s="775" t="s">
        <v>606</v>
      </c>
      <c r="E16624" s="775">
        <v>0.36599999999999999</v>
      </c>
      <c r="F16624" s="775" t="s">
        <v>4416</v>
      </c>
      <c r="G16624" s="775" t="s">
        <v>4235</v>
      </c>
      <c r="H16624" s="775" t="s">
        <v>4235</v>
      </c>
      <c r="I16624" s="775" t="s">
        <v>5598</v>
      </c>
    </row>
    <row r="16625" spans="1:9">
      <c r="A16625" s="775" t="str">
        <f>Table_wabobpsvr_AzureCalc_AzureCalcRateCard[[#This Row],[ServiceName]]&amp;Table_wabobpsvr_AzureCalc_AzureCalcRateCard[[#This Row],[Price_Level]]&amp;Table_wabobpsvr_AzureCalc_AzureCalcRateCard[[#This Row],[Region]]</f>
        <v>Premium Small App Service HoursA13</v>
      </c>
      <c r="B16625" s="775">
        <v>13</v>
      </c>
      <c r="C16625" s="775" t="s">
        <v>87</v>
      </c>
      <c r="D16625" s="775" t="s">
        <v>174</v>
      </c>
      <c r="E16625" s="775">
        <v>0.35502</v>
      </c>
      <c r="F16625" s="775" t="s">
        <v>4416</v>
      </c>
      <c r="G16625" s="775" t="s">
        <v>4428</v>
      </c>
      <c r="H16625" s="775" t="s">
        <v>4429</v>
      </c>
      <c r="I16625" s="775" t="s">
        <v>5598</v>
      </c>
    </row>
    <row r="16626" spans="1:9">
      <c r="A16626" s="775" t="str">
        <f>Table_wabobpsvr_AzureCalc_AzureCalcRateCard[[#This Row],[ServiceName]]&amp;Table_wabobpsvr_AzureCalc_AzureCalcRateCard[[#This Row],[Price_Level]]&amp;Table_wabobpsvr_AzureCalc_AzureCalcRateCard[[#This Row],[Region]]</f>
        <v>Premium Small App Service HoursB13</v>
      </c>
      <c r="B16626" s="775">
        <v>13</v>
      </c>
      <c r="C16626" s="775" t="s">
        <v>87</v>
      </c>
      <c r="D16626" s="775" t="s">
        <v>175</v>
      </c>
      <c r="E16626" s="775">
        <v>0.34404000000000001</v>
      </c>
      <c r="F16626" s="775" t="s">
        <v>4416</v>
      </c>
      <c r="G16626" s="775" t="s">
        <v>4428</v>
      </c>
      <c r="H16626" s="775" t="s">
        <v>4429</v>
      </c>
      <c r="I16626" s="775" t="s">
        <v>5598</v>
      </c>
    </row>
    <row r="16627" spans="1:9">
      <c r="A16627" s="775" t="str">
        <f>Table_wabobpsvr_AzureCalc_AzureCalcRateCard[[#This Row],[ServiceName]]&amp;Table_wabobpsvr_AzureCalc_AzureCalcRateCard[[#This Row],[Price_Level]]&amp;Table_wabobpsvr_AzureCalc_AzureCalcRateCard[[#This Row],[Region]]</f>
        <v>Premium Small App Service HoursC13</v>
      </c>
      <c r="B16627" s="775">
        <v>13</v>
      </c>
      <c r="C16627" s="775" t="s">
        <v>87</v>
      </c>
      <c r="D16627" s="775" t="s">
        <v>177</v>
      </c>
      <c r="E16627" s="775">
        <v>0.33306000000000002</v>
      </c>
      <c r="F16627" s="775" t="s">
        <v>4416</v>
      </c>
      <c r="G16627" s="775" t="s">
        <v>4428</v>
      </c>
      <c r="H16627" s="775" t="s">
        <v>4429</v>
      </c>
      <c r="I16627" s="775" t="s">
        <v>5598</v>
      </c>
    </row>
    <row r="16628" spans="1:9">
      <c r="A16628" s="775" t="str">
        <f>Table_wabobpsvr_AzureCalc_AzureCalcRateCard[[#This Row],[ServiceName]]&amp;Table_wabobpsvr_AzureCalc_AzureCalcRateCard[[#This Row],[Price_Level]]&amp;Table_wabobpsvr_AzureCalc_AzureCalcRateCard[[#This Row],[Region]]</f>
        <v>Premium Small App Service HoursD13</v>
      </c>
      <c r="B16628" s="775">
        <v>13</v>
      </c>
      <c r="C16628" s="775" t="s">
        <v>87</v>
      </c>
      <c r="D16628" s="775" t="s">
        <v>176</v>
      </c>
      <c r="E16628" s="775">
        <v>0.32207999999999998</v>
      </c>
      <c r="F16628" s="775" t="s">
        <v>4416</v>
      </c>
      <c r="G16628" s="775" t="s">
        <v>4428</v>
      </c>
      <c r="H16628" s="775" t="s">
        <v>4429</v>
      </c>
      <c r="I16628" s="775" t="s">
        <v>5598</v>
      </c>
    </row>
    <row r="16629" spans="1:9">
      <c r="A16629" s="775" t="str">
        <f>Table_wabobpsvr_AzureCalc_AzureCalcRateCard[[#This Row],[ServiceName]]&amp;Table_wabobpsvr_AzureCalc_AzureCalcRateCard[[#This Row],[Price_Level]]&amp;Table_wabobpsvr_AzureCalc_AzureCalcRateCard[[#This Row],[Region]]</f>
        <v>Premium Medium App Service HoursMOSP</v>
      </c>
      <c r="B16629" s="775"/>
      <c r="C16629" s="775" t="s">
        <v>87</v>
      </c>
      <c r="D16629" s="775" t="s">
        <v>606</v>
      </c>
      <c r="E16629" s="775">
        <v>0.6</v>
      </c>
      <c r="F16629" s="775" t="s">
        <v>4417</v>
      </c>
      <c r="G16629" s="775" t="s">
        <v>4235</v>
      </c>
      <c r="H16629" s="775" t="s">
        <v>4235</v>
      </c>
      <c r="I16629" s="775" t="s">
        <v>5599</v>
      </c>
    </row>
    <row r="16630" spans="1:9">
      <c r="A16630" s="775" t="str">
        <f>Table_wabobpsvr_AzureCalc_AzureCalcRateCard[[#This Row],[ServiceName]]&amp;Table_wabobpsvr_AzureCalc_AzureCalcRateCard[[#This Row],[Price_Level]]&amp;Table_wabobpsvr_AzureCalc_AzureCalcRateCard[[#This Row],[Region]]</f>
        <v>Premium Medium App Service HoursA</v>
      </c>
      <c r="B16630" s="775"/>
      <c r="C16630" s="775" t="s">
        <v>87</v>
      </c>
      <c r="D16630" s="775" t="s">
        <v>174</v>
      </c>
      <c r="E16630" s="775">
        <v>0.58199999999999996</v>
      </c>
      <c r="F16630" s="775" t="s">
        <v>4417</v>
      </c>
      <c r="G16630" s="775" t="s">
        <v>4430</v>
      </c>
      <c r="H16630" s="775" t="s">
        <v>4431</v>
      </c>
      <c r="I16630" s="775" t="s">
        <v>5599</v>
      </c>
    </row>
    <row r="16631" spans="1:9">
      <c r="A16631" s="775" t="str">
        <f>Table_wabobpsvr_AzureCalc_AzureCalcRateCard[[#This Row],[ServiceName]]&amp;Table_wabobpsvr_AzureCalc_AzureCalcRateCard[[#This Row],[Price_Level]]&amp;Table_wabobpsvr_AzureCalc_AzureCalcRateCard[[#This Row],[Region]]</f>
        <v>Premium Medium App Service HoursB</v>
      </c>
      <c r="B16631" s="775"/>
      <c r="C16631" s="775" t="s">
        <v>87</v>
      </c>
      <c r="D16631" s="775" t="s">
        <v>175</v>
      </c>
      <c r="E16631" s="775">
        <v>0.56399999999999995</v>
      </c>
      <c r="F16631" s="775" t="s">
        <v>4417</v>
      </c>
      <c r="G16631" s="775" t="s">
        <v>4430</v>
      </c>
      <c r="H16631" s="775" t="s">
        <v>4431</v>
      </c>
      <c r="I16631" s="775" t="s">
        <v>5599</v>
      </c>
    </row>
    <row r="16632" spans="1:9">
      <c r="A16632" s="775" t="str">
        <f>Table_wabobpsvr_AzureCalc_AzureCalcRateCard[[#This Row],[ServiceName]]&amp;Table_wabobpsvr_AzureCalc_AzureCalcRateCard[[#This Row],[Price_Level]]&amp;Table_wabobpsvr_AzureCalc_AzureCalcRateCard[[#This Row],[Region]]</f>
        <v>Premium Medium App Service HoursC</v>
      </c>
      <c r="B16632" s="775"/>
      <c r="C16632" s="775" t="s">
        <v>87</v>
      </c>
      <c r="D16632" s="775" t="s">
        <v>177</v>
      </c>
      <c r="E16632" s="775">
        <v>0.54600000000000004</v>
      </c>
      <c r="F16632" s="775" t="s">
        <v>4417</v>
      </c>
      <c r="G16632" s="775" t="s">
        <v>4430</v>
      </c>
      <c r="H16632" s="775" t="s">
        <v>4431</v>
      </c>
      <c r="I16632" s="775" t="s">
        <v>5599</v>
      </c>
    </row>
    <row r="16633" spans="1:9">
      <c r="A16633" s="775" t="str">
        <f>Table_wabobpsvr_AzureCalc_AzureCalcRateCard[[#This Row],[ServiceName]]&amp;Table_wabobpsvr_AzureCalc_AzureCalcRateCard[[#This Row],[Price_Level]]&amp;Table_wabobpsvr_AzureCalc_AzureCalcRateCard[[#This Row],[Region]]</f>
        <v>Premium Medium App Service HoursD</v>
      </c>
      <c r="B16633" s="775"/>
      <c r="C16633" s="775" t="s">
        <v>87</v>
      </c>
      <c r="D16633" s="775" t="s">
        <v>176</v>
      </c>
      <c r="E16633" s="775">
        <v>0.52800000000000002</v>
      </c>
      <c r="F16633" s="775" t="s">
        <v>4417</v>
      </c>
      <c r="G16633" s="775" t="s">
        <v>4430</v>
      </c>
      <c r="H16633" s="775" t="s">
        <v>4431</v>
      </c>
      <c r="I16633" s="775" t="s">
        <v>5599</v>
      </c>
    </row>
    <row r="16634" spans="1:9">
      <c r="A16634" s="775" t="str">
        <f>Table_wabobpsvr_AzureCalc_AzureCalcRateCard[[#This Row],[ServiceName]]&amp;Table_wabobpsvr_AzureCalc_AzureCalcRateCard[[#This Row],[Price_Level]]&amp;Table_wabobpsvr_AzureCalc_AzureCalcRateCard[[#This Row],[Region]]</f>
        <v>Premium Medium App Service HoursMOSP11</v>
      </c>
      <c r="B16634" s="775">
        <v>11</v>
      </c>
      <c r="C16634" s="775" t="s">
        <v>87</v>
      </c>
      <c r="D16634" s="775" t="s">
        <v>606</v>
      </c>
      <c r="E16634" s="775">
        <v>0.70799999999999996</v>
      </c>
      <c r="F16634" s="775" t="s">
        <v>4417</v>
      </c>
      <c r="G16634" s="775" t="s">
        <v>4235</v>
      </c>
      <c r="H16634" s="775" t="s">
        <v>4235</v>
      </c>
      <c r="I16634" s="775" t="s">
        <v>5600</v>
      </c>
    </row>
    <row r="16635" spans="1:9">
      <c r="A16635" s="775" t="str">
        <f>Table_wabobpsvr_AzureCalc_AzureCalcRateCard[[#This Row],[ServiceName]]&amp;Table_wabobpsvr_AzureCalc_AzureCalcRateCard[[#This Row],[Price_Level]]&amp;Table_wabobpsvr_AzureCalc_AzureCalcRateCard[[#This Row],[Region]]</f>
        <v>Premium Medium App Service HoursA11</v>
      </c>
      <c r="B16635" s="775">
        <v>11</v>
      </c>
      <c r="C16635" s="775" t="s">
        <v>87</v>
      </c>
      <c r="D16635" s="775" t="s">
        <v>174</v>
      </c>
      <c r="E16635" s="775">
        <v>0.68676000000000004</v>
      </c>
      <c r="F16635" s="775" t="s">
        <v>4417</v>
      </c>
      <c r="G16635" s="775" t="s">
        <v>4432</v>
      </c>
      <c r="H16635" s="775" t="s">
        <v>4433</v>
      </c>
      <c r="I16635" s="775" t="s">
        <v>5600</v>
      </c>
    </row>
    <row r="16636" spans="1:9">
      <c r="A16636" s="775" t="str">
        <f>Table_wabobpsvr_AzureCalc_AzureCalcRateCard[[#This Row],[ServiceName]]&amp;Table_wabobpsvr_AzureCalc_AzureCalcRateCard[[#This Row],[Price_Level]]&amp;Table_wabobpsvr_AzureCalc_AzureCalcRateCard[[#This Row],[Region]]</f>
        <v>Premium Medium App Service HoursB11</v>
      </c>
      <c r="B16636" s="775">
        <v>11</v>
      </c>
      <c r="C16636" s="775" t="s">
        <v>87</v>
      </c>
      <c r="D16636" s="775" t="s">
        <v>175</v>
      </c>
      <c r="E16636" s="775">
        <v>0.66552</v>
      </c>
      <c r="F16636" s="775" t="s">
        <v>4417</v>
      </c>
      <c r="G16636" s="775" t="s">
        <v>4432</v>
      </c>
      <c r="H16636" s="775" t="s">
        <v>4433</v>
      </c>
      <c r="I16636" s="775" t="s">
        <v>5600</v>
      </c>
    </row>
    <row r="16637" spans="1:9">
      <c r="A16637" s="775" t="str">
        <f>Table_wabobpsvr_AzureCalc_AzureCalcRateCard[[#This Row],[ServiceName]]&amp;Table_wabobpsvr_AzureCalc_AzureCalcRateCard[[#This Row],[Price_Level]]&amp;Table_wabobpsvr_AzureCalc_AzureCalcRateCard[[#This Row],[Region]]</f>
        <v>Premium Medium App Service HoursC11</v>
      </c>
      <c r="B16637" s="775">
        <v>11</v>
      </c>
      <c r="C16637" s="775" t="s">
        <v>87</v>
      </c>
      <c r="D16637" s="775" t="s">
        <v>177</v>
      </c>
      <c r="E16637" s="775">
        <v>0.64427999999999996</v>
      </c>
      <c r="F16637" s="775" t="s">
        <v>4417</v>
      </c>
      <c r="G16637" s="775" t="s">
        <v>4432</v>
      </c>
      <c r="H16637" s="775" t="s">
        <v>4433</v>
      </c>
      <c r="I16637" s="775" t="s">
        <v>5600</v>
      </c>
    </row>
    <row r="16638" spans="1:9">
      <c r="A16638" s="775" t="str">
        <f>Table_wabobpsvr_AzureCalc_AzureCalcRateCard[[#This Row],[ServiceName]]&amp;Table_wabobpsvr_AzureCalc_AzureCalcRateCard[[#This Row],[Price_Level]]&amp;Table_wabobpsvr_AzureCalc_AzureCalcRateCard[[#This Row],[Region]]</f>
        <v>Premium Medium App Service HoursD11</v>
      </c>
      <c r="B16638" s="775">
        <v>11</v>
      </c>
      <c r="C16638" s="775" t="s">
        <v>87</v>
      </c>
      <c r="D16638" s="775" t="s">
        <v>176</v>
      </c>
      <c r="E16638" s="775">
        <v>0.62304000000000004</v>
      </c>
      <c r="F16638" s="775" t="s">
        <v>4417</v>
      </c>
      <c r="G16638" s="775" t="s">
        <v>4432</v>
      </c>
      <c r="H16638" s="775" t="s">
        <v>4433</v>
      </c>
      <c r="I16638" s="775" t="s">
        <v>5600</v>
      </c>
    </row>
    <row r="16639" spans="1:9">
      <c r="A16639" s="775" t="str">
        <f>Table_wabobpsvr_AzureCalc_AzureCalcRateCard[[#This Row],[ServiceName]]&amp;Table_wabobpsvr_AzureCalc_AzureCalcRateCard[[#This Row],[Price_Level]]&amp;Table_wabobpsvr_AzureCalc_AzureCalcRateCard[[#This Row],[Region]]</f>
        <v>Premium Medium App Service HoursMOSP12</v>
      </c>
      <c r="B16639" s="775">
        <v>12</v>
      </c>
      <c r="C16639" s="775" t="s">
        <v>87</v>
      </c>
      <c r="D16639" s="775" t="s">
        <v>606</v>
      </c>
      <c r="E16639" s="775">
        <v>0.63600000000000001</v>
      </c>
      <c r="F16639" s="775" t="s">
        <v>4417</v>
      </c>
      <c r="G16639" s="775" t="s">
        <v>4235</v>
      </c>
      <c r="H16639" s="775" t="s">
        <v>4235</v>
      </c>
      <c r="I16639" s="775" t="s">
        <v>5601</v>
      </c>
    </row>
    <row r="16640" spans="1:9">
      <c r="A16640" s="775" t="str">
        <f>Table_wabobpsvr_AzureCalc_AzureCalcRateCard[[#This Row],[ServiceName]]&amp;Table_wabobpsvr_AzureCalc_AzureCalcRateCard[[#This Row],[Price_Level]]&amp;Table_wabobpsvr_AzureCalc_AzureCalcRateCard[[#This Row],[Region]]</f>
        <v>Premium Medium App Service HoursA12</v>
      </c>
      <c r="B16640" s="775">
        <v>12</v>
      </c>
      <c r="C16640" s="775" t="s">
        <v>87</v>
      </c>
      <c r="D16640" s="775" t="s">
        <v>174</v>
      </c>
      <c r="E16640" s="775">
        <v>0.61692000000000002</v>
      </c>
      <c r="F16640" s="775" t="s">
        <v>4417</v>
      </c>
      <c r="G16640" s="775" t="s">
        <v>4434</v>
      </c>
      <c r="H16640" s="775" t="s">
        <v>4435</v>
      </c>
      <c r="I16640" s="775" t="s">
        <v>5601</v>
      </c>
    </row>
    <row r="16641" spans="1:9">
      <c r="A16641" s="775" t="str">
        <f>Table_wabobpsvr_AzureCalc_AzureCalcRateCard[[#This Row],[ServiceName]]&amp;Table_wabobpsvr_AzureCalc_AzureCalcRateCard[[#This Row],[Price_Level]]&amp;Table_wabobpsvr_AzureCalc_AzureCalcRateCard[[#This Row],[Region]]</f>
        <v>Premium Medium App Service HoursB12</v>
      </c>
      <c r="B16641" s="775">
        <v>12</v>
      </c>
      <c r="C16641" s="775" t="s">
        <v>87</v>
      </c>
      <c r="D16641" s="775" t="s">
        <v>175</v>
      </c>
      <c r="E16641" s="775">
        <v>0.59784000000000004</v>
      </c>
      <c r="F16641" s="775" t="s">
        <v>4417</v>
      </c>
      <c r="G16641" s="775" t="s">
        <v>4434</v>
      </c>
      <c r="H16641" s="775" t="s">
        <v>4435</v>
      </c>
      <c r="I16641" s="775" t="s">
        <v>5601</v>
      </c>
    </row>
    <row r="16642" spans="1:9">
      <c r="A16642" s="775" t="str">
        <f>Table_wabobpsvr_AzureCalc_AzureCalcRateCard[[#This Row],[ServiceName]]&amp;Table_wabobpsvr_AzureCalc_AzureCalcRateCard[[#This Row],[Price_Level]]&amp;Table_wabobpsvr_AzureCalc_AzureCalcRateCard[[#This Row],[Region]]</f>
        <v>Premium Medium App Service HoursC12</v>
      </c>
      <c r="B16642" s="775">
        <v>12</v>
      </c>
      <c r="C16642" s="775" t="s">
        <v>87</v>
      </c>
      <c r="D16642" s="775" t="s">
        <v>177</v>
      </c>
      <c r="E16642" s="775">
        <v>0.57876000000000005</v>
      </c>
      <c r="F16642" s="775" t="s">
        <v>4417</v>
      </c>
      <c r="G16642" s="775" t="s">
        <v>4434</v>
      </c>
      <c r="H16642" s="775" t="s">
        <v>4435</v>
      </c>
      <c r="I16642" s="775" t="s">
        <v>5601</v>
      </c>
    </row>
    <row r="16643" spans="1:9">
      <c r="A16643" s="775" t="str">
        <f>Table_wabobpsvr_AzureCalc_AzureCalcRateCard[[#This Row],[ServiceName]]&amp;Table_wabobpsvr_AzureCalc_AzureCalcRateCard[[#This Row],[Price_Level]]&amp;Table_wabobpsvr_AzureCalc_AzureCalcRateCard[[#This Row],[Region]]</f>
        <v>Premium Medium App Service HoursD12</v>
      </c>
      <c r="B16643" s="775">
        <v>12</v>
      </c>
      <c r="C16643" s="775" t="s">
        <v>87</v>
      </c>
      <c r="D16643" s="775" t="s">
        <v>176</v>
      </c>
      <c r="E16643" s="775">
        <v>0.55967999999999996</v>
      </c>
      <c r="F16643" s="775" t="s">
        <v>4417</v>
      </c>
      <c r="G16643" s="775" t="s">
        <v>4434</v>
      </c>
      <c r="H16643" s="775" t="s">
        <v>4435</v>
      </c>
      <c r="I16643" s="775" t="s">
        <v>5601</v>
      </c>
    </row>
    <row r="16644" spans="1:9">
      <c r="A16644" s="775" t="str">
        <f>Table_wabobpsvr_AzureCalc_AzureCalcRateCard[[#This Row],[ServiceName]]&amp;Table_wabobpsvr_AzureCalc_AzureCalcRateCard[[#This Row],[Price_Level]]&amp;Table_wabobpsvr_AzureCalc_AzureCalcRateCard[[#This Row],[Region]]</f>
        <v>Premium Medium App Service HoursMOSP15</v>
      </c>
      <c r="B16644" s="775">
        <v>15</v>
      </c>
      <c r="C16644" s="775" t="s">
        <v>87</v>
      </c>
      <c r="D16644" s="775" t="s">
        <v>606</v>
      </c>
      <c r="E16644" s="775">
        <v>0.75600000000000001</v>
      </c>
      <c r="F16644" s="775" t="s">
        <v>4417</v>
      </c>
      <c r="G16644" s="775" t="s">
        <v>4235</v>
      </c>
      <c r="H16644" s="775" t="s">
        <v>4235</v>
      </c>
      <c r="I16644" s="775" t="s">
        <v>5602</v>
      </c>
    </row>
    <row r="16645" spans="1:9">
      <c r="A16645" s="775" t="str">
        <f>Table_wabobpsvr_AzureCalc_AzureCalcRateCard[[#This Row],[ServiceName]]&amp;Table_wabobpsvr_AzureCalc_AzureCalcRateCard[[#This Row],[Price_Level]]&amp;Table_wabobpsvr_AzureCalc_AzureCalcRateCard[[#This Row],[Region]]</f>
        <v>Premium Medium App Service HoursA15</v>
      </c>
      <c r="B16645" s="775">
        <v>15</v>
      </c>
      <c r="C16645" s="775" t="s">
        <v>87</v>
      </c>
      <c r="D16645" s="775" t="s">
        <v>174</v>
      </c>
      <c r="E16645" s="775">
        <v>0.73331999999999997</v>
      </c>
      <c r="F16645" s="775" t="s">
        <v>4417</v>
      </c>
      <c r="G16645" s="775" t="s">
        <v>4436</v>
      </c>
      <c r="H16645" s="775" t="s">
        <v>4437</v>
      </c>
      <c r="I16645" s="775" t="s">
        <v>5602</v>
      </c>
    </row>
    <row r="16646" spans="1:9">
      <c r="A16646" s="775" t="str">
        <f>Table_wabobpsvr_AzureCalc_AzureCalcRateCard[[#This Row],[ServiceName]]&amp;Table_wabobpsvr_AzureCalc_AzureCalcRateCard[[#This Row],[Price_Level]]&amp;Table_wabobpsvr_AzureCalc_AzureCalcRateCard[[#This Row],[Region]]</f>
        <v>Premium Medium App Service HoursB15</v>
      </c>
      <c r="B16646" s="775">
        <v>15</v>
      </c>
      <c r="C16646" s="775" t="s">
        <v>87</v>
      </c>
      <c r="D16646" s="775" t="s">
        <v>175</v>
      </c>
      <c r="E16646" s="775">
        <v>0.71064000000000005</v>
      </c>
      <c r="F16646" s="775" t="s">
        <v>4417</v>
      </c>
      <c r="G16646" s="775" t="s">
        <v>4436</v>
      </c>
      <c r="H16646" s="775" t="s">
        <v>4437</v>
      </c>
      <c r="I16646" s="775" t="s">
        <v>5602</v>
      </c>
    </row>
    <row r="16647" spans="1:9">
      <c r="A16647" s="775" t="str">
        <f>Table_wabobpsvr_AzureCalc_AzureCalcRateCard[[#This Row],[ServiceName]]&amp;Table_wabobpsvr_AzureCalc_AzureCalcRateCard[[#This Row],[Price_Level]]&amp;Table_wabobpsvr_AzureCalc_AzureCalcRateCard[[#This Row],[Region]]</f>
        <v>Premium Medium App Service HoursC15</v>
      </c>
      <c r="B16647" s="775">
        <v>15</v>
      </c>
      <c r="C16647" s="775" t="s">
        <v>87</v>
      </c>
      <c r="D16647" s="775" t="s">
        <v>177</v>
      </c>
      <c r="E16647" s="775">
        <v>0.68796000000000002</v>
      </c>
      <c r="F16647" s="775" t="s">
        <v>4417</v>
      </c>
      <c r="G16647" s="775" t="s">
        <v>4436</v>
      </c>
      <c r="H16647" s="775" t="s">
        <v>4437</v>
      </c>
      <c r="I16647" s="775" t="s">
        <v>5602</v>
      </c>
    </row>
    <row r="16648" spans="1:9">
      <c r="A16648" s="775" t="str">
        <f>Table_wabobpsvr_AzureCalc_AzureCalcRateCard[[#This Row],[ServiceName]]&amp;Table_wabobpsvr_AzureCalc_AzureCalcRateCard[[#This Row],[Price_Level]]&amp;Table_wabobpsvr_AzureCalc_AzureCalcRateCard[[#This Row],[Region]]</f>
        <v>Premium Medium App Service HoursD15</v>
      </c>
      <c r="B16648" s="775">
        <v>15</v>
      </c>
      <c r="C16648" s="775" t="s">
        <v>87</v>
      </c>
      <c r="D16648" s="775" t="s">
        <v>176</v>
      </c>
      <c r="E16648" s="775">
        <v>0.66527999999999998</v>
      </c>
      <c r="F16648" s="775" t="s">
        <v>4417</v>
      </c>
      <c r="G16648" s="775" t="s">
        <v>4436</v>
      </c>
      <c r="H16648" s="775" t="s">
        <v>4437</v>
      </c>
      <c r="I16648" s="775" t="s">
        <v>5602</v>
      </c>
    </row>
    <row r="16649" spans="1:9">
      <c r="A16649" s="775" t="str">
        <f>Table_wabobpsvr_AzureCalc_AzureCalcRateCard[[#This Row],[ServiceName]]&amp;Table_wabobpsvr_AzureCalc_AzureCalcRateCard[[#This Row],[Price_Level]]&amp;Table_wabobpsvr_AzureCalc_AzureCalcRateCard[[#This Row],[Region]]</f>
        <v>Premium Medium App Service HoursMOSP16</v>
      </c>
      <c r="B16649" s="775">
        <v>16</v>
      </c>
      <c r="C16649" s="775" t="s">
        <v>87</v>
      </c>
      <c r="D16649" s="775" t="s">
        <v>606</v>
      </c>
      <c r="E16649" s="775">
        <v>0.75600000000000001</v>
      </c>
      <c r="F16649" s="775" t="s">
        <v>4417</v>
      </c>
      <c r="G16649" s="775" t="s">
        <v>4235</v>
      </c>
      <c r="H16649" s="775" t="s">
        <v>4235</v>
      </c>
      <c r="I16649" s="775" t="s">
        <v>5603</v>
      </c>
    </row>
    <row r="16650" spans="1:9">
      <c r="A16650" s="775" t="str">
        <f>Table_wabobpsvr_AzureCalc_AzureCalcRateCard[[#This Row],[ServiceName]]&amp;Table_wabobpsvr_AzureCalc_AzureCalcRateCard[[#This Row],[Price_Level]]&amp;Table_wabobpsvr_AzureCalc_AzureCalcRateCard[[#This Row],[Region]]</f>
        <v>Premium Medium App Service HoursA16</v>
      </c>
      <c r="B16650" s="775">
        <v>16</v>
      </c>
      <c r="C16650" s="775" t="s">
        <v>87</v>
      </c>
      <c r="D16650" s="775" t="s">
        <v>174</v>
      </c>
      <c r="E16650" s="775">
        <v>0.73331999999999997</v>
      </c>
      <c r="F16650" s="775" t="s">
        <v>4417</v>
      </c>
      <c r="G16650" s="775" t="s">
        <v>4438</v>
      </c>
      <c r="H16650" s="775" t="s">
        <v>4439</v>
      </c>
      <c r="I16650" s="775" t="s">
        <v>5603</v>
      </c>
    </row>
    <row r="16651" spans="1:9">
      <c r="A16651" s="775" t="str">
        <f>Table_wabobpsvr_AzureCalc_AzureCalcRateCard[[#This Row],[ServiceName]]&amp;Table_wabobpsvr_AzureCalc_AzureCalcRateCard[[#This Row],[Price_Level]]&amp;Table_wabobpsvr_AzureCalc_AzureCalcRateCard[[#This Row],[Region]]</f>
        <v>Premium Medium App Service HoursB16</v>
      </c>
      <c r="B16651" s="775">
        <v>16</v>
      </c>
      <c r="C16651" s="775" t="s">
        <v>87</v>
      </c>
      <c r="D16651" s="775" t="s">
        <v>175</v>
      </c>
      <c r="E16651" s="775">
        <v>0.71064000000000005</v>
      </c>
      <c r="F16651" s="775" t="s">
        <v>4417</v>
      </c>
      <c r="G16651" s="775" t="s">
        <v>4438</v>
      </c>
      <c r="H16651" s="775" t="s">
        <v>4439</v>
      </c>
      <c r="I16651" s="775" t="s">
        <v>5603</v>
      </c>
    </row>
    <row r="16652" spans="1:9">
      <c r="A16652" s="775" t="str">
        <f>Table_wabobpsvr_AzureCalc_AzureCalcRateCard[[#This Row],[ServiceName]]&amp;Table_wabobpsvr_AzureCalc_AzureCalcRateCard[[#This Row],[Price_Level]]&amp;Table_wabobpsvr_AzureCalc_AzureCalcRateCard[[#This Row],[Region]]</f>
        <v>Premium Medium App Service HoursC16</v>
      </c>
      <c r="B16652" s="775">
        <v>16</v>
      </c>
      <c r="C16652" s="775" t="s">
        <v>87</v>
      </c>
      <c r="D16652" s="775" t="s">
        <v>177</v>
      </c>
      <c r="E16652" s="775">
        <v>0.68796000000000002</v>
      </c>
      <c r="F16652" s="775" t="s">
        <v>4417</v>
      </c>
      <c r="G16652" s="775" t="s">
        <v>4438</v>
      </c>
      <c r="H16652" s="775" t="s">
        <v>4439</v>
      </c>
      <c r="I16652" s="775" t="s">
        <v>5603</v>
      </c>
    </row>
    <row r="16653" spans="1:9">
      <c r="A16653" s="775" t="str">
        <f>Table_wabobpsvr_AzureCalc_AzureCalcRateCard[[#This Row],[ServiceName]]&amp;Table_wabobpsvr_AzureCalc_AzureCalcRateCard[[#This Row],[Price_Level]]&amp;Table_wabobpsvr_AzureCalc_AzureCalcRateCard[[#This Row],[Region]]</f>
        <v>Premium Medium App Service HoursD16</v>
      </c>
      <c r="B16653" s="775">
        <v>16</v>
      </c>
      <c r="C16653" s="775" t="s">
        <v>87</v>
      </c>
      <c r="D16653" s="775" t="s">
        <v>176</v>
      </c>
      <c r="E16653" s="775">
        <v>0.66527999999999998</v>
      </c>
      <c r="F16653" s="775" t="s">
        <v>4417</v>
      </c>
      <c r="G16653" s="775" t="s">
        <v>4438</v>
      </c>
      <c r="H16653" s="775" t="s">
        <v>4439</v>
      </c>
      <c r="I16653" s="775" t="s">
        <v>5603</v>
      </c>
    </row>
    <row r="16654" spans="1:9">
      <c r="A16654" s="775" t="str">
        <f>Table_wabobpsvr_AzureCalc_AzureCalcRateCard[[#This Row],[ServiceName]]&amp;Table_wabobpsvr_AzureCalc_AzureCalcRateCard[[#This Row],[Price_Level]]&amp;Table_wabobpsvr_AzureCalc_AzureCalcRateCard[[#This Row],[Region]]</f>
        <v>Premium Medium App Service HoursMOSP13</v>
      </c>
      <c r="B16654" s="775">
        <v>13</v>
      </c>
      <c r="C16654" s="775" t="s">
        <v>87</v>
      </c>
      <c r="D16654" s="775" t="s">
        <v>606</v>
      </c>
      <c r="E16654" s="775">
        <v>0.73199999999999998</v>
      </c>
      <c r="F16654" s="775" t="s">
        <v>4417</v>
      </c>
      <c r="G16654" s="775" t="s">
        <v>4235</v>
      </c>
      <c r="H16654" s="775" t="s">
        <v>4235</v>
      </c>
      <c r="I16654" s="775" t="s">
        <v>5604</v>
      </c>
    </row>
    <row r="16655" spans="1:9">
      <c r="A16655" s="775" t="str">
        <f>Table_wabobpsvr_AzureCalc_AzureCalcRateCard[[#This Row],[ServiceName]]&amp;Table_wabobpsvr_AzureCalc_AzureCalcRateCard[[#This Row],[Price_Level]]&amp;Table_wabobpsvr_AzureCalc_AzureCalcRateCard[[#This Row],[Region]]</f>
        <v>Premium Medium App Service HoursA13</v>
      </c>
      <c r="B16655" s="775">
        <v>13</v>
      </c>
      <c r="C16655" s="775" t="s">
        <v>87</v>
      </c>
      <c r="D16655" s="775" t="s">
        <v>174</v>
      </c>
      <c r="E16655" s="775">
        <v>0.71004</v>
      </c>
      <c r="F16655" s="775" t="s">
        <v>4417</v>
      </c>
      <c r="G16655" s="775" t="s">
        <v>4440</v>
      </c>
      <c r="H16655" s="775" t="s">
        <v>4441</v>
      </c>
      <c r="I16655" s="775" t="s">
        <v>5604</v>
      </c>
    </row>
    <row r="16656" spans="1:9">
      <c r="A16656" s="775" t="str">
        <f>Table_wabobpsvr_AzureCalc_AzureCalcRateCard[[#This Row],[ServiceName]]&amp;Table_wabobpsvr_AzureCalc_AzureCalcRateCard[[#This Row],[Price_Level]]&amp;Table_wabobpsvr_AzureCalc_AzureCalcRateCard[[#This Row],[Region]]</f>
        <v>Premium Medium App Service HoursB13</v>
      </c>
      <c r="B16656" s="775">
        <v>13</v>
      </c>
      <c r="C16656" s="775" t="s">
        <v>87</v>
      </c>
      <c r="D16656" s="775" t="s">
        <v>175</v>
      </c>
      <c r="E16656" s="775">
        <v>0.68808000000000002</v>
      </c>
      <c r="F16656" s="775" t="s">
        <v>4417</v>
      </c>
      <c r="G16656" s="775" t="s">
        <v>4440</v>
      </c>
      <c r="H16656" s="775" t="s">
        <v>4441</v>
      </c>
      <c r="I16656" s="775" t="s">
        <v>5604</v>
      </c>
    </row>
    <row r="16657" spans="1:9">
      <c r="A16657" s="775" t="str">
        <f>Table_wabobpsvr_AzureCalc_AzureCalcRateCard[[#This Row],[ServiceName]]&amp;Table_wabobpsvr_AzureCalc_AzureCalcRateCard[[#This Row],[Price_Level]]&amp;Table_wabobpsvr_AzureCalc_AzureCalcRateCard[[#This Row],[Region]]</f>
        <v>Premium Medium App Service HoursC13</v>
      </c>
      <c r="B16657" s="775">
        <v>13</v>
      </c>
      <c r="C16657" s="775" t="s">
        <v>87</v>
      </c>
      <c r="D16657" s="775" t="s">
        <v>177</v>
      </c>
      <c r="E16657" s="775">
        <v>0.66612000000000005</v>
      </c>
      <c r="F16657" s="775" t="s">
        <v>4417</v>
      </c>
      <c r="G16657" s="775" t="s">
        <v>4440</v>
      </c>
      <c r="H16657" s="775" t="s">
        <v>4441</v>
      </c>
      <c r="I16657" s="775" t="s">
        <v>5604</v>
      </c>
    </row>
    <row r="16658" spans="1:9">
      <c r="A16658" s="775" t="str">
        <f>Table_wabobpsvr_AzureCalc_AzureCalcRateCard[[#This Row],[ServiceName]]&amp;Table_wabobpsvr_AzureCalc_AzureCalcRateCard[[#This Row],[Price_Level]]&amp;Table_wabobpsvr_AzureCalc_AzureCalcRateCard[[#This Row],[Region]]</f>
        <v>Premium Medium App Service HoursD13</v>
      </c>
      <c r="B16658" s="775">
        <v>13</v>
      </c>
      <c r="C16658" s="775" t="s">
        <v>87</v>
      </c>
      <c r="D16658" s="775" t="s">
        <v>176</v>
      </c>
      <c r="E16658" s="775">
        <v>0.64415999999999995</v>
      </c>
      <c r="F16658" s="775" t="s">
        <v>4417</v>
      </c>
      <c r="G16658" s="775" t="s">
        <v>4440</v>
      </c>
      <c r="H16658" s="775" t="s">
        <v>4441</v>
      </c>
      <c r="I16658" s="775" t="s">
        <v>5604</v>
      </c>
    </row>
    <row r="16659" spans="1:9">
      <c r="A16659" s="775" t="str">
        <f>Table_wabobpsvr_AzureCalc_AzureCalcRateCard[[#This Row],[ServiceName]]&amp;Table_wabobpsvr_AzureCalc_AzureCalcRateCard[[#This Row],[Price_Level]]&amp;Table_wabobpsvr_AzureCalc_AzureCalcRateCard[[#This Row],[Region]]</f>
        <v>Premium Large App Service HoursMOSP</v>
      </c>
      <c r="B16659" s="775"/>
      <c r="C16659" s="775" t="s">
        <v>87</v>
      </c>
      <c r="D16659" s="775" t="s">
        <v>606</v>
      </c>
      <c r="E16659" s="775">
        <v>1.2</v>
      </c>
      <c r="F16659" s="775" t="s">
        <v>4415</v>
      </c>
      <c r="G16659" s="775" t="s">
        <v>4235</v>
      </c>
      <c r="H16659" s="775" t="s">
        <v>4235</v>
      </c>
      <c r="I16659" s="775" t="s">
        <v>5605</v>
      </c>
    </row>
    <row r="16660" spans="1:9">
      <c r="A16660" s="775" t="str">
        <f>Table_wabobpsvr_AzureCalc_AzureCalcRateCard[[#This Row],[ServiceName]]&amp;Table_wabobpsvr_AzureCalc_AzureCalcRateCard[[#This Row],[Price_Level]]&amp;Table_wabobpsvr_AzureCalc_AzureCalcRateCard[[#This Row],[Region]]</f>
        <v>Premium Large App Service HoursA</v>
      </c>
      <c r="B16660" s="775"/>
      <c r="C16660" s="775" t="s">
        <v>87</v>
      </c>
      <c r="D16660" s="775" t="s">
        <v>174</v>
      </c>
      <c r="E16660" s="775">
        <v>1.1639999999999999</v>
      </c>
      <c r="F16660" s="775" t="s">
        <v>4415</v>
      </c>
      <c r="G16660" s="775" t="s">
        <v>4442</v>
      </c>
      <c r="H16660" s="775" t="s">
        <v>4443</v>
      </c>
      <c r="I16660" s="775" t="s">
        <v>5605</v>
      </c>
    </row>
    <row r="16661" spans="1:9">
      <c r="A16661" s="775" t="str">
        <f>Table_wabobpsvr_AzureCalc_AzureCalcRateCard[[#This Row],[ServiceName]]&amp;Table_wabobpsvr_AzureCalc_AzureCalcRateCard[[#This Row],[Price_Level]]&amp;Table_wabobpsvr_AzureCalc_AzureCalcRateCard[[#This Row],[Region]]</f>
        <v>Premium Large App Service HoursB</v>
      </c>
      <c r="B16661" s="775"/>
      <c r="C16661" s="775" t="s">
        <v>87</v>
      </c>
      <c r="D16661" s="775" t="s">
        <v>175</v>
      </c>
      <c r="E16661" s="775">
        <v>1.1279999999999999</v>
      </c>
      <c r="F16661" s="775" t="s">
        <v>4415</v>
      </c>
      <c r="G16661" s="775" t="s">
        <v>4442</v>
      </c>
      <c r="H16661" s="775" t="s">
        <v>4443</v>
      </c>
      <c r="I16661" s="775" t="s">
        <v>5605</v>
      </c>
    </row>
    <row r="16662" spans="1:9">
      <c r="A16662" s="775" t="str">
        <f>Table_wabobpsvr_AzureCalc_AzureCalcRateCard[[#This Row],[ServiceName]]&amp;Table_wabobpsvr_AzureCalc_AzureCalcRateCard[[#This Row],[Price_Level]]&amp;Table_wabobpsvr_AzureCalc_AzureCalcRateCard[[#This Row],[Region]]</f>
        <v>Premium Large App Service HoursC</v>
      </c>
      <c r="B16662" s="775"/>
      <c r="C16662" s="775" t="s">
        <v>87</v>
      </c>
      <c r="D16662" s="775" t="s">
        <v>177</v>
      </c>
      <c r="E16662" s="775">
        <v>1.0920000000000001</v>
      </c>
      <c r="F16662" s="775" t="s">
        <v>4415</v>
      </c>
      <c r="G16662" s="775" t="s">
        <v>4442</v>
      </c>
      <c r="H16662" s="775" t="s">
        <v>4443</v>
      </c>
      <c r="I16662" s="775" t="s">
        <v>5605</v>
      </c>
    </row>
    <row r="16663" spans="1:9">
      <c r="A16663" s="775" t="str">
        <f>Table_wabobpsvr_AzureCalc_AzureCalcRateCard[[#This Row],[ServiceName]]&amp;Table_wabobpsvr_AzureCalc_AzureCalcRateCard[[#This Row],[Price_Level]]&amp;Table_wabobpsvr_AzureCalc_AzureCalcRateCard[[#This Row],[Region]]</f>
        <v>Premium Large App Service HoursD</v>
      </c>
      <c r="B16663" s="775"/>
      <c r="C16663" s="775" t="s">
        <v>87</v>
      </c>
      <c r="D16663" s="775" t="s">
        <v>176</v>
      </c>
      <c r="E16663" s="775">
        <v>1.056</v>
      </c>
      <c r="F16663" s="775" t="s">
        <v>4415</v>
      </c>
      <c r="G16663" s="775" t="s">
        <v>4442</v>
      </c>
      <c r="H16663" s="775" t="s">
        <v>4443</v>
      </c>
      <c r="I16663" s="775" t="s">
        <v>5605</v>
      </c>
    </row>
    <row r="16664" spans="1:9">
      <c r="A16664" s="775" t="str">
        <f>Table_wabobpsvr_AzureCalc_AzureCalcRateCard[[#This Row],[ServiceName]]&amp;Table_wabobpsvr_AzureCalc_AzureCalcRateCard[[#This Row],[Price_Level]]&amp;Table_wabobpsvr_AzureCalc_AzureCalcRateCard[[#This Row],[Region]]</f>
        <v>Premium Large App Service HoursMOSP11</v>
      </c>
      <c r="B16664" s="775">
        <v>11</v>
      </c>
      <c r="C16664" s="775" t="s">
        <v>87</v>
      </c>
      <c r="D16664" s="775" t="s">
        <v>606</v>
      </c>
      <c r="E16664" s="775">
        <v>1.4159999999999999</v>
      </c>
      <c r="F16664" s="775" t="s">
        <v>4415</v>
      </c>
      <c r="G16664" s="775" t="s">
        <v>4235</v>
      </c>
      <c r="H16664" s="775" t="s">
        <v>4235</v>
      </c>
      <c r="I16664" s="775" t="s">
        <v>5606</v>
      </c>
    </row>
    <row r="16665" spans="1:9">
      <c r="A16665" s="775" t="str">
        <f>Table_wabobpsvr_AzureCalc_AzureCalcRateCard[[#This Row],[ServiceName]]&amp;Table_wabobpsvr_AzureCalc_AzureCalcRateCard[[#This Row],[Price_Level]]&amp;Table_wabobpsvr_AzureCalc_AzureCalcRateCard[[#This Row],[Region]]</f>
        <v>Premium Large App Service HoursA11</v>
      </c>
      <c r="B16665" s="775">
        <v>11</v>
      </c>
      <c r="C16665" s="775" t="s">
        <v>87</v>
      </c>
      <c r="D16665" s="775" t="s">
        <v>174</v>
      </c>
      <c r="E16665" s="775">
        <v>1.3735200000000001</v>
      </c>
      <c r="F16665" s="775" t="s">
        <v>4415</v>
      </c>
      <c r="G16665" s="775" t="s">
        <v>4444</v>
      </c>
      <c r="H16665" s="775" t="s">
        <v>4445</v>
      </c>
      <c r="I16665" s="775" t="s">
        <v>5606</v>
      </c>
    </row>
    <row r="16666" spans="1:9">
      <c r="A16666" s="775" t="str">
        <f>Table_wabobpsvr_AzureCalc_AzureCalcRateCard[[#This Row],[ServiceName]]&amp;Table_wabobpsvr_AzureCalc_AzureCalcRateCard[[#This Row],[Price_Level]]&amp;Table_wabobpsvr_AzureCalc_AzureCalcRateCard[[#This Row],[Region]]</f>
        <v>Premium Large App Service HoursB11</v>
      </c>
      <c r="B16666" s="775">
        <v>11</v>
      </c>
      <c r="C16666" s="775" t="s">
        <v>87</v>
      </c>
      <c r="D16666" s="775" t="s">
        <v>175</v>
      </c>
      <c r="E16666" s="775">
        <v>1.33104</v>
      </c>
      <c r="F16666" s="775" t="s">
        <v>4415</v>
      </c>
      <c r="G16666" s="775" t="s">
        <v>4444</v>
      </c>
      <c r="H16666" s="775" t="s">
        <v>4445</v>
      </c>
      <c r="I16666" s="775" t="s">
        <v>5606</v>
      </c>
    </row>
    <row r="16667" spans="1:9">
      <c r="A16667" s="775" t="str">
        <f>Table_wabobpsvr_AzureCalc_AzureCalcRateCard[[#This Row],[ServiceName]]&amp;Table_wabobpsvr_AzureCalc_AzureCalcRateCard[[#This Row],[Price_Level]]&amp;Table_wabobpsvr_AzureCalc_AzureCalcRateCard[[#This Row],[Region]]</f>
        <v>Premium Large App Service HoursC11</v>
      </c>
      <c r="B16667" s="775">
        <v>11</v>
      </c>
      <c r="C16667" s="775" t="s">
        <v>87</v>
      </c>
      <c r="D16667" s="775" t="s">
        <v>177</v>
      </c>
      <c r="E16667" s="775">
        <v>1.2885599999999999</v>
      </c>
      <c r="F16667" s="775" t="s">
        <v>4415</v>
      </c>
      <c r="G16667" s="775" t="s">
        <v>4444</v>
      </c>
      <c r="H16667" s="775" t="s">
        <v>4445</v>
      </c>
      <c r="I16667" s="775" t="s">
        <v>5606</v>
      </c>
    </row>
    <row r="16668" spans="1:9">
      <c r="A16668" s="775" t="str">
        <f>Table_wabobpsvr_AzureCalc_AzureCalcRateCard[[#This Row],[ServiceName]]&amp;Table_wabobpsvr_AzureCalc_AzureCalcRateCard[[#This Row],[Price_Level]]&amp;Table_wabobpsvr_AzureCalc_AzureCalcRateCard[[#This Row],[Region]]</f>
        <v>Premium Large App Service HoursD11</v>
      </c>
      <c r="B16668" s="775">
        <v>11</v>
      </c>
      <c r="C16668" s="775" t="s">
        <v>87</v>
      </c>
      <c r="D16668" s="775" t="s">
        <v>176</v>
      </c>
      <c r="E16668" s="775">
        <v>1.2460800000000001</v>
      </c>
      <c r="F16668" s="775" t="s">
        <v>4415</v>
      </c>
      <c r="G16668" s="775" t="s">
        <v>4444</v>
      </c>
      <c r="H16668" s="775" t="s">
        <v>4445</v>
      </c>
      <c r="I16668" s="775" t="s">
        <v>5606</v>
      </c>
    </row>
    <row r="16669" spans="1:9">
      <c r="A16669" s="775" t="str">
        <f>Table_wabobpsvr_AzureCalc_AzureCalcRateCard[[#This Row],[ServiceName]]&amp;Table_wabobpsvr_AzureCalc_AzureCalcRateCard[[#This Row],[Price_Level]]&amp;Table_wabobpsvr_AzureCalc_AzureCalcRateCard[[#This Row],[Region]]</f>
        <v>Premium Large App Service HoursMOSP12</v>
      </c>
      <c r="B16669" s="775">
        <v>12</v>
      </c>
      <c r="C16669" s="775" t="s">
        <v>87</v>
      </c>
      <c r="D16669" s="775" t="s">
        <v>606</v>
      </c>
      <c r="E16669" s="775">
        <v>1.272</v>
      </c>
      <c r="F16669" s="775" t="s">
        <v>4415</v>
      </c>
      <c r="G16669" s="775" t="s">
        <v>4235</v>
      </c>
      <c r="H16669" s="775" t="s">
        <v>4235</v>
      </c>
      <c r="I16669" s="775" t="s">
        <v>5607</v>
      </c>
    </row>
    <row r="16670" spans="1:9">
      <c r="A16670" s="775" t="str">
        <f>Table_wabobpsvr_AzureCalc_AzureCalcRateCard[[#This Row],[ServiceName]]&amp;Table_wabobpsvr_AzureCalc_AzureCalcRateCard[[#This Row],[Price_Level]]&amp;Table_wabobpsvr_AzureCalc_AzureCalcRateCard[[#This Row],[Region]]</f>
        <v>Premium Large App Service HoursA12</v>
      </c>
      <c r="B16670" s="775">
        <v>12</v>
      </c>
      <c r="C16670" s="775" t="s">
        <v>87</v>
      </c>
      <c r="D16670" s="775" t="s">
        <v>174</v>
      </c>
      <c r="E16670" s="775">
        <v>1.23384</v>
      </c>
      <c r="F16670" s="775" t="s">
        <v>4415</v>
      </c>
      <c r="G16670" s="775" t="s">
        <v>4446</v>
      </c>
      <c r="H16670" s="775" t="s">
        <v>4447</v>
      </c>
      <c r="I16670" s="775" t="s">
        <v>5607</v>
      </c>
    </row>
    <row r="16671" spans="1:9">
      <c r="A16671" s="775" t="str">
        <f>Table_wabobpsvr_AzureCalc_AzureCalcRateCard[[#This Row],[ServiceName]]&amp;Table_wabobpsvr_AzureCalc_AzureCalcRateCard[[#This Row],[Price_Level]]&amp;Table_wabobpsvr_AzureCalc_AzureCalcRateCard[[#This Row],[Region]]</f>
        <v>Premium Large App Service HoursB12</v>
      </c>
      <c r="B16671" s="775">
        <v>12</v>
      </c>
      <c r="C16671" s="775" t="s">
        <v>87</v>
      </c>
      <c r="D16671" s="775" t="s">
        <v>175</v>
      </c>
      <c r="E16671" s="775">
        <v>1.1956800000000001</v>
      </c>
      <c r="F16671" s="775" t="s">
        <v>4415</v>
      </c>
      <c r="G16671" s="775" t="s">
        <v>4446</v>
      </c>
      <c r="H16671" s="775" t="s">
        <v>4447</v>
      </c>
      <c r="I16671" s="775" t="s">
        <v>5607</v>
      </c>
    </row>
    <row r="16672" spans="1:9">
      <c r="A16672" s="775" t="str">
        <f>Table_wabobpsvr_AzureCalc_AzureCalcRateCard[[#This Row],[ServiceName]]&amp;Table_wabobpsvr_AzureCalc_AzureCalcRateCard[[#This Row],[Price_Level]]&amp;Table_wabobpsvr_AzureCalc_AzureCalcRateCard[[#This Row],[Region]]</f>
        <v>Premium Large App Service HoursC12</v>
      </c>
      <c r="B16672" s="775">
        <v>12</v>
      </c>
      <c r="C16672" s="775" t="s">
        <v>87</v>
      </c>
      <c r="D16672" s="775" t="s">
        <v>177</v>
      </c>
      <c r="E16672" s="775">
        <v>1.1575200000000001</v>
      </c>
      <c r="F16672" s="775" t="s">
        <v>4415</v>
      </c>
      <c r="G16672" s="775" t="s">
        <v>4446</v>
      </c>
      <c r="H16672" s="775" t="s">
        <v>4447</v>
      </c>
      <c r="I16672" s="775" t="s">
        <v>5607</v>
      </c>
    </row>
    <row r="16673" spans="1:9">
      <c r="A16673" s="775" t="str">
        <f>Table_wabobpsvr_AzureCalc_AzureCalcRateCard[[#This Row],[ServiceName]]&amp;Table_wabobpsvr_AzureCalc_AzureCalcRateCard[[#This Row],[Price_Level]]&amp;Table_wabobpsvr_AzureCalc_AzureCalcRateCard[[#This Row],[Region]]</f>
        <v>Premium Large App Service HoursD12</v>
      </c>
      <c r="B16673" s="775">
        <v>12</v>
      </c>
      <c r="C16673" s="775" t="s">
        <v>87</v>
      </c>
      <c r="D16673" s="775" t="s">
        <v>176</v>
      </c>
      <c r="E16673" s="775">
        <v>1.1193599999999999</v>
      </c>
      <c r="F16673" s="775" t="s">
        <v>4415</v>
      </c>
      <c r="G16673" s="775" t="s">
        <v>4446</v>
      </c>
      <c r="H16673" s="775" t="s">
        <v>4447</v>
      </c>
      <c r="I16673" s="775" t="s">
        <v>5607</v>
      </c>
    </row>
    <row r="16674" spans="1:9">
      <c r="A16674" s="775" t="str">
        <f>Table_wabobpsvr_AzureCalc_AzureCalcRateCard[[#This Row],[ServiceName]]&amp;Table_wabobpsvr_AzureCalc_AzureCalcRateCard[[#This Row],[Price_Level]]&amp;Table_wabobpsvr_AzureCalc_AzureCalcRateCard[[#This Row],[Region]]</f>
        <v>Premium Large App Service HoursMOSP15</v>
      </c>
      <c r="B16674" s="775">
        <v>15</v>
      </c>
      <c r="C16674" s="775" t="s">
        <v>87</v>
      </c>
      <c r="D16674" s="775" t="s">
        <v>606</v>
      </c>
      <c r="E16674" s="775">
        <v>1.512</v>
      </c>
      <c r="F16674" s="775" t="s">
        <v>4415</v>
      </c>
      <c r="G16674" s="775" t="s">
        <v>4235</v>
      </c>
      <c r="H16674" s="775" t="s">
        <v>4235</v>
      </c>
      <c r="I16674" s="775" t="s">
        <v>5608</v>
      </c>
    </row>
    <row r="16675" spans="1:9">
      <c r="A16675" s="775" t="str">
        <f>Table_wabobpsvr_AzureCalc_AzureCalcRateCard[[#This Row],[ServiceName]]&amp;Table_wabobpsvr_AzureCalc_AzureCalcRateCard[[#This Row],[Price_Level]]&amp;Table_wabobpsvr_AzureCalc_AzureCalcRateCard[[#This Row],[Region]]</f>
        <v>Premium Large App Service HoursA15</v>
      </c>
      <c r="B16675" s="775">
        <v>15</v>
      </c>
      <c r="C16675" s="775" t="s">
        <v>87</v>
      </c>
      <c r="D16675" s="775" t="s">
        <v>174</v>
      </c>
      <c r="E16675" s="775">
        <v>1.4666399999999999</v>
      </c>
      <c r="F16675" s="775" t="s">
        <v>4415</v>
      </c>
      <c r="G16675" s="775" t="s">
        <v>4448</v>
      </c>
      <c r="H16675" s="775" t="s">
        <v>4449</v>
      </c>
      <c r="I16675" s="775" t="s">
        <v>5608</v>
      </c>
    </row>
    <row r="16676" spans="1:9">
      <c r="A16676" s="775" t="str">
        <f>Table_wabobpsvr_AzureCalc_AzureCalcRateCard[[#This Row],[ServiceName]]&amp;Table_wabobpsvr_AzureCalc_AzureCalcRateCard[[#This Row],[Price_Level]]&amp;Table_wabobpsvr_AzureCalc_AzureCalcRateCard[[#This Row],[Region]]</f>
        <v>Premium Large App Service HoursB15</v>
      </c>
      <c r="B16676" s="775">
        <v>15</v>
      </c>
      <c r="C16676" s="775" t="s">
        <v>87</v>
      </c>
      <c r="D16676" s="775" t="s">
        <v>175</v>
      </c>
      <c r="E16676" s="775">
        <v>1.4212800000000001</v>
      </c>
      <c r="F16676" s="775" t="s">
        <v>4415</v>
      </c>
      <c r="G16676" s="775" t="s">
        <v>4448</v>
      </c>
      <c r="H16676" s="775" t="s">
        <v>4449</v>
      </c>
      <c r="I16676" s="775" t="s">
        <v>5608</v>
      </c>
    </row>
    <row r="16677" spans="1:9">
      <c r="A16677" s="775" t="str">
        <f>Table_wabobpsvr_AzureCalc_AzureCalcRateCard[[#This Row],[ServiceName]]&amp;Table_wabobpsvr_AzureCalc_AzureCalcRateCard[[#This Row],[Price_Level]]&amp;Table_wabobpsvr_AzureCalc_AzureCalcRateCard[[#This Row],[Region]]</f>
        <v>Premium Large App Service HoursC15</v>
      </c>
      <c r="B16677" s="775">
        <v>15</v>
      </c>
      <c r="C16677" s="775" t="s">
        <v>87</v>
      </c>
      <c r="D16677" s="775" t="s">
        <v>177</v>
      </c>
      <c r="E16677" s="775">
        <v>1.37592</v>
      </c>
      <c r="F16677" s="775" t="s">
        <v>4415</v>
      </c>
      <c r="G16677" s="775" t="s">
        <v>4448</v>
      </c>
      <c r="H16677" s="775" t="s">
        <v>4449</v>
      </c>
      <c r="I16677" s="775" t="s">
        <v>5608</v>
      </c>
    </row>
    <row r="16678" spans="1:9">
      <c r="A16678" s="775" t="str">
        <f>Table_wabobpsvr_AzureCalc_AzureCalcRateCard[[#This Row],[ServiceName]]&amp;Table_wabobpsvr_AzureCalc_AzureCalcRateCard[[#This Row],[Price_Level]]&amp;Table_wabobpsvr_AzureCalc_AzureCalcRateCard[[#This Row],[Region]]</f>
        <v>Premium Large App Service HoursD15</v>
      </c>
      <c r="B16678" s="775">
        <v>15</v>
      </c>
      <c r="C16678" s="775" t="s">
        <v>87</v>
      </c>
      <c r="D16678" s="775" t="s">
        <v>176</v>
      </c>
      <c r="E16678" s="775">
        <v>1.33056</v>
      </c>
      <c r="F16678" s="775" t="s">
        <v>4415</v>
      </c>
      <c r="G16678" s="775" t="s">
        <v>4448</v>
      </c>
      <c r="H16678" s="775" t="s">
        <v>4449</v>
      </c>
      <c r="I16678" s="775" t="s">
        <v>5608</v>
      </c>
    </row>
    <row r="16679" spans="1:9">
      <c r="A16679" s="775" t="str">
        <f>Table_wabobpsvr_AzureCalc_AzureCalcRateCard[[#This Row],[ServiceName]]&amp;Table_wabobpsvr_AzureCalc_AzureCalcRateCard[[#This Row],[Price_Level]]&amp;Table_wabobpsvr_AzureCalc_AzureCalcRateCard[[#This Row],[Region]]</f>
        <v>Premium Large App Service HoursMOSP15</v>
      </c>
      <c r="B16679" s="775">
        <v>15</v>
      </c>
      <c r="C16679" s="775" t="s">
        <v>87</v>
      </c>
      <c r="D16679" s="775" t="s">
        <v>606</v>
      </c>
      <c r="E16679" s="775">
        <v>1.512</v>
      </c>
      <c r="F16679" s="775" t="s">
        <v>4415</v>
      </c>
      <c r="G16679" s="775" t="s">
        <v>4235</v>
      </c>
      <c r="H16679" s="775" t="s">
        <v>4235</v>
      </c>
      <c r="I16679" s="775" t="s">
        <v>5609</v>
      </c>
    </row>
    <row r="16680" spans="1:9">
      <c r="A16680" s="775" t="str">
        <f>Table_wabobpsvr_AzureCalc_AzureCalcRateCard[[#This Row],[ServiceName]]&amp;Table_wabobpsvr_AzureCalc_AzureCalcRateCard[[#This Row],[Price_Level]]&amp;Table_wabobpsvr_AzureCalc_AzureCalcRateCard[[#This Row],[Region]]</f>
        <v>Premium Large App Service HoursA15</v>
      </c>
      <c r="B16680" s="775">
        <v>15</v>
      </c>
      <c r="C16680" s="775" t="s">
        <v>87</v>
      </c>
      <c r="D16680" s="775" t="s">
        <v>174</v>
      </c>
      <c r="E16680" s="775">
        <v>1.4666399999999999</v>
      </c>
      <c r="F16680" s="775" t="s">
        <v>4415</v>
      </c>
      <c r="G16680" s="775" t="s">
        <v>4450</v>
      </c>
      <c r="H16680" s="775" t="s">
        <v>4451</v>
      </c>
      <c r="I16680" s="775" t="s">
        <v>5609</v>
      </c>
    </row>
    <row r="16681" spans="1:9">
      <c r="A16681" s="775" t="str">
        <f>Table_wabobpsvr_AzureCalc_AzureCalcRateCard[[#This Row],[ServiceName]]&amp;Table_wabobpsvr_AzureCalc_AzureCalcRateCard[[#This Row],[Price_Level]]&amp;Table_wabobpsvr_AzureCalc_AzureCalcRateCard[[#This Row],[Region]]</f>
        <v>Premium Large App Service HoursB15</v>
      </c>
      <c r="B16681" s="775">
        <v>15</v>
      </c>
      <c r="C16681" s="775" t="s">
        <v>87</v>
      </c>
      <c r="D16681" s="775" t="s">
        <v>175</v>
      </c>
      <c r="E16681" s="775">
        <v>1.4212800000000001</v>
      </c>
      <c r="F16681" s="775" t="s">
        <v>4415</v>
      </c>
      <c r="G16681" s="775" t="s">
        <v>4450</v>
      </c>
      <c r="H16681" s="775" t="s">
        <v>4451</v>
      </c>
      <c r="I16681" s="775" t="s">
        <v>5609</v>
      </c>
    </row>
    <row r="16682" spans="1:9">
      <c r="A16682" s="775" t="str">
        <f>Table_wabobpsvr_AzureCalc_AzureCalcRateCard[[#This Row],[ServiceName]]&amp;Table_wabobpsvr_AzureCalc_AzureCalcRateCard[[#This Row],[Price_Level]]&amp;Table_wabobpsvr_AzureCalc_AzureCalcRateCard[[#This Row],[Region]]</f>
        <v>Premium Large App Service HoursC15</v>
      </c>
      <c r="B16682" s="775">
        <v>15</v>
      </c>
      <c r="C16682" s="775" t="s">
        <v>87</v>
      </c>
      <c r="D16682" s="775" t="s">
        <v>177</v>
      </c>
      <c r="E16682" s="775">
        <v>1.37592</v>
      </c>
      <c r="F16682" s="775" t="s">
        <v>4415</v>
      </c>
      <c r="G16682" s="775" t="s">
        <v>4450</v>
      </c>
      <c r="H16682" s="775" t="s">
        <v>4451</v>
      </c>
      <c r="I16682" s="775" t="s">
        <v>5609</v>
      </c>
    </row>
    <row r="16683" spans="1:9">
      <c r="A16683" s="775" t="str">
        <f>Table_wabobpsvr_AzureCalc_AzureCalcRateCard[[#This Row],[ServiceName]]&amp;Table_wabobpsvr_AzureCalc_AzureCalcRateCard[[#This Row],[Price_Level]]&amp;Table_wabobpsvr_AzureCalc_AzureCalcRateCard[[#This Row],[Region]]</f>
        <v>Premium Large App Service HoursD15</v>
      </c>
      <c r="B16683" s="775">
        <v>15</v>
      </c>
      <c r="C16683" s="775" t="s">
        <v>87</v>
      </c>
      <c r="D16683" s="775" t="s">
        <v>176</v>
      </c>
      <c r="E16683" s="775">
        <v>1.33056</v>
      </c>
      <c r="F16683" s="775" t="s">
        <v>4415</v>
      </c>
      <c r="G16683" s="775" t="s">
        <v>4450</v>
      </c>
      <c r="H16683" s="775" t="s">
        <v>4451</v>
      </c>
      <c r="I16683" s="775" t="s">
        <v>5609</v>
      </c>
    </row>
    <row r="16684" spans="1:9">
      <c r="A16684" s="775" t="str">
        <f>Table_wabobpsvr_AzureCalc_AzureCalcRateCard[[#This Row],[ServiceName]]&amp;Table_wabobpsvr_AzureCalc_AzureCalcRateCard[[#This Row],[Price_Level]]&amp;Table_wabobpsvr_AzureCalc_AzureCalcRateCard[[#This Row],[Region]]</f>
        <v>Premium Large App Service HoursMOSP13</v>
      </c>
      <c r="B16684" s="775">
        <v>13</v>
      </c>
      <c r="C16684" s="775" t="s">
        <v>87</v>
      </c>
      <c r="D16684" s="775" t="s">
        <v>606</v>
      </c>
      <c r="E16684" s="775">
        <v>1.464</v>
      </c>
      <c r="F16684" s="775" t="s">
        <v>4415</v>
      </c>
      <c r="G16684" s="775" t="s">
        <v>4235</v>
      </c>
      <c r="H16684" s="775" t="s">
        <v>4235</v>
      </c>
      <c r="I16684" s="775" t="s">
        <v>5610</v>
      </c>
    </row>
    <row r="16685" spans="1:9">
      <c r="A16685" s="775" t="str">
        <f>Table_wabobpsvr_AzureCalc_AzureCalcRateCard[[#This Row],[ServiceName]]&amp;Table_wabobpsvr_AzureCalc_AzureCalcRateCard[[#This Row],[Price_Level]]&amp;Table_wabobpsvr_AzureCalc_AzureCalcRateCard[[#This Row],[Region]]</f>
        <v>Premium Large App Service HoursA13</v>
      </c>
      <c r="B16685" s="775">
        <v>13</v>
      </c>
      <c r="C16685" s="775" t="s">
        <v>87</v>
      </c>
      <c r="D16685" s="775" t="s">
        <v>174</v>
      </c>
      <c r="E16685" s="775">
        <v>1.42008</v>
      </c>
      <c r="F16685" s="775" t="s">
        <v>4415</v>
      </c>
      <c r="G16685" s="775" t="s">
        <v>4452</v>
      </c>
      <c r="H16685" s="775" t="s">
        <v>4453</v>
      </c>
      <c r="I16685" s="775" t="s">
        <v>5610</v>
      </c>
    </row>
    <row r="16686" spans="1:9">
      <c r="A16686" s="775" t="str">
        <f>Table_wabobpsvr_AzureCalc_AzureCalcRateCard[[#This Row],[ServiceName]]&amp;Table_wabobpsvr_AzureCalc_AzureCalcRateCard[[#This Row],[Price_Level]]&amp;Table_wabobpsvr_AzureCalc_AzureCalcRateCard[[#This Row],[Region]]</f>
        <v>Premium Large App Service HoursB13</v>
      </c>
      <c r="B16686" s="775">
        <v>13</v>
      </c>
      <c r="C16686" s="775" t="s">
        <v>87</v>
      </c>
      <c r="D16686" s="775" t="s">
        <v>175</v>
      </c>
      <c r="E16686" s="775">
        <v>1.37616</v>
      </c>
      <c r="F16686" s="775" t="s">
        <v>4415</v>
      </c>
      <c r="G16686" s="775" t="s">
        <v>4452</v>
      </c>
      <c r="H16686" s="775" t="s">
        <v>4453</v>
      </c>
      <c r="I16686" s="775" t="s">
        <v>5610</v>
      </c>
    </row>
    <row r="16687" spans="1:9">
      <c r="A16687" s="775" t="str">
        <f>Table_wabobpsvr_AzureCalc_AzureCalcRateCard[[#This Row],[ServiceName]]&amp;Table_wabobpsvr_AzureCalc_AzureCalcRateCard[[#This Row],[Price_Level]]&amp;Table_wabobpsvr_AzureCalc_AzureCalcRateCard[[#This Row],[Region]]</f>
        <v>Premium Large App Service HoursC13</v>
      </c>
      <c r="B16687" s="775">
        <v>13</v>
      </c>
      <c r="C16687" s="775" t="s">
        <v>87</v>
      </c>
      <c r="D16687" s="775" t="s">
        <v>177</v>
      </c>
      <c r="E16687" s="775">
        <v>1.3322400000000001</v>
      </c>
      <c r="F16687" s="775" t="s">
        <v>4415</v>
      </c>
      <c r="G16687" s="775" t="s">
        <v>4452</v>
      </c>
      <c r="H16687" s="775" t="s">
        <v>4453</v>
      </c>
      <c r="I16687" s="775" t="s">
        <v>5610</v>
      </c>
    </row>
    <row r="16688" spans="1:9">
      <c r="A16688" s="775" t="str">
        <f>Table_wabobpsvr_AzureCalc_AzureCalcRateCard[[#This Row],[ServiceName]]&amp;Table_wabobpsvr_AzureCalc_AzureCalcRateCard[[#This Row],[Price_Level]]&amp;Table_wabobpsvr_AzureCalc_AzureCalcRateCard[[#This Row],[Region]]</f>
        <v>Premium Large App Service HoursD13</v>
      </c>
      <c r="B16688" s="775">
        <v>13</v>
      </c>
      <c r="C16688" s="775" t="s">
        <v>87</v>
      </c>
      <c r="D16688" s="775" t="s">
        <v>176</v>
      </c>
      <c r="E16688" s="775">
        <v>1.2883199999999999</v>
      </c>
      <c r="F16688" s="775" t="s">
        <v>4415</v>
      </c>
      <c r="G16688" s="775" t="s">
        <v>4452</v>
      </c>
      <c r="H16688" s="775" t="s">
        <v>4453</v>
      </c>
      <c r="I16688" s="775" t="s">
        <v>5610</v>
      </c>
    </row>
    <row r="16689" spans="1:9">
      <c r="A16689" s="775" t="str">
        <f>Table_wabobpsvr_AzureCalc_AzureCalcRateCard[[#This Row],[ServiceName]]&amp;Table_wabobpsvr_AzureCalc_AzureCalcRateCard[[#This Row],[Price_Level]]&amp;Table_wabobpsvr_AzureCalc_AzureCalcRateCard[[#This Row],[Region]]</f>
        <v>ZonesMOSP</v>
      </c>
      <c r="B16689" s="775"/>
      <c r="C16689" s="775" t="s">
        <v>4520</v>
      </c>
      <c r="D16689" s="775" t="s">
        <v>606</v>
      </c>
      <c r="E16689" s="775">
        <v>0.25</v>
      </c>
      <c r="F16689" s="775" t="s">
        <v>4521</v>
      </c>
      <c r="G16689" s="775" t="s">
        <v>4235</v>
      </c>
      <c r="H16689" s="775" t="s">
        <v>4235</v>
      </c>
      <c r="I16689" s="775" t="s">
        <v>5611</v>
      </c>
    </row>
    <row r="16690" spans="1:9">
      <c r="A16690" s="775" t="str">
        <f>Table_wabobpsvr_AzureCalc_AzureCalcRateCard[[#This Row],[ServiceName]]&amp;Table_wabobpsvr_AzureCalc_AzureCalcRateCard[[#This Row],[Price_Level]]&amp;Table_wabobpsvr_AzureCalc_AzureCalcRateCard[[#This Row],[Region]]</f>
        <v>ZonesA</v>
      </c>
      <c r="B16690" s="775"/>
      <c r="C16690" s="775" t="s">
        <v>4520</v>
      </c>
      <c r="D16690" s="775" t="s">
        <v>174</v>
      </c>
      <c r="E16690" s="775">
        <v>0.16500000000000001</v>
      </c>
      <c r="F16690" s="775" t="s">
        <v>4521</v>
      </c>
      <c r="G16690" s="775" t="s">
        <v>4522</v>
      </c>
      <c r="H16690" s="775" t="s">
        <v>4523</v>
      </c>
      <c r="I16690" s="775" t="s">
        <v>5611</v>
      </c>
    </row>
    <row r="16691" spans="1:9">
      <c r="A16691" s="1039" t="str">
        <f>Table_wabobpsvr_AzureCalc_AzureCalcRateCard[[#This Row],[ServiceName]]&amp;Table_wabobpsvr_AzureCalc_AzureCalcRateCard[[#This Row],[Price_Level]]&amp;Table_wabobpsvr_AzureCalc_AzureCalcRateCard[[#This Row],[Region]]</f>
        <v>ZonesB</v>
      </c>
      <c r="B16691" s="1039"/>
      <c r="C16691" s="1039" t="s">
        <v>4520</v>
      </c>
      <c r="D16691" s="1039" t="s">
        <v>175</v>
      </c>
      <c r="E16691" s="1039">
        <v>0.16</v>
      </c>
      <c r="F16691" s="1039" t="s">
        <v>4521</v>
      </c>
      <c r="G16691" s="775" t="s">
        <v>4522</v>
      </c>
      <c r="H16691" s="775" t="s">
        <v>4523</v>
      </c>
      <c r="I16691" s="775" t="s">
        <v>5611</v>
      </c>
    </row>
    <row r="16692" spans="1:9">
      <c r="A16692" s="775" t="str">
        <f>Table_wabobpsvr_AzureCalc_AzureCalcRateCard[[#This Row],[ServiceName]]&amp;Table_wabobpsvr_AzureCalc_AzureCalcRateCard[[#This Row],[Price_Level]]&amp;Table_wabobpsvr_AzureCalc_AzureCalcRateCard[[#This Row],[Region]]</f>
        <v>ZonesC</v>
      </c>
      <c r="B16692" s="775"/>
      <c r="C16692" s="775" t="s">
        <v>4520</v>
      </c>
      <c r="D16692" s="775" t="s">
        <v>177</v>
      </c>
      <c r="E16692" s="775">
        <v>0.155</v>
      </c>
      <c r="F16692" s="775" t="s">
        <v>4521</v>
      </c>
      <c r="G16692" s="775" t="s">
        <v>4522</v>
      </c>
      <c r="H16692" s="775" t="s">
        <v>4523</v>
      </c>
      <c r="I16692" s="775" t="s">
        <v>5611</v>
      </c>
    </row>
    <row r="16693" spans="1:9">
      <c r="A16693" s="775" t="str">
        <f>Table_wabobpsvr_AzureCalc_AzureCalcRateCard[[#This Row],[ServiceName]]&amp;Table_wabobpsvr_AzureCalc_AzureCalcRateCard[[#This Row],[Price_Level]]&amp;Table_wabobpsvr_AzureCalc_AzureCalcRateCard[[#This Row],[Region]]</f>
        <v>ZonesD</v>
      </c>
      <c r="B16693" s="775"/>
      <c r="C16693" s="775" t="s">
        <v>4520</v>
      </c>
      <c r="D16693" s="775" t="s">
        <v>176</v>
      </c>
      <c r="E16693" s="775">
        <v>0.15</v>
      </c>
      <c r="F16693" s="775" t="s">
        <v>4521</v>
      </c>
      <c r="G16693" s="775" t="s">
        <v>4522</v>
      </c>
      <c r="H16693" s="775" t="s">
        <v>4523</v>
      </c>
      <c r="I16693" s="775" t="s">
        <v>5611</v>
      </c>
    </row>
    <row r="16694" spans="1:9">
      <c r="A16694" s="1039" t="str">
        <f>Table_wabobpsvr_AzureCalc_AzureCalcRateCard[[#This Row],[ServiceName]]&amp;Table_wabobpsvr_AzureCalc_AzureCalcRateCard[[#This Row],[Price_Level]]&amp;Table_wabobpsvr_AzureCalc_AzureCalcRateCard[[#This Row],[Region]]</f>
        <v>DNS Queries (1M)MOSP</v>
      </c>
      <c r="B16694" s="1039"/>
      <c r="C16694" s="1039" t="s">
        <v>4524</v>
      </c>
      <c r="D16694" s="1039" t="s">
        <v>606</v>
      </c>
      <c r="E16694" s="1039">
        <v>0.2</v>
      </c>
      <c r="F16694" s="1039" t="s">
        <v>4525</v>
      </c>
      <c r="G16694" s="775" t="s">
        <v>4235</v>
      </c>
      <c r="H16694" s="775" t="s">
        <v>4235</v>
      </c>
      <c r="I16694" s="775" t="s">
        <v>5612</v>
      </c>
    </row>
    <row r="16695" spans="1:9">
      <c r="A16695" s="775" t="str">
        <f>Table_wabobpsvr_AzureCalc_AzureCalcRateCard[[#This Row],[ServiceName]]&amp;Table_wabobpsvr_AzureCalc_AzureCalcRateCard[[#This Row],[Price_Level]]&amp;Table_wabobpsvr_AzureCalc_AzureCalcRateCard[[#This Row],[Region]]</f>
        <v>DNS Queries (1M)A</v>
      </c>
      <c r="B16695" s="775"/>
      <c r="C16695" s="775" t="s">
        <v>4524</v>
      </c>
      <c r="D16695" s="775" t="s">
        <v>174</v>
      </c>
      <c r="E16695" s="775">
        <v>0.19400000000000001</v>
      </c>
      <c r="F16695" s="775" t="s">
        <v>4525</v>
      </c>
      <c r="G16695" s="775" t="s">
        <v>4526</v>
      </c>
      <c r="H16695" s="775" t="s">
        <v>4527</v>
      </c>
      <c r="I16695" s="775" t="s">
        <v>5612</v>
      </c>
    </row>
    <row r="16696" spans="1:9">
      <c r="A16696" s="775" t="str">
        <f>Table_wabobpsvr_AzureCalc_AzureCalcRateCard[[#This Row],[ServiceName]]&amp;Table_wabobpsvr_AzureCalc_AzureCalcRateCard[[#This Row],[Price_Level]]&amp;Table_wabobpsvr_AzureCalc_AzureCalcRateCard[[#This Row],[Region]]</f>
        <v>DNS Queries (1M)B</v>
      </c>
      <c r="B16696" s="775"/>
      <c r="C16696" s="775" t="s">
        <v>4524</v>
      </c>
      <c r="D16696" s="775" t="s">
        <v>175</v>
      </c>
      <c r="E16696" s="775">
        <v>0.188</v>
      </c>
      <c r="F16696" s="775" t="s">
        <v>4525</v>
      </c>
      <c r="G16696" s="775" t="s">
        <v>4526</v>
      </c>
      <c r="H16696" s="775" t="s">
        <v>4527</v>
      </c>
      <c r="I16696" s="775" t="s">
        <v>5612</v>
      </c>
    </row>
    <row r="16697" spans="1:9">
      <c r="A16697" s="775" t="str">
        <f>Table_wabobpsvr_AzureCalc_AzureCalcRateCard[[#This Row],[ServiceName]]&amp;Table_wabobpsvr_AzureCalc_AzureCalcRateCard[[#This Row],[Price_Level]]&amp;Table_wabobpsvr_AzureCalc_AzureCalcRateCard[[#This Row],[Region]]</f>
        <v>Standard Overage Data Points (1M)B</v>
      </c>
      <c r="B16697" s="775"/>
      <c r="C16697" s="775" t="s">
        <v>4483</v>
      </c>
      <c r="D16697" s="775" t="s">
        <v>175</v>
      </c>
      <c r="E16697" s="775">
        <v>1.65</v>
      </c>
      <c r="F16697" s="775" t="s">
        <v>4490</v>
      </c>
      <c r="G16697" s="775" t="s">
        <v>4491</v>
      </c>
      <c r="H16697" s="775" t="s">
        <v>4492</v>
      </c>
      <c r="I16697" s="775" t="s">
        <v>4636</v>
      </c>
    </row>
    <row r="16698" spans="1:9">
      <c r="A16698" s="775" t="str">
        <f>Table_wabobpsvr_AzureCalc_AzureCalcRateCard[[#This Row],[ServiceName]]&amp;Table_wabobpsvr_AzureCalc_AzureCalcRateCard[[#This Row],[Price_Level]]&amp;Table_wabobpsvr_AzureCalc_AzureCalcRateCard[[#This Row],[Region]]</f>
        <v>Standard Overage Data Points (1M)C</v>
      </c>
      <c r="B16698" s="775"/>
      <c r="C16698" s="775" t="s">
        <v>4483</v>
      </c>
      <c r="D16698" s="775" t="s">
        <v>177</v>
      </c>
      <c r="E16698" s="775">
        <v>1.59</v>
      </c>
      <c r="F16698" s="775" t="s">
        <v>4490</v>
      </c>
      <c r="G16698" s="775" t="s">
        <v>4491</v>
      </c>
      <c r="H16698" s="775" t="s">
        <v>4492</v>
      </c>
      <c r="I16698" s="775" t="s">
        <v>4636</v>
      </c>
    </row>
    <row r="16699" spans="1:9">
      <c r="A16699" s="775" t="str">
        <f>Table_wabobpsvr_AzureCalc_AzureCalcRateCard[[#This Row],[ServiceName]]&amp;Table_wabobpsvr_AzureCalc_AzureCalcRateCard[[#This Row],[Price_Level]]&amp;Table_wabobpsvr_AzureCalc_AzureCalcRateCard[[#This Row],[Region]]</f>
        <v>Standard Overage Data Points (1M)D</v>
      </c>
      <c r="B16699" s="775"/>
      <c r="C16699" s="775" t="s">
        <v>4483</v>
      </c>
      <c r="D16699" s="775" t="s">
        <v>176</v>
      </c>
      <c r="E16699" s="775">
        <v>1.54</v>
      </c>
      <c r="F16699" s="775" t="s">
        <v>4490</v>
      </c>
      <c r="G16699" s="775" t="s">
        <v>4491</v>
      </c>
      <c r="H16699" s="775" t="s">
        <v>4492</v>
      </c>
      <c r="I16699" s="775" t="s">
        <v>4636</v>
      </c>
    </row>
    <row r="16700" spans="1:9">
      <c r="A16700" s="775" t="str">
        <f>Table_wabobpsvr_AzureCalc_AzureCalcRateCard[[#This Row],[ServiceName]]&amp;Table_wabobpsvr_AzureCalc_AzureCalcRateCard[[#This Row],[Price_Level]]&amp;Table_wabobpsvr_AzureCalc_AzureCalcRateCard[[#This Row],[Region]]</f>
        <v>Custom Domain Resale (Domains)MOSP</v>
      </c>
      <c r="B16700" s="775"/>
      <c r="C16700" s="775" t="s">
        <v>4528</v>
      </c>
      <c r="D16700" s="775" t="s">
        <v>606</v>
      </c>
      <c r="E16700" s="775">
        <v>11.99</v>
      </c>
      <c r="F16700" s="775" t="s">
        <v>4529</v>
      </c>
      <c r="G16700" s="775" t="s">
        <v>4235</v>
      </c>
      <c r="H16700" s="775" t="s">
        <v>4235</v>
      </c>
      <c r="I16700" s="775" t="s">
        <v>5613</v>
      </c>
    </row>
    <row r="16701" spans="1:9">
      <c r="A16701" s="775" t="str">
        <f>Table_wabobpsvr_AzureCalc_AzureCalcRateCard[[#This Row],[ServiceName]]&amp;Table_wabobpsvr_AzureCalc_AzureCalcRateCard[[#This Row],[Price_Level]]&amp;Table_wabobpsvr_AzureCalc_AzureCalcRateCard[[#This Row],[Region]]</f>
        <v>Custom Domain Resale (Domains)A</v>
      </c>
      <c r="B16701" s="775"/>
      <c r="C16701" s="775" t="s">
        <v>4528</v>
      </c>
      <c r="D16701" s="775" t="s">
        <v>174</v>
      </c>
      <c r="E16701" s="775">
        <v>11.99</v>
      </c>
      <c r="F16701" s="775" t="s">
        <v>4529</v>
      </c>
      <c r="G16701" s="775" t="s">
        <v>4530</v>
      </c>
      <c r="H16701" s="775" t="s">
        <v>4531</v>
      </c>
      <c r="I16701" s="775" t="s">
        <v>5613</v>
      </c>
    </row>
    <row r="16702" spans="1:9">
      <c r="A16702" s="775" t="str">
        <f>Table_wabobpsvr_AzureCalc_AzureCalcRateCard[[#This Row],[ServiceName]]&amp;Table_wabobpsvr_AzureCalc_AzureCalcRateCard[[#This Row],[Price_Level]]&amp;Table_wabobpsvr_AzureCalc_AzureCalcRateCard[[#This Row],[Region]]</f>
        <v>Custom Domain Resale (Domains)B</v>
      </c>
      <c r="B16702" s="775"/>
      <c r="C16702" s="775" t="s">
        <v>4528</v>
      </c>
      <c r="D16702" s="775" t="s">
        <v>175</v>
      </c>
      <c r="E16702" s="775">
        <v>11.99</v>
      </c>
      <c r="F16702" s="775" t="s">
        <v>4529</v>
      </c>
      <c r="G16702" s="775" t="s">
        <v>4530</v>
      </c>
      <c r="H16702" s="775" t="s">
        <v>4531</v>
      </c>
      <c r="I16702" s="775" t="s">
        <v>5613</v>
      </c>
    </row>
    <row r="16703" spans="1:9">
      <c r="A16703" s="775" t="str">
        <f>Table_wabobpsvr_AzureCalc_AzureCalcRateCard[[#This Row],[ServiceName]]&amp;Table_wabobpsvr_AzureCalc_AzureCalcRateCard[[#This Row],[Price_Level]]&amp;Table_wabobpsvr_AzureCalc_AzureCalcRateCard[[#This Row],[Region]]</f>
        <v>Custom Domain Resale (Domains)C</v>
      </c>
      <c r="B16703" s="775"/>
      <c r="C16703" s="775" t="s">
        <v>4528</v>
      </c>
      <c r="D16703" s="775" t="s">
        <v>177</v>
      </c>
      <c r="E16703" s="775">
        <v>11.99</v>
      </c>
      <c r="F16703" s="775" t="s">
        <v>4529</v>
      </c>
      <c r="G16703" s="775" t="s">
        <v>4530</v>
      </c>
      <c r="H16703" s="775" t="s">
        <v>4531</v>
      </c>
      <c r="I16703" s="775" t="s">
        <v>5613</v>
      </c>
    </row>
    <row r="16704" spans="1:9">
      <c r="A16704" s="775" t="str">
        <f>Table_wabobpsvr_AzureCalc_AzureCalcRateCard[[#This Row],[ServiceName]]&amp;Table_wabobpsvr_AzureCalc_AzureCalcRateCard[[#This Row],[Price_Level]]&amp;Table_wabobpsvr_AzureCalc_AzureCalcRateCard[[#This Row],[Region]]</f>
        <v>Custom Domain Resale (Domains)D</v>
      </c>
      <c r="B16704" s="775"/>
      <c r="C16704" s="775" t="s">
        <v>4528</v>
      </c>
      <c r="D16704" s="775" t="s">
        <v>176</v>
      </c>
      <c r="E16704" s="775">
        <v>11.99</v>
      </c>
      <c r="F16704" s="775" t="s">
        <v>4529</v>
      </c>
      <c r="G16704" s="775" t="s">
        <v>4530</v>
      </c>
      <c r="H16704" s="775" t="s">
        <v>4531</v>
      </c>
      <c r="I16704" s="775" t="s">
        <v>5613</v>
      </c>
    </row>
    <row r="16705" spans="1:9">
      <c r="A16705" s="775" t="str">
        <f>Table_wabobpsvr_AzureCalc_AzureCalcRateCard[[#This Row],[ServiceName]]&amp;Table_wabobpsvr_AzureCalc_AzureCalcRateCard[[#This Row],[Price_Level]]&amp;Table_wabobpsvr_AzureCalc_AzureCalcRateCard[[#This Row],[Region]]</f>
        <v>ExpressRoute (Metered) 1 Gbps ConnectionsA4</v>
      </c>
      <c r="B16705" s="775">
        <v>4</v>
      </c>
      <c r="C16705" s="775" t="s">
        <v>7427</v>
      </c>
      <c r="D16705" s="775" t="s">
        <v>174</v>
      </c>
      <c r="E16705" s="775">
        <v>422.92</v>
      </c>
      <c r="F16705" s="775" t="s">
        <v>7390</v>
      </c>
      <c r="G16705" s="775" t="s">
        <v>7555</v>
      </c>
      <c r="H16705" s="775" t="s">
        <v>7556</v>
      </c>
      <c r="I16705" s="775" t="s">
        <v>7444</v>
      </c>
    </row>
    <row r="16706" spans="1:9">
      <c r="A16706" s="775" t="str">
        <f>Table_wabobpsvr_AzureCalc_AzureCalcRateCard[[#This Row],[ServiceName]]&amp;Table_wabobpsvr_AzureCalc_AzureCalcRateCard[[#This Row],[Price_Level]]&amp;Table_wabobpsvr_AzureCalc_AzureCalcRateCard[[#This Row],[Region]]</f>
        <v>Standard Elastic DTU PackMOSP15</v>
      </c>
      <c r="B16706" s="775">
        <v>15</v>
      </c>
      <c r="C16706" s="775" t="s">
        <v>7258</v>
      </c>
      <c r="D16706" s="775" t="s">
        <v>606</v>
      </c>
      <c r="E16706" s="775">
        <v>8.0500000000000002E-2</v>
      </c>
      <c r="F16706" s="775" t="s">
        <v>4472</v>
      </c>
      <c r="G16706" s="775"/>
      <c r="H16706" s="775"/>
      <c r="I16706" s="775" t="s">
        <v>4629</v>
      </c>
    </row>
    <row r="16707" spans="1:9">
      <c r="A16707" s="1039" t="str">
        <f>Table_wabobpsvr_AzureCalc_AzureCalcRateCard[[#This Row],[ServiceName]]&amp;Table_wabobpsvr_AzureCalc_AzureCalcRateCard[[#This Row],[Price_Level]]&amp;Table_wabobpsvr_AzureCalc_AzureCalcRateCard[[#This Row],[Region]]</f>
        <v>Standard Elastic Database ExistenceMOSP15</v>
      </c>
      <c r="B16707" s="1039">
        <v>15</v>
      </c>
      <c r="C16707" s="1039" t="s">
        <v>7258</v>
      </c>
      <c r="D16707" s="1039" t="s">
        <v>606</v>
      </c>
      <c r="E16707" s="1039">
        <v>4.4499999999999998E-2</v>
      </c>
      <c r="F16707" s="1039" t="s">
        <v>4511</v>
      </c>
      <c r="G16707" s="775"/>
      <c r="H16707" s="775"/>
      <c r="I16707" s="775" t="s">
        <v>4675</v>
      </c>
    </row>
    <row r="16708" spans="1:9">
      <c r="A16708" s="1039" t="str">
        <f>Table_wabobpsvr_AzureCalc_AzureCalcRateCard[[#This Row],[ServiceName]]&amp;Table_wabobpsvr_AzureCalc_AzureCalcRateCard[[#This Row],[Price_Level]]&amp;Table_wabobpsvr_AzureCalc_AzureCalcRateCard[[#This Row],[Region]]</f>
        <v>Basic Elastic DTU PackMOSP15</v>
      </c>
      <c r="B16708" s="1039">
        <v>15</v>
      </c>
      <c r="C16708" s="1039" t="s">
        <v>7258</v>
      </c>
      <c r="D16708" s="1039" t="s">
        <v>606</v>
      </c>
      <c r="E16708" s="1039">
        <v>5.3600000000000002E-2</v>
      </c>
      <c r="F16708" s="1039" t="s">
        <v>7098</v>
      </c>
      <c r="G16708" s="775"/>
      <c r="H16708" s="775"/>
      <c r="I16708" s="775" t="s">
        <v>7111</v>
      </c>
    </row>
    <row r="16709" spans="1:9">
      <c r="A16709" s="1039" t="str">
        <f>Table_wabobpsvr_AzureCalc_AzureCalcRateCard[[#This Row],[ServiceName]]&amp;Table_wabobpsvr_AzureCalc_AzureCalcRateCard[[#This Row],[Price_Level]]&amp;Table_wabobpsvr_AzureCalc_AzureCalcRateCard[[#This Row],[Region]]</f>
        <v>Basic Elastic Database ExistenceMOSP15</v>
      </c>
      <c r="B16709" s="1039">
        <v>15</v>
      </c>
      <c r="C16709" s="1039" t="s">
        <v>7258</v>
      </c>
      <c r="D16709" s="1039" t="s">
        <v>606</v>
      </c>
      <c r="E16709" s="1039">
        <v>8.8999999999999999E-3</v>
      </c>
      <c r="F16709" s="1039" t="s">
        <v>7103</v>
      </c>
      <c r="G16709" s="775"/>
      <c r="H16709" s="775"/>
      <c r="I16709" s="775" t="s">
        <v>7202</v>
      </c>
    </row>
    <row r="16710" spans="1:9">
      <c r="A16710" s="775" t="str">
        <f>Table_wabobpsvr_AzureCalc_AzureCalcRateCard[[#This Row],[ServiceName]]&amp;Table_wabobpsvr_AzureCalc_AzureCalcRateCard[[#This Row],[Price_Level]]&amp;Table_wabobpsvr_AzureCalc_AzureCalcRateCard[[#This Row],[Region]]</f>
        <v>Premium Elastic DTU PackMOSP15</v>
      </c>
      <c r="B16710" s="775">
        <v>15</v>
      </c>
      <c r="C16710" s="775" t="s">
        <v>7258</v>
      </c>
      <c r="D16710" s="775" t="s">
        <v>606</v>
      </c>
      <c r="E16710" s="775">
        <v>0.1993</v>
      </c>
      <c r="F16710" s="775" t="s">
        <v>7204</v>
      </c>
      <c r="G16710" s="775"/>
      <c r="H16710" s="775"/>
      <c r="I16710" s="775" t="s">
        <v>7205</v>
      </c>
    </row>
    <row r="16711" spans="1:9">
      <c r="A16711" s="775" t="str">
        <f>Table_wabobpsvr_AzureCalc_AzureCalcRateCard[[#This Row],[ServiceName]]&amp;Table_wabobpsvr_AzureCalc_AzureCalcRateCard[[#This Row],[Price_Level]]&amp;Table_wabobpsvr_AzureCalc_AzureCalcRateCard[[#This Row],[Region]]</f>
        <v>Premium Elastic Database ExistenceMOSP15</v>
      </c>
      <c r="B16711" s="775">
        <v>15</v>
      </c>
      <c r="C16711" s="775" t="s">
        <v>7258</v>
      </c>
      <c r="D16711" s="775" t="s">
        <v>606</v>
      </c>
      <c r="E16711" s="775">
        <v>0.22320000000000001</v>
      </c>
      <c r="F16711" s="775" t="s">
        <v>7212</v>
      </c>
      <c r="G16711" s="775"/>
      <c r="H16711" s="775"/>
      <c r="I16711" s="775" t="s">
        <v>7213</v>
      </c>
    </row>
    <row r="16712" spans="1:9">
      <c r="A16712" s="775" t="str">
        <f>Table_wabobpsvr_AzureCalc_AzureCalcRateCard[[#This Row],[ServiceName]]&amp;Table_wabobpsvr_AzureCalc_AzureCalcRateCard[[#This Row],[Price_Level]]&amp;Table_wabobpsvr_AzureCalc_AzureCalcRateCard[[#This Row],[Region]]</f>
        <v>Standard Elastic DTU PackMOSP16</v>
      </c>
      <c r="B16712" s="775">
        <v>16</v>
      </c>
      <c r="C16712" s="775" t="s">
        <v>7258</v>
      </c>
      <c r="D16712" s="775" t="s">
        <v>606</v>
      </c>
      <c r="E16712" s="775">
        <v>8.0500000000000002E-2</v>
      </c>
      <c r="F16712" s="775" t="s">
        <v>4472</v>
      </c>
      <c r="G16712" s="775"/>
      <c r="H16712" s="775"/>
      <c r="I16712" s="775" t="s">
        <v>4622</v>
      </c>
    </row>
    <row r="16713" spans="1:9">
      <c r="A16713" s="775" t="str">
        <f>Table_wabobpsvr_AzureCalc_AzureCalcRateCard[[#This Row],[ServiceName]]&amp;Table_wabobpsvr_AzureCalc_AzureCalcRateCard[[#This Row],[Price_Level]]&amp;Table_wabobpsvr_AzureCalc_AzureCalcRateCard[[#This Row],[Region]]</f>
        <v>Standard Elastic Database ExistenceMOSP16</v>
      </c>
      <c r="B16713" s="775">
        <v>16</v>
      </c>
      <c r="C16713" s="775" t="s">
        <v>7258</v>
      </c>
      <c r="D16713" s="775" t="s">
        <v>606</v>
      </c>
      <c r="E16713" s="775">
        <v>4.4499999999999998E-2</v>
      </c>
      <c r="F16713" s="775" t="s">
        <v>4511</v>
      </c>
      <c r="G16713" s="775"/>
      <c r="H16713" s="775"/>
      <c r="I16713" s="775" t="s">
        <v>4625</v>
      </c>
    </row>
    <row r="16714" spans="1:9">
      <c r="A16714" s="775" t="str">
        <f>Table_wabobpsvr_AzureCalc_AzureCalcRateCard[[#This Row],[ServiceName]]&amp;Table_wabobpsvr_AzureCalc_AzureCalcRateCard[[#This Row],[Price_Level]]&amp;Table_wabobpsvr_AzureCalc_AzureCalcRateCard[[#This Row],[Region]]</f>
        <v>Basic Elastic DTU PackMOSP16</v>
      </c>
      <c r="B16714" s="775">
        <v>16</v>
      </c>
      <c r="C16714" s="775" t="s">
        <v>7258</v>
      </c>
      <c r="D16714" s="775" t="s">
        <v>606</v>
      </c>
      <c r="E16714" s="775">
        <v>5.3600000000000002E-2</v>
      </c>
      <c r="F16714" s="775" t="s">
        <v>7098</v>
      </c>
      <c r="G16714" s="775"/>
      <c r="H16714" s="775"/>
      <c r="I16714" s="775" t="s">
        <v>7100</v>
      </c>
    </row>
    <row r="16715" spans="1:9">
      <c r="A16715" s="775" t="str">
        <f>Table_wabobpsvr_AzureCalc_AzureCalcRateCard[[#This Row],[ServiceName]]&amp;Table_wabobpsvr_AzureCalc_AzureCalcRateCard[[#This Row],[Price_Level]]&amp;Table_wabobpsvr_AzureCalc_AzureCalcRateCard[[#This Row],[Region]]</f>
        <v>Premium P6 Secondary Geo Database HoursB12</v>
      </c>
      <c r="B16715" s="775">
        <v>12</v>
      </c>
      <c r="C16715" s="775" t="s">
        <v>87</v>
      </c>
      <c r="D16715" s="775" t="s">
        <v>175</v>
      </c>
      <c r="E16715" s="775">
        <v>3.9836416666666699</v>
      </c>
      <c r="F16715" s="775" t="s">
        <v>7030</v>
      </c>
      <c r="G16715" s="775" t="s">
        <v>3607</v>
      </c>
      <c r="H16715" s="775" t="s">
        <v>5649</v>
      </c>
      <c r="I16715" s="775" t="s">
        <v>5650</v>
      </c>
    </row>
    <row r="16716" spans="1:9">
      <c r="A16716" s="775" t="str">
        <f>Table_wabobpsvr_AzureCalc_AzureCalcRateCard[[#This Row],[ServiceName]]&amp;Table_wabobpsvr_AzureCalc_AzureCalcRateCard[[#This Row],[Price_Level]]&amp;Table_wabobpsvr_AzureCalc_AzureCalcRateCard[[#This Row],[Region]]</f>
        <v>S1 DocumentDB HoursMOSP14</v>
      </c>
      <c r="B16716" s="775">
        <v>14</v>
      </c>
      <c r="C16716" s="775" t="s">
        <v>87</v>
      </c>
      <c r="D16716" s="775" t="s">
        <v>606</v>
      </c>
      <c r="E16716" s="775">
        <v>999999</v>
      </c>
      <c r="F16716" s="775" t="s">
        <v>4314</v>
      </c>
      <c r="G16716" s="775"/>
      <c r="H16716" s="775"/>
      <c r="I16716" s="775"/>
    </row>
    <row r="16717" spans="1:9">
      <c r="A16717" s="775" t="str">
        <f>Table_wabobpsvr_AzureCalc_AzureCalcRateCard[[#This Row],[ServiceName]]&amp;Table_wabobpsvr_AzureCalc_AzureCalcRateCard[[#This Row],[Price_Level]]&amp;Table_wabobpsvr_AzureCalc_AzureCalcRateCard[[#This Row],[Region]]</f>
        <v>S1 DocumentDB HoursA14</v>
      </c>
      <c r="B16717" s="775">
        <v>14</v>
      </c>
      <c r="C16717" s="775" t="s">
        <v>87</v>
      </c>
      <c r="D16717" s="775" t="s">
        <v>174</v>
      </c>
      <c r="E16717" s="775">
        <v>999999</v>
      </c>
      <c r="F16717" s="775" t="s">
        <v>4314</v>
      </c>
      <c r="G16717" s="775"/>
      <c r="H16717" s="775"/>
      <c r="I16717" s="775"/>
    </row>
    <row r="16718" spans="1:9">
      <c r="A16718" s="775" t="str">
        <f>Table_wabobpsvr_AzureCalc_AzureCalcRateCard[[#This Row],[ServiceName]]&amp;Table_wabobpsvr_AzureCalc_AzureCalcRateCard[[#This Row],[Price_Level]]&amp;Table_wabobpsvr_AzureCalc_AzureCalcRateCard[[#This Row],[Region]]</f>
        <v>Basic Application Gateway Hours (Small)C3</v>
      </c>
      <c r="B16718" s="775">
        <v>3</v>
      </c>
      <c r="C16718" s="775" t="s">
        <v>87</v>
      </c>
      <c r="D16718" s="775" t="s">
        <v>177</v>
      </c>
      <c r="E16718" s="775">
        <v>2.27</v>
      </c>
      <c r="F16718" s="775" t="s">
        <v>7038</v>
      </c>
      <c r="G16718" s="775" t="s">
        <v>6834</v>
      </c>
      <c r="H16718" s="775" t="s">
        <v>6835</v>
      </c>
      <c r="I16718" s="775" t="s">
        <v>6813</v>
      </c>
    </row>
    <row r="16719" spans="1:9">
      <c r="A16719" s="775" t="str">
        <f>Table_wabobpsvr_AzureCalc_AzureCalcRateCard[[#This Row],[ServiceName]]&amp;Table_wabobpsvr_AzureCalc_AzureCalcRateCard[[#This Row],[Price_Level]]&amp;Table_wabobpsvr_AzureCalc_AzureCalcRateCard[[#This Row],[Region]]</f>
        <v>Basic Application Gateway Hours (Small)C5</v>
      </c>
      <c r="B16719" s="775">
        <v>5</v>
      </c>
      <c r="C16719" s="775" t="s">
        <v>87</v>
      </c>
      <c r="D16719" s="775" t="s">
        <v>177</v>
      </c>
      <c r="E16719" s="775">
        <v>2.27</v>
      </c>
      <c r="F16719" s="775" t="s">
        <v>7038</v>
      </c>
      <c r="G16719" s="775" t="s">
        <v>6836</v>
      </c>
      <c r="H16719" s="775" t="s">
        <v>6837</v>
      </c>
      <c r="I16719" s="775" t="s">
        <v>6814</v>
      </c>
    </row>
    <row r="16720" spans="1:9">
      <c r="A16720" s="775" t="str">
        <f>Table_wabobpsvr_AzureCalc_AzureCalcRateCard[[#This Row],[ServiceName]]&amp;Table_wabobpsvr_AzureCalc_AzureCalcRateCard[[#This Row],[Price_Level]]&amp;Table_wabobpsvr_AzureCalc_AzureCalcRateCard[[#This Row],[Region]]</f>
        <v>Basic Application Gateway Hours (Small)C1</v>
      </c>
      <c r="B16720" s="775">
        <v>1</v>
      </c>
      <c r="C16720" s="775" t="s">
        <v>87</v>
      </c>
      <c r="D16720" s="775" t="s">
        <v>177</v>
      </c>
      <c r="E16720" s="775">
        <v>2.27</v>
      </c>
      <c r="F16720" s="775" t="s">
        <v>7038</v>
      </c>
      <c r="G16720" s="775" t="s">
        <v>5385</v>
      </c>
      <c r="H16720" s="775" t="s">
        <v>5386</v>
      </c>
      <c r="I16720" s="775" t="s">
        <v>5387</v>
      </c>
    </row>
    <row r="16721" spans="1:9">
      <c r="A16721" s="775" t="str">
        <f>Table_wabobpsvr_AzureCalc_AzureCalcRateCard[[#This Row],[ServiceName]]&amp;Table_wabobpsvr_AzureCalc_AzureCalcRateCard[[#This Row],[Price_Level]]&amp;Table_wabobpsvr_AzureCalc_AzureCalcRateCard[[#This Row],[Region]]</f>
        <v>Basic Application Gateway Hours (Small)C4</v>
      </c>
      <c r="B16721" s="775">
        <v>4</v>
      </c>
      <c r="C16721" s="775" t="s">
        <v>87</v>
      </c>
      <c r="D16721" s="775" t="s">
        <v>177</v>
      </c>
      <c r="E16721" s="775">
        <v>2.5479999999999999E-2</v>
      </c>
      <c r="F16721" s="775" t="s">
        <v>7038</v>
      </c>
      <c r="G16721" s="775" t="s">
        <v>6838</v>
      </c>
      <c r="H16721" s="775" t="s">
        <v>6839</v>
      </c>
      <c r="I16721" s="775" t="s">
        <v>6815</v>
      </c>
    </row>
    <row r="16722" spans="1:9">
      <c r="A16722" s="775" t="str">
        <f>Table_wabobpsvr_AzureCalc_AzureCalcRateCard[[#This Row],[ServiceName]]&amp;Table_wabobpsvr_AzureCalc_AzureCalcRateCard[[#This Row],[Price_Level]]&amp;Table_wabobpsvr_AzureCalc_AzureCalcRateCard[[#This Row],[Region]]</f>
        <v>Basic Application Gateway Hours (Medium)C2</v>
      </c>
      <c r="B16722" s="775">
        <v>2</v>
      </c>
      <c r="C16722" s="775" t="s">
        <v>87</v>
      </c>
      <c r="D16722" s="775" t="s">
        <v>177</v>
      </c>
      <c r="E16722" s="775">
        <v>6.3700000000000007E-2</v>
      </c>
      <c r="F16722" s="775" t="s">
        <v>7042</v>
      </c>
      <c r="G16722" s="775" t="s">
        <v>6840</v>
      </c>
      <c r="H16722" s="775" t="s">
        <v>6841</v>
      </c>
      <c r="I16722" s="775" t="s">
        <v>6816</v>
      </c>
    </row>
    <row r="16723" spans="1:9">
      <c r="A16723" s="775" t="str">
        <f>Table_wabobpsvr_AzureCalc_AzureCalcRateCard[[#This Row],[ServiceName]]&amp;Table_wabobpsvr_AzureCalc_AzureCalcRateCard[[#This Row],[Price_Level]]&amp;Table_wabobpsvr_AzureCalc_AzureCalcRateCard[[#This Row],[Region]]</f>
        <v>Basic_D13 VM (Windows)A7</v>
      </c>
      <c r="B16723" s="775">
        <v>7</v>
      </c>
      <c r="C16723" s="775" t="s">
        <v>680</v>
      </c>
      <c r="D16723" s="775" t="s">
        <v>174</v>
      </c>
      <c r="E16723" s="775">
        <v>1.0476000000000001</v>
      </c>
      <c r="F16723" s="775" t="s">
        <v>1093</v>
      </c>
      <c r="G16723" s="775" t="s">
        <v>4235</v>
      </c>
      <c r="H16723" s="775" t="s">
        <v>4235</v>
      </c>
      <c r="I16723" s="775" t="s">
        <v>6715</v>
      </c>
    </row>
    <row r="16724" spans="1:9">
      <c r="A16724" s="775" t="str">
        <f>Table_wabobpsvr_AzureCalc_AzureCalcRateCard[[#This Row],[ServiceName]]&amp;Table_wabobpsvr_AzureCalc_AzureCalcRateCard[[#This Row],[Price_Level]]&amp;Table_wabobpsvr_AzureCalc_AzureCalcRateCard[[#This Row],[Region]]</f>
        <v>Basic_D13 VM (Windows)B7</v>
      </c>
      <c r="B16724" s="775">
        <v>7</v>
      </c>
      <c r="C16724" s="775" t="s">
        <v>680</v>
      </c>
      <c r="D16724" s="775" t="s">
        <v>175</v>
      </c>
      <c r="E16724" s="775">
        <v>1.0152000000000001</v>
      </c>
      <c r="F16724" s="775" t="s">
        <v>1093</v>
      </c>
      <c r="G16724" s="775" t="s">
        <v>4235</v>
      </c>
      <c r="H16724" s="775" t="s">
        <v>4235</v>
      </c>
      <c r="I16724" s="775" t="s">
        <v>6715</v>
      </c>
    </row>
    <row r="16725" spans="1:9">
      <c r="A16725" s="775" t="str">
        <f>Table_wabobpsvr_AzureCalc_AzureCalcRateCard[[#This Row],[ServiceName]]&amp;Table_wabobpsvr_AzureCalc_AzureCalcRateCard[[#This Row],[Price_Level]]&amp;Table_wabobpsvr_AzureCalc_AzureCalcRateCard[[#This Row],[Region]]</f>
        <v>Basic_D13 VM (Windows)C7</v>
      </c>
      <c r="B16725" s="775">
        <v>7</v>
      </c>
      <c r="C16725" s="775" t="s">
        <v>680</v>
      </c>
      <c r="D16725" s="775" t="s">
        <v>177</v>
      </c>
      <c r="E16725" s="775">
        <v>0.98280000000000001</v>
      </c>
      <c r="F16725" s="775" t="s">
        <v>1093</v>
      </c>
      <c r="G16725" s="775" t="s">
        <v>4235</v>
      </c>
      <c r="H16725" s="775" t="s">
        <v>4235</v>
      </c>
      <c r="I16725" s="775" t="s">
        <v>6715</v>
      </c>
    </row>
    <row r="16726" spans="1:9">
      <c r="A16726" s="775" t="str">
        <f>Table_wabobpsvr_AzureCalc_AzureCalcRateCard[[#This Row],[ServiceName]]&amp;Table_wabobpsvr_AzureCalc_AzureCalcRateCard[[#This Row],[Price_Level]]&amp;Table_wabobpsvr_AzureCalc_AzureCalcRateCard[[#This Row],[Region]]</f>
        <v>Basic_D13 VM (Windows)D7</v>
      </c>
      <c r="B16726" s="775">
        <v>7</v>
      </c>
      <c r="C16726" s="775" t="s">
        <v>680</v>
      </c>
      <c r="D16726" s="775" t="s">
        <v>176</v>
      </c>
      <c r="E16726" s="775">
        <v>0.95040000000000002</v>
      </c>
      <c r="F16726" s="775" t="s">
        <v>1093</v>
      </c>
      <c r="G16726" s="775" t="s">
        <v>4235</v>
      </c>
      <c r="H16726" s="775" t="s">
        <v>4235</v>
      </c>
      <c r="I16726" s="775" t="s">
        <v>6715</v>
      </c>
    </row>
    <row r="16727" spans="1:9">
      <c r="A16727" s="775" t="str">
        <f>Table_wabobpsvr_AzureCalc_AzureCalcRateCard[[#This Row],[ServiceName]]&amp;Table_wabobpsvr_AzureCalc_AzureCalcRateCard[[#This Row],[Price_Level]]&amp;Table_wabobpsvr_AzureCalc_AzureCalcRateCard[[#This Row],[Region]]</f>
        <v>Basic_D13 VM (Windows)MOSP8</v>
      </c>
      <c r="B16727" s="775">
        <v>8</v>
      </c>
      <c r="C16727" s="775" t="s">
        <v>680</v>
      </c>
      <c r="D16727" s="775" t="s">
        <v>606</v>
      </c>
      <c r="E16727" s="775">
        <v>1.242</v>
      </c>
      <c r="F16727" s="775" t="s">
        <v>1093</v>
      </c>
      <c r="G16727" s="775" t="s">
        <v>4235</v>
      </c>
      <c r="H16727" s="775" t="s">
        <v>4235</v>
      </c>
      <c r="I16727" s="775" t="s">
        <v>6716</v>
      </c>
    </row>
    <row r="16728" spans="1:9">
      <c r="A16728" s="775" t="str">
        <f>Table_wabobpsvr_AzureCalc_AzureCalcRateCard[[#This Row],[ServiceName]]&amp;Table_wabobpsvr_AzureCalc_AzureCalcRateCard[[#This Row],[Price_Level]]&amp;Table_wabobpsvr_AzureCalc_AzureCalcRateCard[[#This Row],[Region]]</f>
        <v>Basic_D13 VM (Windows)A8</v>
      </c>
      <c r="B16728" s="775">
        <v>8</v>
      </c>
      <c r="C16728" s="775" t="s">
        <v>680</v>
      </c>
      <c r="D16728" s="775" t="s">
        <v>174</v>
      </c>
      <c r="E16728" s="775">
        <v>1.2047399999999999</v>
      </c>
      <c r="F16728" s="775" t="s">
        <v>1093</v>
      </c>
      <c r="G16728" s="775" t="s">
        <v>4235</v>
      </c>
      <c r="H16728" s="775" t="s">
        <v>4235</v>
      </c>
      <c r="I16728" s="775" t="s">
        <v>6716</v>
      </c>
    </row>
    <row r="16729" spans="1:9">
      <c r="A16729" s="775" t="str">
        <f>Table_wabobpsvr_AzureCalc_AzureCalcRateCard[[#This Row],[ServiceName]]&amp;Table_wabobpsvr_AzureCalc_AzureCalcRateCard[[#This Row],[Price_Level]]&amp;Table_wabobpsvr_AzureCalc_AzureCalcRateCard[[#This Row],[Region]]</f>
        <v>Basic_D13 VM (Windows)B8</v>
      </c>
      <c r="B16729" s="775">
        <v>8</v>
      </c>
      <c r="C16729" s="775" t="s">
        <v>680</v>
      </c>
      <c r="D16729" s="775" t="s">
        <v>175</v>
      </c>
      <c r="E16729" s="775">
        <v>1.1674800000000001</v>
      </c>
      <c r="F16729" s="775" t="s">
        <v>1093</v>
      </c>
      <c r="G16729" s="775" t="s">
        <v>4235</v>
      </c>
      <c r="H16729" s="775" t="s">
        <v>4235</v>
      </c>
      <c r="I16729" s="775" t="s">
        <v>6716</v>
      </c>
    </row>
    <row r="16730" spans="1:9">
      <c r="A16730" s="775" t="str">
        <f>Table_wabobpsvr_AzureCalc_AzureCalcRateCard[[#This Row],[ServiceName]]&amp;Table_wabobpsvr_AzureCalc_AzureCalcRateCard[[#This Row],[Price_Level]]&amp;Table_wabobpsvr_AzureCalc_AzureCalcRateCard[[#This Row],[Region]]</f>
        <v>Basic_D13 VM (Windows)C8</v>
      </c>
      <c r="B16730" s="775">
        <v>8</v>
      </c>
      <c r="C16730" s="775" t="s">
        <v>680</v>
      </c>
      <c r="D16730" s="775" t="s">
        <v>177</v>
      </c>
      <c r="E16730" s="775">
        <v>1.13022</v>
      </c>
      <c r="F16730" s="775" t="s">
        <v>1093</v>
      </c>
      <c r="G16730" s="775" t="s">
        <v>4235</v>
      </c>
      <c r="H16730" s="775" t="s">
        <v>4235</v>
      </c>
      <c r="I16730" s="775" t="s">
        <v>6716</v>
      </c>
    </row>
    <row r="16731" spans="1:9">
      <c r="A16731" s="775" t="str">
        <f>Table_wabobpsvr_AzureCalc_AzureCalcRateCard[[#This Row],[ServiceName]]&amp;Table_wabobpsvr_AzureCalc_AzureCalcRateCard[[#This Row],[Price_Level]]&amp;Table_wabobpsvr_AzureCalc_AzureCalcRateCard[[#This Row],[Region]]</f>
        <v>Basic_D13 VM (Windows)D8</v>
      </c>
      <c r="B16731" s="775">
        <v>8</v>
      </c>
      <c r="C16731" s="775" t="s">
        <v>680</v>
      </c>
      <c r="D16731" s="775" t="s">
        <v>176</v>
      </c>
      <c r="E16731" s="775">
        <v>1.0929599999999999</v>
      </c>
      <c r="F16731" s="775" t="s">
        <v>1093</v>
      </c>
      <c r="G16731" s="775" t="s">
        <v>4235</v>
      </c>
      <c r="H16731" s="775" t="s">
        <v>4235</v>
      </c>
      <c r="I16731" s="775" t="s">
        <v>6716</v>
      </c>
    </row>
    <row r="16732" spans="1:9">
      <c r="A16732" s="775" t="str">
        <f>Table_wabobpsvr_AzureCalc_AzureCalcRateCard[[#This Row],[ServiceName]]&amp;Table_wabobpsvr_AzureCalc_AzureCalcRateCard[[#This Row],[Price_Level]]&amp;Table_wabobpsvr_AzureCalc_AzureCalcRateCard[[#This Row],[Region]]</f>
        <v>Basic_D13 VM (Windows)MOSP11</v>
      </c>
      <c r="B16732" s="775">
        <v>11</v>
      </c>
      <c r="C16732" s="775" t="s">
        <v>680</v>
      </c>
      <c r="D16732" s="775" t="s">
        <v>606</v>
      </c>
      <c r="E16732" s="775">
        <v>1.4019999999999999</v>
      </c>
      <c r="F16732" s="775" t="s">
        <v>1093</v>
      </c>
      <c r="G16732" s="775" t="s">
        <v>4235</v>
      </c>
      <c r="H16732" s="775" t="s">
        <v>4235</v>
      </c>
      <c r="I16732" s="775" t="s">
        <v>6636</v>
      </c>
    </row>
    <row r="16733" spans="1:9">
      <c r="A16733" s="1039" t="str">
        <f>Table_wabobpsvr_AzureCalc_AzureCalcRateCard[[#This Row],[ServiceName]]&amp;Table_wabobpsvr_AzureCalc_AzureCalcRateCard[[#This Row],[Price_Level]]&amp;Table_wabobpsvr_AzureCalc_AzureCalcRateCard[[#This Row],[Region]]</f>
        <v>Basic_D12 VM (Non-Windows)D6</v>
      </c>
      <c r="B16733" s="1039">
        <v>6</v>
      </c>
      <c r="C16733" s="1039" t="s">
        <v>680</v>
      </c>
      <c r="D16733" s="1039" t="s">
        <v>176</v>
      </c>
      <c r="E16733" s="1039">
        <v>0.34320000000000001</v>
      </c>
      <c r="F16733" s="1039" t="s">
        <v>1090</v>
      </c>
      <c r="G16733" s="775" t="s">
        <v>4235</v>
      </c>
      <c r="H16733" s="775" t="s">
        <v>4235</v>
      </c>
      <c r="I16733" s="775" t="s">
        <v>4802</v>
      </c>
    </row>
    <row r="16734" spans="1:9">
      <c r="A16734" s="775" t="str">
        <f>Table_wabobpsvr_AzureCalc_AzureCalcRateCard[[#This Row],[ServiceName]]&amp;Table_wabobpsvr_AzureCalc_AzureCalcRateCard[[#This Row],[Price_Level]]&amp;Table_wabobpsvr_AzureCalc_AzureCalcRateCard[[#This Row],[Region]]</f>
        <v>Basic_D12 VM (Non-Windows)MOSP2</v>
      </c>
      <c r="B16734" s="775">
        <v>2</v>
      </c>
      <c r="C16734" s="775" t="s">
        <v>680</v>
      </c>
      <c r="D16734" s="775" t="s">
        <v>606</v>
      </c>
      <c r="E16734" s="775">
        <v>0.35</v>
      </c>
      <c r="F16734" s="775" t="s">
        <v>1090</v>
      </c>
      <c r="G16734" s="775" t="s">
        <v>4235</v>
      </c>
      <c r="H16734" s="775" t="s">
        <v>4235</v>
      </c>
      <c r="I16734" s="775" t="s">
        <v>5783</v>
      </c>
    </row>
    <row r="16735" spans="1:9">
      <c r="A16735" s="775" t="str">
        <f>Table_wabobpsvr_AzureCalc_AzureCalcRateCard[[#This Row],[ServiceName]]&amp;Table_wabobpsvr_AzureCalc_AzureCalcRateCard[[#This Row],[Price_Level]]&amp;Table_wabobpsvr_AzureCalc_AzureCalcRateCard[[#This Row],[Region]]</f>
        <v>Basic_D12 VM (Non-Windows)A2</v>
      </c>
      <c r="B16735" s="775">
        <v>2</v>
      </c>
      <c r="C16735" s="775" t="s">
        <v>680</v>
      </c>
      <c r="D16735" s="775" t="s">
        <v>174</v>
      </c>
      <c r="E16735" s="775">
        <v>0.33950000000000002</v>
      </c>
      <c r="F16735" s="775" t="s">
        <v>1090</v>
      </c>
      <c r="G16735" s="775" t="s">
        <v>4235</v>
      </c>
      <c r="H16735" s="775" t="s">
        <v>4235</v>
      </c>
      <c r="I16735" s="775" t="s">
        <v>5783</v>
      </c>
    </row>
    <row r="16736" spans="1:9">
      <c r="A16736" s="775" t="str">
        <f>Table_wabobpsvr_AzureCalc_AzureCalcRateCard[[#This Row],[ServiceName]]&amp;Table_wabobpsvr_AzureCalc_AzureCalcRateCard[[#This Row],[Price_Level]]&amp;Table_wabobpsvr_AzureCalc_AzureCalcRateCard[[#This Row],[Region]]</f>
        <v>Basic_D2 VM (Windows)MOSP1</v>
      </c>
      <c r="B16736" s="775">
        <v>1</v>
      </c>
      <c r="C16736" s="775" t="s">
        <v>680</v>
      </c>
      <c r="D16736" s="775" t="s">
        <v>606</v>
      </c>
      <c r="E16736" s="775">
        <v>0.26</v>
      </c>
      <c r="F16736" s="775" t="s">
        <v>1097</v>
      </c>
      <c r="G16736" s="775" t="s">
        <v>4235</v>
      </c>
      <c r="H16736" s="775" t="s">
        <v>4235</v>
      </c>
      <c r="I16736" s="775" t="s">
        <v>6717</v>
      </c>
    </row>
    <row r="16737" spans="1:9">
      <c r="A16737" s="775" t="str">
        <f>Table_wabobpsvr_AzureCalc_AzureCalcRateCard[[#This Row],[ServiceName]]&amp;Table_wabobpsvr_AzureCalc_AzureCalcRateCard[[#This Row],[Price_Level]]&amp;Table_wabobpsvr_AzureCalc_AzureCalcRateCard[[#This Row],[Region]]</f>
        <v>Basic_D2 VM (Windows)A1</v>
      </c>
      <c r="B16737" s="775">
        <v>1</v>
      </c>
      <c r="C16737" s="775" t="s">
        <v>680</v>
      </c>
      <c r="D16737" s="775" t="s">
        <v>174</v>
      </c>
      <c r="E16737" s="775">
        <v>0.25219999999999998</v>
      </c>
      <c r="F16737" s="775" t="s">
        <v>1097</v>
      </c>
      <c r="G16737" s="775" t="s">
        <v>4235</v>
      </c>
      <c r="H16737" s="775" t="s">
        <v>4235</v>
      </c>
      <c r="I16737" s="775" t="s">
        <v>6717</v>
      </c>
    </row>
    <row r="16738" spans="1:9">
      <c r="A16738" s="775" t="str">
        <f>Table_wabobpsvr_AzureCalc_AzureCalcRateCard[[#This Row],[ServiceName]]&amp;Table_wabobpsvr_AzureCalc_AzureCalcRateCard[[#This Row],[Price_Level]]&amp;Table_wabobpsvr_AzureCalc_AzureCalcRateCard[[#This Row],[Region]]</f>
        <v>Basic_D2 VM (Windows)B1</v>
      </c>
      <c r="B16738" s="775">
        <v>1</v>
      </c>
      <c r="C16738" s="775" t="s">
        <v>680</v>
      </c>
      <c r="D16738" s="775" t="s">
        <v>175</v>
      </c>
      <c r="E16738" s="775">
        <v>0.24440000000000001</v>
      </c>
      <c r="F16738" s="775" t="s">
        <v>1097</v>
      </c>
      <c r="G16738" s="775" t="s">
        <v>4235</v>
      </c>
      <c r="H16738" s="775" t="s">
        <v>4235</v>
      </c>
      <c r="I16738" s="775" t="s">
        <v>6717</v>
      </c>
    </row>
    <row r="16739" spans="1:9">
      <c r="A16739" s="775" t="str">
        <f>Table_wabobpsvr_AzureCalc_AzureCalcRateCard[[#This Row],[ServiceName]]&amp;Table_wabobpsvr_AzureCalc_AzureCalcRateCard[[#This Row],[Price_Level]]&amp;Table_wabobpsvr_AzureCalc_AzureCalcRateCard[[#This Row],[Region]]</f>
        <v>Basic_D2 VM (Windows)C1</v>
      </c>
      <c r="B16739" s="775">
        <v>1</v>
      </c>
      <c r="C16739" s="775" t="s">
        <v>680</v>
      </c>
      <c r="D16739" s="775" t="s">
        <v>177</v>
      </c>
      <c r="E16739" s="775">
        <v>0.2366</v>
      </c>
      <c r="F16739" s="775" t="s">
        <v>1097</v>
      </c>
      <c r="G16739" s="775" t="s">
        <v>4235</v>
      </c>
      <c r="H16739" s="775" t="s">
        <v>4235</v>
      </c>
      <c r="I16739" s="775" t="s">
        <v>6717</v>
      </c>
    </row>
    <row r="16740" spans="1:9">
      <c r="A16740" s="775" t="str">
        <f>Table_wabobpsvr_AzureCalc_AzureCalcRateCard[[#This Row],[ServiceName]]&amp;Table_wabobpsvr_AzureCalc_AzureCalcRateCard[[#This Row],[Price_Level]]&amp;Table_wabobpsvr_AzureCalc_AzureCalcRateCard[[#This Row],[Region]]</f>
        <v>Basic_D2 VM (Windows)D1</v>
      </c>
      <c r="B16740" s="775">
        <v>1</v>
      </c>
      <c r="C16740" s="775" t="s">
        <v>680</v>
      </c>
      <c r="D16740" s="775" t="s">
        <v>176</v>
      </c>
      <c r="E16740" s="775">
        <v>0.2288</v>
      </c>
      <c r="F16740" s="775" t="s">
        <v>1097</v>
      </c>
      <c r="G16740" s="775" t="s">
        <v>4235</v>
      </c>
      <c r="H16740" s="775" t="s">
        <v>4235</v>
      </c>
      <c r="I16740" s="775" t="s">
        <v>6717</v>
      </c>
    </row>
    <row r="16741" spans="1:9">
      <c r="A16741" s="775" t="str">
        <f>Table_wabobpsvr_AzureCalc_AzureCalcRateCard[[#This Row],[ServiceName]]&amp;Table_wabobpsvr_AzureCalc_AzureCalcRateCard[[#This Row],[Price_Level]]&amp;Table_wabobpsvr_AzureCalc_AzureCalcRateCard[[#This Row],[Region]]</f>
        <v>Basic_D2 VM (Windows)MOSP4</v>
      </c>
      <c r="B16741" s="775">
        <v>4</v>
      </c>
      <c r="C16741" s="775" t="s">
        <v>680</v>
      </c>
      <c r="D16741" s="775" t="s">
        <v>606</v>
      </c>
      <c r="E16741" s="775">
        <v>0.28000000000000003</v>
      </c>
      <c r="F16741" s="775" t="s">
        <v>1097</v>
      </c>
      <c r="G16741" s="775" t="s">
        <v>4235</v>
      </c>
      <c r="H16741" s="775" t="s">
        <v>4235</v>
      </c>
      <c r="I16741" s="775" t="s">
        <v>6718</v>
      </c>
    </row>
    <row r="16742" spans="1:9">
      <c r="A16742" s="775" t="str">
        <f>Table_wabobpsvr_AzureCalc_AzureCalcRateCard[[#This Row],[ServiceName]]&amp;Table_wabobpsvr_AzureCalc_AzureCalcRateCard[[#This Row],[Price_Level]]&amp;Table_wabobpsvr_AzureCalc_AzureCalcRateCard[[#This Row],[Region]]</f>
        <v>Basic_D2 VM (Windows)A4</v>
      </c>
      <c r="B16742" s="775">
        <v>4</v>
      </c>
      <c r="C16742" s="775" t="s">
        <v>680</v>
      </c>
      <c r="D16742" s="775" t="s">
        <v>174</v>
      </c>
      <c r="E16742" s="775">
        <v>0.27160000000000001</v>
      </c>
      <c r="F16742" s="775" t="s">
        <v>1097</v>
      </c>
      <c r="G16742" s="775" t="s">
        <v>4235</v>
      </c>
      <c r="H16742" s="775" t="s">
        <v>4235</v>
      </c>
      <c r="I16742" s="775" t="s">
        <v>6718</v>
      </c>
    </row>
    <row r="16743" spans="1:9">
      <c r="A16743" s="1039" t="str">
        <f>Table_wabobpsvr_AzureCalc_AzureCalcRateCard[[#This Row],[ServiceName]]&amp;Table_wabobpsvr_AzureCalc_AzureCalcRateCard[[#This Row],[Price_Level]]&amp;Table_wabobpsvr_AzureCalc_AzureCalcRateCard[[#This Row],[Region]]</f>
        <v>Basic_D2 VM (Windows)B4</v>
      </c>
      <c r="B16743" s="1039">
        <v>4</v>
      </c>
      <c r="C16743" s="1039" t="s">
        <v>680</v>
      </c>
      <c r="D16743" s="1039" t="s">
        <v>175</v>
      </c>
      <c r="E16743" s="1039">
        <v>0.26319999999999999</v>
      </c>
      <c r="F16743" s="1039" t="s">
        <v>1097</v>
      </c>
      <c r="G16743" s="775" t="s">
        <v>4235</v>
      </c>
      <c r="H16743" s="775" t="s">
        <v>4235</v>
      </c>
      <c r="I16743" s="775" t="s">
        <v>6718</v>
      </c>
    </row>
    <row r="16744" spans="1:9">
      <c r="A16744" s="775" t="str">
        <f>Table_wabobpsvr_AzureCalc_AzureCalcRateCard[[#This Row],[ServiceName]]&amp;Table_wabobpsvr_AzureCalc_AzureCalcRateCard[[#This Row],[Price_Level]]&amp;Table_wabobpsvr_AzureCalc_AzureCalcRateCard[[#This Row],[Region]]</f>
        <v>Basic_D2 VM (Windows)C4</v>
      </c>
      <c r="B16744" s="775">
        <v>4</v>
      </c>
      <c r="C16744" s="775" t="s">
        <v>680</v>
      </c>
      <c r="D16744" s="775" t="s">
        <v>177</v>
      </c>
      <c r="E16744" s="775">
        <v>0.25480000000000003</v>
      </c>
      <c r="F16744" s="775" t="s">
        <v>1097</v>
      </c>
      <c r="G16744" s="775" t="s">
        <v>4235</v>
      </c>
      <c r="H16744" s="775" t="s">
        <v>4235</v>
      </c>
      <c r="I16744" s="775" t="s">
        <v>6718</v>
      </c>
    </row>
    <row r="16745" spans="1:9">
      <c r="A16745" s="775" t="str">
        <f>Table_wabobpsvr_AzureCalc_AzureCalcRateCard[[#This Row],[ServiceName]]&amp;Table_wabobpsvr_AzureCalc_AzureCalcRateCard[[#This Row],[Price_Level]]&amp;Table_wabobpsvr_AzureCalc_AzureCalcRateCard[[#This Row],[Region]]</f>
        <v>Basic_D2 VM (Windows)D4</v>
      </c>
      <c r="B16745" s="775">
        <v>4</v>
      </c>
      <c r="C16745" s="775" t="s">
        <v>680</v>
      </c>
      <c r="D16745" s="775" t="s">
        <v>176</v>
      </c>
      <c r="E16745" s="775">
        <v>0.24640000000000001</v>
      </c>
      <c r="F16745" s="775" t="s">
        <v>1097</v>
      </c>
      <c r="G16745" s="775" t="s">
        <v>4235</v>
      </c>
      <c r="H16745" s="775" t="s">
        <v>4235</v>
      </c>
      <c r="I16745" s="775" t="s">
        <v>6718</v>
      </c>
    </row>
    <row r="16746" spans="1:9">
      <c r="A16746" s="1039" t="str">
        <f>Table_wabobpsvr_AzureCalc_AzureCalcRateCard[[#This Row],[ServiceName]]&amp;Table_wabobpsvr_AzureCalc_AzureCalcRateCard[[#This Row],[Price_Level]]&amp;Table_wabobpsvr_AzureCalc_AzureCalcRateCard[[#This Row],[Region]]</f>
        <v>Basic_D2 VM (Windows)MOSP14</v>
      </c>
      <c r="B16746" s="1039">
        <v>14</v>
      </c>
      <c r="C16746" s="1039" t="s">
        <v>680</v>
      </c>
      <c r="D16746" s="1039" t="s">
        <v>606</v>
      </c>
      <c r="E16746" s="1039">
        <v>999999</v>
      </c>
      <c r="F16746" s="1039" t="s">
        <v>1097</v>
      </c>
      <c r="G16746" s="775" t="s">
        <v>4235</v>
      </c>
      <c r="H16746" s="775" t="s">
        <v>4235</v>
      </c>
      <c r="I16746" s="775" t="s">
        <v>6719</v>
      </c>
    </row>
    <row r="16747" spans="1:9">
      <c r="A16747" s="775" t="str">
        <f>Table_wabobpsvr_AzureCalc_AzureCalcRateCard[[#This Row],[ServiceName]]&amp;Table_wabobpsvr_AzureCalc_AzureCalcRateCard[[#This Row],[Price_Level]]&amp;Table_wabobpsvr_AzureCalc_AzureCalcRateCard[[#This Row],[Region]]</f>
        <v>Basic_D2 VM (Windows)A14</v>
      </c>
      <c r="B16747" s="775">
        <v>14</v>
      </c>
      <c r="C16747" s="775" t="s">
        <v>680</v>
      </c>
      <c r="D16747" s="775" t="s">
        <v>174</v>
      </c>
      <c r="E16747" s="775">
        <v>0.31524999999999997</v>
      </c>
      <c r="F16747" s="775" t="s">
        <v>1097</v>
      </c>
      <c r="G16747" s="775" t="s">
        <v>4235</v>
      </c>
      <c r="H16747" s="775" t="s">
        <v>4235</v>
      </c>
      <c r="I16747" s="775" t="s">
        <v>6719</v>
      </c>
    </row>
    <row r="16748" spans="1:9">
      <c r="A16748" s="775" t="str">
        <f>Table_wabobpsvr_AzureCalc_AzureCalcRateCard[[#This Row],[ServiceName]]&amp;Table_wabobpsvr_AzureCalc_AzureCalcRateCard[[#This Row],[Price_Level]]&amp;Table_wabobpsvr_AzureCalc_AzureCalcRateCard[[#This Row],[Region]]</f>
        <v>Basic_D2 VM (Windows)B14</v>
      </c>
      <c r="B16748" s="775">
        <v>14</v>
      </c>
      <c r="C16748" s="775" t="s">
        <v>680</v>
      </c>
      <c r="D16748" s="775" t="s">
        <v>175</v>
      </c>
      <c r="E16748" s="775">
        <v>0.30549999999999999</v>
      </c>
      <c r="F16748" s="775" t="s">
        <v>1097</v>
      </c>
      <c r="G16748" s="775" t="s">
        <v>4235</v>
      </c>
      <c r="H16748" s="775" t="s">
        <v>4235</v>
      </c>
      <c r="I16748" s="775" t="s">
        <v>6719</v>
      </c>
    </row>
    <row r="16749" spans="1:9">
      <c r="A16749" s="775" t="str">
        <f>Table_wabobpsvr_AzureCalc_AzureCalcRateCard[[#This Row],[ServiceName]]&amp;Table_wabobpsvr_AzureCalc_AzureCalcRateCard[[#This Row],[Price_Level]]&amp;Table_wabobpsvr_AzureCalc_AzureCalcRateCard[[#This Row],[Region]]</f>
        <v>Basic_D2 VM (Windows)C14</v>
      </c>
      <c r="B16749" s="775">
        <v>14</v>
      </c>
      <c r="C16749" s="775" t="s">
        <v>680</v>
      </c>
      <c r="D16749" s="775" t="s">
        <v>177</v>
      </c>
      <c r="E16749" s="775">
        <v>0.29575000000000001</v>
      </c>
      <c r="F16749" s="775" t="s">
        <v>1097</v>
      </c>
      <c r="G16749" s="775" t="s">
        <v>4235</v>
      </c>
      <c r="H16749" s="775" t="s">
        <v>4235</v>
      </c>
      <c r="I16749" s="775" t="s">
        <v>6719</v>
      </c>
    </row>
    <row r="16750" spans="1:9">
      <c r="A16750" s="775" t="str">
        <f>Table_wabobpsvr_AzureCalc_AzureCalcRateCard[[#This Row],[ServiceName]]&amp;Table_wabobpsvr_AzureCalc_AzureCalcRateCard[[#This Row],[Price_Level]]&amp;Table_wabobpsvr_AzureCalc_AzureCalcRateCard[[#This Row],[Region]]</f>
        <v>Basic_D2 VM (Windows)D14</v>
      </c>
      <c r="B16750" s="775">
        <v>14</v>
      </c>
      <c r="C16750" s="775" t="s">
        <v>680</v>
      </c>
      <c r="D16750" s="775" t="s">
        <v>176</v>
      </c>
      <c r="E16750" s="775">
        <v>0.28599999999999998</v>
      </c>
      <c r="F16750" s="775" t="s">
        <v>1097</v>
      </c>
      <c r="G16750" s="775" t="s">
        <v>4235</v>
      </c>
      <c r="H16750" s="775" t="s">
        <v>4235</v>
      </c>
      <c r="I16750" s="775" t="s">
        <v>6719</v>
      </c>
    </row>
    <row r="16751" spans="1:9">
      <c r="A16751" s="775" t="str">
        <f>Table_wabobpsvr_AzureCalc_AzureCalcRateCard[[#This Row],[ServiceName]]&amp;Table_wabobpsvr_AzureCalc_AzureCalcRateCard[[#This Row],[Price_Level]]&amp;Table_wabobpsvr_AzureCalc_AzureCalcRateCard[[#This Row],[Region]]</f>
        <v>Basic_D2 VM (Windows)MOSP</v>
      </c>
      <c r="B16751" s="775"/>
      <c r="C16751" s="775" t="s">
        <v>680</v>
      </c>
      <c r="D16751" s="775" t="s">
        <v>606</v>
      </c>
      <c r="E16751" s="775">
        <v>0.26</v>
      </c>
      <c r="F16751" s="775" t="s">
        <v>1097</v>
      </c>
      <c r="G16751" s="775" t="s">
        <v>4235</v>
      </c>
      <c r="H16751" s="775" t="s">
        <v>4235</v>
      </c>
      <c r="I16751" s="775" t="s">
        <v>6720</v>
      </c>
    </row>
    <row r="16752" spans="1:9">
      <c r="A16752" s="775" t="str">
        <f>Table_wabobpsvr_AzureCalc_AzureCalcRateCard[[#This Row],[ServiceName]]&amp;Table_wabobpsvr_AzureCalc_AzureCalcRateCard[[#This Row],[Price_Level]]&amp;Table_wabobpsvr_AzureCalc_AzureCalcRateCard[[#This Row],[Region]]</f>
        <v>Basic_D2 VM (Windows)A</v>
      </c>
      <c r="B16752" s="775"/>
      <c r="C16752" s="775" t="s">
        <v>680</v>
      </c>
      <c r="D16752" s="775" t="s">
        <v>174</v>
      </c>
      <c r="E16752" s="775">
        <v>0.25219999999999998</v>
      </c>
      <c r="F16752" s="775" t="s">
        <v>1097</v>
      </c>
      <c r="G16752" s="775" t="s">
        <v>3740</v>
      </c>
      <c r="H16752" s="775" t="s">
        <v>3741</v>
      </c>
      <c r="I16752" s="775" t="s">
        <v>6720</v>
      </c>
    </row>
    <row r="16753" spans="1:9">
      <c r="A16753" s="775" t="str">
        <f>Table_wabobpsvr_AzureCalc_AzureCalcRateCard[[#This Row],[ServiceName]]&amp;Table_wabobpsvr_AzureCalc_AzureCalcRateCard[[#This Row],[Price_Level]]&amp;Table_wabobpsvr_AzureCalc_AzureCalcRateCard[[#This Row],[Region]]</f>
        <v>Basic_D2 VM (Windows)B</v>
      </c>
      <c r="B16753" s="775"/>
      <c r="C16753" s="775" t="s">
        <v>680</v>
      </c>
      <c r="D16753" s="775" t="s">
        <v>175</v>
      </c>
      <c r="E16753" s="775">
        <v>0.24440000000000001</v>
      </c>
      <c r="F16753" s="775" t="s">
        <v>1097</v>
      </c>
      <c r="G16753" s="775" t="s">
        <v>3740</v>
      </c>
      <c r="H16753" s="775" t="s">
        <v>3741</v>
      </c>
      <c r="I16753" s="775" t="s">
        <v>6720</v>
      </c>
    </row>
    <row r="16754" spans="1:9">
      <c r="A16754" s="775" t="str">
        <f>Table_wabobpsvr_AzureCalc_AzureCalcRateCard[[#This Row],[ServiceName]]&amp;Table_wabobpsvr_AzureCalc_AzureCalcRateCard[[#This Row],[Price_Level]]&amp;Table_wabobpsvr_AzureCalc_AzureCalcRateCard[[#This Row],[Region]]</f>
        <v>Basic_D2 VM (Windows)C</v>
      </c>
      <c r="B16754" s="775"/>
      <c r="C16754" s="775" t="s">
        <v>680</v>
      </c>
      <c r="D16754" s="775" t="s">
        <v>177</v>
      </c>
      <c r="E16754" s="775">
        <v>0.2366</v>
      </c>
      <c r="F16754" s="775" t="s">
        <v>1097</v>
      </c>
      <c r="G16754" s="775" t="s">
        <v>3740</v>
      </c>
      <c r="H16754" s="775" t="s">
        <v>3741</v>
      </c>
      <c r="I16754" s="775" t="s">
        <v>6720</v>
      </c>
    </row>
    <row r="16755" spans="1:9">
      <c r="A16755" s="775" t="str">
        <f>Table_wabobpsvr_AzureCalc_AzureCalcRateCard[[#This Row],[ServiceName]]&amp;Table_wabobpsvr_AzureCalc_AzureCalcRateCard[[#This Row],[Price_Level]]&amp;Table_wabobpsvr_AzureCalc_AzureCalcRateCard[[#This Row],[Region]]</f>
        <v>Basic_D2 VM (Windows)D</v>
      </c>
      <c r="B16755" s="775"/>
      <c r="C16755" s="775" t="s">
        <v>680</v>
      </c>
      <c r="D16755" s="775" t="s">
        <v>176</v>
      </c>
      <c r="E16755" s="775">
        <v>0.2288</v>
      </c>
      <c r="F16755" s="775" t="s">
        <v>1097</v>
      </c>
      <c r="G16755" s="775" t="s">
        <v>3740</v>
      </c>
      <c r="H16755" s="775" t="s">
        <v>3741</v>
      </c>
      <c r="I16755" s="775" t="s">
        <v>6720</v>
      </c>
    </row>
    <row r="16756" spans="1:9">
      <c r="A16756" s="775" t="str">
        <f>Table_wabobpsvr_AzureCalc_AzureCalcRateCard[[#This Row],[ServiceName]]&amp;Table_wabobpsvr_AzureCalc_AzureCalcRateCard[[#This Row],[Price_Level]]&amp;Table_wabobpsvr_AzureCalc_AzureCalcRateCard[[#This Row],[Region]]</f>
        <v>Basic_D3 VM (Non-Windows)MOSP10</v>
      </c>
      <c r="B16756" s="775">
        <v>10</v>
      </c>
      <c r="C16756" s="775" t="s">
        <v>680</v>
      </c>
      <c r="D16756" s="775" t="s">
        <v>606</v>
      </c>
      <c r="E16756" s="775">
        <v>0.45200000000000001</v>
      </c>
      <c r="F16756" s="775" t="s">
        <v>1098</v>
      </c>
      <c r="G16756" s="775" t="s">
        <v>4235</v>
      </c>
      <c r="H16756" s="775" t="s">
        <v>4235</v>
      </c>
      <c r="I16756" s="775" t="s">
        <v>6721</v>
      </c>
    </row>
    <row r="16757" spans="1:9">
      <c r="A16757" s="775" t="str">
        <f>Table_wabobpsvr_AzureCalc_AzureCalcRateCard[[#This Row],[ServiceName]]&amp;Table_wabobpsvr_AzureCalc_AzureCalcRateCard[[#This Row],[Price_Level]]&amp;Table_wabobpsvr_AzureCalc_AzureCalcRateCard[[#This Row],[Region]]</f>
        <v>Basic_D3 VM (Non-Windows)A10</v>
      </c>
      <c r="B16757" s="775">
        <v>10</v>
      </c>
      <c r="C16757" s="775" t="s">
        <v>680</v>
      </c>
      <c r="D16757" s="775" t="s">
        <v>174</v>
      </c>
      <c r="E16757" s="775">
        <v>0.43844</v>
      </c>
      <c r="F16757" s="775" t="s">
        <v>1098</v>
      </c>
      <c r="G16757" s="775" t="s">
        <v>4235</v>
      </c>
      <c r="H16757" s="775" t="s">
        <v>4235</v>
      </c>
      <c r="I16757" s="775" t="s">
        <v>6721</v>
      </c>
    </row>
    <row r="16758" spans="1:9">
      <c r="A16758" s="775" t="str">
        <f>Table_wabobpsvr_AzureCalc_AzureCalcRateCard[[#This Row],[ServiceName]]&amp;Table_wabobpsvr_AzureCalc_AzureCalcRateCard[[#This Row],[Price_Level]]&amp;Table_wabobpsvr_AzureCalc_AzureCalcRateCard[[#This Row],[Region]]</f>
        <v>Basic_D3 VM (Non-Windows)B10</v>
      </c>
      <c r="B16758" s="775">
        <v>10</v>
      </c>
      <c r="C16758" s="775" t="s">
        <v>680</v>
      </c>
      <c r="D16758" s="775" t="s">
        <v>175</v>
      </c>
      <c r="E16758" s="775">
        <v>0.42487999999999998</v>
      </c>
      <c r="F16758" s="775" t="s">
        <v>1098</v>
      </c>
      <c r="G16758" s="775" t="s">
        <v>4235</v>
      </c>
      <c r="H16758" s="775" t="s">
        <v>4235</v>
      </c>
      <c r="I16758" s="775" t="s">
        <v>6721</v>
      </c>
    </row>
    <row r="16759" spans="1:9">
      <c r="A16759" s="775" t="str">
        <f>Table_wabobpsvr_AzureCalc_AzureCalcRateCard[[#This Row],[ServiceName]]&amp;Table_wabobpsvr_AzureCalc_AzureCalcRateCard[[#This Row],[Price_Level]]&amp;Table_wabobpsvr_AzureCalc_AzureCalcRateCard[[#This Row],[Region]]</f>
        <v>Basic_D3 VM (Non-Windows)C10</v>
      </c>
      <c r="B16759" s="775">
        <v>10</v>
      </c>
      <c r="C16759" s="775" t="s">
        <v>680</v>
      </c>
      <c r="D16759" s="775" t="s">
        <v>177</v>
      </c>
      <c r="E16759" s="775">
        <v>0.41132000000000002</v>
      </c>
      <c r="F16759" s="775" t="s">
        <v>1098</v>
      </c>
      <c r="G16759" s="775" t="s">
        <v>4235</v>
      </c>
      <c r="H16759" s="775" t="s">
        <v>4235</v>
      </c>
      <c r="I16759" s="775" t="s">
        <v>6721</v>
      </c>
    </row>
    <row r="16760" spans="1:9">
      <c r="A16760" s="775" t="str">
        <f>Table_wabobpsvr_AzureCalc_AzureCalcRateCard[[#This Row],[ServiceName]]&amp;Table_wabobpsvr_AzureCalc_AzureCalcRateCard[[#This Row],[Price_Level]]&amp;Table_wabobpsvr_AzureCalc_AzureCalcRateCard[[#This Row],[Region]]</f>
        <v>Basic_D3 VM (Non-Windows)D10</v>
      </c>
      <c r="B16760" s="775">
        <v>10</v>
      </c>
      <c r="C16760" s="775" t="s">
        <v>680</v>
      </c>
      <c r="D16760" s="775" t="s">
        <v>176</v>
      </c>
      <c r="E16760" s="775">
        <v>0.39776</v>
      </c>
      <c r="F16760" s="775" t="s">
        <v>1098</v>
      </c>
      <c r="G16760" s="775" t="s">
        <v>4235</v>
      </c>
      <c r="H16760" s="775" t="s">
        <v>4235</v>
      </c>
      <c r="I16760" s="775" t="s">
        <v>6721</v>
      </c>
    </row>
    <row r="16761" spans="1:9">
      <c r="A16761" s="775" t="str">
        <f>Table_wabobpsvr_AzureCalc_AzureCalcRateCard[[#This Row],[ServiceName]]&amp;Table_wabobpsvr_AzureCalc_AzureCalcRateCard[[#This Row],[Price_Level]]&amp;Table_wabobpsvr_AzureCalc_AzureCalcRateCard[[#This Row],[Region]]</f>
        <v>Basic_D3 VM (Non-Windows)MOSP9</v>
      </c>
      <c r="B16761" s="775">
        <v>9</v>
      </c>
      <c r="C16761" s="775" t="s">
        <v>680</v>
      </c>
      <c r="D16761" s="775" t="s">
        <v>606</v>
      </c>
      <c r="E16761" s="775">
        <v>0.39200000000000002</v>
      </c>
      <c r="F16761" s="775" t="s">
        <v>1098</v>
      </c>
      <c r="G16761" s="775" t="s">
        <v>4235</v>
      </c>
      <c r="H16761" s="775" t="s">
        <v>4235</v>
      </c>
      <c r="I16761" s="775" t="s">
        <v>4685</v>
      </c>
    </row>
    <row r="16762" spans="1:9">
      <c r="A16762" s="775" t="str">
        <f>Table_wabobpsvr_AzureCalc_AzureCalcRateCard[[#This Row],[ServiceName]]&amp;Table_wabobpsvr_AzureCalc_AzureCalcRateCard[[#This Row],[Price_Level]]&amp;Table_wabobpsvr_AzureCalc_AzureCalcRateCard[[#This Row],[Region]]</f>
        <v>Basic_D3 VM (Non-Windows)A9</v>
      </c>
      <c r="B16762" s="775">
        <v>9</v>
      </c>
      <c r="C16762" s="775" t="s">
        <v>680</v>
      </c>
      <c r="D16762" s="775" t="s">
        <v>174</v>
      </c>
      <c r="E16762" s="775">
        <v>0.38024000000000002</v>
      </c>
      <c r="F16762" s="775" t="s">
        <v>1098</v>
      </c>
      <c r="G16762" s="775" t="s">
        <v>4235</v>
      </c>
      <c r="H16762" s="775" t="s">
        <v>4235</v>
      </c>
      <c r="I16762" s="775" t="s">
        <v>4685</v>
      </c>
    </row>
    <row r="16763" spans="1:9">
      <c r="A16763" s="775" t="str">
        <f>Table_wabobpsvr_AzureCalc_AzureCalcRateCard[[#This Row],[ServiceName]]&amp;Table_wabobpsvr_AzureCalc_AzureCalcRateCard[[#This Row],[Price_Level]]&amp;Table_wabobpsvr_AzureCalc_AzureCalcRateCard[[#This Row],[Region]]</f>
        <v>Media Services PlayReadyD3</v>
      </c>
      <c r="B16763" s="775">
        <v>3</v>
      </c>
      <c r="C16763" s="775" t="s">
        <v>4235</v>
      </c>
      <c r="D16763" s="775" t="s">
        <v>176</v>
      </c>
      <c r="E16763" s="775">
        <v>999999</v>
      </c>
      <c r="F16763" s="775" t="s">
        <v>1056</v>
      </c>
      <c r="G16763" s="775" t="s">
        <v>4235</v>
      </c>
      <c r="H16763" s="775" t="s">
        <v>4235</v>
      </c>
      <c r="I16763" s="775" t="s">
        <v>4235</v>
      </c>
    </row>
    <row r="16764" spans="1:9">
      <c r="A16764" s="775" t="str">
        <f>Table_wabobpsvr_AzureCalc_AzureCalcRateCard[[#This Row],[ServiceName]]&amp;Table_wabobpsvr_AzureCalc_AzureCalcRateCard[[#This Row],[Price_Level]]&amp;Table_wabobpsvr_AzureCalc_AzureCalcRateCard[[#This Row],[Region]]</f>
        <v>Machine Learning API Service PredictionsMOSP3</v>
      </c>
      <c r="B16764" s="775">
        <v>3</v>
      </c>
      <c r="C16764" s="775" t="s">
        <v>4235</v>
      </c>
      <c r="D16764" s="775" t="s">
        <v>606</v>
      </c>
      <c r="E16764" s="775">
        <v>999999</v>
      </c>
      <c r="F16764" s="775" t="s">
        <v>1083</v>
      </c>
      <c r="G16764" s="775" t="s">
        <v>4235</v>
      </c>
      <c r="H16764" s="775" t="s">
        <v>4235</v>
      </c>
      <c r="I16764" s="775" t="s">
        <v>4235</v>
      </c>
    </row>
    <row r="16765" spans="1:9">
      <c r="A16765" s="775" t="str">
        <f>Table_wabobpsvr_AzureCalc_AzureCalcRateCard[[#This Row],[ServiceName]]&amp;Table_wabobpsvr_AzureCalc_AzureCalcRateCard[[#This Row],[Price_Level]]&amp;Table_wabobpsvr_AzureCalc_AzureCalcRateCard[[#This Row],[Region]]</f>
        <v>Machine Learning API Service PredictionsA3</v>
      </c>
      <c r="B16765" s="775">
        <v>3</v>
      </c>
      <c r="C16765" s="775" t="s">
        <v>4235</v>
      </c>
      <c r="D16765" s="775" t="s">
        <v>174</v>
      </c>
      <c r="E16765" s="775">
        <v>999999</v>
      </c>
      <c r="F16765" s="775" t="s">
        <v>1083</v>
      </c>
      <c r="G16765" s="775" t="s">
        <v>4235</v>
      </c>
      <c r="H16765" s="775" t="s">
        <v>4235</v>
      </c>
      <c r="I16765" s="775" t="s">
        <v>4235</v>
      </c>
    </row>
    <row r="16766" spans="1:9">
      <c r="A16766" s="775" t="str">
        <f>Table_wabobpsvr_AzureCalc_AzureCalcRateCard[[#This Row],[ServiceName]]&amp;Table_wabobpsvr_AzureCalc_AzureCalcRateCard[[#This Row],[Price_Level]]&amp;Table_wabobpsvr_AzureCalc_AzureCalcRateCard[[#This Row],[Region]]</f>
        <v>Machine Learning API Service PredictionsB3</v>
      </c>
      <c r="B16766" s="775">
        <v>3</v>
      </c>
      <c r="C16766" s="775" t="s">
        <v>4235</v>
      </c>
      <c r="D16766" s="775" t="s">
        <v>175</v>
      </c>
      <c r="E16766" s="775">
        <v>999999</v>
      </c>
      <c r="F16766" s="775" t="s">
        <v>1083</v>
      </c>
      <c r="G16766" s="775" t="s">
        <v>4235</v>
      </c>
      <c r="H16766" s="775" t="s">
        <v>4235</v>
      </c>
      <c r="I16766" s="775" t="s">
        <v>4235</v>
      </c>
    </row>
    <row r="16767" spans="1:9">
      <c r="A16767" s="775" t="str">
        <f>Table_wabobpsvr_AzureCalc_AzureCalcRateCard[[#This Row],[ServiceName]]&amp;Table_wabobpsvr_AzureCalc_AzureCalcRateCard[[#This Row],[Price_Level]]&amp;Table_wabobpsvr_AzureCalc_AzureCalcRateCard[[#This Row],[Region]]</f>
        <v>Machine Learning API Service PredictionsC3</v>
      </c>
      <c r="B16767" s="775">
        <v>3</v>
      </c>
      <c r="C16767" s="775" t="s">
        <v>4235</v>
      </c>
      <c r="D16767" s="775" t="s">
        <v>177</v>
      </c>
      <c r="E16767" s="775">
        <v>999999</v>
      </c>
      <c r="F16767" s="775" t="s">
        <v>1083</v>
      </c>
      <c r="G16767" s="775" t="s">
        <v>4235</v>
      </c>
      <c r="H16767" s="775" t="s">
        <v>4235</v>
      </c>
      <c r="I16767" s="775" t="s">
        <v>4235</v>
      </c>
    </row>
    <row r="16768" spans="1:9">
      <c r="A16768" s="775" t="str">
        <f>Table_wabobpsvr_AzureCalc_AzureCalcRateCard[[#This Row],[ServiceName]]&amp;Table_wabobpsvr_AzureCalc_AzureCalcRateCard[[#This Row],[Price_Level]]&amp;Table_wabobpsvr_AzureCalc_AzureCalcRateCard[[#This Row],[Region]]</f>
        <v>Machine Learning API Service PredictionsD3</v>
      </c>
      <c r="B16768" s="775">
        <v>3</v>
      </c>
      <c r="C16768" s="775" t="s">
        <v>4235</v>
      </c>
      <c r="D16768" s="775" t="s">
        <v>176</v>
      </c>
      <c r="E16768" s="775">
        <v>999999</v>
      </c>
      <c r="F16768" s="775" t="s">
        <v>1083</v>
      </c>
      <c r="G16768" s="775" t="s">
        <v>4235</v>
      </c>
      <c r="H16768" s="775" t="s">
        <v>4235</v>
      </c>
      <c r="I16768" s="775" t="s">
        <v>4235</v>
      </c>
    </row>
    <row r="16769" spans="1:9">
      <c r="A16769" s="775" t="str">
        <f>Table_wabobpsvr_AzureCalc_AzureCalcRateCard[[#This Row],[ServiceName]]&amp;Table_wabobpsvr_AzureCalc_AzureCalcRateCard[[#This Row],[Price_Level]]&amp;Table_wabobpsvr_AzureCalc_AzureCalcRateCard[[#This Row],[Region]]</f>
        <v>Machine Learning API Service PredictionsMOSP4</v>
      </c>
      <c r="B16769" s="775">
        <v>4</v>
      </c>
      <c r="C16769" s="775" t="s">
        <v>4235</v>
      </c>
      <c r="D16769" s="775" t="s">
        <v>606</v>
      </c>
      <c r="E16769" s="775">
        <v>999999</v>
      </c>
      <c r="F16769" s="775" t="s">
        <v>1083</v>
      </c>
      <c r="G16769" s="775" t="s">
        <v>4235</v>
      </c>
      <c r="H16769" s="775" t="s">
        <v>4235</v>
      </c>
      <c r="I16769" s="775" t="s">
        <v>4235</v>
      </c>
    </row>
    <row r="16770" spans="1:9">
      <c r="A16770" s="775" t="str">
        <f>Table_wabobpsvr_AzureCalc_AzureCalcRateCard[[#This Row],[ServiceName]]&amp;Table_wabobpsvr_AzureCalc_AzureCalcRateCard[[#This Row],[Price_Level]]&amp;Table_wabobpsvr_AzureCalc_AzureCalcRateCard[[#This Row],[Region]]</f>
        <v>Machine Learning API Service PredictionsA4</v>
      </c>
      <c r="B16770" s="775">
        <v>4</v>
      </c>
      <c r="C16770" s="775" t="s">
        <v>4235</v>
      </c>
      <c r="D16770" s="775" t="s">
        <v>174</v>
      </c>
      <c r="E16770" s="775">
        <v>999999</v>
      </c>
      <c r="F16770" s="775" t="s">
        <v>1083</v>
      </c>
      <c r="G16770" s="775" t="s">
        <v>4235</v>
      </c>
      <c r="H16770" s="775" t="s">
        <v>4235</v>
      </c>
      <c r="I16770" s="775" t="s">
        <v>4235</v>
      </c>
    </row>
    <row r="16771" spans="1:9">
      <c r="A16771" s="775" t="str">
        <f>Table_wabobpsvr_AzureCalc_AzureCalcRateCard[[#This Row],[ServiceName]]&amp;Table_wabobpsvr_AzureCalc_AzureCalcRateCard[[#This Row],[Price_Level]]&amp;Table_wabobpsvr_AzureCalc_AzureCalcRateCard[[#This Row],[Region]]</f>
        <v>Machine Learning API Service PredictionsB4</v>
      </c>
      <c r="B16771" s="775">
        <v>4</v>
      </c>
      <c r="C16771" s="775" t="s">
        <v>4235</v>
      </c>
      <c r="D16771" s="775" t="s">
        <v>175</v>
      </c>
      <c r="E16771" s="775">
        <v>999999</v>
      </c>
      <c r="F16771" s="775" t="s">
        <v>1083</v>
      </c>
      <c r="G16771" s="775" t="s">
        <v>4235</v>
      </c>
      <c r="H16771" s="775" t="s">
        <v>4235</v>
      </c>
      <c r="I16771" s="775" t="s">
        <v>4235</v>
      </c>
    </row>
    <row r="16772" spans="1:9">
      <c r="A16772" s="775" t="str">
        <f>Table_wabobpsvr_AzureCalc_AzureCalcRateCard[[#This Row],[ServiceName]]&amp;Table_wabobpsvr_AzureCalc_AzureCalcRateCard[[#This Row],[Price_Level]]&amp;Table_wabobpsvr_AzureCalc_AzureCalcRateCard[[#This Row],[Region]]</f>
        <v>Machine Learning API Service PredictionsC4</v>
      </c>
      <c r="B16772" s="775">
        <v>4</v>
      </c>
      <c r="C16772" s="775" t="s">
        <v>4235</v>
      </c>
      <c r="D16772" s="775" t="s">
        <v>177</v>
      </c>
      <c r="E16772" s="775">
        <v>999999</v>
      </c>
      <c r="F16772" s="775" t="s">
        <v>1083</v>
      </c>
      <c r="G16772" s="775" t="s">
        <v>4235</v>
      </c>
      <c r="H16772" s="775" t="s">
        <v>4235</v>
      </c>
      <c r="I16772" s="775" t="s">
        <v>4235</v>
      </c>
    </row>
    <row r="16773" spans="1:9">
      <c r="A16773" s="775" t="str">
        <f>Table_wabobpsvr_AzureCalc_AzureCalcRateCard[[#This Row],[ServiceName]]&amp;Table_wabobpsvr_AzureCalc_AzureCalcRateCard[[#This Row],[Price_Level]]&amp;Table_wabobpsvr_AzureCalc_AzureCalcRateCard[[#This Row],[Region]]</f>
        <v>Machine Learning API Service PredictionsD4</v>
      </c>
      <c r="B16773" s="775">
        <v>4</v>
      </c>
      <c r="C16773" s="775" t="s">
        <v>4235</v>
      </c>
      <c r="D16773" s="775" t="s">
        <v>176</v>
      </c>
      <c r="E16773" s="775">
        <v>999999</v>
      </c>
      <c r="F16773" s="775" t="s">
        <v>1083</v>
      </c>
      <c r="G16773" s="775" t="s">
        <v>4235</v>
      </c>
      <c r="H16773" s="775" t="s">
        <v>4235</v>
      </c>
      <c r="I16773" s="775" t="s">
        <v>4235</v>
      </c>
    </row>
    <row r="16774" spans="1:9">
      <c r="A16774" s="775" t="str">
        <f>Table_wabobpsvr_AzureCalc_AzureCalcRateCard[[#This Row],[ServiceName]]&amp;Table_wabobpsvr_AzureCalc_AzureCalcRateCard[[#This Row],[Price_Level]]&amp;Table_wabobpsvr_AzureCalc_AzureCalcRateCard[[#This Row],[Region]]</f>
        <v>Machine Learning API Service PredictionsMOSP5</v>
      </c>
      <c r="B16774" s="775">
        <v>5</v>
      </c>
      <c r="C16774" s="775" t="s">
        <v>4235</v>
      </c>
      <c r="D16774" s="775" t="s">
        <v>606</v>
      </c>
      <c r="E16774" s="775">
        <v>999999</v>
      </c>
      <c r="F16774" s="775" t="s">
        <v>1083</v>
      </c>
      <c r="G16774" s="775" t="s">
        <v>4235</v>
      </c>
      <c r="H16774" s="775" t="s">
        <v>4235</v>
      </c>
      <c r="I16774" s="775" t="s">
        <v>4235</v>
      </c>
    </row>
    <row r="16775" spans="1:9">
      <c r="A16775" s="775" t="str">
        <f>Table_wabobpsvr_AzureCalc_AzureCalcRateCard[[#This Row],[ServiceName]]&amp;Table_wabobpsvr_AzureCalc_AzureCalcRateCard[[#This Row],[Price_Level]]&amp;Table_wabobpsvr_AzureCalc_AzureCalcRateCard[[#This Row],[Region]]</f>
        <v>Machine Learning API Service PredictionsA5</v>
      </c>
      <c r="B16775" s="775">
        <v>5</v>
      </c>
      <c r="C16775" s="775" t="s">
        <v>4235</v>
      </c>
      <c r="D16775" s="775" t="s">
        <v>174</v>
      </c>
      <c r="E16775" s="775">
        <v>999999</v>
      </c>
      <c r="F16775" s="775" t="s">
        <v>1083</v>
      </c>
      <c r="G16775" s="775" t="s">
        <v>4235</v>
      </c>
      <c r="H16775" s="775" t="s">
        <v>4235</v>
      </c>
      <c r="I16775" s="775" t="s">
        <v>4235</v>
      </c>
    </row>
    <row r="16776" spans="1:9">
      <c r="A16776" s="775" t="str">
        <f>Table_wabobpsvr_AzureCalc_AzureCalcRateCard[[#This Row],[ServiceName]]&amp;Table_wabobpsvr_AzureCalc_AzureCalcRateCard[[#This Row],[Price_Level]]&amp;Table_wabobpsvr_AzureCalc_AzureCalcRateCard[[#This Row],[Region]]</f>
        <v>Machine Learning API Service PredictionsB5</v>
      </c>
      <c r="B16776" s="775">
        <v>5</v>
      </c>
      <c r="C16776" s="775" t="s">
        <v>4235</v>
      </c>
      <c r="D16776" s="775" t="s">
        <v>175</v>
      </c>
      <c r="E16776" s="775">
        <v>999999</v>
      </c>
      <c r="F16776" s="775" t="s">
        <v>1083</v>
      </c>
      <c r="G16776" s="775" t="s">
        <v>4235</v>
      </c>
      <c r="H16776" s="775" t="s">
        <v>4235</v>
      </c>
      <c r="I16776" s="775" t="s">
        <v>4235</v>
      </c>
    </row>
    <row r="16777" spans="1:9">
      <c r="A16777" s="775" t="str">
        <f>Table_wabobpsvr_AzureCalc_AzureCalcRateCard[[#This Row],[ServiceName]]&amp;Table_wabobpsvr_AzureCalc_AzureCalcRateCard[[#This Row],[Price_Level]]&amp;Table_wabobpsvr_AzureCalc_AzureCalcRateCard[[#This Row],[Region]]</f>
        <v>Machine Learning API Service PredictionsC5</v>
      </c>
      <c r="B16777" s="775">
        <v>5</v>
      </c>
      <c r="C16777" s="775" t="s">
        <v>4235</v>
      </c>
      <c r="D16777" s="775" t="s">
        <v>177</v>
      </c>
      <c r="E16777" s="775">
        <v>999999</v>
      </c>
      <c r="F16777" s="775" t="s">
        <v>1083</v>
      </c>
      <c r="G16777" s="775" t="s">
        <v>4235</v>
      </c>
      <c r="H16777" s="775" t="s">
        <v>4235</v>
      </c>
      <c r="I16777" s="775" t="s">
        <v>4235</v>
      </c>
    </row>
    <row r="16778" spans="1:9">
      <c r="A16778" s="775" t="str">
        <f>Table_wabobpsvr_AzureCalc_AzureCalcRateCard[[#This Row],[ServiceName]]&amp;Table_wabobpsvr_AzureCalc_AzureCalcRateCard[[#This Row],[Price_Level]]&amp;Table_wabobpsvr_AzureCalc_AzureCalcRateCard[[#This Row],[Region]]</f>
        <v>Machine Learning API Service PredictionsD5</v>
      </c>
      <c r="B16778" s="775">
        <v>5</v>
      </c>
      <c r="C16778" s="775" t="s">
        <v>4235</v>
      </c>
      <c r="D16778" s="775" t="s">
        <v>176</v>
      </c>
      <c r="E16778" s="775">
        <v>999999</v>
      </c>
      <c r="F16778" s="775" t="s">
        <v>1083</v>
      </c>
      <c r="G16778" s="775" t="s">
        <v>4235</v>
      </c>
      <c r="H16778" s="775" t="s">
        <v>4235</v>
      </c>
      <c r="I16778" s="775" t="s">
        <v>4235</v>
      </c>
    </row>
    <row r="16779" spans="1:9">
      <c r="A16779" s="775" t="str">
        <f>Table_wabobpsvr_AzureCalc_AzureCalcRateCard[[#This Row],[ServiceName]]&amp;Table_wabobpsvr_AzureCalc_AzureCalcRateCard[[#This Row],[Price_Level]]&amp;Table_wabobpsvr_AzureCalc_AzureCalcRateCard[[#This Row],[Region]]</f>
        <v>Machine Learning API Service PredictionsMOSP7</v>
      </c>
      <c r="B16779" s="775">
        <v>7</v>
      </c>
      <c r="C16779" s="775" t="s">
        <v>4235</v>
      </c>
      <c r="D16779" s="775" t="s">
        <v>606</v>
      </c>
      <c r="E16779" s="775">
        <v>999999</v>
      </c>
      <c r="F16779" s="775" t="s">
        <v>1083</v>
      </c>
      <c r="G16779" s="775" t="s">
        <v>4235</v>
      </c>
      <c r="H16779" s="775" t="s">
        <v>4235</v>
      </c>
      <c r="I16779" s="775" t="s">
        <v>4235</v>
      </c>
    </row>
    <row r="16780" spans="1:9">
      <c r="A16780" s="775" t="str">
        <f>Table_wabobpsvr_AzureCalc_AzureCalcRateCard[[#This Row],[ServiceName]]&amp;Table_wabobpsvr_AzureCalc_AzureCalcRateCard[[#This Row],[Price_Level]]&amp;Table_wabobpsvr_AzureCalc_AzureCalcRateCard[[#This Row],[Region]]</f>
        <v>Machine Learning API Service PredictionsA7</v>
      </c>
      <c r="B16780" s="775">
        <v>7</v>
      </c>
      <c r="C16780" s="775" t="s">
        <v>4235</v>
      </c>
      <c r="D16780" s="775" t="s">
        <v>174</v>
      </c>
      <c r="E16780" s="775">
        <v>999999</v>
      </c>
      <c r="F16780" s="775" t="s">
        <v>1083</v>
      </c>
      <c r="G16780" s="775" t="s">
        <v>4235</v>
      </c>
      <c r="H16780" s="775" t="s">
        <v>4235</v>
      </c>
      <c r="I16780" s="775" t="s">
        <v>4235</v>
      </c>
    </row>
    <row r="16781" spans="1:9">
      <c r="A16781" s="775" t="str">
        <f>Table_wabobpsvr_AzureCalc_AzureCalcRateCard[[#This Row],[ServiceName]]&amp;Table_wabobpsvr_AzureCalc_AzureCalcRateCard[[#This Row],[Price_Level]]&amp;Table_wabobpsvr_AzureCalc_AzureCalcRateCard[[#This Row],[Region]]</f>
        <v>Machine Learning API Service PredictionsB7</v>
      </c>
      <c r="B16781" s="775">
        <v>7</v>
      </c>
      <c r="C16781" s="775" t="s">
        <v>4235</v>
      </c>
      <c r="D16781" s="775" t="s">
        <v>175</v>
      </c>
      <c r="E16781" s="775">
        <v>999999</v>
      </c>
      <c r="F16781" s="775" t="s">
        <v>1083</v>
      </c>
      <c r="G16781" s="775" t="s">
        <v>4235</v>
      </c>
      <c r="H16781" s="775" t="s">
        <v>4235</v>
      </c>
      <c r="I16781" s="775" t="s">
        <v>4235</v>
      </c>
    </row>
    <row r="16782" spans="1:9">
      <c r="A16782" s="775" t="str">
        <f>Table_wabobpsvr_AzureCalc_AzureCalcRateCard[[#This Row],[ServiceName]]&amp;Table_wabobpsvr_AzureCalc_AzureCalcRateCard[[#This Row],[Price_Level]]&amp;Table_wabobpsvr_AzureCalc_AzureCalcRateCard[[#This Row],[Region]]</f>
        <v>Machine Learning API Service PredictionsC7</v>
      </c>
      <c r="B16782" s="775">
        <v>7</v>
      </c>
      <c r="C16782" s="775" t="s">
        <v>4235</v>
      </c>
      <c r="D16782" s="775" t="s">
        <v>177</v>
      </c>
      <c r="E16782" s="775">
        <v>999999</v>
      </c>
      <c r="F16782" s="775" t="s">
        <v>1083</v>
      </c>
      <c r="G16782" s="775" t="s">
        <v>4235</v>
      </c>
      <c r="H16782" s="775" t="s">
        <v>4235</v>
      </c>
      <c r="I16782" s="775" t="s">
        <v>4235</v>
      </c>
    </row>
    <row r="16783" spans="1:9">
      <c r="A16783" s="775" t="str">
        <f>Table_wabobpsvr_AzureCalc_AzureCalcRateCard[[#This Row],[ServiceName]]&amp;Table_wabobpsvr_AzureCalc_AzureCalcRateCard[[#This Row],[Price_Level]]&amp;Table_wabobpsvr_AzureCalc_AzureCalcRateCard[[#This Row],[Region]]</f>
        <v>Machine Learning API Service PredictionsD7</v>
      </c>
      <c r="B16783" s="775">
        <v>7</v>
      </c>
      <c r="C16783" s="775" t="s">
        <v>4235</v>
      </c>
      <c r="D16783" s="775" t="s">
        <v>176</v>
      </c>
      <c r="E16783" s="775">
        <v>999999</v>
      </c>
      <c r="F16783" s="775" t="s">
        <v>1083</v>
      </c>
      <c r="G16783" s="775" t="s">
        <v>4235</v>
      </c>
      <c r="H16783" s="775" t="s">
        <v>4235</v>
      </c>
      <c r="I16783" s="775" t="s">
        <v>4235</v>
      </c>
    </row>
    <row r="16784" spans="1:9">
      <c r="A16784" s="775" t="str">
        <f>Table_wabobpsvr_AzureCalc_AzureCalcRateCard[[#This Row],[ServiceName]]&amp;Table_wabobpsvr_AzureCalc_AzureCalcRateCard[[#This Row],[Price_Level]]&amp;Table_wabobpsvr_AzureCalc_AzureCalcRateCard[[#This Row],[Region]]</f>
        <v>Machine Learning API Service PredictionsMOSP10</v>
      </c>
      <c r="B16784" s="775">
        <v>10</v>
      </c>
      <c r="C16784" s="775" t="s">
        <v>4235</v>
      </c>
      <c r="D16784" s="775" t="s">
        <v>606</v>
      </c>
      <c r="E16784" s="775">
        <v>999999</v>
      </c>
      <c r="F16784" s="775" t="s">
        <v>1083</v>
      </c>
      <c r="G16784" s="775" t="s">
        <v>4235</v>
      </c>
      <c r="H16784" s="775" t="s">
        <v>4235</v>
      </c>
      <c r="I16784" s="775" t="s">
        <v>4235</v>
      </c>
    </row>
    <row r="16785" spans="1:9">
      <c r="A16785" s="775" t="str">
        <f>Table_wabobpsvr_AzureCalc_AzureCalcRateCard[[#This Row],[ServiceName]]&amp;Table_wabobpsvr_AzureCalc_AzureCalcRateCard[[#This Row],[Price_Level]]&amp;Table_wabobpsvr_AzureCalc_AzureCalcRateCard[[#This Row],[Region]]</f>
        <v>Machine Learning API Service PredictionsA10</v>
      </c>
      <c r="B16785" s="775">
        <v>10</v>
      </c>
      <c r="C16785" s="775" t="s">
        <v>4235</v>
      </c>
      <c r="D16785" s="775" t="s">
        <v>174</v>
      </c>
      <c r="E16785" s="775">
        <v>999999</v>
      </c>
      <c r="F16785" s="775" t="s">
        <v>1083</v>
      </c>
      <c r="G16785" s="775" t="s">
        <v>4235</v>
      </c>
      <c r="H16785" s="775" t="s">
        <v>4235</v>
      </c>
      <c r="I16785" s="775" t="s">
        <v>4235</v>
      </c>
    </row>
    <row r="16786" spans="1:9">
      <c r="A16786" s="775" t="str">
        <f>Table_wabobpsvr_AzureCalc_AzureCalcRateCard[[#This Row],[ServiceName]]&amp;Table_wabobpsvr_AzureCalc_AzureCalcRateCard[[#This Row],[Price_Level]]&amp;Table_wabobpsvr_AzureCalc_AzureCalcRateCard[[#This Row],[Region]]</f>
        <v>Machine Learning API Service PredictionsB10</v>
      </c>
      <c r="B16786" s="775">
        <v>10</v>
      </c>
      <c r="C16786" s="775" t="s">
        <v>4235</v>
      </c>
      <c r="D16786" s="775" t="s">
        <v>175</v>
      </c>
      <c r="E16786" s="775">
        <v>999999</v>
      </c>
      <c r="F16786" s="775" t="s">
        <v>1083</v>
      </c>
      <c r="G16786" s="775" t="s">
        <v>4235</v>
      </c>
      <c r="H16786" s="775" t="s">
        <v>4235</v>
      </c>
      <c r="I16786" s="775" t="s">
        <v>4235</v>
      </c>
    </row>
    <row r="16787" spans="1:9">
      <c r="A16787" s="775" t="str">
        <f>Table_wabobpsvr_AzureCalc_AzureCalcRateCard[[#This Row],[ServiceName]]&amp;Table_wabobpsvr_AzureCalc_AzureCalcRateCard[[#This Row],[Price_Level]]&amp;Table_wabobpsvr_AzureCalc_AzureCalcRateCard[[#This Row],[Region]]</f>
        <v>Machine Learning API Service PredictionsC10</v>
      </c>
      <c r="B16787" s="775">
        <v>10</v>
      </c>
      <c r="C16787" s="775" t="s">
        <v>4235</v>
      </c>
      <c r="D16787" s="775" t="s">
        <v>177</v>
      </c>
      <c r="E16787" s="775">
        <v>999999</v>
      </c>
      <c r="F16787" s="775" t="s">
        <v>1083</v>
      </c>
      <c r="G16787" s="775" t="s">
        <v>4235</v>
      </c>
      <c r="H16787" s="775" t="s">
        <v>4235</v>
      </c>
      <c r="I16787" s="775" t="s">
        <v>4235</v>
      </c>
    </row>
    <row r="16788" spans="1:9">
      <c r="A16788" s="775" t="str">
        <f>Table_wabobpsvr_AzureCalc_AzureCalcRateCard[[#This Row],[ServiceName]]&amp;Table_wabobpsvr_AzureCalc_AzureCalcRateCard[[#This Row],[Price_Level]]&amp;Table_wabobpsvr_AzureCalc_AzureCalcRateCard[[#This Row],[Region]]</f>
        <v>Machine Learning API Service PredictionsD10</v>
      </c>
      <c r="B16788" s="775">
        <v>10</v>
      </c>
      <c r="C16788" s="775" t="s">
        <v>4235</v>
      </c>
      <c r="D16788" s="775" t="s">
        <v>176</v>
      </c>
      <c r="E16788" s="775">
        <v>999999</v>
      </c>
      <c r="F16788" s="775" t="s">
        <v>1083</v>
      </c>
      <c r="G16788" s="775" t="s">
        <v>4235</v>
      </c>
      <c r="H16788" s="775" t="s">
        <v>4235</v>
      </c>
      <c r="I16788" s="775" t="s">
        <v>4235</v>
      </c>
    </row>
    <row r="16789" spans="1:9">
      <c r="A16789" s="775" t="str">
        <f>Table_wabobpsvr_AzureCalc_AzureCalcRateCard[[#This Row],[ServiceName]]&amp;Table_wabobpsvr_AzureCalc_AzureCalcRateCard[[#This Row],[Price_Level]]&amp;Table_wabobpsvr_AzureCalc_AzureCalcRateCard[[#This Row],[Region]]</f>
        <v>Machine Learning API Service PredictionsMOSP11</v>
      </c>
      <c r="B16789" s="775">
        <v>11</v>
      </c>
      <c r="C16789" s="775" t="s">
        <v>4235</v>
      </c>
      <c r="D16789" s="775" t="s">
        <v>606</v>
      </c>
      <c r="E16789" s="775">
        <v>999999</v>
      </c>
      <c r="F16789" s="775" t="s">
        <v>1083</v>
      </c>
      <c r="G16789" s="775" t="s">
        <v>4235</v>
      </c>
      <c r="H16789" s="775" t="s">
        <v>4235</v>
      </c>
      <c r="I16789" s="775" t="s">
        <v>4235</v>
      </c>
    </row>
    <row r="16790" spans="1:9">
      <c r="A16790" s="775" t="str">
        <f>Table_wabobpsvr_AzureCalc_AzureCalcRateCard[[#This Row],[ServiceName]]&amp;Table_wabobpsvr_AzureCalc_AzureCalcRateCard[[#This Row],[Price_Level]]&amp;Table_wabobpsvr_AzureCalc_AzureCalcRateCard[[#This Row],[Region]]</f>
        <v>Machine Learning API Service PredictionsA11</v>
      </c>
      <c r="B16790" s="775">
        <v>11</v>
      </c>
      <c r="C16790" s="775" t="s">
        <v>4235</v>
      </c>
      <c r="D16790" s="775" t="s">
        <v>174</v>
      </c>
      <c r="E16790" s="775">
        <v>999999</v>
      </c>
      <c r="F16790" s="775" t="s">
        <v>1083</v>
      </c>
      <c r="G16790" s="775" t="s">
        <v>4235</v>
      </c>
      <c r="H16790" s="775" t="s">
        <v>4235</v>
      </c>
      <c r="I16790" s="775" t="s">
        <v>4235</v>
      </c>
    </row>
    <row r="16791" spans="1:9">
      <c r="A16791" s="775" t="str">
        <f>Table_wabobpsvr_AzureCalc_AzureCalcRateCard[[#This Row],[ServiceName]]&amp;Table_wabobpsvr_AzureCalc_AzureCalcRateCard[[#This Row],[Price_Level]]&amp;Table_wabobpsvr_AzureCalc_AzureCalcRateCard[[#This Row],[Region]]</f>
        <v>Machine Learning API Service PredictionsA13</v>
      </c>
      <c r="B16791" s="775">
        <v>13</v>
      </c>
      <c r="C16791" s="775" t="s">
        <v>4235</v>
      </c>
      <c r="D16791" s="775" t="s">
        <v>174</v>
      </c>
      <c r="E16791" s="775">
        <v>999999</v>
      </c>
      <c r="F16791" s="775" t="s">
        <v>1083</v>
      </c>
      <c r="G16791" s="775" t="s">
        <v>4235</v>
      </c>
      <c r="H16791" s="775" t="s">
        <v>4235</v>
      </c>
      <c r="I16791" s="775" t="s">
        <v>4235</v>
      </c>
    </row>
    <row r="16792" spans="1:9">
      <c r="A16792" s="775" t="str">
        <f>Table_wabobpsvr_AzureCalc_AzureCalcRateCard[[#This Row],[ServiceName]]&amp;Table_wabobpsvr_AzureCalc_AzureCalcRateCard[[#This Row],[Price_Level]]&amp;Table_wabobpsvr_AzureCalc_AzureCalcRateCard[[#This Row],[Region]]</f>
        <v>Machine Learning API Service PredictionsB13</v>
      </c>
      <c r="B16792" s="775">
        <v>13</v>
      </c>
      <c r="C16792" s="775" t="s">
        <v>4235</v>
      </c>
      <c r="D16792" s="775" t="s">
        <v>175</v>
      </c>
      <c r="E16792" s="775">
        <v>999999</v>
      </c>
      <c r="F16792" s="775" t="s">
        <v>1083</v>
      </c>
      <c r="G16792" s="775" t="s">
        <v>4235</v>
      </c>
      <c r="H16792" s="775" t="s">
        <v>4235</v>
      </c>
      <c r="I16792" s="775" t="s">
        <v>4235</v>
      </c>
    </row>
    <row r="16793" spans="1:9">
      <c r="A16793" s="775" t="str">
        <f>Table_wabobpsvr_AzureCalc_AzureCalcRateCard[[#This Row],[ServiceName]]&amp;Table_wabobpsvr_AzureCalc_AzureCalcRateCard[[#This Row],[Price_Level]]&amp;Table_wabobpsvr_AzureCalc_AzureCalcRateCard[[#This Row],[Region]]</f>
        <v>Machine Learning API Service PredictionsC13</v>
      </c>
      <c r="B16793" s="775">
        <v>13</v>
      </c>
      <c r="C16793" s="775" t="s">
        <v>4235</v>
      </c>
      <c r="D16793" s="775" t="s">
        <v>177</v>
      </c>
      <c r="E16793" s="775">
        <v>999999</v>
      </c>
      <c r="F16793" s="775" t="s">
        <v>1083</v>
      </c>
      <c r="G16793" s="775" t="s">
        <v>4235</v>
      </c>
      <c r="H16793" s="775" t="s">
        <v>4235</v>
      </c>
      <c r="I16793" s="775" t="s">
        <v>4235</v>
      </c>
    </row>
    <row r="16794" spans="1:9">
      <c r="A16794" s="775" t="str">
        <f>Table_wabobpsvr_AzureCalc_AzureCalcRateCard[[#This Row],[ServiceName]]&amp;Table_wabobpsvr_AzureCalc_AzureCalcRateCard[[#This Row],[Price_Level]]&amp;Table_wabobpsvr_AzureCalc_AzureCalcRateCard[[#This Row],[Region]]</f>
        <v>Machine Learning API Service PredictionsD13</v>
      </c>
      <c r="B16794" s="775">
        <v>13</v>
      </c>
      <c r="C16794" s="775" t="s">
        <v>4235</v>
      </c>
      <c r="D16794" s="775" t="s">
        <v>176</v>
      </c>
      <c r="E16794" s="775">
        <v>999999</v>
      </c>
      <c r="F16794" s="775" t="s">
        <v>1083</v>
      </c>
      <c r="G16794" s="775" t="s">
        <v>4235</v>
      </c>
      <c r="H16794" s="775" t="s">
        <v>4235</v>
      </c>
      <c r="I16794" s="775" t="s">
        <v>4235</v>
      </c>
    </row>
    <row r="16795" spans="1:9">
      <c r="A16795" s="775" t="str">
        <f>Table_wabobpsvr_AzureCalc_AzureCalcRateCard[[#This Row],[ServiceName]]&amp;Table_wabobpsvr_AzureCalc_AzureCalcRateCard[[#This Row],[Price_Level]]&amp;Table_wabobpsvr_AzureCalc_AzureCalcRateCard[[#This Row],[Region]]</f>
        <v>Machine Learning API Service PredictionsMOSP14</v>
      </c>
      <c r="B16795" s="775">
        <v>14</v>
      </c>
      <c r="C16795" s="775" t="s">
        <v>4235</v>
      </c>
      <c r="D16795" s="775" t="s">
        <v>606</v>
      </c>
      <c r="E16795" s="775">
        <v>999999</v>
      </c>
      <c r="F16795" s="775" t="s">
        <v>1083</v>
      </c>
      <c r="G16795" s="775" t="s">
        <v>4235</v>
      </c>
      <c r="H16795" s="775" t="s">
        <v>4235</v>
      </c>
      <c r="I16795" s="775" t="s">
        <v>4235</v>
      </c>
    </row>
    <row r="16796" spans="1:9">
      <c r="A16796" s="775" t="str">
        <f>Table_wabobpsvr_AzureCalc_AzureCalcRateCard[[#This Row],[ServiceName]]&amp;Table_wabobpsvr_AzureCalc_AzureCalcRateCard[[#This Row],[Price_Level]]&amp;Table_wabobpsvr_AzureCalc_AzureCalcRateCard[[#This Row],[Region]]</f>
        <v>Machine Learning API Service PredictionsA14</v>
      </c>
      <c r="B16796" s="775">
        <v>14</v>
      </c>
      <c r="C16796" s="775" t="s">
        <v>4235</v>
      </c>
      <c r="D16796" s="775" t="s">
        <v>174</v>
      </c>
      <c r="E16796" s="775">
        <v>999999</v>
      </c>
      <c r="F16796" s="775" t="s">
        <v>1083</v>
      </c>
      <c r="G16796" s="775" t="s">
        <v>4235</v>
      </c>
      <c r="H16796" s="775" t="s">
        <v>4235</v>
      </c>
      <c r="I16796" s="775" t="s">
        <v>4235</v>
      </c>
    </row>
    <row r="16797" spans="1:9">
      <c r="A16797" s="775" t="str">
        <f>Table_wabobpsvr_AzureCalc_AzureCalcRateCard[[#This Row],[ServiceName]]&amp;Table_wabobpsvr_AzureCalc_AzureCalcRateCard[[#This Row],[Price_Level]]&amp;Table_wabobpsvr_AzureCalc_AzureCalcRateCard[[#This Row],[Region]]</f>
        <v>Machine Learning API Service PredictionsB14</v>
      </c>
      <c r="B16797" s="775">
        <v>14</v>
      </c>
      <c r="C16797" s="775" t="s">
        <v>4235</v>
      </c>
      <c r="D16797" s="775" t="s">
        <v>175</v>
      </c>
      <c r="E16797" s="775">
        <v>999999</v>
      </c>
      <c r="F16797" s="775" t="s">
        <v>1083</v>
      </c>
      <c r="G16797" s="775" t="s">
        <v>4235</v>
      </c>
      <c r="H16797" s="775" t="s">
        <v>4235</v>
      </c>
      <c r="I16797" s="775" t="s">
        <v>4235</v>
      </c>
    </row>
    <row r="16798" spans="1:9">
      <c r="A16798" s="775" t="str">
        <f>Table_wabobpsvr_AzureCalc_AzureCalcRateCard[[#This Row],[ServiceName]]&amp;Table_wabobpsvr_AzureCalc_AzureCalcRateCard[[#This Row],[Price_Level]]&amp;Table_wabobpsvr_AzureCalc_AzureCalcRateCard[[#This Row],[Region]]</f>
        <v>Machine Learning API Service PredictionsC14</v>
      </c>
      <c r="B16798" s="775">
        <v>14</v>
      </c>
      <c r="C16798" s="775" t="s">
        <v>4235</v>
      </c>
      <c r="D16798" s="775" t="s">
        <v>177</v>
      </c>
      <c r="E16798" s="775">
        <v>999999</v>
      </c>
      <c r="F16798" s="775" t="s">
        <v>1083</v>
      </c>
      <c r="G16798" s="775" t="s">
        <v>4235</v>
      </c>
      <c r="H16798" s="775" t="s">
        <v>4235</v>
      </c>
      <c r="I16798" s="775" t="s">
        <v>4235</v>
      </c>
    </row>
    <row r="16799" spans="1:9">
      <c r="A16799" s="775" t="str">
        <f>Table_wabobpsvr_AzureCalc_AzureCalcRateCard[[#This Row],[ServiceName]]&amp;Table_wabobpsvr_AzureCalc_AzureCalcRateCard[[#This Row],[Price_Level]]&amp;Table_wabobpsvr_AzureCalc_AzureCalcRateCard[[#This Row],[Region]]</f>
        <v>Machine Learning API Service PredictionsD14</v>
      </c>
      <c r="B16799" s="775">
        <v>14</v>
      </c>
      <c r="C16799" s="775" t="s">
        <v>4235</v>
      </c>
      <c r="D16799" s="775" t="s">
        <v>176</v>
      </c>
      <c r="E16799" s="775">
        <v>999999</v>
      </c>
      <c r="F16799" s="775" t="s">
        <v>1083</v>
      </c>
      <c r="G16799" s="775" t="s">
        <v>4235</v>
      </c>
      <c r="H16799" s="775" t="s">
        <v>4235</v>
      </c>
      <c r="I16799" s="775" t="s">
        <v>4235</v>
      </c>
    </row>
    <row r="16800" spans="1:9">
      <c r="A16800" s="775" t="str">
        <f>Table_wabobpsvr_AzureCalc_AzureCalcRateCard[[#This Row],[ServiceName]]&amp;Table_wabobpsvr_AzureCalc_AzureCalcRateCard[[#This Row],[Price_Level]]&amp;Table_wabobpsvr_AzureCalc_AzureCalcRateCard[[#This Row],[Region]]</f>
        <v>Machine Learning Studio Experiment HoursMOSP6</v>
      </c>
      <c r="B16800" s="775">
        <v>6</v>
      </c>
      <c r="C16800" s="775" t="s">
        <v>4235</v>
      </c>
      <c r="D16800" s="775" t="s">
        <v>606</v>
      </c>
      <c r="E16800" s="775">
        <v>999999</v>
      </c>
      <c r="F16800" s="775" t="s">
        <v>1084</v>
      </c>
      <c r="G16800" s="775" t="s">
        <v>4235</v>
      </c>
      <c r="H16800" s="775" t="s">
        <v>4235</v>
      </c>
      <c r="I16800" s="775" t="s">
        <v>4235</v>
      </c>
    </row>
    <row r="16801" spans="1:9">
      <c r="A16801" s="775" t="str">
        <f>Table_wabobpsvr_AzureCalc_AzureCalcRateCard[[#This Row],[ServiceName]]&amp;Table_wabobpsvr_AzureCalc_AzureCalcRateCard[[#This Row],[Price_Level]]&amp;Table_wabobpsvr_AzureCalc_AzureCalcRateCard[[#This Row],[Region]]</f>
        <v>Machine Learning Studio Experiment HoursA6</v>
      </c>
      <c r="B16801" s="775">
        <v>6</v>
      </c>
      <c r="C16801" s="775" t="s">
        <v>4235</v>
      </c>
      <c r="D16801" s="775" t="s">
        <v>174</v>
      </c>
      <c r="E16801" s="775">
        <v>999999</v>
      </c>
      <c r="F16801" s="775" t="s">
        <v>1084</v>
      </c>
      <c r="G16801" s="775" t="s">
        <v>4235</v>
      </c>
      <c r="H16801" s="775" t="s">
        <v>4235</v>
      </c>
      <c r="I16801" s="775" t="s">
        <v>4235</v>
      </c>
    </row>
    <row r="16802" spans="1:9">
      <c r="A16802" s="775" t="str">
        <f>Table_wabobpsvr_AzureCalc_AzureCalcRateCard[[#This Row],[ServiceName]]&amp;Table_wabobpsvr_AzureCalc_AzureCalcRateCard[[#This Row],[Price_Level]]&amp;Table_wabobpsvr_AzureCalc_AzureCalcRateCard[[#This Row],[Region]]</f>
        <v>Machine Learning Studio Experiment HoursB6</v>
      </c>
      <c r="B16802" s="775">
        <v>6</v>
      </c>
      <c r="C16802" s="775" t="s">
        <v>4235</v>
      </c>
      <c r="D16802" s="775" t="s">
        <v>175</v>
      </c>
      <c r="E16802" s="775">
        <v>999999</v>
      </c>
      <c r="F16802" s="775" t="s">
        <v>1084</v>
      </c>
      <c r="G16802" s="775" t="s">
        <v>4235</v>
      </c>
      <c r="H16802" s="775" t="s">
        <v>4235</v>
      </c>
      <c r="I16802" s="775" t="s">
        <v>4235</v>
      </c>
    </row>
    <row r="16803" spans="1:9">
      <c r="A16803" s="775" t="str">
        <f>Table_wabobpsvr_AzureCalc_AzureCalcRateCard[[#This Row],[ServiceName]]&amp;Table_wabobpsvr_AzureCalc_AzureCalcRateCard[[#This Row],[Price_Level]]&amp;Table_wabobpsvr_AzureCalc_AzureCalcRateCard[[#This Row],[Region]]</f>
        <v>Machine Learning Studio Experiment HoursC6</v>
      </c>
      <c r="B16803" s="775">
        <v>6</v>
      </c>
      <c r="C16803" s="775" t="s">
        <v>4235</v>
      </c>
      <c r="D16803" s="775" t="s">
        <v>177</v>
      </c>
      <c r="E16803" s="775">
        <v>999999</v>
      </c>
      <c r="F16803" s="775" t="s">
        <v>1084</v>
      </c>
      <c r="G16803" s="775" t="s">
        <v>4235</v>
      </c>
      <c r="H16803" s="775" t="s">
        <v>4235</v>
      </c>
      <c r="I16803" s="775" t="s">
        <v>4235</v>
      </c>
    </row>
    <row r="16804" spans="1:9">
      <c r="A16804" s="775" t="str">
        <f>Table_wabobpsvr_AzureCalc_AzureCalcRateCard[[#This Row],[ServiceName]]&amp;Table_wabobpsvr_AzureCalc_AzureCalcRateCard[[#This Row],[Price_Level]]&amp;Table_wabobpsvr_AzureCalc_AzureCalcRateCard[[#This Row],[Region]]</f>
        <v>Machine Learning Studio Experiment HoursD6</v>
      </c>
      <c r="B16804" s="775">
        <v>6</v>
      </c>
      <c r="C16804" s="775" t="s">
        <v>4235</v>
      </c>
      <c r="D16804" s="775" t="s">
        <v>176</v>
      </c>
      <c r="E16804" s="775">
        <v>999999</v>
      </c>
      <c r="F16804" s="775" t="s">
        <v>1084</v>
      </c>
      <c r="G16804" s="775" t="s">
        <v>4235</v>
      </c>
      <c r="H16804" s="775" t="s">
        <v>4235</v>
      </c>
      <c r="I16804" s="775" t="s">
        <v>4235</v>
      </c>
    </row>
    <row r="16805" spans="1:9">
      <c r="A16805" s="775" t="str">
        <f>Table_wabobpsvr_AzureCalc_AzureCalcRateCard[[#This Row],[ServiceName]]&amp;Table_wabobpsvr_AzureCalc_AzureCalcRateCard[[#This Row],[Price_Level]]&amp;Table_wabobpsvr_AzureCalc_AzureCalcRateCard[[#This Row],[Region]]</f>
        <v>Machine Learning Studio Experiment HoursMOSP2</v>
      </c>
      <c r="B16805" s="775">
        <v>2</v>
      </c>
      <c r="C16805" s="775" t="s">
        <v>4235</v>
      </c>
      <c r="D16805" s="775" t="s">
        <v>606</v>
      </c>
      <c r="E16805" s="775">
        <v>999999</v>
      </c>
      <c r="F16805" s="775" t="s">
        <v>1084</v>
      </c>
      <c r="G16805" s="775" t="s">
        <v>4235</v>
      </c>
      <c r="H16805" s="775" t="s">
        <v>4235</v>
      </c>
      <c r="I16805" s="775" t="s">
        <v>4235</v>
      </c>
    </row>
    <row r="16806" spans="1:9">
      <c r="A16806" s="775" t="str">
        <f>Table_wabobpsvr_AzureCalc_AzureCalcRateCard[[#This Row],[ServiceName]]&amp;Table_wabobpsvr_AzureCalc_AzureCalcRateCard[[#This Row],[Price_Level]]&amp;Table_wabobpsvr_AzureCalc_AzureCalcRateCard[[#This Row],[Region]]</f>
        <v>Machine Learning Studio Experiment HoursA2</v>
      </c>
      <c r="B16806" s="775">
        <v>2</v>
      </c>
      <c r="C16806" s="775" t="s">
        <v>4235</v>
      </c>
      <c r="D16806" s="775" t="s">
        <v>174</v>
      </c>
      <c r="E16806" s="775">
        <v>999999</v>
      </c>
      <c r="F16806" s="775" t="s">
        <v>1084</v>
      </c>
      <c r="G16806" s="775" t="s">
        <v>4235</v>
      </c>
      <c r="H16806" s="775" t="s">
        <v>4235</v>
      </c>
      <c r="I16806" s="775" t="s">
        <v>4235</v>
      </c>
    </row>
    <row r="16807" spans="1:9">
      <c r="A16807" s="1039" t="str">
        <f>Table_wabobpsvr_AzureCalc_AzureCalcRateCard[[#This Row],[ServiceName]]&amp;Table_wabobpsvr_AzureCalc_AzureCalcRateCard[[#This Row],[Price_Level]]&amp;Table_wabobpsvr_AzureCalc_AzureCalcRateCard[[#This Row],[Region]]</f>
        <v>Machine Learning Studio Experiment HoursB2</v>
      </c>
      <c r="B16807" s="1039">
        <v>2</v>
      </c>
      <c r="C16807" s="1039" t="s">
        <v>4235</v>
      </c>
      <c r="D16807" s="1039" t="s">
        <v>175</v>
      </c>
      <c r="E16807" s="1039">
        <v>999999</v>
      </c>
      <c r="F16807" s="1039" t="s">
        <v>1084</v>
      </c>
      <c r="G16807" s="775" t="s">
        <v>4235</v>
      </c>
      <c r="H16807" s="775" t="s">
        <v>4235</v>
      </c>
      <c r="I16807" s="775" t="s">
        <v>4235</v>
      </c>
    </row>
    <row r="16808" spans="1:9">
      <c r="A16808" s="1039" t="str">
        <f>Table_wabobpsvr_AzureCalc_AzureCalcRateCard[[#This Row],[ServiceName]]&amp;Table_wabobpsvr_AzureCalc_AzureCalcRateCard[[#This Row],[Price_Level]]&amp;Table_wabobpsvr_AzureCalc_AzureCalcRateCard[[#This Row],[Region]]</f>
        <v>Machine Learning Studio Experiment HoursC2</v>
      </c>
      <c r="B16808" s="1039">
        <v>2</v>
      </c>
      <c r="C16808" s="1039" t="s">
        <v>4235</v>
      </c>
      <c r="D16808" s="1039" t="s">
        <v>177</v>
      </c>
      <c r="E16808" s="1039">
        <v>999999</v>
      </c>
      <c r="F16808" s="1039" t="s">
        <v>1084</v>
      </c>
      <c r="G16808" s="775" t="s">
        <v>4235</v>
      </c>
      <c r="H16808" s="775" t="s">
        <v>4235</v>
      </c>
      <c r="I16808" s="775" t="s">
        <v>4235</v>
      </c>
    </row>
    <row r="16809" spans="1:9">
      <c r="A16809" s="1039" t="str">
        <f>Table_wabobpsvr_AzureCalc_AzureCalcRateCard[[#This Row],[ServiceName]]&amp;Table_wabobpsvr_AzureCalc_AzureCalcRateCard[[#This Row],[Price_Level]]&amp;Table_wabobpsvr_AzureCalc_AzureCalcRateCard[[#This Row],[Region]]</f>
        <v>Machine Learning Studio Experiment HoursD2</v>
      </c>
      <c r="B16809" s="1039">
        <v>2</v>
      </c>
      <c r="C16809" s="1039" t="s">
        <v>4235</v>
      </c>
      <c r="D16809" s="1039" t="s">
        <v>176</v>
      </c>
      <c r="E16809" s="1039">
        <v>999999</v>
      </c>
      <c r="F16809" s="1039" t="s">
        <v>1084</v>
      </c>
      <c r="G16809" s="775" t="s">
        <v>4235</v>
      </c>
      <c r="H16809" s="775" t="s">
        <v>4235</v>
      </c>
      <c r="I16809" s="775" t="s">
        <v>4235</v>
      </c>
    </row>
    <row r="16810" spans="1:9">
      <c r="A16810" s="775" t="str">
        <f>Table_wabobpsvr_AzureCalc_AzureCalcRateCard[[#This Row],[ServiceName]]&amp;Table_wabobpsvr_AzureCalc_AzureCalcRateCard[[#This Row],[Price_Level]]&amp;Table_wabobpsvr_AzureCalc_AzureCalcRateCard[[#This Row],[Region]]</f>
        <v>Machine Learning Studio Experiment HoursMOSP3</v>
      </c>
      <c r="B16810" s="775">
        <v>3</v>
      </c>
      <c r="C16810" s="775" t="s">
        <v>4235</v>
      </c>
      <c r="D16810" s="775" t="s">
        <v>606</v>
      </c>
      <c r="E16810" s="775">
        <v>999999</v>
      </c>
      <c r="F16810" s="775" t="s">
        <v>1084</v>
      </c>
      <c r="G16810" s="775" t="s">
        <v>4235</v>
      </c>
      <c r="H16810" s="775" t="s">
        <v>4235</v>
      </c>
      <c r="I16810" s="775" t="s">
        <v>4235</v>
      </c>
    </row>
    <row r="16811" spans="1:9">
      <c r="A16811" s="775" t="str">
        <f>Table_wabobpsvr_AzureCalc_AzureCalcRateCard[[#This Row],[ServiceName]]&amp;Table_wabobpsvr_AzureCalc_AzureCalcRateCard[[#This Row],[Price_Level]]&amp;Table_wabobpsvr_AzureCalc_AzureCalcRateCard[[#This Row],[Region]]</f>
        <v>Machine Learning Studio Experiment HoursA3</v>
      </c>
      <c r="B16811" s="775">
        <v>3</v>
      </c>
      <c r="C16811" s="775" t="s">
        <v>4235</v>
      </c>
      <c r="D16811" s="775" t="s">
        <v>174</v>
      </c>
      <c r="E16811" s="775">
        <v>999999</v>
      </c>
      <c r="F16811" s="775" t="s">
        <v>1084</v>
      </c>
      <c r="G16811" s="775" t="s">
        <v>4235</v>
      </c>
      <c r="H16811" s="775" t="s">
        <v>4235</v>
      </c>
      <c r="I16811" s="775" t="s">
        <v>4235</v>
      </c>
    </row>
    <row r="16812" spans="1:9">
      <c r="A16812" s="775" t="str">
        <f>Table_wabobpsvr_AzureCalc_AzureCalcRateCard[[#This Row],[ServiceName]]&amp;Table_wabobpsvr_AzureCalc_AzureCalcRateCard[[#This Row],[Price_Level]]&amp;Table_wabobpsvr_AzureCalc_AzureCalcRateCard[[#This Row],[Region]]</f>
        <v>Machine Learning Studio Experiment HoursB3</v>
      </c>
      <c r="B16812" s="775">
        <v>3</v>
      </c>
      <c r="C16812" s="775" t="s">
        <v>4235</v>
      </c>
      <c r="D16812" s="775" t="s">
        <v>175</v>
      </c>
      <c r="E16812" s="775">
        <v>999999</v>
      </c>
      <c r="F16812" s="775" t="s">
        <v>1084</v>
      </c>
      <c r="G16812" s="775" t="s">
        <v>4235</v>
      </c>
      <c r="H16812" s="775" t="s">
        <v>4235</v>
      </c>
      <c r="I16812" s="775" t="s">
        <v>4235</v>
      </c>
    </row>
    <row r="16813" spans="1:9">
      <c r="A16813" s="775" t="str">
        <f>Table_wabobpsvr_AzureCalc_AzureCalcRateCard[[#This Row],[ServiceName]]&amp;Table_wabobpsvr_AzureCalc_AzureCalcRateCard[[#This Row],[Price_Level]]&amp;Table_wabobpsvr_AzureCalc_AzureCalcRateCard[[#This Row],[Region]]</f>
        <v>Machine Learning Studio Experiment HoursC3</v>
      </c>
      <c r="B16813" s="775">
        <v>3</v>
      </c>
      <c r="C16813" s="775" t="s">
        <v>4235</v>
      </c>
      <c r="D16813" s="775" t="s">
        <v>177</v>
      </c>
      <c r="E16813" s="775">
        <v>999999</v>
      </c>
      <c r="F16813" s="775" t="s">
        <v>1084</v>
      </c>
      <c r="G16813" s="775" t="s">
        <v>4235</v>
      </c>
      <c r="H16813" s="775" t="s">
        <v>4235</v>
      </c>
      <c r="I16813" s="775" t="s">
        <v>4235</v>
      </c>
    </row>
    <row r="16814" spans="1:9">
      <c r="A16814" s="775" t="str">
        <f>Table_wabobpsvr_AzureCalc_AzureCalcRateCard[[#This Row],[ServiceName]]&amp;Table_wabobpsvr_AzureCalc_AzureCalcRateCard[[#This Row],[Price_Level]]&amp;Table_wabobpsvr_AzureCalc_AzureCalcRateCard[[#This Row],[Region]]</f>
        <v>Machine Learning Studio Experiment HoursD3</v>
      </c>
      <c r="B16814" s="775">
        <v>3</v>
      </c>
      <c r="C16814" s="775" t="s">
        <v>4235</v>
      </c>
      <c r="D16814" s="775" t="s">
        <v>176</v>
      </c>
      <c r="E16814" s="775">
        <v>999999</v>
      </c>
      <c r="F16814" s="775" t="s">
        <v>1084</v>
      </c>
      <c r="G16814" s="775" t="s">
        <v>4235</v>
      </c>
      <c r="H16814" s="775" t="s">
        <v>4235</v>
      </c>
      <c r="I16814" s="775" t="s">
        <v>4235</v>
      </c>
    </row>
    <row r="16815" spans="1:9">
      <c r="A16815" s="775" t="str">
        <f>Table_wabobpsvr_AzureCalc_AzureCalcRateCard[[#This Row],[ServiceName]]&amp;Table_wabobpsvr_AzureCalc_AzureCalcRateCard[[#This Row],[Price_Level]]&amp;Table_wabobpsvr_AzureCalc_AzureCalcRateCard[[#This Row],[Region]]</f>
        <v>Machine Learning Studio Experiment HoursMOSP4</v>
      </c>
      <c r="B16815" s="775">
        <v>4</v>
      </c>
      <c r="C16815" s="775" t="s">
        <v>4235</v>
      </c>
      <c r="D16815" s="775" t="s">
        <v>606</v>
      </c>
      <c r="E16815" s="775">
        <v>999999</v>
      </c>
      <c r="F16815" s="775" t="s">
        <v>1084</v>
      </c>
      <c r="G16815" s="775" t="s">
        <v>4235</v>
      </c>
      <c r="H16815" s="775" t="s">
        <v>4235</v>
      </c>
      <c r="I16815" s="775" t="s">
        <v>4235</v>
      </c>
    </row>
    <row r="16816" spans="1:9">
      <c r="A16816" s="775" t="str">
        <f>Table_wabobpsvr_AzureCalc_AzureCalcRateCard[[#This Row],[ServiceName]]&amp;Table_wabobpsvr_AzureCalc_AzureCalcRateCard[[#This Row],[Price_Level]]&amp;Table_wabobpsvr_AzureCalc_AzureCalcRateCard[[#This Row],[Region]]</f>
        <v>Machine Learning Studio Experiment HoursA4</v>
      </c>
      <c r="B16816" s="775">
        <v>4</v>
      </c>
      <c r="C16816" s="775" t="s">
        <v>4235</v>
      </c>
      <c r="D16816" s="775" t="s">
        <v>174</v>
      </c>
      <c r="E16816" s="775">
        <v>999999</v>
      </c>
      <c r="F16816" s="775" t="s">
        <v>1084</v>
      </c>
      <c r="G16816" s="775" t="s">
        <v>4235</v>
      </c>
      <c r="H16816" s="775" t="s">
        <v>4235</v>
      </c>
      <c r="I16816" s="775" t="s">
        <v>4235</v>
      </c>
    </row>
    <row r="16817" spans="1:9">
      <c r="A16817" s="775" t="str">
        <f>Table_wabobpsvr_AzureCalc_AzureCalcRateCard[[#This Row],[ServiceName]]&amp;Table_wabobpsvr_AzureCalc_AzureCalcRateCard[[#This Row],[Price_Level]]&amp;Table_wabobpsvr_AzureCalc_AzureCalcRateCard[[#This Row],[Region]]</f>
        <v>Machine Learning Studio Experiment HoursB4</v>
      </c>
      <c r="B16817" s="775">
        <v>4</v>
      </c>
      <c r="C16817" s="775" t="s">
        <v>4235</v>
      </c>
      <c r="D16817" s="775" t="s">
        <v>175</v>
      </c>
      <c r="E16817" s="775">
        <v>999999</v>
      </c>
      <c r="F16817" s="775" t="s">
        <v>1084</v>
      </c>
      <c r="G16817" s="775" t="s">
        <v>4235</v>
      </c>
      <c r="H16817" s="775" t="s">
        <v>4235</v>
      </c>
      <c r="I16817" s="775" t="s">
        <v>4235</v>
      </c>
    </row>
    <row r="16818" spans="1:9">
      <c r="A16818" s="775" t="str">
        <f>Table_wabobpsvr_AzureCalc_AzureCalcRateCard[[#This Row],[ServiceName]]&amp;Table_wabobpsvr_AzureCalc_AzureCalcRateCard[[#This Row],[Price_Level]]&amp;Table_wabobpsvr_AzureCalc_AzureCalcRateCard[[#This Row],[Region]]</f>
        <v>Standard_G3 VM (Windows)C8</v>
      </c>
      <c r="B16818" s="775">
        <v>8</v>
      </c>
      <c r="C16818" s="775" t="s">
        <v>87</v>
      </c>
      <c r="D16818" s="775" t="s">
        <v>177</v>
      </c>
      <c r="E16818" s="775">
        <v>2.8028</v>
      </c>
      <c r="F16818" s="775" t="s">
        <v>3069</v>
      </c>
      <c r="G16818" s="775" t="s">
        <v>7117</v>
      </c>
      <c r="H16818" s="775" t="s">
        <v>7118</v>
      </c>
      <c r="I16818" s="775" t="s">
        <v>7079</v>
      </c>
    </row>
    <row r="16819" spans="1:9">
      <c r="A16819" s="775" t="str">
        <f>Table_wabobpsvr_AzureCalc_AzureCalcRateCard[[#This Row],[ServiceName]]&amp;Table_wabobpsvr_AzureCalc_AzureCalcRateCard[[#This Row],[Price_Level]]&amp;Table_wabobpsvr_AzureCalc_AzureCalcRateCard[[#This Row],[Region]]</f>
        <v>Standard_G3 VM (Non-Windows)C8</v>
      </c>
      <c r="B16819" s="775">
        <v>8</v>
      </c>
      <c r="C16819" s="775" t="s">
        <v>87</v>
      </c>
      <c r="D16819" s="775" t="s">
        <v>177</v>
      </c>
      <c r="E16819" s="775">
        <v>2.548</v>
      </c>
      <c r="F16819" s="775" t="s">
        <v>3048</v>
      </c>
      <c r="G16819" s="775" t="s">
        <v>7119</v>
      </c>
      <c r="H16819" s="775" t="s">
        <v>7120</v>
      </c>
      <c r="I16819" s="775" t="s">
        <v>7080</v>
      </c>
    </row>
    <row r="16820" spans="1:9">
      <c r="A16820" s="775" t="str">
        <f>Table_wabobpsvr_AzureCalc_AzureCalcRateCard[[#This Row],[ServiceName]]&amp;Table_wabobpsvr_AzureCalc_AzureCalcRateCard[[#This Row],[Price_Level]]&amp;Table_wabobpsvr_AzureCalc_AzureCalcRateCard[[#This Row],[Region]]</f>
        <v>Standard_G3 Cloud ServicesC8</v>
      </c>
      <c r="B16820" s="775">
        <v>8</v>
      </c>
      <c r="C16820" s="775" t="s">
        <v>87</v>
      </c>
      <c r="D16820" s="775" t="s">
        <v>177</v>
      </c>
      <c r="E16820" s="775">
        <v>2.8028</v>
      </c>
      <c r="F16820" s="775" t="s">
        <v>3030</v>
      </c>
      <c r="G16820" s="775" t="s">
        <v>7121</v>
      </c>
      <c r="H16820" s="775" t="s">
        <v>7122</v>
      </c>
      <c r="I16820" s="775" t="s">
        <v>7081</v>
      </c>
    </row>
    <row r="16821" spans="1:9">
      <c r="A16821" s="775" t="str">
        <f>Table_wabobpsvr_AzureCalc_AzureCalcRateCard[[#This Row],[ServiceName]]&amp;Table_wabobpsvr_AzureCalc_AzureCalcRateCard[[#This Row],[Price_Level]]&amp;Table_wabobpsvr_AzureCalc_AzureCalcRateCard[[#This Row],[Region]]</f>
        <v>Standard_G4 VM (Windows)C8</v>
      </c>
      <c r="B16821" s="775">
        <v>8</v>
      </c>
      <c r="C16821" s="775" t="s">
        <v>87</v>
      </c>
      <c r="D16821" s="775" t="s">
        <v>177</v>
      </c>
      <c r="E16821" s="775">
        <v>5.6055999999999999</v>
      </c>
      <c r="F16821" s="775" t="s">
        <v>3072</v>
      </c>
      <c r="G16821" s="775" t="s">
        <v>7123</v>
      </c>
      <c r="H16821" s="775" t="s">
        <v>7124</v>
      </c>
      <c r="I16821" s="775" t="s">
        <v>7082</v>
      </c>
    </row>
    <row r="16822" spans="1:9">
      <c r="A16822" s="775" t="str">
        <f>Table_wabobpsvr_AzureCalc_AzureCalcRateCard[[#This Row],[ServiceName]]&amp;Table_wabobpsvr_AzureCalc_AzureCalcRateCard[[#This Row],[Price_Level]]&amp;Table_wabobpsvr_AzureCalc_AzureCalcRateCard[[#This Row],[Region]]</f>
        <v>Standard_G4 VM (Non-Windows)C8</v>
      </c>
      <c r="B16822" s="775">
        <v>8</v>
      </c>
      <c r="C16822" s="775" t="s">
        <v>87</v>
      </c>
      <c r="D16822" s="775" t="s">
        <v>177</v>
      </c>
      <c r="E16822" s="775">
        <v>5.0960000000000001</v>
      </c>
      <c r="F16822" s="775" t="s">
        <v>3051</v>
      </c>
      <c r="G16822" s="775" t="s">
        <v>7125</v>
      </c>
      <c r="H16822" s="775" t="s">
        <v>7126</v>
      </c>
      <c r="I16822" s="775" t="s">
        <v>7083</v>
      </c>
    </row>
    <row r="16823" spans="1:9">
      <c r="A16823" s="775" t="str">
        <f>Table_wabobpsvr_AzureCalc_AzureCalcRateCard[[#This Row],[ServiceName]]&amp;Table_wabobpsvr_AzureCalc_AzureCalcRateCard[[#This Row],[Price_Level]]&amp;Table_wabobpsvr_AzureCalc_AzureCalcRateCard[[#This Row],[Region]]</f>
        <v>Standard_G4 Cloud ServicesC8</v>
      </c>
      <c r="B16823" s="775">
        <v>8</v>
      </c>
      <c r="C16823" s="775" t="s">
        <v>87</v>
      </c>
      <c r="D16823" s="775" t="s">
        <v>177</v>
      </c>
      <c r="E16823" s="775">
        <v>5.6055999999999999</v>
      </c>
      <c r="F16823" s="775" t="s">
        <v>3033</v>
      </c>
      <c r="G16823" s="775" t="s">
        <v>7127</v>
      </c>
      <c r="H16823" s="775" t="s">
        <v>7128</v>
      </c>
      <c r="I16823" s="775" t="s">
        <v>7084</v>
      </c>
    </row>
    <row r="16824" spans="1:9">
      <c r="A16824" s="775" t="str">
        <f>Table_wabobpsvr_AzureCalc_AzureCalcRateCard[[#This Row],[ServiceName]]&amp;Table_wabobpsvr_AzureCalc_AzureCalcRateCard[[#This Row],[Price_Level]]&amp;Table_wabobpsvr_AzureCalc_AzureCalcRateCard[[#This Row],[Region]]</f>
        <v>Standard_G5 VM (Windows)C8</v>
      </c>
      <c r="B16824" s="775">
        <v>8</v>
      </c>
      <c r="C16824" s="775" t="s">
        <v>87</v>
      </c>
      <c r="D16824" s="775" t="s">
        <v>177</v>
      </c>
      <c r="E16824" s="775">
        <v>10.101000000000001</v>
      </c>
      <c r="F16824" s="775" t="s">
        <v>3075</v>
      </c>
      <c r="G16824" s="775" t="s">
        <v>7129</v>
      </c>
      <c r="H16824" s="775" t="s">
        <v>7130</v>
      </c>
      <c r="I16824" s="775" t="s">
        <v>7085</v>
      </c>
    </row>
    <row r="16825" spans="1:9">
      <c r="A16825" s="775" t="str">
        <f>Table_wabobpsvr_AzureCalc_AzureCalcRateCard[[#This Row],[ServiceName]]&amp;Table_wabobpsvr_AzureCalc_AzureCalcRateCard[[#This Row],[Price_Level]]&amp;Table_wabobpsvr_AzureCalc_AzureCalcRateCard[[#This Row],[Region]]</f>
        <v>Standard_G5 VM (Non-Windows)C8</v>
      </c>
      <c r="B16825" s="775">
        <v>8</v>
      </c>
      <c r="C16825" s="775" t="s">
        <v>87</v>
      </c>
      <c r="D16825" s="775" t="s">
        <v>177</v>
      </c>
      <c r="E16825" s="775">
        <v>9.0908999999999995</v>
      </c>
      <c r="F16825" s="775" t="s">
        <v>3054</v>
      </c>
      <c r="G16825" s="775" t="s">
        <v>7131</v>
      </c>
      <c r="H16825" s="775" t="s">
        <v>7132</v>
      </c>
      <c r="I16825" s="775" t="s">
        <v>7086</v>
      </c>
    </row>
    <row r="16826" spans="1:9">
      <c r="A16826" s="775" t="str">
        <f>Table_wabobpsvr_AzureCalc_AzureCalcRateCard[[#This Row],[ServiceName]]&amp;Table_wabobpsvr_AzureCalc_AzureCalcRateCard[[#This Row],[Price_Level]]&amp;Table_wabobpsvr_AzureCalc_AzureCalcRateCard[[#This Row],[Region]]</f>
        <v>Standard_G5 Cloud ServicesC8</v>
      </c>
      <c r="B16826" s="775">
        <v>8</v>
      </c>
      <c r="C16826" s="775" t="s">
        <v>87</v>
      </c>
      <c r="D16826" s="775" t="s">
        <v>177</v>
      </c>
      <c r="E16826" s="775">
        <v>101.01</v>
      </c>
      <c r="F16826" s="775" t="s">
        <v>3036</v>
      </c>
      <c r="G16826" s="775" t="s">
        <v>7133</v>
      </c>
      <c r="H16826" s="775" t="s">
        <v>7134</v>
      </c>
      <c r="I16826" s="775" t="s">
        <v>7087</v>
      </c>
    </row>
    <row r="16827" spans="1:9">
      <c r="A16827" s="775" t="str">
        <f>Table_wabobpsvr_AzureCalc_AzureCalcRateCard[[#This Row],[ServiceName]]&amp;Table_wabobpsvr_AzureCalc_AzureCalcRateCard[[#This Row],[Price_Level]]&amp;Table_wabobpsvr_AzureCalc_AzureCalcRateCard[[#This Row],[Region]]</f>
        <v>Standard_G1 VM (Windows)D8</v>
      </c>
      <c r="B16827" s="775">
        <v>8</v>
      </c>
      <c r="C16827" s="775" t="s">
        <v>87</v>
      </c>
      <c r="D16827" s="775" t="s">
        <v>176</v>
      </c>
      <c r="E16827" s="775">
        <v>0.67759999999999998</v>
      </c>
      <c r="F16827" s="775" t="s">
        <v>3057</v>
      </c>
      <c r="G16827" s="775" t="s">
        <v>7088</v>
      </c>
      <c r="H16827" s="775" t="s">
        <v>7089</v>
      </c>
      <c r="I16827" s="775" t="s">
        <v>7073</v>
      </c>
    </row>
    <row r="16828" spans="1:9">
      <c r="A16828" s="775" t="str">
        <f>Table_wabobpsvr_AzureCalc_AzureCalcRateCard[[#This Row],[ServiceName]]&amp;Table_wabobpsvr_AzureCalc_AzureCalcRateCard[[#This Row],[Price_Level]]&amp;Table_wabobpsvr_AzureCalc_AzureCalcRateCard[[#This Row],[Region]]</f>
        <v>Standard_G1 VM (Non-Windows)D8</v>
      </c>
      <c r="B16828" s="775">
        <v>8</v>
      </c>
      <c r="C16828" s="775" t="s">
        <v>87</v>
      </c>
      <c r="D16828" s="775" t="s">
        <v>176</v>
      </c>
      <c r="E16828" s="775">
        <v>0.61599999999999999</v>
      </c>
      <c r="F16828" s="775" t="s">
        <v>3042</v>
      </c>
      <c r="G16828" s="775" t="s">
        <v>7090</v>
      </c>
      <c r="H16828" s="775" t="s">
        <v>7091</v>
      </c>
      <c r="I16828" s="775" t="s">
        <v>7074</v>
      </c>
    </row>
    <row r="16829" spans="1:9">
      <c r="A16829" s="775" t="str">
        <f>Table_wabobpsvr_AzureCalc_AzureCalcRateCard[[#This Row],[ServiceName]]&amp;Table_wabobpsvr_AzureCalc_AzureCalcRateCard[[#This Row],[Price_Level]]&amp;Table_wabobpsvr_AzureCalc_AzureCalcRateCard[[#This Row],[Region]]</f>
        <v>Standard_G1 Cloud ServicesD8</v>
      </c>
      <c r="B16829" s="775">
        <v>8</v>
      </c>
      <c r="C16829" s="775" t="s">
        <v>87</v>
      </c>
      <c r="D16829" s="775" t="s">
        <v>176</v>
      </c>
      <c r="E16829" s="775">
        <v>0.67759999999999998</v>
      </c>
      <c r="F16829" s="775" t="s">
        <v>3025</v>
      </c>
      <c r="G16829" s="775" t="s">
        <v>7092</v>
      </c>
      <c r="H16829" s="775" t="s">
        <v>7093</v>
      </c>
      <c r="I16829" s="775" t="s">
        <v>7075</v>
      </c>
    </row>
    <row r="16830" spans="1:9">
      <c r="A16830" s="775" t="str">
        <f>Table_wabobpsvr_AzureCalc_AzureCalcRateCard[[#This Row],[ServiceName]]&amp;Table_wabobpsvr_AzureCalc_AzureCalcRateCard[[#This Row],[Price_Level]]&amp;Table_wabobpsvr_AzureCalc_AzureCalcRateCard[[#This Row],[Region]]</f>
        <v>Standard_G2 VM (Windows)D8</v>
      </c>
      <c r="B16830" s="775">
        <v>8</v>
      </c>
      <c r="C16830" s="775" t="s">
        <v>87</v>
      </c>
      <c r="D16830" s="775" t="s">
        <v>176</v>
      </c>
      <c r="E16830" s="775">
        <v>1.3552</v>
      </c>
      <c r="F16830" s="775" t="s">
        <v>3060</v>
      </c>
      <c r="G16830" s="775" t="s">
        <v>7094</v>
      </c>
      <c r="H16830" s="775" t="s">
        <v>7095</v>
      </c>
      <c r="I16830" s="775" t="s">
        <v>7076</v>
      </c>
    </row>
    <row r="16831" spans="1:9">
      <c r="A16831" s="775" t="str">
        <f>Table_wabobpsvr_AzureCalc_AzureCalcRateCard[[#This Row],[ServiceName]]&amp;Table_wabobpsvr_AzureCalc_AzureCalcRateCard[[#This Row],[Price_Level]]&amp;Table_wabobpsvr_AzureCalc_AzureCalcRateCard[[#This Row],[Region]]</f>
        <v>Standard_G2 VM (Non-Windows)D8</v>
      </c>
      <c r="B16831" s="775">
        <v>8</v>
      </c>
      <c r="C16831" s="775" t="s">
        <v>87</v>
      </c>
      <c r="D16831" s="775" t="s">
        <v>176</v>
      </c>
      <c r="E16831" s="775">
        <v>1.232</v>
      </c>
      <c r="F16831" s="775" t="s">
        <v>3045</v>
      </c>
      <c r="G16831" s="775" t="s">
        <v>7096</v>
      </c>
      <c r="H16831" s="775" t="s">
        <v>7097</v>
      </c>
      <c r="I16831" s="775" t="s">
        <v>7077</v>
      </c>
    </row>
    <row r="16832" spans="1:9">
      <c r="A16832" s="775" t="str">
        <f>Table_wabobpsvr_AzureCalc_AzureCalcRateCard[[#This Row],[ServiceName]]&amp;Table_wabobpsvr_AzureCalc_AzureCalcRateCard[[#This Row],[Price_Level]]&amp;Table_wabobpsvr_AzureCalc_AzureCalcRateCard[[#This Row],[Region]]</f>
        <v>Standard_G2 Cloud ServicesD8</v>
      </c>
      <c r="B16832" s="775">
        <v>8</v>
      </c>
      <c r="C16832" s="775" t="s">
        <v>87</v>
      </c>
      <c r="D16832" s="775" t="s">
        <v>176</v>
      </c>
      <c r="E16832" s="775">
        <v>1.3552</v>
      </c>
      <c r="F16832" s="775" t="s">
        <v>3024</v>
      </c>
      <c r="G16832" s="775" t="s">
        <v>7115</v>
      </c>
      <c r="H16832" s="775" t="s">
        <v>7116</v>
      </c>
      <c r="I16832" s="775" t="s">
        <v>7078</v>
      </c>
    </row>
    <row r="16833" spans="1:9">
      <c r="A16833" s="775" t="str">
        <f>Table_wabobpsvr_AzureCalc_AzureCalcRateCard[[#This Row],[ServiceName]]&amp;Table_wabobpsvr_AzureCalc_AzureCalcRateCard[[#This Row],[Price_Level]]&amp;Table_wabobpsvr_AzureCalc_AzureCalcRateCard[[#This Row],[Region]]</f>
        <v>Standard_G3 VM (Windows)D8</v>
      </c>
      <c r="B16833" s="775">
        <v>8</v>
      </c>
      <c r="C16833" s="775" t="s">
        <v>87</v>
      </c>
      <c r="D16833" s="775" t="s">
        <v>176</v>
      </c>
      <c r="E16833" s="775">
        <v>2.7103999999999999</v>
      </c>
      <c r="F16833" s="775" t="s">
        <v>3069</v>
      </c>
      <c r="G16833" s="775" t="s">
        <v>7117</v>
      </c>
      <c r="H16833" s="775" t="s">
        <v>7118</v>
      </c>
      <c r="I16833" s="775" t="s">
        <v>7079</v>
      </c>
    </row>
    <row r="16834" spans="1:9">
      <c r="A16834" s="775" t="str">
        <f>Table_wabobpsvr_AzureCalc_AzureCalcRateCard[[#This Row],[ServiceName]]&amp;Table_wabobpsvr_AzureCalc_AzureCalcRateCard[[#This Row],[Price_Level]]&amp;Table_wabobpsvr_AzureCalc_AzureCalcRateCard[[#This Row],[Region]]</f>
        <v>Standard_G3 VM (Non-Windows)D8</v>
      </c>
      <c r="B16834" s="775">
        <v>8</v>
      </c>
      <c r="C16834" s="775" t="s">
        <v>87</v>
      </c>
      <c r="D16834" s="775" t="s">
        <v>176</v>
      </c>
      <c r="E16834" s="775">
        <v>2.464</v>
      </c>
      <c r="F16834" s="775" t="s">
        <v>3048</v>
      </c>
      <c r="G16834" s="775" t="s">
        <v>7119</v>
      </c>
      <c r="H16834" s="775" t="s">
        <v>7120</v>
      </c>
      <c r="I16834" s="775" t="s">
        <v>7080</v>
      </c>
    </row>
    <row r="16835" spans="1:9">
      <c r="A16835" s="1039" t="str">
        <f>Table_wabobpsvr_AzureCalc_AzureCalcRateCard[[#This Row],[ServiceName]]&amp;Table_wabobpsvr_AzureCalc_AzureCalcRateCard[[#This Row],[Price_Level]]&amp;Table_wabobpsvr_AzureCalc_AzureCalcRateCard[[#This Row],[Region]]</f>
        <v>Standard_G3 Cloud ServicesD8</v>
      </c>
      <c r="B16835" s="1039">
        <v>8</v>
      </c>
      <c r="C16835" s="1039" t="s">
        <v>87</v>
      </c>
      <c r="D16835" s="1039" t="s">
        <v>176</v>
      </c>
      <c r="E16835" s="1039">
        <v>2.7103999999999999</v>
      </c>
      <c r="F16835" s="1039" t="s">
        <v>3030</v>
      </c>
      <c r="G16835" s="775" t="s">
        <v>7121</v>
      </c>
      <c r="H16835" s="775" t="s">
        <v>7122</v>
      </c>
      <c r="I16835" s="775" t="s">
        <v>7081</v>
      </c>
    </row>
    <row r="16836" spans="1:9">
      <c r="A16836" s="775" t="str">
        <f>Table_wabobpsvr_AzureCalc_AzureCalcRateCard[[#This Row],[ServiceName]]&amp;Table_wabobpsvr_AzureCalc_AzureCalcRateCard[[#This Row],[Price_Level]]&amp;Table_wabobpsvr_AzureCalc_AzureCalcRateCard[[#This Row],[Region]]</f>
        <v>Standard_G4 VM (Windows)D8</v>
      </c>
      <c r="B16836" s="775">
        <v>8</v>
      </c>
      <c r="C16836" s="775" t="s">
        <v>87</v>
      </c>
      <c r="D16836" s="775" t="s">
        <v>176</v>
      </c>
      <c r="E16836" s="775">
        <v>5.4207999999999998</v>
      </c>
      <c r="F16836" s="775" t="s">
        <v>3072</v>
      </c>
      <c r="G16836" s="775" t="s">
        <v>7123</v>
      </c>
      <c r="H16836" s="775" t="s">
        <v>7124</v>
      </c>
      <c r="I16836" s="775" t="s">
        <v>7082</v>
      </c>
    </row>
    <row r="16837" spans="1:9">
      <c r="A16837" s="775" t="str">
        <f>Table_wabobpsvr_AzureCalc_AzureCalcRateCard[[#This Row],[ServiceName]]&amp;Table_wabobpsvr_AzureCalc_AzureCalcRateCard[[#This Row],[Price_Level]]&amp;Table_wabobpsvr_AzureCalc_AzureCalcRateCard[[#This Row],[Region]]</f>
        <v>Standard_G4 VM (Non-Windows)D8</v>
      </c>
      <c r="B16837" s="775">
        <v>8</v>
      </c>
      <c r="C16837" s="775" t="s">
        <v>87</v>
      </c>
      <c r="D16837" s="775" t="s">
        <v>176</v>
      </c>
      <c r="E16837" s="775">
        <v>4.9279999999999999</v>
      </c>
      <c r="F16837" s="775" t="s">
        <v>3051</v>
      </c>
      <c r="G16837" s="775" t="s">
        <v>7125</v>
      </c>
      <c r="H16837" s="775" t="s">
        <v>7126</v>
      </c>
      <c r="I16837" s="775" t="s">
        <v>7083</v>
      </c>
    </row>
    <row r="16838" spans="1:9">
      <c r="A16838" s="775" t="str">
        <f>Table_wabobpsvr_AzureCalc_AzureCalcRateCard[[#This Row],[ServiceName]]&amp;Table_wabobpsvr_AzureCalc_AzureCalcRateCard[[#This Row],[Price_Level]]&amp;Table_wabobpsvr_AzureCalc_AzureCalcRateCard[[#This Row],[Region]]</f>
        <v>Standard_G4 Cloud ServicesD8</v>
      </c>
      <c r="B16838" s="775">
        <v>8</v>
      </c>
      <c r="C16838" s="775" t="s">
        <v>87</v>
      </c>
      <c r="D16838" s="775" t="s">
        <v>176</v>
      </c>
      <c r="E16838" s="775">
        <v>5.4207999999999998</v>
      </c>
      <c r="F16838" s="775" t="s">
        <v>3033</v>
      </c>
      <c r="G16838" s="775" t="s">
        <v>7127</v>
      </c>
      <c r="H16838" s="775" t="s">
        <v>7128</v>
      </c>
      <c r="I16838" s="775" t="s">
        <v>7084</v>
      </c>
    </row>
    <row r="16839" spans="1:9">
      <c r="A16839" s="775" t="str">
        <f>Table_wabobpsvr_AzureCalc_AzureCalcRateCard[[#This Row],[ServiceName]]&amp;Table_wabobpsvr_AzureCalc_AzureCalcRateCard[[#This Row],[Price_Level]]&amp;Table_wabobpsvr_AzureCalc_AzureCalcRateCard[[#This Row],[Region]]</f>
        <v>Standard_G5 VM (Windows)D8</v>
      </c>
      <c r="B16839" s="775">
        <v>8</v>
      </c>
      <c r="C16839" s="775" t="s">
        <v>87</v>
      </c>
      <c r="D16839" s="775" t="s">
        <v>176</v>
      </c>
      <c r="E16839" s="775">
        <v>9.7680000000000007</v>
      </c>
      <c r="F16839" s="775" t="s">
        <v>3075</v>
      </c>
      <c r="G16839" s="775" t="s">
        <v>7129</v>
      </c>
      <c r="H16839" s="775" t="s">
        <v>7130</v>
      </c>
      <c r="I16839" s="775" t="s">
        <v>7085</v>
      </c>
    </row>
    <row r="16840" spans="1:9">
      <c r="A16840" s="775" t="str">
        <f>Table_wabobpsvr_AzureCalc_AzureCalcRateCard[[#This Row],[ServiceName]]&amp;Table_wabobpsvr_AzureCalc_AzureCalcRateCard[[#This Row],[Price_Level]]&amp;Table_wabobpsvr_AzureCalc_AzureCalcRateCard[[#This Row],[Region]]</f>
        <v>Standard_G5 VM (Non-Windows)D8</v>
      </c>
      <c r="B16840" s="775">
        <v>8</v>
      </c>
      <c r="C16840" s="775" t="s">
        <v>87</v>
      </c>
      <c r="D16840" s="775" t="s">
        <v>176</v>
      </c>
      <c r="E16840" s="775">
        <v>8.7911999999999999</v>
      </c>
      <c r="F16840" s="775" t="s">
        <v>3054</v>
      </c>
      <c r="G16840" s="775" t="s">
        <v>7131</v>
      </c>
      <c r="H16840" s="775" t="s">
        <v>7132</v>
      </c>
      <c r="I16840" s="775" t="s">
        <v>7086</v>
      </c>
    </row>
    <row r="16841" spans="1:9">
      <c r="A16841" s="775" t="str">
        <f>Table_wabobpsvr_AzureCalc_AzureCalcRateCard[[#This Row],[ServiceName]]&amp;Table_wabobpsvr_AzureCalc_AzureCalcRateCard[[#This Row],[Price_Level]]&amp;Table_wabobpsvr_AzureCalc_AzureCalcRateCard[[#This Row],[Region]]</f>
        <v>Standard_G5 Cloud ServicesD8</v>
      </c>
      <c r="B16841" s="775">
        <v>8</v>
      </c>
      <c r="C16841" s="775" t="s">
        <v>87</v>
      </c>
      <c r="D16841" s="775" t="s">
        <v>176</v>
      </c>
      <c r="E16841" s="775">
        <v>97.68</v>
      </c>
      <c r="F16841" s="775" t="s">
        <v>3036</v>
      </c>
      <c r="G16841" s="775" t="s">
        <v>7133</v>
      </c>
      <c r="H16841" s="775" t="s">
        <v>7134</v>
      </c>
      <c r="I16841" s="775" t="s">
        <v>7087</v>
      </c>
    </row>
    <row r="16842" spans="1:9">
      <c r="A16842" s="775" t="str">
        <f>Table_wabobpsvr_AzureCalc_AzureCalcRateCard[[#This Row],[ServiceName]]&amp;Table_wabobpsvr_AzureCalc_AzureCalcRateCard[[#This Row],[Price_Level]]&amp;Table_wabobpsvr_AzureCalc_AzureCalcRateCard[[#This Row],[Region]]</f>
        <v>SQL DB Premium P11 Database HoursMOSP15</v>
      </c>
      <c r="B16842" s="775">
        <v>15</v>
      </c>
      <c r="C16842" s="775" t="s">
        <v>1071</v>
      </c>
      <c r="D16842" s="775" t="s">
        <v>606</v>
      </c>
      <c r="E16842" s="775">
        <v>10.4166666666667</v>
      </c>
      <c r="F16842" s="775" t="s">
        <v>7250</v>
      </c>
      <c r="G16842" s="775"/>
      <c r="H16842" s="775"/>
      <c r="I16842" s="775" t="s">
        <v>7153</v>
      </c>
    </row>
    <row r="16843" spans="1:9">
      <c r="A16843" s="775" t="str">
        <f>Table_wabobpsvr_AzureCalc_AzureCalcRateCard[[#This Row],[ServiceName]]&amp;Table_wabobpsvr_AzureCalc_AzureCalcRateCard[[#This Row],[Price_Level]]&amp;Table_wabobpsvr_AzureCalc_AzureCalcRateCard[[#This Row],[Region]]</f>
        <v>SQL DB Premium P11 Database HoursMOSP16</v>
      </c>
      <c r="B16843" s="775">
        <v>16</v>
      </c>
      <c r="C16843" s="775" t="s">
        <v>1071</v>
      </c>
      <c r="D16843" s="775" t="s">
        <v>606</v>
      </c>
      <c r="E16843" s="775">
        <v>10.4166666666667</v>
      </c>
      <c r="F16843" s="775" t="s">
        <v>7250</v>
      </c>
      <c r="G16843" s="775"/>
      <c r="H16843" s="775"/>
      <c r="I16843" s="775" t="s">
        <v>7154</v>
      </c>
    </row>
    <row r="16844" spans="1:9">
      <c r="A16844" s="775" t="str">
        <f>Table_wabobpsvr_AzureCalc_AzureCalcRateCard[[#This Row],[ServiceName]]&amp;Table_wabobpsvr_AzureCalc_AzureCalcRateCard[[#This Row],[Price_Level]]&amp;Table_wabobpsvr_AzureCalc_AzureCalcRateCard[[#This Row],[Region]]</f>
        <v>SQL DB Premium P11 Database HoursMOSP13</v>
      </c>
      <c r="B16844" s="775">
        <v>13</v>
      </c>
      <c r="C16844" s="775" t="s">
        <v>1071</v>
      </c>
      <c r="D16844" s="775" t="s">
        <v>606</v>
      </c>
      <c r="E16844" s="775">
        <v>11.4345833333333</v>
      </c>
      <c r="F16844" s="775" t="s">
        <v>7250</v>
      </c>
      <c r="G16844" s="775"/>
      <c r="H16844" s="775"/>
      <c r="I16844" s="775" t="s">
        <v>7155</v>
      </c>
    </row>
    <row r="16845" spans="1:9">
      <c r="A16845" s="1039" t="str">
        <f>Table_wabobpsvr_AzureCalc_AzureCalcRateCard[[#This Row],[ServiceName]]&amp;Table_wabobpsvr_AzureCalc_AzureCalcRateCard[[#This Row],[Price_Level]]&amp;Table_wabobpsvr_AzureCalc_AzureCalcRateCard[[#This Row],[Region]]</f>
        <v>Premium P11 Secondary Geo Database HoursMOSP14</v>
      </c>
      <c r="B16845" s="1039">
        <v>14</v>
      </c>
      <c r="C16845" s="1039" t="s">
        <v>1071</v>
      </c>
      <c r="D16845" s="1039" t="s">
        <v>606</v>
      </c>
      <c r="E16845" s="1039">
        <v>8.8070833333333294</v>
      </c>
      <c r="F16845" s="1039" t="s">
        <v>7147</v>
      </c>
      <c r="G16845" s="775"/>
      <c r="H16845" s="775"/>
      <c r="I16845" s="775" t="s">
        <v>7156</v>
      </c>
    </row>
    <row r="16846" spans="1:9">
      <c r="A16846" s="775" t="str">
        <f>Table_wabobpsvr_AzureCalc_AzureCalcRateCard[[#This Row],[ServiceName]]&amp;Table_wabobpsvr_AzureCalc_AzureCalcRateCard[[#This Row],[Price_Level]]&amp;Table_wabobpsvr_AzureCalc_AzureCalcRateCard[[#This Row],[Region]]</f>
        <v>Premium P11 Secondary Geo Database HoursMOSP</v>
      </c>
      <c r="B16846" s="775"/>
      <c r="C16846" s="775" t="s">
        <v>1071</v>
      </c>
      <c r="D16846" s="775" t="s">
        <v>606</v>
      </c>
      <c r="E16846" s="775">
        <v>7.0566666666666702</v>
      </c>
      <c r="F16846" s="775" t="s">
        <v>7147</v>
      </c>
      <c r="G16846" s="775"/>
      <c r="H16846" s="775"/>
      <c r="I16846" s="775" t="s">
        <v>7157</v>
      </c>
    </row>
    <row r="16847" spans="1:9">
      <c r="A16847" s="775" t="str">
        <f>Table_wabobpsvr_AzureCalc_AzureCalcRateCard[[#This Row],[ServiceName]]&amp;Table_wabobpsvr_AzureCalc_AzureCalcRateCard[[#This Row],[Price_Level]]&amp;Table_wabobpsvr_AzureCalc_AzureCalcRateCard[[#This Row],[Region]]</f>
        <v>SQL DB Premium P11 Database HoursA15</v>
      </c>
      <c r="B16847" s="775">
        <v>15</v>
      </c>
      <c r="C16847" s="775" t="s">
        <v>1071</v>
      </c>
      <c r="D16847" s="775" t="s">
        <v>174</v>
      </c>
      <c r="E16847" s="775">
        <v>10.1041666666667</v>
      </c>
      <c r="F16847" s="775" t="s">
        <v>7250</v>
      </c>
      <c r="G16847" s="775" t="s">
        <v>7158</v>
      </c>
      <c r="H16847" s="775" t="s">
        <v>7159</v>
      </c>
      <c r="I16847" s="775" t="s">
        <v>7153</v>
      </c>
    </row>
    <row r="16848" spans="1:9">
      <c r="A16848" s="775" t="str">
        <f>Table_wabobpsvr_AzureCalc_AzureCalcRateCard[[#This Row],[ServiceName]]&amp;Table_wabobpsvr_AzureCalc_AzureCalcRateCard[[#This Row],[Price_Level]]&amp;Table_wabobpsvr_AzureCalc_AzureCalcRateCard[[#This Row],[Region]]</f>
        <v>SQL DB Premium P11 Database HoursA16</v>
      </c>
      <c r="B16848" s="775">
        <v>16</v>
      </c>
      <c r="C16848" s="775" t="s">
        <v>1071</v>
      </c>
      <c r="D16848" s="775" t="s">
        <v>174</v>
      </c>
      <c r="E16848" s="775">
        <v>10.1041666666667</v>
      </c>
      <c r="F16848" s="775" t="s">
        <v>7250</v>
      </c>
      <c r="G16848" s="775" t="s">
        <v>7160</v>
      </c>
      <c r="H16848" s="775" t="s">
        <v>7161</v>
      </c>
      <c r="I16848" s="775" t="s">
        <v>7154</v>
      </c>
    </row>
    <row r="16849" spans="1:9">
      <c r="A16849" s="775" t="str">
        <f>Table_wabobpsvr_AzureCalc_AzureCalcRateCard[[#This Row],[ServiceName]]&amp;Table_wabobpsvr_AzureCalc_AzureCalcRateCard[[#This Row],[Price_Level]]&amp;Table_wabobpsvr_AzureCalc_AzureCalcRateCard[[#This Row],[Region]]</f>
        <v>SQL DB Premium P11 Database HoursA13</v>
      </c>
      <c r="B16849" s="775">
        <v>13</v>
      </c>
      <c r="C16849" s="775" t="s">
        <v>1071</v>
      </c>
      <c r="D16849" s="775" t="s">
        <v>174</v>
      </c>
      <c r="E16849" s="775">
        <v>11.091545833333299</v>
      </c>
      <c r="F16849" s="775" t="s">
        <v>7250</v>
      </c>
      <c r="G16849" s="775" t="s">
        <v>7162</v>
      </c>
      <c r="H16849" s="775" t="s">
        <v>7163</v>
      </c>
      <c r="I16849" s="775" t="s">
        <v>7155</v>
      </c>
    </row>
    <row r="16850" spans="1:9">
      <c r="A16850" s="775" t="str">
        <f>Table_wabobpsvr_AzureCalc_AzureCalcRateCard[[#This Row],[ServiceName]]&amp;Table_wabobpsvr_AzureCalc_AzureCalcRateCard[[#This Row],[Price_Level]]&amp;Table_wabobpsvr_AzureCalc_AzureCalcRateCard[[#This Row],[Region]]</f>
        <v>SQL DB Premium P11 Database HoursA11</v>
      </c>
      <c r="B16850" s="775">
        <v>11</v>
      </c>
      <c r="C16850" s="775" t="s">
        <v>1071</v>
      </c>
      <c r="D16850" s="775" t="s">
        <v>174</v>
      </c>
      <c r="E16850" s="775">
        <v>10.330500000000001</v>
      </c>
      <c r="F16850" s="775" t="s">
        <v>7250</v>
      </c>
      <c r="G16850" s="775" t="s">
        <v>7164</v>
      </c>
      <c r="H16850" s="775" t="s">
        <v>7165</v>
      </c>
      <c r="I16850" s="775" t="s">
        <v>7135</v>
      </c>
    </row>
    <row r="16851" spans="1:9">
      <c r="A16851" s="775" t="str">
        <f>Table_wabobpsvr_AzureCalc_AzureCalcRateCard[[#This Row],[ServiceName]]&amp;Table_wabobpsvr_AzureCalc_AzureCalcRateCard[[#This Row],[Price_Level]]&amp;Table_wabobpsvr_AzureCalc_AzureCalcRateCard[[#This Row],[Region]]</f>
        <v>SQL DB Premium P11 Database HoursA12</v>
      </c>
      <c r="B16851" s="775">
        <v>12</v>
      </c>
      <c r="C16851" s="775" t="s">
        <v>1071</v>
      </c>
      <c r="D16851" s="775" t="s">
        <v>174</v>
      </c>
      <c r="E16851" s="775">
        <v>10.330500000000001</v>
      </c>
      <c r="F16851" s="775" t="s">
        <v>7250</v>
      </c>
      <c r="G16851" s="775" t="s">
        <v>7166</v>
      </c>
      <c r="H16851" s="775" t="s">
        <v>7167</v>
      </c>
      <c r="I16851" s="775" t="s">
        <v>7136</v>
      </c>
    </row>
    <row r="16852" spans="1:9">
      <c r="A16852" s="775" t="str">
        <f>Table_wabobpsvr_AzureCalc_AzureCalcRateCard[[#This Row],[ServiceName]]&amp;Table_wabobpsvr_AzureCalc_AzureCalcRateCard[[#This Row],[Price_Level]]&amp;Table_wabobpsvr_AzureCalc_AzureCalcRateCard[[#This Row],[Region]]</f>
        <v>SQL DB Premium P11 Database HoursA14</v>
      </c>
      <c r="B16852" s="775">
        <v>14</v>
      </c>
      <c r="C16852" s="775" t="s">
        <v>1071</v>
      </c>
      <c r="D16852" s="775" t="s">
        <v>174</v>
      </c>
      <c r="E16852" s="775">
        <v>11.390224999999999</v>
      </c>
      <c r="F16852" s="775" t="s">
        <v>7250</v>
      </c>
      <c r="G16852" s="775" t="s">
        <v>7168</v>
      </c>
      <c r="H16852" s="775" t="s">
        <v>7169</v>
      </c>
      <c r="I16852" s="775" t="s">
        <v>7137</v>
      </c>
    </row>
    <row r="16853" spans="1:9">
      <c r="A16853" s="775" t="str">
        <f>Table_wabobpsvr_AzureCalc_AzureCalcRateCard[[#This Row],[ServiceName]]&amp;Table_wabobpsvr_AzureCalc_AzureCalcRateCard[[#This Row],[Price_Level]]&amp;Table_wabobpsvr_AzureCalc_AzureCalcRateCard[[#This Row],[Region]]</f>
        <v>SQL DB Premium P11 Database HoursA</v>
      </c>
      <c r="B16853" s="775"/>
      <c r="C16853" s="775" t="s">
        <v>1071</v>
      </c>
      <c r="D16853" s="775" t="s">
        <v>174</v>
      </c>
      <c r="E16853" s="775">
        <v>9.1264874999999996</v>
      </c>
      <c r="F16853" s="775" t="s">
        <v>7250</v>
      </c>
      <c r="G16853" s="775" t="s">
        <v>7170</v>
      </c>
      <c r="H16853" s="775" t="s">
        <v>7171</v>
      </c>
      <c r="I16853" s="775" t="s">
        <v>7138</v>
      </c>
    </row>
    <row r="16854" spans="1:9">
      <c r="A16854" s="775" t="str">
        <f>Table_wabobpsvr_AzureCalc_AzureCalcRateCard[[#This Row],[ServiceName]]&amp;Table_wabobpsvr_AzureCalc_AzureCalcRateCard[[#This Row],[Price_Level]]&amp;Table_wabobpsvr_AzureCalc_AzureCalcRateCard[[#This Row],[Region]]</f>
        <v>Premium P11 Secondary Active Geo Database HoursA15</v>
      </c>
      <c r="B16854" s="775">
        <v>15</v>
      </c>
      <c r="C16854" s="775" t="s">
        <v>1071</v>
      </c>
      <c r="D16854" s="775" t="s">
        <v>174</v>
      </c>
      <c r="E16854" s="775">
        <v>10.1041666666667</v>
      </c>
      <c r="F16854" s="775" t="s">
        <v>7139</v>
      </c>
      <c r="G16854" s="775" t="s">
        <v>7172</v>
      </c>
      <c r="H16854" s="775" t="s">
        <v>7173</v>
      </c>
      <c r="I16854" s="775" t="s">
        <v>7140</v>
      </c>
    </row>
    <row r="16855" spans="1:9">
      <c r="A16855" s="775" t="str">
        <f>Table_wabobpsvr_AzureCalc_AzureCalcRateCard[[#This Row],[ServiceName]]&amp;Table_wabobpsvr_AzureCalc_AzureCalcRateCard[[#This Row],[Price_Level]]&amp;Table_wabobpsvr_AzureCalc_AzureCalcRateCard[[#This Row],[Region]]</f>
        <v>Premium P11 Secondary Active Geo Database HoursA16</v>
      </c>
      <c r="B16855" s="775">
        <v>16</v>
      </c>
      <c r="C16855" s="775" t="s">
        <v>1071</v>
      </c>
      <c r="D16855" s="775" t="s">
        <v>174</v>
      </c>
      <c r="E16855" s="775">
        <v>10.1041666666667</v>
      </c>
      <c r="F16855" s="775" t="s">
        <v>7139</v>
      </c>
      <c r="G16855" s="775" t="s">
        <v>7174</v>
      </c>
      <c r="H16855" s="775" t="s">
        <v>7175</v>
      </c>
      <c r="I16855" s="775" t="s">
        <v>7141</v>
      </c>
    </row>
    <row r="16856" spans="1:9">
      <c r="A16856" s="775" t="str">
        <f>Table_wabobpsvr_AzureCalc_AzureCalcRateCard[[#This Row],[ServiceName]]&amp;Table_wabobpsvr_AzureCalc_AzureCalcRateCard[[#This Row],[Price_Level]]&amp;Table_wabobpsvr_AzureCalc_AzureCalcRateCard[[#This Row],[Region]]</f>
        <v>Premium P11 Secondary Active Geo Database HoursA13</v>
      </c>
      <c r="B16856" s="775">
        <v>13</v>
      </c>
      <c r="C16856" s="775" t="s">
        <v>1071</v>
      </c>
      <c r="D16856" s="775" t="s">
        <v>174</v>
      </c>
      <c r="E16856" s="775">
        <v>11.091545833333299</v>
      </c>
      <c r="F16856" s="775" t="s">
        <v>7139</v>
      </c>
      <c r="G16856" s="775" t="s">
        <v>7176</v>
      </c>
      <c r="H16856" s="775" t="s">
        <v>7177</v>
      </c>
      <c r="I16856" s="775" t="s">
        <v>7142</v>
      </c>
    </row>
    <row r="16857" spans="1:9">
      <c r="A16857" s="775" t="str">
        <f>Table_wabobpsvr_AzureCalc_AzureCalcRateCard[[#This Row],[ServiceName]]&amp;Table_wabobpsvr_AzureCalc_AzureCalcRateCard[[#This Row],[Price_Level]]&amp;Table_wabobpsvr_AzureCalc_AzureCalcRateCard[[#This Row],[Region]]</f>
        <v>Premium P11 Secondary Active Geo Database HoursA11</v>
      </c>
      <c r="B16857" s="775">
        <v>11</v>
      </c>
      <c r="C16857" s="775" t="s">
        <v>1071</v>
      </c>
      <c r="D16857" s="775" t="s">
        <v>174</v>
      </c>
      <c r="E16857" s="775">
        <v>10.330500000000001</v>
      </c>
      <c r="F16857" s="775" t="s">
        <v>7139</v>
      </c>
      <c r="G16857" s="775" t="s">
        <v>7178</v>
      </c>
      <c r="H16857" s="775" t="s">
        <v>7179</v>
      </c>
      <c r="I16857" s="775" t="s">
        <v>7143</v>
      </c>
    </row>
    <row r="16858" spans="1:9">
      <c r="A16858" s="775" t="str">
        <f>Table_wabobpsvr_AzureCalc_AzureCalcRateCard[[#This Row],[ServiceName]]&amp;Table_wabobpsvr_AzureCalc_AzureCalcRateCard[[#This Row],[Price_Level]]&amp;Table_wabobpsvr_AzureCalc_AzureCalcRateCard[[#This Row],[Region]]</f>
        <v>Premium P11 Secondary Active Geo Database HoursA12</v>
      </c>
      <c r="B16858" s="775">
        <v>12</v>
      </c>
      <c r="C16858" s="775" t="s">
        <v>1071</v>
      </c>
      <c r="D16858" s="775" t="s">
        <v>174</v>
      </c>
      <c r="E16858" s="775">
        <v>10.330500000000001</v>
      </c>
      <c r="F16858" s="775" t="s">
        <v>7139</v>
      </c>
      <c r="G16858" s="775" t="s">
        <v>7180</v>
      </c>
      <c r="H16858" s="775" t="s">
        <v>7181</v>
      </c>
      <c r="I16858" s="775" t="s">
        <v>7144</v>
      </c>
    </row>
    <row r="16859" spans="1:9">
      <c r="A16859" s="775" t="str">
        <f>Table_wabobpsvr_AzureCalc_AzureCalcRateCard[[#This Row],[ServiceName]]&amp;Table_wabobpsvr_AzureCalc_AzureCalcRateCard[[#This Row],[Price_Level]]&amp;Table_wabobpsvr_AzureCalc_AzureCalcRateCard[[#This Row],[Region]]</f>
        <v>Premium P11 Secondary Active Geo Database HoursA14</v>
      </c>
      <c r="B16859" s="775">
        <v>14</v>
      </c>
      <c r="C16859" s="775" t="s">
        <v>1071</v>
      </c>
      <c r="D16859" s="775" t="s">
        <v>174</v>
      </c>
      <c r="E16859" s="775">
        <v>11.390224999999999</v>
      </c>
      <c r="F16859" s="775" t="s">
        <v>7139</v>
      </c>
      <c r="G16859" s="775" t="s">
        <v>7182</v>
      </c>
      <c r="H16859" s="775" t="s">
        <v>7183</v>
      </c>
      <c r="I16859" s="775" t="s">
        <v>7145</v>
      </c>
    </row>
    <row r="16860" spans="1:9">
      <c r="A16860" s="775" t="str">
        <f>Table_wabobpsvr_AzureCalc_AzureCalcRateCard[[#This Row],[ServiceName]]&amp;Table_wabobpsvr_AzureCalc_AzureCalcRateCard[[#This Row],[Price_Level]]&amp;Table_wabobpsvr_AzureCalc_AzureCalcRateCard[[#This Row],[Region]]</f>
        <v>Premium P11 Secondary Active Geo Database HoursA</v>
      </c>
      <c r="B16860" s="775"/>
      <c r="C16860" s="775" t="s">
        <v>1071</v>
      </c>
      <c r="D16860" s="775" t="s">
        <v>174</v>
      </c>
      <c r="E16860" s="775">
        <v>9.1264874999999996</v>
      </c>
      <c r="F16860" s="775" t="s">
        <v>7139</v>
      </c>
      <c r="G16860" s="775" t="s">
        <v>7184</v>
      </c>
      <c r="H16860" s="775" t="s">
        <v>7185</v>
      </c>
      <c r="I16860" s="775" t="s">
        <v>7146</v>
      </c>
    </row>
    <row r="16861" spans="1:9">
      <c r="A16861" s="775" t="str">
        <f>Table_wabobpsvr_AzureCalc_AzureCalcRateCard[[#This Row],[ServiceName]]&amp;Table_wabobpsvr_AzureCalc_AzureCalcRateCard[[#This Row],[Price_Level]]&amp;Table_wabobpsvr_AzureCalc_AzureCalcRateCard[[#This Row],[Region]]</f>
        <v>Premium P11 Secondary Geo Database HoursA15</v>
      </c>
      <c r="B16861" s="775">
        <v>15</v>
      </c>
      <c r="C16861" s="775" t="s">
        <v>1071</v>
      </c>
      <c r="D16861" s="775" t="s">
        <v>174</v>
      </c>
      <c r="E16861" s="775">
        <v>181.87</v>
      </c>
      <c r="F16861" s="775" t="s">
        <v>7147</v>
      </c>
      <c r="G16861" s="775" t="s">
        <v>7186</v>
      </c>
      <c r="H16861" s="775" t="s">
        <v>7187</v>
      </c>
      <c r="I16861" s="775" t="s">
        <v>7148</v>
      </c>
    </row>
    <row r="16862" spans="1:9">
      <c r="A16862" s="775" t="str">
        <f>Table_wabobpsvr_AzureCalc_AzureCalcRateCard[[#This Row],[ServiceName]]&amp;Table_wabobpsvr_AzureCalc_AzureCalcRateCard[[#This Row],[Price_Level]]&amp;Table_wabobpsvr_AzureCalc_AzureCalcRateCard[[#This Row],[Region]]</f>
        <v>Standard_G4 VM (Non-Windows)D</v>
      </c>
      <c r="B16862" s="775"/>
      <c r="C16862" s="775" t="s">
        <v>4235</v>
      </c>
      <c r="D16862" s="775" t="s">
        <v>176</v>
      </c>
      <c r="E16862" s="775">
        <v>999999</v>
      </c>
      <c r="F16862" s="775" t="s">
        <v>3051</v>
      </c>
      <c r="G16862" s="775" t="s">
        <v>4235</v>
      </c>
      <c r="H16862" s="775" t="s">
        <v>4235</v>
      </c>
      <c r="I16862" s="775" t="s">
        <v>4235</v>
      </c>
    </row>
    <row r="16863" spans="1:9">
      <c r="A16863" s="775" t="str">
        <f>Table_wabobpsvr_AzureCalc_AzureCalcRateCard[[#This Row],[ServiceName]]&amp;Table_wabobpsvr_AzureCalc_AzureCalcRateCard[[#This Row],[Price_Level]]&amp;Table_wabobpsvr_AzureCalc_AzureCalcRateCard[[#This Row],[Region]]</f>
        <v>Standard_G5 VM (Non-Windows)MOSP</v>
      </c>
      <c r="B16863" s="775"/>
      <c r="C16863" s="775" t="s">
        <v>4235</v>
      </c>
      <c r="D16863" s="775" t="s">
        <v>606</v>
      </c>
      <c r="E16863" s="775">
        <v>999999</v>
      </c>
      <c r="F16863" s="775" t="s">
        <v>3054</v>
      </c>
      <c r="G16863" s="775" t="s">
        <v>4235</v>
      </c>
      <c r="H16863" s="775" t="s">
        <v>4235</v>
      </c>
      <c r="I16863" s="775" t="s">
        <v>4235</v>
      </c>
    </row>
    <row r="16864" spans="1:9">
      <c r="A16864" s="775" t="str">
        <f>Table_wabobpsvr_AzureCalc_AzureCalcRateCard[[#This Row],[ServiceName]]&amp;Table_wabobpsvr_AzureCalc_AzureCalcRateCard[[#This Row],[Price_Level]]&amp;Table_wabobpsvr_AzureCalc_AzureCalcRateCard[[#This Row],[Region]]</f>
        <v>Standard_G5 VM (Non-Windows)A</v>
      </c>
      <c r="B16864" s="775"/>
      <c r="C16864" s="775" t="s">
        <v>4235</v>
      </c>
      <c r="D16864" s="775" t="s">
        <v>174</v>
      </c>
      <c r="E16864" s="775">
        <v>999999</v>
      </c>
      <c r="F16864" s="775" t="s">
        <v>3054</v>
      </c>
      <c r="G16864" s="775" t="s">
        <v>4235</v>
      </c>
      <c r="H16864" s="775" t="s">
        <v>4235</v>
      </c>
      <c r="I16864" s="775" t="s">
        <v>4235</v>
      </c>
    </row>
    <row r="16865" spans="1:9">
      <c r="A16865" s="775" t="str">
        <f>Table_wabobpsvr_AzureCalc_AzureCalcRateCard[[#This Row],[ServiceName]]&amp;Table_wabobpsvr_AzureCalc_AzureCalcRateCard[[#This Row],[Price_Level]]&amp;Table_wabobpsvr_AzureCalc_AzureCalcRateCard[[#This Row],[Region]]</f>
        <v>Standard_G5 VM (Non-Windows)B</v>
      </c>
      <c r="B16865" s="775"/>
      <c r="C16865" s="775" t="s">
        <v>4235</v>
      </c>
      <c r="D16865" s="775" t="s">
        <v>175</v>
      </c>
      <c r="E16865" s="775">
        <v>999999</v>
      </c>
      <c r="F16865" s="775" t="s">
        <v>3054</v>
      </c>
      <c r="G16865" s="775" t="s">
        <v>4235</v>
      </c>
      <c r="H16865" s="775" t="s">
        <v>4235</v>
      </c>
      <c r="I16865" s="775" t="s">
        <v>4235</v>
      </c>
    </row>
    <row r="16866" spans="1:9">
      <c r="A16866" s="775" t="str">
        <f>Table_wabobpsvr_AzureCalc_AzureCalcRateCard[[#This Row],[ServiceName]]&amp;Table_wabobpsvr_AzureCalc_AzureCalcRateCard[[#This Row],[Price_Level]]&amp;Table_wabobpsvr_AzureCalc_AzureCalcRateCard[[#This Row],[Region]]</f>
        <v>Automation Standard UnitsMOSP</v>
      </c>
      <c r="B16866" s="775"/>
      <c r="C16866" s="775" t="s">
        <v>574</v>
      </c>
      <c r="D16866" s="775" t="s">
        <v>606</v>
      </c>
      <c r="E16866" s="775">
        <v>999999</v>
      </c>
      <c r="F16866" s="775" t="s">
        <v>1153</v>
      </c>
      <c r="G16866" s="775" t="s">
        <v>4235</v>
      </c>
      <c r="H16866" s="775" t="s">
        <v>4235</v>
      </c>
      <c r="I16866" s="775" t="s">
        <v>4614</v>
      </c>
    </row>
    <row r="16867" spans="1:9">
      <c r="A16867" s="775" t="str">
        <f>Table_wabobpsvr_AzureCalc_AzureCalcRateCard[[#This Row],[ServiceName]]&amp;Table_wabobpsvr_AzureCalc_AzureCalcRateCard[[#This Row],[Price_Level]]&amp;Table_wabobpsvr_AzureCalc_AzureCalcRateCard[[#This Row],[Region]]</f>
        <v>Automation Standard UnitsA</v>
      </c>
      <c r="B16867" s="775"/>
      <c r="C16867" s="775" t="s">
        <v>574</v>
      </c>
      <c r="D16867" s="775" t="s">
        <v>174</v>
      </c>
      <c r="E16867" s="775">
        <v>999999</v>
      </c>
      <c r="F16867" s="775" t="s">
        <v>1153</v>
      </c>
      <c r="G16867" s="775" t="s">
        <v>4235</v>
      </c>
      <c r="H16867" s="775" t="s">
        <v>4235</v>
      </c>
      <c r="I16867" s="775" t="s">
        <v>4614</v>
      </c>
    </row>
    <row r="16868" spans="1:9">
      <c r="A16868" s="775" t="str">
        <f>Table_wabobpsvr_AzureCalc_AzureCalcRateCard[[#This Row],[ServiceName]]&amp;Table_wabobpsvr_AzureCalc_AzureCalcRateCard[[#This Row],[Price_Level]]&amp;Table_wabobpsvr_AzureCalc_AzureCalcRateCard[[#This Row],[Region]]</f>
        <v>Automation Standard UnitsB</v>
      </c>
      <c r="B16868" s="775"/>
      <c r="C16868" s="775" t="s">
        <v>574</v>
      </c>
      <c r="D16868" s="775" t="s">
        <v>175</v>
      </c>
      <c r="E16868" s="775">
        <v>999999</v>
      </c>
      <c r="F16868" s="775" t="s">
        <v>1153</v>
      </c>
      <c r="G16868" s="775" t="s">
        <v>4235</v>
      </c>
      <c r="H16868" s="775" t="s">
        <v>4235</v>
      </c>
      <c r="I16868" s="775" t="s">
        <v>4614</v>
      </c>
    </row>
    <row r="16869" spans="1:9">
      <c r="A16869" s="775" t="str">
        <f>Table_wabobpsvr_AzureCalc_AzureCalcRateCard[[#This Row],[ServiceName]]&amp;Table_wabobpsvr_AzureCalc_AzureCalcRateCard[[#This Row],[Price_Level]]&amp;Table_wabobpsvr_AzureCalc_AzureCalcRateCard[[#This Row],[Region]]</f>
        <v>Automation Standard UnitsC</v>
      </c>
      <c r="B16869" s="775"/>
      <c r="C16869" s="775" t="s">
        <v>574</v>
      </c>
      <c r="D16869" s="775" t="s">
        <v>177</v>
      </c>
      <c r="E16869" s="775">
        <v>999999</v>
      </c>
      <c r="F16869" s="775" t="s">
        <v>1153</v>
      </c>
      <c r="G16869" s="775" t="s">
        <v>4235</v>
      </c>
      <c r="H16869" s="775" t="s">
        <v>4235</v>
      </c>
      <c r="I16869" s="775" t="s">
        <v>4614</v>
      </c>
    </row>
    <row r="16870" spans="1:9">
      <c r="A16870" s="775" t="str">
        <f>Table_wabobpsvr_AzureCalc_AzureCalcRateCard[[#This Row],[ServiceName]]&amp;Table_wabobpsvr_AzureCalc_AzureCalcRateCard[[#This Row],[Price_Level]]&amp;Table_wabobpsvr_AzureCalc_AzureCalcRateCard[[#This Row],[Region]]</f>
        <v>Automation Standard UnitsD</v>
      </c>
      <c r="B16870" s="775"/>
      <c r="C16870" s="775" t="s">
        <v>574</v>
      </c>
      <c r="D16870" s="775" t="s">
        <v>176</v>
      </c>
      <c r="E16870" s="775">
        <v>999999</v>
      </c>
      <c r="F16870" s="775" t="s">
        <v>1153</v>
      </c>
      <c r="G16870" s="775" t="s">
        <v>4235</v>
      </c>
      <c r="H16870" s="775" t="s">
        <v>4235</v>
      </c>
      <c r="I16870" s="775" t="s">
        <v>4614</v>
      </c>
    </row>
    <row r="16871" spans="1:9">
      <c r="A16871" s="1039" t="str">
        <f>Table_wabobpsvr_AzureCalc_AzureCalcRateCard[[#This Row],[ServiceName]]&amp;Table_wabobpsvr_AzureCalc_AzureCalcRateCard[[#This Row],[Price_Level]]&amp;Table_wabobpsvr_AzureCalc_AzureCalcRateCard[[#This Row],[Region]]</f>
        <v>Standard_G5 VM (Non-Windows)C</v>
      </c>
      <c r="B16871" s="1039"/>
      <c r="C16871" s="1039" t="s">
        <v>4235</v>
      </c>
      <c r="D16871" s="1039" t="s">
        <v>177</v>
      </c>
      <c r="E16871" s="1039">
        <v>999999</v>
      </c>
      <c r="F16871" s="1039" t="s">
        <v>3054</v>
      </c>
      <c r="G16871" s="775" t="s">
        <v>4235</v>
      </c>
      <c r="H16871" s="775" t="s">
        <v>4235</v>
      </c>
      <c r="I16871" s="775" t="s">
        <v>4235</v>
      </c>
    </row>
    <row r="16872" spans="1:9">
      <c r="A16872" s="1039" t="str">
        <f>Table_wabobpsvr_AzureCalc_AzureCalcRateCard[[#This Row],[ServiceName]]&amp;Table_wabobpsvr_AzureCalc_AzureCalcRateCard[[#This Row],[Price_Level]]&amp;Table_wabobpsvr_AzureCalc_AzureCalcRateCard[[#This Row],[Region]]</f>
        <v>A8 Cloud ServicesB</v>
      </c>
      <c r="B16872" s="1039"/>
      <c r="C16872" s="1039" t="s">
        <v>680</v>
      </c>
      <c r="D16872" s="1039" t="s">
        <v>175</v>
      </c>
      <c r="E16872" s="1039">
        <v>999999</v>
      </c>
      <c r="F16872" s="1039" t="s">
        <v>695</v>
      </c>
      <c r="G16872" s="775" t="s">
        <v>3021</v>
      </c>
      <c r="H16872" s="775" t="s">
        <v>3022</v>
      </c>
      <c r="I16872" s="775" t="s">
        <v>7791</v>
      </c>
    </row>
    <row r="16873" spans="1:9">
      <c r="A16873" s="1039" t="str">
        <f>Table_wabobpsvr_AzureCalc_AzureCalcRateCard[[#This Row],[ServiceName]]&amp;Table_wabobpsvr_AzureCalc_AzureCalcRateCard[[#This Row],[Price_Level]]&amp;Table_wabobpsvr_AzureCalc_AzureCalcRateCard[[#This Row],[Region]]</f>
        <v>A8 Cloud ServicesC</v>
      </c>
      <c r="B16873" s="1039"/>
      <c r="C16873" s="1039" t="s">
        <v>680</v>
      </c>
      <c r="D16873" s="1039" t="s">
        <v>177</v>
      </c>
      <c r="E16873" s="1039">
        <v>999999</v>
      </c>
      <c r="F16873" s="1039" t="s">
        <v>695</v>
      </c>
      <c r="G16873" s="775" t="s">
        <v>3021</v>
      </c>
      <c r="H16873" s="775" t="s">
        <v>3022</v>
      </c>
      <c r="I16873" s="775" t="s">
        <v>7791</v>
      </c>
    </row>
    <row r="16874" spans="1:9">
      <c r="A16874" s="1039" t="str">
        <f>Table_wabobpsvr_AzureCalc_AzureCalcRateCard[[#This Row],[ServiceName]]&amp;Table_wabobpsvr_AzureCalc_AzureCalcRateCard[[#This Row],[Price_Level]]&amp;Table_wabobpsvr_AzureCalc_AzureCalcRateCard[[#This Row],[Region]]</f>
        <v>A8 Cloud ServicesD</v>
      </c>
      <c r="B16874" s="1039"/>
      <c r="C16874" s="1039" t="s">
        <v>680</v>
      </c>
      <c r="D16874" s="1039" t="s">
        <v>176</v>
      </c>
      <c r="E16874" s="1039">
        <v>999999</v>
      </c>
      <c r="F16874" s="1039" t="s">
        <v>695</v>
      </c>
      <c r="G16874" s="775" t="s">
        <v>3021</v>
      </c>
      <c r="H16874" s="775" t="s">
        <v>3022</v>
      </c>
      <c r="I16874" s="775" t="s">
        <v>7791</v>
      </c>
    </row>
    <row r="16875" spans="1:9">
      <c r="A16875" s="1039" t="str">
        <f>Table_wabobpsvr_AzureCalc_AzureCalcRateCard[[#This Row],[ServiceName]]&amp;Table_wabobpsvr_AzureCalc_AzureCalcRateCard[[#This Row],[Price_Level]]&amp;Table_wabobpsvr_AzureCalc_AzureCalcRateCard[[#This Row],[Region]]</f>
        <v>IP SSLD14</v>
      </c>
      <c r="B16875" s="1039">
        <v>14</v>
      </c>
      <c r="C16875" s="1039" t="s">
        <v>87</v>
      </c>
      <c r="D16875" s="1039" t="s">
        <v>176</v>
      </c>
      <c r="E16875" s="1039">
        <v>999999</v>
      </c>
      <c r="F16875" s="1039" t="s">
        <v>302</v>
      </c>
      <c r="G16875" s="775" t="s">
        <v>4235</v>
      </c>
      <c r="H16875" s="775" t="s">
        <v>4235</v>
      </c>
      <c r="I16875" s="775" t="s">
        <v>4235</v>
      </c>
    </row>
    <row r="16876" spans="1:9">
      <c r="A16876" s="1039" t="str">
        <f>Table_wabobpsvr_AzureCalc_AzureCalcRateCard[[#This Row],[ServiceName]]&amp;Table_wabobpsvr_AzureCalc_AzureCalcRateCard[[#This Row],[Price_Level]]&amp;Table_wabobpsvr_AzureCalc_AzureCalcRateCard[[#This Row],[Region]]</f>
        <v>Custom Domain Resale (Domains)D14</v>
      </c>
      <c r="B16876" s="1039">
        <v>14</v>
      </c>
      <c r="C16876" s="1039" t="s">
        <v>87</v>
      </c>
      <c r="D16876" s="1039" t="s">
        <v>176</v>
      </c>
      <c r="E16876" s="1039">
        <v>999999</v>
      </c>
      <c r="F16876" s="1039" t="s">
        <v>4529</v>
      </c>
      <c r="G16876" s="775" t="s">
        <v>4235</v>
      </c>
      <c r="H16876" s="775" t="s">
        <v>4235</v>
      </c>
      <c r="I16876" s="775" t="s">
        <v>4235</v>
      </c>
    </row>
    <row r="16877" spans="1:9">
      <c r="A16877" s="1039" t="str">
        <f>Table_wabobpsvr_AzureCalc_AzureCalcRateCard[[#This Row],[ServiceName]]&amp;Table_wabobpsvr_AzureCalc_AzureCalcRateCard[[#This Row],[Price_Level]]&amp;Table_wabobpsvr_AzureCalc_AzureCalcRateCard[[#This Row],[Region]]</f>
        <v>Premium Medium App Service HoursMOSP14</v>
      </c>
      <c r="B16877" s="1039">
        <v>14</v>
      </c>
      <c r="C16877" s="1039" t="s">
        <v>87</v>
      </c>
      <c r="D16877" s="1039" t="s">
        <v>606</v>
      </c>
      <c r="E16877" s="1039">
        <v>999999</v>
      </c>
      <c r="F16877" s="1039" t="s">
        <v>4417</v>
      </c>
      <c r="G16877" s="775" t="s">
        <v>4235</v>
      </c>
      <c r="H16877" s="775" t="s">
        <v>4235</v>
      </c>
      <c r="I16877" s="775" t="s">
        <v>4235</v>
      </c>
    </row>
    <row r="16878" spans="1:9">
      <c r="A16878" s="1039" t="str">
        <f>Table_wabobpsvr_AzureCalc_AzureCalcRateCard[[#This Row],[ServiceName]]&amp;Table_wabobpsvr_AzureCalc_AzureCalcRateCard[[#This Row],[Price_Level]]&amp;Table_wabobpsvr_AzureCalc_AzureCalcRateCard[[#This Row],[Region]]</f>
        <v>Premium Medium App Service HoursA14</v>
      </c>
      <c r="B16878" s="1039">
        <v>14</v>
      </c>
      <c r="C16878" s="1039" t="s">
        <v>87</v>
      </c>
      <c r="D16878" s="1039" t="s">
        <v>174</v>
      </c>
      <c r="E16878" s="1039">
        <v>999999</v>
      </c>
      <c r="F16878" s="1039" t="s">
        <v>4417</v>
      </c>
      <c r="G16878" s="775" t="s">
        <v>4235</v>
      </c>
      <c r="H16878" s="775" t="s">
        <v>4235</v>
      </c>
      <c r="I16878" s="775" t="s">
        <v>4235</v>
      </c>
    </row>
    <row r="16879" spans="1:9">
      <c r="A16879" s="1039" t="str">
        <f>Table_wabobpsvr_AzureCalc_AzureCalcRateCard[[#This Row],[ServiceName]]&amp;Table_wabobpsvr_AzureCalc_AzureCalcRateCard[[#This Row],[Price_Level]]&amp;Table_wabobpsvr_AzureCalc_AzureCalcRateCard[[#This Row],[Region]]</f>
        <v>IoT Hub - Low FrequencyD2</v>
      </c>
      <c r="B16879" s="1039">
        <v>2</v>
      </c>
      <c r="C16879" s="1039"/>
      <c r="D16879" s="1039" t="s">
        <v>176</v>
      </c>
      <c r="E16879" s="1039">
        <v>999999</v>
      </c>
      <c r="F16879" s="1039" t="s">
        <v>7356</v>
      </c>
      <c r="G16879" s="775"/>
      <c r="H16879" s="775"/>
      <c r="I16879" s="775"/>
    </row>
    <row r="16880" spans="1:9">
      <c r="A16880" s="1039" t="str">
        <f>Table_wabobpsvr_AzureCalc_AzureCalcRateCard[[#This Row],[ServiceName]]&amp;Table_wabobpsvr_AzureCalc_AzureCalcRateCard[[#This Row],[Price_Level]]&amp;Table_wabobpsvr_AzureCalc_AzureCalcRateCard[[#This Row],[Region]]</f>
        <v>ExpressRoute (Unlimited) 50 Mbps Connections - Zone 3B0</v>
      </c>
      <c r="B16880" s="1039">
        <v>0</v>
      </c>
      <c r="C16880" s="1039" t="s">
        <v>7427</v>
      </c>
      <c r="D16880" s="1039" t="s">
        <v>175</v>
      </c>
      <c r="E16880" s="1039">
        <v>26.4422</v>
      </c>
      <c r="F16880" s="1039" t="s">
        <v>7428</v>
      </c>
      <c r="G16880" s="775"/>
      <c r="H16880" s="775"/>
      <c r="I16880" s="775" t="s">
        <v>7429</v>
      </c>
    </row>
    <row r="16881" spans="1:9">
      <c r="A16881" s="775" t="str">
        <f>Table_wabobpsvr_AzureCalc_AzureCalcRateCard[[#This Row],[ServiceName]]&amp;Table_wabobpsvr_AzureCalc_AzureCalcRateCard[[#This Row],[Price_Level]]&amp;Table_wabobpsvr_AzureCalc_AzureCalcRateCard[[#This Row],[Region]]</f>
        <v>Standard S1 Search HourMOSP9</v>
      </c>
      <c r="B16881" s="775">
        <v>9</v>
      </c>
      <c r="C16881" s="775" t="s">
        <v>87</v>
      </c>
      <c r="D16881" s="775" t="s">
        <v>606</v>
      </c>
      <c r="E16881" s="775">
        <v>0.44400000000000001</v>
      </c>
      <c r="F16881" s="775" t="s">
        <v>4311</v>
      </c>
      <c r="G16881" s="775" t="s">
        <v>4235</v>
      </c>
      <c r="H16881" s="775" t="s">
        <v>4235</v>
      </c>
      <c r="I16881" s="775" t="s">
        <v>4615</v>
      </c>
    </row>
    <row r="16882" spans="1:9">
      <c r="A16882" s="1039" t="str">
        <f>Table_wabobpsvr_AzureCalc_AzureCalcRateCard[[#This Row],[ServiceName]]&amp;Table_wabobpsvr_AzureCalc_AzureCalcRateCard[[#This Row],[Price_Level]]&amp;Table_wabobpsvr_AzureCalc_AzureCalcRateCard[[#This Row],[Region]]</f>
        <v>Standard S1 Search HourMOSP15</v>
      </c>
      <c r="B16882" s="1039">
        <v>15</v>
      </c>
      <c r="C16882" s="1039" t="s">
        <v>87</v>
      </c>
      <c r="D16882" s="1039" t="s">
        <v>606</v>
      </c>
      <c r="E16882" s="1039">
        <v>0.44400000000000001</v>
      </c>
      <c r="F16882" s="1039" t="s">
        <v>4311</v>
      </c>
      <c r="G16882" s="775" t="s">
        <v>4235</v>
      </c>
      <c r="H16882" s="775" t="s">
        <v>4235</v>
      </c>
      <c r="I16882" s="775" t="s">
        <v>4616</v>
      </c>
    </row>
    <row r="16883" spans="1:9">
      <c r="A16883" s="1039" t="str">
        <f>Table_wabobpsvr_AzureCalc_AzureCalcRateCard[[#This Row],[ServiceName]]&amp;Table_wabobpsvr_AzureCalc_AzureCalcRateCard[[#This Row],[Price_Level]]&amp;Table_wabobpsvr_AzureCalc_AzureCalcRateCard[[#This Row],[Region]]</f>
        <v>IP SSLA14</v>
      </c>
      <c r="B16883" s="1039">
        <v>14</v>
      </c>
      <c r="C16883" s="1039" t="s">
        <v>87</v>
      </c>
      <c r="D16883" s="1039" t="s">
        <v>174</v>
      </c>
      <c r="E16883" s="1039">
        <v>999999</v>
      </c>
      <c r="F16883" s="1039" t="s">
        <v>302</v>
      </c>
      <c r="G16883" s="775" t="s">
        <v>4235</v>
      </c>
      <c r="H16883" s="775" t="s">
        <v>4235</v>
      </c>
      <c r="I16883" s="775" t="s">
        <v>4235</v>
      </c>
    </row>
    <row r="16884" spans="1:9">
      <c r="A16884" s="1039" t="str">
        <f>Table_wabobpsvr_AzureCalc_AzureCalcRateCard[[#This Row],[ServiceName]]&amp;Table_wabobpsvr_AzureCalc_AzureCalcRateCard[[#This Row],[Price_Level]]&amp;Table_wabobpsvr_AzureCalc_AzureCalcRateCard[[#This Row],[Region]]</f>
        <v>IP SSLB14</v>
      </c>
      <c r="B16884" s="1039">
        <v>14</v>
      </c>
      <c r="C16884" s="1039" t="s">
        <v>87</v>
      </c>
      <c r="D16884" s="1039" t="s">
        <v>175</v>
      </c>
      <c r="E16884" s="1039">
        <v>999999</v>
      </c>
      <c r="F16884" s="1039" t="s">
        <v>302</v>
      </c>
      <c r="G16884" s="775" t="s">
        <v>4235</v>
      </c>
      <c r="H16884" s="775" t="s">
        <v>4235</v>
      </c>
      <c r="I16884" s="775" t="s">
        <v>4235</v>
      </c>
    </row>
    <row r="16885" spans="1:9">
      <c r="A16885" s="775" t="str">
        <f>Table_wabobpsvr_AzureCalc_AzureCalcRateCard[[#This Row],[ServiceName]]&amp;Table_wabobpsvr_AzureCalc_AzureCalcRateCard[[#This Row],[Price_Level]]&amp;Table_wabobpsvr_AzureCalc_AzureCalcRateCard[[#This Row],[Region]]</f>
        <v>IP SSLC14</v>
      </c>
      <c r="B16885" s="775">
        <v>14</v>
      </c>
      <c r="C16885" s="775" t="s">
        <v>87</v>
      </c>
      <c r="D16885" s="775" t="s">
        <v>177</v>
      </c>
      <c r="E16885" s="775">
        <v>999999</v>
      </c>
      <c r="F16885" s="775" t="s">
        <v>302</v>
      </c>
      <c r="G16885" s="775" t="s">
        <v>4235</v>
      </c>
      <c r="H16885" s="775" t="s">
        <v>4235</v>
      </c>
      <c r="I16885" s="775" t="s">
        <v>4235</v>
      </c>
    </row>
    <row r="16886" spans="1:9">
      <c r="A16886" s="1039" t="str">
        <f>Table_wabobpsvr_AzureCalc_AzureCalcRateCard[[#This Row],[ServiceName]]&amp;Table_wabobpsvr_AzureCalc_AzureCalcRateCard[[#This Row],[Price_Level]]&amp;Table_wabobpsvr_AzureCalc_AzureCalcRateCard[[#This Row],[Region]]</f>
        <v>BizTalk Services Basic BizTalk UnitsMOSP</v>
      </c>
      <c r="B16886" s="1039"/>
      <c r="C16886" s="1039" t="s">
        <v>4235</v>
      </c>
      <c r="D16886" s="1039" t="s">
        <v>606</v>
      </c>
      <c r="E16886" s="1039">
        <v>999999</v>
      </c>
      <c r="F16886" s="1039" t="s">
        <v>792</v>
      </c>
      <c r="G16886" s="775" t="s">
        <v>4235</v>
      </c>
      <c r="H16886" s="775" t="s">
        <v>4235</v>
      </c>
      <c r="I16886" s="775" t="s">
        <v>4235</v>
      </c>
    </row>
    <row r="16887" spans="1:9">
      <c r="A16887" s="775" t="str">
        <f>Table_wabobpsvr_AzureCalc_AzureCalcRateCard[[#This Row],[ServiceName]]&amp;Table_wabobpsvr_AzureCalc_AzureCalcRateCard[[#This Row],[Price_Level]]&amp;Table_wabobpsvr_AzureCalc_AzureCalcRateCard[[#This Row],[Region]]</f>
        <v>BizTalk Services Developer BizTalk UnitsA</v>
      </c>
      <c r="B16887" s="775"/>
      <c r="C16887" s="775" t="s">
        <v>4235</v>
      </c>
      <c r="D16887" s="775" t="s">
        <v>174</v>
      </c>
      <c r="E16887" s="775">
        <v>999999</v>
      </c>
      <c r="F16887" s="775" t="s">
        <v>793</v>
      </c>
      <c r="G16887" s="775" t="s">
        <v>4235</v>
      </c>
      <c r="H16887" s="775" t="s">
        <v>4235</v>
      </c>
      <c r="I16887" s="775" t="s">
        <v>4235</v>
      </c>
    </row>
    <row r="16888" spans="1:9">
      <c r="A16888" s="775" t="str">
        <f>Table_wabobpsvr_AzureCalc_AzureCalcRateCard[[#This Row],[ServiceName]]&amp;Table_wabobpsvr_AzureCalc_AzureCalcRateCard[[#This Row],[Price_Level]]&amp;Table_wabobpsvr_AzureCalc_AzureCalcRateCard[[#This Row],[Region]]</f>
        <v>BizTalk Services Premium BizTalk UnitsMOSP</v>
      </c>
      <c r="B16888" s="775"/>
      <c r="C16888" s="775" t="s">
        <v>4235</v>
      </c>
      <c r="D16888" s="775" t="s">
        <v>606</v>
      </c>
      <c r="E16888" s="775">
        <v>999999</v>
      </c>
      <c r="F16888" s="775" t="s">
        <v>794</v>
      </c>
      <c r="G16888" s="775" t="s">
        <v>4235</v>
      </c>
      <c r="H16888" s="775" t="s">
        <v>4235</v>
      </c>
      <c r="I16888" s="775" t="s">
        <v>4235</v>
      </c>
    </row>
    <row r="16889" spans="1:9">
      <c r="A16889" s="775" t="str">
        <f>Table_wabobpsvr_AzureCalc_AzureCalcRateCard[[#This Row],[ServiceName]]&amp;Table_wabobpsvr_AzureCalc_AzureCalcRateCard[[#This Row],[Price_Level]]&amp;Table_wabobpsvr_AzureCalc_AzureCalcRateCard[[#This Row],[Region]]</f>
        <v>BizTalk Services Premium BizTalk UnitsB</v>
      </c>
      <c r="B16889" s="775"/>
      <c r="C16889" s="775" t="s">
        <v>4235</v>
      </c>
      <c r="D16889" s="775" t="s">
        <v>175</v>
      </c>
      <c r="E16889" s="775">
        <v>999999</v>
      </c>
      <c r="F16889" s="775" t="s">
        <v>794</v>
      </c>
      <c r="G16889" s="775" t="s">
        <v>4235</v>
      </c>
      <c r="H16889" s="775" t="s">
        <v>4235</v>
      </c>
      <c r="I16889" s="775" t="s">
        <v>4235</v>
      </c>
    </row>
    <row r="16890" spans="1:9">
      <c r="A16890" s="775" t="str">
        <f>Table_wabobpsvr_AzureCalc_AzureCalcRateCard[[#This Row],[ServiceName]]&amp;Table_wabobpsvr_AzureCalc_AzureCalcRateCard[[#This Row],[Price_Level]]&amp;Table_wabobpsvr_AzureCalc_AzureCalcRateCard[[#This Row],[Region]]</f>
        <v>BizTalk Services Premium BizTalk UnitsC</v>
      </c>
      <c r="B16890" s="775"/>
      <c r="C16890" s="775" t="s">
        <v>4235</v>
      </c>
      <c r="D16890" s="775" t="s">
        <v>177</v>
      </c>
      <c r="E16890" s="775">
        <v>999999</v>
      </c>
      <c r="F16890" s="775" t="s">
        <v>794</v>
      </c>
      <c r="G16890" s="775" t="s">
        <v>4235</v>
      </c>
      <c r="H16890" s="775" t="s">
        <v>4235</v>
      </c>
      <c r="I16890" s="775" t="s">
        <v>4235</v>
      </c>
    </row>
    <row r="16891" spans="1:9">
      <c r="A16891" s="775" t="str">
        <f>Table_wabobpsvr_AzureCalc_AzureCalcRateCard[[#This Row],[ServiceName]]&amp;Table_wabobpsvr_AzureCalc_AzureCalcRateCard[[#This Row],[Price_Level]]&amp;Table_wabobpsvr_AzureCalc_AzureCalcRateCard[[#This Row],[Region]]</f>
        <v>BizTalk Services Premium BizTalk UnitsD</v>
      </c>
      <c r="B16891" s="775"/>
      <c r="C16891" s="775" t="s">
        <v>4235</v>
      </c>
      <c r="D16891" s="775" t="s">
        <v>176</v>
      </c>
      <c r="E16891" s="775">
        <v>999999</v>
      </c>
      <c r="F16891" s="775" t="s">
        <v>794</v>
      </c>
      <c r="G16891" s="775" t="s">
        <v>4235</v>
      </c>
      <c r="H16891" s="775" t="s">
        <v>4235</v>
      </c>
      <c r="I16891" s="775" t="s">
        <v>4235</v>
      </c>
    </row>
    <row r="16892" spans="1:9">
      <c r="A16892" s="775" t="str">
        <f>Table_wabobpsvr_AzureCalc_AzureCalcRateCard[[#This Row],[ServiceName]]&amp;Table_wabobpsvr_AzureCalc_AzureCalcRateCard[[#This Row],[Price_Level]]&amp;Table_wabobpsvr_AzureCalc_AzureCalcRateCard[[#This Row],[Region]]</f>
        <v>Standard_G2 VM (Non-Windows)B</v>
      </c>
      <c r="B16892" s="775"/>
      <c r="C16892" s="775" t="s">
        <v>4235</v>
      </c>
      <c r="D16892" s="775" t="s">
        <v>175</v>
      </c>
      <c r="E16892" s="775">
        <v>999999</v>
      </c>
      <c r="F16892" s="775" t="s">
        <v>3045</v>
      </c>
      <c r="G16892" s="775" t="s">
        <v>4235</v>
      </c>
      <c r="H16892" s="775" t="s">
        <v>4235</v>
      </c>
      <c r="I16892" s="775" t="s">
        <v>4235</v>
      </c>
    </row>
    <row r="16893" spans="1:9">
      <c r="A16893" s="775" t="str">
        <f>Table_wabobpsvr_AzureCalc_AzureCalcRateCard[[#This Row],[ServiceName]]&amp;Table_wabobpsvr_AzureCalc_AzureCalcRateCard[[#This Row],[Price_Level]]&amp;Table_wabobpsvr_AzureCalc_AzureCalcRateCard[[#This Row],[Region]]</f>
        <v>Standard_G2 VM (Non-Windows)C</v>
      </c>
      <c r="B16893" s="775"/>
      <c r="C16893" s="775" t="s">
        <v>4235</v>
      </c>
      <c r="D16893" s="775" t="s">
        <v>177</v>
      </c>
      <c r="E16893" s="775">
        <v>999999</v>
      </c>
      <c r="F16893" s="775" t="s">
        <v>3045</v>
      </c>
      <c r="G16893" s="775" t="s">
        <v>4235</v>
      </c>
      <c r="H16893" s="775" t="s">
        <v>4235</v>
      </c>
      <c r="I16893" s="775" t="s">
        <v>4235</v>
      </c>
    </row>
    <row r="16894" spans="1:9">
      <c r="A16894" s="775" t="str">
        <f>Table_wabobpsvr_AzureCalc_AzureCalcRateCard[[#This Row],[ServiceName]]&amp;Table_wabobpsvr_AzureCalc_AzureCalcRateCard[[#This Row],[Price_Level]]&amp;Table_wabobpsvr_AzureCalc_AzureCalcRateCard[[#This Row],[Region]]</f>
        <v>Standard_G2 VM (Non-Windows)D</v>
      </c>
      <c r="B16894" s="775"/>
      <c r="C16894" s="775" t="s">
        <v>4235</v>
      </c>
      <c r="D16894" s="775" t="s">
        <v>176</v>
      </c>
      <c r="E16894" s="775">
        <v>999999</v>
      </c>
      <c r="F16894" s="775" t="s">
        <v>3045</v>
      </c>
      <c r="G16894" s="775" t="s">
        <v>4235</v>
      </c>
      <c r="H16894" s="775" t="s">
        <v>4235</v>
      </c>
      <c r="I16894" s="775" t="s">
        <v>4235</v>
      </c>
    </row>
    <row r="16895" spans="1:9">
      <c r="A16895" s="775" t="str">
        <f>Table_wabobpsvr_AzureCalc_AzureCalcRateCard[[#This Row],[ServiceName]]&amp;Table_wabobpsvr_AzureCalc_AzureCalcRateCard[[#This Row],[Price_Level]]&amp;Table_wabobpsvr_AzureCalc_AzureCalcRateCard[[#This Row],[Region]]</f>
        <v>Standard_G3 VM (Non-Windows)MOSP</v>
      </c>
      <c r="B16895" s="775"/>
      <c r="C16895" s="775" t="s">
        <v>4235</v>
      </c>
      <c r="D16895" s="775" t="s">
        <v>606</v>
      </c>
      <c r="E16895" s="775">
        <v>999999</v>
      </c>
      <c r="F16895" s="775" t="s">
        <v>3048</v>
      </c>
      <c r="G16895" s="775" t="s">
        <v>4235</v>
      </c>
      <c r="H16895" s="775" t="s">
        <v>4235</v>
      </c>
      <c r="I16895" s="775" t="s">
        <v>4235</v>
      </c>
    </row>
    <row r="16896" spans="1:9">
      <c r="A16896" s="775" t="str">
        <f>Table_wabobpsvr_AzureCalc_AzureCalcRateCard[[#This Row],[ServiceName]]&amp;Table_wabobpsvr_AzureCalc_AzureCalcRateCard[[#This Row],[Price_Level]]&amp;Table_wabobpsvr_AzureCalc_AzureCalcRateCard[[#This Row],[Region]]</f>
        <v>Standard_G3 VM (Non-Windows)A</v>
      </c>
      <c r="B16896" s="775"/>
      <c r="C16896" s="775" t="s">
        <v>4235</v>
      </c>
      <c r="D16896" s="775" t="s">
        <v>174</v>
      </c>
      <c r="E16896" s="775">
        <v>999999</v>
      </c>
      <c r="F16896" s="775" t="s">
        <v>3048</v>
      </c>
      <c r="G16896" s="775" t="s">
        <v>4235</v>
      </c>
      <c r="H16896" s="775" t="s">
        <v>4235</v>
      </c>
      <c r="I16896" s="775" t="s">
        <v>4235</v>
      </c>
    </row>
    <row r="16897" spans="1:9">
      <c r="A16897" s="775" t="str">
        <f>Table_wabobpsvr_AzureCalc_AzureCalcRateCard[[#This Row],[ServiceName]]&amp;Table_wabobpsvr_AzureCalc_AzureCalcRateCard[[#This Row],[Price_Level]]&amp;Table_wabobpsvr_AzureCalc_AzureCalcRateCard[[#This Row],[Region]]</f>
        <v>Standard_G3 VM (Non-Windows)B</v>
      </c>
      <c r="B16897" s="775"/>
      <c r="C16897" s="775" t="s">
        <v>4235</v>
      </c>
      <c r="D16897" s="775" t="s">
        <v>175</v>
      </c>
      <c r="E16897" s="775">
        <v>999999</v>
      </c>
      <c r="F16897" s="775" t="s">
        <v>3048</v>
      </c>
      <c r="G16897" s="775" t="s">
        <v>4235</v>
      </c>
      <c r="H16897" s="775" t="s">
        <v>4235</v>
      </c>
      <c r="I16897" s="775" t="s">
        <v>4235</v>
      </c>
    </row>
    <row r="16898" spans="1:9">
      <c r="A16898" s="775" t="str">
        <f>Table_wabobpsvr_AzureCalc_AzureCalcRateCard[[#This Row],[ServiceName]]&amp;Table_wabobpsvr_AzureCalc_AzureCalcRateCard[[#This Row],[Price_Level]]&amp;Table_wabobpsvr_AzureCalc_AzureCalcRateCard[[#This Row],[Region]]</f>
        <v>Standard_G3 VM (Non-Windows)C</v>
      </c>
      <c r="B16898" s="775"/>
      <c r="C16898" s="775" t="s">
        <v>4235</v>
      </c>
      <c r="D16898" s="775" t="s">
        <v>177</v>
      </c>
      <c r="E16898" s="775">
        <v>999999</v>
      </c>
      <c r="F16898" s="775" t="s">
        <v>3048</v>
      </c>
      <c r="G16898" s="775" t="s">
        <v>4235</v>
      </c>
      <c r="H16898" s="775" t="s">
        <v>4235</v>
      </c>
      <c r="I16898" s="775" t="s">
        <v>4235</v>
      </c>
    </row>
    <row r="16899" spans="1:9">
      <c r="A16899" s="775" t="str">
        <f>Table_wabobpsvr_AzureCalc_AzureCalcRateCard[[#This Row],[ServiceName]]&amp;Table_wabobpsvr_AzureCalc_AzureCalcRateCard[[#This Row],[Price_Level]]&amp;Table_wabobpsvr_AzureCalc_AzureCalcRateCard[[#This Row],[Region]]</f>
        <v>Standard_G3 VM (Non-Windows)D</v>
      </c>
      <c r="B16899" s="775"/>
      <c r="C16899" s="775" t="s">
        <v>4235</v>
      </c>
      <c r="D16899" s="775" t="s">
        <v>176</v>
      </c>
      <c r="E16899" s="775">
        <v>999999</v>
      </c>
      <c r="F16899" s="775" t="s">
        <v>3048</v>
      </c>
      <c r="G16899" s="775" t="s">
        <v>4235</v>
      </c>
      <c r="H16899" s="775" t="s">
        <v>4235</v>
      </c>
      <c r="I16899" s="775" t="s">
        <v>4235</v>
      </c>
    </row>
    <row r="16900" spans="1:9">
      <c r="A16900" s="775" t="str">
        <f>Table_wabobpsvr_AzureCalc_AzureCalcRateCard[[#This Row],[ServiceName]]&amp;Table_wabobpsvr_AzureCalc_AzureCalcRateCard[[#This Row],[Price_Level]]&amp;Table_wabobpsvr_AzureCalc_AzureCalcRateCard[[#This Row],[Region]]</f>
        <v>Standard_G4 VM (Non-Windows)MOSP</v>
      </c>
      <c r="B16900" s="775"/>
      <c r="C16900" s="775" t="s">
        <v>4235</v>
      </c>
      <c r="D16900" s="775" t="s">
        <v>606</v>
      </c>
      <c r="E16900" s="775">
        <v>999999</v>
      </c>
      <c r="F16900" s="775" t="s">
        <v>3051</v>
      </c>
      <c r="G16900" s="775" t="s">
        <v>4235</v>
      </c>
      <c r="H16900" s="775" t="s">
        <v>4235</v>
      </c>
      <c r="I16900" s="775" t="s">
        <v>4235</v>
      </c>
    </row>
    <row r="16901" spans="1:9">
      <c r="A16901" s="775" t="str">
        <f>Table_wabobpsvr_AzureCalc_AzureCalcRateCard[[#This Row],[ServiceName]]&amp;Table_wabobpsvr_AzureCalc_AzureCalcRateCard[[#This Row],[Price_Level]]&amp;Table_wabobpsvr_AzureCalc_AzureCalcRateCard[[#This Row],[Region]]</f>
        <v>Standard_G4 VM (Non-Windows)A</v>
      </c>
      <c r="B16901" s="775"/>
      <c r="C16901" s="775" t="s">
        <v>4235</v>
      </c>
      <c r="D16901" s="775" t="s">
        <v>174</v>
      </c>
      <c r="E16901" s="775">
        <v>999999</v>
      </c>
      <c r="F16901" s="775" t="s">
        <v>3051</v>
      </c>
      <c r="G16901" s="775" t="s">
        <v>4235</v>
      </c>
      <c r="H16901" s="775" t="s">
        <v>4235</v>
      </c>
      <c r="I16901" s="775" t="s">
        <v>4235</v>
      </c>
    </row>
    <row r="16902" spans="1:9">
      <c r="A16902" s="775" t="str">
        <f>Table_wabobpsvr_AzureCalc_AzureCalcRateCard[[#This Row],[ServiceName]]&amp;Table_wabobpsvr_AzureCalc_AzureCalcRateCard[[#This Row],[Price_Level]]&amp;Table_wabobpsvr_AzureCalc_AzureCalcRateCard[[#This Row],[Region]]</f>
        <v>Standard_G4 VM (Non-Windows)B</v>
      </c>
      <c r="B16902" s="775"/>
      <c r="C16902" s="775" t="s">
        <v>4235</v>
      </c>
      <c r="D16902" s="775" t="s">
        <v>175</v>
      </c>
      <c r="E16902" s="775">
        <v>999999</v>
      </c>
      <c r="F16902" s="775" t="s">
        <v>3051</v>
      </c>
      <c r="G16902" s="775" t="s">
        <v>4235</v>
      </c>
      <c r="H16902" s="775" t="s">
        <v>4235</v>
      </c>
      <c r="I16902" s="775" t="s">
        <v>4235</v>
      </c>
    </row>
    <row r="16903" spans="1:9">
      <c r="A16903" s="775" t="str">
        <f>Table_wabobpsvr_AzureCalc_AzureCalcRateCard[[#This Row],[ServiceName]]&amp;Table_wabobpsvr_AzureCalc_AzureCalcRateCard[[#This Row],[Price_Level]]&amp;Table_wabobpsvr_AzureCalc_AzureCalcRateCard[[#This Row],[Region]]</f>
        <v>Premium Storage - Page Blob/P10 (Units)MOSP</v>
      </c>
      <c r="B16903" s="775"/>
      <c r="C16903" s="775" t="s">
        <v>77</v>
      </c>
      <c r="D16903" s="775" t="s">
        <v>606</v>
      </c>
      <c r="E16903" s="775">
        <v>999999</v>
      </c>
      <c r="F16903" s="775" t="s">
        <v>3176</v>
      </c>
      <c r="G16903" s="775" t="s">
        <v>4235</v>
      </c>
      <c r="H16903" s="775" t="s">
        <v>4235</v>
      </c>
      <c r="I16903" s="775" t="s">
        <v>4235</v>
      </c>
    </row>
    <row r="16904" spans="1:9">
      <c r="A16904" s="775" t="str">
        <f>Table_wabobpsvr_AzureCalc_AzureCalcRateCard[[#This Row],[ServiceName]]&amp;Table_wabobpsvr_AzureCalc_AzureCalcRateCard[[#This Row],[Price_Level]]&amp;Table_wabobpsvr_AzureCalc_AzureCalcRateCard[[#This Row],[Region]]</f>
        <v>Premium Storage - Page Blob/P10 (Units)A</v>
      </c>
      <c r="B16904" s="775"/>
      <c r="C16904" s="775" t="s">
        <v>77</v>
      </c>
      <c r="D16904" s="775" t="s">
        <v>174</v>
      </c>
      <c r="E16904" s="775">
        <v>999999</v>
      </c>
      <c r="F16904" s="775" t="s">
        <v>3176</v>
      </c>
      <c r="G16904" s="775" t="s">
        <v>4235</v>
      </c>
      <c r="H16904" s="775" t="s">
        <v>4235</v>
      </c>
      <c r="I16904" s="775" t="s">
        <v>4235</v>
      </c>
    </row>
    <row r="16905" spans="1:9">
      <c r="A16905" s="775" t="str">
        <f>Table_wabobpsvr_AzureCalc_AzureCalcRateCard[[#This Row],[ServiceName]]&amp;Table_wabobpsvr_AzureCalc_AzureCalcRateCard[[#This Row],[Price_Level]]&amp;Table_wabobpsvr_AzureCalc_AzureCalcRateCard[[#This Row],[Region]]</f>
        <v>Premium Storage - Page Blob/P10 (Units)B</v>
      </c>
      <c r="B16905" s="775"/>
      <c r="C16905" s="775" t="s">
        <v>77</v>
      </c>
      <c r="D16905" s="775" t="s">
        <v>175</v>
      </c>
      <c r="E16905" s="775">
        <v>999999</v>
      </c>
      <c r="F16905" s="775" t="s">
        <v>3176</v>
      </c>
      <c r="G16905" s="775" t="s">
        <v>4235</v>
      </c>
      <c r="H16905" s="775" t="s">
        <v>4235</v>
      </c>
      <c r="I16905" s="775" t="s">
        <v>4235</v>
      </c>
    </row>
    <row r="16906" spans="1:9">
      <c r="A16906" s="775" t="str">
        <f>Table_wabobpsvr_AzureCalc_AzureCalcRateCard[[#This Row],[ServiceName]]&amp;Table_wabobpsvr_AzureCalc_AzureCalcRateCard[[#This Row],[Price_Level]]&amp;Table_wabobpsvr_AzureCalc_AzureCalcRateCard[[#This Row],[Region]]</f>
        <v>Premium Storage - Page Blob/P10 (Units)C</v>
      </c>
      <c r="B16906" s="775"/>
      <c r="C16906" s="775" t="s">
        <v>77</v>
      </c>
      <c r="D16906" s="775" t="s">
        <v>177</v>
      </c>
      <c r="E16906" s="775">
        <v>999999</v>
      </c>
      <c r="F16906" s="775" t="s">
        <v>3176</v>
      </c>
      <c r="G16906" s="775" t="s">
        <v>4235</v>
      </c>
      <c r="H16906" s="775" t="s">
        <v>4235</v>
      </c>
      <c r="I16906" s="775" t="s">
        <v>4235</v>
      </c>
    </row>
    <row r="16907" spans="1:9">
      <c r="A16907" s="1039" t="str">
        <f>Table_wabobpsvr_AzureCalc_AzureCalcRateCard[[#This Row],[ServiceName]]&amp;Table_wabobpsvr_AzureCalc_AzureCalcRateCard[[#This Row],[Price_Level]]&amp;Table_wabobpsvr_AzureCalc_AzureCalcRateCard[[#This Row],[Region]]</f>
        <v>Premium Storage - Page Blob/P10 (Units)D</v>
      </c>
      <c r="B16907" s="1039"/>
      <c r="C16907" s="1039" t="s">
        <v>77</v>
      </c>
      <c r="D16907" s="1039" t="s">
        <v>176</v>
      </c>
      <c r="E16907" s="1039">
        <v>999999</v>
      </c>
      <c r="F16907" s="1039" t="s">
        <v>3176</v>
      </c>
      <c r="G16907" s="775" t="s">
        <v>4235</v>
      </c>
      <c r="H16907" s="775" t="s">
        <v>4235</v>
      </c>
      <c r="I16907" s="775" t="s">
        <v>4235</v>
      </c>
    </row>
    <row r="16908" spans="1:9">
      <c r="A16908" s="1039" t="str">
        <f>Table_wabobpsvr_AzureCalc_AzureCalcRateCard[[#This Row],[ServiceName]]&amp;Table_wabobpsvr_AzureCalc_AzureCalcRateCard[[#This Row],[Price_Level]]&amp;Table_wabobpsvr_AzureCalc_AzureCalcRateCard[[#This Row],[Region]]</f>
        <v>Premium Storage - Page Blob/P20 (Units)MOSP</v>
      </c>
      <c r="B16908" s="1039"/>
      <c r="C16908" s="1039" t="s">
        <v>77</v>
      </c>
      <c r="D16908" s="1039" t="s">
        <v>606</v>
      </c>
      <c r="E16908" s="1039">
        <v>999999</v>
      </c>
      <c r="F16908" s="1039" t="s">
        <v>3179</v>
      </c>
      <c r="G16908" s="775" t="s">
        <v>4235</v>
      </c>
      <c r="H16908" s="775" t="s">
        <v>4235</v>
      </c>
      <c r="I16908" s="775" t="s">
        <v>4235</v>
      </c>
    </row>
    <row r="16909" spans="1:9">
      <c r="A16909" s="775" t="str">
        <f>Table_wabobpsvr_AzureCalc_AzureCalcRateCard[[#This Row],[ServiceName]]&amp;Table_wabobpsvr_AzureCalc_AzureCalcRateCard[[#This Row],[Price_Level]]&amp;Table_wabobpsvr_AzureCalc_AzureCalcRateCard[[#This Row],[Region]]</f>
        <v>Premium Storage - Page Blob/P20 (Units)A</v>
      </c>
      <c r="B16909" s="775"/>
      <c r="C16909" s="775" t="s">
        <v>77</v>
      </c>
      <c r="D16909" s="775" t="s">
        <v>174</v>
      </c>
      <c r="E16909" s="775">
        <v>999999</v>
      </c>
      <c r="F16909" s="775" t="s">
        <v>3179</v>
      </c>
      <c r="G16909" s="775" t="s">
        <v>4235</v>
      </c>
      <c r="H16909" s="775" t="s">
        <v>4235</v>
      </c>
      <c r="I16909" s="775" t="s">
        <v>4235</v>
      </c>
    </row>
    <row r="16910" spans="1:9">
      <c r="A16910" s="775" t="str">
        <f>Table_wabobpsvr_AzureCalc_AzureCalcRateCard[[#This Row],[ServiceName]]&amp;Table_wabobpsvr_AzureCalc_AzureCalcRateCard[[#This Row],[Price_Level]]&amp;Table_wabobpsvr_AzureCalc_AzureCalcRateCard[[#This Row],[Region]]</f>
        <v>Premium Storage - Page Blob/P20 (Units)B</v>
      </c>
      <c r="B16910" s="775"/>
      <c r="C16910" s="775" t="s">
        <v>77</v>
      </c>
      <c r="D16910" s="775" t="s">
        <v>175</v>
      </c>
      <c r="E16910" s="775">
        <v>999999</v>
      </c>
      <c r="F16910" s="775" t="s">
        <v>3179</v>
      </c>
      <c r="G16910" s="775" t="s">
        <v>4235</v>
      </c>
      <c r="H16910" s="775" t="s">
        <v>4235</v>
      </c>
      <c r="I16910" s="775" t="s">
        <v>4235</v>
      </c>
    </row>
    <row r="16911" spans="1:9">
      <c r="A16911" s="775" t="str">
        <f>Table_wabobpsvr_AzureCalc_AzureCalcRateCard[[#This Row],[ServiceName]]&amp;Table_wabobpsvr_AzureCalc_AzureCalcRateCard[[#This Row],[Price_Level]]&amp;Table_wabobpsvr_AzureCalc_AzureCalcRateCard[[#This Row],[Region]]</f>
        <v>Premium Storage - Page Blob/P20 (Units)C</v>
      </c>
      <c r="B16911" s="775"/>
      <c r="C16911" s="775" t="s">
        <v>77</v>
      </c>
      <c r="D16911" s="775" t="s">
        <v>177</v>
      </c>
      <c r="E16911" s="775">
        <v>999999</v>
      </c>
      <c r="F16911" s="775" t="s">
        <v>3179</v>
      </c>
      <c r="G16911" s="775" t="s">
        <v>4235</v>
      </c>
      <c r="H16911" s="775" t="s">
        <v>4235</v>
      </c>
      <c r="I16911" s="775" t="s">
        <v>4235</v>
      </c>
    </row>
    <row r="16912" spans="1:9">
      <c r="A16912" s="775" t="str">
        <f>Table_wabobpsvr_AzureCalc_AzureCalcRateCard[[#This Row],[ServiceName]]&amp;Table_wabobpsvr_AzureCalc_AzureCalcRateCard[[#This Row],[Price_Level]]&amp;Table_wabobpsvr_AzureCalc_AzureCalcRateCard[[#This Row],[Region]]</f>
        <v>Automation Standard UnitsMOSP</v>
      </c>
      <c r="B16912" s="775"/>
      <c r="C16912" s="775" t="s">
        <v>4235</v>
      </c>
      <c r="D16912" s="775" t="s">
        <v>606</v>
      </c>
      <c r="E16912" s="775">
        <v>999999</v>
      </c>
      <c r="F16912" s="775" t="s">
        <v>1153</v>
      </c>
      <c r="G16912" s="775" t="s">
        <v>4235</v>
      </c>
      <c r="H16912" s="775" t="s">
        <v>4235</v>
      </c>
      <c r="I16912" s="775" t="s">
        <v>4235</v>
      </c>
    </row>
    <row r="16913" spans="1:9">
      <c r="A16913" s="775" t="str">
        <f>Table_wabobpsvr_AzureCalc_AzureCalcRateCard[[#This Row],[ServiceName]]&amp;Table_wabobpsvr_AzureCalc_AzureCalcRateCard[[#This Row],[Price_Level]]&amp;Table_wabobpsvr_AzureCalc_AzureCalcRateCard[[#This Row],[Region]]</f>
        <v>A8 VM (Windows)D7</v>
      </c>
      <c r="B16913" s="775">
        <v>7</v>
      </c>
      <c r="C16913" s="775" t="s">
        <v>87</v>
      </c>
      <c r="D16913" s="775" t="s">
        <v>176</v>
      </c>
      <c r="E16913" s="775">
        <v>0.86399999999999999</v>
      </c>
      <c r="F16913" s="775" t="s">
        <v>698</v>
      </c>
      <c r="G16913" s="775" t="s">
        <v>2307</v>
      </c>
      <c r="H16913" s="775" t="s">
        <v>7668</v>
      </c>
      <c r="I16913" s="775" t="s">
        <v>5931</v>
      </c>
    </row>
    <row r="16914" spans="1:9">
      <c r="A16914" s="775" t="str">
        <f>Table_wabobpsvr_AzureCalc_AzureCalcRateCard[[#This Row],[ServiceName]]&amp;Table_wabobpsvr_AzureCalc_AzureCalcRateCard[[#This Row],[Price_Level]]&amp;Table_wabobpsvr_AzureCalc_AzureCalcRateCard[[#This Row],[Region]]</f>
        <v>A10 VM (Windows)A</v>
      </c>
      <c r="B16914" s="775"/>
      <c r="C16914" s="775" t="s">
        <v>87</v>
      </c>
      <c r="D16914" s="775" t="s">
        <v>174</v>
      </c>
      <c r="E16914" s="775">
        <v>999999</v>
      </c>
      <c r="F16914" s="775" t="s">
        <v>1232</v>
      </c>
      <c r="G16914" s="775"/>
      <c r="H16914" s="775"/>
      <c r="I16914" s="775"/>
    </row>
    <row r="16915" spans="1:9">
      <c r="A16915" s="775" t="str">
        <f>Table_wabobpsvr_AzureCalc_AzureCalcRateCard[[#This Row],[ServiceName]]&amp;Table_wabobpsvr_AzureCalc_AzureCalcRateCard[[#This Row],[Price_Level]]&amp;Table_wabobpsvr_AzureCalc_AzureCalcRateCard[[#This Row],[Region]]</f>
        <v>IoT Hub - Low FrequencyMOSP</v>
      </c>
      <c r="B16915" s="775"/>
      <c r="C16915" s="775" t="s">
        <v>77</v>
      </c>
      <c r="D16915" s="775" t="s">
        <v>606</v>
      </c>
      <c r="E16915" s="775">
        <v>25</v>
      </c>
      <c r="F16915" s="775" t="s">
        <v>7356</v>
      </c>
      <c r="G16915" s="775"/>
      <c r="H16915" s="775"/>
      <c r="I16915" s="775" t="s">
        <v>7644</v>
      </c>
    </row>
    <row r="16916" spans="1:9">
      <c r="A16916" s="775" t="str">
        <f>Table_wabobpsvr_AzureCalc_AzureCalcRateCard[[#This Row],[ServiceName]]&amp;Table_wabobpsvr_AzureCalc_AzureCalcRateCard[[#This Row],[Price_Level]]&amp;Table_wabobpsvr_AzureCalc_AzureCalcRateCard[[#This Row],[Region]]</f>
        <v>IoT Hub - Low FrequencyA</v>
      </c>
      <c r="B16916" s="775"/>
      <c r="C16916" s="775" t="s">
        <v>77</v>
      </c>
      <c r="D16916" s="775" t="s">
        <v>174</v>
      </c>
      <c r="E16916" s="775">
        <v>24.25</v>
      </c>
      <c r="F16916" s="775" t="s">
        <v>7356</v>
      </c>
      <c r="G16916" s="775" t="s">
        <v>7645</v>
      </c>
      <c r="H16916" s="775" t="s">
        <v>7646</v>
      </c>
      <c r="I16916" s="775" t="s">
        <v>7644</v>
      </c>
    </row>
    <row r="16917" spans="1:9">
      <c r="A16917" s="775" t="str">
        <f>Table_wabobpsvr_AzureCalc_AzureCalcRateCard[[#This Row],[ServiceName]]&amp;Table_wabobpsvr_AzureCalc_AzureCalcRateCard[[#This Row],[Price_Level]]&amp;Table_wabobpsvr_AzureCalc_AzureCalcRateCard[[#This Row],[Region]]</f>
        <v>Standard_G5 Cloud ServicesD</v>
      </c>
      <c r="B16917" s="775"/>
      <c r="C16917" s="775" t="s">
        <v>4235</v>
      </c>
      <c r="D16917" s="775" t="s">
        <v>176</v>
      </c>
      <c r="E16917" s="775">
        <v>999999</v>
      </c>
      <c r="F16917" s="775" t="s">
        <v>3036</v>
      </c>
      <c r="G16917" s="775" t="s">
        <v>4235</v>
      </c>
      <c r="H16917" s="775" t="s">
        <v>4235</v>
      </c>
      <c r="I16917" s="775" t="s">
        <v>4235</v>
      </c>
    </row>
    <row r="16918" spans="1:9">
      <c r="A16918" s="775" t="str">
        <f>Table_wabobpsvr_AzureCalc_AzureCalcRateCard[[#This Row],[ServiceName]]&amp;Table_wabobpsvr_AzureCalc_AzureCalcRateCard[[#This Row],[Price_Level]]&amp;Table_wabobpsvr_AzureCalc_AzureCalcRateCard[[#This Row],[Region]]</f>
        <v>Standard_G1 VM (Non-Windows)MOSP</v>
      </c>
      <c r="B16918" s="775"/>
      <c r="C16918" s="775" t="s">
        <v>4235</v>
      </c>
      <c r="D16918" s="775" t="s">
        <v>606</v>
      </c>
      <c r="E16918" s="775">
        <v>999999</v>
      </c>
      <c r="F16918" s="775" t="s">
        <v>3042</v>
      </c>
      <c r="G16918" s="775" t="s">
        <v>4235</v>
      </c>
      <c r="H16918" s="775" t="s">
        <v>4235</v>
      </c>
      <c r="I16918" s="775" t="s">
        <v>4235</v>
      </c>
    </row>
    <row r="16919" spans="1:9">
      <c r="A16919" s="775" t="str">
        <f>Table_wabobpsvr_AzureCalc_AzureCalcRateCard[[#This Row],[ServiceName]]&amp;Table_wabobpsvr_AzureCalc_AzureCalcRateCard[[#This Row],[Price_Level]]&amp;Table_wabobpsvr_AzureCalc_AzureCalcRateCard[[#This Row],[Region]]</f>
        <v>Standard_G1 VM (Non-Windows)A</v>
      </c>
      <c r="B16919" s="775"/>
      <c r="C16919" s="775" t="s">
        <v>4235</v>
      </c>
      <c r="D16919" s="775" t="s">
        <v>174</v>
      </c>
      <c r="E16919" s="775">
        <v>999999</v>
      </c>
      <c r="F16919" s="775" t="s">
        <v>3042</v>
      </c>
      <c r="G16919" s="775" t="s">
        <v>4235</v>
      </c>
      <c r="H16919" s="775" t="s">
        <v>4235</v>
      </c>
      <c r="I16919" s="775" t="s">
        <v>4235</v>
      </c>
    </row>
    <row r="16920" spans="1:9">
      <c r="A16920" s="775" t="str">
        <f>Table_wabobpsvr_AzureCalc_AzureCalcRateCard[[#This Row],[ServiceName]]&amp;Table_wabobpsvr_AzureCalc_AzureCalcRateCard[[#This Row],[Price_Level]]&amp;Table_wabobpsvr_AzureCalc_AzureCalcRateCard[[#This Row],[Region]]</f>
        <v>Standard_G1 VM (Non-Windows)B</v>
      </c>
      <c r="B16920" s="775"/>
      <c r="C16920" s="775" t="s">
        <v>4235</v>
      </c>
      <c r="D16920" s="775" t="s">
        <v>175</v>
      </c>
      <c r="E16920" s="775">
        <v>999999</v>
      </c>
      <c r="F16920" s="775" t="s">
        <v>3042</v>
      </c>
      <c r="G16920" s="775" t="s">
        <v>4235</v>
      </c>
      <c r="H16920" s="775" t="s">
        <v>4235</v>
      </c>
      <c r="I16920" s="775" t="s">
        <v>4235</v>
      </c>
    </row>
    <row r="16921" spans="1:9">
      <c r="A16921" s="775" t="str">
        <f>Table_wabobpsvr_AzureCalc_AzureCalcRateCard[[#This Row],[ServiceName]]&amp;Table_wabobpsvr_AzureCalc_AzureCalcRateCard[[#This Row],[Price_Level]]&amp;Table_wabobpsvr_AzureCalc_AzureCalcRateCard[[#This Row],[Region]]</f>
        <v>Standard_G1 VM (Non-Windows)C</v>
      </c>
      <c r="B16921" s="775"/>
      <c r="C16921" s="775" t="s">
        <v>4235</v>
      </c>
      <c r="D16921" s="775" t="s">
        <v>177</v>
      </c>
      <c r="E16921" s="775">
        <v>999999</v>
      </c>
      <c r="F16921" s="775" t="s">
        <v>3042</v>
      </c>
      <c r="G16921" s="775" t="s">
        <v>4235</v>
      </c>
      <c r="H16921" s="775" t="s">
        <v>4235</v>
      </c>
      <c r="I16921" s="775" t="s">
        <v>4235</v>
      </c>
    </row>
    <row r="16922" spans="1:9">
      <c r="A16922" s="775" t="str">
        <f>Table_wabobpsvr_AzureCalc_AzureCalcRateCard[[#This Row],[ServiceName]]&amp;Table_wabobpsvr_AzureCalc_AzureCalcRateCard[[#This Row],[Price_Level]]&amp;Table_wabobpsvr_AzureCalc_AzureCalcRateCard[[#This Row],[Region]]</f>
        <v>Standard_G1 VM (Non-Windows)D</v>
      </c>
      <c r="B16922" s="775"/>
      <c r="C16922" s="775" t="s">
        <v>4235</v>
      </c>
      <c r="D16922" s="775" t="s">
        <v>176</v>
      </c>
      <c r="E16922" s="775">
        <v>999999</v>
      </c>
      <c r="F16922" s="775" t="s">
        <v>3042</v>
      </c>
      <c r="G16922" s="775" t="s">
        <v>4235</v>
      </c>
      <c r="H16922" s="775" t="s">
        <v>4235</v>
      </c>
      <c r="I16922" s="775" t="s">
        <v>4235</v>
      </c>
    </row>
    <row r="16923" spans="1:9">
      <c r="A16923" s="775" t="str">
        <f>Table_wabobpsvr_AzureCalc_AzureCalcRateCard[[#This Row],[ServiceName]]&amp;Table_wabobpsvr_AzureCalc_AzureCalcRateCard[[#This Row],[Price_Level]]&amp;Table_wabobpsvr_AzureCalc_AzureCalcRateCard[[#This Row],[Region]]</f>
        <v>Standard_G2 VM (Non-Windows)MOSP</v>
      </c>
      <c r="B16923" s="775"/>
      <c r="C16923" s="775" t="s">
        <v>4235</v>
      </c>
      <c r="D16923" s="775" t="s">
        <v>606</v>
      </c>
      <c r="E16923" s="775">
        <v>999999</v>
      </c>
      <c r="F16923" s="775" t="s">
        <v>3045</v>
      </c>
      <c r="G16923" s="775" t="s">
        <v>4235</v>
      </c>
      <c r="H16923" s="775" t="s">
        <v>4235</v>
      </c>
      <c r="I16923" s="775" t="s">
        <v>4235</v>
      </c>
    </row>
    <row r="16924" spans="1:9">
      <c r="A16924" s="775" t="str">
        <f>Table_wabobpsvr_AzureCalc_AzureCalcRateCard[[#This Row],[ServiceName]]&amp;Table_wabobpsvr_AzureCalc_AzureCalcRateCard[[#This Row],[Price_Level]]&amp;Table_wabobpsvr_AzureCalc_AzureCalcRateCard[[#This Row],[Region]]</f>
        <v>High Frequency Cloud ActivityA</v>
      </c>
      <c r="B16924" s="775"/>
      <c r="C16924" s="775" t="s">
        <v>4235</v>
      </c>
      <c r="D16924" s="775" t="s">
        <v>174</v>
      </c>
      <c r="E16924" s="775">
        <v>999999</v>
      </c>
      <c r="F16924" s="775" t="s">
        <v>1302</v>
      </c>
      <c r="G16924" s="775" t="s">
        <v>3402</v>
      </c>
      <c r="H16924" s="775" t="s">
        <v>3403</v>
      </c>
      <c r="I16924" s="775" t="s">
        <v>4235</v>
      </c>
    </row>
    <row r="16925" spans="1:9">
      <c r="A16925" s="775" t="str">
        <f>Table_wabobpsvr_AzureCalc_AzureCalcRateCard[[#This Row],[ServiceName]]&amp;Table_wabobpsvr_AzureCalc_AzureCalcRateCard[[#This Row],[Price_Level]]&amp;Table_wabobpsvr_AzureCalc_AzureCalcRateCard[[#This Row],[Region]]</f>
        <v>High Frequency Cloud ActivityB</v>
      </c>
      <c r="B16925" s="775"/>
      <c r="C16925" s="775" t="s">
        <v>4235</v>
      </c>
      <c r="D16925" s="775" t="s">
        <v>175</v>
      </c>
      <c r="E16925" s="775">
        <v>999999</v>
      </c>
      <c r="F16925" s="775" t="s">
        <v>1302</v>
      </c>
      <c r="G16925" s="775" t="s">
        <v>3402</v>
      </c>
      <c r="H16925" s="775" t="s">
        <v>3403</v>
      </c>
      <c r="I16925" s="775" t="s">
        <v>4235</v>
      </c>
    </row>
    <row r="16926" spans="1:9">
      <c r="A16926" s="775" t="str">
        <f>Table_wabobpsvr_AzureCalc_AzureCalcRateCard[[#This Row],[ServiceName]]&amp;Table_wabobpsvr_AzureCalc_AzureCalcRateCard[[#This Row],[Price_Level]]&amp;Table_wabobpsvr_AzureCalc_AzureCalcRateCard[[#This Row],[Region]]</f>
        <v>High Frequency Cloud ActivityC</v>
      </c>
      <c r="B16926" s="775"/>
      <c r="C16926" s="775" t="s">
        <v>4235</v>
      </c>
      <c r="D16926" s="775" t="s">
        <v>177</v>
      </c>
      <c r="E16926" s="775">
        <v>999999</v>
      </c>
      <c r="F16926" s="775" t="s">
        <v>1302</v>
      </c>
      <c r="G16926" s="775" t="s">
        <v>3402</v>
      </c>
      <c r="H16926" s="775" t="s">
        <v>3403</v>
      </c>
      <c r="I16926" s="775" t="s">
        <v>4235</v>
      </c>
    </row>
    <row r="16927" spans="1:9">
      <c r="A16927" s="775" t="str">
        <f>Table_wabobpsvr_AzureCalc_AzureCalcRateCard[[#This Row],[ServiceName]]&amp;Table_wabobpsvr_AzureCalc_AzureCalcRateCard[[#This Row],[Price_Level]]&amp;Table_wabobpsvr_AzureCalc_AzureCalcRateCard[[#This Row],[Region]]</f>
        <v>High Frequency Cloud ActivityD</v>
      </c>
      <c r="B16927" s="775"/>
      <c r="C16927" s="775" t="s">
        <v>4235</v>
      </c>
      <c r="D16927" s="775" t="s">
        <v>176</v>
      </c>
      <c r="E16927" s="775">
        <v>999999</v>
      </c>
      <c r="F16927" s="775" t="s">
        <v>1302</v>
      </c>
      <c r="G16927" s="775" t="s">
        <v>3402</v>
      </c>
      <c r="H16927" s="775" t="s">
        <v>3403</v>
      </c>
      <c r="I16927" s="775" t="s">
        <v>4235</v>
      </c>
    </row>
    <row r="16928" spans="1:9">
      <c r="A16928" s="775" t="str">
        <f>Table_wabobpsvr_AzureCalc_AzureCalcRateCard[[#This Row],[ServiceName]]&amp;Table_wabobpsvr_AzureCalc_AzureCalcRateCard[[#This Row],[Price_Level]]&amp;Table_wabobpsvr_AzureCalc_AzureCalcRateCard[[#This Row],[Region]]</f>
        <v>High Frequency Cloud Activity - Tier 2MOSP</v>
      </c>
      <c r="B16928" s="775"/>
      <c r="C16928" s="775" t="s">
        <v>4235</v>
      </c>
      <c r="D16928" s="775" t="s">
        <v>606</v>
      </c>
      <c r="E16928" s="775">
        <v>999999</v>
      </c>
      <c r="F16928" s="775" t="s">
        <v>1310</v>
      </c>
      <c r="G16928" s="775" t="s">
        <v>4235</v>
      </c>
      <c r="H16928" s="775" t="s">
        <v>4235</v>
      </c>
      <c r="I16928" s="775" t="s">
        <v>4235</v>
      </c>
    </row>
    <row r="16929" spans="1:9">
      <c r="A16929" s="775" t="str">
        <f>Table_wabobpsvr_AzureCalc_AzureCalcRateCard[[#This Row],[ServiceName]]&amp;Table_wabobpsvr_AzureCalc_AzureCalcRateCard[[#This Row],[Price_Level]]&amp;Table_wabobpsvr_AzureCalc_AzureCalcRateCard[[#This Row],[Region]]</f>
        <v>High Frequency Cloud Activity - Tier 2A</v>
      </c>
      <c r="B16929" s="775"/>
      <c r="C16929" s="775" t="s">
        <v>4235</v>
      </c>
      <c r="D16929" s="775" t="s">
        <v>174</v>
      </c>
      <c r="E16929" s="775">
        <v>999999</v>
      </c>
      <c r="F16929" s="775" t="s">
        <v>1310</v>
      </c>
      <c r="G16929" s="775" t="s">
        <v>4235</v>
      </c>
      <c r="H16929" s="775" t="s">
        <v>4235</v>
      </c>
      <c r="I16929" s="775" t="s">
        <v>4235</v>
      </c>
    </row>
    <row r="16930" spans="1:9">
      <c r="A16930" s="775" t="str">
        <f>Table_wabobpsvr_AzureCalc_AzureCalcRateCard[[#This Row],[ServiceName]]&amp;Table_wabobpsvr_AzureCalc_AzureCalcRateCard[[#This Row],[Price_Level]]&amp;Table_wabobpsvr_AzureCalc_AzureCalcRateCard[[#This Row],[Region]]</f>
        <v>High Frequency Cloud Activity - Tier 2B</v>
      </c>
      <c r="B16930" s="775"/>
      <c r="C16930" s="775" t="s">
        <v>4235</v>
      </c>
      <c r="D16930" s="775" t="s">
        <v>175</v>
      </c>
      <c r="E16930" s="775">
        <v>999999</v>
      </c>
      <c r="F16930" s="775" t="s">
        <v>1310</v>
      </c>
      <c r="G16930" s="775" t="s">
        <v>4235</v>
      </c>
      <c r="H16930" s="775" t="s">
        <v>4235</v>
      </c>
      <c r="I16930" s="775" t="s">
        <v>4235</v>
      </c>
    </row>
    <row r="16931" spans="1:9">
      <c r="A16931" s="775" t="str">
        <f>Table_wabobpsvr_AzureCalc_AzureCalcRateCard[[#This Row],[ServiceName]]&amp;Table_wabobpsvr_AzureCalc_AzureCalcRateCard[[#This Row],[Price_Level]]&amp;Table_wabobpsvr_AzureCalc_AzureCalcRateCard[[#This Row],[Region]]</f>
        <v>High Frequency Cloud Activity - Tier 2C</v>
      </c>
      <c r="B16931" s="775"/>
      <c r="C16931" s="775" t="s">
        <v>4235</v>
      </c>
      <c r="D16931" s="775" t="s">
        <v>177</v>
      </c>
      <c r="E16931" s="775">
        <v>999999</v>
      </c>
      <c r="F16931" s="775" t="s">
        <v>1310</v>
      </c>
      <c r="G16931" s="775" t="s">
        <v>4235</v>
      </c>
      <c r="H16931" s="775" t="s">
        <v>4235</v>
      </c>
      <c r="I16931" s="775" t="s">
        <v>4235</v>
      </c>
    </row>
    <row r="16932" spans="1:9">
      <c r="A16932" s="775" t="str">
        <f>Table_wabobpsvr_AzureCalc_AzureCalcRateCard[[#This Row],[ServiceName]]&amp;Table_wabobpsvr_AzureCalc_AzureCalcRateCard[[#This Row],[Price_Level]]&amp;Table_wabobpsvr_AzureCalc_AzureCalcRateCard[[#This Row],[Region]]</f>
        <v>ExpressRoute (Metered) 2 Gbps ConnectionsB2</v>
      </c>
      <c r="B16932" s="775">
        <v>2</v>
      </c>
      <c r="C16932" s="775" t="s">
        <v>7427</v>
      </c>
      <c r="D16932" s="775" t="s">
        <v>175</v>
      </c>
      <c r="E16932" s="775">
        <v>819.68</v>
      </c>
      <c r="F16932" s="775" t="s">
        <v>7396</v>
      </c>
      <c r="G16932" s="775" t="s">
        <v>7529</v>
      </c>
      <c r="H16932" s="775" t="s">
        <v>7530</v>
      </c>
      <c r="I16932" s="775" t="s">
        <v>7450</v>
      </c>
    </row>
    <row r="16933" spans="1:9">
      <c r="A16933" s="775" t="str">
        <f>Table_wabobpsvr_AzureCalc_AzureCalcRateCard[[#This Row],[ServiceName]]&amp;Table_wabobpsvr_AzureCalc_AzureCalcRateCard[[#This Row],[Price_Level]]&amp;Table_wabobpsvr_AzureCalc_AzureCalcRateCard[[#This Row],[Region]]</f>
        <v>ExpressRoute (Metered) 200 Mbps ConnectionsB2</v>
      </c>
      <c r="B16933" s="775">
        <v>2</v>
      </c>
      <c r="C16933" s="775" t="s">
        <v>7427</v>
      </c>
      <c r="D16933" s="775" t="s">
        <v>175</v>
      </c>
      <c r="E16933" s="775">
        <v>136.30000000000001</v>
      </c>
      <c r="F16933" s="775" t="s">
        <v>7388</v>
      </c>
      <c r="G16933" s="775" t="s">
        <v>7531</v>
      </c>
      <c r="H16933" s="775" t="s">
        <v>7532</v>
      </c>
      <c r="I16933" s="775" t="s">
        <v>7452</v>
      </c>
    </row>
    <row r="16934" spans="1:9">
      <c r="A16934" s="775" t="str">
        <f>Table_wabobpsvr_AzureCalc_AzureCalcRateCard[[#This Row],[ServiceName]]&amp;Table_wabobpsvr_AzureCalc_AzureCalcRateCard[[#This Row],[Price_Level]]&amp;Table_wabobpsvr_AzureCalc_AzureCalcRateCard[[#This Row],[Region]]</f>
        <v>ExpressRoute (Metered) 5 Gbps ConnectionsB2</v>
      </c>
      <c r="B16934" s="775">
        <v>2</v>
      </c>
      <c r="C16934" s="775" t="s">
        <v>7427</v>
      </c>
      <c r="D16934" s="775" t="s">
        <v>175</v>
      </c>
      <c r="E16934" s="775">
        <v>2049.1999999999998</v>
      </c>
      <c r="F16934" s="775" t="s">
        <v>7397</v>
      </c>
      <c r="G16934" s="775" t="s">
        <v>7533</v>
      </c>
      <c r="H16934" s="775" t="s">
        <v>7534</v>
      </c>
      <c r="I16934" s="775" t="s">
        <v>7454</v>
      </c>
    </row>
    <row r="16935" spans="1:9">
      <c r="A16935" s="775" t="str">
        <f>Table_wabobpsvr_AzureCalc_AzureCalcRateCard[[#This Row],[ServiceName]]&amp;Table_wabobpsvr_AzureCalc_AzureCalcRateCard[[#This Row],[Price_Level]]&amp;Table_wabobpsvr_AzureCalc_AzureCalcRateCard[[#This Row],[Region]]</f>
        <v>ExpressRoute (Metered) 50 Mbps ConnectionsB2</v>
      </c>
      <c r="B16935" s="775">
        <v>2</v>
      </c>
      <c r="C16935" s="775" t="s">
        <v>7427</v>
      </c>
      <c r="D16935" s="775" t="s">
        <v>175</v>
      </c>
      <c r="E16935" s="775">
        <v>51.7</v>
      </c>
      <c r="F16935" s="775" t="s">
        <v>7394</v>
      </c>
      <c r="G16935" s="775" t="s">
        <v>7535</v>
      </c>
      <c r="H16935" s="775" t="s">
        <v>7536</v>
      </c>
      <c r="I16935" s="775" t="s">
        <v>7456</v>
      </c>
    </row>
    <row r="16936" spans="1:9">
      <c r="A16936" s="775" t="str">
        <f>Table_wabobpsvr_AzureCalc_AzureCalcRateCard[[#This Row],[ServiceName]]&amp;Table_wabobpsvr_AzureCalc_AzureCalcRateCard[[#This Row],[Price_Level]]&amp;Table_wabobpsvr_AzureCalc_AzureCalcRateCard[[#This Row],[Region]]</f>
        <v>ExpressRoute (Metered) 500 Mbps ConnectionsB2</v>
      </c>
      <c r="B16936" s="775">
        <v>2</v>
      </c>
      <c r="C16936" s="775" t="s">
        <v>7427</v>
      </c>
      <c r="D16936" s="775" t="s">
        <v>175</v>
      </c>
      <c r="E16936" s="775">
        <v>272.60000000000002</v>
      </c>
      <c r="F16936" s="775" t="s">
        <v>7389</v>
      </c>
      <c r="G16936" s="775" t="s">
        <v>7537</v>
      </c>
      <c r="H16936" s="775" t="s">
        <v>7538</v>
      </c>
      <c r="I16936" s="775" t="s">
        <v>7458</v>
      </c>
    </row>
    <row r="16937" spans="1:9">
      <c r="A16937" s="775" t="str">
        <f>Table_wabobpsvr_AzureCalc_AzureCalcRateCard[[#This Row],[ServiceName]]&amp;Table_wabobpsvr_AzureCalc_AzureCalcRateCard[[#This Row],[Price_Level]]&amp;Table_wabobpsvr_AzureCalc_AzureCalcRateCard[[#This Row],[Region]]</f>
        <v>ExpressRoute (Unlimited) 1 Gbps ConnectionsB2</v>
      </c>
      <c r="B16937" s="775">
        <v>2</v>
      </c>
      <c r="C16937" s="775" t="s">
        <v>7427</v>
      </c>
      <c r="D16937" s="775" t="s">
        <v>175</v>
      </c>
      <c r="E16937" s="775">
        <v>5358</v>
      </c>
      <c r="F16937" s="775" t="s">
        <v>7405</v>
      </c>
      <c r="G16937" s="775" t="s">
        <v>7539</v>
      </c>
      <c r="H16937" s="775" t="s">
        <v>7540</v>
      </c>
      <c r="I16937" s="775" t="s">
        <v>7460</v>
      </c>
    </row>
    <row r="16938" spans="1:9">
      <c r="A16938" s="775" t="str">
        <f>Table_wabobpsvr_AzureCalc_AzureCalcRateCard[[#This Row],[ServiceName]]&amp;Table_wabobpsvr_AzureCalc_AzureCalcRateCard[[#This Row],[Price_Level]]&amp;Table_wabobpsvr_AzureCalc_AzureCalcRateCard[[#This Row],[Region]]</f>
        <v>ExpressRoute (Unlimited) 10 Gbps ConnectionsB2</v>
      </c>
      <c r="B16938" s="775">
        <v>2</v>
      </c>
      <c r="C16938" s="775" t="s">
        <v>7427</v>
      </c>
      <c r="D16938" s="775" t="s">
        <v>175</v>
      </c>
      <c r="E16938" s="775">
        <v>48222</v>
      </c>
      <c r="F16938" s="775" t="s">
        <v>7408</v>
      </c>
      <c r="G16938" s="775" t="s">
        <v>7541</v>
      </c>
      <c r="H16938" s="775" t="s">
        <v>7542</v>
      </c>
      <c r="I16938" s="775" t="s">
        <v>7462</v>
      </c>
    </row>
    <row r="16939" spans="1:9">
      <c r="A16939" s="775" t="str">
        <f>Table_wabobpsvr_AzureCalc_AzureCalcRateCard[[#This Row],[ServiceName]]&amp;Table_wabobpsvr_AzureCalc_AzureCalcRateCard[[#This Row],[Price_Level]]&amp;Table_wabobpsvr_AzureCalc_AzureCalcRateCard[[#This Row],[Region]]</f>
        <v>ExpressRoute (Unlimited) 100 Mbps ConnectionsB2</v>
      </c>
      <c r="B16939" s="775">
        <v>2</v>
      </c>
      <c r="C16939" s="775" t="s">
        <v>7427</v>
      </c>
      <c r="D16939" s="775" t="s">
        <v>175</v>
      </c>
      <c r="E16939" s="775">
        <v>540.5</v>
      </c>
      <c r="F16939" s="775" t="s">
        <v>7402</v>
      </c>
      <c r="G16939" s="775" t="s">
        <v>7543</v>
      </c>
      <c r="H16939" s="775" t="s">
        <v>7544</v>
      </c>
      <c r="I16939" s="775" t="s">
        <v>7464</v>
      </c>
    </row>
    <row r="16940" spans="1:9">
      <c r="A16940" s="775" t="str">
        <f>Table_wabobpsvr_AzureCalc_AzureCalcRateCard[[#This Row],[ServiceName]]&amp;Table_wabobpsvr_AzureCalc_AzureCalcRateCard[[#This Row],[Price_Level]]&amp;Table_wabobpsvr_AzureCalc_AzureCalcRateCard[[#This Row],[Region]]</f>
        <v>ExpressRoute (Unlimited) 2 Gbps ConnectionsB2</v>
      </c>
      <c r="B16940" s="775">
        <v>2</v>
      </c>
      <c r="C16940" s="775" t="s">
        <v>7427</v>
      </c>
      <c r="D16940" s="775" t="s">
        <v>175</v>
      </c>
      <c r="E16940" s="775">
        <v>10716</v>
      </c>
      <c r="F16940" s="775" t="s">
        <v>7406</v>
      </c>
      <c r="G16940" s="775" t="s">
        <v>7545</v>
      </c>
      <c r="H16940" s="775" t="s">
        <v>7546</v>
      </c>
      <c r="I16940" s="775" t="s">
        <v>7466</v>
      </c>
    </row>
    <row r="16941" spans="1:9">
      <c r="A16941" s="775" t="str">
        <f>Table_wabobpsvr_AzureCalc_AzureCalcRateCard[[#This Row],[ServiceName]]&amp;Table_wabobpsvr_AzureCalc_AzureCalcRateCard[[#This Row],[Price_Level]]&amp;Table_wabobpsvr_AzureCalc_AzureCalcRateCard[[#This Row],[Region]]</f>
        <v>ExpressRoute (Unlimited) 200 Mbps ConnectionsB2</v>
      </c>
      <c r="B16941" s="775">
        <v>2</v>
      </c>
      <c r="C16941" s="775" t="s">
        <v>7427</v>
      </c>
      <c r="D16941" s="775" t="s">
        <v>175</v>
      </c>
      <c r="E16941" s="775">
        <v>1081</v>
      </c>
      <c r="F16941" s="775" t="s">
        <v>7403</v>
      </c>
      <c r="G16941" s="775" t="s">
        <v>7547</v>
      </c>
      <c r="H16941" s="775" t="s">
        <v>7548</v>
      </c>
      <c r="I16941" s="775" t="s">
        <v>7468</v>
      </c>
    </row>
    <row r="16942" spans="1:9">
      <c r="A16942" s="775" t="str">
        <f>Table_wabobpsvr_AzureCalc_AzureCalcRateCard[[#This Row],[ServiceName]]&amp;Table_wabobpsvr_AzureCalc_AzureCalcRateCard[[#This Row],[Price_Level]]&amp;Table_wabobpsvr_AzureCalc_AzureCalcRateCard[[#This Row],[Region]]</f>
        <v>ExpressRoute (Unlimited) 5 Gbps ConnectionsB2</v>
      </c>
      <c r="B16942" s="775">
        <v>2</v>
      </c>
      <c r="C16942" s="775" t="s">
        <v>7427</v>
      </c>
      <c r="D16942" s="775" t="s">
        <v>175</v>
      </c>
      <c r="E16942" s="775">
        <v>24111</v>
      </c>
      <c r="F16942" s="775" t="s">
        <v>7407</v>
      </c>
      <c r="G16942" s="775" t="s">
        <v>7549</v>
      </c>
      <c r="H16942" s="775" t="s">
        <v>7550</v>
      </c>
      <c r="I16942" s="775" t="s">
        <v>7474</v>
      </c>
    </row>
    <row r="16943" spans="1:9">
      <c r="A16943" s="775" t="str">
        <f>Table_wabobpsvr_AzureCalc_AzureCalcRateCard[[#This Row],[ServiceName]]&amp;Table_wabobpsvr_AzureCalc_AzureCalcRateCard[[#This Row],[Price_Level]]&amp;Table_wabobpsvr_AzureCalc_AzureCalcRateCard[[#This Row],[Region]]</f>
        <v>ExpressRoute (Unlimited) 50 Mbps ConnectionsB2</v>
      </c>
      <c r="B16943" s="775">
        <v>2</v>
      </c>
      <c r="C16943" s="775" t="s">
        <v>7427</v>
      </c>
      <c r="D16943" s="775" t="s">
        <v>175</v>
      </c>
      <c r="E16943" s="775">
        <v>282</v>
      </c>
      <c r="F16943" s="775" t="s">
        <v>7401</v>
      </c>
      <c r="G16943" s="775" t="s">
        <v>7551</v>
      </c>
      <c r="H16943" s="775" t="s">
        <v>7552</v>
      </c>
      <c r="I16943" s="775" t="s">
        <v>7476</v>
      </c>
    </row>
    <row r="16944" spans="1:9">
      <c r="A16944" s="775" t="str">
        <f>Table_wabobpsvr_AzureCalc_AzureCalcRateCard[[#This Row],[ServiceName]]&amp;Table_wabobpsvr_AzureCalc_AzureCalcRateCard[[#This Row],[Price_Level]]&amp;Table_wabobpsvr_AzureCalc_AzureCalcRateCard[[#This Row],[Region]]</f>
        <v>ExpressRoute (Unlimited) 500 Mbps ConnectionsB2</v>
      </c>
      <c r="B16944" s="775">
        <v>2</v>
      </c>
      <c r="C16944" s="775" t="s">
        <v>7427</v>
      </c>
      <c r="D16944" s="775" t="s">
        <v>175</v>
      </c>
      <c r="E16944" s="775">
        <v>2585</v>
      </c>
      <c r="F16944" s="775" t="s">
        <v>7404</v>
      </c>
      <c r="G16944" s="775" t="s">
        <v>7553</v>
      </c>
      <c r="H16944" s="775" t="s">
        <v>7554</v>
      </c>
      <c r="I16944" s="775" t="s">
        <v>7478</v>
      </c>
    </row>
    <row r="16945" spans="1:9">
      <c r="A16945" s="775" t="str">
        <f>Table_wabobpsvr_AzureCalc_AzureCalcRateCard[[#This Row],[ServiceName]]&amp;Table_wabobpsvr_AzureCalc_AzureCalcRateCard[[#This Row],[Price_Level]]&amp;Table_wabobpsvr_AzureCalc_AzureCalcRateCard[[#This Row],[Region]]</f>
        <v>ExpressRoute (Metered) Data Transfer Out at 1 Gbps (GB) - Zone 1B3</v>
      </c>
      <c r="B16945" s="775">
        <v>3</v>
      </c>
      <c r="C16945" s="775" t="s">
        <v>9</v>
      </c>
      <c r="D16945" s="775" t="s">
        <v>175</v>
      </c>
      <c r="E16945" s="775">
        <v>2.35E-2</v>
      </c>
      <c r="F16945" s="775" t="s">
        <v>7392</v>
      </c>
      <c r="G16945" s="775" t="s">
        <v>7527</v>
      </c>
      <c r="H16945" s="775" t="s">
        <v>7528</v>
      </c>
      <c r="I16945" s="775" t="s">
        <v>7442</v>
      </c>
    </row>
    <row r="16946" spans="1:9">
      <c r="A16946" s="775" t="str">
        <f>Table_wabobpsvr_AzureCalc_AzureCalcRateCard[[#This Row],[ServiceName]]&amp;Table_wabobpsvr_AzureCalc_AzureCalcRateCard[[#This Row],[Price_Level]]&amp;Table_wabobpsvr_AzureCalc_AzureCalcRateCard[[#This Row],[Region]]</f>
        <v>ExpressRoute (Metered) 1 Gbps ConnectionsB3</v>
      </c>
      <c r="B16946" s="775">
        <v>3</v>
      </c>
      <c r="C16946" s="775" t="s">
        <v>7427</v>
      </c>
      <c r="D16946" s="775" t="s">
        <v>175</v>
      </c>
      <c r="E16946" s="775">
        <v>409.84</v>
      </c>
      <c r="F16946" s="775" t="s">
        <v>7390</v>
      </c>
      <c r="G16946" s="775" t="s">
        <v>7555</v>
      </c>
      <c r="H16946" s="775" t="s">
        <v>7556</v>
      </c>
      <c r="I16946" s="775" t="s">
        <v>7444</v>
      </c>
    </row>
    <row r="16947" spans="1:9">
      <c r="A16947" s="775" t="str">
        <f>Table_wabobpsvr_AzureCalc_AzureCalcRateCard[[#This Row],[ServiceName]]&amp;Table_wabobpsvr_AzureCalc_AzureCalcRateCard[[#This Row],[Price_Level]]&amp;Table_wabobpsvr_AzureCalc_AzureCalcRateCard[[#This Row],[Region]]</f>
        <v>ExpressRoute (Metered) 10 Gbps ConnectionsB3</v>
      </c>
      <c r="B16947" s="775">
        <v>3</v>
      </c>
      <c r="C16947" s="775" t="s">
        <v>7427</v>
      </c>
      <c r="D16947" s="775" t="s">
        <v>175</v>
      </c>
      <c r="E16947" s="775">
        <v>4700</v>
      </c>
      <c r="F16947" s="775" t="s">
        <v>7391</v>
      </c>
      <c r="G16947" s="775" t="s">
        <v>7557</v>
      </c>
      <c r="H16947" s="775" t="s">
        <v>7558</v>
      </c>
      <c r="I16947" s="775" t="s">
        <v>7446</v>
      </c>
    </row>
    <row r="16948" spans="1:9">
      <c r="A16948" s="775" t="str">
        <f>Table_wabobpsvr_AzureCalc_AzureCalcRateCard[[#This Row],[ServiceName]]&amp;Table_wabobpsvr_AzureCalc_AzureCalcRateCard[[#This Row],[Price_Level]]&amp;Table_wabobpsvr_AzureCalc_AzureCalcRateCard[[#This Row],[Region]]</f>
        <v>ExpressRoute (Metered) 100 Mbps ConnectionsB3</v>
      </c>
      <c r="B16948" s="775">
        <v>3</v>
      </c>
      <c r="C16948" s="775" t="s">
        <v>7427</v>
      </c>
      <c r="D16948" s="775" t="s">
        <v>175</v>
      </c>
      <c r="E16948" s="775">
        <v>103.4</v>
      </c>
      <c r="F16948" s="775" t="s">
        <v>7395</v>
      </c>
      <c r="G16948" s="775" t="s">
        <v>7559</v>
      </c>
      <c r="H16948" s="775" t="s">
        <v>7560</v>
      </c>
      <c r="I16948" s="775" t="s">
        <v>7448</v>
      </c>
    </row>
    <row r="16949" spans="1:9">
      <c r="A16949" s="775" t="str">
        <f>Table_wabobpsvr_AzureCalc_AzureCalcRateCard[[#This Row],[ServiceName]]&amp;Table_wabobpsvr_AzureCalc_AzureCalcRateCard[[#This Row],[Price_Level]]&amp;Table_wabobpsvr_AzureCalc_AzureCalcRateCard[[#This Row],[Region]]</f>
        <v>ExpressRoute (Metered) 2 Gbps ConnectionsB3</v>
      </c>
      <c r="B16949" s="775">
        <v>3</v>
      </c>
      <c r="C16949" s="775" t="s">
        <v>7427</v>
      </c>
      <c r="D16949" s="775" t="s">
        <v>175</v>
      </c>
      <c r="E16949" s="775">
        <v>819.68</v>
      </c>
      <c r="F16949" s="775" t="s">
        <v>7396</v>
      </c>
      <c r="G16949" s="775" t="s">
        <v>7529</v>
      </c>
      <c r="H16949" s="775" t="s">
        <v>7530</v>
      </c>
      <c r="I16949" s="775" t="s">
        <v>7450</v>
      </c>
    </row>
    <row r="16950" spans="1:9">
      <c r="A16950" s="775" t="str">
        <f>Table_wabobpsvr_AzureCalc_AzureCalcRateCard[[#This Row],[ServiceName]]&amp;Table_wabobpsvr_AzureCalc_AzureCalcRateCard[[#This Row],[Price_Level]]&amp;Table_wabobpsvr_AzureCalc_AzureCalcRateCard[[#This Row],[Region]]</f>
        <v>ExpressRoute (Metered) 200 Mbps ConnectionsB3</v>
      </c>
      <c r="B16950" s="775">
        <v>3</v>
      </c>
      <c r="C16950" s="775" t="s">
        <v>7427</v>
      </c>
      <c r="D16950" s="775" t="s">
        <v>175</v>
      </c>
      <c r="E16950" s="775">
        <v>136.30000000000001</v>
      </c>
      <c r="F16950" s="775" t="s">
        <v>7388</v>
      </c>
      <c r="G16950" s="775" t="s">
        <v>7531</v>
      </c>
      <c r="H16950" s="775" t="s">
        <v>7532</v>
      </c>
      <c r="I16950" s="775" t="s">
        <v>7452</v>
      </c>
    </row>
    <row r="16951" spans="1:9">
      <c r="A16951" s="775" t="str">
        <f>Table_wabobpsvr_AzureCalc_AzureCalcRateCard[[#This Row],[ServiceName]]&amp;Table_wabobpsvr_AzureCalc_AzureCalcRateCard[[#This Row],[Price_Level]]&amp;Table_wabobpsvr_AzureCalc_AzureCalcRateCard[[#This Row],[Region]]</f>
        <v>ExpressRoute (Metered) 5 Gbps ConnectionsB3</v>
      </c>
      <c r="B16951" s="775">
        <v>3</v>
      </c>
      <c r="C16951" s="775" t="s">
        <v>7427</v>
      </c>
      <c r="D16951" s="775" t="s">
        <v>175</v>
      </c>
      <c r="E16951" s="775">
        <v>2049.1999999999998</v>
      </c>
      <c r="F16951" s="775" t="s">
        <v>7397</v>
      </c>
      <c r="G16951" s="775" t="s">
        <v>7533</v>
      </c>
      <c r="H16951" s="775" t="s">
        <v>7534</v>
      </c>
      <c r="I16951" s="775" t="s">
        <v>7454</v>
      </c>
    </row>
    <row r="16952" spans="1:9">
      <c r="A16952" s="775" t="str">
        <f>Table_wabobpsvr_AzureCalc_AzureCalcRateCard[[#This Row],[ServiceName]]&amp;Table_wabobpsvr_AzureCalc_AzureCalcRateCard[[#This Row],[Price_Level]]&amp;Table_wabobpsvr_AzureCalc_AzureCalcRateCard[[#This Row],[Region]]</f>
        <v>ExpressRoute (Metered) 50 Mbps ConnectionsB3</v>
      </c>
      <c r="B16952" s="775">
        <v>3</v>
      </c>
      <c r="C16952" s="775" t="s">
        <v>7427</v>
      </c>
      <c r="D16952" s="775" t="s">
        <v>175</v>
      </c>
      <c r="E16952" s="775">
        <v>51.7</v>
      </c>
      <c r="F16952" s="775" t="s">
        <v>7394</v>
      </c>
      <c r="G16952" s="775" t="s">
        <v>7535</v>
      </c>
      <c r="H16952" s="775" t="s">
        <v>7536</v>
      </c>
      <c r="I16952" s="775" t="s">
        <v>7456</v>
      </c>
    </row>
    <row r="16953" spans="1:9">
      <c r="A16953" s="775" t="str">
        <f>Table_wabobpsvr_AzureCalc_AzureCalcRateCard[[#This Row],[ServiceName]]&amp;Table_wabobpsvr_AzureCalc_AzureCalcRateCard[[#This Row],[Price_Level]]&amp;Table_wabobpsvr_AzureCalc_AzureCalcRateCard[[#This Row],[Region]]</f>
        <v>ExpressRoute (Metered) 500 Mbps ConnectionsB3</v>
      </c>
      <c r="B16953" s="775">
        <v>3</v>
      </c>
      <c r="C16953" s="775" t="s">
        <v>7427</v>
      </c>
      <c r="D16953" s="775" t="s">
        <v>175</v>
      </c>
      <c r="E16953" s="775">
        <v>272.60000000000002</v>
      </c>
      <c r="F16953" s="775" t="s">
        <v>7389</v>
      </c>
      <c r="G16953" s="775" t="s">
        <v>7537</v>
      </c>
      <c r="H16953" s="775" t="s">
        <v>7538</v>
      </c>
      <c r="I16953" s="775" t="s">
        <v>7458</v>
      </c>
    </row>
    <row r="16954" spans="1:9">
      <c r="A16954" s="775" t="str">
        <f>Table_wabobpsvr_AzureCalc_AzureCalcRateCard[[#This Row],[ServiceName]]&amp;Table_wabobpsvr_AzureCalc_AzureCalcRateCard[[#This Row],[Price_Level]]&amp;Table_wabobpsvr_AzureCalc_AzureCalcRateCard[[#This Row],[Region]]</f>
        <v>ExpressRoute (Unlimited) 1 Gbps ConnectionsB3</v>
      </c>
      <c r="B16954" s="775">
        <v>3</v>
      </c>
      <c r="C16954" s="775" t="s">
        <v>7427</v>
      </c>
      <c r="D16954" s="775" t="s">
        <v>175</v>
      </c>
      <c r="E16954" s="775">
        <v>5358</v>
      </c>
      <c r="F16954" s="775" t="s">
        <v>7405</v>
      </c>
      <c r="G16954" s="775" t="s">
        <v>7539</v>
      </c>
      <c r="H16954" s="775" t="s">
        <v>7540</v>
      </c>
      <c r="I16954" s="775" t="s">
        <v>7460</v>
      </c>
    </row>
    <row r="16955" spans="1:9">
      <c r="A16955" s="775" t="str">
        <f>Table_wabobpsvr_AzureCalc_AzureCalcRateCard[[#This Row],[ServiceName]]&amp;Table_wabobpsvr_AzureCalc_AzureCalcRateCard[[#This Row],[Price_Level]]&amp;Table_wabobpsvr_AzureCalc_AzureCalcRateCard[[#This Row],[Region]]</f>
        <v>ExpressRoute (Unlimited) 10 Gbps ConnectionsB3</v>
      </c>
      <c r="B16955" s="775">
        <v>3</v>
      </c>
      <c r="C16955" s="775" t="s">
        <v>7427</v>
      </c>
      <c r="D16955" s="775" t="s">
        <v>175</v>
      </c>
      <c r="E16955" s="775">
        <v>48222</v>
      </c>
      <c r="F16955" s="775" t="s">
        <v>7408</v>
      </c>
      <c r="G16955" s="775" t="s">
        <v>7541</v>
      </c>
      <c r="H16955" s="775" t="s">
        <v>7542</v>
      </c>
      <c r="I16955" s="775" t="s">
        <v>7462</v>
      </c>
    </row>
    <row r="16956" spans="1:9">
      <c r="A16956" s="775" t="str">
        <f>Table_wabobpsvr_AzureCalc_AzureCalcRateCard[[#This Row],[ServiceName]]&amp;Table_wabobpsvr_AzureCalc_AzureCalcRateCard[[#This Row],[Price_Level]]&amp;Table_wabobpsvr_AzureCalc_AzureCalcRateCard[[#This Row],[Region]]</f>
        <v>ExpressRoute (Unlimited) 100 Mbps ConnectionsB3</v>
      </c>
      <c r="B16956" s="775">
        <v>3</v>
      </c>
      <c r="C16956" s="775" t="s">
        <v>7427</v>
      </c>
      <c r="D16956" s="775" t="s">
        <v>175</v>
      </c>
      <c r="E16956" s="775">
        <v>540.5</v>
      </c>
      <c r="F16956" s="775" t="s">
        <v>7402</v>
      </c>
      <c r="G16956" s="775" t="s">
        <v>7543</v>
      </c>
      <c r="H16956" s="775" t="s">
        <v>7544</v>
      </c>
      <c r="I16956" s="775" t="s">
        <v>7464</v>
      </c>
    </row>
    <row r="16957" spans="1:9">
      <c r="A16957" s="775" t="str">
        <f>Table_wabobpsvr_AzureCalc_AzureCalcRateCard[[#This Row],[ServiceName]]&amp;Table_wabobpsvr_AzureCalc_AzureCalcRateCard[[#This Row],[Price_Level]]&amp;Table_wabobpsvr_AzureCalc_AzureCalcRateCard[[#This Row],[Region]]</f>
        <v>ExpressRoute (Unlimited) 2 Gbps ConnectionsB3</v>
      </c>
      <c r="B16957" s="775">
        <v>3</v>
      </c>
      <c r="C16957" s="775" t="s">
        <v>7427</v>
      </c>
      <c r="D16957" s="775" t="s">
        <v>175</v>
      </c>
      <c r="E16957" s="775">
        <v>10716</v>
      </c>
      <c r="F16957" s="775" t="s">
        <v>7406</v>
      </c>
      <c r="G16957" s="775" t="s">
        <v>7545</v>
      </c>
      <c r="H16957" s="775" t="s">
        <v>7546</v>
      </c>
      <c r="I16957" s="775" t="s">
        <v>7466</v>
      </c>
    </row>
    <row r="16958" spans="1:9">
      <c r="A16958" s="775" t="str">
        <f>Table_wabobpsvr_AzureCalc_AzureCalcRateCard[[#This Row],[ServiceName]]&amp;Table_wabobpsvr_AzureCalc_AzureCalcRateCard[[#This Row],[Price_Level]]&amp;Table_wabobpsvr_AzureCalc_AzureCalcRateCard[[#This Row],[Region]]</f>
        <v>ExpressRoute (Unlimited) 200 Mbps ConnectionsB3</v>
      </c>
      <c r="B16958" s="775">
        <v>3</v>
      </c>
      <c r="C16958" s="775" t="s">
        <v>7427</v>
      </c>
      <c r="D16958" s="775" t="s">
        <v>175</v>
      </c>
      <c r="E16958" s="775">
        <v>1081</v>
      </c>
      <c r="F16958" s="775" t="s">
        <v>7403</v>
      </c>
      <c r="G16958" s="775" t="s">
        <v>7547</v>
      </c>
      <c r="H16958" s="775" t="s">
        <v>7548</v>
      </c>
      <c r="I16958" s="775" t="s">
        <v>7468</v>
      </c>
    </row>
    <row r="16959" spans="1:9">
      <c r="A16959" s="775" t="str">
        <f>Table_wabobpsvr_AzureCalc_AzureCalcRateCard[[#This Row],[ServiceName]]&amp;Table_wabobpsvr_AzureCalc_AzureCalcRateCard[[#This Row],[Price_Level]]&amp;Table_wabobpsvr_AzureCalc_AzureCalcRateCard[[#This Row],[Region]]</f>
        <v>ExpressRoute (Unlimited) 5 Gbps ConnectionsB3</v>
      </c>
      <c r="B16959" s="775">
        <v>3</v>
      </c>
      <c r="C16959" s="775" t="s">
        <v>7427</v>
      </c>
      <c r="D16959" s="775" t="s">
        <v>175</v>
      </c>
      <c r="E16959" s="775">
        <v>24111</v>
      </c>
      <c r="F16959" s="775" t="s">
        <v>7407</v>
      </c>
      <c r="G16959" s="775" t="s">
        <v>7549</v>
      </c>
      <c r="H16959" s="775" t="s">
        <v>7550</v>
      </c>
      <c r="I16959" s="775" t="s">
        <v>7474</v>
      </c>
    </row>
    <row r="16960" spans="1:9">
      <c r="A16960" s="775" t="str">
        <f>Table_wabobpsvr_AzureCalc_AzureCalcRateCard[[#This Row],[ServiceName]]&amp;Table_wabobpsvr_AzureCalc_AzureCalcRateCard[[#This Row],[Price_Level]]&amp;Table_wabobpsvr_AzureCalc_AzureCalcRateCard[[#This Row],[Region]]</f>
        <v>ExpressRoute (Unlimited) 50 Mbps ConnectionsB3</v>
      </c>
      <c r="B16960" s="775">
        <v>3</v>
      </c>
      <c r="C16960" s="775" t="s">
        <v>7427</v>
      </c>
      <c r="D16960" s="775" t="s">
        <v>175</v>
      </c>
      <c r="E16960" s="775">
        <v>282</v>
      </c>
      <c r="F16960" s="775" t="s">
        <v>7401</v>
      </c>
      <c r="G16960" s="775" t="s">
        <v>7551</v>
      </c>
      <c r="H16960" s="775" t="s">
        <v>7552</v>
      </c>
      <c r="I16960" s="775" t="s">
        <v>7476</v>
      </c>
    </row>
    <row r="16961" spans="1:9">
      <c r="A16961" s="775" t="str">
        <f>Table_wabobpsvr_AzureCalc_AzureCalcRateCard[[#This Row],[ServiceName]]&amp;Table_wabobpsvr_AzureCalc_AzureCalcRateCard[[#This Row],[Price_Level]]&amp;Table_wabobpsvr_AzureCalc_AzureCalcRateCard[[#This Row],[Region]]</f>
        <v>ExpressRoute (Unlimited) 500 Mbps ConnectionsB3</v>
      </c>
      <c r="B16961" s="775">
        <v>3</v>
      </c>
      <c r="C16961" s="775" t="s">
        <v>7427</v>
      </c>
      <c r="D16961" s="775" t="s">
        <v>175</v>
      </c>
      <c r="E16961" s="775">
        <v>2585</v>
      </c>
      <c r="F16961" s="775" t="s">
        <v>7404</v>
      </c>
      <c r="G16961" s="775" t="s">
        <v>7553</v>
      </c>
      <c r="H16961" s="775" t="s">
        <v>7554</v>
      </c>
      <c r="I16961" s="775" t="s">
        <v>7478</v>
      </c>
    </row>
    <row r="16962" spans="1:9">
      <c r="A16962" s="775" t="str">
        <f>Table_wabobpsvr_AzureCalc_AzureCalcRateCard[[#This Row],[ServiceName]]&amp;Table_wabobpsvr_AzureCalc_AzureCalcRateCard[[#This Row],[Price_Level]]&amp;Table_wabobpsvr_AzureCalc_AzureCalcRateCard[[#This Row],[Region]]</f>
        <v>ExpressRoute (Metered) Data Transfer Out at 1 Gbps (GB) - Zone 1B4</v>
      </c>
      <c r="B16962" s="775">
        <v>4</v>
      </c>
      <c r="C16962" s="775" t="s">
        <v>9</v>
      </c>
      <c r="D16962" s="775" t="s">
        <v>175</v>
      </c>
      <c r="E16962" s="775">
        <v>2.35E-2</v>
      </c>
      <c r="F16962" s="775" t="s">
        <v>7392</v>
      </c>
      <c r="G16962" s="775" t="s">
        <v>7527</v>
      </c>
      <c r="H16962" s="775" t="s">
        <v>7528</v>
      </c>
      <c r="I16962" s="775" t="s">
        <v>7442</v>
      </c>
    </row>
    <row r="16963" spans="1:9">
      <c r="A16963" s="775" t="str">
        <f>Table_wabobpsvr_AzureCalc_AzureCalcRateCard[[#This Row],[ServiceName]]&amp;Table_wabobpsvr_AzureCalc_AzureCalcRateCard[[#This Row],[Price_Level]]&amp;Table_wabobpsvr_AzureCalc_AzureCalcRateCard[[#This Row],[Region]]</f>
        <v>ExpressRoute (Metered) 1 Gbps ConnectionsB4</v>
      </c>
      <c r="B16963" s="775">
        <v>4</v>
      </c>
      <c r="C16963" s="775" t="s">
        <v>7427</v>
      </c>
      <c r="D16963" s="775" t="s">
        <v>175</v>
      </c>
      <c r="E16963" s="775">
        <v>409.84</v>
      </c>
      <c r="F16963" s="775" t="s">
        <v>7390</v>
      </c>
      <c r="G16963" s="775" t="s">
        <v>7555</v>
      </c>
      <c r="H16963" s="775" t="s">
        <v>7556</v>
      </c>
      <c r="I16963" s="775" t="s">
        <v>7444</v>
      </c>
    </row>
    <row r="16964" spans="1:9">
      <c r="A16964" s="775" t="str">
        <f>Table_wabobpsvr_AzureCalc_AzureCalcRateCard[[#This Row],[ServiceName]]&amp;Table_wabobpsvr_AzureCalc_AzureCalcRateCard[[#This Row],[Price_Level]]&amp;Table_wabobpsvr_AzureCalc_AzureCalcRateCard[[#This Row],[Region]]</f>
        <v>ExpressRoute (Metered) 10 Gbps ConnectionsB4</v>
      </c>
      <c r="B16964" s="775">
        <v>4</v>
      </c>
      <c r="C16964" s="775" t="s">
        <v>7427</v>
      </c>
      <c r="D16964" s="775" t="s">
        <v>175</v>
      </c>
      <c r="E16964" s="775">
        <v>4700</v>
      </c>
      <c r="F16964" s="775" t="s">
        <v>7391</v>
      </c>
      <c r="G16964" s="775" t="s">
        <v>7557</v>
      </c>
      <c r="H16964" s="775" t="s">
        <v>7558</v>
      </c>
      <c r="I16964" s="775" t="s">
        <v>7446</v>
      </c>
    </row>
    <row r="16965" spans="1:9">
      <c r="A16965" s="775" t="str">
        <f>Table_wabobpsvr_AzureCalc_AzureCalcRateCard[[#This Row],[ServiceName]]&amp;Table_wabobpsvr_AzureCalc_AzureCalcRateCard[[#This Row],[Price_Level]]&amp;Table_wabobpsvr_AzureCalc_AzureCalcRateCard[[#This Row],[Region]]</f>
        <v>ExpressRoute (Metered) 100 Mbps ConnectionsB4</v>
      </c>
      <c r="B16965" s="775">
        <v>4</v>
      </c>
      <c r="C16965" s="775" t="s">
        <v>7427</v>
      </c>
      <c r="D16965" s="775" t="s">
        <v>175</v>
      </c>
      <c r="E16965" s="775">
        <v>103.4</v>
      </c>
      <c r="F16965" s="775" t="s">
        <v>7395</v>
      </c>
      <c r="G16965" s="775" t="s">
        <v>7559</v>
      </c>
      <c r="H16965" s="775" t="s">
        <v>7560</v>
      </c>
      <c r="I16965" s="775" t="s">
        <v>7448</v>
      </c>
    </row>
    <row r="16966" spans="1:9">
      <c r="A16966" s="775" t="str">
        <f>Table_wabobpsvr_AzureCalc_AzureCalcRateCard[[#This Row],[ServiceName]]&amp;Table_wabobpsvr_AzureCalc_AzureCalcRateCard[[#This Row],[Price_Level]]&amp;Table_wabobpsvr_AzureCalc_AzureCalcRateCard[[#This Row],[Region]]</f>
        <v>ExpressRoute (Metered) 2 Gbps ConnectionsB4</v>
      </c>
      <c r="B16966" s="775">
        <v>4</v>
      </c>
      <c r="C16966" s="775" t="s">
        <v>7427</v>
      </c>
      <c r="D16966" s="775" t="s">
        <v>175</v>
      </c>
      <c r="E16966" s="775">
        <v>819.68</v>
      </c>
      <c r="F16966" s="775" t="s">
        <v>7396</v>
      </c>
      <c r="G16966" s="775" t="s">
        <v>7529</v>
      </c>
      <c r="H16966" s="775" t="s">
        <v>7530</v>
      </c>
      <c r="I16966" s="775" t="s">
        <v>7450</v>
      </c>
    </row>
    <row r="16967" spans="1:9">
      <c r="A16967" s="775" t="str">
        <f>Table_wabobpsvr_AzureCalc_AzureCalcRateCard[[#This Row],[ServiceName]]&amp;Table_wabobpsvr_AzureCalc_AzureCalcRateCard[[#This Row],[Price_Level]]&amp;Table_wabobpsvr_AzureCalc_AzureCalcRateCard[[#This Row],[Region]]</f>
        <v>ExpressRoute (Metered) 200 Mbps ConnectionsB4</v>
      </c>
      <c r="B16967" s="775">
        <v>4</v>
      </c>
      <c r="C16967" s="775" t="s">
        <v>7427</v>
      </c>
      <c r="D16967" s="775" t="s">
        <v>175</v>
      </c>
      <c r="E16967" s="775">
        <v>136.30000000000001</v>
      </c>
      <c r="F16967" s="775" t="s">
        <v>7388</v>
      </c>
      <c r="G16967" s="775" t="s">
        <v>7531</v>
      </c>
      <c r="H16967" s="775" t="s">
        <v>7532</v>
      </c>
      <c r="I16967" s="775" t="s">
        <v>7452</v>
      </c>
    </row>
    <row r="16968" spans="1:9">
      <c r="A16968" s="775" t="str">
        <f>Table_wabobpsvr_AzureCalc_AzureCalcRateCard[[#This Row],[ServiceName]]&amp;Table_wabobpsvr_AzureCalc_AzureCalcRateCard[[#This Row],[Price_Level]]&amp;Table_wabobpsvr_AzureCalc_AzureCalcRateCard[[#This Row],[Region]]</f>
        <v>ExpressRoute (Metered) 5 Gbps ConnectionsB4</v>
      </c>
      <c r="B16968" s="775">
        <v>4</v>
      </c>
      <c r="C16968" s="775" t="s">
        <v>7427</v>
      </c>
      <c r="D16968" s="775" t="s">
        <v>175</v>
      </c>
      <c r="E16968" s="775">
        <v>2049.1999999999998</v>
      </c>
      <c r="F16968" s="775" t="s">
        <v>7397</v>
      </c>
      <c r="G16968" s="775" t="s">
        <v>7533</v>
      </c>
      <c r="H16968" s="775" t="s">
        <v>7534</v>
      </c>
      <c r="I16968" s="775" t="s">
        <v>7454</v>
      </c>
    </row>
    <row r="16969" spans="1:9">
      <c r="A16969" s="775" t="str">
        <f>Table_wabobpsvr_AzureCalc_AzureCalcRateCard[[#This Row],[ServiceName]]&amp;Table_wabobpsvr_AzureCalc_AzureCalcRateCard[[#This Row],[Price_Level]]&amp;Table_wabobpsvr_AzureCalc_AzureCalcRateCard[[#This Row],[Region]]</f>
        <v>ExpressRoute (Metered) 50 Mbps ConnectionsB4</v>
      </c>
      <c r="B16969" s="775">
        <v>4</v>
      </c>
      <c r="C16969" s="775" t="s">
        <v>7427</v>
      </c>
      <c r="D16969" s="775" t="s">
        <v>175</v>
      </c>
      <c r="E16969" s="775">
        <v>51.7</v>
      </c>
      <c r="F16969" s="775" t="s">
        <v>7394</v>
      </c>
      <c r="G16969" s="775" t="s">
        <v>7535</v>
      </c>
      <c r="H16969" s="775" t="s">
        <v>7536</v>
      </c>
      <c r="I16969" s="775" t="s">
        <v>7456</v>
      </c>
    </row>
    <row r="16970" spans="1:9">
      <c r="A16970" s="775" t="str">
        <f>Table_wabobpsvr_AzureCalc_AzureCalcRateCard[[#This Row],[ServiceName]]&amp;Table_wabobpsvr_AzureCalc_AzureCalcRateCard[[#This Row],[Price_Level]]&amp;Table_wabobpsvr_AzureCalc_AzureCalcRateCard[[#This Row],[Region]]</f>
        <v>ExpressRoute (Metered) 500 Mbps ConnectionsB4</v>
      </c>
      <c r="B16970" s="775">
        <v>4</v>
      </c>
      <c r="C16970" s="775" t="s">
        <v>7427</v>
      </c>
      <c r="D16970" s="775" t="s">
        <v>175</v>
      </c>
      <c r="E16970" s="775">
        <v>272.60000000000002</v>
      </c>
      <c r="F16970" s="775" t="s">
        <v>7389</v>
      </c>
      <c r="G16970" s="775" t="s">
        <v>7537</v>
      </c>
      <c r="H16970" s="775" t="s">
        <v>7538</v>
      </c>
      <c r="I16970" s="775" t="s">
        <v>7458</v>
      </c>
    </row>
    <row r="16971" spans="1:9">
      <c r="A16971" s="775" t="str">
        <f>Table_wabobpsvr_AzureCalc_AzureCalcRateCard[[#This Row],[ServiceName]]&amp;Table_wabobpsvr_AzureCalc_AzureCalcRateCard[[#This Row],[Price_Level]]&amp;Table_wabobpsvr_AzureCalc_AzureCalcRateCard[[#This Row],[Region]]</f>
        <v>ExpressRoute (Unlimited) 1 Gbps ConnectionsB4</v>
      </c>
      <c r="B16971" s="775">
        <v>4</v>
      </c>
      <c r="C16971" s="775" t="s">
        <v>7427</v>
      </c>
      <c r="D16971" s="775" t="s">
        <v>175</v>
      </c>
      <c r="E16971" s="775">
        <v>5358</v>
      </c>
      <c r="F16971" s="775" t="s">
        <v>7405</v>
      </c>
      <c r="G16971" s="775" t="s">
        <v>7539</v>
      </c>
      <c r="H16971" s="775" t="s">
        <v>7540</v>
      </c>
      <c r="I16971" s="775" t="s">
        <v>7460</v>
      </c>
    </row>
    <row r="16972" spans="1:9">
      <c r="A16972" s="775" t="str">
        <f>Table_wabobpsvr_AzureCalc_AzureCalcRateCard[[#This Row],[ServiceName]]&amp;Table_wabobpsvr_AzureCalc_AzureCalcRateCard[[#This Row],[Price_Level]]&amp;Table_wabobpsvr_AzureCalc_AzureCalcRateCard[[#This Row],[Region]]</f>
        <v>ExpressRoute (Unlimited) 10 Gbps ConnectionsB4</v>
      </c>
      <c r="B16972" s="775">
        <v>4</v>
      </c>
      <c r="C16972" s="775" t="s">
        <v>7427</v>
      </c>
      <c r="D16972" s="775" t="s">
        <v>175</v>
      </c>
      <c r="E16972" s="775">
        <v>48222</v>
      </c>
      <c r="F16972" s="775" t="s">
        <v>7408</v>
      </c>
      <c r="G16972" s="775" t="s">
        <v>7541</v>
      </c>
      <c r="H16972" s="775" t="s">
        <v>7542</v>
      </c>
      <c r="I16972" s="775" t="s">
        <v>7462</v>
      </c>
    </row>
    <row r="16973" spans="1:9">
      <c r="A16973" s="1039" t="str">
        <f>Table_wabobpsvr_AzureCalc_AzureCalcRateCard[[#This Row],[ServiceName]]&amp;Table_wabobpsvr_AzureCalc_AzureCalcRateCard[[#This Row],[Price_Level]]&amp;Table_wabobpsvr_AzureCalc_AzureCalcRateCard[[#This Row],[Region]]</f>
        <v>ExpressRoute (Unlimited) 100 Mbps ConnectionsB4</v>
      </c>
      <c r="B16973" s="1039">
        <v>4</v>
      </c>
      <c r="C16973" s="1039" t="s">
        <v>7427</v>
      </c>
      <c r="D16973" s="1039" t="s">
        <v>175</v>
      </c>
      <c r="E16973" s="1039">
        <v>540.5</v>
      </c>
      <c r="F16973" s="1039" t="s">
        <v>7402</v>
      </c>
      <c r="G16973" s="775" t="s">
        <v>7543</v>
      </c>
      <c r="H16973" s="775" t="s">
        <v>7544</v>
      </c>
      <c r="I16973" s="775" t="s">
        <v>7464</v>
      </c>
    </row>
    <row r="16974" spans="1:9">
      <c r="A16974" s="1039" t="str">
        <f>Table_wabobpsvr_AzureCalc_AzureCalcRateCard[[#This Row],[ServiceName]]&amp;Table_wabobpsvr_AzureCalc_AzureCalcRateCard[[#This Row],[Price_Level]]&amp;Table_wabobpsvr_AzureCalc_AzureCalcRateCard[[#This Row],[Region]]</f>
        <v>ExpressRoute (Unlimited) 2 Gbps ConnectionsB4</v>
      </c>
      <c r="B16974" s="1039">
        <v>4</v>
      </c>
      <c r="C16974" s="1039" t="s">
        <v>7427</v>
      </c>
      <c r="D16974" s="1039" t="s">
        <v>175</v>
      </c>
      <c r="E16974" s="1039">
        <v>10716</v>
      </c>
      <c r="F16974" s="1039" t="s">
        <v>7406</v>
      </c>
      <c r="G16974" s="775" t="s">
        <v>7545</v>
      </c>
      <c r="H16974" s="775" t="s">
        <v>7546</v>
      </c>
      <c r="I16974" s="775" t="s">
        <v>7466</v>
      </c>
    </row>
    <row r="16975" spans="1:9">
      <c r="A16975" s="1039" t="str">
        <f>Table_wabobpsvr_AzureCalc_AzureCalcRateCard[[#This Row],[ServiceName]]&amp;Table_wabobpsvr_AzureCalc_AzureCalcRateCard[[#This Row],[Price_Level]]&amp;Table_wabobpsvr_AzureCalc_AzureCalcRateCard[[#This Row],[Region]]</f>
        <v>ExpressRoute (Unlimited) 200 Mbps ConnectionsB4</v>
      </c>
      <c r="B16975" s="1039">
        <v>4</v>
      </c>
      <c r="C16975" s="1039" t="s">
        <v>7427</v>
      </c>
      <c r="D16975" s="1039" t="s">
        <v>175</v>
      </c>
      <c r="E16975" s="1039">
        <v>1081</v>
      </c>
      <c r="F16975" s="1039" t="s">
        <v>7403</v>
      </c>
      <c r="G16975" s="775" t="s">
        <v>7547</v>
      </c>
      <c r="H16975" s="775" t="s">
        <v>7548</v>
      </c>
      <c r="I16975" s="775" t="s">
        <v>7468</v>
      </c>
    </row>
    <row r="16976" spans="1:9">
      <c r="A16976" s="1039" t="str">
        <f>Table_wabobpsvr_AzureCalc_AzureCalcRateCard[[#This Row],[ServiceName]]&amp;Table_wabobpsvr_AzureCalc_AzureCalcRateCard[[#This Row],[Price_Level]]&amp;Table_wabobpsvr_AzureCalc_AzureCalcRateCard[[#This Row],[Region]]</f>
        <v>ExpressRoute (Unlimited) 5 Gbps ConnectionsB4</v>
      </c>
      <c r="B16976" s="1039">
        <v>4</v>
      </c>
      <c r="C16976" s="1039" t="s">
        <v>7427</v>
      </c>
      <c r="D16976" s="1039" t="s">
        <v>175</v>
      </c>
      <c r="E16976" s="1039">
        <v>24111</v>
      </c>
      <c r="F16976" s="1039" t="s">
        <v>7407</v>
      </c>
      <c r="G16976" s="775" t="s">
        <v>7549</v>
      </c>
      <c r="H16976" s="775" t="s">
        <v>7550</v>
      </c>
      <c r="I16976" s="775" t="s">
        <v>7474</v>
      </c>
    </row>
    <row r="16977" spans="1:9">
      <c r="A16977" s="1039" t="str">
        <f>Table_wabobpsvr_AzureCalc_AzureCalcRateCard[[#This Row],[ServiceName]]&amp;Table_wabobpsvr_AzureCalc_AzureCalcRateCard[[#This Row],[Price_Level]]&amp;Table_wabobpsvr_AzureCalc_AzureCalcRateCard[[#This Row],[Region]]</f>
        <v>ExpressRoute (Unlimited) 50 Mbps ConnectionsB4</v>
      </c>
      <c r="B16977" s="1039">
        <v>4</v>
      </c>
      <c r="C16977" s="1039" t="s">
        <v>7427</v>
      </c>
      <c r="D16977" s="1039" t="s">
        <v>175</v>
      </c>
      <c r="E16977" s="1039">
        <v>282</v>
      </c>
      <c r="F16977" s="1039" t="s">
        <v>7401</v>
      </c>
      <c r="G16977" s="775" t="s">
        <v>7551</v>
      </c>
      <c r="H16977" s="775" t="s">
        <v>7552</v>
      </c>
      <c r="I16977" s="775" t="s">
        <v>7476</v>
      </c>
    </row>
    <row r="16978" spans="1:9">
      <c r="A16978" s="775" t="str">
        <f>Table_wabobpsvr_AzureCalc_AzureCalcRateCard[[#This Row],[ServiceName]]&amp;Table_wabobpsvr_AzureCalc_AzureCalcRateCard[[#This Row],[Price_Level]]&amp;Table_wabobpsvr_AzureCalc_AzureCalcRateCard[[#This Row],[Region]]</f>
        <v>ExpressRoute (Unlimited) 500 Mbps ConnectionsB4</v>
      </c>
      <c r="B16978" s="775">
        <v>4</v>
      </c>
      <c r="C16978" s="775" t="s">
        <v>7427</v>
      </c>
      <c r="D16978" s="775" t="s">
        <v>175</v>
      </c>
      <c r="E16978" s="775">
        <v>2585</v>
      </c>
      <c r="F16978" s="775" t="s">
        <v>7404</v>
      </c>
      <c r="G16978" s="775" t="s">
        <v>7553</v>
      </c>
      <c r="H16978" s="775" t="s">
        <v>7554</v>
      </c>
      <c r="I16978" s="775" t="s">
        <v>7478</v>
      </c>
    </row>
    <row r="16979" spans="1:9">
      <c r="A16979" s="775" t="str">
        <f>Table_wabobpsvr_AzureCalc_AzureCalcRateCard[[#This Row],[ServiceName]]&amp;Table_wabobpsvr_AzureCalc_AzureCalcRateCard[[#This Row],[Price_Level]]&amp;Table_wabobpsvr_AzureCalc_AzureCalcRateCard[[#This Row],[Region]]</f>
        <v>ExpressRoute (Metered) Data Transfer Out at 1 Gbps (GB) - Zone 1B5</v>
      </c>
      <c r="B16979" s="775">
        <v>5</v>
      </c>
      <c r="C16979" s="775" t="s">
        <v>9</v>
      </c>
      <c r="D16979" s="775" t="s">
        <v>175</v>
      </c>
      <c r="E16979" s="775">
        <v>2.35E-2</v>
      </c>
      <c r="F16979" s="775" t="s">
        <v>7392</v>
      </c>
      <c r="G16979" s="775" t="s">
        <v>7527</v>
      </c>
      <c r="H16979" s="775" t="s">
        <v>7528</v>
      </c>
      <c r="I16979" s="775" t="s">
        <v>7442</v>
      </c>
    </row>
    <row r="16980" spans="1:9">
      <c r="A16980" s="775" t="str">
        <f>Table_wabobpsvr_AzureCalc_AzureCalcRateCard[[#This Row],[ServiceName]]&amp;Table_wabobpsvr_AzureCalc_AzureCalcRateCard[[#This Row],[Price_Level]]&amp;Table_wabobpsvr_AzureCalc_AzureCalcRateCard[[#This Row],[Region]]</f>
        <v>ExpressRoute (Metered) 1 Gbps ConnectionsB5</v>
      </c>
      <c r="B16980" s="775">
        <v>5</v>
      </c>
      <c r="C16980" s="775" t="s">
        <v>7427</v>
      </c>
      <c r="D16980" s="775" t="s">
        <v>175</v>
      </c>
      <c r="E16980" s="775">
        <v>409.84</v>
      </c>
      <c r="F16980" s="775" t="s">
        <v>7390</v>
      </c>
      <c r="G16980" s="775" t="s">
        <v>7555</v>
      </c>
      <c r="H16980" s="775" t="s">
        <v>7556</v>
      </c>
      <c r="I16980" s="775" t="s">
        <v>7444</v>
      </c>
    </row>
    <row r="16981" spans="1:9">
      <c r="A16981" s="775" t="str">
        <f>Table_wabobpsvr_AzureCalc_AzureCalcRateCard[[#This Row],[ServiceName]]&amp;Table_wabobpsvr_AzureCalc_AzureCalcRateCard[[#This Row],[Price_Level]]&amp;Table_wabobpsvr_AzureCalc_AzureCalcRateCard[[#This Row],[Region]]</f>
        <v>ExpressRoute (Metered) 10 Gbps ConnectionsB5</v>
      </c>
      <c r="B16981" s="775">
        <v>5</v>
      </c>
      <c r="C16981" s="775" t="s">
        <v>7427</v>
      </c>
      <c r="D16981" s="775" t="s">
        <v>175</v>
      </c>
      <c r="E16981" s="775">
        <v>4700</v>
      </c>
      <c r="F16981" s="775" t="s">
        <v>7391</v>
      </c>
      <c r="G16981" s="775" t="s">
        <v>7557</v>
      </c>
      <c r="H16981" s="775" t="s">
        <v>7558</v>
      </c>
      <c r="I16981" s="775" t="s">
        <v>7446</v>
      </c>
    </row>
    <row r="16982" spans="1:9">
      <c r="A16982" s="775" t="str">
        <f>Table_wabobpsvr_AzureCalc_AzureCalcRateCard[[#This Row],[ServiceName]]&amp;Table_wabobpsvr_AzureCalc_AzureCalcRateCard[[#This Row],[Price_Level]]&amp;Table_wabobpsvr_AzureCalc_AzureCalcRateCard[[#This Row],[Region]]</f>
        <v>ExpressRoute (Metered) 100 Mbps ConnectionsB5</v>
      </c>
      <c r="B16982" s="775">
        <v>5</v>
      </c>
      <c r="C16982" s="775" t="s">
        <v>7427</v>
      </c>
      <c r="D16982" s="775" t="s">
        <v>175</v>
      </c>
      <c r="E16982" s="775">
        <v>103.4</v>
      </c>
      <c r="F16982" s="775" t="s">
        <v>7395</v>
      </c>
      <c r="G16982" s="775" t="s">
        <v>7559</v>
      </c>
      <c r="H16982" s="775" t="s">
        <v>7560</v>
      </c>
      <c r="I16982" s="775" t="s">
        <v>7448</v>
      </c>
    </row>
    <row r="16983" spans="1:9">
      <c r="A16983" s="775" t="str">
        <f>Table_wabobpsvr_AzureCalc_AzureCalcRateCard[[#This Row],[ServiceName]]&amp;Table_wabobpsvr_AzureCalc_AzureCalcRateCard[[#This Row],[Price_Level]]&amp;Table_wabobpsvr_AzureCalc_AzureCalcRateCard[[#This Row],[Region]]</f>
        <v>ExpressRoute (Metered) 2 Gbps ConnectionsB5</v>
      </c>
      <c r="B16983" s="775">
        <v>5</v>
      </c>
      <c r="C16983" s="775" t="s">
        <v>7427</v>
      </c>
      <c r="D16983" s="775" t="s">
        <v>175</v>
      </c>
      <c r="E16983" s="775">
        <v>819.68</v>
      </c>
      <c r="F16983" s="775" t="s">
        <v>7396</v>
      </c>
      <c r="G16983" s="775" t="s">
        <v>7529</v>
      </c>
      <c r="H16983" s="775" t="s">
        <v>7530</v>
      </c>
      <c r="I16983" s="775" t="s">
        <v>7450</v>
      </c>
    </row>
    <row r="16984" spans="1:9">
      <c r="A16984" s="775" t="str">
        <f>Table_wabobpsvr_AzureCalc_AzureCalcRateCard[[#This Row],[ServiceName]]&amp;Table_wabobpsvr_AzureCalc_AzureCalcRateCard[[#This Row],[Price_Level]]&amp;Table_wabobpsvr_AzureCalc_AzureCalcRateCard[[#This Row],[Region]]</f>
        <v>ExpressRoute (Metered) 200 Mbps ConnectionsB5</v>
      </c>
      <c r="B16984" s="775">
        <v>5</v>
      </c>
      <c r="C16984" s="775" t="s">
        <v>7427</v>
      </c>
      <c r="D16984" s="775" t="s">
        <v>175</v>
      </c>
      <c r="E16984" s="775">
        <v>136.30000000000001</v>
      </c>
      <c r="F16984" s="775" t="s">
        <v>7388</v>
      </c>
      <c r="G16984" s="775" t="s">
        <v>7531</v>
      </c>
      <c r="H16984" s="775" t="s">
        <v>7532</v>
      </c>
      <c r="I16984" s="775" t="s">
        <v>7452</v>
      </c>
    </row>
    <row r="16985" spans="1:9">
      <c r="A16985" s="775" t="str">
        <f>Table_wabobpsvr_AzureCalc_AzureCalcRateCard[[#This Row],[ServiceName]]&amp;Table_wabobpsvr_AzureCalc_AzureCalcRateCard[[#This Row],[Price_Level]]&amp;Table_wabobpsvr_AzureCalc_AzureCalcRateCard[[#This Row],[Region]]</f>
        <v>ExpressRoute (Metered) 5 Gbps ConnectionsB5</v>
      </c>
      <c r="B16985" s="775">
        <v>5</v>
      </c>
      <c r="C16985" s="775" t="s">
        <v>7427</v>
      </c>
      <c r="D16985" s="775" t="s">
        <v>175</v>
      </c>
      <c r="E16985" s="775">
        <v>2049.1999999999998</v>
      </c>
      <c r="F16985" s="775" t="s">
        <v>7397</v>
      </c>
      <c r="G16985" s="775" t="s">
        <v>7533</v>
      </c>
      <c r="H16985" s="775" t="s">
        <v>7534</v>
      </c>
      <c r="I16985" s="775" t="s">
        <v>7454</v>
      </c>
    </row>
    <row r="16986" spans="1:9">
      <c r="A16986" s="775" t="str">
        <f>Table_wabobpsvr_AzureCalc_AzureCalcRateCard[[#This Row],[ServiceName]]&amp;Table_wabobpsvr_AzureCalc_AzureCalcRateCard[[#This Row],[Price_Level]]&amp;Table_wabobpsvr_AzureCalc_AzureCalcRateCard[[#This Row],[Region]]</f>
        <v>ExpressRoute (Metered) 50 Mbps ConnectionsB5</v>
      </c>
      <c r="B16986" s="775">
        <v>5</v>
      </c>
      <c r="C16986" s="775" t="s">
        <v>7427</v>
      </c>
      <c r="D16986" s="775" t="s">
        <v>175</v>
      </c>
      <c r="E16986" s="775">
        <v>51.7</v>
      </c>
      <c r="F16986" s="775" t="s">
        <v>7394</v>
      </c>
      <c r="G16986" s="775" t="s">
        <v>7535</v>
      </c>
      <c r="H16986" s="775" t="s">
        <v>7536</v>
      </c>
      <c r="I16986" s="775" t="s">
        <v>7456</v>
      </c>
    </row>
    <row r="16987" spans="1:9">
      <c r="A16987" s="775" t="str">
        <f>Table_wabobpsvr_AzureCalc_AzureCalcRateCard[[#This Row],[ServiceName]]&amp;Table_wabobpsvr_AzureCalc_AzureCalcRateCard[[#This Row],[Price_Level]]&amp;Table_wabobpsvr_AzureCalc_AzureCalcRateCard[[#This Row],[Region]]</f>
        <v>ExpressRoute (Metered) 500 Mbps ConnectionsB5</v>
      </c>
      <c r="B16987" s="775">
        <v>5</v>
      </c>
      <c r="C16987" s="775" t="s">
        <v>7427</v>
      </c>
      <c r="D16987" s="775" t="s">
        <v>175</v>
      </c>
      <c r="E16987" s="775">
        <v>272.60000000000002</v>
      </c>
      <c r="F16987" s="775" t="s">
        <v>7389</v>
      </c>
      <c r="G16987" s="775" t="s">
        <v>7537</v>
      </c>
      <c r="H16987" s="775" t="s">
        <v>7538</v>
      </c>
      <c r="I16987" s="775" t="s">
        <v>7458</v>
      </c>
    </row>
    <row r="16988" spans="1:9">
      <c r="A16988" s="775" t="str">
        <f>Table_wabobpsvr_AzureCalc_AzureCalcRateCard[[#This Row],[ServiceName]]&amp;Table_wabobpsvr_AzureCalc_AzureCalcRateCard[[#This Row],[Price_Level]]&amp;Table_wabobpsvr_AzureCalc_AzureCalcRateCard[[#This Row],[Region]]</f>
        <v>ExpressRoute (Unlimited) 1 Gbps ConnectionsB5</v>
      </c>
      <c r="B16988" s="775">
        <v>5</v>
      </c>
      <c r="C16988" s="775" t="s">
        <v>7427</v>
      </c>
      <c r="D16988" s="775" t="s">
        <v>175</v>
      </c>
      <c r="E16988" s="775">
        <v>5358</v>
      </c>
      <c r="F16988" s="775" t="s">
        <v>7405</v>
      </c>
      <c r="G16988" s="775" t="s">
        <v>7539</v>
      </c>
      <c r="H16988" s="775" t="s">
        <v>7540</v>
      </c>
      <c r="I16988" s="775" t="s">
        <v>7460</v>
      </c>
    </row>
    <row r="16989" spans="1:9">
      <c r="A16989" s="775" t="str">
        <f>Table_wabobpsvr_AzureCalc_AzureCalcRateCard[[#This Row],[ServiceName]]&amp;Table_wabobpsvr_AzureCalc_AzureCalcRateCard[[#This Row],[Price_Level]]&amp;Table_wabobpsvr_AzureCalc_AzureCalcRateCard[[#This Row],[Region]]</f>
        <v>ExpressRoute (Unlimited) 10 Gbps ConnectionsB5</v>
      </c>
      <c r="B16989" s="775">
        <v>5</v>
      </c>
      <c r="C16989" s="775" t="s">
        <v>7427</v>
      </c>
      <c r="D16989" s="775" t="s">
        <v>175</v>
      </c>
      <c r="E16989" s="775">
        <v>48222</v>
      </c>
      <c r="F16989" s="775" t="s">
        <v>7408</v>
      </c>
      <c r="G16989" s="775" t="s">
        <v>7541</v>
      </c>
      <c r="H16989" s="775" t="s">
        <v>7542</v>
      </c>
      <c r="I16989" s="775" t="s">
        <v>7462</v>
      </c>
    </row>
    <row r="16990" spans="1:9">
      <c r="A16990" s="775" t="str">
        <f>Table_wabobpsvr_AzureCalc_AzureCalcRateCard[[#This Row],[ServiceName]]&amp;Table_wabobpsvr_AzureCalc_AzureCalcRateCard[[#This Row],[Price_Level]]&amp;Table_wabobpsvr_AzureCalc_AzureCalcRateCard[[#This Row],[Region]]</f>
        <v>ExpressRoute (Unlimited) 100 Mbps ConnectionsB5</v>
      </c>
      <c r="B16990" s="775">
        <v>5</v>
      </c>
      <c r="C16990" s="775" t="s">
        <v>7427</v>
      </c>
      <c r="D16990" s="775" t="s">
        <v>175</v>
      </c>
      <c r="E16990" s="775">
        <v>540.5</v>
      </c>
      <c r="F16990" s="775" t="s">
        <v>7402</v>
      </c>
      <c r="G16990" s="775" t="s">
        <v>7543</v>
      </c>
      <c r="H16990" s="775" t="s">
        <v>7544</v>
      </c>
      <c r="I16990" s="775" t="s">
        <v>7464</v>
      </c>
    </row>
    <row r="16991" spans="1:9">
      <c r="A16991" s="775" t="str">
        <f>Table_wabobpsvr_AzureCalc_AzureCalcRateCard[[#This Row],[ServiceName]]&amp;Table_wabobpsvr_AzureCalc_AzureCalcRateCard[[#This Row],[Price_Level]]&amp;Table_wabobpsvr_AzureCalc_AzureCalcRateCard[[#This Row],[Region]]</f>
        <v>ExpressRoute (Unlimited) 2 Gbps ConnectionsB5</v>
      </c>
      <c r="B16991" s="775">
        <v>5</v>
      </c>
      <c r="C16991" s="775" t="s">
        <v>7427</v>
      </c>
      <c r="D16991" s="775" t="s">
        <v>175</v>
      </c>
      <c r="E16991" s="775">
        <v>10716</v>
      </c>
      <c r="F16991" s="775" t="s">
        <v>7406</v>
      </c>
      <c r="G16991" s="775" t="s">
        <v>7545</v>
      </c>
      <c r="H16991" s="775" t="s">
        <v>7546</v>
      </c>
      <c r="I16991" s="775" t="s">
        <v>7466</v>
      </c>
    </row>
    <row r="16992" spans="1:9">
      <c r="A16992" s="775" t="str">
        <f>Table_wabobpsvr_AzureCalc_AzureCalcRateCard[[#This Row],[ServiceName]]&amp;Table_wabobpsvr_AzureCalc_AzureCalcRateCard[[#This Row],[Price_Level]]&amp;Table_wabobpsvr_AzureCalc_AzureCalcRateCard[[#This Row],[Region]]</f>
        <v>ExpressRoute (Unlimited) 200 Mbps ConnectionsB5</v>
      </c>
      <c r="B16992" s="775">
        <v>5</v>
      </c>
      <c r="C16992" s="775" t="s">
        <v>7427</v>
      </c>
      <c r="D16992" s="775" t="s">
        <v>175</v>
      </c>
      <c r="E16992" s="775">
        <v>1081</v>
      </c>
      <c r="F16992" s="775" t="s">
        <v>7403</v>
      </c>
      <c r="G16992" s="775" t="s">
        <v>7547</v>
      </c>
      <c r="H16992" s="775" t="s">
        <v>7548</v>
      </c>
      <c r="I16992" s="775" t="s">
        <v>7468</v>
      </c>
    </row>
    <row r="16993" spans="1:9">
      <c r="A16993" s="775" t="str">
        <f>Table_wabobpsvr_AzureCalc_AzureCalcRateCard[[#This Row],[ServiceName]]&amp;Table_wabobpsvr_AzureCalc_AzureCalcRateCard[[#This Row],[Price_Level]]&amp;Table_wabobpsvr_AzureCalc_AzureCalcRateCard[[#This Row],[Region]]</f>
        <v>ExpressRoute (Unlimited) 5 Gbps ConnectionsB5</v>
      </c>
      <c r="B16993" s="775">
        <v>5</v>
      </c>
      <c r="C16993" s="775" t="s">
        <v>7427</v>
      </c>
      <c r="D16993" s="775" t="s">
        <v>175</v>
      </c>
      <c r="E16993" s="775">
        <v>24111</v>
      </c>
      <c r="F16993" s="775" t="s">
        <v>7407</v>
      </c>
      <c r="G16993" s="775" t="s">
        <v>7549</v>
      </c>
      <c r="H16993" s="775" t="s">
        <v>7550</v>
      </c>
      <c r="I16993" s="775" t="s">
        <v>7474</v>
      </c>
    </row>
    <row r="16994" spans="1:9">
      <c r="A16994" s="775" t="str">
        <f>Table_wabobpsvr_AzureCalc_AzureCalcRateCard[[#This Row],[ServiceName]]&amp;Table_wabobpsvr_AzureCalc_AzureCalcRateCard[[#This Row],[Price_Level]]&amp;Table_wabobpsvr_AzureCalc_AzureCalcRateCard[[#This Row],[Region]]</f>
        <v>ExpressRoute (Unlimited) 50 Mbps ConnectionsB5</v>
      </c>
      <c r="B16994" s="775">
        <v>5</v>
      </c>
      <c r="C16994" s="775" t="s">
        <v>7427</v>
      </c>
      <c r="D16994" s="775" t="s">
        <v>175</v>
      </c>
      <c r="E16994" s="775">
        <v>282</v>
      </c>
      <c r="F16994" s="775" t="s">
        <v>7401</v>
      </c>
      <c r="G16994" s="775" t="s">
        <v>7551</v>
      </c>
      <c r="H16994" s="775" t="s">
        <v>7552</v>
      </c>
      <c r="I16994" s="775" t="s">
        <v>7476</v>
      </c>
    </row>
    <row r="16995" spans="1:9">
      <c r="A16995" s="775" t="str">
        <f>Table_wabobpsvr_AzureCalc_AzureCalcRateCard[[#This Row],[ServiceName]]&amp;Table_wabobpsvr_AzureCalc_AzureCalcRateCard[[#This Row],[Price_Level]]&amp;Table_wabobpsvr_AzureCalc_AzureCalcRateCard[[#This Row],[Region]]</f>
        <v>ExpressRoute (Unlimited) 500 Mbps ConnectionsB5</v>
      </c>
      <c r="B16995" s="775">
        <v>5</v>
      </c>
      <c r="C16995" s="775" t="s">
        <v>7427</v>
      </c>
      <c r="D16995" s="775" t="s">
        <v>175</v>
      </c>
      <c r="E16995" s="775">
        <v>2585</v>
      </c>
      <c r="F16995" s="775" t="s">
        <v>7404</v>
      </c>
      <c r="G16995" s="775" t="s">
        <v>7553</v>
      </c>
      <c r="H16995" s="775" t="s">
        <v>7554</v>
      </c>
      <c r="I16995" s="775" t="s">
        <v>7478</v>
      </c>
    </row>
    <row r="16996" spans="1:9">
      <c r="A16996" s="775" t="str">
        <f>Table_wabobpsvr_AzureCalc_AzureCalcRateCard[[#This Row],[ServiceName]]&amp;Table_wabobpsvr_AzureCalc_AzureCalcRateCard[[#This Row],[Price_Level]]&amp;Table_wabobpsvr_AzureCalc_AzureCalcRateCard[[#This Row],[Region]]</f>
        <v>ExpressRoute (Metered) Data Transfer Out at 1 Gbps (GB) - Zone 1B6</v>
      </c>
      <c r="B16996" s="775">
        <v>6</v>
      </c>
      <c r="C16996" s="775" t="s">
        <v>9</v>
      </c>
      <c r="D16996" s="775" t="s">
        <v>175</v>
      </c>
      <c r="E16996" s="775">
        <v>2.35E-2</v>
      </c>
      <c r="F16996" s="775" t="s">
        <v>7392</v>
      </c>
      <c r="G16996" s="775" t="s">
        <v>7527</v>
      </c>
      <c r="H16996" s="775" t="s">
        <v>7528</v>
      </c>
      <c r="I16996" s="775" t="s">
        <v>7442</v>
      </c>
    </row>
    <row r="16997" spans="1:9">
      <c r="A16997" s="1039" t="str">
        <f>Table_wabobpsvr_AzureCalc_AzureCalcRateCard[[#This Row],[ServiceName]]&amp;Table_wabobpsvr_AzureCalc_AzureCalcRateCard[[#This Row],[Price_Level]]&amp;Table_wabobpsvr_AzureCalc_AzureCalcRateCard[[#This Row],[Region]]</f>
        <v>ExpressRoute (Metered) 1 Gbps ConnectionsB6</v>
      </c>
      <c r="B16997" s="1039">
        <v>6</v>
      </c>
      <c r="C16997" s="1039" t="s">
        <v>7427</v>
      </c>
      <c r="D16997" s="1039" t="s">
        <v>175</v>
      </c>
      <c r="E16997" s="1039">
        <v>409.84</v>
      </c>
      <c r="F16997" s="1039" t="s">
        <v>7390</v>
      </c>
      <c r="G16997" s="775" t="s">
        <v>7555</v>
      </c>
      <c r="H16997" s="775" t="s">
        <v>7556</v>
      </c>
      <c r="I16997" s="775" t="s">
        <v>7444</v>
      </c>
    </row>
    <row r="16998" spans="1:9">
      <c r="A16998" s="1039" t="str">
        <f>Table_wabobpsvr_AzureCalc_AzureCalcRateCard[[#This Row],[ServiceName]]&amp;Table_wabobpsvr_AzureCalc_AzureCalcRateCard[[#This Row],[Price_Level]]&amp;Table_wabobpsvr_AzureCalc_AzureCalcRateCard[[#This Row],[Region]]</f>
        <v>ExpressRoute (Metered) 10 Gbps ConnectionsB6</v>
      </c>
      <c r="B16998" s="1039">
        <v>6</v>
      </c>
      <c r="C16998" s="1039" t="s">
        <v>7427</v>
      </c>
      <c r="D16998" s="1039" t="s">
        <v>175</v>
      </c>
      <c r="E16998" s="1039">
        <v>4700</v>
      </c>
      <c r="F16998" s="1039" t="s">
        <v>7391</v>
      </c>
      <c r="G16998" s="775" t="s">
        <v>7557</v>
      </c>
      <c r="H16998" s="775" t="s">
        <v>7558</v>
      </c>
      <c r="I16998" s="775" t="s">
        <v>7446</v>
      </c>
    </row>
    <row r="16999" spans="1:9">
      <c r="A16999" s="775" t="str">
        <f>Table_wabobpsvr_AzureCalc_AzureCalcRateCard[[#This Row],[ServiceName]]&amp;Table_wabobpsvr_AzureCalc_AzureCalcRateCard[[#This Row],[Price_Level]]&amp;Table_wabobpsvr_AzureCalc_AzureCalcRateCard[[#This Row],[Region]]</f>
        <v>ExpressRoute (Metered) 100 Mbps ConnectionsB6</v>
      </c>
      <c r="B16999" s="775">
        <v>6</v>
      </c>
      <c r="C16999" s="775" t="s">
        <v>7427</v>
      </c>
      <c r="D16999" s="775" t="s">
        <v>175</v>
      </c>
      <c r="E16999" s="775">
        <v>103.4</v>
      </c>
      <c r="F16999" s="775" t="s">
        <v>7395</v>
      </c>
      <c r="G16999" s="775" t="s">
        <v>7559</v>
      </c>
      <c r="H16999" s="775" t="s">
        <v>7560</v>
      </c>
      <c r="I16999" s="775" t="s">
        <v>7448</v>
      </c>
    </row>
    <row r="17000" spans="1:9">
      <c r="A17000" s="775" t="str">
        <f>Table_wabobpsvr_AzureCalc_AzureCalcRateCard[[#This Row],[ServiceName]]&amp;Table_wabobpsvr_AzureCalc_AzureCalcRateCard[[#This Row],[Price_Level]]&amp;Table_wabobpsvr_AzureCalc_AzureCalcRateCard[[#This Row],[Region]]</f>
        <v>ExpressRoute (Metered) 2 Gbps ConnectionsB6</v>
      </c>
      <c r="B17000" s="775">
        <v>6</v>
      </c>
      <c r="C17000" s="775" t="s">
        <v>7427</v>
      </c>
      <c r="D17000" s="775" t="s">
        <v>175</v>
      </c>
      <c r="E17000" s="775">
        <v>819.68</v>
      </c>
      <c r="F17000" s="775" t="s">
        <v>7396</v>
      </c>
      <c r="G17000" s="775" t="s">
        <v>7529</v>
      </c>
      <c r="H17000" s="775" t="s">
        <v>7530</v>
      </c>
      <c r="I17000" s="775" t="s">
        <v>7450</v>
      </c>
    </row>
    <row r="17001" spans="1:9">
      <c r="A17001" s="775" t="str">
        <f>Table_wabobpsvr_AzureCalc_AzureCalcRateCard[[#This Row],[ServiceName]]&amp;Table_wabobpsvr_AzureCalc_AzureCalcRateCard[[#This Row],[Price_Level]]&amp;Table_wabobpsvr_AzureCalc_AzureCalcRateCard[[#This Row],[Region]]</f>
        <v>ExpressRoute (Metered) 200 Mbps ConnectionsB6</v>
      </c>
      <c r="B17001" s="775">
        <v>6</v>
      </c>
      <c r="C17001" s="775" t="s">
        <v>7427</v>
      </c>
      <c r="D17001" s="775" t="s">
        <v>175</v>
      </c>
      <c r="E17001" s="775">
        <v>136.30000000000001</v>
      </c>
      <c r="F17001" s="775" t="s">
        <v>7388</v>
      </c>
      <c r="G17001" s="775" t="s">
        <v>7531</v>
      </c>
      <c r="H17001" s="775" t="s">
        <v>7532</v>
      </c>
      <c r="I17001" s="775" t="s">
        <v>7452</v>
      </c>
    </row>
    <row r="17002" spans="1:9">
      <c r="A17002" s="775" t="str">
        <f>Table_wabobpsvr_AzureCalc_AzureCalcRateCard[[#This Row],[ServiceName]]&amp;Table_wabobpsvr_AzureCalc_AzureCalcRateCard[[#This Row],[Price_Level]]&amp;Table_wabobpsvr_AzureCalc_AzureCalcRateCard[[#This Row],[Region]]</f>
        <v>ExpressRoute (Metered) 5 Gbps ConnectionsB6</v>
      </c>
      <c r="B17002" s="775">
        <v>6</v>
      </c>
      <c r="C17002" s="775" t="s">
        <v>7427</v>
      </c>
      <c r="D17002" s="775" t="s">
        <v>175</v>
      </c>
      <c r="E17002" s="775">
        <v>2049.1999999999998</v>
      </c>
      <c r="F17002" s="775" t="s">
        <v>7397</v>
      </c>
      <c r="G17002" s="775" t="s">
        <v>7533</v>
      </c>
      <c r="H17002" s="775" t="s">
        <v>7534</v>
      </c>
      <c r="I17002" s="775" t="s">
        <v>7454</v>
      </c>
    </row>
    <row r="17003" spans="1:9">
      <c r="A17003" s="775" t="str">
        <f>Table_wabobpsvr_AzureCalc_AzureCalcRateCard[[#This Row],[ServiceName]]&amp;Table_wabobpsvr_AzureCalc_AzureCalcRateCard[[#This Row],[Price_Level]]&amp;Table_wabobpsvr_AzureCalc_AzureCalcRateCard[[#This Row],[Region]]</f>
        <v>ExpressRoute (Metered) 50 Mbps ConnectionsB6</v>
      </c>
      <c r="B17003" s="775">
        <v>6</v>
      </c>
      <c r="C17003" s="775" t="s">
        <v>7427</v>
      </c>
      <c r="D17003" s="775" t="s">
        <v>175</v>
      </c>
      <c r="E17003" s="775">
        <v>51.7</v>
      </c>
      <c r="F17003" s="775" t="s">
        <v>7394</v>
      </c>
      <c r="G17003" s="775" t="s">
        <v>7535</v>
      </c>
      <c r="H17003" s="775" t="s">
        <v>7536</v>
      </c>
      <c r="I17003" s="775" t="s">
        <v>7456</v>
      </c>
    </row>
    <row r="17004" spans="1:9">
      <c r="A17004" s="775" t="str">
        <f>Table_wabobpsvr_AzureCalc_AzureCalcRateCard[[#This Row],[ServiceName]]&amp;Table_wabobpsvr_AzureCalc_AzureCalcRateCard[[#This Row],[Price_Level]]&amp;Table_wabobpsvr_AzureCalc_AzureCalcRateCard[[#This Row],[Region]]</f>
        <v>ExpressRoute (Metered) 500 Mbps ConnectionsB6</v>
      </c>
      <c r="B17004" s="775">
        <v>6</v>
      </c>
      <c r="C17004" s="775" t="s">
        <v>7427</v>
      </c>
      <c r="D17004" s="775" t="s">
        <v>175</v>
      </c>
      <c r="E17004" s="775">
        <v>272.60000000000002</v>
      </c>
      <c r="F17004" s="775" t="s">
        <v>7389</v>
      </c>
      <c r="G17004" s="775" t="s">
        <v>7537</v>
      </c>
      <c r="H17004" s="775" t="s">
        <v>7538</v>
      </c>
      <c r="I17004" s="775" t="s">
        <v>7458</v>
      </c>
    </row>
    <row r="17005" spans="1:9">
      <c r="A17005" s="775" t="str">
        <f>Table_wabobpsvr_AzureCalc_AzureCalcRateCard[[#This Row],[ServiceName]]&amp;Table_wabobpsvr_AzureCalc_AzureCalcRateCard[[#This Row],[Price_Level]]&amp;Table_wabobpsvr_AzureCalc_AzureCalcRateCard[[#This Row],[Region]]</f>
        <v>ExpressRoute (Unlimited) 1 Gbps ConnectionsB6</v>
      </c>
      <c r="B17005" s="775">
        <v>6</v>
      </c>
      <c r="C17005" s="775" t="s">
        <v>7427</v>
      </c>
      <c r="D17005" s="775" t="s">
        <v>175</v>
      </c>
      <c r="E17005" s="775">
        <v>5358</v>
      </c>
      <c r="F17005" s="775" t="s">
        <v>7405</v>
      </c>
      <c r="G17005" s="775" t="s">
        <v>7539</v>
      </c>
      <c r="H17005" s="775" t="s">
        <v>7540</v>
      </c>
      <c r="I17005" s="775" t="s">
        <v>7460</v>
      </c>
    </row>
    <row r="17006" spans="1:9">
      <c r="A17006" s="775" t="str">
        <f>Table_wabobpsvr_AzureCalc_AzureCalcRateCard[[#This Row],[ServiceName]]&amp;Table_wabobpsvr_AzureCalc_AzureCalcRateCard[[#This Row],[Price_Level]]&amp;Table_wabobpsvr_AzureCalc_AzureCalcRateCard[[#This Row],[Region]]</f>
        <v>ExpressRoute (Unlimited) 10 Gbps ConnectionsB6</v>
      </c>
      <c r="B17006" s="775">
        <v>6</v>
      </c>
      <c r="C17006" s="775" t="s">
        <v>7427</v>
      </c>
      <c r="D17006" s="775" t="s">
        <v>175</v>
      </c>
      <c r="E17006" s="775">
        <v>48222</v>
      </c>
      <c r="F17006" s="775" t="s">
        <v>7408</v>
      </c>
      <c r="G17006" s="775" t="s">
        <v>7541</v>
      </c>
      <c r="H17006" s="775" t="s">
        <v>7542</v>
      </c>
      <c r="I17006" s="775" t="s">
        <v>7462</v>
      </c>
    </row>
    <row r="17007" spans="1:9">
      <c r="A17007" s="775" t="str">
        <f>Table_wabobpsvr_AzureCalc_AzureCalcRateCard[[#This Row],[ServiceName]]&amp;Table_wabobpsvr_AzureCalc_AzureCalcRateCard[[#This Row],[Price_Level]]&amp;Table_wabobpsvr_AzureCalc_AzureCalcRateCard[[#This Row],[Region]]</f>
        <v>ExpressRoute (Unlimited) 100 Mbps ConnectionsB6</v>
      </c>
      <c r="B17007" s="775">
        <v>6</v>
      </c>
      <c r="C17007" s="775" t="s">
        <v>7427</v>
      </c>
      <c r="D17007" s="775" t="s">
        <v>175</v>
      </c>
      <c r="E17007" s="775">
        <v>540.5</v>
      </c>
      <c r="F17007" s="775" t="s">
        <v>7402</v>
      </c>
      <c r="G17007" s="775" t="s">
        <v>7543</v>
      </c>
      <c r="H17007" s="775" t="s">
        <v>7544</v>
      </c>
      <c r="I17007" s="775" t="s">
        <v>7464</v>
      </c>
    </row>
    <row r="17008" spans="1:9">
      <c r="A17008" s="775" t="str">
        <f>Table_wabobpsvr_AzureCalc_AzureCalcRateCard[[#This Row],[ServiceName]]&amp;Table_wabobpsvr_AzureCalc_AzureCalcRateCard[[#This Row],[Price_Level]]&amp;Table_wabobpsvr_AzureCalc_AzureCalcRateCard[[#This Row],[Region]]</f>
        <v>ExpressRoute (Unlimited) 2 Gbps ConnectionsB6</v>
      </c>
      <c r="B17008" s="775">
        <v>6</v>
      </c>
      <c r="C17008" s="775" t="s">
        <v>7427</v>
      </c>
      <c r="D17008" s="775" t="s">
        <v>175</v>
      </c>
      <c r="E17008" s="775">
        <v>10716</v>
      </c>
      <c r="F17008" s="775" t="s">
        <v>7406</v>
      </c>
      <c r="G17008" s="775" t="s">
        <v>7545</v>
      </c>
      <c r="H17008" s="775" t="s">
        <v>7546</v>
      </c>
      <c r="I17008" s="775" t="s">
        <v>7466</v>
      </c>
    </row>
    <row r="17009" spans="1:9">
      <c r="A17009" s="775" t="str">
        <f>Table_wabobpsvr_AzureCalc_AzureCalcRateCard[[#This Row],[ServiceName]]&amp;Table_wabobpsvr_AzureCalc_AzureCalcRateCard[[#This Row],[Price_Level]]&amp;Table_wabobpsvr_AzureCalc_AzureCalcRateCard[[#This Row],[Region]]</f>
        <v>ExpressRoute (Unlimited) 200 Mbps ConnectionsB6</v>
      </c>
      <c r="B17009" s="775">
        <v>6</v>
      </c>
      <c r="C17009" s="775" t="s">
        <v>7427</v>
      </c>
      <c r="D17009" s="775" t="s">
        <v>175</v>
      </c>
      <c r="E17009" s="775">
        <v>1081</v>
      </c>
      <c r="F17009" s="775" t="s">
        <v>7403</v>
      </c>
      <c r="G17009" s="775" t="s">
        <v>7547</v>
      </c>
      <c r="H17009" s="775" t="s">
        <v>7548</v>
      </c>
      <c r="I17009" s="775" t="s">
        <v>7468</v>
      </c>
    </row>
    <row r="17010" spans="1:9">
      <c r="A17010" s="775" t="str">
        <f>Table_wabobpsvr_AzureCalc_AzureCalcRateCard[[#This Row],[ServiceName]]&amp;Table_wabobpsvr_AzureCalc_AzureCalcRateCard[[#This Row],[Price_Level]]&amp;Table_wabobpsvr_AzureCalc_AzureCalcRateCard[[#This Row],[Region]]</f>
        <v>ExpressRoute (Unlimited) 5 Gbps ConnectionsB6</v>
      </c>
      <c r="B17010" s="775">
        <v>6</v>
      </c>
      <c r="C17010" s="775" t="s">
        <v>7427</v>
      </c>
      <c r="D17010" s="775" t="s">
        <v>175</v>
      </c>
      <c r="E17010" s="775">
        <v>24111</v>
      </c>
      <c r="F17010" s="775" t="s">
        <v>7407</v>
      </c>
      <c r="G17010" s="775" t="s">
        <v>7549</v>
      </c>
      <c r="H17010" s="775" t="s">
        <v>7550</v>
      </c>
      <c r="I17010" s="775" t="s">
        <v>7474</v>
      </c>
    </row>
    <row r="17011" spans="1:9">
      <c r="A17011" s="775" t="str">
        <f>Table_wabobpsvr_AzureCalc_AzureCalcRateCard[[#This Row],[ServiceName]]&amp;Table_wabobpsvr_AzureCalc_AzureCalcRateCard[[#This Row],[Price_Level]]&amp;Table_wabobpsvr_AzureCalc_AzureCalcRateCard[[#This Row],[Region]]</f>
        <v>ExpressRoute (Unlimited) 50 Mbps ConnectionsB6</v>
      </c>
      <c r="B17011" s="775">
        <v>6</v>
      </c>
      <c r="C17011" s="775" t="s">
        <v>7427</v>
      </c>
      <c r="D17011" s="775" t="s">
        <v>175</v>
      </c>
      <c r="E17011" s="775">
        <v>282</v>
      </c>
      <c r="F17011" s="775" t="s">
        <v>7401</v>
      </c>
      <c r="G17011" s="775" t="s">
        <v>7551</v>
      </c>
      <c r="H17011" s="775" t="s">
        <v>7552</v>
      </c>
      <c r="I17011" s="775" t="s">
        <v>7476</v>
      </c>
    </row>
    <row r="17012" spans="1:9">
      <c r="A17012" s="775" t="str">
        <f>Table_wabobpsvr_AzureCalc_AzureCalcRateCard[[#This Row],[ServiceName]]&amp;Table_wabobpsvr_AzureCalc_AzureCalcRateCard[[#This Row],[Price_Level]]&amp;Table_wabobpsvr_AzureCalc_AzureCalcRateCard[[#This Row],[Region]]</f>
        <v>ExpressRoute (Unlimited) 500 Mbps ConnectionsB6</v>
      </c>
      <c r="B17012" s="775">
        <v>6</v>
      </c>
      <c r="C17012" s="775" t="s">
        <v>7427</v>
      </c>
      <c r="D17012" s="775" t="s">
        <v>175</v>
      </c>
      <c r="E17012" s="775">
        <v>2585</v>
      </c>
      <c r="F17012" s="775" t="s">
        <v>7404</v>
      </c>
      <c r="G17012" s="775" t="s">
        <v>7553</v>
      </c>
      <c r="H17012" s="775" t="s">
        <v>7554</v>
      </c>
      <c r="I17012" s="775" t="s">
        <v>7478</v>
      </c>
    </row>
    <row r="17013" spans="1:9">
      <c r="A17013" s="775" t="str">
        <f>Table_wabobpsvr_AzureCalc_AzureCalcRateCard[[#This Row],[ServiceName]]&amp;Table_wabobpsvr_AzureCalc_AzureCalcRateCard[[#This Row],[Price_Level]]&amp;Table_wabobpsvr_AzureCalc_AzureCalcRateCard[[#This Row],[Region]]</f>
        <v>ExpressRoute (Metered) Data Transfer Out at 1 Gbps (GB) - Zone 1B7</v>
      </c>
      <c r="B17013" s="775">
        <v>7</v>
      </c>
      <c r="C17013" s="775" t="s">
        <v>9</v>
      </c>
      <c r="D17013" s="775" t="s">
        <v>175</v>
      </c>
      <c r="E17013" s="775">
        <v>2.35E-2</v>
      </c>
      <c r="F17013" s="775" t="s">
        <v>7392</v>
      </c>
      <c r="G17013" s="775" t="s">
        <v>7527</v>
      </c>
      <c r="H17013" s="775" t="s">
        <v>7528</v>
      </c>
      <c r="I17013" s="775" t="s">
        <v>7442</v>
      </c>
    </row>
    <row r="17014" spans="1:9">
      <c r="A17014" s="775" t="str">
        <f>Table_wabobpsvr_AzureCalc_AzureCalcRateCard[[#This Row],[ServiceName]]&amp;Table_wabobpsvr_AzureCalc_AzureCalcRateCard[[#This Row],[Price_Level]]&amp;Table_wabobpsvr_AzureCalc_AzureCalcRateCard[[#This Row],[Region]]</f>
        <v>ExpressRoute (Metered) 1 Gbps ConnectionsB7</v>
      </c>
      <c r="B17014" s="775">
        <v>7</v>
      </c>
      <c r="C17014" s="775" t="s">
        <v>7427</v>
      </c>
      <c r="D17014" s="775" t="s">
        <v>175</v>
      </c>
      <c r="E17014" s="775">
        <v>409.84</v>
      </c>
      <c r="F17014" s="775" t="s">
        <v>7390</v>
      </c>
      <c r="G17014" s="775" t="s">
        <v>7555</v>
      </c>
      <c r="H17014" s="775" t="s">
        <v>7556</v>
      </c>
      <c r="I17014" s="775" t="s">
        <v>7444</v>
      </c>
    </row>
    <row r="17015" spans="1:9">
      <c r="A17015" s="775" t="str">
        <f>Table_wabobpsvr_AzureCalc_AzureCalcRateCard[[#This Row],[ServiceName]]&amp;Table_wabobpsvr_AzureCalc_AzureCalcRateCard[[#This Row],[Price_Level]]&amp;Table_wabobpsvr_AzureCalc_AzureCalcRateCard[[#This Row],[Region]]</f>
        <v>ExpressRoute (Metered) 10 Gbps ConnectionsB7</v>
      </c>
      <c r="B17015" s="775">
        <v>7</v>
      </c>
      <c r="C17015" s="775" t="s">
        <v>7427</v>
      </c>
      <c r="D17015" s="775" t="s">
        <v>175</v>
      </c>
      <c r="E17015" s="775">
        <v>4700</v>
      </c>
      <c r="F17015" s="775" t="s">
        <v>7391</v>
      </c>
      <c r="G17015" s="775" t="s">
        <v>7557</v>
      </c>
      <c r="H17015" s="775" t="s">
        <v>7558</v>
      </c>
      <c r="I17015" s="775" t="s">
        <v>7446</v>
      </c>
    </row>
    <row r="17016" spans="1:9">
      <c r="A17016" s="775" t="str">
        <f>Table_wabobpsvr_AzureCalc_AzureCalcRateCard[[#This Row],[ServiceName]]&amp;Table_wabobpsvr_AzureCalc_AzureCalcRateCard[[#This Row],[Price_Level]]&amp;Table_wabobpsvr_AzureCalc_AzureCalcRateCard[[#This Row],[Region]]</f>
        <v>ExpressRoute (Metered) 100 Mbps ConnectionsB7</v>
      </c>
      <c r="B17016" s="775">
        <v>7</v>
      </c>
      <c r="C17016" s="775" t="s">
        <v>7427</v>
      </c>
      <c r="D17016" s="775" t="s">
        <v>175</v>
      </c>
      <c r="E17016" s="775">
        <v>103.4</v>
      </c>
      <c r="F17016" s="775" t="s">
        <v>7395</v>
      </c>
      <c r="G17016" s="775" t="s">
        <v>7559</v>
      </c>
      <c r="H17016" s="775" t="s">
        <v>7560</v>
      </c>
      <c r="I17016" s="775" t="s">
        <v>7448</v>
      </c>
    </row>
    <row r="17017" spans="1:9">
      <c r="A17017" s="775" t="str">
        <f>Table_wabobpsvr_AzureCalc_AzureCalcRateCard[[#This Row],[ServiceName]]&amp;Table_wabobpsvr_AzureCalc_AzureCalcRateCard[[#This Row],[Price_Level]]&amp;Table_wabobpsvr_AzureCalc_AzureCalcRateCard[[#This Row],[Region]]</f>
        <v>ExpressRoute (Metered) 2 Gbps ConnectionsB7</v>
      </c>
      <c r="B17017" s="775">
        <v>7</v>
      </c>
      <c r="C17017" s="775" t="s">
        <v>7427</v>
      </c>
      <c r="D17017" s="775" t="s">
        <v>175</v>
      </c>
      <c r="E17017" s="775">
        <v>819.68</v>
      </c>
      <c r="F17017" s="775" t="s">
        <v>7396</v>
      </c>
      <c r="G17017" s="775" t="s">
        <v>7529</v>
      </c>
      <c r="H17017" s="775" t="s">
        <v>7530</v>
      </c>
      <c r="I17017" s="775" t="s">
        <v>7450</v>
      </c>
    </row>
    <row r="17018" spans="1:9">
      <c r="A17018" s="775" t="str">
        <f>Table_wabobpsvr_AzureCalc_AzureCalcRateCard[[#This Row],[ServiceName]]&amp;Table_wabobpsvr_AzureCalc_AzureCalcRateCard[[#This Row],[Price_Level]]&amp;Table_wabobpsvr_AzureCalc_AzureCalcRateCard[[#This Row],[Region]]</f>
        <v>ExpressRoute (Metered) 200 Mbps ConnectionsB7</v>
      </c>
      <c r="B17018" s="775">
        <v>7</v>
      </c>
      <c r="C17018" s="775" t="s">
        <v>7427</v>
      </c>
      <c r="D17018" s="775" t="s">
        <v>175</v>
      </c>
      <c r="E17018" s="775">
        <v>136.30000000000001</v>
      </c>
      <c r="F17018" s="775" t="s">
        <v>7388</v>
      </c>
      <c r="G17018" s="775" t="s">
        <v>7531</v>
      </c>
      <c r="H17018" s="775" t="s">
        <v>7532</v>
      </c>
      <c r="I17018" s="775" t="s">
        <v>7452</v>
      </c>
    </row>
    <row r="17019" spans="1:9">
      <c r="A17019" s="775" t="str">
        <f>Table_wabobpsvr_AzureCalc_AzureCalcRateCard[[#This Row],[ServiceName]]&amp;Table_wabobpsvr_AzureCalc_AzureCalcRateCard[[#This Row],[Price_Level]]&amp;Table_wabobpsvr_AzureCalc_AzureCalcRateCard[[#This Row],[Region]]</f>
        <v>ExpressRoute (Metered) 5 Gbps ConnectionsB7</v>
      </c>
      <c r="B17019" s="775">
        <v>7</v>
      </c>
      <c r="C17019" s="775" t="s">
        <v>7427</v>
      </c>
      <c r="D17019" s="775" t="s">
        <v>175</v>
      </c>
      <c r="E17019" s="775">
        <v>2049.1999999999998</v>
      </c>
      <c r="F17019" s="775" t="s">
        <v>7397</v>
      </c>
      <c r="G17019" s="775" t="s">
        <v>7533</v>
      </c>
      <c r="H17019" s="775" t="s">
        <v>7534</v>
      </c>
      <c r="I17019" s="775" t="s">
        <v>7454</v>
      </c>
    </row>
    <row r="17020" spans="1:9">
      <c r="A17020" s="775" t="str">
        <f>Table_wabobpsvr_AzureCalc_AzureCalcRateCard[[#This Row],[ServiceName]]&amp;Table_wabobpsvr_AzureCalc_AzureCalcRateCard[[#This Row],[Price_Level]]&amp;Table_wabobpsvr_AzureCalc_AzureCalcRateCard[[#This Row],[Region]]</f>
        <v>ExpressRoute (Metered) 50 Mbps ConnectionsB7</v>
      </c>
      <c r="B17020" s="775">
        <v>7</v>
      </c>
      <c r="C17020" s="775" t="s">
        <v>7427</v>
      </c>
      <c r="D17020" s="775" t="s">
        <v>175</v>
      </c>
      <c r="E17020" s="775">
        <v>51.7</v>
      </c>
      <c r="F17020" s="775" t="s">
        <v>7394</v>
      </c>
      <c r="G17020" s="775" t="s">
        <v>7535</v>
      </c>
      <c r="H17020" s="775" t="s">
        <v>7536</v>
      </c>
      <c r="I17020" s="775" t="s">
        <v>7456</v>
      </c>
    </row>
    <row r="17021" spans="1:9">
      <c r="A17021" s="775" t="str">
        <f>Table_wabobpsvr_AzureCalc_AzureCalcRateCard[[#This Row],[ServiceName]]&amp;Table_wabobpsvr_AzureCalc_AzureCalcRateCard[[#This Row],[Price_Level]]&amp;Table_wabobpsvr_AzureCalc_AzureCalcRateCard[[#This Row],[Region]]</f>
        <v>ExpressRoute (Metered) 500 Mbps ConnectionsB7</v>
      </c>
      <c r="B17021" s="775">
        <v>7</v>
      </c>
      <c r="C17021" s="775" t="s">
        <v>7427</v>
      </c>
      <c r="D17021" s="775" t="s">
        <v>175</v>
      </c>
      <c r="E17021" s="775">
        <v>272.60000000000002</v>
      </c>
      <c r="F17021" s="775" t="s">
        <v>7389</v>
      </c>
      <c r="G17021" s="775" t="s">
        <v>7537</v>
      </c>
      <c r="H17021" s="775" t="s">
        <v>7538</v>
      </c>
      <c r="I17021" s="775" t="s">
        <v>7458</v>
      </c>
    </row>
    <row r="17022" spans="1:9">
      <c r="A17022" s="775" t="str">
        <f>Table_wabobpsvr_AzureCalc_AzureCalcRateCard[[#This Row],[ServiceName]]&amp;Table_wabobpsvr_AzureCalc_AzureCalcRateCard[[#This Row],[Price_Level]]&amp;Table_wabobpsvr_AzureCalc_AzureCalcRateCard[[#This Row],[Region]]</f>
        <v>ExpressRoute (Unlimited) 1 Gbps ConnectionsB7</v>
      </c>
      <c r="B17022" s="775">
        <v>7</v>
      </c>
      <c r="C17022" s="775" t="s">
        <v>7427</v>
      </c>
      <c r="D17022" s="775" t="s">
        <v>175</v>
      </c>
      <c r="E17022" s="775">
        <v>5358</v>
      </c>
      <c r="F17022" s="775" t="s">
        <v>7405</v>
      </c>
      <c r="G17022" s="775" t="s">
        <v>7539</v>
      </c>
      <c r="H17022" s="775" t="s">
        <v>7540</v>
      </c>
      <c r="I17022" s="775" t="s">
        <v>7460</v>
      </c>
    </row>
    <row r="17023" spans="1:9">
      <c r="A17023" s="775" t="str">
        <f>Table_wabobpsvr_AzureCalc_AzureCalcRateCard[[#This Row],[ServiceName]]&amp;Table_wabobpsvr_AzureCalc_AzureCalcRateCard[[#This Row],[Price_Level]]&amp;Table_wabobpsvr_AzureCalc_AzureCalcRateCard[[#This Row],[Region]]</f>
        <v>ExpressRoute (Unlimited) 10 Gbps ConnectionsB7</v>
      </c>
      <c r="B17023" s="775">
        <v>7</v>
      </c>
      <c r="C17023" s="775" t="s">
        <v>7427</v>
      </c>
      <c r="D17023" s="775" t="s">
        <v>175</v>
      </c>
      <c r="E17023" s="775">
        <v>48222</v>
      </c>
      <c r="F17023" s="775" t="s">
        <v>7408</v>
      </c>
      <c r="G17023" s="775" t="s">
        <v>7541</v>
      </c>
      <c r="H17023" s="775" t="s">
        <v>7542</v>
      </c>
      <c r="I17023" s="775" t="s">
        <v>7462</v>
      </c>
    </row>
    <row r="17024" spans="1:9">
      <c r="A17024" s="775" t="str">
        <f>Table_wabobpsvr_AzureCalc_AzureCalcRateCard[[#This Row],[ServiceName]]&amp;Table_wabobpsvr_AzureCalc_AzureCalcRateCard[[#This Row],[Price_Level]]&amp;Table_wabobpsvr_AzureCalc_AzureCalcRateCard[[#This Row],[Region]]</f>
        <v>ExpressRoute (Unlimited) 100 Mbps ConnectionsB7</v>
      </c>
      <c r="B17024" s="775">
        <v>7</v>
      </c>
      <c r="C17024" s="775" t="s">
        <v>7427</v>
      </c>
      <c r="D17024" s="775" t="s">
        <v>175</v>
      </c>
      <c r="E17024" s="775">
        <v>540.5</v>
      </c>
      <c r="F17024" s="775" t="s">
        <v>7402</v>
      </c>
      <c r="G17024" s="775" t="s">
        <v>7543</v>
      </c>
      <c r="H17024" s="775" t="s">
        <v>7544</v>
      </c>
      <c r="I17024" s="775" t="s">
        <v>7464</v>
      </c>
    </row>
    <row r="17025" spans="1:9">
      <c r="A17025" s="775" t="str">
        <f>Table_wabobpsvr_AzureCalc_AzureCalcRateCard[[#This Row],[ServiceName]]&amp;Table_wabobpsvr_AzureCalc_AzureCalcRateCard[[#This Row],[Price_Level]]&amp;Table_wabobpsvr_AzureCalc_AzureCalcRateCard[[#This Row],[Region]]</f>
        <v>ExpressRoute (Unlimited) 2 Gbps ConnectionsB7</v>
      </c>
      <c r="B17025" s="775">
        <v>7</v>
      </c>
      <c r="C17025" s="775" t="s">
        <v>7427</v>
      </c>
      <c r="D17025" s="775" t="s">
        <v>175</v>
      </c>
      <c r="E17025" s="775">
        <v>10716</v>
      </c>
      <c r="F17025" s="775" t="s">
        <v>7406</v>
      </c>
      <c r="G17025" s="775" t="s">
        <v>7545</v>
      </c>
      <c r="H17025" s="775" t="s">
        <v>7546</v>
      </c>
      <c r="I17025" s="775" t="s">
        <v>7466</v>
      </c>
    </row>
    <row r="17026" spans="1:9">
      <c r="A17026" s="775" t="str">
        <f>Table_wabobpsvr_AzureCalc_AzureCalcRateCard[[#This Row],[ServiceName]]&amp;Table_wabobpsvr_AzureCalc_AzureCalcRateCard[[#This Row],[Price_Level]]&amp;Table_wabobpsvr_AzureCalc_AzureCalcRateCard[[#This Row],[Region]]</f>
        <v>ExpressRoute (Unlimited) 200 Mbps ConnectionsB7</v>
      </c>
      <c r="B17026" s="775">
        <v>7</v>
      </c>
      <c r="C17026" s="775" t="s">
        <v>7427</v>
      </c>
      <c r="D17026" s="775" t="s">
        <v>175</v>
      </c>
      <c r="E17026" s="775">
        <v>1081</v>
      </c>
      <c r="F17026" s="775" t="s">
        <v>7403</v>
      </c>
      <c r="G17026" s="775" t="s">
        <v>7547</v>
      </c>
      <c r="H17026" s="775" t="s">
        <v>7548</v>
      </c>
      <c r="I17026" s="775" t="s">
        <v>7468</v>
      </c>
    </row>
    <row r="17027" spans="1:9">
      <c r="A17027" s="775" t="str">
        <f>Table_wabobpsvr_AzureCalc_AzureCalcRateCard[[#This Row],[ServiceName]]&amp;Table_wabobpsvr_AzureCalc_AzureCalcRateCard[[#This Row],[Price_Level]]&amp;Table_wabobpsvr_AzureCalc_AzureCalcRateCard[[#This Row],[Region]]</f>
        <v>ExpressRoute (Unlimited) 5 Gbps ConnectionsB7</v>
      </c>
      <c r="B17027" s="775">
        <v>7</v>
      </c>
      <c r="C17027" s="775" t="s">
        <v>7427</v>
      </c>
      <c r="D17027" s="775" t="s">
        <v>175</v>
      </c>
      <c r="E17027" s="775">
        <v>24111</v>
      </c>
      <c r="F17027" s="775" t="s">
        <v>7407</v>
      </c>
      <c r="G17027" s="775" t="s">
        <v>7549</v>
      </c>
      <c r="H17027" s="775" t="s">
        <v>7550</v>
      </c>
      <c r="I17027" s="775" t="s">
        <v>7474</v>
      </c>
    </row>
    <row r="17028" spans="1:9">
      <c r="A17028" s="775" t="str">
        <f>Table_wabobpsvr_AzureCalc_AzureCalcRateCard[[#This Row],[ServiceName]]&amp;Table_wabobpsvr_AzureCalc_AzureCalcRateCard[[#This Row],[Price_Level]]&amp;Table_wabobpsvr_AzureCalc_AzureCalcRateCard[[#This Row],[Region]]</f>
        <v>ExpressRoute (Unlimited) 50 Mbps ConnectionsB7</v>
      </c>
      <c r="B17028" s="775">
        <v>7</v>
      </c>
      <c r="C17028" s="775" t="s">
        <v>7427</v>
      </c>
      <c r="D17028" s="775" t="s">
        <v>175</v>
      </c>
      <c r="E17028" s="775">
        <v>282</v>
      </c>
      <c r="F17028" s="775" t="s">
        <v>7401</v>
      </c>
      <c r="G17028" s="775" t="s">
        <v>7551</v>
      </c>
      <c r="H17028" s="775" t="s">
        <v>7552</v>
      </c>
      <c r="I17028" s="775" t="s">
        <v>7476</v>
      </c>
    </row>
    <row r="17029" spans="1:9">
      <c r="A17029" s="775" t="str">
        <f>Table_wabobpsvr_AzureCalc_AzureCalcRateCard[[#This Row],[ServiceName]]&amp;Table_wabobpsvr_AzureCalc_AzureCalcRateCard[[#This Row],[Price_Level]]&amp;Table_wabobpsvr_AzureCalc_AzureCalcRateCard[[#This Row],[Region]]</f>
        <v>ExpressRoute (Unlimited) 500 Mbps ConnectionsB7</v>
      </c>
      <c r="B17029" s="775">
        <v>7</v>
      </c>
      <c r="C17029" s="775" t="s">
        <v>7427</v>
      </c>
      <c r="D17029" s="775" t="s">
        <v>175</v>
      </c>
      <c r="E17029" s="775">
        <v>2585</v>
      </c>
      <c r="F17029" s="775" t="s">
        <v>7404</v>
      </c>
      <c r="G17029" s="775" t="s">
        <v>7553</v>
      </c>
      <c r="H17029" s="775" t="s">
        <v>7554</v>
      </c>
      <c r="I17029" s="775" t="s">
        <v>7478</v>
      </c>
    </row>
    <row r="17030" spans="1:9">
      <c r="A17030" s="775" t="str">
        <f>Table_wabobpsvr_AzureCalc_AzureCalcRateCard[[#This Row],[ServiceName]]&amp;Table_wabobpsvr_AzureCalc_AzureCalcRateCard[[#This Row],[Price_Level]]&amp;Table_wabobpsvr_AzureCalc_AzureCalcRateCard[[#This Row],[Region]]</f>
        <v>ExpressRoute (Metered) Data Transfer Out at 1 Gbps (GB) - Zone 1B8</v>
      </c>
      <c r="B17030" s="775">
        <v>8</v>
      </c>
      <c r="C17030" s="775" t="s">
        <v>9</v>
      </c>
      <c r="D17030" s="775" t="s">
        <v>175</v>
      </c>
      <c r="E17030" s="775">
        <v>2.35E-2</v>
      </c>
      <c r="F17030" s="775" t="s">
        <v>7392</v>
      </c>
      <c r="G17030" s="775" t="s">
        <v>7527</v>
      </c>
      <c r="H17030" s="775" t="s">
        <v>7528</v>
      </c>
      <c r="I17030" s="775" t="s">
        <v>7442</v>
      </c>
    </row>
    <row r="17031" spans="1:9">
      <c r="A17031" s="775" t="str">
        <f>Table_wabobpsvr_AzureCalc_AzureCalcRateCard[[#This Row],[ServiceName]]&amp;Table_wabobpsvr_AzureCalc_AzureCalcRateCard[[#This Row],[Price_Level]]&amp;Table_wabobpsvr_AzureCalc_AzureCalcRateCard[[#This Row],[Region]]</f>
        <v>ExpressRoute (Metered) 1 Gbps ConnectionsB8</v>
      </c>
      <c r="B17031" s="775">
        <v>8</v>
      </c>
      <c r="C17031" s="775" t="s">
        <v>7427</v>
      </c>
      <c r="D17031" s="775" t="s">
        <v>175</v>
      </c>
      <c r="E17031" s="775">
        <v>409.84</v>
      </c>
      <c r="F17031" s="775" t="s">
        <v>7390</v>
      </c>
      <c r="G17031" s="775" t="s">
        <v>7555</v>
      </c>
      <c r="H17031" s="775" t="s">
        <v>7556</v>
      </c>
      <c r="I17031" s="775" t="s">
        <v>7444</v>
      </c>
    </row>
    <row r="17032" spans="1:9">
      <c r="A17032" s="1039" t="str">
        <f>Table_wabobpsvr_AzureCalc_AzureCalcRateCard[[#This Row],[ServiceName]]&amp;Table_wabobpsvr_AzureCalc_AzureCalcRateCard[[#This Row],[Price_Level]]&amp;Table_wabobpsvr_AzureCalc_AzureCalcRateCard[[#This Row],[Region]]</f>
        <v>ExpressRoute (Metered) 10 Gbps ConnectionsB8</v>
      </c>
      <c r="B17032" s="1039">
        <v>8</v>
      </c>
      <c r="C17032" s="1039" t="s">
        <v>7427</v>
      </c>
      <c r="D17032" s="1039" t="s">
        <v>175</v>
      </c>
      <c r="E17032" s="1039">
        <v>4700</v>
      </c>
      <c r="F17032" s="1039" t="s">
        <v>7391</v>
      </c>
      <c r="G17032" s="775" t="s">
        <v>7557</v>
      </c>
      <c r="H17032" s="775" t="s">
        <v>7558</v>
      </c>
      <c r="I17032" s="775" t="s">
        <v>7446</v>
      </c>
    </row>
    <row r="17033" spans="1:9">
      <c r="A17033" s="775" t="str">
        <f>Table_wabobpsvr_AzureCalc_AzureCalcRateCard[[#This Row],[ServiceName]]&amp;Table_wabobpsvr_AzureCalc_AzureCalcRateCard[[#This Row],[Price_Level]]&amp;Table_wabobpsvr_AzureCalc_AzureCalcRateCard[[#This Row],[Region]]</f>
        <v>ExpressRoute (Metered) 100 Mbps ConnectionsB8</v>
      </c>
      <c r="B17033" s="775">
        <v>8</v>
      </c>
      <c r="C17033" s="775" t="s">
        <v>7427</v>
      </c>
      <c r="D17033" s="775" t="s">
        <v>175</v>
      </c>
      <c r="E17033" s="775">
        <v>103.4</v>
      </c>
      <c r="F17033" s="775" t="s">
        <v>7395</v>
      </c>
      <c r="G17033" s="775" t="s">
        <v>7559</v>
      </c>
      <c r="H17033" s="775" t="s">
        <v>7560</v>
      </c>
      <c r="I17033" s="775" t="s">
        <v>7448</v>
      </c>
    </row>
    <row r="17034" spans="1:9">
      <c r="A17034" s="775" t="str">
        <f>Table_wabobpsvr_AzureCalc_AzureCalcRateCard[[#This Row],[ServiceName]]&amp;Table_wabobpsvr_AzureCalc_AzureCalcRateCard[[#This Row],[Price_Level]]&amp;Table_wabobpsvr_AzureCalc_AzureCalcRateCard[[#This Row],[Region]]</f>
        <v>ExpressRoute (Metered) 2 Gbps ConnectionsB8</v>
      </c>
      <c r="B17034" s="775">
        <v>8</v>
      </c>
      <c r="C17034" s="775" t="s">
        <v>7427</v>
      </c>
      <c r="D17034" s="775" t="s">
        <v>175</v>
      </c>
      <c r="E17034" s="775">
        <v>819.68</v>
      </c>
      <c r="F17034" s="775" t="s">
        <v>7396</v>
      </c>
      <c r="G17034" s="775" t="s">
        <v>7529</v>
      </c>
      <c r="H17034" s="775" t="s">
        <v>7530</v>
      </c>
      <c r="I17034" s="775" t="s">
        <v>7450</v>
      </c>
    </row>
    <row r="17035" spans="1:9">
      <c r="A17035" s="775" t="str">
        <f>Table_wabobpsvr_AzureCalc_AzureCalcRateCard[[#This Row],[ServiceName]]&amp;Table_wabobpsvr_AzureCalc_AzureCalcRateCard[[#This Row],[Price_Level]]&amp;Table_wabobpsvr_AzureCalc_AzureCalcRateCard[[#This Row],[Region]]</f>
        <v>ExpressRoute (Metered) 200 Mbps ConnectionsB8</v>
      </c>
      <c r="B17035" s="775">
        <v>8</v>
      </c>
      <c r="C17035" s="775" t="s">
        <v>7427</v>
      </c>
      <c r="D17035" s="775" t="s">
        <v>175</v>
      </c>
      <c r="E17035" s="775">
        <v>136.30000000000001</v>
      </c>
      <c r="F17035" s="775" t="s">
        <v>7388</v>
      </c>
      <c r="G17035" s="775" t="s">
        <v>7531</v>
      </c>
      <c r="H17035" s="775" t="s">
        <v>7532</v>
      </c>
      <c r="I17035" s="775" t="s">
        <v>7452</v>
      </c>
    </row>
    <row r="17036" spans="1:9">
      <c r="A17036" s="775" t="str">
        <f>Table_wabobpsvr_AzureCalc_AzureCalcRateCard[[#This Row],[ServiceName]]&amp;Table_wabobpsvr_AzureCalc_AzureCalcRateCard[[#This Row],[Price_Level]]&amp;Table_wabobpsvr_AzureCalc_AzureCalcRateCard[[#This Row],[Region]]</f>
        <v>ExpressRoute (Metered) 5 Gbps ConnectionsB8</v>
      </c>
      <c r="B17036" s="775">
        <v>8</v>
      </c>
      <c r="C17036" s="775" t="s">
        <v>7427</v>
      </c>
      <c r="D17036" s="775" t="s">
        <v>175</v>
      </c>
      <c r="E17036" s="775">
        <v>2049.1999999999998</v>
      </c>
      <c r="F17036" s="775" t="s">
        <v>7397</v>
      </c>
      <c r="G17036" s="775" t="s">
        <v>7533</v>
      </c>
      <c r="H17036" s="775" t="s">
        <v>7534</v>
      </c>
      <c r="I17036" s="775" t="s">
        <v>7454</v>
      </c>
    </row>
    <row r="17037" spans="1:9">
      <c r="A17037" s="775" t="str">
        <f>Table_wabobpsvr_AzureCalc_AzureCalcRateCard[[#This Row],[ServiceName]]&amp;Table_wabobpsvr_AzureCalc_AzureCalcRateCard[[#This Row],[Price_Level]]&amp;Table_wabobpsvr_AzureCalc_AzureCalcRateCard[[#This Row],[Region]]</f>
        <v>ExpressRoute (Metered) 50 Mbps ConnectionsB8</v>
      </c>
      <c r="B17037" s="775">
        <v>8</v>
      </c>
      <c r="C17037" s="775" t="s">
        <v>7427</v>
      </c>
      <c r="D17037" s="775" t="s">
        <v>175</v>
      </c>
      <c r="E17037" s="775">
        <v>51.7</v>
      </c>
      <c r="F17037" s="775" t="s">
        <v>7394</v>
      </c>
      <c r="G17037" s="775" t="s">
        <v>7535</v>
      </c>
      <c r="H17037" s="775" t="s">
        <v>7536</v>
      </c>
      <c r="I17037" s="775" t="s">
        <v>7456</v>
      </c>
    </row>
    <row r="17038" spans="1:9">
      <c r="A17038" s="775" t="str">
        <f>Table_wabobpsvr_AzureCalc_AzureCalcRateCard[[#This Row],[ServiceName]]&amp;Table_wabobpsvr_AzureCalc_AzureCalcRateCard[[#This Row],[Price_Level]]&amp;Table_wabobpsvr_AzureCalc_AzureCalcRateCard[[#This Row],[Region]]</f>
        <v>ExpressRoute (Metered) 500 Mbps ConnectionsB8</v>
      </c>
      <c r="B17038" s="775">
        <v>8</v>
      </c>
      <c r="C17038" s="775" t="s">
        <v>7427</v>
      </c>
      <c r="D17038" s="775" t="s">
        <v>175</v>
      </c>
      <c r="E17038" s="775">
        <v>272.60000000000002</v>
      </c>
      <c r="F17038" s="775" t="s">
        <v>7389</v>
      </c>
      <c r="G17038" s="775" t="s">
        <v>7537</v>
      </c>
      <c r="H17038" s="775" t="s">
        <v>7538</v>
      </c>
      <c r="I17038" s="775" t="s">
        <v>7458</v>
      </c>
    </row>
    <row r="17039" spans="1:9">
      <c r="A17039" s="775" t="str">
        <f>Table_wabobpsvr_AzureCalc_AzureCalcRateCard[[#This Row],[ServiceName]]&amp;Table_wabobpsvr_AzureCalc_AzureCalcRateCard[[#This Row],[Price_Level]]&amp;Table_wabobpsvr_AzureCalc_AzureCalcRateCard[[#This Row],[Region]]</f>
        <v>Premium P6 Secondary Geo Database HoursD11</v>
      </c>
      <c r="B17039" s="775">
        <v>11</v>
      </c>
      <c r="C17039" s="775" t="s">
        <v>87</v>
      </c>
      <c r="D17039" s="775" t="s">
        <v>176</v>
      </c>
      <c r="E17039" s="775">
        <v>3.72936666666667</v>
      </c>
      <c r="F17039" s="775" t="s">
        <v>7030</v>
      </c>
      <c r="G17039" s="775" t="s">
        <v>3605</v>
      </c>
      <c r="H17039" s="775" t="s">
        <v>5647</v>
      </c>
      <c r="I17039" s="775" t="s">
        <v>5648</v>
      </c>
    </row>
    <row r="17040" spans="1:9">
      <c r="A17040" s="775" t="str">
        <f>Table_wabobpsvr_AzureCalc_AzureCalcRateCard[[#This Row],[ServiceName]]&amp;Table_wabobpsvr_AzureCalc_AzureCalcRateCard[[#This Row],[Price_Level]]&amp;Table_wabobpsvr_AzureCalc_AzureCalcRateCard[[#This Row],[Region]]</f>
        <v>Premium Elastic Database ExistenceB14</v>
      </c>
      <c r="B17040" s="775">
        <v>14</v>
      </c>
      <c r="C17040" s="775" t="s">
        <v>7258</v>
      </c>
      <c r="D17040" s="775" t="s">
        <v>175</v>
      </c>
      <c r="E17040" s="775">
        <v>0.23699999999999999</v>
      </c>
      <c r="F17040" s="775" t="s">
        <v>7212</v>
      </c>
      <c r="G17040" s="775" t="s">
        <v>7241</v>
      </c>
      <c r="H17040" s="775" t="s">
        <v>7294</v>
      </c>
      <c r="I17040" s="775" t="s">
        <v>7218</v>
      </c>
    </row>
    <row r="17041" spans="1:9">
      <c r="A17041" s="775" t="str">
        <f>Table_wabobpsvr_AzureCalc_AzureCalcRateCard[[#This Row],[ServiceName]]&amp;Table_wabobpsvr_AzureCalc_AzureCalcRateCard[[#This Row],[Price_Level]]&amp;Table_wabobpsvr_AzureCalc_AzureCalcRateCard[[#This Row],[Region]]</f>
        <v>Premium P4 Secondary Geo Database HoursB11</v>
      </c>
      <c r="B17041" s="775">
        <v>11</v>
      </c>
      <c r="C17041" s="775" t="s">
        <v>87</v>
      </c>
      <c r="D17041" s="775" t="s">
        <v>175</v>
      </c>
      <c r="E17041" s="775">
        <v>1.99515</v>
      </c>
      <c r="F17041" s="775" t="s">
        <v>7031</v>
      </c>
      <c r="G17041" s="775" t="s">
        <v>6970</v>
      </c>
      <c r="H17041" s="775" t="s">
        <v>6971</v>
      </c>
      <c r="I17041" s="775" t="s">
        <v>6941</v>
      </c>
    </row>
    <row r="17042" spans="1:9">
      <c r="A17042" s="775" t="str">
        <f>Table_wabobpsvr_AzureCalc_AzureCalcRateCard[[#This Row],[ServiceName]]&amp;Table_wabobpsvr_AzureCalc_AzureCalcRateCard[[#This Row],[Price_Level]]&amp;Table_wabobpsvr_AzureCalc_AzureCalcRateCard[[#This Row],[Region]]</f>
        <v>Premium P4 Secondary Active Geo Database HoursB11</v>
      </c>
      <c r="B17042" s="775">
        <v>11</v>
      </c>
      <c r="C17042" s="775" t="s">
        <v>87</v>
      </c>
      <c r="D17042" s="775" t="s">
        <v>175</v>
      </c>
      <c r="E17042" s="775">
        <v>2.6598083333333302</v>
      </c>
      <c r="F17042" s="775" t="s">
        <v>7032</v>
      </c>
      <c r="G17042" s="775" t="s">
        <v>6972</v>
      </c>
      <c r="H17042" s="775" t="s">
        <v>6973</v>
      </c>
      <c r="I17042" s="775" t="s">
        <v>6942</v>
      </c>
    </row>
    <row r="17043" spans="1:9">
      <c r="A17043" s="775" t="str">
        <f>Table_wabobpsvr_AzureCalc_AzureCalcRateCard[[#This Row],[ServiceName]]&amp;Table_wabobpsvr_AzureCalc_AzureCalcRateCard[[#This Row],[Price_Level]]&amp;Table_wabobpsvr_AzureCalc_AzureCalcRateCard[[#This Row],[Region]]</f>
        <v>SQL DB Premium P4 Database HoursB12</v>
      </c>
      <c r="B17043" s="775">
        <v>12</v>
      </c>
      <c r="C17043" s="775" t="s">
        <v>87</v>
      </c>
      <c r="D17043" s="775" t="s">
        <v>175</v>
      </c>
      <c r="E17043" s="775">
        <v>2.6598083333333302</v>
      </c>
      <c r="F17043" s="775" t="s">
        <v>7034</v>
      </c>
      <c r="G17043" s="775" t="s">
        <v>6974</v>
      </c>
      <c r="H17043" s="775" t="s">
        <v>6975</v>
      </c>
      <c r="I17043" s="775" t="s">
        <v>6943</v>
      </c>
    </row>
    <row r="17044" spans="1:9">
      <c r="A17044" s="775" t="str">
        <f>Table_wabobpsvr_AzureCalc_AzureCalcRateCard[[#This Row],[ServiceName]]&amp;Table_wabobpsvr_AzureCalc_AzureCalcRateCard[[#This Row],[Price_Level]]&amp;Table_wabobpsvr_AzureCalc_AzureCalcRateCard[[#This Row],[Region]]</f>
        <v>Premium P4 Secondary Geo Database HoursB12</v>
      </c>
      <c r="B17044" s="775">
        <v>12</v>
      </c>
      <c r="C17044" s="775" t="s">
        <v>87</v>
      </c>
      <c r="D17044" s="775" t="s">
        <v>175</v>
      </c>
      <c r="E17044" s="775">
        <v>1.99515</v>
      </c>
      <c r="F17044" s="775" t="s">
        <v>7031</v>
      </c>
      <c r="G17044" s="775" t="s">
        <v>6976</v>
      </c>
      <c r="H17044" s="775" t="s">
        <v>6977</v>
      </c>
      <c r="I17044" s="775" t="s">
        <v>6944</v>
      </c>
    </row>
    <row r="17045" spans="1:9">
      <c r="A17045" s="775" t="str">
        <f>Table_wabobpsvr_AzureCalc_AzureCalcRateCard[[#This Row],[ServiceName]]&amp;Table_wabobpsvr_AzureCalc_AzureCalcRateCard[[#This Row],[Price_Level]]&amp;Table_wabobpsvr_AzureCalc_AzureCalcRateCard[[#This Row],[Region]]</f>
        <v>Premium P4 Secondary Active Geo Database HoursB12</v>
      </c>
      <c r="B17045" s="775">
        <v>12</v>
      </c>
      <c r="C17045" s="775" t="s">
        <v>87</v>
      </c>
      <c r="D17045" s="775" t="s">
        <v>175</v>
      </c>
      <c r="E17045" s="775">
        <v>2.6598083333333302</v>
      </c>
      <c r="F17045" s="775" t="s">
        <v>7032</v>
      </c>
      <c r="G17045" s="775" t="s">
        <v>6978</v>
      </c>
      <c r="H17045" s="775" t="s">
        <v>6979</v>
      </c>
      <c r="I17045" s="775" t="s">
        <v>6945</v>
      </c>
    </row>
    <row r="17046" spans="1:9">
      <c r="A17046" s="775" t="str">
        <f>Table_wabobpsvr_AzureCalc_AzureCalcRateCard[[#This Row],[ServiceName]]&amp;Table_wabobpsvr_AzureCalc_AzureCalcRateCard[[#This Row],[Price_Level]]&amp;Table_wabobpsvr_AzureCalc_AzureCalcRateCard[[#This Row],[Region]]</f>
        <v>SQL DB Premium P4 Database HoursB14</v>
      </c>
      <c r="B17046" s="775">
        <v>14</v>
      </c>
      <c r="C17046" s="775" t="s">
        <v>87</v>
      </c>
      <c r="D17046" s="775" t="s">
        <v>175</v>
      </c>
      <c r="E17046" s="775">
        <v>2.9327999999999999</v>
      </c>
      <c r="F17046" s="775" t="s">
        <v>7034</v>
      </c>
      <c r="G17046" s="775" t="s">
        <v>7009</v>
      </c>
      <c r="H17046" s="775" t="s">
        <v>7010</v>
      </c>
      <c r="I17046" s="775" t="s">
        <v>7006</v>
      </c>
    </row>
    <row r="17047" spans="1:9">
      <c r="A17047" s="775" t="str">
        <f>Table_wabobpsvr_AzureCalc_AzureCalcRateCard[[#This Row],[ServiceName]]&amp;Table_wabobpsvr_AzureCalc_AzureCalcRateCard[[#This Row],[Price_Level]]&amp;Table_wabobpsvr_AzureCalc_AzureCalcRateCard[[#This Row],[Region]]</f>
        <v>SQL DB Premium P6 Database HoursC15</v>
      </c>
      <c r="B17047" s="775">
        <v>15</v>
      </c>
      <c r="C17047" s="775" t="s">
        <v>87</v>
      </c>
      <c r="D17047" s="775" t="s">
        <v>177</v>
      </c>
      <c r="E17047" s="775">
        <v>5.0049999999999999</v>
      </c>
      <c r="F17047" s="775" t="s">
        <v>7033</v>
      </c>
      <c r="G17047" s="775" t="s">
        <v>3164</v>
      </c>
      <c r="H17047" s="775" t="s">
        <v>5321</v>
      </c>
      <c r="I17047" s="775" t="s">
        <v>5322</v>
      </c>
    </row>
    <row r="17048" spans="1:9">
      <c r="A17048" s="775" t="str">
        <f>Table_wabobpsvr_AzureCalc_AzureCalcRateCard[[#This Row],[ServiceName]]&amp;Table_wabobpsvr_AzureCalc_AzureCalcRateCard[[#This Row],[Price_Level]]&amp;Table_wabobpsvr_AzureCalc_AzureCalcRateCard[[#This Row],[Region]]</f>
        <v>SQL DB Premium P6 Database HoursC16</v>
      </c>
      <c r="B17048" s="775">
        <v>16</v>
      </c>
      <c r="C17048" s="775" t="s">
        <v>87</v>
      </c>
      <c r="D17048" s="775" t="s">
        <v>177</v>
      </c>
      <c r="E17048" s="775">
        <v>5.0049999999999999</v>
      </c>
      <c r="F17048" s="775" t="s">
        <v>7033</v>
      </c>
      <c r="G17048" s="775" t="s">
        <v>3117</v>
      </c>
      <c r="H17048" s="775" t="s">
        <v>5323</v>
      </c>
      <c r="I17048" s="775" t="s">
        <v>5324</v>
      </c>
    </row>
    <row r="17049" spans="1:9">
      <c r="A17049" s="775" t="str">
        <f>Table_wabobpsvr_AzureCalc_AzureCalcRateCard[[#This Row],[ServiceName]]&amp;Table_wabobpsvr_AzureCalc_AzureCalcRateCard[[#This Row],[Price_Level]]&amp;Table_wabobpsvr_AzureCalc_AzureCalcRateCard[[#This Row],[Region]]</f>
        <v>Standard_D5 VM (Windows)MOSP2</v>
      </c>
      <c r="B17049" s="775">
        <v>2</v>
      </c>
      <c r="C17049" s="775" t="s">
        <v>680</v>
      </c>
      <c r="D17049" s="775" t="s">
        <v>606</v>
      </c>
      <c r="E17049" s="775">
        <v>2.2839999999999998</v>
      </c>
      <c r="F17049" s="775" t="s">
        <v>1132</v>
      </c>
      <c r="G17049" s="775" t="s">
        <v>4235</v>
      </c>
      <c r="H17049" s="775" t="s">
        <v>4235</v>
      </c>
      <c r="I17049" s="775" t="s">
        <v>6685</v>
      </c>
    </row>
    <row r="17050" spans="1:9">
      <c r="A17050" s="775" t="str">
        <f>Table_wabobpsvr_AzureCalc_AzureCalcRateCard[[#This Row],[ServiceName]]&amp;Table_wabobpsvr_AzureCalc_AzureCalcRateCard[[#This Row],[Price_Level]]&amp;Table_wabobpsvr_AzureCalc_AzureCalcRateCard[[#This Row],[Region]]</f>
        <v>Standard_D5 VM (Windows)A2</v>
      </c>
      <c r="B17050" s="775">
        <v>2</v>
      </c>
      <c r="C17050" s="775" t="s">
        <v>680</v>
      </c>
      <c r="D17050" s="775" t="s">
        <v>174</v>
      </c>
      <c r="E17050" s="775">
        <v>2.2154799999999999</v>
      </c>
      <c r="F17050" s="775" t="s">
        <v>1132</v>
      </c>
      <c r="G17050" s="775" t="s">
        <v>4235</v>
      </c>
      <c r="H17050" s="775" t="s">
        <v>4235</v>
      </c>
      <c r="I17050" s="775" t="s">
        <v>6685</v>
      </c>
    </row>
    <row r="17051" spans="1:9">
      <c r="A17051" s="775" t="str">
        <f>Table_wabobpsvr_AzureCalc_AzureCalcRateCard[[#This Row],[ServiceName]]&amp;Table_wabobpsvr_AzureCalc_AzureCalcRateCard[[#This Row],[Price_Level]]&amp;Table_wabobpsvr_AzureCalc_AzureCalcRateCard[[#This Row],[Region]]</f>
        <v>Standard_D5 VM (Windows)B2</v>
      </c>
      <c r="B17051" s="775">
        <v>2</v>
      </c>
      <c r="C17051" s="775" t="s">
        <v>680</v>
      </c>
      <c r="D17051" s="775" t="s">
        <v>175</v>
      </c>
      <c r="E17051" s="775">
        <v>2.14696</v>
      </c>
      <c r="F17051" s="775" t="s">
        <v>1132</v>
      </c>
      <c r="G17051" s="775" t="s">
        <v>4235</v>
      </c>
      <c r="H17051" s="775" t="s">
        <v>4235</v>
      </c>
      <c r="I17051" s="775" t="s">
        <v>6685</v>
      </c>
    </row>
    <row r="17052" spans="1:9">
      <c r="A17052" s="775" t="str">
        <f>Table_wabobpsvr_AzureCalc_AzureCalcRateCard[[#This Row],[ServiceName]]&amp;Table_wabobpsvr_AzureCalc_AzureCalcRateCard[[#This Row],[Price_Level]]&amp;Table_wabobpsvr_AzureCalc_AzureCalcRateCard[[#This Row],[Region]]</f>
        <v>Standard_D5 VM (Windows)C2</v>
      </c>
      <c r="B17052" s="775">
        <v>2</v>
      </c>
      <c r="C17052" s="775" t="s">
        <v>680</v>
      </c>
      <c r="D17052" s="775" t="s">
        <v>177</v>
      </c>
      <c r="E17052" s="775">
        <v>2.0784400000000001</v>
      </c>
      <c r="F17052" s="775" t="s">
        <v>1132</v>
      </c>
      <c r="G17052" s="775" t="s">
        <v>4235</v>
      </c>
      <c r="H17052" s="775" t="s">
        <v>4235</v>
      </c>
      <c r="I17052" s="775" t="s">
        <v>6685</v>
      </c>
    </row>
    <row r="17053" spans="1:9">
      <c r="A17053" s="775" t="str">
        <f>Table_wabobpsvr_AzureCalc_AzureCalcRateCard[[#This Row],[ServiceName]]&amp;Table_wabobpsvr_AzureCalc_AzureCalcRateCard[[#This Row],[Price_Level]]&amp;Table_wabobpsvr_AzureCalc_AzureCalcRateCard[[#This Row],[Region]]</f>
        <v>Standard_D5 VM (Windows)D2</v>
      </c>
      <c r="B17053" s="775">
        <v>2</v>
      </c>
      <c r="C17053" s="775" t="s">
        <v>680</v>
      </c>
      <c r="D17053" s="775" t="s">
        <v>176</v>
      </c>
      <c r="E17053" s="775">
        <v>2.0099200000000002</v>
      </c>
      <c r="F17053" s="775" t="s">
        <v>1132</v>
      </c>
      <c r="G17053" s="775" t="s">
        <v>4235</v>
      </c>
      <c r="H17053" s="775" t="s">
        <v>4235</v>
      </c>
      <c r="I17053" s="775" t="s">
        <v>6685</v>
      </c>
    </row>
    <row r="17054" spans="1:9">
      <c r="A17054" s="775" t="str">
        <f>Table_wabobpsvr_AzureCalc_AzureCalcRateCard[[#This Row],[ServiceName]]&amp;Table_wabobpsvr_AzureCalc_AzureCalcRateCard[[#This Row],[Price_Level]]&amp;Table_wabobpsvr_AzureCalc_AzureCalcRateCard[[#This Row],[Region]]</f>
        <v>Standard_D5 VM (Windows)MOSP5</v>
      </c>
      <c r="B17054" s="775">
        <v>5</v>
      </c>
      <c r="C17054" s="775" t="s">
        <v>680</v>
      </c>
      <c r="D17054" s="775" t="s">
        <v>606</v>
      </c>
      <c r="E17054" s="775">
        <v>2.46</v>
      </c>
      <c r="F17054" s="775" t="s">
        <v>1132</v>
      </c>
      <c r="G17054" s="775" t="s">
        <v>4235</v>
      </c>
      <c r="H17054" s="775" t="s">
        <v>4235</v>
      </c>
      <c r="I17054" s="775" t="s">
        <v>6686</v>
      </c>
    </row>
    <row r="17055" spans="1:9">
      <c r="A17055" s="775" t="str">
        <f>Table_wabobpsvr_AzureCalc_AzureCalcRateCard[[#This Row],[ServiceName]]&amp;Table_wabobpsvr_AzureCalc_AzureCalcRateCard[[#This Row],[Price_Level]]&amp;Table_wabobpsvr_AzureCalc_AzureCalcRateCard[[#This Row],[Region]]</f>
        <v>Standard_D5 VM (Windows)A5</v>
      </c>
      <c r="B17055" s="775">
        <v>5</v>
      </c>
      <c r="C17055" s="775" t="s">
        <v>680</v>
      </c>
      <c r="D17055" s="775" t="s">
        <v>174</v>
      </c>
      <c r="E17055" s="775">
        <v>2.3862000000000001</v>
      </c>
      <c r="F17055" s="775" t="s">
        <v>1132</v>
      </c>
      <c r="G17055" s="775" t="s">
        <v>4235</v>
      </c>
      <c r="H17055" s="775" t="s">
        <v>4235</v>
      </c>
      <c r="I17055" s="775" t="s">
        <v>6686</v>
      </c>
    </row>
    <row r="17056" spans="1:9">
      <c r="A17056" s="775" t="str">
        <f>Table_wabobpsvr_AzureCalc_AzureCalcRateCard[[#This Row],[ServiceName]]&amp;Table_wabobpsvr_AzureCalc_AzureCalcRateCard[[#This Row],[Price_Level]]&amp;Table_wabobpsvr_AzureCalc_AzureCalcRateCard[[#This Row],[Region]]</f>
        <v>Standard_D5 VM (Windows)B5</v>
      </c>
      <c r="B17056" s="775">
        <v>5</v>
      </c>
      <c r="C17056" s="775" t="s">
        <v>680</v>
      </c>
      <c r="D17056" s="775" t="s">
        <v>175</v>
      </c>
      <c r="E17056" s="775">
        <v>2.3123999999999998</v>
      </c>
      <c r="F17056" s="775" t="s">
        <v>1132</v>
      </c>
      <c r="G17056" s="775" t="s">
        <v>4235</v>
      </c>
      <c r="H17056" s="775" t="s">
        <v>4235</v>
      </c>
      <c r="I17056" s="775" t="s">
        <v>6686</v>
      </c>
    </row>
    <row r="17057" spans="1:9">
      <c r="A17057" s="775" t="str">
        <f>Table_wabobpsvr_AzureCalc_AzureCalcRateCard[[#This Row],[ServiceName]]&amp;Table_wabobpsvr_AzureCalc_AzureCalcRateCard[[#This Row],[Price_Level]]&amp;Table_wabobpsvr_AzureCalc_AzureCalcRateCard[[#This Row],[Region]]</f>
        <v>Standard_D5 VM (Windows)C5</v>
      </c>
      <c r="B17057" s="775">
        <v>5</v>
      </c>
      <c r="C17057" s="775" t="s">
        <v>680</v>
      </c>
      <c r="D17057" s="775" t="s">
        <v>177</v>
      </c>
      <c r="E17057" s="775">
        <v>2.2385999999999999</v>
      </c>
      <c r="F17057" s="775" t="s">
        <v>1132</v>
      </c>
      <c r="G17057" s="775" t="s">
        <v>4235</v>
      </c>
      <c r="H17057" s="775" t="s">
        <v>4235</v>
      </c>
      <c r="I17057" s="775" t="s">
        <v>6686</v>
      </c>
    </row>
    <row r="17058" spans="1:9">
      <c r="A17058" s="775" t="str">
        <f>Table_wabobpsvr_AzureCalc_AzureCalcRateCard[[#This Row],[ServiceName]]&amp;Table_wabobpsvr_AzureCalc_AzureCalcRateCard[[#This Row],[Price_Level]]&amp;Table_wabobpsvr_AzureCalc_AzureCalcRateCard[[#This Row],[Region]]</f>
        <v>Standard_D5 VM (Windows)D5</v>
      </c>
      <c r="B17058" s="775">
        <v>5</v>
      </c>
      <c r="C17058" s="775" t="s">
        <v>680</v>
      </c>
      <c r="D17058" s="775" t="s">
        <v>176</v>
      </c>
      <c r="E17058" s="775">
        <v>2.1648000000000001</v>
      </c>
      <c r="F17058" s="775" t="s">
        <v>1132</v>
      </c>
      <c r="G17058" s="775" t="s">
        <v>4235</v>
      </c>
      <c r="H17058" s="775" t="s">
        <v>4235</v>
      </c>
      <c r="I17058" s="775" t="s">
        <v>6686</v>
      </c>
    </row>
    <row r="17059" spans="1:9">
      <c r="A17059" s="775" t="str">
        <f>Table_wabobpsvr_AzureCalc_AzureCalcRateCard[[#This Row],[ServiceName]]&amp;Table_wabobpsvr_AzureCalc_AzureCalcRateCard[[#This Row],[Price_Level]]&amp;Table_wabobpsvr_AzureCalc_AzureCalcRateCard[[#This Row],[Region]]</f>
        <v>A7 HDInsight (Non-Windows)MOSP</v>
      </c>
      <c r="B17059" s="775"/>
      <c r="C17059" s="775" t="s">
        <v>87</v>
      </c>
      <c r="D17059" s="775" t="s">
        <v>606</v>
      </c>
      <c r="E17059" s="775">
        <v>0.93799999999999994</v>
      </c>
      <c r="F17059" s="775" t="s">
        <v>3763</v>
      </c>
      <c r="G17059" s="775" t="s">
        <v>4235</v>
      </c>
      <c r="H17059" s="775" t="s">
        <v>4235</v>
      </c>
      <c r="I17059" s="775" t="s">
        <v>4235</v>
      </c>
    </row>
    <row r="17060" spans="1:9">
      <c r="A17060" s="1039" t="str">
        <f>Table_wabobpsvr_AzureCalc_AzureCalcRateCard[[#This Row],[ServiceName]]&amp;Table_wabobpsvr_AzureCalc_AzureCalcRateCard[[#This Row],[Price_Level]]&amp;Table_wabobpsvr_AzureCalc_AzureCalcRateCard[[#This Row],[Region]]</f>
        <v>Basic_D14 VM (Non-Windows)A</v>
      </c>
      <c r="B17060" s="1039"/>
      <c r="C17060" s="1039" t="s">
        <v>87</v>
      </c>
      <c r="D17060" s="1039" t="s">
        <v>174</v>
      </c>
      <c r="E17060" s="1039">
        <v>1.3201700000000001</v>
      </c>
      <c r="F17060" s="1039" t="s">
        <v>1094</v>
      </c>
      <c r="G17060" s="775" t="s">
        <v>2677</v>
      </c>
      <c r="H17060" s="775" t="s">
        <v>2678</v>
      </c>
      <c r="I17060" s="775" t="s">
        <v>4235</v>
      </c>
    </row>
    <row r="17061" spans="1:9">
      <c r="A17061" s="775" t="str">
        <f>Table_wabobpsvr_AzureCalc_AzureCalcRateCard[[#This Row],[ServiceName]]&amp;Table_wabobpsvr_AzureCalc_AzureCalcRateCard[[#This Row],[Price_Level]]&amp;Table_wabobpsvr_AzureCalc_AzureCalcRateCard[[#This Row],[Region]]</f>
        <v>D3 HDInsightA</v>
      </c>
      <c r="B17061" s="775"/>
      <c r="C17061" s="775" t="s">
        <v>87</v>
      </c>
      <c r="D17061" s="775" t="s">
        <v>174</v>
      </c>
      <c r="E17061" s="775">
        <v>0.82299999999999995</v>
      </c>
      <c r="F17061" s="775" t="s">
        <v>4076</v>
      </c>
      <c r="G17061" s="775" t="s">
        <v>4122</v>
      </c>
      <c r="H17061" s="775" t="s">
        <v>4123</v>
      </c>
      <c r="I17061" s="775" t="s">
        <v>4235</v>
      </c>
    </row>
    <row r="17062" spans="1:9">
      <c r="A17062" s="1039" t="str">
        <f>Table_wabobpsvr_AzureCalc_AzureCalcRateCard[[#This Row],[ServiceName]]&amp;Table_wabobpsvr_AzureCalc_AzureCalcRateCard[[#This Row],[Price_Level]]&amp;Table_wabobpsvr_AzureCalc_AzureCalcRateCard[[#This Row],[Region]]</f>
        <v>A0 Cloud ServicesMOSP</v>
      </c>
      <c r="B17062" s="1039"/>
      <c r="C17062" s="1039" t="s">
        <v>680</v>
      </c>
      <c r="D17062" s="1039" t="s">
        <v>606</v>
      </c>
      <c r="E17062" s="1039">
        <v>2.9000000000000001E-2</v>
      </c>
      <c r="F17062" s="1039" t="s">
        <v>699</v>
      </c>
      <c r="G17062" s="775" t="s">
        <v>3012</v>
      </c>
      <c r="H17062" s="775" t="s">
        <v>1771</v>
      </c>
      <c r="I17062" s="775" t="s">
        <v>4235</v>
      </c>
    </row>
    <row r="17063" spans="1:9">
      <c r="A17063" s="1039" t="str">
        <f>Table_wabobpsvr_AzureCalc_AzureCalcRateCard[[#This Row],[ServiceName]]&amp;Table_wabobpsvr_AzureCalc_AzureCalcRateCard[[#This Row],[Price_Level]]&amp;Table_wabobpsvr_AzureCalc_AzureCalcRateCard[[#This Row],[Region]]</f>
        <v>A0 Cloud ServicesA</v>
      </c>
      <c r="B17063" s="1039"/>
      <c r="C17063" s="1039" t="s">
        <v>680</v>
      </c>
      <c r="D17063" s="1039" t="s">
        <v>174</v>
      </c>
      <c r="E17063" s="1039">
        <v>2.1170000000000001E-2</v>
      </c>
      <c r="F17063" s="1039" t="s">
        <v>699</v>
      </c>
      <c r="G17063" s="775" t="s">
        <v>3012</v>
      </c>
      <c r="H17063" s="775" t="s">
        <v>1771</v>
      </c>
      <c r="I17063" s="775" t="s">
        <v>4235</v>
      </c>
    </row>
    <row r="17064" spans="1:9">
      <c r="A17064" s="1039" t="str">
        <f>Table_wabobpsvr_AzureCalc_AzureCalcRateCard[[#This Row],[ServiceName]]&amp;Table_wabobpsvr_AzureCalc_AzureCalcRateCard[[#This Row],[Price_Level]]&amp;Table_wabobpsvr_AzureCalc_AzureCalcRateCard[[#This Row],[Region]]</f>
        <v>A0 Cloud ServicesB</v>
      </c>
      <c r="B17064" s="1039"/>
      <c r="C17064" s="1039" t="s">
        <v>680</v>
      </c>
      <c r="D17064" s="1039" t="s">
        <v>175</v>
      </c>
      <c r="E17064" s="1039">
        <v>2.0299999999999999E-2</v>
      </c>
      <c r="F17064" s="1039" t="s">
        <v>699</v>
      </c>
      <c r="G17064" s="775" t="s">
        <v>3012</v>
      </c>
      <c r="H17064" s="775" t="s">
        <v>1771</v>
      </c>
      <c r="I17064" s="775" t="s">
        <v>4235</v>
      </c>
    </row>
    <row r="17065" spans="1:9">
      <c r="A17065" s="775" t="str">
        <f>Table_wabobpsvr_AzureCalc_AzureCalcRateCard[[#This Row],[ServiceName]]&amp;Table_wabobpsvr_AzureCalc_AzureCalcRateCard[[#This Row],[Price_Level]]&amp;Table_wabobpsvr_AzureCalc_AzureCalcRateCard[[#This Row],[Region]]</f>
        <v>A0 Cloud ServicesC16</v>
      </c>
      <c r="B17065" s="775">
        <v>16</v>
      </c>
      <c r="C17065" s="775" t="s">
        <v>680</v>
      </c>
      <c r="D17065" s="775" t="s">
        <v>177</v>
      </c>
      <c r="E17065" s="775">
        <v>1.9429999999999999E-2</v>
      </c>
      <c r="F17065" s="775" t="s">
        <v>699</v>
      </c>
      <c r="G17065" s="775" t="s">
        <v>3012</v>
      </c>
      <c r="H17065" s="775" t="s">
        <v>1771</v>
      </c>
      <c r="I17065" s="775" t="s">
        <v>4235</v>
      </c>
    </row>
    <row r="17066" spans="1:9">
      <c r="A17066" s="1039" t="str">
        <f>Table_wabobpsvr_AzureCalc_AzureCalcRateCard[[#This Row],[ServiceName]]&amp;Table_wabobpsvr_AzureCalc_AzureCalcRateCard[[#This Row],[Price_Level]]&amp;Table_wabobpsvr_AzureCalc_AzureCalcRateCard[[#This Row],[Region]]</f>
        <v>A0 Cloud ServicesD</v>
      </c>
      <c r="B17066" s="1039"/>
      <c r="C17066" s="1039" t="s">
        <v>680</v>
      </c>
      <c r="D17066" s="1039" t="s">
        <v>176</v>
      </c>
      <c r="E17066" s="1039">
        <v>1.856E-2</v>
      </c>
      <c r="F17066" s="1039" t="s">
        <v>699</v>
      </c>
      <c r="G17066" s="775" t="s">
        <v>3012</v>
      </c>
      <c r="H17066" s="775" t="s">
        <v>1771</v>
      </c>
      <c r="I17066" s="775" t="s">
        <v>4235</v>
      </c>
    </row>
    <row r="17067" spans="1:9">
      <c r="A17067" s="1039" t="str">
        <f>Table_wabobpsvr_AzureCalc_AzureCalcRateCard[[#This Row],[ServiceName]]&amp;Table_wabobpsvr_AzureCalc_AzureCalcRateCard[[#This Row],[Price_Level]]&amp;Table_wabobpsvr_AzureCalc_AzureCalcRateCard[[#This Row],[Region]]</f>
        <v>D13 HDInsight (Non-Windows)MOSP16</v>
      </c>
      <c r="B17067" s="1039">
        <v>16</v>
      </c>
      <c r="C17067" s="1039" t="s">
        <v>87</v>
      </c>
      <c r="D17067" s="1039" t="s">
        <v>606</v>
      </c>
      <c r="E17067" s="1039">
        <v>0.78400000000000003</v>
      </c>
      <c r="F17067" s="1039" t="s">
        <v>3981</v>
      </c>
      <c r="G17067" s="775" t="s">
        <v>4235</v>
      </c>
      <c r="H17067" s="775" t="s">
        <v>4235</v>
      </c>
      <c r="I17067" s="775" t="s">
        <v>4235</v>
      </c>
    </row>
    <row r="17068" spans="1:9">
      <c r="A17068" s="1039" t="str">
        <f>Table_wabobpsvr_AzureCalc_AzureCalcRateCard[[#This Row],[ServiceName]]&amp;Table_wabobpsvr_AzureCalc_AzureCalcRateCard[[#This Row],[Price_Level]]&amp;Table_wabobpsvr_AzureCalc_AzureCalcRateCard[[#This Row],[Region]]</f>
        <v>A0 VM (Non-Windows)A16</v>
      </c>
      <c r="B17068" s="1039">
        <v>16</v>
      </c>
      <c r="C17068" s="1039" t="s">
        <v>87</v>
      </c>
      <c r="D17068" s="1039" t="s">
        <v>174</v>
      </c>
      <c r="E17068" s="1039">
        <v>2.1170000000000001E-2</v>
      </c>
      <c r="F17068" s="1039" t="s">
        <v>704</v>
      </c>
      <c r="G17068" s="775" t="s">
        <v>2620</v>
      </c>
      <c r="H17068" s="775" t="s">
        <v>2621</v>
      </c>
      <c r="I17068" s="775" t="s">
        <v>4235</v>
      </c>
    </row>
    <row r="17069" spans="1:9">
      <c r="A17069" s="1039" t="str">
        <f>Table_wabobpsvr_AzureCalc_AzureCalcRateCard[[#This Row],[ServiceName]]&amp;Table_wabobpsvr_AzureCalc_AzureCalcRateCard[[#This Row],[Price_Level]]&amp;Table_wabobpsvr_AzureCalc_AzureCalcRateCard[[#This Row],[Region]]</f>
        <v>A0 VM (Non-Windows)B16</v>
      </c>
      <c r="B17069" s="1039">
        <v>16</v>
      </c>
      <c r="C17069" s="1039" t="s">
        <v>87</v>
      </c>
      <c r="D17069" s="1039" t="s">
        <v>175</v>
      </c>
      <c r="E17069" s="1039">
        <v>2.0299999999999999E-2</v>
      </c>
      <c r="F17069" s="1039" t="s">
        <v>704</v>
      </c>
      <c r="G17069" s="775" t="s">
        <v>2620</v>
      </c>
      <c r="H17069" s="775" t="s">
        <v>2621</v>
      </c>
      <c r="I17069" s="775" t="s">
        <v>4235</v>
      </c>
    </row>
    <row r="17070" spans="1:9">
      <c r="A17070" s="1039" t="str">
        <f>Table_wabobpsvr_AzureCalc_AzureCalcRateCard[[#This Row],[ServiceName]]&amp;Table_wabobpsvr_AzureCalc_AzureCalcRateCard[[#This Row],[Price_Level]]&amp;Table_wabobpsvr_AzureCalc_AzureCalcRateCard[[#This Row],[Region]]</f>
        <v>A0 VM (Non-Windows)C16</v>
      </c>
      <c r="B17070" s="1039">
        <v>16</v>
      </c>
      <c r="C17070" s="1039" t="s">
        <v>87</v>
      </c>
      <c r="D17070" s="1039" t="s">
        <v>177</v>
      </c>
      <c r="E17070" s="1039">
        <v>1.9429999999999999E-2</v>
      </c>
      <c r="F17070" s="1039" t="s">
        <v>704</v>
      </c>
      <c r="G17070" s="775" t="s">
        <v>2620</v>
      </c>
      <c r="H17070" s="775" t="s">
        <v>2621</v>
      </c>
      <c r="I17070" s="775" t="s">
        <v>4235</v>
      </c>
    </row>
    <row r="17071" spans="1:9">
      <c r="A17071" s="1039" t="str">
        <f>Table_wabobpsvr_AzureCalc_AzureCalcRateCard[[#This Row],[ServiceName]]&amp;Table_wabobpsvr_AzureCalc_AzureCalcRateCard[[#This Row],[Price_Level]]&amp;Table_wabobpsvr_AzureCalc_AzureCalcRateCard[[#This Row],[Region]]</f>
        <v>A7 HDInsight (Non-Windows)A</v>
      </c>
      <c r="B17071" s="1039"/>
      <c r="C17071" s="1039" t="s">
        <v>87</v>
      </c>
      <c r="D17071" s="1039" t="s">
        <v>174</v>
      </c>
      <c r="E17071" s="1039">
        <v>0.68469999999999998</v>
      </c>
      <c r="F17071" s="1039" t="s">
        <v>3763</v>
      </c>
      <c r="G17071" s="775" t="s">
        <v>3812</v>
      </c>
      <c r="H17071" s="775" t="s">
        <v>3811</v>
      </c>
      <c r="I17071" s="775" t="s">
        <v>4235</v>
      </c>
    </row>
    <row r="17072" spans="1:9">
      <c r="A17072" s="1039" t="str">
        <f>Table_wabobpsvr_AzureCalc_AzureCalcRateCard[[#This Row],[ServiceName]]&amp;Table_wabobpsvr_AzureCalc_AzureCalcRateCard[[#This Row],[Price_Level]]&amp;Table_wabobpsvr_AzureCalc_AzureCalcRateCard[[#This Row],[Region]]</f>
        <v>A7 HDInsight (Non-Windows)B</v>
      </c>
      <c r="B17072" s="1039"/>
      <c r="C17072" s="1039" t="s">
        <v>87</v>
      </c>
      <c r="D17072" s="1039" t="s">
        <v>175</v>
      </c>
      <c r="E17072" s="1039">
        <v>0.65659999999999996</v>
      </c>
      <c r="F17072" s="1039" t="s">
        <v>3763</v>
      </c>
      <c r="G17072" s="775" t="s">
        <v>3812</v>
      </c>
      <c r="H17072" s="775" t="s">
        <v>3811</v>
      </c>
      <c r="I17072" s="775" t="s">
        <v>4235</v>
      </c>
    </row>
    <row r="17073" spans="1:9">
      <c r="A17073" s="1039" t="str">
        <f>Table_wabobpsvr_AzureCalc_AzureCalcRateCard[[#This Row],[ServiceName]]&amp;Table_wabobpsvr_AzureCalc_AzureCalcRateCard[[#This Row],[Price_Level]]&amp;Table_wabobpsvr_AzureCalc_AzureCalcRateCard[[#This Row],[Region]]</f>
        <v>A7 HDInsight (Non-Windows)C</v>
      </c>
      <c r="B17073" s="1039"/>
      <c r="C17073" s="1039" t="s">
        <v>87</v>
      </c>
      <c r="D17073" s="1039" t="s">
        <v>177</v>
      </c>
      <c r="E17073" s="1039">
        <v>0.62849999999999995</v>
      </c>
      <c r="F17073" s="1039" t="s">
        <v>3763</v>
      </c>
      <c r="G17073" s="775" t="s">
        <v>3812</v>
      </c>
      <c r="H17073" s="775" t="s">
        <v>3811</v>
      </c>
      <c r="I17073" s="775" t="s">
        <v>4235</v>
      </c>
    </row>
    <row r="17074" spans="1:9">
      <c r="A17074" s="1039" t="str">
        <f>Table_wabobpsvr_AzureCalc_AzureCalcRateCard[[#This Row],[ServiceName]]&amp;Table_wabobpsvr_AzureCalc_AzureCalcRateCard[[#This Row],[Price_Level]]&amp;Table_wabobpsvr_AzureCalc_AzureCalcRateCard[[#This Row],[Region]]</f>
        <v>A7 HDInsight (Non-Windows)D16</v>
      </c>
      <c r="B17074" s="1039">
        <v>16</v>
      </c>
      <c r="C17074" s="1039" t="s">
        <v>87</v>
      </c>
      <c r="D17074" s="1039" t="s">
        <v>176</v>
      </c>
      <c r="E17074" s="1039">
        <v>0.60029999999999994</v>
      </c>
      <c r="F17074" s="1039" t="s">
        <v>3763</v>
      </c>
      <c r="G17074" s="775" t="s">
        <v>3812</v>
      </c>
      <c r="H17074" s="775" t="s">
        <v>3811</v>
      </c>
      <c r="I17074" s="775" t="s">
        <v>4235</v>
      </c>
    </row>
    <row r="17075" spans="1:9">
      <c r="A17075" s="1039" t="str">
        <f>Table_wabobpsvr_AzureCalc_AzureCalcRateCard[[#This Row],[ServiceName]]&amp;Table_wabobpsvr_AzureCalc_AzureCalcRateCard[[#This Row],[Price_Level]]&amp;Table_wabobpsvr_AzureCalc_AzureCalcRateCard[[#This Row],[Region]]</f>
        <v>D2 HDInsight (Non-Windows)MOSP16</v>
      </c>
      <c r="B17075" s="1039">
        <v>16</v>
      </c>
      <c r="C17075" s="1039" t="s">
        <v>87</v>
      </c>
      <c r="D17075" s="1039" t="s">
        <v>606</v>
      </c>
      <c r="E17075" s="1039">
        <v>0.21199999999999999</v>
      </c>
      <c r="F17075" s="1039" t="s">
        <v>4075</v>
      </c>
      <c r="G17075" s="775" t="s">
        <v>4235</v>
      </c>
      <c r="H17075" s="775" t="s">
        <v>4235</v>
      </c>
      <c r="I17075" s="775" t="s">
        <v>4235</v>
      </c>
    </row>
    <row r="17076" spans="1:9">
      <c r="A17076" s="775" t="str">
        <f>Table_wabobpsvr_AzureCalc_AzureCalcRateCard[[#This Row],[ServiceName]]&amp;Table_wabobpsvr_AzureCalc_AzureCalcRateCard[[#This Row],[Price_Level]]&amp;Table_wabobpsvr_AzureCalc_AzureCalcRateCard[[#This Row],[Region]]</f>
        <v>A7 VM (Non-Windows)A16</v>
      </c>
      <c r="B17076" s="775">
        <v>16</v>
      </c>
      <c r="C17076" s="775" t="s">
        <v>87</v>
      </c>
      <c r="D17076" s="775" t="s">
        <v>174</v>
      </c>
      <c r="E17076" s="775">
        <v>0.81176000000000004</v>
      </c>
      <c r="F17076" s="775" t="s">
        <v>691</v>
      </c>
      <c r="G17076" s="775" t="s">
        <v>2636</v>
      </c>
      <c r="H17076" s="775" t="s">
        <v>2637</v>
      </c>
      <c r="I17076" s="775" t="s">
        <v>4235</v>
      </c>
    </row>
    <row r="17077" spans="1:9">
      <c r="A17077" s="1039" t="str">
        <f>Table_wabobpsvr_AzureCalc_AzureCalcRateCard[[#This Row],[ServiceName]]&amp;Table_wabobpsvr_AzureCalc_AzureCalcRateCard[[#This Row],[Price_Level]]&amp;Table_wabobpsvr_AzureCalc_AzureCalcRateCard[[#This Row],[Region]]</f>
        <v>A7 VM (Non-Windows)B16</v>
      </c>
      <c r="B17077" s="1039">
        <v>16</v>
      </c>
      <c r="C17077" s="1039" t="s">
        <v>87</v>
      </c>
      <c r="D17077" s="1039" t="s">
        <v>175</v>
      </c>
      <c r="E17077" s="1039">
        <v>0.77839999999999998</v>
      </c>
      <c r="F17077" s="1039" t="s">
        <v>691</v>
      </c>
      <c r="G17077" s="775" t="s">
        <v>2636</v>
      </c>
      <c r="H17077" s="775" t="s">
        <v>2637</v>
      </c>
      <c r="I17077" s="775" t="s">
        <v>4235</v>
      </c>
    </row>
    <row r="17078" spans="1:9">
      <c r="A17078" s="1039" t="str">
        <f>Table_wabobpsvr_AzureCalc_AzureCalcRateCard[[#This Row],[ServiceName]]&amp;Table_wabobpsvr_AzureCalc_AzureCalcRateCard[[#This Row],[Price_Level]]&amp;Table_wabobpsvr_AzureCalc_AzureCalcRateCard[[#This Row],[Region]]</f>
        <v>A7 VM (Non-Windows)C16</v>
      </c>
      <c r="B17078" s="1039">
        <v>16</v>
      </c>
      <c r="C17078" s="1039" t="s">
        <v>87</v>
      </c>
      <c r="D17078" s="1039" t="s">
        <v>177</v>
      </c>
      <c r="E17078" s="1039">
        <v>0.74504000000000004</v>
      </c>
      <c r="F17078" s="1039" t="s">
        <v>691</v>
      </c>
      <c r="G17078" s="775" t="s">
        <v>2636</v>
      </c>
      <c r="H17078" s="775" t="s">
        <v>2637</v>
      </c>
      <c r="I17078" s="775" t="s">
        <v>4235</v>
      </c>
    </row>
    <row r="17079" spans="1:9">
      <c r="A17079" s="1039" t="str">
        <f>Table_wabobpsvr_AzureCalc_AzureCalcRateCard[[#This Row],[ServiceName]]&amp;Table_wabobpsvr_AzureCalc_AzureCalcRateCard[[#This Row],[Price_Level]]&amp;Table_wabobpsvr_AzureCalc_AzureCalcRateCard[[#This Row],[Region]]</f>
        <v>A7 VM (Non-Windows)D16</v>
      </c>
      <c r="B17079" s="1039">
        <v>16</v>
      </c>
      <c r="C17079" s="1039" t="s">
        <v>87</v>
      </c>
      <c r="D17079" s="1039" t="s">
        <v>176</v>
      </c>
      <c r="E17079" s="1039">
        <v>0.71167999999999998</v>
      </c>
      <c r="F17079" s="1039" t="s">
        <v>691</v>
      </c>
      <c r="G17079" s="775" t="s">
        <v>2636</v>
      </c>
      <c r="H17079" s="775" t="s">
        <v>2637</v>
      </c>
      <c r="I17079" s="775" t="s">
        <v>4235</v>
      </c>
    </row>
    <row r="17080" spans="1:9">
      <c r="A17080" s="1039" t="str">
        <f>Table_wabobpsvr_AzureCalc_AzureCalcRateCard[[#This Row],[ServiceName]]&amp;Table_wabobpsvr_AzureCalc_AzureCalcRateCard[[#This Row],[Price_Level]]&amp;Table_wabobpsvr_AzureCalc_AzureCalcRateCard[[#This Row],[Region]]</f>
        <v>Basic_D14 VM (Non-Windows)B16</v>
      </c>
      <c r="B17080" s="1039">
        <v>16</v>
      </c>
      <c r="C17080" s="1039" t="s">
        <v>87</v>
      </c>
      <c r="D17080" s="1039" t="s">
        <v>175</v>
      </c>
      <c r="E17080" s="1039">
        <v>1.2793399999999999</v>
      </c>
      <c r="F17080" s="1039" t="s">
        <v>1094</v>
      </c>
      <c r="G17080" s="775" t="s">
        <v>2677</v>
      </c>
      <c r="H17080" s="775" t="s">
        <v>2678</v>
      </c>
      <c r="I17080" s="775" t="s">
        <v>4235</v>
      </c>
    </row>
    <row r="17081" spans="1:9">
      <c r="A17081" s="1039" t="str">
        <f>Table_wabobpsvr_AzureCalc_AzureCalcRateCard[[#This Row],[ServiceName]]&amp;Table_wabobpsvr_AzureCalc_AzureCalcRateCard[[#This Row],[Price_Level]]&amp;Table_wabobpsvr_AzureCalc_AzureCalcRateCard[[#This Row],[Region]]</f>
        <v>Basic_D14 VM (Non-Windows)C</v>
      </c>
      <c r="B17081" s="1039"/>
      <c r="C17081" s="1039" t="s">
        <v>87</v>
      </c>
      <c r="D17081" s="1039" t="s">
        <v>177</v>
      </c>
      <c r="E17081" s="1039">
        <v>1.23851</v>
      </c>
      <c r="F17081" s="1039" t="s">
        <v>1094</v>
      </c>
      <c r="G17081" s="775" t="s">
        <v>2677</v>
      </c>
      <c r="H17081" s="775" t="s">
        <v>2678</v>
      </c>
      <c r="I17081" s="775" t="s">
        <v>4235</v>
      </c>
    </row>
    <row r="17082" spans="1:9">
      <c r="A17082" s="775" t="str">
        <f>Table_wabobpsvr_AzureCalc_AzureCalcRateCard[[#This Row],[ServiceName]]&amp;Table_wabobpsvr_AzureCalc_AzureCalcRateCard[[#This Row],[Price_Level]]&amp;Table_wabobpsvr_AzureCalc_AzureCalcRateCard[[#This Row],[Region]]</f>
        <v>Basic_D14 VM (Non-Windows)D</v>
      </c>
      <c r="B17082" s="775"/>
      <c r="C17082" s="775" t="s">
        <v>87</v>
      </c>
      <c r="D17082" s="775" t="s">
        <v>176</v>
      </c>
      <c r="E17082" s="775">
        <v>1.1976800000000001</v>
      </c>
      <c r="F17082" s="775" t="s">
        <v>1094</v>
      </c>
      <c r="G17082" s="775" t="s">
        <v>2677</v>
      </c>
      <c r="H17082" s="775" t="s">
        <v>2678</v>
      </c>
      <c r="I17082" s="775" t="s">
        <v>4235</v>
      </c>
    </row>
    <row r="17083" spans="1:9">
      <c r="A17083" s="775" t="str">
        <f>Table_wabobpsvr_AzureCalc_AzureCalcRateCard[[#This Row],[ServiceName]]&amp;Table_wabobpsvr_AzureCalc_AzureCalcRateCard[[#This Row],[Price_Level]]&amp;Table_wabobpsvr_AzureCalc_AzureCalcRateCard[[#This Row],[Region]]</f>
        <v>Basic_D14 VM (Windows)A</v>
      </c>
      <c r="B17083" s="775"/>
      <c r="C17083" s="775" t="s">
        <v>87</v>
      </c>
      <c r="D17083" s="775" t="s">
        <v>174</v>
      </c>
      <c r="E17083" s="775">
        <v>2.0302099999999998</v>
      </c>
      <c r="F17083" s="775" t="s">
        <v>1095</v>
      </c>
      <c r="G17083" s="775" t="s">
        <v>2679</v>
      </c>
      <c r="H17083" s="775" t="s">
        <v>2680</v>
      </c>
      <c r="I17083" s="775" t="s">
        <v>4235</v>
      </c>
    </row>
    <row r="17084" spans="1:9">
      <c r="A17084" s="1039" t="str">
        <f>Table_wabobpsvr_AzureCalc_AzureCalcRateCard[[#This Row],[ServiceName]]&amp;Table_wabobpsvr_AzureCalc_AzureCalcRateCard[[#This Row],[Price_Level]]&amp;Table_wabobpsvr_AzureCalc_AzureCalcRateCard[[#This Row],[Region]]</f>
        <v>Basic_D14 VM (Windows)B16</v>
      </c>
      <c r="B17084" s="1039">
        <v>16</v>
      </c>
      <c r="C17084" s="1039" t="s">
        <v>87</v>
      </c>
      <c r="D17084" s="1039" t="s">
        <v>175</v>
      </c>
      <c r="E17084" s="1039">
        <v>1.9674199999999999</v>
      </c>
      <c r="F17084" s="1039" t="s">
        <v>1095</v>
      </c>
      <c r="G17084" s="775" t="s">
        <v>2679</v>
      </c>
      <c r="H17084" s="775" t="s">
        <v>2680</v>
      </c>
      <c r="I17084" s="775" t="s">
        <v>4235</v>
      </c>
    </row>
    <row r="17085" spans="1:9">
      <c r="A17085" s="775" t="str">
        <f>Table_wabobpsvr_AzureCalc_AzureCalcRateCard[[#This Row],[ServiceName]]&amp;Table_wabobpsvr_AzureCalc_AzureCalcRateCard[[#This Row],[Price_Level]]&amp;Table_wabobpsvr_AzureCalc_AzureCalcRateCard[[#This Row],[Region]]</f>
        <v>Basic_D14 VM (Windows)C16</v>
      </c>
      <c r="B17085" s="775">
        <v>16</v>
      </c>
      <c r="C17085" s="775" t="s">
        <v>87</v>
      </c>
      <c r="D17085" s="775" t="s">
        <v>177</v>
      </c>
      <c r="E17085" s="775">
        <v>1.90463</v>
      </c>
      <c r="F17085" s="775" t="s">
        <v>1095</v>
      </c>
      <c r="G17085" s="775" t="s">
        <v>2679</v>
      </c>
      <c r="H17085" s="775" t="s">
        <v>2680</v>
      </c>
      <c r="I17085" s="775" t="s">
        <v>4235</v>
      </c>
    </row>
    <row r="17086" spans="1:9">
      <c r="A17086" s="1039" t="str">
        <f>Table_wabobpsvr_AzureCalc_AzureCalcRateCard[[#This Row],[ServiceName]]&amp;Table_wabobpsvr_AzureCalc_AzureCalcRateCard[[#This Row],[Price_Level]]&amp;Table_wabobpsvr_AzureCalc_AzureCalcRateCard[[#This Row],[Region]]</f>
        <v>Basic_D14 VM (Windows)D16</v>
      </c>
      <c r="B17086" s="1039">
        <v>16</v>
      </c>
      <c r="C17086" s="1039" t="s">
        <v>87</v>
      </c>
      <c r="D17086" s="1039" t="s">
        <v>176</v>
      </c>
      <c r="E17086" s="1039">
        <v>1.8418399999999999</v>
      </c>
      <c r="F17086" s="1039" t="s">
        <v>1095</v>
      </c>
      <c r="G17086" s="775" t="s">
        <v>2679</v>
      </c>
      <c r="H17086" s="775" t="s">
        <v>2680</v>
      </c>
      <c r="I17086" s="775" t="s">
        <v>4235</v>
      </c>
    </row>
    <row r="17087" spans="1:9">
      <c r="A17087" s="775" t="str">
        <f>Table_wabobpsvr_AzureCalc_AzureCalcRateCard[[#This Row],[ServiceName]]&amp;Table_wabobpsvr_AzureCalc_AzureCalcRateCard[[#This Row],[Price_Level]]&amp;Table_wabobpsvr_AzureCalc_AzureCalcRateCard[[#This Row],[Region]]</f>
        <v>Basic_D2 VM (Non-Windows)A</v>
      </c>
      <c r="B17087" s="775"/>
      <c r="C17087" s="775" t="s">
        <v>87</v>
      </c>
      <c r="D17087" s="775" t="s">
        <v>174</v>
      </c>
      <c r="E17087" s="775">
        <v>0.19012000000000001</v>
      </c>
      <c r="F17087" s="775" t="s">
        <v>1096</v>
      </c>
      <c r="G17087" s="775" t="s">
        <v>2681</v>
      </c>
      <c r="H17087" s="775" t="s">
        <v>2682</v>
      </c>
      <c r="I17087" s="775" t="s">
        <v>4235</v>
      </c>
    </row>
    <row r="17088" spans="1:9">
      <c r="A17088" s="1039" t="str">
        <f>Table_wabobpsvr_AzureCalc_AzureCalcRateCard[[#This Row],[ServiceName]]&amp;Table_wabobpsvr_AzureCalc_AzureCalcRateCard[[#This Row],[Price_Level]]&amp;Table_wabobpsvr_AzureCalc_AzureCalcRateCard[[#This Row],[Region]]</f>
        <v>Basic_D2 VM (Non-Windows)B</v>
      </c>
      <c r="B17088" s="1039"/>
      <c r="C17088" s="1039" t="s">
        <v>87</v>
      </c>
      <c r="D17088" s="1039" t="s">
        <v>175</v>
      </c>
      <c r="E17088" s="1039">
        <v>0.18423999999999999</v>
      </c>
      <c r="F17088" s="1039" t="s">
        <v>1096</v>
      </c>
      <c r="G17088" s="775" t="s">
        <v>2681</v>
      </c>
      <c r="H17088" s="775" t="s">
        <v>2682</v>
      </c>
      <c r="I17088" s="775" t="s">
        <v>4235</v>
      </c>
    </row>
    <row r="17089" spans="1:9">
      <c r="A17089" s="775" t="str">
        <f>Table_wabobpsvr_AzureCalc_AzureCalcRateCard[[#This Row],[ServiceName]]&amp;Table_wabobpsvr_AzureCalc_AzureCalcRateCard[[#This Row],[Price_Level]]&amp;Table_wabobpsvr_AzureCalc_AzureCalcRateCard[[#This Row],[Region]]</f>
        <v>D4 HDInsightMOSP16</v>
      </c>
      <c r="B17089" s="775">
        <v>16</v>
      </c>
      <c r="C17089" s="775" t="s">
        <v>87</v>
      </c>
      <c r="D17089" s="775" t="s">
        <v>606</v>
      </c>
      <c r="E17089" s="775">
        <v>1.696</v>
      </c>
      <c r="F17089" s="775" t="s">
        <v>4078</v>
      </c>
      <c r="G17089" s="775" t="s">
        <v>4235</v>
      </c>
      <c r="H17089" s="775" t="s">
        <v>4235</v>
      </c>
      <c r="I17089" s="775" t="s">
        <v>4235</v>
      </c>
    </row>
    <row r="17090" spans="1:9">
      <c r="A17090" s="775" t="str">
        <f>Table_wabobpsvr_AzureCalc_AzureCalcRateCard[[#This Row],[ServiceName]]&amp;Table_wabobpsvr_AzureCalc_AzureCalcRateCard[[#This Row],[Price_Level]]&amp;Table_wabobpsvr_AzureCalc_AzureCalcRateCard[[#This Row],[Region]]</f>
        <v>Basic_D2 VM (Non-Windows)C</v>
      </c>
      <c r="B17090" s="775"/>
      <c r="C17090" s="775" t="s">
        <v>87</v>
      </c>
      <c r="D17090" s="775" t="s">
        <v>177</v>
      </c>
      <c r="E17090" s="775">
        <v>0.17835999999999999</v>
      </c>
      <c r="F17090" s="775" t="s">
        <v>1096</v>
      </c>
      <c r="G17090" s="775" t="s">
        <v>2681</v>
      </c>
      <c r="H17090" s="775" t="s">
        <v>2682</v>
      </c>
      <c r="I17090" s="775" t="s">
        <v>4235</v>
      </c>
    </row>
    <row r="17091" spans="1:9">
      <c r="A17091" s="1039" t="str">
        <f>Table_wabobpsvr_AzureCalc_AzureCalcRateCard[[#This Row],[ServiceName]]&amp;Table_wabobpsvr_AzureCalc_AzureCalcRateCard[[#This Row],[Price_Level]]&amp;Table_wabobpsvr_AzureCalc_AzureCalcRateCard[[#This Row],[Region]]</f>
        <v>Basic Elastic DTU PackD</v>
      </c>
      <c r="B17091" s="1039"/>
      <c r="C17091" s="1039" t="s">
        <v>7258</v>
      </c>
      <c r="D17091" s="1039" t="s">
        <v>176</v>
      </c>
      <c r="E17091" s="1039">
        <v>4.2999999999999997E-2</v>
      </c>
      <c r="F17091" s="1039" t="s">
        <v>7098</v>
      </c>
      <c r="G17091" s="775" t="s">
        <v>7221</v>
      </c>
      <c r="H17091" s="775" t="s">
        <v>7297</v>
      </c>
      <c r="I17091" s="775" t="s">
        <v>7201</v>
      </c>
    </row>
    <row r="17092" spans="1:9">
      <c r="A17092" s="1039" t="str">
        <f>Table_wabobpsvr_AzureCalc_AzureCalcRateCard[[#This Row],[ServiceName]]&amp;Table_wabobpsvr_AzureCalc_AzureCalcRateCard[[#This Row],[Price_Level]]&amp;Table_wabobpsvr_AzureCalc_AzureCalcRateCard[[#This Row],[Region]]</f>
        <v>Premium P2 Secondary Active Geo Database DaysMOSP15</v>
      </c>
      <c r="B17092" s="1039">
        <v>15</v>
      </c>
      <c r="C17092" s="1039" t="s">
        <v>1071</v>
      </c>
      <c r="D17092" s="1039" t="s">
        <v>606</v>
      </c>
      <c r="E17092" s="1039">
        <v>33</v>
      </c>
      <c r="F17092" s="1039" t="s">
        <v>1370</v>
      </c>
      <c r="G17092" s="775" t="s">
        <v>4235</v>
      </c>
      <c r="H17092" s="775" t="s">
        <v>4235</v>
      </c>
      <c r="I17092" s="775" t="s">
        <v>6687</v>
      </c>
    </row>
    <row r="17093" spans="1:9">
      <c r="A17093" s="1039" t="str">
        <f>Table_wabobpsvr_AzureCalc_AzureCalcRateCard[[#This Row],[ServiceName]]&amp;Table_wabobpsvr_AzureCalc_AzureCalcRateCard[[#This Row],[Price_Level]]&amp;Table_wabobpsvr_AzureCalc_AzureCalcRateCard[[#This Row],[Region]]</f>
        <v>Premium P2 Secondary Active Geo Database DaysA15</v>
      </c>
      <c r="B17093" s="1039">
        <v>15</v>
      </c>
      <c r="C17093" s="1039" t="s">
        <v>1071</v>
      </c>
      <c r="D17093" s="1039" t="s">
        <v>174</v>
      </c>
      <c r="E17093" s="1039">
        <v>32.01</v>
      </c>
      <c r="F17093" s="1039" t="s">
        <v>1370</v>
      </c>
      <c r="G17093" s="775" t="s">
        <v>4235</v>
      </c>
      <c r="H17093" s="775" t="s">
        <v>2483</v>
      </c>
      <c r="I17093" s="775" t="s">
        <v>6687</v>
      </c>
    </row>
    <row r="17094" spans="1:9">
      <c r="A17094" s="1039" t="str">
        <f>Table_wabobpsvr_AzureCalc_AzureCalcRateCard[[#This Row],[ServiceName]]&amp;Table_wabobpsvr_AzureCalc_AzureCalcRateCard[[#This Row],[Price_Level]]&amp;Table_wabobpsvr_AzureCalc_AzureCalcRateCard[[#This Row],[Region]]</f>
        <v>Premium P2 Secondary Active Geo Database DaysB15</v>
      </c>
      <c r="B17094" s="1039">
        <v>15</v>
      </c>
      <c r="C17094" s="1039" t="s">
        <v>1071</v>
      </c>
      <c r="D17094" s="1039" t="s">
        <v>175</v>
      </c>
      <c r="E17094" s="1039">
        <v>31.02</v>
      </c>
      <c r="F17094" s="1039" t="s">
        <v>1370</v>
      </c>
      <c r="G17094" s="775" t="s">
        <v>4235</v>
      </c>
      <c r="H17094" s="775" t="s">
        <v>2483</v>
      </c>
      <c r="I17094" s="775" t="s">
        <v>6687</v>
      </c>
    </row>
    <row r="17095" spans="1:9">
      <c r="A17095" s="1039" t="str">
        <f>Table_wabobpsvr_AzureCalc_AzureCalcRateCard[[#This Row],[ServiceName]]&amp;Table_wabobpsvr_AzureCalc_AzureCalcRateCard[[#This Row],[Price_Level]]&amp;Table_wabobpsvr_AzureCalc_AzureCalcRateCard[[#This Row],[Region]]</f>
        <v>Premium P2 Secondary Active Geo Database DaysC15</v>
      </c>
      <c r="B17095" s="1039">
        <v>15</v>
      </c>
      <c r="C17095" s="1039" t="s">
        <v>1071</v>
      </c>
      <c r="D17095" s="1039" t="s">
        <v>177</v>
      </c>
      <c r="E17095" s="1039">
        <v>30.03</v>
      </c>
      <c r="F17095" s="1039" t="s">
        <v>1370</v>
      </c>
      <c r="G17095" s="775" t="s">
        <v>4235</v>
      </c>
      <c r="H17095" s="775" t="s">
        <v>2483</v>
      </c>
      <c r="I17095" s="775" t="s">
        <v>6687</v>
      </c>
    </row>
    <row r="17096" spans="1:9">
      <c r="A17096" s="775" t="str">
        <f>Table_wabobpsvr_AzureCalc_AzureCalcRateCard[[#This Row],[ServiceName]]&amp;Table_wabobpsvr_AzureCalc_AzureCalcRateCard[[#This Row],[Price_Level]]&amp;Table_wabobpsvr_AzureCalc_AzureCalcRateCard[[#This Row],[Region]]</f>
        <v>Premium P2 Secondary Active Geo Database DaysD15</v>
      </c>
      <c r="B17096" s="775">
        <v>15</v>
      </c>
      <c r="C17096" s="775" t="s">
        <v>1071</v>
      </c>
      <c r="D17096" s="775" t="s">
        <v>176</v>
      </c>
      <c r="E17096" s="775">
        <v>29.04</v>
      </c>
      <c r="F17096" s="775" t="s">
        <v>1370</v>
      </c>
      <c r="G17096" s="775" t="s">
        <v>4235</v>
      </c>
      <c r="H17096" s="775" t="s">
        <v>2483</v>
      </c>
      <c r="I17096" s="775" t="s">
        <v>6687</v>
      </c>
    </row>
    <row r="17097" spans="1:9">
      <c r="A17097" s="775" t="str">
        <f>Table_wabobpsvr_AzureCalc_AzureCalcRateCard[[#This Row],[ServiceName]]&amp;Table_wabobpsvr_AzureCalc_AzureCalcRateCard[[#This Row],[Price_Level]]&amp;Table_wabobpsvr_AzureCalc_AzureCalcRateCard[[#This Row],[Region]]</f>
        <v>A11 Cloud ServicesA10</v>
      </c>
      <c r="B17097" s="775">
        <v>10</v>
      </c>
      <c r="C17097" s="775" t="s">
        <v>680</v>
      </c>
      <c r="D17097" s="775" t="s">
        <v>174</v>
      </c>
      <c r="E17097" s="775">
        <v>3.831</v>
      </c>
      <c r="F17097" s="775" t="s">
        <v>1214</v>
      </c>
      <c r="G17097" s="775" t="s">
        <v>4295</v>
      </c>
      <c r="H17097" s="775" t="s">
        <v>4296</v>
      </c>
      <c r="I17097" s="775" t="s">
        <v>5403</v>
      </c>
    </row>
    <row r="17098" spans="1:9">
      <c r="A17098" s="775" t="str">
        <f>Table_wabobpsvr_AzureCalc_AzureCalcRateCard[[#This Row],[ServiceName]]&amp;Table_wabobpsvr_AzureCalc_AzureCalcRateCard[[#This Row],[Price_Level]]&amp;Table_wabobpsvr_AzureCalc_AzureCalcRateCard[[#This Row],[Region]]</f>
        <v>A11 Cloud ServicesC8</v>
      </c>
      <c r="B17098" s="775">
        <v>8</v>
      </c>
      <c r="C17098" s="775" t="s">
        <v>680</v>
      </c>
      <c r="D17098" s="775" t="s">
        <v>177</v>
      </c>
      <c r="E17098" s="775">
        <v>3.1850000000000001</v>
      </c>
      <c r="F17098" s="775" t="s">
        <v>1214</v>
      </c>
      <c r="G17098" s="775" t="s">
        <v>4266</v>
      </c>
      <c r="H17098" s="775" t="s">
        <v>4267</v>
      </c>
      <c r="I17098" s="775" t="s">
        <v>6043</v>
      </c>
    </row>
    <row r="17099" spans="1:9">
      <c r="A17099" s="775" t="str">
        <f>Table_wabobpsvr_AzureCalc_AzureCalcRateCard[[#This Row],[ServiceName]]&amp;Table_wabobpsvr_AzureCalc_AzureCalcRateCard[[#This Row],[Price_Level]]&amp;Table_wabobpsvr_AzureCalc_AzureCalcRateCard[[#This Row],[Region]]</f>
        <v>Read-Access Geo Redundant Storage Standard IO - Page Blob/DiskMOSP</v>
      </c>
      <c r="B17099" s="775"/>
      <c r="C17099" s="775" t="s">
        <v>9</v>
      </c>
      <c r="D17099" s="775" t="s">
        <v>606</v>
      </c>
      <c r="E17099" s="775">
        <v>0.14199999999999999</v>
      </c>
      <c r="F17099" s="775" t="s">
        <v>773</v>
      </c>
      <c r="G17099" s="775" t="s">
        <v>4235</v>
      </c>
      <c r="H17099" s="775" t="s">
        <v>4235</v>
      </c>
      <c r="I17099" s="775" t="s">
        <v>4235</v>
      </c>
    </row>
    <row r="17100" spans="1:9">
      <c r="A17100" s="775" t="str">
        <f>Table_wabobpsvr_AzureCalc_AzureCalcRateCard[[#This Row],[ServiceName]]&amp;Table_wabobpsvr_AzureCalc_AzureCalcRateCard[[#This Row],[Price_Level]]&amp;Table_wabobpsvr_AzureCalc_AzureCalcRateCard[[#This Row],[Region]]</f>
        <v>A11 VM (Non-Windows)MOSP4</v>
      </c>
      <c r="B17100" s="775">
        <v>4</v>
      </c>
      <c r="C17100" s="775" t="s">
        <v>87</v>
      </c>
      <c r="D17100" s="775" t="s">
        <v>606</v>
      </c>
      <c r="E17100" s="775">
        <v>1.56</v>
      </c>
      <c r="F17100" s="775" t="s">
        <v>1233</v>
      </c>
      <c r="G17100" s="775"/>
      <c r="H17100" s="775"/>
      <c r="I17100" s="775" t="s">
        <v>4953</v>
      </c>
    </row>
    <row r="17101" spans="1:9">
      <c r="A17101" s="775" t="str">
        <f>Table_wabobpsvr_AzureCalc_AzureCalcRateCard[[#This Row],[ServiceName]]&amp;Table_wabobpsvr_AzureCalc_AzureCalcRateCard[[#This Row],[Price_Level]]&amp;Table_wabobpsvr_AzureCalc_AzureCalcRateCard[[#This Row],[Region]]</f>
        <v>Premium P2 Secondary Geo Database DaysMOSP15</v>
      </c>
      <c r="B17101" s="775">
        <v>15</v>
      </c>
      <c r="C17101" s="775" t="s">
        <v>1071</v>
      </c>
      <c r="D17101" s="775" t="s">
        <v>606</v>
      </c>
      <c r="E17101" s="775">
        <v>24.74</v>
      </c>
      <c r="F17101" s="775" t="s">
        <v>1371</v>
      </c>
      <c r="G17101" s="775" t="s">
        <v>4235</v>
      </c>
      <c r="H17101" s="775" t="s">
        <v>4235</v>
      </c>
      <c r="I17101" s="775" t="s">
        <v>6688</v>
      </c>
    </row>
    <row r="17102" spans="1:9">
      <c r="A17102" s="775" t="str">
        <f>Table_wabobpsvr_AzureCalc_AzureCalcRateCard[[#This Row],[ServiceName]]&amp;Table_wabobpsvr_AzureCalc_AzureCalcRateCard[[#This Row],[Price_Level]]&amp;Table_wabobpsvr_AzureCalc_AzureCalcRateCard[[#This Row],[Region]]</f>
        <v>Premium P2 Secondary Geo Database DaysA15</v>
      </c>
      <c r="B17102" s="775">
        <v>15</v>
      </c>
      <c r="C17102" s="775" t="s">
        <v>1071</v>
      </c>
      <c r="D17102" s="775" t="s">
        <v>174</v>
      </c>
      <c r="E17102" s="775">
        <v>23.997800000000002</v>
      </c>
      <c r="F17102" s="775" t="s">
        <v>1371</v>
      </c>
      <c r="G17102" s="775" t="s">
        <v>4235</v>
      </c>
      <c r="H17102" s="775" t="s">
        <v>2483</v>
      </c>
      <c r="I17102" s="775" t="s">
        <v>6688</v>
      </c>
    </row>
    <row r="17103" spans="1:9">
      <c r="A17103" s="775" t="str">
        <f>Table_wabobpsvr_AzureCalc_AzureCalcRateCard[[#This Row],[ServiceName]]&amp;Table_wabobpsvr_AzureCalc_AzureCalcRateCard[[#This Row],[Price_Level]]&amp;Table_wabobpsvr_AzureCalc_AzureCalcRateCard[[#This Row],[Region]]</f>
        <v>Premium P2 Secondary Geo Database DaysB15</v>
      </c>
      <c r="B17103" s="775">
        <v>15</v>
      </c>
      <c r="C17103" s="775" t="s">
        <v>1071</v>
      </c>
      <c r="D17103" s="775" t="s">
        <v>175</v>
      </c>
      <c r="E17103" s="775">
        <v>23.255600000000001</v>
      </c>
      <c r="F17103" s="775" t="s">
        <v>1371</v>
      </c>
      <c r="G17103" s="775" t="s">
        <v>4235</v>
      </c>
      <c r="H17103" s="775" t="s">
        <v>2483</v>
      </c>
      <c r="I17103" s="775" t="s">
        <v>6688</v>
      </c>
    </row>
    <row r="17104" spans="1:9">
      <c r="A17104" s="775" t="str">
        <f>Table_wabobpsvr_AzureCalc_AzureCalcRateCard[[#This Row],[ServiceName]]&amp;Table_wabobpsvr_AzureCalc_AzureCalcRateCard[[#This Row],[Price_Level]]&amp;Table_wabobpsvr_AzureCalc_AzureCalcRateCard[[#This Row],[Region]]</f>
        <v>Premium P2 Secondary Geo Database DaysC15</v>
      </c>
      <c r="B17104" s="775">
        <v>15</v>
      </c>
      <c r="C17104" s="775" t="s">
        <v>1071</v>
      </c>
      <c r="D17104" s="775" t="s">
        <v>177</v>
      </c>
      <c r="E17104" s="775">
        <v>22.513400000000001</v>
      </c>
      <c r="F17104" s="775" t="s">
        <v>1371</v>
      </c>
      <c r="G17104" s="775" t="s">
        <v>4235</v>
      </c>
      <c r="H17104" s="775" t="s">
        <v>2483</v>
      </c>
      <c r="I17104" s="775" t="s">
        <v>6688</v>
      </c>
    </row>
    <row r="17105" spans="1:9">
      <c r="A17105" s="775" t="str">
        <f>Table_wabobpsvr_AzureCalc_AzureCalcRateCard[[#This Row],[ServiceName]]&amp;Table_wabobpsvr_AzureCalc_AzureCalcRateCard[[#This Row],[Price_Level]]&amp;Table_wabobpsvr_AzureCalc_AzureCalcRateCard[[#This Row],[Region]]</f>
        <v>Premium P2 Secondary Geo Database DaysD15</v>
      </c>
      <c r="B17105" s="775">
        <v>15</v>
      </c>
      <c r="C17105" s="775" t="s">
        <v>1071</v>
      </c>
      <c r="D17105" s="775" t="s">
        <v>176</v>
      </c>
      <c r="E17105" s="775">
        <v>21.7712</v>
      </c>
      <c r="F17105" s="775" t="s">
        <v>1371</v>
      </c>
      <c r="G17105" s="775" t="s">
        <v>4235</v>
      </c>
      <c r="H17105" s="775" t="s">
        <v>2483</v>
      </c>
      <c r="I17105" s="775" t="s">
        <v>6688</v>
      </c>
    </row>
    <row r="17106" spans="1:9">
      <c r="A17106" s="775" t="str">
        <f>Table_wabobpsvr_AzureCalc_AzureCalcRateCard[[#This Row],[ServiceName]]&amp;Table_wabobpsvr_AzureCalc_AzureCalcRateCard[[#This Row],[Price_Level]]&amp;Table_wabobpsvr_AzureCalc_AzureCalcRateCard[[#This Row],[Region]]</f>
        <v>S1 DocumentDB HoursB2</v>
      </c>
      <c r="B17106" s="775">
        <v>2</v>
      </c>
      <c r="C17106" s="775" t="s">
        <v>87</v>
      </c>
      <c r="D17106" s="775" t="s">
        <v>175</v>
      </c>
      <c r="E17106" s="775">
        <v>999999</v>
      </c>
      <c r="F17106" s="775" t="s">
        <v>4314</v>
      </c>
      <c r="G17106" s="775"/>
      <c r="H17106" s="775"/>
      <c r="I17106" s="775"/>
    </row>
    <row r="17107" spans="1:9">
      <c r="A17107" s="775" t="str">
        <f>Table_wabobpsvr_AzureCalc_AzureCalcRateCard[[#This Row],[ServiceName]]&amp;Table_wabobpsvr_AzureCalc_AzureCalcRateCard[[#This Row],[Price_Level]]&amp;Table_wabobpsvr_AzureCalc_AzureCalcRateCard[[#This Row],[Region]]</f>
        <v>Premium P6 Secondary Geo Database HoursMOSP14</v>
      </c>
      <c r="B17107" s="775">
        <v>14</v>
      </c>
      <c r="C17107" s="775" t="s">
        <v>87</v>
      </c>
      <c r="D17107" s="775" t="s">
        <v>606</v>
      </c>
      <c r="E17107" s="775">
        <v>4.6875</v>
      </c>
      <c r="F17107" s="775" t="s">
        <v>7030</v>
      </c>
      <c r="G17107" s="775" t="s">
        <v>4235</v>
      </c>
      <c r="H17107" s="775" t="s">
        <v>4235</v>
      </c>
      <c r="I17107" s="775" t="s">
        <v>7003</v>
      </c>
    </row>
    <row r="17108" spans="1:9">
      <c r="A17108" s="1039" t="str">
        <f>Table_wabobpsvr_AzureCalc_AzureCalcRateCard[[#This Row],[ServiceName]]&amp;Table_wabobpsvr_AzureCalc_AzureCalcRateCard[[#This Row],[Price_Level]]&amp;Table_wabobpsvr_AzureCalc_AzureCalcRateCard[[#This Row],[Region]]</f>
        <v>Premium P6 Secondary Geo Database HoursC13</v>
      </c>
      <c r="B17108" s="1039">
        <v>13</v>
      </c>
      <c r="C17108" s="1039" t="s">
        <v>87</v>
      </c>
      <c r="D17108" s="1039" t="s">
        <v>177</v>
      </c>
      <c r="E17108" s="1039">
        <v>4.1291250000000002</v>
      </c>
      <c r="F17108" s="1039" t="s">
        <v>7030</v>
      </c>
      <c r="G17108" s="775" t="s">
        <v>3603</v>
      </c>
      <c r="H17108" s="775" t="s">
        <v>5645</v>
      </c>
      <c r="I17108" s="775" t="s">
        <v>5646</v>
      </c>
    </row>
    <row r="17109" spans="1:9">
      <c r="A17109" s="1039" t="str">
        <f>Table_wabobpsvr_AzureCalc_AzureCalcRateCard[[#This Row],[ServiceName]]&amp;Table_wabobpsvr_AzureCalc_AzureCalcRateCard[[#This Row],[Price_Level]]&amp;Table_wabobpsvr_AzureCalc_AzureCalcRateCard[[#This Row],[Region]]</f>
        <v>Premium P6 Secondary Active Geo Database HoursD13</v>
      </c>
      <c r="B17109" s="1039">
        <v>13</v>
      </c>
      <c r="C17109" s="1039" t="s">
        <v>87</v>
      </c>
      <c r="D17109" s="1039" t="s">
        <v>176</v>
      </c>
      <c r="E17109" s="1039">
        <v>5.3236333333333299</v>
      </c>
      <c r="F17109" s="1039" t="s">
        <v>7029</v>
      </c>
      <c r="G17109" s="775" t="s">
        <v>3593</v>
      </c>
      <c r="H17109" s="775" t="s">
        <v>5616</v>
      </c>
      <c r="I17109" s="775" t="s">
        <v>5617</v>
      </c>
    </row>
    <row r="17110" spans="1:9">
      <c r="A17110" s="775" t="str">
        <f>Table_wabobpsvr_AzureCalc_AzureCalcRateCard[[#This Row],[ServiceName]]&amp;Table_wabobpsvr_AzureCalc_AzureCalcRateCard[[#This Row],[Price_Level]]&amp;Table_wabobpsvr_AzureCalc_AzureCalcRateCard[[#This Row],[Region]]</f>
        <v>Premium P6 Secondary Active Geo Database HoursD11</v>
      </c>
      <c r="B17110" s="775">
        <v>11</v>
      </c>
      <c r="C17110" s="775" t="s">
        <v>87</v>
      </c>
      <c r="D17110" s="775" t="s">
        <v>176</v>
      </c>
      <c r="E17110" s="775">
        <v>4.9723666666666704</v>
      </c>
      <c r="F17110" s="775" t="s">
        <v>7029</v>
      </c>
      <c r="G17110" s="775" t="s">
        <v>3595</v>
      </c>
      <c r="H17110" s="775" t="s">
        <v>5637</v>
      </c>
      <c r="I17110" s="775" t="s">
        <v>5638</v>
      </c>
    </row>
    <row r="17111" spans="1:9">
      <c r="A17111" s="775" t="str">
        <f>Table_wabobpsvr_AzureCalc_AzureCalcRateCard[[#This Row],[ServiceName]]&amp;Table_wabobpsvr_AzureCalc_AzureCalcRateCard[[#This Row],[Price_Level]]&amp;Table_wabobpsvr_AzureCalc_AzureCalcRateCard[[#This Row],[Region]]</f>
        <v>Premium P6 Secondary Active Geo Database HoursD12</v>
      </c>
      <c r="B17111" s="775">
        <v>12</v>
      </c>
      <c r="C17111" s="775" t="s">
        <v>87</v>
      </c>
      <c r="D17111" s="775" t="s">
        <v>176</v>
      </c>
      <c r="E17111" s="775">
        <v>4.9723666666666704</v>
      </c>
      <c r="F17111" s="775" t="s">
        <v>7029</v>
      </c>
      <c r="G17111" s="775" t="s">
        <v>3597</v>
      </c>
      <c r="H17111" s="775" t="s">
        <v>5816</v>
      </c>
      <c r="I17111" s="775" t="s">
        <v>5817</v>
      </c>
    </row>
    <row r="17112" spans="1:9">
      <c r="A17112" s="775" t="str">
        <f>Table_wabobpsvr_AzureCalc_AzureCalcRateCard[[#This Row],[ServiceName]]&amp;Table_wabobpsvr_AzureCalc_AzureCalcRateCard[[#This Row],[Price_Level]]&amp;Table_wabobpsvr_AzureCalc_AzureCalcRateCard[[#This Row],[Region]]</f>
        <v>ExpressRoute (Unlimited) 200 Mbps Connections - Zone 1B0</v>
      </c>
      <c r="B17112" s="775">
        <v>0</v>
      </c>
      <c r="C17112" s="775" t="s">
        <v>7427</v>
      </c>
      <c r="D17112" s="775" t="s">
        <v>175</v>
      </c>
      <c r="E17112" s="775">
        <v>34.874000000000002</v>
      </c>
      <c r="F17112" s="775" t="s">
        <v>7467</v>
      </c>
      <c r="G17112" s="775"/>
      <c r="H17112" s="775"/>
      <c r="I17112" s="775" t="s">
        <v>7468</v>
      </c>
    </row>
    <row r="17113" spans="1:9">
      <c r="A17113" s="775" t="str">
        <f>Table_wabobpsvr_AzureCalc_AzureCalcRateCard[[#This Row],[ServiceName]]&amp;Table_wabobpsvr_AzureCalc_AzureCalcRateCard[[#This Row],[Price_Level]]&amp;Table_wabobpsvr_AzureCalc_AzureCalcRateCard[[#This Row],[Region]]</f>
        <v>ExpressRoute (Unlimited) 200 Mbps Connections - Zone 3D0</v>
      </c>
      <c r="B17113" s="775">
        <v>0</v>
      </c>
      <c r="C17113" s="775" t="s">
        <v>7427</v>
      </c>
      <c r="D17113" s="775" t="s">
        <v>176</v>
      </c>
      <c r="E17113" s="775">
        <v>91.405600000000007</v>
      </c>
      <c r="F17113" s="775" t="s">
        <v>7471</v>
      </c>
      <c r="G17113" s="775"/>
      <c r="H17113" s="775"/>
      <c r="I17113" s="775" t="s">
        <v>7525</v>
      </c>
    </row>
    <row r="17114" spans="1:9">
      <c r="A17114" s="775" t="str">
        <f>Table_wabobpsvr_AzureCalc_AzureCalcRateCard[[#This Row],[ServiceName]]&amp;Table_wabobpsvr_AzureCalc_AzureCalcRateCard[[#This Row],[Price_Level]]&amp;Table_wabobpsvr_AzureCalc_AzureCalcRateCard[[#This Row],[Region]]</f>
        <v>Production API Transactions (in 1000s)A16</v>
      </c>
      <c r="B17114" s="775">
        <v>16</v>
      </c>
      <c r="C17114" s="775" t="s">
        <v>4235</v>
      </c>
      <c r="D17114" s="775" t="s">
        <v>174</v>
      </c>
      <c r="E17114" s="775">
        <v>999999</v>
      </c>
      <c r="F17114" s="775" t="s">
        <v>3386</v>
      </c>
      <c r="G17114" s="775" t="s">
        <v>4235</v>
      </c>
      <c r="H17114" s="775" t="s">
        <v>4235</v>
      </c>
      <c r="I17114" s="775" t="s">
        <v>4235</v>
      </c>
    </row>
    <row r="17115" spans="1:9">
      <c r="A17115" s="775" t="str">
        <f>Table_wabobpsvr_AzureCalc_AzureCalcRateCard[[#This Row],[ServiceName]]&amp;Table_wabobpsvr_AzureCalc_AzureCalcRateCard[[#This Row],[Price_Level]]&amp;Table_wabobpsvr_AzureCalc_AzureCalcRateCard[[#This Row],[Region]]</f>
        <v>Premium P6 Secondary Geo Database HoursB</v>
      </c>
      <c r="B17115" s="775"/>
      <c r="C17115" s="775" t="s">
        <v>87</v>
      </c>
      <c r="D17115" s="775" t="s">
        <v>175</v>
      </c>
      <c r="E17115" s="775">
        <v>3.5249999999999999</v>
      </c>
      <c r="F17115" s="775" t="s">
        <v>7030</v>
      </c>
      <c r="G17115" s="775" t="s">
        <v>3601</v>
      </c>
      <c r="H17115" s="775" t="s">
        <v>5619</v>
      </c>
      <c r="I17115" s="775" t="s">
        <v>5620</v>
      </c>
    </row>
    <row r="17116" spans="1:9">
      <c r="A17116" s="775" t="str">
        <f>Table_wabobpsvr_AzureCalc_AzureCalcRateCard[[#This Row],[ServiceName]]&amp;Table_wabobpsvr_AzureCalc_AzureCalcRateCard[[#This Row],[Price_Level]]&amp;Table_wabobpsvr_AzureCalc_AzureCalcRateCard[[#This Row],[Region]]</f>
        <v>Premium P6 Secondary Geo Database HoursC11</v>
      </c>
      <c r="B17116" s="775">
        <v>11</v>
      </c>
      <c r="C17116" s="775" t="s">
        <v>87</v>
      </c>
      <c r="D17116" s="775" t="s">
        <v>177</v>
      </c>
      <c r="E17116" s="775">
        <v>3.85650416666667</v>
      </c>
      <c r="F17116" s="775" t="s">
        <v>7030</v>
      </c>
      <c r="G17116" s="775" t="s">
        <v>3605</v>
      </c>
      <c r="H17116" s="775" t="s">
        <v>5647</v>
      </c>
      <c r="I17116" s="775" t="s">
        <v>5648</v>
      </c>
    </row>
    <row r="17117" spans="1:9">
      <c r="A17117" s="775" t="str">
        <f>Table_wabobpsvr_AzureCalc_AzureCalcRateCard[[#This Row],[ServiceName]]&amp;Table_wabobpsvr_AzureCalc_AzureCalcRateCard[[#This Row],[Price_Level]]&amp;Table_wabobpsvr_AzureCalc_AzureCalcRateCard[[#This Row],[Region]]</f>
        <v>A11 VM (Non-Windows)A4</v>
      </c>
      <c r="B17117" s="775">
        <v>4</v>
      </c>
      <c r="C17117" s="775" t="s">
        <v>87</v>
      </c>
      <c r="D17117" s="775" t="s">
        <v>174</v>
      </c>
      <c r="E17117" s="775">
        <v>1.5132000000000001</v>
      </c>
      <c r="F17117" s="775" t="s">
        <v>1233</v>
      </c>
      <c r="G17117" s="775" t="s">
        <v>4366</v>
      </c>
      <c r="H17117" s="775" t="s">
        <v>7674</v>
      </c>
      <c r="I17117" s="775" t="s">
        <v>4953</v>
      </c>
    </row>
    <row r="17118" spans="1:9">
      <c r="A17118" s="775" t="str">
        <f>Table_wabobpsvr_AzureCalc_AzureCalcRateCard[[#This Row],[ServiceName]]&amp;Table_wabobpsvr_AzureCalc_AzureCalcRateCard[[#This Row],[Price_Level]]&amp;Table_wabobpsvr_AzureCalc_AzureCalcRateCard[[#This Row],[Region]]</f>
        <v>A11 VM (Non-Windows)B4</v>
      </c>
      <c r="B17118" s="775">
        <v>4</v>
      </c>
      <c r="C17118" s="775" t="s">
        <v>87</v>
      </c>
      <c r="D17118" s="775" t="s">
        <v>175</v>
      </c>
      <c r="E17118" s="775">
        <v>1.4663999999999999</v>
      </c>
      <c r="F17118" s="775" t="s">
        <v>1233</v>
      </c>
      <c r="G17118" s="775" t="s">
        <v>4366</v>
      </c>
      <c r="H17118" s="775" t="s">
        <v>7674</v>
      </c>
      <c r="I17118" s="775" t="s">
        <v>4953</v>
      </c>
    </row>
    <row r="17119" spans="1:9">
      <c r="A17119" s="775" t="str">
        <f>Table_wabobpsvr_AzureCalc_AzureCalcRateCard[[#This Row],[ServiceName]]&amp;Table_wabobpsvr_AzureCalc_AzureCalcRateCard[[#This Row],[Price_Level]]&amp;Table_wabobpsvr_AzureCalc_AzureCalcRateCard[[#This Row],[Region]]</f>
        <v>Production API Transactions (in 1000s)B16</v>
      </c>
      <c r="B17119" s="775">
        <v>16</v>
      </c>
      <c r="C17119" s="775" t="s">
        <v>4235</v>
      </c>
      <c r="D17119" s="775" t="s">
        <v>175</v>
      </c>
      <c r="E17119" s="775">
        <v>999999</v>
      </c>
      <c r="F17119" s="775" t="s">
        <v>3386</v>
      </c>
      <c r="G17119" s="775" t="s">
        <v>4235</v>
      </c>
      <c r="H17119" s="775" t="s">
        <v>4235</v>
      </c>
      <c r="I17119" s="775" t="s">
        <v>4235</v>
      </c>
    </row>
    <row r="17120" spans="1:9">
      <c r="A17120" s="775" t="str">
        <f>Table_wabobpsvr_AzureCalc_AzureCalcRateCard[[#This Row],[ServiceName]]&amp;Table_wabobpsvr_AzureCalc_AzureCalcRateCard[[#This Row],[Price_Level]]&amp;Table_wabobpsvr_AzureCalc_AzureCalcRateCard[[#This Row],[Region]]</f>
        <v>A11 VM (Non-Windows)C4</v>
      </c>
      <c r="B17120" s="775">
        <v>4</v>
      </c>
      <c r="C17120" s="775" t="s">
        <v>87</v>
      </c>
      <c r="D17120" s="775" t="s">
        <v>177</v>
      </c>
      <c r="E17120" s="775">
        <v>1.4196</v>
      </c>
      <c r="F17120" s="775" t="s">
        <v>1233</v>
      </c>
      <c r="G17120" s="775" t="s">
        <v>4366</v>
      </c>
      <c r="H17120" s="775" t="s">
        <v>7674</v>
      </c>
      <c r="I17120" s="775" t="s">
        <v>4953</v>
      </c>
    </row>
    <row r="17121" spans="1:9">
      <c r="A17121" s="775" t="str">
        <f>Table_wabobpsvr_AzureCalc_AzureCalcRateCard[[#This Row],[ServiceName]]&amp;Table_wabobpsvr_AzureCalc_AzureCalcRateCard[[#This Row],[Price_Level]]&amp;Table_wabobpsvr_AzureCalc_AzureCalcRateCard[[#This Row],[Region]]</f>
        <v>A11 VM (Non-Windows)D4</v>
      </c>
      <c r="B17121" s="775">
        <v>4</v>
      </c>
      <c r="C17121" s="775" t="s">
        <v>87</v>
      </c>
      <c r="D17121" s="775" t="s">
        <v>176</v>
      </c>
      <c r="E17121" s="775">
        <v>1.3728</v>
      </c>
      <c r="F17121" s="775" t="s">
        <v>1233</v>
      </c>
      <c r="G17121" s="775" t="s">
        <v>4366</v>
      </c>
      <c r="H17121" s="775" t="s">
        <v>7674</v>
      </c>
      <c r="I17121" s="775" t="s">
        <v>4953</v>
      </c>
    </row>
    <row r="17122" spans="1:9">
      <c r="A17122" s="775" t="str">
        <f>Table_wabobpsvr_AzureCalc_AzureCalcRateCard[[#This Row],[ServiceName]]&amp;Table_wabobpsvr_AzureCalc_AzureCalcRateCard[[#This Row],[Price_Level]]&amp;Table_wabobpsvr_AzureCalc_AzureCalcRateCard[[#This Row],[Region]]</f>
        <v>A11 VM (Windows)MOSP4</v>
      </c>
      <c r="B17122" s="775">
        <v>4</v>
      </c>
      <c r="C17122" s="775" t="s">
        <v>87</v>
      </c>
      <c r="D17122" s="775" t="s">
        <v>606</v>
      </c>
      <c r="E17122" s="775">
        <v>2.3460000000000001</v>
      </c>
      <c r="F17122" s="775" t="s">
        <v>1222</v>
      </c>
      <c r="G17122" s="775"/>
      <c r="H17122" s="775"/>
      <c r="I17122" s="775" t="s">
        <v>5586</v>
      </c>
    </row>
    <row r="17123" spans="1:9">
      <c r="A17123" s="775" t="str">
        <f>Table_wabobpsvr_AzureCalc_AzureCalcRateCard[[#This Row],[ServiceName]]&amp;Table_wabobpsvr_AzureCalc_AzureCalcRateCard[[#This Row],[Price_Level]]&amp;Table_wabobpsvr_AzureCalc_AzureCalcRateCard[[#This Row],[Region]]</f>
        <v>Premium P6 Secondary Geo Database HoursMOSP</v>
      </c>
      <c r="B17123" s="775"/>
      <c r="C17123" s="775" t="s">
        <v>87</v>
      </c>
      <c r="D17123" s="775" t="s">
        <v>606</v>
      </c>
      <c r="E17123" s="775">
        <v>3.75</v>
      </c>
      <c r="F17123" s="775" t="s">
        <v>7030</v>
      </c>
      <c r="G17123" s="775" t="s">
        <v>4235</v>
      </c>
      <c r="H17123" s="775" t="s">
        <v>4235</v>
      </c>
      <c r="I17123" s="775" t="s">
        <v>5620</v>
      </c>
    </row>
    <row r="17124" spans="1:9">
      <c r="A17124" s="775" t="str">
        <f>Table_wabobpsvr_AzureCalc_AzureCalcRateCard[[#This Row],[ServiceName]]&amp;Table_wabobpsvr_AzureCalc_AzureCalcRateCard[[#This Row],[Price_Level]]&amp;Table_wabobpsvr_AzureCalc_AzureCalcRateCard[[#This Row],[Region]]</f>
        <v>Premium P6 Secondary Active Geo Database HoursB16</v>
      </c>
      <c r="B17124" s="775">
        <v>16</v>
      </c>
      <c r="C17124" s="775" t="s">
        <v>87</v>
      </c>
      <c r="D17124" s="775" t="s">
        <v>175</v>
      </c>
      <c r="E17124" s="775">
        <v>5.17</v>
      </c>
      <c r="F17124" s="775" t="s">
        <v>7029</v>
      </c>
      <c r="G17124" s="775" t="s">
        <v>3464</v>
      </c>
      <c r="H17124" s="775" t="s">
        <v>5814</v>
      </c>
      <c r="I17124" s="775" t="s">
        <v>5815</v>
      </c>
    </row>
    <row r="17125" spans="1:9">
      <c r="A17125" s="775" t="str">
        <f>Table_wabobpsvr_AzureCalc_AzureCalcRateCard[[#This Row],[ServiceName]]&amp;Table_wabobpsvr_AzureCalc_AzureCalcRateCard[[#This Row],[Price_Level]]&amp;Table_wabobpsvr_AzureCalc_AzureCalcRateCard[[#This Row],[Region]]</f>
        <v>Production API  Compute HoursA16</v>
      </c>
      <c r="B17125" s="775">
        <v>16</v>
      </c>
      <c r="C17125" s="775" t="s">
        <v>4235</v>
      </c>
      <c r="D17125" s="775" t="s">
        <v>174</v>
      </c>
      <c r="E17125" s="775">
        <v>999999</v>
      </c>
      <c r="F17125" s="775" t="s">
        <v>3523</v>
      </c>
      <c r="G17125" s="775" t="s">
        <v>4235</v>
      </c>
      <c r="H17125" s="775" t="s">
        <v>4235</v>
      </c>
      <c r="I17125" s="775" t="s">
        <v>4235</v>
      </c>
    </row>
    <row r="17126" spans="1:9">
      <c r="A17126" s="775" t="str">
        <f>Table_wabobpsvr_AzureCalc_AzureCalcRateCard[[#This Row],[ServiceName]]&amp;Table_wabobpsvr_AzureCalc_AzureCalcRateCard[[#This Row],[Price_Level]]&amp;Table_wabobpsvr_AzureCalc_AzureCalcRateCard[[#This Row],[Region]]</f>
        <v>Premium P3 Secondary Active Geo Database DaysC16</v>
      </c>
      <c r="B17126" s="775">
        <v>16</v>
      </c>
      <c r="C17126" s="775" t="s">
        <v>1071</v>
      </c>
      <c r="D17126" s="775" t="s">
        <v>177</v>
      </c>
      <c r="E17126" s="775">
        <v>120.12</v>
      </c>
      <c r="F17126" s="775" t="s">
        <v>1372</v>
      </c>
      <c r="G17126" s="775" t="s">
        <v>4235</v>
      </c>
      <c r="H17126" s="775" t="s">
        <v>2483</v>
      </c>
      <c r="I17126" s="775" t="s">
        <v>4235</v>
      </c>
    </row>
    <row r="17127" spans="1:9">
      <c r="A17127" s="775" t="str">
        <f>Table_wabobpsvr_AzureCalc_AzureCalcRateCard[[#This Row],[ServiceName]]&amp;Table_wabobpsvr_AzureCalc_AzureCalcRateCard[[#This Row],[Price_Level]]&amp;Table_wabobpsvr_AzureCalc_AzureCalcRateCard[[#This Row],[Region]]</f>
        <v>Premium P3 Secondary Active Geo Database DaysD16</v>
      </c>
      <c r="B17127" s="775">
        <v>16</v>
      </c>
      <c r="C17127" s="775" t="s">
        <v>1071</v>
      </c>
      <c r="D17127" s="775" t="s">
        <v>176</v>
      </c>
      <c r="E17127" s="775">
        <v>116.16</v>
      </c>
      <c r="F17127" s="775" t="s">
        <v>1372</v>
      </c>
      <c r="G17127" s="775" t="s">
        <v>4235</v>
      </c>
      <c r="H17127" s="775" t="s">
        <v>2483</v>
      </c>
      <c r="I17127" s="775" t="s">
        <v>4235</v>
      </c>
    </row>
    <row r="17128" spans="1:9">
      <c r="A17128" s="775" t="str">
        <f>Table_wabobpsvr_AzureCalc_AzureCalcRateCard[[#This Row],[ServiceName]]&amp;Table_wabobpsvr_AzureCalc_AzureCalcRateCard[[#This Row],[Price_Level]]&amp;Table_wabobpsvr_AzureCalc_AzureCalcRateCard[[#This Row],[Region]]</f>
        <v>ExpressRoute (Unlimited) 500 Mbps ConnectionsMOSP3</v>
      </c>
      <c r="B17128" s="775">
        <v>3</v>
      </c>
      <c r="C17128" s="775" t="s">
        <v>7427</v>
      </c>
      <c r="D17128" s="775" t="s">
        <v>606</v>
      </c>
      <c r="E17128" s="775">
        <v>2750</v>
      </c>
      <c r="F17128" s="775" t="s">
        <v>7404</v>
      </c>
      <c r="G17128" s="775"/>
      <c r="H17128" s="775"/>
      <c r="I17128" s="775" t="s">
        <v>7478</v>
      </c>
    </row>
    <row r="17129" spans="1:9">
      <c r="A17129" s="775" t="str">
        <f>Table_wabobpsvr_AzureCalc_AzureCalcRateCard[[#This Row],[ServiceName]]&amp;Table_wabobpsvr_AzureCalc_AzureCalcRateCard[[#This Row],[Price_Level]]&amp;Table_wabobpsvr_AzureCalc_AzureCalcRateCard[[#This Row],[Region]]</f>
        <v>Standard S0 Database DaysMOSP15</v>
      </c>
      <c r="B17129" s="775">
        <v>15</v>
      </c>
      <c r="C17129" s="775" t="s">
        <v>1071</v>
      </c>
      <c r="D17129" s="775" t="s">
        <v>606</v>
      </c>
      <c r="E17129" s="775">
        <v>0.5323</v>
      </c>
      <c r="F17129" s="775" t="s">
        <v>1374</v>
      </c>
      <c r="G17129" s="775" t="s">
        <v>4235</v>
      </c>
      <c r="H17129" s="775" t="s">
        <v>4235</v>
      </c>
      <c r="I17129" s="775" t="s">
        <v>6689</v>
      </c>
    </row>
    <row r="17130" spans="1:9">
      <c r="A17130" s="775" t="str">
        <f>Table_wabobpsvr_AzureCalc_AzureCalcRateCard[[#This Row],[ServiceName]]&amp;Table_wabobpsvr_AzureCalc_AzureCalcRateCard[[#This Row],[Price_Level]]&amp;Table_wabobpsvr_AzureCalc_AzureCalcRateCard[[#This Row],[Region]]</f>
        <v>Standard S0 Database DaysA15</v>
      </c>
      <c r="B17130" s="775">
        <v>15</v>
      </c>
      <c r="C17130" s="775" t="s">
        <v>1071</v>
      </c>
      <c r="D17130" s="775" t="s">
        <v>174</v>
      </c>
      <c r="E17130" s="775">
        <v>0.51633099999999998</v>
      </c>
      <c r="F17130" s="775" t="s">
        <v>1374</v>
      </c>
      <c r="G17130" s="775" t="s">
        <v>2488</v>
      </c>
      <c r="H17130" s="775" t="s">
        <v>2489</v>
      </c>
      <c r="I17130" s="775" t="s">
        <v>6689</v>
      </c>
    </row>
    <row r="17131" spans="1:9">
      <c r="A17131" s="775" t="str">
        <f>Table_wabobpsvr_AzureCalc_AzureCalcRateCard[[#This Row],[ServiceName]]&amp;Table_wabobpsvr_AzureCalc_AzureCalcRateCard[[#This Row],[Price_Level]]&amp;Table_wabobpsvr_AzureCalc_AzureCalcRateCard[[#This Row],[Region]]</f>
        <v>Standard S0 Database DaysB15</v>
      </c>
      <c r="B17131" s="775">
        <v>15</v>
      </c>
      <c r="C17131" s="775" t="s">
        <v>1071</v>
      </c>
      <c r="D17131" s="775" t="s">
        <v>175</v>
      </c>
      <c r="E17131" s="775">
        <v>0.50036199999999997</v>
      </c>
      <c r="F17131" s="775" t="s">
        <v>1374</v>
      </c>
      <c r="G17131" s="775" t="s">
        <v>2488</v>
      </c>
      <c r="H17131" s="775" t="s">
        <v>2489</v>
      </c>
      <c r="I17131" s="775" t="s">
        <v>6689</v>
      </c>
    </row>
    <row r="17132" spans="1:9">
      <c r="A17132" s="775" t="str">
        <f>Table_wabobpsvr_AzureCalc_AzureCalcRateCard[[#This Row],[ServiceName]]&amp;Table_wabobpsvr_AzureCalc_AzureCalcRateCard[[#This Row],[Price_Level]]&amp;Table_wabobpsvr_AzureCalc_AzureCalcRateCard[[#This Row],[Region]]</f>
        <v>Standard S0 Database DaysC15</v>
      </c>
      <c r="B17132" s="775">
        <v>15</v>
      </c>
      <c r="C17132" s="775" t="s">
        <v>1071</v>
      </c>
      <c r="D17132" s="775" t="s">
        <v>177</v>
      </c>
      <c r="E17132" s="775">
        <v>0.48439300000000002</v>
      </c>
      <c r="F17132" s="775" t="s">
        <v>1374</v>
      </c>
      <c r="G17132" s="775" t="s">
        <v>2488</v>
      </c>
      <c r="H17132" s="775" t="s">
        <v>2489</v>
      </c>
      <c r="I17132" s="775" t="s">
        <v>6689</v>
      </c>
    </row>
    <row r="17133" spans="1:9">
      <c r="A17133" s="775" t="str">
        <f>Table_wabobpsvr_AzureCalc_AzureCalcRateCard[[#This Row],[ServiceName]]&amp;Table_wabobpsvr_AzureCalc_AzureCalcRateCard[[#This Row],[Price_Level]]&amp;Table_wabobpsvr_AzureCalc_AzureCalcRateCard[[#This Row],[Region]]</f>
        <v>Standard S0 Database DaysD15</v>
      </c>
      <c r="B17133" s="775">
        <v>15</v>
      </c>
      <c r="C17133" s="775" t="s">
        <v>1071</v>
      </c>
      <c r="D17133" s="775" t="s">
        <v>176</v>
      </c>
      <c r="E17133" s="775">
        <v>0.46842400000000001</v>
      </c>
      <c r="F17133" s="775" t="s">
        <v>1374</v>
      </c>
      <c r="G17133" s="775" t="s">
        <v>2488</v>
      </c>
      <c r="H17133" s="775" t="s">
        <v>2489</v>
      </c>
      <c r="I17133" s="775" t="s">
        <v>6689</v>
      </c>
    </row>
    <row r="17134" spans="1:9">
      <c r="A17134" s="775" t="str">
        <f>Table_wabobpsvr_AzureCalc_AzureCalcRateCard[[#This Row],[ServiceName]]&amp;Table_wabobpsvr_AzureCalc_AzureCalcRateCard[[#This Row],[Price_Level]]&amp;Table_wabobpsvr_AzureCalc_AzureCalcRateCard[[#This Row],[Region]]</f>
        <v>Premium P3 Secondary Geo Database DaysA16</v>
      </c>
      <c r="B17134" s="775">
        <v>16</v>
      </c>
      <c r="C17134" s="775" t="s">
        <v>1071</v>
      </c>
      <c r="D17134" s="775" t="s">
        <v>174</v>
      </c>
      <c r="E17134" s="775">
        <v>96.03</v>
      </c>
      <c r="F17134" s="775" t="s">
        <v>1373</v>
      </c>
      <c r="G17134" s="775" t="s">
        <v>4235</v>
      </c>
      <c r="H17134" s="775" t="s">
        <v>2483</v>
      </c>
      <c r="I17134" s="775" t="s">
        <v>4235</v>
      </c>
    </row>
    <row r="17135" spans="1:9">
      <c r="A17135" s="775" t="str">
        <f>Table_wabobpsvr_AzureCalc_AzureCalcRateCard[[#This Row],[ServiceName]]&amp;Table_wabobpsvr_AzureCalc_AzureCalcRateCard[[#This Row],[Price_Level]]&amp;Table_wabobpsvr_AzureCalc_AzureCalcRateCard[[#This Row],[Region]]</f>
        <v>Premium P2 Secondary Active Geo Database DaysD</v>
      </c>
      <c r="B17135" s="775"/>
      <c r="C17135" s="775" t="s">
        <v>1071</v>
      </c>
      <c r="D17135" s="775" t="s">
        <v>176</v>
      </c>
      <c r="E17135" s="775">
        <v>29.04</v>
      </c>
      <c r="F17135" s="775" t="s">
        <v>1370</v>
      </c>
      <c r="G17135" s="775" t="s">
        <v>4235</v>
      </c>
      <c r="H17135" s="775" t="s">
        <v>2483</v>
      </c>
      <c r="I17135" s="775" t="s">
        <v>4235</v>
      </c>
    </row>
    <row r="17136" spans="1:9">
      <c r="A17136" s="1039" t="str">
        <f>Table_wabobpsvr_AzureCalc_AzureCalcRateCard[[#This Row],[ServiceName]]&amp;Table_wabobpsvr_AzureCalc_AzureCalcRateCard[[#This Row],[Price_Level]]&amp;Table_wabobpsvr_AzureCalc_AzureCalcRateCard[[#This Row],[Region]]</f>
        <v>ExpressRoute (Metered) 200 Mbps ConnectionsMOSP6</v>
      </c>
      <c r="B17136" s="1039">
        <v>6</v>
      </c>
      <c r="C17136" s="1039" t="s">
        <v>7427</v>
      </c>
      <c r="D17136" s="1039" t="s">
        <v>606</v>
      </c>
      <c r="E17136" s="1039">
        <v>145</v>
      </c>
      <c r="F17136" s="1039" t="s">
        <v>7388</v>
      </c>
      <c r="G17136" s="775"/>
      <c r="H17136" s="775"/>
      <c r="I17136" s="775" t="s">
        <v>7452</v>
      </c>
    </row>
    <row r="17137" spans="1:9">
      <c r="A17137" s="775" t="str">
        <f>Table_wabobpsvr_AzureCalc_AzureCalcRateCard[[#This Row],[ServiceName]]&amp;Table_wabobpsvr_AzureCalc_AzureCalcRateCard[[#This Row],[Price_Level]]&amp;Table_wabobpsvr_AzureCalc_AzureCalcRateCard[[#This Row],[Region]]</f>
        <v>Premium P2 Secondary Geo Database DaysA</v>
      </c>
      <c r="B17137" s="775"/>
      <c r="C17137" s="775" t="s">
        <v>1071</v>
      </c>
      <c r="D17137" s="775" t="s">
        <v>174</v>
      </c>
      <c r="E17137" s="775">
        <v>23.997800000000002</v>
      </c>
      <c r="F17137" s="775" t="s">
        <v>1371</v>
      </c>
      <c r="G17137" s="775" t="s">
        <v>4235</v>
      </c>
      <c r="H17137" s="775" t="s">
        <v>2483</v>
      </c>
      <c r="I17137" s="775" t="s">
        <v>4235</v>
      </c>
    </row>
    <row r="17138" spans="1:9">
      <c r="A17138" s="775" t="str">
        <f>Table_wabobpsvr_AzureCalc_AzureCalcRateCard[[#This Row],[ServiceName]]&amp;Table_wabobpsvr_AzureCalc_AzureCalcRateCard[[#This Row],[Price_Level]]&amp;Table_wabobpsvr_AzureCalc_AzureCalcRateCard[[#This Row],[Region]]</f>
        <v>Standard S0 Secondary Database DaysMOSP15</v>
      </c>
      <c r="B17138" s="775">
        <v>15</v>
      </c>
      <c r="C17138" s="775" t="s">
        <v>1071</v>
      </c>
      <c r="D17138" s="775" t="s">
        <v>606</v>
      </c>
      <c r="E17138" s="775">
        <v>0.4</v>
      </c>
      <c r="F17138" s="775" t="s">
        <v>1375</v>
      </c>
      <c r="G17138" s="775" t="s">
        <v>4235</v>
      </c>
      <c r="H17138" s="775" t="s">
        <v>4235</v>
      </c>
      <c r="I17138" s="775" t="s">
        <v>6690</v>
      </c>
    </row>
    <row r="17139" spans="1:9">
      <c r="A17139" s="775" t="str">
        <f>Table_wabobpsvr_AzureCalc_AzureCalcRateCard[[#This Row],[ServiceName]]&amp;Table_wabobpsvr_AzureCalc_AzureCalcRateCard[[#This Row],[Price_Level]]&amp;Table_wabobpsvr_AzureCalc_AzureCalcRateCard[[#This Row],[Region]]</f>
        <v>Standard S0 Secondary Database DaysA15</v>
      </c>
      <c r="B17139" s="775">
        <v>15</v>
      </c>
      <c r="C17139" s="775" t="s">
        <v>1071</v>
      </c>
      <c r="D17139" s="775" t="s">
        <v>174</v>
      </c>
      <c r="E17139" s="775">
        <v>0.38800000000000001</v>
      </c>
      <c r="F17139" s="775" t="s">
        <v>1375</v>
      </c>
      <c r="G17139" s="775" t="s">
        <v>2492</v>
      </c>
      <c r="H17139" s="775" t="s">
        <v>2493</v>
      </c>
      <c r="I17139" s="775" t="s">
        <v>6690</v>
      </c>
    </row>
    <row r="17140" spans="1:9">
      <c r="A17140" s="775" t="str">
        <f>Table_wabobpsvr_AzureCalc_AzureCalcRateCard[[#This Row],[ServiceName]]&amp;Table_wabobpsvr_AzureCalc_AzureCalcRateCard[[#This Row],[Price_Level]]&amp;Table_wabobpsvr_AzureCalc_AzureCalcRateCard[[#This Row],[Region]]</f>
        <v>Standard S0 Secondary Database DaysB15</v>
      </c>
      <c r="B17140" s="775">
        <v>15</v>
      </c>
      <c r="C17140" s="775" t="s">
        <v>1071</v>
      </c>
      <c r="D17140" s="775" t="s">
        <v>175</v>
      </c>
      <c r="E17140" s="775">
        <v>0.376</v>
      </c>
      <c r="F17140" s="775" t="s">
        <v>1375</v>
      </c>
      <c r="G17140" s="775" t="s">
        <v>2492</v>
      </c>
      <c r="H17140" s="775" t="s">
        <v>2493</v>
      </c>
      <c r="I17140" s="775" t="s">
        <v>6690</v>
      </c>
    </row>
    <row r="17141" spans="1:9">
      <c r="A17141" s="775" t="str">
        <f>Table_wabobpsvr_AzureCalc_AzureCalcRateCard[[#This Row],[ServiceName]]&amp;Table_wabobpsvr_AzureCalc_AzureCalcRateCard[[#This Row],[Price_Level]]&amp;Table_wabobpsvr_AzureCalc_AzureCalcRateCard[[#This Row],[Region]]</f>
        <v>Standard S0 Secondary Database DaysC15</v>
      </c>
      <c r="B17141" s="775">
        <v>15</v>
      </c>
      <c r="C17141" s="775" t="s">
        <v>1071</v>
      </c>
      <c r="D17141" s="775" t="s">
        <v>177</v>
      </c>
      <c r="E17141" s="775">
        <v>0.36399999999999999</v>
      </c>
      <c r="F17141" s="775" t="s">
        <v>1375</v>
      </c>
      <c r="G17141" s="775" t="s">
        <v>2492</v>
      </c>
      <c r="H17141" s="775" t="s">
        <v>2493</v>
      </c>
      <c r="I17141" s="775" t="s">
        <v>6690</v>
      </c>
    </row>
    <row r="17142" spans="1:9">
      <c r="A17142" s="775" t="str">
        <f>Table_wabobpsvr_AzureCalc_AzureCalcRateCard[[#This Row],[ServiceName]]&amp;Table_wabobpsvr_AzureCalc_AzureCalcRateCard[[#This Row],[Price_Level]]&amp;Table_wabobpsvr_AzureCalc_AzureCalcRateCard[[#This Row],[Region]]</f>
        <v>Standard S0 Secondary Database DaysD15</v>
      </c>
      <c r="B17142" s="775">
        <v>15</v>
      </c>
      <c r="C17142" s="775" t="s">
        <v>1071</v>
      </c>
      <c r="D17142" s="775" t="s">
        <v>176</v>
      </c>
      <c r="E17142" s="775">
        <v>0.35199999999999998</v>
      </c>
      <c r="F17142" s="775" t="s">
        <v>1375</v>
      </c>
      <c r="G17142" s="775" t="s">
        <v>2492</v>
      </c>
      <c r="H17142" s="775" t="s">
        <v>2493</v>
      </c>
      <c r="I17142" s="775" t="s">
        <v>6690</v>
      </c>
    </row>
    <row r="17143" spans="1:9">
      <c r="A17143" s="775" t="str">
        <f>Table_wabobpsvr_AzureCalc_AzureCalcRateCard[[#This Row],[ServiceName]]&amp;Table_wabobpsvr_AzureCalc_AzureCalcRateCard[[#This Row],[Price_Level]]&amp;Table_wabobpsvr_AzureCalc_AzureCalcRateCard[[#This Row],[Region]]</f>
        <v>Premium P2 Secondary Geo Database DaysB</v>
      </c>
      <c r="B17143" s="775"/>
      <c r="C17143" s="775" t="s">
        <v>1071</v>
      </c>
      <c r="D17143" s="775" t="s">
        <v>175</v>
      </c>
      <c r="E17143" s="775">
        <v>23.255600000000001</v>
      </c>
      <c r="F17143" s="775" t="s">
        <v>1371</v>
      </c>
      <c r="G17143" s="775" t="s">
        <v>4235</v>
      </c>
      <c r="H17143" s="775" t="s">
        <v>2483</v>
      </c>
      <c r="I17143" s="775" t="s">
        <v>4235</v>
      </c>
    </row>
    <row r="17144" spans="1:9">
      <c r="A17144" s="775" t="str">
        <f>Table_wabobpsvr_AzureCalc_AzureCalcRateCard[[#This Row],[ServiceName]]&amp;Table_wabobpsvr_AzureCalc_AzureCalcRateCard[[#This Row],[Price_Level]]&amp;Table_wabobpsvr_AzureCalc_AzureCalcRateCard[[#This Row],[Region]]</f>
        <v>Premium P1 Secondary Geo Database DaysB16</v>
      </c>
      <c r="B17144" s="775">
        <v>16</v>
      </c>
      <c r="C17144" s="775" t="s">
        <v>1071</v>
      </c>
      <c r="D17144" s="775" t="s">
        <v>175</v>
      </c>
      <c r="E17144" s="775">
        <v>11.646599999999999</v>
      </c>
      <c r="F17144" s="775" t="s">
        <v>1366</v>
      </c>
      <c r="G17144" s="775" t="s">
        <v>4235</v>
      </c>
      <c r="H17144" s="775" t="s">
        <v>2483</v>
      </c>
      <c r="I17144" s="775" t="s">
        <v>4235</v>
      </c>
    </row>
    <row r="17145" spans="1:9">
      <c r="A17145" s="1039" t="str">
        <f>Table_wabobpsvr_AzureCalc_AzureCalcRateCard[[#This Row],[ServiceName]]&amp;Table_wabobpsvr_AzureCalc_AzureCalcRateCard[[#This Row],[Price_Level]]&amp;Table_wabobpsvr_AzureCalc_AzureCalcRateCard[[#This Row],[Region]]</f>
        <v>Premium P1 Secondary Geo Database DaysC</v>
      </c>
      <c r="B17145" s="1039"/>
      <c r="C17145" s="1039" t="s">
        <v>1071</v>
      </c>
      <c r="D17145" s="1039" t="s">
        <v>177</v>
      </c>
      <c r="E17145" s="1039">
        <v>11.274900000000001</v>
      </c>
      <c r="F17145" s="1039" t="s">
        <v>1366</v>
      </c>
      <c r="G17145" s="775" t="s">
        <v>4235</v>
      </c>
      <c r="H17145" s="775" t="s">
        <v>2483</v>
      </c>
      <c r="I17145" s="775" t="s">
        <v>4235</v>
      </c>
    </row>
    <row r="17146" spans="1:9">
      <c r="A17146" s="1039" t="str">
        <f>Table_wabobpsvr_AzureCalc_AzureCalcRateCard[[#This Row],[ServiceName]]&amp;Table_wabobpsvr_AzureCalc_AzureCalcRateCard[[#This Row],[Price_Level]]&amp;Table_wabobpsvr_AzureCalc_AzureCalcRateCard[[#This Row],[Region]]</f>
        <v>Premium P1 Secondary Geo Database DaysD</v>
      </c>
      <c r="B17146" s="1039"/>
      <c r="C17146" s="1039" t="s">
        <v>1071</v>
      </c>
      <c r="D17146" s="1039" t="s">
        <v>176</v>
      </c>
      <c r="E17146" s="1039">
        <v>10.9032</v>
      </c>
      <c r="F17146" s="1039" t="s">
        <v>1366</v>
      </c>
      <c r="G17146" s="775" t="s">
        <v>4235</v>
      </c>
      <c r="H17146" s="775" t="s">
        <v>2483</v>
      </c>
      <c r="I17146" s="775" t="s">
        <v>4235</v>
      </c>
    </row>
    <row r="17147" spans="1:9">
      <c r="A17147" s="775" t="str">
        <f>Table_wabobpsvr_AzureCalc_AzureCalcRateCard[[#This Row],[ServiceName]]&amp;Table_wabobpsvr_AzureCalc_AzureCalcRateCard[[#This Row],[Price_Level]]&amp;Table_wabobpsvr_AzureCalc_AzureCalcRateCard[[#This Row],[Region]]</f>
        <v>SQL Standard S1 Database DaysMOSP15</v>
      </c>
      <c r="B17147" s="775">
        <v>15</v>
      </c>
      <c r="C17147" s="775" t="s">
        <v>1071</v>
      </c>
      <c r="D17147" s="775" t="s">
        <v>606</v>
      </c>
      <c r="E17147" s="775">
        <v>1.0645</v>
      </c>
      <c r="F17147" s="775" t="s">
        <v>754</v>
      </c>
      <c r="G17147" s="775" t="s">
        <v>4235</v>
      </c>
      <c r="H17147" s="775" t="s">
        <v>4235</v>
      </c>
      <c r="I17147" s="775" t="s">
        <v>6691</v>
      </c>
    </row>
    <row r="17148" spans="1:9">
      <c r="A17148" s="775" t="str">
        <f>Table_wabobpsvr_AzureCalc_AzureCalcRateCard[[#This Row],[ServiceName]]&amp;Table_wabobpsvr_AzureCalc_AzureCalcRateCard[[#This Row],[Price_Level]]&amp;Table_wabobpsvr_AzureCalc_AzureCalcRateCard[[#This Row],[Region]]</f>
        <v>SQL Standard S1 Database DaysA15</v>
      </c>
      <c r="B17148" s="775">
        <v>15</v>
      </c>
      <c r="C17148" s="775" t="s">
        <v>1071</v>
      </c>
      <c r="D17148" s="775" t="s">
        <v>174</v>
      </c>
      <c r="E17148" s="775">
        <v>1.032565</v>
      </c>
      <c r="F17148" s="775" t="s">
        <v>754</v>
      </c>
      <c r="G17148" s="775" t="s">
        <v>3172</v>
      </c>
      <c r="H17148" s="775" t="s">
        <v>3173</v>
      </c>
      <c r="I17148" s="775" t="s">
        <v>6691</v>
      </c>
    </row>
    <row r="17149" spans="1:9">
      <c r="A17149" s="775" t="str">
        <f>Table_wabobpsvr_AzureCalc_AzureCalcRateCard[[#This Row],[ServiceName]]&amp;Table_wabobpsvr_AzureCalc_AzureCalcRateCard[[#This Row],[Price_Level]]&amp;Table_wabobpsvr_AzureCalc_AzureCalcRateCard[[#This Row],[Region]]</f>
        <v>SQL Standard S1 Database DaysB15</v>
      </c>
      <c r="B17149" s="775">
        <v>15</v>
      </c>
      <c r="C17149" s="775" t="s">
        <v>1071</v>
      </c>
      <c r="D17149" s="775" t="s">
        <v>175</v>
      </c>
      <c r="E17149" s="775">
        <v>1.0006299999999999</v>
      </c>
      <c r="F17149" s="775" t="s">
        <v>754</v>
      </c>
      <c r="G17149" s="775" t="s">
        <v>3172</v>
      </c>
      <c r="H17149" s="775" t="s">
        <v>3173</v>
      </c>
      <c r="I17149" s="775" t="s">
        <v>6691</v>
      </c>
    </row>
    <row r="17150" spans="1:9">
      <c r="A17150" s="775" t="str">
        <f>Table_wabobpsvr_AzureCalc_AzureCalcRateCard[[#This Row],[ServiceName]]&amp;Table_wabobpsvr_AzureCalc_AzureCalcRateCard[[#This Row],[Price_Level]]&amp;Table_wabobpsvr_AzureCalc_AzureCalcRateCard[[#This Row],[Region]]</f>
        <v>SQL Standard S1 Database DaysC15</v>
      </c>
      <c r="B17150" s="775">
        <v>15</v>
      </c>
      <c r="C17150" s="775" t="s">
        <v>1071</v>
      </c>
      <c r="D17150" s="775" t="s">
        <v>177</v>
      </c>
      <c r="E17150" s="775">
        <v>0.96869499999999997</v>
      </c>
      <c r="F17150" s="775" t="s">
        <v>754</v>
      </c>
      <c r="G17150" s="775" t="s">
        <v>3172</v>
      </c>
      <c r="H17150" s="775" t="s">
        <v>3173</v>
      </c>
      <c r="I17150" s="775" t="s">
        <v>6691</v>
      </c>
    </row>
    <row r="17151" spans="1:9">
      <c r="A17151" s="775" t="str">
        <f>Table_wabobpsvr_AzureCalc_AzureCalcRateCard[[#This Row],[ServiceName]]&amp;Table_wabobpsvr_AzureCalc_AzureCalcRateCard[[#This Row],[Price_Level]]&amp;Table_wabobpsvr_AzureCalc_AzureCalcRateCard[[#This Row],[Region]]</f>
        <v>SQL Standard S1 Database DaysD15</v>
      </c>
      <c r="B17151" s="775">
        <v>15</v>
      </c>
      <c r="C17151" s="775" t="s">
        <v>1071</v>
      </c>
      <c r="D17151" s="775" t="s">
        <v>176</v>
      </c>
      <c r="E17151" s="775">
        <v>0.93676000000000004</v>
      </c>
      <c r="F17151" s="775" t="s">
        <v>754</v>
      </c>
      <c r="G17151" s="775" t="s">
        <v>3172</v>
      </c>
      <c r="H17151" s="775" t="s">
        <v>3173</v>
      </c>
      <c r="I17151" s="775" t="s">
        <v>6691</v>
      </c>
    </row>
    <row r="17152" spans="1:9">
      <c r="A17152" s="775" t="str">
        <f>Table_wabobpsvr_AzureCalc_AzureCalcRateCard[[#This Row],[ServiceName]]&amp;Table_wabobpsvr_AzureCalc_AzureCalcRateCard[[#This Row],[Price_Level]]&amp;Table_wabobpsvr_AzureCalc_AzureCalcRateCard[[#This Row],[Region]]</f>
        <v>Premium P2 Secondary Active Geo Database DaysMOSP</v>
      </c>
      <c r="B17152" s="775"/>
      <c r="C17152" s="775" t="s">
        <v>1071</v>
      </c>
      <c r="D17152" s="775" t="s">
        <v>606</v>
      </c>
      <c r="E17152" s="775">
        <v>33</v>
      </c>
      <c r="F17152" s="775" t="s">
        <v>1370</v>
      </c>
      <c r="G17152" s="775" t="s">
        <v>4235</v>
      </c>
      <c r="H17152" s="775" t="s">
        <v>4235</v>
      </c>
      <c r="I17152" s="775" t="s">
        <v>4235</v>
      </c>
    </row>
    <row r="17153" spans="1:9">
      <c r="A17153" s="775" t="str">
        <f>Table_wabobpsvr_AzureCalc_AzureCalcRateCard[[#This Row],[ServiceName]]&amp;Table_wabobpsvr_AzureCalc_AzureCalcRateCard[[#This Row],[Price_Level]]&amp;Table_wabobpsvr_AzureCalc_AzureCalcRateCard[[#This Row],[Region]]</f>
        <v>D3 HDInsightB16</v>
      </c>
      <c r="B17153" s="775">
        <v>16</v>
      </c>
      <c r="C17153" s="775" t="s">
        <v>87</v>
      </c>
      <c r="D17153" s="775" t="s">
        <v>175</v>
      </c>
      <c r="E17153" s="775">
        <v>0.79700000000000004</v>
      </c>
      <c r="F17153" s="775" t="s">
        <v>4076</v>
      </c>
      <c r="G17153" s="775" t="s">
        <v>4122</v>
      </c>
      <c r="H17153" s="775" t="s">
        <v>4123</v>
      </c>
      <c r="I17153" s="775" t="s">
        <v>4235</v>
      </c>
    </row>
    <row r="17154" spans="1:9">
      <c r="A17154" s="775" t="str">
        <f>Table_wabobpsvr_AzureCalc_AzureCalcRateCard[[#This Row],[ServiceName]]&amp;Table_wabobpsvr_AzureCalc_AzureCalcRateCard[[#This Row],[Price_Level]]&amp;Table_wabobpsvr_AzureCalc_AzureCalcRateCard[[#This Row],[Region]]</f>
        <v>D3 HDInsightC16</v>
      </c>
      <c r="B17154" s="775">
        <v>16</v>
      </c>
      <c r="C17154" s="775" t="s">
        <v>87</v>
      </c>
      <c r="D17154" s="775" t="s">
        <v>177</v>
      </c>
      <c r="E17154" s="775">
        <v>0.77200000000000002</v>
      </c>
      <c r="F17154" s="775" t="s">
        <v>4076</v>
      </c>
      <c r="G17154" s="775" t="s">
        <v>4122</v>
      </c>
      <c r="H17154" s="775" t="s">
        <v>4123</v>
      </c>
      <c r="I17154" s="775" t="s">
        <v>4235</v>
      </c>
    </row>
    <row r="17155" spans="1:9">
      <c r="A17155" s="775" t="str">
        <f>Table_wabobpsvr_AzureCalc_AzureCalcRateCard[[#This Row],[ServiceName]]&amp;Table_wabobpsvr_AzureCalc_AzureCalcRateCard[[#This Row],[Price_Level]]&amp;Table_wabobpsvr_AzureCalc_AzureCalcRateCard[[#This Row],[Region]]</f>
        <v>D3 HDInsightD16</v>
      </c>
      <c r="B17155" s="775">
        <v>16</v>
      </c>
      <c r="C17155" s="775" t="s">
        <v>87</v>
      </c>
      <c r="D17155" s="775" t="s">
        <v>176</v>
      </c>
      <c r="E17155" s="775">
        <v>0.746</v>
      </c>
      <c r="F17155" s="775" t="s">
        <v>4076</v>
      </c>
      <c r="G17155" s="775" t="s">
        <v>4122</v>
      </c>
      <c r="H17155" s="775" t="s">
        <v>4123</v>
      </c>
      <c r="I17155" s="775" t="s">
        <v>4235</v>
      </c>
    </row>
    <row r="17156" spans="1:9">
      <c r="A17156" s="775" t="str">
        <f>Table_wabobpsvr_AzureCalc_AzureCalcRateCard[[#This Row],[ServiceName]]&amp;Table_wabobpsvr_AzureCalc_AzureCalcRateCard[[#This Row],[Price_Level]]&amp;Table_wabobpsvr_AzureCalc_AzureCalcRateCard[[#This Row],[Region]]</f>
        <v>Standard S1 Secondary Database Days  MOSP15</v>
      </c>
      <c r="B17156" s="775">
        <v>15</v>
      </c>
      <c r="C17156" s="775" t="s">
        <v>1071</v>
      </c>
      <c r="D17156" s="775" t="s">
        <v>606</v>
      </c>
      <c r="E17156" s="775">
        <v>0.8</v>
      </c>
      <c r="F17156" s="775" t="s">
        <v>1376</v>
      </c>
      <c r="G17156" s="775" t="s">
        <v>4235</v>
      </c>
      <c r="H17156" s="775" t="s">
        <v>4235</v>
      </c>
      <c r="I17156" s="775" t="s">
        <v>6692</v>
      </c>
    </row>
    <row r="17157" spans="1:9">
      <c r="A17157" s="775" t="str">
        <f>Table_wabobpsvr_AzureCalc_AzureCalcRateCard[[#This Row],[ServiceName]]&amp;Table_wabobpsvr_AzureCalc_AzureCalcRateCard[[#This Row],[Price_Level]]&amp;Table_wabobpsvr_AzureCalc_AzureCalcRateCard[[#This Row],[Region]]</f>
        <v>Standard S1 Secondary Database Days  A15</v>
      </c>
      <c r="B17157" s="775">
        <v>15</v>
      </c>
      <c r="C17157" s="775" t="s">
        <v>1071</v>
      </c>
      <c r="D17157" s="775" t="s">
        <v>174</v>
      </c>
      <c r="E17157" s="775">
        <v>0.77600000000000002</v>
      </c>
      <c r="F17157" s="775" t="s">
        <v>1376</v>
      </c>
      <c r="G17157" s="775" t="s">
        <v>3433</v>
      </c>
      <c r="H17157" s="775" t="s">
        <v>3434</v>
      </c>
      <c r="I17157" s="775" t="s">
        <v>6692</v>
      </c>
    </row>
    <row r="17158" spans="1:9">
      <c r="A17158" s="775" t="str">
        <f>Table_wabobpsvr_AzureCalc_AzureCalcRateCard[[#This Row],[ServiceName]]&amp;Table_wabobpsvr_AzureCalc_AzureCalcRateCard[[#This Row],[Price_Level]]&amp;Table_wabobpsvr_AzureCalc_AzureCalcRateCard[[#This Row],[Region]]</f>
        <v>Standard S1 Secondary Database Days  B15</v>
      </c>
      <c r="B17158" s="775">
        <v>15</v>
      </c>
      <c r="C17158" s="775" t="s">
        <v>1071</v>
      </c>
      <c r="D17158" s="775" t="s">
        <v>175</v>
      </c>
      <c r="E17158" s="775">
        <v>0.752</v>
      </c>
      <c r="F17158" s="775" t="s">
        <v>1376</v>
      </c>
      <c r="G17158" s="775" t="s">
        <v>3433</v>
      </c>
      <c r="H17158" s="775" t="s">
        <v>3434</v>
      </c>
      <c r="I17158" s="775" t="s">
        <v>6692</v>
      </c>
    </row>
    <row r="17159" spans="1:9">
      <c r="A17159" s="775" t="str">
        <f>Table_wabobpsvr_AzureCalc_AzureCalcRateCard[[#This Row],[ServiceName]]&amp;Table_wabobpsvr_AzureCalc_AzureCalcRateCard[[#This Row],[Price_Level]]&amp;Table_wabobpsvr_AzureCalc_AzureCalcRateCard[[#This Row],[Region]]</f>
        <v>Standard S1 Secondary Database Days  C15</v>
      </c>
      <c r="B17159" s="775">
        <v>15</v>
      </c>
      <c r="C17159" s="775" t="s">
        <v>1071</v>
      </c>
      <c r="D17159" s="775" t="s">
        <v>177</v>
      </c>
      <c r="E17159" s="775">
        <v>0.72799999999999998</v>
      </c>
      <c r="F17159" s="775" t="s">
        <v>1376</v>
      </c>
      <c r="G17159" s="775" t="s">
        <v>3433</v>
      </c>
      <c r="H17159" s="775" t="s">
        <v>3434</v>
      </c>
      <c r="I17159" s="775" t="s">
        <v>6692</v>
      </c>
    </row>
    <row r="17160" spans="1:9">
      <c r="A17160" s="775" t="str">
        <f>Table_wabobpsvr_AzureCalc_AzureCalcRateCard[[#This Row],[ServiceName]]&amp;Table_wabobpsvr_AzureCalc_AzureCalcRateCard[[#This Row],[Price_Level]]&amp;Table_wabobpsvr_AzureCalc_AzureCalcRateCard[[#This Row],[Region]]</f>
        <v>Standard S1 Secondary Database Days  D15</v>
      </c>
      <c r="B17160" s="775">
        <v>15</v>
      </c>
      <c r="C17160" s="775" t="s">
        <v>1071</v>
      </c>
      <c r="D17160" s="775" t="s">
        <v>176</v>
      </c>
      <c r="E17160" s="775">
        <v>0.70399999999999996</v>
      </c>
      <c r="F17160" s="775" t="s">
        <v>1376</v>
      </c>
      <c r="G17160" s="775" t="s">
        <v>3433</v>
      </c>
      <c r="H17160" s="775" t="s">
        <v>3434</v>
      </c>
      <c r="I17160" s="775" t="s">
        <v>6692</v>
      </c>
    </row>
    <row r="17161" spans="1:9">
      <c r="A17161" s="775" t="str">
        <f>Table_wabobpsvr_AzureCalc_AzureCalcRateCard[[#This Row],[ServiceName]]&amp;Table_wabobpsvr_AzureCalc_AzureCalcRateCard[[#This Row],[Price_Level]]&amp;Table_wabobpsvr_AzureCalc_AzureCalcRateCard[[#This Row],[Region]]</f>
        <v>Basic_D2 VM (Non-Windows)D</v>
      </c>
      <c r="B17161" s="775"/>
      <c r="C17161" s="775" t="s">
        <v>87</v>
      </c>
      <c r="D17161" s="775" t="s">
        <v>176</v>
      </c>
      <c r="E17161" s="775">
        <v>0.17247999999999999</v>
      </c>
      <c r="F17161" s="775" t="s">
        <v>1096</v>
      </c>
      <c r="G17161" s="775" t="s">
        <v>2681</v>
      </c>
      <c r="H17161" s="775" t="s">
        <v>2682</v>
      </c>
      <c r="I17161" s="775" t="s">
        <v>4235</v>
      </c>
    </row>
    <row r="17162" spans="1:9">
      <c r="A17162" s="775" t="str">
        <f>Table_wabobpsvr_AzureCalc_AzureCalcRateCard[[#This Row],[ServiceName]]&amp;Table_wabobpsvr_AzureCalc_AzureCalcRateCard[[#This Row],[Price_Level]]&amp;Table_wabobpsvr_AzureCalc_AzureCalcRateCard[[#This Row],[Region]]</f>
        <v>Basic_D2 VM (Windows)A</v>
      </c>
      <c r="B17162" s="775"/>
      <c r="C17162" s="775" t="s">
        <v>87</v>
      </c>
      <c r="D17162" s="775" t="s">
        <v>174</v>
      </c>
      <c r="E17162" s="775">
        <v>0.31234000000000001</v>
      </c>
      <c r="F17162" s="775" t="s">
        <v>1097</v>
      </c>
      <c r="G17162" s="775" t="s">
        <v>2683</v>
      </c>
      <c r="H17162" s="775" t="s">
        <v>2684</v>
      </c>
      <c r="I17162" s="775" t="s">
        <v>4235</v>
      </c>
    </row>
    <row r="17163" spans="1:9">
      <c r="A17163" s="775" t="str">
        <f>Table_wabobpsvr_AzureCalc_AzureCalcRateCard[[#This Row],[ServiceName]]&amp;Table_wabobpsvr_AzureCalc_AzureCalcRateCard[[#This Row],[Price_Level]]&amp;Table_wabobpsvr_AzureCalc_AzureCalcRateCard[[#This Row],[Region]]</f>
        <v>Basic_D2 VM (Windows)B</v>
      </c>
      <c r="B17163" s="775"/>
      <c r="C17163" s="775" t="s">
        <v>87</v>
      </c>
      <c r="D17163" s="775" t="s">
        <v>175</v>
      </c>
      <c r="E17163" s="775">
        <v>0.30268</v>
      </c>
      <c r="F17163" s="775" t="s">
        <v>1097</v>
      </c>
      <c r="G17163" s="775" t="s">
        <v>2683</v>
      </c>
      <c r="H17163" s="775" t="s">
        <v>2684</v>
      </c>
      <c r="I17163" s="775" t="s">
        <v>4235</v>
      </c>
    </row>
    <row r="17164" spans="1:9">
      <c r="A17164" s="775" t="str">
        <f>Table_wabobpsvr_AzureCalc_AzureCalcRateCard[[#This Row],[ServiceName]]&amp;Table_wabobpsvr_AzureCalc_AzureCalcRateCard[[#This Row],[Price_Level]]&amp;Table_wabobpsvr_AzureCalc_AzureCalcRateCard[[#This Row],[Region]]</f>
        <v>SQL Standard S2 Database DaysMOSP15</v>
      </c>
      <c r="B17164" s="775">
        <v>15</v>
      </c>
      <c r="C17164" s="775" t="s">
        <v>1071</v>
      </c>
      <c r="D17164" s="775" t="s">
        <v>606</v>
      </c>
      <c r="E17164" s="775">
        <v>2.68</v>
      </c>
      <c r="F17164" s="775" t="s">
        <v>752</v>
      </c>
      <c r="G17164" s="775" t="s">
        <v>4235</v>
      </c>
      <c r="H17164" s="775" t="s">
        <v>4235</v>
      </c>
      <c r="I17164" s="775" t="s">
        <v>6693</v>
      </c>
    </row>
    <row r="17165" spans="1:9">
      <c r="A17165" s="775" t="str">
        <f>Table_wabobpsvr_AzureCalc_AzureCalcRateCard[[#This Row],[ServiceName]]&amp;Table_wabobpsvr_AzureCalc_AzureCalcRateCard[[#This Row],[Price_Level]]&amp;Table_wabobpsvr_AzureCalc_AzureCalcRateCard[[#This Row],[Region]]</f>
        <v>SQL Standard S2 Database DaysA15</v>
      </c>
      <c r="B17165" s="775">
        <v>15</v>
      </c>
      <c r="C17165" s="775" t="s">
        <v>1071</v>
      </c>
      <c r="D17165" s="775" t="s">
        <v>174</v>
      </c>
      <c r="E17165" s="775">
        <v>2.5996000000000001</v>
      </c>
      <c r="F17165" s="775" t="s">
        <v>752</v>
      </c>
      <c r="G17165" s="775" t="s">
        <v>3174</v>
      </c>
      <c r="H17165" s="775" t="s">
        <v>3175</v>
      </c>
      <c r="I17165" s="775" t="s">
        <v>6693</v>
      </c>
    </row>
    <row r="17166" spans="1:9">
      <c r="A17166" s="775" t="str">
        <f>Table_wabobpsvr_AzureCalc_AzureCalcRateCard[[#This Row],[ServiceName]]&amp;Table_wabobpsvr_AzureCalc_AzureCalcRateCard[[#This Row],[Price_Level]]&amp;Table_wabobpsvr_AzureCalc_AzureCalcRateCard[[#This Row],[Region]]</f>
        <v>SQL Standard S2 Database DaysB15</v>
      </c>
      <c r="B17166" s="775">
        <v>15</v>
      </c>
      <c r="C17166" s="775" t="s">
        <v>1071</v>
      </c>
      <c r="D17166" s="775" t="s">
        <v>175</v>
      </c>
      <c r="E17166" s="775">
        <v>2.5192000000000001</v>
      </c>
      <c r="F17166" s="775" t="s">
        <v>752</v>
      </c>
      <c r="G17166" s="775" t="s">
        <v>3174</v>
      </c>
      <c r="H17166" s="775" t="s">
        <v>3175</v>
      </c>
      <c r="I17166" s="775" t="s">
        <v>6693</v>
      </c>
    </row>
    <row r="17167" spans="1:9">
      <c r="A17167" s="775" t="str">
        <f>Table_wabobpsvr_AzureCalc_AzureCalcRateCard[[#This Row],[ServiceName]]&amp;Table_wabobpsvr_AzureCalc_AzureCalcRateCard[[#This Row],[Price_Level]]&amp;Table_wabobpsvr_AzureCalc_AzureCalcRateCard[[#This Row],[Region]]</f>
        <v>SQL Standard S2 Database DaysC15</v>
      </c>
      <c r="B17167" s="775">
        <v>15</v>
      </c>
      <c r="C17167" s="775" t="s">
        <v>1071</v>
      </c>
      <c r="D17167" s="775" t="s">
        <v>177</v>
      </c>
      <c r="E17167" s="775">
        <v>2.4388000000000001</v>
      </c>
      <c r="F17167" s="775" t="s">
        <v>752</v>
      </c>
      <c r="G17167" s="775" t="s">
        <v>3174</v>
      </c>
      <c r="H17167" s="775" t="s">
        <v>3175</v>
      </c>
      <c r="I17167" s="775" t="s">
        <v>6693</v>
      </c>
    </row>
    <row r="17168" spans="1:9">
      <c r="A17168" s="775" t="str">
        <f>Table_wabobpsvr_AzureCalc_AzureCalcRateCard[[#This Row],[ServiceName]]&amp;Table_wabobpsvr_AzureCalc_AzureCalcRateCard[[#This Row],[Price_Level]]&amp;Table_wabobpsvr_AzureCalc_AzureCalcRateCard[[#This Row],[Region]]</f>
        <v>SQL Standard S2 Database DaysD15</v>
      </c>
      <c r="B17168" s="775">
        <v>15</v>
      </c>
      <c r="C17168" s="775" t="s">
        <v>1071</v>
      </c>
      <c r="D17168" s="775" t="s">
        <v>176</v>
      </c>
      <c r="E17168" s="775">
        <v>2.3584000000000001</v>
      </c>
      <c r="F17168" s="775" t="s">
        <v>752</v>
      </c>
      <c r="G17168" s="775" t="s">
        <v>3174</v>
      </c>
      <c r="H17168" s="775" t="s">
        <v>3175</v>
      </c>
      <c r="I17168" s="775" t="s">
        <v>6693</v>
      </c>
    </row>
    <row r="17169" spans="1:9">
      <c r="A17169" s="775" t="str">
        <f>Table_wabobpsvr_AzureCalc_AzureCalcRateCard[[#This Row],[ServiceName]]&amp;Table_wabobpsvr_AzureCalc_AzureCalcRateCard[[#This Row],[Price_Level]]&amp;Table_wabobpsvr_AzureCalc_AzureCalcRateCard[[#This Row],[Region]]</f>
        <v>Basic_D2 VM (Windows)C16</v>
      </c>
      <c r="B17169" s="775">
        <v>16</v>
      </c>
      <c r="C17169" s="775" t="s">
        <v>87</v>
      </c>
      <c r="D17169" s="775" t="s">
        <v>177</v>
      </c>
      <c r="E17169" s="775">
        <v>0.29302</v>
      </c>
      <c r="F17169" s="775" t="s">
        <v>1097</v>
      </c>
      <c r="G17169" s="775" t="s">
        <v>2683</v>
      </c>
      <c r="H17169" s="775" t="s">
        <v>2684</v>
      </c>
      <c r="I17169" s="775" t="s">
        <v>4235</v>
      </c>
    </row>
    <row r="17170" spans="1:9">
      <c r="A17170" s="775" t="str">
        <f>Table_wabobpsvr_AzureCalc_AzureCalcRateCard[[#This Row],[ServiceName]]&amp;Table_wabobpsvr_AzureCalc_AzureCalcRateCard[[#This Row],[Price_Level]]&amp;Table_wabobpsvr_AzureCalc_AzureCalcRateCard[[#This Row],[Region]]</f>
        <v>A7 VM (Windows)A16</v>
      </c>
      <c r="B17170" s="775">
        <v>16</v>
      </c>
      <c r="C17170" s="775" t="s">
        <v>87</v>
      </c>
      <c r="D17170" s="775" t="s">
        <v>174</v>
      </c>
      <c r="E17170" s="775">
        <v>1.01908</v>
      </c>
      <c r="F17170" s="775" t="s">
        <v>694</v>
      </c>
      <c r="G17170" s="775" t="s">
        <v>2638</v>
      </c>
      <c r="H17170" s="775" t="s">
        <v>2639</v>
      </c>
      <c r="I17170" s="775" t="s">
        <v>4235</v>
      </c>
    </row>
    <row r="17171" spans="1:9">
      <c r="A17171" s="775" t="str">
        <f>Table_wabobpsvr_AzureCalc_AzureCalcRateCard[[#This Row],[ServiceName]]&amp;Table_wabobpsvr_AzureCalc_AzureCalcRateCard[[#This Row],[Price_Level]]&amp;Table_wabobpsvr_AzureCalc_AzureCalcRateCard[[#This Row],[Region]]</f>
        <v>A7 VM (Windows)B16</v>
      </c>
      <c r="B17171" s="775">
        <v>16</v>
      </c>
      <c r="C17171" s="775" t="s">
        <v>87</v>
      </c>
      <c r="D17171" s="775" t="s">
        <v>175</v>
      </c>
      <c r="E17171" s="775">
        <v>0.97719999999999996</v>
      </c>
      <c r="F17171" s="775" t="s">
        <v>694</v>
      </c>
      <c r="G17171" s="775" t="s">
        <v>2638</v>
      </c>
      <c r="H17171" s="775" t="s">
        <v>2639</v>
      </c>
      <c r="I17171" s="775" t="s">
        <v>4235</v>
      </c>
    </row>
    <row r="17172" spans="1:9">
      <c r="A17172" s="775" t="str">
        <f>Table_wabobpsvr_AzureCalc_AzureCalcRateCard[[#This Row],[ServiceName]]&amp;Table_wabobpsvr_AzureCalc_AzureCalcRateCard[[#This Row],[Price_Level]]&amp;Table_wabobpsvr_AzureCalc_AzureCalcRateCard[[#This Row],[Region]]</f>
        <v>A7 VM (Windows)C16</v>
      </c>
      <c r="B17172" s="775">
        <v>16</v>
      </c>
      <c r="C17172" s="775" t="s">
        <v>87</v>
      </c>
      <c r="D17172" s="775" t="s">
        <v>177</v>
      </c>
      <c r="E17172" s="775">
        <v>0.93532000000000004</v>
      </c>
      <c r="F17172" s="775" t="s">
        <v>694</v>
      </c>
      <c r="G17172" s="775" t="s">
        <v>2638</v>
      </c>
      <c r="H17172" s="775" t="s">
        <v>2639</v>
      </c>
      <c r="I17172" s="775" t="s">
        <v>4235</v>
      </c>
    </row>
    <row r="17173" spans="1:9">
      <c r="A17173" s="775" t="str">
        <f>Table_wabobpsvr_AzureCalc_AzureCalcRateCard[[#This Row],[ServiceName]]&amp;Table_wabobpsvr_AzureCalc_AzureCalcRateCard[[#This Row],[Price_Level]]&amp;Table_wabobpsvr_AzureCalc_AzureCalcRateCard[[#This Row],[Region]]</f>
        <v>Standard S2 Secondary Database DaysMOSP15</v>
      </c>
      <c r="B17173" s="775">
        <v>15</v>
      </c>
      <c r="C17173" s="775" t="s">
        <v>1071</v>
      </c>
      <c r="D17173" s="775" t="s">
        <v>606</v>
      </c>
      <c r="E17173" s="775">
        <v>2</v>
      </c>
      <c r="F17173" s="775" t="s">
        <v>1377</v>
      </c>
      <c r="G17173" s="775" t="s">
        <v>4235</v>
      </c>
      <c r="H17173" s="775" t="s">
        <v>4235</v>
      </c>
      <c r="I17173" s="775" t="s">
        <v>6694</v>
      </c>
    </row>
    <row r="17174" spans="1:9">
      <c r="A17174" s="775" t="str">
        <f>Table_wabobpsvr_AzureCalc_AzureCalcRateCard[[#This Row],[ServiceName]]&amp;Table_wabobpsvr_AzureCalc_AzureCalcRateCard[[#This Row],[Price_Level]]&amp;Table_wabobpsvr_AzureCalc_AzureCalcRateCard[[#This Row],[Region]]</f>
        <v>Standard S2 Secondary Database DaysA15</v>
      </c>
      <c r="B17174" s="775">
        <v>15</v>
      </c>
      <c r="C17174" s="775" t="s">
        <v>1071</v>
      </c>
      <c r="D17174" s="775" t="s">
        <v>174</v>
      </c>
      <c r="E17174" s="775">
        <v>1.94</v>
      </c>
      <c r="F17174" s="775" t="s">
        <v>1377</v>
      </c>
      <c r="G17174" s="775" t="s">
        <v>3437</v>
      </c>
      <c r="H17174" s="775" t="s">
        <v>3438</v>
      </c>
      <c r="I17174" s="775" t="s">
        <v>6694</v>
      </c>
    </row>
    <row r="17175" spans="1:9">
      <c r="A17175" s="775" t="str">
        <f>Table_wabobpsvr_AzureCalc_AzureCalcRateCard[[#This Row],[ServiceName]]&amp;Table_wabobpsvr_AzureCalc_AzureCalcRateCard[[#This Row],[Price_Level]]&amp;Table_wabobpsvr_AzureCalc_AzureCalcRateCard[[#This Row],[Region]]</f>
        <v>Standard S2 Secondary Database DaysB15</v>
      </c>
      <c r="B17175" s="775">
        <v>15</v>
      </c>
      <c r="C17175" s="775" t="s">
        <v>1071</v>
      </c>
      <c r="D17175" s="775" t="s">
        <v>175</v>
      </c>
      <c r="E17175" s="775">
        <v>1.88</v>
      </c>
      <c r="F17175" s="775" t="s">
        <v>1377</v>
      </c>
      <c r="G17175" s="775" t="s">
        <v>3437</v>
      </c>
      <c r="H17175" s="775" t="s">
        <v>3438</v>
      </c>
      <c r="I17175" s="775" t="s">
        <v>6694</v>
      </c>
    </row>
    <row r="17176" spans="1:9">
      <c r="A17176" s="775" t="str">
        <f>Table_wabobpsvr_AzureCalc_AzureCalcRateCard[[#This Row],[ServiceName]]&amp;Table_wabobpsvr_AzureCalc_AzureCalcRateCard[[#This Row],[Price_Level]]&amp;Table_wabobpsvr_AzureCalc_AzureCalcRateCard[[#This Row],[Region]]</f>
        <v>Standard S2 Secondary Database DaysC15</v>
      </c>
      <c r="B17176" s="775">
        <v>15</v>
      </c>
      <c r="C17176" s="775" t="s">
        <v>1071</v>
      </c>
      <c r="D17176" s="775" t="s">
        <v>177</v>
      </c>
      <c r="E17176" s="775">
        <v>1.82</v>
      </c>
      <c r="F17176" s="775" t="s">
        <v>1377</v>
      </c>
      <c r="G17176" s="775" t="s">
        <v>3437</v>
      </c>
      <c r="H17176" s="775" t="s">
        <v>3438</v>
      </c>
      <c r="I17176" s="775" t="s">
        <v>6694</v>
      </c>
    </row>
    <row r="17177" spans="1:9">
      <c r="A17177" s="775" t="str">
        <f>Table_wabobpsvr_AzureCalc_AzureCalcRateCard[[#This Row],[ServiceName]]&amp;Table_wabobpsvr_AzureCalc_AzureCalcRateCard[[#This Row],[Price_Level]]&amp;Table_wabobpsvr_AzureCalc_AzureCalcRateCard[[#This Row],[Region]]</f>
        <v>Standard S2 Secondary Database DaysD15</v>
      </c>
      <c r="B17177" s="775">
        <v>15</v>
      </c>
      <c r="C17177" s="775" t="s">
        <v>1071</v>
      </c>
      <c r="D17177" s="775" t="s">
        <v>176</v>
      </c>
      <c r="E17177" s="775">
        <v>1.76</v>
      </c>
      <c r="F17177" s="775" t="s">
        <v>1377</v>
      </c>
      <c r="G17177" s="775" t="s">
        <v>3437</v>
      </c>
      <c r="H17177" s="775" t="s">
        <v>3438</v>
      </c>
      <c r="I17177" s="775" t="s">
        <v>6694</v>
      </c>
    </row>
    <row r="17178" spans="1:9">
      <c r="A17178" s="775" t="str">
        <f>Table_wabobpsvr_AzureCalc_AzureCalcRateCard[[#This Row],[ServiceName]]&amp;Table_wabobpsvr_AzureCalc_AzureCalcRateCard[[#This Row],[Price_Level]]&amp;Table_wabobpsvr_AzureCalc_AzureCalcRateCard[[#This Row],[Region]]</f>
        <v>A7 VM (Windows)D16</v>
      </c>
      <c r="B17178" s="775">
        <v>16</v>
      </c>
      <c r="C17178" s="775" t="s">
        <v>87</v>
      </c>
      <c r="D17178" s="775" t="s">
        <v>176</v>
      </c>
      <c r="E17178" s="775">
        <v>0.89344000000000001</v>
      </c>
      <c r="F17178" s="775" t="s">
        <v>694</v>
      </c>
      <c r="G17178" s="775" t="s">
        <v>2638</v>
      </c>
      <c r="H17178" s="775" t="s">
        <v>2639</v>
      </c>
      <c r="I17178" s="775" t="s">
        <v>4235</v>
      </c>
    </row>
    <row r="17179" spans="1:9">
      <c r="A17179" s="775" t="str">
        <f>Table_wabobpsvr_AzureCalc_AzureCalcRateCard[[#This Row],[ServiceName]]&amp;Table_wabobpsvr_AzureCalc_AzureCalcRateCard[[#This Row],[Price_Level]]&amp;Table_wabobpsvr_AzureCalc_AzureCalcRateCard[[#This Row],[Region]]</f>
        <v>S1 DocumentDB HoursC2</v>
      </c>
      <c r="B17179" s="775">
        <v>2</v>
      </c>
      <c r="C17179" s="775" t="s">
        <v>87</v>
      </c>
      <c r="D17179" s="775" t="s">
        <v>177</v>
      </c>
      <c r="E17179" s="775">
        <v>999999</v>
      </c>
      <c r="F17179" s="775" t="s">
        <v>4314</v>
      </c>
      <c r="G17179" s="775"/>
      <c r="H17179" s="775"/>
      <c r="I17179" s="775"/>
    </row>
    <row r="17180" spans="1:9">
      <c r="A17180" s="775" t="str">
        <f>Table_wabobpsvr_AzureCalc_AzureCalcRateCard[[#This Row],[ServiceName]]&amp;Table_wabobpsvr_AzureCalc_AzureCalcRateCard[[#This Row],[Price_Level]]&amp;Table_wabobpsvr_AzureCalc_AzureCalcRateCard[[#This Row],[Region]]</f>
        <v>Basic_D2 VM (Windows)D16</v>
      </c>
      <c r="B17180" s="775">
        <v>16</v>
      </c>
      <c r="C17180" s="775" t="s">
        <v>87</v>
      </c>
      <c r="D17180" s="775" t="s">
        <v>176</v>
      </c>
      <c r="E17180" s="775">
        <v>0.28336</v>
      </c>
      <c r="F17180" s="775" t="s">
        <v>1097</v>
      </c>
      <c r="G17180" s="775" t="s">
        <v>2683</v>
      </c>
      <c r="H17180" s="775" t="s">
        <v>2684</v>
      </c>
      <c r="I17180" s="775" t="s">
        <v>4235</v>
      </c>
    </row>
    <row r="17181" spans="1:9">
      <c r="A17181" s="775" t="str">
        <f>Table_wabobpsvr_AzureCalc_AzureCalcRateCard[[#This Row],[ServiceName]]&amp;Table_wabobpsvr_AzureCalc_AzureCalcRateCard[[#This Row],[Price_Level]]&amp;Table_wabobpsvr_AzureCalc_AzureCalcRateCard[[#This Row],[Region]]</f>
        <v>Standard Messaging OperationsB</v>
      </c>
      <c r="B17181" s="775"/>
      <c r="C17181" s="775" t="s">
        <v>1211</v>
      </c>
      <c r="D17181" s="775" t="s">
        <v>175</v>
      </c>
      <c r="E17181" s="775">
        <v>0.752</v>
      </c>
      <c r="F17181" s="775" t="s">
        <v>1220</v>
      </c>
      <c r="G17181" s="775" t="s">
        <v>2467</v>
      </c>
      <c r="H17181" s="775" t="s">
        <v>2468</v>
      </c>
      <c r="I17181" s="775" t="s">
        <v>6069</v>
      </c>
    </row>
    <row r="17182" spans="1:9">
      <c r="A17182" s="775" t="str">
        <f>Table_wabobpsvr_AzureCalc_AzureCalcRateCard[[#This Row],[ServiceName]]&amp;Table_wabobpsvr_AzureCalc_AzureCalcRateCard[[#This Row],[Price_Level]]&amp;Table_wabobpsvr_AzureCalc_AzureCalcRateCard[[#This Row],[Region]]</f>
        <v>Standard Messaging OperationsC</v>
      </c>
      <c r="B17182" s="775"/>
      <c r="C17182" s="775" t="s">
        <v>1211</v>
      </c>
      <c r="D17182" s="775" t="s">
        <v>177</v>
      </c>
      <c r="E17182" s="775">
        <v>0.72799999999999998</v>
      </c>
      <c r="F17182" s="775" t="s">
        <v>1220</v>
      </c>
      <c r="G17182" s="775" t="s">
        <v>2467</v>
      </c>
      <c r="H17182" s="775" t="s">
        <v>2468</v>
      </c>
      <c r="I17182" s="775" t="s">
        <v>6069</v>
      </c>
    </row>
    <row r="17183" spans="1:9">
      <c r="A17183" s="775" t="str">
        <f>Table_wabobpsvr_AzureCalc_AzureCalcRateCard[[#This Row],[ServiceName]]&amp;Table_wabobpsvr_AzureCalc_AzureCalcRateCard[[#This Row],[Price_Level]]&amp;Table_wabobpsvr_AzureCalc_AzureCalcRateCard[[#This Row],[Region]]</f>
        <v>Standard Messaging OperationsD</v>
      </c>
      <c r="B17183" s="775"/>
      <c r="C17183" s="775" t="s">
        <v>1211</v>
      </c>
      <c r="D17183" s="775" t="s">
        <v>176</v>
      </c>
      <c r="E17183" s="775">
        <v>0.70399999999999996</v>
      </c>
      <c r="F17183" s="775" t="s">
        <v>1220</v>
      </c>
      <c r="G17183" s="775" t="s">
        <v>2467</v>
      </c>
      <c r="H17183" s="775" t="s">
        <v>2468</v>
      </c>
      <c r="I17183" s="775" t="s">
        <v>6069</v>
      </c>
    </row>
    <row r="17184" spans="1:9">
      <c r="A17184" s="775" t="str">
        <f>Table_wabobpsvr_AzureCalc_AzureCalcRateCard[[#This Row],[ServiceName]]&amp;Table_wabobpsvr_AzureCalc_AzureCalcRateCard[[#This Row],[Price_Level]]&amp;Table_wabobpsvr_AzureCalc_AzureCalcRateCard[[#This Row],[Region]]</f>
        <v>Standard Messaging Operations - FreeMOSP</v>
      </c>
      <c r="B17184" s="775"/>
      <c r="C17184" s="775" t="s">
        <v>1211</v>
      </c>
      <c r="D17184" s="775" t="s">
        <v>606</v>
      </c>
      <c r="E17184" s="775">
        <v>0</v>
      </c>
      <c r="F17184" s="775" t="s">
        <v>1378</v>
      </c>
      <c r="G17184" s="775" t="s">
        <v>4235</v>
      </c>
      <c r="H17184" s="775" t="s">
        <v>4235</v>
      </c>
      <c r="I17184" s="775" t="s">
        <v>6069</v>
      </c>
    </row>
    <row r="17185" spans="1:9">
      <c r="A17185" s="775" t="str">
        <f>Table_wabobpsvr_AzureCalc_AzureCalcRateCard[[#This Row],[ServiceName]]&amp;Table_wabobpsvr_AzureCalc_AzureCalcRateCard[[#This Row],[Price_Level]]&amp;Table_wabobpsvr_AzureCalc_AzureCalcRateCard[[#This Row],[Region]]</f>
        <v>Standard Messaging Operations - FreeA</v>
      </c>
      <c r="B17185" s="775"/>
      <c r="C17185" s="775" t="s">
        <v>1211</v>
      </c>
      <c r="D17185" s="775" t="s">
        <v>174</v>
      </c>
      <c r="E17185" s="775">
        <v>0</v>
      </c>
      <c r="F17185" s="775" t="s">
        <v>1378</v>
      </c>
      <c r="G17185" s="775" t="s">
        <v>2467</v>
      </c>
      <c r="H17185" s="775" t="s">
        <v>2468</v>
      </c>
      <c r="I17185" s="775" t="s">
        <v>6069</v>
      </c>
    </row>
    <row r="17186" spans="1:9">
      <c r="A17186" s="775" t="str">
        <f>Table_wabobpsvr_AzureCalc_AzureCalcRateCard[[#This Row],[ServiceName]]&amp;Table_wabobpsvr_AzureCalc_AzureCalcRateCard[[#This Row],[Price_Level]]&amp;Table_wabobpsvr_AzureCalc_AzureCalcRateCard[[#This Row],[Region]]</f>
        <v>Standard Messaging Operations - FreeB</v>
      </c>
      <c r="B17186" s="775"/>
      <c r="C17186" s="775" t="s">
        <v>1211</v>
      </c>
      <c r="D17186" s="775" t="s">
        <v>175</v>
      </c>
      <c r="E17186" s="775">
        <v>0</v>
      </c>
      <c r="F17186" s="775" t="s">
        <v>1378</v>
      </c>
      <c r="G17186" s="775" t="s">
        <v>2467</v>
      </c>
      <c r="H17186" s="775" t="s">
        <v>2468</v>
      </c>
      <c r="I17186" s="775" t="s">
        <v>6069</v>
      </c>
    </row>
    <row r="17187" spans="1:9">
      <c r="A17187" s="775" t="str">
        <f>Table_wabobpsvr_AzureCalc_AzureCalcRateCard[[#This Row],[ServiceName]]&amp;Table_wabobpsvr_AzureCalc_AzureCalcRateCard[[#This Row],[Price_Level]]&amp;Table_wabobpsvr_AzureCalc_AzureCalcRateCard[[#This Row],[Region]]</f>
        <v>Standard Messaging Operations - FreeC</v>
      </c>
      <c r="B17187" s="775"/>
      <c r="C17187" s="775" t="s">
        <v>1211</v>
      </c>
      <c r="D17187" s="775" t="s">
        <v>177</v>
      </c>
      <c r="E17187" s="775">
        <v>0</v>
      </c>
      <c r="F17187" s="775" t="s">
        <v>1378</v>
      </c>
      <c r="G17187" s="775" t="s">
        <v>2467</v>
      </c>
      <c r="H17187" s="775" t="s">
        <v>2468</v>
      </c>
      <c r="I17187" s="775" t="s">
        <v>6069</v>
      </c>
    </row>
    <row r="17188" spans="1:9">
      <c r="A17188" s="775" t="str">
        <f>Table_wabobpsvr_AzureCalc_AzureCalcRateCard[[#This Row],[ServiceName]]&amp;Table_wabobpsvr_AzureCalc_AzureCalcRateCard[[#This Row],[Price_Level]]&amp;Table_wabobpsvr_AzureCalc_AzureCalcRateCard[[#This Row],[Region]]</f>
        <v>Standard Messaging Operations - FreeD</v>
      </c>
      <c r="B17188" s="775"/>
      <c r="C17188" s="775" t="s">
        <v>1211</v>
      </c>
      <c r="D17188" s="775" t="s">
        <v>176</v>
      </c>
      <c r="E17188" s="775">
        <v>0</v>
      </c>
      <c r="F17188" s="775" t="s">
        <v>1378</v>
      </c>
      <c r="G17188" s="775" t="s">
        <v>2467</v>
      </c>
      <c r="H17188" s="775" t="s">
        <v>2468</v>
      </c>
      <c r="I17188" s="775" t="s">
        <v>6069</v>
      </c>
    </row>
    <row r="17189" spans="1:9">
      <c r="A17189" s="775" t="str">
        <f>Table_wabobpsvr_AzureCalc_AzureCalcRateCard[[#This Row],[ServiceName]]&amp;Table_wabobpsvr_AzureCalc_AzureCalcRateCard[[#This Row],[Price_Level]]&amp;Table_wabobpsvr_AzureCalc_AzureCalcRateCard[[#This Row],[Region]]</f>
        <v>Standard Messaging Operations - Tier 2MOSP</v>
      </c>
      <c r="B17189" s="775"/>
      <c r="C17189" s="775" t="s">
        <v>1211</v>
      </c>
      <c r="D17189" s="775" t="s">
        <v>606</v>
      </c>
      <c r="E17189" s="775">
        <v>0.5</v>
      </c>
      <c r="F17189" s="775" t="s">
        <v>1379</v>
      </c>
      <c r="G17189" s="775" t="s">
        <v>4235</v>
      </c>
      <c r="H17189" s="775" t="s">
        <v>4235</v>
      </c>
      <c r="I17189" s="775" t="s">
        <v>6069</v>
      </c>
    </row>
    <row r="17190" spans="1:9">
      <c r="A17190" s="775" t="str">
        <f>Table_wabobpsvr_AzureCalc_AzureCalcRateCard[[#This Row],[ServiceName]]&amp;Table_wabobpsvr_AzureCalc_AzureCalcRateCard[[#This Row],[Price_Level]]&amp;Table_wabobpsvr_AzureCalc_AzureCalcRateCard[[#This Row],[Region]]</f>
        <v>Standard Messaging Operations - Tier 2A</v>
      </c>
      <c r="B17190" s="775"/>
      <c r="C17190" s="775" t="s">
        <v>1211</v>
      </c>
      <c r="D17190" s="775" t="s">
        <v>174</v>
      </c>
      <c r="E17190" s="775">
        <v>0.77600000000000002</v>
      </c>
      <c r="F17190" s="775" t="s">
        <v>1379</v>
      </c>
      <c r="G17190" s="775" t="s">
        <v>2467</v>
      </c>
      <c r="H17190" s="775" t="s">
        <v>2468</v>
      </c>
      <c r="I17190" s="775" t="s">
        <v>6069</v>
      </c>
    </row>
    <row r="17191" spans="1:9">
      <c r="A17191" s="775" t="str">
        <f>Table_wabobpsvr_AzureCalc_AzureCalcRateCard[[#This Row],[ServiceName]]&amp;Table_wabobpsvr_AzureCalc_AzureCalcRateCard[[#This Row],[Price_Level]]&amp;Table_wabobpsvr_AzureCalc_AzureCalcRateCard[[#This Row],[Region]]</f>
        <v>Standard Messaging Operations - Tier 2B</v>
      </c>
      <c r="B17191" s="775"/>
      <c r="C17191" s="775" t="s">
        <v>1211</v>
      </c>
      <c r="D17191" s="775" t="s">
        <v>175</v>
      </c>
      <c r="E17191" s="775">
        <v>0.752</v>
      </c>
      <c r="F17191" s="775" t="s">
        <v>1379</v>
      </c>
      <c r="G17191" s="775" t="s">
        <v>2467</v>
      </c>
      <c r="H17191" s="775" t="s">
        <v>2468</v>
      </c>
      <c r="I17191" s="775" t="s">
        <v>6069</v>
      </c>
    </row>
    <row r="17192" spans="1:9">
      <c r="A17192" s="775" t="str">
        <f>Table_wabobpsvr_AzureCalc_AzureCalcRateCard[[#This Row],[ServiceName]]&amp;Table_wabobpsvr_AzureCalc_AzureCalcRateCard[[#This Row],[Price_Level]]&amp;Table_wabobpsvr_AzureCalc_AzureCalcRateCard[[#This Row],[Region]]</f>
        <v>Standard Messaging Operations - Tier 2C</v>
      </c>
      <c r="B17192" s="775"/>
      <c r="C17192" s="775" t="s">
        <v>1211</v>
      </c>
      <c r="D17192" s="775" t="s">
        <v>177</v>
      </c>
      <c r="E17192" s="775">
        <v>0.72799999999999998</v>
      </c>
      <c r="F17192" s="775" t="s">
        <v>1379</v>
      </c>
      <c r="G17192" s="775" t="s">
        <v>2467</v>
      </c>
      <c r="H17192" s="775" t="s">
        <v>2468</v>
      </c>
      <c r="I17192" s="775" t="s">
        <v>6069</v>
      </c>
    </row>
    <row r="17193" spans="1:9">
      <c r="A17193" s="775" t="str">
        <f>Table_wabobpsvr_AzureCalc_AzureCalcRateCard[[#This Row],[ServiceName]]&amp;Table_wabobpsvr_AzureCalc_AzureCalcRateCard[[#This Row],[Price_Level]]&amp;Table_wabobpsvr_AzureCalc_AzureCalcRateCard[[#This Row],[Region]]</f>
        <v>Standard Messaging Operations - Tier 2D</v>
      </c>
      <c r="B17193" s="775"/>
      <c r="C17193" s="775" t="s">
        <v>1211</v>
      </c>
      <c r="D17193" s="775" t="s">
        <v>176</v>
      </c>
      <c r="E17193" s="775">
        <v>0.70399999999999996</v>
      </c>
      <c r="F17193" s="775" t="s">
        <v>1379</v>
      </c>
      <c r="G17193" s="775" t="s">
        <v>2467</v>
      </c>
      <c r="H17193" s="775" t="s">
        <v>2468</v>
      </c>
      <c r="I17193" s="775" t="s">
        <v>6069</v>
      </c>
    </row>
    <row r="17194" spans="1:9">
      <c r="A17194" s="775" t="str">
        <f>Table_wabobpsvr_AzureCalc_AzureCalcRateCard[[#This Row],[ServiceName]]&amp;Table_wabobpsvr_AzureCalc_AzureCalcRateCard[[#This Row],[Price_Level]]&amp;Table_wabobpsvr_AzureCalc_AzureCalcRateCard[[#This Row],[Region]]</f>
        <v>Standard Messaging Operations - Tier 3MOSP</v>
      </c>
      <c r="B17194" s="775"/>
      <c r="C17194" s="775" t="s">
        <v>1211</v>
      </c>
      <c r="D17194" s="775" t="s">
        <v>606</v>
      </c>
      <c r="E17194" s="775">
        <v>0.2</v>
      </c>
      <c r="F17194" s="775" t="s">
        <v>1380</v>
      </c>
      <c r="G17194" s="775" t="s">
        <v>4235</v>
      </c>
      <c r="H17194" s="775" t="s">
        <v>4235</v>
      </c>
      <c r="I17194" s="775" t="s">
        <v>6069</v>
      </c>
    </row>
    <row r="17195" spans="1:9">
      <c r="A17195" s="775" t="str">
        <f>Table_wabobpsvr_AzureCalc_AzureCalcRateCard[[#This Row],[ServiceName]]&amp;Table_wabobpsvr_AzureCalc_AzureCalcRateCard[[#This Row],[Price_Level]]&amp;Table_wabobpsvr_AzureCalc_AzureCalcRateCard[[#This Row],[Region]]</f>
        <v>Standard Messaging Operations - Tier 3A</v>
      </c>
      <c r="B17195" s="775"/>
      <c r="C17195" s="775" t="s">
        <v>1211</v>
      </c>
      <c r="D17195" s="775" t="s">
        <v>174</v>
      </c>
      <c r="E17195" s="775">
        <v>0.77600000000000002</v>
      </c>
      <c r="F17195" s="775" t="s">
        <v>1380</v>
      </c>
      <c r="G17195" s="775" t="s">
        <v>2467</v>
      </c>
      <c r="H17195" s="775" t="s">
        <v>2468</v>
      </c>
      <c r="I17195" s="775" t="s">
        <v>6069</v>
      </c>
    </row>
    <row r="17196" spans="1:9">
      <c r="A17196" s="775" t="str">
        <f>Table_wabobpsvr_AzureCalc_AzureCalcRateCard[[#This Row],[ServiceName]]&amp;Table_wabobpsvr_AzureCalc_AzureCalcRateCard[[#This Row],[Price_Level]]&amp;Table_wabobpsvr_AzureCalc_AzureCalcRateCard[[#This Row],[Region]]</f>
        <v>Standard Messaging Operations - Tier 3B</v>
      </c>
      <c r="B17196" s="775"/>
      <c r="C17196" s="775" t="s">
        <v>1211</v>
      </c>
      <c r="D17196" s="775" t="s">
        <v>175</v>
      </c>
      <c r="E17196" s="775">
        <v>0.752</v>
      </c>
      <c r="F17196" s="775" t="s">
        <v>1380</v>
      </c>
      <c r="G17196" s="775" t="s">
        <v>2467</v>
      </c>
      <c r="H17196" s="775" t="s">
        <v>2468</v>
      </c>
      <c r="I17196" s="775" t="s">
        <v>6069</v>
      </c>
    </row>
    <row r="17197" spans="1:9">
      <c r="A17197" s="775" t="str">
        <f>Table_wabobpsvr_AzureCalc_AzureCalcRateCard[[#This Row],[ServiceName]]&amp;Table_wabobpsvr_AzureCalc_AzureCalcRateCard[[#This Row],[Price_Level]]&amp;Table_wabobpsvr_AzureCalc_AzureCalcRateCard[[#This Row],[Region]]</f>
        <v>Standard Messaging Operations - Tier 3C</v>
      </c>
      <c r="B17197" s="775"/>
      <c r="C17197" s="775" t="s">
        <v>1211</v>
      </c>
      <c r="D17197" s="775" t="s">
        <v>177</v>
      </c>
      <c r="E17197" s="775">
        <v>0.72799999999999998</v>
      </c>
      <c r="F17197" s="775" t="s">
        <v>1380</v>
      </c>
      <c r="G17197" s="775" t="s">
        <v>2467</v>
      </c>
      <c r="H17197" s="775" t="s">
        <v>2468</v>
      </c>
      <c r="I17197" s="775" t="s">
        <v>6069</v>
      </c>
    </row>
    <row r="17198" spans="1:9">
      <c r="A17198" s="775" t="str">
        <f>Table_wabobpsvr_AzureCalc_AzureCalcRateCard[[#This Row],[ServiceName]]&amp;Table_wabobpsvr_AzureCalc_AzureCalcRateCard[[#This Row],[Price_Level]]&amp;Table_wabobpsvr_AzureCalc_AzureCalcRateCard[[#This Row],[Region]]</f>
        <v>Standard Messaging Operations - Tier 3D</v>
      </c>
      <c r="B17198" s="775"/>
      <c r="C17198" s="775" t="s">
        <v>1211</v>
      </c>
      <c r="D17198" s="775" t="s">
        <v>176</v>
      </c>
      <c r="E17198" s="775">
        <v>0.70399999999999996</v>
      </c>
      <c r="F17198" s="775" t="s">
        <v>1380</v>
      </c>
      <c r="G17198" s="775" t="s">
        <v>2467</v>
      </c>
      <c r="H17198" s="775" t="s">
        <v>2468</v>
      </c>
      <c r="I17198" s="775" t="s">
        <v>6069</v>
      </c>
    </row>
    <row r="17199" spans="1:9">
      <c r="A17199" s="775" t="str">
        <f>Table_wabobpsvr_AzureCalc_AzureCalcRateCard[[#This Row],[ServiceName]]&amp;Table_wabobpsvr_AzureCalc_AzureCalcRateCard[[#This Row],[Price_Level]]&amp;Table_wabobpsvr_AzureCalc_AzureCalcRateCard[[#This Row],[Region]]</f>
        <v>High Frequency Cloud ActivityB4</v>
      </c>
      <c r="B17199" s="775">
        <v>4</v>
      </c>
      <c r="C17199" s="775" t="s">
        <v>1301</v>
      </c>
      <c r="D17199" s="775" t="s">
        <v>175</v>
      </c>
      <c r="E17199" s="775">
        <v>0.94</v>
      </c>
      <c r="F17199" s="775" t="s">
        <v>1302</v>
      </c>
      <c r="G17199" s="775" t="s">
        <v>3402</v>
      </c>
      <c r="H17199" s="775" t="s">
        <v>3403</v>
      </c>
      <c r="I17199" s="775" t="s">
        <v>4667</v>
      </c>
    </row>
    <row r="17200" spans="1:9">
      <c r="A17200" s="775" t="str">
        <f>Table_wabobpsvr_AzureCalc_AzureCalcRateCard[[#This Row],[ServiceName]]&amp;Table_wabobpsvr_AzureCalc_AzureCalcRateCard[[#This Row],[Price_Level]]&amp;Table_wabobpsvr_AzureCalc_AzureCalcRateCard[[#This Row],[Region]]</f>
        <v>High Frequency Cloud ActivityC4</v>
      </c>
      <c r="B17200" s="775">
        <v>4</v>
      </c>
      <c r="C17200" s="775" t="s">
        <v>1301</v>
      </c>
      <c r="D17200" s="775" t="s">
        <v>177</v>
      </c>
      <c r="E17200" s="775">
        <v>0.91</v>
      </c>
      <c r="F17200" s="775" t="s">
        <v>1302</v>
      </c>
      <c r="G17200" s="775" t="s">
        <v>3402</v>
      </c>
      <c r="H17200" s="775" t="s">
        <v>3403</v>
      </c>
      <c r="I17200" s="775" t="s">
        <v>4667</v>
      </c>
    </row>
    <row r="17201" spans="1:9">
      <c r="A17201" s="775" t="str">
        <f>Table_wabobpsvr_AzureCalc_AzureCalcRateCard[[#This Row],[ServiceName]]&amp;Table_wabobpsvr_AzureCalc_AzureCalcRateCard[[#This Row],[Price_Level]]&amp;Table_wabobpsvr_AzureCalc_AzureCalcRateCard[[#This Row],[Region]]</f>
        <v>High Frequency Cloud ActivityD4</v>
      </c>
      <c r="B17201" s="775">
        <v>4</v>
      </c>
      <c r="C17201" s="775" t="s">
        <v>1301</v>
      </c>
      <c r="D17201" s="775" t="s">
        <v>176</v>
      </c>
      <c r="E17201" s="775">
        <v>0.88</v>
      </c>
      <c r="F17201" s="775" t="s">
        <v>1302</v>
      </c>
      <c r="G17201" s="775" t="s">
        <v>3402</v>
      </c>
      <c r="H17201" s="775" t="s">
        <v>3403</v>
      </c>
      <c r="I17201" s="775" t="s">
        <v>4667</v>
      </c>
    </row>
    <row r="17202" spans="1:9">
      <c r="A17202" s="775" t="str">
        <f>Table_wabobpsvr_AzureCalc_AzureCalcRateCard[[#This Row],[ServiceName]]&amp;Table_wabobpsvr_AzureCalc_AzureCalcRateCard[[#This Row],[Price_Level]]&amp;Table_wabobpsvr_AzureCalc_AzureCalcRateCard[[#This Row],[Region]]</f>
        <v>High Frequency On Premises ActivityMOSP4</v>
      </c>
      <c r="B17202" s="775">
        <v>4</v>
      </c>
      <c r="C17202" s="775" t="s">
        <v>1301</v>
      </c>
      <c r="D17202" s="775" t="s">
        <v>606</v>
      </c>
      <c r="E17202" s="775">
        <v>2.5</v>
      </c>
      <c r="F17202" s="775" t="s">
        <v>1303</v>
      </c>
      <c r="G17202" s="775" t="s">
        <v>4235</v>
      </c>
      <c r="H17202" s="775" t="s">
        <v>4235</v>
      </c>
      <c r="I17202" s="775" t="s">
        <v>4670</v>
      </c>
    </row>
    <row r="17203" spans="1:9">
      <c r="A17203" s="775" t="str">
        <f>Table_wabobpsvr_AzureCalc_AzureCalcRateCard[[#This Row],[ServiceName]]&amp;Table_wabobpsvr_AzureCalc_AzureCalcRateCard[[#This Row],[Price_Level]]&amp;Table_wabobpsvr_AzureCalc_AzureCalcRateCard[[#This Row],[Region]]</f>
        <v>High Frequency On Premises ActivityA4</v>
      </c>
      <c r="B17203" s="775">
        <v>4</v>
      </c>
      <c r="C17203" s="775" t="s">
        <v>1301</v>
      </c>
      <c r="D17203" s="775" t="s">
        <v>174</v>
      </c>
      <c r="E17203" s="775">
        <v>2.4249999999999998</v>
      </c>
      <c r="F17203" s="775" t="s">
        <v>1303</v>
      </c>
      <c r="G17203" s="775" t="s">
        <v>3404</v>
      </c>
      <c r="H17203" s="775" t="s">
        <v>3405</v>
      </c>
      <c r="I17203" s="775" t="s">
        <v>4670</v>
      </c>
    </row>
    <row r="17204" spans="1:9">
      <c r="A17204" s="775" t="str">
        <f>Table_wabobpsvr_AzureCalc_AzureCalcRateCard[[#This Row],[ServiceName]]&amp;Table_wabobpsvr_AzureCalc_AzureCalcRateCard[[#This Row],[Price_Level]]&amp;Table_wabobpsvr_AzureCalc_AzureCalcRateCard[[#This Row],[Region]]</f>
        <v>High Frequency On Premises ActivityB4</v>
      </c>
      <c r="B17204" s="775">
        <v>4</v>
      </c>
      <c r="C17204" s="775" t="s">
        <v>1301</v>
      </c>
      <c r="D17204" s="775" t="s">
        <v>175</v>
      </c>
      <c r="E17204" s="775">
        <v>2.35</v>
      </c>
      <c r="F17204" s="775" t="s">
        <v>1303</v>
      </c>
      <c r="G17204" s="775" t="s">
        <v>3404</v>
      </c>
      <c r="H17204" s="775" t="s">
        <v>3405</v>
      </c>
      <c r="I17204" s="775" t="s">
        <v>4670</v>
      </c>
    </row>
    <row r="17205" spans="1:9">
      <c r="A17205" s="775" t="str">
        <f>Table_wabobpsvr_AzureCalc_AzureCalcRateCard[[#This Row],[ServiceName]]&amp;Table_wabobpsvr_AzureCalc_AzureCalcRateCard[[#This Row],[Price_Level]]&amp;Table_wabobpsvr_AzureCalc_AzureCalcRateCard[[#This Row],[Region]]</f>
        <v>Encoder (Output GB)MOSP2</v>
      </c>
      <c r="B17205" s="775">
        <v>2</v>
      </c>
      <c r="C17205" s="775" t="s">
        <v>4235</v>
      </c>
      <c r="D17205" s="775" t="s">
        <v>606</v>
      </c>
      <c r="E17205" s="775">
        <v>999999</v>
      </c>
      <c r="F17205" s="775" t="s">
        <v>1317</v>
      </c>
      <c r="G17205" s="775" t="s">
        <v>4235</v>
      </c>
      <c r="H17205" s="775" t="s">
        <v>4235</v>
      </c>
      <c r="I17205" s="775" t="s">
        <v>4235</v>
      </c>
    </row>
    <row r="17206" spans="1:9">
      <c r="A17206" s="775" t="str">
        <f>Table_wabobpsvr_AzureCalc_AzureCalcRateCard[[#This Row],[ServiceName]]&amp;Table_wabobpsvr_AzureCalc_AzureCalcRateCard[[#This Row],[Price_Level]]&amp;Table_wabobpsvr_AzureCalc_AzureCalcRateCard[[#This Row],[Region]]</f>
        <v>Encoder (Output GB)A2</v>
      </c>
      <c r="B17206" s="775">
        <v>2</v>
      </c>
      <c r="C17206" s="775" t="s">
        <v>4235</v>
      </c>
      <c r="D17206" s="775" t="s">
        <v>174</v>
      </c>
      <c r="E17206" s="775">
        <v>999999</v>
      </c>
      <c r="F17206" s="775" t="s">
        <v>1317</v>
      </c>
      <c r="G17206" s="775" t="s">
        <v>4235</v>
      </c>
      <c r="H17206" s="775" t="s">
        <v>4235</v>
      </c>
      <c r="I17206" s="775" t="s">
        <v>4235</v>
      </c>
    </row>
    <row r="17207" spans="1:9">
      <c r="A17207" s="775" t="str">
        <f>Table_wabobpsvr_AzureCalc_AzureCalcRateCard[[#This Row],[ServiceName]]&amp;Table_wabobpsvr_AzureCalc_AzureCalcRateCard[[#This Row],[Price_Level]]&amp;Table_wabobpsvr_AzureCalc_AzureCalcRateCard[[#This Row],[Region]]</f>
        <v>Encoder (Output GB)B2</v>
      </c>
      <c r="B17207" s="775">
        <v>2</v>
      </c>
      <c r="C17207" s="775" t="s">
        <v>4235</v>
      </c>
      <c r="D17207" s="775" t="s">
        <v>175</v>
      </c>
      <c r="E17207" s="775">
        <v>999999</v>
      </c>
      <c r="F17207" s="775" t="s">
        <v>1317</v>
      </c>
      <c r="G17207" s="775" t="s">
        <v>4235</v>
      </c>
      <c r="H17207" s="775" t="s">
        <v>4235</v>
      </c>
      <c r="I17207" s="775" t="s">
        <v>4235</v>
      </c>
    </row>
    <row r="17208" spans="1:9">
      <c r="A17208" s="1039" t="str">
        <f>Table_wabobpsvr_AzureCalc_AzureCalcRateCard[[#This Row],[ServiceName]]&amp;Table_wabobpsvr_AzureCalc_AzureCalcRateCard[[#This Row],[Price_Level]]&amp;Table_wabobpsvr_AzureCalc_AzureCalcRateCard[[#This Row],[Region]]</f>
        <v>Encoder (Output GB)C2</v>
      </c>
      <c r="B17208" s="1039">
        <v>2</v>
      </c>
      <c r="C17208" s="1039" t="s">
        <v>4235</v>
      </c>
      <c r="D17208" s="1039" t="s">
        <v>177</v>
      </c>
      <c r="E17208" s="1039">
        <v>999999</v>
      </c>
      <c r="F17208" s="1039" t="s">
        <v>1317</v>
      </c>
      <c r="G17208" s="775" t="s">
        <v>4235</v>
      </c>
      <c r="H17208" s="775" t="s">
        <v>4235</v>
      </c>
      <c r="I17208" s="775" t="s">
        <v>4235</v>
      </c>
    </row>
    <row r="17209" spans="1:9">
      <c r="A17209" s="1039" t="str">
        <f>Table_wabobpsvr_AzureCalc_AzureCalcRateCard[[#This Row],[ServiceName]]&amp;Table_wabobpsvr_AzureCalc_AzureCalcRateCard[[#This Row],[Price_Level]]&amp;Table_wabobpsvr_AzureCalc_AzureCalcRateCard[[#This Row],[Region]]</f>
        <v>Basic Memory Intensive Batch InstancesD15</v>
      </c>
      <c r="B17209" s="1039">
        <v>15</v>
      </c>
      <c r="C17209" s="1039" t="s">
        <v>4235</v>
      </c>
      <c r="D17209" s="1039" t="s">
        <v>176</v>
      </c>
      <c r="E17209" s="1039">
        <v>999999</v>
      </c>
      <c r="F17209" s="1039" t="s">
        <v>1297</v>
      </c>
      <c r="G17209" s="775" t="s">
        <v>4235</v>
      </c>
      <c r="H17209" s="775" t="s">
        <v>4235</v>
      </c>
      <c r="I17209" s="775" t="s">
        <v>4235</v>
      </c>
    </row>
    <row r="17210" spans="1:9">
      <c r="A17210" s="1039" t="str">
        <f>Table_wabobpsvr_AzureCalc_AzureCalcRateCard[[#This Row],[ServiceName]]&amp;Table_wabobpsvr_AzureCalc_AzureCalcRateCard[[#This Row],[Price_Level]]&amp;Table_wabobpsvr_AzureCalc_AzureCalcRateCard[[#This Row],[Region]]</f>
        <v>A11 Cloud ServicesMOSP2</v>
      </c>
      <c r="B17210" s="1039">
        <v>2</v>
      </c>
      <c r="C17210" s="1039" t="s">
        <v>680</v>
      </c>
      <c r="D17210" s="1039" t="s">
        <v>606</v>
      </c>
      <c r="E17210" s="1039">
        <v>3.04</v>
      </c>
      <c r="F17210" s="1039" t="s">
        <v>1214</v>
      </c>
      <c r="G17210" s="775" t="s">
        <v>4235</v>
      </c>
      <c r="H17210" s="775" t="s">
        <v>4235</v>
      </c>
      <c r="I17210" s="775" t="s">
        <v>6047</v>
      </c>
    </row>
    <row r="17211" spans="1:9">
      <c r="A17211" s="775" t="str">
        <f>Table_wabobpsvr_AzureCalc_AzureCalcRateCard[[#This Row],[ServiceName]]&amp;Table_wabobpsvr_AzureCalc_AzureCalcRateCard[[#This Row],[Price_Level]]&amp;Table_wabobpsvr_AzureCalc_AzureCalcRateCard[[#This Row],[Region]]</f>
        <v>A0 VM (Windows)A16</v>
      </c>
      <c r="B17211" s="775">
        <v>16</v>
      </c>
      <c r="C17211" s="775" t="s">
        <v>87</v>
      </c>
      <c r="D17211" s="775" t="s">
        <v>174</v>
      </c>
      <c r="E17211" s="775">
        <v>2.1170000000000001E-2</v>
      </c>
      <c r="F17211" s="775" t="s">
        <v>705</v>
      </c>
      <c r="G17211" s="775" t="s">
        <v>2622</v>
      </c>
      <c r="H17211" s="775" t="s">
        <v>2623</v>
      </c>
      <c r="I17211" s="775" t="s">
        <v>4235</v>
      </c>
    </row>
    <row r="17212" spans="1:9">
      <c r="A17212" s="775" t="str">
        <f>Table_wabobpsvr_AzureCalc_AzureCalcRateCard[[#This Row],[ServiceName]]&amp;Table_wabobpsvr_AzureCalc_AzureCalcRateCard[[#This Row],[Price_Level]]&amp;Table_wabobpsvr_AzureCalc_AzureCalcRateCard[[#This Row],[Region]]</f>
        <v>A0 VM (Windows)B16</v>
      </c>
      <c r="B17212" s="775">
        <v>16</v>
      </c>
      <c r="C17212" s="775" t="s">
        <v>87</v>
      </c>
      <c r="D17212" s="775" t="s">
        <v>175</v>
      </c>
      <c r="E17212" s="775">
        <v>2.0299999999999999E-2</v>
      </c>
      <c r="F17212" s="775" t="s">
        <v>705</v>
      </c>
      <c r="G17212" s="775" t="s">
        <v>2622</v>
      </c>
      <c r="H17212" s="775" t="s">
        <v>2623</v>
      </c>
      <c r="I17212" s="775" t="s">
        <v>4235</v>
      </c>
    </row>
    <row r="17213" spans="1:9">
      <c r="A17213" s="775" t="str">
        <f>Table_wabobpsvr_AzureCalc_AzureCalcRateCard[[#This Row],[ServiceName]]&amp;Table_wabobpsvr_AzureCalc_AzureCalcRateCard[[#This Row],[Price_Level]]&amp;Table_wabobpsvr_AzureCalc_AzureCalcRateCard[[#This Row],[Region]]</f>
        <v>A0 VM (Windows)C16</v>
      </c>
      <c r="B17213" s="775">
        <v>16</v>
      </c>
      <c r="C17213" s="775" t="s">
        <v>87</v>
      </c>
      <c r="D17213" s="775" t="s">
        <v>177</v>
      </c>
      <c r="E17213" s="775">
        <v>1.9429999999999999E-2</v>
      </c>
      <c r="F17213" s="775" t="s">
        <v>705</v>
      </c>
      <c r="G17213" s="775" t="s">
        <v>2622</v>
      </c>
      <c r="H17213" s="775" t="s">
        <v>2623</v>
      </c>
      <c r="I17213" s="775" t="s">
        <v>4235</v>
      </c>
    </row>
    <row r="17214" spans="1:9">
      <c r="A17214" s="775" t="str">
        <f>Table_wabobpsvr_AzureCalc_AzureCalcRateCard[[#This Row],[ServiceName]]&amp;Table_wabobpsvr_AzureCalc_AzureCalcRateCard[[#This Row],[Price_Level]]&amp;Table_wabobpsvr_AzureCalc_AzureCalcRateCard[[#This Row],[Region]]</f>
        <v>Basic SSD based InstancesMOSP15</v>
      </c>
      <c r="B17214" s="775">
        <v>15</v>
      </c>
      <c r="C17214" s="775" t="s">
        <v>4235</v>
      </c>
      <c r="D17214" s="775" t="s">
        <v>606</v>
      </c>
      <c r="E17214" s="775">
        <v>999999</v>
      </c>
      <c r="F17214" s="775" t="s">
        <v>1300</v>
      </c>
      <c r="G17214" s="775" t="s">
        <v>4235</v>
      </c>
      <c r="H17214" s="775" t="s">
        <v>4235</v>
      </c>
      <c r="I17214" s="775" t="s">
        <v>4235</v>
      </c>
    </row>
    <row r="17215" spans="1:9">
      <c r="A17215" s="775" t="str">
        <f>Table_wabobpsvr_AzureCalc_AzureCalcRateCard[[#This Row],[ServiceName]]&amp;Table_wabobpsvr_AzureCalc_AzureCalcRateCard[[#This Row],[Price_Level]]&amp;Table_wabobpsvr_AzureCalc_AzureCalcRateCard[[#This Row],[Region]]</f>
        <v>Basic SSD based InstancesA15</v>
      </c>
      <c r="B17215" s="775">
        <v>15</v>
      </c>
      <c r="C17215" s="775" t="s">
        <v>4235</v>
      </c>
      <c r="D17215" s="775" t="s">
        <v>174</v>
      </c>
      <c r="E17215" s="775">
        <v>999999</v>
      </c>
      <c r="F17215" s="775" t="s">
        <v>1300</v>
      </c>
      <c r="G17215" s="775" t="s">
        <v>4235</v>
      </c>
      <c r="H17215" s="775" t="s">
        <v>4235</v>
      </c>
      <c r="I17215" s="775" t="s">
        <v>4235</v>
      </c>
    </row>
    <row r="17216" spans="1:9">
      <c r="A17216" s="775" t="str">
        <f>Table_wabobpsvr_AzureCalc_AzureCalcRateCard[[#This Row],[ServiceName]]&amp;Table_wabobpsvr_AzureCalc_AzureCalcRateCard[[#This Row],[Price_Level]]&amp;Table_wabobpsvr_AzureCalc_AzureCalcRateCard[[#This Row],[Region]]</f>
        <v>Basic SSD based InstancesB15</v>
      </c>
      <c r="B17216" s="775">
        <v>15</v>
      </c>
      <c r="C17216" s="775" t="s">
        <v>4235</v>
      </c>
      <c r="D17216" s="775" t="s">
        <v>175</v>
      </c>
      <c r="E17216" s="775">
        <v>999999</v>
      </c>
      <c r="F17216" s="775" t="s">
        <v>1300</v>
      </c>
      <c r="G17216" s="775" t="s">
        <v>4235</v>
      </c>
      <c r="H17216" s="775" t="s">
        <v>4235</v>
      </c>
      <c r="I17216" s="775" t="s">
        <v>4235</v>
      </c>
    </row>
    <row r="17217" spans="1:9">
      <c r="A17217" s="775" t="str">
        <f>Table_wabobpsvr_AzureCalc_AzureCalcRateCard[[#This Row],[ServiceName]]&amp;Table_wabobpsvr_AzureCalc_AzureCalcRateCard[[#This Row],[Price_Level]]&amp;Table_wabobpsvr_AzureCalc_AzureCalcRateCard[[#This Row],[Region]]</f>
        <v>Basic SSD based InstancesC15</v>
      </c>
      <c r="B17217" s="775">
        <v>15</v>
      </c>
      <c r="C17217" s="775" t="s">
        <v>4235</v>
      </c>
      <c r="D17217" s="775" t="s">
        <v>177</v>
      </c>
      <c r="E17217" s="775">
        <v>999999</v>
      </c>
      <c r="F17217" s="775" t="s">
        <v>1300</v>
      </c>
      <c r="G17217" s="775" t="s">
        <v>4235</v>
      </c>
      <c r="H17217" s="775" t="s">
        <v>4235</v>
      </c>
      <c r="I17217" s="775" t="s">
        <v>4235</v>
      </c>
    </row>
    <row r="17218" spans="1:9">
      <c r="A17218" s="775" t="str">
        <f>Table_wabobpsvr_AzureCalc_AzureCalcRateCard[[#This Row],[ServiceName]]&amp;Table_wabobpsvr_AzureCalc_AzureCalcRateCard[[#This Row],[Price_Level]]&amp;Table_wabobpsvr_AzureCalc_AzureCalcRateCard[[#This Row],[Region]]</f>
        <v>Basic SSD based InstancesD15</v>
      </c>
      <c r="B17218" s="775">
        <v>15</v>
      </c>
      <c r="C17218" s="775" t="s">
        <v>4235</v>
      </c>
      <c r="D17218" s="775" t="s">
        <v>176</v>
      </c>
      <c r="E17218" s="775">
        <v>999999</v>
      </c>
      <c r="F17218" s="775" t="s">
        <v>1300</v>
      </c>
      <c r="G17218" s="775" t="s">
        <v>4235</v>
      </c>
      <c r="H17218" s="775" t="s">
        <v>4235</v>
      </c>
      <c r="I17218" s="775" t="s">
        <v>4235</v>
      </c>
    </row>
    <row r="17219" spans="1:9">
      <c r="A17219" s="775" t="str">
        <f>Table_wabobpsvr_AzureCalc_AzureCalcRateCard[[#This Row],[ServiceName]]&amp;Table_wabobpsvr_AzureCalc_AzureCalcRateCard[[#This Row],[Price_Level]]&amp;Table_wabobpsvr_AzureCalc_AzureCalcRateCard[[#This Row],[Region]]</f>
        <v>Stream AnalyticsMOSP7</v>
      </c>
      <c r="B17219" s="775">
        <v>7</v>
      </c>
      <c r="C17219" s="775" t="s">
        <v>4235</v>
      </c>
      <c r="D17219" s="775" t="s">
        <v>606</v>
      </c>
      <c r="E17219" s="775">
        <v>999999</v>
      </c>
      <c r="F17219" s="775" t="s">
        <v>1316</v>
      </c>
      <c r="G17219" s="775" t="s">
        <v>4235</v>
      </c>
      <c r="H17219" s="775" t="s">
        <v>4235</v>
      </c>
      <c r="I17219" s="775" t="s">
        <v>4235</v>
      </c>
    </row>
    <row r="17220" spans="1:9">
      <c r="A17220" s="775" t="str">
        <f>Table_wabobpsvr_AzureCalc_AzureCalcRateCard[[#This Row],[ServiceName]]&amp;Table_wabobpsvr_AzureCalc_AzureCalcRateCard[[#This Row],[Price_Level]]&amp;Table_wabobpsvr_AzureCalc_AzureCalcRateCard[[#This Row],[Region]]</f>
        <v>Stream AnalyticsA7</v>
      </c>
      <c r="B17220" s="775">
        <v>7</v>
      </c>
      <c r="C17220" s="775" t="s">
        <v>4235</v>
      </c>
      <c r="D17220" s="775" t="s">
        <v>174</v>
      </c>
      <c r="E17220" s="775">
        <v>999999</v>
      </c>
      <c r="F17220" s="775" t="s">
        <v>1316</v>
      </c>
      <c r="G17220" s="775" t="s">
        <v>4235</v>
      </c>
      <c r="H17220" s="775" t="s">
        <v>4235</v>
      </c>
      <c r="I17220" s="775" t="s">
        <v>4235</v>
      </c>
    </row>
    <row r="17221" spans="1:9">
      <c r="A17221" s="775" t="str">
        <f>Table_wabobpsvr_AzureCalc_AzureCalcRateCard[[#This Row],[ServiceName]]&amp;Table_wabobpsvr_AzureCalc_AzureCalcRateCard[[#This Row],[Price_Level]]&amp;Table_wabobpsvr_AzureCalc_AzureCalcRateCard[[#This Row],[Region]]</f>
        <v>Stream AnalyticsB7</v>
      </c>
      <c r="B17221" s="775">
        <v>7</v>
      </c>
      <c r="C17221" s="775" t="s">
        <v>4235</v>
      </c>
      <c r="D17221" s="775" t="s">
        <v>175</v>
      </c>
      <c r="E17221" s="775">
        <v>999999</v>
      </c>
      <c r="F17221" s="775" t="s">
        <v>1316</v>
      </c>
      <c r="G17221" s="775" t="s">
        <v>4235</v>
      </c>
      <c r="H17221" s="775" t="s">
        <v>4235</v>
      </c>
      <c r="I17221" s="775" t="s">
        <v>4235</v>
      </c>
    </row>
    <row r="17222" spans="1:9">
      <c r="A17222" s="775" t="str">
        <f>Table_wabobpsvr_AzureCalc_AzureCalcRateCard[[#This Row],[ServiceName]]&amp;Table_wabobpsvr_AzureCalc_AzureCalcRateCard[[#This Row],[Price_Level]]&amp;Table_wabobpsvr_AzureCalc_AzureCalcRateCard[[#This Row],[Region]]</f>
        <v>Stream AnalyticsC7</v>
      </c>
      <c r="B17222" s="775">
        <v>7</v>
      </c>
      <c r="C17222" s="775" t="s">
        <v>4235</v>
      </c>
      <c r="D17222" s="775" t="s">
        <v>177</v>
      </c>
      <c r="E17222" s="775">
        <v>999999</v>
      </c>
      <c r="F17222" s="775" t="s">
        <v>1316</v>
      </c>
      <c r="G17222" s="775" t="s">
        <v>4235</v>
      </c>
      <c r="H17222" s="775" t="s">
        <v>4235</v>
      </c>
      <c r="I17222" s="775" t="s">
        <v>4235</v>
      </c>
    </row>
    <row r="17223" spans="1:9">
      <c r="A17223" s="775" t="str">
        <f>Table_wabobpsvr_AzureCalc_AzureCalcRateCard[[#This Row],[ServiceName]]&amp;Table_wabobpsvr_AzureCalc_AzureCalcRateCard[[#This Row],[Price_Level]]&amp;Table_wabobpsvr_AzureCalc_AzureCalcRateCard[[#This Row],[Region]]</f>
        <v>Stream AnalyticsD7</v>
      </c>
      <c r="B17223" s="775">
        <v>7</v>
      </c>
      <c r="C17223" s="775" t="s">
        <v>4235</v>
      </c>
      <c r="D17223" s="775" t="s">
        <v>176</v>
      </c>
      <c r="E17223" s="775">
        <v>999999</v>
      </c>
      <c r="F17223" s="775" t="s">
        <v>1316</v>
      </c>
      <c r="G17223" s="775" t="s">
        <v>4235</v>
      </c>
      <c r="H17223" s="775" t="s">
        <v>4235</v>
      </c>
      <c r="I17223" s="775" t="s">
        <v>4235</v>
      </c>
    </row>
    <row r="17224" spans="1:9">
      <c r="A17224" s="775" t="str">
        <f>Table_wabobpsvr_AzureCalc_AzureCalcRateCard[[#This Row],[ServiceName]]&amp;Table_wabobpsvr_AzureCalc_AzureCalcRateCard[[#This Row],[Price_Level]]&amp;Table_wabobpsvr_AzureCalc_AzureCalcRateCard[[#This Row],[Region]]</f>
        <v>Stream AnalyticsMOSP9</v>
      </c>
      <c r="B17224" s="775">
        <v>9</v>
      </c>
      <c r="C17224" s="775" t="s">
        <v>4235</v>
      </c>
      <c r="D17224" s="775" t="s">
        <v>606</v>
      </c>
      <c r="E17224" s="775">
        <v>999999</v>
      </c>
      <c r="F17224" s="775" t="s">
        <v>1316</v>
      </c>
      <c r="G17224" s="775" t="s">
        <v>4235</v>
      </c>
      <c r="H17224" s="775" t="s">
        <v>4235</v>
      </c>
      <c r="I17224" s="775" t="s">
        <v>4235</v>
      </c>
    </row>
    <row r="17225" spans="1:9">
      <c r="A17225" s="775" t="str">
        <f>Table_wabobpsvr_AzureCalc_AzureCalcRateCard[[#This Row],[ServiceName]]&amp;Table_wabobpsvr_AzureCalc_AzureCalcRateCard[[#This Row],[Price_Level]]&amp;Table_wabobpsvr_AzureCalc_AzureCalcRateCard[[#This Row],[Region]]</f>
        <v>Stream AnalyticsA9</v>
      </c>
      <c r="B17225" s="775">
        <v>9</v>
      </c>
      <c r="C17225" s="775" t="s">
        <v>4235</v>
      </c>
      <c r="D17225" s="775" t="s">
        <v>174</v>
      </c>
      <c r="E17225" s="775">
        <v>999999</v>
      </c>
      <c r="F17225" s="775" t="s">
        <v>1316</v>
      </c>
      <c r="G17225" s="775" t="s">
        <v>4235</v>
      </c>
      <c r="H17225" s="775" t="s">
        <v>4235</v>
      </c>
      <c r="I17225" s="775" t="s">
        <v>4235</v>
      </c>
    </row>
    <row r="17226" spans="1:9">
      <c r="A17226" s="775" t="str">
        <f>Table_wabobpsvr_AzureCalc_AzureCalcRateCard[[#This Row],[ServiceName]]&amp;Table_wabobpsvr_AzureCalc_AzureCalcRateCard[[#This Row],[Price_Level]]&amp;Table_wabobpsvr_AzureCalc_AzureCalcRateCard[[#This Row],[Region]]</f>
        <v>Stream AnalyticsB9</v>
      </c>
      <c r="B17226" s="775">
        <v>9</v>
      </c>
      <c r="C17226" s="775" t="s">
        <v>4235</v>
      </c>
      <c r="D17226" s="775" t="s">
        <v>175</v>
      </c>
      <c r="E17226" s="775">
        <v>999999</v>
      </c>
      <c r="F17226" s="775" t="s">
        <v>1316</v>
      </c>
      <c r="G17226" s="775" t="s">
        <v>4235</v>
      </c>
      <c r="H17226" s="775" t="s">
        <v>4235</v>
      </c>
      <c r="I17226" s="775" t="s">
        <v>4235</v>
      </c>
    </row>
    <row r="17227" spans="1:9">
      <c r="A17227" s="775" t="str">
        <f>Table_wabobpsvr_AzureCalc_AzureCalcRateCard[[#This Row],[ServiceName]]&amp;Table_wabobpsvr_AzureCalc_AzureCalcRateCard[[#This Row],[Price_Level]]&amp;Table_wabobpsvr_AzureCalc_AzureCalcRateCard[[#This Row],[Region]]</f>
        <v>Stream AnalyticsC9</v>
      </c>
      <c r="B17227" s="775">
        <v>9</v>
      </c>
      <c r="C17227" s="775" t="s">
        <v>4235</v>
      </c>
      <c r="D17227" s="775" t="s">
        <v>177</v>
      </c>
      <c r="E17227" s="775">
        <v>999999</v>
      </c>
      <c r="F17227" s="775" t="s">
        <v>1316</v>
      </c>
      <c r="G17227" s="775" t="s">
        <v>4235</v>
      </c>
      <c r="H17227" s="775" t="s">
        <v>4235</v>
      </c>
      <c r="I17227" s="775" t="s">
        <v>4235</v>
      </c>
    </row>
    <row r="17228" spans="1:9">
      <c r="A17228" s="775" t="str">
        <f>Table_wabobpsvr_AzureCalc_AzureCalcRateCard[[#This Row],[ServiceName]]&amp;Table_wabobpsvr_AzureCalc_AzureCalcRateCard[[#This Row],[Price_Level]]&amp;Table_wabobpsvr_AzureCalc_AzureCalcRateCard[[#This Row],[Region]]</f>
        <v>Stream AnalyticsD9</v>
      </c>
      <c r="B17228" s="775">
        <v>9</v>
      </c>
      <c r="C17228" s="775" t="s">
        <v>4235</v>
      </c>
      <c r="D17228" s="775" t="s">
        <v>176</v>
      </c>
      <c r="E17228" s="775">
        <v>999999</v>
      </c>
      <c r="F17228" s="775" t="s">
        <v>1316</v>
      </c>
      <c r="G17228" s="775" t="s">
        <v>4235</v>
      </c>
      <c r="H17228" s="775" t="s">
        <v>4235</v>
      </c>
      <c r="I17228" s="775" t="s">
        <v>4235</v>
      </c>
    </row>
    <row r="17229" spans="1:9">
      <c r="A17229" s="775" t="str">
        <f>Table_wabobpsvr_AzureCalc_AzureCalcRateCard[[#This Row],[ServiceName]]&amp;Table_wabobpsvr_AzureCalc_AzureCalcRateCard[[#This Row],[Price_Level]]&amp;Table_wabobpsvr_AzureCalc_AzureCalcRateCard[[#This Row],[Region]]</f>
        <v>Basic Compute Intensive Batch InstancesMOSP15</v>
      </c>
      <c r="B17229" s="775">
        <v>15</v>
      </c>
      <c r="C17229" s="775" t="s">
        <v>4235</v>
      </c>
      <c r="D17229" s="775" t="s">
        <v>606</v>
      </c>
      <c r="E17229" s="775">
        <v>999999</v>
      </c>
      <c r="F17229" s="775" t="s">
        <v>1296</v>
      </c>
      <c r="G17229" s="775" t="s">
        <v>4235</v>
      </c>
      <c r="H17229" s="775" t="s">
        <v>4235</v>
      </c>
      <c r="I17229" s="775" t="s">
        <v>4235</v>
      </c>
    </row>
    <row r="17230" spans="1:9">
      <c r="A17230" s="775" t="str">
        <f>Table_wabobpsvr_AzureCalc_AzureCalcRateCard[[#This Row],[ServiceName]]&amp;Table_wabobpsvr_AzureCalc_AzureCalcRateCard[[#This Row],[Price_Level]]&amp;Table_wabobpsvr_AzureCalc_AzureCalcRateCard[[#This Row],[Region]]</f>
        <v>Basic Compute Intensive Batch InstancesA15</v>
      </c>
      <c r="B17230" s="775">
        <v>15</v>
      </c>
      <c r="C17230" s="775" t="s">
        <v>4235</v>
      </c>
      <c r="D17230" s="775" t="s">
        <v>174</v>
      </c>
      <c r="E17230" s="775">
        <v>999999</v>
      </c>
      <c r="F17230" s="775" t="s">
        <v>1296</v>
      </c>
      <c r="G17230" s="775" t="s">
        <v>4235</v>
      </c>
      <c r="H17230" s="775" t="s">
        <v>4235</v>
      </c>
      <c r="I17230" s="775" t="s">
        <v>4235</v>
      </c>
    </row>
    <row r="17231" spans="1:9">
      <c r="A17231" s="775" t="str">
        <f>Table_wabobpsvr_AzureCalc_AzureCalcRateCard[[#This Row],[ServiceName]]&amp;Table_wabobpsvr_AzureCalc_AzureCalcRateCard[[#This Row],[Price_Level]]&amp;Table_wabobpsvr_AzureCalc_AzureCalcRateCard[[#This Row],[Region]]</f>
        <v>Basic Compute Intensive Batch InstancesB15</v>
      </c>
      <c r="B17231" s="775">
        <v>15</v>
      </c>
      <c r="C17231" s="775" t="s">
        <v>4235</v>
      </c>
      <c r="D17231" s="775" t="s">
        <v>175</v>
      </c>
      <c r="E17231" s="775">
        <v>999999</v>
      </c>
      <c r="F17231" s="775" t="s">
        <v>1296</v>
      </c>
      <c r="G17231" s="775" t="s">
        <v>4235</v>
      </c>
      <c r="H17231" s="775" t="s">
        <v>4235</v>
      </c>
      <c r="I17231" s="775" t="s">
        <v>4235</v>
      </c>
    </row>
    <row r="17232" spans="1:9">
      <c r="A17232" s="775" t="str">
        <f>Table_wabobpsvr_AzureCalc_AzureCalcRateCard[[#This Row],[ServiceName]]&amp;Table_wabobpsvr_AzureCalc_AzureCalcRateCard[[#This Row],[Price_Level]]&amp;Table_wabobpsvr_AzureCalc_AzureCalcRateCard[[#This Row],[Region]]</f>
        <v>Basic Compute Intensive Batch InstancesC15</v>
      </c>
      <c r="B17232" s="775">
        <v>15</v>
      </c>
      <c r="C17232" s="775" t="s">
        <v>4235</v>
      </c>
      <c r="D17232" s="775" t="s">
        <v>177</v>
      </c>
      <c r="E17232" s="775">
        <v>999999</v>
      </c>
      <c r="F17232" s="775" t="s">
        <v>1296</v>
      </c>
      <c r="G17232" s="775" t="s">
        <v>4235</v>
      </c>
      <c r="H17232" s="775" t="s">
        <v>4235</v>
      </c>
      <c r="I17232" s="775" t="s">
        <v>4235</v>
      </c>
    </row>
    <row r="17233" spans="1:9">
      <c r="A17233" s="775" t="str">
        <f>Table_wabobpsvr_AzureCalc_AzureCalcRateCard[[#This Row],[ServiceName]]&amp;Table_wabobpsvr_AzureCalc_AzureCalcRateCard[[#This Row],[Price_Level]]&amp;Table_wabobpsvr_AzureCalc_AzureCalcRateCard[[#This Row],[Region]]</f>
        <v>Basic Compute Intensive Batch InstancesD15</v>
      </c>
      <c r="B17233" s="775">
        <v>15</v>
      </c>
      <c r="C17233" s="775" t="s">
        <v>4235</v>
      </c>
      <c r="D17233" s="775" t="s">
        <v>176</v>
      </c>
      <c r="E17233" s="775">
        <v>999999</v>
      </c>
      <c r="F17233" s="775" t="s">
        <v>1296</v>
      </c>
      <c r="G17233" s="775" t="s">
        <v>4235</v>
      </c>
      <c r="H17233" s="775" t="s">
        <v>4235</v>
      </c>
      <c r="I17233" s="775" t="s">
        <v>4235</v>
      </c>
    </row>
    <row r="17234" spans="1:9">
      <c r="A17234" s="775" t="str">
        <f>Table_wabobpsvr_AzureCalc_AzureCalcRateCard[[#This Row],[ServiceName]]&amp;Table_wabobpsvr_AzureCalc_AzureCalcRateCard[[#This Row],[Price_Level]]&amp;Table_wabobpsvr_AzureCalc_AzureCalcRateCard[[#This Row],[Region]]</f>
        <v>A0 VM (Windows)D16</v>
      </c>
      <c r="B17234" s="775">
        <v>16</v>
      </c>
      <c r="C17234" s="775" t="s">
        <v>87</v>
      </c>
      <c r="D17234" s="775" t="s">
        <v>176</v>
      </c>
      <c r="E17234" s="775">
        <v>1.856E-2</v>
      </c>
      <c r="F17234" s="775" t="s">
        <v>705</v>
      </c>
      <c r="G17234" s="775" t="s">
        <v>2622</v>
      </c>
      <c r="H17234" s="775" t="s">
        <v>2623</v>
      </c>
      <c r="I17234" s="775" t="s">
        <v>4235</v>
      </c>
    </row>
    <row r="17235" spans="1:9">
      <c r="A17235" s="775" t="str">
        <f>Table_wabobpsvr_AzureCalc_AzureCalcRateCard[[#This Row],[ServiceName]]&amp;Table_wabobpsvr_AzureCalc_AzureCalcRateCard[[#This Row],[Price_Level]]&amp;Table_wabobpsvr_AzureCalc_AzureCalcRateCard[[#This Row],[Region]]</f>
        <v>BASIC.A1 VM (Windows)C16</v>
      </c>
      <c r="B17235" s="775">
        <v>16</v>
      </c>
      <c r="C17235" s="775" t="s">
        <v>87</v>
      </c>
      <c r="D17235" s="775" t="s">
        <v>177</v>
      </c>
      <c r="E17235" s="775">
        <v>6.2309999999999997E-2</v>
      </c>
      <c r="F17235" s="775" t="s">
        <v>1237</v>
      </c>
      <c r="G17235" s="775" t="s">
        <v>2647</v>
      </c>
      <c r="H17235" s="775" t="s">
        <v>2648</v>
      </c>
      <c r="I17235" s="775" t="s">
        <v>4235</v>
      </c>
    </row>
    <row r="17236" spans="1:9">
      <c r="A17236" s="775" t="str">
        <f>Table_wabobpsvr_AzureCalc_AzureCalcRateCard[[#This Row],[ServiceName]]&amp;Table_wabobpsvr_AzureCalc_AzureCalcRateCard[[#This Row],[Price_Level]]&amp;Table_wabobpsvr_AzureCalc_AzureCalcRateCard[[#This Row],[Region]]</f>
        <v>Stream AnalyticsMOSP10</v>
      </c>
      <c r="B17236" s="775">
        <v>10</v>
      </c>
      <c r="C17236" s="775" t="s">
        <v>4235</v>
      </c>
      <c r="D17236" s="775" t="s">
        <v>606</v>
      </c>
      <c r="E17236" s="775">
        <v>999999</v>
      </c>
      <c r="F17236" s="775" t="s">
        <v>1316</v>
      </c>
      <c r="G17236" s="775" t="s">
        <v>4235</v>
      </c>
      <c r="H17236" s="775" t="s">
        <v>4235</v>
      </c>
      <c r="I17236" s="775" t="s">
        <v>4235</v>
      </c>
    </row>
    <row r="17237" spans="1:9">
      <c r="A17237" s="1039" t="str">
        <f>Table_wabobpsvr_AzureCalc_AzureCalcRateCard[[#This Row],[ServiceName]]&amp;Table_wabobpsvr_AzureCalc_AzureCalcRateCard[[#This Row],[Price_Level]]&amp;Table_wabobpsvr_AzureCalc_AzureCalcRateCard[[#This Row],[Region]]</f>
        <v>Stream AnalyticsA10</v>
      </c>
      <c r="B17237" s="1039">
        <v>10</v>
      </c>
      <c r="C17237" s="1039" t="s">
        <v>4235</v>
      </c>
      <c r="D17237" s="1039" t="s">
        <v>174</v>
      </c>
      <c r="E17237" s="1039">
        <v>999999</v>
      </c>
      <c r="F17237" s="1039" t="s">
        <v>1316</v>
      </c>
      <c r="G17237" s="775" t="s">
        <v>4235</v>
      </c>
      <c r="H17237" s="775" t="s">
        <v>4235</v>
      </c>
      <c r="I17237" s="775" t="s">
        <v>4235</v>
      </c>
    </row>
    <row r="17238" spans="1:9">
      <c r="A17238" s="775" t="str">
        <f>Table_wabobpsvr_AzureCalc_AzureCalcRateCard[[#This Row],[ServiceName]]&amp;Table_wabobpsvr_AzureCalc_AzureCalcRateCard[[#This Row],[Price_Level]]&amp;Table_wabobpsvr_AzureCalc_AzureCalcRateCard[[#This Row],[Region]]</f>
        <v>Stream AnalyticsB10</v>
      </c>
      <c r="B17238" s="775">
        <v>10</v>
      </c>
      <c r="C17238" s="775" t="s">
        <v>4235</v>
      </c>
      <c r="D17238" s="775" t="s">
        <v>175</v>
      </c>
      <c r="E17238" s="775">
        <v>999999</v>
      </c>
      <c r="F17238" s="775" t="s">
        <v>1316</v>
      </c>
      <c r="G17238" s="775" t="s">
        <v>4235</v>
      </c>
      <c r="H17238" s="775" t="s">
        <v>4235</v>
      </c>
      <c r="I17238" s="775" t="s">
        <v>4235</v>
      </c>
    </row>
    <row r="17239" spans="1:9">
      <c r="A17239" s="775" t="str">
        <f>Table_wabobpsvr_AzureCalc_AzureCalcRateCard[[#This Row],[ServiceName]]&amp;Table_wabobpsvr_AzureCalc_AzureCalcRateCard[[#This Row],[Price_Level]]&amp;Table_wabobpsvr_AzureCalc_AzureCalcRateCard[[#This Row],[Region]]</f>
        <v>Stream AnalyticsC10</v>
      </c>
      <c r="B17239" s="775">
        <v>10</v>
      </c>
      <c r="C17239" s="775" t="s">
        <v>4235</v>
      </c>
      <c r="D17239" s="775" t="s">
        <v>177</v>
      </c>
      <c r="E17239" s="775">
        <v>999999</v>
      </c>
      <c r="F17239" s="775" t="s">
        <v>1316</v>
      </c>
      <c r="G17239" s="775" t="s">
        <v>4235</v>
      </c>
      <c r="H17239" s="775" t="s">
        <v>4235</v>
      </c>
      <c r="I17239" s="775" t="s">
        <v>4235</v>
      </c>
    </row>
    <row r="17240" spans="1:9">
      <c r="A17240" s="775" t="str">
        <f>Table_wabobpsvr_AzureCalc_AzureCalcRateCard[[#This Row],[ServiceName]]&amp;Table_wabobpsvr_AzureCalc_AzureCalcRateCard[[#This Row],[Price_Level]]&amp;Table_wabobpsvr_AzureCalc_AzureCalcRateCard[[#This Row],[Region]]</f>
        <v>Stream AnalyticsD10</v>
      </c>
      <c r="B17240" s="775">
        <v>10</v>
      </c>
      <c r="C17240" s="775" t="s">
        <v>4235</v>
      </c>
      <c r="D17240" s="775" t="s">
        <v>176</v>
      </c>
      <c r="E17240" s="775">
        <v>999999</v>
      </c>
      <c r="F17240" s="775" t="s">
        <v>1316</v>
      </c>
      <c r="G17240" s="775" t="s">
        <v>4235</v>
      </c>
      <c r="H17240" s="775" t="s">
        <v>4235</v>
      </c>
      <c r="I17240" s="775" t="s">
        <v>4235</v>
      </c>
    </row>
    <row r="17241" spans="1:9">
      <c r="A17241" s="775" t="str">
        <f>Table_wabobpsvr_AzureCalc_AzureCalcRateCard[[#This Row],[ServiceName]]&amp;Table_wabobpsvr_AzureCalc_AzureCalcRateCard[[#This Row],[Price_Level]]&amp;Table_wabobpsvr_AzureCalc_AzureCalcRateCard[[#This Row],[Region]]</f>
        <v>Stream AnalyticsMOSP11</v>
      </c>
      <c r="B17241" s="775">
        <v>11</v>
      </c>
      <c r="C17241" s="775" t="s">
        <v>4235</v>
      </c>
      <c r="D17241" s="775" t="s">
        <v>606</v>
      </c>
      <c r="E17241" s="775">
        <v>999999</v>
      </c>
      <c r="F17241" s="775" t="s">
        <v>1316</v>
      </c>
      <c r="G17241" s="775" t="s">
        <v>4235</v>
      </c>
      <c r="H17241" s="775" t="s">
        <v>4235</v>
      </c>
      <c r="I17241" s="775" t="s">
        <v>4235</v>
      </c>
    </row>
    <row r="17242" spans="1:9">
      <c r="A17242" s="775" t="str">
        <f>Table_wabobpsvr_AzureCalc_AzureCalcRateCard[[#This Row],[ServiceName]]&amp;Table_wabobpsvr_AzureCalc_AzureCalcRateCard[[#This Row],[Price_Level]]&amp;Table_wabobpsvr_AzureCalc_AzureCalcRateCard[[#This Row],[Region]]</f>
        <v>Stream AnalyticsA11</v>
      </c>
      <c r="B17242" s="775">
        <v>11</v>
      </c>
      <c r="C17242" s="775" t="s">
        <v>4235</v>
      </c>
      <c r="D17242" s="775" t="s">
        <v>174</v>
      </c>
      <c r="E17242" s="775">
        <v>999999</v>
      </c>
      <c r="F17242" s="775" t="s">
        <v>1316</v>
      </c>
      <c r="G17242" s="775" t="s">
        <v>4235</v>
      </c>
      <c r="H17242" s="775" t="s">
        <v>4235</v>
      </c>
      <c r="I17242" s="775" t="s">
        <v>4235</v>
      </c>
    </row>
    <row r="17243" spans="1:9">
      <c r="A17243" s="775" t="str">
        <f>Table_wabobpsvr_AzureCalc_AzureCalcRateCard[[#This Row],[ServiceName]]&amp;Table_wabobpsvr_AzureCalc_AzureCalcRateCard[[#This Row],[Price_Level]]&amp;Table_wabobpsvr_AzureCalc_AzureCalcRateCard[[#This Row],[Region]]</f>
        <v>Stream AnalyticsB11</v>
      </c>
      <c r="B17243" s="775">
        <v>11</v>
      </c>
      <c r="C17243" s="775" t="s">
        <v>4235</v>
      </c>
      <c r="D17243" s="775" t="s">
        <v>175</v>
      </c>
      <c r="E17243" s="775">
        <v>999999</v>
      </c>
      <c r="F17243" s="775" t="s">
        <v>1316</v>
      </c>
      <c r="G17243" s="775" t="s">
        <v>4235</v>
      </c>
      <c r="H17243" s="775" t="s">
        <v>4235</v>
      </c>
      <c r="I17243" s="775" t="s">
        <v>4235</v>
      </c>
    </row>
    <row r="17244" spans="1:9">
      <c r="A17244" s="775" t="str">
        <f>Table_wabobpsvr_AzureCalc_AzureCalcRateCard[[#This Row],[ServiceName]]&amp;Table_wabobpsvr_AzureCalc_AzureCalcRateCard[[#This Row],[Price_Level]]&amp;Table_wabobpsvr_AzureCalc_AzureCalcRateCard[[#This Row],[Region]]</f>
        <v>Stream AnalyticsC11</v>
      </c>
      <c r="B17244" s="775">
        <v>11</v>
      </c>
      <c r="C17244" s="775" t="s">
        <v>4235</v>
      </c>
      <c r="D17244" s="775" t="s">
        <v>177</v>
      </c>
      <c r="E17244" s="775">
        <v>999999</v>
      </c>
      <c r="F17244" s="775" t="s">
        <v>1316</v>
      </c>
      <c r="G17244" s="775" t="s">
        <v>4235</v>
      </c>
      <c r="H17244" s="775" t="s">
        <v>4235</v>
      </c>
      <c r="I17244" s="775" t="s">
        <v>4235</v>
      </c>
    </row>
    <row r="17245" spans="1:9">
      <c r="A17245" s="1039" t="str">
        <f>Table_wabobpsvr_AzureCalc_AzureCalcRateCard[[#This Row],[ServiceName]]&amp;Table_wabobpsvr_AzureCalc_AzureCalcRateCard[[#This Row],[Price_Level]]&amp;Table_wabobpsvr_AzureCalc_AzureCalcRateCard[[#This Row],[Region]]</f>
        <v>Stream AnalyticsD11</v>
      </c>
      <c r="B17245" s="1039">
        <v>11</v>
      </c>
      <c r="C17245" s="1039" t="s">
        <v>4235</v>
      </c>
      <c r="D17245" s="1039" t="s">
        <v>176</v>
      </c>
      <c r="E17245" s="1039">
        <v>999999</v>
      </c>
      <c r="F17245" s="1039" t="s">
        <v>1316</v>
      </c>
      <c r="G17245" s="775" t="s">
        <v>4235</v>
      </c>
      <c r="H17245" s="775" t="s">
        <v>4235</v>
      </c>
      <c r="I17245" s="775" t="s">
        <v>4235</v>
      </c>
    </row>
    <row r="17246" spans="1:9">
      <c r="A17246" s="775" t="str">
        <f>Table_wabobpsvr_AzureCalc_AzureCalcRateCard[[#This Row],[ServiceName]]&amp;Table_wabobpsvr_AzureCalc_AzureCalcRateCard[[#This Row],[Price_Level]]&amp;Table_wabobpsvr_AzureCalc_AzureCalcRateCard[[#This Row],[Region]]</f>
        <v>Premium Storage - Files (GB)A13</v>
      </c>
      <c r="B17246" s="775">
        <v>13</v>
      </c>
      <c r="C17246" s="775" t="s">
        <v>9</v>
      </c>
      <c r="D17246" s="775" t="s">
        <v>174</v>
      </c>
      <c r="E17246" s="775">
        <v>0.72009999999999996</v>
      </c>
      <c r="F17246" s="775" t="s">
        <v>4500</v>
      </c>
      <c r="G17246" s="775" t="s">
        <v>4516</v>
      </c>
      <c r="H17246" s="775" t="s">
        <v>4517</v>
      </c>
      <c r="I17246" s="775" t="s">
        <v>5546</v>
      </c>
    </row>
    <row r="17247" spans="1:9">
      <c r="A17247" s="1039" t="str">
        <f>Table_wabobpsvr_AzureCalc_AzureCalcRateCard[[#This Row],[ServiceName]]&amp;Table_wabobpsvr_AzureCalc_AzureCalcRateCard[[#This Row],[Price_Level]]&amp;Table_wabobpsvr_AzureCalc_AzureCalcRateCard[[#This Row],[Region]]</f>
        <v>Premium Storage - Files (GB)B13</v>
      </c>
      <c r="B17247" s="1039">
        <v>13</v>
      </c>
      <c r="C17247" s="1039" t="s">
        <v>9</v>
      </c>
      <c r="D17247" s="1039" t="s">
        <v>175</v>
      </c>
      <c r="E17247" s="1039">
        <v>0.69789999999999996</v>
      </c>
      <c r="F17247" s="1039" t="s">
        <v>4500</v>
      </c>
      <c r="G17247" s="775" t="s">
        <v>4516</v>
      </c>
      <c r="H17247" s="775" t="s">
        <v>4517</v>
      </c>
      <c r="I17247" s="775" t="s">
        <v>5546</v>
      </c>
    </row>
    <row r="17248" spans="1:9">
      <c r="A17248" s="775" t="str">
        <f>Table_wabobpsvr_AzureCalc_AzureCalcRateCard[[#This Row],[ServiceName]]&amp;Table_wabobpsvr_AzureCalc_AzureCalcRateCard[[#This Row],[Price_Level]]&amp;Table_wabobpsvr_AzureCalc_AzureCalcRateCard[[#This Row],[Region]]</f>
        <v>Premium Storage - Files (GB)C13</v>
      </c>
      <c r="B17248" s="775">
        <v>13</v>
      </c>
      <c r="C17248" s="775" t="s">
        <v>9</v>
      </c>
      <c r="D17248" s="775" t="s">
        <v>177</v>
      </c>
      <c r="E17248" s="775">
        <v>0.67559999999999998</v>
      </c>
      <c r="F17248" s="775" t="s">
        <v>4500</v>
      </c>
      <c r="G17248" s="775" t="s">
        <v>4516</v>
      </c>
      <c r="H17248" s="775" t="s">
        <v>4517</v>
      </c>
      <c r="I17248" s="775" t="s">
        <v>5546</v>
      </c>
    </row>
    <row r="17249" spans="1:9">
      <c r="A17249" s="775" t="str">
        <f>Table_wabobpsvr_AzureCalc_AzureCalcRateCard[[#This Row],[ServiceName]]&amp;Table_wabobpsvr_AzureCalc_AzureCalcRateCard[[#This Row],[Price_Level]]&amp;Table_wabobpsvr_AzureCalc_AzureCalcRateCard[[#This Row],[Region]]</f>
        <v>Stream AnalyticsMOSP13</v>
      </c>
      <c r="B17249" s="775">
        <v>13</v>
      </c>
      <c r="C17249" s="775" t="s">
        <v>4235</v>
      </c>
      <c r="D17249" s="775" t="s">
        <v>606</v>
      </c>
      <c r="E17249" s="775">
        <v>999999</v>
      </c>
      <c r="F17249" s="775" t="s">
        <v>1316</v>
      </c>
      <c r="G17249" s="775" t="s">
        <v>4235</v>
      </c>
      <c r="H17249" s="775" t="s">
        <v>4235</v>
      </c>
      <c r="I17249" s="775" t="s">
        <v>4235</v>
      </c>
    </row>
    <row r="17250" spans="1:9">
      <c r="A17250" s="775" t="str">
        <f>Table_wabobpsvr_AzureCalc_AzureCalcRateCard[[#This Row],[ServiceName]]&amp;Table_wabobpsvr_AzureCalc_AzureCalcRateCard[[#This Row],[Price_Level]]&amp;Table_wabobpsvr_AzureCalc_AzureCalcRateCard[[#This Row],[Region]]</f>
        <v>Stream AnalyticsA13</v>
      </c>
      <c r="B17250" s="775">
        <v>13</v>
      </c>
      <c r="C17250" s="775" t="s">
        <v>4235</v>
      </c>
      <c r="D17250" s="775" t="s">
        <v>174</v>
      </c>
      <c r="E17250" s="775">
        <v>999999</v>
      </c>
      <c r="F17250" s="775" t="s">
        <v>1316</v>
      </c>
      <c r="G17250" s="775" t="s">
        <v>4235</v>
      </c>
      <c r="H17250" s="775" t="s">
        <v>4235</v>
      </c>
      <c r="I17250" s="775" t="s">
        <v>4235</v>
      </c>
    </row>
    <row r="17251" spans="1:9">
      <c r="A17251" s="775" t="str">
        <f>Table_wabobpsvr_AzureCalc_AzureCalcRateCard[[#This Row],[ServiceName]]&amp;Table_wabobpsvr_AzureCalc_AzureCalcRateCard[[#This Row],[Price_Level]]&amp;Table_wabobpsvr_AzureCalc_AzureCalcRateCard[[#This Row],[Region]]</f>
        <v>Stream AnalyticsB13</v>
      </c>
      <c r="B17251" s="775">
        <v>13</v>
      </c>
      <c r="C17251" s="775" t="s">
        <v>4235</v>
      </c>
      <c r="D17251" s="775" t="s">
        <v>175</v>
      </c>
      <c r="E17251" s="775">
        <v>999999</v>
      </c>
      <c r="F17251" s="775" t="s">
        <v>1316</v>
      </c>
      <c r="G17251" s="775" t="s">
        <v>4235</v>
      </c>
      <c r="H17251" s="775" t="s">
        <v>4235</v>
      </c>
      <c r="I17251" s="775" t="s">
        <v>4235</v>
      </c>
    </row>
    <row r="17252" spans="1:9">
      <c r="A17252" s="775" t="str">
        <f>Table_wabobpsvr_AzureCalc_AzureCalcRateCard[[#This Row],[ServiceName]]&amp;Table_wabobpsvr_AzureCalc_AzureCalcRateCard[[#This Row],[Price_Level]]&amp;Table_wabobpsvr_AzureCalc_AzureCalcRateCard[[#This Row],[Region]]</f>
        <v>Stream AnalyticsC13</v>
      </c>
      <c r="B17252" s="775">
        <v>13</v>
      </c>
      <c r="C17252" s="775" t="s">
        <v>4235</v>
      </c>
      <c r="D17252" s="775" t="s">
        <v>177</v>
      </c>
      <c r="E17252" s="775">
        <v>999999</v>
      </c>
      <c r="F17252" s="775" t="s">
        <v>1316</v>
      </c>
      <c r="G17252" s="775" t="s">
        <v>4235</v>
      </c>
      <c r="H17252" s="775" t="s">
        <v>4235</v>
      </c>
      <c r="I17252" s="775" t="s">
        <v>4235</v>
      </c>
    </row>
    <row r="17253" spans="1:9">
      <c r="A17253" s="775" t="str">
        <f>Table_wabobpsvr_AzureCalc_AzureCalcRateCard[[#This Row],[ServiceName]]&amp;Table_wabobpsvr_AzureCalc_AzureCalcRateCard[[#This Row],[Price_Level]]&amp;Table_wabobpsvr_AzureCalc_AzureCalcRateCard[[#This Row],[Region]]</f>
        <v>Stream AnalyticsD13</v>
      </c>
      <c r="B17253" s="775">
        <v>13</v>
      </c>
      <c r="C17253" s="775" t="s">
        <v>4235</v>
      </c>
      <c r="D17253" s="775" t="s">
        <v>176</v>
      </c>
      <c r="E17253" s="775">
        <v>999999</v>
      </c>
      <c r="F17253" s="775" t="s">
        <v>1316</v>
      </c>
      <c r="G17253" s="775" t="s">
        <v>4235</v>
      </c>
      <c r="H17253" s="775" t="s">
        <v>4235</v>
      </c>
      <c r="I17253" s="775" t="s">
        <v>4235</v>
      </c>
    </row>
    <row r="17254" spans="1:9">
      <c r="A17254" s="775" t="str">
        <f>Table_wabobpsvr_AzureCalc_AzureCalcRateCard[[#This Row],[ServiceName]]&amp;Table_wabobpsvr_AzureCalc_AzureCalcRateCard[[#This Row],[Price_Level]]&amp;Table_wabobpsvr_AzureCalc_AzureCalcRateCard[[#This Row],[Region]]</f>
        <v>Stream AnalyticsMOSP14</v>
      </c>
      <c r="B17254" s="775">
        <v>14</v>
      </c>
      <c r="C17254" s="775" t="s">
        <v>4235</v>
      </c>
      <c r="D17254" s="775" t="s">
        <v>606</v>
      </c>
      <c r="E17254" s="775">
        <v>999999</v>
      </c>
      <c r="F17254" s="775" t="s">
        <v>1316</v>
      </c>
      <c r="G17254" s="775" t="s">
        <v>4235</v>
      </c>
      <c r="H17254" s="775" t="s">
        <v>4235</v>
      </c>
      <c r="I17254" s="775" t="s">
        <v>4235</v>
      </c>
    </row>
    <row r="17255" spans="1:9">
      <c r="A17255" s="775" t="str">
        <f>Table_wabobpsvr_AzureCalc_AzureCalcRateCard[[#This Row],[ServiceName]]&amp;Table_wabobpsvr_AzureCalc_AzureCalcRateCard[[#This Row],[Price_Level]]&amp;Table_wabobpsvr_AzureCalc_AzureCalcRateCard[[#This Row],[Region]]</f>
        <v>Stream AnalyticsA14</v>
      </c>
      <c r="B17255" s="775">
        <v>14</v>
      </c>
      <c r="C17255" s="775" t="s">
        <v>4235</v>
      </c>
      <c r="D17255" s="775" t="s">
        <v>174</v>
      </c>
      <c r="E17255" s="775">
        <v>999999</v>
      </c>
      <c r="F17255" s="775" t="s">
        <v>1316</v>
      </c>
      <c r="G17255" s="775" t="s">
        <v>4235</v>
      </c>
      <c r="H17255" s="775" t="s">
        <v>4235</v>
      </c>
      <c r="I17255" s="775" t="s">
        <v>4235</v>
      </c>
    </row>
    <row r="17256" spans="1:9">
      <c r="A17256" s="775" t="str">
        <f>Table_wabobpsvr_AzureCalc_AzureCalcRateCard[[#This Row],[ServiceName]]&amp;Table_wabobpsvr_AzureCalc_AzureCalcRateCard[[#This Row],[Price_Level]]&amp;Table_wabobpsvr_AzureCalc_AzureCalcRateCard[[#This Row],[Region]]</f>
        <v>Stream AnalyticsB14</v>
      </c>
      <c r="B17256" s="775">
        <v>14</v>
      </c>
      <c r="C17256" s="775" t="s">
        <v>4235</v>
      </c>
      <c r="D17256" s="775" t="s">
        <v>175</v>
      </c>
      <c r="E17256" s="775">
        <v>999999</v>
      </c>
      <c r="F17256" s="775" t="s">
        <v>1316</v>
      </c>
      <c r="G17256" s="775" t="s">
        <v>4235</v>
      </c>
      <c r="H17256" s="775" t="s">
        <v>4235</v>
      </c>
      <c r="I17256" s="775" t="s">
        <v>4235</v>
      </c>
    </row>
    <row r="17257" spans="1:9">
      <c r="A17257" s="775" t="str">
        <f>Table_wabobpsvr_AzureCalc_AzureCalcRateCard[[#This Row],[ServiceName]]&amp;Table_wabobpsvr_AzureCalc_AzureCalcRateCard[[#This Row],[Price_Level]]&amp;Table_wabobpsvr_AzureCalc_AzureCalcRateCard[[#This Row],[Region]]</f>
        <v>Stream AnalyticsC14</v>
      </c>
      <c r="B17257" s="775">
        <v>14</v>
      </c>
      <c r="C17257" s="775" t="s">
        <v>4235</v>
      </c>
      <c r="D17257" s="775" t="s">
        <v>177</v>
      </c>
      <c r="E17257" s="775">
        <v>999999</v>
      </c>
      <c r="F17257" s="775" t="s">
        <v>1316</v>
      </c>
      <c r="G17257" s="775" t="s">
        <v>4235</v>
      </c>
      <c r="H17257" s="775" t="s">
        <v>4235</v>
      </c>
      <c r="I17257" s="775" t="s">
        <v>4235</v>
      </c>
    </row>
    <row r="17258" spans="1:9">
      <c r="A17258" s="775" t="str">
        <f>Table_wabobpsvr_AzureCalc_AzureCalcRateCard[[#This Row],[ServiceName]]&amp;Table_wabobpsvr_AzureCalc_AzureCalcRateCard[[#This Row],[Price_Level]]&amp;Table_wabobpsvr_AzureCalc_AzureCalcRateCard[[#This Row],[Region]]</f>
        <v>Stream AnalyticsD14</v>
      </c>
      <c r="B17258" s="775">
        <v>14</v>
      </c>
      <c r="C17258" s="775" t="s">
        <v>4235</v>
      </c>
      <c r="D17258" s="775" t="s">
        <v>176</v>
      </c>
      <c r="E17258" s="775">
        <v>999999</v>
      </c>
      <c r="F17258" s="775" t="s">
        <v>1316</v>
      </c>
      <c r="G17258" s="775" t="s">
        <v>4235</v>
      </c>
      <c r="H17258" s="775" t="s">
        <v>4235</v>
      </c>
      <c r="I17258" s="775" t="s">
        <v>4235</v>
      </c>
    </row>
    <row r="17259" spans="1:9">
      <c r="A17259" s="775" t="str">
        <f>Table_wabobpsvr_AzureCalc_AzureCalcRateCard[[#This Row],[ServiceName]]&amp;Table_wabobpsvr_AzureCalc_AzureCalcRateCard[[#This Row],[Price_Level]]&amp;Table_wabobpsvr_AzureCalc_AzureCalcRateCard[[#This Row],[Region]]</f>
        <v>Premium Storage - Files (GB)D13</v>
      </c>
      <c r="B17259" s="775">
        <v>13</v>
      </c>
      <c r="C17259" s="775" t="s">
        <v>9</v>
      </c>
      <c r="D17259" s="775" t="s">
        <v>176</v>
      </c>
      <c r="E17259" s="775">
        <v>0.65329999999999999</v>
      </c>
      <c r="F17259" s="775" t="s">
        <v>4500</v>
      </c>
      <c r="G17259" s="775" t="s">
        <v>4516</v>
      </c>
      <c r="H17259" s="775" t="s">
        <v>4517</v>
      </c>
      <c r="I17259" s="775" t="s">
        <v>5546</v>
      </c>
    </row>
    <row r="17260" spans="1:9">
      <c r="A17260" s="775" t="str">
        <f>Table_wabobpsvr_AzureCalc_AzureCalcRateCard[[#This Row],[ServiceName]]&amp;Table_wabobpsvr_AzureCalc_AzureCalcRateCard[[#This Row],[Price_Level]]&amp;Table_wabobpsvr_AzureCalc_AzureCalcRateCard[[#This Row],[Region]]</f>
        <v>Premium Storage - Snapshots (GB)MOSP9</v>
      </c>
      <c r="B17260" s="775">
        <v>9</v>
      </c>
      <c r="C17260" s="775" t="s">
        <v>9</v>
      </c>
      <c r="D17260" s="775" t="s">
        <v>606</v>
      </c>
      <c r="E17260" s="775">
        <v>0.13200000000000001</v>
      </c>
      <c r="F17260" s="775" t="s">
        <v>3189</v>
      </c>
      <c r="G17260" s="775" t="s">
        <v>4235</v>
      </c>
      <c r="H17260" s="775" t="s">
        <v>4235</v>
      </c>
      <c r="I17260" s="775" t="s">
        <v>5621</v>
      </c>
    </row>
    <row r="17261" spans="1:9">
      <c r="A17261" s="775" t="str">
        <f>Table_wabobpsvr_AzureCalc_AzureCalcRateCard[[#This Row],[ServiceName]]&amp;Table_wabobpsvr_AzureCalc_AzureCalcRateCard[[#This Row],[Price_Level]]&amp;Table_wabobpsvr_AzureCalc_AzureCalcRateCard[[#This Row],[Region]]</f>
        <v>Premium Storage - Snapshots (GB)A9</v>
      </c>
      <c r="B17261" s="775">
        <v>9</v>
      </c>
      <c r="C17261" s="775" t="s">
        <v>9</v>
      </c>
      <c r="D17261" s="775" t="s">
        <v>174</v>
      </c>
      <c r="E17261" s="775">
        <v>0.128</v>
      </c>
      <c r="F17261" s="775" t="s">
        <v>3189</v>
      </c>
      <c r="G17261" s="775" t="s">
        <v>4518</v>
      </c>
      <c r="H17261" s="775" t="s">
        <v>4519</v>
      </c>
      <c r="I17261" s="775" t="s">
        <v>5621</v>
      </c>
    </row>
    <row r="17262" spans="1:9">
      <c r="A17262" s="775" t="str">
        <f>Table_wabobpsvr_AzureCalc_AzureCalcRateCard[[#This Row],[ServiceName]]&amp;Table_wabobpsvr_AzureCalc_AzureCalcRateCard[[#This Row],[Price_Level]]&amp;Table_wabobpsvr_AzureCalc_AzureCalcRateCard[[#This Row],[Region]]</f>
        <v>Premium Storage - Snapshots (GB)B9</v>
      </c>
      <c r="B17262" s="775">
        <v>9</v>
      </c>
      <c r="C17262" s="775" t="s">
        <v>9</v>
      </c>
      <c r="D17262" s="775" t="s">
        <v>175</v>
      </c>
      <c r="E17262" s="775">
        <v>0.1241</v>
      </c>
      <c r="F17262" s="775" t="s">
        <v>3189</v>
      </c>
      <c r="G17262" s="775" t="s">
        <v>4518</v>
      </c>
      <c r="H17262" s="775" t="s">
        <v>4519</v>
      </c>
      <c r="I17262" s="775" t="s">
        <v>5621</v>
      </c>
    </row>
    <row r="17263" spans="1:9">
      <c r="A17263" s="775" t="str">
        <f>Table_wabobpsvr_AzureCalc_AzureCalcRateCard[[#This Row],[ServiceName]]&amp;Table_wabobpsvr_AzureCalc_AzureCalcRateCard[[#This Row],[Price_Level]]&amp;Table_wabobpsvr_AzureCalc_AzureCalcRateCard[[#This Row],[Region]]</f>
        <v>A11 Cloud ServicesA6</v>
      </c>
      <c r="B17263" s="775">
        <v>6</v>
      </c>
      <c r="C17263" s="775" t="s">
        <v>680</v>
      </c>
      <c r="D17263" s="775" t="s">
        <v>174</v>
      </c>
      <c r="E17263" s="775">
        <v>2.9489999999999998</v>
      </c>
      <c r="F17263" s="775" t="s">
        <v>1214</v>
      </c>
      <c r="G17263" s="775" t="s">
        <v>4271</v>
      </c>
      <c r="H17263" s="775" t="s">
        <v>4272</v>
      </c>
      <c r="I17263" s="775" t="s">
        <v>6046</v>
      </c>
    </row>
    <row r="17264" spans="1:9">
      <c r="A17264" s="775" t="str">
        <f>Table_wabobpsvr_AzureCalc_AzureCalcRateCard[[#This Row],[ServiceName]]&amp;Table_wabobpsvr_AzureCalc_AzureCalcRateCard[[#This Row],[Price_Level]]&amp;Table_wabobpsvr_AzureCalc_AzureCalcRateCard[[#This Row],[Region]]</f>
        <v>SQL DB Standard S1 Secondary Database HoursA</v>
      </c>
      <c r="B17264" s="775"/>
      <c r="C17264" s="775" t="s">
        <v>87</v>
      </c>
      <c r="D17264" s="775" t="s">
        <v>174</v>
      </c>
      <c r="E17264" s="775">
        <v>3.3368000000000002E-2</v>
      </c>
      <c r="F17264" s="775" t="s">
        <v>1049</v>
      </c>
      <c r="G17264" s="775" t="s">
        <v>3435</v>
      </c>
      <c r="H17264" s="775" t="s">
        <v>3436</v>
      </c>
      <c r="I17264" s="775" t="s">
        <v>4235</v>
      </c>
    </row>
    <row r="17265" spans="1:9">
      <c r="A17265" s="775" t="str">
        <f>Table_wabobpsvr_AzureCalc_AzureCalcRateCard[[#This Row],[ServiceName]]&amp;Table_wabobpsvr_AzureCalc_AzureCalcRateCard[[#This Row],[Price_Level]]&amp;Table_wabobpsvr_AzureCalc_AzureCalcRateCard[[#This Row],[Region]]</f>
        <v>Basic_D1 VM (Non-Windows)MOSP13</v>
      </c>
      <c r="B17265" s="775">
        <v>13</v>
      </c>
      <c r="C17265" s="775" t="s">
        <v>680</v>
      </c>
      <c r="D17265" s="775" t="s">
        <v>606</v>
      </c>
      <c r="E17265" s="775">
        <v>9.5000000000000001E-2</v>
      </c>
      <c r="F17265" s="775" t="s">
        <v>1086</v>
      </c>
      <c r="G17265" s="775" t="s">
        <v>4235</v>
      </c>
      <c r="H17265" s="775" t="s">
        <v>4235</v>
      </c>
      <c r="I17265" s="775" t="s">
        <v>6514</v>
      </c>
    </row>
    <row r="17266" spans="1:9">
      <c r="A17266" s="775" t="str">
        <f>Table_wabobpsvr_AzureCalc_AzureCalcRateCard[[#This Row],[ServiceName]]&amp;Table_wabobpsvr_AzureCalc_AzureCalcRateCard[[#This Row],[Price_Level]]&amp;Table_wabobpsvr_AzureCalc_AzureCalcRateCard[[#This Row],[Region]]</f>
        <v>Basic_D1 VM (Non-Windows)A13</v>
      </c>
      <c r="B17266" s="775">
        <v>13</v>
      </c>
      <c r="C17266" s="775" t="s">
        <v>680</v>
      </c>
      <c r="D17266" s="775" t="s">
        <v>174</v>
      </c>
      <c r="E17266" s="775">
        <v>9.2149999999999996E-2</v>
      </c>
      <c r="F17266" s="775" t="s">
        <v>1086</v>
      </c>
      <c r="G17266" s="775" t="s">
        <v>4235</v>
      </c>
      <c r="H17266" s="775" t="s">
        <v>4235</v>
      </c>
      <c r="I17266" s="775" t="s">
        <v>6514</v>
      </c>
    </row>
    <row r="17267" spans="1:9">
      <c r="A17267" s="775" t="str">
        <f>Table_wabobpsvr_AzureCalc_AzureCalcRateCard[[#This Row],[ServiceName]]&amp;Table_wabobpsvr_AzureCalc_AzureCalcRateCard[[#This Row],[Price_Level]]&amp;Table_wabobpsvr_AzureCalc_AzureCalcRateCard[[#This Row],[Region]]</f>
        <v>Basic_D1 VM (Non-Windows)B13</v>
      </c>
      <c r="B17267" s="775">
        <v>13</v>
      </c>
      <c r="C17267" s="775" t="s">
        <v>680</v>
      </c>
      <c r="D17267" s="775" t="s">
        <v>175</v>
      </c>
      <c r="E17267" s="775">
        <v>8.9300000000000004E-2</v>
      </c>
      <c r="F17267" s="775" t="s">
        <v>1086</v>
      </c>
      <c r="G17267" s="775" t="s">
        <v>4235</v>
      </c>
      <c r="H17267" s="775" t="s">
        <v>4235</v>
      </c>
      <c r="I17267" s="775" t="s">
        <v>6514</v>
      </c>
    </row>
    <row r="17268" spans="1:9">
      <c r="A17268" s="775" t="str">
        <f>Table_wabobpsvr_AzureCalc_AzureCalcRateCard[[#This Row],[ServiceName]]&amp;Table_wabobpsvr_AzureCalc_AzureCalcRateCard[[#This Row],[Price_Level]]&amp;Table_wabobpsvr_AzureCalc_AzureCalcRateCard[[#This Row],[Region]]</f>
        <v>Basic_D1 VM (Non-Windows)C13</v>
      </c>
      <c r="B17268" s="775">
        <v>13</v>
      </c>
      <c r="C17268" s="775" t="s">
        <v>680</v>
      </c>
      <c r="D17268" s="775" t="s">
        <v>177</v>
      </c>
      <c r="E17268" s="775">
        <v>8.6449999999999999E-2</v>
      </c>
      <c r="F17268" s="775" t="s">
        <v>1086</v>
      </c>
      <c r="G17268" s="775" t="s">
        <v>4235</v>
      </c>
      <c r="H17268" s="775" t="s">
        <v>4235</v>
      </c>
      <c r="I17268" s="775" t="s">
        <v>6514</v>
      </c>
    </row>
    <row r="17269" spans="1:9">
      <c r="A17269" s="775" t="str">
        <f>Table_wabobpsvr_AzureCalc_AzureCalcRateCard[[#This Row],[ServiceName]]&amp;Table_wabobpsvr_AzureCalc_AzureCalcRateCard[[#This Row],[Price_Level]]&amp;Table_wabobpsvr_AzureCalc_AzureCalcRateCard[[#This Row],[Region]]</f>
        <v>Basic_D1 VM (Non-Windows)D13</v>
      </c>
      <c r="B17269" s="775">
        <v>13</v>
      </c>
      <c r="C17269" s="775" t="s">
        <v>680</v>
      </c>
      <c r="D17269" s="775" t="s">
        <v>176</v>
      </c>
      <c r="E17269" s="775">
        <v>8.3599999999999994E-2</v>
      </c>
      <c r="F17269" s="775" t="s">
        <v>1086</v>
      </c>
      <c r="G17269" s="775" t="s">
        <v>4235</v>
      </c>
      <c r="H17269" s="775" t="s">
        <v>4235</v>
      </c>
      <c r="I17269" s="775" t="s">
        <v>6514</v>
      </c>
    </row>
    <row r="17270" spans="1:9">
      <c r="A17270" s="775" t="str">
        <f>Table_wabobpsvr_AzureCalc_AzureCalcRateCard[[#This Row],[ServiceName]]&amp;Table_wabobpsvr_AzureCalc_AzureCalcRateCard[[#This Row],[Price_Level]]&amp;Table_wabobpsvr_AzureCalc_AzureCalcRateCard[[#This Row],[Region]]</f>
        <v>Basic_D1 VM (Non-Windows)MOSP7</v>
      </c>
      <c r="B17270" s="775">
        <v>7</v>
      </c>
      <c r="C17270" s="775" t="s">
        <v>680</v>
      </c>
      <c r="D17270" s="775" t="s">
        <v>606</v>
      </c>
      <c r="E17270" s="775">
        <v>7.6999999999999999E-2</v>
      </c>
      <c r="F17270" s="775" t="s">
        <v>1086</v>
      </c>
      <c r="G17270" s="775" t="s">
        <v>4235</v>
      </c>
      <c r="H17270" s="775" t="s">
        <v>4235</v>
      </c>
      <c r="I17270" s="775" t="s">
        <v>6515</v>
      </c>
    </row>
    <row r="17271" spans="1:9">
      <c r="A17271" s="775" t="str">
        <f>Table_wabobpsvr_AzureCalc_AzureCalcRateCard[[#This Row],[ServiceName]]&amp;Table_wabobpsvr_AzureCalc_AzureCalcRateCard[[#This Row],[Price_Level]]&amp;Table_wabobpsvr_AzureCalc_AzureCalcRateCard[[#This Row],[Region]]</f>
        <v>Basic_D1 VM (Non-Windows)A7</v>
      </c>
      <c r="B17271" s="775">
        <v>7</v>
      </c>
      <c r="C17271" s="775" t="s">
        <v>680</v>
      </c>
      <c r="D17271" s="775" t="s">
        <v>174</v>
      </c>
      <c r="E17271" s="775">
        <v>7.4690000000000006E-2</v>
      </c>
      <c r="F17271" s="775" t="s">
        <v>1086</v>
      </c>
      <c r="G17271" s="775" t="s">
        <v>4235</v>
      </c>
      <c r="H17271" s="775" t="s">
        <v>4235</v>
      </c>
      <c r="I17271" s="775" t="s">
        <v>6515</v>
      </c>
    </row>
    <row r="17272" spans="1:9">
      <c r="A17272" s="775" t="str">
        <f>Table_wabobpsvr_AzureCalc_AzureCalcRateCard[[#This Row],[ServiceName]]&amp;Table_wabobpsvr_AzureCalc_AzureCalcRateCard[[#This Row],[Price_Level]]&amp;Table_wabobpsvr_AzureCalc_AzureCalcRateCard[[#This Row],[Region]]</f>
        <v>Basic_D1 VM (Non-Windows)B7</v>
      </c>
      <c r="B17272" s="775">
        <v>7</v>
      </c>
      <c r="C17272" s="775" t="s">
        <v>680</v>
      </c>
      <c r="D17272" s="775" t="s">
        <v>175</v>
      </c>
      <c r="E17272" s="775">
        <v>7.238E-2</v>
      </c>
      <c r="F17272" s="775" t="s">
        <v>1086</v>
      </c>
      <c r="G17272" s="775" t="s">
        <v>4235</v>
      </c>
      <c r="H17272" s="775" t="s">
        <v>4235</v>
      </c>
      <c r="I17272" s="775" t="s">
        <v>6515</v>
      </c>
    </row>
    <row r="17273" spans="1:9">
      <c r="A17273" s="775" t="str">
        <f>Table_wabobpsvr_AzureCalc_AzureCalcRateCard[[#This Row],[ServiceName]]&amp;Table_wabobpsvr_AzureCalc_AzureCalcRateCard[[#This Row],[Price_Level]]&amp;Table_wabobpsvr_AzureCalc_AzureCalcRateCard[[#This Row],[Region]]</f>
        <v>Basic_D1 VM (Non-Windows)C7</v>
      </c>
      <c r="B17273" s="775">
        <v>7</v>
      </c>
      <c r="C17273" s="775" t="s">
        <v>680</v>
      </c>
      <c r="D17273" s="775" t="s">
        <v>177</v>
      </c>
      <c r="E17273" s="775">
        <v>7.0069999999999993E-2</v>
      </c>
      <c r="F17273" s="775" t="s">
        <v>1086</v>
      </c>
      <c r="G17273" s="775" t="s">
        <v>4235</v>
      </c>
      <c r="H17273" s="775" t="s">
        <v>4235</v>
      </c>
      <c r="I17273" s="775" t="s">
        <v>6515</v>
      </c>
    </row>
    <row r="17274" spans="1:9">
      <c r="A17274" s="775" t="str">
        <f>Table_wabobpsvr_AzureCalc_AzureCalcRateCard[[#This Row],[ServiceName]]&amp;Table_wabobpsvr_AzureCalc_AzureCalcRateCard[[#This Row],[Price_Level]]&amp;Table_wabobpsvr_AzureCalc_AzureCalcRateCard[[#This Row],[Region]]</f>
        <v>Basic_D1 VM (Non-Windows)D7</v>
      </c>
      <c r="B17274" s="775">
        <v>7</v>
      </c>
      <c r="C17274" s="775" t="s">
        <v>680</v>
      </c>
      <c r="D17274" s="775" t="s">
        <v>176</v>
      </c>
      <c r="E17274" s="775">
        <v>6.7760000000000001E-2</v>
      </c>
      <c r="F17274" s="775" t="s">
        <v>1086</v>
      </c>
      <c r="G17274" s="775" t="s">
        <v>4235</v>
      </c>
      <c r="H17274" s="775" t="s">
        <v>4235</v>
      </c>
      <c r="I17274" s="775" t="s">
        <v>6515</v>
      </c>
    </row>
    <row r="17275" spans="1:9">
      <c r="A17275" s="775" t="str">
        <f>Table_wabobpsvr_AzureCalc_AzureCalcRateCard[[#This Row],[ServiceName]]&amp;Table_wabobpsvr_AzureCalc_AzureCalcRateCard[[#This Row],[Price_Level]]&amp;Table_wabobpsvr_AzureCalc_AzureCalcRateCard[[#This Row],[Region]]</f>
        <v>Basic_D1 VM (Non-Windows)MOSP8</v>
      </c>
      <c r="B17275" s="775">
        <v>8</v>
      </c>
      <c r="C17275" s="775" t="s">
        <v>680</v>
      </c>
      <c r="D17275" s="775" t="s">
        <v>606</v>
      </c>
      <c r="E17275" s="775">
        <v>9.4E-2</v>
      </c>
      <c r="F17275" s="775" t="s">
        <v>1086</v>
      </c>
      <c r="G17275" s="775" t="s">
        <v>4235</v>
      </c>
      <c r="H17275" s="775" t="s">
        <v>4235</v>
      </c>
      <c r="I17275" s="775" t="s">
        <v>6516</v>
      </c>
    </row>
    <row r="17276" spans="1:9">
      <c r="A17276" s="775" t="str">
        <f>Table_wabobpsvr_AzureCalc_AzureCalcRateCard[[#This Row],[ServiceName]]&amp;Table_wabobpsvr_AzureCalc_AzureCalcRateCard[[#This Row],[Price_Level]]&amp;Table_wabobpsvr_AzureCalc_AzureCalcRateCard[[#This Row],[Region]]</f>
        <v>Basic_D1 VM (Non-Windows)A8</v>
      </c>
      <c r="B17276" s="775">
        <v>8</v>
      </c>
      <c r="C17276" s="775" t="s">
        <v>680</v>
      </c>
      <c r="D17276" s="775" t="s">
        <v>174</v>
      </c>
      <c r="E17276" s="775">
        <v>9.1179999999999997E-2</v>
      </c>
      <c r="F17276" s="775" t="s">
        <v>1086</v>
      </c>
      <c r="G17276" s="775" t="s">
        <v>4235</v>
      </c>
      <c r="H17276" s="775" t="s">
        <v>4235</v>
      </c>
      <c r="I17276" s="775" t="s">
        <v>6516</v>
      </c>
    </row>
    <row r="17277" spans="1:9">
      <c r="A17277" s="775" t="str">
        <f>Table_wabobpsvr_AzureCalc_AzureCalcRateCard[[#This Row],[ServiceName]]&amp;Table_wabobpsvr_AzureCalc_AzureCalcRateCard[[#This Row],[Price_Level]]&amp;Table_wabobpsvr_AzureCalc_AzureCalcRateCard[[#This Row],[Region]]</f>
        <v>Basic_D1 VM (Non-Windows)B8</v>
      </c>
      <c r="B17277" s="775">
        <v>8</v>
      </c>
      <c r="C17277" s="775" t="s">
        <v>680</v>
      </c>
      <c r="D17277" s="775" t="s">
        <v>175</v>
      </c>
      <c r="E17277" s="775">
        <v>8.8359999999999994E-2</v>
      </c>
      <c r="F17277" s="775" t="s">
        <v>1086</v>
      </c>
      <c r="G17277" s="775" t="s">
        <v>4235</v>
      </c>
      <c r="H17277" s="775" t="s">
        <v>4235</v>
      </c>
      <c r="I17277" s="775" t="s">
        <v>6516</v>
      </c>
    </row>
    <row r="17278" spans="1:9">
      <c r="A17278" s="775" t="str">
        <f>Table_wabobpsvr_AzureCalc_AzureCalcRateCard[[#This Row],[ServiceName]]&amp;Table_wabobpsvr_AzureCalc_AzureCalcRateCard[[#This Row],[Price_Level]]&amp;Table_wabobpsvr_AzureCalc_AzureCalcRateCard[[#This Row],[Region]]</f>
        <v>Basic_D1 VM (Non-Windows)C8</v>
      </c>
      <c r="B17278" s="775">
        <v>8</v>
      </c>
      <c r="C17278" s="775" t="s">
        <v>680</v>
      </c>
      <c r="D17278" s="775" t="s">
        <v>177</v>
      </c>
      <c r="E17278" s="775">
        <v>8.5540000000000005E-2</v>
      </c>
      <c r="F17278" s="775" t="s">
        <v>1086</v>
      </c>
      <c r="G17278" s="775" t="s">
        <v>4235</v>
      </c>
      <c r="H17278" s="775" t="s">
        <v>4235</v>
      </c>
      <c r="I17278" s="775" t="s">
        <v>6516</v>
      </c>
    </row>
    <row r="17279" spans="1:9">
      <c r="A17279" s="775" t="str">
        <f>Table_wabobpsvr_AzureCalc_AzureCalcRateCard[[#This Row],[ServiceName]]&amp;Table_wabobpsvr_AzureCalc_AzureCalcRateCard[[#This Row],[Price_Level]]&amp;Table_wabobpsvr_AzureCalc_AzureCalcRateCard[[#This Row],[Region]]</f>
        <v>Basic_D1 VM (Non-Windows)D8</v>
      </c>
      <c r="B17279" s="775">
        <v>8</v>
      </c>
      <c r="C17279" s="775" t="s">
        <v>680</v>
      </c>
      <c r="D17279" s="775" t="s">
        <v>176</v>
      </c>
      <c r="E17279" s="775">
        <v>8.2720000000000002E-2</v>
      </c>
      <c r="F17279" s="775" t="s">
        <v>1086</v>
      </c>
      <c r="G17279" s="775" t="s">
        <v>4235</v>
      </c>
      <c r="H17279" s="775" t="s">
        <v>4235</v>
      </c>
      <c r="I17279" s="775" t="s">
        <v>6516</v>
      </c>
    </row>
    <row r="17280" spans="1:9">
      <c r="A17280" s="1039" t="str">
        <f>Table_wabobpsvr_AzureCalc_AzureCalcRateCard[[#This Row],[ServiceName]]&amp;Table_wabobpsvr_AzureCalc_AzureCalcRateCard[[#This Row],[Price_Level]]&amp;Table_wabobpsvr_AzureCalc_AzureCalcRateCard[[#This Row],[Region]]</f>
        <v>Basic_D1 VM (Non-Windows)MOSP11</v>
      </c>
      <c r="B17280" s="1039">
        <v>11</v>
      </c>
      <c r="C17280" s="1039" t="s">
        <v>680</v>
      </c>
      <c r="D17280" s="1039" t="s">
        <v>606</v>
      </c>
      <c r="E17280" s="1039">
        <v>0.11600000000000001</v>
      </c>
      <c r="F17280" s="1039" t="s">
        <v>1086</v>
      </c>
      <c r="G17280" s="775" t="s">
        <v>4235</v>
      </c>
      <c r="H17280" s="775" t="s">
        <v>4235</v>
      </c>
      <c r="I17280" s="775" t="s">
        <v>6517</v>
      </c>
    </row>
    <row r="17281" spans="1:9">
      <c r="A17281" s="775" t="str">
        <f>Table_wabobpsvr_AzureCalc_AzureCalcRateCard[[#This Row],[ServiceName]]&amp;Table_wabobpsvr_AzureCalc_AzureCalcRateCard[[#This Row],[Price_Level]]&amp;Table_wabobpsvr_AzureCalc_AzureCalcRateCard[[#This Row],[Region]]</f>
        <v>Basic_D1 VM (Non-Windows)A11</v>
      </c>
      <c r="B17281" s="775">
        <v>11</v>
      </c>
      <c r="C17281" s="775" t="s">
        <v>680</v>
      </c>
      <c r="D17281" s="775" t="s">
        <v>174</v>
      </c>
      <c r="E17281" s="775">
        <v>0.11252</v>
      </c>
      <c r="F17281" s="775" t="s">
        <v>1086</v>
      </c>
      <c r="G17281" s="775" t="s">
        <v>4235</v>
      </c>
      <c r="H17281" s="775" t="s">
        <v>4235</v>
      </c>
      <c r="I17281" s="775" t="s">
        <v>6517</v>
      </c>
    </row>
    <row r="17282" spans="1:9">
      <c r="A17282" s="775" t="str">
        <f>Table_wabobpsvr_AzureCalc_AzureCalcRateCard[[#This Row],[ServiceName]]&amp;Table_wabobpsvr_AzureCalc_AzureCalcRateCard[[#This Row],[Price_Level]]&amp;Table_wabobpsvr_AzureCalc_AzureCalcRateCard[[#This Row],[Region]]</f>
        <v>Basic_D1 VM (Non-Windows)B11</v>
      </c>
      <c r="B17282" s="775">
        <v>11</v>
      </c>
      <c r="C17282" s="775" t="s">
        <v>680</v>
      </c>
      <c r="D17282" s="775" t="s">
        <v>175</v>
      </c>
      <c r="E17282" s="775">
        <v>0.10904</v>
      </c>
      <c r="F17282" s="775" t="s">
        <v>1086</v>
      </c>
      <c r="G17282" s="775" t="s">
        <v>4235</v>
      </c>
      <c r="H17282" s="775" t="s">
        <v>4235</v>
      </c>
      <c r="I17282" s="775" t="s">
        <v>6517</v>
      </c>
    </row>
    <row r="17283" spans="1:9">
      <c r="A17283" s="775" t="str">
        <f>Table_wabobpsvr_AzureCalc_AzureCalcRateCard[[#This Row],[ServiceName]]&amp;Table_wabobpsvr_AzureCalc_AzureCalcRateCard[[#This Row],[Price_Level]]&amp;Table_wabobpsvr_AzureCalc_AzureCalcRateCard[[#This Row],[Region]]</f>
        <v>Basic_D1 VM (Non-Windows)C11</v>
      </c>
      <c r="B17283" s="775">
        <v>11</v>
      </c>
      <c r="C17283" s="775" t="s">
        <v>680</v>
      </c>
      <c r="D17283" s="775" t="s">
        <v>177</v>
      </c>
      <c r="E17283" s="775">
        <v>0.10556</v>
      </c>
      <c r="F17283" s="775" t="s">
        <v>1086</v>
      </c>
      <c r="G17283" s="775" t="s">
        <v>4235</v>
      </c>
      <c r="H17283" s="775" t="s">
        <v>4235</v>
      </c>
      <c r="I17283" s="775" t="s">
        <v>6517</v>
      </c>
    </row>
    <row r="17284" spans="1:9">
      <c r="A17284" s="775" t="str">
        <f>Table_wabobpsvr_AzureCalc_AzureCalcRateCard[[#This Row],[ServiceName]]&amp;Table_wabobpsvr_AzureCalc_AzureCalcRateCard[[#This Row],[Price_Level]]&amp;Table_wabobpsvr_AzureCalc_AzureCalcRateCard[[#This Row],[Region]]</f>
        <v>Basic_D1 VM (Non-Windows)D11</v>
      </c>
      <c r="B17284" s="775">
        <v>11</v>
      </c>
      <c r="C17284" s="775" t="s">
        <v>680</v>
      </c>
      <c r="D17284" s="775" t="s">
        <v>176</v>
      </c>
      <c r="E17284" s="775">
        <v>0.10208</v>
      </c>
      <c r="F17284" s="775" t="s">
        <v>1086</v>
      </c>
      <c r="G17284" s="775" t="s">
        <v>4235</v>
      </c>
      <c r="H17284" s="775" t="s">
        <v>4235</v>
      </c>
      <c r="I17284" s="775" t="s">
        <v>6517</v>
      </c>
    </row>
    <row r="17285" spans="1:9">
      <c r="A17285" s="775" t="str">
        <f>Table_wabobpsvr_AzureCalc_AzureCalcRateCard[[#This Row],[ServiceName]]&amp;Table_wabobpsvr_AzureCalc_AzureCalcRateCard[[#This Row],[Price_Level]]&amp;Table_wabobpsvr_AzureCalc_AzureCalcRateCard[[#This Row],[Region]]</f>
        <v>Basic_D1 VM (Non-Windows)MOSP12</v>
      </c>
      <c r="B17285" s="775">
        <v>12</v>
      </c>
      <c r="C17285" s="775" t="s">
        <v>680</v>
      </c>
      <c r="D17285" s="775" t="s">
        <v>606</v>
      </c>
      <c r="E17285" s="775">
        <v>0.10100000000000001</v>
      </c>
      <c r="F17285" s="775" t="s">
        <v>1086</v>
      </c>
      <c r="G17285" s="775" t="s">
        <v>4235</v>
      </c>
      <c r="H17285" s="775" t="s">
        <v>4235</v>
      </c>
      <c r="I17285" s="775" t="s">
        <v>6518</v>
      </c>
    </row>
    <row r="17286" spans="1:9">
      <c r="A17286" s="775" t="str">
        <f>Table_wabobpsvr_AzureCalc_AzureCalcRateCard[[#This Row],[ServiceName]]&amp;Table_wabobpsvr_AzureCalc_AzureCalcRateCard[[#This Row],[Price_Level]]&amp;Table_wabobpsvr_AzureCalc_AzureCalcRateCard[[#This Row],[Region]]</f>
        <v>Basic_D1 VM (Non-Windows)A12</v>
      </c>
      <c r="B17286" s="775">
        <v>12</v>
      </c>
      <c r="C17286" s="775" t="s">
        <v>680</v>
      </c>
      <c r="D17286" s="775" t="s">
        <v>174</v>
      </c>
      <c r="E17286" s="775">
        <v>9.7970000000000002E-2</v>
      </c>
      <c r="F17286" s="775" t="s">
        <v>1086</v>
      </c>
      <c r="G17286" s="775" t="s">
        <v>4235</v>
      </c>
      <c r="H17286" s="775" t="s">
        <v>4235</v>
      </c>
      <c r="I17286" s="775" t="s">
        <v>6518</v>
      </c>
    </row>
    <row r="17287" spans="1:9">
      <c r="A17287" s="775" t="str">
        <f>Table_wabobpsvr_AzureCalc_AzureCalcRateCard[[#This Row],[ServiceName]]&amp;Table_wabobpsvr_AzureCalc_AzureCalcRateCard[[#This Row],[Price_Level]]&amp;Table_wabobpsvr_AzureCalc_AzureCalcRateCard[[#This Row],[Region]]</f>
        <v>Basic_D1 VM (Non-Windows)B12</v>
      </c>
      <c r="B17287" s="775">
        <v>12</v>
      </c>
      <c r="C17287" s="775" t="s">
        <v>680</v>
      </c>
      <c r="D17287" s="775" t="s">
        <v>175</v>
      </c>
      <c r="E17287" s="775">
        <v>9.4939999999999997E-2</v>
      </c>
      <c r="F17287" s="775" t="s">
        <v>1086</v>
      </c>
      <c r="G17287" s="775" t="s">
        <v>4235</v>
      </c>
      <c r="H17287" s="775" t="s">
        <v>4235</v>
      </c>
      <c r="I17287" s="775" t="s">
        <v>6518</v>
      </c>
    </row>
    <row r="17288" spans="1:9">
      <c r="A17288" s="775" t="str">
        <f>Table_wabobpsvr_AzureCalc_AzureCalcRateCard[[#This Row],[ServiceName]]&amp;Table_wabobpsvr_AzureCalc_AzureCalcRateCard[[#This Row],[Price_Level]]&amp;Table_wabobpsvr_AzureCalc_AzureCalcRateCard[[#This Row],[Region]]</f>
        <v>Basic_D1 VM (Non-Windows)C12</v>
      </c>
      <c r="B17288" s="775">
        <v>12</v>
      </c>
      <c r="C17288" s="775" t="s">
        <v>680</v>
      </c>
      <c r="D17288" s="775" t="s">
        <v>177</v>
      </c>
      <c r="E17288" s="775">
        <v>9.1910000000000006E-2</v>
      </c>
      <c r="F17288" s="775" t="s">
        <v>1086</v>
      </c>
      <c r="G17288" s="775" t="s">
        <v>4235</v>
      </c>
      <c r="H17288" s="775" t="s">
        <v>4235</v>
      </c>
      <c r="I17288" s="775" t="s">
        <v>6518</v>
      </c>
    </row>
    <row r="17289" spans="1:9">
      <c r="A17289" s="775" t="str">
        <f>Table_wabobpsvr_AzureCalc_AzureCalcRateCard[[#This Row],[ServiceName]]&amp;Table_wabobpsvr_AzureCalc_AzureCalcRateCard[[#This Row],[Price_Level]]&amp;Table_wabobpsvr_AzureCalc_AzureCalcRateCard[[#This Row],[Region]]</f>
        <v>Basic_D1 VM (Non-Windows)D12</v>
      </c>
      <c r="B17289" s="775">
        <v>12</v>
      </c>
      <c r="C17289" s="775" t="s">
        <v>680</v>
      </c>
      <c r="D17289" s="775" t="s">
        <v>176</v>
      </c>
      <c r="E17289" s="775">
        <v>8.8880000000000001E-2</v>
      </c>
      <c r="F17289" s="775" t="s">
        <v>1086</v>
      </c>
      <c r="G17289" s="775" t="s">
        <v>4235</v>
      </c>
      <c r="H17289" s="775" t="s">
        <v>4235</v>
      </c>
      <c r="I17289" s="775" t="s">
        <v>6518</v>
      </c>
    </row>
    <row r="17290" spans="1:9">
      <c r="A17290" s="775" t="str">
        <f>Table_wabobpsvr_AzureCalc_AzureCalcRateCard[[#This Row],[ServiceName]]&amp;Table_wabobpsvr_AzureCalc_AzureCalcRateCard[[#This Row],[Price_Level]]&amp;Table_wabobpsvr_AzureCalc_AzureCalcRateCard[[#This Row],[Region]]</f>
        <v>Basic_D1 VM (Non-Windows)MOSP3</v>
      </c>
      <c r="B17290" s="775">
        <v>3</v>
      </c>
      <c r="C17290" s="775" t="s">
        <v>680</v>
      </c>
      <c r="D17290" s="775" t="s">
        <v>606</v>
      </c>
      <c r="E17290" s="775">
        <v>7.6999999999999999E-2</v>
      </c>
      <c r="F17290" s="775" t="s">
        <v>1086</v>
      </c>
      <c r="G17290" s="775" t="s">
        <v>4235</v>
      </c>
      <c r="H17290" s="775" t="s">
        <v>4235</v>
      </c>
      <c r="I17290" s="775" t="s">
        <v>6519</v>
      </c>
    </row>
    <row r="17291" spans="1:9">
      <c r="A17291" s="775" t="str">
        <f>Table_wabobpsvr_AzureCalc_AzureCalcRateCard[[#This Row],[ServiceName]]&amp;Table_wabobpsvr_AzureCalc_AzureCalcRateCard[[#This Row],[Price_Level]]&amp;Table_wabobpsvr_AzureCalc_AzureCalcRateCard[[#This Row],[Region]]</f>
        <v>Basic_D1 VM (Non-Windows)A3</v>
      </c>
      <c r="B17291" s="775">
        <v>3</v>
      </c>
      <c r="C17291" s="775" t="s">
        <v>680</v>
      </c>
      <c r="D17291" s="775" t="s">
        <v>174</v>
      </c>
      <c r="E17291" s="775">
        <v>7.4690000000000006E-2</v>
      </c>
      <c r="F17291" s="775" t="s">
        <v>1086</v>
      </c>
      <c r="G17291" s="775" t="s">
        <v>4235</v>
      </c>
      <c r="H17291" s="775" t="s">
        <v>4235</v>
      </c>
      <c r="I17291" s="775" t="s">
        <v>6519</v>
      </c>
    </row>
    <row r="17292" spans="1:9">
      <c r="A17292" s="775" t="str">
        <f>Table_wabobpsvr_AzureCalc_AzureCalcRateCard[[#This Row],[ServiceName]]&amp;Table_wabobpsvr_AzureCalc_AzureCalcRateCard[[#This Row],[Price_Level]]&amp;Table_wabobpsvr_AzureCalc_AzureCalcRateCard[[#This Row],[Region]]</f>
        <v>Basic_D1 VM (Non-Windows)B3</v>
      </c>
      <c r="B17292" s="775">
        <v>3</v>
      </c>
      <c r="C17292" s="775" t="s">
        <v>680</v>
      </c>
      <c r="D17292" s="775" t="s">
        <v>175</v>
      </c>
      <c r="E17292" s="775">
        <v>7.238E-2</v>
      </c>
      <c r="F17292" s="775" t="s">
        <v>1086</v>
      </c>
      <c r="G17292" s="775" t="s">
        <v>4235</v>
      </c>
      <c r="H17292" s="775" t="s">
        <v>4235</v>
      </c>
      <c r="I17292" s="775" t="s">
        <v>6519</v>
      </c>
    </row>
    <row r="17293" spans="1:9">
      <c r="A17293" s="775" t="str">
        <f>Table_wabobpsvr_AzureCalc_AzureCalcRateCard[[#This Row],[ServiceName]]&amp;Table_wabobpsvr_AzureCalc_AzureCalcRateCard[[#This Row],[Price_Level]]&amp;Table_wabobpsvr_AzureCalc_AzureCalcRateCard[[#This Row],[Region]]</f>
        <v>Basic_D1 VM (Non-Windows)C3</v>
      </c>
      <c r="B17293" s="775">
        <v>3</v>
      </c>
      <c r="C17293" s="775" t="s">
        <v>680</v>
      </c>
      <c r="D17293" s="775" t="s">
        <v>177</v>
      </c>
      <c r="E17293" s="775">
        <v>7.0069999999999993E-2</v>
      </c>
      <c r="F17293" s="775" t="s">
        <v>1086</v>
      </c>
      <c r="G17293" s="775" t="s">
        <v>4235</v>
      </c>
      <c r="H17293" s="775" t="s">
        <v>4235</v>
      </c>
      <c r="I17293" s="775" t="s">
        <v>6519</v>
      </c>
    </row>
    <row r="17294" spans="1:9">
      <c r="A17294" s="775" t="str">
        <f>Table_wabobpsvr_AzureCalc_AzureCalcRateCard[[#This Row],[ServiceName]]&amp;Table_wabobpsvr_AzureCalc_AzureCalcRateCard[[#This Row],[Price_Level]]&amp;Table_wabobpsvr_AzureCalc_AzureCalcRateCard[[#This Row],[Region]]</f>
        <v>Basic_D1 VM (Non-Windows)D3</v>
      </c>
      <c r="B17294" s="775">
        <v>3</v>
      </c>
      <c r="C17294" s="775" t="s">
        <v>680</v>
      </c>
      <c r="D17294" s="775" t="s">
        <v>176</v>
      </c>
      <c r="E17294" s="775">
        <v>6.7760000000000001E-2</v>
      </c>
      <c r="F17294" s="775" t="s">
        <v>1086</v>
      </c>
      <c r="G17294" s="775" t="s">
        <v>4235</v>
      </c>
      <c r="H17294" s="775" t="s">
        <v>4235</v>
      </c>
      <c r="I17294" s="775" t="s">
        <v>6519</v>
      </c>
    </row>
    <row r="17295" spans="1:9">
      <c r="A17295" s="775" t="str">
        <f>Table_wabobpsvr_AzureCalc_AzureCalcRateCard[[#This Row],[ServiceName]]&amp;Table_wabobpsvr_AzureCalc_AzureCalcRateCard[[#This Row],[Price_Level]]&amp;Table_wabobpsvr_AzureCalc_AzureCalcRateCard[[#This Row],[Region]]</f>
        <v>Basic_D1 VM (Non-Windows)MOSP6</v>
      </c>
      <c r="B17295" s="775">
        <v>6</v>
      </c>
      <c r="C17295" s="775" t="s">
        <v>680</v>
      </c>
      <c r="D17295" s="775" t="s">
        <v>606</v>
      </c>
      <c r="E17295" s="775">
        <v>7.6999999999999999E-2</v>
      </c>
      <c r="F17295" s="775" t="s">
        <v>1086</v>
      </c>
      <c r="G17295" s="775" t="s">
        <v>4235</v>
      </c>
      <c r="H17295" s="775" t="s">
        <v>4235</v>
      </c>
      <c r="I17295" s="775" t="s">
        <v>6520</v>
      </c>
    </row>
    <row r="17296" spans="1:9">
      <c r="A17296" s="775" t="str">
        <f>Table_wabobpsvr_AzureCalc_AzureCalcRateCard[[#This Row],[ServiceName]]&amp;Table_wabobpsvr_AzureCalc_AzureCalcRateCard[[#This Row],[Price_Level]]&amp;Table_wabobpsvr_AzureCalc_AzureCalcRateCard[[#This Row],[Region]]</f>
        <v>Basic_D1 VM (Non-Windows)A6</v>
      </c>
      <c r="B17296" s="775">
        <v>6</v>
      </c>
      <c r="C17296" s="775" t="s">
        <v>680</v>
      </c>
      <c r="D17296" s="775" t="s">
        <v>174</v>
      </c>
      <c r="E17296" s="775">
        <v>7.4690000000000006E-2</v>
      </c>
      <c r="F17296" s="775" t="s">
        <v>1086</v>
      </c>
      <c r="G17296" s="775" t="s">
        <v>4235</v>
      </c>
      <c r="H17296" s="775" t="s">
        <v>4235</v>
      </c>
      <c r="I17296" s="775" t="s">
        <v>6520</v>
      </c>
    </row>
    <row r="17297" spans="1:9">
      <c r="A17297" s="775" t="str">
        <f>Table_wabobpsvr_AzureCalc_AzureCalcRateCard[[#This Row],[ServiceName]]&amp;Table_wabobpsvr_AzureCalc_AzureCalcRateCard[[#This Row],[Price_Level]]&amp;Table_wabobpsvr_AzureCalc_AzureCalcRateCard[[#This Row],[Region]]</f>
        <v>Basic_D1 VM (Non-Windows)B6</v>
      </c>
      <c r="B17297" s="775">
        <v>6</v>
      </c>
      <c r="C17297" s="775" t="s">
        <v>680</v>
      </c>
      <c r="D17297" s="775" t="s">
        <v>175</v>
      </c>
      <c r="E17297" s="775">
        <v>7.238E-2</v>
      </c>
      <c r="F17297" s="775" t="s">
        <v>1086</v>
      </c>
      <c r="G17297" s="775" t="s">
        <v>4235</v>
      </c>
      <c r="H17297" s="775" t="s">
        <v>4235</v>
      </c>
      <c r="I17297" s="775" t="s">
        <v>6520</v>
      </c>
    </row>
    <row r="17298" spans="1:9">
      <c r="A17298" s="775" t="str">
        <f>Table_wabobpsvr_AzureCalc_AzureCalcRateCard[[#This Row],[ServiceName]]&amp;Table_wabobpsvr_AzureCalc_AzureCalcRateCard[[#This Row],[Price_Level]]&amp;Table_wabobpsvr_AzureCalc_AzureCalcRateCard[[#This Row],[Region]]</f>
        <v>Basic_D1 VM (Non-Windows)C6</v>
      </c>
      <c r="B17298" s="775">
        <v>6</v>
      </c>
      <c r="C17298" s="775" t="s">
        <v>680</v>
      </c>
      <c r="D17298" s="775" t="s">
        <v>177</v>
      </c>
      <c r="E17298" s="775">
        <v>7.0069999999999993E-2</v>
      </c>
      <c r="F17298" s="775" t="s">
        <v>1086</v>
      </c>
      <c r="G17298" s="775" t="s">
        <v>4235</v>
      </c>
      <c r="H17298" s="775" t="s">
        <v>4235</v>
      </c>
      <c r="I17298" s="775" t="s">
        <v>6520</v>
      </c>
    </row>
    <row r="17299" spans="1:9">
      <c r="A17299" s="775" t="str">
        <f>Table_wabobpsvr_AzureCalc_AzureCalcRateCard[[#This Row],[ServiceName]]&amp;Table_wabobpsvr_AzureCalc_AzureCalcRateCard[[#This Row],[Price_Level]]&amp;Table_wabobpsvr_AzureCalc_AzureCalcRateCard[[#This Row],[Region]]</f>
        <v>Basic_D1 VM (Non-Windows)D6</v>
      </c>
      <c r="B17299" s="775">
        <v>6</v>
      </c>
      <c r="C17299" s="775" t="s">
        <v>680</v>
      </c>
      <c r="D17299" s="775" t="s">
        <v>176</v>
      </c>
      <c r="E17299" s="775">
        <v>6.7760000000000001E-2</v>
      </c>
      <c r="F17299" s="775" t="s">
        <v>1086</v>
      </c>
      <c r="G17299" s="775" t="s">
        <v>4235</v>
      </c>
      <c r="H17299" s="775" t="s">
        <v>4235</v>
      </c>
      <c r="I17299" s="775" t="s">
        <v>6520</v>
      </c>
    </row>
    <row r="17300" spans="1:9">
      <c r="A17300" s="775" t="str">
        <f>Table_wabobpsvr_AzureCalc_AzureCalcRateCard[[#This Row],[ServiceName]]&amp;Table_wabobpsvr_AzureCalc_AzureCalcRateCard[[#This Row],[Price_Level]]&amp;Table_wabobpsvr_AzureCalc_AzureCalcRateCard[[#This Row],[Region]]</f>
        <v>Basic_D1 VM (Non-Windows)MOSP2</v>
      </c>
      <c r="B17300" s="775">
        <v>2</v>
      </c>
      <c r="C17300" s="775" t="s">
        <v>680</v>
      </c>
      <c r="D17300" s="775" t="s">
        <v>606</v>
      </c>
      <c r="E17300" s="775">
        <v>7.0000000000000007E-2</v>
      </c>
      <c r="F17300" s="775" t="s">
        <v>1086</v>
      </c>
      <c r="G17300" s="775" t="s">
        <v>4235</v>
      </c>
      <c r="H17300" s="775" t="s">
        <v>4235</v>
      </c>
      <c r="I17300" s="775" t="s">
        <v>6521</v>
      </c>
    </row>
    <row r="17301" spans="1:9">
      <c r="A17301" s="775" t="str">
        <f>Table_wabobpsvr_AzureCalc_AzureCalcRateCard[[#This Row],[ServiceName]]&amp;Table_wabobpsvr_AzureCalc_AzureCalcRateCard[[#This Row],[Price_Level]]&amp;Table_wabobpsvr_AzureCalc_AzureCalcRateCard[[#This Row],[Region]]</f>
        <v>Basic_D1 VM (Non-Windows)A2</v>
      </c>
      <c r="B17301" s="775">
        <v>2</v>
      </c>
      <c r="C17301" s="775" t="s">
        <v>680</v>
      </c>
      <c r="D17301" s="775" t="s">
        <v>174</v>
      </c>
      <c r="E17301" s="775">
        <v>6.7900000000000002E-2</v>
      </c>
      <c r="F17301" s="775" t="s">
        <v>1086</v>
      </c>
      <c r="G17301" s="775" t="s">
        <v>4235</v>
      </c>
      <c r="H17301" s="775" t="s">
        <v>4235</v>
      </c>
      <c r="I17301" s="775" t="s">
        <v>6521</v>
      </c>
    </row>
    <row r="17302" spans="1:9">
      <c r="A17302" s="775" t="str">
        <f>Table_wabobpsvr_AzureCalc_AzureCalcRateCard[[#This Row],[ServiceName]]&amp;Table_wabobpsvr_AzureCalc_AzureCalcRateCard[[#This Row],[Price_Level]]&amp;Table_wabobpsvr_AzureCalc_AzureCalcRateCard[[#This Row],[Region]]</f>
        <v>Machine Learning Studio Experiment HoursMOSP</v>
      </c>
      <c r="B17302" s="775"/>
      <c r="C17302" s="775" t="s">
        <v>680</v>
      </c>
      <c r="D17302" s="775" t="s">
        <v>606</v>
      </c>
      <c r="E17302" s="775">
        <v>0.38</v>
      </c>
      <c r="F17302" s="775" t="s">
        <v>1084</v>
      </c>
      <c r="G17302" s="775" t="s">
        <v>4235</v>
      </c>
      <c r="H17302" s="775" t="s">
        <v>4235</v>
      </c>
      <c r="I17302" s="775" t="s">
        <v>6522</v>
      </c>
    </row>
    <row r="17303" spans="1:9">
      <c r="A17303" s="775" t="str">
        <f>Table_wabobpsvr_AzureCalc_AzureCalcRateCard[[#This Row],[ServiceName]]&amp;Table_wabobpsvr_AzureCalc_AzureCalcRateCard[[#This Row],[Price_Level]]&amp;Table_wabobpsvr_AzureCalc_AzureCalcRateCard[[#This Row],[Region]]</f>
        <v>Machine Learning Studio Experiment HoursA</v>
      </c>
      <c r="B17303" s="775"/>
      <c r="C17303" s="775" t="s">
        <v>680</v>
      </c>
      <c r="D17303" s="775" t="s">
        <v>174</v>
      </c>
      <c r="E17303" s="775">
        <v>0.27739999999999998</v>
      </c>
      <c r="F17303" s="775" t="s">
        <v>1084</v>
      </c>
      <c r="G17303" s="775" t="s">
        <v>1424</v>
      </c>
      <c r="H17303" s="775" t="s">
        <v>1425</v>
      </c>
      <c r="I17303" s="775" t="s">
        <v>6522</v>
      </c>
    </row>
    <row r="17304" spans="1:9">
      <c r="A17304" s="775" t="str">
        <f>Table_wabobpsvr_AzureCalc_AzureCalcRateCard[[#This Row],[ServiceName]]&amp;Table_wabobpsvr_AzureCalc_AzureCalcRateCard[[#This Row],[Price_Level]]&amp;Table_wabobpsvr_AzureCalc_AzureCalcRateCard[[#This Row],[Region]]</f>
        <v>Machine Learning Studio Experiment HoursB</v>
      </c>
      <c r="B17304" s="775"/>
      <c r="C17304" s="775" t="s">
        <v>680</v>
      </c>
      <c r="D17304" s="775" t="s">
        <v>175</v>
      </c>
      <c r="E17304" s="775">
        <v>0.26600000000000001</v>
      </c>
      <c r="F17304" s="775" t="s">
        <v>1084</v>
      </c>
      <c r="G17304" s="775" t="s">
        <v>1424</v>
      </c>
      <c r="H17304" s="775" t="s">
        <v>1425</v>
      </c>
      <c r="I17304" s="775" t="s">
        <v>6522</v>
      </c>
    </row>
    <row r="17305" spans="1:9">
      <c r="A17305" s="775" t="str">
        <f>Table_wabobpsvr_AzureCalc_AzureCalcRateCard[[#This Row],[ServiceName]]&amp;Table_wabobpsvr_AzureCalc_AzureCalcRateCard[[#This Row],[Price_Level]]&amp;Table_wabobpsvr_AzureCalc_AzureCalcRateCard[[#This Row],[Region]]</f>
        <v>Machine Learning Studio Experiment HoursC</v>
      </c>
      <c r="B17305" s="775"/>
      <c r="C17305" s="775" t="s">
        <v>680</v>
      </c>
      <c r="D17305" s="775" t="s">
        <v>177</v>
      </c>
      <c r="E17305" s="775">
        <v>0.25459999999999999</v>
      </c>
      <c r="F17305" s="775" t="s">
        <v>1084</v>
      </c>
      <c r="G17305" s="775" t="s">
        <v>1424</v>
      </c>
      <c r="H17305" s="775" t="s">
        <v>1425</v>
      </c>
      <c r="I17305" s="775" t="s">
        <v>6522</v>
      </c>
    </row>
    <row r="17306" spans="1:9">
      <c r="A17306" s="775" t="str">
        <f>Table_wabobpsvr_AzureCalc_AzureCalcRateCard[[#This Row],[ServiceName]]&amp;Table_wabobpsvr_AzureCalc_AzureCalcRateCard[[#This Row],[Price_Level]]&amp;Table_wabobpsvr_AzureCalc_AzureCalcRateCard[[#This Row],[Region]]</f>
        <v>Machine Learning Studio Experiment HoursD</v>
      </c>
      <c r="B17306" s="775"/>
      <c r="C17306" s="775" t="s">
        <v>680</v>
      </c>
      <c r="D17306" s="775" t="s">
        <v>176</v>
      </c>
      <c r="E17306" s="775">
        <v>0.2432</v>
      </c>
      <c r="F17306" s="775" t="s">
        <v>1084</v>
      </c>
      <c r="G17306" s="775" t="s">
        <v>1424</v>
      </c>
      <c r="H17306" s="775" t="s">
        <v>1425</v>
      </c>
      <c r="I17306" s="775" t="s">
        <v>6522</v>
      </c>
    </row>
    <row r="17307" spans="1:9">
      <c r="A17307" s="775" t="str">
        <f>Table_wabobpsvr_AzureCalc_AzureCalcRateCard[[#This Row],[ServiceName]]&amp;Table_wabobpsvr_AzureCalc_AzureCalcRateCard[[#This Row],[Price_Level]]&amp;Table_wabobpsvr_AzureCalc_AzureCalcRateCard[[#This Row],[Region]]</f>
        <v>Standard DocumentDB DaysMOSP</v>
      </c>
      <c r="B17307" s="775"/>
      <c r="C17307" s="775" t="s">
        <v>329</v>
      </c>
      <c r="D17307" s="775" t="s">
        <v>606</v>
      </c>
      <c r="E17307" s="775">
        <v>0.73</v>
      </c>
      <c r="F17307" s="775" t="s">
        <v>1085</v>
      </c>
      <c r="G17307" s="775" t="s">
        <v>4235</v>
      </c>
      <c r="H17307" s="775" t="s">
        <v>4235</v>
      </c>
      <c r="I17307" s="775" t="s">
        <v>6523</v>
      </c>
    </row>
    <row r="17308" spans="1:9">
      <c r="A17308" s="775" t="str">
        <f>Table_wabobpsvr_AzureCalc_AzureCalcRateCard[[#This Row],[ServiceName]]&amp;Table_wabobpsvr_AzureCalc_AzureCalcRateCard[[#This Row],[Price_Level]]&amp;Table_wabobpsvr_AzureCalc_AzureCalcRateCard[[#This Row],[Region]]</f>
        <v>Standard DocumentDB DaysA</v>
      </c>
      <c r="B17308" s="775"/>
      <c r="C17308" s="775" t="s">
        <v>329</v>
      </c>
      <c r="D17308" s="775" t="s">
        <v>174</v>
      </c>
      <c r="E17308" s="775">
        <v>0.53290000000000004</v>
      </c>
      <c r="F17308" s="775" t="s">
        <v>1085</v>
      </c>
      <c r="G17308" s="775" t="s">
        <v>1426</v>
      </c>
      <c r="H17308" s="775" t="s">
        <v>1427</v>
      </c>
      <c r="I17308" s="775" t="s">
        <v>6523</v>
      </c>
    </row>
    <row r="17309" spans="1:9">
      <c r="A17309" s="775" t="str">
        <f>Table_wabobpsvr_AzureCalc_AzureCalcRateCard[[#This Row],[ServiceName]]&amp;Table_wabobpsvr_AzureCalc_AzureCalcRateCard[[#This Row],[Price_Level]]&amp;Table_wabobpsvr_AzureCalc_AzureCalcRateCard[[#This Row],[Region]]</f>
        <v>Standard DocumentDB DaysB</v>
      </c>
      <c r="B17309" s="775"/>
      <c r="C17309" s="775" t="s">
        <v>329</v>
      </c>
      <c r="D17309" s="775" t="s">
        <v>175</v>
      </c>
      <c r="E17309" s="775">
        <v>0.51100000000000001</v>
      </c>
      <c r="F17309" s="775" t="s">
        <v>1085</v>
      </c>
      <c r="G17309" s="775" t="s">
        <v>1426</v>
      </c>
      <c r="H17309" s="775" t="s">
        <v>1427</v>
      </c>
      <c r="I17309" s="775" t="s">
        <v>6523</v>
      </c>
    </row>
    <row r="17310" spans="1:9">
      <c r="A17310" s="775" t="str">
        <f>Table_wabobpsvr_AzureCalc_AzureCalcRateCard[[#This Row],[ServiceName]]&amp;Table_wabobpsvr_AzureCalc_AzureCalcRateCard[[#This Row],[Price_Level]]&amp;Table_wabobpsvr_AzureCalc_AzureCalcRateCard[[#This Row],[Region]]</f>
        <v>Basic_D1 VM (Non-Windows)B2</v>
      </c>
      <c r="B17310" s="775">
        <v>2</v>
      </c>
      <c r="C17310" s="775" t="s">
        <v>680</v>
      </c>
      <c r="D17310" s="775" t="s">
        <v>175</v>
      </c>
      <c r="E17310" s="775">
        <v>6.5799999999999997E-2</v>
      </c>
      <c r="F17310" s="775" t="s">
        <v>1086</v>
      </c>
      <c r="G17310" s="775" t="s">
        <v>4235</v>
      </c>
      <c r="H17310" s="775" t="s">
        <v>4235</v>
      </c>
      <c r="I17310" s="775" t="s">
        <v>6521</v>
      </c>
    </row>
    <row r="17311" spans="1:9">
      <c r="A17311" s="775" t="str">
        <f>Table_wabobpsvr_AzureCalc_AzureCalcRateCard[[#This Row],[ServiceName]]&amp;Table_wabobpsvr_AzureCalc_AzureCalcRateCard[[#This Row],[Price_Level]]&amp;Table_wabobpsvr_AzureCalc_AzureCalcRateCard[[#This Row],[Region]]</f>
        <v>Machine Learning API Service Prediction HoursMOSP</v>
      </c>
      <c r="B17311" s="775"/>
      <c r="C17311" s="775" t="s">
        <v>680</v>
      </c>
      <c r="D17311" s="775" t="s">
        <v>606</v>
      </c>
      <c r="E17311" s="775">
        <v>0.75</v>
      </c>
      <c r="F17311" s="775" t="s">
        <v>1082</v>
      </c>
      <c r="G17311" s="775" t="s">
        <v>4235</v>
      </c>
      <c r="H17311" s="775" t="s">
        <v>4235</v>
      </c>
      <c r="I17311" s="775" t="s">
        <v>6524</v>
      </c>
    </row>
    <row r="17312" spans="1:9">
      <c r="A17312" s="775" t="str">
        <f>Table_wabobpsvr_AzureCalc_AzureCalcRateCard[[#This Row],[ServiceName]]&amp;Table_wabobpsvr_AzureCalc_AzureCalcRateCard[[#This Row],[Price_Level]]&amp;Table_wabobpsvr_AzureCalc_AzureCalcRateCard[[#This Row],[Region]]</f>
        <v>Machine Learning API Service Prediction HoursA</v>
      </c>
      <c r="B17312" s="775"/>
      <c r="C17312" s="775" t="s">
        <v>680</v>
      </c>
      <c r="D17312" s="775" t="s">
        <v>174</v>
      </c>
      <c r="E17312" s="775">
        <v>0.54749999999999999</v>
      </c>
      <c r="F17312" s="775" t="s">
        <v>1082</v>
      </c>
      <c r="G17312" s="775" t="s">
        <v>1428</v>
      </c>
      <c r="H17312" s="775" t="s">
        <v>1429</v>
      </c>
      <c r="I17312" s="775" t="s">
        <v>6524</v>
      </c>
    </row>
    <row r="17313" spans="1:9">
      <c r="A17313" s="775" t="str">
        <f>Table_wabobpsvr_AzureCalc_AzureCalcRateCard[[#This Row],[ServiceName]]&amp;Table_wabobpsvr_AzureCalc_AzureCalcRateCard[[#This Row],[Price_Level]]&amp;Table_wabobpsvr_AzureCalc_AzureCalcRateCard[[#This Row],[Region]]</f>
        <v>Machine Learning API Service Prediction HoursB</v>
      </c>
      <c r="B17313" s="775"/>
      <c r="C17313" s="775" t="s">
        <v>680</v>
      </c>
      <c r="D17313" s="775" t="s">
        <v>175</v>
      </c>
      <c r="E17313" s="775">
        <v>0.52500000000000002</v>
      </c>
      <c r="F17313" s="775" t="s">
        <v>1082</v>
      </c>
      <c r="G17313" s="775" t="s">
        <v>1428</v>
      </c>
      <c r="H17313" s="775" t="s">
        <v>1429</v>
      </c>
      <c r="I17313" s="775" t="s">
        <v>6524</v>
      </c>
    </row>
    <row r="17314" spans="1:9">
      <c r="A17314" s="775" t="str">
        <f>Table_wabobpsvr_AzureCalc_AzureCalcRateCard[[#This Row],[ServiceName]]&amp;Table_wabobpsvr_AzureCalc_AzureCalcRateCard[[#This Row],[Price_Level]]&amp;Table_wabobpsvr_AzureCalc_AzureCalcRateCard[[#This Row],[Region]]</f>
        <v>Machine Learning API Service Prediction HoursC</v>
      </c>
      <c r="B17314" s="775"/>
      <c r="C17314" s="775" t="s">
        <v>680</v>
      </c>
      <c r="D17314" s="775" t="s">
        <v>177</v>
      </c>
      <c r="E17314" s="775">
        <v>0.50249999999999995</v>
      </c>
      <c r="F17314" s="775" t="s">
        <v>1082</v>
      </c>
      <c r="G17314" s="775" t="s">
        <v>1428</v>
      </c>
      <c r="H17314" s="775" t="s">
        <v>1429</v>
      </c>
      <c r="I17314" s="775" t="s">
        <v>6524</v>
      </c>
    </row>
    <row r="17315" spans="1:9">
      <c r="A17315" s="775" t="str">
        <f>Table_wabobpsvr_AzureCalc_AzureCalcRateCard[[#This Row],[ServiceName]]&amp;Table_wabobpsvr_AzureCalc_AzureCalcRateCard[[#This Row],[Price_Level]]&amp;Table_wabobpsvr_AzureCalc_AzureCalcRateCard[[#This Row],[Region]]</f>
        <v>Machine Learning API Service Prediction HoursD</v>
      </c>
      <c r="B17315" s="775"/>
      <c r="C17315" s="775" t="s">
        <v>680</v>
      </c>
      <c r="D17315" s="775" t="s">
        <v>176</v>
      </c>
      <c r="E17315" s="775">
        <v>0.48</v>
      </c>
      <c r="F17315" s="775" t="s">
        <v>1082</v>
      </c>
      <c r="G17315" s="775" t="s">
        <v>1428</v>
      </c>
      <c r="H17315" s="775" t="s">
        <v>1429</v>
      </c>
      <c r="I17315" s="775" t="s">
        <v>6524</v>
      </c>
    </row>
    <row r="17316" spans="1:9">
      <c r="A17316" s="775" t="str">
        <f>Table_wabobpsvr_AzureCalc_AzureCalcRateCard[[#This Row],[ServiceName]]&amp;Table_wabobpsvr_AzureCalc_AzureCalcRateCard[[#This Row],[Price_Level]]&amp;Table_wabobpsvr_AzureCalc_AzureCalcRateCard[[#This Row],[Region]]</f>
        <v>Machine Learning API Service PredictionsMOSP</v>
      </c>
      <c r="B17316" s="775"/>
      <c r="C17316" s="775" t="s">
        <v>1152</v>
      </c>
      <c r="D17316" s="775" t="s">
        <v>606</v>
      </c>
      <c r="E17316" s="775">
        <v>0.18</v>
      </c>
      <c r="F17316" s="775" t="s">
        <v>1083</v>
      </c>
      <c r="G17316" s="775" t="s">
        <v>4235</v>
      </c>
      <c r="H17316" s="775" t="s">
        <v>4235</v>
      </c>
      <c r="I17316" s="775" t="s">
        <v>6525</v>
      </c>
    </row>
    <row r="17317" spans="1:9">
      <c r="A17317" s="775" t="str">
        <f>Table_wabobpsvr_AzureCalc_AzureCalcRateCard[[#This Row],[ServiceName]]&amp;Table_wabobpsvr_AzureCalc_AzureCalcRateCard[[#This Row],[Price_Level]]&amp;Table_wabobpsvr_AzureCalc_AzureCalcRateCard[[#This Row],[Region]]</f>
        <v>Machine Learning API Service PredictionsA</v>
      </c>
      <c r="B17317" s="775"/>
      <c r="C17317" s="775" t="s">
        <v>1152</v>
      </c>
      <c r="D17317" s="775" t="s">
        <v>174</v>
      </c>
      <c r="E17317" s="775">
        <v>0.13139999999999999</v>
      </c>
      <c r="F17317" s="775" t="s">
        <v>1083</v>
      </c>
      <c r="G17317" s="775" t="s">
        <v>1430</v>
      </c>
      <c r="H17317" s="775" t="s">
        <v>1431</v>
      </c>
      <c r="I17317" s="775" t="s">
        <v>6525</v>
      </c>
    </row>
    <row r="17318" spans="1:9">
      <c r="A17318" s="775" t="str">
        <f>Table_wabobpsvr_AzureCalc_AzureCalcRateCard[[#This Row],[ServiceName]]&amp;Table_wabobpsvr_AzureCalc_AzureCalcRateCard[[#This Row],[Price_Level]]&amp;Table_wabobpsvr_AzureCalc_AzureCalcRateCard[[#This Row],[Region]]</f>
        <v>Machine Learning API Service PredictionsB</v>
      </c>
      <c r="B17318" s="775"/>
      <c r="C17318" s="775" t="s">
        <v>1152</v>
      </c>
      <c r="D17318" s="775" t="s">
        <v>175</v>
      </c>
      <c r="E17318" s="775">
        <v>0.126</v>
      </c>
      <c r="F17318" s="775" t="s">
        <v>1083</v>
      </c>
      <c r="G17318" s="775" t="s">
        <v>1430</v>
      </c>
      <c r="H17318" s="775" t="s">
        <v>1431</v>
      </c>
      <c r="I17318" s="775" t="s">
        <v>6525</v>
      </c>
    </row>
    <row r="17319" spans="1:9">
      <c r="A17319" s="775" t="str">
        <f>Table_wabobpsvr_AzureCalc_AzureCalcRateCard[[#This Row],[ServiceName]]&amp;Table_wabobpsvr_AzureCalc_AzureCalcRateCard[[#This Row],[Price_Level]]&amp;Table_wabobpsvr_AzureCalc_AzureCalcRateCard[[#This Row],[Region]]</f>
        <v>Basic_D1 VM (Non-Windows)C2</v>
      </c>
      <c r="B17319" s="775">
        <v>2</v>
      </c>
      <c r="C17319" s="775" t="s">
        <v>680</v>
      </c>
      <c r="D17319" s="775" t="s">
        <v>177</v>
      </c>
      <c r="E17319" s="775">
        <v>6.3700000000000007E-2</v>
      </c>
      <c r="F17319" s="775" t="s">
        <v>1086</v>
      </c>
      <c r="G17319" s="775" t="s">
        <v>4235</v>
      </c>
      <c r="H17319" s="775" t="s">
        <v>4235</v>
      </c>
      <c r="I17319" s="775" t="s">
        <v>6521</v>
      </c>
    </row>
    <row r="17320" spans="1:9">
      <c r="A17320" s="775" t="str">
        <f>Table_wabobpsvr_AzureCalc_AzureCalcRateCard[[#This Row],[ServiceName]]&amp;Table_wabobpsvr_AzureCalc_AzureCalcRateCard[[#This Row],[Price_Level]]&amp;Table_wabobpsvr_AzureCalc_AzureCalcRateCard[[#This Row],[Region]]</f>
        <v>Machine Learning API Service PredictionsC</v>
      </c>
      <c r="B17320" s="775"/>
      <c r="C17320" s="775" t="s">
        <v>1152</v>
      </c>
      <c r="D17320" s="775" t="s">
        <v>177</v>
      </c>
      <c r="E17320" s="775">
        <v>0.1206</v>
      </c>
      <c r="F17320" s="775" t="s">
        <v>1083</v>
      </c>
      <c r="G17320" s="775" t="s">
        <v>1430</v>
      </c>
      <c r="H17320" s="775" t="s">
        <v>1431</v>
      </c>
      <c r="I17320" s="775" t="s">
        <v>6525</v>
      </c>
    </row>
    <row r="17321" spans="1:9">
      <c r="A17321" s="775" t="str">
        <f>Table_wabobpsvr_AzureCalc_AzureCalcRateCard[[#This Row],[ServiceName]]&amp;Table_wabobpsvr_AzureCalc_AzureCalcRateCard[[#This Row],[Price_Level]]&amp;Table_wabobpsvr_AzureCalc_AzureCalcRateCard[[#This Row],[Region]]</f>
        <v>Machine Learning API Service PredictionsD</v>
      </c>
      <c r="B17321" s="775"/>
      <c r="C17321" s="775" t="s">
        <v>1152</v>
      </c>
      <c r="D17321" s="775" t="s">
        <v>176</v>
      </c>
      <c r="E17321" s="775">
        <v>0.1152</v>
      </c>
      <c r="F17321" s="775" t="s">
        <v>1083</v>
      </c>
      <c r="G17321" s="775" t="s">
        <v>1430</v>
      </c>
      <c r="H17321" s="775" t="s">
        <v>1431</v>
      </c>
      <c r="I17321" s="775" t="s">
        <v>6525</v>
      </c>
    </row>
    <row r="17322" spans="1:9">
      <c r="A17322" s="775" t="str">
        <f>Table_wabobpsvr_AzureCalc_AzureCalcRateCard[[#This Row],[ServiceName]]&amp;Table_wabobpsvr_AzureCalc_AzureCalcRateCard[[#This Row],[Price_Level]]&amp;Table_wabobpsvr_AzureCalc_AzureCalcRateCard[[#This Row],[Region]]</f>
        <v>Standard DocumentDB DaysC</v>
      </c>
      <c r="B17322" s="775"/>
      <c r="C17322" s="775" t="s">
        <v>329</v>
      </c>
      <c r="D17322" s="775" t="s">
        <v>177</v>
      </c>
      <c r="E17322" s="775">
        <v>0.48909999999999998</v>
      </c>
      <c r="F17322" s="775" t="s">
        <v>1085</v>
      </c>
      <c r="G17322" s="775" t="s">
        <v>1426</v>
      </c>
      <c r="H17322" s="775" t="s">
        <v>1427</v>
      </c>
      <c r="I17322" s="775" t="s">
        <v>6523</v>
      </c>
    </row>
    <row r="17323" spans="1:9">
      <c r="A17323" s="775" t="str">
        <f>Table_wabobpsvr_AzureCalc_AzureCalcRateCard[[#This Row],[ServiceName]]&amp;Table_wabobpsvr_AzureCalc_AzureCalcRateCard[[#This Row],[Price_Level]]&amp;Table_wabobpsvr_AzureCalc_AzureCalcRateCard[[#This Row],[Region]]</f>
        <v>Standard DocumentDB DaysD</v>
      </c>
      <c r="B17323" s="775"/>
      <c r="C17323" s="775" t="s">
        <v>329</v>
      </c>
      <c r="D17323" s="775" t="s">
        <v>176</v>
      </c>
      <c r="E17323" s="775">
        <v>0.4672</v>
      </c>
      <c r="F17323" s="775" t="s">
        <v>1085</v>
      </c>
      <c r="G17323" s="775" t="s">
        <v>1426</v>
      </c>
      <c r="H17323" s="775" t="s">
        <v>1427</v>
      </c>
      <c r="I17323" s="775" t="s">
        <v>6523</v>
      </c>
    </row>
    <row r="17324" spans="1:9">
      <c r="A17324" s="775" t="str">
        <f>Table_wabobpsvr_AzureCalc_AzureCalcRateCard[[#This Row],[ServiceName]]&amp;Table_wabobpsvr_AzureCalc_AzureCalcRateCard[[#This Row],[Price_Level]]&amp;Table_wabobpsvr_AzureCalc_AzureCalcRateCard[[#This Row],[Region]]</f>
        <v>Standard S1 Search HourMOSP</v>
      </c>
      <c r="B17324" s="775"/>
      <c r="C17324" s="775" t="s">
        <v>680</v>
      </c>
      <c r="D17324" s="775" t="s">
        <v>606</v>
      </c>
      <c r="E17324" s="775">
        <v>0.33600000000000002</v>
      </c>
      <c r="F17324" s="775" t="s">
        <v>4311</v>
      </c>
      <c r="G17324" s="775" t="s">
        <v>4235</v>
      </c>
      <c r="H17324" s="775" t="s">
        <v>4235</v>
      </c>
      <c r="I17324" s="775" t="s">
        <v>6526</v>
      </c>
    </row>
    <row r="17325" spans="1:9">
      <c r="A17325" s="775" t="str">
        <f>Table_wabobpsvr_AzureCalc_AzureCalcRateCard[[#This Row],[ServiceName]]&amp;Table_wabobpsvr_AzureCalc_AzureCalcRateCard[[#This Row],[Price_Level]]&amp;Table_wabobpsvr_AzureCalc_AzureCalcRateCard[[#This Row],[Region]]</f>
        <v>Standard S1 Search HourA</v>
      </c>
      <c r="B17325" s="775"/>
      <c r="C17325" s="775" t="s">
        <v>680</v>
      </c>
      <c r="D17325" s="775" t="s">
        <v>174</v>
      </c>
      <c r="E17325" s="775">
        <v>0.32600000000000001</v>
      </c>
      <c r="F17325" s="775" t="s">
        <v>4311</v>
      </c>
      <c r="G17325" s="775" t="s">
        <v>1432</v>
      </c>
      <c r="H17325" s="775" t="s">
        <v>1433</v>
      </c>
      <c r="I17325" s="775" t="s">
        <v>6526</v>
      </c>
    </row>
    <row r="17326" spans="1:9">
      <c r="A17326" s="775" t="str">
        <f>Table_wabobpsvr_AzureCalc_AzureCalcRateCard[[#This Row],[ServiceName]]&amp;Table_wabobpsvr_AzureCalc_AzureCalcRateCard[[#This Row],[Price_Level]]&amp;Table_wabobpsvr_AzureCalc_AzureCalcRateCard[[#This Row],[Region]]</f>
        <v>Standard S1 Search HourB</v>
      </c>
      <c r="B17326" s="775"/>
      <c r="C17326" s="775" t="s">
        <v>680</v>
      </c>
      <c r="D17326" s="775" t="s">
        <v>175</v>
      </c>
      <c r="E17326" s="775">
        <v>0.316</v>
      </c>
      <c r="F17326" s="775" t="s">
        <v>4311</v>
      </c>
      <c r="G17326" s="775" t="s">
        <v>1432</v>
      </c>
      <c r="H17326" s="775" t="s">
        <v>1433</v>
      </c>
      <c r="I17326" s="775" t="s">
        <v>6526</v>
      </c>
    </row>
    <row r="17327" spans="1:9">
      <c r="A17327" s="775" t="str">
        <f>Table_wabobpsvr_AzureCalc_AzureCalcRateCard[[#This Row],[ServiceName]]&amp;Table_wabobpsvr_AzureCalc_AzureCalcRateCard[[#This Row],[Price_Level]]&amp;Table_wabobpsvr_AzureCalc_AzureCalcRateCard[[#This Row],[Region]]</f>
        <v>Standard S1 Search HourC</v>
      </c>
      <c r="B17327" s="775"/>
      <c r="C17327" s="775" t="s">
        <v>680</v>
      </c>
      <c r="D17327" s="775" t="s">
        <v>177</v>
      </c>
      <c r="E17327" s="775">
        <v>0.30599999999999999</v>
      </c>
      <c r="F17327" s="775" t="s">
        <v>4311</v>
      </c>
      <c r="G17327" s="775" t="s">
        <v>1432</v>
      </c>
      <c r="H17327" s="775" t="s">
        <v>1433</v>
      </c>
      <c r="I17327" s="775" t="s">
        <v>6526</v>
      </c>
    </row>
    <row r="17328" spans="1:9">
      <c r="A17328" s="775" t="str">
        <f>Table_wabobpsvr_AzureCalc_AzureCalcRateCard[[#This Row],[ServiceName]]&amp;Table_wabobpsvr_AzureCalc_AzureCalcRateCard[[#This Row],[Price_Level]]&amp;Table_wabobpsvr_AzureCalc_AzureCalcRateCard[[#This Row],[Region]]</f>
        <v>Basic_D1 VM (Non-Windows)D2</v>
      </c>
      <c r="B17328" s="775">
        <v>2</v>
      </c>
      <c r="C17328" s="775" t="s">
        <v>680</v>
      </c>
      <c r="D17328" s="775" t="s">
        <v>176</v>
      </c>
      <c r="E17328" s="775">
        <v>6.1600000000000002E-2</v>
      </c>
      <c r="F17328" s="775" t="s">
        <v>1086</v>
      </c>
      <c r="G17328" s="775" t="s">
        <v>4235</v>
      </c>
      <c r="H17328" s="775" t="s">
        <v>4235</v>
      </c>
      <c r="I17328" s="775" t="s">
        <v>6521</v>
      </c>
    </row>
    <row r="17329" spans="1:9">
      <c r="A17329" s="775" t="str">
        <f>Table_wabobpsvr_AzureCalc_AzureCalcRateCard[[#This Row],[ServiceName]]&amp;Table_wabobpsvr_AzureCalc_AzureCalcRateCard[[#This Row],[Price_Level]]&amp;Table_wabobpsvr_AzureCalc_AzureCalcRateCard[[#This Row],[Region]]</f>
        <v>Standard S1 Search HourD</v>
      </c>
      <c r="B17329" s="775"/>
      <c r="C17329" s="775" t="s">
        <v>680</v>
      </c>
      <c r="D17329" s="775" t="s">
        <v>176</v>
      </c>
      <c r="E17329" s="775">
        <v>0.29599999999999999</v>
      </c>
      <c r="F17329" s="775" t="s">
        <v>4311</v>
      </c>
      <c r="G17329" s="775" t="s">
        <v>1432</v>
      </c>
      <c r="H17329" s="775" t="s">
        <v>1433</v>
      </c>
      <c r="I17329" s="775" t="s">
        <v>6526</v>
      </c>
    </row>
    <row r="17330" spans="1:9">
      <c r="A17330" s="775" t="str">
        <f>Table_wabobpsvr_AzureCalc_AzureCalcRateCard[[#This Row],[ServiceName]]&amp;Table_wabobpsvr_AzureCalc_AzureCalcRateCard[[#This Row],[Price_Level]]&amp;Table_wabobpsvr_AzureCalc_AzureCalcRateCard[[#This Row],[Region]]</f>
        <v>Free Search HourMOSP</v>
      </c>
      <c r="B17330" s="775"/>
      <c r="C17330" s="775" t="s">
        <v>680</v>
      </c>
      <c r="D17330" s="775" t="s">
        <v>606</v>
      </c>
      <c r="E17330" s="775">
        <v>0</v>
      </c>
      <c r="F17330" s="775" t="s">
        <v>6995</v>
      </c>
      <c r="G17330" s="775" t="s">
        <v>4235</v>
      </c>
      <c r="H17330" s="775" t="s">
        <v>4235</v>
      </c>
      <c r="I17330" s="775" t="s">
        <v>6527</v>
      </c>
    </row>
    <row r="17331" spans="1:9">
      <c r="A17331" s="775" t="str">
        <f>Table_wabobpsvr_AzureCalc_AzureCalcRateCard[[#This Row],[ServiceName]]&amp;Table_wabobpsvr_AzureCalc_AzureCalcRateCard[[#This Row],[Price_Level]]&amp;Table_wabobpsvr_AzureCalc_AzureCalcRateCard[[#This Row],[Region]]</f>
        <v>Free Search HourA</v>
      </c>
      <c r="B17331" s="775"/>
      <c r="C17331" s="775" t="s">
        <v>680</v>
      </c>
      <c r="D17331" s="775" t="s">
        <v>174</v>
      </c>
      <c r="E17331" s="775">
        <v>0</v>
      </c>
      <c r="F17331" s="775" t="s">
        <v>6995</v>
      </c>
      <c r="G17331" s="775" t="s">
        <v>1434</v>
      </c>
      <c r="H17331" s="775" t="s">
        <v>1435</v>
      </c>
      <c r="I17331" s="775" t="s">
        <v>6527</v>
      </c>
    </row>
    <row r="17332" spans="1:9">
      <c r="A17332" s="775" t="str">
        <f>Table_wabobpsvr_AzureCalc_AzureCalcRateCard[[#This Row],[ServiceName]]&amp;Table_wabobpsvr_AzureCalc_AzureCalcRateCard[[#This Row],[Price_Level]]&amp;Table_wabobpsvr_AzureCalc_AzureCalcRateCard[[#This Row],[Region]]</f>
        <v>Free Search HourB</v>
      </c>
      <c r="B17332" s="775"/>
      <c r="C17332" s="775" t="s">
        <v>680</v>
      </c>
      <c r="D17332" s="775" t="s">
        <v>175</v>
      </c>
      <c r="E17332" s="775">
        <v>0</v>
      </c>
      <c r="F17332" s="775" t="s">
        <v>6995</v>
      </c>
      <c r="G17332" s="775" t="s">
        <v>1434</v>
      </c>
      <c r="H17332" s="775" t="s">
        <v>1435</v>
      </c>
      <c r="I17332" s="775" t="s">
        <v>6527</v>
      </c>
    </row>
    <row r="17333" spans="1:9">
      <c r="A17333" s="775" t="str">
        <f>Table_wabobpsvr_AzureCalc_AzureCalcRateCard[[#This Row],[ServiceName]]&amp;Table_wabobpsvr_AzureCalc_AzureCalcRateCard[[#This Row],[Price_Level]]&amp;Table_wabobpsvr_AzureCalc_AzureCalcRateCard[[#This Row],[Region]]</f>
        <v>Free Search HourC</v>
      </c>
      <c r="B17333" s="775"/>
      <c r="C17333" s="775" t="s">
        <v>680</v>
      </c>
      <c r="D17333" s="775" t="s">
        <v>177</v>
      </c>
      <c r="E17333" s="775">
        <v>0</v>
      </c>
      <c r="F17333" s="775" t="s">
        <v>6995</v>
      </c>
      <c r="G17333" s="775" t="s">
        <v>1434</v>
      </c>
      <c r="H17333" s="775" t="s">
        <v>1435</v>
      </c>
      <c r="I17333" s="775" t="s">
        <v>6527</v>
      </c>
    </row>
    <row r="17334" spans="1:9">
      <c r="A17334" s="775" t="str">
        <f>Table_wabobpsvr_AzureCalc_AzureCalcRateCard[[#This Row],[ServiceName]]&amp;Table_wabobpsvr_AzureCalc_AzureCalcRateCard[[#This Row],[Price_Level]]&amp;Table_wabobpsvr_AzureCalc_AzureCalcRateCard[[#This Row],[Region]]</f>
        <v>Free Search HourD</v>
      </c>
      <c r="B17334" s="775"/>
      <c r="C17334" s="775" t="s">
        <v>680</v>
      </c>
      <c r="D17334" s="775" t="s">
        <v>176</v>
      </c>
      <c r="E17334" s="775">
        <v>0</v>
      </c>
      <c r="F17334" s="775" t="s">
        <v>6995</v>
      </c>
      <c r="G17334" s="775" t="s">
        <v>1434</v>
      </c>
      <c r="H17334" s="775" t="s">
        <v>1435</v>
      </c>
      <c r="I17334" s="775" t="s">
        <v>6527</v>
      </c>
    </row>
    <row r="17335" spans="1:9">
      <c r="A17335" s="775" t="str">
        <f>Table_wabobpsvr_AzureCalc_AzureCalcRateCard[[#This Row],[ServiceName]]&amp;Table_wabobpsvr_AzureCalc_AzureCalcRateCard[[#This Row],[Price_Level]]&amp;Table_wabobpsvr_AzureCalc_AzureCalcRateCard[[#This Row],[Region]]</f>
        <v>Standard S2 Search HourMOSP</v>
      </c>
      <c r="B17335" s="775"/>
      <c r="C17335" s="775" t="s">
        <v>680</v>
      </c>
      <c r="D17335" s="775" t="s">
        <v>606</v>
      </c>
      <c r="E17335" s="775">
        <v>1.3440000000000001</v>
      </c>
      <c r="F17335" s="775" t="s">
        <v>5318</v>
      </c>
      <c r="G17335" s="775" t="s">
        <v>4235</v>
      </c>
      <c r="H17335" s="775" t="s">
        <v>4235</v>
      </c>
      <c r="I17335" s="775" t="s">
        <v>5337</v>
      </c>
    </row>
    <row r="17336" spans="1:9">
      <c r="A17336" s="775" t="str">
        <f>Table_wabobpsvr_AzureCalc_AzureCalcRateCard[[#This Row],[ServiceName]]&amp;Table_wabobpsvr_AzureCalc_AzureCalcRateCard[[#This Row],[Price_Level]]&amp;Table_wabobpsvr_AzureCalc_AzureCalcRateCard[[#This Row],[Region]]</f>
        <v>Standard S2 Search HourA</v>
      </c>
      <c r="B17336" s="775"/>
      <c r="C17336" s="775" t="s">
        <v>680</v>
      </c>
      <c r="D17336" s="775" t="s">
        <v>174</v>
      </c>
      <c r="E17336" s="775">
        <v>1.304</v>
      </c>
      <c r="F17336" s="775" t="s">
        <v>5318</v>
      </c>
      <c r="G17336" s="775" t="s">
        <v>1436</v>
      </c>
      <c r="H17336" s="775" t="s">
        <v>1437</v>
      </c>
      <c r="I17336" s="775" t="s">
        <v>5337</v>
      </c>
    </row>
    <row r="17337" spans="1:9">
      <c r="A17337" s="775" t="str">
        <f>Table_wabobpsvr_AzureCalc_AzureCalcRateCard[[#This Row],[ServiceName]]&amp;Table_wabobpsvr_AzureCalc_AzureCalcRateCard[[#This Row],[Price_Level]]&amp;Table_wabobpsvr_AzureCalc_AzureCalcRateCard[[#This Row],[Region]]</f>
        <v>Machine Learning API Service PredictionsB2</v>
      </c>
      <c r="B17337" s="775">
        <v>2</v>
      </c>
      <c r="C17337" s="775" t="s">
        <v>4235</v>
      </c>
      <c r="D17337" s="775" t="s">
        <v>175</v>
      </c>
      <c r="E17337" s="775">
        <v>999999</v>
      </c>
      <c r="F17337" s="775" t="s">
        <v>1083</v>
      </c>
      <c r="G17337" s="775" t="s">
        <v>4235</v>
      </c>
      <c r="H17337" s="775" t="s">
        <v>4235</v>
      </c>
      <c r="I17337" s="775" t="s">
        <v>4235</v>
      </c>
    </row>
    <row r="17338" spans="1:9">
      <c r="A17338" s="775" t="str">
        <f>Table_wabobpsvr_AzureCalc_AzureCalcRateCard[[#This Row],[ServiceName]]&amp;Table_wabobpsvr_AzureCalc_AzureCalcRateCard[[#This Row],[Price_Level]]&amp;Table_wabobpsvr_AzureCalc_AzureCalcRateCard[[#This Row],[Region]]</f>
        <v>Premium P1 (Hours)C</v>
      </c>
      <c r="B17338" s="775"/>
      <c r="C17338" s="775" t="s">
        <v>87</v>
      </c>
      <c r="D17338" s="775" t="s">
        <v>177</v>
      </c>
      <c r="E17338" s="775">
        <v>0.50505</v>
      </c>
      <c r="F17338" s="775" t="s">
        <v>8509</v>
      </c>
      <c r="G17338" s="775" t="s">
        <v>8511</v>
      </c>
      <c r="H17338" s="775" t="s">
        <v>8512</v>
      </c>
      <c r="I17338" s="775" t="s">
        <v>8510</v>
      </c>
    </row>
    <row r="17339" spans="1:9">
      <c r="A17339" s="775" t="str">
        <f>Table_wabobpsvr_AzureCalc_AzureCalcRateCard[[#This Row],[ServiceName]]&amp;Table_wabobpsvr_AzureCalc_AzureCalcRateCard[[#This Row],[Price_Level]]&amp;Table_wabobpsvr_AzureCalc_AzureCalcRateCard[[#This Row],[Region]]</f>
        <v>Premium P1 (Hours)D</v>
      </c>
      <c r="B17339" s="775"/>
      <c r="C17339" s="775" t="s">
        <v>87</v>
      </c>
      <c r="D17339" s="775" t="s">
        <v>176</v>
      </c>
      <c r="E17339" s="775">
        <v>0.4884</v>
      </c>
      <c r="F17339" s="775" t="s">
        <v>8509</v>
      </c>
      <c r="G17339" s="775" t="s">
        <v>8511</v>
      </c>
      <c r="H17339" s="775" t="s">
        <v>8512</v>
      </c>
      <c r="I17339" s="775" t="s">
        <v>8510</v>
      </c>
    </row>
    <row r="17340" spans="1:9">
      <c r="A17340" s="775" t="str">
        <f>Table_wabobpsvr_AzureCalc_AzureCalcRateCard[[#This Row],[ServiceName]]&amp;Table_wabobpsvr_AzureCalc_AzureCalcRateCard[[#This Row],[Price_Level]]&amp;Table_wabobpsvr_AzureCalc_AzureCalcRateCard[[#This Row],[Region]]</f>
        <v>Premium P2 (Hours)MOSP</v>
      </c>
      <c r="B17340" s="775"/>
      <c r="C17340" s="775" t="s">
        <v>87</v>
      </c>
      <c r="D17340" s="775" t="s">
        <v>606</v>
      </c>
      <c r="E17340" s="775">
        <v>1.1100000000000001</v>
      </c>
      <c r="F17340" s="775" t="s">
        <v>8501</v>
      </c>
      <c r="G17340" s="775"/>
      <c r="H17340" s="775"/>
      <c r="I17340" s="775" t="s">
        <v>8504</v>
      </c>
    </row>
    <row r="17341" spans="1:9">
      <c r="A17341" s="775" t="str">
        <f>Table_wabobpsvr_AzureCalc_AzureCalcRateCard[[#This Row],[ServiceName]]&amp;Table_wabobpsvr_AzureCalc_AzureCalcRateCard[[#This Row],[Price_Level]]&amp;Table_wabobpsvr_AzureCalc_AzureCalcRateCard[[#This Row],[Region]]</f>
        <v>Machine Learning API Service PredictionsC2</v>
      </c>
      <c r="B17341" s="775">
        <v>2</v>
      </c>
      <c r="C17341" s="775" t="s">
        <v>4235</v>
      </c>
      <c r="D17341" s="775" t="s">
        <v>177</v>
      </c>
      <c r="E17341" s="775">
        <v>999999</v>
      </c>
      <c r="F17341" s="775" t="s">
        <v>1083</v>
      </c>
      <c r="G17341" s="775" t="s">
        <v>4235</v>
      </c>
      <c r="H17341" s="775" t="s">
        <v>4235</v>
      </c>
      <c r="I17341" s="775" t="s">
        <v>4235</v>
      </c>
    </row>
    <row r="17342" spans="1:9">
      <c r="A17342" s="775" t="str">
        <f>Table_wabobpsvr_AzureCalc_AzureCalcRateCard[[#This Row],[ServiceName]]&amp;Table_wabobpsvr_AzureCalc_AzureCalcRateCard[[#This Row],[Price_Level]]&amp;Table_wabobpsvr_AzureCalc_AzureCalcRateCard[[#This Row],[Region]]</f>
        <v>Media Services PlayReadyMOSP2</v>
      </c>
      <c r="B17342" s="775">
        <v>2</v>
      </c>
      <c r="C17342" s="775" t="s">
        <v>4235</v>
      </c>
      <c r="D17342" s="775" t="s">
        <v>606</v>
      </c>
      <c r="E17342" s="775">
        <v>999999</v>
      </c>
      <c r="F17342" s="775" t="s">
        <v>1056</v>
      </c>
      <c r="G17342" s="775" t="s">
        <v>4235</v>
      </c>
      <c r="H17342" s="775" t="s">
        <v>4235</v>
      </c>
      <c r="I17342" s="775" t="s">
        <v>4235</v>
      </c>
    </row>
    <row r="17343" spans="1:9">
      <c r="A17343" s="775" t="str">
        <f>Table_wabobpsvr_AzureCalc_AzureCalcRateCard[[#This Row],[ServiceName]]&amp;Table_wabobpsvr_AzureCalc_AzureCalcRateCard[[#This Row],[Price_Level]]&amp;Table_wabobpsvr_AzureCalc_AzureCalcRateCard[[#This Row],[Region]]</f>
        <v>Media Services PlayReadyA2</v>
      </c>
      <c r="B17343" s="775">
        <v>2</v>
      </c>
      <c r="C17343" s="775" t="s">
        <v>4235</v>
      </c>
      <c r="D17343" s="775" t="s">
        <v>174</v>
      </c>
      <c r="E17343" s="775">
        <v>999999</v>
      </c>
      <c r="F17343" s="775" t="s">
        <v>1056</v>
      </c>
      <c r="G17343" s="775" t="s">
        <v>4235</v>
      </c>
      <c r="H17343" s="775" t="s">
        <v>4235</v>
      </c>
      <c r="I17343" s="775" t="s">
        <v>4235</v>
      </c>
    </row>
    <row r="17344" spans="1:9">
      <c r="A17344" s="775" t="str">
        <f>Table_wabobpsvr_AzureCalc_AzureCalcRateCard[[#This Row],[ServiceName]]&amp;Table_wabobpsvr_AzureCalc_AzureCalcRateCard[[#This Row],[Price_Level]]&amp;Table_wabobpsvr_AzureCalc_AzureCalcRateCard[[#This Row],[Region]]</f>
        <v>Media Services PlayReadyB2</v>
      </c>
      <c r="B17344" s="775">
        <v>2</v>
      </c>
      <c r="C17344" s="775" t="s">
        <v>4235</v>
      </c>
      <c r="D17344" s="775" t="s">
        <v>175</v>
      </c>
      <c r="E17344" s="775">
        <v>999999</v>
      </c>
      <c r="F17344" s="775" t="s">
        <v>1056</v>
      </c>
      <c r="G17344" s="775" t="s">
        <v>4235</v>
      </c>
      <c r="H17344" s="775" t="s">
        <v>4235</v>
      </c>
      <c r="I17344" s="775" t="s">
        <v>4235</v>
      </c>
    </row>
    <row r="17345" spans="1:9">
      <c r="A17345" s="775" t="str">
        <f>Table_wabobpsvr_AzureCalc_AzureCalcRateCard[[#This Row],[ServiceName]]&amp;Table_wabobpsvr_AzureCalc_AzureCalcRateCard[[#This Row],[Price_Level]]&amp;Table_wabobpsvr_AzureCalc_AzureCalcRateCard[[#This Row],[Region]]</f>
        <v>Media Services PlayReadyC2</v>
      </c>
      <c r="B17345" s="775">
        <v>2</v>
      </c>
      <c r="C17345" s="775" t="s">
        <v>4235</v>
      </c>
      <c r="D17345" s="775" t="s">
        <v>177</v>
      </c>
      <c r="E17345" s="775">
        <v>999999</v>
      </c>
      <c r="F17345" s="775" t="s">
        <v>1056</v>
      </c>
      <c r="G17345" s="775" t="s">
        <v>4235</v>
      </c>
      <c r="H17345" s="775" t="s">
        <v>4235</v>
      </c>
      <c r="I17345" s="775" t="s">
        <v>4235</v>
      </c>
    </row>
    <row r="17346" spans="1:9">
      <c r="A17346" s="775" t="str">
        <f>Table_wabobpsvr_AzureCalc_AzureCalcRateCard[[#This Row],[ServiceName]]&amp;Table_wabobpsvr_AzureCalc_AzureCalcRateCard[[#This Row],[Price_Level]]&amp;Table_wabobpsvr_AzureCalc_AzureCalcRateCard[[#This Row],[Region]]</f>
        <v>Media Services PlayReadyD2</v>
      </c>
      <c r="B17346" s="775">
        <v>2</v>
      </c>
      <c r="C17346" s="775" t="s">
        <v>4235</v>
      </c>
      <c r="D17346" s="775" t="s">
        <v>176</v>
      </c>
      <c r="E17346" s="775">
        <v>999999</v>
      </c>
      <c r="F17346" s="775" t="s">
        <v>1056</v>
      </c>
      <c r="G17346" s="775" t="s">
        <v>4235</v>
      </c>
      <c r="H17346" s="775" t="s">
        <v>4235</v>
      </c>
      <c r="I17346" s="775" t="s">
        <v>4235</v>
      </c>
    </row>
    <row r="17347" spans="1:9">
      <c r="A17347" s="775" t="str">
        <f>Table_wabobpsvr_AzureCalc_AzureCalcRateCard[[#This Row],[ServiceName]]&amp;Table_wabobpsvr_AzureCalc_AzureCalcRateCard[[#This Row],[Price_Level]]&amp;Table_wabobpsvr_AzureCalc_AzureCalcRateCard[[#This Row],[Region]]</f>
        <v>Machine Learning API Service PredictionsD2</v>
      </c>
      <c r="B17347" s="775">
        <v>2</v>
      </c>
      <c r="C17347" s="775" t="s">
        <v>4235</v>
      </c>
      <c r="D17347" s="775" t="s">
        <v>176</v>
      </c>
      <c r="E17347" s="775">
        <v>999999</v>
      </c>
      <c r="F17347" s="775" t="s">
        <v>1083</v>
      </c>
      <c r="G17347" s="775" t="s">
        <v>4235</v>
      </c>
      <c r="H17347" s="775" t="s">
        <v>4235</v>
      </c>
      <c r="I17347" s="775" t="s">
        <v>4235</v>
      </c>
    </row>
    <row r="17348" spans="1:9">
      <c r="A17348" s="775" t="str">
        <f>Table_wabobpsvr_AzureCalc_AzureCalcRateCard[[#This Row],[ServiceName]]&amp;Table_wabobpsvr_AzureCalc_AzureCalcRateCard[[#This Row],[Price_Level]]&amp;Table_wabobpsvr_AzureCalc_AzureCalcRateCard[[#This Row],[Region]]</f>
        <v>Media Services PlayReadyMOSP3</v>
      </c>
      <c r="B17348" s="775">
        <v>3</v>
      </c>
      <c r="C17348" s="775" t="s">
        <v>4235</v>
      </c>
      <c r="D17348" s="775" t="s">
        <v>606</v>
      </c>
      <c r="E17348" s="775">
        <v>999999</v>
      </c>
      <c r="F17348" s="775" t="s">
        <v>1056</v>
      </c>
      <c r="G17348" s="775" t="s">
        <v>4235</v>
      </c>
      <c r="H17348" s="775" t="s">
        <v>4235</v>
      </c>
      <c r="I17348" s="775" t="s">
        <v>4235</v>
      </c>
    </row>
    <row r="17349" spans="1:9">
      <c r="A17349" s="775" t="str">
        <f>Table_wabobpsvr_AzureCalc_AzureCalcRateCard[[#This Row],[ServiceName]]&amp;Table_wabobpsvr_AzureCalc_AzureCalcRateCard[[#This Row],[Price_Level]]&amp;Table_wabobpsvr_AzureCalc_AzureCalcRateCard[[#This Row],[Region]]</f>
        <v>Media Services PlayReadyA3</v>
      </c>
      <c r="B17349" s="775">
        <v>3</v>
      </c>
      <c r="C17349" s="775" t="s">
        <v>4235</v>
      </c>
      <c r="D17349" s="775" t="s">
        <v>174</v>
      </c>
      <c r="E17349" s="775">
        <v>999999</v>
      </c>
      <c r="F17349" s="775" t="s">
        <v>1056</v>
      </c>
      <c r="G17349" s="775" t="s">
        <v>4235</v>
      </c>
      <c r="H17349" s="775" t="s">
        <v>4235</v>
      </c>
      <c r="I17349" s="775" t="s">
        <v>4235</v>
      </c>
    </row>
    <row r="17350" spans="1:9">
      <c r="A17350" s="775" t="str">
        <f>Table_wabobpsvr_AzureCalc_AzureCalcRateCard[[#This Row],[ServiceName]]&amp;Table_wabobpsvr_AzureCalc_AzureCalcRateCard[[#This Row],[Price_Level]]&amp;Table_wabobpsvr_AzureCalc_AzureCalcRateCard[[#This Row],[Region]]</f>
        <v>Media Services PlayReadyB3</v>
      </c>
      <c r="B17350" s="775">
        <v>3</v>
      </c>
      <c r="C17350" s="775" t="s">
        <v>4235</v>
      </c>
      <c r="D17350" s="775" t="s">
        <v>175</v>
      </c>
      <c r="E17350" s="775">
        <v>999999</v>
      </c>
      <c r="F17350" s="775" t="s">
        <v>1056</v>
      </c>
      <c r="G17350" s="775" t="s">
        <v>4235</v>
      </c>
      <c r="H17350" s="775" t="s">
        <v>4235</v>
      </c>
      <c r="I17350" s="775" t="s">
        <v>4235</v>
      </c>
    </row>
    <row r="17351" spans="1:9">
      <c r="A17351" s="775" t="str">
        <f>Table_wabobpsvr_AzureCalc_AzureCalcRateCard[[#This Row],[ServiceName]]&amp;Table_wabobpsvr_AzureCalc_AzureCalcRateCard[[#This Row],[Price_Level]]&amp;Table_wabobpsvr_AzureCalc_AzureCalcRateCard[[#This Row],[Region]]</f>
        <v>Media Services PlayReadyC3</v>
      </c>
      <c r="B17351" s="775">
        <v>3</v>
      </c>
      <c r="C17351" s="775" t="s">
        <v>4235</v>
      </c>
      <c r="D17351" s="775" t="s">
        <v>177</v>
      </c>
      <c r="E17351" s="775">
        <v>999999</v>
      </c>
      <c r="F17351" s="775" t="s">
        <v>1056</v>
      </c>
      <c r="G17351" s="775" t="s">
        <v>4235</v>
      </c>
      <c r="H17351" s="775" t="s">
        <v>4235</v>
      </c>
      <c r="I17351" s="775" t="s">
        <v>4235</v>
      </c>
    </row>
    <row r="17352" spans="1:9">
      <c r="A17352" s="775" t="str">
        <f>Table_wabobpsvr_AzureCalc_AzureCalcRateCard[[#This Row],[ServiceName]]&amp;Table_wabobpsvr_AzureCalc_AzureCalcRateCard[[#This Row],[Price_Level]]&amp;Table_wabobpsvr_AzureCalc_AzureCalcRateCard[[#This Row],[Region]]</f>
        <v>Standard_D13_v2 Cloud ServicesB9</v>
      </c>
      <c r="B17352" s="775">
        <v>9</v>
      </c>
      <c r="C17352" s="775" t="s">
        <v>87</v>
      </c>
      <c r="D17352" s="775" t="s">
        <v>175</v>
      </c>
      <c r="E17352" s="775">
        <v>1.3968400000000001</v>
      </c>
      <c r="F17352" s="775" t="s">
        <v>8206</v>
      </c>
      <c r="G17352" s="775" t="s">
        <v>4235</v>
      </c>
      <c r="H17352" s="775" t="s">
        <v>4235</v>
      </c>
      <c r="I17352" s="775" t="s">
        <v>8240</v>
      </c>
    </row>
    <row r="17353" spans="1:9">
      <c r="A17353" s="775" t="str">
        <f>Table_wabobpsvr_AzureCalc_AzureCalcRateCard[[#This Row],[ServiceName]]&amp;Table_wabobpsvr_AzureCalc_AzureCalcRateCard[[#This Row],[Price_Level]]&amp;Table_wabobpsvr_AzureCalc_AzureCalcRateCard[[#This Row],[Region]]</f>
        <v>Standard_D1_v2 VM (Non-Windows)C16</v>
      </c>
      <c r="B17353" s="775">
        <v>16</v>
      </c>
      <c r="C17353" s="775" t="s">
        <v>87</v>
      </c>
      <c r="D17353" s="775" t="s">
        <v>177</v>
      </c>
      <c r="E17353" s="775">
        <v>8.4629999999999997E-2</v>
      </c>
      <c r="F17353" s="775" t="s">
        <v>8086</v>
      </c>
      <c r="G17353" s="775" t="s">
        <v>4235</v>
      </c>
      <c r="H17353" s="775" t="s">
        <v>4235</v>
      </c>
      <c r="I17353" s="775" t="s">
        <v>8235</v>
      </c>
    </row>
    <row r="17354" spans="1:9">
      <c r="A17354" s="775" t="str">
        <f>Table_wabobpsvr_AzureCalc_AzureCalcRateCard[[#This Row],[ServiceName]]&amp;Table_wabobpsvr_AzureCalc_AzureCalcRateCard[[#This Row],[Price_Level]]&amp;Table_wabobpsvr_AzureCalc_AzureCalcRateCard[[#This Row],[Region]]</f>
        <v>Standard_D5_v2 VM (Windows)D7</v>
      </c>
      <c r="B17354" s="775">
        <v>7</v>
      </c>
      <c r="C17354" s="775" t="s">
        <v>87</v>
      </c>
      <c r="D17354" s="775" t="s">
        <v>176</v>
      </c>
      <c r="E17354" s="775">
        <v>1.8163199999999999</v>
      </c>
      <c r="F17354" s="775" t="s">
        <v>8081</v>
      </c>
      <c r="G17354" s="775" t="s">
        <v>4235</v>
      </c>
      <c r="H17354" s="775" t="s">
        <v>4235</v>
      </c>
      <c r="I17354" s="775" t="s">
        <v>7831</v>
      </c>
    </row>
    <row r="17355" spans="1:9">
      <c r="A17355" s="775" t="str">
        <f>Table_wabobpsvr_AzureCalc_AzureCalcRateCard[[#This Row],[ServiceName]]&amp;Table_wabobpsvr_AzureCalc_AzureCalcRateCard[[#This Row],[Price_Level]]&amp;Table_wabobpsvr_AzureCalc_AzureCalcRateCard[[#This Row],[Region]]</f>
        <v>Standard_D3_v2 Cloud ServicesA11</v>
      </c>
      <c r="B17355" s="775">
        <v>11</v>
      </c>
      <c r="C17355" s="775" t="s">
        <v>87</v>
      </c>
      <c r="D17355" s="775" t="s">
        <v>174</v>
      </c>
      <c r="E17355" s="775">
        <v>0.72265000000000001</v>
      </c>
      <c r="F17355" s="775" t="s">
        <v>8229</v>
      </c>
      <c r="G17355" s="775" t="s">
        <v>4235</v>
      </c>
      <c r="H17355" s="775" t="s">
        <v>4235</v>
      </c>
      <c r="I17355" s="775" t="s">
        <v>8237</v>
      </c>
    </row>
    <row r="17356" spans="1:9">
      <c r="A17356" s="775" t="str">
        <f>Table_wabobpsvr_AzureCalc_AzureCalcRateCard[[#This Row],[ServiceName]]&amp;Table_wabobpsvr_AzureCalc_AzureCalcRateCard[[#This Row],[Price_Level]]&amp;Table_wabobpsvr_AzureCalc_AzureCalcRateCard[[#This Row],[Region]]</f>
        <v>Standard_D14_v2 Cloud ServicesMOSP6</v>
      </c>
      <c r="B17356" s="775">
        <v>6</v>
      </c>
      <c r="C17356" s="775" t="s">
        <v>87</v>
      </c>
      <c r="D17356" s="775" t="s">
        <v>606</v>
      </c>
      <c r="E17356" s="775">
        <v>2.4279999999999999</v>
      </c>
      <c r="F17356" s="775" t="s">
        <v>8209</v>
      </c>
      <c r="G17356" s="775"/>
      <c r="H17356" s="775"/>
      <c r="I17356" s="775" t="s">
        <v>8241</v>
      </c>
    </row>
    <row r="17357" spans="1:9">
      <c r="A17357" s="775" t="str">
        <f>Table_wabobpsvr_AzureCalc_AzureCalcRateCard[[#This Row],[ServiceName]]&amp;Table_wabobpsvr_AzureCalc_AzureCalcRateCard[[#This Row],[Price_Level]]&amp;Table_wabobpsvr_AzureCalc_AzureCalcRateCard[[#This Row],[Region]]</f>
        <v>Standard_D12 VM (Windows)MOSP9</v>
      </c>
      <c r="B17357" s="775">
        <v>9</v>
      </c>
      <c r="C17357" s="775" t="s">
        <v>680</v>
      </c>
      <c r="D17357" s="775" t="s">
        <v>606</v>
      </c>
      <c r="E17357" s="775">
        <v>0.64600000000000002</v>
      </c>
      <c r="F17357" s="775" t="s">
        <v>1114</v>
      </c>
      <c r="G17357" s="775" t="s">
        <v>4235</v>
      </c>
      <c r="H17357" s="775" t="s">
        <v>4235</v>
      </c>
      <c r="I17357" s="775" t="s">
        <v>5351</v>
      </c>
    </row>
    <row r="17358" spans="1:9">
      <c r="A17358" s="775" t="str">
        <f>Table_wabobpsvr_AzureCalc_AzureCalcRateCard[[#This Row],[ServiceName]]&amp;Table_wabobpsvr_AzureCalc_AzureCalcRateCard[[#This Row],[Price_Level]]&amp;Table_wabobpsvr_AzureCalc_AzureCalcRateCard[[#This Row],[Region]]</f>
        <v>Standard_D12 VM (Windows)A9</v>
      </c>
      <c r="B17358" s="775">
        <v>9</v>
      </c>
      <c r="C17358" s="775" t="s">
        <v>680</v>
      </c>
      <c r="D17358" s="775" t="s">
        <v>174</v>
      </c>
      <c r="E17358" s="775">
        <v>0.62661999999999995</v>
      </c>
      <c r="F17358" s="775" t="s">
        <v>1114</v>
      </c>
      <c r="G17358" s="775" t="s">
        <v>4235</v>
      </c>
      <c r="H17358" s="775" t="s">
        <v>4235</v>
      </c>
      <c r="I17358" s="775" t="s">
        <v>5351</v>
      </c>
    </row>
    <row r="17359" spans="1:9">
      <c r="A17359" s="775" t="str">
        <f>Table_wabobpsvr_AzureCalc_AzureCalcRateCard[[#This Row],[ServiceName]]&amp;Table_wabobpsvr_AzureCalc_AzureCalcRateCard[[#This Row],[Price_Level]]&amp;Table_wabobpsvr_AzureCalc_AzureCalcRateCard[[#This Row],[Region]]</f>
        <v>Standard_D12 VM (Windows)B9</v>
      </c>
      <c r="B17359" s="775">
        <v>9</v>
      </c>
      <c r="C17359" s="775" t="s">
        <v>680</v>
      </c>
      <c r="D17359" s="775" t="s">
        <v>175</v>
      </c>
      <c r="E17359" s="775">
        <v>0.60724</v>
      </c>
      <c r="F17359" s="775" t="s">
        <v>1114</v>
      </c>
      <c r="G17359" s="775" t="s">
        <v>4235</v>
      </c>
      <c r="H17359" s="775" t="s">
        <v>4235</v>
      </c>
      <c r="I17359" s="775" t="s">
        <v>5351</v>
      </c>
    </row>
    <row r="17360" spans="1:9">
      <c r="A17360" s="775" t="str">
        <f>Table_wabobpsvr_AzureCalc_AzureCalcRateCard[[#This Row],[ServiceName]]&amp;Table_wabobpsvr_AzureCalc_AzureCalcRateCard[[#This Row],[Price_Level]]&amp;Table_wabobpsvr_AzureCalc_AzureCalcRateCard[[#This Row],[Region]]</f>
        <v>Standard_D12 VM (Windows)C9</v>
      </c>
      <c r="B17360" s="775">
        <v>9</v>
      </c>
      <c r="C17360" s="775" t="s">
        <v>680</v>
      </c>
      <c r="D17360" s="775" t="s">
        <v>177</v>
      </c>
      <c r="E17360" s="775">
        <v>0.58786000000000005</v>
      </c>
      <c r="F17360" s="775" t="s">
        <v>1114</v>
      </c>
      <c r="G17360" s="775" t="s">
        <v>4235</v>
      </c>
      <c r="H17360" s="775" t="s">
        <v>4235</v>
      </c>
      <c r="I17360" s="775" t="s">
        <v>5351</v>
      </c>
    </row>
    <row r="17361" spans="1:9">
      <c r="A17361" s="775" t="str">
        <f>Table_wabobpsvr_AzureCalc_AzureCalcRateCard[[#This Row],[ServiceName]]&amp;Table_wabobpsvr_AzureCalc_AzureCalcRateCard[[#This Row],[Price_Level]]&amp;Table_wabobpsvr_AzureCalc_AzureCalcRateCard[[#This Row],[Region]]</f>
        <v>Standard_D12 VM (Windows)D9</v>
      </c>
      <c r="B17361" s="775">
        <v>9</v>
      </c>
      <c r="C17361" s="775" t="s">
        <v>680</v>
      </c>
      <c r="D17361" s="775" t="s">
        <v>176</v>
      </c>
      <c r="E17361" s="775">
        <v>0.56847999999999999</v>
      </c>
      <c r="F17361" s="775" t="s">
        <v>1114</v>
      </c>
      <c r="G17361" s="775" t="s">
        <v>4235</v>
      </c>
      <c r="H17361" s="775" t="s">
        <v>4235</v>
      </c>
      <c r="I17361" s="775" t="s">
        <v>5351</v>
      </c>
    </row>
    <row r="17362" spans="1:9">
      <c r="A17362" s="775" t="str">
        <f>Table_wabobpsvr_AzureCalc_AzureCalcRateCard[[#This Row],[ServiceName]]&amp;Table_wabobpsvr_AzureCalc_AzureCalcRateCard[[#This Row],[Price_Level]]&amp;Table_wabobpsvr_AzureCalc_AzureCalcRateCard[[#This Row],[Region]]</f>
        <v>Standard_D12 VM (Windows)MOSP13</v>
      </c>
      <c r="B17362" s="775">
        <v>13</v>
      </c>
      <c r="C17362" s="775" t="s">
        <v>680</v>
      </c>
      <c r="D17362" s="775" t="s">
        <v>606</v>
      </c>
      <c r="E17362" s="775">
        <v>0.72899999999999998</v>
      </c>
      <c r="F17362" s="775" t="s">
        <v>1114</v>
      </c>
      <c r="G17362" s="775" t="s">
        <v>4235</v>
      </c>
      <c r="H17362" s="775" t="s">
        <v>4235</v>
      </c>
      <c r="I17362" s="775" t="s">
        <v>5352</v>
      </c>
    </row>
    <row r="17363" spans="1:9">
      <c r="A17363" s="775" t="str">
        <f>Table_wabobpsvr_AzureCalc_AzureCalcRateCard[[#This Row],[ServiceName]]&amp;Table_wabobpsvr_AzureCalc_AzureCalcRateCard[[#This Row],[Price_Level]]&amp;Table_wabobpsvr_AzureCalc_AzureCalcRateCard[[#This Row],[Region]]</f>
        <v>Standard_D12 VM (Windows)A13</v>
      </c>
      <c r="B17363" s="775">
        <v>13</v>
      </c>
      <c r="C17363" s="775" t="s">
        <v>680</v>
      </c>
      <c r="D17363" s="775" t="s">
        <v>174</v>
      </c>
      <c r="E17363" s="775">
        <v>0.70713000000000004</v>
      </c>
      <c r="F17363" s="775" t="s">
        <v>1114</v>
      </c>
      <c r="G17363" s="775" t="s">
        <v>4235</v>
      </c>
      <c r="H17363" s="775" t="s">
        <v>4235</v>
      </c>
      <c r="I17363" s="775" t="s">
        <v>5352</v>
      </c>
    </row>
    <row r="17364" spans="1:9">
      <c r="A17364" s="775" t="str">
        <f>Table_wabobpsvr_AzureCalc_AzureCalcRateCard[[#This Row],[ServiceName]]&amp;Table_wabobpsvr_AzureCalc_AzureCalcRateCard[[#This Row],[Price_Level]]&amp;Table_wabobpsvr_AzureCalc_AzureCalcRateCard[[#This Row],[Region]]</f>
        <v>Standard_D12 VM (Windows)B13</v>
      </c>
      <c r="B17364" s="775">
        <v>13</v>
      </c>
      <c r="C17364" s="775" t="s">
        <v>680</v>
      </c>
      <c r="D17364" s="775" t="s">
        <v>175</v>
      </c>
      <c r="E17364" s="775">
        <v>0.68525999999999998</v>
      </c>
      <c r="F17364" s="775" t="s">
        <v>1114</v>
      </c>
      <c r="G17364" s="775" t="s">
        <v>4235</v>
      </c>
      <c r="H17364" s="775" t="s">
        <v>4235</v>
      </c>
      <c r="I17364" s="775" t="s">
        <v>5352</v>
      </c>
    </row>
    <row r="17365" spans="1:9">
      <c r="A17365" s="775" t="str">
        <f>Table_wabobpsvr_AzureCalc_AzureCalcRateCard[[#This Row],[ServiceName]]&amp;Table_wabobpsvr_AzureCalc_AzureCalcRateCard[[#This Row],[Price_Level]]&amp;Table_wabobpsvr_AzureCalc_AzureCalcRateCard[[#This Row],[Region]]</f>
        <v>Standard_D12 VM (Windows)C13</v>
      </c>
      <c r="B17365" s="775">
        <v>13</v>
      </c>
      <c r="C17365" s="775" t="s">
        <v>680</v>
      </c>
      <c r="D17365" s="775" t="s">
        <v>177</v>
      </c>
      <c r="E17365" s="775">
        <v>0.66339000000000004</v>
      </c>
      <c r="F17365" s="775" t="s">
        <v>1114</v>
      </c>
      <c r="G17365" s="775" t="s">
        <v>4235</v>
      </c>
      <c r="H17365" s="775" t="s">
        <v>4235</v>
      </c>
      <c r="I17365" s="775" t="s">
        <v>5352</v>
      </c>
    </row>
    <row r="17366" spans="1:9">
      <c r="A17366" s="775" t="str">
        <f>Table_wabobpsvr_AzureCalc_AzureCalcRateCard[[#This Row],[ServiceName]]&amp;Table_wabobpsvr_AzureCalc_AzureCalcRateCard[[#This Row],[Price_Level]]&amp;Table_wabobpsvr_AzureCalc_AzureCalcRateCard[[#This Row],[Region]]</f>
        <v>Standard_D12 VM (Windows)D13</v>
      </c>
      <c r="B17366" s="775">
        <v>13</v>
      </c>
      <c r="C17366" s="775" t="s">
        <v>680</v>
      </c>
      <c r="D17366" s="775" t="s">
        <v>176</v>
      </c>
      <c r="E17366" s="775">
        <v>0.64151999999999998</v>
      </c>
      <c r="F17366" s="775" t="s">
        <v>1114</v>
      </c>
      <c r="G17366" s="775" t="s">
        <v>4235</v>
      </c>
      <c r="H17366" s="775" t="s">
        <v>4235</v>
      </c>
      <c r="I17366" s="775" t="s">
        <v>5352</v>
      </c>
    </row>
    <row r="17367" spans="1:9">
      <c r="A17367" s="775" t="str">
        <f>Table_wabobpsvr_AzureCalc_AzureCalcRateCard[[#This Row],[ServiceName]]&amp;Table_wabobpsvr_AzureCalc_AzureCalcRateCard[[#This Row],[Price_Level]]&amp;Table_wabobpsvr_AzureCalc_AzureCalcRateCard[[#This Row],[Region]]</f>
        <v>Standard_D12 VM (Windows)MOSP7</v>
      </c>
      <c r="B17367" s="775">
        <v>7</v>
      </c>
      <c r="C17367" s="775" t="s">
        <v>680</v>
      </c>
      <c r="D17367" s="775" t="s">
        <v>606</v>
      </c>
      <c r="E17367" s="775">
        <v>0.6</v>
      </c>
      <c r="F17367" s="775" t="s">
        <v>1114</v>
      </c>
      <c r="G17367" s="775" t="s">
        <v>4235</v>
      </c>
      <c r="H17367" s="775" t="s">
        <v>4235</v>
      </c>
      <c r="I17367" s="775" t="s">
        <v>5353</v>
      </c>
    </row>
    <row r="17368" spans="1:9">
      <c r="A17368" s="775" t="str">
        <f>Table_wabobpsvr_AzureCalc_AzureCalcRateCard[[#This Row],[ServiceName]]&amp;Table_wabobpsvr_AzureCalc_AzureCalcRateCard[[#This Row],[Price_Level]]&amp;Table_wabobpsvr_AzureCalc_AzureCalcRateCard[[#This Row],[Region]]</f>
        <v>Standard_D12 VM (Windows)A7</v>
      </c>
      <c r="B17368" s="775">
        <v>7</v>
      </c>
      <c r="C17368" s="775" t="s">
        <v>680</v>
      </c>
      <c r="D17368" s="775" t="s">
        <v>174</v>
      </c>
      <c r="E17368" s="775">
        <v>0.58199999999999996</v>
      </c>
      <c r="F17368" s="775" t="s">
        <v>1114</v>
      </c>
      <c r="G17368" s="775" t="s">
        <v>4235</v>
      </c>
      <c r="H17368" s="775" t="s">
        <v>4235</v>
      </c>
      <c r="I17368" s="775" t="s">
        <v>5353</v>
      </c>
    </row>
    <row r="17369" spans="1:9">
      <c r="A17369" s="775" t="str">
        <f>Table_wabobpsvr_AzureCalc_AzureCalcRateCard[[#This Row],[ServiceName]]&amp;Table_wabobpsvr_AzureCalc_AzureCalcRateCard[[#This Row],[Price_Level]]&amp;Table_wabobpsvr_AzureCalc_AzureCalcRateCard[[#This Row],[Region]]</f>
        <v>Standard_D12 VM (Windows)B7</v>
      </c>
      <c r="B17369" s="775">
        <v>7</v>
      </c>
      <c r="C17369" s="775" t="s">
        <v>680</v>
      </c>
      <c r="D17369" s="775" t="s">
        <v>175</v>
      </c>
      <c r="E17369" s="775">
        <v>0.56399999999999995</v>
      </c>
      <c r="F17369" s="775" t="s">
        <v>1114</v>
      </c>
      <c r="G17369" s="775" t="s">
        <v>4235</v>
      </c>
      <c r="H17369" s="775" t="s">
        <v>4235</v>
      </c>
      <c r="I17369" s="775" t="s">
        <v>5353</v>
      </c>
    </row>
    <row r="17370" spans="1:9">
      <c r="A17370" s="775" t="str">
        <f>Table_wabobpsvr_AzureCalc_AzureCalcRateCard[[#This Row],[ServiceName]]&amp;Table_wabobpsvr_AzureCalc_AzureCalcRateCard[[#This Row],[Price_Level]]&amp;Table_wabobpsvr_AzureCalc_AzureCalcRateCard[[#This Row],[Region]]</f>
        <v>Standard_D12 VM (Windows)C7</v>
      </c>
      <c r="B17370" s="775">
        <v>7</v>
      </c>
      <c r="C17370" s="775" t="s">
        <v>680</v>
      </c>
      <c r="D17370" s="775" t="s">
        <v>177</v>
      </c>
      <c r="E17370" s="775">
        <v>0.54600000000000004</v>
      </c>
      <c r="F17370" s="775" t="s">
        <v>1114</v>
      </c>
      <c r="G17370" s="775" t="s">
        <v>4235</v>
      </c>
      <c r="H17370" s="775" t="s">
        <v>4235</v>
      </c>
      <c r="I17370" s="775" t="s">
        <v>5353</v>
      </c>
    </row>
    <row r="17371" spans="1:9">
      <c r="A17371" s="775" t="str">
        <f>Table_wabobpsvr_AzureCalc_AzureCalcRateCard[[#This Row],[ServiceName]]&amp;Table_wabobpsvr_AzureCalc_AzureCalcRateCard[[#This Row],[Price_Level]]&amp;Table_wabobpsvr_AzureCalc_AzureCalcRateCard[[#This Row],[Region]]</f>
        <v>Standard_D12 VM (Windows)D7</v>
      </c>
      <c r="B17371" s="775">
        <v>7</v>
      </c>
      <c r="C17371" s="775" t="s">
        <v>680</v>
      </c>
      <c r="D17371" s="775" t="s">
        <v>176</v>
      </c>
      <c r="E17371" s="775">
        <v>0.52800000000000002</v>
      </c>
      <c r="F17371" s="775" t="s">
        <v>1114</v>
      </c>
      <c r="G17371" s="775" t="s">
        <v>4235</v>
      </c>
      <c r="H17371" s="775" t="s">
        <v>4235</v>
      </c>
      <c r="I17371" s="775" t="s">
        <v>5353</v>
      </c>
    </row>
    <row r="17372" spans="1:9">
      <c r="A17372" s="775" t="str">
        <f>Table_wabobpsvr_AzureCalc_AzureCalcRateCard[[#This Row],[ServiceName]]&amp;Table_wabobpsvr_AzureCalc_AzureCalcRateCard[[#This Row],[Price_Level]]&amp;Table_wabobpsvr_AzureCalc_AzureCalcRateCard[[#This Row],[Region]]</f>
        <v>Standard_D12 VM (Windows)MOSP8</v>
      </c>
      <c r="B17372" s="775">
        <v>8</v>
      </c>
      <c r="C17372" s="775" t="s">
        <v>680</v>
      </c>
      <c r="D17372" s="775" t="s">
        <v>606</v>
      </c>
      <c r="E17372" s="775">
        <v>0.69</v>
      </c>
      <c r="F17372" s="775" t="s">
        <v>1114</v>
      </c>
      <c r="G17372" s="775" t="s">
        <v>4235</v>
      </c>
      <c r="H17372" s="775" t="s">
        <v>4235</v>
      </c>
      <c r="I17372" s="775" t="s">
        <v>5354</v>
      </c>
    </row>
    <row r="17373" spans="1:9">
      <c r="A17373" s="775" t="str">
        <f>Table_wabobpsvr_AzureCalc_AzureCalcRateCard[[#This Row],[ServiceName]]&amp;Table_wabobpsvr_AzureCalc_AzureCalcRateCard[[#This Row],[Price_Level]]&amp;Table_wabobpsvr_AzureCalc_AzureCalcRateCard[[#This Row],[Region]]</f>
        <v>Standard_D12 VM (Windows)A8</v>
      </c>
      <c r="B17373" s="775">
        <v>8</v>
      </c>
      <c r="C17373" s="775" t="s">
        <v>680</v>
      </c>
      <c r="D17373" s="775" t="s">
        <v>174</v>
      </c>
      <c r="E17373" s="775">
        <v>0.66930000000000001</v>
      </c>
      <c r="F17373" s="775" t="s">
        <v>1114</v>
      </c>
      <c r="G17373" s="775" t="s">
        <v>4235</v>
      </c>
      <c r="H17373" s="775" t="s">
        <v>4235</v>
      </c>
      <c r="I17373" s="775" t="s">
        <v>5354</v>
      </c>
    </row>
    <row r="17374" spans="1:9">
      <c r="A17374" s="775" t="str">
        <f>Table_wabobpsvr_AzureCalc_AzureCalcRateCard[[#This Row],[ServiceName]]&amp;Table_wabobpsvr_AzureCalc_AzureCalcRateCard[[#This Row],[Price_Level]]&amp;Table_wabobpsvr_AzureCalc_AzureCalcRateCard[[#This Row],[Region]]</f>
        <v>Standard_D12 VM (Windows)B8</v>
      </c>
      <c r="B17374" s="775">
        <v>8</v>
      </c>
      <c r="C17374" s="775" t="s">
        <v>680</v>
      </c>
      <c r="D17374" s="775" t="s">
        <v>175</v>
      </c>
      <c r="E17374" s="775">
        <v>0.64859999999999995</v>
      </c>
      <c r="F17374" s="775" t="s">
        <v>1114</v>
      </c>
      <c r="G17374" s="775" t="s">
        <v>4235</v>
      </c>
      <c r="H17374" s="775" t="s">
        <v>4235</v>
      </c>
      <c r="I17374" s="775" t="s">
        <v>5354</v>
      </c>
    </row>
    <row r="17375" spans="1:9">
      <c r="A17375" s="775" t="str">
        <f>Table_wabobpsvr_AzureCalc_AzureCalcRateCard[[#This Row],[ServiceName]]&amp;Table_wabobpsvr_AzureCalc_AzureCalcRateCard[[#This Row],[Price_Level]]&amp;Table_wabobpsvr_AzureCalc_AzureCalcRateCard[[#This Row],[Region]]</f>
        <v>Standard_D12 VM (Windows)C8</v>
      </c>
      <c r="B17375" s="775">
        <v>8</v>
      </c>
      <c r="C17375" s="775" t="s">
        <v>680</v>
      </c>
      <c r="D17375" s="775" t="s">
        <v>177</v>
      </c>
      <c r="E17375" s="775">
        <v>0.62790000000000001</v>
      </c>
      <c r="F17375" s="775" t="s">
        <v>1114</v>
      </c>
      <c r="G17375" s="775" t="s">
        <v>4235</v>
      </c>
      <c r="H17375" s="775" t="s">
        <v>4235</v>
      </c>
      <c r="I17375" s="775" t="s">
        <v>5354</v>
      </c>
    </row>
    <row r="17376" spans="1:9">
      <c r="A17376" s="775" t="str">
        <f>Table_wabobpsvr_AzureCalc_AzureCalcRateCard[[#This Row],[ServiceName]]&amp;Table_wabobpsvr_AzureCalc_AzureCalcRateCard[[#This Row],[Price_Level]]&amp;Table_wabobpsvr_AzureCalc_AzureCalcRateCard[[#This Row],[Region]]</f>
        <v>Standard_D12 VM (Windows)D8</v>
      </c>
      <c r="B17376" s="775">
        <v>8</v>
      </c>
      <c r="C17376" s="775" t="s">
        <v>680</v>
      </c>
      <c r="D17376" s="775" t="s">
        <v>176</v>
      </c>
      <c r="E17376" s="775">
        <v>0.60719999999999996</v>
      </c>
      <c r="F17376" s="775" t="s">
        <v>1114</v>
      </c>
      <c r="G17376" s="775" t="s">
        <v>4235</v>
      </c>
      <c r="H17376" s="775" t="s">
        <v>4235</v>
      </c>
      <c r="I17376" s="775" t="s">
        <v>5354</v>
      </c>
    </row>
    <row r="17377" spans="1:9">
      <c r="A17377" s="775" t="str">
        <f>Table_wabobpsvr_AzureCalc_AzureCalcRateCard[[#This Row],[ServiceName]]&amp;Table_wabobpsvr_AzureCalc_AzureCalcRateCard[[#This Row],[Price_Level]]&amp;Table_wabobpsvr_AzureCalc_AzureCalcRateCard[[#This Row],[Region]]</f>
        <v>Standard_D12 VM (Windows)MOSP11</v>
      </c>
      <c r="B17377" s="775">
        <v>11</v>
      </c>
      <c r="C17377" s="775" t="s">
        <v>680</v>
      </c>
      <c r="D17377" s="775" t="s">
        <v>606</v>
      </c>
      <c r="E17377" s="775">
        <v>0.71299999999999997</v>
      </c>
      <c r="F17377" s="775" t="s">
        <v>1114</v>
      </c>
      <c r="G17377" s="775" t="s">
        <v>4235</v>
      </c>
      <c r="H17377" s="775" t="s">
        <v>4235</v>
      </c>
      <c r="I17377" s="775" t="s">
        <v>5355</v>
      </c>
    </row>
    <row r="17378" spans="1:9">
      <c r="A17378" s="775" t="str">
        <f>Table_wabobpsvr_AzureCalc_AzureCalcRateCard[[#This Row],[ServiceName]]&amp;Table_wabobpsvr_AzureCalc_AzureCalcRateCard[[#This Row],[Price_Level]]&amp;Table_wabobpsvr_AzureCalc_AzureCalcRateCard[[#This Row],[Region]]</f>
        <v>Standard_D12 VM (Windows)A11</v>
      </c>
      <c r="B17378" s="775">
        <v>11</v>
      </c>
      <c r="C17378" s="775" t="s">
        <v>680</v>
      </c>
      <c r="D17378" s="775" t="s">
        <v>174</v>
      </c>
      <c r="E17378" s="775">
        <v>0.69160999999999995</v>
      </c>
      <c r="F17378" s="775" t="s">
        <v>1114</v>
      </c>
      <c r="G17378" s="775" t="s">
        <v>4235</v>
      </c>
      <c r="H17378" s="775" t="s">
        <v>4235</v>
      </c>
      <c r="I17378" s="775" t="s">
        <v>5355</v>
      </c>
    </row>
    <row r="17379" spans="1:9">
      <c r="A17379" s="775" t="str">
        <f>Table_wabobpsvr_AzureCalc_AzureCalcRateCard[[#This Row],[ServiceName]]&amp;Table_wabobpsvr_AzureCalc_AzureCalcRateCard[[#This Row],[Price_Level]]&amp;Table_wabobpsvr_AzureCalc_AzureCalcRateCard[[#This Row],[Region]]</f>
        <v>Standard_D12 VM (Windows)B11</v>
      </c>
      <c r="B17379" s="775">
        <v>11</v>
      </c>
      <c r="C17379" s="775" t="s">
        <v>680</v>
      </c>
      <c r="D17379" s="775" t="s">
        <v>175</v>
      </c>
      <c r="E17379" s="775">
        <v>0.67022000000000004</v>
      </c>
      <c r="F17379" s="775" t="s">
        <v>1114</v>
      </c>
      <c r="G17379" s="775" t="s">
        <v>4235</v>
      </c>
      <c r="H17379" s="775" t="s">
        <v>4235</v>
      </c>
      <c r="I17379" s="775" t="s">
        <v>5355</v>
      </c>
    </row>
    <row r="17380" spans="1:9">
      <c r="A17380" s="775" t="str">
        <f>Table_wabobpsvr_AzureCalc_AzureCalcRateCard[[#This Row],[ServiceName]]&amp;Table_wabobpsvr_AzureCalc_AzureCalcRateCard[[#This Row],[Price_Level]]&amp;Table_wabobpsvr_AzureCalc_AzureCalcRateCard[[#This Row],[Region]]</f>
        <v>Standard_D12 VM (Windows)C11</v>
      </c>
      <c r="B17380" s="775">
        <v>11</v>
      </c>
      <c r="C17380" s="775" t="s">
        <v>680</v>
      </c>
      <c r="D17380" s="775" t="s">
        <v>177</v>
      </c>
      <c r="E17380" s="775">
        <v>0.64883000000000002</v>
      </c>
      <c r="F17380" s="775" t="s">
        <v>1114</v>
      </c>
      <c r="G17380" s="775" t="s">
        <v>4235</v>
      </c>
      <c r="H17380" s="775" t="s">
        <v>4235</v>
      </c>
      <c r="I17380" s="775" t="s">
        <v>5355</v>
      </c>
    </row>
    <row r="17381" spans="1:9">
      <c r="A17381" s="775" t="str">
        <f>Table_wabobpsvr_AzureCalc_AzureCalcRateCard[[#This Row],[ServiceName]]&amp;Table_wabobpsvr_AzureCalc_AzureCalcRateCard[[#This Row],[Price_Level]]&amp;Table_wabobpsvr_AzureCalc_AzureCalcRateCard[[#This Row],[Region]]</f>
        <v>Standard_D12 VM (Windows)D11</v>
      </c>
      <c r="B17381" s="775">
        <v>11</v>
      </c>
      <c r="C17381" s="775" t="s">
        <v>680</v>
      </c>
      <c r="D17381" s="775" t="s">
        <v>176</v>
      </c>
      <c r="E17381" s="775">
        <v>0.62744</v>
      </c>
      <c r="F17381" s="775" t="s">
        <v>1114</v>
      </c>
      <c r="G17381" s="775" t="s">
        <v>4235</v>
      </c>
      <c r="H17381" s="775" t="s">
        <v>4235</v>
      </c>
      <c r="I17381" s="775" t="s">
        <v>5355</v>
      </c>
    </row>
    <row r="17382" spans="1:9">
      <c r="A17382" s="1039" t="str">
        <f>Table_wabobpsvr_AzureCalc_AzureCalcRateCard[[#This Row],[ServiceName]]&amp;Table_wabobpsvr_AzureCalc_AzureCalcRateCard[[#This Row],[Price_Level]]&amp;Table_wabobpsvr_AzureCalc_AzureCalcRateCard[[#This Row],[Region]]</f>
        <v>Standard_D12 VM (Windows)MOSP12</v>
      </c>
      <c r="B17382" s="1039">
        <v>12</v>
      </c>
      <c r="C17382" s="1039" t="s">
        <v>680</v>
      </c>
      <c r="D17382" s="1039" t="s">
        <v>606</v>
      </c>
      <c r="E17382" s="1039">
        <v>0.62</v>
      </c>
      <c r="F17382" s="1039" t="s">
        <v>1114</v>
      </c>
      <c r="G17382" s="775" t="s">
        <v>4235</v>
      </c>
      <c r="H17382" s="775" t="s">
        <v>4235</v>
      </c>
      <c r="I17382" s="775" t="s">
        <v>5356</v>
      </c>
    </row>
    <row r="17383" spans="1:9">
      <c r="A17383" s="775" t="str">
        <f>Table_wabobpsvr_AzureCalc_AzureCalcRateCard[[#This Row],[ServiceName]]&amp;Table_wabobpsvr_AzureCalc_AzureCalcRateCard[[#This Row],[Price_Level]]&amp;Table_wabobpsvr_AzureCalc_AzureCalcRateCard[[#This Row],[Region]]</f>
        <v>Standard_D12 VM (Windows)A12</v>
      </c>
      <c r="B17383" s="775">
        <v>12</v>
      </c>
      <c r="C17383" s="775" t="s">
        <v>680</v>
      </c>
      <c r="D17383" s="775" t="s">
        <v>174</v>
      </c>
      <c r="E17383" s="775">
        <v>0.60140000000000005</v>
      </c>
      <c r="F17383" s="775" t="s">
        <v>1114</v>
      </c>
      <c r="G17383" s="775" t="s">
        <v>4235</v>
      </c>
      <c r="H17383" s="775" t="s">
        <v>4235</v>
      </c>
      <c r="I17383" s="775" t="s">
        <v>5356</v>
      </c>
    </row>
    <row r="17384" spans="1:9">
      <c r="A17384" s="1039" t="str">
        <f>Table_wabobpsvr_AzureCalc_AzureCalcRateCard[[#This Row],[ServiceName]]&amp;Table_wabobpsvr_AzureCalc_AzureCalcRateCard[[#This Row],[Price_Level]]&amp;Table_wabobpsvr_AzureCalc_AzureCalcRateCard[[#This Row],[Region]]</f>
        <v>Standard_D12 VM (Windows)B12</v>
      </c>
      <c r="B17384" s="1039">
        <v>12</v>
      </c>
      <c r="C17384" s="1039" t="s">
        <v>680</v>
      </c>
      <c r="D17384" s="1039" t="s">
        <v>175</v>
      </c>
      <c r="E17384" s="1039">
        <v>0.58279999999999998</v>
      </c>
      <c r="F17384" s="1039" t="s">
        <v>1114</v>
      </c>
      <c r="G17384" s="775" t="s">
        <v>4235</v>
      </c>
      <c r="H17384" s="775" t="s">
        <v>4235</v>
      </c>
      <c r="I17384" s="775" t="s">
        <v>5356</v>
      </c>
    </row>
    <row r="17385" spans="1:9">
      <c r="A17385" s="775" t="str">
        <f>Table_wabobpsvr_AzureCalc_AzureCalcRateCard[[#This Row],[ServiceName]]&amp;Table_wabobpsvr_AzureCalc_AzureCalcRateCard[[#This Row],[Price_Level]]&amp;Table_wabobpsvr_AzureCalc_AzureCalcRateCard[[#This Row],[Region]]</f>
        <v>Standard_D3 VM (Non-Windows)MOSP6</v>
      </c>
      <c r="B17385" s="775">
        <v>6</v>
      </c>
      <c r="C17385" s="775" t="s">
        <v>680</v>
      </c>
      <c r="D17385" s="775" t="s">
        <v>606</v>
      </c>
      <c r="E17385" s="775">
        <v>0.308</v>
      </c>
      <c r="F17385" s="775" t="s">
        <v>1125</v>
      </c>
      <c r="G17385" s="775" t="s">
        <v>4235</v>
      </c>
      <c r="H17385" s="775" t="s">
        <v>4235</v>
      </c>
      <c r="I17385" s="775" t="s">
        <v>5357</v>
      </c>
    </row>
    <row r="17386" spans="1:9">
      <c r="A17386" s="775" t="str">
        <f>Table_wabobpsvr_AzureCalc_AzureCalcRateCard[[#This Row],[ServiceName]]&amp;Table_wabobpsvr_AzureCalc_AzureCalcRateCard[[#This Row],[Price_Level]]&amp;Table_wabobpsvr_AzureCalc_AzureCalcRateCard[[#This Row],[Region]]</f>
        <v>Standard_D3 VM (Non-Windows)A6</v>
      </c>
      <c r="B17386" s="775">
        <v>6</v>
      </c>
      <c r="C17386" s="775" t="s">
        <v>680</v>
      </c>
      <c r="D17386" s="775" t="s">
        <v>174</v>
      </c>
      <c r="E17386" s="775">
        <v>0.29876000000000003</v>
      </c>
      <c r="F17386" s="775" t="s">
        <v>1125</v>
      </c>
      <c r="G17386" s="775" t="s">
        <v>4235</v>
      </c>
      <c r="H17386" s="775" t="s">
        <v>4235</v>
      </c>
      <c r="I17386" s="775" t="s">
        <v>5357</v>
      </c>
    </row>
    <row r="17387" spans="1:9">
      <c r="A17387" s="775" t="str">
        <f>Table_wabobpsvr_AzureCalc_AzureCalcRateCard[[#This Row],[ServiceName]]&amp;Table_wabobpsvr_AzureCalc_AzureCalcRateCard[[#This Row],[Price_Level]]&amp;Table_wabobpsvr_AzureCalc_AzureCalcRateCard[[#This Row],[Region]]</f>
        <v>Standard_D3 VM (Non-Windows)B6</v>
      </c>
      <c r="B17387" s="775">
        <v>6</v>
      </c>
      <c r="C17387" s="775" t="s">
        <v>680</v>
      </c>
      <c r="D17387" s="775" t="s">
        <v>175</v>
      </c>
      <c r="E17387" s="775">
        <v>0.28952</v>
      </c>
      <c r="F17387" s="775" t="s">
        <v>1125</v>
      </c>
      <c r="G17387" s="775" t="s">
        <v>4235</v>
      </c>
      <c r="H17387" s="775" t="s">
        <v>4235</v>
      </c>
      <c r="I17387" s="775" t="s">
        <v>5357</v>
      </c>
    </row>
    <row r="17388" spans="1:9">
      <c r="A17388" s="775" t="str">
        <f>Table_wabobpsvr_AzureCalc_AzureCalcRateCard[[#This Row],[ServiceName]]&amp;Table_wabobpsvr_AzureCalc_AzureCalcRateCard[[#This Row],[Price_Level]]&amp;Table_wabobpsvr_AzureCalc_AzureCalcRateCard[[#This Row],[Region]]</f>
        <v>Standard_D3 VM (Non-Windows)C6</v>
      </c>
      <c r="B17388" s="775">
        <v>6</v>
      </c>
      <c r="C17388" s="775" t="s">
        <v>680</v>
      </c>
      <c r="D17388" s="775" t="s">
        <v>177</v>
      </c>
      <c r="E17388" s="775">
        <v>0.28027999999999997</v>
      </c>
      <c r="F17388" s="775" t="s">
        <v>1125</v>
      </c>
      <c r="G17388" s="775" t="s">
        <v>4235</v>
      </c>
      <c r="H17388" s="775" t="s">
        <v>4235</v>
      </c>
      <c r="I17388" s="775" t="s">
        <v>5357</v>
      </c>
    </row>
    <row r="17389" spans="1:9">
      <c r="A17389" s="775" t="str">
        <f>Table_wabobpsvr_AzureCalc_AzureCalcRateCard[[#This Row],[ServiceName]]&amp;Table_wabobpsvr_AzureCalc_AzureCalcRateCard[[#This Row],[Price_Level]]&amp;Table_wabobpsvr_AzureCalc_AzureCalcRateCard[[#This Row],[Region]]</f>
        <v>Standard_D3 VM (Non-Windows)D6</v>
      </c>
      <c r="B17389" s="775">
        <v>6</v>
      </c>
      <c r="C17389" s="775" t="s">
        <v>680</v>
      </c>
      <c r="D17389" s="775" t="s">
        <v>176</v>
      </c>
      <c r="E17389" s="775">
        <v>0.27104</v>
      </c>
      <c r="F17389" s="775" t="s">
        <v>1125</v>
      </c>
      <c r="G17389" s="775" t="s">
        <v>4235</v>
      </c>
      <c r="H17389" s="775" t="s">
        <v>4235</v>
      </c>
      <c r="I17389" s="775" t="s">
        <v>5357</v>
      </c>
    </row>
    <row r="17390" spans="1:9">
      <c r="A17390" s="775" t="str">
        <f>Table_wabobpsvr_AzureCalc_AzureCalcRateCard[[#This Row],[ServiceName]]&amp;Table_wabobpsvr_AzureCalc_AzureCalcRateCard[[#This Row],[Price_Level]]&amp;Table_wabobpsvr_AzureCalc_AzureCalcRateCard[[#This Row],[Region]]</f>
        <v>Standard_D3 VM (Non-Windows)MOSP2</v>
      </c>
      <c r="B17390" s="775">
        <v>2</v>
      </c>
      <c r="C17390" s="775" t="s">
        <v>680</v>
      </c>
      <c r="D17390" s="775" t="s">
        <v>606</v>
      </c>
      <c r="E17390" s="775">
        <v>0.26800000000000002</v>
      </c>
      <c r="F17390" s="775" t="s">
        <v>1125</v>
      </c>
      <c r="G17390" s="775" t="s">
        <v>4235</v>
      </c>
      <c r="H17390" s="775" t="s">
        <v>4235</v>
      </c>
      <c r="I17390" s="775" t="s">
        <v>5358</v>
      </c>
    </row>
    <row r="17391" spans="1:9">
      <c r="A17391" s="775" t="str">
        <f>Table_wabobpsvr_AzureCalc_AzureCalcRateCard[[#This Row],[ServiceName]]&amp;Table_wabobpsvr_AzureCalc_AzureCalcRateCard[[#This Row],[Price_Level]]&amp;Table_wabobpsvr_AzureCalc_AzureCalcRateCard[[#This Row],[Region]]</f>
        <v>Standard_D3 VM (Non-Windows)A2</v>
      </c>
      <c r="B17391" s="775">
        <v>2</v>
      </c>
      <c r="C17391" s="775" t="s">
        <v>680</v>
      </c>
      <c r="D17391" s="775" t="s">
        <v>174</v>
      </c>
      <c r="E17391" s="775">
        <v>0.25996000000000002</v>
      </c>
      <c r="F17391" s="775" t="s">
        <v>1125</v>
      </c>
      <c r="G17391" s="775" t="s">
        <v>4235</v>
      </c>
      <c r="H17391" s="775" t="s">
        <v>4235</v>
      </c>
      <c r="I17391" s="775" t="s">
        <v>5358</v>
      </c>
    </row>
    <row r="17392" spans="1:9">
      <c r="A17392" s="775" t="str">
        <f>Table_wabobpsvr_AzureCalc_AzureCalcRateCard[[#This Row],[ServiceName]]&amp;Table_wabobpsvr_AzureCalc_AzureCalcRateCard[[#This Row],[Price_Level]]&amp;Table_wabobpsvr_AzureCalc_AzureCalcRateCard[[#This Row],[Region]]</f>
        <v>Standard_D3 VM (Non-Windows)B2</v>
      </c>
      <c r="B17392" s="775">
        <v>2</v>
      </c>
      <c r="C17392" s="775" t="s">
        <v>680</v>
      </c>
      <c r="D17392" s="775" t="s">
        <v>175</v>
      </c>
      <c r="E17392" s="775">
        <v>0.25191999999999998</v>
      </c>
      <c r="F17392" s="775" t="s">
        <v>1125</v>
      </c>
      <c r="G17392" s="775" t="s">
        <v>4235</v>
      </c>
      <c r="H17392" s="775" t="s">
        <v>4235</v>
      </c>
      <c r="I17392" s="775" t="s">
        <v>5358</v>
      </c>
    </row>
    <row r="17393" spans="1:9">
      <c r="A17393" s="775" t="str">
        <f>Table_wabobpsvr_AzureCalc_AzureCalcRateCard[[#This Row],[ServiceName]]&amp;Table_wabobpsvr_AzureCalc_AzureCalcRateCard[[#This Row],[Price_Level]]&amp;Table_wabobpsvr_AzureCalc_AzureCalcRateCard[[#This Row],[Region]]</f>
        <v>Standard_D3 VM (Non-Windows)C2</v>
      </c>
      <c r="B17393" s="775">
        <v>2</v>
      </c>
      <c r="C17393" s="775" t="s">
        <v>680</v>
      </c>
      <c r="D17393" s="775" t="s">
        <v>177</v>
      </c>
      <c r="E17393" s="775">
        <v>0.24388000000000001</v>
      </c>
      <c r="F17393" s="775" t="s">
        <v>1125</v>
      </c>
      <c r="G17393" s="775" t="s">
        <v>4235</v>
      </c>
      <c r="H17393" s="775" t="s">
        <v>4235</v>
      </c>
      <c r="I17393" s="775" t="s">
        <v>5358</v>
      </c>
    </row>
    <row r="17394" spans="1:9">
      <c r="A17394" s="775" t="str">
        <f>Table_wabobpsvr_AzureCalc_AzureCalcRateCard[[#This Row],[ServiceName]]&amp;Table_wabobpsvr_AzureCalc_AzureCalcRateCard[[#This Row],[Price_Level]]&amp;Table_wabobpsvr_AzureCalc_AzureCalcRateCard[[#This Row],[Region]]</f>
        <v>Standard_D3 VM (Non-Windows)D2</v>
      </c>
      <c r="B17394" s="775">
        <v>2</v>
      </c>
      <c r="C17394" s="775" t="s">
        <v>680</v>
      </c>
      <c r="D17394" s="775" t="s">
        <v>176</v>
      </c>
      <c r="E17394" s="775">
        <v>0.23583999999999999</v>
      </c>
      <c r="F17394" s="775" t="s">
        <v>1125</v>
      </c>
      <c r="G17394" s="775" t="s">
        <v>4235</v>
      </c>
      <c r="H17394" s="775" t="s">
        <v>4235</v>
      </c>
      <c r="I17394" s="775" t="s">
        <v>5358</v>
      </c>
    </row>
    <row r="17395" spans="1:9">
      <c r="A17395" s="775" t="str">
        <f>Table_wabobpsvr_AzureCalc_AzureCalcRateCard[[#This Row],[ServiceName]]&amp;Table_wabobpsvr_AzureCalc_AzureCalcRateCard[[#This Row],[Price_Level]]&amp;Table_wabobpsvr_AzureCalc_AzureCalcRateCard[[#This Row],[Region]]</f>
        <v>Standard_D3 VM (Non-Windows)MOSP5</v>
      </c>
      <c r="B17395" s="775">
        <v>5</v>
      </c>
      <c r="C17395" s="775" t="s">
        <v>680</v>
      </c>
      <c r="D17395" s="775" t="s">
        <v>606</v>
      </c>
      <c r="E17395" s="775">
        <v>0.308</v>
      </c>
      <c r="F17395" s="775" t="s">
        <v>1125</v>
      </c>
      <c r="G17395" s="775" t="s">
        <v>4235</v>
      </c>
      <c r="H17395" s="775" t="s">
        <v>4235</v>
      </c>
      <c r="I17395" s="775" t="s">
        <v>5359</v>
      </c>
    </row>
    <row r="17396" spans="1:9">
      <c r="A17396" s="775" t="str">
        <f>Table_wabobpsvr_AzureCalc_AzureCalcRateCard[[#This Row],[ServiceName]]&amp;Table_wabobpsvr_AzureCalc_AzureCalcRateCard[[#This Row],[Price_Level]]&amp;Table_wabobpsvr_AzureCalc_AzureCalcRateCard[[#This Row],[Region]]</f>
        <v>Standard_D3 VM (Non-Windows)A5</v>
      </c>
      <c r="B17396" s="775">
        <v>5</v>
      </c>
      <c r="C17396" s="775" t="s">
        <v>680</v>
      </c>
      <c r="D17396" s="775" t="s">
        <v>174</v>
      </c>
      <c r="E17396" s="775">
        <v>0.29876000000000003</v>
      </c>
      <c r="F17396" s="775" t="s">
        <v>1125</v>
      </c>
      <c r="G17396" s="775" t="s">
        <v>4235</v>
      </c>
      <c r="H17396" s="775" t="s">
        <v>4235</v>
      </c>
      <c r="I17396" s="775" t="s">
        <v>5359</v>
      </c>
    </row>
    <row r="17397" spans="1:9">
      <c r="A17397" s="775" t="str">
        <f>Table_wabobpsvr_AzureCalc_AzureCalcRateCard[[#This Row],[ServiceName]]&amp;Table_wabobpsvr_AzureCalc_AzureCalcRateCard[[#This Row],[Price_Level]]&amp;Table_wabobpsvr_AzureCalc_AzureCalcRateCard[[#This Row],[Region]]</f>
        <v>Standard_D3 VM (Non-Windows)B5</v>
      </c>
      <c r="B17397" s="775">
        <v>5</v>
      </c>
      <c r="C17397" s="775" t="s">
        <v>680</v>
      </c>
      <c r="D17397" s="775" t="s">
        <v>175</v>
      </c>
      <c r="E17397" s="775">
        <v>0.28952</v>
      </c>
      <c r="F17397" s="775" t="s">
        <v>1125</v>
      </c>
      <c r="G17397" s="775" t="s">
        <v>4235</v>
      </c>
      <c r="H17397" s="775" t="s">
        <v>4235</v>
      </c>
      <c r="I17397" s="775" t="s">
        <v>5359</v>
      </c>
    </row>
    <row r="17398" spans="1:9">
      <c r="A17398" s="775" t="str">
        <f>Table_wabobpsvr_AzureCalc_AzureCalcRateCard[[#This Row],[ServiceName]]&amp;Table_wabobpsvr_AzureCalc_AzureCalcRateCard[[#This Row],[Price_Level]]&amp;Table_wabobpsvr_AzureCalc_AzureCalcRateCard[[#This Row],[Region]]</f>
        <v>Standard_D3 VM (Non-Windows)C5</v>
      </c>
      <c r="B17398" s="775">
        <v>5</v>
      </c>
      <c r="C17398" s="775" t="s">
        <v>680</v>
      </c>
      <c r="D17398" s="775" t="s">
        <v>177</v>
      </c>
      <c r="E17398" s="775">
        <v>0.28027999999999997</v>
      </c>
      <c r="F17398" s="775" t="s">
        <v>1125</v>
      </c>
      <c r="G17398" s="775" t="s">
        <v>4235</v>
      </c>
      <c r="H17398" s="775" t="s">
        <v>4235</v>
      </c>
      <c r="I17398" s="775" t="s">
        <v>5359</v>
      </c>
    </row>
    <row r="17399" spans="1:9">
      <c r="A17399" s="775" t="str">
        <f>Table_wabobpsvr_AzureCalc_AzureCalcRateCard[[#This Row],[ServiceName]]&amp;Table_wabobpsvr_AzureCalc_AzureCalcRateCard[[#This Row],[Price_Level]]&amp;Table_wabobpsvr_AzureCalc_AzureCalcRateCard[[#This Row],[Region]]</f>
        <v>Standard_D3 VM (Non-Windows)D5</v>
      </c>
      <c r="B17399" s="775">
        <v>5</v>
      </c>
      <c r="C17399" s="775" t="s">
        <v>680</v>
      </c>
      <c r="D17399" s="775" t="s">
        <v>176</v>
      </c>
      <c r="E17399" s="775">
        <v>0.27104</v>
      </c>
      <c r="F17399" s="775" t="s">
        <v>1125</v>
      </c>
      <c r="G17399" s="775" t="s">
        <v>4235</v>
      </c>
      <c r="H17399" s="775" t="s">
        <v>4235</v>
      </c>
      <c r="I17399" s="775" t="s">
        <v>5359</v>
      </c>
    </row>
    <row r="17400" spans="1:9">
      <c r="A17400" s="775" t="str">
        <f>Table_wabobpsvr_AzureCalc_AzureCalcRateCard[[#This Row],[ServiceName]]&amp;Table_wabobpsvr_AzureCalc_AzureCalcRateCard[[#This Row],[Price_Level]]&amp;Table_wabobpsvr_AzureCalc_AzureCalcRateCard[[#This Row],[Region]]</f>
        <v>Standard_D3 VM (Non-Windows)MOSP1</v>
      </c>
      <c r="B17400" s="775">
        <v>1</v>
      </c>
      <c r="C17400" s="775" t="s">
        <v>680</v>
      </c>
      <c r="D17400" s="775" t="s">
        <v>606</v>
      </c>
      <c r="E17400" s="775">
        <v>0.26800000000000002</v>
      </c>
      <c r="F17400" s="775" t="s">
        <v>1125</v>
      </c>
      <c r="G17400" s="775" t="s">
        <v>4235</v>
      </c>
      <c r="H17400" s="775" t="s">
        <v>4235</v>
      </c>
      <c r="I17400" s="775" t="s">
        <v>5360</v>
      </c>
    </row>
    <row r="17401" spans="1:9">
      <c r="A17401" s="775" t="str">
        <f>Table_wabobpsvr_AzureCalc_AzureCalcRateCard[[#This Row],[ServiceName]]&amp;Table_wabobpsvr_AzureCalc_AzureCalcRateCard[[#This Row],[Price_Level]]&amp;Table_wabobpsvr_AzureCalc_AzureCalcRateCard[[#This Row],[Region]]</f>
        <v>Standard_D3 VM (Non-Windows)A1</v>
      </c>
      <c r="B17401" s="775">
        <v>1</v>
      </c>
      <c r="C17401" s="775" t="s">
        <v>680</v>
      </c>
      <c r="D17401" s="775" t="s">
        <v>174</v>
      </c>
      <c r="E17401" s="775">
        <v>0.25996000000000002</v>
      </c>
      <c r="F17401" s="775" t="s">
        <v>1125</v>
      </c>
      <c r="G17401" s="775" t="s">
        <v>4235</v>
      </c>
      <c r="H17401" s="775" t="s">
        <v>4235</v>
      </c>
      <c r="I17401" s="775" t="s">
        <v>5360</v>
      </c>
    </row>
    <row r="17402" spans="1:9">
      <c r="A17402" s="775" t="str">
        <f>Table_wabobpsvr_AzureCalc_AzureCalcRateCard[[#This Row],[ServiceName]]&amp;Table_wabobpsvr_AzureCalc_AzureCalcRateCard[[#This Row],[Price_Level]]&amp;Table_wabobpsvr_AzureCalc_AzureCalcRateCard[[#This Row],[Region]]</f>
        <v>Standard_D3 VM (Non-Windows)B1</v>
      </c>
      <c r="B17402" s="775">
        <v>1</v>
      </c>
      <c r="C17402" s="775" t="s">
        <v>680</v>
      </c>
      <c r="D17402" s="775" t="s">
        <v>175</v>
      </c>
      <c r="E17402" s="775">
        <v>0.25191999999999998</v>
      </c>
      <c r="F17402" s="775" t="s">
        <v>1125</v>
      </c>
      <c r="G17402" s="775" t="s">
        <v>4235</v>
      </c>
      <c r="H17402" s="775" t="s">
        <v>4235</v>
      </c>
      <c r="I17402" s="775" t="s">
        <v>5360</v>
      </c>
    </row>
    <row r="17403" spans="1:9">
      <c r="A17403" s="775" t="str">
        <f>Table_wabobpsvr_AzureCalc_AzureCalcRateCard[[#This Row],[ServiceName]]&amp;Table_wabobpsvr_AzureCalc_AzureCalcRateCard[[#This Row],[Price_Level]]&amp;Table_wabobpsvr_AzureCalc_AzureCalcRateCard[[#This Row],[Region]]</f>
        <v>Standard_D3 VM (Non-Windows)C1</v>
      </c>
      <c r="B17403" s="775">
        <v>1</v>
      </c>
      <c r="C17403" s="775" t="s">
        <v>680</v>
      </c>
      <c r="D17403" s="775" t="s">
        <v>177</v>
      </c>
      <c r="E17403" s="775">
        <v>0.24388000000000001</v>
      </c>
      <c r="F17403" s="775" t="s">
        <v>1125</v>
      </c>
      <c r="G17403" s="775" t="s">
        <v>4235</v>
      </c>
      <c r="H17403" s="775" t="s">
        <v>4235</v>
      </c>
      <c r="I17403" s="775" t="s">
        <v>5360</v>
      </c>
    </row>
    <row r="17404" spans="1:9">
      <c r="A17404" s="775" t="str">
        <f>Table_wabobpsvr_AzureCalc_AzureCalcRateCard[[#This Row],[ServiceName]]&amp;Table_wabobpsvr_AzureCalc_AzureCalcRateCard[[#This Row],[Price_Level]]&amp;Table_wabobpsvr_AzureCalc_AzureCalcRateCard[[#This Row],[Region]]</f>
        <v>Standard_D3 VM (Non-Windows)D1</v>
      </c>
      <c r="B17404" s="775">
        <v>1</v>
      </c>
      <c r="C17404" s="775" t="s">
        <v>680</v>
      </c>
      <c r="D17404" s="775" t="s">
        <v>176</v>
      </c>
      <c r="E17404" s="775">
        <v>0.23583999999999999</v>
      </c>
      <c r="F17404" s="775" t="s">
        <v>1125</v>
      </c>
      <c r="G17404" s="775" t="s">
        <v>4235</v>
      </c>
      <c r="H17404" s="775" t="s">
        <v>4235</v>
      </c>
      <c r="I17404" s="775" t="s">
        <v>5360</v>
      </c>
    </row>
    <row r="17405" spans="1:9">
      <c r="A17405" s="775" t="str">
        <f>Table_wabobpsvr_AzureCalc_AzureCalcRateCard[[#This Row],[ServiceName]]&amp;Table_wabobpsvr_AzureCalc_AzureCalcRateCard[[#This Row],[Price_Level]]&amp;Table_wabobpsvr_AzureCalc_AzureCalcRateCard[[#This Row],[Region]]</f>
        <v>Standard_D3 VM (Non-Windows)MOSP4</v>
      </c>
      <c r="B17405" s="775">
        <v>4</v>
      </c>
      <c r="C17405" s="775" t="s">
        <v>680</v>
      </c>
      <c r="D17405" s="775" t="s">
        <v>606</v>
      </c>
      <c r="E17405" s="775">
        <v>0.308</v>
      </c>
      <c r="F17405" s="775" t="s">
        <v>1125</v>
      </c>
      <c r="G17405" s="775" t="s">
        <v>4235</v>
      </c>
      <c r="H17405" s="775" t="s">
        <v>4235</v>
      </c>
      <c r="I17405" s="775" t="s">
        <v>5361</v>
      </c>
    </row>
    <row r="17406" spans="1:9">
      <c r="A17406" s="775" t="str">
        <f>Table_wabobpsvr_AzureCalc_AzureCalcRateCard[[#This Row],[ServiceName]]&amp;Table_wabobpsvr_AzureCalc_AzureCalcRateCard[[#This Row],[Price_Level]]&amp;Table_wabobpsvr_AzureCalc_AzureCalcRateCard[[#This Row],[Region]]</f>
        <v>Standard_D3 VM (Non-Windows)A4</v>
      </c>
      <c r="B17406" s="775">
        <v>4</v>
      </c>
      <c r="C17406" s="775" t="s">
        <v>680</v>
      </c>
      <c r="D17406" s="775" t="s">
        <v>174</v>
      </c>
      <c r="E17406" s="775">
        <v>0.29876000000000003</v>
      </c>
      <c r="F17406" s="775" t="s">
        <v>1125</v>
      </c>
      <c r="G17406" s="775" t="s">
        <v>4235</v>
      </c>
      <c r="H17406" s="775" t="s">
        <v>4235</v>
      </c>
      <c r="I17406" s="775" t="s">
        <v>5361</v>
      </c>
    </row>
    <row r="17407" spans="1:9">
      <c r="A17407" s="775" t="str">
        <f>Table_wabobpsvr_AzureCalc_AzureCalcRateCard[[#This Row],[ServiceName]]&amp;Table_wabobpsvr_AzureCalc_AzureCalcRateCard[[#This Row],[Price_Level]]&amp;Table_wabobpsvr_AzureCalc_AzureCalcRateCard[[#This Row],[Region]]</f>
        <v>Standard_D3 VM (Non-Windows)B4</v>
      </c>
      <c r="B17407" s="775">
        <v>4</v>
      </c>
      <c r="C17407" s="775" t="s">
        <v>680</v>
      </c>
      <c r="D17407" s="775" t="s">
        <v>175</v>
      </c>
      <c r="E17407" s="775">
        <v>0.28952</v>
      </c>
      <c r="F17407" s="775" t="s">
        <v>1125</v>
      </c>
      <c r="G17407" s="775" t="s">
        <v>4235</v>
      </c>
      <c r="H17407" s="775" t="s">
        <v>4235</v>
      </c>
      <c r="I17407" s="775" t="s">
        <v>5361</v>
      </c>
    </row>
    <row r="17408" spans="1:9">
      <c r="A17408" s="775" t="str">
        <f>Table_wabobpsvr_AzureCalc_AzureCalcRateCard[[#This Row],[ServiceName]]&amp;Table_wabobpsvr_AzureCalc_AzureCalcRateCard[[#This Row],[Price_Level]]&amp;Table_wabobpsvr_AzureCalc_AzureCalcRateCard[[#This Row],[Region]]</f>
        <v>Standard_D3 VM (Non-Windows)C4</v>
      </c>
      <c r="B17408" s="775">
        <v>4</v>
      </c>
      <c r="C17408" s="775" t="s">
        <v>680</v>
      </c>
      <c r="D17408" s="775" t="s">
        <v>177</v>
      </c>
      <c r="E17408" s="775">
        <v>0.28027999999999997</v>
      </c>
      <c r="F17408" s="775" t="s">
        <v>1125</v>
      </c>
      <c r="G17408" s="775" t="s">
        <v>4235</v>
      </c>
      <c r="H17408" s="775" t="s">
        <v>4235</v>
      </c>
      <c r="I17408" s="775" t="s">
        <v>5361</v>
      </c>
    </row>
    <row r="17409" spans="1:9">
      <c r="A17409" s="775" t="str">
        <f>Table_wabobpsvr_AzureCalc_AzureCalcRateCard[[#This Row],[ServiceName]]&amp;Table_wabobpsvr_AzureCalc_AzureCalcRateCard[[#This Row],[Price_Level]]&amp;Table_wabobpsvr_AzureCalc_AzureCalcRateCard[[#This Row],[Region]]</f>
        <v>Standard_D3 VM (Non-Windows)D4</v>
      </c>
      <c r="B17409" s="775">
        <v>4</v>
      </c>
      <c r="C17409" s="775" t="s">
        <v>680</v>
      </c>
      <c r="D17409" s="775" t="s">
        <v>176</v>
      </c>
      <c r="E17409" s="775">
        <v>0.27104</v>
      </c>
      <c r="F17409" s="775" t="s">
        <v>1125</v>
      </c>
      <c r="G17409" s="775" t="s">
        <v>4235</v>
      </c>
      <c r="H17409" s="775" t="s">
        <v>4235</v>
      </c>
      <c r="I17409" s="775" t="s">
        <v>5361</v>
      </c>
    </row>
    <row r="17410" spans="1:9">
      <c r="A17410" s="1039" t="str">
        <f>Table_wabobpsvr_AzureCalc_AzureCalcRateCard[[#This Row],[ServiceName]]&amp;Table_wabobpsvr_AzureCalc_AzureCalcRateCard[[#This Row],[Price_Level]]&amp;Table_wabobpsvr_AzureCalc_AzureCalcRateCard[[#This Row],[Region]]</f>
        <v>Standard_D3 VM (Non-Windows)MOSP14</v>
      </c>
      <c r="B17410" s="1039">
        <v>14</v>
      </c>
      <c r="C17410" s="1039" t="s">
        <v>680</v>
      </c>
      <c r="D17410" s="1039" t="s">
        <v>606</v>
      </c>
      <c r="E17410" s="1039">
        <v>0.33500000000000002</v>
      </c>
      <c r="F17410" s="1039" t="s">
        <v>1125</v>
      </c>
      <c r="G17410" s="775" t="s">
        <v>4235</v>
      </c>
      <c r="H17410" s="775" t="s">
        <v>4235</v>
      </c>
      <c r="I17410" s="775" t="s">
        <v>5362</v>
      </c>
    </row>
    <row r="17411" spans="1:9">
      <c r="A17411" s="1039" t="str">
        <f>Table_wabobpsvr_AzureCalc_AzureCalcRateCard[[#This Row],[ServiceName]]&amp;Table_wabobpsvr_AzureCalc_AzureCalcRateCard[[#This Row],[Price_Level]]&amp;Table_wabobpsvr_AzureCalc_AzureCalcRateCard[[#This Row],[Region]]</f>
        <v>Standard_D3 VM (Non-Windows)A14</v>
      </c>
      <c r="B17411" s="1039">
        <v>14</v>
      </c>
      <c r="C17411" s="1039" t="s">
        <v>680</v>
      </c>
      <c r="D17411" s="1039" t="s">
        <v>174</v>
      </c>
      <c r="E17411" s="1039">
        <v>0.32495000000000002</v>
      </c>
      <c r="F17411" s="1039" t="s">
        <v>1125</v>
      </c>
      <c r="G17411" s="775" t="s">
        <v>4235</v>
      </c>
      <c r="H17411" s="775" t="s">
        <v>4235</v>
      </c>
      <c r="I17411" s="775" t="s">
        <v>5362</v>
      </c>
    </row>
    <row r="17412" spans="1:9">
      <c r="A17412" s="1039" t="str">
        <f>Table_wabobpsvr_AzureCalc_AzureCalcRateCard[[#This Row],[ServiceName]]&amp;Table_wabobpsvr_AzureCalc_AzureCalcRateCard[[#This Row],[Price_Level]]&amp;Table_wabobpsvr_AzureCalc_AzureCalcRateCard[[#This Row],[Region]]</f>
        <v>Standard_D3 VM (Non-Windows)B14</v>
      </c>
      <c r="B17412" s="1039">
        <v>14</v>
      </c>
      <c r="C17412" s="1039" t="s">
        <v>680</v>
      </c>
      <c r="D17412" s="1039" t="s">
        <v>175</v>
      </c>
      <c r="E17412" s="1039">
        <v>0.31490000000000001</v>
      </c>
      <c r="F17412" s="1039" t="s">
        <v>1125</v>
      </c>
      <c r="G17412" s="775" t="s">
        <v>4235</v>
      </c>
      <c r="H17412" s="775" t="s">
        <v>4235</v>
      </c>
      <c r="I17412" s="775" t="s">
        <v>5362</v>
      </c>
    </row>
    <row r="17413" spans="1:9">
      <c r="A17413" s="1039" t="str">
        <f>Table_wabobpsvr_AzureCalc_AzureCalcRateCard[[#This Row],[ServiceName]]&amp;Table_wabobpsvr_AzureCalc_AzureCalcRateCard[[#This Row],[Price_Level]]&amp;Table_wabobpsvr_AzureCalc_AzureCalcRateCard[[#This Row],[Region]]</f>
        <v>Standard_D3 VM (Non-Windows)C14</v>
      </c>
      <c r="B17413" s="1039">
        <v>14</v>
      </c>
      <c r="C17413" s="1039" t="s">
        <v>680</v>
      </c>
      <c r="D17413" s="1039" t="s">
        <v>177</v>
      </c>
      <c r="E17413" s="1039">
        <v>0.30485000000000001</v>
      </c>
      <c r="F17413" s="1039" t="s">
        <v>1125</v>
      </c>
      <c r="G17413" s="775" t="s">
        <v>4235</v>
      </c>
      <c r="H17413" s="775" t="s">
        <v>4235</v>
      </c>
      <c r="I17413" s="775" t="s">
        <v>5362</v>
      </c>
    </row>
    <row r="17414" spans="1:9">
      <c r="A17414" s="775" t="str">
        <f>Table_wabobpsvr_AzureCalc_AzureCalcRateCard[[#This Row],[ServiceName]]&amp;Table_wabobpsvr_AzureCalc_AzureCalcRateCard[[#This Row],[Price_Level]]&amp;Table_wabobpsvr_AzureCalc_AzureCalcRateCard[[#This Row],[Region]]</f>
        <v>Standard_D3 VM (Non-Windows)D14</v>
      </c>
      <c r="B17414" s="775">
        <v>14</v>
      </c>
      <c r="C17414" s="775" t="s">
        <v>680</v>
      </c>
      <c r="D17414" s="775" t="s">
        <v>176</v>
      </c>
      <c r="E17414" s="775">
        <v>0.29480000000000001</v>
      </c>
      <c r="F17414" s="775" t="s">
        <v>1125</v>
      </c>
      <c r="G17414" s="775" t="s">
        <v>4235</v>
      </c>
      <c r="H17414" s="775" t="s">
        <v>4235</v>
      </c>
      <c r="I17414" s="775" t="s">
        <v>5362</v>
      </c>
    </row>
    <row r="17415" spans="1:9">
      <c r="A17415" s="775" t="str">
        <f>Table_wabobpsvr_AzureCalc_AzureCalcRateCard[[#This Row],[ServiceName]]&amp;Table_wabobpsvr_AzureCalc_AzureCalcRateCard[[#This Row],[Price_Level]]&amp;Table_wabobpsvr_AzureCalc_AzureCalcRateCard[[#This Row],[Region]]</f>
        <v>Standard_D3 VM (Non-Windows)MOSP</v>
      </c>
      <c r="B17415" s="775"/>
      <c r="C17415" s="775" t="s">
        <v>680</v>
      </c>
      <c r="D17415" s="775" t="s">
        <v>606</v>
      </c>
      <c r="E17415" s="775">
        <v>0.26800000000000002</v>
      </c>
      <c r="F17415" s="775" t="s">
        <v>1125</v>
      </c>
      <c r="G17415" s="775" t="s">
        <v>4235</v>
      </c>
      <c r="H17415" s="775" t="s">
        <v>4235</v>
      </c>
      <c r="I17415" s="775" t="s">
        <v>5363</v>
      </c>
    </row>
    <row r="17416" spans="1:9">
      <c r="A17416" s="1039" t="str">
        <f>Table_wabobpsvr_AzureCalc_AzureCalcRateCard[[#This Row],[ServiceName]]&amp;Table_wabobpsvr_AzureCalc_AzureCalcRateCard[[#This Row],[Price_Level]]&amp;Table_wabobpsvr_AzureCalc_AzureCalcRateCard[[#This Row],[Region]]</f>
        <v>Standard_D3 VM (Non-Windows)A</v>
      </c>
      <c r="B17416" s="1039"/>
      <c r="C17416" s="1039" t="s">
        <v>680</v>
      </c>
      <c r="D17416" s="1039" t="s">
        <v>174</v>
      </c>
      <c r="E17416" s="1039">
        <v>0.25996000000000002</v>
      </c>
      <c r="F17416" s="1039" t="s">
        <v>1125</v>
      </c>
      <c r="G17416" s="775" t="s">
        <v>3448</v>
      </c>
      <c r="H17416" s="775" t="s">
        <v>3449</v>
      </c>
      <c r="I17416" s="775" t="s">
        <v>5363</v>
      </c>
    </row>
    <row r="17417" spans="1:9">
      <c r="A17417" s="775" t="str">
        <f>Table_wabobpsvr_AzureCalc_AzureCalcRateCard[[#This Row],[ServiceName]]&amp;Table_wabobpsvr_AzureCalc_AzureCalcRateCard[[#This Row],[Price_Level]]&amp;Table_wabobpsvr_AzureCalc_AzureCalcRateCard[[#This Row],[Region]]</f>
        <v>Standard_D3 VM (Non-Windows)B</v>
      </c>
      <c r="B17417" s="775"/>
      <c r="C17417" s="775" t="s">
        <v>680</v>
      </c>
      <c r="D17417" s="775" t="s">
        <v>175</v>
      </c>
      <c r="E17417" s="775">
        <v>0.25191999999999998</v>
      </c>
      <c r="F17417" s="775" t="s">
        <v>1125</v>
      </c>
      <c r="G17417" s="775" t="s">
        <v>3448</v>
      </c>
      <c r="H17417" s="775" t="s">
        <v>3449</v>
      </c>
      <c r="I17417" s="775" t="s">
        <v>5363</v>
      </c>
    </row>
    <row r="17418" spans="1:9">
      <c r="A17418" s="775" t="str">
        <f>Table_wabobpsvr_AzureCalc_AzureCalcRateCard[[#This Row],[ServiceName]]&amp;Table_wabobpsvr_AzureCalc_AzureCalcRateCard[[#This Row],[Price_Level]]&amp;Table_wabobpsvr_AzureCalc_AzureCalcRateCard[[#This Row],[Region]]</f>
        <v>Standard_D3 VM (Non-Windows)C</v>
      </c>
      <c r="B17418" s="775"/>
      <c r="C17418" s="775" t="s">
        <v>680</v>
      </c>
      <c r="D17418" s="775" t="s">
        <v>177</v>
      </c>
      <c r="E17418" s="775">
        <v>0.24388000000000001</v>
      </c>
      <c r="F17418" s="775" t="s">
        <v>1125</v>
      </c>
      <c r="G17418" s="775" t="s">
        <v>3448</v>
      </c>
      <c r="H17418" s="775" t="s">
        <v>3449</v>
      </c>
      <c r="I17418" s="775" t="s">
        <v>5363</v>
      </c>
    </row>
    <row r="17419" spans="1:9">
      <c r="A17419" s="775" t="str">
        <f>Table_wabobpsvr_AzureCalc_AzureCalcRateCard[[#This Row],[ServiceName]]&amp;Table_wabobpsvr_AzureCalc_AzureCalcRateCard[[#This Row],[Price_Level]]&amp;Table_wabobpsvr_AzureCalc_AzureCalcRateCard[[#This Row],[Region]]</f>
        <v>Standard_D3 VM (Non-Windows)D</v>
      </c>
      <c r="B17419" s="775"/>
      <c r="C17419" s="775" t="s">
        <v>680</v>
      </c>
      <c r="D17419" s="775" t="s">
        <v>176</v>
      </c>
      <c r="E17419" s="775">
        <v>0.23583999999999999</v>
      </c>
      <c r="F17419" s="775" t="s">
        <v>1125</v>
      </c>
      <c r="G17419" s="775" t="s">
        <v>3448</v>
      </c>
      <c r="H17419" s="775" t="s">
        <v>3449</v>
      </c>
      <c r="I17419" s="775" t="s">
        <v>5363</v>
      </c>
    </row>
    <row r="17420" spans="1:9">
      <c r="A17420" s="775" t="str">
        <f>Table_wabobpsvr_AzureCalc_AzureCalcRateCard[[#This Row],[ServiceName]]&amp;Table_wabobpsvr_AzureCalc_AzureCalcRateCard[[#This Row],[Price_Level]]&amp;Table_wabobpsvr_AzureCalc_AzureCalcRateCard[[#This Row],[Region]]</f>
        <v>Standard_D3 VM (Windows)MOSP10</v>
      </c>
      <c r="B17420" s="775">
        <v>10</v>
      </c>
      <c r="C17420" s="775" t="s">
        <v>680</v>
      </c>
      <c r="D17420" s="775" t="s">
        <v>606</v>
      </c>
      <c r="E17420" s="775">
        <v>0.74099999999999999</v>
      </c>
      <c r="F17420" s="775" t="s">
        <v>1126</v>
      </c>
      <c r="G17420" s="775" t="s">
        <v>4235</v>
      </c>
      <c r="H17420" s="775" t="s">
        <v>4235</v>
      </c>
      <c r="I17420" s="775" t="s">
        <v>5364</v>
      </c>
    </row>
    <row r="17421" spans="1:9">
      <c r="A17421" s="775" t="str">
        <f>Table_wabobpsvr_AzureCalc_AzureCalcRateCard[[#This Row],[ServiceName]]&amp;Table_wabobpsvr_AzureCalc_AzureCalcRateCard[[#This Row],[Price_Level]]&amp;Table_wabobpsvr_AzureCalc_AzureCalcRateCard[[#This Row],[Region]]</f>
        <v>Standard_D3 VM (Windows)A10</v>
      </c>
      <c r="B17421" s="775">
        <v>10</v>
      </c>
      <c r="C17421" s="775" t="s">
        <v>680</v>
      </c>
      <c r="D17421" s="775" t="s">
        <v>174</v>
      </c>
      <c r="E17421" s="775">
        <v>0.71877000000000002</v>
      </c>
      <c r="F17421" s="775" t="s">
        <v>1126</v>
      </c>
      <c r="G17421" s="775" t="s">
        <v>4235</v>
      </c>
      <c r="H17421" s="775" t="s">
        <v>4235</v>
      </c>
      <c r="I17421" s="775" t="s">
        <v>5364</v>
      </c>
    </row>
    <row r="17422" spans="1:9">
      <c r="A17422" s="775" t="str">
        <f>Table_wabobpsvr_AzureCalc_AzureCalcRateCard[[#This Row],[ServiceName]]&amp;Table_wabobpsvr_AzureCalc_AzureCalcRateCard[[#This Row],[Price_Level]]&amp;Table_wabobpsvr_AzureCalc_AzureCalcRateCard[[#This Row],[Region]]</f>
        <v>Standard_D3 VM (Windows)B10</v>
      </c>
      <c r="B17422" s="775">
        <v>10</v>
      </c>
      <c r="C17422" s="775" t="s">
        <v>680</v>
      </c>
      <c r="D17422" s="775" t="s">
        <v>175</v>
      </c>
      <c r="E17422" s="775">
        <v>0.69654000000000005</v>
      </c>
      <c r="F17422" s="775" t="s">
        <v>1126</v>
      </c>
      <c r="G17422" s="775" t="s">
        <v>4235</v>
      </c>
      <c r="H17422" s="775" t="s">
        <v>4235</v>
      </c>
      <c r="I17422" s="775" t="s">
        <v>5364</v>
      </c>
    </row>
    <row r="17423" spans="1:9">
      <c r="A17423" s="775" t="str">
        <f>Table_wabobpsvr_AzureCalc_AzureCalcRateCard[[#This Row],[ServiceName]]&amp;Table_wabobpsvr_AzureCalc_AzureCalcRateCard[[#This Row],[Price_Level]]&amp;Table_wabobpsvr_AzureCalc_AzureCalcRateCard[[#This Row],[Region]]</f>
        <v>Standard_D3 VM (Windows)C10</v>
      </c>
      <c r="B17423" s="775">
        <v>10</v>
      </c>
      <c r="C17423" s="775" t="s">
        <v>680</v>
      </c>
      <c r="D17423" s="775" t="s">
        <v>177</v>
      </c>
      <c r="E17423" s="775">
        <v>0.67430999999999996</v>
      </c>
      <c r="F17423" s="775" t="s">
        <v>1126</v>
      </c>
      <c r="G17423" s="775" t="s">
        <v>4235</v>
      </c>
      <c r="H17423" s="775" t="s">
        <v>4235</v>
      </c>
      <c r="I17423" s="775" t="s">
        <v>5364</v>
      </c>
    </row>
    <row r="17424" spans="1:9">
      <c r="A17424" s="775" t="str">
        <f>Table_wabobpsvr_AzureCalc_AzureCalcRateCard[[#This Row],[ServiceName]]&amp;Table_wabobpsvr_AzureCalc_AzureCalcRateCard[[#This Row],[Price_Level]]&amp;Table_wabobpsvr_AzureCalc_AzureCalcRateCard[[#This Row],[Region]]</f>
        <v>Standard_D3 VM (Windows)D10</v>
      </c>
      <c r="B17424" s="775">
        <v>10</v>
      </c>
      <c r="C17424" s="775" t="s">
        <v>680</v>
      </c>
      <c r="D17424" s="775" t="s">
        <v>176</v>
      </c>
      <c r="E17424" s="775">
        <v>0.65207999999999999</v>
      </c>
      <c r="F17424" s="775" t="s">
        <v>1126</v>
      </c>
      <c r="G17424" s="775" t="s">
        <v>4235</v>
      </c>
      <c r="H17424" s="775" t="s">
        <v>4235</v>
      </c>
      <c r="I17424" s="775" t="s">
        <v>5364</v>
      </c>
    </row>
    <row r="17425" spans="1:9">
      <c r="A17425" s="775" t="str">
        <f>Table_wabobpsvr_AzureCalc_AzureCalcRateCard[[#This Row],[ServiceName]]&amp;Table_wabobpsvr_AzureCalc_AzureCalcRateCard[[#This Row],[Price_Level]]&amp;Table_wabobpsvr_AzureCalc_AzureCalcRateCard[[#This Row],[Region]]</f>
        <v>Standard_D3 VM (Windows)MOSP9</v>
      </c>
      <c r="B17425" s="775">
        <v>9</v>
      </c>
      <c r="C17425" s="775" t="s">
        <v>680</v>
      </c>
      <c r="D17425" s="775" t="s">
        <v>606</v>
      </c>
      <c r="E17425" s="775">
        <v>0.64400000000000002</v>
      </c>
      <c r="F17425" s="775" t="s">
        <v>1126</v>
      </c>
      <c r="G17425" s="775" t="s">
        <v>4235</v>
      </c>
      <c r="H17425" s="775" t="s">
        <v>4235</v>
      </c>
      <c r="I17425" s="775" t="s">
        <v>5365</v>
      </c>
    </row>
    <row r="17426" spans="1:9">
      <c r="A17426" s="775" t="str">
        <f>Table_wabobpsvr_AzureCalc_AzureCalcRateCard[[#This Row],[ServiceName]]&amp;Table_wabobpsvr_AzureCalc_AzureCalcRateCard[[#This Row],[Price_Level]]&amp;Table_wabobpsvr_AzureCalc_AzureCalcRateCard[[#This Row],[Region]]</f>
        <v>Standard_D3 VM (Windows)A9</v>
      </c>
      <c r="B17426" s="775">
        <v>9</v>
      </c>
      <c r="C17426" s="775" t="s">
        <v>680</v>
      </c>
      <c r="D17426" s="775" t="s">
        <v>174</v>
      </c>
      <c r="E17426" s="775">
        <v>0.62468000000000001</v>
      </c>
      <c r="F17426" s="775" t="s">
        <v>1126</v>
      </c>
      <c r="G17426" s="775" t="s">
        <v>4235</v>
      </c>
      <c r="H17426" s="775" t="s">
        <v>4235</v>
      </c>
      <c r="I17426" s="775" t="s">
        <v>5365</v>
      </c>
    </row>
    <row r="17427" spans="1:9">
      <c r="A17427" s="775" t="str">
        <f>Table_wabobpsvr_AzureCalc_AzureCalcRateCard[[#This Row],[ServiceName]]&amp;Table_wabobpsvr_AzureCalc_AzureCalcRateCard[[#This Row],[Price_Level]]&amp;Table_wabobpsvr_AzureCalc_AzureCalcRateCard[[#This Row],[Region]]</f>
        <v>Standard_D3 VM (Windows)B9</v>
      </c>
      <c r="B17427" s="775">
        <v>9</v>
      </c>
      <c r="C17427" s="775" t="s">
        <v>680</v>
      </c>
      <c r="D17427" s="775" t="s">
        <v>175</v>
      </c>
      <c r="E17427" s="775">
        <v>0.60536000000000001</v>
      </c>
      <c r="F17427" s="775" t="s">
        <v>1126</v>
      </c>
      <c r="G17427" s="775" t="s">
        <v>4235</v>
      </c>
      <c r="H17427" s="775" t="s">
        <v>4235</v>
      </c>
      <c r="I17427" s="775" t="s">
        <v>5365</v>
      </c>
    </row>
    <row r="17428" spans="1:9">
      <c r="A17428" s="775" t="str">
        <f>Table_wabobpsvr_AzureCalc_AzureCalcRateCard[[#This Row],[ServiceName]]&amp;Table_wabobpsvr_AzureCalc_AzureCalcRateCard[[#This Row],[Price_Level]]&amp;Table_wabobpsvr_AzureCalc_AzureCalcRateCard[[#This Row],[Region]]</f>
        <v>Standard_D3 VM (Windows)C9</v>
      </c>
      <c r="B17428" s="775">
        <v>9</v>
      </c>
      <c r="C17428" s="775" t="s">
        <v>680</v>
      </c>
      <c r="D17428" s="775" t="s">
        <v>177</v>
      </c>
      <c r="E17428" s="775">
        <v>0.58604000000000001</v>
      </c>
      <c r="F17428" s="775" t="s">
        <v>1126</v>
      </c>
      <c r="G17428" s="775" t="s">
        <v>4235</v>
      </c>
      <c r="H17428" s="775" t="s">
        <v>4235</v>
      </c>
      <c r="I17428" s="775" t="s">
        <v>5365</v>
      </c>
    </row>
    <row r="17429" spans="1:9">
      <c r="A17429" s="775" t="str">
        <f>Table_wabobpsvr_AzureCalc_AzureCalcRateCard[[#This Row],[ServiceName]]&amp;Table_wabobpsvr_AzureCalc_AzureCalcRateCard[[#This Row],[Price_Level]]&amp;Table_wabobpsvr_AzureCalc_AzureCalcRateCard[[#This Row],[Region]]</f>
        <v>Standard_D3 VM (Windows)D9</v>
      </c>
      <c r="B17429" s="775">
        <v>9</v>
      </c>
      <c r="C17429" s="775" t="s">
        <v>680</v>
      </c>
      <c r="D17429" s="775" t="s">
        <v>176</v>
      </c>
      <c r="E17429" s="775">
        <v>0.56672</v>
      </c>
      <c r="F17429" s="775" t="s">
        <v>1126</v>
      </c>
      <c r="G17429" s="775" t="s">
        <v>4235</v>
      </c>
      <c r="H17429" s="775" t="s">
        <v>4235</v>
      </c>
      <c r="I17429" s="775" t="s">
        <v>5365</v>
      </c>
    </row>
    <row r="17430" spans="1:9">
      <c r="A17430" s="775" t="str">
        <f>Table_wabobpsvr_AzureCalc_AzureCalcRateCard[[#This Row],[ServiceName]]&amp;Table_wabobpsvr_AzureCalc_AzureCalcRateCard[[#This Row],[Price_Level]]&amp;Table_wabobpsvr_AzureCalc_AzureCalcRateCard[[#This Row],[Region]]</f>
        <v>Standard_D3 VM (Windows)MOSP13</v>
      </c>
      <c r="B17430" s="775">
        <v>13</v>
      </c>
      <c r="C17430" s="775" t="s">
        <v>680</v>
      </c>
      <c r="D17430" s="775" t="s">
        <v>606</v>
      </c>
      <c r="E17430" s="775">
        <v>0.63200000000000001</v>
      </c>
      <c r="F17430" s="775" t="s">
        <v>1126</v>
      </c>
      <c r="G17430" s="775" t="s">
        <v>4235</v>
      </c>
      <c r="H17430" s="775" t="s">
        <v>4235</v>
      </c>
      <c r="I17430" s="775" t="s">
        <v>5366</v>
      </c>
    </row>
    <row r="17431" spans="1:9">
      <c r="A17431" s="775" t="str">
        <f>Table_wabobpsvr_AzureCalc_AzureCalcRateCard[[#This Row],[ServiceName]]&amp;Table_wabobpsvr_AzureCalc_AzureCalcRateCard[[#This Row],[Price_Level]]&amp;Table_wabobpsvr_AzureCalc_AzureCalcRateCard[[#This Row],[Region]]</f>
        <v>Standard_D3 VM (Windows)A13</v>
      </c>
      <c r="B17431" s="775">
        <v>13</v>
      </c>
      <c r="C17431" s="775" t="s">
        <v>680</v>
      </c>
      <c r="D17431" s="775" t="s">
        <v>174</v>
      </c>
      <c r="E17431" s="775">
        <v>0.61304000000000003</v>
      </c>
      <c r="F17431" s="775" t="s">
        <v>1126</v>
      </c>
      <c r="G17431" s="775" t="s">
        <v>4235</v>
      </c>
      <c r="H17431" s="775" t="s">
        <v>4235</v>
      </c>
      <c r="I17431" s="775" t="s">
        <v>5366</v>
      </c>
    </row>
    <row r="17432" spans="1:9">
      <c r="A17432" s="775" t="str">
        <f>Table_wabobpsvr_AzureCalc_AzureCalcRateCard[[#This Row],[ServiceName]]&amp;Table_wabobpsvr_AzureCalc_AzureCalcRateCard[[#This Row],[Price_Level]]&amp;Table_wabobpsvr_AzureCalc_AzureCalcRateCard[[#This Row],[Region]]</f>
        <v>Standard_D3 VM (Windows)B13</v>
      </c>
      <c r="B17432" s="775">
        <v>13</v>
      </c>
      <c r="C17432" s="775" t="s">
        <v>680</v>
      </c>
      <c r="D17432" s="775" t="s">
        <v>175</v>
      </c>
      <c r="E17432" s="775">
        <v>0.59408000000000005</v>
      </c>
      <c r="F17432" s="775" t="s">
        <v>1126</v>
      </c>
      <c r="G17432" s="775" t="s">
        <v>4235</v>
      </c>
      <c r="H17432" s="775" t="s">
        <v>4235</v>
      </c>
      <c r="I17432" s="775" t="s">
        <v>5366</v>
      </c>
    </row>
    <row r="17433" spans="1:9">
      <c r="A17433" s="775" t="str">
        <f>Table_wabobpsvr_AzureCalc_AzureCalcRateCard[[#This Row],[ServiceName]]&amp;Table_wabobpsvr_AzureCalc_AzureCalcRateCard[[#This Row],[Price_Level]]&amp;Table_wabobpsvr_AzureCalc_AzureCalcRateCard[[#This Row],[Region]]</f>
        <v>Standard_D3 VM (Windows)C13</v>
      </c>
      <c r="B17433" s="775">
        <v>13</v>
      </c>
      <c r="C17433" s="775" t="s">
        <v>680</v>
      </c>
      <c r="D17433" s="775" t="s">
        <v>177</v>
      </c>
      <c r="E17433" s="775">
        <v>0.57511999999999996</v>
      </c>
      <c r="F17433" s="775" t="s">
        <v>1126</v>
      </c>
      <c r="G17433" s="775" t="s">
        <v>4235</v>
      </c>
      <c r="H17433" s="775" t="s">
        <v>4235</v>
      </c>
      <c r="I17433" s="775" t="s">
        <v>5366</v>
      </c>
    </row>
    <row r="17434" spans="1:9">
      <c r="A17434" s="775" t="str">
        <f>Table_wabobpsvr_AzureCalc_AzureCalcRateCard[[#This Row],[ServiceName]]&amp;Table_wabobpsvr_AzureCalc_AzureCalcRateCard[[#This Row],[Price_Level]]&amp;Table_wabobpsvr_AzureCalc_AzureCalcRateCard[[#This Row],[Region]]</f>
        <v>Standard_D3 VM (Windows)D13</v>
      </c>
      <c r="B17434" s="775">
        <v>13</v>
      </c>
      <c r="C17434" s="775" t="s">
        <v>680</v>
      </c>
      <c r="D17434" s="775" t="s">
        <v>176</v>
      </c>
      <c r="E17434" s="775">
        <v>0.55615999999999999</v>
      </c>
      <c r="F17434" s="775" t="s">
        <v>1126</v>
      </c>
      <c r="G17434" s="775" t="s">
        <v>4235</v>
      </c>
      <c r="H17434" s="775" t="s">
        <v>4235</v>
      </c>
      <c r="I17434" s="775" t="s">
        <v>5366</v>
      </c>
    </row>
    <row r="17435" spans="1:9">
      <c r="A17435" s="775" t="str">
        <f>Table_wabobpsvr_AzureCalc_AzureCalcRateCard[[#This Row],[ServiceName]]&amp;Table_wabobpsvr_AzureCalc_AzureCalcRateCard[[#This Row],[Price_Level]]&amp;Table_wabobpsvr_AzureCalc_AzureCalcRateCard[[#This Row],[Region]]</f>
        <v>Standard_D3 VM (Windows)MOSP7</v>
      </c>
      <c r="B17435" s="775">
        <v>7</v>
      </c>
      <c r="C17435" s="775" t="s">
        <v>680</v>
      </c>
      <c r="D17435" s="775" t="s">
        <v>606</v>
      </c>
      <c r="E17435" s="775">
        <v>0.51600000000000001</v>
      </c>
      <c r="F17435" s="775" t="s">
        <v>1126</v>
      </c>
      <c r="G17435" s="775" t="s">
        <v>4235</v>
      </c>
      <c r="H17435" s="775" t="s">
        <v>4235</v>
      </c>
      <c r="I17435" s="775" t="s">
        <v>5367</v>
      </c>
    </row>
    <row r="17436" spans="1:9">
      <c r="A17436" s="775" t="str">
        <f>Table_wabobpsvr_AzureCalc_AzureCalcRateCard[[#This Row],[ServiceName]]&amp;Table_wabobpsvr_AzureCalc_AzureCalcRateCard[[#This Row],[Price_Level]]&amp;Table_wabobpsvr_AzureCalc_AzureCalcRateCard[[#This Row],[Region]]</f>
        <v>Standard_D3 VM (Windows)A7</v>
      </c>
      <c r="B17436" s="775">
        <v>7</v>
      </c>
      <c r="C17436" s="775" t="s">
        <v>680</v>
      </c>
      <c r="D17436" s="775" t="s">
        <v>174</v>
      </c>
      <c r="E17436" s="775">
        <v>0.50051999999999996</v>
      </c>
      <c r="F17436" s="775" t="s">
        <v>1126</v>
      </c>
      <c r="G17436" s="775" t="s">
        <v>4235</v>
      </c>
      <c r="H17436" s="775" t="s">
        <v>4235</v>
      </c>
      <c r="I17436" s="775" t="s">
        <v>5367</v>
      </c>
    </row>
    <row r="17437" spans="1:9">
      <c r="A17437" s="775" t="str">
        <f>Table_wabobpsvr_AzureCalc_AzureCalcRateCard[[#This Row],[ServiceName]]&amp;Table_wabobpsvr_AzureCalc_AzureCalcRateCard[[#This Row],[Price_Level]]&amp;Table_wabobpsvr_AzureCalc_AzureCalcRateCard[[#This Row],[Region]]</f>
        <v>Standard_D3 VM (Windows)B7</v>
      </c>
      <c r="B17437" s="775">
        <v>7</v>
      </c>
      <c r="C17437" s="775" t="s">
        <v>680</v>
      </c>
      <c r="D17437" s="775" t="s">
        <v>175</v>
      </c>
      <c r="E17437" s="775">
        <v>0.48504000000000003</v>
      </c>
      <c r="F17437" s="775" t="s">
        <v>1126</v>
      </c>
      <c r="G17437" s="775" t="s">
        <v>4235</v>
      </c>
      <c r="H17437" s="775" t="s">
        <v>4235</v>
      </c>
      <c r="I17437" s="775" t="s">
        <v>5367</v>
      </c>
    </row>
    <row r="17438" spans="1:9">
      <c r="A17438" s="775" t="str">
        <f>Table_wabobpsvr_AzureCalc_AzureCalcRateCard[[#This Row],[ServiceName]]&amp;Table_wabobpsvr_AzureCalc_AzureCalcRateCard[[#This Row],[Price_Level]]&amp;Table_wabobpsvr_AzureCalc_AzureCalcRateCard[[#This Row],[Region]]</f>
        <v>Standard_D3 VM (Windows)C7</v>
      </c>
      <c r="B17438" s="775">
        <v>7</v>
      </c>
      <c r="C17438" s="775" t="s">
        <v>680</v>
      </c>
      <c r="D17438" s="775" t="s">
        <v>177</v>
      </c>
      <c r="E17438" s="775">
        <v>0.46955999999999998</v>
      </c>
      <c r="F17438" s="775" t="s">
        <v>1126</v>
      </c>
      <c r="G17438" s="775" t="s">
        <v>4235</v>
      </c>
      <c r="H17438" s="775" t="s">
        <v>4235</v>
      </c>
      <c r="I17438" s="775" t="s">
        <v>5367</v>
      </c>
    </row>
    <row r="17439" spans="1:9">
      <c r="A17439" s="775" t="str">
        <f>Table_wabobpsvr_AzureCalc_AzureCalcRateCard[[#This Row],[ServiceName]]&amp;Table_wabobpsvr_AzureCalc_AzureCalcRateCard[[#This Row],[Price_Level]]&amp;Table_wabobpsvr_AzureCalc_AzureCalcRateCard[[#This Row],[Region]]</f>
        <v>Standard_D3 VM (Windows)D7</v>
      </c>
      <c r="B17439" s="775">
        <v>7</v>
      </c>
      <c r="C17439" s="775" t="s">
        <v>680</v>
      </c>
      <c r="D17439" s="775" t="s">
        <v>176</v>
      </c>
      <c r="E17439" s="775">
        <v>0.45407999999999998</v>
      </c>
      <c r="F17439" s="775" t="s">
        <v>1126</v>
      </c>
      <c r="G17439" s="775" t="s">
        <v>4235</v>
      </c>
      <c r="H17439" s="775" t="s">
        <v>4235</v>
      </c>
      <c r="I17439" s="775" t="s">
        <v>5367</v>
      </c>
    </row>
    <row r="17440" spans="1:9">
      <c r="A17440" s="775" t="str">
        <f>Table_wabobpsvr_AzureCalc_AzureCalcRateCard[[#This Row],[ServiceName]]&amp;Table_wabobpsvr_AzureCalc_AzureCalcRateCard[[#This Row],[Price_Level]]&amp;Table_wabobpsvr_AzureCalc_AzureCalcRateCard[[#This Row],[Region]]</f>
        <v>Standard_D3 VM (Windows)MOSP8</v>
      </c>
      <c r="B17440" s="775">
        <v>8</v>
      </c>
      <c r="C17440" s="775" t="s">
        <v>680</v>
      </c>
      <c r="D17440" s="775" t="s">
        <v>606</v>
      </c>
      <c r="E17440" s="775">
        <v>0.59299999999999997</v>
      </c>
      <c r="F17440" s="775" t="s">
        <v>1126</v>
      </c>
      <c r="G17440" s="775" t="s">
        <v>4235</v>
      </c>
      <c r="H17440" s="775" t="s">
        <v>4235</v>
      </c>
      <c r="I17440" s="775" t="s">
        <v>5368</v>
      </c>
    </row>
    <row r="17441" spans="1:9">
      <c r="A17441" s="775" t="str">
        <f>Table_wabobpsvr_AzureCalc_AzureCalcRateCard[[#This Row],[ServiceName]]&amp;Table_wabobpsvr_AzureCalc_AzureCalcRateCard[[#This Row],[Price_Level]]&amp;Table_wabobpsvr_AzureCalc_AzureCalcRateCard[[#This Row],[Region]]</f>
        <v>Standard_D3 VM (Windows)A8</v>
      </c>
      <c r="B17441" s="775">
        <v>8</v>
      </c>
      <c r="C17441" s="775" t="s">
        <v>680</v>
      </c>
      <c r="D17441" s="775" t="s">
        <v>174</v>
      </c>
      <c r="E17441" s="775">
        <v>0.57521</v>
      </c>
      <c r="F17441" s="775" t="s">
        <v>1126</v>
      </c>
      <c r="G17441" s="775" t="s">
        <v>4235</v>
      </c>
      <c r="H17441" s="775" t="s">
        <v>4235</v>
      </c>
      <c r="I17441" s="775" t="s">
        <v>5368</v>
      </c>
    </row>
    <row r="17442" spans="1:9">
      <c r="A17442" s="775" t="str">
        <f>Table_wabobpsvr_AzureCalc_AzureCalcRateCard[[#This Row],[ServiceName]]&amp;Table_wabobpsvr_AzureCalc_AzureCalcRateCard[[#This Row],[Price_Level]]&amp;Table_wabobpsvr_AzureCalc_AzureCalcRateCard[[#This Row],[Region]]</f>
        <v>Standard_D3 VM (Windows)B8</v>
      </c>
      <c r="B17442" s="775">
        <v>8</v>
      </c>
      <c r="C17442" s="775" t="s">
        <v>680</v>
      </c>
      <c r="D17442" s="775" t="s">
        <v>175</v>
      </c>
      <c r="E17442" s="775">
        <v>0.55742000000000003</v>
      </c>
      <c r="F17442" s="775" t="s">
        <v>1126</v>
      </c>
      <c r="G17442" s="775" t="s">
        <v>4235</v>
      </c>
      <c r="H17442" s="775" t="s">
        <v>4235</v>
      </c>
      <c r="I17442" s="775" t="s">
        <v>5368</v>
      </c>
    </row>
    <row r="17443" spans="1:9">
      <c r="A17443" s="775" t="str">
        <f>Table_wabobpsvr_AzureCalc_AzureCalcRateCard[[#This Row],[ServiceName]]&amp;Table_wabobpsvr_AzureCalc_AzureCalcRateCard[[#This Row],[Price_Level]]&amp;Table_wabobpsvr_AzureCalc_AzureCalcRateCard[[#This Row],[Region]]</f>
        <v>Standard_D3 VM (Windows)C8</v>
      </c>
      <c r="B17443" s="775">
        <v>8</v>
      </c>
      <c r="C17443" s="775" t="s">
        <v>680</v>
      </c>
      <c r="D17443" s="775" t="s">
        <v>177</v>
      </c>
      <c r="E17443" s="775">
        <v>0.53963000000000005</v>
      </c>
      <c r="F17443" s="775" t="s">
        <v>1126</v>
      </c>
      <c r="G17443" s="775" t="s">
        <v>4235</v>
      </c>
      <c r="H17443" s="775" t="s">
        <v>4235</v>
      </c>
      <c r="I17443" s="775" t="s">
        <v>5368</v>
      </c>
    </row>
    <row r="17444" spans="1:9">
      <c r="A17444" s="775" t="str">
        <f>Table_wabobpsvr_AzureCalc_AzureCalcRateCard[[#This Row],[ServiceName]]&amp;Table_wabobpsvr_AzureCalc_AzureCalcRateCard[[#This Row],[Price_Level]]&amp;Table_wabobpsvr_AzureCalc_AzureCalcRateCard[[#This Row],[Region]]</f>
        <v>Standard_D3 VM (Windows)D8</v>
      </c>
      <c r="B17444" s="775">
        <v>8</v>
      </c>
      <c r="C17444" s="775" t="s">
        <v>680</v>
      </c>
      <c r="D17444" s="775" t="s">
        <v>176</v>
      </c>
      <c r="E17444" s="775">
        <v>0.52183999999999997</v>
      </c>
      <c r="F17444" s="775" t="s">
        <v>1126</v>
      </c>
      <c r="G17444" s="775" t="s">
        <v>4235</v>
      </c>
      <c r="H17444" s="775" t="s">
        <v>4235</v>
      </c>
      <c r="I17444" s="775" t="s">
        <v>5368</v>
      </c>
    </row>
    <row r="17445" spans="1:9">
      <c r="A17445" s="775" t="str">
        <f>Table_wabobpsvr_AzureCalc_AzureCalcRateCard[[#This Row],[ServiceName]]&amp;Table_wabobpsvr_AzureCalc_AzureCalcRateCard[[#This Row],[Price_Level]]&amp;Table_wabobpsvr_AzureCalc_AzureCalcRateCard[[#This Row],[Region]]</f>
        <v>Standard_D3 VM (Windows)MOSP11</v>
      </c>
      <c r="B17445" s="775">
        <v>11</v>
      </c>
      <c r="C17445" s="775" t="s">
        <v>680</v>
      </c>
      <c r="D17445" s="775" t="s">
        <v>606</v>
      </c>
      <c r="E17445" s="775">
        <v>0.67200000000000004</v>
      </c>
      <c r="F17445" s="775" t="s">
        <v>1126</v>
      </c>
      <c r="G17445" s="775" t="s">
        <v>4235</v>
      </c>
      <c r="H17445" s="775" t="s">
        <v>4235</v>
      </c>
      <c r="I17445" s="775" t="s">
        <v>5369</v>
      </c>
    </row>
    <row r="17446" spans="1:9">
      <c r="A17446" s="775" t="str">
        <f>Table_wabobpsvr_AzureCalc_AzureCalcRateCard[[#This Row],[ServiceName]]&amp;Table_wabobpsvr_AzureCalc_AzureCalcRateCard[[#This Row],[Price_Level]]&amp;Table_wabobpsvr_AzureCalc_AzureCalcRateCard[[#This Row],[Region]]</f>
        <v>Standard_D3 VM (Windows)A11</v>
      </c>
      <c r="B17446" s="775">
        <v>11</v>
      </c>
      <c r="C17446" s="775" t="s">
        <v>680</v>
      </c>
      <c r="D17446" s="775" t="s">
        <v>174</v>
      </c>
      <c r="E17446" s="775">
        <v>0.65183999999999997</v>
      </c>
      <c r="F17446" s="775" t="s">
        <v>1126</v>
      </c>
      <c r="G17446" s="775" t="s">
        <v>4235</v>
      </c>
      <c r="H17446" s="775" t="s">
        <v>4235</v>
      </c>
      <c r="I17446" s="775" t="s">
        <v>5369</v>
      </c>
    </row>
    <row r="17447" spans="1:9">
      <c r="A17447" s="775" t="str">
        <f>Table_wabobpsvr_AzureCalc_AzureCalcRateCard[[#This Row],[ServiceName]]&amp;Table_wabobpsvr_AzureCalc_AzureCalcRateCard[[#This Row],[Price_Level]]&amp;Table_wabobpsvr_AzureCalc_AzureCalcRateCard[[#This Row],[Region]]</f>
        <v>Standard_D3 VM (Windows)B11</v>
      </c>
      <c r="B17447" s="775">
        <v>11</v>
      </c>
      <c r="C17447" s="775" t="s">
        <v>680</v>
      </c>
      <c r="D17447" s="775" t="s">
        <v>175</v>
      </c>
      <c r="E17447" s="775">
        <v>0.63168000000000002</v>
      </c>
      <c r="F17447" s="775" t="s">
        <v>1126</v>
      </c>
      <c r="G17447" s="775" t="s">
        <v>4235</v>
      </c>
      <c r="H17447" s="775" t="s">
        <v>4235</v>
      </c>
      <c r="I17447" s="775" t="s">
        <v>5369</v>
      </c>
    </row>
    <row r="17448" spans="1:9">
      <c r="A17448" s="775" t="str">
        <f>Table_wabobpsvr_AzureCalc_AzureCalcRateCard[[#This Row],[ServiceName]]&amp;Table_wabobpsvr_AzureCalc_AzureCalcRateCard[[#This Row],[Price_Level]]&amp;Table_wabobpsvr_AzureCalc_AzureCalcRateCard[[#This Row],[Region]]</f>
        <v>Standard_D3 VM (Windows)C11</v>
      </c>
      <c r="B17448" s="775">
        <v>11</v>
      </c>
      <c r="C17448" s="775" t="s">
        <v>680</v>
      </c>
      <c r="D17448" s="775" t="s">
        <v>177</v>
      </c>
      <c r="E17448" s="775">
        <v>0.61151999999999995</v>
      </c>
      <c r="F17448" s="775" t="s">
        <v>1126</v>
      </c>
      <c r="G17448" s="775" t="s">
        <v>4235</v>
      </c>
      <c r="H17448" s="775" t="s">
        <v>4235</v>
      </c>
      <c r="I17448" s="775" t="s">
        <v>5369</v>
      </c>
    </row>
    <row r="17449" spans="1:9">
      <c r="A17449" s="775" t="str">
        <f>Table_wabobpsvr_AzureCalc_AzureCalcRateCard[[#This Row],[ServiceName]]&amp;Table_wabobpsvr_AzureCalc_AzureCalcRateCard[[#This Row],[Price_Level]]&amp;Table_wabobpsvr_AzureCalc_AzureCalcRateCard[[#This Row],[Region]]</f>
        <v>Standard_D3 VM (Windows)D11</v>
      </c>
      <c r="B17449" s="775">
        <v>11</v>
      </c>
      <c r="C17449" s="775" t="s">
        <v>680</v>
      </c>
      <c r="D17449" s="775" t="s">
        <v>176</v>
      </c>
      <c r="E17449" s="775">
        <v>0.59136</v>
      </c>
      <c r="F17449" s="775" t="s">
        <v>1126</v>
      </c>
      <c r="G17449" s="775" t="s">
        <v>4235</v>
      </c>
      <c r="H17449" s="775" t="s">
        <v>4235</v>
      </c>
      <c r="I17449" s="775" t="s">
        <v>5369</v>
      </c>
    </row>
    <row r="17450" spans="1:9">
      <c r="A17450" s="775" t="str">
        <f>Table_wabobpsvr_AzureCalc_AzureCalcRateCard[[#This Row],[ServiceName]]&amp;Table_wabobpsvr_AzureCalc_AzureCalcRateCard[[#This Row],[Price_Level]]&amp;Table_wabobpsvr_AzureCalc_AzureCalcRateCard[[#This Row],[Region]]</f>
        <v>Standard_D3 VM (Windows)MOSP12</v>
      </c>
      <c r="B17450" s="775">
        <v>12</v>
      </c>
      <c r="C17450" s="775" t="s">
        <v>680</v>
      </c>
      <c r="D17450" s="775" t="s">
        <v>606</v>
      </c>
      <c r="E17450" s="775">
        <v>0.58399999999999996</v>
      </c>
      <c r="F17450" s="775" t="s">
        <v>1126</v>
      </c>
      <c r="G17450" s="775" t="s">
        <v>4235</v>
      </c>
      <c r="H17450" s="775" t="s">
        <v>4235</v>
      </c>
      <c r="I17450" s="775" t="s">
        <v>5370</v>
      </c>
    </row>
    <row r="17451" spans="1:9">
      <c r="A17451" s="775" t="str">
        <f>Table_wabobpsvr_AzureCalc_AzureCalcRateCard[[#This Row],[ServiceName]]&amp;Table_wabobpsvr_AzureCalc_AzureCalcRateCard[[#This Row],[Price_Level]]&amp;Table_wabobpsvr_AzureCalc_AzureCalcRateCard[[#This Row],[Region]]</f>
        <v>Standard_D3 VM (Windows)A12</v>
      </c>
      <c r="B17451" s="775">
        <v>12</v>
      </c>
      <c r="C17451" s="775" t="s">
        <v>680</v>
      </c>
      <c r="D17451" s="775" t="s">
        <v>174</v>
      </c>
      <c r="E17451" s="775">
        <v>0.56647999999999998</v>
      </c>
      <c r="F17451" s="775" t="s">
        <v>1126</v>
      </c>
      <c r="G17451" s="775" t="s">
        <v>4235</v>
      </c>
      <c r="H17451" s="775" t="s">
        <v>4235</v>
      </c>
      <c r="I17451" s="775" t="s">
        <v>5370</v>
      </c>
    </row>
    <row r="17452" spans="1:9">
      <c r="A17452" s="775" t="str">
        <f>Table_wabobpsvr_AzureCalc_AzureCalcRateCard[[#This Row],[ServiceName]]&amp;Table_wabobpsvr_AzureCalc_AzureCalcRateCard[[#This Row],[Price_Level]]&amp;Table_wabobpsvr_AzureCalc_AzureCalcRateCard[[#This Row],[Region]]</f>
        <v>Standard_D3 VM (Windows)B12</v>
      </c>
      <c r="B17452" s="775">
        <v>12</v>
      </c>
      <c r="C17452" s="775" t="s">
        <v>680</v>
      </c>
      <c r="D17452" s="775" t="s">
        <v>175</v>
      </c>
      <c r="E17452" s="775">
        <v>0.54896</v>
      </c>
      <c r="F17452" s="775" t="s">
        <v>1126</v>
      </c>
      <c r="G17452" s="775" t="s">
        <v>4235</v>
      </c>
      <c r="H17452" s="775" t="s">
        <v>4235</v>
      </c>
      <c r="I17452" s="775" t="s">
        <v>5370</v>
      </c>
    </row>
    <row r="17453" spans="1:9">
      <c r="A17453" s="775" t="str">
        <f>Table_wabobpsvr_AzureCalc_AzureCalcRateCard[[#This Row],[ServiceName]]&amp;Table_wabobpsvr_AzureCalc_AzureCalcRateCard[[#This Row],[Price_Level]]&amp;Table_wabobpsvr_AzureCalc_AzureCalcRateCard[[#This Row],[Region]]</f>
        <v>Standard_D3 VM (Windows)C12</v>
      </c>
      <c r="B17453" s="775">
        <v>12</v>
      </c>
      <c r="C17453" s="775" t="s">
        <v>680</v>
      </c>
      <c r="D17453" s="775" t="s">
        <v>177</v>
      </c>
      <c r="E17453" s="775">
        <v>0.53144000000000002</v>
      </c>
      <c r="F17453" s="775" t="s">
        <v>1126</v>
      </c>
      <c r="G17453" s="775" t="s">
        <v>4235</v>
      </c>
      <c r="H17453" s="775" t="s">
        <v>4235</v>
      </c>
      <c r="I17453" s="775" t="s">
        <v>5370</v>
      </c>
    </row>
    <row r="17454" spans="1:9">
      <c r="A17454" s="775" t="str">
        <f>Table_wabobpsvr_AzureCalc_AzureCalcRateCard[[#This Row],[ServiceName]]&amp;Table_wabobpsvr_AzureCalc_AzureCalcRateCard[[#This Row],[Price_Level]]&amp;Table_wabobpsvr_AzureCalc_AzureCalcRateCard[[#This Row],[Region]]</f>
        <v>Standard_D3 VM (Windows)D12</v>
      </c>
      <c r="B17454" s="775">
        <v>12</v>
      </c>
      <c r="C17454" s="775" t="s">
        <v>680</v>
      </c>
      <c r="D17454" s="775" t="s">
        <v>176</v>
      </c>
      <c r="E17454" s="775">
        <v>0.51392000000000004</v>
      </c>
      <c r="F17454" s="775" t="s">
        <v>1126</v>
      </c>
      <c r="G17454" s="775" t="s">
        <v>4235</v>
      </c>
      <c r="H17454" s="775" t="s">
        <v>4235</v>
      </c>
      <c r="I17454" s="775" t="s">
        <v>5370</v>
      </c>
    </row>
    <row r="17455" spans="1:9">
      <c r="A17455" s="775" t="str">
        <f>Table_wabobpsvr_AzureCalc_AzureCalcRateCard[[#This Row],[ServiceName]]&amp;Table_wabobpsvr_AzureCalc_AzureCalcRateCard[[#This Row],[Price_Level]]&amp;Table_wabobpsvr_AzureCalc_AzureCalcRateCard[[#This Row],[Region]]</f>
        <v>Standard_D11 VM (Windows)MOSP13</v>
      </c>
      <c r="B17455" s="775">
        <v>13</v>
      </c>
      <c r="C17455" s="775" t="s">
        <v>680</v>
      </c>
      <c r="D17455" s="775" t="s">
        <v>606</v>
      </c>
      <c r="E17455" s="775">
        <v>0.36499999999999999</v>
      </c>
      <c r="F17455" s="775" t="s">
        <v>1111</v>
      </c>
      <c r="G17455" s="775" t="s">
        <v>4235</v>
      </c>
      <c r="H17455" s="775" t="s">
        <v>4235</v>
      </c>
      <c r="I17455" s="775" t="s">
        <v>5371</v>
      </c>
    </row>
    <row r="17456" spans="1:9">
      <c r="A17456" s="775" t="str">
        <f>Table_wabobpsvr_AzureCalc_AzureCalcRateCard[[#This Row],[ServiceName]]&amp;Table_wabobpsvr_AzureCalc_AzureCalcRateCard[[#This Row],[Price_Level]]&amp;Table_wabobpsvr_AzureCalc_AzureCalcRateCard[[#This Row],[Region]]</f>
        <v>Standard_D11 VM (Windows)A13</v>
      </c>
      <c r="B17456" s="775">
        <v>13</v>
      </c>
      <c r="C17456" s="775" t="s">
        <v>680</v>
      </c>
      <c r="D17456" s="775" t="s">
        <v>174</v>
      </c>
      <c r="E17456" s="775">
        <v>0.35404999999999998</v>
      </c>
      <c r="F17456" s="775" t="s">
        <v>1111</v>
      </c>
      <c r="G17456" s="775" t="s">
        <v>4235</v>
      </c>
      <c r="H17456" s="775" t="s">
        <v>4235</v>
      </c>
      <c r="I17456" s="775" t="s">
        <v>5371</v>
      </c>
    </row>
    <row r="17457" spans="1:9">
      <c r="A17457" s="775" t="str">
        <f>Table_wabobpsvr_AzureCalc_AzureCalcRateCard[[#This Row],[ServiceName]]&amp;Table_wabobpsvr_AzureCalc_AzureCalcRateCard[[#This Row],[Price_Level]]&amp;Table_wabobpsvr_AzureCalc_AzureCalcRateCard[[#This Row],[Region]]</f>
        <v>Standard_D11 VM (Windows)B13</v>
      </c>
      <c r="B17457" s="775">
        <v>13</v>
      </c>
      <c r="C17457" s="775" t="s">
        <v>680</v>
      </c>
      <c r="D17457" s="775" t="s">
        <v>175</v>
      </c>
      <c r="E17457" s="775">
        <v>0.34310000000000002</v>
      </c>
      <c r="F17457" s="775" t="s">
        <v>1111</v>
      </c>
      <c r="G17457" s="775" t="s">
        <v>4235</v>
      </c>
      <c r="H17457" s="775" t="s">
        <v>4235</v>
      </c>
      <c r="I17457" s="775" t="s">
        <v>5371</v>
      </c>
    </row>
    <row r="17458" spans="1:9">
      <c r="A17458" s="775" t="str">
        <f>Table_wabobpsvr_AzureCalc_AzureCalcRateCard[[#This Row],[ServiceName]]&amp;Table_wabobpsvr_AzureCalc_AzureCalcRateCard[[#This Row],[Price_Level]]&amp;Table_wabobpsvr_AzureCalc_AzureCalcRateCard[[#This Row],[Region]]</f>
        <v>Standard_D11 VM (Windows)C13</v>
      </c>
      <c r="B17458" s="775">
        <v>13</v>
      </c>
      <c r="C17458" s="775" t="s">
        <v>680</v>
      </c>
      <c r="D17458" s="775" t="s">
        <v>177</v>
      </c>
      <c r="E17458" s="775">
        <v>0.33215</v>
      </c>
      <c r="F17458" s="775" t="s">
        <v>1111</v>
      </c>
      <c r="G17458" s="775" t="s">
        <v>4235</v>
      </c>
      <c r="H17458" s="775" t="s">
        <v>4235</v>
      </c>
      <c r="I17458" s="775" t="s">
        <v>5371</v>
      </c>
    </row>
    <row r="17459" spans="1:9">
      <c r="A17459" s="775" t="str">
        <f>Table_wabobpsvr_AzureCalc_AzureCalcRateCard[[#This Row],[ServiceName]]&amp;Table_wabobpsvr_AzureCalc_AzureCalcRateCard[[#This Row],[Price_Level]]&amp;Table_wabobpsvr_AzureCalc_AzureCalcRateCard[[#This Row],[Region]]</f>
        <v>Standard_D11 VM (Windows)D13</v>
      </c>
      <c r="B17459" s="775">
        <v>13</v>
      </c>
      <c r="C17459" s="775" t="s">
        <v>680</v>
      </c>
      <c r="D17459" s="775" t="s">
        <v>176</v>
      </c>
      <c r="E17459" s="775">
        <v>0.32119999999999999</v>
      </c>
      <c r="F17459" s="775" t="s">
        <v>1111</v>
      </c>
      <c r="G17459" s="775" t="s">
        <v>4235</v>
      </c>
      <c r="H17459" s="775" t="s">
        <v>4235</v>
      </c>
      <c r="I17459" s="775" t="s">
        <v>5371</v>
      </c>
    </row>
    <row r="17460" spans="1:9">
      <c r="A17460" s="775" t="str">
        <f>Table_wabobpsvr_AzureCalc_AzureCalcRateCard[[#This Row],[ServiceName]]&amp;Table_wabobpsvr_AzureCalc_AzureCalcRateCard[[#This Row],[Price_Level]]&amp;Table_wabobpsvr_AzureCalc_AzureCalcRateCard[[#This Row],[Region]]</f>
        <v>Standard_D11 VM (Windows)MOSP7</v>
      </c>
      <c r="B17460" s="775">
        <v>7</v>
      </c>
      <c r="C17460" s="775" t="s">
        <v>680</v>
      </c>
      <c r="D17460" s="775" t="s">
        <v>606</v>
      </c>
      <c r="E17460" s="775">
        <v>0.3</v>
      </c>
      <c r="F17460" s="775" t="s">
        <v>1111</v>
      </c>
      <c r="G17460" s="775" t="s">
        <v>4235</v>
      </c>
      <c r="H17460" s="775" t="s">
        <v>4235</v>
      </c>
      <c r="I17460" s="775" t="s">
        <v>5372</v>
      </c>
    </row>
    <row r="17461" spans="1:9">
      <c r="A17461" s="775" t="str">
        <f>Table_wabobpsvr_AzureCalc_AzureCalcRateCard[[#This Row],[ServiceName]]&amp;Table_wabobpsvr_AzureCalc_AzureCalcRateCard[[#This Row],[Price_Level]]&amp;Table_wabobpsvr_AzureCalc_AzureCalcRateCard[[#This Row],[Region]]</f>
        <v>Standard_D11 VM (Windows)A7</v>
      </c>
      <c r="B17461" s="775">
        <v>7</v>
      </c>
      <c r="C17461" s="775" t="s">
        <v>680</v>
      </c>
      <c r="D17461" s="775" t="s">
        <v>174</v>
      </c>
      <c r="E17461" s="775">
        <v>0.29099999999999998</v>
      </c>
      <c r="F17461" s="775" t="s">
        <v>1111</v>
      </c>
      <c r="G17461" s="775" t="s">
        <v>4235</v>
      </c>
      <c r="H17461" s="775" t="s">
        <v>4235</v>
      </c>
      <c r="I17461" s="775" t="s">
        <v>5372</v>
      </c>
    </row>
    <row r="17462" spans="1:9">
      <c r="A17462" s="775" t="str">
        <f>Table_wabobpsvr_AzureCalc_AzureCalcRateCard[[#This Row],[ServiceName]]&amp;Table_wabobpsvr_AzureCalc_AzureCalcRateCard[[#This Row],[Price_Level]]&amp;Table_wabobpsvr_AzureCalc_AzureCalcRateCard[[#This Row],[Region]]</f>
        <v>A6 HDInsightA</v>
      </c>
      <c r="B17462" s="775"/>
      <c r="C17462" s="775" t="s">
        <v>87</v>
      </c>
      <c r="D17462" s="775" t="s">
        <v>174</v>
      </c>
      <c r="E17462" s="775">
        <v>0.51829999999999998</v>
      </c>
      <c r="F17462" s="775" t="s">
        <v>3413</v>
      </c>
      <c r="G17462" s="775" t="s">
        <v>3450</v>
      </c>
      <c r="H17462" s="775" t="s">
        <v>3451</v>
      </c>
      <c r="I17462" s="775" t="s">
        <v>5163</v>
      </c>
    </row>
    <row r="17463" spans="1:9">
      <c r="A17463" s="775" t="str">
        <f>Table_wabobpsvr_AzureCalc_AzureCalcRateCard[[#This Row],[ServiceName]]&amp;Table_wabobpsvr_AzureCalc_AzureCalcRateCard[[#This Row],[Price_Level]]&amp;Table_wabobpsvr_AzureCalc_AzureCalcRateCard[[#This Row],[Region]]</f>
        <v>A9 HDInsight (Non-Windows)MOSP</v>
      </c>
      <c r="B17463" s="775"/>
      <c r="C17463" s="775" t="s">
        <v>87</v>
      </c>
      <c r="D17463" s="775" t="s">
        <v>606</v>
      </c>
      <c r="E17463" s="775">
        <v>4.9000000000000004</v>
      </c>
      <c r="F17463" s="775" t="s">
        <v>3380</v>
      </c>
      <c r="G17463" s="775" t="s">
        <v>4235</v>
      </c>
      <c r="H17463" s="775" t="s">
        <v>4235</v>
      </c>
      <c r="I17463" s="775" t="s">
        <v>5373</v>
      </c>
    </row>
    <row r="17464" spans="1:9">
      <c r="A17464" s="775" t="str">
        <f>Table_wabobpsvr_AzureCalc_AzureCalcRateCard[[#This Row],[ServiceName]]&amp;Table_wabobpsvr_AzureCalc_AzureCalcRateCard[[#This Row],[Price_Level]]&amp;Table_wabobpsvr_AzureCalc_AzureCalcRateCard[[#This Row],[Region]]</f>
        <v>High Frequency On Premises ActivityC4</v>
      </c>
      <c r="B17464" s="775">
        <v>4</v>
      </c>
      <c r="C17464" s="775" t="s">
        <v>1301</v>
      </c>
      <c r="D17464" s="775" t="s">
        <v>177</v>
      </c>
      <c r="E17464" s="775">
        <v>2.2749999999999999</v>
      </c>
      <c r="F17464" s="775" t="s">
        <v>1303</v>
      </c>
      <c r="G17464" s="775" t="s">
        <v>3404</v>
      </c>
      <c r="H17464" s="775" t="s">
        <v>3405</v>
      </c>
      <c r="I17464" s="775" t="s">
        <v>4670</v>
      </c>
    </row>
    <row r="17465" spans="1:9">
      <c r="A17465" s="775" t="str">
        <f>Table_wabobpsvr_AzureCalc_AzureCalcRateCard[[#This Row],[ServiceName]]&amp;Table_wabobpsvr_AzureCalc_AzureCalcRateCard[[#This Row],[Price_Level]]&amp;Table_wabobpsvr_AzureCalc_AzureCalcRateCard[[#This Row],[Region]]</f>
        <v>High Frequency On Premises ActivityD4</v>
      </c>
      <c r="B17465" s="775">
        <v>4</v>
      </c>
      <c r="C17465" s="775" t="s">
        <v>1301</v>
      </c>
      <c r="D17465" s="775" t="s">
        <v>176</v>
      </c>
      <c r="E17465" s="775">
        <v>2.2000000000000002</v>
      </c>
      <c r="F17465" s="775" t="s">
        <v>1303</v>
      </c>
      <c r="G17465" s="775" t="s">
        <v>3404</v>
      </c>
      <c r="H17465" s="775" t="s">
        <v>3405</v>
      </c>
      <c r="I17465" s="775" t="s">
        <v>4670</v>
      </c>
    </row>
    <row r="17466" spans="1:9">
      <c r="A17466" s="775" t="str">
        <f>Table_wabobpsvr_AzureCalc_AzureCalcRateCard[[#This Row],[ServiceName]]&amp;Table_wabobpsvr_AzureCalc_AzureCalcRateCard[[#This Row],[Price_Level]]&amp;Table_wabobpsvr_AzureCalc_AzureCalcRateCard[[#This Row],[Region]]</f>
        <v>Inactive PipelinesMOSP4</v>
      </c>
      <c r="B17466" s="775">
        <v>4</v>
      </c>
      <c r="C17466" s="775" t="s">
        <v>1301</v>
      </c>
      <c r="D17466" s="775" t="s">
        <v>606</v>
      </c>
      <c r="E17466" s="775">
        <v>0.8</v>
      </c>
      <c r="F17466" s="775" t="s">
        <v>1304</v>
      </c>
      <c r="G17466" s="775" t="s">
        <v>4235</v>
      </c>
      <c r="H17466" s="775" t="s">
        <v>4235</v>
      </c>
      <c r="I17466" s="775" t="s">
        <v>5374</v>
      </c>
    </row>
    <row r="17467" spans="1:9">
      <c r="A17467" s="775" t="str">
        <f>Table_wabobpsvr_AzureCalc_AzureCalcRateCard[[#This Row],[ServiceName]]&amp;Table_wabobpsvr_AzureCalc_AzureCalcRateCard[[#This Row],[Price_Level]]&amp;Table_wabobpsvr_AzureCalc_AzureCalcRateCard[[#This Row],[Region]]</f>
        <v>Inactive PipelinesA4</v>
      </c>
      <c r="B17467" s="775">
        <v>4</v>
      </c>
      <c r="C17467" s="775" t="s">
        <v>1301</v>
      </c>
      <c r="D17467" s="775" t="s">
        <v>174</v>
      </c>
      <c r="E17467" s="775">
        <v>0.77600000000000002</v>
      </c>
      <c r="F17467" s="775" t="s">
        <v>1304</v>
      </c>
      <c r="G17467" s="775" t="s">
        <v>3452</v>
      </c>
      <c r="H17467" s="775" t="s">
        <v>3453</v>
      </c>
      <c r="I17467" s="775" t="s">
        <v>5374</v>
      </c>
    </row>
    <row r="17468" spans="1:9">
      <c r="A17468" s="775" t="str">
        <f>Table_wabobpsvr_AzureCalc_AzureCalcRateCard[[#This Row],[ServiceName]]&amp;Table_wabobpsvr_AzureCalc_AzureCalcRateCard[[#This Row],[Price_Level]]&amp;Table_wabobpsvr_AzureCalc_AzureCalcRateCard[[#This Row],[Region]]</f>
        <v>Inactive PipelinesB4</v>
      </c>
      <c r="B17468" s="775">
        <v>4</v>
      </c>
      <c r="C17468" s="775" t="s">
        <v>1301</v>
      </c>
      <c r="D17468" s="775" t="s">
        <v>175</v>
      </c>
      <c r="E17468" s="775">
        <v>0.752</v>
      </c>
      <c r="F17468" s="775" t="s">
        <v>1304</v>
      </c>
      <c r="G17468" s="775" t="s">
        <v>3452</v>
      </c>
      <c r="H17468" s="775" t="s">
        <v>3453</v>
      </c>
      <c r="I17468" s="775" t="s">
        <v>5374</v>
      </c>
    </row>
    <row r="17469" spans="1:9">
      <c r="A17469" s="775" t="str">
        <f>Table_wabobpsvr_AzureCalc_AzureCalcRateCard[[#This Row],[ServiceName]]&amp;Table_wabobpsvr_AzureCalc_AzureCalcRateCard[[#This Row],[Price_Level]]&amp;Table_wabobpsvr_AzureCalc_AzureCalcRateCard[[#This Row],[Region]]</f>
        <v>Inactive PipelinesC4</v>
      </c>
      <c r="B17469" s="775">
        <v>4</v>
      </c>
      <c r="C17469" s="775" t="s">
        <v>1301</v>
      </c>
      <c r="D17469" s="775" t="s">
        <v>177</v>
      </c>
      <c r="E17469" s="775">
        <v>0.72799999999999998</v>
      </c>
      <c r="F17469" s="775" t="s">
        <v>1304</v>
      </c>
      <c r="G17469" s="775" t="s">
        <v>3452</v>
      </c>
      <c r="H17469" s="775" t="s">
        <v>3453</v>
      </c>
      <c r="I17469" s="775" t="s">
        <v>5374</v>
      </c>
    </row>
    <row r="17470" spans="1:9">
      <c r="A17470" s="775" t="str">
        <f>Table_wabobpsvr_AzureCalc_AzureCalcRateCard[[#This Row],[ServiceName]]&amp;Table_wabobpsvr_AzureCalc_AzureCalcRateCard[[#This Row],[Price_Level]]&amp;Table_wabobpsvr_AzureCalc_AzureCalcRateCard[[#This Row],[Region]]</f>
        <v>Inactive PipelinesD4</v>
      </c>
      <c r="B17470" s="775">
        <v>4</v>
      </c>
      <c r="C17470" s="775" t="s">
        <v>1301</v>
      </c>
      <c r="D17470" s="775" t="s">
        <v>176</v>
      </c>
      <c r="E17470" s="775">
        <v>0.70399999999999996</v>
      </c>
      <c r="F17470" s="775" t="s">
        <v>1304</v>
      </c>
      <c r="G17470" s="775" t="s">
        <v>3452</v>
      </c>
      <c r="H17470" s="775" t="s">
        <v>3453</v>
      </c>
      <c r="I17470" s="775" t="s">
        <v>5374</v>
      </c>
    </row>
    <row r="17471" spans="1:9">
      <c r="A17471" s="775" t="str">
        <f>Table_wabobpsvr_AzureCalc_AzureCalcRateCard[[#This Row],[ServiceName]]&amp;Table_wabobpsvr_AzureCalc_AzureCalcRateCard[[#This Row],[Price_Level]]&amp;Table_wabobpsvr_AzureCalc_AzureCalcRateCard[[#This Row],[Region]]</f>
        <v>Low Frequency Cloud ActivityMOSP4</v>
      </c>
      <c r="B17471" s="775">
        <v>4</v>
      </c>
      <c r="C17471" s="775" t="s">
        <v>1301</v>
      </c>
      <c r="D17471" s="775" t="s">
        <v>606</v>
      </c>
      <c r="E17471" s="775">
        <v>0.6</v>
      </c>
      <c r="F17471" s="775" t="s">
        <v>1305</v>
      </c>
      <c r="G17471" s="775" t="s">
        <v>4235</v>
      </c>
      <c r="H17471" s="775" t="s">
        <v>4235</v>
      </c>
      <c r="I17471" s="775" t="s">
        <v>5375</v>
      </c>
    </row>
    <row r="17472" spans="1:9">
      <c r="A17472" s="775" t="str">
        <f>Table_wabobpsvr_AzureCalc_AzureCalcRateCard[[#This Row],[ServiceName]]&amp;Table_wabobpsvr_AzureCalc_AzureCalcRateCard[[#This Row],[Price_Level]]&amp;Table_wabobpsvr_AzureCalc_AzureCalcRateCard[[#This Row],[Region]]</f>
        <v>Low Frequency Cloud ActivityA4</v>
      </c>
      <c r="B17472" s="775">
        <v>4</v>
      </c>
      <c r="C17472" s="775" t="s">
        <v>1301</v>
      </c>
      <c r="D17472" s="775" t="s">
        <v>174</v>
      </c>
      <c r="E17472" s="775">
        <v>0.58199999999999996</v>
      </c>
      <c r="F17472" s="775" t="s">
        <v>1305</v>
      </c>
      <c r="G17472" s="775" t="s">
        <v>3454</v>
      </c>
      <c r="H17472" s="775" t="s">
        <v>3455</v>
      </c>
      <c r="I17472" s="775" t="s">
        <v>5375</v>
      </c>
    </row>
    <row r="17473" spans="1:9">
      <c r="A17473" s="775" t="str">
        <f>Table_wabobpsvr_AzureCalc_AzureCalcRateCard[[#This Row],[ServiceName]]&amp;Table_wabobpsvr_AzureCalc_AzureCalcRateCard[[#This Row],[Price_Level]]&amp;Table_wabobpsvr_AzureCalc_AzureCalcRateCard[[#This Row],[Region]]</f>
        <v>Low Frequency Cloud ActivityB4</v>
      </c>
      <c r="B17473" s="775">
        <v>4</v>
      </c>
      <c r="C17473" s="775" t="s">
        <v>1301</v>
      </c>
      <c r="D17473" s="775" t="s">
        <v>175</v>
      </c>
      <c r="E17473" s="775">
        <v>0.56399999999999995</v>
      </c>
      <c r="F17473" s="775" t="s">
        <v>1305</v>
      </c>
      <c r="G17473" s="775" t="s">
        <v>3454</v>
      </c>
      <c r="H17473" s="775" t="s">
        <v>3455</v>
      </c>
      <c r="I17473" s="775" t="s">
        <v>5375</v>
      </c>
    </row>
    <row r="17474" spans="1:9">
      <c r="A17474" s="775" t="str">
        <f>Table_wabobpsvr_AzureCalc_AzureCalcRateCard[[#This Row],[ServiceName]]&amp;Table_wabobpsvr_AzureCalc_AzureCalcRateCard[[#This Row],[Price_Level]]&amp;Table_wabobpsvr_AzureCalc_AzureCalcRateCard[[#This Row],[Region]]</f>
        <v>Low Frequency Cloud ActivityC4</v>
      </c>
      <c r="B17474" s="775">
        <v>4</v>
      </c>
      <c r="C17474" s="775" t="s">
        <v>1301</v>
      </c>
      <c r="D17474" s="775" t="s">
        <v>177</v>
      </c>
      <c r="E17474" s="775">
        <v>0.54600000000000004</v>
      </c>
      <c r="F17474" s="775" t="s">
        <v>1305</v>
      </c>
      <c r="G17474" s="775" t="s">
        <v>3454</v>
      </c>
      <c r="H17474" s="775" t="s">
        <v>3455</v>
      </c>
      <c r="I17474" s="775" t="s">
        <v>5375</v>
      </c>
    </row>
    <row r="17475" spans="1:9">
      <c r="A17475" s="775" t="str">
        <f>Table_wabobpsvr_AzureCalc_AzureCalcRateCard[[#This Row],[ServiceName]]&amp;Table_wabobpsvr_AzureCalc_AzureCalcRateCard[[#This Row],[Price_Level]]&amp;Table_wabobpsvr_AzureCalc_AzureCalcRateCard[[#This Row],[Region]]</f>
        <v>Low Frequency Cloud ActivityD4</v>
      </c>
      <c r="B17475" s="775">
        <v>4</v>
      </c>
      <c r="C17475" s="775" t="s">
        <v>1301</v>
      </c>
      <c r="D17475" s="775" t="s">
        <v>176</v>
      </c>
      <c r="E17475" s="775">
        <v>0.52800000000000002</v>
      </c>
      <c r="F17475" s="775" t="s">
        <v>1305</v>
      </c>
      <c r="G17475" s="775" t="s">
        <v>3454</v>
      </c>
      <c r="H17475" s="775" t="s">
        <v>3455</v>
      </c>
      <c r="I17475" s="775" t="s">
        <v>5375</v>
      </c>
    </row>
    <row r="17476" spans="1:9">
      <c r="A17476" s="775" t="str">
        <f>Table_wabobpsvr_AzureCalc_AzureCalcRateCard[[#This Row],[ServiceName]]&amp;Table_wabobpsvr_AzureCalc_AzureCalcRateCard[[#This Row],[Price_Level]]&amp;Table_wabobpsvr_AzureCalc_AzureCalcRateCard[[#This Row],[Region]]</f>
        <v>Low Frequency On Premises ActivityMOSP4</v>
      </c>
      <c r="B17476" s="775">
        <v>4</v>
      </c>
      <c r="C17476" s="775" t="s">
        <v>1301</v>
      </c>
      <c r="D17476" s="775" t="s">
        <v>606</v>
      </c>
      <c r="E17476" s="775">
        <v>1.5</v>
      </c>
      <c r="F17476" s="775" t="s">
        <v>1306</v>
      </c>
      <c r="G17476" s="775" t="s">
        <v>4235</v>
      </c>
      <c r="H17476" s="775" t="s">
        <v>4235</v>
      </c>
      <c r="I17476" s="775" t="s">
        <v>4672</v>
      </c>
    </row>
    <row r="17477" spans="1:9">
      <c r="A17477" s="775" t="str">
        <f>Table_wabobpsvr_AzureCalc_AzureCalcRateCard[[#This Row],[ServiceName]]&amp;Table_wabobpsvr_AzureCalc_AzureCalcRateCard[[#This Row],[Price_Level]]&amp;Table_wabobpsvr_AzureCalc_AzureCalcRateCard[[#This Row],[Region]]</f>
        <v>Low Frequency On Premises ActivityA4</v>
      </c>
      <c r="B17477" s="775">
        <v>4</v>
      </c>
      <c r="C17477" s="775" t="s">
        <v>1301</v>
      </c>
      <c r="D17477" s="775" t="s">
        <v>174</v>
      </c>
      <c r="E17477" s="775">
        <v>1.4550000000000001</v>
      </c>
      <c r="F17477" s="775" t="s">
        <v>1306</v>
      </c>
      <c r="G17477" s="775" t="s">
        <v>3373</v>
      </c>
      <c r="H17477" s="775" t="s">
        <v>3374</v>
      </c>
      <c r="I17477" s="775" t="s">
        <v>4672</v>
      </c>
    </row>
    <row r="17478" spans="1:9">
      <c r="A17478" s="775" t="str">
        <f>Table_wabobpsvr_AzureCalc_AzureCalcRateCard[[#This Row],[ServiceName]]&amp;Table_wabobpsvr_AzureCalc_AzureCalcRateCard[[#This Row],[Price_Level]]&amp;Table_wabobpsvr_AzureCalc_AzureCalcRateCard[[#This Row],[Region]]</f>
        <v>Low Frequency On Premises ActivityB4</v>
      </c>
      <c r="B17478" s="775">
        <v>4</v>
      </c>
      <c r="C17478" s="775" t="s">
        <v>1301</v>
      </c>
      <c r="D17478" s="775" t="s">
        <v>175</v>
      </c>
      <c r="E17478" s="775">
        <v>1.41</v>
      </c>
      <c r="F17478" s="775" t="s">
        <v>1306</v>
      </c>
      <c r="G17478" s="775" t="s">
        <v>3373</v>
      </c>
      <c r="H17478" s="775" t="s">
        <v>3374</v>
      </c>
      <c r="I17478" s="775" t="s">
        <v>4672</v>
      </c>
    </row>
    <row r="17479" spans="1:9">
      <c r="A17479" s="775" t="str">
        <f>Table_wabobpsvr_AzureCalc_AzureCalcRateCard[[#This Row],[ServiceName]]&amp;Table_wabobpsvr_AzureCalc_AzureCalcRateCard[[#This Row],[Price_Level]]&amp;Table_wabobpsvr_AzureCalc_AzureCalcRateCard[[#This Row],[Region]]</f>
        <v>Low Frequency On Premises ActivityC4</v>
      </c>
      <c r="B17479" s="775">
        <v>4</v>
      </c>
      <c r="C17479" s="775" t="s">
        <v>1301</v>
      </c>
      <c r="D17479" s="775" t="s">
        <v>177</v>
      </c>
      <c r="E17479" s="775">
        <v>1.365</v>
      </c>
      <c r="F17479" s="775" t="s">
        <v>1306</v>
      </c>
      <c r="G17479" s="775" t="s">
        <v>3373</v>
      </c>
      <c r="H17479" s="775" t="s">
        <v>3374</v>
      </c>
      <c r="I17479" s="775" t="s">
        <v>4672</v>
      </c>
    </row>
    <row r="17480" spans="1:9">
      <c r="A17480" s="775" t="str">
        <f>Table_wabobpsvr_AzureCalc_AzureCalcRateCard[[#This Row],[ServiceName]]&amp;Table_wabobpsvr_AzureCalc_AzureCalcRateCard[[#This Row],[Price_Level]]&amp;Table_wabobpsvr_AzureCalc_AzureCalcRateCard[[#This Row],[Region]]</f>
        <v>Low Frequency On Premises ActivityD4</v>
      </c>
      <c r="B17480" s="775">
        <v>4</v>
      </c>
      <c r="C17480" s="775" t="s">
        <v>1301</v>
      </c>
      <c r="D17480" s="775" t="s">
        <v>176</v>
      </c>
      <c r="E17480" s="775">
        <v>1.32</v>
      </c>
      <c r="F17480" s="775" t="s">
        <v>1306</v>
      </c>
      <c r="G17480" s="775" t="s">
        <v>3373</v>
      </c>
      <c r="H17480" s="775" t="s">
        <v>3374</v>
      </c>
      <c r="I17480" s="775" t="s">
        <v>4672</v>
      </c>
    </row>
    <row r="17481" spans="1:9">
      <c r="A17481" s="775" t="str">
        <f>Table_wabobpsvr_AzureCalc_AzureCalcRateCard[[#This Row],[ServiceName]]&amp;Table_wabobpsvr_AzureCalc_AzureCalcRateCard[[#This Row],[Price_Level]]&amp;Table_wabobpsvr_AzureCalc_AzureCalcRateCard[[#This Row],[Region]]</f>
        <v>Basic Application Gateway Hours (Small)A2</v>
      </c>
      <c r="B17481" s="775">
        <v>2</v>
      </c>
      <c r="C17481" s="775" t="s">
        <v>87</v>
      </c>
      <c r="D17481" s="775" t="s">
        <v>174</v>
      </c>
      <c r="E17481" s="775">
        <v>2.42</v>
      </c>
      <c r="F17481" s="775" t="s">
        <v>7038</v>
      </c>
      <c r="G17481" s="775" t="s">
        <v>5376</v>
      </c>
      <c r="H17481" s="775" t="s">
        <v>5377</v>
      </c>
      <c r="I17481" s="775" t="s">
        <v>5378</v>
      </c>
    </row>
    <row r="17482" spans="1:9">
      <c r="A17482" s="775" t="str">
        <f>Table_wabobpsvr_AzureCalc_AzureCalcRateCard[[#This Row],[ServiceName]]&amp;Table_wabobpsvr_AzureCalc_AzureCalcRateCard[[#This Row],[Price_Level]]&amp;Table_wabobpsvr_AzureCalc_AzureCalcRateCard[[#This Row],[Region]]</f>
        <v>Basic Application Gateway Hours (Small)B7</v>
      </c>
      <c r="B17482" s="775">
        <v>7</v>
      </c>
      <c r="C17482" s="775" t="s">
        <v>87</v>
      </c>
      <c r="D17482" s="775" t="s">
        <v>175</v>
      </c>
      <c r="E17482" s="775">
        <v>2.632E-2</v>
      </c>
      <c r="F17482" s="775" t="s">
        <v>7038</v>
      </c>
      <c r="G17482" s="775" t="s">
        <v>5379</v>
      </c>
      <c r="H17482" s="775" t="s">
        <v>5380</v>
      </c>
      <c r="I17482" s="775" t="s">
        <v>5381</v>
      </c>
    </row>
    <row r="17483" spans="1:9">
      <c r="A17483" s="775" t="str">
        <f>Table_wabobpsvr_AzureCalc_AzureCalcRateCard[[#This Row],[ServiceName]]&amp;Table_wabobpsvr_AzureCalc_AzureCalcRateCard[[#This Row],[Price_Level]]&amp;Table_wabobpsvr_AzureCalc_AzureCalcRateCard[[#This Row],[Region]]</f>
        <v>Basic Application Gateway Hours (Small)C11</v>
      </c>
      <c r="B17483" s="775">
        <v>11</v>
      </c>
      <c r="C17483" s="775" t="s">
        <v>87</v>
      </c>
      <c r="D17483" s="775" t="s">
        <v>177</v>
      </c>
      <c r="E17483" s="775">
        <v>2.4570000000000002E-2</v>
      </c>
      <c r="F17483" s="775" t="s">
        <v>7038</v>
      </c>
      <c r="G17483" s="775" t="s">
        <v>5382</v>
      </c>
      <c r="H17483" s="775" t="s">
        <v>5383</v>
      </c>
      <c r="I17483" s="775" t="s">
        <v>5384</v>
      </c>
    </row>
    <row r="17484" spans="1:9">
      <c r="A17484" s="775" t="str">
        <f>Table_wabobpsvr_AzureCalc_AzureCalcRateCard[[#This Row],[ServiceName]]&amp;Table_wabobpsvr_AzureCalc_AzureCalcRateCard[[#This Row],[Price_Level]]&amp;Table_wabobpsvr_AzureCalc_AzureCalcRateCard[[#This Row],[Region]]</f>
        <v>Basic Application Gateway Hours (Small)D1</v>
      </c>
      <c r="B17484" s="775">
        <v>1</v>
      </c>
      <c r="C17484" s="775" t="s">
        <v>87</v>
      </c>
      <c r="D17484" s="775" t="s">
        <v>176</v>
      </c>
      <c r="E17484" s="775">
        <v>2.1999999999999999E-2</v>
      </c>
      <c r="F17484" s="775" t="s">
        <v>7038</v>
      </c>
      <c r="G17484" s="775" t="s">
        <v>5385</v>
      </c>
      <c r="H17484" s="775" t="s">
        <v>5386</v>
      </c>
      <c r="I17484" s="775" t="s">
        <v>5387</v>
      </c>
    </row>
    <row r="17485" spans="1:9">
      <c r="A17485" s="775" t="str">
        <f>Table_wabobpsvr_AzureCalc_AzureCalcRateCard[[#This Row],[ServiceName]]&amp;Table_wabobpsvr_AzureCalc_AzureCalcRateCard[[#This Row],[Price_Level]]&amp;Table_wabobpsvr_AzureCalc_AzureCalcRateCard[[#This Row],[Region]]</f>
        <v>High Frequency Cloud ActivityB4</v>
      </c>
      <c r="B17485" s="775">
        <v>4</v>
      </c>
      <c r="C17485" s="775" t="s">
        <v>1301</v>
      </c>
      <c r="D17485" s="775" t="s">
        <v>175</v>
      </c>
      <c r="E17485" s="775">
        <v>0.94</v>
      </c>
      <c r="F17485" s="775" t="s">
        <v>1302</v>
      </c>
      <c r="G17485" s="775" t="s">
        <v>3402</v>
      </c>
      <c r="H17485" s="775" t="s">
        <v>3403</v>
      </c>
      <c r="I17485" s="775" t="s">
        <v>4667</v>
      </c>
    </row>
    <row r="17486" spans="1:9">
      <c r="A17486" s="775" t="str">
        <f>Table_wabobpsvr_AzureCalc_AzureCalcRateCard[[#This Row],[ServiceName]]&amp;Table_wabobpsvr_AzureCalc_AzureCalcRateCard[[#This Row],[Price_Level]]&amp;Table_wabobpsvr_AzureCalc_AzureCalcRateCard[[#This Row],[Region]]</f>
        <v>High Frequency Cloud Activity - Tier 2MOSP4</v>
      </c>
      <c r="B17486" s="775">
        <v>4</v>
      </c>
      <c r="C17486" s="775" t="s">
        <v>1301</v>
      </c>
      <c r="D17486" s="775" t="s">
        <v>606</v>
      </c>
      <c r="E17486" s="775">
        <v>0.8</v>
      </c>
      <c r="F17486" s="775" t="s">
        <v>1310</v>
      </c>
      <c r="G17486" s="775" t="s">
        <v>4235</v>
      </c>
      <c r="H17486" s="775" t="s">
        <v>4235</v>
      </c>
      <c r="I17486" s="775" t="s">
        <v>4667</v>
      </c>
    </row>
    <row r="17487" spans="1:9">
      <c r="A17487" s="775" t="str">
        <f>Table_wabobpsvr_AzureCalc_AzureCalcRateCard[[#This Row],[ServiceName]]&amp;Table_wabobpsvr_AzureCalc_AzureCalcRateCard[[#This Row],[Price_Level]]&amp;Table_wabobpsvr_AzureCalc_AzureCalcRateCard[[#This Row],[Region]]</f>
        <v>High Frequency Cloud Activity - Tier 2A4</v>
      </c>
      <c r="B17487" s="775">
        <v>4</v>
      </c>
      <c r="C17487" s="775" t="s">
        <v>1301</v>
      </c>
      <c r="D17487" s="775" t="s">
        <v>174</v>
      </c>
      <c r="E17487" s="775">
        <v>0.77600000000000002</v>
      </c>
      <c r="F17487" s="775" t="s">
        <v>1310</v>
      </c>
      <c r="G17487" s="775" t="s">
        <v>3402</v>
      </c>
      <c r="H17487" s="775" t="s">
        <v>3403</v>
      </c>
      <c r="I17487" s="775" t="s">
        <v>4667</v>
      </c>
    </row>
    <row r="17488" spans="1:9">
      <c r="A17488" s="775" t="str">
        <f>Table_wabobpsvr_AzureCalc_AzureCalcRateCard[[#This Row],[ServiceName]]&amp;Table_wabobpsvr_AzureCalc_AzureCalcRateCard[[#This Row],[Price_Level]]&amp;Table_wabobpsvr_AzureCalc_AzureCalcRateCard[[#This Row],[Region]]</f>
        <v>High Frequency Cloud Activity - Tier 2B4</v>
      </c>
      <c r="B17488" s="775">
        <v>4</v>
      </c>
      <c r="C17488" s="775" t="s">
        <v>1301</v>
      </c>
      <c r="D17488" s="775" t="s">
        <v>175</v>
      </c>
      <c r="E17488" s="775">
        <v>0.752</v>
      </c>
      <c r="F17488" s="775" t="s">
        <v>1310</v>
      </c>
      <c r="G17488" s="775" t="s">
        <v>3402</v>
      </c>
      <c r="H17488" s="775" t="s">
        <v>3403</v>
      </c>
      <c r="I17488" s="775" t="s">
        <v>4667</v>
      </c>
    </row>
    <row r="17489" spans="1:9">
      <c r="A17489" s="775" t="str">
        <f>Table_wabobpsvr_AzureCalc_AzureCalcRateCard[[#This Row],[ServiceName]]&amp;Table_wabobpsvr_AzureCalc_AzureCalcRateCard[[#This Row],[Price_Level]]&amp;Table_wabobpsvr_AzureCalc_AzureCalcRateCard[[#This Row],[Region]]</f>
        <v>High Frequency Cloud Activity - Tier 2C4</v>
      </c>
      <c r="B17489" s="775">
        <v>4</v>
      </c>
      <c r="C17489" s="775" t="s">
        <v>1301</v>
      </c>
      <c r="D17489" s="775" t="s">
        <v>177</v>
      </c>
      <c r="E17489" s="775">
        <v>0.72799999999999998</v>
      </c>
      <c r="F17489" s="775" t="s">
        <v>1310</v>
      </c>
      <c r="G17489" s="775" t="s">
        <v>3402</v>
      </c>
      <c r="H17489" s="775" t="s">
        <v>3403</v>
      </c>
      <c r="I17489" s="775" t="s">
        <v>4667</v>
      </c>
    </row>
    <row r="17490" spans="1:9">
      <c r="A17490" s="775" t="str">
        <f>Table_wabobpsvr_AzureCalc_AzureCalcRateCard[[#This Row],[ServiceName]]&amp;Table_wabobpsvr_AzureCalc_AzureCalcRateCard[[#This Row],[Price_Level]]&amp;Table_wabobpsvr_AzureCalc_AzureCalcRateCard[[#This Row],[Region]]</f>
        <v>High Frequency Cloud Activity - Tier 2D4</v>
      </c>
      <c r="B17490" s="775">
        <v>4</v>
      </c>
      <c r="C17490" s="775" t="s">
        <v>1301</v>
      </c>
      <c r="D17490" s="775" t="s">
        <v>176</v>
      </c>
      <c r="E17490" s="775">
        <v>0.70399999999999996</v>
      </c>
      <c r="F17490" s="775" t="s">
        <v>1310</v>
      </c>
      <c r="G17490" s="775" t="s">
        <v>3402</v>
      </c>
      <c r="H17490" s="775" t="s">
        <v>3403</v>
      </c>
      <c r="I17490" s="775" t="s">
        <v>4667</v>
      </c>
    </row>
    <row r="17491" spans="1:9">
      <c r="A17491" s="775" t="str">
        <f>Table_wabobpsvr_AzureCalc_AzureCalcRateCard[[#This Row],[ServiceName]]&amp;Table_wabobpsvr_AzureCalc_AzureCalcRateCard[[#This Row],[Price_Level]]&amp;Table_wabobpsvr_AzureCalc_AzureCalcRateCard[[#This Row],[Region]]</f>
        <v>High Frequency On Premises Activity - Tier 2MOSP4</v>
      </c>
      <c r="B17491" s="775">
        <v>4</v>
      </c>
      <c r="C17491" s="775" t="s">
        <v>1301</v>
      </c>
      <c r="D17491" s="775" t="s">
        <v>606</v>
      </c>
      <c r="E17491" s="775">
        <v>2</v>
      </c>
      <c r="F17491" s="775" t="s">
        <v>1311</v>
      </c>
      <c r="G17491" s="775" t="s">
        <v>4235</v>
      </c>
      <c r="H17491" s="775" t="s">
        <v>4235</v>
      </c>
      <c r="I17491" s="775" t="s">
        <v>4670</v>
      </c>
    </row>
    <row r="17492" spans="1:9">
      <c r="A17492" s="775" t="str">
        <f>Table_wabobpsvr_AzureCalc_AzureCalcRateCard[[#This Row],[ServiceName]]&amp;Table_wabobpsvr_AzureCalc_AzureCalcRateCard[[#This Row],[Price_Level]]&amp;Table_wabobpsvr_AzureCalc_AzureCalcRateCard[[#This Row],[Region]]</f>
        <v>High Frequency On Premises Activity - Tier 2A4</v>
      </c>
      <c r="B17492" s="775">
        <v>4</v>
      </c>
      <c r="C17492" s="775" t="s">
        <v>1301</v>
      </c>
      <c r="D17492" s="775" t="s">
        <v>174</v>
      </c>
      <c r="E17492" s="775">
        <v>1.94</v>
      </c>
      <c r="F17492" s="775" t="s">
        <v>1311</v>
      </c>
      <c r="G17492" s="775" t="s">
        <v>3404</v>
      </c>
      <c r="H17492" s="775" t="s">
        <v>3405</v>
      </c>
      <c r="I17492" s="775" t="s">
        <v>4670</v>
      </c>
    </row>
    <row r="17493" spans="1:9">
      <c r="A17493" s="1039" t="str">
        <f>Table_wabobpsvr_AzureCalc_AzureCalcRateCard[[#This Row],[ServiceName]]&amp;Table_wabobpsvr_AzureCalc_AzureCalcRateCard[[#This Row],[Price_Level]]&amp;Table_wabobpsvr_AzureCalc_AzureCalcRateCard[[#This Row],[Region]]</f>
        <v>High Frequency On Premises Activity - Tier 2B4</v>
      </c>
      <c r="B17493" s="1039">
        <v>4</v>
      </c>
      <c r="C17493" s="1039" t="s">
        <v>1301</v>
      </c>
      <c r="D17493" s="1039" t="s">
        <v>175</v>
      </c>
      <c r="E17493" s="1039">
        <v>1.88</v>
      </c>
      <c r="F17493" s="1039" t="s">
        <v>1311</v>
      </c>
      <c r="G17493" s="775" t="s">
        <v>3404</v>
      </c>
      <c r="H17493" s="775" t="s">
        <v>3405</v>
      </c>
      <c r="I17493" s="775" t="s">
        <v>4670</v>
      </c>
    </row>
    <row r="17494" spans="1:9">
      <c r="A17494" s="1039" t="str">
        <f>Table_wabobpsvr_AzureCalc_AzureCalcRateCard[[#This Row],[ServiceName]]&amp;Table_wabobpsvr_AzureCalc_AzureCalcRateCard[[#This Row],[Price_Level]]&amp;Table_wabobpsvr_AzureCalc_AzureCalcRateCard[[#This Row],[Region]]</f>
        <v>High Frequency Cloud ActivityC4</v>
      </c>
      <c r="B17494" s="1039">
        <v>4</v>
      </c>
      <c r="C17494" s="1039" t="s">
        <v>1301</v>
      </c>
      <c r="D17494" s="1039" t="s">
        <v>177</v>
      </c>
      <c r="E17494" s="1039">
        <v>0.91</v>
      </c>
      <c r="F17494" s="1039" t="s">
        <v>1302</v>
      </c>
      <c r="G17494" s="775" t="s">
        <v>3402</v>
      </c>
      <c r="H17494" s="775" t="s">
        <v>3403</v>
      </c>
      <c r="I17494" s="775" t="s">
        <v>4667</v>
      </c>
    </row>
    <row r="17495" spans="1:9">
      <c r="A17495" s="1039" t="str">
        <f>Table_wabobpsvr_AzureCalc_AzureCalcRateCard[[#This Row],[ServiceName]]&amp;Table_wabobpsvr_AzureCalc_AzureCalcRateCard[[#This Row],[Price_Level]]&amp;Table_wabobpsvr_AzureCalc_AzureCalcRateCard[[#This Row],[Region]]</f>
        <v>High Frequency On Premises Activity - Tier 2C4</v>
      </c>
      <c r="B17495" s="1039">
        <v>4</v>
      </c>
      <c r="C17495" s="1039" t="s">
        <v>1301</v>
      </c>
      <c r="D17495" s="1039" t="s">
        <v>177</v>
      </c>
      <c r="E17495" s="1039">
        <v>1.82</v>
      </c>
      <c r="F17495" s="1039" t="s">
        <v>1311</v>
      </c>
      <c r="G17495" s="775" t="s">
        <v>3404</v>
      </c>
      <c r="H17495" s="775" t="s">
        <v>3405</v>
      </c>
      <c r="I17495" s="775" t="s">
        <v>4670</v>
      </c>
    </row>
    <row r="17496" spans="1:9">
      <c r="A17496" s="1039" t="str">
        <f>Table_wabobpsvr_AzureCalc_AzureCalcRateCard[[#This Row],[ServiceName]]&amp;Table_wabobpsvr_AzureCalc_AzureCalcRateCard[[#This Row],[Price_Level]]&amp;Table_wabobpsvr_AzureCalc_AzureCalcRateCard[[#This Row],[Region]]</f>
        <v>High Frequency On Premises Activity - Tier 2D4</v>
      </c>
      <c r="B17496" s="1039">
        <v>4</v>
      </c>
      <c r="C17496" s="1039" t="s">
        <v>1301</v>
      </c>
      <c r="D17496" s="1039" t="s">
        <v>176</v>
      </c>
      <c r="E17496" s="1039">
        <v>1.76</v>
      </c>
      <c r="F17496" s="1039" t="s">
        <v>1311</v>
      </c>
      <c r="G17496" s="775" t="s">
        <v>3404</v>
      </c>
      <c r="H17496" s="775" t="s">
        <v>3405</v>
      </c>
      <c r="I17496" s="775" t="s">
        <v>4670</v>
      </c>
    </row>
    <row r="17497" spans="1:9">
      <c r="A17497" s="1039" t="str">
        <f>Table_wabobpsvr_AzureCalc_AzureCalcRateCard[[#This Row],[ServiceName]]&amp;Table_wabobpsvr_AzureCalc_AzureCalcRateCard[[#This Row],[Price_Level]]&amp;Table_wabobpsvr_AzureCalc_AzureCalcRateCard[[#This Row],[Region]]</f>
        <v>Low Frequency Cloud Activity - Tier 2MOSP4</v>
      </c>
      <c r="B17497" s="1039">
        <v>4</v>
      </c>
      <c r="C17497" s="1039" t="s">
        <v>1301</v>
      </c>
      <c r="D17497" s="1039" t="s">
        <v>606</v>
      </c>
      <c r="E17497" s="1039">
        <v>0.48</v>
      </c>
      <c r="F17497" s="1039" t="s">
        <v>1312</v>
      </c>
      <c r="G17497" s="775" t="s">
        <v>4235</v>
      </c>
      <c r="H17497" s="775" t="s">
        <v>4235</v>
      </c>
      <c r="I17497" s="775" t="s">
        <v>5375</v>
      </c>
    </row>
    <row r="17498" spans="1:9">
      <c r="A17498" s="1039" t="str">
        <f>Table_wabobpsvr_AzureCalc_AzureCalcRateCard[[#This Row],[ServiceName]]&amp;Table_wabobpsvr_AzureCalc_AzureCalcRateCard[[#This Row],[Price_Level]]&amp;Table_wabobpsvr_AzureCalc_AzureCalcRateCard[[#This Row],[Region]]</f>
        <v>Low Frequency Cloud Activity - Tier 2A4</v>
      </c>
      <c r="B17498" s="1039">
        <v>4</v>
      </c>
      <c r="C17498" s="1039" t="s">
        <v>1301</v>
      </c>
      <c r="D17498" s="1039" t="s">
        <v>174</v>
      </c>
      <c r="E17498" s="1039">
        <v>0.46560000000000001</v>
      </c>
      <c r="F17498" s="1039" t="s">
        <v>1312</v>
      </c>
      <c r="G17498" s="775" t="s">
        <v>3454</v>
      </c>
      <c r="H17498" s="775" t="s">
        <v>3455</v>
      </c>
      <c r="I17498" s="775" t="s">
        <v>5375</v>
      </c>
    </row>
    <row r="17499" spans="1:9">
      <c r="A17499" s="775" t="str">
        <f>Table_wabobpsvr_AzureCalc_AzureCalcRateCard[[#This Row],[ServiceName]]&amp;Table_wabobpsvr_AzureCalc_AzureCalcRateCard[[#This Row],[Price_Level]]&amp;Table_wabobpsvr_AzureCalc_AzureCalcRateCard[[#This Row],[Region]]</f>
        <v>Low Frequency Cloud Activity - Tier 2B4</v>
      </c>
      <c r="B17499" s="775">
        <v>4</v>
      </c>
      <c r="C17499" s="775" t="s">
        <v>1301</v>
      </c>
      <c r="D17499" s="775" t="s">
        <v>175</v>
      </c>
      <c r="E17499" s="775">
        <v>0.45119999999999999</v>
      </c>
      <c r="F17499" s="775" t="s">
        <v>1312</v>
      </c>
      <c r="G17499" s="775" t="s">
        <v>3454</v>
      </c>
      <c r="H17499" s="775" t="s">
        <v>3455</v>
      </c>
      <c r="I17499" s="775" t="s">
        <v>5375</v>
      </c>
    </row>
    <row r="17500" spans="1:9">
      <c r="A17500" s="775" t="str">
        <f>Table_wabobpsvr_AzureCalc_AzureCalcRateCard[[#This Row],[ServiceName]]&amp;Table_wabobpsvr_AzureCalc_AzureCalcRateCard[[#This Row],[Price_Level]]&amp;Table_wabobpsvr_AzureCalc_AzureCalcRateCard[[#This Row],[Region]]</f>
        <v>Low Frequency Cloud Activity - Tier 2C4</v>
      </c>
      <c r="B17500" s="775">
        <v>4</v>
      </c>
      <c r="C17500" s="775" t="s">
        <v>1301</v>
      </c>
      <c r="D17500" s="775" t="s">
        <v>177</v>
      </c>
      <c r="E17500" s="775">
        <v>0.43680000000000002</v>
      </c>
      <c r="F17500" s="775" t="s">
        <v>1312</v>
      </c>
      <c r="G17500" s="775" t="s">
        <v>3454</v>
      </c>
      <c r="H17500" s="775" t="s">
        <v>3455</v>
      </c>
      <c r="I17500" s="775" t="s">
        <v>5375</v>
      </c>
    </row>
    <row r="17501" spans="1:9">
      <c r="A17501" s="775" t="str">
        <f>Table_wabobpsvr_AzureCalc_AzureCalcRateCard[[#This Row],[ServiceName]]&amp;Table_wabobpsvr_AzureCalc_AzureCalcRateCard[[#This Row],[Price_Level]]&amp;Table_wabobpsvr_AzureCalc_AzureCalcRateCard[[#This Row],[Region]]</f>
        <v>Low Frequency Cloud Activity - Tier 2D4</v>
      </c>
      <c r="B17501" s="775">
        <v>4</v>
      </c>
      <c r="C17501" s="775" t="s">
        <v>1301</v>
      </c>
      <c r="D17501" s="775" t="s">
        <v>176</v>
      </c>
      <c r="E17501" s="775">
        <v>0.4224</v>
      </c>
      <c r="F17501" s="775" t="s">
        <v>1312</v>
      </c>
      <c r="G17501" s="775" t="s">
        <v>3454</v>
      </c>
      <c r="H17501" s="775" t="s">
        <v>3455</v>
      </c>
      <c r="I17501" s="775" t="s">
        <v>5375</v>
      </c>
    </row>
    <row r="17502" spans="1:9">
      <c r="A17502" s="775" t="str">
        <f>Table_wabobpsvr_AzureCalc_AzureCalcRateCard[[#This Row],[ServiceName]]&amp;Table_wabobpsvr_AzureCalc_AzureCalcRateCard[[#This Row],[Price_Level]]&amp;Table_wabobpsvr_AzureCalc_AzureCalcRateCard[[#This Row],[Region]]</f>
        <v>Low Frequency On Premise Activity - Tier 2MOSP4</v>
      </c>
      <c r="B17502" s="775">
        <v>4</v>
      </c>
      <c r="C17502" s="775" t="s">
        <v>1301</v>
      </c>
      <c r="D17502" s="775" t="s">
        <v>606</v>
      </c>
      <c r="E17502" s="775">
        <v>0.32</v>
      </c>
      <c r="F17502" s="775" t="s">
        <v>1309</v>
      </c>
      <c r="G17502" s="775" t="s">
        <v>4235</v>
      </c>
      <c r="H17502" s="775" t="s">
        <v>4235</v>
      </c>
      <c r="I17502" s="775" t="s">
        <v>4672</v>
      </c>
    </row>
    <row r="17503" spans="1:9">
      <c r="A17503" s="775" t="str">
        <f>Table_wabobpsvr_AzureCalc_AzureCalcRateCard[[#This Row],[ServiceName]]&amp;Table_wabobpsvr_AzureCalc_AzureCalcRateCard[[#This Row],[Price_Level]]&amp;Table_wabobpsvr_AzureCalc_AzureCalcRateCard[[#This Row],[Region]]</f>
        <v>High Frequency Cloud ActivityD4</v>
      </c>
      <c r="B17503" s="775">
        <v>4</v>
      </c>
      <c r="C17503" s="775" t="s">
        <v>1301</v>
      </c>
      <c r="D17503" s="775" t="s">
        <v>176</v>
      </c>
      <c r="E17503" s="775">
        <v>0.88</v>
      </c>
      <c r="F17503" s="775" t="s">
        <v>1302</v>
      </c>
      <c r="G17503" s="775" t="s">
        <v>3402</v>
      </c>
      <c r="H17503" s="775" t="s">
        <v>3403</v>
      </c>
      <c r="I17503" s="775" t="s">
        <v>4667</v>
      </c>
    </row>
    <row r="17504" spans="1:9">
      <c r="A17504" s="775" t="str">
        <f>Table_wabobpsvr_AzureCalc_AzureCalcRateCard[[#This Row],[ServiceName]]&amp;Table_wabobpsvr_AzureCalc_AzureCalcRateCard[[#This Row],[Price_Level]]&amp;Table_wabobpsvr_AzureCalc_AzureCalcRateCard[[#This Row],[Region]]</f>
        <v>Encoder (Output GB)MOSP</v>
      </c>
      <c r="B17504" s="775"/>
      <c r="C17504" s="775" t="s">
        <v>9</v>
      </c>
      <c r="D17504" s="775" t="s">
        <v>606</v>
      </c>
      <c r="E17504" s="775">
        <v>1.99</v>
      </c>
      <c r="F17504" s="775" t="s">
        <v>1317</v>
      </c>
      <c r="G17504" s="775" t="s">
        <v>1391</v>
      </c>
      <c r="H17504" s="775" t="s">
        <v>1392</v>
      </c>
      <c r="I17504" s="775" t="s">
        <v>4671</v>
      </c>
    </row>
    <row r="17505" spans="1:9">
      <c r="A17505" s="775" t="str">
        <f>Table_wabobpsvr_AzureCalc_AzureCalcRateCard[[#This Row],[ServiceName]]&amp;Table_wabobpsvr_AzureCalc_AzureCalcRateCard[[#This Row],[Price_Level]]&amp;Table_wabobpsvr_AzureCalc_AzureCalcRateCard[[#This Row],[Region]]</f>
        <v>Encoder (Output GB)A</v>
      </c>
      <c r="B17505" s="775"/>
      <c r="C17505" s="775" t="s">
        <v>9</v>
      </c>
      <c r="D17505" s="775" t="s">
        <v>174</v>
      </c>
      <c r="E17505" s="775">
        <v>1.9302999999999999</v>
      </c>
      <c r="F17505" s="775" t="s">
        <v>1317</v>
      </c>
      <c r="G17505" s="775" t="s">
        <v>1391</v>
      </c>
      <c r="H17505" s="775" t="s">
        <v>1392</v>
      </c>
      <c r="I17505" s="775" t="s">
        <v>4671</v>
      </c>
    </row>
    <row r="17506" spans="1:9">
      <c r="A17506" s="775" t="str">
        <f>Table_wabobpsvr_AzureCalc_AzureCalcRateCard[[#This Row],[ServiceName]]&amp;Table_wabobpsvr_AzureCalc_AzureCalcRateCard[[#This Row],[Price_Level]]&amp;Table_wabobpsvr_AzureCalc_AzureCalcRateCard[[#This Row],[Region]]</f>
        <v>Encoder (Output GB)B</v>
      </c>
      <c r="B17506" s="775"/>
      <c r="C17506" s="775" t="s">
        <v>9</v>
      </c>
      <c r="D17506" s="775" t="s">
        <v>175</v>
      </c>
      <c r="E17506" s="775">
        <v>1.8706</v>
      </c>
      <c r="F17506" s="775" t="s">
        <v>1317</v>
      </c>
      <c r="G17506" s="775" t="s">
        <v>1391</v>
      </c>
      <c r="H17506" s="775" t="s">
        <v>1392</v>
      </c>
      <c r="I17506" s="775" t="s">
        <v>4671</v>
      </c>
    </row>
    <row r="17507" spans="1:9">
      <c r="A17507" s="775" t="str">
        <f>Table_wabobpsvr_AzureCalc_AzureCalcRateCard[[#This Row],[ServiceName]]&amp;Table_wabobpsvr_AzureCalc_AzureCalcRateCard[[#This Row],[Price_Level]]&amp;Table_wabobpsvr_AzureCalc_AzureCalcRateCard[[#This Row],[Region]]</f>
        <v>Encoder (Output GB)C</v>
      </c>
      <c r="B17507" s="775"/>
      <c r="C17507" s="775" t="s">
        <v>9</v>
      </c>
      <c r="D17507" s="775" t="s">
        <v>177</v>
      </c>
      <c r="E17507" s="775">
        <v>1.8109</v>
      </c>
      <c r="F17507" s="775" t="s">
        <v>1317</v>
      </c>
      <c r="G17507" s="775" t="s">
        <v>1391</v>
      </c>
      <c r="H17507" s="775" t="s">
        <v>1392</v>
      </c>
      <c r="I17507" s="775" t="s">
        <v>4671</v>
      </c>
    </row>
    <row r="17508" spans="1:9">
      <c r="A17508" s="775" t="str">
        <f>Table_wabobpsvr_AzureCalc_AzureCalcRateCard[[#This Row],[ServiceName]]&amp;Table_wabobpsvr_AzureCalc_AzureCalcRateCard[[#This Row],[Price_Level]]&amp;Table_wabobpsvr_AzureCalc_AzureCalcRateCard[[#This Row],[Region]]</f>
        <v>Encoder (Output GB)D</v>
      </c>
      <c r="B17508" s="775"/>
      <c r="C17508" s="775" t="s">
        <v>9</v>
      </c>
      <c r="D17508" s="775" t="s">
        <v>176</v>
      </c>
      <c r="E17508" s="775">
        <v>1.7512000000000001</v>
      </c>
      <c r="F17508" s="775" t="s">
        <v>1317</v>
      </c>
      <c r="G17508" s="775" t="s">
        <v>1391</v>
      </c>
      <c r="H17508" s="775" t="s">
        <v>1392</v>
      </c>
      <c r="I17508" s="775" t="s">
        <v>4671</v>
      </c>
    </row>
    <row r="17509" spans="1:9">
      <c r="A17509" s="775" t="str">
        <f>Table_wabobpsvr_AzureCalc_AzureCalcRateCard[[#This Row],[ServiceName]]&amp;Table_wabobpsvr_AzureCalc_AzureCalcRateCard[[#This Row],[Price_Level]]&amp;Table_wabobpsvr_AzureCalc_AzureCalcRateCard[[#This Row],[Region]]</f>
        <v>Encoder (Output GB) - Tier 2MOSP</v>
      </c>
      <c r="B17509" s="775"/>
      <c r="C17509" s="775" t="s">
        <v>9</v>
      </c>
      <c r="D17509" s="775" t="s">
        <v>606</v>
      </c>
      <c r="E17509" s="775">
        <v>1.89</v>
      </c>
      <c r="F17509" s="775" t="s">
        <v>1318</v>
      </c>
      <c r="G17509" s="775" t="s">
        <v>1391</v>
      </c>
      <c r="H17509" s="775" t="s">
        <v>1392</v>
      </c>
      <c r="I17509" s="775" t="s">
        <v>4671</v>
      </c>
    </row>
    <row r="17510" spans="1:9">
      <c r="A17510" s="775" t="str">
        <f>Table_wabobpsvr_AzureCalc_AzureCalcRateCard[[#This Row],[ServiceName]]&amp;Table_wabobpsvr_AzureCalc_AzureCalcRateCard[[#This Row],[Price_Level]]&amp;Table_wabobpsvr_AzureCalc_AzureCalcRateCard[[#This Row],[Region]]</f>
        <v>Encoder (Output GB) - Tier 2A</v>
      </c>
      <c r="B17510" s="775"/>
      <c r="C17510" s="775" t="s">
        <v>9</v>
      </c>
      <c r="D17510" s="775" t="s">
        <v>174</v>
      </c>
      <c r="E17510" s="775">
        <v>1.9302999999999999</v>
      </c>
      <c r="F17510" s="775" t="s">
        <v>1318</v>
      </c>
      <c r="G17510" s="775" t="s">
        <v>1391</v>
      </c>
      <c r="H17510" s="775" t="s">
        <v>1392</v>
      </c>
      <c r="I17510" s="775" t="s">
        <v>4671</v>
      </c>
    </row>
    <row r="17511" spans="1:9">
      <c r="A17511" s="775" t="str">
        <f>Table_wabobpsvr_AzureCalc_AzureCalcRateCard[[#This Row],[ServiceName]]&amp;Table_wabobpsvr_AzureCalc_AzureCalcRateCard[[#This Row],[Price_Level]]&amp;Table_wabobpsvr_AzureCalc_AzureCalcRateCard[[#This Row],[Region]]</f>
        <v>Encoder (Output GB) - Tier 2B</v>
      </c>
      <c r="B17511" s="775"/>
      <c r="C17511" s="775" t="s">
        <v>9</v>
      </c>
      <c r="D17511" s="775" t="s">
        <v>175</v>
      </c>
      <c r="E17511" s="775">
        <v>1.8706</v>
      </c>
      <c r="F17511" s="775" t="s">
        <v>1318</v>
      </c>
      <c r="G17511" s="775" t="s">
        <v>1391</v>
      </c>
      <c r="H17511" s="775" t="s">
        <v>1392</v>
      </c>
      <c r="I17511" s="775" t="s">
        <v>4671</v>
      </c>
    </row>
    <row r="17512" spans="1:9">
      <c r="A17512" s="775" t="str">
        <f>Table_wabobpsvr_AzureCalc_AzureCalcRateCard[[#This Row],[ServiceName]]&amp;Table_wabobpsvr_AzureCalc_AzureCalcRateCard[[#This Row],[Price_Level]]&amp;Table_wabobpsvr_AzureCalc_AzureCalcRateCard[[#This Row],[Region]]</f>
        <v>Standard_D12 VM (Windows)C12</v>
      </c>
      <c r="B17512" s="775">
        <v>12</v>
      </c>
      <c r="C17512" s="775" t="s">
        <v>680</v>
      </c>
      <c r="D17512" s="775" t="s">
        <v>177</v>
      </c>
      <c r="E17512" s="775">
        <v>0.56420000000000003</v>
      </c>
      <c r="F17512" s="775" t="s">
        <v>1114</v>
      </c>
      <c r="G17512" s="775" t="s">
        <v>4235</v>
      </c>
      <c r="H17512" s="775" t="s">
        <v>4235</v>
      </c>
      <c r="I17512" s="775" t="s">
        <v>5356</v>
      </c>
    </row>
    <row r="17513" spans="1:9">
      <c r="A17513" s="775" t="str">
        <f>Table_wabobpsvr_AzureCalc_AzureCalcRateCard[[#This Row],[ServiceName]]&amp;Table_wabobpsvr_AzureCalc_AzureCalcRateCard[[#This Row],[Price_Level]]&amp;Table_wabobpsvr_AzureCalc_AzureCalcRateCard[[#This Row],[Region]]</f>
        <v>Standard_D12 VM (Windows)D12</v>
      </c>
      <c r="B17513" s="775">
        <v>12</v>
      </c>
      <c r="C17513" s="775" t="s">
        <v>680</v>
      </c>
      <c r="D17513" s="775" t="s">
        <v>176</v>
      </c>
      <c r="E17513" s="775">
        <v>0.54559999999999997</v>
      </c>
      <c r="F17513" s="775" t="s">
        <v>1114</v>
      </c>
      <c r="G17513" s="775" t="s">
        <v>4235</v>
      </c>
      <c r="H17513" s="775" t="s">
        <v>4235</v>
      </c>
      <c r="I17513" s="775" t="s">
        <v>5356</v>
      </c>
    </row>
    <row r="17514" spans="1:9">
      <c r="A17514" s="775" t="str">
        <f>Table_wabobpsvr_AzureCalc_AzureCalcRateCard[[#This Row],[ServiceName]]&amp;Table_wabobpsvr_AzureCalc_AzureCalcRateCard[[#This Row],[Price_Level]]&amp;Table_wabobpsvr_AzureCalc_AzureCalcRateCard[[#This Row],[Region]]</f>
        <v>Standard_D12 VM (Windows)MOSP3</v>
      </c>
      <c r="B17514" s="775">
        <v>3</v>
      </c>
      <c r="C17514" s="775" t="s">
        <v>680</v>
      </c>
      <c r="D17514" s="775" t="s">
        <v>606</v>
      </c>
      <c r="E17514" s="775">
        <v>0.65200000000000002</v>
      </c>
      <c r="F17514" s="775" t="s">
        <v>1114</v>
      </c>
      <c r="G17514" s="775" t="s">
        <v>4235</v>
      </c>
      <c r="H17514" s="775" t="s">
        <v>4235</v>
      </c>
      <c r="I17514" s="775" t="s">
        <v>5388</v>
      </c>
    </row>
    <row r="17515" spans="1:9">
      <c r="A17515" s="775" t="str">
        <f>Table_wabobpsvr_AzureCalc_AzureCalcRateCard[[#This Row],[ServiceName]]&amp;Table_wabobpsvr_AzureCalc_AzureCalcRateCard[[#This Row],[Price_Level]]&amp;Table_wabobpsvr_AzureCalc_AzureCalcRateCard[[#This Row],[Region]]</f>
        <v>Standard_D12 VM (Windows)A3</v>
      </c>
      <c r="B17515" s="775">
        <v>3</v>
      </c>
      <c r="C17515" s="775" t="s">
        <v>680</v>
      </c>
      <c r="D17515" s="775" t="s">
        <v>174</v>
      </c>
      <c r="E17515" s="775">
        <v>0.63244</v>
      </c>
      <c r="F17515" s="775" t="s">
        <v>1114</v>
      </c>
      <c r="G17515" s="775" t="s">
        <v>4235</v>
      </c>
      <c r="H17515" s="775" t="s">
        <v>4235</v>
      </c>
      <c r="I17515" s="775" t="s">
        <v>5388</v>
      </c>
    </row>
    <row r="17516" spans="1:9">
      <c r="A17516" s="775" t="str">
        <f>Table_wabobpsvr_AzureCalc_AzureCalcRateCard[[#This Row],[ServiceName]]&amp;Table_wabobpsvr_AzureCalc_AzureCalcRateCard[[#This Row],[Price_Level]]&amp;Table_wabobpsvr_AzureCalc_AzureCalcRateCard[[#This Row],[Region]]</f>
        <v>Standard_D12 VM (Windows)B3</v>
      </c>
      <c r="B17516" s="775">
        <v>3</v>
      </c>
      <c r="C17516" s="775" t="s">
        <v>680</v>
      </c>
      <c r="D17516" s="775" t="s">
        <v>175</v>
      </c>
      <c r="E17516" s="775">
        <v>0.61287999999999998</v>
      </c>
      <c r="F17516" s="775" t="s">
        <v>1114</v>
      </c>
      <c r="G17516" s="775" t="s">
        <v>4235</v>
      </c>
      <c r="H17516" s="775" t="s">
        <v>4235</v>
      </c>
      <c r="I17516" s="775" t="s">
        <v>5388</v>
      </c>
    </row>
    <row r="17517" spans="1:9">
      <c r="A17517" s="775" t="str">
        <f>Table_wabobpsvr_AzureCalc_AzureCalcRateCard[[#This Row],[ServiceName]]&amp;Table_wabobpsvr_AzureCalc_AzureCalcRateCard[[#This Row],[Price_Level]]&amp;Table_wabobpsvr_AzureCalc_AzureCalcRateCard[[#This Row],[Region]]</f>
        <v>Standard_D12 VM (Windows)C3</v>
      </c>
      <c r="B17517" s="775">
        <v>3</v>
      </c>
      <c r="C17517" s="775" t="s">
        <v>680</v>
      </c>
      <c r="D17517" s="775" t="s">
        <v>177</v>
      </c>
      <c r="E17517" s="775">
        <v>0.59331999999999996</v>
      </c>
      <c r="F17517" s="775" t="s">
        <v>1114</v>
      </c>
      <c r="G17517" s="775" t="s">
        <v>4235</v>
      </c>
      <c r="H17517" s="775" t="s">
        <v>4235</v>
      </c>
      <c r="I17517" s="775" t="s">
        <v>5388</v>
      </c>
    </row>
    <row r="17518" spans="1:9">
      <c r="A17518" s="775" t="str">
        <f>Table_wabobpsvr_AzureCalc_AzureCalcRateCard[[#This Row],[ServiceName]]&amp;Table_wabobpsvr_AzureCalc_AzureCalcRateCard[[#This Row],[Price_Level]]&amp;Table_wabobpsvr_AzureCalc_AzureCalcRateCard[[#This Row],[Region]]</f>
        <v>Standard_D12 VM (Windows)D3</v>
      </c>
      <c r="B17518" s="775">
        <v>3</v>
      </c>
      <c r="C17518" s="775" t="s">
        <v>680</v>
      </c>
      <c r="D17518" s="775" t="s">
        <v>176</v>
      </c>
      <c r="E17518" s="775">
        <v>0.57376000000000005</v>
      </c>
      <c r="F17518" s="775" t="s">
        <v>1114</v>
      </c>
      <c r="G17518" s="775" t="s">
        <v>4235</v>
      </c>
      <c r="H17518" s="775" t="s">
        <v>4235</v>
      </c>
      <c r="I17518" s="775" t="s">
        <v>5388</v>
      </c>
    </row>
    <row r="17519" spans="1:9">
      <c r="A17519" s="775" t="str">
        <f>Table_wabobpsvr_AzureCalc_AzureCalcRateCard[[#This Row],[ServiceName]]&amp;Table_wabobpsvr_AzureCalc_AzureCalcRateCard[[#This Row],[Price_Level]]&amp;Table_wabobpsvr_AzureCalc_AzureCalcRateCard[[#This Row],[Region]]</f>
        <v>Standard_D12 VM (Windows)MOSP6</v>
      </c>
      <c r="B17519" s="775">
        <v>6</v>
      </c>
      <c r="C17519" s="775" t="s">
        <v>680</v>
      </c>
      <c r="D17519" s="775" t="s">
        <v>606</v>
      </c>
      <c r="E17519" s="775">
        <v>0.65200000000000002</v>
      </c>
      <c r="F17519" s="775" t="s">
        <v>1114</v>
      </c>
      <c r="G17519" s="775" t="s">
        <v>4235</v>
      </c>
      <c r="H17519" s="775" t="s">
        <v>4235</v>
      </c>
      <c r="I17519" s="775" t="s">
        <v>5389</v>
      </c>
    </row>
    <row r="17520" spans="1:9">
      <c r="A17520" s="775" t="str">
        <f>Table_wabobpsvr_AzureCalc_AzureCalcRateCard[[#This Row],[ServiceName]]&amp;Table_wabobpsvr_AzureCalc_AzureCalcRateCard[[#This Row],[Price_Level]]&amp;Table_wabobpsvr_AzureCalc_AzureCalcRateCard[[#This Row],[Region]]</f>
        <v>Standard_D12 VM (Windows)A6</v>
      </c>
      <c r="B17520" s="775">
        <v>6</v>
      </c>
      <c r="C17520" s="775" t="s">
        <v>680</v>
      </c>
      <c r="D17520" s="775" t="s">
        <v>174</v>
      </c>
      <c r="E17520" s="775">
        <v>0.63244</v>
      </c>
      <c r="F17520" s="775" t="s">
        <v>1114</v>
      </c>
      <c r="G17520" s="775" t="s">
        <v>4235</v>
      </c>
      <c r="H17520" s="775" t="s">
        <v>4235</v>
      </c>
      <c r="I17520" s="775" t="s">
        <v>5389</v>
      </c>
    </row>
    <row r="17521" spans="1:9">
      <c r="A17521" s="775" t="str">
        <f>Table_wabobpsvr_AzureCalc_AzureCalcRateCard[[#This Row],[ServiceName]]&amp;Table_wabobpsvr_AzureCalc_AzureCalcRateCard[[#This Row],[Price_Level]]&amp;Table_wabobpsvr_AzureCalc_AzureCalcRateCard[[#This Row],[Region]]</f>
        <v>Standard_D12 VM (Windows)B6</v>
      </c>
      <c r="B17521" s="775">
        <v>6</v>
      </c>
      <c r="C17521" s="775" t="s">
        <v>680</v>
      </c>
      <c r="D17521" s="775" t="s">
        <v>175</v>
      </c>
      <c r="E17521" s="775">
        <v>0.61287999999999998</v>
      </c>
      <c r="F17521" s="775" t="s">
        <v>1114</v>
      </c>
      <c r="G17521" s="775" t="s">
        <v>4235</v>
      </c>
      <c r="H17521" s="775" t="s">
        <v>4235</v>
      </c>
      <c r="I17521" s="775" t="s">
        <v>5389</v>
      </c>
    </row>
    <row r="17522" spans="1:9">
      <c r="A17522" s="775" t="str">
        <f>Table_wabobpsvr_AzureCalc_AzureCalcRateCard[[#This Row],[ServiceName]]&amp;Table_wabobpsvr_AzureCalc_AzureCalcRateCard[[#This Row],[Price_Level]]&amp;Table_wabobpsvr_AzureCalc_AzureCalcRateCard[[#This Row],[Region]]</f>
        <v>Standard_D12 VM (Windows)C6</v>
      </c>
      <c r="B17522" s="775">
        <v>6</v>
      </c>
      <c r="C17522" s="775" t="s">
        <v>680</v>
      </c>
      <c r="D17522" s="775" t="s">
        <v>177</v>
      </c>
      <c r="E17522" s="775">
        <v>0.59331999999999996</v>
      </c>
      <c r="F17522" s="775" t="s">
        <v>1114</v>
      </c>
      <c r="G17522" s="775" t="s">
        <v>4235</v>
      </c>
      <c r="H17522" s="775" t="s">
        <v>4235</v>
      </c>
      <c r="I17522" s="775" t="s">
        <v>5389</v>
      </c>
    </row>
    <row r="17523" spans="1:9">
      <c r="A17523" s="775" t="str">
        <f>Table_wabobpsvr_AzureCalc_AzureCalcRateCard[[#This Row],[ServiceName]]&amp;Table_wabobpsvr_AzureCalc_AzureCalcRateCard[[#This Row],[Price_Level]]&amp;Table_wabobpsvr_AzureCalc_AzureCalcRateCard[[#This Row],[Region]]</f>
        <v>Standard_D12 VM (Windows)D6</v>
      </c>
      <c r="B17523" s="775">
        <v>6</v>
      </c>
      <c r="C17523" s="775" t="s">
        <v>680</v>
      </c>
      <c r="D17523" s="775" t="s">
        <v>176</v>
      </c>
      <c r="E17523" s="775">
        <v>0.57376000000000005</v>
      </c>
      <c r="F17523" s="775" t="s">
        <v>1114</v>
      </c>
      <c r="G17523" s="775" t="s">
        <v>4235</v>
      </c>
      <c r="H17523" s="775" t="s">
        <v>4235</v>
      </c>
      <c r="I17523" s="775" t="s">
        <v>5389</v>
      </c>
    </row>
    <row r="17524" spans="1:9">
      <c r="A17524" s="775" t="str">
        <f>Table_wabobpsvr_AzureCalc_AzureCalcRateCard[[#This Row],[ServiceName]]&amp;Table_wabobpsvr_AzureCalc_AzureCalcRateCard[[#This Row],[Price_Level]]&amp;Table_wabobpsvr_AzureCalc_AzureCalcRateCard[[#This Row],[Region]]</f>
        <v>Standard_D12 VM (Windows)MOSP2</v>
      </c>
      <c r="B17524" s="775">
        <v>2</v>
      </c>
      <c r="C17524" s="775" t="s">
        <v>680</v>
      </c>
      <c r="D17524" s="775" t="s">
        <v>606</v>
      </c>
      <c r="E17524" s="775">
        <v>0.6</v>
      </c>
      <c r="F17524" s="775" t="s">
        <v>1114</v>
      </c>
      <c r="G17524" s="775" t="s">
        <v>4235</v>
      </c>
      <c r="H17524" s="775" t="s">
        <v>4235</v>
      </c>
      <c r="I17524" s="775" t="s">
        <v>5390</v>
      </c>
    </row>
    <row r="17525" spans="1:9">
      <c r="A17525" s="775" t="str">
        <f>Table_wabobpsvr_AzureCalc_AzureCalcRateCard[[#This Row],[ServiceName]]&amp;Table_wabobpsvr_AzureCalc_AzureCalcRateCard[[#This Row],[Price_Level]]&amp;Table_wabobpsvr_AzureCalc_AzureCalcRateCard[[#This Row],[Region]]</f>
        <v>Standard_D12 VM (Windows)A2</v>
      </c>
      <c r="B17525" s="775">
        <v>2</v>
      </c>
      <c r="C17525" s="775" t="s">
        <v>680</v>
      </c>
      <c r="D17525" s="775" t="s">
        <v>174</v>
      </c>
      <c r="E17525" s="775">
        <v>0.58199999999999996</v>
      </c>
      <c r="F17525" s="775" t="s">
        <v>1114</v>
      </c>
      <c r="G17525" s="775" t="s">
        <v>4235</v>
      </c>
      <c r="H17525" s="775" t="s">
        <v>4235</v>
      </c>
      <c r="I17525" s="775" t="s">
        <v>5390</v>
      </c>
    </row>
    <row r="17526" spans="1:9">
      <c r="A17526" s="775" t="str">
        <f>Table_wabobpsvr_AzureCalc_AzureCalcRateCard[[#This Row],[ServiceName]]&amp;Table_wabobpsvr_AzureCalc_AzureCalcRateCard[[#This Row],[Price_Level]]&amp;Table_wabobpsvr_AzureCalc_AzureCalcRateCard[[#This Row],[Region]]</f>
        <v>Standard_D12 VM (Windows)B2</v>
      </c>
      <c r="B17526" s="775">
        <v>2</v>
      </c>
      <c r="C17526" s="775" t="s">
        <v>680</v>
      </c>
      <c r="D17526" s="775" t="s">
        <v>175</v>
      </c>
      <c r="E17526" s="775">
        <v>0.56399999999999995</v>
      </c>
      <c r="F17526" s="775" t="s">
        <v>1114</v>
      </c>
      <c r="G17526" s="775" t="s">
        <v>4235</v>
      </c>
      <c r="H17526" s="775" t="s">
        <v>4235</v>
      </c>
      <c r="I17526" s="775" t="s">
        <v>5390</v>
      </c>
    </row>
    <row r="17527" spans="1:9">
      <c r="A17527" s="775" t="str">
        <f>Table_wabobpsvr_AzureCalc_AzureCalcRateCard[[#This Row],[ServiceName]]&amp;Table_wabobpsvr_AzureCalc_AzureCalcRateCard[[#This Row],[Price_Level]]&amp;Table_wabobpsvr_AzureCalc_AzureCalcRateCard[[#This Row],[Region]]</f>
        <v>Standard_D12 VM (Windows)C2</v>
      </c>
      <c r="B17527" s="775">
        <v>2</v>
      </c>
      <c r="C17527" s="775" t="s">
        <v>680</v>
      </c>
      <c r="D17527" s="775" t="s">
        <v>177</v>
      </c>
      <c r="E17527" s="775">
        <v>0.54600000000000004</v>
      </c>
      <c r="F17527" s="775" t="s">
        <v>1114</v>
      </c>
      <c r="G17527" s="775" t="s">
        <v>4235</v>
      </c>
      <c r="H17527" s="775" t="s">
        <v>4235</v>
      </c>
      <c r="I17527" s="775" t="s">
        <v>5390</v>
      </c>
    </row>
    <row r="17528" spans="1:9">
      <c r="A17528" s="775" t="str">
        <f>Table_wabobpsvr_AzureCalc_AzureCalcRateCard[[#This Row],[ServiceName]]&amp;Table_wabobpsvr_AzureCalc_AzureCalcRateCard[[#This Row],[Price_Level]]&amp;Table_wabobpsvr_AzureCalc_AzureCalcRateCard[[#This Row],[Region]]</f>
        <v>Standard_D12 VM (Windows)D2</v>
      </c>
      <c r="B17528" s="775">
        <v>2</v>
      </c>
      <c r="C17528" s="775" t="s">
        <v>680</v>
      </c>
      <c r="D17528" s="775" t="s">
        <v>176</v>
      </c>
      <c r="E17528" s="775">
        <v>0.52800000000000002</v>
      </c>
      <c r="F17528" s="775" t="s">
        <v>1114</v>
      </c>
      <c r="G17528" s="775" t="s">
        <v>4235</v>
      </c>
      <c r="H17528" s="775" t="s">
        <v>4235</v>
      </c>
      <c r="I17528" s="775" t="s">
        <v>5390</v>
      </c>
    </row>
    <row r="17529" spans="1:9">
      <c r="A17529" s="775" t="str">
        <f>Table_wabobpsvr_AzureCalc_AzureCalcRateCard[[#This Row],[ServiceName]]&amp;Table_wabobpsvr_AzureCalc_AzureCalcRateCard[[#This Row],[Price_Level]]&amp;Table_wabobpsvr_AzureCalc_AzureCalcRateCard[[#This Row],[Region]]</f>
        <v>Standard_D12 VM (Windows)MOSP5</v>
      </c>
      <c r="B17529" s="775">
        <v>5</v>
      </c>
      <c r="C17529" s="775" t="s">
        <v>680</v>
      </c>
      <c r="D17529" s="775" t="s">
        <v>606</v>
      </c>
      <c r="E17529" s="775">
        <v>0.65200000000000002</v>
      </c>
      <c r="F17529" s="775" t="s">
        <v>1114</v>
      </c>
      <c r="G17529" s="775" t="s">
        <v>4235</v>
      </c>
      <c r="H17529" s="775" t="s">
        <v>4235</v>
      </c>
      <c r="I17529" s="775" t="s">
        <v>5391</v>
      </c>
    </row>
    <row r="17530" spans="1:9">
      <c r="A17530" s="775" t="str">
        <f>Table_wabobpsvr_AzureCalc_AzureCalcRateCard[[#This Row],[ServiceName]]&amp;Table_wabobpsvr_AzureCalc_AzureCalcRateCard[[#This Row],[Price_Level]]&amp;Table_wabobpsvr_AzureCalc_AzureCalcRateCard[[#This Row],[Region]]</f>
        <v>Standard_D12 VM (Windows)A5</v>
      </c>
      <c r="B17530" s="775">
        <v>5</v>
      </c>
      <c r="C17530" s="775" t="s">
        <v>680</v>
      </c>
      <c r="D17530" s="775" t="s">
        <v>174</v>
      </c>
      <c r="E17530" s="775">
        <v>0.63244</v>
      </c>
      <c r="F17530" s="775" t="s">
        <v>1114</v>
      </c>
      <c r="G17530" s="775" t="s">
        <v>4235</v>
      </c>
      <c r="H17530" s="775" t="s">
        <v>4235</v>
      </c>
      <c r="I17530" s="775" t="s">
        <v>5391</v>
      </c>
    </row>
    <row r="17531" spans="1:9">
      <c r="A17531" s="775" t="str">
        <f>Table_wabobpsvr_AzureCalc_AzureCalcRateCard[[#This Row],[ServiceName]]&amp;Table_wabobpsvr_AzureCalc_AzureCalcRateCard[[#This Row],[Price_Level]]&amp;Table_wabobpsvr_AzureCalc_AzureCalcRateCard[[#This Row],[Region]]</f>
        <v>Standard_D12 VM (Windows)B5</v>
      </c>
      <c r="B17531" s="775">
        <v>5</v>
      </c>
      <c r="C17531" s="775" t="s">
        <v>680</v>
      </c>
      <c r="D17531" s="775" t="s">
        <v>175</v>
      </c>
      <c r="E17531" s="775">
        <v>0.61287999999999998</v>
      </c>
      <c r="F17531" s="775" t="s">
        <v>1114</v>
      </c>
      <c r="G17531" s="775" t="s">
        <v>4235</v>
      </c>
      <c r="H17531" s="775" t="s">
        <v>4235</v>
      </c>
      <c r="I17531" s="775" t="s">
        <v>5391</v>
      </c>
    </row>
    <row r="17532" spans="1:9">
      <c r="A17532" s="1039" t="str">
        <f>Table_wabobpsvr_AzureCalc_AzureCalcRateCard[[#This Row],[ServiceName]]&amp;Table_wabobpsvr_AzureCalc_AzureCalcRateCard[[#This Row],[Price_Level]]&amp;Table_wabobpsvr_AzureCalc_AzureCalcRateCard[[#This Row],[Region]]</f>
        <v>Standard_D12 VM (Windows)C5</v>
      </c>
      <c r="B17532" s="1039">
        <v>5</v>
      </c>
      <c r="C17532" s="1039" t="s">
        <v>680</v>
      </c>
      <c r="D17532" s="1039" t="s">
        <v>177</v>
      </c>
      <c r="E17532" s="1039">
        <v>0.59331999999999996</v>
      </c>
      <c r="F17532" s="1039" t="s">
        <v>1114</v>
      </c>
      <c r="G17532" s="775" t="s">
        <v>4235</v>
      </c>
      <c r="H17532" s="775" t="s">
        <v>4235</v>
      </c>
      <c r="I17532" s="775" t="s">
        <v>5391</v>
      </c>
    </row>
    <row r="17533" spans="1:9">
      <c r="A17533" s="775" t="str">
        <f>Table_wabobpsvr_AzureCalc_AzureCalcRateCard[[#This Row],[ServiceName]]&amp;Table_wabobpsvr_AzureCalc_AzureCalcRateCard[[#This Row],[Price_Level]]&amp;Table_wabobpsvr_AzureCalc_AzureCalcRateCard[[#This Row],[Region]]</f>
        <v>Standard_D12 VM (Windows)D5</v>
      </c>
      <c r="B17533" s="775">
        <v>5</v>
      </c>
      <c r="C17533" s="775" t="s">
        <v>680</v>
      </c>
      <c r="D17533" s="775" t="s">
        <v>176</v>
      </c>
      <c r="E17533" s="775">
        <v>0.57376000000000005</v>
      </c>
      <c r="F17533" s="775" t="s">
        <v>1114</v>
      </c>
      <c r="G17533" s="775" t="s">
        <v>4235</v>
      </c>
      <c r="H17533" s="775" t="s">
        <v>4235</v>
      </c>
      <c r="I17533" s="775" t="s">
        <v>5391</v>
      </c>
    </row>
    <row r="17534" spans="1:9">
      <c r="A17534" s="775" t="str">
        <f>Table_wabobpsvr_AzureCalc_AzureCalcRateCard[[#This Row],[ServiceName]]&amp;Table_wabobpsvr_AzureCalc_AzureCalcRateCard[[#This Row],[Price_Level]]&amp;Table_wabobpsvr_AzureCalc_AzureCalcRateCard[[#This Row],[Region]]</f>
        <v>Standard_D12 VM (Windows)MOSP1</v>
      </c>
      <c r="B17534" s="775">
        <v>1</v>
      </c>
      <c r="C17534" s="775" t="s">
        <v>680</v>
      </c>
      <c r="D17534" s="775" t="s">
        <v>606</v>
      </c>
      <c r="E17534" s="775">
        <v>0.6</v>
      </c>
      <c r="F17534" s="775" t="s">
        <v>1114</v>
      </c>
      <c r="G17534" s="775" t="s">
        <v>4235</v>
      </c>
      <c r="H17534" s="775" t="s">
        <v>4235</v>
      </c>
      <c r="I17534" s="775" t="s">
        <v>5392</v>
      </c>
    </row>
    <row r="17535" spans="1:9">
      <c r="A17535" s="775" t="str">
        <f>Table_wabobpsvr_AzureCalc_AzureCalcRateCard[[#This Row],[ServiceName]]&amp;Table_wabobpsvr_AzureCalc_AzureCalcRateCard[[#This Row],[Price_Level]]&amp;Table_wabobpsvr_AzureCalc_AzureCalcRateCard[[#This Row],[Region]]</f>
        <v>Standard_D12 VM (Windows)A1</v>
      </c>
      <c r="B17535" s="775">
        <v>1</v>
      </c>
      <c r="C17535" s="775" t="s">
        <v>680</v>
      </c>
      <c r="D17535" s="775" t="s">
        <v>174</v>
      </c>
      <c r="E17535" s="775">
        <v>0.58199999999999996</v>
      </c>
      <c r="F17535" s="775" t="s">
        <v>1114</v>
      </c>
      <c r="G17535" s="775" t="s">
        <v>4235</v>
      </c>
      <c r="H17535" s="775" t="s">
        <v>4235</v>
      </c>
      <c r="I17535" s="775" t="s">
        <v>5392</v>
      </c>
    </row>
    <row r="17536" spans="1:9">
      <c r="A17536" s="1039" t="str">
        <f>Table_wabobpsvr_AzureCalc_AzureCalcRateCard[[#This Row],[ServiceName]]&amp;Table_wabobpsvr_AzureCalc_AzureCalcRateCard[[#This Row],[Price_Level]]&amp;Table_wabobpsvr_AzureCalc_AzureCalcRateCard[[#This Row],[Region]]</f>
        <v>Standard_D12 VM (Windows)B1</v>
      </c>
      <c r="B17536" s="1039">
        <v>1</v>
      </c>
      <c r="C17536" s="1039" t="s">
        <v>680</v>
      </c>
      <c r="D17536" s="1039" t="s">
        <v>175</v>
      </c>
      <c r="E17536" s="1039">
        <v>0.56399999999999995</v>
      </c>
      <c r="F17536" s="1039" t="s">
        <v>1114</v>
      </c>
      <c r="G17536" s="775" t="s">
        <v>4235</v>
      </c>
      <c r="H17536" s="775" t="s">
        <v>4235</v>
      </c>
      <c r="I17536" s="775" t="s">
        <v>5392</v>
      </c>
    </row>
    <row r="17537" spans="1:9">
      <c r="A17537" s="775" t="str">
        <f>Table_wabobpsvr_AzureCalc_AzureCalcRateCard[[#This Row],[ServiceName]]&amp;Table_wabobpsvr_AzureCalc_AzureCalcRateCard[[#This Row],[Price_Level]]&amp;Table_wabobpsvr_AzureCalc_AzureCalcRateCard[[#This Row],[Region]]</f>
        <v>Standard_D12 VM (Windows)C1</v>
      </c>
      <c r="B17537" s="775">
        <v>1</v>
      </c>
      <c r="C17537" s="775" t="s">
        <v>680</v>
      </c>
      <c r="D17537" s="775" t="s">
        <v>177</v>
      </c>
      <c r="E17537" s="775">
        <v>0.54600000000000004</v>
      </c>
      <c r="F17537" s="775" t="s">
        <v>1114</v>
      </c>
      <c r="G17537" s="775" t="s">
        <v>4235</v>
      </c>
      <c r="H17537" s="775" t="s">
        <v>4235</v>
      </c>
      <c r="I17537" s="775" t="s">
        <v>5392</v>
      </c>
    </row>
    <row r="17538" spans="1:9">
      <c r="A17538" s="775" t="str">
        <f>Table_wabobpsvr_AzureCalc_AzureCalcRateCard[[#This Row],[ServiceName]]&amp;Table_wabobpsvr_AzureCalc_AzureCalcRateCard[[#This Row],[Price_Level]]&amp;Table_wabobpsvr_AzureCalc_AzureCalcRateCard[[#This Row],[Region]]</f>
        <v>Standard_D12 VM (Windows)D1</v>
      </c>
      <c r="B17538" s="775">
        <v>1</v>
      </c>
      <c r="C17538" s="775" t="s">
        <v>680</v>
      </c>
      <c r="D17538" s="775" t="s">
        <v>176</v>
      </c>
      <c r="E17538" s="775">
        <v>0.52800000000000002</v>
      </c>
      <c r="F17538" s="775" t="s">
        <v>1114</v>
      </c>
      <c r="G17538" s="775" t="s">
        <v>4235</v>
      </c>
      <c r="H17538" s="775" t="s">
        <v>4235</v>
      </c>
      <c r="I17538" s="775" t="s">
        <v>5392</v>
      </c>
    </row>
    <row r="17539" spans="1:9">
      <c r="A17539" s="775" t="str">
        <f>Table_wabobpsvr_AzureCalc_AzureCalcRateCard[[#This Row],[ServiceName]]&amp;Table_wabobpsvr_AzureCalc_AzureCalcRateCard[[#This Row],[Price_Level]]&amp;Table_wabobpsvr_AzureCalc_AzureCalcRateCard[[#This Row],[Region]]</f>
        <v>Standard_D12 VM (Windows)MOSP4</v>
      </c>
      <c r="B17539" s="775">
        <v>4</v>
      </c>
      <c r="C17539" s="775" t="s">
        <v>680</v>
      </c>
      <c r="D17539" s="775" t="s">
        <v>606</v>
      </c>
      <c r="E17539" s="775">
        <v>0.65200000000000002</v>
      </c>
      <c r="F17539" s="775" t="s">
        <v>1114</v>
      </c>
      <c r="G17539" s="775" t="s">
        <v>4235</v>
      </c>
      <c r="H17539" s="775" t="s">
        <v>4235</v>
      </c>
      <c r="I17539" s="775" t="s">
        <v>5393</v>
      </c>
    </row>
    <row r="17540" spans="1:9">
      <c r="A17540" s="775" t="str">
        <f>Table_wabobpsvr_AzureCalc_AzureCalcRateCard[[#This Row],[ServiceName]]&amp;Table_wabobpsvr_AzureCalc_AzureCalcRateCard[[#This Row],[Price_Level]]&amp;Table_wabobpsvr_AzureCalc_AzureCalcRateCard[[#This Row],[Region]]</f>
        <v>Standard_D12 VM (Windows)A4</v>
      </c>
      <c r="B17540" s="775">
        <v>4</v>
      </c>
      <c r="C17540" s="775" t="s">
        <v>680</v>
      </c>
      <c r="D17540" s="775" t="s">
        <v>174</v>
      </c>
      <c r="E17540" s="775">
        <v>0.63244</v>
      </c>
      <c r="F17540" s="775" t="s">
        <v>1114</v>
      </c>
      <c r="G17540" s="775" t="s">
        <v>4235</v>
      </c>
      <c r="H17540" s="775" t="s">
        <v>4235</v>
      </c>
      <c r="I17540" s="775" t="s">
        <v>5393</v>
      </c>
    </row>
    <row r="17541" spans="1:9">
      <c r="A17541" s="775" t="str">
        <f>Table_wabobpsvr_AzureCalc_AzureCalcRateCard[[#This Row],[ServiceName]]&amp;Table_wabobpsvr_AzureCalc_AzureCalcRateCard[[#This Row],[Price_Level]]&amp;Table_wabobpsvr_AzureCalc_AzureCalcRateCard[[#This Row],[Region]]</f>
        <v>Standard_D12 VM (Windows)B4</v>
      </c>
      <c r="B17541" s="775">
        <v>4</v>
      </c>
      <c r="C17541" s="775" t="s">
        <v>680</v>
      </c>
      <c r="D17541" s="775" t="s">
        <v>175</v>
      </c>
      <c r="E17541" s="775">
        <v>0.61287999999999998</v>
      </c>
      <c r="F17541" s="775" t="s">
        <v>1114</v>
      </c>
      <c r="G17541" s="775" t="s">
        <v>4235</v>
      </c>
      <c r="H17541" s="775" t="s">
        <v>4235</v>
      </c>
      <c r="I17541" s="775" t="s">
        <v>5393</v>
      </c>
    </row>
    <row r="17542" spans="1:9">
      <c r="A17542" s="775" t="str">
        <f>Table_wabobpsvr_AzureCalc_AzureCalcRateCard[[#This Row],[ServiceName]]&amp;Table_wabobpsvr_AzureCalc_AzureCalcRateCard[[#This Row],[Price_Level]]&amp;Table_wabobpsvr_AzureCalc_AzureCalcRateCard[[#This Row],[Region]]</f>
        <v>Standard_D12 VM (Windows)C4</v>
      </c>
      <c r="B17542" s="775">
        <v>4</v>
      </c>
      <c r="C17542" s="775" t="s">
        <v>680</v>
      </c>
      <c r="D17542" s="775" t="s">
        <v>177</v>
      </c>
      <c r="E17542" s="775">
        <v>0.59331999999999996</v>
      </c>
      <c r="F17542" s="775" t="s">
        <v>1114</v>
      </c>
      <c r="G17542" s="775" t="s">
        <v>4235</v>
      </c>
      <c r="H17542" s="775" t="s">
        <v>4235</v>
      </c>
      <c r="I17542" s="775" t="s">
        <v>5393</v>
      </c>
    </row>
    <row r="17543" spans="1:9">
      <c r="A17543" s="775" t="str">
        <f>Table_wabobpsvr_AzureCalc_AzureCalcRateCard[[#This Row],[ServiceName]]&amp;Table_wabobpsvr_AzureCalc_AzureCalcRateCard[[#This Row],[Price_Level]]&amp;Table_wabobpsvr_AzureCalc_AzureCalcRateCard[[#This Row],[Region]]</f>
        <v>Standard_D12 VM (Windows)D4</v>
      </c>
      <c r="B17543" s="775">
        <v>4</v>
      </c>
      <c r="C17543" s="775" t="s">
        <v>680</v>
      </c>
      <c r="D17543" s="775" t="s">
        <v>176</v>
      </c>
      <c r="E17543" s="775">
        <v>0.57376000000000005</v>
      </c>
      <c r="F17543" s="775" t="s">
        <v>1114</v>
      </c>
      <c r="G17543" s="775" t="s">
        <v>4235</v>
      </c>
      <c r="H17543" s="775" t="s">
        <v>4235</v>
      </c>
      <c r="I17543" s="775" t="s">
        <v>5393</v>
      </c>
    </row>
    <row r="17544" spans="1:9">
      <c r="A17544" s="775" t="str">
        <f>Table_wabobpsvr_AzureCalc_AzureCalcRateCard[[#This Row],[ServiceName]]&amp;Table_wabobpsvr_AzureCalc_AzureCalcRateCard[[#This Row],[Price_Level]]&amp;Table_wabobpsvr_AzureCalc_AzureCalcRateCard[[#This Row],[Region]]</f>
        <v>Standard_D12 VM (Windows)MOSP14</v>
      </c>
      <c r="B17544" s="775">
        <v>14</v>
      </c>
      <c r="C17544" s="775" t="s">
        <v>680</v>
      </c>
      <c r="D17544" s="775" t="s">
        <v>606</v>
      </c>
      <c r="E17544" s="775">
        <v>0.75</v>
      </c>
      <c r="F17544" s="775" t="s">
        <v>1114</v>
      </c>
      <c r="G17544" s="775" t="s">
        <v>4235</v>
      </c>
      <c r="H17544" s="775" t="s">
        <v>4235</v>
      </c>
      <c r="I17544" s="775" t="s">
        <v>5394</v>
      </c>
    </row>
    <row r="17545" spans="1:9">
      <c r="A17545" s="775" t="str">
        <f>Table_wabobpsvr_AzureCalc_AzureCalcRateCard[[#This Row],[ServiceName]]&amp;Table_wabobpsvr_AzureCalc_AzureCalcRateCard[[#This Row],[Price_Level]]&amp;Table_wabobpsvr_AzureCalc_AzureCalcRateCard[[#This Row],[Region]]</f>
        <v>Standard_D12 VM (Windows)A14</v>
      </c>
      <c r="B17545" s="775">
        <v>14</v>
      </c>
      <c r="C17545" s="775" t="s">
        <v>680</v>
      </c>
      <c r="D17545" s="775" t="s">
        <v>174</v>
      </c>
      <c r="E17545" s="775">
        <v>0.72750000000000004</v>
      </c>
      <c r="F17545" s="775" t="s">
        <v>1114</v>
      </c>
      <c r="G17545" s="775" t="s">
        <v>4235</v>
      </c>
      <c r="H17545" s="775" t="s">
        <v>4235</v>
      </c>
      <c r="I17545" s="775" t="s">
        <v>5394</v>
      </c>
    </row>
    <row r="17546" spans="1:9">
      <c r="A17546" s="775" t="str">
        <f>Table_wabobpsvr_AzureCalc_AzureCalcRateCard[[#This Row],[ServiceName]]&amp;Table_wabobpsvr_AzureCalc_AzureCalcRateCard[[#This Row],[Price_Level]]&amp;Table_wabobpsvr_AzureCalc_AzureCalcRateCard[[#This Row],[Region]]</f>
        <v>Standard_D12 VM (Windows)B14</v>
      </c>
      <c r="B17546" s="775">
        <v>14</v>
      </c>
      <c r="C17546" s="775" t="s">
        <v>680</v>
      </c>
      <c r="D17546" s="775" t="s">
        <v>175</v>
      </c>
      <c r="E17546" s="775">
        <v>0.70499999999999996</v>
      </c>
      <c r="F17546" s="775" t="s">
        <v>1114</v>
      </c>
      <c r="G17546" s="775" t="s">
        <v>4235</v>
      </c>
      <c r="H17546" s="775" t="s">
        <v>4235</v>
      </c>
      <c r="I17546" s="775" t="s">
        <v>5394</v>
      </c>
    </row>
    <row r="17547" spans="1:9">
      <c r="A17547" s="775" t="str">
        <f>Table_wabobpsvr_AzureCalc_AzureCalcRateCard[[#This Row],[ServiceName]]&amp;Table_wabobpsvr_AzureCalc_AzureCalcRateCard[[#This Row],[Price_Level]]&amp;Table_wabobpsvr_AzureCalc_AzureCalcRateCard[[#This Row],[Region]]</f>
        <v>Standard_D12 VM (Windows)C14</v>
      </c>
      <c r="B17547" s="775">
        <v>14</v>
      </c>
      <c r="C17547" s="775" t="s">
        <v>680</v>
      </c>
      <c r="D17547" s="775" t="s">
        <v>177</v>
      </c>
      <c r="E17547" s="775">
        <v>0.6825</v>
      </c>
      <c r="F17547" s="775" t="s">
        <v>1114</v>
      </c>
      <c r="G17547" s="775" t="s">
        <v>4235</v>
      </c>
      <c r="H17547" s="775" t="s">
        <v>4235</v>
      </c>
      <c r="I17547" s="775" t="s">
        <v>5394</v>
      </c>
    </row>
    <row r="17548" spans="1:9">
      <c r="A17548" s="775" t="str">
        <f>Table_wabobpsvr_AzureCalc_AzureCalcRateCard[[#This Row],[ServiceName]]&amp;Table_wabobpsvr_AzureCalc_AzureCalcRateCard[[#This Row],[Price_Level]]&amp;Table_wabobpsvr_AzureCalc_AzureCalcRateCard[[#This Row],[Region]]</f>
        <v>Standard_D12 VM (Windows)D14</v>
      </c>
      <c r="B17548" s="775">
        <v>14</v>
      </c>
      <c r="C17548" s="775" t="s">
        <v>680</v>
      </c>
      <c r="D17548" s="775" t="s">
        <v>176</v>
      </c>
      <c r="E17548" s="775">
        <v>0.66</v>
      </c>
      <c r="F17548" s="775" t="s">
        <v>1114</v>
      </c>
      <c r="G17548" s="775" t="s">
        <v>4235</v>
      </c>
      <c r="H17548" s="775" t="s">
        <v>4235</v>
      </c>
      <c r="I17548" s="775" t="s">
        <v>5394</v>
      </c>
    </row>
    <row r="17549" spans="1:9">
      <c r="A17549" s="775" t="str">
        <f>Table_wabobpsvr_AzureCalc_AzureCalcRateCard[[#This Row],[ServiceName]]&amp;Table_wabobpsvr_AzureCalc_AzureCalcRateCard[[#This Row],[Price_Level]]&amp;Table_wabobpsvr_AzureCalc_AzureCalcRateCard[[#This Row],[Region]]</f>
        <v>Standard_D12 VM (Windows)MOSP</v>
      </c>
      <c r="B17549" s="775"/>
      <c r="C17549" s="775" t="s">
        <v>680</v>
      </c>
      <c r="D17549" s="775" t="s">
        <v>606</v>
      </c>
      <c r="E17549" s="775">
        <v>0.6</v>
      </c>
      <c r="F17549" s="775" t="s">
        <v>1114</v>
      </c>
      <c r="G17549" s="775" t="s">
        <v>4235</v>
      </c>
      <c r="H17549" s="775" t="s">
        <v>4235</v>
      </c>
      <c r="I17549" s="775" t="s">
        <v>5395</v>
      </c>
    </row>
    <row r="17550" spans="1:9">
      <c r="A17550" s="775" t="str">
        <f>Table_wabobpsvr_AzureCalc_AzureCalcRateCard[[#This Row],[ServiceName]]&amp;Table_wabobpsvr_AzureCalc_AzureCalcRateCard[[#This Row],[Price_Level]]&amp;Table_wabobpsvr_AzureCalc_AzureCalcRateCard[[#This Row],[Region]]</f>
        <v>Standard_D12 VM (Windows)A</v>
      </c>
      <c r="B17550" s="775"/>
      <c r="C17550" s="775" t="s">
        <v>680</v>
      </c>
      <c r="D17550" s="775" t="s">
        <v>174</v>
      </c>
      <c r="E17550" s="775">
        <v>0.58199999999999996</v>
      </c>
      <c r="F17550" s="775" t="s">
        <v>1114</v>
      </c>
      <c r="G17550" s="775" t="s">
        <v>3456</v>
      </c>
      <c r="H17550" s="775" t="s">
        <v>3457</v>
      </c>
      <c r="I17550" s="775" t="s">
        <v>5395</v>
      </c>
    </row>
    <row r="17551" spans="1:9">
      <c r="A17551" s="775" t="str">
        <f>Table_wabobpsvr_AzureCalc_AzureCalcRateCard[[#This Row],[ServiceName]]&amp;Table_wabobpsvr_AzureCalc_AzureCalcRateCard[[#This Row],[Price_Level]]&amp;Table_wabobpsvr_AzureCalc_AzureCalcRateCard[[#This Row],[Region]]</f>
        <v>Standard_D12 VM (Windows)B</v>
      </c>
      <c r="B17551" s="775"/>
      <c r="C17551" s="775" t="s">
        <v>680</v>
      </c>
      <c r="D17551" s="775" t="s">
        <v>175</v>
      </c>
      <c r="E17551" s="775">
        <v>0.56399999999999995</v>
      </c>
      <c r="F17551" s="775" t="s">
        <v>1114</v>
      </c>
      <c r="G17551" s="775" t="s">
        <v>3456</v>
      </c>
      <c r="H17551" s="775" t="s">
        <v>3457</v>
      </c>
      <c r="I17551" s="775" t="s">
        <v>5395</v>
      </c>
    </row>
    <row r="17552" spans="1:9">
      <c r="A17552" s="775" t="str">
        <f>Table_wabobpsvr_AzureCalc_AzureCalcRateCard[[#This Row],[ServiceName]]&amp;Table_wabobpsvr_AzureCalc_AzureCalcRateCard[[#This Row],[Price_Level]]&amp;Table_wabobpsvr_AzureCalc_AzureCalcRateCard[[#This Row],[Region]]</f>
        <v>Standard_D12 VM (Windows)C</v>
      </c>
      <c r="B17552" s="775"/>
      <c r="C17552" s="775" t="s">
        <v>680</v>
      </c>
      <c r="D17552" s="775" t="s">
        <v>177</v>
      </c>
      <c r="E17552" s="775">
        <v>0.54600000000000004</v>
      </c>
      <c r="F17552" s="775" t="s">
        <v>1114</v>
      </c>
      <c r="G17552" s="775" t="s">
        <v>3456</v>
      </c>
      <c r="H17552" s="775" t="s">
        <v>3457</v>
      </c>
      <c r="I17552" s="775" t="s">
        <v>5395</v>
      </c>
    </row>
    <row r="17553" spans="1:9">
      <c r="A17553" s="775" t="str">
        <f>Table_wabobpsvr_AzureCalc_AzureCalcRateCard[[#This Row],[ServiceName]]&amp;Table_wabobpsvr_AzureCalc_AzureCalcRateCard[[#This Row],[Price_Level]]&amp;Table_wabobpsvr_AzureCalc_AzureCalcRateCard[[#This Row],[Region]]</f>
        <v>Standard_D12 VM (Windows)D</v>
      </c>
      <c r="B17553" s="775"/>
      <c r="C17553" s="775" t="s">
        <v>680</v>
      </c>
      <c r="D17553" s="775" t="s">
        <v>176</v>
      </c>
      <c r="E17553" s="775">
        <v>0.52800000000000002</v>
      </c>
      <c r="F17553" s="775" t="s">
        <v>1114</v>
      </c>
      <c r="G17553" s="775" t="s">
        <v>3456</v>
      </c>
      <c r="H17553" s="775" t="s">
        <v>3457</v>
      </c>
      <c r="I17553" s="775" t="s">
        <v>5395</v>
      </c>
    </row>
    <row r="17554" spans="1:9">
      <c r="A17554" s="775" t="str">
        <f>Table_wabobpsvr_AzureCalc_AzureCalcRateCard[[#This Row],[ServiceName]]&amp;Table_wabobpsvr_AzureCalc_AzureCalcRateCard[[#This Row],[Price_Level]]&amp;Table_wabobpsvr_AzureCalc_AzureCalcRateCard[[#This Row],[Region]]</f>
        <v>Standard_D13 Cloud ServicesMOSP10</v>
      </c>
      <c r="B17554" s="775">
        <v>10</v>
      </c>
      <c r="C17554" s="775" t="s">
        <v>680</v>
      </c>
      <c r="D17554" s="775" t="s">
        <v>606</v>
      </c>
      <c r="E17554" s="775">
        <v>1.486</v>
      </c>
      <c r="F17554" s="775" t="s">
        <v>1115</v>
      </c>
      <c r="G17554" s="775" t="s">
        <v>4235</v>
      </c>
      <c r="H17554" s="775" t="s">
        <v>4235</v>
      </c>
      <c r="I17554" s="775" t="s">
        <v>5396</v>
      </c>
    </row>
    <row r="17555" spans="1:9">
      <c r="A17555" s="775" t="str">
        <f>Table_wabobpsvr_AzureCalc_AzureCalcRateCard[[#This Row],[ServiceName]]&amp;Table_wabobpsvr_AzureCalc_AzureCalcRateCard[[#This Row],[Price_Level]]&amp;Table_wabobpsvr_AzureCalc_AzureCalcRateCard[[#This Row],[Region]]</f>
        <v>Standard_D13 Cloud ServicesA10</v>
      </c>
      <c r="B17555" s="775">
        <v>10</v>
      </c>
      <c r="C17555" s="775" t="s">
        <v>680</v>
      </c>
      <c r="D17555" s="775" t="s">
        <v>174</v>
      </c>
      <c r="E17555" s="775">
        <v>1.4414199999999999</v>
      </c>
      <c r="F17555" s="775" t="s">
        <v>1115</v>
      </c>
      <c r="G17555" s="775" t="s">
        <v>4235</v>
      </c>
      <c r="H17555" s="775" t="s">
        <v>4235</v>
      </c>
      <c r="I17555" s="775" t="s">
        <v>5396</v>
      </c>
    </row>
    <row r="17556" spans="1:9">
      <c r="A17556" s="775" t="str">
        <f>Table_wabobpsvr_AzureCalc_AzureCalcRateCard[[#This Row],[ServiceName]]&amp;Table_wabobpsvr_AzureCalc_AzureCalcRateCard[[#This Row],[Price_Level]]&amp;Table_wabobpsvr_AzureCalc_AzureCalcRateCard[[#This Row],[Region]]</f>
        <v>Standard_D13 Cloud ServicesB10</v>
      </c>
      <c r="B17556" s="775">
        <v>10</v>
      </c>
      <c r="C17556" s="775" t="s">
        <v>680</v>
      </c>
      <c r="D17556" s="775" t="s">
        <v>175</v>
      </c>
      <c r="E17556" s="775">
        <v>1.3968400000000001</v>
      </c>
      <c r="F17556" s="775" t="s">
        <v>1115</v>
      </c>
      <c r="G17556" s="775" t="s">
        <v>4235</v>
      </c>
      <c r="H17556" s="775" t="s">
        <v>4235</v>
      </c>
      <c r="I17556" s="775" t="s">
        <v>5396</v>
      </c>
    </row>
    <row r="17557" spans="1:9">
      <c r="A17557" s="775" t="str">
        <f>Table_wabobpsvr_AzureCalc_AzureCalcRateCard[[#This Row],[ServiceName]]&amp;Table_wabobpsvr_AzureCalc_AzureCalcRateCard[[#This Row],[Price_Level]]&amp;Table_wabobpsvr_AzureCalc_AzureCalcRateCard[[#This Row],[Region]]</f>
        <v>Standard_D13 Cloud ServicesC10</v>
      </c>
      <c r="B17557" s="775">
        <v>10</v>
      </c>
      <c r="C17557" s="775" t="s">
        <v>680</v>
      </c>
      <c r="D17557" s="775" t="s">
        <v>177</v>
      </c>
      <c r="E17557" s="775">
        <v>1.35226</v>
      </c>
      <c r="F17557" s="775" t="s">
        <v>1115</v>
      </c>
      <c r="G17557" s="775" t="s">
        <v>4235</v>
      </c>
      <c r="H17557" s="775" t="s">
        <v>4235</v>
      </c>
      <c r="I17557" s="775" t="s">
        <v>5396</v>
      </c>
    </row>
    <row r="17558" spans="1:9">
      <c r="A17558" s="775" t="str">
        <f>Table_wabobpsvr_AzureCalc_AzureCalcRateCard[[#This Row],[ServiceName]]&amp;Table_wabobpsvr_AzureCalc_AzureCalcRateCard[[#This Row],[Price_Level]]&amp;Table_wabobpsvr_AzureCalc_AzureCalcRateCard[[#This Row],[Region]]</f>
        <v>Standard_D13 Cloud ServicesD10</v>
      </c>
      <c r="B17558" s="775">
        <v>10</v>
      </c>
      <c r="C17558" s="775" t="s">
        <v>680</v>
      </c>
      <c r="D17558" s="775" t="s">
        <v>176</v>
      </c>
      <c r="E17558" s="775">
        <v>1.30768</v>
      </c>
      <c r="F17558" s="775" t="s">
        <v>1115</v>
      </c>
      <c r="G17558" s="775" t="s">
        <v>4235</v>
      </c>
      <c r="H17558" s="775" t="s">
        <v>4235</v>
      </c>
      <c r="I17558" s="775" t="s">
        <v>5396</v>
      </c>
    </row>
    <row r="17559" spans="1:9">
      <c r="A17559" s="775" t="str">
        <f>Table_wabobpsvr_AzureCalc_AzureCalcRateCard[[#This Row],[ServiceName]]&amp;Table_wabobpsvr_AzureCalc_AzureCalcRateCard[[#This Row],[Price_Level]]&amp;Table_wabobpsvr_AzureCalc_AzureCalcRateCard[[#This Row],[Region]]</f>
        <v>Standard_D13 Cloud ServicesMOSP9</v>
      </c>
      <c r="B17559" s="775">
        <v>9</v>
      </c>
      <c r="C17559" s="775" t="s">
        <v>680</v>
      </c>
      <c r="D17559" s="775" t="s">
        <v>606</v>
      </c>
      <c r="E17559" s="775">
        <v>1.292</v>
      </c>
      <c r="F17559" s="775" t="s">
        <v>1115</v>
      </c>
      <c r="G17559" s="775" t="s">
        <v>4235</v>
      </c>
      <c r="H17559" s="775" t="s">
        <v>4235</v>
      </c>
      <c r="I17559" s="775" t="s">
        <v>5397</v>
      </c>
    </row>
    <row r="17560" spans="1:9">
      <c r="A17560" s="775" t="str">
        <f>Table_wabobpsvr_AzureCalc_AzureCalcRateCard[[#This Row],[ServiceName]]&amp;Table_wabobpsvr_AzureCalc_AzureCalcRateCard[[#This Row],[Price_Level]]&amp;Table_wabobpsvr_AzureCalc_AzureCalcRateCard[[#This Row],[Region]]</f>
        <v>Standard_D13 Cloud ServicesA9</v>
      </c>
      <c r="B17560" s="775">
        <v>9</v>
      </c>
      <c r="C17560" s="775" t="s">
        <v>680</v>
      </c>
      <c r="D17560" s="775" t="s">
        <v>174</v>
      </c>
      <c r="E17560" s="775">
        <v>1.2532399999999999</v>
      </c>
      <c r="F17560" s="775" t="s">
        <v>1115</v>
      </c>
      <c r="G17560" s="775" t="s">
        <v>4235</v>
      </c>
      <c r="H17560" s="775" t="s">
        <v>4235</v>
      </c>
      <c r="I17560" s="775" t="s">
        <v>5397</v>
      </c>
    </row>
    <row r="17561" spans="1:9">
      <c r="A17561" s="775" t="str">
        <f>Table_wabobpsvr_AzureCalc_AzureCalcRateCard[[#This Row],[ServiceName]]&amp;Table_wabobpsvr_AzureCalc_AzureCalcRateCard[[#This Row],[Price_Level]]&amp;Table_wabobpsvr_AzureCalc_AzureCalcRateCard[[#This Row],[Region]]</f>
        <v>Standard_D13 Cloud ServicesB9</v>
      </c>
      <c r="B17561" s="775">
        <v>9</v>
      </c>
      <c r="C17561" s="775" t="s">
        <v>680</v>
      </c>
      <c r="D17561" s="775" t="s">
        <v>175</v>
      </c>
      <c r="E17561" s="775">
        <v>1.21448</v>
      </c>
      <c r="F17561" s="775" t="s">
        <v>1115</v>
      </c>
      <c r="G17561" s="775" t="s">
        <v>4235</v>
      </c>
      <c r="H17561" s="775" t="s">
        <v>4235</v>
      </c>
      <c r="I17561" s="775" t="s">
        <v>5397</v>
      </c>
    </row>
    <row r="17562" spans="1:9">
      <c r="A17562" s="775" t="str">
        <f>Table_wabobpsvr_AzureCalc_AzureCalcRateCard[[#This Row],[ServiceName]]&amp;Table_wabobpsvr_AzureCalc_AzureCalcRateCard[[#This Row],[Price_Level]]&amp;Table_wabobpsvr_AzureCalc_AzureCalcRateCard[[#This Row],[Region]]</f>
        <v>Standard_D13 Cloud ServicesC9</v>
      </c>
      <c r="B17562" s="775">
        <v>9</v>
      </c>
      <c r="C17562" s="775" t="s">
        <v>680</v>
      </c>
      <c r="D17562" s="775" t="s">
        <v>177</v>
      </c>
      <c r="E17562" s="775">
        <v>1.1757200000000001</v>
      </c>
      <c r="F17562" s="775" t="s">
        <v>1115</v>
      </c>
      <c r="G17562" s="775" t="s">
        <v>4235</v>
      </c>
      <c r="H17562" s="775" t="s">
        <v>4235</v>
      </c>
      <c r="I17562" s="775" t="s">
        <v>5397</v>
      </c>
    </row>
    <row r="17563" spans="1:9">
      <c r="A17563" s="775" t="str">
        <f>Table_wabobpsvr_AzureCalc_AzureCalcRateCard[[#This Row],[ServiceName]]&amp;Table_wabobpsvr_AzureCalc_AzureCalcRateCard[[#This Row],[Price_Level]]&amp;Table_wabobpsvr_AzureCalc_AzureCalcRateCard[[#This Row],[Region]]</f>
        <v>Standard_D13 Cloud ServicesD9</v>
      </c>
      <c r="B17563" s="775">
        <v>9</v>
      </c>
      <c r="C17563" s="775" t="s">
        <v>680</v>
      </c>
      <c r="D17563" s="775" t="s">
        <v>176</v>
      </c>
      <c r="E17563" s="775">
        <v>1.13696</v>
      </c>
      <c r="F17563" s="775" t="s">
        <v>1115</v>
      </c>
      <c r="G17563" s="775" t="s">
        <v>4235</v>
      </c>
      <c r="H17563" s="775" t="s">
        <v>4235</v>
      </c>
      <c r="I17563" s="775" t="s">
        <v>5397</v>
      </c>
    </row>
    <row r="17564" spans="1:9">
      <c r="A17564" s="775" t="str">
        <f>Table_wabobpsvr_AzureCalc_AzureCalcRateCard[[#This Row],[ServiceName]]&amp;Table_wabobpsvr_AzureCalc_AzureCalcRateCard[[#This Row],[Price_Level]]&amp;Table_wabobpsvr_AzureCalc_AzureCalcRateCard[[#This Row],[Region]]</f>
        <v>Streaming UnitsMOSP11</v>
      </c>
      <c r="B17564" s="775">
        <v>11</v>
      </c>
      <c r="C17564" s="775" t="s">
        <v>4235</v>
      </c>
      <c r="D17564" s="775" t="s">
        <v>606</v>
      </c>
      <c r="E17564" s="775">
        <v>999999</v>
      </c>
      <c r="F17564" s="775" t="s">
        <v>1307</v>
      </c>
      <c r="G17564" s="775" t="s">
        <v>4235</v>
      </c>
      <c r="H17564" s="775" t="s">
        <v>4235</v>
      </c>
      <c r="I17564" s="775" t="s">
        <v>4235</v>
      </c>
    </row>
    <row r="17565" spans="1:9">
      <c r="A17565" s="775" t="str">
        <f>Table_wabobpsvr_AzureCalc_AzureCalcRateCard[[#This Row],[ServiceName]]&amp;Table_wabobpsvr_AzureCalc_AzureCalcRateCard[[#This Row],[Price_Level]]&amp;Table_wabobpsvr_AzureCalc_AzureCalcRateCard[[#This Row],[Region]]</f>
        <v>Streaming UnitsA11</v>
      </c>
      <c r="B17565" s="775">
        <v>11</v>
      </c>
      <c r="C17565" s="775" t="s">
        <v>4235</v>
      </c>
      <c r="D17565" s="775" t="s">
        <v>174</v>
      </c>
      <c r="E17565" s="775">
        <v>999999</v>
      </c>
      <c r="F17565" s="775" t="s">
        <v>1307</v>
      </c>
      <c r="G17565" s="775" t="s">
        <v>4235</v>
      </c>
      <c r="H17565" s="775" t="s">
        <v>4235</v>
      </c>
      <c r="I17565" s="775" t="s">
        <v>4235</v>
      </c>
    </row>
    <row r="17566" spans="1:9">
      <c r="A17566" s="775" t="str">
        <f>Table_wabobpsvr_AzureCalc_AzureCalcRateCard[[#This Row],[ServiceName]]&amp;Table_wabobpsvr_AzureCalc_AzureCalcRateCard[[#This Row],[Price_Level]]&amp;Table_wabobpsvr_AzureCalc_AzureCalcRateCard[[#This Row],[Region]]</f>
        <v>Streaming UnitsB11</v>
      </c>
      <c r="B17566" s="775">
        <v>11</v>
      </c>
      <c r="C17566" s="775" t="s">
        <v>4235</v>
      </c>
      <c r="D17566" s="775" t="s">
        <v>175</v>
      </c>
      <c r="E17566" s="775">
        <v>999999</v>
      </c>
      <c r="F17566" s="775" t="s">
        <v>1307</v>
      </c>
      <c r="G17566" s="775" t="s">
        <v>4235</v>
      </c>
      <c r="H17566" s="775" t="s">
        <v>4235</v>
      </c>
      <c r="I17566" s="775" t="s">
        <v>4235</v>
      </c>
    </row>
    <row r="17567" spans="1:9">
      <c r="A17567" s="775" t="str">
        <f>Table_wabobpsvr_AzureCalc_AzureCalcRateCard[[#This Row],[ServiceName]]&amp;Table_wabobpsvr_AzureCalc_AzureCalcRateCard[[#This Row],[Price_Level]]&amp;Table_wabobpsvr_AzureCalc_AzureCalcRateCard[[#This Row],[Region]]</f>
        <v>Standard_D5_v2 VM (Windows)B6</v>
      </c>
      <c r="B17567" s="775">
        <v>6</v>
      </c>
      <c r="C17567" s="775" t="s">
        <v>87</v>
      </c>
      <c r="D17567" s="775" t="s">
        <v>175</v>
      </c>
      <c r="E17567" s="775">
        <v>2.33684</v>
      </c>
      <c r="F17567" s="775" t="s">
        <v>8081</v>
      </c>
      <c r="G17567" s="775" t="s">
        <v>4235</v>
      </c>
      <c r="H17567" s="775" t="s">
        <v>4235</v>
      </c>
      <c r="I17567" s="775" t="s">
        <v>7867</v>
      </c>
    </row>
    <row r="17568" spans="1:9">
      <c r="A17568" s="775" t="str">
        <f>Table_wabobpsvr_AzureCalc_AzureCalcRateCard[[#This Row],[ServiceName]]&amp;Table_wabobpsvr_AzureCalc_AzureCalcRateCard[[#This Row],[Price_Level]]&amp;Table_wabobpsvr_AzureCalc_AzureCalcRateCard[[#This Row],[Region]]</f>
        <v>Standard_D13_v2 VM (Non-Windows)D1</v>
      </c>
      <c r="B17568" s="775">
        <v>1</v>
      </c>
      <c r="C17568" s="775" t="s">
        <v>87</v>
      </c>
      <c r="D17568" s="775" t="s">
        <v>176</v>
      </c>
      <c r="E17568" s="775">
        <v>0.70840000000000003</v>
      </c>
      <c r="F17568" s="775" t="s">
        <v>8093</v>
      </c>
      <c r="G17568" s="775" t="s">
        <v>4235</v>
      </c>
      <c r="H17568" s="775" t="s">
        <v>4235</v>
      </c>
      <c r="I17568" s="775" t="s">
        <v>8226</v>
      </c>
    </row>
    <row r="17569" spans="1:9">
      <c r="A17569" s="775" t="str">
        <f>Table_wabobpsvr_AzureCalc_AzureCalcRateCard[[#This Row],[ServiceName]]&amp;Table_wabobpsvr_AzureCalc_AzureCalcRateCard[[#This Row],[Price_Level]]&amp;Table_wabobpsvr_AzureCalc_AzureCalcRateCard[[#This Row],[Region]]</f>
        <v>Premium CDN Data Transfer - Zone 3 - Tier 3MOSP</v>
      </c>
      <c r="B17569" s="775"/>
      <c r="C17569" s="775" t="s">
        <v>9</v>
      </c>
      <c r="D17569" s="775" t="s">
        <v>606</v>
      </c>
      <c r="E17569" s="775">
        <v>0.36</v>
      </c>
      <c r="F17569" s="775" t="s">
        <v>8417</v>
      </c>
      <c r="G17569" s="775"/>
      <c r="H17569" s="775"/>
      <c r="I17569" s="775" t="s">
        <v>8182</v>
      </c>
    </row>
    <row r="17570" spans="1:9">
      <c r="A17570" s="775" t="str">
        <f>Table_wabobpsvr_AzureCalc_AzureCalcRateCard[[#This Row],[ServiceName]]&amp;Table_wabobpsvr_AzureCalc_AzureCalcRateCard[[#This Row],[Price_Level]]&amp;Table_wabobpsvr_AzureCalc_AzureCalcRateCard[[#This Row],[Region]]</f>
        <v>S3 DocumentDB HoursMOSP13</v>
      </c>
      <c r="B17570" s="775">
        <v>13</v>
      </c>
      <c r="C17570" s="775" t="s">
        <v>87</v>
      </c>
      <c r="D17570" s="775" t="s">
        <v>606</v>
      </c>
      <c r="E17570" s="775">
        <v>999999</v>
      </c>
      <c r="F17570" s="775" t="s">
        <v>4326</v>
      </c>
      <c r="G17570" s="775"/>
      <c r="H17570" s="775"/>
      <c r="I17570" s="775"/>
    </row>
    <row r="17571" spans="1:9">
      <c r="A17571" s="775" t="str">
        <f>Table_wabobpsvr_AzureCalc_AzureCalcRateCard[[#This Row],[ServiceName]]&amp;Table_wabobpsvr_AzureCalc_AzureCalcRateCard[[#This Row],[Price_Level]]&amp;Table_wabobpsvr_AzureCalc_AzureCalcRateCard[[#This Row],[Region]]</f>
        <v>S3 DocumentDB HoursA13</v>
      </c>
      <c r="B17571" s="775">
        <v>13</v>
      </c>
      <c r="C17571" s="775" t="s">
        <v>87</v>
      </c>
      <c r="D17571" s="775" t="s">
        <v>174</v>
      </c>
      <c r="E17571" s="775">
        <v>999999</v>
      </c>
      <c r="F17571" s="775" t="s">
        <v>4326</v>
      </c>
      <c r="G17571" s="775"/>
      <c r="H17571" s="775"/>
      <c r="I17571" s="775"/>
    </row>
    <row r="17572" spans="1:9">
      <c r="A17572" s="775" t="str">
        <f>Table_wabobpsvr_AzureCalc_AzureCalcRateCard[[#This Row],[ServiceName]]&amp;Table_wabobpsvr_AzureCalc_AzureCalcRateCard[[#This Row],[Price_Level]]&amp;Table_wabobpsvr_AzureCalc_AzureCalcRateCard[[#This Row],[Region]]</f>
        <v>S3 DocumentDB HoursB13</v>
      </c>
      <c r="B17572" s="775">
        <v>13</v>
      </c>
      <c r="C17572" s="775" t="s">
        <v>87</v>
      </c>
      <c r="D17572" s="775" t="s">
        <v>175</v>
      </c>
      <c r="E17572" s="775">
        <v>999999</v>
      </c>
      <c r="F17572" s="775" t="s">
        <v>4326</v>
      </c>
      <c r="G17572" s="775"/>
      <c r="H17572" s="775"/>
      <c r="I17572" s="775"/>
    </row>
    <row r="17573" spans="1:9">
      <c r="A17573" s="775" t="str">
        <f>Table_wabobpsvr_AzureCalc_AzureCalcRateCard[[#This Row],[ServiceName]]&amp;Table_wabobpsvr_AzureCalc_AzureCalcRateCard[[#This Row],[Price_Level]]&amp;Table_wabobpsvr_AzureCalc_AzureCalcRateCard[[#This Row],[Region]]</f>
        <v>S3 DocumentDB HoursC13</v>
      </c>
      <c r="B17573" s="775">
        <v>13</v>
      </c>
      <c r="C17573" s="775" t="s">
        <v>87</v>
      </c>
      <c r="D17573" s="775" t="s">
        <v>177</v>
      </c>
      <c r="E17573" s="775">
        <v>999999</v>
      </c>
      <c r="F17573" s="775" t="s">
        <v>4326</v>
      </c>
      <c r="G17573" s="775"/>
      <c r="H17573" s="775"/>
      <c r="I17573" s="775"/>
    </row>
    <row r="17574" spans="1:9">
      <c r="A17574" s="775" t="str">
        <f>Table_wabobpsvr_AzureCalc_AzureCalcRateCard[[#This Row],[ServiceName]]&amp;Table_wabobpsvr_AzureCalc_AzureCalcRateCard[[#This Row],[Price_Level]]&amp;Table_wabobpsvr_AzureCalc_AzureCalcRateCard[[#This Row],[Region]]</f>
        <v>A11 VM (Windows)C11</v>
      </c>
      <c r="B17574" s="775">
        <v>11</v>
      </c>
      <c r="C17574" s="775" t="s">
        <v>87</v>
      </c>
      <c r="D17574" s="775" t="s">
        <v>177</v>
      </c>
      <c r="E17574" s="775">
        <v>2.5516399999999999</v>
      </c>
      <c r="F17574" s="775" t="s">
        <v>1222</v>
      </c>
      <c r="G17574" s="775" t="s">
        <v>4371</v>
      </c>
      <c r="H17574" s="775" t="s">
        <v>4372</v>
      </c>
      <c r="I17574" s="775" t="s">
        <v>5583</v>
      </c>
    </row>
    <row r="17575" spans="1:9">
      <c r="A17575" s="775" t="str">
        <f>Table_wabobpsvr_AzureCalc_AzureCalcRateCard[[#This Row],[ServiceName]]&amp;Table_wabobpsvr_AzureCalc_AzureCalcRateCard[[#This Row],[Price_Level]]&amp;Table_wabobpsvr_AzureCalc_AzureCalcRateCard[[#This Row],[Region]]</f>
        <v>S3 DocumentDB HoursD13</v>
      </c>
      <c r="B17575" s="775">
        <v>13</v>
      </c>
      <c r="C17575" s="775" t="s">
        <v>87</v>
      </c>
      <c r="D17575" s="775" t="s">
        <v>176</v>
      </c>
      <c r="E17575" s="775">
        <v>999999</v>
      </c>
      <c r="F17575" s="775" t="s">
        <v>4326</v>
      </c>
      <c r="G17575" s="775"/>
      <c r="H17575" s="775"/>
      <c r="I17575" s="775"/>
    </row>
    <row r="17576" spans="1:9">
      <c r="A17576" s="775" t="str">
        <f>Table_wabobpsvr_AzureCalc_AzureCalcRateCard[[#This Row],[ServiceName]]&amp;Table_wabobpsvr_AzureCalc_AzureCalcRateCard[[#This Row],[Price_Level]]&amp;Table_wabobpsvr_AzureCalc_AzureCalcRateCard[[#This Row],[Region]]</f>
        <v>A5 VM (Windows)B15</v>
      </c>
      <c r="B17576" s="775">
        <v>15</v>
      </c>
      <c r="C17576" s="775" t="s">
        <v>87</v>
      </c>
      <c r="D17576" s="775" t="s">
        <v>175</v>
      </c>
      <c r="E17576" s="775">
        <v>0.24429999999999999</v>
      </c>
      <c r="F17576" s="775" t="s">
        <v>690</v>
      </c>
      <c r="G17576" s="775" t="s">
        <v>2797</v>
      </c>
      <c r="H17576" s="775" t="s">
        <v>2798</v>
      </c>
      <c r="I17576" s="775" t="s">
        <v>5540</v>
      </c>
    </row>
    <row r="17577" spans="1:9">
      <c r="A17577" s="775" t="str">
        <f>Table_wabobpsvr_AzureCalc_AzureCalcRateCard[[#This Row],[ServiceName]]&amp;Table_wabobpsvr_AzureCalc_AzureCalcRateCard[[#This Row],[Price_Level]]&amp;Table_wabobpsvr_AzureCalc_AzureCalcRateCard[[#This Row],[Region]]</f>
        <v>A5 VM (Windows)C15</v>
      </c>
      <c r="B17577" s="775">
        <v>15</v>
      </c>
      <c r="C17577" s="775" t="s">
        <v>87</v>
      </c>
      <c r="D17577" s="775" t="s">
        <v>177</v>
      </c>
      <c r="E17577" s="775">
        <v>0.23383000000000001</v>
      </c>
      <c r="F17577" s="775" t="s">
        <v>690</v>
      </c>
      <c r="G17577" s="775" t="s">
        <v>2797</v>
      </c>
      <c r="H17577" s="775" t="s">
        <v>2798</v>
      </c>
      <c r="I17577" s="775" t="s">
        <v>5540</v>
      </c>
    </row>
    <row r="17578" spans="1:9">
      <c r="A17578" s="775" t="str">
        <f>Table_wabobpsvr_AzureCalc_AzureCalcRateCard[[#This Row],[ServiceName]]&amp;Table_wabobpsvr_AzureCalc_AzureCalcRateCard[[#This Row],[Price_Level]]&amp;Table_wabobpsvr_AzureCalc_AzureCalcRateCard[[#This Row],[Region]]</f>
        <v>A5 VM (Windows)D15</v>
      </c>
      <c r="B17578" s="775">
        <v>15</v>
      </c>
      <c r="C17578" s="775" t="s">
        <v>87</v>
      </c>
      <c r="D17578" s="775" t="s">
        <v>176</v>
      </c>
      <c r="E17578" s="775">
        <v>0.22336</v>
      </c>
      <c r="F17578" s="775" t="s">
        <v>690</v>
      </c>
      <c r="G17578" s="775" t="s">
        <v>2797</v>
      </c>
      <c r="H17578" s="775" t="s">
        <v>2798</v>
      </c>
      <c r="I17578" s="775" t="s">
        <v>5540</v>
      </c>
    </row>
    <row r="17579" spans="1:9">
      <c r="A17579" s="775" t="str">
        <f>Table_wabobpsvr_AzureCalc_AzureCalcRateCard[[#This Row],[ServiceName]]&amp;Table_wabobpsvr_AzureCalc_AzureCalcRateCard[[#This Row],[Price_Level]]&amp;Table_wabobpsvr_AzureCalc_AzureCalcRateCard[[#This Row],[Region]]</f>
        <v>A6 VM (Non-Windows)MOSP15</v>
      </c>
      <c r="B17579" s="775">
        <v>15</v>
      </c>
      <c r="C17579" s="775" t="s">
        <v>87</v>
      </c>
      <c r="D17579" s="775" t="s">
        <v>606</v>
      </c>
      <c r="E17579" s="775">
        <v>0.55600000000000005</v>
      </c>
      <c r="F17579" s="775" t="s">
        <v>692</v>
      </c>
      <c r="G17579" s="775" t="s">
        <v>4235</v>
      </c>
      <c r="H17579" s="775" t="s">
        <v>4235</v>
      </c>
      <c r="I17579" s="775" t="s">
        <v>5541</v>
      </c>
    </row>
    <row r="17580" spans="1:9">
      <c r="A17580" s="775" t="str">
        <f>Table_wabobpsvr_AzureCalc_AzureCalcRateCard[[#This Row],[ServiceName]]&amp;Table_wabobpsvr_AzureCalc_AzureCalcRateCard[[#This Row],[Price_Level]]&amp;Table_wabobpsvr_AzureCalc_AzureCalcRateCard[[#This Row],[Region]]</f>
        <v>A6 VM (Non-Windows)A15</v>
      </c>
      <c r="B17580" s="775">
        <v>15</v>
      </c>
      <c r="C17580" s="775" t="s">
        <v>87</v>
      </c>
      <c r="D17580" s="775" t="s">
        <v>174</v>
      </c>
      <c r="E17580" s="775">
        <v>0.40588000000000002</v>
      </c>
      <c r="F17580" s="775" t="s">
        <v>692</v>
      </c>
      <c r="G17580" s="775" t="s">
        <v>2880</v>
      </c>
      <c r="H17580" s="775" t="s">
        <v>2881</v>
      </c>
      <c r="I17580" s="775" t="s">
        <v>5541</v>
      </c>
    </row>
    <row r="17581" spans="1:9">
      <c r="A17581" s="775" t="str">
        <f>Table_wabobpsvr_AzureCalc_AzureCalcRateCard[[#This Row],[ServiceName]]&amp;Table_wabobpsvr_AzureCalc_AzureCalcRateCard[[#This Row],[Price_Level]]&amp;Table_wabobpsvr_AzureCalc_AzureCalcRateCard[[#This Row],[Region]]</f>
        <v>A6 VM (Non-Windows)B15</v>
      </c>
      <c r="B17581" s="775">
        <v>15</v>
      </c>
      <c r="C17581" s="775" t="s">
        <v>87</v>
      </c>
      <c r="D17581" s="775" t="s">
        <v>175</v>
      </c>
      <c r="E17581" s="775">
        <v>0.38919999999999999</v>
      </c>
      <c r="F17581" s="775" t="s">
        <v>692</v>
      </c>
      <c r="G17581" s="775" t="s">
        <v>2880</v>
      </c>
      <c r="H17581" s="775" t="s">
        <v>2881</v>
      </c>
      <c r="I17581" s="775" t="s">
        <v>5541</v>
      </c>
    </row>
    <row r="17582" spans="1:9">
      <c r="A17582" s="775" t="str">
        <f>Table_wabobpsvr_AzureCalc_AzureCalcRateCard[[#This Row],[ServiceName]]&amp;Table_wabobpsvr_AzureCalc_AzureCalcRateCard[[#This Row],[Price_Level]]&amp;Table_wabobpsvr_AzureCalc_AzureCalcRateCard[[#This Row],[Region]]</f>
        <v>A6 VM (Non-Windows)C15</v>
      </c>
      <c r="B17582" s="775">
        <v>15</v>
      </c>
      <c r="C17582" s="775" t="s">
        <v>87</v>
      </c>
      <c r="D17582" s="775" t="s">
        <v>177</v>
      </c>
      <c r="E17582" s="775">
        <v>0.37252000000000002</v>
      </c>
      <c r="F17582" s="775" t="s">
        <v>692</v>
      </c>
      <c r="G17582" s="775" t="s">
        <v>2880</v>
      </c>
      <c r="H17582" s="775" t="s">
        <v>2881</v>
      </c>
      <c r="I17582" s="775" t="s">
        <v>5541</v>
      </c>
    </row>
    <row r="17583" spans="1:9">
      <c r="A17583" s="775" t="str">
        <f>Table_wabobpsvr_AzureCalc_AzureCalcRateCard[[#This Row],[ServiceName]]&amp;Table_wabobpsvr_AzureCalc_AzureCalcRateCard[[#This Row],[Price_Level]]&amp;Table_wabobpsvr_AzureCalc_AzureCalcRateCard[[#This Row],[Region]]</f>
        <v>A6 VM (Non-Windows)D15</v>
      </c>
      <c r="B17583" s="775">
        <v>15</v>
      </c>
      <c r="C17583" s="775" t="s">
        <v>87</v>
      </c>
      <c r="D17583" s="775" t="s">
        <v>176</v>
      </c>
      <c r="E17583" s="775">
        <v>0.35583999999999999</v>
      </c>
      <c r="F17583" s="775" t="s">
        <v>692</v>
      </c>
      <c r="G17583" s="775" t="s">
        <v>2880</v>
      </c>
      <c r="H17583" s="775" t="s">
        <v>2881</v>
      </c>
      <c r="I17583" s="775" t="s">
        <v>5541</v>
      </c>
    </row>
    <row r="17584" spans="1:9">
      <c r="A17584" s="775" t="str">
        <f>Table_wabobpsvr_AzureCalc_AzureCalcRateCard[[#This Row],[ServiceName]]&amp;Table_wabobpsvr_AzureCalc_AzureCalcRateCard[[#This Row],[Price_Level]]&amp;Table_wabobpsvr_AzureCalc_AzureCalcRateCard[[#This Row],[Region]]</f>
        <v>A6 VM (Windows)MOSP15</v>
      </c>
      <c r="B17584" s="775">
        <v>15</v>
      </c>
      <c r="C17584" s="775" t="s">
        <v>87</v>
      </c>
      <c r="D17584" s="775" t="s">
        <v>606</v>
      </c>
      <c r="E17584" s="775">
        <v>0.69799999999999995</v>
      </c>
      <c r="F17584" s="775" t="s">
        <v>693</v>
      </c>
      <c r="G17584" s="775" t="s">
        <v>4235</v>
      </c>
      <c r="H17584" s="775" t="s">
        <v>4235</v>
      </c>
      <c r="I17584" s="775" t="s">
        <v>5542</v>
      </c>
    </row>
    <row r="17585" spans="1:9">
      <c r="A17585" s="775" t="str">
        <f>Table_wabobpsvr_AzureCalc_AzureCalcRateCard[[#This Row],[ServiceName]]&amp;Table_wabobpsvr_AzureCalc_AzureCalcRateCard[[#This Row],[Price_Level]]&amp;Table_wabobpsvr_AzureCalc_AzureCalcRateCard[[#This Row],[Region]]</f>
        <v>A6 VM (Windows)A15</v>
      </c>
      <c r="B17585" s="775">
        <v>15</v>
      </c>
      <c r="C17585" s="775" t="s">
        <v>87</v>
      </c>
      <c r="D17585" s="775" t="s">
        <v>174</v>
      </c>
      <c r="E17585" s="775">
        <v>0.50953999999999999</v>
      </c>
      <c r="F17585" s="775" t="s">
        <v>693</v>
      </c>
      <c r="G17585" s="775" t="s">
        <v>2882</v>
      </c>
      <c r="H17585" s="775" t="s">
        <v>2883</v>
      </c>
      <c r="I17585" s="775" t="s">
        <v>5542</v>
      </c>
    </row>
    <row r="17586" spans="1:9">
      <c r="A17586" s="775" t="str">
        <f>Table_wabobpsvr_AzureCalc_AzureCalcRateCard[[#This Row],[ServiceName]]&amp;Table_wabobpsvr_AzureCalc_AzureCalcRateCard[[#This Row],[Price_Level]]&amp;Table_wabobpsvr_AzureCalc_AzureCalcRateCard[[#This Row],[Region]]</f>
        <v>A6 VM (Windows)B15</v>
      </c>
      <c r="B17586" s="775">
        <v>15</v>
      </c>
      <c r="C17586" s="775" t="s">
        <v>87</v>
      </c>
      <c r="D17586" s="775" t="s">
        <v>175</v>
      </c>
      <c r="E17586" s="775">
        <v>0.48859999999999998</v>
      </c>
      <c r="F17586" s="775" t="s">
        <v>693</v>
      </c>
      <c r="G17586" s="775" t="s">
        <v>2882</v>
      </c>
      <c r="H17586" s="775" t="s">
        <v>2883</v>
      </c>
      <c r="I17586" s="775" t="s">
        <v>5542</v>
      </c>
    </row>
    <row r="17587" spans="1:9">
      <c r="A17587" s="775" t="str">
        <f>Table_wabobpsvr_AzureCalc_AzureCalcRateCard[[#This Row],[ServiceName]]&amp;Table_wabobpsvr_AzureCalc_AzureCalcRateCard[[#This Row],[Price_Level]]&amp;Table_wabobpsvr_AzureCalc_AzureCalcRateCard[[#This Row],[Region]]</f>
        <v>A6 VM (Windows)C15</v>
      </c>
      <c r="B17587" s="775">
        <v>15</v>
      </c>
      <c r="C17587" s="775" t="s">
        <v>87</v>
      </c>
      <c r="D17587" s="775" t="s">
        <v>177</v>
      </c>
      <c r="E17587" s="775">
        <v>0.46766000000000002</v>
      </c>
      <c r="F17587" s="775" t="s">
        <v>693</v>
      </c>
      <c r="G17587" s="775" t="s">
        <v>2882</v>
      </c>
      <c r="H17587" s="775" t="s">
        <v>2883</v>
      </c>
      <c r="I17587" s="775" t="s">
        <v>5542</v>
      </c>
    </row>
    <row r="17588" spans="1:9">
      <c r="A17588" s="775" t="str">
        <f>Table_wabobpsvr_AzureCalc_AzureCalcRateCard[[#This Row],[ServiceName]]&amp;Table_wabobpsvr_AzureCalc_AzureCalcRateCard[[#This Row],[Price_Level]]&amp;Table_wabobpsvr_AzureCalc_AzureCalcRateCard[[#This Row],[Region]]</f>
        <v>A6 VM (Windows)D15</v>
      </c>
      <c r="B17588" s="775">
        <v>15</v>
      </c>
      <c r="C17588" s="775" t="s">
        <v>87</v>
      </c>
      <c r="D17588" s="775" t="s">
        <v>176</v>
      </c>
      <c r="E17588" s="775">
        <v>0.44672000000000001</v>
      </c>
      <c r="F17588" s="775" t="s">
        <v>693</v>
      </c>
      <c r="G17588" s="775" t="s">
        <v>2882</v>
      </c>
      <c r="H17588" s="775" t="s">
        <v>2883</v>
      </c>
      <c r="I17588" s="775" t="s">
        <v>5542</v>
      </c>
    </row>
    <row r="17589" spans="1:9">
      <c r="A17589" s="775" t="str">
        <f>Table_wabobpsvr_AzureCalc_AzureCalcRateCard[[#This Row],[ServiceName]]&amp;Table_wabobpsvr_AzureCalc_AzureCalcRateCard[[#This Row],[Price_Level]]&amp;Table_wabobpsvr_AzureCalc_AzureCalcRateCard[[#This Row],[Region]]</f>
        <v>A7 VM (Non-Windows)MOSP15</v>
      </c>
      <c r="B17589" s="775">
        <v>15</v>
      </c>
      <c r="C17589" s="775" t="s">
        <v>87</v>
      </c>
      <c r="D17589" s="775" t="s">
        <v>606</v>
      </c>
      <c r="E17589" s="775">
        <v>1.1120000000000001</v>
      </c>
      <c r="F17589" s="775" t="s">
        <v>691</v>
      </c>
      <c r="G17589" s="775" t="s">
        <v>4235</v>
      </c>
      <c r="H17589" s="775" t="s">
        <v>4235</v>
      </c>
      <c r="I17589" s="775" t="s">
        <v>5543</v>
      </c>
    </row>
    <row r="17590" spans="1:9">
      <c r="A17590" s="775" t="str">
        <f>Table_wabobpsvr_AzureCalc_AzureCalcRateCard[[#This Row],[ServiceName]]&amp;Table_wabobpsvr_AzureCalc_AzureCalcRateCard[[#This Row],[Price_Level]]&amp;Table_wabobpsvr_AzureCalc_AzureCalcRateCard[[#This Row],[Region]]</f>
        <v>A7 VM (Non-Windows)A15</v>
      </c>
      <c r="B17590" s="775">
        <v>15</v>
      </c>
      <c r="C17590" s="775" t="s">
        <v>87</v>
      </c>
      <c r="D17590" s="775" t="s">
        <v>174</v>
      </c>
      <c r="E17590" s="775">
        <v>0.81176000000000004</v>
      </c>
      <c r="F17590" s="775" t="s">
        <v>691</v>
      </c>
      <c r="G17590" s="775" t="s">
        <v>2884</v>
      </c>
      <c r="H17590" s="775" t="s">
        <v>2885</v>
      </c>
      <c r="I17590" s="775" t="s">
        <v>5543</v>
      </c>
    </row>
    <row r="17591" spans="1:9">
      <c r="A17591" s="775" t="str">
        <f>Table_wabobpsvr_AzureCalc_AzureCalcRateCard[[#This Row],[ServiceName]]&amp;Table_wabobpsvr_AzureCalc_AzureCalcRateCard[[#This Row],[Price_Level]]&amp;Table_wabobpsvr_AzureCalc_AzureCalcRateCard[[#This Row],[Region]]</f>
        <v>A7 VM (Non-Windows)B15</v>
      </c>
      <c r="B17591" s="775">
        <v>15</v>
      </c>
      <c r="C17591" s="775" t="s">
        <v>87</v>
      </c>
      <c r="D17591" s="775" t="s">
        <v>175</v>
      </c>
      <c r="E17591" s="775">
        <v>0.77839999999999998</v>
      </c>
      <c r="F17591" s="775" t="s">
        <v>691</v>
      </c>
      <c r="G17591" s="775" t="s">
        <v>2884</v>
      </c>
      <c r="H17591" s="775" t="s">
        <v>2885</v>
      </c>
      <c r="I17591" s="775" t="s">
        <v>5543</v>
      </c>
    </row>
    <row r="17592" spans="1:9">
      <c r="A17592" s="775" t="str">
        <f>Table_wabobpsvr_AzureCalc_AzureCalcRateCard[[#This Row],[ServiceName]]&amp;Table_wabobpsvr_AzureCalc_AzureCalcRateCard[[#This Row],[Price_Level]]&amp;Table_wabobpsvr_AzureCalc_AzureCalcRateCard[[#This Row],[Region]]</f>
        <v>A7 VM (Non-Windows)C15</v>
      </c>
      <c r="B17592" s="775">
        <v>15</v>
      </c>
      <c r="C17592" s="775" t="s">
        <v>87</v>
      </c>
      <c r="D17592" s="775" t="s">
        <v>177</v>
      </c>
      <c r="E17592" s="775">
        <v>0.74504000000000004</v>
      </c>
      <c r="F17592" s="775" t="s">
        <v>691</v>
      </c>
      <c r="G17592" s="775" t="s">
        <v>2884</v>
      </c>
      <c r="H17592" s="775" t="s">
        <v>2885</v>
      </c>
      <c r="I17592" s="775" t="s">
        <v>5543</v>
      </c>
    </row>
    <row r="17593" spans="1:9">
      <c r="A17593" s="775" t="str">
        <f>Table_wabobpsvr_AzureCalc_AzureCalcRateCard[[#This Row],[ServiceName]]&amp;Table_wabobpsvr_AzureCalc_AzureCalcRateCard[[#This Row],[Price_Level]]&amp;Table_wabobpsvr_AzureCalc_AzureCalcRateCard[[#This Row],[Region]]</f>
        <v>A7 VM (Non-Windows)D15</v>
      </c>
      <c r="B17593" s="775">
        <v>15</v>
      </c>
      <c r="C17593" s="775" t="s">
        <v>87</v>
      </c>
      <c r="D17593" s="775" t="s">
        <v>176</v>
      </c>
      <c r="E17593" s="775">
        <v>0.71167999999999998</v>
      </c>
      <c r="F17593" s="775" t="s">
        <v>691</v>
      </c>
      <c r="G17593" s="775" t="s">
        <v>2884</v>
      </c>
      <c r="H17593" s="775" t="s">
        <v>2885</v>
      </c>
      <c r="I17593" s="775" t="s">
        <v>5543</v>
      </c>
    </row>
    <row r="17594" spans="1:9">
      <c r="A17594" s="775" t="str">
        <f>Table_wabobpsvr_AzureCalc_AzureCalcRateCard[[#This Row],[ServiceName]]&amp;Table_wabobpsvr_AzureCalc_AzureCalcRateCard[[#This Row],[Price_Level]]&amp;Table_wabobpsvr_AzureCalc_AzureCalcRateCard[[#This Row],[Region]]</f>
        <v>A7 VM (Windows)MOSP15</v>
      </c>
      <c r="B17594" s="775">
        <v>15</v>
      </c>
      <c r="C17594" s="775" t="s">
        <v>87</v>
      </c>
      <c r="D17594" s="775" t="s">
        <v>606</v>
      </c>
      <c r="E17594" s="775">
        <v>1.3959999999999999</v>
      </c>
      <c r="F17594" s="775" t="s">
        <v>694</v>
      </c>
      <c r="G17594" s="775" t="s">
        <v>4235</v>
      </c>
      <c r="H17594" s="775" t="s">
        <v>4235</v>
      </c>
      <c r="I17594" s="775" t="s">
        <v>5544</v>
      </c>
    </row>
    <row r="17595" spans="1:9">
      <c r="A17595" s="775" t="str">
        <f>Table_wabobpsvr_AzureCalc_AzureCalcRateCard[[#This Row],[ServiceName]]&amp;Table_wabobpsvr_AzureCalc_AzureCalcRateCard[[#This Row],[Price_Level]]&amp;Table_wabobpsvr_AzureCalc_AzureCalcRateCard[[#This Row],[Region]]</f>
        <v>A7 VM (Windows)A15</v>
      </c>
      <c r="B17595" s="775">
        <v>15</v>
      </c>
      <c r="C17595" s="775" t="s">
        <v>87</v>
      </c>
      <c r="D17595" s="775" t="s">
        <v>174</v>
      </c>
      <c r="E17595" s="775">
        <v>1.01908</v>
      </c>
      <c r="F17595" s="775" t="s">
        <v>694</v>
      </c>
      <c r="G17595" s="775" t="s">
        <v>2886</v>
      </c>
      <c r="H17595" s="775" t="s">
        <v>2887</v>
      </c>
      <c r="I17595" s="775" t="s">
        <v>5544</v>
      </c>
    </row>
    <row r="17596" spans="1:9">
      <c r="A17596" s="775" t="str">
        <f>Table_wabobpsvr_AzureCalc_AzureCalcRateCard[[#This Row],[ServiceName]]&amp;Table_wabobpsvr_AzureCalc_AzureCalcRateCard[[#This Row],[Price_Level]]&amp;Table_wabobpsvr_AzureCalc_AzureCalcRateCard[[#This Row],[Region]]</f>
        <v>A7 VM (Windows)B15</v>
      </c>
      <c r="B17596" s="775">
        <v>15</v>
      </c>
      <c r="C17596" s="775" t="s">
        <v>87</v>
      </c>
      <c r="D17596" s="775" t="s">
        <v>175</v>
      </c>
      <c r="E17596" s="775">
        <v>0.97719999999999996</v>
      </c>
      <c r="F17596" s="775" t="s">
        <v>694</v>
      </c>
      <c r="G17596" s="775" t="s">
        <v>2886</v>
      </c>
      <c r="H17596" s="775" t="s">
        <v>2887</v>
      </c>
      <c r="I17596" s="775" t="s">
        <v>5544</v>
      </c>
    </row>
    <row r="17597" spans="1:9">
      <c r="A17597" s="1039" t="str">
        <f>Table_wabobpsvr_AzureCalc_AzureCalcRateCard[[#This Row],[ServiceName]]&amp;Table_wabobpsvr_AzureCalc_AzureCalcRateCard[[#This Row],[Price_Level]]&amp;Table_wabobpsvr_AzureCalc_AzureCalcRateCard[[#This Row],[Region]]</f>
        <v>A7 VM (Windows)C15</v>
      </c>
      <c r="B17597" s="1039">
        <v>15</v>
      </c>
      <c r="C17597" s="1039" t="s">
        <v>87</v>
      </c>
      <c r="D17597" s="1039" t="s">
        <v>177</v>
      </c>
      <c r="E17597" s="1039">
        <v>0.93532000000000004</v>
      </c>
      <c r="F17597" s="1039" t="s">
        <v>694</v>
      </c>
      <c r="G17597" s="775" t="s">
        <v>2886</v>
      </c>
      <c r="H17597" s="775" t="s">
        <v>2887</v>
      </c>
      <c r="I17597" s="775" t="s">
        <v>5544</v>
      </c>
    </row>
    <row r="17598" spans="1:9">
      <c r="A17598" s="1039" t="str">
        <f>Table_wabobpsvr_AzureCalc_AzureCalcRateCard[[#This Row],[ServiceName]]&amp;Table_wabobpsvr_AzureCalc_AzureCalcRateCard[[#This Row],[Price_Level]]&amp;Table_wabobpsvr_AzureCalc_AzureCalcRateCard[[#This Row],[Region]]</f>
        <v>A7 VM (Windows)D15</v>
      </c>
      <c r="B17598" s="1039">
        <v>15</v>
      </c>
      <c r="C17598" s="1039" t="s">
        <v>87</v>
      </c>
      <c r="D17598" s="1039" t="s">
        <v>176</v>
      </c>
      <c r="E17598" s="1039">
        <v>0.89344000000000001</v>
      </c>
      <c r="F17598" s="1039" t="s">
        <v>694</v>
      </c>
      <c r="G17598" s="775" t="s">
        <v>2886</v>
      </c>
      <c r="H17598" s="775" t="s">
        <v>2887</v>
      </c>
      <c r="I17598" s="775" t="s">
        <v>5544</v>
      </c>
    </row>
    <row r="17599" spans="1:9">
      <c r="A17599" s="775" t="str">
        <f>Table_wabobpsvr_AzureCalc_AzureCalcRateCard[[#This Row],[ServiceName]]&amp;Table_wabobpsvr_AzureCalc_AzureCalcRateCard[[#This Row],[Price_Level]]&amp;Table_wabobpsvr_AzureCalc_AzureCalcRateCard[[#This Row],[Region]]</f>
        <v>A6 HDInsightD12</v>
      </c>
      <c r="B17599" s="775">
        <v>12</v>
      </c>
      <c r="C17599" s="775" t="s">
        <v>87</v>
      </c>
      <c r="D17599" s="775" t="s">
        <v>176</v>
      </c>
      <c r="E17599" s="775">
        <v>0.5101</v>
      </c>
      <c r="F17599" s="775" t="s">
        <v>3413</v>
      </c>
      <c r="G17599" s="775" t="s">
        <v>3629</v>
      </c>
      <c r="H17599" s="775" t="s">
        <v>3630</v>
      </c>
      <c r="I17599" s="775" t="s">
        <v>5510</v>
      </c>
    </row>
    <row r="17600" spans="1:9">
      <c r="A17600" s="775" t="str">
        <f>Table_wabobpsvr_AzureCalc_AzureCalcRateCard[[#This Row],[ServiceName]]&amp;Table_wabobpsvr_AzureCalc_AzureCalcRateCard[[#This Row],[Price_Level]]&amp;Table_wabobpsvr_AzureCalc_AzureCalcRateCard[[#This Row],[Region]]</f>
        <v>A6 HDInsight (Non-Windows)MOSP10</v>
      </c>
      <c r="B17600" s="775">
        <v>10</v>
      </c>
      <c r="C17600" s="775" t="s">
        <v>87</v>
      </c>
      <c r="D17600" s="775" t="s">
        <v>606</v>
      </c>
      <c r="E17600" s="775">
        <v>0.36</v>
      </c>
      <c r="F17600" s="775" t="s">
        <v>3526</v>
      </c>
      <c r="G17600" s="775" t="s">
        <v>4235</v>
      </c>
      <c r="H17600" s="775" t="s">
        <v>4235</v>
      </c>
      <c r="I17600" s="775" t="s">
        <v>5545</v>
      </c>
    </row>
    <row r="17601" spans="1:9">
      <c r="A17601" s="775" t="str">
        <f>Table_wabobpsvr_AzureCalc_AzureCalcRateCard[[#This Row],[ServiceName]]&amp;Table_wabobpsvr_AzureCalc_AzureCalcRateCard[[#This Row],[Price_Level]]&amp;Table_wabobpsvr_AzureCalc_AzureCalcRateCard[[#This Row],[Region]]</f>
        <v>A6 HDInsight (Non-Windows)A10</v>
      </c>
      <c r="B17601" s="775">
        <v>10</v>
      </c>
      <c r="C17601" s="775" t="s">
        <v>87</v>
      </c>
      <c r="D17601" s="775" t="s">
        <v>174</v>
      </c>
      <c r="E17601" s="775">
        <v>0.26279999999999998</v>
      </c>
      <c r="F17601" s="775" t="s">
        <v>3526</v>
      </c>
      <c r="G17601" s="775" t="s">
        <v>3641</v>
      </c>
      <c r="H17601" s="775" t="s">
        <v>3642</v>
      </c>
      <c r="I17601" s="775" t="s">
        <v>5545</v>
      </c>
    </row>
    <row r="17602" spans="1:9">
      <c r="A17602" s="775" t="str">
        <f>Table_wabobpsvr_AzureCalc_AzureCalcRateCard[[#This Row],[ServiceName]]&amp;Table_wabobpsvr_AzureCalc_AzureCalcRateCard[[#This Row],[Price_Level]]&amp;Table_wabobpsvr_AzureCalc_AzureCalcRateCard[[#This Row],[Region]]</f>
        <v>A6 HDInsight (Non-Windows)B10</v>
      </c>
      <c r="B17602" s="775">
        <v>10</v>
      </c>
      <c r="C17602" s="775" t="s">
        <v>87</v>
      </c>
      <c r="D17602" s="775" t="s">
        <v>175</v>
      </c>
      <c r="E17602" s="775">
        <v>0.252</v>
      </c>
      <c r="F17602" s="775" t="s">
        <v>3526</v>
      </c>
      <c r="G17602" s="775" t="s">
        <v>3641</v>
      </c>
      <c r="H17602" s="775" t="s">
        <v>3642</v>
      </c>
      <c r="I17602" s="775" t="s">
        <v>5545</v>
      </c>
    </row>
    <row r="17603" spans="1:9">
      <c r="A17603" s="775" t="str">
        <f>Table_wabobpsvr_AzureCalc_AzureCalcRateCard[[#This Row],[ServiceName]]&amp;Table_wabobpsvr_AzureCalc_AzureCalcRateCard[[#This Row],[Price_Level]]&amp;Table_wabobpsvr_AzureCalc_AzureCalcRateCard[[#This Row],[Region]]</f>
        <v>A6 HDInsight (Non-Windows)C10</v>
      </c>
      <c r="B17603" s="775">
        <v>10</v>
      </c>
      <c r="C17603" s="775" t="s">
        <v>87</v>
      </c>
      <c r="D17603" s="775" t="s">
        <v>177</v>
      </c>
      <c r="E17603" s="775">
        <v>0.2412</v>
      </c>
      <c r="F17603" s="775" t="s">
        <v>3526</v>
      </c>
      <c r="G17603" s="775" t="s">
        <v>3641</v>
      </c>
      <c r="H17603" s="775" t="s">
        <v>3642</v>
      </c>
      <c r="I17603" s="775" t="s">
        <v>5545</v>
      </c>
    </row>
    <row r="17604" spans="1:9">
      <c r="A17604" s="775" t="str">
        <f>Table_wabobpsvr_AzureCalc_AzureCalcRateCard[[#This Row],[ServiceName]]&amp;Table_wabobpsvr_AzureCalc_AzureCalcRateCard[[#This Row],[Price_Level]]&amp;Table_wabobpsvr_AzureCalc_AzureCalcRateCard[[#This Row],[Region]]</f>
        <v>A6 HDInsight (Non-Windows)D10</v>
      </c>
      <c r="B17604" s="775">
        <v>10</v>
      </c>
      <c r="C17604" s="775" t="s">
        <v>87</v>
      </c>
      <c r="D17604" s="775" t="s">
        <v>176</v>
      </c>
      <c r="E17604" s="775">
        <v>0.23039999999999999</v>
      </c>
      <c r="F17604" s="775" t="s">
        <v>3526</v>
      </c>
      <c r="G17604" s="775" t="s">
        <v>3641</v>
      </c>
      <c r="H17604" s="775" t="s">
        <v>3642</v>
      </c>
      <c r="I17604" s="775" t="s">
        <v>5545</v>
      </c>
    </row>
    <row r="17605" spans="1:9">
      <c r="A17605" s="1039" t="str">
        <f>Table_wabobpsvr_AzureCalc_AzureCalcRateCard[[#This Row],[ServiceName]]&amp;Table_wabobpsvr_AzureCalc_AzureCalcRateCard[[#This Row],[Price_Level]]&amp;Table_wabobpsvr_AzureCalc_AzureCalcRateCard[[#This Row],[Region]]</f>
        <v>A6 HDInsight (Non-Windows)D</v>
      </c>
      <c r="B17605" s="1039"/>
      <c r="C17605" s="1039" t="s">
        <v>87</v>
      </c>
      <c r="D17605" s="1039" t="s">
        <v>176</v>
      </c>
      <c r="E17605" s="1039">
        <v>0.22720000000000001</v>
      </c>
      <c r="F17605" s="1039" t="s">
        <v>3526</v>
      </c>
      <c r="G17605" s="775" t="s">
        <v>3527</v>
      </c>
      <c r="H17605" s="775" t="s">
        <v>3528</v>
      </c>
      <c r="I17605" s="775" t="s">
        <v>5164</v>
      </c>
    </row>
    <row r="17606" spans="1:9">
      <c r="A17606" s="775" t="str">
        <f>Table_wabobpsvr_AzureCalc_AzureCalcRateCard[[#This Row],[ServiceName]]&amp;Table_wabobpsvr_AzureCalc_AzureCalcRateCard[[#This Row],[Price_Level]]&amp;Table_wabobpsvr_AzureCalc_AzureCalcRateCard[[#This Row],[Region]]</f>
        <v>Premium Storage - Files (GB)MOSP13</v>
      </c>
      <c r="B17606" s="775">
        <v>13</v>
      </c>
      <c r="C17606" s="775" t="s">
        <v>9</v>
      </c>
      <c r="D17606" s="775" t="s">
        <v>606</v>
      </c>
      <c r="E17606" s="775">
        <v>0.74239999999999995</v>
      </c>
      <c r="F17606" s="775" t="s">
        <v>4500</v>
      </c>
      <c r="G17606" s="775" t="s">
        <v>4235</v>
      </c>
      <c r="H17606" s="775" t="s">
        <v>4235</v>
      </c>
      <c r="I17606" s="775" t="s">
        <v>5546</v>
      </c>
    </row>
    <row r="17607" spans="1:9">
      <c r="A17607" s="775" t="str">
        <f>Table_wabobpsvr_AzureCalc_AzureCalcRateCard[[#This Row],[ServiceName]]&amp;Table_wabobpsvr_AzureCalc_AzureCalcRateCard[[#This Row],[Price_Level]]&amp;Table_wabobpsvr_AzureCalc_AzureCalcRateCard[[#This Row],[Region]]</f>
        <v>A1 HDInsight (Non-Windows)MOSP15</v>
      </c>
      <c r="B17607" s="775">
        <v>15</v>
      </c>
      <c r="C17607" s="775" t="s">
        <v>87</v>
      </c>
      <c r="D17607" s="775" t="s">
        <v>606</v>
      </c>
      <c r="E17607" s="775">
        <v>5.04E-2</v>
      </c>
      <c r="F17607" s="775" t="s">
        <v>3643</v>
      </c>
      <c r="G17607" s="775" t="s">
        <v>4235</v>
      </c>
      <c r="H17607" s="775" t="s">
        <v>4235</v>
      </c>
      <c r="I17607" s="775" t="s">
        <v>5547</v>
      </c>
    </row>
    <row r="17608" spans="1:9">
      <c r="A17608" s="775" t="str">
        <f>Table_wabobpsvr_AzureCalc_AzureCalcRateCard[[#This Row],[ServiceName]]&amp;Table_wabobpsvr_AzureCalc_AzureCalcRateCard[[#This Row],[Price_Level]]&amp;Table_wabobpsvr_AzureCalc_AzureCalcRateCard[[#This Row],[Region]]</f>
        <v>A1 HDInsight (Non-Windows)A15</v>
      </c>
      <c r="B17608" s="775">
        <v>15</v>
      </c>
      <c r="C17608" s="775" t="s">
        <v>87</v>
      </c>
      <c r="D17608" s="775" t="s">
        <v>174</v>
      </c>
      <c r="E17608" s="775">
        <v>3.6799999999999999E-2</v>
      </c>
      <c r="F17608" s="775" t="s">
        <v>3643</v>
      </c>
      <c r="G17608" s="775" t="s">
        <v>3644</v>
      </c>
      <c r="H17608" s="775" t="s">
        <v>3645</v>
      </c>
      <c r="I17608" s="775" t="s">
        <v>5547</v>
      </c>
    </row>
    <row r="17609" spans="1:9">
      <c r="A17609" s="775" t="str">
        <f>Table_wabobpsvr_AzureCalc_AzureCalcRateCard[[#This Row],[ServiceName]]&amp;Table_wabobpsvr_AzureCalc_AzureCalcRateCard[[#This Row],[Price_Level]]&amp;Table_wabobpsvr_AzureCalc_AzureCalcRateCard[[#This Row],[Region]]</f>
        <v>A1 HDInsight (Non-Windows)B15</v>
      </c>
      <c r="B17609" s="775">
        <v>15</v>
      </c>
      <c r="C17609" s="775" t="s">
        <v>87</v>
      </c>
      <c r="D17609" s="775" t="s">
        <v>175</v>
      </c>
      <c r="E17609" s="775">
        <v>3.5299999999999998E-2</v>
      </c>
      <c r="F17609" s="775" t="s">
        <v>3643</v>
      </c>
      <c r="G17609" s="775" t="s">
        <v>3644</v>
      </c>
      <c r="H17609" s="775" t="s">
        <v>3645</v>
      </c>
      <c r="I17609" s="775" t="s">
        <v>5547</v>
      </c>
    </row>
    <row r="17610" spans="1:9">
      <c r="A17610" s="775" t="str">
        <f>Table_wabobpsvr_AzureCalc_AzureCalcRateCard[[#This Row],[ServiceName]]&amp;Table_wabobpsvr_AzureCalc_AzureCalcRateCard[[#This Row],[Price_Level]]&amp;Table_wabobpsvr_AzureCalc_AzureCalcRateCard[[#This Row],[Region]]</f>
        <v>A1 HDInsight (Non-Windows)C15</v>
      </c>
      <c r="B17610" s="775">
        <v>15</v>
      </c>
      <c r="C17610" s="775" t="s">
        <v>87</v>
      </c>
      <c r="D17610" s="775" t="s">
        <v>177</v>
      </c>
      <c r="E17610" s="775">
        <v>3.3799999999999997E-2</v>
      </c>
      <c r="F17610" s="775" t="s">
        <v>3643</v>
      </c>
      <c r="G17610" s="775" t="s">
        <v>3644</v>
      </c>
      <c r="H17610" s="775" t="s">
        <v>3645</v>
      </c>
      <c r="I17610" s="775" t="s">
        <v>5547</v>
      </c>
    </row>
    <row r="17611" spans="1:9">
      <c r="A17611" s="775" t="str">
        <f>Table_wabobpsvr_AzureCalc_AzureCalcRateCard[[#This Row],[ServiceName]]&amp;Table_wabobpsvr_AzureCalc_AzureCalcRateCard[[#This Row],[Price_Level]]&amp;Table_wabobpsvr_AzureCalc_AzureCalcRateCard[[#This Row],[Region]]</f>
        <v>A1 HDInsight (Non-Windows)D15</v>
      </c>
      <c r="B17611" s="775">
        <v>15</v>
      </c>
      <c r="C17611" s="775" t="s">
        <v>87</v>
      </c>
      <c r="D17611" s="775" t="s">
        <v>176</v>
      </c>
      <c r="E17611" s="775">
        <v>3.2300000000000002E-2</v>
      </c>
      <c r="F17611" s="775" t="s">
        <v>3643</v>
      </c>
      <c r="G17611" s="775" t="s">
        <v>3644</v>
      </c>
      <c r="H17611" s="775" t="s">
        <v>3645</v>
      </c>
      <c r="I17611" s="775" t="s">
        <v>5547</v>
      </c>
    </row>
    <row r="17612" spans="1:9">
      <c r="A17612" s="775" t="str">
        <f>Table_wabobpsvr_AzureCalc_AzureCalcRateCard[[#This Row],[ServiceName]]&amp;Table_wabobpsvr_AzureCalc_AzureCalcRateCard[[#This Row],[Price_Level]]&amp;Table_wabobpsvr_AzureCalc_AzureCalcRateCard[[#This Row],[Region]]</f>
        <v>A10 Cloud ServicesC7</v>
      </c>
      <c r="B17612" s="775">
        <v>7</v>
      </c>
      <c r="C17612" s="775" t="s">
        <v>680</v>
      </c>
      <c r="D17612" s="775" t="s">
        <v>177</v>
      </c>
      <c r="E17612" s="775">
        <v>1.72</v>
      </c>
      <c r="F17612" s="775" t="s">
        <v>1221</v>
      </c>
      <c r="G17612" s="775" t="s">
        <v>4309</v>
      </c>
      <c r="H17612" s="775" t="s">
        <v>4310</v>
      </c>
      <c r="I17612" s="775" t="s">
        <v>4729</v>
      </c>
    </row>
    <row r="17613" spans="1:9">
      <c r="A17613" s="775" t="str">
        <f>Table_wabobpsvr_AzureCalc_AzureCalcRateCard[[#This Row],[ServiceName]]&amp;Table_wabobpsvr_AzureCalc_AzureCalcRateCard[[#This Row],[Price_Level]]&amp;Table_wabobpsvr_AzureCalc_AzureCalcRateCard[[#This Row],[Region]]</f>
        <v>SQL DB Standard S0 Secondary Database HoursB16</v>
      </c>
      <c r="B17613" s="775">
        <v>16</v>
      </c>
      <c r="C17613" s="775" t="s">
        <v>87</v>
      </c>
      <c r="D17613" s="775" t="s">
        <v>175</v>
      </c>
      <c r="E17613" s="775">
        <v>1.6167999999999998E-2</v>
      </c>
      <c r="F17613" s="775" t="s">
        <v>1047</v>
      </c>
      <c r="G17613" s="775" t="s">
        <v>2494</v>
      </c>
      <c r="H17613" s="775" t="s">
        <v>2495</v>
      </c>
      <c r="I17613" s="775" t="s">
        <v>4235</v>
      </c>
    </row>
    <row r="17614" spans="1:9">
      <c r="A17614" s="775" t="str">
        <f>Table_wabobpsvr_AzureCalc_AzureCalcRateCard[[#This Row],[ServiceName]]&amp;Table_wabobpsvr_AzureCalc_AzureCalcRateCard[[#This Row],[Price_Level]]&amp;Table_wabobpsvr_AzureCalc_AzureCalcRateCard[[#This Row],[Region]]</f>
        <v>SQL DB Premium P3 Secondary Active Geo Database HoursMOSP16</v>
      </c>
      <c r="B17614" s="775">
        <v>16</v>
      </c>
      <c r="C17614" s="775" t="s">
        <v>87</v>
      </c>
      <c r="D17614" s="775" t="s">
        <v>606</v>
      </c>
      <c r="E17614" s="775">
        <v>5.6837</v>
      </c>
      <c r="F17614" s="775" t="s">
        <v>1044</v>
      </c>
      <c r="G17614" s="775" t="s">
        <v>4235</v>
      </c>
      <c r="H17614" s="775" t="s">
        <v>4235</v>
      </c>
      <c r="I17614" s="775" t="s">
        <v>4235</v>
      </c>
    </row>
    <row r="17615" spans="1:9">
      <c r="A17615" s="775" t="str">
        <f>Table_wabobpsvr_AzureCalc_AzureCalcRateCard[[#This Row],[ServiceName]]&amp;Table_wabobpsvr_AzureCalc_AzureCalcRateCard[[#This Row],[Price_Level]]&amp;Table_wabobpsvr_AzureCalc_AzureCalcRateCard[[#This Row],[Region]]</f>
        <v>BASIC.A0 VM (Non-Windows)MOSP15</v>
      </c>
      <c r="B17615" s="775">
        <v>15</v>
      </c>
      <c r="C17615" s="775" t="s">
        <v>87</v>
      </c>
      <c r="D17615" s="775" t="s">
        <v>606</v>
      </c>
      <c r="E17615" s="775">
        <v>2.4E-2</v>
      </c>
      <c r="F17615" s="775" t="s">
        <v>1234</v>
      </c>
      <c r="G17615" s="775" t="s">
        <v>4235</v>
      </c>
      <c r="H17615" s="775" t="s">
        <v>4235</v>
      </c>
      <c r="I17615" s="775" t="s">
        <v>5548</v>
      </c>
    </row>
    <row r="17616" spans="1:9">
      <c r="A17616" s="775" t="str">
        <f>Table_wabobpsvr_AzureCalc_AzureCalcRateCard[[#This Row],[ServiceName]]&amp;Table_wabobpsvr_AzureCalc_AzureCalcRateCard[[#This Row],[Price_Level]]&amp;Table_wabobpsvr_AzureCalc_AzureCalcRateCard[[#This Row],[Region]]</f>
        <v>BASIC.A0 VM (Non-Windows)A15</v>
      </c>
      <c r="B17616" s="775">
        <v>15</v>
      </c>
      <c r="C17616" s="775" t="s">
        <v>87</v>
      </c>
      <c r="D17616" s="775" t="s">
        <v>174</v>
      </c>
      <c r="E17616" s="775">
        <v>1.7520000000000001E-2</v>
      </c>
      <c r="F17616" s="775" t="s">
        <v>1234</v>
      </c>
      <c r="G17616" s="775" t="s">
        <v>2888</v>
      </c>
      <c r="H17616" s="775" t="s">
        <v>2889</v>
      </c>
      <c r="I17616" s="775" t="s">
        <v>5548</v>
      </c>
    </row>
    <row r="17617" spans="1:9">
      <c r="A17617" s="775" t="str">
        <f>Table_wabobpsvr_AzureCalc_AzureCalcRateCard[[#This Row],[ServiceName]]&amp;Table_wabobpsvr_AzureCalc_AzureCalcRateCard[[#This Row],[Price_Level]]&amp;Table_wabobpsvr_AzureCalc_AzureCalcRateCard[[#This Row],[Region]]</f>
        <v>BASIC.A0 VM (Non-Windows)B15</v>
      </c>
      <c r="B17617" s="775">
        <v>15</v>
      </c>
      <c r="C17617" s="775" t="s">
        <v>87</v>
      </c>
      <c r="D17617" s="775" t="s">
        <v>175</v>
      </c>
      <c r="E17617" s="775">
        <v>1.6799999999999999E-2</v>
      </c>
      <c r="F17617" s="775" t="s">
        <v>1234</v>
      </c>
      <c r="G17617" s="775" t="s">
        <v>2888</v>
      </c>
      <c r="H17617" s="775" t="s">
        <v>2889</v>
      </c>
      <c r="I17617" s="775" t="s">
        <v>5548</v>
      </c>
    </row>
    <row r="17618" spans="1:9">
      <c r="A17618" s="775" t="str">
        <f>Table_wabobpsvr_AzureCalc_AzureCalcRateCard[[#This Row],[ServiceName]]&amp;Table_wabobpsvr_AzureCalc_AzureCalcRateCard[[#This Row],[Price_Level]]&amp;Table_wabobpsvr_AzureCalc_AzureCalcRateCard[[#This Row],[Region]]</f>
        <v>BASIC.A0 VM (Non-Windows)C15</v>
      </c>
      <c r="B17618" s="775">
        <v>15</v>
      </c>
      <c r="C17618" s="775" t="s">
        <v>87</v>
      </c>
      <c r="D17618" s="775" t="s">
        <v>177</v>
      </c>
      <c r="E17618" s="775">
        <v>1.6080000000000001E-2</v>
      </c>
      <c r="F17618" s="775" t="s">
        <v>1234</v>
      </c>
      <c r="G17618" s="775" t="s">
        <v>2888</v>
      </c>
      <c r="H17618" s="775" t="s">
        <v>2889</v>
      </c>
      <c r="I17618" s="775" t="s">
        <v>5548</v>
      </c>
    </row>
    <row r="17619" spans="1:9">
      <c r="A17619" s="775" t="str">
        <f>Table_wabobpsvr_AzureCalc_AzureCalcRateCard[[#This Row],[ServiceName]]&amp;Table_wabobpsvr_AzureCalc_AzureCalcRateCard[[#This Row],[Price_Level]]&amp;Table_wabobpsvr_AzureCalc_AzureCalcRateCard[[#This Row],[Region]]</f>
        <v>BASIC.A0 VM (Non-Windows)D15</v>
      </c>
      <c r="B17619" s="775">
        <v>15</v>
      </c>
      <c r="C17619" s="775" t="s">
        <v>87</v>
      </c>
      <c r="D17619" s="775" t="s">
        <v>176</v>
      </c>
      <c r="E17619" s="775">
        <v>1.536E-2</v>
      </c>
      <c r="F17619" s="775" t="s">
        <v>1234</v>
      </c>
      <c r="G17619" s="775" t="s">
        <v>2888</v>
      </c>
      <c r="H17619" s="775" t="s">
        <v>2889</v>
      </c>
      <c r="I17619" s="775" t="s">
        <v>5548</v>
      </c>
    </row>
    <row r="17620" spans="1:9">
      <c r="A17620" s="775" t="str">
        <f>Table_wabobpsvr_AzureCalc_AzureCalcRateCard[[#This Row],[ServiceName]]&amp;Table_wabobpsvr_AzureCalc_AzureCalcRateCard[[#This Row],[Price_Level]]&amp;Table_wabobpsvr_AzureCalc_AzureCalcRateCard[[#This Row],[Region]]</f>
        <v>BASIC.A0 VM (Windows)MOSP15</v>
      </c>
      <c r="B17620" s="775">
        <v>15</v>
      </c>
      <c r="C17620" s="775" t="s">
        <v>87</v>
      </c>
      <c r="D17620" s="775" t="s">
        <v>606</v>
      </c>
      <c r="E17620" s="775">
        <v>2.4E-2</v>
      </c>
      <c r="F17620" s="775" t="s">
        <v>1235</v>
      </c>
      <c r="G17620" s="775" t="s">
        <v>4235</v>
      </c>
      <c r="H17620" s="775" t="s">
        <v>4235</v>
      </c>
      <c r="I17620" s="775" t="s">
        <v>5549</v>
      </c>
    </row>
    <row r="17621" spans="1:9">
      <c r="A17621" s="775" t="str">
        <f>Table_wabobpsvr_AzureCalc_AzureCalcRateCard[[#This Row],[ServiceName]]&amp;Table_wabobpsvr_AzureCalc_AzureCalcRateCard[[#This Row],[Price_Level]]&amp;Table_wabobpsvr_AzureCalc_AzureCalcRateCard[[#This Row],[Region]]</f>
        <v>BASIC.A0 VM (Windows)A15</v>
      </c>
      <c r="B17621" s="775">
        <v>15</v>
      </c>
      <c r="C17621" s="775" t="s">
        <v>87</v>
      </c>
      <c r="D17621" s="775" t="s">
        <v>174</v>
      </c>
      <c r="E17621" s="775">
        <v>1.7520000000000001E-2</v>
      </c>
      <c r="F17621" s="775" t="s">
        <v>1235</v>
      </c>
      <c r="G17621" s="775" t="s">
        <v>2890</v>
      </c>
      <c r="H17621" s="775" t="s">
        <v>2891</v>
      </c>
      <c r="I17621" s="775" t="s">
        <v>5549</v>
      </c>
    </row>
    <row r="17622" spans="1:9">
      <c r="A17622" s="775" t="str">
        <f>Table_wabobpsvr_AzureCalc_AzureCalcRateCard[[#This Row],[ServiceName]]&amp;Table_wabobpsvr_AzureCalc_AzureCalcRateCard[[#This Row],[Price_Level]]&amp;Table_wabobpsvr_AzureCalc_AzureCalcRateCard[[#This Row],[Region]]</f>
        <v>BASIC.A0 VM (Windows)B15</v>
      </c>
      <c r="B17622" s="775">
        <v>15</v>
      </c>
      <c r="C17622" s="775" t="s">
        <v>87</v>
      </c>
      <c r="D17622" s="775" t="s">
        <v>175</v>
      </c>
      <c r="E17622" s="775">
        <v>1.6799999999999999E-2</v>
      </c>
      <c r="F17622" s="775" t="s">
        <v>1235</v>
      </c>
      <c r="G17622" s="775" t="s">
        <v>2890</v>
      </c>
      <c r="H17622" s="775" t="s">
        <v>2891</v>
      </c>
      <c r="I17622" s="775" t="s">
        <v>5549</v>
      </c>
    </row>
    <row r="17623" spans="1:9">
      <c r="A17623" s="775" t="str">
        <f>Table_wabobpsvr_AzureCalc_AzureCalcRateCard[[#This Row],[ServiceName]]&amp;Table_wabobpsvr_AzureCalc_AzureCalcRateCard[[#This Row],[Price_Level]]&amp;Table_wabobpsvr_AzureCalc_AzureCalcRateCard[[#This Row],[Region]]</f>
        <v>BASIC.A0 VM (Windows)C15</v>
      </c>
      <c r="B17623" s="775">
        <v>15</v>
      </c>
      <c r="C17623" s="775" t="s">
        <v>87</v>
      </c>
      <c r="D17623" s="775" t="s">
        <v>177</v>
      </c>
      <c r="E17623" s="775">
        <v>1.6080000000000001E-2</v>
      </c>
      <c r="F17623" s="775" t="s">
        <v>1235</v>
      </c>
      <c r="G17623" s="775" t="s">
        <v>2890</v>
      </c>
      <c r="H17623" s="775" t="s">
        <v>2891</v>
      </c>
      <c r="I17623" s="775" t="s">
        <v>5549</v>
      </c>
    </row>
    <row r="17624" spans="1:9">
      <c r="A17624" s="775" t="str">
        <f>Table_wabobpsvr_AzureCalc_AzureCalcRateCard[[#This Row],[ServiceName]]&amp;Table_wabobpsvr_AzureCalc_AzureCalcRateCard[[#This Row],[Price_Level]]&amp;Table_wabobpsvr_AzureCalc_AzureCalcRateCard[[#This Row],[Region]]</f>
        <v>BASIC.A0 VM (Windows)D15</v>
      </c>
      <c r="B17624" s="775">
        <v>15</v>
      </c>
      <c r="C17624" s="775" t="s">
        <v>87</v>
      </c>
      <c r="D17624" s="775" t="s">
        <v>176</v>
      </c>
      <c r="E17624" s="775">
        <v>1.536E-2</v>
      </c>
      <c r="F17624" s="775" t="s">
        <v>1235</v>
      </c>
      <c r="G17624" s="775" t="s">
        <v>2890</v>
      </c>
      <c r="H17624" s="775" t="s">
        <v>2891</v>
      </c>
      <c r="I17624" s="775" t="s">
        <v>5549</v>
      </c>
    </row>
    <row r="17625" spans="1:9">
      <c r="A17625" s="775" t="str">
        <f>Table_wabobpsvr_AzureCalc_AzureCalcRateCard[[#This Row],[ServiceName]]&amp;Table_wabobpsvr_AzureCalc_AzureCalcRateCard[[#This Row],[Price_Level]]&amp;Table_wabobpsvr_AzureCalc_AzureCalcRateCard[[#This Row],[Region]]</f>
        <v>BASIC.A1 VM (Non-Windows)MOSP15</v>
      </c>
      <c r="B17625" s="775">
        <v>15</v>
      </c>
      <c r="C17625" s="775" t="s">
        <v>87</v>
      </c>
      <c r="D17625" s="775" t="s">
        <v>606</v>
      </c>
      <c r="E17625" s="775">
        <v>5.8000000000000003E-2</v>
      </c>
      <c r="F17625" s="775" t="s">
        <v>1236</v>
      </c>
      <c r="G17625" s="775" t="s">
        <v>4235</v>
      </c>
      <c r="H17625" s="775" t="s">
        <v>4235</v>
      </c>
      <c r="I17625" s="775" t="s">
        <v>5550</v>
      </c>
    </row>
    <row r="17626" spans="1:9">
      <c r="A17626" s="775" t="str">
        <f>Table_wabobpsvr_AzureCalc_AzureCalcRateCard[[#This Row],[ServiceName]]&amp;Table_wabobpsvr_AzureCalc_AzureCalcRateCard[[#This Row],[Price_Level]]&amp;Table_wabobpsvr_AzureCalc_AzureCalcRateCard[[#This Row],[Region]]</f>
        <v>BASIC.A1 VM (Non-Windows)A15</v>
      </c>
      <c r="B17626" s="775">
        <v>15</v>
      </c>
      <c r="C17626" s="775" t="s">
        <v>87</v>
      </c>
      <c r="D17626" s="775" t="s">
        <v>174</v>
      </c>
      <c r="E17626" s="775">
        <v>4.2340000000000003E-2</v>
      </c>
      <c r="F17626" s="775" t="s">
        <v>1236</v>
      </c>
      <c r="G17626" s="775" t="s">
        <v>2892</v>
      </c>
      <c r="H17626" s="775" t="s">
        <v>2893</v>
      </c>
      <c r="I17626" s="775" t="s">
        <v>5550</v>
      </c>
    </row>
    <row r="17627" spans="1:9">
      <c r="A17627" s="775" t="str">
        <f>Table_wabobpsvr_AzureCalc_AzureCalcRateCard[[#This Row],[ServiceName]]&amp;Table_wabobpsvr_AzureCalc_AzureCalcRateCard[[#This Row],[Price_Level]]&amp;Table_wabobpsvr_AzureCalc_AzureCalcRateCard[[#This Row],[Region]]</f>
        <v>BASIC.A1 VM (Non-Windows)B15</v>
      </c>
      <c r="B17627" s="775">
        <v>15</v>
      </c>
      <c r="C17627" s="775" t="s">
        <v>87</v>
      </c>
      <c r="D17627" s="775" t="s">
        <v>175</v>
      </c>
      <c r="E17627" s="775">
        <v>4.0599999999999997E-2</v>
      </c>
      <c r="F17627" s="775" t="s">
        <v>1236</v>
      </c>
      <c r="G17627" s="775" t="s">
        <v>2892</v>
      </c>
      <c r="H17627" s="775" t="s">
        <v>2893</v>
      </c>
      <c r="I17627" s="775" t="s">
        <v>5550</v>
      </c>
    </row>
    <row r="17628" spans="1:9">
      <c r="A17628" s="775" t="str">
        <f>Table_wabobpsvr_AzureCalc_AzureCalcRateCard[[#This Row],[ServiceName]]&amp;Table_wabobpsvr_AzureCalc_AzureCalcRateCard[[#This Row],[Price_Level]]&amp;Table_wabobpsvr_AzureCalc_AzureCalcRateCard[[#This Row],[Region]]</f>
        <v>BASIC.A1 VM (Non-Windows)C15</v>
      </c>
      <c r="B17628" s="775">
        <v>15</v>
      </c>
      <c r="C17628" s="775" t="s">
        <v>87</v>
      </c>
      <c r="D17628" s="775" t="s">
        <v>177</v>
      </c>
      <c r="E17628" s="775">
        <v>3.8859999999999999E-2</v>
      </c>
      <c r="F17628" s="775" t="s">
        <v>1236</v>
      </c>
      <c r="G17628" s="775" t="s">
        <v>2892</v>
      </c>
      <c r="H17628" s="775" t="s">
        <v>2893</v>
      </c>
      <c r="I17628" s="775" t="s">
        <v>5550</v>
      </c>
    </row>
    <row r="17629" spans="1:9">
      <c r="A17629" s="775" t="str">
        <f>Table_wabobpsvr_AzureCalc_AzureCalcRateCard[[#This Row],[ServiceName]]&amp;Table_wabobpsvr_AzureCalc_AzureCalcRateCard[[#This Row],[Price_Level]]&amp;Table_wabobpsvr_AzureCalc_AzureCalcRateCard[[#This Row],[Region]]</f>
        <v>BASIC.A1 VM (Non-Windows)D15</v>
      </c>
      <c r="B17629" s="775">
        <v>15</v>
      </c>
      <c r="C17629" s="775" t="s">
        <v>87</v>
      </c>
      <c r="D17629" s="775" t="s">
        <v>176</v>
      </c>
      <c r="E17629" s="775">
        <v>3.712E-2</v>
      </c>
      <c r="F17629" s="775" t="s">
        <v>1236</v>
      </c>
      <c r="G17629" s="775" t="s">
        <v>2892</v>
      </c>
      <c r="H17629" s="775" t="s">
        <v>2893</v>
      </c>
      <c r="I17629" s="775" t="s">
        <v>5550</v>
      </c>
    </row>
    <row r="17630" spans="1:9">
      <c r="A17630" s="775" t="str">
        <f>Table_wabobpsvr_AzureCalc_AzureCalcRateCard[[#This Row],[ServiceName]]&amp;Table_wabobpsvr_AzureCalc_AzureCalcRateCard[[#This Row],[Price_Level]]&amp;Table_wabobpsvr_AzureCalc_AzureCalcRateCard[[#This Row],[Region]]</f>
        <v>BASIC.A1 VM (Windows)MOSP15</v>
      </c>
      <c r="B17630" s="775">
        <v>15</v>
      </c>
      <c r="C17630" s="775" t="s">
        <v>87</v>
      </c>
      <c r="D17630" s="775" t="s">
        <v>606</v>
      </c>
      <c r="E17630" s="775">
        <v>9.2999999999999999E-2</v>
      </c>
      <c r="F17630" s="775" t="s">
        <v>1237</v>
      </c>
      <c r="G17630" s="775" t="s">
        <v>4235</v>
      </c>
      <c r="H17630" s="775" t="s">
        <v>4235</v>
      </c>
      <c r="I17630" s="775" t="s">
        <v>5551</v>
      </c>
    </row>
    <row r="17631" spans="1:9">
      <c r="A17631" s="775" t="str">
        <f>Table_wabobpsvr_AzureCalc_AzureCalcRateCard[[#This Row],[ServiceName]]&amp;Table_wabobpsvr_AzureCalc_AzureCalcRateCard[[#This Row],[Price_Level]]&amp;Table_wabobpsvr_AzureCalc_AzureCalcRateCard[[#This Row],[Region]]</f>
        <v>BASIC.A1 VM (Windows)A15</v>
      </c>
      <c r="B17631" s="775">
        <v>15</v>
      </c>
      <c r="C17631" s="775" t="s">
        <v>87</v>
      </c>
      <c r="D17631" s="775" t="s">
        <v>174</v>
      </c>
      <c r="E17631" s="775">
        <v>6.7890000000000006E-2</v>
      </c>
      <c r="F17631" s="775" t="s">
        <v>1237</v>
      </c>
      <c r="G17631" s="775" t="s">
        <v>2894</v>
      </c>
      <c r="H17631" s="775" t="s">
        <v>2895</v>
      </c>
      <c r="I17631" s="775" t="s">
        <v>5551</v>
      </c>
    </row>
    <row r="17632" spans="1:9">
      <c r="A17632" s="775" t="str">
        <f>Table_wabobpsvr_AzureCalc_AzureCalcRateCard[[#This Row],[ServiceName]]&amp;Table_wabobpsvr_AzureCalc_AzureCalcRateCard[[#This Row],[Price_Level]]&amp;Table_wabobpsvr_AzureCalc_AzureCalcRateCard[[#This Row],[Region]]</f>
        <v>BASIC.A1 VM (Windows)B15</v>
      </c>
      <c r="B17632" s="775">
        <v>15</v>
      </c>
      <c r="C17632" s="775" t="s">
        <v>87</v>
      </c>
      <c r="D17632" s="775" t="s">
        <v>175</v>
      </c>
      <c r="E17632" s="775">
        <v>6.5100000000000005E-2</v>
      </c>
      <c r="F17632" s="775" t="s">
        <v>1237</v>
      </c>
      <c r="G17632" s="775" t="s">
        <v>2894</v>
      </c>
      <c r="H17632" s="775" t="s">
        <v>2895</v>
      </c>
      <c r="I17632" s="775" t="s">
        <v>5551</v>
      </c>
    </row>
    <row r="17633" spans="1:9">
      <c r="A17633" s="775" t="str">
        <f>Table_wabobpsvr_AzureCalc_AzureCalcRateCard[[#This Row],[ServiceName]]&amp;Table_wabobpsvr_AzureCalc_AzureCalcRateCard[[#This Row],[Price_Level]]&amp;Table_wabobpsvr_AzureCalc_AzureCalcRateCard[[#This Row],[Region]]</f>
        <v>BASIC.A1 VM (Windows)C15</v>
      </c>
      <c r="B17633" s="775">
        <v>15</v>
      </c>
      <c r="C17633" s="775" t="s">
        <v>87</v>
      </c>
      <c r="D17633" s="775" t="s">
        <v>177</v>
      </c>
      <c r="E17633" s="775">
        <v>6.2309999999999997E-2</v>
      </c>
      <c r="F17633" s="775" t="s">
        <v>1237</v>
      </c>
      <c r="G17633" s="775" t="s">
        <v>2894</v>
      </c>
      <c r="H17633" s="775" t="s">
        <v>2895</v>
      </c>
      <c r="I17633" s="775" t="s">
        <v>5551</v>
      </c>
    </row>
    <row r="17634" spans="1:9">
      <c r="A17634" s="775" t="str">
        <f>Table_wabobpsvr_AzureCalc_AzureCalcRateCard[[#This Row],[ServiceName]]&amp;Table_wabobpsvr_AzureCalc_AzureCalcRateCard[[#This Row],[Price_Level]]&amp;Table_wabobpsvr_AzureCalc_AzureCalcRateCard[[#This Row],[Region]]</f>
        <v>BASIC.A1 VM (Windows)D15</v>
      </c>
      <c r="B17634" s="775">
        <v>15</v>
      </c>
      <c r="C17634" s="775" t="s">
        <v>87</v>
      </c>
      <c r="D17634" s="775" t="s">
        <v>176</v>
      </c>
      <c r="E17634" s="775">
        <v>5.9520000000000003E-2</v>
      </c>
      <c r="F17634" s="775" t="s">
        <v>1237</v>
      </c>
      <c r="G17634" s="775" t="s">
        <v>2894</v>
      </c>
      <c r="H17634" s="775" t="s">
        <v>2895</v>
      </c>
      <c r="I17634" s="775" t="s">
        <v>5551</v>
      </c>
    </row>
    <row r="17635" spans="1:9">
      <c r="A17635" s="775" t="str">
        <f>Table_wabobpsvr_AzureCalc_AzureCalcRateCard[[#This Row],[ServiceName]]&amp;Table_wabobpsvr_AzureCalc_AzureCalcRateCard[[#This Row],[Price_Level]]&amp;Table_wabobpsvr_AzureCalc_AzureCalcRateCard[[#This Row],[Region]]</f>
        <v>BASIC.A5 VM (Non-Windows)MOSP15</v>
      </c>
      <c r="B17635" s="775">
        <v>15</v>
      </c>
      <c r="C17635" s="775" t="s">
        <v>87</v>
      </c>
      <c r="D17635" s="775" t="s">
        <v>606</v>
      </c>
      <c r="E17635" s="775">
        <v>0.22800000000000001</v>
      </c>
      <c r="F17635" s="775" t="s">
        <v>1238</v>
      </c>
      <c r="G17635" s="775" t="s">
        <v>4235</v>
      </c>
      <c r="H17635" s="775" t="s">
        <v>4235</v>
      </c>
      <c r="I17635" s="775" t="s">
        <v>5552</v>
      </c>
    </row>
    <row r="17636" spans="1:9">
      <c r="A17636" s="1039" t="str">
        <f>Table_wabobpsvr_AzureCalc_AzureCalcRateCard[[#This Row],[ServiceName]]&amp;Table_wabobpsvr_AzureCalc_AzureCalcRateCard[[#This Row],[Price_Level]]&amp;Table_wabobpsvr_AzureCalc_AzureCalcRateCard[[#This Row],[Region]]</f>
        <v>BASIC.A5 VM (Non-Windows)A15</v>
      </c>
      <c r="B17636" s="1039">
        <v>15</v>
      </c>
      <c r="C17636" s="1039" t="s">
        <v>87</v>
      </c>
      <c r="D17636" s="1039" t="s">
        <v>174</v>
      </c>
      <c r="E17636" s="1039">
        <v>0.16644</v>
      </c>
      <c r="F17636" s="1039" t="s">
        <v>1238</v>
      </c>
      <c r="G17636" s="775" t="s">
        <v>2896</v>
      </c>
      <c r="H17636" s="775" t="s">
        <v>2897</v>
      </c>
      <c r="I17636" s="775" t="s">
        <v>5552</v>
      </c>
    </row>
    <row r="17637" spans="1:9">
      <c r="A17637" s="775" t="str">
        <f>Table_wabobpsvr_AzureCalc_AzureCalcRateCard[[#This Row],[ServiceName]]&amp;Table_wabobpsvr_AzureCalc_AzureCalcRateCard[[#This Row],[Price_Level]]&amp;Table_wabobpsvr_AzureCalc_AzureCalcRateCard[[#This Row],[Region]]</f>
        <v>BASIC.A5 VM (Non-Windows)B15</v>
      </c>
      <c r="B17637" s="775">
        <v>15</v>
      </c>
      <c r="C17637" s="775" t="s">
        <v>87</v>
      </c>
      <c r="D17637" s="775" t="s">
        <v>175</v>
      </c>
      <c r="E17637" s="775">
        <v>0.15959999999999999</v>
      </c>
      <c r="F17637" s="775" t="s">
        <v>1238</v>
      </c>
      <c r="G17637" s="775" t="s">
        <v>2896</v>
      </c>
      <c r="H17637" s="775" t="s">
        <v>2897</v>
      </c>
      <c r="I17637" s="775" t="s">
        <v>5552</v>
      </c>
    </row>
    <row r="17638" spans="1:9">
      <c r="A17638" s="775" t="str">
        <f>Table_wabobpsvr_AzureCalc_AzureCalcRateCard[[#This Row],[ServiceName]]&amp;Table_wabobpsvr_AzureCalc_AzureCalcRateCard[[#This Row],[Price_Level]]&amp;Table_wabobpsvr_AzureCalc_AzureCalcRateCard[[#This Row],[Region]]</f>
        <v>BASIC.A5 VM (Non-Windows)C15</v>
      </c>
      <c r="B17638" s="775">
        <v>15</v>
      </c>
      <c r="C17638" s="775" t="s">
        <v>87</v>
      </c>
      <c r="D17638" s="775" t="s">
        <v>177</v>
      </c>
      <c r="E17638" s="775">
        <v>0.15276000000000001</v>
      </c>
      <c r="F17638" s="775" t="s">
        <v>1238</v>
      </c>
      <c r="G17638" s="775" t="s">
        <v>2896</v>
      </c>
      <c r="H17638" s="775" t="s">
        <v>2897</v>
      </c>
      <c r="I17638" s="775" t="s">
        <v>5552</v>
      </c>
    </row>
    <row r="17639" spans="1:9">
      <c r="A17639" s="775" t="str">
        <f>Table_wabobpsvr_AzureCalc_AzureCalcRateCard[[#This Row],[ServiceName]]&amp;Table_wabobpsvr_AzureCalc_AzureCalcRateCard[[#This Row],[Price_Level]]&amp;Table_wabobpsvr_AzureCalc_AzureCalcRateCard[[#This Row],[Region]]</f>
        <v>BASIC.A5 VM (Non-Windows)D15</v>
      </c>
      <c r="B17639" s="775">
        <v>15</v>
      </c>
      <c r="C17639" s="775" t="s">
        <v>87</v>
      </c>
      <c r="D17639" s="775" t="s">
        <v>176</v>
      </c>
      <c r="E17639" s="775">
        <v>0.14591999999999999</v>
      </c>
      <c r="F17639" s="775" t="s">
        <v>1238</v>
      </c>
      <c r="G17639" s="775" t="s">
        <v>2896</v>
      </c>
      <c r="H17639" s="775" t="s">
        <v>2897</v>
      </c>
      <c r="I17639" s="775" t="s">
        <v>5552</v>
      </c>
    </row>
    <row r="17640" spans="1:9">
      <c r="A17640" s="775" t="str">
        <f>Table_wabobpsvr_AzureCalc_AzureCalcRateCard[[#This Row],[ServiceName]]&amp;Table_wabobpsvr_AzureCalc_AzureCalcRateCard[[#This Row],[Price_Level]]&amp;Table_wabobpsvr_AzureCalc_AzureCalcRateCard[[#This Row],[Region]]</f>
        <v>BASIC.A5 VM (Windows)MOSP15</v>
      </c>
      <c r="B17640" s="775">
        <v>15</v>
      </c>
      <c r="C17640" s="775" t="s">
        <v>87</v>
      </c>
      <c r="D17640" s="775" t="s">
        <v>606</v>
      </c>
      <c r="E17640" s="775">
        <v>0.28599999999999998</v>
      </c>
      <c r="F17640" s="775" t="s">
        <v>1223</v>
      </c>
      <c r="G17640" s="775" t="s">
        <v>4235</v>
      </c>
      <c r="H17640" s="775" t="s">
        <v>4235</v>
      </c>
      <c r="I17640" s="775" t="s">
        <v>5553</v>
      </c>
    </row>
    <row r="17641" spans="1:9">
      <c r="A17641" s="775" t="str">
        <f>Table_wabobpsvr_AzureCalc_AzureCalcRateCard[[#This Row],[ServiceName]]&amp;Table_wabobpsvr_AzureCalc_AzureCalcRateCard[[#This Row],[Price_Level]]&amp;Table_wabobpsvr_AzureCalc_AzureCalcRateCard[[#This Row],[Region]]</f>
        <v>BASIC.A5 VM (Windows)A15</v>
      </c>
      <c r="B17641" s="775">
        <v>15</v>
      </c>
      <c r="C17641" s="775" t="s">
        <v>87</v>
      </c>
      <c r="D17641" s="775" t="s">
        <v>174</v>
      </c>
      <c r="E17641" s="775">
        <v>0.20877999999999999</v>
      </c>
      <c r="F17641" s="775" t="s">
        <v>1223</v>
      </c>
      <c r="G17641" s="775" t="s">
        <v>2799</v>
      </c>
      <c r="H17641" s="775" t="s">
        <v>2800</v>
      </c>
      <c r="I17641" s="775" t="s">
        <v>5553</v>
      </c>
    </row>
    <row r="17642" spans="1:9">
      <c r="A17642" s="775" t="str">
        <f>Table_wabobpsvr_AzureCalc_AzureCalcRateCard[[#This Row],[ServiceName]]&amp;Table_wabobpsvr_AzureCalc_AzureCalcRateCard[[#This Row],[Price_Level]]&amp;Table_wabobpsvr_AzureCalc_AzureCalcRateCard[[#This Row],[Region]]</f>
        <v>BASIC.A5 VM (Windows)B15</v>
      </c>
      <c r="B17642" s="775">
        <v>15</v>
      </c>
      <c r="C17642" s="775" t="s">
        <v>87</v>
      </c>
      <c r="D17642" s="775" t="s">
        <v>175</v>
      </c>
      <c r="E17642" s="775">
        <v>0.20019999999999999</v>
      </c>
      <c r="F17642" s="775" t="s">
        <v>1223</v>
      </c>
      <c r="G17642" s="775" t="s">
        <v>2799</v>
      </c>
      <c r="H17642" s="775" t="s">
        <v>2800</v>
      </c>
      <c r="I17642" s="775" t="s">
        <v>5553</v>
      </c>
    </row>
    <row r="17643" spans="1:9">
      <c r="A17643" s="775" t="str">
        <f>Table_wabobpsvr_AzureCalc_AzureCalcRateCard[[#This Row],[ServiceName]]&amp;Table_wabobpsvr_AzureCalc_AzureCalcRateCard[[#This Row],[Price_Level]]&amp;Table_wabobpsvr_AzureCalc_AzureCalcRateCard[[#This Row],[Region]]</f>
        <v>BASIC.A5 VM (Windows)C15</v>
      </c>
      <c r="B17643" s="775">
        <v>15</v>
      </c>
      <c r="C17643" s="775" t="s">
        <v>87</v>
      </c>
      <c r="D17643" s="775" t="s">
        <v>177</v>
      </c>
      <c r="E17643" s="775">
        <v>0.19162000000000001</v>
      </c>
      <c r="F17643" s="775" t="s">
        <v>1223</v>
      </c>
      <c r="G17643" s="775" t="s">
        <v>2799</v>
      </c>
      <c r="H17643" s="775" t="s">
        <v>2800</v>
      </c>
      <c r="I17643" s="775" t="s">
        <v>5553</v>
      </c>
    </row>
    <row r="17644" spans="1:9">
      <c r="A17644" s="775" t="str">
        <f>Table_wabobpsvr_AzureCalc_AzureCalcRateCard[[#This Row],[ServiceName]]&amp;Table_wabobpsvr_AzureCalc_AzureCalcRateCard[[#This Row],[Price_Level]]&amp;Table_wabobpsvr_AzureCalc_AzureCalcRateCard[[#This Row],[Region]]</f>
        <v>BASIC.A6 VM (Windows)C15</v>
      </c>
      <c r="B17644" s="775">
        <v>15</v>
      </c>
      <c r="C17644" s="775" t="s">
        <v>87</v>
      </c>
      <c r="D17644" s="775" t="s">
        <v>177</v>
      </c>
      <c r="E17644" s="775">
        <v>0.38324000000000003</v>
      </c>
      <c r="F17644" s="775" t="s">
        <v>1225</v>
      </c>
      <c r="G17644" s="775" t="s">
        <v>2803</v>
      </c>
      <c r="H17644" s="775" t="s">
        <v>2804</v>
      </c>
      <c r="I17644" s="775" t="s">
        <v>5554</v>
      </c>
    </row>
    <row r="17645" spans="1:9">
      <c r="A17645" s="775" t="str">
        <f>Table_wabobpsvr_AzureCalc_AzureCalcRateCard[[#This Row],[ServiceName]]&amp;Table_wabobpsvr_AzureCalc_AzureCalcRateCard[[#This Row],[Price_Level]]&amp;Table_wabobpsvr_AzureCalc_AzureCalcRateCard[[#This Row],[Region]]</f>
        <v>BASIC.A6 VM (Windows)D15</v>
      </c>
      <c r="B17645" s="775">
        <v>15</v>
      </c>
      <c r="C17645" s="775" t="s">
        <v>87</v>
      </c>
      <c r="D17645" s="775" t="s">
        <v>176</v>
      </c>
      <c r="E17645" s="775">
        <v>0.36608000000000002</v>
      </c>
      <c r="F17645" s="775" t="s">
        <v>1225</v>
      </c>
      <c r="G17645" s="775" t="s">
        <v>2803</v>
      </c>
      <c r="H17645" s="775" t="s">
        <v>2804</v>
      </c>
      <c r="I17645" s="775" t="s">
        <v>5554</v>
      </c>
    </row>
    <row r="17646" spans="1:9">
      <c r="A17646" s="775" t="str">
        <f>Table_wabobpsvr_AzureCalc_AzureCalcRateCard[[#This Row],[ServiceName]]&amp;Table_wabobpsvr_AzureCalc_AzureCalcRateCard[[#This Row],[Price_Level]]&amp;Table_wabobpsvr_AzureCalc_AzureCalcRateCard[[#This Row],[Region]]</f>
        <v>BASIC.A7 VM (Non-Windows)MOSP15</v>
      </c>
      <c r="B17646" s="775">
        <v>15</v>
      </c>
      <c r="C17646" s="775" t="s">
        <v>87</v>
      </c>
      <c r="D17646" s="775" t="s">
        <v>606</v>
      </c>
      <c r="E17646" s="775">
        <v>0.91200000000000003</v>
      </c>
      <c r="F17646" s="775" t="s">
        <v>1239</v>
      </c>
      <c r="G17646" s="775" t="s">
        <v>4235</v>
      </c>
      <c r="H17646" s="775" t="s">
        <v>4235</v>
      </c>
      <c r="I17646" s="775" t="s">
        <v>5555</v>
      </c>
    </row>
    <row r="17647" spans="1:9">
      <c r="A17647" s="775" t="str">
        <f>Table_wabobpsvr_AzureCalc_AzureCalcRateCard[[#This Row],[ServiceName]]&amp;Table_wabobpsvr_AzureCalc_AzureCalcRateCard[[#This Row],[Price_Level]]&amp;Table_wabobpsvr_AzureCalc_AzureCalcRateCard[[#This Row],[Region]]</f>
        <v>BASIC.A7 VM (Non-Windows)A15</v>
      </c>
      <c r="B17647" s="775">
        <v>15</v>
      </c>
      <c r="C17647" s="775" t="s">
        <v>87</v>
      </c>
      <c r="D17647" s="775" t="s">
        <v>174</v>
      </c>
      <c r="E17647" s="775">
        <v>0.66576000000000002</v>
      </c>
      <c r="F17647" s="775" t="s">
        <v>1239</v>
      </c>
      <c r="G17647" s="775" t="s">
        <v>2898</v>
      </c>
      <c r="H17647" s="775" t="s">
        <v>2899</v>
      </c>
      <c r="I17647" s="775" t="s">
        <v>5555</v>
      </c>
    </row>
    <row r="17648" spans="1:9">
      <c r="A17648" s="775" t="str">
        <f>Table_wabobpsvr_AzureCalc_AzureCalcRateCard[[#This Row],[ServiceName]]&amp;Table_wabobpsvr_AzureCalc_AzureCalcRateCard[[#This Row],[Price_Level]]&amp;Table_wabobpsvr_AzureCalc_AzureCalcRateCard[[#This Row],[Region]]</f>
        <v>BASIC.A7 VM (Non-Windows)B15</v>
      </c>
      <c r="B17648" s="775">
        <v>15</v>
      </c>
      <c r="C17648" s="775" t="s">
        <v>87</v>
      </c>
      <c r="D17648" s="775" t="s">
        <v>175</v>
      </c>
      <c r="E17648" s="775">
        <v>0.63839999999999997</v>
      </c>
      <c r="F17648" s="775" t="s">
        <v>1239</v>
      </c>
      <c r="G17648" s="775" t="s">
        <v>2898</v>
      </c>
      <c r="H17648" s="775" t="s">
        <v>2899</v>
      </c>
      <c r="I17648" s="775" t="s">
        <v>5555</v>
      </c>
    </row>
    <row r="17649" spans="1:9">
      <c r="A17649" s="775" t="str">
        <f>Table_wabobpsvr_AzureCalc_AzureCalcRateCard[[#This Row],[ServiceName]]&amp;Table_wabobpsvr_AzureCalc_AzureCalcRateCard[[#This Row],[Price_Level]]&amp;Table_wabobpsvr_AzureCalc_AzureCalcRateCard[[#This Row],[Region]]</f>
        <v>BASIC.A7 VM (Non-Windows)C15</v>
      </c>
      <c r="B17649" s="775">
        <v>15</v>
      </c>
      <c r="C17649" s="775" t="s">
        <v>87</v>
      </c>
      <c r="D17649" s="775" t="s">
        <v>177</v>
      </c>
      <c r="E17649" s="775">
        <v>0.61104000000000003</v>
      </c>
      <c r="F17649" s="775" t="s">
        <v>1239</v>
      </c>
      <c r="G17649" s="775" t="s">
        <v>2898</v>
      </c>
      <c r="H17649" s="775" t="s">
        <v>2899</v>
      </c>
      <c r="I17649" s="775" t="s">
        <v>5555</v>
      </c>
    </row>
    <row r="17650" spans="1:9">
      <c r="A17650" s="775" t="str">
        <f>Table_wabobpsvr_AzureCalc_AzureCalcRateCard[[#This Row],[ServiceName]]&amp;Table_wabobpsvr_AzureCalc_AzureCalcRateCard[[#This Row],[Price_Level]]&amp;Table_wabobpsvr_AzureCalc_AzureCalcRateCard[[#This Row],[Region]]</f>
        <v>BASIC.A7 VM (Non-Windows)D15</v>
      </c>
      <c r="B17650" s="775">
        <v>15</v>
      </c>
      <c r="C17650" s="775" t="s">
        <v>87</v>
      </c>
      <c r="D17650" s="775" t="s">
        <v>176</v>
      </c>
      <c r="E17650" s="775">
        <v>0.58367999999999998</v>
      </c>
      <c r="F17650" s="775" t="s">
        <v>1239</v>
      </c>
      <c r="G17650" s="775" t="s">
        <v>2898</v>
      </c>
      <c r="H17650" s="775" t="s">
        <v>2899</v>
      </c>
      <c r="I17650" s="775" t="s">
        <v>5555</v>
      </c>
    </row>
    <row r="17651" spans="1:9">
      <c r="A17651" s="775" t="str">
        <f>Table_wabobpsvr_AzureCalc_AzureCalcRateCard[[#This Row],[ServiceName]]&amp;Table_wabobpsvr_AzureCalc_AzureCalcRateCard[[#This Row],[Price_Level]]&amp;Table_wabobpsvr_AzureCalc_AzureCalcRateCard[[#This Row],[Region]]</f>
        <v>BASIC.A7 VM (Windows)MOSP15</v>
      </c>
      <c r="B17651" s="775">
        <v>15</v>
      </c>
      <c r="C17651" s="775" t="s">
        <v>87</v>
      </c>
      <c r="D17651" s="775" t="s">
        <v>606</v>
      </c>
      <c r="E17651" s="775">
        <v>1.1439999999999999</v>
      </c>
      <c r="F17651" s="775" t="s">
        <v>1240</v>
      </c>
      <c r="G17651" s="775" t="s">
        <v>4235</v>
      </c>
      <c r="H17651" s="775" t="s">
        <v>4235</v>
      </c>
      <c r="I17651" s="775" t="s">
        <v>5556</v>
      </c>
    </row>
    <row r="17652" spans="1:9">
      <c r="A17652" s="775" t="str">
        <f>Table_wabobpsvr_AzureCalc_AzureCalcRateCard[[#This Row],[ServiceName]]&amp;Table_wabobpsvr_AzureCalc_AzureCalcRateCard[[#This Row],[Price_Level]]&amp;Table_wabobpsvr_AzureCalc_AzureCalcRateCard[[#This Row],[Region]]</f>
        <v>BASIC.A7 VM (Windows)A15</v>
      </c>
      <c r="B17652" s="775">
        <v>15</v>
      </c>
      <c r="C17652" s="775" t="s">
        <v>87</v>
      </c>
      <c r="D17652" s="775" t="s">
        <v>174</v>
      </c>
      <c r="E17652" s="775">
        <v>0.83511999999999997</v>
      </c>
      <c r="F17652" s="775" t="s">
        <v>1240</v>
      </c>
      <c r="G17652" s="775" t="s">
        <v>2900</v>
      </c>
      <c r="H17652" s="775" t="s">
        <v>2901</v>
      </c>
      <c r="I17652" s="775" t="s">
        <v>5556</v>
      </c>
    </row>
    <row r="17653" spans="1:9">
      <c r="A17653" s="775" t="str">
        <f>Table_wabobpsvr_AzureCalc_AzureCalcRateCard[[#This Row],[ServiceName]]&amp;Table_wabobpsvr_AzureCalc_AzureCalcRateCard[[#This Row],[Price_Level]]&amp;Table_wabobpsvr_AzureCalc_AzureCalcRateCard[[#This Row],[Region]]</f>
        <v>BASIC.A7 VM (Windows)B15</v>
      </c>
      <c r="B17653" s="775">
        <v>15</v>
      </c>
      <c r="C17653" s="775" t="s">
        <v>87</v>
      </c>
      <c r="D17653" s="775" t="s">
        <v>175</v>
      </c>
      <c r="E17653" s="775">
        <v>0.80079999999999996</v>
      </c>
      <c r="F17653" s="775" t="s">
        <v>1240</v>
      </c>
      <c r="G17653" s="775" t="s">
        <v>2900</v>
      </c>
      <c r="H17653" s="775" t="s">
        <v>2901</v>
      </c>
      <c r="I17653" s="775" t="s">
        <v>5556</v>
      </c>
    </row>
    <row r="17654" spans="1:9">
      <c r="A17654" s="775" t="str">
        <f>Table_wabobpsvr_AzureCalc_AzureCalcRateCard[[#This Row],[ServiceName]]&amp;Table_wabobpsvr_AzureCalc_AzureCalcRateCard[[#This Row],[Price_Level]]&amp;Table_wabobpsvr_AzureCalc_AzureCalcRateCard[[#This Row],[Region]]</f>
        <v>BASIC.A7 VM (Windows)C15</v>
      </c>
      <c r="B17654" s="775">
        <v>15</v>
      </c>
      <c r="C17654" s="775" t="s">
        <v>87</v>
      </c>
      <c r="D17654" s="775" t="s">
        <v>177</v>
      </c>
      <c r="E17654" s="775">
        <v>0.76648000000000005</v>
      </c>
      <c r="F17654" s="775" t="s">
        <v>1240</v>
      </c>
      <c r="G17654" s="775" t="s">
        <v>2900</v>
      </c>
      <c r="H17654" s="775" t="s">
        <v>2901</v>
      </c>
      <c r="I17654" s="775" t="s">
        <v>5556</v>
      </c>
    </row>
    <row r="17655" spans="1:9">
      <c r="A17655" s="775" t="str">
        <f>Table_wabobpsvr_AzureCalc_AzureCalcRateCard[[#This Row],[ServiceName]]&amp;Table_wabobpsvr_AzureCalc_AzureCalcRateCard[[#This Row],[Price_Level]]&amp;Table_wabobpsvr_AzureCalc_AzureCalcRateCard[[#This Row],[Region]]</f>
        <v>BASIC.A7 VM (Windows)D15</v>
      </c>
      <c r="B17655" s="775">
        <v>15</v>
      </c>
      <c r="C17655" s="775" t="s">
        <v>87</v>
      </c>
      <c r="D17655" s="775" t="s">
        <v>176</v>
      </c>
      <c r="E17655" s="775">
        <v>0.73216000000000003</v>
      </c>
      <c r="F17655" s="775" t="s">
        <v>1240</v>
      </c>
      <c r="G17655" s="775" t="s">
        <v>2900</v>
      </c>
      <c r="H17655" s="775" t="s">
        <v>2901</v>
      </c>
      <c r="I17655" s="775" t="s">
        <v>5556</v>
      </c>
    </row>
    <row r="17656" spans="1:9">
      <c r="A17656" s="775" t="str">
        <f>Table_wabobpsvr_AzureCalc_AzureCalcRateCard[[#This Row],[ServiceName]]&amp;Table_wabobpsvr_AzureCalc_AzureCalcRateCard[[#This Row],[Price_Level]]&amp;Table_wabobpsvr_AzureCalc_AzureCalcRateCard[[#This Row],[Region]]</f>
        <v>Basic_D1 VM (Non-Windows)A15</v>
      </c>
      <c r="B17656" s="775">
        <v>15</v>
      </c>
      <c r="C17656" s="775" t="s">
        <v>87</v>
      </c>
      <c r="D17656" s="775" t="s">
        <v>174</v>
      </c>
      <c r="E17656" s="775">
        <v>9.5060000000000006E-2</v>
      </c>
      <c r="F17656" s="775" t="s">
        <v>1086</v>
      </c>
      <c r="G17656" s="775" t="s">
        <v>2902</v>
      </c>
      <c r="H17656" s="775" t="s">
        <v>2903</v>
      </c>
      <c r="I17656" s="775" t="s">
        <v>5557</v>
      </c>
    </row>
    <row r="17657" spans="1:9">
      <c r="A17657" s="775" t="str">
        <f>Table_wabobpsvr_AzureCalc_AzureCalcRateCard[[#This Row],[ServiceName]]&amp;Table_wabobpsvr_AzureCalc_AzureCalcRateCard[[#This Row],[Price_Level]]&amp;Table_wabobpsvr_AzureCalc_AzureCalcRateCard[[#This Row],[Region]]</f>
        <v>Basic_D1 VM (Non-Windows)B15</v>
      </c>
      <c r="B17657" s="775">
        <v>15</v>
      </c>
      <c r="C17657" s="775" t="s">
        <v>87</v>
      </c>
      <c r="D17657" s="775" t="s">
        <v>175</v>
      </c>
      <c r="E17657" s="775">
        <v>9.2119999999999994E-2</v>
      </c>
      <c r="F17657" s="775" t="s">
        <v>1086</v>
      </c>
      <c r="G17657" s="775" t="s">
        <v>2902</v>
      </c>
      <c r="H17657" s="775" t="s">
        <v>2903</v>
      </c>
      <c r="I17657" s="775" t="s">
        <v>5557</v>
      </c>
    </row>
    <row r="17658" spans="1:9">
      <c r="A17658" s="775" t="str">
        <f>Table_wabobpsvr_AzureCalc_AzureCalcRateCard[[#This Row],[ServiceName]]&amp;Table_wabobpsvr_AzureCalc_AzureCalcRateCard[[#This Row],[Price_Level]]&amp;Table_wabobpsvr_AzureCalc_AzureCalcRateCard[[#This Row],[Region]]</f>
        <v>Basic_D1 VM (Non-Windows)C15</v>
      </c>
      <c r="B17658" s="775">
        <v>15</v>
      </c>
      <c r="C17658" s="775" t="s">
        <v>87</v>
      </c>
      <c r="D17658" s="775" t="s">
        <v>177</v>
      </c>
      <c r="E17658" s="775">
        <v>8.9179999999999995E-2</v>
      </c>
      <c r="F17658" s="775" t="s">
        <v>1086</v>
      </c>
      <c r="G17658" s="775" t="s">
        <v>2902</v>
      </c>
      <c r="H17658" s="775" t="s">
        <v>2903</v>
      </c>
      <c r="I17658" s="775" t="s">
        <v>5557</v>
      </c>
    </row>
    <row r="17659" spans="1:9">
      <c r="A17659" s="775" t="str">
        <f>Table_wabobpsvr_AzureCalc_AzureCalcRateCard[[#This Row],[ServiceName]]&amp;Table_wabobpsvr_AzureCalc_AzureCalcRateCard[[#This Row],[Price_Level]]&amp;Table_wabobpsvr_AzureCalc_AzureCalcRateCard[[#This Row],[Region]]</f>
        <v>Basic_D1 VM (Non-Windows)D15</v>
      </c>
      <c r="B17659" s="775">
        <v>15</v>
      </c>
      <c r="C17659" s="775" t="s">
        <v>87</v>
      </c>
      <c r="D17659" s="775" t="s">
        <v>176</v>
      </c>
      <c r="E17659" s="775">
        <v>8.6239999999999997E-2</v>
      </c>
      <c r="F17659" s="775" t="s">
        <v>1086</v>
      </c>
      <c r="G17659" s="775" t="s">
        <v>2902</v>
      </c>
      <c r="H17659" s="775" t="s">
        <v>2903</v>
      </c>
      <c r="I17659" s="775" t="s">
        <v>5557</v>
      </c>
    </row>
    <row r="17660" spans="1:9">
      <c r="A17660" s="775" t="str">
        <f>Table_wabobpsvr_AzureCalc_AzureCalcRateCard[[#This Row],[ServiceName]]&amp;Table_wabobpsvr_AzureCalc_AzureCalcRateCard[[#This Row],[Price_Level]]&amp;Table_wabobpsvr_AzureCalc_AzureCalcRateCard[[#This Row],[Region]]</f>
        <v>Standard Overage Session HoursA15</v>
      </c>
      <c r="B17660" s="775">
        <v>15</v>
      </c>
      <c r="C17660" s="775" t="s">
        <v>4235</v>
      </c>
      <c r="D17660" s="775" t="s">
        <v>174</v>
      </c>
      <c r="E17660" s="775">
        <v>999999</v>
      </c>
      <c r="F17660" s="775" t="s">
        <v>3134</v>
      </c>
      <c r="G17660" s="775" t="s">
        <v>4235</v>
      </c>
      <c r="H17660" s="775" t="s">
        <v>4235</v>
      </c>
      <c r="I17660" s="775" t="s">
        <v>4235</v>
      </c>
    </row>
    <row r="17661" spans="1:9">
      <c r="A17661" s="775" t="str">
        <f>Table_wabobpsvr_AzureCalc_AzureCalcRateCard[[#This Row],[ServiceName]]&amp;Table_wabobpsvr_AzureCalc_AzureCalcRateCard[[#This Row],[Price_Level]]&amp;Table_wabobpsvr_AzureCalc_AzureCalcRateCard[[#This Row],[Region]]</f>
        <v>Basic_D1 VM (Windows)A15</v>
      </c>
      <c r="B17661" s="775">
        <v>15</v>
      </c>
      <c r="C17661" s="775" t="s">
        <v>87</v>
      </c>
      <c r="D17661" s="775" t="s">
        <v>174</v>
      </c>
      <c r="E17661" s="775">
        <v>0.15617</v>
      </c>
      <c r="F17661" s="775" t="s">
        <v>1087</v>
      </c>
      <c r="G17661" s="775" t="s">
        <v>2904</v>
      </c>
      <c r="H17661" s="775" t="s">
        <v>2905</v>
      </c>
      <c r="I17661" s="775" t="s">
        <v>5558</v>
      </c>
    </row>
    <row r="17662" spans="1:9">
      <c r="A17662" s="775" t="str">
        <f>Table_wabobpsvr_AzureCalc_AzureCalcRateCard[[#This Row],[ServiceName]]&amp;Table_wabobpsvr_AzureCalc_AzureCalcRateCard[[#This Row],[Price_Level]]&amp;Table_wabobpsvr_AzureCalc_AzureCalcRateCard[[#This Row],[Region]]</f>
        <v>Basic_D1 VM (Windows)B15</v>
      </c>
      <c r="B17662" s="775">
        <v>15</v>
      </c>
      <c r="C17662" s="775" t="s">
        <v>87</v>
      </c>
      <c r="D17662" s="775" t="s">
        <v>175</v>
      </c>
      <c r="E17662" s="775">
        <v>0.15134</v>
      </c>
      <c r="F17662" s="775" t="s">
        <v>1087</v>
      </c>
      <c r="G17662" s="775" t="s">
        <v>2904</v>
      </c>
      <c r="H17662" s="775" t="s">
        <v>2905</v>
      </c>
      <c r="I17662" s="775" t="s">
        <v>5558</v>
      </c>
    </row>
    <row r="17663" spans="1:9">
      <c r="A17663" s="775" t="str">
        <f>Table_wabobpsvr_AzureCalc_AzureCalcRateCard[[#This Row],[ServiceName]]&amp;Table_wabobpsvr_AzureCalc_AzureCalcRateCard[[#This Row],[Price_Level]]&amp;Table_wabobpsvr_AzureCalc_AzureCalcRateCard[[#This Row],[Region]]</f>
        <v>Basic_D1 VM (Windows)C15</v>
      </c>
      <c r="B17663" s="775">
        <v>15</v>
      </c>
      <c r="C17663" s="775" t="s">
        <v>87</v>
      </c>
      <c r="D17663" s="775" t="s">
        <v>177</v>
      </c>
      <c r="E17663" s="775">
        <v>0.14651</v>
      </c>
      <c r="F17663" s="775" t="s">
        <v>1087</v>
      </c>
      <c r="G17663" s="775" t="s">
        <v>2904</v>
      </c>
      <c r="H17663" s="775" t="s">
        <v>2905</v>
      </c>
      <c r="I17663" s="775" t="s">
        <v>5558</v>
      </c>
    </row>
    <row r="17664" spans="1:9">
      <c r="A17664" s="775" t="str">
        <f>Table_wabobpsvr_AzureCalc_AzureCalcRateCard[[#This Row],[ServiceName]]&amp;Table_wabobpsvr_AzureCalc_AzureCalcRateCard[[#This Row],[Price_Level]]&amp;Table_wabobpsvr_AzureCalc_AzureCalcRateCard[[#This Row],[Region]]</f>
        <v>Basic_D1 VM (Windows)D15</v>
      </c>
      <c r="B17664" s="775">
        <v>15</v>
      </c>
      <c r="C17664" s="775" t="s">
        <v>87</v>
      </c>
      <c r="D17664" s="775" t="s">
        <v>176</v>
      </c>
      <c r="E17664" s="775">
        <v>0.14168</v>
      </c>
      <c r="F17664" s="775" t="s">
        <v>1087</v>
      </c>
      <c r="G17664" s="775" t="s">
        <v>2904</v>
      </c>
      <c r="H17664" s="775" t="s">
        <v>2905</v>
      </c>
      <c r="I17664" s="775" t="s">
        <v>5558</v>
      </c>
    </row>
    <row r="17665" spans="1:9">
      <c r="A17665" s="775" t="str">
        <f>Table_wabobpsvr_AzureCalc_AzureCalcRateCard[[#This Row],[ServiceName]]&amp;Table_wabobpsvr_AzureCalc_AzureCalcRateCard[[#This Row],[Price_Level]]&amp;Table_wabobpsvr_AzureCalc_AzureCalcRateCard[[#This Row],[Region]]</f>
        <v>Basic_D11 VM (Non-Windows)A15</v>
      </c>
      <c r="B17665" s="775">
        <v>15</v>
      </c>
      <c r="C17665" s="775" t="s">
        <v>87</v>
      </c>
      <c r="D17665" s="775" t="s">
        <v>174</v>
      </c>
      <c r="E17665" s="775">
        <v>0.20369999999999999</v>
      </c>
      <c r="F17665" s="775" t="s">
        <v>1088</v>
      </c>
      <c r="G17665" s="775" t="s">
        <v>2906</v>
      </c>
      <c r="H17665" s="775" t="s">
        <v>2907</v>
      </c>
      <c r="I17665" s="775" t="s">
        <v>5559</v>
      </c>
    </row>
    <row r="17666" spans="1:9">
      <c r="A17666" s="775" t="str">
        <f>Table_wabobpsvr_AzureCalc_AzureCalcRateCard[[#This Row],[ServiceName]]&amp;Table_wabobpsvr_AzureCalc_AzureCalcRateCard[[#This Row],[Price_Level]]&amp;Table_wabobpsvr_AzureCalc_AzureCalcRateCard[[#This Row],[Region]]</f>
        <v>Basic_D11 VM (Non-Windows)B15</v>
      </c>
      <c r="B17666" s="775">
        <v>15</v>
      </c>
      <c r="C17666" s="775" t="s">
        <v>87</v>
      </c>
      <c r="D17666" s="775" t="s">
        <v>175</v>
      </c>
      <c r="E17666" s="775">
        <v>0.19739999999999999</v>
      </c>
      <c r="F17666" s="775" t="s">
        <v>1088</v>
      </c>
      <c r="G17666" s="775" t="s">
        <v>2906</v>
      </c>
      <c r="H17666" s="775" t="s">
        <v>2907</v>
      </c>
      <c r="I17666" s="775" t="s">
        <v>5559</v>
      </c>
    </row>
    <row r="17667" spans="1:9">
      <c r="A17667" s="775" t="str">
        <f>Table_wabobpsvr_AzureCalc_AzureCalcRateCard[[#This Row],[ServiceName]]&amp;Table_wabobpsvr_AzureCalc_AzureCalcRateCard[[#This Row],[Price_Level]]&amp;Table_wabobpsvr_AzureCalc_AzureCalcRateCard[[#This Row],[Region]]</f>
        <v>Basic_D11 VM (Non-Windows)C15</v>
      </c>
      <c r="B17667" s="775">
        <v>15</v>
      </c>
      <c r="C17667" s="775" t="s">
        <v>87</v>
      </c>
      <c r="D17667" s="775" t="s">
        <v>177</v>
      </c>
      <c r="E17667" s="775">
        <v>0.19109999999999999</v>
      </c>
      <c r="F17667" s="775" t="s">
        <v>1088</v>
      </c>
      <c r="G17667" s="775" t="s">
        <v>2906</v>
      </c>
      <c r="H17667" s="775" t="s">
        <v>2907</v>
      </c>
      <c r="I17667" s="775" t="s">
        <v>5559</v>
      </c>
    </row>
    <row r="17668" spans="1:9">
      <c r="A17668" s="775" t="str">
        <f>Table_wabobpsvr_AzureCalc_AzureCalcRateCard[[#This Row],[ServiceName]]&amp;Table_wabobpsvr_AzureCalc_AzureCalcRateCard[[#This Row],[Price_Level]]&amp;Table_wabobpsvr_AzureCalc_AzureCalcRateCard[[#This Row],[Region]]</f>
        <v>Basic_D11 VM (Non-Windows)D15</v>
      </c>
      <c r="B17668" s="775">
        <v>15</v>
      </c>
      <c r="C17668" s="775" t="s">
        <v>87</v>
      </c>
      <c r="D17668" s="775" t="s">
        <v>176</v>
      </c>
      <c r="E17668" s="775">
        <v>0.18479999999999999</v>
      </c>
      <c r="F17668" s="775" t="s">
        <v>1088</v>
      </c>
      <c r="G17668" s="775" t="s">
        <v>2906</v>
      </c>
      <c r="H17668" s="775" t="s">
        <v>2907</v>
      </c>
      <c r="I17668" s="775" t="s">
        <v>5559</v>
      </c>
    </row>
    <row r="17669" spans="1:9">
      <c r="A17669" s="775" t="str">
        <f>Table_wabobpsvr_AzureCalc_AzureCalcRateCard[[#This Row],[ServiceName]]&amp;Table_wabobpsvr_AzureCalc_AzureCalcRateCard[[#This Row],[Price_Level]]&amp;Table_wabobpsvr_AzureCalc_AzureCalcRateCard[[#This Row],[Region]]</f>
        <v>Basic_D11 VM (Windows)A15</v>
      </c>
      <c r="B17669" s="775">
        <v>15</v>
      </c>
      <c r="C17669" s="775" t="s">
        <v>87</v>
      </c>
      <c r="D17669" s="775" t="s">
        <v>174</v>
      </c>
      <c r="E17669" s="775">
        <v>0.31330999999999998</v>
      </c>
      <c r="F17669" s="775" t="s">
        <v>1089</v>
      </c>
      <c r="G17669" s="775" t="s">
        <v>2908</v>
      </c>
      <c r="H17669" s="775" t="s">
        <v>2909</v>
      </c>
      <c r="I17669" s="775" t="s">
        <v>5560</v>
      </c>
    </row>
    <row r="17670" spans="1:9">
      <c r="A17670" s="775" t="str">
        <f>Table_wabobpsvr_AzureCalc_AzureCalcRateCard[[#This Row],[ServiceName]]&amp;Table_wabobpsvr_AzureCalc_AzureCalcRateCard[[#This Row],[Price_Level]]&amp;Table_wabobpsvr_AzureCalc_AzureCalcRateCard[[#This Row],[Region]]</f>
        <v>Basic_D11 VM (Windows)B15</v>
      </c>
      <c r="B17670" s="775">
        <v>15</v>
      </c>
      <c r="C17670" s="775" t="s">
        <v>87</v>
      </c>
      <c r="D17670" s="775" t="s">
        <v>175</v>
      </c>
      <c r="E17670" s="775">
        <v>0.30362</v>
      </c>
      <c r="F17670" s="775" t="s">
        <v>1089</v>
      </c>
      <c r="G17670" s="775" t="s">
        <v>2908</v>
      </c>
      <c r="H17670" s="775" t="s">
        <v>2909</v>
      </c>
      <c r="I17670" s="775" t="s">
        <v>5560</v>
      </c>
    </row>
    <row r="17671" spans="1:9">
      <c r="A17671" s="775" t="str">
        <f>Table_wabobpsvr_AzureCalc_AzureCalcRateCard[[#This Row],[ServiceName]]&amp;Table_wabobpsvr_AzureCalc_AzureCalcRateCard[[#This Row],[Price_Level]]&amp;Table_wabobpsvr_AzureCalc_AzureCalcRateCard[[#This Row],[Region]]</f>
        <v>Basic_D11 VM (Windows)C15</v>
      </c>
      <c r="B17671" s="775">
        <v>15</v>
      </c>
      <c r="C17671" s="775" t="s">
        <v>87</v>
      </c>
      <c r="D17671" s="775" t="s">
        <v>177</v>
      </c>
      <c r="E17671" s="775">
        <v>0.29393000000000002</v>
      </c>
      <c r="F17671" s="775" t="s">
        <v>1089</v>
      </c>
      <c r="G17671" s="775" t="s">
        <v>2908</v>
      </c>
      <c r="H17671" s="775" t="s">
        <v>2909</v>
      </c>
      <c r="I17671" s="775" t="s">
        <v>5560</v>
      </c>
    </row>
    <row r="17672" spans="1:9">
      <c r="A17672" s="775" t="str">
        <f>Table_wabobpsvr_AzureCalc_AzureCalcRateCard[[#This Row],[ServiceName]]&amp;Table_wabobpsvr_AzureCalc_AzureCalcRateCard[[#This Row],[Price_Level]]&amp;Table_wabobpsvr_AzureCalc_AzureCalcRateCard[[#This Row],[Region]]</f>
        <v>Basic_D11 VM (Windows)D15</v>
      </c>
      <c r="B17672" s="775">
        <v>15</v>
      </c>
      <c r="C17672" s="775" t="s">
        <v>87</v>
      </c>
      <c r="D17672" s="775" t="s">
        <v>176</v>
      </c>
      <c r="E17672" s="775">
        <v>0.28423999999999999</v>
      </c>
      <c r="F17672" s="775" t="s">
        <v>1089</v>
      </c>
      <c r="G17672" s="775" t="s">
        <v>2908</v>
      </c>
      <c r="H17672" s="775" t="s">
        <v>2909</v>
      </c>
      <c r="I17672" s="775" t="s">
        <v>5560</v>
      </c>
    </row>
    <row r="17673" spans="1:9">
      <c r="A17673" s="775" t="str">
        <f>Table_wabobpsvr_AzureCalc_AzureCalcRateCard[[#This Row],[ServiceName]]&amp;Table_wabobpsvr_AzureCalc_AzureCalcRateCard[[#This Row],[Price_Level]]&amp;Table_wabobpsvr_AzureCalc_AzureCalcRateCard[[#This Row],[Region]]</f>
        <v>A1 Cloud ServicesC4</v>
      </c>
      <c r="B17673" s="775">
        <v>4</v>
      </c>
      <c r="C17673" s="775" t="s">
        <v>680</v>
      </c>
      <c r="D17673" s="775" t="s">
        <v>177</v>
      </c>
      <c r="E17673" s="775">
        <v>5.3600000000000002E-2</v>
      </c>
      <c r="F17673" s="775" t="s">
        <v>681</v>
      </c>
      <c r="G17673" s="775" t="s">
        <v>1524</v>
      </c>
      <c r="H17673" s="775" t="s">
        <v>1525</v>
      </c>
      <c r="I17673" s="775" t="s">
        <v>6208</v>
      </c>
    </row>
    <row r="17674" spans="1:9">
      <c r="A17674" s="1039" t="str">
        <f>Table_wabobpsvr_AzureCalc_AzureCalcRateCard[[#This Row],[ServiceName]]&amp;Table_wabobpsvr_AzureCalc_AzureCalcRateCard[[#This Row],[Price_Level]]&amp;Table_wabobpsvr_AzureCalc_AzureCalcRateCard[[#This Row],[Region]]</f>
        <v>A1 Cloud ServicesD4</v>
      </c>
      <c r="B17674" s="1039">
        <v>4</v>
      </c>
      <c r="C17674" s="1039" t="s">
        <v>680</v>
      </c>
      <c r="D17674" s="1039" t="s">
        <v>176</v>
      </c>
      <c r="E17674" s="1039">
        <v>5.1200000000000002E-2</v>
      </c>
      <c r="F17674" s="1039" t="s">
        <v>681</v>
      </c>
      <c r="G17674" s="775" t="s">
        <v>1524</v>
      </c>
      <c r="H17674" s="775" t="s">
        <v>1525</v>
      </c>
      <c r="I17674" s="775" t="s">
        <v>6208</v>
      </c>
    </row>
    <row r="17675" spans="1:9">
      <c r="A17675" s="1039" t="str">
        <f>Table_wabobpsvr_AzureCalc_AzureCalcRateCard[[#This Row],[ServiceName]]&amp;Table_wabobpsvr_AzureCalc_AzureCalcRateCard[[#This Row],[Price_Level]]&amp;Table_wabobpsvr_AzureCalc_AzureCalcRateCard[[#This Row],[Region]]</f>
        <v>A1 Cloud ServicesMOSP5</v>
      </c>
      <c r="B17675" s="1039">
        <v>5</v>
      </c>
      <c r="C17675" s="1039" t="s">
        <v>680</v>
      </c>
      <c r="D17675" s="1039" t="s">
        <v>606</v>
      </c>
      <c r="E17675" s="1039">
        <v>0.08</v>
      </c>
      <c r="F17675" s="1039" t="s">
        <v>681</v>
      </c>
      <c r="G17675" s="775" t="s">
        <v>4235</v>
      </c>
      <c r="H17675" s="775" t="s">
        <v>4235</v>
      </c>
      <c r="I17675" s="775" t="s">
        <v>6209</v>
      </c>
    </row>
    <row r="17676" spans="1:9">
      <c r="A17676" s="1039" t="str">
        <f>Table_wabobpsvr_AzureCalc_AzureCalcRateCard[[#This Row],[ServiceName]]&amp;Table_wabobpsvr_AzureCalc_AzureCalcRateCard[[#This Row],[Price_Level]]&amp;Table_wabobpsvr_AzureCalc_AzureCalcRateCard[[#This Row],[Region]]</f>
        <v>A1 Cloud ServicesA5</v>
      </c>
      <c r="B17676" s="1039">
        <v>5</v>
      </c>
      <c r="C17676" s="1039" t="s">
        <v>680</v>
      </c>
      <c r="D17676" s="1039" t="s">
        <v>174</v>
      </c>
      <c r="E17676" s="1039">
        <v>5.8400000000000001E-2</v>
      </c>
      <c r="F17676" s="1039" t="s">
        <v>681</v>
      </c>
      <c r="G17676" s="775" t="s">
        <v>1526</v>
      </c>
      <c r="H17676" s="775" t="s">
        <v>1527</v>
      </c>
      <c r="I17676" s="775" t="s">
        <v>6209</v>
      </c>
    </row>
    <row r="17677" spans="1:9">
      <c r="A17677" s="1039" t="str">
        <f>Table_wabobpsvr_AzureCalc_AzureCalcRateCard[[#This Row],[ServiceName]]&amp;Table_wabobpsvr_AzureCalc_AzureCalcRateCard[[#This Row],[Price_Level]]&amp;Table_wabobpsvr_AzureCalc_AzureCalcRateCard[[#This Row],[Region]]</f>
        <v>A1 Cloud ServicesB5</v>
      </c>
      <c r="B17677" s="1039">
        <v>5</v>
      </c>
      <c r="C17677" s="1039" t="s">
        <v>680</v>
      </c>
      <c r="D17677" s="1039" t="s">
        <v>175</v>
      </c>
      <c r="E17677" s="1039">
        <v>5.6000000000000001E-2</v>
      </c>
      <c r="F17677" s="1039" t="s">
        <v>681</v>
      </c>
      <c r="G17677" s="775" t="s">
        <v>1526</v>
      </c>
      <c r="H17677" s="775" t="s">
        <v>1527</v>
      </c>
      <c r="I17677" s="775" t="s">
        <v>6209</v>
      </c>
    </row>
    <row r="17678" spans="1:9">
      <c r="A17678" s="1039" t="str">
        <f>Table_wabobpsvr_AzureCalc_AzureCalcRateCard[[#This Row],[ServiceName]]&amp;Table_wabobpsvr_AzureCalc_AzureCalcRateCard[[#This Row],[Price_Level]]&amp;Table_wabobpsvr_AzureCalc_AzureCalcRateCard[[#This Row],[Region]]</f>
        <v>A1 Cloud ServicesC5</v>
      </c>
      <c r="B17678" s="1039">
        <v>5</v>
      </c>
      <c r="C17678" s="1039" t="s">
        <v>680</v>
      </c>
      <c r="D17678" s="1039" t="s">
        <v>177</v>
      </c>
      <c r="E17678" s="1039">
        <v>5.3600000000000002E-2</v>
      </c>
      <c r="F17678" s="1039" t="s">
        <v>681</v>
      </c>
      <c r="G17678" s="775" t="s">
        <v>1526</v>
      </c>
      <c r="H17678" s="775" t="s">
        <v>1527</v>
      </c>
      <c r="I17678" s="775" t="s">
        <v>6209</v>
      </c>
    </row>
    <row r="17679" spans="1:9">
      <c r="A17679" s="775" t="str">
        <f>Table_wabobpsvr_AzureCalc_AzureCalcRateCard[[#This Row],[ServiceName]]&amp;Table_wabobpsvr_AzureCalc_AzureCalcRateCard[[#This Row],[Price_Level]]&amp;Table_wabobpsvr_AzureCalc_AzureCalcRateCard[[#This Row],[Region]]</f>
        <v>A1 Cloud ServicesD5</v>
      </c>
      <c r="B17679" s="775">
        <v>5</v>
      </c>
      <c r="C17679" s="775" t="s">
        <v>680</v>
      </c>
      <c r="D17679" s="775" t="s">
        <v>176</v>
      </c>
      <c r="E17679" s="775">
        <v>5.1200000000000002E-2</v>
      </c>
      <c r="F17679" s="775" t="s">
        <v>681</v>
      </c>
      <c r="G17679" s="775" t="s">
        <v>1526</v>
      </c>
      <c r="H17679" s="775" t="s">
        <v>1527</v>
      </c>
      <c r="I17679" s="775" t="s">
        <v>6209</v>
      </c>
    </row>
    <row r="17680" spans="1:9">
      <c r="A17680" s="775" t="str">
        <f>Table_wabobpsvr_AzureCalc_AzureCalcRateCard[[#This Row],[ServiceName]]&amp;Table_wabobpsvr_AzureCalc_AzureCalcRateCard[[#This Row],[Price_Level]]&amp;Table_wabobpsvr_AzureCalc_AzureCalcRateCard[[#This Row],[Region]]</f>
        <v>A1 Cloud ServicesMOSP1</v>
      </c>
      <c r="B17680" s="775">
        <v>1</v>
      </c>
      <c r="C17680" s="775" t="s">
        <v>680</v>
      </c>
      <c r="D17680" s="775" t="s">
        <v>606</v>
      </c>
      <c r="E17680" s="775">
        <v>0.08</v>
      </c>
      <c r="F17680" s="775" t="s">
        <v>681</v>
      </c>
      <c r="G17680" s="775" t="s">
        <v>4235</v>
      </c>
      <c r="H17680" s="775" t="s">
        <v>4235</v>
      </c>
      <c r="I17680" s="775" t="s">
        <v>6210</v>
      </c>
    </row>
    <row r="17681" spans="1:9">
      <c r="A17681" s="775" t="str">
        <f>Table_wabobpsvr_AzureCalc_AzureCalcRateCard[[#This Row],[ServiceName]]&amp;Table_wabobpsvr_AzureCalc_AzureCalcRateCard[[#This Row],[Price_Level]]&amp;Table_wabobpsvr_AzureCalc_AzureCalcRateCard[[#This Row],[Region]]</f>
        <v>A1 Cloud ServicesA1</v>
      </c>
      <c r="B17681" s="775">
        <v>1</v>
      </c>
      <c r="C17681" s="775" t="s">
        <v>680</v>
      </c>
      <c r="D17681" s="775" t="s">
        <v>174</v>
      </c>
      <c r="E17681" s="775">
        <v>5.8400000000000001E-2</v>
      </c>
      <c r="F17681" s="775" t="s">
        <v>681</v>
      </c>
      <c r="G17681" s="775" t="s">
        <v>1528</v>
      </c>
      <c r="H17681" s="775" t="s">
        <v>1529</v>
      </c>
      <c r="I17681" s="775" t="s">
        <v>6210</v>
      </c>
    </row>
    <row r="17682" spans="1:9">
      <c r="A17682" s="775" t="str">
        <f>Table_wabobpsvr_AzureCalc_AzureCalcRateCard[[#This Row],[ServiceName]]&amp;Table_wabobpsvr_AzureCalc_AzureCalcRateCard[[#This Row],[Price_Level]]&amp;Table_wabobpsvr_AzureCalc_AzureCalcRateCard[[#This Row],[Region]]</f>
        <v>A1 Cloud ServicesB1</v>
      </c>
      <c r="B17682" s="775">
        <v>1</v>
      </c>
      <c r="C17682" s="775" t="s">
        <v>680</v>
      </c>
      <c r="D17682" s="775" t="s">
        <v>175</v>
      </c>
      <c r="E17682" s="775">
        <v>5.6000000000000001E-2</v>
      </c>
      <c r="F17682" s="775" t="s">
        <v>681</v>
      </c>
      <c r="G17682" s="775" t="s">
        <v>1528</v>
      </c>
      <c r="H17682" s="775" t="s">
        <v>1529</v>
      </c>
      <c r="I17682" s="775" t="s">
        <v>6210</v>
      </c>
    </row>
    <row r="17683" spans="1:9">
      <c r="A17683" s="775" t="str">
        <f>Table_wabobpsvr_AzureCalc_AzureCalcRateCard[[#This Row],[ServiceName]]&amp;Table_wabobpsvr_AzureCalc_AzureCalcRateCard[[#This Row],[Price_Level]]&amp;Table_wabobpsvr_AzureCalc_AzureCalcRateCard[[#This Row],[Region]]</f>
        <v>SQL DB Premium P6 Database HoursC13</v>
      </c>
      <c r="B17683" s="775">
        <v>13</v>
      </c>
      <c r="C17683" s="775" t="s">
        <v>87</v>
      </c>
      <c r="D17683" s="775" t="s">
        <v>177</v>
      </c>
      <c r="E17683" s="775">
        <v>5.5054999999999996</v>
      </c>
      <c r="F17683" s="775" t="s">
        <v>7033</v>
      </c>
      <c r="G17683" s="775" t="s">
        <v>1957</v>
      </c>
      <c r="H17683" s="775" t="s">
        <v>5325</v>
      </c>
      <c r="I17683" s="775" t="s">
        <v>5326</v>
      </c>
    </row>
    <row r="17684" spans="1:9">
      <c r="A17684" s="775" t="str">
        <f>Table_wabobpsvr_AzureCalc_AzureCalcRateCard[[#This Row],[ServiceName]]&amp;Table_wabobpsvr_AzureCalc_AzureCalcRateCard[[#This Row],[Price_Level]]&amp;Table_wabobpsvr_AzureCalc_AzureCalcRateCard[[#This Row],[Region]]</f>
        <v>SQL DB Premium P6 Database HoursC11</v>
      </c>
      <c r="B17684" s="775">
        <v>11</v>
      </c>
      <c r="C17684" s="775" t="s">
        <v>87</v>
      </c>
      <c r="D17684" s="775" t="s">
        <v>177</v>
      </c>
      <c r="E17684" s="775">
        <v>5.1414999999999997</v>
      </c>
      <c r="F17684" s="775" t="s">
        <v>7033</v>
      </c>
      <c r="G17684" s="775" t="s">
        <v>1955</v>
      </c>
      <c r="H17684" s="775" t="s">
        <v>5327</v>
      </c>
      <c r="I17684" s="775" t="s">
        <v>5328</v>
      </c>
    </row>
    <row r="17685" spans="1:9">
      <c r="A17685" s="775" t="str">
        <f>Table_wabobpsvr_AzureCalc_AzureCalcRateCard[[#This Row],[ServiceName]]&amp;Table_wabobpsvr_AzureCalc_AzureCalcRateCard[[#This Row],[Price_Level]]&amp;Table_wabobpsvr_AzureCalc_AzureCalcRateCard[[#This Row],[Region]]</f>
        <v>SQL DB Premium P6 Database HoursC12</v>
      </c>
      <c r="B17685" s="775">
        <v>12</v>
      </c>
      <c r="C17685" s="775" t="s">
        <v>87</v>
      </c>
      <c r="D17685" s="775" t="s">
        <v>177</v>
      </c>
      <c r="E17685" s="775">
        <v>5.1414999999999997</v>
      </c>
      <c r="F17685" s="775" t="s">
        <v>7033</v>
      </c>
      <c r="G17685" s="775" t="s">
        <v>1956</v>
      </c>
      <c r="H17685" s="775" t="s">
        <v>5329</v>
      </c>
      <c r="I17685" s="775" t="s">
        <v>5330</v>
      </c>
    </row>
    <row r="17686" spans="1:9">
      <c r="A17686" s="775" t="str">
        <f>Table_wabobpsvr_AzureCalc_AzureCalcRateCard[[#This Row],[ServiceName]]&amp;Table_wabobpsvr_AzureCalc_AzureCalcRateCard[[#This Row],[Price_Level]]&amp;Table_wabobpsvr_AzureCalc_AzureCalcRateCard[[#This Row],[Region]]</f>
        <v>SQL DB Premium P6 Database HoursC14</v>
      </c>
      <c r="B17686" s="775">
        <v>14</v>
      </c>
      <c r="C17686" s="775" t="s">
        <v>87</v>
      </c>
      <c r="D17686" s="775" t="s">
        <v>177</v>
      </c>
      <c r="E17686" s="775">
        <v>5.6875</v>
      </c>
      <c r="F17686" s="775" t="s">
        <v>7033</v>
      </c>
      <c r="G17686" s="775" t="s">
        <v>3139</v>
      </c>
      <c r="H17686" s="775" t="s">
        <v>7005</v>
      </c>
      <c r="I17686" s="775" t="s">
        <v>7004</v>
      </c>
    </row>
    <row r="17687" spans="1:9">
      <c r="A17687" s="775" t="str">
        <f>Table_wabobpsvr_AzureCalc_AzureCalcRateCard[[#This Row],[ServiceName]]&amp;Table_wabobpsvr_AzureCalc_AzureCalcRateCard[[#This Row],[Price_Level]]&amp;Table_wabobpsvr_AzureCalc_AzureCalcRateCard[[#This Row],[Region]]</f>
        <v>SQL DB Premium P6 Database HoursC</v>
      </c>
      <c r="B17687" s="775"/>
      <c r="C17687" s="775" t="s">
        <v>87</v>
      </c>
      <c r="D17687" s="775" t="s">
        <v>177</v>
      </c>
      <c r="E17687" s="775">
        <v>4.55</v>
      </c>
      <c r="F17687" s="775" t="s">
        <v>7033</v>
      </c>
      <c r="G17687" s="775" t="s">
        <v>1954</v>
      </c>
      <c r="H17687" s="775" t="s">
        <v>5331</v>
      </c>
      <c r="I17687" s="775" t="s">
        <v>5332</v>
      </c>
    </row>
    <row r="17688" spans="1:9">
      <c r="A17688" s="775" t="str">
        <f>Table_wabobpsvr_AzureCalc_AzureCalcRateCard[[#This Row],[ServiceName]]&amp;Table_wabobpsvr_AzureCalc_AzureCalcRateCard[[#This Row],[Price_Level]]&amp;Table_wabobpsvr_AzureCalc_AzureCalcRateCard[[#This Row],[Region]]</f>
        <v>Premium P6 Secondary Active Geo Database HoursC15</v>
      </c>
      <c r="B17688" s="775">
        <v>15</v>
      </c>
      <c r="C17688" s="775" t="s">
        <v>87</v>
      </c>
      <c r="D17688" s="775" t="s">
        <v>177</v>
      </c>
      <c r="E17688" s="775">
        <v>5.0049999999999999</v>
      </c>
      <c r="F17688" s="775" t="s">
        <v>7029</v>
      </c>
      <c r="G17688" s="775" t="s">
        <v>3790</v>
      </c>
      <c r="H17688" s="775" t="s">
        <v>5333</v>
      </c>
      <c r="I17688" s="775" t="s">
        <v>5334</v>
      </c>
    </row>
    <row r="17689" spans="1:9">
      <c r="A17689" s="1039" t="str">
        <f>Table_wabobpsvr_AzureCalc_AzureCalcRateCard[[#This Row],[ServiceName]]&amp;Table_wabobpsvr_AzureCalc_AzureCalcRateCard[[#This Row],[Price_Level]]&amp;Table_wabobpsvr_AzureCalc_AzureCalcRateCard[[#This Row],[Region]]</f>
        <v>Premium P6 Secondary Active Geo Database HoursC16</v>
      </c>
      <c r="B17689" s="1039">
        <v>16</v>
      </c>
      <c r="C17689" s="1039" t="s">
        <v>87</v>
      </c>
      <c r="D17689" s="1039" t="s">
        <v>177</v>
      </c>
      <c r="E17689" s="1039">
        <v>5.0049999999999999</v>
      </c>
      <c r="F17689" s="1039" t="s">
        <v>7029</v>
      </c>
      <c r="G17689" s="775" t="s">
        <v>3464</v>
      </c>
      <c r="H17689" s="775" t="s">
        <v>5814</v>
      </c>
      <c r="I17689" s="775" t="s">
        <v>5815</v>
      </c>
    </row>
    <row r="17690" spans="1:9">
      <c r="A17690" s="775" t="str">
        <f>Table_wabobpsvr_AzureCalc_AzureCalcRateCard[[#This Row],[ServiceName]]&amp;Table_wabobpsvr_AzureCalc_AzureCalcRateCard[[#This Row],[Price_Level]]&amp;Table_wabobpsvr_AzureCalc_AzureCalcRateCard[[#This Row],[Region]]</f>
        <v>SQL DB Premium P6 Database HoursD15</v>
      </c>
      <c r="B17690" s="775">
        <v>15</v>
      </c>
      <c r="C17690" s="775" t="s">
        <v>87</v>
      </c>
      <c r="D17690" s="775" t="s">
        <v>176</v>
      </c>
      <c r="E17690" s="775">
        <v>4.84</v>
      </c>
      <c r="F17690" s="775" t="s">
        <v>7033</v>
      </c>
      <c r="G17690" s="775" t="s">
        <v>3164</v>
      </c>
      <c r="H17690" s="775" t="s">
        <v>5321</v>
      </c>
      <c r="I17690" s="775" t="s">
        <v>5322</v>
      </c>
    </row>
    <row r="17691" spans="1:9">
      <c r="A17691" s="775" t="str">
        <f>Table_wabobpsvr_AzureCalc_AzureCalcRateCard[[#This Row],[ServiceName]]&amp;Table_wabobpsvr_AzureCalc_AzureCalcRateCard[[#This Row],[Price_Level]]&amp;Table_wabobpsvr_AzureCalc_AzureCalcRateCard[[#This Row],[Region]]</f>
        <v>SQL DB Premium P6 Database HoursD16</v>
      </c>
      <c r="B17691" s="775">
        <v>16</v>
      </c>
      <c r="C17691" s="775" t="s">
        <v>87</v>
      </c>
      <c r="D17691" s="775" t="s">
        <v>176</v>
      </c>
      <c r="E17691" s="775">
        <v>4.84</v>
      </c>
      <c r="F17691" s="775" t="s">
        <v>7033</v>
      </c>
      <c r="G17691" s="775" t="s">
        <v>3117</v>
      </c>
      <c r="H17691" s="775" t="s">
        <v>5323</v>
      </c>
      <c r="I17691" s="775" t="s">
        <v>5324</v>
      </c>
    </row>
    <row r="17692" spans="1:9">
      <c r="A17692" s="1039" t="str">
        <f>Table_wabobpsvr_AzureCalc_AzureCalcRateCard[[#This Row],[ServiceName]]&amp;Table_wabobpsvr_AzureCalc_AzureCalcRateCard[[#This Row],[Price_Level]]&amp;Table_wabobpsvr_AzureCalc_AzureCalcRateCard[[#This Row],[Region]]</f>
        <v>SQL DB Premium P6 Database HoursD13</v>
      </c>
      <c r="B17692" s="1039">
        <v>13</v>
      </c>
      <c r="C17692" s="1039" t="s">
        <v>87</v>
      </c>
      <c r="D17692" s="1039" t="s">
        <v>176</v>
      </c>
      <c r="E17692" s="1039">
        <v>5.3239999999999998</v>
      </c>
      <c r="F17692" s="1039" t="s">
        <v>7033</v>
      </c>
      <c r="G17692" s="775" t="s">
        <v>1957</v>
      </c>
      <c r="H17692" s="775" t="s">
        <v>5325</v>
      </c>
      <c r="I17692" s="775" t="s">
        <v>5326</v>
      </c>
    </row>
    <row r="17693" spans="1:9">
      <c r="A17693" s="775" t="str">
        <f>Table_wabobpsvr_AzureCalc_AzureCalcRateCard[[#This Row],[ServiceName]]&amp;Table_wabobpsvr_AzureCalc_AzureCalcRateCard[[#This Row],[Price_Level]]&amp;Table_wabobpsvr_AzureCalc_AzureCalcRateCard[[#This Row],[Region]]</f>
        <v>SQL DB Premium P6 Database HoursD11</v>
      </c>
      <c r="B17693" s="775">
        <v>11</v>
      </c>
      <c r="C17693" s="775" t="s">
        <v>87</v>
      </c>
      <c r="D17693" s="775" t="s">
        <v>176</v>
      </c>
      <c r="E17693" s="775">
        <v>4.9720000000000004</v>
      </c>
      <c r="F17693" s="775" t="s">
        <v>7033</v>
      </c>
      <c r="G17693" s="775" t="s">
        <v>1955</v>
      </c>
      <c r="H17693" s="775" t="s">
        <v>5327</v>
      </c>
      <c r="I17693" s="775" t="s">
        <v>5328</v>
      </c>
    </row>
    <row r="17694" spans="1:9">
      <c r="A17694" s="775" t="str">
        <f>Table_wabobpsvr_AzureCalc_AzureCalcRateCard[[#This Row],[ServiceName]]&amp;Table_wabobpsvr_AzureCalc_AzureCalcRateCard[[#This Row],[Price_Level]]&amp;Table_wabobpsvr_AzureCalc_AzureCalcRateCard[[#This Row],[Region]]</f>
        <v>SQL DB Premium P6 Database HoursD12</v>
      </c>
      <c r="B17694" s="775">
        <v>12</v>
      </c>
      <c r="C17694" s="775" t="s">
        <v>87</v>
      </c>
      <c r="D17694" s="775" t="s">
        <v>176</v>
      </c>
      <c r="E17694" s="775">
        <v>4.9720000000000004</v>
      </c>
      <c r="F17694" s="775" t="s">
        <v>7033</v>
      </c>
      <c r="G17694" s="775" t="s">
        <v>1956</v>
      </c>
      <c r="H17694" s="775" t="s">
        <v>5329</v>
      </c>
      <c r="I17694" s="775" t="s">
        <v>5330</v>
      </c>
    </row>
    <row r="17695" spans="1:9">
      <c r="A17695" s="775" t="str">
        <f>Table_wabobpsvr_AzureCalc_AzureCalcRateCard[[#This Row],[ServiceName]]&amp;Table_wabobpsvr_AzureCalc_AzureCalcRateCard[[#This Row],[Price_Level]]&amp;Table_wabobpsvr_AzureCalc_AzureCalcRateCard[[#This Row],[Region]]</f>
        <v>SQL DB Premium P6 Database HoursD14</v>
      </c>
      <c r="B17695" s="775">
        <v>14</v>
      </c>
      <c r="C17695" s="775" t="s">
        <v>87</v>
      </c>
      <c r="D17695" s="775" t="s">
        <v>176</v>
      </c>
      <c r="E17695" s="775">
        <v>5.5</v>
      </c>
      <c r="F17695" s="775" t="s">
        <v>7033</v>
      </c>
      <c r="G17695" s="775" t="s">
        <v>3139</v>
      </c>
      <c r="H17695" s="775" t="s">
        <v>7005</v>
      </c>
      <c r="I17695" s="775" t="s">
        <v>7004</v>
      </c>
    </row>
    <row r="17696" spans="1:9">
      <c r="A17696" s="775" t="str">
        <f>Table_wabobpsvr_AzureCalc_AzureCalcRateCard[[#This Row],[ServiceName]]&amp;Table_wabobpsvr_AzureCalc_AzureCalcRateCard[[#This Row],[Price_Level]]&amp;Table_wabobpsvr_AzureCalc_AzureCalcRateCard[[#This Row],[Region]]</f>
        <v>SQL DB Premium P6 Database HoursD</v>
      </c>
      <c r="B17696" s="775"/>
      <c r="C17696" s="775" t="s">
        <v>87</v>
      </c>
      <c r="D17696" s="775" t="s">
        <v>176</v>
      </c>
      <c r="E17696" s="775">
        <v>4.4000000000000004</v>
      </c>
      <c r="F17696" s="775" t="s">
        <v>7033</v>
      </c>
      <c r="G17696" s="775" t="s">
        <v>1954</v>
      </c>
      <c r="H17696" s="775" t="s">
        <v>5331</v>
      </c>
      <c r="I17696" s="775" t="s">
        <v>5332</v>
      </c>
    </row>
    <row r="17697" spans="1:9">
      <c r="A17697" s="775" t="str">
        <f>Table_wabobpsvr_AzureCalc_AzureCalcRateCard[[#This Row],[ServiceName]]&amp;Table_wabobpsvr_AzureCalc_AzureCalcRateCard[[#This Row],[Price_Level]]&amp;Table_wabobpsvr_AzureCalc_AzureCalcRateCard[[#This Row],[Region]]</f>
        <v>Premium P6 Secondary Active Geo Database HoursD15</v>
      </c>
      <c r="B17697" s="775">
        <v>15</v>
      </c>
      <c r="C17697" s="775" t="s">
        <v>87</v>
      </c>
      <c r="D17697" s="775" t="s">
        <v>176</v>
      </c>
      <c r="E17697" s="775">
        <v>4.84</v>
      </c>
      <c r="F17697" s="775" t="s">
        <v>7029</v>
      </c>
      <c r="G17697" s="775" t="s">
        <v>3790</v>
      </c>
      <c r="H17697" s="775" t="s">
        <v>5333</v>
      </c>
      <c r="I17697" s="775" t="s">
        <v>5334</v>
      </c>
    </row>
    <row r="17698" spans="1:9">
      <c r="A17698" s="775" t="str">
        <f>Table_wabobpsvr_AzureCalc_AzureCalcRateCard[[#This Row],[ServiceName]]&amp;Table_wabobpsvr_AzureCalc_AzureCalcRateCard[[#This Row],[Price_Level]]&amp;Table_wabobpsvr_AzureCalc_AzureCalcRateCard[[#This Row],[Region]]</f>
        <v>Premium P6 Secondary Active Geo Database HoursD16</v>
      </c>
      <c r="B17698" s="775">
        <v>16</v>
      </c>
      <c r="C17698" s="775" t="s">
        <v>87</v>
      </c>
      <c r="D17698" s="775" t="s">
        <v>176</v>
      </c>
      <c r="E17698" s="775">
        <v>4.84</v>
      </c>
      <c r="F17698" s="775" t="s">
        <v>7029</v>
      </c>
      <c r="G17698" s="775" t="s">
        <v>3464</v>
      </c>
      <c r="H17698" s="775" t="s">
        <v>5814</v>
      </c>
      <c r="I17698" s="775" t="s">
        <v>5815</v>
      </c>
    </row>
    <row r="17699" spans="1:9">
      <c r="A17699" s="775" t="str">
        <f>Table_wabobpsvr_AzureCalc_AzureCalcRateCard[[#This Row],[ServiceName]]&amp;Table_wabobpsvr_AzureCalc_AzureCalcRateCard[[#This Row],[Price_Level]]&amp;Table_wabobpsvr_AzureCalc_AzureCalcRateCard[[#This Row],[Region]]</f>
        <v>Basic Application Gateway Hours (Large)D14</v>
      </c>
      <c r="B17699" s="775">
        <v>14</v>
      </c>
      <c r="C17699" s="775" t="s">
        <v>4235</v>
      </c>
      <c r="D17699" s="775" t="s">
        <v>176</v>
      </c>
      <c r="E17699" s="775">
        <v>999999</v>
      </c>
      <c r="F17699" s="775" t="s">
        <v>7043</v>
      </c>
      <c r="G17699" s="775" t="s">
        <v>4235</v>
      </c>
      <c r="H17699" s="775" t="s">
        <v>4235</v>
      </c>
      <c r="I17699" s="775" t="s">
        <v>4235</v>
      </c>
    </row>
    <row r="17700" spans="1:9">
      <c r="A17700" s="775" t="str">
        <f>Table_wabobpsvr_AzureCalc_AzureCalcRateCard[[#This Row],[ServiceName]]&amp;Table_wabobpsvr_AzureCalc_AzureCalcRateCard[[#This Row],[Price_Level]]&amp;Table_wabobpsvr_AzureCalc_AzureCalcRateCard[[#This Row],[Region]]</f>
        <v>Basic Application Gateway Data (Small)MOSP14</v>
      </c>
      <c r="B17700" s="775">
        <v>14</v>
      </c>
      <c r="C17700" s="775" t="s">
        <v>4235</v>
      </c>
      <c r="D17700" s="775" t="s">
        <v>606</v>
      </c>
      <c r="E17700" s="775">
        <v>999999</v>
      </c>
      <c r="F17700" s="775" t="s">
        <v>7040</v>
      </c>
      <c r="G17700" s="775" t="s">
        <v>4235</v>
      </c>
      <c r="H17700" s="775" t="s">
        <v>4235</v>
      </c>
      <c r="I17700" s="775" t="s">
        <v>4235</v>
      </c>
    </row>
    <row r="17701" spans="1:9">
      <c r="A17701" s="775" t="str">
        <f>Table_wabobpsvr_AzureCalc_AzureCalcRateCard[[#This Row],[ServiceName]]&amp;Table_wabobpsvr_AzureCalc_AzureCalcRateCard[[#This Row],[Price_Level]]&amp;Table_wabobpsvr_AzureCalc_AzureCalcRateCard[[#This Row],[Region]]</f>
        <v>Basic Application Gateway Data (Small)A14</v>
      </c>
      <c r="B17701" s="775">
        <v>14</v>
      </c>
      <c r="C17701" s="775" t="s">
        <v>4235</v>
      </c>
      <c r="D17701" s="775" t="s">
        <v>174</v>
      </c>
      <c r="E17701" s="775">
        <v>999999</v>
      </c>
      <c r="F17701" s="775" t="s">
        <v>7040</v>
      </c>
      <c r="G17701" s="775" t="s">
        <v>4235</v>
      </c>
      <c r="H17701" s="775" t="s">
        <v>4235</v>
      </c>
      <c r="I17701" s="775" t="s">
        <v>4235</v>
      </c>
    </row>
    <row r="17702" spans="1:9">
      <c r="A17702" s="775" t="str">
        <f>Table_wabobpsvr_AzureCalc_AzureCalcRateCard[[#This Row],[ServiceName]]&amp;Table_wabobpsvr_AzureCalc_AzureCalcRateCard[[#This Row],[Price_Level]]&amp;Table_wabobpsvr_AzureCalc_AzureCalcRateCard[[#This Row],[Region]]</f>
        <v>Basic Application Gateway Data (Small)B14</v>
      </c>
      <c r="B17702" s="775">
        <v>14</v>
      </c>
      <c r="C17702" s="775" t="s">
        <v>4235</v>
      </c>
      <c r="D17702" s="775" t="s">
        <v>175</v>
      </c>
      <c r="E17702" s="775">
        <v>999999</v>
      </c>
      <c r="F17702" s="775" t="s">
        <v>7040</v>
      </c>
      <c r="G17702" s="775" t="s">
        <v>4235</v>
      </c>
      <c r="H17702" s="775" t="s">
        <v>4235</v>
      </c>
      <c r="I17702" s="775" t="s">
        <v>4235</v>
      </c>
    </row>
    <row r="17703" spans="1:9">
      <c r="A17703" s="1039" t="str">
        <f>Table_wabobpsvr_AzureCalc_AzureCalcRateCard[[#This Row],[ServiceName]]&amp;Table_wabobpsvr_AzureCalc_AzureCalcRateCard[[#This Row],[Price_Level]]&amp;Table_wabobpsvr_AzureCalc_AzureCalcRateCard[[#This Row],[Region]]</f>
        <v>Basic Application Gateway Data (Small)C14</v>
      </c>
      <c r="B17703" s="1039">
        <v>14</v>
      </c>
      <c r="C17703" s="1039" t="s">
        <v>4235</v>
      </c>
      <c r="D17703" s="1039" t="s">
        <v>177</v>
      </c>
      <c r="E17703" s="1039">
        <v>999999</v>
      </c>
      <c r="F17703" s="1039" t="s">
        <v>7040</v>
      </c>
      <c r="G17703" s="775" t="s">
        <v>4235</v>
      </c>
      <c r="H17703" s="775" t="s">
        <v>4235</v>
      </c>
      <c r="I17703" s="775" t="s">
        <v>4235</v>
      </c>
    </row>
    <row r="17704" spans="1:9">
      <c r="A17704" s="1039" t="str">
        <f>Table_wabobpsvr_AzureCalc_AzureCalcRateCard[[#This Row],[ServiceName]]&amp;Table_wabobpsvr_AzureCalc_AzureCalcRateCard[[#This Row],[Price_Level]]&amp;Table_wabobpsvr_AzureCalc_AzureCalcRateCard[[#This Row],[Region]]</f>
        <v>Basic Application Gateway Data (Small)D14</v>
      </c>
      <c r="B17704" s="1039">
        <v>14</v>
      </c>
      <c r="C17704" s="1039" t="s">
        <v>4235</v>
      </c>
      <c r="D17704" s="1039" t="s">
        <v>176</v>
      </c>
      <c r="E17704" s="1039">
        <v>999999</v>
      </c>
      <c r="F17704" s="1039" t="s">
        <v>7040</v>
      </c>
      <c r="G17704" s="775" t="s">
        <v>4235</v>
      </c>
      <c r="H17704" s="775" t="s">
        <v>4235</v>
      </c>
      <c r="I17704" s="775" t="s">
        <v>4235</v>
      </c>
    </row>
    <row r="17705" spans="1:9">
      <c r="A17705" s="1039" t="str">
        <f>Table_wabobpsvr_AzureCalc_AzureCalcRateCard[[#This Row],[ServiceName]]&amp;Table_wabobpsvr_AzureCalc_AzureCalcRateCard[[#This Row],[Price_Level]]&amp;Table_wabobpsvr_AzureCalc_AzureCalcRateCard[[#This Row],[Region]]</f>
        <v>Basic Application Gateway Data (Medium)MOSP14</v>
      </c>
      <c r="B17705" s="1039">
        <v>14</v>
      </c>
      <c r="C17705" s="1039" t="s">
        <v>4235</v>
      </c>
      <c r="D17705" s="1039" t="s">
        <v>606</v>
      </c>
      <c r="E17705" s="1039">
        <v>999999</v>
      </c>
      <c r="F17705" s="1039" t="s">
        <v>7039</v>
      </c>
      <c r="G17705" s="775" t="s">
        <v>4235</v>
      </c>
      <c r="H17705" s="775" t="s">
        <v>4235</v>
      </c>
      <c r="I17705" s="775" t="s">
        <v>4235</v>
      </c>
    </row>
    <row r="17706" spans="1:9">
      <c r="A17706" s="1039" t="str">
        <f>Table_wabobpsvr_AzureCalc_AzureCalcRateCard[[#This Row],[ServiceName]]&amp;Table_wabobpsvr_AzureCalc_AzureCalcRateCard[[#This Row],[Price_Level]]&amp;Table_wabobpsvr_AzureCalc_AzureCalcRateCard[[#This Row],[Region]]</f>
        <v>Basic Application Gateway Data (Medium)A14</v>
      </c>
      <c r="B17706" s="1039">
        <v>14</v>
      </c>
      <c r="C17706" s="1039" t="s">
        <v>4235</v>
      </c>
      <c r="D17706" s="1039" t="s">
        <v>174</v>
      </c>
      <c r="E17706" s="1039">
        <v>999999</v>
      </c>
      <c r="F17706" s="1039" t="s">
        <v>7039</v>
      </c>
      <c r="G17706" s="775" t="s">
        <v>4235</v>
      </c>
      <c r="H17706" s="775" t="s">
        <v>4235</v>
      </c>
      <c r="I17706" s="775" t="s">
        <v>4235</v>
      </c>
    </row>
    <row r="17707" spans="1:9">
      <c r="A17707" s="1039" t="str">
        <f>Table_wabobpsvr_AzureCalc_AzureCalcRateCard[[#This Row],[ServiceName]]&amp;Table_wabobpsvr_AzureCalc_AzureCalcRateCard[[#This Row],[Price_Level]]&amp;Table_wabobpsvr_AzureCalc_AzureCalcRateCard[[#This Row],[Region]]</f>
        <v>Basic Application Gateway Data (Medium)B14</v>
      </c>
      <c r="B17707" s="1039">
        <v>14</v>
      </c>
      <c r="C17707" s="1039" t="s">
        <v>4235</v>
      </c>
      <c r="D17707" s="1039" t="s">
        <v>175</v>
      </c>
      <c r="E17707" s="1039">
        <v>999999</v>
      </c>
      <c r="F17707" s="1039" t="s">
        <v>7039</v>
      </c>
      <c r="G17707" s="775" t="s">
        <v>4235</v>
      </c>
      <c r="H17707" s="775" t="s">
        <v>4235</v>
      </c>
      <c r="I17707" s="775" t="s">
        <v>4235</v>
      </c>
    </row>
    <row r="17708" spans="1:9">
      <c r="A17708" s="1039" t="str">
        <f>Table_wabobpsvr_AzureCalc_AzureCalcRateCard[[#This Row],[ServiceName]]&amp;Table_wabobpsvr_AzureCalc_AzureCalcRateCard[[#This Row],[Price_Level]]&amp;Table_wabobpsvr_AzureCalc_AzureCalcRateCard[[#This Row],[Region]]</f>
        <v>Free Data Catalog Units (in 100s)D</v>
      </c>
      <c r="B17708" s="1039"/>
      <c r="C17708" s="1039" t="s">
        <v>6925</v>
      </c>
      <c r="D17708" s="1039" t="s">
        <v>176</v>
      </c>
      <c r="E17708" s="1039">
        <v>0</v>
      </c>
      <c r="F17708" s="1039" t="s">
        <v>7018</v>
      </c>
      <c r="G17708" s="775" t="s">
        <v>4235</v>
      </c>
      <c r="H17708" s="775" t="s">
        <v>4235</v>
      </c>
      <c r="I17708" s="775" t="s">
        <v>4235</v>
      </c>
    </row>
    <row r="17709" spans="1:9">
      <c r="A17709" s="775" t="str">
        <f>Table_wabobpsvr_AzureCalc_AzureCalcRateCard[[#This Row],[ServiceName]]&amp;Table_wabobpsvr_AzureCalc_AzureCalcRateCard[[#This Row],[Price_Level]]&amp;Table_wabobpsvr_AzureCalc_AzureCalcRateCard[[#This Row],[Region]]</f>
        <v>Premium Elastic Database ExistenceD16</v>
      </c>
      <c r="B17709" s="775">
        <v>16</v>
      </c>
      <c r="C17709" s="775" t="s">
        <v>7258</v>
      </c>
      <c r="D17709" s="775" t="s">
        <v>176</v>
      </c>
      <c r="E17709" s="775">
        <v>0.19600000000000001</v>
      </c>
      <c r="F17709" s="775" t="s">
        <v>7212</v>
      </c>
      <c r="G17709" s="775" t="s">
        <v>7237</v>
      </c>
      <c r="H17709" s="775" t="s">
        <v>7271</v>
      </c>
      <c r="I17709" s="775" t="s">
        <v>7214</v>
      </c>
    </row>
    <row r="17710" spans="1:9">
      <c r="A17710" s="775" t="str">
        <f>Table_wabobpsvr_AzureCalc_AzureCalcRateCard[[#This Row],[ServiceName]]&amp;Table_wabobpsvr_AzureCalc_AzureCalcRateCard[[#This Row],[Price_Level]]&amp;Table_wabobpsvr_AzureCalc_AzureCalcRateCard[[#This Row],[Region]]</f>
        <v>ExpressRoute (Metered) 500 Mbps ConnectionsMOSP8</v>
      </c>
      <c r="B17710" s="775">
        <v>8</v>
      </c>
      <c r="C17710" s="775" t="s">
        <v>7427</v>
      </c>
      <c r="D17710" s="775" t="s">
        <v>606</v>
      </c>
      <c r="E17710" s="775">
        <v>290</v>
      </c>
      <c r="F17710" s="775" t="s">
        <v>7389</v>
      </c>
      <c r="G17710" s="775"/>
      <c r="H17710" s="775"/>
      <c r="I17710" s="775" t="s">
        <v>7458</v>
      </c>
    </row>
    <row r="17711" spans="1:9">
      <c r="A17711" s="1039" t="str">
        <f>Table_wabobpsvr_AzureCalc_AzureCalcRateCard[[#This Row],[ServiceName]]&amp;Table_wabobpsvr_AzureCalc_AzureCalcRateCard[[#This Row],[Price_Level]]&amp;Table_wabobpsvr_AzureCalc_AzureCalcRateCard[[#This Row],[Region]]</f>
        <v>Premium P6 Secondary Active Geo Database HoursB11</v>
      </c>
      <c r="B17711" s="1039">
        <v>11</v>
      </c>
      <c r="C17711" s="1039" t="s">
        <v>87</v>
      </c>
      <c r="D17711" s="1039" t="s">
        <v>175</v>
      </c>
      <c r="E17711" s="1039">
        <v>5.3113916666666698</v>
      </c>
      <c r="F17711" s="1039" t="s">
        <v>7029</v>
      </c>
      <c r="G17711" s="775" t="s">
        <v>3595</v>
      </c>
      <c r="H17711" s="775" t="s">
        <v>5637</v>
      </c>
      <c r="I17711" s="775" t="s">
        <v>5638</v>
      </c>
    </row>
    <row r="17712" spans="1:9">
      <c r="A17712" s="775" t="str">
        <f>Table_wabobpsvr_AzureCalc_AzureCalcRateCard[[#This Row],[ServiceName]]&amp;Table_wabobpsvr_AzureCalc_AzureCalcRateCard[[#This Row],[Price_Level]]&amp;Table_wabobpsvr_AzureCalc_AzureCalcRateCard[[#This Row],[Region]]</f>
        <v>SQL DB Premium P4 Database HoursC14</v>
      </c>
      <c r="B17712" s="775">
        <v>14</v>
      </c>
      <c r="C17712" s="775" t="s">
        <v>87</v>
      </c>
      <c r="D17712" s="775" t="s">
        <v>177</v>
      </c>
      <c r="E17712" s="775">
        <v>2.8391999999999999</v>
      </c>
      <c r="F17712" s="775" t="s">
        <v>7034</v>
      </c>
      <c r="G17712" s="775" t="s">
        <v>7009</v>
      </c>
      <c r="H17712" s="775" t="s">
        <v>7010</v>
      </c>
      <c r="I17712" s="775" t="s">
        <v>7006</v>
      </c>
    </row>
    <row r="17713" spans="1:9">
      <c r="A17713" s="1039" t="str">
        <f>Table_wabobpsvr_AzureCalc_AzureCalcRateCard[[#This Row],[ServiceName]]&amp;Table_wabobpsvr_AzureCalc_AzureCalcRateCard[[#This Row],[Price_Level]]&amp;Table_wabobpsvr_AzureCalc_AzureCalcRateCard[[#This Row],[Region]]</f>
        <v>Premium P4 Secondary Geo Database HoursC14</v>
      </c>
      <c r="B17713" s="1039">
        <v>14</v>
      </c>
      <c r="C17713" s="1039" t="s">
        <v>87</v>
      </c>
      <c r="D17713" s="1039" t="s">
        <v>177</v>
      </c>
      <c r="E17713" s="1039">
        <v>2.1294</v>
      </c>
      <c r="F17713" s="1039" t="s">
        <v>7031</v>
      </c>
      <c r="G17713" s="775" t="s">
        <v>7011</v>
      </c>
      <c r="H17713" s="775" t="s">
        <v>7012</v>
      </c>
      <c r="I17713" s="775" t="s">
        <v>7007</v>
      </c>
    </row>
    <row r="17714" spans="1:9">
      <c r="A17714" s="1039" t="str">
        <f>Table_wabobpsvr_AzureCalc_AzureCalcRateCard[[#This Row],[ServiceName]]&amp;Table_wabobpsvr_AzureCalc_AzureCalcRateCard[[#This Row],[Price_Level]]&amp;Table_wabobpsvr_AzureCalc_AzureCalcRateCard[[#This Row],[Region]]</f>
        <v>Premium P4 Secondary Active Geo Database HoursC14</v>
      </c>
      <c r="B17714" s="1039">
        <v>14</v>
      </c>
      <c r="C17714" s="1039" t="s">
        <v>87</v>
      </c>
      <c r="D17714" s="1039" t="s">
        <v>177</v>
      </c>
      <c r="E17714" s="1039">
        <v>2.8391999999999999</v>
      </c>
      <c r="F17714" s="1039" t="s">
        <v>7032</v>
      </c>
      <c r="G17714" s="775" t="s">
        <v>7013</v>
      </c>
      <c r="H17714" s="775" t="s">
        <v>7014</v>
      </c>
      <c r="I17714" s="775" t="s">
        <v>7008</v>
      </c>
    </row>
    <row r="17715" spans="1:9">
      <c r="A17715" s="775" t="str">
        <f>Table_wabobpsvr_AzureCalc_AzureCalcRateCard[[#This Row],[ServiceName]]&amp;Table_wabobpsvr_AzureCalc_AzureCalcRateCard[[#This Row],[Price_Level]]&amp;Table_wabobpsvr_AzureCalc_AzureCalcRateCard[[#This Row],[Region]]</f>
        <v>Premium P6 Secondary Active Geo Database HoursA15</v>
      </c>
      <c r="B17715" s="775">
        <v>15</v>
      </c>
      <c r="C17715" s="775" t="s">
        <v>87</v>
      </c>
      <c r="D17715" s="775" t="s">
        <v>174</v>
      </c>
      <c r="E17715" s="775">
        <v>5.335</v>
      </c>
      <c r="F17715" s="775" t="s">
        <v>7029</v>
      </c>
      <c r="G17715" s="775" t="s">
        <v>3790</v>
      </c>
      <c r="H17715" s="775" t="s">
        <v>5333</v>
      </c>
      <c r="I17715" s="775" t="s">
        <v>5334</v>
      </c>
    </row>
    <row r="17716" spans="1:9">
      <c r="A17716" s="1039" t="str">
        <f>Table_wabobpsvr_AzureCalc_AzureCalcRateCard[[#This Row],[ServiceName]]&amp;Table_wabobpsvr_AzureCalc_AzureCalcRateCard[[#This Row],[Price_Level]]&amp;Table_wabobpsvr_AzureCalc_AzureCalcRateCard[[#This Row],[Region]]</f>
        <v>Live Encoder Input HoursMOSP</v>
      </c>
      <c r="B17716" s="1039"/>
      <c r="C17716" s="1039" t="s">
        <v>87</v>
      </c>
      <c r="D17716" s="1039" t="s">
        <v>606</v>
      </c>
      <c r="E17716" s="1039">
        <v>19.899999999999999</v>
      </c>
      <c r="F17716" s="1039" t="s">
        <v>6983</v>
      </c>
      <c r="G17716" s="775" t="s">
        <v>4235</v>
      </c>
      <c r="H17716" s="775" t="s">
        <v>4235</v>
      </c>
      <c r="I17716" s="775" t="s">
        <v>6984</v>
      </c>
    </row>
    <row r="17717" spans="1:9">
      <c r="A17717" s="1039" t="str">
        <f>Table_wabobpsvr_AzureCalc_AzureCalcRateCard[[#This Row],[ServiceName]]&amp;Table_wabobpsvr_AzureCalc_AzureCalcRateCard[[#This Row],[Price_Level]]&amp;Table_wabobpsvr_AzureCalc_AzureCalcRateCard[[#This Row],[Region]]</f>
        <v>Premium Encoder (Output GB)MOSP</v>
      </c>
      <c r="B17717" s="1039"/>
      <c r="C17717" s="1039" t="s">
        <v>9</v>
      </c>
      <c r="D17717" s="1039" t="s">
        <v>606</v>
      </c>
      <c r="E17717" s="1039">
        <v>3.99</v>
      </c>
      <c r="F17717" s="1039" t="s">
        <v>3078</v>
      </c>
      <c r="G17717" s="775" t="s">
        <v>4235</v>
      </c>
      <c r="H17717" s="775" t="s">
        <v>4235</v>
      </c>
      <c r="I17717" s="775" t="s">
        <v>4794</v>
      </c>
    </row>
    <row r="17718" spans="1:9">
      <c r="A17718" s="775" t="str">
        <f>Table_wabobpsvr_AzureCalc_AzureCalcRateCard[[#This Row],[ServiceName]]&amp;Table_wabobpsvr_AzureCalc_AzureCalcRateCard[[#This Row],[Price_Level]]&amp;Table_wabobpsvr_AzureCalc_AzureCalcRateCard[[#This Row],[Region]]</f>
        <v>Live Encoder Input HoursA</v>
      </c>
      <c r="B17718" s="775"/>
      <c r="C17718" s="775" t="s">
        <v>87</v>
      </c>
      <c r="D17718" s="775" t="s">
        <v>174</v>
      </c>
      <c r="E17718" s="775">
        <v>19.303000000000001</v>
      </c>
      <c r="F17718" s="775" t="s">
        <v>6983</v>
      </c>
      <c r="G17718" s="775" t="s">
        <v>6985</v>
      </c>
      <c r="H17718" s="775" t="s">
        <v>6986</v>
      </c>
      <c r="I17718" s="775" t="s">
        <v>6984</v>
      </c>
    </row>
    <row r="17719" spans="1:9">
      <c r="A17719" s="1039" t="str">
        <f>Table_wabobpsvr_AzureCalc_AzureCalcRateCard[[#This Row],[ServiceName]]&amp;Table_wabobpsvr_AzureCalc_AzureCalcRateCard[[#This Row],[Price_Level]]&amp;Table_wabobpsvr_AzureCalc_AzureCalcRateCard[[#This Row],[Region]]</f>
        <v>Premium Encoder (Output GB)A</v>
      </c>
      <c r="B17719" s="1039"/>
      <c r="C17719" s="1039" t="s">
        <v>9</v>
      </c>
      <c r="D17719" s="1039" t="s">
        <v>174</v>
      </c>
      <c r="E17719" s="1039">
        <v>3.8702999999999999</v>
      </c>
      <c r="F17719" s="1039" t="s">
        <v>3078</v>
      </c>
      <c r="G17719" s="775" t="s">
        <v>3079</v>
      </c>
      <c r="H17719" s="775" t="s">
        <v>6987</v>
      </c>
      <c r="I17719" s="775" t="s">
        <v>4794</v>
      </c>
    </row>
    <row r="17720" spans="1:9">
      <c r="A17720" s="775" t="str">
        <f>Table_wabobpsvr_AzureCalc_AzureCalcRateCard[[#This Row],[ServiceName]]&amp;Table_wabobpsvr_AzureCalc_AzureCalcRateCard[[#This Row],[Price_Level]]&amp;Table_wabobpsvr_AzureCalc_AzureCalcRateCard[[#This Row],[Region]]</f>
        <v>Live Encoder Input HoursB</v>
      </c>
      <c r="B17720" s="775"/>
      <c r="C17720" s="775" t="s">
        <v>87</v>
      </c>
      <c r="D17720" s="775" t="s">
        <v>175</v>
      </c>
      <c r="E17720" s="775">
        <v>18.706</v>
      </c>
      <c r="F17720" s="775" t="s">
        <v>6983</v>
      </c>
      <c r="G17720" s="775" t="s">
        <v>6985</v>
      </c>
      <c r="H17720" s="775" t="s">
        <v>6986</v>
      </c>
      <c r="I17720" s="775" t="s">
        <v>6984</v>
      </c>
    </row>
    <row r="17721" spans="1:9">
      <c r="A17721" s="775" t="str">
        <f>Table_wabobpsvr_AzureCalc_AzureCalcRateCard[[#This Row],[ServiceName]]&amp;Table_wabobpsvr_AzureCalc_AzureCalcRateCard[[#This Row],[Price_Level]]&amp;Table_wabobpsvr_AzureCalc_AzureCalcRateCard[[#This Row],[Region]]</f>
        <v>Premium Encoder (Output GB)B</v>
      </c>
      <c r="B17721" s="775"/>
      <c r="C17721" s="775" t="s">
        <v>9</v>
      </c>
      <c r="D17721" s="775" t="s">
        <v>175</v>
      </c>
      <c r="E17721" s="775">
        <v>3.7505999999999999</v>
      </c>
      <c r="F17721" s="775" t="s">
        <v>3078</v>
      </c>
      <c r="G17721" s="775" t="s">
        <v>3079</v>
      </c>
      <c r="H17721" s="775" t="s">
        <v>6987</v>
      </c>
      <c r="I17721" s="775" t="s">
        <v>4794</v>
      </c>
    </row>
    <row r="17722" spans="1:9">
      <c r="A17722" s="775" t="str">
        <f>Table_wabobpsvr_AzureCalc_AzureCalcRateCard[[#This Row],[ServiceName]]&amp;Table_wabobpsvr_AzureCalc_AzureCalcRateCard[[#This Row],[Price_Level]]&amp;Table_wabobpsvr_AzureCalc_AzureCalcRateCard[[#This Row],[Region]]</f>
        <v>Live Encoder Input HoursC</v>
      </c>
      <c r="B17722" s="775"/>
      <c r="C17722" s="775" t="s">
        <v>87</v>
      </c>
      <c r="D17722" s="775" t="s">
        <v>177</v>
      </c>
      <c r="E17722" s="775">
        <v>18.109000000000002</v>
      </c>
      <c r="F17722" s="775" t="s">
        <v>6983</v>
      </c>
      <c r="G17722" s="775" t="s">
        <v>6985</v>
      </c>
      <c r="H17722" s="775" t="s">
        <v>6986</v>
      </c>
      <c r="I17722" s="775" t="s">
        <v>6984</v>
      </c>
    </row>
    <row r="17723" spans="1:9">
      <c r="A17723" s="775" t="str">
        <f>Table_wabobpsvr_AzureCalc_AzureCalcRateCard[[#This Row],[ServiceName]]&amp;Table_wabobpsvr_AzureCalc_AzureCalcRateCard[[#This Row],[Price_Level]]&amp;Table_wabobpsvr_AzureCalc_AzureCalcRateCard[[#This Row],[Region]]</f>
        <v>Premium Encoder (Output GB)C</v>
      </c>
      <c r="B17723" s="775"/>
      <c r="C17723" s="775" t="s">
        <v>9</v>
      </c>
      <c r="D17723" s="775" t="s">
        <v>177</v>
      </c>
      <c r="E17723" s="775">
        <v>3.6309</v>
      </c>
      <c r="F17723" s="775" t="s">
        <v>3078</v>
      </c>
      <c r="G17723" s="775" t="s">
        <v>3079</v>
      </c>
      <c r="H17723" s="775" t="s">
        <v>6987</v>
      </c>
      <c r="I17723" s="775" t="s">
        <v>4794</v>
      </c>
    </row>
    <row r="17724" spans="1:9">
      <c r="A17724" s="775" t="str">
        <f>Table_wabobpsvr_AzureCalc_AzureCalcRateCard[[#This Row],[ServiceName]]&amp;Table_wabobpsvr_AzureCalc_AzureCalcRateCard[[#This Row],[Price_Level]]&amp;Table_wabobpsvr_AzureCalc_AzureCalcRateCard[[#This Row],[Region]]</f>
        <v>Live Encoder Input HoursD</v>
      </c>
      <c r="B17724" s="775"/>
      <c r="C17724" s="775" t="s">
        <v>87</v>
      </c>
      <c r="D17724" s="775" t="s">
        <v>176</v>
      </c>
      <c r="E17724" s="775">
        <v>17.512</v>
      </c>
      <c r="F17724" s="775" t="s">
        <v>6983</v>
      </c>
      <c r="G17724" s="775" t="s">
        <v>6985</v>
      </c>
      <c r="H17724" s="775" t="s">
        <v>6986</v>
      </c>
      <c r="I17724" s="775" t="s">
        <v>6984</v>
      </c>
    </row>
    <row r="17725" spans="1:9">
      <c r="A17725" s="775" t="str">
        <f>Table_wabobpsvr_AzureCalc_AzureCalcRateCard[[#This Row],[ServiceName]]&amp;Table_wabobpsvr_AzureCalc_AzureCalcRateCard[[#This Row],[Price_Level]]&amp;Table_wabobpsvr_AzureCalc_AzureCalcRateCard[[#This Row],[Region]]</f>
        <v>Premium Encoder (Output GB)D</v>
      </c>
      <c r="B17725" s="775"/>
      <c r="C17725" s="775" t="s">
        <v>9</v>
      </c>
      <c r="D17725" s="775" t="s">
        <v>176</v>
      </c>
      <c r="E17725" s="775">
        <v>3.5112000000000001</v>
      </c>
      <c r="F17725" s="775" t="s">
        <v>3078</v>
      </c>
      <c r="G17725" s="775" t="s">
        <v>3079</v>
      </c>
      <c r="H17725" s="775" t="s">
        <v>6987</v>
      </c>
      <c r="I17725" s="775" t="s">
        <v>4794</v>
      </c>
    </row>
    <row r="17726" spans="1:9">
      <c r="A17726" s="775" t="str">
        <f>Table_wabobpsvr_AzureCalc_AzureCalcRateCard[[#This Row],[ServiceName]]&amp;Table_wabobpsvr_AzureCalc_AzureCalcRateCard[[#This Row],[Price_Level]]&amp;Table_wabobpsvr_AzureCalc_AzureCalcRateCard[[#This Row],[Region]]</f>
        <v>Premium P4 Secondary Active Geo Database HoursC13</v>
      </c>
      <c r="B17726" s="775">
        <v>13</v>
      </c>
      <c r="C17726" s="775" t="s">
        <v>87</v>
      </c>
      <c r="D17726" s="775" t="s">
        <v>177</v>
      </c>
      <c r="E17726" s="775">
        <v>2.76488333333333</v>
      </c>
      <c r="F17726" s="775" t="s">
        <v>7032</v>
      </c>
      <c r="G17726" s="775" t="s">
        <v>6966</v>
      </c>
      <c r="H17726" s="775" t="s">
        <v>6967</v>
      </c>
      <c r="I17726" s="775" t="s">
        <v>6939</v>
      </c>
    </row>
    <row r="17727" spans="1:9">
      <c r="A17727" s="775" t="str">
        <f>Table_wabobpsvr_AzureCalc_AzureCalcRateCard[[#This Row],[ServiceName]]&amp;Table_wabobpsvr_AzureCalc_AzureCalcRateCard[[#This Row],[Price_Level]]&amp;Table_wabobpsvr_AzureCalc_AzureCalcRateCard[[#This Row],[Region]]</f>
        <v>SQL DB Premium P4 Database HoursC11</v>
      </c>
      <c r="B17727" s="775">
        <v>11</v>
      </c>
      <c r="C17727" s="775" t="s">
        <v>87</v>
      </c>
      <c r="D17727" s="775" t="s">
        <v>177</v>
      </c>
      <c r="E17727" s="775">
        <v>2.57492083333333</v>
      </c>
      <c r="F17727" s="775" t="s">
        <v>7034</v>
      </c>
      <c r="G17727" s="775" t="s">
        <v>6968</v>
      </c>
      <c r="H17727" s="775" t="s">
        <v>6969</v>
      </c>
      <c r="I17727" s="775" t="s">
        <v>6940</v>
      </c>
    </row>
    <row r="17728" spans="1:9">
      <c r="A17728" s="775" t="str">
        <f>Table_wabobpsvr_AzureCalc_AzureCalcRateCard[[#This Row],[ServiceName]]&amp;Table_wabobpsvr_AzureCalc_AzureCalcRateCard[[#This Row],[Price_Level]]&amp;Table_wabobpsvr_AzureCalc_AzureCalcRateCard[[#This Row],[Region]]</f>
        <v>Premium P4 Secondary Geo Database HoursC11</v>
      </c>
      <c r="B17728" s="775">
        <v>11</v>
      </c>
      <c r="C17728" s="775" t="s">
        <v>87</v>
      </c>
      <c r="D17728" s="775" t="s">
        <v>177</v>
      </c>
      <c r="E17728" s="775">
        <v>1.9314750000000001</v>
      </c>
      <c r="F17728" s="775" t="s">
        <v>7031</v>
      </c>
      <c r="G17728" s="775" t="s">
        <v>6970</v>
      </c>
      <c r="H17728" s="775" t="s">
        <v>6971</v>
      </c>
      <c r="I17728" s="775" t="s">
        <v>6941</v>
      </c>
    </row>
    <row r="17729" spans="1:9">
      <c r="A17729" s="775" t="str">
        <f>Table_wabobpsvr_AzureCalc_AzureCalcRateCard[[#This Row],[ServiceName]]&amp;Table_wabobpsvr_AzureCalc_AzureCalcRateCard[[#This Row],[Price_Level]]&amp;Table_wabobpsvr_AzureCalc_AzureCalcRateCard[[#This Row],[Region]]</f>
        <v>Premium P4 Secondary Active Geo Database HoursC11</v>
      </c>
      <c r="B17729" s="775">
        <v>11</v>
      </c>
      <c r="C17729" s="775" t="s">
        <v>87</v>
      </c>
      <c r="D17729" s="775" t="s">
        <v>177</v>
      </c>
      <c r="E17729" s="775">
        <v>2.57492083333333</v>
      </c>
      <c r="F17729" s="775" t="s">
        <v>7032</v>
      </c>
      <c r="G17729" s="775" t="s">
        <v>6972</v>
      </c>
      <c r="H17729" s="775" t="s">
        <v>6973</v>
      </c>
      <c r="I17729" s="775" t="s">
        <v>6942</v>
      </c>
    </row>
    <row r="17730" spans="1:9">
      <c r="A17730" s="775" t="str">
        <f>Table_wabobpsvr_AzureCalc_AzureCalcRateCard[[#This Row],[ServiceName]]&amp;Table_wabobpsvr_AzureCalc_AzureCalcRateCard[[#This Row],[Price_Level]]&amp;Table_wabobpsvr_AzureCalc_AzureCalcRateCard[[#This Row],[Region]]</f>
        <v>ExpressRoute (Metered) 5 Gbps ConnectionsMOSP6</v>
      </c>
      <c r="B17730" s="775">
        <v>6</v>
      </c>
      <c r="C17730" s="775" t="s">
        <v>7427</v>
      </c>
      <c r="D17730" s="775" t="s">
        <v>606</v>
      </c>
      <c r="E17730" s="775">
        <v>2180</v>
      </c>
      <c r="F17730" s="775" t="s">
        <v>7397</v>
      </c>
      <c r="G17730" s="775"/>
      <c r="H17730" s="775"/>
      <c r="I17730" s="775" t="s">
        <v>7454</v>
      </c>
    </row>
    <row r="17731" spans="1:9">
      <c r="A17731" s="775" t="str">
        <f>Table_wabobpsvr_AzureCalc_AzureCalcRateCard[[#This Row],[ServiceName]]&amp;Table_wabobpsvr_AzureCalc_AzureCalcRateCard[[#This Row],[Price_Level]]&amp;Table_wabobpsvr_AzureCalc_AzureCalcRateCard[[#This Row],[Region]]</f>
        <v>ExpressRoute (Metered) 50 Mbps ConnectionsMOSP6</v>
      </c>
      <c r="B17731" s="775">
        <v>6</v>
      </c>
      <c r="C17731" s="775" t="s">
        <v>7427</v>
      </c>
      <c r="D17731" s="775" t="s">
        <v>606</v>
      </c>
      <c r="E17731" s="775">
        <v>55</v>
      </c>
      <c r="F17731" s="775" t="s">
        <v>7394</v>
      </c>
      <c r="G17731" s="775"/>
      <c r="H17731" s="775"/>
      <c r="I17731" s="775" t="s">
        <v>7456</v>
      </c>
    </row>
    <row r="17732" spans="1:9">
      <c r="A17732" s="775" t="str">
        <f>Table_wabobpsvr_AzureCalc_AzureCalcRateCard[[#This Row],[ServiceName]]&amp;Table_wabobpsvr_AzureCalc_AzureCalcRateCard[[#This Row],[Price_Level]]&amp;Table_wabobpsvr_AzureCalc_AzureCalcRateCard[[#This Row],[Region]]</f>
        <v>ExpressRoute (Metered) 500 Mbps ConnectionsMOSP6</v>
      </c>
      <c r="B17732" s="775">
        <v>6</v>
      </c>
      <c r="C17732" s="775" t="s">
        <v>7427</v>
      </c>
      <c r="D17732" s="775" t="s">
        <v>606</v>
      </c>
      <c r="E17732" s="775">
        <v>290</v>
      </c>
      <c r="F17732" s="775" t="s">
        <v>7389</v>
      </c>
      <c r="G17732" s="775"/>
      <c r="H17732" s="775"/>
      <c r="I17732" s="775" t="s">
        <v>7458</v>
      </c>
    </row>
    <row r="17733" spans="1:9">
      <c r="A17733" s="775" t="str">
        <f>Table_wabobpsvr_AzureCalc_AzureCalcRateCard[[#This Row],[ServiceName]]&amp;Table_wabobpsvr_AzureCalc_AzureCalcRateCard[[#This Row],[Price_Level]]&amp;Table_wabobpsvr_AzureCalc_AzureCalcRateCard[[#This Row],[Region]]</f>
        <v>Standard_G2 Cloud ServicesA8</v>
      </c>
      <c r="B17733" s="775">
        <v>8</v>
      </c>
      <c r="C17733" s="775" t="s">
        <v>87</v>
      </c>
      <c r="D17733" s="775" t="s">
        <v>174</v>
      </c>
      <c r="E17733" s="775">
        <v>1.4938</v>
      </c>
      <c r="F17733" s="775" t="s">
        <v>3024</v>
      </c>
      <c r="G17733" s="775" t="s">
        <v>7115</v>
      </c>
      <c r="H17733" s="775" t="s">
        <v>7116</v>
      </c>
      <c r="I17733" s="775" t="s">
        <v>7078</v>
      </c>
    </row>
    <row r="17734" spans="1:9">
      <c r="A17734" s="775" t="str">
        <f>Table_wabobpsvr_AzureCalc_AzureCalcRateCard[[#This Row],[ServiceName]]&amp;Table_wabobpsvr_AzureCalc_AzureCalcRateCard[[#This Row],[Price_Level]]&amp;Table_wabobpsvr_AzureCalc_AzureCalcRateCard[[#This Row],[Region]]</f>
        <v>Standard_G3 VM (Windows)A8</v>
      </c>
      <c r="B17734" s="775">
        <v>8</v>
      </c>
      <c r="C17734" s="775" t="s">
        <v>87</v>
      </c>
      <c r="D17734" s="775" t="s">
        <v>174</v>
      </c>
      <c r="E17734" s="775">
        <v>2.9876</v>
      </c>
      <c r="F17734" s="775" t="s">
        <v>3069</v>
      </c>
      <c r="G17734" s="775" t="s">
        <v>7117</v>
      </c>
      <c r="H17734" s="775" t="s">
        <v>7118</v>
      </c>
      <c r="I17734" s="775" t="s">
        <v>7079</v>
      </c>
    </row>
    <row r="17735" spans="1:9">
      <c r="A17735" s="775" t="str">
        <f>Table_wabobpsvr_AzureCalc_AzureCalcRateCard[[#This Row],[ServiceName]]&amp;Table_wabobpsvr_AzureCalc_AzureCalcRateCard[[#This Row],[Price_Level]]&amp;Table_wabobpsvr_AzureCalc_AzureCalcRateCard[[#This Row],[Region]]</f>
        <v>Standard_G3 VM (Non-Windows)A8</v>
      </c>
      <c r="B17735" s="775">
        <v>8</v>
      </c>
      <c r="C17735" s="775" t="s">
        <v>87</v>
      </c>
      <c r="D17735" s="775" t="s">
        <v>174</v>
      </c>
      <c r="E17735" s="775">
        <v>2.7160000000000002</v>
      </c>
      <c r="F17735" s="775" t="s">
        <v>3048</v>
      </c>
      <c r="G17735" s="775" t="s">
        <v>7119</v>
      </c>
      <c r="H17735" s="775" t="s">
        <v>7120</v>
      </c>
      <c r="I17735" s="775" t="s">
        <v>7080</v>
      </c>
    </row>
    <row r="17736" spans="1:9">
      <c r="A17736" s="775" t="str">
        <f>Table_wabobpsvr_AzureCalc_AzureCalcRateCard[[#This Row],[ServiceName]]&amp;Table_wabobpsvr_AzureCalc_AzureCalcRateCard[[#This Row],[Price_Level]]&amp;Table_wabobpsvr_AzureCalc_AzureCalcRateCard[[#This Row],[Region]]</f>
        <v>Standard_G3 Cloud ServicesA8</v>
      </c>
      <c r="B17736" s="775">
        <v>8</v>
      </c>
      <c r="C17736" s="775" t="s">
        <v>87</v>
      </c>
      <c r="D17736" s="775" t="s">
        <v>174</v>
      </c>
      <c r="E17736" s="775">
        <v>2.9876</v>
      </c>
      <c r="F17736" s="775" t="s">
        <v>3030</v>
      </c>
      <c r="G17736" s="775" t="s">
        <v>7121</v>
      </c>
      <c r="H17736" s="775" t="s">
        <v>7122</v>
      </c>
      <c r="I17736" s="775" t="s">
        <v>7081</v>
      </c>
    </row>
    <row r="17737" spans="1:9">
      <c r="A17737" s="775" t="str">
        <f>Table_wabobpsvr_AzureCalc_AzureCalcRateCard[[#This Row],[ServiceName]]&amp;Table_wabobpsvr_AzureCalc_AzureCalcRateCard[[#This Row],[Price_Level]]&amp;Table_wabobpsvr_AzureCalc_AzureCalcRateCard[[#This Row],[Region]]</f>
        <v>Standard_G4 VM (Windows)A8</v>
      </c>
      <c r="B17737" s="775">
        <v>8</v>
      </c>
      <c r="C17737" s="775" t="s">
        <v>87</v>
      </c>
      <c r="D17737" s="775" t="s">
        <v>174</v>
      </c>
      <c r="E17737" s="775">
        <v>5.9752000000000001</v>
      </c>
      <c r="F17737" s="775" t="s">
        <v>3072</v>
      </c>
      <c r="G17737" s="775" t="s">
        <v>7123</v>
      </c>
      <c r="H17737" s="775" t="s">
        <v>7124</v>
      </c>
      <c r="I17737" s="775" t="s">
        <v>7082</v>
      </c>
    </row>
    <row r="17738" spans="1:9">
      <c r="A17738" s="775" t="str">
        <f>Table_wabobpsvr_AzureCalc_AzureCalcRateCard[[#This Row],[ServiceName]]&amp;Table_wabobpsvr_AzureCalc_AzureCalcRateCard[[#This Row],[Price_Level]]&amp;Table_wabobpsvr_AzureCalc_AzureCalcRateCard[[#This Row],[Region]]</f>
        <v>Standard_G4 VM (Non-Windows)A8</v>
      </c>
      <c r="B17738" s="775">
        <v>8</v>
      </c>
      <c r="C17738" s="775" t="s">
        <v>87</v>
      </c>
      <c r="D17738" s="775" t="s">
        <v>174</v>
      </c>
      <c r="E17738" s="775">
        <v>5.4320000000000004</v>
      </c>
      <c r="F17738" s="775" t="s">
        <v>3051</v>
      </c>
      <c r="G17738" s="775" t="s">
        <v>7125</v>
      </c>
      <c r="H17738" s="775" t="s">
        <v>7126</v>
      </c>
      <c r="I17738" s="775" t="s">
        <v>7083</v>
      </c>
    </row>
    <row r="17739" spans="1:9">
      <c r="A17739" s="775" t="str">
        <f>Table_wabobpsvr_AzureCalc_AzureCalcRateCard[[#This Row],[ServiceName]]&amp;Table_wabobpsvr_AzureCalc_AzureCalcRateCard[[#This Row],[Price_Level]]&amp;Table_wabobpsvr_AzureCalc_AzureCalcRateCard[[#This Row],[Region]]</f>
        <v>Standard_G4 Cloud ServicesA8</v>
      </c>
      <c r="B17739" s="775">
        <v>8</v>
      </c>
      <c r="C17739" s="775" t="s">
        <v>87</v>
      </c>
      <c r="D17739" s="775" t="s">
        <v>174</v>
      </c>
      <c r="E17739" s="775">
        <v>5.9752000000000001</v>
      </c>
      <c r="F17739" s="775" t="s">
        <v>3033</v>
      </c>
      <c r="G17739" s="775" t="s">
        <v>7127</v>
      </c>
      <c r="H17739" s="775" t="s">
        <v>7128</v>
      </c>
      <c r="I17739" s="775" t="s">
        <v>7084</v>
      </c>
    </row>
    <row r="17740" spans="1:9">
      <c r="A17740" s="775" t="str">
        <f>Table_wabobpsvr_AzureCalc_AzureCalcRateCard[[#This Row],[ServiceName]]&amp;Table_wabobpsvr_AzureCalc_AzureCalcRateCard[[#This Row],[Price_Level]]&amp;Table_wabobpsvr_AzureCalc_AzureCalcRateCard[[#This Row],[Region]]</f>
        <v>Standard_G5 VM (Windows)A8</v>
      </c>
      <c r="B17740" s="775">
        <v>8</v>
      </c>
      <c r="C17740" s="775" t="s">
        <v>87</v>
      </c>
      <c r="D17740" s="775" t="s">
        <v>174</v>
      </c>
      <c r="E17740" s="775">
        <v>10.766999999999999</v>
      </c>
      <c r="F17740" s="775" t="s">
        <v>3075</v>
      </c>
      <c r="G17740" s="775" t="s">
        <v>7129</v>
      </c>
      <c r="H17740" s="775" t="s">
        <v>7130</v>
      </c>
      <c r="I17740" s="775" t="s">
        <v>7085</v>
      </c>
    </row>
    <row r="17741" spans="1:9">
      <c r="A17741" s="775" t="str">
        <f>Table_wabobpsvr_AzureCalc_AzureCalcRateCard[[#This Row],[ServiceName]]&amp;Table_wabobpsvr_AzureCalc_AzureCalcRateCard[[#This Row],[Price_Level]]&amp;Table_wabobpsvr_AzureCalc_AzureCalcRateCard[[#This Row],[Region]]</f>
        <v>Standard_G5 VM (Non-Windows)A8</v>
      </c>
      <c r="B17741" s="775">
        <v>8</v>
      </c>
      <c r="C17741" s="775" t="s">
        <v>87</v>
      </c>
      <c r="D17741" s="775" t="s">
        <v>174</v>
      </c>
      <c r="E17741" s="775">
        <v>9.6903000000000006</v>
      </c>
      <c r="F17741" s="775" t="s">
        <v>3054</v>
      </c>
      <c r="G17741" s="775" t="s">
        <v>7131</v>
      </c>
      <c r="H17741" s="775" t="s">
        <v>7132</v>
      </c>
      <c r="I17741" s="775" t="s">
        <v>7086</v>
      </c>
    </row>
    <row r="17742" spans="1:9">
      <c r="A17742" s="775" t="str">
        <f>Table_wabobpsvr_AzureCalc_AzureCalcRateCard[[#This Row],[ServiceName]]&amp;Table_wabobpsvr_AzureCalc_AzureCalcRateCard[[#This Row],[Price_Level]]&amp;Table_wabobpsvr_AzureCalc_AzureCalcRateCard[[#This Row],[Region]]</f>
        <v>Standard_G5 Cloud ServicesA8</v>
      </c>
      <c r="B17742" s="775">
        <v>8</v>
      </c>
      <c r="C17742" s="775" t="s">
        <v>87</v>
      </c>
      <c r="D17742" s="775" t="s">
        <v>174</v>
      </c>
      <c r="E17742" s="775">
        <v>107.67</v>
      </c>
      <c r="F17742" s="775" t="s">
        <v>3036</v>
      </c>
      <c r="G17742" s="775" t="s">
        <v>7133</v>
      </c>
      <c r="H17742" s="775" t="s">
        <v>7134</v>
      </c>
      <c r="I17742" s="775" t="s">
        <v>7087</v>
      </c>
    </row>
    <row r="17743" spans="1:9">
      <c r="A17743" s="775" t="str">
        <f>Table_wabobpsvr_AzureCalc_AzureCalcRateCard[[#This Row],[ServiceName]]&amp;Table_wabobpsvr_AzureCalc_AzureCalcRateCard[[#This Row],[Price_Level]]&amp;Table_wabobpsvr_AzureCalc_AzureCalcRateCard[[#This Row],[Region]]</f>
        <v>Standard_G1 VM (Windows)B8</v>
      </c>
      <c r="B17743" s="775">
        <v>8</v>
      </c>
      <c r="C17743" s="775" t="s">
        <v>87</v>
      </c>
      <c r="D17743" s="775" t="s">
        <v>175</v>
      </c>
      <c r="E17743" s="775">
        <v>0.7238</v>
      </c>
      <c r="F17743" s="775" t="s">
        <v>3057</v>
      </c>
      <c r="G17743" s="775" t="s">
        <v>7088</v>
      </c>
      <c r="H17743" s="775" t="s">
        <v>7089</v>
      </c>
      <c r="I17743" s="775" t="s">
        <v>7073</v>
      </c>
    </row>
    <row r="17744" spans="1:9">
      <c r="A17744" s="775" t="str">
        <f>Table_wabobpsvr_AzureCalc_AzureCalcRateCard[[#This Row],[ServiceName]]&amp;Table_wabobpsvr_AzureCalc_AzureCalcRateCard[[#This Row],[Price_Level]]&amp;Table_wabobpsvr_AzureCalc_AzureCalcRateCard[[#This Row],[Region]]</f>
        <v>Standard_G1 VM (Non-Windows)B8</v>
      </c>
      <c r="B17744" s="775">
        <v>8</v>
      </c>
      <c r="C17744" s="775" t="s">
        <v>87</v>
      </c>
      <c r="D17744" s="775" t="s">
        <v>175</v>
      </c>
      <c r="E17744" s="775">
        <v>0.65800000000000003</v>
      </c>
      <c r="F17744" s="775" t="s">
        <v>3042</v>
      </c>
      <c r="G17744" s="775" t="s">
        <v>7090</v>
      </c>
      <c r="H17744" s="775" t="s">
        <v>7091</v>
      </c>
      <c r="I17744" s="775" t="s">
        <v>7074</v>
      </c>
    </row>
    <row r="17745" spans="1:9">
      <c r="A17745" s="775" t="str">
        <f>Table_wabobpsvr_AzureCalc_AzureCalcRateCard[[#This Row],[ServiceName]]&amp;Table_wabobpsvr_AzureCalc_AzureCalcRateCard[[#This Row],[Price_Level]]&amp;Table_wabobpsvr_AzureCalc_AzureCalcRateCard[[#This Row],[Region]]</f>
        <v>Standard_G1 Cloud ServicesB8</v>
      </c>
      <c r="B17745" s="775">
        <v>8</v>
      </c>
      <c r="C17745" s="775" t="s">
        <v>87</v>
      </c>
      <c r="D17745" s="775" t="s">
        <v>175</v>
      </c>
      <c r="E17745" s="775">
        <v>0.7238</v>
      </c>
      <c r="F17745" s="775" t="s">
        <v>3025</v>
      </c>
      <c r="G17745" s="775" t="s">
        <v>7092</v>
      </c>
      <c r="H17745" s="775" t="s">
        <v>7093</v>
      </c>
      <c r="I17745" s="775" t="s">
        <v>7075</v>
      </c>
    </row>
    <row r="17746" spans="1:9">
      <c r="A17746" s="775" t="str">
        <f>Table_wabobpsvr_AzureCalc_AzureCalcRateCard[[#This Row],[ServiceName]]&amp;Table_wabobpsvr_AzureCalc_AzureCalcRateCard[[#This Row],[Price_Level]]&amp;Table_wabobpsvr_AzureCalc_AzureCalcRateCard[[#This Row],[Region]]</f>
        <v>Standard_G2 VM (Windows)B8</v>
      </c>
      <c r="B17746" s="775">
        <v>8</v>
      </c>
      <c r="C17746" s="775" t="s">
        <v>87</v>
      </c>
      <c r="D17746" s="775" t="s">
        <v>175</v>
      </c>
      <c r="E17746" s="775">
        <v>1.4476</v>
      </c>
      <c r="F17746" s="775" t="s">
        <v>3060</v>
      </c>
      <c r="G17746" s="775" t="s">
        <v>7094</v>
      </c>
      <c r="H17746" s="775" t="s">
        <v>7095</v>
      </c>
      <c r="I17746" s="775" t="s">
        <v>7076</v>
      </c>
    </row>
    <row r="17747" spans="1:9">
      <c r="A17747" s="775" t="str">
        <f>Table_wabobpsvr_AzureCalc_AzureCalcRateCard[[#This Row],[ServiceName]]&amp;Table_wabobpsvr_AzureCalc_AzureCalcRateCard[[#This Row],[Price_Level]]&amp;Table_wabobpsvr_AzureCalc_AzureCalcRateCard[[#This Row],[Region]]</f>
        <v>Standard_G2 VM (Non-Windows)B8</v>
      </c>
      <c r="B17747" s="775">
        <v>8</v>
      </c>
      <c r="C17747" s="775" t="s">
        <v>87</v>
      </c>
      <c r="D17747" s="775" t="s">
        <v>175</v>
      </c>
      <c r="E17747" s="775">
        <v>1.3160000000000001</v>
      </c>
      <c r="F17747" s="775" t="s">
        <v>3045</v>
      </c>
      <c r="G17747" s="775" t="s">
        <v>7096</v>
      </c>
      <c r="H17747" s="775" t="s">
        <v>7097</v>
      </c>
      <c r="I17747" s="775" t="s">
        <v>7077</v>
      </c>
    </row>
    <row r="17748" spans="1:9">
      <c r="A17748" s="775" t="str">
        <f>Table_wabobpsvr_AzureCalc_AzureCalcRateCard[[#This Row],[ServiceName]]&amp;Table_wabobpsvr_AzureCalc_AzureCalcRateCard[[#This Row],[Price_Level]]&amp;Table_wabobpsvr_AzureCalc_AzureCalcRateCard[[#This Row],[Region]]</f>
        <v>Standard_G2 Cloud ServicesB8</v>
      </c>
      <c r="B17748" s="775">
        <v>8</v>
      </c>
      <c r="C17748" s="775" t="s">
        <v>87</v>
      </c>
      <c r="D17748" s="775" t="s">
        <v>175</v>
      </c>
      <c r="E17748" s="775">
        <v>1.4476</v>
      </c>
      <c r="F17748" s="775" t="s">
        <v>3024</v>
      </c>
      <c r="G17748" s="775" t="s">
        <v>7115</v>
      </c>
      <c r="H17748" s="775" t="s">
        <v>7116</v>
      </c>
      <c r="I17748" s="775" t="s">
        <v>7078</v>
      </c>
    </row>
    <row r="17749" spans="1:9">
      <c r="A17749" s="775" t="str">
        <f>Table_wabobpsvr_AzureCalc_AzureCalcRateCard[[#This Row],[ServiceName]]&amp;Table_wabobpsvr_AzureCalc_AzureCalcRateCard[[#This Row],[Price_Level]]&amp;Table_wabobpsvr_AzureCalc_AzureCalcRateCard[[#This Row],[Region]]</f>
        <v>Standard_G3 VM (Windows)B8</v>
      </c>
      <c r="B17749" s="775">
        <v>8</v>
      </c>
      <c r="C17749" s="775" t="s">
        <v>87</v>
      </c>
      <c r="D17749" s="775" t="s">
        <v>175</v>
      </c>
      <c r="E17749" s="775">
        <v>2.8952</v>
      </c>
      <c r="F17749" s="775" t="s">
        <v>3069</v>
      </c>
      <c r="G17749" s="775" t="s">
        <v>7117</v>
      </c>
      <c r="H17749" s="775" t="s">
        <v>7118</v>
      </c>
      <c r="I17749" s="775" t="s">
        <v>7079</v>
      </c>
    </row>
    <row r="17750" spans="1:9">
      <c r="A17750" s="775" t="str">
        <f>Table_wabobpsvr_AzureCalc_AzureCalcRateCard[[#This Row],[ServiceName]]&amp;Table_wabobpsvr_AzureCalc_AzureCalcRateCard[[#This Row],[Price_Level]]&amp;Table_wabobpsvr_AzureCalc_AzureCalcRateCard[[#This Row],[Region]]</f>
        <v>Standard_G3 VM (Non-Windows)B8</v>
      </c>
      <c r="B17750" s="775">
        <v>8</v>
      </c>
      <c r="C17750" s="775" t="s">
        <v>87</v>
      </c>
      <c r="D17750" s="775" t="s">
        <v>175</v>
      </c>
      <c r="E17750" s="775">
        <v>2.6320000000000001</v>
      </c>
      <c r="F17750" s="775" t="s">
        <v>3048</v>
      </c>
      <c r="G17750" s="775" t="s">
        <v>7119</v>
      </c>
      <c r="H17750" s="775" t="s">
        <v>7120</v>
      </c>
      <c r="I17750" s="775" t="s">
        <v>7080</v>
      </c>
    </row>
    <row r="17751" spans="1:9">
      <c r="A17751" s="775" t="str">
        <f>Table_wabobpsvr_AzureCalc_AzureCalcRateCard[[#This Row],[ServiceName]]&amp;Table_wabobpsvr_AzureCalc_AzureCalcRateCard[[#This Row],[Price_Level]]&amp;Table_wabobpsvr_AzureCalc_AzureCalcRateCard[[#This Row],[Region]]</f>
        <v>Standard_G3 Cloud ServicesB8</v>
      </c>
      <c r="B17751" s="775">
        <v>8</v>
      </c>
      <c r="C17751" s="775" t="s">
        <v>87</v>
      </c>
      <c r="D17751" s="775" t="s">
        <v>175</v>
      </c>
      <c r="E17751" s="775">
        <v>2.8952</v>
      </c>
      <c r="F17751" s="775" t="s">
        <v>3030</v>
      </c>
      <c r="G17751" s="775" t="s">
        <v>7121</v>
      </c>
      <c r="H17751" s="775" t="s">
        <v>7122</v>
      </c>
      <c r="I17751" s="775" t="s">
        <v>7081</v>
      </c>
    </row>
    <row r="17752" spans="1:9">
      <c r="A17752" s="775" t="str">
        <f>Table_wabobpsvr_AzureCalc_AzureCalcRateCard[[#This Row],[ServiceName]]&amp;Table_wabobpsvr_AzureCalc_AzureCalcRateCard[[#This Row],[Price_Level]]&amp;Table_wabobpsvr_AzureCalc_AzureCalcRateCard[[#This Row],[Region]]</f>
        <v>Standard_G4 VM (Windows)B8</v>
      </c>
      <c r="B17752" s="775">
        <v>8</v>
      </c>
      <c r="C17752" s="775" t="s">
        <v>87</v>
      </c>
      <c r="D17752" s="775" t="s">
        <v>175</v>
      </c>
      <c r="E17752" s="775">
        <v>5.7904</v>
      </c>
      <c r="F17752" s="775" t="s">
        <v>3072</v>
      </c>
      <c r="G17752" s="775" t="s">
        <v>7123</v>
      </c>
      <c r="H17752" s="775" t="s">
        <v>7124</v>
      </c>
      <c r="I17752" s="775" t="s">
        <v>7082</v>
      </c>
    </row>
    <row r="17753" spans="1:9">
      <c r="A17753" s="775" t="str">
        <f>Table_wabobpsvr_AzureCalc_AzureCalcRateCard[[#This Row],[ServiceName]]&amp;Table_wabobpsvr_AzureCalc_AzureCalcRateCard[[#This Row],[Price_Level]]&amp;Table_wabobpsvr_AzureCalc_AzureCalcRateCard[[#This Row],[Region]]</f>
        <v>Standard_G4 VM (Non-Windows)B8</v>
      </c>
      <c r="B17753" s="775">
        <v>8</v>
      </c>
      <c r="C17753" s="775" t="s">
        <v>87</v>
      </c>
      <c r="D17753" s="775" t="s">
        <v>175</v>
      </c>
      <c r="E17753" s="775">
        <v>5.2640000000000002</v>
      </c>
      <c r="F17753" s="775" t="s">
        <v>3051</v>
      </c>
      <c r="G17753" s="775" t="s">
        <v>7125</v>
      </c>
      <c r="H17753" s="775" t="s">
        <v>7126</v>
      </c>
      <c r="I17753" s="775" t="s">
        <v>7083</v>
      </c>
    </row>
    <row r="17754" spans="1:9">
      <c r="A17754" s="775" t="str">
        <f>Table_wabobpsvr_AzureCalc_AzureCalcRateCard[[#This Row],[ServiceName]]&amp;Table_wabobpsvr_AzureCalc_AzureCalcRateCard[[#This Row],[Price_Level]]&amp;Table_wabobpsvr_AzureCalc_AzureCalcRateCard[[#This Row],[Region]]</f>
        <v>Standard_G4 Cloud ServicesB8</v>
      </c>
      <c r="B17754" s="775">
        <v>8</v>
      </c>
      <c r="C17754" s="775" t="s">
        <v>87</v>
      </c>
      <c r="D17754" s="775" t="s">
        <v>175</v>
      </c>
      <c r="E17754" s="775">
        <v>5.7904</v>
      </c>
      <c r="F17754" s="775" t="s">
        <v>3033</v>
      </c>
      <c r="G17754" s="775" t="s">
        <v>7127</v>
      </c>
      <c r="H17754" s="775" t="s">
        <v>7128</v>
      </c>
      <c r="I17754" s="775" t="s">
        <v>7084</v>
      </c>
    </row>
    <row r="17755" spans="1:9">
      <c r="A17755" s="775" t="str">
        <f>Table_wabobpsvr_AzureCalc_AzureCalcRateCard[[#This Row],[ServiceName]]&amp;Table_wabobpsvr_AzureCalc_AzureCalcRateCard[[#This Row],[Price_Level]]&amp;Table_wabobpsvr_AzureCalc_AzureCalcRateCard[[#This Row],[Region]]</f>
        <v>Standard_G5 VM (Windows)B8</v>
      </c>
      <c r="B17755" s="775">
        <v>8</v>
      </c>
      <c r="C17755" s="775" t="s">
        <v>87</v>
      </c>
      <c r="D17755" s="775" t="s">
        <v>175</v>
      </c>
      <c r="E17755" s="775">
        <v>10.433999999999999</v>
      </c>
      <c r="F17755" s="775" t="s">
        <v>3075</v>
      </c>
      <c r="G17755" s="775" t="s">
        <v>7129</v>
      </c>
      <c r="H17755" s="775" t="s">
        <v>7130</v>
      </c>
      <c r="I17755" s="775" t="s">
        <v>7085</v>
      </c>
    </row>
    <row r="17756" spans="1:9">
      <c r="A17756" s="775" t="str">
        <f>Table_wabobpsvr_AzureCalc_AzureCalcRateCard[[#This Row],[ServiceName]]&amp;Table_wabobpsvr_AzureCalc_AzureCalcRateCard[[#This Row],[Price_Level]]&amp;Table_wabobpsvr_AzureCalc_AzureCalcRateCard[[#This Row],[Region]]</f>
        <v>Standard_G5 VM (Non-Windows)B8</v>
      </c>
      <c r="B17756" s="775">
        <v>8</v>
      </c>
      <c r="C17756" s="775" t="s">
        <v>87</v>
      </c>
      <c r="D17756" s="775" t="s">
        <v>175</v>
      </c>
      <c r="E17756" s="775">
        <v>9.3905999999999992</v>
      </c>
      <c r="F17756" s="775" t="s">
        <v>3054</v>
      </c>
      <c r="G17756" s="775" t="s">
        <v>7131</v>
      </c>
      <c r="H17756" s="775" t="s">
        <v>7132</v>
      </c>
      <c r="I17756" s="775" t="s">
        <v>7086</v>
      </c>
    </row>
    <row r="17757" spans="1:9">
      <c r="A17757" s="775" t="str">
        <f>Table_wabobpsvr_AzureCalc_AzureCalcRateCard[[#This Row],[ServiceName]]&amp;Table_wabobpsvr_AzureCalc_AzureCalcRateCard[[#This Row],[Price_Level]]&amp;Table_wabobpsvr_AzureCalc_AzureCalcRateCard[[#This Row],[Region]]</f>
        <v>Standard_G5 Cloud ServicesB8</v>
      </c>
      <c r="B17757" s="775">
        <v>8</v>
      </c>
      <c r="C17757" s="775" t="s">
        <v>87</v>
      </c>
      <c r="D17757" s="775" t="s">
        <v>175</v>
      </c>
      <c r="E17757" s="775">
        <v>104.34</v>
      </c>
      <c r="F17757" s="775" t="s">
        <v>3036</v>
      </c>
      <c r="G17757" s="775" t="s">
        <v>7133</v>
      </c>
      <c r="H17757" s="775" t="s">
        <v>7134</v>
      </c>
      <c r="I17757" s="775" t="s">
        <v>7087</v>
      </c>
    </row>
    <row r="17758" spans="1:9">
      <c r="A17758" s="775" t="str">
        <f>Table_wabobpsvr_AzureCalc_AzureCalcRateCard[[#This Row],[ServiceName]]&amp;Table_wabobpsvr_AzureCalc_AzureCalcRateCard[[#This Row],[Price_Level]]&amp;Table_wabobpsvr_AzureCalc_AzureCalcRateCard[[#This Row],[Region]]</f>
        <v>Standard_G1 VM (Windows)C8</v>
      </c>
      <c r="B17758" s="775">
        <v>8</v>
      </c>
      <c r="C17758" s="775" t="s">
        <v>87</v>
      </c>
      <c r="D17758" s="775" t="s">
        <v>177</v>
      </c>
      <c r="E17758" s="775">
        <v>0.70069999999999999</v>
      </c>
      <c r="F17758" s="775" t="s">
        <v>3057</v>
      </c>
      <c r="G17758" s="775" t="s">
        <v>7088</v>
      </c>
      <c r="H17758" s="775" t="s">
        <v>7089</v>
      </c>
      <c r="I17758" s="775" t="s">
        <v>7073</v>
      </c>
    </row>
    <row r="17759" spans="1:9">
      <c r="A17759" s="775" t="str">
        <f>Table_wabobpsvr_AzureCalc_AzureCalcRateCard[[#This Row],[ServiceName]]&amp;Table_wabobpsvr_AzureCalc_AzureCalcRateCard[[#This Row],[Price_Level]]&amp;Table_wabobpsvr_AzureCalc_AzureCalcRateCard[[#This Row],[Region]]</f>
        <v>Standard_G1 VM (Non-Windows)C8</v>
      </c>
      <c r="B17759" s="775">
        <v>8</v>
      </c>
      <c r="C17759" s="775" t="s">
        <v>87</v>
      </c>
      <c r="D17759" s="775" t="s">
        <v>177</v>
      </c>
      <c r="E17759" s="775">
        <v>0.63700000000000001</v>
      </c>
      <c r="F17759" s="775" t="s">
        <v>3042</v>
      </c>
      <c r="G17759" s="775" t="s">
        <v>7090</v>
      </c>
      <c r="H17759" s="775" t="s">
        <v>7091</v>
      </c>
      <c r="I17759" s="775" t="s">
        <v>7074</v>
      </c>
    </row>
    <row r="17760" spans="1:9">
      <c r="A17760" s="775" t="str">
        <f>Table_wabobpsvr_AzureCalc_AzureCalcRateCard[[#This Row],[ServiceName]]&amp;Table_wabobpsvr_AzureCalc_AzureCalcRateCard[[#This Row],[Price_Level]]&amp;Table_wabobpsvr_AzureCalc_AzureCalcRateCard[[#This Row],[Region]]</f>
        <v>Standard_G1 Cloud ServicesC8</v>
      </c>
      <c r="B17760" s="775">
        <v>8</v>
      </c>
      <c r="C17760" s="775" t="s">
        <v>87</v>
      </c>
      <c r="D17760" s="775" t="s">
        <v>177</v>
      </c>
      <c r="E17760" s="775">
        <v>0.70069999999999999</v>
      </c>
      <c r="F17760" s="775" t="s">
        <v>3025</v>
      </c>
      <c r="G17760" s="775" t="s">
        <v>7092</v>
      </c>
      <c r="H17760" s="775" t="s">
        <v>7093</v>
      </c>
      <c r="I17760" s="775" t="s">
        <v>7075</v>
      </c>
    </row>
    <row r="17761" spans="1:9">
      <c r="A17761" s="775" t="str">
        <f>Table_wabobpsvr_AzureCalc_AzureCalcRateCard[[#This Row],[ServiceName]]&amp;Table_wabobpsvr_AzureCalc_AzureCalcRateCard[[#This Row],[Price_Level]]&amp;Table_wabobpsvr_AzureCalc_AzureCalcRateCard[[#This Row],[Region]]</f>
        <v>SQL DB Premium P11 Database HoursMOSP11</v>
      </c>
      <c r="B17761" s="775">
        <v>11</v>
      </c>
      <c r="C17761" s="775" t="s">
        <v>1071</v>
      </c>
      <c r="D17761" s="775" t="s">
        <v>606</v>
      </c>
      <c r="E17761" s="775">
        <v>10.65</v>
      </c>
      <c r="F17761" s="775" t="s">
        <v>7250</v>
      </c>
      <c r="G17761" s="775"/>
      <c r="H17761" s="775"/>
      <c r="I17761" s="775" t="s">
        <v>7135</v>
      </c>
    </row>
    <row r="17762" spans="1:9">
      <c r="A17762" s="775" t="str">
        <f>Table_wabobpsvr_AzureCalc_AzureCalcRateCard[[#This Row],[ServiceName]]&amp;Table_wabobpsvr_AzureCalc_AzureCalcRateCard[[#This Row],[Price_Level]]&amp;Table_wabobpsvr_AzureCalc_AzureCalcRateCard[[#This Row],[Region]]</f>
        <v>SQL DB Premium P11 Database HoursMOSP12</v>
      </c>
      <c r="B17762" s="775">
        <v>12</v>
      </c>
      <c r="C17762" s="775" t="s">
        <v>1071</v>
      </c>
      <c r="D17762" s="775" t="s">
        <v>606</v>
      </c>
      <c r="E17762" s="775">
        <v>10.65</v>
      </c>
      <c r="F17762" s="775" t="s">
        <v>7250</v>
      </c>
      <c r="G17762" s="775"/>
      <c r="H17762" s="775"/>
      <c r="I17762" s="775" t="s">
        <v>7136</v>
      </c>
    </row>
    <row r="17763" spans="1:9">
      <c r="A17763" s="775" t="str">
        <f>Table_wabobpsvr_AzureCalc_AzureCalcRateCard[[#This Row],[ServiceName]]&amp;Table_wabobpsvr_AzureCalc_AzureCalcRateCard[[#This Row],[Price_Level]]&amp;Table_wabobpsvr_AzureCalc_AzureCalcRateCard[[#This Row],[Region]]</f>
        <v>SQL DB Premium P11 Database HoursMOSP14</v>
      </c>
      <c r="B17763" s="775">
        <v>14</v>
      </c>
      <c r="C17763" s="775" t="s">
        <v>1071</v>
      </c>
      <c r="D17763" s="775" t="s">
        <v>606</v>
      </c>
      <c r="E17763" s="775">
        <v>11.7425</v>
      </c>
      <c r="F17763" s="775" t="s">
        <v>7250</v>
      </c>
      <c r="G17763" s="775"/>
      <c r="H17763" s="775"/>
      <c r="I17763" s="775" t="s">
        <v>7137</v>
      </c>
    </row>
    <row r="17764" spans="1:9">
      <c r="A17764" s="775" t="str">
        <f>Table_wabobpsvr_AzureCalc_AzureCalcRateCard[[#This Row],[ServiceName]]&amp;Table_wabobpsvr_AzureCalc_AzureCalcRateCard[[#This Row],[Price_Level]]&amp;Table_wabobpsvr_AzureCalc_AzureCalcRateCard[[#This Row],[Region]]</f>
        <v>SQL DB Premium P11 Database HoursMOSP</v>
      </c>
      <c r="B17764" s="775"/>
      <c r="C17764" s="775" t="s">
        <v>1071</v>
      </c>
      <c r="D17764" s="775" t="s">
        <v>606</v>
      </c>
      <c r="E17764" s="775">
        <v>9.4087499999999995</v>
      </c>
      <c r="F17764" s="775" t="s">
        <v>7250</v>
      </c>
      <c r="G17764" s="775"/>
      <c r="H17764" s="775"/>
      <c r="I17764" s="775" t="s">
        <v>7138</v>
      </c>
    </row>
    <row r="17765" spans="1:9">
      <c r="A17765" s="775" t="str">
        <f>Table_wabobpsvr_AzureCalc_AzureCalcRateCard[[#This Row],[ServiceName]]&amp;Table_wabobpsvr_AzureCalc_AzureCalcRateCard[[#This Row],[Price_Level]]&amp;Table_wabobpsvr_AzureCalc_AzureCalcRateCard[[#This Row],[Region]]</f>
        <v>Premium P11 Secondary Active Geo Database HoursMOSP15</v>
      </c>
      <c r="B17765" s="775">
        <v>15</v>
      </c>
      <c r="C17765" s="775" t="s">
        <v>1071</v>
      </c>
      <c r="D17765" s="775" t="s">
        <v>606</v>
      </c>
      <c r="E17765" s="775">
        <v>10.4166666666667</v>
      </c>
      <c r="F17765" s="775" t="s">
        <v>7139</v>
      </c>
      <c r="G17765" s="775"/>
      <c r="H17765" s="775"/>
      <c r="I17765" s="775" t="s">
        <v>7140</v>
      </c>
    </row>
    <row r="17766" spans="1:9">
      <c r="A17766" s="775" t="str">
        <f>Table_wabobpsvr_AzureCalc_AzureCalcRateCard[[#This Row],[ServiceName]]&amp;Table_wabobpsvr_AzureCalc_AzureCalcRateCard[[#This Row],[Price_Level]]&amp;Table_wabobpsvr_AzureCalc_AzureCalcRateCard[[#This Row],[Region]]</f>
        <v>Premium P11 Secondary Active Geo Database HoursMOSP16</v>
      </c>
      <c r="B17766" s="775">
        <v>16</v>
      </c>
      <c r="C17766" s="775" t="s">
        <v>1071</v>
      </c>
      <c r="D17766" s="775" t="s">
        <v>606</v>
      </c>
      <c r="E17766" s="775">
        <v>10.4166666666667</v>
      </c>
      <c r="F17766" s="775" t="s">
        <v>7139</v>
      </c>
      <c r="G17766" s="775"/>
      <c r="H17766" s="775"/>
      <c r="I17766" s="775" t="s">
        <v>7141</v>
      </c>
    </row>
    <row r="17767" spans="1:9">
      <c r="A17767" s="775" t="str">
        <f>Table_wabobpsvr_AzureCalc_AzureCalcRateCard[[#This Row],[ServiceName]]&amp;Table_wabobpsvr_AzureCalc_AzureCalcRateCard[[#This Row],[Price_Level]]&amp;Table_wabobpsvr_AzureCalc_AzureCalcRateCard[[#This Row],[Region]]</f>
        <v>Premium P11 Secondary Active Geo Database HoursMOSP13</v>
      </c>
      <c r="B17767" s="775">
        <v>13</v>
      </c>
      <c r="C17767" s="775" t="s">
        <v>1071</v>
      </c>
      <c r="D17767" s="775" t="s">
        <v>606</v>
      </c>
      <c r="E17767" s="775">
        <v>11.4345833333333</v>
      </c>
      <c r="F17767" s="775" t="s">
        <v>7139</v>
      </c>
      <c r="G17767" s="775"/>
      <c r="H17767" s="775"/>
      <c r="I17767" s="775" t="s">
        <v>7142</v>
      </c>
    </row>
    <row r="17768" spans="1:9">
      <c r="A17768" s="775" t="str">
        <f>Table_wabobpsvr_AzureCalc_AzureCalcRateCard[[#This Row],[ServiceName]]&amp;Table_wabobpsvr_AzureCalc_AzureCalcRateCard[[#This Row],[Price_Level]]&amp;Table_wabobpsvr_AzureCalc_AzureCalcRateCard[[#This Row],[Region]]</f>
        <v>Premium P11 Secondary Active Geo Database HoursMOSP11</v>
      </c>
      <c r="B17768" s="775">
        <v>11</v>
      </c>
      <c r="C17768" s="775" t="s">
        <v>1071</v>
      </c>
      <c r="D17768" s="775" t="s">
        <v>606</v>
      </c>
      <c r="E17768" s="775">
        <v>10.65</v>
      </c>
      <c r="F17768" s="775" t="s">
        <v>7139</v>
      </c>
      <c r="G17768" s="775"/>
      <c r="H17768" s="775"/>
      <c r="I17768" s="775" t="s">
        <v>7143</v>
      </c>
    </row>
    <row r="17769" spans="1:9">
      <c r="A17769" s="1039" t="str">
        <f>Table_wabobpsvr_AzureCalc_AzureCalcRateCard[[#This Row],[ServiceName]]&amp;Table_wabobpsvr_AzureCalc_AzureCalcRateCard[[#This Row],[Price_Level]]&amp;Table_wabobpsvr_AzureCalc_AzureCalcRateCard[[#This Row],[Region]]</f>
        <v>Standard_G2 VM (Windows)C8</v>
      </c>
      <c r="B17769" s="1039">
        <v>8</v>
      </c>
      <c r="C17769" s="1039" t="s">
        <v>87</v>
      </c>
      <c r="D17769" s="1039" t="s">
        <v>177</v>
      </c>
      <c r="E17769" s="1039">
        <v>1.4014</v>
      </c>
      <c r="F17769" s="1039" t="s">
        <v>3060</v>
      </c>
      <c r="G17769" s="775" t="s">
        <v>7094</v>
      </c>
      <c r="H17769" s="775" t="s">
        <v>7095</v>
      </c>
      <c r="I17769" s="775" t="s">
        <v>7076</v>
      </c>
    </row>
    <row r="17770" spans="1:9">
      <c r="A17770" s="775" t="str">
        <f>Table_wabobpsvr_AzureCalc_AzureCalcRateCard[[#This Row],[ServiceName]]&amp;Table_wabobpsvr_AzureCalc_AzureCalcRateCard[[#This Row],[Price_Level]]&amp;Table_wabobpsvr_AzureCalc_AzureCalcRateCard[[#This Row],[Region]]</f>
        <v>Premium P11 Secondary Active Geo Database HoursMOSP12</v>
      </c>
      <c r="B17770" s="775">
        <v>12</v>
      </c>
      <c r="C17770" s="775" t="s">
        <v>1071</v>
      </c>
      <c r="D17770" s="775" t="s">
        <v>606</v>
      </c>
      <c r="E17770" s="775">
        <v>10.65</v>
      </c>
      <c r="F17770" s="775" t="s">
        <v>7139</v>
      </c>
      <c r="G17770" s="775"/>
      <c r="H17770" s="775"/>
      <c r="I17770" s="775" t="s">
        <v>7144</v>
      </c>
    </row>
    <row r="17771" spans="1:9">
      <c r="A17771" s="775" t="str">
        <f>Table_wabobpsvr_AzureCalc_AzureCalcRateCard[[#This Row],[ServiceName]]&amp;Table_wabobpsvr_AzureCalc_AzureCalcRateCard[[#This Row],[Price_Level]]&amp;Table_wabobpsvr_AzureCalc_AzureCalcRateCard[[#This Row],[Region]]</f>
        <v>Premium P11 Secondary Active Geo Database HoursMOSP14</v>
      </c>
      <c r="B17771" s="775">
        <v>14</v>
      </c>
      <c r="C17771" s="775" t="s">
        <v>1071</v>
      </c>
      <c r="D17771" s="775" t="s">
        <v>606</v>
      </c>
      <c r="E17771" s="775">
        <v>11.7425</v>
      </c>
      <c r="F17771" s="775" t="s">
        <v>7139</v>
      </c>
      <c r="G17771" s="775"/>
      <c r="H17771" s="775"/>
      <c r="I17771" s="775" t="s">
        <v>7145</v>
      </c>
    </row>
    <row r="17772" spans="1:9">
      <c r="A17772" s="775" t="str">
        <f>Table_wabobpsvr_AzureCalc_AzureCalcRateCard[[#This Row],[ServiceName]]&amp;Table_wabobpsvr_AzureCalc_AzureCalcRateCard[[#This Row],[Price_Level]]&amp;Table_wabobpsvr_AzureCalc_AzureCalcRateCard[[#This Row],[Region]]</f>
        <v>Premium P11 Secondary Active Geo Database HoursMOSP</v>
      </c>
      <c r="B17772" s="775"/>
      <c r="C17772" s="775" t="s">
        <v>1071</v>
      </c>
      <c r="D17772" s="775" t="s">
        <v>606</v>
      </c>
      <c r="E17772" s="775">
        <v>9.4087499999999995</v>
      </c>
      <c r="F17772" s="775" t="s">
        <v>7139</v>
      </c>
      <c r="G17772" s="775"/>
      <c r="H17772" s="775"/>
      <c r="I17772" s="775" t="s">
        <v>7146</v>
      </c>
    </row>
    <row r="17773" spans="1:9">
      <c r="A17773" s="775" t="str">
        <f>Table_wabobpsvr_AzureCalc_AzureCalcRateCard[[#This Row],[ServiceName]]&amp;Table_wabobpsvr_AzureCalc_AzureCalcRateCard[[#This Row],[Price_Level]]&amp;Table_wabobpsvr_AzureCalc_AzureCalcRateCard[[#This Row],[Region]]</f>
        <v>Premium P11 Secondary Geo Database HoursMOSP15</v>
      </c>
      <c r="B17773" s="775">
        <v>15</v>
      </c>
      <c r="C17773" s="775" t="s">
        <v>1071</v>
      </c>
      <c r="D17773" s="775" t="s">
        <v>606</v>
      </c>
      <c r="E17773" s="775">
        <v>7.8125</v>
      </c>
      <c r="F17773" s="775" t="s">
        <v>7147</v>
      </c>
      <c r="G17773" s="775"/>
      <c r="H17773" s="775"/>
      <c r="I17773" s="775" t="s">
        <v>7148</v>
      </c>
    </row>
    <row r="17774" spans="1:9">
      <c r="A17774" s="775" t="str">
        <f>Table_wabobpsvr_AzureCalc_AzureCalcRateCard[[#This Row],[ServiceName]]&amp;Table_wabobpsvr_AzureCalc_AzureCalcRateCard[[#This Row],[Price_Level]]&amp;Table_wabobpsvr_AzureCalc_AzureCalcRateCard[[#This Row],[Region]]</f>
        <v>Premium P11 Secondary Geo Database HoursMOSP16</v>
      </c>
      <c r="B17774" s="775">
        <v>16</v>
      </c>
      <c r="C17774" s="775" t="s">
        <v>1071</v>
      </c>
      <c r="D17774" s="775" t="s">
        <v>606</v>
      </c>
      <c r="E17774" s="775">
        <v>7.8125</v>
      </c>
      <c r="F17774" s="775" t="s">
        <v>7147</v>
      </c>
      <c r="G17774" s="775"/>
      <c r="H17774" s="775"/>
      <c r="I17774" s="775" t="s">
        <v>7149</v>
      </c>
    </row>
    <row r="17775" spans="1:9">
      <c r="A17775" s="775" t="str">
        <f>Table_wabobpsvr_AzureCalc_AzureCalcRateCard[[#This Row],[ServiceName]]&amp;Table_wabobpsvr_AzureCalc_AzureCalcRateCard[[#This Row],[Price_Level]]&amp;Table_wabobpsvr_AzureCalc_AzureCalcRateCard[[#This Row],[Region]]</f>
        <v>Premium P11 Secondary Geo Database HoursMOSP13</v>
      </c>
      <c r="B17775" s="775">
        <v>13</v>
      </c>
      <c r="C17775" s="775" t="s">
        <v>1071</v>
      </c>
      <c r="D17775" s="775" t="s">
        <v>606</v>
      </c>
      <c r="E17775" s="775">
        <v>8.5758333333333301</v>
      </c>
      <c r="F17775" s="775" t="s">
        <v>7147</v>
      </c>
      <c r="G17775" s="775"/>
      <c r="H17775" s="775"/>
      <c r="I17775" s="775" t="s">
        <v>7150</v>
      </c>
    </row>
    <row r="17776" spans="1:9">
      <c r="A17776" s="775" t="str">
        <f>Table_wabobpsvr_AzureCalc_AzureCalcRateCard[[#This Row],[ServiceName]]&amp;Table_wabobpsvr_AzureCalc_AzureCalcRateCard[[#This Row],[Price_Level]]&amp;Table_wabobpsvr_AzureCalc_AzureCalcRateCard[[#This Row],[Region]]</f>
        <v>Premium P11 Secondary Geo Database HoursMOSP11</v>
      </c>
      <c r="B17776" s="775">
        <v>11</v>
      </c>
      <c r="C17776" s="775" t="s">
        <v>1071</v>
      </c>
      <c r="D17776" s="775" t="s">
        <v>606</v>
      </c>
      <c r="E17776" s="775">
        <v>7.9874999999999998</v>
      </c>
      <c r="F17776" s="775" t="s">
        <v>7147</v>
      </c>
      <c r="G17776" s="775"/>
      <c r="H17776" s="775"/>
      <c r="I17776" s="775" t="s">
        <v>7151</v>
      </c>
    </row>
    <row r="17777" spans="1:9">
      <c r="A17777" s="775" t="str">
        <f>Table_wabobpsvr_AzureCalc_AzureCalcRateCard[[#This Row],[ServiceName]]&amp;Table_wabobpsvr_AzureCalc_AzureCalcRateCard[[#This Row],[Price_Level]]&amp;Table_wabobpsvr_AzureCalc_AzureCalcRateCard[[#This Row],[Region]]</f>
        <v>Premium P11 Secondary Geo Database HoursMOSP12</v>
      </c>
      <c r="B17777" s="775">
        <v>12</v>
      </c>
      <c r="C17777" s="775" t="s">
        <v>1071</v>
      </c>
      <c r="D17777" s="775" t="s">
        <v>606</v>
      </c>
      <c r="E17777" s="775">
        <v>7.9874999999999998</v>
      </c>
      <c r="F17777" s="775" t="s">
        <v>7147</v>
      </c>
      <c r="G17777" s="775"/>
      <c r="H17777" s="775"/>
      <c r="I17777" s="775" t="s">
        <v>7152</v>
      </c>
    </row>
    <row r="17778" spans="1:9">
      <c r="A17778" s="775" t="str">
        <f>Table_wabobpsvr_AzureCalc_AzureCalcRateCard[[#This Row],[ServiceName]]&amp;Table_wabobpsvr_AzureCalc_AzureCalcRateCard[[#This Row],[Price_Level]]&amp;Table_wabobpsvr_AzureCalc_AzureCalcRateCard[[#This Row],[Region]]</f>
        <v>Standard_G2 VM (Non-Windows)C8</v>
      </c>
      <c r="B17778" s="775">
        <v>8</v>
      </c>
      <c r="C17778" s="775" t="s">
        <v>87</v>
      </c>
      <c r="D17778" s="775" t="s">
        <v>177</v>
      </c>
      <c r="E17778" s="775">
        <v>1.274</v>
      </c>
      <c r="F17778" s="775" t="s">
        <v>3045</v>
      </c>
      <c r="G17778" s="775" t="s">
        <v>7096</v>
      </c>
      <c r="H17778" s="775" t="s">
        <v>7097</v>
      </c>
      <c r="I17778" s="775" t="s">
        <v>7077</v>
      </c>
    </row>
    <row r="17779" spans="1:9">
      <c r="A17779" s="775" t="str">
        <f>Table_wabobpsvr_AzureCalc_AzureCalcRateCard[[#This Row],[ServiceName]]&amp;Table_wabobpsvr_AzureCalc_AzureCalcRateCard[[#This Row],[Price_Level]]&amp;Table_wabobpsvr_AzureCalc_AzureCalcRateCard[[#This Row],[Region]]</f>
        <v>Automation DSC - PaidMOSP5</v>
      </c>
      <c r="B17779" s="775">
        <v>5</v>
      </c>
      <c r="C17779" s="775" t="s">
        <v>77</v>
      </c>
      <c r="D17779" s="775" t="s">
        <v>606</v>
      </c>
      <c r="E17779" s="775">
        <v>999999</v>
      </c>
      <c r="F17779" s="775" t="s">
        <v>7305</v>
      </c>
      <c r="G17779" s="775"/>
      <c r="H17779" s="775"/>
      <c r="I17779" s="775"/>
    </row>
    <row r="17780" spans="1:9">
      <c r="A17780" s="775" t="str">
        <f>Table_wabobpsvr_AzureCalc_AzureCalcRateCard[[#This Row],[ServiceName]]&amp;Table_wabobpsvr_AzureCalc_AzureCalcRateCard[[#This Row],[Price_Level]]&amp;Table_wabobpsvr_AzureCalc_AzureCalcRateCard[[#This Row],[Region]]</f>
        <v>Automation DSC - PaidA5</v>
      </c>
      <c r="B17780" s="775">
        <v>5</v>
      </c>
      <c r="C17780" s="775" t="s">
        <v>77</v>
      </c>
      <c r="D17780" s="775" t="s">
        <v>174</v>
      </c>
      <c r="E17780" s="775">
        <v>999999</v>
      </c>
      <c r="F17780" s="775" t="s">
        <v>7305</v>
      </c>
      <c r="G17780" s="775"/>
      <c r="H17780" s="775"/>
      <c r="I17780" s="775"/>
    </row>
    <row r="17781" spans="1:9">
      <c r="A17781" s="775" t="str">
        <f>Table_wabobpsvr_AzureCalc_AzureCalcRateCard[[#This Row],[ServiceName]]&amp;Table_wabobpsvr_AzureCalc_AzureCalcRateCard[[#This Row],[Price_Level]]&amp;Table_wabobpsvr_AzureCalc_AzureCalcRateCard[[#This Row],[Region]]</f>
        <v>Automation DSC - PaidB5</v>
      </c>
      <c r="B17781" s="775">
        <v>5</v>
      </c>
      <c r="C17781" s="775" t="s">
        <v>77</v>
      </c>
      <c r="D17781" s="775" t="s">
        <v>175</v>
      </c>
      <c r="E17781" s="775">
        <v>999999</v>
      </c>
      <c r="F17781" s="775" t="s">
        <v>7305</v>
      </c>
      <c r="G17781" s="775"/>
      <c r="H17781" s="775"/>
      <c r="I17781" s="775"/>
    </row>
    <row r="17782" spans="1:9">
      <c r="A17782" s="775" t="str">
        <f>Table_wabobpsvr_AzureCalc_AzureCalcRateCard[[#This Row],[ServiceName]]&amp;Table_wabobpsvr_AzureCalc_AzureCalcRateCard[[#This Row],[Price_Level]]&amp;Table_wabobpsvr_AzureCalc_AzureCalcRateCard[[#This Row],[Region]]</f>
        <v>Automation DSC - PaidC5</v>
      </c>
      <c r="B17782" s="775">
        <v>5</v>
      </c>
      <c r="C17782" s="775" t="s">
        <v>77</v>
      </c>
      <c r="D17782" s="775" t="s">
        <v>177</v>
      </c>
      <c r="E17782" s="775">
        <v>999999</v>
      </c>
      <c r="F17782" s="775" t="s">
        <v>7305</v>
      </c>
      <c r="G17782" s="775"/>
      <c r="H17782" s="775"/>
      <c r="I17782" s="775"/>
    </row>
    <row r="17783" spans="1:9">
      <c r="A17783" s="775" t="str">
        <f>Table_wabobpsvr_AzureCalc_AzureCalcRateCard[[#This Row],[ServiceName]]&amp;Table_wabobpsvr_AzureCalc_AzureCalcRateCard[[#This Row],[Price_Level]]&amp;Table_wabobpsvr_AzureCalc_AzureCalcRateCard[[#This Row],[Region]]</f>
        <v>Automation DSC - PaidD5</v>
      </c>
      <c r="B17783" s="775">
        <v>5</v>
      </c>
      <c r="C17783" s="775" t="s">
        <v>77</v>
      </c>
      <c r="D17783" s="775" t="s">
        <v>176</v>
      </c>
      <c r="E17783" s="775">
        <v>999999</v>
      </c>
      <c r="F17783" s="775" t="s">
        <v>7305</v>
      </c>
      <c r="G17783" s="775"/>
      <c r="H17783" s="775"/>
      <c r="I17783" s="775"/>
    </row>
    <row r="17784" spans="1:9">
      <c r="A17784" s="775" t="str">
        <f>Table_wabobpsvr_AzureCalc_AzureCalcRateCard[[#This Row],[ServiceName]]&amp;Table_wabobpsvr_AzureCalc_AzureCalcRateCard[[#This Row],[Price_Level]]&amp;Table_wabobpsvr_AzureCalc_AzureCalcRateCard[[#This Row],[Region]]</f>
        <v>Automation DSC - PaidMOSP4</v>
      </c>
      <c r="B17784" s="775">
        <v>4</v>
      </c>
      <c r="C17784" s="775" t="s">
        <v>77</v>
      </c>
      <c r="D17784" s="775" t="s">
        <v>606</v>
      </c>
      <c r="E17784" s="775">
        <v>999999</v>
      </c>
      <c r="F17784" s="775" t="s">
        <v>7305</v>
      </c>
      <c r="G17784" s="775"/>
      <c r="H17784" s="775"/>
      <c r="I17784" s="775"/>
    </row>
    <row r="17785" spans="1:9">
      <c r="A17785" s="775" t="str">
        <f>Table_wabobpsvr_AzureCalc_AzureCalcRateCard[[#This Row],[ServiceName]]&amp;Table_wabobpsvr_AzureCalc_AzureCalcRateCard[[#This Row],[Price_Level]]&amp;Table_wabobpsvr_AzureCalc_AzureCalcRateCard[[#This Row],[Region]]</f>
        <v>Standard_G2 Cloud ServicesC8</v>
      </c>
      <c r="B17785" s="775">
        <v>8</v>
      </c>
      <c r="C17785" s="775" t="s">
        <v>87</v>
      </c>
      <c r="D17785" s="775" t="s">
        <v>177</v>
      </c>
      <c r="E17785" s="775">
        <v>1.4014</v>
      </c>
      <c r="F17785" s="775" t="s">
        <v>3024</v>
      </c>
      <c r="G17785" s="775" t="s">
        <v>7115</v>
      </c>
      <c r="H17785" s="775" t="s">
        <v>7116</v>
      </c>
      <c r="I17785" s="775" t="s">
        <v>7078</v>
      </c>
    </row>
    <row r="17786" spans="1:9">
      <c r="A17786" s="775" t="str">
        <f>Table_wabobpsvr_AzureCalc_AzureCalcRateCard[[#This Row],[ServiceName]]&amp;Table_wabobpsvr_AzureCalc_AzureCalcRateCard[[#This Row],[Price_Level]]&amp;Table_wabobpsvr_AzureCalc_AzureCalcRateCard[[#This Row],[Region]]</f>
        <v>ExpressRoute (Metered) Data Transfer Out at 1 Gbps (GB) - Zone 1MOSP4</v>
      </c>
      <c r="B17786" s="775">
        <v>4</v>
      </c>
      <c r="C17786" s="775" t="s">
        <v>9</v>
      </c>
      <c r="D17786" s="775" t="s">
        <v>606</v>
      </c>
      <c r="E17786" s="775">
        <v>2.5000000000000001E-2</v>
      </c>
      <c r="F17786" s="775" t="s">
        <v>7392</v>
      </c>
      <c r="G17786" s="775"/>
      <c r="H17786" s="775"/>
      <c r="I17786" s="775" t="s">
        <v>7442</v>
      </c>
    </row>
    <row r="17787" spans="1:9">
      <c r="A17787" s="775" t="str">
        <f>Table_wabobpsvr_AzureCalc_AzureCalcRateCard[[#This Row],[ServiceName]]&amp;Table_wabobpsvr_AzureCalc_AzureCalcRateCard[[#This Row],[Price_Level]]&amp;Table_wabobpsvr_AzureCalc_AzureCalcRateCard[[#This Row],[Region]]</f>
        <v>ExpressRoute (Metered) 1 Gbps ConnectionsMOSP4</v>
      </c>
      <c r="B17787" s="775">
        <v>4</v>
      </c>
      <c r="C17787" s="775" t="s">
        <v>7427</v>
      </c>
      <c r="D17787" s="775" t="s">
        <v>606</v>
      </c>
      <c r="E17787" s="775">
        <v>436</v>
      </c>
      <c r="F17787" s="775" t="s">
        <v>7390</v>
      </c>
      <c r="G17787" s="775"/>
      <c r="H17787" s="775"/>
      <c r="I17787" s="775" t="s">
        <v>7444</v>
      </c>
    </row>
    <row r="17788" spans="1:9">
      <c r="A17788" s="775" t="str">
        <f>Table_wabobpsvr_AzureCalc_AzureCalcRateCard[[#This Row],[ServiceName]]&amp;Table_wabobpsvr_AzureCalc_AzureCalcRateCard[[#This Row],[Price_Level]]&amp;Table_wabobpsvr_AzureCalc_AzureCalcRateCard[[#This Row],[Region]]</f>
        <v>ExpressRoute (Metered) 10 Gbps ConnectionsMOSP4</v>
      </c>
      <c r="B17788" s="775">
        <v>4</v>
      </c>
      <c r="C17788" s="775" t="s">
        <v>7427</v>
      </c>
      <c r="D17788" s="775" t="s">
        <v>606</v>
      </c>
      <c r="E17788" s="775">
        <v>5000</v>
      </c>
      <c r="F17788" s="775" t="s">
        <v>7391</v>
      </c>
      <c r="G17788" s="775"/>
      <c r="H17788" s="775"/>
      <c r="I17788" s="775" t="s">
        <v>7446</v>
      </c>
    </row>
    <row r="17789" spans="1:9">
      <c r="A17789" s="775" t="str">
        <f>Table_wabobpsvr_AzureCalc_AzureCalcRateCard[[#This Row],[ServiceName]]&amp;Table_wabobpsvr_AzureCalc_AzureCalcRateCard[[#This Row],[Price_Level]]&amp;Table_wabobpsvr_AzureCalc_AzureCalcRateCard[[#This Row],[Region]]</f>
        <v>ExpressRoute (Metered) 100 Mbps ConnectionsMOSP4</v>
      </c>
      <c r="B17789" s="775">
        <v>4</v>
      </c>
      <c r="C17789" s="775" t="s">
        <v>7427</v>
      </c>
      <c r="D17789" s="775" t="s">
        <v>606</v>
      </c>
      <c r="E17789" s="775">
        <v>110</v>
      </c>
      <c r="F17789" s="775" t="s">
        <v>7395</v>
      </c>
      <c r="G17789" s="775"/>
      <c r="H17789" s="775"/>
      <c r="I17789" s="775" t="s">
        <v>7448</v>
      </c>
    </row>
    <row r="17790" spans="1:9">
      <c r="A17790" s="775" t="str">
        <f>Table_wabobpsvr_AzureCalc_AzureCalcRateCard[[#This Row],[ServiceName]]&amp;Table_wabobpsvr_AzureCalc_AzureCalcRateCard[[#This Row],[Price_Level]]&amp;Table_wabobpsvr_AzureCalc_AzureCalcRateCard[[#This Row],[Region]]</f>
        <v>ExpressRoute (Metered) 2 Gbps ConnectionsMOSP4</v>
      </c>
      <c r="B17790" s="775">
        <v>4</v>
      </c>
      <c r="C17790" s="775" t="s">
        <v>7427</v>
      </c>
      <c r="D17790" s="775" t="s">
        <v>606</v>
      </c>
      <c r="E17790" s="775">
        <v>872</v>
      </c>
      <c r="F17790" s="775" t="s">
        <v>7396</v>
      </c>
      <c r="G17790" s="775"/>
      <c r="H17790" s="775"/>
      <c r="I17790" s="775" t="s">
        <v>7450</v>
      </c>
    </row>
    <row r="17791" spans="1:9">
      <c r="A17791" s="775" t="str">
        <f>Table_wabobpsvr_AzureCalc_AzureCalcRateCard[[#This Row],[ServiceName]]&amp;Table_wabobpsvr_AzureCalc_AzureCalcRateCard[[#This Row],[Price_Level]]&amp;Table_wabobpsvr_AzureCalc_AzureCalcRateCard[[#This Row],[Region]]</f>
        <v>ExpressRoute (Metered) 200 Mbps ConnectionsMOSP4</v>
      </c>
      <c r="B17791" s="775">
        <v>4</v>
      </c>
      <c r="C17791" s="775" t="s">
        <v>7427</v>
      </c>
      <c r="D17791" s="775" t="s">
        <v>606</v>
      </c>
      <c r="E17791" s="775">
        <v>145</v>
      </c>
      <c r="F17791" s="775" t="s">
        <v>7388</v>
      </c>
      <c r="G17791" s="775"/>
      <c r="H17791" s="775"/>
      <c r="I17791" s="775" t="s">
        <v>7452</v>
      </c>
    </row>
    <row r="17792" spans="1:9">
      <c r="A17792" s="775" t="str">
        <f>Table_wabobpsvr_AzureCalc_AzureCalcRateCard[[#This Row],[ServiceName]]&amp;Table_wabobpsvr_AzureCalc_AzureCalcRateCard[[#This Row],[Price_Level]]&amp;Table_wabobpsvr_AzureCalc_AzureCalcRateCard[[#This Row],[Region]]</f>
        <v>ExpressRoute (Metered) 5 Gbps ConnectionsMOSP4</v>
      </c>
      <c r="B17792" s="775">
        <v>4</v>
      </c>
      <c r="C17792" s="775" t="s">
        <v>7427</v>
      </c>
      <c r="D17792" s="775" t="s">
        <v>606</v>
      </c>
      <c r="E17792" s="775">
        <v>2180</v>
      </c>
      <c r="F17792" s="775" t="s">
        <v>7397</v>
      </c>
      <c r="G17792" s="775"/>
      <c r="H17792" s="775"/>
      <c r="I17792" s="775" t="s">
        <v>7454</v>
      </c>
    </row>
    <row r="17793" spans="1:9">
      <c r="A17793" s="775" t="str">
        <f>Table_wabobpsvr_AzureCalc_AzureCalcRateCard[[#This Row],[ServiceName]]&amp;Table_wabobpsvr_AzureCalc_AzureCalcRateCard[[#This Row],[Price_Level]]&amp;Table_wabobpsvr_AzureCalc_AzureCalcRateCard[[#This Row],[Region]]</f>
        <v>ExpressRoute (Metered) 50 Mbps ConnectionsMOSP4</v>
      </c>
      <c r="B17793" s="775">
        <v>4</v>
      </c>
      <c r="C17793" s="775" t="s">
        <v>7427</v>
      </c>
      <c r="D17793" s="775" t="s">
        <v>606</v>
      </c>
      <c r="E17793" s="775">
        <v>55</v>
      </c>
      <c r="F17793" s="775" t="s">
        <v>7394</v>
      </c>
      <c r="G17793" s="775"/>
      <c r="H17793" s="775"/>
      <c r="I17793" s="775" t="s">
        <v>7456</v>
      </c>
    </row>
    <row r="17794" spans="1:9">
      <c r="A17794" s="775" t="str">
        <f>Table_wabobpsvr_AzureCalc_AzureCalcRateCard[[#This Row],[ServiceName]]&amp;Table_wabobpsvr_AzureCalc_AzureCalcRateCard[[#This Row],[Price_Level]]&amp;Table_wabobpsvr_AzureCalc_AzureCalcRateCard[[#This Row],[Region]]</f>
        <v>Premium Storage - Files (GB)D10</v>
      </c>
      <c r="B17794" s="775">
        <v>10</v>
      </c>
      <c r="C17794" s="775" t="s">
        <v>9</v>
      </c>
      <c r="D17794" s="775" t="s">
        <v>176</v>
      </c>
      <c r="E17794" s="775">
        <v>0.49403200000000003</v>
      </c>
      <c r="F17794" s="775" t="s">
        <v>4500</v>
      </c>
      <c r="G17794" s="775" t="s">
        <v>8058</v>
      </c>
      <c r="H17794" s="775" t="s">
        <v>8059</v>
      </c>
      <c r="I17794" s="775" t="s">
        <v>7704</v>
      </c>
    </row>
    <row r="17795" spans="1:9">
      <c r="A17795" s="775" t="str">
        <f>Table_wabobpsvr_AzureCalc_AzureCalcRateCard[[#This Row],[ServiceName]]&amp;Table_wabobpsvr_AzureCalc_AzureCalcRateCard[[#This Row],[Price_Level]]&amp;Table_wabobpsvr_AzureCalc_AzureCalcRateCard[[#This Row],[Region]]</f>
        <v>Premium Storage - Page Blob/P10 (Units)D10</v>
      </c>
      <c r="B17795" s="775">
        <v>10</v>
      </c>
      <c r="C17795" s="775" t="s">
        <v>77</v>
      </c>
      <c r="D17795" s="775" t="s">
        <v>176</v>
      </c>
      <c r="E17795" s="775">
        <v>19.078399999999998</v>
      </c>
      <c r="F17795" s="775" t="s">
        <v>3176</v>
      </c>
      <c r="G17795" s="775" t="s">
        <v>8060</v>
      </c>
      <c r="H17795" s="775" t="s">
        <v>8061</v>
      </c>
      <c r="I17795" s="775" t="s">
        <v>7705</v>
      </c>
    </row>
    <row r="17796" spans="1:9">
      <c r="A17796" s="775" t="str">
        <f>Table_wabobpsvr_AzureCalc_AzureCalcRateCard[[#This Row],[ServiceName]]&amp;Table_wabobpsvr_AzureCalc_AzureCalcRateCard[[#This Row],[Price_Level]]&amp;Table_wabobpsvr_AzureCalc_AzureCalcRateCard[[#This Row],[Region]]</f>
        <v>Premium Storage - Page Blob/P20 (Units)D10</v>
      </c>
      <c r="B17796" s="775">
        <v>10</v>
      </c>
      <c r="C17796" s="775" t="s">
        <v>77</v>
      </c>
      <c r="D17796" s="775" t="s">
        <v>176</v>
      </c>
      <c r="E17796" s="775">
        <v>70.875200000000007</v>
      </c>
      <c r="F17796" s="775" t="s">
        <v>3179</v>
      </c>
      <c r="G17796" s="775" t="s">
        <v>8054</v>
      </c>
      <c r="H17796" s="775" t="s">
        <v>8055</v>
      </c>
      <c r="I17796" s="775" t="s">
        <v>7706</v>
      </c>
    </row>
    <row r="17797" spans="1:9">
      <c r="A17797" s="775" t="str">
        <f>Table_wabobpsvr_AzureCalc_AzureCalcRateCard[[#This Row],[ServiceName]]&amp;Table_wabobpsvr_AzureCalc_AzureCalcRateCard[[#This Row],[Price_Level]]&amp;Table_wabobpsvr_AzureCalc_AzureCalcRateCard[[#This Row],[Region]]</f>
        <v>Premium Storage - Page Blob/P30 (Units)D10</v>
      </c>
      <c r="B17797" s="775">
        <v>10</v>
      </c>
      <c r="C17797" s="775" t="s">
        <v>77</v>
      </c>
      <c r="D17797" s="775" t="s">
        <v>176</v>
      </c>
      <c r="E17797" s="775">
        <v>130.83840000000001</v>
      </c>
      <c r="F17797" s="775" t="s">
        <v>3184</v>
      </c>
      <c r="G17797" s="775" t="s">
        <v>8056</v>
      </c>
      <c r="H17797" s="775" t="s">
        <v>8057</v>
      </c>
      <c r="I17797" s="775" t="s">
        <v>7707</v>
      </c>
    </row>
    <row r="17798" spans="1:9">
      <c r="A17798" s="775" t="str">
        <f>Table_wabobpsvr_AzureCalc_AzureCalcRateCard[[#This Row],[ServiceName]]&amp;Table_wabobpsvr_AzureCalc_AzureCalcRateCard[[#This Row],[Price_Level]]&amp;Table_wabobpsvr_AzureCalc_AzureCalcRateCard[[#This Row],[Region]]</f>
        <v>Premium Storage - Snapshots (GB)D10</v>
      </c>
      <c r="B17798" s="775">
        <v>10</v>
      </c>
      <c r="C17798" s="775" t="s">
        <v>9</v>
      </c>
      <c r="D17798" s="775" t="s">
        <v>176</v>
      </c>
      <c r="E17798" s="775">
        <v>0.12759999999999999</v>
      </c>
      <c r="F17798" s="775" t="s">
        <v>3189</v>
      </c>
      <c r="G17798" s="775" t="s">
        <v>8052</v>
      </c>
      <c r="H17798" s="775" t="s">
        <v>8053</v>
      </c>
      <c r="I17798" s="775" t="s">
        <v>7708</v>
      </c>
    </row>
    <row r="17799" spans="1:9">
      <c r="A17799" s="1039" t="str">
        <f>Table_wabobpsvr_AzureCalc_AzureCalcRateCard[[#This Row],[ServiceName]]&amp;Table_wabobpsvr_AzureCalc_AzureCalcRateCard[[#This Row],[Price_Level]]&amp;Table_wabobpsvr_AzureCalc_AzureCalcRateCard[[#This Row],[Region]]</f>
        <v>Premium Storage - Files (GB)D7</v>
      </c>
      <c r="B17799" s="1039">
        <v>7</v>
      </c>
      <c r="C17799" s="1039" t="s">
        <v>9</v>
      </c>
      <c r="D17799" s="1039" t="s">
        <v>176</v>
      </c>
      <c r="E17799" s="1039">
        <v>0.449152</v>
      </c>
      <c r="F17799" s="1039" t="s">
        <v>4500</v>
      </c>
      <c r="G17799" s="775" t="s">
        <v>4542</v>
      </c>
      <c r="H17799" s="775" t="s">
        <v>4543</v>
      </c>
      <c r="I17799" s="775" t="s">
        <v>5781</v>
      </c>
    </row>
    <row r="17800" spans="1:9">
      <c r="A17800" s="1039" t="str">
        <f>Table_wabobpsvr_AzureCalc_AzureCalcRateCard[[#This Row],[ServiceName]]&amp;Table_wabobpsvr_AzureCalc_AzureCalcRateCard[[#This Row],[Price_Level]]&amp;Table_wabobpsvr_AzureCalc_AzureCalcRateCard[[#This Row],[Region]]</f>
        <v>Premium Storage - Page Blob/P10 (Units)D7</v>
      </c>
      <c r="B17800" s="1039">
        <v>7</v>
      </c>
      <c r="C17800" s="1039" t="s">
        <v>77</v>
      </c>
      <c r="D17800" s="1039" t="s">
        <v>176</v>
      </c>
      <c r="E17800" s="1039">
        <v>17.344799999999999</v>
      </c>
      <c r="F17800" s="1039" t="s">
        <v>3176</v>
      </c>
      <c r="G17800" s="775" t="s">
        <v>8046</v>
      </c>
      <c r="H17800" s="775" t="s">
        <v>8047</v>
      </c>
      <c r="I17800" s="775" t="s">
        <v>7709</v>
      </c>
    </row>
    <row r="17801" spans="1:9">
      <c r="A17801" s="1039" t="str">
        <f>Table_wabobpsvr_AzureCalc_AzureCalcRateCard[[#This Row],[ServiceName]]&amp;Table_wabobpsvr_AzureCalc_AzureCalcRateCard[[#This Row],[Price_Level]]&amp;Table_wabobpsvr_AzureCalc_AzureCalcRateCard[[#This Row],[Region]]</f>
        <v>Premium Storage - Page Blob/P20 (Units)D7</v>
      </c>
      <c r="B17801" s="1039">
        <v>7</v>
      </c>
      <c r="C17801" s="1039" t="s">
        <v>77</v>
      </c>
      <c r="D17801" s="1039" t="s">
        <v>176</v>
      </c>
      <c r="E17801" s="1039">
        <v>64.433599999999998</v>
      </c>
      <c r="F17801" s="1039" t="s">
        <v>3179</v>
      </c>
      <c r="G17801" s="775" t="s">
        <v>8048</v>
      </c>
      <c r="H17801" s="775" t="s">
        <v>8049</v>
      </c>
      <c r="I17801" s="775" t="s">
        <v>7710</v>
      </c>
    </row>
    <row r="17802" spans="1:9">
      <c r="A17802" s="775" t="str">
        <f>Table_wabobpsvr_AzureCalc_AzureCalcRateCard[[#This Row],[ServiceName]]&amp;Table_wabobpsvr_AzureCalc_AzureCalcRateCard[[#This Row],[Price_Level]]&amp;Table_wabobpsvr_AzureCalc_AzureCalcRateCard[[#This Row],[Region]]</f>
        <v>Premium Storage - Page Blob/P30 (Units)D7</v>
      </c>
      <c r="B17802" s="775">
        <v>7</v>
      </c>
      <c r="C17802" s="775" t="s">
        <v>77</v>
      </c>
      <c r="D17802" s="775" t="s">
        <v>176</v>
      </c>
      <c r="E17802" s="775">
        <v>118.9496</v>
      </c>
      <c r="F17802" s="775" t="s">
        <v>3184</v>
      </c>
      <c r="G17802" s="775" t="s">
        <v>8050</v>
      </c>
      <c r="H17802" s="775" t="s">
        <v>8051</v>
      </c>
      <c r="I17802" s="775" t="s">
        <v>7711</v>
      </c>
    </row>
    <row r="17803" spans="1:9">
      <c r="A17803" s="775" t="str">
        <f>Table_wabobpsvr_AzureCalc_AzureCalcRateCard[[#This Row],[ServiceName]]&amp;Table_wabobpsvr_AzureCalc_AzureCalcRateCard[[#This Row],[Price_Level]]&amp;Table_wabobpsvr_AzureCalc_AzureCalcRateCard[[#This Row],[Region]]</f>
        <v>Premium P11 Secondary Geo Database HoursA16</v>
      </c>
      <c r="B17803" s="775">
        <v>16</v>
      </c>
      <c r="C17803" s="775" t="s">
        <v>1071</v>
      </c>
      <c r="D17803" s="775" t="s">
        <v>174</v>
      </c>
      <c r="E17803" s="775">
        <v>181.87</v>
      </c>
      <c r="F17803" s="775" t="s">
        <v>7147</v>
      </c>
      <c r="G17803" s="775" t="s">
        <v>7188</v>
      </c>
      <c r="H17803" s="775" t="s">
        <v>7189</v>
      </c>
      <c r="I17803" s="775" t="s">
        <v>7149</v>
      </c>
    </row>
    <row r="17804" spans="1:9">
      <c r="A17804" s="775" t="str">
        <f>Table_wabobpsvr_AzureCalc_AzureCalcRateCard[[#This Row],[ServiceName]]&amp;Table_wabobpsvr_AzureCalc_AzureCalcRateCard[[#This Row],[Price_Level]]&amp;Table_wabobpsvr_AzureCalc_AzureCalcRateCard[[#This Row],[Region]]</f>
        <v>Premium P11 Secondary Geo Database HoursA13</v>
      </c>
      <c r="B17804" s="775">
        <v>13</v>
      </c>
      <c r="C17804" s="775" t="s">
        <v>1071</v>
      </c>
      <c r="D17804" s="775" t="s">
        <v>174</v>
      </c>
      <c r="E17804" s="775">
        <v>8.3185583333333302</v>
      </c>
      <c r="F17804" s="775" t="s">
        <v>7147</v>
      </c>
      <c r="G17804" s="775" t="s">
        <v>7190</v>
      </c>
      <c r="H17804" s="775" t="s">
        <v>7191</v>
      </c>
      <c r="I17804" s="775" t="s">
        <v>7150</v>
      </c>
    </row>
    <row r="17805" spans="1:9">
      <c r="A17805" s="775" t="str">
        <f>Table_wabobpsvr_AzureCalc_AzureCalcRateCard[[#This Row],[ServiceName]]&amp;Table_wabobpsvr_AzureCalc_AzureCalcRateCard[[#This Row],[Price_Level]]&amp;Table_wabobpsvr_AzureCalc_AzureCalcRateCard[[#This Row],[Region]]</f>
        <v>Premium P11 Secondary Geo Database HoursA11</v>
      </c>
      <c r="B17805" s="775">
        <v>11</v>
      </c>
      <c r="C17805" s="775" t="s">
        <v>1071</v>
      </c>
      <c r="D17805" s="775" t="s">
        <v>174</v>
      </c>
      <c r="E17805" s="775">
        <v>7.7478749999999996</v>
      </c>
      <c r="F17805" s="775" t="s">
        <v>7147</v>
      </c>
      <c r="G17805" s="775" t="s">
        <v>7192</v>
      </c>
      <c r="H17805" s="775" t="s">
        <v>7193</v>
      </c>
      <c r="I17805" s="775" t="s">
        <v>7151</v>
      </c>
    </row>
    <row r="17806" spans="1:9">
      <c r="A17806" s="775" t="str">
        <f>Table_wabobpsvr_AzureCalc_AzureCalcRateCard[[#This Row],[ServiceName]]&amp;Table_wabobpsvr_AzureCalc_AzureCalcRateCard[[#This Row],[Price_Level]]&amp;Table_wabobpsvr_AzureCalc_AzureCalcRateCard[[#This Row],[Region]]</f>
        <v>Premium P11 Secondary Geo Database HoursA12</v>
      </c>
      <c r="B17806" s="775">
        <v>12</v>
      </c>
      <c r="C17806" s="775" t="s">
        <v>1071</v>
      </c>
      <c r="D17806" s="775" t="s">
        <v>174</v>
      </c>
      <c r="E17806" s="775">
        <v>7.7478749999999996</v>
      </c>
      <c r="F17806" s="775" t="s">
        <v>7147</v>
      </c>
      <c r="G17806" s="775" t="s">
        <v>7194</v>
      </c>
      <c r="H17806" s="775" t="s">
        <v>7195</v>
      </c>
      <c r="I17806" s="775" t="s">
        <v>7152</v>
      </c>
    </row>
    <row r="17807" spans="1:9">
      <c r="A17807" s="775" t="str">
        <f>Table_wabobpsvr_AzureCalc_AzureCalcRateCard[[#This Row],[ServiceName]]&amp;Table_wabobpsvr_AzureCalc_AzureCalcRateCard[[#This Row],[Price_Level]]&amp;Table_wabobpsvr_AzureCalc_AzureCalcRateCard[[#This Row],[Region]]</f>
        <v>Premium P11 Secondary Geo Database HoursA14</v>
      </c>
      <c r="B17807" s="775">
        <v>14</v>
      </c>
      <c r="C17807" s="775" t="s">
        <v>1071</v>
      </c>
      <c r="D17807" s="775" t="s">
        <v>174</v>
      </c>
      <c r="E17807" s="775">
        <v>8.5428708333333301</v>
      </c>
      <c r="F17807" s="775" t="s">
        <v>7147</v>
      </c>
      <c r="G17807" s="775" t="s">
        <v>7196</v>
      </c>
      <c r="H17807" s="775" t="s">
        <v>7197</v>
      </c>
      <c r="I17807" s="775" t="s">
        <v>7156</v>
      </c>
    </row>
    <row r="17808" spans="1:9">
      <c r="A17808" s="775" t="str">
        <f>Table_wabobpsvr_AzureCalc_AzureCalcRateCard[[#This Row],[ServiceName]]&amp;Table_wabobpsvr_AzureCalc_AzureCalcRateCard[[#This Row],[Price_Level]]&amp;Table_wabobpsvr_AzureCalc_AzureCalcRateCard[[#This Row],[Region]]</f>
        <v>Premium P11 Secondary Geo Database HoursA</v>
      </c>
      <c r="B17808" s="775"/>
      <c r="C17808" s="775" t="s">
        <v>1071</v>
      </c>
      <c r="D17808" s="775" t="s">
        <v>174</v>
      </c>
      <c r="E17808" s="775">
        <v>6.8449666666666698</v>
      </c>
      <c r="F17808" s="775" t="s">
        <v>7147</v>
      </c>
      <c r="G17808" s="775" t="s">
        <v>7198</v>
      </c>
      <c r="H17808" s="775" t="s">
        <v>7199</v>
      </c>
      <c r="I17808" s="775" t="s">
        <v>7157</v>
      </c>
    </row>
    <row r="17809" spans="1:9">
      <c r="A17809" s="775" t="str">
        <f>Table_wabobpsvr_AzureCalc_AzureCalcRateCard[[#This Row],[ServiceName]]&amp;Table_wabobpsvr_AzureCalc_AzureCalcRateCard[[#This Row],[Price_Level]]&amp;Table_wabobpsvr_AzureCalc_AzureCalcRateCard[[#This Row],[Region]]</f>
        <v>SQL DB Premium P11 Database HoursB15</v>
      </c>
      <c r="B17809" s="775">
        <v>15</v>
      </c>
      <c r="C17809" s="775" t="s">
        <v>1071</v>
      </c>
      <c r="D17809" s="775" t="s">
        <v>175</v>
      </c>
      <c r="E17809" s="775">
        <v>9.7916666666666696</v>
      </c>
      <c r="F17809" s="775" t="s">
        <v>7250</v>
      </c>
      <c r="G17809" s="775" t="s">
        <v>7158</v>
      </c>
      <c r="H17809" s="775" t="s">
        <v>7159</v>
      </c>
      <c r="I17809" s="775" t="s">
        <v>7153</v>
      </c>
    </row>
    <row r="17810" spans="1:9">
      <c r="A17810" s="775" t="str">
        <f>Table_wabobpsvr_AzureCalc_AzureCalcRateCard[[#This Row],[ServiceName]]&amp;Table_wabobpsvr_AzureCalc_AzureCalcRateCard[[#This Row],[Price_Level]]&amp;Table_wabobpsvr_AzureCalc_AzureCalcRateCard[[#This Row],[Region]]</f>
        <v>SQL DB Premium P11 Database HoursB16</v>
      </c>
      <c r="B17810" s="775">
        <v>16</v>
      </c>
      <c r="C17810" s="775" t="s">
        <v>1071</v>
      </c>
      <c r="D17810" s="775" t="s">
        <v>175</v>
      </c>
      <c r="E17810" s="775">
        <v>9.7916666666666696</v>
      </c>
      <c r="F17810" s="775" t="s">
        <v>7250</v>
      </c>
      <c r="G17810" s="775" t="s">
        <v>7160</v>
      </c>
      <c r="H17810" s="775" t="s">
        <v>7161</v>
      </c>
      <c r="I17810" s="775" t="s">
        <v>7154</v>
      </c>
    </row>
    <row r="17811" spans="1:9">
      <c r="A17811" s="775" t="str">
        <f>Table_wabobpsvr_AzureCalc_AzureCalcRateCard[[#This Row],[ServiceName]]&amp;Table_wabobpsvr_AzureCalc_AzureCalcRateCard[[#This Row],[Price_Level]]&amp;Table_wabobpsvr_AzureCalc_AzureCalcRateCard[[#This Row],[Region]]</f>
        <v>SQL DB Premium P11 Database HoursB13</v>
      </c>
      <c r="B17811" s="775">
        <v>13</v>
      </c>
      <c r="C17811" s="775" t="s">
        <v>1071</v>
      </c>
      <c r="D17811" s="775" t="s">
        <v>175</v>
      </c>
      <c r="E17811" s="775">
        <v>10.7485083333333</v>
      </c>
      <c r="F17811" s="775" t="s">
        <v>7250</v>
      </c>
      <c r="G17811" s="775" t="s">
        <v>7162</v>
      </c>
      <c r="H17811" s="775" t="s">
        <v>7163</v>
      </c>
      <c r="I17811" s="775" t="s">
        <v>7155</v>
      </c>
    </row>
    <row r="17812" spans="1:9">
      <c r="A17812" s="775" t="str">
        <f>Table_wabobpsvr_AzureCalc_AzureCalcRateCard[[#This Row],[ServiceName]]&amp;Table_wabobpsvr_AzureCalc_AzureCalcRateCard[[#This Row],[Price_Level]]&amp;Table_wabobpsvr_AzureCalc_AzureCalcRateCard[[#This Row],[Region]]</f>
        <v>SQL DB Premium P11 Database HoursB11</v>
      </c>
      <c r="B17812" s="775">
        <v>11</v>
      </c>
      <c r="C17812" s="775" t="s">
        <v>1071</v>
      </c>
      <c r="D17812" s="775" t="s">
        <v>175</v>
      </c>
      <c r="E17812" s="775">
        <v>10.010999999999999</v>
      </c>
      <c r="F17812" s="775" t="s">
        <v>7250</v>
      </c>
      <c r="G17812" s="775" t="s">
        <v>7164</v>
      </c>
      <c r="H17812" s="775" t="s">
        <v>7165</v>
      </c>
      <c r="I17812" s="775" t="s">
        <v>7135</v>
      </c>
    </row>
    <row r="17813" spans="1:9">
      <c r="A17813" s="775" t="str">
        <f>Table_wabobpsvr_AzureCalc_AzureCalcRateCard[[#This Row],[ServiceName]]&amp;Table_wabobpsvr_AzureCalc_AzureCalcRateCard[[#This Row],[Price_Level]]&amp;Table_wabobpsvr_AzureCalc_AzureCalcRateCard[[#This Row],[Region]]</f>
        <v>SQL DB Premium P11 Database HoursB12</v>
      </c>
      <c r="B17813" s="775">
        <v>12</v>
      </c>
      <c r="C17813" s="775" t="s">
        <v>1071</v>
      </c>
      <c r="D17813" s="775" t="s">
        <v>175</v>
      </c>
      <c r="E17813" s="775">
        <v>10.010999999999999</v>
      </c>
      <c r="F17813" s="775" t="s">
        <v>7250</v>
      </c>
      <c r="G17813" s="775" t="s">
        <v>7166</v>
      </c>
      <c r="H17813" s="775" t="s">
        <v>7167</v>
      </c>
      <c r="I17813" s="775" t="s">
        <v>7136</v>
      </c>
    </row>
    <row r="17814" spans="1:9">
      <c r="A17814" s="775" t="str">
        <f>Table_wabobpsvr_AzureCalc_AzureCalcRateCard[[#This Row],[ServiceName]]&amp;Table_wabobpsvr_AzureCalc_AzureCalcRateCard[[#This Row],[Price_Level]]&amp;Table_wabobpsvr_AzureCalc_AzureCalcRateCard[[#This Row],[Region]]</f>
        <v>SQL DB Premium P11 Database HoursB14</v>
      </c>
      <c r="B17814" s="775">
        <v>14</v>
      </c>
      <c r="C17814" s="775" t="s">
        <v>1071</v>
      </c>
      <c r="D17814" s="775" t="s">
        <v>175</v>
      </c>
      <c r="E17814" s="775">
        <v>11.03795</v>
      </c>
      <c r="F17814" s="775" t="s">
        <v>7250</v>
      </c>
      <c r="G17814" s="775" t="s">
        <v>7168</v>
      </c>
      <c r="H17814" s="775" t="s">
        <v>7169</v>
      </c>
      <c r="I17814" s="775" t="s">
        <v>7137</v>
      </c>
    </row>
    <row r="17815" spans="1:9">
      <c r="A17815" s="775" t="str">
        <f>Table_wabobpsvr_AzureCalc_AzureCalcRateCard[[#This Row],[ServiceName]]&amp;Table_wabobpsvr_AzureCalc_AzureCalcRateCard[[#This Row],[Price_Level]]&amp;Table_wabobpsvr_AzureCalc_AzureCalcRateCard[[#This Row],[Region]]</f>
        <v>SQL DB Premium P11 Database HoursB</v>
      </c>
      <c r="B17815" s="775"/>
      <c r="C17815" s="775" t="s">
        <v>1071</v>
      </c>
      <c r="D17815" s="775" t="s">
        <v>175</v>
      </c>
      <c r="E17815" s="775">
        <v>8.8442249999999998</v>
      </c>
      <c r="F17815" s="775" t="s">
        <v>7250</v>
      </c>
      <c r="G17815" s="775" t="s">
        <v>7170</v>
      </c>
      <c r="H17815" s="775" t="s">
        <v>7171</v>
      </c>
      <c r="I17815" s="775" t="s">
        <v>7138</v>
      </c>
    </row>
    <row r="17816" spans="1:9">
      <c r="A17816" s="775" t="str">
        <f>Table_wabobpsvr_AzureCalc_AzureCalcRateCard[[#This Row],[ServiceName]]&amp;Table_wabobpsvr_AzureCalc_AzureCalcRateCard[[#This Row],[Price_Level]]&amp;Table_wabobpsvr_AzureCalc_AzureCalcRateCard[[#This Row],[Region]]</f>
        <v>Premium P11 Secondary Active Geo Database HoursB15</v>
      </c>
      <c r="B17816" s="775">
        <v>15</v>
      </c>
      <c r="C17816" s="775" t="s">
        <v>1071</v>
      </c>
      <c r="D17816" s="775" t="s">
        <v>175</v>
      </c>
      <c r="E17816" s="775">
        <v>9.7916666666666696</v>
      </c>
      <c r="F17816" s="775" t="s">
        <v>7139</v>
      </c>
      <c r="G17816" s="775" t="s">
        <v>7172</v>
      </c>
      <c r="H17816" s="775" t="s">
        <v>7173</v>
      </c>
      <c r="I17816" s="775" t="s">
        <v>7140</v>
      </c>
    </row>
    <row r="17817" spans="1:9">
      <c r="A17817" s="775" t="str">
        <f>Table_wabobpsvr_AzureCalc_AzureCalcRateCard[[#This Row],[ServiceName]]&amp;Table_wabobpsvr_AzureCalc_AzureCalcRateCard[[#This Row],[Price_Level]]&amp;Table_wabobpsvr_AzureCalc_AzureCalcRateCard[[#This Row],[Region]]</f>
        <v>Premium P11 Secondary Active Geo Database HoursB16</v>
      </c>
      <c r="B17817" s="775">
        <v>16</v>
      </c>
      <c r="C17817" s="775" t="s">
        <v>1071</v>
      </c>
      <c r="D17817" s="775" t="s">
        <v>175</v>
      </c>
      <c r="E17817" s="775">
        <v>9.7916666666666696</v>
      </c>
      <c r="F17817" s="775" t="s">
        <v>7139</v>
      </c>
      <c r="G17817" s="775" t="s">
        <v>7174</v>
      </c>
      <c r="H17817" s="775" t="s">
        <v>7175</v>
      </c>
      <c r="I17817" s="775" t="s">
        <v>7141</v>
      </c>
    </row>
    <row r="17818" spans="1:9">
      <c r="A17818" s="775" t="str">
        <f>Table_wabobpsvr_AzureCalc_AzureCalcRateCard[[#This Row],[ServiceName]]&amp;Table_wabobpsvr_AzureCalc_AzureCalcRateCard[[#This Row],[Price_Level]]&amp;Table_wabobpsvr_AzureCalc_AzureCalcRateCard[[#This Row],[Region]]</f>
        <v>Premium P11 Secondary Active Geo Database HoursB13</v>
      </c>
      <c r="B17818" s="775">
        <v>13</v>
      </c>
      <c r="C17818" s="775" t="s">
        <v>1071</v>
      </c>
      <c r="D17818" s="775" t="s">
        <v>175</v>
      </c>
      <c r="E17818" s="775">
        <v>10.7485083333333</v>
      </c>
      <c r="F17818" s="775" t="s">
        <v>7139</v>
      </c>
      <c r="G17818" s="775" t="s">
        <v>7176</v>
      </c>
      <c r="H17818" s="775" t="s">
        <v>7177</v>
      </c>
      <c r="I17818" s="775" t="s">
        <v>7142</v>
      </c>
    </row>
    <row r="17819" spans="1:9">
      <c r="A17819" s="775" t="str">
        <f>Table_wabobpsvr_AzureCalc_AzureCalcRateCard[[#This Row],[ServiceName]]&amp;Table_wabobpsvr_AzureCalc_AzureCalcRateCard[[#This Row],[Price_Level]]&amp;Table_wabobpsvr_AzureCalc_AzureCalcRateCard[[#This Row],[Region]]</f>
        <v>Premium P11 Secondary Active Geo Database HoursB11</v>
      </c>
      <c r="B17819" s="775">
        <v>11</v>
      </c>
      <c r="C17819" s="775" t="s">
        <v>1071</v>
      </c>
      <c r="D17819" s="775" t="s">
        <v>175</v>
      </c>
      <c r="E17819" s="775">
        <v>10.010999999999999</v>
      </c>
      <c r="F17819" s="775" t="s">
        <v>7139</v>
      </c>
      <c r="G17819" s="775" t="s">
        <v>7178</v>
      </c>
      <c r="H17819" s="775" t="s">
        <v>7179</v>
      </c>
      <c r="I17819" s="775" t="s">
        <v>7143</v>
      </c>
    </row>
    <row r="17820" spans="1:9">
      <c r="A17820" s="775" t="str">
        <f>Table_wabobpsvr_AzureCalc_AzureCalcRateCard[[#This Row],[ServiceName]]&amp;Table_wabobpsvr_AzureCalc_AzureCalcRateCard[[#This Row],[Price_Level]]&amp;Table_wabobpsvr_AzureCalc_AzureCalcRateCard[[#This Row],[Region]]</f>
        <v>Premium P11 Secondary Active Geo Database HoursB12</v>
      </c>
      <c r="B17820" s="775">
        <v>12</v>
      </c>
      <c r="C17820" s="775" t="s">
        <v>1071</v>
      </c>
      <c r="D17820" s="775" t="s">
        <v>175</v>
      </c>
      <c r="E17820" s="775">
        <v>10.010999999999999</v>
      </c>
      <c r="F17820" s="775" t="s">
        <v>7139</v>
      </c>
      <c r="G17820" s="775" t="s">
        <v>7180</v>
      </c>
      <c r="H17820" s="775" t="s">
        <v>7181</v>
      </c>
      <c r="I17820" s="775" t="s">
        <v>7144</v>
      </c>
    </row>
    <row r="17821" spans="1:9">
      <c r="A17821" s="775" t="str">
        <f>Table_wabobpsvr_AzureCalc_AzureCalcRateCard[[#This Row],[ServiceName]]&amp;Table_wabobpsvr_AzureCalc_AzureCalcRateCard[[#This Row],[Price_Level]]&amp;Table_wabobpsvr_AzureCalc_AzureCalcRateCard[[#This Row],[Region]]</f>
        <v>Premium P11 Secondary Active Geo Database HoursB14</v>
      </c>
      <c r="B17821" s="775">
        <v>14</v>
      </c>
      <c r="C17821" s="775" t="s">
        <v>1071</v>
      </c>
      <c r="D17821" s="775" t="s">
        <v>175</v>
      </c>
      <c r="E17821" s="775">
        <v>11.03795</v>
      </c>
      <c r="F17821" s="775" t="s">
        <v>7139</v>
      </c>
      <c r="G17821" s="775" t="s">
        <v>7182</v>
      </c>
      <c r="H17821" s="775" t="s">
        <v>7183</v>
      </c>
      <c r="I17821" s="775" t="s">
        <v>7145</v>
      </c>
    </row>
    <row r="17822" spans="1:9">
      <c r="A17822" s="775" t="str">
        <f>Table_wabobpsvr_AzureCalc_AzureCalcRateCard[[#This Row],[ServiceName]]&amp;Table_wabobpsvr_AzureCalc_AzureCalcRateCard[[#This Row],[Price_Level]]&amp;Table_wabobpsvr_AzureCalc_AzureCalcRateCard[[#This Row],[Region]]</f>
        <v>Premium P11 Secondary Active Geo Database HoursB</v>
      </c>
      <c r="B17822" s="775"/>
      <c r="C17822" s="775" t="s">
        <v>1071</v>
      </c>
      <c r="D17822" s="775" t="s">
        <v>175</v>
      </c>
      <c r="E17822" s="775">
        <v>8.8442249999999998</v>
      </c>
      <c r="F17822" s="775" t="s">
        <v>7139</v>
      </c>
      <c r="G17822" s="775" t="s">
        <v>7184</v>
      </c>
      <c r="H17822" s="775" t="s">
        <v>7185</v>
      </c>
      <c r="I17822" s="775" t="s">
        <v>7146</v>
      </c>
    </row>
    <row r="17823" spans="1:9">
      <c r="A17823" s="775" t="str">
        <f>Table_wabobpsvr_AzureCalc_AzureCalcRateCard[[#This Row],[ServiceName]]&amp;Table_wabobpsvr_AzureCalc_AzureCalcRateCard[[#This Row],[Price_Level]]&amp;Table_wabobpsvr_AzureCalc_AzureCalcRateCard[[#This Row],[Region]]</f>
        <v>Premium P11 Secondary Geo Database HoursB15</v>
      </c>
      <c r="B17823" s="775">
        <v>15</v>
      </c>
      <c r="C17823" s="775" t="s">
        <v>1071</v>
      </c>
      <c r="D17823" s="775" t="s">
        <v>175</v>
      </c>
      <c r="E17823" s="775">
        <v>7.34375</v>
      </c>
      <c r="F17823" s="775" t="s">
        <v>7147</v>
      </c>
      <c r="G17823" s="775" t="s">
        <v>7186</v>
      </c>
      <c r="H17823" s="775" t="s">
        <v>7187</v>
      </c>
      <c r="I17823" s="775" t="s">
        <v>7148</v>
      </c>
    </row>
    <row r="17824" spans="1:9">
      <c r="A17824" s="775" t="str">
        <f>Table_wabobpsvr_AzureCalc_AzureCalcRateCard[[#This Row],[ServiceName]]&amp;Table_wabobpsvr_AzureCalc_AzureCalcRateCard[[#This Row],[Price_Level]]&amp;Table_wabobpsvr_AzureCalc_AzureCalcRateCard[[#This Row],[Region]]</f>
        <v>Standard_D5_v2 VM (Non-Windows)B9</v>
      </c>
      <c r="B17824" s="775">
        <v>9</v>
      </c>
      <c r="C17824" s="775" t="s">
        <v>87</v>
      </c>
      <c r="D17824" s="775" t="s">
        <v>175</v>
      </c>
      <c r="E17824" s="775">
        <v>1.6355999999999999</v>
      </c>
      <c r="F17824" s="775" t="s">
        <v>8090</v>
      </c>
      <c r="G17824" s="775" t="s">
        <v>4235</v>
      </c>
      <c r="H17824" s="775" t="s">
        <v>4235</v>
      </c>
      <c r="I17824" s="775" t="s">
        <v>7812</v>
      </c>
    </row>
    <row r="17825" spans="1:9">
      <c r="A17825" s="775" t="str">
        <f>Table_wabobpsvr_AzureCalc_AzureCalcRateCard[[#This Row],[ServiceName]]&amp;Table_wabobpsvr_AzureCalc_AzureCalcRateCard[[#This Row],[Price_Level]]&amp;Table_wabobpsvr_AzureCalc_AzureCalcRateCard[[#This Row],[Region]]</f>
        <v>Standard_D5_v2 VM (Windows)A16</v>
      </c>
      <c r="B17825" s="775">
        <v>16</v>
      </c>
      <c r="C17825" s="775" t="s">
        <v>87</v>
      </c>
      <c r="D17825" s="775" t="s">
        <v>174</v>
      </c>
      <c r="E17825" s="775">
        <v>2.4211200000000002</v>
      </c>
      <c r="F17825" s="775" t="s">
        <v>8081</v>
      </c>
      <c r="G17825" s="775" t="s">
        <v>4235</v>
      </c>
      <c r="H17825" s="775" t="s">
        <v>4235</v>
      </c>
      <c r="I17825" s="775" t="s">
        <v>8315</v>
      </c>
    </row>
    <row r="17826" spans="1:9">
      <c r="A17826" s="775" t="str">
        <f>Table_wabobpsvr_AzureCalc_AzureCalcRateCard[[#This Row],[ServiceName]]&amp;Table_wabobpsvr_AzureCalc_AzureCalcRateCard[[#This Row],[Price_Level]]&amp;Table_wabobpsvr_AzureCalc_AzureCalcRateCard[[#This Row],[Region]]</f>
        <v>Standard_D5_v2 VM (Windows)B16</v>
      </c>
      <c r="B17826" s="775">
        <v>16</v>
      </c>
      <c r="C17826" s="775" t="s">
        <v>87</v>
      </c>
      <c r="D17826" s="775" t="s">
        <v>175</v>
      </c>
      <c r="E17826" s="775">
        <v>2.3462399999999999</v>
      </c>
      <c r="F17826" s="775" t="s">
        <v>8081</v>
      </c>
      <c r="G17826" s="775" t="s">
        <v>4235</v>
      </c>
      <c r="H17826" s="775" t="s">
        <v>4235</v>
      </c>
      <c r="I17826" s="775" t="s">
        <v>8315</v>
      </c>
    </row>
    <row r="17827" spans="1:9">
      <c r="A17827" s="775" t="str">
        <f>Table_wabobpsvr_AzureCalc_AzureCalcRateCard[[#This Row],[ServiceName]]&amp;Table_wabobpsvr_AzureCalc_AzureCalcRateCard[[#This Row],[Price_Level]]&amp;Table_wabobpsvr_AzureCalc_AzureCalcRateCard[[#This Row],[Region]]</f>
        <v>Standard_D5_v2 VM (Windows)C16</v>
      </c>
      <c r="B17827" s="775">
        <v>16</v>
      </c>
      <c r="C17827" s="775" t="s">
        <v>87</v>
      </c>
      <c r="D17827" s="775" t="s">
        <v>177</v>
      </c>
      <c r="E17827" s="775">
        <v>2.27136</v>
      </c>
      <c r="F17827" s="775" t="s">
        <v>8081</v>
      </c>
      <c r="G17827" s="775" t="s">
        <v>4235</v>
      </c>
      <c r="H17827" s="775" t="s">
        <v>4235</v>
      </c>
      <c r="I17827" s="775" t="s">
        <v>8315</v>
      </c>
    </row>
    <row r="17828" spans="1:9">
      <c r="A17828" s="775" t="str">
        <f>Table_wabobpsvr_AzureCalc_AzureCalcRateCard[[#This Row],[ServiceName]]&amp;Table_wabobpsvr_AzureCalc_AzureCalcRateCard[[#This Row],[Price_Level]]&amp;Table_wabobpsvr_AzureCalc_AzureCalcRateCard[[#This Row],[Region]]</f>
        <v>Standard_D5_v2 VM (Windows)D16</v>
      </c>
      <c r="B17828" s="775">
        <v>16</v>
      </c>
      <c r="C17828" s="775" t="s">
        <v>87</v>
      </c>
      <c r="D17828" s="775" t="s">
        <v>176</v>
      </c>
      <c r="E17828" s="775">
        <v>2.1964800000000002</v>
      </c>
      <c r="F17828" s="775" t="s">
        <v>8081</v>
      </c>
      <c r="G17828" s="775" t="s">
        <v>4235</v>
      </c>
      <c r="H17828" s="775" t="s">
        <v>4235</v>
      </c>
      <c r="I17828" s="775" t="s">
        <v>8315</v>
      </c>
    </row>
    <row r="17829" spans="1:9">
      <c r="A17829" s="775" t="str">
        <f>Table_wabobpsvr_AzureCalc_AzureCalcRateCard[[#This Row],[ServiceName]]&amp;Table_wabobpsvr_AzureCalc_AzureCalcRateCard[[#This Row],[Price_Level]]&amp;Table_wabobpsvr_AzureCalc_AzureCalcRateCard[[#This Row],[Region]]</f>
        <v>Standard_D1_v2 Cloud ServicesMOSP7</v>
      </c>
      <c r="B17829" s="775">
        <v>7</v>
      </c>
      <c r="C17829" s="775" t="s">
        <v>87</v>
      </c>
      <c r="D17829" s="775" t="s">
        <v>606</v>
      </c>
      <c r="E17829" s="775">
        <v>0.129</v>
      </c>
      <c r="F17829" s="775" t="s">
        <v>8149</v>
      </c>
      <c r="G17829" s="775"/>
      <c r="H17829" s="775"/>
      <c r="I17829" s="775" t="s">
        <v>8316</v>
      </c>
    </row>
    <row r="17830" spans="1:9">
      <c r="A17830" s="775" t="str">
        <f>Table_wabobpsvr_AzureCalc_AzureCalcRateCard[[#This Row],[ServiceName]]&amp;Table_wabobpsvr_AzureCalc_AzureCalcRateCard[[#This Row],[Price_Level]]&amp;Table_wabobpsvr_AzureCalc_AzureCalcRateCard[[#This Row],[Region]]</f>
        <v>Standard_D1_v2 Cloud ServicesA7</v>
      </c>
      <c r="B17830" s="775">
        <v>7</v>
      </c>
      <c r="C17830" s="775" t="s">
        <v>87</v>
      </c>
      <c r="D17830" s="775" t="s">
        <v>174</v>
      </c>
      <c r="E17830" s="775">
        <v>0.12512999999999999</v>
      </c>
      <c r="F17830" s="775" t="s">
        <v>8149</v>
      </c>
      <c r="G17830" s="775" t="s">
        <v>4235</v>
      </c>
      <c r="H17830" s="775" t="s">
        <v>4235</v>
      </c>
      <c r="I17830" s="775" t="s">
        <v>8316</v>
      </c>
    </row>
    <row r="17831" spans="1:9">
      <c r="A17831" s="1039" t="str">
        <f>Table_wabobpsvr_AzureCalc_AzureCalcRateCard[[#This Row],[ServiceName]]&amp;Table_wabobpsvr_AzureCalc_AzureCalcRateCard[[#This Row],[Price_Level]]&amp;Table_wabobpsvr_AzureCalc_AzureCalcRateCard[[#This Row],[Region]]</f>
        <v>Standard_D1_v2 Cloud ServicesB7</v>
      </c>
      <c r="B17831" s="1039">
        <v>7</v>
      </c>
      <c r="C17831" s="1039" t="s">
        <v>87</v>
      </c>
      <c r="D17831" s="1039" t="s">
        <v>175</v>
      </c>
      <c r="E17831" s="1039">
        <v>0.12126000000000001</v>
      </c>
      <c r="F17831" s="1039" t="s">
        <v>8149</v>
      </c>
      <c r="G17831" s="775" t="s">
        <v>4235</v>
      </c>
      <c r="H17831" s="775" t="s">
        <v>4235</v>
      </c>
      <c r="I17831" s="775" t="s">
        <v>8316</v>
      </c>
    </row>
    <row r="17832" spans="1:9">
      <c r="A17832" s="1039" t="str">
        <f>Table_wabobpsvr_AzureCalc_AzureCalcRateCard[[#This Row],[ServiceName]]&amp;Table_wabobpsvr_AzureCalc_AzureCalcRateCard[[#This Row],[Price_Level]]&amp;Table_wabobpsvr_AzureCalc_AzureCalcRateCard[[#This Row],[Region]]</f>
        <v>Standard_D5_v2 VM (Non-Windows)C9</v>
      </c>
      <c r="B17832" s="1039">
        <v>9</v>
      </c>
      <c r="C17832" s="1039" t="s">
        <v>87</v>
      </c>
      <c r="D17832" s="1039" t="s">
        <v>177</v>
      </c>
      <c r="E17832" s="1039">
        <v>1.5833999999999999</v>
      </c>
      <c r="F17832" s="1039" t="s">
        <v>8090</v>
      </c>
      <c r="G17832" s="775" t="s">
        <v>4235</v>
      </c>
      <c r="H17832" s="775" t="s">
        <v>4235</v>
      </c>
      <c r="I17832" s="775" t="s">
        <v>7812</v>
      </c>
    </row>
    <row r="17833" spans="1:9">
      <c r="A17833" s="775" t="str">
        <f>Table_wabobpsvr_AzureCalc_AzureCalcRateCard[[#This Row],[ServiceName]]&amp;Table_wabobpsvr_AzureCalc_AzureCalcRateCard[[#This Row],[Price_Level]]&amp;Table_wabobpsvr_AzureCalc_AzureCalcRateCard[[#This Row],[Region]]</f>
        <v>Standard_D5_v2 VM (Non-Windows)D9</v>
      </c>
      <c r="B17833" s="775">
        <v>9</v>
      </c>
      <c r="C17833" s="775" t="s">
        <v>87</v>
      </c>
      <c r="D17833" s="775" t="s">
        <v>176</v>
      </c>
      <c r="E17833" s="775">
        <v>1.5311999999999999</v>
      </c>
      <c r="F17833" s="775" t="s">
        <v>8090</v>
      </c>
      <c r="G17833" s="775" t="s">
        <v>4235</v>
      </c>
      <c r="H17833" s="775" t="s">
        <v>4235</v>
      </c>
      <c r="I17833" s="775" t="s">
        <v>7812</v>
      </c>
    </row>
    <row r="17834" spans="1:9">
      <c r="A17834" s="1039" t="str">
        <f>Table_wabobpsvr_AzureCalc_AzureCalcRateCard[[#This Row],[ServiceName]]&amp;Table_wabobpsvr_AzureCalc_AzureCalcRateCard[[#This Row],[Price_Level]]&amp;Table_wabobpsvr_AzureCalc_AzureCalcRateCard[[#This Row],[Region]]</f>
        <v>Standard_D5_v2 VM (Windows)MOSP9</v>
      </c>
      <c r="B17834" s="1039">
        <v>9</v>
      </c>
      <c r="C17834" s="1039" t="s">
        <v>87</v>
      </c>
      <c r="D17834" s="1039" t="s">
        <v>606</v>
      </c>
      <c r="E17834" s="1039">
        <v>2.859</v>
      </c>
      <c r="F17834" s="1039" t="s">
        <v>8081</v>
      </c>
      <c r="G17834" s="775"/>
      <c r="H17834" s="775"/>
      <c r="I17834" s="775" t="s">
        <v>7813</v>
      </c>
    </row>
    <row r="17835" spans="1:9">
      <c r="A17835" s="1039" t="str">
        <f>Table_wabobpsvr_AzureCalc_AzureCalcRateCard[[#This Row],[ServiceName]]&amp;Table_wabobpsvr_AzureCalc_AzureCalcRateCard[[#This Row],[Price_Level]]&amp;Table_wabobpsvr_AzureCalc_AzureCalcRateCard[[#This Row],[Region]]</f>
        <v>Standard_D5_v2 VM (Windows)A9</v>
      </c>
      <c r="B17835" s="1039">
        <v>9</v>
      </c>
      <c r="C17835" s="1039" t="s">
        <v>87</v>
      </c>
      <c r="D17835" s="1039" t="s">
        <v>174</v>
      </c>
      <c r="E17835" s="1039">
        <v>2.7732299999999999</v>
      </c>
      <c r="F17835" s="1039" t="s">
        <v>8081</v>
      </c>
      <c r="G17835" s="775" t="s">
        <v>4235</v>
      </c>
      <c r="H17835" s="775" t="s">
        <v>4235</v>
      </c>
      <c r="I17835" s="775" t="s">
        <v>7813</v>
      </c>
    </row>
    <row r="17836" spans="1:9">
      <c r="A17836" s="1039" t="str">
        <f>Table_wabobpsvr_AzureCalc_AzureCalcRateCard[[#This Row],[ServiceName]]&amp;Table_wabobpsvr_AzureCalc_AzureCalcRateCard[[#This Row],[Price_Level]]&amp;Table_wabobpsvr_AzureCalc_AzureCalcRateCard[[#This Row],[Region]]</f>
        <v>Standard_D5_v2 VM (Windows)B9</v>
      </c>
      <c r="B17836" s="1039">
        <v>9</v>
      </c>
      <c r="C17836" s="1039" t="s">
        <v>87</v>
      </c>
      <c r="D17836" s="1039" t="s">
        <v>175</v>
      </c>
      <c r="E17836" s="1039">
        <v>2.6874600000000002</v>
      </c>
      <c r="F17836" s="1039" t="s">
        <v>8081</v>
      </c>
      <c r="G17836" s="775" t="s">
        <v>4235</v>
      </c>
      <c r="H17836" s="775" t="s">
        <v>4235</v>
      </c>
      <c r="I17836" s="775" t="s">
        <v>7813</v>
      </c>
    </row>
    <row r="17837" spans="1:9">
      <c r="A17837" s="1039" t="str">
        <f>Table_wabobpsvr_AzureCalc_AzureCalcRateCard[[#This Row],[ServiceName]]&amp;Table_wabobpsvr_AzureCalc_AzureCalcRateCard[[#This Row],[Price_Level]]&amp;Table_wabobpsvr_AzureCalc_AzureCalcRateCard[[#This Row],[Region]]</f>
        <v>Standard_D5_v2 VM (Windows)C9</v>
      </c>
      <c r="B17837" s="1039">
        <v>9</v>
      </c>
      <c r="C17837" s="1039" t="s">
        <v>87</v>
      </c>
      <c r="D17837" s="1039" t="s">
        <v>177</v>
      </c>
      <c r="E17837" s="1039">
        <v>2.6016900000000001</v>
      </c>
      <c r="F17837" s="1039" t="s">
        <v>8081</v>
      </c>
      <c r="G17837" s="775" t="s">
        <v>4235</v>
      </c>
      <c r="H17837" s="775" t="s">
        <v>4235</v>
      </c>
      <c r="I17837" s="775" t="s">
        <v>7813</v>
      </c>
    </row>
    <row r="17838" spans="1:9">
      <c r="A17838" s="1039" t="str">
        <f>Table_wabobpsvr_AzureCalc_AzureCalcRateCard[[#This Row],[ServiceName]]&amp;Table_wabobpsvr_AzureCalc_AzureCalcRateCard[[#This Row],[Price_Level]]&amp;Table_wabobpsvr_AzureCalc_AzureCalcRateCard[[#This Row],[Region]]</f>
        <v>Standard_D5_v2 VM (Windows)D9</v>
      </c>
      <c r="B17838" s="1039">
        <v>9</v>
      </c>
      <c r="C17838" s="1039" t="s">
        <v>87</v>
      </c>
      <c r="D17838" s="1039" t="s">
        <v>176</v>
      </c>
      <c r="E17838" s="1039">
        <v>2.5159199999999999</v>
      </c>
      <c r="F17838" s="1039" t="s">
        <v>8081</v>
      </c>
      <c r="G17838" s="775" t="s">
        <v>4235</v>
      </c>
      <c r="H17838" s="775" t="s">
        <v>4235</v>
      </c>
      <c r="I17838" s="775" t="s">
        <v>7813</v>
      </c>
    </row>
    <row r="17839" spans="1:9">
      <c r="A17839" s="1039" t="str">
        <f>Table_wabobpsvr_AzureCalc_AzureCalcRateCard[[#This Row],[ServiceName]]&amp;Table_wabobpsvr_AzureCalc_AzureCalcRateCard[[#This Row],[Price_Level]]&amp;Table_wabobpsvr_AzureCalc_AzureCalcRateCard[[#This Row],[Region]]</f>
        <v>Basic_D3 VM (Non-Windows)MOSP11</v>
      </c>
      <c r="B17839" s="1039">
        <v>11</v>
      </c>
      <c r="C17839" s="1039" t="s">
        <v>680</v>
      </c>
      <c r="D17839" s="1039" t="s">
        <v>606</v>
      </c>
      <c r="E17839" s="1039">
        <v>0.46400000000000002</v>
      </c>
      <c r="F17839" s="1039" t="s">
        <v>1098</v>
      </c>
      <c r="G17839" s="775" t="s">
        <v>4235</v>
      </c>
      <c r="H17839" s="775" t="s">
        <v>4235</v>
      </c>
      <c r="I17839" s="775" t="s">
        <v>4690</v>
      </c>
    </row>
    <row r="17840" spans="1:9">
      <c r="A17840" s="1039" t="str">
        <f>Table_wabobpsvr_AzureCalc_AzureCalcRateCard[[#This Row],[ServiceName]]&amp;Table_wabobpsvr_AzureCalc_AzureCalcRateCard[[#This Row],[Price_Level]]&amp;Table_wabobpsvr_AzureCalc_AzureCalcRateCard[[#This Row],[Region]]</f>
        <v>Basic_D3 VM (Non-Windows)A11</v>
      </c>
      <c r="B17840" s="1039">
        <v>11</v>
      </c>
      <c r="C17840" s="1039" t="s">
        <v>680</v>
      </c>
      <c r="D17840" s="1039" t="s">
        <v>174</v>
      </c>
      <c r="E17840" s="1039">
        <v>0.45007999999999998</v>
      </c>
      <c r="F17840" s="1039" t="s">
        <v>1098</v>
      </c>
      <c r="G17840" s="775" t="s">
        <v>4235</v>
      </c>
      <c r="H17840" s="775" t="s">
        <v>4235</v>
      </c>
      <c r="I17840" s="775" t="s">
        <v>4690</v>
      </c>
    </row>
    <row r="17841" spans="1:9">
      <c r="A17841" s="775" t="str">
        <f>Table_wabobpsvr_AzureCalc_AzureCalcRateCard[[#This Row],[ServiceName]]&amp;Table_wabobpsvr_AzureCalc_AzureCalcRateCard[[#This Row],[Price_Level]]&amp;Table_wabobpsvr_AzureCalc_AzureCalcRateCard[[#This Row],[Region]]</f>
        <v>Basic_D3 VM (Non-Windows)B11</v>
      </c>
      <c r="B17841" s="775">
        <v>11</v>
      </c>
      <c r="C17841" s="775" t="s">
        <v>680</v>
      </c>
      <c r="D17841" s="775" t="s">
        <v>175</v>
      </c>
      <c r="E17841" s="775">
        <v>0.43615999999999999</v>
      </c>
      <c r="F17841" s="775" t="s">
        <v>1098</v>
      </c>
      <c r="G17841" s="775" t="s">
        <v>4235</v>
      </c>
      <c r="H17841" s="775" t="s">
        <v>4235</v>
      </c>
      <c r="I17841" s="775" t="s">
        <v>4690</v>
      </c>
    </row>
    <row r="17842" spans="1:9">
      <c r="A17842" s="1039" t="str">
        <f>Table_wabobpsvr_AzureCalc_AzureCalcRateCard[[#This Row],[ServiceName]]&amp;Table_wabobpsvr_AzureCalc_AzureCalcRateCard[[#This Row],[Price_Level]]&amp;Table_wabobpsvr_AzureCalc_AzureCalcRateCard[[#This Row],[Region]]</f>
        <v>Basic_D3 VM (Non-Windows)C11</v>
      </c>
      <c r="B17842" s="1039">
        <v>11</v>
      </c>
      <c r="C17842" s="1039" t="s">
        <v>680</v>
      </c>
      <c r="D17842" s="1039" t="s">
        <v>177</v>
      </c>
      <c r="E17842" s="1039">
        <v>0.42224</v>
      </c>
      <c r="F17842" s="1039" t="s">
        <v>1098</v>
      </c>
      <c r="G17842" s="775" t="s">
        <v>4235</v>
      </c>
      <c r="H17842" s="775" t="s">
        <v>4235</v>
      </c>
      <c r="I17842" s="775" t="s">
        <v>4690</v>
      </c>
    </row>
    <row r="17843" spans="1:9">
      <c r="A17843" s="1039" t="str">
        <f>Table_wabobpsvr_AzureCalc_AzureCalcRateCard[[#This Row],[ServiceName]]&amp;Table_wabobpsvr_AzureCalc_AzureCalcRateCard[[#This Row],[Price_Level]]&amp;Table_wabobpsvr_AzureCalc_AzureCalcRateCard[[#This Row],[Region]]</f>
        <v>Basic_D3 VM (Non-Windows)D11</v>
      </c>
      <c r="B17843" s="1039">
        <v>11</v>
      </c>
      <c r="C17843" s="1039" t="s">
        <v>680</v>
      </c>
      <c r="D17843" s="1039" t="s">
        <v>176</v>
      </c>
      <c r="E17843" s="1039">
        <v>0.40832000000000002</v>
      </c>
      <c r="F17843" s="1039" t="s">
        <v>1098</v>
      </c>
      <c r="G17843" s="775" t="s">
        <v>4235</v>
      </c>
      <c r="H17843" s="775" t="s">
        <v>4235</v>
      </c>
      <c r="I17843" s="775" t="s">
        <v>4690</v>
      </c>
    </row>
    <row r="17844" spans="1:9">
      <c r="A17844" s="1039" t="str">
        <f>Table_wabobpsvr_AzureCalc_AzureCalcRateCard[[#This Row],[ServiceName]]&amp;Table_wabobpsvr_AzureCalc_AzureCalcRateCard[[#This Row],[Price_Level]]&amp;Table_wabobpsvr_AzureCalc_AzureCalcRateCard[[#This Row],[Region]]</f>
        <v>Basic_D3 VM (Non-Windows)MOSP12</v>
      </c>
      <c r="B17844" s="1039">
        <v>12</v>
      </c>
      <c r="C17844" s="1039" t="s">
        <v>680</v>
      </c>
      <c r="D17844" s="1039" t="s">
        <v>606</v>
      </c>
      <c r="E17844" s="1039">
        <v>0.40400000000000003</v>
      </c>
      <c r="F17844" s="1039" t="s">
        <v>1098</v>
      </c>
      <c r="G17844" s="775" t="s">
        <v>4235</v>
      </c>
      <c r="H17844" s="775" t="s">
        <v>4235</v>
      </c>
      <c r="I17844" s="775" t="s">
        <v>4691</v>
      </c>
    </row>
    <row r="17845" spans="1:9">
      <c r="A17845" s="775" t="str">
        <f>Table_wabobpsvr_AzureCalc_AzureCalcRateCard[[#This Row],[ServiceName]]&amp;Table_wabobpsvr_AzureCalc_AzureCalcRateCard[[#This Row],[Price_Level]]&amp;Table_wabobpsvr_AzureCalc_AzureCalcRateCard[[#This Row],[Region]]</f>
        <v>Basic_D3 VM (Non-Windows)A12</v>
      </c>
      <c r="B17845" s="775">
        <v>12</v>
      </c>
      <c r="C17845" s="775" t="s">
        <v>680</v>
      </c>
      <c r="D17845" s="775" t="s">
        <v>174</v>
      </c>
      <c r="E17845" s="775">
        <v>0.39188000000000001</v>
      </c>
      <c r="F17845" s="775" t="s">
        <v>1098</v>
      </c>
      <c r="G17845" s="775" t="s">
        <v>4235</v>
      </c>
      <c r="H17845" s="775" t="s">
        <v>4235</v>
      </c>
      <c r="I17845" s="775" t="s">
        <v>4691</v>
      </c>
    </row>
    <row r="17846" spans="1:9">
      <c r="A17846" s="775" t="str">
        <f>Table_wabobpsvr_AzureCalc_AzureCalcRateCard[[#This Row],[ServiceName]]&amp;Table_wabobpsvr_AzureCalc_AzureCalcRateCard[[#This Row],[Price_Level]]&amp;Table_wabobpsvr_AzureCalc_AzureCalcRateCard[[#This Row],[Region]]</f>
        <v>Basic_D3 VM (Non-Windows)B12</v>
      </c>
      <c r="B17846" s="775">
        <v>12</v>
      </c>
      <c r="C17846" s="775" t="s">
        <v>680</v>
      </c>
      <c r="D17846" s="775" t="s">
        <v>175</v>
      </c>
      <c r="E17846" s="775">
        <v>0.37975999999999999</v>
      </c>
      <c r="F17846" s="775" t="s">
        <v>1098</v>
      </c>
      <c r="G17846" s="775" t="s">
        <v>4235</v>
      </c>
      <c r="H17846" s="775" t="s">
        <v>4235</v>
      </c>
      <c r="I17846" s="775" t="s">
        <v>4691</v>
      </c>
    </row>
    <row r="17847" spans="1:9">
      <c r="A17847" s="775" t="str">
        <f>Table_wabobpsvr_AzureCalc_AzureCalcRateCard[[#This Row],[ServiceName]]&amp;Table_wabobpsvr_AzureCalc_AzureCalcRateCard[[#This Row],[Price_Level]]&amp;Table_wabobpsvr_AzureCalc_AzureCalcRateCard[[#This Row],[Region]]</f>
        <v>Basic_D3 VM (Non-Windows)C12</v>
      </c>
      <c r="B17847" s="775">
        <v>12</v>
      </c>
      <c r="C17847" s="775" t="s">
        <v>680</v>
      </c>
      <c r="D17847" s="775" t="s">
        <v>177</v>
      </c>
      <c r="E17847" s="775">
        <v>0.36764000000000002</v>
      </c>
      <c r="F17847" s="775" t="s">
        <v>1098</v>
      </c>
      <c r="G17847" s="775" t="s">
        <v>4235</v>
      </c>
      <c r="H17847" s="775" t="s">
        <v>4235</v>
      </c>
      <c r="I17847" s="775" t="s">
        <v>4691</v>
      </c>
    </row>
    <row r="17848" spans="1:9">
      <c r="A17848" s="775" t="str">
        <f>Table_wabobpsvr_AzureCalc_AzureCalcRateCard[[#This Row],[ServiceName]]&amp;Table_wabobpsvr_AzureCalc_AzureCalcRateCard[[#This Row],[Price_Level]]&amp;Table_wabobpsvr_AzureCalc_AzureCalcRateCard[[#This Row],[Region]]</f>
        <v>Basic_D3 VM (Non-Windows)D12</v>
      </c>
      <c r="B17848" s="775">
        <v>12</v>
      </c>
      <c r="C17848" s="775" t="s">
        <v>680</v>
      </c>
      <c r="D17848" s="775" t="s">
        <v>176</v>
      </c>
      <c r="E17848" s="775">
        <v>0.35552</v>
      </c>
      <c r="F17848" s="775" t="s">
        <v>1098</v>
      </c>
      <c r="G17848" s="775" t="s">
        <v>4235</v>
      </c>
      <c r="H17848" s="775" t="s">
        <v>4235</v>
      </c>
      <c r="I17848" s="775" t="s">
        <v>4691</v>
      </c>
    </row>
    <row r="17849" spans="1:9">
      <c r="A17849" s="1039" t="str">
        <f>Table_wabobpsvr_AzureCalc_AzureCalcRateCard[[#This Row],[ServiceName]]&amp;Table_wabobpsvr_AzureCalc_AzureCalcRateCard[[#This Row],[Price_Level]]&amp;Table_wabobpsvr_AzureCalc_AzureCalcRateCard[[#This Row],[Region]]</f>
        <v>Basic_D3 VM (Non-Windows)MOSP3</v>
      </c>
      <c r="B17849" s="1039">
        <v>3</v>
      </c>
      <c r="C17849" s="1039" t="s">
        <v>680</v>
      </c>
      <c r="D17849" s="1039" t="s">
        <v>606</v>
      </c>
      <c r="E17849" s="1039">
        <v>0.308</v>
      </c>
      <c r="F17849" s="1039" t="s">
        <v>1098</v>
      </c>
      <c r="G17849" s="775" t="s">
        <v>4235</v>
      </c>
      <c r="H17849" s="775" t="s">
        <v>4235</v>
      </c>
      <c r="I17849" s="775" t="s">
        <v>4692</v>
      </c>
    </row>
    <row r="17850" spans="1:9">
      <c r="A17850" s="775" t="str">
        <f>Table_wabobpsvr_AzureCalc_AzureCalcRateCard[[#This Row],[ServiceName]]&amp;Table_wabobpsvr_AzureCalc_AzureCalcRateCard[[#This Row],[Price_Level]]&amp;Table_wabobpsvr_AzureCalc_AzureCalcRateCard[[#This Row],[Region]]</f>
        <v>Basic_D3 VM (Non-Windows)A3</v>
      </c>
      <c r="B17850" s="775">
        <v>3</v>
      </c>
      <c r="C17850" s="775" t="s">
        <v>680</v>
      </c>
      <c r="D17850" s="775" t="s">
        <v>174</v>
      </c>
      <c r="E17850" s="775">
        <v>0.29876000000000003</v>
      </c>
      <c r="F17850" s="775" t="s">
        <v>1098</v>
      </c>
      <c r="G17850" s="775" t="s">
        <v>4235</v>
      </c>
      <c r="H17850" s="775" t="s">
        <v>4235</v>
      </c>
      <c r="I17850" s="775" t="s">
        <v>4692</v>
      </c>
    </row>
    <row r="17851" spans="1:9">
      <c r="A17851" s="775" t="str">
        <f>Table_wabobpsvr_AzureCalc_AzureCalcRateCard[[#This Row],[ServiceName]]&amp;Table_wabobpsvr_AzureCalc_AzureCalcRateCard[[#This Row],[Price_Level]]&amp;Table_wabobpsvr_AzureCalc_AzureCalcRateCard[[#This Row],[Region]]</f>
        <v>Basic_D3 VM (Non-Windows)B3</v>
      </c>
      <c r="B17851" s="775">
        <v>3</v>
      </c>
      <c r="C17851" s="775" t="s">
        <v>680</v>
      </c>
      <c r="D17851" s="775" t="s">
        <v>175</v>
      </c>
      <c r="E17851" s="775">
        <v>0.28952</v>
      </c>
      <c r="F17851" s="775" t="s">
        <v>1098</v>
      </c>
      <c r="G17851" s="775" t="s">
        <v>4235</v>
      </c>
      <c r="H17851" s="775" t="s">
        <v>4235</v>
      </c>
      <c r="I17851" s="775" t="s">
        <v>4692</v>
      </c>
    </row>
    <row r="17852" spans="1:9">
      <c r="A17852" s="1039" t="str">
        <f>Table_wabobpsvr_AzureCalc_AzureCalcRateCard[[#This Row],[ServiceName]]&amp;Table_wabobpsvr_AzureCalc_AzureCalcRateCard[[#This Row],[Price_Level]]&amp;Table_wabobpsvr_AzureCalc_AzureCalcRateCard[[#This Row],[Region]]</f>
        <v>Basic_D3 VM (Non-Windows)C3</v>
      </c>
      <c r="B17852" s="1039">
        <v>3</v>
      </c>
      <c r="C17852" s="1039" t="s">
        <v>680</v>
      </c>
      <c r="D17852" s="1039" t="s">
        <v>177</v>
      </c>
      <c r="E17852" s="1039">
        <v>0.28027999999999997</v>
      </c>
      <c r="F17852" s="1039" t="s">
        <v>1098</v>
      </c>
      <c r="G17852" s="775" t="s">
        <v>4235</v>
      </c>
      <c r="H17852" s="775" t="s">
        <v>4235</v>
      </c>
      <c r="I17852" s="775" t="s">
        <v>4692</v>
      </c>
    </row>
    <row r="17853" spans="1:9">
      <c r="A17853" s="1039" t="str">
        <f>Table_wabobpsvr_AzureCalc_AzureCalcRateCard[[#This Row],[ServiceName]]&amp;Table_wabobpsvr_AzureCalc_AzureCalcRateCard[[#This Row],[Price_Level]]&amp;Table_wabobpsvr_AzureCalc_AzureCalcRateCard[[#This Row],[Region]]</f>
        <v>Basic_D3 VM (Non-Windows)D3</v>
      </c>
      <c r="B17853" s="1039">
        <v>3</v>
      </c>
      <c r="C17853" s="1039" t="s">
        <v>680</v>
      </c>
      <c r="D17853" s="1039" t="s">
        <v>176</v>
      </c>
      <c r="E17853" s="1039">
        <v>0.27104</v>
      </c>
      <c r="F17853" s="1039" t="s">
        <v>1098</v>
      </c>
      <c r="G17853" s="775" t="s">
        <v>4235</v>
      </c>
      <c r="H17853" s="775" t="s">
        <v>4235</v>
      </c>
      <c r="I17853" s="775" t="s">
        <v>4692</v>
      </c>
    </row>
    <row r="17854" spans="1:9">
      <c r="A17854" s="1039" t="str">
        <f>Table_wabobpsvr_AzureCalc_AzureCalcRateCard[[#This Row],[ServiceName]]&amp;Table_wabobpsvr_AzureCalc_AzureCalcRateCard[[#This Row],[Price_Level]]&amp;Table_wabobpsvr_AzureCalc_AzureCalcRateCard[[#This Row],[Region]]</f>
        <v>Basic_D3 VM (Non-Windows)MOSP6</v>
      </c>
      <c r="B17854" s="1039">
        <v>6</v>
      </c>
      <c r="C17854" s="1039" t="s">
        <v>680</v>
      </c>
      <c r="D17854" s="1039" t="s">
        <v>606</v>
      </c>
      <c r="E17854" s="1039">
        <v>0.308</v>
      </c>
      <c r="F17854" s="1039" t="s">
        <v>1098</v>
      </c>
      <c r="G17854" s="775" t="s">
        <v>4235</v>
      </c>
      <c r="H17854" s="775" t="s">
        <v>4235</v>
      </c>
      <c r="I17854" s="775" t="s">
        <v>4693</v>
      </c>
    </row>
    <row r="17855" spans="1:9">
      <c r="A17855" s="775" t="str">
        <f>Table_wabobpsvr_AzureCalc_AzureCalcRateCard[[#This Row],[ServiceName]]&amp;Table_wabobpsvr_AzureCalc_AzureCalcRateCard[[#This Row],[Price_Level]]&amp;Table_wabobpsvr_AzureCalc_AzureCalcRateCard[[#This Row],[Region]]</f>
        <v>Basic_D3 VM (Non-Windows)A6</v>
      </c>
      <c r="B17855" s="775">
        <v>6</v>
      </c>
      <c r="C17855" s="775" t="s">
        <v>680</v>
      </c>
      <c r="D17855" s="775" t="s">
        <v>174</v>
      </c>
      <c r="E17855" s="775">
        <v>0.29876000000000003</v>
      </c>
      <c r="F17855" s="775" t="s">
        <v>1098</v>
      </c>
      <c r="G17855" s="775" t="s">
        <v>4235</v>
      </c>
      <c r="H17855" s="775" t="s">
        <v>4235</v>
      </c>
      <c r="I17855" s="775" t="s">
        <v>4693</v>
      </c>
    </row>
    <row r="17856" spans="1:9">
      <c r="A17856" s="1039" t="str">
        <f>Table_wabobpsvr_AzureCalc_AzureCalcRateCard[[#This Row],[ServiceName]]&amp;Table_wabobpsvr_AzureCalc_AzureCalcRateCard[[#This Row],[Price_Level]]&amp;Table_wabobpsvr_AzureCalc_AzureCalcRateCard[[#This Row],[Region]]</f>
        <v>Basic_D3 VM (Non-Windows)B6</v>
      </c>
      <c r="B17856" s="1039">
        <v>6</v>
      </c>
      <c r="C17856" s="1039" t="s">
        <v>680</v>
      </c>
      <c r="D17856" s="1039" t="s">
        <v>175</v>
      </c>
      <c r="E17856" s="1039">
        <v>0.28952</v>
      </c>
      <c r="F17856" s="1039" t="s">
        <v>1098</v>
      </c>
      <c r="G17856" s="775" t="s">
        <v>4235</v>
      </c>
      <c r="H17856" s="775" t="s">
        <v>4235</v>
      </c>
      <c r="I17856" s="775" t="s">
        <v>4693</v>
      </c>
    </row>
    <row r="17857" spans="1:9">
      <c r="A17857" s="1039" t="str">
        <f>Table_wabobpsvr_AzureCalc_AzureCalcRateCard[[#This Row],[ServiceName]]&amp;Table_wabobpsvr_AzureCalc_AzureCalcRateCard[[#This Row],[Price_Level]]&amp;Table_wabobpsvr_AzureCalc_AzureCalcRateCard[[#This Row],[Region]]</f>
        <v>Basic_D3 VM (Non-Windows)C6</v>
      </c>
      <c r="B17857" s="1039">
        <v>6</v>
      </c>
      <c r="C17857" s="1039" t="s">
        <v>680</v>
      </c>
      <c r="D17857" s="1039" t="s">
        <v>177</v>
      </c>
      <c r="E17857" s="1039">
        <v>0.28027999999999997</v>
      </c>
      <c r="F17857" s="1039" t="s">
        <v>1098</v>
      </c>
      <c r="G17857" s="775" t="s">
        <v>4235</v>
      </c>
      <c r="H17857" s="775" t="s">
        <v>4235</v>
      </c>
      <c r="I17857" s="775" t="s">
        <v>4693</v>
      </c>
    </row>
    <row r="17858" spans="1:9">
      <c r="A17858" s="1039" t="str">
        <f>Table_wabobpsvr_AzureCalc_AzureCalcRateCard[[#This Row],[ServiceName]]&amp;Table_wabobpsvr_AzureCalc_AzureCalcRateCard[[#This Row],[Price_Level]]&amp;Table_wabobpsvr_AzureCalc_AzureCalcRateCard[[#This Row],[Region]]</f>
        <v>Basic_D3 VM (Non-Windows)D6</v>
      </c>
      <c r="B17858" s="1039">
        <v>6</v>
      </c>
      <c r="C17858" s="1039" t="s">
        <v>680</v>
      </c>
      <c r="D17858" s="1039" t="s">
        <v>176</v>
      </c>
      <c r="E17858" s="1039">
        <v>0.27104</v>
      </c>
      <c r="F17858" s="1039" t="s">
        <v>1098</v>
      </c>
      <c r="G17858" s="775" t="s">
        <v>4235</v>
      </c>
      <c r="H17858" s="775" t="s">
        <v>4235</v>
      </c>
      <c r="I17858" s="775" t="s">
        <v>4693</v>
      </c>
    </row>
    <row r="17859" spans="1:9">
      <c r="A17859" s="1039" t="str">
        <f>Table_wabobpsvr_AzureCalc_AzureCalcRateCard[[#This Row],[ServiceName]]&amp;Table_wabobpsvr_AzureCalc_AzureCalcRateCard[[#This Row],[Price_Level]]&amp;Table_wabobpsvr_AzureCalc_AzureCalcRateCard[[#This Row],[Region]]</f>
        <v>Basic_D3 VM (Non-Windows)MOSP2</v>
      </c>
      <c r="B17859" s="1039">
        <v>2</v>
      </c>
      <c r="C17859" s="1039" t="s">
        <v>680</v>
      </c>
      <c r="D17859" s="1039" t="s">
        <v>606</v>
      </c>
      <c r="E17859" s="1039">
        <v>0.28000000000000003</v>
      </c>
      <c r="F17859" s="1039" t="s">
        <v>1098</v>
      </c>
      <c r="G17859" s="775" t="s">
        <v>4235</v>
      </c>
      <c r="H17859" s="775" t="s">
        <v>4235</v>
      </c>
      <c r="I17859" s="775" t="s">
        <v>4694</v>
      </c>
    </row>
    <row r="17860" spans="1:9">
      <c r="A17860" s="775" t="str">
        <f>Table_wabobpsvr_AzureCalc_AzureCalcRateCard[[#This Row],[ServiceName]]&amp;Table_wabobpsvr_AzureCalc_AzureCalcRateCard[[#This Row],[Price_Level]]&amp;Table_wabobpsvr_AzureCalc_AzureCalcRateCard[[#This Row],[Region]]</f>
        <v>Basic_D3 VM (Non-Windows)A2</v>
      </c>
      <c r="B17860" s="775">
        <v>2</v>
      </c>
      <c r="C17860" s="775" t="s">
        <v>680</v>
      </c>
      <c r="D17860" s="775" t="s">
        <v>174</v>
      </c>
      <c r="E17860" s="775">
        <v>0.27160000000000001</v>
      </c>
      <c r="F17860" s="775" t="s">
        <v>1098</v>
      </c>
      <c r="G17860" s="775" t="s">
        <v>4235</v>
      </c>
      <c r="H17860" s="775" t="s">
        <v>4235</v>
      </c>
      <c r="I17860" s="775" t="s">
        <v>4694</v>
      </c>
    </row>
    <row r="17861" spans="1:9">
      <c r="A17861" s="1039" t="str">
        <f>Table_wabobpsvr_AzureCalc_AzureCalcRateCard[[#This Row],[ServiceName]]&amp;Table_wabobpsvr_AzureCalc_AzureCalcRateCard[[#This Row],[Price_Level]]&amp;Table_wabobpsvr_AzureCalc_AzureCalcRateCard[[#This Row],[Region]]</f>
        <v>SQL DB Premium P1 Secondary Active Geo Database HoursC11</v>
      </c>
      <c r="B17861" s="1039">
        <v>11</v>
      </c>
      <c r="C17861" s="1039" t="s">
        <v>680</v>
      </c>
      <c r="D17861" s="1039" t="s">
        <v>177</v>
      </c>
      <c r="E17861" s="1039">
        <v>0.66411799999999999</v>
      </c>
      <c r="F17861" s="1039" t="s">
        <v>1035</v>
      </c>
      <c r="G17861" s="775" t="s">
        <v>3499</v>
      </c>
      <c r="H17861" s="775" t="s">
        <v>3500</v>
      </c>
      <c r="I17861" s="775" t="s">
        <v>4695</v>
      </c>
    </row>
    <row r="17862" spans="1:9">
      <c r="A17862" s="1039" t="str">
        <f>Table_wabobpsvr_AzureCalc_AzureCalcRateCard[[#This Row],[ServiceName]]&amp;Table_wabobpsvr_AzureCalc_AzureCalcRateCard[[#This Row],[Price_Level]]&amp;Table_wabobpsvr_AzureCalc_AzureCalcRateCard[[#This Row],[Region]]</f>
        <v>SQL DB Premium P1 Secondary Active Geo Database HoursD11</v>
      </c>
      <c r="B17862" s="1039">
        <v>11</v>
      </c>
      <c r="C17862" s="1039" t="s">
        <v>680</v>
      </c>
      <c r="D17862" s="1039" t="s">
        <v>176</v>
      </c>
      <c r="E17862" s="1039">
        <v>0.64222400000000002</v>
      </c>
      <c r="F17862" s="1039" t="s">
        <v>1035</v>
      </c>
      <c r="G17862" s="775" t="s">
        <v>3499</v>
      </c>
      <c r="H17862" s="775" t="s">
        <v>3500</v>
      </c>
      <c r="I17862" s="775" t="s">
        <v>4695</v>
      </c>
    </row>
    <row r="17863" spans="1:9">
      <c r="A17863" s="1039" t="str">
        <f>Table_wabobpsvr_AzureCalc_AzureCalcRateCard[[#This Row],[ServiceName]]&amp;Table_wabobpsvr_AzureCalc_AzureCalcRateCard[[#This Row],[Price_Level]]&amp;Table_wabobpsvr_AzureCalc_AzureCalcRateCard[[#This Row],[Region]]</f>
        <v>SQL DB Premium P1 Secondary Active Geo Database HoursMOSP12</v>
      </c>
      <c r="B17863" s="1039">
        <v>12</v>
      </c>
      <c r="C17863" s="1039" t="s">
        <v>680</v>
      </c>
      <c r="D17863" s="1039" t="s">
        <v>606</v>
      </c>
      <c r="E17863" s="1039">
        <v>0.7298</v>
      </c>
      <c r="F17863" s="1039" t="s">
        <v>1035</v>
      </c>
      <c r="G17863" s="775" t="s">
        <v>4235</v>
      </c>
      <c r="H17863" s="775" t="s">
        <v>4235</v>
      </c>
      <c r="I17863" s="775" t="s">
        <v>4696</v>
      </c>
    </row>
    <row r="17864" spans="1:9">
      <c r="A17864" s="775" t="str">
        <f>Table_wabobpsvr_AzureCalc_AzureCalcRateCard[[#This Row],[ServiceName]]&amp;Table_wabobpsvr_AzureCalc_AzureCalcRateCard[[#This Row],[Price_Level]]&amp;Table_wabobpsvr_AzureCalc_AzureCalcRateCard[[#This Row],[Region]]</f>
        <v>SQL DB Premium P1 Secondary Active Geo Database HoursA12</v>
      </c>
      <c r="B17864" s="775">
        <v>12</v>
      </c>
      <c r="C17864" s="775" t="s">
        <v>680</v>
      </c>
      <c r="D17864" s="775" t="s">
        <v>174</v>
      </c>
      <c r="E17864" s="775">
        <v>0.70790600000000004</v>
      </c>
      <c r="F17864" s="775" t="s">
        <v>1035</v>
      </c>
      <c r="G17864" s="775" t="s">
        <v>3742</v>
      </c>
      <c r="H17864" s="775" t="s">
        <v>3743</v>
      </c>
      <c r="I17864" s="775" t="s">
        <v>4696</v>
      </c>
    </row>
    <row r="17865" spans="1:9">
      <c r="A17865" s="1039" t="str">
        <f>Table_wabobpsvr_AzureCalc_AzureCalcRateCard[[#This Row],[ServiceName]]&amp;Table_wabobpsvr_AzureCalc_AzureCalcRateCard[[#This Row],[Price_Level]]&amp;Table_wabobpsvr_AzureCalc_AzureCalcRateCard[[#This Row],[Region]]</f>
        <v>SQL DB Premium P1 Secondary Active Geo Database HoursB12</v>
      </c>
      <c r="B17865" s="1039">
        <v>12</v>
      </c>
      <c r="C17865" s="1039" t="s">
        <v>680</v>
      </c>
      <c r="D17865" s="1039" t="s">
        <v>175</v>
      </c>
      <c r="E17865" s="1039">
        <v>0.68601199999999996</v>
      </c>
      <c r="F17865" s="1039" t="s">
        <v>1035</v>
      </c>
      <c r="G17865" s="775" t="s">
        <v>3742</v>
      </c>
      <c r="H17865" s="775" t="s">
        <v>3743</v>
      </c>
      <c r="I17865" s="775" t="s">
        <v>4696</v>
      </c>
    </row>
    <row r="17866" spans="1:9">
      <c r="A17866" s="1039" t="str">
        <f>Table_wabobpsvr_AzureCalc_AzureCalcRateCard[[#This Row],[ServiceName]]&amp;Table_wabobpsvr_AzureCalc_AzureCalcRateCard[[#This Row],[Price_Level]]&amp;Table_wabobpsvr_AzureCalc_AzureCalcRateCard[[#This Row],[Region]]</f>
        <v>SQL DB Premium P1 Secondary Active Geo Database HoursC12</v>
      </c>
      <c r="B17866" s="1039">
        <v>12</v>
      </c>
      <c r="C17866" s="1039" t="s">
        <v>680</v>
      </c>
      <c r="D17866" s="1039" t="s">
        <v>177</v>
      </c>
      <c r="E17866" s="1039">
        <v>0.66411799999999999</v>
      </c>
      <c r="F17866" s="1039" t="s">
        <v>1035</v>
      </c>
      <c r="G17866" s="775" t="s">
        <v>3742</v>
      </c>
      <c r="H17866" s="775" t="s">
        <v>3743</v>
      </c>
      <c r="I17866" s="775" t="s">
        <v>4696</v>
      </c>
    </row>
    <row r="17867" spans="1:9">
      <c r="A17867" s="1039" t="str">
        <f>Table_wabobpsvr_AzureCalc_AzureCalcRateCard[[#This Row],[ServiceName]]&amp;Table_wabobpsvr_AzureCalc_AzureCalcRateCard[[#This Row],[Price_Level]]&amp;Table_wabobpsvr_AzureCalc_AzureCalcRateCard[[#This Row],[Region]]</f>
        <v>SQL DB Premium P1 Secondary Active Geo Database HoursD12</v>
      </c>
      <c r="B17867" s="1039">
        <v>12</v>
      </c>
      <c r="C17867" s="1039" t="s">
        <v>680</v>
      </c>
      <c r="D17867" s="1039" t="s">
        <v>176</v>
      </c>
      <c r="E17867" s="1039">
        <v>0.64222400000000002</v>
      </c>
      <c r="F17867" s="1039" t="s">
        <v>1035</v>
      </c>
      <c r="G17867" s="775" t="s">
        <v>3742</v>
      </c>
      <c r="H17867" s="775" t="s">
        <v>3743</v>
      </c>
      <c r="I17867" s="775" t="s">
        <v>4696</v>
      </c>
    </row>
    <row r="17868" spans="1:9">
      <c r="A17868" s="1039" t="str">
        <f>Table_wabobpsvr_AzureCalc_AzureCalcRateCard[[#This Row],[ServiceName]]&amp;Table_wabobpsvr_AzureCalc_AzureCalcRateCard[[#This Row],[Price_Level]]&amp;Table_wabobpsvr_AzureCalc_AzureCalcRateCard[[#This Row],[Region]]</f>
        <v>SQL DB Premium P1 Secondary Active Geo Database HoursMOSP14</v>
      </c>
      <c r="B17868" s="1039">
        <v>14</v>
      </c>
      <c r="C17868" s="1039" t="s">
        <v>680</v>
      </c>
      <c r="D17868" s="1039" t="s">
        <v>606</v>
      </c>
      <c r="E17868" s="1039">
        <v>999999</v>
      </c>
      <c r="F17868" s="1039" t="s">
        <v>1035</v>
      </c>
      <c r="G17868" s="775" t="s">
        <v>4235</v>
      </c>
      <c r="H17868" s="775" t="s">
        <v>4235</v>
      </c>
      <c r="I17868" s="775" t="s">
        <v>4697</v>
      </c>
    </row>
    <row r="17869" spans="1:9">
      <c r="A17869" s="1039" t="str">
        <f>Table_wabobpsvr_AzureCalc_AzureCalcRateCard[[#This Row],[ServiceName]]&amp;Table_wabobpsvr_AzureCalc_AzureCalcRateCard[[#This Row],[Price_Level]]&amp;Table_wabobpsvr_AzureCalc_AzureCalcRateCard[[#This Row],[Region]]</f>
        <v>SQL DB Premium P1 Secondary Active Geo Database HoursA14</v>
      </c>
      <c r="B17869" s="1039">
        <v>14</v>
      </c>
      <c r="C17869" s="1039" t="s">
        <v>680</v>
      </c>
      <c r="D17869" s="1039" t="s">
        <v>174</v>
      </c>
      <c r="E17869" s="1039">
        <v>0.7578125</v>
      </c>
      <c r="F17869" s="1039" t="s">
        <v>1035</v>
      </c>
      <c r="G17869" s="775" t="s">
        <v>3744</v>
      </c>
      <c r="H17869" s="775" t="s">
        <v>3745</v>
      </c>
      <c r="I17869" s="775" t="s">
        <v>4697</v>
      </c>
    </row>
    <row r="17870" spans="1:9">
      <c r="A17870" s="1039" t="str">
        <f>Table_wabobpsvr_AzureCalc_AzureCalcRateCard[[#This Row],[ServiceName]]&amp;Table_wabobpsvr_AzureCalc_AzureCalcRateCard[[#This Row],[Price_Level]]&amp;Table_wabobpsvr_AzureCalc_AzureCalcRateCard[[#This Row],[Region]]</f>
        <v>SQL DB Premium P1 Secondary Active Geo Database HoursB14</v>
      </c>
      <c r="B17870" s="1039">
        <v>14</v>
      </c>
      <c r="C17870" s="1039" t="s">
        <v>680</v>
      </c>
      <c r="D17870" s="1039" t="s">
        <v>175</v>
      </c>
      <c r="E17870" s="1039">
        <v>0.734375</v>
      </c>
      <c r="F17870" s="1039" t="s">
        <v>1035</v>
      </c>
      <c r="G17870" s="775" t="s">
        <v>3744</v>
      </c>
      <c r="H17870" s="775" t="s">
        <v>3745</v>
      </c>
      <c r="I17870" s="775" t="s">
        <v>4697</v>
      </c>
    </row>
    <row r="17871" spans="1:9">
      <c r="A17871" s="1039" t="str">
        <f>Table_wabobpsvr_AzureCalc_AzureCalcRateCard[[#This Row],[ServiceName]]&amp;Table_wabobpsvr_AzureCalc_AzureCalcRateCard[[#This Row],[Price_Level]]&amp;Table_wabobpsvr_AzureCalc_AzureCalcRateCard[[#This Row],[Region]]</f>
        <v>SQL DB Premium P1 Secondary Active Geo Database HoursC14</v>
      </c>
      <c r="B17871" s="1039">
        <v>14</v>
      </c>
      <c r="C17871" s="1039" t="s">
        <v>680</v>
      </c>
      <c r="D17871" s="1039" t="s">
        <v>177</v>
      </c>
      <c r="E17871" s="1039">
        <v>0.7109375</v>
      </c>
      <c r="F17871" s="1039" t="s">
        <v>1035</v>
      </c>
      <c r="G17871" s="775" t="s">
        <v>3744</v>
      </c>
      <c r="H17871" s="775" t="s">
        <v>3745</v>
      </c>
      <c r="I17871" s="775" t="s">
        <v>4697</v>
      </c>
    </row>
    <row r="17872" spans="1:9">
      <c r="A17872" s="775" t="str">
        <f>Table_wabobpsvr_AzureCalc_AzureCalcRateCard[[#This Row],[ServiceName]]&amp;Table_wabobpsvr_AzureCalc_AzureCalcRateCard[[#This Row],[Price_Level]]&amp;Table_wabobpsvr_AzureCalc_AzureCalcRateCard[[#This Row],[Region]]</f>
        <v>SQL DB Premium P1 Secondary Active Geo Database HoursD14</v>
      </c>
      <c r="B17872" s="775">
        <v>14</v>
      </c>
      <c r="C17872" s="775" t="s">
        <v>680</v>
      </c>
      <c r="D17872" s="775" t="s">
        <v>176</v>
      </c>
      <c r="E17872" s="775">
        <v>0.6875</v>
      </c>
      <c r="F17872" s="775" t="s">
        <v>1035</v>
      </c>
      <c r="G17872" s="775" t="s">
        <v>3744</v>
      </c>
      <c r="H17872" s="775" t="s">
        <v>3745</v>
      </c>
      <c r="I17872" s="775" t="s">
        <v>4697</v>
      </c>
    </row>
    <row r="17873" spans="1:9">
      <c r="A17873" s="775" t="str">
        <f>Table_wabobpsvr_AzureCalc_AzureCalcRateCard[[#This Row],[ServiceName]]&amp;Table_wabobpsvr_AzureCalc_AzureCalcRateCard[[#This Row],[Price_Level]]&amp;Table_wabobpsvr_AzureCalc_AzureCalcRateCard[[#This Row],[Region]]</f>
        <v>SQL DB Premium P1 Secondary Geo Database HoursMOSP</v>
      </c>
      <c r="B17873" s="775"/>
      <c r="C17873" s="775" t="s">
        <v>680</v>
      </c>
      <c r="D17873" s="775" t="s">
        <v>606</v>
      </c>
      <c r="E17873" s="775">
        <v>0.4844</v>
      </c>
      <c r="F17873" s="775" t="s">
        <v>1036</v>
      </c>
      <c r="G17873" s="775" t="s">
        <v>4235</v>
      </c>
      <c r="H17873" s="775" t="s">
        <v>4235</v>
      </c>
      <c r="I17873" s="775" t="s">
        <v>4698</v>
      </c>
    </row>
    <row r="17874" spans="1:9">
      <c r="A17874" s="1039" t="str">
        <f>Table_wabobpsvr_AzureCalc_AzureCalcRateCard[[#This Row],[ServiceName]]&amp;Table_wabobpsvr_AzureCalc_AzureCalcRateCard[[#This Row],[Price_Level]]&amp;Table_wabobpsvr_AzureCalc_AzureCalcRateCard[[#This Row],[Region]]</f>
        <v>SQL DB Premium P1 Secondary Geo Database HoursA</v>
      </c>
      <c r="B17874" s="1039"/>
      <c r="C17874" s="1039" t="s">
        <v>680</v>
      </c>
      <c r="D17874" s="1039" t="s">
        <v>174</v>
      </c>
      <c r="E17874" s="1039">
        <v>0.46986800000000001</v>
      </c>
      <c r="F17874" s="1039" t="s">
        <v>1036</v>
      </c>
      <c r="G17874" s="775" t="s">
        <v>3746</v>
      </c>
      <c r="H17874" s="775" t="s">
        <v>3747</v>
      </c>
      <c r="I17874" s="775" t="s">
        <v>4698</v>
      </c>
    </row>
    <row r="17875" spans="1:9">
      <c r="A17875" s="775" t="str">
        <f>Table_wabobpsvr_AzureCalc_AzureCalcRateCard[[#This Row],[ServiceName]]&amp;Table_wabobpsvr_AzureCalc_AzureCalcRateCard[[#This Row],[Price_Level]]&amp;Table_wabobpsvr_AzureCalc_AzureCalcRateCard[[#This Row],[Region]]</f>
        <v>SQL DB Premium P1 Secondary Geo Database HoursB</v>
      </c>
      <c r="B17875" s="775"/>
      <c r="C17875" s="775" t="s">
        <v>680</v>
      </c>
      <c r="D17875" s="775" t="s">
        <v>175</v>
      </c>
      <c r="E17875" s="775">
        <v>0.45533600000000002</v>
      </c>
      <c r="F17875" s="775" t="s">
        <v>1036</v>
      </c>
      <c r="G17875" s="775" t="s">
        <v>3746</v>
      </c>
      <c r="H17875" s="775" t="s">
        <v>3747</v>
      </c>
      <c r="I17875" s="775" t="s">
        <v>4698</v>
      </c>
    </row>
    <row r="17876" spans="1:9">
      <c r="A17876" s="775" t="str">
        <f>Table_wabobpsvr_AzureCalc_AzureCalcRateCard[[#This Row],[ServiceName]]&amp;Table_wabobpsvr_AzureCalc_AzureCalcRateCard[[#This Row],[Price_Level]]&amp;Table_wabobpsvr_AzureCalc_AzureCalcRateCard[[#This Row],[Region]]</f>
        <v>SQL DB Premium P1 Secondary Geo Database HoursC</v>
      </c>
      <c r="B17876" s="775"/>
      <c r="C17876" s="775" t="s">
        <v>680</v>
      </c>
      <c r="D17876" s="775" t="s">
        <v>177</v>
      </c>
      <c r="E17876" s="775">
        <v>0.44080399999999997</v>
      </c>
      <c r="F17876" s="775" t="s">
        <v>1036</v>
      </c>
      <c r="G17876" s="775" t="s">
        <v>3746</v>
      </c>
      <c r="H17876" s="775" t="s">
        <v>3747</v>
      </c>
      <c r="I17876" s="775" t="s">
        <v>4698</v>
      </c>
    </row>
    <row r="17877" spans="1:9">
      <c r="A17877" s="775" t="str">
        <f>Table_wabobpsvr_AzureCalc_AzureCalcRateCard[[#This Row],[ServiceName]]&amp;Table_wabobpsvr_AzureCalc_AzureCalcRateCard[[#This Row],[Price_Level]]&amp;Table_wabobpsvr_AzureCalc_AzureCalcRateCard[[#This Row],[Region]]</f>
        <v>SQL DB Premium P1 Secondary Geo Database HoursD</v>
      </c>
      <c r="B17877" s="775"/>
      <c r="C17877" s="775" t="s">
        <v>680</v>
      </c>
      <c r="D17877" s="775" t="s">
        <v>176</v>
      </c>
      <c r="E17877" s="775">
        <v>0.42627199999999998</v>
      </c>
      <c r="F17877" s="775" t="s">
        <v>1036</v>
      </c>
      <c r="G17877" s="775" t="s">
        <v>3746</v>
      </c>
      <c r="H17877" s="775" t="s">
        <v>3747</v>
      </c>
      <c r="I17877" s="775" t="s">
        <v>4698</v>
      </c>
    </row>
    <row r="17878" spans="1:9">
      <c r="A17878" s="775" t="str">
        <f>Table_wabobpsvr_AzureCalc_AzureCalcRateCard[[#This Row],[ServiceName]]&amp;Table_wabobpsvr_AzureCalc_AzureCalcRateCard[[#This Row],[Price_Level]]&amp;Table_wabobpsvr_AzureCalc_AzureCalcRateCard[[#This Row],[Region]]</f>
        <v>SQL DB Premium P1 Secondary Geo Database HoursMOSP13</v>
      </c>
      <c r="B17878" s="775">
        <v>13</v>
      </c>
      <c r="C17878" s="775" t="s">
        <v>680</v>
      </c>
      <c r="D17878" s="775" t="s">
        <v>606</v>
      </c>
      <c r="E17878" s="775">
        <v>0.58609999999999995</v>
      </c>
      <c r="F17878" s="775" t="s">
        <v>1036</v>
      </c>
      <c r="G17878" s="775" t="s">
        <v>4235</v>
      </c>
      <c r="H17878" s="775" t="s">
        <v>4235</v>
      </c>
      <c r="I17878" s="775" t="s">
        <v>4699</v>
      </c>
    </row>
    <row r="17879" spans="1:9">
      <c r="A17879" s="775" t="str">
        <f>Table_wabobpsvr_AzureCalc_AzureCalcRateCard[[#This Row],[ServiceName]]&amp;Table_wabobpsvr_AzureCalc_AzureCalcRateCard[[#This Row],[Price_Level]]&amp;Table_wabobpsvr_AzureCalc_AzureCalcRateCard[[#This Row],[Region]]</f>
        <v>SQL DB Premium P1 Secondary Geo Database HoursA13</v>
      </c>
      <c r="B17879" s="775">
        <v>13</v>
      </c>
      <c r="C17879" s="775" t="s">
        <v>680</v>
      </c>
      <c r="D17879" s="775" t="s">
        <v>174</v>
      </c>
      <c r="E17879" s="775">
        <v>0.56851700000000005</v>
      </c>
      <c r="F17879" s="775" t="s">
        <v>1036</v>
      </c>
      <c r="G17879" s="775" t="s">
        <v>3748</v>
      </c>
      <c r="H17879" s="775" t="s">
        <v>3749</v>
      </c>
      <c r="I17879" s="775" t="s">
        <v>4699</v>
      </c>
    </row>
    <row r="17880" spans="1:9">
      <c r="A17880" s="775" t="str">
        <f>Table_wabobpsvr_AzureCalc_AzureCalcRateCard[[#This Row],[ServiceName]]&amp;Table_wabobpsvr_AzureCalc_AzureCalcRateCard[[#This Row],[Price_Level]]&amp;Table_wabobpsvr_AzureCalc_AzureCalcRateCard[[#This Row],[Region]]</f>
        <v>SQL DB Premium P1 Secondary Geo Database HoursB13</v>
      </c>
      <c r="B17880" s="775">
        <v>13</v>
      </c>
      <c r="C17880" s="775" t="s">
        <v>680</v>
      </c>
      <c r="D17880" s="775" t="s">
        <v>175</v>
      </c>
      <c r="E17880" s="775">
        <v>0.55093400000000003</v>
      </c>
      <c r="F17880" s="775" t="s">
        <v>1036</v>
      </c>
      <c r="G17880" s="775" t="s">
        <v>3748</v>
      </c>
      <c r="H17880" s="775" t="s">
        <v>3749</v>
      </c>
      <c r="I17880" s="775" t="s">
        <v>4699</v>
      </c>
    </row>
    <row r="17881" spans="1:9">
      <c r="A17881" s="775" t="str">
        <f>Table_wabobpsvr_AzureCalc_AzureCalcRateCard[[#This Row],[ServiceName]]&amp;Table_wabobpsvr_AzureCalc_AzureCalcRateCard[[#This Row],[Price_Level]]&amp;Table_wabobpsvr_AzureCalc_AzureCalcRateCard[[#This Row],[Region]]</f>
        <v>SQL DB Premium P1 Secondary Geo Database HoursC13</v>
      </c>
      <c r="B17881" s="775">
        <v>13</v>
      </c>
      <c r="C17881" s="775" t="s">
        <v>680</v>
      </c>
      <c r="D17881" s="775" t="s">
        <v>177</v>
      </c>
      <c r="E17881" s="775">
        <v>0.53335100000000002</v>
      </c>
      <c r="F17881" s="775" t="s">
        <v>1036</v>
      </c>
      <c r="G17881" s="775" t="s">
        <v>3748</v>
      </c>
      <c r="H17881" s="775" t="s">
        <v>3749</v>
      </c>
      <c r="I17881" s="775" t="s">
        <v>4699</v>
      </c>
    </row>
    <row r="17882" spans="1:9">
      <c r="A17882" s="775" t="str">
        <f>Table_wabobpsvr_AzureCalc_AzureCalcRateCard[[#This Row],[ServiceName]]&amp;Table_wabobpsvr_AzureCalc_AzureCalcRateCard[[#This Row],[Price_Level]]&amp;Table_wabobpsvr_AzureCalc_AzureCalcRateCard[[#This Row],[Region]]</f>
        <v>SQL DB Premium P1 Secondary Geo Database HoursD13</v>
      </c>
      <c r="B17882" s="775">
        <v>13</v>
      </c>
      <c r="C17882" s="775" t="s">
        <v>680</v>
      </c>
      <c r="D17882" s="775" t="s">
        <v>176</v>
      </c>
      <c r="E17882" s="775">
        <v>0.515768</v>
      </c>
      <c r="F17882" s="775" t="s">
        <v>1036</v>
      </c>
      <c r="G17882" s="775" t="s">
        <v>3748</v>
      </c>
      <c r="H17882" s="775" t="s">
        <v>3749</v>
      </c>
      <c r="I17882" s="775" t="s">
        <v>4699</v>
      </c>
    </row>
    <row r="17883" spans="1:9">
      <c r="A17883" s="775" t="str">
        <f>Table_wabobpsvr_AzureCalc_AzureCalcRateCard[[#This Row],[ServiceName]]&amp;Table_wabobpsvr_AzureCalc_AzureCalcRateCard[[#This Row],[Price_Level]]&amp;Table_wabobpsvr_AzureCalc_AzureCalcRateCard[[#This Row],[Region]]</f>
        <v>SQL DB Premium P1 Secondary Geo Database HoursMOSP11</v>
      </c>
      <c r="B17883" s="775">
        <v>11</v>
      </c>
      <c r="C17883" s="775" t="s">
        <v>680</v>
      </c>
      <c r="D17883" s="775" t="s">
        <v>606</v>
      </c>
      <c r="E17883" s="775">
        <v>0.5474</v>
      </c>
      <c r="F17883" s="775" t="s">
        <v>1036</v>
      </c>
      <c r="G17883" s="775" t="s">
        <v>4235</v>
      </c>
      <c r="H17883" s="775" t="s">
        <v>4235</v>
      </c>
      <c r="I17883" s="775" t="s">
        <v>4700</v>
      </c>
    </row>
    <row r="17884" spans="1:9">
      <c r="A17884" s="775" t="str">
        <f>Table_wabobpsvr_AzureCalc_AzureCalcRateCard[[#This Row],[ServiceName]]&amp;Table_wabobpsvr_AzureCalc_AzureCalcRateCard[[#This Row],[Price_Level]]&amp;Table_wabobpsvr_AzureCalc_AzureCalcRateCard[[#This Row],[Region]]</f>
        <v>SQL DB Premium P1 Secondary Geo Database HoursA11</v>
      </c>
      <c r="B17884" s="775">
        <v>11</v>
      </c>
      <c r="C17884" s="775" t="s">
        <v>680</v>
      </c>
      <c r="D17884" s="775" t="s">
        <v>174</v>
      </c>
      <c r="E17884" s="775">
        <v>0.53097799999999995</v>
      </c>
      <c r="F17884" s="775" t="s">
        <v>1036</v>
      </c>
      <c r="G17884" s="775" t="s">
        <v>3750</v>
      </c>
      <c r="H17884" s="775" t="s">
        <v>3751</v>
      </c>
      <c r="I17884" s="775" t="s">
        <v>4700</v>
      </c>
    </row>
    <row r="17885" spans="1:9">
      <c r="A17885" s="775" t="str">
        <f>Table_wabobpsvr_AzureCalc_AzureCalcRateCard[[#This Row],[ServiceName]]&amp;Table_wabobpsvr_AzureCalc_AzureCalcRateCard[[#This Row],[Price_Level]]&amp;Table_wabobpsvr_AzureCalc_AzureCalcRateCard[[#This Row],[Region]]</f>
        <v>SQL DB Premium P1 Secondary Geo Database HoursB11</v>
      </c>
      <c r="B17885" s="775">
        <v>11</v>
      </c>
      <c r="C17885" s="775" t="s">
        <v>680</v>
      </c>
      <c r="D17885" s="775" t="s">
        <v>175</v>
      </c>
      <c r="E17885" s="775">
        <v>0.51455600000000001</v>
      </c>
      <c r="F17885" s="775" t="s">
        <v>1036</v>
      </c>
      <c r="G17885" s="775" t="s">
        <v>3750</v>
      </c>
      <c r="H17885" s="775" t="s">
        <v>3751</v>
      </c>
      <c r="I17885" s="775" t="s">
        <v>4700</v>
      </c>
    </row>
    <row r="17886" spans="1:9">
      <c r="A17886" s="1039" t="str">
        <f>Table_wabobpsvr_AzureCalc_AzureCalcRateCard[[#This Row],[ServiceName]]&amp;Table_wabobpsvr_AzureCalc_AzureCalcRateCard[[#This Row],[Price_Level]]&amp;Table_wabobpsvr_AzureCalc_AzureCalcRateCard[[#This Row],[Region]]</f>
        <v>SQL DB Premium P1 Secondary Geo Database HoursC11</v>
      </c>
      <c r="B17886" s="1039">
        <v>11</v>
      </c>
      <c r="C17886" s="1039" t="s">
        <v>680</v>
      </c>
      <c r="D17886" s="1039" t="s">
        <v>177</v>
      </c>
      <c r="E17886" s="1039">
        <v>0.49813400000000002</v>
      </c>
      <c r="F17886" s="1039" t="s">
        <v>1036</v>
      </c>
      <c r="G17886" s="775" t="s">
        <v>3750</v>
      </c>
      <c r="H17886" s="775" t="s">
        <v>3751</v>
      </c>
      <c r="I17886" s="775" t="s">
        <v>4700</v>
      </c>
    </row>
    <row r="17887" spans="1:9">
      <c r="A17887" s="1039" t="str">
        <f>Table_wabobpsvr_AzureCalc_AzureCalcRateCard[[#This Row],[ServiceName]]&amp;Table_wabobpsvr_AzureCalc_AzureCalcRateCard[[#This Row],[Price_Level]]&amp;Table_wabobpsvr_AzureCalc_AzureCalcRateCard[[#This Row],[Region]]</f>
        <v>SQL DB Premium P1 Secondary Geo Database HoursD11</v>
      </c>
      <c r="B17887" s="1039">
        <v>11</v>
      </c>
      <c r="C17887" s="1039" t="s">
        <v>680</v>
      </c>
      <c r="D17887" s="1039" t="s">
        <v>176</v>
      </c>
      <c r="E17887" s="1039">
        <v>0.48171199999999997</v>
      </c>
      <c r="F17887" s="1039" t="s">
        <v>1036</v>
      </c>
      <c r="G17887" s="775" t="s">
        <v>3750</v>
      </c>
      <c r="H17887" s="775" t="s">
        <v>3751</v>
      </c>
      <c r="I17887" s="775" t="s">
        <v>4700</v>
      </c>
    </row>
    <row r="17888" spans="1:9">
      <c r="A17888" s="775" t="str">
        <f>Table_wabobpsvr_AzureCalc_AzureCalcRateCard[[#This Row],[ServiceName]]&amp;Table_wabobpsvr_AzureCalc_AzureCalcRateCard[[#This Row],[Price_Level]]&amp;Table_wabobpsvr_AzureCalc_AzureCalcRateCard[[#This Row],[Region]]</f>
        <v>SQL DB Premium P1 Secondary Geo Database HoursMOSP12</v>
      </c>
      <c r="B17888" s="775">
        <v>12</v>
      </c>
      <c r="C17888" s="775" t="s">
        <v>680</v>
      </c>
      <c r="D17888" s="775" t="s">
        <v>606</v>
      </c>
      <c r="E17888" s="775">
        <v>0.5474</v>
      </c>
      <c r="F17888" s="775" t="s">
        <v>1036</v>
      </c>
      <c r="G17888" s="775" t="s">
        <v>4235</v>
      </c>
      <c r="H17888" s="775" t="s">
        <v>4235</v>
      </c>
      <c r="I17888" s="775" t="s">
        <v>4701</v>
      </c>
    </row>
    <row r="17889" spans="1:9">
      <c r="A17889" s="775" t="str">
        <f>Table_wabobpsvr_AzureCalc_AzureCalcRateCard[[#This Row],[ServiceName]]&amp;Table_wabobpsvr_AzureCalc_AzureCalcRateCard[[#This Row],[Price_Level]]&amp;Table_wabobpsvr_AzureCalc_AzureCalcRateCard[[#This Row],[Region]]</f>
        <v>SQL DB Premium P1 Secondary Geo Database HoursA12</v>
      </c>
      <c r="B17889" s="775">
        <v>12</v>
      </c>
      <c r="C17889" s="775" t="s">
        <v>680</v>
      </c>
      <c r="D17889" s="775" t="s">
        <v>174</v>
      </c>
      <c r="E17889" s="775">
        <v>0.53097799999999995</v>
      </c>
      <c r="F17889" s="775" t="s">
        <v>1036</v>
      </c>
      <c r="G17889" s="775" t="s">
        <v>3752</v>
      </c>
      <c r="H17889" s="775" t="s">
        <v>3753</v>
      </c>
      <c r="I17889" s="775" t="s">
        <v>4701</v>
      </c>
    </row>
    <row r="17890" spans="1:9">
      <c r="A17890" s="775" t="str">
        <f>Table_wabobpsvr_AzureCalc_AzureCalcRateCard[[#This Row],[ServiceName]]&amp;Table_wabobpsvr_AzureCalc_AzureCalcRateCard[[#This Row],[Price_Level]]&amp;Table_wabobpsvr_AzureCalc_AzureCalcRateCard[[#This Row],[Region]]</f>
        <v>SQL DB Premium P1 Secondary Geo Database HoursB12</v>
      </c>
      <c r="B17890" s="775">
        <v>12</v>
      </c>
      <c r="C17890" s="775" t="s">
        <v>680</v>
      </c>
      <c r="D17890" s="775" t="s">
        <v>175</v>
      </c>
      <c r="E17890" s="775">
        <v>0.51455600000000001</v>
      </c>
      <c r="F17890" s="775" t="s">
        <v>1036</v>
      </c>
      <c r="G17890" s="775" t="s">
        <v>3752</v>
      </c>
      <c r="H17890" s="775" t="s">
        <v>3753</v>
      </c>
      <c r="I17890" s="775" t="s">
        <v>4701</v>
      </c>
    </row>
    <row r="17891" spans="1:9">
      <c r="A17891" s="775" t="str">
        <f>Table_wabobpsvr_AzureCalc_AzureCalcRateCard[[#This Row],[ServiceName]]&amp;Table_wabobpsvr_AzureCalc_AzureCalcRateCard[[#This Row],[Price_Level]]&amp;Table_wabobpsvr_AzureCalc_AzureCalcRateCard[[#This Row],[Region]]</f>
        <v>SQL DB Premium P1 Secondary Geo Database HoursC12</v>
      </c>
      <c r="B17891" s="775">
        <v>12</v>
      </c>
      <c r="C17891" s="775" t="s">
        <v>680</v>
      </c>
      <c r="D17891" s="775" t="s">
        <v>177</v>
      </c>
      <c r="E17891" s="775">
        <v>0.49813400000000002</v>
      </c>
      <c r="F17891" s="775" t="s">
        <v>1036</v>
      </c>
      <c r="G17891" s="775" t="s">
        <v>3752</v>
      </c>
      <c r="H17891" s="775" t="s">
        <v>3753</v>
      </c>
      <c r="I17891" s="775" t="s">
        <v>4701</v>
      </c>
    </row>
    <row r="17892" spans="1:9">
      <c r="A17892" s="775" t="str">
        <f>Table_wabobpsvr_AzureCalc_AzureCalcRateCard[[#This Row],[ServiceName]]&amp;Table_wabobpsvr_AzureCalc_AzureCalcRateCard[[#This Row],[Price_Level]]&amp;Table_wabobpsvr_AzureCalc_AzureCalcRateCard[[#This Row],[Region]]</f>
        <v>SQL DB Premium P1 Secondary Geo Database HoursD12</v>
      </c>
      <c r="B17892" s="775">
        <v>12</v>
      </c>
      <c r="C17892" s="775" t="s">
        <v>680</v>
      </c>
      <c r="D17892" s="775" t="s">
        <v>176</v>
      </c>
      <c r="E17892" s="775">
        <v>0.48171199999999997</v>
      </c>
      <c r="F17892" s="775" t="s">
        <v>1036</v>
      </c>
      <c r="G17892" s="775" t="s">
        <v>3752</v>
      </c>
      <c r="H17892" s="775" t="s">
        <v>3753</v>
      </c>
      <c r="I17892" s="775" t="s">
        <v>4701</v>
      </c>
    </row>
    <row r="17893" spans="1:9">
      <c r="A17893" s="775" t="str">
        <f>Table_wabobpsvr_AzureCalc_AzureCalcRateCard[[#This Row],[ServiceName]]&amp;Table_wabobpsvr_AzureCalc_AzureCalcRateCard[[#This Row],[Price_Level]]&amp;Table_wabobpsvr_AzureCalc_AzureCalcRateCard[[#This Row],[Region]]</f>
        <v>SQL DB Premium P1 Secondary Geo Database HoursMOSP14</v>
      </c>
      <c r="B17893" s="775">
        <v>14</v>
      </c>
      <c r="C17893" s="775" t="s">
        <v>680</v>
      </c>
      <c r="D17893" s="775" t="s">
        <v>606</v>
      </c>
      <c r="E17893" s="775">
        <v>999999</v>
      </c>
      <c r="F17893" s="775" t="s">
        <v>1036</v>
      </c>
      <c r="G17893" s="775" t="s">
        <v>4235</v>
      </c>
      <c r="H17893" s="775" t="s">
        <v>4235</v>
      </c>
      <c r="I17893" s="775" t="s">
        <v>4702</v>
      </c>
    </row>
    <row r="17894" spans="1:9">
      <c r="A17894" s="1039" t="str">
        <f>Table_wabobpsvr_AzureCalc_AzureCalcRateCard[[#This Row],[ServiceName]]&amp;Table_wabobpsvr_AzureCalc_AzureCalcRateCard[[#This Row],[Price_Level]]&amp;Table_wabobpsvr_AzureCalc_AzureCalcRateCard[[#This Row],[Region]]</f>
        <v>SQL DB Premium P1 Secondary Geo Database HoursA14</v>
      </c>
      <c r="B17894" s="1039">
        <v>14</v>
      </c>
      <c r="C17894" s="1039" t="s">
        <v>680</v>
      </c>
      <c r="D17894" s="1039" t="s">
        <v>174</v>
      </c>
      <c r="E17894" s="1039">
        <v>0.56866249999999996</v>
      </c>
      <c r="F17894" s="1039" t="s">
        <v>1036</v>
      </c>
      <c r="G17894" s="775" t="s">
        <v>3754</v>
      </c>
      <c r="H17894" s="775" t="s">
        <v>3755</v>
      </c>
      <c r="I17894" s="775" t="s">
        <v>4702</v>
      </c>
    </row>
    <row r="17895" spans="1:9">
      <c r="A17895" s="775" t="str">
        <f>Table_wabobpsvr_AzureCalc_AzureCalcRateCard[[#This Row],[ServiceName]]&amp;Table_wabobpsvr_AzureCalc_AzureCalcRateCard[[#This Row],[Price_Level]]&amp;Table_wabobpsvr_AzureCalc_AzureCalcRateCard[[#This Row],[Region]]</f>
        <v>SQL DB Premium P1 Secondary Geo Database HoursB14</v>
      </c>
      <c r="B17895" s="775">
        <v>14</v>
      </c>
      <c r="C17895" s="775" t="s">
        <v>680</v>
      </c>
      <c r="D17895" s="775" t="s">
        <v>175</v>
      </c>
      <c r="E17895" s="775">
        <v>0.55107499999999998</v>
      </c>
      <c r="F17895" s="775" t="s">
        <v>1036</v>
      </c>
      <c r="G17895" s="775" t="s">
        <v>3754</v>
      </c>
      <c r="H17895" s="775" t="s">
        <v>3755</v>
      </c>
      <c r="I17895" s="775" t="s">
        <v>4702</v>
      </c>
    </row>
    <row r="17896" spans="1:9">
      <c r="A17896" s="775" t="str">
        <f>Table_wabobpsvr_AzureCalc_AzureCalcRateCard[[#This Row],[ServiceName]]&amp;Table_wabobpsvr_AzureCalc_AzureCalcRateCard[[#This Row],[Price_Level]]&amp;Table_wabobpsvr_AzureCalc_AzureCalcRateCard[[#This Row],[Region]]</f>
        <v>SQL DB Premium P1 Secondary Geo Database HoursC14</v>
      </c>
      <c r="B17896" s="775">
        <v>14</v>
      </c>
      <c r="C17896" s="775" t="s">
        <v>680</v>
      </c>
      <c r="D17896" s="775" t="s">
        <v>177</v>
      </c>
      <c r="E17896" s="775">
        <v>0.5334875</v>
      </c>
      <c r="F17896" s="775" t="s">
        <v>1036</v>
      </c>
      <c r="G17896" s="775" t="s">
        <v>3754</v>
      </c>
      <c r="H17896" s="775" t="s">
        <v>3755</v>
      </c>
      <c r="I17896" s="775" t="s">
        <v>4702</v>
      </c>
    </row>
    <row r="17897" spans="1:9">
      <c r="A17897" s="775" t="str">
        <f>Table_wabobpsvr_AzureCalc_AzureCalcRateCard[[#This Row],[ServiceName]]&amp;Table_wabobpsvr_AzureCalc_AzureCalcRateCard[[#This Row],[Price_Level]]&amp;Table_wabobpsvr_AzureCalc_AzureCalcRateCard[[#This Row],[Region]]</f>
        <v>SQL DB Premium P1 Secondary Geo Database HoursD14</v>
      </c>
      <c r="B17897" s="775">
        <v>14</v>
      </c>
      <c r="C17897" s="775" t="s">
        <v>680</v>
      </c>
      <c r="D17897" s="775" t="s">
        <v>176</v>
      </c>
      <c r="E17897" s="775">
        <v>0.51590000000000003</v>
      </c>
      <c r="F17897" s="775" t="s">
        <v>1036</v>
      </c>
      <c r="G17897" s="775" t="s">
        <v>3754</v>
      </c>
      <c r="H17897" s="775" t="s">
        <v>3755</v>
      </c>
      <c r="I17897" s="775" t="s">
        <v>4702</v>
      </c>
    </row>
    <row r="17898" spans="1:9">
      <c r="A17898" s="775" t="str">
        <f>Table_wabobpsvr_AzureCalc_AzureCalcRateCard[[#This Row],[ServiceName]]&amp;Table_wabobpsvr_AzureCalc_AzureCalcRateCard[[#This Row],[Price_Level]]&amp;Table_wabobpsvr_AzureCalc_AzureCalcRateCard[[#This Row],[Region]]</f>
        <v>SQL DB Premium P2 Database HoursMOSP</v>
      </c>
      <c r="B17898" s="775"/>
      <c r="C17898" s="775" t="s">
        <v>680</v>
      </c>
      <c r="D17898" s="775" t="s">
        <v>606</v>
      </c>
      <c r="E17898" s="775">
        <v>1.25</v>
      </c>
      <c r="F17898" s="775" t="s">
        <v>1037</v>
      </c>
      <c r="G17898" s="775" t="s">
        <v>4235</v>
      </c>
      <c r="H17898" s="775" t="s">
        <v>4235</v>
      </c>
      <c r="I17898" s="775" t="s">
        <v>4703</v>
      </c>
    </row>
    <row r="17899" spans="1:9">
      <c r="A17899" s="775" t="str">
        <f>Table_wabobpsvr_AzureCalc_AzureCalcRateCard[[#This Row],[ServiceName]]&amp;Table_wabobpsvr_AzureCalc_AzureCalcRateCard[[#This Row],[Price_Level]]&amp;Table_wabobpsvr_AzureCalc_AzureCalcRateCard[[#This Row],[Region]]</f>
        <v>SQL DB Premium P2 Database HoursA</v>
      </c>
      <c r="B17899" s="775"/>
      <c r="C17899" s="775" t="s">
        <v>680</v>
      </c>
      <c r="D17899" s="775" t="s">
        <v>174</v>
      </c>
      <c r="E17899" s="775">
        <v>1.2130000000000001</v>
      </c>
      <c r="F17899" s="775" t="s">
        <v>1037</v>
      </c>
      <c r="G17899" s="775" t="s">
        <v>1820</v>
      </c>
      <c r="H17899" s="775" t="s">
        <v>3089</v>
      </c>
      <c r="I17899" s="775" t="s">
        <v>4703</v>
      </c>
    </row>
    <row r="17900" spans="1:9">
      <c r="A17900" s="775" t="str">
        <f>Table_wabobpsvr_AzureCalc_AzureCalcRateCard[[#This Row],[ServiceName]]&amp;Table_wabobpsvr_AzureCalc_AzureCalcRateCard[[#This Row],[Price_Level]]&amp;Table_wabobpsvr_AzureCalc_AzureCalcRateCard[[#This Row],[Region]]</f>
        <v>SQL DB Premium P2 Database HoursB</v>
      </c>
      <c r="B17900" s="775"/>
      <c r="C17900" s="775" t="s">
        <v>680</v>
      </c>
      <c r="D17900" s="775" t="s">
        <v>175</v>
      </c>
      <c r="E17900" s="775">
        <v>1.175</v>
      </c>
      <c r="F17900" s="775" t="s">
        <v>1037</v>
      </c>
      <c r="G17900" s="775" t="s">
        <v>1820</v>
      </c>
      <c r="H17900" s="775" t="s">
        <v>3089</v>
      </c>
      <c r="I17900" s="775" t="s">
        <v>4703</v>
      </c>
    </row>
    <row r="17901" spans="1:9">
      <c r="A17901" s="775" t="str">
        <f>Table_wabobpsvr_AzureCalc_AzureCalcRateCard[[#This Row],[ServiceName]]&amp;Table_wabobpsvr_AzureCalc_AzureCalcRateCard[[#This Row],[Price_Level]]&amp;Table_wabobpsvr_AzureCalc_AzureCalcRateCard[[#This Row],[Region]]</f>
        <v>SQL DB Premium P2 Database HoursC</v>
      </c>
      <c r="B17901" s="775"/>
      <c r="C17901" s="775" t="s">
        <v>680</v>
      </c>
      <c r="D17901" s="775" t="s">
        <v>177</v>
      </c>
      <c r="E17901" s="775">
        <v>1.1379999999999999</v>
      </c>
      <c r="F17901" s="775" t="s">
        <v>1037</v>
      </c>
      <c r="G17901" s="775" t="s">
        <v>1820</v>
      </c>
      <c r="H17901" s="775" t="s">
        <v>3089</v>
      </c>
      <c r="I17901" s="775" t="s">
        <v>4703</v>
      </c>
    </row>
    <row r="17902" spans="1:9">
      <c r="A17902" s="775" t="str">
        <f>Table_wabobpsvr_AzureCalc_AzureCalcRateCard[[#This Row],[ServiceName]]&amp;Table_wabobpsvr_AzureCalc_AzureCalcRateCard[[#This Row],[Price_Level]]&amp;Table_wabobpsvr_AzureCalc_AzureCalcRateCard[[#This Row],[Region]]</f>
        <v>SQL DB Premium P2 Database HoursD</v>
      </c>
      <c r="B17902" s="775"/>
      <c r="C17902" s="775" t="s">
        <v>680</v>
      </c>
      <c r="D17902" s="775" t="s">
        <v>176</v>
      </c>
      <c r="E17902" s="775">
        <v>1.1000000000000001</v>
      </c>
      <c r="F17902" s="775" t="s">
        <v>1037</v>
      </c>
      <c r="G17902" s="775" t="s">
        <v>1820</v>
      </c>
      <c r="H17902" s="775" t="s">
        <v>3089</v>
      </c>
      <c r="I17902" s="775" t="s">
        <v>4703</v>
      </c>
    </row>
    <row r="17903" spans="1:9">
      <c r="A17903" s="775" t="str">
        <f>Table_wabobpsvr_AzureCalc_AzureCalcRateCard[[#This Row],[ServiceName]]&amp;Table_wabobpsvr_AzureCalc_AzureCalcRateCard[[#This Row],[Price_Level]]&amp;Table_wabobpsvr_AzureCalc_AzureCalcRateCard[[#This Row],[Region]]</f>
        <v>SQL DB Premium P2 Database HoursMOSP13</v>
      </c>
      <c r="B17903" s="775">
        <v>13</v>
      </c>
      <c r="C17903" s="775" t="s">
        <v>680</v>
      </c>
      <c r="D17903" s="775" t="s">
        <v>606</v>
      </c>
      <c r="E17903" s="775">
        <v>1.5129999999999999</v>
      </c>
      <c r="F17903" s="775" t="s">
        <v>1037</v>
      </c>
      <c r="G17903" s="775" t="s">
        <v>4235</v>
      </c>
      <c r="H17903" s="775" t="s">
        <v>4235</v>
      </c>
      <c r="I17903" s="775" t="s">
        <v>4704</v>
      </c>
    </row>
    <row r="17904" spans="1:9">
      <c r="A17904" s="775" t="str">
        <f>Table_wabobpsvr_AzureCalc_AzureCalcRateCard[[#This Row],[ServiceName]]&amp;Table_wabobpsvr_AzureCalc_AzureCalcRateCard[[#This Row],[Price_Level]]&amp;Table_wabobpsvr_AzureCalc_AzureCalcRateCard[[#This Row],[Region]]</f>
        <v>SQL DB Premium P2 Database HoursA13</v>
      </c>
      <c r="B17904" s="775">
        <v>13</v>
      </c>
      <c r="C17904" s="775" t="s">
        <v>680</v>
      </c>
      <c r="D17904" s="775" t="s">
        <v>174</v>
      </c>
      <c r="E17904" s="775">
        <v>1.4670000000000001</v>
      </c>
      <c r="F17904" s="775" t="s">
        <v>1037</v>
      </c>
      <c r="G17904" s="775" t="s">
        <v>1952</v>
      </c>
      <c r="H17904" s="775" t="s">
        <v>3090</v>
      </c>
      <c r="I17904" s="775" t="s">
        <v>4704</v>
      </c>
    </row>
    <row r="17905" spans="1:9">
      <c r="A17905" s="775" t="str">
        <f>Table_wabobpsvr_AzureCalc_AzureCalcRateCard[[#This Row],[ServiceName]]&amp;Table_wabobpsvr_AzureCalc_AzureCalcRateCard[[#This Row],[Price_Level]]&amp;Table_wabobpsvr_AzureCalc_AzureCalcRateCard[[#This Row],[Region]]</f>
        <v>SQL DB Premium P2 Database HoursB13</v>
      </c>
      <c r="B17905" s="775">
        <v>13</v>
      </c>
      <c r="C17905" s="775" t="s">
        <v>680</v>
      </c>
      <c r="D17905" s="775" t="s">
        <v>175</v>
      </c>
      <c r="E17905" s="775">
        <v>1.4219999999999999</v>
      </c>
      <c r="F17905" s="775" t="s">
        <v>1037</v>
      </c>
      <c r="G17905" s="775" t="s">
        <v>1952</v>
      </c>
      <c r="H17905" s="775" t="s">
        <v>3090</v>
      </c>
      <c r="I17905" s="775" t="s">
        <v>4704</v>
      </c>
    </row>
    <row r="17906" spans="1:9">
      <c r="A17906" s="775" t="str">
        <f>Table_wabobpsvr_AzureCalc_AzureCalcRateCard[[#This Row],[ServiceName]]&amp;Table_wabobpsvr_AzureCalc_AzureCalcRateCard[[#This Row],[Price_Level]]&amp;Table_wabobpsvr_AzureCalc_AzureCalcRateCard[[#This Row],[Region]]</f>
        <v>SQL DB Premium P2 Database HoursC13</v>
      </c>
      <c r="B17906" s="775">
        <v>13</v>
      </c>
      <c r="C17906" s="775" t="s">
        <v>680</v>
      </c>
      <c r="D17906" s="775" t="s">
        <v>177</v>
      </c>
      <c r="E17906" s="775">
        <v>1.3759999999999999</v>
      </c>
      <c r="F17906" s="775" t="s">
        <v>1037</v>
      </c>
      <c r="G17906" s="775" t="s">
        <v>1952</v>
      </c>
      <c r="H17906" s="775" t="s">
        <v>3090</v>
      </c>
      <c r="I17906" s="775" t="s">
        <v>4704</v>
      </c>
    </row>
    <row r="17907" spans="1:9">
      <c r="A17907" s="775" t="str">
        <f>Table_wabobpsvr_AzureCalc_AzureCalcRateCard[[#This Row],[ServiceName]]&amp;Table_wabobpsvr_AzureCalc_AzureCalcRateCard[[#This Row],[Price_Level]]&amp;Table_wabobpsvr_AzureCalc_AzureCalcRateCard[[#This Row],[Region]]</f>
        <v>SQL DB Premium P2 Database HoursD13</v>
      </c>
      <c r="B17907" s="775">
        <v>13</v>
      </c>
      <c r="C17907" s="775" t="s">
        <v>680</v>
      </c>
      <c r="D17907" s="775" t="s">
        <v>176</v>
      </c>
      <c r="E17907" s="775">
        <v>1.331</v>
      </c>
      <c r="F17907" s="775" t="s">
        <v>1037</v>
      </c>
      <c r="G17907" s="775" t="s">
        <v>1952</v>
      </c>
      <c r="H17907" s="775" t="s">
        <v>3090</v>
      </c>
      <c r="I17907" s="775" t="s">
        <v>4704</v>
      </c>
    </row>
    <row r="17908" spans="1:9">
      <c r="A17908" s="775" t="str">
        <f>Table_wabobpsvr_AzureCalc_AzureCalcRateCard[[#This Row],[ServiceName]]&amp;Table_wabobpsvr_AzureCalc_AzureCalcRateCard[[#This Row],[Price_Level]]&amp;Table_wabobpsvr_AzureCalc_AzureCalcRateCard[[#This Row],[Region]]</f>
        <v>SQL DB Premium P2 Database HoursMOSP11</v>
      </c>
      <c r="B17908" s="775">
        <v>11</v>
      </c>
      <c r="C17908" s="775" t="s">
        <v>680</v>
      </c>
      <c r="D17908" s="775" t="s">
        <v>606</v>
      </c>
      <c r="E17908" s="775">
        <v>1.413</v>
      </c>
      <c r="F17908" s="775" t="s">
        <v>1037</v>
      </c>
      <c r="G17908" s="775" t="s">
        <v>4235</v>
      </c>
      <c r="H17908" s="775" t="s">
        <v>4235</v>
      </c>
      <c r="I17908" s="775" t="s">
        <v>4705</v>
      </c>
    </row>
    <row r="17909" spans="1:9">
      <c r="A17909" s="775" t="str">
        <f>Table_wabobpsvr_AzureCalc_AzureCalcRateCard[[#This Row],[ServiceName]]&amp;Table_wabobpsvr_AzureCalc_AzureCalcRateCard[[#This Row],[Price_Level]]&amp;Table_wabobpsvr_AzureCalc_AzureCalcRateCard[[#This Row],[Region]]</f>
        <v>SQL DB Premium P2 Database HoursA11</v>
      </c>
      <c r="B17909" s="775">
        <v>11</v>
      </c>
      <c r="C17909" s="775" t="s">
        <v>680</v>
      </c>
      <c r="D17909" s="775" t="s">
        <v>174</v>
      </c>
      <c r="E17909" s="775">
        <v>1.37</v>
      </c>
      <c r="F17909" s="775" t="s">
        <v>1037</v>
      </c>
      <c r="G17909" s="775" t="s">
        <v>1948</v>
      </c>
      <c r="H17909" s="775" t="s">
        <v>3091</v>
      </c>
      <c r="I17909" s="775" t="s">
        <v>4705</v>
      </c>
    </row>
    <row r="17910" spans="1:9">
      <c r="A17910" s="775" t="str">
        <f>Table_wabobpsvr_AzureCalc_AzureCalcRateCard[[#This Row],[ServiceName]]&amp;Table_wabobpsvr_AzureCalc_AzureCalcRateCard[[#This Row],[Price_Level]]&amp;Table_wabobpsvr_AzureCalc_AzureCalcRateCard[[#This Row],[Region]]</f>
        <v>SQL DB Premium P2 Database HoursB11</v>
      </c>
      <c r="B17910" s="775">
        <v>11</v>
      </c>
      <c r="C17910" s="775" t="s">
        <v>680</v>
      </c>
      <c r="D17910" s="775" t="s">
        <v>175</v>
      </c>
      <c r="E17910" s="775">
        <v>1.3280000000000001</v>
      </c>
      <c r="F17910" s="775" t="s">
        <v>1037</v>
      </c>
      <c r="G17910" s="775" t="s">
        <v>1948</v>
      </c>
      <c r="H17910" s="775" t="s">
        <v>3091</v>
      </c>
      <c r="I17910" s="775" t="s">
        <v>4705</v>
      </c>
    </row>
    <row r="17911" spans="1:9">
      <c r="A17911" s="775" t="str">
        <f>Table_wabobpsvr_AzureCalc_AzureCalcRateCard[[#This Row],[ServiceName]]&amp;Table_wabobpsvr_AzureCalc_AzureCalcRateCard[[#This Row],[Price_Level]]&amp;Table_wabobpsvr_AzureCalc_AzureCalcRateCard[[#This Row],[Region]]</f>
        <v>SQL DB Premium P2 Database HoursC11</v>
      </c>
      <c r="B17911" s="775">
        <v>11</v>
      </c>
      <c r="C17911" s="775" t="s">
        <v>680</v>
      </c>
      <c r="D17911" s="775" t="s">
        <v>177</v>
      </c>
      <c r="E17911" s="775">
        <v>1.2849999999999999</v>
      </c>
      <c r="F17911" s="775" t="s">
        <v>1037</v>
      </c>
      <c r="G17911" s="775" t="s">
        <v>1948</v>
      </c>
      <c r="H17911" s="775" t="s">
        <v>3091</v>
      </c>
      <c r="I17911" s="775" t="s">
        <v>4705</v>
      </c>
    </row>
    <row r="17912" spans="1:9">
      <c r="A17912" s="775" t="str">
        <f>Table_wabobpsvr_AzureCalc_AzureCalcRateCard[[#This Row],[ServiceName]]&amp;Table_wabobpsvr_AzureCalc_AzureCalcRateCard[[#This Row],[Price_Level]]&amp;Table_wabobpsvr_AzureCalc_AzureCalcRateCard[[#This Row],[Region]]</f>
        <v>SQL DB Premium P2 Database HoursD11</v>
      </c>
      <c r="B17912" s="775">
        <v>11</v>
      </c>
      <c r="C17912" s="775" t="s">
        <v>680</v>
      </c>
      <c r="D17912" s="775" t="s">
        <v>176</v>
      </c>
      <c r="E17912" s="775">
        <v>1.2430000000000001</v>
      </c>
      <c r="F17912" s="775" t="s">
        <v>1037</v>
      </c>
      <c r="G17912" s="775" t="s">
        <v>1948</v>
      </c>
      <c r="H17912" s="775" t="s">
        <v>3091</v>
      </c>
      <c r="I17912" s="775" t="s">
        <v>4705</v>
      </c>
    </row>
    <row r="17913" spans="1:9">
      <c r="A17913" s="775" t="str">
        <f>Table_wabobpsvr_AzureCalc_AzureCalcRateCard[[#This Row],[ServiceName]]&amp;Table_wabobpsvr_AzureCalc_AzureCalcRateCard[[#This Row],[Price_Level]]&amp;Table_wabobpsvr_AzureCalc_AzureCalcRateCard[[#This Row],[Region]]</f>
        <v>SQL DB Premium P2 Database HoursMOSP12</v>
      </c>
      <c r="B17913" s="775">
        <v>12</v>
      </c>
      <c r="C17913" s="775" t="s">
        <v>680</v>
      </c>
      <c r="D17913" s="775" t="s">
        <v>606</v>
      </c>
      <c r="E17913" s="775">
        <v>1.413</v>
      </c>
      <c r="F17913" s="775" t="s">
        <v>1037</v>
      </c>
      <c r="G17913" s="775" t="s">
        <v>4235</v>
      </c>
      <c r="H17913" s="775" t="s">
        <v>4235</v>
      </c>
      <c r="I17913" s="775" t="s">
        <v>4706</v>
      </c>
    </row>
    <row r="17914" spans="1:9">
      <c r="A17914" s="775" t="str">
        <f>Table_wabobpsvr_AzureCalc_AzureCalcRateCard[[#This Row],[ServiceName]]&amp;Table_wabobpsvr_AzureCalc_AzureCalcRateCard[[#This Row],[Price_Level]]&amp;Table_wabobpsvr_AzureCalc_AzureCalcRateCard[[#This Row],[Region]]</f>
        <v>SQL DB Premium P2 Database HoursA12</v>
      </c>
      <c r="B17914" s="775">
        <v>12</v>
      </c>
      <c r="C17914" s="775" t="s">
        <v>680</v>
      </c>
      <c r="D17914" s="775" t="s">
        <v>174</v>
      </c>
      <c r="E17914" s="775">
        <v>1.37</v>
      </c>
      <c r="F17914" s="775" t="s">
        <v>1037</v>
      </c>
      <c r="G17914" s="775" t="s">
        <v>1950</v>
      </c>
      <c r="H17914" s="775" t="s">
        <v>3092</v>
      </c>
      <c r="I17914" s="775" t="s">
        <v>4706</v>
      </c>
    </row>
    <row r="17915" spans="1:9">
      <c r="A17915" s="775" t="str">
        <f>Table_wabobpsvr_AzureCalc_AzureCalcRateCard[[#This Row],[ServiceName]]&amp;Table_wabobpsvr_AzureCalc_AzureCalcRateCard[[#This Row],[Price_Level]]&amp;Table_wabobpsvr_AzureCalc_AzureCalcRateCard[[#This Row],[Region]]</f>
        <v>SQL DB Premium P2 Database HoursB12</v>
      </c>
      <c r="B17915" s="775">
        <v>12</v>
      </c>
      <c r="C17915" s="775" t="s">
        <v>680</v>
      </c>
      <c r="D17915" s="775" t="s">
        <v>175</v>
      </c>
      <c r="E17915" s="775">
        <v>1.3280000000000001</v>
      </c>
      <c r="F17915" s="775" t="s">
        <v>1037</v>
      </c>
      <c r="G17915" s="775" t="s">
        <v>1950</v>
      </c>
      <c r="H17915" s="775" t="s">
        <v>3092</v>
      </c>
      <c r="I17915" s="775" t="s">
        <v>4706</v>
      </c>
    </row>
    <row r="17916" spans="1:9">
      <c r="A17916" s="775" t="str">
        <f>Table_wabobpsvr_AzureCalc_AzureCalcRateCard[[#This Row],[ServiceName]]&amp;Table_wabobpsvr_AzureCalc_AzureCalcRateCard[[#This Row],[Price_Level]]&amp;Table_wabobpsvr_AzureCalc_AzureCalcRateCard[[#This Row],[Region]]</f>
        <v>SQL DB Premium P2 Database HoursC12</v>
      </c>
      <c r="B17916" s="775">
        <v>12</v>
      </c>
      <c r="C17916" s="775" t="s">
        <v>680</v>
      </c>
      <c r="D17916" s="775" t="s">
        <v>177</v>
      </c>
      <c r="E17916" s="775">
        <v>1.2849999999999999</v>
      </c>
      <c r="F17916" s="775" t="s">
        <v>1037</v>
      </c>
      <c r="G17916" s="775" t="s">
        <v>1950</v>
      </c>
      <c r="H17916" s="775" t="s">
        <v>3092</v>
      </c>
      <c r="I17916" s="775" t="s">
        <v>4706</v>
      </c>
    </row>
    <row r="17917" spans="1:9">
      <c r="A17917" s="775" t="str">
        <f>Table_wabobpsvr_AzureCalc_AzureCalcRateCard[[#This Row],[ServiceName]]&amp;Table_wabobpsvr_AzureCalc_AzureCalcRateCard[[#This Row],[Price_Level]]&amp;Table_wabobpsvr_AzureCalc_AzureCalcRateCard[[#This Row],[Region]]</f>
        <v>SQL DB Premium P2 Database HoursD12</v>
      </c>
      <c r="B17917" s="775">
        <v>12</v>
      </c>
      <c r="C17917" s="775" t="s">
        <v>680</v>
      </c>
      <c r="D17917" s="775" t="s">
        <v>176</v>
      </c>
      <c r="E17917" s="775">
        <v>1.2430000000000001</v>
      </c>
      <c r="F17917" s="775" t="s">
        <v>1037</v>
      </c>
      <c r="G17917" s="775" t="s">
        <v>1950</v>
      </c>
      <c r="H17917" s="775" t="s">
        <v>3092</v>
      </c>
      <c r="I17917" s="775" t="s">
        <v>4706</v>
      </c>
    </row>
    <row r="17918" spans="1:9">
      <c r="A17918" s="775" t="str">
        <f>Table_wabobpsvr_AzureCalc_AzureCalcRateCard[[#This Row],[ServiceName]]&amp;Table_wabobpsvr_AzureCalc_AzureCalcRateCard[[#This Row],[Price_Level]]&amp;Table_wabobpsvr_AzureCalc_AzureCalcRateCard[[#This Row],[Region]]</f>
        <v>SQL DB Premium P2 Database HoursMOSP14</v>
      </c>
      <c r="B17918" s="775">
        <v>14</v>
      </c>
      <c r="C17918" s="775" t="s">
        <v>680</v>
      </c>
      <c r="D17918" s="775" t="s">
        <v>606</v>
      </c>
      <c r="E17918" s="775">
        <v>1.5629999999999999</v>
      </c>
      <c r="F17918" s="775" t="s">
        <v>1037</v>
      </c>
      <c r="G17918" s="775" t="s">
        <v>4235</v>
      </c>
      <c r="H17918" s="775" t="s">
        <v>4235</v>
      </c>
      <c r="I17918" s="775" t="s">
        <v>4707</v>
      </c>
    </row>
    <row r="17919" spans="1:9">
      <c r="A17919" s="775" t="str">
        <f>Table_wabobpsvr_AzureCalc_AzureCalcRateCard[[#This Row],[ServiceName]]&amp;Table_wabobpsvr_AzureCalc_AzureCalcRateCard[[#This Row],[Price_Level]]&amp;Table_wabobpsvr_AzureCalc_AzureCalcRateCard[[#This Row],[Region]]</f>
        <v>SQL DB Premium P2 Database HoursA14</v>
      </c>
      <c r="B17919" s="775">
        <v>14</v>
      </c>
      <c r="C17919" s="775" t="s">
        <v>680</v>
      </c>
      <c r="D17919" s="775" t="s">
        <v>174</v>
      </c>
      <c r="E17919" s="775">
        <v>1.516</v>
      </c>
      <c r="F17919" s="775" t="s">
        <v>1037</v>
      </c>
      <c r="G17919" s="775" t="s">
        <v>3093</v>
      </c>
      <c r="H17919" s="775" t="s">
        <v>3094</v>
      </c>
      <c r="I17919" s="775" t="s">
        <v>4707</v>
      </c>
    </row>
    <row r="17920" spans="1:9">
      <c r="A17920" s="775" t="str">
        <f>Table_wabobpsvr_AzureCalc_AzureCalcRateCard[[#This Row],[ServiceName]]&amp;Table_wabobpsvr_AzureCalc_AzureCalcRateCard[[#This Row],[Price_Level]]&amp;Table_wabobpsvr_AzureCalc_AzureCalcRateCard[[#This Row],[Region]]</f>
        <v>SQL DB Premium P2 Database HoursB14</v>
      </c>
      <c r="B17920" s="775">
        <v>14</v>
      </c>
      <c r="C17920" s="775" t="s">
        <v>680</v>
      </c>
      <c r="D17920" s="775" t="s">
        <v>175</v>
      </c>
      <c r="E17920" s="775">
        <v>1.4690000000000001</v>
      </c>
      <c r="F17920" s="775" t="s">
        <v>1037</v>
      </c>
      <c r="G17920" s="775" t="s">
        <v>3093</v>
      </c>
      <c r="H17920" s="775" t="s">
        <v>3094</v>
      </c>
      <c r="I17920" s="775" t="s">
        <v>4707</v>
      </c>
    </row>
    <row r="17921" spans="1:9">
      <c r="A17921" s="775" t="str">
        <f>Table_wabobpsvr_AzureCalc_AzureCalcRateCard[[#This Row],[ServiceName]]&amp;Table_wabobpsvr_AzureCalc_AzureCalcRateCard[[#This Row],[Price_Level]]&amp;Table_wabobpsvr_AzureCalc_AzureCalcRateCard[[#This Row],[Region]]</f>
        <v>SQL DB Premium P2 Database HoursC14</v>
      </c>
      <c r="B17921" s="775">
        <v>14</v>
      </c>
      <c r="C17921" s="775" t="s">
        <v>680</v>
      </c>
      <c r="D17921" s="775" t="s">
        <v>177</v>
      </c>
      <c r="E17921" s="775">
        <v>1.4219999999999999</v>
      </c>
      <c r="F17921" s="775" t="s">
        <v>1037</v>
      </c>
      <c r="G17921" s="775" t="s">
        <v>3093</v>
      </c>
      <c r="H17921" s="775" t="s">
        <v>3094</v>
      </c>
      <c r="I17921" s="775" t="s">
        <v>4707</v>
      </c>
    </row>
    <row r="17922" spans="1:9">
      <c r="A17922" s="775" t="str">
        <f>Table_wabobpsvr_AzureCalc_AzureCalcRateCard[[#This Row],[ServiceName]]&amp;Table_wabobpsvr_AzureCalc_AzureCalcRateCard[[#This Row],[Price_Level]]&amp;Table_wabobpsvr_AzureCalc_AzureCalcRateCard[[#This Row],[Region]]</f>
        <v>SQL DB Premium P2 Database HoursD14</v>
      </c>
      <c r="B17922" s="775">
        <v>14</v>
      </c>
      <c r="C17922" s="775" t="s">
        <v>680</v>
      </c>
      <c r="D17922" s="775" t="s">
        <v>176</v>
      </c>
      <c r="E17922" s="775">
        <v>1.375</v>
      </c>
      <c r="F17922" s="775" t="s">
        <v>1037</v>
      </c>
      <c r="G17922" s="775" t="s">
        <v>3093</v>
      </c>
      <c r="H17922" s="775" t="s">
        <v>3094</v>
      </c>
      <c r="I17922" s="775" t="s">
        <v>4707</v>
      </c>
    </row>
    <row r="17923" spans="1:9">
      <c r="A17923" s="775" t="str">
        <f>Table_wabobpsvr_AzureCalc_AzureCalcRateCard[[#This Row],[ServiceName]]&amp;Table_wabobpsvr_AzureCalc_AzureCalcRateCard[[#This Row],[Price_Level]]&amp;Table_wabobpsvr_AzureCalc_AzureCalcRateCard[[#This Row],[Region]]</f>
        <v>SQL DB Premium P2 Secondary Active Geo Database HoursMOSP</v>
      </c>
      <c r="B17923" s="775"/>
      <c r="C17923" s="775" t="s">
        <v>680</v>
      </c>
      <c r="D17923" s="775" t="s">
        <v>606</v>
      </c>
      <c r="E17923" s="775">
        <v>1.292</v>
      </c>
      <c r="F17923" s="775" t="s">
        <v>1038</v>
      </c>
      <c r="G17923" s="775" t="s">
        <v>4235</v>
      </c>
      <c r="H17923" s="775" t="s">
        <v>4235</v>
      </c>
      <c r="I17923" s="775" t="s">
        <v>4708</v>
      </c>
    </row>
    <row r="17924" spans="1:9">
      <c r="A17924" s="775" t="str">
        <f>Table_wabobpsvr_AzureCalc_AzureCalcRateCard[[#This Row],[ServiceName]]&amp;Table_wabobpsvr_AzureCalc_AzureCalcRateCard[[#This Row],[Price_Level]]&amp;Table_wabobpsvr_AzureCalc_AzureCalcRateCard[[#This Row],[Region]]</f>
        <v>SQL DB Premium P2 Secondary Active Geo Database HoursA</v>
      </c>
      <c r="B17924" s="775"/>
      <c r="C17924" s="775" t="s">
        <v>680</v>
      </c>
      <c r="D17924" s="775" t="s">
        <v>174</v>
      </c>
      <c r="E17924" s="775">
        <v>1.2532399999999999</v>
      </c>
      <c r="F17924" s="775" t="s">
        <v>1038</v>
      </c>
      <c r="G17924" s="775" t="s">
        <v>3756</v>
      </c>
      <c r="H17924" s="775" t="s">
        <v>3757</v>
      </c>
      <c r="I17924" s="775" t="s">
        <v>4708</v>
      </c>
    </row>
    <row r="17925" spans="1:9">
      <c r="A17925" s="775" t="str">
        <f>Table_wabobpsvr_AzureCalc_AzureCalcRateCard[[#This Row],[ServiceName]]&amp;Table_wabobpsvr_AzureCalc_AzureCalcRateCard[[#This Row],[Price_Level]]&amp;Table_wabobpsvr_AzureCalc_AzureCalcRateCard[[#This Row],[Region]]</f>
        <v>SQL DB Premium P2 Secondary Active Geo Database HoursB</v>
      </c>
      <c r="B17925" s="775"/>
      <c r="C17925" s="775" t="s">
        <v>680</v>
      </c>
      <c r="D17925" s="775" t="s">
        <v>175</v>
      </c>
      <c r="E17925" s="775">
        <v>1.21448</v>
      </c>
      <c r="F17925" s="775" t="s">
        <v>1038</v>
      </c>
      <c r="G17925" s="775" t="s">
        <v>3756</v>
      </c>
      <c r="H17925" s="775" t="s">
        <v>3757</v>
      </c>
      <c r="I17925" s="775" t="s">
        <v>4708</v>
      </c>
    </row>
    <row r="17926" spans="1:9">
      <c r="A17926" s="775" t="str">
        <f>Table_wabobpsvr_AzureCalc_AzureCalcRateCard[[#This Row],[ServiceName]]&amp;Table_wabobpsvr_AzureCalc_AzureCalcRateCard[[#This Row],[Price_Level]]&amp;Table_wabobpsvr_AzureCalc_AzureCalcRateCard[[#This Row],[Region]]</f>
        <v>SQL DB Premium P2 Secondary Active Geo Database HoursC</v>
      </c>
      <c r="B17926" s="775"/>
      <c r="C17926" s="775" t="s">
        <v>680</v>
      </c>
      <c r="D17926" s="775" t="s">
        <v>177</v>
      </c>
      <c r="E17926" s="775">
        <v>1.1757200000000001</v>
      </c>
      <c r="F17926" s="775" t="s">
        <v>1038</v>
      </c>
      <c r="G17926" s="775" t="s">
        <v>3756</v>
      </c>
      <c r="H17926" s="775" t="s">
        <v>3757</v>
      </c>
      <c r="I17926" s="775" t="s">
        <v>4708</v>
      </c>
    </row>
    <row r="17927" spans="1:9">
      <c r="A17927" s="775" t="str">
        <f>Table_wabobpsvr_AzureCalc_AzureCalcRateCard[[#This Row],[ServiceName]]&amp;Table_wabobpsvr_AzureCalc_AzureCalcRateCard[[#This Row],[Price_Level]]&amp;Table_wabobpsvr_AzureCalc_AzureCalcRateCard[[#This Row],[Region]]</f>
        <v>SQL DB Premium P2 Secondary Active Geo Database HoursD</v>
      </c>
      <c r="B17927" s="775"/>
      <c r="C17927" s="775" t="s">
        <v>680</v>
      </c>
      <c r="D17927" s="775" t="s">
        <v>176</v>
      </c>
      <c r="E17927" s="775">
        <v>1.13696</v>
      </c>
      <c r="F17927" s="775" t="s">
        <v>1038</v>
      </c>
      <c r="G17927" s="775" t="s">
        <v>3756</v>
      </c>
      <c r="H17927" s="775" t="s">
        <v>3757</v>
      </c>
      <c r="I17927" s="775" t="s">
        <v>4708</v>
      </c>
    </row>
    <row r="17928" spans="1:9">
      <c r="A17928" s="775" t="str">
        <f>Table_wabobpsvr_AzureCalc_AzureCalcRateCard[[#This Row],[ServiceName]]&amp;Table_wabobpsvr_AzureCalc_AzureCalcRateCard[[#This Row],[Price_Level]]&amp;Table_wabobpsvr_AzureCalc_AzureCalcRateCard[[#This Row],[Region]]</f>
        <v>SQL DB Premium P2 Secondary Active Geo Database HoursMOSP13</v>
      </c>
      <c r="B17928" s="775">
        <v>13</v>
      </c>
      <c r="C17928" s="775" t="s">
        <v>680</v>
      </c>
      <c r="D17928" s="775" t="s">
        <v>606</v>
      </c>
      <c r="E17928" s="775">
        <v>1.5632999999999999</v>
      </c>
      <c r="F17928" s="775" t="s">
        <v>1038</v>
      </c>
      <c r="G17928" s="775" t="s">
        <v>4235</v>
      </c>
      <c r="H17928" s="775" t="s">
        <v>4235</v>
      </c>
      <c r="I17928" s="775" t="s">
        <v>4709</v>
      </c>
    </row>
    <row r="17929" spans="1:9">
      <c r="A17929" s="775" t="str">
        <f>Table_wabobpsvr_AzureCalc_AzureCalcRateCard[[#This Row],[ServiceName]]&amp;Table_wabobpsvr_AzureCalc_AzureCalcRateCard[[#This Row],[Price_Level]]&amp;Table_wabobpsvr_AzureCalc_AzureCalcRateCard[[#This Row],[Region]]</f>
        <v>SQL DB Premium P2 Secondary Active Geo Database HoursA13</v>
      </c>
      <c r="B17929" s="775">
        <v>13</v>
      </c>
      <c r="C17929" s="775" t="s">
        <v>680</v>
      </c>
      <c r="D17929" s="775" t="s">
        <v>174</v>
      </c>
      <c r="E17929" s="775">
        <v>1.5164010000000001</v>
      </c>
      <c r="F17929" s="775" t="s">
        <v>1038</v>
      </c>
      <c r="G17929" s="775" t="s">
        <v>3758</v>
      </c>
      <c r="H17929" s="775" t="s">
        <v>3759</v>
      </c>
      <c r="I17929" s="775" t="s">
        <v>4709</v>
      </c>
    </row>
    <row r="17930" spans="1:9">
      <c r="A17930" s="775" t="str">
        <f>Table_wabobpsvr_AzureCalc_AzureCalcRateCard[[#This Row],[ServiceName]]&amp;Table_wabobpsvr_AzureCalc_AzureCalcRateCard[[#This Row],[Price_Level]]&amp;Table_wabobpsvr_AzureCalc_AzureCalcRateCard[[#This Row],[Region]]</f>
        <v>SQL DB Premium P2 Secondary Active Geo Database HoursB13</v>
      </c>
      <c r="B17930" s="775">
        <v>13</v>
      </c>
      <c r="C17930" s="775" t="s">
        <v>680</v>
      </c>
      <c r="D17930" s="775" t="s">
        <v>175</v>
      </c>
      <c r="E17930" s="775">
        <v>1.4695020000000001</v>
      </c>
      <c r="F17930" s="775" t="s">
        <v>1038</v>
      </c>
      <c r="G17930" s="775" t="s">
        <v>3758</v>
      </c>
      <c r="H17930" s="775" t="s">
        <v>3759</v>
      </c>
      <c r="I17930" s="775" t="s">
        <v>4709</v>
      </c>
    </row>
    <row r="17931" spans="1:9">
      <c r="A17931" s="775" t="str">
        <f>Table_wabobpsvr_AzureCalc_AzureCalcRateCard[[#This Row],[ServiceName]]&amp;Table_wabobpsvr_AzureCalc_AzureCalcRateCard[[#This Row],[Price_Level]]&amp;Table_wabobpsvr_AzureCalc_AzureCalcRateCard[[#This Row],[Region]]</f>
        <v>SQL DB Premium P2 Secondary Active Geo Database HoursC13</v>
      </c>
      <c r="B17931" s="775">
        <v>13</v>
      </c>
      <c r="C17931" s="775" t="s">
        <v>680</v>
      </c>
      <c r="D17931" s="775" t="s">
        <v>177</v>
      </c>
      <c r="E17931" s="775">
        <v>1.4226030000000001</v>
      </c>
      <c r="F17931" s="775" t="s">
        <v>1038</v>
      </c>
      <c r="G17931" s="775" t="s">
        <v>3758</v>
      </c>
      <c r="H17931" s="775" t="s">
        <v>3759</v>
      </c>
      <c r="I17931" s="775" t="s">
        <v>4709</v>
      </c>
    </row>
    <row r="17932" spans="1:9">
      <c r="A17932" s="775" t="str">
        <f>Table_wabobpsvr_AzureCalc_AzureCalcRateCard[[#This Row],[ServiceName]]&amp;Table_wabobpsvr_AzureCalc_AzureCalcRateCard[[#This Row],[Price_Level]]&amp;Table_wabobpsvr_AzureCalc_AzureCalcRateCard[[#This Row],[Region]]</f>
        <v>SQL DB Premium P2 Secondary Active Geo Database HoursD13</v>
      </c>
      <c r="B17932" s="775">
        <v>13</v>
      </c>
      <c r="C17932" s="775" t="s">
        <v>680</v>
      </c>
      <c r="D17932" s="775" t="s">
        <v>176</v>
      </c>
      <c r="E17932" s="775">
        <v>1.375704</v>
      </c>
      <c r="F17932" s="775" t="s">
        <v>1038</v>
      </c>
      <c r="G17932" s="775" t="s">
        <v>3758</v>
      </c>
      <c r="H17932" s="775" t="s">
        <v>3759</v>
      </c>
      <c r="I17932" s="775" t="s">
        <v>4709</v>
      </c>
    </row>
    <row r="17933" spans="1:9">
      <c r="A17933" s="775" t="str">
        <f>Table_wabobpsvr_AzureCalc_AzureCalcRateCard[[#This Row],[ServiceName]]&amp;Table_wabobpsvr_AzureCalc_AzureCalcRateCard[[#This Row],[Price_Level]]&amp;Table_wabobpsvr_AzureCalc_AzureCalcRateCard[[#This Row],[Region]]</f>
        <v>SQL DB Premium P2 Secondary Active Geo Database HoursMOSP11</v>
      </c>
      <c r="B17933" s="775">
        <v>11</v>
      </c>
      <c r="C17933" s="775" t="s">
        <v>680</v>
      </c>
      <c r="D17933" s="775" t="s">
        <v>606</v>
      </c>
      <c r="E17933" s="775">
        <v>1.46</v>
      </c>
      <c r="F17933" s="775" t="s">
        <v>1038</v>
      </c>
      <c r="G17933" s="775" t="s">
        <v>4235</v>
      </c>
      <c r="H17933" s="775" t="s">
        <v>4235</v>
      </c>
      <c r="I17933" s="775" t="s">
        <v>4710</v>
      </c>
    </row>
    <row r="17934" spans="1:9">
      <c r="A17934" s="775" t="str">
        <f>Table_wabobpsvr_AzureCalc_AzureCalcRateCard[[#This Row],[ServiceName]]&amp;Table_wabobpsvr_AzureCalc_AzureCalcRateCard[[#This Row],[Price_Level]]&amp;Table_wabobpsvr_AzureCalc_AzureCalcRateCard[[#This Row],[Region]]</f>
        <v>SQL DB Premium P2 Secondary Active Geo Database HoursA11</v>
      </c>
      <c r="B17934" s="775">
        <v>11</v>
      </c>
      <c r="C17934" s="775" t="s">
        <v>680</v>
      </c>
      <c r="D17934" s="775" t="s">
        <v>174</v>
      </c>
      <c r="E17934" s="775">
        <v>1.4161999999999999</v>
      </c>
      <c r="F17934" s="775" t="s">
        <v>1038</v>
      </c>
      <c r="G17934" s="775" t="s">
        <v>3760</v>
      </c>
      <c r="H17934" s="775" t="s">
        <v>3761</v>
      </c>
      <c r="I17934" s="775" t="s">
        <v>4710</v>
      </c>
    </row>
    <row r="17935" spans="1:9">
      <c r="A17935" s="775" t="str">
        <f>Table_wabobpsvr_AzureCalc_AzureCalcRateCard[[#This Row],[ServiceName]]&amp;Table_wabobpsvr_AzureCalc_AzureCalcRateCard[[#This Row],[Price_Level]]&amp;Table_wabobpsvr_AzureCalc_AzureCalcRateCard[[#This Row],[Region]]</f>
        <v>SQL DB Premium P2 Secondary Active Geo Database HoursB11</v>
      </c>
      <c r="B17935" s="775">
        <v>11</v>
      </c>
      <c r="C17935" s="775" t="s">
        <v>680</v>
      </c>
      <c r="D17935" s="775" t="s">
        <v>175</v>
      </c>
      <c r="E17935" s="775">
        <v>1.3724000000000001</v>
      </c>
      <c r="F17935" s="775" t="s">
        <v>1038</v>
      </c>
      <c r="G17935" s="775" t="s">
        <v>3760</v>
      </c>
      <c r="H17935" s="775" t="s">
        <v>3761</v>
      </c>
      <c r="I17935" s="775" t="s">
        <v>4710</v>
      </c>
    </row>
    <row r="17936" spans="1:9">
      <c r="A17936" s="775" t="str">
        <f>Table_wabobpsvr_AzureCalc_AzureCalcRateCard[[#This Row],[ServiceName]]&amp;Table_wabobpsvr_AzureCalc_AzureCalcRateCard[[#This Row],[Price_Level]]&amp;Table_wabobpsvr_AzureCalc_AzureCalcRateCard[[#This Row],[Region]]</f>
        <v>SQL DB Premium P2 Secondary Active Geo Database HoursC11</v>
      </c>
      <c r="B17936" s="775">
        <v>11</v>
      </c>
      <c r="C17936" s="775" t="s">
        <v>680</v>
      </c>
      <c r="D17936" s="775" t="s">
        <v>177</v>
      </c>
      <c r="E17936" s="775">
        <v>1.3286</v>
      </c>
      <c r="F17936" s="775" t="s">
        <v>1038</v>
      </c>
      <c r="G17936" s="775" t="s">
        <v>3760</v>
      </c>
      <c r="H17936" s="775" t="s">
        <v>3761</v>
      </c>
      <c r="I17936" s="775" t="s">
        <v>4710</v>
      </c>
    </row>
    <row r="17937" spans="1:9">
      <c r="A17937" s="775" t="str">
        <f>Table_wabobpsvr_AzureCalc_AzureCalcRateCard[[#This Row],[ServiceName]]&amp;Table_wabobpsvr_AzureCalc_AzureCalcRateCard[[#This Row],[Price_Level]]&amp;Table_wabobpsvr_AzureCalc_AzureCalcRateCard[[#This Row],[Region]]</f>
        <v>SQL DB Premium P2 Secondary Active Geo Database HoursD11</v>
      </c>
      <c r="B17937" s="775">
        <v>11</v>
      </c>
      <c r="C17937" s="775" t="s">
        <v>680</v>
      </c>
      <c r="D17937" s="775" t="s">
        <v>176</v>
      </c>
      <c r="E17937" s="775">
        <v>1.2847999999999999</v>
      </c>
      <c r="F17937" s="775" t="s">
        <v>1038</v>
      </c>
      <c r="G17937" s="775" t="s">
        <v>3760</v>
      </c>
      <c r="H17937" s="775" t="s">
        <v>3761</v>
      </c>
      <c r="I17937" s="775" t="s">
        <v>4710</v>
      </c>
    </row>
    <row r="17938" spans="1:9">
      <c r="A17938" s="775" t="str">
        <f>Table_wabobpsvr_AzureCalc_AzureCalcRateCard[[#This Row],[ServiceName]]&amp;Table_wabobpsvr_AzureCalc_AzureCalcRateCard[[#This Row],[Price_Level]]&amp;Table_wabobpsvr_AzureCalc_AzureCalcRateCard[[#This Row],[Region]]</f>
        <v>SQL DB Premium P2 Secondary Active Geo Database HoursMOSP12</v>
      </c>
      <c r="B17938" s="775">
        <v>12</v>
      </c>
      <c r="C17938" s="775" t="s">
        <v>680</v>
      </c>
      <c r="D17938" s="775" t="s">
        <v>606</v>
      </c>
      <c r="E17938" s="775">
        <v>1.46</v>
      </c>
      <c r="F17938" s="775" t="s">
        <v>1038</v>
      </c>
      <c r="G17938" s="775" t="s">
        <v>4235</v>
      </c>
      <c r="H17938" s="775" t="s">
        <v>4235</v>
      </c>
      <c r="I17938" s="775" t="s">
        <v>4711</v>
      </c>
    </row>
    <row r="17939" spans="1:9">
      <c r="A17939" s="775" t="str">
        <f>Table_wabobpsvr_AzureCalc_AzureCalcRateCard[[#This Row],[ServiceName]]&amp;Table_wabobpsvr_AzureCalc_AzureCalcRateCard[[#This Row],[Price_Level]]&amp;Table_wabobpsvr_AzureCalc_AzureCalcRateCard[[#This Row],[Region]]</f>
        <v>SQL DB Premium P2 Secondary Active Geo Database HoursA12</v>
      </c>
      <c r="B17939" s="775">
        <v>12</v>
      </c>
      <c r="C17939" s="775" t="s">
        <v>680</v>
      </c>
      <c r="D17939" s="775" t="s">
        <v>174</v>
      </c>
      <c r="E17939" s="775">
        <v>1.4161999999999999</v>
      </c>
      <c r="F17939" s="775" t="s">
        <v>1038</v>
      </c>
      <c r="G17939" s="775" t="s">
        <v>3762</v>
      </c>
      <c r="H17939" s="775" t="s">
        <v>3761</v>
      </c>
      <c r="I17939" s="775" t="s">
        <v>4711</v>
      </c>
    </row>
    <row r="17940" spans="1:9">
      <c r="A17940" s="775" t="str">
        <f>Table_wabobpsvr_AzureCalc_AzureCalcRateCard[[#This Row],[ServiceName]]&amp;Table_wabobpsvr_AzureCalc_AzureCalcRateCard[[#This Row],[Price_Level]]&amp;Table_wabobpsvr_AzureCalc_AzureCalcRateCard[[#This Row],[Region]]</f>
        <v>SQL DB Premium P2 Secondary Active Geo Database HoursB12</v>
      </c>
      <c r="B17940" s="775">
        <v>12</v>
      </c>
      <c r="C17940" s="775" t="s">
        <v>680</v>
      </c>
      <c r="D17940" s="775" t="s">
        <v>175</v>
      </c>
      <c r="E17940" s="775">
        <v>1.3724000000000001</v>
      </c>
      <c r="F17940" s="775" t="s">
        <v>1038</v>
      </c>
      <c r="G17940" s="775" t="s">
        <v>3762</v>
      </c>
      <c r="H17940" s="775" t="s">
        <v>3761</v>
      </c>
      <c r="I17940" s="775" t="s">
        <v>4711</v>
      </c>
    </row>
    <row r="17941" spans="1:9">
      <c r="A17941" s="775" t="str">
        <f>Table_wabobpsvr_AzureCalc_AzureCalcRateCard[[#This Row],[ServiceName]]&amp;Table_wabobpsvr_AzureCalc_AzureCalcRateCard[[#This Row],[Price_Level]]&amp;Table_wabobpsvr_AzureCalc_AzureCalcRateCard[[#This Row],[Region]]</f>
        <v>Standard_D2 VM (Windows)C5</v>
      </c>
      <c r="B17941" s="775">
        <v>5</v>
      </c>
      <c r="C17941" s="775" t="s">
        <v>680</v>
      </c>
      <c r="D17941" s="775" t="s">
        <v>177</v>
      </c>
      <c r="E17941" s="775">
        <v>0.25480000000000003</v>
      </c>
      <c r="F17941" s="775" t="s">
        <v>1123</v>
      </c>
      <c r="G17941" s="775" t="s">
        <v>4235</v>
      </c>
      <c r="H17941" s="775" t="s">
        <v>4235</v>
      </c>
      <c r="I17941" s="775" t="s">
        <v>4712</v>
      </c>
    </row>
    <row r="17942" spans="1:9">
      <c r="A17942" s="775" t="str">
        <f>Table_wabobpsvr_AzureCalc_AzureCalcRateCard[[#This Row],[ServiceName]]&amp;Table_wabobpsvr_AzureCalc_AzureCalcRateCard[[#This Row],[Price_Level]]&amp;Table_wabobpsvr_AzureCalc_AzureCalcRateCard[[#This Row],[Region]]</f>
        <v>Standard_D2 VM (Windows)D5</v>
      </c>
      <c r="B17942" s="775">
        <v>5</v>
      </c>
      <c r="C17942" s="775" t="s">
        <v>680</v>
      </c>
      <c r="D17942" s="775" t="s">
        <v>176</v>
      </c>
      <c r="E17942" s="775">
        <v>0.24640000000000001</v>
      </c>
      <c r="F17942" s="775" t="s">
        <v>1123</v>
      </c>
      <c r="G17942" s="775" t="s">
        <v>4235</v>
      </c>
      <c r="H17942" s="775" t="s">
        <v>4235</v>
      </c>
      <c r="I17942" s="775" t="s">
        <v>4712</v>
      </c>
    </row>
    <row r="17943" spans="1:9">
      <c r="A17943" s="775" t="str">
        <f>Table_wabobpsvr_AzureCalc_AzureCalcRateCard[[#This Row],[ServiceName]]&amp;Table_wabobpsvr_AzureCalc_AzureCalcRateCard[[#This Row],[Price_Level]]&amp;Table_wabobpsvr_AzureCalc_AzureCalcRateCard[[#This Row],[Region]]</f>
        <v>Standard_D2 VM (Windows)MOSP1</v>
      </c>
      <c r="B17943" s="775">
        <v>1</v>
      </c>
      <c r="C17943" s="775" t="s">
        <v>680</v>
      </c>
      <c r="D17943" s="775" t="s">
        <v>606</v>
      </c>
      <c r="E17943" s="775">
        <v>0.26</v>
      </c>
      <c r="F17943" s="775" t="s">
        <v>1123</v>
      </c>
      <c r="G17943" s="775" t="s">
        <v>4235</v>
      </c>
      <c r="H17943" s="775" t="s">
        <v>4235</v>
      </c>
      <c r="I17943" s="775" t="s">
        <v>4713</v>
      </c>
    </row>
    <row r="17944" spans="1:9">
      <c r="A17944" s="775" t="str">
        <f>Table_wabobpsvr_AzureCalc_AzureCalcRateCard[[#This Row],[ServiceName]]&amp;Table_wabobpsvr_AzureCalc_AzureCalcRateCard[[#This Row],[Price_Level]]&amp;Table_wabobpsvr_AzureCalc_AzureCalcRateCard[[#This Row],[Region]]</f>
        <v>Standard_D2 VM (Windows)A1</v>
      </c>
      <c r="B17944" s="775">
        <v>1</v>
      </c>
      <c r="C17944" s="775" t="s">
        <v>680</v>
      </c>
      <c r="D17944" s="775" t="s">
        <v>174</v>
      </c>
      <c r="E17944" s="775">
        <v>0.25219999999999998</v>
      </c>
      <c r="F17944" s="775" t="s">
        <v>1123</v>
      </c>
      <c r="G17944" s="775" t="s">
        <v>4235</v>
      </c>
      <c r="H17944" s="775" t="s">
        <v>4235</v>
      </c>
      <c r="I17944" s="775" t="s">
        <v>4713</v>
      </c>
    </row>
    <row r="17945" spans="1:9">
      <c r="A17945" s="775" t="str">
        <f>Table_wabobpsvr_AzureCalc_AzureCalcRateCard[[#This Row],[ServiceName]]&amp;Table_wabobpsvr_AzureCalc_AzureCalcRateCard[[#This Row],[Price_Level]]&amp;Table_wabobpsvr_AzureCalc_AzureCalcRateCard[[#This Row],[Region]]</f>
        <v>Standard_D2 VM (Windows)B1</v>
      </c>
      <c r="B17945" s="775">
        <v>1</v>
      </c>
      <c r="C17945" s="775" t="s">
        <v>680</v>
      </c>
      <c r="D17945" s="775" t="s">
        <v>175</v>
      </c>
      <c r="E17945" s="775">
        <v>0.24440000000000001</v>
      </c>
      <c r="F17945" s="775" t="s">
        <v>1123</v>
      </c>
      <c r="G17945" s="775" t="s">
        <v>4235</v>
      </c>
      <c r="H17945" s="775" t="s">
        <v>4235</v>
      </c>
      <c r="I17945" s="775" t="s">
        <v>4713</v>
      </c>
    </row>
    <row r="17946" spans="1:9">
      <c r="A17946" s="775" t="str">
        <f>Table_wabobpsvr_AzureCalc_AzureCalcRateCard[[#This Row],[ServiceName]]&amp;Table_wabobpsvr_AzureCalc_AzureCalcRateCard[[#This Row],[Price_Level]]&amp;Table_wabobpsvr_AzureCalc_AzureCalcRateCard[[#This Row],[Region]]</f>
        <v>Standard_D2 VM (Windows)C1</v>
      </c>
      <c r="B17946" s="775">
        <v>1</v>
      </c>
      <c r="C17946" s="775" t="s">
        <v>680</v>
      </c>
      <c r="D17946" s="775" t="s">
        <v>177</v>
      </c>
      <c r="E17946" s="775">
        <v>0.2366</v>
      </c>
      <c r="F17946" s="775" t="s">
        <v>1123</v>
      </c>
      <c r="G17946" s="775" t="s">
        <v>4235</v>
      </c>
      <c r="H17946" s="775" t="s">
        <v>4235</v>
      </c>
      <c r="I17946" s="775" t="s">
        <v>4713</v>
      </c>
    </row>
    <row r="17947" spans="1:9">
      <c r="A17947" s="775" t="str">
        <f>Table_wabobpsvr_AzureCalc_AzureCalcRateCard[[#This Row],[ServiceName]]&amp;Table_wabobpsvr_AzureCalc_AzureCalcRateCard[[#This Row],[Price_Level]]&amp;Table_wabobpsvr_AzureCalc_AzureCalcRateCard[[#This Row],[Region]]</f>
        <v>Standard_D2 VM (Windows)D1</v>
      </c>
      <c r="B17947" s="775">
        <v>1</v>
      </c>
      <c r="C17947" s="775" t="s">
        <v>680</v>
      </c>
      <c r="D17947" s="775" t="s">
        <v>176</v>
      </c>
      <c r="E17947" s="775">
        <v>0.2288</v>
      </c>
      <c r="F17947" s="775" t="s">
        <v>1123</v>
      </c>
      <c r="G17947" s="775" t="s">
        <v>4235</v>
      </c>
      <c r="H17947" s="775" t="s">
        <v>4235</v>
      </c>
      <c r="I17947" s="775" t="s">
        <v>4713</v>
      </c>
    </row>
    <row r="17948" spans="1:9">
      <c r="A17948" s="775" t="str">
        <f>Table_wabobpsvr_AzureCalc_AzureCalcRateCard[[#This Row],[ServiceName]]&amp;Table_wabobpsvr_AzureCalc_AzureCalcRateCard[[#This Row],[Price_Level]]&amp;Table_wabobpsvr_AzureCalc_AzureCalcRateCard[[#This Row],[Region]]</f>
        <v>Standard_D2 VM (Windows)MOSP4</v>
      </c>
      <c r="B17948" s="775">
        <v>4</v>
      </c>
      <c r="C17948" s="775" t="s">
        <v>680</v>
      </c>
      <c r="D17948" s="775" t="s">
        <v>606</v>
      </c>
      <c r="E17948" s="775">
        <v>0.28000000000000003</v>
      </c>
      <c r="F17948" s="775" t="s">
        <v>1123</v>
      </c>
      <c r="G17948" s="775" t="s">
        <v>4235</v>
      </c>
      <c r="H17948" s="775" t="s">
        <v>4235</v>
      </c>
      <c r="I17948" s="775" t="s">
        <v>4714</v>
      </c>
    </row>
    <row r="17949" spans="1:9">
      <c r="A17949" s="775" t="str">
        <f>Table_wabobpsvr_AzureCalc_AzureCalcRateCard[[#This Row],[ServiceName]]&amp;Table_wabobpsvr_AzureCalc_AzureCalcRateCard[[#This Row],[Price_Level]]&amp;Table_wabobpsvr_AzureCalc_AzureCalcRateCard[[#This Row],[Region]]</f>
        <v>Standard_D2 VM (Windows)A4</v>
      </c>
      <c r="B17949" s="775">
        <v>4</v>
      </c>
      <c r="C17949" s="775" t="s">
        <v>680</v>
      </c>
      <c r="D17949" s="775" t="s">
        <v>174</v>
      </c>
      <c r="E17949" s="775">
        <v>0.27160000000000001</v>
      </c>
      <c r="F17949" s="775" t="s">
        <v>1123</v>
      </c>
      <c r="G17949" s="775" t="s">
        <v>4235</v>
      </c>
      <c r="H17949" s="775" t="s">
        <v>4235</v>
      </c>
      <c r="I17949" s="775" t="s">
        <v>4714</v>
      </c>
    </row>
    <row r="17950" spans="1:9">
      <c r="A17950" s="775" t="str">
        <f>Table_wabobpsvr_AzureCalc_AzureCalcRateCard[[#This Row],[ServiceName]]&amp;Table_wabobpsvr_AzureCalc_AzureCalcRateCard[[#This Row],[Price_Level]]&amp;Table_wabobpsvr_AzureCalc_AzureCalcRateCard[[#This Row],[Region]]</f>
        <v>Standard_D2 VM (Windows)B4</v>
      </c>
      <c r="B17950" s="775">
        <v>4</v>
      </c>
      <c r="C17950" s="775" t="s">
        <v>680</v>
      </c>
      <c r="D17950" s="775" t="s">
        <v>175</v>
      </c>
      <c r="E17950" s="775">
        <v>0.26319999999999999</v>
      </c>
      <c r="F17950" s="775" t="s">
        <v>1123</v>
      </c>
      <c r="G17950" s="775" t="s">
        <v>4235</v>
      </c>
      <c r="H17950" s="775" t="s">
        <v>4235</v>
      </c>
      <c r="I17950" s="775" t="s">
        <v>4714</v>
      </c>
    </row>
    <row r="17951" spans="1:9">
      <c r="A17951" s="775" t="str">
        <f>Table_wabobpsvr_AzureCalc_AzureCalcRateCard[[#This Row],[ServiceName]]&amp;Table_wabobpsvr_AzureCalc_AzureCalcRateCard[[#This Row],[Price_Level]]&amp;Table_wabobpsvr_AzureCalc_AzureCalcRateCard[[#This Row],[Region]]</f>
        <v>A9 VM (Windows)D7</v>
      </c>
      <c r="B17951" s="775">
        <v>7</v>
      </c>
      <c r="C17951" s="775" t="s">
        <v>87</v>
      </c>
      <c r="D17951" s="775" t="s">
        <v>176</v>
      </c>
      <c r="E17951" s="775">
        <v>1.728</v>
      </c>
      <c r="F17951" s="775" t="s">
        <v>685</v>
      </c>
      <c r="G17951" s="775" t="s">
        <v>2098</v>
      </c>
      <c r="H17951" s="775" t="s">
        <v>2099</v>
      </c>
      <c r="I17951" s="775" t="s">
        <v>5061</v>
      </c>
    </row>
    <row r="17952" spans="1:9">
      <c r="A17952" s="775" t="str">
        <f>Table_wabobpsvr_AzureCalc_AzureCalcRateCard[[#This Row],[ServiceName]]&amp;Table_wabobpsvr_AzureCalc_AzureCalcRateCard[[#This Row],[Price_Level]]&amp;Table_wabobpsvr_AzureCalc_AzureCalcRateCard[[#This Row],[Region]]</f>
        <v>A10 VM (Non-Windows)MOSP7</v>
      </c>
      <c r="B17952" s="775">
        <v>7</v>
      </c>
      <c r="C17952" s="775" t="s">
        <v>87</v>
      </c>
      <c r="D17952" s="775" t="s">
        <v>606</v>
      </c>
      <c r="E17952" s="775">
        <v>0.78</v>
      </c>
      <c r="F17952" s="775" t="s">
        <v>1231</v>
      </c>
      <c r="G17952" s="775"/>
      <c r="H17952" s="775"/>
      <c r="I17952" s="775" t="s">
        <v>6485</v>
      </c>
    </row>
    <row r="17953" spans="1:9">
      <c r="A17953" s="775" t="str">
        <f>Table_wabobpsvr_AzureCalc_AzureCalcRateCard[[#This Row],[ServiceName]]&amp;Table_wabobpsvr_AzureCalc_AzureCalcRateCard[[#This Row],[Price_Level]]&amp;Table_wabobpsvr_AzureCalc_AzureCalcRateCard[[#This Row],[Region]]</f>
        <v>A10 VM (Non-Windows)A7</v>
      </c>
      <c r="B17953" s="775">
        <v>7</v>
      </c>
      <c r="C17953" s="775" t="s">
        <v>87</v>
      </c>
      <c r="D17953" s="775" t="s">
        <v>174</v>
      </c>
      <c r="E17953" s="775">
        <v>0.75660000000000005</v>
      </c>
      <c r="F17953" s="775" t="s">
        <v>1231</v>
      </c>
      <c r="G17953" s="775" t="s">
        <v>4297</v>
      </c>
      <c r="H17953" s="775" t="s">
        <v>4298</v>
      </c>
      <c r="I17953" s="775" t="s">
        <v>6485</v>
      </c>
    </row>
    <row r="17954" spans="1:9">
      <c r="A17954" s="775" t="str">
        <f>Table_wabobpsvr_AzureCalc_AzureCalcRateCard[[#This Row],[ServiceName]]&amp;Table_wabobpsvr_AzureCalc_AzureCalcRateCard[[#This Row],[Price_Level]]&amp;Table_wabobpsvr_AzureCalc_AzureCalcRateCard[[#This Row],[Region]]</f>
        <v>A10 VM (Non-Windows)B7</v>
      </c>
      <c r="B17954" s="775">
        <v>7</v>
      </c>
      <c r="C17954" s="775" t="s">
        <v>87</v>
      </c>
      <c r="D17954" s="775" t="s">
        <v>175</v>
      </c>
      <c r="E17954" s="775">
        <v>0.73319999999999996</v>
      </c>
      <c r="F17954" s="775" t="s">
        <v>1231</v>
      </c>
      <c r="G17954" s="775" t="s">
        <v>4297</v>
      </c>
      <c r="H17954" s="775" t="s">
        <v>4298</v>
      </c>
      <c r="I17954" s="775" t="s">
        <v>6485</v>
      </c>
    </row>
    <row r="17955" spans="1:9">
      <c r="A17955" s="775" t="str">
        <f>Table_wabobpsvr_AzureCalc_AzureCalcRateCard[[#This Row],[ServiceName]]&amp;Table_wabobpsvr_AzureCalc_AzureCalcRateCard[[#This Row],[Price_Level]]&amp;Table_wabobpsvr_AzureCalc_AzureCalcRateCard[[#This Row],[Region]]</f>
        <v>A10 VM (Non-Windows)C7</v>
      </c>
      <c r="B17955" s="775">
        <v>7</v>
      </c>
      <c r="C17955" s="775" t="s">
        <v>87</v>
      </c>
      <c r="D17955" s="775" t="s">
        <v>177</v>
      </c>
      <c r="E17955" s="775">
        <v>0.70979999999999999</v>
      </c>
      <c r="F17955" s="775" t="s">
        <v>1231</v>
      </c>
      <c r="G17955" s="775" t="s">
        <v>4297</v>
      </c>
      <c r="H17955" s="775" t="s">
        <v>4298</v>
      </c>
      <c r="I17955" s="775" t="s">
        <v>6485</v>
      </c>
    </row>
    <row r="17956" spans="1:9">
      <c r="A17956" s="775" t="str">
        <f>Table_wabobpsvr_AzureCalc_AzureCalcRateCard[[#This Row],[ServiceName]]&amp;Table_wabobpsvr_AzureCalc_AzureCalcRateCard[[#This Row],[Price_Level]]&amp;Table_wabobpsvr_AzureCalc_AzureCalcRateCard[[#This Row],[Region]]</f>
        <v>Basic Automation MinutesMOSP3</v>
      </c>
      <c r="B17956" s="775">
        <v>3</v>
      </c>
      <c r="C17956" s="775" t="s">
        <v>4235</v>
      </c>
      <c r="D17956" s="775" t="s">
        <v>606</v>
      </c>
      <c r="E17956" s="775">
        <v>999999</v>
      </c>
      <c r="F17956" s="775" t="s">
        <v>3155</v>
      </c>
      <c r="G17956" s="775" t="s">
        <v>4235</v>
      </c>
      <c r="H17956" s="775" t="s">
        <v>4235</v>
      </c>
      <c r="I17956" s="775" t="s">
        <v>4235</v>
      </c>
    </row>
    <row r="17957" spans="1:9">
      <c r="A17957" s="775" t="str">
        <f>Table_wabobpsvr_AzureCalc_AzureCalcRateCard[[#This Row],[ServiceName]]&amp;Table_wabobpsvr_AzureCalc_AzureCalcRateCard[[#This Row],[Price_Level]]&amp;Table_wabobpsvr_AzureCalc_AzureCalcRateCard[[#This Row],[Region]]</f>
        <v>Basic Automation MinutesA3</v>
      </c>
      <c r="B17957" s="775">
        <v>3</v>
      </c>
      <c r="C17957" s="775" t="s">
        <v>4235</v>
      </c>
      <c r="D17957" s="775" t="s">
        <v>174</v>
      </c>
      <c r="E17957" s="775">
        <v>999999</v>
      </c>
      <c r="F17957" s="775" t="s">
        <v>3155</v>
      </c>
      <c r="G17957" s="775" t="s">
        <v>4235</v>
      </c>
      <c r="H17957" s="775" t="s">
        <v>4235</v>
      </c>
      <c r="I17957" s="775" t="s">
        <v>4235</v>
      </c>
    </row>
    <row r="17958" spans="1:9">
      <c r="A17958" s="775" t="str">
        <f>Table_wabobpsvr_AzureCalc_AzureCalcRateCard[[#This Row],[ServiceName]]&amp;Table_wabobpsvr_AzureCalc_AzureCalcRateCard[[#This Row],[Price_Level]]&amp;Table_wabobpsvr_AzureCalc_AzureCalcRateCard[[#This Row],[Region]]</f>
        <v>Basic Automation MinutesB3</v>
      </c>
      <c r="B17958" s="775">
        <v>3</v>
      </c>
      <c r="C17958" s="775" t="s">
        <v>4235</v>
      </c>
      <c r="D17958" s="775" t="s">
        <v>175</v>
      </c>
      <c r="E17958" s="775">
        <v>999999</v>
      </c>
      <c r="F17958" s="775" t="s">
        <v>3155</v>
      </c>
      <c r="G17958" s="775" t="s">
        <v>4235</v>
      </c>
      <c r="H17958" s="775" t="s">
        <v>4235</v>
      </c>
      <c r="I17958" s="775" t="s">
        <v>4235</v>
      </c>
    </row>
    <row r="17959" spans="1:9">
      <c r="A17959" s="775" t="str">
        <f>Table_wabobpsvr_AzureCalc_AzureCalcRateCard[[#This Row],[ServiceName]]&amp;Table_wabobpsvr_AzureCalc_AzureCalcRateCard[[#This Row],[Price_Level]]&amp;Table_wabobpsvr_AzureCalc_AzureCalcRateCard[[#This Row],[Region]]</f>
        <v>Basic Automation MinutesC3</v>
      </c>
      <c r="B17959" s="775">
        <v>3</v>
      </c>
      <c r="C17959" s="775" t="s">
        <v>4235</v>
      </c>
      <c r="D17959" s="775" t="s">
        <v>177</v>
      </c>
      <c r="E17959" s="775">
        <v>999999</v>
      </c>
      <c r="F17959" s="775" t="s">
        <v>3155</v>
      </c>
      <c r="G17959" s="775" t="s">
        <v>4235</v>
      </c>
      <c r="H17959" s="775" t="s">
        <v>4235</v>
      </c>
      <c r="I17959" s="775" t="s">
        <v>4235</v>
      </c>
    </row>
    <row r="17960" spans="1:9">
      <c r="A17960" s="775" t="str">
        <f>Table_wabobpsvr_AzureCalc_AzureCalcRateCard[[#This Row],[ServiceName]]&amp;Table_wabobpsvr_AzureCalc_AzureCalcRateCard[[#This Row],[Price_Level]]&amp;Table_wabobpsvr_AzureCalc_AzureCalcRateCard[[#This Row],[Region]]</f>
        <v>D11 HDInsightA16</v>
      </c>
      <c r="B17960" s="775">
        <v>16</v>
      </c>
      <c r="C17960" s="775" t="s">
        <v>87</v>
      </c>
      <c r="D17960" s="775" t="s">
        <v>174</v>
      </c>
      <c r="E17960" s="775">
        <v>0.42199999999999999</v>
      </c>
      <c r="F17960" s="775" t="s">
        <v>3962</v>
      </c>
      <c r="G17960" s="775" t="s">
        <v>3969</v>
      </c>
      <c r="H17960" s="775" t="s">
        <v>3970</v>
      </c>
      <c r="I17960" s="775" t="s">
        <v>4235</v>
      </c>
    </row>
    <row r="17961" spans="1:9">
      <c r="A17961" s="775" t="str">
        <f>Table_wabobpsvr_AzureCalc_AzureCalcRateCard[[#This Row],[ServiceName]]&amp;Table_wabobpsvr_AzureCalc_AzureCalcRateCard[[#This Row],[Price_Level]]&amp;Table_wabobpsvr_AzureCalc_AzureCalcRateCard[[#This Row],[Region]]</f>
        <v>SQL DB Standard S2 Secondary Database HoursD</v>
      </c>
      <c r="B17961" s="775"/>
      <c r="C17961" s="775" t="s">
        <v>87</v>
      </c>
      <c r="D17961" s="775" t="s">
        <v>176</v>
      </c>
      <c r="E17961" s="775">
        <v>7.5679999999999997E-2</v>
      </c>
      <c r="F17961" s="775" t="s">
        <v>1050</v>
      </c>
      <c r="G17961" s="775" t="s">
        <v>3439</v>
      </c>
      <c r="H17961" s="775" t="s">
        <v>3468</v>
      </c>
      <c r="I17961" s="775" t="s">
        <v>4235</v>
      </c>
    </row>
    <row r="17962" spans="1:9">
      <c r="A17962" s="775" t="str">
        <f>Table_wabobpsvr_AzureCalc_AzureCalcRateCard[[#This Row],[ServiceName]]&amp;Table_wabobpsvr_AzureCalc_AzureCalcRateCard[[#This Row],[Price_Level]]&amp;Table_wabobpsvr_AzureCalc_AzureCalcRateCard[[#This Row],[Region]]</f>
        <v>Automation DSC - PaidB12</v>
      </c>
      <c r="B17962" s="775">
        <v>12</v>
      </c>
      <c r="C17962" s="775" t="s">
        <v>77</v>
      </c>
      <c r="D17962" s="775" t="s">
        <v>175</v>
      </c>
      <c r="E17962" s="775">
        <v>999999</v>
      </c>
      <c r="F17962" s="775" t="s">
        <v>7305</v>
      </c>
      <c r="G17962" s="775"/>
      <c r="H17962" s="775"/>
      <c r="I17962" s="775"/>
    </row>
    <row r="17963" spans="1:9">
      <c r="A17963" s="775" t="str">
        <f>Table_wabobpsvr_AzureCalc_AzureCalcRateCard[[#This Row],[ServiceName]]&amp;Table_wabobpsvr_AzureCalc_AzureCalcRateCard[[#This Row],[Price_Level]]&amp;Table_wabobpsvr_AzureCalc_AzureCalcRateCard[[#This Row],[Region]]</f>
        <v>Automation DSC - PaidC12</v>
      </c>
      <c r="B17963" s="775">
        <v>12</v>
      </c>
      <c r="C17963" s="775" t="s">
        <v>77</v>
      </c>
      <c r="D17963" s="775" t="s">
        <v>177</v>
      </c>
      <c r="E17963" s="775">
        <v>999999</v>
      </c>
      <c r="F17963" s="775" t="s">
        <v>7305</v>
      </c>
      <c r="G17963" s="775"/>
      <c r="H17963" s="775"/>
      <c r="I17963" s="775"/>
    </row>
    <row r="17964" spans="1:9">
      <c r="A17964" s="775" t="str">
        <f>Table_wabobpsvr_AzureCalc_AzureCalcRateCard[[#This Row],[ServiceName]]&amp;Table_wabobpsvr_AzureCalc_AzureCalcRateCard[[#This Row],[Price_Level]]&amp;Table_wabobpsvr_AzureCalc_AzureCalcRateCard[[#This Row],[Region]]</f>
        <v>Automation DSC - PaidD12</v>
      </c>
      <c r="B17964" s="775">
        <v>12</v>
      </c>
      <c r="C17964" s="775" t="s">
        <v>77</v>
      </c>
      <c r="D17964" s="775" t="s">
        <v>176</v>
      </c>
      <c r="E17964" s="775">
        <v>999999</v>
      </c>
      <c r="F17964" s="775" t="s">
        <v>7305</v>
      </c>
      <c r="G17964" s="775"/>
      <c r="H17964" s="775"/>
      <c r="I17964" s="775"/>
    </row>
    <row r="17965" spans="1:9">
      <c r="A17965" s="775" t="str">
        <f>Table_wabobpsvr_AzureCalc_AzureCalcRateCard[[#This Row],[ServiceName]]&amp;Table_wabobpsvr_AzureCalc_AzureCalcRateCard[[#This Row],[Price_Level]]&amp;Table_wabobpsvr_AzureCalc_AzureCalcRateCard[[#This Row],[Region]]</f>
        <v>Automation DSC - PaidMOSP13</v>
      </c>
      <c r="B17965" s="775">
        <v>13</v>
      </c>
      <c r="C17965" s="775" t="s">
        <v>77</v>
      </c>
      <c r="D17965" s="775" t="s">
        <v>606</v>
      </c>
      <c r="E17965" s="775">
        <v>999999</v>
      </c>
      <c r="F17965" s="775" t="s">
        <v>7305</v>
      </c>
      <c r="G17965" s="775"/>
      <c r="H17965" s="775"/>
      <c r="I17965" s="775"/>
    </row>
    <row r="17966" spans="1:9">
      <c r="A17966" s="775" t="str">
        <f>Table_wabobpsvr_AzureCalc_AzureCalcRateCard[[#This Row],[ServiceName]]&amp;Table_wabobpsvr_AzureCalc_AzureCalcRateCard[[#This Row],[Price_Level]]&amp;Table_wabobpsvr_AzureCalc_AzureCalcRateCard[[#This Row],[Region]]</f>
        <v>SQL ReportingD2</v>
      </c>
      <c r="B17966" s="775">
        <v>2</v>
      </c>
      <c r="C17966" s="775" t="s">
        <v>4235</v>
      </c>
      <c r="D17966" s="775" t="s">
        <v>176</v>
      </c>
      <c r="E17966" s="775">
        <v>999999</v>
      </c>
      <c r="F17966" s="775" t="s">
        <v>68</v>
      </c>
      <c r="G17966" s="775" t="s">
        <v>4235</v>
      </c>
      <c r="H17966" s="775" t="s">
        <v>4235</v>
      </c>
      <c r="I17966" s="775" t="s">
        <v>4235</v>
      </c>
    </row>
    <row r="17967" spans="1:9">
      <c r="A17967" s="775" t="str">
        <f>Table_wabobpsvr_AzureCalc_AzureCalcRateCard[[#This Row],[ServiceName]]&amp;Table_wabobpsvr_AzureCalc_AzureCalcRateCard[[#This Row],[Price_Level]]&amp;Table_wabobpsvr_AzureCalc_AzureCalcRateCard[[#This Row],[Region]]</f>
        <v>SQL ReportingMOSP11</v>
      </c>
      <c r="B17967" s="775">
        <v>11</v>
      </c>
      <c r="C17967" s="775" t="s">
        <v>4235</v>
      </c>
      <c r="D17967" s="775" t="s">
        <v>606</v>
      </c>
      <c r="E17967" s="775">
        <v>999999</v>
      </c>
      <c r="F17967" s="775" t="s">
        <v>68</v>
      </c>
      <c r="G17967" s="775" t="s">
        <v>4235</v>
      </c>
      <c r="H17967" s="775" t="s">
        <v>4235</v>
      </c>
      <c r="I17967" s="775" t="s">
        <v>4235</v>
      </c>
    </row>
    <row r="17968" spans="1:9">
      <c r="A17968" s="775" t="str">
        <f>Table_wabobpsvr_AzureCalc_AzureCalcRateCard[[#This Row],[ServiceName]]&amp;Table_wabobpsvr_AzureCalc_AzureCalcRateCard[[#This Row],[Price_Level]]&amp;Table_wabobpsvr_AzureCalc_AzureCalcRateCard[[#This Row],[Region]]</f>
        <v>SQL ReportingA11</v>
      </c>
      <c r="B17968" s="775">
        <v>11</v>
      </c>
      <c r="C17968" s="775" t="s">
        <v>4235</v>
      </c>
      <c r="D17968" s="775" t="s">
        <v>174</v>
      </c>
      <c r="E17968" s="775">
        <v>999999</v>
      </c>
      <c r="F17968" s="775" t="s">
        <v>68</v>
      </c>
      <c r="G17968" s="775" t="s">
        <v>4235</v>
      </c>
      <c r="H17968" s="775" t="s">
        <v>4235</v>
      </c>
      <c r="I17968" s="775" t="s">
        <v>4235</v>
      </c>
    </row>
    <row r="17969" spans="1:9">
      <c r="A17969" s="775" t="str">
        <f>Table_wabobpsvr_AzureCalc_AzureCalcRateCard[[#This Row],[ServiceName]]&amp;Table_wabobpsvr_AzureCalc_AzureCalcRateCard[[#This Row],[Price_Level]]&amp;Table_wabobpsvr_AzureCalc_AzureCalcRateCard[[#This Row],[Region]]</f>
        <v>SQL ReportingB11</v>
      </c>
      <c r="B17969" s="775">
        <v>11</v>
      </c>
      <c r="C17969" s="775" t="s">
        <v>4235</v>
      </c>
      <c r="D17969" s="775" t="s">
        <v>175</v>
      </c>
      <c r="E17969" s="775">
        <v>999999</v>
      </c>
      <c r="F17969" s="775" t="s">
        <v>68</v>
      </c>
      <c r="G17969" s="775" t="s">
        <v>4235</v>
      </c>
      <c r="H17969" s="775" t="s">
        <v>4235</v>
      </c>
      <c r="I17969" s="775" t="s">
        <v>4235</v>
      </c>
    </row>
    <row r="17970" spans="1:9">
      <c r="A17970" s="775" t="str">
        <f>Table_wabobpsvr_AzureCalc_AzureCalcRateCard[[#This Row],[ServiceName]]&amp;Table_wabobpsvr_AzureCalc_AzureCalcRateCard[[#This Row],[Price_Level]]&amp;Table_wabobpsvr_AzureCalc_AzureCalcRateCard[[#This Row],[Region]]</f>
        <v>SQL ReportingC11</v>
      </c>
      <c r="B17970" s="775">
        <v>11</v>
      </c>
      <c r="C17970" s="775" t="s">
        <v>4235</v>
      </c>
      <c r="D17970" s="775" t="s">
        <v>177</v>
      </c>
      <c r="E17970" s="775">
        <v>999999</v>
      </c>
      <c r="F17970" s="775" t="s">
        <v>68</v>
      </c>
      <c r="G17970" s="775" t="s">
        <v>4235</v>
      </c>
      <c r="H17970" s="775" t="s">
        <v>4235</v>
      </c>
      <c r="I17970" s="775" t="s">
        <v>4235</v>
      </c>
    </row>
    <row r="17971" spans="1:9">
      <c r="A17971" s="775" t="str">
        <f>Table_wabobpsvr_AzureCalc_AzureCalcRateCard[[#This Row],[ServiceName]]&amp;Table_wabobpsvr_AzureCalc_AzureCalcRateCard[[#This Row],[Price_Level]]&amp;Table_wabobpsvr_AzureCalc_AzureCalcRateCard[[#This Row],[Region]]</f>
        <v>SQL ReportingD11</v>
      </c>
      <c r="B17971" s="775">
        <v>11</v>
      </c>
      <c r="C17971" s="775" t="s">
        <v>4235</v>
      </c>
      <c r="D17971" s="775" t="s">
        <v>176</v>
      </c>
      <c r="E17971" s="775">
        <v>999999</v>
      </c>
      <c r="F17971" s="775" t="s">
        <v>68</v>
      </c>
      <c r="G17971" s="775" t="s">
        <v>4235</v>
      </c>
      <c r="H17971" s="775" t="s">
        <v>4235</v>
      </c>
      <c r="I17971" s="775" t="s">
        <v>4235</v>
      </c>
    </row>
    <row r="17972" spans="1:9">
      <c r="A17972" s="775" t="str">
        <f>Table_wabobpsvr_AzureCalc_AzureCalcRateCard[[#This Row],[ServiceName]]&amp;Table_wabobpsvr_AzureCalc_AzureCalcRateCard[[#This Row],[Price_Level]]&amp;Table_wabobpsvr_AzureCalc_AzureCalcRateCard[[#This Row],[Region]]</f>
        <v>SQL ReportingMOSP12</v>
      </c>
      <c r="B17972" s="775">
        <v>12</v>
      </c>
      <c r="C17972" s="775" t="s">
        <v>4235</v>
      </c>
      <c r="D17972" s="775" t="s">
        <v>606</v>
      </c>
      <c r="E17972" s="775">
        <v>999999</v>
      </c>
      <c r="F17972" s="775" t="s">
        <v>68</v>
      </c>
      <c r="G17972" s="775" t="s">
        <v>4235</v>
      </c>
      <c r="H17972" s="775" t="s">
        <v>4235</v>
      </c>
      <c r="I17972" s="775" t="s">
        <v>4235</v>
      </c>
    </row>
    <row r="17973" spans="1:9">
      <c r="A17973" s="775" t="str">
        <f>Table_wabobpsvr_AzureCalc_AzureCalcRateCard[[#This Row],[ServiceName]]&amp;Table_wabobpsvr_AzureCalc_AzureCalcRateCard[[#This Row],[Price_Level]]&amp;Table_wabobpsvr_AzureCalc_AzureCalcRateCard[[#This Row],[Region]]</f>
        <v>SQL ReportingA12</v>
      </c>
      <c r="B17973" s="775">
        <v>12</v>
      </c>
      <c r="C17973" s="775" t="s">
        <v>4235</v>
      </c>
      <c r="D17973" s="775" t="s">
        <v>174</v>
      </c>
      <c r="E17973" s="775">
        <v>999999</v>
      </c>
      <c r="F17973" s="775" t="s">
        <v>68</v>
      </c>
      <c r="G17973" s="775" t="s">
        <v>4235</v>
      </c>
      <c r="H17973" s="775" t="s">
        <v>4235</v>
      </c>
      <c r="I17973" s="775" t="s">
        <v>4235</v>
      </c>
    </row>
    <row r="17974" spans="1:9">
      <c r="A17974" s="775" t="str">
        <f>Table_wabobpsvr_AzureCalc_AzureCalcRateCard[[#This Row],[ServiceName]]&amp;Table_wabobpsvr_AzureCalc_AzureCalcRateCard[[#This Row],[Price_Level]]&amp;Table_wabobpsvr_AzureCalc_AzureCalcRateCard[[#This Row],[Region]]</f>
        <v>SQL ReportingB12</v>
      </c>
      <c r="B17974" s="775">
        <v>12</v>
      </c>
      <c r="C17974" s="775" t="s">
        <v>4235</v>
      </c>
      <c r="D17974" s="775" t="s">
        <v>175</v>
      </c>
      <c r="E17974" s="775">
        <v>999999</v>
      </c>
      <c r="F17974" s="775" t="s">
        <v>68</v>
      </c>
      <c r="G17974" s="775" t="s">
        <v>4235</v>
      </c>
      <c r="H17974" s="775" t="s">
        <v>4235</v>
      </c>
      <c r="I17974" s="775" t="s">
        <v>4235</v>
      </c>
    </row>
    <row r="17975" spans="1:9">
      <c r="A17975" s="775" t="str">
        <f>Table_wabobpsvr_AzureCalc_AzureCalcRateCard[[#This Row],[ServiceName]]&amp;Table_wabobpsvr_AzureCalc_AzureCalcRateCard[[#This Row],[Price_Level]]&amp;Table_wabobpsvr_AzureCalc_AzureCalcRateCard[[#This Row],[Region]]</f>
        <v>SQL ReportingC12</v>
      </c>
      <c r="B17975" s="775">
        <v>12</v>
      </c>
      <c r="C17975" s="775" t="s">
        <v>4235</v>
      </c>
      <c r="D17975" s="775" t="s">
        <v>177</v>
      </c>
      <c r="E17975" s="775">
        <v>999999</v>
      </c>
      <c r="F17975" s="775" t="s">
        <v>68</v>
      </c>
      <c r="G17975" s="775" t="s">
        <v>4235</v>
      </c>
      <c r="H17975" s="775" t="s">
        <v>4235</v>
      </c>
      <c r="I17975" s="775" t="s">
        <v>4235</v>
      </c>
    </row>
    <row r="17976" spans="1:9">
      <c r="A17976" s="775" t="str">
        <f>Table_wabobpsvr_AzureCalc_AzureCalcRateCard[[#This Row],[ServiceName]]&amp;Table_wabobpsvr_AzureCalc_AzureCalcRateCard[[#This Row],[Price_Level]]&amp;Table_wabobpsvr_AzureCalc_AzureCalcRateCard[[#This Row],[Region]]</f>
        <v>SQL ReportingD12</v>
      </c>
      <c r="B17976" s="775">
        <v>12</v>
      </c>
      <c r="C17976" s="775" t="s">
        <v>4235</v>
      </c>
      <c r="D17976" s="775" t="s">
        <v>176</v>
      </c>
      <c r="E17976" s="775">
        <v>999999</v>
      </c>
      <c r="F17976" s="775" t="s">
        <v>68</v>
      </c>
      <c r="G17976" s="775" t="s">
        <v>4235</v>
      </c>
      <c r="H17976" s="775" t="s">
        <v>4235</v>
      </c>
      <c r="I17976" s="775" t="s">
        <v>4235</v>
      </c>
    </row>
    <row r="17977" spans="1:9">
      <c r="A17977" s="775" t="str">
        <f>Table_wabobpsvr_AzureCalc_AzureCalcRateCard[[#This Row],[ServiceName]]&amp;Table_wabobpsvr_AzureCalc_AzureCalcRateCard[[#This Row],[Price_Level]]&amp;Table_wabobpsvr_AzureCalc_AzureCalcRateCard[[#This Row],[Region]]</f>
        <v>SQL ReportingMOSP13</v>
      </c>
      <c r="B17977" s="775">
        <v>13</v>
      </c>
      <c r="C17977" s="775" t="s">
        <v>4235</v>
      </c>
      <c r="D17977" s="775" t="s">
        <v>606</v>
      </c>
      <c r="E17977" s="775">
        <v>999999</v>
      </c>
      <c r="F17977" s="775" t="s">
        <v>68</v>
      </c>
      <c r="G17977" s="775" t="s">
        <v>4235</v>
      </c>
      <c r="H17977" s="775" t="s">
        <v>4235</v>
      </c>
      <c r="I17977" s="775" t="s">
        <v>4235</v>
      </c>
    </row>
    <row r="17978" spans="1:9">
      <c r="A17978" s="775" t="str">
        <f>Table_wabobpsvr_AzureCalc_AzureCalcRateCard[[#This Row],[ServiceName]]&amp;Table_wabobpsvr_AzureCalc_AzureCalcRateCard[[#This Row],[Price_Level]]&amp;Table_wabobpsvr_AzureCalc_AzureCalcRateCard[[#This Row],[Region]]</f>
        <v>SQL ReportingA13</v>
      </c>
      <c r="B17978" s="775">
        <v>13</v>
      </c>
      <c r="C17978" s="775" t="s">
        <v>4235</v>
      </c>
      <c r="D17978" s="775" t="s">
        <v>174</v>
      </c>
      <c r="E17978" s="775">
        <v>999999</v>
      </c>
      <c r="F17978" s="775" t="s">
        <v>68</v>
      </c>
      <c r="G17978" s="775" t="s">
        <v>4235</v>
      </c>
      <c r="H17978" s="775" t="s">
        <v>4235</v>
      </c>
      <c r="I17978" s="775" t="s">
        <v>4235</v>
      </c>
    </row>
    <row r="17979" spans="1:9">
      <c r="A17979" s="775" t="str">
        <f>Table_wabobpsvr_AzureCalc_AzureCalcRateCard[[#This Row],[ServiceName]]&amp;Table_wabobpsvr_AzureCalc_AzureCalcRateCard[[#This Row],[Price_Level]]&amp;Table_wabobpsvr_AzureCalc_AzureCalcRateCard[[#This Row],[Region]]</f>
        <v>SQL ReportingB13</v>
      </c>
      <c r="B17979" s="775">
        <v>13</v>
      </c>
      <c r="C17979" s="775" t="s">
        <v>4235</v>
      </c>
      <c r="D17979" s="775" t="s">
        <v>175</v>
      </c>
      <c r="E17979" s="775">
        <v>999999</v>
      </c>
      <c r="F17979" s="775" t="s">
        <v>68</v>
      </c>
      <c r="G17979" s="775" t="s">
        <v>4235</v>
      </c>
      <c r="H17979" s="775" t="s">
        <v>4235</v>
      </c>
      <c r="I17979" s="775" t="s">
        <v>4235</v>
      </c>
    </row>
    <row r="17980" spans="1:9">
      <c r="A17980" s="775" t="str">
        <f>Table_wabobpsvr_AzureCalc_AzureCalcRateCard[[#This Row],[ServiceName]]&amp;Table_wabobpsvr_AzureCalc_AzureCalcRateCard[[#This Row],[Price_Level]]&amp;Table_wabobpsvr_AzureCalc_AzureCalcRateCard[[#This Row],[Region]]</f>
        <v>SQL ReportingC13</v>
      </c>
      <c r="B17980" s="775">
        <v>13</v>
      </c>
      <c r="C17980" s="775" t="s">
        <v>4235</v>
      </c>
      <c r="D17980" s="775" t="s">
        <v>177</v>
      </c>
      <c r="E17980" s="775">
        <v>999999</v>
      </c>
      <c r="F17980" s="775" t="s">
        <v>68</v>
      </c>
      <c r="G17980" s="775" t="s">
        <v>4235</v>
      </c>
      <c r="H17980" s="775" t="s">
        <v>4235</v>
      </c>
      <c r="I17980" s="775" t="s">
        <v>4235</v>
      </c>
    </row>
    <row r="17981" spans="1:9">
      <c r="A17981" s="775" t="str">
        <f>Table_wabobpsvr_AzureCalc_AzureCalcRateCard[[#This Row],[ServiceName]]&amp;Table_wabobpsvr_AzureCalc_AzureCalcRateCard[[#This Row],[Price_Level]]&amp;Table_wabobpsvr_AzureCalc_AzureCalcRateCard[[#This Row],[Region]]</f>
        <v>SQL ReportingD13</v>
      </c>
      <c r="B17981" s="775">
        <v>13</v>
      </c>
      <c r="C17981" s="775" t="s">
        <v>4235</v>
      </c>
      <c r="D17981" s="775" t="s">
        <v>176</v>
      </c>
      <c r="E17981" s="775">
        <v>999999</v>
      </c>
      <c r="F17981" s="775" t="s">
        <v>68</v>
      </c>
      <c r="G17981" s="775" t="s">
        <v>4235</v>
      </c>
      <c r="H17981" s="775" t="s">
        <v>4235</v>
      </c>
      <c r="I17981" s="775" t="s">
        <v>4235</v>
      </c>
    </row>
    <row r="17982" spans="1:9">
      <c r="A17982" s="775" t="str">
        <f>Table_wabobpsvr_AzureCalc_AzureCalcRateCard[[#This Row],[ServiceName]]&amp;Table_wabobpsvr_AzureCalc_AzureCalcRateCard[[#This Row],[Price_Level]]&amp;Table_wabobpsvr_AzureCalc_AzureCalcRateCard[[#This Row],[Region]]</f>
        <v>Cache BasicMOSP2</v>
      </c>
      <c r="B17982" s="775">
        <v>2</v>
      </c>
      <c r="C17982" s="775" t="s">
        <v>4235</v>
      </c>
      <c r="D17982" s="775" t="s">
        <v>606</v>
      </c>
      <c r="E17982" s="775">
        <v>999999</v>
      </c>
      <c r="F17982" s="775" t="s">
        <v>753</v>
      </c>
      <c r="G17982" s="775" t="s">
        <v>4235</v>
      </c>
      <c r="H17982" s="775" t="s">
        <v>4235</v>
      </c>
      <c r="I17982" s="775" t="s">
        <v>4235</v>
      </c>
    </row>
    <row r="17983" spans="1:9">
      <c r="A17983" s="775" t="str">
        <f>Table_wabobpsvr_AzureCalc_AzureCalcRateCard[[#This Row],[ServiceName]]&amp;Table_wabobpsvr_AzureCalc_AzureCalcRateCard[[#This Row],[Price_Level]]&amp;Table_wabobpsvr_AzureCalc_AzureCalcRateCard[[#This Row],[Region]]</f>
        <v>Cache BasicA2</v>
      </c>
      <c r="B17983" s="775">
        <v>2</v>
      </c>
      <c r="C17983" s="775" t="s">
        <v>4235</v>
      </c>
      <c r="D17983" s="775" t="s">
        <v>174</v>
      </c>
      <c r="E17983" s="775">
        <v>999999</v>
      </c>
      <c r="F17983" s="775" t="s">
        <v>753</v>
      </c>
      <c r="G17983" s="775" t="s">
        <v>4235</v>
      </c>
      <c r="H17983" s="775" t="s">
        <v>4235</v>
      </c>
      <c r="I17983" s="775" t="s">
        <v>4235</v>
      </c>
    </row>
    <row r="17984" spans="1:9">
      <c r="A17984" s="775" t="str">
        <f>Table_wabobpsvr_AzureCalc_AzureCalcRateCard[[#This Row],[ServiceName]]&amp;Table_wabobpsvr_AzureCalc_AzureCalcRateCard[[#This Row],[Price_Level]]&amp;Table_wabobpsvr_AzureCalc_AzureCalcRateCard[[#This Row],[Region]]</f>
        <v>Cache BasicB2</v>
      </c>
      <c r="B17984" s="775">
        <v>2</v>
      </c>
      <c r="C17984" s="775" t="s">
        <v>4235</v>
      </c>
      <c r="D17984" s="775" t="s">
        <v>175</v>
      </c>
      <c r="E17984" s="775">
        <v>999999</v>
      </c>
      <c r="F17984" s="775" t="s">
        <v>753</v>
      </c>
      <c r="G17984" s="775" t="s">
        <v>4235</v>
      </c>
      <c r="H17984" s="775" t="s">
        <v>4235</v>
      </c>
      <c r="I17984" s="775" t="s">
        <v>4235</v>
      </c>
    </row>
    <row r="17985" spans="1:9">
      <c r="A17985" s="775" t="str">
        <f>Table_wabobpsvr_AzureCalc_AzureCalcRateCard[[#This Row],[ServiceName]]&amp;Table_wabobpsvr_AzureCalc_AzureCalcRateCard[[#This Row],[Price_Level]]&amp;Table_wabobpsvr_AzureCalc_AzureCalcRateCard[[#This Row],[Region]]</f>
        <v>Cache BasicC2</v>
      </c>
      <c r="B17985" s="775">
        <v>2</v>
      </c>
      <c r="C17985" s="775" t="s">
        <v>4235</v>
      </c>
      <c r="D17985" s="775" t="s">
        <v>177</v>
      </c>
      <c r="E17985" s="775">
        <v>999999</v>
      </c>
      <c r="F17985" s="775" t="s">
        <v>753</v>
      </c>
      <c r="G17985" s="775" t="s">
        <v>4235</v>
      </c>
      <c r="H17985" s="775" t="s">
        <v>4235</v>
      </c>
      <c r="I17985" s="775" t="s">
        <v>4235</v>
      </c>
    </row>
    <row r="17986" spans="1:9">
      <c r="A17986" s="1039" t="str">
        <f>Table_wabobpsvr_AzureCalc_AzureCalcRateCard[[#This Row],[ServiceName]]&amp;Table_wabobpsvr_AzureCalc_AzureCalcRateCard[[#This Row],[Price_Level]]&amp;Table_wabobpsvr_AzureCalc_AzureCalcRateCard[[#This Row],[Region]]</f>
        <v>Cache BasicD2</v>
      </c>
      <c r="B17986" s="1039">
        <v>2</v>
      </c>
      <c r="C17986" s="1039" t="s">
        <v>4235</v>
      </c>
      <c r="D17986" s="1039" t="s">
        <v>176</v>
      </c>
      <c r="E17986" s="1039">
        <v>999999</v>
      </c>
      <c r="F17986" s="1039" t="s">
        <v>753</v>
      </c>
      <c r="G17986" s="775" t="s">
        <v>4235</v>
      </c>
      <c r="H17986" s="775" t="s">
        <v>4235</v>
      </c>
      <c r="I17986" s="775" t="s">
        <v>4235</v>
      </c>
    </row>
    <row r="17987" spans="1:9">
      <c r="A17987" s="1039" t="str">
        <f>Table_wabobpsvr_AzureCalc_AzureCalcRateCard[[#This Row],[ServiceName]]&amp;Table_wabobpsvr_AzureCalc_AzureCalcRateCard[[#This Row],[Price_Level]]&amp;Table_wabobpsvr_AzureCalc_AzureCalcRateCard[[#This Row],[Region]]</f>
        <v>Cache BasicMOSP11</v>
      </c>
      <c r="B17987" s="1039">
        <v>11</v>
      </c>
      <c r="C17987" s="1039" t="s">
        <v>4235</v>
      </c>
      <c r="D17987" s="1039" t="s">
        <v>606</v>
      </c>
      <c r="E17987" s="1039">
        <v>999999</v>
      </c>
      <c r="F17987" s="1039" t="s">
        <v>753</v>
      </c>
      <c r="G17987" s="775" t="s">
        <v>4235</v>
      </c>
      <c r="H17987" s="775" t="s">
        <v>4235</v>
      </c>
      <c r="I17987" s="775" t="s">
        <v>4235</v>
      </c>
    </row>
    <row r="17988" spans="1:9">
      <c r="A17988" s="775" t="str">
        <f>Table_wabobpsvr_AzureCalc_AzureCalcRateCard[[#This Row],[ServiceName]]&amp;Table_wabobpsvr_AzureCalc_AzureCalcRateCard[[#This Row],[Price_Level]]&amp;Table_wabobpsvr_AzureCalc_AzureCalcRateCard[[#This Row],[Region]]</f>
        <v>Cache BasicA11</v>
      </c>
      <c r="B17988" s="775">
        <v>11</v>
      </c>
      <c r="C17988" s="775" t="s">
        <v>4235</v>
      </c>
      <c r="D17988" s="775" t="s">
        <v>174</v>
      </c>
      <c r="E17988" s="775">
        <v>999999</v>
      </c>
      <c r="F17988" s="775" t="s">
        <v>753</v>
      </c>
      <c r="G17988" s="775" t="s">
        <v>4235</v>
      </c>
      <c r="H17988" s="775" t="s">
        <v>4235</v>
      </c>
      <c r="I17988" s="775" t="s">
        <v>4235</v>
      </c>
    </row>
    <row r="17989" spans="1:9">
      <c r="A17989" s="775" t="str">
        <f>Table_wabobpsvr_AzureCalc_AzureCalcRateCard[[#This Row],[ServiceName]]&amp;Table_wabobpsvr_AzureCalc_AzureCalcRateCard[[#This Row],[Price_Level]]&amp;Table_wabobpsvr_AzureCalc_AzureCalcRateCard[[#This Row],[Region]]</f>
        <v>Cache BasicB11</v>
      </c>
      <c r="B17989" s="775">
        <v>11</v>
      </c>
      <c r="C17989" s="775" t="s">
        <v>4235</v>
      </c>
      <c r="D17989" s="775" t="s">
        <v>175</v>
      </c>
      <c r="E17989" s="775">
        <v>999999</v>
      </c>
      <c r="F17989" s="775" t="s">
        <v>753</v>
      </c>
      <c r="G17989" s="775" t="s">
        <v>4235</v>
      </c>
      <c r="H17989" s="775" t="s">
        <v>4235</v>
      </c>
      <c r="I17989" s="775" t="s">
        <v>4235</v>
      </c>
    </row>
    <row r="17990" spans="1:9">
      <c r="A17990" s="775" t="str">
        <f>Table_wabobpsvr_AzureCalc_AzureCalcRateCard[[#This Row],[ServiceName]]&amp;Table_wabobpsvr_AzureCalc_AzureCalcRateCard[[#This Row],[Price_Level]]&amp;Table_wabobpsvr_AzureCalc_AzureCalcRateCard[[#This Row],[Region]]</f>
        <v>Cache BasicC11</v>
      </c>
      <c r="B17990" s="775">
        <v>11</v>
      </c>
      <c r="C17990" s="775" t="s">
        <v>4235</v>
      </c>
      <c r="D17990" s="775" t="s">
        <v>177</v>
      </c>
      <c r="E17990" s="775">
        <v>999999</v>
      </c>
      <c r="F17990" s="775" t="s">
        <v>753</v>
      </c>
      <c r="G17990" s="775" t="s">
        <v>4235</v>
      </c>
      <c r="H17990" s="775" t="s">
        <v>4235</v>
      </c>
      <c r="I17990" s="775" t="s">
        <v>4235</v>
      </c>
    </row>
    <row r="17991" spans="1:9">
      <c r="A17991" s="775" t="str">
        <f>Table_wabobpsvr_AzureCalc_AzureCalcRateCard[[#This Row],[ServiceName]]&amp;Table_wabobpsvr_AzureCalc_AzureCalcRateCard[[#This Row],[Price_Level]]&amp;Table_wabobpsvr_AzureCalc_AzureCalcRateCard[[#This Row],[Region]]</f>
        <v>Cache BasicD11</v>
      </c>
      <c r="B17991" s="775">
        <v>11</v>
      </c>
      <c r="C17991" s="775" t="s">
        <v>4235</v>
      </c>
      <c r="D17991" s="775" t="s">
        <v>176</v>
      </c>
      <c r="E17991" s="775">
        <v>999999</v>
      </c>
      <c r="F17991" s="775" t="s">
        <v>753</v>
      </c>
      <c r="G17991" s="775" t="s">
        <v>4235</v>
      </c>
      <c r="H17991" s="775" t="s">
        <v>4235</v>
      </c>
      <c r="I17991" s="775" t="s">
        <v>4235</v>
      </c>
    </row>
    <row r="17992" spans="1:9">
      <c r="A17992" s="775" t="str">
        <f>Table_wabobpsvr_AzureCalc_AzureCalcRateCard[[#This Row],[ServiceName]]&amp;Table_wabobpsvr_AzureCalc_AzureCalcRateCard[[#This Row],[Price_Level]]&amp;Table_wabobpsvr_AzureCalc_AzureCalcRateCard[[#This Row],[Region]]</f>
        <v>Cache BasicMOSP12</v>
      </c>
      <c r="B17992" s="775">
        <v>12</v>
      </c>
      <c r="C17992" s="775" t="s">
        <v>4235</v>
      </c>
      <c r="D17992" s="775" t="s">
        <v>606</v>
      </c>
      <c r="E17992" s="775">
        <v>999999</v>
      </c>
      <c r="F17992" s="775" t="s">
        <v>753</v>
      </c>
      <c r="G17992" s="775" t="s">
        <v>4235</v>
      </c>
      <c r="H17992" s="775" t="s">
        <v>4235</v>
      </c>
      <c r="I17992" s="775" t="s">
        <v>4235</v>
      </c>
    </row>
    <row r="17993" spans="1:9">
      <c r="A17993" s="775" t="str">
        <f>Table_wabobpsvr_AzureCalc_AzureCalcRateCard[[#This Row],[ServiceName]]&amp;Table_wabobpsvr_AzureCalc_AzureCalcRateCard[[#This Row],[Price_Level]]&amp;Table_wabobpsvr_AzureCalc_AzureCalcRateCard[[#This Row],[Region]]</f>
        <v>Cache BasicA12</v>
      </c>
      <c r="B17993" s="775">
        <v>12</v>
      </c>
      <c r="C17993" s="775" t="s">
        <v>4235</v>
      </c>
      <c r="D17993" s="775" t="s">
        <v>174</v>
      </c>
      <c r="E17993" s="775">
        <v>999999</v>
      </c>
      <c r="F17993" s="775" t="s">
        <v>753</v>
      </c>
      <c r="G17993" s="775" t="s">
        <v>4235</v>
      </c>
      <c r="H17993" s="775" t="s">
        <v>4235</v>
      </c>
      <c r="I17993" s="775" t="s">
        <v>4235</v>
      </c>
    </row>
    <row r="17994" spans="1:9">
      <c r="A17994" s="775" t="str">
        <f>Table_wabobpsvr_AzureCalc_AzureCalcRateCard[[#This Row],[ServiceName]]&amp;Table_wabobpsvr_AzureCalc_AzureCalcRateCard[[#This Row],[Price_Level]]&amp;Table_wabobpsvr_AzureCalc_AzureCalcRateCard[[#This Row],[Region]]</f>
        <v>Cache BasicB12</v>
      </c>
      <c r="B17994" s="775">
        <v>12</v>
      </c>
      <c r="C17994" s="775" t="s">
        <v>4235</v>
      </c>
      <c r="D17994" s="775" t="s">
        <v>175</v>
      </c>
      <c r="E17994" s="775">
        <v>999999</v>
      </c>
      <c r="F17994" s="775" t="s">
        <v>753</v>
      </c>
      <c r="G17994" s="775" t="s">
        <v>4235</v>
      </c>
      <c r="H17994" s="775" t="s">
        <v>4235</v>
      </c>
      <c r="I17994" s="775" t="s">
        <v>4235</v>
      </c>
    </row>
    <row r="17995" spans="1:9">
      <c r="A17995" s="1039" t="str">
        <f>Table_wabobpsvr_AzureCalc_AzureCalcRateCard[[#This Row],[ServiceName]]&amp;Table_wabobpsvr_AzureCalc_AzureCalcRateCard[[#This Row],[Price_Level]]&amp;Table_wabobpsvr_AzureCalc_AzureCalcRateCard[[#This Row],[Region]]</f>
        <v>Cache BasicC12</v>
      </c>
      <c r="B17995" s="1039">
        <v>12</v>
      </c>
      <c r="C17995" s="1039" t="s">
        <v>4235</v>
      </c>
      <c r="D17995" s="1039" t="s">
        <v>177</v>
      </c>
      <c r="E17995" s="1039">
        <v>999999</v>
      </c>
      <c r="F17995" s="1039" t="s">
        <v>753</v>
      </c>
      <c r="G17995" s="775" t="s">
        <v>4235</v>
      </c>
      <c r="H17995" s="775" t="s">
        <v>4235</v>
      </c>
      <c r="I17995" s="775" t="s">
        <v>4235</v>
      </c>
    </row>
    <row r="17996" spans="1:9">
      <c r="A17996" s="775" t="str">
        <f>Table_wabobpsvr_AzureCalc_AzureCalcRateCard[[#This Row],[ServiceName]]&amp;Table_wabobpsvr_AzureCalc_AzureCalcRateCard[[#This Row],[Price_Level]]&amp;Table_wabobpsvr_AzureCalc_AzureCalcRateCard[[#This Row],[Region]]</f>
        <v>Cache BasicD12</v>
      </c>
      <c r="B17996" s="775">
        <v>12</v>
      </c>
      <c r="C17996" s="775" t="s">
        <v>4235</v>
      </c>
      <c r="D17996" s="775" t="s">
        <v>176</v>
      </c>
      <c r="E17996" s="775">
        <v>999999</v>
      </c>
      <c r="F17996" s="775" t="s">
        <v>753</v>
      </c>
      <c r="G17996" s="775" t="s">
        <v>4235</v>
      </c>
      <c r="H17996" s="775" t="s">
        <v>4235</v>
      </c>
      <c r="I17996" s="775" t="s">
        <v>4235</v>
      </c>
    </row>
    <row r="17997" spans="1:9">
      <c r="A17997" s="775" t="str">
        <f>Table_wabobpsvr_AzureCalc_AzureCalcRateCard[[#This Row],[ServiceName]]&amp;Table_wabobpsvr_AzureCalc_AzureCalcRateCard[[#This Row],[Price_Level]]&amp;Table_wabobpsvr_AzureCalc_AzureCalcRateCard[[#This Row],[Region]]</f>
        <v>Cache BasicMOSP13</v>
      </c>
      <c r="B17997" s="775">
        <v>13</v>
      </c>
      <c r="C17997" s="775" t="s">
        <v>4235</v>
      </c>
      <c r="D17997" s="775" t="s">
        <v>606</v>
      </c>
      <c r="E17997" s="775">
        <v>999999</v>
      </c>
      <c r="F17997" s="775" t="s">
        <v>753</v>
      </c>
      <c r="G17997" s="775" t="s">
        <v>4235</v>
      </c>
      <c r="H17997" s="775" t="s">
        <v>4235</v>
      </c>
      <c r="I17997" s="775" t="s">
        <v>4235</v>
      </c>
    </row>
    <row r="17998" spans="1:9">
      <c r="A17998" s="1039" t="str">
        <f>Table_wabobpsvr_AzureCalc_AzureCalcRateCard[[#This Row],[ServiceName]]&amp;Table_wabobpsvr_AzureCalc_AzureCalcRateCard[[#This Row],[Price_Level]]&amp;Table_wabobpsvr_AzureCalc_AzureCalcRateCard[[#This Row],[Region]]</f>
        <v>Cache BasicA13</v>
      </c>
      <c r="B17998" s="1039">
        <v>13</v>
      </c>
      <c r="C17998" s="1039" t="s">
        <v>4235</v>
      </c>
      <c r="D17998" s="1039" t="s">
        <v>174</v>
      </c>
      <c r="E17998" s="1039">
        <v>999999</v>
      </c>
      <c r="F17998" s="1039" t="s">
        <v>753</v>
      </c>
      <c r="G17998" s="775" t="s">
        <v>4235</v>
      </c>
      <c r="H17998" s="775" t="s">
        <v>4235</v>
      </c>
      <c r="I17998" s="775" t="s">
        <v>4235</v>
      </c>
    </row>
    <row r="17999" spans="1:9">
      <c r="A17999" s="775" t="str">
        <f>Table_wabobpsvr_AzureCalc_AzureCalcRateCard[[#This Row],[ServiceName]]&amp;Table_wabobpsvr_AzureCalc_AzureCalcRateCard[[#This Row],[Price_Level]]&amp;Table_wabobpsvr_AzureCalc_AzureCalcRateCard[[#This Row],[Region]]</f>
        <v>Cache BasicB13</v>
      </c>
      <c r="B17999" s="775">
        <v>13</v>
      </c>
      <c r="C17999" s="775" t="s">
        <v>4235</v>
      </c>
      <c r="D17999" s="775" t="s">
        <v>175</v>
      </c>
      <c r="E17999" s="775">
        <v>999999</v>
      </c>
      <c r="F17999" s="775" t="s">
        <v>753</v>
      </c>
      <c r="G17999" s="775" t="s">
        <v>4235</v>
      </c>
      <c r="H17999" s="775" t="s">
        <v>4235</v>
      </c>
      <c r="I17999" s="775" t="s">
        <v>4235</v>
      </c>
    </row>
    <row r="18000" spans="1:9">
      <c r="A18000" s="775" t="str">
        <f>Table_wabobpsvr_AzureCalc_AzureCalcRateCard[[#This Row],[ServiceName]]&amp;Table_wabobpsvr_AzureCalc_AzureCalcRateCard[[#This Row],[Price_Level]]&amp;Table_wabobpsvr_AzureCalc_AzureCalcRateCard[[#This Row],[Region]]</f>
        <v>Cache BasicC13</v>
      </c>
      <c r="B18000" s="775">
        <v>13</v>
      </c>
      <c r="C18000" s="775" t="s">
        <v>4235</v>
      </c>
      <c r="D18000" s="775" t="s">
        <v>177</v>
      </c>
      <c r="E18000" s="775">
        <v>999999</v>
      </c>
      <c r="F18000" s="775" t="s">
        <v>753</v>
      </c>
      <c r="G18000" s="775" t="s">
        <v>4235</v>
      </c>
      <c r="H18000" s="775" t="s">
        <v>4235</v>
      </c>
      <c r="I18000" s="775" t="s">
        <v>4235</v>
      </c>
    </row>
    <row r="18001" spans="1:9">
      <c r="A18001" s="775" t="str">
        <f>Table_wabobpsvr_AzureCalc_AzureCalcRateCard[[#This Row],[ServiceName]]&amp;Table_wabobpsvr_AzureCalc_AzureCalcRateCard[[#This Row],[Price_Level]]&amp;Table_wabobpsvr_AzureCalc_AzureCalcRateCard[[#This Row],[Region]]</f>
        <v>Cache BasicD13</v>
      </c>
      <c r="B18001" s="775">
        <v>13</v>
      </c>
      <c r="C18001" s="775" t="s">
        <v>4235</v>
      </c>
      <c r="D18001" s="775" t="s">
        <v>176</v>
      </c>
      <c r="E18001" s="775">
        <v>999999</v>
      </c>
      <c r="F18001" s="775" t="s">
        <v>753</v>
      </c>
      <c r="G18001" s="775" t="s">
        <v>4235</v>
      </c>
      <c r="H18001" s="775" t="s">
        <v>4235</v>
      </c>
      <c r="I18001" s="775" t="s">
        <v>4235</v>
      </c>
    </row>
    <row r="18002" spans="1:9">
      <c r="A18002" s="775" t="str">
        <f>Table_wabobpsvr_AzureCalc_AzureCalcRateCard[[#This Row],[ServiceName]]&amp;Table_wabobpsvr_AzureCalc_AzureCalcRateCard[[#This Row],[Price_Level]]&amp;Table_wabobpsvr_AzureCalc_AzureCalcRateCard[[#This Row],[Region]]</f>
        <v>Cache BasicMOSP3</v>
      </c>
      <c r="B18002" s="775">
        <v>3</v>
      </c>
      <c r="C18002" s="775" t="s">
        <v>4235</v>
      </c>
      <c r="D18002" s="775" t="s">
        <v>606</v>
      </c>
      <c r="E18002" s="775">
        <v>999999</v>
      </c>
      <c r="F18002" s="775" t="s">
        <v>753</v>
      </c>
      <c r="G18002" s="775" t="s">
        <v>4235</v>
      </c>
      <c r="H18002" s="775" t="s">
        <v>4235</v>
      </c>
      <c r="I18002" s="775" t="s">
        <v>4235</v>
      </c>
    </row>
    <row r="18003" spans="1:9">
      <c r="A18003" s="775" t="str">
        <f>Table_wabobpsvr_AzureCalc_AzureCalcRateCard[[#This Row],[ServiceName]]&amp;Table_wabobpsvr_AzureCalc_AzureCalcRateCard[[#This Row],[Price_Level]]&amp;Table_wabobpsvr_AzureCalc_AzureCalcRateCard[[#This Row],[Region]]</f>
        <v>Cache BasicA3</v>
      </c>
      <c r="B18003" s="775">
        <v>3</v>
      </c>
      <c r="C18003" s="775" t="s">
        <v>4235</v>
      </c>
      <c r="D18003" s="775" t="s">
        <v>174</v>
      </c>
      <c r="E18003" s="775">
        <v>999999</v>
      </c>
      <c r="F18003" s="775" t="s">
        <v>753</v>
      </c>
      <c r="G18003" s="775" t="s">
        <v>4235</v>
      </c>
      <c r="H18003" s="775" t="s">
        <v>4235</v>
      </c>
      <c r="I18003" s="775" t="s">
        <v>4235</v>
      </c>
    </row>
    <row r="18004" spans="1:9">
      <c r="A18004" s="775" t="str">
        <f>Table_wabobpsvr_AzureCalc_AzureCalcRateCard[[#This Row],[ServiceName]]&amp;Table_wabobpsvr_AzureCalc_AzureCalcRateCard[[#This Row],[Price_Level]]&amp;Table_wabobpsvr_AzureCalc_AzureCalcRateCard[[#This Row],[Region]]</f>
        <v>Cache BasicB3</v>
      </c>
      <c r="B18004" s="775">
        <v>3</v>
      </c>
      <c r="C18004" s="775" t="s">
        <v>4235</v>
      </c>
      <c r="D18004" s="775" t="s">
        <v>175</v>
      </c>
      <c r="E18004" s="775">
        <v>999999</v>
      </c>
      <c r="F18004" s="775" t="s">
        <v>753</v>
      </c>
      <c r="G18004" s="775" t="s">
        <v>4235</v>
      </c>
      <c r="H18004" s="775" t="s">
        <v>4235</v>
      </c>
      <c r="I18004" s="775" t="s">
        <v>4235</v>
      </c>
    </row>
    <row r="18005" spans="1:9">
      <c r="A18005" s="775" t="str">
        <f>Table_wabobpsvr_AzureCalc_AzureCalcRateCard[[#This Row],[ServiceName]]&amp;Table_wabobpsvr_AzureCalc_AzureCalcRateCard[[#This Row],[Price_Level]]&amp;Table_wabobpsvr_AzureCalc_AzureCalcRateCard[[#This Row],[Region]]</f>
        <v>Cache PremiumMOSP2</v>
      </c>
      <c r="B18005" s="775">
        <v>2</v>
      </c>
      <c r="C18005" s="775" t="s">
        <v>4235</v>
      </c>
      <c r="D18005" s="775" t="s">
        <v>606</v>
      </c>
      <c r="E18005" s="775">
        <v>999999</v>
      </c>
      <c r="F18005" s="775" t="s">
        <v>789</v>
      </c>
      <c r="G18005" s="775" t="s">
        <v>4235</v>
      </c>
      <c r="H18005" s="775" t="s">
        <v>4235</v>
      </c>
      <c r="I18005" s="775" t="s">
        <v>4235</v>
      </c>
    </row>
    <row r="18006" spans="1:9">
      <c r="A18006" s="775" t="str">
        <f>Table_wabobpsvr_AzureCalc_AzureCalcRateCard[[#This Row],[ServiceName]]&amp;Table_wabobpsvr_AzureCalc_AzureCalcRateCard[[#This Row],[Price_Level]]&amp;Table_wabobpsvr_AzureCalc_AzureCalcRateCard[[#This Row],[Region]]</f>
        <v>Cache PremiumA2</v>
      </c>
      <c r="B18006" s="775">
        <v>2</v>
      </c>
      <c r="C18006" s="775" t="s">
        <v>4235</v>
      </c>
      <c r="D18006" s="775" t="s">
        <v>174</v>
      </c>
      <c r="E18006" s="775">
        <v>999999</v>
      </c>
      <c r="F18006" s="775" t="s">
        <v>789</v>
      </c>
      <c r="G18006" s="775" t="s">
        <v>4235</v>
      </c>
      <c r="H18006" s="775" t="s">
        <v>4235</v>
      </c>
      <c r="I18006" s="775" t="s">
        <v>4235</v>
      </c>
    </row>
    <row r="18007" spans="1:9">
      <c r="A18007" s="775" t="str">
        <f>Table_wabobpsvr_AzureCalc_AzureCalcRateCard[[#This Row],[ServiceName]]&amp;Table_wabobpsvr_AzureCalc_AzureCalcRateCard[[#This Row],[Price_Level]]&amp;Table_wabobpsvr_AzureCalc_AzureCalcRateCard[[#This Row],[Region]]</f>
        <v>Cache PremiumB2</v>
      </c>
      <c r="B18007" s="775">
        <v>2</v>
      </c>
      <c r="C18007" s="775" t="s">
        <v>4235</v>
      </c>
      <c r="D18007" s="775" t="s">
        <v>175</v>
      </c>
      <c r="E18007" s="775">
        <v>999999</v>
      </c>
      <c r="F18007" s="775" t="s">
        <v>789</v>
      </c>
      <c r="G18007" s="775" t="s">
        <v>4235</v>
      </c>
      <c r="H18007" s="775" t="s">
        <v>4235</v>
      </c>
      <c r="I18007" s="775" t="s">
        <v>4235</v>
      </c>
    </row>
    <row r="18008" spans="1:9">
      <c r="A18008" s="775" t="str">
        <f>Table_wabobpsvr_AzureCalc_AzureCalcRateCard[[#This Row],[ServiceName]]&amp;Table_wabobpsvr_AzureCalc_AzureCalcRateCard[[#This Row],[Price_Level]]&amp;Table_wabobpsvr_AzureCalc_AzureCalcRateCard[[#This Row],[Region]]</f>
        <v>Cache PremiumC2</v>
      </c>
      <c r="B18008" s="775">
        <v>2</v>
      </c>
      <c r="C18008" s="775" t="s">
        <v>4235</v>
      </c>
      <c r="D18008" s="775" t="s">
        <v>177</v>
      </c>
      <c r="E18008" s="775">
        <v>999999</v>
      </c>
      <c r="F18008" s="775" t="s">
        <v>789</v>
      </c>
      <c r="G18008" s="775" t="s">
        <v>4235</v>
      </c>
      <c r="H18008" s="775" t="s">
        <v>4235</v>
      </c>
      <c r="I18008" s="775" t="s">
        <v>4235</v>
      </c>
    </row>
    <row r="18009" spans="1:9">
      <c r="A18009" s="1039" t="str">
        <f>Table_wabobpsvr_AzureCalc_AzureCalcRateCard[[#This Row],[ServiceName]]&amp;Table_wabobpsvr_AzureCalc_AzureCalcRateCard[[#This Row],[Price_Level]]&amp;Table_wabobpsvr_AzureCalc_AzureCalcRateCard[[#This Row],[Region]]</f>
        <v>Cache PremiumD2</v>
      </c>
      <c r="B18009" s="1039">
        <v>2</v>
      </c>
      <c r="C18009" s="1039" t="s">
        <v>4235</v>
      </c>
      <c r="D18009" s="1039" t="s">
        <v>176</v>
      </c>
      <c r="E18009" s="1039">
        <v>999999</v>
      </c>
      <c r="F18009" s="1039" t="s">
        <v>789</v>
      </c>
      <c r="G18009" s="775" t="s">
        <v>4235</v>
      </c>
      <c r="H18009" s="775" t="s">
        <v>4235</v>
      </c>
      <c r="I18009" s="775" t="s">
        <v>4235</v>
      </c>
    </row>
    <row r="18010" spans="1:9">
      <c r="A18010" s="775" t="str">
        <f>Table_wabobpsvr_AzureCalc_AzureCalcRateCard[[#This Row],[ServiceName]]&amp;Table_wabobpsvr_AzureCalc_AzureCalcRateCard[[#This Row],[Price_Level]]&amp;Table_wabobpsvr_AzureCalc_AzureCalcRateCard[[#This Row],[Region]]</f>
        <v>Cache PremiumMOSP11</v>
      </c>
      <c r="B18010" s="775">
        <v>11</v>
      </c>
      <c r="C18010" s="775" t="s">
        <v>4235</v>
      </c>
      <c r="D18010" s="775" t="s">
        <v>606</v>
      </c>
      <c r="E18010" s="775">
        <v>999999</v>
      </c>
      <c r="F18010" s="775" t="s">
        <v>789</v>
      </c>
      <c r="G18010" s="775" t="s">
        <v>4235</v>
      </c>
      <c r="H18010" s="775" t="s">
        <v>4235</v>
      </c>
      <c r="I18010" s="775" t="s">
        <v>4235</v>
      </c>
    </row>
    <row r="18011" spans="1:9">
      <c r="A18011" s="775" t="str">
        <f>Table_wabobpsvr_AzureCalc_AzureCalcRateCard[[#This Row],[ServiceName]]&amp;Table_wabobpsvr_AzureCalc_AzureCalcRateCard[[#This Row],[Price_Level]]&amp;Table_wabobpsvr_AzureCalc_AzureCalcRateCard[[#This Row],[Region]]</f>
        <v>Cache PremiumA11</v>
      </c>
      <c r="B18011" s="775">
        <v>11</v>
      </c>
      <c r="C18011" s="775" t="s">
        <v>4235</v>
      </c>
      <c r="D18011" s="775" t="s">
        <v>174</v>
      </c>
      <c r="E18011" s="775">
        <v>999999</v>
      </c>
      <c r="F18011" s="775" t="s">
        <v>789</v>
      </c>
      <c r="G18011" s="775" t="s">
        <v>4235</v>
      </c>
      <c r="H18011" s="775" t="s">
        <v>4235</v>
      </c>
      <c r="I18011" s="775" t="s">
        <v>4235</v>
      </c>
    </row>
    <row r="18012" spans="1:9">
      <c r="A18012" s="775" t="str">
        <f>Table_wabobpsvr_AzureCalc_AzureCalcRateCard[[#This Row],[ServiceName]]&amp;Table_wabobpsvr_AzureCalc_AzureCalcRateCard[[#This Row],[Price_Level]]&amp;Table_wabobpsvr_AzureCalc_AzureCalcRateCard[[#This Row],[Region]]</f>
        <v>Cache PremiumB11</v>
      </c>
      <c r="B18012" s="775">
        <v>11</v>
      </c>
      <c r="C18012" s="775" t="s">
        <v>4235</v>
      </c>
      <c r="D18012" s="775" t="s">
        <v>175</v>
      </c>
      <c r="E18012" s="775">
        <v>999999</v>
      </c>
      <c r="F18012" s="775" t="s">
        <v>789</v>
      </c>
      <c r="G18012" s="775" t="s">
        <v>4235</v>
      </c>
      <c r="H18012" s="775" t="s">
        <v>4235</v>
      </c>
      <c r="I18012" s="775" t="s">
        <v>4235</v>
      </c>
    </row>
    <row r="18013" spans="1:9">
      <c r="A18013" s="775" t="str">
        <f>Table_wabobpsvr_AzureCalc_AzureCalcRateCard[[#This Row],[ServiceName]]&amp;Table_wabobpsvr_AzureCalc_AzureCalcRateCard[[#This Row],[Price_Level]]&amp;Table_wabobpsvr_AzureCalc_AzureCalcRateCard[[#This Row],[Region]]</f>
        <v>Cache PremiumC11</v>
      </c>
      <c r="B18013" s="775">
        <v>11</v>
      </c>
      <c r="C18013" s="775" t="s">
        <v>4235</v>
      </c>
      <c r="D18013" s="775" t="s">
        <v>177</v>
      </c>
      <c r="E18013" s="775">
        <v>999999</v>
      </c>
      <c r="F18013" s="775" t="s">
        <v>789</v>
      </c>
      <c r="G18013" s="775" t="s">
        <v>4235</v>
      </c>
      <c r="H18013" s="775" t="s">
        <v>4235</v>
      </c>
      <c r="I18013" s="775" t="s">
        <v>4235</v>
      </c>
    </row>
    <row r="18014" spans="1:9">
      <c r="A18014" s="775" t="str">
        <f>Table_wabobpsvr_AzureCalc_AzureCalcRateCard[[#This Row],[ServiceName]]&amp;Table_wabobpsvr_AzureCalc_AzureCalcRateCard[[#This Row],[Price_Level]]&amp;Table_wabobpsvr_AzureCalc_AzureCalcRateCard[[#This Row],[Region]]</f>
        <v>Cache PremiumD11</v>
      </c>
      <c r="B18014" s="775">
        <v>11</v>
      </c>
      <c r="C18014" s="775" t="s">
        <v>4235</v>
      </c>
      <c r="D18014" s="775" t="s">
        <v>176</v>
      </c>
      <c r="E18014" s="775">
        <v>999999</v>
      </c>
      <c r="F18014" s="775" t="s">
        <v>789</v>
      </c>
      <c r="G18014" s="775" t="s">
        <v>4235</v>
      </c>
      <c r="H18014" s="775" t="s">
        <v>4235</v>
      </c>
      <c r="I18014" s="775" t="s">
        <v>4235</v>
      </c>
    </row>
    <row r="18015" spans="1:9">
      <c r="A18015" s="775" t="str">
        <f>Table_wabobpsvr_AzureCalc_AzureCalcRateCard[[#This Row],[ServiceName]]&amp;Table_wabobpsvr_AzureCalc_AzureCalcRateCard[[#This Row],[Price_Level]]&amp;Table_wabobpsvr_AzureCalc_AzureCalcRateCard[[#This Row],[Region]]</f>
        <v>Cache PremiumMOSP12</v>
      </c>
      <c r="B18015" s="775">
        <v>12</v>
      </c>
      <c r="C18015" s="775" t="s">
        <v>4235</v>
      </c>
      <c r="D18015" s="775" t="s">
        <v>606</v>
      </c>
      <c r="E18015" s="775">
        <v>999999</v>
      </c>
      <c r="F18015" s="775" t="s">
        <v>789</v>
      </c>
      <c r="G18015" s="775" t="s">
        <v>4235</v>
      </c>
      <c r="H18015" s="775" t="s">
        <v>4235</v>
      </c>
      <c r="I18015" s="775" t="s">
        <v>4235</v>
      </c>
    </row>
    <row r="18016" spans="1:9">
      <c r="A18016" s="775" t="str">
        <f>Table_wabobpsvr_AzureCalc_AzureCalcRateCard[[#This Row],[ServiceName]]&amp;Table_wabobpsvr_AzureCalc_AzureCalcRateCard[[#This Row],[Price_Level]]&amp;Table_wabobpsvr_AzureCalc_AzureCalcRateCard[[#This Row],[Region]]</f>
        <v>Cache PremiumA12</v>
      </c>
      <c r="B18016" s="775">
        <v>12</v>
      </c>
      <c r="C18016" s="775" t="s">
        <v>4235</v>
      </c>
      <c r="D18016" s="775" t="s">
        <v>174</v>
      </c>
      <c r="E18016" s="775">
        <v>999999</v>
      </c>
      <c r="F18016" s="775" t="s">
        <v>789</v>
      </c>
      <c r="G18016" s="775" t="s">
        <v>4235</v>
      </c>
      <c r="H18016" s="775" t="s">
        <v>4235</v>
      </c>
      <c r="I18016" s="775" t="s">
        <v>4235</v>
      </c>
    </row>
    <row r="18017" spans="1:9">
      <c r="A18017" s="775" t="str">
        <f>Table_wabobpsvr_AzureCalc_AzureCalcRateCard[[#This Row],[ServiceName]]&amp;Table_wabobpsvr_AzureCalc_AzureCalcRateCard[[#This Row],[Price_Level]]&amp;Table_wabobpsvr_AzureCalc_AzureCalcRateCard[[#This Row],[Region]]</f>
        <v>Cache PremiumB12</v>
      </c>
      <c r="B18017" s="775">
        <v>12</v>
      </c>
      <c r="C18017" s="775" t="s">
        <v>4235</v>
      </c>
      <c r="D18017" s="775" t="s">
        <v>175</v>
      </c>
      <c r="E18017" s="775">
        <v>999999</v>
      </c>
      <c r="F18017" s="775" t="s">
        <v>789</v>
      </c>
      <c r="G18017" s="775" t="s">
        <v>4235</v>
      </c>
      <c r="H18017" s="775" t="s">
        <v>4235</v>
      </c>
      <c r="I18017" s="775" t="s">
        <v>4235</v>
      </c>
    </row>
    <row r="18018" spans="1:9">
      <c r="A18018" s="775" t="str">
        <f>Table_wabobpsvr_AzureCalc_AzureCalcRateCard[[#This Row],[ServiceName]]&amp;Table_wabobpsvr_AzureCalc_AzureCalcRateCard[[#This Row],[Price_Level]]&amp;Table_wabobpsvr_AzureCalc_AzureCalcRateCard[[#This Row],[Region]]</f>
        <v>Cache PremiumC12</v>
      </c>
      <c r="B18018" s="775">
        <v>12</v>
      </c>
      <c r="C18018" s="775" t="s">
        <v>4235</v>
      </c>
      <c r="D18018" s="775" t="s">
        <v>177</v>
      </c>
      <c r="E18018" s="775">
        <v>999999</v>
      </c>
      <c r="F18018" s="775" t="s">
        <v>789</v>
      </c>
      <c r="G18018" s="775" t="s">
        <v>4235</v>
      </c>
      <c r="H18018" s="775" t="s">
        <v>4235</v>
      </c>
      <c r="I18018" s="775" t="s">
        <v>4235</v>
      </c>
    </row>
    <row r="18019" spans="1:9">
      <c r="A18019" s="775" t="str">
        <f>Table_wabobpsvr_AzureCalc_AzureCalcRateCard[[#This Row],[ServiceName]]&amp;Table_wabobpsvr_AzureCalc_AzureCalcRateCard[[#This Row],[Price_Level]]&amp;Table_wabobpsvr_AzureCalc_AzureCalcRateCard[[#This Row],[Region]]</f>
        <v>Cache PremiumD12</v>
      </c>
      <c r="B18019" s="775">
        <v>12</v>
      </c>
      <c r="C18019" s="775" t="s">
        <v>4235</v>
      </c>
      <c r="D18019" s="775" t="s">
        <v>176</v>
      </c>
      <c r="E18019" s="775">
        <v>999999</v>
      </c>
      <c r="F18019" s="775" t="s">
        <v>789</v>
      </c>
      <c r="G18019" s="775" t="s">
        <v>4235</v>
      </c>
      <c r="H18019" s="775" t="s">
        <v>4235</v>
      </c>
      <c r="I18019" s="775" t="s">
        <v>4235</v>
      </c>
    </row>
    <row r="18020" spans="1:9">
      <c r="A18020" s="775" t="str">
        <f>Table_wabobpsvr_AzureCalc_AzureCalcRateCard[[#This Row],[ServiceName]]&amp;Table_wabobpsvr_AzureCalc_AzureCalcRateCard[[#This Row],[Price_Level]]&amp;Table_wabobpsvr_AzureCalc_AzureCalcRateCard[[#This Row],[Region]]</f>
        <v>Cache PremiumMOSP13</v>
      </c>
      <c r="B18020" s="775">
        <v>13</v>
      </c>
      <c r="C18020" s="775" t="s">
        <v>4235</v>
      </c>
      <c r="D18020" s="775" t="s">
        <v>606</v>
      </c>
      <c r="E18020" s="775">
        <v>999999</v>
      </c>
      <c r="F18020" s="775" t="s">
        <v>789</v>
      </c>
      <c r="G18020" s="775" t="s">
        <v>4235</v>
      </c>
      <c r="H18020" s="775" t="s">
        <v>4235</v>
      </c>
      <c r="I18020" s="775" t="s">
        <v>4235</v>
      </c>
    </row>
    <row r="18021" spans="1:9">
      <c r="A18021" s="775" t="str">
        <f>Table_wabobpsvr_AzureCalc_AzureCalcRateCard[[#This Row],[ServiceName]]&amp;Table_wabobpsvr_AzureCalc_AzureCalcRateCard[[#This Row],[Price_Level]]&amp;Table_wabobpsvr_AzureCalc_AzureCalcRateCard[[#This Row],[Region]]</f>
        <v>Cache PremiumA13</v>
      </c>
      <c r="B18021" s="775">
        <v>13</v>
      </c>
      <c r="C18021" s="775" t="s">
        <v>4235</v>
      </c>
      <c r="D18021" s="775" t="s">
        <v>174</v>
      </c>
      <c r="E18021" s="775">
        <v>999999</v>
      </c>
      <c r="F18021" s="775" t="s">
        <v>789</v>
      </c>
      <c r="G18021" s="775" t="s">
        <v>4235</v>
      </c>
      <c r="H18021" s="775" t="s">
        <v>4235</v>
      </c>
      <c r="I18021" s="775" t="s">
        <v>4235</v>
      </c>
    </row>
    <row r="18022" spans="1:9">
      <c r="A18022" s="775" t="str">
        <f>Table_wabobpsvr_AzureCalc_AzureCalcRateCard[[#This Row],[ServiceName]]&amp;Table_wabobpsvr_AzureCalc_AzureCalcRateCard[[#This Row],[Price_Level]]&amp;Table_wabobpsvr_AzureCalc_AzureCalcRateCard[[#This Row],[Region]]</f>
        <v>Cache PremiumB13</v>
      </c>
      <c r="B18022" s="775">
        <v>13</v>
      </c>
      <c r="C18022" s="775" t="s">
        <v>4235</v>
      </c>
      <c r="D18022" s="775" t="s">
        <v>175</v>
      </c>
      <c r="E18022" s="775">
        <v>999999</v>
      </c>
      <c r="F18022" s="775" t="s">
        <v>789</v>
      </c>
      <c r="G18022" s="775" t="s">
        <v>4235</v>
      </c>
      <c r="H18022" s="775" t="s">
        <v>4235</v>
      </c>
      <c r="I18022" s="775" t="s">
        <v>4235</v>
      </c>
    </row>
    <row r="18023" spans="1:9">
      <c r="A18023" s="775" t="str">
        <f>Table_wabobpsvr_AzureCalc_AzureCalcRateCard[[#This Row],[ServiceName]]&amp;Table_wabobpsvr_AzureCalc_AzureCalcRateCard[[#This Row],[Price_Level]]&amp;Table_wabobpsvr_AzureCalc_AzureCalcRateCard[[#This Row],[Region]]</f>
        <v>Cache PremiumC13</v>
      </c>
      <c r="B18023" s="775">
        <v>13</v>
      </c>
      <c r="C18023" s="775" t="s">
        <v>4235</v>
      </c>
      <c r="D18023" s="775" t="s">
        <v>177</v>
      </c>
      <c r="E18023" s="775">
        <v>999999</v>
      </c>
      <c r="F18023" s="775" t="s">
        <v>789</v>
      </c>
      <c r="G18023" s="775" t="s">
        <v>4235</v>
      </c>
      <c r="H18023" s="775" t="s">
        <v>4235</v>
      </c>
      <c r="I18023" s="775" t="s">
        <v>4235</v>
      </c>
    </row>
    <row r="18024" spans="1:9">
      <c r="A18024" s="775" t="str">
        <f>Table_wabobpsvr_AzureCalc_AzureCalcRateCard[[#This Row],[ServiceName]]&amp;Table_wabobpsvr_AzureCalc_AzureCalcRateCard[[#This Row],[Price_Level]]&amp;Table_wabobpsvr_AzureCalc_AzureCalcRateCard[[#This Row],[Region]]</f>
        <v>Cache PremiumD13</v>
      </c>
      <c r="B18024" s="775">
        <v>13</v>
      </c>
      <c r="C18024" s="775" t="s">
        <v>4235</v>
      </c>
      <c r="D18024" s="775" t="s">
        <v>176</v>
      </c>
      <c r="E18024" s="775">
        <v>999999</v>
      </c>
      <c r="F18024" s="775" t="s">
        <v>789</v>
      </c>
      <c r="G18024" s="775" t="s">
        <v>4235</v>
      </c>
      <c r="H18024" s="775" t="s">
        <v>4235</v>
      </c>
      <c r="I18024" s="775" t="s">
        <v>4235</v>
      </c>
    </row>
    <row r="18025" spans="1:9">
      <c r="A18025" s="775" t="str">
        <f>Table_wabobpsvr_AzureCalc_AzureCalcRateCard[[#This Row],[ServiceName]]&amp;Table_wabobpsvr_AzureCalc_AzureCalcRateCard[[#This Row],[Price_Level]]&amp;Table_wabobpsvr_AzureCalc_AzureCalcRateCard[[#This Row],[Region]]</f>
        <v>Read-Access Geo Redundant Storage Standard IO - Page Blob/Disk - Tier 5MOSP14</v>
      </c>
      <c r="B18025" s="775">
        <v>14</v>
      </c>
      <c r="C18025" s="775" t="s">
        <v>764</v>
      </c>
      <c r="D18025" s="775" t="s">
        <v>606</v>
      </c>
      <c r="E18025" s="775">
        <v>999999</v>
      </c>
      <c r="F18025" s="775" t="s">
        <v>870</v>
      </c>
      <c r="G18025" s="775" t="s">
        <v>4235</v>
      </c>
      <c r="H18025" s="775" t="s">
        <v>4235</v>
      </c>
      <c r="I18025" s="775" t="s">
        <v>4715</v>
      </c>
    </row>
    <row r="18026" spans="1:9">
      <c r="A18026" s="775" t="str">
        <f>Table_wabobpsvr_AzureCalc_AzureCalcRateCard[[#This Row],[ServiceName]]&amp;Table_wabobpsvr_AzureCalc_AzureCalcRateCard[[#This Row],[Price_Level]]&amp;Table_wabobpsvr_AzureCalc_AzureCalcRateCard[[#This Row],[Region]]</f>
        <v>Read-Access Geo Redundant Storage Standard IO - Page Blob/Disk - Tier 5A14</v>
      </c>
      <c r="B18026" s="775">
        <v>14</v>
      </c>
      <c r="C18026" s="775" t="s">
        <v>764</v>
      </c>
      <c r="D18026" s="775" t="s">
        <v>174</v>
      </c>
      <c r="E18026" s="775">
        <v>9.375E-2</v>
      </c>
      <c r="F18026" s="775" t="s">
        <v>870</v>
      </c>
      <c r="G18026" s="775" t="s">
        <v>2743</v>
      </c>
      <c r="H18026" s="775" t="s">
        <v>2744</v>
      </c>
      <c r="I18026" s="775" t="s">
        <v>4715</v>
      </c>
    </row>
    <row r="18027" spans="1:9">
      <c r="A18027" s="775" t="str">
        <f>Table_wabobpsvr_AzureCalc_AzureCalcRateCard[[#This Row],[ServiceName]]&amp;Table_wabobpsvr_AzureCalc_AzureCalcRateCard[[#This Row],[Price_Level]]&amp;Table_wabobpsvr_AzureCalc_AzureCalcRateCard[[#This Row],[Region]]</f>
        <v>Read-Access Geo Redundant Storage Standard IO - Page Blob/Disk - Tier 5B14</v>
      </c>
      <c r="B18027" s="775">
        <v>14</v>
      </c>
      <c r="C18027" s="775" t="s">
        <v>764</v>
      </c>
      <c r="D18027" s="775" t="s">
        <v>175</v>
      </c>
      <c r="E18027" s="775">
        <v>9.375E-2</v>
      </c>
      <c r="F18027" s="775" t="s">
        <v>870</v>
      </c>
      <c r="G18027" s="775" t="s">
        <v>2743</v>
      </c>
      <c r="H18027" s="775" t="s">
        <v>2744</v>
      </c>
      <c r="I18027" s="775" t="s">
        <v>4715</v>
      </c>
    </row>
    <row r="18028" spans="1:9">
      <c r="A18028" s="775" t="str">
        <f>Table_wabobpsvr_AzureCalc_AzureCalcRateCard[[#This Row],[ServiceName]]&amp;Table_wabobpsvr_AzureCalc_AzureCalcRateCard[[#This Row],[Price_Level]]&amp;Table_wabobpsvr_AzureCalc_AzureCalcRateCard[[#This Row],[Region]]</f>
        <v>Read-Access Geo Redundant Storage Standard IO - Page Blob/Disk - Tier 5C14</v>
      </c>
      <c r="B18028" s="775">
        <v>14</v>
      </c>
      <c r="C18028" s="775" t="s">
        <v>764</v>
      </c>
      <c r="D18028" s="775" t="s">
        <v>177</v>
      </c>
      <c r="E18028" s="775">
        <v>9.375E-2</v>
      </c>
      <c r="F18028" s="775" t="s">
        <v>870</v>
      </c>
      <c r="G18028" s="775" t="s">
        <v>2743</v>
      </c>
      <c r="H18028" s="775" t="s">
        <v>2744</v>
      </c>
      <c r="I18028" s="775" t="s">
        <v>4715</v>
      </c>
    </row>
    <row r="18029" spans="1:9">
      <c r="A18029" s="775" t="str">
        <f>Table_wabobpsvr_AzureCalc_AzureCalcRateCard[[#This Row],[ServiceName]]&amp;Table_wabobpsvr_AzureCalc_AzureCalcRateCard[[#This Row],[Price_Level]]&amp;Table_wabobpsvr_AzureCalc_AzureCalcRateCard[[#This Row],[Region]]</f>
        <v>Read-Access Geo Redundant Storage Standard IO - Page Blob/Disk - Tier 5D14</v>
      </c>
      <c r="B18029" s="775">
        <v>14</v>
      </c>
      <c r="C18029" s="775" t="s">
        <v>764</v>
      </c>
      <c r="D18029" s="775" t="s">
        <v>176</v>
      </c>
      <c r="E18029" s="775">
        <v>9.375E-2</v>
      </c>
      <c r="F18029" s="775" t="s">
        <v>870</v>
      </c>
      <c r="G18029" s="775" t="s">
        <v>2743</v>
      </c>
      <c r="H18029" s="775" t="s">
        <v>2744</v>
      </c>
      <c r="I18029" s="775" t="s">
        <v>4715</v>
      </c>
    </row>
    <row r="18030" spans="1:9">
      <c r="A18030" s="1039" t="str">
        <f>Table_wabobpsvr_AzureCalc_AzureCalcRateCard[[#This Row],[ServiceName]]&amp;Table_wabobpsvr_AzureCalc_AzureCalcRateCard[[#This Row],[Price_Level]]&amp;Table_wabobpsvr_AzureCalc_AzureCalcRateCard[[#This Row],[Region]]</f>
        <v>Read-Access Geo Redundant Storage Standard IO - Page Blob/Disk - Tier 6MOSP14</v>
      </c>
      <c r="B18030" s="1039">
        <v>14</v>
      </c>
      <c r="C18030" s="1039" t="s">
        <v>764</v>
      </c>
      <c r="D18030" s="1039" t="s">
        <v>606</v>
      </c>
      <c r="E18030" s="1039">
        <v>999999</v>
      </c>
      <c r="F18030" s="1039" t="s">
        <v>871</v>
      </c>
      <c r="G18030" s="775" t="s">
        <v>4235</v>
      </c>
      <c r="H18030" s="775" t="s">
        <v>4235</v>
      </c>
      <c r="I18030" s="775" t="s">
        <v>4715</v>
      </c>
    </row>
    <row r="18031" spans="1:9">
      <c r="A18031" s="1039" t="str">
        <f>Table_wabobpsvr_AzureCalc_AzureCalcRateCard[[#This Row],[ServiceName]]&amp;Table_wabobpsvr_AzureCalc_AzureCalcRateCard[[#This Row],[Price_Level]]&amp;Table_wabobpsvr_AzureCalc_AzureCalcRateCard[[#This Row],[Region]]</f>
        <v>Read-Access Geo Redundant Storage Standard IO - Page Blob/Disk - Tier 6A14</v>
      </c>
      <c r="B18031" s="1039">
        <v>14</v>
      </c>
      <c r="C18031" s="1039" t="s">
        <v>764</v>
      </c>
      <c r="D18031" s="1039" t="s">
        <v>174</v>
      </c>
      <c r="E18031" s="1039">
        <v>9.375E-2</v>
      </c>
      <c r="F18031" s="1039" t="s">
        <v>871</v>
      </c>
      <c r="G18031" s="775" t="s">
        <v>2743</v>
      </c>
      <c r="H18031" s="775" t="s">
        <v>2744</v>
      </c>
      <c r="I18031" s="775" t="s">
        <v>4715</v>
      </c>
    </row>
    <row r="18032" spans="1:9">
      <c r="A18032" s="775" t="str">
        <f>Table_wabobpsvr_AzureCalc_AzureCalcRateCard[[#This Row],[ServiceName]]&amp;Table_wabobpsvr_AzureCalc_AzureCalcRateCard[[#This Row],[Price_Level]]&amp;Table_wabobpsvr_AzureCalc_AzureCalcRateCard[[#This Row],[Region]]</f>
        <v>Read-Access Geo Redundant Storage Standard IO - Page Blob/Disk - Tier 6B14</v>
      </c>
      <c r="B18032" s="775">
        <v>14</v>
      </c>
      <c r="C18032" s="775" t="s">
        <v>764</v>
      </c>
      <c r="D18032" s="775" t="s">
        <v>175</v>
      </c>
      <c r="E18032" s="775">
        <v>9.375E-2</v>
      </c>
      <c r="F18032" s="775" t="s">
        <v>871</v>
      </c>
      <c r="G18032" s="775" t="s">
        <v>2743</v>
      </c>
      <c r="H18032" s="775" t="s">
        <v>2744</v>
      </c>
      <c r="I18032" s="775" t="s">
        <v>4715</v>
      </c>
    </row>
    <row r="18033" spans="1:9">
      <c r="A18033" s="1039" t="str">
        <f>Table_wabobpsvr_AzureCalc_AzureCalcRateCard[[#This Row],[ServiceName]]&amp;Table_wabobpsvr_AzureCalc_AzureCalcRateCard[[#This Row],[Price_Level]]&amp;Table_wabobpsvr_AzureCalc_AzureCalcRateCard[[#This Row],[Region]]</f>
        <v>Read-Access Geo Redundant Storage Standard IO - Page Blob/Disk - Tier 6C14</v>
      </c>
      <c r="B18033" s="1039">
        <v>14</v>
      </c>
      <c r="C18033" s="1039" t="s">
        <v>764</v>
      </c>
      <c r="D18033" s="1039" t="s">
        <v>177</v>
      </c>
      <c r="E18033" s="1039">
        <v>9.375E-2</v>
      </c>
      <c r="F18033" s="1039" t="s">
        <v>871</v>
      </c>
      <c r="G18033" s="775" t="s">
        <v>2743</v>
      </c>
      <c r="H18033" s="775" t="s">
        <v>2744</v>
      </c>
      <c r="I18033" s="775" t="s">
        <v>4715</v>
      </c>
    </row>
    <row r="18034" spans="1:9">
      <c r="A18034" s="775" t="str">
        <f>Table_wabobpsvr_AzureCalc_AzureCalcRateCard[[#This Row],[ServiceName]]&amp;Table_wabobpsvr_AzureCalc_AzureCalcRateCard[[#This Row],[Price_Level]]&amp;Table_wabobpsvr_AzureCalc_AzureCalcRateCard[[#This Row],[Region]]</f>
        <v>Read-Access Geo Redundant Storage Standard IO - Page Blob/Disk - Tier 6D14</v>
      </c>
      <c r="B18034" s="775">
        <v>14</v>
      </c>
      <c r="C18034" s="775" t="s">
        <v>764</v>
      </c>
      <c r="D18034" s="775" t="s">
        <v>176</v>
      </c>
      <c r="E18034" s="775">
        <v>9.375E-2</v>
      </c>
      <c r="F18034" s="775" t="s">
        <v>871</v>
      </c>
      <c r="G18034" s="775" t="s">
        <v>2743</v>
      </c>
      <c r="H18034" s="775" t="s">
        <v>2744</v>
      </c>
      <c r="I18034" s="775" t="s">
        <v>4715</v>
      </c>
    </row>
    <row r="18035" spans="1:9">
      <c r="A18035" s="1039" t="str">
        <f>Table_wabobpsvr_AzureCalc_AzureCalcRateCard[[#This Row],[ServiceName]]&amp;Table_wabobpsvr_AzureCalc_AzureCalcRateCard[[#This Row],[Price_Level]]&amp;Table_wabobpsvr_AzureCalc_AzureCalcRateCard[[#This Row],[Region]]</f>
        <v>Read-Access Geo Redundant Storage Standard IO - Table/QueueMOSP14</v>
      </c>
      <c r="B18035" s="1039">
        <v>14</v>
      </c>
      <c r="C18035" s="1039" t="s">
        <v>764</v>
      </c>
      <c r="D18035" s="1039" t="s">
        <v>606</v>
      </c>
      <c r="E18035" s="1039">
        <v>999999</v>
      </c>
      <c r="F18035" s="1039" t="s">
        <v>774</v>
      </c>
      <c r="G18035" s="775" t="s">
        <v>4235</v>
      </c>
      <c r="H18035" s="775" t="s">
        <v>4235</v>
      </c>
      <c r="I18035" s="775" t="s">
        <v>4716</v>
      </c>
    </row>
    <row r="18036" spans="1:9">
      <c r="A18036" s="775" t="str">
        <f>Table_wabobpsvr_AzureCalc_AzureCalcRateCard[[#This Row],[ServiceName]]&amp;Table_wabobpsvr_AzureCalc_AzureCalcRateCard[[#This Row],[Price_Level]]&amp;Table_wabobpsvr_AzureCalc_AzureCalcRateCard[[#This Row],[Region]]</f>
        <v>Read-Access Geo Redundant Storage Standard IO - Table/QueueA14</v>
      </c>
      <c r="B18036" s="775">
        <v>14</v>
      </c>
      <c r="C18036" s="775" t="s">
        <v>764</v>
      </c>
      <c r="D18036" s="775" t="s">
        <v>174</v>
      </c>
      <c r="E18036" s="775">
        <v>9.375E-2</v>
      </c>
      <c r="F18036" s="775" t="s">
        <v>774</v>
      </c>
      <c r="G18036" s="775" t="s">
        <v>2745</v>
      </c>
      <c r="H18036" s="775" t="s">
        <v>2746</v>
      </c>
      <c r="I18036" s="775" t="s">
        <v>4716</v>
      </c>
    </row>
    <row r="18037" spans="1:9">
      <c r="A18037" s="1039" t="str">
        <f>Table_wabobpsvr_AzureCalc_AzureCalcRateCard[[#This Row],[ServiceName]]&amp;Table_wabobpsvr_AzureCalc_AzureCalcRateCard[[#This Row],[Price_Level]]&amp;Table_wabobpsvr_AzureCalc_AzureCalcRateCard[[#This Row],[Region]]</f>
        <v>Read-Access Geo Redundant Storage Standard IO - Table/QueueB14</v>
      </c>
      <c r="B18037" s="1039">
        <v>14</v>
      </c>
      <c r="C18037" s="1039" t="s">
        <v>764</v>
      </c>
      <c r="D18037" s="1039" t="s">
        <v>175</v>
      </c>
      <c r="E18037" s="1039">
        <v>9.375E-2</v>
      </c>
      <c r="F18037" s="1039" t="s">
        <v>774</v>
      </c>
      <c r="G18037" s="775" t="s">
        <v>2745</v>
      </c>
      <c r="H18037" s="775" t="s">
        <v>2746</v>
      </c>
      <c r="I18037" s="775" t="s">
        <v>4716</v>
      </c>
    </row>
    <row r="18038" spans="1:9">
      <c r="A18038" s="1039" t="str">
        <f>Table_wabobpsvr_AzureCalc_AzureCalcRateCard[[#This Row],[ServiceName]]&amp;Table_wabobpsvr_AzureCalc_AzureCalcRateCard[[#This Row],[Price_Level]]&amp;Table_wabobpsvr_AzureCalc_AzureCalcRateCard[[#This Row],[Region]]</f>
        <v>Read-Access Geo Redundant Storage Standard IO - Table/QueueC14</v>
      </c>
      <c r="B18038" s="1039">
        <v>14</v>
      </c>
      <c r="C18038" s="1039" t="s">
        <v>764</v>
      </c>
      <c r="D18038" s="1039" t="s">
        <v>177</v>
      </c>
      <c r="E18038" s="1039">
        <v>9.375E-2</v>
      </c>
      <c r="F18038" s="1039" t="s">
        <v>774</v>
      </c>
      <c r="G18038" s="775" t="s">
        <v>2745</v>
      </c>
      <c r="H18038" s="775" t="s">
        <v>2746</v>
      </c>
      <c r="I18038" s="775" t="s">
        <v>4716</v>
      </c>
    </row>
    <row r="18039" spans="1:9">
      <c r="A18039" s="1039" t="str">
        <f>Table_wabobpsvr_AzureCalc_AzureCalcRateCard[[#This Row],[ServiceName]]&amp;Table_wabobpsvr_AzureCalc_AzureCalcRateCard[[#This Row],[Price_Level]]&amp;Table_wabobpsvr_AzureCalc_AzureCalcRateCard[[#This Row],[Region]]</f>
        <v>Read-Access Geo Redundant Storage Standard IO - Table/QueueD14</v>
      </c>
      <c r="B18039" s="1039">
        <v>14</v>
      </c>
      <c r="C18039" s="1039" t="s">
        <v>764</v>
      </c>
      <c r="D18039" s="1039" t="s">
        <v>176</v>
      </c>
      <c r="E18039" s="1039">
        <v>9.375E-2</v>
      </c>
      <c r="F18039" s="1039" t="s">
        <v>774</v>
      </c>
      <c r="G18039" s="775" t="s">
        <v>2745</v>
      </c>
      <c r="H18039" s="775" t="s">
        <v>2746</v>
      </c>
      <c r="I18039" s="775" t="s">
        <v>4716</v>
      </c>
    </row>
    <row r="18040" spans="1:9">
      <c r="A18040" s="1039" t="str">
        <f>Table_wabobpsvr_AzureCalc_AzureCalcRateCard[[#This Row],[ServiceName]]&amp;Table_wabobpsvr_AzureCalc_AzureCalcRateCard[[#This Row],[Price_Level]]&amp;Table_wabobpsvr_AzureCalc_AzureCalcRateCard[[#This Row],[Region]]</f>
        <v>Read-Access Geo Redundant Storage Standard IO - Table/Queue - Tier 2MOSP14</v>
      </c>
      <c r="B18040" s="1039">
        <v>14</v>
      </c>
      <c r="C18040" s="1039" t="s">
        <v>764</v>
      </c>
      <c r="D18040" s="1039" t="s">
        <v>606</v>
      </c>
      <c r="E18040" s="1039">
        <v>999999</v>
      </c>
      <c r="F18040" s="1039" t="s">
        <v>882</v>
      </c>
      <c r="G18040" s="775" t="s">
        <v>4235</v>
      </c>
      <c r="H18040" s="775" t="s">
        <v>4235</v>
      </c>
      <c r="I18040" s="775" t="s">
        <v>4716</v>
      </c>
    </row>
    <row r="18041" spans="1:9">
      <c r="A18041" s="1039" t="str">
        <f>Table_wabobpsvr_AzureCalc_AzureCalcRateCard[[#This Row],[ServiceName]]&amp;Table_wabobpsvr_AzureCalc_AzureCalcRateCard[[#This Row],[Price_Level]]&amp;Table_wabobpsvr_AzureCalc_AzureCalcRateCard[[#This Row],[Region]]</f>
        <v>Read-Access Geo Redundant Storage Standard IO - Table/Queue - Tier 2A14</v>
      </c>
      <c r="B18041" s="1039">
        <v>14</v>
      </c>
      <c r="C18041" s="1039" t="s">
        <v>764</v>
      </c>
      <c r="D18041" s="1039" t="s">
        <v>174</v>
      </c>
      <c r="E18041" s="1039">
        <v>9.375E-2</v>
      </c>
      <c r="F18041" s="1039" t="s">
        <v>882</v>
      </c>
      <c r="G18041" s="775" t="s">
        <v>2745</v>
      </c>
      <c r="H18041" s="775" t="s">
        <v>2746</v>
      </c>
      <c r="I18041" s="775" t="s">
        <v>4716</v>
      </c>
    </row>
    <row r="18042" spans="1:9">
      <c r="A18042" s="1039" t="str">
        <f>Table_wabobpsvr_AzureCalc_AzureCalcRateCard[[#This Row],[ServiceName]]&amp;Table_wabobpsvr_AzureCalc_AzureCalcRateCard[[#This Row],[Price_Level]]&amp;Table_wabobpsvr_AzureCalc_AzureCalcRateCard[[#This Row],[Region]]</f>
        <v>Read-Access Geo Redundant Storage Standard IO - Table/Queue - Tier 2B14</v>
      </c>
      <c r="B18042" s="1039">
        <v>14</v>
      </c>
      <c r="C18042" s="1039" t="s">
        <v>764</v>
      </c>
      <c r="D18042" s="1039" t="s">
        <v>175</v>
      </c>
      <c r="E18042" s="1039">
        <v>9.375E-2</v>
      </c>
      <c r="F18042" s="1039" t="s">
        <v>882</v>
      </c>
      <c r="G18042" s="775" t="s">
        <v>2745</v>
      </c>
      <c r="H18042" s="775" t="s">
        <v>2746</v>
      </c>
      <c r="I18042" s="775" t="s">
        <v>4716</v>
      </c>
    </row>
    <row r="18043" spans="1:9">
      <c r="A18043" s="1039" t="str">
        <f>Table_wabobpsvr_AzureCalc_AzureCalcRateCard[[#This Row],[ServiceName]]&amp;Table_wabobpsvr_AzureCalc_AzureCalcRateCard[[#This Row],[Price_Level]]&amp;Table_wabobpsvr_AzureCalc_AzureCalcRateCard[[#This Row],[Region]]</f>
        <v>Read-Access Geo Redundant Storage Standard IO - Table/Queue - Tier 2C14</v>
      </c>
      <c r="B18043" s="1039">
        <v>14</v>
      </c>
      <c r="C18043" s="1039" t="s">
        <v>764</v>
      </c>
      <c r="D18043" s="1039" t="s">
        <v>177</v>
      </c>
      <c r="E18043" s="1039">
        <v>9.375E-2</v>
      </c>
      <c r="F18043" s="1039" t="s">
        <v>882</v>
      </c>
      <c r="G18043" s="775" t="s">
        <v>2745</v>
      </c>
      <c r="H18043" s="775" t="s">
        <v>2746</v>
      </c>
      <c r="I18043" s="775" t="s">
        <v>4716</v>
      </c>
    </row>
    <row r="18044" spans="1:9">
      <c r="A18044" s="1039" t="str">
        <f>Table_wabobpsvr_AzureCalc_AzureCalcRateCard[[#This Row],[ServiceName]]&amp;Table_wabobpsvr_AzureCalc_AzureCalcRateCard[[#This Row],[Price_Level]]&amp;Table_wabobpsvr_AzureCalc_AzureCalcRateCard[[#This Row],[Region]]</f>
        <v>Read-Access Geo Redundant Storage Standard IO - Table/Queue - Tier 2D14</v>
      </c>
      <c r="B18044" s="1039">
        <v>14</v>
      </c>
      <c r="C18044" s="1039" t="s">
        <v>764</v>
      </c>
      <c r="D18044" s="1039" t="s">
        <v>176</v>
      </c>
      <c r="E18044" s="1039">
        <v>9.375E-2</v>
      </c>
      <c r="F18044" s="1039" t="s">
        <v>882</v>
      </c>
      <c r="G18044" s="775" t="s">
        <v>2745</v>
      </c>
      <c r="H18044" s="775" t="s">
        <v>2746</v>
      </c>
      <c r="I18044" s="775" t="s">
        <v>4716</v>
      </c>
    </row>
    <row r="18045" spans="1:9">
      <c r="A18045" s="1039" t="str">
        <f>Table_wabobpsvr_AzureCalc_AzureCalcRateCard[[#This Row],[ServiceName]]&amp;Table_wabobpsvr_AzureCalc_AzureCalcRateCard[[#This Row],[Price_Level]]&amp;Table_wabobpsvr_AzureCalc_AzureCalcRateCard[[#This Row],[Region]]</f>
        <v>Read-Access Geo Redundant Storage Standard IO - Table/Queue - Tier 3MOSP14</v>
      </c>
      <c r="B18045" s="1039">
        <v>14</v>
      </c>
      <c r="C18045" s="1039" t="s">
        <v>764</v>
      </c>
      <c r="D18045" s="1039" t="s">
        <v>606</v>
      </c>
      <c r="E18045" s="1039">
        <v>999999</v>
      </c>
      <c r="F18045" s="1039" t="s">
        <v>883</v>
      </c>
      <c r="G18045" s="775" t="s">
        <v>4235</v>
      </c>
      <c r="H18045" s="775" t="s">
        <v>4235</v>
      </c>
      <c r="I18045" s="775" t="s">
        <v>4716</v>
      </c>
    </row>
    <row r="18046" spans="1:9">
      <c r="A18046" s="1039" t="str">
        <f>Table_wabobpsvr_AzureCalc_AzureCalcRateCard[[#This Row],[ServiceName]]&amp;Table_wabobpsvr_AzureCalc_AzureCalcRateCard[[#This Row],[Price_Level]]&amp;Table_wabobpsvr_AzureCalc_AzureCalcRateCard[[#This Row],[Region]]</f>
        <v>Read-Access Geo Redundant Storage Standard IO - Table/Queue - Tier 3A14</v>
      </c>
      <c r="B18046" s="1039">
        <v>14</v>
      </c>
      <c r="C18046" s="1039" t="s">
        <v>764</v>
      </c>
      <c r="D18046" s="1039" t="s">
        <v>174</v>
      </c>
      <c r="E18046" s="1039">
        <v>9.375E-2</v>
      </c>
      <c r="F18046" s="1039" t="s">
        <v>883</v>
      </c>
      <c r="G18046" s="775" t="s">
        <v>2745</v>
      </c>
      <c r="H18046" s="775" t="s">
        <v>2746</v>
      </c>
      <c r="I18046" s="775" t="s">
        <v>4716</v>
      </c>
    </row>
    <row r="18047" spans="1:9">
      <c r="A18047" s="1039" t="str">
        <f>Table_wabobpsvr_AzureCalc_AzureCalcRateCard[[#This Row],[ServiceName]]&amp;Table_wabobpsvr_AzureCalc_AzureCalcRateCard[[#This Row],[Price_Level]]&amp;Table_wabobpsvr_AzureCalc_AzureCalcRateCard[[#This Row],[Region]]</f>
        <v>Read-Access Geo Redundant Storage Standard IO - Table/Queue - Tier 3B14</v>
      </c>
      <c r="B18047" s="1039">
        <v>14</v>
      </c>
      <c r="C18047" s="1039" t="s">
        <v>764</v>
      </c>
      <c r="D18047" s="1039" t="s">
        <v>175</v>
      </c>
      <c r="E18047" s="1039">
        <v>9.375E-2</v>
      </c>
      <c r="F18047" s="1039" t="s">
        <v>883</v>
      </c>
      <c r="G18047" s="775" t="s">
        <v>2745</v>
      </c>
      <c r="H18047" s="775" t="s">
        <v>2746</v>
      </c>
      <c r="I18047" s="775" t="s">
        <v>4716</v>
      </c>
    </row>
    <row r="18048" spans="1:9">
      <c r="A18048" s="775" t="str">
        <f>Table_wabobpsvr_AzureCalc_AzureCalcRateCard[[#This Row],[ServiceName]]&amp;Table_wabobpsvr_AzureCalc_AzureCalcRateCard[[#This Row],[Price_Level]]&amp;Table_wabobpsvr_AzureCalc_AzureCalcRateCard[[#This Row],[Region]]</f>
        <v>Read-Access Geo Redundant Storage Standard IO - Table/Queue - Tier 3C14</v>
      </c>
      <c r="B18048" s="775">
        <v>14</v>
      </c>
      <c r="C18048" s="775" t="s">
        <v>764</v>
      </c>
      <c r="D18048" s="775" t="s">
        <v>177</v>
      </c>
      <c r="E18048" s="775">
        <v>9.375E-2</v>
      </c>
      <c r="F18048" s="775" t="s">
        <v>883</v>
      </c>
      <c r="G18048" s="775" t="s">
        <v>2745</v>
      </c>
      <c r="H18048" s="775" t="s">
        <v>2746</v>
      </c>
      <c r="I18048" s="775" t="s">
        <v>4716</v>
      </c>
    </row>
    <row r="18049" spans="1:9">
      <c r="A18049" s="775" t="str">
        <f>Table_wabobpsvr_AzureCalc_AzureCalcRateCard[[#This Row],[ServiceName]]&amp;Table_wabobpsvr_AzureCalc_AzureCalcRateCard[[#This Row],[Price_Level]]&amp;Table_wabobpsvr_AzureCalc_AzureCalcRateCard[[#This Row],[Region]]</f>
        <v>Read-Access Geo Redundant Storage Standard IO - Table/Queue - Tier 3D14</v>
      </c>
      <c r="B18049" s="775">
        <v>14</v>
      </c>
      <c r="C18049" s="775" t="s">
        <v>764</v>
      </c>
      <c r="D18049" s="775" t="s">
        <v>176</v>
      </c>
      <c r="E18049" s="775">
        <v>9.375E-2</v>
      </c>
      <c r="F18049" s="775" t="s">
        <v>883</v>
      </c>
      <c r="G18049" s="775" t="s">
        <v>2745</v>
      </c>
      <c r="H18049" s="775" t="s">
        <v>2746</v>
      </c>
      <c r="I18049" s="775" t="s">
        <v>4716</v>
      </c>
    </row>
    <row r="18050" spans="1:9">
      <c r="A18050" s="775" t="str">
        <f>Table_wabobpsvr_AzureCalc_AzureCalcRateCard[[#This Row],[ServiceName]]&amp;Table_wabobpsvr_AzureCalc_AzureCalcRateCard[[#This Row],[Price_Level]]&amp;Table_wabobpsvr_AzureCalc_AzureCalcRateCard[[#This Row],[Region]]</f>
        <v>Read-Access Geo Redundant Storage Standard IO - Table/Queue - Tier 4MOSP14</v>
      </c>
      <c r="B18050" s="775">
        <v>14</v>
      </c>
      <c r="C18050" s="775" t="s">
        <v>764</v>
      </c>
      <c r="D18050" s="775" t="s">
        <v>606</v>
      </c>
      <c r="E18050" s="775">
        <v>999999</v>
      </c>
      <c r="F18050" s="775" t="s">
        <v>884</v>
      </c>
      <c r="G18050" s="775" t="s">
        <v>4235</v>
      </c>
      <c r="H18050" s="775" t="s">
        <v>4235</v>
      </c>
      <c r="I18050" s="775" t="s">
        <v>4716</v>
      </c>
    </row>
    <row r="18051" spans="1:9">
      <c r="A18051" s="775" t="str">
        <f>Table_wabobpsvr_AzureCalc_AzureCalcRateCard[[#This Row],[ServiceName]]&amp;Table_wabobpsvr_AzureCalc_AzureCalcRateCard[[#This Row],[Price_Level]]&amp;Table_wabobpsvr_AzureCalc_AzureCalcRateCard[[#This Row],[Region]]</f>
        <v>Read-Access Geo Redundant Storage Standard IO - Table/Queue - Tier 4A14</v>
      </c>
      <c r="B18051" s="775">
        <v>14</v>
      </c>
      <c r="C18051" s="775" t="s">
        <v>764</v>
      </c>
      <c r="D18051" s="775" t="s">
        <v>174</v>
      </c>
      <c r="E18051" s="775">
        <v>9.375E-2</v>
      </c>
      <c r="F18051" s="775" t="s">
        <v>884</v>
      </c>
      <c r="G18051" s="775" t="s">
        <v>2745</v>
      </c>
      <c r="H18051" s="775" t="s">
        <v>2746</v>
      </c>
      <c r="I18051" s="775" t="s">
        <v>4716</v>
      </c>
    </row>
    <row r="18052" spans="1:9">
      <c r="A18052" s="775" t="str">
        <f>Table_wabobpsvr_AzureCalc_AzureCalcRateCard[[#This Row],[ServiceName]]&amp;Table_wabobpsvr_AzureCalc_AzureCalcRateCard[[#This Row],[Price_Level]]&amp;Table_wabobpsvr_AzureCalc_AzureCalcRateCard[[#This Row],[Region]]</f>
        <v>Read-Access Geo Redundant Storage Standard IO - Table/Queue - Tier 4B14</v>
      </c>
      <c r="B18052" s="775">
        <v>14</v>
      </c>
      <c r="C18052" s="775" t="s">
        <v>764</v>
      </c>
      <c r="D18052" s="775" t="s">
        <v>175</v>
      </c>
      <c r="E18052" s="775">
        <v>9.375E-2</v>
      </c>
      <c r="F18052" s="775" t="s">
        <v>884</v>
      </c>
      <c r="G18052" s="775" t="s">
        <v>2745</v>
      </c>
      <c r="H18052" s="775" t="s">
        <v>2746</v>
      </c>
      <c r="I18052" s="775" t="s">
        <v>4716</v>
      </c>
    </row>
    <row r="18053" spans="1:9">
      <c r="A18053" s="775" t="str">
        <f>Table_wabobpsvr_AzureCalc_AzureCalcRateCard[[#This Row],[ServiceName]]&amp;Table_wabobpsvr_AzureCalc_AzureCalcRateCard[[#This Row],[Price_Level]]&amp;Table_wabobpsvr_AzureCalc_AzureCalcRateCard[[#This Row],[Region]]</f>
        <v>Read-Access Geo Redundant Storage Standard IO - Table/Queue - Tier 4C14</v>
      </c>
      <c r="B18053" s="775">
        <v>14</v>
      </c>
      <c r="C18053" s="775" t="s">
        <v>764</v>
      </c>
      <c r="D18053" s="775" t="s">
        <v>177</v>
      </c>
      <c r="E18053" s="775">
        <v>9.375E-2</v>
      </c>
      <c r="F18053" s="775" t="s">
        <v>884</v>
      </c>
      <c r="G18053" s="775" t="s">
        <v>2745</v>
      </c>
      <c r="H18053" s="775" t="s">
        <v>2746</v>
      </c>
      <c r="I18053" s="775" t="s">
        <v>4716</v>
      </c>
    </row>
    <row r="18054" spans="1:9">
      <c r="A18054" s="775" t="str">
        <f>Table_wabobpsvr_AzureCalc_AzureCalcRateCard[[#This Row],[ServiceName]]&amp;Table_wabobpsvr_AzureCalc_AzureCalcRateCard[[#This Row],[Price_Level]]&amp;Table_wabobpsvr_AzureCalc_AzureCalcRateCard[[#This Row],[Region]]</f>
        <v>Read-Access Geo Redundant Storage Standard IO - Table/Queue - Tier 4D14</v>
      </c>
      <c r="B18054" s="775">
        <v>14</v>
      </c>
      <c r="C18054" s="775" t="s">
        <v>764</v>
      </c>
      <c r="D18054" s="775" t="s">
        <v>176</v>
      </c>
      <c r="E18054" s="775">
        <v>9.375E-2</v>
      </c>
      <c r="F18054" s="775" t="s">
        <v>884</v>
      </c>
      <c r="G18054" s="775" t="s">
        <v>2745</v>
      </c>
      <c r="H18054" s="775" t="s">
        <v>2746</v>
      </c>
      <c r="I18054" s="775" t="s">
        <v>4716</v>
      </c>
    </row>
    <row r="18055" spans="1:9">
      <c r="A18055" s="775" t="str">
        <f>Table_wabobpsvr_AzureCalc_AzureCalcRateCard[[#This Row],[ServiceName]]&amp;Table_wabobpsvr_AzureCalc_AzureCalcRateCard[[#This Row],[Price_Level]]&amp;Table_wabobpsvr_AzureCalc_AzureCalcRateCard[[#This Row],[Region]]</f>
        <v>Read-Access Geo Redundant Storage Standard IO - Table/Queue - Tier 5MOSP14</v>
      </c>
      <c r="B18055" s="775">
        <v>14</v>
      </c>
      <c r="C18055" s="775" t="s">
        <v>764</v>
      </c>
      <c r="D18055" s="775" t="s">
        <v>606</v>
      </c>
      <c r="E18055" s="775">
        <v>999999</v>
      </c>
      <c r="F18055" s="775" t="s">
        <v>885</v>
      </c>
      <c r="G18055" s="775" t="s">
        <v>4235</v>
      </c>
      <c r="H18055" s="775" t="s">
        <v>4235</v>
      </c>
      <c r="I18055" s="775" t="s">
        <v>4716</v>
      </c>
    </row>
    <row r="18056" spans="1:9">
      <c r="A18056" s="775" t="str">
        <f>Table_wabobpsvr_AzureCalc_AzureCalcRateCard[[#This Row],[ServiceName]]&amp;Table_wabobpsvr_AzureCalc_AzureCalcRateCard[[#This Row],[Price_Level]]&amp;Table_wabobpsvr_AzureCalc_AzureCalcRateCard[[#This Row],[Region]]</f>
        <v>Read-Access Geo Redundant Storage Standard IO - Table/Queue - Tier 5A14</v>
      </c>
      <c r="B18056" s="775">
        <v>14</v>
      </c>
      <c r="C18056" s="775" t="s">
        <v>764</v>
      </c>
      <c r="D18056" s="775" t="s">
        <v>174</v>
      </c>
      <c r="E18056" s="775">
        <v>9.375E-2</v>
      </c>
      <c r="F18056" s="775" t="s">
        <v>885</v>
      </c>
      <c r="G18056" s="775" t="s">
        <v>2745</v>
      </c>
      <c r="H18056" s="775" t="s">
        <v>2746</v>
      </c>
      <c r="I18056" s="775" t="s">
        <v>4716</v>
      </c>
    </row>
    <row r="18057" spans="1:9">
      <c r="A18057" s="775" t="str">
        <f>Table_wabobpsvr_AzureCalc_AzureCalcRateCard[[#This Row],[ServiceName]]&amp;Table_wabobpsvr_AzureCalc_AzureCalcRateCard[[#This Row],[Price_Level]]&amp;Table_wabobpsvr_AzureCalc_AzureCalcRateCard[[#This Row],[Region]]</f>
        <v>Read-Access Geo Redundant Storage Standard IO - Table/Queue - Tier 5B14</v>
      </c>
      <c r="B18057" s="775">
        <v>14</v>
      </c>
      <c r="C18057" s="775" t="s">
        <v>764</v>
      </c>
      <c r="D18057" s="775" t="s">
        <v>175</v>
      </c>
      <c r="E18057" s="775">
        <v>9.375E-2</v>
      </c>
      <c r="F18057" s="775" t="s">
        <v>885</v>
      </c>
      <c r="G18057" s="775" t="s">
        <v>2745</v>
      </c>
      <c r="H18057" s="775" t="s">
        <v>2746</v>
      </c>
      <c r="I18057" s="775" t="s">
        <v>4716</v>
      </c>
    </row>
    <row r="18058" spans="1:9">
      <c r="A18058" s="775" t="str">
        <f>Table_wabobpsvr_AzureCalc_AzureCalcRateCard[[#This Row],[ServiceName]]&amp;Table_wabobpsvr_AzureCalc_AzureCalcRateCard[[#This Row],[Price_Level]]&amp;Table_wabobpsvr_AzureCalc_AzureCalcRateCard[[#This Row],[Region]]</f>
        <v>Read-Access Geo Redundant Storage Standard IO - Table/Queue - Tier 5C14</v>
      </c>
      <c r="B18058" s="775">
        <v>14</v>
      </c>
      <c r="C18058" s="775" t="s">
        <v>764</v>
      </c>
      <c r="D18058" s="775" t="s">
        <v>177</v>
      </c>
      <c r="E18058" s="775">
        <v>9.375E-2</v>
      </c>
      <c r="F18058" s="775" t="s">
        <v>885</v>
      </c>
      <c r="G18058" s="775" t="s">
        <v>2745</v>
      </c>
      <c r="H18058" s="775" t="s">
        <v>2746</v>
      </c>
      <c r="I18058" s="775" t="s">
        <v>4716</v>
      </c>
    </row>
    <row r="18059" spans="1:9">
      <c r="A18059" s="775" t="str">
        <f>Table_wabobpsvr_AzureCalc_AzureCalcRateCard[[#This Row],[ServiceName]]&amp;Table_wabobpsvr_AzureCalc_AzureCalcRateCard[[#This Row],[Price_Level]]&amp;Table_wabobpsvr_AzureCalc_AzureCalcRateCard[[#This Row],[Region]]</f>
        <v>Read-Access Geo Redundant Storage Standard IO - Table/Queue - Tier 5D14</v>
      </c>
      <c r="B18059" s="775">
        <v>14</v>
      </c>
      <c r="C18059" s="775" t="s">
        <v>764</v>
      </c>
      <c r="D18059" s="775" t="s">
        <v>176</v>
      </c>
      <c r="E18059" s="775">
        <v>9.375E-2</v>
      </c>
      <c r="F18059" s="775" t="s">
        <v>885</v>
      </c>
      <c r="G18059" s="775" t="s">
        <v>2745</v>
      </c>
      <c r="H18059" s="775" t="s">
        <v>2746</v>
      </c>
      <c r="I18059" s="775" t="s">
        <v>4716</v>
      </c>
    </row>
    <row r="18060" spans="1:9">
      <c r="A18060" s="775" t="str">
        <f>Table_wabobpsvr_AzureCalc_AzureCalcRateCard[[#This Row],[ServiceName]]&amp;Table_wabobpsvr_AzureCalc_AzureCalcRateCard[[#This Row],[Price_Level]]&amp;Table_wabobpsvr_AzureCalc_AzureCalcRateCard[[#This Row],[Region]]</f>
        <v>Read-Access Geo Redundant Storage Standard IO - Table/Queue - Tier 6MOSP14</v>
      </c>
      <c r="B18060" s="775">
        <v>14</v>
      </c>
      <c r="C18060" s="775" t="s">
        <v>764</v>
      </c>
      <c r="D18060" s="775" t="s">
        <v>606</v>
      </c>
      <c r="E18060" s="775">
        <v>999999</v>
      </c>
      <c r="F18060" s="775" t="s">
        <v>886</v>
      </c>
      <c r="G18060" s="775" t="s">
        <v>4235</v>
      </c>
      <c r="H18060" s="775" t="s">
        <v>4235</v>
      </c>
      <c r="I18060" s="775" t="s">
        <v>4716</v>
      </c>
    </row>
    <row r="18061" spans="1:9">
      <c r="A18061" s="775" t="str">
        <f>Table_wabobpsvr_AzureCalc_AzureCalcRateCard[[#This Row],[ServiceName]]&amp;Table_wabobpsvr_AzureCalc_AzureCalcRateCard[[#This Row],[Price_Level]]&amp;Table_wabobpsvr_AzureCalc_AzureCalcRateCard[[#This Row],[Region]]</f>
        <v>Read-Access Geo Redundant Storage Standard IO - Table/Queue - Tier 6A14</v>
      </c>
      <c r="B18061" s="775">
        <v>14</v>
      </c>
      <c r="C18061" s="775" t="s">
        <v>764</v>
      </c>
      <c r="D18061" s="775" t="s">
        <v>174</v>
      </c>
      <c r="E18061" s="775">
        <v>9.375E-2</v>
      </c>
      <c r="F18061" s="775" t="s">
        <v>886</v>
      </c>
      <c r="G18061" s="775" t="s">
        <v>2745</v>
      </c>
      <c r="H18061" s="775" t="s">
        <v>2746</v>
      </c>
      <c r="I18061" s="775" t="s">
        <v>4716</v>
      </c>
    </row>
    <row r="18062" spans="1:9">
      <c r="A18062" s="775" t="str">
        <f>Table_wabobpsvr_AzureCalc_AzureCalcRateCard[[#This Row],[ServiceName]]&amp;Table_wabobpsvr_AzureCalc_AzureCalcRateCard[[#This Row],[Price_Level]]&amp;Table_wabobpsvr_AzureCalc_AzureCalcRateCard[[#This Row],[Region]]</f>
        <v>Read-Access Geo Redundant Storage Standard IO - Table/Queue - Tier 6B14</v>
      </c>
      <c r="B18062" s="775">
        <v>14</v>
      </c>
      <c r="C18062" s="775" t="s">
        <v>764</v>
      </c>
      <c r="D18062" s="775" t="s">
        <v>175</v>
      </c>
      <c r="E18062" s="775">
        <v>9.375E-2</v>
      </c>
      <c r="F18062" s="775" t="s">
        <v>886</v>
      </c>
      <c r="G18062" s="775" t="s">
        <v>2745</v>
      </c>
      <c r="H18062" s="775" t="s">
        <v>2746</v>
      </c>
      <c r="I18062" s="775" t="s">
        <v>4716</v>
      </c>
    </row>
    <row r="18063" spans="1:9">
      <c r="A18063" s="775" t="str">
        <f>Table_wabobpsvr_AzureCalc_AzureCalcRateCard[[#This Row],[ServiceName]]&amp;Table_wabobpsvr_AzureCalc_AzureCalcRateCard[[#This Row],[Price_Level]]&amp;Table_wabobpsvr_AzureCalc_AzureCalcRateCard[[#This Row],[Region]]</f>
        <v>Read-Access Geo Redundant Storage Standard IO - Table/Queue - Tier 6C14</v>
      </c>
      <c r="B18063" s="775">
        <v>14</v>
      </c>
      <c r="C18063" s="775" t="s">
        <v>764</v>
      </c>
      <c r="D18063" s="775" t="s">
        <v>177</v>
      </c>
      <c r="E18063" s="775">
        <v>9.375E-2</v>
      </c>
      <c r="F18063" s="775" t="s">
        <v>886</v>
      </c>
      <c r="G18063" s="775" t="s">
        <v>2745</v>
      </c>
      <c r="H18063" s="775" t="s">
        <v>2746</v>
      </c>
      <c r="I18063" s="775" t="s">
        <v>4716</v>
      </c>
    </row>
    <row r="18064" spans="1:9">
      <c r="A18064" s="775" t="str">
        <f>Table_wabobpsvr_AzureCalc_AzureCalcRateCard[[#This Row],[ServiceName]]&amp;Table_wabobpsvr_AzureCalc_AzureCalcRateCard[[#This Row],[Price_Level]]&amp;Table_wabobpsvr_AzureCalc_AzureCalcRateCard[[#This Row],[Region]]</f>
        <v>Read-Access Geo Redundant Storage Standard IO - Table/Queue - Tier 6D14</v>
      </c>
      <c r="B18064" s="775">
        <v>14</v>
      </c>
      <c r="C18064" s="775" t="s">
        <v>764</v>
      </c>
      <c r="D18064" s="775" t="s">
        <v>176</v>
      </c>
      <c r="E18064" s="775">
        <v>9.375E-2</v>
      </c>
      <c r="F18064" s="775" t="s">
        <v>886</v>
      </c>
      <c r="G18064" s="775" t="s">
        <v>2745</v>
      </c>
      <c r="H18064" s="775" t="s">
        <v>2746</v>
      </c>
      <c r="I18064" s="775" t="s">
        <v>4716</v>
      </c>
    </row>
    <row r="18065" spans="1:9">
      <c r="A18065" s="775" t="str">
        <f>Table_wabobpsvr_AzureCalc_AzureCalcRateCard[[#This Row],[ServiceName]]&amp;Table_wabobpsvr_AzureCalc_AzureCalcRateCard[[#This Row],[Price_Level]]&amp;Table_wabobpsvr_AzureCalc_AzureCalcRateCard[[#This Row],[Region]]</f>
        <v>Zone Redundant Storage Standard IO - Block Blob - Tier 6MOSP14</v>
      </c>
      <c r="B18065" s="775">
        <v>14</v>
      </c>
      <c r="C18065" s="775" t="s">
        <v>764</v>
      </c>
      <c r="D18065" s="775" t="s">
        <v>606</v>
      </c>
      <c r="E18065" s="775">
        <v>999999</v>
      </c>
      <c r="F18065" s="775" t="s">
        <v>984</v>
      </c>
      <c r="G18065" s="775" t="s">
        <v>4235</v>
      </c>
      <c r="H18065" s="775" t="s">
        <v>4235</v>
      </c>
      <c r="I18065" s="775" t="s">
        <v>4717</v>
      </c>
    </row>
    <row r="18066" spans="1:9">
      <c r="A18066" s="775" t="str">
        <f>Table_wabobpsvr_AzureCalc_AzureCalcRateCard[[#This Row],[ServiceName]]&amp;Table_wabobpsvr_AzureCalc_AzureCalcRateCard[[#This Row],[Price_Level]]&amp;Table_wabobpsvr_AzureCalc_AzureCalcRateCard[[#This Row],[Region]]</f>
        <v>Zone Redundant Storage Standard IO - Block Blob - Tier 6A14</v>
      </c>
      <c r="B18066" s="775">
        <v>14</v>
      </c>
      <c r="C18066" s="775" t="s">
        <v>764</v>
      </c>
      <c r="D18066" s="775" t="s">
        <v>174</v>
      </c>
      <c r="E18066" s="775">
        <v>3.6400000000000002E-2</v>
      </c>
      <c r="F18066" s="775" t="s">
        <v>984</v>
      </c>
      <c r="G18066" s="775" t="s">
        <v>2453</v>
      </c>
      <c r="H18066" s="775" t="s">
        <v>2454</v>
      </c>
      <c r="I18066" s="775" t="s">
        <v>4717</v>
      </c>
    </row>
    <row r="18067" spans="1:9">
      <c r="A18067" s="775" t="str">
        <f>Table_wabobpsvr_AzureCalc_AzureCalcRateCard[[#This Row],[ServiceName]]&amp;Table_wabobpsvr_AzureCalc_AzureCalcRateCard[[#This Row],[Price_Level]]&amp;Table_wabobpsvr_AzureCalc_AzureCalcRateCard[[#This Row],[Region]]</f>
        <v>Zone Redundant Storage Standard IO - Block Blob - Tier 6B14</v>
      </c>
      <c r="B18067" s="775">
        <v>14</v>
      </c>
      <c r="C18067" s="775" t="s">
        <v>764</v>
      </c>
      <c r="D18067" s="775" t="s">
        <v>175</v>
      </c>
      <c r="E18067" s="775">
        <v>3.6400000000000002E-2</v>
      </c>
      <c r="F18067" s="775" t="s">
        <v>984</v>
      </c>
      <c r="G18067" s="775" t="s">
        <v>2453</v>
      </c>
      <c r="H18067" s="775" t="s">
        <v>2454</v>
      </c>
      <c r="I18067" s="775" t="s">
        <v>4717</v>
      </c>
    </row>
    <row r="18068" spans="1:9">
      <c r="A18068" s="775" t="str">
        <f>Table_wabobpsvr_AzureCalc_AzureCalcRateCard[[#This Row],[ServiceName]]&amp;Table_wabobpsvr_AzureCalc_AzureCalcRateCard[[#This Row],[Price_Level]]&amp;Table_wabobpsvr_AzureCalc_AzureCalcRateCard[[#This Row],[Region]]</f>
        <v>Zone Redundant Storage Standard IO - Block Blob - Tier 6C14</v>
      </c>
      <c r="B18068" s="775">
        <v>14</v>
      </c>
      <c r="C18068" s="775" t="s">
        <v>764</v>
      </c>
      <c r="D18068" s="775" t="s">
        <v>177</v>
      </c>
      <c r="E18068" s="775">
        <v>3.6400000000000002E-2</v>
      </c>
      <c r="F18068" s="775" t="s">
        <v>984</v>
      </c>
      <c r="G18068" s="775" t="s">
        <v>2453</v>
      </c>
      <c r="H18068" s="775" t="s">
        <v>2454</v>
      </c>
      <c r="I18068" s="775" t="s">
        <v>4717</v>
      </c>
    </row>
    <row r="18069" spans="1:9">
      <c r="A18069" s="775" t="str">
        <f>Table_wabobpsvr_AzureCalc_AzureCalcRateCard[[#This Row],[ServiceName]]&amp;Table_wabobpsvr_AzureCalc_AzureCalcRateCard[[#This Row],[Price_Level]]&amp;Table_wabobpsvr_AzureCalc_AzureCalcRateCard[[#This Row],[Region]]</f>
        <v>Zone Redundant Storage Standard IO - Block Blob - Tier 6D14</v>
      </c>
      <c r="B18069" s="775">
        <v>14</v>
      </c>
      <c r="C18069" s="775" t="s">
        <v>764</v>
      </c>
      <c r="D18069" s="775" t="s">
        <v>176</v>
      </c>
      <c r="E18069" s="775">
        <v>3.6400000000000002E-2</v>
      </c>
      <c r="F18069" s="775" t="s">
        <v>984</v>
      </c>
      <c r="G18069" s="775" t="s">
        <v>2453</v>
      </c>
      <c r="H18069" s="775" t="s">
        <v>2454</v>
      </c>
      <c r="I18069" s="775" t="s">
        <v>4717</v>
      </c>
    </row>
    <row r="18070" spans="1:9">
      <c r="A18070" s="775" t="str">
        <f>Table_wabobpsvr_AzureCalc_AzureCalcRateCard[[#This Row],[ServiceName]]&amp;Table_wabobpsvr_AzureCalc_AzureCalcRateCard[[#This Row],[Price_Level]]&amp;Table_wabobpsvr_AzureCalc_AzureCalcRateCard[[#This Row],[Region]]</f>
        <v>A0 VM (Non-Windows)MOSP14</v>
      </c>
      <c r="B18070" s="775">
        <v>14</v>
      </c>
      <c r="C18070" s="775" t="s">
        <v>680</v>
      </c>
      <c r="D18070" s="775" t="s">
        <v>606</v>
      </c>
      <c r="E18070" s="775">
        <v>999999</v>
      </c>
      <c r="F18070" s="775" t="s">
        <v>704</v>
      </c>
      <c r="G18070" s="775" t="s">
        <v>4235</v>
      </c>
      <c r="H18070" s="775" t="s">
        <v>4235</v>
      </c>
      <c r="I18070" s="775" t="s">
        <v>4718</v>
      </c>
    </row>
    <row r="18071" spans="1:9">
      <c r="A18071" s="775" t="str">
        <f>Table_wabobpsvr_AzureCalc_AzureCalcRateCard[[#This Row],[ServiceName]]&amp;Table_wabobpsvr_AzureCalc_AzureCalcRateCard[[#This Row],[Price_Level]]&amp;Table_wabobpsvr_AzureCalc_AzureCalcRateCard[[#This Row],[Region]]</f>
        <v>A0 VM (Non-Windows)A14</v>
      </c>
      <c r="B18071" s="775">
        <v>14</v>
      </c>
      <c r="C18071" s="775" t="s">
        <v>680</v>
      </c>
      <c r="D18071" s="775" t="s">
        <v>174</v>
      </c>
      <c r="E18071" s="775">
        <v>1.746E-2</v>
      </c>
      <c r="F18071" s="775" t="s">
        <v>704</v>
      </c>
      <c r="G18071" s="775" t="s">
        <v>2747</v>
      </c>
      <c r="H18071" s="775" t="s">
        <v>2748</v>
      </c>
      <c r="I18071" s="775" t="s">
        <v>4718</v>
      </c>
    </row>
    <row r="18072" spans="1:9">
      <c r="A18072" s="775" t="str">
        <f>Table_wabobpsvr_AzureCalc_AzureCalcRateCard[[#This Row],[ServiceName]]&amp;Table_wabobpsvr_AzureCalc_AzureCalcRateCard[[#This Row],[Price_Level]]&amp;Table_wabobpsvr_AzureCalc_AzureCalcRateCard[[#This Row],[Region]]</f>
        <v>A0 VM (Non-Windows)B14</v>
      </c>
      <c r="B18072" s="775">
        <v>14</v>
      </c>
      <c r="C18072" s="775" t="s">
        <v>680</v>
      </c>
      <c r="D18072" s="775" t="s">
        <v>175</v>
      </c>
      <c r="E18072" s="775">
        <v>1.6920000000000001E-2</v>
      </c>
      <c r="F18072" s="775" t="s">
        <v>704</v>
      </c>
      <c r="G18072" s="775" t="s">
        <v>2747</v>
      </c>
      <c r="H18072" s="775" t="s">
        <v>2748</v>
      </c>
      <c r="I18072" s="775" t="s">
        <v>4718</v>
      </c>
    </row>
    <row r="18073" spans="1:9">
      <c r="A18073" s="775" t="str">
        <f>Table_wabobpsvr_AzureCalc_AzureCalcRateCard[[#This Row],[ServiceName]]&amp;Table_wabobpsvr_AzureCalc_AzureCalcRateCard[[#This Row],[Price_Level]]&amp;Table_wabobpsvr_AzureCalc_AzureCalcRateCard[[#This Row],[Region]]</f>
        <v>A0 VM (Non-Windows)C14</v>
      </c>
      <c r="B18073" s="775">
        <v>14</v>
      </c>
      <c r="C18073" s="775" t="s">
        <v>680</v>
      </c>
      <c r="D18073" s="775" t="s">
        <v>177</v>
      </c>
      <c r="E18073" s="775">
        <v>1.6379999999999999E-2</v>
      </c>
      <c r="F18073" s="775" t="s">
        <v>704</v>
      </c>
      <c r="G18073" s="775" t="s">
        <v>2747</v>
      </c>
      <c r="H18073" s="775" t="s">
        <v>2748</v>
      </c>
      <c r="I18073" s="775" t="s">
        <v>4718</v>
      </c>
    </row>
    <row r="18074" spans="1:9">
      <c r="A18074" s="775" t="str">
        <f>Table_wabobpsvr_AzureCalc_AzureCalcRateCard[[#This Row],[ServiceName]]&amp;Table_wabobpsvr_AzureCalc_AzureCalcRateCard[[#This Row],[Price_Level]]&amp;Table_wabobpsvr_AzureCalc_AzureCalcRateCard[[#This Row],[Region]]</f>
        <v>A0 VM (Non-Windows)D14</v>
      </c>
      <c r="B18074" s="775">
        <v>14</v>
      </c>
      <c r="C18074" s="775" t="s">
        <v>680</v>
      </c>
      <c r="D18074" s="775" t="s">
        <v>176</v>
      </c>
      <c r="E18074" s="775">
        <v>1.584E-2</v>
      </c>
      <c r="F18074" s="775" t="s">
        <v>704</v>
      </c>
      <c r="G18074" s="775" t="s">
        <v>2747</v>
      </c>
      <c r="H18074" s="775" t="s">
        <v>2748</v>
      </c>
      <c r="I18074" s="775" t="s">
        <v>4718</v>
      </c>
    </row>
    <row r="18075" spans="1:9">
      <c r="A18075" s="775" t="str">
        <f>Table_wabobpsvr_AzureCalc_AzureCalcRateCard[[#This Row],[ServiceName]]&amp;Table_wabobpsvr_AzureCalc_AzureCalcRateCard[[#This Row],[Price_Level]]&amp;Table_wabobpsvr_AzureCalc_AzureCalcRateCard[[#This Row],[Region]]</f>
        <v>A0 VM (Windows)MOSP14</v>
      </c>
      <c r="B18075" s="775">
        <v>14</v>
      </c>
      <c r="C18075" s="775" t="s">
        <v>680</v>
      </c>
      <c r="D18075" s="775" t="s">
        <v>606</v>
      </c>
      <c r="E18075" s="775">
        <v>999999</v>
      </c>
      <c r="F18075" s="775" t="s">
        <v>705</v>
      </c>
      <c r="G18075" s="775" t="s">
        <v>4235</v>
      </c>
      <c r="H18075" s="775" t="s">
        <v>4235</v>
      </c>
      <c r="I18075" s="775" t="s">
        <v>4719</v>
      </c>
    </row>
    <row r="18076" spans="1:9">
      <c r="A18076" s="775" t="str">
        <f>Table_wabobpsvr_AzureCalc_AzureCalcRateCard[[#This Row],[ServiceName]]&amp;Table_wabobpsvr_AzureCalc_AzureCalcRateCard[[#This Row],[Price_Level]]&amp;Table_wabobpsvr_AzureCalc_AzureCalcRateCard[[#This Row],[Region]]</f>
        <v>A0 VM (Windows)A14</v>
      </c>
      <c r="B18076" s="775">
        <v>14</v>
      </c>
      <c r="C18076" s="775" t="s">
        <v>680</v>
      </c>
      <c r="D18076" s="775" t="s">
        <v>174</v>
      </c>
      <c r="E18076" s="775">
        <v>1.746E-2</v>
      </c>
      <c r="F18076" s="775" t="s">
        <v>705</v>
      </c>
      <c r="G18076" s="775" t="s">
        <v>2749</v>
      </c>
      <c r="H18076" s="775" t="s">
        <v>2750</v>
      </c>
      <c r="I18076" s="775" t="s">
        <v>4719</v>
      </c>
    </row>
    <row r="18077" spans="1:9">
      <c r="A18077" s="775" t="str">
        <f>Table_wabobpsvr_AzureCalc_AzureCalcRateCard[[#This Row],[ServiceName]]&amp;Table_wabobpsvr_AzureCalc_AzureCalcRateCard[[#This Row],[Price_Level]]&amp;Table_wabobpsvr_AzureCalc_AzureCalcRateCard[[#This Row],[Region]]</f>
        <v>A0 VM (Windows)B14</v>
      </c>
      <c r="B18077" s="775">
        <v>14</v>
      </c>
      <c r="C18077" s="775" t="s">
        <v>680</v>
      </c>
      <c r="D18077" s="775" t="s">
        <v>175</v>
      </c>
      <c r="E18077" s="775">
        <v>1.6920000000000001E-2</v>
      </c>
      <c r="F18077" s="775" t="s">
        <v>705</v>
      </c>
      <c r="G18077" s="775" t="s">
        <v>2749</v>
      </c>
      <c r="H18077" s="775" t="s">
        <v>2750</v>
      </c>
      <c r="I18077" s="775" t="s">
        <v>4719</v>
      </c>
    </row>
    <row r="18078" spans="1:9">
      <c r="A18078" s="775" t="str">
        <f>Table_wabobpsvr_AzureCalc_AzureCalcRateCard[[#This Row],[ServiceName]]&amp;Table_wabobpsvr_AzureCalc_AzureCalcRateCard[[#This Row],[Price_Level]]&amp;Table_wabobpsvr_AzureCalc_AzureCalcRateCard[[#This Row],[Region]]</f>
        <v>A0 VM (Windows)C14</v>
      </c>
      <c r="B18078" s="775">
        <v>14</v>
      </c>
      <c r="C18078" s="775" t="s">
        <v>680</v>
      </c>
      <c r="D18078" s="775" t="s">
        <v>177</v>
      </c>
      <c r="E18078" s="775">
        <v>1.6379999999999999E-2</v>
      </c>
      <c r="F18078" s="775" t="s">
        <v>705</v>
      </c>
      <c r="G18078" s="775" t="s">
        <v>2749</v>
      </c>
      <c r="H18078" s="775" t="s">
        <v>2750</v>
      </c>
      <c r="I18078" s="775" t="s">
        <v>4719</v>
      </c>
    </row>
    <row r="18079" spans="1:9">
      <c r="A18079" s="775" t="str">
        <f>Table_wabobpsvr_AzureCalc_AzureCalcRateCard[[#This Row],[ServiceName]]&amp;Table_wabobpsvr_AzureCalc_AzureCalcRateCard[[#This Row],[Price_Level]]&amp;Table_wabobpsvr_AzureCalc_AzureCalcRateCard[[#This Row],[Region]]</f>
        <v>A0 VM (Windows)D14</v>
      </c>
      <c r="B18079" s="775">
        <v>14</v>
      </c>
      <c r="C18079" s="775" t="s">
        <v>680</v>
      </c>
      <c r="D18079" s="775" t="s">
        <v>176</v>
      </c>
      <c r="E18079" s="775">
        <v>1.584E-2</v>
      </c>
      <c r="F18079" s="775" t="s">
        <v>705</v>
      </c>
      <c r="G18079" s="775" t="s">
        <v>2749</v>
      </c>
      <c r="H18079" s="775" t="s">
        <v>2750</v>
      </c>
      <c r="I18079" s="775" t="s">
        <v>4719</v>
      </c>
    </row>
    <row r="18080" spans="1:9">
      <c r="A18080" s="775" t="str">
        <f>Table_wabobpsvr_AzureCalc_AzureCalcRateCard[[#This Row],[ServiceName]]&amp;Table_wabobpsvr_AzureCalc_AzureCalcRateCard[[#This Row],[Price_Level]]&amp;Table_wabobpsvr_AzureCalc_AzureCalcRateCard[[#This Row],[Region]]</f>
        <v>A1 VM (Non-Windows)MOSP14</v>
      </c>
      <c r="B18080" s="775">
        <v>14</v>
      </c>
      <c r="C18080" s="775" t="s">
        <v>680</v>
      </c>
      <c r="D18080" s="775" t="s">
        <v>606</v>
      </c>
      <c r="E18080" s="775">
        <v>999999</v>
      </c>
      <c r="F18080" s="775" t="s">
        <v>682</v>
      </c>
      <c r="G18080" s="775" t="s">
        <v>4235</v>
      </c>
      <c r="H18080" s="775" t="s">
        <v>4235</v>
      </c>
      <c r="I18080" s="775" t="s">
        <v>4720</v>
      </c>
    </row>
    <row r="18081" spans="1:9">
      <c r="A18081" s="775" t="str">
        <f>Table_wabobpsvr_AzureCalc_AzureCalcRateCard[[#This Row],[ServiceName]]&amp;Table_wabobpsvr_AzureCalc_AzureCalcRateCard[[#This Row],[Price_Level]]&amp;Table_wabobpsvr_AzureCalc_AzureCalcRateCard[[#This Row],[Region]]</f>
        <v>A1 VM (Non-Windows)A14</v>
      </c>
      <c r="B18081" s="775">
        <v>14</v>
      </c>
      <c r="C18081" s="775" t="s">
        <v>680</v>
      </c>
      <c r="D18081" s="775" t="s">
        <v>174</v>
      </c>
      <c r="E18081" s="775">
        <v>5.3350000000000002E-2</v>
      </c>
      <c r="F18081" s="775" t="s">
        <v>682</v>
      </c>
      <c r="G18081" s="775" t="s">
        <v>2751</v>
      </c>
      <c r="H18081" s="775" t="s">
        <v>2752</v>
      </c>
      <c r="I18081" s="775" t="s">
        <v>4720</v>
      </c>
    </row>
    <row r="18082" spans="1:9">
      <c r="A18082" s="775" t="str">
        <f>Table_wabobpsvr_AzureCalc_AzureCalcRateCard[[#This Row],[ServiceName]]&amp;Table_wabobpsvr_AzureCalc_AzureCalcRateCard[[#This Row],[Price_Level]]&amp;Table_wabobpsvr_AzureCalc_AzureCalcRateCard[[#This Row],[Region]]</f>
        <v>A1 VM (Non-Windows)B14</v>
      </c>
      <c r="B18082" s="775">
        <v>14</v>
      </c>
      <c r="C18082" s="775" t="s">
        <v>680</v>
      </c>
      <c r="D18082" s="775" t="s">
        <v>175</v>
      </c>
      <c r="E18082" s="775">
        <v>5.1700000000000003E-2</v>
      </c>
      <c r="F18082" s="775" t="s">
        <v>682</v>
      </c>
      <c r="G18082" s="775" t="s">
        <v>2751</v>
      </c>
      <c r="H18082" s="775" t="s">
        <v>2752</v>
      </c>
      <c r="I18082" s="775" t="s">
        <v>4720</v>
      </c>
    </row>
    <row r="18083" spans="1:9">
      <c r="A18083" s="775" t="str">
        <f>Table_wabobpsvr_AzureCalc_AzureCalcRateCard[[#This Row],[ServiceName]]&amp;Table_wabobpsvr_AzureCalc_AzureCalcRateCard[[#This Row],[Price_Level]]&amp;Table_wabobpsvr_AzureCalc_AzureCalcRateCard[[#This Row],[Region]]</f>
        <v>A1 VM (Non-Windows)C14</v>
      </c>
      <c r="B18083" s="775">
        <v>14</v>
      </c>
      <c r="C18083" s="775" t="s">
        <v>680</v>
      </c>
      <c r="D18083" s="775" t="s">
        <v>177</v>
      </c>
      <c r="E18083" s="775">
        <v>5.0049999999999997E-2</v>
      </c>
      <c r="F18083" s="775" t="s">
        <v>682</v>
      </c>
      <c r="G18083" s="775" t="s">
        <v>2751</v>
      </c>
      <c r="H18083" s="775" t="s">
        <v>2752</v>
      </c>
      <c r="I18083" s="775" t="s">
        <v>4720</v>
      </c>
    </row>
    <row r="18084" spans="1:9">
      <c r="A18084" s="775" t="str">
        <f>Table_wabobpsvr_AzureCalc_AzureCalcRateCard[[#This Row],[ServiceName]]&amp;Table_wabobpsvr_AzureCalc_AzureCalcRateCard[[#This Row],[Price_Level]]&amp;Table_wabobpsvr_AzureCalc_AzureCalcRateCard[[#This Row],[Region]]</f>
        <v>A1 VM (Non-Windows)D14</v>
      </c>
      <c r="B18084" s="775">
        <v>14</v>
      </c>
      <c r="C18084" s="775" t="s">
        <v>680</v>
      </c>
      <c r="D18084" s="775" t="s">
        <v>176</v>
      </c>
      <c r="E18084" s="775">
        <v>4.8399999999999999E-2</v>
      </c>
      <c r="F18084" s="775" t="s">
        <v>682</v>
      </c>
      <c r="G18084" s="775" t="s">
        <v>2751</v>
      </c>
      <c r="H18084" s="775" t="s">
        <v>2752</v>
      </c>
      <c r="I18084" s="775" t="s">
        <v>4720</v>
      </c>
    </row>
    <row r="18085" spans="1:9">
      <c r="A18085" s="775" t="str">
        <f>Table_wabobpsvr_AzureCalc_AzureCalcRateCard[[#This Row],[ServiceName]]&amp;Table_wabobpsvr_AzureCalc_AzureCalcRateCard[[#This Row],[Price_Level]]&amp;Table_wabobpsvr_AzureCalc_AzureCalcRateCard[[#This Row],[Region]]</f>
        <v>A1 VM (Windows)MOSP14</v>
      </c>
      <c r="B18085" s="775">
        <v>14</v>
      </c>
      <c r="C18085" s="775" t="s">
        <v>680</v>
      </c>
      <c r="D18085" s="775" t="s">
        <v>606</v>
      </c>
      <c r="E18085" s="775">
        <v>999999</v>
      </c>
      <c r="F18085" s="775" t="s">
        <v>687</v>
      </c>
      <c r="G18085" s="775" t="s">
        <v>4235</v>
      </c>
      <c r="H18085" s="775" t="s">
        <v>4235</v>
      </c>
      <c r="I18085" s="775" t="s">
        <v>4721</v>
      </c>
    </row>
    <row r="18086" spans="1:9">
      <c r="A18086" s="775" t="str">
        <f>Table_wabobpsvr_AzureCalc_AzureCalcRateCard[[#This Row],[ServiceName]]&amp;Table_wabobpsvr_AzureCalc_AzureCalcRateCard[[#This Row],[Price_Level]]&amp;Table_wabobpsvr_AzureCalc_AzureCalcRateCard[[#This Row],[Region]]</f>
        <v>A1 VM (Windows)A14</v>
      </c>
      <c r="B18086" s="775">
        <v>14</v>
      </c>
      <c r="C18086" s="775" t="s">
        <v>680</v>
      </c>
      <c r="D18086" s="775" t="s">
        <v>174</v>
      </c>
      <c r="E18086" s="775">
        <v>8.0509999999999998E-2</v>
      </c>
      <c r="F18086" s="775" t="s">
        <v>687</v>
      </c>
      <c r="G18086" s="775" t="s">
        <v>2753</v>
      </c>
      <c r="H18086" s="775" t="s">
        <v>2754</v>
      </c>
      <c r="I18086" s="775" t="s">
        <v>4721</v>
      </c>
    </row>
    <row r="18087" spans="1:9">
      <c r="A18087" s="775" t="str">
        <f>Table_wabobpsvr_AzureCalc_AzureCalcRateCard[[#This Row],[ServiceName]]&amp;Table_wabobpsvr_AzureCalc_AzureCalcRateCard[[#This Row],[Price_Level]]&amp;Table_wabobpsvr_AzureCalc_AzureCalcRateCard[[#This Row],[Region]]</f>
        <v>A1 VM (Windows)B14</v>
      </c>
      <c r="B18087" s="775">
        <v>14</v>
      </c>
      <c r="C18087" s="775" t="s">
        <v>680</v>
      </c>
      <c r="D18087" s="775" t="s">
        <v>175</v>
      </c>
      <c r="E18087" s="775">
        <v>7.8020000000000006E-2</v>
      </c>
      <c r="F18087" s="775" t="s">
        <v>687</v>
      </c>
      <c r="G18087" s="775" t="s">
        <v>2753</v>
      </c>
      <c r="H18087" s="775" t="s">
        <v>2754</v>
      </c>
      <c r="I18087" s="775" t="s">
        <v>4721</v>
      </c>
    </row>
    <row r="18088" spans="1:9">
      <c r="A18088" s="775" t="str">
        <f>Table_wabobpsvr_AzureCalc_AzureCalcRateCard[[#This Row],[ServiceName]]&amp;Table_wabobpsvr_AzureCalc_AzureCalcRateCard[[#This Row],[Price_Level]]&amp;Table_wabobpsvr_AzureCalc_AzureCalcRateCard[[#This Row],[Region]]</f>
        <v>A1 VM (Windows)C14</v>
      </c>
      <c r="B18088" s="775">
        <v>14</v>
      </c>
      <c r="C18088" s="775" t="s">
        <v>680</v>
      </c>
      <c r="D18088" s="775" t="s">
        <v>177</v>
      </c>
      <c r="E18088" s="775">
        <v>7.553E-2</v>
      </c>
      <c r="F18088" s="775" t="s">
        <v>687</v>
      </c>
      <c r="G18088" s="775" t="s">
        <v>2753</v>
      </c>
      <c r="H18088" s="775" t="s">
        <v>2754</v>
      </c>
      <c r="I18088" s="775" t="s">
        <v>4721</v>
      </c>
    </row>
    <row r="18089" spans="1:9">
      <c r="A18089" s="775" t="str">
        <f>Table_wabobpsvr_AzureCalc_AzureCalcRateCard[[#This Row],[ServiceName]]&amp;Table_wabobpsvr_AzureCalc_AzureCalcRateCard[[#This Row],[Price_Level]]&amp;Table_wabobpsvr_AzureCalc_AzureCalcRateCard[[#This Row],[Region]]</f>
        <v>A1 VM (Windows)D14</v>
      </c>
      <c r="B18089" s="775">
        <v>14</v>
      </c>
      <c r="C18089" s="775" t="s">
        <v>680</v>
      </c>
      <c r="D18089" s="775" t="s">
        <v>176</v>
      </c>
      <c r="E18089" s="775">
        <v>7.3039999999999994E-2</v>
      </c>
      <c r="F18089" s="775" t="s">
        <v>687</v>
      </c>
      <c r="G18089" s="775" t="s">
        <v>2753</v>
      </c>
      <c r="H18089" s="775" t="s">
        <v>2754</v>
      </c>
      <c r="I18089" s="775" t="s">
        <v>4721</v>
      </c>
    </row>
    <row r="18090" spans="1:9">
      <c r="A18090" s="775" t="str">
        <f>Table_wabobpsvr_AzureCalc_AzureCalcRateCard[[#This Row],[ServiceName]]&amp;Table_wabobpsvr_AzureCalc_AzureCalcRateCard[[#This Row],[Price_Level]]&amp;Table_wabobpsvr_AzureCalc_AzureCalcRateCard[[#This Row],[Region]]</f>
        <v>A5 VM (Non-Windows)MOSP14</v>
      </c>
      <c r="B18090" s="775">
        <v>14</v>
      </c>
      <c r="C18090" s="775" t="s">
        <v>680</v>
      </c>
      <c r="D18090" s="775" t="s">
        <v>606</v>
      </c>
      <c r="E18090" s="775">
        <v>999999</v>
      </c>
      <c r="F18090" s="775" t="s">
        <v>689</v>
      </c>
      <c r="G18090" s="775" t="s">
        <v>4235</v>
      </c>
      <c r="H18090" s="775" t="s">
        <v>4235</v>
      </c>
      <c r="I18090" s="775" t="s">
        <v>4722</v>
      </c>
    </row>
    <row r="18091" spans="1:9">
      <c r="A18091" s="775" t="str">
        <f>Table_wabobpsvr_AzureCalc_AzureCalcRateCard[[#This Row],[ServiceName]]&amp;Table_wabobpsvr_AzureCalc_AzureCalcRateCard[[#This Row],[Price_Level]]&amp;Table_wabobpsvr_AzureCalc_AzureCalcRateCard[[#This Row],[Region]]</f>
        <v>A5 VM (Non-Windows)A14</v>
      </c>
      <c r="B18091" s="775">
        <v>14</v>
      </c>
      <c r="C18091" s="775" t="s">
        <v>680</v>
      </c>
      <c r="D18091" s="775" t="s">
        <v>174</v>
      </c>
      <c r="E18091" s="775">
        <v>0.19400000000000001</v>
      </c>
      <c r="F18091" s="775" t="s">
        <v>689</v>
      </c>
      <c r="G18091" s="775" t="s">
        <v>2755</v>
      </c>
      <c r="H18091" s="775" t="s">
        <v>2756</v>
      </c>
      <c r="I18091" s="775" t="s">
        <v>4722</v>
      </c>
    </row>
    <row r="18092" spans="1:9">
      <c r="A18092" s="775" t="str">
        <f>Table_wabobpsvr_AzureCalc_AzureCalcRateCard[[#This Row],[ServiceName]]&amp;Table_wabobpsvr_AzureCalc_AzureCalcRateCard[[#This Row],[Price_Level]]&amp;Table_wabobpsvr_AzureCalc_AzureCalcRateCard[[#This Row],[Region]]</f>
        <v>A5 VM (Non-Windows)B14</v>
      </c>
      <c r="B18092" s="775">
        <v>14</v>
      </c>
      <c r="C18092" s="775" t="s">
        <v>680</v>
      </c>
      <c r="D18092" s="775" t="s">
        <v>175</v>
      </c>
      <c r="E18092" s="775">
        <v>0.188</v>
      </c>
      <c r="F18092" s="775" t="s">
        <v>689</v>
      </c>
      <c r="G18092" s="775" t="s">
        <v>2755</v>
      </c>
      <c r="H18092" s="775" t="s">
        <v>2756</v>
      </c>
      <c r="I18092" s="775" t="s">
        <v>4722</v>
      </c>
    </row>
    <row r="18093" spans="1:9">
      <c r="A18093" s="775" t="str">
        <f>Table_wabobpsvr_AzureCalc_AzureCalcRateCard[[#This Row],[ServiceName]]&amp;Table_wabobpsvr_AzureCalc_AzureCalcRateCard[[#This Row],[Price_Level]]&amp;Table_wabobpsvr_AzureCalc_AzureCalcRateCard[[#This Row],[Region]]</f>
        <v>A5 VM (Non-Windows)C14</v>
      </c>
      <c r="B18093" s="775">
        <v>14</v>
      </c>
      <c r="C18093" s="775" t="s">
        <v>680</v>
      </c>
      <c r="D18093" s="775" t="s">
        <v>177</v>
      </c>
      <c r="E18093" s="775">
        <v>0.182</v>
      </c>
      <c r="F18093" s="775" t="s">
        <v>689</v>
      </c>
      <c r="G18093" s="775" t="s">
        <v>2755</v>
      </c>
      <c r="H18093" s="775" t="s">
        <v>2756</v>
      </c>
      <c r="I18093" s="775" t="s">
        <v>4722</v>
      </c>
    </row>
    <row r="18094" spans="1:9">
      <c r="A18094" s="1039" t="str">
        <f>Table_wabobpsvr_AzureCalc_AzureCalcRateCard[[#This Row],[ServiceName]]&amp;Table_wabobpsvr_AzureCalc_AzureCalcRateCard[[#This Row],[Price_Level]]&amp;Table_wabobpsvr_AzureCalc_AzureCalcRateCard[[#This Row],[Region]]</f>
        <v>A5 VM (Non-Windows)D14</v>
      </c>
      <c r="B18094" s="1039">
        <v>14</v>
      </c>
      <c r="C18094" s="1039" t="s">
        <v>680</v>
      </c>
      <c r="D18094" s="1039" t="s">
        <v>176</v>
      </c>
      <c r="E18094" s="1039">
        <v>0.17599999999999999</v>
      </c>
      <c r="F18094" s="1039" t="s">
        <v>689</v>
      </c>
      <c r="G18094" s="775" t="s">
        <v>2755</v>
      </c>
      <c r="H18094" s="775" t="s">
        <v>2756</v>
      </c>
      <c r="I18094" s="775" t="s">
        <v>4722</v>
      </c>
    </row>
    <row r="18095" spans="1:9">
      <c r="A18095" s="1039" t="str">
        <f>Table_wabobpsvr_AzureCalc_AzureCalcRateCard[[#This Row],[ServiceName]]&amp;Table_wabobpsvr_AzureCalc_AzureCalcRateCard[[#This Row],[Price_Level]]&amp;Table_wabobpsvr_AzureCalc_AzureCalcRateCard[[#This Row],[Region]]</f>
        <v>A5 VM (Non-Windows)MOSP14</v>
      </c>
      <c r="B18095" s="1039">
        <v>14</v>
      </c>
      <c r="C18095" s="1039" t="s">
        <v>680</v>
      </c>
      <c r="D18095" s="1039" t="s">
        <v>606</v>
      </c>
      <c r="E18095" s="1039">
        <v>999999</v>
      </c>
      <c r="F18095" s="1039" t="s">
        <v>689</v>
      </c>
      <c r="G18095" s="775" t="s">
        <v>4235</v>
      </c>
      <c r="H18095" s="775" t="s">
        <v>4235</v>
      </c>
      <c r="I18095" s="775" t="s">
        <v>4722</v>
      </c>
    </row>
    <row r="18096" spans="1:9">
      <c r="A18096" s="1039" t="str">
        <f>Table_wabobpsvr_AzureCalc_AzureCalcRateCard[[#This Row],[ServiceName]]&amp;Table_wabobpsvr_AzureCalc_AzureCalcRateCard[[#This Row],[Price_Level]]&amp;Table_wabobpsvr_AzureCalc_AzureCalcRateCard[[#This Row],[Region]]</f>
        <v>A5 VM (Non-Windows)A14</v>
      </c>
      <c r="B18096" s="1039">
        <v>14</v>
      </c>
      <c r="C18096" s="1039" t="s">
        <v>680</v>
      </c>
      <c r="D18096" s="1039" t="s">
        <v>174</v>
      </c>
      <c r="E18096" s="1039">
        <v>0.19400000000000001</v>
      </c>
      <c r="F18096" s="1039" t="s">
        <v>689</v>
      </c>
      <c r="G18096" s="775" t="s">
        <v>2755</v>
      </c>
      <c r="H18096" s="775" t="s">
        <v>2756</v>
      </c>
      <c r="I18096" s="775" t="s">
        <v>4722</v>
      </c>
    </row>
    <row r="18097" spans="1:9">
      <c r="A18097" s="1039" t="str">
        <f>Table_wabobpsvr_AzureCalc_AzureCalcRateCard[[#This Row],[ServiceName]]&amp;Table_wabobpsvr_AzureCalc_AzureCalcRateCard[[#This Row],[Price_Level]]&amp;Table_wabobpsvr_AzureCalc_AzureCalcRateCard[[#This Row],[Region]]</f>
        <v>A5 VM (Non-Windows)B14</v>
      </c>
      <c r="B18097" s="1039">
        <v>14</v>
      </c>
      <c r="C18097" s="1039" t="s">
        <v>680</v>
      </c>
      <c r="D18097" s="1039" t="s">
        <v>175</v>
      </c>
      <c r="E18097" s="1039">
        <v>0.188</v>
      </c>
      <c r="F18097" s="1039" t="s">
        <v>689</v>
      </c>
      <c r="G18097" s="775" t="s">
        <v>2755</v>
      </c>
      <c r="H18097" s="775" t="s">
        <v>2756</v>
      </c>
      <c r="I18097" s="775" t="s">
        <v>4722</v>
      </c>
    </row>
    <row r="18098" spans="1:9">
      <c r="A18098" s="1039" t="str">
        <f>Table_wabobpsvr_AzureCalc_AzureCalcRateCard[[#This Row],[ServiceName]]&amp;Table_wabobpsvr_AzureCalc_AzureCalcRateCard[[#This Row],[Price_Level]]&amp;Table_wabobpsvr_AzureCalc_AzureCalcRateCard[[#This Row],[Region]]</f>
        <v>A5 VM (Non-Windows)C14</v>
      </c>
      <c r="B18098" s="1039">
        <v>14</v>
      </c>
      <c r="C18098" s="1039" t="s">
        <v>680</v>
      </c>
      <c r="D18098" s="1039" t="s">
        <v>177</v>
      </c>
      <c r="E18098" s="1039">
        <v>0.182</v>
      </c>
      <c r="F18098" s="1039" t="s">
        <v>689</v>
      </c>
      <c r="G18098" s="775" t="s">
        <v>2755</v>
      </c>
      <c r="H18098" s="775" t="s">
        <v>2756</v>
      </c>
      <c r="I18098" s="775" t="s">
        <v>4722</v>
      </c>
    </row>
    <row r="18099" spans="1:9">
      <c r="A18099" s="1039" t="str">
        <f>Table_wabobpsvr_AzureCalc_AzureCalcRateCard[[#This Row],[ServiceName]]&amp;Table_wabobpsvr_AzureCalc_AzureCalcRateCard[[#This Row],[Price_Level]]&amp;Table_wabobpsvr_AzureCalc_AzureCalcRateCard[[#This Row],[Region]]</f>
        <v>A5 VM (Non-Windows)D14</v>
      </c>
      <c r="B18099" s="1039">
        <v>14</v>
      </c>
      <c r="C18099" s="1039" t="s">
        <v>680</v>
      </c>
      <c r="D18099" s="1039" t="s">
        <v>176</v>
      </c>
      <c r="E18099" s="1039">
        <v>0.17599999999999999</v>
      </c>
      <c r="F18099" s="1039" t="s">
        <v>689</v>
      </c>
      <c r="G18099" s="775" t="s">
        <v>2755</v>
      </c>
      <c r="H18099" s="775" t="s">
        <v>2756</v>
      </c>
      <c r="I18099" s="775" t="s">
        <v>4722</v>
      </c>
    </row>
    <row r="18100" spans="1:9">
      <c r="A18100" s="1039" t="str">
        <f>Table_wabobpsvr_AzureCalc_AzureCalcRateCard[[#This Row],[ServiceName]]&amp;Table_wabobpsvr_AzureCalc_AzureCalcRateCard[[#This Row],[Price_Level]]&amp;Table_wabobpsvr_AzureCalc_AzureCalcRateCard[[#This Row],[Region]]</f>
        <v>A5 VM (Windows)MOSP14</v>
      </c>
      <c r="B18100" s="1039">
        <v>14</v>
      </c>
      <c r="C18100" s="1039" t="s">
        <v>680</v>
      </c>
      <c r="D18100" s="1039" t="s">
        <v>606</v>
      </c>
      <c r="E18100" s="1039">
        <v>999999</v>
      </c>
      <c r="F18100" s="1039" t="s">
        <v>690</v>
      </c>
      <c r="G18100" s="775" t="s">
        <v>4235</v>
      </c>
      <c r="H18100" s="775" t="s">
        <v>4235</v>
      </c>
      <c r="I18100" s="775" t="s">
        <v>4723</v>
      </c>
    </row>
    <row r="18101" spans="1:9">
      <c r="A18101" s="1039" t="str">
        <f>Table_wabobpsvr_AzureCalc_AzureCalcRateCard[[#This Row],[ServiceName]]&amp;Table_wabobpsvr_AzureCalc_AzureCalcRateCard[[#This Row],[Price_Level]]&amp;Table_wabobpsvr_AzureCalc_AzureCalcRateCard[[#This Row],[Region]]</f>
        <v>A5 VM (Windows)A14</v>
      </c>
      <c r="B18101" s="1039">
        <v>14</v>
      </c>
      <c r="C18101" s="1039" t="s">
        <v>680</v>
      </c>
      <c r="D18101" s="1039" t="s">
        <v>174</v>
      </c>
      <c r="E18101" s="1039">
        <v>0.26480999999999999</v>
      </c>
      <c r="F18101" s="1039" t="s">
        <v>690</v>
      </c>
      <c r="G18101" s="775" t="s">
        <v>2757</v>
      </c>
      <c r="H18101" s="775" t="s">
        <v>2758</v>
      </c>
      <c r="I18101" s="775" t="s">
        <v>4723</v>
      </c>
    </row>
    <row r="18102" spans="1:9">
      <c r="A18102" s="1039" t="str">
        <f>Table_wabobpsvr_AzureCalc_AzureCalcRateCard[[#This Row],[ServiceName]]&amp;Table_wabobpsvr_AzureCalc_AzureCalcRateCard[[#This Row],[Price_Level]]&amp;Table_wabobpsvr_AzureCalc_AzureCalcRateCard[[#This Row],[Region]]</f>
        <v>A5 VM (Windows)B14</v>
      </c>
      <c r="B18102" s="1039">
        <v>14</v>
      </c>
      <c r="C18102" s="1039" t="s">
        <v>680</v>
      </c>
      <c r="D18102" s="1039" t="s">
        <v>175</v>
      </c>
      <c r="E18102" s="1039">
        <v>0.25662000000000001</v>
      </c>
      <c r="F18102" s="1039" t="s">
        <v>690</v>
      </c>
      <c r="G18102" s="775" t="s">
        <v>2757</v>
      </c>
      <c r="H18102" s="775" t="s">
        <v>2758</v>
      </c>
      <c r="I18102" s="775" t="s">
        <v>4723</v>
      </c>
    </row>
    <row r="18103" spans="1:9">
      <c r="A18103" s="1039" t="str">
        <f>Table_wabobpsvr_AzureCalc_AzureCalcRateCard[[#This Row],[ServiceName]]&amp;Table_wabobpsvr_AzureCalc_AzureCalcRateCard[[#This Row],[Price_Level]]&amp;Table_wabobpsvr_AzureCalc_AzureCalcRateCard[[#This Row],[Region]]</f>
        <v>A5 VM (Windows)C14</v>
      </c>
      <c r="B18103" s="1039">
        <v>14</v>
      </c>
      <c r="C18103" s="1039" t="s">
        <v>680</v>
      </c>
      <c r="D18103" s="1039" t="s">
        <v>177</v>
      </c>
      <c r="E18103" s="1039">
        <v>0.24843000000000001</v>
      </c>
      <c r="F18103" s="1039" t="s">
        <v>690</v>
      </c>
      <c r="G18103" s="775" t="s">
        <v>2757</v>
      </c>
      <c r="H18103" s="775" t="s">
        <v>2758</v>
      </c>
      <c r="I18103" s="775" t="s">
        <v>4723</v>
      </c>
    </row>
    <row r="18104" spans="1:9">
      <c r="A18104" s="1039" t="str">
        <f>Table_wabobpsvr_AzureCalc_AzureCalcRateCard[[#This Row],[ServiceName]]&amp;Table_wabobpsvr_AzureCalc_AzureCalcRateCard[[#This Row],[Price_Level]]&amp;Table_wabobpsvr_AzureCalc_AzureCalcRateCard[[#This Row],[Region]]</f>
        <v>A5 VM (Windows)D14</v>
      </c>
      <c r="B18104" s="1039">
        <v>14</v>
      </c>
      <c r="C18104" s="1039" t="s">
        <v>680</v>
      </c>
      <c r="D18104" s="1039" t="s">
        <v>176</v>
      </c>
      <c r="E18104" s="1039">
        <v>0.24024000000000001</v>
      </c>
      <c r="F18104" s="1039" t="s">
        <v>690</v>
      </c>
      <c r="G18104" s="775" t="s">
        <v>2757</v>
      </c>
      <c r="H18104" s="775" t="s">
        <v>2758</v>
      </c>
      <c r="I18104" s="775" t="s">
        <v>4723</v>
      </c>
    </row>
    <row r="18105" spans="1:9">
      <c r="A18105" s="1039" t="str">
        <f>Table_wabobpsvr_AzureCalc_AzureCalcRateCard[[#This Row],[ServiceName]]&amp;Table_wabobpsvr_AzureCalc_AzureCalcRateCard[[#This Row],[Price_Level]]&amp;Table_wabobpsvr_AzureCalc_AzureCalcRateCard[[#This Row],[Region]]</f>
        <v>A7 HDInsight (Non-Windows)MOSP</v>
      </c>
      <c r="B18105" s="1039"/>
      <c r="C18105" s="1039" t="s">
        <v>87</v>
      </c>
      <c r="D18105" s="1039" t="s">
        <v>606</v>
      </c>
      <c r="E18105" s="1039">
        <v>0.70499999999999996</v>
      </c>
      <c r="F18105" s="1039" t="s">
        <v>3763</v>
      </c>
      <c r="G18105" s="775" t="s">
        <v>4235</v>
      </c>
      <c r="H18105" s="775" t="s">
        <v>4235</v>
      </c>
      <c r="I18105" s="775" t="s">
        <v>4724</v>
      </c>
    </row>
    <row r="18106" spans="1:9">
      <c r="A18106" s="1039" t="str">
        <f>Table_wabobpsvr_AzureCalc_AzureCalcRateCard[[#This Row],[ServiceName]]&amp;Table_wabobpsvr_AzureCalc_AzureCalcRateCard[[#This Row],[Price_Level]]&amp;Table_wabobpsvr_AzureCalc_AzureCalcRateCard[[#This Row],[Region]]</f>
        <v>Studio Experiment Compute HoursA</v>
      </c>
      <c r="B18106" s="1039"/>
      <c r="C18106" s="1039" t="s">
        <v>87</v>
      </c>
      <c r="D18106" s="1039" t="s">
        <v>174</v>
      </c>
      <c r="E18106" s="1039">
        <v>0.97</v>
      </c>
      <c r="F18106" s="1039" t="s">
        <v>3372</v>
      </c>
      <c r="G18106" s="775" t="s">
        <v>3764</v>
      </c>
      <c r="H18106" s="775" t="s">
        <v>3765</v>
      </c>
      <c r="I18106" s="775" t="s">
        <v>4725</v>
      </c>
    </row>
    <row r="18107" spans="1:9">
      <c r="A18107" s="1039" t="str">
        <f>Table_wabobpsvr_AzureCalc_AzureCalcRateCard[[#This Row],[ServiceName]]&amp;Table_wabobpsvr_AzureCalc_AzureCalcRateCard[[#This Row],[Price_Level]]&amp;Table_wabobpsvr_AzureCalc_AzureCalcRateCard[[#This Row],[Region]]</f>
        <v>Monthly FeeC5</v>
      </c>
      <c r="B18107" s="1039">
        <v>5</v>
      </c>
      <c r="C18107" s="1039" t="s">
        <v>4235</v>
      </c>
      <c r="D18107" s="1039" t="s">
        <v>177</v>
      </c>
      <c r="E18107" s="1039">
        <v>999999</v>
      </c>
      <c r="F18107" s="1039" t="s">
        <v>3385</v>
      </c>
      <c r="G18107" s="775" t="s">
        <v>4235</v>
      </c>
      <c r="H18107" s="775" t="s">
        <v>4235</v>
      </c>
      <c r="I18107" s="775" t="s">
        <v>4235</v>
      </c>
    </row>
    <row r="18108" spans="1:9">
      <c r="A18108" s="1039" t="str">
        <f>Table_wabobpsvr_AzureCalc_AzureCalcRateCard[[#This Row],[ServiceName]]&amp;Table_wabobpsvr_AzureCalc_AzureCalcRateCard[[#This Row],[Price_Level]]&amp;Table_wabobpsvr_AzureCalc_AzureCalcRateCard[[#This Row],[Region]]</f>
        <v>Locally Redundant Storage Standard IO - Block BlobC</v>
      </c>
      <c r="B18108" s="1039"/>
      <c r="C18108" s="1039" t="s">
        <v>764</v>
      </c>
      <c r="D18108" s="1039" t="s">
        <v>177</v>
      </c>
      <c r="E18108" s="1039">
        <v>2.24E-2</v>
      </c>
      <c r="F18108" s="1039" t="s">
        <v>861</v>
      </c>
      <c r="G18108" s="775" t="s">
        <v>2550</v>
      </c>
      <c r="H18108" s="775" t="s">
        <v>2551</v>
      </c>
      <c r="I18108" s="775" t="s">
        <v>4726</v>
      </c>
    </row>
    <row r="18109" spans="1:9">
      <c r="A18109" s="775" t="str">
        <f>Table_wabobpsvr_AzureCalc_AzureCalcRateCard[[#This Row],[ServiceName]]&amp;Table_wabobpsvr_AzureCalc_AzureCalcRateCard[[#This Row],[Price_Level]]&amp;Table_wabobpsvr_AzureCalc_AzureCalcRateCard[[#This Row],[Region]]</f>
        <v>Locally Redundant Storage Standard IO - Block BlobD</v>
      </c>
      <c r="B18109" s="775"/>
      <c r="C18109" s="775" t="s">
        <v>764</v>
      </c>
      <c r="D18109" s="775" t="s">
        <v>176</v>
      </c>
      <c r="E18109" s="775">
        <v>2.24E-2</v>
      </c>
      <c r="F18109" s="775" t="s">
        <v>861</v>
      </c>
      <c r="G18109" s="775" t="s">
        <v>2550</v>
      </c>
      <c r="H18109" s="775" t="s">
        <v>2551</v>
      </c>
      <c r="I18109" s="775" t="s">
        <v>4726</v>
      </c>
    </row>
    <row r="18110" spans="1:9">
      <c r="A18110" s="775" t="str">
        <f>Table_wabobpsvr_AzureCalc_AzureCalcRateCard[[#This Row],[ServiceName]]&amp;Table_wabobpsvr_AzureCalc_AzureCalcRateCard[[#This Row],[Price_Level]]&amp;Table_wabobpsvr_AzureCalc_AzureCalcRateCard[[#This Row],[Region]]</f>
        <v>Locally Redundant Storage Standard IO - Block BlobMOSP13</v>
      </c>
      <c r="B18110" s="775">
        <v>13</v>
      </c>
      <c r="C18110" s="775" t="s">
        <v>764</v>
      </c>
      <c r="D18110" s="775" t="s">
        <v>606</v>
      </c>
      <c r="E18110" s="775">
        <v>3.2599999999999997E-2</v>
      </c>
      <c r="F18110" s="775" t="s">
        <v>861</v>
      </c>
      <c r="G18110" s="775" t="s">
        <v>4235</v>
      </c>
      <c r="H18110" s="775" t="s">
        <v>4235</v>
      </c>
      <c r="I18110" s="775" t="s">
        <v>4727</v>
      </c>
    </row>
    <row r="18111" spans="1:9">
      <c r="A18111" s="775" t="str">
        <f>Table_wabobpsvr_AzureCalc_AzureCalcRateCard[[#This Row],[ServiceName]]&amp;Table_wabobpsvr_AzureCalc_AzureCalcRateCard[[#This Row],[Price_Level]]&amp;Table_wabobpsvr_AzureCalc_AzureCalcRateCard[[#This Row],[Region]]</f>
        <v>Locally Redundant Storage Standard IO - Block BlobA13</v>
      </c>
      <c r="B18111" s="775">
        <v>13</v>
      </c>
      <c r="C18111" s="775" t="s">
        <v>764</v>
      </c>
      <c r="D18111" s="775" t="s">
        <v>174</v>
      </c>
      <c r="E18111" s="775">
        <v>3.04E-2</v>
      </c>
      <c r="F18111" s="775" t="s">
        <v>861</v>
      </c>
      <c r="G18111" s="775" t="s">
        <v>2054</v>
      </c>
      <c r="H18111" s="775" t="s">
        <v>2055</v>
      </c>
      <c r="I18111" s="775" t="s">
        <v>4727</v>
      </c>
    </row>
    <row r="18112" spans="1:9">
      <c r="A18112" s="775" t="str">
        <f>Table_wabobpsvr_AzureCalc_AzureCalcRateCard[[#This Row],[ServiceName]]&amp;Table_wabobpsvr_AzureCalc_AzureCalcRateCard[[#This Row],[Price_Level]]&amp;Table_wabobpsvr_AzureCalc_AzureCalcRateCard[[#This Row],[Region]]</f>
        <v>Locally Redundant Storage Standard IO - Block BlobB13</v>
      </c>
      <c r="B18112" s="775">
        <v>13</v>
      </c>
      <c r="C18112" s="775" t="s">
        <v>764</v>
      </c>
      <c r="D18112" s="775" t="s">
        <v>175</v>
      </c>
      <c r="E18112" s="775">
        <v>3.04E-2</v>
      </c>
      <c r="F18112" s="775" t="s">
        <v>861</v>
      </c>
      <c r="G18112" s="775" t="s">
        <v>2054</v>
      </c>
      <c r="H18112" s="775" t="s">
        <v>2055</v>
      </c>
      <c r="I18112" s="775" t="s">
        <v>4727</v>
      </c>
    </row>
    <row r="18113" spans="1:9">
      <c r="A18113" s="775" t="str">
        <f>Table_wabobpsvr_AzureCalc_AzureCalcRateCard[[#This Row],[ServiceName]]&amp;Table_wabobpsvr_AzureCalc_AzureCalcRateCard[[#This Row],[Price_Level]]&amp;Table_wabobpsvr_AzureCalc_AzureCalcRateCard[[#This Row],[Region]]</f>
        <v>Locally Redundant Storage Standard IO - Block BlobC13</v>
      </c>
      <c r="B18113" s="775">
        <v>13</v>
      </c>
      <c r="C18113" s="775" t="s">
        <v>764</v>
      </c>
      <c r="D18113" s="775" t="s">
        <v>177</v>
      </c>
      <c r="E18113" s="775">
        <v>3.04E-2</v>
      </c>
      <c r="F18113" s="775" t="s">
        <v>861</v>
      </c>
      <c r="G18113" s="775" t="s">
        <v>2054</v>
      </c>
      <c r="H18113" s="775" t="s">
        <v>2055</v>
      </c>
      <c r="I18113" s="775" t="s">
        <v>4727</v>
      </c>
    </row>
    <row r="18114" spans="1:9">
      <c r="A18114" s="775" t="str">
        <f>Table_wabobpsvr_AzureCalc_AzureCalcRateCard[[#This Row],[ServiceName]]&amp;Table_wabobpsvr_AzureCalc_AzureCalcRateCard[[#This Row],[Price_Level]]&amp;Table_wabobpsvr_AzureCalc_AzureCalcRateCard[[#This Row],[Region]]</f>
        <v>Locally Redundant Storage Standard IO - Block BlobD13</v>
      </c>
      <c r="B18114" s="775">
        <v>13</v>
      </c>
      <c r="C18114" s="775" t="s">
        <v>764</v>
      </c>
      <c r="D18114" s="775" t="s">
        <v>176</v>
      </c>
      <c r="E18114" s="775">
        <v>3.04E-2</v>
      </c>
      <c r="F18114" s="775" t="s">
        <v>861</v>
      </c>
      <c r="G18114" s="775" t="s">
        <v>2054</v>
      </c>
      <c r="H18114" s="775" t="s">
        <v>2055</v>
      </c>
      <c r="I18114" s="775" t="s">
        <v>4727</v>
      </c>
    </row>
    <row r="18115" spans="1:9">
      <c r="A18115" s="775" t="str">
        <f>Table_wabobpsvr_AzureCalc_AzureCalcRateCard[[#This Row],[ServiceName]]&amp;Table_wabobpsvr_AzureCalc_AzureCalcRateCard[[#This Row],[Price_Level]]&amp;Table_wabobpsvr_AzureCalc_AzureCalcRateCard[[#This Row],[Region]]</f>
        <v>Automation DSC - PaidA13</v>
      </c>
      <c r="B18115" s="775">
        <v>13</v>
      </c>
      <c r="C18115" s="775" t="s">
        <v>77</v>
      </c>
      <c r="D18115" s="775" t="s">
        <v>174</v>
      </c>
      <c r="E18115" s="775">
        <v>999999</v>
      </c>
      <c r="F18115" s="775" t="s">
        <v>7305</v>
      </c>
      <c r="G18115" s="775"/>
      <c r="H18115" s="775"/>
      <c r="I18115" s="775"/>
    </row>
    <row r="18116" spans="1:9">
      <c r="A18116" s="775" t="str">
        <f>Table_wabobpsvr_AzureCalc_AzureCalcRateCard[[#This Row],[ServiceName]]&amp;Table_wabobpsvr_AzureCalc_AzureCalcRateCard[[#This Row],[Price_Level]]&amp;Table_wabobpsvr_AzureCalc_AzureCalcRateCard[[#This Row],[Region]]</f>
        <v>Monthly FeeA12</v>
      </c>
      <c r="B18116" s="775">
        <v>12</v>
      </c>
      <c r="C18116" s="775" t="s">
        <v>4235</v>
      </c>
      <c r="D18116" s="775" t="s">
        <v>174</v>
      </c>
      <c r="E18116" s="775">
        <v>999999</v>
      </c>
      <c r="F18116" s="775" t="s">
        <v>3385</v>
      </c>
      <c r="G18116" s="775" t="s">
        <v>4235</v>
      </c>
      <c r="H18116" s="775" t="s">
        <v>4235</v>
      </c>
      <c r="I18116" s="775" t="s">
        <v>4235</v>
      </c>
    </row>
    <row r="18117" spans="1:9">
      <c r="A18117" s="775" t="str">
        <f>Table_wabobpsvr_AzureCalc_AzureCalcRateCard[[#This Row],[ServiceName]]&amp;Table_wabobpsvr_AzureCalc_AzureCalcRateCard[[#This Row],[Price_Level]]&amp;Table_wabobpsvr_AzureCalc_AzureCalcRateCard[[#This Row],[Region]]</f>
        <v>SQL DB Standard S2 Secondary Database HoursB16</v>
      </c>
      <c r="B18117" s="775">
        <v>16</v>
      </c>
      <c r="C18117" s="775" t="s">
        <v>87</v>
      </c>
      <c r="D18117" s="775" t="s">
        <v>175</v>
      </c>
      <c r="E18117" s="775">
        <v>8.0839999999999995E-2</v>
      </c>
      <c r="F18117" s="775" t="s">
        <v>1050</v>
      </c>
      <c r="G18117" s="775" t="s">
        <v>3439</v>
      </c>
      <c r="H18117" s="775" t="s">
        <v>3468</v>
      </c>
      <c r="I18117" s="775" t="s">
        <v>4235</v>
      </c>
    </row>
    <row r="18118" spans="1:9">
      <c r="A18118" s="775" t="str">
        <f>Table_wabobpsvr_AzureCalc_AzureCalcRateCard[[#This Row],[ServiceName]]&amp;Table_wabobpsvr_AzureCalc_AzureCalcRateCard[[#This Row],[Price_Level]]&amp;Table_wabobpsvr_AzureCalc_AzureCalcRateCard[[#This Row],[Region]]</f>
        <v>A10 HDInsightB12</v>
      </c>
      <c r="B18118" s="775">
        <v>12</v>
      </c>
      <c r="C18118" s="775" t="s">
        <v>87</v>
      </c>
      <c r="D18118" s="775" t="s">
        <v>175</v>
      </c>
      <c r="E18118" s="775">
        <v>1.833</v>
      </c>
      <c r="F18118" s="775" t="s">
        <v>3660</v>
      </c>
      <c r="G18118" s="775" t="s">
        <v>3708</v>
      </c>
      <c r="H18118" s="775" t="s">
        <v>3709</v>
      </c>
      <c r="I18118" s="775" t="s">
        <v>4728</v>
      </c>
    </row>
    <row r="18119" spans="1:9">
      <c r="A18119" s="775" t="str">
        <f>Table_wabobpsvr_AzureCalc_AzureCalcRateCard[[#This Row],[ServiceName]]&amp;Table_wabobpsvr_AzureCalc_AzureCalcRateCard[[#This Row],[Price_Level]]&amp;Table_wabobpsvr_AzureCalc_AzureCalcRateCard[[#This Row],[Region]]</f>
        <v>A10 HDInsightC12</v>
      </c>
      <c r="B18119" s="775">
        <v>12</v>
      </c>
      <c r="C18119" s="775" t="s">
        <v>87</v>
      </c>
      <c r="D18119" s="775" t="s">
        <v>177</v>
      </c>
      <c r="E18119" s="775">
        <v>1.7769999999999999</v>
      </c>
      <c r="F18119" s="775" t="s">
        <v>3660</v>
      </c>
      <c r="G18119" s="775" t="s">
        <v>3708</v>
      </c>
      <c r="H18119" s="775" t="s">
        <v>3709</v>
      </c>
      <c r="I18119" s="775" t="s">
        <v>4728</v>
      </c>
    </row>
    <row r="18120" spans="1:9">
      <c r="A18120" s="775" t="str">
        <f>Table_wabobpsvr_AzureCalc_AzureCalcRateCard[[#This Row],[ServiceName]]&amp;Table_wabobpsvr_AzureCalc_AzureCalcRateCard[[#This Row],[Price_Level]]&amp;Table_wabobpsvr_AzureCalc_AzureCalcRateCard[[#This Row],[Region]]</f>
        <v>A10 HDInsightD12</v>
      </c>
      <c r="B18120" s="775">
        <v>12</v>
      </c>
      <c r="C18120" s="775" t="s">
        <v>87</v>
      </c>
      <c r="D18120" s="775" t="s">
        <v>176</v>
      </c>
      <c r="E18120" s="775">
        <v>1.72</v>
      </c>
      <c r="F18120" s="775" t="s">
        <v>3660</v>
      </c>
      <c r="G18120" s="775" t="s">
        <v>3708</v>
      </c>
      <c r="H18120" s="775" t="s">
        <v>3709</v>
      </c>
      <c r="I18120" s="775" t="s">
        <v>4728</v>
      </c>
    </row>
    <row r="18121" spans="1:9">
      <c r="A18121" s="775" t="str">
        <f>Table_wabobpsvr_AzureCalc_AzureCalcRateCard[[#This Row],[ServiceName]]&amp;Table_wabobpsvr_AzureCalc_AzureCalcRateCard[[#This Row],[Price_Level]]&amp;Table_wabobpsvr_AzureCalc_AzureCalcRateCard[[#This Row],[Region]]</f>
        <v>A10 Cloud ServicesD7</v>
      </c>
      <c r="B18121" s="775">
        <v>7</v>
      </c>
      <c r="C18121" s="775" t="s">
        <v>680</v>
      </c>
      <c r="D18121" s="775" t="s">
        <v>176</v>
      </c>
      <c r="E18121" s="775">
        <v>1.663</v>
      </c>
      <c r="F18121" s="775" t="s">
        <v>1221</v>
      </c>
      <c r="G18121" s="775" t="s">
        <v>4309</v>
      </c>
      <c r="H18121" s="775" t="s">
        <v>4310</v>
      </c>
      <c r="I18121" s="775" t="s">
        <v>4729</v>
      </c>
    </row>
    <row r="18122" spans="1:9">
      <c r="A18122" s="775" t="str">
        <f>Table_wabobpsvr_AzureCalc_AzureCalcRateCard[[#This Row],[ServiceName]]&amp;Table_wabobpsvr_AzureCalc_AzureCalcRateCard[[#This Row],[Price_Level]]&amp;Table_wabobpsvr_AzureCalc_AzureCalcRateCard[[#This Row],[Region]]</f>
        <v>A10 Cloud ServicesMOSP8</v>
      </c>
      <c r="B18122" s="775">
        <v>8</v>
      </c>
      <c r="C18122" s="775" t="s">
        <v>680</v>
      </c>
      <c r="D18122" s="775" t="s">
        <v>606</v>
      </c>
      <c r="E18122" s="775">
        <v>1.89</v>
      </c>
      <c r="F18122" s="775" t="s">
        <v>1221</v>
      </c>
      <c r="G18122" s="775" t="s">
        <v>4235</v>
      </c>
      <c r="H18122" s="775" t="s">
        <v>4235</v>
      </c>
      <c r="I18122" s="775" t="s">
        <v>4730</v>
      </c>
    </row>
    <row r="18123" spans="1:9">
      <c r="A18123" s="775" t="str">
        <f>Table_wabobpsvr_AzureCalc_AzureCalcRateCard[[#This Row],[ServiceName]]&amp;Table_wabobpsvr_AzureCalc_AzureCalcRateCard[[#This Row],[Price_Level]]&amp;Table_wabobpsvr_AzureCalc_AzureCalcRateCard[[#This Row],[Region]]</f>
        <v>A10 Cloud ServicesA8</v>
      </c>
      <c r="B18123" s="775">
        <v>8</v>
      </c>
      <c r="C18123" s="775" t="s">
        <v>680</v>
      </c>
      <c r="D18123" s="775" t="s">
        <v>174</v>
      </c>
      <c r="E18123" s="775">
        <v>1.833</v>
      </c>
      <c r="F18123" s="775" t="s">
        <v>1221</v>
      </c>
      <c r="G18123" s="775" t="s">
        <v>4317</v>
      </c>
      <c r="H18123" s="775" t="s">
        <v>4318</v>
      </c>
      <c r="I18123" s="775" t="s">
        <v>4730</v>
      </c>
    </row>
    <row r="18124" spans="1:9">
      <c r="A18124" s="775" t="str">
        <f>Table_wabobpsvr_AzureCalc_AzureCalcRateCard[[#This Row],[ServiceName]]&amp;Table_wabobpsvr_AzureCalc_AzureCalcRateCard[[#This Row],[Price_Level]]&amp;Table_wabobpsvr_AzureCalc_AzureCalcRateCard[[#This Row],[Region]]</f>
        <v>A10 Cloud ServicesB8</v>
      </c>
      <c r="B18124" s="775">
        <v>8</v>
      </c>
      <c r="C18124" s="775" t="s">
        <v>680</v>
      </c>
      <c r="D18124" s="775" t="s">
        <v>175</v>
      </c>
      <c r="E18124" s="775">
        <v>1.7769999999999999</v>
      </c>
      <c r="F18124" s="775" t="s">
        <v>1221</v>
      </c>
      <c r="G18124" s="775" t="s">
        <v>4317</v>
      </c>
      <c r="H18124" s="775" t="s">
        <v>4318</v>
      </c>
      <c r="I18124" s="775" t="s">
        <v>4730</v>
      </c>
    </row>
    <row r="18125" spans="1:9">
      <c r="A18125" s="775" t="str">
        <f>Table_wabobpsvr_AzureCalc_AzureCalcRateCard[[#This Row],[ServiceName]]&amp;Table_wabobpsvr_AzureCalc_AzureCalcRateCard[[#This Row],[Price_Level]]&amp;Table_wabobpsvr_AzureCalc_AzureCalcRateCard[[#This Row],[Region]]</f>
        <v>A7 HDInsightMOSP13</v>
      </c>
      <c r="B18125" s="775">
        <v>13</v>
      </c>
      <c r="C18125" s="775" t="s">
        <v>87</v>
      </c>
      <c r="D18125" s="775" t="s">
        <v>606</v>
      </c>
      <c r="E18125" s="775">
        <v>1.74</v>
      </c>
      <c r="F18125" s="775" t="s">
        <v>3683</v>
      </c>
      <c r="G18125" s="775" t="s">
        <v>4235</v>
      </c>
      <c r="H18125" s="775" t="s">
        <v>4235</v>
      </c>
      <c r="I18125" s="775" t="s">
        <v>4731</v>
      </c>
    </row>
    <row r="18126" spans="1:9">
      <c r="A18126" s="775" t="str">
        <f>Table_wabobpsvr_AzureCalc_AzureCalcRateCard[[#This Row],[ServiceName]]&amp;Table_wabobpsvr_AzureCalc_AzureCalcRateCard[[#This Row],[Price_Level]]&amp;Table_wabobpsvr_AzureCalc_AzureCalcRateCard[[#This Row],[Region]]</f>
        <v>A7 HDInsightA13</v>
      </c>
      <c r="B18126" s="775">
        <v>13</v>
      </c>
      <c r="C18126" s="775" t="s">
        <v>87</v>
      </c>
      <c r="D18126" s="775" t="s">
        <v>174</v>
      </c>
      <c r="E18126" s="775">
        <v>1.2702</v>
      </c>
      <c r="F18126" s="775" t="s">
        <v>3683</v>
      </c>
      <c r="G18126" s="775" t="s">
        <v>3768</v>
      </c>
      <c r="H18126" s="775" t="s">
        <v>3769</v>
      </c>
      <c r="I18126" s="775" t="s">
        <v>4731</v>
      </c>
    </row>
    <row r="18127" spans="1:9">
      <c r="A18127" s="775" t="str">
        <f>Table_wabobpsvr_AzureCalc_AzureCalcRateCard[[#This Row],[ServiceName]]&amp;Table_wabobpsvr_AzureCalc_AzureCalcRateCard[[#This Row],[Price_Level]]&amp;Table_wabobpsvr_AzureCalc_AzureCalcRateCard[[#This Row],[Region]]</f>
        <v>A10 HDInsight (Non-Windows)D12</v>
      </c>
      <c r="B18127" s="775">
        <v>12</v>
      </c>
      <c r="C18127" s="775" t="s">
        <v>87</v>
      </c>
      <c r="D18127" s="775" t="s">
        <v>176</v>
      </c>
      <c r="E18127" s="775">
        <v>0.83199999999999996</v>
      </c>
      <c r="F18127" s="775" t="s">
        <v>3509</v>
      </c>
      <c r="G18127" s="775" t="s">
        <v>3512</v>
      </c>
      <c r="H18127" s="775" t="s">
        <v>3513</v>
      </c>
      <c r="I18127" s="775" t="s">
        <v>4732</v>
      </c>
    </row>
    <row r="18128" spans="1:9">
      <c r="A18128" s="775" t="str">
        <f>Table_wabobpsvr_AzureCalc_AzureCalcRateCard[[#This Row],[ServiceName]]&amp;Table_wabobpsvr_AzureCalc_AzureCalcRateCard[[#This Row],[Price_Level]]&amp;Table_wabobpsvr_AzureCalc_AzureCalcRateCard[[#This Row],[Region]]</f>
        <v>A7 HDInsightB13</v>
      </c>
      <c r="B18128" s="775">
        <v>13</v>
      </c>
      <c r="C18128" s="775" t="s">
        <v>87</v>
      </c>
      <c r="D18128" s="775" t="s">
        <v>175</v>
      </c>
      <c r="E18128" s="775">
        <v>1.218</v>
      </c>
      <c r="F18128" s="775" t="s">
        <v>3683</v>
      </c>
      <c r="G18128" s="775" t="s">
        <v>3768</v>
      </c>
      <c r="H18128" s="775" t="s">
        <v>3769</v>
      </c>
      <c r="I18128" s="775" t="s">
        <v>4731</v>
      </c>
    </row>
    <row r="18129" spans="1:9">
      <c r="A18129" s="775" t="str">
        <f>Table_wabobpsvr_AzureCalc_AzureCalcRateCard[[#This Row],[ServiceName]]&amp;Table_wabobpsvr_AzureCalc_AzureCalcRateCard[[#This Row],[Price_Level]]&amp;Table_wabobpsvr_AzureCalc_AzureCalcRateCard[[#This Row],[Region]]</f>
        <v>Locally Redundant Storage Standard IO - Table/QueueMOSP</v>
      </c>
      <c r="B18129" s="775"/>
      <c r="C18129" s="775" t="s">
        <v>764</v>
      </c>
      <c r="D18129" s="775" t="s">
        <v>606</v>
      </c>
      <c r="E18129" s="775">
        <v>7.0000000000000007E-2</v>
      </c>
      <c r="F18129" s="775" t="s">
        <v>887</v>
      </c>
      <c r="G18129" s="775" t="s">
        <v>4235</v>
      </c>
      <c r="H18129" s="775" t="s">
        <v>4235</v>
      </c>
      <c r="I18129" s="775" t="s">
        <v>4733</v>
      </c>
    </row>
    <row r="18130" spans="1:9">
      <c r="A18130" s="775" t="str">
        <f>Table_wabobpsvr_AzureCalc_AzureCalcRateCard[[#This Row],[ServiceName]]&amp;Table_wabobpsvr_AzureCalc_AzureCalcRateCard[[#This Row],[Price_Level]]&amp;Table_wabobpsvr_AzureCalc_AzureCalcRateCard[[#This Row],[Region]]</f>
        <v>Locally Redundant Storage Standard IO - Table/QueueA</v>
      </c>
      <c r="B18130" s="775"/>
      <c r="C18130" s="775" t="s">
        <v>764</v>
      </c>
      <c r="D18130" s="775" t="s">
        <v>174</v>
      </c>
      <c r="E18130" s="775">
        <v>4.4999999999999998E-2</v>
      </c>
      <c r="F18130" s="775" t="s">
        <v>887</v>
      </c>
      <c r="G18130" s="775" t="s">
        <v>2759</v>
      </c>
      <c r="H18130" s="775" t="s">
        <v>2760</v>
      </c>
      <c r="I18130" s="775" t="s">
        <v>4733</v>
      </c>
    </row>
    <row r="18131" spans="1:9">
      <c r="A18131" s="775" t="str">
        <f>Table_wabobpsvr_AzureCalc_AzureCalcRateCard[[#This Row],[ServiceName]]&amp;Table_wabobpsvr_AzureCalc_AzureCalcRateCard[[#This Row],[Price_Level]]&amp;Table_wabobpsvr_AzureCalc_AzureCalcRateCard[[#This Row],[Region]]</f>
        <v>Locally Redundant Storage Standard IO - Table/QueueB</v>
      </c>
      <c r="B18131" s="775"/>
      <c r="C18131" s="775" t="s">
        <v>764</v>
      </c>
      <c r="D18131" s="775" t="s">
        <v>175</v>
      </c>
      <c r="E18131" s="775">
        <v>4.4999999999999998E-2</v>
      </c>
      <c r="F18131" s="775" t="s">
        <v>887</v>
      </c>
      <c r="G18131" s="775" t="s">
        <v>2759</v>
      </c>
      <c r="H18131" s="775" t="s">
        <v>2760</v>
      </c>
      <c r="I18131" s="775" t="s">
        <v>4733</v>
      </c>
    </row>
    <row r="18132" spans="1:9">
      <c r="A18132" s="1039" t="str">
        <f>Table_wabobpsvr_AzureCalc_AzureCalcRateCard[[#This Row],[ServiceName]]&amp;Table_wabobpsvr_AzureCalc_AzureCalcRateCard[[#This Row],[Price_Level]]&amp;Table_wabobpsvr_AzureCalc_AzureCalcRateCard[[#This Row],[Region]]</f>
        <v>Locally Redundant Storage Standard IO - Table/QueueC</v>
      </c>
      <c r="B18132" s="1039"/>
      <c r="C18132" s="1039" t="s">
        <v>764</v>
      </c>
      <c r="D18132" s="1039" t="s">
        <v>177</v>
      </c>
      <c r="E18132" s="1039">
        <v>4.4999999999999998E-2</v>
      </c>
      <c r="F18132" s="1039" t="s">
        <v>887</v>
      </c>
      <c r="G18132" s="775" t="s">
        <v>2759</v>
      </c>
      <c r="H18132" s="775" t="s">
        <v>2760</v>
      </c>
      <c r="I18132" s="775" t="s">
        <v>4733</v>
      </c>
    </row>
    <row r="18133" spans="1:9">
      <c r="A18133" s="1039" t="str">
        <f>Table_wabobpsvr_AzureCalc_AzureCalcRateCard[[#This Row],[ServiceName]]&amp;Table_wabobpsvr_AzureCalc_AzureCalcRateCard[[#This Row],[Price_Level]]&amp;Table_wabobpsvr_AzureCalc_AzureCalcRateCard[[#This Row],[Region]]</f>
        <v>Locally Redundant Storage Standard IO - Table/QueueD</v>
      </c>
      <c r="B18133" s="1039"/>
      <c r="C18133" s="1039" t="s">
        <v>764</v>
      </c>
      <c r="D18133" s="1039" t="s">
        <v>176</v>
      </c>
      <c r="E18133" s="1039">
        <v>4.4999999999999998E-2</v>
      </c>
      <c r="F18133" s="1039" t="s">
        <v>887</v>
      </c>
      <c r="G18133" s="775" t="s">
        <v>2759</v>
      </c>
      <c r="H18133" s="775" t="s">
        <v>2760</v>
      </c>
      <c r="I18133" s="775" t="s">
        <v>4733</v>
      </c>
    </row>
    <row r="18134" spans="1:9">
      <c r="A18134" s="775" t="str">
        <f>Table_wabobpsvr_AzureCalc_AzureCalcRateCard[[#This Row],[ServiceName]]&amp;Table_wabobpsvr_AzureCalc_AzureCalcRateCard[[#This Row],[Price_Level]]&amp;Table_wabobpsvr_AzureCalc_AzureCalcRateCard[[#This Row],[Region]]</f>
        <v>Locally Redundant Storage Standard IO - Table/QueueMOSP13</v>
      </c>
      <c r="B18134" s="775">
        <v>13</v>
      </c>
      <c r="C18134" s="775" t="s">
        <v>764</v>
      </c>
      <c r="D18134" s="775" t="s">
        <v>606</v>
      </c>
      <c r="E18134" s="775">
        <v>9.5000000000000001E-2</v>
      </c>
      <c r="F18134" s="775" t="s">
        <v>887</v>
      </c>
      <c r="G18134" s="775" t="s">
        <v>4235</v>
      </c>
      <c r="H18134" s="775" t="s">
        <v>4235</v>
      </c>
      <c r="I18134" s="775" t="s">
        <v>4734</v>
      </c>
    </row>
    <row r="18135" spans="1:9">
      <c r="A18135" s="775" t="str">
        <f>Table_wabobpsvr_AzureCalc_AzureCalcRateCard[[#This Row],[ServiceName]]&amp;Table_wabobpsvr_AzureCalc_AzureCalcRateCard[[#This Row],[Price_Level]]&amp;Table_wabobpsvr_AzureCalc_AzureCalcRateCard[[#This Row],[Region]]</f>
        <v>Locally Redundant Storage Standard IO - Table/QueueA13</v>
      </c>
      <c r="B18135" s="775">
        <v>13</v>
      </c>
      <c r="C18135" s="775" t="s">
        <v>764</v>
      </c>
      <c r="D18135" s="775" t="s">
        <v>174</v>
      </c>
      <c r="E18135" s="775">
        <v>6.0999999999999999E-2</v>
      </c>
      <c r="F18135" s="775" t="s">
        <v>887</v>
      </c>
      <c r="G18135" s="775" t="s">
        <v>2156</v>
      </c>
      <c r="H18135" s="775" t="s">
        <v>2157</v>
      </c>
      <c r="I18135" s="775" t="s">
        <v>4734</v>
      </c>
    </row>
    <row r="18136" spans="1:9">
      <c r="A18136" s="775" t="str">
        <f>Table_wabobpsvr_AzureCalc_AzureCalcRateCard[[#This Row],[ServiceName]]&amp;Table_wabobpsvr_AzureCalc_AzureCalcRateCard[[#This Row],[Price_Level]]&amp;Table_wabobpsvr_AzureCalc_AzureCalcRateCard[[#This Row],[Region]]</f>
        <v>Read-Access Geo Redundant Storage Standard IO - Page Blob/DiskMOSP16</v>
      </c>
      <c r="B18136" s="775">
        <v>16</v>
      </c>
      <c r="C18136" s="775" t="s">
        <v>9</v>
      </c>
      <c r="D18136" s="775" t="s">
        <v>606</v>
      </c>
      <c r="E18136" s="775">
        <v>0.14199999999999999</v>
      </c>
      <c r="F18136" s="775" t="s">
        <v>773</v>
      </c>
      <c r="G18136" s="775" t="s">
        <v>4235</v>
      </c>
      <c r="H18136" s="775" t="s">
        <v>4235</v>
      </c>
      <c r="I18136" s="775" t="s">
        <v>4235</v>
      </c>
    </row>
    <row r="18137" spans="1:9">
      <c r="A18137" s="775" t="str">
        <f>Table_wabobpsvr_AzureCalc_AzureCalcRateCard[[#This Row],[ServiceName]]&amp;Table_wabobpsvr_AzureCalc_AzureCalcRateCard[[#This Row],[Price_Level]]&amp;Table_wabobpsvr_AzureCalc_AzureCalcRateCard[[#This Row],[Region]]</f>
        <v>Locally Redundant Storage Standard IO - Table/QueueB13</v>
      </c>
      <c r="B18137" s="775">
        <v>13</v>
      </c>
      <c r="C18137" s="775" t="s">
        <v>764</v>
      </c>
      <c r="D18137" s="775" t="s">
        <v>175</v>
      </c>
      <c r="E18137" s="775">
        <v>6.0999999999999999E-2</v>
      </c>
      <c r="F18137" s="775" t="s">
        <v>887</v>
      </c>
      <c r="G18137" s="775" t="s">
        <v>2156</v>
      </c>
      <c r="H18137" s="775" t="s">
        <v>2157</v>
      </c>
      <c r="I18137" s="775" t="s">
        <v>4734</v>
      </c>
    </row>
    <row r="18138" spans="1:9">
      <c r="A18138" s="775" t="str">
        <f>Table_wabobpsvr_AzureCalc_AzureCalcRateCard[[#This Row],[ServiceName]]&amp;Table_wabobpsvr_AzureCalc_AzureCalcRateCard[[#This Row],[Price_Level]]&amp;Table_wabobpsvr_AzureCalc_AzureCalcRateCard[[#This Row],[Region]]</f>
        <v>Locally Redundant Storage Standard IO - Table/QueueC13</v>
      </c>
      <c r="B18138" s="775">
        <v>13</v>
      </c>
      <c r="C18138" s="775" t="s">
        <v>764</v>
      </c>
      <c r="D18138" s="775" t="s">
        <v>177</v>
      </c>
      <c r="E18138" s="775">
        <v>6.0999999999999999E-2</v>
      </c>
      <c r="F18138" s="775" t="s">
        <v>887</v>
      </c>
      <c r="G18138" s="775" t="s">
        <v>2156</v>
      </c>
      <c r="H18138" s="775" t="s">
        <v>2157</v>
      </c>
      <c r="I18138" s="775" t="s">
        <v>4734</v>
      </c>
    </row>
    <row r="18139" spans="1:9">
      <c r="A18139" s="775" t="str">
        <f>Table_wabobpsvr_AzureCalc_AzureCalcRateCard[[#This Row],[ServiceName]]&amp;Table_wabobpsvr_AzureCalc_AzureCalcRateCard[[#This Row],[Price_Level]]&amp;Table_wabobpsvr_AzureCalc_AzureCalcRateCard[[#This Row],[Region]]</f>
        <v>Locally Redundant Storage Standard IO - Table/QueueD13</v>
      </c>
      <c r="B18139" s="775">
        <v>13</v>
      </c>
      <c r="C18139" s="775" t="s">
        <v>764</v>
      </c>
      <c r="D18139" s="775" t="s">
        <v>176</v>
      </c>
      <c r="E18139" s="775">
        <v>6.0999999999999999E-2</v>
      </c>
      <c r="F18139" s="775" t="s">
        <v>887</v>
      </c>
      <c r="G18139" s="775" t="s">
        <v>2156</v>
      </c>
      <c r="H18139" s="775" t="s">
        <v>2157</v>
      </c>
      <c r="I18139" s="775" t="s">
        <v>4734</v>
      </c>
    </row>
    <row r="18140" spans="1:9">
      <c r="A18140" s="775" t="str">
        <f>Table_wabobpsvr_AzureCalc_AzureCalcRateCard[[#This Row],[ServiceName]]&amp;Table_wabobpsvr_AzureCalc_AzureCalcRateCard[[#This Row],[Price_Level]]&amp;Table_wabobpsvr_AzureCalc_AzureCalcRateCard[[#This Row],[Region]]</f>
        <v>Locally Redundant Storage Standard IO - FilesMOSP</v>
      </c>
      <c r="B18140" s="775"/>
      <c r="C18140" s="775" t="s">
        <v>764</v>
      </c>
      <c r="D18140" s="775" t="s">
        <v>606</v>
      </c>
      <c r="E18140" s="775">
        <v>0.04</v>
      </c>
      <c r="F18140" s="775" t="s">
        <v>1023</v>
      </c>
      <c r="G18140" s="775" t="s">
        <v>4235</v>
      </c>
      <c r="H18140" s="775" t="s">
        <v>4235</v>
      </c>
      <c r="I18140" s="775" t="s">
        <v>4735</v>
      </c>
    </row>
    <row r="18141" spans="1:9">
      <c r="A18141" s="775" t="str">
        <f>Table_wabobpsvr_AzureCalc_AzureCalcRateCard[[#This Row],[ServiceName]]&amp;Table_wabobpsvr_AzureCalc_AzureCalcRateCard[[#This Row],[Price_Level]]&amp;Table_wabobpsvr_AzureCalc_AzureCalcRateCard[[#This Row],[Region]]</f>
        <v>Locally Redundant Storage Standard IO - FilesA</v>
      </c>
      <c r="B18141" s="775"/>
      <c r="C18141" s="775" t="s">
        <v>764</v>
      </c>
      <c r="D18141" s="775" t="s">
        <v>174</v>
      </c>
      <c r="E18141" s="775">
        <v>2.92E-2</v>
      </c>
      <c r="F18141" s="775" t="s">
        <v>1023</v>
      </c>
      <c r="G18141" s="775" t="s">
        <v>2761</v>
      </c>
      <c r="H18141" s="775" t="s">
        <v>2762</v>
      </c>
      <c r="I18141" s="775" t="s">
        <v>4735</v>
      </c>
    </row>
    <row r="18142" spans="1:9">
      <c r="A18142" s="775" t="str">
        <f>Table_wabobpsvr_AzureCalc_AzureCalcRateCard[[#This Row],[ServiceName]]&amp;Table_wabobpsvr_AzureCalc_AzureCalcRateCard[[#This Row],[Price_Level]]&amp;Table_wabobpsvr_AzureCalc_AzureCalcRateCard[[#This Row],[Region]]</f>
        <v>Locally Redundant Storage Standard IO - FilesB</v>
      </c>
      <c r="B18142" s="775"/>
      <c r="C18142" s="775" t="s">
        <v>764</v>
      </c>
      <c r="D18142" s="775" t="s">
        <v>175</v>
      </c>
      <c r="E18142" s="775">
        <v>2.8000000000000001E-2</v>
      </c>
      <c r="F18142" s="775" t="s">
        <v>1023</v>
      </c>
      <c r="G18142" s="775" t="s">
        <v>2761</v>
      </c>
      <c r="H18142" s="775" t="s">
        <v>2762</v>
      </c>
      <c r="I18142" s="775" t="s">
        <v>4735</v>
      </c>
    </row>
    <row r="18143" spans="1:9">
      <c r="A18143" s="775" t="str">
        <f>Table_wabobpsvr_AzureCalc_AzureCalcRateCard[[#This Row],[ServiceName]]&amp;Table_wabobpsvr_AzureCalc_AzureCalcRateCard[[#This Row],[Price_Level]]&amp;Table_wabobpsvr_AzureCalc_AzureCalcRateCard[[#This Row],[Region]]</f>
        <v>Locally Redundant Storage Standard IO - FilesC</v>
      </c>
      <c r="B18143" s="775"/>
      <c r="C18143" s="775" t="s">
        <v>764</v>
      </c>
      <c r="D18143" s="775" t="s">
        <v>177</v>
      </c>
      <c r="E18143" s="775">
        <v>2.6800000000000001E-2</v>
      </c>
      <c r="F18143" s="775" t="s">
        <v>1023</v>
      </c>
      <c r="G18143" s="775" t="s">
        <v>2761</v>
      </c>
      <c r="H18143" s="775" t="s">
        <v>2762</v>
      </c>
      <c r="I18143" s="775" t="s">
        <v>4735</v>
      </c>
    </row>
    <row r="18144" spans="1:9">
      <c r="A18144" s="775" t="str">
        <f>Table_wabobpsvr_AzureCalc_AzureCalcRateCard[[#This Row],[ServiceName]]&amp;Table_wabobpsvr_AzureCalc_AzureCalcRateCard[[#This Row],[Price_Level]]&amp;Table_wabobpsvr_AzureCalc_AzureCalcRateCard[[#This Row],[Region]]</f>
        <v>Read-Access Geo Redundant Storage Standard IO - Table/QueueMOSP16</v>
      </c>
      <c r="B18144" s="775">
        <v>16</v>
      </c>
      <c r="C18144" s="775" t="s">
        <v>9</v>
      </c>
      <c r="D18144" s="775" t="s">
        <v>606</v>
      </c>
      <c r="E18144" s="775">
        <v>0.12520000000000001</v>
      </c>
      <c r="F18144" s="775" t="s">
        <v>774</v>
      </c>
      <c r="G18144" s="775" t="s">
        <v>4235</v>
      </c>
      <c r="H18144" s="775" t="s">
        <v>4235</v>
      </c>
      <c r="I18144" s="775" t="s">
        <v>4235</v>
      </c>
    </row>
    <row r="18145" spans="1:9">
      <c r="A18145" s="775" t="str">
        <f>Table_wabobpsvr_AzureCalc_AzureCalcRateCard[[#This Row],[ServiceName]]&amp;Table_wabobpsvr_AzureCalc_AzureCalcRateCard[[#This Row],[Price_Level]]&amp;Table_wabobpsvr_AzureCalc_AzureCalcRateCard[[#This Row],[Region]]</f>
        <v>A7 HDInsightC13</v>
      </c>
      <c r="B18145" s="775">
        <v>13</v>
      </c>
      <c r="C18145" s="775" t="s">
        <v>87</v>
      </c>
      <c r="D18145" s="775" t="s">
        <v>177</v>
      </c>
      <c r="E18145" s="775">
        <v>1.1657999999999999</v>
      </c>
      <c r="F18145" s="775" t="s">
        <v>3683</v>
      </c>
      <c r="G18145" s="775" t="s">
        <v>3768</v>
      </c>
      <c r="H18145" s="775" t="s">
        <v>3769</v>
      </c>
      <c r="I18145" s="775" t="s">
        <v>4731</v>
      </c>
    </row>
    <row r="18146" spans="1:9">
      <c r="A18146" s="775" t="str">
        <f>Table_wabobpsvr_AzureCalc_AzureCalcRateCard[[#This Row],[ServiceName]]&amp;Table_wabobpsvr_AzureCalc_AzureCalcRateCard[[#This Row],[Price_Level]]&amp;Table_wabobpsvr_AzureCalc_AzureCalcRateCard[[#This Row],[Region]]</f>
        <v>A7 HDInsightD13</v>
      </c>
      <c r="B18146" s="775">
        <v>13</v>
      </c>
      <c r="C18146" s="775" t="s">
        <v>87</v>
      </c>
      <c r="D18146" s="775" t="s">
        <v>176</v>
      </c>
      <c r="E18146" s="775">
        <v>1.1135999999999999</v>
      </c>
      <c r="F18146" s="775" t="s">
        <v>3683</v>
      </c>
      <c r="G18146" s="775" t="s">
        <v>3768</v>
      </c>
      <c r="H18146" s="775" t="s">
        <v>3769</v>
      </c>
      <c r="I18146" s="775" t="s">
        <v>4731</v>
      </c>
    </row>
    <row r="18147" spans="1:9">
      <c r="A18147" s="775" t="str">
        <f>Table_wabobpsvr_AzureCalc_AzureCalcRateCard[[#This Row],[ServiceName]]&amp;Table_wabobpsvr_AzureCalc_AzureCalcRateCard[[#This Row],[Price_Level]]&amp;Table_wabobpsvr_AzureCalc_AzureCalcRateCard[[#This Row],[Region]]</f>
        <v>A7 HDInsightMOSP11</v>
      </c>
      <c r="B18147" s="775">
        <v>11</v>
      </c>
      <c r="C18147" s="775" t="s">
        <v>87</v>
      </c>
      <c r="D18147" s="775" t="s">
        <v>606</v>
      </c>
      <c r="E18147" s="775">
        <v>1.7709999999999999</v>
      </c>
      <c r="F18147" s="775" t="s">
        <v>3683</v>
      </c>
      <c r="G18147" s="775" t="s">
        <v>4235</v>
      </c>
      <c r="H18147" s="775" t="s">
        <v>4235</v>
      </c>
      <c r="I18147" s="775" t="s">
        <v>4736</v>
      </c>
    </row>
    <row r="18148" spans="1:9">
      <c r="A18148" s="775" t="str">
        <f>Table_wabobpsvr_AzureCalc_AzureCalcRateCard[[#This Row],[ServiceName]]&amp;Table_wabobpsvr_AzureCalc_AzureCalcRateCard[[#This Row],[Price_Level]]&amp;Table_wabobpsvr_AzureCalc_AzureCalcRateCard[[#This Row],[Region]]</f>
        <v>A7 HDInsightA11</v>
      </c>
      <c r="B18148" s="775">
        <v>11</v>
      </c>
      <c r="C18148" s="775" t="s">
        <v>87</v>
      </c>
      <c r="D18148" s="775" t="s">
        <v>174</v>
      </c>
      <c r="E18148" s="775">
        <v>1.2927999999999999</v>
      </c>
      <c r="F18148" s="775" t="s">
        <v>3683</v>
      </c>
      <c r="G18148" s="775" t="s">
        <v>3770</v>
      </c>
      <c r="H18148" s="775" t="s">
        <v>3771</v>
      </c>
      <c r="I18148" s="775" t="s">
        <v>4736</v>
      </c>
    </row>
    <row r="18149" spans="1:9">
      <c r="A18149" s="775" t="str">
        <f>Table_wabobpsvr_AzureCalc_AzureCalcRateCard[[#This Row],[ServiceName]]&amp;Table_wabobpsvr_AzureCalc_AzureCalcRateCard[[#This Row],[Price_Level]]&amp;Table_wabobpsvr_AzureCalc_AzureCalcRateCard[[#This Row],[Region]]</f>
        <v>A7 HDInsightB11</v>
      </c>
      <c r="B18149" s="775">
        <v>11</v>
      </c>
      <c r="C18149" s="775" t="s">
        <v>87</v>
      </c>
      <c r="D18149" s="775" t="s">
        <v>175</v>
      </c>
      <c r="E18149" s="775">
        <v>1.2397</v>
      </c>
      <c r="F18149" s="775" t="s">
        <v>3683</v>
      </c>
      <c r="G18149" s="775" t="s">
        <v>3770</v>
      </c>
      <c r="H18149" s="775" t="s">
        <v>3771</v>
      </c>
      <c r="I18149" s="775" t="s">
        <v>4736</v>
      </c>
    </row>
    <row r="18150" spans="1:9">
      <c r="A18150" s="775" t="str">
        <f>Table_wabobpsvr_AzureCalc_AzureCalcRateCard[[#This Row],[ServiceName]]&amp;Table_wabobpsvr_AzureCalc_AzureCalcRateCard[[#This Row],[Price_Level]]&amp;Table_wabobpsvr_AzureCalc_AzureCalcRateCard[[#This Row],[Region]]</f>
        <v>A7 HDInsightC11</v>
      </c>
      <c r="B18150" s="775">
        <v>11</v>
      </c>
      <c r="C18150" s="775" t="s">
        <v>87</v>
      </c>
      <c r="D18150" s="775" t="s">
        <v>177</v>
      </c>
      <c r="E18150" s="775">
        <v>1.1866000000000001</v>
      </c>
      <c r="F18150" s="775" t="s">
        <v>3683</v>
      </c>
      <c r="G18150" s="775" t="s">
        <v>3770</v>
      </c>
      <c r="H18150" s="775" t="s">
        <v>3771</v>
      </c>
      <c r="I18150" s="775" t="s">
        <v>4736</v>
      </c>
    </row>
    <row r="18151" spans="1:9">
      <c r="A18151" s="775" t="str">
        <f>Table_wabobpsvr_AzureCalc_AzureCalcRateCard[[#This Row],[ServiceName]]&amp;Table_wabobpsvr_AzureCalc_AzureCalcRateCard[[#This Row],[Price_Level]]&amp;Table_wabobpsvr_AzureCalc_AzureCalcRateCard[[#This Row],[Region]]</f>
        <v>A7 HDInsightD11</v>
      </c>
      <c r="B18151" s="775">
        <v>11</v>
      </c>
      <c r="C18151" s="775" t="s">
        <v>87</v>
      </c>
      <c r="D18151" s="775" t="s">
        <v>176</v>
      </c>
      <c r="E18151" s="775">
        <v>1.1334</v>
      </c>
      <c r="F18151" s="775" t="s">
        <v>3683</v>
      </c>
      <c r="G18151" s="775" t="s">
        <v>3770</v>
      </c>
      <c r="H18151" s="775" t="s">
        <v>3771</v>
      </c>
      <c r="I18151" s="775" t="s">
        <v>4736</v>
      </c>
    </row>
    <row r="18152" spans="1:9">
      <c r="A18152" s="775" t="str">
        <f>Table_wabobpsvr_AzureCalc_AzureCalcRateCard[[#This Row],[ServiceName]]&amp;Table_wabobpsvr_AzureCalc_AzureCalcRateCard[[#This Row],[Price_Level]]&amp;Table_wabobpsvr_AzureCalc_AzureCalcRateCard[[#This Row],[Region]]</f>
        <v>A7 HDInsightMOSP12</v>
      </c>
      <c r="B18152" s="775">
        <v>12</v>
      </c>
      <c r="C18152" s="775" t="s">
        <v>87</v>
      </c>
      <c r="D18152" s="775" t="s">
        <v>606</v>
      </c>
      <c r="E18152" s="775">
        <v>1.5940000000000001</v>
      </c>
      <c r="F18152" s="775" t="s">
        <v>3683</v>
      </c>
      <c r="G18152" s="775" t="s">
        <v>4235</v>
      </c>
      <c r="H18152" s="775" t="s">
        <v>4235</v>
      </c>
      <c r="I18152" s="775" t="s">
        <v>4737</v>
      </c>
    </row>
    <row r="18153" spans="1:9">
      <c r="A18153" s="775" t="str">
        <f>Table_wabobpsvr_AzureCalc_AzureCalcRateCard[[#This Row],[ServiceName]]&amp;Table_wabobpsvr_AzureCalc_AzureCalcRateCard[[#This Row],[Price_Level]]&amp;Table_wabobpsvr_AzureCalc_AzureCalcRateCard[[#This Row],[Region]]</f>
        <v>A7 HDInsightA12</v>
      </c>
      <c r="B18153" s="775">
        <v>12</v>
      </c>
      <c r="C18153" s="775" t="s">
        <v>87</v>
      </c>
      <c r="D18153" s="775" t="s">
        <v>174</v>
      </c>
      <c r="E18153" s="775">
        <v>1.1636</v>
      </c>
      <c r="F18153" s="775" t="s">
        <v>3683</v>
      </c>
      <c r="G18153" s="775" t="s">
        <v>3772</v>
      </c>
      <c r="H18153" s="775" t="s">
        <v>3773</v>
      </c>
      <c r="I18153" s="775" t="s">
        <v>4737</v>
      </c>
    </row>
    <row r="18154" spans="1:9">
      <c r="A18154" s="775" t="str">
        <f>Table_wabobpsvr_AzureCalc_AzureCalcRateCard[[#This Row],[ServiceName]]&amp;Table_wabobpsvr_AzureCalc_AzureCalcRateCard[[#This Row],[Price_Level]]&amp;Table_wabobpsvr_AzureCalc_AzureCalcRateCard[[#This Row],[Region]]</f>
        <v>A10 HDInsight (Non-Windows)MOSP13</v>
      </c>
      <c r="B18154" s="775">
        <v>13</v>
      </c>
      <c r="C18154" s="775" t="s">
        <v>87</v>
      </c>
      <c r="D18154" s="775" t="s">
        <v>606</v>
      </c>
      <c r="E18154" s="775">
        <v>1.105</v>
      </c>
      <c r="F18154" s="775" t="s">
        <v>3509</v>
      </c>
      <c r="G18154" s="775" t="s">
        <v>4235</v>
      </c>
      <c r="H18154" s="775" t="s">
        <v>4235</v>
      </c>
      <c r="I18154" s="775" t="s">
        <v>4738</v>
      </c>
    </row>
    <row r="18155" spans="1:9">
      <c r="A18155" s="775" t="str">
        <f>Table_wabobpsvr_AzureCalc_AzureCalcRateCard[[#This Row],[ServiceName]]&amp;Table_wabobpsvr_AzureCalc_AzureCalcRateCard[[#This Row],[Price_Level]]&amp;Table_wabobpsvr_AzureCalc_AzureCalcRateCard[[#This Row],[Region]]</f>
        <v>A10 HDInsight (Non-Windows)A13</v>
      </c>
      <c r="B18155" s="775">
        <v>13</v>
      </c>
      <c r="C18155" s="775" t="s">
        <v>87</v>
      </c>
      <c r="D18155" s="775" t="s">
        <v>174</v>
      </c>
      <c r="E18155" s="775">
        <v>1.0720000000000001</v>
      </c>
      <c r="F18155" s="775" t="s">
        <v>3509</v>
      </c>
      <c r="G18155" s="775" t="s">
        <v>3774</v>
      </c>
      <c r="H18155" s="775" t="s">
        <v>3775</v>
      </c>
      <c r="I18155" s="775" t="s">
        <v>4738</v>
      </c>
    </row>
    <row r="18156" spans="1:9">
      <c r="A18156" s="775" t="str">
        <f>Table_wabobpsvr_AzureCalc_AzureCalcRateCard[[#This Row],[ServiceName]]&amp;Table_wabobpsvr_AzureCalc_AzureCalcRateCard[[#This Row],[Price_Level]]&amp;Table_wabobpsvr_AzureCalc_AzureCalcRateCard[[#This Row],[Region]]</f>
        <v>A10 HDInsight (Non-Windows)B13</v>
      </c>
      <c r="B18156" s="775">
        <v>13</v>
      </c>
      <c r="C18156" s="775" t="s">
        <v>87</v>
      </c>
      <c r="D18156" s="775" t="s">
        <v>175</v>
      </c>
      <c r="E18156" s="775">
        <v>1.0389999999999999</v>
      </c>
      <c r="F18156" s="775" t="s">
        <v>3509</v>
      </c>
      <c r="G18156" s="775" t="s">
        <v>3774</v>
      </c>
      <c r="H18156" s="775" t="s">
        <v>3775</v>
      </c>
      <c r="I18156" s="775" t="s">
        <v>4738</v>
      </c>
    </row>
    <row r="18157" spans="1:9">
      <c r="A18157" s="775" t="str">
        <f>Table_wabobpsvr_AzureCalc_AzureCalcRateCard[[#This Row],[ServiceName]]&amp;Table_wabobpsvr_AzureCalc_AzureCalcRateCard[[#This Row],[Price_Level]]&amp;Table_wabobpsvr_AzureCalc_AzureCalcRateCard[[#This Row],[Region]]</f>
        <v>A10 HDInsight (Non-Windows)C13</v>
      </c>
      <c r="B18157" s="775">
        <v>13</v>
      </c>
      <c r="C18157" s="775" t="s">
        <v>87</v>
      </c>
      <c r="D18157" s="775" t="s">
        <v>177</v>
      </c>
      <c r="E18157" s="775">
        <v>1.006</v>
      </c>
      <c r="F18157" s="775" t="s">
        <v>3509</v>
      </c>
      <c r="G18157" s="775" t="s">
        <v>3774</v>
      </c>
      <c r="H18157" s="775" t="s">
        <v>3775</v>
      </c>
      <c r="I18157" s="775" t="s">
        <v>4738</v>
      </c>
    </row>
    <row r="18158" spans="1:9">
      <c r="A18158" s="775" t="str">
        <f>Table_wabobpsvr_AzureCalc_AzureCalcRateCard[[#This Row],[ServiceName]]&amp;Table_wabobpsvr_AzureCalc_AzureCalcRateCard[[#This Row],[Price_Level]]&amp;Table_wabobpsvr_AzureCalc_AzureCalcRateCard[[#This Row],[Region]]</f>
        <v>Locally Redundant Storage Standard IO - Table/Queue - Tier 2B</v>
      </c>
      <c r="B18158" s="775"/>
      <c r="C18158" s="775" t="s">
        <v>764</v>
      </c>
      <c r="D18158" s="775" t="s">
        <v>175</v>
      </c>
      <c r="E18158" s="775">
        <v>4.4999999999999998E-2</v>
      </c>
      <c r="F18158" s="775" t="s">
        <v>888</v>
      </c>
      <c r="G18158" s="775" t="s">
        <v>2759</v>
      </c>
      <c r="H18158" s="775" t="s">
        <v>2760</v>
      </c>
      <c r="I18158" s="775" t="s">
        <v>4733</v>
      </c>
    </row>
    <row r="18159" spans="1:9">
      <c r="A18159" s="775" t="str">
        <f>Table_wabobpsvr_AzureCalc_AzureCalcRateCard[[#This Row],[ServiceName]]&amp;Table_wabobpsvr_AzureCalc_AzureCalcRateCard[[#This Row],[Price_Level]]&amp;Table_wabobpsvr_AzureCalc_AzureCalcRateCard[[#This Row],[Region]]</f>
        <v>Locally Redundant Storage Standard IO - Table/Queue - Tier 2C</v>
      </c>
      <c r="B18159" s="775"/>
      <c r="C18159" s="775" t="s">
        <v>764</v>
      </c>
      <c r="D18159" s="775" t="s">
        <v>177</v>
      </c>
      <c r="E18159" s="775">
        <v>4.4999999999999998E-2</v>
      </c>
      <c r="F18159" s="775" t="s">
        <v>888</v>
      </c>
      <c r="G18159" s="775" t="s">
        <v>2759</v>
      </c>
      <c r="H18159" s="775" t="s">
        <v>2760</v>
      </c>
      <c r="I18159" s="775" t="s">
        <v>4733</v>
      </c>
    </row>
    <row r="18160" spans="1:9">
      <c r="A18160" s="775" t="str">
        <f>Table_wabobpsvr_AzureCalc_AzureCalcRateCard[[#This Row],[ServiceName]]&amp;Table_wabobpsvr_AzureCalc_AzureCalcRateCard[[#This Row],[Price_Level]]&amp;Table_wabobpsvr_AzureCalc_AzureCalcRateCard[[#This Row],[Region]]</f>
        <v>Locally Redundant Storage Standard IO - Table/Queue - Tier 2D</v>
      </c>
      <c r="B18160" s="775"/>
      <c r="C18160" s="775" t="s">
        <v>764</v>
      </c>
      <c r="D18160" s="775" t="s">
        <v>176</v>
      </c>
      <c r="E18160" s="775">
        <v>4.4999999999999998E-2</v>
      </c>
      <c r="F18160" s="775" t="s">
        <v>888</v>
      </c>
      <c r="G18160" s="775" t="s">
        <v>2759</v>
      </c>
      <c r="H18160" s="775" t="s">
        <v>2760</v>
      </c>
      <c r="I18160" s="775" t="s">
        <v>4733</v>
      </c>
    </row>
    <row r="18161" spans="1:9">
      <c r="A18161" s="775" t="str">
        <f>Table_wabobpsvr_AzureCalc_AzureCalcRateCard[[#This Row],[ServiceName]]&amp;Table_wabobpsvr_AzureCalc_AzureCalcRateCard[[#This Row],[Price_Level]]&amp;Table_wabobpsvr_AzureCalc_AzureCalcRateCard[[#This Row],[Region]]</f>
        <v>Locally Redundant Storage Standard IO - Table/Queue - Tier 3MOSP</v>
      </c>
      <c r="B18161" s="775"/>
      <c r="C18161" s="775" t="s">
        <v>764</v>
      </c>
      <c r="D18161" s="775" t="s">
        <v>606</v>
      </c>
      <c r="E18161" s="775">
        <v>0.06</v>
      </c>
      <c r="F18161" s="775" t="s">
        <v>889</v>
      </c>
      <c r="G18161" s="775" t="s">
        <v>4235</v>
      </c>
      <c r="H18161" s="775" t="s">
        <v>4235</v>
      </c>
      <c r="I18161" s="775" t="s">
        <v>4733</v>
      </c>
    </row>
    <row r="18162" spans="1:9">
      <c r="A18162" s="775" t="str">
        <f>Table_wabobpsvr_AzureCalc_AzureCalcRateCard[[#This Row],[ServiceName]]&amp;Table_wabobpsvr_AzureCalc_AzureCalcRateCard[[#This Row],[Price_Level]]&amp;Table_wabobpsvr_AzureCalc_AzureCalcRateCard[[#This Row],[Region]]</f>
        <v>Locally Redundant Storage Standard IO - Table/Queue - Tier 3A</v>
      </c>
      <c r="B18162" s="775"/>
      <c r="C18162" s="775" t="s">
        <v>764</v>
      </c>
      <c r="D18162" s="775" t="s">
        <v>174</v>
      </c>
      <c r="E18162" s="775">
        <v>4.4999999999999998E-2</v>
      </c>
      <c r="F18162" s="775" t="s">
        <v>889</v>
      </c>
      <c r="G18162" s="775" t="s">
        <v>2759</v>
      </c>
      <c r="H18162" s="775" t="s">
        <v>2760</v>
      </c>
      <c r="I18162" s="775" t="s">
        <v>4733</v>
      </c>
    </row>
    <row r="18163" spans="1:9">
      <c r="A18163" s="775" t="str">
        <f>Table_wabobpsvr_AzureCalc_AzureCalcRateCard[[#This Row],[ServiceName]]&amp;Table_wabobpsvr_AzureCalc_AzureCalcRateCard[[#This Row],[Price_Level]]&amp;Table_wabobpsvr_AzureCalc_AzureCalcRateCard[[#This Row],[Region]]</f>
        <v>Locally Redundant Storage Standard IO - Table/Queue - Tier 3B</v>
      </c>
      <c r="B18163" s="775"/>
      <c r="C18163" s="775" t="s">
        <v>764</v>
      </c>
      <c r="D18163" s="775" t="s">
        <v>175</v>
      </c>
      <c r="E18163" s="775">
        <v>4.4999999999999998E-2</v>
      </c>
      <c r="F18163" s="775" t="s">
        <v>889</v>
      </c>
      <c r="G18163" s="775" t="s">
        <v>2759</v>
      </c>
      <c r="H18163" s="775" t="s">
        <v>2760</v>
      </c>
      <c r="I18163" s="775" t="s">
        <v>4733</v>
      </c>
    </row>
    <row r="18164" spans="1:9">
      <c r="A18164" s="775" t="str">
        <f>Table_wabobpsvr_AzureCalc_AzureCalcRateCard[[#This Row],[ServiceName]]&amp;Table_wabobpsvr_AzureCalc_AzureCalcRateCard[[#This Row],[Price_Level]]&amp;Table_wabobpsvr_AzureCalc_AzureCalcRateCard[[#This Row],[Region]]</f>
        <v>Locally Redundant Storage Standard IO - Table/Queue - Tier 3C</v>
      </c>
      <c r="B18164" s="775"/>
      <c r="C18164" s="775" t="s">
        <v>764</v>
      </c>
      <c r="D18164" s="775" t="s">
        <v>177</v>
      </c>
      <c r="E18164" s="775">
        <v>4.4999999999999998E-2</v>
      </c>
      <c r="F18164" s="775" t="s">
        <v>889</v>
      </c>
      <c r="G18164" s="775" t="s">
        <v>2759</v>
      </c>
      <c r="H18164" s="775" t="s">
        <v>2760</v>
      </c>
      <c r="I18164" s="775" t="s">
        <v>4733</v>
      </c>
    </row>
    <row r="18165" spans="1:9">
      <c r="A18165" s="775" t="str">
        <f>Table_wabobpsvr_AzureCalc_AzureCalcRateCard[[#This Row],[ServiceName]]&amp;Table_wabobpsvr_AzureCalc_AzureCalcRateCard[[#This Row],[Price_Level]]&amp;Table_wabobpsvr_AzureCalc_AzureCalcRateCard[[#This Row],[Region]]</f>
        <v>Locally Redundant Storage Standard IO - FilesD</v>
      </c>
      <c r="B18165" s="775"/>
      <c r="C18165" s="775" t="s">
        <v>764</v>
      </c>
      <c r="D18165" s="775" t="s">
        <v>176</v>
      </c>
      <c r="E18165" s="775">
        <v>2.5600000000000001E-2</v>
      </c>
      <c r="F18165" s="775" t="s">
        <v>1023</v>
      </c>
      <c r="G18165" s="775" t="s">
        <v>2761</v>
      </c>
      <c r="H18165" s="775" t="s">
        <v>2762</v>
      </c>
      <c r="I18165" s="775" t="s">
        <v>4735</v>
      </c>
    </row>
    <row r="18166" spans="1:9">
      <c r="A18166" s="775" t="str">
        <f>Table_wabobpsvr_AzureCalc_AzureCalcRateCard[[#This Row],[ServiceName]]&amp;Table_wabobpsvr_AzureCalc_AzureCalcRateCard[[#This Row],[Price_Level]]&amp;Table_wabobpsvr_AzureCalc_AzureCalcRateCard[[#This Row],[Region]]</f>
        <v>Locally Redundant Storage Standard IO - FilesMOSP13</v>
      </c>
      <c r="B18166" s="775">
        <v>13</v>
      </c>
      <c r="C18166" s="775" t="s">
        <v>764</v>
      </c>
      <c r="D18166" s="775" t="s">
        <v>606</v>
      </c>
      <c r="E18166" s="775">
        <v>5.3999999999999999E-2</v>
      </c>
      <c r="F18166" s="775" t="s">
        <v>1023</v>
      </c>
      <c r="G18166" s="775" t="s">
        <v>4235</v>
      </c>
      <c r="H18166" s="775" t="s">
        <v>4235</v>
      </c>
      <c r="I18166" s="775" t="s">
        <v>4739</v>
      </c>
    </row>
    <row r="18167" spans="1:9">
      <c r="A18167" s="775" t="str">
        <f>Table_wabobpsvr_AzureCalc_AzureCalcRateCard[[#This Row],[ServiceName]]&amp;Table_wabobpsvr_AzureCalc_AzureCalcRateCard[[#This Row],[Price_Level]]&amp;Table_wabobpsvr_AzureCalc_AzureCalcRateCard[[#This Row],[Region]]</f>
        <v>Locally Redundant Storage Standard IO - FilesA13</v>
      </c>
      <c r="B18167" s="775">
        <v>13</v>
      </c>
      <c r="C18167" s="775" t="s">
        <v>764</v>
      </c>
      <c r="D18167" s="775" t="s">
        <v>174</v>
      </c>
      <c r="E18167" s="775">
        <v>3.9399999999999998E-2</v>
      </c>
      <c r="F18167" s="775" t="s">
        <v>1023</v>
      </c>
      <c r="G18167" s="775" t="s">
        <v>2763</v>
      </c>
      <c r="H18167" s="775" t="s">
        <v>2764</v>
      </c>
      <c r="I18167" s="775" t="s">
        <v>4739</v>
      </c>
    </row>
    <row r="18168" spans="1:9">
      <c r="A18168" s="775" t="str">
        <f>Table_wabobpsvr_AzureCalc_AzureCalcRateCard[[#This Row],[ServiceName]]&amp;Table_wabobpsvr_AzureCalc_AzureCalcRateCard[[#This Row],[Price_Level]]&amp;Table_wabobpsvr_AzureCalc_AzureCalcRateCard[[#This Row],[Region]]</f>
        <v>Locally Redundant Storage Standard IO - FilesB13</v>
      </c>
      <c r="B18168" s="775">
        <v>13</v>
      </c>
      <c r="C18168" s="775" t="s">
        <v>764</v>
      </c>
      <c r="D18168" s="775" t="s">
        <v>175</v>
      </c>
      <c r="E18168" s="775">
        <v>3.78E-2</v>
      </c>
      <c r="F18168" s="775" t="s">
        <v>1023</v>
      </c>
      <c r="G18168" s="775" t="s">
        <v>2763</v>
      </c>
      <c r="H18168" s="775" t="s">
        <v>2764</v>
      </c>
      <c r="I18168" s="775" t="s">
        <v>4739</v>
      </c>
    </row>
    <row r="18169" spans="1:9">
      <c r="A18169" s="775" t="str">
        <f>Table_wabobpsvr_AzureCalc_AzureCalcRateCard[[#This Row],[ServiceName]]&amp;Table_wabobpsvr_AzureCalc_AzureCalcRateCard[[#This Row],[Price_Level]]&amp;Table_wabobpsvr_AzureCalc_AzureCalcRateCard[[#This Row],[Region]]</f>
        <v>Locally Redundant Storage Standard IO - FilesC13</v>
      </c>
      <c r="B18169" s="775">
        <v>13</v>
      </c>
      <c r="C18169" s="775" t="s">
        <v>764</v>
      </c>
      <c r="D18169" s="775" t="s">
        <v>177</v>
      </c>
      <c r="E18169" s="775">
        <v>3.6200000000000003E-2</v>
      </c>
      <c r="F18169" s="775" t="s">
        <v>1023</v>
      </c>
      <c r="G18169" s="775" t="s">
        <v>2763</v>
      </c>
      <c r="H18169" s="775" t="s">
        <v>2764</v>
      </c>
      <c r="I18169" s="775" t="s">
        <v>4739</v>
      </c>
    </row>
    <row r="18170" spans="1:9">
      <c r="A18170" s="775" t="str">
        <f>Table_wabobpsvr_AzureCalc_AzureCalcRateCard[[#This Row],[ServiceName]]&amp;Table_wabobpsvr_AzureCalc_AzureCalcRateCard[[#This Row],[Price_Level]]&amp;Table_wabobpsvr_AzureCalc_AzureCalcRateCard[[#This Row],[Region]]</f>
        <v>Locally Redundant Storage Standard IO - FilesD13</v>
      </c>
      <c r="B18170" s="775">
        <v>13</v>
      </c>
      <c r="C18170" s="775" t="s">
        <v>764</v>
      </c>
      <c r="D18170" s="775" t="s">
        <v>176</v>
      </c>
      <c r="E18170" s="775">
        <v>3.4599999999999999E-2</v>
      </c>
      <c r="F18170" s="775" t="s">
        <v>1023</v>
      </c>
      <c r="G18170" s="775" t="s">
        <v>2763</v>
      </c>
      <c r="H18170" s="775" t="s">
        <v>2764</v>
      </c>
      <c r="I18170" s="775" t="s">
        <v>4739</v>
      </c>
    </row>
    <row r="18171" spans="1:9">
      <c r="A18171" s="1039" t="str">
        <f>Table_wabobpsvr_AzureCalc_AzureCalcRateCard[[#This Row],[ServiceName]]&amp;Table_wabobpsvr_AzureCalc_AzureCalcRateCard[[#This Row],[Price_Level]]&amp;Table_wabobpsvr_AzureCalc_AzureCalcRateCard[[#This Row],[Region]]</f>
        <v>Locally Redundant Storage Standard IO - Block Blob - Tier 2MOSP</v>
      </c>
      <c r="B18171" s="1039"/>
      <c r="C18171" s="1039" t="s">
        <v>764</v>
      </c>
      <c r="D18171" s="1039" t="s">
        <v>606</v>
      </c>
      <c r="E18171" s="1039">
        <v>2.3599999999999999E-2</v>
      </c>
      <c r="F18171" s="1039" t="s">
        <v>862</v>
      </c>
      <c r="G18171" s="775" t="s">
        <v>4235</v>
      </c>
      <c r="H18171" s="775" t="s">
        <v>4235</v>
      </c>
      <c r="I18171" s="775" t="s">
        <v>4726</v>
      </c>
    </row>
    <row r="18172" spans="1:9">
      <c r="A18172" s="1039" t="str">
        <f>Table_wabobpsvr_AzureCalc_AzureCalcRateCard[[#This Row],[ServiceName]]&amp;Table_wabobpsvr_AzureCalc_AzureCalcRateCard[[#This Row],[Price_Level]]&amp;Table_wabobpsvr_AzureCalc_AzureCalcRateCard[[#This Row],[Region]]</f>
        <v>Basic.A1 VM (Windows)C2</v>
      </c>
      <c r="B18172" s="1039">
        <v>2</v>
      </c>
      <c r="C18172" s="1039" t="s">
        <v>680</v>
      </c>
      <c r="D18172" s="1039" t="s">
        <v>177</v>
      </c>
      <c r="E18172" s="1039">
        <v>4.9579999999999999E-2</v>
      </c>
      <c r="F18172" s="1039" t="s">
        <v>708</v>
      </c>
      <c r="G18172" s="775" t="s">
        <v>2279</v>
      </c>
      <c r="H18172" s="775" t="s">
        <v>2280</v>
      </c>
      <c r="I18172" s="775" t="s">
        <v>4740</v>
      </c>
    </row>
    <row r="18173" spans="1:9">
      <c r="A18173" s="1039" t="str">
        <f>Table_wabobpsvr_AzureCalc_AzureCalcRateCard[[#This Row],[ServiceName]]&amp;Table_wabobpsvr_AzureCalc_AzureCalcRateCard[[#This Row],[Price_Level]]&amp;Table_wabobpsvr_AzureCalc_AzureCalcRateCard[[#This Row],[Region]]</f>
        <v>Basic.A1 VM (Windows)D2</v>
      </c>
      <c r="B18173" s="1039">
        <v>2</v>
      </c>
      <c r="C18173" s="1039" t="s">
        <v>680</v>
      </c>
      <c r="D18173" s="1039" t="s">
        <v>176</v>
      </c>
      <c r="E18173" s="1039">
        <v>4.7359999999999999E-2</v>
      </c>
      <c r="F18173" s="1039" t="s">
        <v>708</v>
      </c>
      <c r="G18173" s="775" t="s">
        <v>2279</v>
      </c>
      <c r="H18173" s="775" t="s">
        <v>2280</v>
      </c>
      <c r="I18173" s="775" t="s">
        <v>4740</v>
      </c>
    </row>
    <row r="18174" spans="1:9">
      <c r="A18174" s="1039" t="str">
        <f>Table_wabobpsvr_AzureCalc_AzureCalcRateCard[[#This Row],[ServiceName]]&amp;Table_wabobpsvr_AzureCalc_AzureCalcRateCard[[#This Row],[Price_Level]]&amp;Table_wabobpsvr_AzureCalc_AzureCalcRateCard[[#This Row],[Region]]</f>
        <v>Basic.A5 VM (Non-Windows)MOSP2</v>
      </c>
      <c r="B18174" s="1039">
        <v>2</v>
      </c>
      <c r="C18174" s="1039" t="s">
        <v>680</v>
      </c>
      <c r="D18174" s="1039" t="s">
        <v>606</v>
      </c>
      <c r="E18174" s="1039">
        <v>0.19</v>
      </c>
      <c r="F18174" s="1039" t="s">
        <v>707</v>
      </c>
      <c r="G18174" s="775" t="s">
        <v>4235</v>
      </c>
      <c r="H18174" s="775" t="s">
        <v>4235</v>
      </c>
      <c r="I18174" s="775" t="s">
        <v>4741</v>
      </c>
    </row>
    <row r="18175" spans="1:9">
      <c r="A18175" s="775" t="str">
        <f>Table_wabobpsvr_AzureCalc_AzureCalcRateCard[[#This Row],[ServiceName]]&amp;Table_wabobpsvr_AzureCalc_AzureCalcRateCard[[#This Row],[Price_Level]]&amp;Table_wabobpsvr_AzureCalc_AzureCalcRateCard[[#This Row],[Region]]</f>
        <v>Basic.A5 VM (Non-Windows)A2</v>
      </c>
      <c r="B18175" s="775">
        <v>2</v>
      </c>
      <c r="C18175" s="775" t="s">
        <v>680</v>
      </c>
      <c r="D18175" s="775" t="s">
        <v>174</v>
      </c>
      <c r="E18175" s="775">
        <v>0.13869999999999999</v>
      </c>
      <c r="F18175" s="775" t="s">
        <v>707</v>
      </c>
      <c r="G18175" s="775" t="s">
        <v>2765</v>
      </c>
      <c r="H18175" s="775" t="s">
        <v>2766</v>
      </c>
      <c r="I18175" s="775" t="s">
        <v>4741</v>
      </c>
    </row>
    <row r="18176" spans="1:9">
      <c r="A18176" s="775" t="str">
        <f>Table_wabobpsvr_AzureCalc_AzureCalcRateCard[[#This Row],[ServiceName]]&amp;Table_wabobpsvr_AzureCalc_AzureCalcRateCard[[#This Row],[Price_Level]]&amp;Table_wabobpsvr_AzureCalc_AzureCalcRateCard[[#This Row],[Region]]</f>
        <v>Streaming UnitsD14</v>
      </c>
      <c r="B18176" s="775">
        <v>14</v>
      </c>
      <c r="C18176" s="775" t="s">
        <v>4235</v>
      </c>
      <c r="D18176" s="775" t="s">
        <v>176</v>
      </c>
      <c r="E18176" s="775">
        <v>999999</v>
      </c>
      <c r="F18176" s="775" t="s">
        <v>1307</v>
      </c>
      <c r="G18176" s="775" t="s">
        <v>4235</v>
      </c>
      <c r="H18176" s="775" t="s">
        <v>4235</v>
      </c>
      <c r="I18176" s="775" t="s">
        <v>4235</v>
      </c>
    </row>
    <row r="18177" spans="1:9">
      <c r="A18177" s="775" t="str">
        <f>Table_wabobpsvr_AzureCalc_AzureCalcRateCard[[#This Row],[ServiceName]]&amp;Table_wabobpsvr_AzureCalc_AzureCalcRateCard[[#This Row],[Price_Level]]&amp;Table_wabobpsvr_AzureCalc_AzureCalcRateCard[[#This Row],[Region]]</f>
        <v>Streaming UnitsMOSP15</v>
      </c>
      <c r="B18177" s="775">
        <v>15</v>
      </c>
      <c r="C18177" s="775" t="s">
        <v>4235</v>
      </c>
      <c r="D18177" s="775" t="s">
        <v>606</v>
      </c>
      <c r="E18177" s="775">
        <v>999999</v>
      </c>
      <c r="F18177" s="775" t="s">
        <v>1307</v>
      </c>
      <c r="G18177" s="775" t="s">
        <v>4235</v>
      </c>
      <c r="H18177" s="775" t="s">
        <v>4235</v>
      </c>
      <c r="I18177" s="775" t="s">
        <v>4235</v>
      </c>
    </row>
    <row r="18178" spans="1:9">
      <c r="A18178" s="775" t="str">
        <f>Table_wabobpsvr_AzureCalc_AzureCalcRateCard[[#This Row],[ServiceName]]&amp;Table_wabobpsvr_AzureCalc_AzureCalcRateCard[[#This Row],[Price_Level]]&amp;Table_wabobpsvr_AzureCalc_AzureCalcRateCard[[#This Row],[Region]]</f>
        <v>Streaming UnitsA15</v>
      </c>
      <c r="B18178" s="775">
        <v>15</v>
      </c>
      <c r="C18178" s="775" t="s">
        <v>4235</v>
      </c>
      <c r="D18178" s="775" t="s">
        <v>174</v>
      </c>
      <c r="E18178" s="775">
        <v>999999</v>
      </c>
      <c r="F18178" s="775" t="s">
        <v>1307</v>
      </c>
      <c r="G18178" s="775" t="s">
        <v>4235</v>
      </c>
      <c r="H18178" s="775" t="s">
        <v>4235</v>
      </c>
      <c r="I18178" s="775" t="s">
        <v>4235</v>
      </c>
    </row>
    <row r="18179" spans="1:9">
      <c r="A18179" s="775" t="str">
        <f>Table_wabobpsvr_AzureCalc_AzureCalcRateCard[[#This Row],[ServiceName]]&amp;Table_wabobpsvr_AzureCalc_AzureCalcRateCard[[#This Row],[Price_Level]]&amp;Table_wabobpsvr_AzureCalc_AzureCalcRateCard[[#This Row],[Region]]</f>
        <v>Streaming UnitsB15</v>
      </c>
      <c r="B18179" s="775">
        <v>15</v>
      </c>
      <c r="C18179" s="775" t="s">
        <v>4235</v>
      </c>
      <c r="D18179" s="775" t="s">
        <v>175</v>
      </c>
      <c r="E18179" s="775">
        <v>999999</v>
      </c>
      <c r="F18179" s="775" t="s">
        <v>1307</v>
      </c>
      <c r="G18179" s="775" t="s">
        <v>4235</v>
      </c>
      <c r="H18179" s="775" t="s">
        <v>4235</v>
      </c>
      <c r="I18179" s="775" t="s">
        <v>4235</v>
      </c>
    </row>
    <row r="18180" spans="1:9">
      <c r="A18180" s="775" t="str">
        <f>Table_wabobpsvr_AzureCalc_AzureCalcRateCard[[#This Row],[ServiceName]]&amp;Table_wabobpsvr_AzureCalc_AzureCalcRateCard[[#This Row],[Price_Level]]&amp;Table_wabobpsvr_AzureCalc_AzureCalcRateCard[[#This Row],[Region]]</f>
        <v>Streaming UnitsC15</v>
      </c>
      <c r="B18180" s="775">
        <v>15</v>
      </c>
      <c r="C18180" s="775" t="s">
        <v>4235</v>
      </c>
      <c r="D18180" s="775" t="s">
        <v>177</v>
      </c>
      <c r="E18180" s="775">
        <v>999999</v>
      </c>
      <c r="F18180" s="775" t="s">
        <v>1307</v>
      </c>
      <c r="G18180" s="775" t="s">
        <v>4235</v>
      </c>
      <c r="H18180" s="775" t="s">
        <v>4235</v>
      </c>
      <c r="I18180" s="775" t="s">
        <v>4235</v>
      </c>
    </row>
    <row r="18181" spans="1:9">
      <c r="A18181" s="1039" t="str">
        <f>Table_wabobpsvr_AzureCalc_AzureCalcRateCard[[#This Row],[ServiceName]]&amp;Table_wabobpsvr_AzureCalc_AzureCalcRateCard[[#This Row],[Price_Level]]&amp;Table_wabobpsvr_AzureCalc_AzureCalcRateCard[[#This Row],[Region]]</f>
        <v>ExpressRoute (Metered) 2 Gbps ConnectionsA1</v>
      </c>
      <c r="B18181" s="1039">
        <v>1</v>
      </c>
      <c r="C18181" s="1039" t="s">
        <v>7427</v>
      </c>
      <c r="D18181" s="1039" t="s">
        <v>174</v>
      </c>
      <c r="E18181" s="1039">
        <v>845.84</v>
      </c>
      <c r="F18181" s="1039" t="s">
        <v>7396</v>
      </c>
      <c r="G18181" s="775" t="s">
        <v>7529</v>
      </c>
      <c r="H18181" s="775" t="s">
        <v>7530</v>
      </c>
      <c r="I18181" s="775" t="s">
        <v>7450</v>
      </c>
    </row>
    <row r="18182" spans="1:9">
      <c r="A18182" s="775" t="str">
        <f>Table_wabobpsvr_AzureCalc_AzureCalcRateCard[[#This Row],[ServiceName]]&amp;Table_wabobpsvr_AzureCalc_AzureCalcRateCard[[#This Row],[Price_Level]]&amp;Table_wabobpsvr_AzureCalc_AzureCalcRateCard[[#This Row],[Region]]</f>
        <v>IoT Hub - Low FrequencyC4</v>
      </c>
      <c r="B18182" s="775">
        <v>4</v>
      </c>
      <c r="C18182" s="775"/>
      <c r="D18182" s="775" t="s">
        <v>177</v>
      </c>
      <c r="E18182" s="775">
        <v>999999</v>
      </c>
      <c r="F18182" s="775" t="s">
        <v>7356</v>
      </c>
      <c r="G18182" s="775"/>
      <c r="H18182" s="775"/>
      <c r="I18182" s="775"/>
    </row>
    <row r="18183" spans="1:9">
      <c r="A18183" s="775" t="str">
        <f>Table_wabobpsvr_AzureCalc_AzureCalcRateCard[[#This Row],[ServiceName]]&amp;Table_wabobpsvr_AzureCalc_AzureCalcRateCard[[#This Row],[Price_Level]]&amp;Table_wabobpsvr_AzureCalc_AzureCalcRateCard[[#This Row],[Region]]</f>
        <v>IoT Hub - Low FrequencyD4</v>
      </c>
      <c r="B18183" s="775">
        <v>4</v>
      </c>
      <c r="C18183" s="775"/>
      <c r="D18183" s="775" t="s">
        <v>176</v>
      </c>
      <c r="E18183" s="775">
        <v>999999</v>
      </c>
      <c r="F18183" s="775" t="s">
        <v>7356</v>
      </c>
      <c r="G18183" s="775"/>
      <c r="H18183" s="775"/>
      <c r="I18183" s="775"/>
    </row>
    <row r="18184" spans="1:9">
      <c r="A18184" s="775" t="str">
        <f>Table_wabobpsvr_AzureCalc_AzureCalcRateCard[[#This Row],[ServiceName]]&amp;Table_wabobpsvr_AzureCalc_AzureCalcRateCard[[#This Row],[Price_Level]]&amp;Table_wabobpsvr_AzureCalc_AzureCalcRateCard[[#This Row],[Region]]</f>
        <v>IoT Hub - Low FrequencyMOSP5</v>
      </c>
      <c r="B18184" s="775">
        <v>5</v>
      </c>
      <c r="C18184" s="775"/>
      <c r="D18184" s="775" t="s">
        <v>606</v>
      </c>
      <c r="E18184" s="775">
        <v>999999</v>
      </c>
      <c r="F18184" s="775" t="s">
        <v>7356</v>
      </c>
      <c r="G18184" s="775"/>
      <c r="H18184" s="775"/>
      <c r="I18184" s="775"/>
    </row>
    <row r="18185" spans="1:9">
      <c r="A18185" s="775" t="str">
        <f>Table_wabobpsvr_AzureCalc_AzureCalcRateCard[[#This Row],[ServiceName]]&amp;Table_wabobpsvr_AzureCalc_AzureCalcRateCard[[#This Row],[Price_Level]]&amp;Table_wabobpsvr_AzureCalc_AzureCalcRateCard[[#This Row],[Region]]</f>
        <v>IoT Hub - Low FrequencyA5</v>
      </c>
      <c r="B18185" s="775">
        <v>5</v>
      </c>
      <c r="C18185" s="775"/>
      <c r="D18185" s="775" t="s">
        <v>174</v>
      </c>
      <c r="E18185" s="775">
        <v>999999</v>
      </c>
      <c r="F18185" s="775" t="s">
        <v>7356</v>
      </c>
      <c r="G18185" s="775"/>
      <c r="H18185" s="775"/>
      <c r="I18185" s="775"/>
    </row>
    <row r="18186" spans="1:9">
      <c r="A18186" s="775" t="str">
        <f>Table_wabobpsvr_AzureCalc_AzureCalcRateCard[[#This Row],[ServiceName]]&amp;Table_wabobpsvr_AzureCalc_AzureCalcRateCard[[#This Row],[Price_Level]]&amp;Table_wabobpsvr_AzureCalc_AzureCalcRateCard[[#This Row],[Region]]</f>
        <v>IoT Hub - Low FrequencyB5</v>
      </c>
      <c r="B18186" s="775">
        <v>5</v>
      </c>
      <c r="C18186" s="775"/>
      <c r="D18186" s="775" t="s">
        <v>175</v>
      </c>
      <c r="E18186" s="775">
        <v>999999</v>
      </c>
      <c r="F18186" s="775" t="s">
        <v>7356</v>
      </c>
      <c r="G18186" s="775"/>
      <c r="H18186" s="775"/>
      <c r="I18186" s="775"/>
    </row>
    <row r="18187" spans="1:9">
      <c r="A18187" s="775" t="str">
        <f>Table_wabobpsvr_AzureCalc_AzureCalcRateCard[[#This Row],[ServiceName]]&amp;Table_wabobpsvr_AzureCalc_AzureCalcRateCard[[#This Row],[Price_Level]]&amp;Table_wabobpsvr_AzureCalc_AzureCalcRateCard[[#This Row],[Region]]</f>
        <v>IoT Hub - Low FrequencyC5</v>
      </c>
      <c r="B18187" s="775">
        <v>5</v>
      </c>
      <c r="C18187" s="775"/>
      <c r="D18187" s="775" t="s">
        <v>177</v>
      </c>
      <c r="E18187" s="775">
        <v>999999</v>
      </c>
      <c r="F18187" s="775" t="s">
        <v>7356</v>
      </c>
      <c r="G18187" s="775"/>
      <c r="H18187" s="775"/>
      <c r="I18187" s="775"/>
    </row>
    <row r="18188" spans="1:9">
      <c r="A18188" s="775" t="str">
        <f>Table_wabobpsvr_AzureCalc_AzureCalcRateCard[[#This Row],[ServiceName]]&amp;Table_wabobpsvr_AzureCalc_AzureCalcRateCard[[#This Row],[Price_Level]]&amp;Table_wabobpsvr_AzureCalc_AzureCalcRateCard[[#This Row],[Region]]</f>
        <v>IoT Hub - Low FrequencyD5</v>
      </c>
      <c r="B18188" s="775">
        <v>5</v>
      </c>
      <c r="C18188" s="775"/>
      <c r="D18188" s="775" t="s">
        <v>176</v>
      </c>
      <c r="E18188" s="775">
        <v>999999</v>
      </c>
      <c r="F18188" s="775" t="s">
        <v>7356</v>
      </c>
      <c r="G18188" s="775"/>
      <c r="H18188" s="775"/>
      <c r="I18188" s="775"/>
    </row>
    <row r="18189" spans="1:9">
      <c r="A18189" s="775" t="str">
        <f>Table_wabobpsvr_AzureCalc_AzureCalcRateCard[[#This Row],[ServiceName]]&amp;Table_wabobpsvr_AzureCalc_AzureCalcRateCard[[#This Row],[Price_Level]]&amp;Table_wabobpsvr_AzureCalc_AzureCalcRateCard[[#This Row],[Region]]</f>
        <v>IoT Hub - Low FrequencyMOSP8</v>
      </c>
      <c r="B18189" s="775">
        <v>8</v>
      </c>
      <c r="C18189" s="775"/>
      <c r="D18189" s="775" t="s">
        <v>606</v>
      </c>
      <c r="E18189" s="775">
        <v>999999</v>
      </c>
      <c r="F18189" s="775" t="s">
        <v>7356</v>
      </c>
      <c r="G18189" s="775"/>
      <c r="H18189" s="775"/>
      <c r="I18189" s="775"/>
    </row>
    <row r="18190" spans="1:9">
      <c r="A18190" s="775" t="str">
        <f>Table_wabobpsvr_AzureCalc_AzureCalcRateCard[[#This Row],[ServiceName]]&amp;Table_wabobpsvr_AzureCalc_AzureCalcRateCard[[#This Row],[Price_Level]]&amp;Table_wabobpsvr_AzureCalc_AzureCalcRateCard[[#This Row],[Region]]</f>
        <v>IoT Hub - Low FrequencyA8</v>
      </c>
      <c r="B18190" s="775">
        <v>8</v>
      </c>
      <c r="C18190" s="775"/>
      <c r="D18190" s="775" t="s">
        <v>174</v>
      </c>
      <c r="E18190" s="775">
        <v>999999</v>
      </c>
      <c r="F18190" s="775" t="s">
        <v>7356</v>
      </c>
      <c r="G18190" s="775"/>
      <c r="H18190" s="775"/>
      <c r="I18190" s="775"/>
    </row>
    <row r="18191" spans="1:9">
      <c r="A18191" s="775" t="str">
        <f>Table_wabobpsvr_AzureCalc_AzureCalcRateCard[[#This Row],[ServiceName]]&amp;Table_wabobpsvr_AzureCalc_AzureCalcRateCard[[#This Row],[Price_Level]]&amp;Table_wabobpsvr_AzureCalc_AzureCalcRateCard[[#This Row],[Region]]</f>
        <v>ExpressRoute (Metered) 1 Gbps Connections - Zone 3d14</v>
      </c>
      <c r="B18191" s="775">
        <v>14</v>
      </c>
      <c r="C18191" s="775" t="s">
        <v>4235</v>
      </c>
      <c r="D18191" s="775" t="s">
        <v>4193</v>
      </c>
      <c r="E18191" s="775">
        <v>999999</v>
      </c>
      <c r="F18191" s="775" t="s">
        <v>7430</v>
      </c>
      <c r="G18191" s="775"/>
      <c r="H18191" s="775"/>
      <c r="I18191" s="775" t="s">
        <v>4235</v>
      </c>
    </row>
    <row r="18192" spans="1:9">
      <c r="A18192" s="775" t="str">
        <f>Table_wabobpsvr_AzureCalc_AzureCalcRateCard[[#This Row],[ServiceName]]&amp;Table_wabobpsvr_AzureCalc_AzureCalcRateCard[[#This Row],[Price_Level]]&amp;Table_wabobpsvr_AzureCalc_AzureCalcRateCard[[#This Row],[Region]]</f>
        <v>ExpressRoute (Metered) 10 Gbps Connections - Zone 3d14</v>
      </c>
      <c r="B18192" s="775">
        <v>14</v>
      </c>
      <c r="C18192" s="775" t="s">
        <v>4235</v>
      </c>
      <c r="D18192" s="775" t="s">
        <v>4193</v>
      </c>
      <c r="E18192" s="775">
        <v>999999</v>
      </c>
      <c r="F18192" s="775" t="s">
        <v>7431</v>
      </c>
      <c r="G18192" s="775"/>
      <c r="H18192" s="775"/>
      <c r="I18192" s="775" t="s">
        <v>4235</v>
      </c>
    </row>
    <row r="18193" spans="1:9">
      <c r="A18193" s="775" t="str">
        <f>Table_wabobpsvr_AzureCalc_AzureCalcRateCard[[#This Row],[ServiceName]]&amp;Table_wabobpsvr_AzureCalc_AzureCalcRateCard[[#This Row],[Price_Level]]&amp;Table_wabobpsvr_AzureCalc_AzureCalcRateCard[[#This Row],[Region]]</f>
        <v>ExpressRoute (Metered) 100 Mbps Connections - Zone 3d14</v>
      </c>
      <c r="B18193" s="775">
        <v>14</v>
      </c>
      <c r="C18193" s="775" t="s">
        <v>4235</v>
      </c>
      <c r="D18193" s="775" t="s">
        <v>4193</v>
      </c>
      <c r="E18193" s="775">
        <v>999999</v>
      </c>
      <c r="F18193" s="775" t="s">
        <v>7432</v>
      </c>
      <c r="G18193" s="775"/>
      <c r="H18193" s="775"/>
      <c r="I18193" s="775" t="s">
        <v>4235</v>
      </c>
    </row>
    <row r="18194" spans="1:9">
      <c r="A18194" s="1039" t="str">
        <f>Table_wabobpsvr_AzureCalc_AzureCalcRateCard[[#This Row],[ServiceName]]&amp;Table_wabobpsvr_AzureCalc_AzureCalcRateCard[[#This Row],[Price_Level]]&amp;Table_wabobpsvr_AzureCalc_AzureCalcRateCard[[#This Row],[Region]]</f>
        <v>ExpressRoute (Metered) 2 Gbps Connections - Zone 3d14</v>
      </c>
      <c r="B18194" s="1039">
        <v>14</v>
      </c>
      <c r="C18194" s="1039" t="s">
        <v>4235</v>
      </c>
      <c r="D18194" s="1039" t="s">
        <v>4193</v>
      </c>
      <c r="E18194" s="1039">
        <v>999999</v>
      </c>
      <c r="F18194" s="1039" t="s">
        <v>7433</v>
      </c>
      <c r="G18194" s="775"/>
      <c r="H18194" s="775"/>
      <c r="I18194" s="775" t="s">
        <v>4235</v>
      </c>
    </row>
    <row r="18195" spans="1:9">
      <c r="A18195" s="1039" t="str">
        <f>Table_wabobpsvr_AzureCalc_AzureCalcRateCard[[#This Row],[ServiceName]]&amp;Table_wabobpsvr_AzureCalc_AzureCalcRateCard[[#This Row],[Price_Level]]&amp;Table_wabobpsvr_AzureCalc_AzureCalcRateCard[[#This Row],[Region]]</f>
        <v>ExpressRoute (Metered) 200 Mbps Connections - Zone 3d14</v>
      </c>
      <c r="B18195" s="1039">
        <v>14</v>
      </c>
      <c r="C18195" s="1039" t="s">
        <v>4235</v>
      </c>
      <c r="D18195" s="1039" t="s">
        <v>4193</v>
      </c>
      <c r="E18195" s="1039">
        <v>999999</v>
      </c>
      <c r="F18195" s="1039" t="s">
        <v>7434</v>
      </c>
      <c r="G18195" s="775"/>
      <c r="H18195" s="775"/>
      <c r="I18195" s="775" t="s">
        <v>4235</v>
      </c>
    </row>
    <row r="18196" spans="1:9">
      <c r="A18196" s="1039" t="str">
        <f>Table_wabobpsvr_AzureCalc_AzureCalcRateCard[[#This Row],[ServiceName]]&amp;Table_wabobpsvr_AzureCalc_AzureCalcRateCard[[#This Row],[Price_Level]]&amp;Table_wabobpsvr_AzureCalc_AzureCalcRateCard[[#This Row],[Region]]</f>
        <v>ExpressRoute (Metered) 5 Gbps Connections - Zone 3d14</v>
      </c>
      <c r="B18196" s="1039">
        <v>14</v>
      </c>
      <c r="C18196" s="1039" t="s">
        <v>4235</v>
      </c>
      <c r="D18196" s="1039" t="s">
        <v>4193</v>
      </c>
      <c r="E18196" s="1039">
        <v>999999</v>
      </c>
      <c r="F18196" s="1039" t="s">
        <v>7435</v>
      </c>
      <c r="G18196" s="775"/>
      <c r="H18196" s="775"/>
      <c r="I18196" s="775" t="s">
        <v>4235</v>
      </c>
    </row>
    <row r="18197" spans="1:9">
      <c r="A18197" s="1039" t="str">
        <f>Table_wabobpsvr_AzureCalc_AzureCalcRateCard[[#This Row],[ServiceName]]&amp;Table_wabobpsvr_AzureCalc_AzureCalcRateCard[[#This Row],[Price_Level]]&amp;Table_wabobpsvr_AzureCalc_AzureCalcRateCard[[#This Row],[Region]]</f>
        <v>ExpressRoute (Metered) 50 Mbps Connections - Zone 3d14</v>
      </c>
      <c r="B18197" s="1039">
        <v>14</v>
      </c>
      <c r="C18197" s="1039" t="s">
        <v>4235</v>
      </c>
      <c r="D18197" s="1039" t="s">
        <v>4193</v>
      </c>
      <c r="E18197" s="1039">
        <v>999999</v>
      </c>
      <c r="F18197" s="1039" t="s">
        <v>7436</v>
      </c>
      <c r="G18197" s="775"/>
      <c r="H18197" s="775"/>
      <c r="I18197" s="775" t="s">
        <v>4235</v>
      </c>
    </row>
    <row r="18198" spans="1:9">
      <c r="A18198" s="775" t="str">
        <f>Table_wabobpsvr_AzureCalc_AzureCalcRateCard[[#This Row],[ServiceName]]&amp;Table_wabobpsvr_AzureCalc_AzureCalcRateCard[[#This Row],[Price_Level]]&amp;Table_wabobpsvr_AzureCalc_AzureCalcRateCard[[#This Row],[Region]]</f>
        <v>ExpressRoute (Metered) 500 Mbps Connections - Zone 3d14</v>
      </c>
      <c r="B18198" s="775">
        <v>14</v>
      </c>
      <c r="C18198" s="775" t="s">
        <v>4235</v>
      </c>
      <c r="D18198" s="775" t="s">
        <v>4193</v>
      </c>
      <c r="E18198" s="775">
        <v>999999</v>
      </c>
      <c r="F18198" s="775" t="s">
        <v>7437</v>
      </c>
      <c r="G18198" s="775"/>
      <c r="H18198" s="775"/>
      <c r="I18198" s="775" t="s">
        <v>4235</v>
      </c>
    </row>
    <row r="18199" spans="1:9">
      <c r="A18199" s="775" t="str">
        <f>Table_wabobpsvr_AzureCalc_AzureCalcRateCard[[#This Row],[ServiceName]]&amp;Table_wabobpsvr_AzureCalc_AzureCalcRateCard[[#This Row],[Price_Level]]&amp;Table_wabobpsvr_AzureCalc_AzureCalcRateCard[[#This Row],[Region]]</f>
        <v>ExpressRoute (Unlimited) 1 Gbps Connections - Zone 3d14</v>
      </c>
      <c r="B18199" s="775">
        <v>14</v>
      </c>
      <c r="C18199" s="775" t="s">
        <v>4235</v>
      </c>
      <c r="D18199" s="775" t="s">
        <v>4193</v>
      </c>
      <c r="E18199" s="775">
        <v>999999</v>
      </c>
      <c r="F18199" s="775" t="s">
        <v>7438</v>
      </c>
      <c r="G18199" s="775"/>
      <c r="H18199" s="775"/>
      <c r="I18199" s="775" t="s">
        <v>4235</v>
      </c>
    </row>
    <row r="18200" spans="1:9">
      <c r="A18200" s="775" t="str">
        <f>Table_wabobpsvr_AzureCalc_AzureCalcRateCard[[#This Row],[ServiceName]]&amp;Table_wabobpsvr_AzureCalc_AzureCalcRateCard[[#This Row],[Price_Level]]&amp;Table_wabobpsvr_AzureCalc_AzureCalcRateCard[[#This Row],[Region]]</f>
        <v>IoT Hub - Low FrequencyB8</v>
      </c>
      <c r="B18200" s="775">
        <v>8</v>
      </c>
      <c r="C18200" s="775"/>
      <c r="D18200" s="775" t="s">
        <v>175</v>
      </c>
      <c r="E18200" s="775">
        <v>999999</v>
      </c>
      <c r="F18200" s="775" t="s">
        <v>7356</v>
      </c>
      <c r="G18200" s="775"/>
      <c r="H18200" s="775"/>
      <c r="I18200" s="775"/>
    </row>
    <row r="18201" spans="1:9">
      <c r="A18201" s="775" t="str">
        <f>Table_wabobpsvr_AzureCalc_AzureCalcRateCard[[#This Row],[ServiceName]]&amp;Table_wabobpsvr_AzureCalc_AzureCalcRateCard[[#This Row],[Price_Level]]&amp;Table_wabobpsvr_AzureCalc_AzureCalcRateCard[[#This Row],[Region]]</f>
        <v>Streaming UnitsD15</v>
      </c>
      <c r="B18201" s="775">
        <v>15</v>
      </c>
      <c r="C18201" s="775" t="s">
        <v>4235</v>
      </c>
      <c r="D18201" s="775" t="s">
        <v>176</v>
      </c>
      <c r="E18201" s="775">
        <v>999999</v>
      </c>
      <c r="F18201" s="775" t="s">
        <v>1307</v>
      </c>
      <c r="G18201" s="775" t="s">
        <v>4235</v>
      </c>
      <c r="H18201" s="775" t="s">
        <v>4235</v>
      </c>
      <c r="I18201" s="775" t="s">
        <v>4235</v>
      </c>
    </row>
    <row r="18202" spans="1:9">
      <c r="A18202" s="775" t="str">
        <f>Table_wabobpsvr_AzureCalc_AzureCalcRateCard[[#This Row],[ServiceName]]&amp;Table_wabobpsvr_AzureCalc_AzureCalcRateCard[[#This Row],[Price_Level]]&amp;Table_wabobpsvr_AzureCalc_AzureCalcRateCard[[#This Row],[Region]]</f>
        <v>Basic General Purpose Batch InstancesA16</v>
      </c>
      <c r="B18202" s="775">
        <v>16</v>
      </c>
      <c r="C18202" s="775" t="s">
        <v>4235</v>
      </c>
      <c r="D18202" s="775" t="s">
        <v>174</v>
      </c>
      <c r="E18202" s="775">
        <v>999999</v>
      </c>
      <c r="F18202" s="775" t="s">
        <v>1298</v>
      </c>
      <c r="G18202" s="775" t="s">
        <v>4235</v>
      </c>
      <c r="H18202" s="775" t="s">
        <v>4235</v>
      </c>
      <c r="I18202" s="775" t="s">
        <v>4235</v>
      </c>
    </row>
    <row r="18203" spans="1:9">
      <c r="A18203" s="775" t="str">
        <f>Table_wabobpsvr_AzureCalc_AzureCalcRateCard[[#This Row],[ServiceName]]&amp;Table_wabobpsvr_AzureCalc_AzureCalcRateCard[[#This Row],[Price_Level]]&amp;Table_wabobpsvr_AzureCalc_AzureCalcRateCard[[#This Row],[Region]]</f>
        <v>Basic General Purpose Batch InstancesB16</v>
      </c>
      <c r="B18203" s="775">
        <v>16</v>
      </c>
      <c r="C18203" s="775" t="s">
        <v>4235</v>
      </c>
      <c r="D18203" s="775" t="s">
        <v>175</v>
      </c>
      <c r="E18203" s="775">
        <v>999999</v>
      </c>
      <c r="F18203" s="775" t="s">
        <v>1298</v>
      </c>
      <c r="G18203" s="775" t="s">
        <v>4235</v>
      </c>
      <c r="H18203" s="775" t="s">
        <v>4235</v>
      </c>
      <c r="I18203" s="775" t="s">
        <v>4235</v>
      </c>
    </row>
    <row r="18204" spans="1:9">
      <c r="A18204" s="775" t="str">
        <f>Table_wabobpsvr_AzureCalc_AzureCalcRateCard[[#This Row],[ServiceName]]&amp;Table_wabobpsvr_AzureCalc_AzureCalcRateCard[[#This Row],[Price_Level]]&amp;Table_wabobpsvr_AzureCalc_AzureCalcRateCard[[#This Row],[Region]]</f>
        <v>Basic General Purpose Batch InstancesC16</v>
      </c>
      <c r="B18204" s="775">
        <v>16</v>
      </c>
      <c r="C18204" s="775" t="s">
        <v>4235</v>
      </c>
      <c r="D18204" s="775" t="s">
        <v>177</v>
      </c>
      <c r="E18204" s="775">
        <v>999999</v>
      </c>
      <c r="F18204" s="775" t="s">
        <v>1298</v>
      </c>
      <c r="G18204" s="775" t="s">
        <v>4235</v>
      </c>
      <c r="H18204" s="775" t="s">
        <v>4235</v>
      </c>
      <c r="I18204" s="775" t="s">
        <v>4235</v>
      </c>
    </row>
    <row r="18205" spans="1:9">
      <c r="A18205" s="775" t="str">
        <f>Table_wabobpsvr_AzureCalc_AzureCalcRateCard[[#This Row],[ServiceName]]&amp;Table_wabobpsvr_AzureCalc_AzureCalcRateCard[[#This Row],[Price_Level]]&amp;Table_wabobpsvr_AzureCalc_AzureCalcRateCard[[#This Row],[Region]]</f>
        <v>Basic General Purpose Batch InstancesD16</v>
      </c>
      <c r="B18205" s="775">
        <v>16</v>
      </c>
      <c r="C18205" s="775" t="s">
        <v>4235</v>
      </c>
      <c r="D18205" s="775" t="s">
        <v>176</v>
      </c>
      <c r="E18205" s="775">
        <v>999999</v>
      </c>
      <c r="F18205" s="775" t="s">
        <v>1298</v>
      </c>
      <c r="G18205" s="775" t="s">
        <v>4235</v>
      </c>
      <c r="H18205" s="775" t="s">
        <v>4235</v>
      </c>
      <c r="I18205" s="775" t="s">
        <v>4235</v>
      </c>
    </row>
    <row r="18206" spans="1:9">
      <c r="A18206" s="775" t="str">
        <f>Table_wabobpsvr_AzureCalc_AzureCalcRateCard[[#This Row],[ServiceName]]&amp;Table_wabobpsvr_AzureCalc_AzureCalcRateCard[[#This Row],[Price_Level]]&amp;Table_wabobpsvr_AzureCalc_AzureCalcRateCard[[#This Row],[Region]]</f>
        <v>ExpressRoute (Unlimited) 10 Gbps Connections - Zone 3d14</v>
      </c>
      <c r="B18206" s="775">
        <v>14</v>
      </c>
      <c r="C18206" s="775" t="s">
        <v>4235</v>
      </c>
      <c r="D18206" s="775" t="s">
        <v>4193</v>
      </c>
      <c r="E18206" s="775">
        <v>999999</v>
      </c>
      <c r="F18206" s="775" t="s">
        <v>7439</v>
      </c>
      <c r="G18206" s="775"/>
      <c r="H18206" s="775"/>
      <c r="I18206" s="775" t="s">
        <v>4235</v>
      </c>
    </row>
    <row r="18207" spans="1:9">
      <c r="A18207" s="1039" t="str">
        <f>Table_wabobpsvr_AzureCalc_AzureCalcRateCard[[#This Row],[ServiceName]]&amp;Table_wabobpsvr_AzureCalc_AzureCalcRateCard[[#This Row],[Price_Level]]&amp;Table_wabobpsvr_AzureCalc_AzureCalcRateCard[[#This Row],[Region]]</f>
        <v>ExpressRoute (Metered) 5 Gbps ConnectionsA1</v>
      </c>
      <c r="B18207" s="1039">
        <v>1</v>
      </c>
      <c r="C18207" s="1039" t="s">
        <v>7427</v>
      </c>
      <c r="D18207" s="1039" t="s">
        <v>174</v>
      </c>
      <c r="E18207" s="1039">
        <v>2114.6</v>
      </c>
      <c r="F18207" s="1039" t="s">
        <v>7397</v>
      </c>
      <c r="G18207" s="775" t="s">
        <v>7533</v>
      </c>
      <c r="H18207" s="775" t="s">
        <v>7534</v>
      </c>
      <c r="I18207" s="775" t="s">
        <v>7454</v>
      </c>
    </row>
    <row r="18208" spans="1:9">
      <c r="A18208" s="775" t="str">
        <f>Table_wabobpsvr_AzureCalc_AzureCalcRateCard[[#This Row],[ServiceName]]&amp;Table_wabobpsvr_AzureCalc_AzureCalcRateCard[[#This Row],[Price_Level]]&amp;Table_wabobpsvr_AzureCalc_AzureCalcRateCard[[#This Row],[Region]]</f>
        <v>ExpressRoute (Metered) 500 Mbps ConnectionsA1</v>
      </c>
      <c r="B18208" s="775">
        <v>1</v>
      </c>
      <c r="C18208" s="775" t="s">
        <v>7427</v>
      </c>
      <c r="D18208" s="775" t="s">
        <v>174</v>
      </c>
      <c r="E18208" s="775">
        <v>281.3</v>
      </c>
      <c r="F18208" s="775" t="s">
        <v>7389</v>
      </c>
      <c r="G18208" s="775" t="s">
        <v>7537</v>
      </c>
      <c r="H18208" s="775" t="s">
        <v>7538</v>
      </c>
      <c r="I18208" s="775" t="s">
        <v>7458</v>
      </c>
    </row>
    <row r="18209" spans="1:9">
      <c r="A18209" s="775" t="str">
        <f>Table_wabobpsvr_AzureCalc_AzureCalcRateCard[[#This Row],[ServiceName]]&amp;Table_wabobpsvr_AzureCalc_AzureCalcRateCard[[#This Row],[Price_Level]]&amp;Table_wabobpsvr_AzureCalc_AzureCalcRateCard[[#This Row],[Region]]</f>
        <v>IoT Hub - Low FrequencyC8</v>
      </c>
      <c r="B18209" s="775">
        <v>8</v>
      </c>
      <c r="C18209" s="775"/>
      <c r="D18209" s="775" t="s">
        <v>177</v>
      </c>
      <c r="E18209" s="775">
        <v>999999</v>
      </c>
      <c r="F18209" s="775" t="s">
        <v>7356</v>
      </c>
      <c r="G18209" s="775"/>
      <c r="H18209" s="775"/>
      <c r="I18209" s="775"/>
    </row>
    <row r="18210" spans="1:9">
      <c r="A18210" s="775" t="str">
        <f>Table_wabobpsvr_AzureCalc_AzureCalcRateCard[[#This Row],[ServiceName]]&amp;Table_wabobpsvr_AzureCalc_AzureCalcRateCard[[#This Row],[Price_Level]]&amp;Table_wabobpsvr_AzureCalc_AzureCalcRateCard[[#This Row],[Region]]</f>
        <v>IoT Hub - Low FrequencyD8</v>
      </c>
      <c r="B18210" s="775">
        <v>8</v>
      </c>
      <c r="C18210" s="775"/>
      <c r="D18210" s="775" t="s">
        <v>176</v>
      </c>
      <c r="E18210" s="775">
        <v>999999</v>
      </c>
      <c r="F18210" s="775" t="s">
        <v>7356</v>
      </c>
      <c r="G18210" s="775"/>
      <c r="H18210" s="775"/>
      <c r="I18210" s="775"/>
    </row>
    <row r="18211" spans="1:9">
      <c r="A18211" s="775" t="str">
        <f>Table_wabobpsvr_AzureCalc_AzureCalcRateCard[[#This Row],[ServiceName]]&amp;Table_wabobpsvr_AzureCalc_AzureCalcRateCard[[#This Row],[Price_Level]]&amp;Table_wabobpsvr_AzureCalc_AzureCalcRateCard[[#This Row],[Region]]</f>
        <v>IoT Hub - Low FrequencyMOSP9</v>
      </c>
      <c r="B18211" s="775">
        <v>9</v>
      </c>
      <c r="C18211" s="775"/>
      <c r="D18211" s="775" t="s">
        <v>606</v>
      </c>
      <c r="E18211" s="775">
        <v>999999</v>
      </c>
      <c r="F18211" s="775" t="s">
        <v>7356</v>
      </c>
      <c r="G18211" s="775"/>
      <c r="H18211" s="775"/>
      <c r="I18211" s="775"/>
    </row>
    <row r="18212" spans="1:9">
      <c r="A18212" s="775" t="str">
        <f>Table_wabobpsvr_AzureCalc_AzureCalcRateCard[[#This Row],[ServiceName]]&amp;Table_wabobpsvr_AzureCalc_AzureCalcRateCard[[#This Row],[Price_Level]]&amp;Table_wabobpsvr_AzureCalc_AzureCalcRateCard[[#This Row],[Region]]</f>
        <v>IoT Hub - Low FrequencyA9</v>
      </c>
      <c r="B18212" s="775">
        <v>9</v>
      </c>
      <c r="C18212" s="775"/>
      <c r="D18212" s="775" t="s">
        <v>174</v>
      </c>
      <c r="E18212" s="775">
        <v>999999</v>
      </c>
      <c r="F18212" s="775" t="s">
        <v>7356</v>
      </c>
      <c r="G18212" s="775"/>
      <c r="H18212" s="775"/>
      <c r="I18212" s="775"/>
    </row>
    <row r="18213" spans="1:9">
      <c r="A18213" s="775" t="str">
        <f>Table_wabobpsvr_AzureCalc_AzureCalcRateCard[[#This Row],[ServiceName]]&amp;Table_wabobpsvr_AzureCalc_AzureCalcRateCard[[#This Row],[Price_Level]]&amp;Table_wabobpsvr_AzureCalc_AzureCalcRateCard[[#This Row],[Region]]</f>
        <v>IoT Hub - Low FrequencyB9</v>
      </c>
      <c r="B18213" s="775">
        <v>9</v>
      </c>
      <c r="C18213" s="775"/>
      <c r="D18213" s="775" t="s">
        <v>175</v>
      </c>
      <c r="E18213" s="775">
        <v>999999</v>
      </c>
      <c r="F18213" s="775" t="s">
        <v>7356</v>
      </c>
      <c r="G18213" s="775"/>
      <c r="H18213" s="775"/>
      <c r="I18213" s="775"/>
    </row>
    <row r="18214" spans="1:9">
      <c r="A18214" s="775" t="str">
        <f>Table_wabobpsvr_AzureCalc_AzureCalcRateCard[[#This Row],[ServiceName]]&amp;Table_wabobpsvr_AzureCalc_AzureCalcRateCard[[#This Row],[Price_Level]]&amp;Table_wabobpsvr_AzureCalc_AzureCalcRateCard[[#This Row],[Region]]</f>
        <v>IoT Hub - Low FrequencyC9</v>
      </c>
      <c r="B18214" s="775">
        <v>9</v>
      </c>
      <c r="C18214" s="775"/>
      <c r="D18214" s="775" t="s">
        <v>177</v>
      </c>
      <c r="E18214" s="775">
        <v>999999</v>
      </c>
      <c r="F18214" s="775" t="s">
        <v>7356</v>
      </c>
      <c r="G18214" s="775"/>
      <c r="H18214" s="775"/>
      <c r="I18214" s="775"/>
    </row>
    <row r="18215" spans="1:9">
      <c r="A18215" s="775" t="str">
        <f>Table_wabobpsvr_AzureCalc_AzureCalcRateCard[[#This Row],[ServiceName]]&amp;Table_wabobpsvr_AzureCalc_AzureCalcRateCard[[#This Row],[Price_Level]]&amp;Table_wabobpsvr_AzureCalc_AzureCalcRateCard[[#This Row],[Region]]</f>
        <v>IoT Hub - Low FrequencyD9</v>
      </c>
      <c r="B18215" s="775">
        <v>9</v>
      </c>
      <c r="C18215" s="775"/>
      <c r="D18215" s="775" t="s">
        <v>176</v>
      </c>
      <c r="E18215" s="775">
        <v>999999</v>
      </c>
      <c r="F18215" s="775" t="s">
        <v>7356</v>
      </c>
      <c r="G18215" s="775"/>
      <c r="H18215" s="775"/>
      <c r="I18215" s="775"/>
    </row>
    <row r="18216" spans="1:9">
      <c r="A18216" s="775" t="str">
        <f>Table_wabobpsvr_AzureCalc_AzureCalcRateCard[[#This Row],[ServiceName]]&amp;Table_wabobpsvr_AzureCalc_AzureCalcRateCard[[#This Row],[Price_Level]]&amp;Table_wabobpsvr_AzureCalc_AzureCalcRateCard[[#This Row],[Region]]</f>
        <v>IoT Hub - Low FrequencyMOSP11</v>
      </c>
      <c r="B18216" s="775">
        <v>11</v>
      </c>
      <c r="C18216" s="775"/>
      <c r="D18216" s="775" t="s">
        <v>606</v>
      </c>
      <c r="E18216" s="775">
        <v>999999</v>
      </c>
      <c r="F18216" s="775" t="s">
        <v>7356</v>
      </c>
      <c r="G18216" s="775"/>
      <c r="H18216" s="775"/>
      <c r="I18216" s="775"/>
    </row>
    <row r="18217" spans="1:9">
      <c r="A18217" s="775" t="str">
        <f>Table_wabobpsvr_AzureCalc_AzureCalcRateCard[[#This Row],[ServiceName]]&amp;Table_wabobpsvr_AzureCalc_AzureCalcRateCard[[#This Row],[Price_Level]]&amp;Table_wabobpsvr_AzureCalc_AzureCalcRateCard[[#This Row],[Region]]</f>
        <v>IoT Hub - Low FrequencyA11</v>
      </c>
      <c r="B18217" s="775">
        <v>11</v>
      </c>
      <c r="C18217" s="775"/>
      <c r="D18217" s="775" t="s">
        <v>174</v>
      </c>
      <c r="E18217" s="775">
        <v>999999</v>
      </c>
      <c r="F18217" s="775" t="s">
        <v>7356</v>
      </c>
      <c r="G18217" s="775"/>
      <c r="H18217" s="775"/>
      <c r="I18217" s="775"/>
    </row>
    <row r="18218" spans="1:9">
      <c r="A18218" s="775" t="str">
        <f>Table_wabobpsvr_AzureCalc_AzureCalcRateCard[[#This Row],[ServiceName]]&amp;Table_wabobpsvr_AzureCalc_AzureCalcRateCard[[#This Row],[Price_Level]]&amp;Table_wabobpsvr_AzureCalc_AzureCalcRateCard[[#This Row],[Region]]</f>
        <v>IoT Hub - Low FrequencyB11</v>
      </c>
      <c r="B18218" s="775">
        <v>11</v>
      </c>
      <c r="C18218" s="775"/>
      <c r="D18218" s="775" t="s">
        <v>175</v>
      </c>
      <c r="E18218" s="775">
        <v>999999</v>
      </c>
      <c r="F18218" s="775" t="s">
        <v>7356</v>
      </c>
      <c r="G18218" s="775"/>
      <c r="H18218" s="775"/>
      <c r="I18218" s="775"/>
    </row>
    <row r="18219" spans="1:9">
      <c r="A18219" s="775" t="str">
        <f>Table_wabobpsvr_AzureCalc_AzureCalcRateCard[[#This Row],[ServiceName]]&amp;Table_wabobpsvr_AzureCalc_AzureCalcRateCard[[#This Row],[Price_Level]]&amp;Table_wabobpsvr_AzureCalc_AzureCalcRateCard[[#This Row],[Region]]</f>
        <v>ExpressRoute (Unlimited) 500 Mbps Connections - Zone 3B0</v>
      </c>
      <c r="B18219" s="775">
        <v>0</v>
      </c>
      <c r="C18219" s="775" t="s">
        <v>7427</v>
      </c>
      <c r="D18219" s="775" t="s">
        <v>175</v>
      </c>
      <c r="E18219" s="775">
        <v>157.6756</v>
      </c>
      <c r="F18219" s="775" t="s">
        <v>7440</v>
      </c>
      <c r="G18219" s="775"/>
      <c r="H18219" s="775"/>
      <c r="I18219" s="775" t="s">
        <v>7441</v>
      </c>
    </row>
    <row r="18220" spans="1:9">
      <c r="A18220" s="775" t="str">
        <f>Table_wabobpsvr_AzureCalc_AzureCalcRateCard[[#This Row],[ServiceName]]&amp;Table_wabobpsvr_AzureCalc_AzureCalcRateCard[[#This Row],[Price_Level]]&amp;Table_wabobpsvr_AzureCalc_AzureCalcRateCard[[#This Row],[Region]]</f>
        <v>0</v>
      </c>
      <c r="B18220" s="775">
        <v>0</v>
      </c>
      <c r="C18220" s="775" t="s">
        <v>4235</v>
      </c>
      <c r="D18220" s="775" t="s">
        <v>4235</v>
      </c>
      <c r="E18220" s="775">
        <v>0</v>
      </c>
      <c r="F18220" s="775" t="s">
        <v>4235</v>
      </c>
      <c r="G18220" s="775"/>
      <c r="H18220" s="775"/>
      <c r="I18220" s="775" t="s">
        <v>4235</v>
      </c>
    </row>
    <row r="18221" spans="1:9">
      <c r="A18221" s="775" t="str">
        <f>Table_wabobpsvr_AzureCalc_AzureCalcRateCard[[#This Row],[ServiceName]]&amp;Table_wabobpsvr_AzureCalc_AzureCalcRateCard[[#This Row],[Price_Level]]&amp;Table_wabobpsvr_AzureCalc_AzureCalcRateCard[[#This Row],[Region]]</f>
        <v>ExpressRoute (Metered) Data Transfer Out at 1 Gbps (GB) - Zone 1C</v>
      </c>
      <c r="B18221" s="775"/>
      <c r="C18221" s="775" t="s">
        <v>9</v>
      </c>
      <c r="D18221" s="775" t="s">
        <v>177</v>
      </c>
      <c r="E18221" s="775">
        <v>2.2700000000000001E-2</v>
      </c>
      <c r="F18221" s="775" t="s">
        <v>7392</v>
      </c>
      <c r="G18221" s="775" t="s">
        <v>7527</v>
      </c>
      <c r="H18221" s="775" t="s">
        <v>7528</v>
      </c>
      <c r="I18221" s="775" t="s">
        <v>7442</v>
      </c>
    </row>
    <row r="18222" spans="1:9">
      <c r="A18222" s="775" t="str">
        <f>Table_wabobpsvr_AzureCalc_AzureCalcRateCard[[#This Row],[ServiceName]]&amp;Table_wabobpsvr_AzureCalc_AzureCalcRateCard[[#This Row],[Price_Level]]&amp;Table_wabobpsvr_AzureCalc_AzureCalcRateCard[[#This Row],[Region]]</f>
        <v>ExpressRoute (Metered) 1 Gbps Connections - Zone 1C0</v>
      </c>
      <c r="B18222" s="775">
        <v>0</v>
      </c>
      <c r="C18222" s="775" t="s">
        <v>7427</v>
      </c>
      <c r="D18222" s="775" t="s">
        <v>177</v>
      </c>
      <c r="E18222" s="775">
        <v>12.794600000000001</v>
      </c>
      <c r="F18222" s="775" t="s">
        <v>7443</v>
      </c>
      <c r="G18222" s="775"/>
      <c r="H18222" s="775"/>
      <c r="I18222" s="775" t="s">
        <v>7444</v>
      </c>
    </row>
    <row r="18223" spans="1:9">
      <c r="A18223" s="775" t="str">
        <f>Table_wabobpsvr_AzureCalc_AzureCalcRateCard[[#This Row],[ServiceName]]&amp;Table_wabobpsvr_AzureCalc_AzureCalcRateCard[[#This Row],[Price_Level]]&amp;Table_wabobpsvr_AzureCalc_AzureCalcRateCard[[#This Row],[Region]]</f>
        <v>ExpressRoute (Metered) 10 Gbps Connections - Zone 1C0</v>
      </c>
      <c r="B18223" s="775">
        <v>0</v>
      </c>
      <c r="C18223" s="775" t="s">
        <v>7427</v>
      </c>
      <c r="D18223" s="775" t="s">
        <v>177</v>
      </c>
      <c r="E18223" s="775">
        <v>146.7739</v>
      </c>
      <c r="F18223" s="775" t="s">
        <v>7445</v>
      </c>
      <c r="G18223" s="775"/>
      <c r="H18223" s="775"/>
      <c r="I18223" s="775" t="s">
        <v>7446</v>
      </c>
    </row>
    <row r="18224" spans="1:9">
      <c r="A18224" s="775" t="str">
        <f>Table_wabobpsvr_AzureCalc_AzureCalcRateCard[[#This Row],[ServiceName]]&amp;Table_wabobpsvr_AzureCalc_AzureCalcRateCard[[#This Row],[Price_Level]]&amp;Table_wabobpsvr_AzureCalc_AzureCalcRateCard[[#This Row],[Region]]</f>
        <v>ExpressRoute (Metered) 100 Mbps Connections - Zone 1C0</v>
      </c>
      <c r="B18224" s="775">
        <v>0</v>
      </c>
      <c r="C18224" s="775" t="s">
        <v>7427</v>
      </c>
      <c r="D18224" s="775" t="s">
        <v>177</v>
      </c>
      <c r="E18224" s="775">
        <v>3.2305000000000001</v>
      </c>
      <c r="F18224" s="775" t="s">
        <v>7447</v>
      </c>
      <c r="G18224" s="775"/>
      <c r="H18224" s="775"/>
      <c r="I18224" s="775" t="s">
        <v>7448</v>
      </c>
    </row>
    <row r="18225" spans="1:9">
      <c r="A18225" s="775" t="str">
        <f>Table_wabobpsvr_AzureCalc_AzureCalcRateCard[[#This Row],[ServiceName]]&amp;Table_wabobpsvr_AzureCalc_AzureCalcRateCard[[#This Row],[Price_Level]]&amp;Table_wabobpsvr_AzureCalc_AzureCalcRateCard[[#This Row],[Region]]</f>
        <v>ExpressRoute (Metered) 2 Gbps Connections - Zone 1C0</v>
      </c>
      <c r="B18225" s="775">
        <v>0</v>
      </c>
      <c r="C18225" s="775" t="s">
        <v>7427</v>
      </c>
      <c r="D18225" s="775" t="s">
        <v>177</v>
      </c>
      <c r="E18225" s="775">
        <v>25.598299999999998</v>
      </c>
      <c r="F18225" s="775" t="s">
        <v>7449</v>
      </c>
      <c r="G18225" s="775"/>
      <c r="H18225" s="775"/>
      <c r="I18225" s="775" t="s">
        <v>7450</v>
      </c>
    </row>
    <row r="18226" spans="1:9">
      <c r="A18226" s="775" t="str">
        <f>Table_wabobpsvr_AzureCalc_AzureCalcRateCard[[#This Row],[ServiceName]]&amp;Table_wabobpsvr_AzureCalc_AzureCalcRateCard[[#This Row],[Price_Level]]&amp;Table_wabobpsvr_AzureCalc_AzureCalcRateCard[[#This Row],[Region]]</f>
        <v>A8 Cloud ServicesMOSP1</v>
      </c>
      <c r="B18226" s="775">
        <v>1</v>
      </c>
      <c r="C18226" s="775" t="s">
        <v>4235</v>
      </c>
      <c r="D18226" s="775" t="s">
        <v>606</v>
      </c>
      <c r="E18226" s="775">
        <v>999999</v>
      </c>
      <c r="F18226" s="775" t="s">
        <v>695</v>
      </c>
      <c r="G18226" s="775" t="s">
        <v>4235</v>
      </c>
      <c r="H18226" s="775" t="s">
        <v>4235</v>
      </c>
      <c r="I18226" s="775" t="s">
        <v>4235</v>
      </c>
    </row>
    <row r="18227" spans="1:9">
      <c r="A18227" s="775" t="str">
        <f>Table_wabobpsvr_AzureCalc_AzureCalcRateCard[[#This Row],[ServiceName]]&amp;Table_wabobpsvr_AzureCalc_AzureCalcRateCard[[#This Row],[Price_Level]]&amp;Table_wabobpsvr_AzureCalc_AzureCalcRateCard[[#This Row],[Region]]</f>
        <v>IoT Hub - Low FrequencyC11</v>
      </c>
      <c r="B18227" s="775">
        <v>11</v>
      </c>
      <c r="C18227" s="775"/>
      <c r="D18227" s="775" t="s">
        <v>177</v>
      </c>
      <c r="E18227" s="775">
        <v>999999</v>
      </c>
      <c r="F18227" s="775" t="s">
        <v>7356</v>
      </c>
      <c r="G18227" s="775"/>
      <c r="H18227" s="775"/>
      <c r="I18227" s="775"/>
    </row>
    <row r="18228" spans="1:9">
      <c r="A18228" s="775" t="str">
        <f>Table_wabobpsvr_AzureCalc_AzureCalcRateCard[[#This Row],[ServiceName]]&amp;Table_wabobpsvr_AzureCalc_AzureCalcRateCard[[#This Row],[Price_Level]]&amp;Table_wabobpsvr_AzureCalc_AzureCalcRateCard[[#This Row],[Region]]</f>
        <v>IoT Hub - Low FrequencyD11</v>
      </c>
      <c r="B18228" s="775">
        <v>11</v>
      </c>
      <c r="C18228" s="775"/>
      <c r="D18228" s="775" t="s">
        <v>176</v>
      </c>
      <c r="E18228" s="775">
        <v>999999</v>
      </c>
      <c r="F18228" s="775" t="s">
        <v>7356</v>
      </c>
      <c r="G18228" s="775"/>
      <c r="H18228" s="775"/>
      <c r="I18228" s="775"/>
    </row>
    <row r="18229" spans="1:9">
      <c r="A18229" s="775" t="str">
        <f>Table_wabobpsvr_AzureCalc_AzureCalcRateCard[[#This Row],[ServiceName]]&amp;Table_wabobpsvr_AzureCalc_AzureCalcRateCard[[#This Row],[Price_Level]]&amp;Table_wabobpsvr_AzureCalc_AzureCalcRateCard[[#This Row],[Region]]</f>
        <v>IoT Hub - Low FrequencyMOSP12</v>
      </c>
      <c r="B18229" s="775">
        <v>12</v>
      </c>
      <c r="C18229" s="775"/>
      <c r="D18229" s="775" t="s">
        <v>606</v>
      </c>
      <c r="E18229" s="775">
        <v>999999</v>
      </c>
      <c r="F18229" s="775" t="s">
        <v>7356</v>
      </c>
      <c r="G18229" s="775"/>
      <c r="H18229" s="775"/>
      <c r="I18229" s="775"/>
    </row>
    <row r="18230" spans="1:9">
      <c r="A18230" s="775" t="str">
        <f>Table_wabobpsvr_AzureCalc_AzureCalcRateCard[[#This Row],[ServiceName]]&amp;Table_wabobpsvr_AzureCalc_AzureCalcRateCard[[#This Row],[Price_Level]]&amp;Table_wabobpsvr_AzureCalc_AzureCalcRateCard[[#This Row],[Region]]</f>
        <v>IoT Hub - Low FrequencyA12</v>
      </c>
      <c r="B18230" s="775">
        <v>12</v>
      </c>
      <c r="C18230" s="775"/>
      <c r="D18230" s="775" t="s">
        <v>174</v>
      </c>
      <c r="E18230" s="775">
        <v>999999</v>
      </c>
      <c r="F18230" s="775" t="s">
        <v>7356</v>
      </c>
      <c r="G18230" s="775"/>
      <c r="H18230" s="775"/>
      <c r="I18230" s="775"/>
    </row>
    <row r="18231" spans="1:9">
      <c r="A18231" s="775" t="str">
        <f>Table_wabobpsvr_AzureCalc_AzureCalcRateCard[[#This Row],[ServiceName]]&amp;Table_wabobpsvr_AzureCalc_AzureCalcRateCard[[#This Row],[Price_Level]]&amp;Table_wabobpsvr_AzureCalc_AzureCalcRateCard[[#This Row],[Region]]</f>
        <v>IoT Hub - Low FrequencyB12</v>
      </c>
      <c r="B18231" s="775">
        <v>12</v>
      </c>
      <c r="C18231" s="775"/>
      <c r="D18231" s="775" t="s">
        <v>175</v>
      </c>
      <c r="E18231" s="775">
        <v>999999</v>
      </c>
      <c r="F18231" s="775" t="s">
        <v>7356</v>
      </c>
      <c r="G18231" s="775"/>
      <c r="H18231" s="775"/>
      <c r="I18231" s="775"/>
    </row>
    <row r="18232" spans="1:9">
      <c r="A18232" s="775" t="str">
        <f>Table_wabobpsvr_AzureCalc_AzureCalcRateCard[[#This Row],[ServiceName]]&amp;Table_wabobpsvr_AzureCalc_AzureCalcRateCard[[#This Row],[Price_Level]]&amp;Table_wabobpsvr_AzureCalc_AzureCalcRateCard[[#This Row],[Region]]</f>
        <v>IoT Hub - Low FrequencyC12</v>
      </c>
      <c r="B18232" s="775">
        <v>12</v>
      </c>
      <c r="C18232" s="775"/>
      <c r="D18232" s="775" t="s">
        <v>177</v>
      </c>
      <c r="E18232" s="775">
        <v>999999</v>
      </c>
      <c r="F18232" s="775" t="s">
        <v>7356</v>
      </c>
      <c r="G18232" s="775"/>
      <c r="H18232" s="775"/>
      <c r="I18232" s="775"/>
    </row>
    <row r="18233" spans="1:9">
      <c r="A18233" s="775" t="str">
        <f>Table_wabobpsvr_AzureCalc_AzureCalcRateCard[[#This Row],[ServiceName]]&amp;Table_wabobpsvr_AzureCalc_AzureCalcRateCard[[#This Row],[Price_Level]]&amp;Table_wabobpsvr_AzureCalc_AzureCalcRateCard[[#This Row],[Region]]</f>
        <v>IoT Hub - Low FrequencyD12</v>
      </c>
      <c r="B18233" s="775">
        <v>12</v>
      </c>
      <c r="C18233" s="775"/>
      <c r="D18233" s="775" t="s">
        <v>176</v>
      </c>
      <c r="E18233" s="775">
        <v>999999</v>
      </c>
      <c r="F18233" s="775" t="s">
        <v>7356</v>
      </c>
      <c r="G18233" s="775"/>
      <c r="H18233" s="775"/>
      <c r="I18233" s="775"/>
    </row>
    <row r="18234" spans="1:9">
      <c r="A18234" s="775" t="str">
        <f>Table_wabobpsvr_AzureCalc_AzureCalcRateCard[[#This Row],[ServiceName]]&amp;Table_wabobpsvr_AzureCalc_AzureCalcRateCard[[#This Row],[Price_Level]]&amp;Table_wabobpsvr_AzureCalc_AzureCalcRateCard[[#This Row],[Region]]</f>
        <v>IoT Hub - Low FrequencyMOSP13</v>
      </c>
      <c r="B18234" s="775">
        <v>13</v>
      </c>
      <c r="C18234" s="775"/>
      <c r="D18234" s="775" t="s">
        <v>606</v>
      </c>
      <c r="E18234" s="775">
        <v>999999</v>
      </c>
      <c r="F18234" s="775" t="s">
        <v>7356</v>
      </c>
      <c r="G18234" s="775"/>
      <c r="H18234" s="775"/>
      <c r="I18234" s="775"/>
    </row>
    <row r="18235" spans="1:9">
      <c r="A18235" s="775" t="str">
        <f>Table_wabobpsvr_AzureCalc_AzureCalcRateCard[[#This Row],[ServiceName]]&amp;Table_wabobpsvr_AzureCalc_AzureCalcRateCard[[#This Row],[Price_Level]]&amp;Table_wabobpsvr_AzureCalc_AzureCalcRateCard[[#This Row],[Region]]</f>
        <v>IoT Hub - Low FrequencyA13</v>
      </c>
      <c r="B18235" s="775">
        <v>13</v>
      </c>
      <c r="C18235" s="775"/>
      <c r="D18235" s="775" t="s">
        <v>174</v>
      </c>
      <c r="E18235" s="775">
        <v>999999</v>
      </c>
      <c r="F18235" s="775" t="s">
        <v>7356</v>
      </c>
      <c r="G18235" s="775"/>
      <c r="H18235" s="775"/>
      <c r="I18235" s="775"/>
    </row>
    <row r="18236" spans="1:9">
      <c r="A18236" s="775" t="str">
        <f>Table_wabobpsvr_AzureCalc_AzureCalcRateCard[[#This Row],[ServiceName]]&amp;Table_wabobpsvr_AzureCalc_AzureCalcRateCard[[#This Row],[Price_Level]]&amp;Table_wabobpsvr_AzureCalc_AzureCalcRateCard[[#This Row],[Region]]</f>
        <v>IoT Hub - Low FrequencyB13</v>
      </c>
      <c r="B18236" s="775">
        <v>13</v>
      </c>
      <c r="C18236" s="775"/>
      <c r="D18236" s="775" t="s">
        <v>175</v>
      </c>
      <c r="E18236" s="775">
        <v>999999</v>
      </c>
      <c r="F18236" s="775" t="s">
        <v>7356</v>
      </c>
      <c r="G18236" s="775"/>
      <c r="H18236" s="775"/>
      <c r="I18236" s="775"/>
    </row>
    <row r="18237" spans="1:9">
      <c r="A18237" s="775" t="str">
        <f>Table_wabobpsvr_AzureCalc_AzureCalcRateCard[[#This Row],[ServiceName]]&amp;Table_wabobpsvr_AzureCalc_AzureCalcRateCard[[#This Row],[Price_Level]]&amp;Table_wabobpsvr_AzureCalc_AzureCalcRateCard[[#This Row],[Region]]</f>
        <v>IoT Hub - Low FrequencyC13</v>
      </c>
      <c r="B18237" s="775">
        <v>13</v>
      </c>
      <c r="C18237" s="775"/>
      <c r="D18237" s="775" t="s">
        <v>177</v>
      </c>
      <c r="E18237" s="775">
        <v>999999</v>
      </c>
      <c r="F18237" s="775" t="s">
        <v>7356</v>
      </c>
      <c r="G18237" s="775"/>
      <c r="H18237" s="775"/>
      <c r="I18237" s="775"/>
    </row>
    <row r="18238" spans="1:9">
      <c r="A18238" s="1039" t="str">
        <f>Table_wabobpsvr_AzureCalc_AzureCalcRateCard[[#This Row],[ServiceName]]&amp;Table_wabobpsvr_AzureCalc_AzureCalcRateCard[[#This Row],[Price_Level]]&amp;Table_wabobpsvr_AzureCalc_AzureCalcRateCard[[#This Row],[Region]]</f>
        <v>IoT Hub - Low FrequencyD13</v>
      </c>
      <c r="B18238" s="1039">
        <v>13</v>
      </c>
      <c r="C18238" s="1039"/>
      <c r="D18238" s="1039" t="s">
        <v>176</v>
      </c>
      <c r="E18238" s="1039">
        <v>999999</v>
      </c>
      <c r="F18238" s="1039" t="s">
        <v>7356</v>
      </c>
      <c r="G18238" s="775"/>
      <c r="H18238" s="775"/>
      <c r="I18238" s="775"/>
    </row>
    <row r="18239" spans="1:9">
      <c r="A18239" s="1039" t="str">
        <f>Table_wabobpsvr_AzureCalc_AzureCalcRateCard[[#This Row],[ServiceName]]&amp;Table_wabobpsvr_AzureCalc_AzureCalcRateCard[[#This Row],[Price_Level]]&amp;Table_wabobpsvr_AzureCalc_AzureCalcRateCard[[#This Row],[Region]]</f>
        <v>IoT Hub - Low FrequencyMOSP14</v>
      </c>
      <c r="B18239" s="1039">
        <v>14</v>
      </c>
      <c r="C18239" s="1039"/>
      <c r="D18239" s="1039" t="s">
        <v>606</v>
      </c>
      <c r="E18239" s="1039">
        <v>999999</v>
      </c>
      <c r="F18239" s="1039" t="s">
        <v>7356</v>
      </c>
      <c r="G18239" s="775"/>
      <c r="H18239" s="775"/>
      <c r="I18239" s="775"/>
    </row>
    <row r="18240" spans="1:9">
      <c r="A18240" s="1039" t="str">
        <f>Table_wabobpsvr_AzureCalc_AzureCalcRateCard[[#This Row],[ServiceName]]&amp;Table_wabobpsvr_AzureCalc_AzureCalcRateCard[[#This Row],[Price_Level]]&amp;Table_wabobpsvr_AzureCalc_AzureCalcRateCard[[#This Row],[Region]]</f>
        <v>IoT Hub - Low FrequencyA14</v>
      </c>
      <c r="B18240" s="1039">
        <v>14</v>
      </c>
      <c r="C18240" s="1039"/>
      <c r="D18240" s="1039" t="s">
        <v>174</v>
      </c>
      <c r="E18240" s="1039">
        <v>999999</v>
      </c>
      <c r="F18240" s="1039" t="s">
        <v>7356</v>
      </c>
      <c r="G18240" s="775"/>
      <c r="H18240" s="775"/>
      <c r="I18240" s="775"/>
    </row>
    <row r="18241" spans="1:9">
      <c r="A18241" s="1039" t="str">
        <f>Table_wabobpsvr_AzureCalc_AzureCalcRateCard[[#This Row],[ServiceName]]&amp;Table_wabobpsvr_AzureCalc_AzureCalcRateCard[[#This Row],[Price_Level]]&amp;Table_wabobpsvr_AzureCalc_AzureCalcRateCard[[#This Row],[Region]]</f>
        <v>BizTalk Services Premium BizTalk UnitsA14</v>
      </c>
      <c r="B18241" s="1039">
        <v>14</v>
      </c>
      <c r="C18241" s="1039" t="s">
        <v>4235</v>
      </c>
      <c r="D18241" s="1039" t="s">
        <v>174</v>
      </c>
      <c r="E18241" s="1039">
        <v>999999</v>
      </c>
      <c r="F18241" s="1039" t="s">
        <v>794</v>
      </c>
      <c r="G18241" s="775" t="s">
        <v>4235</v>
      </c>
      <c r="H18241" s="775" t="s">
        <v>4235</v>
      </c>
      <c r="I18241" s="775" t="s">
        <v>4235</v>
      </c>
    </row>
    <row r="18242" spans="1:9">
      <c r="A18242" s="775" t="str">
        <f>Table_wabobpsvr_AzureCalc_AzureCalcRateCard[[#This Row],[ServiceName]]&amp;Table_wabobpsvr_AzureCalc_AzureCalcRateCard[[#This Row],[Price_Level]]&amp;Table_wabobpsvr_AzureCalc_AzureCalcRateCard[[#This Row],[Region]]</f>
        <v>BizTalk Services Premium BizTalk UnitsB14</v>
      </c>
      <c r="B18242" s="775">
        <v>14</v>
      </c>
      <c r="C18242" s="775" t="s">
        <v>4235</v>
      </c>
      <c r="D18242" s="775" t="s">
        <v>175</v>
      </c>
      <c r="E18242" s="775">
        <v>999999</v>
      </c>
      <c r="F18242" s="775" t="s">
        <v>794</v>
      </c>
      <c r="G18242" s="775" t="s">
        <v>4235</v>
      </c>
      <c r="H18242" s="775" t="s">
        <v>4235</v>
      </c>
      <c r="I18242" s="775" t="s">
        <v>4235</v>
      </c>
    </row>
    <row r="18243" spans="1:9">
      <c r="A18243" s="775" t="str">
        <f>Table_wabobpsvr_AzureCalc_AzureCalcRateCard[[#This Row],[ServiceName]]&amp;Table_wabobpsvr_AzureCalc_AzureCalcRateCard[[#This Row],[Price_Level]]&amp;Table_wabobpsvr_AzureCalc_AzureCalcRateCard[[#This Row],[Region]]</f>
        <v>BizTalk Services Premium BizTalk UnitsC14</v>
      </c>
      <c r="B18243" s="775">
        <v>14</v>
      </c>
      <c r="C18243" s="775" t="s">
        <v>4235</v>
      </c>
      <c r="D18243" s="775" t="s">
        <v>177</v>
      </c>
      <c r="E18243" s="775">
        <v>999999</v>
      </c>
      <c r="F18243" s="775" t="s">
        <v>794</v>
      </c>
      <c r="G18243" s="775" t="s">
        <v>4235</v>
      </c>
      <c r="H18243" s="775" t="s">
        <v>4235</v>
      </c>
      <c r="I18243" s="775" t="s">
        <v>4235</v>
      </c>
    </row>
    <row r="18244" spans="1:9">
      <c r="A18244" s="775" t="str">
        <f>Table_wabobpsvr_AzureCalc_AzureCalcRateCard[[#This Row],[ServiceName]]&amp;Table_wabobpsvr_AzureCalc_AzureCalcRateCard[[#This Row],[Price_Level]]&amp;Table_wabobpsvr_AzureCalc_AzureCalcRateCard[[#This Row],[Region]]</f>
        <v>BizTalk Services Premium BizTalk UnitsD14</v>
      </c>
      <c r="B18244" s="775">
        <v>14</v>
      </c>
      <c r="C18244" s="775" t="s">
        <v>4235</v>
      </c>
      <c r="D18244" s="775" t="s">
        <v>176</v>
      </c>
      <c r="E18244" s="775">
        <v>999999</v>
      </c>
      <c r="F18244" s="775" t="s">
        <v>794</v>
      </c>
      <c r="G18244" s="775" t="s">
        <v>4235</v>
      </c>
      <c r="H18244" s="775" t="s">
        <v>4235</v>
      </c>
      <c r="I18244" s="775" t="s">
        <v>4235</v>
      </c>
    </row>
    <row r="18245" spans="1:9">
      <c r="A18245" s="775" t="str">
        <f>Table_wabobpsvr_AzureCalc_AzureCalcRateCard[[#This Row],[ServiceName]]&amp;Table_wabobpsvr_AzureCalc_AzureCalcRateCard[[#This Row],[Price_Level]]&amp;Table_wabobpsvr_AzureCalc_AzureCalcRateCard[[#This Row],[Region]]</f>
        <v>BizTalk Services Standard BizTalk UnitsMOSP14</v>
      </c>
      <c r="B18245" s="775">
        <v>14</v>
      </c>
      <c r="C18245" s="775" t="s">
        <v>4235</v>
      </c>
      <c r="D18245" s="775" t="s">
        <v>606</v>
      </c>
      <c r="E18245" s="775">
        <v>999999</v>
      </c>
      <c r="F18245" s="775" t="s">
        <v>790</v>
      </c>
      <c r="G18245" s="775" t="s">
        <v>4235</v>
      </c>
      <c r="H18245" s="775" t="s">
        <v>4235</v>
      </c>
      <c r="I18245" s="775" t="s">
        <v>4235</v>
      </c>
    </row>
    <row r="18246" spans="1:9">
      <c r="A18246" s="775" t="str">
        <f>Table_wabobpsvr_AzureCalc_AzureCalcRateCard[[#This Row],[ServiceName]]&amp;Table_wabobpsvr_AzureCalc_AzureCalcRateCard[[#This Row],[Price_Level]]&amp;Table_wabobpsvr_AzureCalc_AzureCalcRateCard[[#This Row],[Region]]</f>
        <v>BizTalk Services Standard BizTalk UnitsA14</v>
      </c>
      <c r="B18246" s="775">
        <v>14</v>
      </c>
      <c r="C18246" s="775" t="s">
        <v>4235</v>
      </c>
      <c r="D18246" s="775" t="s">
        <v>174</v>
      </c>
      <c r="E18246" s="775">
        <v>999999</v>
      </c>
      <c r="F18246" s="775" t="s">
        <v>790</v>
      </c>
      <c r="G18246" s="775" t="s">
        <v>4235</v>
      </c>
      <c r="H18246" s="775" t="s">
        <v>4235</v>
      </c>
      <c r="I18246" s="775" t="s">
        <v>4235</v>
      </c>
    </row>
    <row r="18247" spans="1:9">
      <c r="A18247" s="775" t="str">
        <f>Table_wabobpsvr_AzureCalc_AzureCalcRateCard[[#This Row],[ServiceName]]&amp;Table_wabobpsvr_AzureCalc_AzureCalcRateCard[[#This Row],[Price_Level]]&amp;Table_wabobpsvr_AzureCalc_AzureCalcRateCard[[#This Row],[Region]]</f>
        <v>BizTalk Services Standard BizTalk UnitsB14</v>
      </c>
      <c r="B18247" s="775">
        <v>14</v>
      </c>
      <c r="C18247" s="775" t="s">
        <v>4235</v>
      </c>
      <c r="D18247" s="775" t="s">
        <v>175</v>
      </c>
      <c r="E18247" s="775">
        <v>999999</v>
      </c>
      <c r="F18247" s="775" t="s">
        <v>790</v>
      </c>
      <c r="G18247" s="775" t="s">
        <v>4235</v>
      </c>
      <c r="H18247" s="775" t="s">
        <v>4235</v>
      </c>
      <c r="I18247" s="775" t="s">
        <v>4235</v>
      </c>
    </row>
    <row r="18248" spans="1:9">
      <c r="A18248" s="775" t="str">
        <f>Table_wabobpsvr_AzureCalc_AzureCalcRateCard[[#This Row],[ServiceName]]&amp;Table_wabobpsvr_AzureCalc_AzureCalcRateCard[[#This Row],[Price_Level]]&amp;Table_wabobpsvr_AzureCalc_AzureCalcRateCard[[#This Row],[Region]]</f>
        <v>BizTalk Services Standard BizTalk UnitsC14</v>
      </c>
      <c r="B18248" s="775">
        <v>14</v>
      </c>
      <c r="C18248" s="775" t="s">
        <v>4235</v>
      </c>
      <c r="D18248" s="775" t="s">
        <v>177</v>
      </c>
      <c r="E18248" s="775">
        <v>999999</v>
      </c>
      <c r="F18248" s="775" t="s">
        <v>790</v>
      </c>
      <c r="G18248" s="775" t="s">
        <v>4235</v>
      </c>
      <c r="H18248" s="775" t="s">
        <v>4235</v>
      </c>
      <c r="I18248" s="775" t="s">
        <v>4235</v>
      </c>
    </row>
    <row r="18249" spans="1:9">
      <c r="A18249" s="775" t="str">
        <f>Table_wabobpsvr_AzureCalc_AzureCalcRateCard[[#This Row],[ServiceName]]&amp;Table_wabobpsvr_AzureCalc_AzureCalcRateCard[[#This Row],[Price_Level]]&amp;Table_wabobpsvr_AzureCalc_AzureCalcRateCard[[#This Row],[Region]]</f>
        <v>BizTalk Services Standard BizTalk UnitsD14</v>
      </c>
      <c r="B18249" s="775">
        <v>14</v>
      </c>
      <c r="C18249" s="775" t="s">
        <v>4235</v>
      </c>
      <c r="D18249" s="775" t="s">
        <v>176</v>
      </c>
      <c r="E18249" s="775">
        <v>999999</v>
      </c>
      <c r="F18249" s="775" t="s">
        <v>790</v>
      </c>
      <c r="G18249" s="775" t="s">
        <v>4235</v>
      </c>
      <c r="H18249" s="775" t="s">
        <v>4235</v>
      </c>
      <c r="I18249" s="775" t="s">
        <v>4235</v>
      </c>
    </row>
    <row r="18250" spans="1:9">
      <c r="A18250" s="775" t="str">
        <f>Table_wabobpsvr_AzureCalc_AzureCalcRateCard[[#This Row],[ServiceName]]&amp;Table_wabobpsvr_AzureCalc_AzureCalcRateCard[[#This Row],[Price_Level]]&amp;Table_wabobpsvr_AzureCalc_AzureCalcRateCard[[#This Row],[Region]]</f>
        <v>BizTalk Services Standard BizTalk UnitsMOSP14</v>
      </c>
      <c r="B18250" s="775">
        <v>14</v>
      </c>
      <c r="C18250" s="775" t="s">
        <v>4235</v>
      </c>
      <c r="D18250" s="775" t="s">
        <v>606</v>
      </c>
      <c r="E18250" s="775">
        <v>999999</v>
      </c>
      <c r="F18250" s="775" t="s">
        <v>790</v>
      </c>
      <c r="G18250" s="775" t="s">
        <v>4235</v>
      </c>
      <c r="H18250" s="775" t="s">
        <v>4235</v>
      </c>
      <c r="I18250" s="775" t="s">
        <v>4235</v>
      </c>
    </row>
    <row r="18251" spans="1:9">
      <c r="A18251" s="775" t="str">
        <f>Table_wabobpsvr_AzureCalc_AzureCalcRateCard[[#This Row],[ServiceName]]&amp;Table_wabobpsvr_AzureCalc_AzureCalcRateCard[[#This Row],[Price_Level]]&amp;Table_wabobpsvr_AzureCalc_AzureCalcRateCard[[#This Row],[Region]]</f>
        <v>BizTalk Services Standard BizTalk UnitsA14</v>
      </c>
      <c r="B18251" s="775">
        <v>14</v>
      </c>
      <c r="C18251" s="775" t="s">
        <v>4235</v>
      </c>
      <c r="D18251" s="775" t="s">
        <v>174</v>
      </c>
      <c r="E18251" s="775">
        <v>999999</v>
      </c>
      <c r="F18251" s="775" t="s">
        <v>790</v>
      </c>
      <c r="G18251" s="775" t="s">
        <v>4235</v>
      </c>
      <c r="H18251" s="775" t="s">
        <v>4235</v>
      </c>
      <c r="I18251" s="775" t="s">
        <v>4235</v>
      </c>
    </row>
    <row r="18252" spans="1:9">
      <c r="A18252" s="775" t="str">
        <f>Table_wabobpsvr_AzureCalc_AzureCalcRateCard[[#This Row],[ServiceName]]&amp;Table_wabobpsvr_AzureCalc_AzureCalcRateCard[[#This Row],[Price_Level]]&amp;Table_wabobpsvr_AzureCalc_AzureCalcRateCard[[#This Row],[Region]]</f>
        <v>BizTalk Services Standard BizTalk UnitsB14</v>
      </c>
      <c r="B18252" s="775">
        <v>14</v>
      </c>
      <c r="C18252" s="775" t="s">
        <v>4235</v>
      </c>
      <c r="D18252" s="775" t="s">
        <v>175</v>
      </c>
      <c r="E18252" s="775">
        <v>999999</v>
      </c>
      <c r="F18252" s="775" t="s">
        <v>790</v>
      </c>
      <c r="G18252" s="775" t="s">
        <v>4235</v>
      </c>
      <c r="H18252" s="775" t="s">
        <v>4235</v>
      </c>
      <c r="I18252" s="775" t="s">
        <v>4235</v>
      </c>
    </row>
    <row r="18253" spans="1:9">
      <c r="A18253" s="775" t="str">
        <f>Table_wabobpsvr_AzureCalc_AzureCalcRateCard[[#This Row],[ServiceName]]&amp;Table_wabobpsvr_AzureCalc_AzureCalcRateCard[[#This Row],[Price_Level]]&amp;Table_wabobpsvr_AzureCalc_AzureCalcRateCard[[#This Row],[Region]]</f>
        <v>BizTalk Services Standard BizTalk UnitsC14</v>
      </c>
      <c r="B18253" s="775">
        <v>14</v>
      </c>
      <c r="C18253" s="775" t="s">
        <v>4235</v>
      </c>
      <c r="D18253" s="775" t="s">
        <v>177</v>
      </c>
      <c r="E18253" s="775">
        <v>999999</v>
      </c>
      <c r="F18253" s="775" t="s">
        <v>790</v>
      </c>
      <c r="G18253" s="775" t="s">
        <v>4235</v>
      </c>
      <c r="H18253" s="775" t="s">
        <v>4235</v>
      </c>
      <c r="I18253" s="775" t="s">
        <v>4235</v>
      </c>
    </row>
    <row r="18254" spans="1:9">
      <c r="A18254" s="775" t="str">
        <f>Table_wabobpsvr_AzureCalc_AzureCalcRateCard[[#This Row],[ServiceName]]&amp;Table_wabobpsvr_AzureCalc_AzureCalcRateCard[[#This Row],[Price_Level]]&amp;Table_wabobpsvr_AzureCalc_AzureCalcRateCard[[#This Row],[Region]]</f>
        <v>BizTalk Services Standard BizTalk UnitsD14</v>
      </c>
      <c r="B18254" s="775">
        <v>14</v>
      </c>
      <c r="C18254" s="775" t="s">
        <v>4235</v>
      </c>
      <c r="D18254" s="775" t="s">
        <v>176</v>
      </c>
      <c r="E18254" s="775">
        <v>999999</v>
      </c>
      <c r="F18254" s="775" t="s">
        <v>790</v>
      </c>
      <c r="G18254" s="775" t="s">
        <v>4235</v>
      </c>
      <c r="H18254" s="775" t="s">
        <v>4235</v>
      </c>
      <c r="I18254" s="775" t="s">
        <v>4235</v>
      </c>
    </row>
    <row r="18255" spans="1:9">
      <c r="A18255" s="775" t="str">
        <f>Table_wabobpsvr_AzureCalc_AzureCalcRateCard[[#This Row],[ServiceName]]&amp;Table_wabobpsvr_AzureCalc_AzureCalcRateCard[[#This Row],[Price_Level]]&amp;Table_wabobpsvr_AzureCalc_AzureCalcRateCard[[#This Row],[Region]]</f>
        <v>A8 Cloud ServicesA1</v>
      </c>
      <c r="B18255" s="775">
        <v>1</v>
      </c>
      <c r="C18255" s="775" t="s">
        <v>4235</v>
      </c>
      <c r="D18255" s="775" t="s">
        <v>174</v>
      </c>
      <c r="E18255" s="775">
        <v>999999</v>
      </c>
      <c r="F18255" s="775" t="s">
        <v>695</v>
      </c>
      <c r="G18255" s="775" t="s">
        <v>4235</v>
      </c>
      <c r="H18255" s="775" t="s">
        <v>4235</v>
      </c>
      <c r="I18255" s="775" t="s">
        <v>4235</v>
      </c>
    </row>
    <row r="18256" spans="1:9">
      <c r="A18256" s="775" t="str">
        <f>Table_wabobpsvr_AzureCalc_AzureCalcRateCard[[#This Row],[ServiceName]]&amp;Table_wabobpsvr_AzureCalc_AzureCalcRateCard[[#This Row],[Price_Level]]&amp;Table_wabobpsvr_AzureCalc_AzureCalcRateCard[[#This Row],[Region]]</f>
        <v>A8 Cloud ServicesB1</v>
      </c>
      <c r="B18256" s="775">
        <v>1</v>
      </c>
      <c r="C18256" s="775" t="s">
        <v>4235</v>
      </c>
      <c r="D18256" s="775" t="s">
        <v>175</v>
      </c>
      <c r="E18256" s="775">
        <v>999999</v>
      </c>
      <c r="F18256" s="775" t="s">
        <v>695</v>
      </c>
      <c r="G18256" s="775" t="s">
        <v>4235</v>
      </c>
      <c r="H18256" s="775" t="s">
        <v>4235</v>
      </c>
      <c r="I18256" s="775" t="s">
        <v>4235</v>
      </c>
    </row>
    <row r="18257" spans="1:9">
      <c r="A18257" s="775" t="str">
        <f>Table_wabobpsvr_AzureCalc_AzureCalcRateCard[[#This Row],[ServiceName]]&amp;Table_wabobpsvr_AzureCalc_AzureCalcRateCard[[#This Row],[Price_Level]]&amp;Table_wabobpsvr_AzureCalc_AzureCalcRateCard[[#This Row],[Region]]</f>
        <v>A8 Cloud ServicesC1</v>
      </c>
      <c r="B18257" s="775">
        <v>1</v>
      </c>
      <c r="C18257" s="775" t="s">
        <v>4235</v>
      </c>
      <c r="D18257" s="775" t="s">
        <v>177</v>
      </c>
      <c r="E18257" s="775">
        <v>999999</v>
      </c>
      <c r="F18257" s="775" t="s">
        <v>695</v>
      </c>
      <c r="G18257" s="775" t="s">
        <v>4235</v>
      </c>
      <c r="H18257" s="775" t="s">
        <v>4235</v>
      </c>
      <c r="I18257" s="775" t="s">
        <v>4235</v>
      </c>
    </row>
    <row r="18258" spans="1:9">
      <c r="A18258" s="775" t="str">
        <f>Table_wabobpsvr_AzureCalc_AzureCalcRateCard[[#This Row],[ServiceName]]&amp;Table_wabobpsvr_AzureCalc_AzureCalcRateCard[[#This Row],[Price_Level]]&amp;Table_wabobpsvr_AzureCalc_AzureCalcRateCard[[#This Row],[Region]]</f>
        <v>A8 Cloud ServicesD1</v>
      </c>
      <c r="B18258" s="775">
        <v>1</v>
      </c>
      <c r="C18258" s="775" t="s">
        <v>4235</v>
      </c>
      <c r="D18258" s="775" t="s">
        <v>176</v>
      </c>
      <c r="E18258" s="775">
        <v>999999</v>
      </c>
      <c r="F18258" s="775" t="s">
        <v>695</v>
      </c>
      <c r="G18258" s="775" t="s">
        <v>4235</v>
      </c>
      <c r="H18258" s="775" t="s">
        <v>4235</v>
      </c>
      <c r="I18258" s="775" t="s">
        <v>4235</v>
      </c>
    </row>
    <row r="18259" spans="1:9">
      <c r="A18259" s="775" t="str">
        <f>Table_wabobpsvr_AzureCalc_AzureCalcRateCard[[#This Row],[ServiceName]]&amp;Table_wabobpsvr_AzureCalc_AzureCalcRateCard[[#This Row],[Price_Level]]&amp;Table_wabobpsvr_AzureCalc_AzureCalcRateCard[[#This Row],[Region]]</f>
        <v>Cache BasicC3</v>
      </c>
      <c r="B18259" s="775">
        <v>3</v>
      </c>
      <c r="C18259" s="775" t="s">
        <v>4235</v>
      </c>
      <c r="D18259" s="775" t="s">
        <v>177</v>
      </c>
      <c r="E18259" s="775">
        <v>999999</v>
      </c>
      <c r="F18259" s="775" t="s">
        <v>753</v>
      </c>
      <c r="G18259" s="775" t="s">
        <v>4235</v>
      </c>
      <c r="H18259" s="775" t="s">
        <v>4235</v>
      </c>
      <c r="I18259" s="775" t="s">
        <v>4235</v>
      </c>
    </row>
    <row r="18260" spans="1:9">
      <c r="A18260" s="775" t="str">
        <f>Table_wabobpsvr_AzureCalc_AzureCalcRateCard[[#This Row],[ServiceName]]&amp;Table_wabobpsvr_AzureCalc_AzureCalcRateCard[[#This Row],[Price_Level]]&amp;Table_wabobpsvr_AzureCalc_AzureCalcRateCard[[#This Row],[Region]]</f>
        <v>Basic_D1 VM (Non-Windows)B</v>
      </c>
      <c r="B18260" s="775"/>
      <c r="C18260" s="775" t="s">
        <v>680</v>
      </c>
      <c r="D18260" s="775" t="s">
        <v>175</v>
      </c>
      <c r="E18260" s="775">
        <v>6.5799999999999997E-2</v>
      </c>
      <c r="F18260" s="775" t="s">
        <v>1086</v>
      </c>
      <c r="G18260" s="775" t="s">
        <v>3776</v>
      </c>
      <c r="H18260" s="775" t="s">
        <v>3777</v>
      </c>
      <c r="I18260" s="775" t="s">
        <v>4742</v>
      </c>
    </row>
    <row r="18261" spans="1:9">
      <c r="A18261" s="775" t="str">
        <f>Table_wabobpsvr_AzureCalc_AzureCalcRateCard[[#This Row],[ServiceName]]&amp;Table_wabobpsvr_AzureCalc_AzureCalcRateCard[[#This Row],[Price_Level]]&amp;Table_wabobpsvr_AzureCalc_AzureCalcRateCard[[#This Row],[Region]]</f>
        <v>Basic_D1 VM (Non-Windows)C</v>
      </c>
      <c r="B18261" s="775"/>
      <c r="C18261" s="775" t="s">
        <v>680</v>
      </c>
      <c r="D18261" s="775" t="s">
        <v>177</v>
      </c>
      <c r="E18261" s="775">
        <v>6.3700000000000007E-2</v>
      </c>
      <c r="F18261" s="775" t="s">
        <v>1086</v>
      </c>
      <c r="G18261" s="775" t="s">
        <v>3776</v>
      </c>
      <c r="H18261" s="775" t="s">
        <v>3777</v>
      </c>
      <c r="I18261" s="775" t="s">
        <v>4742</v>
      </c>
    </row>
    <row r="18262" spans="1:9">
      <c r="A18262" s="775" t="str">
        <f>Table_wabobpsvr_AzureCalc_AzureCalcRateCard[[#This Row],[ServiceName]]&amp;Table_wabobpsvr_AzureCalc_AzureCalcRateCard[[#This Row],[Price_Level]]&amp;Table_wabobpsvr_AzureCalc_AzureCalcRateCard[[#This Row],[Region]]</f>
        <v>Basic_D1 VM (Non-Windows)D</v>
      </c>
      <c r="B18262" s="775"/>
      <c r="C18262" s="775" t="s">
        <v>680</v>
      </c>
      <c r="D18262" s="775" t="s">
        <v>176</v>
      </c>
      <c r="E18262" s="775">
        <v>6.1600000000000002E-2</v>
      </c>
      <c r="F18262" s="775" t="s">
        <v>1086</v>
      </c>
      <c r="G18262" s="775" t="s">
        <v>3776</v>
      </c>
      <c r="H18262" s="775" t="s">
        <v>3777</v>
      </c>
      <c r="I18262" s="775" t="s">
        <v>4742</v>
      </c>
    </row>
    <row r="18263" spans="1:9">
      <c r="A18263" s="775" t="str">
        <f>Table_wabobpsvr_AzureCalc_AzureCalcRateCard[[#This Row],[ServiceName]]&amp;Table_wabobpsvr_AzureCalc_AzureCalcRateCard[[#This Row],[Price_Level]]&amp;Table_wabobpsvr_AzureCalc_AzureCalcRateCard[[#This Row],[Region]]</f>
        <v>Basic_D1 VM (Windows)MOSP10</v>
      </c>
      <c r="B18263" s="775">
        <v>10</v>
      </c>
      <c r="C18263" s="775" t="s">
        <v>680</v>
      </c>
      <c r="D18263" s="775" t="s">
        <v>606</v>
      </c>
      <c r="E18263" s="775">
        <v>0.184</v>
      </c>
      <c r="F18263" s="775" t="s">
        <v>1087</v>
      </c>
      <c r="G18263" s="775" t="s">
        <v>4235</v>
      </c>
      <c r="H18263" s="775" t="s">
        <v>4235</v>
      </c>
      <c r="I18263" s="775" t="s">
        <v>4743</v>
      </c>
    </row>
    <row r="18264" spans="1:9">
      <c r="A18264" s="775" t="str">
        <f>Table_wabobpsvr_AzureCalc_AzureCalcRateCard[[#This Row],[ServiceName]]&amp;Table_wabobpsvr_AzureCalc_AzureCalcRateCard[[#This Row],[Price_Level]]&amp;Table_wabobpsvr_AzureCalc_AzureCalcRateCard[[#This Row],[Region]]</f>
        <v>Basic_D1 VM (Windows)A10</v>
      </c>
      <c r="B18264" s="775">
        <v>10</v>
      </c>
      <c r="C18264" s="775" t="s">
        <v>680</v>
      </c>
      <c r="D18264" s="775" t="s">
        <v>174</v>
      </c>
      <c r="E18264" s="775">
        <v>0.17848</v>
      </c>
      <c r="F18264" s="775" t="s">
        <v>1087</v>
      </c>
      <c r="G18264" s="775" t="s">
        <v>4235</v>
      </c>
      <c r="H18264" s="775" t="s">
        <v>4235</v>
      </c>
      <c r="I18264" s="775" t="s">
        <v>4743</v>
      </c>
    </row>
    <row r="18265" spans="1:9">
      <c r="A18265" s="775" t="str">
        <f>Table_wabobpsvr_AzureCalc_AzureCalcRateCard[[#This Row],[ServiceName]]&amp;Table_wabobpsvr_AzureCalc_AzureCalcRateCard[[#This Row],[Price_Level]]&amp;Table_wabobpsvr_AzureCalc_AzureCalcRateCard[[#This Row],[Region]]</f>
        <v>Basic_D1 VM (Windows)B10</v>
      </c>
      <c r="B18265" s="775">
        <v>10</v>
      </c>
      <c r="C18265" s="775" t="s">
        <v>680</v>
      </c>
      <c r="D18265" s="775" t="s">
        <v>175</v>
      </c>
      <c r="E18265" s="775">
        <v>0.17296</v>
      </c>
      <c r="F18265" s="775" t="s">
        <v>1087</v>
      </c>
      <c r="G18265" s="775" t="s">
        <v>4235</v>
      </c>
      <c r="H18265" s="775" t="s">
        <v>4235</v>
      </c>
      <c r="I18265" s="775" t="s">
        <v>4743</v>
      </c>
    </row>
    <row r="18266" spans="1:9">
      <c r="A18266" s="775" t="str">
        <f>Table_wabobpsvr_AzureCalc_AzureCalcRateCard[[#This Row],[ServiceName]]&amp;Table_wabobpsvr_AzureCalc_AzureCalcRateCard[[#This Row],[Price_Level]]&amp;Table_wabobpsvr_AzureCalc_AzureCalcRateCard[[#This Row],[Region]]</f>
        <v>Basic_D1 VM (Windows)C10</v>
      </c>
      <c r="B18266" s="775">
        <v>10</v>
      </c>
      <c r="C18266" s="775" t="s">
        <v>680</v>
      </c>
      <c r="D18266" s="775" t="s">
        <v>177</v>
      </c>
      <c r="E18266" s="775">
        <v>0.16744000000000001</v>
      </c>
      <c r="F18266" s="775" t="s">
        <v>1087</v>
      </c>
      <c r="G18266" s="775" t="s">
        <v>4235</v>
      </c>
      <c r="H18266" s="775" t="s">
        <v>4235</v>
      </c>
      <c r="I18266" s="775" t="s">
        <v>4743</v>
      </c>
    </row>
    <row r="18267" spans="1:9">
      <c r="A18267" s="775" t="str">
        <f>Table_wabobpsvr_AzureCalc_AzureCalcRateCard[[#This Row],[ServiceName]]&amp;Table_wabobpsvr_AzureCalc_AzureCalcRateCard[[#This Row],[Price_Level]]&amp;Table_wabobpsvr_AzureCalc_AzureCalcRateCard[[#This Row],[Region]]</f>
        <v>Basic_D1 VM (Windows)D10</v>
      </c>
      <c r="B18267" s="775">
        <v>10</v>
      </c>
      <c r="C18267" s="775" t="s">
        <v>680</v>
      </c>
      <c r="D18267" s="775" t="s">
        <v>176</v>
      </c>
      <c r="E18267" s="775">
        <v>0.16192000000000001</v>
      </c>
      <c r="F18267" s="775" t="s">
        <v>1087</v>
      </c>
      <c r="G18267" s="775" t="s">
        <v>4235</v>
      </c>
      <c r="H18267" s="775" t="s">
        <v>4235</v>
      </c>
      <c r="I18267" s="775" t="s">
        <v>4743</v>
      </c>
    </row>
    <row r="18268" spans="1:9">
      <c r="A18268" s="775" t="str">
        <f>Table_wabobpsvr_AzureCalc_AzureCalcRateCard[[#This Row],[ServiceName]]&amp;Table_wabobpsvr_AzureCalc_AzureCalcRateCard[[#This Row],[Price_Level]]&amp;Table_wabobpsvr_AzureCalc_AzureCalcRateCard[[#This Row],[Region]]</f>
        <v>Basic_D1 VM (Windows)MOSP9</v>
      </c>
      <c r="B18268" s="775">
        <v>9</v>
      </c>
      <c r="C18268" s="775" t="s">
        <v>680</v>
      </c>
      <c r="D18268" s="775" t="s">
        <v>606</v>
      </c>
      <c r="E18268" s="775">
        <v>0.16</v>
      </c>
      <c r="F18268" s="775" t="s">
        <v>1087</v>
      </c>
      <c r="G18268" s="775" t="s">
        <v>4235</v>
      </c>
      <c r="H18268" s="775" t="s">
        <v>4235</v>
      </c>
      <c r="I18268" s="775" t="s">
        <v>4744</v>
      </c>
    </row>
    <row r="18269" spans="1:9">
      <c r="A18269" s="775" t="str">
        <f>Table_wabobpsvr_AzureCalc_AzureCalcRateCard[[#This Row],[ServiceName]]&amp;Table_wabobpsvr_AzureCalc_AzureCalcRateCard[[#This Row],[Price_Level]]&amp;Table_wabobpsvr_AzureCalc_AzureCalcRateCard[[#This Row],[Region]]</f>
        <v>Basic_D1 VM (Windows)D1</v>
      </c>
      <c r="B18269" s="775">
        <v>1</v>
      </c>
      <c r="C18269" s="775" t="s">
        <v>680</v>
      </c>
      <c r="D18269" s="775" t="s">
        <v>176</v>
      </c>
      <c r="E18269" s="775">
        <v>0.1144</v>
      </c>
      <c r="F18269" s="775" t="s">
        <v>1087</v>
      </c>
      <c r="G18269" s="775" t="s">
        <v>4235</v>
      </c>
      <c r="H18269" s="775" t="s">
        <v>4235</v>
      </c>
      <c r="I18269" s="775" t="s">
        <v>4745</v>
      </c>
    </row>
    <row r="18270" spans="1:9">
      <c r="A18270" s="775" t="str">
        <f>Table_wabobpsvr_AzureCalc_AzureCalcRateCard[[#This Row],[ServiceName]]&amp;Table_wabobpsvr_AzureCalc_AzureCalcRateCard[[#This Row],[Price_Level]]&amp;Table_wabobpsvr_AzureCalc_AzureCalcRateCard[[#This Row],[Region]]</f>
        <v>Basic_D1 VM (Windows)MOSP4</v>
      </c>
      <c r="B18270" s="775">
        <v>4</v>
      </c>
      <c r="C18270" s="775" t="s">
        <v>680</v>
      </c>
      <c r="D18270" s="775" t="s">
        <v>606</v>
      </c>
      <c r="E18270" s="775">
        <v>0.14000000000000001</v>
      </c>
      <c r="F18270" s="775" t="s">
        <v>1087</v>
      </c>
      <c r="G18270" s="775" t="s">
        <v>4235</v>
      </c>
      <c r="H18270" s="775" t="s">
        <v>4235</v>
      </c>
      <c r="I18270" s="775" t="s">
        <v>4746</v>
      </c>
    </row>
    <row r="18271" spans="1:9">
      <c r="A18271" s="775" t="str">
        <f>Table_wabobpsvr_AzureCalc_AzureCalcRateCard[[#This Row],[ServiceName]]&amp;Table_wabobpsvr_AzureCalc_AzureCalcRateCard[[#This Row],[Price_Level]]&amp;Table_wabobpsvr_AzureCalc_AzureCalcRateCard[[#This Row],[Region]]</f>
        <v>Basic_D1 VM (Windows)A4</v>
      </c>
      <c r="B18271" s="775">
        <v>4</v>
      </c>
      <c r="C18271" s="775" t="s">
        <v>680</v>
      </c>
      <c r="D18271" s="775" t="s">
        <v>174</v>
      </c>
      <c r="E18271" s="775">
        <v>0.1358</v>
      </c>
      <c r="F18271" s="775" t="s">
        <v>1087</v>
      </c>
      <c r="G18271" s="775" t="s">
        <v>4235</v>
      </c>
      <c r="H18271" s="775" t="s">
        <v>4235</v>
      </c>
      <c r="I18271" s="775" t="s">
        <v>4746</v>
      </c>
    </row>
    <row r="18272" spans="1:9">
      <c r="A18272" s="775" t="str">
        <f>Table_wabobpsvr_AzureCalc_AzureCalcRateCard[[#This Row],[ServiceName]]&amp;Table_wabobpsvr_AzureCalc_AzureCalcRateCard[[#This Row],[Price_Level]]&amp;Table_wabobpsvr_AzureCalc_AzureCalcRateCard[[#This Row],[Region]]</f>
        <v>Basic_D1 VM (Windows)B4</v>
      </c>
      <c r="B18272" s="775">
        <v>4</v>
      </c>
      <c r="C18272" s="775" t="s">
        <v>680</v>
      </c>
      <c r="D18272" s="775" t="s">
        <v>175</v>
      </c>
      <c r="E18272" s="775">
        <v>0.13159999999999999</v>
      </c>
      <c r="F18272" s="775" t="s">
        <v>1087</v>
      </c>
      <c r="G18272" s="775" t="s">
        <v>4235</v>
      </c>
      <c r="H18272" s="775" t="s">
        <v>4235</v>
      </c>
      <c r="I18272" s="775" t="s">
        <v>4746</v>
      </c>
    </row>
    <row r="18273" spans="1:9">
      <c r="A18273" s="775" t="str">
        <f>Table_wabobpsvr_AzureCalc_AzureCalcRateCard[[#This Row],[ServiceName]]&amp;Table_wabobpsvr_AzureCalc_AzureCalcRateCard[[#This Row],[Price_Level]]&amp;Table_wabobpsvr_AzureCalc_AzureCalcRateCard[[#This Row],[Region]]</f>
        <v>Basic_D1 VM (Windows)C4</v>
      </c>
      <c r="B18273" s="775">
        <v>4</v>
      </c>
      <c r="C18273" s="775" t="s">
        <v>680</v>
      </c>
      <c r="D18273" s="775" t="s">
        <v>177</v>
      </c>
      <c r="E18273" s="775">
        <v>0.12740000000000001</v>
      </c>
      <c r="F18273" s="775" t="s">
        <v>1087</v>
      </c>
      <c r="G18273" s="775" t="s">
        <v>4235</v>
      </c>
      <c r="H18273" s="775" t="s">
        <v>4235</v>
      </c>
      <c r="I18273" s="775" t="s">
        <v>4746</v>
      </c>
    </row>
    <row r="18274" spans="1:9">
      <c r="A18274" s="775" t="str">
        <f>Table_wabobpsvr_AzureCalc_AzureCalcRateCard[[#This Row],[ServiceName]]&amp;Table_wabobpsvr_AzureCalc_AzureCalcRateCard[[#This Row],[Price_Level]]&amp;Table_wabobpsvr_AzureCalc_AzureCalcRateCard[[#This Row],[Region]]</f>
        <v>Basic_D1 VM (Windows)D4</v>
      </c>
      <c r="B18274" s="775">
        <v>4</v>
      </c>
      <c r="C18274" s="775" t="s">
        <v>680</v>
      </c>
      <c r="D18274" s="775" t="s">
        <v>176</v>
      </c>
      <c r="E18274" s="775">
        <v>0.1232</v>
      </c>
      <c r="F18274" s="775" t="s">
        <v>1087</v>
      </c>
      <c r="G18274" s="775" t="s">
        <v>4235</v>
      </c>
      <c r="H18274" s="775" t="s">
        <v>4235</v>
      </c>
      <c r="I18274" s="775" t="s">
        <v>4746</v>
      </c>
    </row>
    <row r="18275" spans="1:9">
      <c r="A18275" s="1039" t="str">
        <f>Table_wabobpsvr_AzureCalc_AzureCalcRateCard[[#This Row],[ServiceName]]&amp;Table_wabobpsvr_AzureCalc_AzureCalcRateCard[[#This Row],[Price_Level]]&amp;Table_wabobpsvr_AzureCalc_AzureCalcRateCard[[#This Row],[Region]]</f>
        <v>Basic_D1 VM (Windows)MOSP14</v>
      </c>
      <c r="B18275" s="1039">
        <v>14</v>
      </c>
      <c r="C18275" s="1039" t="s">
        <v>680</v>
      </c>
      <c r="D18275" s="1039" t="s">
        <v>606</v>
      </c>
      <c r="E18275" s="1039">
        <v>999999</v>
      </c>
      <c r="F18275" s="1039" t="s">
        <v>1087</v>
      </c>
      <c r="G18275" s="775" t="s">
        <v>4235</v>
      </c>
      <c r="H18275" s="775" t="s">
        <v>4235</v>
      </c>
      <c r="I18275" s="775" t="s">
        <v>4747</v>
      </c>
    </row>
    <row r="18276" spans="1:9">
      <c r="A18276" s="1039" t="str">
        <f>Table_wabobpsvr_AzureCalc_AzureCalcRateCard[[#This Row],[ServiceName]]&amp;Table_wabobpsvr_AzureCalc_AzureCalcRateCard[[#This Row],[Price_Level]]&amp;Table_wabobpsvr_AzureCalc_AzureCalcRateCard[[#This Row],[Region]]</f>
        <v>Basic_D1 VM (Windows)A14</v>
      </c>
      <c r="B18276" s="1039">
        <v>14</v>
      </c>
      <c r="C18276" s="1039" t="s">
        <v>680</v>
      </c>
      <c r="D18276" s="1039" t="s">
        <v>174</v>
      </c>
      <c r="E18276" s="1039">
        <v>0.15811</v>
      </c>
      <c r="F18276" s="1039" t="s">
        <v>1087</v>
      </c>
      <c r="G18276" s="775" t="s">
        <v>4235</v>
      </c>
      <c r="H18276" s="775" t="s">
        <v>4235</v>
      </c>
      <c r="I18276" s="775" t="s">
        <v>4747</v>
      </c>
    </row>
    <row r="18277" spans="1:9">
      <c r="A18277" s="775" t="str">
        <f>Table_wabobpsvr_AzureCalc_AzureCalcRateCard[[#This Row],[ServiceName]]&amp;Table_wabobpsvr_AzureCalc_AzureCalcRateCard[[#This Row],[Price_Level]]&amp;Table_wabobpsvr_AzureCalc_AzureCalcRateCard[[#This Row],[Region]]</f>
        <v>Basic_D1 VM (Windows)B14</v>
      </c>
      <c r="B18277" s="775">
        <v>14</v>
      </c>
      <c r="C18277" s="775" t="s">
        <v>680</v>
      </c>
      <c r="D18277" s="775" t="s">
        <v>175</v>
      </c>
      <c r="E18277" s="775">
        <v>0.15322</v>
      </c>
      <c r="F18277" s="775" t="s">
        <v>1087</v>
      </c>
      <c r="G18277" s="775" t="s">
        <v>4235</v>
      </c>
      <c r="H18277" s="775" t="s">
        <v>4235</v>
      </c>
      <c r="I18277" s="775" t="s">
        <v>4747</v>
      </c>
    </row>
    <row r="18278" spans="1:9">
      <c r="A18278" s="775" t="str">
        <f>Table_wabobpsvr_AzureCalc_AzureCalcRateCard[[#This Row],[ServiceName]]&amp;Table_wabobpsvr_AzureCalc_AzureCalcRateCard[[#This Row],[Price_Level]]&amp;Table_wabobpsvr_AzureCalc_AzureCalcRateCard[[#This Row],[Region]]</f>
        <v>Basic_D11 VM (Non-Windows)MOSP1</v>
      </c>
      <c r="B18278" s="775">
        <v>1</v>
      </c>
      <c r="C18278" s="775" t="s">
        <v>680</v>
      </c>
      <c r="D18278" s="775" t="s">
        <v>606</v>
      </c>
      <c r="E18278" s="775">
        <v>0.17499999999999999</v>
      </c>
      <c r="F18278" s="775" t="s">
        <v>1088</v>
      </c>
      <c r="G18278" s="775" t="s">
        <v>4235</v>
      </c>
      <c r="H18278" s="775" t="s">
        <v>4235</v>
      </c>
      <c r="I18278" s="775" t="s">
        <v>4748</v>
      </c>
    </row>
    <row r="18279" spans="1:9">
      <c r="A18279" s="775" t="str">
        <f>Table_wabobpsvr_AzureCalc_AzureCalcRateCard[[#This Row],[ServiceName]]&amp;Table_wabobpsvr_AzureCalc_AzureCalcRateCard[[#This Row],[Price_Level]]&amp;Table_wabobpsvr_AzureCalc_AzureCalcRateCard[[#This Row],[Region]]</f>
        <v>Basic_D11 VM (Non-Windows)A1</v>
      </c>
      <c r="B18279" s="775">
        <v>1</v>
      </c>
      <c r="C18279" s="775" t="s">
        <v>680</v>
      </c>
      <c r="D18279" s="775" t="s">
        <v>174</v>
      </c>
      <c r="E18279" s="775">
        <v>0.16975000000000001</v>
      </c>
      <c r="F18279" s="775" t="s">
        <v>1088</v>
      </c>
      <c r="G18279" s="775" t="s">
        <v>4235</v>
      </c>
      <c r="H18279" s="775" t="s">
        <v>4235</v>
      </c>
      <c r="I18279" s="775" t="s">
        <v>4748</v>
      </c>
    </row>
    <row r="18280" spans="1:9">
      <c r="A18280" s="775" t="str">
        <f>Table_wabobpsvr_AzureCalc_AzureCalcRateCard[[#This Row],[ServiceName]]&amp;Table_wabobpsvr_AzureCalc_AzureCalcRateCard[[#This Row],[Price_Level]]&amp;Table_wabobpsvr_AzureCalc_AzureCalcRateCard[[#This Row],[Region]]</f>
        <v>Basic_D11 VM (Non-Windows)B1</v>
      </c>
      <c r="B18280" s="775">
        <v>1</v>
      </c>
      <c r="C18280" s="775" t="s">
        <v>680</v>
      </c>
      <c r="D18280" s="775" t="s">
        <v>175</v>
      </c>
      <c r="E18280" s="775">
        <v>0.16450000000000001</v>
      </c>
      <c r="F18280" s="775" t="s">
        <v>1088</v>
      </c>
      <c r="G18280" s="775" t="s">
        <v>4235</v>
      </c>
      <c r="H18280" s="775" t="s">
        <v>4235</v>
      </c>
      <c r="I18280" s="775" t="s">
        <v>4748</v>
      </c>
    </row>
    <row r="18281" spans="1:9">
      <c r="A18281" s="775" t="str">
        <f>Table_wabobpsvr_AzureCalc_AzureCalcRateCard[[#This Row],[ServiceName]]&amp;Table_wabobpsvr_AzureCalc_AzureCalcRateCard[[#This Row],[Price_Level]]&amp;Table_wabobpsvr_AzureCalc_AzureCalcRateCard[[#This Row],[Region]]</f>
        <v>Premium Storage - Page Blob/P10 (Units)B11</v>
      </c>
      <c r="B18281" s="775">
        <v>11</v>
      </c>
      <c r="C18281" s="775" t="s">
        <v>77</v>
      </c>
      <c r="D18281" s="775" t="s">
        <v>175</v>
      </c>
      <c r="E18281" s="775">
        <v>21.309799999999999</v>
      </c>
      <c r="F18281" s="775" t="s">
        <v>3176</v>
      </c>
      <c r="G18281" s="775" t="s">
        <v>5502</v>
      </c>
      <c r="H18281" s="775" t="s">
        <v>5503</v>
      </c>
      <c r="I18281" s="775" t="s">
        <v>4749</v>
      </c>
    </row>
    <row r="18282" spans="1:9">
      <c r="A18282" s="775" t="str">
        <f>Table_wabobpsvr_AzureCalc_AzureCalcRateCard[[#This Row],[ServiceName]]&amp;Table_wabobpsvr_AzureCalc_AzureCalcRateCard[[#This Row],[Price_Level]]&amp;Table_wabobpsvr_AzureCalc_AzureCalcRateCard[[#This Row],[Region]]</f>
        <v>Automation DSC - PaidB13</v>
      </c>
      <c r="B18282" s="775">
        <v>13</v>
      </c>
      <c r="C18282" s="775" t="s">
        <v>77</v>
      </c>
      <c r="D18282" s="775" t="s">
        <v>175</v>
      </c>
      <c r="E18282" s="775">
        <v>999999</v>
      </c>
      <c r="F18282" s="775" t="s">
        <v>7305</v>
      </c>
      <c r="G18282" s="775"/>
      <c r="H18282" s="775"/>
      <c r="I18282" s="775"/>
    </row>
    <row r="18283" spans="1:9">
      <c r="A18283" s="775" t="str">
        <f>Table_wabobpsvr_AzureCalc_AzureCalcRateCard[[#This Row],[ServiceName]]&amp;Table_wabobpsvr_AzureCalc_AzureCalcRateCard[[#This Row],[Price_Level]]&amp;Table_wabobpsvr_AzureCalc_AzureCalcRateCard[[#This Row],[Region]]</f>
        <v>Automation DSC - PaidC13</v>
      </c>
      <c r="B18283" s="775">
        <v>13</v>
      </c>
      <c r="C18283" s="775" t="s">
        <v>77</v>
      </c>
      <c r="D18283" s="775" t="s">
        <v>177</v>
      </c>
      <c r="E18283" s="775">
        <v>999999</v>
      </c>
      <c r="F18283" s="775" t="s">
        <v>7305</v>
      </c>
      <c r="G18283" s="775"/>
      <c r="H18283" s="775"/>
      <c r="I18283" s="775"/>
    </row>
    <row r="18284" spans="1:9">
      <c r="A18284" s="1039" t="str">
        <f>Table_wabobpsvr_AzureCalc_AzureCalcRateCard[[#This Row],[ServiceName]]&amp;Table_wabobpsvr_AzureCalc_AzureCalcRateCard[[#This Row],[Price_Level]]&amp;Table_wabobpsvr_AzureCalc_AzureCalcRateCard[[#This Row],[Region]]</f>
        <v>Automation DSC - PaidD13</v>
      </c>
      <c r="B18284" s="1039">
        <v>13</v>
      </c>
      <c r="C18284" s="1039" t="s">
        <v>77</v>
      </c>
      <c r="D18284" s="1039" t="s">
        <v>176</v>
      </c>
      <c r="E18284" s="1039">
        <v>999999</v>
      </c>
      <c r="F18284" s="1039" t="s">
        <v>7305</v>
      </c>
      <c r="G18284" s="775"/>
      <c r="H18284" s="775"/>
      <c r="I18284" s="775"/>
    </row>
    <row r="18285" spans="1:9">
      <c r="A18285" s="775" t="str">
        <f>Table_wabobpsvr_AzureCalc_AzureCalcRateCard[[#This Row],[ServiceName]]&amp;Table_wabobpsvr_AzureCalc_AzureCalcRateCard[[#This Row],[Price_Level]]&amp;Table_wabobpsvr_AzureCalc_AzureCalcRateCard[[#This Row],[Region]]</f>
        <v>Automation DSC - PaidMOSP15</v>
      </c>
      <c r="B18285" s="775">
        <v>15</v>
      </c>
      <c r="C18285" s="775" t="s">
        <v>77</v>
      </c>
      <c r="D18285" s="775" t="s">
        <v>606</v>
      </c>
      <c r="E18285" s="775">
        <v>999999</v>
      </c>
      <c r="F18285" s="775" t="s">
        <v>7305</v>
      </c>
      <c r="G18285" s="775"/>
      <c r="H18285" s="775"/>
      <c r="I18285" s="775"/>
    </row>
    <row r="18286" spans="1:9">
      <c r="A18286" s="775" t="str">
        <f>Table_wabobpsvr_AzureCalc_AzureCalcRateCard[[#This Row],[ServiceName]]&amp;Table_wabobpsvr_AzureCalc_AzureCalcRateCard[[#This Row],[Price_Level]]&amp;Table_wabobpsvr_AzureCalc_AzureCalcRateCard[[#This Row],[Region]]</f>
        <v>Automation DSC - PaidA15</v>
      </c>
      <c r="B18286" s="775">
        <v>15</v>
      </c>
      <c r="C18286" s="775" t="s">
        <v>77</v>
      </c>
      <c r="D18286" s="775" t="s">
        <v>174</v>
      </c>
      <c r="E18286" s="775">
        <v>999999</v>
      </c>
      <c r="F18286" s="775" t="s">
        <v>7305</v>
      </c>
      <c r="G18286" s="775"/>
      <c r="H18286" s="775"/>
      <c r="I18286" s="775"/>
    </row>
    <row r="18287" spans="1:9">
      <c r="A18287" s="1039" t="str">
        <f>Table_wabobpsvr_AzureCalc_AzureCalcRateCard[[#This Row],[ServiceName]]&amp;Table_wabobpsvr_AzureCalc_AzureCalcRateCard[[#This Row],[Price_Level]]&amp;Table_wabobpsvr_AzureCalc_AzureCalcRateCard[[#This Row],[Region]]</f>
        <v>Automation DSC - PaidB15</v>
      </c>
      <c r="B18287" s="1039">
        <v>15</v>
      </c>
      <c r="C18287" s="1039" t="s">
        <v>77</v>
      </c>
      <c r="D18287" s="1039" t="s">
        <v>175</v>
      </c>
      <c r="E18287" s="1039">
        <v>999999</v>
      </c>
      <c r="F18287" s="1039" t="s">
        <v>7305</v>
      </c>
      <c r="G18287" s="775"/>
      <c r="H18287" s="775"/>
      <c r="I18287" s="775"/>
    </row>
    <row r="18288" spans="1:9">
      <c r="A18288" s="775" t="str">
        <f>Table_wabobpsvr_AzureCalc_AzureCalcRateCard[[#This Row],[ServiceName]]&amp;Table_wabobpsvr_AzureCalc_AzureCalcRateCard[[#This Row],[Price_Level]]&amp;Table_wabobpsvr_AzureCalc_AzureCalcRateCard[[#This Row],[Region]]</f>
        <v>Automation DSC - PaidC15</v>
      </c>
      <c r="B18288" s="775">
        <v>15</v>
      </c>
      <c r="C18288" s="775" t="s">
        <v>77</v>
      </c>
      <c r="D18288" s="775" t="s">
        <v>177</v>
      </c>
      <c r="E18288" s="775">
        <v>999999</v>
      </c>
      <c r="F18288" s="775" t="s">
        <v>7305</v>
      </c>
      <c r="G18288" s="775"/>
      <c r="H18288" s="775"/>
      <c r="I18288" s="775"/>
    </row>
    <row r="18289" spans="1:9">
      <c r="A18289" s="775" t="str">
        <f>Table_wabobpsvr_AzureCalc_AzureCalcRateCard[[#This Row],[ServiceName]]&amp;Table_wabobpsvr_AzureCalc_AzureCalcRateCard[[#This Row],[Price_Level]]&amp;Table_wabobpsvr_AzureCalc_AzureCalcRateCard[[#This Row],[Region]]</f>
        <v>Automation DSC - PaidD15</v>
      </c>
      <c r="B18289" s="775">
        <v>15</v>
      </c>
      <c r="C18289" s="775" t="s">
        <v>77</v>
      </c>
      <c r="D18289" s="775" t="s">
        <v>176</v>
      </c>
      <c r="E18289" s="775">
        <v>999999</v>
      </c>
      <c r="F18289" s="775" t="s">
        <v>7305</v>
      </c>
      <c r="G18289" s="775"/>
      <c r="H18289" s="775"/>
      <c r="I18289" s="775"/>
    </row>
    <row r="18290" spans="1:9">
      <c r="A18290" s="775" t="str">
        <f>Table_wabobpsvr_AzureCalc_AzureCalcRateCard[[#This Row],[ServiceName]]&amp;Table_wabobpsvr_AzureCalc_AzureCalcRateCard[[#This Row],[Price_Level]]&amp;Table_wabobpsvr_AzureCalc_AzureCalcRateCard[[#This Row],[Region]]</f>
        <v>Automation DSC - PaidMOSP16</v>
      </c>
      <c r="B18290" s="775">
        <v>16</v>
      </c>
      <c r="C18290" s="775" t="s">
        <v>77</v>
      </c>
      <c r="D18290" s="775" t="s">
        <v>606</v>
      </c>
      <c r="E18290" s="775">
        <v>999999</v>
      </c>
      <c r="F18290" s="775" t="s">
        <v>7305</v>
      </c>
      <c r="G18290" s="775"/>
      <c r="H18290" s="775"/>
      <c r="I18290" s="775"/>
    </row>
    <row r="18291" spans="1:9">
      <c r="A18291" s="775" t="str">
        <f>Table_wabobpsvr_AzureCalc_AzureCalcRateCard[[#This Row],[ServiceName]]&amp;Table_wabobpsvr_AzureCalc_AzureCalcRateCard[[#This Row],[Price_Level]]&amp;Table_wabobpsvr_AzureCalc_AzureCalcRateCard[[#This Row],[Region]]</f>
        <v>IoT Hub - Low FrequencyB14</v>
      </c>
      <c r="B18291" s="775">
        <v>14</v>
      </c>
      <c r="C18291" s="775"/>
      <c r="D18291" s="775" t="s">
        <v>175</v>
      </c>
      <c r="E18291" s="775">
        <v>999999</v>
      </c>
      <c r="F18291" s="775" t="s">
        <v>7356</v>
      </c>
      <c r="G18291" s="775"/>
      <c r="H18291" s="775"/>
      <c r="I18291" s="775"/>
    </row>
    <row r="18292" spans="1:9">
      <c r="A18292" s="775" t="str">
        <f>Table_wabobpsvr_AzureCalc_AzureCalcRateCard[[#This Row],[ServiceName]]&amp;Table_wabobpsvr_AzureCalc_AzureCalcRateCard[[#This Row],[Price_Level]]&amp;Table_wabobpsvr_AzureCalc_AzureCalcRateCard[[#This Row],[Region]]</f>
        <v>ExpressRoute (Metered) 200 Mbps Connections - Zone 1C0</v>
      </c>
      <c r="B18292" s="775">
        <v>0</v>
      </c>
      <c r="C18292" s="775" t="s">
        <v>7427</v>
      </c>
      <c r="D18292" s="775" t="s">
        <v>177</v>
      </c>
      <c r="E18292" s="775">
        <v>4.2587999999999999</v>
      </c>
      <c r="F18292" s="775" t="s">
        <v>7451</v>
      </c>
      <c r="G18292" s="775"/>
      <c r="H18292" s="775"/>
      <c r="I18292" s="775" t="s">
        <v>7452</v>
      </c>
    </row>
    <row r="18293" spans="1:9">
      <c r="A18293" s="775" t="str">
        <f>Table_wabobpsvr_AzureCalc_AzureCalcRateCard[[#This Row],[ServiceName]]&amp;Table_wabobpsvr_AzureCalc_AzureCalcRateCard[[#This Row],[Price_Level]]&amp;Table_wabobpsvr_AzureCalc_AzureCalcRateCard[[#This Row],[Region]]</f>
        <v>A10 Cloud ServicesC8</v>
      </c>
      <c r="B18293" s="775">
        <v>8</v>
      </c>
      <c r="C18293" s="775" t="s">
        <v>680</v>
      </c>
      <c r="D18293" s="775" t="s">
        <v>177</v>
      </c>
      <c r="E18293" s="775">
        <v>1.72</v>
      </c>
      <c r="F18293" s="775" t="s">
        <v>1221</v>
      </c>
      <c r="G18293" s="775" t="s">
        <v>4317</v>
      </c>
      <c r="H18293" s="775" t="s">
        <v>4318</v>
      </c>
      <c r="I18293" s="775" t="s">
        <v>4730</v>
      </c>
    </row>
    <row r="18294" spans="1:9">
      <c r="A18294" s="775" t="str">
        <f>Table_wabobpsvr_AzureCalc_AzureCalcRateCard[[#This Row],[ServiceName]]&amp;Table_wabobpsvr_AzureCalc_AzureCalcRateCard[[#This Row],[Price_Level]]&amp;Table_wabobpsvr_AzureCalc_AzureCalcRateCard[[#This Row],[Region]]</f>
        <v>A11 Cloud ServicesB4</v>
      </c>
      <c r="B18294" s="775">
        <v>4</v>
      </c>
      <c r="C18294" s="775" t="s">
        <v>680</v>
      </c>
      <c r="D18294" s="775" t="s">
        <v>175</v>
      </c>
      <c r="E18294" s="775">
        <v>2.8580000000000001</v>
      </c>
      <c r="F18294" s="775" t="s">
        <v>1214</v>
      </c>
      <c r="G18294" s="775" t="s">
        <v>4279</v>
      </c>
      <c r="H18294" s="775" t="s">
        <v>4280</v>
      </c>
      <c r="I18294" s="775" t="s">
        <v>4750</v>
      </c>
    </row>
    <row r="18295" spans="1:9">
      <c r="A18295" s="775" t="str">
        <f>Table_wabobpsvr_AzureCalc_AzureCalcRateCard[[#This Row],[ServiceName]]&amp;Table_wabobpsvr_AzureCalc_AzureCalcRateCard[[#This Row],[Price_Level]]&amp;Table_wabobpsvr_AzureCalc_AzureCalcRateCard[[#This Row],[Region]]</f>
        <v>A11 Cloud ServicesC4</v>
      </c>
      <c r="B18295" s="775">
        <v>4</v>
      </c>
      <c r="C18295" s="775" t="s">
        <v>680</v>
      </c>
      <c r="D18295" s="775" t="s">
        <v>177</v>
      </c>
      <c r="E18295" s="775">
        <v>2.766</v>
      </c>
      <c r="F18295" s="775" t="s">
        <v>1214</v>
      </c>
      <c r="G18295" s="775" t="s">
        <v>4279</v>
      </c>
      <c r="H18295" s="775" t="s">
        <v>4280</v>
      </c>
      <c r="I18295" s="775" t="s">
        <v>4750</v>
      </c>
    </row>
    <row r="18296" spans="1:9">
      <c r="A18296" s="775" t="str">
        <f>Table_wabobpsvr_AzureCalc_AzureCalcRateCard[[#This Row],[ServiceName]]&amp;Table_wabobpsvr_AzureCalc_AzureCalcRateCard[[#This Row],[Price_Level]]&amp;Table_wabobpsvr_AzureCalc_AzureCalcRateCard[[#This Row],[Region]]</f>
        <v>A11 Cloud ServicesD5</v>
      </c>
      <c r="B18296" s="775">
        <v>5</v>
      </c>
      <c r="C18296" s="775" t="s">
        <v>680</v>
      </c>
      <c r="D18296" s="775" t="s">
        <v>176</v>
      </c>
      <c r="E18296" s="775">
        <v>2.6749999999999998</v>
      </c>
      <c r="F18296" s="775" t="s">
        <v>1214</v>
      </c>
      <c r="G18296" s="775" t="s">
        <v>4275</v>
      </c>
      <c r="H18296" s="775" t="s">
        <v>4276</v>
      </c>
      <c r="I18296" s="775" t="s">
        <v>4751</v>
      </c>
    </row>
    <row r="18297" spans="1:9">
      <c r="A18297" s="775" t="str">
        <f>Table_wabobpsvr_AzureCalc_AzureCalcRateCard[[#This Row],[ServiceName]]&amp;Table_wabobpsvr_AzureCalc_AzureCalcRateCard[[#This Row],[Price_Level]]&amp;Table_wabobpsvr_AzureCalc_AzureCalcRateCard[[#This Row],[Region]]</f>
        <v>A11 Cloud ServicesMOSP1</v>
      </c>
      <c r="B18297" s="775">
        <v>1</v>
      </c>
      <c r="C18297" s="775" t="s">
        <v>680</v>
      </c>
      <c r="D18297" s="775" t="s">
        <v>606</v>
      </c>
      <c r="E18297" s="775">
        <v>3.04</v>
      </c>
      <c r="F18297" s="775" t="s">
        <v>1214</v>
      </c>
      <c r="G18297" s="775" t="s">
        <v>4235</v>
      </c>
      <c r="H18297" s="775" t="s">
        <v>4235</v>
      </c>
      <c r="I18297" s="775" t="s">
        <v>4752</v>
      </c>
    </row>
    <row r="18298" spans="1:9">
      <c r="A18298" s="1039" t="str">
        <f>Table_wabobpsvr_AzureCalc_AzureCalcRateCard[[#This Row],[ServiceName]]&amp;Table_wabobpsvr_AzureCalc_AzureCalcRateCard[[#This Row],[Price_Level]]&amp;Table_wabobpsvr_AzureCalc_AzureCalcRateCard[[#This Row],[Region]]</f>
        <v>A11 Cloud ServicesA1</v>
      </c>
      <c r="B18298" s="1039">
        <v>1</v>
      </c>
      <c r="C18298" s="1039" t="s">
        <v>680</v>
      </c>
      <c r="D18298" s="1039" t="s">
        <v>174</v>
      </c>
      <c r="E18298" s="1039">
        <v>2.9489999999999998</v>
      </c>
      <c r="F18298" s="1039" t="s">
        <v>1214</v>
      </c>
      <c r="G18298" s="775" t="s">
        <v>4277</v>
      </c>
      <c r="H18298" s="775" t="s">
        <v>4278</v>
      </c>
      <c r="I18298" s="775" t="s">
        <v>4752</v>
      </c>
    </row>
    <row r="18299" spans="1:9">
      <c r="A18299" s="775" t="str">
        <f>Table_wabobpsvr_AzureCalc_AzureCalcRateCard[[#This Row],[ServiceName]]&amp;Table_wabobpsvr_AzureCalc_AzureCalcRateCard[[#This Row],[Price_Level]]&amp;Table_wabobpsvr_AzureCalc_AzureCalcRateCard[[#This Row],[Region]]</f>
        <v>Free Web SitesD14</v>
      </c>
      <c r="B18299" s="775">
        <v>14</v>
      </c>
      <c r="C18299" s="775" t="s">
        <v>4235</v>
      </c>
      <c r="D18299" s="775" t="s">
        <v>176</v>
      </c>
      <c r="E18299" s="775">
        <v>999999</v>
      </c>
      <c r="F18299" s="775" t="s">
        <v>731</v>
      </c>
      <c r="G18299" s="775" t="s">
        <v>4235</v>
      </c>
      <c r="H18299" s="775" t="s">
        <v>4235</v>
      </c>
      <c r="I18299" s="775" t="s">
        <v>4235</v>
      </c>
    </row>
    <row r="18300" spans="1:9">
      <c r="A18300" s="775" t="str">
        <f>Table_wabobpsvr_AzureCalc_AzureCalcRateCard[[#This Row],[ServiceName]]&amp;Table_wabobpsvr_AzureCalc_AzureCalcRateCard[[#This Row],[Price_Level]]&amp;Table_wabobpsvr_AzureCalc_AzureCalcRateCard[[#This Row],[Region]]</f>
        <v>Mobile Services FreeMOSP14</v>
      </c>
      <c r="B18300" s="775">
        <v>14</v>
      </c>
      <c r="C18300" s="775" t="s">
        <v>4235</v>
      </c>
      <c r="D18300" s="775" t="s">
        <v>606</v>
      </c>
      <c r="E18300" s="775">
        <v>999999</v>
      </c>
      <c r="F18300" s="775" t="s">
        <v>756</v>
      </c>
      <c r="G18300" s="775" t="s">
        <v>4235</v>
      </c>
      <c r="H18300" s="775" t="s">
        <v>4235</v>
      </c>
      <c r="I18300" s="775" t="s">
        <v>4235</v>
      </c>
    </row>
    <row r="18301" spans="1:9">
      <c r="A18301" s="775" t="str">
        <f>Table_wabobpsvr_AzureCalc_AzureCalcRateCard[[#This Row],[ServiceName]]&amp;Table_wabobpsvr_AzureCalc_AzureCalcRateCard[[#This Row],[Price_Level]]&amp;Table_wabobpsvr_AzureCalc_AzureCalcRateCard[[#This Row],[Region]]</f>
        <v>Mobile Services FreeA14</v>
      </c>
      <c r="B18301" s="775">
        <v>14</v>
      </c>
      <c r="C18301" s="775" t="s">
        <v>4235</v>
      </c>
      <c r="D18301" s="775" t="s">
        <v>174</v>
      </c>
      <c r="E18301" s="775">
        <v>999999</v>
      </c>
      <c r="F18301" s="775" t="s">
        <v>756</v>
      </c>
      <c r="G18301" s="775" t="s">
        <v>4235</v>
      </c>
      <c r="H18301" s="775" t="s">
        <v>4235</v>
      </c>
      <c r="I18301" s="775" t="s">
        <v>4235</v>
      </c>
    </row>
    <row r="18302" spans="1:9">
      <c r="A18302" s="775" t="str">
        <f>Table_wabobpsvr_AzureCalc_AzureCalcRateCard[[#This Row],[ServiceName]]&amp;Table_wabobpsvr_AzureCalc_AzureCalcRateCard[[#This Row],[Price_Level]]&amp;Table_wabobpsvr_AzureCalc_AzureCalcRateCard[[#This Row],[Region]]</f>
        <v>Mobile Services FreeB14</v>
      </c>
      <c r="B18302" s="775">
        <v>14</v>
      </c>
      <c r="C18302" s="775" t="s">
        <v>4235</v>
      </c>
      <c r="D18302" s="775" t="s">
        <v>175</v>
      </c>
      <c r="E18302" s="775">
        <v>999999</v>
      </c>
      <c r="F18302" s="775" t="s">
        <v>756</v>
      </c>
      <c r="G18302" s="775" t="s">
        <v>4235</v>
      </c>
      <c r="H18302" s="775" t="s">
        <v>4235</v>
      </c>
      <c r="I18302" s="775" t="s">
        <v>4235</v>
      </c>
    </row>
    <row r="18303" spans="1:9">
      <c r="A18303" s="775" t="str">
        <f>Table_wabobpsvr_AzureCalc_AzureCalcRateCard[[#This Row],[ServiceName]]&amp;Table_wabobpsvr_AzureCalc_AzureCalcRateCard[[#This Row],[Price_Level]]&amp;Table_wabobpsvr_AzureCalc_AzureCalcRateCard[[#This Row],[Region]]</f>
        <v>Mobile Services FreeC14</v>
      </c>
      <c r="B18303" s="775">
        <v>14</v>
      </c>
      <c r="C18303" s="775" t="s">
        <v>4235</v>
      </c>
      <c r="D18303" s="775" t="s">
        <v>177</v>
      </c>
      <c r="E18303" s="775">
        <v>999999</v>
      </c>
      <c r="F18303" s="775" t="s">
        <v>756</v>
      </c>
      <c r="G18303" s="775" t="s">
        <v>4235</v>
      </c>
      <c r="H18303" s="775" t="s">
        <v>4235</v>
      </c>
      <c r="I18303" s="775" t="s">
        <v>4235</v>
      </c>
    </row>
    <row r="18304" spans="1:9">
      <c r="A18304" s="775" t="str">
        <f>Table_wabobpsvr_AzureCalc_AzureCalcRateCard[[#This Row],[ServiceName]]&amp;Table_wabobpsvr_AzureCalc_AzureCalcRateCard[[#This Row],[Price_Level]]&amp;Table_wabobpsvr_AzureCalc_AzureCalcRateCard[[#This Row],[Region]]</f>
        <v>Mobile Services FreeD14</v>
      </c>
      <c r="B18304" s="775">
        <v>14</v>
      </c>
      <c r="C18304" s="775" t="s">
        <v>4235</v>
      </c>
      <c r="D18304" s="775" t="s">
        <v>176</v>
      </c>
      <c r="E18304" s="775">
        <v>999999</v>
      </c>
      <c r="F18304" s="775" t="s">
        <v>756</v>
      </c>
      <c r="G18304" s="775" t="s">
        <v>4235</v>
      </c>
      <c r="H18304" s="775" t="s">
        <v>4235</v>
      </c>
      <c r="I18304" s="775" t="s">
        <v>4235</v>
      </c>
    </row>
    <row r="18305" spans="1:9">
      <c r="A18305" s="775" t="str">
        <f>Table_wabobpsvr_AzureCalc_AzureCalcRateCard[[#This Row],[ServiceName]]&amp;Table_wabobpsvr_AzureCalc_AzureCalcRateCard[[#This Row],[Price_Level]]&amp;Table_wabobpsvr_AzureCalc_AzureCalcRateCard[[#This Row],[Region]]</f>
        <v>Mobile Services StandardMOSP14</v>
      </c>
      <c r="B18305" s="775">
        <v>14</v>
      </c>
      <c r="C18305" s="775" t="s">
        <v>4235</v>
      </c>
      <c r="D18305" s="775" t="s">
        <v>606</v>
      </c>
      <c r="E18305" s="775">
        <v>999999</v>
      </c>
      <c r="F18305" s="775" t="s">
        <v>757</v>
      </c>
      <c r="G18305" s="775" t="s">
        <v>4235</v>
      </c>
      <c r="H18305" s="775" t="s">
        <v>4235</v>
      </c>
      <c r="I18305" s="775" t="s">
        <v>4235</v>
      </c>
    </row>
    <row r="18306" spans="1:9">
      <c r="A18306" s="775" t="str">
        <f>Table_wabobpsvr_AzureCalc_AzureCalcRateCard[[#This Row],[ServiceName]]&amp;Table_wabobpsvr_AzureCalc_AzureCalcRateCard[[#This Row],[Price_Level]]&amp;Table_wabobpsvr_AzureCalc_AzureCalcRateCard[[#This Row],[Region]]</f>
        <v>Mobile Services StandardA14</v>
      </c>
      <c r="B18306" s="775">
        <v>14</v>
      </c>
      <c r="C18306" s="775" t="s">
        <v>4235</v>
      </c>
      <c r="D18306" s="775" t="s">
        <v>174</v>
      </c>
      <c r="E18306" s="775">
        <v>999999</v>
      </c>
      <c r="F18306" s="775" t="s">
        <v>757</v>
      </c>
      <c r="G18306" s="775" t="s">
        <v>4235</v>
      </c>
      <c r="H18306" s="775" t="s">
        <v>4235</v>
      </c>
      <c r="I18306" s="775" t="s">
        <v>4235</v>
      </c>
    </row>
    <row r="18307" spans="1:9">
      <c r="A18307" s="775" t="str">
        <f>Table_wabobpsvr_AzureCalc_AzureCalcRateCard[[#This Row],[ServiceName]]&amp;Table_wabobpsvr_AzureCalc_AzureCalcRateCard[[#This Row],[Price_Level]]&amp;Table_wabobpsvr_AzureCalc_AzureCalcRateCard[[#This Row],[Region]]</f>
        <v>Mobile Services StandardB14</v>
      </c>
      <c r="B18307" s="775">
        <v>14</v>
      </c>
      <c r="C18307" s="775" t="s">
        <v>4235</v>
      </c>
      <c r="D18307" s="775" t="s">
        <v>175</v>
      </c>
      <c r="E18307" s="775">
        <v>999999</v>
      </c>
      <c r="F18307" s="775" t="s">
        <v>757</v>
      </c>
      <c r="G18307" s="775" t="s">
        <v>4235</v>
      </c>
      <c r="H18307" s="775" t="s">
        <v>4235</v>
      </c>
      <c r="I18307" s="775" t="s">
        <v>4235</v>
      </c>
    </row>
    <row r="18308" spans="1:9">
      <c r="A18308" s="775" t="str">
        <f>Table_wabobpsvr_AzureCalc_AzureCalcRateCard[[#This Row],[ServiceName]]&amp;Table_wabobpsvr_AzureCalc_AzureCalcRateCard[[#This Row],[Price_Level]]&amp;Table_wabobpsvr_AzureCalc_AzureCalcRateCard[[#This Row],[Region]]</f>
        <v>Mobile Services StandardC14</v>
      </c>
      <c r="B18308" s="775">
        <v>14</v>
      </c>
      <c r="C18308" s="775" t="s">
        <v>4235</v>
      </c>
      <c r="D18308" s="775" t="s">
        <v>177</v>
      </c>
      <c r="E18308" s="775">
        <v>999999</v>
      </c>
      <c r="F18308" s="775" t="s">
        <v>757</v>
      </c>
      <c r="G18308" s="775" t="s">
        <v>4235</v>
      </c>
      <c r="H18308" s="775" t="s">
        <v>4235</v>
      </c>
      <c r="I18308" s="775" t="s">
        <v>4235</v>
      </c>
    </row>
    <row r="18309" spans="1:9">
      <c r="A18309" s="775" t="str">
        <f>Table_wabobpsvr_AzureCalc_AzureCalcRateCard[[#This Row],[ServiceName]]&amp;Table_wabobpsvr_AzureCalc_AzureCalcRateCard[[#This Row],[Price_Level]]&amp;Table_wabobpsvr_AzureCalc_AzureCalcRateCard[[#This Row],[Region]]</f>
        <v>Mobile Services StandardD14</v>
      </c>
      <c r="B18309" s="775">
        <v>14</v>
      </c>
      <c r="C18309" s="775" t="s">
        <v>4235</v>
      </c>
      <c r="D18309" s="775" t="s">
        <v>176</v>
      </c>
      <c r="E18309" s="775">
        <v>999999</v>
      </c>
      <c r="F18309" s="775" t="s">
        <v>757</v>
      </c>
      <c r="G18309" s="775" t="s">
        <v>4235</v>
      </c>
      <c r="H18309" s="775" t="s">
        <v>4235</v>
      </c>
      <c r="I18309" s="775" t="s">
        <v>4235</v>
      </c>
    </row>
    <row r="18310" spans="1:9">
      <c r="A18310" s="775" t="str">
        <f>Table_wabobpsvr_AzureCalc_AzureCalcRateCard[[#This Row],[ServiceName]]&amp;Table_wabobpsvr_AzureCalc_AzureCalcRateCard[[#This Row],[Price_Level]]&amp;Table_wabobpsvr_AzureCalc_AzureCalcRateCard[[#This Row],[Region]]</f>
        <v>Mobile Services BasicMOSP14</v>
      </c>
      <c r="B18310" s="775">
        <v>14</v>
      </c>
      <c r="C18310" s="775" t="s">
        <v>4235</v>
      </c>
      <c r="D18310" s="775" t="s">
        <v>606</v>
      </c>
      <c r="E18310" s="775">
        <v>999999</v>
      </c>
      <c r="F18310" s="775" t="s">
        <v>755</v>
      </c>
      <c r="G18310" s="775" t="s">
        <v>4235</v>
      </c>
      <c r="H18310" s="775" t="s">
        <v>4235</v>
      </c>
      <c r="I18310" s="775" t="s">
        <v>4235</v>
      </c>
    </row>
    <row r="18311" spans="1:9">
      <c r="A18311" s="775" t="str">
        <f>Table_wabobpsvr_AzureCalc_AzureCalcRateCard[[#This Row],[ServiceName]]&amp;Table_wabobpsvr_AzureCalc_AzureCalcRateCard[[#This Row],[Price_Level]]&amp;Table_wabobpsvr_AzureCalc_AzureCalcRateCard[[#This Row],[Region]]</f>
        <v>Standard_D13_v2 VM (Non-Windows)A5</v>
      </c>
      <c r="B18311" s="775">
        <v>5</v>
      </c>
      <c r="C18311" s="775" t="s">
        <v>87</v>
      </c>
      <c r="D18311" s="775" t="s">
        <v>174</v>
      </c>
      <c r="E18311" s="775">
        <v>0.87009000000000003</v>
      </c>
      <c r="F18311" s="775" t="s">
        <v>8093</v>
      </c>
      <c r="G18311" s="775" t="s">
        <v>7974</v>
      </c>
      <c r="H18311" s="775" t="s">
        <v>7975</v>
      </c>
      <c r="I18311" s="775" t="s">
        <v>7773</v>
      </c>
    </row>
    <row r="18312" spans="1:9">
      <c r="A18312" s="775" t="str">
        <f>Table_wabobpsvr_AzureCalc_AzureCalcRateCard[[#This Row],[ServiceName]]&amp;Table_wabobpsvr_AzureCalc_AzureCalcRateCard[[#This Row],[Price_Level]]&amp;Table_wabobpsvr_AzureCalc_AzureCalcRateCard[[#This Row],[Region]]</f>
        <v>Standard_D13_v2 VM (Windows)A5</v>
      </c>
      <c r="B18312" s="775">
        <v>5</v>
      </c>
      <c r="C18312" s="775" t="s">
        <v>87</v>
      </c>
      <c r="D18312" s="775" t="s">
        <v>174</v>
      </c>
      <c r="E18312" s="775">
        <v>1.30853</v>
      </c>
      <c r="F18312" s="775" t="s">
        <v>8084</v>
      </c>
      <c r="G18312" s="775" t="s">
        <v>7976</v>
      </c>
      <c r="H18312" s="775" t="s">
        <v>7977</v>
      </c>
      <c r="I18312" s="775" t="s">
        <v>7774</v>
      </c>
    </row>
    <row r="18313" spans="1:9">
      <c r="A18313" s="775" t="str">
        <f>Table_wabobpsvr_AzureCalc_AzureCalcRateCard[[#This Row],[ServiceName]]&amp;Table_wabobpsvr_AzureCalc_AzureCalcRateCard[[#This Row],[Price_Level]]&amp;Table_wabobpsvr_AzureCalc_AzureCalcRateCard[[#This Row],[Region]]</f>
        <v>Standard_D14_v2 VM (Non-Windows)A5</v>
      </c>
      <c r="B18313" s="775">
        <v>5</v>
      </c>
      <c r="C18313" s="775" t="s">
        <v>87</v>
      </c>
      <c r="D18313" s="775" t="s">
        <v>174</v>
      </c>
      <c r="E18313" s="775">
        <v>1.7198100000000001</v>
      </c>
      <c r="F18313" s="775" t="s">
        <v>8094</v>
      </c>
      <c r="G18313" s="775" t="s">
        <v>7978</v>
      </c>
      <c r="H18313" s="775" t="s">
        <v>7979</v>
      </c>
      <c r="I18313" s="775" t="s">
        <v>7775</v>
      </c>
    </row>
    <row r="18314" spans="1:9">
      <c r="A18314" s="775" t="str">
        <f>Table_wabobpsvr_AzureCalc_AzureCalcRateCard[[#This Row],[ServiceName]]&amp;Table_wabobpsvr_AzureCalc_AzureCalcRateCard[[#This Row],[Price_Level]]&amp;Table_wabobpsvr_AzureCalc_AzureCalcRateCard[[#This Row],[Region]]</f>
        <v>Standard_D14_v2 VM (Windows)A5</v>
      </c>
      <c r="B18314" s="775">
        <v>5</v>
      </c>
      <c r="C18314" s="775" t="s">
        <v>87</v>
      </c>
      <c r="D18314" s="775" t="s">
        <v>174</v>
      </c>
      <c r="E18314" s="775">
        <v>2.3551600000000001</v>
      </c>
      <c r="F18314" s="775" t="s">
        <v>8085</v>
      </c>
      <c r="G18314" s="775" t="s">
        <v>7980</v>
      </c>
      <c r="H18314" s="775" t="s">
        <v>7981</v>
      </c>
      <c r="I18314" s="775" t="s">
        <v>7776</v>
      </c>
    </row>
    <row r="18315" spans="1:9">
      <c r="A18315" s="775" t="str">
        <f>Table_wabobpsvr_AzureCalc_AzureCalcRateCard[[#This Row],[ServiceName]]&amp;Table_wabobpsvr_AzureCalc_AzureCalcRateCard[[#This Row],[Price_Level]]&amp;Table_wabobpsvr_AzureCalc_AzureCalcRateCard[[#This Row],[Region]]</f>
        <v>Standard_D2_v2 VM (Non-Windows)A5</v>
      </c>
      <c r="B18315" s="775">
        <v>5</v>
      </c>
      <c r="C18315" s="775" t="s">
        <v>87</v>
      </c>
      <c r="D18315" s="775" t="s">
        <v>174</v>
      </c>
      <c r="E18315" s="775">
        <v>0.16586999999999999</v>
      </c>
      <c r="F18315" s="775" t="s">
        <v>8088</v>
      </c>
      <c r="G18315" s="775" t="s">
        <v>7982</v>
      </c>
      <c r="H18315" s="775" t="s">
        <v>7983</v>
      </c>
      <c r="I18315" s="775" t="s">
        <v>7777</v>
      </c>
    </row>
    <row r="18316" spans="1:9">
      <c r="A18316" s="775" t="str">
        <f>Table_wabobpsvr_AzureCalc_AzureCalcRateCard[[#This Row],[ServiceName]]&amp;Table_wabobpsvr_AzureCalc_AzureCalcRateCard[[#This Row],[Price_Level]]&amp;Table_wabobpsvr_AzureCalc_AzureCalcRateCard[[#This Row],[Region]]</f>
        <v>Standard_D2_v2 VM (Windows)A5</v>
      </c>
      <c r="B18316" s="775">
        <v>5</v>
      </c>
      <c r="C18316" s="775" t="s">
        <v>87</v>
      </c>
      <c r="D18316" s="775" t="s">
        <v>174</v>
      </c>
      <c r="E18316" s="775">
        <v>0.30166999999999999</v>
      </c>
      <c r="F18316" s="775" t="s">
        <v>8078</v>
      </c>
      <c r="G18316" s="775" t="s">
        <v>7984</v>
      </c>
      <c r="H18316" s="775" t="s">
        <v>7985</v>
      </c>
      <c r="I18316" s="775" t="s">
        <v>7778</v>
      </c>
    </row>
    <row r="18317" spans="1:9">
      <c r="A18317" s="775" t="str">
        <f>Table_wabobpsvr_AzureCalc_AzureCalcRateCard[[#This Row],[ServiceName]]&amp;Table_wabobpsvr_AzureCalc_AzureCalcRateCard[[#This Row],[Price_Level]]&amp;Table_wabobpsvr_AzureCalc_AzureCalcRateCard[[#This Row],[Region]]</f>
        <v>Standard_D3_v2 VM (Non-Windows)A5</v>
      </c>
      <c r="B18317" s="775">
        <v>5</v>
      </c>
      <c r="C18317" s="775" t="s">
        <v>87</v>
      </c>
      <c r="D18317" s="775" t="s">
        <v>174</v>
      </c>
      <c r="E18317" s="775">
        <v>0.33173999999999998</v>
      </c>
      <c r="F18317" s="775" t="s">
        <v>8087</v>
      </c>
      <c r="G18317" s="775" t="s">
        <v>7986</v>
      </c>
      <c r="H18317" s="775" t="s">
        <v>7987</v>
      </c>
      <c r="I18317" s="775" t="s">
        <v>7779</v>
      </c>
    </row>
    <row r="18318" spans="1:9">
      <c r="A18318" s="775" t="str">
        <f>Table_wabobpsvr_AzureCalc_AzureCalcRateCard[[#This Row],[ServiceName]]&amp;Table_wabobpsvr_AzureCalc_AzureCalcRateCard[[#This Row],[Price_Level]]&amp;Table_wabobpsvr_AzureCalc_AzureCalcRateCard[[#This Row],[Region]]</f>
        <v>Standard_D3_v2 VM (Windows)A5</v>
      </c>
      <c r="B18318" s="775">
        <v>5</v>
      </c>
      <c r="C18318" s="775" t="s">
        <v>87</v>
      </c>
      <c r="D18318" s="775" t="s">
        <v>174</v>
      </c>
      <c r="E18318" s="775">
        <v>0.60333999999999999</v>
      </c>
      <c r="F18318" s="775" t="s">
        <v>8079</v>
      </c>
      <c r="G18318" s="775" t="s">
        <v>7988</v>
      </c>
      <c r="H18318" s="775" t="s">
        <v>7989</v>
      </c>
      <c r="I18318" s="775" t="s">
        <v>7780</v>
      </c>
    </row>
    <row r="18319" spans="1:9">
      <c r="A18319" s="775" t="str">
        <f>Table_wabobpsvr_AzureCalc_AzureCalcRateCard[[#This Row],[ServiceName]]&amp;Table_wabobpsvr_AzureCalc_AzureCalcRateCard[[#This Row],[Price_Level]]&amp;Table_wabobpsvr_AzureCalc_AzureCalcRateCard[[#This Row],[Region]]</f>
        <v>A7 VM (Non-Windows)C2</v>
      </c>
      <c r="B18319" s="775">
        <v>2</v>
      </c>
      <c r="C18319" s="775" t="s">
        <v>680</v>
      </c>
      <c r="D18319" s="775" t="s">
        <v>177</v>
      </c>
      <c r="E18319" s="775">
        <v>0.58960000000000001</v>
      </c>
      <c r="F18319" s="775" t="s">
        <v>691</v>
      </c>
      <c r="G18319" s="775" t="s">
        <v>2265</v>
      </c>
      <c r="H18319" s="775" t="s">
        <v>2266</v>
      </c>
      <c r="I18319" s="775" t="s">
        <v>5911</v>
      </c>
    </row>
    <row r="18320" spans="1:9">
      <c r="A18320" s="775" t="str">
        <f>Table_wabobpsvr_AzureCalc_AzureCalcRateCard[[#This Row],[ServiceName]]&amp;Table_wabobpsvr_AzureCalc_AzureCalcRateCard[[#This Row],[Price_Level]]&amp;Table_wabobpsvr_AzureCalc_AzureCalcRateCard[[#This Row],[Region]]</f>
        <v>A7 VM (Non-Windows)D2</v>
      </c>
      <c r="B18320" s="775">
        <v>2</v>
      </c>
      <c r="C18320" s="775" t="s">
        <v>680</v>
      </c>
      <c r="D18320" s="775" t="s">
        <v>176</v>
      </c>
      <c r="E18320" s="775">
        <v>0.56320000000000003</v>
      </c>
      <c r="F18320" s="775" t="s">
        <v>691</v>
      </c>
      <c r="G18320" s="775" t="s">
        <v>2265</v>
      </c>
      <c r="H18320" s="775" t="s">
        <v>2266</v>
      </c>
      <c r="I18320" s="775" t="s">
        <v>5911</v>
      </c>
    </row>
    <row r="18321" spans="1:9">
      <c r="A18321" s="775" t="str">
        <f>Table_wabobpsvr_AzureCalc_AzureCalcRateCard[[#This Row],[ServiceName]]&amp;Table_wabobpsvr_AzureCalc_AzureCalcRateCard[[#This Row],[Price_Level]]&amp;Table_wabobpsvr_AzureCalc_AzureCalcRateCard[[#This Row],[Region]]</f>
        <v>A7 VM (Windows)MOSP2</v>
      </c>
      <c r="B18321" s="775">
        <v>2</v>
      </c>
      <c r="C18321" s="775" t="s">
        <v>680</v>
      </c>
      <c r="D18321" s="775" t="s">
        <v>606</v>
      </c>
      <c r="E18321" s="775">
        <v>1.2</v>
      </c>
      <c r="F18321" s="775" t="s">
        <v>694</v>
      </c>
      <c r="G18321" s="775" t="s">
        <v>4235</v>
      </c>
      <c r="H18321" s="775" t="s">
        <v>4235</v>
      </c>
      <c r="I18321" s="775" t="s">
        <v>5912</v>
      </c>
    </row>
    <row r="18322" spans="1:9">
      <c r="A18322" s="775" t="str">
        <f>Table_wabobpsvr_AzureCalc_AzureCalcRateCard[[#This Row],[ServiceName]]&amp;Table_wabobpsvr_AzureCalc_AzureCalcRateCard[[#This Row],[Price_Level]]&amp;Table_wabobpsvr_AzureCalc_AzureCalcRateCard[[#This Row],[Region]]</f>
        <v>A7 VM (Windows)A2</v>
      </c>
      <c r="B18322" s="775">
        <v>2</v>
      </c>
      <c r="C18322" s="775" t="s">
        <v>680</v>
      </c>
      <c r="D18322" s="775" t="s">
        <v>174</v>
      </c>
      <c r="E18322" s="775">
        <v>0.876</v>
      </c>
      <c r="F18322" s="775" t="s">
        <v>694</v>
      </c>
      <c r="G18322" s="775" t="s">
        <v>2267</v>
      </c>
      <c r="H18322" s="775" t="s">
        <v>2268</v>
      </c>
      <c r="I18322" s="775" t="s">
        <v>5912</v>
      </c>
    </row>
    <row r="18323" spans="1:9">
      <c r="A18323" s="775" t="str">
        <f>Table_wabobpsvr_AzureCalc_AzureCalcRateCard[[#This Row],[ServiceName]]&amp;Table_wabobpsvr_AzureCalc_AzureCalcRateCard[[#This Row],[Price_Level]]&amp;Table_wabobpsvr_AzureCalc_AzureCalcRateCard[[#This Row],[Region]]</f>
        <v>A7 VM (Windows)B2</v>
      </c>
      <c r="B18323" s="775">
        <v>2</v>
      </c>
      <c r="C18323" s="775" t="s">
        <v>680</v>
      </c>
      <c r="D18323" s="775" t="s">
        <v>175</v>
      </c>
      <c r="E18323" s="775">
        <v>0.84</v>
      </c>
      <c r="F18323" s="775" t="s">
        <v>694</v>
      </c>
      <c r="G18323" s="775" t="s">
        <v>2267</v>
      </c>
      <c r="H18323" s="775" t="s">
        <v>2268</v>
      </c>
      <c r="I18323" s="775" t="s">
        <v>5912</v>
      </c>
    </row>
    <row r="18324" spans="1:9">
      <c r="A18324" s="775" t="str">
        <f>Table_wabobpsvr_AzureCalc_AzureCalcRateCard[[#This Row],[ServiceName]]&amp;Table_wabobpsvr_AzureCalc_AzureCalcRateCard[[#This Row],[Price_Level]]&amp;Table_wabobpsvr_AzureCalc_AzureCalcRateCard[[#This Row],[Region]]</f>
        <v>A7 VM (Windows)C2</v>
      </c>
      <c r="B18324" s="775">
        <v>2</v>
      </c>
      <c r="C18324" s="775" t="s">
        <v>680</v>
      </c>
      <c r="D18324" s="775" t="s">
        <v>177</v>
      </c>
      <c r="E18324" s="775">
        <v>0.80400000000000005</v>
      </c>
      <c r="F18324" s="775" t="s">
        <v>694</v>
      </c>
      <c r="G18324" s="775" t="s">
        <v>2267</v>
      </c>
      <c r="H18324" s="775" t="s">
        <v>2268</v>
      </c>
      <c r="I18324" s="775" t="s">
        <v>5912</v>
      </c>
    </row>
    <row r="18325" spans="1:9">
      <c r="A18325" s="775" t="str">
        <f>Table_wabobpsvr_AzureCalc_AzureCalcRateCard[[#This Row],[ServiceName]]&amp;Table_wabobpsvr_AzureCalc_AzureCalcRateCard[[#This Row],[Price_Level]]&amp;Table_wabobpsvr_AzureCalc_AzureCalcRateCard[[#This Row],[Region]]</f>
        <v>A7 VM (Windows)D2</v>
      </c>
      <c r="B18325" s="775">
        <v>2</v>
      </c>
      <c r="C18325" s="775" t="s">
        <v>680</v>
      </c>
      <c r="D18325" s="775" t="s">
        <v>176</v>
      </c>
      <c r="E18325" s="775">
        <v>0.76800000000000002</v>
      </c>
      <c r="F18325" s="775" t="s">
        <v>694</v>
      </c>
      <c r="G18325" s="775" t="s">
        <v>2267</v>
      </c>
      <c r="H18325" s="775" t="s">
        <v>2268</v>
      </c>
      <c r="I18325" s="775" t="s">
        <v>5912</v>
      </c>
    </row>
    <row r="18326" spans="1:9">
      <c r="A18326" s="775" t="str">
        <f>Table_wabobpsvr_AzureCalc_AzureCalcRateCard[[#This Row],[ServiceName]]&amp;Table_wabobpsvr_AzureCalc_AzureCalcRateCard[[#This Row],[Price_Level]]&amp;Table_wabobpsvr_AzureCalc_AzureCalcRateCard[[#This Row],[Region]]</f>
        <v>A9 VM (Non-Windows)B6</v>
      </c>
      <c r="B18326" s="775">
        <v>6</v>
      </c>
      <c r="C18326" s="775" t="s">
        <v>87</v>
      </c>
      <c r="D18326" s="775" t="s">
        <v>175</v>
      </c>
      <c r="E18326" s="775">
        <v>1.365</v>
      </c>
      <c r="F18326" s="775" t="s">
        <v>700</v>
      </c>
      <c r="G18326" s="775" t="s">
        <v>2384</v>
      </c>
      <c r="H18326" s="775" t="s">
        <v>2385</v>
      </c>
      <c r="I18326" s="775" t="s">
        <v>6150</v>
      </c>
    </row>
    <row r="18327" spans="1:9">
      <c r="A18327" s="775" t="str">
        <f>Table_wabobpsvr_AzureCalc_AzureCalcRateCard[[#This Row],[ServiceName]]&amp;Table_wabobpsvr_AzureCalc_AzureCalcRateCard[[#This Row],[Price_Level]]&amp;Table_wabobpsvr_AzureCalc_AzureCalcRateCard[[#This Row],[Region]]</f>
        <v>A9 VM (Non-Windows)C6</v>
      </c>
      <c r="B18327" s="775">
        <v>6</v>
      </c>
      <c r="C18327" s="775" t="s">
        <v>87</v>
      </c>
      <c r="D18327" s="775" t="s">
        <v>177</v>
      </c>
      <c r="E18327" s="775">
        <v>1.3065</v>
      </c>
      <c r="F18327" s="775" t="s">
        <v>700</v>
      </c>
      <c r="G18327" s="775" t="s">
        <v>2384</v>
      </c>
      <c r="H18327" s="775" t="s">
        <v>2385</v>
      </c>
      <c r="I18327" s="775" t="s">
        <v>6150</v>
      </c>
    </row>
    <row r="18328" spans="1:9">
      <c r="A18328" s="775" t="str">
        <f>Table_wabobpsvr_AzureCalc_AzureCalcRateCard[[#This Row],[ServiceName]]&amp;Table_wabobpsvr_AzureCalc_AzureCalcRateCard[[#This Row],[Price_Level]]&amp;Table_wabobpsvr_AzureCalc_AzureCalcRateCard[[#This Row],[Region]]</f>
        <v>A9 VM (Non-Windows)D6</v>
      </c>
      <c r="B18328" s="775">
        <v>6</v>
      </c>
      <c r="C18328" s="775" t="s">
        <v>87</v>
      </c>
      <c r="D18328" s="775" t="s">
        <v>176</v>
      </c>
      <c r="E18328" s="775">
        <v>1.248</v>
      </c>
      <c r="F18328" s="775" t="s">
        <v>700</v>
      </c>
      <c r="G18328" s="775" t="s">
        <v>2384</v>
      </c>
      <c r="H18328" s="775" t="s">
        <v>2385</v>
      </c>
      <c r="I18328" s="775" t="s">
        <v>6150</v>
      </c>
    </row>
    <row r="18329" spans="1:9">
      <c r="A18329" s="775" t="str">
        <f>Table_wabobpsvr_AzureCalc_AzureCalcRateCard[[#This Row],[ServiceName]]&amp;Table_wabobpsvr_AzureCalc_AzureCalcRateCard[[#This Row],[Price_Level]]&amp;Table_wabobpsvr_AzureCalc_AzureCalcRateCard[[#This Row],[Region]]</f>
        <v>A9 VM (Windows)MOSP6</v>
      </c>
      <c r="B18329" s="775">
        <v>6</v>
      </c>
      <c r="C18329" s="775" t="s">
        <v>87</v>
      </c>
      <c r="D18329" s="775" t="s">
        <v>606</v>
      </c>
      <c r="E18329" s="775">
        <v>2.9329999999999998</v>
      </c>
      <c r="F18329" s="775" t="s">
        <v>685</v>
      </c>
      <c r="G18329" s="775"/>
      <c r="H18329" s="775"/>
      <c r="I18329" s="775" t="s">
        <v>6420</v>
      </c>
    </row>
    <row r="18330" spans="1:9">
      <c r="A18330" s="775" t="str">
        <f>Table_wabobpsvr_AzureCalc_AzureCalcRateCard[[#This Row],[ServiceName]]&amp;Table_wabobpsvr_AzureCalc_AzureCalcRateCard[[#This Row],[Price_Level]]&amp;Table_wabobpsvr_AzureCalc_AzureCalcRateCard[[#This Row],[Region]]</f>
        <v>A9 VM (Windows)A6</v>
      </c>
      <c r="B18330" s="775">
        <v>6</v>
      </c>
      <c r="C18330" s="775" t="s">
        <v>87</v>
      </c>
      <c r="D18330" s="775" t="s">
        <v>174</v>
      </c>
      <c r="E18330" s="775">
        <v>2.1410900000000002</v>
      </c>
      <c r="F18330" s="775" t="s">
        <v>685</v>
      </c>
      <c r="G18330" s="775" t="s">
        <v>1768</v>
      </c>
      <c r="H18330" s="775" t="s">
        <v>1769</v>
      </c>
      <c r="I18330" s="775" t="s">
        <v>6420</v>
      </c>
    </row>
    <row r="18331" spans="1:9">
      <c r="A18331" s="775" t="str">
        <f>Table_wabobpsvr_AzureCalc_AzureCalcRateCard[[#This Row],[ServiceName]]&amp;Table_wabobpsvr_AzureCalc_AzureCalcRateCard[[#This Row],[Price_Level]]&amp;Table_wabobpsvr_AzureCalc_AzureCalcRateCard[[#This Row],[Region]]</f>
        <v>A9 VM (Windows)B6</v>
      </c>
      <c r="B18331" s="775">
        <v>6</v>
      </c>
      <c r="C18331" s="775" t="s">
        <v>87</v>
      </c>
      <c r="D18331" s="775" t="s">
        <v>175</v>
      </c>
      <c r="E18331" s="775">
        <v>2.0531000000000001</v>
      </c>
      <c r="F18331" s="775" t="s">
        <v>685</v>
      </c>
      <c r="G18331" s="775" t="s">
        <v>1768</v>
      </c>
      <c r="H18331" s="775" t="s">
        <v>1769</v>
      </c>
      <c r="I18331" s="775" t="s">
        <v>6420</v>
      </c>
    </row>
    <row r="18332" spans="1:9">
      <c r="A18332" s="775" t="str">
        <f>Table_wabobpsvr_AzureCalc_AzureCalcRateCard[[#This Row],[ServiceName]]&amp;Table_wabobpsvr_AzureCalc_AzureCalcRateCard[[#This Row],[Price_Level]]&amp;Table_wabobpsvr_AzureCalc_AzureCalcRateCard[[#This Row],[Region]]</f>
        <v>A9 VM (Windows)C6</v>
      </c>
      <c r="B18332" s="775">
        <v>6</v>
      </c>
      <c r="C18332" s="775" t="s">
        <v>87</v>
      </c>
      <c r="D18332" s="775" t="s">
        <v>177</v>
      </c>
      <c r="E18332" s="775">
        <v>1.9651099999999999</v>
      </c>
      <c r="F18332" s="775" t="s">
        <v>685</v>
      </c>
      <c r="G18332" s="775" t="s">
        <v>1768</v>
      </c>
      <c r="H18332" s="775" t="s">
        <v>1769</v>
      </c>
      <c r="I18332" s="775" t="s">
        <v>6420</v>
      </c>
    </row>
    <row r="18333" spans="1:9">
      <c r="A18333" s="775" t="str">
        <f>Table_wabobpsvr_AzureCalc_AzureCalcRateCard[[#This Row],[ServiceName]]&amp;Table_wabobpsvr_AzureCalc_AzureCalcRateCard[[#This Row],[Price_Level]]&amp;Table_wabobpsvr_AzureCalc_AzureCalcRateCard[[#This Row],[Region]]</f>
        <v>A9 VM (Windows)D6</v>
      </c>
      <c r="B18333" s="775">
        <v>6</v>
      </c>
      <c r="C18333" s="775" t="s">
        <v>87</v>
      </c>
      <c r="D18333" s="775" t="s">
        <v>176</v>
      </c>
      <c r="E18333" s="775">
        <v>1.8771199999999999</v>
      </c>
      <c r="F18333" s="775" t="s">
        <v>685</v>
      </c>
      <c r="G18333" s="775" t="s">
        <v>1768</v>
      </c>
      <c r="H18333" s="775" t="s">
        <v>1769</v>
      </c>
      <c r="I18333" s="775" t="s">
        <v>6420</v>
      </c>
    </row>
    <row r="18334" spans="1:9">
      <c r="A18334" s="775" t="str">
        <f>Table_wabobpsvr_AzureCalc_AzureCalcRateCard[[#This Row],[ServiceName]]&amp;Table_wabobpsvr_AzureCalc_AzureCalcRateCard[[#This Row],[Price_Level]]&amp;Table_wabobpsvr_AzureCalc_AzureCalcRateCard[[#This Row],[Region]]</f>
        <v>A10 VM (Non-Windows)MOSP6</v>
      </c>
      <c r="B18334" s="775">
        <v>6</v>
      </c>
      <c r="C18334" s="775" t="s">
        <v>87</v>
      </c>
      <c r="D18334" s="775" t="s">
        <v>606</v>
      </c>
      <c r="E18334" s="775">
        <v>0.78</v>
      </c>
      <c r="F18334" s="775" t="s">
        <v>1231</v>
      </c>
      <c r="G18334" s="775"/>
      <c r="H18334" s="775"/>
      <c r="I18334" s="775" t="s">
        <v>4939</v>
      </c>
    </row>
    <row r="18335" spans="1:9">
      <c r="A18335" s="775" t="str">
        <f>Table_wabobpsvr_AzureCalc_AzureCalcRateCard[[#This Row],[ServiceName]]&amp;Table_wabobpsvr_AzureCalc_AzureCalcRateCard[[#This Row],[Price_Level]]&amp;Table_wabobpsvr_AzureCalc_AzureCalcRateCard[[#This Row],[Region]]</f>
        <v>S2 DocumentDB HoursC13</v>
      </c>
      <c r="B18335" s="775">
        <v>13</v>
      </c>
      <c r="C18335" s="775" t="s">
        <v>87</v>
      </c>
      <c r="D18335" s="775" t="s">
        <v>177</v>
      </c>
      <c r="E18335" s="775">
        <v>999999</v>
      </c>
      <c r="F18335" s="775" t="s">
        <v>4321</v>
      </c>
      <c r="G18335" s="775"/>
      <c r="H18335" s="775"/>
      <c r="I18335" s="775"/>
    </row>
    <row r="18336" spans="1:9">
      <c r="A18336" s="775" t="str">
        <f>Table_wabobpsvr_AzureCalc_AzureCalcRateCard[[#This Row],[ServiceName]]&amp;Table_wabobpsvr_AzureCalc_AzureCalcRateCard[[#This Row],[Price_Level]]&amp;Table_wabobpsvr_AzureCalc_AzureCalcRateCard[[#This Row],[Region]]</f>
        <v>S2 DocumentDB HoursD13</v>
      </c>
      <c r="B18336" s="775">
        <v>13</v>
      </c>
      <c r="C18336" s="775" t="s">
        <v>87</v>
      </c>
      <c r="D18336" s="775" t="s">
        <v>176</v>
      </c>
      <c r="E18336" s="775">
        <v>999999</v>
      </c>
      <c r="F18336" s="775" t="s">
        <v>4321</v>
      </c>
      <c r="G18336" s="775"/>
      <c r="H18336" s="775"/>
      <c r="I18336" s="775"/>
    </row>
    <row r="18337" spans="1:9">
      <c r="A18337" s="775" t="str">
        <f>Table_wabobpsvr_AzureCalc_AzureCalcRateCard[[#This Row],[ServiceName]]&amp;Table_wabobpsvr_AzureCalc_AzureCalcRateCard[[#This Row],[Price_Level]]&amp;Table_wabobpsvr_AzureCalc_AzureCalcRateCard[[#This Row],[Region]]</f>
        <v>S1 DocumentDB HoursMOSP13</v>
      </c>
      <c r="B18337" s="775">
        <v>13</v>
      </c>
      <c r="C18337" s="775" t="s">
        <v>87</v>
      </c>
      <c r="D18337" s="775" t="s">
        <v>606</v>
      </c>
      <c r="E18337" s="775">
        <v>999999</v>
      </c>
      <c r="F18337" s="775" t="s">
        <v>4314</v>
      </c>
      <c r="G18337" s="775"/>
      <c r="H18337" s="775"/>
      <c r="I18337" s="775"/>
    </row>
    <row r="18338" spans="1:9">
      <c r="A18338" s="775" t="str">
        <f>Table_wabobpsvr_AzureCalc_AzureCalcRateCard[[#This Row],[ServiceName]]&amp;Table_wabobpsvr_AzureCalc_AzureCalcRateCard[[#This Row],[Price_Level]]&amp;Table_wabobpsvr_AzureCalc_AzureCalcRateCard[[#This Row],[Region]]</f>
        <v>S1 DocumentDB HoursA13</v>
      </c>
      <c r="B18338" s="775">
        <v>13</v>
      </c>
      <c r="C18338" s="775" t="s">
        <v>87</v>
      </c>
      <c r="D18338" s="775" t="s">
        <v>174</v>
      </c>
      <c r="E18338" s="775">
        <v>999999</v>
      </c>
      <c r="F18338" s="775" t="s">
        <v>4314</v>
      </c>
      <c r="G18338" s="775"/>
      <c r="H18338" s="775"/>
      <c r="I18338" s="775"/>
    </row>
    <row r="18339" spans="1:9">
      <c r="A18339" s="775" t="str">
        <f>Table_wabobpsvr_AzureCalc_AzureCalcRateCard[[#This Row],[ServiceName]]&amp;Table_wabobpsvr_AzureCalc_AzureCalcRateCard[[#This Row],[Price_Level]]&amp;Table_wabobpsvr_AzureCalc_AzureCalcRateCard[[#This Row],[Region]]</f>
        <v>S1 DocumentDB HoursB13</v>
      </c>
      <c r="B18339" s="775">
        <v>13</v>
      </c>
      <c r="C18339" s="775" t="s">
        <v>87</v>
      </c>
      <c r="D18339" s="775" t="s">
        <v>175</v>
      </c>
      <c r="E18339" s="775">
        <v>999999</v>
      </c>
      <c r="F18339" s="775" t="s">
        <v>4314</v>
      </c>
      <c r="G18339" s="775"/>
      <c r="H18339" s="775"/>
      <c r="I18339" s="775"/>
    </row>
    <row r="18340" spans="1:9">
      <c r="A18340" s="775" t="str">
        <f>Table_wabobpsvr_AzureCalc_AzureCalcRateCard[[#This Row],[ServiceName]]&amp;Table_wabobpsvr_AzureCalc_AzureCalcRateCard[[#This Row],[Price_Level]]&amp;Table_wabobpsvr_AzureCalc_AzureCalcRateCard[[#This Row],[Region]]</f>
        <v>S1 DocumentDB HoursC13</v>
      </c>
      <c r="B18340" s="775">
        <v>13</v>
      </c>
      <c r="C18340" s="775" t="s">
        <v>87</v>
      </c>
      <c r="D18340" s="775" t="s">
        <v>177</v>
      </c>
      <c r="E18340" s="775">
        <v>999999</v>
      </c>
      <c r="F18340" s="775" t="s">
        <v>4314</v>
      </c>
      <c r="G18340" s="775"/>
      <c r="H18340" s="775"/>
      <c r="I18340" s="775"/>
    </row>
    <row r="18341" spans="1:9">
      <c r="A18341" s="775" t="str">
        <f>Table_wabobpsvr_AzureCalc_AzureCalcRateCard[[#This Row],[ServiceName]]&amp;Table_wabobpsvr_AzureCalc_AzureCalcRateCard[[#This Row],[Price_Level]]&amp;Table_wabobpsvr_AzureCalc_AzureCalcRateCard[[#This Row],[Region]]</f>
        <v>S1 DocumentDB HoursD13</v>
      </c>
      <c r="B18341" s="775">
        <v>13</v>
      </c>
      <c r="C18341" s="775" t="s">
        <v>87</v>
      </c>
      <c r="D18341" s="775" t="s">
        <v>176</v>
      </c>
      <c r="E18341" s="775">
        <v>999999</v>
      </c>
      <c r="F18341" s="775" t="s">
        <v>4314</v>
      </c>
      <c r="G18341" s="775"/>
      <c r="H18341" s="775"/>
      <c r="I18341" s="775"/>
    </row>
    <row r="18342" spans="1:9">
      <c r="A18342" s="775" t="str">
        <f>Table_wabobpsvr_AzureCalc_AzureCalcRateCard[[#This Row],[ServiceName]]&amp;Table_wabobpsvr_AzureCalc_AzureCalcRateCard[[#This Row],[Price_Level]]&amp;Table_wabobpsvr_AzureCalc_AzureCalcRateCard[[#This Row],[Region]]</f>
        <v>Standard_D3_v2 Cloud ServicesA15</v>
      </c>
      <c r="B18342" s="775">
        <v>15</v>
      </c>
      <c r="C18342" s="775" t="s">
        <v>87</v>
      </c>
      <c r="D18342" s="775" t="s">
        <v>174</v>
      </c>
      <c r="E18342" s="775">
        <v>0.60528000000000004</v>
      </c>
      <c r="F18342" s="775" t="s">
        <v>8229</v>
      </c>
      <c r="G18342" s="775" t="s">
        <v>4235</v>
      </c>
      <c r="H18342" s="775" t="s">
        <v>4235</v>
      </c>
      <c r="I18342" s="775" t="s">
        <v>8337</v>
      </c>
    </row>
    <row r="18343" spans="1:9">
      <c r="A18343" s="775" t="str">
        <f>Table_wabobpsvr_AzureCalc_AzureCalcRateCard[[#This Row],[ServiceName]]&amp;Table_wabobpsvr_AzureCalc_AzureCalcRateCard[[#This Row],[Price_Level]]&amp;Table_wabobpsvr_AzureCalc_AzureCalcRateCard[[#This Row],[Region]]</f>
        <v>A10 VM (Non-Windows)A6</v>
      </c>
      <c r="B18343" s="775">
        <v>6</v>
      </c>
      <c r="C18343" s="775" t="s">
        <v>87</v>
      </c>
      <c r="D18343" s="775" t="s">
        <v>174</v>
      </c>
      <c r="E18343" s="775">
        <v>0.75660000000000005</v>
      </c>
      <c r="F18343" s="775" t="s">
        <v>1231</v>
      </c>
      <c r="G18343" s="775" t="s">
        <v>4281</v>
      </c>
      <c r="H18343" s="775" t="s">
        <v>4282</v>
      </c>
      <c r="I18343" s="775" t="s">
        <v>4939</v>
      </c>
    </row>
    <row r="18344" spans="1:9">
      <c r="A18344" s="775" t="str">
        <f>Table_wabobpsvr_AzureCalc_AzureCalcRateCard[[#This Row],[ServiceName]]&amp;Table_wabobpsvr_AzureCalc_AzureCalcRateCard[[#This Row],[Price_Level]]&amp;Table_wabobpsvr_AzureCalc_AzureCalcRateCard[[#This Row],[Region]]</f>
        <v>Basic.A0 VM (Non-Windows)MOSP2</v>
      </c>
      <c r="B18344" s="775">
        <v>2</v>
      </c>
      <c r="C18344" s="775" t="s">
        <v>680</v>
      </c>
      <c r="D18344" s="775" t="s">
        <v>606</v>
      </c>
      <c r="E18344" s="775">
        <v>1.7999999999999999E-2</v>
      </c>
      <c r="F18344" s="775" t="s">
        <v>701</v>
      </c>
      <c r="G18344" s="775" t="s">
        <v>4235</v>
      </c>
      <c r="H18344" s="775" t="s">
        <v>4235</v>
      </c>
      <c r="I18344" s="775" t="s">
        <v>5913</v>
      </c>
    </row>
    <row r="18345" spans="1:9">
      <c r="A18345" s="775" t="str">
        <f>Table_wabobpsvr_AzureCalc_AzureCalcRateCard[[#This Row],[ServiceName]]&amp;Table_wabobpsvr_AzureCalc_AzureCalcRateCard[[#This Row],[Price_Level]]&amp;Table_wabobpsvr_AzureCalc_AzureCalcRateCard[[#This Row],[Region]]</f>
        <v>Basic.A0 VM (Non-Windows)A2</v>
      </c>
      <c r="B18345" s="775">
        <v>2</v>
      </c>
      <c r="C18345" s="775" t="s">
        <v>680</v>
      </c>
      <c r="D18345" s="775" t="s">
        <v>174</v>
      </c>
      <c r="E18345" s="775">
        <v>1.3140000000000001E-2</v>
      </c>
      <c r="F18345" s="775" t="s">
        <v>701</v>
      </c>
      <c r="G18345" s="775" t="s">
        <v>2269</v>
      </c>
      <c r="H18345" s="775" t="s">
        <v>2270</v>
      </c>
      <c r="I18345" s="775" t="s">
        <v>5913</v>
      </c>
    </row>
    <row r="18346" spans="1:9">
      <c r="A18346" s="775" t="str">
        <f>Table_wabobpsvr_AzureCalc_AzureCalcRateCard[[#This Row],[ServiceName]]&amp;Table_wabobpsvr_AzureCalc_AzureCalcRateCard[[#This Row],[Price_Level]]&amp;Table_wabobpsvr_AzureCalc_AzureCalcRateCard[[#This Row],[Region]]</f>
        <v>Basic.A0 VM (Non-Windows)B2</v>
      </c>
      <c r="B18346" s="775">
        <v>2</v>
      </c>
      <c r="C18346" s="775" t="s">
        <v>680</v>
      </c>
      <c r="D18346" s="775" t="s">
        <v>175</v>
      </c>
      <c r="E18346" s="775">
        <v>1.26E-2</v>
      </c>
      <c r="F18346" s="775" t="s">
        <v>701</v>
      </c>
      <c r="G18346" s="775" t="s">
        <v>2269</v>
      </c>
      <c r="H18346" s="775" t="s">
        <v>2270</v>
      </c>
      <c r="I18346" s="775" t="s">
        <v>5913</v>
      </c>
    </row>
    <row r="18347" spans="1:9">
      <c r="A18347" s="775" t="str">
        <f>Table_wabobpsvr_AzureCalc_AzureCalcRateCard[[#This Row],[ServiceName]]&amp;Table_wabobpsvr_AzureCalc_AzureCalcRateCard[[#This Row],[Price_Level]]&amp;Table_wabobpsvr_AzureCalc_AzureCalcRateCard[[#This Row],[Region]]</f>
        <v>Basic.A0 VM (Non-Windows)C2</v>
      </c>
      <c r="B18347" s="775">
        <v>2</v>
      </c>
      <c r="C18347" s="775" t="s">
        <v>680</v>
      </c>
      <c r="D18347" s="775" t="s">
        <v>177</v>
      </c>
      <c r="E18347" s="775">
        <v>1.206E-2</v>
      </c>
      <c r="F18347" s="775" t="s">
        <v>701</v>
      </c>
      <c r="G18347" s="775" t="s">
        <v>2269</v>
      </c>
      <c r="H18347" s="775" t="s">
        <v>2270</v>
      </c>
      <c r="I18347" s="775" t="s">
        <v>5913</v>
      </c>
    </row>
    <row r="18348" spans="1:9">
      <c r="A18348" s="775" t="str">
        <f>Table_wabobpsvr_AzureCalc_AzureCalcRateCard[[#This Row],[ServiceName]]&amp;Table_wabobpsvr_AzureCalc_AzureCalcRateCard[[#This Row],[Price_Level]]&amp;Table_wabobpsvr_AzureCalc_AzureCalcRateCard[[#This Row],[Region]]</f>
        <v>Basic.A0 VM (Non-Windows)D2</v>
      </c>
      <c r="B18348" s="775">
        <v>2</v>
      </c>
      <c r="C18348" s="775" t="s">
        <v>680</v>
      </c>
      <c r="D18348" s="775" t="s">
        <v>176</v>
      </c>
      <c r="E18348" s="775">
        <v>1.1520000000000001E-2</v>
      </c>
      <c r="F18348" s="775" t="s">
        <v>701</v>
      </c>
      <c r="G18348" s="775" t="s">
        <v>2269</v>
      </c>
      <c r="H18348" s="775" t="s">
        <v>2270</v>
      </c>
      <c r="I18348" s="775" t="s">
        <v>5913</v>
      </c>
    </row>
    <row r="18349" spans="1:9">
      <c r="A18349" s="775" t="str">
        <f>Table_wabobpsvr_AzureCalc_AzureCalcRateCard[[#This Row],[ServiceName]]&amp;Table_wabobpsvr_AzureCalc_AzureCalcRateCard[[#This Row],[Price_Level]]&amp;Table_wabobpsvr_AzureCalc_AzureCalcRateCard[[#This Row],[Region]]</f>
        <v>Basic.A0 VM (Windows)MOSP2</v>
      </c>
      <c r="B18349" s="775">
        <v>2</v>
      </c>
      <c r="C18349" s="775" t="s">
        <v>680</v>
      </c>
      <c r="D18349" s="775" t="s">
        <v>606</v>
      </c>
      <c r="E18349" s="775">
        <v>1.7999999999999999E-2</v>
      </c>
      <c r="F18349" s="775" t="s">
        <v>706</v>
      </c>
      <c r="G18349" s="775" t="s">
        <v>4235</v>
      </c>
      <c r="H18349" s="775" t="s">
        <v>4235</v>
      </c>
      <c r="I18349" s="775" t="s">
        <v>5914</v>
      </c>
    </row>
    <row r="18350" spans="1:9">
      <c r="A18350" s="775" t="str">
        <f>Table_wabobpsvr_AzureCalc_AzureCalcRateCard[[#This Row],[ServiceName]]&amp;Table_wabobpsvr_AzureCalc_AzureCalcRateCard[[#This Row],[Price_Level]]&amp;Table_wabobpsvr_AzureCalc_AzureCalcRateCard[[#This Row],[Region]]</f>
        <v>Basic.A0 VM (Windows)A2</v>
      </c>
      <c r="B18350" s="775">
        <v>2</v>
      </c>
      <c r="C18350" s="775" t="s">
        <v>680</v>
      </c>
      <c r="D18350" s="775" t="s">
        <v>174</v>
      </c>
      <c r="E18350" s="775">
        <v>1.3140000000000001E-2</v>
      </c>
      <c r="F18350" s="775" t="s">
        <v>706</v>
      </c>
      <c r="G18350" s="775" t="s">
        <v>2271</v>
      </c>
      <c r="H18350" s="775" t="s">
        <v>2272</v>
      </c>
      <c r="I18350" s="775" t="s">
        <v>5914</v>
      </c>
    </row>
    <row r="18351" spans="1:9">
      <c r="A18351" s="775" t="str">
        <f>Table_wabobpsvr_AzureCalc_AzureCalcRateCard[[#This Row],[ServiceName]]&amp;Table_wabobpsvr_AzureCalc_AzureCalcRateCard[[#This Row],[Price_Level]]&amp;Table_wabobpsvr_AzureCalc_AzureCalcRateCard[[#This Row],[Region]]</f>
        <v>Basic.A0 VM (Windows)B2</v>
      </c>
      <c r="B18351" s="775">
        <v>2</v>
      </c>
      <c r="C18351" s="775" t="s">
        <v>680</v>
      </c>
      <c r="D18351" s="775" t="s">
        <v>175</v>
      </c>
      <c r="E18351" s="775">
        <v>1.26E-2</v>
      </c>
      <c r="F18351" s="775" t="s">
        <v>706</v>
      </c>
      <c r="G18351" s="775" t="s">
        <v>2271</v>
      </c>
      <c r="H18351" s="775" t="s">
        <v>2272</v>
      </c>
      <c r="I18351" s="775" t="s">
        <v>5914</v>
      </c>
    </row>
    <row r="18352" spans="1:9">
      <c r="A18352" s="775" t="str">
        <f>Table_wabobpsvr_AzureCalc_AzureCalcRateCard[[#This Row],[ServiceName]]&amp;Table_wabobpsvr_AzureCalc_AzureCalcRateCard[[#This Row],[Price_Level]]&amp;Table_wabobpsvr_AzureCalc_AzureCalcRateCard[[#This Row],[Region]]</f>
        <v>Basic.A0 VM (Windows)C2</v>
      </c>
      <c r="B18352" s="775">
        <v>2</v>
      </c>
      <c r="C18352" s="775" t="s">
        <v>680</v>
      </c>
      <c r="D18352" s="775" t="s">
        <v>177</v>
      </c>
      <c r="E18352" s="775">
        <v>1.206E-2</v>
      </c>
      <c r="F18352" s="775" t="s">
        <v>706</v>
      </c>
      <c r="G18352" s="775" t="s">
        <v>2271</v>
      </c>
      <c r="H18352" s="775" t="s">
        <v>2272</v>
      </c>
      <c r="I18352" s="775" t="s">
        <v>5914</v>
      </c>
    </row>
    <row r="18353" spans="1:9">
      <c r="A18353" s="775" t="str">
        <f>Table_wabobpsvr_AzureCalc_AzureCalcRateCard[[#This Row],[ServiceName]]&amp;Table_wabobpsvr_AzureCalc_AzureCalcRateCard[[#This Row],[Price_Level]]&amp;Table_wabobpsvr_AzureCalc_AzureCalcRateCard[[#This Row],[Region]]</f>
        <v>Basic.A0 VM (Windows)D2</v>
      </c>
      <c r="B18353" s="775">
        <v>2</v>
      </c>
      <c r="C18353" s="775" t="s">
        <v>680</v>
      </c>
      <c r="D18353" s="775" t="s">
        <v>176</v>
      </c>
      <c r="E18353" s="775">
        <v>1.1520000000000001E-2</v>
      </c>
      <c r="F18353" s="775" t="s">
        <v>706</v>
      </c>
      <c r="G18353" s="775" t="s">
        <v>2271</v>
      </c>
      <c r="H18353" s="775" t="s">
        <v>2272</v>
      </c>
      <c r="I18353" s="775" t="s">
        <v>5914</v>
      </c>
    </row>
    <row r="18354" spans="1:9">
      <c r="A18354" s="775" t="str">
        <f>Table_wabobpsvr_AzureCalc_AzureCalcRateCard[[#This Row],[ServiceName]]&amp;Table_wabobpsvr_AzureCalc_AzureCalcRateCard[[#This Row],[Price_Level]]&amp;Table_wabobpsvr_AzureCalc_AzureCalcRateCard[[#This Row],[Region]]</f>
        <v>A7 VM (Non-Windows)A3</v>
      </c>
      <c r="B18354" s="775">
        <v>3</v>
      </c>
      <c r="C18354" s="775" t="s">
        <v>680</v>
      </c>
      <c r="D18354" s="775" t="s">
        <v>174</v>
      </c>
      <c r="E18354" s="775">
        <v>0.73</v>
      </c>
      <c r="F18354" s="775" t="s">
        <v>691</v>
      </c>
      <c r="G18354" s="775" t="s">
        <v>2273</v>
      </c>
      <c r="H18354" s="775" t="s">
        <v>2274</v>
      </c>
      <c r="I18354" s="775" t="s">
        <v>5692</v>
      </c>
    </row>
    <row r="18355" spans="1:9">
      <c r="A18355" s="775" t="str">
        <f>Table_wabobpsvr_AzureCalc_AzureCalcRateCard[[#This Row],[ServiceName]]&amp;Table_wabobpsvr_AzureCalc_AzureCalcRateCard[[#This Row],[Price_Level]]&amp;Table_wabobpsvr_AzureCalc_AzureCalcRateCard[[#This Row],[Region]]</f>
        <v>A7 VM (Non-Windows)B3</v>
      </c>
      <c r="B18355" s="775">
        <v>3</v>
      </c>
      <c r="C18355" s="775" t="s">
        <v>680</v>
      </c>
      <c r="D18355" s="775" t="s">
        <v>175</v>
      </c>
      <c r="E18355" s="775">
        <v>0.7</v>
      </c>
      <c r="F18355" s="775" t="s">
        <v>691</v>
      </c>
      <c r="G18355" s="775" t="s">
        <v>2273</v>
      </c>
      <c r="H18355" s="775" t="s">
        <v>2274</v>
      </c>
      <c r="I18355" s="775" t="s">
        <v>5692</v>
      </c>
    </row>
    <row r="18356" spans="1:9">
      <c r="A18356" s="775" t="str">
        <f>Table_wabobpsvr_AzureCalc_AzureCalcRateCard[[#This Row],[ServiceName]]&amp;Table_wabobpsvr_AzureCalc_AzureCalcRateCard[[#This Row],[Price_Level]]&amp;Table_wabobpsvr_AzureCalc_AzureCalcRateCard[[#This Row],[Region]]</f>
        <v>A7 VM (Non-Windows)C3</v>
      </c>
      <c r="B18356" s="775">
        <v>3</v>
      </c>
      <c r="C18356" s="775" t="s">
        <v>680</v>
      </c>
      <c r="D18356" s="775" t="s">
        <v>177</v>
      </c>
      <c r="E18356" s="775">
        <v>0.67</v>
      </c>
      <c r="F18356" s="775" t="s">
        <v>691</v>
      </c>
      <c r="G18356" s="775" t="s">
        <v>2273</v>
      </c>
      <c r="H18356" s="775" t="s">
        <v>2274</v>
      </c>
      <c r="I18356" s="775" t="s">
        <v>5692</v>
      </c>
    </row>
    <row r="18357" spans="1:9">
      <c r="A18357" s="775" t="str">
        <f>Table_wabobpsvr_AzureCalc_AzureCalcRateCard[[#This Row],[ServiceName]]&amp;Table_wabobpsvr_AzureCalc_AzureCalcRateCard[[#This Row],[Price_Level]]&amp;Table_wabobpsvr_AzureCalc_AzureCalcRateCard[[#This Row],[Region]]</f>
        <v>A7 VM (Non-Windows)D3</v>
      </c>
      <c r="B18357" s="775">
        <v>3</v>
      </c>
      <c r="C18357" s="775" t="s">
        <v>680</v>
      </c>
      <c r="D18357" s="775" t="s">
        <v>176</v>
      </c>
      <c r="E18357" s="775">
        <v>0.64</v>
      </c>
      <c r="F18357" s="775" t="s">
        <v>691</v>
      </c>
      <c r="G18357" s="775" t="s">
        <v>2273</v>
      </c>
      <c r="H18357" s="775" t="s">
        <v>2274</v>
      </c>
      <c r="I18357" s="775" t="s">
        <v>5692</v>
      </c>
    </row>
    <row r="18358" spans="1:9">
      <c r="A18358" s="775" t="str">
        <f>Table_wabobpsvr_AzureCalc_AzureCalcRateCard[[#This Row],[ServiceName]]&amp;Table_wabobpsvr_AzureCalc_AzureCalcRateCard[[#This Row],[Price_Level]]&amp;Table_wabobpsvr_AzureCalc_AzureCalcRateCard[[#This Row],[Region]]</f>
        <v>A7 VM (Windows)MOSP3</v>
      </c>
      <c r="B18358" s="775">
        <v>3</v>
      </c>
      <c r="C18358" s="775" t="s">
        <v>680</v>
      </c>
      <c r="D18358" s="775" t="s">
        <v>606</v>
      </c>
      <c r="E18358" s="775">
        <v>1.32</v>
      </c>
      <c r="F18358" s="775" t="s">
        <v>694</v>
      </c>
      <c r="G18358" s="775" t="s">
        <v>4235</v>
      </c>
      <c r="H18358" s="775" t="s">
        <v>4235</v>
      </c>
      <c r="I18358" s="775" t="s">
        <v>5915</v>
      </c>
    </row>
    <row r="18359" spans="1:9">
      <c r="A18359" s="775" t="str">
        <f>Table_wabobpsvr_AzureCalc_AzureCalcRateCard[[#This Row],[ServiceName]]&amp;Table_wabobpsvr_AzureCalc_AzureCalcRateCard[[#This Row],[Price_Level]]&amp;Table_wabobpsvr_AzureCalc_AzureCalcRateCard[[#This Row],[Region]]</f>
        <v>A7 VM (Windows)A3</v>
      </c>
      <c r="B18359" s="775">
        <v>3</v>
      </c>
      <c r="C18359" s="775" t="s">
        <v>680</v>
      </c>
      <c r="D18359" s="775" t="s">
        <v>174</v>
      </c>
      <c r="E18359" s="775">
        <v>0.96360000000000001</v>
      </c>
      <c r="F18359" s="775" t="s">
        <v>694</v>
      </c>
      <c r="G18359" s="775" t="s">
        <v>2275</v>
      </c>
      <c r="H18359" s="775" t="s">
        <v>2276</v>
      </c>
      <c r="I18359" s="775" t="s">
        <v>5915</v>
      </c>
    </row>
    <row r="18360" spans="1:9">
      <c r="A18360" s="775" t="str">
        <f>Table_wabobpsvr_AzureCalc_AzureCalcRateCard[[#This Row],[ServiceName]]&amp;Table_wabobpsvr_AzureCalc_AzureCalcRateCard[[#This Row],[Price_Level]]&amp;Table_wabobpsvr_AzureCalc_AzureCalcRateCard[[#This Row],[Region]]</f>
        <v>A7 VM (Windows)B3</v>
      </c>
      <c r="B18360" s="775">
        <v>3</v>
      </c>
      <c r="C18360" s="775" t="s">
        <v>680</v>
      </c>
      <c r="D18360" s="775" t="s">
        <v>175</v>
      </c>
      <c r="E18360" s="775">
        <v>0.92400000000000004</v>
      </c>
      <c r="F18360" s="775" t="s">
        <v>694</v>
      </c>
      <c r="G18360" s="775" t="s">
        <v>2275</v>
      </c>
      <c r="H18360" s="775" t="s">
        <v>2276</v>
      </c>
      <c r="I18360" s="775" t="s">
        <v>5915</v>
      </c>
    </row>
    <row r="18361" spans="1:9">
      <c r="A18361" s="775" t="str">
        <f>Table_wabobpsvr_AzureCalc_AzureCalcRateCard[[#This Row],[ServiceName]]&amp;Table_wabobpsvr_AzureCalc_AzureCalcRateCard[[#This Row],[Price_Level]]&amp;Table_wabobpsvr_AzureCalc_AzureCalcRateCard[[#This Row],[Region]]</f>
        <v>A7 VM (Windows)C3</v>
      </c>
      <c r="B18361" s="775">
        <v>3</v>
      </c>
      <c r="C18361" s="775" t="s">
        <v>680</v>
      </c>
      <c r="D18361" s="775" t="s">
        <v>177</v>
      </c>
      <c r="E18361" s="775">
        <v>0.88439999999999996</v>
      </c>
      <c r="F18361" s="775" t="s">
        <v>694</v>
      </c>
      <c r="G18361" s="775" t="s">
        <v>2275</v>
      </c>
      <c r="H18361" s="775" t="s">
        <v>2276</v>
      </c>
      <c r="I18361" s="775" t="s">
        <v>5915</v>
      </c>
    </row>
    <row r="18362" spans="1:9">
      <c r="A18362" s="775" t="str">
        <f>Table_wabobpsvr_AzureCalc_AzureCalcRateCard[[#This Row],[ServiceName]]&amp;Table_wabobpsvr_AzureCalc_AzureCalcRateCard[[#This Row],[Price_Level]]&amp;Table_wabobpsvr_AzureCalc_AzureCalcRateCard[[#This Row],[Region]]</f>
        <v>Basic.A1 VM (Non-Windows)MOSP2</v>
      </c>
      <c r="B18362" s="775">
        <v>2</v>
      </c>
      <c r="C18362" s="775" t="s">
        <v>680</v>
      </c>
      <c r="D18362" s="775" t="s">
        <v>606</v>
      </c>
      <c r="E18362" s="775">
        <v>4.3999999999999997E-2</v>
      </c>
      <c r="F18362" s="775" t="s">
        <v>686</v>
      </c>
      <c r="G18362" s="775" t="s">
        <v>4235</v>
      </c>
      <c r="H18362" s="775" t="s">
        <v>4235</v>
      </c>
      <c r="I18362" s="775" t="s">
        <v>5916</v>
      </c>
    </row>
    <row r="18363" spans="1:9">
      <c r="A18363" s="775" t="str">
        <f>Table_wabobpsvr_AzureCalc_AzureCalcRateCard[[#This Row],[ServiceName]]&amp;Table_wabobpsvr_AzureCalc_AzureCalcRateCard[[#This Row],[Price_Level]]&amp;Table_wabobpsvr_AzureCalc_AzureCalcRateCard[[#This Row],[Region]]</f>
        <v>Basic.A1 VM (Non-Windows)A2</v>
      </c>
      <c r="B18363" s="775">
        <v>2</v>
      </c>
      <c r="C18363" s="775" t="s">
        <v>680</v>
      </c>
      <c r="D18363" s="775" t="s">
        <v>174</v>
      </c>
      <c r="E18363" s="775">
        <v>3.2120000000000003E-2</v>
      </c>
      <c r="F18363" s="775" t="s">
        <v>686</v>
      </c>
      <c r="G18363" s="775" t="s">
        <v>2277</v>
      </c>
      <c r="H18363" s="775" t="s">
        <v>2278</v>
      </c>
      <c r="I18363" s="775" t="s">
        <v>5916</v>
      </c>
    </row>
    <row r="18364" spans="1:9">
      <c r="A18364" s="775" t="str">
        <f>Table_wabobpsvr_AzureCalc_AzureCalcRateCard[[#This Row],[ServiceName]]&amp;Table_wabobpsvr_AzureCalc_AzureCalcRateCard[[#This Row],[Price_Level]]&amp;Table_wabobpsvr_AzureCalc_AzureCalcRateCard[[#This Row],[Region]]</f>
        <v>Basic.A1 VM (Non-Windows)B2</v>
      </c>
      <c r="B18364" s="775">
        <v>2</v>
      </c>
      <c r="C18364" s="775" t="s">
        <v>680</v>
      </c>
      <c r="D18364" s="775" t="s">
        <v>175</v>
      </c>
      <c r="E18364" s="775">
        <v>3.0800000000000001E-2</v>
      </c>
      <c r="F18364" s="775" t="s">
        <v>686</v>
      </c>
      <c r="G18364" s="775" t="s">
        <v>2277</v>
      </c>
      <c r="H18364" s="775" t="s">
        <v>2278</v>
      </c>
      <c r="I18364" s="775" t="s">
        <v>5916</v>
      </c>
    </row>
    <row r="18365" spans="1:9">
      <c r="A18365" s="775" t="str">
        <f>Table_wabobpsvr_AzureCalc_AzureCalcRateCard[[#This Row],[ServiceName]]&amp;Table_wabobpsvr_AzureCalc_AzureCalcRateCard[[#This Row],[Price_Level]]&amp;Table_wabobpsvr_AzureCalc_AzureCalcRateCard[[#This Row],[Region]]</f>
        <v>Basic.A1 VM (Non-Windows)C2</v>
      </c>
      <c r="B18365" s="775">
        <v>2</v>
      </c>
      <c r="C18365" s="775" t="s">
        <v>680</v>
      </c>
      <c r="D18365" s="775" t="s">
        <v>177</v>
      </c>
      <c r="E18365" s="775">
        <v>2.9479999999999999E-2</v>
      </c>
      <c r="F18365" s="775" t="s">
        <v>686</v>
      </c>
      <c r="G18365" s="775" t="s">
        <v>2277</v>
      </c>
      <c r="H18365" s="775" t="s">
        <v>2278</v>
      </c>
      <c r="I18365" s="775" t="s">
        <v>5916</v>
      </c>
    </row>
    <row r="18366" spans="1:9">
      <c r="A18366" s="775" t="str">
        <f>Table_wabobpsvr_AzureCalc_AzureCalcRateCard[[#This Row],[ServiceName]]&amp;Table_wabobpsvr_AzureCalc_AzureCalcRateCard[[#This Row],[Price_Level]]&amp;Table_wabobpsvr_AzureCalc_AzureCalcRateCard[[#This Row],[Region]]</f>
        <v>Basic.A1 VM (Non-Windows)D2</v>
      </c>
      <c r="B18366" s="775">
        <v>2</v>
      </c>
      <c r="C18366" s="775" t="s">
        <v>680</v>
      </c>
      <c r="D18366" s="775" t="s">
        <v>176</v>
      </c>
      <c r="E18366" s="775">
        <v>2.8160000000000001E-2</v>
      </c>
      <c r="F18366" s="775" t="s">
        <v>686</v>
      </c>
      <c r="G18366" s="775" t="s">
        <v>2277</v>
      </c>
      <c r="H18366" s="775" t="s">
        <v>2278</v>
      </c>
      <c r="I18366" s="775" t="s">
        <v>5916</v>
      </c>
    </row>
    <row r="18367" spans="1:9">
      <c r="A18367" s="775" t="str">
        <f>Table_wabobpsvr_AzureCalc_AzureCalcRateCard[[#This Row],[ServiceName]]&amp;Table_wabobpsvr_AzureCalc_AzureCalcRateCard[[#This Row],[Price_Level]]&amp;Table_wabobpsvr_AzureCalc_AzureCalcRateCard[[#This Row],[Region]]</f>
        <v>Basic.A1 VM (Windows)MOSP2</v>
      </c>
      <c r="B18367" s="775">
        <v>2</v>
      </c>
      <c r="C18367" s="775" t="s">
        <v>680</v>
      </c>
      <c r="D18367" s="775" t="s">
        <v>606</v>
      </c>
      <c r="E18367" s="775">
        <v>7.3999999999999996E-2</v>
      </c>
      <c r="F18367" s="775" t="s">
        <v>708</v>
      </c>
      <c r="G18367" s="775" t="s">
        <v>4235</v>
      </c>
      <c r="H18367" s="775" t="s">
        <v>4235</v>
      </c>
      <c r="I18367" s="775" t="s">
        <v>4740</v>
      </c>
    </row>
    <row r="18368" spans="1:9">
      <c r="A18368" s="775" t="str">
        <f>Table_wabobpsvr_AzureCalc_AzureCalcRateCard[[#This Row],[ServiceName]]&amp;Table_wabobpsvr_AzureCalc_AzureCalcRateCard[[#This Row],[Price_Level]]&amp;Table_wabobpsvr_AzureCalc_AzureCalcRateCard[[#This Row],[Region]]</f>
        <v>Basic.A1 VM (Windows)A2</v>
      </c>
      <c r="B18368" s="775">
        <v>2</v>
      </c>
      <c r="C18368" s="775" t="s">
        <v>680</v>
      </c>
      <c r="D18368" s="775" t="s">
        <v>174</v>
      </c>
      <c r="E18368" s="775">
        <v>5.4019999999999999E-2</v>
      </c>
      <c r="F18368" s="775" t="s">
        <v>708</v>
      </c>
      <c r="G18368" s="775" t="s">
        <v>2279</v>
      </c>
      <c r="H18368" s="775" t="s">
        <v>2280</v>
      </c>
      <c r="I18368" s="775" t="s">
        <v>4740</v>
      </c>
    </row>
    <row r="18369" spans="1:9">
      <c r="A18369" s="775" t="str">
        <f>Table_wabobpsvr_AzureCalc_AzureCalcRateCard[[#This Row],[ServiceName]]&amp;Table_wabobpsvr_AzureCalc_AzureCalcRateCard[[#This Row],[Price_Level]]&amp;Table_wabobpsvr_AzureCalc_AzureCalcRateCard[[#This Row],[Region]]</f>
        <v>Basic.A1 VM (Windows)B2</v>
      </c>
      <c r="B18369" s="775">
        <v>2</v>
      </c>
      <c r="C18369" s="775" t="s">
        <v>680</v>
      </c>
      <c r="D18369" s="775" t="s">
        <v>175</v>
      </c>
      <c r="E18369" s="775">
        <v>5.1799999999999999E-2</v>
      </c>
      <c r="F18369" s="775" t="s">
        <v>708</v>
      </c>
      <c r="G18369" s="775" t="s">
        <v>2279</v>
      </c>
      <c r="H18369" s="775" t="s">
        <v>2280</v>
      </c>
      <c r="I18369" s="775" t="s">
        <v>4740</v>
      </c>
    </row>
    <row r="18370" spans="1:9">
      <c r="A18370" s="775" t="str">
        <f>Table_wabobpsvr_AzureCalc_AzureCalcRateCard[[#This Row],[ServiceName]]&amp;Table_wabobpsvr_AzureCalc_AzureCalcRateCard[[#This Row],[Price_Level]]&amp;Table_wabobpsvr_AzureCalc_AzureCalcRateCard[[#This Row],[Region]]</f>
        <v>Basic.A7 VM (Windows)A2</v>
      </c>
      <c r="B18370" s="775">
        <v>2</v>
      </c>
      <c r="C18370" s="775" t="s">
        <v>680</v>
      </c>
      <c r="D18370" s="775" t="s">
        <v>174</v>
      </c>
      <c r="E18370" s="775">
        <v>0.75919999999999999</v>
      </c>
      <c r="F18370" s="775" t="s">
        <v>709</v>
      </c>
      <c r="G18370" s="775" t="s">
        <v>2281</v>
      </c>
      <c r="H18370" s="775" t="s">
        <v>2282</v>
      </c>
      <c r="I18370" s="775" t="s">
        <v>5917</v>
      </c>
    </row>
    <row r="18371" spans="1:9">
      <c r="A18371" s="775" t="str">
        <f>Table_wabobpsvr_AzureCalc_AzureCalcRateCard[[#This Row],[ServiceName]]&amp;Table_wabobpsvr_AzureCalc_AzureCalcRateCard[[#This Row],[Price_Level]]&amp;Table_wabobpsvr_AzureCalc_AzureCalcRateCard[[#This Row],[Region]]</f>
        <v>Basic.A7 VM (Windows)B2</v>
      </c>
      <c r="B18371" s="775">
        <v>2</v>
      </c>
      <c r="C18371" s="775" t="s">
        <v>680</v>
      </c>
      <c r="D18371" s="775" t="s">
        <v>175</v>
      </c>
      <c r="E18371" s="775">
        <v>0.72799999999999998</v>
      </c>
      <c r="F18371" s="775" t="s">
        <v>709</v>
      </c>
      <c r="G18371" s="775" t="s">
        <v>2281</v>
      </c>
      <c r="H18371" s="775" t="s">
        <v>2282</v>
      </c>
      <c r="I18371" s="775" t="s">
        <v>5917</v>
      </c>
    </row>
    <row r="18372" spans="1:9">
      <c r="A18372" s="775" t="str">
        <f>Table_wabobpsvr_AzureCalc_AzureCalcRateCard[[#This Row],[ServiceName]]&amp;Table_wabobpsvr_AzureCalc_AzureCalcRateCard[[#This Row],[Price_Level]]&amp;Table_wabobpsvr_AzureCalc_AzureCalcRateCard[[#This Row],[Region]]</f>
        <v>Basic.A7 VM (Windows)C2</v>
      </c>
      <c r="B18372" s="775">
        <v>2</v>
      </c>
      <c r="C18372" s="775" t="s">
        <v>680</v>
      </c>
      <c r="D18372" s="775" t="s">
        <v>177</v>
      </c>
      <c r="E18372" s="775">
        <v>0.69679999999999997</v>
      </c>
      <c r="F18372" s="775" t="s">
        <v>709</v>
      </c>
      <c r="G18372" s="775" t="s">
        <v>2281</v>
      </c>
      <c r="H18372" s="775" t="s">
        <v>2282</v>
      </c>
      <c r="I18372" s="775" t="s">
        <v>5917</v>
      </c>
    </row>
    <row r="18373" spans="1:9">
      <c r="A18373" s="775" t="str">
        <f>Table_wabobpsvr_AzureCalc_AzureCalcRateCard[[#This Row],[ServiceName]]&amp;Table_wabobpsvr_AzureCalc_AzureCalcRateCard[[#This Row],[Price_Level]]&amp;Table_wabobpsvr_AzureCalc_AzureCalcRateCard[[#This Row],[Region]]</f>
        <v>Basic.A7 VM (Windows)D2</v>
      </c>
      <c r="B18373" s="775">
        <v>2</v>
      </c>
      <c r="C18373" s="775" t="s">
        <v>680</v>
      </c>
      <c r="D18373" s="775" t="s">
        <v>176</v>
      </c>
      <c r="E18373" s="775">
        <v>0.66559999999999997</v>
      </c>
      <c r="F18373" s="775" t="s">
        <v>709</v>
      </c>
      <c r="G18373" s="775" t="s">
        <v>2281</v>
      </c>
      <c r="H18373" s="775" t="s">
        <v>2282</v>
      </c>
      <c r="I18373" s="775" t="s">
        <v>5917</v>
      </c>
    </row>
    <row r="18374" spans="1:9">
      <c r="A18374" s="775" t="str">
        <f>Table_wabobpsvr_AzureCalc_AzureCalcRateCard[[#This Row],[ServiceName]]&amp;Table_wabobpsvr_AzureCalc_AzureCalcRateCard[[#This Row],[Price_Level]]&amp;Table_wabobpsvr_AzureCalc_AzureCalcRateCard[[#This Row],[Region]]</f>
        <v>Standard_G4 VM (Non-Windows)A2</v>
      </c>
      <c r="B18374" s="775">
        <v>2</v>
      </c>
      <c r="C18374" s="775" t="s">
        <v>87</v>
      </c>
      <c r="D18374" s="775" t="s">
        <v>174</v>
      </c>
      <c r="E18374" s="775">
        <v>4.2699999999999996</v>
      </c>
      <c r="F18374" s="775" t="s">
        <v>3051</v>
      </c>
      <c r="G18374" s="775" t="s">
        <v>3547</v>
      </c>
      <c r="H18374" s="775" t="s">
        <v>3548</v>
      </c>
      <c r="I18374" s="775" t="s">
        <v>5723</v>
      </c>
    </row>
    <row r="18375" spans="1:9">
      <c r="A18375" s="1039" t="str">
        <f>Table_wabobpsvr_AzureCalc_AzureCalcRateCard[[#This Row],[ServiceName]]&amp;Table_wabobpsvr_AzureCalc_AzureCalcRateCard[[#This Row],[Price_Level]]&amp;Table_wabobpsvr_AzureCalc_AzureCalcRateCard[[#This Row],[Region]]</f>
        <v>Standard_G4 VM (Non-Windows)B2</v>
      </c>
      <c r="B18375" s="1039">
        <v>2</v>
      </c>
      <c r="C18375" s="1039" t="s">
        <v>87</v>
      </c>
      <c r="D18375" s="1039" t="s">
        <v>175</v>
      </c>
      <c r="E18375" s="1039">
        <v>4.1399999999999997</v>
      </c>
      <c r="F18375" s="1039" t="s">
        <v>3051</v>
      </c>
      <c r="G18375" s="775" t="s">
        <v>3547</v>
      </c>
      <c r="H18375" s="775" t="s">
        <v>3548</v>
      </c>
      <c r="I18375" s="775" t="s">
        <v>5723</v>
      </c>
    </row>
    <row r="18376" spans="1:9">
      <c r="A18376" s="1039" t="str">
        <f>Table_wabobpsvr_AzureCalc_AzureCalcRateCard[[#This Row],[ServiceName]]&amp;Table_wabobpsvr_AzureCalc_AzureCalcRateCard[[#This Row],[Price_Level]]&amp;Table_wabobpsvr_AzureCalc_AzureCalcRateCard[[#This Row],[Region]]</f>
        <v>Standard_G4 VM (Non-Windows)C2</v>
      </c>
      <c r="B18376" s="1039">
        <v>2</v>
      </c>
      <c r="C18376" s="1039" t="s">
        <v>87</v>
      </c>
      <c r="D18376" s="1039" t="s">
        <v>177</v>
      </c>
      <c r="E18376" s="1039">
        <v>4</v>
      </c>
      <c r="F18376" s="1039" t="s">
        <v>3051</v>
      </c>
      <c r="G18376" s="775" t="s">
        <v>3547</v>
      </c>
      <c r="H18376" s="775" t="s">
        <v>3548</v>
      </c>
      <c r="I18376" s="775" t="s">
        <v>5723</v>
      </c>
    </row>
    <row r="18377" spans="1:9">
      <c r="A18377" s="775" t="str">
        <f>Table_wabobpsvr_AzureCalc_AzureCalcRateCard[[#This Row],[ServiceName]]&amp;Table_wabobpsvr_AzureCalc_AzureCalcRateCard[[#This Row],[Price_Level]]&amp;Table_wabobpsvr_AzureCalc_AzureCalcRateCard[[#This Row],[Region]]</f>
        <v>Standard_G4 VM (Non-Windows)D2</v>
      </c>
      <c r="B18377" s="775">
        <v>2</v>
      </c>
      <c r="C18377" s="775" t="s">
        <v>87</v>
      </c>
      <c r="D18377" s="775" t="s">
        <v>176</v>
      </c>
      <c r="E18377" s="775">
        <v>3.87</v>
      </c>
      <c r="F18377" s="775" t="s">
        <v>3051</v>
      </c>
      <c r="G18377" s="775" t="s">
        <v>3547</v>
      </c>
      <c r="H18377" s="775" t="s">
        <v>3548</v>
      </c>
      <c r="I18377" s="775" t="s">
        <v>5723</v>
      </c>
    </row>
    <row r="18378" spans="1:9">
      <c r="A18378" s="775" t="str">
        <f>Table_wabobpsvr_AzureCalc_AzureCalcRateCard[[#This Row],[ServiceName]]&amp;Table_wabobpsvr_AzureCalc_AzureCalcRateCard[[#This Row],[Price_Level]]&amp;Table_wabobpsvr_AzureCalc_AzureCalcRateCard[[#This Row],[Region]]</f>
        <v>Standard_G4 VM (Windows)MOSP2</v>
      </c>
      <c r="B18378" s="775">
        <v>2</v>
      </c>
      <c r="C18378" s="775" t="s">
        <v>87</v>
      </c>
      <c r="D18378" s="775" t="s">
        <v>606</v>
      </c>
      <c r="E18378" s="775">
        <v>4.88</v>
      </c>
      <c r="F18378" s="775" t="s">
        <v>3072</v>
      </c>
      <c r="G18378" s="775" t="s">
        <v>4235</v>
      </c>
      <c r="H18378" s="775" t="s">
        <v>4235</v>
      </c>
      <c r="I18378" s="775" t="s">
        <v>5918</v>
      </c>
    </row>
    <row r="18379" spans="1:9">
      <c r="A18379" s="775" t="str">
        <f>Table_wabobpsvr_AzureCalc_AzureCalcRateCard[[#This Row],[ServiceName]]&amp;Table_wabobpsvr_AzureCalc_AzureCalcRateCard[[#This Row],[Price_Level]]&amp;Table_wabobpsvr_AzureCalc_AzureCalcRateCard[[#This Row],[Region]]</f>
        <v>Standard_G4 VM (Windows)A2</v>
      </c>
      <c r="B18379" s="775">
        <v>2</v>
      </c>
      <c r="C18379" s="775" t="s">
        <v>87</v>
      </c>
      <c r="D18379" s="775" t="s">
        <v>174</v>
      </c>
      <c r="E18379" s="775">
        <v>4.7300000000000004</v>
      </c>
      <c r="F18379" s="775" t="s">
        <v>3072</v>
      </c>
      <c r="G18379" s="775" t="s">
        <v>3549</v>
      </c>
      <c r="H18379" s="775" t="s">
        <v>3550</v>
      </c>
      <c r="I18379" s="775" t="s">
        <v>5918</v>
      </c>
    </row>
    <row r="18380" spans="1:9">
      <c r="A18380" s="775" t="str">
        <f>Table_wabobpsvr_AzureCalc_AzureCalcRateCard[[#This Row],[ServiceName]]&amp;Table_wabobpsvr_AzureCalc_AzureCalcRateCard[[#This Row],[Price_Level]]&amp;Table_wabobpsvr_AzureCalc_AzureCalcRateCard[[#This Row],[Region]]</f>
        <v>Standard_G4 VM (Windows)B2</v>
      </c>
      <c r="B18380" s="775">
        <v>2</v>
      </c>
      <c r="C18380" s="775" t="s">
        <v>87</v>
      </c>
      <c r="D18380" s="775" t="s">
        <v>175</v>
      </c>
      <c r="E18380" s="775">
        <v>4.59</v>
      </c>
      <c r="F18380" s="775" t="s">
        <v>3072</v>
      </c>
      <c r="G18380" s="775" t="s">
        <v>3549</v>
      </c>
      <c r="H18380" s="775" t="s">
        <v>3550</v>
      </c>
      <c r="I18380" s="775" t="s">
        <v>5918</v>
      </c>
    </row>
    <row r="18381" spans="1:9">
      <c r="A18381" s="775" t="str">
        <f>Table_wabobpsvr_AzureCalc_AzureCalcRateCard[[#This Row],[ServiceName]]&amp;Table_wabobpsvr_AzureCalc_AzureCalcRateCard[[#This Row],[Price_Level]]&amp;Table_wabobpsvr_AzureCalc_AzureCalcRateCard[[#This Row],[Region]]</f>
        <v>Standard_G4 VM (Windows)C2</v>
      </c>
      <c r="B18381" s="775">
        <v>2</v>
      </c>
      <c r="C18381" s="775" t="s">
        <v>87</v>
      </c>
      <c r="D18381" s="775" t="s">
        <v>177</v>
      </c>
      <c r="E18381" s="775">
        <v>4.4400000000000004</v>
      </c>
      <c r="F18381" s="775" t="s">
        <v>3072</v>
      </c>
      <c r="G18381" s="775" t="s">
        <v>3549</v>
      </c>
      <c r="H18381" s="775" t="s">
        <v>3550</v>
      </c>
      <c r="I18381" s="775" t="s">
        <v>5918</v>
      </c>
    </row>
    <row r="18382" spans="1:9">
      <c r="A18382" s="775" t="str">
        <f>Table_wabobpsvr_AzureCalc_AzureCalcRateCard[[#This Row],[ServiceName]]&amp;Table_wabobpsvr_AzureCalc_AzureCalcRateCard[[#This Row],[Price_Level]]&amp;Table_wabobpsvr_AzureCalc_AzureCalcRateCard[[#This Row],[Region]]</f>
        <v>Standard_G4 VM (Windows)D2</v>
      </c>
      <c r="B18382" s="775">
        <v>2</v>
      </c>
      <c r="C18382" s="775" t="s">
        <v>87</v>
      </c>
      <c r="D18382" s="775" t="s">
        <v>176</v>
      </c>
      <c r="E18382" s="775">
        <v>4.29</v>
      </c>
      <c r="F18382" s="775" t="s">
        <v>3072</v>
      </c>
      <c r="G18382" s="775" t="s">
        <v>3549</v>
      </c>
      <c r="H18382" s="775" t="s">
        <v>3550</v>
      </c>
      <c r="I18382" s="775" t="s">
        <v>5918</v>
      </c>
    </row>
    <row r="18383" spans="1:9">
      <c r="A18383" s="775" t="str">
        <f>Table_wabobpsvr_AzureCalc_AzureCalcRateCard[[#This Row],[ServiceName]]&amp;Table_wabobpsvr_AzureCalc_AzureCalcRateCard[[#This Row],[Price_Level]]&amp;Table_wabobpsvr_AzureCalc_AzureCalcRateCard[[#This Row],[Region]]</f>
        <v>Standard_G5 VM (Non-Windows)MOSP2</v>
      </c>
      <c r="B18383" s="775">
        <v>2</v>
      </c>
      <c r="C18383" s="775" t="s">
        <v>87</v>
      </c>
      <c r="D18383" s="775" t="s">
        <v>606</v>
      </c>
      <c r="E18383" s="775">
        <v>7.82</v>
      </c>
      <c r="F18383" s="775" t="s">
        <v>3054</v>
      </c>
      <c r="G18383" s="775" t="s">
        <v>4235</v>
      </c>
      <c r="H18383" s="775" t="s">
        <v>4235</v>
      </c>
      <c r="I18383" s="775" t="s">
        <v>5919</v>
      </c>
    </row>
    <row r="18384" spans="1:9">
      <c r="A18384" s="1039" t="str">
        <f>Table_wabobpsvr_AzureCalc_AzureCalcRateCard[[#This Row],[ServiceName]]&amp;Table_wabobpsvr_AzureCalc_AzureCalcRateCard[[#This Row],[Price_Level]]&amp;Table_wabobpsvr_AzureCalc_AzureCalcRateCard[[#This Row],[Region]]</f>
        <v>CDN Data Transfer - Zone 1 - Tier 7C</v>
      </c>
      <c r="B18384" s="1039"/>
      <c r="C18384" s="1039" t="s">
        <v>764</v>
      </c>
      <c r="D18384" s="1039" t="s">
        <v>177</v>
      </c>
      <c r="E18384" s="1039">
        <v>7.9170000000000004E-2</v>
      </c>
      <c r="F18384" s="1039" t="s">
        <v>917</v>
      </c>
      <c r="G18384" s="775" t="s">
        <v>2227</v>
      </c>
      <c r="H18384" s="775" t="s">
        <v>2228</v>
      </c>
      <c r="I18384" s="775" t="s">
        <v>5724</v>
      </c>
    </row>
    <row r="18385" spans="1:9">
      <c r="A18385" s="775" t="str">
        <f>Table_wabobpsvr_AzureCalc_AzureCalcRateCard[[#This Row],[ServiceName]]&amp;Table_wabobpsvr_AzureCalc_AzureCalcRateCard[[#This Row],[Price_Level]]&amp;Table_wabobpsvr_AzureCalc_AzureCalcRateCard[[#This Row],[Region]]</f>
        <v>CDN Data Transfer - Zone 1 - Tier 7D</v>
      </c>
      <c r="B18385" s="775"/>
      <c r="C18385" s="775" t="s">
        <v>764</v>
      </c>
      <c r="D18385" s="775" t="s">
        <v>176</v>
      </c>
      <c r="E18385" s="775">
        <v>7.6560000000000003E-2</v>
      </c>
      <c r="F18385" s="775" t="s">
        <v>917</v>
      </c>
      <c r="G18385" s="775" t="s">
        <v>2227</v>
      </c>
      <c r="H18385" s="775" t="s">
        <v>2228</v>
      </c>
      <c r="I18385" s="775" t="s">
        <v>5724</v>
      </c>
    </row>
    <row r="18386" spans="1:9">
      <c r="A18386" s="775" t="str">
        <f>Table_wabobpsvr_AzureCalc_AzureCalcRateCard[[#This Row],[ServiceName]]&amp;Table_wabobpsvr_AzureCalc_AzureCalcRateCard[[#This Row],[Price_Level]]&amp;Table_wabobpsvr_AzureCalc_AzureCalcRateCard[[#This Row],[Region]]</f>
        <v>CDN Data Transfer - Zone 2 - Tier 2MOSP</v>
      </c>
      <c r="B18386" s="775"/>
      <c r="C18386" s="775" t="s">
        <v>764</v>
      </c>
      <c r="D18386" s="775" t="s">
        <v>606</v>
      </c>
      <c r="E18386" s="775">
        <v>0.13</v>
      </c>
      <c r="F18386" s="775" t="s">
        <v>918</v>
      </c>
      <c r="G18386" s="775" t="s">
        <v>4235</v>
      </c>
      <c r="H18386" s="775" t="s">
        <v>4235</v>
      </c>
      <c r="I18386" s="775" t="s">
        <v>5920</v>
      </c>
    </row>
    <row r="18387" spans="1:9">
      <c r="A18387" s="775" t="str">
        <f>Table_wabobpsvr_AzureCalc_AzureCalcRateCard[[#This Row],[ServiceName]]&amp;Table_wabobpsvr_AzureCalc_AzureCalcRateCard[[#This Row],[Price_Level]]&amp;Table_wabobpsvr_AzureCalc_AzureCalcRateCard[[#This Row],[Region]]</f>
        <v>CDN Data Transfer - Zone 2 - Tier 2A</v>
      </c>
      <c r="B18387" s="775"/>
      <c r="C18387" s="775" t="s">
        <v>764</v>
      </c>
      <c r="D18387" s="775" t="s">
        <v>174</v>
      </c>
      <c r="E18387" s="775">
        <v>0.13386000000000001</v>
      </c>
      <c r="F18387" s="775" t="s">
        <v>918</v>
      </c>
      <c r="G18387" s="775" t="s">
        <v>2283</v>
      </c>
      <c r="H18387" s="775" t="s">
        <v>2284</v>
      </c>
      <c r="I18387" s="775" t="s">
        <v>5920</v>
      </c>
    </row>
    <row r="18388" spans="1:9">
      <c r="A18388" s="775" t="str">
        <f>Table_wabobpsvr_AzureCalc_AzureCalcRateCard[[#This Row],[ServiceName]]&amp;Table_wabobpsvr_AzureCalc_AzureCalcRateCard[[#This Row],[Price_Level]]&amp;Table_wabobpsvr_AzureCalc_AzureCalcRateCard[[#This Row],[Region]]</f>
        <v>CDN Data Transfer - Zone 2 - Tier 2B</v>
      </c>
      <c r="B18388" s="775"/>
      <c r="C18388" s="775" t="s">
        <v>764</v>
      </c>
      <c r="D18388" s="775" t="s">
        <v>175</v>
      </c>
      <c r="E18388" s="775">
        <v>0.12972</v>
      </c>
      <c r="F18388" s="775" t="s">
        <v>918</v>
      </c>
      <c r="G18388" s="775" t="s">
        <v>2283</v>
      </c>
      <c r="H18388" s="775" t="s">
        <v>2284</v>
      </c>
      <c r="I18388" s="775" t="s">
        <v>5920</v>
      </c>
    </row>
    <row r="18389" spans="1:9">
      <c r="A18389" s="775" t="str">
        <f>Table_wabobpsvr_AzureCalc_AzureCalcRateCard[[#This Row],[ServiceName]]&amp;Table_wabobpsvr_AzureCalc_AzureCalcRateCard[[#This Row],[Price_Level]]&amp;Table_wabobpsvr_AzureCalc_AzureCalcRateCard[[#This Row],[Region]]</f>
        <v>CDN Data Transfer - Zone 2 - Tier 2C</v>
      </c>
      <c r="B18389" s="775"/>
      <c r="C18389" s="775" t="s">
        <v>764</v>
      </c>
      <c r="D18389" s="775" t="s">
        <v>177</v>
      </c>
      <c r="E18389" s="775">
        <v>0.12558</v>
      </c>
      <c r="F18389" s="775" t="s">
        <v>918</v>
      </c>
      <c r="G18389" s="775" t="s">
        <v>2283</v>
      </c>
      <c r="H18389" s="775" t="s">
        <v>2284</v>
      </c>
      <c r="I18389" s="775" t="s">
        <v>5920</v>
      </c>
    </row>
    <row r="18390" spans="1:9">
      <c r="A18390" s="775" t="str">
        <f>Table_wabobpsvr_AzureCalc_AzureCalcRateCard[[#This Row],[ServiceName]]&amp;Table_wabobpsvr_AzureCalc_AzureCalcRateCard[[#This Row],[Price_Level]]&amp;Table_wabobpsvr_AzureCalc_AzureCalcRateCard[[#This Row],[Region]]</f>
        <v>CDN Data Transfer - Zone 2 - Tier 2D</v>
      </c>
      <c r="B18390" s="775"/>
      <c r="C18390" s="775" t="s">
        <v>764</v>
      </c>
      <c r="D18390" s="775" t="s">
        <v>176</v>
      </c>
      <c r="E18390" s="775">
        <v>0.12144000000000001</v>
      </c>
      <c r="F18390" s="775" t="s">
        <v>918</v>
      </c>
      <c r="G18390" s="775" t="s">
        <v>2283</v>
      </c>
      <c r="H18390" s="775" t="s">
        <v>2284</v>
      </c>
      <c r="I18390" s="775" t="s">
        <v>5920</v>
      </c>
    </row>
    <row r="18391" spans="1:9">
      <c r="A18391" s="775" t="str">
        <f>Table_wabobpsvr_AzureCalc_AzureCalcRateCard[[#This Row],[ServiceName]]&amp;Table_wabobpsvr_AzureCalc_AzureCalcRateCard[[#This Row],[Price_Level]]&amp;Table_wabobpsvr_AzureCalc_AzureCalcRateCard[[#This Row],[Region]]</f>
        <v>CDN Data Transfer - Zone 2 - Tier 3MOSP</v>
      </c>
      <c r="B18391" s="775"/>
      <c r="C18391" s="775" t="s">
        <v>764</v>
      </c>
      <c r="D18391" s="775" t="s">
        <v>606</v>
      </c>
      <c r="E18391" s="775">
        <v>0.12</v>
      </c>
      <c r="F18391" s="775" t="s">
        <v>919</v>
      </c>
      <c r="G18391" s="775" t="s">
        <v>4235</v>
      </c>
      <c r="H18391" s="775" t="s">
        <v>4235</v>
      </c>
      <c r="I18391" s="775" t="s">
        <v>5920</v>
      </c>
    </row>
    <row r="18392" spans="1:9">
      <c r="A18392" s="775" t="str">
        <f>Table_wabobpsvr_AzureCalc_AzureCalcRateCard[[#This Row],[ServiceName]]&amp;Table_wabobpsvr_AzureCalc_AzureCalcRateCard[[#This Row],[Price_Level]]&amp;Table_wabobpsvr_AzureCalc_AzureCalcRateCard[[#This Row],[Region]]</f>
        <v>CDN Data Transfer - Zone 2 - Tier 3A</v>
      </c>
      <c r="B18392" s="775"/>
      <c r="C18392" s="775" t="s">
        <v>764</v>
      </c>
      <c r="D18392" s="775" t="s">
        <v>174</v>
      </c>
      <c r="E18392" s="775">
        <v>0.13386000000000001</v>
      </c>
      <c r="F18392" s="775" t="s">
        <v>919</v>
      </c>
      <c r="G18392" s="775" t="s">
        <v>2283</v>
      </c>
      <c r="H18392" s="775" t="s">
        <v>2284</v>
      </c>
      <c r="I18392" s="775" t="s">
        <v>5920</v>
      </c>
    </row>
    <row r="18393" spans="1:9">
      <c r="A18393" s="775" t="str">
        <f>Table_wabobpsvr_AzureCalc_AzureCalcRateCard[[#This Row],[ServiceName]]&amp;Table_wabobpsvr_AzureCalc_AzureCalcRateCard[[#This Row],[Price_Level]]&amp;Table_wabobpsvr_AzureCalc_AzureCalcRateCard[[#This Row],[Region]]</f>
        <v>CDN Data Transfer - Zone 2 - Tier 3B</v>
      </c>
      <c r="B18393" s="775"/>
      <c r="C18393" s="775" t="s">
        <v>764</v>
      </c>
      <c r="D18393" s="775" t="s">
        <v>175</v>
      </c>
      <c r="E18393" s="775">
        <v>0.12972</v>
      </c>
      <c r="F18393" s="775" t="s">
        <v>919</v>
      </c>
      <c r="G18393" s="775" t="s">
        <v>2283</v>
      </c>
      <c r="H18393" s="775" t="s">
        <v>2284</v>
      </c>
      <c r="I18393" s="775" t="s">
        <v>5920</v>
      </c>
    </row>
    <row r="18394" spans="1:9">
      <c r="A18394" s="775" t="str">
        <f>Table_wabobpsvr_AzureCalc_AzureCalcRateCard[[#This Row],[ServiceName]]&amp;Table_wabobpsvr_AzureCalc_AzureCalcRateCard[[#This Row],[Price_Level]]&amp;Table_wabobpsvr_AzureCalc_AzureCalcRateCard[[#This Row],[Region]]</f>
        <v>CDN Data Transfer - Zone 2 - Tier 3C</v>
      </c>
      <c r="B18394" s="775"/>
      <c r="C18394" s="775" t="s">
        <v>764</v>
      </c>
      <c r="D18394" s="775" t="s">
        <v>177</v>
      </c>
      <c r="E18394" s="775">
        <v>0.12558</v>
      </c>
      <c r="F18394" s="775" t="s">
        <v>919</v>
      </c>
      <c r="G18394" s="775" t="s">
        <v>2283</v>
      </c>
      <c r="H18394" s="775" t="s">
        <v>2284</v>
      </c>
      <c r="I18394" s="775" t="s">
        <v>5920</v>
      </c>
    </row>
    <row r="18395" spans="1:9">
      <c r="A18395" s="775" t="str">
        <f>Table_wabobpsvr_AzureCalc_AzureCalcRateCard[[#This Row],[ServiceName]]&amp;Table_wabobpsvr_AzureCalc_AzureCalcRateCard[[#This Row],[Price_Level]]&amp;Table_wabobpsvr_AzureCalc_AzureCalcRateCard[[#This Row],[Region]]</f>
        <v>CDN Data Transfer - Zone 2 - Tier 3D</v>
      </c>
      <c r="B18395" s="775"/>
      <c r="C18395" s="775" t="s">
        <v>764</v>
      </c>
      <c r="D18395" s="775" t="s">
        <v>176</v>
      </c>
      <c r="E18395" s="775">
        <v>0.12144000000000001</v>
      </c>
      <c r="F18395" s="775" t="s">
        <v>919</v>
      </c>
      <c r="G18395" s="775" t="s">
        <v>2283</v>
      </c>
      <c r="H18395" s="775" t="s">
        <v>2284</v>
      </c>
      <c r="I18395" s="775" t="s">
        <v>5920</v>
      </c>
    </row>
    <row r="18396" spans="1:9">
      <c r="A18396" s="775" t="str">
        <f>Table_wabobpsvr_AzureCalc_AzureCalcRateCard[[#This Row],[ServiceName]]&amp;Table_wabobpsvr_AzureCalc_AzureCalcRateCard[[#This Row],[Price_Level]]&amp;Table_wabobpsvr_AzureCalc_AzureCalcRateCard[[#This Row],[Region]]</f>
        <v>CDN Data Transfer - Zone 2 - Tier 4MOSP</v>
      </c>
      <c r="B18396" s="775"/>
      <c r="C18396" s="775" t="s">
        <v>764</v>
      </c>
      <c r="D18396" s="775" t="s">
        <v>606</v>
      </c>
      <c r="E18396" s="775">
        <v>0.1</v>
      </c>
      <c r="F18396" s="775" t="s">
        <v>920</v>
      </c>
      <c r="G18396" s="775" t="s">
        <v>4235</v>
      </c>
      <c r="H18396" s="775" t="s">
        <v>4235</v>
      </c>
      <c r="I18396" s="775" t="s">
        <v>5920</v>
      </c>
    </row>
    <row r="18397" spans="1:9">
      <c r="A18397" s="775" t="str">
        <f>Table_wabobpsvr_AzureCalc_AzureCalcRateCard[[#This Row],[ServiceName]]&amp;Table_wabobpsvr_AzureCalc_AzureCalcRateCard[[#This Row],[Price_Level]]&amp;Table_wabobpsvr_AzureCalc_AzureCalcRateCard[[#This Row],[Region]]</f>
        <v>CDN Data Transfer - Zone 2 - Tier 4A</v>
      </c>
      <c r="B18397" s="775"/>
      <c r="C18397" s="775" t="s">
        <v>764</v>
      </c>
      <c r="D18397" s="775" t="s">
        <v>174</v>
      </c>
      <c r="E18397" s="775">
        <v>0.13386000000000001</v>
      </c>
      <c r="F18397" s="775" t="s">
        <v>920</v>
      </c>
      <c r="G18397" s="775" t="s">
        <v>2283</v>
      </c>
      <c r="H18397" s="775" t="s">
        <v>2284</v>
      </c>
      <c r="I18397" s="775" t="s">
        <v>5920</v>
      </c>
    </row>
    <row r="18398" spans="1:9">
      <c r="A18398" s="1039" t="str">
        <f>Table_wabobpsvr_AzureCalc_AzureCalcRateCard[[#This Row],[ServiceName]]&amp;Table_wabobpsvr_AzureCalc_AzureCalcRateCard[[#This Row],[Price_Level]]&amp;Table_wabobpsvr_AzureCalc_AzureCalcRateCard[[#This Row],[Region]]</f>
        <v>CDN Data Transfer - Zone 2 - Tier 4B</v>
      </c>
      <c r="B18398" s="1039"/>
      <c r="C18398" s="1039" t="s">
        <v>764</v>
      </c>
      <c r="D18398" s="1039" t="s">
        <v>175</v>
      </c>
      <c r="E18398" s="1039">
        <v>0.12972</v>
      </c>
      <c r="F18398" s="1039" t="s">
        <v>920</v>
      </c>
      <c r="G18398" s="775" t="s">
        <v>2283</v>
      </c>
      <c r="H18398" s="775" t="s">
        <v>2284</v>
      </c>
      <c r="I18398" s="775" t="s">
        <v>5920</v>
      </c>
    </row>
    <row r="18399" spans="1:9">
      <c r="A18399" s="775" t="str">
        <f>Table_wabobpsvr_AzureCalc_AzureCalcRateCard[[#This Row],[ServiceName]]&amp;Table_wabobpsvr_AzureCalc_AzureCalcRateCard[[#This Row],[Price_Level]]&amp;Table_wabobpsvr_AzureCalc_AzureCalcRateCard[[#This Row],[Region]]</f>
        <v>CDN Data Transfer - Zone 2 - Tier 4C</v>
      </c>
      <c r="B18399" s="775"/>
      <c r="C18399" s="775" t="s">
        <v>764</v>
      </c>
      <c r="D18399" s="775" t="s">
        <v>177</v>
      </c>
      <c r="E18399" s="775">
        <v>0.12558</v>
      </c>
      <c r="F18399" s="775" t="s">
        <v>920</v>
      </c>
      <c r="G18399" s="775" t="s">
        <v>2283</v>
      </c>
      <c r="H18399" s="775" t="s">
        <v>2284</v>
      </c>
      <c r="I18399" s="775" t="s">
        <v>5920</v>
      </c>
    </row>
    <row r="18400" spans="1:9">
      <c r="A18400" s="775" t="str">
        <f>Table_wabobpsvr_AzureCalc_AzureCalcRateCard[[#This Row],[ServiceName]]&amp;Table_wabobpsvr_AzureCalc_AzureCalcRateCard[[#This Row],[Price_Level]]&amp;Table_wabobpsvr_AzureCalc_AzureCalcRateCard[[#This Row],[Region]]</f>
        <v>CDN Data Transfer - Zone 2 - Tier 4D</v>
      </c>
      <c r="B18400" s="775"/>
      <c r="C18400" s="775" t="s">
        <v>764</v>
      </c>
      <c r="D18400" s="775" t="s">
        <v>176</v>
      </c>
      <c r="E18400" s="775">
        <v>0.12144000000000001</v>
      </c>
      <c r="F18400" s="775" t="s">
        <v>920</v>
      </c>
      <c r="G18400" s="775" t="s">
        <v>2283</v>
      </c>
      <c r="H18400" s="775" t="s">
        <v>2284</v>
      </c>
      <c r="I18400" s="775" t="s">
        <v>5920</v>
      </c>
    </row>
    <row r="18401" spans="1:9">
      <c r="A18401" s="775" t="str">
        <f>Table_wabobpsvr_AzureCalc_AzureCalcRateCard[[#This Row],[ServiceName]]&amp;Table_wabobpsvr_AzureCalc_AzureCalcRateCard[[#This Row],[Price_Level]]&amp;Table_wabobpsvr_AzureCalc_AzureCalcRateCard[[#This Row],[Region]]</f>
        <v>CDN Data Transfer - Zone 2 - Tier 5MOSP</v>
      </c>
      <c r="B18401" s="775"/>
      <c r="C18401" s="775" t="s">
        <v>764</v>
      </c>
      <c r="D18401" s="775" t="s">
        <v>606</v>
      </c>
      <c r="E18401" s="775">
        <v>0.08</v>
      </c>
      <c r="F18401" s="775" t="s">
        <v>921</v>
      </c>
      <c r="G18401" s="775" t="s">
        <v>4235</v>
      </c>
      <c r="H18401" s="775" t="s">
        <v>4235</v>
      </c>
      <c r="I18401" s="775" t="s">
        <v>5920</v>
      </c>
    </row>
    <row r="18402" spans="1:9">
      <c r="A18402" s="775" t="str">
        <f>Table_wabobpsvr_AzureCalc_AzureCalcRateCard[[#This Row],[ServiceName]]&amp;Table_wabobpsvr_AzureCalc_AzureCalcRateCard[[#This Row],[Price_Level]]&amp;Table_wabobpsvr_AzureCalc_AzureCalcRateCard[[#This Row],[Region]]</f>
        <v>CDN Data Transfer - Zone 2 - Tier 5A</v>
      </c>
      <c r="B18402" s="775"/>
      <c r="C18402" s="775" t="s">
        <v>764</v>
      </c>
      <c r="D18402" s="775" t="s">
        <v>174</v>
      </c>
      <c r="E18402" s="775">
        <v>0.13386000000000001</v>
      </c>
      <c r="F18402" s="775" t="s">
        <v>921</v>
      </c>
      <c r="G18402" s="775" t="s">
        <v>2283</v>
      </c>
      <c r="H18402" s="775" t="s">
        <v>2284</v>
      </c>
      <c r="I18402" s="775" t="s">
        <v>5920</v>
      </c>
    </row>
    <row r="18403" spans="1:9">
      <c r="A18403" s="775" t="str">
        <f>Table_wabobpsvr_AzureCalc_AzureCalcRateCard[[#This Row],[ServiceName]]&amp;Table_wabobpsvr_AzureCalc_AzureCalcRateCard[[#This Row],[Price_Level]]&amp;Table_wabobpsvr_AzureCalc_AzureCalcRateCard[[#This Row],[Region]]</f>
        <v>CDN Data Transfer - Zone 2 - Tier 5B</v>
      </c>
      <c r="B18403" s="775"/>
      <c r="C18403" s="775" t="s">
        <v>764</v>
      </c>
      <c r="D18403" s="775" t="s">
        <v>175</v>
      </c>
      <c r="E18403" s="775">
        <v>0.12972</v>
      </c>
      <c r="F18403" s="775" t="s">
        <v>921</v>
      </c>
      <c r="G18403" s="775" t="s">
        <v>2283</v>
      </c>
      <c r="H18403" s="775" t="s">
        <v>2284</v>
      </c>
      <c r="I18403" s="775" t="s">
        <v>5920</v>
      </c>
    </row>
    <row r="18404" spans="1:9">
      <c r="A18404" s="775" t="str">
        <f>Table_wabobpsvr_AzureCalc_AzureCalcRateCard[[#This Row],[ServiceName]]&amp;Table_wabobpsvr_AzureCalc_AzureCalcRateCard[[#This Row],[Price_Level]]&amp;Table_wabobpsvr_AzureCalc_AzureCalcRateCard[[#This Row],[Region]]</f>
        <v>CDN Data Transfer - Zone 2 - Tier 5C</v>
      </c>
      <c r="B18404" s="775"/>
      <c r="C18404" s="775" t="s">
        <v>764</v>
      </c>
      <c r="D18404" s="775" t="s">
        <v>177</v>
      </c>
      <c r="E18404" s="775">
        <v>0.12558</v>
      </c>
      <c r="F18404" s="775" t="s">
        <v>921</v>
      </c>
      <c r="G18404" s="775" t="s">
        <v>2283</v>
      </c>
      <c r="H18404" s="775" t="s">
        <v>2284</v>
      </c>
      <c r="I18404" s="775" t="s">
        <v>5920</v>
      </c>
    </row>
    <row r="18405" spans="1:9">
      <c r="A18405" s="775" t="str">
        <f>Table_wabobpsvr_AzureCalc_AzureCalcRateCard[[#This Row],[ServiceName]]&amp;Table_wabobpsvr_AzureCalc_AzureCalcRateCard[[#This Row],[Price_Level]]&amp;Table_wabobpsvr_AzureCalc_AzureCalcRateCard[[#This Row],[Region]]</f>
        <v>CDN Data Transfer - Zone 2 - Tier 5D</v>
      </c>
      <c r="B18405" s="775"/>
      <c r="C18405" s="775" t="s">
        <v>764</v>
      </c>
      <c r="D18405" s="775" t="s">
        <v>176</v>
      </c>
      <c r="E18405" s="775">
        <v>0.12144000000000001</v>
      </c>
      <c r="F18405" s="775" t="s">
        <v>921</v>
      </c>
      <c r="G18405" s="775" t="s">
        <v>2283</v>
      </c>
      <c r="H18405" s="775" t="s">
        <v>2284</v>
      </c>
      <c r="I18405" s="775" t="s">
        <v>5920</v>
      </c>
    </row>
    <row r="18406" spans="1:9">
      <c r="A18406" s="775" t="str">
        <f>Table_wabobpsvr_AzureCalc_AzureCalcRateCard[[#This Row],[ServiceName]]&amp;Table_wabobpsvr_AzureCalc_AzureCalcRateCard[[#This Row],[Price_Level]]&amp;Table_wabobpsvr_AzureCalc_AzureCalcRateCard[[#This Row],[Region]]</f>
        <v>CDN Data Transfer - Zone 2 - Tier 6MOSP</v>
      </c>
      <c r="B18406" s="775"/>
      <c r="C18406" s="775" t="s">
        <v>764</v>
      </c>
      <c r="D18406" s="775" t="s">
        <v>606</v>
      </c>
      <c r="E18406" s="775">
        <v>7.0000000000000007E-2</v>
      </c>
      <c r="F18406" s="775" t="s">
        <v>922</v>
      </c>
      <c r="G18406" s="775" t="s">
        <v>4235</v>
      </c>
      <c r="H18406" s="775" t="s">
        <v>4235</v>
      </c>
      <c r="I18406" s="775" t="s">
        <v>5920</v>
      </c>
    </row>
    <row r="18407" spans="1:9">
      <c r="A18407" s="775" t="str">
        <f>Table_wabobpsvr_AzureCalc_AzureCalcRateCard[[#This Row],[ServiceName]]&amp;Table_wabobpsvr_AzureCalc_AzureCalcRateCard[[#This Row],[Price_Level]]&amp;Table_wabobpsvr_AzureCalc_AzureCalcRateCard[[#This Row],[Region]]</f>
        <v>CDN Data Transfer - Zone 2 - Tier 6A</v>
      </c>
      <c r="B18407" s="775"/>
      <c r="C18407" s="775" t="s">
        <v>764</v>
      </c>
      <c r="D18407" s="775" t="s">
        <v>174</v>
      </c>
      <c r="E18407" s="775">
        <v>0.13386000000000001</v>
      </c>
      <c r="F18407" s="775" t="s">
        <v>922</v>
      </c>
      <c r="G18407" s="775" t="s">
        <v>2283</v>
      </c>
      <c r="H18407" s="775" t="s">
        <v>2284</v>
      </c>
      <c r="I18407" s="775" t="s">
        <v>5920</v>
      </c>
    </row>
    <row r="18408" spans="1:9">
      <c r="A18408" s="775" t="str">
        <f>Table_wabobpsvr_AzureCalc_AzureCalcRateCard[[#This Row],[ServiceName]]&amp;Table_wabobpsvr_AzureCalc_AzureCalcRateCard[[#This Row],[Price_Level]]&amp;Table_wabobpsvr_AzureCalc_AzureCalcRateCard[[#This Row],[Region]]</f>
        <v>CDN Data Transfer - Zone 2 - Tier 6B</v>
      </c>
      <c r="B18408" s="775"/>
      <c r="C18408" s="775" t="s">
        <v>764</v>
      </c>
      <c r="D18408" s="775" t="s">
        <v>175</v>
      </c>
      <c r="E18408" s="775">
        <v>0.12972</v>
      </c>
      <c r="F18408" s="775" t="s">
        <v>922</v>
      </c>
      <c r="G18408" s="775" t="s">
        <v>2283</v>
      </c>
      <c r="H18408" s="775" t="s">
        <v>2284</v>
      </c>
      <c r="I18408" s="775" t="s">
        <v>5920</v>
      </c>
    </row>
    <row r="18409" spans="1:9">
      <c r="A18409" s="775" t="str">
        <f>Table_wabobpsvr_AzureCalc_AzureCalcRateCard[[#This Row],[ServiceName]]&amp;Table_wabobpsvr_AzureCalc_AzureCalcRateCard[[#This Row],[Price_Level]]&amp;Table_wabobpsvr_AzureCalc_AzureCalcRateCard[[#This Row],[Region]]</f>
        <v>CDN Data Transfer - Zone 2 - Tier 6C</v>
      </c>
      <c r="B18409" s="775"/>
      <c r="C18409" s="775" t="s">
        <v>764</v>
      </c>
      <c r="D18409" s="775" t="s">
        <v>177</v>
      </c>
      <c r="E18409" s="775">
        <v>0.12558</v>
      </c>
      <c r="F18409" s="775" t="s">
        <v>922</v>
      </c>
      <c r="G18409" s="775" t="s">
        <v>2283</v>
      </c>
      <c r="H18409" s="775" t="s">
        <v>2284</v>
      </c>
      <c r="I18409" s="775" t="s">
        <v>5920</v>
      </c>
    </row>
    <row r="18410" spans="1:9">
      <c r="A18410" s="775" t="str">
        <f>Table_wabobpsvr_AzureCalc_AzureCalcRateCard[[#This Row],[ServiceName]]&amp;Table_wabobpsvr_AzureCalc_AzureCalcRateCard[[#This Row],[Price_Level]]&amp;Table_wabobpsvr_AzureCalc_AzureCalcRateCard[[#This Row],[Region]]</f>
        <v>CDN Data Transfer - Zone 2 - Tier 6D</v>
      </c>
      <c r="B18410" s="775"/>
      <c r="C18410" s="775" t="s">
        <v>764</v>
      </c>
      <c r="D18410" s="775" t="s">
        <v>176</v>
      </c>
      <c r="E18410" s="775">
        <v>0.12144000000000001</v>
      </c>
      <c r="F18410" s="775" t="s">
        <v>922</v>
      </c>
      <c r="G18410" s="775" t="s">
        <v>2283</v>
      </c>
      <c r="H18410" s="775" t="s">
        <v>2284</v>
      </c>
      <c r="I18410" s="775" t="s">
        <v>5920</v>
      </c>
    </row>
    <row r="18411" spans="1:9">
      <c r="A18411" s="775" t="str">
        <f>Table_wabobpsvr_AzureCalc_AzureCalcRateCard[[#This Row],[ServiceName]]&amp;Table_wabobpsvr_AzureCalc_AzureCalcRateCard[[#This Row],[Price_Level]]&amp;Table_wabobpsvr_AzureCalc_AzureCalcRateCard[[#This Row],[Region]]</f>
        <v>CDN Data Transfer - Zone 2 - Tier 7MOSP</v>
      </c>
      <c r="B18411" s="775"/>
      <c r="C18411" s="775" t="s">
        <v>764</v>
      </c>
      <c r="D18411" s="775" t="s">
        <v>606</v>
      </c>
      <c r="E18411" s="775">
        <v>7.0000000000000007E-2</v>
      </c>
      <c r="F18411" s="775" t="s">
        <v>923</v>
      </c>
      <c r="G18411" s="775" t="s">
        <v>4235</v>
      </c>
      <c r="H18411" s="775" t="s">
        <v>4235</v>
      </c>
      <c r="I18411" s="775" t="s">
        <v>5920</v>
      </c>
    </row>
    <row r="18412" spans="1:9">
      <c r="A18412" s="775" t="str">
        <f>Table_wabobpsvr_AzureCalc_AzureCalcRateCard[[#This Row],[ServiceName]]&amp;Table_wabobpsvr_AzureCalc_AzureCalcRateCard[[#This Row],[Price_Level]]&amp;Table_wabobpsvr_AzureCalc_AzureCalcRateCard[[#This Row],[Region]]</f>
        <v>CDN Data Transfer - Zone 2 - Tier 7A</v>
      </c>
      <c r="B18412" s="775"/>
      <c r="C18412" s="775" t="s">
        <v>764</v>
      </c>
      <c r="D18412" s="775" t="s">
        <v>174</v>
      </c>
      <c r="E18412" s="775">
        <v>0.13386000000000001</v>
      </c>
      <c r="F18412" s="775" t="s">
        <v>923</v>
      </c>
      <c r="G18412" s="775" t="s">
        <v>2283</v>
      </c>
      <c r="H18412" s="775" t="s">
        <v>2284</v>
      </c>
      <c r="I18412" s="775" t="s">
        <v>5920</v>
      </c>
    </row>
    <row r="18413" spans="1:9">
      <c r="A18413" s="775" t="str">
        <f>Table_wabobpsvr_AzureCalc_AzureCalcRateCard[[#This Row],[ServiceName]]&amp;Table_wabobpsvr_AzureCalc_AzureCalcRateCard[[#This Row],[Price_Level]]&amp;Table_wabobpsvr_AzureCalc_AzureCalcRateCard[[#This Row],[Region]]</f>
        <v>CDN Data Transfer - Zone 2 - Tier 7B</v>
      </c>
      <c r="B18413" s="775"/>
      <c r="C18413" s="775" t="s">
        <v>764</v>
      </c>
      <c r="D18413" s="775" t="s">
        <v>175</v>
      </c>
      <c r="E18413" s="775">
        <v>0.12972</v>
      </c>
      <c r="F18413" s="775" t="s">
        <v>923</v>
      </c>
      <c r="G18413" s="775" t="s">
        <v>2283</v>
      </c>
      <c r="H18413" s="775" t="s">
        <v>2284</v>
      </c>
      <c r="I18413" s="775" t="s">
        <v>5920</v>
      </c>
    </row>
    <row r="18414" spans="1:9">
      <c r="A18414" s="775" t="str">
        <f>Table_wabobpsvr_AzureCalc_AzureCalcRateCard[[#This Row],[ServiceName]]&amp;Table_wabobpsvr_AzureCalc_AzureCalcRateCard[[#This Row],[Price_Level]]&amp;Table_wabobpsvr_AzureCalc_AzureCalcRateCard[[#This Row],[Region]]</f>
        <v>CDN Data Transfer - Zone 2 - Tier 7C</v>
      </c>
      <c r="B18414" s="775"/>
      <c r="C18414" s="775" t="s">
        <v>764</v>
      </c>
      <c r="D18414" s="775" t="s">
        <v>177</v>
      </c>
      <c r="E18414" s="775">
        <v>0.12558</v>
      </c>
      <c r="F18414" s="775" t="s">
        <v>923</v>
      </c>
      <c r="G18414" s="775" t="s">
        <v>2283</v>
      </c>
      <c r="H18414" s="775" t="s">
        <v>2284</v>
      </c>
      <c r="I18414" s="775" t="s">
        <v>5920</v>
      </c>
    </row>
    <row r="18415" spans="1:9">
      <c r="A18415" s="775" t="str">
        <f>Table_wabobpsvr_AzureCalc_AzureCalcRateCard[[#This Row],[ServiceName]]&amp;Table_wabobpsvr_AzureCalc_AzureCalcRateCard[[#This Row],[Price_Level]]&amp;Table_wabobpsvr_AzureCalc_AzureCalcRateCard[[#This Row],[Region]]</f>
        <v>CDN Data Transfer - Zone 2 - Tier 7D</v>
      </c>
      <c r="B18415" s="775"/>
      <c r="C18415" s="775" t="s">
        <v>764</v>
      </c>
      <c r="D18415" s="775" t="s">
        <v>176</v>
      </c>
      <c r="E18415" s="775">
        <v>0.12144000000000001</v>
      </c>
      <c r="F18415" s="775" t="s">
        <v>923</v>
      </c>
      <c r="G18415" s="775" t="s">
        <v>2283</v>
      </c>
      <c r="H18415" s="775" t="s">
        <v>2284</v>
      </c>
      <c r="I18415" s="775" t="s">
        <v>5920</v>
      </c>
    </row>
    <row r="18416" spans="1:9">
      <c r="A18416" s="775" t="str">
        <f>Table_wabobpsvr_AzureCalc_AzureCalcRateCard[[#This Row],[ServiceName]]&amp;Table_wabobpsvr_AzureCalc_AzureCalcRateCard[[#This Row],[Price_Level]]&amp;Table_wabobpsvr_AzureCalc_AzureCalcRateCard[[#This Row],[Region]]</f>
        <v>Traffic Manager DNS Queries - Tier 2MOSP</v>
      </c>
      <c r="B18416" s="775"/>
      <c r="C18416" s="775" t="s">
        <v>764</v>
      </c>
      <c r="D18416" s="775" t="s">
        <v>606</v>
      </c>
      <c r="E18416" s="775">
        <v>0.38</v>
      </c>
      <c r="F18416" s="775" t="s">
        <v>924</v>
      </c>
      <c r="G18416" s="775" t="s">
        <v>4235</v>
      </c>
      <c r="H18416" s="775" t="s">
        <v>4235</v>
      </c>
      <c r="I18416" s="775" t="s">
        <v>4907</v>
      </c>
    </row>
    <row r="18417" spans="1:9">
      <c r="A18417" s="775" t="str">
        <f>Table_wabobpsvr_AzureCalc_AzureCalcRateCard[[#This Row],[ServiceName]]&amp;Table_wabobpsvr_AzureCalc_AzureCalcRateCard[[#This Row],[Price_Level]]&amp;Table_wabobpsvr_AzureCalc_AzureCalcRateCard[[#This Row],[Region]]</f>
        <v>Traffic Manager DNS Queries - Tier 2A</v>
      </c>
      <c r="B18417" s="775"/>
      <c r="C18417" s="775" t="s">
        <v>764</v>
      </c>
      <c r="D18417" s="775" t="s">
        <v>174</v>
      </c>
      <c r="E18417" s="775">
        <v>0.36859999999999998</v>
      </c>
      <c r="F18417" s="775" t="s">
        <v>924</v>
      </c>
      <c r="G18417" s="775" t="s">
        <v>2285</v>
      </c>
      <c r="H18417" s="775" t="s">
        <v>2286</v>
      </c>
      <c r="I18417" s="775" t="s">
        <v>4907</v>
      </c>
    </row>
    <row r="18418" spans="1:9">
      <c r="A18418" s="775" t="str">
        <f>Table_wabobpsvr_AzureCalc_AzureCalcRateCard[[#This Row],[ServiceName]]&amp;Table_wabobpsvr_AzureCalc_AzureCalcRateCard[[#This Row],[Price_Level]]&amp;Table_wabobpsvr_AzureCalc_AzureCalcRateCard[[#This Row],[Region]]</f>
        <v>Traffic Manager DNS Queries - Tier 2B</v>
      </c>
      <c r="B18418" s="775"/>
      <c r="C18418" s="775" t="s">
        <v>764</v>
      </c>
      <c r="D18418" s="775" t="s">
        <v>175</v>
      </c>
      <c r="E18418" s="775">
        <v>0.35720000000000002</v>
      </c>
      <c r="F18418" s="775" t="s">
        <v>924</v>
      </c>
      <c r="G18418" s="775" t="s">
        <v>2285</v>
      </c>
      <c r="H18418" s="775" t="s">
        <v>2286</v>
      </c>
      <c r="I18418" s="775" t="s">
        <v>4907</v>
      </c>
    </row>
    <row r="18419" spans="1:9">
      <c r="A18419" s="775" t="str">
        <f>Table_wabobpsvr_AzureCalc_AzureCalcRateCard[[#This Row],[ServiceName]]&amp;Table_wabobpsvr_AzureCalc_AzureCalcRateCard[[#This Row],[Price_Level]]&amp;Table_wabobpsvr_AzureCalc_AzureCalcRateCard[[#This Row],[Region]]</f>
        <v>Traffic Manager DNS Queries - Tier 2C</v>
      </c>
      <c r="B18419" s="775"/>
      <c r="C18419" s="775" t="s">
        <v>764</v>
      </c>
      <c r="D18419" s="775" t="s">
        <v>177</v>
      </c>
      <c r="E18419" s="775">
        <v>0.3458</v>
      </c>
      <c r="F18419" s="775" t="s">
        <v>924</v>
      </c>
      <c r="G18419" s="775" t="s">
        <v>2285</v>
      </c>
      <c r="H18419" s="775" t="s">
        <v>2286</v>
      </c>
      <c r="I18419" s="775" t="s">
        <v>4907</v>
      </c>
    </row>
    <row r="18420" spans="1:9">
      <c r="A18420" s="775" t="str">
        <f>Table_wabobpsvr_AzureCalc_AzureCalcRateCard[[#This Row],[ServiceName]]&amp;Table_wabobpsvr_AzureCalc_AzureCalcRateCard[[#This Row],[Price_Level]]&amp;Table_wabobpsvr_AzureCalc_AzureCalcRateCard[[#This Row],[Region]]</f>
        <v>Traffic Manager DNS Queries - Tier 2D</v>
      </c>
      <c r="B18420" s="775"/>
      <c r="C18420" s="775" t="s">
        <v>764</v>
      </c>
      <c r="D18420" s="775" t="s">
        <v>176</v>
      </c>
      <c r="E18420" s="775">
        <v>0.33439999999999998</v>
      </c>
      <c r="F18420" s="775" t="s">
        <v>924</v>
      </c>
      <c r="G18420" s="775" t="s">
        <v>2285</v>
      </c>
      <c r="H18420" s="775" t="s">
        <v>2286</v>
      </c>
      <c r="I18420" s="775" t="s">
        <v>4907</v>
      </c>
    </row>
    <row r="18421" spans="1:9">
      <c r="A18421" s="775" t="str">
        <f>Table_wabobpsvr_AzureCalc_AzureCalcRateCard[[#This Row],[ServiceName]]&amp;Table_wabobpsvr_AzureCalc_AzureCalcRateCard[[#This Row],[Price_Level]]&amp;Table_wabobpsvr_AzureCalc_AzureCalcRateCard[[#This Row],[Region]]</f>
        <v>Standard_G5 VM (Non-Windows)A2</v>
      </c>
      <c r="B18421" s="775">
        <v>2</v>
      </c>
      <c r="C18421" s="775" t="s">
        <v>87</v>
      </c>
      <c r="D18421" s="775" t="s">
        <v>174</v>
      </c>
      <c r="E18421" s="775">
        <v>7.59</v>
      </c>
      <c r="F18421" s="775" t="s">
        <v>3054</v>
      </c>
      <c r="G18421" s="775" t="s">
        <v>3551</v>
      </c>
      <c r="H18421" s="775" t="s">
        <v>3552</v>
      </c>
      <c r="I18421" s="775" t="s">
        <v>5919</v>
      </c>
    </row>
    <row r="18422" spans="1:9">
      <c r="A18422" s="775" t="str">
        <f>Table_wabobpsvr_AzureCalc_AzureCalcRateCard[[#This Row],[ServiceName]]&amp;Table_wabobpsvr_AzureCalc_AzureCalcRateCard[[#This Row],[Price_Level]]&amp;Table_wabobpsvr_AzureCalc_AzureCalcRateCard[[#This Row],[Region]]</f>
        <v>A1 HDInsightMOSP11</v>
      </c>
      <c r="B18422" s="775">
        <v>11</v>
      </c>
      <c r="C18422" s="775" t="s">
        <v>87</v>
      </c>
      <c r="D18422" s="775" t="s">
        <v>606</v>
      </c>
      <c r="E18422" s="775">
        <v>9.5000000000000001E-2</v>
      </c>
      <c r="F18422" s="775" t="s">
        <v>3375</v>
      </c>
      <c r="G18422" s="775" t="s">
        <v>4235</v>
      </c>
      <c r="H18422" s="775" t="s">
        <v>4235</v>
      </c>
      <c r="I18422" s="775" t="s">
        <v>5921</v>
      </c>
    </row>
    <row r="18423" spans="1:9">
      <c r="A18423" s="775" t="str">
        <f>Table_wabobpsvr_AzureCalc_AzureCalcRateCard[[#This Row],[ServiceName]]&amp;Table_wabobpsvr_AzureCalc_AzureCalcRateCard[[#This Row],[Price_Level]]&amp;Table_wabobpsvr_AzureCalc_AzureCalcRateCard[[#This Row],[Region]]</f>
        <v>SQL DB Standard S0 Database HoursMOSP16</v>
      </c>
      <c r="B18423" s="775">
        <v>16</v>
      </c>
      <c r="C18423" s="775" t="s">
        <v>87</v>
      </c>
      <c r="D18423" s="775" t="s">
        <v>606</v>
      </c>
      <c r="E18423" s="775">
        <v>2.29E-2</v>
      </c>
      <c r="F18423" s="775" t="s">
        <v>1046</v>
      </c>
      <c r="G18423" s="775" t="s">
        <v>4235</v>
      </c>
      <c r="H18423" s="775" t="s">
        <v>4235</v>
      </c>
      <c r="I18423" s="775" t="s">
        <v>4235</v>
      </c>
    </row>
    <row r="18424" spans="1:9">
      <c r="A18424" s="775" t="str">
        <f>Table_wabobpsvr_AzureCalc_AzureCalcRateCard[[#This Row],[ServiceName]]&amp;Table_wabobpsvr_AzureCalc_AzureCalcRateCard[[#This Row],[Price_Level]]&amp;Table_wabobpsvr_AzureCalc_AzureCalcRateCard[[#This Row],[Region]]</f>
        <v>Standard_G5 VM (Non-Windows)B2</v>
      </c>
      <c r="B18424" s="775">
        <v>2</v>
      </c>
      <c r="C18424" s="775" t="s">
        <v>87</v>
      </c>
      <c r="D18424" s="775" t="s">
        <v>175</v>
      </c>
      <c r="E18424" s="775">
        <v>7.35</v>
      </c>
      <c r="F18424" s="775" t="s">
        <v>3054</v>
      </c>
      <c r="G18424" s="775" t="s">
        <v>3551</v>
      </c>
      <c r="H18424" s="775" t="s">
        <v>3552</v>
      </c>
      <c r="I18424" s="775" t="s">
        <v>5919</v>
      </c>
    </row>
    <row r="18425" spans="1:9">
      <c r="A18425" s="775" t="str">
        <f>Table_wabobpsvr_AzureCalc_AzureCalcRateCard[[#This Row],[ServiceName]]&amp;Table_wabobpsvr_AzureCalc_AzureCalcRateCard[[#This Row],[Price_Level]]&amp;Table_wabobpsvr_AzureCalc_AzureCalcRateCard[[#This Row],[Region]]</f>
        <v>Standard_G5 VM (Non-Windows)C2</v>
      </c>
      <c r="B18425" s="775">
        <v>2</v>
      </c>
      <c r="C18425" s="775" t="s">
        <v>87</v>
      </c>
      <c r="D18425" s="775" t="s">
        <v>177</v>
      </c>
      <c r="E18425" s="775">
        <v>7.12</v>
      </c>
      <c r="F18425" s="775" t="s">
        <v>3054</v>
      </c>
      <c r="G18425" s="775" t="s">
        <v>3551</v>
      </c>
      <c r="H18425" s="775" t="s">
        <v>3552</v>
      </c>
      <c r="I18425" s="775" t="s">
        <v>5919</v>
      </c>
    </row>
    <row r="18426" spans="1:9">
      <c r="A18426" s="775" t="str">
        <f>Table_wabobpsvr_AzureCalc_AzureCalcRateCard[[#This Row],[ServiceName]]&amp;Table_wabobpsvr_AzureCalc_AzureCalcRateCard[[#This Row],[Price_Level]]&amp;Table_wabobpsvr_AzureCalc_AzureCalcRateCard[[#This Row],[Region]]</f>
        <v>Standard_G5 VM (Non-Windows)D2</v>
      </c>
      <c r="B18426" s="775">
        <v>2</v>
      </c>
      <c r="C18426" s="775" t="s">
        <v>87</v>
      </c>
      <c r="D18426" s="775" t="s">
        <v>176</v>
      </c>
      <c r="E18426" s="775">
        <v>6.88</v>
      </c>
      <c r="F18426" s="775" t="s">
        <v>3054</v>
      </c>
      <c r="G18426" s="775" t="s">
        <v>3551</v>
      </c>
      <c r="H18426" s="775" t="s">
        <v>3552</v>
      </c>
      <c r="I18426" s="775" t="s">
        <v>5919</v>
      </c>
    </row>
    <row r="18427" spans="1:9">
      <c r="A18427" s="775" t="str">
        <f>Table_wabobpsvr_AzureCalc_AzureCalcRateCard[[#This Row],[ServiceName]]&amp;Table_wabobpsvr_AzureCalc_AzureCalcRateCard[[#This Row],[Price_Level]]&amp;Table_wabobpsvr_AzureCalc_AzureCalcRateCard[[#This Row],[Region]]</f>
        <v>Standard_G5 VM (Windows)MOSP2</v>
      </c>
      <c r="B18427" s="775">
        <v>2</v>
      </c>
      <c r="C18427" s="775" t="s">
        <v>87</v>
      </c>
      <c r="D18427" s="775" t="s">
        <v>606</v>
      </c>
      <c r="E18427" s="775">
        <v>8.7799999999999994</v>
      </c>
      <c r="F18427" s="775" t="s">
        <v>3075</v>
      </c>
      <c r="G18427" s="775" t="s">
        <v>4235</v>
      </c>
      <c r="H18427" s="775" t="s">
        <v>4235</v>
      </c>
      <c r="I18427" s="775" t="s">
        <v>5511</v>
      </c>
    </row>
    <row r="18428" spans="1:9">
      <c r="A18428" s="775" t="str">
        <f>Table_wabobpsvr_AzureCalc_AzureCalcRateCard[[#This Row],[ServiceName]]&amp;Table_wabobpsvr_AzureCalc_AzureCalcRateCard[[#This Row],[Price_Level]]&amp;Table_wabobpsvr_AzureCalc_AzureCalcRateCard[[#This Row],[Region]]</f>
        <v>A0 Cloud ServicesMOSP2</v>
      </c>
      <c r="B18428" s="775">
        <v>2</v>
      </c>
      <c r="C18428" s="775" t="s">
        <v>680</v>
      </c>
      <c r="D18428" s="775" t="s">
        <v>606</v>
      </c>
      <c r="E18428" s="775">
        <v>0.02</v>
      </c>
      <c r="F18428" s="775" t="s">
        <v>699</v>
      </c>
      <c r="G18428" s="775" t="s">
        <v>4235</v>
      </c>
      <c r="H18428" s="775" t="s">
        <v>4235</v>
      </c>
      <c r="I18428" s="775" t="s">
        <v>5922</v>
      </c>
    </row>
    <row r="18429" spans="1:9">
      <c r="A18429" s="775" t="str">
        <f>Table_wabobpsvr_AzureCalc_AzureCalcRateCard[[#This Row],[ServiceName]]&amp;Table_wabobpsvr_AzureCalc_AzureCalcRateCard[[#This Row],[Price_Level]]&amp;Table_wabobpsvr_AzureCalc_AzureCalcRateCard[[#This Row],[Region]]</f>
        <v>A0 Cloud ServicesA2</v>
      </c>
      <c r="B18429" s="775">
        <v>2</v>
      </c>
      <c r="C18429" s="775" t="s">
        <v>680</v>
      </c>
      <c r="D18429" s="775" t="s">
        <v>174</v>
      </c>
      <c r="E18429" s="775">
        <v>1.46E-2</v>
      </c>
      <c r="F18429" s="775" t="s">
        <v>699</v>
      </c>
      <c r="G18429" s="775" t="s">
        <v>2287</v>
      </c>
      <c r="H18429" s="775" t="s">
        <v>2288</v>
      </c>
      <c r="I18429" s="775" t="s">
        <v>5922</v>
      </c>
    </row>
    <row r="18430" spans="1:9">
      <c r="A18430" s="775" t="str">
        <f>Table_wabobpsvr_AzureCalc_AzureCalcRateCard[[#This Row],[ServiceName]]&amp;Table_wabobpsvr_AzureCalc_AzureCalcRateCard[[#This Row],[Price_Level]]&amp;Table_wabobpsvr_AzureCalc_AzureCalcRateCard[[#This Row],[Region]]</f>
        <v>A0 Cloud ServicesB2</v>
      </c>
      <c r="B18430" s="775">
        <v>2</v>
      </c>
      <c r="C18430" s="775" t="s">
        <v>680</v>
      </c>
      <c r="D18430" s="775" t="s">
        <v>175</v>
      </c>
      <c r="E18430" s="775">
        <v>1.4E-2</v>
      </c>
      <c r="F18430" s="775" t="s">
        <v>699</v>
      </c>
      <c r="G18430" s="775" t="s">
        <v>2287</v>
      </c>
      <c r="H18430" s="775" t="s">
        <v>2288</v>
      </c>
      <c r="I18430" s="775" t="s">
        <v>5922</v>
      </c>
    </row>
    <row r="18431" spans="1:9">
      <c r="A18431" s="1039" t="str">
        <f>Table_wabobpsvr_AzureCalc_AzureCalcRateCard[[#This Row],[ServiceName]]&amp;Table_wabobpsvr_AzureCalc_AzureCalcRateCard[[#This Row],[Price_Level]]&amp;Table_wabobpsvr_AzureCalc_AzureCalcRateCard[[#This Row],[Region]]</f>
        <v>A0 Cloud ServicesC2</v>
      </c>
      <c r="B18431" s="1039">
        <v>2</v>
      </c>
      <c r="C18431" s="1039" t="s">
        <v>680</v>
      </c>
      <c r="D18431" s="1039" t="s">
        <v>177</v>
      </c>
      <c r="E18431" s="1039">
        <v>1.34E-2</v>
      </c>
      <c r="F18431" s="1039" t="s">
        <v>699</v>
      </c>
      <c r="G18431" s="775" t="s">
        <v>2287</v>
      </c>
      <c r="H18431" s="775" t="s">
        <v>2288</v>
      </c>
      <c r="I18431" s="775" t="s">
        <v>5922</v>
      </c>
    </row>
    <row r="18432" spans="1:9">
      <c r="A18432" s="1039" t="str">
        <f>Table_wabobpsvr_AzureCalc_AzureCalcRateCard[[#This Row],[ServiceName]]&amp;Table_wabobpsvr_AzureCalc_AzureCalcRateCard[[#This Row],[Price_Level]]&amp;Table_wabobpsvr_AzureCalc_AzureCalcRateCard[[#This Row],[Region]]</f>
        <v>A0 Cloud ServicesD2</v>
      </c>
      <c r="B18432" s="1039">
        <v>2</v>
      </c>
      <c r="C18432" s="1039" t="s">
        <v>680</v>
      </c>
      <c r="D18432" s="1039" t="s">
        <v>176</v>
      </c>
      <c r="E18432" s="1039">
        <v>1.2800000000000001E-2</v>
      </c>
      <c r="F18432" s="1039" t="s">
        <v>699</v>
      </c>
      <c r="G18432" s="775" t="s">
        <v>2287</v>
      </c>
      <c r="H18432" s="775" t="s">
        <v>2288</v>
      </c>
      <c r="I18432" s="775" t="s">
        <v>5922</v>
      </c>
    </row>
    <row r="18433" spans="1:9">
      <c r="A18433" s="1039" t="str">
        <f>Table_wabobpsvr_AzureCalc_AzureCalcRateCard[[#This Row],[ServiceName]]&amp;Table_wabobpsvr_AzureCalc_AzureCalcRateCard[[#This Row],[Price_Level]]&amp;Table_wabobpsvr_AzureCalc_AzureCalcRateCard[[#This Row],[Region]]</f>
        <v>A1 Cloud ServicesMOSP2</v>
      </c>
      <c r="B18433" s="1039">
        <v>2</v>
      </c>
      <c r="C18433" s="1039" t="s">
        <v>680</v>
      </c>
      <c r="D18433" s="1039" t="s">
        <v>606</v>
      </c>
      <c r="E18433" s="1039">
        <v>0.08</v>
      </c>
      <c r="F18433" s="1039" t="s">
        <v>681</v>
      </c>
      <c r="G18433" s="775" t="s">
        <v>4235</v>
      </c>
      <c r="H18433" s="775" t="s">
        <v>4235</v>
      </c>
      <c r="I18433" s="775" t="s">
        <v>5923</v>
      </c>
    </row>
    <row r="18434" spans="1:9">
      <c r="A18434" s="775" t="str">
        <f>Table_wabobpsvr_AzureCalc_AzureCalcRateCard[[#This Row],[ServiceName]]&amp;Table_wabobpsvr_AzureCalc_AzureCalcRateCard[[#This Row],[Price_Level]]&amp;Table_wabobpsvr_AzureCalc_AzureCalcRateCard[[#This Row],[Region]]</f>
        <v>A1 Cloud ServicesA2</v>
      </c>
      <c r="B18434" s="775">
        <v>2</v>
      </c>
      <c r="C18434" s="775" t="s">
        <v>680</v>
      </c>
      <c r="D18434" s="775" t="s">
        <v>174</v>
      </c>
      <c r="E18434" s="775">
        <v>5.8400000000000001E-2</v>
      </c>
      <c r="F18434" s="775" t="s">
        <v>681</v>
      </c>
      <c r="G18434" s="775" t="s">
        <v>2289</v>
      </c>
      <c r="H18434" s="775" t="s">
        <v>2290</v>
      </c>
      <c r="I18434" s="775" t="s">
        <v>5923</v>
      </c>
    </row>
    <row r="18435" spans="1:9">
      <c r="A18435" s="775" t="str">
        <f>Table_wabobpsvr_AzureCalc_AzureCalcRateCard[[#This Row],[ServiceName]]&amp;Table_wabobpsvr_AzureCalc_AzureCalcRateCard[[#This Row],[Price_Level]]&amp;Table_wabobpsvr_AzureCalc_AzureCalcRateCard[[#This Row],[Region]]</f>
        <v>A1 Cloud ServicesB2</v>
      </c>
      <c r="B18435" s="775">
        <v>2</v>
      </c>
      <c r="C18435" s="775" t="s">
        <v>680</v>
      </c>
      <c r="D18435" s="775" t="s">
        <v>175</v>
      </c>
      <c r="E18435" s="775">
        <v>5.6000000000000001E-2</v>
      </c>
      <c r="F18435" s="775" t="s">
        <v>681</v>
      </c>
      <c r="G18435" s="775" t="s">
        <v>2289</v>
      </c>
      <c r="H18435" s="775" t="s">
        <v>2290</v>
      </c>
      <c r="I18435" s="775" t="s">
        <v>5923</v>
      </c>
    </row>
    <row r="18436" spans="1:9">
      <c r="A18436" s="775" t="str">
        <f>Table_wabobpsvr_AzureCalc_AzureCalcRateCard[[#This Row],[ServiceName]]&amp;Table_wabobpsvr_AzureCalc_AzureCalcRateCard[[#This Row],[Price_Level]]&amp;Table_wabobpsvr_AzureCalc_AzureCalcRateCard[[#This Row],[Region]]</f>
        <v>A1 Cloud ServicesC2</v>
      </c>
      <c r="B18436" s="775">
        <v>2</v>
      </c>
      <c r="C18436" s="775" t="s">
        <v>680</v>
      </c>
      <c r="D18436" s="775" t="s">
        <v>177</v>
      </c>
      <c r="E18436" s="775">
        <v>5.3600000000000002E-2</v>
      </c>
      <c r="F18436" s="775" t="s">
        <v>681</v>
      </c>
      <c r="G18436" s="775" t="s">
        <v>2289</v>
      </c>
      <c r="H18436" s="775" t="s">
        <v>2290</v>
      </c>
      <c r="I18436" s="775" t="s">
        <v>5923</v>
      </c>
    </row>
    <row r="18437" spans="1:9">
      <c r="A18437" s="775" t="str">
        <f>Table_wabobpsvr_AzureCalc_AzureCalcRateCard[[#This Row],[ServiceName]]&amp;Table_wabobpsvr_AzureCalc_AzureCalcRateCard[[#This Row],[Price_Level]]&amp;Table_wabobpsvr_AzureCalc_AzureCalcRateCard[[#This Row],[Region]]</f>
        <v>A1 Cloud ServicesD2</v>
      </c>
      <c r="B18437" s="775">
        <v>2</v>
      </c>
      <c r="C18437" s="775" t="s">
        <v>680</v>
      </c>
      <c r="D18437" s="775" t="s">
        <v>176</v>
      </c>
      <c r="E18437" s="775">
        <v>5.1200000000000002E-2</v>
      </c>
      <c r="F18437" s="775" t="s">
        <v>681</v>
      </c>
      <c r="G18437" s="775" t="s">
        <v>2289</v>
      </c>
      <c r="H18437" s="775" t="s">
        <v>2290</v>
      </c>
      <c r="I18437" s="775" t="s">
        <v>5923</v>
      </c>
    </row>
    <row r="18438" spans="1:9">
      <c r="A18438" s="775" t="str">
        <f>Table_wabobpsvr_AzureCalc_AzureCalcRateCard[[#This Row],[ServiceName]]&amp;Table_wabobpsvr_AzureCalc_AzureCalcRateCard[[#This Row],[Price_Level]]&amp;Table_wabobpsvr_AzureCalc_AzureCalcRateCard[[#This Row],[Region]]</f>
        <v>A5 Cloud ServicesMOSP2</v>
      </c>
      <c r="B18438" s="775">
        <v>2</v>
      </c>
      <c r="C18438" s="775" t="s">
        <v>680</v>
      </c>
      <c r="D18438" s="775" t="s">
        <v>606</v>
      </c>
      <c r="E18438" s="775">
        <v>0.35</v>
      </c>
      <c r="F18438" s="775" t="s">
        <v>688</v>
      </c>
      <c r="G18438" s="775" t="s">
        <v>4235</v>
      </c>
      <c r="H18438" s="775" t="s">
        <v>4235</v>
      </c>
      <c r="I18438" s="775" t="s">
        <v>5924</v>
      </c>
    </row>
    <row r="18439" spans="1:9">
      <c r="A18439" s="775" t="str">
        <f>Table_wabobpsvr_AzureCalc_AzureCalcRateCard[[#This Row],[ServiceName]]&amp;Table_wabobpsvr_AzureCalc_AzureCalcRateCard[[#This Row],[Price_Level]]&amp;Table_wabobpsvr_AzureCalc_AzureCalcRateCard[[#This Row],[Region]]</f>
        <v>A5 Cloud ServicesA2</v>
      </c>
      <c r="B18439" s="775">
        <v>2</v>
      </c>
      <c r="C18439" s="775" t="s">
        <v>680</v>
      </c>
      <c r="D18439" s="775" t="s">
        <v>174</v>
      </c>
      <c r="E18439" s="775">
        <v>0.2555</v>
      </c>
      <c r="F18439" s="775" t="s">
        <v>688</v>
      </c>
      <c r="G18439" s="775" t="s">
        <v>2291</v>
      </c>
      <c r="H18439" s="775" t="s">
        <v>2292</v>
      </c>
      <c r="I18439" s="775" t="s">
        <v>5924</v>
      </c>
    </row>
    <row r="18440" spans="1:9">
      <c r="A18440" s="775" t="str">
        <f>Table_wabobpsvr_AzureCalc_AzureCalcRateCard[[#This Row],[ServiceName]]&amp;Table_wabobpsvr_AzureCalc_AzureCalcRateCard[[#This Row],[Price_Level]]&amp;Table_wabobpsvr_AzureCalc_AzureCalcRateCard[[#This Row],[Region]]</f>
        <v>A5 Cloud ServicesB2</v>
      </c>
      <c r="B18440" s="775">
        <v>2</v>
      </c>
      <c r="C18440" s="775" t="s">
        <v>680</v>
      </c>
      <c r="D18440" s="775" t="s">
        <v>175</v>
      </c>
      <c r="E18440" s="775">
        <v>0.245</v>
      </c>
      <c r="F18440" s="775" t="s">
        <v>688</v>
      </c>
      <c r="G18440" s="775" t="s">
        <v>2291</v>
      </c>
      <c r="H18440" s="775" t="s">
        <v>2292</v>
      </c>
      <c r="I18440" s="775" t="s">
        <v>5924</v>
      </c>
    </row>
    <row r="18441" spans="1:9">
      <c r="A18441" s="775" t="str">
        <f>Table_wabobpsvr_AzureCalc_AzureCalcRateCard[[#This Row],[ServiceName]]&amp;Table_wabobpsvr_AzureCalc_AzureCalcRateCard[[#This Row],[Price_Level]]&amp;Table_wabobpsvr_AzureCalc_AzureCalcRateCard[[#This Row],[Region]]</f>
        <v>A5 Cloud ServicesC2</v>
      </c>
      <c r="B18441" s="775">
        <v>2</v>
      </c>
      <c r="C18441" s="775" t="s">
        <v>680</v>
      </c>
      <c r="D18441" s="775" t="s">
        <v>177</v>
      </c>
      <c r="E18441" s="775">
        <v>0.23449999999999999</v>
      </c>
      <c r="F18441" s="775" t="s">
        <v>688</v>
      </c>
      <c r="G18441" s="775" t="s">
        <v>2291</v>
      </c>
      <c r="H18441" s="775" t="s">
        <v>2292</v>
      </c>
      <c r="I18441" s="775" t="s">
        <v>5924</v>
      </c>
    </row>
    <row r="18442" spans="1:9">
      <c r="A18442" s="775" t="str">
        <f>Table_wabobpsvr_AzureCalc_AzureCalcRateCard[[#This Row],[ServiceName]]&amp;Table_wabobpsvr_AzureCalc_AzureCalcRateCard[[#This Row],[Price_Level]]&amp;Table_wabobpsvr_AzureCalc_AzureCalcRateCard[[#This Row],[Region]]</f>
        <v>A5 Cloud ServicesD2</v>
      </c>
      <c r="B18442" s="775">
        <v>2</v>
      </c>
      <c r="C18442" s="775" t="s">
        <v>680</v>
      </c>
      <c r="D18442" s="775" t="s">
        <v>176</v>
      </c>
      <c r="E18442" s="775">
        <v>0.224</v>
      </c>
      <c r="F18442" s="775" t="s">
        <v>688</v>
      </c>
      <c r="G18442" s="775" t="s">
        <v>2291</v>
      </c>
      <c r="H18442" s="775" t="s">
        <v>2292</v>
      </c>
      <c r="I18442" s="775" t="s">
        <v>5924</v>
      </c>
    </row>
    <row r="18443" spans="1:9">
      <c r="A18443" s="775" t="str">
        <f>Table_wabobpsvr_AzureCalc_AzureCalcRateCard[[#This Row],[ServiceName]]&amp;Table_wabobpsvr_AzureCalc_AzureCalcRateCard[[#This Row],[Price_Level]]&amp;Table_wabobpsvr_AzureCalc_AzureCalcRateCard[[#This Row],[Region]]</f>
        <v>A6 Cloud ServicesMOSP2</v>
      </c>
      <c r="B18443" s="775">
        <v>2</v>
      </c>
      <c r="C18443" s="775" t="s">
        <v>680</v>
      </c>
      <c r="D18443" s="775" t="s">
        <v>606</v>
      </c>
      <c r="E18443" s="775">
        <v>0.71</v>
      </c>
      <c r="F18443" s="775" t="s">
        <v>683</v>
      </c>
      <c r="G18443" s="775" t="s">
        <v>4235</v>
      </c>
      <c r="H18443" s="775" t="s">
        <v>4235</v>
      </c>
      <c r="I18443" s="775" t="s">
        <v>5925</v>
      </c>
    </row>
    <row r="18444" spans="1:9">
      <c r="A18444" s="775" t="str">
        <f>Table_wabobpsvr_AzureCalc_AzureCalcRateCard[[#This Row],[ServiceName]]&amp;Table_wabobpsvr_AzureCalc_AzureCalcRateCard[[#This Row],[Price_Level]]&amp;Table_wabobpsvr_AzureCalc_AzureCalcRateCard[[#This Row],[Region]]</f>
        <v>A6 Cloud ServicesA2</v>
      </c>
      <c r="B18444" s="775">
        <v>2</v>
      </c>
      <c r="C18444" s="775" t="s">
        <v>680</v>
      </c>
      <c r="D18444" s="775" t="s">
        <v>174</v>
      </c>
      <c r="E18444" s="775">
        <v>0.51829999999999998</v>
      </c>
      <c r="F18444" s="775" t="s">
        <v>683</v>
      </c>
      <c r="G18444" s="775" t="s">
        <v>2293</v>
      </c>
      <c r="H18444" s="775" t="s">
        <v>2294</v>
      </c>
      <c r="I18444" s="775" t="s">
        <v>5925</v>
      </c>
    </row>
    <row r="18445" spans="1:9">
      <c r="A18445" s="775" t="str">
        <f>Table_wabobpsvr_AzureCalc_AzureCalcRateCard[[#This Row],[ServiceName]]&amp;Table_wabobpsvr_AzureCalc_AzureCalcRateCard[[#This Row],[Price_Level]]&amp;Table_wabobpsvr_AzureCalc_AzureCalcRateCard[[#This Row],[Region]]</f>
        <v>A6 Cloud ServicesB2</v>
      </c>
      <c r="B18445" s="775">
        <v>2</v>
      </c>
      <c r="C18445" s="775" t="s">
        <v>680</v>
      </c>
      <c r="D18445" s="775" t="s">
        <v>175</v>
      </c>
      <c r="E18445" s="775">
        <v>0.497</v>
      </c>
      <c r="F18445" s="775" t="s">
        <v>683</v>
      </c>
      <c r="G18445" s="775" t="s">
        <v>2293</v>
      </c>
      <c r="H18445" s="775" t="s">
        <v>2294</v>
      </c>
      <c r="I18445" s="775" t="s">
        <v>5925</v>
      </c>
    </row>
    <row r="18446" spans="1:9">
      <c r="A18446" s="775" t="str">
        <f>Table_wabobpsvr_AzureCalc_AzureCalcRateCard[[#This Row],[ServiceName]]&amp;Table_wabobpsvr_AzureCalc_AzureCalcRateCard[[#This Row],[Price_Level]]&amp;Table_wabobpsvr_AzureCalc_AzureCalcRateCard[[#This Row],[Region]]</f>
        <v>A6 Cloud ServicesC2</v>
      </c>
      <c r="B18446" s="775">
        <v>2</v>
      </c>
      <c r="C18446" s="775" t="s">
        <v>680</v>
      </c>
      <c r="D18446" s="775" t="s">
        <v>177</v>
      </c>
      <c r="E18446" s="775">
        <v>0.47570000000000001</v>
      </c>
      <c r="F18446" s="775" t="s">
        <v>683</v>
      </c>
      <c r="G18446" s="775" t="s">
        <v>2293</v>
      </c>
      <c r="H18446" s="775" t="s">
        <v>2294</v>
      </c>
      <c r="I18446" s="775" t="s">
        <v>5925</v>
      </c>
    </row>
    <row r="18447" spans="1:9">
      <c r="A18447" s="775" t="str">
        <f>Table_wabobpsvr_AzureCalc_AzureCalcRateCard[[#This Row],[ServiceName]]&amp;Table_wabobpsvr_AzureCalc_AzureCalcRateCard[[#This Row],[Price_Level]]&amp;Table_wabobpsvr_AzureCalc_AzureCalcRateCard[[#This Row],[Region]]</f>
        <v>A6 Cloud ServicesD2</v>
      </c>
      <c r="B18447" s="775">
        <v>2</v>
      </c>
      <c r="C18447" s="775" t="s">
        <v>680</v>
      </c>
      <c r="D18447" s="775" t="s">
        <v>176</v>
      </c>
      <c r="E18447" s="775">
        <v>0.45440000000000003</v>
      </c>
      <c r="F18447" s="775" t="s">
        <v>683</v>
      </c>
      <c r="G18447" s="775" t="s">
        <v>2293</v>
      </c>
      <c r="H18447" s="775" t="s">
        <v>2294</v>
      </c>
      <c r="I18447" s="775" t="s">
        <v>5925</v>
      </c>
    </row>
    <row r="18448" spans="1:9">
      <c r="A18448" s="775" t="str">
        <f>Table_wabobpsvr_AzureCalc_AzureCalcRateCard[[#This Row],[ServiceName]]&amp;Table_wabobpsvr_AzureCalc_AzureCalcRateCard[[#This Row],[Price_Level]]&amp;Table_wabobpsvr_AzureCalc_AzureCalcRateCard[[#This Row],[Region]]</f>
        <v>A7 Cloud ServicesMOSP2</v>
      </c>
      <c r="B18448" s="775">
        <v>2</v>
      </c>
      <c r="C18448" s="775" t="s">
        <v>680</v>
      </c>
      <c r="D18448" s="775" t="s">
        <v>606</v>
      </c>
      <c r="E18448" s="775">
        <v>1.41</v>
      </c>
      <c r="F18448" s="775" t="s">
        <v>684</v>
      </c>
      <c r="G18448" s="775" t="s">
        <v>4235</v>
      </c>
      <c r="H18448" s="775" t="s">
        <v>4235</v>
      </c>
      <c r="I18448" s="775" t="s">
        <v>5926</v>
      </c>
    </row>
    <row r="18449" spans="1:9">
      <c r="A18449" s="775" t="str">
        <f>Table_wabobpsvr_AzureCalc_AzureCalcRateCard[[#This Row],[ServiceName]]&amp;Table_wabobpsvr_AzureCalc_AzureCalcRateCard[[#This Row],[Price_Level]]&amp;Table_wabobpsvr_AzureCalc_AzureCalcRateCard[[#This Row],[Region]]</f>
        <v>A7 Cloud ServicesA2</v>
      </c>
      <c r="B18449" s="775">
        <v>2</v>
      </c>
      <c r="C18449" s="775" t="s">
        <v>680</v>
      </c>
      <c r="D18449" s="775" t="s">
        <v>174</v>
      </c>
      <c r="E18449" s="775">
        <v>1.0293000000000001</v>
      </c>
      <c r="F18449" s="775" t="s">
        <v>684</v>
      </c>
      <c r="G18449" s="775" t="s">
        <v>2295</v>
      </c>
      <c r="H18449" s="775" t="s">
        <v>2296</v>
      </c>
      <c r="I18449" s="775" t="s">
        <v>5926</v>
      </c>
    </row>
    <row r="18450" spans="1:9">
      <c r="A18450" s="775" t="str">
        <f>Table_wabobpsvr_AzureCalc_AzureCalcRateCard[[#This Row],[ServiceName]]&amp;Table_wabobpsvr_AzureCalc_AzureCalcRateCard[[#This Row],[Price_Level]]&amp;Table_wabobpsvr_AzureCalc_AzureCalcRateCard[[#This Row],[Region]]</f>
        <v>A7 Cloud ServicesB2</v>
      </c>
      <c r="B18450" s="775">
        <v>2</v>
      </c>
      <c r="C18450" s="775" t="s">
        <v>680</v>
      </c>
      <c r="D18450" s="775" t="s">
        <v>175</v>
      </c>
      <c r="E18450" s="775">
        <v>0.98699999999999999</v>
      </c>
      <c r="F18450" s="775" t="s">
        <v>684</v>
      </c>
      <c r="G18450" s="775" t="s">
        <v>2295</v>
      </c>
      <c r="H18450" s="775" t="s">
        <v>2296</v>
      </c>
      <c r="I18450" s="775" t="s">
        <v>5926</v>
      </c>
    </row>
    <row r="18451" spans="1:9">
      <c r="A18451" s="775" t="str">
        <f>Table_wabobpsvr_AzureCalc_AzureCalcRateCard[[#This Row],[ServiceName]]&amp;Table_wabobpsvr_AzureCalc_AzureCalcRateCard[[#This Row],[Price_Level]]&amp;Table_wabobpsvr_AzureCalc_AzureCalcRateCard[[#This Row],[Region]]</f>
        <v>A7 Cloud ServicesC2</v>
      </c>
      <c r="B18451" s="775">
        <v>2</v>
      </c>
      <c r="C18451" s="775" t="s">
        <v>680</v>
      </c>
      <c r="D18451" s="775" t="s">
        <v>177</v>
      </c>
      <c r="E18451" s="775">
        <v>0.94469999999999998</v>
      </c>
      <c r="F18451" s="775" t="s">
        <v>684</v>
      </c>
      <c r="G18451" s="775" t="s">
        <v>2295</v>
      </c>
      <c r="H18451" s="775" t="s">
        <v>2296</v>
      </c>
      <c r="I18451" s="775" t="s">
        <v>5926</v>
      </c>
    </row>
    <row r="18452" spans="1:9">
      <c r="A18452" s="775" t="str">
        <f>Table_wabobpsvr_AzureCalc_AzureCalcRateCard[[#This Row],[ServiceName]]&amp;Table_wabobpsvr_AzureCalc_AzureCalcRateCard[[#This Row],[Price_Level]]&amp;Table_wabobpsvr_AzureCalc_AzureCalcRateCard[[#This Row],[Region]]</f>
        <v>A7 Cloud ServicesD2</v>
      </c>
      <c r="B18452" s="775">
        <v>2</v>
      </c>
      <c r="C18452" s="775" t="s">
        <v>680</v>
      </c>
      <c r="D18452" s="775" t="s">
        <v>176</v>
      </c>
      <c r="E18452" s="775">
        <v>0.90239999999999998</v>
      </c>
      <c r="F18452" s="775" t="s">
        <v>684</v>
      </c>
      <c r="G18452" s="775" t="s">
        <v>2295</v>
      </c>
      <c r="H18452" s="775" t="s">
        <v>2296</v>
      </c>
      <c r="I18452" s="775" t="s">
        <v>5926</v>
      </c>
    </row>
    <row r="18453" spans="1:9">
      <c r="A18453" s="775" t="str">
        <f>Table_wabobpsvr_AzureCalc_AzureCalcRateCard[[#This Row],[ServiceName]]&amp;Table_wabobpsvr_AzureCalc_AzureCalcRateCard[[#This Row],[Price_Level]]&amp;Table_wabobpsvr_AzureCalc_AzureCalcRateCard[[#This Row],[Region]]</f>
        <v>A10 VM (Non-Windows)B6</v>
      </c>
      <c r="B18453" s="775">
        <v>6</v>
      </c>
      <c r="C18453" s="775" t="s">
        <v>87</v>
      </c>
      <c r="D18453" s="775" t="s">
        <v>175</v>
      </c>
      <c r="E18453" s="775">
        <v>0.73319999999999996</v>
      </c>
      <c r="F18453" s="775" t="s">
        <v>1231</v>
      </c>
      <c r="G18453" s="775" t="s">
        <v>4281</v>
      </c>
      <c r="H18453" s="775" t="s">
        <v>4282</v>
      </c>
      <c r="I18453" s="775" t="s">
        <v>4939</v>
      </c>
    </row>
    <row r="18454" spans="1:9">
      <c r="A18454" s="775" t="str">
        <f>Table_wabobpsvr_AzureCalc_AzureCalcRateCard[[#This Row],[ServiceName]]&amp;Table_wabobpsvr_AzureCalc_AzureCalcRateCard[[#This Row],[Price_Level]]&amp;Table_wabobpsvr_AzureCalc_AzureCalcRateCard[[#This Row],[Region]]</f>
        <v>A10 VM (Non-Windows)C6</v>
      </c>
      <c r="B18454" s="775">
        <v>6</v>
      </c>
      <c r="C18454" s="775" t="s">
        <v>87</v>
      </c>
      <c r="D18454" s="775" t="s">
        <v>177</v>
      </c>
      <c r="E18454" s="775">
        <v>0.70979999999999999</v>
      </c>
      <c r="F18454" s="775" t="s">
        <v>1231</v>
      </c>
      <c r="G18454" s="775" t="s">
        <v>4281</v>
      </c>
      <c r="H18454" s="775" t="s">
        <v>4282</v>
      </c>
      <c r="I18454" s="775" t="s">
        <v>4939</v>
      </c>
    </row>
    <row r="18455" spans="1:9">
      <c r="A18455" s="775" t="str">
        <f>Table_wabobpsvr_AzureCalc_AzureCalcRateCard[[#This Row],[ServiceName]]&amp;Table_wabobpsvr_AzureCalc_AzureCalcRateCard[[#This Row],[Price_Level]]&amp;Table_wabobpsvr_AzureCalc_AzureCalcRateCard[[#This Row],[Region]]</f>
        <v>A10 VM (Non-Windows)D6</v>
      </c>
      <c r="B18455" s="775">
        <v>6</v>
      </c>
      <c r="C18455" s="775" t="s">
        <v>87</v>
      </c>
      <c r="D18455" s="775" t="s">
        <v>176</v>
      </c>
      <c r="E18455" s="775">
        <v>0.68640000000000001</v>
      </c>
      <c r="F18455" s="775" t="s">
        <v>1231</v>
      </c>
      <c r="G18455" s="775" t="s">
        <v>4281</v>
      </c>
      <c r="H18455" s="775" t="s">
        <v>4282</v>
      </c>
      <c r="I18455" s="775" t="s">
        <v>4939</v>
      </c>
    </row>
    <row r="18456" spans="1:9">
      <c r="A18456" s="775" t="str">
        <f>Table_wabobpsvr_AzureCalc_AzureCalcRateCard[[#This Row],[ServiceName]]&amp;Table_wabobpsvr_AzureCalc_AzureCalcRateCard[[#This Row],[Price_Level]]&amp;Table_wabobpsvr_AzureCalc_AzureCalcRateCard[[#This Row],[Region]]</f>
        <v>A10 VM (Windows)MOSP6</v>
      </c>
      <c r="B18456" s="775">
        <v>6</v>
      </c>
      <c r="C18456" s="775" t="s">
        <v>87</v>
      </c>
      <c r="D18456" s="775" t="s">
        <v>606</v>
      </c>
      <c r="E18456" s="775">
        <v>1.173</v>
      </c>
      <c r="F18456" s="775" t="s">
        <v>1232</v>
      </c>
      <c r="G18456" s="775"/>
      <c r="H18456" s="775"/>
      <c r="I18456" s="775" t="s">
        <v>4945</v>
      </c>
    </row>
    <row r="18457" spans="1:9">
      <c r="A18457" s="775" t="str">
        <f>Table_wabobpsvr_AzureCalc_AzureCalcRateCard[[#This Row],[ServiceName]]&amp;Table_wabobpsvr_AzureCalc_AzureCalcRateCard[[#This Row],[Price_Level]]&amp;Table_wabobpsvr_AzureCalc_AzureCalcRateCard[[#This Row],[Region]]</f>
        <v>A10 VM (Windows)A6</v>
      </c>
      <c r="B18457" s="775">
        <v>6</v>
      </c>
      <c r="C18457" s="775" t="s">
        <v>87</v>
      </c>
      <c r="D18457" s="775" t="s">
        <v>174</v>
      </c>
      <c r="E18457" s="775">
        <v>1.13781</v>
      </c>
      <c r="F18457" s="775" t="s">
        <v>1232</v>
      </c>
      <c r="G18457" s="775" t="s">
        <v>4345</v>
      </c>
      <c r="H18457" s="775" t="s">
        <v>4346</v>
      </c>
      <c r="I18457" s="775" t="s">
        <v>4945</v>
      </c>
    </row>
    <row r="18458" spans="1:9">
      <c r="A18458" s="775" t="str">
        <f>Table_wabobpsvr_AzureCalc_AzureCalcRateCard[[#This Row],[ServiceName]]&amp;Table_wabobpsvr_AzureCalc_AzureCalcRateCard[[#This Row],[Price_Level]]&amp;Table_wabobpsvr_AzureCalc_AzureCalcRateCard[[#This Row],[Region]]</f>
        <v>A10 VM (Windows)B6</v>
      </c>
      <c r="B18458" s="775">
        <v>6</v>
      </c>
      <c r="C18458" s="775" t="s">
        <v>87</v>
      </c>
      <c r="D18458" s="775" t="s">
        <v>175</v>
      </c>
      <c r="E18458" s="775">
        <v>1.1026199999999999</v>
      </c>
      <c r="F18458" s="775" t="s">
        <v>1232</v>
      </c>
      <c r="G18458" s="775" t="s">
        <v>4345</v>
      </c>
      <c r="H18458" s="775" t="s">
        <v>4346</v>
      </c>
      <c r="I18458" s="775" t="s">
        <v>4945</v>
      </c>
    </row>
    <row r="18459" spans="1:9">
      <c r="A18459" s="775" t="str">
        <f>Table_wabobpsvr_AzureCalc_AzureCalcRateCard[[#This Row],[ServiceName]]&amp;Table_wabobpsvr_AzureCalc_AzureCalcRateCard[[#This Row],[Price_Level]]&amp;Table_wabobpsvr_AzureCalc_AzureCalcRateCard[[#This Row],[Region]]</f>
        <v>A10 VM (Windows)C6</v>
      </c>
      <c r="B18459" s="775">
        <v>6</v>
      </c>
      <c r="C18459" s="775" t="s">
        <v>87</v>
      </c>
      <c r="D18459" s="775" t="s">
        <v>177</v>
      </c>
      <c r="E18459" s="775">
        <v>1.0674300000000001</v>
      </c>
      <c r="F18459" s="775" t="s">
        <v>1232</v>
      </c>
      <c r="G18459" s="775" t="s">
        <v>4345</v>
      </c>
      <c r="H18459" s="775" t="s">
        <v>4346</v>
      </c>
      <c r="I18459" s="775" t="s">
        <v>4945</v>
      </c>
    </row>
    <row r="18460" spans="1:9">
      <c r="A18460" s="775" t="str">
        <f>Table_wabobpsvr_AzureCalc_AzureCalcRateCard[[#This Row],[ServiceName]]&amp;Table_wabobpsvr_AzureCalc_AzureCalcRateCard[[#This Row],[Price_Level]]&amp;Table_wabobpsvr_AzureCalc_AzureCalcRateCard[[#This Row],[Region]]</f>
        <v>A10 VM (Windows)D6</v>
      </c>
      <c r="B18460" s="775">
        <v>6</v>
      </c>
      <c r="C18460" s="775" t="s">
        <v>87</v>
      </c>
      <c r="D18460" s="775" t="s">
        <v>176</v>
      </c>
      <c r="E18460" s="775">
        <v>1.03224</v>
      </c>
      <c r="F18460" s="775" t="s">
        <v>1232</v>
      </c>
      <c r="G18460" s="775" t="s">
        <v>4345</v>
      </c>
      <c r="H18460" s="775" t="s">
        <v>4346</v>
      </c>
      <c r="I18460" s="775" t="s">
        <v>4945</v>
      </c>
    </row>
    <row r="18461" spans="1:9">
      <c r="A18461" s="775" t="str">
        <f>Table_wabobpsvr_AzureCalc_AzureCalcRateCard[[#This Row],[ServiceName]]&amp;Table_wabobpsvr_AzureCalc_AzureCalcRateCard[[#This Row],[Price_Level]]&amp;Table_wabobpsvr_AzureCalc_AzureCalcRateCard[[#This Row],[Region]]</f>
        <v>A11 VM (Non-Windows)MOSP6</v>
      </c>
      <c r="B18461" s="775">
        <v>6</v>
      </c>
      <c r="C18461" s="775" t="s">
        <v>87</v>
      </c>
      <c r="D18461" s="775" t="s">
        <v>606</v>
      </c>
      <c r="E18461" s="775">
        <v>1.56</v>
      </c>
      <c r="F18461" s="775" t="s">
        <v>1233</v>
      </c>
      <c r="G18461" s="775"/>
      <c r="H18461" s="775"/>
      <c r="I18461" s="775" t="s">
        <v>7671</v>
      </c>
    </row>
    <row r="18462" spans="1:9">
      <c r="A18462" s="775" t="str">
        <f>Table_wabobpsvr_AzureCalc_AzureCalcRateCard[[#This Row],[ServiceName]]&amp;Table_wabobpsvr_AzureCalc_AzureCalcRateCard[[#This Row],[Price_Level]]&amp;Table_wabobpsvr_AzureCalc_AzureCalcRateCard[[#This Row],[Region]]</f>
        <v>Standard_D14_v2 Cloud ServicesC7</v>
      </c>
      <c r="B18462" s="775">
        <v>7</v>
      </c>
      <c r="C18462" s="775" t="s">
        <v>87</v>
      </c>
      <c r="D18462" s="775" t="s">
        <v>177</v>
      </c>
      <c r="E18462" s="775">
        <v>1.7690399999999999</v>
      </c>
      <c r="F18462" s="775" t="s">
        <v>8209</v>
      </c>
      <c r="G18462" s="775" t="s">
        <v>4235</v>
      </c>
      <c r="H18462" s="775" t="s">
        <v>4235</v>
      </c>
      <c r="I18462" s="775" t="s">
        <v>8333</v>
      </c>
    </row>
    <row r="18463" spans="1:9">
      <c r="A18463" s="775" t="str">
        <f>Table_wabobpsvr_AzureCalc_AzureCalcRateCard[[#This Row],[ServiceName]]&amp;Table_wabobpsvr_AzureCalc_AzureCalcRateCard[[#This Row],[Price_Level]]&amp;Table_wabobpsvr_AzureCalc_AzureCalcRateCard[[#This Row],[Region]]</f>
        <v>Standard_D14_v2 Cloud ServicesD7</v>
      </c>
      <c r="B18463" s="775">
        <v>7</v>
      </c>
      <c r="C18463" s="775" t="s">
        <v>87</v>
      </c>
      <c r="D18463" s="775" t="s">
        <v>176</v>
      </c>
      <c r="E18463" s="775">
        <v>1.71072</v>
      </c>
      <c r="F18463" s="775" t="s">
        <v>8209</v>
      </c>
      <c r="G18463" s="775" t="s">
        <v>4235</v>
      </c>
      <c r="H18463" s="775" t="s">
        <v>4235</v>
      </c>
      <c r="I18463" s="775" t="s">
        <v>8333</v>
      </c>
    </row>
    <row r="18464" spans="1:9">
      <c r="A18464" s="775" t="str">
        <f>Table_wabobpsvr_AzureCalc_AzureCalcRateCard[[#This Row],[ServiceName]]&amp;Table_wabobpsvr_AzureCalc_AzureCalcRateCard[[#This Row],[Price_Level]]&amp;Table_wabobpsvr_AzureCalc_AzureCalcRateCard[[#This Row],[Region]]</f>
        <v>Standard_D2_v2 Cloud ServicesMOSP7</v>
      </c>
      <c r="B18464" s="775">
        <v>7</v>
      </c>
      <c r="C18464" s="775" t="s">
        <v>87</v>
      </c>
      <c r="D18464" s="775" t="s">
        <v>606</v>
      </c>
      <c r="E18464" s="775">
        <v>0.25800000000000001</v>
      </c>
      <c r="F18464" s="775" t="s">
        <v>8227</v>
      </c>
      <c r="G18464" s="775"/>
      <c r="H18464" s="775"/>
      <c r="I18464" s="775" t="s">
        <v>8338</v>
      </c>
    </row>
    <row r="18465" spans="1:9">
      <c r="A18465" s="775" t="str">
        <f>Table_wabobpsvr_AzureCalc_AzureCalcRateCard[[#This Row],[ServiceName]]&amp;Table_wabobpsvr_AzureCalc_AzureCalcRateCard[[#This Row],[Price_Level]]&amp;Table_wabobpsvr_AzureCalc_AzureCalcRateCard[[#This Row],[Region]]</f>
        <v>Standard_D2_v2 Cloud ServicesA7</v>
      </c>
      <c r="B18465" s="775">
        <v>7</v>
      </c>
      <c r="C18465" s="775" t="s">
        <v>87</v>
      </c>
      <c r="D18465" s="775" t="s">
        <v>174</v>
      </c>
      <c r="E18465" s="775">
        <v>0.25025999999999998</v>
      </c>
      <c r="F18465" s="775" t="s">
        <v>8227</v>
      </c>
      <c r="G18465" s="775" t="s">
        <v>4235</v>
      </c>
      <c r="H18465" s="775" t="s">
        <v>4235</v>
      </c>
      <c r="I18465" s="775" t="s">
        <v>8338</v>
      </c>
    </row>
    <row r="18466" spans="1:9">
      <c r="A18466" s="775" t="str">
        <f>Table_wabobpsvr_AzureCalc_AzureCalcRateCard[[#This Row],[ServiceName]]&amp;Table_wabobpsvr_AzureCalc_AzureCalcRateCard[[#This Row],[Price_Level]]&amp;Table_wabobpsvr_AzureCalc_AzureCalcRateCard[[#This Row],[Region]]</f>
        <v>Standard_D2_v2 Cloud ServicesB7</v>
      </c>
      <c r="B18466" s="775">
        <v>7</v>
      </c>
      <c r="C18466" s="775" t="s">
        <v>87</v>
      </c>
      <c r="D18466" s="775" t="s">
        <v>175</v>
      </c>
      <c r="E18466" s="775">
        <v>0.24252000000000001</v>
      </c>
      <c r="F18466" s="775" t="s">
        <v>8227</v>
      </c>
      <c r="G18466" s="775" t="s">
        <v>4235</v>
      </c>
      <c r="H18466" s="775" t="s">
        <v>4235</v>
      </c>
      <c r="I18466" s="775" t="s">
        <v>8338</v>
      </c>
    </row>
    <row r="18467" spans="1:9">
      <c r="A18467" s="775" t="str">
        <f>Table_wabobpsvr_AzureCalc_AzureCalcRateCard[[#This Row],[ServiceName]]&amp;Table_wabobpsvr_AzureCalc_AzureCalcRateCard[[#This Row],[Price_Level]]&amp;Table_wabobpsvr_AzureCalc_AzureCalcRateCard[[#This Row],[Region]]</f>
        <v>Standard_D2_v2 Cloud ServicesC7</v>
      </c>
      <c r="B18467" s="775">
        <v>7</v>
      </c>
      <c r="C18467" s="775" t="s">
        <v>87</v>
      </c>
      <c r="D18467" s="775" t="s">
        <v>177</v>
      </c>
      <c r="E18467" s="775">
        <v>0.23477999999999999</v>
      </c>
      <c r="F18467" s="775" t="s">
        <v>8227</v>
      </c>
      <c r="G18467" s="775" t="s">
        <v>4235</v>
      </c>
      <c r="H18467" s="775" t="s">
        <v>4235</v>
      </c>
      <c r="I18467" s="775" t="s">
        <v>8338</v>
      </c>
    </row>
    <row r="18468" spans="1:9">
      <c r="A18468" s="775" t="str">
        <f>Table_wabobpsvr_AzureCalc_AzureCalcRateCard[[#This Row],[ServiceName]]&amp;Table_wabobpsvr_AzureCalc_AzureCalcRateCard[[#This Row],[Price_Level]]&amp;Table_wabobpsvr_AzureCalc_AzureCalcRateCard[[#This Row],[Region]]</f>
        <v>Standard_D2_v2 Cloud ServicesD7</v>
      </c>
      <c r="B18468" s="775">
        <v>7</v>
      </c>
      <c r="C18468" s="775" t="s">
        <v>87</v>
      </c>
      <c r="D18468" s="775" t="s">
        <v>176</v>
      </c>
      <c r="E18468" s="775">
        <v>0.22703999999999999</v>
      </c>
      <c r="F18468" s="775" t="s">
        <v>8227</v>
      </c>
      <c r="G18468" s="775" t="s">
        <v>4235</v>
      </c>
      <c r="H18468" s="775" t="s">
        <v>4235</v>
      </c>
      <c r="I18468" s="775" t="s">
        <v>8338</v>
      </c>
    </row>
    <row r="18469" spans="1:9">
      <c r="A18469" s="1039" t="str">
        <f>Table_wabobpsvr_AzureCalc_AzureCalcRateCard[[#This Row],[ServiceName]]&amp;Table_wabobpsvr_AzureCalc_AzureCalcRateCard[[#This Row],[Price_Level]]&amp;Table_wabobpsvr_AzureCalc_AzureCalcRateCard[[#This Row],[Region]]</f>
        <v>A11 VM (Non-Windows)A6</v>
      </c>
      <c r="B18469" s="1039">
        <v>6</v>
      </c>
      <c r="C18469" s="1039" t="s">
        <v>87</v>
      </c>
      <c r="D18469" s="1039" t="s">
        <v>174</v>
      </c>
      <c r="E18469" s="1039">
        <v>1.5132000000000001</v>
      </c>
      <c r="F18469" s="1039" t="s">
        <v>1233</v>
      </c>
      <c r="G18469" s="775" t="s">
        <v>4357</v>
      </c>
      <c r="H18469" s="775" t="s">
        <v>4358</v>
      </c>
      <c r="I18469" s="775" t="s">
        <v>7671</v>
      </c>
    </row>
    <row r="18470" spans="1:9">
      <c r="A18470" s="775" t="str">
        <f>Table_wabobpsvr_AzureCalc_AzureCalcRateCard[[#This Row],[ServiceName]]&amp;Table_wabobpsvr_AzureCalc_AzureCalcRateCard[[#This Row],[Price_Level]]&amp;Table_wabobpsvr_AzureCalc_AzureCalcRateCard[[#This Row],[Region]]</f>
        <v>A1 HDInsightA11</v>
      </c>
      <c r="B18470" s="775">
        <v>11</v>
      </c>
      <c r="C18470" s="775" t="s">
        <v>87</v>
      </c>
      <c r="D18470" s="775" t="s">
        <v>174</v>
      </c>
      <c r="E18470" s="775">
        <v>6.93E-2</v>
      </c>
      <c r="F18470" s="775" t="s">
        <v>3375</v>
      </c>
      <c r="G18470" s="775" t="s">
        <v>3553</v>
      </c>
      <c r="H18470" s="775" t="s">
        <v>3554</v>
      </c>
      <c r="I18470" s="775" t="s">
        <v>5921</v>
      </c>
    </row>
    <row r="18471" spans="1:9">
      <c r="A18471" s="775" t="str">
        <f>Table_wabobpsvr_AzureCalc_AzureCalcRateCard[[#This Row],[ServiceName]]&amp;Table_wabobpsvr_AzureCalc_AzureCalcRateCard[[#This Row],[Price_Level]]&amp;Table_wabobpsvr_AzureCalc_AzureCalcRateCard[[#This Row],[Region]]</f>
        <v>A1 HDInsightB11</v>
      </c>
      <c r="B18471" s="775">
        <v>11</v>
      </c>
      <c r="C18471" s="775" t="s">
        <v>87</v>
      </c>
      <c r="D18471" s="775" t="s">
        <v>175</v>
      </c>
      <c r="E18471" s="775">
        <v>6.6500000000000004E-2</v>
      </c>
      <c r="F18471" s="775" t="s">
        <v>3375</v>
      </c>
      <c r="G18471" s="775" t="s">
        <v>3553</v>
      </c>
      <c r="H18471" s="775" t="s">
        <v>3554</v>
      </c>
      <c r="I18471" s="775" t="s">
        <v>5921</v>
      </c>
    </row>
    <row r="18472" spans="1:9">
      <c r="A18472" s="775" t="str">
        <f>Table_wabobpsvr_AzureCalc_AzureCalcRateCard[[#This Row],[ServiceName]]&amp;Table_wabobpsvr_AzureCalc_AzureCalcRateCard[[#This Row],[Price_Level]]&amp;Table_wabobpsvr_AzureCalc_AzureCalcRateCard[[#This Row],[Region]]</f>
        <v>A1 HDInsightC11</v>
      </c>
      <c r="B18472" s="775">
        <v>11</v>
      </c>
      <c r="C18472" s="775" t="s">
        <v>87</v>
      </c>
      <c r="D18472" s="775" t="s">
        <v>177</v>
      </c>
      <c r="E18472" s="775">
        <v>6.3600000000000004E-2</v>
      </c>
      <c r="F18472" s="775" t="s">
        <v>3375</v>
      </c>
      <c r="G18472" s="775" t="s">
        <v>3553</v>
      </c>
      <c r="H18472" s="775" t="s">
        <v>3554</v>
      </c>
      <c r="I18472" s="775" t="s">
        <v>5921</v>
      </c>
    </row>
    <row r="18473" spans="1:9">
      <c r="A18473" s="775" t="str">
        <f>Table_wabobpsvr_AzureCalc_AzureCalcRateCard[[#This Row],[ServiceName]]&amp;Table_wabobpsvr_AzureCalc_AzureCalcRateCard[[#This Row],[Price_Level]]&amp;Table_wabobpsvr_AzureCalc_AzureCalcRateCard[[#This Row],[Region]]</f>
        <v>A1 HDInsightD11</v>
      </c>
      <c r="B18473" s="775">
        <v>11</v>
      </c>
      <c r="C18473" s="775" t="s">
        <v>87</v>
      </c>
      <c r="D18473" s="775" t="s">
        <v>176</v>
      </c>
      <c r="E18473" s="775">
        <v>6.08E-2</v>
      </c>
      <c r="F18473" s="775" t="s">
        <v>3375</v>
      </c>
      <c r="G18473" s="775" t="s">
        <v>3553</v>
      </c>
      <c r="H18473" s="775" t="s">
        <v>3554</v>
      </c>
      <c r="I18473" s="775" t="s">
        <v>5921</v>
      </c>
    </row>
    <row r="18474" spans="1:9">
      <c r="A18474" s="775" t="str">
        <f>Table_wabobpsvr_AzureCalc_AzureCalcRateCard[[#This Row],[ServiceName]]&amp;Table_wabobpsvr_AzureCalc_AzureCalcRateCard[[#This Row],[Price_Level]]&amp;Table_wabobpsvr_AzureCalc_AzureCalcRateCard[[#This Row],[Region]]</f>
        <v>A11 VM (Non-Windows)B6</v>
      </c>
      <c r="B18474" s="775">
        <v>6</v>
      </c>
      <c r="C18474" s="775" t="s">
        <v>87</v>
      </c>
      <c r="D18474" s="775" t="s">
        <v>175</v>
      </c>
      <c r="E18474" s="775">
        <v>1.4663999999999999</v>
      </c>
      <c r="F18474" s="775" t="s">
        <v>1233</v>
      </c>
      <c r="G18474" s="775" t="s">
        <v>4357</v>
      </c>
      <c r="H18474" s="775" t="s">
        <v>4358</v>
      </c>
      <c r="I18474" s="775" t="s">
        <v>7671</v>
      </c>
    </row>
    <row r="18475" spans="1:9">
      <c r="A18475" s="775" t="str">
        <f>Table_wabobpsvr_AzureCalc_AzureCalcRateCard[[#This Row],[ServiceName]]&amp;Table_wabobpsvr_AzureCalc_AzureCalcRateCard[[#This Row],[Price_Level]]&amp;Table_wabobpsvr_AzureCalc_AzureCalcRateCard[[#This Row],[Region]]</f>
        <v>A11 VM (Non-Windows)C6</v>
      </c>
      <c r="B18475" s="775">
        <v>6</v>
      </c>
      <c r="C18475" s="775" t="s">
        <v>87</v>
      </c>
      <c r="D18475" s="775" t="s">
        <v>177</v>
      </c>
      <c r="E18475" s="775">
        <v>1.4196</v>
      </c>
      <c r="F18475" s="775" t="s">
        <v>1233</v>
      </c>
      <c r="G18475" s="775" t="s">
        <v>4357</v>
      </c>
      <c r="H18475" s="775" t="s">
        <v>4358</v>
      </c>
      <c r="I18475" s="775" t="s">
        <v>7671</v>
      </c>
    </row>
    <row r="18476" spans="1:9">
      <c r="A18476" s="775" t="str">
        <f>Table_wabobpsvr_AzureCalc_AzureCalcRateCard[[#This Row],[ServiceName]]&amp;Table_wabobpsvr_AzureCalc_AzureCalcRateCard[[#This Row],[Price_Level]]&amp;Table_wabobpsvr_AzureCalc_AzureCalcRateCard[[#This Row],[Region]]</f>
        <v>A11 VM (Non-Windows)D6</v>
      </c>
      <c r="B18476" s="775">
        <v>6</v>
      </c>
      <c r="C18476" s="775" t="s">
        <v>87</v>
      </c>
      <c r="D18476" s="775" t="s">
        <v>176</v>
      </c>
      <c r="E18476" s="775">
        <v>1.3728</v>
      </c>
      <c r="F18476" s="775" t="s">
        <v>1233</v>
      </c>
      <c r="G18476" s="775" t="s">
        <v>4357</v>
      </c>
      <c r="H18476" s="775" t="s">
        <v>4358</v>
      </c>
      <c r="I18476" s="775" t="s">
        <v>7671</v>
      </c>
    </row>
    <row r="18477" spans="1:9">
      <c r="A18477" s="775" t="str">
        <f>Table_wabobpsvr_AzureCalc_AzureCalcRateCard[[#This Row],[ServiceName]]&amp;Table_wabobpsvr_AzureCalc_AzureCalcRateCard[[#This Row],[Price_Level]]&amp;Table_wabobpsvr_AzureCalc_AzureCalcRateCard[[#This Row],[Region]]</f>
        <v>A11 VM (Windows)MOSP6</v>
      </c>
      <c r="B18477" s="775">
        <v>6</v>
      </c>
      <c r="C18477" s="775" t="s">
        <v>87</v>
      </c>
      <c r="D18477" s="775" t="s">
        <v>606</v>
      </c>
      <c r="E18477" s="775">
        <v>2.3460000000000001</v>
      </c>
      <c r="F18477" s="775" t="s">
        <v>1222</v>
      </c>
      <c r="G18477" s="775"/>
      <c r="H18477" s="775"/>
      <c r="I18477" s="775" t="s">
        <v>5584</v>
      </c>
    </row>
    <row r="18478" spans="1:9">
      <c r="A18478" s="775" t="str">
        <f>Table_wabobpsvr_AzureCalc_AzureCalcRateCard[[#This Row],[ServiceName]]&amp;Table_wabobpsvr_AzureCalc_AzureCalcRateCard[[#This Row],[Price_Level]]&amp;Table_wabobpsvr_AzureCalc_AzureCalcRateCard[[#This Row],[Region]]</f>
        <v>A11 VM (Windows)A6</v>
      </c>
      <c r="B18478" s="775">
        <v>6</v>
      </c>
      <c r="C18478" s="775" t="s">
        <v>87</v>
      </c>
      <c r="D18478" s="775" t="s">
        <v>174</v>
      </c>
      <c r="E18478" s="775">
        <v>2.27562</v>
      </c>
      <c r="F18478" s="775" t="s">
        <v>1222</v>
      </c>
      <c r="G18478" s="775" t="s">
        <v>4373</v>
      </c>
      <c r="H18478" s="775" t="s">
        <v>4374</v>
      </c>
      <c r="I18478" s="775" t="s">
        <v>5584</v>
      </c>
    </row>
    <row r="18479" spans="1:9">
      <c r="A18479" s="775" t="str">
        <f>Table_wabobpsvr_AzureCalc_AzureCalcRateCard[[#This Row],[ServiceName]]&amp;Table_wabobpsvr_AzureCalc_AzureCalcRateCard[[#This Row],[Price_Level]]&amp;Table_wabobpsvr_AzureCalc_AzureCalcRateCard[[#This Row],[Region]]</f>
        <v>A11 VM (Windows)B6</v>
      </c>
      <c r="B18479" s="775">
        <v>6</v>
      </c>
      <c r="C18479" s="775" t="s">
        <v>87</v>
      </c>
      <c r="D18479" s="775" t="s">
        <v>175</v>
      </c>
      <c r="E18479" s="775">
        <v>2.2052399999999999</v>
      </c>
      <c r="F18479" s="775" t="s">
        <v>1222</v>
      </c>
      <c r="G18479" s="775" t="s">
        <v>4373</v>
      </c>
      <c r="H18479" s="775" t="s">
        <v>4374</v>
      </c>
      <c r="I18479" s="775" t="s">
        <v>5584</v>
      </c>
    </row>
    <row r="18480" spans="1:9">
      <c r="A18480" s="775" t="str">
        <f>Table_wabobpsvr_AzureCalc_AzureCalcRateCard[[#This Row],[ServiceName]]&amp;Table_wabobpsvr_AzureCalc_AzureCalcRateCard[[#This Row],[Price_Level]]&amp;Table_wabobpsvr_AzureCalc_AzureCalcRateCard[[#This Row],[Region]]</f>
        <v>A11 VM (Windows)C6</v>
      </c>
      <c r="B18480" s="775">
        <v>6</v>
      </c>
      <c r="C18480" s="775" t="s">
        <v>87</v>
      </c>
      <c r="D18480" s="775" t="s">
        <v>177</v>
      </c>
      <c r="E18480" s="775">
        <v>2.1348600000000002</v>
      </c>
      <c r="F18480" s="775" t="s">
        <v>1222</v>
      </c>
      <c r="G18480" s="775" t="s">
        <v>4373</v>
      </c>
      <c r="H18480" s="775" t="s">
        <v>4374</v>
      </c>
      <c r="I18480" s="775" t="s">
        <v>5584</v>
      </c>
    </row>
    <row r="18481" spans="1:9">
      <c r="A18481" s="775" t="str">
        <f>Table_wabobpsvr_AzureCalc_AzureCalcRateCard[[#This Row],[ServiceName]]&amp;Table_wabobpsvr_AzureCalc_AzureCalcRateCard[[#This Row],[Price_Level]]&amp;Table_wabobpsvr_AzureCalc_AzureCalcRateCard[[#This Row],[Region]]</f>
        <v>A11 VM (Windows)D6</v>
      </c>
      <c r="B18481" s="775">
        <v>6</v>
      </c>
      <c r="C18481" s="775" t="s">
        <v>87</v>
      </c>
      <c r="D18481" s="775" t="s">
        <v>176</v>
      </c>
      <c r="E18481" s="775">
        <v>2.0644800000000001</v>
      </c>
      <c r="F18481" s="775" t="s">
        <v>1222</v>
      </c>
      <c r="G18481" s="775" t="s">
        <v>4373</v>
      </c>
      <c r="H18481" s="775" t="s">
        <v>4374</v>
      </c>
      <c r="I18481" s="775" t="s">
        <v>5584</v>
      </c>
    </row>
    <row r="18482" spans="1:9">
      <c r="A18482" s="775" t="str">
        <f>Table_wabobpsvr_AzureCalc_AzureCalcRateCard[[#This Row],[ServiceName]]&amp;Table_wabobpsvr_AzureCalc_AzureCalcRateCard[[#This Row],[Price_Level]]&amp;Table_wabobpsvr_AzureCalc_AzureCalcRateCard[[#This Row],[Region]]</f>
        <v>A8 VM (Non-Windows)MOSP5</v>
      </c>
      <c r="B18482" s="775">
        <v>5</v>
      </c>
      <c r="C18482" s="775" t="s">
        <v>87</v>
      </c>
      <c r="D18482" s="775" t="s">
        <v>606</v>
      </c>
      <c r="E18482" s="775">
        <v>0.97499999999999998</v>
      </c>
      <c r="F18482" s="775" t="s">
        <v>696</v>
      </c>
      <c r="G18482" s="775"/>
      <c r="H18482" s="775"/>
      <c r="I18482" s="775" t="s">
        <v>5174</v>
      </c>
    </row>
    <row r="18483" spans="1:9">
      <c r="A18483" s="775" t="str">
        <f>Table_wabobpsvr_AzureCalc_AzureCalcRateCard[[#This Row],[ServiceName]]&amp;Table_wabobpsvr_AzureCalc_AzureCalcRateCard[[#This Row],[Price_Level]]&amp;Table_wabobpsvr_AzureCalc_AzureCalcRateCard[[#This Row],[Region]]</f>
        <v>Standard_D3_v2 Cloud ServicesB15</v>
      </c>
      <c r="B18483" s="775">
        <v>15</v>
      </c>
      <c r="C18483" s="775" t="s">
        <v>87</v>
      </c>
      <c r="D18483" s="775" t="s">
        <v>175</v>
      </c>
      <c r="E18483" s="775">
        <v>0.58655999999999997</v>
      </c>
      <c r="F18483" s="775" t="s">
        <v>8229</v>
      </c>
      <c r="G18483" s="775" t="s">
        <v>4235</v>
      </c>
      <c r="H18483" s="775" t="s">
        <v>4235</v>
      </c>
      <c r="I18483" s="775" t="s">
        <v>8337</v>
      </c>
    </row>
    <row r="18484" spans="1:9">
      <c r="A18484" s="775" t="str">
        <f>Table_wabobpsvr_AzureCalc_AzureCalcRateCard[[#This Row],[ServiceName]]&amp;Table_wabobpsvr_AzureCalc_AzureCalcRateCard[[#This Row],[Price_Level]]&amp;Table_wabobpsvr_AzureCalc_AzureCalcRateCard[[#This Row],[Region]]</f>
        <v>Standard_D3_v2 Cloud ServicesC15</v>
      </c>
      <c r="B18484" s="775">
        <v>15</v>
      </c>
      <c r="C18484" s="775" t="s">
        <v>87</v>
      </c>
      <c r="D18484" s="775" t="s">
        <v>177</v>
      </c>
      <c r="E18484" s="775">
        <v>0.56784000000000001</v>
      </c>
      <c r="F18484" s="775" t="s">
        <v>8229</v>
      </c>
      <c r="G18484" s="775" t="s">
        <v>4235</v>
      </c>
      <c r="H18484" s="775" t="s">
        <v>4235</v>
      </c>
      <c r="I18484" s="775" t="s">
        <v>8337</v>
      </c>
    </row>
    <row r="18485" spans="1:9">
      <c r="A18485" s="775" t="str">
        <f>Table_wabobpsvr_AzureCalc_AzureCalcRateCard[[#This Row],[ServiceName]]&amp;Table_wabobpsvr_AzureCalc_AzureCalcRateCard[[#This Row],[Price_Level]]&amp;Table_wabobpsvr_AzureCalc_AzureCalcRateCard[[#This Row],[Region]]</f>
        <v>Standard_D3_v2 Cloud ServicesD15</v>
      </c>
      <c r="B18485" s="775">
        <v>15</v>
      </c>
      <c r="C18485" s="775" t="s">
        <v>87</v>
      </c>
      <c r="D18485" s="775" t="s">
        <v>176</v>
      </c>
      <c r="E18485" s="775">
        <v>0.54912000000000005</v>
      </c>
      <c r="F18485" s="775" t="s">
        <v>8229</v>
      </c>
      <c r="G18485" s="775" t="s">
        <v>4235</v>
      </c>
      <c r="H18485" s="775" t="s">
        <v>4235</v>
      </c>
      <c r="I18485" s="775" t="s">
        <v>8337</v>
      </c>
    </row>
    <row r="18486" spans="1:9">
      <c r="A18486" s="775" t="str">
        <f>Table_wabobpsvr_AzureCalc_AzureCalcRateCard[[#This Row],[ServiceName]]&amp;Table_wabobpsvr_AzureCalc_AzureCalcRateCard[[#This Row],[Price_Level]]&amp;Table_wabobpsvr_AzureCalc_AzureCalcRateCard[[#This Row],[Region]]</f>
        <v>Standard_D4_v2 Cloud ServicesMOSP15</v>
      </c>
      <c r="B18486" s="775">
        <v>15</v>
      </c>
      <c r="C18486" s="775" t="s">
        <v>87</v>
      </c>
      <c r="D18486" s="775" t="s">
        <v>606</v>
      </c>
      <c r="E18486" s="775">
        <v>1.248</v>
      </c>
      <c r="F18486" s="775" t="s">
        <v>8231</v>
      </c>
      <c r="G18486" s="775"/>
      <c r="H18486" s="775"/>
      <c r="I18486" s="775" t="s">
        <v>8339</v>
      </c>
    </row>
    <row r="18487" spans="1:9">
      <c r="A18487" s="775" t="str">
        <f>Table_wabobpsvr_AzureCalc_AzureCalcRateCard[[#This Row],[ServiceName]]&amp;Table_wabobpsvr_AzureCalc_AzureCalcRateCard[[#This Row],[Price_Level]]&amp;Table_wabobpsvr_AzureCalc_AzureCalcRateCard[[#This Row],[Region]]</f>
        <v>S2 DocumentDB HoursMOSP8</v>
      </c>
      <c r="B18487" s="775">
        <v>8</v>
      </c>
      <c r="C18487" s="775" t="s">
        <v>87</v>
      </c>
      <c r="D18487" s="775" t="s">
        <v>606</v>
      </c>
      <c r="E18487" s="775">
        <v>999999</v>
      </c>
      <c r="F18487" s="775" t="s">
        <v>4321</v>
      </c>
      <c r="G18487" s="775"/>
      <c r="H18487" s="775"/>
      <c r="I18487" s="775"/>
    </row>
    <row r="18488" spans="1:9">
      <c r="A18488" s="775" t="str">
        <f>Table_wabobpsvr_AzureCalc_AzureCalcRateCard[[#This Row],[ServiceName]]&amp;Table_wabobpsvr_AzureCalc_AzureCalcRateCard[[#This Row],[Price_Level]]&amp;Table_wabobpsvr_AzureCalc_AzureCalcRateCard[[#This Row],[Region]]</f>
        <v>S2 DocumentDB HoursA8</v>
      </c>
      <c r="B18488" s="775">
        <v>8</v>
      </c>
      <c r="C18488" s="775" t="s">
        <v>87</v>
      </c>
      <c r="D18488" s="775" t="s">
        <v>174</v>
      </c>
      <c r="E18488" s="775">
        <v>999999</v>
      </c>
      <c r="F18488" s="775" t="s">
        <v>4321</v>
      </c>
      <c r="G18488" s="775"/>
      <c r="H18488" s="775"/>
      <c r="I18488" s="775"/>
    </row>
    <row r="18489" spans="1:9">
      <c r="A18489" s="775" t="str">
        <f>Table_wabobpsvr_AzureCalc_AzureCalcRateCard[[#This Row],[ServiceName]]&amp;Table_wabobpsvr_AzureCalc_AzureCalcRateCard[[#This Row],[Price_Level]]&amp;Table_wabobpsvr_AzureCalc_AzureCalcRateCard[[#This Row],[Region]]</f>
        <v>A8 VM (Non-Windows)A5</v>
      </c>
      <c r="B18489" s="775">
        <v>5</v>
      </c>
      <c r="C18489" s="775" t="s">
        <v>87</v>
      </c>
      <c r="D18489" s="775" t="s">
        <v>174</v>
      </c>
      <c r="E18489" s="775">
        <v>0.71174999999999999</v>
      </c>
      <c r="F18489" s="775" t="s">
        <v>696</v>
      </c>
      <c r="G18489" s="775" t="s">
        <v>2201</v>
      </c>
      <c r="H18489" s="775" t="s">
        <v>2202</v>
      </c>
      <c r="I18489" s="775" t="s">
        <v>5174</v>
      </c>
    </row>
    <row r="18490" spans="1:9">
      <c r="A18490" s="775" t="str">
        <f>Table_wabobpsvr_AzureCalc_AzureCalcRateCard[[#This Row],[ServiceName]]&amp;Table_wabobpsvr_AzureCalc_AzureCalcRateCard[[#This Row],[Price_Level]]&amp;Table_wabobpsvr_AzureCalc_AzureCalcRateCard[[#This Row],[Region]]</f>
        <v>ExpressRoute (Unlimited) 500 Mbps ConnectionsMOSP4</v>
      </c>
      <c r="B18490" s="775">
        <v>4</v>
      </c>
      <c r="C18490" s="775" t="s">
        <v>7427</v>
      </c>
      <c r="D18490" s="775" t="s">
        <v>606</v>
      </c>
      <c r="E18490" s="775">
        <v>2750</v>
      </c>
      <c r="F18490" s="775" t="s">
        <v>7404</v>
      </c>
      <c r="G18490" s="775"/>
      <c r="H18490" s="775"/>
      <c r="I18490" s="775" t="s">
        <v>7478</v>
      </c>
    </row>
    <row r="18491" spans="1:9">
      <c r="A18491" s="775" t="str">
        <f>Table_wabobpsvr_AzureCalc_AzureCalcRateCard[[#This Row],[ServiceName]]&amp;Table_wabobpsvr_AzureCalc_AzureCalcRateCard[[#This Row],[Price_Level]]&amp;Table_wabobpsvr_AzureCalc_AzureCalcRateCard[[#This Row],[Region]]</f>
        <v>ExpressRoute (Metered) Data Transfer Out at 1 Gbps (GB) - Zone 1MOSP5</v>
      </c>
      <c r="B18491" s="775">
        <v>5</v>
      </c>
      <c r="C18491" s="775" t="s">
        <v>9</v>
      </c>
      <c r="D18491" s="775" t="s">
        <v>606</v>
      </c>
      <c r="E18491" s="775">
        <v>2.5000000000000001E-2</v>
      </c>
      <c r="F18491" s="775" t="s">
        <v>7392</v>
      </c>
      <c r="G18491" s="775"/>
      <c r="H18491" s="775"/>
      <c r="I18491" s="775" t="s">
        <v>7442</v>
      </c>
    </row>
    <row r="18492" spans="1:9">
      <c r="A18492" s="775" t="str">
        <f>Table_wabobpsvr_AzureCalc_AzureCalcRateCard[[#This Row],[ServiceName]]&amp;Table_wabobpsvr_AzureCalc_AzureCalcRateCard[[#This Row],[Price_Level]]&amp;Table_wabobpsvr_AzureCalc_AzureCalcRateCard[[#This Row],[Region]]</f>
        <v>ExpressRoute (Metered) 1 Gbps ConnectionsMOSP5</v>
      </c>
      <c r="B18492" s="775">
        <v>5</v>
      </c>
      <c r="C18492" s="775" t="s">
        <v>7427</v>
      </c>
      <c r="D18492" s="775" t="s">
        <v>606</v>
      </c>
      <c r="E18492" s="775">
        <v>436</v>
      </c>
      <c r="F18492" s="775" t="s">
        <v>7390</v>
      </c>
      <c r="G18492" s="775"/>
      <c r="H18492" s="775"/>
      <c r="I18492" s="775" t="s">
        <v>7444</v>
      </c>
    </row>
    <row r="18493" spans="1:9">
      <c r="A18493" s="775" t="str">
        <f>Table_wabobpsvr_AzureCalc_AzureCalcRateCard[[#This Row],[ServiceName]]&amp;Table_wabobpsvr_AzureCalc_AzureCalcRateCard[[#This Row],[Price_Level]]&amp;Table_wabobpsvr_AzureCalc_AzureCalcRateCard[[#This Row],[Region]]</f>
        <v>ExpressRoute (Metered) 10 Gbps ConnectionsMOSP5</v>
      </c>
      <c r="B18493" s="775">
        <v>5</v>
      </c>
      <c r="C18493" s="775" t="s">
        <v>7427</v>
      </c>
      <c r="D18493" s="775" t="s">
        <v>606</v>
      </c>
      <c r="E18493" s="775">
        <v>5000</v>
      </c>
      <c r="F18493" s="775" t="s">
        <v>7391</v>
      </c>
      <c r="G18493" s="775"/>
      <c r="H18493" s="775"/>
      <c r="I18493" s="775" t="s">
        <v>7446</v>
      </c>
    </row>
    <row r="18494" spans="1:9">
      <c r="A18494" s="775" t="str">
        <f>Table_wabobpsvr_AzureCalc_AzureCalcRateCard[[#This Row],[ServiceName]]&amp;Table_wabobpsvr_AzureCalc_AzureCalcRateCard[[#This Row],[Price_Level]]&amp;Table_wabobpsvr_AzureCalc_AzureCalcRateCard[[#This Row],[Region]]</f>
        <v>ExpressRoute (Metered) 100 Mbps ConnectionsMOSP5</v>
      </c>
      <c r="B18494" s="775">
        <v>5</v>
      </c>
      <c r="C18494" s="775" t="s">
        <v>7427</v>
      </c>
      <c r="D18494" s="775" t="s">
        <v>606</v>
      </c>
      <c r="E18494" s="775">
        <v>110</v>
      </c>
      <c r="F18494" s="775" t="s">
        <v>7395</v>
      </c>
      <c r="G18494" s="775"/>
      <c r="H18494" s="775"/>
      <c r="I18494" s="775" t="s">
        <v>7448</v>
      </c>
    </row>
    <row r="18495" spans="1:9">
      <c r="A18495" s="775" t="str">
        <f>Table_wabobpsvr_AzureCalc_AzureCalcRateCard[[#This Row],[ServiceName]]&amp;Table_wabobpsvr_AzureCalc_AzureCalcRateCard[[#This Row],[Price_Level]]&amp;Table_wabobpsvr_AzureCalc_AzureCalcRateCard[[#This Row],[Region]]</f>
        <v>ExpressRoute (Metered) 2 Gbps ConnectionsMOSP5</v>
      </c>
      <c r="B18495" s="775">
        <v>5</v>
      </c>
      <c r="C18495" s="775" t="s">
        <v>7427</v>
      </c>
      <c r="D18495" s="775" t="s">
        <v>606</v>
      </c>
      <c r="E18495" s="775">
        <v>872</v>
      </c>
      <c r="F18495" s="775" t="s">
        <v>7396</v>
      </c>
      <c r="G18495" s="775"/>
      <c r="H18495" s="775"/>
      <c r="I18495" s="775" t="s">
        <v>7450</v>
      </c>
    </row>
    <row r="18496" spans="1:9">
      <c r="A18496" s="775" t="str">
        <f>Table_wabobpsvr_AzureCalc_AzureCalcRateCard[[#This Row],[ServiceName]]&amp;Table_wabobpsvr_AzureCalc_AzureCalcRateCard[[#This Row],[Price_Level]]&amp;Table_wabobpsvr_AzureCalc_AzureCalcRateCard[[#This Row],[Region]]</f>
        <v>Premium Storage - Page Blob/P20 (Units)C2</v>
      </c>
      <c r="B18496" s="775">
        <v>2</v>
      </c>
      <c r="C18496" s="775" t="s">
        <v>77</v>
      </c>
      <c r="D18496" s="775" t="s">
        <v>177</v>
      </c>
      <c r="E18496" s="775">
        <v>60.57</v>
      </c>
      <c r="F18496" s="775" t="s">
        <v>3179</v>
      </c>
      <c r="G18496" s="775" t="s">
        <v>3182</v>
      </c>
      <c r="H18496" s="775" t="s">
        <v>3183</v>
      </c>
      <c r="I18496" s="775" t="s">
        <v>4998</v>
      </c>
    </row>
    <row r="18497" spans="1:9">
      <c r="A18497" s="775" t="str">
        <f>Table_wabobpsvr_AzureCalc_AzureCalcRateCard[[#This Row],[ServiceName]]&amp;Table_wabobpsvr_AzureCalc_AzureCalcRateCard[[#This Row],[Price_Level]]&amp;Table_wabobpsvr_AzureCalc_AzureCalcRateCard[[#This Row],[Region]]</f>
        <v>Premium Storage - Page Blob/P20 (Units)D2</v>
      </c>
      <c r="B18497" s="775">
        <v>2</v>
      </c>
      <c r="C18497" s="775" t="s">
        <v>77</v>
      </c>
      <c r="D18497" s="775" t="s">
        <v>176</v>
      </c>
      <c r="E18497" s="775">
        <v>58.57</v>
      </c>
      <c r="F18497" s="775" t="s">
        <v>3179</v>
      </c>
      <c r="G18497" s="775" t="s">
        <v>3182</v>
      </c>
      <c r="H18497" s="775" t="s">
        <v>3183</v>
      </c>
      <c r="I18497" s="775" t="s">
        <v>4998</v>
      </c>
    </row>
    <row r="18498" spans="1:9">
      <c r="A18498" s="1039" t="str">
        <f>Table_wabobpsvr_AzureCalc_AzureCalcRateCard[[#This Row],[ServiceName]]&amp;Table_wabobpsvr_AzureCalc_AzureCalcRateCard[[#This Row],[Price_Level]]&amp;Table_wabobpsvr_AzureCalc_AzureCalcRateCard[[#This Row],[Region]]</f>
        <v>Premium Storage - Page Blob/P30 (Units)MOSP2</v>
      </c>
      <c r="B18498" s="1039">
        <v>2</v>
      </c>
      <c r="C18498" s="1039" t="s">
        <v>77</v>
      </c>
      <c r="D18498" s="1039" t="s">
        <v>606</v>
      </c>
      <c r="E18498" s="1039">
        <v>122.88</v>
      </c>
      <c r="F18498" s="1039" t="s">
        <v>3184</v>
      </c>
      <c r="G18498" s="775" t="s">
        <v>4235</v>
      </c>
      <c r="H18498" s="775" t="s">
        <v>4235</v>
      </c>
      <c r="I18498" s="775" t="s">
        <v>5665</v>
      </c>
    </row>
    <row r="18499" spans="1:9">
      <c r="A18499" s="1039" t="str">
        <f>Table_wabobpsvr_AzureCalc_AzureCalcRateCard[[#This Row],[ServiceName]]&amp;Table_wabobpsvr_AzureCalc_AzureCalcRateCard[[#This Row],[Price_Level]]&amp;Table_wabobpsvr_AzureCalc_AzureCalcRateCard[[#This Row],[Region]]</f>
        <v>Premium Storage - Page Blob/P30 (Units)A2</v>
      </c>
      <c r="B18499" s="1039">
        <v>2</v>
      </c>
      <c r="C18499" s="1039" t="s">
        <v>77</v>
      </c>
      <c r="D18499" s="1039" t="s">
        <v>174</v>
      </c>
      <c r="E18499" s="1039">
        <v>119.19</v>
      </c>
      <c r="F18499" s="1039" t="s">
        <v>3184</v>
      </c>
      <c r="G18499" s="775" t="s">
        <v>3185</v>
      </c>
      <c r="H18499" s="775" t="s">
        <v>3186</v>
      </c>
      <c r="I18499" s="775" t="s">
        <v>5665</v>
      </c>
    </row>
    <row r="18500" spans="1:9">
      <c r="A18500" s="775" t="str">
        <f>Table_wabobpsvr_AzureCalc_AzureCalcRateCard[[#This Row],[ServiceName]]&amp;Table_wabobpsvr_AzureCalc_AzureCalcRateCard[[#This Row],[Price_Level]]&amp;Table_wabobpsvr_AzureCalc_AzureCalcRateCard[[#This Row],[Region]]</f>
        <v>Premium Storage - Page Blob/P30 (Units)B2</v>
      </c>
      <c r="B18500" s="775">
        <v>2</v>
      </c>
      <c r="C18500" s="775" t="s">
        <v>77</v>
      </c>
      <c r="D18500" s="775" t="s">
        <v>175</v>
      </c>
      <c r="E18500" s="775">
        <v>115.51</v>
      </c>
      <c r="F18500" s="775" t="s">
        <v>3184</v>
      </c>
      <c r="G18500" s="775" t="s">
        <v>3185</v>
      </c>
      <c r="H18500" s="775" t="s">
        <v>3186</v>
      </c>
      <c r="I18500" s="775" t="s">
        <v>5665</v>
      </c>
    </row>
    <row r="18501" spans="1:9">
      <c r="A18501" s="775" t="str">
        <f>Table_wabobpsvr_AzureCalc_AzureCalcRateCard[[#This Row],[ServiceName]]&amp;Table_wabobpsvr_AzureCalc_AzureCalcRateCard[[#This Row],[Price_Level]]&amp;Table_wabobpsvr_AzureCalc_AzureCalcRateCard[[#This Row],[Region]]</f>
        <v>Premium Storage - Page Blob/P30 (Units)C2</v>
      </c>
      <c r="B18501" s="775">
        <v>2</v>
      </c>
      <c r="C18501" s="775" t="s">
        <v>77</v>
      </c>
      <c r="D18501" s="775" t="s">
        <v>177</v>
      </c>
      <c r="E18501" s="775">
        <v>111.82</v>
      </c>
      <c r="F18501" s="775" t="s">
        <v>3184</v>
      </c>
      <c r="G18501" s="775" t="s">
        <v>3185</v>
      </c>
      <c r="H18501" s="775" t="s">
        <v>3186</v>
      </c>
      <c r="I18501" s="775" t="s">
        <v>5665</v>
      </c>
    </row>
    <row r="18502" spans="1:9">
      <c r="A18502" s="775" t="str">
        <f>Table_wabobpsvr_AzureCalc_AzureCalcRateCard[[#This Row],[ServiceName]]&amp;Table_wabobpsvr_AzureCalc_AzureCalcRateCard[[#This Row],[Price_Level]]&amp;Table_wabobpsvr_AzureCalc_AzureCalcRateCard[[#This Row],[Region]]</f>
        <v>ExpressRoute (Metered) 200 Mbps Connections - Zone 1A0</v>
      </c>
      <c r="B18502" s="775">
        <v>0</v>
      </c>
      <c r="C18502" s="775" t="s">
        <v>7427</v>
      </c>
      <c r="D18502" s="775" t="s">
        <v>174</v>
      </c>
      <c r="E18502" s="775">
        <v>4.5396000000000001</v>
      </c>
      <c r="F18502" s="775" t="s">
        <v>7451</v>
      </c>
      <c r="G18502" s="775"/>
      <c r="H18502" s="775"/>
      <c r="I18502" s="775" t="s">
        <v>7452</v>
      </c>
    </row>
    <row r="18503" spans="1:9">
      <c r="A18503" s="775" t="str">
        <f>Table_wabobpsvr_AzureCalc_AzureCalcRateCard[[#This Row],[ServiceName]]&amp;Table_wabobpsvr_AzureCalc_AzureCalcRateCard[[#This Row],[Price_Level]]&amp;Table_wabobpsvr_AzureCalc_AzureCalcRateCard[[#This Row],[Region]]</f>
        <v>ExpressRoute (Metered) 5 Gbps Connections - Zone 1A0</v>
      </c>
      <c r="B18503" s="775">
        <v>0</v>
      </c>
      <c r="C18503" s="775" t="s">
        <v>7427</v>
      </c>
      <c r="D18503" s="775" t="s">
        <v>174</v>
      </c>
      <c r="E18503" s="775">
        <v>68.210400000000007</v>
      </c>
      <c r="F18503" s="775" t="s">
        <v>7453</v>
      </c>
      <c r="G18503" s="775"/>
      <c r="H18503" s="775"/>
      <c r="I18503" s="775" t="s">
        <v>7454</v>
      </c>
    </row>
    <row r="18504" spans="1:9">
      <c r="A18504" s="775" t="str">
        <f>Table_wabobpsvr_AzureCalc_AzureCalcRateCard[[#This Row],[ServiceName]]&amp;Table_wabobpsvr_AzureCalc_AzureCalcRateCard[[#This Row],[Price_Level]]&amp;Table_wabobpsvr_AzureCalc_AzureCalcRateCard[[#This Row],[Region]]</f>
        <v>ExpressRoute (Metered) 50 Mbps Connections - Zone 1A0</v>
      </c>
      <c r="B18504" s="775">
        <v>0</v>
      </c>
      <c r="C18504" s="775" t="s">
        <v>7427</v>
      </c>
      <c r="D18504" s="775" t="s">
        <v>174</v>
      </c>
      <c r="E18504" s="775">
        <v>1.7169000000000001</v>
      </c>
      <c r="F18504" s="775" t="s">
        <v>7455</v>
      </c>
      <c r="G18504" s="775"/>
      <c r="H18504" s="775"/>
      <c r="I18504" s="775" t="s">
        <v>7456</v>
      </c>
    </row>
    <row r="18505" spans="1:9">
      <c r="A18505" s="775" t="str">
        <f>Table_wabobpsvr_AzureCalc_AzureCalcRateCard[[#This Row],[ServiceName]]&amp;Table_wabobpsvr_AzureCalc_AzureCalcRateCard[[#This Row],[Price_Level]]&amp;Table_wabobpsvr_AzureCalc_AzureCalcRateCard[[#This Row],[Region]]</f>
        <v>ExpressRoute (Metered) 500 Mbps Connections - Zone 1A0</v>
      </c>
      <c r="B18505" s="775">
        <v>0</v>
      </c>
      <c r="C18505" s="775" t="s">
        <v>7427</v>
      </c>
      <c r="D18505" s="775" t="s">
        <v>174</v>
      </c>
      <c r="E18505" s="775">
        <v>9.0694999999999997</v>
      </c>
      <c r="F18505" s="775" t="s">
        <v>7457</v>
      </c>
      <c r="G18505" s="775"/>
      <c r="H18505" s="775"/>
      <c r="I18505" s="775" t="s">
        <v>7458</v>
      </c>
    </row>
    <row r="18506" spans="1:9">
      <c r="A18506" s="775" t="str">
        <f>Table_wabobpsvr_AzureCalc_AzureCalcRateCard[[#This Row],[ServiceName]]&amp;Table_wabobpsvr_AzureCalc_AzureCalcRateCard[[#This Row],[Price_Level]]&amp;Table_wabobpsvr_AzureCalc_AzureCalcRateCard[[#This Row],[Region]]</f>
        <v>ExpressRoute (Unlimited) 1 Gbps Connections - Zone 1A0</v>
      </c>
      <c r="B18506" s="775">
        <v>0</v>
      </c>
      <c r="C18506" s="775" t="s">
        <v>7427</v>
      </c>
      <c r="D18506" s="775" t="s">
        <v>174</v>
      </c>
      <c r="E18506" s="775">
        <v>178.35390000000001</v>
      </c>
      <c r="F18506" s="775" t="s">
        <v>7459</v>
      </c>
      <c r="G18506" s="775"/>
      <c r="H18506" s="775"/>
      <c r="I18506" s="775" t="s">
        <v>7460</v>
      </c>
    </row>
    <row r="18507" spans="1:9">
      <c r="A18507" s="775" t="str">
        <f>Table_wabobpsvr_AzureCalc_AzureCalcRateCard[[#This Row],[ServiceName]]&amp;Table_wabobpsvr_AzureCalc_AzureCalcRateCard[[#This Row],[Price_Level]]&amp;Table_wabobpsvr_AzureCalc_AzureCalcRateCard[[#This Row],[Region]]</f>
        <v>ExpressRoute (Unlimited) 200 Mbps Connections - Zone 1D0</v>
      </c>
      <c r="B18507" s="775">
        <v>0</v>
      </c>
      <c r="C18507" s="775" t="s">
        <v>7427</v>
      </c>
      <c r="D18507" s="775" t="s">
        <v>176</v>
      </c>
      <c r="E18507" s="775">
        <v>32.648000000000003</v>
      </c>
      <c r="F18507" s="775" t="s">
        <v>7467</v>
      </c>
      <c r="G18507" s="775"/>
      <c r="H18507" s="775"/>
      <c r="I18507" s="775" t="s">
        <v>7468</v>
      </c>
    </row>
    <row r="18508" spans="1:9">
      <c r="A18508" s="775" t="str">
        <f>Table_wabobpsvr_AzureCalc_AzureCalcRateCard[[#This Row],[ServiceName]]&amp;Table_wabobpsvr_AzureCalc_AzureCalcRateCard[[#This Row],[Price_Level]]&amp;Table_wabobpsvr_AzureCalc_AzureCalcRateCard[[#This Row],[Region]]</f>
        <v>ExpressRoute (Unlimited) 5 Gbps Connections - Zone 1D0</v>
      </c>
      <c r="B18508" s="775">
        <v>0</v>
      </c>
      <c r="C18508" s="775" t="s">
        <v>7427</v>
      </c>
      <c r="D18508" s="775" t="s">
        <v>176</v>
      </c>
      <c r="E18508" s="775">
        <v>728.12959999999998</v>
      </c>
      <c r="F18508" s="775" t="s">
        <v>7473</v>
      </c>
      <c r="G18508" s="775"/>
      <c r="H18508" s="775"/>
      <c r="I18508" s="775" t="s">
        <v>7474</v>
      </c>
    </row>
    <row r="18509" spans="1:9">
      <c r="A18509" s="775" t="str">
        <f>Table_wabobpsvr_AzureCalc_AzureCalcRateCard[[#This Row],[ServiceName]]&amp;Table_wabobpsvr_AzureCalc_AzureCalcRateCard[[#This Row],[Price_Level]]&amp;Table_wabobpsvr_AzureCalc_AzureCalcRateCard[[#This Row],[Region]]</f>
        <v>ExpressRoute (Unlimited) 50 Mbps Connections - Zone 1D0</v>
      </c>
      <c r="B18509" s="775">
        <v>0</v>
      </c>
      <c r="C18509" s="775" t="s">
        <v>7427</v>
      </c>
      <c r="D18509" s="775" t="s">
        <v>176</v>
      </c>
      <c r="E18509" s="775">
        <v>8.5183999999999997</v>
      </c>
      <c r="F18509" s="775" t="s">
        <v>7475</v>
      </c>
      <c r="G18509" s="775"/>
      <c r="H18509" s="775"/>
      <c r="I18509" s="775" t="s">
        <v>7476</v>
      </c>
    </row>
    <row r="18510" spans="1:9">
      <c r="A18510" s="775" t="str">
        <f>Table_wabobpsvr_AzureCalc_AzureCalcRateCard[[#This Row],[ServiceName]]&amp;Table_wabobpsvr_AzureCalc_AzureCalcRateCard[[#This Row],[Price_Level]]&amp;Table_wabobpsvr_AzureCalc_AzureCalcRateCard[[#This Row],[Region]]</f>
        <v>ExpressRoute (Unlimited) 500 Mbps Connections - Zone 1D0</v>
      </c>
      <c r="B18510" s="775">
        <v>0</v>
      </c>
      <c r="C18510" s="775" t="s">
        <v>7427</v>
      </c>
      <c r="D18510" s="775" t="s">
        <v>176</v>
      </c>
      <c r="E18510" s="775">
        <v>78.064800000000005</v>
      </c>
      <c r="F18510" s="775" t="s">
        <v>7477</v>
      </c>
      <c r="G18510" s="775"/>
      <c r="H18510" s="775"/>
      <c r="I18510" s="775" t="s">
        <v>7478</v>
      </c>
    </row>
    <row r="18511" spans="1:9">
      <c r="A18511" s="775" t="str">
        <f>Table_wabobpsvr_AzureCalc_AzureCalcRateCard[[#This Row],[ServiceName]]&amp;Table_wabobpsvr_AzureCalc_AzureCalcRateCard[[#This Row],[Price_Level]]&amp;Table_wabobpsvr_AzureCalc_AzureCalcRateCard[[#This Row],[Region]]</f>
        <v>ExpressRoute (Metered) Data Transfer Out at 1 Gbps (GB) - Zone 2D</v>
      </c>
      <c r="B18511" s="775"/>
      <c r="C18511" s="775" t="s">
        <v>9</v>
      </c>
      <c r="D18511" s="775" t="s">
        <v>176</v>
      </c>
      <c r="E18511" s="775">
        <v>4.3999999999999997E-2</v>
      </c>
      <c r="F18511" s="775" t="s">
        <v>7393</v>
      </c>
      <c r="G18511" s="775" t="s">
        <v>7561</v>
      </c>
      <c r="H18511" s="775" t="s">
        <v>7562</v>
      </c>
      <c r="I18511" s="775" t="s">
        <v>7479</v>
      </c>
    </row>
    <row r="18512" spans="1:9">
      <c r="A18512" s="775" t="str">
        <f>Table_wabobpsvr_AzureCalc_AzureCalcRateCard[[#This Row],[ServiceName]]&amp;Table_wabobpsvr_AzureCalc_AzureCalcRateCard[[#This Row],[Price_Level]]&amp;Table_wabobpsvr_AzureCalc_AzureCalcRateCard[[#This Row],[Region]]</f>
        <v>ExpressRoute (Metered) 1 Gbps Connections - Zone 2D0</v>
      </c>
      <c r="B18512" s="775">
        <v>0</v>
      </c>
      <c r="C18512" s="775" t="s">
        <v>7427</v>
      </c>
      <c r="D18512" s="775" t="s">
        <v>176</v>
      </c>
      <c r="E18512" s="775">
        <v>12.3728</v>
      </c>
      <c r="F18512" s="775" t="s">
        <v>7480</v>
      </c>
      <c r="G18512" s="775"/>
      <c r="H18512" s="775"/>
      <c r="I18512" s="775" t="s">
        <v>7481</v>
      </c>
    </row>
    <row r="18513" spans="1:9">
      <c r="A18513" s="775" t="str">
        <f>Table_wabobpsvr_AzureCalc_AzureCalcRateCard[[#This Row],[ServiceName]]&amp;Table_wabobpsvr_AzureCalc_AzureCalcRateCard[[#This Row],[Price_Level]]&amp;Table_wabobpsvr_AzureCalc_AzureCalcRateCard[[#This Row],[Region]]</f>
        <v>ExpressRoute (Metered) 10 Gbps Connections - Zone 2D0</v>
      </c>
      <c r="B18513" s="775">
        <v>0</v>
      </c>
      <c r="C18513" s="775" t="s">
        <v>7427</v>
      </c>
      <c r="D18513" s="775" t="s">
        <v>176</v>
      </c>
      <c r="E18513" s="775">
        <v>141.93520000000001</v>
      </c>
      <c r="F18513" s="775" t="s">
        <v>7482</v>
      </c>
      <c r="G18513" s="775"/>
      <c r="H18513" s="775"/>
      <c r="I18513" s="775" t="s">
        <v>7483</v>
      </c>
    </row>
    <row r="18514" spans="1:9">
      <c r="A18514" s="775" t="str">
        <f>Table_wabobpsvr_AzureCalc_AzureCalcRateCard[[#This Row],[ServiceName]]&amp;Table_wabobpsvr_AzureCalc_AzureCalcRateCard[[#This Row],[Price_Level]]&amp;Table_wabobpsvr_AzureCalc_AzureCalcRateCard[[#This Row],[Region]]</f>
        <v>ExpressRoute (Metered) 100 Mbps Connections - Zone 2D0</v>
      </c>
      <c r="B18514" s="775">
        <v>0</v>
      </c>
      <c r="C18514" s="775" t="s">
        <v>7427</v>
      </c>
      <c r="D18514" s="775" t="s">
        <v>176</v>
      </c>
      <c r="E18514" s="775">
        <v>2.8424</v>
      </c>
      <c r="F18514" s="775" t="s">
        <v>7484</v>
      </c>
      <c r="G18514" s="775"/>
      <c r="H18514" s="775"/>
      <c r="I18514" s="775" t="s">
        <v>7485</v>
      </c>
    </row>
    <row r="18515" spans="1:9">
      <c r="A18515" s="775" t="str">
        <f>Table_wabobpsvr_AzureCalc_AzureCalcRateCard[[#This Row],[ServiceName]]&amp;Table_wabobpsvr_AzureCalc_AzureCalcRateCard[[#This Row],[Price_Level]]&amp;Table_wabobpsvr_AzureCalc_AzureCalcRateCard[[#This Row],[Region]]</f>
        <v>ExpressRoute (Metered) 2 Gbps Connections - Zone 2D0</v>
      </c>
      <c r="B18515" s="775">
        <v>0</v>
      </c>
      <c r="C18515" s="775" t="s">
        <v>7427</v>
      </c>
      <c r="D18515" s="775" t="s">
        <v>176</v>
      </c>
      <c r="E18515" s="775">
        <v>24.7544</v>
      </c>
      <c r="F18515" s="775" t="s">
        <v>7486</v>
      </c>
      <c r="G18515" s="775"/>
      <c r="H18515" s="775"/>
      <c r="I18515" s="775" t="s">
        <v>7487</v>
      </c>
    </row>
    <row r="18516" spans="1:9">
      <c r="A18516" s="775" t="str">
        <f>Table_wabobpsvr_AzureCalc_AzureCalcRateCard[[#This Row],[ServiceName]]&amp;Table_wabobpsvr_AzureCalc_AzureCalcRateCard[[#This Row],[Price_Level]]&amp;Table_wabobpsvr_AzureCalc_AzureCalcRateCard[[#This Row],[Region]]</f>
        <v>Standard_D1 Cloud ServicesA12</v>
      </c>
      <c r="B18516" s="775">
        <v>12</v>
      </c>
      <c r="C18516" s="775" t="s">
        <v>680</v>
      </c>
      <c r="D18516" s="775" t="s">
        <v>174</v>
      </c>
      <c r="E18516" s="775">
        <v>0.14162</v>
      </c>
      <c r="F18516" s="775" t="s">
        <v>1106</v>
      </c>
      <c r="G18516" s="775" t="s">
        <v>4235</v>
      </c>
      <c r="H18516" s="775" t="s">
        <v>4235</v>
      </c>
      <c r="I18516" s="775" t="s">
        <v>5934</v>
      </c>
    </row>
    <row r="18517" spans="1:9">
      <c r="A18517" s="775" t="str">
        <f>Table_wabobpsvr_AzureCalc_AzureCalcRateCard[[#This Row],[ServiceName]]&amp;Table_wabobpsvr_AzureCalc_AzureCalcRateCard[[#This Row],[Price_Level]]&amp;Table_wabobpsvr_AzureCalc_AzureCalcRateCard[[#This Row],[Region]]</f>
        <v>Standard_D1 Cloud ServicesB12</v>
      </c>
      <c r="B18517" s="775">
        <v>12</v>
      </c>
      <c r="C18517" s="775" t="s">
        <v>680</v>
      </c>
      <c r="D18517" s="775" t="s">
        <v>175</v>
      </c>
      <c r="E18517" s="775">
        <v>0.13724</v>
      </c>
      <c r="F18517" s="775" t="s">
        <v>1106</v>
      </c>
      <c r="G18517" s="775" t="s">
        <v>4235</v>
      </c>
      <c r="H18517" s="775" t="s">
        <v>4235</v>
      </c>
      <c r="I18517" s="775" t="s">
        <v>5934</v>
      </c>
    </row>
    <row r="18518" spans="1:9">
      <c r="A18518" s="775" t="str">
        <f>Table_wabobpsvr_AzureCalc_AzureCalcRateCard[[#This Row],[ServiceName]]&amp;Table_wabobpsvr_AzureCalc_AzureCalcRateCard[[#This Row],[Price_Level]]&amp;Table_wabobpsvr_AzureCalc_AzureCalcRateCard[[#This Row],[Region]]</f>
        <v>Standard_D1 Cloud ServicesC12</v>
      </c>
      <c r="B18518" s="775">
        <v>12</v>
      </c>
      <c r="C18518" s="775" t="s">
        <v>680</v>
      </c>
      <c r="D18518" s="775" t="s">
        <v>177</v>
      </c>
      <c r="E18518" s="775">
        <v>0.13286000000000001</v>
      </c>
      <c r="F18518" s="775" t="s">
        <v>1106</v>
      </c>
      <c r="G18518" s="775" t="s">
        <v>4235</v>
      </c>
      <c r="H18518" s="775" t="s">
        <v>4235</v>
      </c>
      <c r="I18518" s="775" t="s">
        <v>5934</v>
      </c>
    </row>
    <row r="18519" spans="1:9">
      <c r="A18519" s="775" t="str">
        <f>Table_wabobpsvr_AzureCalc_AzureCalcRateCard[[#This Row],[ServiceName]]&amp;Table_wabobpsvr_AzureCalc_AzureCalcRateCard[[#This Row],[Price_Level]]&amp;Table_wabobpsvr_AzureCalc_AzureCalcRateCard[[#This Row],[Region]]</f>
        <v>Standard_D1 Cloud ServicesD12</v>
      </c>
      <c r="B18519" s="775">
        <v>12</v>
      </c>
      <c r="C18519" s="775" t="s">
        <v>680</v>
      </c>
      <c r="D18519" s="775" t="s">
        <v>176</v>
      </c>
      <c r="E18519" s="775">
        <v>0.12848000000000001</v>
      </c>
      <c r="F18519" s="775" t="s">
        <v>1106</v>
      </c>
      <c r="G18519" s="775" t="s">
        <v>4235</v>
      </c>
      <c r="H18519" s="775" t="s">
        <v>4235</v>
      </c>
      <c r="I18519" s="775" t="s">
        <v>5934</v>
      </c>
    </row>
    <row r="18520" spans="1:9">
      <c r="A18520" s="775" t="str">
        <f>Table_wabobpsvr_AzureCalc_AzureCalcRateCard[[#This Row],[ServiceName]]&amp;Table_wabobpsvr_AzureCalc_AzureCalcRateCard[[#This Row],[Price_Level]]&amp;Table_wabobpsvr_AzureCalc_AzureCalcRateCard[[#This Row],[Region]]</f>
        <v>Standard_D1 Cloud ServicesMOSP3</v>
      </c>
      <c r="B18520" s="775">
        <v>3</v>
      </c>
      <c r="C18520" s="775" t="s">
        <v>680</v>
      </c>
      <c r="D18520" s="775" t="s">
        <v>606</v>
      </c>
      <c r="E18520" s="775">
        <v>0.14000000000000001</v>
      </c>
      <c r="F18520" s="775" t="s">
        <v>1106</v>
      </c>
      <c r="G18520" s="775" t="s">
        <v>4235</v>
      </c>
      <c r="H18520" s="775" t="s">
        <v>4235</v>
      </c>
      <c r="I18520" s="775" t="s">
        <v>5935</v>
      </c>
    </row>
    <row r="18521" spans="1:9">
      <c r="A18521" s="775" t="str">
        <f>Table_wabobpsvr_AzureCalc_AzureCalcRateCard[[#This Row],[ServiceName]]&amp;Table_wabobpsvr_AzureCalc_AzureCalcRateCard[[#This Row],[Price_Level]]&amp;Table_wabobpsvr_AzureCalc_AzureCalcRateCard[[#This Row],[Region]]</f>
        <v>Standard_D1 Cloud ServicesA3</v>
      </c>
      <c r="B18521" s="775">
        <v>3</v>
      </c>
      <c r="C18521" s="775" t="s">
        <v>680</v>
      </c>
      <c r="D18521" s="775" t="s">
        <v>174</v>
      </c>
      <c r="E18521" s="775">
        <v>0.1358</v>
      </c>
      <c r="F18521" s="775" t="s">
        <v>1106</v>
      </c>
      <c r="G18521" s="775" t="s">
        <v>4235</v>
      </c>
      <c r="H18521" s="775" t="s">
        <v>4235</v>
      </c>
      <c r="I18521" s="775" t="s">
        <v>5935</v>
      </c>
    </row>
    <row r="18522" spans="1:9">
      <c r="A18522" s="775" t="str">
        <f>Table_wabobpsvr_AzureCalc_AzureCalcRateCard[[#This Row],[ServiceName]]&amp;Table_wabobpsvr_AzureCalc_AzureCalcRateCard[[#This Row],[Price_Level]]&amp;Table_wabobpsvr_AzureCalc_AzureCalcRateCard[[#This Row],[Region]]</f>
        <v>Standard_D1 Cloud ServicesB3</v>
      </c>
      <c r="B18522" s="775">
        <v>3</v>
      </c>
      <c r="C18522" s="775" t="s">
        <v>680</v>
      </c>
      <c r="D18522" s="775" t="s">
        <v>175</v>
      </c>
      <c r="E18522" s="775">
        <v>0.13159999999999999</v>
      </c>
      <c r="F18522" s="775" t="s">
        <v>1106</v>
      </c>
      <c r="G18522" s="775" t="s">
        <v>4235</v>
      </c>
      <c r="H18522" s="775" t="s">
        <v>4235</v>
      </c>
      <c r="I18522" s="775" t="s">
        <v>5935</v>
      </c>
    </row>
    <row r="18523" spans="1:9">
      <c r="A18523" s="775" t="str">
        <f>Table_wabobpsvr_AzureCalc_AzureCalcRateCard[[#This Row],[ServiceName]]&amp;Table_wabobpsvr_AzureCalc_AzureCalcRateCard[[#This Row],[Price_Level]]&amp;Table_wabobpsvr_AzureCalc_AzureCalcRateCard[[#This Row],[Region]]</f>
        <v>Standard_D1 Cloud ServicesC3</v>
      </c>
      <c r="B18523" s="775">
        <v>3</v>
      </c>
      <c r="C18523" s="775" t="s">
        <v>680</v>
      </c>
      <c r="D18523" s="775" t="s">
        <v>177</v>
      </c>
      <c r="E18523" s="775">
        <v>0.12740000000000001</v>
      </c>
      <c r="F18523" s="775" t="s">
        <v>1106</v>
      </c>
      <c r="G18523" s="775" t="s">
        <v>4235</v>
      </c>
      <c r="H18523" s="775" t="s">
        <v>4235</v>
      </c>
      <c r="I18523" s="775" t="s">
        <v>5935</v>
      </c>
    </row>
    <row r="18524" spans="1:9">
      <c r="A18524" s="775" t="str">
        <f>Table_wabobpsvr_AzureCalc_AzureCalcRateCard[[#This Row],[ServiceName]]&amp;Table_wabobpsvr_AzureCalc_AzureCalcRateCard[[#This Row],[Price_Level]]&amp;Table_wabobpsvr_AzureCalc_AzureCalcRateCard[[#This Row],[Region]]</f>
        <v>Standard_D1 Cloud ServicesD3</v>
      </c>
      <c r="B18524" s="775">
        <v>3</v>
      </c>
      <c r="C18524" s="775" t="s">
        <v>680</v>
      </c>
      <c r="D18524" s="775" t="s">
        <v>176</v>
      </c>
      <c r="E18524" s="775">
        <v>0.1232</v>
      </c>
      <c r="F18524" s="775" t="s">
        <v>1106</v>
      </c>
      <c r="G18524" s="775" t="s">
        <v>4235</v>
      </c>
      <c r="H18524" s="775" t="s">
        <v>4235</v>
      </c>
      <c r="I18524" s="775" t="s">
        <v>5935</v>
      </c>
    </row>
    <row r="18525" spans="1:9">
      <c r="A18525" s="775" t="str">
        <f>Table_wabobpsvr_AzureCalc_AzureCalcRateCard[[#This Row],[ServiceName]]&amp;Table_wabobpsvr_AzureCalc_AzureCalcRateCard[[#This Row],[Price_Level]]&amp;Table_wabobpsvr_AzureCalc_AzureCalcRateCard[[#This Row],[Region]]</f>
        <v>Standard_D1 Cloud ServicesMOSP6</v>
      </c>
      <c r="B18525" s="775">
        <v>6</v>
      </c>
      <c r="C18525" s="775" t="s">
        <v>680</v>
      </c>
      <c r="D18525" s="775" t="s">
        <v>606</v>
      </c>
      <c r="E18525" s="775">
        <v>0.14000000000000001</v>
      </c>
      <c r="F18525" s="775" t="s">
        <v>1106</v>
      </c>
      <c r="G18525" s="775" t="s">
        <v>4235</v>
      </c>
      <c r="H18525" s="775" t="s">
        <v>4235</v>
      </c>
      <c r="I18525" s="775" t="s">
        <v>5936</v>
      </c>
    </row>
    <row r="18526" spans="1:9">
      <c r="A18526" s="775" t="str">
        <f>Table_wabobpsvr_AzureCalc_AzureCalcRateCard[[#This Row],[ServiceName]]&amp;Table_wabobpsvr_AzureCalc_AzureCalcRateCard[[#This Row],[Price_Level]]&amp;Table_wabobpsvr_AzureCalc_AzureCalcRateCard[[#This Row],[Region]]</f>
        <v>Standard_D1 Cloud ServicesA6</v>
      </c>
      <c r="B18526" s="775">
        <v>6</v>
      </c>
      <c r="C18526" s="775" t="s">
        <v>680</v>
      </c>
      <c r="D18526" s="775" t="s">
        <v>174</v>
      </c>
      <c r="E18526" s="775">
        <v>0.1358</v>
      </c>
      <c r="F18526" s="775" t="s">
        <v>1106</v>
      </c>
      <c r="G18526" s="775" t="s">
        <v>4235</v>
      </c>
      <c r="H18526" s="775" t="s">
        <v>4235</v>
      </c>
      <c r="I18526" s="775" t="s">
        <v>5936</v>
      </c>
    </row>
    <row r="18527" spans="1:9">
      <c r="A18527" s="775" t="str">
        <f>Table_wabobpsvr_AzureCalc_AzureCalcRateCard[[#This Row],[ServiceName]]&amp;Table_wabobpsvr_AzureCalc_AzureCalcRateCard[[#This Row],[Price_Level]]&amp;Table_wabobpsvr_AzureCalc_AzureCalcRateCard[[#This Row],[Region]]</f>
        <v>Standard_D1 Cloud ServicesB6</v>
      </c>
      <c r="B18527" s="775">
        <v>6</v>
      </c>
      <c r="C18527" s="775" t="s">
        <v>680</v>
      </c>
      <c r="D18527" s="775" t="s">
        <v>175</v>
      </c>
      <c r="E18527" s="775">
        <v>0.13159999999999999</v>
      </c>
      <c r="F18527" s="775" t="s">
        <v>1106</v>
      </c>
      <c r="G18527" s="775" t="s">
        <v>4235</v>
      </c>
      <c r="H18527" s="775" t="s">
        <v>4235</v>
      </c>
      <c r="I18527" s="775" t="s">
        <v>5936</v>
      </c>
    </row>
    <row r="18528" spans="1:9">
      <c r="A18528" s="775" t="str">
        <f>Table_wabobpsvr_AzureCalc_AzureCalcRateCard[[#This Row],[ServiceName]]&amp;Table_wabobpsvr_AzureCalc_AzureCalcRateCard[[#This Row],[Price_Level]]&amp;Table_wabobpsvr_AzureCalc_AzureCalcRateCard[[#This Row],[Region]]</f>
        <v>Standard_D1 Cloud ServicesC6</v>
      </c>
      <c r="B18528" s="775">
        <v>6</v>
      </c>
      <c r="C18528" s="775" t="s">
        <v>680</v>
      </c>
      <c r="D18528" s="775" t="s">
        <v>177</v>
      </c>
      <c r="E18528" s="775">
        <v>0.12740000000000001</v>
      </c>
      <c r="F18528" s="775" t="s">
        <v>1106</v>
      </c>
      <c r="G18528" s="775" t="s">
        <v>4235</v>
      </c>
      <c r="H18528" s="775" t="s">
        <v>4235</v>
      </c>
      <c r="I18528" s="775" t="s">
        <v>5936</v>
      </c>
    </row>
    <row r="18529" spans="1:9">
      <c r="A18529" s="775" t="str">
        <f>Table_wabobpsvr_AzureCalc_AzureCalcRateCard[[#This Row],[ServiceName]]&amp;Table_wabobpsvr_AzureCalc_AzureCalcRateCard[[#This Row],[Price_Level]]&amp;Table_wabobpsvr_AzureCalc_AzureCalcRateCard[[#This Row],[Region]]</f>
        <v>Standard_D1 Cloud ServicesD6</v>
      </c>
      <c r="B18529" s="775">
        <v>6</v>
      </c>
      <c r="C18529" s="775" t="s">
        <v>680</v>
      </c>
      <c r="D18529" s="775" t="s">
        <v>176</v>
      </c>
      <c r="E18529" s="775">
        <v>0.1232</v>
      </c>
      <c r="F18529" s="775" t="s">
        <v>1106</v>
      </c>
      <c r="G18529" s="775" t="s">
        <v>4235</v>
      </c>
      <c r="H18529" s="775" t="s">
        <v>4235</v>
      </c>
      <c r="I18529" s="775" t="s">
        <v>5936</v>
      </c>
    </row>
    <row r="18530" spans="1:9">
      <c r="A18530" s="775" t="str">
        <f>Table_wabobpsvr_AzureCalc_AzureCalcRateCard[[#This Row],[ServiceName]]&amp;Table_wabobpsvr_AzureCalc_AzureCalcRateCard[[#This Row],[Price_Level]]&amp;Table_wabobpsvr_AzureCalc_AzureCalcRateCard[[#This Row],[Region]]</f>
        <v>Standard_D1 Cloud ServicesMOSP2</v>
      </c>
      <c r="B18530" s="775">
        <v>2</v>
      </c>
      <c r="C18530" s="775" t="s">
        <v>680</v>
      </c>
      <c r="D18530" s="775" t="s">
        <v>606</v>
      </c>
      <c r="E18530" s="775">
        <v>0.13</v>
      </c>
      <c r="F18530" s="775" t="s">
        <v>1106</v>
      </c>
      <c r="G18530" s="775" t="s">
        <v>4235</v>
      </c>
      <c r="H18530" s="775" t="s">
        <v>4235</v>
      </c>
      <c r="I18530" s="775" t="s">
        <v>5937</v>
      </c>
    </row>
    <row r="18531" spans="1:9">
      <c r="A18531" s="775" t="str">
        <f>Table_wabobpsvr_AzureCalc_AzureCalcRateCard[[#This Row],[ServiceName]]&amp;Table_wabobpsvr_AzureCalc_AzureCalcRateCard[[#This Row],[Price_Level]]&amp;Table_wabobpsvr_AzureCalc_AzureCalcRateCard[[#This Row],[Region]]</f>
        <v>Standard_D1 Cloud ServicesA2</v>
      </c>
      <c r="B18531" s="775">
        <v>2</v>
      </c>
      <c r="C18531" s="775" t="s">
        <v>680</v>
      </c>
      <c r="D18531" s="775" t="s">
        <v>174</v>
      </c>
      <c r="E18531" s="775">
        <v>0.12609999999999999</v>
      </c>
      <c r="F18531" s="775" t="s">
        <v>1106</v>
      </c>
      <c r="G18531" s="775" t="s">
        <v>4235</v>
      </c>
      <c r="H18531" s="775" t="s">
        <v>4235</v>
      </c>
      <c r="I18531" s="775" t="s">
        <v>5937</v>
      </c>
    </row>
    <row r="18532" spans="1:9">
      <c r="A18532" s="775" t="str">
        <f>Table_wabobpsvr_AzureCalc_AzureCalcRateCard[[#This Row],[ServiceName]]&amp;Table_wabobpsvr_AzureCalc_AzureCalcRateCard[[#This Row],[Price_Level]]&amp;Table_wabobpsvr_AzureCalc_AzureCalcRateCard[[#This Row],[Region]]</f>
        <v>Standard_D1 Cloud ServicesB2</v>
      </c>
      <c r="B18532" s="775">
        <v>2</v>
      </c>
      <c r="C18532" s="775" t="s">
        <v>680</v>
      </c>
      <c r="D18532" s="775" t="s">
        <v>175</v>
      </c>
      <c r="E18532" s="775">
        <v>0.1222</v>
      </c>
      <c r="F18532" s="775" t="s">
        <v>1106</v>
      </c>
      <c r="G18532" s="775" t="s">
        <v>4235</v>
      </c>
      <c r="H18532" s="775" t="s">
        <v>4235</v>
      </c>
      <c r="I18532" s="775" t="s">
        <v>5937</v>
      </c>
    </row>
    <row r="18533" spans="1:9">
      <c r="A18533" s="775" t="str">
        <f>Table_wabobpsvr_AzureCalc_AzureCalcRateCard[[#This Row],[ServiceName]]&amp;Table_wabobpsvr_AzureCalc_AzureCalcRateCard[[#This Row],[Price_Level]]&amp;Table_wabobpsvr_AzureCalc_AzureCalcRateCard[[#This Row],[Region]]</f>
        <v>Standard_D1 Cloud ServicesC2</v>
      </c>
      <c r="B18533" s="775">
        <v>2</v>
      </c>
      <c r="C18533" s="775" t="s">
        <v>680</v>
      </c>
      <c r="D18533" s="775" t="s">
        <v>177</v>
      </c>
      <c r="E18533" s="775">
        <v>0.1183</v>
      </c>
      <c r="F18533" s="775" t="s">
        <v>1106</v>
      </c>
      <c r="G18533" s="775" t="s">
        <v>4235</v>
      </c>
      <c r="H18533" s="775" t="s">
        <v>4235</v>
      </c>
      <c r="I18533" s="775" t="s">
        <v>5937</v>
      </c>
    </row>
    <row r="18534" spans="1:9">
      <c r="A18534" s="775" t="str">
        <f>Table_wabobpsvr_AzureCalc_AzureCalcRateCard[[#This Row],[ServiceName]]&amp;Table_wabobpsvr_AzureCalc_AzureCalcRateCard[[#This Row],[Price_Level]]&amp;Table_wabobpsvr_AzureCalc_AzureCalcRateCard[[#This Row],[Region]]</f>
        <v>Standard_D1 Cloud ServicesD2</v>
      </c>
      <c r="B18534" s="775">
        <v>2</v>
      </c>
      <c r="C18534" s="775" t="s">
        <v>680</v>
      </c>
      <c r="D18534" s="775" t="s">
        <v>176</v>
      </c>
      <c r="E18534" s="775">
        <v>0.1144</v>
      </c>
      <c r="F18534" s="775" t="s">
        <v>1106</v>
      </c>
      <c r="G18534" s="775" t="s">
        <v>4235</v>
      </c>
      <c r="H18534" s="775" t="s">
        <v>4235</v>
      </c>
      <c r="I18534" s="775" t="s">
        <v>5937</v>
      </c>
    </row>
    <row r="18535" spans="1:9">
      <c r="A18535" s="775" t="str">
        <f>Table_wabobpsvr_AzureCalc_AzureCalcRateCard[[#This Row],[ServiceName]]&amp;Table_wabobpsvr_AzureCalc_AzureCalcRateCard[[#This Row],[Price_Level]]&amp;Table_wabobpsvr_AzureCalc_AzureCalcRateCard[[#This Row],[Region]]</f>
        <v>Standard_D1 Cloud ServicesMOSP5</v>
      </c>
      <c r="B18535" s="775">
        <v>5</v>
      </c>
      <c r="C18535" s="775" t="s">
        <v>680</v>
      </c>
      <c r="D18535" s="775" t="s">
        <v>606</v>
      </c>
      <c r="E18535" s="775">
        <v>0.14000000000000001</v>
      </c>
      <c r="F18535" s="775" t="s">
        <v>1106</v>
      </c>
      <c r="G18535" s="775" t="s">
        <v>4235</v>
      </c>
      <c r="H18535" s="775" t="s">
        <v>4235</v>
      </c>
      <c r="I18535" s="775" t="s">
        <v>5938</v>
      </c>
    </row>
    <row r="18536" spans="1:9">
      <c r="A18536" s="775" t="str">
        <f>Table_wabobpsvr_AzureCalc_AzureCalcRateCard[[#This Row],[ServiceName]]&amp;Table_wabobpsvr_AzureCalc_AzureCalcRateCard[[#This Row],[Price_Level]]&amp;Table_wabobpsvr_AzureCalc_AzureCalcRateCard[[#This Row],[Region]]</f>
        <v>Standard_D1 Cloud ServicesA5</v>
      </c>
      <c r="B18536" s="775">
        <v>5</v>
      </c>
      <c r="C18536" s="775" t="s">
        <v>680</v>
      </c>
      <c r="D18536" s="775" t="s">
        <v>174</v>
      </c>
      <c r="E18536" s="775">
        <v>0.1358</v>
      </c>
      <c r="F18536" s="775" t="s">
        <v>1106</v>
      </c>
      <c r="G18536" s="775" t="s">
        <v>4235</v>
      </c>
      <c r="H18536" s="775" t="s">
        <v>4235</v>
      </c>
      <c r="I18536" s="775" t="s">
        <v>5938</v>
      </c>
    </row>
    <row r="18537" spans="1:9">
      <c r="A18537" s="775" t="str">
        <f>Table_wabobpsvr_AzureCalc_AzureCalcRateCard[[#This Row],[ServiceName]]&amp;Table_wabobpsvr_AzureCalc_AzureCalcRateCard[[#This Row],[Price_Level]]&amp;Table_wabobpsvr_AzureCalc_AzureCalcRateCard[[#This Row],[Region]]</f>
        <v>Standard_D1 Cloud ServicesB5</v>
      </c>
      <c r="B18537" s="775">
        <v>5</v>
      </c>
      <c r="C18537" s="775" t="s">
        <v>680</v>
      </c>
      <c r="D18537" s="775" t="s">
        <v>175</v>
      </c>
      <c r="E18537" s="775">
        <v>0.13159999999999999</v>
      </c>
      <c r="F18537" s="775" t="s">
        <v>1106</v>
      </c>
      <c r="G18537" s="775" t="s">
        <v>4235</v>
      </c>
      <c r="H18537" s="775" t="s">
        <v>4235</v>
      </c>
      <c r="I18537" s="775" t="s">
        <v>5938</v>
      </c>
    </row>
    <row r="18538" spans="1:9">
      <c r="A18538" s="775" t="str">
        <f>Table_wabobpsvr_AzureCalc_AzureCalcRateCard[[#This Row],[ServiceName]]&amp;Table_wabobpsvr_AzureCalc_AzureCalcRateCard[[#This Row],[Price_Level]]&amp;Table_wabobpsvr_AzureCalc_AzureCalcRateCard[[#This Row],[Region]]</f>
        <v>Standard_D1 Cloud ServicesC5</v>
      </c>
      <c r="B18538" s="775">
        <v>5</v>
      </c>
      <c r="C18538" s="775" t="s">
        <v>680</v>
      </c>
      <c r="D18538" s="775" t="s">
        <v>177</v>
      </c>
      <c r="E18538" s="775">
        <v>0.12740000000000001</v>
      </c>
      <c r="F18538" s="775" t="s">
        <v>1106</v>
      </c>
      <c r="G18538" s="775" t="s">
        <v>4235</v>
      </c>
      <c r="H18538" s="775" t="s">
        <v>4235</v>
      </c>
      <c r="I18538" s="775" t="s">
        <v>5938</v>
      </c>
    </row>
    <row r="18539" spans="1:9">
      <c r="A18539" s="775" t="str">
        <f>Table_wabobpsvr_AzureCalc_AzureCalcRateCard[[#This Row],[ServiceName]]&amp;Table_wabobpsvr_AzureCalc_AzureCalcRateCard[[#This Row],[Price_Level]]&amp;Table_wabobpsvr_AzureCalc_AzureCalcRateCard[[#This Row],[Region]]</f>
        <v>Standard_D1 Cloud ServicesD5</v>
      </c>
      <c r="B18539" s="775">
        <v>5</v>
      </c>
      <c r="C18539" s="775" t="s">
        <v>680</v>
      </c>
      <c r="D18539" s="775" t="s">
        <v>176</v>
      </c>
      <c r="E18539" s="775">
        <v>0.1232</v>
      </c>
      <c r="F18539" s="775" t="s">
        <v>1106</v>
      </c>
      <c r="G18539" s="775" t="s">
        <v>4235</v>
      </c>
      <c r="H18539" s="775" t="s">
        <v>4235</v>
      </c>
      <c r="I18539" s="775" t="s">
        <v>5938</v>
      </c>
    </row>
    <row r="18540" spans="1:9">
      <c r="A18540" s="775" t="str">
        <f>Table_wabobpsvr_AzureCalc_AzureCalcRateCard[[#This Row],[ServiceName]]&amp;Table_wabobpsvr_AzureCalc_AzureCalcRateCard[[#This Row],[Price_Level]]&amp;Table_wabobpsvr_AzureCalc_AzureCalcRateCard[[#This Row],[Region]]</f>
        <v>Standard_D1 Cloud ServicesMOSP1</v>
      </c>
      <c r="B18540" s="775">
        <v>1</v>
      </c>
      <c r="C18540" s="775" t="s">
        <v>680</v>
      </c>
      <c r="D18540" s="775" t="s">
        <v>606</v>
      </c>
      <c r="E18540" s="775">
        <v>0.13</v>
      </c>
      <c r="F18540" s="775" t="s">
        <v>1106</v>
      </c>
      <c r="G18540" s="775" t="s">
        <v>4235</v>
      </c>
      <c r="H18540" s="775" t="s">
        <v>4235</v>
      </c>
      <c r="I18540" s="775" t="s">
        <v>5939</v>
      </c>
    </row>
    <row r="18541" spans="1:9">
      <c r="A18541" s="775" t="str">
        <f>Table_wabobpsvr_AzureCalc_AzureCalcRateCard[[#This Row],[ServiceName]]&amp;Table_wabobpsvr_AzureCalc_AzureCalcRateCard[[#This Row],[Price_Level]]&amp;Table_wabobpsvr_AzureCalc_AzureCalcRateCard[[#This Row],[Region]]</f>
        <v>Standard_D1 Cloud ServicesA1</v>
      </c>
      <c r="B18541" s="775">
        <v>1</v>
      </c>
      <c r="C18541" s="775" t="s">
        <v>680</v>
      </c>
      <c r="D18541" s="775" t="s">
        <v>174</v>
      </c>
      <c r="E18541" s="775">
        <v>0.12609999999999999</v>
      </c>
      <c r="F18541" s="775" t="s">
        <v>1106</v>
      </c>
      <c r="G18541" s="775" t="s">
        <v>4235</v>
      </c>
      <c r="H18541" s="775" t="s">
        <v>4235</v>
      </c>
      <c r="I18541" s="775" t="s">
        <v>5939</v>
      </c>
    </row>
    <row r="18542" spans="1:9">
      <c r="A18542" s="775" t="str">
        <f>Table_wabobpsvr_AzureCalc_AzureCalcRateCard[[#This Row],[ServiceName]]&amp;Table_wabobpsvr_AzureCalc_AzureCalcRateCard[[#This Row],[Price_Level]]&amp;Table_wabobpsvr_AzureCalc_AzureCalcRateCard[[#This Row],[Region]]</f>
        <v>Standard_D1 Cloud ServicesB1</v>
      </c>
      <c r="B18542" s="775">
        <v>1</v>
      </c>
      <c r="C18542" s="775" t="s">
        <v>680</v>
      </c>
      <c r="D18542" s="775" t="s">
        <v>175</v>
      </c>
      <c r="E18542" s="775">
        <v>0.1222</v>
      </c>
      <c r="F18542" s="775" t="s">
        <v>1106</v>
      </c>
      <c r="G18542" s="775" t="s">
        <v>4235</v>
      </c>
      <c r="H18542" s="775" t="s">
        <v>4235</v>
      </c>
      <c r="I18542" s="775" t="s">
        <v>5939</v>
      </c>
    </row>
    <row r="18543" spans="1:9">
      <c r="A18543" s="775" t="str">
        <f>Table_wabobpsvr_AzureCalc_AzureCalcRateCard[[#This Row],[ServiceName]]&amp;Table_wabobpsvr_AzureCalc_AzureCalcRateCard[[#This Row],[Price_Level]]&amp;Table_wabobpsvr_AzureCalc_AzureCalcRateCard[[#This Row],[Region]]</f>
        <v>Standard_D1 Cloud ServicesC1</v>
      </c>
      <c r="B18543" s="775">
        <v>1</v>
      </c>
      <c r="C18543" s="775" t="s">
        <v>680</v>
      </c>
      <c r="D18543" s="775" t="s">
        <v>177</v>
      </c>
      <c r="E18543" s="775">
        <v>0.1183</v>
      </c>
      <c r="F18543" s="775" t="s">
        <v>1106</v>
      </c>
      <c r="G18543" s="775" t="s">
        <v>4235</v>
      </c>
      <c r="H18543" s="775" t="s">
        <v>4235</v>
      </c>
      <c r="I18543" s="775" t="s">
        <v>5939</v>
      </c>
    </row>
    <row r="18544" spans="1:9">
      <c r="A18544" s="775" t="str">
        <f>Table_wabobpsvr_AzureCalc_AzureCalcRateCard[[#This Row],[ServiceName]]&amp;Table_wabobpsvr_AzureCalc_AzureCalcRateCard[[#This Row],[Price_Level]]&amp;Table_wabobpsvr_AzureCalc_AzureCalcRateCard[[#This Row],[Region]]</f>
        <v>Standard_D1 Cloud ServicesD1</v>
      </c>
      <c r="B18544" s="775">
        <v>1</v>
      </c>
      <c r="C18544" s="775" t="s">
        <v>680</v>
      </c>
      <c r="D18544" s="775" t="s">
        <v>176</v>
      </c>
      <c r="E18544" s="775">
        <v>0.1144</v>
      </c>
      <c r="F18544" s="775" t="s">
        <v>1106</v>
      </c>
      <c r="G18544" s="775" t="s">
        <v>4235</v>
      </c>
      <c r="H18544" s="775" t="s">
        <v>4235</v>
      </c>
      <c r="I18544" s="775" t="s">
        <v>5939</v>
      </c>
    </row>
    <row r="18545" spans="1:9">
      <c r="A18545" s="775" t="str">
        <f>Table_wabobpsvr_AzureCalc_AzureCalcRateCard[[#This Row],[ServiceName]]&amp;Table_wabobpsvr_AzureCalc_AzureCalcRateCard[[#This Row],[Price_Level]]&amp;Table_wabobpsvr_AzureCalc_AzureCalcRateCard[[#This Row],[Region]]</f>
        <v>Standard_D1 Cloud ServicesMOSP4</v>
      </c>
      <c r="B18545" s="775">
        <v>4</v>
      </c>
      <c r="C18545" s="775" t="s">
        <v>680</v>
      </c>
      <c r="D18545" s="775" t="s">
        <v>606</v>
      </c>
      <c r="E18545" s="775">
        <v>0.14000000000000001</v>
      </c>
      <c r="F18545" s="775" t="s">
        <v>1106</v>
      </c>
      <c r="G18545" s="775" t="s">
        <v>4235</v>
      </c>
      <c r="H18545" s="775" t="s">
        <v>4235</v>
      </c>
      <c r="I18545" s="775" t="s">
        <v>5940</v>
      </c>
    </row>
    <row r="18546" spans="1:9">
      <c r="A18546" s="775" t="str">
        <f>Table_wabobpsvr_AzureCalc_AzureCalcRateCard[[#This Row],[ServiceName]]&amp;Table_wabobpsvr_AzureCalc_AzureCalcRateCard[[#This Row],[Price_Level]]&amp;Table_wabobpsvr_AzureCalc_AzureCalcRateCard[[#This Row],[Region]]</f>
        <v>Standard_D1 Cloud ServicesA4</v>
      </c>
      <c r="B18546" s="775">
        <v>4</v>
      </c>
      <c r="C18546" s="775" t="s">
        <v>680</v>
      </c>
      <c r="D18546" s="775" t="s">
        <v>174</v>
      </c>
      <c r="E18546" s="775">
        <v>0.1358</v>
      </c>
      <c r="F18546" s="775" t="s">
        <v>1106</v>
      </c>
      <c r="G18546" s="775" t="s">
        <v>4235</v>
      </c>
      <c r="H18546" s="775" t="s">
        <v>4235</v>
      </c>
      <c r="I18546" s="775" t="s">
        <v>5940</v>
      </c>
    </row>
    <row r="18547" spans="1:9">
      <c r="A18547" s="775" t="str">
        <f>Table_wabobpsvr_AzureCalc_AzureCalcRateCard[[#This Row],[ServiceName]]&amp;Table_wabobpsvr_AzureCalc_AzureCalcRateCard[[#This Row],[Price_Level]]&amp;Table_wabobpsvr_AzureCalc_AzureCalcRateCard[[#This Row],[Region]]</f>
        <v>Standard_D1 Cloud ServicesB4</v>
      </c>
      <c r="B18547" s="775">
        <v>4</v>
      </c>
      <c r="C18547" s="775" t="s">
        <v>680</v>
      </c>
      <c r="D18547" s="775" t="s">
        <v>175</v>
      </c>
      <c r="E18547" s="775">
        <v>0.13159999999999999</v>
      </c>
      <c r="F18547" s="775" t="s">
        <v>1106</v>
      </c>
      <c r="G18547" s="775" t="s">
        <v>4235</v>
      </c>
      <c r="H18547" s="775" t="s">
        <v>4235</v>
      </c>
      <c r="I18547" s="775" t="s">
        <v>5940</v>
      </c>
    </row>
    <row r="18548" spans="1:9">
      <c r="A18548" s="775" t="str">
        <f>Table_wabobpsvr_AzureCalc_AzureCalcRateCard[[#This Row],[ServiceName]]&amp;Table_wabobpsvr_AzureCalc_AzureCalcRateCard[[#This Row],[Price_Level]]&amp;Table_wabobpsvr_AzureCalc_AzureCalcRateCard[[#This Row],[Region]]</f>
        <v>Standard_D1 Cloud ServicesC4</v>
      </c>
      <c r="B18548" s="775">
        <v>4</v>
      </c>
      <c r="C18548" s="775" t="s">
        <v>680</v>
      </c>
      <c r="D18548" s="775" t="s">
        <v>177</v>
      </c>
      <c r="E18548" s="775">
        <v>0.12740000000000001</v>
      </c>
      <c r="F18548" s="775" t="s">
        <v>1106</v>
      </c>
      <c r="G18548" s="775" t="s">
        <v>4235</v>
      </c>
      <c r="H18548" s="775" t="s">
        <v>4235</v>
      </c>
      <c r="I18548" s="775" t="s">
        <v>5940</v>
      </c>
    </row>
    <row r="18549" spans="1:9">
      <c r="A18549" s="775" t="str">
        <f>Table_wabobpsvr_AzureCalc_AzureCalcRateCard[[#This Row],[ServiceName]]&amp;Table_wabobpsvr_AzureCalc_AzureCalcRateCard[[#This Row],[Price_Level]]&amp;Table_wabobpsvr_AzureCalc_AzureCalcRateCard[[#This Row],[Region]]</f>
        <v>Standard_D1 Cloud ServicesD4</v>
      </c>
      <c r="B18549" s="775">
        <v>4</v>
      </c>
      <c r="C18549" s="775" t="s">
        <v>680</v>
      </c>
      <c r="D18549" s="775" t="s">
        <v>176</v>
      </c>
      <c r="E18549" s="775">
        <v>0.1232</v>
      </c>
      <c r="F18549" s="775" t="s">
        <v>1106</v>
      </c>
      <c r="G18549" s="775" t="s">
        <v>4235</v>
      </c>
      <c r="H18549" s="775" t="s">
        <v>4235</v>
      </c>
      <c r="I18549" s="775" t="s">
        <v>5940</v>
      </c>
    </row>
    <row r="18550" spans="1:9">
      <c r="A18550" s="775" t="str">
        <f>Table_wabobpsvr_AzureCalc_AzureCalcRateCard[[#This Row],[ServiceName]]&amp;Table_wabobpsvr_AzureCalc_AzureCalcRateCard[[#This Row],[Price_Level]]&amp;Table_wabobpsvr_AzureCalc_AzureCalcRateCard[[#This Row],[Region]]</f>
        <v>Standard_D1 Cloud ServicesMOSP14</v>
      </c>
      <c r="B18550" s="775">
        <v>14</v>
      </c>
      <c r="C18550" s="775" t="s">
        <v>680</v>
      </c>
      <c r="D18550" s="775" t="s">
        <v>606</v>
      </c>
      <c r="E18550" s="775">
        <v>0.16300000000000001</v>
      </c>
      <c r="F18550" s="775" t="s">
        <v>1106</v>
      </c>
      <c r="G18550" s="775" t="s">
        <v>4235</v>
      </c>
      <c r="H18550" s="775" t="s">
        <v>4235</v>
      </c>
      <c r="I18550" s="775" t="s">
        <v>5941</v>
      </c>
    </row>
    <row r="18551" spans="1:9">
      <c r="A18551" s="775" t="str">
        <f>Table_wabobpsvr_AzureCalc_AzureCalcRateCard[[#This Row],[ServiceName]]&amp;Table_wabobpsvr_AzureCalc_AzureCalcRateCard[[#This Row],[Price_Level]]&amp;Table_wabobpsvr_AzureCalc_AzureCalcRateCard[[#This Row],[Region]]</f>
        <v>Standard_D1 Cloud ServicesA14</v>
      </c>
      <c r="B18551" s="775">
        <v>14</v>
      </c>
      <c r="C18551" s="775" t="s">
        <v>680</v>
      </c>
      <c r="D18551" s="775" t="s">
        <v>174</v>
      </c>
      <c r="E18551" s="775">
        <v>0.15811</v>
      </c>
      <c r="F18551" s="775" t="s">
        <v>1106</v>
      </c>
      <c r="G18551" s="775" t="s">
        <v>4235</v>
      </c>
      <c r="H18551" s="775" t="s">
        <v>4235</v>
      </c>
      <c r="I18551" s="775" t="s">
        <v>5941</v>
      </c>
    </row>
    <row r="18552" spans="1:9">
      <c r="A18552" s="775" t="str">
        <f>Table_wabobpsvr_AzureCalc_AzureCalcRateCard[[#This Row],[ServiceName]]&amp;Table_wabobpsvr_AzureCalc_AzureCalcRateCard[[#This Row],[Price_Level]]&amp;Table_wabobpsvr_AzureCalc_AzureCalcRateCard[[#This Row],[Region]]</f>
        <v>Standard_D1 Cloud ServicesB14</v>
      </c>
      <c r="B18552" s="775">
        <v>14</v>
      </c>
      <c r="C18552" s="775" t="s">
        <v>680</v>
      </c>
      <c r="D18552" s="775" t="s">
        <v>175</v>
      </c>
      <c r="E18552" s="775">
        <v>0.15322</v>
      </c>
      <c r="F18552" s="775" t="s">
        <v>1106</v>
      </c>
      <c r="G18552" s="775" t="s">
        <v>4235</v>
      </c>
      <c r="H18552" s="775" t="s">
        <v>4235</v>
      </c>
      <c r="I18552" s="775" t="s">
        <v>5941</v>
      </c>
    </row>
    <row r="18553" spans="1:9">
      <c r="A18553" s="775" t="str">
        <f>Table_wabobpsvr_AzureCalc_AzureCalcRateCard[[#This Row],[ServiceName]]&amp;Table_wabobpsvr_AzureCalc_AzureCalcRateCard[[#This Row],[Price_Level]]&amp;Table_wabobpsvr_AzureCalc_AzureCalcRateCard[[#This Row],[Region]]</f>
        <v>Standard_D1 Cloud ServicesC14</v>
      </c>
      <c r="B18553" s="775">
        <v>14</v>
      </c>
      <c r="C18553" s="775" t="s">
        <v>680</v>
      </c>
      <c r="D18553" s="775" t="s">
        <v>177</v>
      </c>
      <c r="E18553" s="775">
        <v>0.14832999999999999</v>
      </c>
      <c r="F18553" s="775" t="s">
        <v>1106</v>
      </c>
      <c r="G18553" s="775" t="s">
        <v>4235</v>
      </c>
      <c r="H18553" s="775" t="s">
        <v>4235</v>
      </c>
      <c r="I18553" s="775" t="s">
        <v>5941</v>
      </c>
    </row>
    <row r="18554" spans="1:9">
      <c r="A18554" s="1039" t="str">
        <f>Table_wabobpsvr_AzureCalc_AzureCalcRateCard[[#This Row],[ServiceName]]&amp;Table_wabobpsvr_AzureCalc_AzureCalcRateCard[[#This Row],[Price_Level]]&amp;Table_wabobpsvr_AzureCalc_AzureCalcRateCard[[#This Row],[Region]]</f>
        <v>Standard_D1 Cloud ServicesD14</v>
      </c>
      <c r="B18554" s="1039">
        <v>14</v>
      </c>
      <c r="C18554" s="1039" t="s">
        <v>680</v>
      </c>
      <c r="D18554" s="1039" t="s">
        <v>176</v>
      </c>
      <c r="E18554" s="1039">
        <v>0.14344000000000001</v>
      </c>
      <c r="F18554" s="1039" t="s">
        <v>1106</v>
      </c>
      <c r="G18554" s="775" t="s">
        <v>4235</v>
      </c>
      <c r="H18554" s="775" t="s">
        <v>4235</v>
      </c>
      <c r="I18554" s="775" t="s">
        <v>5941</v>
      </c>
    </row>
    <row r="18555" spans="1:9">
      <c r="A18555" s="775" t="str">
        <f>Table_wabobpsvr_AzureCalc_AzureCalcRateCard[[#This Row],[ServiceName]]&amp;Table_wabobpsvr_AzureCalc_AzureCalcRateCard[[#This Row],[Price_Level]]&amp;Table_wabobpsvr_AzureCalc_AzureCalcRateCard[[#This Row],[Region]]</f>
        <v>Standard_D1 Cloud ServicesMOSP</v>
      </c>
      <c r="B18555" s="775"/>
      <c r="C18555" s="775" t="s">
        <v>680</v>
      </c>
      <c r="D18555" s="775" t="s">
        <v>606</v>
      </c>
      <c r="E18555" s="775">
        <v>0.159</v>
      </c>
      <c r="F18555" s="775" t="s">
        <v>1106</v>
      </c>
      <c r="G18555" s="775" t="s">
        <v>4235</v>
      </c>
      <c r="H18555" s="775" t="s">
        <v>4235</v>
      </c>
      <c r="I18555" s="775" t="s">
        <v>5942</v>
      </c>
    </row>
    <row r="18556" spans="1:9">
      <c r="A18556" s="775" t="str">
        <f>Table_wabobpsvr_AzureCalc_AzureCalcRateCard[[#This Row],[ServiceName]]&amp;Table_wabobpsvr_AzureCalc_AzureCalcRateCard[[#This Row],[Price_Level]]&amp;Table_wabobpsvr_AzureCalc_AzureCalcRateCard[[#This Row],[Region]]</f>
        <v>Standard_D1 Cloud ServicesA</v>
      </c>
      <c r="B18556" s="775"/>
      <c r="C18556" s="775" t="s">
        <v>680</v>
      </c>
      <c r="D18556" s="775" t="s">
        <v>174</v>
      </c>
      <c r="E18556" s="775">
        <v>0.15423000000000001</v>
      </c>
      <c r="F18556" s="775" t="s">
        <v>1106</v>
      </c>
      <c r="G18556" s="775" t="s">
        <v>3555</v>
      </c>
      <c r="H18556" s="775" t="s">
        <v>3556</v>
      </c>
      <c r="I18556" s="775" t="s">
        <v>5942</v>
      </c>
    </row>
    <row r="18557" spans="1:9">
      <c r="A18557" s="775" t="str">
        <f>Table_wabobpsvr_AzureCalc_AzureCalcRateCard[[#This Row],[ServiceName]]&amp;Table_wabobpsvr_AzureCalc_AzureCalcRateCard[[#This Row],[Price_Level]]&amp;Table_wabobpsvr_AzureCalc_AzureCalcRateCard[[#This Row],[Region]]</f>
        <v>Standard_D1 Cloud ServicesB</v>
      </c>
      <c r="B18557" s="775"/>
      <c r="C18557" s="775" t="s">
        <v>680</v>
      </c>
      <c r="D18557" s="775" t="s">
        <v>175</v>
      </c>
      <c r="E18557" s="775">
        <v>0.14946000000000001</v>
      </c>
      <c r="F18557" s="775" t="s">
        <v>1106</v>
      </c>
      <c r="G18557" s="775" t="s">
        <v>3555</v>
      </c>
      <c r="H18557" s="775" t="s">
        <v>3556</v>
      </c>
      <c r="I18557" s="775" t="s">
        <v>5942</v>
      </c>
    </row>
    <row r="18558" spans="1:9">
      <c r="A18558" s="775" t="str">
        <f>Table_wabobpsvr_AzureCalc_AzureCalcRateCard[[#This Row],[ServiceName]]&amp;Table_wabobpsvr_AzureCalc_AzureCalcRateCard[[#This Row],[Price_Level]]&amp;Table_wabobpsvr_AzureCalc_AzureCalcRateCard[[#This Row],[Region]]</f>
        <v>Standard_D1 Cloud ServicesC</v>
      </c>
      <c r="B18558" s="775"/>
      <c r="C18558" s="775" t="s">
        <v>680</v>
      </c>
      <c r="D18558" s="775" t="s">
        <v>177</v>
      </c>
      <c r="E18558" s="775">
        <v>0.14469000000000001</v>
      </c>
      <c r="F18558" s="775" t="s">
        <v>1106</v>
      </c>
      <c r="G18558" s="775" t="s">
        <v>3555</v>
      </c>
      <c r="H18558" s="775" t="s">
        <v>3556</v>
      </c>
      <c r="I18558" s="775" t="s">
        <v>5942</v>
      </c>
    </row>
    <row r="18559" spans="1:9">
      <c r="A18559" s="775" t="str">
        <f>Table_wabobpsvr_AzureCalc_AzureCalcRateCard[[#This Row],[ServiceName]]&amp;Table_wabobpsvr_AzureCalc_AzureCalcRateCard[[#This Row],[Price_Level]]&amp;Table_wabobpsvr_AzureCalc_AzureCalcRateCard[[#This Row],[Region]]</f>
        <v>Standard_D1 Cloud ServicesD</v>
      </c>
      <c r="B18559" s="775"/>
      <c r="C18559" s="775" t="s">
        <v>680</v>
      </c>
      <c r="D18559" s="775" t="s">
        <v>176</v>
      </c>
      <c r="E18559" s="775">
        <v>0.13991999999999999</v>
      </c>
      <c r="F18559" s="775" t="s">
        <v>1106</v>
      </c>
      <c r="G18559" s="775" t="s">
        <v>3555</v>
      </c>
      <c r="H18559" s="775" t="s">
        <v>3556</v>
      </c>
      <c r="I18559" s="775" t="s">
        <v>5942</v>
      </c>
    </row>
    <row r="18560" spans="1:9">
      <c r="A18560" s="775" t="str">
        <f>Table_wabobpsvr_AzureCalc_AzureCalcRateCard[[#This Row],[ServiceName]]&amp;Table_wabobpsvr_AzureCalc_AzureCalcRateCard[[#This Row],[Price_Level]]&amp;Table_wabobpsvr_AzureCalc_AzureCalcRateCard[[#This Row],[Region]]</f>
        <v>Standard_D1 VM (Non-Windows)MOSP10</v>
      </c>
      <c r="B18560" s="775">
        <v>10</v>
      </c>
      <c r="C18560" s="775" t="s">
        <v>680</v>
      </c>
      <c r="D18560" s="775" t="s">
        <v>606</v>
      </c>
      <c r="E18560" s="775">
        <v>0.113</v>
      </c>
      <c r="F18560" s="775" t="s">
        <v>1107</v>
      </c>
      <c r="G18560" s="775" t="s">
        <v>4235</v>
      </c>
      <c r="H18560" s="775" t="s">
        <v>4235</v>
      </c>
      <c r="I18560" s="775" t="s">
        <v>5943</v>
      </c>
    </row>
    <row r="18561" spans="1:9">
      <c r="A18561" s="775" t="str">
        <f>Table_wabobpsvr_AzureCalc_AzureCalcRateCard[[#This Row],[ServiceName]]&amp;Table_wabobpsvr_AzureCalc_AzureCalcRateCard[[#This Row],[Price_Level]]&amp;Table_wabobpsvr_AzureCalc_AzureCalcRateCard[[#This Row],[Region]]</f>
        <v>Standard_D1 VM (Non-Windows)A10</v>
      </c>
      <c r="B18561" s="775">
        <v>10</v>
      </c>
      <c r="C18561" s="775" t="s">
        <v>680</v>
      </c>
      <c r="D18561" s="775" t="s">
        <v>174</v>
      </c>
      <c r="E18561" s="775">
        <v>0.10961</v>
      </c>
      <c r="F18561" s="775" t="s">
        <v>1107</v>
      </c>
      <c r="G18561" s="775" t="s">
        <v>4235</v>
      </c>
      <c r="H18561" s="775" t="s">
        <v>4235</v>
      </c>
      <c r="I18561" s="775" t="s">
        <v>5943</v>
      </c>
    </row>
    <row r="18562" spans="1:9">
      <c r="A18562" s="775" t="str">
        <f>Table_wabobpsvr_AzureCalc_AzureCalcRateCard[[#This Row],[ServiceName]]&amp;Table_wabobpsvr_AzureCalc_AzureCalcRateCard[[#This Row],[Price_Level]]&amp;Table_wabobpsvr_AzureCalc_AzureCalcRateCard[[#This Row],[Region]]</f>
        <v>Standard_D1 VM (Non-Windows)B10</v>
      </c>
      <c r="B18562" s="775">
        <v>10</v>
      </c>
      <c r="C18562" s="775" t="s">
        <v>680</v>
      </c>
      <c r="D18562" s="775" t="s">
        <v>175</v>
      </c>
      <c r="E18562" s="775">
        <v>0.10621999999999999</v>
      </c>
      <c r="F18562" s="775" t="s">
        <v>1107</v>
      </c>
      <c r="G18562" s="775" t="s">
        <v>4235</v>
      </c>
      <c r="H18562" s="775" t="s">
        <v>4235</v>
      </c>
      <c r="I18562" s="775" t="s">
        <v>5943</v>
      </c>
    </row>
    <row r="18563" spans="1:9">
      <c r="A18563" s="775" t="str">
        <f>Table_wabobpsvr_AzureCalc_AzureCalcRateCard[[#This Row],[ServiceName]]&amp;Table_wabobpsvr_AzureCalc_AzureCalcRateCard[[#This Row],[Price_Level]]&amp;Table_wabobpsvr_AzureCalc_AzureCalcRateCard[[#This Row],[Region]]</f>
        <v>Standard_D1 VM (Non-Windows)C10</v>
      </c>
      <c r="B18563" s="775">
        <v>10</v>
      </c>
      <c r="C18563" s="775" t="s">
        <v>680</v>
      </c>
      <c r="D18563" s="775" t="s">
        <v>177</v>
      </c>
      <c r="E18563" s="775">
        <v>0.10283</v>
      </c>
      <c r="F18563" s="775" t="s">
        <v>1107</v>
      </c>
      <c r="G18563" s="775" t="s">
        <v>4235</v>
      </c>
      <c r="H18563" s="775" t="s">
        <v>4235</v>
      </c>
      <c r="I18563" s="775" t="s">
        <v>5943</v>
      </c>
    </row>
    <row r="18564" spans="1:9">
      <c r="A18564" s="775" t="str">
        <f>Table_wabobpsvr_AzureCalc_AzureCalcRateCard[[#This Row],[ServiceName]]&amp;Table_wabobpsvr_AzureCalc_AzureCalcRateCard[[#This Row],[Price_Level]]&amp;Table_wabobpsvr_AzureCalc_AzureCalcRateCard[[#This Row],[Region]]</f>
        <v>Standard_D1 VM (Non-Windows)D10</v>
      </c>
      <c r="B18564" s="775">
        <v>10</v>
      </c>
      <c r="C18564" s="775" t="s">
        <v>680</v>
      </c>
      <c r="D18564" s="775" t="s">
        <v>176</v>
      </c>
      <c r="E18564" s="775">
        <v>9.9440000000000001E-2</v>
      </c>
      <c r="F18564" s="775" t="s">
        <v>1107</v>
      </c>
      <c r="G18564" s="775" t="s">
        <v>4235</v>
      </c>
      <c r="H18564" s="775" t="s">
        <v>4235</v>
      </c>
      <c r="I18564" s="775" t="s">
        <v>5943</v>
      </c>
    </row>
    <row r="18565" spans="1:9">
      <c r="A18565" s="775" t="str">
        <f>Table_wabobpsvr_AzureCalc_AzureCalcRateCard[[#This Row],[ServiceName]]&amp;Table_wabobpsvr_AzureCalc_AzureCalcRateCard[[#This Row],[Price_Level]]&amp;Table_wabobpsvr_AzureCalc_AzureCalcRateCard[[#This Row],[Region]]</f>
        <v>Standard_D1 VM (Non-Windows)MOSP9</v>
      </c>
      <c r="B18565" s="775">
        <v>9</v>
      </c>
      <c r="C18565" s="775" t="s">
        <v>680</v>
      </c>
      <c r="D18565" s="775" t="s">
        <v>606</v>
      </c>
      <c r="E18565" s="775">
        <v>9.8000000000000004E-2</v>
      </c>
      <c r="F18565" s="775" t="s">
        <v>1107</v>
      </c>
      <c r="G18565" s="775" t="s">
        <v>4235</v>
      </c>
      <c r="H18565" s="775" t="s">
        <v>4235</v>
      </c>
      <c r="I18565" s="775" t="s">
        <v>5944</v>
      </c>
    </row>
    <row r="18566" spans="1:9">
      <c r="A18566" s="775" t="str">
        <f>Table_wabobpsvr_AzureCalc_AzureCalcRateCard[[#This Row],[ServiceName]]&amp;Table_wabobpsvr_AzureCalc_AzureCalcRateCard[[#This Row],[Price_Level]]&amp;Table_wabobpsvr_AzureCalc_AzureCalcRateCard[[#This Row],[Region]]</f>
        <v>Standard_D1 VM (Non-Windows)A9</v>
      </c>
      <c r="B18566" s="775">
        <v>9</v>
      </c>
      <c r="C18566" s="775" t="s">
        <v>680</v>
      </c>
      <c r="D18566" s="775" t="s">
        <v>174</v>
      </c>
      <c r="E18566" s="775">
        <v>9.5060000000000006E-2</v>
      </c>
      <c r="F18566" s="775" t="s">
        <v>1107</v>
      </c>
      <c r="G18566" s="775" t="s">
        <v>4235</v>
      </c>
      <c r="H18566" s="775" t="s">
        <v>4235</v>
      </c>
      <c r="I18566" s="775" t="s">
        <v>5944</v>
      </c>
    </row>
    <row r="18567" spans="1:9">
      <c r="A18567" s="775" t="str">
        <f>Table_wabobpsvr_AzureCalc_AzureCalcRateCard[[#This Row],[ServiceName]]&amp;Table_wabobpsvr_AzureCalc_AzureCalcRateCard[[#This Row],[Price_Level]]&amp;Table_wabobpsvr_AzureCalc_AzureCalcRateCard[[#This Row],[Region]]</f>
        <v>Standard_D1 VM (Non-Windows)B9</v>
      </c>
      <c r="B18567" s="775">
        <v>9</v>
      </c>
      <c r="C18567" s="775" t="s">
        <v>680</v>
      </c>
      <c r="D18567" s="775" t="s">
        <v>175</v>
      </c>
      <c r="E18567" s="775">
        <v>9.2119999999999994E-2</v>
      </c>
      <c r="F18567" s="775" t="s">
        <v>1107</v>
      </c>
      <c r="G18567" s="775" t="s">
        <v>4235</v>
      </c>
      <c r="H18567" s="775" t="s">
        <v>4235</v>
      </c>
      <c r="I18567" s="775" t="s">
        <v>5944</v>
      </c>
    </row>
    <row r="18568" spans="1:9">
      <c r="A18568" s="775" t="str">
        <f>Table_wabobpsvr_AzureCalc_AzureCalcRateCard[[#This Row],[ServiceName]]&amp;Table_wabobpsvr_AzureCalc_AzureCalcRateCard[[#This Row],[Price_Level]]&amp;Table_wabobpsvr_AzureCalc_AzureCalcRateCard[[#This Row],[Region]]</f>
        <v>Standard_D1 VM (Non-Windows)C9</v>
      </c>
      <c r="B18568" s="775">
        <v>9</v>
      </c>
      <c r="C18568" s="775" t="s">
        <v>680</v>
      </c>
      <c r="D18568" s="775" t="s">
        <v>177</v>
      </c>
      <c r="E18568" s="775">
        <v>8.9179999999999995E-2</v>
      </c>
      <c r="F18568" s="775" t="s">
        <v>1107</v>
      </c>
      <c r="G18568" s="775" t="s">
        <v>4235</v>
      </c>
      <c r="H18568" s="775" t="s">
        <v>4235</v>
      </c>
      <c r="I18568" s="775" t="s">
        <v>5944</v>
      </c>
    </row>
    <row r="18569" spans="1:9">
      <c r="A18569" s="775" t="str">
        <f>Table_wabobpsvr_AzureCalc_AzureCalcRateCard[[#This Row],[ServiceName]]&amp;Table_wabobpsvr_AzureCalc_AzureCalcRateCard[[#This Row],[Price_Level]]&amp;Table_wabobpsvr_AzureCalc_AzureCalcRateCard[[#This Row],[Region]]</f>
        <v>Standard_D1 VM (Non-Windows)D9</v>
      </c>
      <c r="B18569" s="775">
        <v>9</v>
      </c>
      <c r="C18569" s="775" t="s">
        <v>680</v>
      </c>
      <c r="D18569" s="775" t="s">
        <v>176</v>
      </c>
      <c r="E18569" s="775">
        <v>8.6239999999999997E-2</v>
      </c>
      <c r="F18569" s="775" t="s">
        <v>1107</v>
      </c>
      <c r="G18569" s="775" t="s">
        <v>4235</v>
      </c>
      <c r="H18569" s="775" t="s">
        <v>4235</v>
      </c>
      <c r="I18569" s="775" t="s">
        <v>5944</v>
      </c>
    </row>
    <row r="18570" spans="1:9">
      <c r="A18570" s="775" t="str">
        <f>Table_wabobpsvr_AzureCalc_AzureCalcRateCard[[#This Row],[ServiceName]]&amp;Table_wabobpsvr_AzureCalc_AzureCalcRateCard[[#This Row],[Price_Level]]&amp;Table_wabobpsvr_AzureCalc_AzureCalcRateCard[[#This Row],[Region]]</f>
        <v>S2 DocumentDB HoursB8</v>
      </c>
      <c r="B18570" s="775">
        <v>8</v>
      </c>
      <c r="C18570" s="775" t="s">
        <v>87</v>
      </c>
      <c r="D18570" s="775" t="s">
        <v>175</v>
      </c>
      <c r="E18570" s="775">
        <v>999999</v>
      </c>
      <c r="F18570" s="775" t="s">
        <v>4321</v>
      </c>
      <c r="G18570" s="775"/>
      <c r="H18570" s="775"/>
      <c r="I18570" s="775"/>
    </row>
    <row r="18571" spans="1:9">
      <c r="A18571" s="775" t="str">
        <f>Table_wabobpsvr_AzureCalc_AzureCalcRateCard[[#This Row],[ServiceName]]&amp;Table_wabobpsvr_AzureCalc_AzureCalcRateCard[[#This Row],[Price_Level]]&amp;Table_wabobpsvr_AzureCalc_AzureCalcRateCard[[#This Row],[Region]]</f>
        <v>SQL DB Standard S2 Database HoursMOSP16</v>
      </c>
      <c r="B18571" s="775">
        <v>16</v>
      </c>
      <c r="C18571" s="775" t="s">
        <v>87</v>
      </c>
      <c r="D18571" s="775" t="s">
        <v>606</v>
      </c>
      <c r="E18571" s="775">
        <v>0.11459999999999999</v>
      </c>
      <c r="F18571" s="775" t="s">
        <v>1039</v>
      </c>
      <c r="G18571" s="775" t="s">
        <v>4235</v>
      </c>
      <c r="H18571" s="775" t="s">
        <v>4235</v>
      </c>
      <c r="I18571" s="775" t="s">
        <v>4235</v>
      </c>
    </row>
    <row r="18572" spans="1:9">
      <c r="A18572" s="775" t="str">
        <f>Table_wabobpsvr_AzureCalc_AzureCalcRateCard[[#This Row],[ServiceName]]&amp;Table_wabobpsvr_AzureCalc_AzureCalcRateCard[[#This Row],[Price_Level]]&amp;Table_wabobpsvr_AzureCalc_AzureCalcRateCard[[#This Row],[Region]]</f>
        <v>SQL DB Standard S2 Secondary Database HoursMOSP16</v>
      </c>
      <c r="B18572" s="775">
        <v>16</v>
      </c>
      <c r="C18572" s="775" t="s">
        <v>87</v>
      </c>
      <c r="D18572" s="775" t="s">
        <v>606</v>
      </c>
      <c r="E18572" s="775">
        <v>8.5999999999999993E-2</v>
      </c>
      <c r="F18572" s="775" t="s">
        <v>1050</v>
      </c>
      <c r="G18572" s="775" t="s">
        <v>4235</v>
      </c>
      <c r="H18572" s="775" t="s">
        <v>4235</v>
      </c>
      <c r="I18572" s="775" t="s">
        <v>4235</v>
      </c>
    </row>
    <row r="18573" spans="1:9">
      <c r="A18573" s="775" t="str">
        <f>Table_wabobpsvr_AzureCalc_AzureCalcRateCard[[#This Row],[ServiceName]]&amp;Table_wabobpsvr_AzureCalc_AzureCalcRateCard[[#This Row],[Price_Level]]&amp;Table_wabobpsvr_AzureCalc_AzureCalcRateCard[[#This Row],[Region]]</f>
        <v>SQL Premium P1 Database DaysMOSP16</v>
      </c>
      <c r="B18573" s="775">
        <v>16</v>
      </c>
      <c r="C18573" s="775" t="s">
        <v>1071</v>
      </c>
      <c r="D18573" s="775" t="s">
        <v>606</v>
      </c>
      <c r="E18573" s="775">
        <v>16.5</v>
      </c>
      <c r="F18573" s="775" t="s">
        <v>760</v>
      </c>
      <c r="G18573" s="775" t="s">
        <v>4235</v>
      </c>
      <c r="H18573" s="775" t="s">
        <v>4235</v>
      </c>
      <c r="I18573" s="775" t="s">
        <v>4235</v>
      </c>
    </row>
    <row r="18574" spans="1:9">
      <c r="A18574" s="775" t="str">
        <f>Table_wabobpsvr_AzureCalc_AzureCalcRateCard[[#This Row],[ServiceName]]&amp;Table_wabobpsvr_AzureCalc_AzureCalcRateCard[[#This Row],[Price_Level]]&amp;Table_wabobpsvr_AzureCalc_AzureCalcRateCard[[#This Row],[Region]]</f>
        <v>Standard_D1 VM (Non-Windows)MOSP13</v>
      </c>
      <c r="B18574" s="775">
        <v>13</v>
      </c>
      <c r="C18574" s="775" t="s">
        <v>680</v>
      </c>
      <c r="D18574" s="775" t="s">
        <v>606</v>
      </c>
      <c r="E18574" s="775">
        <v>9.5000000000000001E-2</v>
      </c>
      <c r="F18574" s="775" t="s">
        <v>1107</v>
      </c>
      <c r="G18574" s="775" t="s">
        <v>4235</v>
      </c>
      <c r="H18574" s="775" t="s">
        <v>4235</v>
      </c>
      <c r="I18574" s="775" t="s">
        <v>5945</v>
      </c>
    </row>
    <row r="18575" spans="1:9">
      <c r="A18575" s="775" t="str">
        <f>Table_wabobpsvr_AzureCalc_AzureCalcRateCard[[#This Row],[ServiceName]]&amp;Table_wabobpsvr_AzureCalc_AzureCalcRateCard[[#This Row],[Price_Level]]&amp;Table_wabobpsvr_AzureCalc_AzureCalcRateCard[[#This Row],[Region]]</f>
        <v>Standard_D1 VM (Non-Windows)A13</v>
      </c>
      <c r="B18575" s="775">
        <v>13</v>
      </c>
      <c r="C18575" s="775" t="s">
        <v>680</v>
      </c>
      <c r="D18575" s="775" t="s">
        <v>174</v>
      </c>
      <c r="E18575" s="775">
        <v>9.2149999999999996E-2</v>
      </c>
      <c r="F18575" s="775" t="s">
        <v>1107</v>
      </c>
      <c r="G18575" s="775" t="s">
        <v>4235</v>
      </c>
      <c r="H18575" s="775" t="s">
        <v>4235</v>
      </c>
      <c r="I18575" s="775" t="s">
        <v>5945</v>
      </c>
    </row>
    <row r="18576" spans="1:9">
      <c r="A18576" s="775" t="str">
        <f>Table_wabobpsvr_AzureCalc_AzureCalcRateCard[[#This Row],[ServiceName]]&amp;Table_wabobpsvr_AzureCalc_AzureCalcRateCard[[#This Row],[Price_Level]]&amp;Table_wabobpsvr_AzureCalc_AzureCalcRateCard[[#This Row],[Region]]</f>
        <v>Standard_D1 VM (Non-Windows)B13</v>
      </c>
      <c r="B18576" s="775">
        <v>13</v>
      </c>
      <c r="C18576" s="775" t="s">
        <v>680</v>
      </c>
      <c r="D18576" s="775" t="s">
        <v>175</v>
      </c>
      <c r="E18576" s="775">
        <v>8.9300000000000004E-2</v>
      </c>
      <c r="F18576" s="775" t="s">
        <v>1107</v>
      </c>
      <c r="G18576" s="775" t="s">
        <v>4235</v>
      </c>
      <c r="H18576" s="775" t="s">
        <v>4235</v>
      </c>
      <c r="I18576" s="775" t="s">
        <v>5945</v>
      </c>
    </row>
    <row r="18577" spans="1:9">
      <c r="A18577" s="775" t="str">
        <f>Table_wabobpsvr_AzureCalc_AzureCalcRateCard[[#This Row],[ServiceName]]&amp;Table_wabobpsvr_AzureCalc_AzureCalcRateCard[[#This Row],[Price_Level]]&amp;Table_wabobpsvr_AzureCalc_AzureCalcRateCard[[#This Row],[Region]]</f>
        <v>Standard_D1 VM (Non-Windows)C13</v>
      </c>
      <c r="B18577" s="775">
        <v>13</v>
      </c>
      <c r="C18577" s="775" t="s">
        <v>680</v>
      </c>
      <c r="D18577" s="775" t="s">
        <v>177</v>
      </c>
      <c r="E18577" s="775">
        <v>8.6449999999999999E-2</v>
      </c>
      <c r="F18577" s="775" t="s">
        <v>1107</v>
      </c>
      <c r="G18577" s="775" t="s">
        <v>4235</v>
      </c>
      <c r="H18577" s="775" t="s">
        <v>4235</v>
      </c>
      <c r="I18577" s="775" t="s">
        <v>5945</v>
      </c>
    </row>
    <row r="18578" spans="1:9">
      <c r="A18578" s="1039" t="str">
        <f>Table_wabobpsvr_AzureCalc_AzureCalcRateCard[[#This Row],[ServiceName]]&amp;Table_wabobpsvr_AzureCalc_AzureCalcRateCard[[#This Row],[Price_Level]]&amp;Table_wabobpsvr_AzureCalc_AzureCalcRateCard[[#This Row],[Region]]</f>
        <v>Standard_D1 VM (Non-Windows)D13</v>
      </c>
      <c r="B18578" s="1039">
        <v>13</v>
      </c>
      <c r="C18578" s="1039" t="s">
        <v>680</v>
      </c>
      <c r="D18578" s="1039" t="s">
        <v>176</v>
      </c>
      <c r="E18578" s="1039">
        <v>8.3599999999999994E-2</v>
      </c>
      <c r="F18578" s="1039" t="s">
        <v>1107</v>
      </c>
      <c r="G18578" s="775" t="s">
        <v>4235</v>
      </c>
      <c r="H18578" s="775" t="s">
        <v>4235</v>
      </c>
      <c r="I18578" s="775" t="s">
        <v>5945</v>
      </c>
    </row>
    <row r="18579" spans="1:9">
      <c r="A18579" s="775" t="str">
        <f>Table_wabobpsvr_AzureCalc_AzureCalcRateCard[[#This Row],[ServiceName]]&amp;Table_wabobpsvr_AzureCalc_AzureCalcRateCard[[#This Row],[Price_Level]]&amp;Table_wabobpsvr_AzureCalc_AzureCalcRateCard[[#This Row],[Region]]</f>
        <v>Standard_D1 VM (Non-Windows)MOSP7</v>
      </c>
      <c r="B18579" s="775">
        <v>7</v>
      </c>
      <c r="C18579" s="775" t="s">
        <v>680</v>
      </c>
      <c r="D18579" s="775" t="s">
        <v>606</v>
      </c>
      <c r="E18579" s="775">
        <v>7.2999999999999995E-2</v>
      </c>
      <c r="F18579" s="775" t="s">
        <v>1107</v>
      </c>
      <c r="G18579" s="775" t="s">
        <v>4235</v>
      </c>
      <c r="H18579" s="775" t="s">
        <v>4235</v>
      </c>
      <c r="I18579" s="775" t="s">
        <v>5946</v>
      </c>
    </row>
    <row r="18580" spans="1:9">
      <c r="A18580" s="775" t="str">
        <f>Table_wabobpsvr_AzureCalc_AzureCalcRateCard[[#This Row],[ServiceName]]&amp;Table_wabobpsvr_AzureCalc_AzureCalcRateCard[[#This Row],[Price_Level]]&amp;Table_wabobpsvr_AzureCalc_AzureCalcRateCard[[#This Row],[Region]]</f>
        <v>Standard_D1 VM (Non-Windows)A7</v>
      </c>
      <c r="B18580" s="775">
        <v>7</v>
      </c>
      <c r="C18580" s="775" t="s">
        <v>680</v>
      </c>
      <c r="D18580" s="775" t="s">
        <v>174</v>
      </c>
      <c r="E18580" s="775">
        <v>7.0809999999999998E-2</v>
      </c>
      <c r="F18580" s="775" t="s">
        <v>1107</v>
      </c>
      <c r="G18580" s="775" t="s">
        <v>4235</v>
      </c>
      <c r="H18580" s="775" t="s">
        <v>4235</v>
      </c>
      <c r="I18580" s="775" t="s">
        <v>5946</v>
      </c>
    </row>
    <row r="18581" spans="1:9">
      <c r="A18581" s="775" t="str">
        <f>Table_wabobpsvr_AzureCalc_AzureCalcRateCard[[#This Row],[ServiceName]]&amp;Table_wabobpsvr_AzureCalc_AzureCalcRateCard[[#This Row],[Price_Level]]&amp;Table_wabobpsvr_AzureCalc_AzureCalcRateCard[[#This Row],[Region]]</f>
        <v>Standard_D1 VM (Non-Windows)B7</v>
      </c>
      <c r="B18581" s="775">
        <v>7</v>
      </c>
      <c r="C18581" s="775" t="s">
        <v>680</v>
      </c>
      <c r="D18581" s="775" t="s">
        <v>175</v>
      </c>
      <c r="E18581" s="775">
        <v>6.862E-2</v>
      </c>
      <c r="F18581" s="775" t="s">
        <v>1107</v>
      </c>
      <c r="G18581" s="775" t="s">
        <v>4235</v>
      </c>
      <c r="H18581" s="775" t="s">
        <v>4235</v>
      </c>
      <c r="I18581" s="775" t="s">
        <v>5946</v>
      </c>
    </row>
    <row r="18582" spans="1:9">
      <c r="A18582" s="775" t="str">
        <f>Table_wabobpsvr_AzureCalc_AzureCalcRateCard[[#This Row],[ServiceName]]&amp;Table_wabobpsvr_AzureCalc_AzureCalcRateCard[[#This Row],[Price_Level]]&amp;Table_wabobpsvr_AzureCalc_AzureCalcRateCard[[#This Row],[Region]]</f>
        <v>Standard_D1 VM (Non-Windows)C7</v>
      </c>
      <c r="B18582" s="775">
        <v>7</v>
      </c>
      <c r="C18582" s="775" t="s">
        <v>680</v>
      </c>
      <c r="D18582" s="775" t="s">
        <v>177</v>
      </c>
      <c r="E18582" s="775">
        <v>6.6430000000000003E-2</v>
      </c>
      <c r="F18582" s="775" t="s">
        <v>1107</v>
      </c>
      <c r="G18582" s="775" t="s">
        <v>4235</v>
      </c>
      <c r="H18582" s="775" t="s">
        <v>4235</v>
      </c>
      <c r="I18582" s="775" t="s">
        <v>5946</v>
      </c>
    </row>
    <row r="18583" spans="1:9">
      <c r="A18583" s="775" t="str">
        <f>Table_wabobpsvr_AzureCalc_AzureCalcRateCard[[#This Row],[ServiceName]]&amp;Table_wabobpsvr_AzureCalc_AzureCalcRateCard[[#This Row],[Price_Level]]&amp;Table_wabobpsvr_AzureCalc_AzureCalcRateCard[[#This Row],[Region]]</f>
        <v>Standard_D1 VM (Non-Windows)D7</v>
      </c>
      <c r="B18583" s="775">
        <v>7</v>
      </c>
      <c r="C18583" s="775" t="s">
        <v>680</v>
      </c>
      <c r="D18583" s="775" t="s">
        <v>176</v>
      </c>
      <c r="E18583" s="775">
        <v>6.4240000000000005E-2</v>
      </c>
      <c r="F18583" s="775" t="s">
        <v>1107</v>
      </c>
      <c r="G18583" s="775" t="s">
        <v>4235</v>
      </c>
      <c r="H18583" s="775" t="s">
        <v>4235</v>
      </c>
      <c r="I18583" s="775" t="s">
        <v>5946</v>
      </c>
    </row>
    <row r="18584" spans="1:9">
      <c r="A18584" s="775" t="str">
        <f>Table_wabobpsvr_AzureCalc_AzureCalcRateCard[[#This Row],[ServiceName]]&amp;Table_wabobpsvr_AzureCalc_AzureCalcRateCard[[#This Row],[Price_Level]]&amp;Table_wabobpsvr_AzureCalc_AzureCalcRateCard[[#This Row],[Region]]</f>
        <v>Standard_D1 VM (Non-Windows)MOSP8</v>
      </c>
      <c r="B18584" s="775">
        <v>8</v>
      </c>
      <c r="C18584" s="775" t="s">
        <v>680</v>
      </c>
      <c r="D18584" s="775" t="s">
        <v>606</v>
      </c>
      <c r="E18584" s="775">
        <v>8.4000000000000005E-2</v>
      </c>
      <c r="F18584" s="775" t="s">
        <v>1107</v>
      </c>
      <c r="G18584" s="775" t="s">
        <v>4235</v>
      </c>
      <c r="H18584" s="775" t="s">
        <v>4235</v>
      </c>
      <c r="I18584" s="775" t="s">
        <v>4846</v>
      </c>
    </row>
    <row r="18585" spans="1:9">
      <c r="A18585" s="775" t="str">
        <f>Table_wabobpsvr_AzureCalc_AzureCalcRateCard[[#This Row],[ServiceName]]&amp;Table_wabobpsvr_AzureCalc_AzureCalcRateCard[[#This Row],[Price_Level]]&amp;Table_wabobpsvr_AzureCalc_AzureCalcRateCard[[#This Row],[Region]]</f>
        <v>Standard_D3 VM (Windows)MOSP3</v>
      </c>
      <c r="B18585" s="775">
        <v>3</v>
      </c>
      <c r="C18585" s="775" t="s">
        <v>680</v>
      </c>
      <c r="D18585" s="775" t="s">
        <v>606</v>
      </c>
      <c r="E18585" s="775">
        <v>0.56000000000000005</v>
      </c>
      <c r="F18585" s="775" t="s">
        <v>1126</v>
      </c>
      <c r="G18585" s="775" t="s">
        <v>4235</v>
      </c>
      <c r="H18585" s="775" t="s">
        <v>4235</v>
      </c>
      <c r="I18585" s="775" t="s">
        <v>5947</v>
      </c>
    </row>
    <row r="18586" spans="1:9">
      <c r="A18586" s="775" t="str">
        <f>Table_wabobpsvr_AzureCalc_AzureCalcRateCard[[#This Row],[ServiceName]]&amp;Table_wabobpsvr_AzureCalc_AzureCalcRateCard[[#This Row],[Price_Level]]&amp;Table_wabobpsvr_AzureCalc_AzureCalcRateCard[[#This Row],[Region]]</f>
        <v>Standard_D3 VM (Windows)A3</v>
      </c>
      <c r="B18586" s="775">
        <v>3</v>
      </c>
      <c r="C18586" s="775" t="s">
        <v>680</v>
      </c>
      <c r="D18586" s="775" t="s">
        <v>174</v>
      </c>
      <c r="E18586" s="775">
        <v>0.54320000000000002</v>
      </c>
      <c r="F18586" s="775" t="s">
        <v>1126</v>
      </c>
      <c r="G18586" s="775" t="s">
        <v>4235</v>
      </c>
      <c r="H18586" s="775" t="s">
        <v>4235</v>
      </c>
      <c r="I18586" s="775" t="s">
        <v>5947</v>
      </c>
    </row>
    <row r="18587" spans="1:9">
      <c r="A18587" s="775" t="str">
        <f>Table_wabobpsvr_AzureCalc_AzureCalcRateCard[[#This Row],[ServiceName]]&amp;Table_wabobpsvr_AzureCalc_AzureCalcRateCard[[#This Row],[Price_Level]]&amp;Table_wabobpsvr_AzureCalc_AzureCalcRateCard[[#This Row],[Region]]</f>
        <v>Standard_D3 VM (Windows)B3</v>
      </c>
      <c r="B18587" s="775">
        <v>3</v>
      </c>
      <c r="C18587" s="775" t="s">
        <v>680</v>
      </c>
      <c r="D18587" s="775" t="s">
        <v>175</v>
      </c>
      <c r="E18587" s="775">
        <v>0.52639999999999998</v>
      </c>
      <c r="F18587" s="775" t="s">
        <v>1126</v>
      </c>
      <c r="G18587" s="775" t="s">
        <v>4235</v>
      </c>
      <c r="H18587" s="775" t="s">
        <v>4235</v>
      </c>
      <c r="I18587" s="775" t="s">
        <v>5947</v>
      </c>
    </row>
    <row r="18588" spans="1:9">
      <c r="A18588" s="775" t="str">
        <f>Table_wabobpsvr_AzureCalc_AzureCalcRateCard[[#This Row],[ServiceName]]&amp;Table_wabobpsvr_AzureCalc_AzureCalcRateCard[[#This Row],[Price_Level]]&amp;Table_wabobpsvr_AzureCalc_AzureCalcRateCard[[#This Row],[Region]]</f>
        <v>Standard_D3 VM (Windows)C3</v>
      </c>
      <c r="B18588" s="775">
        <v>3</v>
      </c>
      <c r="C18588" s="775" t="s">
        <v>680</v>
      </c>
      <c r="D18588" s="775" t="s">
        <v>177</v>
      </c>
      <c r="E18588" s="775">
        <v>0.50960000000000005</v>
      </c>
      <c r="F18588" s="775" t="s">
        <v>1126</v>
      </c>
      <c r="G18588" s="775" t="s">
        <v>4235</v>
      </c>
      <c r="H18588" s="775" t="s">
        <v>4235</v>
      </c>
      <c r="I18588" s="775" t="s">
        <v>5947</v>
      </c>
    </row>
    <row r="18589" spans="1:9">
      <c r="A18589" s="775" t="str">
        <f>Table_wabobpsvr_AzureCalc_AzureCalcRateCard[[#This Row],[ServiceName]]&amp;Table_wabobpsvr_AzureCalc_AzureCalcRateCard[[#This Row],[Price_Level]]&amp;Table_wabobpsvr_AzureCalc_AzureCalcRateCard[[#This Row],[Region]]</f>
        <v>Standard_D3 VM (Windows)D3</v>
      </c>
      <c r="B18589" s="775">
        <v>3</v>
      </c>
      <c r="C18589" s="775" t="s">
        <v>680</v>
      </c>
      <c r="D18589" s="775" t="s">
        <v>176</v>
      </c>
      <c r="E18589" s="775">
        <v>0.49280000000000002</v>
      </c>
      <c r="F18589" s="775" t="s">
        <v>1126</v>
      </c>
      <c r="G18589" s="775" t="s">
        <v>4235</v>
      </c>
      <c r="H18589" s="775" t="s">
        <v>4235</v>
      </c>
      <c r="I18589" s="775" t="s">
        <v>5947</v>
      </c>
    </row>
    <row r="18590" spans="1:9">
      <c r="A18590" s="775" t="str">
        <f>Table_wabobpsvr_AzureCalc_AzureCalcRateCard[[#This Row],[ServiceName]]&amp;Table_wabobpsvr_AzureCalc_AzureCalcRateCard[[#This Row],[Price_Level]]&amp;Table_wabobpsvr_AzureCalc_AzureCalcRateCard[[#This Row],[Region]]</f>
        <v>Standard_D3 VM (Windows)MOSP6</v>
      </c>
      <c r="B18590" s="775">
        <v>6</v>
      </c>
      <c r="C18590" s="775" t="s">
        <v>680</v>
      </c>
      <c r="D18590" s="775" t="s">
        <v>606</v>
      </c>
      <c r="E18590" s="775">
        <v>0.56000000000000005</v>
      </c>
      <c r="F18590" s="775" t="s">
        <v>1126</v>
      </c>
      <c r="G18590" s="775" t="s">
        <v>4235</v>
      </c>
      <c r="H18590" s="775" t="s">
        <v>4235</v>
      </c>
      <c r="I18590" s="775" t="s">
        <v>5948</v>
      </c>
    </row>
    <row r="18591" spans="1:9">
      <c r="A18591" s="775" t="str">
        <f>Table_wabobpsvr_AzureCalc_AzureCalcRateCard[[#This Row],[ServiceName]]&amp;Table_wabobpsvr_AzureCalc_AzureCalcRateCard[[#This Row],[Price_Level]]&amp;Table_wabobpsvr_AzureCalc_AzureCalcRateCard[[#This Row],[Region]]</f>
        <v>Standard_D3 VM (Windows)A6</v>
      </c>
      <c r="B18591" s="775">
        <v>6</v>
      </c>
      <c r="C18591" s="775" t="s">
        <v>680</v>
      </c>
      <c r="D18591" s="775" t="s">
        <v>174</v>
      </c>
      <c r="E18591" s="775">
        <v>0.54320000000000002</v>
      </c>
      <c r="F18591" s="775" t="s">
        <v>1126</v>
      </c>
      <c r="G18591" s="775" t="s">
        <v>4235</v>
      </c>
      <c r="H18591" s="775" t="s">
        <v>4235</v>
      </c>
      <c r="I18591" s="775" t="s">
        <v>5948</v>
      </c>
    </row>
    <row r="18592" spans="1:9">
      <c r="A18592" s="775" t="str">
        <f>Table_wabobpsvr_AzureCalc_AzureCalcRateCard[[#This Row],[ServiceName]]&amp;Table_wabobpsvr_AzureCalc_AzureCalcRateCard[[#This Row],[Price_Level]]&amp;Table_wabobpsvr_AzureCalc_AzureCalcRateCard[[#This Row],[Region]]</f>
        <v>Standard_D3 VM (Windows)B6</v>
      </c>
      <c r="B18592" s="775">
        <v>6</v>
      </c>
      <c r="C18592" s="775" t="s">
        <v>680</v>
      </c>
      <c r="D18592" s="775" t="s">
        <v>175</v>
      </c>
      <c r="E18592" s="775">
        <v>0.52639999999999998</v>
      </c>
      <c r="F18592" s="775" t="s">
        <v>1126</v>
      </c>
      <c r="G18592" s="775" t="s">
        <v>4235</v>
      </c>
      <c r="H18592" s="775" t="s">
        <v>4235</v>
      </c>
      <c r="I18592" s="775" t="s">
        <v>5948</v>
      </c>
    </row>
    <row r="18593" spans="1:9">
      <c r="A18593" s="775" t="str">
        <f>Table_wabobpsvr_AzureCalc_AzureCalcRateCard[[#This Row],[ServiceName]]&amp;Table_wabobpsvr_AzureCalc_AzureCalcRateCard[[#This Row],[Price_Level]]&amp;Table_wabobpsvr_AzureCalc_AzureCalcRateCard[[#This Row],[Region]]</f>
        <v>Standard_D3 VM (Windows)C6</v>
      </c>
      <c r="B18593" s="775">
        <v>6</v>
      </c>
      <c r="C18593" s="775" t="s">
        <v>680</v>
      </c>
      <c r="D18593" s="775" t="s">
        <v>177</v>
      </c>
      <c r="E18593" s="775">
        <v>0.50960000000000005</v>
      </c>
      <c r="F18593" s="775" t="s">
        <v>1126</v>
      </c>
      <c r="G18593" s="775" t="s">
        <v>4235</v>
      </c>
      <c r="H18593" s="775" t="s">
        <v>4235</v>
      </c>
      <c r="I18593" s="775" t="s">
        <v>5948</v>
      </c>
    </row>
    <row r="18594" spans="1:9">
      <c r="A18594" s="775" t="str">
        <f>Table_wabobpsvr_AzureCalc_AzureCalcRateCard[[#This Row],[ServiceName]]&amp;Table_wabobpsvr_AzureCalc_AzureCalcRateCard[[#This Row],[Price_Level]]&amp;Table_wabobpsvr_AzureCalc_AzureCalcRateCard[[#This Row],[Region]]</f>
        <v>Standard_D3 VM (Windows)D6</v>
      </c>
      <c r="B18594" s="775">
        <v>6</v>
      </c>
      <c r="C18594" s="775" t="s">
        <v>680</v>
      </c>
      <c r="D18594" s="775" t="s">
        <v>176</v>
      </c>
      <c r="E18594" s="775">
        <v>0.49280000000000002</v>
      </c>
      <c r="F18594" s="775" t="s">
        <v>1126</v>
      </c>
      <c r="G18594" s="775" t="s">
        <v>4235</v>
      </c>
      <c r="H18594" s="775" t="s">
        <v>4235</v>
      </c>
      <c r="I18594" s="775" t="s">
        <v>5948</v>
      </c>
    </row>
    <row r="18595" spans="1:9">
      <c r="A18595" s="775" t="str">
        <f>Table_wabobpsvr_AzureCalc_AzureCalcRateCard[[#This Row],[ServiceName]]&amp;Table_wabobpsvr_AzureCalc_AzureCalcRateCard[[#This Row],[Price_Level]]&amp;Table_wabobpsvr_AzureCalc_AzureCalcRateCard[[#This Row],[Region]]</f>
        <v>Standard_D3 VM (Windows)MOSP2</v>
      </c>
      <c r="B18595" s="775">
        <v>2</v>
      </c>
      <c r="C18595" s="775" t="s">
        <v>680</v>
      </c>
      <c r="D18595" s="775" t="s">
        <v>606</v>
      </c>
      <c r="E18595" s="775">
        <v>0.52</v>
      </c>
      <c r="F18595" s="775" t="s">
        <v>1126</v>
      </c>
      <c r="G18595" s="775" t="s">
        <v>4235</v>
      </c>
      <c r="H18595" s="775" t="s">
        <v>4235</v>
      </c>
      <c r="I18595" s="775" t="s">
        <v>5949</v>
      </c>
    </row>
    <row r="18596" spans="1:9">
      <c r="A18596" s="1039" t="str">
        <f>Table_wabobpsvr_AzureCalc_AzureCalcRateCard[[#This Row],[ServiceName]]&amp;Table_wabobpsvr_AzureCalc_AzureCalcRateCard[[#This Row],[Price_Level]]&amp;Table_wabobpsvr_AzureCalc_AzureCalcRateCard[[#This Row],[Region]]</f>
        <v>Standard_D3 VM (Windows)A2</v>
      </c>
      <c r="B18596" s="1039">
        <v>2</v>
      </c>
      <c r="C18596" s="1039" t="s">
        <v>680</v>
      </c>
      <c r="D18596" s="1039" t="s">
        <v>174</v>
      </c>
      <c r="E18596" s="1039">
        <v>0.50439999999999996</v>
      </c>
      <c r="F18596" s="1039" t="s">
        <v>1126</v>
      </c>
      <c r="G18596" s="775" t="s">
        <v>4235</v>
      </c>
      <c r="H18596" s="775" t="s">
        <v>4235</v>
      </c>
      <c r="I18596" s="775" t="s">
        <v>5949</v>
      </c>
    </row>
    <row r="18597" spans="1:9">
      <c r="A18597" s="1039" t="str">
        <f>Table_wabobpsvr_AzureCalc_AzureCalcRateCard[[#This Row],[ServiceName]]&amp;Table_wabobpsvr_AzureCalc_AzureCalcRateCard[[#This Row],[Price_Level]]&amp;Table_wabobpsvr_AzureCalc_AzureCalcRateCard[[#This Row],[Region]]</f>
        <v>Standard_D3 VM (Windows)B2</v>
      </c>
      <c r="B18597" s="1039">
        <v>2</v>
      </c>
      <c r="C18597" s="1039" t="s">
        <v>680</v>
      </c>
      <c r="D18597" s="1039" t="s">
        <v>175</v>
      </c>
      <c r="E18597" s="1039">
        <v>0.48880000000000001</v>
      </c>
      <c r="F18597" s="1039" t="s">
        <v>1126</v>
      </c>
      <c r="G18597" s="775" t="s">
        <v>4235</v>
      </c>
      <c r="H18597" s="775" t="s">
        <v>4235</v>
      </c>
      <c r="I18597" s="775" t="s">
        <v>5949</v>
      </c>
    </row>
    <row r="18598" spans="1:9">
      <c r="A18598" s="1039" t="str">
        <f>Table_wabobpsvr_AzureCalc_AzureCalcRateCard[[#This Row],[ServiceName]]&amp;Table_wabobpsvr_AzureCalc_AzureCalcRateCard[[#This Row],[Price_Level]]&amp;Table_wabobpsvr_AzureCalc_AzureCalcRateCard[[#This Row],[Region]]</f>
        <v>Standard_D3 VM (Windows)C2</v>
      </c>
      <c r="B18598" s="1039">
        <v>2</v>
      </c>
      <c r="C18598" s="1039" t="s">
        <v>680</v>
      </c>
      <c r="D18598" s="1039" t="s">
        <v>177</v>
      </c>
      <c r="E18598" s="1039">
        <v>0.47320000000000001</v>
      </c>
      <c r="F18598" s="1039" t="s">
        <v>1126</v>
      </c>
      <c r="G18598" s="775" t="s">
        <v>4235</v>
      </c>
      <c r="H18598" s="775" t="s">
        <v>4235</v>
      </c>
      <c r="I18598" s="775" t="s">
        <v>5949</v>
      </c>
    </row>
    <row r="18599" spans="1:9">
      <c r="A18599" s="775" t="str">
        <f>Table_wabobpsvr_AzureCalc_AzureCalcRateCard[[#This Row],[ServiceName]]&amp;Table_wabobpsvr_AzureCalc_AzureCalcRateCard[[#This Row],[Price_Level]]&amp;Table_wabobpsvr_AzureCalc_AzureCalcRateCard[[#This Row],[Region]]</f>
        <v>Standard_D3 VM (Windows)D2</v>
      </c>
      <c r="B18599" s="775">
        <v>2</v>
      </c>
      <c r="C18599" s="775" t="s">
        <v>680</v>
      </c>
      <c r="D18599" s="775" t="s">
        <v>176</v>
      </c>
      <c r="E18599" s="775">
        <v>0.45760000000000001</v>
      </c>
      <c r="F18599" s="775" t="s">
        <v>1126</v>
      </c>
      <c r="G18599" s="775" t="s">
        <v>4235</v>
      </c>
      <c r="H18599" s="775" t="s">
        <v>4235</v>
      </c>
      <c r="I18599" s="775" t="s">
        <v>5949</v>
      </c>
    </row>
    <row r="18600" spans="1:9">
      <c r="A18600" s="775" t="str">
        <f>Table_wabobpsvr_AzureCalc_AzureCalcRateCard[[#This Row],[ServiceName]]&amp;Table_wabobpsvr_AzureCalc_AzureCalcRateCard[[#This Row],[Price_Level]]&amp;Table_wabobpsvr_AzureCalc_AzureCalcRateCard[[#This Row],[Region]]</f>
        <v>Standard_D3 VM (Windows)MOSP5</v>
      </c>
      <c r="B18600" s="775">
        <v>5</v>
      </c>
      <c r="C18600" s="775" t="s">
        <v>680</v>
      </c>
      <c r="D18600" s="775" t="s">
        <v>606</v>
      </c>
      <c r="E18600" s="775">
        <v>0.56000000000000005</v>
      </c>
      <c r="F18600" s="775" t="s">
        <v>1126</v>
      </c>
      <c r="G18600" s="775" t="s">
        <v>4235</v>
      </c>
      <c r="H18600" s="775" t="s">
        <v>4235</v>
      </c>
      <c r="I18600" s="775" t="s">
        <v>5950</v>
      </c>
    </row>
    <row r="18601" spans="1:9">
      <c r="A18601" s="775" t="str">
        <f>Table_wabobpsvr_AzureCalc_AzureCalcRateCard[[#This Row],[ServiceName]]&amp;Table_wabobpsvr_AzureCalc_AzureCalcRateCard[[#This Row],[Price_Level]]&amp;Table_wabobpsvr_AzureCalc_AzureCalcRateCard[[#This Row],[Region]]</f>
        <v>Standard_D3 VM (Windows)A5</v>
      </c>
      <c r="B18601" s="775">
        <v>5</v>
      </c>
      <c r="C18601" s="775" t="s">
        <v>680</v>
      </c>
      <c r="D18601" s="775" t="s">
        <v>174</v>
      </c>
      <c r="E18601" s="775">
        <v>0.54320000000000002</v>
      </c>
      <c r="F18601" s="775" t="s">
        <v>1126</v>
      </c>
      <c r="G18601" s="775" t="s">
        <v>4235</v>
      </c>
      <c r="H18601" s="775" t="s">
        <v>4235</v>
      </c>
      <c r="I18601" s="775" t="s">
        <v>5950</v>
      </c>
    </row>
    <row r="18602" spans="1:9">
      <c r="A18602" s="775" t="str">
        <f>Table_wabobpsvr_AzureCalc_AzureCalcRateCard[[#This Row],[ServiceName]]&amp;Table_wabobpsvr_AzureCalc_AzureCalcRateCard[[#This Row],[Price_Level]]&amp;Table_wabobpsvr_AzureCalc_AzureCalcRateCard[[#This Row],[Region]]</f>
        <v>Standard_D3 VM (Windows)B5</v>
      </c>
      <c r="B18602" s="775">
        <v>5</v>
      </c>
      <c r="C18602" s="775" t="s">
        <v>680</v>
      </c>
      <c r="D18602" s="775" t="s">
        <v>175</v>
      </c>
      <c r="E18602" s="775">
        <v>0.52639999999999998</v>
      </c>
      <c r="F18602" s="775" t="s">
        <v>1126</v>
      </c>
      <c r="G18602" s="775" t="s">
        <v>4235</v>
      </c>
      <c r="H18602" s="775" t="s">
        <v>4235</v>
      </c>
      <c r="I18602" s="775" t="s">
        <v>5950</v>
      </c>
    </row>
    <row r="18603" spans="1:9">
      <c r="A18603" s="775" t="str">
        <f>Table_wabobpsvr_AzureCalc_AzureCalcRateCard[[#This Row],[ServiceName]]&amp;Table_wabobpsvr_AzureCalc_AzureCalcRateCard[[#This Row],[Price_Level]]&amp;Table_wabobpsvr_AzureCalc_AzureCalcRateCard[[#This Row],[Region]]</f>
        <v>Standard_D3 VM (Windows)C5</v>
      </c>
      <c r="B18603" s="775">
        <v>5</v>
      </c>
      <c r="C18603" s="775" t="s">
        <v>680</v>
      </c>
      <c r="D18603" s="775" t="s">
        <v>177</v>
      </c>
      <c r="E18603" s="775">
        <v>0.50960000000000005</v>
      </c>
      <c r="F18603" s="775" t="s">
        <v>1126</v>
      </c>
      <c r="G18603" s="775" t="s">
        <v>4235</v>
      </c>
      <c r="H18603" s="775" t="s">
        <v>4235</v>
      </c>
      <c r="I18603" s="775" t="s">
        <v>5950</v>
      </c>
    </row>
    <row r="18604" spans="1:9">
      <c r="A18604" s="775" t="str">
        <f>Table_wabobpsvr_AzureCalc_AzureCalcRateCard[[#This Row],[ServiceName]]&amp;Table_wabobpsvr_AzureCalc_AzureCalcRateCard[[#This Row],[Price_Level]]&amp;Table_wabobpsvr_AzureCalc_AzureCalcRateCard[[#This Row],[Region]]</f>
        <v>Standard_D3 VM (Windows)D5</v>
      </c>
      <c r="B18604" s="775">
        <v>5</v>
      </c>
      <c r="C18604" s="775" t="s">
        <v>680</v>
      </c>
      <c r="D18604" s="775" t="s">
        <v>176</v>
      </c>
      <c r="E18604" s="775">
        <v>0.49280000000000002</v>
      </c>
      <c r="F18604" s="775" t="s">
        <v>1126</v>
      </c>
      <c r="G18604" s="775" t="s">
        <v>4235</v>
      </c>
      <c r="H18604" s="775" t="s">
        <v>4235</v>
      </c>
      <c r="I18604" s="775" t="s">
        <v>5950</v>
      </c>
    </row>
    <row r="18605" spans="1:9">
      <c r="A18605" s="775" t="str">
        <f>Table_wabobpsvr_AzureCalc_AzureCalcRateCard[[#This Row],[ServiceName]]&amp;Table_wabobpsvr_AzureCalc_AzureCalcRateCard[[#This Row],[Price_Level]]&amp;Table_wabobpsvr_AzureCalc_AzureCalcRateCard[[#This Row],[Region]]</f>
        <v>Standard_D3 VM (Windows)MOSP1</v>
      </c>
      <c r="B18605" s="775">
        <v>1</v>
      </c>
      <c r="C18605" s="775" t="s">
        <v>680</v>
      </c>
      <c r="D18605" s="775" t="s">
        <v>606</v>
      </c>
      <c r="E18605" s="775">
        <v>0.52</v>
      </c>
      <c r="F18605" s="775" t="s">
        <v>1126</v>
      </c>
      <c r="G18605" s="775" t="s">
        <v>4235</v>
      </c>
      <c r="H18605" s="775" t="s">
        <v>4235</v>
      </c>
      <c r="I18605" s="775" t="s">
        <v>5951</v>
      </c>
    </row>
    <row r="18606" spans="1:9">
      <c r="A18606" s="775" t="str">
        <f>Table_wabobpsvr_AzureCalc_AzureCalcRateCard[[#This Row],[ServiceName]]&amp;Table_wabobpsvr_AzureCalc_AzureCalcRateCard[[#This Row],[Price_Level]]&amp;Table_wabobpsvr_AzureCalc_AzureCalcRateCard[[#This Row],[Region]]</f>
        <v>Standard_D3 VM (Windows)A1</v>
      </c>
      <c r="B18606" s="775">
        <v>1</v>
      </c>
      <c r="C18606" s="775" t="s">
        <v>680</v>
      </c>
      <c r="D18606" s="775" t="s">
        <v>174</v>
      </c>
      <c r="E18606" s="775">
        <v>0.50439999999999996</v>
      </c>
      <c r="F18606" s="775" t="s">
        <v>1126</v>
      </c>
      <c r="G18606" s="775" t="s">
        <v>4235</v>
      </c>
      <c r="H18606" s="775" t="s">
        <v>4235</v>
      </c>
      <c r="I18606" s="775" t="s">
        <v>5951</v>
      </c>
    </row>
    <row r="18607" spans="1:9">
      <c r="A18607" s="775" t="str">
        <f>Table_wabobpsvr_AzureCalc_AzureCalcRateCard[[#This Row],[ServiceName]]&amp;Table_wabobpsvr_AzureCalc_AzureCalcRateCard[[#This Row],[Price_Level]]&amp;Table_wabobpsvr_AzureCalc_AzureCalcRateCard[[#This Row],[Region]]</f>
        <v>Standard_D3 VM (Windows)B1</v>
      </c>
      <c r="B18607" s="775">
        <v>1</v>
      </c>
      <c r="C18607" s="775" t="s">
        <v>680</v>
      </c>
      <c r="D18607" s="775" t="s">
        <v>175</v>
      </c>
      <c r="E18607" s="775">
        <v>0.48880000000000001</v>
      </c>
      <c r="F18607" s="775" t="s">
        <v>1126</v>
      </c>
      <c r="G18607" s="775" t="s">
        <v>4235</v>
      </c>
      <c r="H18607" s="775" t="s">
        <v>4235</v>
      </c>
      <c r="I18607" s="775" t="s">
        <v>5951</v>
      </c>
    </row>
    <row r="18608" spans="1:9">
      <c r="A18608" s="775" t="str">
        <f>Table_wabobpsvr_AzureCalc_AzureCalcRateCard[[#This Row],[ServiceName]]&amp;Table_wabobpsvr_AzureCalc_AzureCalcRateCard[[#This Row],[Price_Level]]&amp;Table_wabobpsvr_AzureCalc_AzureCalcRateCard[[#This Row],[Region]]</f>
        <v>Standard_D3 VM (Windows)C1</v>
      </c>
      <c r="B18608" s="775">
        <v>1</v>
      </c>
      <c r="C18608" s="775" t="s">
        <v>680</v>
      </c>
      <c r="D18608" s="775" t="s">
        <v>177</v>
      </c>
      <c r="E18608" s="775">
        <v>0.47320000000000001</v>
      </c>
      <c r="F18608" s="775" t="s">
        <v>1126</v>
      </c>
      <c r="G18608" s="775" t="s">
        <v>4235</v>
      </c>
      <c r="H18608" s="775" t="s">
        <v>4235</v>
      </c>
      <c r="I18608" s="775" t="s">
        <v>5951</v>
      </c>
    </row>
    <row r="18609" spans="1:9">
      <c r="A18609" s="775" t="str">
        <f>Table_wabobpsvr_AzureCalc_AzureCalcRateCard[[#This Row],[ServiceName]]&amp;Table_wabobpsvr_AzureCalc_AzureCalcRateCard[[#This Row],[Price_Level]]&amp;Table_wabobpsvr_AzureCalc_AzureCalcRateCard[[#This Row],[Region]]</f>
        <v>Standard_D3 VM (Windows)D1</v>
      </c>
      <c r="B18609" s="775">
        <v>1</v>
      </c>
      <c r="C18609" s="775" t="s">
        <v>680</v>
      </c>
      <c r="D18609" s="775" t="s">
        <v>176</v>
      </c>
      <c r="E18609" s="775">
        <v>0.45760000000000001</v>
      </c>
      <c r="F18609" s="775" t="s">
        <v>1126</v>
      </c>
      <c r="G18609" s="775" t="s">
        <v>4235</v>
      </c>
      <c r="H18609" s="775" t="s">
        <v>4235</v>
      </c>
      <c r="I18609" s="775" t="s">
        <v>5951</v>
      </c>
    </row>
    <row r="18610" spans="1:9">
      <c r="A18610" s="775" t="str">
        <f>Table_wabobpsvr_AzureCalc_AzureCalcRateCard[[#This Row],[ServiceName]]&amp;Table_wabobpsvr_AzureCalc_AzureCalcRateCard[[#This Row],[Price_Level]]&amp;Table_wabobpsvr_AzureCalc_AzureCalcRateCard[[#This Row],[Region]]</f>
        <v>Standard_D3 VM (Windows)MOSP4</v>
      </c>
      <c r="B18610" s="775">
        <v>4</v>
      </c>
      <c r="C18610" s="775" t="s">
        <v>680</v>
      </c>
      <c r="D18610" s="775" t="s">
        <v>606</v>
      </c>
      <c r="E18610" s="775">
        <v>0.56000000000000005</v>
      </c>
      <c r="F18610" s="775" t="s">
        <v>1126</v>
      </c>
      <c r="G18610" s="775" t="s">
        <v>4235</v>
      </c>
      <c r="H18610" s="775" t="s">
        <v>4235</v>
      </c>
      <c r="I18610" s="775" t="s">
        <v>5952</v>
      </c>
    </row>
    <row r="18611" spans="1:9">
      <c r="A18611" s="775" t="str">
        <f>Table_wabobpsvr_AzureCalc_AzureCalcRateCard[[#This Row],[ServiceName]]&amp;Table_wabobpsvr_AzureCalc_AzureCalcRateCard[[#This Row],[Price_Level]]&amp;Table_wabobpsvr_AzureCalc_AzureCalcRateCard[[#This Row],[Region]]</f>
        <v>Standard_D3 VM (Windows)A4</v>
      </c>
      <c r="B18611" s="775">
        <v>4</v>
      </c>
      <c r="C18611" s="775" t="s">
        <v>680</v>
      </c>
      <c r="D18611" s="775" t="s">
        <v>174</v>
      </c>
      <c r="E18611" s="775">
        <v>0.54320000000000002</v>
      </c>
      <c r="F18611" s="775" t="s">
        <v>1126</v>
      </c>
      <c r="G18611" s="775" t="s">
        <v>4235</v>
      </c>
      <c r="H18611" s="775" t="s">
        <v>4235</v>
      </c>
      <c r="I18611" s="775" t="s">
        <v>5952</v>
      </c>
    </row>
    <row r="18612" spans="1:9">
      <c r="A18612" s="775" t="str">
        <f>Table_wabobpsvr_AzureCalc_AzureCalcRateCard[[#This Row],[ServiceName]]&amp;Table_wabobpsvr_AzureCalc_AzureCalcRateCard[[#This Row],[Price_Level]]&amp;Table_wabobpsvr_AzureCalc_AzureCalcRateCard[[#This Row],[Region]]</f>
        <v>Standard_D3 VM (Windows)B4</v>
      </c>
      <c r="B18612" s="775">
        <v>4</v>
      </c>
      <c r="C18612" s="775" t="s">
        <v>680</v>
      </c>
      <c r="D18612" s="775" t="s">
        <v>175</v>
      </c>
      <c r="E18612" s="775">
        <v>0.52639999999999998</v>
      </c>
      <c r="F18612" s="775" t="s">
        <v>1126</v>
      </c>
      <c r="G18612" s="775" t="s">
        <v>4235</v>
      </c>
      <c r="H18612" s="775" t="s">
        <v>4235</v>
      </c>
      <c r="I18612" s="775" t="s">
        <v>5952</v>
      </c>
    </row>
    <row r="18613" spans="1:9">
      <c r="A18613" s="775" t="str">
        <f>Table_wabobpsvr_AzureCalc_AzureCalcRateCard[[#This Row],[ServiceName]]&amp;Table_wabobpsvr_AzureCalc_AzureCalcRateCard[[#This Row],[Price_Level]]&amp;Table_wabobpsvr_AzureCalc_AzureCalcRateCard[[#This Row],[Region]]</f>
        <v>Standard_D3 VM (Windows)C4</v>
      </c>
      <c r="B18613" s="775">
        <v>4</v>
      </c>
      <c r="C18613" s="775" t="s">
        <v>680</v>
      </c>
      <c r="D18613" s="775" t="s">
        <v>177</v>
      </c>
      <c r="E18613" s="775">
        <v>0.50960000000000005</v>
      </c>
      <c r="F18613" s="775" t="s">
        <v>1126</v>
      </c>
      <c r="G18613" s="775" t="s">
        <v>4235</v>
      </c>
      <c r="H18613" s="775" t="s">
        <v>4235</v>
      </c>
      <c r="I18613" s="775" t="s">
        <v>5952</v>
      </c>
    </row>
    <row r="18614" spans="1:9">
      <c r="A18614" s="775" t="str">
        <f>Table_wabobpsvr_AzureCalc_AzureCalcRateCard[[#This Row],[ServiceName]]&amp;Table_wabobpsvr_AzureCalc_AzureCalcRateCard[[#This Row],[Price_Level]]&amp;Table_wabobpsvr_AzureCalc_AzureCalcRateCard[[#This Row],[Region]]</f>
        <v>Standard_D3 VM (Windows)D4</v>
      </c>
      <c r="B18614" s="775">
        <v>4</v>
      </c>
      <c r="C18614" s="775" t="s">
        <v>680</v>
      </c>
      <c r="D18614" s="775" t="s">
        <v>176</v>
      </c>
      <c r="E18614" s="775">
        <v>0.49280000000000002</v>
      </c>
      <c r="F18614" s="775" t="s">
        <v>1126</v>
      </c>
      <c r="G18614" s="775" t="s">
        <v>4235</v>
      </c>
      <c r="H18614" s="775" t="s">
        <v>4235</v>
      </c>
      <c r="I18614" s="775" t="s">
        <v>5952</v>
      </c>
    </row>
    <row r="18615" spans="1:9">
      <c r="A18615" s="775" t="str">
        <f>Table_wabobpsvr_AzureCalc_AzureCalcRateCard[[#This Row],[ServiceName]]&amp;Table_wabobpsvr_AzureCalc_AzureCalcRateCard[[#This Row],[Price_Level]]&amp;Table_wabobpsvr_AzureCalc_AzureCalcRateCard[[#This Row],[Region]]</f>
        <v>Standard_D3 VM (Windows)MOSP14</v>
      </c>
      <c r="B18615" s="775">
        <v>14</v>
      </c>
      <c r="C18615" s="775" t="s">
        <v>680</v>
      </c>
      <c r="D18615" s="775" t="s">
        <v>606</v>
      </c>
      <c r="E18615" s="775">
        <v>0.65</v>
      </c>
      <c r="F18615" s="775" t="s">
        <v>1126</v>
      </c>
      <c r="G18615" s="775" t="s">
        <v>4235</v>
      </c>
      <c r="H18615" s="775" t="s">
        <v>4235</v>
      </c>
      <c r="I18615" s="775" t="s">
        <v>5953</v>
      </c>
    </row>
    <row r="18616" spans="1:9">
      <c r="A18616" s="775" t="str">
        <f>Table_wabobpsvr_AzureCalc_AzureCalcRateCard[[#This Row],[ServiceName]]&amp;Table_wabobpsvr_AzureCalc_AzureCalcRateCard[[#This Row],[Price_Level]]&amp;Table_wabobpsvr_AzureCalc_AzureCalcRateCard[[#This Row],[Region]]</f>
        <v>Standard_D3 VM (Windows)A14</v>
      </c>
      <c r="B18616" s="775">
        <v>14</v>
      </c>
      <c r="C18616" s="775" t="s">
        <v>680</v>
      </c>
      <c r="D18616" s="775" t="s">
        <v>174</v>
      </c>
      <c r="E18616" s="775">
        <v>0.63049999999999995</v>
      </c>
      <c r="F18616" s="775" t="s">
        <v>1126</v>
      </c>
      <c r="G18616" s="775" t="s">
        <v>4235</v>
      </c>
      <c r="H18616" s="775" t="s">
        <v>4235</v>
      </c>
      <c r="I18616" s="775" t="s">
        <v>5953</v>
      </c>
    </row>
    <row r="18617" spans="1:9">
      <c r="A18617" s="775" t="str">
        <f>Table_wabobpsvr_AzureCalc_AzureCalcRateCard[[#This Row],[ServiceName]]&amp;Table_wabobpsvr_AzureCalc_AzureCalcRateCard[[#This Row],[Price_Level]]&amp;Table_wabobpsvr_AzureCalc_AzureCalcRateCard[[#This Row],[Region]]</f>
        <v>Standard_D3 VM (Windows)B14</v>
      </c>
      <c r="B18617" s="775">
        <v>14</v>
      </c>
      <c r="C18617" s="775" t="s">
        <v>680</v>
      </c>
      <c r="D18617" s="775" t="s">
        <v>175</v>
      </c>
      <c r="E18617" s="775">
        <v>0.61099999999999999</v>
      </c>
      <c r="F18617" s="775" t="s">
        <v>1126</v>
      </c>
      <c r="G18617" s="775" t="s">
        <v>4235</v>
      </c>
      <c r="H18617" s="775" t="s">
        <v>4235</v>
      </c>
      <c r="I18617" s="775" t="s">
        <v>5953</v>
      </c>
    </row>
    <row r="18618" spans="1:9">
      <c r="A18618" s="775" t="str">
        <f>Table_wabobpsvr_AzureCalc_AzureCalcRateCard[[#This Row],[ServiceName]]&amp;Table_wabobpsvr_AzureCalc_AzureCalcRateCard[[#This Row],[Price_Level]]&amp;Table_wabobpsvr_AzureCalc_AzureCalcRateCard[[#This Row],[Region]]</f>
        <v>Standard_D3 VM (Windows)C14</v>
      </c>
      <c r="B18618" s="775">
        <v>14</v>
      </c>
      <c r="C18618" s="775" t="s">
        <v>680</v>
      </c>
      <c r="D18618" s="775" t="s">
        <v>177</v>
      </c>
      <c r="E18618" s="775">
        <v>0.59150000000000003</v>
      </c>
      <c r="F18618" s="775" t="s">
        <v>1126</v>
      </c>
      <c r="G18618" s="775" t="s">
        <v>4235</v>
      </c>
      <c r="H18618" s="775" t="s">
        <v>4235</v>
      </c>
      <c r="I18618" s="775" t="s">
        <v>5953</v>
      </c>
    </row>
    <row r="18619" spans="1:9">
      <c r="A18619" s="775" t="str">
        <f>Table_wabobpsvr_AzureCalc_AzureCalcRateCard[[#This Row],[ServiceName]]&amp;Table_wabobpsvr_AzureCalc_AzureCalcRateCard[[#This Row],[Price_Level]]&amp;Table_wabobpsvr_AzureCalc_AzureCalcRateCard[[#This Row],[Region]]</f>
        <v>Standard_D3 VM (Windows)D14</v>
      </c>
      <c r="B18619" s="775">
        <v>14</v>
      </c>
      <c r="C18619" s="775" t="s">
        <v>680</v>
      </c>
      <c r="D18619" s="775" t="s">
        <v>176</v>
      </c>
      <c r="E18619" s="775">
        <v>0.57199999999999995</v>
      </c>
      <c r="F18619" s="775" t="s">
        <v>1126</v>
      </c>
      <c r="G18619" s="775" t="s">
        <v>4235</v>
      </c>
      <c r="H18619" s="775" t="s">
        <v>4235</v>
      </c>
      <c r="I18619" s="775" t="s">
        <v>5953</v>
      </c>
    </row>
    <row r="18620" spans="1:9">
      <c r="A18620" s="775" t="str">
        <f>Table_wabobpsvr_AzureCalc_AzureCalcRateCard[[#This Row],[ServiceName]]&amp;Table_wabobpsvr_AzureCalc_AzureCalcRateCard[[#This Row],[Price_Level]]&amp;Table_wabobpsvr_AzureCalc_AzureCalcRateCard[[#This Row],[Region]]</f>
        <v>Standard_D3 VM (Windows)MOSP</v>
      </c>
      <c r="B18620" s="775"/>
      <c r="C18620" s="775" t="s">
        <v>680</v>
      </c>
      <c r="D18620" s="775" t="s">
        <v>606</v>
      </c>
      <c r="E18620" s="775">
        <v>0.52</v>
      </c>
      <c r="F18620" s="775" t="s">
        <v>1126</v>
      </c>
      <c r="G18620" s="775" t="s">
        <v>4235</v>
      </c>
      <c r="H18620" s="775" t="s">
        <v>4235</v>
      </c>
      <c r="I18620" s="775" t="s">
        <v>5954</v>
      </c>
    </row>
    <row r="18621" spans="1:9">
      <c r="A18621" s="775" t="str">
        <f>Table_wabobpsvr_AzureCalc_AzureCalcRateCard[[#This Row],[ServiceName]]&amp;Table_wabobpsvr_AzureCalc_AzureCalcRateCard[[#This Row],[Price_Level]]&amp;Table_wabobpsvr_AzureCalc_AzureCalcRateCard[[#This Row],[Region]]</f>
        <v>Standard_D3 VM (Windows)A</v>
      </c>
      <c r="B18621" s="775"/>
      <c r="C18621" s="775" t="s">
        <v>680</v>
      </c>
      <c r="D18621" s="775" t="s">
        <v>174</v>
      </c>
      <c r="E18621" s="775">
        <v>0.50439999999999996</v>
      </c>
      <c r="F18621" s="775" t="s">
        <v>1126</v>
      </c>
      <c r="G18621" s="775" t="s">
        <v>3557</v>
      </c>
      <c r="H18621" s="775" t="s">
        <v>3558</v>
      </c>
      <c r="I18621" s="775" t="s">
        <v>5954</v>
      </c>
    </row>
    <row r="18622" spans="1:9">
      <c r="A18622" s="775" t="str">
        <f>Table_wabobpsvr_AzureCalc_AzureCalcRateCard[[#This Row],[ServiceName]]&amp;Table_wabobpsvr_AzureCalc_AzureCalcRateCard[[#This Row],[Price_Level]]&amp;Table_wabobpsvr_AzureCalc_AzureCalcRateCard[[#This Row],[Region]]</f>
        <v>Standard_D3 VM (Windows)B</v>
      </c>
      <c r="B18622" s="775"/>
      <c r="C18622" s="775" t="s">
        <v>680</v>
      </c>
      <c r="D18622" s="775" t="s">
        <v>175</v>
      </c>
      <c r="E18622" s="775">
        <v>0.48880000000000001</v>
      </c>
      <c r="F18622" s="775" t="s">
        <v>1126</v>
      </c>
      <c r="G18622" s="775" t="s">
        <v>3557</v>
      </c>
      <c r="H18622" s="775" t="s">
        <v>3558</v>
      </c>
      <c r="I18622" s="775" t="s">
        <v>5954</v>
      </c>
    </row>
    <row r="18623" spans="1:9">
      <c r="A18623" s="775" t="str">
        <f>Table_wabobpsvr_AzureCalc_AzureCalcRateCard[[#This Row],[ServiceName]]&amp;Table_wabobpsvr_AzureCalc_AzureCalcRateCard[[#This Row],[Price_Level]]&amp;Table_wabobpsvr_AzureCalc_AzureCalcRateCard[[#This Row],[Region]]</f>
        <v>Standard_D3 VM (Windows)C</v>
      </c>
      <c r="B18623" s="775"/>
      <c r="C18623" s="775" t="s">
        <v>680</v>
      </c>
      <c r="D18623" s="775" t="s">
        <v>177</v>
      </c>
      <c r="E18623" s="775">
        <v>0.47320000000000001</v>
      </c>
      <c r="F18623" s="775" t="s">
        <v>1126</v>
      </c>
      <c r="G18623" s="775" t="s">
        <v>3557</v>
      </c>
      <c r="H18623" s="775" t="s">
        <v>3558</v>
      </c>
      <c r="I18623" s="775" t="s">
        <v>5954</v>
      </c>
    </row>
    <row r="18624" spans="1:9">
      <c r="A18624" s="775" t="str">
        <f>Table_wabobpsvr_AzureCalc_AzureCalcRateCard[[#This Row],[ServiceName]]&amp;Table_wabobpsvr_AzureCalc_AzureCalcRateCard[[#This Row],[Price_Level]]&amp;Table_wabobpsvr_AzureCalc_AzureCalcRateCard[[#This Row],[Region]]</f>
        <v>Standard_D3 VM (Windows)D</v>
      </c>
      <c r="B18624" s="775"/>
      <c r="C18624" s="775" t="s">
        <v>680</v>
      </c>
      <c r="D18624" s="775" t="s">
        <v>176</v>
      </c>
      <c r="E18624" s="775">
        <v>0.45760000000000001</v>
      </c>
      <c r="F18624" s="775" t="s">
        <v>1126</v>
      </c>
      <c r="G18624" s="775" t="s">
        <v>3557</v>
      </c>
      <c r="H18624" s="775" t="s">
        <v>3558</v>
      </c>
      <c r="I18624" s="775" t="s">
        <v>5954</v>
      </c>
    </row>
    <row r="18625" spans="1:9">
      <c r="A18625" s="775" t="str">
        <f>Table_wabobpsvr_AzureCalc_AzureCalcRateCard[[#This Row],[ServiceName]]&amp;Table_wabobpsvr_AzureCalc_AzureCalcRateCard[[#This Row],[Price_Level]]&amp;Table_wabobpsvr_AzureCalc_AzureCalcRateCard[[#This Row],[Region]]</f>
        <v>Standard_D4 Cloud ServicesMOSP10</v>
      </c>
      <c r="B18625" s="775">
        <v>10</v>
      </c>
      <c r="C18625" s="775" t="s">
        <v>680</v>
      </c>
      <c r="D18625" s="775" t="s">
        <v>606</v>
      </c>
      <c r="E18625" s="775">
        <v>1.4810000000000001</v>
      </c>
      <c r="F18625" s="775" t="s">
        <v>1127</v>
      </c>
      <c r="G18625" s="775" t="s">
        <v>4235</v>
      </c>
      <c r="H18625" s="775" t="s">
        <v>4235</v>
      </c>
      <c r="I18625" s="775" t="s">
        <v>5955</v>
      </c>
    </row>
    <row r="18626" spans="1:9">
      <c r="A18626" s="775" t="str">
        <f>Table_wabobpsvr_AzureCalc_AzureCalcRateCard[[#This Row],[ServiceName]]&amp;Table_wabobpsvr_AzureCalc_AzureCalcRateCard[[#This Row],[Price_Level]]&amp;Table_wabobpsvr_AzureCalc_AzureCalcRateCard[[#This Row],[Region]]</f>
        <v>Standard_D4 Cloud ServicesA10</v>
      </c>
      <c r="B18626" s="775">
        <v>10</v>
      </c>
      <c r="C18626" s="775" t="s">
        <v>680</v>
      </c>
      <c r="D18626" s="775" t="s">
        <v>174</v>
      </c>
      <c r="E18626" s="775">
        <v>1.4365699999999999</v>
      </c>
      <c r="F18626" s="775" t="s">
        <v>1127</v>
      </c>
      <c r="G18626" s="775" t="s">
        <v>4235</v>
      </c>
      <c r="H18626" s="775" t="s">
        <v>4235</v>
      </c>
      <c r="I18626" s="775" t="s">
        <v>5955</v>
      </c>
    </row>
    <row r="18627" spans="1:9">
      <c r="A18627" s="775" t="str">
        <f>Table_wabobpsvr_AzureCalc_AzureCalcRateCard[[#This Row],[ServiceName]]&amp;Table_wabobpsvr_AzureCalc_AzureCalcRateCard[[#This Row],[Price_Level]]&amp;Table_wabobpsvr_AzureCalc_AzureCalcRateCard[[#This Row],[Region]]</f>
        <v>Standard_D4 Cloud ServicesB10</v>
      </c>
      <c r="B18627" s="775">
        <v>10</v>
      </c>
      <c r="C18627" s="775" t="s">
        <v>680</v>
      </c>
      <c r="D18627" s="775" t="s">
        <v>175</v>
      </c>
      <c r="E18627" s="775">
        <v>1.3921399999999999</v>
      </c>
      <c r="F18627" s="775" t="s">
        <v>1127</v>
      </c>
      <c r="G18627" s="775" t="s">
        <v>4235</v>
      </c>
      <c r="H18627" s="775" t="s">
        <v>4235</v>
      </c>
      <c r="I18627" s="775" t="s">
        <v>5955</v>
      </c>
    </row>
    <row r="18628" spans="1:9">
      <c r="A18628" s="775" t="str">
        <f>Table_wabobpsvr_AzureCalc_AzureCalcRateCard[[#This Row],[ServiceName]]&amp;Table_wabobpsvr_AzureCalc_AzureCalcRateCard[[#This Row],[Price_Level]]&amp;Table_wabobpsvr_AzureCalc_AzureCalcRateCard[[#This Row],[Region]]</f>
        <v>Standard_D4 Cloud ServicesC10</v>
      </c>
      <c r="B18628" s="775">
        <v>10</v>
      </c>
      <c r="C18628" s="775" t="s">
        <v>680</v>
      </c>
      <c r="D18628" s="775" t="s">
        <v>177</v>
      </c>
      <c r="E18628" s="775">
        <v>1.34771</v>
      </c>
      <c r="F18628" s="775" t="s">
        <v>1127</v>
      </c>
      <c r="G18628" s="775" t="s">
        <v>4235</v>
      </c>
      <c r="H18628" s="775" t="s">
        <v>4235</v>
      </c>
      <c r="I18628" s="775" t="s">
        <v>5955</v>
      </c>
    </row>
    <row r="18629" spans="1:9">
      <c r="A18629" s="775" t="str">
        <f>Table_wabobpsvr_AzureCalc_AzureCalcRateCard[[#This Row],[ServiceName]]&amp;Table_wabobpsvr_AzureCalc_AzureCalcRateCard[[#This Row],[Price_Level]]&amp;Table_wabobpsvr_AzureCalc_AzureCalcRateCard[[#This Row],[Region]]</f>
        <v>Standard_D4 Cloud ServicesD10</v>
      </c>
      <c r="B18629" s="775">
        <v>10</v>
      </c>
      <c r="C18629" s="775" t="s">
        <v>680</v>
      </c>
      <c r="D18629" s="775" t="s">
        <v>176</v>
      </c>
      <c r="E18629" s="775">
        <v>1.30328</v>
      </c>
      <c r="F18629" s="775" t="s">
        <v>1127</v>
      </c>
      <c r="G18629" s="775" t="s">
        <v>4235</v>
      </c>
      <c r="H18629" s="775" t="s">
        <v>4235</v>
      </c>
      <c r="I18629" s="775" t="s">
        <v>5955</v>
      </c>
    </row>
    <row r="18630" spans="1:9">
      <c r="A18630" s="775" t="str">
        <f>Table_wabobpsvr_AzureCalc_AzureCalcRateCard[[#This Row],[ServiceName]]&amp;Table_wabobpsvr_AzureCalc_AzureCalcRateCard[[#This Row],[Price_Level]]&amp;Table_wabobpsvr_AzureCalc_AzureCalcRateCard[[#This Row],[Region]]</f>
        <v>Standard_D4 Cloud ServicesMOSP9</v>
      </c>
      <c r="B18630" s="775">
        <v>9</v>
      </c>
      <c r="C18630" s="775" t="s">
        <v>680</v>
      </c>
      <c r="D18630" s="775" t="s">
        <v>606</v>
      </c>
      <c r="E18630" s="775">
        <v>1.288</v>
      </c>
      <c r="F18630" s="775" t="s">
        <v>1127</v>
      </c>
      <c r="G18630" s="775" t="s">
        <v>4235</v>
      </c>
      <c r="H18630" s="775" t="s">
        <v>4235</v>
      </c>
      <c r="I18630" s="775" t="s">
        <v>5956</v>
      </c>
    </row>
    <row r="18631" spans="1:9">
      <c r="A18631" s="775" t="str">
        <f>Table_wabobpsvr_AzureCalc_AzureCalcRateCard[[#This Row],[ServiceName]]&amp;Table_wabobpsvr_AzureCalc_AzureCalcRateCard[[#This Row],[Price_Level]]&amp;Table_wabobpsvr_AzureCalc_AzureCalcRateCard[[#This Row],[Region]]</f>
        <v>Standard_D4 Cloud ServicesA9</v>
      </c>
      <c r="B18631" s="775">
        <v>9</v>
      </c>
      <c r="C18631" s="775" t="s">
        <v>680</v>
      </c>
      <c r="D18631" s="775" t="s">
        <v>174</v>
      </c>
      <c r="E18631" s="775">
        <v>1.24936</v>
      </c>
      <c r="F18631" s="775" t="s">
        <v>1127</v>
      </c>
      <c r="G18631" s="775" t="s">
        <v>4235</v>
      </c>
      <c r="H18631" s="775" t="s">
        <v>4235</v>
      </c>
      <c r="I18631" s="775" t="s">
        <v>5956</v>
      </c>
    </row>
    <row r="18632" spans="1:9">
      <c r="A18632" s="775" t="str">
        <f>Table_wabobpsvr_AzureCalc_AzureCalcRateCard[[#This Row],[ServiceName]]&amp;Table_wabobpsvr_AzureCalc_AzureCalcRateCard[[#This Row],[Price_Level]]&amp;Table_wabobpsvr_AzureCalc_AzureCalcRateCard[[#This Row],[Region]]</f>
        <v>Standard_D4 Cloud ServicesB9</v>
      </c>
      <c r="B18632" s="775">
        <v>9</v>
      </c>
      <c r="C18632" s="775" t="s">
        <v>680</v>
      </c>
      <c r="D18632" s="775" t="s">
        <v>175</v>
      </c>
      <c r="E18632" s="775">
        <v>1.21072</v>
      </c>
      <c r="F18632" s="775" t="s">
        <v>1127</v>
      </c>
      <c r="G18632" s="775" t="s">
        <v>4235</v>
      </c>
      <c r="H18632" s="775" t="s">
        <v>4235</v>
      </c>
      <c r="I18632" s="775" t="s">
        <v>5956</v>
      </c>
    </row>
    <row r="18633" spans="1:9">
      <c r="A18633" s="775" t="str">
        <f>Table_wabobpsvr_AzureCalc_AzureCalcRateCard[[#This Row],[ServiceName]]&amp;Table_wabobpsvr_AzureCalc_AzureCalcRateCard[[#This Row],[Price_Level]]&amp;Table_wabobpsvr_AzureCalc_AzureCalcRateCard[[#This Row],[Region]]</f>
        <v>Standard_D4 Cloud ServicesC9</v>
      </c>
      <c r="B18633" s="775">
        <v>9</v>
      </c>
      <c r="C18633" s="775" t="s">
        <v>680</v>
      </c>
      <c r="D18633" s="775" t="s">
        <v>177</v>
      </c>
      <c r="E18633" s="775">
        <v>1.17208</v>
      </c>
      <c r="F18633" s="775" t="s">
        <v>1127</v>
      </c>
      <c r="G18633" s="775" t="s">
        <v>4235</v>
      </c>
      <c r="H18633" s="775" t="s">
        <v>4235</v>
      </c>
      <c r="I18633" s="775" t="s">
        <v>5956</v>
      </c>
    </row>
    <row r="18634" spans="1:9">
      <c r="A18634" s="1039" t="str">
        <f>Table_wabobpsvr_AzureCalc_AzureCalcRateCard[[#This Row],[ServiceName]]&amp;Table_wabobpsvr_AzureCalc_AzureCalcRateCard[[#This Row],[Price_Level]]&amp;Table_wabobpsvr_AzureCalc_AzureCalcRateCard[[#This Row],[Region]]</f>
        <v>Standard_D4 Cloud ServicesD9</v>
      </c>
      <c r="B18634" s="1039">
        <v>9</v>
      </c>
      <c r="C18634" s="1039" t="s">
        <v>680</v>
      </c>
      <c r="D18634" s="1039" t="s">
        <v>176</v>
      </c>
      <c r="E18634" s="1039">
        <v>1.13344</v>
      </c>
      <c r="F18634" s="1039" t="s">
        <v>1127</v>
      </c>
      <c r="G18634" s="775" t="s">
        <v>4235</v>
      </c>
      <c r="H18634" s="775" t="s">
        <v>4235</v>
      </c>
      <c r="I18634" s="775" t="s">
        <v>5956</v>
      </c>
    </row>
    <row r="18635" spans="1:9">
      <c r="A18635" s="1039" t="str">
        <f>Table_wabobpsvr_AzureCalc_AzureCalcRateCard[[#This Row],[ServiceName]]&amp;Table_wabobpsvr_AzureCalc_AzureCalcRateCard[[#This Row],[Price_Level]]&amp;Table_wabobpsvr_AzureCalc_AzureCalcRateCard[[#This Row],[Region]]</f>
        <v>Standard_D4 Cloud ServicesMOSP13</v>
      </c>
      <c r="B18635" s="1039">
        <v>13</v>
      </c>
      <c r="C18635" s="1039" t="s">
        <v>680</v>
      </c>
      <c r="D18635" s="1039" t="s">
        <v>606</v>
      </c>
      <c r="E18635" s="1039">
        <v>1.264</v>
      </c>
      <c r="F18635" s="1039" t="s">
        <v>1127</v>
      </c>
      <c r="G18635" s="775" t="s">
        <v>4235</v>
      </c>
      <c r="H18635" s="775" t="s">
        <v>4235</v>
      </c>
      <c r="I18635" s="775" t="s">
        <v>5957</v>
      </c>
    </row>
    <row r="18636" spans="1:9">
      <c r="A18636" s="1039" t="str">
        <f>Table_wabobpsvr_AzureCalc_AzureCalcRateCard[[#This Row],[ServiceName]]&amp;Table_wabobpsvr_AzureCalc_AzureCalcRateCard[[#This Row],[Price_Level]]&amp;Table_wabobpsvr_AzureCalc_AzureCalcRateCard[[#This Row],[Region]]</f>
        <v>Standard_D4 Cloud ServicesA13</v>
      </c>
      <c r="B18636" s="1039">
        <v>13</v>
      </c>
      <c r="C18636" s="1039" t="s">
        <v>680</v>
      </c>
      <c r="D18636" s="1039" t="s">
        <v>174</v>
      </c>
      <c r="E18636" s="1039">
        <v>1.2260800000000001</v>
      </c>
      <c r="F18636" s="1039" t="s">
        <v>1127</v>
      </c>
      <c r="G18636" s="775" t="s">
        <v>4235</v>
      </c>
      <c r="H18636" s="775" t="s">
        <v>4235</v>
      </c>
      <c r="I18636" s="775" t="s">
        <v>5957</v>
      </c>
    </row>
    <row r="18637" spans="1:9">
      <c r="A18637" s="1039" t="str">
        <f>Table_wabobpsvr_AzureCalc_AzureCalcRateCard[[#This Row],[ServiceName]]&amp;Table_wabobpsvr_AzureCalc_AzureCalcRateCard[[#This Row],[Price_Level]]&amp;Table_wabobpsvr_AzureCalc_AzureCalcRateCard[[#This Row],[Region]]</f>
        <v>Standard_D4 Cloud ServicesB13</v>
      </c>
      <c r="B18637" s="1039">
        <v>13</v>
      </c>
      <c r="C18637" s="1039" t="s">
        <v>680</v>
      </c>
      <c r="D18637" s="1039" t="s">
        <v>175</v>
      </c>
      <c r="E18637" s="1039">
        <v>1.1881600000000001</v>
      </c>
      <c r="F18637" s="1039" t="s">
        <v>1127</v>
      </c>
      <c r="G18637" s="775" t="s">
        <v>4235</v>
      </c>
      <c r="H18637" s="775" t="s">
        <v>4235</v>
      </c>
      <c r="I18637" s="775" t="s">
        <v>5957</v>
      </c>
    </row>
    <row r="18638" spans="1:9">
      <c r="A18638" s="1039" t="str">
        <f>Table_wabobpsvr_AzureCalc_AzureCalcRateCard[[#This Row],[ServiceName]]&amp;Table_wabobpsvr_AzureCalc_AzureCalcRateCard[[#This Row],[Price_Level]]&amp;Table_wabobpsvr_AzureCalc_AzureCalcRateCard[[#This Row],[Region]]</f>
        <v>Standard_D4 Cloud ServicesC13</v>
      </c>
      <c r="B18638" s="1039">
        <v>13</v>
      </c>
      <c r="C18638" s="1039" t="s">
        <v>680</v>
      </c>
      <c r="D18638" s="1039" t="s">
        <v>177</v>
      </c>
      <c r="E18638" s="1039">
        <v>1.1502399999999999</v>
      </c>
      <c r="F18638" s="1039" t="s">
        <v>1127</v>
      </c>
      <c r="G18638" s="775" t="s">
        <v>4235</v>
      </c>
      <c r="H18638" s="775" t="s">
        <v>4235</v>
      </c>
      <c r="I18638" s="775" t="s">
        <v>5957</v>
      </c>
    </row>
    <row r="18639" spans="1:9">
      <c r="A18639" s="775" t="str">
        <f>Table_wabobpsvr_AzureCalc_AzureCalcRateCard[[#This Row],[ServiceName]]&amp;Table_wabobpsvr_AzureCalc_AzureCalcRateCard[[#This Row],[Price_Level]]&amp;Table_wabobpsvr_AzureCalc_AzureCalcRateCard[[#This Row],[Region]]</f>
        <v>Standard_D4 Cloud ServicesD13</v>
      </c>
      <c r="B18639" s="775">
        <v>13</v>
      </c>
      <c r="C18639" s="775" t="s">
        <v>680</v>
      </c>
      <c r="D18639" s="775" t="s">
        <v>176</v>
      </c>
      <c r="E18639" s="775">
        <v>1.11232</v>
      </c>
      <c r="F18639" s="775" t="s">
        <v>1127</v>
      </c>
      <c r="G18639" s="775" t="s">
        <v>4235</v>
      </c>
      <c r="H18639" s="775" t="s">
        <v>4235</v>
      </c>
      <c r="I18639" s="775" t="s">
        <v>5957</v>
      </c>
    </row>
    <row r="18640" spans="1:9">
      <c r="A18640" s="775" t="str">
        <f>Table_wabobpsvr_AzureCalc_AzureCalcRateCard[[#This Row],[ServiceName]]&amp;Table_wabobpsvr_AzureCalc_AzureCalcRateCard[[#This Row],[Price_Level]]&amp;Table_wabobpsvr_AzureCalc_AzureCalcRateCard[[#This Row],[Region]]</f>
        <v>Standard_D4 Cloud ServicesMOSP7</v>
      </c>
      <c r="B18640" s="775">
        <v>7</v>
      </c>
      <c r="C18640" s="775" t="s">
        <v>680</v>
      </c>
      <c r="D18640" s="775" t="s">
        <v>606</v>
      </c>
      <c r="E18640" s="775">
        <v>1.032</v>
      </c>
      <c r="F18640" s="775" t="s">
        <v>1127</v>
      </c>
      <c r="G18640" s="775" t="s">
        <v>4235</v>
      </c>
      <c r="H18640" s="775" t="s">
        <v>4235</v>
      </c>
      <c r="I18640" s="775" t="s">
        <v>5958</v>
      </c>
    </row>
    <row r="18641" spans="1:9">
      <c r="A18641" s="775" t="str">
        <f>Table_wabobpsvr_AzureCalc_AzureCalcRateCard[[#This Row],[ServiceName]]&amp;Table_wabobpsvr_AzureCalc_AzureCalcRateCard[[#This Row],[Price_Level]]&amp;Table_wabobpsvr_AzureCalc_AzureCalcRateCard[[#This Row],[Region]]</f>
        <v>Standard_D4 Cloud ServicesA7</v>
      </c>
      <c r="B18641" s="775">
        <v>7</v>
      </c>
      <c r="C18641" s="775" t="s">
        <v>680</v>
      </c>
      <c r="D18641" s="775" t="s">
        <v>174</v>
      </c>
      <c r="E18641" s="775">
        <v>1.0010399999999999</v>
      </c>
      <c r="F18641" s="775" t="s">
        <v>1127</v>
      </c>
      <c r="G18641" s="775" t="s">
        <v>4235</v>
      </c>
      <c r="H18641" s="775" t="s">
        <v>4235</v>
      </c>
      <c r="I18641" s="775" t="s">
        <v>5958</v>
      </c>
    </row>
    <row r="18642" spans="1:9">
      <c r="A18642" s="775" t="str">
        <f>Table_wabobpsvr_AzureCalc_AzureCalcRateCard[[#This Row],[ServiceName]]&amp;Table_wabobpsvr_AzureCalc_AzureCalcRateCard[[#This Row],[Price_Level]]&amp;Table_wabobpsvr_AzureCalc_AzureCalcRateCard[[#This Row],[Region]]</f>
        <v>Standard_D4 Cloud ServicesB7</v>
      </c>
      <c r="B18642" s="775">
        <v>7</v>
      </c>
      <c r="C18642" s="775" t="s">
        <v>680</v>
      </c>
      <c r="D18642" s="775" t="s">
        <v>175</v>
      </c>
      <c r="E18642" s="775">
        <v>0.97008000000000005</v>
      </c>
      <c r="F18642" s="775" t="s">
        <v>1127</v>
      </c>
      <c r="G18642" s="775" t="s">
        <v>4235</v>
      </c>
      <c r="H18642" s="775" t="s">
        <v>4235</v>
      </c>
      <c r="I18642" s="775" t="s">
        <v>5958</v>
      </c>
    </row>
    <row r="18643" spans="1:9">
      <c r="A18643" s="775" t="str">
        <f>Table_wabobpsvr_AzureCalc_AzureCalcRateCard[[#This Row],[ServiceName]]&amp;Table_wabobpsvr_AzureCalc_AzureCalcRateCard[[#This Row],[Price_Level]]&amp;Table_wabobpsvr_AzureCalc_AzureCalcRateCard[[#This Row],[Region]]</f>
        <v>Standard_D4 Cloud ServicesC7</v>
      </c>
      <c r="B18643" s="775">
        <v>7</v>
      </c>
      <c r="C18643" s="775" t="s">
        <v>680</v>
      </c>
      <c r="D18643" s="775" t="s">
        <v>177</v>
      </c>
      <c r="E18643" s="775">
        <v>0.93911999999999995</v>
      </c>
      <c r="F18643" s="775" t="s">
        <v>1127</v>
      </c>
      <c r="G18643" s="775" t="s">
        <v>4235</v>
      </c>
      <c r="H18643" s="775" t="s">
        <v>4235</v>
      </c>
      <c r="I18643" s="775" t="s">
        <v>5958</v>
      </c>
    </row>
    <row r="18644" spans="1:9">
      <c r="A18644" s="775" t="str">
        <f>Table_wabobpsvr_AzureCalc_AzureCalcRateCard[[#This Row],[ServiceName]]&amp;Table_wabobpsvr_AzureCalc_AzureCalcRateCard[[#This Row],[Price_Level]]&amp;Table_wabobpsvr_AzureCalc_AzureCalcRateCard[[#This Row],[Region]]</f>
        <v>Standard_D4 Cloud ServicesD7</v>
      </c>
      <c r="B18644" s="775">
        <v>7</v>
      </c>
      <c r="C18644" s="775" t="s">
        <v>680</v>
      </c>
      <c r="D18644" s="775" t="s">
        <v>176</v>
      </c>
      <c r="E18644" s="775">
        <v>0.90815999999999997</v>
      </c>
      <c r="F18644" s="775" t="s">
        <v>1127</v>
      </c>
      <c r="G18644" s="775" t="s">
        <v>4235</v>
      </c>
      <c r="H18644" s="775" t="s">
        <v>4235</v>
      </c>
      <c r="I18644" s="775" t="s">
        <v>5958</v>
      </c>
    </row>
    <row r="18645" spans="1:9">
      <c r="A18645" s="775" t="str">
        <f>Table_wabobpsvr_AzureCalc_AzureCalcRateCard[[#This Row],[ServiceName]]&amp;Table_wabobpsvr_AzureCalc_AzureCalcRateCard[[#This Row],[Price_Level]]&amp;Table_wabobpsvr_AzureCalc_AzureCalcRateCard[[#This Row],[Region]]</f>
        <v>Standard_D4 Cloud ServicesMOSP8</v>
      </c>
      <c r="B18645" s="775">
        <v>8</v>
      </c>
      <c r="C18645" s="775" t="s">
        <v>680</v>
      </c>
      <c r="D18645" s="775" t="s">
        <v>606</v>
      </c>
      <c r="E18645" s="775">
        <v>1.1870000000000001</v>
      </c>
      <c r="F18645" s="775" t="s">
        <v>1127</v>
      </c>
      <c r="G18645" s="775" t="s">
        <v>4235</v>
      </c>
      <c r="H18645" s="775" t="s">
        <v>4235</v>
      </c>
      <c r="I18645" s="775" t="s">
        <v>5959</v>
      </c>
    </row>
    <row r="18646" spans="1:9">
      <c r="A18646" s="775" t="str">
        <f>Table_wabobpsvr_AzureCalc_AzureCalcRateCard[[#This Row],[ServiceName]]&amp;Table_wabobpsvr_AzureCalc_AzureCalcRateCard[[#This Row],[Price_Level]]&amp;Table_wabobpsvr_AzureCalc_AzureCalcRateCard[[#This Row],[Region]]</f>
        <v>Standard_D4 Cloud ServicesA8</v>
      </c>
      <c r="B18646" s="775">
        <v>8</v>
      </c>
      <c r="C18646" s="775" t="s">
        <v>680</v>
      </c>
      <c r="D18646" s="775" t="s">
        <v>174</v>
      </c>
      <c r="E18646" s="775">
        <v>1.1513899999999999</v>
      </c>
      <c r="F18646" s="775" t="s">
        <v>1127</v>
      </c>
      <c r="G18646" s="775" t="s">
        <v>4235</v>
      </c>
      <c r="H18646" s="775" t="s">
        <v>4235</v>
      </c>
      <c r="I18646" s="775" t="s">
        <v>5959</v>
      </c>
    </row>
    <row r="18647" spans="1:9">
      <c r="A18647" s="775" t="str">
        <f>Table_wabobpsvr_AzureCalc_AzureCalcRateCard[[#This Row],[ServiceName]]&amp;Table_wabobpsvr_AzureCalc_AzureCalcRateCard[[#This Row],[Price_Level]]&amp;Table_wabobpsvr_AzureCalc_AzureCalcRateCard[[#This Row],[Region]]</f>
        <v>Standard_D4 Cloud ServicesB8</v>
      </c>
      <c r="B18647" s="775">
        <v>8</v>
      </c>
      <c r="C18647" s="775" t="s">
        <v>680</v>
      </c>
      <c r="D18647" s="775" t="s">
        <v>175</v>
      </c>
      <c r="E18647" s="775">
        <v>1.11578</v>
      </c>
      <c r="F18647" s="775" t="s">
        <v>1127</v>
      </c>
      <c r="G18647" s="775" t="s">
        <v>4235</v>
      </c>
      <c r="H18647" s="775" t="s">
        <v>4235</v>
      </c>
      <c r="I18647" s="775" t="s">
        <v>5959</v>
      </c>
    </row>
    <row r="18648" spans="1:9">
      <c r="A18648" s="775" t="str">
        <f>Table_wabobpsvr_AzureCalc_AzureCalcRateCard[[#This Row],[ServiceName]]&amp;Table_wabobpsvr_AzureCalc_AzureCalcRateCard[[#This Row],[Price_Level]]&amp;Table_wabobpsvr_AzureCalc_AzureCalcRateCard[[#This Row],[Region]]</f>
        <v>Standard_D4 Cloud ServicesC8</v>
      </c>
      <c r="B18648" s="775">
        <v>8</v>
      </c>
      <c r="C18648" s="775" t="s">
        <v>680</v>
      </c>
      <c r="D18648" s="775" t="s">
        <v>177</v>
      </c>
      <c r="E18648" s="775">
        <v>1.0801700000000001</v>
      </c>
      <c r="F18648" s="775" t="s">
        <v>1127</v>
      </c>
      <c r="G18648" s="775" t="s">
        <v>4235</v>
      </c>
      <c r="H18648" s="775" t="s">
        <v>4235</v>
      </c>
      <c r="I18648" s="775" t="s">
        <v>5959</v>
      </c>
    </row>
    <row r="18649" spans="1:9">
      <c r="A18649" s="775" t="str">
        <f>Table_wabobpsvr_AzureCalc_AzureCalcRateCard[[#This Row],[ServiceName]]&amp;Table_wabobpsvr_AzureCalc_AzureCalcRateCard[[#This Row],[Price_Level]]&amp;Table_wabobpsvr_AzureCalc_AzureCalcRateCard[[#This Row],[Region]]</f>
        <v>Standard_D4 Cloud ServicesD8</v>
      </c>
      <c r="B18649" s="775">
        <v>8</v>
      </c>
      <c r="C18649" s="775" t="s">
        <v>680</v>
      </c>
      <c r="D18649" s="775" t="s">
        <v>176</v>
      </c>
      <c r="E18649" s="775">
        <v>1.0445599999999999</v>
      </c>
      <c r="F18649" s="775" t="s">
        <v>1127</v>
      </c>
      <c r="G18649" s="775" t="s">
        <v>4235</v>
      </c>
      <c r="H18649" s="775" t="s">
        <v>4235</v>
      </c>
      <c r="I18649" s="775" t="s">
        <v>5959</v>
      </c>
    </row>
    <row r="18650" spans="1:9">
      <c r="A18650" s="775" t="str">
        <f>Table_wabobpsvr_AzureCalc_AzureCalcRateCard[[#This Row],[ServiceName]]&amp;Table_wabobpsvr_AzureCalc_AzureCalcRateCard[[#This Row],[Price_Level]]&amp;Table_wabobpsvr_AzureCalc_AzureCalcRateCard[[#This Row],[Region]]</f>
        <v>Standard_D4 Cloud ServicesMOSP11</v>
      </c>
      <c r="B18650" s="775">
        <v>11</v>
      </c>
      <c r="C18650" s="775" t="s">
        <v>680</v>
      </c>
      <c r="D18650" s="775" t="s">
        <v>606</v>
      </c>
      <c r="E18650" s="775">
        <v>1.343</v>
      </c>
      <c r="F18650" s="775" t="s">
        <v>1127</v>
      </c>
      <c r="G18650" s="775" t="s">
        <v>4235</v>
      </c>
      <c r="H18650" s="775" t="s">
        <v>4235</v>
      </c>
      <c r="I18650" s="775" t="s">
        <v>5960</v>
      </c>
    </row>
    <row r="18651" spans="1:9">
      <c r="A18651" s="775" t="str">
        <f>Table_wabobpsvr_AzureCalc_AzureCalcRateCard[[#This Row],[ServiceName]]&amp;Table_wabobpsvr_AzureCalc_AzureCalcRateCard[[#This Row],[Price_Level]]&amp;Table_wabobpsvr_AzureCalc_AzureCalcRateCard[[#This Row],[Region]]</f>
        <v>Standard_D4 Cloud ServicesA11</v>
      </c>
      <c r="B18651" s="775">
        <v>11</v>
      </c>
      <c r="C18651" s="775" t="s">
        <v>680</v>
      </c>
      <c r="D18651" s="775" t="s">
        <v>174</v>
      </c>
      <c r="E18651" s="775">
        <v>1.30271</v>
      </c>
      <c r="F18651" s="775" t="s">
        <v>1127</v>
      </c>
      <c r="G18651" s="775" t="s">
        <v>4235</v>
      </c>
      <c r="H18651" s="775" t="s">
        <v>4235</v>
      </c>
      <c r="I18651" s="775" t="s">
        <v>5960</v>
      </c>
    </row>
    <row r="18652" spans="1:9">
      <c r="A18652" s="775" t="str">
        <f>Table_wabobpsvr_AzureCalc_AzureCalcRateCard[[#This Row],[ServiceName]]&amp;Table_wabobpsvr_AzureCalc_AzureCalcRateCard[[#This Row],[Price_Level]]&amp;Table_wabobpsvr_AzureCalc_AzureCalcRateCard[[#This Row],[Region]]</f>
        <v>Standard_D4 Cloud ServicesB11</v>
      </c>
      <c r="B18652" s="775">
        <v>11</v>
      </c>
      <c r="C18652" s="775" t="s">
        <v>680</v>
      </c>
      <c r="D18652" s="775" t="s">
        <v>175</v>
      </c>
      <c r="E18652" s="775">
        <v>1.2624200000000001</v>
      </c>
      <c r="F18652" s="775" t="s">
        <v>1127</v>
      </c>
      <c r="G18652" s="775" t="s">
        <v>4235</v>
      </c>
      <c r="H18652" s="775" t="s">
        <v>4235</v>
      </c>
      <c r="I18652" s="775" t="s">
        <v>5960</v>
      </c>
    </row>
    <row r="18653" spans="1:9">
      <c r="A18653" s="775" t="str">
        <f>Table_wabobpsvr_AzureCalc_AzureCalcRateCard[[#This Row],[ServiceName]]&amp;Table_wabobpsvr_AzureCalc_AzureCalcRateCard[[#This Row],[Price_Level]]&amp;Table_wabobpsvr_AzureCalc_AzureCalcRateCard[[#This Row],[Region]]</f>
        <v>Standard_D4 Cloud ServicesC11</v>
      </c>
      <c r="B18653" s="775">
        <v>11</v>
      </c>
      <c r="C18653" s="775" t="s">
        <v>680</v>
      </c>
      <c r="D18653" s="775" t="s">
        <v>177</v>
      </c>
      <c r="E18653" s="775">
        <v>1.2221299999999999</v>
      </c>
      <c r="F18653" s="775" t="s">
        <v>1127</v>
      </c>
      <c r="G18653" s="775" t="s">
        <v>4235</v>
      </c>
      <c r="H18653" s="775" t="s">
        <v>4235</v>
      </c>
      <c r="I18653" s="775" t="s">
        <v>5960</v>
      </c>
    </row>
    <row r="18654" spans="1:9">
      <c r="A18654" s="775" t="str">
        <f>Table_wabobpsvr_AzureCalc_AzureCalcRateCard[[#This Row],[ServiceName]]&amp;Table_wabobpsvr_AzureCalc_AzureCalcRateCard[[#This Row],[Price_Level]]&amp;Table_wabobpsvr_AzureCalc_AzureCalcRateCard[[#This Row],[Region]]</f>
        <v>Standard_D4 Cloud ServicesD11</v>
      </c>
      <c r="B18654" s="775">
        <v>11</v>
      </c>
      <c r="C18654" s="775" t="s">
        <v>680</v>
      </c>
      <c r="D18654" s="775" t="s">
        <v>176</v>
      </c>
      <c r="E18654" s="775">
        <v>1.18184</v>
      </c>
      <c r="F18654" s="775" t="s">
        <v>1127</v>
      </c>
      <c r="G18654" s="775" t="s">
        <v>4235</v>
      </c>
      <c r="H18654" s="775" t="s">
        <v>4235</v>
      </c>
      <c r="I18654" s="775" t="s">
        <v>5960</v>
      </c>
    </row>
    <row r="18655" spans="1:9">
      <c r="A18655" s="775" t="str">
        <f>Table_wabobpsvr_AzureCalc_AzureCalcRateCard[[#This Row],[ServiceName]]&amp;Table_wabobpsvr_AzureCalc_AzureCalcRateCard[[#This Row],[Price_Level]]&amp;Table_wabobpsvr_AzureCalc_AzureCalcRateCard[[#This Row],[Region]]</f>
        <v>Standard_D13 Cloud ServicesC11</v>
      </c>
      <c r="B18655" s="775">
        <v>11</v>
      </c>
      <c r="C18655" s="775" t="s">
        <v>680</v>
      </c>
      <c r="D18655" s="775" t="s">
        <v>177</v>
      </c>
      <c r="E18655" s="775">
        <v>1.27582</v>
      </c>
      <c r="F18655" s="775" t="s">
        <v>1115</v>
      </c>
      <c r="G18655" s="775" t="s">
        <v>4235</v>
      </c>
      <c r="H18655" s="775" t="s">
        <v>4235</v>
      </c>
      <c r="I18655" s="775" t="s">
        <v>5402</v>
      </c>
    </row>
    <row r="18656" spans="1:9">
      <c r="A18656" s="775" t="str">
        <f>Table_wabobpsvr_AzureCalc_AzureCalcRateCard[[#This Row],[ServiceName]]&amp;Table_wabobpsvr_AzureCalc_AzureCalcRateCard[[#This Row],[Price_Level]]&amp;Table_wabobpsvr_AzureCalc_AzureCalcRateCard[[#This Row],[Region]]</f>
        <v>Standard_D13 Cloud ServicesD11</v>
      </c>
      <c r="B18656" s="775">
        <v>11</v>
      </c>
      <c r="C18656" s="775" t="s">
        <v>680</v>
      </c>
      <c r="D18656" s="775" t="s">
        <v>176</v>
      </c>
      <c r="E18656" s="775">
        <v>1.23376</v>
      </c>
      <c r="F18656" s="775" t="s">
        <v>1115</v>
      </c>
      <c r="G18656" s="775" t="s">
        <v>4235</v>
      </c>
      <c r="H18656" s="775" t="s">
        <v>4235</v>
      </c>
      <c r="I18656" s="775" t="s">
        <v>5402</v>
      </c>
    </row>
    <row r="18657" spans="1:9">
      <c r="A18657" s="775" t="str">
        <f>Table_wabobpsvr_AzureCalc_AzureCalcRateCard[[#This Row],[ServiceName]]&amp;Table_wabobpsvr_AzureCalc_AzureCalcRateCard[[#This Row],[Price_Level]]&amp;Table_wabobpsvr_AzureCalc_AzureCalcRateCard[[#This Row],[Region]]</f>
        <v>Standard_D13 Cloud ServicesMOSP12</v>
      </c>
      <c r="B18657" s="775">
        <v>12</v>
      </c>
      <c r="C18657" s="775" t="s">
        <v>680</v>
      </c>
      <c r="D18657" s="775" t="s">
        <v>606</v>
      </c>
      <c r="E18657" s="775">
        <v>1.2190000000000001</v>
      </c>
      <c r="F18657" s="775" t="s">
        <v>1115</v>
      </c>
      <c r="G18657" s="775" t="s">
        <v>4235</v>
      </c>
      <c r="H18657" s="775" t="s">
        <v>4235</v>
      </c>
      <c r="I18657" s="775" t="s">
        <v>5961</v>
      </c>
    </row>
    <row r="18658" spans="1:9">
      <c r="A18658" s="775" t="str">
        <f>Table_wabobpsvr_AzureCalc_AzureCalcRateCard[[#This Row],[ServiceName]]&amp;Table_wabobpsvr_AzureCalc_AzureCalcRateCard[[#This Row],[Price_Level]]&amp;Table_wabobpsvr_AzureCalc_AzureCalcRateCard[[#This Row],[Region]]</f>
        <v>Standard_D13 Cloud ServicesA12</v>
      </c>
      <c r="B18658" s="775">
        <v>12</v>
      </c>
      <c r="C18658" s="775" t="s">
        <v>680</v>
      </c>
      <c r="D18658" s="775" t="s">
        <v>174</v>
      </c>
      <c r="E18658" s="775">
        <v>1.1824300000000001</v>
      </c>
      <c r="F18658" s="775" t="s">
        <v>1115</v>
      </c>
      <c r="G18658" s="775" t="s">
        <v>4235</v>
      </c>
      <c r="H18658" s="775" t="s">
        <v>4235</v>
      </c>
      <c r="I18658" s="775" t="s">
        <v>5961</v>
      </c>
    </row>
    <row r="18659" spans="1:9">
      <c r="A18659" s="775" t="str">
        <f>Table_wabobpsvr_AzureCalc_AzureCalcRateCard[[#This Row],[ServiceName]]&amp;Table_wabobpsvr_AzureCalc_AzureCalcRateCard[[#This Row],[Price_Level]]&amp;Table_wabobpsvr_AzureCalc_AzureCalcRateCard[[#This Row],[Region]]</f>
        <v>Standard_D13 Cloud ServicesB12</v>
      </c>
      <c r="B18659" s="775">
        <v>12</v>
      </c>
      <c r="C18659" s="775" t="s">
        <v>680</v>
      </c>
      <c r="D18659" s="775" t="s">
        <v>175</v>
      </c>
      <c r="E18659" s="775">
        <v>1.1458600000000001</v>
      </c>
      <c r="F18659" s="775" t="s">
        <v>1115</v>
      </c>
      <c r="G18659" s="775" t="s">
        <v>4235</v>
      </c>
      <c r="H18659" s="775" t="s">
        <v>4235</v>
      </c>
      <c r="I18659" s="775" t="s">
        <v>5961</v>
      </c>
    </row>
    <row r="18660" spans="1:9">
      <c r="A18660" s="775" t="str">
        <f>Table_wabobpsvr_AzureCalc_AzureCalcRateCard[[#This Row],[ServiceName]]&amp;Table_wabobpsvr_AzureCalc_AzureCalcRateCard[[#This Row],[Price_Level]]&amp;Table_wabobpsvr_AzureCalc_AzureCalcRateCard[[#This Row],[Region]]</f>
        <v>Standard_D13 Cloud ServicesC12</v>
      </c>
      <c r="B18660" s="775">
        <v>12</v>
      </c>
      <c r="C18660" s="775" t="s">
        <v>680</v>
      </c>
      <c r="D18660" s="775" t="s">
        <v>177</v>
      </c>
      <c r="E18660" s="775">
        <v>1.1092900000000001</v>
      </c>
      <c r="F18660" s="775" t="s">
        <v>1115</v>
      </c>
      <c r="G18660" s="775" t="s">
        <v>4235</v>
      </c>
      <c r="H18660" s="775" t="s">
        <v>4235</v>
      </c>
      <c r="I18660" s="775" t="s">
        <v>5961</v>
      </c>
    </row>
    <row r="18661" spans="1:9">
      <c r="A18661" s="775" t="str">
        <f>Table_wabobpsvr_AzureCalc_AzureCalcRateCard[[#This Row],[ServiceName]]&amp;Table_wabobpsvr_AzureCalc_AzureCalcRateCard[[#This Row],[Price_Level]]&amp;Table_wabobpsvr_AzureCalc_AzureCalcRateCard[[#This Row],[Region]]</f>
        <v>Standard_D13 Cloud ServicesD12</v>
      </c>
      <c r="B18661" s="775">
        <v>12</v>
      </c>
      <c r="C18661" s="775" t="s">
        <v>680</v>
      </c>
      <c r="D18661" s="775" t="s">
        <v>176</v>
      </c>
      <c r="E18661" s="775">
        <v>1.0727199999999999</v>
      </c>
      <c r="F18661" s="775" t="s">
        <v>1115</v>
      </c>
      <c r="G18661" s="775" t="s">
        <v>4235</v>
      </c>
      <c r="H18661" s="775" t="s">
        <v>4235</v>
      </c>
      <c r="I18661" s="775" t="s">
        <v>5961</v>
      </c>
    </row>
    <row r="18662" spans="1:9">
      <c r="A18662" s="775" t="str">
        <f>Table_wabobpsvr_AzureCalc_AzureCalcRateCard[[#This Row],[ServiceName]]&amp;Table_wabobpsvr_AzureCalc_AzureCalcRateCard[[#This Row],[Price_Level]]&amp;Table_wabobpsvr_AzureCalc_AzureCalcRateCard[[#This Row],[Region]]</f>
        <v>Standard_D13 Cloud ServicesMOSP3</v>
      </c>
      <c r="B18662" s="775">
        <v>3</v>
      </c>
      <c r="C18662" s="775" t="s">
        <v>680</v>
      </c>
      <c r="D18662" s="775" t="s">
        <v>606</v>
      </c>
      <c r="E18662" s="775">
        <v>1.173</v>
      </c>
      <c r="F18662" s="775" t="s">
        <v>1115</v>
      </c>
      <c r="G18662" s="775" t="s">
        <v>4235</v>
      </c>
      <c r="H18662" s="775" t="s">
        <v>4235</v>
      </c>
      <c r="I18662" s="775" t="s">
        <v>5962</v>
      </c>
    </row>
    <row r="18663" spans="1:9">
      <c r="A18663" s="775" t="str">
        <f>Table_wabobpsvr_AzureCalc_AzureCalcRateCard[[#This Row],[ServiceName]]&amp;Table_wabobpsvr_AzureCalc_AzureCalcRateCard[[#This Row],[Price_Level]]&amp;Table_wabobpsvr_AzureCalc_AzureCalcRateCard[[#This Row],[Region]]</f>
        <v>Standard_D13 Cloud ServicesA3</v>
      </c>
      <c r="B18663" s="775">
        <v>3</v>
      </c>
      <c r="C18663" s="775" t="s">
        <v>680</v>
      </c>
      <c r="D18663" s="775" t="s">
        <v>174</v>
      </c>
      <c r="E18663" s="775">
        <v>1.13781</v>
      </c>
      <c r="F18663" s="775" t="s">
        <v>1115</v>
      </c>
      <c r="G18663" s="775" t="s">
        <v>4235</v>
      </c>
      <c r="H18663" s="775" t="s">
        <v>4235</v>
      </c>
      <c r="I18663" s="775" t="s">
        <v>5962</v>
      </c>
    </row>
    <row r="18664" spans="1:9">
      <c r="A18664" s="775" t="str">
        <f>Table_wabobpsvr_AzureCalc_AzureCalcRateCard[[#This Row],[ServiceName]]&amp;Table_wabobpsvr_AzureCalc_AzureCalcRateCard[[#This Row],[Price_Level]]&amp;Table_wabobpsvr_AzureCalc_AzureCalcRateCard[[#This Row],[Region]]</f>
        <v>Standard_D13 Cloud ServicesB3</v>
      </c>
      <c r="B18664" s="775">
        <v>3</v>
      </c>
      <c r="C18664" s="775" t="s">
        <v>680</v>
      </c>
      <c r="D18664" s="775" t="s">
        <v>175</v>
      </c>
      <c r="E18664" s="775">
        <v>1.1026199999999999</v>
      </c>
      <c r="F18664" s="775" t="s">
        <v>1115</v>
      </c>
      <c r="G18664" s="775" t="s">
        <v>4235</v>
      </c>
      <c r="H18664" s="775" t="s">
        <v>4235</v>
      </c>
      <c r="I18664" s="775" t="s">
        <v>5962</v>
      </c>
    </row>
    <row r="18665" spans="1:9">
      <c r="A18665" s="775" t="str">
        <f>Table_wabobpsvr_AzureCalc_AzureCalcRateCard[[#This Row],[ServiceName]]&amp;Table_wabobpsvr_AzureCalc_AzureCalcRateCard[[#This Row],[Price_Level]]&amp;Table_wabobpsvr_AzureCalc_AzureCalcRateCard[[#This Row],[Region]]</f>
        <v>Standard_D13 Cloud ServicesC3</v>
      </c>
      <c r="B18665" s="775">
        <v>3</v>
      </c>
      <c r="C18665" s="775" t="s">
        <v>680</v>
      </c>
      <c r="D18665" s="775" t="s">
        <v>177</v>
      </c>
      <c r="E18665" s="775">
        <v>1.0674300000000001</v>
      </c>
      <c r="F18665" s="775" t="s">
        <v>1115</v>
      </c>
      <c r="G18665" s="775" t="s">
        <v>4235</v>
      </c>
      <c r="H18665" s="775" t="s">
        <v>4235</v>
      </c>
      <c r="I18665" s="775" t="s">
        <v>5962</v>
      </c>
    </row>
    <row r="18666" spans="1:9">
      <c r="A18666" s="775" t="str">
        <f>Table_wabobpsvr_AzureCalc_AzureCalcRateCard[[#This Row],[ServiceName]]&amp;Table_wabobpsvr_AzureCalc_AzureCalcRateCard[[#This Row],[Price_Level]]&amp;Table_wabobpsvr_AzureCalc_AzureCalcRateCard[[#This Row],[Region]]</f>
        <v>Standard_D13 Cloud ServicesD3</v>
      </c>
      <c r="B18666" s="775">
        <v>3</v>
      </c>
      <c r="C18666" s="775" t="s">
        <v>680</v>
      </c>
      <c r="D18666" s="775" t="s">
        <v>176</v>
      </c>
      <c r="E18666" s="775">
        <v>1.03224</v>
      </c>
      <c r="F18666" s="775" t="s">
        <v>1115</v>
      </c>
      <c r="G18666" s="775" t="s">
        <v>4235</v>
      </c>
      <c r="H18666" s="775" t="s">
        <v>4235</v>
      </c>
      <c r="I18666" s="775" t="s">
        <v>5962</v>
      </c>
    </row>
    <row r="18667" spans="1:9">
      <c r="A18667" s="775" t="str">
        <f>Table_wabobpsvr_AzureCalc_AzureCalcRateCard[[#This Row],[ServiceName]]&amp;Table_wabobpsvr_AzureCalc_AzureCalcRateCard[[#This Row],[Price_Level]]&amp;Table_wabobpsvr_AzureCalc_AzureCalcRateCard[[#This Row],[Region]]</f>
        <v>Standard_D13 Cloud ServicesMOSP6</v>
      </c>
      <c r="B18667" s="775">
        <v>6</v>
      </c>
      <c r="C18667" s="775" t="s">
        <v>680</v>
      </c>
      <c r="D18667" s="775" t="s">
        <v>606</v>
      </c>
      <c r="E18667" s="775">
        <v>1.173</v>
      </c>
      <c r="F18667" s="775" t="s">
        <v>1115</v>
      </c>
      <c r="G18667" s="775" t="s">
        <v>4235</v>
      </c>
      <c r="H18667" s="775" t="s">
        <v>4235</v>
      </c>
      <c r="I18667" s="775" t="s">
        <v>5963</v>
      </c>
    </row>
    <row r="18668" spans="1:9">
      <c r="A18668" s="775" t="str">
        <f>Table_wabobpsvr_AzureCalc_AzureCalcRateCard[[#This Row],[ServiceName]]&amp;Table_wabobpsvr_AzureCalc_AzureCalcRateCard[[#This Row],[Price_Level]]&amp;Table_wabobpsvr_AzureCalc_AzureCalcRateCard[[#This Row],[Region]]</f>
        <v>Standard_D13 Cloud ServicesA6</v>
      </c>
      <c r="B18668" s="775">
        <v>6</v>
      </c>
      <c r="C18668" s="775" t="s">
        <v>680</v>
      </c>
      <c r="D18668" s="775" t="s">
        <v>174</v>
      </c>
      <c r="E18668" s="775">
        <v>1.13781</v>
      </c>
      <c r="F18668" s="775" t="s">
        <v>1115</v>
      </c>
      <c r="G18668" s="775" t="s">
        <v>4235</v>
      </c>
      <c r="H18668" s="775" t="s">
        <v>4235</v>
      </c>
      <c r="I18668" s="775" t="s">
        <v>5963</v>
      </c>
    </row>
    <row r="18669" spans="1:9">
      <c r="A18669" s="775" t="str">
        <f>Table_wabobpsvr_AzureCalc_AzureCalcRateCard[[#This Row],[ServiceName]]&amp;Table_wabobpsvr_AzureCalc_AzureCalcRateCard[[#This Row],[Price_Level]]&amp;Table_wabobpsvr_AzureCalc_AzureCalcRateCard[[#This Row],[Region]]</f>
        <v>Standard_D13 Cloud ServicesB6</v>
      </c>
      <c r="B18669" s="775">
        <v>6</v>
      </c>
      <c r="C18669" s="775" t="s">
        <v>680</v>
      </c>
      <c r="D18669" s="775" t="s">
        <v>175</v>
      </c>
      <c r="E18669" s="775">
        <v>1.1026199999999999</v>
      </c>
      <c r="F18669" s="775" t="s">
        <v>1115</v>
      </c>
      <c r="G18669" s="775" t="s">
        <v>4235</v>
      </c>
      <c r="H18669" s="775" t="s">
        <v>4235</v>
      </c>
      <c r="I18669" s="775" t="s">
        <v>5963</v>
      </c>
    </row>
    <row r="18670" spans="1:9">
      <c r="A18670" s="775" t="str">
        <f>Table_wabobpsvr_AzureCalc_AzureCalcRateCard[[#This Row],[ServiceName]]&amp;Table_wabobpsvr_AzureCalc_AzureCalcRateCard[[#This Row],[Price_Level]]&amp;Table_wabobpsvr_AzureCalc_AzureCalcRateCard[[#This Row],[Region]]</f>
        <v>Standard_D13 Cloud ServicesC6</v>
      </c>
      <c r="B18670" s="775">
        <v>6</v>
      </c>
      <c r="C18670" s="775" t="s">
        <v>680</v>
      </c>
      <c r="D18670" s="775" t="s">
        <v>177</v>
      </c>
      <c r="E18670" s="775">
        <v>1.0674300000000001</v>
      </c>
      <c r="F18670" s="775" t="s">
        <v>1115</v>
      </c>
      <c r="G18670" s="775" t="s">
        <v>4235</v>
      </c>
      <c r="H18670" s="775" t="s">
        <v>4235</v>
      </c>
      <c r="I18670" s="775" t="s">
        <v>5963</v>
      </c>
    </row>
    <row r="18671" spans="1:9">
      <c r="A18671" s="775" t="str">
        <f>Table_wabobpsvr_AzureCalc_AzureCalcRateCard[[#This Row],[ServiceName]]&amp;Table_wabobpsvr_AzureCalc_AzureCalcRateCard[[#This Row],[Price_Level]]&amp;Table_wabobpsvr_AzureCalc_AzureCalcRateCard[[#This Row],[Region]]</f>
        <v>Standard_D13 Cloud ServicesD6</v>
      </c>
      <c r="B18671" s="775">
        <v>6</v>
      </c>
      <c r="C18671" s="775" t="s">
        <v>680</v>
      </c>
      <c r="D18671" s="775" t="s">
        <v>176</v>
      </c>
      <c r="E18671" s="775">
        <v>1.03224</v>
      </c>
      <c r="F18671" s="775" t="s">
        <v>1115</v>
      </c>
      <c r="G18671" s="775" t="s">
        <v>4235</v>
      </c>
      <c r="H18671" s="775" t="s">
        <v>4235</v>
      </c>
      <c r="I18671" s="775" t="s">
        <v>5963</v>
      </c>
    </row>
    <row r="18672" spans="1:9">
      <c r="A18672" s="775" t="str">
        <f>Table_wabobpsvr_AzureCalc_AzureCalcRateCard[[#This Row],[ServiceName]]&amp;Table_wabobpsvr_AzureCalc_AzureCalcRateCard[[#This Row],[Price_Level]]&amp;Table_wabobpsvr_AzureCalc_AzureCalcRateCard[[#This Row],[Region]]</f>
        <v>Standard_D13 Cloud ServicesMOSP2</v>
      </c>
      <c r="B18672" s="775">
        <v>2</v>
      </c>
      <c r="C18672" s="775" t="s">
        <v>680</v>
      </c>
      <c r="D18672" s="775" t="s">
        <v>606</v>
      </c>
      <c r="E18672" s="775">
        <v>1.08</v>
      </c>
      <c r="F18672" s="775" t="s">
        <v>1115</v>
      </c>
      <c r="G18672" s="775" t="s">
        <v>4235</v>
      </c>
      <c r="H18672" s="775" t="s">
        <v>4235</v>
      </c>
      <c r="I18672" s="775" t="s">
        <v>5964</v>
      </c>
    </row>
    <row r="18673" spans="1:9">
      <c r="A18673" s="775" t="str">
        <f>Table_wabobpsvr_AzureCalc_AzureCalcRateCard[[#This Row],[ServiceName]]&amp;Table_wabobpsvr_AzureCalc_AzureCalcRateCard[[#This Row],[Price_Level]]&amp;Table_wabobpsvr_AzureCalc_AzureCalcRateCard[[#This Row],[Region]]</f>
        <v>Standard_D13 Cloud ServicesA2</v>
      </c>
      <c r="B18673" s="775">
        <v>2</v>
      </c>
      <c r="C18673" s="775" t="s">
        <v>680</v>
      </c>
      <c r="D18673" s="775" t="s">
        <v>174</v>
      </c>
      <c r="E18673" s="775">
        <v>1.0476000000000001</v>
      </c>
      <c r="F18673" s="775" t="s">
        <v>1115</v>
      </c>
      <c r="G18673" s="775" t="s">
        <v>4235</v>
      </c>
      <c r="H18673" s="775" t="s">
        <v>4235</v>
      </c>
      <c r="I18673" s="775" t="s">
        <v>5964</v>
      </c>
    </row>
    <row r="18674" spans="1:9">
      <c r="A18674" s="775" t="str">
        <f>Table_wabobpsvr_AzureCalc_AzureCalcRateCard[[#This Row],[ServiceName]]&amp;Table_wabobpsvr_AzureCalc_AzureCalcRateCard[[#This Row],[Price_Level]]&amp;Table_wabobpsvr_AzureCalc_AzureCalcRateCard[[#This Row],[Region]]</f>
        <v>Standard_D13 Cloud ServicesB2</v>
      </c>
      <c r="B18674" s="775">
        <v>2</v>
      </c>
      <c r="C18674" s="775" t="s">
        <v>680</v>
      </c>
      <c r="D18674" s="775" t="s">
        <v>175</v>
      </c>
      <c r="E18674" s="775">
        <v>1.0152000000000001</v>
      </c>
      <c r="F18674" s="775" t="s">
        <v>1115</v>
      </c>
      <c r="G18674" s="775" t="s">
        <v>4235</v>
      </c>
      <c r="H18674" s="775" t="s">
        <v>4235</v>
      </c>
      <c r="I18674" s="775" t="s">
        <v>5964</v>
      </c>
    </row>
    <row r="18675" spans="1:9">
      <c r="A18675" s="775" t="str">
        <f>Table_wabobpsvr_AzureCalc_AzureCalcRateCard[[#This Row],[ServiceName]]&amp;Table_wabobpsvr_AzureCalc_AzureCalcRateCard[[#This Row],[Price_Level]]&amp;Table_wabobpsvr_AzureCalc_AzureCalcRateCard[[#This Row],[Region]]</f>
        <v>Standard_D13 Cloud ServicesC2</v>
      </c>
      <c r="B18675" s="775">
        <v>2</v>
      </c>
      <c r="C18675" s="775" t="s">
        <v>680</v>
      </c>
      <c r="D18675" s="775" t="s">
        <v>177</v>
      </c>
      <c r="E18675" s="775">
        <v>0.98280000000000001</v>
      </c>
      <c r="F18675" s="775" t="s">
        <v>1115</v>
      </c>
      <c r="G18675" s="775" t="s">
        <v>4235</v>
      </c>
      <c r="H18675" s="775" t="s">
        <v>4235</v>
      </c>
      <c r="I18675" s="775" t="s">
        <v>5964</v>
      </c>
    </row>
    <row r="18676" spans="1:9">
      <c r="A18676" s="775" t="str">
        <f>Table_wabobpsvr_AzureCalc_AzureCalcRateCard[[#This Row],[ServiceName]]&amp;Table_wabobpsvr_AzureCalc_AzureCalcRateCard[[#This Row],[Price_Level]]&amp;Table_wabobpsvr_AzureCalc_AzureCalcRateCard[[#This Row],[Region]]</f>
        <v>Standard_D13 Cloud ServicesD2</v>
      </c>
      <c r="B18676" s="775">
        <v>2</v>
      </c>
      <c r="C18676" s="775" t="s">
        <v>680</v>
      </c>
      <c r="D18676" s="775" t="s">
        <v>176</v>
      </c>
      <c r="E18676" s="775">
        <v>0.95040000000000002</v>
      </c>
      <c r="F18676" s="775" t="s">
        <v>1115</v>
      </c>
      <c r="G18676" s="775" t="s">
        <v>4235</v>
      </c>
      <c r="H18676" s="775" t="s">
        <v>4235</v>
      </c>
      <c r="I18676" s="775" t="s">
        <v>5964</v>
      </c>
    </row>
    <row r="18677" spans="1:9">
      <c r="A18677" s="775" t="str">
        <f>Table_wabobpsvr_AzureCalc_AzureCalcRateCard[[#This Row],[ServiceName]]&amp;Table_wabobpsvr_AzureCalc_AzureCalcRateCard[[#This Row],[Price_Level]]&amp;Table_wabobpsvr_AzureCalc_AzureCalcRateCard[[#This Row],[Region]]</f>
        <v>Standard_D13 Cloud ServicesMOSP5</v>
      </c>
      <c r="B18677" s="775">
        <v>5</v>
      </c>
      <c r="C18677" s="775" t="s">
        <v>680</v>
      </c>
      <c r="D18677" s="775" t="s">
        <v>606</v>
      </c>
      <c r="E18677" s="775">
        <v>1.173</v>
      </c>
      <c r="F18677" s="775" t="s">
        <v>1115</v>
      </c>
      <c r="G18677" s="775" t="s">
        <v>4235</v>
      </c>
      <c r="H18677" s="775" t="s">
        <v>4235</v>
      </c>
      <c r="I18677" s="775" t="s">
        <v>5965</v>
      </c>
    </row>
    <row r="18678" spans="1:9">
      <c r="A18678" s="775" t="str">
        <f>Table_wabobpsvr_AzureCalc_AzureCalcRateCard[[#This Row],[ServiceName]]&amp;Table_wabobpsvr_AzureCalc_AzureCalcRateCard[[#This Row],[Price_Level]]&amp;Table_wabobpsvr_AzureCalc_AzureCalcRateCard[[#This Row],[Region]]</f>
        <v>Standard_D13 Cloud ServicesA5</v>
      </c>
      <c r="B18678" s="775">
        <v>5</v>
      </c>
      <c r="C18678" s="775" t="s">
        <v>680</v>
      </c>
      <c r="D18678" s="775" t="s">
        <v>174</v>
      </c>
      <c r="E18678" s="775">
        <v>1.13781</v>
      </c>
      <c r="F18678" s="775" t="s">
        <v>1115</v>
      </c>
      <c r="G18678" s="775" t="s">
        <v>4235</v>
      </c>
      <c r="H18678" s="775" t="s">
        <v>4235</v>
      </c>
      <c r="I18678" s="775" t="s">
        <v>5965</v>
      </c>
    </row>
    <row r="18679" spans="1:9">
      <c r="A18679" s="775" t="str">
        <f>Table_wabobpsvr_AzureCalc_AzureCalcRateCard[[#This Row],[ServiceName]]&amp;Table_wabobpsvr_AzureCalc_AzureCalcRateCard[[#This Row],[Price_Level]]&amp;Table_wabobpsvr_AzureCalc_AzureCalcRateCard[[#This Row],[Region]]</f>
        <v>Standard_D13 Cloud ServicesB5</v>
      </c>
      <c r="B18679" s="775">
        <v>5</v>
      </c>
      <c r="C18679" s="775" t="s">
        <v>680</v>
      </c>
      <c r="D18679" s="775" t="s">
        <v>175</v>
      </c>
      <c r="E18679" s="775">
        <v>1.1026199999999999</v>
      </c>
      <c r="F18679" s="775" t="s">
        <v>1115</v>
      </c>
      <c r="G18679" s="775" t="s">
        <v>4235</v>
      </c>
      <c r="H18679" s="775" t="s">
        <v>4235</v>
      </c>
      <c r="I18679" s="775" t="s">
        <v>5965</v>
      </c>
    </row>
    <row r="18680" spans="1:9">
      <c r="A18680" s="775" t="str">
        <f>Table_wabobpsvr_AzureCalc_AzureCalcRateCard[[#This Row],[ServiceName]]&amp;Table_wabobpsvr_AzureCalc_AzureCalcRateCard[[#This Row],[Price_Level]]&amp;Table_wabobpsvr_AzureCalc_AzureCalcRateCard[[#This Row],[Region]]</f>
        <v>Standard_D13 Cloud ServicesC5</v>
      </c>
      <c r="B18680" s="775">
        <v>5</v>
      </c>
      <c r="C18680" s="775" t="s">
        <v>680</v>
      </c>
      <c r="D18680" s="775" t="s">
        <v>177</v>
      </c>
      <c r="E18680" s="775">
        <v>1.0674300000000001</v>
      </c>
      <c r="F18680" s="775" t="s">
        <v>1115</v>
      </c>
      <c r="G18680" s="775" t="s">
        <v>4235</v>
      </c>
      <c r="H18680" s="775" t="s">
        <v>4235</v>
      </c>
      <c r="I18680" s="775" t="s">
        <v>5965</v>
      </c>
    </row>
    <row r="18681" spans="1:9">
      <c r="A18681" s="775" t="str">
        <f>Table_wabobpsvr_AzureCalc_AzureCalcRateCard[[#This Row],[ServiceName]]&amp;Table_wabobpsvr_AzureCalc_AzureCalcRateCard[[#This Row],[Price_Level]]&amp;Table_wabobpsvr_AzureCalc_AzureCalcRateCard[[#This Row],[Region]]</f>
        <v>Standard_D13 Cloud ServicesD5</v>
      </c>
      <c r="B18681" s="775">
        <v>5</v>
      </c>
      <c r="C18681" s="775" t="s">
        <v>680</v>
      </c>
      <c r="D18681" s="775" t="s">
        <v>176</v>
      </c>
      <c r="E18681" s="775">
        <v>1.03224</v>
      </c>
      <c r="F18681" s="775" t="s">
        <v>1115</v>
      </c>
      <c r="G18681" s="775" t="s">
        <v>4235</v>
      </c>
      <c r="H18681" s="775" t="s">
        <v>4235</v>
      </c>
      <c r="I18681" s="775" t="s">
        <v>5965</v>
      </c>
    </row>
    <row r="18682" spans="1:9">
      <c r="A18682" s="775" t="str">
        <f>Table_wabobpsvr_AzureCalc_AzureCalcRateCard[[#This Row],[ServiceName]]&amp;Table_wabobpsvr_AzureCalc_AzureCalcRateCard[[#This Row],[Price_Level]]&amp;Table_wabobpsvr_AzureCalc_AzureCalcRateCard[[#This Row],[Region]]</f>
        <v>Standard_D13 Cloud ServicesMOSP1</v>
      </c>
      <c r="B18682" s="775">
        <v>1</v>
      </c>
      <c r="C18682" s="775" t="s">
        <v>680</v>
      </c>
      <c r="D18682" s="775" t="s">
        <v>606</v>
      </c>
      <c r="E18682" s="775">
        <v>1.08</v>
      </c>
      <c r="F18682" s="775" t="s">
        <v>1115</v>
      </c>
      <c r="G18682" s="775" t="s">
        <v>4235</v>
      </c>
      <c r="H18682" s="775" t="s">
        <v>4235</v>
      </c>
      <c r="I18682" s="775" t="s">
        <v>5966</v>
      </c>
    </row>
    <row r="18683" spans="1:9">
      <c r="A18683" s="775" t="str">
        <f>Table_wabobpsvr_AzureCalc_AzureCalcRateCard[[#This Row],[ServiceName]]&amp;Table_wabobpsvr_AzureCalc_AzureCalcRateCard[[#This Row],[Price_Level]]&amp;Table_wabobpsvr_AzureCalc_AzureCalcRateCard[[#This Row],[Region]]</f>
        <v>Standard_D13 Cloud ServicesA1</v>
      </c>
      <c r="B18683" s="775">
        <v>1</v>
      </c>
      <c r="C18683" s="775" t="s">
        <v>680</v>
      </c>
      <c r="D18683" s="775" t="s">
        <v>174</v>
      </c>
      <c r="E18683" s="775">
        <v>1.0476000000000001</v>
      </c>
      <c r="F18683" s="775" t="s">
        <v>1115</v>
      </c>
      <c r="G18683" s="775" t="s">
        <v>4235</v>
      </c>
      <c r="H18683" s="775" t="s">
        <v>4235</v>
      </c>
      <c r="I18683" s="775" t="s">
        <v>5966</v>
      </c>
    </row>
    <row r="18684" spans="1:9">
      <c r="A18684" s="775" t="str">
        <f>Table_wabobpsvr_AzureCalc_AzureCalcRateCard[[#This Row],[ServiceName]]&amp;Table_wabobpsvr_AzureCalc_AzureCalcRateCard[[#This Row],[Price_Level]]&amp;Table_wabobpsvr_AzureCalc_AzureCalcRateCard[[#This Row],[Region]]</f>
        <v>Standard_D13 Cloud ServicesB1</v>
      </c>
      <c r="B18684" s="775">
        <v>1</v>
      </c>
      <c r="C18684" s="775" t="s">
        <v>680</v>
      </c>
      <c r="D18684" s="775" t="s">
        <v>175</v>
      </c>
      <c r="E18684" s="775">
        <v>1.0152000000000001</v>
      </c>
      <c r="F18684" s="775" t="s">
        <v>1115</v>
      </c>
      <c r="G18684" s="775" t="s">
        <v>4235</v>
      </c>
      <c r="H18684" s="775" t="s">
        <v>4235</v>
      </c>
      <c r="I18684" s="775" t="s">
        <v>5966</v>
      </c>
    </row>
    <row r="18685" spans="1:9">
      <c r="A18685" s="1039" t="str">
        <f>Table_wabobpsvr_AzureCalc_AzureCalcRateCard[[#This Row],[ServiceName]]&amp;Table_wabobpsvr_AzureCalc_AzureCalcRateCard[[#This Row],[Price_Level]]&amp;Table_wabobpsvr_AzureCalc_AzureCalcRateCard[[#This Row],[Region]]</f>
        <v>Standard_D13 Cloud ServicesC1</v>
      </c>
      <c r="B18685" s="1039">
        <v>1</v>
      </c>
      <c r="C18685" s="1039" t="s">
        <v>680</v>
      </c>
      <c r="D18685" s="1039" t="s">
        <v>177</v>
      </c>
      <c r="E18685" s="1039">
        <v>0.98280000000000001</v>
      </c>
      <c r="F18685" s="1039" t="s">
        <v>1115</v>
      </c>
      <c r="G18685" s="775" t="s">
        <v>4235</v>
      </c>
      <c r="H18685" s="775" t="s">
        <v>4235</v>
      </c>
      <c r="I18685" s="775" t="s">
        <v>5966</v>
      </c>
    </row>
    <row r="18686" spans="1:9">
      <c r="A18686" s="775" t="str">
        <f>Table_wabobpsvr_AzureCalc_AzureCalcRateCard[[#This Row],[ServiceName]]&amp;Table_wabobpsvr_AzureCalc_AzureCalcRateCard[[#This Row],[Price_Level]]&amp;Table_wabobpsvr_AzureCalc_AzureCalcRateCard[[#This Row],[Region]]</f>
        <v>Standard_D13 Cloud ServicesD1</v>
      </c>
      <c r="B18686" s="775">
        <v>1</v>
      </c>
      <c r="C18686" s="775" t="s">
        <v>680</v>
      </c>
      <c r="D18686" s="775" t="s">
        <v>176</v>
      </c>
      <c r="E18686" s="775">
        <v>0.95040000000000002</v>
      </c>
      <c r="F18686" s="775" t="s">
        <v>1115</v>
      </c>
      <c r="G18686" s="775" t="s">
        <v>4235</v>
      </c>
      <c r="H18686" s="775" t="s">
        <v>4235</v>
      </c>
      <c r="I18686" s="775" t="s">
        <v>5966</v>
      </c>
    </row>
    <row r="18687" spans="1:9">
      <c r="A18687" s="775" t="str">
        <f>Table_wabobpsvr_AzureCalc_AzureCalcRateCard[[#This Row],[ServiceName]]&amp;Table_wabobpsvr_AzureCalc_AzureCalcRateCard[[#This Row],[Price_Level]]&amp;Table_wabobpsvr_AzureCalc_AzureCalcRateCard[[#This Row],[Region]]</f>
        <v>Standard_D13 Cloud ServicesMOSP4</v>
      </c>
      <c r="B18687" s="775">
        <v>4</v>
      </c>
      <c r="C18687" s="775" t="s">
        <v>680</v>
      </c>
      <c r="D18687" s="775" t="s">
        <v>606</v>
      </c>
      <c r="E18687" s="775">
        <v>1.173</v>
      </c>
      <c r="F18687" s="775" t="s">
        <v>1115</v>
      </c>
      <c r="G18687" s="775" t="s">
        <v>4235</v>
      </c>
      <c r="H18687" s="775" t="s">
        <v>4235</v>
      </c>
      <c r="I18687" s="775" t="s">
        <v>5967</v>
      </c>
    </row>
    <row r="18688" spans="1:9">
      <c r="A18688" s="775" t="str">
        <f>Table_wabobpsvr_AzureCalc_AzureCalcRateCard[[#This Row],[ServiceName]]&amp;Table_wabobpsvr_AzureCalc_AzureCalcRateCard[[#This Row],[Price_Level]]&amp;Table_wabobpsvr_AzureCalc_AzureCalcRateCard[[#This Row],[Region]]</f>
        <v>Standard_D13 Cloud ServicesA4</v>
      </c>
      <c r="B18688" s="775">
        <v>4</v>
      </c>
      <c r="C18688" s="775" t="s">
        <v>680</v>
      </c>
      <c r="D18688" s="775" t="s">
        <v>174</v>
      </c>
      <c r="E18688" s="775">
        <v>1.13781</v>
      </c>
      <c r="F18688" s="775" t="s">
        <v>1115</v>
      </c>
      <c r="G18688" s="775" t="s">
        <v>4235</v>
      </c>
      <c r="H18688" s="775" t="s">
        <v>4235</v>
      </c>
      <c r="I18688" s="775" t="s">
        <v>5967</v>
      </c>
    </row>
    <row r="18689" spans="1:9">
      <c r="A18689" s="775" t="str">
        <f>Table_wabobpsvr_AzureCalc_AzureCalcRateCard[[#This Row],[ServiceName]]&amp;Table_wabobpsvr_AzureCalc_AzureCalcRateCard[[#This Row],[Price_Level]]&amp;Table_wabobpsvr_AzureCalc_AzureCalcRateCard[[#This Row],[Region]]</f>
        <v>Standard_D13 Cloud ServicesB4</v>
      </c>
      <c r="B18689" s="775">
        <v>4</v>
      </c>
      <c r="C18689" s="775" t="s">
        <v>680</v>
      </c>
      <c r="D18689" s="775" t="s">
        <v>175</v>
      </c>
      <c r="E18689" s="775">
        <v>1.1026199999999999</v>
      </c>
      <c r="F18689" s="775" t="s">
        <v>1115</v>
      </c>
      <c r="G18689" s="775" t="s">
        <v>4235</v>
      </c>
      <c r="H18689" s="775" t="s">
        <v>4235</v>
      </c>
      <c r="I18689" s="775" t="s">
        <v>5967</v>
      </c>
    </row>
    <row r="18690" spans="1:9">
      <c r="A18690" s="775" t="str">
        <f>Table_wabobpsvr_AzureCalc_AzureCalcRateCard[[#This Row],[ServiceName]]&amp;Table_wabobpsvr_AzureCalc_AzureCalcRateCard[[#This Row],[Price_Level]]&amp;Table_wabobpsvr_AzureCalc_AzureCalcRateCard[[#This Row],[Region]]</f>
        <v>Standard_D13 Cloud ServicesC4</v>
      </c>
      <c r="B18690" s="775">
        <v>4</v>
      </c>
      <c r="C18690" s="775" t="s">
        <v>680</v>
      </c>
      <c r="D18690" s="775" t="s">
        <v>177</v>
      </c>
      <c r="E18690" s="775">
        <v>1.0674300000000001</v>
      </c>
      <c r="F18690" s="775" t="s">
        <v>1115</v>
      </c>
      <c r="G18690" s="775" t="s">
        <v>4235</v>
      </c>
      <c r="H18690" s="775" t="s">
        <v>4235</v>
      </c>
      <c r="I18690" s="775" t="s">
        <v>5967</v>
      </c>
    </row>
    <row r="18691" spans="1:9">
      <c r="A18691" s="775" t="str">
        <f>Table_wabobpsvr_AzureCalc_AzureCalcRateCard[[#This Row],[ServiceName]]&amp;Table_wabobpsvr_AzureCalc_AzureCalcRateCard[[#This Row],[Price_Level]]&amp;Table_wabobpsvr_AzureCalc_AzureCalcRateCard[[#This Row],[Region]]</f>
        <v>Standard_D13 Cloud ServicesD4</v>
      </c>
      <c r="B18691" s="775">
        <v>4</v>
      </c>
      <c r="C18691" s="775" t="s">
        <v>680</v>
      </c>
      <c r="D18691" s="775" t="s">
        <v>176</v>
      </c>
      <c r="E18691" s="775">
        <v>1.03224</v>
      </c>
      <c r="F18691" s="775" t="s">
        <v>1115</v>
      </c>
      <c r="G18691" s="775" t="s">
        <v>4235</v>
      </c>
      <c r="H18691" s="775" t="s">
        <v>4235</v>
      </c>
      <c r="I18691" s="775" t="s">
        <v>5967</v>
      </c>
    </row>
    <row r="18692" spans="1:9">
      <c r="A18692" s="775" t="str">
        <f>Table_wabobpsvr_AzureCalc_AzureCalcRateCard[[#This Row],[ServiceName]]&amp;Table_wabobpsvr_AzureCalc_AzureCalcRateCard[[#This Row],[Price_Level]]&amp;Table_wabobpsvr_AzureCalc_AzureCalcRateCard[[#This Row],[Region]]</f>
        <v>Standard_D13 Cloud ServicesMOSP14</v>
      </c>
      <c r="B18692" s="775">
        <v>14</v>
      </c>
      <c r="C18692" s="775" t="s">
        <v>680</v>
      </c>
      <c r="D18692" s="775" t="s">
        <v>606</v>
      </c>
      <c r="E18692" s="775">
        <v>1.35</v>
      </c>
      <c r="F18692" s="775" t="s">
        <v>1115</v>
      </c>
      <c r="G18692" s="775" t="s">
        <v>4235</v>
      </c>
      <c r="H18692" s="775" t="s">
        <v>4235</v>
      </c>
      <c r="I18692" s="775" t="s">
        <v>5968</v>
      </c>
    </row>
    <row r="18693" spans="1:9">
      <c r="A18693" s="775" t="str">
        <f>Table_wabobpsvr_AzureCalc_AzureCalcRateCard[[#This Row],[ServiceName]]&amp;Table_wabobpsvr_AzureCalc_AzureCalcRateCard[[#This Row],[Price_Level]]&amp;Table_wabobpsvr_AzureCalc_AzureCalcRateCard[[#This Row],[Region]]</f>
        <v>Standard_D13 Cloud ServicesA14</v>
      </c>
      <c r="B18693" s="775">
        <v>14</v>
      </c>
      <c r="C18693" s="775" t="s">
        <v>680</v>
      </c>
      <c r="D18693" s="775" t="s">
        <v>174</v>
      </c>
      <c r="E18693" s="775">
        <v>1.3095000000000001</v>
      </c>
      <c r="F18693" s="775" t="s">
        <v>1115</v>
      </c>
      <c r="G18693" s="775" t="s">
        <v>4235</v>
      </c>
      <c r="H18693" s="775" t="s">
        <v>4235</v>
      </c>
      <c r="I18693" s="775" t="s">
        <v>5968</v>
      </c>
    </row>
    <row r="18694" spans="1:9">
      <c r="A18694" s="775" t="str">
        <f>Table_wabobpsvr_AzureCalc_AzureCalcRateCard[[#This Row],[ServiceName]]&amp;Table_wabobpsvr_AzureCalc_AzureCalcRateCard[[#This Row],[Price_Level]]&amp;Table_wabobpsvr_AzureCalc_AzureCalcRateCard[[#This Row],[Region]]</f>
        <v>Standard_D13 Cloud ServicesB14</v>
      </c>
      <c r="B18694" s="775">
        <v>14</v>
      </c>
      <c r="C18694" s="775" t="s">
        <v>680</v>
      </c>
      <c r="D18694" s="775" t="s">
        <v>175</v>
      </c>
      <c r="E18694" s="775">
        <v>1.2689999999999999</v>
      </c>
      <c r="F18694" s="775" t="s">
        <v>1115</v>
      </c>
      <c r="G18694" s="775" t="s">
        <v>4235</v>
      </c>
      <c r="H18694" s="775" t="s">
        <v>4235</v>
      </c>
      <c r="I18694" s="775" t="s">
        <v>5968</v>
      </c>
    </row>
    <row r="18695" spans="1:9">
      <c r="A18695" s="775" t="str">
        <f>Table_wabobpsvr_AzureCalc_AzureCalcRateCard[[#This Row],[ServiceName]]&amp;Table_wabobpsvr_AzureCalc_AzureCalcRateCard[[#This Row],[Price_Level]]&amp;Table_wabobpsvr_AzureCalc_AzureCalcRateCard[[#This Row],[Region]]</f>
        <v>Standard_D13 Cloud ServicesC14</v>
      </c>
      <c r="B18695" s="775">
        <v>14</v>
      </c>
      <c r="C18695" s="775" t="s">
        <v>680</v>
      </c>
      <c r="D18695" s="775" t="s">
        <v>177</v>
      </c>
      <c r="E18695" s="775">
        <v>1.2284999999999999</v>
      </c>
      <c r="F18695" s="775" t="s">
        <v>1115</v>
      </c>
      <c r="G18695" s="775" t="s">
        <v>4235</v>
      </c>
      <c r="H18695" s="775" t="s">
        <v>4235</v>
      </c>
      <c r="I18695" s="775" t="s">
        <v>5968</v>
      </c>
    </row>
    <row r="18696" spans="1:9">
      <c r="A18696" s="775" t="str">
        <f>Table_wabobpsvr_AzureCalc_AzureCalcRateCard[[#This Row],[ServiceName]]&amp;Table_wabobpsvr_AzureCalc_AzureCalcRateCard[[#This Row],[Price_Level]]&amp;Table_wabobpsvr_AzureCalc_AzureCalcRateCard[[#This Row],[Region]]</f>
        <v>Standard_D13 Cloud ServicesD14</v>
      </c>
      <c r="B18696" s="775">
        <v>14</v>
      </c>
      <c r="C18696" s="775" t="s">
        <v>680</v>
      </c>
      <c r="D18696" s="775" t="s">
        <v>176</v>
      </c>
      <c r="E18696" s="775">
        <v>1.1879999999999999</v>
      </c>
      <c r="F18696" s="775" t="s">
        <v>1115</v>
      </c>
      <c r="G18696" s="775" t="s">
        <v>4235</v>
      </c>
      <c r="H18696" s="775" t="s">
        <v>4235</v>
      </c>
      <c r="I18696" s="775" t="s">
        <v>5968</v>
      </c>
    </row>
    <row r="18697" spans="1:9">
      <c r="A18697" s="775" t="str">
        <f>Table_wabobpsvr_AzureCalc_AzureCalcRateCard[[#This Row],[ServiceName]]&amp;Table_wabobpsvr_AzureCalc_AzureCalcRateCard[[#This Row],[Price_Level]]&amp;Table_wabobpsvr_AzureCalc_AzureCalcRateCard[[#This Row],[Region]]</f>
        <v>Standard_D13 Cloud ServicesMOSP</v>
      </c>
      <c r="B18697" s="775"/>
      <c r="C18697" s="775" t="s">
        <v>680</v>
      </c>
      <c r="D18697" s="775" t="s">
        <v>606</v>
      </c>
      <c r="E18697" s="775">
        <v>1.3180000000000001</v>
      </c>
      <c r="F18697" s="775" t="s">
        <v>1115</v>
      </c>
      <c r="G18697" s="775" t="s">
        <v>4235</v>
      </c>
      <c r="H18697" s="775" t="s">
        <v>4235</v>
      </c>
      <c r="I18697" s="775" t="s">
        <v>5969</v>
      </c>
    </row>
    <row r="18698" spans="1:9">
      <c r="A18698" s="775" t="str">
        <f>Table_wabobpsvr_AzureCalc_AzureCalcRateCard[[#This Row],[ServiceName]]&amp;Table_wabobpsvr_AzureCalc_AzureCalcRateCard[[#This Row],[Price_Level]]&amp;Table_wabobpsvr_AzureCalc_AzureCalcRateCard[[#This Row],[Region]]</f>
        <v>Standard_D13 Cloud ServicesA</v>
      </c>
      <c r="B18698" s="775"/>
      <c r="C18698" s="775" t="s">
        <v>680</v>
      </c>
      <c r="D18698" s="775" t="s">
        <v>174</v>
      </c>
      <c r="E18698" s="775">
        <v>1.2784599999999999</v>
      </c>
      <c r="F18698" s="775" t="s">
        <v>1115</v>
      </c>
      <c r="G18698" s="775" t="s">
        <v>3559</v>
      </c>
      <c r="H18698" s="775" t="s">
        <v>3560</v>
      </c>
      <c r="I18698" s="775" t="s">
        <v>5969</v>
      </c>
    </row>
    <row r="18699" spans="1:9">
      <c r="A18699" s="775" t="str">
        <f>Table_wabobpsvr_AzureCalc_AzureCalcRateCard[[#This Row],[ServiceName]]&amp;Table_wabobpsvr_AzureCalc_AzureCalcRateCard[[#This Row],[Price_Level]]&amp;Table_wabobpsvr_AzureCalc_AzureCalcRateCard[[#This Row],[Region]]</f>
        <v>Standard_D13 Cloud ServicesB</v>
      </c>
      <c r="B18699" s="775"/>
      <c r="C18699" s="775" t="s">
        <v>680</v>
      </c>
      <c r="D18699" s="775" t="s">
        <v>175</v>
      </c>
      <c r="E18699" s="775">
        <v>1.23892</v>
      </c>
      <c r="F18699" s="775" t="s">
        <v>1115</v>
      </c>
      <c r="G18699" s="775" t="s">
        <v>3559</v>
      </c>
      <c r="H18699" s="775" t="s">
        <v>3560</v>
      </c>
      <c r="I18699" s="775" t="s">
        <v>5969</v>
      </c>
    </row>
    <row r="18700" spans="1:9">
      <c r="A18700" s="775" t="str">
        <f>Table_wabobpsvr_AzureCalc_AzureCalcRateCard[[#This Row],[ServiceName]]&amp;Table_wabobpsvr_AzureCalc_AzureCalcRateCard[[#This Row],[Price_Level]]&amp;Table_wabobpsvr_AzureCalc_AzureCalcRateCard[[#This Row],[Region]]</f>
        <v>Standard_D13 Cloud ServicesC</v>
      </c>
      <c r="B18700" s="775"/>
      <c r="C18700" s="775" t="s">
        <v>680</v>
      </c>
      <c r="D18700" s="775" t="s">
        <v>177</v>
      </c>
      <c r="E18700" s="775">
        <v>1.1993799999999999</v>
      </c>
      <c r="F18700" s="775" t="s">
        <v>1115</v>
      </c>
      <c r="G18700" s="775" t="s">
        <v>3559</v>
      </c>
      <c r="H18700" s="775" t="s">
        <v>3560</v>
      </c>
      <c r="I18700" s="775" t="s">
        <v>5969</v>
      </c>
    </row>
    <row r="18701" spans="1:9">
      <c r="A18701" s="775" t="str">
        <f>Table_wabobpsvr_AzureCalc_AzureCalcRateCard[[#This Row],[ServiceName]]&amp;Table_wabobpsvr_AzureCalc_AzureCalcRateCard[[#This Row],[Price_Level]]&amp;Table_wabobpsvr_AzureCalc_AzureCalcRateCard[[#This Row],[Region]]</f>
        <v>Standard_D13 Cloud ServicesD</v>
      </c>
      <c r="B18701" s="775"/>
      <c r="C18701" s="775" t="s">
        <v>680</v>
      </c>
      <c r="D18701" s="775" t="s">
        <v>176</v>
      </c>
      <c r="E18701" s="775">
        <v>1.15984</v>
      </c>
      <c r="F18701" s="775" t="s">
        <v>1115</v>
      </c>
      <c r="G18701" s="775" t="s">
        <v>3559</v>
      </c>
      <c r="H18701" s="775" t="s">
        <v>3560</v>
      </c>
      <c r="I18701" s="775" t="s">
        <v>5969</v>
      </c>
    </row>
    <row r="18702" spans="1:9">
      <c r="A18702" s="775" t="str">
        <f>Table_wabobpsvr_AzureCalc_AzureCalcRateCard[[#This Row],[ServiceName]]&amp;Table_wabobpsvr_AzureCalc_AzureCalcRateCard[[#This Row],[Price_Level]]&amp;Table_wabobpsvr_AzureCalc_AzureCalcRateCard[[#This Row],[Region]]</f>
        <v>Standard_D13 VM (Non-Windows)MOSP10</v>
      </c>
      <c r="B18702" s="775">
        <v>10</v>
      </c>
      <c r="C18702" s="775" t="s">
        <v>680</v>
      </c>
      <c r="D18702" s="775" t="s">
        <v>606</v>
      </c>
      <c r="E18702" s="775">
        <v>0.96599999999999997</v>
      </c>
      <c r="F18702" s="775" t="s">
        <v>1116</v>
      </c>
      <c r="G18702" s="775" t="s">
        <v>4235</v>
      </c>
      <c r="H18702" s="775" t="s">
        <v>4235</v>
      </c>
      <c r="I18702" s="775" t="s">
        <v>5970</v>
      </c>
    </row>
    <row r="18703" spans="1:9">
      <c r="A18703" s="775" t="str">
        <f>Table_wabobpsvr_AzureCalc_AzureCalcRateCard[[#This Row],[ServiceName]]&amp;Table_wabobpsvr_AzureCalc_AzureCalcRateCard[[#This Row],[Price_Level]]&amp;Table_wabobpsvr_AzureCalc_AzureCalcRateCard[[#This Row],[Region]]</f>
        <v>Standard_D13 VM (Non-Windows)A10</v>
      </c>
      <c r="B18703" s="775">
        <v>10</v>
      </c>
      <c r="C18703" s="775" t="s">
        <v>680</v>
      </c>
      <c r="D18703" s="775" t="s">
        <v>174</v>
      </c>
      <c r="E18703" s="775">
        <v>0.93701999999999996</v>
      </c>
      <c r="F18703" s="775" t="s">
        <v>1116</v>
      </c>
      <c r="G18703" s="775" t="s">
        <v>4235</v>
      </c>
      <c r="H18703" s="775" t="s">
        <v>4235</v>
      </c>
      <c r="I18703" s="775" t="s">
        <v>5970</v>
      </c>
    </row>
    <row r="18704" spans="1:9">
      <c r="A18704" s="775" t="str">
        <f>Table_wabobpsvr_AzureCalc_AzureCalcRateCard[[#This Row],[ServiceName]]&amp;Table_wabobpsvr_AzureCalc_AzureCalcRateCard[[#This Row],[Price_Level]]&amp;Table_wabobpsvr_AzureCalc_AzureCalcRateCard[[#This Row],[Region]]</f>
        <v>Standard_D13 VM (Non-Windows)B10</v>
      </c>
      <c r="B18704" s="775">
        <v>10</v>
      </c>
      <c r="C18704" s="775" t="s">
        <v>680</v>
      </c>
      <c r="D18704" s="775" t="s">
        <v>175</v>
      </c>
      <c r="E18704" s="775">
        <v>0.90803999999999996</v>
      </c>
      <c r="F18704" s="775" t="s">
        <v>1116</v>
      </c>
      <c r="G18704" s="775" t="s">
        <v>4235</v>
      </c>
      <c r="H18704" s="775" t="s">
        <v>4235</v>
      </c>
      <c r="I18704" s="775" t="s">
        <v>5970</v>
      </c>
    </row>
    <row r="18705" spans="1:9">
      <c r="A18705" s="775" t="str">
        <f>Table_wabobpsvr_AzureCalc_AzureCalcRateCard[[#This Row],[ServiceName]]&amp;Table_wabobpsvr_AzureCalc_AzureCalcRateCard[[#This Row],[Price_Level]]&amp;Table_wabobpsvr_AzureCalc_AzureCalcRateCard[[#This Row],[Region]]</f>
        <v>Standard_D13 VM (Non-Windows)C10</v>
      </c>
      <c r="B18705" s="775">
        <v>10</v>
      </c>
      <c r="C18705" s="775" t="s">
        <v>680</v>
      </c>
      <c r="D18705" s="775" t="s">
        <v>177</v>
      </c>
      <c r="E18705" s="775">
        <v>0.87905999999999995</v>
      </c>
      <c r="F18705" s="775" t="s">
        <v>1116</v>
      </c>
      <c r="G18705" s="775" t="s">
        <v>4235</v>
      </c>
      <c r="H18705" s="775" t="s">
        <v>4235</v>
      </c>
      <c r="I18705" s="775" t="s">
        <v>5970</v>
      </c>
    </row>
    <row r="18706" spans="1:9">
      <c r="A18706" s="775" t="str">
        <f>Table_wabobpsvr_AzureCalc_AzureCalcRateCard[[#This Row],[ServiceName]]&amp;Table_wabobpsvr_AzureCalc_AzureCalcRateCard[[#This Row],[Price_Level]]&amp;Table_wabobpsvr_AzureCalc_AzureCalcRateCard[[#This Row],[Region]]</f>
        <v>Standard_D13 VM (Non-Windows)D10</v>
      </c>
      <c r="B18706" s="775">
        <v>10</v>
      </c>
      <c r="C18706" s="775" t="s">
        <v>680</v>
      </c>
      <c r="D18706" s="775" t="s">
        <v>176</v>
      </c>
      <c r="E18706" s="775">
        <v>0.85007999999999995</v>
      </c>
      <c r="F18706" s="775" t="s">
        <v>1116</v>
      </c>
      <c r="G18706" s="775" t="s">
        <v>4235</v>
      </c>
      <c r="H18706" s="775" t="s">
        <v>4235</v>
      </c>
      <c r="I18706" s="775" t="s">
        <v>5970</v>
      </c>
    </row>
    <row r="18707" spans="1:9">
      <c r="A18707" s="775" t="str">
        <f>Table_wabobpsvr_AzureCalc_AzureCalcRateCard[[#This Row],[ServiceName]]&amp;Table_wabobpsvr_AzureCalc_AzureCalcRateCard[[#This Row],[Price_Level]]&amp;Table_wabobpsvr_AzureCalc_AzureCalcRateCard[[#This Row],[Region]]</f>
        <v>Standard_D13 VM (Non-Windows)MOSP9</v>
      </c>
      <c r="B18707" s="775">
        <v>9</v>
      </c>
      <c r="C18707" s="775" t="s">
        <v>680</v>
      </c>
      <c r="D18707" s="775" t="s">
        <v>606</v>
      </c>
      <c r="E18707" s="775">
        <v>0.84</v>
      </c>
      <c r="F18707" s="775" t="s">
        <v>1116</v>
      </c>
      <c r="G18707" s="775" t="s">
        <v>4235</v>
      </c>
      <c r="H18707" s="775" t="s">
        <v>4235</v>
      </c>
      <c r="I18707" s="775" t="s">
        <v>5971</v>
      </c>
    </row>
    <row r="18708" spans="1:9">
      <c r="A18708" s="775" t="str">
        <f>Table_wabobpsvr_AzureCalc_AzureCalcRateCard[[#This Row],[ServiceName]]&amp;Table_wabobpsvr_AzureCalc_AzureCalcRateCard[[#This Row],[Price_Level]]&amp;Table_wabobpsvr_AzureCalc_AzureCalcRateCard[[#This Row],[Region]]</f>
        <v>Standard_D13 VM (Non-Windows)A9</v>
      </c>
      <c r="B18708" s="775">
        <v>9</v>
      </c>
      <c r="C18708" s="775" t="s">
        <v>680</v>
      </c>
      <c r="D18708" s="775" t="s">
        <v>174</v>
      </c>
      <c r="E18708" s="775">
        <v>0.81479999999999997</v>
      </c>
      <c r="F18708" s="775" t="s">
        <v>1116</v>
      </c>
      <c r="G18708" s="775" t="s">
        <v>4235</v>
      </c>
      <c r="H18708" s="775" t="s">
        <v>4235</v>
      </c>
      <c r="I18708" s="775" t="s">
        <v>5971</v>
      </c>
    </row>
    <row r="18709" spans="1:9">
      <c r="A18709" s="775" t="str">
        <f>Table_wabobpsvr_AzureCalc_AzureCalcRateCard[[#This Row],[ServiceName]]&amp;Table_wabobpsvr_AzureCalc_AzureCalcRateCard[[#This Row],[Price_Level]]&amp;Table_wabobpsvr_AzureCalc_AzureCalcRateCard[[#This Row],[Region]]</f>
        <v>Standard_D13 VM (Non-Windows)B9</v>
      </c>
      <c r="B18709" s="775">
        <v>9</v>
      </c>
      <c r="C18709" s="775" t="s">
        <v>680</v>
      </c>
      <c r="D18709" s="775" t="s">
        <v>175</v>
      </c>
      <c r="E18709" s="775">
        <v>0.78959999999999997</v>
      </c>
      <c r="F18709" s="775" t="s">
        <v>1116</v>
      </c>
      <c r="G18709" s="775" t="s">
        <v>4235</v>
      </c>
      <c r="H18709" s="775" t="s">
        <v>4235</v>
      </c>
      <c r="I18709" s="775" t="s">
        <v>5971</v>
      </c>
    </row>
    <row r="18710" spans="1:9">
      <c r="A18710" s="775" t="str">
        <f>Table_wabobpsvr_AzureCalc_AzureCalcRateCard[[#This Row],[ServiceName]]&amp;Table_wabobpsvr_AzureCalc_AzureCalcRateCard[[#This Row],[Price_Level]]&amp;Table_wabobpsvr_AzureCalc_AzureCalcRateCard[[#This Row],[Region]]</f>
        <v>Standard_D13 VM (Non-Windows)C9</v>
      </c>
      <c r="B18710" s="775">
        <v>9</v>
      </c>
      <c r="C18710" s="775" t="s">
        <v>680</v>
      </c>
      <c r="D18710" s="775" t="s">
        <v>177</v>
      </c>
      <c r="E18710" s="775">
        <v>0.76439999999999997</v>
      </c>
      <c r="F18710" s="775" t="s">
        <v>1116</v>
      </c>
      <c r="G18710" s="775" t="s">
        <v>4235</v>
      </c>
      <c r="H18710" s="775" t="s">
        <v>4235</v>
      </c>
      <c r="I18710" s="775" t="s">
        <v>5971</v>
      </c>
    </row>
    <row r="18711" spans="1:9">
      <c r="A18711" s="775" t="str">
        <f>Table_wabobpsvr_AzureCalc_AzureCalcRateCard[[#This Row],[ServiceName]]&amp;Table_wabobpsvr_AzureCalc_AzureCalcRateCard[[#This Row],[Price_Level]]&amp;Table_wabobpsvr_AzureCalc_AzureCalcRateCard[[#This Row],[Region]]</f>
        <v>Standard_D13 VM (Non-Windows)D9</v>
      </c>
      <c r="B18711" s="775">
        <v>9</v>
      </c>
      <c r="C18711" s="775" t="s">
        <v>680</v>
      </c>
      <c r="D18711" s="775" t="s">
        <v>176</v>
      </c>
      <c r="E18711" s="775">
        <v>0.73919999999999997</v>
      </c>
      <c r="F18711" s="775" t="s">
        <v>1116</v>
      </c>
      <c r="G18711" s="775" t="s">
        <v>4235</v>
      </c>
      <c r="H18711" s="775" t="s">
        <v>4235</v>
      </c>
      <c r="I18711" s="775" t="s">
        <v>5971</v>
      </c>
    </row>
    <row r="18712" spans="1:9">
      <c r="A18712" s="1039" t="str">
        <f>Table_wabobpsvr_AzureCalc_AzureCalcRateCard[[#This Row],[ServiceName]]&amp;Table_wabobpsvr_AzureCalc_AzureCalcRateCard[[#This Row],[Price_Level]]&amp;Table_wabobpsvr_AzureCalc_AzureCalcRateCard[[#This Row],[Region]]</f>
        <v>Standard_D13 VM (Non-Windows)MOSP13</v>
      </c>
      <c r="B18712" s="1039">
        <v>13</v>
      </c>
      <c r="C18712" s="1039" t="s">
        <v>680</v>
      </c>
      <c r="D18712" s="1039" t="s">
        <v>606</v>
      </c>
      <c r="E18712" s="1039">
        <v>0.99299999999999999</v>
      </c>
      <c r="F18712" s="1039" t="s">
        <v>1116</v>
      </c>
      <c r="G18712" s="775" t="s">
        <v>4235</v>
      </c>
      <c r="H18712" s="775" t="s">
        <v>4235</v>
      </c>
      <c r="I18712" s="775" t="s">
        <v>5972</v>
      </c>
    </row>
    <row r="18713" spans="1:9">
      <c r="A18713" s="1039" t="str">
        <f>Table_wabobpsvr_AzureCalc_AzureCalcRateCard[[#This Row],[ServiceName]]&amp;Table_wabobpsvr_AzureCalc_AzureCalcRateCard[[#This Row],[Price_Level]]&amp;Table_wabobpsvr_AzureCalc_AzureCalcRateCard[[#This Row],[Region]]</f>
        <v>Standard_D13 VM (Non-Windows)A13</v>
      </c>
      <c r="B18713" s="1039">
        <v>13</v>
      </c>
      <c r="C18713" s="1039" t="s">
        <v>680</v>
      </c>
      <c r="D18713" s="1039" t="s">
        <v>174</v>
      </c>
      <c r="E18713" s="1039">
        <v>0.96321000000000001</v>
      </c>
      <c r="F18713" s="1039" t="s">
        <v>1116</v>
      </c>
      <c r="G18713" s="775" t="s">
        <v>4235</v>
      </c>
      <c r="H18713" s="775" t="s">
        <v>4235</v>
      </c>
      <c r="I18713" s="775" t="s">
        <v>5972</v>
      </c>
    </row>
    <row r="18714" spans="1:9">
      <c r="A18714" s="1039" t="str">
        <f>Table_wabobpsvr_AzureCalc_AzureCalcRateCard[[#This Row],[ServiceName]]&amp;Table_wabobpsvr_AzureCalc_AzureCalcRateCard[[#This Row],[Price_Level]]&amp;Table_wabobpsvr_AzureCalc_AzureCalcRateCard[[#This Row],[Region]]</f>
        <v>Standard_D13 VM (Non-Windows)B13</v>
      </c>
      <c r="B18714" s="1039">
        <v>13</v>
      </c>
      <c r="C18714" s="1039" t="s">
        <v>680</v>
      </c>
      <c r="D18714" s="1039" t="s">
        <v>175</v>
      </c>
      <c r="E18714" s="1039">
        <v>0.93342000000000003</v>
      </c>
      <c r="F18714" s="1039" t="s">
        <v>1116</v>
      </c>
      <c r="G18714" s="775" t="s">
        <v>4235</v>
      </c>
      <c r="H18714" s="775" t="s">
        <v>4235</v>
      </c>
      <c r="I18714" s="775" t="s">
        <v>5972</v>
      </c>
    </row>
    <row r="18715" spans="1:9">
      <c r="A18715" s="1039" t="str">
        <f>Table_wabobpsvr_AzureCalc_AzureCalcRateCard[[#This Row],[ServiceName]]&amp;Table_wabobpsvr_AzureCalc_AzureCalcRateCard[[#This Row],[Price_Level]]&amp;Table_wabobpsvr_AzureCalc_AzureCalcRateCard[[#This Row],[Region]]</f>
        <v>Standard_D13 VM (Non-Windows)C13</v>
      </c>
      <c r="B18715" s="1039">
        <v>13</v>
      </c>
      <c r="C18715" s="1039" t="s">
        <v>680</v>
      </c>
      <c r="D18715" s="1039" t="s">
        <v>177</v>
      </c>
      <c r="E18715" s="1039">
        <v>0.90363000000000004</v>
      </c>
      <c r="F18715" s="1039" t="s">
        <v>1116</v>
      </c>
      <c r="G18715" s="775" t="s">
        <v>4235</v>
      </c>
      <c r="H18715" s="775" t="s">
        <v>4235</v>
      </c>
      <c r="I18715" s="775" t="s">
        <v>5972</v>
      </c>
    </row>
    <row r="18716" spans="1:9">
      <c r="A18716" s="1039" t="str">
        <f>Table_wabobpsvr_AzureCalc_AzureCalcRateCard[[#This Row],[ServiceName]]&amp;Table_wabobpsvr_AzureCalc_AzureCalcRateCard[[#This Row],[Price_Level]]&amp;Table_wabobpsvr_AzureCalc_AzureCalcRateCard[[#This Row],[Region]]</f>
        <v>Standard_D13 VM (Non-Windows)D13</v>
      </c>
      <c r="B18716" s="1039">
        <v>13</v>
      </c>
      <c r="C18716" s="1039" t="s">
        <v>680</v>
      </c>
      <c r="D18716" s="1039" t="s">
        <v>176</v>
      </c>
      <c r="E18716" s="1039">
        <v>0.87383999999999995</v>
      </c>
      <c r="F18716" s="1039" t="s">
        <v>1116</v>
      </c>
      <c r="G18716" s="775" t="s">
        <v>4235</v>
      </c>
      <c r="H18716" s="775" t="s">
        <v>4235</v>
      </c>
      <c r="I18716" s="775" t="s">
        <v>5972</v>
      </c>
    </row>
    <row r="18717" spans="1:9">
      <c r="A18717" s="775" t="str">
        <f>Table_wabobpsvr_AzureCalc_AzureCalcRateCard[[#This Row],[ServiceName]]&amp;Table_wabobpsvr_AzureCalc_AzureCalcRateCard[[#This Row],[Price_Level]]&amp;Table_wabobpsvr_AzureCalc_AzureCalcRateCard[[#This Row],[Region]]</f>
        <v>Standard_D13 VM (Non-Windows)MOSP7</v>
      </c>
      <c r="B18717" s="775">
        <v>7</v>
      </c>
      <c r="C18717" s="775" t="s">
        <v>680</v>
      </c>
      <c r="D18717" s="775" t="s">
        <v>606</v>
      </c>
      <c r="E18717" s="775">
        <v>0.78</v>
      </c>
      <c r="F18717" s="775" t="s">
        <v>1116</v>
      </c>
      <c r="G18717" s="775" t="s">
        <v>4235</v>
      </c>
      <c r="H18717" s="775" t="s">
        <v>4235</v>
      </c>
      <c r="I18717" s="775" t="s">
        <v>5973</v>
      </c>
    </row>
    <row r="18718" spans="1:9">
      <c r="A18718" s="775" t="str">
        <f>Table_wabobpsvr_AzureCalc_AzureCalcRateCard[[#This Row],[ServiceName]]&amp;Table_wabobpsvr_AzureCalc_AzureCalcRateCard[[#This Row],[Price_Level]]&amp;Table_wabobpsvr_AzureCalc_AzureCalcRateCard[[#This Row],[Region]]</f>
        <v>Standard_D13 VM (Non-Windows)A7</v>
      </c>
      <c r="B18718" s="775">
        <v>7</v>
      </c>
      <c r="C18718" s="775" t="s">
        <v>680</v>
      </c>
      <c r="D18718" s="775" t="s">
        <v>174</v>
      </c>
      <c r="E18718" s="775">
        <v>0.75660000000000005</v>
      </c>
      <c r="F18718" s="775" t="s">
        <v>1116</v>
      </c>
      <c r="G18718" s="775" t="s">
        <v>4235</v>
      </c>
      <c r="H18718" s="775" t="s">
        <v>4235</v>
      </c>
      <c r="I18718" s="775" t="s">
        <v>5973</v>
      </c>
    </row>
    <row r="18719" spans="1:9">
      <c r="A18719" s="1039" t="str">
        <f>Table_wabobpsvr_AzureCalc_AzureCalcRateCard[[#This Row],[ServiceName]]&amp;Table_wabobpsvr_AzureCalc_AzureCalcRateCard[[#This Row],[Price_Level]]&amp;Table_wabobpsvr_AzureCalc_AzureCalcRateCard[[#This Row],[Region]]</f>
        <v>Standard_D13 VM (Non-Windows)B7</v>
      </c>
      <c r="B18719" s="1039">
        <v>7</v>
      </c>
      <c r="C18719" s="1039" t="s">
        <v>680</v>
      </c>
      <c r="D18719" s="1039" t="s">
        <v>175</v>
      </c>
      <c r="E18719" s="1039">
        <v>0.73319999999999996</v>
      </c>
      <c r="F18719" s="1039" t="s">
        <v>1116</v>
      </c>
      <c r="G18719" s="775" t="s">
        <v>4235</v>
      </c>
      <c r="H18719" s="775" t="s">
        <v>4235</v>
      </c>
      <c r="I18719" s="775" t="s">
        <v>5973</v>
      </c>
    </row>
    <row r="18720" spans="1:9">
      <c r="A18720" s="775" t="str">
        <f>Table_wabobpsvr_AzureCalc_AzureCalcRateCard[[#This Row],[ServiceName]]&amp;Table_wabobpsvr_AzureCalc_AzureCalcRateCard[[#This Row],[Price_Level]]&amp;Table_wabobpsvr_AzureCalc_AzureCalcRateCard[[#This Row],[Region]]</f>
        <v>Standard_D13 VM (Non-Windows)C7</v>
      </c>
      <c r="B18720" s="775">
        <v>7</v>
      </c>
      <c r="C18720" s="775" t="s">
        <v>680</v>
      </c>
      <c r="D18720" s="775" t="s">
        <v>177</v>
      </c>
      <c r="E18720" s="775">
        <v>0.70979999999999999</v>
      </c>
      <c r="F18720" s="775" t="s">
        <v>1116</v>
      </c>
      <c r="G18720" s="775" t="s">
        <v>4235</v>
      </c>
      <c r="H18720" s="775" t="s">
        <v>4235</v>
      </c>
      <c r="I18720" s="775" t="s">
        <v>5973</v>
      </c>
    </row>
    <row r="18721" spans="1:9">
      <c r="A18721" s="775" t="str">
        <f>Table_wabobpsvr_AzureCalc_AzureCalcRateCard[[#This Row],[ServiceName]]&amp;Table_wabobpsvr_AzureCalc_AzureCalcRateCard[[#This Row],[Price_Level]]&amp;Table_wabobpsvr_AzureCalc_AzureCalcRateCard[[#This Row],[Region]]</f>
        <v>Standard_D13 VM (Non-Windows)D7</v>
      </c>
      <c r="B18721" s="775">
        <v>7</v>
      </c>
      <c r="C18721" s="775" t="s">
        <v>680</v>
      </c>
      <c r="D18721" s="775" t="s">
        <v>176</v>
      </c>
      <c r="E18721" s="775">
        <v>0.68640000000000001</v>
      </c>
      <c r="F18721" s="775" t="s">
        <v>1116</v>
      </c>
      <c r="G18721" s="775" t="s">
        <v>4235</v>
      </c>
      <c r="H18721" s="775" t="s">
        <v>4235</v>
      </c>
      <c r="I18721" s="775" t="s">
        <v>5973</v>
      </c>
    </row>
    <row r="18722" spans="1:9">
      <c r="A18722" s="775" t="str">
        <f>Table_wabobpsvr_AzureCalc_AzureCalcRateCard[[#This Row],[ServiceName]]&amp;Table_wabobpsvr_AzureCalc_AzureCalcRateCard[[#This Row],[Price_Level]]&amp;Table_wabobpsvr_AzureCalc_AzureCalcRateCard[[#This Row],[Region]]</f>
        <v>Standard_D13 VM (Non-Windows)MOSP8</v>
      </c>
      <c r="B18722" s="775">
        <v>8</v>
      </c>
      <c r="C18722" s="775" t="s">
        <v>680</v>
      </c>
      <c r="D18722" s="775" t="s">
        <v>606</v>
      </c>
      <c r="E18722" s="775">
        <v>0.89700000000000002</v>
      </c>
      <c r="F18722" s="775" t="s">
        <v>1116</v>
      </c>
      <c r="G18722" s="775" t="s">
        <v>4235</v>
      </c>
      <c r="H18722" s="775" t="s">
        <v>4235</v>
      </c>
      <c r="I18722" s="775" t="s">
        <v>5974</v>
      </c>
    </row>
    <row r="18723" spans="1:9">
      <c r="A18723" s="775" t="str">
        <f>Table_wabobpsvr_AzureCalc_AzureCalcRateCard[[#This Row],[ServiceName]]&amp;Table_wabobpsvr_AzureCalc_AzureCalcRateCard[[#This Row],[Price_Level]]&amp;Table_wabobpsvr_AzureCalc_AzureCalcRateCard[[#This Row],[Region]]</f>
        <v>Standard_D13 VM (Non-Windows)A8</v>
      </c>
      <c r="B18723" s="775">
        <v>8</v>
      </c>
      <c r="C18723" s="775" t="s">
        <v>680</v>
      </c>
      <c r="D18723" s="775" t="s">
        <v>174</v>
      </c>
      <c r="E18723" s="775">
        <v>0.87009000000000003</v>
      </c>
      <c r="F18723" s="775" t="s">
        <v>1116</v>
      </c>
      <c r="G18723" s="775" t="s">
        <v>4235</v>
      </c>
      <c r="H18723" s="775" t="s">
        <v>4235</v>
      </c>
      <c r="I18723" s="775" t="s">
        <v>5974</v>
      </c>
    </row>
    <row r="18724" spans="1:9">
      <c r="A18724" s="775" t="str">
        <f>Table_wabobpsvr_AzureCalc_AzureCalcRateCard[[#This Row],[ServiceName]]&amp;Table_wabobpsvr_AzureCalc_AzureCalcRateCard[[#This Row],[Price_Level]]&amp;Table_wabobpsvr_AzureCalc_AzureCalcRateCard[[#This Row],[Region]]</f>
        <v>Standard_D13 VM (Non-Windows)B8</v>
      </c>
      <c r="B18724" s="775">
        <v>8</v>
      </c>
      <c r="C18724" s="775" t="s">
        <v>680</v>
      </c>
      <c r="D18724" s="775" t="s">
        <v>175</v>
      </c>
      <c r="E18724" s="775">
        <v>0.84318000000000004</v>
      </c>
      <c r="F18724" s="775" t="s">
        <v>1116</v>
      </c>
      <c r="G18724" s="775" t="s">
        <v>4235</v>
      </c>
      <c r="H18724" s="775" t="s">
        <v>4235</v>
      </c>
      <c r="I18724" s="775" t="s">
        <v>5974</v>
      </c>
    </row>
    <row r="18725" spans="1:9">
      <c r="A18725" s="775" t="str">
        <f>Table_wabobpsvr_AzureCalc_AzureCalcRateCard[[#This Row],[ServiceName]]&amp;Table_wabobpsvr_AzureCalc_AzureCalcRateCard[[#This Row],[Price_Level]]&amp;Table_wabobpsvr_AzureCalc_AzureCalcRateCard[[#This Row],[Region]]</f>
        <v>Standard_D4 Cloud ServicesMOSP12</v>
      </c>
      <c r="B18725" s="775">
        <v>12</v>
      </c>
      <c r="C18725" s="775" t="s">
        <v>680</v>
      </c>
      <c r="D18725" s="775" t="s">
        <v>606</v>
      </c>
      <c r="E18725" s="775">
        <v>1.1679999999999999</v>
      </c>
      <c r="F18725" s="775" t="s">
        <v>1127</v>
      </c>
      <c r="G18725" s="775" t="s">
        <v>4235</v>
      </c>
      <c r="H18725" s="775" t="s">
        <v>4235</v>
      </c>
      <c r="I18725" s="775" t="s">
        <v>5975</v>
      </c>
    </row>
    <row r="18726" spans="1:9">
      <c r="A18726" s="775" t="str">
        <f>Table_wabobpsvr_AzureCalc_AzureCalcRateCard[[#This Row],[ServiceName]]&amp;Table_wabobpsvr_AzureCalc_AzureCalcRateCard[[#This Row],[Price_Level]]&amp;Table_wabobpsvr_AzureCalc_AzureCalcRateCard[[#This Row],[Region]]</f>
        <v>Standard_D4 Cloud ServicesA12</v>
      </c>
      <c r="B18726" s="775">
        <v>12</v>
      </c>
      <c r="C18726" s="775" t="s">
        <v>680</v>
      </c>
      <c r="D18726" s="775" t="s">
        <v>174</v>
      </c>
      <c r="E18726" s="775">
        <v>1.13296</v>
      </c>
      <c r="F18726" s="775" t="s">
        <v>1127</v>
      </c>
      <c r="G18726" s="775" t="s">
        <v>4235</v>
      </c>
      <c r="H18726" s="775" t="s">
        <v>4235</v>
      </c>
      <c r="I18726" s="775" t="s">
        <v>5975</v>
      </c>
    </row>
    <row r="18727" spans="1:9">
      <c r="A18727" s="775" t="str">
        <f>Table_wabobpsvr_AzureCalc_AzureCalcRateCard[[#This Row],[ServiceName]]&amp;Table_wabobpsvr_AzureCalc_AzureCalcRateCard[[#This Row],[Price_Level]]&amp;Table_wabobpsvr_AzureCalc_AzureCalcRateCard[[#This Row],[Region]]</f>
        <v>Standard_D4 Cloud ServicesB12</v>
      </c>
      <c r="B18727" s="775">
        <v>12</v>
      </c>
      <c r="C18727" s="775" t="s">
        <v>680</v>
      </c>
      <c r="D18727" s="775" t="s">
        <v>175</v>
      </c>
      <c r="E18727" s="775">
        <v>1.09792</v>
      </c>
      <c r="F18727" s="775" t="s">
        <v>1127</v>
      </c>
      <c r="G18727" s="775" t="s">
        <v>4235</v>
      </c>
      <c r="H18727" s="775" t="s">
        <v>4235</v>
      </c>
      <c r="I18727" s="775" t="s">
        <v>5975</v>
      </c>
    </row>
    <row r="18728" spans="1:9">
      <c r="A18728" s="775" t="str">
        <f>Table_wabobpsvr_AzureCalc_AzureCalcRateCard[[#This Row],[ServiceName]]&amp;Table_wabobpsvr_AzureCalc_AzureCalcRateCard[[#This Row],[Price_Level]]&amp;Table_wabobpsvr_AzureCalc_AzureCalcRateCard[[#This Row],[Region]]</f>
        <v>Standard_D4 Cloud ServicesC12</v>
      </c>
      <c r="B18728" s="775">
        <v>12</v>
      </c>
      <c r="C18728" s="775" t="s">
        <v>680</v>
      </c>
      <c r="D18728" s="775" t="s">
        <v>177</v>
      </c>
      <c r="E18728" s="775">
        <v>1.06288</v>
      </c>
      <c r="F18728" s="775" t="s">
        <v>1127</v>
      </c>
      <c r="G18728" s="775" t="s">
        <v>4235</v>
      </c>
      <c r="H18728" s="775" t="s">
        <v>4235</v>
      </c>
      <c r="I18728" s="775" t="s">
        <v>5975</v>
      </c>
    </row>
    <row r="18729" spans="1:9">
      <c r="A18729" s="775" t="str">
        <f>Table_wabobpsvr_AzureCalc_AzureCalcRateCard[[#This Row],[ServiceName]]&amp;Table_wabobpsvr_AzureCalc_AzureCalcRateCard[[#This Row],[Price_Level]]&amp;Table_wabobpsvr_AzureCalc_AzureCalcRateCard[[#This Row],[Region]]</f>
        <v>Standard_D4 Cloud ServicesD12</v>
      </c>
      <c r="B18729" s="775">
        <v>12</v>
      </c>
      <c r="C18729" s="775" t="s">
        <v>680</v>
      </c>
      <c r="D18729" s="775" t="s">
        <v>176</v>
      </c>
      <c r="E18729" s="775">
        <v>1.0278400000000001</v>
      </c>
      <c r="F18729" s="775" t="s">
        <v>1127</v>
      </c>
      <c r="G18729" s="775" t="s">
        <v>4235</v>
      </c>
      <c r="H18729" s="775" t="s">
        <v>4235</v>
      </c>
      <c r="I18729" s="775" t="s">
        <v>5975</v>
      </c>
    </row>
    <row r="18730" spans="1:9">
      <c r="A18730" s="775" t="str">
        <f>Table_wabobpsvr_AzureCalc_AzureCalcRateCard[[#This Row],[ServiceName]]&amp;Table_wabobpsvr_AzureCalc_AzureCalcRateCard[[#This Row],[Price_Level]]&amp;Table_wabobpsvr_AzureCalc_AzureCalcRateCard[[#This Row],[Region]]</f>
        <v>Standard_D4 Cloud ServicesMOSP3</v>
      </c>
      <c r="B18730" s="775">
        <v>3</v>
      </c>
      <c r="C18730" s="775" t="s">
        <v>680</v>
      </c>
      <c r="D18730" s="775" t="s">
        <v>606</v>
      </c>
      <c r="E18730" s="775">
        <v>1.1200000000000001</v>
      </c>
      <c r="F18730" s="775" t="s">
        <v>1127</v>
      </c>
      <c r="G18730" s="775" t="s">
        <v>4235</v>
      </c>
      <c r="H18730" s="775" t="s">
        <v>4235</v>
      </c>
      <c r="I18730" s="775" t="s">
        <v>5976</v>
      </c>
    </row>
    <row r="18731" spans="1:9">
      <c r="A18731" s="775" t="str">
        <f>Table_wabobpsvr_AzureCalc_AzureCalcRateCard[[#This Row],[ServiceName]]&amp;Table_wabobpsvr_AzureCalc_AzureCalcRateCard[[#This Row],[Price_Level]]&amp;Table_wabobpsvr_AzureCalc_AzureCalcRateCard[[#This Row],[Region]]</f>
        <v>Standard_D4 Cloud ServicesA3</v>
      </c>
      <c r="B18731" s="775">
        <v>3</v>
      </c>
      <c r="C18731" s="775" t="s">
        <v>680</v>
      </c>
      <c r="D18731" s="775" t="s">
        <v>174</v>
      </c>
      <c r="E18731" s="775">
        <v>1.0864</v>
      </c>
      <c r="F18731" s="775" t="s">
        <v>1127</v>
      </c>
      <c r="G18731" s="775" t="s">
        <v>4235</v>
      </c>
      <c r="H18731" s="775" t="s">
        <v>4235</v>
      </c>
      <c r="I18731" s="775" t="s">
        <v>5976</v>
      </c>
    </row>
    <row r="18732" spans="1:9">
      <c r="A18732" s="775" t="str">
        <f>Table_wabobpsvr_AzureCalc_AzureCalcRateCard[[#This Row],[ServiceName]]&amp;Table_wabobpsvr_AzureCalc_AzureCalcRateCard[[#This Row],[Price_Level]]&amp;Table_wabobpsvr_AzureCalc_AzureCalcRateCard[[#This Row],[Region]]</f>
        <v>Standard_D4 Cloud ServicesB3</v>
      </c>
      <c r="B18732" s="775">
        <v>3</v>
      </c>
      <c r="C18732" s="775" t="s">
        <v>680</v>
      </c>
      <c r="D18732" s="775" t="s">
        <v>175</v>
      </c>
      <c r="E18732" s="775">
        <v>1.0528</v>
      </c>
      <c r="F18732" s="775" t="s">
        <v>1127</v>
      </c>
      <c r="G18732" s="775" t="s">
        <v>4235</v>
      </c>
      <c r="H18732" s="775" t="s">
        <v>4235</v>
      </c>
      <c r="I18732" s="775" t="s">
        <v>5976</v>
      </c>
    </row>
    <row r="18733" spans="1:9">
      <c r="A18733" s="775" t="str">
        <f>Table_wabobpsvr_AzureCalc_AzureCalcRateCard[[#This Row],[ServiceName]]&amp;Table_wabobpsvr_AzureCalc_AzureCalcRateCard[[#This Row],[Price_Level]]&amp;Table_wabobpsvr_AzureCalc_AzureCalcRateCard[[#This Row],[Region]]</f>
        <v>Standard_D4 Cloud ServicesC3</v>
      </c>
      <c r="B18733" s="775">
        <v>3</v>
      </c>
      <c r="C18733" s="775" t="s">
        <v>680</v>
      </c>
      <c r="D18733" s="775" t="s">
        <v>177</v>
      </c>
      <c r="E18733" s="775">
        <v>1.0192000000000001</v>
      </c>
      <c r="F18733" s="775" t="s">
        <v>1127</v>
      </c>
      <c r="G18733" s="775" t="s">
        <v>4235</v>
      </c>
      <c r="H18733" s="775" t="s">
        <v>4235</v>
      </c>
      <c r="I18733" s="775" t="s">
        <v>5976</v>
      </c>
    </row>
    <row r="18734" spans="1:9">
      <c r="A18734" s="775" t="str">
        <f>Table_wabobpsvr_AzureCalc_AzureCalcRateCard[[#This Row],[ServiceName]]&amp;Table_wabobpsvr_AzureCalc_AzureCalcRateCard[[#This Row],[Price_Level]]&amp;Table_wabobpsvr_AzureCalc_AzureCalcRateCard[[#This Row],[Region]]</f>
        <v>Standard_D4 Cloud ServicesD3</v>
      </c>
      <c r="B18734" s="775">
        <v>3</v>
      </c>
      <c r="C18734" s="775" t="s">
        <v>680</v>
      </c>
      <c r="D18734" s="775" t="s">
        <v>176</v>
      </c>
      <c r="E18734" s="775">
        <v>0.98560000000000003</v>
      </c>
      <c r="F18734" s="775" t="s">
        <v>1127</v>
      </c>
      <c r="G18734" s="775" t="s">
        <v>4235</v>
      </c>
      <c r="H18734" s="775" t="s">
        <v>4235</v>
      </c>
      <c r="I18734" s="775" t="s">
        <v>5976</v>
      </c>
    </row>
    <row r="18735" spans="1:9">
      <c r="A18735" s="775" t="str">
        <f>Table_wabobpsvr_AzureCalc_AzureCalcRateCard[[#This Row],[ServiceName]]&amp;Table_wabobpsvr_AzureCalc_AzureCalcRateCard[[#This Row],[Price_Level]]&amp;Table_wabobpsvr_AzureCalc_AzureCalcRateCard[[#This Row],[Region]]</f>
        <v>Standard_D4 Cloud ServicesMOSP6</v>
      </c>
      <c r="B18735" s="775">
        <v>6</v>
      </c>
      <c r="C18735" s="775" t="s">
        <v>680</v>
      </c>
      <c r="D18735" s="775" t="s">
        <v>606</v>
      </c>
      <c r="E18735" s="775">
        <v>1.1200000000000001</v>
      </c>
      <c r="F18735" s="775" t="s">
        <v>1127</v>
      </c>
      <c r="G18735" s="775" t="s">
        <v>4235</v>
      </c>
      <c r="H18735" s="775" t="s">
        <v>4235</v>
      </c>
      <c r="I18735" s="775" t="s">
        <v>5977</v>
      </c>
    </row>
    <row r="18736" spans="1:9">
      <c r="A18736" s="775" t="str">
        <f>Table_wabobpsvr_AzureCalc_AzureCalcRateCard[[#This Row],[ServiceName]]&amp;Table_wabobpsvr_AzureCalc_AzureCalcRateCard[[#This Row],[Price_Level]]&amp;Table_wabobpsvr_AzureCalc_AzureCalcRateCard[[#This Row],[Region]]</f>
        <v>Standard_D4 Cloud ServicesA6</v>
      </c>
      <c r="B18736" s="775">
        <v>6</v>
      </c>
      <c r="C18736" s="775" t="s">
        <v>680</v>
      </c>
      <c r="D18736" s="775" t="s">
        <v>174</v>
      </c>
      <c r="E18736" s="775">
        <v>1.0864</v>
      </c>
      <c r="F18736" s="775" t="s">
        <v>1127</v>
      </c>
      <c r="G18736" s="775" t="s">
        <v>4235</v>
      </c>
      <c r="H18736" s="775" t="s">
        <v>4235</v>
      </c>
      <c r="I18736" s="775" t="s">
        <v>5977</v>
      </c>
    </row>
    <row r="18737" spans="1:9">
      <c r="A18737" s="775" t="str">
        <f>Table_wabobpsvr_AzureCalc_AzureCalcRateCard[[#This Row],[ServiceName]]&amp;Table_wabobpsvr_AzureCalc_AzureCalcRateCard[[#This Row],[Price_Level]]&amp;Table_wabobpsvr_AzureCalc_AzureCalcRateCard[[#This Row],[Region]]</f>
        <v>Standard_D4 Cloud ServicesB6</v>
      </c>
      <c r="B18737" s="775">
        <v>6</v>
      </c>
      <c r="C18737" s="775" t="s">
        <v>680</v>
      </c>
      <c r="D18737" s="775" t="s">
        <v>175</v>
      </c>
      <c r="E18737" s="775">
        <v>1.0528</v>
      </c>
      <c r="F18737" s="775" t="s">
        <v>1127</v>
      </c>
      <c r="G18737" s="775" t="s">
        <v>4235</v>
      </c>
      <c r="H18737" s="775" t="s">
        <v>4235</v>
      </c>
      <c r="I18737" s="775" t="s">
        <v>5977</v>
      </c>
    </row>
    <row r="18738" spans="1:9">
      <c r="A18738" s="775" t="str">
        <f>Table_wabobpsvr_AzureCalc_AzureCalcRateCard[[#This Row],[ServiceName]]&amp;Table_wabobpsvr_AzureCalc_AzureCalcRateCard[[#This Row],[Price_Level]]&amp;Table_wabobpsvr_AzureCalc_AzureCalcRateCard[[#This Row],[Region]]</f>
        <v>Standard_D4 Cloud ServicesC6</v>
      </c>
      <c r="B18738" s="775">
        <v>6</v>
      </c>
      <c r="C18738" s="775" t="s">
        <v>680</v>
      </c>
      <c r="D18738" s="775" t="s">
        <v>177</v>
      </c>
      <c r="E18738" s="775">
        <v>1.0192000000000001</v>
      </c>
      <c r="F18738" s="775" t="s">
        <v>1127</v>
      </c>
      <c r="G18738" s="775" t="s">
        <v>4235</v>
      </c>
      <c r="H18738" s="775" t="s">
        <v>4235</v>
      </c>
      <c r="I18738" s="775" t="s">
        <v>5977</v>
      </c>
    </row>
    <row r="18739" spans="1:9">
      <c r="A18739" s="775" t="str">
        <f>Table_wabobpsvr_AzureCalc_AzureCalcRateCard[[#This Row],[ServiceName]]&amp;Table_wabobpsvr_AzureCalc_AzureCalcRateCard[[#This Row],[Price_Level]]&amp;Table_wabobpsvr_AzureCalc_AzureCalcRateCard[[#This Row],[Region]]</f>
        <v>Standard_D4 Cloud ServicesD6</v>
      </c>
      <c r="B18739" s="775">
        <v>6</v>
      </c>
      <c r="C18739" s="775" t="s">
        <v>680</v>
      </c>
      <c r="D18739" s="775" t="s">
        <v>176</v>
      </c>
      <c r="E18739" s="775">
        <v>0.98560000000000003</v>
      </c>
      <c r="F18739" s="775" t="s">
        <v>1127</v>
      </c>
      <c r="G18739" s="775" t="s">
        <v>4235</v>
      </c>
      <c r="H18739" s="775" t="s">
        <v>4235</v>
      </c>
      <c r="I18739" s="775" t="s">
        <v>5977</v>
      </c>
    </row>
    <row r="18740" spans="1:9">
      <c r="A18740" s="775" t="str">
        <f>Table_wabobpsvr_AzureCalc_AzureCalcRateCard[[#This Row],[ServiceName]]&amp;Table_wabobpsvr_AzureCalc_AzureCalcRateCard[[#This Row],[Price_Level]]&amp;Table_wabobpsvr_AzureCalc_AzureCalcRateCard[[#This Row],[Region]]</f>
        <v>Standard_D4 Cloud ServicesMOSP2</v>
      </c>
      <c r="B18740" s="775">
        <v>2</v>
      </c>
      <c r="C18740" s="775" t="s">
        <v>680</v>
      </c>
      <c r="D18740" s="775" t="s">
        <v>606</v>
      </c>
      <c r="E18740" s="775">
        <v>1.04</v>
      </c>
      <c r="F18740" s="775" t="s">
        <v>1127</v>
      </c>
      <c r="G18740" s="775" t="s">
        <v>4235</v>
      </c>
      <c r="H18740" s="775" t="s">
        <v>4235</v>
      </c>
      <c r="I18740" s="775" t="s">
        <v>5978</v>
      </c>
    </row>
    <row r="18741" spans="1:9">
      <c r="A18741" s="775" t="str">
        <f>Table_wabobpsvr_AzureCalc_AzureCalcRateCard[[#This Row],[ServiceName]]&amp;Table_wabobpsvr_AzureCalc_AzureCalcRateCard[[#This Row],[Price_Level]]&amp;Table_wabobpsvr_AzureCalc_AzureCalcRateCard[[#This Row],[Region]]</f>
        <v>Standard_D4 Cloud ServicesA2</v>
      </c>
      <c r="B18741" s="775">
        <v>2</v>
      </c>
      <c r="C18741" s="775" t="s">
        <v>680</v>
      </c>
      <c r="D18741" s="775" t="s">
        <v>174</v>
      </c>
      <c r="E18741" s="775">
        <v>1.0087999999999999</v>
      </c>
      <c r="F18741" s="775" t="s">
        <v>1127</v>
      </c>
      <c r="G18741" s="775" t="s">
        <v>4235</v>
      </c>
      <c r="H18741" s="775" t="s">
        <v>4235</v>
      </c>
      <c r="I18741" s="775" t="s">
        <v>5978</v>
      </c>
    </row>
    <row r="18742" spans="1:9">
      <c r="A18742" s="775" t="str">
        <f>Table_wabobpsvr_AzureCalc_AzureCalcRateCard[[#This Row],[ServiceName]]&amp;Table_wabobpsvr_AzureCalc_AzureCalcRateCard[[#This Row],[Price_Level]]&amp;Table_wabobpsvr_AzureCalc_AzureCalcRateCard[[#This Row],[Region]]</f>
        <v>Standard_D4 Cloud ServicesB2</v>
      </c>
      <c r="B18742" s="775">
        <v>2</v>
      </c>
      <c r="C18742" s="775" t="s">
        <v>680</v>
      </c>
      <c r="D18742" s="775" t="s">
        <v>175</v>
      </c>
      <c r="E18742" s="775">
        <v>0.97760000000000002</v>
      </c>
      <c r="F18742" s="775" t="s">
        <v>1127</v>
      </c>
      <c r="G18742" s="775" t="s">
        <v>4235</v>
      </c>
      <c r="H18742" s="775" t="s">
        <v>4235</v>
      </c>
      <c r="I18742" s="775" t="s">
        <v>5978</v>
      </c>
    </row>
    <row r="18743" spans="1:9">
      <c r="A18743" s="775" t="str">
        <f>Table_wabobpsvr_AzureCalc_AzureCalcRateCard[[#This Row],[ServiceName]]&amp;Table_wabobpsvr_AzureCalc_AzureCalcRateCard[[#This Row],[Price_Level]]&amp;Table_wabobpsvr_AzureCalc_AzureCalcRateCard[[#This Row],[Region]]</f>
        <v>Standard_D4 Cloud ServicesC2</v>
      </c>
      <c r="B18743" s="775">
        <v>2</v>
      </c>
      <c r="C18743" s="775" t="s">
        <v>680</v>
      </c>
      <c r="D18743" s="775" t="s">
        <v>177</v>
      </c>
      <c r="E18743" s="775">
        <v>0.94640000000000002</v>
      </c>
      <c r="F18743" s="775" t="s">
        <v>1127</v>
      </c>
      <c r="G18743" s="775" t="s">
        <v>4235</v>
      </c>
      <c r="H18743" s="775" t="s">
        <v>4235</v>
      </c>
      <c r="I18743" s="775" t="s">
        <v>5978</v>
      </c>
    </row>
    <row r="18744" spans="1:9">
      <c r="A18744" s="775" t="str">
        <f>Table_wabobpsvr_AzureCalc_AzureCalcRateCard[[#This Row],[ServiceName]]&amp;Table_wabobpsvr_AzureCalc_AzureCalcRateCard[[#This Row],[Price_Level]]&amp;Table_wabobpsvr_AzureCalc_AzureCalcRateCard[[#This Row],[Region]]</f>
        <v>Standard_D4 Cloud ServicesD2</v>
      </c>
      <c r="B18744" s="775">
        <v>2</v>
      </c>
      <c r="C18744" s="775" t="s">
        <v>680</v>
      </c>
      <c r="D18744" s="775" t="s">
        <v>176</v>
      </c>
      <c r="E18744" s="775">
        <v>0.91520000000000001</v>
      </c>
      <c r="F18744" s="775" t="s">
        <v>1127</v>
      </c>
      <c r="G18744" s="775" t="s">
        <v>4235</v>
      </c>
      <c r="H18744" s="775" t="s">
        <v>4235</v>
      </c>
      <c r="I18744" s="775" t="s">
        <v>5978</v>
      </c>
    </row>
    <row r="18745" spans="1:9">
      <c r="A18745" s="775" t="str">
        <f>Table_wabobpsvr_AzureCalc_AzureCalcRateCard[[#This Row],[ServiceName]]&amp;Table_wabobpsvr_AzureCalc_AzureCalcRateCard[[#This Row],[Price_Level]]&amp;Table_wabobpsvr_AzureCalc_AzureCalcRateCard[[#This Row],[Region]]</f>
        <v>Standard_D4 Cloud ServicesMOSP5</v>
      </c>
      <c r="B18745" s="775">
        <v>5</v>
      </c>
      <c r="C18745" s="775" t="s">
        <v>680</v>
      </c>
      <c r="D18745" s="775" t="s">
        <v>606</v>
      </c>
      <c r="E18745" s="775">
        <v>1.1200000000000001</v>
      </c>
      <c r="F18745" s="775" t="s">
        <v>1127</v>
      </c>
      <c r="G18745" s="775" t="s">
        <v>4235</v>
      </c>
      <c r="H18745" s="775" t="s">
        <v>4235</v>
      </c>
      <c r="I18745" s="775" t="s">
        <v>5979</v>
      </c>
    </row>
    <row r="18746" spans="1:9">
      <c r="A18746" s="1039" t="str">
        <f>Table_wabobpsvr_AzureCalc_AzureCalcRateCard[[#This Row],[ServiceName]]&amp;Table_wabobpsvr_AzureCalc_AzureCalcRateCard[[#This Row],[Price_Level]]&amp;Table_wabobpsvr_AzureCalc_AzureCalcRateCard[[#This Row],[Region]]</f>
        <v>Standard_D4 Cloud ServicesA5</v>
      </c>
      <c r="B18746" s="1039">
        <v>5</v>
      </c>
      <c r="C18746" s="1039" t="s">
        <v>680</v>
      </c>
      <c r="D18746" s="1039" t="s">
        <v>174</v>
      </c>
      <c r="E18746" s="1039">
        <v>1.0864</v>
      </c>
      <c r="F18746" s="1039" t="s">
        <v>1127</v>
      </c>
      <c r="G18746" s="775" t="s">
        <v>4235</v>
      </c>
      <c r="H18746" s="775" t="s">
        <v>4235</v>
      </c>
      <c r="I18746" s="775" t="s">
        <v>5979</v>
      </c>
    </row>
    <row r="18747" spans="1:9">
      <c r="A18747" s="775" t="str">
        <f>Table_wabobpsvr_AzureCalc_AzureCalcRateCard[[#This Row],[ServiceName]]&amp;Table_wabobpsvr_AzureCalc_AzureCalcRateCard[[#This Row],[Price_Level]]&amp;Table_wabobpsvr_AzureCalc_AzureCalcRateCard[[#This Row],[Region]]</f>
        <v>Standard_D4 Cloud ServicesB5</v>
      </c>
      <c r="B18747" s="775">
        <v>5</v>
      </c>
      <c r="C18747" s="775" t="s">
        <v>680</v>
      </c>
      <c r="D18747" s="775" t="s">
        <v>175</v>
      </c>
      <c r="E18747" s="775">
        <v>1.0528</v>
      </c>
      <c r="F18747" s="775" t="s">
        <v>1127</v>
      </c>
      <c r="G18747" s="775" t="s">
        <v>4235</v>
      </c>
      <c r="H18747" s="775" t="s">
        <v>4235</v>
      </c>
      <c r="I18747" s="775" t="s">
        <v>5979</v>
      </c>
    </row>
    <row r="18748" spans="1:9">
      <c r="A18748" s="775" t="str">
        <f>Table_wabobpsvr_AzureCalc_AzureCalcRateCard[[#This Row],[ServiceName]]&amp;Table_wabobpsvr_AzureCalc_AzureCalcRateCard[[#This Row],[Price_Level]]&amp;Table_wabobpsvr_AzureCalc_AzureCalcRateCard[[#This Row],[Region]]</f>
        <v>Standard_D4 Cloud ServicesC5</v>
      </c>
      <c r="B18748" s="775">
        <v>5</v>
      </c>
      <c r="C18748" s="775" t="s">
        <v>680</v>
      </c>
      <c r="D18748" s="775" t="s">
        <v>177</v>
      </c>
      <c r="E18748" s="775">
        <v>1.0192000000000001</v>
      </c>
      <c r="F18748" s="775" t="s">
        <v>1127</v>
      </c>
      <c r="G18748" s="775" t="s">
        <v>4235</v>
      </c>
      <c r="H18748" s="775" t="s">
        <v>4235</v>
      </c>
      <c r="I18748" s="775" t="s">
        <v>5979</v>
      </c>
    </row>
    <row r="18749" spans="1:9">
      <c r="A18749" s="775" t="str">
        <f>Table_wabobpsvr_AzureCalc_AzureCalcRateCard[[#This Row],[ServiceName]]&amp;Table_wabobpsvr_AzureCalc_AzureCalcRateCard[[#This Row],[Price_Level]]&amp;Table_wabobpsvr_AzureCalc_AzureCalcRateCard[[#This Row],[Region]]</f>
        <v>Standard_D4 Cloud ServicesD5</v>
      </c>
      <c r="B18749" s="775">
        <v>5</v>
      </c>
      <c r="C18749" s="775" t="s">
        <v>680</v>
      </c>
      <c r="D18749" s="775" t="s">
        <v>176</v>
      </c>
      <c r="E18749" s="775">
        <v>0.98560000000000003</v>
      </c>
      <c r="F18749" s="775" t="s">
        <v>1127</v>
      </c>
      <c r="G18749" s="775" t="s">
        <v>4235</v>
      </c>
      <c r="H18749" s="775" t="s">
        <v>4235</v>
      </c>
      <c r="I18749" s="775" t="s">
        <v>5979</v>
      </c>
    </row>
    <row r="18750" spans="1:9">
      <c r="A18750" s="775" t="str">
        <f>Table_wabobpsvr_AzureCalc_AzureCalcRateCard[[#This Row],[ServiceName]]&amp;Table_wabobpsvr_AzureCalc_AzureCalcRateCard[[#This Row],[Price_Level]]&amp;Table_wabobpsvr_AzureCalc_AzureCalcRateCard[[#This Row],[Region]]</f>
        <v>Standard_D4 Cloud ServicesMOSP1</v>
      </c>
      <c r="B18750" s="775">
        <v>1</v>
      </c>
      <c r="C18750" s="775" t="s">
        <v>680</v>
      </c>
      <c r="D18750" s="775" t="s">
        <v>606</v>
      </c>
      <c r="E18750" s="775">
        <v>1.04</v>
      </c>
      <c r="F18750" s="775" t="s">
        <v>1127</v>
      </c>
      <c r="G18750" s="775" t="s">
        <v>4235</v>
      </c>
      <c r="H18750" s="775" t="s">
        <v>4235</v>
      </c>
      <c r="I18750" s="775" t="s">
        <v>5980</v>
      </c>
    </row>
    <row r="18751" spans="1:9">
      <c r="A18751" s="775" t="str">
        <f>Table_wabobpsvr_AzureCalc_AzureCalcRateCard[[#This Row],[ServiceName]]&amp;Table_wabobpsvr_AzureCalc_AzureCalcRateCard[[#This Row],[Price_Level]]&amp;Table_wabobpsvr_AzureCalc_AzureCalcRateCard[[#This Row],[Region]]</f>
        <v>Standard_D4 Cloud ServicesA1</v>
      </c>
      <c r="B18751" s="775">
        <v>1</v>
      </c>
      <c r="C18751" s="775" t="s">
        <v>680</v>
      </c>
      <c r="D18751" s="775" t="s">
        <v>174</v>
      </c>
      <c r="E18751" s="775">
        <v>1.0087999999999999</v>
      </c>
      <c r="F18751" s="775" t="s">
        <v>1127</v>
      </c>
      <c r="G18751" s="775" t="s">
        <v>4235</v>
      </c>
      <c r="H18751" s="775" t="s">
        <v>4235</v>
      </c>
      <c r="I18751" s="775" t="s">
        <v>5980</v>
      </c>
    </row>
    <row r="18752" spans="1:9">
      <c r="A18752" s="775" t="str">
        <f>Table_wabobpsvr_AzureCalc_AzureCalcRateCard[[#This Row],[ServiceName]]&amp;Table_wabobpsvr_AzureCalc_AzureCalcRateCard[[#This Row],[Price_Level]]&amp;Table_wabobpsvr_AzureCalc_AzureCalcRateCard[[#This Row],[Region]]</f>
        <v>Standard_D4 Cloud ServicesB1</v>
      </c>
      <c r="B18752" s="775">
        <v>1</v>
      </c>
      <c r="C18752" s="775" t="s">
        <v>680</v>
      </c>
      <c r="D18752" s="775" t="s">
        <v>175</v>
      </c>
      <c r="E18752" s="775">
        <v>0.97760000000000002</v>
      </c>
      <c r="F18752" s="775" t="s">
        <v>1127</v>
      </c>
      <c r="G18752" s="775" t="s">
        <v>4235</v>
      </c>
      <c r="H18752" s="775" t="s">
        <v>4235</v>
      </c>
      <c r="I18752" s="775" t="s">
        <v>5980</v>
      </c>
    </row>
    <row r="18753" spans="1:9">
      <c r="A18753" s="775" t="str">
        <f>Table_wabobpsvr_AzureCalc_AzureCalcRateCard[[#This Row],[ServiceName]]&amp;Table_wabobpsvr_AzureCalc_AzureCalcRateCard[[#This Row],[Price_Level]]&amp;Table_wabobpsvr_AzureCalc_AzureCalcRateCard[[#This Row],[Region]]</f>
        <v>Standard_D4 Cloud ServicesC1</v>
      </c>
      <c r="B18753" s="775">
        <v>1</v>
      </c>
      <c r="C18753" s="775" t="s">
        <v>680</v>
      </c>
      <c r="D18753" s="775" t="s">
        <v>177</v>
      </c>
      <c r="E18753" s="775">
        <v>0.94640000000000002</v>
      </c>
      <c r="F18753" s="775" t="s">
        <v>1127</v>
      </c>
      <c r="G18753" s="775" t="s">
        <v>4235</v>
      </c>
      <c r="H18753" s="775" t="s">
        <v>4235</v>
      </c>
      <c r="I18753" s="775" t="s">
        <v>5980</v>
      </c>
    </row>
    <row r="18754" spans="1:9">
      <c r="A18754" s="775" t="str">
        <f>Table_wabobpsvr_AzureCalc_AzureCalcRateCard[[#This Row],[ServiceName]]&amp;Table_wabobpsvr_AzureCalc_AzureCalcRateCard[[#This Row],[Price_Level]]&amp;Table_wabobpsvr_AzureCalc_AzureCalcRateCard[[#This Row],[Region]]</f>
        <v>Standard_D4 Cloud ServicesD1</v>
      </c>
      <c r="B18754" s="775">
        <v>1</v>
      </c>
      <c r="C18754" s="775" t="s">
        <v>680</v>
      </c>
      <c r="D18754" s="775" t="s">
        <v>176</v>
      </c>
      <c r="E18754" s="775">
        <v>0.91520000000000001</v>
      </c>
      <c r="F18754" s="775" t="s">
        <v>1127</v>
      </c>
      <c r="G18754" s="775" t="s">
        <v>4235</v>
      </c>
      <c r="H18754" s="775" t="s">
        <v>4235</v>
      </c>
      <c r="I18754" s="775" t="s">
        <v>5980</v>
      </c>
    </row>
    <row r="18755" spans="1:9">
      <c r="A18755" s="775" t="str">
        <f>Table_wabobpsvr_AzureCalc_AzureCalcRateCard[[#This Row],[ServiceName]]&amp;Table_wabobpsvr_AzureCalc_AzureCalcRateCard[[#This Row],[Price_Level]]&amp;Table_wabobpsvr_AzureCalc_AzureCalcRateCard[[#This Row],[Region]]</f>
        <v>Standard_D4 Cloud ServicesMOSP4</v>
      </c>
      <c r="B18755" s="775">
        <v>4</v>
      </c>
      <c r="C18755" s="775" t="s">
        <v>680</v>
      </c>
      <c r="D18755" s="775" t="s">
        <v>606</v>
      </c>
      <c r="E18755" s="775">
        <v>1.1200000000000001</v>
      </c>
      <c r="F18755" s="775" t="s">
        <v>1127</v>
      </c>
      <c r="G18755" s="775" t="s">
        <v>4235</v>
      </c>
      <c r="H18755" s="775" t="s">
        <v>4235</v>
      </c>
      <c r="I18755" s="775" t="s">
        <v>5981</v>
      </c>
    </row>
    <row r="18756" spans="1:9">
      <c r="A18756" s="775" t="str">
        <f>Table_wabobpsvr_AzureCalc_AzureCalcRateCard[[#This Row],[ServiceName]]&amp;Table_wabobpsvr_AzureCalc_AzureCalcRateCard[[#This Row],[Price_Level]]&amp;Table_wabobpsvr_AzureCalc_AzureCalcRateCard[[#This Row],[Region]]</f>
        <v>Standard_D4 Cloud ServicesA4</v>
      </c>
      <c r="B18756" s="775">
        <v>4</v>
      </c>
      <c r="C18756" s="775" t="s">
        <v>680</v>
      </c>
      <c r="D18756" s="775" t="s">
        <v>174</v>
      </c>
      <c r="E18756" s="775">
        <v>1.0864</v>
      </c>
      <c r="F18756" s="775" t="s">
        <v>1127</v>
      </c>
      <c r="G18756" s="775" t="s">
        <v>4235</v>
      </c>
      <c r="H18756" s="775" t="s">
        <v>4235</v>
      </c>
      <c r="I18756" s="775" t="s">
        <v>5981</v>
      </c>
    </row>
    <row r="18757" spans="1:9">
      <c r="A18757" s="775" t="str">
        <f>Table_wabobpsvr_AzureCalc_AzureCalcRateCard[[#This Row],[ServiceName]]&amp;Table_wabobpsvr_AzureCalc_AzureCalcRateCard[[#This Row],[Price_Level]]&amp;Table_wabobpsvr_AzureCalc_AzureCalcRateCard[[#This Row],[Region]]</f>
        <v>Standard_D4 Cloud ServicesB4</v>
      </c>
      <c r="B18757" s="775">
        <v>4</v>
      </c>
      <c r="C18757" s="775" t="s">
        <v>680</v>
      </c>
      <c r="D18757" s="775" t="s">
        <v>175</v>
      </c>
      <c r="E18757" s="775">
        <v>1.0528</v>
      </c>
      <c r="F18757" s="775" t="s">
        <v>1127</v>
      </c>
      <c r="G18757" s="775" t="s">
        <v>4235</v>
      </c>
      <c r="H18757" s="775" t="s">
        <v>4235</v>
      </c>
      <c r="I18757" s="775" t="s">
        <v>5981</v>
      </c>
    </row>
    <row r="18758" spans="1:9">
      <c r="A18758" s="775" t="str">
        <f>Table_wabobpsvr_AzureCalc_AzureCalcRateCard[[#This Row],[ServiceName]]&amp;Table_wabobpsvr_AzureCalc_AzureCalcRateCard[[#This Row],[Price_Level]]&amp;Table_wabobpsvr_AzureCalc_AzureCalcRateCard[[#This Row],[Region]]</f>
        <v>Standard_D4 Cloud ServicesC4</v>
      </c>
      <c r="B18758" s="775">
        <v>4</v>
      </c>
      <c r="C18758" s="775" t="s">
        <v>680</v>
      </c>
      <c r="D18758" s="775" t="s">
        <v>177</v>
      </c>
      <c r="E18758" s="775">
        <v>1.0192000000000001</v>
      </c>
      <c r="F18758" s="775" t="s">
        <v>1127</v>
      </c>
      <c r="G18758" s="775" t="s">
        <v>4235</v>
      </c>
      <c r="H18758" s="775" t="s">
        <v>4235</v>
      </c>
      <c r="I18758" s="775" t="s">
        <v>5981</v>
      </c>
    </row>
    <row r="18759" spans="1:9">
      <c r="A18759" s="775" t="str">
        <f>Table_wabobpsvr_AzureCalc_AzureCalcRateCard[[#This Row],[ServiceName]]&amp;Table_wabobpsvr_AzureCalc_AzureCalcRateCard[[#This Row],[Price_Level]]&amp;Table_wabobpsvr_AzureCalc_AzureCalcRateCard[[#This Row],[Region]]</f>
        <v>Standard_D4 Cloud ServicesD4</v>
      </c>
      <c r="B18759" s="775">
        <v>4</v>
      </c>
      <c r="C18759" s="775" t="s">
        <v>680</v>
      </c>
      <c r="D18759" s="775" t="s">
        <v>176</v>
      </c>
      <c r="E18759" s="775">
        <v>0.98560000000000003</v>
      </c>
      <c r="F18759" s="775" t="s">
        <v>1127</v>
      </c>
      <c r="G18759" s="775" t="s">
        <v>4235</v>
      </c>
      <c r="H18759" s="775" t="s">
        <v>4235</v>
      </c>
      <c r="I18759" s="775" t="s">
        <v>5981</v>
      </c>
    </row>
    <row r="18760" spans="1:9">
      <c r="A18760" s="775" t="str">
        <f>Table_wabobpsvr_AzureCalc_AzureCalcRateCard[[#This Row],[ServiceName]]&amp;Table_wabobpsvr_AzureCalc_AzureCalcRateCard[[#This Row],[Price_Level]]&amp;Table_wabobpsvr_AzureCalc_AzureCalcRateCard[[#This Row],[Region]]</f>
        <v>Standard_D4 Cloud ServicesMOSP14</v>
      </c>
      <c r="B18760" s="775">
        <v>14</v>
      </c>
      <c r="C18760" s="775" t="s">
        <v>680</v>
      </c>
      <c r="D18760" s="775" t="s">
        <v>606</v>
      </c>
      <c r="E18760" s="775">
        <v>1.3</v>
      </c>
      <c r="F18760" s="775" t="s">
        <v>1127</v>
      </c>
      <c r="G18760" s="775" t="s">
        <v>4235</v>
      </c>
      <c r="H18760" s="775" t="s">
        <v>4235</v>
      </c>
      <c r="I18760" s="775" t="s">
        <v>5982</v>
      </c>
    </row>
    <row r="18761" spans="1:9">
      <c r="A18761" s="775" t="str">
        <f>Table_wabobpsvr_AzureCalc_AzureCalcRateCard[[#This Row],[ServiceName]]&amp;Table_wabobpsvr_AzureCalc_AzureCalcRateCard[[#This Row],[Price_Level]]&amp;Table_wabobpsvr_AzureCalc_AzureCalcRateCard[[#This Row],[Region]]</f>
        <v>Standard_D4 Cloud ServicesA14</v>
      </c>
      <c r="B18761" s="775">
        <v>14</v>
      </c>
      <c r="C18761" s="775" t="s">
        <v>680</v>
      </c>
      <c r="D18761" s="775" t="s">
        <v>174</v>
      </c>
      <c r="E18761" s="775">
        <v>1.2609999999999999</v>
      </c>
      <c r="F18761" s="775" t="s">
        <v>1127</v>
      </c>
      <c r="G18761" s="775" t="s">
        <v>4235</v>
      </c>
      <c r="H18761" s="775" t="s">
        <v>4235</v>
      </c>
      <c r="I18761" s="775" t="s">
        <v>5982</v>
      </c>
    </row>
    <row r="18762" spans="1:9">
      <c r="A18762" s="775" t="str">
        <f>Table_wabobpsvr_AzureCalc_AzureCalcRateCard[[#This Row],[ServiceName]]&amp;Table_wabobpsvr_AzureCalc_AzureCalcRateCard[[#This Row],[Price_Level]]&amp;Table_wabobpsvr_AzureCalc_AzureCalcRateCard[[#This Row],[Region]]</f>
        <v>Standard_D4 Cloud ServicesB14</v>
      </c>
      <c r="B18762" s="775">
        <v>14</v>
      </c>
      <c r="C18762" s="775" t="s">
        <v>680</v>
      </c>
      <c r="D18762" s="775" t="s">
        <v>175</v>
      </c>
      <c r="E18762" s="775">
        <v>1.222</v>
      </c>
      <c r="F18762" s="775" t="s">
        <v>1127</v>
      </c>
      <c r="G18762" s="775" t="s">
        <v>4235</v>
      </c>
      <c r="H18762" s="775" t="s">
        <v>4235</v>
      </c>
      <c r="I18762" s="775" t="s">
        <v>5982</v>
      </c>
    </row>
    <row r="18763" spans="1:9">
      <c r="A18763" s="775" t="str">
        <f>Table_wabobpsvr_AzureCalc_AzureCalcRateCard[[#This Row],[ServiceName]]&amp;Table_wabobpsvr_AzureCalc_AzureCalcRateCard[[#This Row],[Price_Level]]&amp;Table_wabobpsvr_AzureCalc_AzureCalcRateCard[[#This Row],[Region]]</f>
        <v>Standard_D4 Cloud ServicesC14</v>
      </c>
      <c r="B18763" s="775">
        <v>14</v>
      </c>
      <c r="C18763" s="775" t="s">
        <v>680</v>
      </c>
      <c r="D18763" s="775" t="s">
        <v>177</v>
      </c>
      <c r="E18763" s="775">
        <v>1.1830000000000001</v>
      </c>
      <c r="F18763" s="775" t="s">
        <v>1127</v>
      </c>
      <c r="G18763" s="775" t="s">
        <v>4235</v>
      </c>
      <c r="H18763" s="775" t="s">
        <v>4235</v>
      </c>
      <c r="I18763" s="775" t="s">
        <v>5982</v>
      </c>
    </row>
    <row r="18764" spans="1:9">
      <c r="A18764" s="775" t="str">
        <f>Table_wabobpsvr_AzureCalc_AzureCalcRateCard[[#This Row],[ServiceName]]&amp;Table_wabobpsvr_AzureCalc_AzureCalcRateCard[[#This Row],[Price_Level]]&amp;Table_wabobpsvr_AzureCalc_AzureCalcRateCard[[#This Row],[Region]]</f>
        <v>Standard_D4 Cloud ServicesD14</v>
      </c>
      <c r="B18764" s="775">
        <v>14</v>
      </c>
      <c r="C18764" s="775" t="s">
        <v>680</v>
      </c>
      <c r="D18764" s="775" t="s">
        <v>176</v>
      </c>
      <c r="E18764" s="775">
        <v>1.1439999999999999</v>
      </c>
      <c r="F18764" s="775" t="s">
        <v>1127</v>
      </c>
      <c r="G18764" s="775" t="s">
        <v>4235</v>
      </c>
      <c r="H18764" s="775" t="s">
        <v>4235</v>
      </c>
      <c r="I18764" s="775" t="s">
        <v>5982</v>
      </c>
    </row>
    <row r="18765" spans="1:9">
      <c r="A18765" s="775" t="str">
        <f>Table_wabobpsvr_AzureCalc_AzureCalcRateCard[[#This Row],[ServiceName]]&amp;Table_wabobpsvr_AzureCalc_AzureCalcRateCard[[#This Row],[Price_Level]]&amp;Table_wabobpsvr_AzureCalc_AzureCalcRateCard[[#This Row],[Region]]</f>
        <v>Standard_D4 Cloud ServicesMOSP</v>
      </c>
      <c r="B18765" s="775"/>
      <c r="C18765" s="775" t="s">
        <v>680</v>
      </c>
      <c r="D18765" s="775" t="s">
        <v>606</v>
      </c>
      <c r="E18765" s="775">
        <v>1.272</v>
      </c>
      <c r="F18765" s="775" t="s">
        <v>1127</v>
      </c>
      <c r="G18765" s="775" t="s">
        <v>4235</v>
      </c>
      <c r="H18765" s="775" t="s">
        <v>4235</v>
      </c>
      <c r="I18765" s="775" t="s">
        <v>5983</v>
      </c>
    </row>
    <row r="18766" spans="1:9">
      <c r="A18766" s="775" t="str">
        <f>Table_wabobpsvr_AzureCalc_AzureCalcRateCard[[#This Row],[ServiceName]]&amp;Table_wabobpsvr_AzureCalc_AzureCalcRateCard[[#This Row],[Price_Level]]&amp;Table_wabobpsvr_AzureCalc_AzureCalcRateCard[[#This Row],[Region]]</f>
        <v>Standard_D4 Cloud ServicesA</v>
      </c>
      <c r="B18766" s="775"/>
      <c r="C18766" s="775" t="s">
        <v>680</v>
      </c>
      <c r="D18766" s="775" t="s">
        <v>174</v>
      </c>
      <c r="E18766" s="775">
        <v>1.23384</v>
      </c>
      <c r="F18766" s="775" t="s">
        <v>1127</v>
      </c>
      <c r="G18766" s="775" t="s">
        <v>3561</v>
      </c>
      <c r="H18766" s="775" t="s">
        <v>3562</v>
      </c>
      <c r="I18766" s="775" t="s">
        <v>5983</v>
      </c>
    </row>
    <row r="18767" spans="1:9">
      <c r="A18767" s="775" t="str">
        <f>Table_wabobpsvr_AzureCalc_AzureCalcRateCard[[#This Row],[ServiceName]]&amp;Table_wabobpsvr_AzureCalc_AzureCalcRateCard[[#This Row],[Price_Level]]&amp;Table_wabobpsvr_AzureCalc_AzureCalcRateCard[[#This Row],[Region]]</f>
        <v>Standard_D4 Cloud ServicesB</v>
      </c>
      <c r="B18767" s="775"/>
      <c r="C18767" s="775" t="s">
        <v>680</v>
      </c>
      <c r="D18767" s="775" t="s">
        <v>175</v>
      </c>
      <c r="E18767" s="775">
        <v>1.1956800000000001</v>
      </c>
      <c r="F18767" s="775" t="s">
        <v>1127</v>
      </c>
      <c r="G18767" s="775" t="s">
        <v>3561</v>
      </c>
      <c r="H18767" s="775" t="s">
        <v>3562</v>
      </c>
      <c r="I18767" s="775" t="s">
        <v>5983</v>
      </c>
    </row>
    <row r="18768" spans="1:9">
      <c r="A18768" s="1039" t="str">
        <f>Table_wabobpsvr_AzureCalc_AzureCalcRateCard[[#This Row],[ServiceName]]&amp;Table_wabobpsvr_AzureCalc_AzureCalcRateCard[[#This Row],[Price_Level]]&amp;Table_wabobpsvr_AzureCalc_AzureCalcRateCard[[#This Row],[Region]]</f>
        <v>Standard_D4 Cloud ServicesC</v>
      </c>
      <c r="B18768" s="1039"/>
      <c r="C18768" s="1039" t="s">
        <v>680</v>
      </c>
      <c r="D18768" s="1039" t="s">
        <v>177</v>
      </c>
      <c r="E18768" s="1039">
        <v>1.1575200000000001</v>
      </c>
      <c r="F18768" s="1039" t="s">
        <v>1127</v>
      </c>
      <c r="G18768" s="775" t="s">
        <v>3561</v>
      </c>
      <c r="H18768" s="775" t="s">
        <v>3562</v>
      </c>
      <c r="I18768" s="775" t="s">
        <v>5983</v>
      </c>
    </row>
    <row r="18769" spans="1:9">
      <c r="A18769" s="1039" t="str">
        <f>Table_wabobpsvr_AzureCalc_AzureCalcRateCard[[#This Row],[ServiceName]]&amp;Table_wabobpsvr_AzureCalc_AzureCalcRateCard[[#This Row],[Price_Level]]&amp;Table_wabobpsvr_AzureCalc_AzureCalcRateCard[[#This Row],[Region]]</f>
        <v>Standard_D4 Cloud ServicesD</v>
      </c>
      <c r="B18769" s="1039"/>
      <c r="C18769" s="1039" t="s">
        <v>680</v>
      </c>
      <c r="D18769" s="1039" t="s">
        <v>176</v>
      </c>
      <c r="E18769" s="1039">
        <v>1.1193599999999999</v>
      </c>
      <c r="F18769" s="1039" t="s">
        <v>1127</v>
      </c>
      <c r="G18769" s="775" t="s">
        <v>3561</v>
      </c>
      <c r="H18769" s="775" t="s">
        <v>3562</v>
      </c>
      <c r="I18769" s="775" t="s">
        <v>5983</v>
      </c>
    </row>
    <row r="18770" spans="1:9">
      <c r="A18770" s="1039" t="str">
        <f>Table_wabobpsvr_AzureCalc_AzureCalcRateCard[[#This Row],[ServiceName]]&amp;Table_wabobpsvr_AzureCalc_AzureCalcRateCard[[#This Row],[Price_Level]]&amp;Table_wabobpsvr_AzureCalc_AzureCalcRateCard[[#This Row],[Region]]</f>
        <v>Standard_D4 VM (Non-Windows)MOSP10</v>
      </c>
      <c r="B18770" s="1039">
        <v>10</v>
      </c>
      <c r="C18770" s="1039" t="s">
        <v>680</v>
      </c>
      <c r="D18770" s="1039" t="s">
        <v>606</v>
      </c>
      <c r="E18770" s="1039">
        <v>0.90200000000000002</v>
      </c>
      <c r="F18770" s="1039" t="s">
        <v>1128</v>
      </c>
      <c r="G18770" s="775" t="s">
        <v>4235</v>
      </c>
      <c r="H18770" s="775" t="s">
        <v>4235</v>
      </c>
      <c r="I18770" s="775" t="s">
        <v>5984</v>
      </c>
    </row>
    <row r="18771" spans="1:9">
      <c r="A18771" s="1039" t="str">
        <f>Table_wabobpsvr_AzureCalc_AzureCalcRateCard[[#This Row],[ServiceName]]&amp;Table_wabobpsvr_AzureCalc_AzureCalcRateCard[[#This Row],[Price_Level]]&amp;Table_wabobpsvr_AzureCalc_AzureCalcRateCard[[#This Row],[Region]]</f>
        <v>Standard_D4 VM (Non-Windows)A10</v>
      </c>
      <c r="B18771" s="1039">
        <v>10</v>
      </c>
      <c r="C18771" s="1039" t="s">
        <v>680</v>
      </c>
      <c r="D18771" s="1039" t="s">
        <v>174</v>
      </c>
      <c r="E18771" s="1039">
        <v>0.87494000000000005</v>
      </c>
      <c r="F18771" s="1039" t="s">
        <v>1128</v>
      </c>
      <c r="G18771" s="775" t="s">
        <v>4235</v>
      </c>
      <c r="H18771" s="775" t="s">
        <v>4235</v>
      </c>
      <c r="I18771" s="775" t="s">
        <v>5984</v>
      </c>
    </row>
    <row r="18772" spans="1:9">
      <c r="A18772" s="775" t="str">
        <f>Table_wabobpsvr_AzureCalc_AzureCalcRateCard[[#This Row],[ServiceName]]&amp;Table_wabobpsvr_AzureCalc_AzureCalcRateCard[[#This Row],[Price_Level]]&amp;Table_wabobpsvr_AzureCalc_AzureCalcRateCard[[#This Row],[Region]]</f>
        <v>Standard_D4 VM (Non-Windows)B10</v>
      </c>
      <c r="B18772" s="775">
        <v>10</v>
      </c>
      <c r="C18772" s="775" t="s">
        <v>680</v>
      </c>
      <c r="D18772" s="775" t="s">
        <v>175</v>
      </c>
      <c r="E18772" s="775">
        <v>0.84787999999999997</v>
      </c>
      <c r="F18772" s="775" t="s">
        <v>1128</v>
      </c>
      <c r="G18772" s="775" t="s">
        <v>4235</v>
      </c>
      <c r="H18772" s="775" t="s">
        <v>4235</v>
      </c>
      <c r="I18772" s="775" t="s">
        <v>5984</v>
      </c>
    </row>
    <row r="18773" spans="1:9">
      <c r="A18773" s="775" t="str">
        <f>Table_wabobpsvr_AzureCalc_AzureCalcRateCard[[#This Row],[ServiceName]]&amp;Table_wabobpsvr_AzureCalc_AzureCalcRateCard[[#This Row],[Price_Level]]&amp;Table_wabobpsvr_AzureCalc_AzureCalcRateCard[[#This Row],[Region]]</f>
        <v>Standard_D4 VM (Non-Windows)C10</v>
      </c>
      <c r="B18773" s="775">
        <v>10</v>
      </c>
      <c r="C18773" s="775" t="s">
        <v>680</v>
      </c>
      <c r="D18773" s="775" t="s">
        <v>177</v>
      </c>
      <c r="E18773" s="775">
        <v>0.82081999999999999</v>
      </c>
      <c r="F18773" s="775" t="s">
        <v>1128</v>
      </c>
      <c r="G18773" s="775" t="s">
        <v>4235</v>
      </c>
      <c r="H18773" s="775" t="s">
        <v>4235</v>
      </c>
      <c r="I18773" s="775" t="s">
        <v>5984</v>
      </c>
    </row>
    <row r="18774" spans="1:9">
      <c r="A18774" s="775" t="str">
        <f>Table_wabobpsvr_AzureCalc_AzureCalcRateCard[[#This Row],[ServiceName]]&amp;Table_wabobpsvr_AzureCalc_AzureCalcRateCard[[#This Row],[Price_Level]]&amp;Table_wabobpsvr_AzureCalc_AzureCalcRateCard[[#This Row],[Region]]</f>
        <v>Standard_D4 VM (Non-Windows)D10</v>
      </c>
      <c r="B18774" s="775">
        <v>10</v>
      </c>
      <c r="C18774" s="775" t="s">
        <v>680</v>
      </c>
      <c r="D18774" s="775" t="s">
        <v>176</v>
      </c>
      <c r="E18774" s="775">
        <v>0.79376000000000002</v>
      </c>
      <c r="F18774" s="775" t="s">
        <v>1128</v>
      </c>
      <c r="G18774" s="775" t="s">
        <v>4235</v>
      </c>
      <c r="H18774" s="775" t="s">
        <v>4235</v>
      </c>
      <c r="I18774" s="775" t="s">
        <v>5984</v>
      </c>
    </row>
    <row r="18775" spans="1:9">
      <c r="A18775" s="775" t="str">
        <f>Table_wabobpsvr_AzureCalc_AzureCalcRateCard[[#This Row],[ServiceName]]&amp;Table_wabobpsvr_AzureCalc_AzureCalcRateCard[[#This Row],[Price_Level]]&amp;Table_wabobpsvr_AzureCalc_AzureCalcRateCard[[#This Row],[Region]]</f>
        <v>Standard_D4 VM (Non-Windows)MOSP9</v>
      </c>
      <c r="B18775" s="775">
        <v>9</v>
      </c>
      <c r="C18775" s="775" t="s">
        <v>680</v>
      </c>
      <c r="D18775" s="775" t="s">
        <v>606</v>
      </c>
      <c r="E18775" s="775">
        <v>0.78400000000000003</v>
      </c>
      <c r="F18775" s="775" t="s">
        <v>1128</v>
      </c>
      <c r="G18775" s="775" t="s">
        <v>4235</v>
      </c>
      <c r="H18775" s="775" t="s">
        <v>4235</v>
      </c>
      <c r="I18775" s="775" t="s">
        <v>5985</v>
      </c>
    </row>
    <row r="18776" spans="1:9">
      <c r="A18776" s="775" t="str">
        <f>Table_wabobpsvr_AzureCalc_AzureCalcRateCard[[#This Row],[ServiceName]]&amp;Table_wabobpsvr_AzureCalc_AzureCalcRateCard[[#This Row],[Price_Level]]&amp;Table_wabobpsvr_AzureCalc_AzureCalcRateCard[[#This Row],[Region]]</f>
        <v>Standard_D4 VM (Non-Windows)A9</v>
      </c>
      <c r="B18776" s="775">
        <v>9</v>
      </c>
      <c r="C18776" s="775" t="s">
        <v>680</v>
      </c>
      <c r="D18776" s="775" t="s">
        <v>174</v>
      </c>
      <c r="E18776" s="775">
        <v>0.76048000000000004</v>
      </c>
      <c r="F18776" s="775" t="s">
        <v>1128</v>
      </c>
      <c r="G18776" s="775" t="s">
        <v>4235</v>
      </c>
      <c r="H18776" s="775" t="s">
        <v>4235</v>
      </c>
      <c r="I18776" s="775" t="s">
        <v>5985</v>
      </c>
    </row>
    <row r="18777" spans="1:9">
      <c r="A18777" s="775" t="str">
        <f>Table_wabobpsvr_AzureCalc_AzureCalcRateCard[[#This Row],[ServiceName]]&amp;Table_wabobpsvr_AzureCalc_AzureCalcRateCard[[#This Row],[Price_Level]]&amp;Table_wabobpsvr_AzureCalc_AzureCalcRateCard[[#This Row],[Region]]</f>
        <v>Standard_D4 VM (Non-Windows)B9</v>
      </c>
      <c r="B18777" s="775">
        <v>9</v>
      </c>
      <c r="C18777" s="775" t="s">
        <v>680</v>
      </c>
      <c r="D18777" s="775" t="s">
        <v>175</v>
      </c>
      <c r="E18777" s="775">
        <v>0.73695999999999995</v>
      </c>
      <c r="F18777" s="775" t="s">
        <v>1128</v>
      </c>
      <c r="G18777" s="775" t="s">
        <v>4235</v>
      </c>
      <c r="H18777" s="775" t="s">
        <v>4235</v>
      </c>
      <c r="I18777" s="775" t="s">
        <v>5985</v>
      </c>
    </row>
    <row r="18778" spans="1:9">
      <c r="A18778" s="1039" t="str">
        <f>Table_wabobpsvr_AzureCalc_AzureCalcRateCard[[#This Row],[ServiceName]]&amp;Table_wabobpsvr_AzureCalc_AzureCalcRateCard[[#This Row],[Price_Level]]&amp;Table_wabobpsvr_AzureCalc_AzureCalcRateCard[[#This Row],[Region]]</f>
        <v>Standard_D4 VM (Non-Windows)C9</v>
      </c>
      <c r="B18778" s="1039">
        <v>9</v>
      </c>
      <c r="C18778" s="1039" t="s">
        <v>680</v>
      </c>
      <c r="D18778" s="1039" t="s">
        <v>177</v>
      </c>
      <c r="E18778" s="1039">
        <v>0.71343999999999996</v>
      </c>
      <c r="F18778" s="1039" t="s">
        <v>1128</v>
      </c>
      <c r="G18778" s="775" t="s">
        <v>4235</v>
      </c>
      <c r="H18778" s="775" t="s">
        <v>4235</v>
      </c>
      <c r="I18778" s="775" t="s">
        <v>5985</v>
      </c>
    </row>
    <row r="18779" spans="1:9">
      <c r="A18779" s="1039" t="str">
        <f>Table_wabobpsvr_AzureCalc_AzureCalcRateCard[[#This Row],[ServiceName]]&amp;Table_wabobpsvr_AzureCalc_AzureCalcRateCard[[#This Row],[Price_Level]]&amp;Table_wabobpsvr_AzureCalc_AzureCalcRateCard[[#This Row],[Region]]</f>
        <v>Standard_D4 VM (Non-Windows)D9</v>
      </c>
      <c r="B18779" s="1039">
        <v>9</v>
      </c>
      <c r="C18779" s="1039" t="s">
        <v>680</v>
      </c>
      <c r="D18779" s="1039" t="s">
        <v>176</v>
      </c>
      <c r="E18779" s="1039">
        <v>0.68991999999999998</v>
      </c>
      <c r="F18779" s="1039" t="s">
        <v>1128</v>
      </c>
      <c r="G18779" s="775" t="s">
        <v>4235</v>
      </c>
      <c r="H18779" s="775" t="s">
        <v>4235</v>
      </c>
      <c r="I18779" s="775" t="s">
        <v>5985</v>
      </c>
    </row>
    <row r="18780" spans="1:9">
      <c r="A18780" s="775" t="str">
        <f>Table_wabobpsvr_AzureCalc_AzureCalcRateCard[[#This Row],[ServiceName]]&amp;Table_wabobpsvr_AzureCalc_AzureCalcRateCard[[#This Row],[Price_Level]]&amp;Table_wabobpsvr_AzureCalc_AzureCalcRateCard[[#This Row],[Region]]</f>
        <v>Basic Elastic Database ExistenceA14</v>
      </c>
      <c r="B18780" s="775">
        <v>14</v>
      </c>
      <c r="C18780" s="775" t="s">
        <v>7258</v>
      </c>
      <c r="D18780" s="775" t="s">
        <v>174</v>
      </c>
      <c r="E18780" s="775">
        <v>0.01</v>
      </c>
      <c r="F18780" s="775" t="s">
        <v>7103</v>
      </c>
      <c r="G18780" s="775" t="s">
        <v>7227</v>
      </c>
      <c r="H18780" s="775" t="s">
        <v>7292</v>
      </c>
      <c r="I18780" s="775" t="s">
        <v>7113</v>
      </c>
    </row>
    <row r="18781" spans="1:9">
      <c r="A18781" s="775" t="str">
        <f>Table_wabobpsvr_AzureCalc_AzureCalcRateCard[[#This Row],[ServiceName]]&amp;Table_wabobpsvr_AzureCalc_AzureCalcRateCard[[#This Row],[Price_Level]]&amp;Table_wabobpsvr_AzureCalc_AzureCalcRateCard[[#This Row],[Region]]</f>
        <v>Premium Elastic DTU PackA14</v>
      </c>
      <c r="B18781" s="775">
        <v>14</v>
      </c>
      <c r="C18781" s="775" t="s">
        <v>7258</v>
      </c>
      <c r="D18781" s="775" t="s">
        <v>174</v>
      </c>
      <c r="E18781" s="775">
        <v>0.218</v>
      </c>
      <c r="F18781" s="775" t="s">
        <v>7204</v>
      </c>
      <c r="G18781" s="775" t="s">
        <v>7234</v>
      </c>
      <c r="H18781" s="775" t="s">
        <v>7293</v>
      </c>
      <c r="I18781" s="775" t="s">
        <v>7210</v>
      </c>
    </row>
    <row r="18782" spans="1:9">
      <c r="A18782" s="1039" t="str">
        <f>Table_wabobpsvr_AzureCalc_AzureCalcRateCard[[#This Row],[ServiceName]]&amp;Table_wabobpsvr_AzureCalc_AzureCalcRateCard[[#This Row],[Price_Level]]&amp;Table_wabobpsvr_AzureCalc_AzureCalcRateCard[[#This Row],[Region]]</f>
        <v>Premium Elastic Database ExistenceA14</v>
      </c>
      <c r="B18782" s="1039">
        <v>14</v>
      </c>
      <c r="C18782" s="1039" t="s">
        <v>7258</v>
      </c>
      <c r="D18782" s="1039" t="s">
        <v>174</v>
      </c>
      <c r="E18782" s="1039">
        <v>0.24399999999999999</v>
      </c>
      <c r="F18782" s="1039" t="s">
        <v>7212</v>
      </c>
      <c r="G18782" s="775" t="s">
        <v>7241</v>
      </c>
      <c r="H18782" s="775" t="s">
        <v>7294</v>
      </c>
      <c r="I18782" s="775" t="s">
        <v>7218</v>
      </c>
    </row>
    <row r="18783" spans="1:9">
      <c r="A18783" s="775" t="str">
        <f>Table_wabobpsvr_AzureCalc_AzureCalcRateCard[[#This Row],[ServiceName]]&amp;Table_wabobpsvr_AzureCalc_AzureCalcRateCard[[#This Row],[Price_Level]]&amp;Table_wabobpsvr_AzureCalc_AzureCalcRateCard[[#This Row],[Region]]</f>
        <v>Standard Elastic DTU PackA</v>
      </c>
      <c r="B18783" s="775"/>
      <c r="C18783" s="775" t="s">
        <v>7258</v>
      </c>
      <c r="D18783" s="775" t="s">
        <v>174</v>
      </c>
      <c r="E18783" s="775">
        <v>7.0000000000000007E-2</v>
      </c>
      <c r="F18783" s="775" t="s">
        <v>4472</v>
      </c>
      <c r="G18783" s="775" t="s">
        <v>4478</v>
      </c>
      <c r="H18783" s="775" t="s">
        <v>7295</v>
      </c>
      <c r="I18783" s="775" t="s">
        <v>4628</v>
      </c>
    </row>
    <row r="18784" spans="1:9">
      <c r="A18784" s="775" t="str">
        <f>Table_wabobpsvr_AzureCalc_AzureCalcRateCard[[#This Row],[ServiceName]]&amp;Table_wabobpsvr_AzureCalc_AzureCalcRateCard[[#This Row],[Price_Level]]&amp;Table_wabobpsvr_AzureCalc_AzureCalcRateCard[[#This Row],[Region]]</f>
        <v>Standard Elastic Database ExistenceA</v>
      </c>
      <c r="B18784" s="775"/>
      <c r="C18784" s="775" t="s">
        <v>7258</v>
      </c>
      <c r="D18784" s="775" t="s">
        <v>174</v>
      </c>
      <c r="E18784" s="775">
        <v>3.9E-2</v>
      </c>
      <c r="F18784" s="775" t="s">
        <v>4511</v>
      </c>
      <c r="G18784" s="775" t="s">
        <v>4536</v>
      </c>
      <c r="H18784" s="775" t="s">
        <v>7296</v>
      </c>
      <c r="I18784" s="775" t="s">
        <v>4674</v>
      </c>
    </row>
    <row r="18785" spans="1:9">
      <c r="A18785" s="775" t="str">
        <f>Table_wabobpsvr_AzureCalc_AzureCalcRateCard[[#This Row],[ServiceName]]&amp;Table_wabobpsvr_AzureCalc_AzureCalcRateCard[[#This Row],[Price_Level]]&amp;Table_wabobpsvr_AzureCalc_AzureCalcRateCard[[#This Row],[Region]]</f>
        <v>Standard_G5 VM (Windows)A2</v>
      </c>
      <c r="B18785" s="775">
        <v>2</v>
      </c>
      <c r="C18785" s="775" t="s">
        <v>87</v>
      </c>
      <c r="D18785" s="775" t="s">
        <v>174</v>
      </c>
      <c r="E18785" s="775">
        <v>8.52</v>
      </c>
      <c r="F18785" s="775" t="s">
        <v>3075</v>
      </c>
      <c r="G18785" s="775" t="s">
        <v>3563</v>
      </c>
      <c r="H18785" s="775" t="s">
        <v>3564</v>
      </c>
      <c r="I18785" s="775" t="s">
        <v>5511</v>
      </c>
    </row>
    <row r="18786" spans="1:9">
      <c r="A18786" s="775" t="str">
        <f>Table_wabobpsvr_AzureCalc_AzureCalcRateCard[[#This Row],[ServiceName]]&amp;Table_wabobpsvr_AzureCalc_AzureCalcRateCard[[#This Row],[Price_Level]]&amp;Table_wabobpsvr_AzureCalc_AzureCalcRateCard[[#This Row],[Region]]</f>
        <v>Standard S1 Secondary Database Days  MOSP16</v>
      </c>
      <c r="B18786" s="775">
        <v>16</v>
      </c>
      <c r="C18786" s="775" t="s">
        <v>1071</v>
      </c>
      <c r="D18786" s="775" t="s">
        <v>606</v>
      </c>
      <c r="E18786" s="775">
        <v>0.8</v>
      </c>
      <c r="F18786" s="775" t="s">
        <v>1376</v>
      </c>
      <c r="G18786" s="775" t="s">
        <v>4235</v>
      </c>
      <c r="H18786" s="775" t="s">
        <v>4235</v>
      </c>
      <c r="I18786" s="775" t="s">
        <v>4235</v>
      </c>
    </row>
    <row r="18787" spans="1:9">
      <c r="A18787" s="775" t="str">
        <f>Table_wabobpsvr_AzureCalc_AzureCalcRateCard[[#This Row],[ServiceName]]&amp;Table_wabobpsvr_AzureCalc_AzureCalcRateCard[[#This Row],[Price_Level]]&amp;Table_wabobpsvr_AzureCalc_AzureCalcRateCard[[#This Row],[Region]]</f>
        <v>A1 HDInsightMOSP12</v>
      </c>
      <c r="B18787" s="775">
        <v>12</v>
      </c>
      <c r="C18787" s="775" t="s">
        <v>87</v>
      </c>
      <c r="D18787" s="775" t="s">
        <v>606</v>
      </c>
      <c r="E18787" s="775">
        <v>8.5000000000000006E-2</v>
      </c>
      <c r="F18787" s="775" t="s">
        <v>3375</v>
      </c>
      <c r="G18787" s="775" t="s">
        <v>4235</v>
      </c>
      <c r="H18787" s="775" t="s">
        <v>4235</v>
      </c>
      <c r="I18787" s="775" t="s">
        <v>5779</v>
      </c>
    </row>
    <row r="18788" spans="1:9">
      <c r="A18788" s="775" t="str">
        <f>Table_wabobpsvr_AzureCalc_AzureCalcRateCard[[#This Row],[ServiceName]]&amp;Table_wabobpsvr_AzureCalc_AzureCalcRateCard[[#This Row],[Price_Level]]&amp;Table_wabobpsvr_AzureCalc_AzureCalcRateCard[[#This Row],[Region]]</f>
        <v>Standard_D4 VM (Non-Windows)MOSP13</v>
      </c>
      <c r="B18788" s="775">
        <v>13</v>
      </c>
      <c r="C18788" s="775" t="s">
        <v>680</v>
      </c>
      <c r="D18788" s="775" t="s">
        <v>606</v>
      </c>
      <c r="E18788" s="775">
        <v>0.76</v>
      </c>
      <c r="F18788" s="775" t="s">
        <v>1128</v>
      </c>
      <c r="G18788" s="775" t="s">
        <v>4235</v>
      </c>
      <c r="H18788" s="775" t="s">
        <v>4235</v>
      </c>
      <c r="I18788" s="775" t="s">
        <v>5986</v>
      </c>
    </row>
    <row r="18789" spans="1:9">
      <c r="A18789" s="775" t="str">
        <f>Table_wabobpsvr_AzureCalc_AzureCalcRateCard[[#This Row],[ServiceName]]&amp;Table_wabobpsvr_AzureCalc_AzureCalcRateCard[[#This Row],[Price_Level]]&amp;Table_wabobpsvr_AzureCalc_AzureCalcRateCard[[#This Row],[Region]]</f>
        <v>Standard_D4 VM (Non-Windows)A13</v>
      </c>
      <c r="B18789" s="775">
        <v>13</v>
      </c>
      <c r="C18789" s="775" t="s">
        <v>680</v>
      </c>
      <c r="D18789" s="775" t="s">
        <v>174</v>
      </c>
      <c r="E18789" s="775">
        <v>0.73719999999999997</v>
      </c>
      <c r="F18789" s="775" t="s">
        <v>1128</v>
      </c>
      <c r="G18789" s="775" t="s">
        <v>4235</v>
      </c>
      <c r="H18789" s="775" t="s">
        <v>4235</v>
      </c>
      <c r="I18789" s="775" t="s">
        <v>5986</v>
      </c>
    </row>
    <row r="18790" spans="1:9">
      <c r="A18790" s="775" t="str">
        <f>Table_wabobpsvr_AzureCalc_AzureCalcRateCard[[#This Row],[ServiceName]]&amp;Table_wabobpsvr_AzureCalc_AzureCalcRateCard[[#This Row],[Price_Level]]&amp;Table_wabobpsvr_AzureCalc_AzureCalcRateCard[[#This Row],[Region]]</f>
        <v>Standard_D4 VM (Non-Windows)B13</v>
      </c>
      <c r="B18790" s="775">
        <v>13</v>
      </c>
      <c r="C18790" s="775" t="s">
        <v>680</v>
      </c>
      <c r="D18790" s="775" t="s">
        <v>175</v>
      </c>
      <c r="E18790" s="775">
        <v>0.71440000000000003</v>
      </c>
      <c r="F18790" s="775" t="s">
        <v>1128</v>
      </c>
      <c r="G18790" s="775" t="s">
        <v>4235</v>
      </c>
      <c r="H18790" s="775" t="s">
        <v>4235</v>
      </c>
      <c r="I18790" s="775" t="s">
        <v>5986</v>
      </c>
    </row>
    <row r="18791" spans="1:9">
      <c r="A18791" s="775" t="str">
        <f>Table_wabobpsvr_AzureCalc_AzureCalcRateCard[[#This Row],[ServiceName]]&amp;Table_wabobpsvr_AzureCalc_AzureCalcRateCard[[#This Row],[Price_Level]]&amp;Table_wabobpsvr_AzureCalc_AzureCalcRateCard[[#This Row],[Region]]</f>
        <v>Standard_D4 VM (Non-Windows)C13</v>
      </c>
      <c r="B18791" s="775">
        <v>13</v>
      </c>
      <c r="C18791" s="775" t="s">
        <v>680</v>
      </c>
      <c r="D18791" s="775" t="s">
        <v>177</v>
      </c>
      <c r="E18791" s="775">
        <v>0.69159999999999999</v>
      </c>
      <c r="F18791" s="775" t="s">
        <v>1128</v>
      </c>
      <c r="G18791" s="775" t="s">
        <v>4235</v>
      </c>
      <c r="H18791" s="775" t="s">
        <v>4235</v>
      </c>
      <c r="I18791" s="775" t="s">
        <v>5986</v>
      </c>
    </row>
    <row r="18792" spans="1:9">
      <c r="A18792" s="775" t="str">
        <f>Table_wabobpsvr_AzureCalc_AzureCalcRateCard[[#This Row],[ServiceName]]&amp;Table_wabobpsvr_AzureCalc_AzureCalcRateCard[[#This Row],[Price_Level]]&amp;Table_wabobpsvr_AzureCalc_AzureCalcRateCard[[#This Row],[Region]]</f>
        <v>Standard_D4 VM (Non-Windows)D13</v>
      </c>
      <c r="B18792" s="775">
        <v>13</v>
      </c>
      <c r="C18792" s="775" t="s">
        <v>680</v>
      </c>
      <c r="D18792" s="775" t="s">
        <v>176</v>
      </c>
      <c r="E18792" s="775">
        <v>0.66879999999999995</v>
      </c>
      <c r="F18792" s="775" t="s">
        <v>1128</v>
      </c>
      <c r="G18792" s="775" t="s">
        <v>4235</v>
      </c>
      <c r="H18792" s="775" t="s">
        <v>4235</v>
      </c>
      <c r="I18792" s="775" t="s">
        <v>5986</v>
      </c>
    </row>
    <row r="18793" spans="1:9">
      <c r="A18793" s="775" t="str">
        <f>Table_wabobpsvr_AzureCalc_AzureCalcRateCard[[#This Row],[ServiceName]]&amp;Table_wabobpsvr_AzureCalc_AzureCalcRateCard[[#This Row],[Price_Level]]&amp;Table_wabobpsvr_AzureCalc_AzureCalcRateCard[[#This Row],[Region]]</f>
        <v>Standard_D4 VM (Non-Windows)MOSP7</v>
      </c>
      <c r="B18793" s="775">
        <v>7</v>
      </c>
      <c r="C18793" s="775" t="s">
        <v>680</v>
      </c>
      <c r="D18793" s="775" t="s">
        <v>606</v>
      </c>
      <c r="E18793" s="775">
        <v>0.58399999999999996</v>
      </c>
      <c r="F18793" s="775" t="s">
        <v>1128</v>
      </c>
      <c r="G18793" s="775" t="s">
        <v>4235</v>
      </c>
      <c r="H18793" s="775" t="s">
        <v>4235</v>
      </c>
      <c r="I18793" s="775" t="s">
        <v>5987</v>
      </c>
    </row>
    <row r="18794" spans="1:9">
      <c r="A18794" s="775" t="str">
        <f>Table_wabobpsvr_AzureCalc_AzureCalcRateCard[[#This Row],[ServiceName]]&amp;Table_wabobpsvr_AzureCalc_AzureCalcRateCard[[#This Row],[Price_Level]]&amp;Table_wabobpsvr_AzureCalc_AzureCalcRateCard[[#This Row],[Region]]</f>
        <v>Standard_D4 VM (Non-Windows)A7</v>
      </c>
      <c r="B18794" s="775">
        <v>7</v>
      </c>
      <c r="C18794" s="775" t="s">
        <v>680</v>
      </c>
      <c r="D18794" s="775" t="s">
        <v>174</v>
      </c>
      <c r="E18794" s="775">
        <v>0.56647999999999998</v>
      </c>
      <c r="F18794" s="775" t="s">
        <v>1128</v>
      </c>
      <c r="G18794" s="775" t="s">
        <v>4235</v>
      </c>
      <c r="H18794" s="775" t="s">
        <v>4235</v>
      </c>
      <c r="I18794" s="775" t="s">
        <v>5987</v>
      </c>
    </row>
    <row r="18795" spans="1:9">
      <c r="A18795" s="1039" t="str">
        <f>Table_wabobpsvr_AzureCalc_AzureCalcRateCard[[#This Row],[ServiceName]]&amp;Table_wabobpsvr_AzureCalc_AzureCalcRateCard[[#This Row],[Price_Level]]&amp;Table_wabobpsvr_AzureCalc_AzureCalcRateCard[[#This Row],[Region]]</f>
        <v>Standard_D4 VM (Non-Windows)B7</v>
      </c>
      <c r="B18795" s="1039">
        <v>7</v>
      </c>
      <c r="C18795" s="1039" t="s">
        <v>680</v>
      </c>
      <c r="D18795" s="1039" t="s">
        <v>175</v>
      </c>
      <c r="E18795" s="1039">
        <v>0.54896</v>
      </c>
      <c r="F18795" s="1039" t="s">
        <v>1128</v>
      </c>
      <c r="G18795" s="775" t="s">
        <v>4235</v>
      </c>
      <c r="H18795" s="775" t="s">
        <v>4235</v>
      </c>
      <c r="I18795" s="775" t="s">
        <v>5987</v>
      </c>
    </row>
    <row r="18796" spans="1:9">
      <c r="A18796" s="1039" t="str">
        <f>Table_wabobpsvr_AzureCalc_AzureCalcRateCard[[#This Row],[ServiceName]]&amp;Table_wabobpsvr_AzureCalc_AzureCalcRateCard[[#This Row],[Price_Level]]&amp;Table_wabobpsvr_AzureCalc_AzureCalcRateCard[[#This Row],[Region]]</f>
        <v>Standard_D4 VM (Non-Windows)C7</v>
      </c>
      <c r="B18796" s="1039">
        <v>7</v>
      </c>
      <c r="C18796" s="1039" t="s">
        <v>680</v>
      </c>
      <c r="D18796" s="1039" t="s">
        <v>177</v>
      </c>
      <c r="E18796" s="1039">
        <v>0.53144000000000002</v>
      </c>
      <c r="F18796" s="1039" t="s">
        <v>1128</v>
      </c>
      <c r="G18796" s="775" t="s">
        <v>4235</v>
      </c>
      <c r="H18796" s="775" t="s">
        <v>4235</v>
      </c>
      <c r="I18796" s="775" t="s">
        <v>5987</v>
      </c>
    </row>
    <row r="18797" spans="1:9">
      <c r="A18797" s="1039" t="str">
        <f>Table_wabobpsvr_AzureCalc_AzureCalcRateCard[[#This Row],[ServiceName]]&amp;Table_wabobpsvr_AzureCalc_AzureCalcRateCard[[#This Row],[Price_Level]]&amp;Table_wabobpsvr_AzureCalc_AzureCalcRateCard[[#This Row],[Region]]</f>
        <v>Standard_D4 VM (Non-Windows)D7</v>
      </c>
      <c r="B18797" s="1039">
        <v>7</v>
      </c>
      <c r="C18797" s="1039" t="s">
        <v>680</v>
      </c>
      <c r="D18797" s="1039" t="s">
        <v>176</v>
      </c>
      <c r="E18797" s="1039">
        <v>0.51392000000000004</v>
      </c>
      <c r="F18797" s="1039" t="s">
        <v>1128</v>
      </c>
      <c r="G18797" s="775" t="s">
        <v>4235</v>
      </c>
      <c r="H18797" s="775" t="s">
        <v>4235</v>
      </c>
      <c r="I18797" s="775" t="s">
        <v>5987</v>
      </c>
    </row>
    <row r="18798" spans="1:9">
      <c r="A18798" s="1039" t="str">
        <f>Table_wabobpsvr_AzureCalc_AzureCalcRateCard[[#This Row],[ServiceName]]&amp;Table_wabobpsvr_AzureCalc_AzureCalcRateCard[[#This Row],[Price_Level]]&amp;Table_wabobpsvr_AzureCalc_AzureCalcRateCard[[#This Row],[Region]]</f>
        <v>Standard_D4 VM (Non-Windows)MOSP8</v>
      </c>
      <c r="B18798" s="1039">
        <v>8</v>
      </c>
      <c r="C18798" s="1039" t="s">
        <v>680</v>
      </c>
      <c r="D18798" s="1039" t="s">
        <v>606</v>
      </c>
      <c r="E18798" s="1039">
        <v>0.67200000000000004</v>
      </c>
      <c r="F18798" s="1039" t="s">
        <v>1128</v>
      </c>
      <c r="G18798" s="775" t="s">
        <v>4235</v>
      </c>
      <c r="H18798" s="775" t="s">
        <v>4235</v>
      </c>
      <c r="I18798" s="775" t="s">
        <v>5988</v>
      </c>
    </row>
    <row r="18799" spans="1:9">
      <c r="A18799" s="775" t="str">
        <f>Table_wabobpsvr_AzureCalc_AzureCalcRateCard[[#This Row],[ServiceName]]&amp;Table_wabobpsvr_AzureCalc_AzureCalcRateCard[[#This Row],[Price_Level]]&amp;Table_wabobpsvr_AzureCalc_AzureCalcRateCard[[#This Row],[Region]]</f>
        <v>Standard_D4 VM (Non-Windows)A8</v>
      </c>
      <c r="B18799" s="775">
        <v>8</v>
      </c>
      <c r="C18799" s="775" t="s">
        <v>680</v>
      </c>
      <c r="D18799" s="775" t="s">
        <v>174</v>
      </c>
      <c r="E18799" s="775">
        <v>0.65183999999999997</v>
      </c>
      <c r="F18799" s="775" t="s">
        <v>1128</v>
      </c>
      <c r="G18799" s="775" t="s">
        <v>4235</v>
      </c>
      <c r="H18799" s="775" t="s">
        <v>4235</v>
      </c>
      <c r="I18799" s="775" t="s">
        <v>5988</v>
      </c>
    </row>
    <row r="18800" spans="1:9">
      <c r="A18800" s="775" t="str">
        <f>Table_wabobpsvr_AzureCalc_AzureCalcRateCard[[#This Row],[ServiceName]]&amp;Table_wabobpsvr_AzureCalc_AzureCalcRateCard[[#This Row],[Price_Level]]&amp;Table_wabobpsvr_AzureCalc_AzureCalcRateCard[[#This Row],[Region]]</f>
        <v>Standard_D4 VM (Non-Windows)B8</v>
      </c>
      <c r="B18800" s="775">
        <v>8</v>
      </c>
      <c r="C18800" s="775" t="s">
        <v>680</v>
      </c>
      <c r="D18800" s="775" t="s">
        <v>175</v>
      </c>
      <c r="E18800" s="775">
        <v>0.63168000000000002</v>
      </c>
      <c r="F18800" s="775" t="s">
        <v>1128</v>
      </c>
      <c r="G18800" s="775" t="s">
        <v>4235</v>
      </c>
      <c r="H18800" s="775" t="s">
        <v>4235</v>
      </c>
      <c r="I18800" s="775" t="s">
        <v>5988</v>
      </c>
    </row>
    <row r="18801" spans="1:9">
      <c r="A18801" s="1039" t="str">
        <f>Table_wabobpsvr_AzureCalc_AzureCalcRateCard[[#This Row],[ServiceName]]&amp;Table_wabobpsvr_AzureCalc_AzureCalcRateCard[[#This Row],[Price_Level]]&amp;Table_wabobpsvr_AzureCalc_AzureCalcRateCard[[#This Row],[Region]]</f>
        <v>Standard_D4 VM (Non-Windows)C8</v>
      </c>
      <c r="B18801" s="1039">
        <v>8</v>
      </c>
      <c r="C18801" s="1039" t="s">
        <v>680</v>
      </c>
      <c r="D18801" s="1039" t="s">
        <v>177</v>
      </c>
      <c r="E18801" s="1039">
        <v>0.61151999999999995</v>
      </c>
      <c r="F18801" s="1039" t="s">
        <v>1128</v>
      </c>
      <c r="G18801" s="775" t="s">
        <v>4235</v>
      </c>
      <c r="H18801" s="775" t="s">
        <v>4235</v>
      </c>
      <c r="I18801" s="775" t="s">
        <v>5988</v>
      </c>
    </row>
    <row r="18802" spans="1:9">
      <c r="A18802" s="775" t="str">
        <f>Table_wabobpsvr_AzureCalc_AzureCalcRateCard[[#This Row],[ServiceName]]&amp;Table_wabobpsvr_AzureCalc_AzureCalcRateCard[[#This Row],[Price_Level]]&amp;Table_wabobpsvr_AzureCalc_AzureCalcRateCard[[#This Row],[Region]]</f>
        <v>Standard_D4 VM (Non-Windows)D8</v>
      </c>
      <c r="B18802" s="775">
        <v>8</v>
      </c>
      <c r="C18802" s="775" t="s">
        <v>680</v>
      </c>
      <c r="D18802" s="775" t="s">
        <v>176</v>
      </c>
      <c r="E18802" s="775">
        <v>0.59136</v>
      </c>
      <c r="F18802" s="775" t="s">
        <v>1128</v>
      </c>
      <c r="G18802" s="775" t="s">
        <v>4235</v>
      </c>
      <c r="H18802" s="775" t="s">
        <v>4235</v>
      </c>
      <c r="I18802" s="775" t="s">
        <v>5988</v>
      </c>
    </row>
    <row r="18803" spans="1:9">
      <c r="A18803" s="775" t="str">
        <f>Table_wabobpsvr_AzureCalc_AzureCalcRateCard[[#This Row],[ServiceName]]&amp;Table_wabobpsvr_AzureCalc_AzureCalcRateCard[[#This Row],[Price_Level]]&amp;Table_wabobpsvr_AzureCalc_AzureCalcRateCard[[#This Row],[Region]]</f>
        <v>Standard_D13 VM (Non-Windows)C8</v>
      </c>
      <c r="B18803" s="775">
        <v>8</v>
      </c>
      <c r="C18803" s="775" t="s">
        <v>680</v>
      </c>
      <c r="D18803" s="775" t="s">
        <v>177</v>
      </c>
      <c r="E18803" s="775">
        <v>0.81627000000000005</v>
      </c>
      <c r="F18803" s="775" t="s">
        <v>1116</v>
      </c>
      <c r="G18803" s="775" t="s">
        <v>4235</v>
      </c>
      <c r="H18803" s="775" t="s">
        <v>4235</v>
      </c>
      <c r="I18803" s="775" t="s">
        <v>5974</v>
      </c>
    </row>
    <row r="18804" spans="1:9">
      <c r="A18804" s="1039" t="str">
        <f>Table_wabobpsvr_AzureCalc_AzureCalcRateCard[[#This Row],[ServiceName]]&amp;Table_wabobpsvr_AzureCalc_AzureCalcRateCard[[#This Row],[Price_Level]]&amp;Table_wabobpsvr_AzureCalc_AzureCalcRateCard[[#This Row],[Region]]</f>
        <v>Standard_D13 VM (Non-Windows)D8</v>
      </c>
      <c r="B18804" s="1039">
        <v>8</v>
      </c>
      <c r="C18804" s="1039" t="s">
        <v>680</v>
      </c>
      <c r="D18804" s="1039" t="s">
        <v>176</v>
      </c>
      <c r="E18804" s="1039">
        <v>0.78935999999999995</v>
      </c>
      <c r="F18804" s="1039" t="s">
        <v>1116</v>
      </c>
      <c r="G18804" s="775" t="s">
        <v>4235</v>
      </c>
      <c r="H18804" s="775" t="s">
        <v>4235</v>
      </c>
      <c r="I18804" s="775" t="s">
        <v>5974</v>
      </c>
    </row>
    <row r="18805" spans="1:9">
      <c r="A18805" s="1039" t="str">
        <f>Table_wabobpsvr_AzureCalc_AzureCalcRateCard[[#This Row],[ServiceName]]&amp;Table_wabobpsvr_AzureCalc_AzureCalcRateCard[[#This Row],[Price_Level]]&amp;Table_wabobpsvr_AzureCalc_AzureCalcRateCard[[#This Row],[Region]]</f>
        <v>Standard_D13 VM (Non-Windows)MOSP11</v>
      </c>
      <c r="B18805" s="1039">
        <v>11</v>
      </c>
      <c r="C18805" s="1039" t="s">
        <v>680</v>
      </c>
      <c r="D18805" s="1039" t="s">
        <v>606</v>
      </c>
      <c r="E18805" s="1039">
        <v>0.96599999999999997</v>
      </c>
      <c r="F18805" s="1039" t="s">
        <v>1116</v>
      </c>
      <c r="G18805" s="775" t="s">
        <v>4235</v>
      </c>
      <c r="H18805" s="775" t="s">
        <v>4235</v>
      </c>
      <c r="I18805" s="775" t="s">
        <v>5989</v>
      </c>
    </row>
    <row r="18806" spans="1:9">
      <c r="A18806" s="1039" t="str">
        <f>Table_wabobpsvr_AzureCalc_AzureCalcRateCard[[#This Row],[ServiceName]]&amp;Table_wabobpsvr_AzureCalc_AzureCalcRateCard[[#This Row],[Price_Level]]&amp;Table_wabobpsvr_AzureCalc_AzureCalcRateCard[[#This Row],[Region]]</f>
        <v>Standard_D13 VM (Non-Windows)A11</v>
      </c>
      <c r="B18806" s="1039">
        <v>11</v>
      </c>
      <c r="C18806" s="1039" t="s">
        <v>680</v>
      </c>
      <c r="D18806" s="1039" t="s">
        <v>174</v>
      </c>
      <c r="E18806" s="1039">
        <v>0.93701999999999996</v>
      </c>
      <c r="F18806" s="1039" t="s">
        <v>1116</v>
      </c>
      <c r="G18806" s="775" t="s">
        <v>4235</v>
      </c>
      <c r="H18806" s="775" t="s">
        <v>4235</v>
      </c>
      <c r="I18806" s="775" t="s">
        <v>5989</v>
      </c>
    </row>
    <row r="18807" spans="1:9">
      <c r="A18807" s="775" t="str">
        <f>Table_wabobpsvr_AzureCalc_AzureCalcRateCard[[#This Row],[ServiceName]]&amp;Table_wabobpsvr_AzureCalc_AzureCalcRateCard[[#This Row],[Price_Level]]&amp;Table_wabobpsvr_AzureCalc_AzureCalcRateCard[[#This Row],[Region]]</f>
        <v>Standard_D13 VM (Non-Windows)B11</v>
      </c>
      <c r="B18807" s="775">
        <v>11</v>
      </c>
      <c r="C18807" s="775" t="s">
        <v>680</v>
      </c>
      <c r="D18807" s="775" t="s">
        <v>175</v>
      </c>
      <c r="E18807" s="775">
        <v>0.90803999999999996</v>
      </c>
      <c r="F18807" s="775" t="s">
        <v>1116</v>
      </c>
      <c r="G18807" s="775" t="s">
        <v>4235</v>
      </c>
      <c r="H18807" s="775" t="s">
        <v>4235</v>
      </c>
      <c r="I18807" s="775" t="s">
        <v>5989</v>
      </c>
    </row>
    <row r="18808" spans="1:9">
      <c r="A18808" s="775" t="str">
        <f>Table_wabobpsvr_AzureCalc_AzureCalcRateCard[[#This Row],[ServiceName]]&amp;Table_wabobpsvr_AzureCalc_AzureCalcRateCard[[#This Row],[Price_Level]]&amp;Table_wabobpsvr_AzureCalc_AzureCalcRateCard[[#This Row],[Region]]</f>
        <v>D14 HDInsightMOSP10</v>
      </c>
      <c r="B18808" s="775">
        <v>10</v>
      </c>
      <c r="C18808" s="775" t="s">
        <v>87</v>
      </c>
      <c r="D18808" s="775" t="s">
        <v>606</v>
      </c>
      <c r="E18808" s="775">
        <v>2.7679999999999998</v>
      </c>
      <c r="F18808" s="775" t="s">
        <v>4058</v>
      </c>
      <c r="G18808" s="775" t="s">
        <v>4235</v>
      </c>
      <c r="H18808" s="775" t="s">
        <v>4235</v>
      </c>
      <c r="I18808" s="775" t="s">
        <v>5990</v>
      </c>
    </row>
    <row r="18809" spans="1:9">
      <c r="A18809" s="775" t="str">
        <f>Table_wabobpsvr_AzureCalc_AzureCalcRateCard[[#This Row],[ServiceName]]&amp;Table_wabobpsvr_AzureCalc_AzureCalcRateCard[[#This Row],[Price_Level]]&amp;Table_wabobpsvr_AzureCalc_AzureCalcRateCard[[#This Row],[Region]]</f>
        <v>D14 HDInsightA10</v>
      </c>
      <c r="B18809" s="775">
        <v>10</v>
      </c>
      <c r="C18809" s="775" t="s">
        <v>87</v>
      </c>
      <c r="D18809" s="775" t="s">
        <v>174</v>
      </c>
      <c r="E18809" s="775">
        <v>2.6849599999999998</v>
      </c>
      <c r="F18809" s="775" t="s">
        <v>4058</v>
      </c>
      <c r="G18809" s="775" t="s">
        <v>4059</v>
      </c>
      <c r="H18809" s="775" t="s">
        <v>4060</v>
      </c>
      <c r="I18809" s="775" t="s">
        <v>5990</v>
      </c>
    </row>
    <row r="18810" spans="1:9">
      <c r="A18810" s="775" t="str">
        <f>Table_wabobpsvr_AzureCalc_AzureCalcRateCard[[#This Row],[ServiceName]]&amp;Table_wabobpsvr_AzureCalc_AzureCalcRateCard[[#This Row],[Price_Level]]&amp;Table_wabobpsvr_AzureCalc_AzureCalcRateCard[[#This Row],[Region]]</f>
        <v>D14 HDInsightB10</v>
      </c>
      <c r="B18810" s="775">
        <v>10</v>
      </c>
      <c r="C18810" s="775" t="s">
        <v>87</v>
      </c>
      <c r="D18810" s="775" t="s">
        <v>175</v>
      </c>
      <c r="E18810" s="775">
        <v>2.6019199999999998</v>
      </c>
      <c r="F18810" s="775" t="s">
        <v>4058</v>
      </c>
      <c r="G18810" s="775" t="s">
        <v>4059</v>
      </c>
      <c r="H18810" s="775" t="s">
        <v>4060</v>
      </c>
      <c r="I18810" s="775" t="s">
        <v>5990</v>
      </c>
    </row>
    <row r="18811" spans="1:9">
      <c r="A18811" s="775" t="str">
        <f>Table_wabobpsvr_AzureCalc_AzureCalcRateCard[[#This Row],[ServiceName]]&amp;Table_wabobpsvr_AzureCalc_AzureCalcRateCard[[#This Row],[Price_Level]]&amp;Table_wabobpsvr_AzureCalc_AzureCalcRateCard[[#This Row],[Region]]</f>
        <v>D14 HDInsightC10</v>
      </c>
      <c r="B18811" s="775">
        <v>10</v>
      </c>
      <c r="C18811" s="775" t="s">
        <v>87</v>
      </c>
      <c r="D18811" s="775" t="s">
        <v>177</v>
      </c>
      <c r="E18811" s="775">
        <v>2.5188799999999998</v>
      </c>
      <c r="F18811" s="775" t="s">
        <v>4058</v>
      </c>
      <c r="G18811" s="775" t="s">
        <v>4059</v>
      </c>
      <c r="H18811" s="775" t="s">
        <v>4060</v>
      </c>
      <c r="I18811" s="775" t="s">
        <v>5990</v>
      </c>
    </row>
    <row r="18812" spans="1:9">
      <c r="A18812" s="1039" t="str">
        <f>Table_wabobpsvr_AzureCalc_AzureCalcRateCard[[#This Row],[ServiceName]]&amp;Table_wabobpsvr_AzureCalc_AzureCalcRateCard[[#This Row],[Price_Level]]&amp;Table_wabobpsvr_AzureCalc_AzureCalcRateCard[[#This Row],[Region]]</f>
        <v>D14 HDInsightD10</v>
      </c>
      <c r="B18812" s="1039">
        <v>10</v>
      </c>
      <c r="C18812" s="1039" t="s">
        <v>87</v>
      </c>
      <c r="D18812" s="1039" t="s">
        <v>176</v>
      </c>
      <c r="E18812" s="1039">
        <v>2.4358399999999998</v>
      </c>
      <c r="F18812" s="1039" t="s">
        <v>4058</v>
      </c>
      <c r="G18812" s="775" t="s">
        <v>4059</v>
      </c>
      <c r="H18812" s="775" t="s">
        <v>4060</v>
      </c>
      <c r="I18812" s="775" t="s">
        <v>5990</v>
      </c>
    </row>
    <row r="18813" spans="1:9">
      <c r="A18813" s="1039" t="str">
        <f>Table_wabobpsvr_AzureCalc_AzureCalcRateCard[[#This Row],[ServiceName]]&amp;Table_wabobpsvr_AzureCalc_AzureCalcRateCard[[#This Row],[Price_Level]]&amp;Table_wabobpsvr_AzureCalc_AzureCalcRateCard[[#This Row],[Region]]</f>
        <v>D14 HDInsightMOSP9</v>
      </c>
      <c r="B18813" s="1039">
        <v>9</v>
      </c>
      <c r="C18813" s="1039" t="s">
        <v>87</v>
      </c>
      <c r="D18813" s="1039" t="s">
        <v>606</v>
      </c>
      <c r="E18813" s="1039">
        <v>2.407</v>
      </c>
      <c r="F18813" s="1039" t="s">
        <v>4058</v>
      </c>
      <c r="G18813" s="775" t="s">
        <v>4235</v>
      </c>
      <c r="H18813" s="775" t="s">
        <v>4235</v>
      </c>
      <c r="I18813" s="775" t="s">
        <v>5991</v>
      </c>
    </row>
    <row r="18814" spans="1:9">
      <c r="A18814" s="1039" t="str">
        <f>Table_wabobpsvr_AzureCalc_AzureCalcRateCard[[#This Row],[ServiceName]]&amp;Table_wabobpsvr_AzureCalc_AzureCalcRateCard[[#This Row],[Price_Level]]&amp;Table_wabobpsvr_AzureCalc_AzureCalcRateCard[[#This Row],[Region]]</f>
        <v>D14 HDInsightA9</v>
      </c>
      <c r="B18814" s="1039">
        <v>9</v>
      </c>
      <c r="C18814" s="1039" t="s">
        <v>87</v>
      </c>
      <c r="D18814" s="1039" t="s">
        <v>174</v>
      </c>
      <c r="E18814" s="1039">
        <v>2.3347899999999999</v>
      </c>
      <c r="F18814" s="1039" t="s">
        <v>4058</v>
      </c>
      <c r="G18814" s="775" t="s">
        <v>4061</v>
      </c>
      <c r="H18814" s="775" t="s">
        <v>4062</v>
      </c>
      <c r="I18814" s="775" t="s">
        <v>5991</v>
      </c>
    </row>
    <row r="18815" spans="1:9">
      <c r="A18815" s="1039" t="str">
        <f>Table_wabobpsvr_AzureCalc_AzureCalcRateCard[[#This Row],[ServiceName]]&amp;Table_wabobpsvr_AzureCalc_AzureCalcRateCard[[#This Row],[Price_Level]]&amp;Table_wabobpsvr_AzureCalc_AzureCalcRateCard[[#This Row],[Region]]</f>
        <v>D14 HDInsightB9</v>
      </c>
      <c r="B18815" s="1039">
        <v>9</v>
      </c>
      <c r="C18815" s="1039" t="s">
        <v>87</v>
      </c>
      <c r="D18815" s="1039" t="s">
        <v>175</v>
      </c>
      <c r="E18815" s="1039">
        <v>2.2625799999999998</v>
      </c>
      <c r="F18815" s="1039" t="s">
        <v>4058</v>
      </c>
      <c r="G18815" s="775" t="s">
        <v>4061</v>
      </c>
      <c r="H18815" s="775" t="s">
        <v>4062</v>
      </c>
      <c r="I18815" s="775" t="s">
        <v>5991</v>
      </c>
    </row>
    <row r="18816" spans="1:9">
      <c r="A18816" s="775" t="str">
        <f>Table_wabobpsvr_AzureCalc_AzureCalcRateCard[[#This Row],[ServiceName]]&amp;Table_wabobpsvr_AzureCalc_AzureCalcRateCard[[#This Row],[Price_Level]]&amp;Table_wabobpsvr_AzureCalc_AzureCalcRateCard[[#This Row],[Region]]</f>
        <v>D14 HDInsightC9</v>
      </c>
      <c r="B18816" s="775">
        <v>9</v>
      </c>
      <c r="C18816" s="775" t="s">
        <v>87</v>
      </c>
      <c r="D18816" s="775" t="s">
        <v>177</v>
      </c>
      <c r="E18816" s="775">
        <v>2.1903700000000002</v>
      </c>
      <c r="F18816" s="775" t="s">
        <v>4058</v>
      </c>
      <c r="G18816" s="775" t="s">
        <v>4061</v>
      </c>
      <c r="H18816" s="775" t="s">
        <v>4062</v>
      </c>
      <c r="I18816" s="775" t="s">
        <v>5991</v>
      </c>
    </row>
    <row r="18817" spans="1:9">
      <c r="A18817" s="775" t="str">
        <f>Table_wabobpsvr_AzureCalc_AzureCalcRateCard[[#This Row],[ServiceName]]&amp;Table_wabobpsvr_AzureCalc_AzureCalcRateCard[[#This Row],[Price_Level]]&amp;Table_wabobpsvr_AzureCalc_AzureCalcRateCard[[#This Row],[Region]]</f>
        <v>D14 HDInsightD9</v>
      </c>
      <c r="B18817" s="775">
        <v>9</v>
      </c>
      <c r="C18817" s="775" t="s">
        <v>87</v>
      </c>
      <c r="D18817" s="775" t="s">
        <v>176</v>
      </c>
      <c r="E18817" s="775">
        <v>2.11816</v>
      </c>
      <c r="F18817" s="775" t="s">
        <v>4058</v>
      </c>
      <c r="G18817" s="775" t="s">
        <v>4061</v>
      </c>
      <c r="H18817" s="775" t="s">
        <v>4062</v>
      </c>
      <c r="I18817" s="775" t="s">
        <v>5991</v>
      </c>
    </row>
    <row r="18818" spans="1:9">
      <c r="A18818" s="775" t="str">
        <f>Table_wabobpsvr_AzureCalc_AzureCalcRateCard[[#This Row],[ServiceName]]&amp;Table_wabobpsvr_AzureCalc_AzureCalcRateCard[[#This Row],[Price_Level]]&amp;Table_wabobpsvr_AzureCalc_AzureCalcRateCard[[#This Row],[Region]]</f>
        <v>D14 HDInsightMOSP15</v>
      </c>
      <c r="B18818" s="775">
        <v>15</v>
      </c>
      <c r="C18818" s="775" t="s">
        <v>87</v>
      </c>
      <c r="D18818" s="775" t="s">
        <v>606</v>
      </c>
      <c r="E18818" s="775">
        <v>2.6589999999999998</v>
      </c>
      <c r="F18818" s="775" t="s">
        <v>4058</v>
      </c>
      <c r="G18818" s="775" t="s">
        <v>4235</v>
      </c>
      <c r="H18818" s="775" t="s">
        <v>4235</v>
      </c>
      <c r="I18818" s="775" t="s">
        <v>5992</v>
      </c>
    </row>
    <row r="18819" spans="1:9">
      <c r="A18819" s="775" t="str">
        <f>Table_wabobpsvr_AzureCalc_AzureCalcRateCard[[#This Row],[ServiceName]]&amp;Table_wabobpsvr_AzureCalc_AzureCalcRateCard[[#This Row],[Price_Level]]&amp;Table_wabobpsvr_AzureCalc_AzureCalcRateCard[[#This Row],[Region]]</f>
        <v>D14 HDInsightA15</v>
      </c>
      <c r="B18819" s="775">
        <v>15</v>
      </c>
      <c r="C18819" s="775" t="s">
        <v>87</v>
      </c>
      <c r="D18819" s="775" t="s">
        <v>174</v>
      </c>
      <c r="E18819" s="775">
        <v>2.5792299999999999</v>
      </c>
      <c r="F18819" s="775" t="s">
        <v>4058</v>
      </c>
      <c r="G18819" s="775" t="s">
        <v>4063</v>
      </c>
      <c r="H18819" s="775" t="s">
        <v>4064</v>
      </c>
      <c r="I18819" s="775" t="s">
        <v>5992</v>
      </c>
    </row>
    <row r="18820" spans="1:9">
      <c r="A18820" s="775" t="str">
        <f>Table_wabobpsvr_AzureCalc_AzureCalcRateCard[[#This Row],[ServiceName]]&amp;Table_wabobpsvr_AzureCalc_AzureCalcRateCard[[#This Row],[Price_Level]]&amp;Table_wabobpsvr_AzureCalc_AzureCalcRateCard[[#This Row],[Region]]</f>
        <v>D14 HDInsightB15</v>
      </c>
      <c r="B18820" s="775">
        <v>15</v>
      </c>
      <c r="C18820" s="775" t="s">
        <v>87</v>
      </c>
      <c r="D18820" s="775" t="s">
        <v>175</v>
      </c>
      <c r="E18820" s="775">
        <v>2.49946</v>
      </c>
      <c r="F18820" s="775" t="s">
        <v>4058</v>
      </c>
      <c r="G18820" s="775" t="s">
        <v>4063</v>
      </c>
      <c r="H18820" s="775" t="s">
        <v>4064</v>
      </c>
      <c r="I18820" s="775" t="s">
        <v>5992</v>
      </c>
    </row>
    <row r="18821" spans="1:9">
      <c r="A18821" s="775" t="str">
        <f>Table_wabobpsvr_AzureCalc_AzureCalcRateCard[[#This Row],[ServiceName]]&amp;Table_wabobpsvr_AzureCalc_AzureCalcRateCard[[#This Row],[Price_Level]]&amp;Table_wabobpsvr_AzureCalc_AzureCalcRateCard[[#This Row],[Region]]</f>
        <v>D14 HDInsightC15</v>
      </c>
      <c r="B18821" s="775">
        <v>15</v>
      </c>
      <c r="C18821" s="775" t="s">
        <v>87</v>
      </c>
      <c r="D18821" s="775" t="s">
        <v>177</v>
      </c>
      <c r="E18821" s="775">
        <v>2.4196900000000001</v>
      </c>
      <c r="F18821" s="775" t="s">
        <v>4058</v>
      </c>
      <c r="G18821" s="775" t="s">
        <v>4063</v>
      </c>
      <c r="H18821" s="775" t="s">
        <v>4064</v>
      </c>
      <c r="I18821" s="775" t="s">
        <v>5992</v>
      </c>
    </row>
    <row r="18822" spans="1:9">
      <c r="A18822" s="775" t="str">
        <f>Table_wabobpsvr_AzureCalc_AzureCalcRateCard[[#This Row],[ServiceName]]&amp;Table_wabobpsvr_AzureCalc_AzureCalcRateCard[[#This Row],[Price_Level]]&amp;Table_wabobpsvr_AzureCalc_AzureCalcRateCard[[#This Row],[Region]]</f>
        <v>D14 HDInsightD15</v>
      </c>
      <c r="B18822" s="775">
        <v>15</v>
      </c>
      <c r="C18822" s="775" t="s">
        <v>87</v>
      </c>
      <c r="D18822" s="775" t="s">
        <v>176</v>
      </c>
      <c r="E18822" s="775">
        <v>2.3399200000000002</v>
      </c>
      <c r="F18822" s="775" t="s">
        <v>4058</v>
      </c>
      <c r="G18822" s="775" t="s">
        <v>4063</v>
      </c>
      <c r="H18822" s="775" t="s">
        <v>4064</v>
      </c>
      <c r="I18822" s="775" t="s">
        <v>5992</v>
      </c>
    </row>
    <row r="18823" spans="1:9">
      <c r="A18823" s="775" t="str">
        <f>Table_wabobpsvr_AzureCalc_AzureCalcRateCard[[#This Row],[ServiceName]]&amp;Table_wabobpsvr_AzureCalc_AzureCalcRateCard[[#This Row],[Price_Level]]&amp;Table_wabobpsvr_AzureCalc_AzureCalcRateCard[[#This Row],[Region]]</f>
        <v>D14 HDInsightMOSP13</v>
      </c>
      <c r="B18823" s="775">
        <v>13</v>
      </c>
      <c r="C18823" s="775" t="s">
        <v>87</v>
      </c>
      <c r="D18823" s="775" t="s">
        <v>606</v>
      </c>
      <c r="E18823" s="775">
        <v>3.0430000000000001</v>
      </c>
      <c r="F18823" s="775" t="s">
        <v>4058</v>
      </c>
      <c r="G18823" s="775" t="s">
        <v>4235</v>
      </c>
      <c r="H18823" s="775" t="s">
        <v>4235</v>
      </c>
      <c r="I18823" s="775" t="s">
        <v>5993</v>
      </c>
    </row>
    <row r="18824" spans="1:9">
      <c r="A18824" s="775" t="str">
        <f>Table_wabobpsvr_AzureCalc_AzureCalcRateCard[[#This Row],[ServiceName]]&amp;Table_wabobpsvr_AzureCalc_AzureCalcRateCard[[#This Row],[Price_Level]]&amp;Table_wabobpsvr_AzureCalc_AzureCalcRateCard[[#This Row],[Region]]</f>
        <v>D14 HDInsightA13</v>
      </c>
      <c r="B18824" s="775">
        <v>13</v>
      </c>
      <c r="C18824" s="775" t="s">
        <v>87</v>
      </c>
      <c r="D18824" s="775" t="s">
        <v>174</v>
      </c>
      <c r="E18824" s="775">
        <v>2.9517099999999998</v>
      </c>
      <c r="F18824" s="775" t="s">
        <v>4058</v>
      </c>
      <c r="G18824" s="775" t="s">
        <v>4065</v>
      </c>
      <c r="H18824" s="775" t="s">
        <v>4066</v>
      </c>
      <c r="I18824" s="775" t="s">
        <v>5993</v>
      </c>
    </row>
    <row r="18825" spans="1:9">
      <c r="A18825" s="775" t="str">
        <f>Table_wabobpsvr_AzureCalc_AzureCalcRateCard[[#This Row],[ServiceName]]&amp;Table_wabobpsvr_AzureCalc_AzureCalcRateCard[[#This Row],[Price_Level]]&amp;Table_wabobpsvr_AzureCalc_AzureCalcRateCard[[#This Row],[Region]]</f>
        <v>D14 HDInsightB13</v>
      </c>
      <c r="B18825" s="775">
        <v>13</v>
      </c>
      <c r="C18825" s="775" t="s">
        <v>87</v>
      </c>
      <c r="D18825" s="775" t="s">
        <v>175</v>
      </c>
      <c r="E18825" s="775">
        <v>2.86042</v>
      </c>
      <c r="F18825" s="775" t="s">
        <v>4058</v>
      </c>
      <c r="G18825" s="775" t="s">
        <v>4065</v>
      </c>
      <c r="H18825" s="775" t="s">
        <v>4066</v>
      </c>
      <c r="I18825" s="775" t="s">
        <v>5993</v>
      </c>
    </row>
    <row r="18826" spans="1:9">
      <c r="A18826" s="775" t="str">
        <f>Table_wabobpsvr_AzureCalc_AzureCalcRateCard[[#This Row],[ServiceName]]&amp;Table_wabobpsvr_AzureCalc_AzureCalcRateCard[[#This Row],[Price_Level]]&amp;Table_wabobpsvr_AzureCalc_AzureCalcRateCard[[#This Row],[Region]]</f>
        <v>D14 HDInsightC13</v>
      </c>
      <c r="B18826" s="775">
        <v>13</v>
      </c>
      <c r="C18826" s="775" t="s">
        <v>87</v>
      </c>
      <c r="D18826" s="775" t="s">
        <v>177</v>
      </c>
      <c r="E18826" s="775">
        <v>2.7691300000000001</v>
      </c>
      <c r="F18826" s="775" t="s">
        <v>4058</v>
      </c>
      <c r="G18826" s="775" t="s">
        <v>4065</v>
      </c>
      <c r="H18826" s="775" t="s">
        <v>4066</v>
      </c>
      <c r="I18826" s="775" t="s">
        <v>5993</v>
      </c>
    </row>
    <row r="18827" spans="1:9">
      <c r="A18827" s="775" t="str">
        <f>Table_wabobpsvr_AzureCalc_AzureCalcRateCard[[#This Row],[ServiceName]]&amp;Table_wabobpsvr_AzureCalc_AzureCalcRateCard[[#This Row],[Price_Level]]&amp;Table_wabobpsvr_AzureCalc_AzureCalcRateCard[[#This Row],[Region]]</f>
        <v>D14 HDInsightD13</v>
      </c>
      <c r="B18827" s="775">
        <v>13</v>
      </c>
      <c r="C18827" s="775" t="s">
        <v>87</v>
      </c>
      <c r="D18827" s="775" t="s">
        <v>176</v>
      </c>
      <c r="E18827" s="775">
        <v>2.6778400000000002</v>
      </c>
      <c r="F18827" s="775" t="s">
        <v>4058</v>
      </c>
      <c r="G18827" s="775" t="s">
        <v>4065</v>
      </c>
      <c r="H18827" s="775" t="s">
        <v>4066</v>
      </c>
      <c r="I18827" s="775" t="s">
        <v>5993</v>
      </c>
    </row>
    <row r="18828" spans="1:9">
      <c r="A18828" s="775" t="str">
        <f>Table_wabobpsvr_AzureCalc_AzureCalcRateCard[[#This Row],[ServiceName]]&amp;Table_wabobpsvr_AzureCalc_AzureCalcRateCard[[#This Row],[Price_Level]]&amp;Table_wabobpsvr_AzureCalc_AzureCalcRateCard[[#This Row],[Region]]</f>
        <v>D14 HDInsightMOSP11</v>
      </c>
      <c r="B18828" s="775">
        <v>11</v>
      </c>
      <c r="C18828" s="775" t="s">
        <v>87</v>
      </c>
      <c r="D18828" s="775" t="s">
        <v>606</v>
      </c>
      <c r="E18828" s="775">
        <v>2.6640000000000001</v>
      </c>
      <c r="F18828" s="775" t="s">
        <v>4058</v>
      </c>
      <c r="G18828" s="775" t="s">
        <v>4235</v>
      </c>
      <c r="H18828" s="775" t="s">
        <v>4235</v>
      </c>
      <c r="I18828" s="775" t="s">
        <v>5994</v>
      </c>
    </row>
    <row r="18829" spans="1:9">
      <c r="A18829" s="775" t="str">
        <f>Table_wabobpsvr_AzureCalc_AzureCalcRateCard[[#This Row],[ServiceName]]&amp;Table_wabobpsvr_AzureCalc_AzureCalcRateCard[[#This Row],[Price_Level]]&amp;Table_wabobpsvr_AzureCalc_AzureCalcRateCard[[#This Row],[Region]]</f>
        <v>D14 HDInsightA11</v>
      </c>
      <c r="B18829" s="775">
        <v>11</v>
      </c>
      <c r="C18829" s="775" t="s">
        <v>87</v>
      </c>
      <c r="D18829" s="775" t="s">
        <v>174</v>
      </c>
      <c r="E18829" s="775">
        <v>2.5840800000000002</v>
      </c>
      <c r="F18829" s="775" t="s">
        <v>4058</v>
      </c>
      <c r="G18829" s="775" t="s">
        <v>4067</v>
      </c>
      <c r="H18829" s="775" t="s">
        <v>4068</v>
      </c>
      <c r="I18829" s="775" t="s">
        <v>5994</v>
      </c>
    </row>
    <row r="18830" spans="1:9">
      <c r="A18830" s="1039" t="str">
        <f>Table_wabobpsvr_AzureCalc_AzureCalcRateCard[[#This Row],[ServiceName]]&amp;Table_wabobpsvr_AzureCalc_AzureCalcRateCard[[#This Row],[Price_Level]]&amp;Table_wabobpsvr_AzureCalc_AzureCalcRateCard[[#This Row],[Region]]</f>
        <v>D14 HDInsightB11</v>
      </c>
      <c r="B18830" s="1039">
        <v>11</v>
      </c>
      <c r="C18830" s="1039" t="s">
        <v>87</v>
      </c>
      <c r="D18830" s="1039" t="s">
        <v>175</v>
      </c>
      <c r="E18830" s="1039">
        <v>2.5041600000000002</v>
      </c>
      <c r="F18830" s="1039" t="s">
        <v>4058</v>
      </c>
      <c r="G18830" s="775" t="s">
        <v>4067</v>
      </c>
      <c r="H18830" s="775" t="s">
        <v>4068</v>
      </c>
      <c r="I18830" s="775" t="s">
        <v>5994</v>
      </c>
    </row>
    <row r="18831" spans="1:9">
      <c r="A18831" s="1039" t="str">
        <f>Table_wabobpsvr_AzureCalc_AzureCalcRateCard[[#This Row],[ServiceName]]&amp;Table_wabobpsvr_AzureCalc_AzureCalcRateCard[[#This Row],[Price_Level]]&amp;Table_wabobpsvr_AzureCalc_AzureCalcRateCard[[#This Row],[Region]]</f>
        <v>D11 HDInsightB11</v>
      </c>
      <c r="B18831" s="1039">
        <v>11</v>
      </c>
      <c r="C18831" s="1039" t="s">
        <v>87</v>
      </c>
      <c r="D18831" s="1039" t="s">
        <v>175</v>
      </c>
      <c r="E18831" s="1039">
        <v>0.38634000000000002</v>
      </c>
      <c r="F18831" s="1039" t="s">
        <v>3962</v>
      </c>
      <c r="G18831" s="775" t="s">
        <v>3979</v>
      </c>
      <c r="H18831" s="775" t="s">
        <v>3980</v>
      </c>
      <c r="I18831" s="775" t="s">
        <v>5811</v>
      </c>
    </row>
    <row r="18832" spans="1:9">
      <c r="A18832" s="1039" t="str">
        <f>Table_wabobpsvr_AzureCalc_AzureCalcRateCard[[#This Row],[ServiceName]]&amp;Table_wabobpsvr_AzureCalc_AzureCalcRateCard[[#This Row],[Price_Level]]&amp;Table_wabobpsvr_AzureCalc_AzureCalcRateCard[[#This Row],[Region]]</f>
        <v>D11 HDInsightC11</v>
      </c>
      <c r="B18832" s="1039">
        <v>11</v>
      </c>
      <c r="C18832" s="1039" t="s">
        <v>87</v>
      </c>
      <c r="D18832" s="1039" t="s">
        <v>177</v>
      </c>
      <c r="E18832" s="1039">
        <v>0.37401000000000001</v>
      </c>
      <c r="F18832" s="1039" t="s">
        <v>3962</v>
      </c>
      <c r="G18832" s="775" t="s">
        <v>3979</v>
      </c>
      <c r="H18832" s="775" t="s">
        <v>3980</v>
      </c>
      <c r="I18832" s="775" t="s">
        <v>5811</v>
      </c>
    </row>
    <row r="18833" spans="1:9">
      <c r="A18833" s="775" t="str">
        <f>Table_wabobpsvr_AzureCalc_AzureCalcRateCard[[#This Row],[ServiceName]]&amp;Table_wabobpsvr_AzureCalc_AzureCalcRateCard[[#This Row],[Price_Level]]&amp;Table_wabobpsvr_AzureCalc_AzureCalcRateCard[[#This Row],[Region]]</f>
        <v>D11 HDInsightD11</v>
      </c>
      <c r="B18833" s="775">
        <v>11</v>
      </c>
      <c r="C18833" s="775" t="s">
        <v>87</v>
      </c>
      <c r="D18833" s="775" t="s">
        <v>176</v>
      </c>
      <c r="E18833" s="775">
        <v>0.36168</v>
      </c>
      <c r="F18833" s="775" t="s">
        <v>3962</v>
      </c>
      <c r="G18833" s="775" t="s">
        <v>3979</v>
      </c>
      <c r="H18833" s="775" t="s">
        <v>3980</v>
      </c>
      <c r="I18833" s="775" t="s">
        <v>5811</v>
      </c>
    </row>
    <row r="18834" spans="1:9">
      <c r="A18834" s="775" t="str">
        <f>Table_wabobpsvr_AzureCalc_AzureCalcRateCard[[#This Row],[ServiceName]]&amp;Table_wabobpsvr_AzureCalc_AzureCalcRateCard[[#This Row],[Price_Level]]&amp;Table_wabobpsvr_AzureCalc_AzureCalcRateCard[[#This Row],[Region]]</f>
        <v>D11 HDInsightMOSP12</v>
      </c>
      <c r="B18834" s="775">
        <v>12</v>
      </c>
      <c r="C18834" s="775" t="s">
        <v>87</v>
      </c>
      <c r="D18834" s="775" t="s">
        <v>606</v>
      </c>
      <c r="E18834" s="775">
        <v>0.41099999999999998</v>
      </c>
      <c r="F18834" s="775" t="s">
        <v>3962</v>
      </c>
      <c r="G18834" s="775" t="s">
        <v>4235</v>
      </c>
      <c r="H18834" s="775" t="s">
        <v>4235</v>
      </c>
      <c r="I18834" s="775" t="s">
        <v>6128</v>
      </c>
    </row>
    <row r="18835" spans="1:9">
      <c r="A18835" s="775" t="str">
        <f>Table_wabobpsvr_AzureCalc_AzureCalcRateCard[[#This Row],[ServiceName]]&amp;Table_wabobpsvr_AzureCalc_AzureCalcRateCard[[#This Row],[Price_Level]]&amp;Table_wabobpsvr_AzureCalc_AzureCalcRateCard[[#This Row],[Region]]</f>
        <v>D11 HDInsightA12</v>
      </c>
      <c r="B18835" s="775">
        <v>12</v>
      </c>
      <c r="C18835" s="775" t="s">
        <v>87</v>
      </c>
      <c r="D18835" s="775" t="s">
        <v>174</v>
      </c>
      <c r="E18835" s="775">
        <v>0.39867000000000002</v>
      </c>
      <c r="F18835" s="775" t="s">
        <v>3962</v>
      </c>
      <c r="G18835" s="775" t="s">
        <v>3986</v>
      </c>
      <c r="H18835" s="775" t="s">
        <v>3987</v>
      </c>
      <c r="I18835" s="775" t="s">
        <v>6128</v>
      </c>
    </row>
    <row r="18836" spans="1:9">
      <c r="A18836" s="775" t="str">
        <f>Table_wabobpsvr_AzureCalc_AzureCalcRateCard[[#This Row],[ServiceName]]&amp;Table_wabobpsvr_AzureCalc_AzureCalcRateCard[[#This Row],[Price_Level]]&amp;Table_wabobpsvr_AzureCalc_AzureCalcRateCard[[#This Row],[Region]]</f>
        <v>D11 HDInsightB12</v>
      </c>
      <c r="B18836" s="775">
        <v>12</v>
      </c>
      <c r="C18836" s="775" t="s">
        <v>87</v>
      </c>
      <c r="D18836" s="775" t="s">
        <v>175</v>
      </c>
      <c r="E18836" s="775">
        <v>0.38634000000000002</v>
      </c>
      <c r="F18836" s="775" t="s">
        <v>3962</v>
      </c>
      <c r="G18836" s="775" t="s">
        <v>3986</v>
      </c>
      <c r="H18836" s="775" t="s">
        <v>3987</v>
      </c>
      <c r="I18836" s="775" t="s">
        <v>6128</v>
      </c>
    </row>
    <row r="18837" spans="1:9">
      <c r="A18837" s="775" t="str">
        <f>Table_wabobpsvr_AzureCalc_AzureCalcRateCard[[#This Row],[ServiceName]]&amp;Table_wabobpsvr_AzureCalc_AzureCalcRateCard[[#This Row],[Price_Level]]&amp;Table_wabobpsvr_AzureCalc_AzureCalcRateCard[[#This Row],[Region]]</f>
        <v>D11 HDInsightC12</v>
      </c>
      <c r="B18837" s="775">
        <v>12</v>
      </c>
      <c r="C18837" s="775" t="s">
        <v>87</v>
      </c>
      <c r="D18837" s="775" t="s">
        <v>177</v>
      </c>
      <c r="E18837" s="775">
        <v>0.37401000000000001</v>
      </c>
      <c r="F18837" s="775" t="s">
        <v>3962</v>
      </c>
      <c r="G18837" s="775" t="s">
        <v>3986</v>
      </c>
      <c r="H18837" s="775" t="s">
        <v>3987</v>
      </c>
      <c r="I18837" s="775" t="s">
        <v>6128</v>
      </c>
    </row>
    <row r="18838" spans="1:9">
      <c r="A18838" s="775" t="str">
        <f>Table_wabobpsvr_AzureCalc_AzureCalcRateCard[[#This Row],[ServiceName]]&amp;Table_wabobpsvr_AzureCalc_AzureCalcRateCard[[#This Row],[Price_Level]]&amp;Table_wabobpsvr_AzureCalc_AzureCalcRateCard[[#This Row],[Region]]</f>
        <v>D11 HDInsightD12</v>
      </c>
      <c r="B18838" s="775">
        <v>12</v>
      </c>
      <c r="C18838" s="775" t="s">
        <v>87</v>
      </c>
      <c r="D18838" s="775" t="s">
        <v>176</v>
      </c>
      <c r="E18838" s="775">
        <v>0.36168</v>
      </c>
      <c r="F18838" s="775" t="s">
        <v>3962</v>
      </c>
      <c r="G18838" s="775" t="s">
        <v>3986</v>
      </c>
      <c r="H18838" s="775" t="s">
        <v>3987</v>
      </c>
      <c r="I18838" s="775" t="s">
        <v>6128</v>
      </c>
    </row>
    <row r="18839" spans="1:9">
      <c r="A18839" s="775" t="str">
        <f>Table_wabobpsvr_AzureCalc_AzureCalcRateCard[[#This Row],[ServiceName]]&amp;Table_wabobpsvr_AzureCalc_AzureCalcRateCard[[#This Row],[Price_Level]]&amp;Table_wabobpsvr_AzureCalc_AzureCalcRateCard[[#This Row],[Region]]</f>
        <v>D11 HDInsight (Non-Windows)MOSP10</v>
      </c>
      <c r="B18839" s="775">
        <v>10</v>
      </c>
      <c r="C18839" s="775" t="s">
        <v>87</v>
      </c>
      <c r="D18839" s="775" t="s">
        <v>606</v>
      </c>
      <c r="E18839" s="775">
        <v>0.22700000000000001</v>
      </c>
      <c r="F18839" s="775" t="s">
        <v>3988</v>
      </c>
      <c r="G18839" s="775" t="s">
        <v>4235</v>
      </c>
      <c r="H18839" s="775" t="s">
        <v>4235</v>
      </c>
      <c r="I18839" s="775" t="s">
        <v>6129</v>
      </c>
    </row>
    <row r="18840" spans="1:9">
      <c r="A18840" s="775" t="str">
        <f>Table_wabobpsvr_AzureCalc_AzureCalcRateCard[[#This Row],[ServiceName]]&amp;Table_wabobpsvr_AzureCalc_AzureCalcRateCard[[#This Row],[Price_Level]]&amp;Table_wabobpsvr_AzureCalc_AzureCalcRateCard[[#This Row],[Region]]</f>
        <v>D11 HDInsight (Non-Windows)A10</v>
      </c>
      <c r="B18840" s="775">
        <v>10</v>
      </c>
      <c r="C18840" s="775" t="s">
        <v>87</v>
      </c>
      <c r="D18840" s="775" t="s">
        <v>174</v>
      </c>
      <c r="E18840" s="775">
        <v>0.22</v>
      </c>
      <c r="F18840" s="775" t="s">
        <v>3988</v>
      </c>
      <c r="G18840" s="775" t="s">
        <v>3989</v>
      </c>
      <c r="H18840" s="775" t="s">
        <v>3990</v>
      </c>
      <c r="I18840" s="775" t="s">
        <v>6129</v>
      </c>
    </row>
    <row r="18841" spans="1:9">
      <c r="A18841" s="775" t="str">
        <f>Table_wabobpsvr_AzureCalc_AzureCalcRateCard[[#This Row],[ServiceName]]&amp;Table_wabobpsvr_AzureCalc_AzureCalcRateCard[[#This Row],[Price_Level]]&amp;Table_wabobpsvr_AzureCalc_AzureCalcRateCard[[#This Row],[Region]]</f>
        <v>D11 HDInsight (Non-Windows)B10</v>
      </c>
      <c r="B18841" s="775">
        <v>10</v>
      </c>
      <c r="C18841" s="775" t="s">
        <v>87</v>
      </c>
      <c r="D18841" s="775" t="s">
        <v>175</v>
      </c>
      <c r="E18841" s="775">
        <v>0.21299999999999999</v>
      </c>
      <c r="F18841" s="775" t="s">
        <v>3988</v>
      </c>
      <c r="G18841" s="775" t="s">
        <v>3989</v>
      </c>
      <c r="H18841" s="775" t="s">
        <v>3990</v>
      </c>
      <c r="I18841" s="775" t="s">
        <v>6129</v>
      </c>
    </row>
    <row r="18842" spans="1:9">
      <c r="A18842" s="775" t="str">
        <f>Table_wabobpsvr_AzureCalc_AzureCalcRateCard[[#This Row],[ServiceName]]&amp;Table_wabobpsvr_AzureCalc_AzureCalcRateCard[[#This Row],[Price_Level]]&amp;Table_wabobpsvr_AzureCalc_AzureCalcRateCard[[#This Row],[Region]]</f>
        <v>D11 HDInsight (Non-Windows)C10</v>
      </c>
      <c r="B18842" s="775">
        <v>10</v>
      </c>
      <c r="C18842" s="775" t="s">
        <v>87</v>
      </c>
      <c r="D18842" s="775" t="s">
        <v>177</v>
      </c>
      <c r="E18842" s="775">
        <v>0.20699999999999999</v>
      </c>
      <c r="F18842" s="775" t="s">
        <v>3988</v>
      </c>
      <c r="G18842" s="775" t="s">
        <v>3989</v>
      </c>
      <c r="H18842" s="775" t="s">
        <v>3990</v>
      </c>
      <c r="I18842" s="775" t="s">
        <v>6129</v>
      </c>
    </row>
    <row r="18843" spans="1:9">
      <c r="A18843" s="775" t="str">
        <f>Table_wabobpsvr_AzureCalc_AzureCalcRateCard[[#This Row],[ServiceName]]&amp;Table_wabobpsvr_AzureCalc_AzureCalcRateCard[[#This Row],[Price_Level]]&amp;Table_wabobpsvr_AzureCalc_AzureCalcRateCard[[#This Row],[Region]]</f>
        <v>D11 HDInsight (Non-Windows)D10</v>
      </c>
      <c r="B18843" s="775">
        <v>10</v>
      </c>
      <c r="C18843" s="775" t="s">
        <v>87</v>
      </c>
      <c r="D18843" s="775" t="s">
        <v>176</v>
      </c>
      <c r="E18843" s="775">
        <v>0.2</v>
      </c>
      <c r="F18843" s="775" t="s">
        <v>3988</v>
      </c>
      <c r="G18843" s="775" t="s">
        <v>3989</v>
      </c>
      <c r="H18843" s="775" t="s">
        <v>3990</v>
      </c>
      <c r="I18843" s="775" t="s">
        <v>6129</v>
      </c>
    </row>
    <row r="18844" spans="1:9">
      <c r="A18844" s="775" t="str">
        <f>Table_wabobpsvr_AzureCalc_AzureCalcRateCard[[#This Row],[ServiceName]]&amp;Table_wabobpsvr_AzureCalc_AzureCalcRateCard[[#This Row],[Price_Level]]&amp;Table_wabobpsvr_AzureCalc_AzureCalcRateCard[[#This Row],[Region]]</f>
        <v>D11 HDInsight (Non-Windows)MOSP9</v>
      </c>
      <c r="B18844" s="775">
        <v>9</v>
      </c>
      <c r="C18844" s="775" t="s">
        <v>87</v>
      </c>
      <c r="D18844" s="775" t="s">
        <v>606</v>
      </c>
      <c r="E18844" s="775">
        <v>0.22700000000000001</v>
      </c>
      <c r="F18844" s="775" t="s">
        <v>3988</v>
      </c>
      <c r="G18844" s="775" t="s">
        <v>4235</v>
      </c>
      <c r="H18844" s="775" t="s">
        <v>4235</v>
      </c>
      <c r="I18844" s="775" t="s">
        <v>6130</v>
      </c>
    </row>
    <row r="18845" spans="1:9">
      <c r="A18845" s="775" t="str">
        <f>Table_wabobpsvr_AzureCalc_AzureCalcRateCard[[#This Row],[ServiceName]]&amp;Table_wabobpsvr_AzureCalc_AzureCalcRateCard[[#This Row],[Price_Level]]&amp;Table_wabobpsvr_AzureCalc_AzureCalcRateCard[[#This Row],[Region]]</f>
        <v>D11 HDInsight (Non-Windows)A9</v>
      </c>
      <c r="B18845" s="775">
        <v>9</v>
      </c>
      <c r="C18845" s="775" t="s">
        <v>87</v>
      </c>
      <c r="D18845" s="775" t="s">
        <v>174</v>
      </c>
      <c r="E18845" s="775">
        <v>0.191</v>
      </c>
      <c r="F18845" s="775" t="s">
        <v>3988</v>
      </c>
      <c r="G18845" s="775" t="s">
        <v>3991</v>
      </c>
      <c r="H18845" s="775" t="s">
        <v>3992</v>
      </c>
      <c r="I18845" s="775" t="s">
        <v>6130</v>
      </c>
    </row>
    <row r="18846" spans="1:9">
      <c r="A18846" s="775" t="str">
        <f>Table_wabobpsvr_AzureCalc_AzureCalcRateCard[[#This Row],[ServiceName]]&amp;Table_wabobpsvr_AzureCalc_AzureCalcRateCard[[#This Row],[Price_Level]]&amp;Table_wabobpsvr_AzureCalc_AzureCalcRateCard[[#This Row],[Region]]</f>
        <v>D11 HDInsight (Non-Windows)B9</v>
      </c>
      <c r="B18846" s="775">
        <v>9</v>
      </c>
      <c r="C18846" s="775" t="s">
        <v>87</v>
      </c>
      <c r="D18846" s="775" t="s">
        <v>175</v>
      </c>
      <c r="E18846" s="775">
        <v>0.185</v>
      </c>
      <c r="F18846" s="775" t="s">
        <v>3988</v>
      </c>
      <c r="G18846" s="775" t="s">
        <v>3991</v>
      </c>
      <c r="H18846" s="775" t="s">
        <v>3992</v>
      </c>
      <c r="I18846" s="775" t="s">
        <v>6130</v>
      </c>
    </row>
    <row r="18847" spans="1:9">
      <c r="A18847" s="1039" t="str">
        <f>Table_wabobpsvr_AzureCalc_AzureCalcRateCard[[#This Row],[ServiceName]]&amp;Table_wabobpsvr_AzureCalc_AzureCalcRateCard[[#This Row],[Price_Level]]&amp;Table_wabobpsvr_AzureCalc_AzureCalcRateCard[[#This Row],[Region]]</f>
        <v>D11 HDInsight (Non-Windows)C9</v>
      </c>
      <c r="B18847" s="1039">
        <v>9</v>
      </c>
      <c r="C18847" s="1039" t="s">
        <v>87</v>
      </c>
      <c r="D18847" s="1039" t="s">
        <v>177</v>
      </c>
      <c r="E18847" s="1039">
        <v>0.17899999999999999</v>
      </c>
      <c r="F18847" s="1039" t="s">
        <v>3988</v>
      </c>
      <c r="G18847" s="775" t="s">
        <v>3991</v>
      </c>
      <c r="H18847" s="775" t="s">
        <v>3992</v>
      </c>
      <c r="I18847" s="775" t="s">
        <v>6130</v>
      </c>
    </row>
    <row r="18848" spans="1:9">
      <c r="A18848" s="1039" t="str">
        <f>Table_wabobpsvr_AzureCalc_AzureCalcRateCard[[#This Row],[ServiceName]]&amp;Table_wabobpsvr_AzureCalc_AzureCalcRateCard[[#This Row],[Price_Level]]&amp;Table_wabobpsvr_AzureCalc_AzureCalcRateCard[[#This Row],[Region]]</f>
        <v>D11 HDInsight (Non-Windows)D9</v>
      </c>
      <c r="B18848" s="1039">
        <v>9</v>
      </c>
      <c r="C18848" s="1039" t="s">
        <v>87</v>
      </c>
      <c r="D18848" s="1039" t="s">
        <v>176</v>
      </c>
      <c r="E18848" s="1039">
        <v>0.17299999999999999</v>
      </c>
      <c r="F18848" s="1039" t="s">
        <v>3988</v>
      </c>
      <c r="G18848" s="775" t="s">
        <v>3991</v>
      </c>
      <c r="H18848" s="775" t="s">
        <v>3992</v>
      </c>
      <c r="I18848" s="775" t="s">
        <v>6130</v>
      </c>
    </row>
    <row r="18849" spans="1:9">
      <c r="A18849" s="775" t="str">
        <f>Table_wabobpsvr_AzureCalc_AzureCalcRateCard[[#This Row],[ServiceName]]&amp;Table_wabobpsvr_AzureCalc_AzureCalcRateCard[[#This Row],[Price_Level]]&amp;Table_wabobpsvr_AzureCalc_AzureCalcRateCard[[#This Row],[Region]]</f>
        <v>D11 HDInsight (Non-Windows)MOSP15</v>
      </c>
      <c r="B18849" s="775">
        <v>15</v>
      </c>
      <c r="C18849" s="775" t="s">
        <v>87</v>
      </c>
      <c r="D18849" s="775" t="s">
        <v>606</v>
      </c>
      <c r="E18849" s="775">
        <v>0.218</v>
      </c>
      <c r="F18849" s="775" t="s">
        <v>3988</v>
      </c>
      <c r="G18849" s="775" t="s">
        <v>4235</v>
      </c>
      <c r="H18849" s="775" t="s">
        <v>4235</v>
      </c>
      <c r="I18849" s="775" t="s">
        <v>6131</v>
      </c>
    </row>
    <row r="18850" spans="1:9">
      <c r="A18850" s="775" t="str">
        <f>Table_wabobpsvr_AzureCalc_AzureCalcRateCard[[#This Row],[ServiceName]]&amp;Table_wabobpsvr_AzureCalc_AzureCalcRateCard[[#This Row],[Price_Level]]&amp;Table_wabobpsvr_AzureCalc_AzureCalcRateCard[[#This Row],[Region]]</f>
        <v>D11 HDInsight (Non-Windows)A15</v>
      </c>
      <c r="B18850" s="775">
        <v>15</v>
      </c>
      <c r="C18850" s="775" t="s">
        <v>87</v>
      </c>
      <c r="D18850" s="775" t="s">
        <v>174</v>
      </c>
      <c r="E18850" s="775">
        <v>0.21099999999999999</v>
      </c>
      <c r="F18850" s="775" t="s">
        <v>3988</v>
      </c>
      <c r="G18850" s="775" t="s">
        <v>3993</v>
      </c>
      <c r="H18850" s="775" t="s">
        <v>3994</v>
      </c>
      <c r="I18850" s="775" t="s">
        <v>6131</v>
      </c>
    </row>
    <row r="18851" spans="1:9">
      <c r="A18851" s="775" t="str">
        <f>Table_wabobpsvr_AzureCalc_AzureCalcRateCard[[#This Row],[ServiceName]]&amp;Table_wabobpsvr_AzureCalc_AzureCalcRateCard[[#This Row],[Price_Level]]&amp;Table_wabobpsvr_AzureCalc_AzureCalcRateCard[[#This Row],[Region]]</f>
        <v>D11 HDInsight (Non-Windows)B15</v>
      </c>
      <c r="B18851" s="775">
        <v>15</v>
      </c>
      <c r="C18851" s="775" t="s">
        <v>87</v>
      </c>
      <c r="D18851" s="775" t="s">
        <v>175</v>
      </c>
      <c r="E18851" s="775">
        <v>0.20499999999999999</v>
      </c>
      <c r="F18851" s="775" t="s">
        <v>3988</v>
      </c>
      <c r="G18851" s="775" t="s">
        <v>3993</v>
      </c>
      <c r="H18851" s="775" t="s">
        <v>3994</v>
      </c>
      <c r="I18851" s="775" t="s">
        <v>6131</v>
      </c>
    </row>
    <row r="18852" spans="1:9">
      <c r="A18852" s="1039" t="str">
        <f>Table_wabobpsvr_AzureCalc_AzureCalcRateCard[[#This Row],[ServiceName]]&amp;Table_wabobpsvr_AzureCalc_AzureCalcRateCard[[#This Row],[Price_Level]]&amp;Table_wabobpsvr_AzureCalc_AzureCalcRateCard[[#This Row],[Region]]</f>
        <v>D11 HDInsight (Non-Windows)C15</v>
      </c>
      <c r="B18852" s="1039">
        <v>15</v>
      </c>
      <c r="C18852" s="1039" t="s">
        <v>87</v>
      </c>
      <c r="D18852" s="1039" t="s">
        <v>177</v>
      </c>
      <c r="E18852" s="1039">
        <v>0.19800000000000001</v>
      </c>
      <c r="F18852" s="1039" t="s">
        <v>3988</v>
      </c>
      <c r="G18852" s="775" t="s">
        <v>3993</v>
      </c>
      <c r="H18852" s="775" t="s">
        <v>3994</v>
      </c>
      <c r="I18852" s="775" t="s">
        <v>6131</v>
      </c>
    </row>
    <row r="18853" spans="1:9">
      <c r="A18853" s="1039" t="str">
        <f>Table_wabobpsvr_AzureCalc_AzureCalcRateCard[[#This Row],[ServiceName]]&amp;Table_wabobpsvr_AzureCalc_AzureCalcRateCard[[#This Row],[Price_Level]]&amp;Table_wabobpsvr_AzureCalc_AzureCalcRateCard[[#This Row],[Region]]</f>
        <v>D11 HDInsight (Non-Windows)D15</v>
      </c>
      <c r="B18853" s="1039">
        <v>15</v>
      </c>
      <c r="C18853" s="1039" t="s">
        <v>87</v>
      </c>
      <c r="D18853" s="1039" t="s">
        <v>176</v>
      </c>
      <c r="E18853" s="1039">
        <v>0.192</v>
      </c>
      <c r="F18853" s="1039" t="s">
        <v>3988</v>
      </c>
      <c r="G18853" s="775" t="s">
        <v>3993</v>
      </c>
      <c r="H18853" s="775" t="s">
        <v>3994</v>
      </c>
      <c r="I18853" s="775" t="s">
        <v>6131</v>
      </c>
    </row>
    <row r="18854" spans="1:9">
      <c r="A18854" s="1039" t="str">
        <f>Table_wabobpsvr_AzureCalc_AzureCalcRateCard[[#This Row],[ServiceName]]&amp;Table_wabobpsvr_AzureCalc_AzureCalcRateCard[[#This Row],[Price_Level]]&amp;Table_wabobpsvr_AzureCalc_AzureCalcRateCard[[#This Row],[Region]]</f>
        <v>Basic SSD based InstancesC16</v>
      </c>
      <c r="B18854" s="1039">
        <v>16</v>
      </c>
      <c r="C18854" s="1039" t="s">
        <v>4235</v>
      </c>
      <c r="D18854" s="1039" t="s">
        <v>177</v>
      </c>
      <c r="E18854" s="1039">
        <v>999999</v>
      </c>
      <c r="F18854" s="1039" t="s">
        <v>1300</v>
      </c>
      <c r="G18854" s="775" t="s">
        <v>4235</v>
      </c>
      <c r="H18854" s="775" t="s">
        <v>4235</v>
      </c>
      <c r="I18854" s="775" t="s">
        <v>4235</v>
      </c>
    </row>
    <row r="18855" spans="1:9">
      <c r="A18855" s="775" t="str">
        <f>Table_wabobpsvr_AzureCalc_AzureCalcRateCard[[#This Row],[ServiceName]]&amp;Table_wabobpsvr_AzureCalc_AzureCalcRateCard[[#This Row],[Price_Level]]&amp;Table_wabobpsvr_AzureCalc_AzureCalcRateCard[[#This Row],[Region]]</f>
        <v>Basic SSD based InstancesD16</v>
      </c>
      <c r="B18855" s="775">
        <v>16</v>
      </c>
      <c r="C18855" s="775" t="s">
        <v>4235</v>
      </c>
      <c r="D18855" s="775" t="s">
        <v>176</v>
      </c>
      <c r="E18855" s="775">
        <v>999999</v>
      </c>
      <c r="F18855" s="775" t="s">
        <v>1300</v>
      </c>
      <c r="G18855" s="775" t="s">
        <v>4235</v>
      </c>
      <c r="H18855" s="775" t="s">
        <v>4235</v>
      </c>
      <c r="I18855" s="775" t="s">
        <v>4235</v>
      </c>
    </row>
    <row r="18856" spans="1:9">
      <c r="A18856" s="1039" t="str">
        <f>Table_wabobpsvr_AzureCalc_AzureCalcRateCard[[#This Row],[ServiceName]]&amp;Table_wabobpsvr_AzureCalc_AzureCalcRateCard[[#This Row],[Price_Level]]&amp;Table_wabobpsvr_AzureCalc_AzureCalcRateCard[[#This Row],[Region]]</f>
        <v>Premium P3 Secondary Geo Database DaysMOSP16</v>
      </c>
      <c r="B18856" s="1039">
        <v>16</v>
      </c>
      <c r="C18856" s="1039" t="s">
        <v>1071</v>
      </c>
      <c r="D18856" s="1039" t="s">
        <v>606</v>
      </c>
      <c r="E18856" s="1039">
        <v>99</v>
      </c>
      <c r="F18856" s="1039" t="s">
        <v>1373</v>
      </c>
      <c r="G18856" s="775" t="s">
        <v>4235</v>
      </c>
      <c r="H18856" s="775" t="s">
        <v>4235</v>
      </c>
      <c r="I18856" s="775" t="s">
        <v>4235</v>
      </c>
    </row>
    <row r="18857" spans="1:9">
      <c r="A18857" s="775" t="str">
        <f>Table_wabobpsvr_AzureCalc_AzureCalcRateCard[[#This Row],[ServiceName]]&amp;Table_wabobpsvr_AzureCalc_AzureCalcRateCard[[#This Row],[Price_Level]]&amp;Table_wabobpsvr_AzureCalc_AzureCalcRateCard[[#This Row],[Region]]</f>
        <v>Basic SSD based InstancesA16</v>
      </c>
      <c r="B18857" s="775">
        <v>16</v>
      </c>
      <c r="C18857" s="775" t="s">
        <v>4235</v>
      </c>
      <c r="D18857" s="775" t="s">
        <v>174</v>
      </c>
      <c r="E18857" s="775">
        <v>999999</v>
      </c>
      <c r="F18857" s="775" t="s">
        <v>1300</v>
      </c>
      <c r="G18857" s="775" t="s">
        <v>4235</v>
      </c>
      <c r="H18857" s="775" t="s">
        <v>4235</v>
      </c>
      <c r="I18857" s="775" t="s">
        <v>4235</v>
      </c>
    </row>
    <row r="18858" spans="1:9">
      <c r="A18858" s="1039" t="str">
        <f>Table_wabobpsvr_AzureCalc_AzureCalcRateCard[[#This Row],[ServiceName]]&amp;Table_wabobpsvr_AzureCalc_AzureCalcRateCard[[#This Row],[Price_Level]]&amp;Table_wabobpsvr_AzureCalc_AzureCalcRateCard[[#This Row],[Region]]</f>
        <v>ExpressRoute (Unlimited) 500 Mbps Connections - Zone 1A0</v>
      </c>
      <c r="B18858" s="1039">
        <v>0</v>
      </c>
      <c r="C18858" s="1039" t="s">
        <v>7427</v>
      </c>
      <c r="D18858" s="1039" t="s">
        <v>174</v>
      </c>
      <c r="E18858" s="1039">
        <v>86.048699999999997</v>
      </c>
      <c r="F18858" s="1039" t="s">
        <v>7477</v>
      </c>
      <c r="G18858" s="775"/>
      <c r="H18858" s="775"/>
      <c r="I18858" s="775" t="s">
        <v>7478</v>
      </c>
    </row>
    <row r="18859" spans="1:9">
      <c r="A18859" s="1039" t="str">
        <f>Table_wabobpsvr_AzureCalc_AzureCalcRateCard[[#This Row],[ServiceName]]&amp;Table_wabobpsvr_AzureCalc_AzureCalcRateCard[[#This Row],[Price_Level]]&amp;Table_wabobpsvr_AzureCalc_AzureCalcRateCard[[#This Row],[Region]]</f>
        <v>D11 HDInsight (Non-Windows)MOSP13</v>
      </c>
      <c r="B18859" s="1039">
        <v>13</v>
      </c>
      <c r="C18859" s="1039" t="s">
        <v>87</v>
      </c>
      <c r="D18859" s="1039" t="s">
        <v>606</v>
      </c>
      <c r="E18859" s="1039">
        <v>0.249</v>
      </c>
      <c r="F18859" s="1039" t="s">
        <v>3988</v>
      </c>
      <c r="G18859" s="775" t="s">
        <v>4235</v>
      </c>
      <c r="H18859" s="775" t="s">
        <v>4235</v>
      </c>
      <c r="I18859" s="775" t="s">
        <v>6132</v>
      </c>
    </row>
    <row r="18860" spans="1:9">
      <c r="A18860" s="775" t="str">
        <f>Table_wabobpsvr_AzureCalc_AzureCalcRateCard[[#This Row],[ServiceName]]&amp;Table_wabobpsvr_AzureCalc_AzureCalcRateCard[[#This Row],[Price_Level]]&amp;Table_wabobpsvr_AzureCalc_AzureCalcRateCard[[#This Row],[Region]]</f>
        <v>D11 HDInsight (Non-Windows)A13</v>
      </c>
      <c r="B18860" s="775">
        <v>13</v>
      </c>
      <c r="C18860" s="775" t="s">
        <v>87</v>
      </c>
      <c r="D18860" s="775" t="s">
        <v>174</v>
      </c>
      <c r="E18860" s="775">
        <v>0.24199999999999999</v>
      </c>
      <c r="F18860" s="775" t="s">
        <v>3988</v>
      </c>
      <c r="G18860" s="775" t="s">
        <v>3997</v>
      </c>
      <c r="H18860" s="775" t="s">
        <v>3998</v>
      </c>
      <c r="I18860" s="775" t="s">
        <v>6132</v>
      </c>
    </row>
    <row r="18861" spans="1:9">
      <c r="A18861" s="775" t="str">
        <f>Table_wabobpsvr_AzureCalc_AzureCalcRateCard[[#This Row],[ServiceName]]&amp;Table_wabobpsvr_AzureCalc_AzureCalcRateCard[[#This Row],[Price_Level]]&amp;Table_wabobpsvr_AzureCalc_AzureCalcRateCard[[#This Row],[Region]]</f>
        <v>D11 HDInsight (Non-Windows)B13</v>
      </c>
      <c r="B18861" s="775">
        <v>13</v>
      </c>
      <c r="C18861" s="775" t="s">
        <v>87</v>
      </c>
      <c r="D18861" s="775" t="s">
        <v>175</v>
      </c>
      <c r="E18861" s="775">
        <v>0.23400000000000001</v>
      </c>
      <c r="F18861" s="775" t="s">
        <v>3988</v>
      </c>
      <c r="G18861" s="775" t="s">
        <v>3997</v>
      </c>
      <c r="H18861" s="775" t="s">
        <v>3998</v>
      </c>
      <c r="I18861" s="775" t="s">
        <v>6132</v>
      </c>
    </row>
    <row r="18862" spans="1:9">
      <c r="A18862" s="775" t="str">
        <f>Table_wabobpsvr_AzureCalc_AzureCalcRateCard[[#This Row],[ServiceName]]&amp;Table_wabobpsvr_AzureCalc_AzureCalcRateCard[[#This Row],[Price_Level]]&amp;Table_wabobpsvr_AzureCalc_AzureCalcRateCard[[#This Row],[Region]]</f>
        <v>D11 HDInsight (Non-Windows)C13</v>
      </c>
      <c r="B18862" s="775">
        <v>13</v>
      </c>
      <c r="C18862" s="775" t="s">
        <v>87</v>
      </c>
      <c r="D18862" s="775" t="s">
        <v>177</v>
      </c>
      <c r="E18862" s="775">
        <v>0.22700000000000001</v>
      </c>
      <c r="F18862" s="775" t="s">
        <v>3988</v>
      </c>
      <c r="G18862" s="775" t="s">
        <v>3997</v>
      </c>
      <c r="H18862" s="775" t="s">
        <v>3998</v>
      </c>
      <c r="I18862" s="775" t="s">
        <v>6132</v>
      </c>
    </row>
    <row r="18863" spans="1:9">
      <c r="A18863" s="775" t="str">
        <f>Table_wabobpsvr_AzureCalc_AzureCalcRateCard[[#This Row],[ServiceName]]&amp;Table_wabobpsvr_AzureCalc_AzureCalcRateCard[[#This Row],[Price_Level]]&amp;Table_wabobpsvr_AzureCalc_AzureCalcRateCard[[#This Row],[Region]]</f>
        <v>D11 HDInsight (Non-Windows)D13</v>
      </c>
      <c r="B18863" s="775">
        <v>13</v>
      </c>
      <c r="C18863" s="775" t="s">
        <v>87</v>
      </c>
      <c r="D18863" s="775" t="s">
        <v>176</v>
      </c>
      <c r="E18863" s="775">
        <v>0.219</v>
      </c>
      <c r="F18863" s="775" t="s">
        <v>3988</v>
      </c>
      <c r="G18863" s="775" t="s">
        <v>3997</v>
      </c>
      <c r="H18863" s="775" t="s">
        <v>3998</v>
      </c>
      <c r="I18863" s="775" t="s">
        <v>6132</v>
      </c>
    </row>
    <row r="18864" spans="1:9">
      <c r="A18864" s="775" t="str">
        <f>Table_wabobpsvr_AzureCalc_AzureCalcRateCard[[#This Row],[ServiceName]]&amp;Table_wabobpsvr_AzureCalc_AzureCalcRateCard[[#This Row],[Price_Level]]&amp;Table_wabobpsvr_AzureCalc_AzureCalcRateCard[[#This Row],[Region]]</f>
        <v>D11 HDInsight (Non-Windows)MOSP11</v>
      </c>
      <c r="B18864" s="775">
        <v>11</v>
      </c>
      <c r="C18864" s="775" t="s">
        <v>87</v>
      </c>
      <c r="D18864" s="775" t="s">
        <v>606</v>
      </c>
      <c r="E18864" s="775">
        <v>0.218</v>
      </c>
      <c r="F18864" s="775" t="s">
        <v>3988</v>
      </c>
      <c r="G18864" s="775" t="s">
        <v>4235</v>
      </c>
      <c r="H18864" s="775" t="s">
        <v>4235</v>
      </c>
      <c r="I18864" s="775" t="s">
        <v>6133</v>
      </c>
    </row>
    <row r="18865" spans="1:9">
      <c r="A18865" s="1039" t="str">
        <f>Table_wabobpsvr_AzureCalc_AzureCalcRateCard[[#This Row],[ServiceName]]&amp;Table_wabobpsvr_AzureCalc_AzureCalcRateCard[[#This Row],[Price_Level]]&amp;Table_wabobpsvr_AzureCalc_AzureCalcRateCard[[#This Row],[Region]]</f>
        <v>D11 HDInsight (Non-Windows)A11</v>
      </c>
      <c r="B18865" s="1039">
        <v>11</v>
      </c>
      <c r="C18865" s="1039" t="s">
        <v>87</v>
      </c>
      <c r="D18865" s="1039" t="s">
        <v>174</v>
      </c>
      <c r="E18865" s="1039">
        <v>0.21099999999999999</v>
      </c>
      <c r="F18865" s="1039" t="s">
        <v>3988</v>
      </c>
      <c r="G18865" s="775" t="s">
        <v>3999</v>
      </c>
      <c r="H18865" s="775" t="s">
        <v>4000</v>
      </c>
      <c r="I18865" s="775" t="s">
        <v>6133</v>
      </c>
    </row>
    <row r="18866" spans="1:9">
      <c r="A18866" s="775" t="str">
        <f>Table_wabobpsvr_AzureCalc_AzureCalcRateCard[[#This Row],[ServiceName]]&amp;Table_wabobpsvr_AzureCalc_AzureCalcRateCard[[#This Row],[Price_Level]]&amp;Table_wabobpsvr_AzureCalc_AzureCalcRateCard[[#This Row],[Region]]</f>
        <v>D11 HDInsight (Non-Windows)B11</v>
      </c>
      <c r="B18866" s="775">
        <v>11</v>
      </c>
      <c r="C18866" s="775" t="s">
        <v>87</v>
      </c>
      <c r="D18866" s="775" t="s">
        <v>175</v>
      </c>
      <c r="E18866" s="775">
        <v>0.20499999999999999</v>
      </c>
      <c r="F18866" s="775" t="s">
        <v>3988</v>
      </c>
      <c r="G18866" s="775" t="s">
        <v>3999</v>
      </c>
      <c r="H18866" s="775" t="s">
        <v>4000</v>
      </c>
      <c r="I18866" s="775" t="s">
        <v>6133</v>
      </c>
    </row>
    <row r="18867" spans="1:9">
      <c r="A18867" s="775" t="str">
        <f>Table_wabobpsvr_AzureCalc_AzureCalcRateCard[[#This Row],[ServiceName]]&amp;Table_wabobpsvr_AzureCalc_AzureCalcRateCard[[#This Row],[Price_Level]]&amp;Table_wabobpsvr_AzureCalc_AzureCalcRateCard[[#This Row],[Region]]</f>
        <v>D11 HDInsight (Non-Windows)C11</v>
      </c>
      <c r="B18867" s="775">
        <v>11</v>
      </c>
      <c r="C18867" s="775" t="s">
        <v>87</v>
      </c>
      <c r="D18867" s="775" t="s">
        <v>177</v>
      </c>
      <c r="E18867" s="775">
        <v>0.19800000000000001</v>
      </c>
      <c r="F18867" s="775" t="s">
        <v>3988</v>
      </c>
      <c r="G18867" s="775" t="s">
        <v>3999</v>
      </c>
      <c r="H18867" s="775" t="s">
        <v>4000</v>
      </c>
      <c r="I18867" s="775" t="s">
        <v>6133</v>
      </c>
    </row>
    <row r="18868" spans="1:9">
      <c r="A18868" s="775" t="str">
        <f>Table_wabobpsvr_AzureCalc_AzureCalcRateCard[[#This Row],[ServiceName]]&amp;Table_wabobpsvr_AzureCalc_AzureCalcRateCard[[#This Row],[Price_Level]]&amp;Table_wabobpsvr_AzureCalc_AzureCalcRateCard[[#This Row],[Region]]</f>
        <v>D11 HDInsight (Non-Windows)D11</v>
      </c>
      <c r="B18868" s="775">
        <v>11</v>
      </c>
      <c r="C18868" s="775" t="s">
        <v>87</v>
      </c>
      <c r="D18868" s="775" t="s">
        <v>176</v>
      </c>
      <c r="E18868" s="775">
        <v>0.192</v>
      </c>
      <c r="F18868" s="775" t="s">
        <v>3988</v>
      </c>
      <c r="G18868" s="775" t="s">
        <v>3999</v>
      </c>
      <c r="H18868" s="775" t="s">
        <v>4000</v>
      </c>
      <c r="I18868" s="775" t="s">
        <v>6133</v>
      </c>
    </row>
    <row r="18869" spans="1:9">
      <c r="A18869" s="775" t="str">
        <f>Table_wabobpsvr_AzureCalc_AzureCalcRateCard[[#This Row],[ServiceName]]&amp;Table_wabobpsvr_AzureCalc_AzureCalcRateCard[[#This Row],[Price_Level]]&amp;Table_wabobpsvr_AzureCalc_AzureCalcRateCard[[#This Row],[Region]]</f>
        <v>D11 HDInsight (Non-Windows)MOSP12</v>
      </c>
      <c r="B18869" s="775">
        <v>12</v>
      </c>
      <c r="C18869" s="775" t="s">
        <v>87</v>
      </c>
      <c r="D18869" s="775" t="s">
        <v>606</v>
      </c>
      <c r="E18869" s="775">
        <v>0.189</v>
      </c>
      <c r="F18869" s="775" t="s">
        <v>3988</v>
      </c>
      <c r="G18869" s="775" t="s">
        <v>4235</v>
      </c>
      <c r="H18869" s="775" t="s">
        <v>4235</v>
      </c>
      <c r="I18869" s="775" t="s">
        <v>6134</v>
      </c>
    </row>
    <row r="18870" spans="1:9">
      <c r="A18870" s="775" t="str">
        <f>Table_wabobpsvr_AzureCalc_AzureCalcRateCard[[#This Row],[ServiceName]]&amp;Table_wabobpsvr_AzureCalc_AzureCalcRateCard[[#This Row],[Price_Level]]&amp;Table_wabobpsvr_AzureCalc_AzureCalcRateCard[[#This Row],[Region]]</f>
        <v>D11 HDInsight (Non-Windows)A12</v>
      </c>
      <c r="B18870" s="775">
        <v>12</v>
      </c>
      <c r="C18870" s="775" t="s">
        <v>87</v>
      </c>
      <c r="D18870" s="775" t="s">
        <v>174</v>
      </c>
      <c r="E18870" s="775">
        <v>0.183</v>
      </c>
      <c r="F18870" s="775" t="s">
        <v>3988</v>
      </c>
      <c r="G18870" s="775" t="s">
        <v>4001</v>
      </c>
      <c r="H18870" s="775" t="s">
        <v>4002</v>
      </c>
      <c r="I18870" s="775" t="s">
        <v>6134</v>
      </c>
    </row>
    <row r="18871" spans="1:9">
      <c r="A18871" s="775" t="str">
        <f>Table_wabobpsvr_AzureCalc_AzureCalcRateCard[[#This Row],[ServiceName]]&amp;Table_wabobpsvr_AzureCalc_AzureCalcRateCard[[#This Row],[Price_Level]]&amp;Table_wabobpsvr_AzureCalc_AzureCalcRateCard[[#This Row],[Region]]</f>
        <v>D11 HDInsight (Non-Windows)B12</v>
      </c>
      <c r="B18871" s="775">
        <v>12</v>
      </c>
      <c r="C18871" s="775" t="s">
        <v>87</v>
      </c>
      <c r="D18871" s="775" t="s">
        <v>175</v>
      </c>
      <c r="E18871" s="775">
        <v>0.17799999999999999</v>
      </c>
      <c r="F18871" s="775" t="s">
        <v>3988</v>
      </c>
      <c r="G18871" s="775" t="s">
        <v>4001</v>
      </c>
      <c r="H18871" s="775" t="s">
        <v>4002</v>
      </c>
      <c r="I18871" s="775" t="s">
        <v>6134</v>
      </c>
    </row>
    <row r="18872" spans="1:9">
      <c r="A18872" s="775" t="str">
        <f>Table_wabobpsvr_AzureCalc_AzureCalcRateCard[[#This Row],[ServiceName]]&amp;Table_wabobpsvr_AzureCalc_AzureCalcRateCard[[#This Row],[Price_Level]]&amp;Table_wabobpsvr_AzureCalc_AzureCalcRateCard[[#This Row],[Region]]</f>
        <v>D11 HDInsight (Non-Windows)C12</v>
      </c>
      <c r="B18872" s="775">
        <v>12</v>
      </c>
      <c r="C18872" s="775" t="s">
        <v>87</v>
      </c>
      <c r="D18872" s="775" t="s">
        <v>177</v>
      </c>
      <c r="E18872" s="775">
        <v>0.17199999999999999</v>
      </c>
      <c r="F18872" s="775" t="s">
        <v>3988</v>
      </c>
      <c r="G18872" s="775" t="s">
        <v>4001</v>
      </c>
      <c r="H18872" s="775" t="s">
        <v>4002</v>
      </c>
      <c r="I18872" s="775" t="s">
        <v>6134</v>
      </c>
    </row>
    <row r="18873" spans="1:9">
      <c r="A18873" s="775" t="str">
        <f>Table_wabobpsvr_AzureCalc_AzureCalcRateCard[[#This Row],[ServiceName]]&amp;Table_wabobpsvr_AzureCalc_AzureCalcRateCard[[#This Row],[Price_Level]]&amp;Table_wabobpsvr_AzureCalc_AzureCalcRateCard[[#This Row],[Region]]</f>
        <v>D11 HDInsight (Non-Windows)D12</v>
      </c>
      <c r="B18873" s="775">
        <v>12</v>
      </c>
      <c r="C18873" s="775" t="s">
        <v>87</v>
      </c>
      <c r="D18873" s="775" t="s">
        <v>176</v>
      </c>
      <c r="E18873" s="775">
        <v>0.16600000000000001</v>
      </c>
      <c r="F18873" s="775" t="s">
        <v>3988</v>
      </c>
      <c r="G18873" s="775" t="s">
        <v>4001</v>
      </c>
      <c r="H18873" s="775" t="s">
        <v>4002</v>
      </c>
      <c r="I18873" s="775" t="s">
        <v>6134</v>
      </c>
    </row>
    <row r="18874" spans="1:9">
      <c r="A18874" s="775" t="str">
        <f>Table_wabobpsvr_AzureCalc_AzureCalcRateCard[[#This Row],[ServiceName]]&amp;Table_wabobpsvr_AzureCalc_AzureCalcRateCard[[#This Row],[Price_Level]]&amp;Table_wabobpsvr_AzureCalc_AzureCalcRateCard[[#This Row],[Region]]</f>
        <v>D12 HDInsightMOSP10</v>
      </c>
      <c r="B18874" s="775">
        <v>10</v>
      </c>
      <c r="C18874" s="775" t="s">
        <v>87</v>
      </c>
      <c r="D18874" s="775" t="s">
        <v>606</v>
      </c>
      <c r="E18874" s="775">
        <v>0.85399999999999998</v>
      </c>
      <c r="F18874" s="775" t="s">
        <v>4003</v>
      </c>
      <c r="G18874" s="775" t="s">
        <v>4235</v>
      </c>
      <c r="H18874" s="775" t="s">
        <v>4235</v>
      </c>
      <c r="I18874" s="775" t="s">
        <v>6135</v>
      </c>
    </row>
    <row r="18875" spans="1:9">
      <c r="A18875" s="775" t="str">
        <f>Table_wabobpsvr_AzureCalc_AzureCalcRateCard[[#This Row],[ServiceName]]&amp;Table_wabobpsvr_AzureCalc_AzureCalcRateCard[[#This Row],[Price_Level]]&amp;Table_wabobpsvr_AzureCalc_AzureCalcRateCard[[#This Row],[Region]]</f>
        <v>D12 HDInsightA10</v>
      </c>
      <c r="B18875" s="775">
        <v>10</v>
      </c>
      <c r="C18875" s="775" t="s">
        <v>87</v>
      </c>
      <c r="D18875" s="775" t="s">
        <v>174</v>
      </c>
      <c r="E18875" s="775">
        <v>0.82838000000000001</v>
      </c>
      <c r="F18875" s="775" t="s">
        <v>4003</v>
      </c>
      <c r="G18875" s="775" t="s">
        <v>4004</v>
      </c>
      <c r="H18875" s="775" t="s">
        <v>4005</v>
      </c>
      <c r="I18875" s="775" t="s">
        <v>6135</v>
      </c>
    </row>
    <row r="18876" spans="1:9">
      <c r="A18876" s="775" t="str">
        <f>Table_wabobpsvr_AzureCalc_AzureCalcRateCard[[#This Row],[ServiceName]]&amp;Table_wabobpsvr_AzureCalc_AzureCalcRateCard[[#This Row],[Price_Level]]&amp;Table_wabobpsvr_AzureCalc_AzureCalcRateCard[[#This Row],[Region]]</f>
        <v>D12 HDInsightB10</v>
      </c>
      <c r="B18876" s="775">
        <v>10</v>
      </c>
      <c r="C18876" s="775" t="s">
        <v>87</v>
      </c>
      <c r="D18876" s="775" t="s">
        <v>175</v>
      </c>
      <c r="E18876" s="775">
        <v>0.80276000000000003</v>
      </c>
      <c r="F18876" s="775" t="s">
        <v>4003</v>
      </c>
      <c r="G18876" s="775" t="s">
        <v>4004</v>
      </c>
      <c r="H18876" s="775" t="s">
        <v>4005</v>
      </c>
      <c r="I18876" s="775" t="s">
        <v>6135</v>
      </c>
    </row>
    <row r="18877" spans="1:9">
      <c r="A18877" s="775" t="str">
        <f>Table_wabobpsvr_AzureCalc_AzureCalcRateCard[[#This Row],[ServiceName]]&amp;Table_wabobpsvr_AzureCalc_AzureCalcRateCard[[#This Row],[Price_Level]]&amp;Table_wabobpsvr_AzureCalc_AzureCalcRateCard[[#This Row],[Region]]</f>
        <v>D12 HDInsightC10</v>
      </c>
      <c r="B18877" s="775">
        <v>10</v>
      </c>
      <c r="C18877" s="775" t="s">
        <v>87</v>
      </c>
      <c r="D18877" s="775" t="s">
        <v>177</v>
      </c>
      <c r="E18877" s="775">
        <v>0.77714000000000005</v>
      </c>
      <c r="F18877" s="775" t="s">
        <v>4003</v>
      </c>
      <c r="G18877" s="775" t="s">
        <v>4004</v>
      </c>
      <c r="H18877" s="775" t="s">
        <v>4005</v>
      </c>
      <c r="I18877" s="775" t="s">
        <v>6135</v>
      </c>
    </row>
    <row r="18878" spans="1:9">
      <c r="A18878" s="775" t="str">
        <f>Table_wabobpsvr_AzureCalc_AzureCalcRateCard[[#This Row],[ServiceName]]&amp;Table_wabobpsvr_AzureCalc_AzureCalcRateCard[[#This Row],[Price_Level]]&amp;Table_wabobpsvr_AzureCalc_AzureCalcRateCard[[#This Row],[Region]]</f>
        <v>D12 HDInsightD10</v>
      </c>
      <c r="B18878" s="775">
        <v>10</v>
      </c>
      <c r="C18878" s="775" t="s">
        <v>87</v>
      </c>
      <c r="D18878" s="775" t="s">
        <v>176</v>
      </c>
      <c r="E18878" s="775">
        <v>0.75151999999999997</v>
      </c>
      <c r="F18878" s="775" t="s">
        <v>4003</v>
      </c>
      <c r="G18878" s="775" t="s">
        <v>4004</v>
      </c>
      <c r="H18878" s="775" t="s">
        <v>4005</v>
      </c>
      <c r="I18878" s="775" t="s">
        <v>6135</v>
      </c>
    </row>
    <row r="18879" spans="1:9">
      <c r="A18879" s="775" t="str">
        <f>Table_wabobpsvr_AzureCalc_AzureCalcRateCard[[#This Row],[ServiceName]]&amp;Table_wabobpsvr_AzureCalc_AzureCalcRateCard[[#This Row],[Price_Level]]&amp;Table_wabobpsvr_AzureCalc_AzureCalcRateCard[[#This Row],[Region]]</f>
        <v>D12 HDInsightMOSP9</v>
      </c>
      <c r="B18879" s="775">
        <v>9</v>
      </c>
      <c r="C18879" s="775" t="s">
        <v>87</v>
      </c>
      <c r="D18879" s="775" t="s">
        <v>606</v>
      </c>
      <c r="E18879" s="775">
        <v>0.74299999999999999</v>
      </c>
      <c r="F18879" s="775" t="s">
        <v>4003</v>
      </c>
      <c r="G18879" s="775" t="s">
        <v>4235</v>
      </c>
      <c r="H18879" s="775" t="s">
        <v>4235</v>
      </c>
      <c r="I18879" s="775" t="s">
        <v>6136</v>
      </c>
    </row>
    <row r="18880" spans="1:9">
      <c r="A18880" s="775" t="str">
        <f>Table_wabobpsvr_AzureCalc_AzureCalcRateCard[[#This Row],[ServiceName]]&amp;Table_wabobpsvr_AzureCalc_AzureCalcRateCard[[#This Row],[Price_Level]]&amp;Table_wabobpsvr_AzureCalc_AzureCalcRateCard[[#This Row],[Region]]</f>
        <v>D12 HDInsightA9</v>
      </c>
      <c r="B18880" s="775">
        <v>9</v>
      </c>
      <c r="C18880" s="775" t="s">
        <v>87</v>
      </c>
      <c r="D18880" s="775" t="s">
        <v>174</v>
      </c>
      <c r="E18880" s="775">
        <v>0.72070999999999996</v>
      </c>
      <c r="F18880" s="775" t="s">
        <v>4003</v>
      </c>
      <c r="G18880" s="775" t="s">
        <v>4006</v>
      </c>
      <c r="H18880" s="775" t="s">
        <v>4007</v>
      </c>
      <c r="I18880" s="775" t="s">
        <v>6136</v>
      </c>
    </row>
    <row r="18881" spans="1:9">
      <c r="A18881" s="1039" t="str">
        <f>Table_wabobpsvr_AzureCalc_AzureCalcRateCard[[#This Row],[ServiceName]]&amp;Table_wabobpsvr_AzureCalc_AzureCalcRateCard[[#This Row],[Price_Level]]&amp;Table_wabobpsvr_AzureCalc_AzureCalcRateCard[[#This Row],[Region]]</f>
        <v>D12 HDInsightB9</v>
      </c>
      <c r="B18881" s="1039">
        <v>9</v>
      </c>
      <c r="C18881" s="1039" t="s">
        <v>87</v>
      </c>
      <c r="D18881" s="1039" t="s">
        <v>175</v>
      </c>
      <c r="E18881" s="1039">
        <v>0.69842000000000004</v>
      </c>
      <c r="F18881" s="1039" t="s">
        <v>4003</v>
      </c>
      <c r="G18881" s="775" t="s">
        <v>4006</v>
      </c>
      <c r="H18881" s="775" t="s">
        <v>4007</v>
      </c>
      <c r="I18881" s="775" t="s">
        <v>6136</v>
      </c>
    </row>
    <row r="18882" spans="1:9">
      <c r="A18882" s="775" t="str">
        <f>Table_wabobpsvr_AzureCalc_AzureCalcRateCard[[#This Row],[ServiceName]]&amp;Table_wabobpsvr_AzureCalc_AzureCalcRateCard[[#This Row],[Price_Level]]&amp;Table_wabobpsvr_AzureCalc_AzureCalcRateCard[[#This Row],[Region]]</f>
        <v>D12 HDInsightC9</v>
      </c>
      <c r="B18882" s="775">
        <v>9</v>
      </c>
      <c r="C18882" s="775" t="s">
        <v>87</v>
      </c>
      <c r="D18882" s="775" t="s">
        <v>177</v>
      </c>
      <c r="E18882" s="775">
        <v>0.67613000000000001</v>
      </c>
      <c r="F18882" s="775" t="s">
        <v>4003</v>
      </c>
      <c r="G18882" s="775" t="s">
        <v>4006</v>
      </c>
      <c r="H18882" s="775" t="s">
        <v>4007</v>
      </c>
      <c r="I18882" s="775" t="s">
        <v>6136</v>
      </c>
    </row>
    <row r="18883" spans="1:9">
      <c r="A18883" s="775" t="str">
        <f>Table_wabobpsvr_AzureCalc_AzureCalcRateCard[[#This Row],[ServiceName]]&amp;Table_wabobpsvr_AzureCalc_AzureCalcRateCard[[#This Row],[Price_Level]]&amp;Table_wabobpsvr_AzureCalc_AzureCalcRateCard[[#This Row],[Region]]</f>
        <v>D12 HDInsightD9</v>
      </c>
      <c r="B18883" s="775">
        <v>9</v>
      </c>
      <c r="C18883" s="775" t="s">
        <v>87</v>
      </c>
      <c r="D18883" s="775" t="s">
        <v>176</v>
      </c>
      <c r="E18883" s="775">
        <v>0.65383999999999998</v>
      </c>
      <c r="F18883" s="775" t="s">
        <v>4003</v>
      </c>
      <c r="G18883" s="775" t="s">
        <v>4006</v>
      </c>
      <c r="H18883" s="775" t="s">
        <v>4007</v>
      </c>
      <c r="I18883" s="775" t="s">
        <v>6136</v>
      </c>
    </row>
    <row r="18884" spans="1:9">
      <c r="A18884" s="775" t="str">
        <f>Table_wabobpsvr_AzureCalc_AzureCalcRateCard[[#This Row],[ServiceName]]&amp;Table_wabobpsvr_AzureCalc_AzureCalcRateCard[[#This Row],[Price_Level]]&amp;Table_wabobpsvr_AzureCalc_AzureCalcRateCard[[#This Row],[Region]]</f>
        <v>D12 HDInsightMOSP15</v>
      </c>
      <c r="B18884" s="775">
        <v>15</v>
      </c>
      <c r="C18884" s="775" t="s">
        <v>87</v>
      </c>
      <c r="D18884" s="775" t="s">
        <v>606</v>
      </c>
      <c r="E18884" s="775">
        <v>0.82</v>
      </c>
      <c r="F18884" s="775" t="s">
        <v>4003</v>
      </c>
      <c r="G18884" s="775" t="s">
        <v>4235</v>
      </c>
      <c r="H18884" s="775" t="s">
        <v>4235</v>
      </c>
      <c r="I18884" s="775" t="s">
        <v>6137</v>
      </c>
    </row>
    <row r="18885" spans="1:9">
      <c r="A18885" s="775" t="str">
        <f>Table_wabobpsvr_AzureCalc_AzureCalcRateCard[[#This Row],[ServiceName]]&amp;Table_wabobpsvr_AzureCalc_AzureCalcRateCard[[#This Row],[Price_Level]]&amp;Table_wabobpsvr_AzureCalc_AzureCalcRateCard[[#This Row],[Region]]</f>
        <v>D12 HDInsightA15</v>
      </c>
      <c r="B18885" s="775">
        <v>15</v>
      </c>
      <c r="C18885" s="775" t="s">
        <v>87</v>
      </c>
      <c r="D18885" s="775" t="s">
        <v>174</v>
      </c>
      <c r="E18885" s="775">
        <v>0.7954</v>
      </c>
      <c r="F18885" s="775" t="s">
        <v>4003</v>
      </c>
      <c r="G18885" s="775" t="s">
        <v>4008</v>
      </c>
      <c r="H18885" s="775" t="s">
        <v>4009</v>
      </c>
      <c r="I18885" s="775" t="s">
        <v>6137</v>
      </c>
    </row>
    <row r="18886" spans="1:9">
      <c r="A18886" s="775" t="str">
        <f>Table_wabobpsvr_AzureCalc_AzureCalcRateCard[[#This Row],[ServiceName]]&amp;Table_wabobpsvr_AzureCalc_AzureCalcRateCard[[#This Row],[Price_Level]]&amp;Table_wabobpsvr_AzureCalc_AzureCalcRateCard[[#This Row],[Region]]</f>
        <v>D12 HDInsightB15</v>
      </c>
      <c r="B18886" s="775">
        <v>15</v>
      </c>
      <c r="C18886" s="775" t="s">
        <v>87</v>
      </c>
      <c r="D18886" s="775" t="s">
        <v>175</v>
      </c>
      <c r="E18886" s="775">
        <v>0.77080000000000004</v>
      </c>
      <c r="F18886" s="775" t="s">
        <v>4003</v>
      </c>
      <c r="G18886" s="775" t="s">
        <v>4008</v>
      </c>
      <c r="H18886" s="775" t="s">
        <v>4009</v>
      </c>
      <c r="I18886" s="775" t="s">
        <v>6137</v>
      </c>
    </row>
    <row r="18887" spans="1:9">
      <c r="A18887" s="775" t="str">
        <f>Table_wabobpsvr_AzureCalc_AzureCalcRateCard[[#This Row],[ServiceName]]&amp;Table_wabobpsvr_AzureCalc_AzureCalcRateCard[[#This Row],[Price_Level]]&amp;Table_wabobpsvr_AzureCalc_AzureCalcRateCard[[#This Row],[Region]]</f>
        <v>D12 HDInsightC15</v>
      </c>
      <c r="B18887" s="775">
        <v>15</v>
      </c>
      <c r="C18887" s="775" t="s">
        <v>87</v>
      </c>
      <c r="D18887" s="775" t="s">
        <v>177</v>
      </c>
      <c r="E18887" s="775">
        <v>0.74619999999999997</v>
      </c>
      <c r="F18887" s="775" t="s">
        <v>4003</v>
      </c>
      <c r="G18887" s="775" t="s">
        <v>4008</v>
      </c>
      <c r="H18887" s="775" t="s">
        <v>4009</v>
      </c>
      <c r="I18887" s="775" t="s">
        <v>6137</v>
      </c>
    </row>
    <row r="18888" spans="1:9">
      <c r="A18888" s="775" t="str">
        <f>Table_wabobpsvr_AzureCalc_AzureCalcRateCard[[#This Row],[ServiceName]]&amp;Table_wabobpsvr_AzureCalc_AzureCalcRateCard[[#This Row],[Price_Level]]&amp;Table_wabobpsvr_AzureCalc_AzureCalcRateCard[[#This Row],[Region]]</f>
        <v>Basic.A5 VM (Windows)A2</v>
      </c>
      <c r="B18888" s="775">
        <v>2</v>
      </c>
      <c r="C18888" s="775" t="s">
        <v>680</v>
      </c>
      <c r="D18888" s="775" t="s">
        <v>174</v>
      </c>
      <c r="E18888" s="775">
        <v>0.1898</v>
      </c>
      <c r="F18888" s="775" t="s">
        <v>702</v>
      </c>
      <c r="G18888" s="775" t="s">
        <v>2358</v>
      </c>
      <c r="H18888" s="775" t="s">
        <v>2359</v>
      </c>
      <c r="I18888" s="775" t="s">
        <v>5701</v>
      </c>
    </row>
    <row r="18889" spans="1:9">
      <c r="A18889" s="775" t="str">
        <f>Table_wabobpsvr_AzureCalc_AzureCalcRateCard[[#This Row],[ServiceName]]&amp;Table_wabobpsvr_AzureCalc_AzureCalcRateCard[[#This Row],[Price_Level]]&amp;Table_wabobpsvr_AzureCalc_AzureCalcRateCard[[#This Row],[Region]]</f>
        <v>Basic.A5 VM (Windows)B2</v>
      </c>
      <c r="B18889" s="775">
        <v>2</v>
      </c>
      <c r="C18889" s="775" t="s">
        <v>680</v>
      </c>
      <c r="D18889" s="775" t="s">
        <v>175</v>
      </c>
      <c r="E18889" s="775">
        <v>0.182</v>
      </c>
      <c r="F18889" s="775" t="s">
        <v>702</v>
      </c>
      <c r="G18889" s="775" t="s">
        <v>2358</v>
      </c>
      <c r="H18889" s="775" t="s">
        <v>2359</v>
      </c>
      <c r="I18889" s="775" t="s">
        <v>5701</v>
      </c>
    </row>
    <row r="18890" spans="1:9">
      <c r="A18890" s="775" t="str">
        <f>Table_wabobpsvr_AzureCalc_AzureCalcRateCard[[#This Row],[ServiceName]]&amp;Table_wabobpsvr_AzureCalc_AzureCalcRateCard[[#This Row],[Price_Level]]&amp;Table_wabobpsvr_AzureCalc_AzureCalcRateCard[[#This Row],[Region]]</f>
        <v>Basic.A5 VM (Windows)C2</v>
      </c>
      <c r="B18890" s="775">
        <v>2</v>
      </c>
      <c r="C18890" s="775" t="s">
        <v>680</v>
      </c>
      <c r="D18890" s="775" t="s">
        <v>177</v>
      </c>
      <c r="E18890" s="775">
        <v>0.17419999999999999</v>
      </c>
      <c r="F18890" s="775" t="s">
        <v>702</v>
      </c>
      <c r="G18890" s="775" t="s">
        <v>2358</v>
      </c>
      <c r="H18890" s="775" t="s">
        <v>2359</v>
      </c>
      <c r="I18890" s="775" t="s">
        <v>5701</v>
      </c>
    </row>
    <row r="18891" spans="1:9">
      <c r="A18891" s="775" t="str">
        <f>Table_wabobpsvr_AzureCalc_AzureCalcRateCard[[#This Row],[ServiceName]]&amp;Table_wabobpsvr_AzureCalc_AzureCalcRateCard[[#This Row],[Price_Level]]&amp;Table_wabobpsvr_AzureCalc_AzureCalcRateCard[[#This Row],[Region]]</f>
        <v>Basic.A5 VM (Windows)D2</v>
      </c>
      <c r="B18891" s="775">
        <v>2</v>
      </c>
      <c r="C18891" s="775" t="s">
        <v>680</v>
      </c>
      <c r="D18891" s="775" t="s">
        <v>176</v>
      </c>
      <c r="E18891" s="775">
        <v>0.16639999999999999</v>
      </c>
      <c r="F18891" s="775" t="s">
        <v>702</v>
      </c>
      <c r="G18891" s="775" t="s">
        <v>2358</v>
      </c>
      <c r="H18891" s="775" t="s">
        <v>2359</v>
      </c>
      <c r="I18891" s="775" t="s">
        <v>5701</v>
      </c>
    </row>
    <row r="18892" spans="1:9">
      <c r="A18892" s="775" t="str">
        <f>Table_wabobpsvr_AzureCalc_AzureCalcRateCard[[#This Row],[ServiceName]]&amp;Table_wabobpsvr_AzureCalc_AzureCalcRateCard[[#This Row],[Price_Level]]&amp;Table_wabobpsvr_AzureCalc_AzureCalcRateCard[[#This Row],[Region]]</f>
        <v>Basic.A6 VM (Non-Windows)MOSP2</v>
      </c>
      <c r="B18892" s="775">
        <v>2</v>
      </c>
      <c r="C18892" s="775" t="s">
        <v>680</v>
      </c>
      <c r="D18892" s="775" t="s">
        <v>606</v>
      </c>
      <c r="E18892" s="775">
        <v>0.38</v>
      </c>
      <c r="F18892" s="775" t="s">
        <v>703</v>
      </c>
      <c r="G18892" s="775" t="s">
        <v>4235</v>
      </c>
      <c r="H18892" s="775" t="s">
        <v>4235</v>
      </c>
      <c r="I18892" s="775" t="s">
        <v>6138</v>
      </c>
    </row>
    <row r="18893" spans="1:9">
      <c r="A18893" s="775" t="str">
        <f>Table_wabobpsvr_AzureCalc_AzureCalcRateCard[[#This Row],[ServiceName]]&amp;Table_wabobpsvr_AzureCalc_AzureCalcRateCard[[#This Row],[Price_Level]]&amp;Table_wabobpsvr_AzureCalc_AzureCalcRateCard[[#This Row],[Region]]</f>
        <v>Basic.A6 VM (Non-Windows)A2</v>
      </c>
      <c r="B18893" s="775">
        <v>2</v>
      </c>
      <c r="C18893" s="775" t="s">
        <v>680</v>
      </c>
      <c r="D18893" s="775" t="s">
        <v>174</v>
      </c>
      <c r="E18893" s="775">
        <v>0.27739999999999998</v>
      </c>
      <c r="F18893" s="775" t="s">
        <v>703</v>
      </c>
      <c r="G18893" s="775" t="s">
        <v>2360</v>
      </c>
      <c r="H18893" s="775" t="s">
        <v>2361</v>
      </c>
      <c r="I18893" s="775" t="s">
        <v>6138</v>
      </c>
    </row>
    <row r="18894" spans="1:9">
      <c r="A18894" s="775" t="str">
        <f>Table_wabobpsvr_AzureCalc_AzureCalcRateCard[[#This Row],[ServiceName]]&amp;Table_wabobpsvr_AzureCalc_AzureCalcRateCard[[#This Row],[Price_Level]]&amp;Table_wabobpsvr_AzureCalc_AzureCalcRateCard[[#This Row],[Region]]</f>
        <v>A1 VM (Non-Windows)MOSP2</v>
      </c>
      <c r="B18894" s="775">
        <v>2</v>
      </c>
      <c r="C18894" s="775" t="s">
        <v>680</v>
      </c>
      <c r="D18894" s="775" t="s">
        <v>606</v>
      </c>
      <c r="E18894" s="775">
        <v>0.06</v>
      </c>
      <c r="F18894" s="775" t="s">
        <v>682</v>
      </c>
      <c r="G18894" s="775" t="s">
        <v>4235</v>
      </c>
      <c r="H18894" s="775" t="s">
        <v>4235</v>
      </c>
      <c r="I18894" s="775" t="s">
        <v>5186</v>
      </c>
    </row>
    <row r="18895" spans="1:9">
      <c r="A18895" s="775" t="str">
        <f>Table_wabobpsvr_AzureCalc_AzureCalcRateCard[[#This Row],[ServiceName]]&amp;Table_wabobpsvr_AzureCalc_AzureCalcRateCard[[#This Row],[Price_Level]]&amp;Table_wabobpsvr_AzureCalc_AzureCalcRateCard[[#This Row],[Region]]</f>
        <v>Basic.A6 VM (Non-Windows)B2</v>
      </c>
      <c r="B18895" s="775">
        <v>2</v>
      </c>
      <c r="C18895" s="775" t="s">
        <v>680</v>
      </c>
      <c r="D18895" s="775" t="s">
        <v>175</v>
      </c>
      <c r="E18895" s="775">
        <v>0.26600000000000001</v>
      </c>
      <c r="F18895" s="775" t="s">
        <v>703</v>
      </c>
      <c r="G18895" s="775" t="s">
        <v>2360</v>
      </c>
      <c r="H18895" s="775" t="s">
        <v>2361</v>
      </c>
      <c r="I18895" s="775" t="s">
        <v>6138</v>
      </c>
    </row>
    <row r="18896" spans="1:9">
      <c r="A18896" s="775" t="str">
        <f>Table_wabobpsvr_AzureCalc_AzureCalcRateCard[[#This Row],[ServiceName]]&amp;Table_wabobpsvr_AzureCalc_AzureCalcRateCard[[#This Row],[Price_Level]]&amp;Table_wabobpsvr_AzureCalc_AzureCalcRateCard[[#This Row],[Region]]</f>
        <v>Basic.A6 VM (Non-Windows)C2</v>
      </c>
      <c r="B18896" s="775">
        <v>2</v>
      </c>
      <c r="C18896" s="775" t="s">
        <v>680</v>
      </c>
      <c r="D18896" s="775" t="s">
        <v>177</v>
      </c>
      <c r="E18896" s="775">
        <v>0.25459999999999999</v>
      </c>
      <c r="F18896" s="775" t="s">
        <v>703</v>
      </c>
      <c r="G18896" s="775" t="s">
        <v>2360</v>
      </c>
      <c r="H18896" s="775" t="s">
        <v>2361</v>
      </c>
      <c r="I18896" s="775" t="s">
        <v>6138</v>
      </c>
    </row>
    <row r="18897" spans="1:9">
      <c r="A18897" s="775" t="str">
        <f>Table_wabobpsvr_AzureCalc_AzureCalcRateCard[[#This Row],[ServiceName]]&amp;Table_wabobpsvr_AzureCalc_AzureCalcRateCard[[#This Row],[Price_Level]]&amp;Table_wabobpsvr_AzureCalc_AzureCalcRateCard[[#This Row],[Region]]</f>
        <v>Basic.A6 VM (Non-Windows)D2</v>
      </c>
      <c r="B18897" s="775">
        <v>2</v>
      </c>
      <c r="C18897" s="775" t="s">
        <v>680</v>
      </c>
      <c r="D18897" s="775" t="s">
        <v>176</v>
      </c>
      <c r="E18897" s="775">
        <v>0.2432</v>
      </c>
      <c r="F18897" s="775" t="s">
        <v>703</v>
      </c>
      <c r="G18897" s="775" t="s">
        <v>2360</v>
      </c>
      <c r="H18897" s="775" t="s">
        <v>2361</v>
      </c>
      <c r="I18897" s="775" t="s">
        <v>6138</v>
      </c>
    </row>
    <row r="18898" spans="1:9">
      <c r="A18898" s="775" t="str">
        <f>Table_wabobpsvr_AzureCalc_AzureCalcRateCard[[#This Row],[ServiceName]]&amp;Table_wabobpsvr_AzureCalc_AzureCalcRateCard[[#This Row],[Price_Level]]&amp;Table_wabobpsvr_AzureCalc_AzureCalcRateCard[[#This Row],[Region]]</f>
        <v>Basic.A6 VM (Windows)MOSP2</v>
      </c>
      <c r="B18898" s="775">
        <v>2</v>
      </c>
      <c r="C18898" s="775" t="s">
        <v>680</v>
      </c>
      <c r="D18898" s="775" t="s">
        <v>606</v>
      </c>
      <c r="E18898" s="775">
        <v>0.52</v>
      </c>
      <c r="F18898" s="775" t="s">
        <v>714</v>
      </c>
      <c r="G18898" s="775" t="s">
        <v>4235</v>
      </c>
      <c r="H18898" s="775" t="s">
        <v>4235</v>
      </c>
      <c r="I18898" s="775" t="s">
        <v>6139</v>
      </c>
    </row>
    <row r="18899" spans="1:9">
      <c r="A18899" s="775" t="str">
        <f>Table_wabobpsvr_AzureCalc_AzureCalcRateCard[[#This Row],[ServiceName]]&amp;Table_wabobpsvr_AzureCalc_AzureCalcRateCard[[#This Row],[Price_Level]]&amp;Table_wabobpsvr_AzureCalc_AzureCalcRateCard[[#This Row],[Region]]</f>
        <v>Basic.A6 VM (Windows)A2</v>
      </c>
      <c r="B18899" s="775">
        <v>2</v>
      </c>
      <c r="C18899" s="775" t="s">
        <v>680</v>
      </c>
      <c r="D18899" s="775" t="s">
        <v>174</v>
      </c>
      <c r="E18899" s="775">
        <v>0.37959999999999999</v>
      </c>
      <c r="F18899" s="775" t="s">
        <v>714</v>
      </c>
      <c r="G18899" s="775" t="s">
        <v>2362</v>
      </c>
      <c r="H18899" s="775" t="s">
        <v>2363</v>
      </c>
      <c r="I18899" s="775" t="s">
        <v>6139</v>
      </c>
    </row>
    <row r="18900" spans="1:9">
      <c r="A18900" s="1039" t="str">
        <f>Table_wabobpsvr_AzureCalc_AzureCalcRateCard[[#This Row],[ServiceName]]&amp;Table_wabobpsvr_AzureCalc_AzureCalcRateCard[[#This Row],[Price_Level]]&amp;Table_wabobpsvr_AzureCalc_AzureCalcRateCard[[#This Row],[Region]]</f>
        <v>Basic.A6 VM (Windows)B2</v>
      </c>
      <c r="B18900" s="1039">
        <v>2</v>
      </c>
      <c r="C18900" s="1039" t="s">
        <v>680</v>
      </c>
      <c r="D18900" s="1039" t="s">
        <v>175</v>
      </c>
      <c r="E18900" s="1039">
        <v>0.36399999999999999</v>
      </c>
      <c r="F18900" s="1039" t="s">
        <v>714</v>
      </c>
      <c r="G18900" s="775" t="s">
        <v>2362</v>
      </c>
      <c r="H18900" s="775" t="s">
        <v>2363</v>
      </c>
      <c r="I18900" s="775" t="s">
        <v>6139</v>
      </c>
    </row>
    <row r="18901" spans="1:9">
      <c r="A18901" s="775" t="str">
        <f>Table_wabobpsvr_AzureCalc_AzureCalcRateCard[[#This Row],[ServiceName]]&amp;Table_wabobpsvr_AzureCalc_AzureCalcRateCard[[#This Row],[Price_Level]]&amp;Table_wabobpsvr_AzureCalc_AzureCalcRateCard[[#This Row],[Region]]</f>
        <v>Basic.A6 VM (Windows)C2</v>
      </c>
      <c r="B18901" s="775">
        <v>2</v>
      </c>
      <c r="C18901" s="775" t="s">
        <v>680</v>
      </c>
      <c r="D18901" s="775" t="s">
        <v>177</v>
      </c>
      <c r="E18901" s="775">
        <v>0.34839999999999999</v>
      </c>
      <c r="F18901" s="775" t="s">
        <v>714</v>
      </c>
      <c r="G18901" s="775" t="s">
        <v>2362</v>
      </c>
      <c r="H18901" s="775" t="s">
        <v>2363</v>
      </c>
      <c r="I18901" s="775" t="s">
        <v>6139</v>
      </c>
    </row>
    <row r="18902" spans="1:9">
      <c r="A18902" s="775" t="str">
        <f>Table_wabobpsvr_AzureCalc_AzureCalcRateCard[[#This Row],[ServiceName]]&amp;Table_wabobpsvr_AzureCalc_AzureCalcRateCard[[#This Row],[Price_Level]]&amp;Table_wabobpsvr_AzureCalc_AzureCalcRateCard[[#This Row],[Region]]</f>
        <v>A1 VM (Non-Windows)A2</v>
      </c>
      <c r="B18902" s="775">
        <v>2</v>
      </c>
      <c r="C18902" s="775" t="s">
        <v>680</v>
      </c>
      <c r="D18902" s="775" t="s">
        <v>174</v>
      </c>
      <c r="E18902" s="775">
        <v>4.3799999999999999E-2</v>
      </c>
      <c r="F18902" s="775" t="s">
        <v>682</v>
      </c>
      <c r="G18902" s="775" t="s">
        <v>2217</v>
      </c>
      <c r="H18902" s="775" t="s">
        <v>2218</v>
      </c>
      <c r="I18902" s="775" t="s">
        <v>5186</v>
      </c>
    </row>
    <row r="18903" spans="1:9">
      <c r="A18903" s="775" t="str">
        <f>Table_wabobpsvr_AzureCalc_AzureCalcRateCard[[#This Row],[ServiceName]]&amp;Table_wabobpsvr_AzureCalc_AzureCalcRateCard[[#This Row],[Price_Level]]&amp;Table_wabobpsvr_AzureCalc_AzureCalcRateCard[[#This Row],[Region]]</f>
        <v>Basic.A6 VM (Windows)D2</v>
      </c>
      <c r="B18903" s="775">
        <v>2</v>
      </c>
      <c r="C18903" s="775" t="s">
        <v>680</v>
      </c>
      <c r="D18903" s="775" t="s">
        <v>176</v>
      </c>
      <c r="E18903" s="775">
        <v>0.33279999999999998</v>
      </c>
      <c r="F18903" s="775" t="s">
        <v>714</v>
      </c>
      <c r="G18903" s="775" t="s">
        <v>2362</v>
      </c>
      <c r="H18903" s="775" t="s">
        <v>2363</v>
      </c>
      <c r="I18903" s="775" t="s">
        <v>6139</v>
      </c>
    </row>
    <row r="18904" spans="1:9">
      <c r="A18904" s="775" t="str">
        <f>Table_wabobpsvr_AzureCalc_AzureCalcRateCard[[#This Row],[ServiceName]]&amp;Table_wabobpsvr_AzureCalc_AzureCalcRateCard[[#This Row],[Price_Level]]&amp;Table_wabobpsvr_AzureCalc_AzureCalcRateCard[[#This Row],[Region]]</f>
        <v>Basic.A7 VM (Non-Windows)MOSP2</v>
      </c>
      <c r="B18904" s="775">
        <v>2</v>
      </c>
      <c r="C18904" s="775" t="s">
        <v>680</v>
      </c>
      <c r="D18904" s="775" t="s">
        <v>606</v>
      </c>
      <c r="E18904" s="775">
        <v>0.76</v>
      </c>
      <c r="F18904" s="775" t="s">
        <v>715</v>
      </c>
      <c r="G18904" s="775" t="s">
        <v>4235</v>
      </c>
      <c r="H18904" s="775" t="s">
        <v>4235</v>
      </c>
      <c r="I18904" s="775" t="s">
        <v>6140</v>
      </c>
    </row>
    <row r="18905" spans="1:9">
      <c r="A18905" s="775" t="str">
        <f>Table_wabobpsvr_AzureCalc_AzureCalcRateCard[[#This Row],[ServiceName]]&amp;Table_wabobpsvr_AzureCalc_AzureCalcRateCard[[#This Row],[Price_Level]]&amp;Table_wabobpsvr_AzureCalc_AzureCalcRateCard[[#This Row],[Region]]</f>
        <v>Basic.A7 VM (Non-Windows)A2</v>
      </c>
      <c r="B18905" s="775">
        <v>2</v>
      </c>
      <c r="C18905" s="775" t="s">
        <v>680</v>
      </c>
      <c r="D18905" s="775" t="s">
        <v>174</v>
      </c>
      <c r="E18905" s="775">
        <v>0.55479999999999996</v>
      </c>
      <c r="F18905" s="775" t="s">
        <v>715</v>
      </c>
      <c r="G18905" s="775" t="s">
        <v>2364</v>
      </c>
      <c r="H18905" s="775" t="s">
        <v>2365</v>
      </c>
      <c r="I18905" s="775" t="s">
        <v>6140</v>
      </c>
    </row>
    <row r="18906" spans="1:9">
      <c r="A18906" s="775" t="str">
        <f>Table_wabobpsvr_AzureCalc_AzureCalcRateCard[[#This Row],[ServiceName]]&amp;Table_wabobpsvr_AzureCalc_AzureCalcRateCard[[#This Row],[Price_Level]]&amp;Table_wabobpsvr_AzureCalc_AzureCalcRateCard[[#This Row],[Region]]</f>
        <v>Basic.A7 VM (Non-Windows)B2</v>
      </c>
      <c r="B18906" s="775">
        <v>2</v>
      </c>
      <c r="C18906" s="775" t="s">
        <v>680</v>
      </c>
      <c r="D18906" s="775" t="s">
        <v>175</v>
      </c>
      <c r="E18906" s="775">
        <v>0.53200000000000003</v>
      </c>
      <c r="F18906" s="775" t="s">
        <v>715</v>
      </c>
      <c r="G18906" s="775" t="s">
        <v>2364</v>
      </c>
      <c r="H18906" s="775" t="s">
        <v>2365</v>
      </c>
      <c r="I18906" s="775" t="s">
        <v>6140</v>
      </c>
    </row>
    <row r="18907" spans="1:9">
      <c r="A18907" s="775" t="str">
        <f>Table_wabobpsvr_AzureCalc_AzureCalcRateCard[[#This Row],[ServiceName]]&amp;Table_wabobpsvr_AzureCalc_AzureCalcRateCard[[#This Row],[Price_Level]]&amp;Table_wabobpsvr_AzureCalc_AzureCalcRateCard[[#This Row],[Region]]</f>
        <v>Basic.A7 VM (Non-Windows)C2</v>
      </c>
      <c r="B18907" s="775">
        <v>2</v>
      </c>
      <c r="C18907" s="775" t="s">
        <v>680</v>
      </c>
      <c r="D18907" s="775" t="s">
        <v>177</v>
      </c>
      <c r="E18907" s="775">
        <v>0.50919999999999999</v>
      </c>
      <c r="F18907" s="775" t="s">
        <v>715</v>
      </c>
      <c r="G18907" s="775" t="s">
        <v>2364</v>
      </c>
      <c r="H18907" s="775" t="s">
        <v>2365</v>
      </c>
      <c r="I18907" s="775" t="s">
        <v>6140</v>
      </c>
    </row>
    <row r="18908" spans="1:9">
      <c r="A18908" s="775" t="str">
        <f>Table_wabobpsvr_AzureCalc_AzureCalcRateCard[[#This Row],[ServiceName]]&amp;Table_wabobpsvr_AzureCalc_AzureCalcRateCard[[#This Row],[Price_Level]]&amp;Table_wabobpsvr_AzureCalc_AzureCalcRateCard[[#This Row],[Region]]</f>
        <v>Basic.A7 VM (Non-Windows)D2</v>
      </c>
      <c r="B18908" s="775">
        <v>2</v>
      </c>
      <c r="C18908" s="775" t="s">
        <v>680</v>
      </c>
      <c r="D18908" s="775" t="s">
        <v>176</v>
      </c>
      <c r="E18908" s="775">
        <v>0.4864</v>
      </c>
      <c r="F18908" s="775" t="s">
        <v>715</v>
      </c>
      <c r="G18908" s="775" t="s">
        <v>2364</v>
      </c>
      <c r="H18908" s="775" t="s">
        <v>2365</v>
      </c>
      <c r="I18908" s="775" t="s">
        <v>6140</v>
      </c>
    </row>
    <row r="18909" spans="1:9">
      <c r="A18909" s="775" t="str">
        <f>Table_wabobpsvr_AzureCalc_AzureCalcRateCard[[#This Row],[ServiceName]]&amp;Table_wabobpsvr_AzureCalc_AzureCalcRateCard[[#This Row],[Price_Level]]&amp;Table_wabobpsvr_AzureCalc_AzureCalcRateCard[[#This Row],[Region]]</f>
        <v>Basic.A7 VM (Windows)MOSP2</v>
      </c>
      <c r="B18909" s="775">
        <v>2</v>
      </c>
      <c r="C18909" s="775" t="s">
        <v>680</v>
      </c>
      <c r="D18909" s="775" t="s">
        <v>606</v>
      </c>
      <c r="E18909" s="775">
        <v>1.04</v>
      </c>
      <c r="F18909" s="775" t="s">
        <v>709</v>
      </c>
      <c r="G18909" s="775" t="s">
        <v>4235</v>
      </c>
      <c r="H18909" s="775" t="s">
        <v>4235</v>
      </c>
      <c r="I18909" s="775" t="s">
        <v>5917</v>
      </c>
    </row>
    <row r="18910" spans="1:9">
      <c r="A18910" s="775" t="str">
        <f>Table_wabobpsvr_AzureCalc_AzureCalcRateCard[[#This Row],[ServiceName]]&amp;Table_wabobpsvr_AzureCalc_AzureCalcRateCard[[#This Row],[Price_Level]]&amp;Table_wabobpsvr_AzureCalc_AzureCalcRateCard[[#This Row],[Region]]</f>
        <v>A1 VM (Non-Windows)B2</v>
      </c>
      <c r="B18910" s="775">
        <v>2</v>
      </c>
      <c r="C18910" s="775" t="s">
        <v>680</v>
      </c>
      <c r="D18910" s="775" t="s">
        <v>175</v>
      </c>
      <c r="E18910" s="775">
        <v>4.2000000000000003E-2</v>
      </c>
      <c r="F18910" s="775" t="s">
        <v>682</v>
      </c>
      <c r="G18910" s="775" t="s">
        <v>2217</v>
      </c>
      <c r="H18910" s="775" t="s">
        <v>2218</v>
      </c>
      <c r="I18910" s="775" t="s">
        <v>5186</v>
      </c>
    </row>
    <row r="18911" spans="1:9">
      <c r="A18911" s="775" t="str">
        <f>Table_wabobpsvr_AzureCalc_AzureCalcRateCard[[#This Row],[ServiceName]]&amp;Table_wabobpsvr_AzureCalc_AzureCalcRateCard[[#This Row],[Price_Level]]&amp;Table_wabobpsvr_AzureCalc_AzureCalcRateCard[[#This Row],[Region]]</f>
        <v>Mobile Services BasicA2</v>
      </c>
      <c r="B18911" s="775">
        <v>2</v>
      </c>
      <c r="C18911" s="775" t="s">
        <v>4235</v>
      </c>
      <c r="D18911" s="775" t="s">
        <v>174</v>
      </c>
      <c r="E18911" s="775">
        <v>999999</v>
      </c>
      <c r="F18911" s="775" t="s">
        <v>755</v>
      </c>
      <c r="G18911" s="775" t="s">
        <v>4235</v>
      </c>
      <c r="H18911" s="775" t="s">
        <v>4235</v>
      </c>
      <c r="I18911" s="775" t="s">
        <v>4235</v>
      </c>
    </row>
    <row r="18912" spans="1:9">
      <c r="A18912" s="775" t="str">
        <f>Table_wabobpsvr_AzureCalc_AzureCalcRateCard[[#This Row],[ServiceName]]&amp;Table_wabobpsvr_AzureCalc_AzureCalcRateCard[[#This Row],[Price_Level]]&amp;Table_wabobpsvr_AzureCalc_AzureCalcRateCard[[#This Row],[Region]]</f>
        <v>Mobile Services BasicB2</v>
      </c>
      <c r="B18912" s="775">
        <v>2</v>
      </c>
      <c r="C18912" s="775" t="s">
        <v>4235</v>
      </c>
      <c r="D18912" s="775" t="s">
        <v>175</v>
      </c>
      <c r="E18912" s="775">
        <v>999999</v>
      </c>
      <c r="F18912" s="775" t="s">
        <v>755</v>
      </c>
      <c r="G18912" s="775" t="s">
        <v>4235</v>
      </c>
      <c r="H18912" s="775" t="s">
        <v>4235</v>
      </c>
      <c r="I18912" s="775" t="s">
        <v>4235</v>
      </c>
    </row>
    <row r="18913" spans="1:9">
      <c r="A18913" s="775" t="str">
        <f>Table_wabobpsvr_AzureCalc_AzureCalcRateCard[[#This Row],[ServiceName]]&amp;Table_wabobpsvr_AzureCalc_AzureCalcRateCard[[#This Row],[Price_Level]]&amp;Table_wabobpsvr_AzureCalc_AzureCalcRateCard[[#This Row],[Region]]</f>
        <v>Mobile Services BasicC2</v>
      </c>
      <c r="B18913" s="775">
        <v>2</v>
      </c>
      <c r="C18913" s="775" t="s">
        <v>4235</v>
      </c>
      <c r="D18913" s="775" t="s">
        <v>177</v>
      </c>
      <c r="E18913" s="775">
        <v>999999</v>
      </c>
      <c r="F18913" s="775" t="s">
        <v>755</v>
      </c>
      <c r="G18913" s="775" t="s">
        <v>4235</v>
      </c>
      <c r="H18913" s="775" t="s">
        <v>4235</v>
      </c>
      <c r="I18913" s="775" t="s">
        <v>4235</v>
      </c>
    </row>
    <row r="18914" spans="1:9">
      <c r="A18914" s="775" t="str">
        <f>Table_wabobpsvr_AzureCalc_AzureCalcRateCard[[#This Row],[ServiceName]]&amp;Table_wabobpsvr_AzureCalc_AzureCalcRateCard[[#This Row],[Price_Level]]&amp;Table_wabobpsvr_AzureCalc_AzureCalcRateCard[[#This Row],[Region]]</f>
        <v>Mobile Services BasicD2</v>
      </c>
      <c r="B18914" s="775">
        <v>2</v>
      </c>
      <c r="C18914" s="775" t="s">
        <v>4235</v>
      </c>
      <c r="D18914" s="775" t="s">
        <v>176</v>
      </c>
      <c r="E18914" s="775">
        <v>999999</v>
      </c>
      <c r="F18914" s="775" t="s">
        <v>755</v>
      </c>
      <c r="G18914" s="775" t="s">
        <v>4235</v>
      </c>
      <c r="H18914" s="775" t="s">
        <v>4235</v>
      </c>
      <c r="I18914" s="775" t="s">
        <v>4235</v>
      </c>
    </row>
    <row r="18915" spans="1:9">
      <c r="A18915" s="775" t="str">
        <f>Table_wabobpsvr_AzureCalc_AzureCalcRateCard[[#This Row],[ServiceName]]&amp;Table_wabobpsvr_AzureCalc_AzureCalcRateCard[[#This Row],[Price_Level]]&amp;Table_wabobpsvr_AzureCalc_AzureCalcRateCard[[#This Row],[Region]]</f>
        <v>ExpressRoute (Metered) Data Transfer Out at 1 Gbps (GB) - Zone 2A</v>
      </c>
      <c r="B18915" s="775"/>
      <c r="C18915" s="775" t="s">
        <v>9</v>
      </c>
      <c r="D18915" s="775" t="s">
        <v>174</v>
      </c>
      <c r="E18915" s="775">
        <v>4.8500000000000001E-2</v>
      </c>
      <c r="F18915" s="775" t="s">
        <v>7393</v>
      </c>
      <c r="G18915" s="775" t="s">
        <v>7561</v>
      </c>
      <c r="H18915" s="775" t="s">
        <v>7562</v>
      </c>
      <c r="I18915" s="775" t="s">
        <v>7479</v>
      </c>
    </row>
    <row r="18916" spans="1:9">
      <c r="A18916" s="775" t="str">
        <f>Table_wabobpsvr_AzureCalc_AzureCalcRateCard[[#This Row],[ServiceName]]&amp;Table_wabobpsvr_AzureCalc_AzureCalcRateCard[[#This Row],[Price_Level]]&amp;Table_wabobpsvr_AzureCalc_AzureCalcRateCard[[#This Row],[Region]]</f>
        <v>ExpressRoute (Metered) 1 Gbps Connections - Zone 2A0</v>
      </c>
      <c r="B18916" s="775">
        <v>0</v>
      </c>
      <c r="C18916" s="775" t="s">
        <v>7427</v>
      </c>
      <c r="D18916" s="775" t="s">
        <v>174</v>
      </c>
      <c r="E18916" s="775">
        <v>13.638199999999999</v>
      </c>
      <c r="F18916" s="775" t="s">
        <v>7480</v>
      </c>
      <c r="G18916" s="775"/>
      <c r="H18916" s="775"/>
      <c r="I18916" s="775" t="s">
        <v>7481</v>
      </c>
    </row>
    <row r="18917" spans="1:9">
      <c r="A18917" s="775" t="str">
        <f>Table_wabobpsvr_AzureCalc_AzureCalcRateCard[[#This Row],[ServiceName]]&amp;Table_wabobpsvr_AzureCalc_AzureCalcRateCard[[#This Row],[Price_Level]]&amp;Table_wabobpsvr_AzureCalc_AzureCalcRateCard[[#This Row],[Region]]</f>
        <v>ExpressRoute (Metered) 10 Gbps Connections - Zone 2A0</v>
      </c>
      <c r="B18917" s="775">
        <v>0</v>
      </c>
      <c r="C18917" s="775" t="s">
        <v>7427</v>
      </c>
      <c r="D18917" s="775" t="s">
        <v>174</v>
      </c>
      <c r="E18917" s="775">
        <v>156.4513</v>
      </c>
      <c r="F18917" s="775" t="s">
        <v>7482</v>
      </c>
      <c r="G18917" s="775"/>
      <c r="H18917" s="775"/>
      <c r="I18917" s="775" t="s">
        <v>7483</v>
      </c>
    </row>
    <row r="18918" spans="1:9">
      <c r="A18918" s="775" t="str">
        <f>Table_wabobpsvr_AzureCalc_AzureCalcRateCard[[#This Row],[ServiceName]]&amp;Table_wabobpsvr_AzureCalc_AzureCalcRateCard[[#This Row],[Price_Level]]&amp;Table_wabobpsvr_AzureCalc_AzureCalcRateCard[[#This Row],[Region]]</f>
        <v>ExpressRoute (Metered) 100 Mbps Connections - Zone 2A0</v>
      </c>
      <c r="B18918" s="775">
        <v>0</v>
      </c>
      <c r="C18918" s="775" t="s">
        <v>7427</v>
      </c>
      <c r="D18918" s="775" t="s">
        <v>174</v>
      </c>
      <c r="E18918" s="775">
        <v>3.1331000000000002</v>
      </c>
      <c r="F18918" s="775" t="s">
        <v>7484</v>
      </c>
      <c r="G18918" s="775"/>
      <c r="H18918" s="775"/>
      <c r="I18918" s="775" t="s">
        <v>7485</v>
      </c>
    </row>
    <row r="18919" spans="1:9">
      <c r="A18919" s="775" t="str">
        <f>Table_wabobpsvr_AzureCalc_AzureCalcRateCard[[#This Row],[ServiceName]]&amp;Table_wabobpsvr_AzureCalc_AzureCalcRateCard[[#This Row],[Price_Level]]&amp;Table_wabobpsvr_AzureCalc_AzureCalcRateCard[[#This Row],[Region]]</f>
        <v>ExpressRoute (Metered) 2 Gbps Connections - Zone 2A0</v>
      </c>
      <c r="B18919" s="775">
        <v>0</v>
      </c>
      <c r="C18919" s="775" t="s">
        <v>7427</v>
      </c>
      <c r="D18919" s="775" t="s">
        <v>174</v>
      </c>
      <c r="E18919" s="775">
        <v>27.286100000000001</v>
      </c>
      <c r="F18919" s="775" t="s">
        <v>7486</v>
      </c>
      <c r="G18919" s="775"/>
      <c r="H18919" s="775"/>
      <c r="I18919" s="775" t="s">
        <v>7487</v>
      </c>
    </row>
    <row r="18920" spans="1:9">
      <c r="A18920" s="775" t="str">
        <f>Table_wabobpsvr_AzureCalc_AzureCalcRateCard[[#This Row],[ServiceName]]&amp;Table_wabobpsvr_AzureCalc_AzureCalcRateCard[[#This Row],[Price_Level]]&amp;Table_wabobpsvr_AzureCalc_AzureCalcRateCard[[#This Row],[Region]]</f>
        <v>ExpressRoute (Metered) 200 Mbps Connections - Zone 2A0</v>
      </c>
      <c r="B18920" s="775">
        <v>0</v>
      </c>
      <c r="C18920" s="775" t="s">
        <v>7427</v>
      </c>
      <c r="D18920" s="775" t="s">
        <v>174</v>
      </c>
      <c r="E18920" s="775">
        <v>4.5396000000000001</v>
      </c>
      <c r="F18920" s="775" t="s">
        <v>7488</v>
      </c>
      <c r="G18920" s="775"/>
      <c r="H18920" s="775"/>
      <c r="I18920" s="775" t="s">
        <v>7489</v>
      </c>
    </row>
    <row r="18921" spans="1:9">
      <c r="A18921" s="775" t="str">
        <f>Table_wabobpsvr_AzureCalc_AzureCalcRateCard[[#This Row],[ServiceName]]&amp;Table_wabobpsvr_AzureCalc_AzureCalcRateCard[[#This Row],[Price_Level]]&amp;Table_wabobpsvr_AzureCalc_AzureCalcRateCard[[#This Row],[Region]]</f>
        <v>Data Transfer Out - US Gov - Tier 2D14</v>
      </c>
      <c r="B18921" s="775">
        <v>14</v>
      </c>
      <c r="C18921" s="775" t="s">
        <v>764</v>
      </c>
      <c r="D18921" s="775" t="s">
        <v>176</v>
      </c>
      <c r="E18921" s="775">
        <v>9.2740331491712694E-2</v>
      </c>
      <c r="F18921" s="775" t="s">
        <v>1026</v>
      </c>
      <c r="G18921" s="775" t="s">
        <v>2366</v>
      </c>
      <c r="H18921" s="775" t="s">
        <v>2367</v>
      </c>
      <c r="I18921" s="775" t="s">
        <v>4923</v>
      </c>
    </row>
    <row r="18922" spans="1:9">
      <c r="A18922" s="775" t="str">
        <f>Table_wabobpsvr_AzureCalc_AzureCalcRateCard[[#This Row],[ServiceName]]&amp;Table_wabobpsvr_AzureCalc_AzureCalcRateCard[[#This Row],[Price_Level]]&amp;Table_wabobpsvr_AzureCalc_AzureCalcRateCard[[#This Row],[Region]]</f>
        <v>Data Transfer Out - US Gov - Tier 3MOSP14</v>
      </c>
      <c r="B18922" s="775">
        <v>14</v>
      </c>
      <c r="C18922" s="775" t="s">
        <v>764</v>
      </c>
      <c r="D18922" s="775" t="s">
        <v>606</v>
      </c>
      <c r="E18922" s="775">
        <v>999999</v>
      </c>
      <c r="F18922" s="775" t="s">
        <v>1027</v>
      </c>
      <c r="G18922" s="775" t="s">
        <v>4235</v>
      </c>
      <c r="H18922" s="775" t="s">
        <v>4235</v>
      </c>
      <c r="I18922" s="775" t="s">
        <v>4923</v>
      </c>
    </row>
    <row r="18923" spans="1:9">
      <c r="A18923" s="775" t="str">
        <f>Table_wabobpsvr_AzureCalc_AzureCalcRateCard[[#This Row],[ServiceName]]&amp;Table_wabobpsvr_AzureCalc_AzureCalcRateCard[[#This Row],[Price_Level]]&amp;Table_wabobpsvr_AzureCalc_AzureCalcRateCard[[#This Row],[Region]]</f>
        <v>Data Transfer Out - US Gov - Tier 3A14</v>
      </c>
      <c r="B18923" s="775">
        <v>14</v>
      </c>
      <c r="C18923" s="775" t="s">
        <v>764</v>
      </c>
      <c r="D18923" s="775" t="s">
        <v>174</v>
      </c>
      <c r="E18923" s="775">
        <v>9.9304419889502796E-2</v>
      </c>
      <c r="F18923" s="775" t="s">
        <v>1027</v>
      </c>
      <c r="G18923" s="775" t="s">
        <v>2366</v>
      </c>
      <c r="H18923" s="775" t="s">
        <v>2367</v>
      </c>
      <c r="I18923" s="775" t="s">
        <v>4923</v>
      </c>
    </row>
    <row r="18924" spans="1:9">
      <c r="A18924" s="775" t="str">
        <f>Table_wabobpsvr_AzureCalc_AzureCalcRateCard[[#This Row],[ServiceName]]&amp;Table_wabobpsvr_AzureCalc_AzureCalcRateCard[[#This Row],[Price_Level]]&amp;Table_wabobpsvr_AzureCalc_AzureCalcRateCard[[#This Row],[Region]]</f>
        <v>Data Transfer Out - US Gov - Tier 3B14</v>
      </c>
      <c r="B18924" s="775">
        <v>14</v>
      </c>
      <c r="C18924" s="775" t="s">
        <v>764</v>
      </c>
      <c r="D18924" s="775" t="s">
        <v>175</v>
      </c>
      <c r="E18924" s="775">
        <v>9.6233149171270696E-2</v>
      </c>
      <c r="F18924" s="775" t="s">
        <v>1027</v>
      </c>
      <c r="G18924" s="775" t="s">
        <v>2366</v>
      </c>
      <c r="H18924" s="775" t="s">
        <v>2367</v>
      </c>
      <c r="I18924" s="775" t="s">
        <v>4923</v>
      </c>
    </row>
    <row r="18925" spans="1:9">
      <c r="A18925" s="775" t="str">
        <f>Table_wabobpsvr_AzureCalc_AzureCalcRateCard[[#This Row],[ServiceName]]&amp;Table_wabobpsvr_AzureCalc_AzureCalcRateCard[[#This Row],[Price_Level]]&amp;Table_wabobpsvr_AzureCalc_AzureCalcRateCard[[#This Row],[Region]]</f>
        <v>Data Transfer Out - US Gov - Tier 3C14</v>
      </c>
      <c r="B18925" s="775">
        <v>14</v>
      </c>
      <c r="C18925" s="775" t="s">
        <v>764</v>
      </c>
      <c r="D18925" s="775" t="s">
        <v>177</v>
      </c>
      <c r="E18925" s="775">
        <v>9.3161878453038693E-2</v>
      </c>
      <c r="F18925" s="775" t="s">
        <v>1027</v>
      </c>
      <c r="G18925" s="775" t="s">
        <v>2366</v>
      </c>
      <c r="H18925" s="775" t="s">
        <v>2367</v>
      </c>
      <c r="I18925" s="775" t="s">
        <v>4923</v>
      </c>
    </row>
    <row r="18926" spans="1:9">
      <c r="A18926" s="775" t="str">
        <f>Table_wabobpsvr_AzureCalc_AzureCalcRateCard[[#This Row],[ServiceName]]&amp;Table_wabobpsvr_AzureCalc_AzureCalcRateCard[[#This Row],[Price_Level]]&amp;Table_wabobpsvr_AzureCalc_AzureCalcRateCard[[#This Row],[Region]]</f>
        <v>Data Transfer Out - US Gov - Tier 3D14</v>
      </c>
      <c r="B18926" s="775">
        <v>14</v>
      </c>
      <c r="C18926" s="775" t="s">
        <v>764</v>
      </c>
      <c r="D18926" s="775" t="s">
        <v>176</v>
      </c>
      <c r="E18926" s="775">
        <v>9.0090607734806594E-2</v>
      </c>
      <c r="F18926" s="775" t="s">
        <v>1027</v>
      </c>
      <c r="G18926" s="775" t="s">
        <v>2366</v>
      </c>
      <c r="H18926" s="775" t="s">
        <v>2367</v>
      </c>
      <c r="I18926" s="775" t="s">
        <v>4923</v>
      </c>
    </row>
    <row r="18927" spans="1:9">
      <c r="A18927" s="775" t="str">
        <f>Table_wabobpsvr_AzureCalc_AzureCalcRateCard[[#This Row],[ServiceName]]&amp;Table_wabobpsvr_AzureCalc_AzureCalcRateCard[[#This Row],[Price_Level]]&amp;Table_wabobpsvr_AzureCalc_AzureCalcRateCard[[#This Row],[Region]]</f>
        <v>Data Transfer Out - US Gov - Tier 4MOSP14</v>
      </c>
      <c r="B18927" s="775">
        <v>14</v>
      </c>
      <c r="C18927" s="775" t="s">
        <v>764</v>
      </c>
      <c r="D18927" s="775" t="s">
        <v>606</v>
      </c>
      <c r="E18927" s="775">
        <v>999999</v>
      </c>
      <c r="F18927" s="775" t="s">
        <v>1028</v>
      </c>
      <c r="G18927" s="775" t="s">
        <v>4235</v>
      </c>
      <c r="H18927" s="775" t="s">
        <v>4235</v>
      </c>
      <c r="I18927" s="775" t="s">
        <v>4923</v>
      </c>
    </row>
    <row r="18928" spans="1:9">
      <c r="A18928" s="775" t="str">
        <f>Table_wabobpsvr_AzureCalc_AzureCalcRateCard[[#This Row],[ServiceName]]&amp;Table_wabobpsvr_AzureCalc_AzureCalcRateCard[[#This Row],[Price_Level]]&amp;Table_wabobpsvr_AzureCalc_AzureCalcRateCard[[#This Row],[Region]]</f>
        <v>Data Transfer Out - US Gov - Tier 4A14</v>
      </c>
      <c r="B18928" s="775">
        <v>14</v>
      </c>
      <c r="C18928" s="775" t="s">
        <v>764</v>
      </c>
      <c r="D18928" s="775" t="s">
        <v>174</v>
      </c>
      <c r="E18928" s="775">
        <v>9.3462983425414398E-2</v>
      </c>
      <c r="F18928" s="775" t="s">
        <v>1028</v>
      </c>
      <c r="G18928" s="775" t="s">
        <v>2366</v>
      </c>
      <c r="H18928" s="775" t="s">
        <v>2367</v>
      </c>
      <c r="I18928" s="775" t="s">
        <v>4923</v>
      </c>
    </row>
    <row r="18929" spans="1:9">
      <c r="A18929" s="775" t="str">
        <f>Table_wabobpsvr_AzureCalc_AzureCalcRateCard[[#This Row],[ServiceName]]&amp;Table_wabobpsvr_AzureCalc_AzureCalcRateCard[[#This Row],[Price_Level]]&amp;Table_wabobpsvr_AzureCalc_AzureCalcRateCard[[#This Row],[Region]]</f>
        <v>Data Transfer Out - US Gov - Tier 4B14</v>
      </c>
      <c r="B18929" s="775">
        <v>14</v>
      </c>
      <c r="C18929" s="775" t="s">
        <v>764</v>
      </c>
      <c r="D18929" s="775" t="s">
        <v>175</v>
      </c>
      <c r="E18929" s="775">
        <v>9.0572375690607707E-2</v>
      </c>
      <c r="F18929" s="775" t="s">
        <v>1028</v>
      </c>
      <c r="G18929" s="775" t="s">
        <v>2366</v>
      </c>
      <c r="H18929" s="775" t="s">
        <v>2367</v>
      </c>
      <c r="I18929" s="775" t="s">
        <v>4923</v>
      </c>
    </row>
    <row r="18930" spans="1:9">
      <c r="A18930" s="775" t="str">
        <f>Table_wabobpsvr_AzureCalc_AzureCalcRateCard[[#This Row],[ServiceName]]&amp;Table_wabobpsvr_AzureCalc_AzureCalcRateCard[[#This Row],[Price_Level]]&amp;Table_wabobpsvr_AzureCalc_AzureCalcRateCard[[#This Row],[Region]]</f>
        <v>Data Transfer Out - US Gov - Tier 4C14</v>
      </c>
      <c r="B18930" s="775">
        <v>14</v>
      </c>
      <c r="C18930" s="775" t="s">
        <v>764</v>
      </c>
      <c r="D18930" s="775" t="s">
        <v>177</v>
      </c>
      <c r="E18930" s="775">
        <v>8.7681767955801099E-2</v>
      </c>
      <c r="F18930" s="775" t="s">
        <v>1028</v>
      </c>
      <c r="G18930" s="775" t="s">
        <v>2366</v>
      </c>
      <c r="H18930" s="775" t="s">
        <v>2367</v>
      </c>
      <c r="I18930" s="775" t="s">
        <v>4923</v>
      </c>
    </row>
    <row r="18931" spans="1:9">
      <c r="A18931" s="775" t="str">
        <f>Table_wabobpsvr_AzureCalc_AzureCalcRateCard[[#This Row],[ServiceName]]&amp;Table_wabobpsvr_AzureCalc_AzureCalcRateCard[[#This Row],[Price_Level]]&amp;Table_wabobpsvr_AzureCalc_AzureCalcRateCard[[#This Row],[Region]]</f>
        <v>Data Transfer Out - US Gov - Tier 4D14</v>
      </c>
      <c r="B18931" s="775">
        <v>14</v>
      </c>
      <c r="C18931" s="775" t="s">
        <v>764</v>
      </c>
      <c r="D18931" s="775" t="s">
        <v>176</v>
      </c>
      <c r="E18931" s="775">
        <v>8.4791160220994505E-2</v>
      </c>
      <c r="F18931" s="775" t="s">
        <v>1028</v>
      </c>
      <c r="G18931" s="775" t="s">
        <v>2366</v>
      </c>
      <c r="H18931" s="775" t="s">
        <v>2367</v>
      </c>
      <c r="I18931" s="775" t="s">
        <v>4923</v>
      </c>
    </row>
    <row r="18932" spans="1:9">
      <c r="A18932" s="775" t="str">
        <f>Table_wabobpsvr_AzureCalc_AzureCalcRateCard[[#This Row],[ServiceName]]&amp;Table_wabobpsvr_AzureCalc_AzureCalcRateCard[[#This Row],[Price_Level]]&amp;Table_wabobpsvr_AzureCalc_AzureCalcRateCard[[#This Row],[Region]]</f>
        <v>Data Transfer Out - US Gov - Tier 5MOSP14</v>
      </c>
      <c r="B18932" s="775">
        <v>14</v>
      </c>
      <c r="C18932" s="775" t="s">
        <v>764</v>
      </c>
      <c r="D18932" s="775" t="s">
        <v>606</v>
      </c>
      <c r="E18932" s="775">
        <v>999999</v>
      </c>
      <c r="F18932" s="775" t="s">
        <v>1029</v>
      </c>
      <c r="G18932" s="775" t="s">
        <v>4235</v>
      </c>
      <c r="H18932" s="775" t="s">
        <v>4235</v>
      </c>
      <c r="I18932" s="775" t="s">
        <v>4923</v>
      </c>
    </row>
    <row r="18933" spans="1:9">
      <c r="A18933" s="775" t="str">
        <f>Table_wabobpsvr_AzureCalc_AzureCalcRateCard[[#This Row],[ServiceName]]&amp;Table_wabobpsvr_AzureCalc_AzureCalcRateCard[[#This Row],[Price_Level]]&amp;Table_wabobpsvr_AzureCalc_AzureCalcRateCard[[#This Row],[Region]]</f>
        <v>Data Transfer Out - US Gov - Tier 5A14</v>
      </c>
      <c r="B18933" s="775">
        <v>14</v>
      </c>
      <c r="C18933" s="775" t="s">
        <v>764</v>
      </c>
      <c r="D18933" s="775" t="s">
        <v>174</v>
      </c>
      <c r="E18933" s="775">
        <v>9.3462983425414398E-2</v>
      </c>
      <c r="F18933" s="775" t="s">
        <v>1029</v>
      </c>
      <c r="G18933" s="775" t="s">
        <v>2366</v>
      </c>
      <c r="H18933" s="775" t="s">
        <v>2367</v>
      </c>
      <c r="I18933" s="775" t="s">
        <v>4923</v>
      </c>
    </row>
    <row r="18934" spans="1:9">
      <c r="A18934" s="775" t="str">
        <f>Table_wabobpsvr_AzureCalc_AzureCalcRateCard[[#This Row],[ServiceName]]&amp;Table_wabobpsvr_AzureCalc_AzureCalcRateCard[[#This Row],[Price_Level]]&amp;Table_wabobpsvr_AzureCalc_AzureCalcRateCard[[#This Row],[Region]]</f>
        <v>Data Transfer Out - US Gov - Tier 5B14</v>
      </c>
      <c r="B18934" s="775">
        <v>14</v>
      </c>
      <c r="C18934" s="775" t="s">
        <v>764</v>
      </c>
      <c r="D18934" s="775" t="s">
        <v>175</v>
      </c>
      <c r="E18934" s="775">
        <v>9.0572375690607707E-2</v>
      </c>
      <c r="F18934" s="775" t="s">
        <v>1029</v>
      </c>
      <c r="G18934" s="775" t="s">
        <v>2366</v>
      </c>
      <c r="H18934" s="775" t="s">
        <v>2367</v>
      </c>
      <c r="I18934" s="775" t="s">
        <v>4923</v>
      </c>
    </row>
    <row r="18935" spans="1:9">
      <c r="A18935" s="775" t="str">
        <f>Table_wabobpsvr_AzureCalc_AzureCalcRateCard[[#This Row],[ServiceName]]&amp;Table_wabobpsvr_AzureCalc_AzureCalcRateCard[[#This Row],[Price_Level]]&amp;Table_wabobpsvr_AzureCalc_AzureCalcRateCard[[#This Row],[Region]]</f>
        <v>Data Transfer Out - US Gov - Tier 5C14</v>
      </c>
      <c r="B18935" s="775">
        <v>14</v>
      </c>
      <c r="C18935" s="775" t="s">
        <v>764</v>
      </c>
      <c r="D18935" s="775" t="s">
        <v>177</v>
      </c>
      <c r="E18935" s="775">
        <v>8.7681767955801099E-2</v>
      </c>
      <c r="F18935" s="775" t="s">
        <v>1029</v>
      </c>
      <c r="G18935" s="775" t="s">
        <v>2366</v>
      </c>
      <c r="H18935" s="775" t="s">
        <v>2367</v>
      </c>
      <c r="I18935" s="775" t="s">
        <v>4923</v>
      </c>
    </row>
    <row r="18936" spans="1:9">
      <c r="A18936" s="775" t="str">
        <f>Table_wabobpsvr_AzureCalc_AzureCalcRateCard[[#This Row],[ServiceName]]&amp;Table_wabobpsvr_AzureCalc_AzureCalcRateCard[[#This Row],[Price_Level]]&amp;Table_wabobpsvr_AzureCalc_AzureCalcRateCard[[#This Row],[Region]]</f>
        <v>Data Transfer Out - US Gov - Tier 5D14</v>
      </c>
      <c r="B18936" s="775">
        <v>14</v>
      </c>
      <c r="C18936" s="775" t="s">
        <v>764</v>
      </c>
      <c r="D18936" s="775" t="s">
        <v>176</v>
      </c>
      <c r="E18936" s="775">
        <v>8.4791160220994505E-2</v>
      </c>
      <c r="F18936" s="775" t="s">
        <v>1029</v>
      </c>
      <c r="G18936" s="775" t="s">
        <v>2366</v>
      </c>
      <c r="H18936" s="775" t="s">
        <v>2367</v>
      </c>
      <c r="I18936" s="775" t="s">
        <v>4923</v>
      </c>
    </row>
    <row r="18937" spans="1:9">
      <c r="A18937" s="775" t="str">
        <f>Table_wabobpsvr_AzureCalc_AzureCalcRateCard[[#This Row],[ServiceName]]&amp;Table_wabobpsvr_AzureCalc_AzureCalcRateCard[[#This Row],[Price_Level]]&amp;Table_wabobpsvr_AzureCalc_AzureCalcRateCard[[#This Row],[Region]]</f>
        <v>ExpressRoute (Metered) 5 Gbps Connections - Zone 2A0</v>
      </c>
      <c r="B18937" s="775">
        <v>0</v>
      </c>
      <c r="C18937" s="775" t="s">
        <v>7427</v>
      </c>
      <c r="D18937" s="775" t="s">
        <v>174</v>
      </c>
      <c r="E18937" s="775">
        <v>68.210400000000007</v>
      </c>
      <c r="F18937" s="775" t="s">
        <v>7490</v>
      </c>
      <c r="G18937" s="775"/>
      <c r="H18937" s="775"/>
      <c r="I18937" s="775" t="s">
        <v>7491</v>
      </c>
    </row>
    <row r="18938" spans="1:9">
      <c r="A18938" s="775" t="str">
        <f>Table_wabobpsvr_AzureCalc_AzureCalcRateCard[[#This Row],[ServiceName]]&amp;Table_wabobpsvr_AzureCalc_AzureCalcRateCard[[#This Row],[Price_Level]]&amp;Table_wabobpsvr_AzureCalc_AzureCalcRateCard[[#This Row],[Region]]</f>
        <v>ExpressRoute (Metered) 5 Gbps ConnectionsA3</v>
      </c>
      <c r="B18938" s="775">
        <v>3</v>
      </c>
      <c r="C18938" s="775" t="s">
        <v>7427</v>
      </c>
      <c r="D18938" s="775" t="s">
        <v>174</v>
      </c>
      <c r="E18938" s="775">
        <v>2114.6</v>
      </c>
      <c r="F18938" s="775" t="s">
        <v>7397</v>
      </c>
      <c r="G18938" s="775" t="s">
        <v>7533</v>
      </c>
      <c r="H18938" s="775" t="s">
        <v>7534</v>
      </c>
      <c r="I18938" s="775" t="s">
        <v>7454</v>
      </c>
    </row>
    <row r="18939" spans="1:9">
      <c r="A18939" s="775" t="str">
        <f>Table_wabobpsvr_AzureCalc_AzureCalcRateCard[[#This Row],[ServiceName]]&amp;Table_wabobpsvr_AzureCalc_AzureCalcRateCard[[#This Row],[Price_Level]]&amp;Table_wabobpsvr_AzureCalc_AzureCalcRateCard[[#This Row],[Region]]</f>
        <v>ExpressRoute (Metered) 50 Mbps Connections - Zone 2A0</v>
      </c>
      <c r="B18939" s="775">
        <v>0</v>
      </c>
      <c r="C18939" s="775" t="s">
        <v>7427</v>
      </c>
      <c r="D18939" s="775" t="s">
        <v>174</v>
      </c>
      <c r="E18939" s="775">
        <v>1.7169000000000001</v>
      </c>
      <c r="F18939" s="775" t="s">
        <v>7492</v>
      </c>
      <c r="G18939" s="775"/>
      <c r="H18939" s="775"/>
      <c r="I18939" s="775" t="s">
        <v>7493</v>
      </c>
    </row>
    <row r="18940" spans="1:9">
      <c r="A18940" s="775" t="str">
        <f>Table_wabobpsvr_AzureCalc_AzureCalcRateCard[[#This Row],[ServiceName]]&amp;Table_wabobpsvr_AzureCalc_AzureCalcRateCard[[#This Row],[Price_Level]]&amp;Table_wabobpsvr_AzureCalc_AzureCalcRateCard[[#This Row],[Region]]</f>
        <v>ExpressRoute (Metered) 500 Mbps Connections - Zone 2A0</v>
      </c>
      <c r="B18940" s="775">
        <v>0</v>
      </c>
      <c r="C18940" s="775" t="s">
        <v>7427</v>
      </c>
      <c r="D18940" s="775" t="s">
        <v>174</v>
      </c>
      <c r="E18940" s="775">
        <v>9.0694999999999997</v>
      </c>
      <c r="F18940" s="775" t="s">
        <v>7494</v>
      </c>
      <c r="G18940" s="775"/>
      <c r="H18940" s="775"/>
      <c r="I18940" s="775" t="s">
        <v>7495</v>
      </c>
    </row>
    <row r="18941" spans="1:9">
      <c r="A18941" s="775" t="str">
        <f>Table_wabobpsvr_AzureCalc_AzureCalcRateCard[[#This Row],[ServiceName]]&amp;Table_wabobpsvr_AzureCalc_AzureCalcRateCard[[#This Row],[Price_Level]]&amp;Table_wabobpsvr_AzureCalc_AzureCalcRateCard[[#This Row],[Region]]</f>
        <v>ExpressRoute (Unlimited) 1 Gbps Connections - Zone 2A0</v>
      </c>
      <c r="B18941" s="775">
        <v>0</v>
      </c>
      <c r="C18941" s="775" t="s">
        <v>7427</v>
      </c>
      <c r="D18941" s="775" t="s">
        <v>174</v>
      </c>
      <c r="E18941" s="775">
        <v>272.23050000000001</v>
      </c>
      <c r="F18941" s="775" t="s">
        <v>7496</v>
      </c>
      <c r="G18941" s="775"/>
      <c r="H18941" s="775"/>
      <c r="I18941" s="775" t="s">
        <v>7497</v>
      </c>
    </row>
    <row r="18942" spans="1:9">
      <c r="A18942" s="775" t="str">
        <f>Table_wabobpsvr_AzureCalc_AzureCalcRateCard[[#This Row],[ServiceName]]&amp;Table_wabobpsvr_AzureCalc_AzureCalcRateCard[[#This Row],[Price_Level]]&amp;Table_wabobpsvr_AzureCalc_AzureCalcRateCard[[#This Row],[Region]]</f>
        <v>ExpressRoute (Unlimited) 10 Gbps Connections - Zone 2A0</v>
      </c>
      <c r="B18942" s="775">
        <v>0</v>
      </c>
      <c r="C18942" s="775" t="s">
        <v>7427</v>
      </c>
      <c r="D18942" s="775" t="s">
        <v>174</v>
      </c>
      <c r="E18942" s="775">
        <v>2565.8051999999998</v>
      </c>
      <c r="F18942" s="775" t="s">
        <v>7498</v>
      </c>
      <c r="G18942" s="775"/>
      <c r="H18942" s="775"/>
      <c r="I18942" s="775" t="s">
        <v>7499</v>
      </c>
    </row>
    <row r="18943" spans="1:9">
      <c r="A18943" s="775" t="str">
        <f>Table_wabobpsvr_AzureCalc_AzureCalcRateCard[[#This Row],[ServiceName]]&amp;Table_wabobpsvr_AzureCalc_AzureCalcRateCard[[#This Row],[Price_Level]]&amp;Table_wabobpsvr_AzureCalc_AzureCalcRateCard[[#This Row],[Region]]</f>
        <v>ExpressRoute (Unlimited) 100 Mbps Connections - Zone 2A0</v>
      </c>
      <c r="B18943" s="775">
        <v>0</v>
      </c>
      <c r="C18943" s="775" t="s">
        <v>7427</v>
      </c>
      <c r="D18943" s="775" t="s">
        <v>174</v>
      </c>
      <c r="E18943" s="775">
        <v>38.489600000000003</v>
      </c>
      <c r="F18943" s="775" t="s">
        <v>7500</v>
      </c>
      <c r="G18943" s="775"/>
      <c r="H18943" s="775"/>
      <c r="I18943" s="775" t="s">
        <v>7501</v>
      </c>
    </row>
    <row r="18944" spans="1:9">
      <c r="A18944" s="775" t="str">
        <f>Table_wabobpsvr_AzureCalc_AzureCalcRateCard[[#This Row],[ServiceName]]&amp;Table_wabobpsvr_AzureCalc_AzureCalcRateCard[[#This Row],[Price_Level]]&amp;Table_wabobpsvr_AzureCalc_AzureCalcRateCard[[#This Row],[Region]]</f>
        <v>ExpressRoute (Unlimited) 2 Gbps Connections - Zone 2A0</v>
      </c>
      <c r="B18944" s="775">
        <v>0</v>
      </c>
      <c r="C18944" s="775" t="s">
        <v>7427</v>
      </c>
      <c r="D18944" s="775" t="s">
        <v>174</v>
      </c>
      <c r="E18944" s="775">
        <v>544.45129999999995</v>
      </c>
      <c r="F18944" s="775" t="s">
        <v>7502</v>
      </c>
      <c r="G18944" s="775"/>
      <c r="H18944" s="775"/>
      <c r="I18944" s="775" t="s">
        <v>7503</v>
      </c>
    </row>
    <row r="18945" spans="1:9">
      <c r="A18945" s="775" t="str">
        <f>Table_wabobpsvr_AzureCalc_AzureCalcRateCard[[#This Row],[ServiceName]]&amp;Table_wabobpsvr_AzureCalc_AzureCalcRateCard[[#This Row],[Price_Level]]&amp;Table_wabobpsvr_AzureCalc_AzureCalcRateCard[[#This Row],[Region]]</f>
        <v>ExpressRoute (Unlimited) 200 Mbps Connections - Zone 2A0</v>
      </c>
      <c r="B18945" s="775">
        <v>0</v>
      </c>
      <c r="C18945" s="775" t="s">
        <v>7427</v>
      </c>
      <c r="D18945" s="775" t="s">
        <v>174</v>
      </c>
      <c r="E18945" s="775">
        <v>71.964299999999994</v>
      </c>
      <c r="F18945" s="775" t="s">
        <v>7504</v>
      </c>
      <c r="G18945" s="775"/>
      <c r="H18945" s="775"/>
      <c r="I18945" s="775" t="s">
        <v>7505</v>
      </c>
    </row>
    <row r="18946" spans="1:9">
      <c r="A18946" s="775" t="str">
        <f>Table_wabobpsvr_AzureCalc_AzureCalcRateCard[[#This Row],[ServiceName]]&amp;Table_wabobpsvr_AzureCalc_AzureCalcRateCard[[#This Row],[Price_Level]]&amp;Table_wabobpsvr_AzureCalc_AzureCalcRateCard[[#This Row],[Region]]</f>
        <v>ExpressRoute (Unlimited) 5 Gbps Connections - Zone 2A0</v>
      </c>
      <c r="B18946" s="775">
        <v>0</v>
      </c>
      <c r="C18946" s="775" t="s">
        <v>7427</v>
      </c>
      <c r="D18946" s="775" t="s">
        <v>174</v>
      </c>
      <c r="E18946" s="775">
        <v>1282.9025999999999</v>
      </c>
      <c r="F18946" s="775" t="s">
        <v>7506</v>
      </c>
      <c r="G18946" s="775"/>
      <c r="H18946" s="775"/>
      <c r="I18946" s="775" t="s">
        <v>7507</v>
      </c>
    </row>
    <row r="18947" spans="1:9">
      <c r="A18947" s="775" t="str">
        <f>Table_wabobpsvr_AzureCalc_AzureCalcRateCard[[#This Row],[ServiceName]]&amp;Table_wabobpsvr_AzureCalc_AzureCalcRateCard[[#This Row],[Price_Level]]&amp;Table_wabobpsvr_AzureCalc_AzureCalcRateCard[[#This Row],[Region]]</f>
        <v>A10 VM (Non-Windows)MOSP5</v>
      </c>
      <c r="B18947" s="775">
        <v>5</v>
      </c>
      <c r="C18947" s="775" t="s">
        <v>87</v>
      </c>
      <c r="D18947" s="775" t="s">
        <v>606</v>
      </c>
      <c r="E18947" s="775">
        <v>0.78</v>
      </c>
      <c r="F18947" s="775" t="s">
        <v>1231</v>
      </c>
      <c r="G18947" s="775"/>
      <c r="H18947" s="775"/>
      <c r="I18947" s="775" t="s">
        <v>4940</v>
      </c>
    </row>
    <row r="18948" spans="1:9">
      <c r="A18948" s="775" t="str">
        <f>Table_wabobpsvr_AzureCalc_AzureCalcRateCard[[#This Row],[ServiceName]]&amp;Table_wabobpsvr_AzureCalc_AzureCalcRateCard[[#This Row],[Price_Level]]&amp;Table_wabobpsvr_AzureCalc_AzureCalcRateCard[[#This Row],[Region]]</f>
        <v>Standard_D4 VM (Non-Windows)A11</v>
      </c>
      <c r="B18948" s="775">
        <v>11</v>
      </c>
      <c r="C18948" s="775" t="s">
        <v>680</v>
      </c>
      <c r="D18948" s="775" t="s">
        <v>174</v>
      </c>
      <c r="E18948" s="775">
        <v>0.85650999999999999</v>
      </c>
      <c r="F18948" s="775" t="s">
        <v>1128</v>
      </c>
      <c r="G18948" s="775" t="s">
        <v>4235</v>
      </c>
      <c r="H18948" s="775" t="s">
        <v>4235</v>
      </c>
      <c r="I18948" s="775" t="s">
        <v>6579</v>
      </c>
    </row>
    <row r="18949" spans="1:9">
      <c r="A18949" s="775" t="str">
        <f>Table_wabobpsvr_AzureCalc_AzureCalcRateCard[[#This Row],[ServiceName]]&amp;Table_wabobpsvr_AzureCalc_AzureCalcRateCard[[#This Row],[Price_Level]]&amp;Table_wabobpsvr_AzureCalc_AzureCalcRateCard[[#This Row],[Region]]</f>
        <v>Standard_D4 VM (Non-Windows)B11</v>
      </c>
      <c r="B18949" s="775">
        <v>11</v>
      </c>
      <c r="C18949" s="775" t="s">
        <v>680</v>
      </c>
      <c r="D18949" s="775" t="s">
        <v>175</v>
      </c>
      <c r="E18949" s="775">
        <v>0.83001999999999998</v>
      </c>
      <c r="F18949" s="775" t="s">
        <v>1128</v>
      </c>
      <c r="G18949" s="775" t="s">
        <v>4235</v>
      </c>
      <c r="H18949" s="775" t="s">
        <v>4235</v>
      </c>
      <c r="I18949" s="775" t="s">
        <v>6579</v>
      </c>
    </row>
    <row r="18950" spans="1:9">
      <c r="A18950" s="1039" t="str">
        <f>Table_wabobpsvr_AzureCalc_AzureCalcRateCard[[#This Row],[ServiceName]]&amp;Table_wabobpsvr_AzureCalc_AzureCalcRateCard[[#This Row],[Price_Level]]&amp;Table_wabobpsvr_AzureCalc_AzureCalcRateCard[[#This Row],[Region]]</f>
        <v>Standard_D4 VM (Non-Windows)C11</v>
      </c>
      <c r="B18950" s="1039">
        <v>11</v>
      </c>
      <c r="C18950" s="1039" t="s">
        <v>680</v>
      </c>
      <c r="D18950" s="1039" t="s">
        <v>177</v>
      </c>
      <c r="E18950" s="1039">
        <v>0.80352999999999997</v>
      </c>
      <c r="F18950" s="1039" t="s">
        <v>1128</v>
      </c>
      <c r="G18950" s="775" t="s">
        <v>4235</v>
      </c>
      <c r="H18950" s="775" t="s">
        <v>4235</v>
      </c>
      <c r="I18950" s="775" t="s">
        <v>6579</v>
      </c>
    </row>
    <row r="18951" spans="1:9">
      <c r="A18951" s="1039" t="str">
        <f>Table_wabobpsvr_AzureCalc_AzureCalcRateCard[[#This Row],[ServiceName]]&amp;Table_wabobpsvr_AzureCalc_AzureCalcRateCard[[#This Row],[Price_Level]]&amp;Table_wabobpsvr_AzureCalc_AzureCalcRateCard[[#This Row],[Region]]</f>
        <v>Standard_D4 VM (Non-Windows)D11</v>
      </c>
      <c r="B18951" s="1039">
        <v>11</v>
      </c>
      <c r="C18951" s="1039" t="s">
        <v>680</v>
      </c>
      <c r="D18951" s="1039" t="s">
        <v>176</v>
      </c>
      <c r="E18951" s="1039">
        <v>0.77703999999999995</v>
      </c>
      <c r="F18951" s="1039" t="s">
        <v>1128</v>
      </c>
      <c r="G18951" s="775" t="s">
        <v>4235</v>
      </c>
      <c r="H18951" s="775" t="s">
        <v>4235</v>
      </c>
      <c r="I18951" s="775" t="s">
        <v>6579</v>
      </c>
    </row>
    <row r="18952" spans="1:9">
      <c r="A18952" s="1039" t="str">
        <f>Table_wabobpsvr_AzureCalc_AzureCalcRateCard[[#This Row],[ServiceName]]&amp;Table_wabobpsvr_AzureCalc_AzureCalcRateCard[[#This Row],[Price_Level]]&amp;Table_wabobpsvr_AzureCalc_AzureCalcRateCard[[#This Row],[Region]]</f>
        <v>Standard_D4 VM (Non-Windows)MOSP12</v>
      </c>
      <c r="B18952" s="1039">
        <v>12</v>
      </c>
      <c r="C18952" s="1039" t="s">
        <v>680</v>
      </c>
      <c r="D18952" s="1039" t="s">
        <v>606</v>
      </c>
      <c r="E18952" s="1039">
        <v>0.76800000000000002</v>
      </c>
      <c r="F18952" s="1039" t="s">
        <v>1128</v>
      </c>
      <c r="G18952" s="775" t="s">
        <v>4235</v>
      </c>
      <c r="H18952" s="775" t="s">
        <v>4235</v>
      </c>
      <c r="I18952" s="775" t="s">
        <v>6580</v>
      </c>
    </row>
    <row r="18953" spans="1:9">
      <c r="A18953" s="1039" t="str">
        <f>Table_wabobpsvr_AzureCalc_AzureCalcRateCard[[#This Row],[ServiceName]]&amp;Table_wabobpsvr_AzureCalc_AzureCalcRateCard[[#This Row],[Price_Level]]&amp;Table_wabobpsvr_AzureCalc_AzureCalcRateCard[[#This Row],[Region]]</f>
        <v>Standard_D4 VM (Non-Windows)A12</v>
      </c>
      <c r="B18953" s="1039">
        <v>12</v>
      </c>
      <c r="C18953" s="1039" t="s">
        <v>680</v>
      </c>
      <c r="D18953" s="1039" t="s">
        <v>174</v>
      </c>
      <c r="E18953" s="1039">
        <v>0.74495999999999996</v>
      </c>
      <c r="F18953" s="1039" t="s">
        <v>1128</v>
      </c>
      <c r="G18953" s="775" t="s">
        <v>4235</v>
      </c>
      <c r="H18953" s="775" t="s">
        <v>4235</v>
      </c>
      <c r="I18953" s="775" t="s">
        <v>6580</v>
      </c>
    </row>
    <row r="18954" spans="1:9">
      <c r="A18954" s="1039" t="str">
        <f>Table_wabobpsvr_AzureCalc_AzureCalcRateCard[[#This Row],[ServiceName]]&amp;Table_wabobpsvr_AzureCalc_AzureCalcRateCard[[#This Row],[Price_Level]]&amp;Table_wabobpsvr_AzureCalc_AzureCalcRateCard[[#This Row],[Region]]</f>
        <v>Standard_D4 VM (Non-Windows)B12</v>
      </c>
      <c r="B18954" s="1039">
        <v>12</v>
      </c>
      <c r="C18954" s="1039" t="s">
        <v>680</v>
      </c>
      <c r="D18954" s="1039" t="s">
        <v>175</v>
      </c>
      <c r="E18954" s="1039">
        <v>0.72192000000000001</v>
      </c>
      <c r="F18954" s="1039" t="s">
        <v>1128</v>
      </c>
      <c r="G18954" s="775" t="s">
        <v>4235</v>
      </c>
      <c r="H18954" s="775" t="s">
        <v>4235</v>
      </c>
      <c r="I18954" s="775" t="s">
        <v>6580</v>
      </c>
    </row>
    <row r="18955" spans="1:9">
      <c r="A18955" s="775" t="str">
        <f>Table_wabobpsvr_AzureCalc_AzureCalcRateCard[[#This Row],[ServiceName]]&amp;Table_wabobpsvr_AzureCalc_AzureCalcRateCard[[#This Row],[Price_Level]]&amp;Table_wabobpsvr_AzureCalc_AzureCalcRateCard[[#This Row],[Region]]</f>
        <v>Standard_D4 VM (Non-Windows)C12</v>
      </c>
      <c r="B18955" s="775">
        <v>12</v>
      </c>
      <c r="C18955" s="775" t="s">
        <v>680</v>
      </c>
      <c r="D18955" s="775" t="s">
        <v>177</v>
      </c>
      <c r="E18955" s="775">
        <v>0.69887999999999995</v>
      </c>
      <c r="F18955" s="775" t="s">
        <v>1128</v>
      </c>
      <c r="G18955" s="775" t="s">
        <v>4235</v>
      </c>
      <c r="H18955" s="775" t="s">
        <v>4235</v>
      </c>
      <c r="I18955" s="775" t="s">
        <v>6580</v>
      </c>
    </row>
    <row r="18956" spans="1:9">
      <c r="A18956" s="775" t="str">
        <f>Table_wabobpsvr_AzureCalc_AzureCalcRateCard[[#This Row],[ServiceName]]&amp;Table_wabobpsvr_AzureCalc_AzureCalcRateCard[[#This Row],[Price_Level]]&amp;Table_wabobpsvr_AzureCalc_AzureCalcRateCard[[#This Row],[Region]]</f>
        <v>Standard_D4 VM (Non-Windows)D12</v>
      </c>
      <c r="B18956" s="775">
        <v>12</v>
      </c>
      <c r="C18956" s="775" t="s">
        <v>680</v>
      </c>
      <c r="D18956" s="775" t="s">
        <v>176</v>
      </c>
      <c r="E18956" s="775">
        <v>0.67584</v>
      </c>
      <c r="F18956" s="775" t="s">
        <v>1128</v>
      </c>
      <c r="G18956" s="775" t="s">
        <v>4235</v>
      </c>
      <c r="H18956" s="775" t="s">
        <v>4235</v>
      </c>
      <c r="I18956" s="775" t="s">
        <v>6580</v>
      </c>
    </row>
    <row r="18957" spans="1:9">
      <c r="A18957" s="775" t="str">
        <f>Table_wabobpsvr_AzureCalc_AzureCalcRateCard[[#This Row],[ServiceName]]&amp;Table_wabobpsvr_AzureCalc_AzureCalcRateCard[[#This Row],[Price_Level]]&amp;Table_wabobpsvr_AzureCalc_AzureCalcRateCard[[#This Row],[Region]]</f>
        <v>Standard_D4 VM (Non-Windows)MOSP3</v>
      </c>
      <c r="B18957" s="775">
        <v>3</v>
      </c>
      <c r="C18957" s="775" t="s">
        <v>680</v>
      </c>
      <c r="D18957" s="775" t="s">
        <v>606</v>
      </c>
      <c r="E18957" s="775">
        <v>0.61599999999999999</v>
      </c>
      <c r="F18957" s="775" t="s">
        <v>1128</v>
      </c>
      <c r="G18957" s="775" t="s">
        <v>4235</v>
      </c>
      <c r="H18957" s="775" t="s">
        <v>4235</v>
      </c>
      <c r="I18957" s="775" t="s">
        <v>6581</v>
      </c>
    </row>
    <row r="18958" spans="1:9">
      <c r="A18958" s="775" t="str">
        <f>Table_wabobpsvr_AzureCalc_AzureCalcRateCard[[#This Row],[ServiceName]]&amp;Table_wabobpsvr_AzureCalc_AzureCalcRateCard[[#This Row],[Price_Level]]&amp;Table_wabobpsvr_AzureCalc_AzureCalcRateCard[[#This Row],[Region]]</f>
        <v>Standard_D4 VM (Non-Windows)A3</v>
      </c>
      <c r="B18958" s="775">
        <v>3</v>
      </c>
      <c r="C18958" s="775" t="s">
        <v>680</v>
      </c>
      <c r="D18958" s="775" t="s">
        <v>174</v>
      </c>
      <c r="E18958" s="775">
        <v>0.59752000000000005</v>
      </c>
      <c r="F18958" s="775" t="s">
        <v>1128</v>
      </c>
      <c r="G18958" s="775" t="s">
        <v>4235</v>
      </c>
      <c r="H18958" s="775" t="s">
        <v>4235</v>
      </c>
      <c r="I18958" s="775" t="s">
        <v>6581</v>
      </c>
    </row>
    <row r="18959" spans="1:9">
      <c r="A18959" s="1039" t="str">
        <f>Table_wabobpsvr_AzureCalc_AzureCalcRateCard[[#This Row],[ServiceName]]&amp;Table_wabobpsvr_AzureCalc_AzureCalcRateCard[[#This Row],[Price_Level]]&amp;Table_wabobpsvr_AzureCalc_AzureCalcRateCard[[#This Row],[Region]]</f>
        <v>Standard_D4 VM (Non-Windows)B3</v>
      </c>
      <c r="B18959" s="1039">
        <v>3</v>
      </c>
      <c r="C18959" s="1039" t="s">
        <v>680</v>
      </c>
      <c r="D18959" s="1039" t="s">
        <v>175</v>
      </c>
      <c r="E18959" s="1039">
        <v>0.57904</v>
      </c>
      <c r="F18959" s="1039" t="s">
        <v>1128</v>
      </c>
      <c r="G18959" s="775" t="s">
        <v>4235</v>
      </c>
      <c r="H18959" s="775" t="s">
        <v>4235</v>
      </c>
      <c r="I18959" s="775" t="s">
        <v>6581</v>
      </c>
    </row>
    <row r="18960" spans="1:9">
      <c r="A18960" s="1039" t="str">
        <f>Table_wabobpsvr_AzureCalc_AzureCalcRateCard[[#This Row],[ServiceName]]&amp;Table_wabobpsvr_AzureCalc_AzureCalcRateCard[[#This Row],[Price_Level]]&amp;Table_wabobpsvr_AzureCalc_AzureCalcRateCard[[#This Row],[Region]]</f>
        <v>Standard_D4 VM (Non-Windows)C3</v>
      </c>
      <c r="B18960" s="1039">
        <v>3</v>
      </c>
      <c r="C18960" s="1039" t="s">
        <v>680</v>
      </c>
      <c r="D18960" s="1039" t="s">
        <v>177</v>
      </c>
      <c r="E18960" s="1039">
        <v>0.56055999999999995</v>
      </c>
      <c r="F18960" s="1039" t="s">
        <v>1128</v>
      </c>
      <c r="G18960" s="775" t="s">
        <v>4235</v>
      </c>
      <c r="H18960" s="775" t="s">
        <v>4235</v>
      </c>
      <c r="I18960" s="775" t="s">
        <v>6581</v>
      </c>
    </row>
    <row r="18961" spans="1:9">
      <c r="A18961" s="1039" t="str">
        <f>Table_wabobpsvr_AzureCalc_AzureCalcRateCard[[#This Row],[ServiceName]]&amp;Table_wabobpsvr_AzureCalc_AzureCalcRateCard[[#This Row],[Price_Level]]&amp;Table_wabobpsvr_AzureCalc_AzureCalcRateCard[[#This Row],[Region]]</f>
        <v>Standard_D4 VM (Non-Windows)D3</v>
      </c>
      <c r="B18961" s="1039">
        <v>3</v>
      </c>
      <c r="C18961" s="1039" t="s">
        <v>680</v>
      </c>
      <c r="D18961" s="1039" t="s">
        <v>176</v>
      </c>
      <c r="E18961" s="1039">
        <v>0.54208000000000001</v>
      </c>
      <c r="F18961" s="1039" t="s">
        <v>1128</v>
      </c>
      <c r="G18961" s="775" t="s">
        <v>4235</v>
      </c>
      <c r="H18961" s="775" t="s">
        <v>4235</v>
      </c>
      <c r="I18961" s="775" t="s">
        <v>6581</v>
      </c>
    </row>
    <row r="18962" spans="1:9">
      <c r="A18962" s="1039" t="str">
        <f>Table_wabobpsvr_AzureCalc_AzureCalcRateCard[[#This Row],[ServiceName]]&amp;Table_wabobpsvr_AzureCalc_AzureCalcRateCard[[#This Row],[Price_Level]]&amp;Table_wabobpsvr_AzureCalc_AzureCalcRateCard[[#This Row],[Region]]</f>
        <v>Standard_D4 VM (Non-Windows)MOSP6</v>
      </c>
      <c r="B18962" s="1039">
        <v>6</v>
      </c>
      <c r="C18962" s="1039" t="s">
        <v>680</v>
      </c>
      <c r="D18962" s="1039" t="s">
        <v>606</v>
      </c>
      <c r="E18962" s="1039">
        <v>0.61599999999999999</v>
      </c>
      <c r="F18962" s="1039" t="s">
        <v>1128</v>
      </c>
      <c r="G18962" s="775" t="s">
        <v>4235</v>
      </c>
      <c r="H18962" s="775" t="s">
        <v>4235</v>
      </c>
      <c r="I18962" s="775" t="s">
        <v>6582</v>
      </c>
    </row>
    <row r="18963" spans="1:9">
      <c r="A18963" s="775" t="str">
        <f>Table_wabobpsvr_AzureCalc_AzureCalcRateCard[[#This Row],[ServiceName]]&amp;Table_wabobpsvr_AzureCalc_AzureCalcRateCard[[#This Row],[Price_Level]]&amp;Table_wabobpsvr_AzureCalc_AzureCalcRateCard[[#This Row],[Region]]</f>
        <v>Standard_D4 VM (Non-Windows)A6</v>
      </c>
      <c r="B18963" s="775">
        <v>6</v>
      </c>
      <c r="C18963" s="775" t="s">
        <v>680</v>
      </c>
      <c r="D18963" s="775" t="s">
        <v>174</v>
      </c>
      <c r="E18963" s="775">
        <v>0.59752000000000005</v>
      </c>
      <c r="F18963" s="775" t="s">
        <v>1128</v>
      </c>
      <c r="G18963" s="775" t="s">
        <v>4235</v>
      </c>
      <c r="H18963" s="775" t="s">
        <v>4235</v>
      </c>
      <c r="I18963" s="775" t="s">
        <v>6582</v>
      </c>
    </row>
    <row r="18964" spans="1:9">
      <c r="A18964" s="775" t="str">
        <f>Table_wabobpsvr_AzureCalc_AzureCalcRateCard[[#This Row],[ServiceName]]&amp;Table_wabobpsvr_AzureCalc_AzureCalcRateCard[[#This Row],[Price_Level]]&amp;Table_wabobpsvr_AzureCalc_AzureCalcRateCard[[#This Row],[Region]]</f>
        <v>Standard_D4 VM (Non-Windows)B6</v>
      </c>
      <c r="B18964" s="775">
        <v>6</v>
      </c>
      <c r="C18964" s="775" t="s">
        <v>680</v>
      </c>
      <c r="D18964" s="775" t="s">
        <v>175</v>
      </c>
      <c r="E18964" s="775">
        <v>0.57904</v>
      </c>
      <c r="F18964" s="775" t="s">
        <v>1128</v>
      </c>
      <c r="G18964" s="775" t="s">
        <v>4235</v>
      </c>
      <c r="H18964" s="775" t="s">
        <v>4235</v>
      </c>
      <c r="I18964" s="775" t="s">
        <v>6582</v>
      </c>
    </row>
    <row r="18965" spans="1:9">
      <c r="A18965" s="775" t="str">
        <f>Table_wabobpsvr_AzureCalc_AzureCalcRateCard[[#This Row],[ServiceName]]&amp;Table_wabobpsvr_AzureCalc_AzureCalcRateCard[[#This Row],[Price_Level]]&amp;Table_wabobpsvr_AzureCalc_AzureCalcRateCard[[#This Row],[Region]]</f>
        <v>Standard_D4 VM (Non-Windows)C6</v>
      </c>
      <c r="B18965" s="775">
        <v>6</v>
      </c>
      <c r="C18965" s="775" t="s">
        <v>680</v>
      </c>
      <c r="D18965" s="775" t="s">
        <v>177</v>
      </c>
      <c r="E18965" s="775">
        <v>0.56055999999999995</v>
      </c>
      <c r="F18965" s="775" t="s">
        <v>1128</v>
      </c>
      <c r="G18965" s="775" t="s">
        <v>4235</v>
      </c>
      <c r="H18965" s="775" t="s">
        <v>4235</v>
      </c>
      <c r="I18965" s="775" t="s">
        <v>6582</v>
      </c>
    </row>
    <row r="18966" spans="1:9">
      <c r="A18966" s="775" t="str">
        <f>Table_wabobpsvr_AzureCalc_AzureCalcRateCard[[#This Row],[ServiceName]]&amp;Table_wabobpsvr_AzureCalc_AzureCalcRateCard[[#This Row],[Price_Level]]&amp;Table_wabobpsvr_AzureCalc_AzureCalcRateCard[[#This Row],[Region]]</f>
        <v>ExpressRoute (Metered) Data Transfer Out at 1 Gbps (GB) - Zone 2A9</v>
      </c>
      <c r="B18966" s="775">
        <v>9</v>
      </c>
      <c r="C18966" s="775" t="s">
        <v>9</v>
      </c>
      <c r="D18966" s="775" t="s">
        <v>174</v>
      </c>
      <c r="E18966" s="775">
        <v>4.8500000000000001E-2</v>
      </c>
      <c r="F18966" s="775" t="s">
        <v>7393</v>
      </c>
      <c r="G18966" s="775" t="s">
        <v>7561</v>
      </c>
      <c r="H18966" s="775" t="s">
        <v>7562</v>
      </c>
      <c r="I18966" s="775" t="s">
        <v>7479</v>
      </c>
    </row>
    <row r="18967" spans="1:9">
      <c r="A18967" s="775" t="str">
        <f>Table_wabobpsvr_AzureCalc_AzureCalcRateCard[[#This Row],[ServiceName]]&amp;Table_wabobpsvr_AzureCalc_AzureCalcRateCard[[#This Row],[Price_Level]]&amp;Table_wabobpsvr_AzureCalc_AzureCalcRateCard[[#This Row],[Region]]</f>
        <v>ExpressRoute (Metered) 1 Gbps ConnectionsA9</v>
      </c>
      <c r="B18967" s="775">
        <v>9</v>
      </c>
      <c r="C18967" s="775" t="s">
        <v>7427</v>
      </c>
      <c r="D18967" s="775" t="s">
        <v>174</v>
      </c>
      <c r="E18967" s="775">
        <v>422.92</v>
      </c>
      <c r="F18967" s="775" t="s">
        <v>7390</v>
      </c>
      <c r="G18967" s="775" t="s">
        <v>7563</v>
      </c>
      <c r="H18967" s="775" t="s">
        <v>7564</v>
      </c>
      <c r="I18967" s="775" t="s">
        <v>7481</v>
      </c>
    </row>
    <row r="18968" spans="1:9">
      <c r="A18968" s="775" t="str">
        <f>Table_wabobpsvr_AzureCalc_AzureCalcRateCard[[#This Row],[ServiceName]]&amp;Table_wabobpsvr_AzureCalc_AzureCalcRateCard[[#This Row],[Price_Level]]&amp;Table_wabobpsvr_AzureCalc_AzureCalcRateCard[[#This Row],[Region]]</f>
        <v>ExpressRoute (Metered) 10 Gbps ConnectionsA9</v>
      </c>
      <c r="B18968" s="775">
        <v>9</v>
      </c>
      <c r="C18968" s="775" t="s">
        <v>7427</v>
      </c>
      <c r="D18968" s="775" t="s">
        <v>174</v>
      </c>
      <c r="E18968" s="775">
        <v>4850</v>
      </c>
      <c r="F18968" s="775" t="s">
        <v>7391</v>
      </c>
      <c r="G18968" s="775" t="s">
        <v>7565</v>
      </c>
      <c r="H18968" s="775" t="s">
        <v>7566</v>
      </c>
      <c r="I18968" s="775" t="s">
        <v>7483</v>
      </c>
    </row>
    <row r="18969" spans="1:9">
      <c r="A18969" s="775" t="str">
        <f>Table_wabobpsvr_AzureCalc_AzureCalcRateCard[[#This Row],[ServiceName]]&amp;Table_wabobpsvr_AzureCalc_AzureCalcRateCard[[#This Row],[Price_Level]]&amp;Table_wabobpsvr_AzureCalc_AzureCalcRateCard[[#This Row],[Region]]</f>
        <v>ExpressRoute (Metered) 100 Mbps ConnectionsA9</v>
      </c>
      <c r="B18969" s="775">
        <v>9</v>
      </c>
      <c r="C18969" s="775" t="s">
        <v>7427</v>
      </c>
      <c r="D18969" s="775" t="s">
        <v>174</v>
      </c>
      <c r="E18969" s="775">
        <v>97</v>
      </c>
      <c r="F18969" s="775" t="s">
        <v>7395</v>
      </c>
      <c r="G18969" s="775" t="s">
        <v>7567</v>
      </c>
      <c r="H18969" s="775" t="s">
        <v>7568</v>
      </c>
      <c r="I18969" s="775" t="s">
        <v>7485</v>
      </c>
    </row>
    <row r="18970" spans="1:9">
      <c r="A18970" s="775" t="str">
        <f>Table_wabobpsvr_AzureCalc_AzureCalcRateCard[[#This Row],[ServiceName]]&amp;Table_wabobpsvr_AzureCalc_AzureCalcRateCard[[#This Row],[Price_Level]]&amp;Table_wabobpsvr_AzureCalc_AzureCalcRateCard[[#This Row],[Region]]</f>
        <v>ExpressRoute (Metered) 2 Gbps ConnectionsA9</v>
      </c>
      <c r="B18970" s="775">
        <v>9</v>
      </c>
      <c r="C18970" s="775" t="s">
        <v>7427</v>
      </c>
      <c r="D18970" s="775" t="s">
        <v>174</v>
      </c>
      <c r="E18970" s="775">
        <v>845.84</v>
      </c>
      <c r="F18970" s="775" t="s">
        <v>7396</v>
      </c>
      <c r="G18970" s="775" t="s">
        <v>7569</v>
      </c>
      <c r="H18970" s="775" t="s">
        <v>7570</v>
      </c>
      <c r="I18970" s="775" t="s">
        <v>7487</v>
      </c>
    </row>
    <row r="18971" spans="1:9">
      <c r="A18971" s="775" t="str">
        <f>Table_wabobpsvr_AzureCalc_AzureCalcRateCard[[#This Row],[ServiceName]]&amp;Table_wabobpsvr_AzureCalc_AzureCalcRateCard[[#This Row],[Price_Level]]&amp;Table_wabobpsvr_AzureCalc_AzureCalcRateCard[[#This Row],[Region]]</f>
        <v>ExpressRoute (Metered) 200 Mbps ConnectionsA9</v>
      </c>
      <c r="B18971" s="775">
        <v>9</v>
      </c>
      <c r="C18971" s="775" t="s">
        <v>7427</v>
      </c>
      <c r="D18971" s="775" t="s">
        <v>174</v>
      </c>
      <c r="E18971" s="775">
        <v>140.65</v>
      </c>
      <c r="F18971" s="775" t="s">
        <v>7388</v>
      </c>
      <c r="G18971" s="775" t="s">
        <v>7571</v>
      </c>
      <c r="H18971" s="775" t="s">
        <v>7572</v>
      </c>
      <c r="I18971" s="775" t="s">
        <v>7489</v>
      </c>
    </row>
    <row r="18972" spans="1:9">
      <c r="A18972" s="775" t="str">
        <f>Table_wabobpsvr_AzureCalc_AzureCalcRateCard[[#This Row],[ServiceName]]&amp;Table_wabobpsvr_AzureCalc_AzureCalcRateCard[[#This Row],[Price_Level]]&amp;Table_wabobpsvr_AzureCalc_AzureCalcRateCard[[#This Row],[Region]]</f>
        <v>ExpressRoute (Metered) 5 Gbps ConnectionsA9</v>
      </c>
      <c r="B18972" s="775">
        <v>9</v>
      </c>
      <c r="C18972" s="775" t="s">
        <v>7427</v>
      </c>
      <c r="D18972" s="775" t="s">
        <v>174</v>
      </c>
      <c r="E18972" s="775">
        <v>2114.6</v>
      </c>
      <c r="F18972" s="775" t="s">
        <v>7397</v>
      </c>
      <c r="G18972" s="775" t="s">
        <v>7573</v>
      </c>
      <c r="H18972" s="775" t="s">
        <v>7574</v>
      </c>
      <c r="I18972" s="775" t="s">
        <v>7491</v>
      </c>
    </row>
    <row r="18973" spans="1:9">
      <c r="A18973" s="775" t="str">
        <f>Table_wabobpsvr_AzureCalc_AzureCalcRateCard[[#This Row],[ServiceName]]&amp;Table_wabobpsvr_AzureCalc_AzureCalcRateCard[[#This Row],[Price_Level]]&amp;Table_wabobpsvr_AzureCalc_AzureCalcRateCard[[#This Row],[Region]]</f>
        <v>ExpressRoute (Metered) 50 Mbps ConnectionsA9</v>
      </c>
      <c r="B18973" s="775">
        <v>9</v>
      </c>
      <c r="C18973" s="775" t="s">
        <v>7427</v>
      </c>
      <c r="D18973" s="775" t="s">
        <v>174</v>
      </c>
      <c r="E18973" s="775">
        <v>53.35</v>
      </c>
      <c r="F18973" s="775" t="s">
        <v>7394</v>
      </c>
      <c r="G18973" s="775" t="s">
        <v>7575</v>
      </c>
      <c r="H18973" s="775" t="s">
        <v>7576</v>
      </c>
      <c r="I18973" s="775" t="s">
        <v>7493</v>
      </c>
    </row>
    <row r="18974" spans="1:9">
      <c r="A18974" s="775" t="str">
        <f>Table_wabobpsvr_AzureCalc_AzureCalcRateCard[[#This Row],[ServiceName]]&amp;Table_wabobpsvr_AzureCalc_AzureCalcRateCard[[#This Row],[Price_Level]]&amp;Table_wabobpsvr_AzureCalc_AzureCalcRateCard[[#This Row],[Region]]</f>
        <v>ExpressRoute (Metered) 500 Mbps ConnectionsA9</v>
      </c>
      <c r="B18974" s="775">
        <v>9</v>
      </c>
      <c r="C18974" s="775" t="s">
        <v>7427</v>
      </c>
      <c r="D18974" s="775" t="s">
        <v>174</v>
      </c>
      <c r="E18974" s="775">
        <v>281.3</v>
      </c>
      <c r="F18974" s="775" t="s">
        <v>7389</v>
      </c>
      <c r="G18974" s="775" t="s">
        <v>7577</v>
      </c>
      <c r="H18974" s="775" t="s">
        <v>7578</v>
      </c>
      <c r="I18974" s="775" t="s">
        <v>7495</v>
      </c>
    </row>
    <row r="18975" spans="1:9">
      <c r="A18975" s="775" t="str">
        <f>Table_wabobpsvr_AzureCalc_AzureCalcRateCard[[#This Row],[ServiceName]]&amp;Table_wabobpsvr_AzureCalc_AzureCalcRateCard[[#This Row],[Price_Level]]&amp;Table_wabobpsvr_AzureCalc_AzureCalcRateCard[[#This Row],[Region]]</f>
        <v>ExpressRoute (Unlimited) 1 Gbps ConnectionsA9</v>
      </c>
      <c r="B18975" s="775">
        <v>9</v>
      </c>
      <c r="C18975" s="775" t="s">
        <v>7427</v>
      </c>
      <c r="D18975" s="775" t="s">
        <v>174</v>
      </c>
      <c r="E18975" s="775">
        <v>8439</v>
      </c>
      <c r="F18975" s="775" t="s">
        <v>7405</v>
      </c>
      <c r="G18975" s="775" t="s">
        <v>7579</v>
      </c>
      <c r="H18975" s="775" t="s">
        <v>7580</v>
      </c>
      <c r="I18975" s="775" t="s">
        <v>7497</v>
      </c>
    </row>
    <row r="18976" spans="1:9">
      <c r="A18976" s="775" t="str">
        <f>Table_wabobpsvr_AzureCalc_AzureCalcRateCard[[#This Row],[ServiceName]]&amp;Table_wabobpsvr_AzureCalc_AzureCalcRateCard[[#This Row],[Price_Level]]&amp;Table_wabobpsvr_AzureCalc_AzureCalcRateCard[[#This Row],[Region]]</f>
        <v>ExpressRoute (Unlimited) 10 Gbps ConnectionsA9</v>
      </c>
      <c r="B18976" s="775">
        <v>9</v>
      </c>
      <c r="C18976" s="775" t="s">
        <v>7427</v>
      </c>
      <c r="D18976" s="775" t="s">
        <v>174</v>
      </c>
      <c r="E18976" s="775">
        <v>79540</v>
      </c>
      <c r="F18976" s="775" t="s">
        <v>7408</v>
      </c>
      <c r="G18976" s="775" t="s">
        <v>7581</v>
      </c>
      <c r="H18976" s="775" t="s">
        <v>7582</v>
      </c>
      <c r="I18976" s="775" t="s">
        <v>7499</v>
      </c>
    </row>
    <row r="18977" spans="1:9">
      <c r="A18977" s="775" t="str">
        <f>Table_wabobpsvr_AzureCalc_AzureCalcRateCard[[#This Row],[ServiceName]]&amp;Table_wabobpsvr_AzureCalc_AzureCalcRateCard[[#This Row],[Price_Level]]&amp;Table_wabobpsvr_AzureCalc_AzureCalcRateCard[[#This Row],[Region]]</f>
        <v>ExpressRoute (Unlimited) 100 Mbps ConnectionsA9</v>
      </c>
      <c r="B18977" s="775">
        <v>9</v>
      </c>
      <c r="C18977" s="775" t="s">
        <v>7427</v>
      </c>
      <c r="D18977" s="775" t="s">
        <v>174</v>
      </c>
      <c r="E18977" s="775">
        <v>1193.0999999999999</v>
      </c>
      <c r="F18977" s="775" t="s">
        <v>7402</v>
      </c>
      <c r="G18977" s="775" t="s">
        <v>7583</v>
      </c>
      <c r="H18977" s="775" t="s">
        <v>7584</v>
      </c>
      <c r="I18977" s="775" t="s">
        <v>7501</v>
      </c>
    </row>
    <row r="18978" spans="1:9">
      <c r="A18978" s="775" t="str">
        <f>Table_wabobpsvr_AzureCalc_AzureCalcRateCard[[#This Row],[ServiceName]]&amp;Table_wabobpsvr_AzureCalc_AzureCalcRateCard[[#This Row],[Price_Level]]&amp;Table_wabobpsvr_AzureCalc_AzureCalcRateCard[[#This Row],[Region]]</f>
        <v>ExpressRoute (Unlimited) 2 Gbps ConnectionsA9</v>
      </c>
      <c r="B18978" s="775">
        <v>9</v>
      </c>
      <c r="C18978" s="775" t="s">
        <v>7427</v>
      </c>
      <c r="D18978" s="775" t="s">
        <v>174</v>
      </c>
      <c r="E18978" s="775">
        <v>16878</v>
      </c>
      <c r="F18978" s="775" t="s">
        <v>7406</v>
      </c>
      <c r="G18978" s="775" t="s">
        <v>7585</v>
      </c>
      <c r="H18978" s="775" t="s">
        <v>7586</v>
      </c>
      <c r="I18978" s="775" t="s">
        <v>7503</v>
      </c>
    </row>
    <row r="18979" spans="1:9">
      <c r="A18979" s="775" t="str">
        <f>Table_wabobpsvr_AzureCalc_AzureCalcRateCard[[#This Row],[ServiceName]]&amp;Table_wabobpsvr_AzureCalc_AzureCalcRateCard[[#This Row],[Price_Level]]&amp;Table_wabobpsvr_AzureCalc_AzureCalcRateCard[[#This Row],[Region]]</f>
        <v>ExpressRoute (Unlimited) 200 Mbps ConnectionsA9</v>
      </c>
      <c r="B18979" s="775">
        <v>9</v>
      </c>
      <c r="C18979" s="775" t="s">
        <v>7427</v>
      </c>
      <c r="D18979" s="775" t="s">
        <v>174</v>
      </c>
      <c r="E18979" s="775">
        <v>2231</v>
      </c>
      <c r="F18979" s="775" t="s">
        <v>7403</v>
      </c>
      <c r="G18979" s="775" t="s">
        <v>7587</v>
      </c>
      <c r="H18979" s="775" t="s">
        <v>7588</v>
      </c>
      <c r="I18979" s="775" t="s">
        <v>7505</v>
      </c>
    </row>
    <row r="18980" spans="1:9">
      <c r="A18980" s="775" t="str">
        <f>Table_wabobpsvr_AzureCalc_AzureCalcRateCard[[#This Row],[ServiceName]]&amp;Table_wabobpsvr_AzureCalc_AzureCalcRateCard[[#This Row],[Price_Level]]&amp;Table_wabobpsvr_AzureCalc_AzureCalcRateCard[[#This Row],[Region]]</f>
        <v>ExpressRoute (Unlimited) 5 Gbps ConnectionsA9</v>
      </c>
      <c r="B18980" s="775">
        <v>9</v>
      </c>
      <c r="C18980" s="775" t="s">
        <v>7427</v>
      </c>
      <c r="D18980" s="775" t="s">
        <v>174</v>
      </c>
      <c r="E18980" s="775">
        <v>39770</v>
      </c>
      <c r="F18980" s="775" t="s">
        <v>7407</v>
      </c>
      <c r="G18980" s="775" t="s">
        <v>7589</v>
      </c>
      <c r="H18980" s="775" t="s">
        <v>7590</v>
      </c>
      <c r="I18980" s="775" t="s">
        <v>7507</v>
      </c>
    </row>
    <row r="18981" spans="1:9">
      <c r="A18981" s="775" t="str">
        <f>Table_wabobpsvr_AzureCalc_AzureCalcRateCard[[#This Row],[ServiceName]]&amp;Table_wabobpsvr_AzureCalc_AzureCalcRateCard[[#This Row],[Price_Level]]&amp;Table_wabobpsvr_AzureCalc_AzureCalcRateCard[[#This Row],[Region]]</f>
        <v>ExpressRoute (Unlimited) 50 Mbps ConnectionsA9</v>
      </c>
      <c r="B18981" s="775">
        <v>9</v>
      </c>
      <c r="C18981" s="775" t="s">
        <v>7427</v>
      </c>
      <c r="D18981" s="775" t="s">
        <v>174</v>
      </c>
      <c r="E18981" s="775">
        <v>591.70000000000005</v>
      </c>
      <c r="F18981" s="775" t="s">
        <v>7401</v>
      </c>
      <c r="G18981" s="775" t="s">
        <v>7591</v>
      </c>
      <c r="H18981" s="775" t="s">
        <v>7592</v>
      </c>
      <c r="I18981" s="775" t="s">
        <v>7509</v>
      </c>
    </row>
    <row r="18982" spans="1:9">
      <c r="A18982" s="775" t="str">
        <f>Table_wabobpsvr_AzureCalc_AzureCalcRateCard[[#This Row],[ServiceName]]&amp;Table_wabobpsvr_AzureCalc_AzureCalcRateCard[[#This Row],[Price_Level]]&amp;Table_wabobpsvr_AzureCalc_AzureCalcRateCard[[#This Row],[Region]]</f>
        <v>ExpressRoute (Unlimited) 500 Mbps ConnectionsA9</v>
      </c>
      <c r="B18982" s="775">
        <v>9</v>
      </c>
      <c r="C18982" s="775" t="s">
        <v>7427</v>
      </c>
      <c r="D18982" s="775" t="s">
        <v>174</v>
      </c>
      <c r="E18982" s="775">
        <v>5044</v>
      </c>
      <c r="F18982" s="775" t="s">
        <v>7404</v>
      </c>
      <c r="G18982" s="775" t="s">
        <v>7593</v>
      </c>
      <c r="H18982" s="775" t="s">
        <v>7594</v>
      </c>
      <c r="I18982" s="775" t="s">
        <v>7511</v>
      </c>
    </row>
    <row r="18983" spans="1:9">
      <c r="A18983" s="775" t="str">
        <f>Table_wabobpsvr_AzureCalc_AzureCalcRateCard[[#This Row],[ServiceName]]&amp;Table_wabobpsvr_AzureCalc_AzureCalcRateCard[[#This Row],[Price_Level]]&amp;Table_wabobpsvr_AzureCalc_AzureCalcRateCard[[#This Row],[Region]]</f>
        <v>ExpressRoute (Metered) Data Transfer Out at 1 Gbps (GB) - Zone 2A10</v>
      </c>
      <c r="B18983" s="775">
        <v>10</v>
      </c>
      <c r="C18983" s="775" t="s">
        <v>9</v>
      </c>
      <c r="D18983" s="775" t="s">
        <v>174</v>
      </c>
      <c r="E18983" s="775">
        <v>4.8500000000000001E-2</v>
      </c>
      <c r="F18983" s="775" t="s">
        <v>7393</v>
      </c>
      <c r="G18983" s="775" t="s">
        <v>7561</v>
      </c>
      <c r="H18983" s="775" t="s">
        <v>7562</v>
      </c>
      <c r="I18983" s="775" t="s">
        <v>7479</v>
      </c>
    </row>
    <row r="18984" spans="1:9">
      <c r="A18984" s="775" t="str">
        <f>Table_wabobpsvr_AzureCalc_AzureCalcRateCard[[#This Row],[ServiceName]]&amp;Table_wabobpsvr_AzureCalc_AzureCalcRateCard[[#This Row],[Price_Level]]&amp;Table_wabobpsvr_AzureCalc_AzureCalcRateCard[[#This Row],[Region]]</f>
        <v>ExpressRoute (Metered) 1 Gbps ConnectionsA10</v>
      </c>
      <c r="B18984" s="775">
        <v>10</v>
      </c>
      <c r="C18984" s="775" t="s">
        <v>7427</v>
      </c>
      <c r="D18984" s="775" t="s">
        <v>174</v>
      </c>
      <c r="E18984" s="775">
        <v>422.92</v>
      </c>
      <c r="F18984" s="775" t="s">
        <v>7390</v>
      </c>
      <c r="G18984" s="775" t="s">
        <v>7563</v>
      </c>
      <c r="H18984" s="775" t="s">
        <v>7564</v>
      </c>
      <c r="I18984" s="775" t="s">
        <v>7481</v>
      </c>
    </row>
    <row r="18985" spans="1:9">
      <c r="A18985" s="775" t="str">
        <f>Table_wabobpsvr_AzureCalc_AzureCalcRateCard[[#This Row],[ServiceName]]&amp;Table_wabobpsvr_AzureCalc_AzureCalcRateCard[[#This Row],[Price_Level]]&amp;Table_wabobpsvr_AzureCalc_AzureCalcRateCard[[#This Row],[Region]]</f>
        <v>ExpressRoute (Metered) 10 Gbps ConnectionsA10</v>
      </c>
      <c r="B18985" s="775">
        <v>10</v>
      </c>
      <c r="C18985" s="775" t="s">
        <v>7427</v>
      </c>
      <c r="D18985" s="775" t="s">
        <v>174</v>
      </c>
      <c r="E18985" s="775">
        <v>4850</v>
      </c>
      <c r="F18985" s="775" t="s">
        <v>7391</v>
      </c>
      <c r="G18985" s="775" t="s">
        <v>7565</v>
      </c>
      <c r="H18985" s="775" t="s">
        <v>7566</v>
      </c>
      <c r="I18985" s="775" t="s">
        <v>7483</v>
      </c>
    </row>
    <row r="18986" spans="1:9">
      <c r="A18986" s="775" t="str">
        <f>Table_wabobpsvr_AzureCalc_AzureCalcRateCard[[#This Row],[ServiceName]]&amp;Table_wabobpsvr_AzureCalc_AzureCalcRateCard[[#This Row],[Price_Level]]&amp;Table_wabobpsvr_AzureCalc_AzureCalcRateCard[[#This Row],[Region]]</f>
        <v>ExpressRoute (Metered) 100 Mbps ConnectionsA10</v>
      </c>
      <c r="B18986" s="775">
        <v>10</v>
      </c>
      <c r="C18986" s="775" t="s">
        <v>7427</v>
      </c>
      <c r="D18986" s="775" t="s">
        <v>174</v>
      </c>
      <c r="E18986" s="775">
        <v>97</v>
      </c>
      <c r="F18986" s="775" t="s">
        <v>7395</v>
      </c>
      <c r="G18986" s="775" t="s">
        <v>7567</v>
      </c>
      <c r="H18986" s="775" t="s">
        <v>7568</v>
      </c>
      <c r="I18986" s="775" t="s">
        <v>7485</v>
      </c>
    </row>
    <row r="18987" spans="1:9">
      <c r="A18987" s="775" t="str">
        <f>Table_wabobpsvr_AzureCalc_AzureCalcRateCard[[#This Row],[ServiceName]]&amp;Table_wabobpsvr_AzureCalc_AzureCalcRateCard[[#This Row],[Price_Level]]&amp;Table_wabobpsvr_AzureCalc_AzureCalcRateCard[[#This Row],[Region]]</f>
        <v>ExpressRoute (Metered) 2 Gbps ConnectionsA10</v>
      </c>
      <c r="B18987" s="775">
        <v>10</v>
      </c>
      <c r="C18987" s="775" t="s">
        <v>7427</v>
      </c>
      <c r="D18987" s="775" t="s">
        <v>174</v>
      </c>
      <c r="E18987" s="775">
        <v>845.84</v>
      </c>
      <c r="F18987" s="775" t="s">
        <v>7396</v>
      </c>
      <c r="G18987" s="775" t="s">
        <v>7569</v>
      </c>
      <c r="H18987" s="775" t="s">
        <v>7570</v>
      </c>
      <c r="I18987" s="775" t="s">
        <v>7487</v>
      </c>
    </row>
    <row r="18988" spans="1:9">
      <c r="A18988" s="775" t="str">
        <f>Table_wabobpsvr_AzureCalc_AzureCalcRateCard[[#This Row],[ServiceName]]&amp;Table_wabobpsvr_AzureCalc_AzureCalcRateCard[[#This Row],[Price_Level]]&amp;Table_wabobpsvr_AzureCalc_AzureCalcRateCard[[#This Row],[Region]]</f>
        <v>ExpressRoute (Metered) 200 Mbps ConnectionsA10</v>
      </c>
      <c r="B18988" s="775">
        <v>10</v>
      </c>
      <c r="C18988" s="775" t="s">
        <v>7427</v>
      </c>
      <c r="D18988" s="775" t="s">
        <v>174</v>
      </c>
      <c r="E18988" s="775">
        <v>140.65</v>
      </c>
      <c r="F18988" s="775" t="s">
        <v>7388</v>
      </c>
      <c r="G18988" s="775" t="s">
        <v>7571</v>
      </c>
      <c r="H18988" s="775" t="s">
        <v>7572</v>
      </c>
      <c r="I18988" s="775" t="s">
        <v>7489</v>
      </c>
    </row>
    <row r="18989" spans="1:9">
      <c r="A18989" s="775" t="str">
        <f>Table_wabobpsvr_AzureCalc_AzureCalcRateCard[[#This Row],[ServiceName]]&amp;Table_wabobpsvr_AzureCalc_AzureCalcRateCard[[#This Row],[Price_Level]]&amp;Table_wabobpsvr_AzureCalc_AzureCalcRateCard[[#This Row],[Region]]</f>
        <v>ExpressRoute (Metered) 5 Gbps ConnectionsA10</v>
      </c>
      <c r="B18989" s="775">
        <v>10</v>
      </c>
      <c r="C18989" s="775" t="s">
        <v>7427</v>
      </c>
      <c r="D18989" s="775" t="s">
        <v>174</v>
      </c>
      <c r="E18989" s="775">
        <v>2114.6</v>
      </c>
      <c r="F18989" s="775" t="s">
        <v>7397</v>
      </c>
      <c r="G18989" s="775" t="s">
        <v>7573</v>
      </c>
      <c r="H18989" s="775" t="s">
        <v>7574</v>
      </c>
      <c r="I18989" s="775" t="s">
        <v>7491</v>
      </c>
    </row>
    <row r="18990" spans="1:9">
      <c r="A18990" s="775" t="str">
        <f>Table_wabobpsvr_AzureCalc_AzureCalcRateCard[[#This Row],[ServiceName]]&amp;Table_wabobpsvr_AzureCalc_AzureCalcRateCard[[#This Row],[Price_Level]]&amp;Table_wabobpsvr_AzureCalc_AzureCalcRateCard[[#This Row],[Region]]</f>
        <v>ExpressRoute (Metered) 50 Mbps ConnectionsA10</v>
      </c>
      <c r="B18990" s="775">
        <v>10</v>
      </c>
      <c r="C18990" s="775" t="s">
        <v>7427</v>
      </c>
      <c r="D18990" s="775" t="s">
        <v>174</v>
      </c>
      <c r="E18990" s="775">
        <v>53.35</v>
      </c>
      <c r="F18990" s="775" t="s">
        <v>7394</v>
      </c>
      <c r="G18990" s="775" t="s">
        <v>7575</v>
      </c>
      <c r="H18990" s="775" t="s">
        <v>7576</v>
      </c>
      <c r="I18990" s="775" t="s">
        <v>7493</v>
      </c>
    </row>
    <row r="18991" spans="1:9">
      <c r="A18991" s="775" t="str">
        <f>Table_wabobpsvr_AzureCalc_AzureCalcRateCard[[#This Row],[ServiceName]]&amp;Table_wabobpsvr_AzureCalc_AzureCalcRateCard[[#This Row],[Price_Level]]&amp;Table_wabobpsvr_AzureCalc_AzureCalcRateCard[[#This Row],[Region]]</f>
        <v>ExpressRoute (Metered) 500 Mbps ConnectionsA10</v>
      </c>
      <c r="B18991" s="775">
        <v>10</v>
      </c>
      <c r="C18991" s="775" t="s">
        <v>7427</v>
      </c>
      <c r="D18991" s="775" t="s">
        <v>174</v>
      </c>
      <c r="E18991" s="775">
        <v>281.3</v>
      </c>
      <c r="F18991" s="775" t="s">
        <v>7389</v>
      </c>
      <c r="G18991" s="775" t="s">
        <v>7577</v>
      </c>
      <c r="H18991" s="775" t="s">
        <v>7578</v>
      </c>
      <c r="I18991" s="775" t="s">
        <v>7495</v>
      </c>
    </row>
    <row r="18992" spans="1:9">
      <c r="A18992" s="775" t="str">
        <f>Table_wabobpsvr_AzureCalc_AzureCalcRateCard[[#This Row],[ServiceName]]&amp;Table_wabobpsvr_AzureCalc_AzureCalcRateCard[[#This Row],[Price_Level]]&amp;Table_wabobpsvr_AzureCalc_AzureCalcRateCard[[#This Row],[Region]]</f>
        <v>ExpressRoute (Unlimited) 1 Gbps ConnectionsA10</v>
      </c>
      <c r="B18992" s="775">
        <v>10</v>
      </c>
      <c r="C18992" s="775" t="s">
        <v>7427</v>
      </c>
      <c r="D18992" s="775" t="s">
        <v>174</v>
      </c>
      <c r="E18992" s="775">
        <v>8439</v>
      </c>
      <c r="F18992" s="775" t="s">
        <v>7405</v>
      </c>
      <c r="G18992" s="775" t="s">
        <v>7579</v>
      </c>
      <c r="H18992" s="775" t="s">
        <v>7580</v>
      </c>
      <c r="I18992" s="775" t="s">
        <v>7497</v>
      </c>
    </row>
    <row r="18993" spans="1:9">
      <c r="A18993" s="775" t="str">
        <f>Table_wabobpsvr_AzureCalc_AzureCalcRateCard[[#This Row],[ServiceName]]&amp;Table_wabobpsvr_AzureCalc_AzureCalcRateCard[[#This Row],[Price_Level]]&amp;Table_wabobpsvr_AzureCalc_AzureCalcRateCard[[#This Row],[Region]]</f>
        <v>ExpressRoute (Unlimited) 10 Gbps ConnectionsA10</v>
      </c>
      <c r="B18993" s="775">
        <v>10</v>
      </c>
      <c r="C18993" s="775" t="s">
        <v>7427</v>
      </c>
      <c r="D18993" s="775" t="s">
        <v>174</v>
      </c>
      <c r="E18993" s="775">
        <v>79540</v>
      </c>
      <c r="F18993" s="775" t="s">
        <v>7408</v>
      </c>
      <c r="G18993" s="775" t="s">
        <v>7581</v>
      </c>
      <c r="H18993" s="775" t="s">
        <v>7582</v>
      </c>
      <c r="I18993" s="775" t="s">
        <v>7499</v>
      </c>
    </row>
    <row r="18994" spans="1:9">
      <c r="A18994" s="1039" t="str">
        <f>Table_wabobpsvr_AzureCalc_AzureCalcRateCard[[#This Row],[ServiceName]]&amp;Table_wabobpsvr_AzureCalc_AzureCalcRateCard[[#This Row],[Price_Level]]&amp;Table_wabobpsvr_AzureCalc_AzureCalcRateCard[[#This Row],[Region]]</f>
        <v>ExpressRoute (Unlimited) 100 Mbps ConnectionsA10</v>
      </c>
      <c r="B18994" s="1039">
        <v>10</v>
      </c>
      <c r="C18994" s="1039" t="s">
        <v>7427</v>
      </c>
      <c r="D18994" s="1039" t="s">
        <v>174</v>
      </c>
      <c r="E18994" s="1039">
        <v>1193.0999999999999</v>
      </c>
      <c r="F18994" s="1039" t="s">
        <v>7402</v>
      </c>
      <c r="G18994" s="775" t="s">
        <v>7583</v>
      </c>
      <c r="H18994" s="775" t="s">
        <v>7584</v>
      </c>
      <c r="I18994" s="775" t="s">
        <v>7501</v>
      </c>
    </row>
    <row r="18995" spans="1:9">
      <c r="A18995" s="1039" t="str">
        <f>Table_wabobpsvr_AzureCalc_AzureCalcRateCard[[#This Row],[ServiceName]]&amp;Table_wabobpsvr_AzureCalc_AzureCalcRateCard[[#This Row],[Price_Level]]&amp;Table_wabobpsvr_AzureCalc_AzureCalcRateCard[[#This Row],[Region]]</f>
        <v>ExpressRoute (Unlimited) 2 Gbps ConnectionsA10</v>
      </c>
      <c r="B18995" s="1039">
        <v>10</v>
      </c>
      <c r="C18995" s="1039" t="s">
        <v>7427</v>
      </c>
      <c r="D18995" s="1039" t="s">
        <v>174</v>
      </c>
      <c r="E18995" s="1039">
        <v>16878</v>
      </c>
      <c r="F18995" s="1039" t="s">
        <v>7406</v>
      </c>
      <c r="G18995" s="775" t="s">
        <v>7585</v>
      </c>
      <c r="H18995" s="775" t="s">
        <v>7586</v>
      </c>
      <c r="I18995" s="775" t="s">
        <v>7503</v>
      </c>
    </row>
    <row r="18996" spans="1:9">
      <c r="A18996" s="1039" t="str">
        <f>Table_wabobpsvr_AzureCalc_AzureCalcRateCard[[#This Row],[ServiceName]]&amp;Table_wabobpsvr_AzureCalc_AzureCalcRateCard[[#This Row],[Price_Level]]&amp;Table_wabobpsvr_AzureCalc_AzureCalcRateCard[[#This Row],[Region]]</f>
        <v>ExpressRoute (Unlimited) 200 Mbps ConnectionsA10</v>
      </c>
      <c r="B18996" s="1039">
        <v>10</v>
      </c>
      <c r="C18996" s="1039" t="s">
        <v>7427</v>
      </c>
      <c r="D18996" s="1039" t="s">
        <v>174</v>
      </c>
      <c r="E18996" s="1039">
        <v>2231</v>
      </c>
      <c r="F18996" s="1039" t="s">
        <v>7403</v>
      </c>
      <c r="G18996" s="775" t="s">
        <v>7587</v>
      </c>
      <c r="H18996" s="775" t="s">
        <v>7588</v>
      </c>
      <c r="I18996" s="775" t="s">
        <v>7505</v>
      </c>
    </row>
    <row r="18997" spans="1:9">
      <c r="A18997" s="1039" t="str">
        <f>Table_wabobpsvr_AzureCalc_AzureCalcRateCard[[#This Row],[ServiceName]]&amp;Table_wabobpsvr_AzureCalc_AzureCalcRateCard[[#This Row],[Price_Level]]&amp;Table_wabobpsvr_AzureCalc_AzureCalcRateCard[[#This Row],[Region]]</f>
        <v>ExpressRoute (Unlimited) 5 Gbps ConnectionsA10</v>
      </c>
      <c r="B18997" s="1039">
        <v>10</v>
      </c>
      <c r="C18997" s="1039" t="s">
        <v>7427</v>
      </c>
      <c r="D18997" s="1039" t="s">
        <v>174</v>
      </c>
      <c r="E18997" s="1039">
        <v>39770</v>
      </c>
      <c r="F18997" s="1039" t="s">
        <v>7407</v>
      </c>
      <c r="G18997" s="775" t="s">
        <v>7589</v>
      </c>
      <c r="H18997" s="775" t="s">
        <v>7590</v>
      </c>
      <c r="I18997" s="775" t="s">
        <v>7507</v>
      </c>
    </row>
    <row r="18998" spans="1:9">
      <c r="A18998" s="775" t="str">
        <f>Table_wabobpsvr_AzureCalc_AzureCalcRateCard[[#This Row],[ServiceName]]&amp;Table_wabobpsvr_AzureCalc_AzureCalcRateCard[[#This Row],[Price_Level]]&amp;Table_wabobpsvr_AzureCalc_AzureCalcRateCard[[#This Row],[Region]]</f>
        <v>ExpressRoute (Unlimited) 50 Mbps ConnectionsA10</v>
      </c>
      <c r="B18998" s="775">
        <v>10</v>
      </c>
      <c r="C18998" s="775" t="s">
        <v>7427</v>
      </c>
      <c r="D18998" s="775" t="s">
        <v>174</v>
      </c>
      <c r="E18998" s="775">
        <v>591.70000000000005</v>
      </c>
      <c r="F18998" s="775" t="s">
        <v>7401</v>
      </c>
      <c r="G18998" s="775" t="s">
        <v>7591</v>
      </c>
      <c r="H18998" s="775" t="s">
        <v>7592</v>
      </c>
      <c r="I18998" s="775" t="s">
        <v>7509</v>
      </c>
    </row>
    <row r="18999" spans="1:9">
      <c r="A18999" s="775" t="str">
        <f>Table_wabobpsvr_AzureCalc_AzureCalcRateCard[[#This Row],[ServiceName]]&amp;Table_wabobpsvr_AzureCalc_AzureCalcRateCard[[#This Row],[Price_Level]]&amp;Table_wabobpsvr_AzureCalc_AzureCalcRateCard[[#This Row],[Region]]</f>
        <v>ExpressRoute (Unlimited) 500 Mbps ConnectionsA10</v>
      </c>
      <c r="B18999" s="775">
        <v>10</v>
      </c>
      <c r="C18999" s="775" t="s">
        <v>7427</v>
      </c>
      <c r="D18999" s="775" t="s">
        <v>174</v>
      </c>
      <c r="E18999" s="775">
        <v>5044</v>
      </c>
      <c r="F18999" s="775" t="s">
        <v>7404</v>
      </c>
      <c r="G18999" s="775" t="s">
        <v>7593</v>
      </c>
      <c r="H18999" s="775" t="s">
        <v>7594</v>
      </c>
      <c r="I18999" s="775" t="s">
        <v>7511</v>
      </c>
    </row>
    <row r="19000" spans="1:9">
      <c r="A19000" s="775" t="str">
        <f>Table_wabobpsvr_AzureCalc_AzureCalcRateCard[[#This Row],[ServiceName]]&amp;Table_wabobpsvr_AzureCalc_AzureCalcRateCard[[#This Row],[Price_Level]]&amp;Table_wabobpsvr_AzureCalc_AzureCalcRateCard[[#This Row],[Region]]</f>
        <v>ExpressRoute (Metered) Data Transfer Out at 1 Gbps (GB) - Zone 2A11</v>
      </c>
      <c r="B19000" s="775">
        <v>11</v>
      </c>
      <c r="C19000" s="775" t="s">
        <v>9</v>
      </c>
      <c r="D19000" s="775" t="s">
        <v>174</v>
      </c>
      <c r="E19000" s="775">
        <v>4.8500000000000001E-2</v>
      </c>
      <c r="F19000" s="775" t="s">
        <v>7393</v>
      </c>
      <c r="G19000" s="775" t="s">
        <v>7561</v>
      </c>
      <c r="H19000" s="775" t="s">
        <v>7562</v>
      </c>
      <c r="I19000" s="775" t="s">
        <v>7479</v>
      </c>
    </row>
    <row r="19001" spans="1:9">
      <c r="A19001" s="775" t="str">
        <f>Table_wabobpsvr_AzureCalc_AzureCalcRateCard[[#This Row],[ServiceName]]&amp;Table_wabobpsvr_AzureCalc_AzureCalcRateCard[[#This Row],[Price_Level]]&amp;Table_wabobpsvr_AzureCalc_AzureCalcRateCard[[#This Row],[Region]]</f>
        <v>ExpressRoute (Metered) 1 Gbps ConnectionsA11</v>
      </c>
      <c r="B19001" s="775">
        <v>11</v>
      </c>
      <c r="C19001" s="775" t="s">
        <v>7427</v>
      </c>
      <c r="D19001" s="775" t="s">
        <v>174</v>
      </c>
      <c r="E19001" s="775">
        <v>422.92</v>
      </c>
      <c r="F19001" s="775" t="s">
        <v>7390</v>
      </c>
      <c r="G19001" s="775" t="s">
        <v>7563</v>
      </c>
      <c r="H19001" s="775" t="s">
        <v>7564</v>
      </c>
      <c r="I19001" s="775" t="s">
        <v>7481</v>
      </c>
    </row>
    <row r="19002" spans="1:9">
      <c r="A19002" s="775" t="str">
        <f>Table_wabobpsvr_AzureCalc_AzureCalcRateCard[[#This Row],[ServiceName]]&amp;Table_wabobpsvr_AzureCalc_AzureCalcRateCard[[#This Row],[Price_Level]]&amp;Table_wabobpsvr_AzureCalc_AzureCalcRateCard[[#This Row],[Region]]</f>
        <v>ExpressRoute (Metered) 10 Gbps ConnectionsA11</v>
      </c>
      <c r="B19002" s="775">
        <v>11</v>
      </c>
      <c r="C19002" s="775" t="s">
        <v>7427</v>
      </c>
      <c r="D19002" s="775" t="s">
        <v>174</v>
      </c>
      <c r="E19002" s="775">
        <v>4850</v>
      </c>
      <c r="F19002" s="775" t="s">
        <v>7391</v>
      </c>
      <c r="G19002" s="775" t="s">
        <v>7565</v>
      </c>
      <c r="H19002" s="775" t="s">
        <v>7566</v>
      </c>
      <c r="I19002" s="775" t="s">
        <v>7483</v>
      </c>
    </row>
    <row r="19003" spans="1:9">
      <c r="A19003" s="775" t="str">
        <f>Table_wabobpsvr_AzureCalc_AzureCalcRateCard[[#This Row],[ServiceName]]&amp;Table_wabobpsvr_AzureCalc_AzureCalcRateCard[[#This Row],[Price_Level]]&amp;Table_wabobpsvr_AzureCalc_AzureCalcRateCard[[#This Row],[Region]]</f>
        <v>ExpressRoute (Metered) 100 Mbps ConnectionsA11</v>
      </c>
      <c r="B19003" s="775">
        <v>11</v>
      </c>
      <c r="C19003" s="775" t="s">
        <v>7427</v>
      </c>
      <c r="D19003" s="775" t="s">
        <v>174</v>
      </c>
      <c r="E19003" s="775">
        <v>97</v>
      </c>
      <c r="F19003" s="775" t="s">
        <v>7395</v>
      </c>
      <c r="G19003" s="775" t="s">
        <v>7567</v>
      </c>
      <c r="H19003" s="775" t="s">
        <v>7568</v>
      </c>
      <c r="I19003" s="775" t="s">
        <v>7485</v>
      </c>
    </row>
    <row r="19004" spans="1:9">
      <c r="A19004" s="775" t="str">
        <f>Table_wabobpsvr_AzureCalc_AzureCalcRateCard[[#This Row],[ServiceName]]&amp;Table_wabobpsvr_AzureCalc_AzureCalcRateCard[[#This Row],[Price_Level]]&amp;Table_wabobpsvr_AzureCalc_AzureCalcRateCard[[#This Row],[Region]]</f>
        <v>ExpressRoute (Metered) 2 Gbps ConnectionsA11</v>
      </c>
      <c r="B19004" s="775">
        <v>11</v>
      </c>
      <c r="C19004" s="775" t="s">
        <v>7427</v>
      </c>
      <c r="D19004" s="775" t="s">
        <v>174</v>
      </c>
      <c r="E19004" s="775">
        <v>845.84</v>
      </c>
      <c r="F19004" s="775" t="s">
        <v>7396</v>
      </c>
      <c r="G19004" s="775" t="s">
        <v>7569</v>
      </c>
      <c r="H19004" s="775" t="s">
        <v>7570</v>
      </c>
      <c r="I19004" s="775" t="s">
        <v>7487</v>
      </c>
    </row>
    <row r="19005" spans="1:9">
      <c r="A19005" s="775" t="str">
        <f>Table_wabobpsvr_AzureCalc_AzureCalcRateCard[[#This Row],[ServiceName]]&amp;Table_wabobpsvr_AzureCalc_AzureCalcRateCard[[#This Row],[Price_Level]]&amp;Table_wabobpsvr_AzureCalc_AzureCalcRateCard[[#This Row],[Region]]</f>
        <v>ExpressRoute (Metered) 200 Mbps ConnectionsA11</v>
      </c>
      <c r="B19005" s="775">
        <v>11</v>
      </c>
      <c r="C19005" s="775" t="s">
        <v>7427</v>
      </c>
      <c r="D19005" s="775" t="s">
        <v>174</v>
      </c>
      <c r="E19005" s="775">
        <v>140.65</v>
      </c>
      <c r="F19005" s="775" t="s">
        <v>7388</v>
      </c>
      <c r="G19005" s="775" t="s">
        <v>7571</v>
      </c>
      <c r="H19005" s="775" t="s">
        <v>7572</v>
      </c>
      <c r="I19005" s="775" t="s">
        <v>7489</v>
      </c>
    </row>
    <row r="19006" spans="1:9">
      <c r="A19006" s="775" t="str">
        <f>Table_wabobpsvr_AzureCalc_AzureCalcRateCard[[#This Row],[ServiceName]]&amp;Table_wabobpsvr_AzureCalc_AzureCalcRateCard[[#This Row],[Price_Level]]&amp;Table_wabobpsvr_AzureCalc_AzureCalcRateCard[[#This Row],[Region]]</f>
        <v>ExpressRoute (Metered) 5 Gbps ConnectionsA11</v>
      </c>
      <c r="B19006" s="775">
        <v>11</v>
      </c>
      <c r="C19006" s="775" t="s">
        <v>7427</v>
      </c>
      <c r="D19006" s="775" t="s">
        <v>174</v>
      </c>
      <c r="E19006" s="775">
        <v>2114.6</v>
      </c>
      <c r="F19006" s="775" t="s">
        <v>7397</v>
      </c>
      <c r="G19006" s="775" t="s">
        <v>7573</v>
      </c>
      <c r="H19006" s="775" t="s">
        <v>7574</v>
      </c>
      <c r="I19006" s="775" t="s">
        <v>7491</v>
      </c>
    </row>
    <row r="19007" spans="1:9">
      <c r="A19007" s="775" t="str">
        <f>Table_wabobpsvr_AzureCalc_AzureCalcRateCard[[#This Row],[ServiceName]]&amp;Table_wabobpsvr_AzureCalc_AzureCalcRateCard[[#This Row],[Price_Level]]&amp;Table_wabobpsvr_AzureCalc_AzureCalcRateCard[[#This Row],[Region]]</f>
        <v>ExpressRoute (Metered) 50 Mbps ConnectionsA11</v>
      </c>
      <c r="B19007" s="775">
        <v>11</v>
      </c>
      <c r="C19007" s="775" t="s">
        <v>7427</v>
      </c>
      <c r="D19007" s="775" t="s">
        <v>174</v>
      </c>
      <c r="E19007" s="775">
        <v>53.35</v>
      </c>
      <c r="F19007" s="775" t="s">
        <v>7394</v>
      </c>
      <c r="G19007" s="775" t="s">
        <v>7575</v>
      </c>
      <c r="H19007" s="775" t="s">
        <v>7576</v>
      </c>
      <c r="I19007" s="775" t="s">
        <v>7493</v>
      </c>
    </row>
    <row r="19008" spans="1:9">
      <c r="A19008" s="775" t="str">
        <f>Table_wabobpsvr_AzureCalc_AzureCalcRateCard[[#This Row],[ServiceName]]&amp;Table_wabobpsvr_AzureCalc_AzureCalcRateCard[[#This Row],[Price_Level]]&amp;Table_wabobpsvr_AzureCalc_AzureCalcRateCard[[#This Row],[Region]]</f>
        <v>ExpressRoute (Metered) 500 Mbps ConnectionsA11</v>
      </c>
      <c r="B19008" s="775">
        <v>11</v>
      </c>
      <c r="C19008" s="775" t="s">
        <v>7427</v>
      </c>
      <c r="D19008" s="775" t="s">
        <v>174</v>
      </c>
      <c r="E19008" s="775">
        <v>281.3</v>
      </c>
      <c r="F19008" s="775" t="s">
        <v>7389</v>
      </c>
      <c r="G19008" s="775" t="s">
        <v>7577</v>
      </c>
      <c r="H19008" s="775" t="s">
        <v>7578</v>
      </c>
      <c r="I19008" s="775" t="s">
        <v>7495</v>
      </c>
    </row>
    <row r="19009" spans="1:9">
      <c r="A19009" s="775" t="str">
        <f>Table_wabobpsvr_AzureCalc_AzureCalcRateCard[[#This Row],[ServiceName]]&amp;Table_wabobpsvr_AzureCalc_AzureCalcRateCard[[#This Row],[Price_Level]]&amp;Table_wabobpsvr_AzureCalc_AzureCalcRateCard[[#This Row],[Region]]</f>
        <v>ExpressRoute (Unlimited) 1 Gbps ConnectionsA11</v>
      </c>
      <c r="B19009" s="775">
        <v>11</v>
      </c>
      <c r="C19009" s="775" t="s">
        <v>7427</v>
      </c>
      <c r="D19009" s="775" t="s">
        <v>174</v>
      </c>
      <c r="E19009" s="775">
        <v>8439</v>
      </c>
      <c r="F19009" s="775" t="s">
        <v>7405</v>
      </c>
      <c r="G19009" s="775" t="s">
        <v>7579</v>
      </c>
      <c r="H19009" s="775" t="s">
        <v>7580</v>
      </c>
      <c r="I19009" s="775" t="s">
        <v>7497</v>
      </c>
    </row>
    <row r="19010" spans="1:9">
      <c r="A19010" s="775" t="str">
        <f>Table_wabobpsvr_AzureCalc_AzureCalcRateCard[[#This Row],[ServiceName]]&amp;Table_wabobpsvr_AzureCalc_AzureCalcRateCard[[#This Row],[Price_Level]]&amp;Table_wabobpsvr_AzureCalc_AzureCalcRateCard[[#This Row],[Region]]</f>
        <v>ExpressRoute (Unlimited) 10 Gbps ConnectionsA11</v>
      </c>
      <c r="B19010" s="775">
        <v>11</v>
      </c>
      <c r="C19010" s="775" t="s">
        <v>7427</v>
      </c>
      <c r="D19010" s="775" t="s">
        <v>174</v>
      </c>
      <c r="E19010" s="775">
        <v>79540</v>
      </c>
      <c r="F19010" s="775" t="s">
        <v>7408</v>
      </c>
      <c r="G19010" s="775" t="s">
        <v>7581</v>
      </c>
      <c r="H19010" s="775" t="s">
        <v>7582</v>
      </c>
      <c r="I19010" s="775" t="s">
        <v>7499</v>
      </c>
    </row>
    <row r="19011" spans="1:9">
      <c r="A19011" s="775" t="str">
        <f>Table_wabobpsvr_AzureCalc_AzureCalcRateCard[[#This Row],[ServiceName]]&amp;Table_wabobpsvr_AzureCalc_AzureCalcRateCard[[#This Row],[Price_Level]]&amp;Table_wabobpsvr_AzureCalc_AzureCalcRateCard[[#This Row],[Region]]</f>
        <v>ExpressRoute (Unlimited) 100 Mbps ConnectionsA11</v>
      </c>
      <c r="B19011" s="775">
        <v>11</v>
      </c>
      <c r="C19011" s="775" t="s">
        <v>7427</v>
      </c>
      <c r="D19011" s="775" t="s">
        <v>174</v>
      </c>
      <c r="E19011" s="775">
        <v>1193.0999999999999</v>
      </c>
      <c r="F19011" s="775" t="s">
        <v>7402</v>
      </c>
      <c r="G19011" s="775" t="s">
        <v>7583</v>
      </c>
      <c r="H19011" s="775" t="s">
        <v>7584</v>
      </c>
      <c r="I19011" s="775" t="s">
        <v>7501</v>
      </c>
    </row>
    <row r="19012" spans="1:9">
      <c r="A19012" s="775" t="str">
        <f>Table_wabobpsvr_AzureCalc_AzureCalcRateCard[[#This Row],[ServiceName]]&amp;Table_wabobpsvr_AzureCalc_AzureCalcRateCard[[#This Row],[Price_Level]]&amp;Table_wabobpsvr_AzureCalc_AzureCalcRateCard[[#This Row],[Region]]</f>
        <v>ExpressRoute (Unlimited) 2 Gbps ConnectionsA11</v>
      </c>
      <c r="B19012" s="775">
        <v>11</v>
      </c>
      <c r="C19012" s="775" t="s">
        <v>7427</v>
      </c>
      <c r="D19012" s="775" t="s">
        <v>174</v>
      </c>
      <c r="E19012" s="775">
        <v>16878</v>
      </c>
      <c r="F19012" s="775" t="s">
        <v>7406</v>
      </c>
      <c r="G19012" s="775" t="s">
        <v>7585</v>
      </c>
      <c r="H19012" s="775" t="s">
        <v>7586</v>
      </c>
      <c r="I19012" s="775" t="s">
        <v>7503</v>
      </c>
    </row>
    <row r="19013" spans="1:9">
      <c r="A19013" s="775" t="str">
        <f>Table_wabobpsvr_AzureCalc_AzureCalcRateCard[[#This Row],[ServiceName]]&amp;Table_wabobpsvr_AzureCalc_AzureCalcRateCard[[#This Row],[Price_Level]]&amp;Table_wabobpsvr_AzureCalc_AzureCalcRateCard[[#This Row],[Region]]</f>
        <v>ExpressRoute (Unlimited) 200 Mbps ConnectionsA11</v>
      </c>
      <c r="B19013" s="775">
        <v>11</v>
      </c>
      <c r="C19013" s="775" t="s">
        <v>7427</v>
      </c>
      <c r="D19013" s="775" t="s">
        <v>174</v>
      </c>
      <c r="E19013" s="775">
        <v>2231</v>
      </c>
      <c r="F19013" s="775" t="s">
        <v>7403</v>
      </c>
      <c r="G19013" s="775" t="s">
        <v>7587</v>
      </c>
      <c r="H19013" s="775" t="s">
        <v>7588</v>
      </c>
      <c r="I19013" s="775" t="s">
        <v>7505</v>
      </c>
    </row>
    <row r="19014" spans="1:9">
      <c r="A19014" s="775" t="str">
        <f>Table_wabobpsvr_AzureCalc_AzureCalcRateCard[[#This Row],[ServiceName]]&amp;Table_wabobpsvr_AzureCalc_AzureCalcRateCard[[#This Row],[Price_Level]]&amp;Table_wabobpsvr_AzureCalc_AzureCalcRateCard[[#This Row],[Region]]</f>
        <v>ExpressRoute (Unlimited) 5 Gbps ConnectionsA11</v>
      </c>
      <c r="B19014" s="775">
        <v>11</v>
      </c>
      <c r="C19014" s="775" t="s">
        <v>7427</v>
      </c>
      <c r="D19014" s="775" t="s">
        <v>174</v>
      </c>
      <c r="E19014" s="775">
        <v>39770</v>
      </c>
      <c r="F19014" s="775" t="s">
        <v>7407</v>
      </c>
      <c r="G19014" s="775" t="s">
        <v>7589</v>
      </c>
      <c r="H19014" s="775" t="s">
        <v>7590</v>
      </c>
      <c r="I19014" s="775" t="s">
        <v>7507</v>
      </c>
    </row>
    <row r="19015" spans="1:9">
      <c r="A19015" s="775" t="str">
        <f>Table_wabobpsvr_AzureCalc_AzureCalcRateCard[[#This Row],[ServiceName]]&amp;Table_wabobpsvr_AzureCalc_AzureCalcRateCard[[#This Row],[Price_Level]]&amp;Table_wabobpsvr_AzureCalc_AzureCalcRateCard[[#This Row],[Region]]</f>
        <v>ExpressRoute (Unlimited) 50 Mbps ConnectionsA11</v>
      </c>
      <c r="B19015" s="775">
        <v>11</v>
      </c>
      <c r="C19015" s="775" t="s">
        <v>7427</v>
      </c>
      <c r="D19015" s="775" t="s">
        <v>174</v>
      </c>
      <c r="E19015" s="775">
        <v>591.70000000000005</v>
      </c>
      <c r="F19015" s="775" t="s">
        <v>7401</v>
      </c>
      <c r="G19015" s="775" t="s">
        <v>7591</v>
      </c>
      <c r="H19015" s="775" t="s">
        <v>7592</v>
      </c>
      <c r="I19015" s="775" t="s">
        <v>7509</v>
      </c>
    </row>
    <row r="19016" spans="1:9">
      <c r="A19016" s="775" t="str">
        <f>Table_wabobpsvr_AzureCalc_AzureCalcRateCard[[#This Row],[ServiceName]]&amp;Table_wabobpsvr_AzureCalc_AzureCalcRateCard[[#This Row],[Price_Level]]&amp;Table_wabobpsvr_AzureCalc_AzureCalcRateCard[[#This Row],[Region]]</f>
        <v>ExpressRoute (Unlimited) 500 Mbps ConnectionsA11</v>
      </c>
      <c r="B19016" s="775">
        <v>11</v>
      </c>
      <c r="C19016" s="775" t="s">
        <v>7427</v>
      </c>
      <c r="D19016" s="775" t="s">
        <v>174</v>
      </c>
      <c r="E19016" s="775">
        <v>5044</v>
      </c>
      <c r="F19016" s="775" t="s">
        <v>7404</v>
      </c>
      <c r="G19016" s="775" t="s">
        <v>7593</v>
      </c>
      <c r="H19016" s="775" t="s">
        <v>7594</v>
      </c>
      <c r="I19016" s="775" t="s">
        <v>7511</v>
      </c>
    </row>
    <row r="19017" spans="1:9">
      <c r="A19017" s="775" t="str">
        <f>Table_wabobpsvr_AzureCalc_AzureCalcRateCard[[#This Row],[ServiceName]]&amp;Table_wabobpsvr_AzureCalc_AzureCalcRateCard[[#This Row],[Price_Level]]&amp;Table_wabobpsvr_AzureCalc_AzureCalcRateCard[[#This Row],[Region]]</f>
        <v>ExpressRoute (Metered) Data Transfer Out at 1 Gbps (GB) - Zone 2A12</v>
      </c>
      <c r="B19017" s="775">
        <v>12</v>
      </c>
      <c r="C19017" s="775" t="s">
        <v>9</v>
      </c>
      <c r="D19017" s="775" t="s">
        <v>174</v>
      </c>
      <c r="E19017" s="775">
        <v>4.8500000000000001E-2</v>
      </c>
      <c r="F19017" s="775" t="s">
        <v>7393</v>
      </c>
      <c r="G19017" s="775" t="s">
        <v>7561</v>
      </c>
      <c r="H19017" s="775" t="s">
        <v>7562</v>
      </c>
      <c r="I19017" s="775" t="s">
        <v>7479</v>
      </c>
    </row>
    <row r="19018" spans="1:9">
      <c r="A19018" s="775" t="str">
        <f>Table_wabobpsvr_AzureCalc_AzureCalcRateCard[[#This Row],[ServiceName]]&amp;Table_wabobpsvr_AzureCalc_AzureCalcRateCard[[#This Row],[Price_Level]]&amp;Table_wabobpsvr_AzureCalc_AzureCalcRateCard[[#This Row],[Region]]</f>
        <v>ExpressRoute (Metered) 1 Gbps ConnectionsA12</v>
      </c>
      <c r="B19018" s="775">
        <v>12</v>
      </c>
      <c r="C19018" s="775" t="s">
        <v>7427</v>
      </c>
      <c r="D19018" s="775" t="s">
        <v>174</v>
      </c>
      <c r="E19018" s="775">
        <v>422.92</v>
      </c>
      <c r="F19018" s="775" t="s">
        <v>7390</v>
      </c>
      <c r="G19018" s="775" t="s">
        <v>7563</v>
      </c>
      <c r="H19018" s="775" t="s">
        <v>7564</v>
      </c>
      <c r="I19018" s="775" t="s">
        <v>7481</v>
      </c>
    </row>
    <row r="19019" spans="1:9">
      <c r="A19019" s="775" t="str">
        <f>Table_wabobpsvr_AzureCalc_AzureCalcRateCard[[#This Row],[ServiceName]]&amp;Table_wabobpsvr_AzureCalc_AzureCalcRateCard[[#This Row],[Price_Level]]&amp;Table_wabobpsvr_AzureCalc_AzureCalcRateCard[[#This Row],[Region]]</f>
        <v>ExpressRoute (Metered) 10 Gbps ConnectionsA12</v>
      </c>
      <c r="B19019" s="775">
        <v>12</v>
      </c>
      <c r="C19019" s="775" t="s">
        <v>7427</v>
      </c>
      <c r="D19019" s="775" t="s">
        <v>174</v>
      </c>
      <c r="E19019" s="775">
        <v>4850</v>
      </c>
      <c r="F19019" s="775" t="s">
        <v>7391</v>
      </c>
      <c r="G19019" s="775" t="s">
        <v>7565</v>
      </c>
      <c r="H19019" s="775" t="s">
        <v>7566</v>
      </c>
      <c r="I19019" s="775" t="s">
        <v>7483</v>
      </c>
    </row>
    <row r="19020" spans="1:9">
      <c r="A19020" s="775" t="str">
        <f>Table_wabobpsvr_AzureCalc_AzureCalcRateCard[[#This Row],[ServiceName]]&amp;Table_wabobpsvr_AzureCalc_AzureCalcRateCard[[#This Row],[Price_Level]]&amp;Table_wabobpsvr_AzureCalc_AzureCalcRateCard[[#This Row],[Region]]</f>
        <v>ExpressRoute (Metered) 100 Mbps ConnectionsA12</v>
      </c>
      <c r="B19020" s="775">
        <v>12</v>
      </c>
      <c r="C19020" s="775" t="s">
        <v>7427</v>
      </c>
      <c r="D19020" s="775" t="s">
        <v>174</v>
      </c>
      <c r="E19020" s="775">
        <v>97</v>
      </c>
      <c r="F19020" s="775" t="s">
        <v>7395</v>
      </c>
      <c r="G19020" s="775" t="s">
        <v>7567</v>
      </c>
      <c r="H19020" s="775" t="s">
        <v>7568</v>
      </c>
      <c r="I19020" s="775" t="s">
        <v>7485</v>
      </c>
    </row>
    <row r="19021" spans="1:9">
      <c r="A19021" s="775" t="str">
        <f>Table_wabobpsvr_AzureCalc_AzureCalcRateCard[[#This Row],[ServiceName]]&amp;Table_wabobpsvr_AzureCalc_AzureCalcRateCard[[#This Row],[Price_Level]]&amp;Table_wabobpsvr_AzureCalc_AzureCalcRateCard[[#This Row],[Region]]</f>
        <v>ExpressRoute (Metered) 2 Gbps ConnectionsA12</v>
      </c>
      <c r="B19021" s="775">
        <v>12</v>
      </c>
      <c r="C19021" s="775" t="s">
        <v>7427</v>
      </c>
      <c r="D19021" s="775" t="s">
        <v>174</v>
      </c>
      <c r="E19021" s="775">
        <v>845.84</v>
      </c>
      <c r="F19021" s="775" t="s">
        <v>7396</v>
      </c>
      <c r="G19021" s="775" t="s">
        <v>7569</v>
      </c>
      <c r="H19021" s="775" t="s">
        <v>7570</v>
      </c>
      <c r="I19021" s="775" t="s">
        <v>7487</v>
      </c>
    </row>
    <row r="19022" spans="1:9">
      <c r="A19022" s="775" t="str">
        <f>Table_wabobpsvr_AzureCalc_AzureCalcRateCard[[#This Row],[ServiceName]]&amp;Table_wabobpsvr_AzureCalc_AzureCalcRateCard[[#This Row],[Price_Level]]&amp;Table_wabobpsvr_AzureCalc_AzureCalcRateCard[[#This Row],[Region]]</f>
        <v>ExpressRoute (Metered) 200 Mbps ConnectionsA12</v>
      </c>
      <c r="B19022" s="775">
        <v>12</v>
      </c>
      <c r="C19022" s="775" t="s">
        <v>7427</v>
      </c>
      <c r="D19022" s="775" t="s">
        <v>174</v>
      </c>
      <c r="E19022" s="775">
        <v>140.65</v>
      </c>
      <c r="F19022" s="775" t="s">
        <v>7388</v>
      </c>
      <c r="G19022" s="775" t="s">
        <v>7571</v>
      </c>
      <c r="H19022" s="775" t="s">
        <v>7572</v>
      </c>
      <c r="I19022" s="775" t="s">
        <v>7489</v>
      </c>
    </row>
    <row r="19023" spans="1:9">
      <c r="A19023" s="775" t="str">
        <f>Table_wabobpsvr_AzureCalc_AzureCalcRateCard[[#This Row],[ServiceName]]&amp;Table_wabobpsvr_AzureCalc_AzureCalcRateCard[[#This Row],[Price_Level]]&amp;Table_wabobpsvr_AzureCalc_AzureCalcRateCard[[#This Row],[Region]]</f>
        <v>ExpressRoute (Metered) 5 Gbps ConnectionsA12</v>
      </c>
      <c r="B19023" s="775">
        <v>12</v>
      </c>
      <c r="C19023" s="775" t="s">
        <v>7427</v>
      </c>
      <c r="D19023" s="775" t="s">
        <v>174</v>
      </c>
      <c r="E19023" s="775">
        <v>2114.6</v>
      </c>
      <c r="F19023" s="775" t="s">
        <v>7397</v>
      </c>
      <c r="G19023" s="775" t="s">
        <v>7573</v>
      </c>
      <c r="H19023" s="775" t="s">
        <v>7574</v>
      </c>
      <c r="I19023" s="775" t="s">
        <v>7491</v>
      </c>
    </row>
    <row r="19024" spans="1:9">
      <c r="A19024" s="775" t="str">
        <f>Table_wabobpsvr_AzureCalc_AzureCalcRateCard[[#This Row],[ServiceName]]&amp;Table_wabobpsvr_AzureCalc_AzureCalcRateCard[[#This Row],[Price_Level]]&amp;Table_wabobpsvr_AzureCalc_AzureCalcRateCard[[#This Row],[Region]]</f>
        <v>ExpressRoute (Metered) 50 Mbps ConnectionsA12</v>
      </c>
      <c r="B19024" s="775">
        <v>12</v>
      </c>
      <c r="C19024" s="775" t="s">
        <v>7427</v>
      </c>
      <c r="D19024" s="775" t="s">
        <v>174</v>
      </c>
      <c r="E19024" s="775">
        <v>53.35</v>
      </c>
      <c r="F19024" s="775" t="s">
        <v>7394</v>
      </c>
      <c r="G19024" s="775" t="s">
        <v>7575</v>
      </c>
      <c r="H19024" s="775" t="s">
        <v>7576</v>
      </c>
      <c r="I19024" s="775" t="s">
        <v>7493</v>
      </c>
    </row>
    <row r="19025" spans="1:9">
      <c r="A19025" s="775" t="str">
        <f>Table_wabobpsvr_AzureCalc_AzureCalcRateCard[[#This Row],[ServiceName]]&amp;Table_wabobpsvr_AzureCalc_AzureCalcRateCard[[#This Row],[Price_Level]]&amp;Table_wabobpsvr_AzureCalc_AzureCalcRateCard[[#This Row],[Region]]</f>
        <v>ExpressRoute (Metered) 500 Mbps ConnectionsA12</v>
      </c>
      <c r="B19025" s="775">
        <v>12</v>
      </c>
      <c r="C19025" s="775" t="s">
        <v>7427</v>
      </c>
      <c r="D19025" s="775" t="s">
        <v>174</v>
      </c>
      <c r="E19025" s="775">
        <v>281.3</v>
      </c>
      <c r="F19025" s="775" t="s">
        <v>7389</v>
      </c>
      <c r="G19025" s="775" t="s">
        <v>7577</v>
      </c>
      <c r="H19025" s="775" t="s">
        <v>7578</v>
      </c>
      <c r="I19025" s="775" t="s">
        <v>7495</v>
      </c>
    </row>
    <row r="19026" spans="1:9">
      <c r="A19026" s="775" t="str">
        <f>Table_wabobpsvr_AzureCalc_AzureCalcRateCard[[#This Row],[ServiceName]]&amp;Table_wabobpsvr_AzureCalc_AzureCalcRateCard[[#This Row],[Price_Level]]&amp;Table_wabobpsvr_AzureCalc_AzureCalcRateCard[[#This Row],[Region]]</f>
        <v>ExpressRoute (Unlimited) 1 Gbps ConnectionsA12</v>
      </c>
      <c r="B19026" s="775">
        <v>12</v>
      </c>
      <c r="C19026" s="775" t="s">
        <v>7427</v>
      </c>
      <c r="D19026" s="775" t="s">
        <v>174</v>
      </c>
      <c r="E19026" s="775">
        <v>8439</v>
      </c>
      <c r="F19026" s="775" t="s">
        <v>7405</v>
      </c>
      <c r="G19026" s="775" t="s">
        <v>7579</v>
      </c>
      <c r="H19026" s="775" t="s">
        <v>7580</v>
      </c>
      <c r="I19026" s="775" t="s">
        <v>7497</v>
      </c>
    </row>
    <row r="19027" spans="1:9">
      <c r="A19027" s="775" t="str">
        <f>Table_wabobpsvr_AzureCalc_AzureCalcRateCard[[#This Row],[ServiceName]]&amp;Table_wabobpsvr_AzureCalc_AzureCalcRateCard[[#This Row],[Price_Level]]&amp;Table_wabobpsvr_AzureCalc_AzureCalcRateCard[[#This Row],[Region]]</f>
        <v>ExpressRoute (Unlimited) 10 Gbps ConnectionsA12</v>
      </c>
      <c r="B19027" s="775">
        <v>12</v>
      </c>
      <c r="C19027" s="775" t="s">
        <v>7427</v>
      </c>
      <c r="D19027" s="775" t="s">
        <v>174</v>
      </c>
      <c r="E19027" s="775">
        <v>79540</v>
      </c>
      <c r="F19027" s="775" t="s">
        <v>7408</v>
      </c>
      <c r="G19027" s="775" t="s">
        <v>7581</v>
      </c>
      <c r="H19027" s="775" t="s">
        <v>7582</v>
      </c>
      <c r="I19027" s="775" t="s">
        <v>7499</v>
      </c>
    </row>
    <row r="19028" spans="1:9">
      <c r="A19028" s="775" t="str">
        <f>Table_wabobpsvr_AzureCalc_AzureCalcRateCard[[#This Row],[ServiceName]]&amp;Table_wabobpsvr_AzureCalc_AzureCalcRateCard[[#This Row],[Price_Level]]&amp;Table_wabobpsvr_AzureCalc_AzureCalcRateCard[[#This Row],[Region]]</f>
        <v>ExpressRoute (Unlimited) 100 Mbps ConnectionsA12</v>
      </c>
      <c r="B19028" s="775">
        <v>12</v>
      </c>
      <c r="C19028" s="775" t="s">
        <v>7427</v>
      </c>
      <c r="D19028" s="775" t="s">
        <v>174</v>
      </c>
      <c r="E19028" s="775">
        <v>1193.0999999999999</v>
      </c>
      <c r="F19028" s="775" t="s">
        <v>7402</v>
      </c>
      <c r="G19028" s="775" t="s">
        <v>7583</v>
      </c>
      <c r="H19028" s="775" t="s">
        <v>7584</v>
      </c>
      <c r="I19028" s="775" t="s">
        <v>7501</v>
      </c>
    </row>
    <row r="19029" spans="1:9">
      <c r="A19029" s="775" t="str">
        <f>Table_wabobpsvr_AzureCalc_AzureCalcRateCard[[#This Row],[ServiceName]]&amp;Table_wabobpsvr_AzureCalc_AzureCalcRateCard[[#This Row],[Price_Level]]&amp;Table_wabobpsvr_AzureCalc_AzureCalcRateCard[[#This Row],[Region]]</f>
        <v>ExpressRoute (Unlimited) 2 Gbps ConnectionsA12</v>
      </c>
      <c r="B19029" s="775">
        <v>12</v>
      </c>
      <c r="C19029" s="775" t="s">
        <v>7427</v>
      </c>
      <c r="D19029" s="775" t="s">
        <v>174</v>
      </c>
      <c r="E19029" s="775">
        <v>16878</v>
      </c>
      <c r="F19029" s="775" t="s">
        <v>7406</v>
      </c>
      <c r="G19029" s="775" t="s">
        <v>7585</v>
      </c>
      <c r="H19029" s="775" t="s">
        <v>7586</v>
      </c>
      <c r="I19029" s="775" t="s">
        <v>7503</v>
      </c>
    </row>
    <row r="19030" spans="1:9">
      <c r="A19030" s="1039" t="str">
        <f>Table_wabobpsvr_AzureCalc_AzureCalcRateCard[[#This Row],[ServiceName]]&amp;Table_wabobpsvr_AzureCalc_AzureCalcRateCard[[#This Row],[Price_Level]]&amp;Table_wabobpsvr_AzureCalc_AzureCalcRateCard[[#This Row],[Region]]</f>
        <v>ExpressRoute (Unlimited) 200 Mbps ConnectionsA12</v>
      </c>
      <c r="B19030" s="1039">
        <v>12</v>
      </c>
      <c r="C19030" s="1039" t="s">
        <v>7427</v>
      </c>
      <c r="D19030" s="1039" t="s">
        <v>174</v>
      </c>
      <c r="E19030" s="1039">
        <v>2231</v>
      </c>
      <c r="F19030" s="1039" t="s">
        <v>7403</v>
      </c>
      <c r="G19030" s="775" t="s">
        <v>7587</v>
      </c>
      <c r="H19030" s="775" t="s">
        <v>7588</v>
      </c>
      <c r="I19030" s="775" t="s">
        <v>7505</v>
      </c>
    </row>
    <row r="19031" spans="1:9">
      <c r="A19031" s="1039" t="str">
        <f>Table_wabobpsvr_AzureCalc_AzureCalcRateCard[[#This Row],[ServiceName]]&amp;Table_wabobpsvr_AzureCalc_AzureCalcRateCard[[#This Row],[Price_Level]]&amp;Table_wabobpsvr_AzureCalc_AzureCalcRateCard[[#This Row],[Region]]</f>
        <v>ExpressRoute (Unlimited) 5 Gbps ConnectionsA12</v>
      </c>
      <c r="B19031" s="1039">
        <v>12</v>
      </c>
      <c r="C19031" s="1039" t="s">
        <v>7427</v>
      </c>
      <c r="D19031" s="1039" t="s">
        <v>174</v>
      </c>
      <c r="E19031" s="1039">
        <v>39770</v>
      </c>
      <c r="F19031" s="1039" t="s">
        <v>7407</v>
      </c>
      <c r="G19031" s="775" t="s">
        <v>7589</v>
      </c>
      <c r="H19031" s="775" t="s">
        <v>7590</v>
      </c>
      <c r="I19031" s="775" t="s">
        <v>7507</v>
      </c>
    </row>
    <row r="19032" spans="1:9">
      <c r="A19032" s="1039" t="str">
        <f>Table_wabobpsvr_AzureCalc_AzureCalcRateCard[[#This Row],[ServiceName]]&amp;Table_wabobpsvr_AzureCalc_AzureCalcRateCard[[#This Row],[Price_Level]]&amp;Table_wabobpsvr_AzureCalc_AzureCalcRateCard[[#This Row],[Region]]</f>
        <v>ExpressRoute (Unlimited) 50 Mbps ConnectionsA12</v>
      </c>
      <c r="B19032" s="1039">
        <v>12</v>
      </c>
      <c r="C19032" s="1039" t="s">
        <v>7427</v>
      </c>
      <c r="D19032" s="1039" t="s">
        <v>174</v>
      </c>
      <c r="E19032" s="1039">
        <v>591.70000000000005</v>
      </c>
      <c r="F19032" s="1039" t="s">
        <v>7401</v>
      </c>
      <c r="G19032" s="775" t="s">
        <v>7591</v>
      </c>
      <c r="H19032" s="775" t="s">
        <v>7592</v>
      </c>
      <c r="I19032" s="775" t="s">
        <v>7509</v>
      </c>
    </row>
    <row r="19033" spans="1:9">
      <c r="A19033" s="775" t="str">
        <f>Table_wabobpsvr_AzureCalc_AzureCalcRateCard[[#This Row],[ServiceName]]&amp;Table_wabobpsvr_AzureCalc_AzureCalcRateCard[[#This Row],[Price_Level]]&amp;Table_wabobpsvr_AzureCalc_AzureCalcRateCard[[#This Row],[Region]]</f>
        <v>ExpressRoute (Unlimited) 500 Mbps ConnectionsA12</v>
      </c>
      <c r="B19033" s="775">
        <v>12</v>
      </c>
      <c r="C19033" s="775" t="s">
        <v>7427</v>
      </c>
      <c r="D19033" s="775" t="s">
        <v>174</v>
      </c>
      <c r="E19033" s="775">
        <v>5044</v>
      </c>
      <c r="F19033" s="775" t="s">
        <v>7404</v>
      </c>
      <c r="G19033" s="775" t="s">
        <v>7593</v>
      </c>
      <c r="H19033" s="775" t="s">
        <v>7594</v>
      </c>
      <c r="I19033" s="775" t="s">
        <v>7511</v>
      </c>
    </row>
    <row r="19034" spans="1:9">
      <c r="A19034" s="775" t="str">
        <f>Table_wabobpsvr_AzureCalc_AzureCalcRateCard[[#This Row],[ServiceName]]&amp;Table_wabobpsvr_AzureCalc_AzureCalcRateCard[[#This Row],[Price_Level]]&amp;Table_wabobpsvr_AzureCalc_AzureCalcRateCard[[#This Row],[Region]]</f>
        <v>ExpressRoute (Metered) Data Transfer Out at 1 Gbps (GB) - Zone 2A15</v>
      </c>
      <c r="B19034" s="775">
        <v>15</v>
      </c>
      <c r="C19034" s="775" t="s">
        <v>9</v>
      </c>
      <c r="D19034" s="775" t="s">
        <v>174</v>
      </c>
      <c r="E19034" s="775">
        <v>4.8500000000000001E-2</v>
      </c>
      <c r="F19034" s="775" t="s">
        <v>7393</v>
      </c>
      <c r="G19034" s="775" t="s">
        <v>7561</v>
      </c>
      <c r="H19034" s="775" t="s">
        <v>7562</v>
      </c>
      <c r="I19034" s="775" t="s">
        <v>7479</v>
      </c>
    </row>
    <row r="19035" spans="1:9">
      <c r="A19035" s="775" t="str">
        <f>Table_wabobpsvr_AzureCalc_AzureCalcRateCard[[#This Row],[ServiceName]]&amp;Table_wabobpsvr_AzureCalc_AzureCalcRateCard[[#This Row],[Price_Level]]&amp;Table_wabobpsvr_AzureCalc_AzureCalcRateCard[[#This Row],[Region]]</f>
        <v>ExpressRoute (Metered) 1 Gbps ConnectionsA15</v>
      </c>
      <c r="B19035" s="775">
        <v>15</v>
      </c>
      <c r="C19035" s="775" t="s">
        <v>7427</v>
      </c>
      <c r="D19035" s="775" t="s">
        <v>174</v>
      </c>
      <c r="E19035" s="775">
        <v>422.92</v>
      </c>
      <c r="F19035" s="775" t="s">
        <v>7390</v>
      </c>
      <c r="G19035" s="775" t="s">
        <v>7563</v>
      </c>
      <c r="H19035" s="775" t="s">
        <v>7564</v>
      </c>
      <c r="I19035" s="775" t="s">
        <v>7481</v>
      </c>
    </row>
    <row r="19036" spans="1:9">
      <c r="A19036" s="775" t="str">
        <f>Table_wabobpsvr_AzureCalc_AzureCalcRateCard[[#This Row],[ServiceName]]&amp;Table_wabobpsvr_AzureCalc_AzureCalcRateCard[[#This Row],[Price_Level]]&amp;Table_wabobpsvr_AzureCalc_AzureCalcRateCard[[#This Row],[Region]]</f>
        <v>ExpressRoute (Metered) 10 Gbps ConnectionsA15</v>
      </c>
      <c r="B19036" s="775">
        <v>15</v>
      </c>
      <c r="C19036" s="775" t="s">
        <v>7427</v>
      </c>
      <c r="D19036" s="775" t="s">
        <v>174</v>
      </c>
      <c r="E19036" s="775">
        <v>4850</v>
      </c>
      <c r="F19036" s="775" t="s">
        <v>7391</v>
      </c>
      <c r="G19036" s="775" t="s">
        <v>7565</v>
      </c>
      <c r="H19036" s="775" t="s">
        <v>7566</v>
      </c>
      <c r="I19036" s="775" t="s">
        <v>7483</v>
      </c>
    </row>
    <row r="19037" spans="1:9">
      <c r="A19037" s="775" t="str">
        <f>Table_wabobpsvr_AzureCalc_AzureCalcRateCard[[#This Row],[ServiceName]]&amp;Table_wabobpsvr_AzureCalc_AzureCalcRateCard[[#This Row],[Price_Level]]&amp;Table_wabobpsvr_AzureCalc_AzureCalcRateCard[[#This Row],[Region]]</f>
        <v>ExpressRoute (Metered) 100 Mbps ConnectionsA15</v>
      </c>
      <c r="B19037" s="775">
        <v>15</v>
      </c>
      <c r="C19037" s="775" t="s">
        <v>7427</v>
      </c>
      <c r="D19037" s="775" t="s">
        <v>174</v>
      </c>
      <c r="E19037" s="775">
        <v>97</v>
      </c>
      <c r="F19037" s="775" t="s">
        <v>7395</v>
      </c>
      <c r="G19037" s="775" t="s">
        <v>7567</v>
      </c>
      <c r="H19037" s="775" t="s">
        <v>7568</v>
      </c>
      <c r="I19037" s="775" t="s">
        <v>7485</v>
      </c>
    </row>
    <row r="19038" spans="1:9">
      <c r="A19038" s="775" t="str">
        <f>Table_wabobpsvr_AzureCalc_AzureCalcRateCard[[#This Row],[ServiceName]]&amp;Table_wabobpsvr_AzureCalc_AzureCalcRateCard[[#This Row],[Price_Level]]&amp;Table_wabobpsvr_AzureCalc_AzureCalcRateCard[[#This Row],[Region]]</f>
        <v>ExpressRoute (Metered) 2 Gbps ConnectionsA15</v>
      </c>
      <c r="B19038" s="775">
        <v>15</v>
      </c>
      <c r="C19038" s="775" t="s">
        <v>7427</v>
      </c>
      <c r="D19038" s="775" t="s">
        <v>174</v>
      </c>
      <c r="E19038" s="775">
        <v>845.84</v>
      </c>
      <c r="F19038" s="775" t="s">
        <v>7396</v>
      </c>
      <c r="G19038" s="775" t="s">
        <v>7569</v>
      </c>
      <c r="H19038" s="775" t="s">
        <v>7570</v>
      </c>
      <c r="I19038" s="775" t="s">
        <v>7487</v>
      </c>
    </row>
    <row r="19039" spans="1:9">
      <c r="A19039" s="775" t="str">
        <f>Table_wabobpsvr_AzureCalc_AzureCalcRateCard[[#This Row],[ServiceName]]&amp;Table_wabobpsvr_AzureCalc_AzureCalcRateCard[[#This Row],[Price_Level]]&amp;Table_wabobpsvr_AzureCalc_AzureCalcRateCard[[#This Row],[Region]]</f>
        <v>ExpressRoute (Metered) 200 Mbps ConnectionsA15</v>
      </c>
      <c r="B19039" s="775">
        <v>15</v>
      </c>
      <c r="C19039" s="775" t="s">
        <v>7427</v>
      </c>
      <c r="D19039" s="775" t="s">
        <v>174</v>
      </c>
      <c r="E19039" s="775">
        <v>140.65</v>
      </c>
      <c r="F19039" s="775" t="s">
        <v>7388</v>
      </c>
      <c r="G19039" s="775" t="s">
        <v>7571</v>
      </c>
      <c r="H19039" s="775" t="s">
        <v>7572</v>
      </c>
      <c r="I19039" s="775" t="s">
        <v>7489</v>
      </c>
    </row>
    <row r="19040" spans="1:9">
      <c r="A19040" s="775" t="str">
        <f>Table_wabobpsvr_AzureCalc_AzureCalcRateCard[[#This Row],[ServiceName]]&amp;Table_wabobpsvr_AzureCalc_AzureCalcRateCard[[#This Row],[Price_Level]]&amp;Table_wabobpsvr_AzureCalc_AzureCalcRateCard[[#This Row],[Region]]</f>
        <v>ExpressRoute (Metered) 5 Gbps ConnectionsA15</v>
      </c>
      <c r="B19040" s="775">
        <v>15</v>
      </c>
      <c r="C19040" s="775" t="s">
        <v>7427</v>
      </c>
      <c r="D19040" s="775" t="s">
        <v>174</v>
      </c>
      <c r="E19040" s="775">
        <v>2114.6</v>
      </c>
      <c r="F19040" s="775" t="s">
        <v>7397</v>
      </c>
      <c r="G19040" s="775" t="s">
        <v>7573</v>
      </c>
      <c r="H19040" s="775" t="s">
        <v>7574</v>
      </c>
      <c r="I19040" s="775" t="s">
        <v>7491</v>
      </c>
    </row>
    <row r="19041" spans="1:9">
      <c r="A19041" s="775" t="str">
        <f>Table_wabobpsvr_AzureCalc_AzureCalcRateCard[[#This Row],[ServiceName]]&amp;Table_wabobpsvr_AzureCalc_AzureCalcRateCard[[#This Row],[Price_Level]]&amp;Table_wabobpsvr_AzureCalc_AzureCalcRateCard[[#This Row],[Region]]</f>
        <v>ExpressRoute (Metered) 50 Mbps ConnectionsA15</v>
      </c>
      <c r="B19041" s="775">
        <v>15</v>
      </c>
      <c r="C19041" s="775" t="s">
        <v>7427</v>
      </c>
      <c r="D19041" s="775" t="s">
        <v>174</v>
      </c>
      <c r="E19041" s="775">
        <v>53.35</v>
      </c>
      <c r="F19041" s="775" t="s">
        <v>7394</v>
      </c>
      <c r="G19041" s="775" t="s">
        <v>7575</v>
      </c>
      <c r="H19041" s="775" t="s">
        <v>7576</v>
      </c>
      <c r="I19041" s="775" t="s">
        <v>7493</v>
      </c>
    </row>
    <row r="19042" spans="1:9">
      <c r="A19042" s="775" t="str">
        <f>Table_wabobpsvr_AzureCalc_AzureCalcRateCard[[#This Row],[ServiceName]]&amp;Table_wabobpsvr_AzureCalc_AzureCalcRateCard[[#This Row],[Price_Level]]&amp;Table_wabobpsvr_AzureCalc_AzureCalcRateCard[[#This Row],[Region]]</f>
        <v>ExpressRoute (Metered) 500 Mbps ConnectionsA15</v>
      </c>
      <c r="B19042" s="775">
        <v>15</v>
      </c>
      <c r="C19042" s="775" t="s">
        <v>7427</v>
      </c>
      <c r="D19042" s="775" t="s">
        <v>174</v>
      </c>
      <c r="E19042" s="775">
        <v>281.3</v>
      </c>
      <c r="F19042" s="775" t="s">
        <v>7389</v>
      </c>
      <c r="G19042" s="775" t="s">
        <v>7577</v>
      </c>
      <c r="H19042" s="775" t="s">
        <v>7578</v>
      </c>
      <c r="I19042" s="775" t="s">
        <v>7495</v>
      </c>
    </row>
    <row r="19043" spans="1:9">
      <c r="A19043" s="775" t="str">
        <f>Table_wabobpsvr_AzureCalc_AzureCalcRateCard[[#This Row],[ServiceName]]&amp;Table_wabobpsvr_AzureCalc_AzureCalcRateCard[[#This Row],[Price_Level]]&amp;Table_wabobpsvr_AzureCalc_AzureCalcRateCard[[#This Row],[Region]]</f>
        <v>ExpressRoute (Unlimited) 1 Gbps ConnectionsA15</v>
      </c>
      <c r="B19043" s="775">
        <v>15</v>
      </c>
      <c r="C19043" s="775" t="s">
        <v>7427</v>
      </c>
      <c r="D19043" s="775" t="s">
        <v>174</v>
      </c>
      <c r="E19043" s="775">
        <v>8439</v>
      </c>
      <c r="F19043" s="775" t="s">
        <v>7405</v>
      </c>
      <c r="G19043" s="775" t="s">
        <v>7579</v>
      </c>
      <c r="H19043" s="775" t="s">
        <v>7580</v>
      </c>
      <c r="I19043" s="775" t="s">
        <v>7497</v>
      </c>
    </row>
    <row r="19044" spans="1:9">
      <c r="A19044" s="775" t="str">
        <f>Table_wabobpsvr_AzureCalc_AzureCalcRateCard[[#This Row],[ServiceName]]&amp;Table_wabobpsvr_AzureCalc_AzureCalcRateCard[[#This Row],[Price_Level]]&amp;Table_wabobpsvr_AzureCalc_AzureCalcRateCard[[#This Row],[Region]]</f>
        <v>ExpressRoute (Unlimited) 10 Gbps ConnectionsA15</v>
      </c>
      <c r="B19044" s="775">
        <v>15</v>
      </c>
      <c r="C19044" s="775" t="s">
        <v>7427</v>
      </c>
      <c r="D19044" s="775" t="s">
        <v>174</v>
      </c>
      <c r="E19044" s="775">
        <v>79540</v>
      </c>
      <c r="F19044" s="775" t="s">
        <v>7408</v>
      </c>
      <c r="G19044" s="775" t="s">
        <v>7581</v>
      </c>
      <c r="H19044" s="775" t="s">
        <v>7582</v>
      </c>
      <c r="I19044" s="775" t="s">
        <v>7499</v>
      </c>
    </row>
    <row r="19045" spans="1:9">
      <c r="A19045" s="775" t="str">
        <f>Table_wabobpsvr_AzureCalc_AzureCalcRateCard[[#This Row],[ServiceName]]&amp;Table_wabobpsvr_AzureCalc_AzureCalcRateCard[[#This Row],[Price_Level]]&amp;Table_wabobpsvr_AzureCalc_AzureCalcRateCard[[#This Row],[Region]]</f>
        <v>ExpressRoute (Unlimited) 100 Mbps ConnectionsA15</v>
      </c>
      <c r="B19045" s="775">
        <v>15</v>
      </c>
      <c r="C19045" s="775" t="s">
        <v>7427</v>
      </c>
      <c r="D19045" s="775" t="s">
        <v>174</v>
      </c>
      <c r="E19045" s="775">
        <v>1193.0999999999999</v>
      </c>
      <c r="F19045" s="775" t="s">
        <v>7402</v>
      </c>
      <c r="G19045" s="775" t="s">
        <v>7583</v>
      </c>
      <c r="H19045" s="775" t="s">
        <v>7584</v>
      </c>
      <c r="I19045" s="775" t="s">
        <v>7501</v>
      </c>
    </row>
    <row r="19046" spans="1:9">
      <c r="A19046" s="775" t="str">
        <f>Table_wabobpsvr_AzureCalc_AzureCalcRateCard[[#This Row],[ServiceName]]&amp;Table_wabobpsvr_AzureCalc_AzureCalcRateCard[[#This Row],[Price_Level]]&amp;Table_wabobpsvr_AzureCalc_AzureCalcRateCard[[#This Row],[Region]]</f>
        <v>ExpressRoute (Unlimited) 2 Gbps ConnectionsA15</v>
      </c>
      <c r="B19046" s="775">
        <v>15</v>
      </c>
      <c r="C19046" s="775" t="s">
        <v>7427</v>
      </c>
      <c r="D19046" s="775" t="s">
        <v>174</v>
      </c>
      <c r="E19046" s="775">
        <v>16878</v>
      </c>
      <c r="F19046" s="775" t="s">
        <v>7406</v>
      </c>
      <c r="G19046" s="775" t="s">
        <v>7585</v>
      </c>
      <c r="H19046" s="775" t="s">
        <v>7586</v>
      </c>
      <c r="I19046" s="775" t="s">
        <v>7503</v>
      </c>
    </row>
    <row r="19047" spans="1:9">
      <c r="A19047" s="775" t="str">
        <f>Table_wabobpsvr_AzureCalc_AzureCalcRateCard[[#This Row],[ServiceName]]&amp;Table_wabobpsvr_AzureCalc_AzureCalcRateCard[[#This Row],[Price_Level]]&amp;Table_wabobpsvr_AzureCalc_AzureCalcRateCard[[#This Row],[Region]]</f>
        <v>ExpressRoute (Unlimited) 200 Mbps ConnectionsA15</v>
      </c>
      <c r="B19047" s="775">
        <v>15</v>
      </c>
      <c r="C19047" s="775" t="s">
        <v>7427</v>
      </c>
      <c r="D19047" s="775" t="s">
        <v>174</v>
      </c>
      <c r="E19047" s="775">
        <v>2231</v>
      </c>
      <c r="F19047" s="775" t="s">
        <v>7403</v>
      </c>
      <c r="G19047" s="775" t="s">
        <v>7587</v>
      </c>
      <c r="H19047" s="775" t="s">
        <v>7588</v>
      </c>
      <c r="I19047" s="775" t="s">
        <v>7505</v>
      </c>
    </row>
    <row r="19048" spans="1:9">
      <c r="A19048" s="775" t="str">
        <f>Table_wabobpsvr_AzureCalc_AzureCalcRateCard[[#This Row],[ServiceName]]&amp;Table_wabobpsvr_AzureCalc_AzureCalcRateCard[[#This Row],[Price_Level]]&amp;Table_wabobpsvr_AzureCalc_AzureCalcRateCard[[#This Row],[Region]]</f>
        <v>A5 Cloud ServicesA15</v>
      </c>
      <c r="B19048" s="775">
        <v>15</v>
      </c>
      <c r="C19048" s="775" t="s">
        <v>87</v>
      </c>
      <c r="D19048" s="775" t="s">
        <v>174</v>
      </c>
      <c r="E19048" s="775">
        <v>0.25477</v>
      </c>
      <c r="F19048" s="775" t="s">
        <v>688</v>
      </c>
      <c r="G19048" s="775" t="s">
        <v>1400</v>
      </c>
      <c r="H19048" s="775" t="s">
        <v>1401</v>
      </c>
      <c r="I19048" s="775" t="s">
        <v>6501</v>
      </c>
    </row>
    <row r="19049" spans="1:9">
      <c r="A19049" s="775" t="str">
        <f>Table_wabobpsvr_AzureCalc_AzureCalcRateCard[[#This Row],[ServiceName]]&amp;Table_wabobpsvr_AzureCalc_AzureCalcRateCard[[#This Row],[Price_Level]]&amp;Table_wabobpsvr_AzureCalc_AzureCalcRateCard[[#This Row],[Region]]</f>
        <v>A5 Cloud ServicesB15</v>
      </c>
      <c r="B19049" s="775">
        <v>15</v>
      </c>
      <c r="C19049" s="775" t="s">
        <v>87</v>
      </c>
      <c r="D19049" s="775" t="s">
        <v>175</v>
      </c>
      <c r="E19049" s="775">
        <v>0.24429999999999999</v>
      </c>
      <c r="F19049" s="775" t="s">
        <v>688</v>
      </c>
      <c r="G19049" s="775" t="s">
        <v>1400</v>
      </c>
      <c r="H19049" s="775" t="s">
        <v>1401</v>
      </c>
      <c r="I19049" s="775" t="s">
        <v>6501</v>
      </c>
    </row>
    <row r="19050" spans="1:9">
      <c r="A19050" s="775" t="str">
        <f>Table_wabobpsvr_AzureCalc_AzureCalcRateCard[[#This Row],[ServiceName]]&amp;Table_wabobpsvr_AzureCalc_AzureCalcRateCard[[#This Row],[Price_Level]]&amp;Table_wabobpsvr_AzureCalc_AzureCalcRateCard[[#This Row],[Region]]</f>
        <v>A5 Cloud ServicesC15</v>
      </c>
      <c r="B19050" s="775">
        <v>15</v>
      </c>
      <c r="C19050" s="775" t="s">
        <v>87</v>
      </c>
      <c r="D19050" s="775" t="s">
        <v>177</v>
      </c>
      <c r="E19050" s="775">
        <v>0.23383000000000001</v>
      </c>
      <c r="F19050" s="775" t="s">
        <v>688</v>
      </c>
      <c r="G19050" s="775" t="s">
        <v>1400</v>
      </c>
      <c r="H19050" s="775" t="s">
        <v>1401</v>
      </c>
      <c r="I19050" s="775" t="s">
        <v>6501</v>
      </c>
    </row>
    <row r="19051" spans="1:9">
      <c r="A19051" s="775" t="str">
        <f>Table_wabobpsvr_AzureCalc_AzureCalcRateCard[[#This Row],[ServiceName]]&amp;Table_wabobpsvr_AzureCalc_AzureCalcRateCard[[#This Row],[Price_Level]]&amp;Table_wabobpsvr_AzureCalc_AzureCalcRateCard[[#This Row],[Region]]</f>
        <v>A5 Cloud ServicesD15</v>
      </c>
      <c r="B19051" s="775">
        <v>15</v>
      </c>
      <c r="C19051" s="775" t="s">
        <v>87</v>
      </c>
      <c r="D19051" s="775" t="s">
        <v>176</v>
      </c>
      <c r="E19051" s="775">
        <v>0.22336</v>
      </c>
      <c r="F19051" s="775" t="s">
        <v>688</v>
      </c>
      <c r="G19051" s="775" t="s">
        <v>1400</v>
      </c>
      <c r="H19051" s="775" t="s">
        <v>1401</v>
      </c>
      <c r="I19051" s="775" t="s">
        <v>6501</v>
      </c>
    </row>
    <row r="19052" spans="1:9">
      <c r="A19052" s="775" t="str">
        <f>Table_wabobpsvr_AzureCalc_AzureCalcRateCard[[#This Row],[ServiceName]]&amp;Table_wabobpsvr_AzureCalc_AzureCalcRateCard[[#This Row],[Price_Level]]&amp;Table_wabobpsvr_AzureCalc_AzureCalcRateCard[[#This Row],[Region]]</f>
        <v>A6 Cloud ServicesMOSP15</v>
      </c>
      <c r="B19052" s="775">
        <v>15</v>
      </c>
      <c r="C19052" s="775" t="s">
        <v>87</v>
      </c>
      <c r="D19052" s="775" t="s">
        <v>606</v>
      </c>
      <c r="E19052" s="775">
        <v>0.69799999999999995</v>
      </c>
      <c r="F19052" s="775" t="s">
        <v>683</v>
      </c>
      <c r="G19052" s="775" t="s">
        <v>4235</v>
      </c>
      <c r="H19052" s="775" t="s">
        <v>4235</v>
      </c>
      <c r="I19052" s="775" t="s">
        <v>6502</v>
      </c>
    </row>
    <row r="19053" spans="1:9">
      <c r="A19053" s="775" t="str">
        <f>Table_wabobpsvr_AzureCalc_AzureCalcRateCard[[#This Row],[ServiceName]]&amp;Table_wabobpsvr_AzureCalc_AzureCalcRateCard[[#This Row],[Price_Level]]&amp;Table_wabobpsvr_AzureCalc_AzureCalcRateCard[[#This Row],[Region]]</f>
        <v>A6 Cloud ServicesA15</v>
      </c>
      <c r="B19053" s="775">
        <v>15</v>
      </c>
      <c r="C19053" s="775" t="s">
        <v>87</v>
      </c>
      <c r="D19053" s="775" t="s">
        <v>174</v>
      </c>
      <c r="E19053" s="775">
        <v>0.50953999999999999</v>
      </c>
      <c r="F19053" s="775" t="s">
        <v>683</v>
      </c>
      <c r="G19053" s="775" t="s">
        <v>1402</v>
      </c>
      <c r="H19053" s="775" t="s">
        <v>1403</v>
      </c>
      <c r="I19053" s="775" t="s">
        <v>6502</v>
      </c>
    </row>
    <row r="19054" spans="1:9">
      <c r="A19054" s="775" t="str">
        <f>Table_wabobpsvr_AzureCalc_AzureCalcRateCard[[#This Row],[ServiceName]]&amp;Table_wabobpsvr_AzureCalc_AzureCalcRateCard[[#This Row],[Price_Level]]&amp;Table_wabobpsvr_AzureCalc_AzureCalcRateCard[[#This Row],[Region]]</f>
        <v>A6 Cloud ServicesB15</v>
      </c>
      <c r="B19054" s="775">
        <v>15</v>
      </c>
      <c r="C19054" s="775" t="s">
        <v>87</v>
      </c>
      <c r="D19054" s="775" t="s">
        <v>175</v>
      </c>
      <c r="E19054" s="775">
        <v>0.48859999999999998</v>
      </c>
      <c r="F19054" s="775" t="s">
        <v>683</v>
      </c>
      <c r="G19054" s="775" t="s">
        <v>1402</v>
      </c>
      <c r="H19054" s="775" t="s">
        <v>1403</v>
      </c>
      <c r="I19054" s="775" t="s">
        <v>6502</v>
      </c>
    </row>
    <row r="19055" spans="1:9">
      <c r="A19055" s="775" t="str">
        <f>Table_wabobpsvr_AzureCalc_AzureCalcRateCard[[#This Row],[ServiceName]]&amp;Table_wabobpsvr_AzureCalc_AzureCalcRateCard[[#This Row],[Price_Level]]&amp;Table_wabobpsvr_AzureCalc_AzureCalcRateCard[[#This Row],[Region]]</f>
        <v>A6 Cloud ServicesC15</v>
      </c>
      <c r="B19055" s="775">
        <v>15</v>
      </c>
      <c r="C19055" s="775" t="s">
        <v>87</v>
      </c>
      <c r="D19055" s="775" t="s">
        <v>177</v>
      </c>
      <c r="E19055" s="775">
        <v>0.46766000000000002</v>
      </c>
      <c r="F19055" s="775" t="s">
        <v>683</v>
      </c>
      <c r="G19055" s="775" t="s">
        <v>1402</v>
      </c>
      <c r="H19055" s="775" t="s">
        <v>1403</v>
      </c>
      <c r="I19055" s="775" t="s">
        <v>6502</v>
      </c>
    </row>
    <row r="19056" spans="1:9">
      <c r="A19056" s="775" t="str">
        <f>Table_wabobpsvr_AzureCalc_AzureCalcRateCard[[#This Row],[ServiceName]]&amp;Table_wabobpsvr_AzureCalc_AzureCalcRateCard[[#This Row],[Price_Level]]&amp;Table_wabobpsvr_AzureCalc_AzureCalcRateCard[[#This Row],[Region]]</f>
        <v>A6 Cloud ServicesD15</v>
      </c>
      <c r="B19056" s="775">
        <v>15</v>
      </c>
      <c r="C19056" s="775" t="s">
        <v>87</v>
      </c>
      <c r="D19056" s="775" t="s">
        <v>176</v>
      </c>
      <c r="E19056" s="775">
        <v>0.44672000000000001</v>
      </c>
      <c r="F19056" s="775" t="s">
        <v>683</v>
      </c>
      <c r="G19056" s="775" t="s">
        <v>1402</v>
      </c>
      <c r="H19056" s="775" t="s">
        <v>1403</v>
      </c>
      <c r="I19056" s="775" t="s">
        <v>6502</v>
      </c>
    </row>
    <row r="19057" spans="1:9">
      <c r="A19057" s="1039" t="str">
        <f>Table_wabobpsvr_AzureCalc_AzureCalcRateCard[[#This Row],[ServiceName]]&amp;Table_wabobpsvr_AzureCalc_AzureCalcRateCard[[#This Row],[Price_Level]]&amp;Table_wabobpsvr_AzureCalc_AzureCalcRateCard[[#This Row],[Region]]</f>
        <v>A7 Cloud ServicesMOSP15</v>
      </c>
      <c r="B19057" s="1039">
        <v>15</v>
      </c>
      <c r="C19057" s="1039" t="s">
        <v>87</v>
      </c>
      <c r="D19057" s="1039" t="s">
        <v>606</v>
      </c>
      <c r="E19057" s="1039">
        <v>1.3959999999999999</v>
      </c>
      <c r="F19057" s="1039" t="s">
        <v>684</v>
      </c>
      <c r="G19057" s="775" t="s">
        <v>4235</v>
      </c>
      <c r="H19057" s="775" t="s">
        <v>4235</v>
      </c>
      <c r="I19057" s="775" t="s">
        <v>6503</v>
      </c>
    </row>
    <row r="19058" spans="1:9">
      <c r="A19058" s="1039" t="str">
        <f>Table_wabobpsvr_AzureCalc_AzureCalcRateCard[[#This Row],[ServiceName]]&amp;Table_wabobpsvr_AzureCalc_AzureCalcRateCard[[#This Row],[Price_Level]]&amp;Table_wabobpsvr_AzureCalc_AzureCalcRateCard[[#This Row],[Region]]</f>
        <v>A7 Cloud ServicesA15</v>
      </c>
      <c r="B19058" s="1039">
        <v>15</v>
      </c>
      <c r="C19058" s="1039" t="s">
        <v>87</v>
      </c>
      <c r="D19058" s="1039" t="s">
        <v>174</v>
      </c>
      <c r="E19058" s="1039">
        <v>1.01908</v>
      </c>
      <c r="F19058" s="1039" t="s">
        <v>684</v>
      </c>
      <c r="G19058" s="775" t="s">
        <v>1404</v>
      </c>
      <c r="H19058" s="775" t="s">
        <v>1405</v>
      </c>
      <c r="I19058" s="775" t="s">
        <v>6503</v>
      </c>
    </row>
    <row r="19059" spans="1:9">
      <c r="A19059" s="1039" t="str">
        <f>Table_wabobpsvr_AzureCalc_AzureCalcRateCard[[#This Row],[ServiceName]]&amp;Table_wabobpsvr_AzureCalc_AzureCalcRateCard[[#This Row],[Price_Level]]&amp;Table_wabobpsvr_AzureCalc_AzureCalcRateCard[[#This Row],[Region]]</f>
        <v>A7 Cloud ServicesB15</v>
      </c>
      <c r="B19059" s="1039">
        <v>15</v>
      </c>
      <c r="C19059" s="1039" t="s">
        <v>87</v>
      </c>
      <c r="D19059" s="1039" t="s">
        <v>175</v>
      </c>
      <c r="E19059" s="1039">
        <v>0.97719999999999996</v>
      </c>
      <c r="F19059" s="1039" t="s">
        <v>684</v>
      </c>
      <c r="G19059" s="775" t="s">
        <v>1404</v>
      </c>
      <c r="H19059" s="775" t="s">
        <v>1405</v>
      </c>
      <c r="I19059" s="775" t="s">
        <v>6503</v>
      </c>
    </row>
    <row r="19060" spans="1:9">
      <c r="A19060" s="1039" t="str">
        <f>Table_wabobpsvr_AzureCalc_AzureCalcRateCard[[#This Row],[ServiceName]]&amp;Table_wabobpsvr_AzureCalc_AzureCalcRateCard[[#This Row],[Price_Level]]&amp;Table_wabobpsvr_AzureCalc_AzureCalcRateCard[[#This Row],[Region]]</f>
        <v>A7 Cloud ServicesC15</v>
      </c>
      <c r="B19060" s="1039">
        <v>15</v>
      </c>
      <c r="C19060" s="1039" t="s">
        <v>87</v>
      </c>
      <c r="D19060" s="1039" t="s">
        <v>177</v>
      </c>
      <c r="E19060" s="1039">
        <v>0.93532000000000004</v>
      </c>
      <c r="F19060" s="1039" t="s">
        <v>684</v>
      </c>
      <c r="G19060" s="775" t="s">
        <v>1404</v>
      </c>
      <c r="H19060" s="775" t="s">
        <v>1405</v>
      </c>
      <c r="I19060" s="775" t="s">
        <v>6503</v>
      </c>
    </row>
    <row r="19061" spans="1:9">
      <c r="A19061" s="1039" t="str">
        <f>Table_wabobpsvr_AzureCalc_AzureCalcRateCard[[#This Row],[ServiceName]]&amp;Table_wabobpsvr_AzureCalc_AzureCalcRateCard[[#This Row],[Price_Level]]&amp;Table_wabobpsvr_AzureCalc_AzureCalcRateCard[[#This Row],[Region]]</f>
        <v>A7 Cloud ServicesD15</v>
      </c>
      <c r="B19061" s="1039">
        <v>15</v>
      </c>
      <c r="C19061" s="1039" t="s">
        <v>87</v>
      </c>
      <c r="D19061" s="1039" t="s">
        <v>176</v>
      </c>
      <c r="E19061" s="1039">
        <v>0.89344000000000001</v>
      </c>
      <c r="F19061" s="1039" t="s">
        <v>684</v>
      </c>
      <c r="G19061" s="775" t="s">
        <v>1404</v>
      </c>
      <c r="H19061" s="775" t="s">
        <v>1405</v>
      </c>
      <c r="I19061" s="775" t="s">
        <v>6503</v>
      </c>
    </row>
    <row r="19062" spans="1:9">
      <c r="A19062" s="1039" t="str">
        <f>Table_wabobpsvr_AzureCalc_AzureCalcRateCard[[#This Row],[ServiceName]]&amp;Table_wabobpsvr_AzureCalc_AzureCalcRateCard[[#This Row],[Price_Level]]&amp;Table_wabobpsvr_AzureCalc_AzureCalcRateCard[[#This Row],[Region]]</f>
        <v>A8 Cloud ServicesMOSP15</v>
      </c>
      <c r="B19062" s="1039">
        <v>15</v>
      </c>
      <c r="C19062" s="1039" t="s">
        <v>87</v>
      </c>
      <c r="D19062" s="1039" t="s">
        <v>606</v>
      </c>
      <c r="E19062" s="1039">
        <v>999999</v>
      </c>
      <c r="F19062" s="1039" t="s">
        <v>695</v>
      </c>
      <c r="G19062" s="775" t="s">
        <v>4235</v>
      </c>
      <c r="H19062" s="775" t="s">
        <v>4235</v>
      </c>
      <c r="I19062" s="775" t="s">
        <v>6504</v>
      </c>
    </row>
    <row r="19063" spans="1:9">
      <c r="A19063" s="1039" t="str">
        <f>Table_wabobpsvr_AzureCalc_AzureCalcRateCard[[#This Row],[ServiceName]]&amp;Table_wabobpsvr_AzureCalc_AzureCalcRateCard[[#This Row],[Price_Level]]&amp;Table_wabobpsvr_AzureCalc_AzureCalcRateCard[[#This Row],[Region]]</f>
        <v>A8 Cloud ServicesA15</v>
      </c>
      <c r="B19063" s="1039">
        <v>15</v>
      </c>
      <c r="C19063" s="1039" t="s">
        <v>87</v>
      </c>
      <c r="D19063" s="1039" t="s">
        <v>174</v>
      </c>
      <c r="E19063" s="1039">
        <v>999999</v>
      </c>
      <c r="F19063" s="1039" t="s">
        <v>695</v>
      </c>
      <c r="G19063" s="775" t="s">
        <v>1406</v>
      </c>
      <c r="H19063" s="775" t="s">
        <v>1407</v>
      </c>
      <c r="I19063" s="775" t="s">
        <v>6504</v>
      </c>
    </row>
    <row r="19064" spans="1:9">
      <c r="A19064" s="1039" t="str">
        <f>Table_wabobpsvr_AzureCalc_AzureCalcRateCard[[#This Row],[ServiceName]]&amp;Table_wabobpsvr_AzureCalc_AzureCalcRateCard[[#This Row],[Price_Level]]&amp;Table_wabobpsvr_AzureCalc_AzureCalcRateCard[[#This Row],[Region]]</f>
        <v>A8 Cloud ServicesB15</v>
      </c>
      <c r="B19064" s="1039">
        <v>15</v>
      </c>
      <c r="C19064" s="1039" t="s">
        <v>87</v>
      </c>
      <c r="D19064" s="1039" t="s">
        <v>175</v>
      </c>
      <c r="E19064" s="1039">
        <v>999999</v>
      </c>
      <c r="F19064" s="1039" t="s">
        <v>695</v>
      </c>
      <c r="G19064" s="775" t="s">
        <v>1406</v>
      </c>
      <c r="H19064" s="775" t="s">
        <v>1407</v>
      </c>
      <c r="I19064" s="775" t="s">
        <v>6504</v>
      </c>
    </row>
    <row r="19065" spans="1:9">
      <c r="A19065" s="1039" t="str">
        <f>Table_wabobpsvr_AzureCalc_AzureCalcRateCard[[#This Row],[ServiceName]]&amp;Table_wabobpsvr_AzureCalc_AzureCalcRateCard[[#This Row],[Price_Level]]&amp;Table_wabobpsvr_AzureCalc_AzureCalcRateCard[[#This Row],[Region]]</f>
        <v>A8 Cloud ServicesC15</v>
      </c>
      <c r="B19065" s="1039">
        <v>15</v>
      </c>
      <c r="C19065" s="1039" t="s">
        <v>87</v>
      </c>
      <c r="D19065" s="1039" t="s">
        <v>177</v>
      </c>
      <c r="E19065" s="1039">
        <v>999999</v>
      </c>
      <c r="F19065" s="1039" t="s">
        <v>695</v>
      </c>
      <c r="G19065" s="775" t="s">
        <v>1406</v>
      </c>
      <c r="H19065" s="775" t="s">
        <v>1407</v>
      </c>
      <c r="I19065" s="775" t="s">
        <v>6504</v>
      </c>
    </row>
    <row r="19066" spans="1:9">
      <c r="A19066" s="1039" t="str">
        <f>Table_wabobpsvr_AzureCalc_AzureCalcRateCard[[#This Row],[ServiceName]]&amp;Table_wabobpsvr_AzureCalc_AzureCalcRateCard[[#This Row],[Price_Level]]&amp;Table_wabobpsvr_AzureCalc_AzureCalcRateCard[[#This Row],[Region]]</f>
        <v>A8 Cloud ServicesD15</v>
      </c>
      <c r="B19066" s="1039">
        <v>15</v>
      </c>
      <c r="C19066" s="1039" t="s">
        <v>87</v>
      </c>
      <c r="D19066" s="1039" t="s">
        <v>176</v>
      </c>
      <c r="E19066" s="1039">
        <v>999999</v>
      </c>
      <c r="F19066" s="1039" t="s">
        <v>695</v>
      </c>
      <c r="G19066" s="775" t="s">
        <v>1406</v>
      </c>
      <c r="H19066" s="775" t="s">
        <v>1407</v>
      </c>
      <c r="I19066" s="775" t="s">
        <v>6504</v>
      </c>
    </row>
    <row r="19067" spans="1:9">
      <c r="A19067" s="1039" t="str">
        <f>Table_wabobpsvr_AzureCalc_AzureCalcRateCard[[#This Row],[ServiceName]]&amp;Table_wabobpsvr_AzureCalc_AzureCalcRateCard[[#This Row],[Price_Level]]&amp;Table_wabobpsvr_AzureCalc_AzureCalcRateCard[[#This Row],[Region]]</f>
        <v>A9 Cloud ServicesMOSP15</v>
      </c>
      <c r="B19067" s="1039">
        <v>15</v>
      </c>
      <c r="C19067" s="1039" t="s">
        <v>87</v>
      </c>
      <c r="D19067" s="1039" t="s">
        <v>606</v>
      </c>
      <c r="E19067" s="1039">
        <v>999999</v>
      </c>
      <c r="F19067" s="1039" t="s">
        <v>697</v>
      </c>
      <c r="G19067" s="775" t="s">
        <v>4235</v>
      </c>
      <c r="H19067" s="775" t="s">
        <v>4235</v>
      </c>
      <c r="I19067" s="775" t="s">
        <v>6505</v>
      </c>
    </row>
    <row r="19068" spans="1:9">
      <c r="A19068" s="1039" t="str">
        <f>Table_wabobpsvr_AzureCalc_AzureCalcRateCard[[#This Row],[ServiceName]]&amp;Table_wabobpsvr_AzureCalc_AzureCalcRateCard[[#This Row],[Price_Level]]&amp;Table_wabobpsvr_AzureCalc_AzureCalcRateCard[[#This Row],[Region]]</f>
        <v>A9 Cloud ServicesA15</v>
      </c>
      <c r="B19068" s="1039">
        <v>15</v>
      </c>
      <c r="C19068" s="1039" t="s">
        <v>87</v>
      </c>
      <c r="D19068" s="1039" t="s">
        <v>174</v>
      </c>
      <c r="E19068" s="1039">
        <v>999999</v>
      </c>
      <c r="F19068" s="1039" t="s">
        <v>697</v>
      </c>
      <c r="G19068" s="775" t="s">
        <v>1408</v>
      </c>
      <c r="H19068" s="775" t="s">
        <v>1409</v>
      </c>
      <c r="I19068" s="775" t="s">
        <v>6505</v>
      </c>
    </row>
    <row r="19069" spans="1:9">
      <c r="A19069" s="1039" t="str">
        <f>Table_wabobpsvr_AzureCalc_AzureCalcRateCard[[#This Row],[ServiceName]]&amp;Table_wabobpsvr_AzureCalc_AzureCalcRateCard[[#This Row],[Price_Level]]&amp;Table_wabobpsvr_AzureCalc_AzureCalcRateCard[[#This Row],[Region]]</f>
        <v>A9 Cloud ServicesB15</v>
      </c>
      <c r="B19069" s="1039">
        <v>15</v>
      </c>
      <c r="C19069" s="1039" t="s">
        <v>87</v>
      </c>
      <c r="D19069" s="1039" t="s">
        <v>175</v>
      </c>
      <c r="E19069" s="1039">
        <v>999999</v>
      </c>
      <c r="F19069" s="1039" t="s">
        <v>697</v>
      </c>
      <c r="G19069" s="775" t="s">
        <v>1408</v>
      </c>
      <c r="H19069" s="775" t="s">
        <v>1409</v>
      </c>
      <c r="I19069" s="775" t="s">
        <v>6505</v>
      </c>
    </row>
    <row r="19070" spans="1:9">
      <c r="A19070" s="1039" t="str">
        <f>Table_wabobpsvr_AzureCalc_AzureCalcRateCard[[#This Row],[ServiceName]]&amp;Table_wabobpsvr_AzureCalc_AzureCalcRateCard[[#This Row],[Price_Level]]&amp;Table_wabobpsvr_AzureCalc_AzureCalcRateCard[[#This Row],[Region]]</f>
        <v>A9 Cloud ServicesC15</v>
      </c>
      <c r="B19070" s="1039">
        <v>15</v>
      </c>
      <c r="C19070" s="1039" t="s">
        <v>87</v>
      </c>
      <c r="D19070" s="1039" t="s">
        <v>177</v>
      </c>
      <c r="E19070" s="1039">
        <v>999999</v>
      </c>
      <c r="F19070" s="1039" t="s">
        <v>697</v>
      </c>
      <c r="G19070" s="775" t="s">
        <v>1408</v>
      </c>
      <c r="H19070" s="775" t="s">
        <v>1409</v>
      </c>
      <c r="I19070" s="775" t="s">
        <v>6505</v>
      </c>
    </row>
    <row r="19071" spans="1:9">
      <c r="A19071" s="775" t="str">
        <f>Table_wabobpsvr_AzureCalc_AzureCalcRateCard[[#This Row],[ServiceName]]&amp;Table_wabobpsvr_AzureCalc_AzureCalcRateCard[[#This Row],[Price_Level]]&amp;Table_wabobpsvr_AzureCalc_AzureCalcRateCard[[#This Row],[Region]]</f>
        <v>A9 Cloud ServicesD15</v>
      </c>
      <c r="B19071" s="775">
        <v>15</v>
      </c>
      <c r="C19071" s="775" t="s">
        <v>87</v>
      </c>
      <c r="D19071" s="775" t="s">
        <v>176</v>
      </c>
      <c r="E19071" s="775">
        <v>999999</v>
      </c>
      <c r="F19071" s="775" t="s">
        <v>697</v>
      </c>
      <c r="G19071" s="775" t="s">
        <v>1408</v>
      </c>
      <c r="H19071" s="775" t="s">
        <v>1409</v>
      </c>
      <c r="I19071" s="775" t="s">
        <v>6505</v>
      </c>
    </row>
    <row r="19072" spans="1:9">
      <c r="A19072" s="775" t="str">
        <f>Table_wabobpsvr_AzureCalc_AzureCalcRateCard[[#This Row],[ServiceName]]&amp;Table_wabobpsvr_AzureCalc_AzureCalcRateCard[[#This Row],[Price_Level]]&amp;Table_wabobpsvr_AzureCalc_AzureCalcRateCard[[#This Row],[Region]]</f>
        <v>Standard_D1 Cloud ServicesA15</v>
      </c>
      <c r="B19072" s="775">
        <v>15</v>
      </c>
      <c r="C19072" s="775" t="s">
        <v>87</v>
      </c>
      <c r="D19072" s="775" t="s">
        <v>174</v>
      </c>
      <c r="E19072" s="775">
        <v>0.15132000000000001</v>
      </c>
      <c r="F19072" s="775" t="s">
        <v>1106</v>
      </c>
      <c r="G19072" s="775" t="s">
        <v>1410</v>
      </c>
      <c r="H19072" s="775" t="s">
        <v>1411</v>
      </c>
      <c r="I19072" s="775" t="s">
        <v>6506</v>
      </c>
    </row>
    <row r="19073" spans="1:9">
      <c r="A19073" s="775" t="str">
        <f>Table_wabobpsvr_AzureCalc_AzureCalcRateCard[[#This Row],[ServiceName]]&amp;Table_wabobpsvr_AzureCalc_AzureCalcRateCard[[#This Row],[Price_Level]]&amp;Table_wabobpsvr_AzureCalc_AzureCalcRateCard[[#This Row],[Region]]</f>
        <v>Standard_D1 Cloud ServicesB15</v>
      </c>
      <c r="B19073" s="775">
        <v>15</v>
      </c>
      <c r="C19073" s="775" t="s">
        <v>87</v>
      </c>
      <c r="D19073" s="775" t="s">
        <v>175</v>
      </c>
      <c r="E19073" s="775">
        <v>0.14663999999999999</v>
      </c>
      <c r="F19073" s="775" t="s">
        <v>1106</v>
      </c>
      <c r="G19073" s="775" t="s">
        <v>1410</v>
      </c>
      <c r="H19073" s="775" t="s">
        <v>1411</v>
      </c>
      <c r="I19073" s="775" t="s">
        <v>6506</v>
      </c>
    </row>
    <row r="19074" spans="1:9">
      <c r="A19074" s="775" t="str">
        <f>Table_wabobpsvr_AzureCalc_AzureCalcRateCard[[#This Row],[ServiceName]]&amp;Table_wabobpsvr_AzureCalc_AzureCalcRateCard[[#This Row],[Price_Level]]&amp;Table_wabobpsvr_AzureCalc_AzureCalcRateCard[[#This Row],[Region]]</f>
        <v>Standard_D1 Cloud ServicesC15</v>
      </c>
      <c r="B19074" s="775">
        <v>15</v>
      </c>
      <c r="C19074" s="775" t="s">
        <v>87</v>
      </c>
      <c r="D19074" s="775" t="s">
        <v>177</v>
      </c>
      <c r="E19074" s="775">
        <v>0.14196</v>
      </c>
      <c r="F19074" s="775" t="s">
        <v>1106</v>
      </c>
      <c r="G19074" s="775" t="s">
        <v>1410</v>
      </c>
      <c r="H19074" s="775" t="s">
        <v>1411</v>
      </c>
      <c r="I19074" s="775" t="s">
        <v>6506</v>
      </c>
    </row>
    <row r="19075" spans="1:9">
      <c r="A19075" s="775" t="str">
        <f>Table_wabobpsvr_AzureCalc_AzureCalcRateCard[[#This Row],[ServiceName]]&amp;Table_wabobpsvr_AzureCalc_AzureCalcRateCard[[#This Row],[Price_Level]]&amp;Table_wabobpsvr_AzureCalc_AzureCalcRateCard[[#This Row],[Region]]</f>
        <v>Standard_D1 Cloud ServicesD15</v>
      </c>
      <c r="B19075" s="775">
        <v>15</v>
      </c>
      <c r="C19075" s="775" t="s">
        <v>87</v>
      </c>
      <c r="D19075" s="775" t="s">
        <v>176</v>
      </c>
      <c r="E19075" s="775">
        <v>0.13728000000000001</v>
      </c>
      <c r="F19075" s="775" t="s">
        <v>1106</v>
      </c>
      <c r="G19075" s="775" t="s">
        <v>1410</v>
      </c>
      <c r="H19075" s="775" t="s">
        <v>1411</v>
      </c>
      <c r="I19075" s="775" t="s">
        <v>6506</v>
      </c>
    </row>
    <row r="19076" spans="1:9">
      <c r="A19076" s="1039" t="str">
        <f>Table_wabobpsvr_AzureCalc_AzureCalcRateCard[[#This Row],[ServiceName]]&amp;Table_wabobpsvr_AzureCalc_AzureCalcRateCard[[#This Row],[Price_Level]]&amp;Table_wabobpsvr_AzureCalc_AzureCalcRateCard[[#This Row],[Region]]</f>
        <v>Standard_G5 Cloud ServicesMOSP4</v>
      </c>
      <c r="B19076" s="1039">
        <v>4</v>
      </c>
      <c r="C19076" s="1039" t="s">
        <v>87</v>
      </c>
      <c r="D19076" s="1039" t="s">
        <v>606</v>
      </c>
      <c r="E19076" s="1039">
        <v>9.65</v>
      </c>
      <c r="F19076" s="1039" t="s">
        <v>3036</v>
      </c>
      <c r="G19076" s="775" t="s">
        <v>4235</v>
      </c>
      <c r="H19076" s="775" t="s">
        <v>4235</v>
      </c>
      <c r="I19076" s="775" t="s">
        <v>6507</v>
      </c>
    </row>
    <row r="19077" spans="1:9">
      <c r="A19077" s="1039" t="str">
        <f>Table_wabobpsvr_AzureCalc_AzureCalcRateCard[[#This Row],[ServiceName]]&amp;Table_wabobpsvr_AzureCalc_AzureCalcRateCard[[#This Row],[Price_Level]]&amp;Table_wabobpsvr_AzureCalc_AzureCalcRateCard[[#This Row],[Region]]</f>
        <v>Standard_D11 Cloud ServicesA15</v>
      </c>
      <c r="B19077" s="1039">
        <v>15</v>
      </c>
      <c r="C19077" s="1039" t="s">
        <v>87</v>
      </c>
      <c r="D19077" s="1039" t="s">
        <v>174</v>
      </c>
      <c r="E19077" s="1039">
        <v>0.31330999999999998</v>
      </c>
      <c r="F19077" s="1039" t="s">
        <v>1109</v>
      </c>
      <c r="G19077" s="775" t="s">
        <v>1412</v>
      </c>
      <c r="H19077" s="775" t="s">
        <v>1413</v>
      </c>
      <c r="I19077" s="775" t="s">
        <v>6508</v>
      </c>
    </row>
    <row r="19078" spans="1:9">
      <c r="A19078" s="1039" t="str">
        <f>Table_wabobpsvr_AzureCalc_AzureCalcRateCard[[#This Row],[ServiceName]]&amp;Table_wabobpsvr_AzureCalc_AzureCalcRateCard[[#This Row],[Price_Level]]&amp;Table_wabobpsvr_AzureCalc_AzureCalcRateCard[[#This Row],[Region]]</f>
        <v>Standard_D11 Cloud ServicesB15</v>
      </c>
      <c r="B19078" s="1039">
        <v>15</v>
      </c>
      <c r="C19078" s="1039" t="s">
        <v>87</v>
      </c>
      <c r="D19078" s="1039" t="s">
        <v>175</v>
      </c>
      <c r="E19078" s="1039">
        <v>0.30362</v>
      </c>
      <c r="F19078" s="1039" t="s">
        <v>1109</v>
      </c>
      <c r="G19078" s="775" t="s">
        <v>1412</v>
      </c>
      <c r="H19078" s="775" t="s">
        <v>1413</v>
      </c>
      <c r="I19078" s="775" t="s">
        <v>6508</v>
      </c>
    </row>
    <row r="19079" spans="1:9">
      <c r="A19079" s="775" t="str">
        <f>Table_wabobpsvr_AzureCalc_AzureCalcRateCard[[#This Row],[ServiceName]]&amp;Table_wabobpsvr_AzureCalc_AzureCalcRateCard[[#This Row],[Price_Level]]&amp;Table_wabobpsvr_AzureCalc_AzureCalcRateCard[[#This Row],[Region]]</f>
        <v>Standard_D11 Cloud ServicesC15</v>
      </c>
      <c r="B19079" s="775">
        <v>15</v>
      </c>
      <c r="C19079" s="775" t="s">
        <v>87</v>
      </c>
      <c r="D19079" s="775" t="s">
        <v>177</v>
      </c>
      <c r="E19079" s="775">
        <v>0.29393000000000002</v>
      </c>
      <c r="F19079" s="775" t="s">
        <v>1109</v>
      </c>
      <c r="G19079" s="775" t="s">
        <v>1412</v>
      </c>
      <c r="H19079" s="775" t="s">
        <v>1413</v>
      </c>
      <c r="I19079" s="775" t="s">
        <v>6508</v>
      </c>
    </row>
    <row r="19080" spans="1:9">
      <c r="A19080" s="1039" t="str">
        <f>Table_wabobpsvr_AzureCalc_AzureCalcRateCard[[#This Row],[ServiceName]]&amp;Table_wabobpsvr_AzureCalc_AzureCalcRateCard[[#This Row],[Price_Level]]&amp;Table_wabobpsvr_AzureCalc_AzureCalcRateCard[[#This Row],[Region]]</f>
        <v>Standard_D11 Cloud ServicesD15</v>
      </c>
      <c r="B19080" s="1039">
        <v>15</v>
      </c>
      <c r="C19080" s="1039" t="s">
        <v>87</v>
      </c>
      <c r="D19080" s="1039" t="s">
        <v>176</v>
      </c>
      <c r="E19080" s="1039">
        <v>0.28423999999999999</v>
      </c>
      <c r="F19080" s="1039" t="s">
        <v>1109</v>
      </c>
      <c r="G19080" s="775" t="s">
        <v>1412</v>
      </c>
      <c r="H19080" s="775" t="s">
        <v>1413</v>
      </c>
      <c r="I19080" s="775" t="s">
        <v>6508</v>
      </c>
    </row>
    <row r="19081" spans="1:9">
      <c r="A19081" s="1039" t="str">
        <f>Table_wabobpsvr_AzureCalc_AzureCalcRateCard[[#This Row],[ServiceName]]&amp;Table_wabobpsvr_AzureCalc_AzureCalcRateCard[[#This Row],[Price_Level]]&amp;Table_wabobpsvr_AzureCalc_AzureCalcRateCard[[#This Row],[Region]]</f>
        <v>Standard_D12 Cloud ServicesA15</v>
      </c>
      <c r="B19081" s="1039">
        <v>15</v>
      </c>
      <c r="C19081" s="1039" t="s">
        <v>87</v>
      </c>
      <c r="D19081" s="1039" t="s">
        <v>174</v>
      </c>
      <c r="E19081" s="1039">
        <v>0.62661999999999995</v>
      </c>
      <c r="F19081" s="1039" t="s">
        <v>1112</v>
      </c>
      <c r="G19081" s="775" t="s">
        <v>1414</v>
      </c>
      <c r="H19081" s="775" t="s">
        <v>1415</v>
      </c>
      <c r="I19081" s="775" t="s">
        <v>6509</v>
      </c>
    </row>
    <row r="19082" spans="1:9">
      <c r="A19082" s="775" t="str">
        <f>Table_wabobpsvr_AzureCalc_AzureCalcRateCard[[#This Row],[ServiceName]]&amp;Table_wabobpsvr_AzureCalc_AzureCalcRateCard[[#This Row],[Price_Level]]&amp;Table_wabobpsvr_AzureCalc_AzureCalcRateCard[[#This Row],[Region]]</f>
        <v>Standard_D12 Cloud ServicesB15</v>
      </c>
      <c r="B19082" s="775">
        <v>15</v>
      </c>
      <c r="C19082" s="775" t="s">
        <v>87</v>
      </c>
      <c r="D19082" s="775" t="s">
        <v>175</v>
      </c>
      <c r="E19082" s="775">
        <v>0.60724</v>
      </c>
      <c r="F19082" s="775" t="s">
        <v>1112</v>
      </c>
      <c r="G19082" s="775" t="s">
        <v>1414</v>
      </c>
      <c r="H19082" s="775" t="s">
        <v>1415</v>
      </c>
      <c r="I19082" s="775" t="s">
        <v>6509</v>
      </c>
    </row>
    <row r="19083" spans="1:9">
      <c r="A19083" s="775" t="str">
        <f>Table_wabobpsvr_AzureCalc_AzureCalcRateCard[[#This Row],[ServiceName]]&amp;Table_wabobpsvr_AzureCalc_AzureCalcRateCard[[#This Row],[Price_Level]]&amp;Table_wabobpsvr_AzureCalc_AzureCalcRateCard[[#This Row],[Region]]</f>
        <v>Standard_D12 Cloud ServicesC15</v>
      </c>
      <c r="B19083" s="775">
        <v>15</v>
      </c>
      <c r="C19083" s="775" t="s">
        <v>87</v>
      </c>
      <c r="D19083" s="775" t="s">
        <v>177</v>
      </c>
      <c r="E19083" s="775">
        <v>0.58786000000000005</v>
      </c>
      <c r="F19083" s="775" t="s">
        <v>1112</v>
      </c>
      <c r="G19083" s="775" t="s">
        <v>1414</v>
      </c>
      <c r="H19083" s="775" t="s">
        <v>1415</v>
      </c>
      <c r="I19083" s="775" t="s">
        <v>6509</v>
      </c>
    </row>
    <row r="19084" spans="1:9">
      <c r="A19084" s="775" t="str">
        <f>Table_wabobpsvr_AzureCalc_AzureCalcRateCard[[#This Row],[ServiceName]]&amp;Table_wabobpsvr_AzureCalc_AzureCalcRateCard[[#This Row],[Price_Level]]&amp;Table_wabobpsvr_AzureCalc_AzureCalcRateCard[[#This Row],[Region]]</f>
        <v>Standard_D12 Cloud ServicesD15</v>
      </c>
      <c r="B19084" s="775">
        <v>15</v>
      </c>
      <c r="C19084" s="775" t="s">
        <v>87</v>
      </c>
      <c r="D19084" s="775" t="s">
        <v>176</v>
      </c>
      <c r="E19084" s="775">
        <v>0.56847999999999999</v>
      </c>
      <c r="F19084" s="775" t="s">
        <v>1112</v>
      </c>
      <c r="G19084" s="775" t="s">
        <v>1414</v>
      </c>
      <c r="H19084" s="775" t="s">
        <v>1415</v>
      </c>
      <c r="I19084" s="775" t="s">
        <v>6509</v>
      </c>
    </row>
    <row r="19085" spans="1:9">
      <c r="A19085" s="775" t="str">
        <f>Table_wabobpsvr_AzureCalc_AzureCalcRateCard[[#This Row],[ServiceName]]&amp;Table_wabobpsvr_AzureCalc_AzureCalcRateCard[[#This Row],[Price_Level]]&amp;Table_wabobpsvr_AzureCalc_AzureCalcRateCard[[#This Row],[Region]]</f>
        <v>Standard_D13 Cloud ServicesA15</v>
      </c>
      <c r="B19085" s="775">
        <v>15</v>
      </c>
      <c r="C19085" s="775" t="s">
        <v>87</v>
      </c>
      <c r="D19085" s="775" t="s">
        <v>174</v>
      </c>
      <c r="E19085" s="775">
        <v>1.37643</v>
      </c>
      <c r="F19085" s="775" t="s">
        <v>1115</v>
      </c>
      <c r="G19085" s="775" t="s">
        <v>1416</v>
      </c>
      <c r="H19085" s="775" t="s">
        <v>1417</v>
      </c>
      <c r="I19085" s="775" t="s">
        <v>6510</v>
      </c>
    </row>
    <row r="19086" spans="1:9">
      <c r="A19086" s="775" t="str">
        <f>Table_wabobpsvr_AzureCalc_AzureCalcRateCard[[#This Row],[ServiceName]]&amp;Table_wabobpsvr_AzureCalc_AzureCalcRateCard[[#This Row],[Price_Level]]&amp;Table_wabobpsvr_AzureCalc_AzureCalcRateCard[[#This Row],[Region]]</f>
        <v>Standard_D13 Cloud ServicesB15</v>
      </c>
      <c r="B19086" s="775">
        <v>15</v>
      </c>
      <c r="C19086" s="775" t="s">
        <v>87</v>
      </c>
      <c r="D19086" s="775" t="s">
        <v>175</v>
      </c>
      <c r="E19086" s="775">
        <v>1.33386</v>
      </c>
      <c r="F19086" s="775" t="s">
        <v>1115</v>
      </c>
      <c r="G19086" s="775" t="s">
        <v>1416</v>
      </c>
      <c r="H19086" s="775" t="s">
        <v>1417</v>
      </c>
      <c r="I19086" s="775" t="s">
        <v>6510</v>
      </c>
    </row>
    <row r="19087" spans="1:9">
      <c r="A19087" s="1039" t="str">
        <f>Table_wabobpsvr_AzureCalc_AzureCalcRateCard[[#This Row],[ServiceName]]&amp;Table_wabobpsvr_AzureCalc_AzureCalcRateCard[[#This Row],[Price_Level]]&amp;Table_wabobpsvr_AzureCalc_AzureCalcRateCard[[#This Row],[Region]]</f>
        <v>Standard_D13 Cloud ServicesC15</v>
      </c>
      <c r="B19087" s="1039">
        <v>15</v>
      </c>
      <c r="C19087" s="1039" t="s">
        <v>87</v>
      </c>
      <c r="D19087" s="1039" t="s">
        <v>177</v>
      </c>
      <c r="E19087" s="1039">
        <v>1.29129</v>
      </c>
      <c r="F19087" s="1039" t="s">
        <v>1115</v>
      </c>
      <c r="G19087" s="775" t="s">
        <v>1416</v>
      </c>
      <c r="H19087" s="775" t="s">
        <v>1417</v>
      </c>
      <c r="I19087" s="775" t="s">
        <v>6510</v>
      </c>
    </row>
    <row r="19088" spans="1:9">
      <c r="A19088" s="1039" t="str">
        <f>Table_wabobpsvr_AzureCalc_AzureCalcRateCard[[#This Row],[ServiceName]]&amp;Table_wabobpsvr_AzureCalc_AzureCalcRateCard[[#This Row],[Price_Level]]&amp;Table_wabobpsvr_AzureCalc_AzureCalcRateCard[[#This Row],[Region]]</f>
        <v>Standard_D13 Cloud ServicesD15</v>
      </c>
      <c r="B19088" s="1039">
        <v>15</v>
      </c>
      <c r="C19088" s="1039" t="s">
        <v>87</v>
      </c>
      <c r="D19088" s="1039" t="s">
        <v>176</v>
      </c>
      <c r="E19088" s="1039">
        <v>1.2487200000000001</v>
      </c>
      <c r="F19088" s="1039" t="s">
        <v>1115</v>
      </c>
      <c r="G19088" s="775" t="s">
        <v>1416</v>
      </c>
      <c r="H19088" s="775" t="s">
        <v>1417</v>
      </c>
      <c r="I19088" s="775" t="s">
        <v>6510</v>
      </c>
    </row>
    <row r="19089" spans="1:9">
      <c r="A19089" s="1039" t="str">
        <f>Table_wabobpsvr_AzureCalc_AzureCalcRateCard[[#This Row],[ServiceName]]&amp;Table_wabobpsvr_AzureCalc_AzureCalcRateCard[[#This Row],[Price_Level]]&amp;Table_wabobpsvr_AzureCalc_AzureCalcRateCard[[#This Row],[Region]]</f>
        <v>Standard_D14 Cloud ServicesA15</v>
      </c>
      <c r="B19089" s="1039">
        <v>15</v>
      </c>
      <c r="C19089" s="1039" t="s">
        <v>87</v>
      </c>
      <c r="D19089" s="1039" t="s">
        <v>174</v>
      </c>
      <c r="E19089" s="1039">
        <v>2.4773800000000001</v>
      </c>
      <c r="F19089" s="1039" t="s">
        <v>1118</v>
      </c>
      <c r="G19089" s="775" t="s">
        <v>1418</v>
      </c>
      <c r="H19089" s="775" t="s">
        <v>1419</v>
      </c>
      <c r="I19089" s="775" t="s">
        <v>6511</v>
      </c>
    </row>
    <row r="19090" spans="1:9">
      <c r="A19090" s="775" t="str">
        <f>Table_wabobpsvr_AzureCalc_AzureCalcRateCard[[#This Row],[ServiceName]]&amp;Table_wabobpsvr_AzureCalc_AzureCalcRateCard[[#This Row],[Price_Level]]&amp;Table_wabobpsvr_AzureCalc_AzureCalcRateCard[[#This Row],[Region]]</f>
        <v>Standard_D14 Cloud ServicesB15</v>
      </c>
      <c r="B19090" s="775">
        <v>15</v>
      </c>
      <c r="C19090" s="775" t="s">
        <v>87</v>
      </c>
      <c r="D19090" s="775" t="s">
        <v>175</v>
      </c>
      <c r="E19090" s="775">
        <v>2.40076</v>
      </c>
      <c r="F19090" s="775" t="s">
        <v>1118</v>
      </c>
      <c r="G19090" s="775" t="s">
        <v>1418</v>
      </c>
      <c r="H19090" s="775" t="s">
        <v>1419</v>
      </c>
      <c r="I19090" s="775" t="s">
        <v>6511</v>
      </c>
    </row>
    <row r="19091" spans="1:9">
      <c r="A19091" s="775" t="str">
        <f>Table_wabobpsvr_AzureCalc_AzureCalcRateCard[[#This Row],[ServiceName]]&amp;Table_wabobpsvr_AzureCalc_AzureCalcRateCard[[#This Row],[Price_Level]]&amp;Table_wabobpsvr_AzureCalc_AzureCalcRateCard[[#This Row],[Region]]</f>
        <v>Standard_D14 Cloud ServicesC15</v>
      </c>
      <c r="B19091" s="775">
        <v>15</v>
      </c>
      <c r="C19091" s="775" t="s">
        <v>87</v>
      </c>
      <c r="D19091" s="775" t="s">
        <v>177</v>
      </c>
      <c r="E19091" s="775">
        <v>2.3241399999999999</v>
      </c>
      <c r="F19091" s="775" t="s">
        <v>1118</v>
      </c>
      <c r="G19091" s="775" t="s">
        <v>1418</v>
      </c>
      <c r="H19091" s="775" t="s">
        <v>1419</v>
      </c>
      <c r="I19091" s="775" t="s">
        <v>6511</v>
      </c>
    </row>
    <row r="19092" spans="1:9">
      <c r="A19092" s="775" t="str">
        <f>Table_wabobpsvr_AzureCalc_AzureCalcRateCard[[#This Row],[ServiceName]]&amp;Table_wabobpsvr_AzureCalc_AzureCalcRateCard[[#This Row],[Price_Level]]&amp;Table_wabobpsvr_AzureCalc_AzureCalcRateCard[[#This Row],[Region]]</f>
        <v>Standard_D14 Cloud ServicesD15</v>
      </c>
      <c r="B19092" s="775">
        <v>15</v>
      </c>
      <c r="C19092" s="775" t="s">
        <v>87</v>
      </c>
      <c r="D19092" s="775" t="s">
        <v>176</v>
      </c>
      <c r="E19092" s="775">
        <v>2.2475200000000002</v>
      </c>
      <c r="F19092" s="775" t="s">
        <v>1118</v>
      </c>
      <c r="G19092" s="775" t="s">
        <v>1418</v>
      </c>
      <c r="H19092" s="775" t="s">
        <v>1419</v>
      </c>
      <c r="I19092" s="775" t="s">
        <v>6511</v>
      </c>
    </row>
    <row r="19093" spans="1:9">
      <c r="A19093" s="775" t="str">
        <f>Table_wabobpsvr_AzureCalc_AzureCalcRateCard[[#This Row],[ServiceName]]&amp;Table_wabobpsvr_AzureCalc_AzureCalcRateCard[[#This Row],[Price_Level]]&amp;Table_wabobpsvr_AzureCalc_AzureCalcRateCard[[#This Row],[Region]]</f>
        <v>Standard_D2 Cloud ServicesA15</v>
      </c>
      <c r="B19093" s="775">
        <v>15</v>
      </c>
      <c r="C19093" s="775" t="s">
        <v>87</v>
      </c>
      <c r="D19093" s="775" t="s">
        <v>174</v>
      </c>
      <c r="E19093" s="775">
        <v>0.38120999999999999</v>
      </c>
      <c r="F19093" s="775" t="s">
        <v>1121</v>
      </c>
      <c r="G19093" s="775" t="s">
        <v>1420</v>
      </c>
      <c r="H19093" s="775" t="s">
        <v>1421</v>
      </c>
      <c r="I19093" s="775" t="s">
        <v>6512</v>
      </c>
    </row>
    <row r="19094" spans="1:9">
      <c r="A19094" s="775" t="str">
        <f>Table_wabobpsvr_AzureCalc_AzureCalcRateCard[[#This Row],[ServiceName]]&amp;Table_wabobpsvr_AzureCalc_AzureCalcRateCard[[#This Row],[Price_Level]]&amp;Table_wabobpsvr_AzureCalc_AzureCalcRateCard[[#This Row],[Region]]</f>
        <v>Standard_D2 Cloud ServicesB15</v>
      </c>
      <c r="B19094" s="775">
        <v>15</v>
      </c>
      <c r="C19094" s="775" t="s">
        <v>87</v>
      </c>
      <c r="D19094" s="775" t="s">
        <v>175</v>
      </c>
      <c r="E19094" s="775">
        <v>0.36942000000000003</v>
      </c>
      <c r="F19094" s="775" t="s">
        <v>1121</v>
      </c>
      <c r="G19094" s="775" t="s">
        <v>1420</v>
      </c>
      <c r="H19094" s="775" t="s">
        <v>1421</v>
      </c>
      <c r="I19094" s="775" t="s">
        <v>6512</v>
      </c>
    </row>
    <row r="19095" spans="1:9">
      <c r="A19095" s="775" t="str">
        <f>Table_wabobpsvr_AzureCalc_AzureCalcRateCard[[#This Row],[ServiceName]]&amp;Table_wabobpsvr_AzureCalc_AzureCalcRateCard[[#This Row],[Price_Level]]&amp;Table_wabobpsvr_AzureCalc_AzureCalcRateCard[[#This Row],[Region]]</f>
        <v>Standard_D2 Cloud ServicesC15</v>
      </c>
      <c r="B19095" s="775">
        <v>15</v>
      </c>
      <c r="C19095" s="775" t="s">
        <v>87</v>
      </c>
      <c r="D19095" s="775" t="s">
        <v>177</v>
      </c>
      <c r="E19095" s="775">
        <v>0.35763</v>
      </c>
      <c r="F19095" s="775" t="s">
        <v>1121</v>
      </c>
      <c r="G19095" s="775" t="s">
        <v>1420</v>
      </c>
      <c r="H19095" s="775" t="s">
        <v>1421</v>
      </c>
      <c r="I19095" s="775" t="s">
        <v>6512</v>
      </c>
    </row>
    <row r="19096" spans="1:9">
      <c r="A19096" s="775" t="str">
        <f>Table_wabobpsvr_AzureCalc_AzureCalcRateCard[[#This Row],[ServiceName]]&amp;Table_wabobpsvr_AzureCalc_AzureCalcRateCard[[#This Row],[Price_Level]]&amp;Table_wabobpsvr_AzureCalc_AzureCalcRateCard[[#This Row],[Region]]</f>
        <v>Standard_D2 Cloud ServicesD15</v>
      </c>
      <c r="B19096" s="775">
        <v>15</v>
      </c>
      <c r="C19096" s="775" t="s">
        <v>87</v>
      </c>
      <c r="D19096" s="775" t="s">
        <v>176</v>
      </c>
      <c r="E19096" s="775">
        <v>0.34583999999999998</v>
      </c>
      <c r="F19096" s="775" t="s">
        <v>1121</v>
      </c>
      <c r="G19096" s="775" t="s">
        <v>1420</v>
      </c>
      <c r="H19096" s="775" t="s">
        <v>1421</v>
      </c>
      <c r="I19096" s="775" t="s">
        <v>6512</v>
      </c>
    </row>
    <row r="19097" spans="1:9">
      <c r="A19097" s="775" t="str">
        <f>Table_wabobpsvr_AzureCalc_AzureCalcRateCard[[#This Row],[ServiceName]]&amp;Table_wabobpsvr_AzureCalc_AzureCalcRateCard[[#This Row],[Price_Level]]&amp;Table_wabobpsvr_AzureCalc_AzureCalcRateCard[[#This Row],[Region]]</f>
        <v>Standard_D3 Cloud ServicesA15</v>
      </c>
      <c r="B19097" s="775">
        <v>15</v>
      </c>
      <c r="C19097" s="775" t="s">
        <v>87</v>
      </c>
      <c r="D19097" s="775" t="s">
        <v>174</v>
      </c>
      <c r="E19097" s="775">
        <v>0.60528000000000004</v>
      </c>
      <c r="F19097" s="775" t="s">
        <v>1124</v>
      </c>
      <c r="G19097" s="775" t="s">
        <v>1422</v>
      </c>
      <c r="H19097" s="775" t="s">
        <v>1423</v>
      </c>
      <c r="I19097" s="775" t="s">
        <v>6513</v>
      </c>
    </row>
    <row r="19098" spans="1:9">
      <c r="A19098" s="775" t="str">
        <f>Table_wabobpsvr_AzureCalc_AzureCalcRateCard[[#This Row],[ServiceName]]&amp;Table_wabobpsvr_AzureCalc_AzureCalcRateCard[[#This Row],[Price_Level]]&amp;Table_wabobpsvr_AzureCalc_AzureCalcRateCard[[#This Row],[Region]]</f>
        <v>Standard_D3 Cloud ServicesB15</v>
      </c>
      <c r="B19098" s="775">
        <v>15</v>
      </c>
      <c r="C19098" s="775" t="s">
        <v>87</v>
      </c>
      <c r="D19098" s="775" t="s">
        <v>175</v>
      </c>
      <c r="E19098" s="775">
        <v>0.58655999999999997</v>
      </c>
      <c r="F19098" s="775" t="s">
        <v>1124</v>
      </c>
      <c r="G19098" s="775" t="s">
        <v>1422</v>
      </c>
      <c r="H19098" s="775" t="s">
        <v>1423</v>
      </c>
      <c r="I19098" s="775" t="s">
        <v>6513</v>
      </c>
    </row>
    <row r="19099" spans="1:9">
      <c r="A19099" s="775" t="str">
        <f>Table_wabobpsvr_AzureCalc_AzureCalcRateCard[[#This Row],[ServiceName]]&amp;Table_wabobpsvr_AzureCalc_AzureCalcRateCard[[#This Row],[Price_Level]]&amp;Table_wabobpsvr_AzureCalc_AzureCalcRateCard[[#This Row],[Region]]</f>
        <v>Standard_D3 Cloud ServicesC15</v>
      </c>
      <c r="B19099" s="775">
        <v>15</v>
      </c>
      <c r="C19099" s="775" t="s">
        <v>87</v>
      </c>
      <c r="D19099" s="775" t="s">
        <v>177</v>
      </c>
      <c r="E19099" s="775">
        <v>0.56784000000000001</v>
      </c>
      <c r="F19099" s="775" t="s">
        <v>1124</v>
      </c>
      <c r="G19099" s="775" t="s">
        <v>1422</v>
      </c>
      <c r="H19099" s="775" t="s">
        <v>1423</v>
      </c>
      <c r="I19099" s="775" t="s">
        <v>6513</v>
      </c>
    </row>
    <row r="19100" spans="1:9">
      <c r="A19100" s="775" t="str">
        <f>Table_wabobpsvr_AzureCalc_AzureCalcRateCard[[#This Row],[ServiceName]]&amp;Table_wabobpsvr_AzureCalc_AzureCalcRateCard[[#This Row],[Price_Level]]&amp;Table_wabobpsvr_AzureCalc_AzureCalcRateCard[[#This Row],[Region]]</f>
        <v>Standard_D3 Cloud ServicesD15</v>
      </c>
      <c r="B19100" s="775">
        <v>15</v>
      </c>
      <c r="C19100" s="775" t="s">
        <v>87</v>
      </c>
      <c r="D19100" s="775" t="s">
        <v>176</v>
      </c>
      <c r="E19100" s="775">
        <v>0.54912000000000005</v>
      </c>
      <c r="F19100" s="775" t="s">
        <v>1124</v>
      </c>
      <c r="G19100" s="775" t="s">
        <v>1422</v>
      </c>
      <c r="H19100" s="775" t="s">
        <v>1423</v>
      </c>
      <c r="I19100" s="775" t="s">
        <v>6513</v>
      </c>
    </row>
    <row r="19101" spans="1:9">
      <c r="A19101" s="775" t="str">
        <f>Table_wabobpsvr_AzureCalc_AzureCalcRateCard[[#This Row],[ServiceName]]&amp;Table_wabobpsvr_AzureCalc_AzureCalcRateCard[[#This Row],[Price_Level]]&amp;Table_wabobpsvr_AzureCalc_AzureCalcRateCard[[#This Row],[Region]]</f>
        <v>Basic Elastic DTU PackB13</v>
      </c>
      <c r="B19101" s="775">
        <v>13</v>
      </c>
      <c r="C19101" s="775" t="s">
        <v>7258</v>
      </c>
      <c r="D19101" s="775" t="s">
        <v>175</v>
      </c>
      <c r="E19101" s="775">
        <v>5.5E-2</v>
      </c>
      <c r="F19101" s="775" t="s">
        <v>7098</v>
      </c>
      <c r="G19101" s="775" t="s">
        <v>7101</v>
      </c>
      <c r="H19101" s="775" t="s">
        <v>7275</v>
      </c>
      <c r="I19101" s="775" t="s">
        <v>7102</v>
      </c>
    </row>
    <row r="19102" spans="1:9">
      <c r="A19102" s="775" t="str">
        <f>Table_wabobpsvr_AzureCalc_AzureCalcRateCard[[#This Row],[ServiceName]]&amp;Table_wabobpsvr_AzureCalc_AzureCalcRateCard[[#This Row],[Price_Level]]&amp;Table_wabobpsvr_AzureCalc_AzureCalcRateCard[[#This Row],[Region]]</f>
        <v>Standard Elastic DTU PackD15</v>
      </c>
      <c r="B19102" s="775">
        <v>15</v>
      </c>
      <c r="C19102" s="775" t="s">
        <v>7258</v>
      </c>
      <c r="D19102" s="775" t="s">
        <v>176</v>
      </c>
      <c r="E19102" s="775">
        <v>7.0999999999999994E-2</v>
      </c>
      <c r="F19102" s="775" t="s">
        <v>4472</v>
      </c>
      <c r="G19102" s="775" t="s">
        <v>4473</v>
      </c>
      <c r="H19102" s="775" t="s">
        <v>7280</v>
      </c>
      <c r="I19102" s="775" t="s">
        <v>4629</v>
      </c>
    </row>
    <row r="19103" spans="1:9">
      <c r="A19103" s="1039" t="str">
        <f>Table_wabobpsvr_AzureCalc_AzureCalcRateCard[[#This Row],[ServiceName]]&amp;Table_wabobpsvr_AzureCalc_AzureCalcRateCard[[#This Row],[Price_Level]]&amp;Table_wabobpsvr_AzureCalc_AzureCalcRateCard[[#This Row],[Region]]</f>
        <v>Basic Elastic DTU PackD14</v>
      </c>
      <c r="B19103" s="1039">
        <v>14</v>
      </c>
      <c r="C19103" s="1039" t="s">
        <v>7258</v>
      </c>
      <c r="D19103" s="1039" t="s">
        <v>176</v>
      </c>
      <c r="E19103" s="1039">
        <v>5.2999999999999999E-2</v>
      </c>
      <c r="F19103" s="1039" t="s">
        <v>7098</v>
      </c>
      <c r="G19103" s="775" t="s">
        <v>7220</v>
      </c>
      <c r="H19103" s="775" t="s">
        <v>7291</v>
      </c>
      <c r="I19103" s="775" t="s">
        <v>7200</v>
      </c>
    </row>
    <row r="19104" spans="1:9">
      <c r="A19104" s="775" t="str">
        <f>Table_wabobpsvr_AzureCalc_AzureCalcRateCard[[#This Row],[ServiceName]]&amp;Table_wabobpsvr_AzureCalc_AzureCalcRateCard[[#This Row],[Price_Level]]&amp;Table_wabobpsvr_AzureCalc_AzureCalcRateCard[[#This Row],[Region]]</f>
        <v>ExpressRoute (Unlimited) 50 Mbps ConnectionsMOSP5</v>
      </c>
      <c r="B19104" s="775">
        <v>5</v>
      </c>
      <c r="C19104" s="775" t="s">
        <v>7427</v>
      </c>
      <c r="D19104" s="775" t="s">
        <v>606</v>
      </c>
      <c r="E19104" s="775">
        <v>300</v>
      </c>
      <c r="F19104" s="775" t="s">
        <v>7401</v>
      </c>
      <c r="G19104" s="775"/>
      <c r="H19104" s="775"/>
      <c r="I19104" s="775" t="s">
        <v>7476</v>
      </c>
    </row>
    <row r="19105" spans="1:9">
      <c r="A19105" s="775" t="str">
        <f>Table_wabobpsvr_AzureCalc_AzureCalcRateCard[[#This Row],[ServiceName]]&amp;Table_wabobpsvr_AzureCalc_AzureCalcRateCard[[#This Row],[Price_Level]]&amp;Table_wabobpsvr_AzureCalc_AzureCalcRateCard[[#This Row],[Region]]</f>
        <v>ExpressRoute (Unlimited) 500 Mbps ConnectionsMOSP5</v>
      </c>
      <c r="B19105" s="775">
        <v>5</v>
      </c>
      <c r="C19105" s="775" t="s">
        <v>7427</v>
      </c>
      <c r="D19105" s="775" t="s">
        <v>606</v>
      </c>
      <c r="E19105" s="775">
        <v>2750</v>
      </c>
      <c r="F19105" s="775" t="s">
        <v>7404</v>
      </c>
      <c r="G19105" s="775"/>
      <c r="H19105" s="775"/>
      <c r="I19105" s="775" t="s">
        <v>7478</v>
      </c>
    </row>
    <row r="19106" spans="1:9">
      <c r="A19106" s="775" t="str">
        <f>Table_wabobpsvr_AzureCalc_AzureCalcRateCard[[#This Row],[ServiceName]]&amp;Table_wabobpsvr_AzureCalc_AzureCalcRateCard[[#This Row],[Price_Level]]&amp;Table_wabobpsvr_AzureCalc_AzureCalcRateCard[[#This Row],[Region]]</f>
        <v>Locally Redundant Storage Standard IO - Table/QueueC16</v>
      </c>
      <c r="B19106" s="775">
        <v>16</v>
      </c>
      <c r="C19106" s="775" t="s">
        <v>9</v>
      </c>
      <c r="D19106" s="775" t="s">
        <v>177</v>
      </c>
      <c r="E19106" s="775">
        <v>7.0069999999999993E-2</v>
      </c>
      <c r="F19106" s="775" t="s">
        <v>887</v>
      </c>
      <c r="G19106" s="775" t="s">
        <v>2616</v>
      </c>
      <c r="H19106" s="775" t="s">
        <v>2617</v>
      </c>
      <c r="I19106" s="775" t="s">
        <v>4235</v>
      </c>
    </row>
    <row r="19107" spans="1:9">
      <c r="A19107" s="775" t="str">
        <f>Table_wabobpsvr_AzureCalc_AzureCalcRateCard[[#This Row],[ServiceName]]&amp;Table_wabobpsvr_AzureCalc_AzureCalcRateCard[[#This Row],[Price_Level]]&amp;Table_wabobpsvr_AzureCalc_AzureCalcRateCard[[#This Row],[Region]]</f>
        <v>Locally Redundant Storage Standard IO - Table/QueueD16</v>
      </c>
      <c r="B19107" s="775">
        <v>16</v>
      </c>
      <c r="C19107" s="775" t="s">
        <v>9</v>
      </c>
      <c r="D19107" s="775" t="s">
        <v>176</v>
      </c>
      <c r="E19107" s="775">
        <v>6.7760000000000001E-2</v>
      </c>
      <c r="F19107" s="775" t="s">
        <v>887</v>
      </c>
      <c r="G19107" s="775" t="s">
        <v>2616</v>
      </c>
      <c r="H19107" s="775" t="s">
        <v>2617</v>
      </c>
      <c r="I19107" s="775" t="s">
        <v>4235</v>
      </c>
    </row>
    <row r="19108" spans="1:9">
      <c r="A19108" s="775" t="str">
        <f>Table_wabobpsvr_AzureCalc_AzureCalcRateCard[[#This Row],[ServiceName]]&amp;Table_wabobpsvr_AzureCalc_AzureCalcRateCard[[#This Row],[Price_Level]]&amp;Table_wabobpsvr_AzureCalc_AzureCalcRateCard[[#This Row],[Region]]</f>
        <v>ExpressRoute (Metered) Data Transfer Out at 1 Gbps (GB) - Zone 1MOSP6</v>
      </c>
      <c r="B19108" s="775">
        <v>6</v>
      </c>
      <c r="C19108" s="775" t="s">
        <v>9</v>
      </c>
      <c r="D19108" s="775" t="s">
        <v>606</v>
      </c>
      <c r="E19108" s="775">
        <v>2.5000000000000001E-2</v>
      </c>
      <c r="F19108" s="775" t="s">
        <v>7392</v>
      </c>
      <c r="G19108" s="775"/>
      <c r="H19108" s="775"/>
      <c r="I19108" s="775" t="s">
        <v>7442</v>
      </c>
    </row>
    <row r="19109" spans="1:9">
      <c r="A19109" s="775" t="str">
        <f>Table_wabobpsvr_AzureCalc_AzureCalcRateCard[[#This Row],[ServiceName]]&amp;Table_wabobpsvr_AzureCalc_AzureCalcRateCard[[#This Row],[Price_Level]]&amp;Table_wabobpsvr_AzureCalc_AzureCalcRateCard[[#This Row],[Region]]</f>
        <v>ExpressRoute (Metered) 1 Gbps ConnectionsMOSP6</v>
      </c>
      <c r="B19109" s="775">
        <v>6</v>
      </c>
      <c r="C19109" s="775" t="s">
        <v>7427</v>
      </c>
      <c r="D19109" s="775" t="s">
        <v>606</v>
      </c>
      <c r="E19109" s="775">
        <v>436</v>
      </c>
      <c r="F19109" s="775" t="s">
        <v>7390</v>
      </c>
      <c r="G19109" s="775"/>
      <c r="H19109" s="775"/>
      <c r="I19109" s="775" t="s">
        <v>7444</v>
      </c>
    </row>
    <row r="19110" spans="1:9">
      <c r="A19110" s="775" t="str">
        <f>Table_wabobpsvr_AzureCalc_AzureCalcRateCard[[#This Row],[ServiceName]]&amp;Table_wabobpsvr_AzureCalc_AzureCalcRateCard[[#This Row],[Price_Level]]&amp;Table_wabobpsvr_AzureCalc_AzureCalcRateCard[[#This Row],[Region]]</f>
        <v>ExpressRoute (Metered) 10 Gbps ConnectionsMOSP6</v>
      </c>
      <c r="B19110" s="775">
        <v>6</v>
      </c>
      <c r="C19110" s="775" t="s">
        <v>7427</v>
      </c>
      <c r="D19110" s="775" t="s">
        <v>606</v>
      </c>
      <c r="E19110" s="775">
        <v>5000</v>
      </c>
      <c r="F19110" s="775" t="s">
        <v>7391</v>
      </c>
      <c r="G19110" s="775"/>
      <c r="H19110" s="775"/>
      <c r="I19110" s="775" t="s">
        <v>7446</v>
      </c>
    </row>
    <row r="19111" spans="1:9">
      <c r="A19111" s="775" t="str">
        <f>Table_wabobpsvr_AzureCalc_AzureCalcRateCard[[#This Row],[ServiceName]]&amp;Table_wabobpsvr_AzureCalc_AzureCalcRateCard[[#This Row],[Price_Level]]&amp;Table_wabobpsvr_AzureCalc_AzureCalcRateCard[[#This Row],[Region]]</f>
        <v>ExpressRoute (Metered) 100 Mbps ConnectionsMOSP6</v>
      </c>
      <c r="B19111" s="775">
        <v>6</v>
      </c>
      <c r="C19111" s="775" t="s">
        <v>7427</v>
      </c>
      <c r="D19111" s="775" t="s">
        <v>606</v>
      </c>
      <c r="E19111" s="775">
        <v>110</v>
      </c>
      <c r="F19111" s="775" t="s">
        <v>7395</v>
      </c>
      <c r="G19111" s="775"/>
      <c r="H19111" s="775"/>
      <c r="I19111" s="775" t="s">
        <v>7448</v>
      </c>
    </row>
    <row r="19112" spans="1:9">
      <c r="A19112" s="775" t="str">
        <f>Table_wabobpsvr_AzureCalc_AzureCalcRateCard[[#This Row],[ServiceName]]&amp;Table_wabobpsvr_AzureCalc_AzureCalcRateCard[[#This Row],[Price_Level]]&amp;Table_wabobpsvr_AzureCalc_AzureCalcRateCard[[#This Row],[Region]]</f>
        <v>ExpressRoute (Metered) 2 Gbps ConnectionsMOSP6</v>
      </c>
      <c r="B19112" s="775">
        <v>6</v>
      </c>
      <c r="C19112" s="775" t="s">
        <v>7427</v>
      </c>
      <c r="D19112" s="775" t="s">
        <v>606</v>
      </c>
      <c r="E19112" s="775">
        <v>872</v>
      </c>
      <c r="F19112" s="775" t="s">
        <v>7396</v>
      </c>
      <c r="G19112" s="775"/>
      <c r="H19112" s="775"/>
      <c r="I19112" s="775" t="s">
        <v>7450</v>
      </c>
    </row>
    <row r="19113" spans="1:9">
      <c r="A19113" s="775" t="str">
        <f>Table_wabobpsvr_AzureCalc_AzureCalcRateCard[[#This Row],[ServiceName]]&amp;Table_wabobpsvr_AzureCalc_AzureCalcRateCard[[#This Row],[Price_Level]]&amp;Table_wabobpsvr_AzureCalc_AzureCalcRateCard[[#This Row],[Region]]</f>
        <v>Geo Redundant Storage Standard IO - Table/QueueB</v>
      </c>
      <c r="B19113" s="775"/>
      <c r="C19113" s="775" t="s">
        <v>9</v>
      </c>
      <c r="D19113" s="775" t="s">
        <v>175</v>
      </c>
      <c r="E19113" s="775">
        <v>9.0522000000000005E-2</v>
      </c>
      <c r="F19113" s="775" t="s">
        <v>770</v>
      </c>
      <c r="G19113" s="775" t="s">
        <v>2612</v>
      </c>
      <c r="H19113" s="775" t="s">
        <v>2613</v>
      </c>
      <c r="I19113" s="775" t="s">
        <v>4235</v>
      </c>
    </row>
    <row r="19114" spans="1:9">
      <c r="A19114" s="775" t="str">
        <f>Table_wabobpsvr_AzureCalc_AzureCalcRateCard[[#This Row],[ServiceName]]&amp;Table_wabobpsvr_AzureCalc_AzureCalcRateCard[[#This Row],[Price_Level]]&amp;Table_wabobpsvr_AzureCalc_AzureCalcRateCard[[#This Row],[Region]]</f>
        <v>Geo Redundant Storage Standard IO - Table/QueueC16</v>
      </c>
      <c r="B19114" s="775">
        <v>16</v>
      </c>
      <c r="C19114" s="775" t="s">
        <v>9</v>
      </c>
      <c r="D19114" s="775" t="s">
        <v>177</v>
      </c>
      <c r="E19114" s="775">
        <v>8.7633000000000003E-2</v>
      </c>
      <c r="F19114" s="775" t="s">
        <v>770</v>
      </c>
      <c r="G19114" s="775" t="s">
        <v>2612</v>
      </c>
      <c r="H19114" s="775" t="s">
        <v>2613</v>
      </c>
      <c r="I19114" s="775" t="s">
        <v>4235</v>
      </c>
    </row>
    <row r="19115" spans="1:9">
      <c r="A19115" s="775" t="str">
        <f>Table_wabobpsvr_AzureCalc_AzureCalcRateCard[[#This Row],[ServiceName]]&amp;Table_wabobpsvr_AzureCalc_AzureCalcRateCard[[#This Row],[Price_Level]]&amp;Table_wabobpsvr_AzureCalc_AzureCalcRateCard[[#This Row],[Region]]</f>
        <v>Geo Redundant Storage Standard IO - Table/QueueD16</v>
      </c>
      <c r="B19115" s="775">
        <v>16</v>
      </c>
      <c r="C19115" s="775" t="s">
        <v>9</v>
      </c>
      <c r="D19115" s="775" t="s">
        <v>176</v>
      </c>
      <c r="E19115" s="775">
        <v>8.4744E-2</v>
      </c>
      <c r="F19115" s="775" t="s">
        <v>770</v>
      </c>
      <c r="G19115" s="775" t="s">
        <v>2612</v>
      </c>
      <c r="H19115" s="775" t="s">
        <v>2613</v>
      </c>
      <c r="I19115" s="775" t="s">
        <v>4235</v>
      </c>
    </row>
    <row r="19116" spans="1:9">
      <c r="A19116" s="775" t="str">
        <f>Table_wabobpsvr_AzureCalc_AzureCalcRateCard[[#This Row],[ServiceName]]&amp;Table_wabobpsvr_AzureCalc_AzureCalcRateCard[[#This Row],[Price_Level]]&amp;Table_wabobpsvr_AzureCalc_AzureCalcRateCard[[#This Row],[Region]]</f>
        <v>ExpressRoute (Metered) 1 Gbps ConnectionsMOSP8</v>
      </c>
      <c r="B19116" s="775">
        <v>8</v>
      </c>
      <c r="C19116" s="775" t="s">
        <v>7427</v>
      </c>
      <c r="D19116" s="775" t="s">
        <v>606</v>
      </c>
      <c r="E19116" s="775">
        <v>436</v>
      </c>
      <c r="F19116" s="775" t="s">
        <v>7390</v>
      </c>
      <c r="G19116" s="775"/>
      <c r="H19116" s="775"/>
      <c r="I19116" s="775" t="s">
        <v>7444</v>
      </c>
    </row>
    <row r="19117" spans="1:9">
      <c r="A19117" s="775" t="str">
        <f>Table_wabobpsvr_AzureCalc_AzureCalcRateCard[[#This Row],[ServiceName]]&amp;Table_wabobpsvr_AzureCalc_AzureCalcRateCard[[#This Row],[Price_Level]]&amp;Table_wabobpsvr_AzureCalc_AzureCalcRateCard[[#This Row],[Region]]</f>
        <v>ExpressRoute (Metered) 10 Gbps ConnectionsMOSP8</v>
      </c>
      <c r="B19117" s="775">
        <v>8</v>
      </c>
      <c r="C19117" s="775" t="s">
        <v>7427</v>
      </c>
      <c r="D19117" s="775" t="s">
        <v>606</v>
      </c>
      <c r="E19117" s="775">
        <v>5000</v>
      </c>
      <c r="F19117" s="775" t="s">
        <v>7391</v>
      </c>
      <c r="G19117" s="775"/>
      <c r="H19117" s="775"/>
      <c r="I19117" s="775" t="s">
        <v>7446</v>
      </c>
    </row>
    <row r="19118" spans="1:9">
      <c r="A19118" s="775" t="str">
        <f>Table_wabobpsvr_AzureCalc_AzureCalcRateCard[[#This Row],[ServiceName]]&amp;Table_wabobpsvr_AzureCalc_AzureCalcRateCard[[#This Row],[Price_Level]]&amp;Table_wabobpsvr_AzureCalc_AzureCalcRateCard[[#This Row],[Region]]</f>
        <v>ExpressRoute (Metered) 100 Mbps ConnectionsMOSP8</v>
      </c>
      <c r="B19118" s="775">
        <v>8</v>
      </c>
      <c r="C19118" s="775" t="s">
        <v>7427</v>
      </c>
      <c r="D19118" s="775" t="s">
        <v>606</v>
      </c>
      <c r="E19118" s="775">
        <v>110</v>
      </c>
      <c r="F19118" s="775" t="s">
        <v>7395</v>
      </c>
      <c r="G19118" s="775"/>
      <c r="H19118" s="775"/>
      <c r="I19118" s="775" t="s">
        <v>7448</v>
      </c>
    </row>
    <row r="19119" spans="1:9">
      <c r="A19119" s="775" t="str">
        <f>Table_wabobpsvr_AzureCalc_AzureCalcRateCard[[#This Row],[ServiceName]]&amp;Table_wabobpsvr_AzureCalc_AzureCalcRateCard[[#This Row],[Price_Level]]&amp;Table_wabobpsvr_AzureCalc_AzureCalcRateCard[[#This Row],[Region]]</f>
        <v>ExpressRoute (Metered) 2 Gbps ConnectionsMOSP8</v>
      </c>
      <c r="B19119" s="775">
        <v>8</v>
      </c>
      <c r="C19119" s="775" t="s">
        <v>7427</v>
      </c>
      <c r="D19119" s="775" t="s">
        <v>606</v>
      </c>
      <c r="E19119" s="775">
        <v>872</v>
      </c>
      <c r="F19119" s="775" t="s">
        <v>7396</v>
      </c>
      <c r="G19119" s="775"/>
      <c r="H19119" s="775"/>
      <c r="I19119" s="775" t="s">
        <v>7450</v>
      </c>
    </row>
    <row r="19120" spans="1:9">
      <c r="A19120" s="775" t="str">
        <f>Table_wabobpsvr_AzureCalc_AzureCalcRateCard[[#This Row],[ServiceName]]&amp;Table_wabobpsvr_AzureCalc_AzureCalcRateCard[[#This Row],[Price_Level]]&amp;Table_wabobpsvr_AzureCalc_AzureCalcRateCard[[#This Row],[Region]]</f>
        <v>ExpressRoute (Metered) 200 Mbps ConnectionsMOSP8</v>
      </c>
      <c r="B19120" s="775">
        <v>8</v>
      </c>
      <c r="C19120" s="775" t="s">
        <v>7427</v>
      </c>
      <c r="D19120" s="775" t="s">
        <v>606</v>
      </c>
      <c r="E19120" s="775">
        <v>145</v>
      </c>
      <c r="F19120" s="775" t="s">
        <v>7388</v>
      </c>
      <c r="G19120" s="775"/>
      <c r="H19120" s="775"/>
      <c r="I19120" s="775" t="s">
        <v>7452</v>
      </c>
    </row>
    <row r="19121" spans="1:9">
      <c r="A19121" s="775" t="str">
        <f>Table_wabobpsvr_AzureCalc_AzureCalcRateCard[[#This Row],[ServiceName]]&amp;Table_wabobpsvr_AzureCalc_AzureCalcRateCard[[#This Row],[Price_Level]]&amp;Table_wabobpsvr_AzureCalc_AzureCalcRateCard[[#This Row],[Region]]</f>
        <v>ExpressRoute (Metered) 5 Gbps ConnectionsMOSP8</v>
      </c>
      <c r="B19121" s="775">
        <v>8</v>
      </c>
      <c r="C19121" s="775" t="s">
        <v>7427</v>
      </c>
      <c r="D19121" s="775" t="s">
        <v>606</v>
      </c>
      <c r="E19121" s="775">
        <v>2180</v>
      </c>
      <c r="F19121" s="775" t="s">
        <v>7397</v>
      </c>
      <c r="G19121" s="775"/>
      <c r="H19121" s="775"/>
      <c r="I19121" s="775" t="s">
        <v>7454</v>
      </c>
    </row>
    <row r="19122" spans="1:9">
      <c r="A19122" s="1039" t="str">
        <f>Table_wabobpsvr_AzureCalc_AzureCalcRateCard[[#This Row],[ServiceName]]&amp;Table_wabobpsvr_AzureCalc_AzureCalcRateCard[[#This Row],[Price_Level]]&amp;Table_wabobpsvr_AzureCalc_AzureCalcRateCard[[#This Row],[Region]]</f>
        <v>ExpressRoute (Metered) 500 Mbps ConnectionsMOSP3</v>
      </c>
      <c r="B19122" s="1039">
        <v>3</v>
      </c>
      <c r="C19122" s="1039" t="s">
        <v>7427</v>
      </c>
      <c r="D19122" s="1039" t="s">
        <v>606</v>
      </c>
      <c r="E19122" s="1039">
        <v>290</v>
      </c>
      <c r="F19122" s="1039" t="s">
        <v>7389</v>
      </c>
      <c r="G19122" s="775"/>
      <c r="H19122" s="775"/>
      <c r="I19122" s="775" t="s">
        <v>7458</v>
      </c>
    </row>
    <row r="19123" spans="1:9">
      <c r="A19123" s="775" t="str">
        <f>Table_wabobpsvr_AzureCalc_AzureCalcRateCard[[#This Row],[ServiceName]]&amp;Table_wabobpsvr_AzureCalc_AzureCalcRateCard[[#This Row],[Price_Level]]&amp;Table_wabobpsvr_AzureCalc_AzureCalcRateCard[[#This Row],[Region]]</f>
        <v>ExpressRoute (Unlimited) 1 Gbps ConnectionsMOSP3</v>
      </c>
      <c r="B19123" s="775">
        <v>3</v>
      </c>
      <c r="C19123" s="775" t="s">
        <v>7427</v>
      </c>
      <c r="D19123" s="775" t="s">
        <v>606</v>
      </c>
      <c r="E19123" s="775">
        <v>5700</v>
      </c>
      <c r="F19123" s="775" t="s">
        <v>7405</v>
      </c>
      <c r="G19123" s="775"/>
      <c r="H19123" s="775"/>
      <c r="I19123" s="775" t="s">
        <v>7460</v>
      </c>
    </row>
    <row r="19124" spans="1:9">
      <c r="A19124" s="775" t="str">
        <f>Table_wabobpsvr_AzureCalc_AzureCalcRateCard[[#This Row],[ServiceName]]&amp;Table_wabobpsvr_AzureCalc_AzureCalcRateCard[[#This Row],[Price_Level]]&amp;Table_wabobpsvr_AzureCalc_AzureCalcRateCard[[#This Row],[Region]]</f>
        <v>ExpressRoute (Unlimited) 10 Gbps ConnectionsMOSP3</v>
      </c>
      <c r="B19124" s="775">
        <v>3</v>
      </c>
      <c r="C19124" s="775" t="s">
        <v>7427</v>
      </c>
      <c r="D19124" s="775" t="s">
        <v>606</v>
      </c>
      <c r="E19124" s="775">
        <v>51300</v>
      </c>
      <c r="F19124" s="775" t="s">
        <v>7408</v>
      </c>
      <c r="G19124" s="775"/>
      <c r="H19124" s="775"/>
      <c r="I19124" s="775" t="s">
        <v>7462</v>
      </c>
    </row>
    <row r="19125" spans="1:9">
      <c r="A19125" s="1039" t="str">
        <f>Table_wabobpsvr_AzureCalc_AzureCalcRateCard[[#This Row],[ServiceName]]&amp;Table_wabobpsvr_AzureCalc_AzureCalcRateCard[[#This Row],[Price_Level]]&amp;Table_wabobpsvr_AzureCalc_AzureCalcRateCard[[#This Row],[Region]]</f>
        <v>ExpressRoute (Unlimited) 100 Mbps ConnectionsMOSP3</v>
      </c>
      <c r="B19125" s="1039">
        <v>3</v>
      </c>
      <c r="C19125" s="1039" t="s">
        <v>7427</v>
      </c>
      <c r="D19125" s="1039" t="s">
        <v>606</v>
      </c>
      <c r="E19125" s="1039">
        <v>575</v>
      </c>
      <c r="F19125" s="1039" t="s">
        <v>7402</v>
      </c>
      <c r="G19125" s="775"/>
      <c r="H19125" s="775"/>
      <c r="I19125" s="775" t="s">
        <v>7464</v>
      </c>
    </row>
    <row r="19126" spans="1:9">
      <c r="A19126" s="775" t="str">
        <f>Table_wabobpsvr_AzureCalc_AzureCalcRateCard[[#This Row],[ServiceName]]&amp;Table_wabobpsvr_AzureCalc_AzureCalcRateCard[[#This Row],[Price_Level]]&amp;Table_wabobpsvr_AzureCalc_AzureCalcRateCard[[#This Row],[Region]]</f>
        <v>ExpressRoute (Unlimited) 2 Gbps ConnectionsMOSP3</v>
      </c>
      <c r="B19126" s="775">
        <v>3</v>
      </c>
      <c r="C19126" s="775" t="s">
        <v>7427</v>
      </c>
      <c r="D19126" s="775" t="s">
        <v>606</v>
      </c>
      <c r="E19126" s="775">
        <v>11400</v>
      </c>
      <c r="F19126" s="775" t="s">
        <v>7406</v>
      </c>
      <c r="G19126" s="775"/>
      <c r="H19126" s="775"/>
      <c r="I19126" s="775" t="s">
        <v>7466</v>
      </c>
    </row>
    <row r="19127" spans="1:9">
      <c r="A19127" s="775" t="str">
        <f>Table_wabobpsvr_AzureCalc_AzureCalcRateCard[[#This Row],[ServiceName]]&amp;Table_wabobpsvr_AzureCalc_AzureCalcRateCard[[#This Row],[Price_Level]]&amp;Table_wabobpsvr_AzureCalc_AzureCalcRateCard[[#This Row],[Region]]</f>
        <v>ExpressRoute (Unlimited) 200 Mbps ConnectionsMOSP3</v>
      </c>
      <c r="B19127" s="775">
        <v>3</v>
      </c>
      <c r="C19127" s="775" t="s">
        <v>7427</v>
      </c>
      <c r="D19127" s="775" t="s">
        <v>606</v>
      </c>
      <c r="E19127" s="775">
        <v>1150</v>
      </c>
      <c r="F19127" s="775" t="s">
        <v>7403</v>
      </c>
      <c r="G19127" s="775"/>
      <c r="H19127" s="775"/>
      <c r="I19127" s="775" t="s">
        <v>7468</v>
      </c>
    </row>
    <row r="19128" spans="1:9">
      <c r="A19128" s="775" t="str">
        <f>Table_wabobpsvr_AzureCalc_AzureCalcRateCard[[#This Row],[ServiceName]]&amp;Table_wabobpsvr_AzureCalc_AzureCalcRateCard[[#This Row],[Price_Level]]&amp;Table_wabobpsvr_AzureCalc_AzureCalcRateCard[[#This Row],[Region]]</f>
        <v>ExpressRoute (Unlimited) 5 Gbps ConnectionsMOSP3</v>
      </c>
      <c r="B19128" s="775">
        <v>3</v>
      </c>
      <c r="C19128" s="775" t="s">
        <v>7427</v>
      </c>
      <c r="D19128" s="775" t="s">
        <v>606</v>
      </c>
      <c r="E19128" s="775">
        <v>25650</v>
      </c>
      <c r="F19128" s="775" t="s">
        <v>7407</v>
      </c>
      <c r="G19128" s="775"/>
      <c r="H19128" s="775"/>
      <c r="I19128" s="775" t="s">
        <v>7474</v>
      </c>
    </row>
    <row r="19129" spans="1:9">
      <c r="A19129" s="775" t="str">
        <f>Table_wabobpsvr_AzureCalc_AzureCalcRateCard[[#This Row],[ServiceName]]&amp;Table_wabobpsvr_AzureCalc_AzureCalcRateCard[[#This Row],[Price_Level]]&amp;Table_wabobpsvr_AzureCalc_AzureCalcRateCard[[#This Row],[Region]]</f>
        <v>ExpressRoute (Unlimited) 50 Mbps ConnectionsMOSP3</v>
      </c>
      <c r="B19129" s="775">
        <v>3</v>
      </c>
      <c r="C19129" s="775" t="s">
        <v>7427</v>
      </c>
      <c r="D19129" s="775" t="s">
        <v>606</v>
      </c>
      <c r="E19129" s="775">
        <v>300</v>
      </c>
      <c r="F19129" s="775" t="s">
        <v>7401</v>
      </c>
      <c r="G19129" s="775"/>
      <c r="H19129" s="775"/>
      <c r="I19129" s="775" t="s">
        <v>7476</v>
      </c>
    </row>
    <row r="19130" spans="1:9">
      <c r="A19130" s="775" t="str">
        <f>Table_wabobpsvr_AzureCalc_AzureCalcRateCard[[#This Row],[ServiceName]]&amp;Table_wabobpsvr_AzureCalc_AzureCalcRateCard[[#This Row],[Price_Level]]&amp;Table_wabobpsvr_AzureCalc_AzureCalcRateCard[[#This Row],[Region]]</f>
        <v>D11 HDInsight (Non-Windows)B16</v>
      </c>
      <c r="B19130" s="775">
        <v>16</v>
      </c>
      <c r="C19130" s="775" t="s">
        <v>87</v>
      </c>
      <c r="D19130" s="775" t="s">
        <v>175</v>
      </c>
      <c r="E19130" s="775">
        <v>0.20499999999999999</v>
      </c>
      <c r="F19130" s="775" t="s">
        <v>3988</v>
      </c>
      <c r="G19130" s="775" t="s">
        <v>3995</v>
      </c>
      <c r="H19130" s="775" t="s">
        <v>3996</v>
      </c>
      <c r="I19130" s="775" t="s">
        <v>4235</v>
      </c>
    </row>
    <row r="19131" spans="1:9">
      <c r="A19131" s="775" t="str">
        <f>Table_wabobpsvr_AzureCalc_AzureCalcRateCard[[#This Row],[ServiceName]]&amp;Table_wabobpsvr_AzureCalc_AzureCalcRateCard[[#This Row],[Price_Level]]&amp;Table_wabobpsvr_AzureCalc_AzureCalcRateCard[[#This Row],[Region]]</f>
        <v>D11 HDInsight (Non-Windows)C16</v>
      </c>
      <c r="B19131" s="775">
        <v>16</v>
      </c>
      <c r="C19131" s="775" t="s">
        <v>87</v>
      </c>
      <c r="D19131" s="775" t="s">
        <v>177</v>
      </c>
      <c r="E19131" s="775">
        <v>0.19800000000000001</v>
      </c>
      <c r="F19131" s="775" t="s">
        <v>3988</v>
      </c>
      <c r="G19131" s="775" t="s">
        <v>3995</v>
      </c>
      <c r="H19131" s="775" t="s">
        <v>3996</v>
      </c>
      <c r="I19131" s="775" t="s">
        <v>4235</v>
      </c>
    </row>
    <row r="19132" spans="1:9">
      <c r="A19132" s="775" t="str">
        <f>Table_wabobpsvr_AzureCalc_AzureCalcRateCard[[#This Row],[ServiceName]]&amp;Table_wabobpsvr_AzureCalc_AzureCalcRateCard[[#This Row],[Price_Level]]&amp;Table_wabobpsvr_AzureCalc_AzureCalcRateCard[[#This Row],[Region]]</f>
        <v>D11 HDInsight (Non-Windows)D16</v>
      </c>
      <c r="B19132" s="775">
        <v>16</v>
      </c>
      <c r="C19132" s="775" t="s">
        <v>87</v>
      </c>
      <c r="D19132" s="775" t="s">
        <v>176</v>
      </c>
      <c r="E19132" s="775">
        <v>0.192</v>
      </c>
      <c r="F19132" s="775" t="s">
        <v>3988</v>
      </c>
      <c r="G19132" s="775" t="s">
        <v>3995</v>
      </c>
      <c r="H19132" s="775" t="s">
        <v>3996</v>
      </c>
      <c r="I19132" s="775" t="s">
        <v>4235</v>
      </c>
    </row>
    <row r="19133" spans="1:9">
      <c r="A19133" s="775" t="str">
        <f>Table_wabobpsvr_AzureCalc_AzureCalcRateCard[[#This Row],[ServiceName]]&amp;Table_wabobpsvr_AzureCalc_AzureCalcRateCard[[#This Row],[Price_Level]]&amp;Table_wabobpsvr_AzureCalc_AzureCalcRateCard[[#This Row],[Region]]</f>
        <v>Machine Learning Studio Experiment HoursMOSP16</v>
      </c>
      <c r="B19133" s="775">
        <v>16</v>
      </c>
      <c r="C19133" s="775" t="s">
        <v>4235</v>
      </c>
      <c r="D19133" s="775" t="s">
        <v>606</v>
      </c>
      <c r="E19133" s="775">
        <v>999999</v>
      </c>
      <c r="F19133" s="775" t="s">
        <v>1084</v>
      </c>
      <c r="G19133" s="775" t="s">
        <v>4235</v>
      </c>
      <c r="H19133" s="775" t="s">
        <v>4235</v>
      </c>
      <c r="I19133" s="775" t="s">
        <v>4235</v>
      </c>
    </row>
    <row r="19134" spans="1:9">
      <c r="A19134" s="775" t="str">
        <f>Table_wabobpsvr_AzureCalc_AzureCalcRateCard[[#This Row],[ServiceName]]&amp;Table_wabobpsvr_AzureCalc_AzureCalcRateCard[[#This Row],[Price_Level]]&amp;Table_wabobpsvr_AzureCalc_AzureCalcRateCard[[#This Row],[Region]]</f>
        <v>ExpressRoute (Metered) 500 Mbps Connections - Zone 3D0</v>
      </c>
      <c r="B19134" s="775">
        <v>0</v>
      </c>
      <c r="C19134" s="775" t="s">
        <v>7427</v>
      </c>
      <c r="D19134" s="775" t="s">
        <v>176</v>
      </c>
      <c r="E19134" s="775">
        <v>8.2279999999999998</v>
      </c>
      <c r="F19134" s="775" t="s">
        <v>7437</v>
      </c>
      <c r="G19134" s="775"/>
      <c r="H19134" s="775"/>
      <c r="I19134" s="775" t="s">
        <v>7520</v>
      </c>
    </row>
    <row r="19135" spans="1:9">
      <c r="A19135" s="1039" t="str">
        <f>Table_wabobpsvr_AzureCalc_AzureCalcRateCard[[#This Row],[ServiceName]]&amp;Table_wabobpsvr_AzureCalc_AzureCalcRateCard[[#This Row],[Price_Level]]&amp;Table_wabobpsvr_AzureCalc_AzureCalcRateCard[[#This Row],[Region]]</f>
        <v>ExpressRoute (Unlimited) 1 Gbps Connections - Zone 3D0</v>
      </c>
      <c r="B19135" s="1039">
        <v>0</v>
      </c>
      <c r="C19135" s="1039" t="s">
        <v>7427</v>
      </c>
      <c r="D19135" s="1039" t="s">
        <v>176</v>
      </c>
      <c r="E19135" s="1039">
        <v>246.97200000000001</v>
      </c>
      <c r="F19135" s="1039" t="s">
        <v>7438</v>
      </c>
      <c r="G19135" s="775"/>
      <c r="H19135" s="775"/>
      <c r="I19135" s="775" t="s">
        <v>7521</v>
      </c>
    </row>
    <row r="19136" spans="1:9">
      <c r="A19136" s="1039" t="str">
        <f>Table_wabobpsvr_AzureCalc_AzureCalcRateCard[[#This Row],[ServiceName]]&amp;Table_wabobpsvr_AzureCalc_AzureCalcRateCard[[#This Row],[Price_Level]]&amp;Table_wabobpsvr_AzureCalc_AzureCalcRateCard[[#This Row],[Region]]</f>
        <v>ExpressRoute (Unlimited) 10 Gbps Connections - Zone 3D0</v>
      </c>
      <c r="B19136" s="1039">
        <v>0</v>
      </c>
      <c r="C19136" s="1039" t="s">
        <v>7427</v>
      </c>
      <c r="D19136" s="1039" t="s">
        <v>176</v>
      </c>
      <c r="E19136" s="1039">
        <v>2327.7408</v>
      </c>
      <c r="F19136" s="1039" t="s">
        <v>7439</v>
      </c>
      <c r="G19136" s="775"/>
      <c r="H19136" s="775"/>
      <c r="I19136" s="775" t="s">
        <v>7522</v>
      </c>
    </row>
    <row r="19137" spans="1:9">
      <c r="A19137" s="775" t="str">
        <f>Table_wabobpsvr_AzureCalc_AzureCalcRateCard[[#This Row],[ServiceName]]&amp;Table_wabobpsvr_AzureCalc_AzureCalcRateCard[[#This Row],[Price_Level]]&amp;Table_wabobpsvr_AzureCalc_AzureCalcRateCard[[#This Row],[Region]]</f>
        <v>ExpressRoute (Unlimited) 100 Mbps Connections - Zone 3D0</v>
      </c>
      <c r="B19137" s="775">
        <v>0</v>
      </c>
      <c r="C19137" s="775" t="s">
        <v>7427</v>
      </c>
      <c r="D19137" s="775" t="s">
        <v>176</v>
      </c>
      <c r="E19137" s="775">
        <v>36.907200000000003</v>
      </c>
      <c r="F19137" s="775" t="s">
        <v>7469</v>
      </c>
      <c r="G19137" s="775"/>
      <c r="H19137" s="775"/>
      <c r="I19137" s="775" t="s">
        <v>7523</v>
      </c>
    </row>
    <row r="19138" spans="1:9">
      <c r="A19138" s="775" t="str">
        <f>Table_wabobpsvr_AzureCalc_AzureCalcRateCard[[#This Row],[ServiceName]]&amp;Table_wabobpsvr_AzureCalc_AzureCalcRateCard[[#This Row],[Price_Level]]&amp;Table_wabobpsvr_AzureCalc_AzureCalcRateCard[[#This Row],[Region]]</f>
        <v>ExpressRoute (Unlimited) 2 Gbps Connections - Zone 3D0</v>
      </c>
      <c r="B19138" s="775">
        <v>0</v>
      </c>
      <c r="C19138" s="775" t="s">
        <v>7427</v>
      </c>
      <c r="D19138" s="775" t="s">
        <v>176</v>
      </c>
      <c r="E19138" s="775">
        <v>493.93520000000001</v>
      </c>
      <c r="F19138" s="775" t="s">
        <v>7470</v>
      </c>
      <c r="G19138" s="775"/>
      <c r="H19138" s="775"/>
      <c r="I19138" s="775" t="s">
        <v>7524</v>
      </c>
    </row>
    <row r="19139" spans="1:9">
      <c r="A19139" s="775" t="str">
        <f>Table_wabobpsvr_AzureCalc_AzureCalcRateCard[[#This Row],[ServiceName]]&amp;Table_wabobpsvr_AzureCalc_AzureCalcRateCard[[#This Row],[Price_Level]]&amp;Table_wabobpsvr_AzureCalc_AzureCalcRateCard[[#This Row],[Region]]</f>
        <v>BASIC.A0 VM (Windows)C16</v>
      </c>
      <c r="B19139" s="775">
        <v>16</v>
      </c>
      <c r="C19139" s="775" t="s">
        <v>87</v>
      </c>
      <c r="D19139" s="775" t="s">
        <v>177</v>
      </c>
      <c r="E19139" s="775">
        <v>1.6080000000000001E-2</v>
      </c>
      <c r="F19139" s="775" t="s">
        <v>1235</v>
      </c>
      <c r="G19139" s="775" t="s">
        <v>2643</v>
      </c>
      <c r="H19139" s="775" t="s">
        <v>2644</v>
      </c>
      <c r="I19139" s="775" t="s">
        <v>4235</v>
      </c>
    </row>
    <row r="19140" spans="1:9">
      <c r="A19140" s="775" t="str">
        <f>Table_wabobpsvr_AzureCalc_AzureCalcRateCard[[#This Row],[ServiceName]]&amp;Table_wabobpsvr_AzureCalc_AzureCalcRateCard[[#This Row],[Price_Level]]&amp;Table_wabobpsvr_AzureCalc_AzureCalcRateCard[[#This Row],[Region]]</f>
        <v>BASIC.A0 VM (Windows)D16</v>
      </c>
      <c r="B19140" s="775">
        <v>16</v>
      </c>
      <c r="C19140" s="775" t="s">
        <v>87</v>
      </c>
      <c r="D19140" s="775" t="s">
        <v>176</v>
      </c>
      <c r="E19140" s="775">
        <v>1.536E-2</v>
      </c>
      <c r="F19140" s="775" t="s">
        <v>1235</v>
      </c>
      <c r="G19140" s="775" t="s">
        <v>2643</v>
      </c>
      <c r="H19140" s="775" t="s">
        <v>2644</v>
      </c>
      <c r="I19140" s="775" t="s">
        <v>4235</v>
      </c>
    </row>
    <row r="19141" spans="1:9">
      <c r="A19141" s="775" t="str">
        <f>Table_wabobpsvr_AzureCalc_AzureCalcRateCard[[#This Row],[ServiceName]]&amp;Table_wabobpsvr_AzureCalc_AzureCalcRateCard[[#This Row],[Price_Level]]&amp;Table_wabobpsvr_AzureCalc_AzureCalcRateCard[[#This Row],[Region]]</f>
        <v>ExpressRoute (Metered) 1 Gbps Connections - Zone 1B0</v>
      </c>
      <c r="B19141" s="775">
        <v>0</v>
      </c>
      <c r="C19141" s="775" t="s">
        <v>7427</v>
      </c>
      <c r="D19141" s="775" t="s">
        <v>175</v>
      </c>
      <c r="E19141" s="775">
        <v>13.2164</v>
      </c>
      <c r="F19141" s="775" t="s">
        <v>7443</v>
      </c>
      <c r="G19141" s="775"/>
      <c r="H19141" s="775"/>
      <c r="I19141" s="775" t="s">
        <v>7444</v>
      </c>
    </row>
    <row r="19142" spans="1:9">
      <c r="A19142" s="1039" t="str">
        <f>Table_wabobpsvr_AzureCalc_AzureCalcRateCard[[#This Row],[ServiceName]]&amp;Table_wabobpsvr_AzureCalc_AzureCalcRateCard[[#This Row],[Price_Level]]&amp;Table_wabobpsvr_AzureCalc_AzureCalcRateCard[[#This Row],[Region]]</f>
        <v>BASIC.A1 VM (Non-Windows)A16</v>
      </c>
      <c r="B19142" s="1039">
        <v>16</v>
      </c>
      <c r="C19142" s="1039" t="s">
        <v>87</v>
      </c>
      <c r="D19142" s="1039" t="s">
        <v>174</v>
      </c>
      <c r="E19142" s="1039">
        <v>4.2340000000000003E-2</v>
      </c>
      <c r="F19142" s="1039" t="s">
        <v>1236</v>
      </c>
      <c r="G19142" s="775" t="s">
        <v>2645</v>
      </c>
      <c r="H19142" s="775" t="s">
        <v>2646</v>
      </c>
      <c r="I19142" s="775" t="s">
        <v>4235</v>
      </c>
    </row>
    <row r="19143" spans="1:9">
      <c r="A19143" s="775" t="str">
        <f>Table_wabobpsvr_AzureCalc_AzureCalcRateCard[[#This Row],[ServiceName]]&amp;Table_wabobpsvr_AzureCalc_AzureCalcRateCard[[#This Row],[Price_Level]]&amp;Table_wabobpsvr_AzureCalc_AzureCalcRateCard[[#This Row],[Region]]</f>
        <v>ExpressRoute (Metered) 10 Gbps Connections - Zone 1B0</v>
      </c>
      <c r="B19143" s="775">
        <v>0</v>
      </c>
      <c r="C19143" s="775" t="s">
        <v>7427</v>
      </c>
      <c r="D19143" s="775" t="s">
        <v>175</v>
      </c>
      <c r="E19143" s="775">
        <v>151.61259999999999</v>
      </c>
      <c r="F19143" s="775" t="s">
        <v>7445</v>
      </c>
      <c r="G19143" s="775"/>
      <c r="H19143" s="775"/>
      <c r="I19143" s="775" t="s">
        <v>7446</v>
      </c>
    </row>
    <row r="19144" spans="1:9">
      <c r="A19144" s="775" t="str">
        <f>Table_wabobpsvr_AzureCalc_AzureCalcRateCard[[#This Row],[ServiceName]]&amp;Table_wabobpsvr_AzureCalc_AzureCalcRateCard[[#This Row],[Price_Level]]&amp;Table_wabobpsvr_AzureCalc_AzureCalcRateCard[[#This Row],[Region]]</f>
        <v>ExpressRoute (Metered) 100 Mbps Connections - Zone 1B0</v>
      </c>
      <c r="B19144" s="775">
        <v>0</v>
      </c>
      <c r="C19144" s="775" t="s">
        <v>7427</v>
      </c>
      <c r="D19144" s="775" t="s">
        <v>175</v>
      </c>
      <c r="E19144" s="775">
        <v>3.3370000000000002</v>
      </c>
      <c r="F19144" s="775" t="s">
        <v>7447</v>
      </c>
      <c r="G19144" s="775"/>
      <c r="H19144" s="775"/>
      <c r="I19144" s="775" t="s">
        <v>7448</v>
      </c>
    </row>
    <row r="19145" spans="1:9">
      <c r="A19145" s="775" t="str">
        <f>Table_wabobpsvr_AzureCalc_AzureCalcRateCard[[#This Row],[ServiceName]]&amp;Table_wabobpsvr_AzureCalc_AzureCalcRateCard[[#This Row],[Price_Level]]&amp;Table_wabobpsvr_AzureCalc_AzureCalcRateCard[[#This Row],[Region]]</f>
        <v>ExpressRoute (Metered) 2 Gbps Connections - Zone 1B0</v>
      </c>
      <c r="B19145" s="775">
        <v>0</v>
      </c>
      <c r="C19145" s="775" t="s">
        <v>7427</v>
      </c>
      <c r="D19145" s="775" t="s">
        <v>175</v>
      </c>
      <c r="E19145" s="775">
        <v>26.4422</v>
      </c>
      <c r="F19145" s="775" t="s">
        <v>7449</v>
      </c>
      <c r="G19145" s="775"/>
      <c r="H19145" s="775"/>
      <c r="I19145" s="775" t="s">
        <v>7450</v>
      </c>
    </row>
    <row r="19146" spans="1:9">
      <c r="A19146" s="775" t="str">
        <f>Table_wabobpsvr_AzureCalc_AzureCalcRateCard[[#This Row],[ServiceName]]&amp;Table_wabobpsvr_AzureCalc_AzureCalcRateCard[[#This Row],[Price_Level]]&amp;Table_wabobpsvr_AzureCalc_AzureCalcRateCard[[#This Row],[Region]]</f>
        <v>ExpressRoute (Metered) 200 Mbps Connections - Zone 1B0</v>
      </c>
      <c r="B19146" s="775">
        <v>0</v>
      </c>
      <c r="C19146" s="775" t="s">
        <v>7427</v>
      </c>
      <c r="D19146" s="775" t="s">
        <v>175</v>
      </c>
      <c r="E19146" s="775">
        <v>4.3992000000000004</v>
      </c>
      <c r="F19146" s="775" t="s">
        <v>7451</v>
      </c>
      <c r="G19146" s="775"/>
      <c r="H19146" s="775"/>
      <c r="I19146" s="775" t="s">
        <v>7452</v>
      </c>
    </row>
    <row r="19147" spans="1:9">
      <c r="A19147" s="775" t="str">
        <f>Table_wabobpsvr_AzureCalc_AzureCalcRateCard[[#This Row],[ServiceName]]&amp;Table_wabobpsvr_AzureCalc_AzureCalcRateCard[[#This Row],[Price_Level]]&amp;Table_wabobpsvr_AzureCalc_AzureCalcRateCard[[#This Row],[Region]]</f>
        <v>ExpressRoute (Metered) 5 Gbps Connections - Zone 1B0</v>
      </c>
      <c r="B19147" s="775">
        <v>0</v>
      </c>
      <c r="C19147" s="775" t="s">
        <v>7427</v>
      </c>
      <c r="D19147" s="775" t="s">
        <v>175</v>
      </c>
      <c r="E19147" s="775">
        <v>66.100800000000007</v>
      </c>
      <c r="F19147" s="775" t="s">
        <v>7453</v>
      </c>
      <c r="G19147" s="775"/>
      <c r="H19147" s="775"/>
      <c r="I19147" s="775" t="s">
        <v>7454</v>
      </c>
    </row>
    <row r="19148" spans="1:9">
      <c r="A19148" s="775" t="str">
        <f>Table_wabobpsvr_AzureCalc_AzureCalcRateCard[[#This Row],[ServiceName]]&amp;Table_wabobpsvr_AzureCalc_AzureCalcRateCard[[#This Row],[Price_Level]]&amp;Table_wabobpsvr_AzureCalc_AzureCalcRateCard[[#This Row],[Region]]</f>
        <v>BASIC.A1 VM (Non-Windows)B16</v>
      </c>
      <c r="B19148" s="775">
        <v>16</v>
      </c>
      <c r="C19148" s="775" t="s">
        <v>87</v>
      </c>
      <c r="D19148" s="775" t="s">
        <v>175</v>
      </c>
      <c r="E19148" s="775">
        <v>4.0599999999999997E-2</v>
      </c>
      <c r="F19148" s="775" t="s">
        <v>1236</v>
      </c>
      <c r="G19148" s="775" t="s">
        <v>2645</v>
      </c>
      <c r="H19148" s="775" t="s">
        <v>2646</v>
      </c>
      <c r="I19148" s="775" t="s">
        <v>4235</v>
      </c>
    </row>
    <row r="19149" spans="1:9">
      <c r="A19149" s="775" t="str">
        <f>Table_wabobpsvr_AzureCalc_AzureCalcRateCard[[#This Row],[ServiceName]]&amp;Table_wabobpsvr_AzureCalc_AzureCalcRateCard[[#This Row],[Price_Level]]&amp;Table_wabobpsvr_AzureCalc_AzureCalcRateCard[[#This Row],[Region]]</f>
        <v>S2 DocumentDB HoursMOSP</v>
      </c>
      <c r="B19149" s="775"/>
      <c r="C19149" s="775" t="s">
        <v>87</v>
      </c>
      <c r="D19149" s="775" t="s">
        <v>606</v>
      </c>
      <c r="E19149" s="775">
        <v>6.7000000000000004E-2</v>
      </c>
      <c r="F19149" s="775" t="s">
        <v>4321</v>
      </c>
      <c r="G19149" s="775" t="s">
        <v>4235</v>
      </c>
      <c r="H19149" s="775" t="s">
        <v>4235</v>
      </c>
      <c r="I19149" s="775" t="s">
        <v>5716</v>
      </c>
    </row>
    <row r="19150" spans="1:9">
      <c r="A19150" s="775" t="str">
        <f>Table_wabobpsvr_AzureCalc_AzureCalcRateCard[[#This Row],[ServiceName]]&amp;Table_wabobpsvr_AzureCalc_AzureCalcRateCard[[#This Row],[Price_Level]]&amp;Table_wabobpsvr_AzureCalc_AzureCalcRateCard[[#This Row],[Region]]</f>
        <v>Locally Redundant Storage Standard IO - Block BlobMOSP16</v>
      </c>
      <c r="B19150" s="775">
        <v>16</v>
      </c>
      <c r="C19150" s="775" t="s">
        <v>9</v>
      </c>
      <c r="D19150" s="775" t="s">
        <v>606</v>
      </c>
      <c r="E19150" s="775">
        <v>2.64E-2</v>
      </c>
      <c r="F19150" s="775" t="s">
        <v>861</v>
      </c>
      <c r="G19150" s="775" t="s">
        <v>4235</v>
      </c>
      <c r="H19150" s="775" t="s">
        <v>4235</v>
      </c>
      <c r="I19150" s="775" t="s">
        <v>4235</v>
      </c>
    </row>
    <row r="19151" spans="1:9">
      <c r="A19151" s="775" t="str">
        <f>Table_wabobpsvr_AzureCalc_AzureCalcRateCard[[#This Row],[ServiceName]]&amp;Table_wabobpsvr_AzureCalc_AzureCalcRateCard[[#This Row],[Price_Level]]&amp;Table_wabobpsvr_AzureCalc_AzureCalcRateCard[[#This Row],[Region]]</f>
        <v>Locally Redundant Storage Standard IO - FilesMOSP16</v>
      </c>
      <c r="B19151" s="775">
        <v>16</v>
      </c>
      <c r="C19151" s="775" t="s">
        <v>9</v>
      </c>
      <c r="D19151" s="775" t="s">
        <v>606</v>
      </c>
      <c r="E19151" s="775">
        <v>8.7999999999999995E-2</v>
      </c>
      <c r="F19151" s="775" t="s">
        <v>1023</v>
      </c>
      <c r="G19151" s="775" t="s">
        <v>4235</v>
      </c>
      <c r="H19151" s="775" t="s">
        <v>4235</v>
      </c>
      <c r="I19151" s="775" t="s">
        <v>4235</v>
      </c>
    </row>
    <row r="19152" spans="1:9">
      <c r="A19152" s="775" t="str">
        <f>Table_wabobpsvr_AzureCalc_AzureCalcRateCard[[#This Row],[ServiceName]]&amp;Table_wabobpsvr_AzureCalc_AzureCalcRateCard[[#This Row],[Price_Level]]&amp;Table_wabobpsvr_AzureCalc_AzureCalcRateCard[[#This Row],[Region]]</f>
        <v>Basic Elastic Database ExistenceD14</v>
      </c>
      <c r="B19152" s="775">
        <v>14</v>
      </c>
      <c r="C19152" s="775" t="s">
        <v>7258</v>
      </c>
      <c r="D19152" s="775" t="s">
        <v>176</v>
      </c>
      <c r="E19152" s="775">
        <v>8.9999999999999993E-3</v>
      </c>
      <c r="F19152" s="775" t="s">
        <v>7103</v>
      </c>
      <c r="G19152" s="775" t="s">
        <v>7227</v>
      </c>
      <c r="H19152" s="775" t="s">
        <v>7292</v>
      </c>
      <c r="I19152" s="775" t="s">
        <v>7113</v>
      </c>
    </row>
    <row r="19153" spans="1:9">
      <c r="A19153" s="775" t="str">
        <f>Table_wabobpsvr_AzureCalc_AzureCalcRateCard[[#This Row],[ServiceName]]&amp;Table_wabobpsvr_AzureCalc_AzureCalcRateCard[[#This Row],[Price_Level]]&amp;Table_wabobpsvr_AzureCalc_AzureCalcRateCard[[#This Row],[Region]]</f>
        <v>Premium Elastic DTU PackD14</v>
      </c>
      <c r="B19153" s="775">
        <v>14</v>
      </c>
      <c r="C19153" s="775" t="s">
        <v>7258</v>
      </c>
      <c r="D19153" s="775" t="s">
        <v>176</v>
      </c>
      <c r="E19153" s="775">
        <v>0.19800000000000001</v>
      </c>
      <c r="F19153" s="775" t="s">
        <v>7204</v>
      </c>
      <c r="G19153" s="775" t="s">
        <v>7234</v>
      </c>
      <c r="H19153" s="775" t="s">
        <v>7293</v>
      </c>
      <c r="I19153" s="775" t="s">
        <v>7210</v>
      </c>
    </row>
    <row r="19154" spans="1:9">
      <c r="A19154" s="775" t="str">
        <f>Table_wabobpsvr_AzureCalc_AzureCalcRateCard[[#This Row],[ServiceName]]&amp;Table_wabobpsvr_AzureCalc_AzureCalcRateCard[[#This Row],[Price_Level]]&amp;Table_wabobpsvr_AzureCalc_AzureCalcRateCard[[#This Row],[Region]]</f>
        <v>Premium Elastic Database ExistenceD14</v>
      </c>
      <c r="B19154" s="775">
        <v>14</v>
      </c>
      <c r="C19154" s="775" t="s">
        <v>7258</v>
      </c>
      <c r="D19154" s="775" t="s">
        <v>176</v>
      </c>
      <c r="E19154" s="775">
        <v>0.221</v>
      </c>
      <c r="F19154" s="775" t="s">
        <v>7212</v>
      </c>
      <c r="G19154" s="775" t="s">
        <v>7241</v>
      </c>
      <c r="H19154" s="775" t="s">
        <v>7294</v>
      </c>
      <c r="I19154" s="775" t="s">
        <v>7218</v>
      </c>
    </row>
    <row r="19155" spans="1:9">
      <c r="A19155" s="775" t="str">
        <f>Table_wabobpsvr_AzureCalc_AzureCalcRateCard[[#This Row],[ServiceName]]&amp;Table_wabobpsvr_AzureCalc_AzureCalcRateCard[[#This Row],[Price_Level]]&amp;Table_wabobpsvr_AzureCalc_AzureCalcRateCard[[#This Row],[Region]]</f>
        <v>Standard Elastic DTU PackD</v>
      </c>
      <c r="B19155" s="775"/>
      <c r="C19155" s="775" t="s">
        <v>7258</v>
      </c>
      <c r="D19155" s="775" t="s">
        <v>176</v>
      </c>
      <c r="E19155" s="775">
        <v>6.4000000000000001E-2</v>
      </c>
      <c r="F19155" s="775" t="s">
        <v>4472</v>
      </c>
      <c r="G19155" s="775" t="s">
        <v>4478</v>
      </c>
      <c r="H19155" s="775" t="s">
        <v>7295</v>
      </c>
      <c r="I19155" s="775" t="s">
        <v>4628</v>
      </c>
    </row>
    <row r="19156" spans="1:9">
      <c r="A19156" s="775" t="str">
        <f>Table_wabobpsvr_AzureCalc_AzureCalcRateCard[[#This Row],[ServiceName]]&amp;Table_wabobpsvr_AzureCalc_AzureCalcRateCard[[#This Row],[Price_Level]]&amp;Table_wabobpsvr_AzureCalc_AzureCalcRateCard[[#This Row],[Region]]</f>
        <v>Standard Elastic Database ExistenceD</v>
      </c>
      <c r="B19156" s="775"/>
      <c r="C19156" s="775" t="s">
        <v>7258</v>
      </c>
      <c r="D19156" s="775" t="s">
        <v>176</v>
      </c>
      <c r="E19156" s="775">
        <v>3.5000000000000003E-2</v>
      </c>
      <c r="F19156" s="775" t="s">
        <v>4511</v>
      </c>
      <c r="G19156" s="775" t="s">
        <v>4536</v>
      </c>
      <c r="H19156" s="775" t="s">
        <v>7296</v>
      </c>
      <c r="I19156" s="775" t="s">
        <v>4674</v>
      </c>
    </row>
    <row r="19157" spans="1:9">
      <c r="A19157" s="775" t="str">
        <f>Table_wabobpsvr_AzureCalc_AzureCalcRateCard[[#This Row],[ServiceName]]&amp;Table_wabobpsvr_AzureCalc_AzureCalcRateCard[[#This Row],[Price_Level]]&amp;Table_wabobpsvr_AzureCalc_AzureCalcRateCard[[#This Row],[Region]]</f>
        <v>Standard_G5 Cloud ServicesA4</v>
      </c>
      <c r="B19157" s="775">
        <v>4</v>
      </c>
      <c r="C19157" s="775" t="s">
        <v>87</v>
      </c>
      <c r="D19157" s="775" t="s">
        <v>174</v>
      </c>
      <c r="E19157" s="775">
        <v>9.3610000000000007</v>
      </c>
      <c r="F19157" s="775" t="s">
        <v>3036</v>
      </c>
      <c r="G19157" s="775" t="s">
        <v>3037</v>
      </c>
      <c r="H19157" s="775" t="s">
        <v>3038</v>
      </c>
      <c r="I19157" s="775" t="s">
        <v>6507</v>
      </c>
    </row>
    <row r="19158" spans="1:9">
      <c r="A19158" s="775" t="str">
        <f>Table_wabobpsvr_AzureCalc_AzureCalcRateCard[[#This Row],[ServiceName]]&amp;Table_wabobpsvr_AzureCalc_AzureCalcRateCard[[#This Row],[Price_Level]]&amp;Table_wabobpsvr_AzureCalc_AzureCalcRateCard[[#This Row],[Region]]</f>
        <v>Standard_G5 Cloud ServicesB4</v>
      </c>
      <c r="B19158" s="775">
        <v>4</v>
      </c>
      <c r="C19158" s="775" t="s">
        <v>87</v>
      </c>
      <c r="D19158" s="775" t="s">
        <v>175</v>
      </c>
      <c r="E19158" s="775">
        <v>9.0709999999999997</v>
      </c>
      <c r="F19158" s="775" t="s">
        <v>3036</v>
      </c>
      <c r="G19158" s="775" t="s">
        <v>3037</v>
      </c>
      <c r="H19158" s="775" t="s">
        <v>3038</v>
      </c>
      <c r="I19158" s="775" t="s">
        <v>6507</v>
      </c>
    </row>
    <row r="19159" spans="1:9">
      <c r="A19159" s="775" t="str">
        <f>Table_wabobpsvr_AzureCalc_AzureCalcRateCard[[#This Row],[ServiceName]]&amp;Table_wabobpsvr_AzureCalc_AzureCalcRateCard[[#This Row],[Price_Level]]&amp;Table_wabobpsvr_AzureCalc_AzureCalcRateCard[[#This Row],[Region]]</f>
        <v>Standard_G5 Cloud ServicesC4</v>
      </c>
      <c r="B19159" s="775">
        <v>4</v>
      </c>
      <c r="C19159" s="775" t="s">
        <v>87</v>
      </c>
      <c r="D19159" s="775" t="s">
        <v>177</v>
      </c>
      <c r="E19159" s="775">
        <v>8.782</v>
      </c>
      <c r="F19159" s="775" t="s">
        <v>3036</v>
      </c>
      <c r="G19159" s="775" t="s">
        <v>3037</v>
      </c>
      <c r="H19159" s="775" t="s">
        <v>3038</v>
      </c>
      <c r="I19159" s="775" t="s">
        <v>6507</v>
      </c>
    </row>
    <row r="19160" spans="1:9">
      <c r="A19160" s="775" t="str">
        <f>Table_wabobpsvr_AzureCalc_AzureCalcRateCard[[#This Row],[ServiceName]]&amp;Table_wabobpsvr_AzureCalc_AzureCalcRateCard[[#This Row],[Price_Level]]&amp;Table_wabobpsvr_AzureCalc_AzureCalcRateCard[[#This Row],[Region]]</f>
        <v>Standard_G5 Cloud ServicesD4</v>
      </c>
      <c r="B19160" s="775">
        <v>4</v>
      </c>
      <c r="C19160" s="775" t="s">
        <v>87</v>
      </c>
      <c r="D19160" s="775" t="s">
        <v>176</v>
      </c>
      <c r="E19160" s="775">
        <v>8.4920000000000009</v>
      </c>
      <c r="F19160" s="775" t="s">
        <v>3036</v>
      </c>
      <c r="G19160" s="775" t="s">
        <v>3037</v>
      </c>
      <c r="H19160" s="775" t="s">
        <v>3038</v>
      </c>
      <c r="I19160" s="775" t="s">
        <v>6507</v>
      </c>
    </row>
    <row r="19161" spans="1:9">
      <c r="A19161" s="775" t="str">
        <f>Table_wabobpsvr_AzureCalc_AzureCalcRateCard[[#This Row],[ServiceName]]&amp;Table_wabobpsvr_AzureCalc_AzureCalcRateCard[[#This Row],[Price_Level]]&amp;Table_wabobpsvr_AzureCalc_AzureCalcRateCard[[#This Row],[Region]]</f>
        <v>Standard Elastic Database ExistenceD15</v>
      </c>
      <c r="B19161" s="775">
        <v>15</v>
      </c>
      <c r="C19161" s="775" t="s">
        <v>7258</v>
      </c>
      <c r="D19161" s="775" t="s">
        <v>176</v>
      </c>
      <c r="E19161" s="775">
        <v>3.9E-2</v>
      </c>
      <c r="F19161" s="775" t="s">
        <v>4511</v>
      </c>
      <c r="G19161" s="775" t="s">
        <v>4512</v>
      </c>
      <c r="H19161" s="775" t="s">
        <v>7281</v>
      </c>
      <c r="I19161" s="775" t="s">
        <v>4675</v>
      </c>
    </row>
    <row r="19162" spans="1:9">
      <c r="A19162" s="775" t="str">
        <f>Table_wabobpsvr_AzureCalc_AzureCalcRateCard[[#This Row],[ServiceName]]&amp;Table_wabobpsvr_AzureCalc_AzureCalcRateCard[[#This Row],[Price_Level]]&amp;Table_wabobpsvr_AzureCalc_AzureCalcRateCard[[#This Row],[Region]]</f>
        <v>Basic Elastic DTU PackD15</v>
      </c>
      <c r="B19162" s="775">
        <v>15</v>
      </c>
      <c r="C19162" s="775" t="s">
        <v>7258</v>
      </c>
      <c r="D19162" s="775" t="s">
        <v>176</v>
      </c>
      <c r="E19162" s="775">
        <v>4.7E-2</v>
      </c>
      <c r="F19162" s="775" t="s">
        <v>7098</v>
      </c>
      <c r="G19162" s="775" t="s">
        <v>7110</v>
      </c>
      <c r="H19162" s="775" t="s">
        <v>7282</v>
      </c>
      <c r="I19162" s="775" t="s">
        <v>7111</v>
      </c>
    </row>
    <row r="19163" spans="1:9">
      <c r="A19163" s="775" t="str">
        <f>Table_wabobpsvr_AzureCalc_AzureCalcRateCard[[#This Row],[ServiceName]]&amp;Table_wabobpsvr_AzureCalc_AzureCalcRateCard[[#This Row],[Price_Level]]&amp;Table_wabobpsvr_AzureCalc_AzureCalcRateCard[[#This Row],[Region]]</f>
        <v>Basic Elastic Database ExistenceD15</v>
      </c>
      <c r="B19163" s="775">
        <v>15</v>
      </c>
      <c r="C19163" s="775" t="s">
        <v>7258</v>
      </c>
      <c r="D19163" s="775" t="s">
        <v>176</v>
      </c>
      <c r="E19163" s="775">
        <v>8.0000000000000002E-3</v>
      </c>
      <c r="F19163" s="775" t="s">
        <v>7103</v>
      </c>
      <c r="G19163" s="775" t="s">
        <v>7222</v>
      </c>
      <c r="H19163" s="775" t="s">
        <v>7259</v>
      </c>
      <c r="I19163" s="775" t="s">
        <v>7202</v>
      </c>
    </row>
    <row r="19164" spans="1:9">
      <c r="A19164" s="775" t="str">
        <f>Table_wabobpsvr_AzureCalc_AzureCalcRateCard[[#This Row],[ServiceName]]&amp;Table_wabobpsvr_AzureCalc_AzureCalcRateCard[[#This Row],[Price_Level]]&amp;Table_wabobpsvr_AzureCalc_AzureCalcRateCard[[#This Row],[Region]]</f>
        <v>Premium Elastic DTU PackD15</v>
      </c>
      <c r="B19164" s="775">
        <v>15</v>
      </c>
      <c r="C19164" s="775" t="s">
        <v>7258</v>
      </c>
      <c r="D19164" s="775" t="s">
        <v>176</v>
      </c>
      <c r="E19164" s="775">
        <v>0.17499999999999999</v>
      </c>
      <c r="F19164" s="775" t="s">
        <v>7204</v>
      </c>
      <c r="G19164" s="775" t="s">
        <v>7229</v>
      </c>
      <c r="H19164" s="775" t="s">
        <v>7264</v>
      </c>
      <c r="I19164" s="775" t="s">
        <v>7205</v>
      </c>
    </row>
    <row r="19165" spans="1:9">
      <c r="A19165" s="775" t="str">
        <f>Table_wabobpsvr_AzureCalc_AzureCalcRateCard[[#This Row],[ServiceName]]&amp;Table_wabobpsvr_AzureCalc_AzureCalcRateCard[[#This Row],[Price_Level]]&amp;Table_wabobpsvr_AzureCalc_AzureCalcRateCard[[#This Row],[Region]]</f>
        <v>Premium Elastic Database ExistenceD15</v>
      </c>
      <c r="B19165" s="775">
        <v>15</v>
      </c>
      <c r="C19165" s="775" t="s">
        <v>7258</v>
      </c>
      <c r="D19165" s="775" t="s">
        <v>176</v>
      </c>
      <c r="E19165" s="775">
        <v>0.19600000000000001</v>
      </c>
      <c r="F19165" s="775" t="s">
        <v>7212</v>
      </c>
      <c r="G19165" s="775" t="s">
        <v>7236</v>
      </c>
      <c r="H19165" s="775" t="s">
        <v>7265</v>
      </c>
      <c r="I19165" s="775" t="s">
        <v>7213</v>
      </c>
    </row>
    <row r="19166" spans="1:9">
      <c r="A19166" s="775" t="str">
        <f>Table_wabobpsvr_AzureCalc_AzureCalcRateCard[[#This Row],[ServiceName]]&amp;Table_wabobpsvr_AzureCalc_AzureCalcRateCard[[#This Row],[Price_Level]]&amp;Table_wabobpsvr_AzureCalc_AzureCalcRateCard[[#This Row],[Region]]</f>
        <v>Import/ExportMOSP16</v>
      </c>
      <c r="B19166" s="775">
        <v>16</v>
      </c>
      <c r="C19166" s="775" t="s">
        <v>4235</v>
      </c>
      <c r="D19166" s="775" t="s">
        <v>606</v>
      </c>
      <c r="E19166" s="775">
        <v>999999</v>
      </c>
      <c r="F19166" s="775" t="s">
        <v>602</v>
      </c>
      <c r="G19166" s="775" t="s">
        <v>4235</v>
      </c>
      <c r="H19166" s="775" t="s">
        <v>4235</v>
      </c>
      <c r="I19166" s="775" t="s">
        <v>4235</v>
      </c>
    </row>
    <row r="19167" spans="1:9">
      <c r="A19167" s="775" t="str">
        <f>Table_wabobpsvr_AzureCalc_AzureCalcRateCard[[#This Row],[ServiceName]]&amp;Table_wabobpsvr_AzureCalc_AzureCalcRateCard[[#This Row],[Price_Level]]&amp;Table_wabobpsvr_AzureCalc_AzureCalcRateCard[[#This Row],[Region]]</f>
        <v>Basic Elastic Database ExistenceB13</v>
      </c>
      <c r="B19167" s="775">
        <v>13</v>
      </c>
      <c r="C19167" s="775" t="s">
        <v>7258</v>
      </c>
      <c r="D19167" s="775" t="s">
        <v>175</v>
      </c>
      <c r="E19167" s="775">
        <v>8.9999999999999993E-3</v>
      </c>
      <c r="F19167" s="775" t="s">
        <v>7103</v>
      </c>
      <c r="G19167" s="775" t="s">
        <v>7224</v>
      </c>
      <c r="H19167" s="775" t="s">
        <v>7276</v>
      </c>
      <c r="I19167" s="775" t="s">
        <v>7109</v>
      </c>
    </row>
    <row r="19168" spans="1:9">
      <c r="A19168" s="775" t="str">
        <f>Table_wabobpsvr_AzureCalc_AzureCalcRateCard[[#This Row],[ServiceName]]&amp;Table_wabobpsvr_AzureCalc_AzureCalcRateCard[[#This Row],[Price_Level]]&amp;Table_wabobpsvr_AzureCalc_AzureCalcRateCard[[#This Row],[Region]]</f>
        <v>Premium Elastic DTU PackB13</v>
      </c>
      <c r="B19168" s="775">
        <v>13</v>
      </c>
      <c r="C19168" s="775" t="s">
        <v>7258</v>
      </c>
      <c r="D19168" s="775" t="s">
        <v>175</v>
      </c>
      <c r="E19168" s="775">
        <v>0.20599999999999999</v>
      </c>
      <c r="F19168" s="775" t="s">
        <v>7204</v>
      </c>
      <c r="G19168" s="775" t="s">
        <v>7231</v>
      </c>
      <c r="H19168" s="775" t="s">
        <v>7277</v>
      </c>
      <c r="I19168" s="775" t="s">
        <v>7207</v>
      </c>
    </row>
    <row r="19169" spans="1:9">
      <c r="A19169" s="775" t="str">
        <f>Table_wabobpsvr_AzureCalc_AzureCalcRateCard[[#This Row],[ServiceName]]&amp;Table_wabobpsvr_AzureCalc_AzureCalcRateCard[[#This Row],[Price_Level]]&amp;Table_wabobpsvr_AzureCalc_AzureCalcRateCard[[#This Row],[Region]]</f>
        <v>Premium Elastic Database ExistenceB13</v>
      </c>
      <c r="B19169" s="775">
        <v>13</v>
      </c>
      <c r="C19169" s="775" t="s">
        <v>7258</v>
      </c>
      <c r="D19169" s="775" t="s">
        <v>175</v>
      </c>
      <c r="E19169" s="775">
        <v>0.23</v>
      </c>
      <c r="F19169" s="775" t="s">
        <v>7212</v>
      </c>
      <c r="G19169" s="775" t="s">
        <v>7238</v>
      </c>
      <c r="H19169" s="775" t="s">
        <v>7278</v>
      </c>
      <c r="I19169" s="775" t="s">
        <v>7215</v>
      </c>
    </row>
    <row r="19170" spans="1:9">
      <c r="A19170" s="775" t="str">
        <f>Table_wabobpsvr_AzureCalc_AzureCalcRateCard[[#This Row],[ServiceName]]&amp;Table_wabobpsvr_AzureCalc_AzureCalcRateCard[[#This Row],[Price_Level]]&amp;Table_wabobpsvr_AzureCalc_AzureCalcRateCard[[#This Row],[Region]]</f>
        <v>Standard Elastic DTU PackB11</v>
      </c>
      <c r="B19170" s="775">
        <v>11</v>
      </c>
      <c r="C19170" s="775" t="s">
        <v>7258</v>
      </c>
      <c r="D19170" s="775" t="s">
        <v>175</v>
      </c>
      <c r="E19170" s="775">
        <v>7.6999999999999999E-2</v>
      </c>
      <c r="F19170" s="775" t="s">
        <v>4472</v>
      </c>
      <c r="G19170" s="775" t="s">
        <v>4475</v>
      </c>
      <c r="H19170" s="775" t="s">
        <v>7279</v>
      </c>
      <c r="I19170" s="775" t="s">
        <v>4632</v>
      </c>
    </row>
    <row r="19171" spans="1:9">
      <c r="A19171" s="775" t="str">
        <f>Table_wabobpsvr_AzureCalc_AzureCalcRateCard[[#This Row],[ServiceName]]&amp;Table_wabobpsvr_AzureCalc_AzureCalcRateCard[[#This Row],[Price_Level]]&amp;Table_wabobpsvr_AzureCalc_AzureCalcRateCard[[#This Row],[Region]]</f>
        <v>Standard Elastic Database ExistenceB11</v>
      </c>
      <c r="B19171" s="775">
        <v>11</v>
      </c>
      <c r="C19171" s="775" t="s">
        <v>7258</v>
      </c>
      <c r="D19171" s="775" t="s">
        <v>175</v>
      </c>
      <c r="E19171" s="775">
        <v>4.2999999999999997E-2</v>
      </c>
      <c r="F19171" s="775" t="s">
        <v>4511</v>
      </c>
      <c r="G19171" s="775" t="s">
        <v>4533</v>
      </c>
      <c r="H19171" s="775" t="s">
        <v>7283</v>
      </c>
      <c r="I19171" s="775" t="s">
        <v>4631</v>
      </c>
    </row>
    <row r="19172" spans="1:9">
      <c r="A19172" s="775" t="str">
        <f>Table_wabobpsvr_AzureCalc_AzureCalcRateCard[[#This Row],[ServiceName]]&amp;Table_wabobpsvr_AzureCalc_AzureCalcRateCard[[#This Row],[Price_Level]]&amp;Table_wabobpsvr_AzureCalc_AzureCalcRateCard[[#This Row],[Region]]</f>
        <v>BASIC.A1 VM (Non-Windows)C16</v>
      </c>
      <c r="B19172" s="775">
        <v>16</v>
      </c>
      <c r="C19172" s="775" t="s">
        <v>87</v>
      </c>
      <c r="D19172" s="775" t="s">
        <v>177</v>
      </c>
      <c r="E19172" s="775">
        <v>3.8859999999999999E-2</v>
      </c>
      <c r="F19172" s="775" t="s">
        <v>1236</v>
      </c>
      <c r="G19172" s="775" t="s">
        <v>2645</v>
      </c>
      <c r="H19172" s="775" t="s">
        <v>2646</v>
      </c>
      <c r="I19172" s="775" t="s">
        <v>4235</v>
      </c>
    </row>
    <row r="19173" spans="1:9">
      <c r="A19173" s="775" t="str">
        <f>Table_wabobpsvr_AzureCalc_AzureCalcRateCard[[#This Row],[ServiceName]]&amp;Table_wabobpsvr_AzureCalc_AzureCalcRateCard[[#This Row],[Price_Level]]&amp;Table_wabobpsvr_AzureCalc_AzureCalcRateCard[[#This Row],[Region]]</f>
        <v>Locally Redundant Storage Standard IO - Table/QueueMOSP16</v>
      </c>
      <c r="B19173" s="775">
        <v>16</v>
      </c>
      <c r="C19173" s="775" t="s">
        <v>9</v>
      </c>
      <c r="D19173" s="775" t="s">
        <v>606</v>
      </c>
      <c r="E19173" s="775">
        <v>7.6999999999999999E-2</v>
      </c>
      <c r="F19173" s="775" t="s">
        <v>887</v>
      </c>
      <c r="G19173" s="775" t="s">
        <v>4235</v>
      </c>
      <c r="H19173" s="775" t="s">
        <v>4235</v>
      </c>
      <c r="I19173" s="775" t="s">
        <v>4235</v>
      </c>
    </row>
    <row r="19174" spans="1:9">
      <c r="A19174" s="775" t="str">
        <f>Table_wabobpsvr_AzureCalc_AzureCalcRateCard[[#This Row],[ServiceName]]&amp;Table_wabobpsvr_AzureCalc_AzureCalcRateCard[[#This Row],[Price_Level]]&amp;Table_wabobpsvr_AzureCalc_AzureCalcRateCard[[#This Row],[Region]]</f>
        <v>BASIC.A1 VM (Non-Windows)D16</v>
      </c>
      <c r="B19174" s="775">
        <v>16</v>
      </c>
      <c r="C19174" s="775" t="s">
        <v>87</v>
      </c>
      <c r="D19174" s="775" t="s">
        <v>176</v>
      </c>
      <c r="E19174" s="775">
        <v>3.712E-2</v>
      </c>
      <c r="F19174" s="775" t="s">
        <v>1236</v>
      </c>
      <c r="G19174" s="775" t="s">
        <v>2645</v>
      </c>
      <c r="H19174" s="775" t="s">
        <v>2646</v>
      </c>
      <c r="I19174" s="775" t="s">
        <v>4235</v>
      </c>
    </row>
    <row r="19175" spans="1:9">
      <c r="A19175" s="775" t="str">
        <f>Table_wabobpsvr_AzureCalc_AzureCalcRateCard[[#This Row],[ServiceName]]&amp;Table_wabobpsvr_AzureCalc_AzureCalcRateCard[[#This Row],[Price_Level]]&amp;Table_wabobpsvr_AzureCalc_AzureCalcRateCard[[#This Row],[Region]]</f>
        <v>Machine Learning API Service Prediction HoursMOSP16</v>
      </c>
      <c r="B19175" s="775">
        <v>16</v>
      </c>
      <c r="C19175" s="775" t="s">
        <v>4235</v>
      </c>
      <c r="D19175" s="775" t="s">
        <v>606</v>
      </c>
      <c r="E19175" s="775">
        <v>999999</v>
      </c>
      <c r="F19175" s="775" t="s">
        <v>1082</v>
      </c>
      <c r="G19175" s="775" t="s">
        <v>4235</v>
      </c>
      <c r="H19175" s="775" t="s">
        <v>4235</v>
      </c>
      <c r="I19175" s="775" t="s">
        <v>4235</v>
      </c>
    </row>
    <row r="19176" spans="1:9">
      <c r="A19176" s="775" t="str">
        <f>Table_wabobpsvr_AzureCalc_AzureCalcRateCard[[#This Row],[ServiceName]]&amp;Table_wabobpsvr_AzureCalc_AzureCalcRateCard[[#This Row],[Price_Level]]&amp;Table_wabobpsvr_AzureCalc_AzureCalcRateCard[[#This Row],[Region]]</f>
        <v>BASIC.A1 VM (Windows)A16</v>
      </c>
      <c r="B19176" s="775">
        <v>16</v>
      </c>
      <c r="C19176" s="775" t="s">
        <v>87</v>
      </c>
      <c r="D19176" s="775" t="s">
        <v>174</v>
      </c>
      <c r="E19176" s="775">
        <v>6.7890000000000006E-2</v>
      </c>
      <c r="F19176" s="775" t="s">
        <v>1237</v>
      </c>
      <c r="G19176" s="775" t="s">
        <v>2647</v>
      </c>
      <c r="H19176" s="775" t="s">
        <v>2648</v>
      </c>
      <c r="I19176" s="775" t="s">
        <v>4235</v>
      </c>
    </row>
    <row r="19177" spans="1:9">
      <c r="A19177" s="775" t="str">
        <f>Table_wabobpsvr_AzureCalc_AzureCalcRateCard[[#This Row],[ServiceName]]&amp;Table_wabobpsvr_AzureCalc_AzureCalcRateCard[[#This Row],[Price_Level]]&amp;Table_wabobpsvr_AzureCalc_AzureCalcRateCard[[#This Row],[Region]]</f>
        <v>BASIC.A1 VM (Windows)B16</v>
      </c>
      <c r="B19177" s="775">
        <v>16</v>
      </c>
      <c r="C19177" s="775" t="s">
        <v>87</v>
      </c>
      <c r="D19177" s="775" t="s">
        <v>175</v>
      </c>
      <c r="E19177" s="775">
        <v>6.5100000000000005E-2</v>
      </c>
      <c r="F19177" s="775" t="s">
        <v>1237</v>
      </c>
      <c r="G19177" s="775" t="s">
        <v>2647</v>
      </c>
      <c r="H19177" s="775" t="s">
        <v>2648</v>
      </c>
      <c r="I19177" s="775" t="s">
        <v>4235</v>
      </c>
    </row>
    <row r="19178" spans="1:9">
      <c r="A19178" s="775" t="str">
        <f>Table_wabobpsvr_AzureCalc_AzureCalcRateCard[[#This Row],[ServiceName]]&amp;Table_wabobpsvr_AzureCalc_AzureCalcRateCard[[#This Row],[Price_Level]]&amp;Table_wabobpsvr_AzureCalc_AzureCalcRateCard[[#This Row],[Region]]</f>
        <v>Basic General Purpose Batch InstancesMOSP15</v>
      </c>
      <c r="B19178" s="775">
        <v>15</v>
      </c>
      <c r="C19178" s="775" t="s">
        <v>4235</v>
      </c>
      <c r="D19178" s="775" t="s">
        <v>606</v>
      </c>
      <c r="E19178" s="775">
        <v>999999</v>
      </c>
      <c r="F19178" s="775" t="s">
        <v>1298</v>
      </c>
      <c r="G19178" s="775" t="s">
        <v>4235</v>
      </c>
      <c r="H19178" s="775" t="s">
        <v>4235</v>
      </c>
      <c r="I19178" s="775" t="s">
        <v>4235</v>
      </c>
    </row>
    <row r="19179" spans="1:9">
      <c r="A19179" s="775" t="str">
        <f>Table_wabobpsvr_AzureCalc_AzureCalcRateCard[[#This Row],[ServiceName]]&amp;Table_wabobpsvr_AzureCalc_AzureCalcRateCard[[#This Row],[Price_Level]]&amp;Table_wabobpsvr_AzureCalc_AzureCalcRateCard[[#This Row],[Region]]</f>
        <v>Basic General Purpose Batch InstancesA15</v>
      </c>
      <c r="B19179" s="775">
        <v>15</v>
      </c>
      <c r="C19179" s="775" t="s">
        <v>4235</v>
      </c>
      <c r="D19179" s="775" t="s">
        <v>174</v>
      </c>
      <c r="E19179" s="775">
        <v>999999</v>
      </c>
      <c r="F19179" s="775" t="s">
        <v>1298</v>
      </c>
      <c r="G19179" s="775" t="s">
        <v>4235</v>
      </c>
      <c r="H19179" s="775" t="s">
        <v>4235</v>
      </c>
      <c r="I19179" s="775" t="s">
        <v>4235</v>
      </c>
    </row>
    <row r="19180" spans="1:9">
      <c r="A19180" s="775" t="str">
        <f>Table_wabobpsvr_AzureCalc_AzureCalcRateCard[[#This Row],[ServiceName]]&amp;Table_wabobpsvr_AzureCalc_AzureCalcRateCard[[#This Row],[Price_Level]]&amp;Table_wabobpsvr_AzureCalc_AzureCalcRateCard[[#This Row],[Region]]</f>
        <v>Basic General Purpose Batch InstancesB15</v>
      </c>
      <c r="B19180" s="775">
        <v>15</v>
      </c>
      <c r="C19180" s="775" t="s">
        <v>4235</v>
      </c>
      <c r="D19180" s="775" t="s">
        <v>175</v>
      </c>
      <c r="E19180" s="775">
        <v>999999</v>
      </c>
      <c r="F19180" s="775" t="s">
        <v>1298</v>
      </c>
      <c r="G19180" s="775" t="s">
        <v>4235</v>
      </c>
      <c r="H19180" s="775" t="s">
        <v>4235</v>
      </c>
      <c r="I19180" s="775" t="s">
        <v>4235</v>
      </c>
    </row>
    <row r="19181" spans="1:9">
      <c r="A19181" s="775" t="str">
        <f>Table_wabobpsvr_AzureCalc_AzureCalcRateCard[[#This Row],[ServiceName]]&amp;Table_wabobpsvr_AzureCalc_AzureCalcRateCard[[#This Row],[Price_Level]]&amp;Table_wabobpsvr_AzureCalc_AzureCalcRateCard[[#This Row],[Region]]</f>
        <v>Basic General Purpose Batch InstancesC15</v>
      </c>
      <c r="B19181" s="775">
        <v>15</v>
      </c>
      <c r="C19181" s="775" t="s">
        <v>4235</v>
      </c>
      <c r="D19181" s="775" t="s">
        <v>177</v>
      </c>
      <c r="E19181" s="775">
        <v>999999</v>
      </c>
      <c r="F19181" s="775" t="s">
        <v>1298</v>
      </c>
      <c r="G19181" s="775" t="s">
        <v>4235</v>
      </c>
      <c r="H19181" s="775" t="s">
        <v>4235</v>
      </c>
      <c r="I19181" s="775" t="s">
        <v>4235</v>
      </c>
    </row>
    <row r="19182" spans="1:9">
      <c r="A19182" s="775" t="str">
        <f>Table_wabobpsvr_AzureCalc_AzureCalcRateCard[[#This Row],[ServiceName]]&amp;Table_wabobpsvr_AzureCalc_AzureCalcRateCard[[#This Row],[Price_Level]]&amp;Table_wabobpsvr_AzureCalc_AzureCalcRateCard[[#This Row],[Region]]</f>
        <v>Basic General Purpose Batch InstancesD15</v>
      </c>
      <c r="B19182" s="775">
        <v>15</v>
      </c>
      <c r="C19182" s="775" t="s">
        <v>4235</v>
      </c>
      <c r="D19182" s="775" t="s">
        <v>176</v>
      </c>
      <c r="E19182" s="775">
        <v>999999</v>
      </c>
      <c r="F19182" s="775" t="s">
        <v>1298</v>
      </c>
      <c r="G19182" s="775" t="s">
        <v>4235</v>
      </c>
      <c r="H19182" s="775" t="s">
        <v>4235</v>
      </c>
      <c r="I19182" s="775" t="s">
        <v>4235</v>
      </c>
    </row>
    <row r="19183" spans="1:9">
      <c r="A19183" s="775" t="str">
        <f>Table_wabobpsvr_AzureCalc_AzureCalcRateCard[[#This Row],[ServiceName]]&amp;Table_wabobpsvr_AzureCalc_AzureCalcRateCard[[#This Row],[Price_Level]]&amp;Table_wabobpsvr_AzureCalc_AzureCalcRateCard[[#This Row],[Region]]</f>
        <v>A0 VM (Non-Windows)D16</v>
      </c>
      <c r="B19183" s="775">
        <v>16</v>
      </c>
      <c r="C19183" s="775" t="s">
        <v>87</v>
      </c>
      <c r="D19183" s="775" t="s">
        <v>176</v>
      </c>
      <c r="E19183" s="775">
        <v>1.856E-2</v>
      </c>
      <c r="F19183" s="775" t="s">
        <v>704</v>
      </c>
      <c r="G19183" s="775" t="s">
        <v>2620</v>
      </c>
      <c r="H19183" s="775" t="s">
        <v>2621</v>
      </c>
      <c r="I19183" s="775" t="s">
        <v>4235</v>
      </c>
    </row>
    <row r="19184" spans="1:9">
      <c r="A19184" s="775" t="str">
        <f>Table_wabobpsvr_AzureCalc_AzureCalcRateCard[[#This Row],[ServiceName]]&amp;Table_wabobpsvr_AzureCalc_AzureCalcRateCard[[#This Row],[Price_Level]]&amp;Table_wabobpsvr_AzureCalc_AzureCalcRateCard[[#This Row],[Region]]</f>
        <v>Machine Learning Studio Experiment HoursC4</v>
      </c>
      <c r="B19184" s="775">
        <v>4</v>
      </c>
      <c r="C19184" s="775" t="s">
        <v>4235</v>
      </c>
      <c r="D19184" s="775" t="s">
        <v>177</v>
      </c>
      <c r="E19184" s="775">
        <v>999999</v>
      </c>
      <c r="F19184" s="775" t="s">
        <v>1084</v>
      </c>
      <c r="G19184" s="775" t="s">
        <v>4235</v>
      </c>
      <c r="H19184" s="775" t="s">
        <v>4235</v>
      </c>
      <c r="I19184" s="775" t="s">
        <v>4235</v>
      </c>
    </row>
    <row r="19185" spans="1:9">
      <c r="A19185" s="775" t="str">
        <f>Table_wabobpsvr_AzureCalc_AzureCalcRateCard[[#This Row],[ServiceName]]&amp;Table_wabobpsvr_AzureCalc_AzureCalcRateCard[[#This Row],[Price_Level]]&amp;Table_wabobpsvr_AzureCalc_AzureCalcRateCard[[#This Row],[Region]]</f>
        <v>Machine Learning Studio Experiment HoursD4</v>
      </c>
      <c r="B19185" s="775">
        <v>4</v>
      </c>
      <c r="C19185" s="775" t="s">
        <v>4235</v>
      </c>
      <c r="D19185" s="775" t="s">
        <v>176</v>
      </c>
      <c r="E19185" s="775">
        <v>999999</v>
      </c>
      <c r="F19185" s="775" t="s">
        <v>1084</v>
      </c>
      <c r="G19185" s="775" t="s">
        <v>4235</v>
      </c>
      <c r="H19185" s="775" t="s">
        <v>4235</v>
      </c>
      <c r="I19185" s="775" t="s">
        <v>4235</v>
      </c>
    </row>
    <row r="19186" spans="1:9">
      <c r="A19186" s="775" t="str">
        <f>Table_wabobpsvr_AzureCalc_AzureCalcRateCard[[#This Row],[ServiceName]]&amp;Table_wabobpsvr_AzureCalc_AzureCalcRateCard[[#This Row],[Price_Level]]&amp;Table_wabobpsvr_AzureCalc_AzureCalcRateCard[[#This Row],[Region]]</f>
        <v>Machine Learning Studio Experiment HoursMOSP5</v>
      </c>
      <c r="B19186" s="775">
        <v>5</v>
      </c>
      <c r="C19186" s="775" t="s">
        <v>4235</v>
      </c>
      <c r="D19186" s="775" t="s">
        <v>606</v>
      </c>
      <c r="E19186" s="775">
        <v>999999</v>
      </c>
      <c r="F19186" s="775" t="s">
        <v>1084</v>
      </c>
      <c r="G19186" s="775" t="s">
        <v>4235</v>
      </c>
      <c r="H19186" s="775" t="s">
        <v>4235</v>
      </c>
      <c r="I19186" s="775" t="s">
        <v>4235</v>
      </c>
    </row>
    <row r="19187" spans="1:9">
      <c r="A19187" s="775" t="str">
        <f>Table_wabobpsvr_AzureCalc_AzureCalcRateCard[[#This Row],[ServiceName]]&amp;Table_wabobpsvr_AzureCalc_AzureCalcRateCard[[#This Row],[Price_Level]]&amp;Table_wabobpsvr_AzureCalc_AzureCalcRateCard[[#This Row],[Region]]</f>
        <v>Machine Learning Studio Experiment HoursA5</v>
      </c>
      <c r="B19187" s="775">
        <v>5</v>
      </c>
      <c r="C19187" s="775" t="s">
        <v>4235</v>
      </c>
      <c r="D19187" s="775" t="s">
        <v>174</v>
      </c>
      <c r="E19187" s="775">
        <v>999999</v>
      </c>
      <c r="F19187" s="775" t="s">
        <v>1084</v>
      </c>
      <c r="G19187" s="775" t="s">
        <v>4235</v>
      </c>
      <c r="H19187" s="775" t="s">
        <v>4235</v>
      </c>
      <c r="I19187" s="775" t="s">
        <v>4235</v>
      </c>
    </row>
    <row r="19188" spans="1:9">
      <c r="A19188" s="775" t="str">
        <f>Table_wabobpsvr_AzureCalc_AzureCalcRateCard[[#This Row],[ServiceName]]&amp;Table_wabobpsvr_AzureCalc_AzureCalcRateCard[[#This Row],[Price_Level]]&amp;Table_wabobpsvr_AzureCalc_AzureCalcRateCard[[#This Row],[Region]]</f>
        <v>Machine Learning Studio Experiment HoursB5</v>
      </c>
      <c r="B19188" s="775">
        <v>5</v>
      </c>
      <c r="C19188" s="775" t="s">
        <v>4235</v>
      </c>
      <c r="D19188" s="775" t="s">
        <v>175</v>
      </c>
      <c r="E19188" s="775">
        <v>999999</v>
      </c>
      <c r="F19188" s="775" t="s">
        <v>1084</v>
      </c>
      <c r="G19188" s="775" t="s">
        <v>4235</v>
      </c>
      <c r="H19188" s="775" t="s">
        <v>4235</v>
      </c>
      <c r="I19188" s="775" t="s">
        <v>4235</v>
      </c>
    </row>
    <row r="19189" spans="1:9">
      <c r="A19189" s="775" t="str">
        <f>Table_wabobpsvr_AzureCalc_AzureCalcRateCard[[#This Row],[ServiceName]]&amp;Table_wabobpsvr_AzureCalc_AzureCalcRateCard[[#This Row],[Price_Level]]&amp;Table_wabobpsvr_AzureCalc_AzureCalcRateCard[[#This Row],[Region]]</f>
        <v>Machine Learning Studio Experiment HoursC5</v>
      </c>
      <c r="B19189" s="775">
        <v>5</v>
      </c>
      <c r="C19189" s="775" t="s">
        <v>4235</v>
      </c>
      <c r="D19189" s="775" t="s">
        <v>177</v>
      </c>
      <c r="E19189" s="775">
        <v>999999</v>
      </c>
      <c r="F19189" s="775" t="s">
        <v>1084</v>
      </c>
      <c r="G19189" s="775" t="s">
        <v>4235</v>
      </c>
      <c r="H19189" s="775" t="s">
        <v>4235</v>
      </c>
      <c r="I19189" s="775" t="s">
        <v>4235</v>
      </c>
    </row>
    <row r="19190" spans="1:9">
      <c r="A19190" s="775" t="str">
        <f>Table_wabobpsvr_AzureCalc_AzureCalcRateCard[[#This Row],[ServiceName]]&amp;Table_wabobpsvr_AzureCalc_AzureCalcRateCard[[#This Row],[Price_Level]]&amp;Table_wabobpsvr_AzureCalc_AzureCalcRateCard[[#This Row],[Region]]</f>
        <v>Machine Learning Studio Experiment HoursD5</v>
      </c>
      <c r="B19190" s="775">
        <v>5</v>
      </c>
      <c r="C19190" s="775" t="s">
        <v>4235</v>
      </c>
      <c r="D19190" s="775" t="s">
        <v>176</v>
      </c>
      <c r="E19190" s="775">
        <v>999999</v>
      </c>
      <c r="F19190" s="775" t="s">
        <v>1084</v>
      </c>
      <c r="G19190" s="775" t="s">
        <v>4235</v>
      </c>
      <c r="H19190" s="775" t="s">
        <v>4235</v>
      </c>
      <c r="I19190" s="775" t="s">
        <v>4235</v>
      </c>
    </row>
    <row r="19191" spans="1:9">
      <c r="A19191" s="775" t="str">
        <f>Table_wabobpsvr_AzureCalc_AzureCalcRateCard[[#This Row],[ServiceName]]&amp;Table_wabobpsvr_AzureCalc_AzureCalcRateCard[[#This Row],[Price_Level]]&amp;Table_wabobpsvr_AzureCalc_AzureCalcRateCard[[#This Row],[Region]]</f>
        <v>Machine Learning Studio Experiment HoursMOSP7</v>
      </c>
      <c r="B19191" s="775">
        <v>7</v>
      </c>
      <c r="C19191" s="775" t="s">
        <v>4235</v>
      </c>
      <c r="D19191" s="775" t="s">
        <v>606</v>
      </c>
      <c r="E19191" s="775">
        <v>999999</v>
      </c>
      <c r="F19191" s="775" t="s">
        <v>1084</v>
      </c>
      <c r="G19191" s="775" t="s">
        <v>4235</v>
      </c>
      <c r="H19191" s="775" t="s">
        <v>4235</v>
      </c>
      <c r="I19191" s="775" t="s">
        <v>4235</v>
      </c>
    </row>
    <row r="19192" spans="1:9">
      <c r="A19192" s="775" t="str">
        <f>Table_wabobpsvr_AzureCalc_AzureCalcRateCard[[#This Row],[ServiceName]]&amp;Table_wabobpsvr_AzureCalc_AzureCalcRateCard[[#This Row],[Price_Level]]&amp;Table_wabobpsvr_AzureCalc_AzureCalcRateCard[[#This Row],[Region]]</f>
        <v>Machine Learning Studio Experiment HoursA7</v>
      </c>
      <c r="B19192" s="775">
        <v>7</v>
      </c>
      <c r="C19192" s="775" t="s">
        <v>4235</v>
      </c>
      <c r="D19192" s="775" t="s">
        <v>174</v>
      </c>
      <c r="E19192" s="775">
        <v>999999</v>
      </c>
      <c r="F19192" s="775" t="s">
        <v>1084</v>
      </c>
      <c r="G19192" s="775" t="s">
        <v>4235</v>
      </c>
      <c r="H19192" s="775" t="s">
        <v>4235</v>
      </c>
      <c r="I19192" s="775" t="s">
        <v>4235</v>
      </c>
    </row>
    <row r="19193" spans="1:9">
      <c r="A19193" s="775" t="str">
        <f>Table_wabobpsvr_AzureCalc_AzureCalcRateCard[[#This Row],[ServiceName]]&amp;Table_wabobpsvr_AzureCalc_AzureCalcRateCard[[#This Row],[Price_Level]]&amp;Table_wabobpsvr_AzureCalc_AzureCalcRateCard[[#This Row],[Region]]</f>
        <v>Machine Learning Studio Experiment HoursB7</v>
      </c>
      <c r="B19193" s="775">
        <v>7</v>
      </c>
      <c r="C19193" s="775" t="s">
        <v>4235</v>
      </c>
      <c r="D19193" s="775" t="s">
        <v>175</v>
      </c>
      <c r="E19193" s="775">
        <v>999999</v>
      </c>
      <c r="F19193" s="775" t="s">
        <v>1084</v>
      </c>
      <c r="G19193" s="775" t="s">
        <v>4235</v>
      </c>
      <c r="H19193" s="775" t="s">
        <v>4235</v>
      </c>
      <c r="I19193" s="775" t="s">
        <v>4235</v>
      </c>
    </row>
    <row r="19194" spans="1:9">
      <c r="A19194" s="775" t="str">
        <f>Table_wabobpsvr_AzureCalc_AzureCalcRateCard[[#This Row],[ServiceName]]&amp;Table_wabobpsvr_AzureCalc_AzureCalcRateCard[[#This Row],[Price_Level]]&amp;Table_wabobpsvr_AzureCalc_AzureCalcRateCard[[#This Row],[Region]]</f>
        <v>Machine Learning Studio Experiment HoursC7</v>
      </c>
      <c r="B19194" s="775">
        <v>7</v>
      </c>
      <c r="C19194" s="775" t="s">
        <v>4235</v>
      </c>
      <c r="D19194" s="775" t="s">
        <v>177</v>
      </c>
      <c r="E19194" s="775">
        <v>999999</v>
      </c>
      <c r="F19194" s="775" t="s">
        <v>1084</v>
      </c>
      <c r="G19194" s="775" t="s">
        <v>4235</v>
      </c>
      <c r="H19194" s="775" t="s">
        <v>4235</v>
      </c>
      <c r="I19194" s="775" t="s">
        <v>4235</v>
      </c>
    </row>
    <row r="19195" spans="1:9">
      <c r="A19195" s="775" t="str">
        <f>Table_wabobpsvr_AzureCalc_AzureCalcRateCard[[#This Row],[ServiceName]]&amp;Table_wabobpsvr_AzureCalc_AzureCalcRateCard[[#This Row],[Price_Level]]&amp;Table_wabobpsvr_AzureCalc_AzureCalcRateCard[[#This Row],[Region]]</f>
        <v>Machine Learning Studio Experiment HoursD7</v>
      </c>
      <c r="B19195" s="775">
        <v>7</v>
      </c>
      <c r="C19195" s="775" t="s">
        <v>4235</v>
      </c>
      <c r="D19195" s="775" t="s">
        <v>176</v>
      </c>
      <c r="E19195" s="775">
        <v>999999</v>
      </c>
      <c r="F19195" s="775" t="s">
        <v>1084</v>
      </c>
      <c r="G19195" s="775" t="s">
        <v>4235</v>
      </c>
      <c r="H19195" s="775" t="s">
        <v>4235</v>
      </c>
      <c r="I19195" s="775" t="s">
        <v>4235</v>
      </c>
    </row>
    <row r="19196" spans="1:9">
      <c r="A19196" s="775" t="str">
        <f>Table_wabobpsvr_AzureCalc_AzureCalcRateCard[[#This Row],[ServiceName]]&amp;Table_wabobpsvr_AzureCalc_AzureCalcRateCard[[#This Row],[Price_Level]]&amp;Table_wabobpsvr_AzureCalc_AzureCalcRateCard[[#This Row],[Region]]</f>
        <v>Machine Learning Studio Experiment HoursMOSP10</v>
      </c>
      <c r="B19196" s="775">
        <v>10</v>
      </c>
      <c r="C19196" s="775" t="s">
        <v>4235</v>
      </c>
      <c r="D19196" s="775" t="s">
        <v>606</v>
      </c>
      <c r="E19196" s="775">
        <v>999999</v>
      </c>
      <c r="F19196" s="775" t="s">
        <v>1084</v>
      </c>
      <c r="G19196" s="775" t="s">
        <v>4235</v>
      </c>
      <c r="H19196" s="775" t="s">
        <v>4235</v>
      </c>
      <c r="I19196" s="775" t="s">
        <v>4235</v>
      </c>
    </row>
    <row r="19197" spans="1:9">
      <c r="A19197" s="775" t="str">
        <f>Table_wabobpsvr_AzureCalc_AzureCalcRateCard[[#This Row],[ServiceName]]&amp;Table_wabobpsvr_AzureCalc_AzureCalcRateCard[[#This Row],[Price_Level]]&amp;Table_wabobpsvr_AzureCalc_AzureCalcRateCard[[#This Row],[Region]]</f>
        <v>Machine Learning Studio Experiment HoursA10</v>
      </c>
      <c r="B19197" s="775">
        <v>10</v>
      </c>
      <c r="C19197" s="775" t="s">
        <v>4235</v>
      </c>
      <c r="D19197" s="775" t="s">
        <v>174</v>
      </c>
      <c r="E19197" s="775">
        <v>999999</v>
      </c>
      <c r="F19197" s="775" t="s">
        <v>1084</v>
      </c>
      <c r="G19197" s="775" t="s">
        <v>4235</v>
      </c>
      <c r="H19197" s="775" t="s">
        <v>4235</v>
      </c>
      <c r="I19197" s="775" t="s">
        <v>4235</v>
      </c>
    </row>
    <row r="19198" spans="1:9">
      <c r="A19198" s="775" t="str">
        <f>Table_wabobpsvr_AzureCalc_AzureCalcRateCard[[#This Row],[ServiceName]]&amp;Table_wabobpsvr_AzureCalc_AzureCalcRateCard[[#This Row],[Price_Level]]&amp;Table_wabobpsvr_AzureCalc_AzureCalcRateCard[[#This Row],[Region]]</f>
        <v>Machine Learning Studio Experiment HoursB10</v>
      </c>
      <c r="B19198" s="775">
        <v>10</v>
      </c>
      <c r="C19198" s="775" t="s">
        <v>4235</v>
      </c>
      <c r="D19198" s="775" t="s">
        <v>175</v>
      </c>
      <c r="E19198" s="775">
        <v>999999</v>
      </c>
      <c r="F19198" s="775" t="s">
        <v>1084</v>
      </c>
      <c r="G19198" s="775" t="s">
        <v>4235</v>
      </c>
      <c r="H19198" s="775" t="s">
        <v>4235</v>
      </c>
      <c r="I19198" s="775" t="s">
        <v>4235</v>
      </c>
    </row>
    <row r="19199" spans="1:9">
      <c r="A19199" s="775" t="str">
        <f>Table_wabobpsvr_AzureCalc_AzureCalcRateCard[[#This Row],[ServiceName]]&amp;Table_wabobpsvr_AzureCalc_AzureCalcRateCard[[#This Row],[Price_Level]]&amp;Table_wabobpsvr_AzureCalc_AzureCalcRateCard[[#This Row],[Region]]</f>
        <v>Machine Learning Studio Experiment HoursC10</v>
      </c>
      <c r="B19199" s="775">
        <v>10</v>
      </c>
      <c r="C19199" s="775" t="s">
        <v>4235</v>
      </c>
      <c r="D19199" s="775" t="s">
        <v>177</v>
      </c>
      <c r="E19199" s="775">
        <v>999999</v>
      </c>
      <c r="F19199" s="775" t="s">
        <v>1084</v>
      </c>
      <c r="G19199" s="775" t="s">
        <v>4235</v>
      </c>
      <c r="H19199" s="775" t="s">
        <v>4235</v>
      </c>
      <c r="I19199" s="775" t="s">
        <v>4235</v>
      </c>
    </row>
    <row r="19200" spans="1:9">
      <c r="A19200" s="775" t="str">
        <f>Table_wabobpsvr_AzureCalc_AzureCalcRateCard[[#This Row],[ServiceName]]&amp;Table_wabobpsvr_AzureCalc_AzureCalcRateCard[[#This Row],[Price_Level]]&amp;Table_wabobpsvr_AzureCalc_AzureCalcRateCard[[#This Row],[Region]]</f>
        <v>Machine Learning Studio Experiment HoursD10</v>
      </c>
      <c r="B19200" s="775">
        <v>10</v>
      </c>
      <c r="C19200" s="775" t="s">
        <v>4235</v>
      </c>
      <c r="D19200" s="775" t="s">
        <v>176</v>
      </c>
      <c r="E19200" s="775">
        <v>999999</v>
      </c>
      <c r="F19200" s="775" t="s">
        <v>1084</v>
      </c>
      <c r="G19200" s="775" t="s">
        <v>4235</v>
      </c>
      <c r="H19200" s="775" t="s">
        <v>4235</v>
      </c>
      <c r="I19200" s="775" t="s">
        <v>4235</v>
      </c>
    </row>
    <row r="19201" spans="1:9">
      <c r="A19201" s="775" t="str">
        <f>Table_wabobpsvr_AzureCalc_AzureCalcRateCard[[#This Row],[ServiceName]]&amp;Table_wabobpsvr_AzureCalc_AzureCalcRateCard[[#This Row],[Price_Level]]&amp;Table_wabobpsvr_AzureCalc_AzureCalcRateCard[[#This Row],[Region]]</f>
        <v>Machine Learning Studio Experiment HoursMOSP11</v>
      </c>
      <c r="B19201" s="775">
        <v>11</v>
      </c>
      <c r="C19201" s="775" t="s">
        <v>4235</v>
      </c>
      <c r="D19201" s="775" t="s">
        <v>606</v>
      </c>
      <c r="E19201" s="775">
        <v>999999</v>
      </c>
      <c r="F19201" s="775" t="s">
        <v>1084</v>
      </c>
      <c r="G19201" s="775" t="s">
        <v>4235</v>
      </c>
      <c r="H19201" s="775" t="s">
        <v>4235</v>
      </c>
      <c r="I19201" s="775" t="s">
        <v>4235</v>
      </c>
    </row>
    <row r="19202" spans="1:9">
      <c r="A19202" s="775" t="str">
        <f>Table_wabobpsvr_AzureCalc_AzureCalcRateCard[[#This Row],[ServiceName]]&amp;Table_wabobpsvr_AzureCalc_AzureCalcRateCard[[#This Row],[Price_Level]]&amp;Table_wabobpsvr_AzureCalc_AzureCalcRateCard[[#This Row],[Region]]</f>
        <v>Machine Learning Studio Experiment HoursA11</v>
      </c>
      <c r="B19202" s="775">
        <v>11</v>
      </c>
      <c r="C19202" s="775" t="s">
        <v>4235</v>
      </c>
      <c r="D19202" s="775" t="s">
        <v>174</v>
      </c>
      <c r="E19202" s="775">
        <v>999999</v>
      </c>
      <c r="F19202" s="775" t="s">
        <v>1084</v>
      </c>
      <c r="G19202" s="775" t="s">
        <v>4235</v>
      </c>
      <c r="H19202" s="775" t="s">
        <v>4235</v>
      </c>
      <c r="I19202" s="775" t="s">
        <v>4235</v>
      </c>
    </row>
    <row r="19203" spans="1:9">
      <c r="A19203" s="775" t="str">
        <f>Table_wabobpsvr_AzureCalc_AzureCalcRateCard[[#This Row],[ServiceName]]&amp;Table_wabobpsvr_AzureCalc_AzureCalcRateCard[[#This Row],[Price_Level]]&amp;Table_wabobpsvr_AzureCalc_AzureCalcRateCard[[#This Row],[Region]]</f>
        <v>Machine Learning Studio Experiment HoursB11</v>
      </c>
      <c r="B19203" s="775">
        <v>11</v>
      </c>
      <c r="C19203" s="775" t="s">
        <v>4235</v>
      </c>
      <c r="D19203" s="775" t="s">
        <v>175</v>
      </c>
      <c r="E19203" s="775">
        <v>999999</v>
      </c>
      <c r="F19203" s="775" t="s">
        <v>1084</v>
      </c>
      <c r="G19203" s="775" t="s">
        <v>4235</v>
      </c>
      <c r="H19203" s="775" t="s">
        <v>4235</v>
      </c>
      <c r="I19203" s="775" t="s">
        <v>4235</v>
      </c>
    </row>
    <row r="19204" spans="1:9">
      <c r="A19204" s="775" t="str">
        <f>Table_wabobpsvr_AzureCalc_AzureCalcRateCard[[#This Row],[ServiceName]]&amp;Table_wabobpsvr_AzureCalc_AzureCalcRateCard[[#This Row],[Price_Level]]&amp;Table_wabobpsvr_AzureCalc_AzureCalcRateCard[[#This Row],[Region]]</f>
        <v>Machine Learning Studio Experiment HoursC11</v>
      </c>
      <c r="B19204" s="775">
        <v>11</v>
      </c>
      <c r="C19204" s="775" t="s">
        <v>4235</v>
      </c>
      <c r="D19204" s="775" t="s">
        <v>177</v>
      </c>
      <c r="E19204" s="775">
        <v>999999</v>
      </c>
      <c r="F19204" s="775" t="s">
        <v>1084</v>
      </c>
      <c r="G19204" s="775" t="s">
        <v>4235</v>
      </c>
      <c r="H19204" s="775" t="s">
        <v>4235</v>
      </c>
      <c r="I19204" s="775" t="s">
        <v>4235</v>
      </c>
    </row>
    <row r="19205" spans="1:9">
      <c r="A19205" s="775" t="str">
        <f>Table_wabobpsvr_AzureCalc_AzureCalcRateCard[[#This Row],[ServiceName]]&amp;Table_wabobpsvr_AzureCalc_AzureCalcRateCard[[#This Row],[Price_Level]]&amp;Table_wabobpsvr_AzureCalc_AzureCalcRateCard[[#This Row],[Region]]</f>
        <v>Machine Learning Studio Experiment HoursD11</v>
      </c>
      <c r="B19205" s="775">
        <v>11</v>
      </c>
      <c r="C19205" s="775" t="s">
        <v>4235</v>
      </c>
      <c r="D19205" s="775" t="s">
        <v>176</v>
      </c>
      <c r="E19205" s="775">
        <v>999999</v>
      </c>
      <c r="F19205" s="775" t="s">
        <v>1084</v>
      </c>
      <c r="G19205" s="775" t="s">
        <v>4235</v>
      </c>
      <c r="H19205" s="775" t="s">
        <v>4235</v>
      </c>
      <c r="I19205" s="775" t="s">
        <v>4235</v>
      </c>
    </row>
    <row r="19206" spans="1:9">
      <c r="A19206" s="775" t="str">
        <f>Table_wabobpsvr_AzureCalc_AzureCalcRateCard[[#This Row],[ServiceName]]&amp;Table_wabobpsvr_AzureCalc_AzureCalcRateCard[[#This Row],[Price_Level]]&amp;Table_wabobpsvr_AzureCalc_AzureCalcRateCard[[#This Row],[Region]]</f>
        <v>Machine Learning Studio Experiment HoursMOSP12</v>
      </c>
      <c r="B19206" s="775">
        <v>12</v>
      </c>
      <c r="C19206" s="775" t="s">
        <v>4235</v>
      </c>
      <c r="D19206" s="775" t="s">
        <v>606</v>
      </c>
      <c r="E19206" s="775">
        <v>999999</v>
      </c>
      <c r="F19206" s="775" t="s">
        <v>1084</v>
      </c>
      <c r="G19206" s="775" t="s">
        <v>4235</v>
      </c>
      <c r="H19206" s="775" t="s">
        <v>4235</v>
      </c>
      <c r="I19206" s="775" t="s">
        <v>4235</v>
      </c>
    </row>
    <row r="19207" spans="1:9">
      <c r="A19207" s="775" t="str">
        <f>Table_wabobpsvr_AzureCalc_AzureCalcRateCard[[#This Row],[ServiceName]]&amp;Table_wabobpsvr_AzureCalc_AzureCalcRateCard[[#This Row],[Price_Level]]&amp;Table_wabobpsvr_AzureCalc_AzureCalcRateCard[[#This Row],[Region]]</f>
        <v>Machine Learning Studio Experiment HoursA12</v>
      </c>
      <c r="B19207" s="775">
        <v>12</v>
      </c>
      <c r="C19207" s="775" t="s">
        <v>4235</v>
      </c>
      <c r="D19207" s="775" t="s">
        <v>174</v>
      </c>
      <c r="E19207" s="775">
        <v>999999</v>
      </c>
      <c r="F19207" s="775" t="s">
        <v>1084</v>
      </c>
      <c r="G19207" s="775" t="s">
        <v>4235</v>
      </c>
      <c r="H19207" s="775" t="s">
        <v>4235</v>
      </c>
      <c r="I19207" s="775" t="s">
        <v>4235</v>
      </c>
    </row>
    <row r="19208" spans="1:9">
      <c r="A19208" s="775" t="str">
        <f>Table_wabobpsvr_AzureCalc_AzureCalcRateCard[[#This Row],[ServiceName]]&amp;Table_wabobpsvr_AzureCalc_AzureCalcRateCard[[#This Row],[Price_Level]]&amp;Table_wabobpsvr_AzureCalc_AzureCalcRateCard[[#This Row],[Region]]</f>
        <v>Machine Learning Studio Experiment HoursB12</v>
      </c>
      <c r="B19208" s="775">
        <v>12</v>
      </c>
      <c r="C19208" s="775" t="s">
        <v>4235</v>
      </c>
      <c r="D19208" s="775" t="s">
        <v>175</v>
      </c>
      <c r="E19208" s="775">
        <v>999999</v>
      </c>
      <c r="F19208" s="775" t="s">
        <v>1084</v>
      </c>
      <c r="G19208" s="775" t="s">
        <v>4235</v>
      </c>
      <c r="H19208" s="775" t="s">
        <v>4235</v>
      </c>
      <c r="I19208" s="775" t="s">
        <v>4235</v>
      </c>
    </row>
    <row r="19209" spans="1:9">
      <c r="A19209" s="775" t="str">
        <f>Table_wabobpsvr_AzureCalc_AzureCalcRateCard[[#This Row],[ServiceName]]&amp;Table_wabobpsvr_AzureCalc_AzureCalcRateCard[[#This Row],[Price_Level]]&amp;Table_wabobpsvr_AzureCalc_AzureCalcRateCard[[#This Row],[Region]]</f>
        <v>Machine Learning Studio Experiment HoursC12</v>
      </c>
      <c r="B19209" s="775">
        <v>12</v>
      </c>
      <c r="C19209" s="775" t="s">
        <v>4235</v>
      </c>
      <c r="D19209" s="775" t="s">
        <v>177</v>
      </c>
      <c r="E19209" s="775">
        <v>999999</v>
      </c>
      <c r="F19209" s="775" t="s">
        <v>1084</v>
      </c>
      <c r="G19209" s="775" t="s">
        <v>4235</v>
      </c>
      <c r="H19209" s="775" t="s">
        <v>4235</v>
      </c>
      <c r="I19209" s="775" t="s">
        <v>4235</v>
      </c>
    </row>
    <row r="19210" spans="1:9">
      <c r="A19210" s="775" t="str">
        <f>Table_wabobpsvr_AzureCalc_AzureCalcRateCard[[#This Row],[ServiceName]]&amp;Table_wabobpsvr_AzureCalc_AzureCalcRateCard[[#This Row],[Price_Level]]&amp;Table_wabobpsvr_AzureCalc_AzureCalcRateCard[[#This Row],[Region]]</f>
        <v>Machine Learning Studio Experiment HoursD12</v>
      </c>
      <c r="B19210" s="775">
        <v>12</v>
      </c>
      <c r="C19210" s="775" t="s">
        <v>4235</v>
      </c>
      <c r="D19210" s="775" t="s">
        <v>176</v>
      </c>
      <c r="E19210" s="775">
        <v>999999</v>
      </c>
      <c r="F19210" s="775" t="s">
        <v>1084</v>
      </c>
      <c r="G19210" s="775" t="s">
        <v>4235</v>
      </c>
      <c r="H19210" s="775" t="s">
        <v>4235</v>
      </c>
      <c r="I19210" s="775" t="s">
        <v>4235</v>
      </c>
    </row>
    <row r="19211" spans="1:9">
      <c r="A19211" s="775" t="str">
        <f>Table_wabobpsvr_AzureCalc_AzureCalcRateCard[[#This Row],[ServiceName]]&amp;Table_wabobpsvr_AzureCalc_AzureCalcRateCard[[#This Row],[Price_Level]]&amp;Table_wabobpsvr_AzureCalc_AzureCalcRateCard[[#This Row],[Region]]</f>
        <v>Machine Learning Studio Experiment HoursMOSP13</v>
      </c>
      <c r="B19211" s="775">
        <v>13</v>
      </c>
      <c r="C19211" s="775" t="s">
        <v>4235</v>
      </c>
      <c r="D19211" s="775" t="s">
        <v>606</v>
      </c>
      <c r="E19211" s="775">
        <v>999999</v>
      </c>
      <c r="F19211" s="775" t="s">
        <v>1084</v>
      </c>
      <c r="G19211" s="775" t="s">
        <v>4235</v>
      </c>
      <c r="H19211" s="775" t="s">
        <v>4235</v>
      </c>
      <c r="I19211" s="775" t="s">
        <v>4235</v>
      </c>
    </row>
    <row r="19212" spans="1:9">
      <c r="A19212" s="775" t="str">
        <f>Table_wabobpsvr_AzureCalc_AzureCalcRateCard[[#This Row],[ServiceName]]&amp;Table_wabobpsvr_AzureCalc_AzureCalcRateCard[[#This Row],[Price_Level]]&amp;Table_wabobpsvr_AzureCalc_AzureCalcRateCard[[#This Row],[Region]]</f>
        <v>Machine Learning Studio Experiment HoursA13</v>
      </c>
      <c r="B19212" s="775">
        <v>13</v>
      </c>
      <c r="C19212" s="775" t="s">
        <v>4235</v>
      </c>
      <c r="D19212" s="775" t="s">
        <v>174</v>
      </c>
      <c r="E19212" s="775">
        <v>999999</v>
      </c>
      <c r="F19212" s="775" t="s">
        <v>1084</v>
      </c>
      <c r="G19212" s="775" t="s">
        <v>4235</v>
      </c>
      <c r="H19212" s="775" t="s">
        <v>4235</v>
      </c>
      <c r="I19212" s="775" t="s">
        <v>4235</v>
      </c>
    </row>
    <row r="19213" spans="1:9">
      <c r="A19213" s="775" t="str">
        <f>Table_wabobpsvr_AzureCalc_AzureCalcRateCard[[#This Row],[ServiceName]]&amp;Table_wabobpsvr_AzureCalc_AzureCalcRateCard[[#This Row],[Price_Level]]&amp;Table_wabobpsvr_AzureCalc_AzureCalcRateCard[[#This Row],[Region]]</f>
        <v>Machine Learning Studio Experiment HoursB13</v>
      </c>
      <c r="B19213" s="775">
        <v>13</v>
      </c>
      <c r="C19213" s="775" t="s">
        <v>4235</v>
      </c>
      <c r="D19213" s="775" t="s">
        <v>175</v>
      </c>
      <c r="E19213" s="775">
        <v>999999</v>
      </c>
      <c r="F19213" s="775" t="s">
        <v>1084</v>
      </c>
      <c r="G19213" s="775" t="s">
        <v>4235</v>
      </c>
      <c r="H19213" s="775" t="s">
        <v>4235</v>
      </c>
      <c r="I19213" s="775" t="s">
        <v>4235</v>
      </c>
    </row>
    <row r="19214" spans="1:9">
      <c r="A19214" s="775" t="str">
        <f>Table_wabobpsvr_AzureCalc_AzureCalcRateCard[[#This Row],[ServiceName]]&amp;Table_wabobpsvr_AzureCalc_AzureCalcRateCard[[#This Row],[Price_Level]]&amp;Table_wabobpsvr_AzureCalc_AzureCalcRateCard[[#This Row],[Region]]</f>
        <v>Machine Learning Studio Experiment HoursC13</v>
      </c>
      <c r="B19214" s="775">
        <v>13</v>
      </c>
      <c r="C19214" s="775" t="s">
        <v>4235</v>
      </c>
      <c r="D19214" s="775" t="s">
        <v>177</v>
      </c>
      <c r="E19214" s="775">
        <v>999999</v>
      </c>
      <c r="F19214" s="775" t="s">
        <v>1084</v>
      </c>
      <c r="G19214" s="775" t="s">
        <v>4235</v>
      </c>
      <c r="H19214" s="775" t="s">
        <v>4235</v>
      </c>
      <c r="I19214" s="775" t="s">
        <v>4235</v>
      </c>
    </row>
    <row r="19215" spans="1:9">
      <c r="A19215" s="775" t="str">
        <f>Table_wabobpsvr_AzureCalc_AzureCalcRateCard[[#This Row],[ServiceName]]&amp;Table_wabobpsvr_AzureCalc_AzureCalcRateCard[[#This Row],[Price_Level]]&amp;Table_wabobpsvr_AzureCalc_AzureCalcRateCard[[#This Row],[Region]]</f>
        <v>Machine Learning Studio Experiment HoursD13</v>
      </c>
      <c r="B19215" s="775">
        <v>13</v>
      </c>
      <c r="C19215" s="775" t="s">
        <v>4235</v>
      </c>
      <c r="D19215" s="775" t="s">
        <v>176</v>
      </c>
      <c r="E19215" s="775">
        <v>999999</v>
      </c>
      <c r="F19215" s="775" t="s">
        <v>1084</v>
      </c>
      <c r="G19215" s="775" t="s">
        <v>4235</v>
      </c>
      <c r="H19215" s="775" t="s">
        <v>4235</v>
      </c>
      <c r="I19215" s="775" t="s">
        <v>4235</v>
      </c>
    </row>
    <row r="19216" spans="1:9">
      <c r="A19216" s="775" t="str">
        <f>Table_wabobpsvr_AzureCalc_AzureCalcRateCard[[#This Row],[ServiceName]]&amp;Table_wabobpsvr_AzureCalc_AzureCalcRateCard[[#This Row],[Price_Level]]&amp;Table_wabobpsvr_AzureCalc_AzureCalcRateCard[[#This Row],[Region]]</f>
        <v>Machine Learning Studio Experiment HoursMOSP14</v>
      </c>
      <c r="B19216" s="775">
        <v>14</v>
      </c>
      <c r="C19216" s="775" t="s">
        <v>4235</v>
      </c>
      <c r="D19216" s="775" t="s">
        <v>606</v>
      </c>
      <c r="E19216" s="775">
        <v>999999</v>
      </c>
      <c r="F19216" s="775" t="s">
        <v>1084</v>
      </c>
      <c r="G19216" s="775" t="s">
        <v>4235</v>
      </c>
      <c r="H19216" s="775" t="s">
        <v>4235</v>
      </c>
      <c r="I19216" s="775" t="s">
        <v>4235</v>
      </c>
    </row>
    <row r="19217" spans="1:9">
      <c r="A19217" s="775" t="str">
        <f>Table_wabobpsvr_AzureCalc_AzureCalcRateCard[[#This Row],[ServiceName]]&amp;Table_wabobpsvr_AzureCalc_AzureCalcRateCard[[#This Row],[Price_Level]]&amp;Table_wabobpsvr_AzureCalc_AzureCalcRateCard[[#This Row],[Region]]</f>
        <v>Machine Learning Studio Experiment HoursA14</v>
      </c>
      <c r="B19217" s="775">
        <v>14</v>
      </c>
      <c r="C19217" s="775" t="s">
        <v>4235</v>
      </c>
      <c r="D19217" s="775" t="s">
        <v>174</v>
      </c>
      <c r="E19217" s="775">
        <v>999999</v>
      </c>
      <c r="F19217" s="775" t="s">
        <v>1084</v>
      </c>
      <c r="G19217" s="775" t="s">
        <v>4235</v>
      </c>
      <c r="H19217" s="775" t="s">
        <v>4235</v>
      </c>
      <c r="I19217" s="775" t="s">
        <v>4235</v>
      </c>
    </row>
    <row r="19218" spans="1:9">
      <c r="A19218" s="775" t="str">
        <f>Table_wabobpsvr_AzureCalc_AzureCalcRateCard[[#This Row],[ServiceName]]&amp;Table_wabobpsvr_AzureCalc_AzureCalcRateCard[[#This Row],[Price_Level]]&amp;Table_wabobpsvr_AzureCalc_AzureCalcRateCard[[#This Row],[Region]]</f>
        <v>Machine Learning Studio Experiment HoursB14</v>
      </c>
      <c r="B19218" s="775">
        <v>14</v>
      </c>
      <c r="C19218" s="775" t="s">
        <v>4235</v>
      </c>
      <c r="D19218" s="775" t="s">
        <v>175</v>
      </c>
      <c r="E19218" s="775">
        <v>999999</v>
      </c>
      <c r="F19218" s="775" t="s">
        <v>1084</v>
      </c>
      <c r="G19218" s="775" t="s">
        <v>4235</v>
      </c>
      <c r="H19218" s="775" t="s">
        <v>4235</v>
      </c>
      <c r="I19218" s="775" t="s">
        <v>4235</v>
      </c>
    </row>
    <row r="19219" spans="1:9">
      <c r="A19219" s="775" t="str">
        <f>Table_wabobpsvr_AzureCalc_AzureCalcRateCard[[#This Row],[ServiceName]]&amp;Table_wabobpsvr_AzureCalc_AzureCalcRateCard[[#This Row],[Price_Level]]&amp;Table_wabobpsvr_AzureCalc_AzureCalcRateCard[[#This Row],[Region]]</f>
        <v>Standard DocumentDB DaysB2</v>
      </c>
      <c r="B19219" s="775">
        <v>2</v>
      </c>
      <c r="C19219" s="775" t="s">
        <v>4235</v>
      </c>
      <c r="D19219" s="775" t="s">
        <v>175</v>
      </c>
      <c r="E19219" s="775">
        <v>999999</v>
      </c>
      <c r="F19219" s="775" t="s">
        <v>1085</v>
      </c>
      <c r="G19219" s="775" t="s">
        <v>4235</v>
      </c>
      <c r="H19219" s="775" t="s">
        <v>4235</v>
      </c>
      <c r="I19219" s="775" t="s">
        <v>4235</v>
      </c>
    </row>
    <row r="19220" spans="1:9">
      <c r="A19220" s="775" t="str">
        <f>Table_wabobpsvr_AzureCalc_AzureCalcRateCard[[#This Row],[ServiceName]]&amp;Table_wabobpsvr_AzureCalc_AzureCalcRateCard[[#This Row],[Price_Level]]&amp;Table_wabobpsvr_AzureCalc_AzureCalcRateCard[[#This Row],[Region]]</f>
        <v>Standard DocumentDB DaysC2</v>
      </c>
      <c r="B19220" s="775">
        <v>2</v>
      </c>
      <c r="C19220" s="775" t="s">
        <v>4235</v>
      </c>
      <c r="D19220" s="775" t="s">
        <v>177</v>
      </c>
      <c r="E19220" s="775">
        <v>999999</v>
      </c>
      <c r="F19220" s="775" t="s">
        <v>1085</v>
      </c>
      <c r="G19220" s="775" t="s">
        <v>4235</v>
      </c>
      <c r="H19220" s="775" t="s">
        <v>4235</v>
      </c>
      <c r="I19220" s="775" t="s">
        <v>4235</v>
      </c>
    </row>
    <row r="19221" spans="1:9">
      <c r="A19221" s="775" t="str">
        <f>Table_wabobpsvr_AzureCalc_AzureCalcRateCard[[#This Row],[ServiceName]]&amp;Table_wabobpsvr_AzureCalc_AzureCalcRateCard[[#This Row],[Price_Level]]&amp;Table_wabobpsvr_AzureCalc_AzureCalcRateCard[[#This Row],[Region]]</f>
        <v>Standard DocumentDB DaysD2</v>
      </c>
      <c r="B19221" s="775">
        <v>2</v>
      </c>
      <c r="C19221" s="775" t="s">
        <v>4235</v>
      </c>
      <c r="D19221" s="775" t="s">
        <v>176</v>
      </c>
      <c r="E19221" s="775">
        <v>999999</v>
      </c>
      <c r="F19221" s="775" t="s">
        <v>1085</v>
      </c>
      <c r="G19221" s="775" t="s">
        <v>4235</v>
      </c>
      <c r="H19221" s="775" t="s">
        <v>4235</v>
      </c>
      <c r="I19221" s="775" t="s">
        <v>4235</v>
      </c>
    </row>
    <row r="19222" spans="1:9">
      <c r="A19222" s="775" t="str">
        <f>Table_wabobpsvr_AzureCalc_AzureCalcRateCard[[#This Row],[ServiceName]]&amp;Table_wabobpsvr_AzureCalc_AzureCalcRateCard[[#This Row],[Price_Level]]&amp;Table_wabobpsvr_AzureCalc_AzureCalcRateCard[[#This Row],[Region]]</f>
        <v>Standard DocumentDB DaysMOSP3</v>
      </c>
      <c r="B19222" s="775">
        <v>3</v>
      </c>
      <c r="C19222" s="775" t="s">
        <v>4235</v>
      </c>
      <c r="D19222" s="775" t="s">
        <v>606</v>
      </c>
      <c r="E19222" s="775">
        <v>999999</v>
      </c>
      <c r="F19222" s="775" t="s">
        <v>1085</v>
      </c>
      <c r="G19222" s="775" t="s">
        <v>4235</v>
      </c>
      <c r="H19222" s="775" t="s">
        <v>4235</v>
      </c>
      <c r="I19222" s="775" t="s">
        <v>4235</v>
      </c>
    </row>
    <row r="19223" spans="1:9">
      <c r="A19223" s="775" t="str">
        <f>Table_wabobpsvr_AzureCalc_AzureCalcRateCard[[#This Row],[ServiceName]]&amp;Table_wabobpsvr_AzureCalc_AzureCalcRateCard[[#This Row],[Price_Level]]&amp;Table_wabobpsvr_AzureCalc_AzureCalcRateCard[[#This Row],[Region]]</f>
        <v>Standard DocumentDB DaysA3</v>
      </c>
      <c r="B19223" s="775">
        <v>3</v>
      </c>
      <c r="C19223" s="775" t="s">
        <v>4235</v>
      </c>
      <c r="D19223" s="775" t="s">
        <v>174</v>
      </c>
      <c r="E19223" s="775">
        <v>999999</v>
      </c>
      <c r="F19223" s="775" t="s">
        <v>1085</v>
      </c>
      <c r="G19223" s="775" t="s">
        <v>4235</v>
      </c>
      <c r="H19223" s="775" t="s">
        <v>4235</v>
      </c>
      <c r="I19223" s="775" t="s">
        <v>4235</v>
      </c>
    </row>
    <row r="19224" spans="1:9">
      <c r="A19224" s="775" t="str">
        <f>Table_wabobpsvr_AzureCalc_AzureCalcRateCard[[#This Row],[ServiceName]]&amp;Table_wabobpsvr_AzureCalc_AzureCalcRateCard[[#This Row],[Price_Level]]&amp;Table_wabobpsvr_AzureCalc_AzureCalcRateCard[[#This Row],[Region]]</f>
        <v>Standard DocumentDB DaysB3</v>
      </c>
      <c r="B19224" s="775">
        <v>3</v>
      </c>
      <c r="C19224" s="775" t="s">
        <v>4235</v>
      </c>
      <c r="D19224" s="775" t="s">
        <v>175</v>
      </c>
      <c r="E19224" s="775">
        <v>999999</v>
      </c>
      <c r="F19224" s="775" t="s">
        <v>1085</v>
      </c>
      <c r="G19224" s="775" t="s">
        <v>4235</v>
      </c>
      <c r="H19224" s="775" t="s">
        <v>4235</v>
      </c>
      <c r="I19224" s="775" t="s">
        <v>4235</v>
      </c>
    </row>
    <row r="19225" spans="1:9">
      <c r="A19225" s="775" t="str">
        <f>Table_wabobpsvr_AzureCalc_AzureCalcRateCard[[#This Row],[ServiceName]]&amp;Table_wabobpsvr_AzureCalc_AzureCalcRateCard[[#This Row],[Price_Level]]&amp;Table_wabobpsvr_AzureCalc_AzureCalcRateCard[[#This Row],[Region]]</f>
        <v>Standard DocumentDB DaysC3</v>
      </c>
      <c r="B19225" s="775">
        <v>3</v>
      </c>
      <c r="C19225" s="775" t="s">
        <v>4235</v>
      </c>
      <c r="D19225" s="775" t="s">
        <v>177</v>
      </c>
      <c r="E19225" s="775">
        <v>999999</v>
      </c>
      <c r="F19225" s="775" t="s">
        <v>1085</v>
      </c>
      <c r="G19225" s="775" t="s">
        <v>4235</v>
      </c>
      <c r="H19225" s="775" t="s">
        <v>4235</v>
      </c>
      <c r="I19225" s="775" t="s">
        <v>4235</v>
      </c>
    </row>
    <row r="19226" spans="1:9">
      <c r="A19226" s="775" t="str">
        <f>Table_wabobpsvr_AzureCalc_AzureCalcRateCard[[#This Row],[ServiceName]]&amp;Table_wabobpsvr_AzureCalc_AzureCalcRateCard[[#This Row],[Price_Level]]&amp;Table_wabobpsvr_AzureCalc_AzureCalcRateCard[[#This Row],[Region]]</f>
        <v>Standard DocumentDB DaysD3</v>
      </c>
      <c r="B19226" s="775">
        <v>3</v>
      </c>
      <c r="C19226" s="775" t="s">
        <v>4235</v>
      </c>
      <c r="D19226" s="775" t="s">
        <v>176</v>
      </c>
      <c r="E19226" s="775">
        <v>999999</v>
      </c>
      <c r="F19226" s="775" t="s">
        <v>1085</v>
      </c>
      <c r="G19226" s="775" t="s">
        <v>4235</v>
      </c>
      <c r="H19226" s="775" t="s">
        <v>4235</v>
      </c>
      <c r="I19226" s="775" t="s">
        <v>4235</v>
      </c>
    </row>
    <row r="19227" spans="1:9">
      <c r="A19227" s="775" t="str">
        <f>Table_wabobpsvr_AzureCalc_AzureCalcRateCard[[#This Row],[ServiceName]]&amp;Table_wabobpsvr_AzureCalc_AzureCalcRateCard[[#This Row],[Price_Level]]&amp;Table_wabobpsvr_AzureCalc_AzureCalcRateCard[[#This Row],[Region]]</f>
        <v>Standard DocumentDB DaysMOSP5</v>
      </c>
      <c r="B19227" s="775">
        <v>5</v>
      </c>
      <c r="C19227" s="775" t="s">
        <v>4235</v>
      </c>
      <c r="D19227" s="775" t="s">
        <v>606</v>
      </c>
      <c r="E19227" s="775">
        <v>999999</v>
      </c>
      <c r="F19227" s="775" t="s">
        <v>1085</v>
      </c>
      <c r="G19227" s="775" t="s">
        <v>4235</v>
      </c>
      <c r="H19227" s="775" t="s">
        <v>4235</v>
      </c>
      <c r="I19227" s="775" t="s">
        <v>4235</v>
      </c>
    </row>
    <row r="19228" spans="1:9">
      <c r="A19228" s="775" t="str">
        <f>Table_wabobpsvr_AzureCalc_AzureCalcRateCard[[#This Row],[ServiceName]]&amp;Table_wabobpsvr_AzureCalc_AzureCalcRateCard[[#This Row],[Price_Level]]&amp;Table_wabobpsvr_AzureCalc_AzureCalcRateCard[[#This Row],[Region]]</f>
        <v>Standard DocumentDB DaysA5</v>
      </c>
      <c r="B19228" s="775">
        <v>5</v>
      </c>
      <c r="C19228" s="775" t="s">
        <v>4235</v>
      </c>
      <c r="D19228" s="775" t="s">
        <v>174</v>
      </c>
      <c r="E19228" s="775">
        <v>999999</v>
      </c>
      <c r="F19228" s="775" t="s">
        <v>1085</v>
      </c>
      <c r="G19228" s="775" t="s">
        <v>4235</v>
      </c>
      <c r="H19228" s="775" t="s">
        <v>4235</v>
      </c>
      <c r="I19228" s="775" t="s">
        <v>4235</v>
      </c>
    </row>
    <row r="19229" spans="1:9">
      <c r="A19229" s="775" t="str">
        <f>Table_wabobpsvr_AzureCalc_AzureCalcRateCard[[#This Row],[ServiceName]]&amp;Table_wabobpsvr_AzureCalc_AzureCalcRateCard[[#This Row],[Price_Level]]&amp;Table_wabobpsvr_AzureCalc_AzureCalcRateCard[[#This Row],[Region]]</f>
        <v>Standard DocumentDB DaysB5</v>
      </c>
      <c r="B19229" s="775">
        <v>5</v>
      </c>
      <c r="C19229" s="775" t="s">
        <v>4235</v>
      </c>
      <c r="D19229" s="775" t="s">
        <v>175</v>
      </c>
      <c r="E19229" s="775">
        <v>999999</v>
      </c>
      <c r="F19229" s="775" t="s">
        <v>1085</v>
      </c>
      <c r="G19229" s="775" t="s">
        <v>4235</v>
      </c>
      <c r="H19229" s="775" t="s">
        <v>4235</v>
      </c>
      <c r="I19229" s="775" t="s">
        <v>4235</v>
      </c>
    </row>
    <row r="19230" spans="1:9">
      <c r="A19230" s="775" t="str">
        <f>Table_wabobpsvr_AzureCalc_AzureCalcRateCard[[#This Row],[ServiceName]]&amp;Table_wabobpsvr_AzureCalc_AzureCalcRateCard[[#This Row],[Price_Level]]&amp;Table_wabobpsvr_AzureCalc_AzureCalcRateCard[[#This Row],[Region]]</f>
        <v>Standard DocumentDB DaysC5</v>
      </c>
      <c r="B19230" s="775">
        <v>5</v>
      </c>
      <c r="C19230" s="775" t="s">
        <v>4235</v>
      </c>
      <c r="D19230" s="775" t="s">
        <v>177</v>
      </c>
      <c r="E19230" s="775">
        <v>999999</v>
      </c>
      <c r="F19230" s="775" t="s">
        <v>1085</v>
      </c>
      <c r="G19230" s="775" t="s">
        <v>4235</v>
      </c>
      <c r="H19230" s="775" t="s">
        <v>4235</v>
      </c>
      <c r="I19230" s="775" t="s">
        <v>4235</v>
      </c>
    </row>
    <row r="19231" spans="1:9">
      <c r="A19231" s="775" t="str">
        <f>Table_wabobpsvr_AzureCalc_AzureCalcRateCard[[#This Row],[ServiceName]]&amp;Table_wabobpsvr_AzureCalc_AzureCalcRateCard[[#This Row],[Price_Level]]&amp;Table_wabobpsvr_AzureCalc_AzureCalcRateCard[[#This Row],[Region]]</f>
        <v>Standard DocumentDB DaysD5</v>
      </c>
      <c r="B19231" s="775">
        <v>5</v>
      </c>
      <c r="C19231" s="775" t="s">
        <v>4235</v>
      </c>
      <c r="D19231" s="775" t="s">
        <v>176</v>
      </c>
      <c r="E19231" s="775">
        <v>999999</v>
      </c>
      <c r="F19231" s="775" t="s">
        <v>1085</v>
      </c>
      <c r="G19231" s="775" t="s">
        <v>4235</v>
      </c>
      <c r="H19231" s="775" t="s">
        <v>4235</v>
      </c>
      <c r="I19231" s="775" t="s">
        <v>4235</v>
      </c>
    </row>
    <row r="19232" spans="1:9">
      <c r="A19232" s="775" t="str">
        <f>Table_wabobpsvr_AzureCalc_AzureCalcRateCard[[#This Row],[ServiceName]]&amp;Table_wabobpsvr_AzureCalc_AzureCalcRateCard[[#This Row],[Price_Level]]&amp;Table_wabobpsvr_AzureCalc_AzureCalcRateCard[[#This Row],[Region]]</f>
        <v>CDN Data Transfer - Zone 3 - Tier 2D</v>
      </c>
      <c r="B19232" s="775"/>
      <c r="C19232" s="775" t="s">
        <v>9</v>
      </c>
      <c r="D19232" s="775" t="s">
        <v>176</v>
      </c>
      <c r="E19232" s="775">
        <v>0.22</v>
      </c>
      <c r="F19232" s="775" t="s">
        <v>8427</v>
      </c>
      <c r="G19232" s="775" t="s">
        <v>8186</v>
      </c>
      <c r="H19232" s="775" t="s">
        <v>8187</v>
      </c>
      <c r="I19232" s="775" t="s">
        <v>8188</v>
      </c>
    </row>
    <row r="19233" spans="1:9">
      <c r="A19233" s="1039" t="str">
        <f>Table_wabobpsvr_AzureCalc_AzureCalcRateCard[[#This Row],[ServiceName]]&amp;Table_wabobpsvr_AzureCalc_AzureCalcRateCard[[#This Row],[Price_Level]]&amp;Table_wabobpsvr_AzureCalc_AzureCalcRateCard[[#This Row],[Region]]</f>
        <v>Premium CDN Data Transfer - Zone 2 - Tier 3D</v>
      </c>
      <c r="B19233" s="1039"/>
      <c r="C19233" s="1039" t="s">
        <v>9</v>
      </c>
      <c r="D19233" s="1039" t="s">
        <v>176</v>
      </c>
      <c r="E19233" s="1039">
        <v>0.22</v>
      </c>
      <c r="F19233" s="1039" t="s">
        <v>8412</v>
      </c>
      <c r="G19233" s="775" t="s">
        <v>8177</v>
      </c>
      <c r="H19233" s="775" t="s">
        <v>8178</v>
      </c>
      <c r="I19233" s="775" t="s">
        <v>8179</v>
      </c>
    </row>
    <row r="19234" spans="1:9">
      <c r="A19234" s="775" t="str">
        <f>Table_wabobpsvr_AzureCalc_AzureCalcRateCard[[#This Row],[ServiceName]]&amp;Table_wabobpsvr_AzureCalc_AzureCalcRateCard[[#This Row],[Price_Level]]&amp;Table_wabobpsvr_AzureCalc_AzureCalcRateCard[[#This Row],[Region]]</f>
        <v>Premium CDN Data Transfer - Zone 3 - Tier 5B</v>
      </c>
      <c r="B19234" s="775"/>
      <c r="C19234" s="775" t="s">
        <v>9</v>
      </c>
      <c r="D19234" s="775" t="s">
        <v>175</v>
      </c>
      <c r="E19234" s="775">
        <v>0.47</v>
      </c>
      <c r="F19234" s="775" t="s">
        <v>8420</v>
      </c>
      <c r="G19234" s="775" t="s">
        <v>8180</v>
      </c>
      <c r="H19234" s="775" t="s">
        <v>8181</v>
      </c>
      <c r="I19234" s="775" t="s">
        <v>8182</v>
      </c>
    </row>
    <row r="19235" spans="1:9">
      <c r="A19235" s="775" t="str">
        <f>Table_wabobpsvr_AzureCalc_AzureCalcRateCard[[#This Row],[ServiceName]]&amp;Table_wabobpsvr_AzureCalc_AzureCalcRateCard[[#This Row],[Price_Level]]&amp;Table_wabobpsvr_AzureCalc_AzureCalcRateCard[[#This Row],[Region]]</f>
        <v>Standard DocumentDB DaysMOSP9</v>
      </c>
      <c r="B19235" s="775">
        <v>9</v>
      </c>
      <c r="C19235" s="775" t="s">
        <v>4235</v>
      </c>
      <c r="D19235" s="775" t="s">
        <v>606</v>
      </c>
      <c r="E19235" s="775">
        <v>999999</v>
      </c>
      <c r="F19235" s="775" t="s">
        <v>1085</v>
      </c>
      <c r="G19235" s="775" t="s">
        <v>4235</v>
      </c>
      <c r="H19235" s="775" t="s">
        <v>4235</v>
      </c>
      <c r="I19235" s="775" t="s">
        <v>4235</v>
      </c>
    </row>
    <row r="19236" spans="1:9">
      <c r="A19236" s="775" t="str">
        <f>Table_wabobpsvr_AzureCalc_AzureCalcRateCard[[#This Row],[ServiceName]]&amp;Table_wabobpsvr_AzureCalc_AzureCalcRateCard[[#This Row],[Price_Level]]&amp;Table_wabobpsvr_AzureCalc_AzureCalcRateCard[[#This Row],[Region]]</f>
        <v>Standard DocumentDB DaysA9</v>
      </c>
      <c r="B19236" s="775">
        <v>9</v>
      </c>
      <c r="C19236" s="775" t="s">
        <v>4235</v>
      </c>
      <c r="D19236" s="775" t="s">
        <v>174</v>
      </c>
      <c r="E19236" s="775">
        <v>999999</v>
      </c>
      <c r="F19236" s="775" t="s">
        <v>1085</v>
      </c>
      <c r="G19236" s="775" t="s">
        <v>4235</v>
      </c>
      <c r="H19236" s="775" t="s">
        <v>4235</v>
      </c>
      <c r="I19236" s="775" t="s">
        <v>4235</v>
      </c>
    </row>
    <row r="19237" spans="1:9">
      <c r="A19237" s="775" t="str">
        <f>Table_wabobpsvr_AzureCalc_AzureCalcRateCard[[#This Row],[ServiceName]]&amp;Table_wabobpsvr_AzureCalc_AzureCalcRateCard[[#This Row],[Price_Level]]&amp;Table_wabobpsvr_AzureCalc_AzureCalcRateCard[[#This Row],[Region]]</f>
        <v>Standard DocumentDB DaysB9</v>
      </c>
      <c r="B19237" s="775">
        <v>9</v>
      </c>
      <c r="C19237" s="775" t="s">
        <v>4235</v>
      </c>
      <c r="D19237" s="775" t="s">
        <v>175</v>
      </c>
      <c r="E19237" s="775">
        <v>999999</v>
      </c>
      <c r="F19237" s="775" t="s">
        <v>1085</v>
      </c>
      <c r="G19237" s="775" t="s">
        <v>4235</v>
      </c>
      <c r="H19237" s="775" t="s">
        <v>4235</v>
      </c>
      <c r="I19237" s="775" t="s">
        <v>4235</v>
      </c>
    </row>
    <row r="19238" spans="1:9">
      <c r="A19238" s="775" t="str">
        <f>Table_wabobpsvr_AzureCalc_AzureCalcRateCard[[#This Row],[ServiceName]]&amp;Table_wabobpsvr_AzureCalc_AzureCalcRateCard[[#This Row],[Price_Level]]&amp;Table_wabobpsvr_AzureCalc_AzureCalcRateCard[[#This Row],[Region]]</f>
        <v>Standard DocumentDB DaysC9</v>
      </c>
      <c r="B19238" s="775">
        <v>9</v>
      </c>
      <c r="C19238" s="775" t="s">
        <v>4235</v>
      </c>
      <c r="D19238" s="775" t="s">
        <v>177</v>
      </c>
      <c r="E19238" s="775">
        <v>999999</v>
      </c>
      <c r="F19238" s="775" t="s">
        <v>1085</v>
      </c>
      <c r="G19238" s="775" t="s">
        <v>4235</v>
      </c>
      <c r="H19238" s="775" t="s">
        <v>4235</v>
      </c>
      <c r="I19238" s="775" t="s">
        <v>4235</v>
      </c>
    </row>
    <row r="19239" spans="1:9">
      <c r="A19239" s="775" t="str">
        <f>Table_wabobpsvr_AzureCalc_AzureCalcRateCard[[#This Row],[ServiceName]]&amp;Table_wabobpsvr_AzureCalc_AzureCalcRateCard[[#This Row],[Price_Level]]&amp;Table_wabobpsvr_AzureCalc_AzureCalcRateCard[[#This Row],[Region]]</f>
        <v>Standard DocumentDB DaysD9</v>
      </c>
      <c r="B19239" s="775">
        <v>9</v>
      </c>
      <c r="C19239" s="775" t="s">
        <v>4235</v>
      </c>
      <c r="D19239" s="775" t="s">
        <v>176</v>
      </c>
      <c r="E19239" s="775">
        <v>999999</v>
      </c>
      <c r="F19239" s="775" t="s">
        <v>1085</v>
      </c>
      <c r="G19239" s="775" t="s">
        <v>4235</v>
      </c>
      <c r="H19239" s="775" t="s">
        <v>4235</v>
      </c>
      <c r="I19239" s="775" t="s">
        <v>4235</v>
      </c>
    </row>
    <row r="19240" spans="1:9">
      <c r="A19240" s="775" t="str">
        <f>Table_wabobpsvr_AzureCalc_AzureCalcRateCard[[#This Row],[ServiceName]]&amp;Table_wabobpsvr_AzureCalc_AzureCalcRateCard[[#This Row],[Price_Level]]&amp;Table_wabobpsvr_AzureCalc_AzureCalcRateCard[[#This Row],[Region]]</f>
        <v>CDN Data Transfer - Zone 3 - Tier 3MOSP</v>
      </c>
      <c r="B19240" s="775"/>
      <c r="C19240" s="775" t="s">
        <v>9</v>
      </c>
      <c r="D19240" s="775" t="s">
        <v>606</v>
      </c>
      <c r="E19240" s="775">
        <v>0.18</v>
      </c>
      <c r="F19240" s="775" t="s">
        <v>8428</v>
      </c>
      <c r="G19240" s="775"/>
      <c r="H19240" s="775"/>
      <c r="I19240" s="775" t="s">
        <v>8188</v>
      </c>
    </row>
    <row r="19241" spans="1:9">
      <c r="A19241" s="775" t="str">
        <f>Table_wabobpsvr_AzureCalc_AzureCalcRateCard[[#This Row],[ServiceName]]&amp;Table_wabobpsvr_AzureCalc_AzureCalcRateCard[[#This Row],[Price_Level]]&amp;Table_wabobpsvr_AzureCalc_AzureCalcRateCard[[#This Row],[Region]]</f>
        <v>CDN Data Transfer - Zone 3 - Tier 3A</v>
      </c>
      <c r="B19241" s="775"/>
      <c r="C19241" s="775" t="s">
        <v>9</v>
      </c>
      <c r="D19241" s="775" t="s">
        <v>174</v>
      </c>
      <c r="E19241" s="775">
        <v>0.24249999999999999</v>
      </c>
      <c r="F19241" s="775" t="s">
        <v>8428</v>
      </c>
      <c r="G19241" s="775" t="s">
        <v>8186</v>
      </c>
      <c r="H19241" s="775" t="s">
        <v>8187</v>
      </c>
      <c r="I19241" s="775" t="s">
        <v>8188</v>
      </c>
    </row>
    <row r="19242" spans="1:9">
      <c r="A19242" s="775" t="str">
        <f>Table_wabobpsvr_AzureCalc_AzureCalcRateCard[[#This Row],[ServiceName]]&amp;Table_wabobpsvr_AzureCalc_AzureCalcRateCard[[#This Row],[Price_Level]]&amp;Table_wabobpsvr_AzureCalc_AzureCalcRateCard[[#This Row],[Region]]</f>
        <v>CDN Data Transfer - Zone 3 - Tier 3B</v>
      </c>
      <c r="B19242" s="775"/>
      <c r="C19242" s="775" t="s">
        <v>9</v>
      </c>
      <c r="D19242" s="775" t="s">
        <v>175</v>
      </c>
      <c r="E19242" s="775">
        <v>0.23499999999999999</v>
      </c>
      <c r="F19242" s="775" t="s">
        <v>8428</v>
      </c>
      <c r="G19242" s="775" t="s">
        <v>8186</v>
      </c>
      <c r="H19242" s="775" t="s">
        <v>8187</v>
      </c>
      <c r="I19242" s="775" t="s">
        <v>8188</v>
      </c>
    </row>
    <row r="19243" spans="1:9">
      <c r="A19243" s="775" t="str">
        <f>Table_wabobpsvr_AzureCalc_AzureCalcRateCard[[#This Row],[ServiceName]]&amp;Table_wabobpsvr_AzureCalc_AzureCalcRateCard[[#This Row],[Price_Level]]&amp;Table_wabobpsvr_AzureCalc_AzureCalcRateCard[[#This Row],[Region]]</f>
        <v>CDN Data Transfer - Zone 3 - Tier 3C</v>
      </c>
      <c r="B19243" s="775"/>
      <c r="C19243" s="775" t="s">
        <v>9</v>
      </c>
      <c r="D19243" s="775" t="s">
        <v>177</v>
      </c>
      <c r="E19243" s="775">
        <v>0.22750000000000001</v>
      </c>
      <c r="F19243" s="775" t="s">
        <v>8428</v>
      </c>
      <c r="G19243" s="775" t="s">
        <v>8186</v>
      </c>
      <c r="H19243" s="775" t="s">
        <v>8187</v>
      </c>
      <c r="I19243" s="775" t="s">
        <v>8188</v>
      </c>
    </row>
    <row r="19244" spans="1:9">
      <c r="A19244" s="775" t="str">
        <f>Table_wabobpsvr_AzureCalc_AzureCalcRateCard[[#This Row],[ServiceName]]&amp;Table_wabobpsvr_AzureCalc_AzureCalcRateCard[[#This Row],[Price_Level]]&amp;Table_wabobpsvr_AzureCalc_AzureCalcRateCard[[#This Row],[Region]]</f>
        <v>CDN Data Transfer - Zone 3 - Tier 3D</v>
      </c>
      <c r="B19244" s="775"/>
      <c r="C19244" s="775" t="s">
        <v>9</v>
      </c>
      <c r="D19244" s="775" t="s">
        <v>176</v>
      </c>
      <c r="E19244" s="775">
        <v>0.22</v>
      </c>
      <c r="F19244" s="775" t="s">
        <v>8428</v>
      </c>
      <c r="G19244" s="775" t="s">
        <v>8186</v>
      </c>
      <c r="H19244" s="775" t="s">
        <v>8187</v>
      </c>
      <c r="I19244" s="775" t="s">
        <v>8188</v>
      </c>
    </row>
    <row r="19245" spans="1:9">
      <c r="A19245" s="775" t="str">
        <f>Table_wabobpsvr_AzureCalc_AzureCalcRateCard[[#This Row],[ServiceName]]&amp;Table_wabobpsvr_AzureCalc_AzureCalcRateCard[[#This Row],[Price_Level]]&amp;Table_wabobpsvr_AzureCalc_AzureCalcRateCard[[#This Row],[Region]]</f>
        <v>Standard_D1_v2 VM (Non-Windows)A15</v>
      </c>
      <c r="B19245" s="775">
        <v>15</v>
      </c>
      <c r="C19245" s="775" t="s">
        <v>87</v>
      </c>
      <c r="D19245" s="775" t="s">
        <v>174</v>
      </c>
      <c r="E19245" s="775">
        <v>9.0209999999999999E-2</v>
      </c>
      <c r="F19245" s="775" t="s">
        <v>8086</v>
      </c>
      <c r="G19245" s="775" t="s">
        <v>4235</v>
      </c>
      <c r="H19245" s="775" t="s">
        <v>4235</v>
      </c>
      <c r="I19245" s="775" t="s">
        <v>8342</v>
      </c>
    </row>
    <row r="19246" spans="1:9">
      <c r="A19246" s="775" t="str">
        <f>Table_wabobpsvr_AzureCalc_AzureCalcRateCard[[#This Row],[ServiceName]]&amp;Table_wabobpsvr_AzureCalc_AzureCalcRateCard[[#This Row],[Price_Level]]&amp;Table_wabobpsvr_AzureCalc_AzureCalcRateCard[[#This Row],[Region]]</f>
        <v>Standard_D1_v2 VM (Non-Windows)B15</v>
      </c>
      <c r="B19246" s="775">
        <v>15</v>
      </c>
      <c r="C19246" s="775" t="s">
        <v>87</v>
      </c>
      <c r="D19246" s="775" t="s">
        <v>175</v>
      </c>
      <c r="E19246" s="775">
        <v>8.7419999999999998E-2</v>
      </c>
      <c r="F19246" s="775" t="s">
        <v>8086</v>
      </c>
      <c r="G19246" s="775" t="s">
        <v>4235</v>
      </c>
      <c r="H19246" s="775" t="s">
        <v>4235</v>
      </c>
      <c r="I19246" s="775" t="s">
        <v>8342</v>
      </c>
    </row>
    <row r="19247" spans="1:9">
      <c r="A19247" s="1039" t="str">
        <f>Table_wabobpsvr_AzureCalc_AzureCalcRateCard[[#This Row],[ServiceName]]&amp;Table_wabobpsvr_AzureCalc_AzureCalcRateCard[[#This Row],[Price_Level]]&amp;Table_wabobpsvr_AzureCalc_AzureCalcRateCard[[#This Row],[Region]]</f>
        <v>Standard_D1_v2 VM (Non-Windows)C15</v>
      </c>
      <c r="B19247" s="1039">
        <v>15</v>
      </c>
      <c r="C19247" s="1039" t="s">
        <v>87</v>
      </c>
      <c r="D19247" s="1039" t="s">
        <v>177</v>
      </c>
      <c r="E19247" s="1039">
        <v>8.4629999999999997E-2</v>
      </c>
      <c r="F19247" s="1039" t="s">
        <v>8086</v>
      </c>
      <c r="G19247" s="775" t="s">
        <v>4235</v>
      </c>
      <c r="H19247" s="775" t="s">
        <v>4235</v>
      </c>
      <c r="I19247" s="775" t="s">
        <v>8342</v>
      </c>
    </row>
    <row r="19248" spans="1:9">
      <c r="A19248" s="1039" t="str">
        <f>Table_wabobpsvr_AzureCalc_AzureCalcRateCard[[#This Row],[ServiceName]]&amp;Table_wabobpsvr_AzureCalc_AzureCalcRateCard[[#This Row],[Price_Level]]&amp;Table_wabobpsvr_AzureCalc_AzureCalcRateCard[[#This Row],[Region]]</f>
        <v>Standard_D1_v2 VM (Non-Windows)D15</v>
      </c>
      <c r="B19248" s="1039">
        <v>15</v>
      </c>
      <c r="C19248" s="1039" t="s">
        <v>87</v>
      </c>
      <c r="D19248" s="1039" t="s">
        <v>176</v>
      </c>
      <c r="E19248" s="1039">
        <v>8.1839999999999996E-2</v>
      </c>
      <c r="F19248" s="1039" t="s">
        <v>8086</v>
      </c>
      <c r="G19248" s="775" t="s">
        <v>4235</v>
      </c>
      <c r="H19248" s="775" t="s">
        <v>4235</v>
      </c>
      <c r="I19248" s="775" t="s">
        <v>8342</v>
      </c>
    </row>
    <row r="19249" spans="1:9">
      <c r="A19249" s="1039" t="str">
        <f>Table_wabobpsvr_AzureCalc_AzureCalcRateCard[[#This Row],[ServiceName]]&amp;Table_wabobpsvr_AzureCalc_AzureCalcRateCard[[#This Row],[Price_Level]]&amp;Table_wabobpsvr_AzureCalc_AzureCalcRateCard[[#This Row],[Region]]</f>
        <v>Standard_D1_v2 VM (Windows)MOSP15</v>
      </c>
      <c r="B19249" s="1039">
        <v>15</v>
      </c>
      <c r="C19249" s="1039" t="s">
        <v>87</v>
      </c>
      <c r="D19249" s="1039" t="s">
        <v>606</v>
      </c>
      <c r="E19249" s="1039">
        <v>0.156</v>
      </c>
      <c r="F19249" s="1039" t="s">
        <v>8077</v>
      </c>
      <c r="G19249" s="775"/>
      <c r="H19249" s="775"/>
      <c r="I19249" s="775" t="s">
        <v>8356</v>
      </c>
    </row>
    <row r="19250" spans="1:9">
      <c r="A19250" s="1039" t="str">
        <f>Table_wabobpsvr_AzureCalc_AzureCalcRateCard[[#This Row],[ServiceName]]&amp;Table_wabobpsvr_AzureCalc_AzureCalcRateCard[[#This Row],[Price_Level]]&amp;Table_wabobpsvr_AzureCalc_AzureCalcRateCard[[#This Row],[Region]]</f>
        <v>Standard_D1_v2 VM (Windows)A15</v>
      </c>
      <c r="B19250" s="1039">
        <v>15</v>
      </c>
      <c r="C19250" s="1039" t="s">
        <v>87</v>
      </c>
      <c r="D19250" s="1039" t="s">
        <v>174</v>
      </c>
      <c r="E19250" s="1039">
        <v>0.15132000000000001</v>
      </c>
      <c r="F19250" s="1039" t="s">
        <v>8077</v>
      </c>
      <c r="G19250" s="775" t="s">
        <v>4235</v>
      </c>
      <c r="H19250" s="775" t="s">
        <v>4235</v>
      </c>
      <c r="I19250" s="775" t="s">
        <v>8356</v>
      </c>
    </row>
    <row r="19251" spans="1:9">
      <c r="A19251" s="1039" t="str">
        <f>Table_wabobpsvr_AzureCalc_AzureCalcRateCard[[#This Row],[ServiceName]]&amp;Table_wabobpsvr_AzureCalc_AzureCalcRateCard[[#This Row],[Price_Level]]&amp;Table_wabobpsvr_AzureCalc_AzureCalcRateCard[[#This Row],[Region]]</f>
        <v>Standard DocumentDB DaysMOSP13</v>
      </c>
      <c r="B19251" s="1039">
        <v>13</v>
      </c>
      <c r="C19251" s="1039" t="s">
        <v>4235</v>
      </c>
      <c r="D19251" s="1039" t="s">
        <v>606</v>
      </c>
      <c r="E19251" s="1039">
        <v>999999</v>
      </c>
      <c r="F19251" s="1039" t="s">
        <v>1085</v>
      </c>
      <c r="G19251" s="775" t="s">
        <v>4235</v>
      </c>
      <c r="H19251" s="775" t="s">
        <v>4235</v>
      </c>
      <c r="I19251" s="775" t="s">
        <v>4235</v>
      </c>
    </row>
    <row r="19252" spans="1:9">
      <c r="A19252" s="775" t="str">
        <f>Table_wabobpsvr_AzureCalc_AzureCalcRateCard[[#This Row],[ServiceName]]&amp;Table_wabobpsvr_AzureCalc_AzureCalcRateCard[[#This Row],[Price_Level]]&amp;Table_wabobpsvr_AzureCalc_AzureCalcRateCard[[#This Row],[Region]]</f>
        <v>Standard DocumentDB DaysA13</v>
      </c>
      <c r="B19252" s="775">
        <v>13</v>
      </c>
      <c r="C19252" s="775" t="s">
        <v>4235</v>
      </c>
      <c r="D19252" s="775" t="s">
        <v>174</v>
      </c>
      <c r="E19252" s="775">
        <v>999999</v>
      </c>
      <c r="F19252" s="775" t="s">
        <v>1085</v>
      </c>
      <c r="G19252" s="775" t="s">
        <v>4235</v>
      </c>
      <c r="H19252" s="775" t="s">
        <v>4235</v>
      </c>
      <c r="I19252" s="775" t="s">
        <v>4235</v>
      </c>
    </row>
    <row r="19253" spans="1:9">
      <c r="A19253" s="775" t="str">
        <f>Table_wabobpsvr_AzureCalc_AzureCalcRateCard[[#This Row],[ServiceName]]&amp;Table_wabobpsvr_AzureCalc_AzureCalcRateCard[[#This Row],[Price_Level]]&amp;Table_wabobpsvr_AzureCalc_AzureCalcRateCard[[#This Row],[Region]]</f>
        <v>Standard DocumentDB DaysB13</v>
      </c>
      <c r="B19253" s="775">
        <v>13</v>
      </c>
      <c r="C19253" s="775" t="s">
        <v>4235</v>
      </c>
      <c r="D19253" s="775" t="s">
        <v>175</v>
      </c>
      <c r="E19253" s="775">
        <v>999999</v>
      </c>
      <c r="F19253" s="775" t="s">
        <v>1085</v>
      </c>
      <c r="G19253" s="775" t="s">
        <v>4235</v>
      </c>
      <c r="H19253" s="775" t="s">
        <v>4235</v>
      </c>
      <c r="I19253" s="775" t="s">
        <v>4235</v>
      </c>
    </row>
    <row r="19254" spans="1:9">
      <c r="A19254" s="775" t="str">
        <f>Table_wabobpsvr_AzureCalc_AzureCalcRateCard[[#This Row],[ServiceName]]&amp;Table_wabobpsvr_AzureCalc_AzureCalcRateCard[[#This Row],[Price_Level]]&amp;Table_wabobpsvr_AzureCalc_AzureCalcRateCard[[#This Row],[Region]]</f>
        <v>Standard DocumentDB DaysC13</v>
      </c>
      <c r="B19254" s="775">
        <v>13</v>
      </c>
      <c r="C19254" s="775" t="s">
        <v>4235</v>
      </c>
      <c r="D19254" s="775" t="s">
        <v>177</v>
      </c>
      <c r="E19254" s="775">
        <v>999999</v>
      </c>
      <c r="F19254" s="775" t="s">
        <v>1085</v>
      </c>
      <c r="G19254" s="775" t="s">
        <v>4235</v>
      </c>
      <c r="H19254" s="775" t="s">
        <v>4235</v>
      </c>
      <c r="I19254" s="775" t="s">
        <v>4235</v>
      </c>
    </row>
    <row r="19255" spans="1:9">
      <c r="A19255" s="775" t="str">
        <f>Table_wabobpsvr_AzureCalc_AzureCalcRateCard[[#This Row],[ServiceName]]&amp;Table_wabobpsvr_AzureCalc_AzureCalcRateCard[[#This Row],[Price_Level]]&amp;Table_wabobpsvr_AzureCalc_AzureCalcRateCard[[#This Row],[Region]]</f>
        <v>Standard DocumentDB DaysD13</v>
      </c>
      <c r="B19255" s="775">
        <v>13</v>
      </c>
      <c r="C19255" s="775" t="s">
        <v>4235</v>
      </c>
      <c r="D19255" s="775" t="s">
        <v>176</v>
      </c>
      <c r="E19255" s="775">
        <v>999999</v>
      </c>
      <c r="F19255" s="775" t="s">
        <v>1085</v>
      </c>
      <c r="G19255" s="775" t="s">
        <v>4235</v>
      </c>
      <c r="H19255" s="775" t="s">
        <v>4235</v>
      </c>
      <c r="I19255" s="775" t="s">
        <v>4235</v>
      </c>
    </row>
    <row r="19256" spans="1:9">
      <c r="A19256" s="1039" t="str">
        <f>Table_wabobpsvr_AzureCalc_AzureCalcRateCard[[#This Row],[ServiceName]]&amp;Table_wabobpsvr_AzureCalc_AzureCalcRateCard[[#This Row],[Price_Level]]&amp;Table_wabobpsvr_AzureCalc_AzureCalcRateCard[[#This Row],[Region]]</f>
        <v>Standard DocumentDB DaysMOSP14</v>
      </c>
      <c r="B19256" s="1039">
        <v>14</v>
      </c>
      <c r="C19256" s="1039" t="s">
        <v>4235</v>
      </c>
      <c r="D19256" s="1039" t="s">
        <v>606</v>
      </c>
      <c r="E19256" s="1039">
        <v>999999</v>
      </c>
      <c r="F19256" s="1039" t="s">
        <v>1085</v>
      </c>
      <c r="G19256" s="775" t="s">
        <v>4235</v>
      </c>
      <c r="H19256" s="775" t="s">
        <v>4235</v>
      </c>
      <c r="I19256" s="775" t="s">
        <v>4235</v>
      </c>
    </row>
    <row r="19257" spans="1:9">
      <c r="A19257" s="1039" t="str">
        <f>Table_wabobpsvr_AzureCalc_AzureCalcRateCard[[#This Row],[ServiceName]]&amp;Table_wabobpsvr_AzureCalc_AzureCalcRateCard[[#This Row],[Price_Level]]&amp;Table_wabobpsvr_AzureCalc_AzureCalcRateCard[[#This Row],[Region]]</f>
        <v>Standard DocumentDB DaysA14</v>
      </c>
      <c r="B19257" s="1039">
        <v>14</v>
      </c>
      <c r="C19257" s="1039" t="s">
        <v>4235</v>
      </c>
      <c r="D19257" s="1039" t="s">
        <v>174</v>
      </c>
      <c r="E19257" s="1039">
        <v>999999</v>
      </c>
      <c r="F19257" s="1039" t="s">
        <v>1085</v>
      </c>
      <c r="G19257" s="775" t="s">
        <v>4235</v>
      </c>
      <c r="H19257" s="775" t="s">
        <v>4235</v>
      </c>
      <c r="I19257" s="775" t="s">
        <v>4235</v>
      </c>
    </row>
    <row r="19258" spans="1:9">
      <c r="A19258" s="775" t="str">
        <f>Table_wabobpsvr_AzureCalc_AzureCalcRateCard[[#This Row],[ServiceName]]&amp;Table_wabobpsvr_AzureCalc_AzureCalcRateCard[[#This Row],[Price_Level]]&amp;Table_wabobpsvr_AzureCalc_AzureCalcRateCard[[#This Row],[Region]]</f>
        <v>Standard DocumentDB DaysB14</v>
      </c>
      <c r="B19258" s="775">
        <v>14</v>
      </c>
      <c r="C19258" s="775" t="s">
        <v>4235</v>
      </c>
      <c r="D19258" s="775" t="s">
        <v>175</v>
      </c>
      <c r="E19258" s="775">
        <v>999999</v>
      </c>
      <c r="F19258" s="775" t="s">
        <v>1085</v>
      </c>
      <c r="G19258" s="775" t="s">
        <v>4235</v>
      </c>
      <c r="H19258" s="775" t="s">
        <v>4235</v>
      </c>
      <c r="I19258" s="775" t="s">
        <v>4235</v>
      </c>
    </row>
    <row r="19259" spans="1:9">
      <c r="A19259" s="775" t="str">
        <f>Table_wabobpsvr_AzureCalc_AzureCalcRateCard[[#This Row],[ServiceName]]&amp;Table_wabobpsvr_AzureCalc_AzureCalcRateCard[[#This Row],[Price_Level]]&amp;Table_wabobpsvr_AzureCalc_AzureCalcRateCard[[#This Row],[Region]]</f>
        <v>Standard DocumentDB DaysC14</v>
      </c>
      <c r="B19259" s="775">
        <v>14</v>
      </c>
      <c r="C19259" s="775" t="s">
        <v>4235</v>
      </c>
      <c r="D19259" s="775" t="s">
        <v>177</v>
      </c>
      <c r="E19259" s="775">
        <v>999999</v>
      </c>
      <c r="F19259" s="775" t="s">
        <v>1085</v>
      </c>
      <c r="G19259" s="775" t="s">
        <v>4235</v>
      </c>
      <c r="H19259" s="775" t="s">
        <v>4235</v>
      </c>
      <c r="I19259" s="775" t="s">
        <v>4235</v>
      </c>
    </row>
    <row r="19260" spans="1:9">
      <c r="A19260" s="1039" t="str">
        <f>Table_wabobpsvr_AzureCalc_AzureCalcRateCard[[#This Row],[ServiceName]]&amp;Table_wabobpsvr_AzureCalc_AzureCalcRateCard[[#This Row],[Price_Level]]&amp;Table_wabobpsvr_AzureCalc_AzureCalcRateCard[[#This Row],[Region]]</f>
        <v>Standard DocumentDB DaysD14</v>
      </c>
      <c r="B19260" s="1039">
        <v>14</v>
      </c>
      <c r="C19260" s="1039" t="s">
        <v>4235</v>
      </c>
      <c r="D19260" s="1039" t="s">
        <v>176</v>
      </c>
      <c r="E19260" s="1039">
        <v>999999</v>
      </c>
      <c r="F19260" s="1039" t="s">
        <v>1085</v>
      </c>
      <c r="G19260" s="775" t="s">
        <v>4235</v>
      </c>
      <c r="H19260" s="775" t="s">
        <v>4235</v>
      </c>
      <c r="I19260" s="775" t="s">
        <v>4235</v>
      </c>
    </row>
    <row r="19261" spans="1:9">
      <c r="A19261" s="775" t="str">
        <f>Table_wabobpsvr_AzureCalc_AzureCalcRateCard[[#This Row],[ServiceName]]&amp;Table_wabobpsvr_AzureCalc_AzureCalcRateCard[[#This Row],[Price_Level]]&amp;Table_wabobpsvr_AzureCalc_AzureCalcRateCard[[#This Row],[Region]]</f>
        <v>Standard S1 Search HourMOSP2</v>
      </c>
      <c r="B19261" s="775">
        <v>2</v>
      </c>
      <c r="C19261" s="775" t="s">
        <v>4235</v>
      </c>
      <c r="D19261" s="775" t="s">
        <v>606</v>
      </c>
      <c r="E19261" s="775">
        <v>999999</v>
      </c>
      <c r="F19261" s="775" t="s">
        <v>4311</v>
      </c>
      <c r="G19261" s="775" t="s">
        <v>4235</v>
      </c>
      <c r="H19261" s="775" t="s">
        <v>4235</v>
      </c>
      <c r="I19261" s="775" t="s">
        <v>4235</v>
      </c>
    </row>
    <row r="19262" spans="1:9">
      <c r="A19262" s="1039" t="str">
        <f>Table_wabobpsvr_AzureCalc_AzureCalcRateCard[[#This Row],[ServiceName]]&amp;Table_wabobpsvr_AzureCalc_AzureCalcRateCard[[#This Row],[Price_Level]]&amp;Table_wabobpsvr_AzureCalc_AzureCalcRateCard[[#This Row],[Region]]</f>
        <v>Standard S1 Search HourA2</v>
      </c>
      <c r="B19262" s="1039">
        <v>2</v>
      </c>
      <c r="C19262" s="1039" t="s">
        <v>4235</v>
      </c>
      <c r="D19262" s="1039" t="s">
        <v>174</v>
      </c>
      <c r="E19262" s="1039">
        <v>999999</v>
      </c>
      <c r="F19262" s="1039" t="s">
        <v>4311</v>
      </c>
      <c r="G19262" s="775" t="s">
        <v>4235</v>
      </c>
      <c r="H19262" s="775" t="s">
        <v>4235</v>
      </c>
      <c r="I19262" s="775" t="s">
        <v>4235</v>
      </c>
    </row>
    <row r="19263" spans="1:9">
      <c r="A19263" s="775" t="str">
        <f>Table_wabobpsvr_AzureCalc_AzureCalcRateCard[[#This Row],[ServiceName]]&amp;Table_wabobpsvr_AzureCalc_AzureCalcRateCard[[#This Row],[Price_Level]]&amp;Table_wabobpsvr_AzureCalc_AzureCalcRateCard[[#This Row],[Region]]</f>
        <v>Standard S1 Search HourB2</v>
      </c>
      <c r="B19263" s="775">
        <v>2</v>
      </c>
      <c r="C19263" s="775" t="s">
        <v>4235</v>
      </c>
      <c r="D19263" s="775" t="s">
        <v>175</v>
      </c>
      <c r="E19263" s="775">
        <v>999999</v>
      </c>
      <c r="F19263" s="775" t="s">
        <v>4311</v>
      </c>
      <c r="G19263" s="775" t="s">
        <v>4235</v>
      </c>
      <c r="H19263" s="775" t="s">
        <v>4235</v>
      </c>
      <c r="I19263" s="775" t="s">
        <v>4235</v>
      </c>
    </row>
    <row r="19264" spans="1:9">
      <c r="A19264" s="775" t="str">
        <f>Table_wabobpsvr_AzureCalc_AzureCalcRateCard[[#This Row],[ServiceName]]&amp;Table_wabobpsvr_AzureCalc_AzureCalcRateCard[[#This Row],[Price_Level]]&amp;Table_wabobpsvr_AzureCalc_AzureCalcRateCard[[#This Row],[Region]]</f>
        <v>Standard S1 Search HourC2</v>
      </c>
      <c r="B19264" s="775">
        <v>2</v>
      </c>
      <c r="C19264" s="775" t="s">
        <v>4235</v>
      </c>
      <c r="D19264" s="775" t="s">
        <v>177</v>
      </c>
      <c r="E19264" s="775">
        <v>999999</v>
      </c>
      <c r="F19264" s="775" t="s">
        <v>4311</v>
      </c>
      <c r="G19264" s="775" t="s">
        <v>4235</v>
      </c>
      <c r="H19264" s="775" t="s">
        <v>4235</v>
      </c>
      <c r="I19264" s="775" t="s">
        <v>4235</v>
      </c>
    </row>
    <row r="19265" spans="1:9">
      <c r="A19265" s="775" t="str">
        <f>Table_wabobpsvr_AzureCalc_AzureCalcRateCard[[#This Row],[ServiceName]]&amp;Table_wabobpsvr_AzureCalc_AzureCalcRateCard[[#This Row],[Price_Level]]&amp;Table_wabobpsvr_AzureCalc_AzureCalcRateCard[[#This Row],[Region]]</f>
        <v>Standard S1 Search HourD2</v>
      </c>
      <c r="B19265" s="775">
        <v>2</v>
      </c>
      <c r="C19265" s="775" t="s">
        <v>4235</v>
      </c>
      <c r="D19265" s="775" t="s">
        <v>176</v>
      </c>
      <c r="E19265" s="775">
        <v>999999</v>
      </c>
      <c r="F19265" s="775" t="s">
        <v>4311</v>
      </c>
      <c r="G19265" s="775" t="s">
        <v>4235</v>
      </c>
      <c r="H19265" s="775" t="s">
        <v>4235</v>
      </c>
      <c r="I19265" s="775" t="s">
        <v>4235</v>
      </c>
    </row>
    <row r="19266" spans="1:9">
      <c r="A19266" s="775" t="str">
        <f>Table_wabobpsvr_AzureCalc_AzureCalcRateCard[[#This Row],[ServiceName]]&amp;Table_wabobpsvr_AzureCalc_AzureCalcRateCard[[#This Row],[Price_Level]]&amp;Table_wabobpsvr_AzureCalc_AzureCalcRateCard[[#This Row],[Region]]</f>
        <v>Standard S1 Search HourMOSP3</v>
      </c>
      <c r="B19266" s="775">
        <v>3</v>
      </c>
      <c r="C19266" s="775" t="s">
        <v>4235</v>
      </c>
      <c r="D19266" s="775" t="s">
        <v>606</v>
      </c>
      <c r="E19266" s="775">
        <v>999999</v>
      </c>
      <c r="F19266" s="775" t="s">
        <v>4311</v>
      </c>
      <c r="G19266" s="775" t="s">
        <v>4235</v>
      </c>
      <c r="H19266" s="775" t="s">
        <v>4235</v>
      </c>
      <c r="I19266" s="775" t="s">
        <v>4235</v>
      </c>
    </row>
    <row r="19267" spans="1:9">
      <c r="A19267" s="775" t="str">
        <f>Table_wabobpsvr_AzureCalc_AzureCalcRateCard[[#This Row],[ServiceName]]&amp;Table_wabobpsvr_AzureCalc_AzureCalcRateCard[[#This Row],[Price_Level]]&amp;Table_wabobpsvr_AzureCalc_AzureCalcRateCard[[#This Row],[Region]]</f>
        <v>SQL DB Standard S1 Database HoursC16</v>
      </c>
      <c r="B19267" s="775">
        <v>16</v>
      </c>
      <c r="C19267" s="775" t="s">
        <v>87</v>
      </c>
      <c r="D19267" s="775" t="s">
        <v>177</v>
      </c>
      <c r="E19267" s="775">
        <v>4.1769000000000001E-2</v>
      </c>
      <c r="F19267" s="775" t="s">
        <v>1048</v>
      </c>
      <c r="G19267" s="775" t="s">
        <v>3119</v>
      </c>
      <c r="H19267" s="775" t="s">
        <v>3120</v>
      </c>
      <c r="I19267" s="775" t="s">
        <v>4235</v>
      </c>
    </row>
    <row r="19268" spans="1:9">
      <c r="A19268" s="1039" t="str">
        <f>Table_wabobpsvr_AzureCalc_AzureCalcRateCard[[#This Row],[ServiceName]]&amp;Table_wabobpsvr_AzureCalc_AzureCalcRateCard[[#This Row],[Price_Level]]&amp;Table_wabobpsvr_AzureCalc_AzureCalcRateCard[[#This Row],[Region]]</f>
        <v>BizTalk Services Basic BizTalk UnitsMOSP</v>
      </c>
      <c r="B19268" s="1039"/>
      <c r="C19268" s="1039" t="s">
        <v>680</v>
      </c>
      <c r="D19268" s="1039" t="s">
        <v>606</v>
      </c>
      <c r="E19268" s="1039">
        <v>0.48</v>
      </c>
      <c r="F19268" s="1039" t="s">
        <v>792</v>
      </c>
      <c r="G19268" s="775" t="s">
        <v>4235</v>
      </c>
      <c r="H19268" s="775" t="s">
        <v>4235</v>
      </c>
      <c r="I19268" s="775" t="s">
        <v>6722</v>
      </c>
    </row>
    <row r="19269" spans="1:9">
      <c r="A19269" s="775" t="str">
        <f>Table_wabobpsvr_AzureCalc_AzureCalcRateCard[[#This Row],[ServiceName]]&amp;Table_wabobpsvr_AzureCalc_AzureCalcRateCard[[#This Row],[Price_Level]]&amp;Table_wabobpsvr_AzureCalc_AzureCalcRateCard[[#This Row],[Region]]</f>
        <v>BizTalk Services Basic BizTalk UnitsA</v>
      </c>
      <c r="B19269" s="775"/>
      <c r="C19269" s="775" t="s">
        <v>680</v>
      </c>
      <c r="D19269" s="775" t="s">
        <v>174</v>
      </c>
      <c r="E19269" s="775">
        <v>0.46560000000000001</v>
      </c>
      <c r="F19269" s="775" t="s">
        <v>792</v>
      </c>
      <c r="G19269" s="775" t="s">
        <v>1974</v>
      </c>
      <c r="H19269" s="775" t="s">
        <v>1975</v>
      </c>
      <c r="I19269" s="775" t="s">
        <v>6722</v>
      </c>
    </row>
    <row r="19270" spans="1:9">
      <c r="A19270" s="775" t="str">
        <f>Table_wabobpsvr_AzureCalc_AzureCalcRateCard[[#This Row],[ServiceName]]&amp;Table_wabobpsvr_AzureCalc_AzureCalcRateCard[[#This Row],[Price_Level]]&amp;Table_wabobpsvr_AzureCalc_AzureCalcRateCard[[#This Row],[Region]]</f>
        <v>BizTalk Services Basic BizTalk UnitsB</v>
      </c>
      <c r="B19270" s="775"/>
      <c r="C19270" s="775" t="s">
        <v>680</v>
      </c>
      <c r="D19270" s="775" t="s">
        <v>175</v>
      </c>
      <c r="E19270" s="775">
        <v>0.45119999999999999</v>
      </c>
      <c r="F19270" s="775" t="s">
        <v>792</v>
      </c>
      <c r="G19270" s="775" t="s">
        <v>1974</v>
      </c>
      <c r="H19270" s="775" t="s">
        <v>1975</v>
      </c>
      <c r="I19270" s="775" t="s">
        <v>6722</v>
      </c>
    </row>
    <row r="19271" spans="1:9">
      <c r="A19271" s="775" t="str">
        <f>Table_wabobpsvr_AzureCalc_AzureCalcRateCard[[#This Row],[ServiceName]]&amp;Table_wabobpsvr_AzureCalc_AzureCalcRateCard[[#This Row],[Price_Level]]&amp;Table_wabobpsvr_AzureCalc_AzureCalcRateCard[[#This Row],[Region]]</f>
        <v>BizTalk Services Basic BizTalk UnitsC</v>
      </c>
      <c r="B19271" s="775"/>
      <c r="C19271" s="775" t="s">
        <v>680</v>
      </c>
      <c r="D19271" s="775" t="s">
        <v>177</v>
      </c>
      <c r="E19271" s="775">
        <v>0.43680000000000002</v>
      </c>
      <c r="F19271" s="775" t="s">
        <v>792</v>
      </c>
      <c r="G19271" s="775" t="s">
        <v>1974</v>
      </c>
      <c r="H19271" s="775" t="s">
        <v>1975</v>
      </c>
      <c r="I19271" s="775" t="s">
        <v>6722</v>
      </c>
    </row>
    <row r="19272" spans="1:9">
      <c r="A19272" s="775" t="str">
        <f>Table_wabobpsvr_AzureCalc_AzureCalcRateCard[[#This Row],[ServiceName]]&amp;Table_wabobpsvr_AzureCalc_AzureCalcRateCard[[#This Row],[Price_Level]]&amp;Table_wabobpsvr_AzureCalc_AzureCalcRateCard[[#This Row],[Region]]</f>
        <v>BizTalk Services Basic BizTalk UnitsD</v>
      </c>
      <c r="B19272" s="775"/>
      <c r="C19272" s="775" t="s">
        <v>680</v>
      </c>
      <c r="D19272" s="775" t="s">
        <v>176</v>
      </c>
      <c r="E19272" s="775">
        <v>0.4224</v>
      </c>
      <c r="F19272" s="775" t="s">
        <v>792</v>
      </c>
      <c r="G19272" s="775" t="s">
        <v>1974</v>
      </c>
      <c r="H19272" s="775" t="s">
        <v>1975</v>
      </c>
      <c r="I19272" s="775" t="s">
        <v>6722</v>
      </c>
    </row>
    <row r="19273" spans="1:9">
      <c r="A19273" s="775" t="str">
        <f>Table_wabobpsvr_AzureCalc_AzureCalcRateCard[[#This Row],[ServiceName]]&amp;Table_wabobpsvr_AzureCalc_AzureCalcRateCard[[#This Row],[Price_Level]]&amp;Table_wabobpsvr_AzureCalc_AzureCalcRateCard[[#This Row],[Region]]</f>
        <v>BizTalk Services Developer BizTalk UnitsMOSP</v>
      </c>
      <c r="B19273" s="775"/>
      <c r="C19273" s="775" t="s">
        <v>680</v>
      </c>
      <c r="D19273" s="775" t="s">
        <v>606</v>
      </c>
      <c r="E19273" s="775">
        <v>0.09</v>
      </c>
      <c r="F19273" s="775" t="s">
        <v>793</v>
      </c>
      <c r="G19273" s="775" t="s">
        <v>4235</v>
      </c>
      <c r="H19273" s="775" t="s">
        <v>4235</v>
      </c>
      <c r="I19273" s="775" t="s">
        <v>6723</v>
      </c>
    </row>
    <row r="19274" spans="1:9">
      <c r="A19274" s="775" t="str">
        <f>Table_wabobpsvr_AzureCalc_AzureCalcRateCard[[#This Row],[ServiceName]]&amp;Table_wabobpsvr_AzureCalc_AzureCalcRateCard[[#This Row],[Price_Level]]&amp;Table_wabobpsvr_AzureCalc_AzureCalcRateCard[[#This Row],[Region]]</f>
        <v>BizTalk Services Developer BizTalk UnitsA</v>
      </c>
      <c r="B19274" s="775"/>
      <c r="C19274" s="775" t="s">
        <v>680</v>
      </c>
      <c r="D19274" s="775" t="s">
        <v>174</v>
      </c>
      <c r="E19274" s="775">
        <v>8.7300000000000003E-2</v>
      </c>
      <c r="F19274" s="775" t="s">
        <v>793</v>
      </c>
      <c r="G19274" s="775" t="s">
        <v>1976</v>
      </c>
      <c r="H19274" s="775" t="s">
        <v>1977</v>
      </c>
      <c r="I19274" s="775" t="s">
        <v>6723</v>
      </c>
    </row>
    <row r="19275" spans="1:9">
      <c r="A19275" s="775" t="str">
        <f>Table_wabobpsvr_AzureCalc_AzureCalcRateCard[[#This Row],[ServiceName]]&amp;Table_wabobpsvr_AzureCalc_AzureCalcRateCard[[#This Row],[Price_Level]]&amp;Table_wabobpsvr_AzureCalc_AzureCalcRateCard[[#This Row],[Region]]</f>
        <v>BizTalk Services Developer BizTalk UnitsB</v>
      </c>
      <c r="B19275" s="775"/>
      <c r="C19275" s="775" t="s">
        <v>680</v>
      </c>
      <c r="D19275" s="775" t="s">
        <v>175</v>
      </c>
      <c r="E19275" s="775">
        <v>8.4599999999999995E-2</v>
      </c>
      <c r="F19275" s="775" t="s">
        <v>793</v>
      </c>
      <c r="G19275" s="775" t="s">
        <v>1976</v>
      </c>
      <c r="H19275" s="775" t="s">
        <v>1977</v>
      </c>
      <c r="I19275" s="775" t="s">
        <v>6723</v>
      </c>
    </row>
    <row r="19276" spans="1:9">
      <c r="A19276" s="775" t="str">
        <f>Table_wabobpsvr_AzureCalc_AzureCalcRateCard[[#This Row],[ServiceName]]&amp;Table_wabobpsvr_AzureCalc_AzureCalcRateCard[[#This Row],[Price_Level]]&amp;Table_wabobpsvr_AzureCalc_AzureCalcRateCard[[#This Row],[Region]]</f>
        <v>BizTalk Services Developer BizTalk UnitsC</v>
      </c>
      <c r="B19276" s="775"/>
      <c r="C19276" s="775" t="s">
        <v>680</v>
      </c>
      <c r="D19276" s="775" t="s">
        <v>177</v>
      </c>
      <c r="E19276" s="775">
        <v>8.1900000000000001E-2</v>
      </c>
      <c r="F19276" s="775" t="s">
        <v>793</v>
      </c>
      <c r="G19276" s="775" t="s">
        <v>1976</v>
      </c>
      <c r="H19276" s="775" t="s">
        <v>1977</v>
      </c>
      <c r="I19276" s="775" t="s">
        <v>6723</v>
      </c>
    </row>
    <row r="19277" spans="1:9">
      <c r="A19277" s="775" t="str">
        <f>Table_wabobpsvr_AzureCalc_AzureCalcRateCard[[#This Row],[ServiceName]]&amp;Table_wabobpsvr_AzureCalc_AzureCalcRateCard[[#This Row],[Price_Level]]&amp;Table_wabobpsvr_AzureCalc_AzureCalcRateCard[[#This Row],[Region]]</f>
        <v>BizTalk Services Developer BizTalk UnitsD</v>
      </c>
      <c r="B19277" s="775"/>
      <c r="C19277" s="775" t="s">
        <v>680</v>
      </c>
      <c r="D19277" s="775" t="s">
        <v>176</v>
      </c>
      <c r="E19277" s="775">
        <v>7.9200000000000007E-2</v>
      </c>
      <c r="F19277" s="775" t="s">
        <v>793</v>
      </c>
      <c r="G19277" s="775" t="s">
        <v>1976</v>
      </c>
      <c r="H19277" s="775" t="s">
        <v>1977</v>
      </c>
      <c r="I19277" s="775" t="s">
        <v>6723</v>
      </c>
    </row>
    <row r="19278" spans="1:9">
      <c r="A19278" s="775" t="str">
        <f>Table_wabobpsvr_AzureCalc_AzureCalcRateCard[[#This Row],[ServiceName]]&amp;Table_wabobpsvr_AzureCalc_AzureCalcRateCard[[#This Row],[Price_Level]]&amp;Table_wabobpsvr_AzureCalc_AzureCalcRateCard[[#This Row],[Region]]</f>
        <v>BizTalk Services Premium BizTalk UnitsMOSP</v>
      </c>
      <c r="B19278" s="775"/>
      <c r="C19278" s="775" t="s">
        <v>680</v>
      </c>
      <c r="D19278" s="775" t="s">
        <v>606</v>
      </c>
      <c r="E19278" s="775">
        <v>5.86</v>
      </c>
      <c r="F19278" s="775" t="s">
        <v>794</v>
      </c>
      <c r="G19278" s="775" t="s">
        <v>4235</v>
      </c>
      <c r="H19278" s="775" t="s">
        <v>4235</v>
      </c>
      <c r="I19278" s="775" t="s">
        <v>6724</v>
      </c>
    </row>
    <row r="19279" spans="1:9">
      <c r="A19279" s="775" t="str">
        <f>Table_wabobpsvr_AzureCalc_AzureCalcRateCard[[#This Row],[ServiceName]]&amp;Table_wabobpsvr_AzureCalc_AzureCalcRateCard[[#This Row],[Price_Level]]&amp;Table_wabobpsvr_AzureCalc_AzureCalcRateCard[[#This Row],[Region]]</f>
        <v>BizTalk Services Premium BizTalk UnitsA</v>
      </c>
      <c r="B19279" s="775"/>
      <c r="C19279" s="775" t="s">
        <v>680</v>
      </c>
      <c r="D19279" s="775" t="s">
        <v>174</v>
      </c>
      <c r="E19279" s="775">
        <v>5.6841999999999997</v>
      </c>
      <c r="F19279" s="775" t="s">
        <v>794</v>
      </c>
      <c r="G19279" s="775" t="s">
        <v>1978</v>
      </c>
      <c r="H19279" s="775" t="s">
        <v>1979</v>
      </c>
      <c r="I19279" s="775" t="s">
        <v>6724</v>
      </c>
    </row>
    <row r="19280" spans="1:9">
      <c r="A19280" s="775" t="str">
        <f>Table_wabobpsvr_AzureCalc_AzureCalcRateCard[[#This Row],[ServiceName]]&amp;Table_wabobpsvr_AzureCalc_AzureCalcRateCard[[#This Row],[Price_Level]]&amp;Table_wabobpsvr_AzureCalc_AzureCalcRateCard[[#This Row],[Region]]</f>
        <v>BizTalk Services Premium BizTalk UnitsB</v>
      </c>
      <c r="B19280" s="775"/>
      <c r="C19280" s="775" t="s">
        <v>680</v>
      </c>
      <c r="D19280" s="775" t="s">
        <v>175</v>
      </c>
      <c r="E19280" s="775">
        <v>5.5084</v>
      </c>
      <c r="F19280" s="775" t="s">
        <v>794</v>
      </c>
      <c r="G19280" s="775" t="s">
        <v>1978</v>
      </c>
      <c r="H19280" s="775" t="s">
        <v>1979</v>
      </c>
      <c r="I19280" s="775" t="s">
        <v>6724</v>
      </c>
    </row>
    <row r="19281" spans="1:9">
      <c r="A19281" s="775" t="str">
        <f>Table_wabobpsvr_AzureCalc_AzureCalcRateCard[[#This Row],[ServiceName]]&amp;Table_wabobpsvr_AzureCalc_AzureCalcRateCard[[#This Row],[Price_Level]]&amp;Table_wabobpsvr_AzureCalc_AzureCalcRateCard[[#This Row],[Region]]</f>
        <v>BizTalk Services Premium BizTalk UnitsC</v>
      </c>
      <c r="B19281" s="775"/>
      <c r="C19281" s="775" t="s">
        <v>680</v>
      </c>
      <c r="D19281" s="775" t="s">
        <v>177</v>
      </c>
      <c r="E19281" s="775">
        <v>5.3326000000000002</v>
      </c>
      <c r="F19281" s="775" t="s">
        <v>794</v>
      </c>
      <c r="G19281" s="775" t="s">
        <v>1978</v>
      </c>
      <c r="H19281" s="775" t="s">
        <v>1979</v>
      </c>
      <c r="I19281" s="775" t="s">
        <v>6724</v>
      </c>
    </row>
    <row r="19282" spans="1:9">
      <c r="A19282" s="775" t="str">
        <f>Table_wabobpsvr_AzureCalc_AzureCalcRateCard[[#This Row],[ServiceName]]&amp;Table_wabobpsvr_AzureCalc_AzureCalcRateCard[[#This Row],[Price_Level]]&amp;Table_wabobpsvr_AzureCalc_AzureCalcRateCard[[#This Row],[Region]]</f>
        <v>BizTalk Services Premium BizTalk UnitsD</v>
      </c>
      <c r="B19282" s="775"/>
      <c r="C19282" s="775" t="s">
        <v>680</v>
      </c>
      <c r="D19282" s="775" t="s">
        <v>176</v>
      </c>
      <c r="E19282" s="775">
        <v>5.1567999999999996</v>
      </c>
      <c r="F19282" s="775" t="s">
        <v>794</v>
      </c>
      <c r="G19282" s="775" t="s">
        <v>1978</v>
      </c>
      <c r="H19282" s="775" t="s">
        <v>1979</v>
      </c>
      <c r="I19282" s="775" t="s">
        <v>6724</v>
      </c>
    </row>
    <row r="19283" spans="1:9">
      <c r="A19283" s="775" t="str">
        <f>Table_wabobpsvr_AzureCalc_AzureCalcRateCard[[#This Row],[ServiceName]]&amp;Table_wabobpsvr_AzureCalc_AzureCalcRateCard[[#This Row],[Price_Level]]&amp;Table_wabobpsvr_AzureCalc_AzureCalcRateCard[[#This Row],[Region]]</f>
        <v>BizTalk Services Standard BizTalk UnitsMOSP</v>
      </c>
      <c r="B19283" s="775"/>
      <c r="C19283" s="775" t="s">
        <v>680</v>
      </c>
      <c r="D19283" s="775" t="s">
        <v>606</v>
      </c>
      <c r="E19283" s="775">
        <v>2.93</v>
      </c>
      <c r="F19283" s="775" t="s">
        <v>790</v>
      </c>
      <c r="G19283" s="775" t="s">
        <v>4235</v>
      </c>
      <c r="H19283" s="775" t="s">
        <v>4235</v>
      </c>
      <c r="I19283" s="775" t="s">
        <v>5631</v>
      </c>
    </row>
    <row r="19284" spans="1:9">
      <c r="A19284" s="775" t="str">
        <f>Table_wabobpsvr_AzureCalc_AzureCalcRateCard[[#This Row],[ServiceName]]&amp;Table_wabobpsvr_AzureCalc_AzureCalcRateCard[[#This Row],[Price_Level]]&amp;Table_wabobpsvr_AzureCalc_AzureCalcRateCard[[#This Row],[Region]]</f>
        <v>Monthly FeeC15</v>
      </c>
      <c r="B19284" s="775">
        <v>15</v>
      </c>
      <c r="C19284" s="775" t="s">
        <v>4235</v>
      </c>
      <c r="D19284" s="775" t="s">
        <v>177</v>
      </c>
      <c r="E19284" s="775">
        <v>999999</v>
      </c>
      <c r="F19284" s="775" t="s">
        <v>3385</v>
      </c>
      <c r="G19284" s="775" t="s">
        <v>4235</v>
      </c>
      <c r="H19284" s="775" t="s">
        <v>4235</v>
      </c>
      <c r="I19284" s="775" t="s">
        <v>4235</v>
      </c>
    </row>
    <row r="19285" spans="1:9">
      <c r="A19285" s="775" t="str">
        <f>Table_wabobpsvr_AzureCalc_AzureCalcRateCard[[#This Row],[ServiceName]]&amp;Table_wabobpsvr_AzureCalc_AzureCalcRateCard[[#This Row],[Price_Level]]&amp;Table_wabobpsvr_AzureCalc_AzureCalcRateCard[[#This Row],[Region]]</f>
        <v>Monthly FeeD15</v>
      </c>
      <c r="B19285" s="775">
        <v>15</v>
      </c>
      <c r="C19285" s="775" t="s">
        <v>4235</v>
      </c>
      <c r="D19285" s="775" t="s">
        <v>176</v>
      </c>
      <c r="E19285" s="775">
        <v>999999</v>
      </c>
      <c r="F19285" s="775" t="s">
        <v>3385</v>
      </c>
      <c r="G19285" s="775" t="s">
        <v>4235</v>
      </c>
      <c r="H19285" s="775" t="s">
        <v>4235</v>
      </c>
      <c r="I19285" s="775" t="s">
        <v>4235</v>
      </c>
    </row>
    <row r="19286" spans="1:9">
      <c r="A19286" s="775" t="str">
        <f>Table_wabobpsvr_AzureCalc_AzureCalcRateCard[[#This Row],[ServiceName]]&amp;Table_wabobpsvr_AzureCalc_AzureCalcRateCard[[#This Row],[Price_Level]]&amp;Table_wabobpsvr_AzureCalc_AzureCalcRateCard[[#This Row],[Region]]</f>
        <v>SQL DB Standard S1 Database HoursA16</v>
      </c>
      <c r="B19286" s="775">
        <v>16</v>
      </c>
      <c r="C19286" s="775" t="s">
        <v>87</v>
      </c>
      <c r="D19286" s="775" t="s">
        <v>174</v>
      </c>
      <c r="E19286" s="775">
        <v>4.4523E-2</v>
      </c>
      <c r="F19286" s="775" t="s">
        <v>1048</v>
      </c>
      <c r="G19286" s="775" t="s">
        <v>3119</v>
      </c>
      <c r="H19286" s="775" t="s">
        <v>3120</v>
      </c>
      <c r="I19286" s="775" t="s">
        <v>4235</v>
      </c>
    </row>
    <row r="19287" spans="1:9">
      <c r="A19287" s="775" t="str">
        <f>Table_wabobpsvr_AzureCalc_AzureCalcRateCard[[#This Row],[ServiceName]]&amp;Table_wabobpsvr_AzureCalc_AzureCalcRateCard[[#This Row],[Price_Level]]&amp;Table_wabobpsvr_AzureCalc_AzureCalcRateCard[[#This Row],[Region]]</f>
        <v>BizTalk Services Standard BizTalk UnitsB</v>
      </c>
      <c r="B19287" s="775"/>
      <c r="C19287" s="775" t="s">
        <v>680</v>
      </c>
      <c r="D19287" s="775" t="s">
        <v>175</v>
      </c>
      <c r="E19287" s="775">
        <v>2.7542</v>
      </c>
      <c r="F19287" s="775" t="s">
        <v>790</v>
      </c>
      <c r="G19287" s="775" t="s">
        <v>1946</v>
      </c>
      <c r="H19287" s="775" t="s">
        <v>1947</v>
      </c>
      <c r="I19287" s="775" t="s">
        <v>5631</v>
      </c>
    </row>
    <row r="19288" spans="1:9">
      <c r="A19288" s="775" t="str">
        <f>Table_wabobpsvr_AzureCalc_AzureCalcRateCard[[#This Row],[ServiceName]]&amp;Table_wabobpsvr_AzureCalc_AzureCalcRateCard[[#This Row],[Price_Level]]&amp;Table_wabobpsvr_AzureCalc_AzureCalcRateCard[[#This Row],[Region]]</f>
        <v>BizTalk Services Standard BizTalk UnitsC</v>
      </c>
      <c r="B19288" s="775"/>
      <c r="C19288" s="775" t="s">
        <v>680</v>
      </c>
      <c r="D19288" s="775" t="s">
        <v>177</v>
      </c>
      <c r="E19288" s="775">
        <v>2.6663000000000001</v>
      </c>
      <c r="F19288" s="775" t="s">
        <v>790</v>
      </c>
      <c r="G19288" s="775" t="s">
        <v>1946</v>
      </c>
      <c r="H19288" s="775" t="s">
        <v>1947</v>
      </c>
      <c r="I19288" s="775" t="s">
        <v>5631</v>
      </c>
    </row>
    <row r="19289" spans="1:9">
      <c r="A19289" s="775" t="str">
        <f>Table_wabobpsvr_AzureCalc_AzureCalcRateCard[[#This Row],[ServiceName]]&amp;Table_wabobpsvr_AzureCalc_AzureCalcRateCard[[#This Row],[Price_Level]]&amp;Table_wabobpsvr_AzureCalc_AzureCalcRateCard[[#This Row],[Region]]</f>
        <v>BizTalk Services Standard BizTalk UnitsD</v>
      </c>
      <c r="B19289" s="775"/>
      <c r="C19289" s="775" t="s">
        <v>680</v>
      </c>
      <c r="D19289" s="775" t="s">
        <v>176</v>
      </c>
      <c r="E19289" s="775">
        <v>2.5783999999999998</v>
      </c>
      <c r="F19289" s="775" t="s">
        <v>790</v>
      </c>
      <c r="G19289" s="775" t="s">
        <v>1946</v>
      </c>
      <c r="H19289" s="775" t="s">
        <v>1947</v>
      </c>
      <c r="I19289" s="775" t="s">
        <v>5631</v>
      </c>
    </row>
    <row r="19290" spans="1:9">
      <c r="A19290" s="775" t="str">
        <f>Table_wabobpsvr_AzureCalc_AzureCalcRateCard[[#This Row],[ServiceName]]&amp;Table_wabobpsvr_AzureCalc_AzureCalcRateCard[[#This Row],[Price_Level]]&amp;Table_wabobpsvr_AzureCalc_AzureCalcRateCard[[#This Row],[Region]]</f>
        <v>Multi-Factor Authentication AuthenticationsMOSP</v>
      </c>
      <c r="B19290" s="775"/>
      <c r="C19290" s="775" t="s">
        <v>326</v>
      </c>
      <c r="D19290" s="775" t="s">
        <v>606</v>
      </c>
      <c r="E19290" s="775">
        <v>1.4</v>
      </c>
      <c r="F19290" s="775" t="s">
        <v>795</v>
      </c>
      <c r="G19290" s="775" t="s">
        <v>4235</v>
      </c>
      <c r="H19290" s="775" t="s">
        <v>4235</v>
      </c>
      <c r="I19290" s="775" t="s">
        <v>6725</v>
      </c>
    </row>
    <row r="19291" spans="1:9">
      <c r="A19291" s="775" t="str">
        <f>Table_wabobpsvr_AzureCalc_AzureCalcRateCard[[#This Row],[ServiceName]]&amp;Table_wabobpsvr_AzureCalc_AzureCalcRateCard[[#This Row],[Price_Level]]&amp;Table_wabobpsvr_AzureCalc_AzureCalcRateCard[[#This Row],[Region]]</f>
        <v>Multi-Factor Authentication AuthenticationsA</v>
      </c>
      <c r="B19291" s="775"/>
      <c r="C19291" s="775" t="s">
        <v>326</v>
      </c>
      <c r="D19291" s="775" t="s">
        <v>174</v>
      </c>
      <c r="E19291" s="775">
        <v>1.3580000000000001</v>
      </c>
      <c r="F19291" s="775" t="s">
        <v>795</v>
      </c>
      <c r="G19291" s="775" t="s">
        <v>1980</v>
      </c>
      <c r="H19291" s="775" t="s">
        <v>1981</v>
      </c>
      <c r="I19291" s="775" t="s">
        <v>6725</v>
      </c>
    </row>
    <row r="19292" spans="1:9">
      <c r="A19292" s="775" t="str">
        <f>Table_wabobpsvr_AzureCalc_AzureCalcRateCard[[#This Row],[ServiceName]]&amp;Table_wabobpsvr_AzureCalc_AzureCalcRateCard[[#This Row],[Price_Level]]&amp;Table_wabobpsvr_AzureCalc_AzureCalcRateCard[[#This Row],[Region]]</f>
        <v>Multi-Factor Authentication AuthenticationsB</v>
      </c>
      <c r="B19292" s="775"/>
      <c r="C19292" s="775" t="s">
        <v>326</v>
      </c>
      <c r="D19292" s="775" t="s">
        <v>175</v>
      </c>
      <c r="E19292" s="775">
        <v>1.3160000000000001</v>
      </c>
      <c r="F19292" s="775" t="s">
        <v>795</v>
      </c>
      <c r="G19292" s="775" t="s">
        <v>1980</v>
      </c>
      <c r="H19292" s="775" t="s">
        <v>1981</v>
      </c>
      <c r="I19292" s="775" t="s">
        <v>6725</v>
      </c>
    </row>
    <row r="19293" spans="1:9">
      <c r="A19293" s="775" t="str">
        <f>Table_wabobpsvr_AzureCalc_AzureCalcRateCard[[#This Row],[ServiceName]]&amp;Table_wabobpsvr_AzureCalc_AzureCalcRateCard[[#This Row],[Price_Level]]&amp;Table_wabobpsvr_AzureCalc_AzureCalcRateCard[[#This Row],[Region]]</f>
        <v>Multi-Factor Authentication AuthenticationsC</v>
      </c>
      <c r="B19293" s="775"/>
      <c r="C19293" s="775" t="s">
        <v>326</v>
      </c>
      <c r="D19293" s="775" t="s">
        <v>177</v>
      </c>
      <c r="E19293" s="775">
        <v>1.274</v>
      </c>
      <c r="F19293" s="775" t="s">
        <v>795</v>
      </c>
      <c r="G19293" s="775" t="s">
        <v>1980</v>
      </c>
      <c r="H19293" s="775" t="s">
        <v>1981</v>
      </c>
      <c r="I19293" s="775" t="s">
        <v>6725</v>
      </c>
    </row>
    <row r="19294" spans="1:9">
      <c r="A19294" s="775" t="str">
        <f>Table_wabobpsvr_AzureCalc_AzureCalcRateCard[[#This Row],[ServiceName]]&amp;Table_wabobpsvr_AzureCalc_AzureCalcRateCard[[#This Row],[Price_Level]]&amp;Table_wabobpsvr_AzureCalc_AzureCalcRateCard[[#This Row],[Region]]</f>
        <v>Multi-Factor Authentication AuthenticationsD</v>
      </c>
      <c r="B19294" s="775"/>
      <c r="C19294" s="775" t="s">
        <v>326</v>
      </c>
      <c r="D19294" s="775" t="s">
        <v>176</v>
      </c>
      <c r="E19294" s="775">
        <v>1.232</v>
      </c>
      <c r="F19294" s="775" t="s">
        <v>795</v>
      </c>
      <c r="G19294" s="775" t="s">
        <v>1980</v>
      </c>
      <c r="H19294" s="775" t="s">
        <v>1981</v>
      </c>
      <c r="I19294" s="775" t="s">
        <v>6725</v>
      </c>
    </row>
    <row r="19295" spans="1:9">
      <c r="A19295" s="775" t="str">
        <f>Table_wabobpsvr_AzureCalc_AzureCalcRateCard[[#This Row],[ServiceName]]&amp;Table_wabobpsvr_AzureCalc_AzureCalcRateCard[[#This Row],[Price_Level]]&amp;Table_wabobpsvr_AzureCalc_AzureCalcRateCard[[#This Row],[Region]]</f>
        <v>Multi-Factor Authentication UsersC</v>
      </c>
      <c r="B19295" s="775"/>
      <c r="C19295" s="775" t="s">
        <v>325</v>
      </c>
      <c r="D19295" s="775" t="s">
        <v>177</v>
      </c>
      <c r="E19295" s="775">
        <v>1.274</v>
      </c>
      <c r="F19295" s="775" t="s">
        <v>796</v>
      </c>
      <c r="G19295" s="775" t="s">
        <v>1982</v>
      </c>
      <c r="H19295" s="775" t="s">
        <v>1983</v>
      </c>
      <c r="I19295" s="775" t="s">
        <v>6726</v>
      </c>
    </row>
    <row r="19296" spans="1:9">
      <c r="A19296" s="775" t="str">
        <f>Table_wabobpsvr_AzureCalc_AzureCalcRateCard[[#This Row],[ServiceName]]&amp;Table_wabobpsvr_AzureCalc_AzureCalcRateCard[[#This Row],[Price_Level]]&amp;Table_wabobpsvr_AzureCalc_AzureCalcRateCard[[#This Row],[Region]]</f>
        <v>Multi-Factor Authentication UsersD</v>
      </c>
      <c r="B19296" s="775"/>
      <c r="C19296" s="775" t="s">
        <v>325</v>
      </c>
      <c r="D19296" s="775" t="s">
        <v>176</v>
      </c>
      <c r="E19296" s="775">
        <v>1.232</v>
      </c>
      <c r="F19296" s="775" t="s">
        <v>796</v>
      </c>
      <c r="G19296" s="775" t="s">
        <v>1982</v>
      </c>
      <c r="H19296" s="775" t="s">
        <v>1983</v>
      </c>
      <c r="I19296" s="775" t="s">
        <v>6726</v>
      </c>
    </row>
    <row r="19297" spans="1:9">
      <c r="A19297" s="775" t="str">
        <f>Table_wabobpsvr_AzureCalc_AzureCalcRateCard[[#This Row],[ServiceName]]&amp;Table_wabobpsvr_AzureCalc_AzureCalcRateCard[[#This Row],[Price_Level]]&amp;Table_wabobpsvr_AzureCalc_AzureCalcRateCard[[#This Row],[Region]]</f>
        <v>Standard API Management UnitsB</v>
      </c>
      <c r="B19297" s="775"/>
      <c r="C19297" s="775" t="s">
        <v>574</v>
      </c>
      <c r="D19297" s="775" t="s">
        <v>175</v>
      </c>
      <c r="E19297" s="775">
        <v>657.06</v>
      </c>
      <c r="F19297" s="775" t="s">
        <v>797</v>
      </c>
      <c r="G19297" s="775" t="s">
        <v>1984</v>
      </c>
      <c r="H19297" s="775" t="s">
        <v>1985</v>
      </c>
      <c r="I19297" s="775" t="s">
        <v>6727</v>
      </c>
    </row>
    <row r="19298" spans="1:9">
      <c r="A19298" s="775" t="str">
        <f>Table_wabobpsvr_AzureCalc_AzureCalcRateCard[[#This Row],[ServiceName]]&amp;Table_wabobpsvr_AzureCalc_AzureCalcRateCard[[#This Row],[Price_Level]]&amp;Table_wabobpsvr_AzureCalc_AzureCalcRateCard[[#This Row],[Region]]</f>
        <v>Monthly FeeMOSP15</v>
      </c>
      <c r="B19298" s="775">
        <v>15</v>
      </c>
      <c r="C19298" s="775" t="s">
        <v>4235</v>
      </c>
      <c r="D19298" s="775" t="s">
        <v>606</v>
      </c>
      <c r="E19298" s="775">
        <v>999999</v>
      </c>
      <c r="F19298" s="775" t="s">
        <v>3385</v>
      </c>
      <c r="G19298" s="775" t="s">
        <v>4235</v>
      </c>
      <c r="H19298" s="775" t="s">
        <v>4235</v>
      </c>
      <c r="I19298" s="775" t="s">
        <v>4235</v>
      </c>
    </row>
    <row r="19299" spans="1:9">
      <c r="A19299" s="775" t="str">
        <f>Table_wabobpsvr_AzureCalc_AzureCalcRateCard[[#This Row],[ServiceName]]&amp;Table_wabobpsvr_AzureCalc_AzureCalcRateCard[[#This Row],[Price_Level]]&amp;Table_wabobpsvr_AzureCalc_AzureCalcRateCard[[#This Row],[Region]]</f>
        <v>Standard API Management UnitsC</v>
      </c>
      <c r="B19299" s="775"/>
      <c r="C19299" s="775" t="s">
        <v>574</v>
      </c>
      <c r="D19299" s="775" t="s">
        <v>177</v>
      </c>
      <c r="E19299" s="775">
        <v>636.09</v>
      </c>
      <c r="F19299" s="775" t="s">
        <v>797</v>
      </c>
      <c r="G19299" s="775" t="s">
        <v>1984</v>
      </c>
      <c r="H19299" s="775" t="s">
        <v>1985</v>
      </c>
      <c r="I19299" s="775" t="s">
        <v>6727</v>
      </c>
    </row>
    <row r="19300" spans="1:9">
      <c r="A19300" s="775" t="str">
        <f>Table_wabobpsvr_AzureCalc_AzureCalcRateCard[[#This Row],[ServiceName]]&amp;Table_wabobpsvr_AzureCalc_AzureCalcRateCard[[#This Row],[Price_Level]]&amp;Table_wabobpsvr_AzureCalc_AzureCalcRateCard[[#This Row],[Region]]</f>
        <v>Standard API Management UnitsD</v>
      </c>
      <c r="B19300" s="775"/>
      <c r="C19300" s="775" t="s">
        <v>574</v>
      </c>
      <c r="D19300" s="775" t="s">
        <v>176</v>
      </c>
      <c r="E19300" s="775">
        <v>615.12</v>
      </c>
      <c r="F19300" s="775" t="s">
        <v>797</v>
      </c>
      <c r="G19300" s="775" t="s">
        <v>1984</v>
      </c>
      <c r="H19300" s="775" t="s">
        <v>1985</v>
      </c>
      <c r="I19300" s="775" t="s">
        <v>6727</v>
      </c>
    </row>
    <row r="19301" spans="1:9">
      <c r="A19301" s="775" t="str">
        <f>Table_wabobpsvr_AzureCalc_AzureCalcRateCard[[#This Row],[ServiceName]]&amp;Table_wabobpsvr_AzureCalc_AzureCalcRateCard[[#This Row],[Price_Level]]&amp;Table_wabobpsvr_AzureCalc_AzureCalcRateCard[[#This Row],[Region]]</f>
        <v>ExpressRoute (Metered) 50 Mbps ConnectionsMOSP8</v>
      </c>
      <c r="B19301" s="775">
        <v>8</v>
      </c>
      <c r="C19301" s="775" t="s">
        <v>7427</v>
      </c>
      <c r="D19301" s="775" t="s">
        <v>606</v>
      </c>
      <c r="E19301" s="775">
        <v>55</v>
      </c>
      <c r="F19301" s="775" t="s">
        <v>7394</v>
      </c>
      <c r="G19301" s="775"/>
      <c r="H19301" s="775"/>
      <c r="I19301" s="775" t="s">
        <v>7456</v>
      </c>
    </row>
    <row r="19302" spans="1:9">
      <c r="A19302" s="775" t="str">
        <f>Table_wabobpsvr_AzureCalc_AzureCalcRateCard[[#This Row],[ServiceName]]&amp;Table_wabobpsvr_AzureCalc_AzureCalcRateCard[[#This Row],[Price_Level]]&amp;Table_wabobpsvr_AzureCalc_AzureCalcRateCard[[#This Row],[Region]]</f>
        <v>ExpressRoute (Metered) 50 Mbps ConnectionsA1</v>
      </c>
      <c r="B19302" s="775">
        <v>1</v>
      </c>
      <c r="C19302" s="775" t="s">
        <v>7427</v>
      </c>
      <c r="D19302" s="775" t="s">
        <v>174</v>
      </c>
      <c r="E19302" s="775">
        <v>53.35</v>
      </c>
      <c r="F19302" s="775" t="s">
        <v>7394</v>
      </c>
      <c r="G19302" s="775" t="s">
        <v>7535</v>
      </c>
      <c r="H19302" s="775" t="s">
        <v>7536</v>
      </c>
      <c r="I19302" s="775" t="s">
        <v>7456</v>
      </c>
    </row>
    <row r="19303" spans="1:9">
      <c r="A19303" s="775" t="str">
        <f>Table_wabobpsvr_AzureCalc_AzureCalcRateCard[[#This Row],[ServiceName]]&amp;Table_wabobpsvr_AzureCalc_AzureCalcRateCard[[#This Row],[Price_Level]]&amp;Table_wabobpsvr_AzureCalc_AzureCalcRateCard[[#This Row],[Region]]</f>
        <v>ExpressRoute (Unlimited) 5 Gbps Connections - Zone 3D0</v>
      </c>
      <c r="B19303" s="775">
        <v>0</v>
      </c>
      <c r="C19303" s="775" t="s">
        <v>7427</v>
      </c>
      <c r="D19303" s="775" t="s">
        <v>176</v>
      </c>
      <c r="E19303" s="775">
        <v>1163.8704</v>
      </c>
      <c r="F19303" s="775" t="s">
        <v>7472</v>
      </c>
      <c r="G19303" s="775"/>
      <c r="H19303" s="775"/>
      <c r="I19303" s="775" t="s">
        <v>7526</v>
      </c>
    </row>
    <row r="19304" spans="1:9">
      <c r="A19304" s="775" t="str">
        <f>Table_wabobpsvr_AzureCalc_AzureCalcRateCard[[#This Row],[ServiceName]]&amp;Table_wabobpsvr_AzureCalc_AzureCalcRateCard[[#This Row],[Price_Level]]&amp;Table_wabobpsvr_AzureCalc_AzureCalcRateCard[[#This Row],[Region]]</f>
        <v>ExpressRoute (Unlimited) 50 Mbps Connections - Zone 3D0</v>
      </c>
      <c r="B19304" s="775">
        <v>0</v>
      </c>
      <c r="C19304" s="775" t="s">
        <v>7427</v>
      </c>
      <c r="D19304" s="775" t="s">
        <v>176</v>
      </c>
      <c r="E19304" s="775">
        <v>24.7544</v>
      </c>
      <c r="F19304" s="775" t="s">
        <v>7428</v>
      </c>
      <c r="G19304" s="775"/>
      <c r="H19304" s="775"/>
      <c r="I19304" s="775" t="s">
        <v>7429</v>
      </c>
    </row>
    <row r="19305" spans="1:9">
      <c r="A19305" s="775" t="str">
        <f>Table_wabobpsvr_AzureCalc_AzureCalcRateCard[[#This Row],[ServiceName]]&amp;Table_wabobpsvr_AzureCalc_AzureCalcRateCard[[#This Row],[Price_Level]]&amp;Table_wabobpsvr_AzureCalc_AzureCalcRateCard[[#This Row],[Region]]</f>
        <v>ExpressRoute (Unlimited) 500 Mbps Connections - Zone 3D0</v>
      </c>
      <c r="B19305" s="775">
        <v>0</v>
      </c>
      <c r="C19305" s="775" t="s">
        <v>7427</v>
      </c>
      <c r="D19305" s="775" t="s">
        <v>176</v>
      </c>
      <c r="E19305" s="775">
        <v>147.6112</v>
      </c>
      <c r="F19305" s="775" t="s">
        <v>7440</v>
      </c>
      <c r="G19305" s="775"/>
      <c r="H19305" s="775"/>
      <c r="I19305" s="775" t="s">
        <v>7441</v>
      </c>
    </row>
    <row r="19306" spans="1:9">
      <c r="A19306" s="775" t="str">
        <f>Table_wabobpsvr_AzureCalc_AzureCalcRateCard[[#This Row],[ServiceName]]&amp;Table_wabobpsvr_AzureCalc_AzureCalcRateCard[[#This Row],[Price_Level]]&amp;Table_wabobpsvr_AzureCalc_AzureCalcRateCard[[#This Row],[Region]]</f>
        <v>Monthly FeeA15</v>
      </c>
      <c r="B19306" s="775">
        <v>15</v>
      </c>
      <c r="C19306" s="775" t="s">
        <v>4235</v>
      </c>
      <c r="D19306" s="775" t="s">
        <v>174</v>
      </c>
      <c r="E19306" s="775">
        <v>999999</v>
      </c>
      <c r="F19306" s="775" t="s">
        <v>3385</v>
      </c>
      <c r="G19306" s="775" t="s">
        <v>4235</v>
      </c>
      <c r="H19306" s="775" t="s">
        <v>4235</v>
      </c>
      <c r="I19306" s="775" t="s">
        <v>4235</v>
      </c>
    </row>
    <row r="19307" spans="1:9">
      <c r="A19307" s="775" t="str">
        <f>Table_wabobpsvr_AzureCalc_AzureCalcRateCard[[#This Row],[ServiceName]]&amp;Table_wabobpsvr_AzureCalc_AzureCalcRateCard[[#This Row],[Price_Level]]&amp;Table_wabobpsvr_AzureCalc_AzureCalcRateCard[[#This Row],[Region]]</f>
        <v>ExpressRoute (Metered) Data Transfer Out at 1 Gbps (GB) - Zone 1d14</v>
      </c>
      <c r="B19307" s="775">
        <v>14</v>
      </c>
      <c r="C19307" s="775" t="s">
        <v>4235</v>
      </c>
      <c r="D19307" s="775" t="s">
        <v>4193</v>
      </c>
      <c r="E19307" s="775">
        <v>999999</v>
      </c>
      <c r="F19307" s="775" t="s">
        <v>7392</v>
      </c>
      <c r="G19307" s="775"/>
      <c r="H19307" s="775"/>
      <c r="I19307" s="775" t="s">
        <v>4235</v>
      </c>
    </row>
    <row r="19308" spans="1:9">
      <c r="A19308" s="775" t="str">
        <f>Table_wabobpsvr_AzureCalc_AzureCalcRateCard[[#This Row],[ServiceName]]&amp;Table_wabobpsvr_AzureCalc_AzureCalcRateCard[[#This Row],[Price_Level]]&amp;Table_wabobpsvr_AzureCalc_AzureCalcRateCard[[#This Row],[Region]]</f>
        <v>ExpressRoute (Metered) 1 Gbps Connections - Zone 1d14</v>
      </c>
      <c r="B19308" s="775">
        <v>14</v>
      </c>
      <c r="C19308" s="775" t="s">
        <v>4235</v>
      </c>
      <c r="D19308" s="775" t="s">
        <v>4193</v>
      </c>
      <c r="E19308" s="775">
        <v>999999</v>
      </c>
      <c r="F19308" s="775" t="s">
        <v>7443</v>
      </c>
      <c r="G19308" s="775"/>
      <c r="H19308" s="775"/>
      <c r="I19308" s="775" t="s">
        <v>4235</v>
      </c>
    </row>
    <row r="19309" spans="1:9">
      <c r="A19309" s="775" t="str">
        <f>Table_wabobpsvr_AzureCalc_AzureCalcRateCard[[#This Row],[ServiceName]]&amp;Table_wabobpsvr_AzureCalc_AzureCalcRateCard[[#This Row],[Price_Level]]&amp;Table_wabobpsvr_AzureCalc_AzureCalcRateCard[[#This Row],[Region]]</f>
        <v>ExpressRoute (Metered) 10 Gbps Connections - Zone 1d14</v>
      </c>
      <c r="B19309" s="775">
        <v>14</v>
      </c>
      <c r="C19309" s="775" t="s">
        <v>4235</v>
      </c>
      <c r="D19309" s="775" t="s">
        <v>4193</v>
      </c>
      <c r="E19309" s="775">
        <v>999999</v>
      </c>
      <c r="F19309" s="775" t="s">
        <v>7445</v>
      </c>
      <c r="G19309" s="775"/>
      <c r="H19309" s="775"/>
      <c r="I19309" s="775" t="s">
        <v>4235</v>
      </c>
    </row>
    <row r="19310" spans="1:9">
      <c r="A19310" s="775" t="str">
        <f>Table_wabobpsvr_AzureCalc_AzureCalcRateCard[[#This Row],[ServiceName]]&amp;Table_wabobpsvr_AzureCalc_AzureCalcRateCard[[#This Row],[Price_Level]]&amp;Table_wabobpsvr_AzureCalc_AzureCalcRateCard[[#This Row],[Region]]</f>
        <v>ExpressRoute (Metered) 100 Mbps Connections - Zone 1d14</v>
      </c>
      <c r="B19310" s="775">
        <v>14</v>
      </c>
      <c r="C19310" s="775" t="s">
        <v>4235</v>
      </c>
      <c r="D19310" s="775" t="s">
        <v>4193</v>
      </c>
      <c r="E19310" s="775">
        <v>999999</v>
      </c>
      <c r="F19310" s="775" t="s">
        <v>7447</v>
      </c>
      <c r="G19310" s="775"/>
      <c r="H19310" s="775"/>
      <c r="I19310" s="775" t="s">
        <v>4235</v>
      </c>
    </row>
    <row r="19311" spans="1:9">
      <c r="A19311" s="775" t="str">
        <f>Table_wabobpsvr_AzureCalc_AzureCalcRateCard[[#This Row],[ServiceName]]&amp;Table_wabobpsvr_AzureCalc_AzureCalcRateCard[[#This Row],[Price_Level]]&amp;Table_wabobpsvr_AzureCalc_AzureCalcRateCard[[#This Row],[Region]]</f>
        <v>ExpressRoute (Metered) 2 Gbps Connections - Zone 1d14</v>
      </c>
      <c r="B19311" s="775">
        <v>14</v>
      </c>
      <c r="C19311" s="775" t="s">
        <v>4235</v>
      </c>
      <c r="D19311" s="775" t="s">
        <v>4193</v>
      </c>
      <c r="E19311" s="775">
        <v>999999</v>
      </c>
      <c r="F19311" s="775" t="s">
        <v>7449</v>
      </c>
      <c r="G19311" s="775"/>
      <c r="H19311" s="775"/>
      <c r="I19311" s="775" t="s">
        <v>4235</v>
      </c>
    </row>
    <row r="19312" spans="1:9">
      <c r="A19312" s="775" t="str">
        <f>Table_wabobpsvr_AzureCalc_AzureCalcRateCard[[#This Row],[ServiceName]]&amp;Table_wabobpsvr_AzureCalc_AzureCalcRateCard[[#This Row],[Price_Level]]&amp;Table_wabobpsvr_AzureCalc_AzureCalcRateCard[[#This Row],[Region]]</f>
        <v>Geo Redundant Storage Standard IO - Block BlobB13</v>
      </c>
      <c r="B19312" s="775">
        <v>13</v>
      </c>
      <c r="C19312" s="775" t="s">
        <v>764</v>
      </c>
      <c r="D19312" s="775" t="s">
        <v>175</v>
      </c>
      <c r="E19312" s="775">
        <v>6.0999999999999999E-2</v>
      </c>
      <c r="F19312" s="775" t="s">
        <v>765</v>
      </c>
      <c r="G19312" s="775" t="s">
        <v>1972</v>
      </c>
      <c r="H19312" s="775" t="s">
        <v>1973</v>
      </c>
      <c r="I19312" s="775" t="s">
        <v>5081</v>
      </c>
    </row>
    <row r="19313" spans="1:9">
      <c r="A19313" s="775" t="str">
        <f>Table_wabobpsvr_AzureCalc_AzureCalcRateCard[[#This Row],[ServiceName]]&amp;Table_wabobpsvr_AzureCalc_AzureCalcRateCard[[#This Row],[Price_Level]]&amp;Table_wabobpsvr_AzureCalc_AzureCalcRateCard[[#This Row],[Region]]</f>
        <v>Geo Redundant Storage Standard IO - Block BlobC13</v>
      </c>
      <c r="B19313" s="775">
        <v>13</v>
      </c>
      <c r="C19313" s="775" t="s">
        <v>764</v>
      </c>
      <c r="D19313" s="775" t="s">
        <v>177</v>
      </c>
      <c r="E19313" s="775">
        <v>6.0999999999999999E-2</v>
      </c>
      <c r="F19313" s="775" t="s">
        <v>765</v>
      </c>
      <c r="G19313" s="775" t="s">
        <v>1972</v>
      </c>
      <c r="H19313" s="775" t="s">
        <v>1973</v>
      </c>
      <c r="I19313" s="775" t="s">
        <v>5081</v>
      </c>
    </row>
    <row r="19314" spans="1:9">
      <c r="A19314" s="775" t="str">
        <f>Table_wabobpsvr_AzureCalc_AzureCalcRateCard[[#This Row],[ServiceName]]&amp;Table_wabobpsvr_AzureCalc_AzureCalcRateCard[[#This Row],[Price_Level]]&amp;Table_wabobpsvr_AzureCalc_AzureCalcRateCard[[#This Row],[Region]]</f>
        <v>Geo Redundant Storage Standard IO - Block BlobD13</v>
      </c>
      <c r="B19314" s="775">
        <v>13</v>
      </c>
      <c r="C19314" s="775" t="s">
        <v>764</v>
      </c>
      <c r="D19314" s="775" t="s">
        <v>176</v>
      </c>
      <c r="E19314" s="775">
        <v>6.0999999999999999E-2</v>
      </c>
      <c r="F19314" s="775" t="s">
        <v>765</v>
      </c>
      <c r="G19314" s="775" t="s">
        <v>1972</v>
      </c>
      <c r="H19314" s="775" t="s">
        <v>1973</v>
      </c>
      <c r="I19314" s="775" t="s">
        <v>5081</v>
      </c>
    </row>
    <row r="19315" spans="1:9">
      <c r="A19315" s="775" t="str">
        <f>Table_wabobpsvr_AzureCalc_AzureCalcRateCard[[#This Row],[ServiceName]]&amp;Table_wabobpsvr_AzureCalc_AzureCalcRateCard[[#This Row],[Price_Level]]&amp;Table_wabobpsvr_AzureCalc_AzureCalcRateCard[[#This Row],[Region]]</f>
        <v>Geo Redundant Storage Standard IO - FilesMOSP13</v>
      </c>
      <c r="B19315" s="775">
        <v>13</v>
      </c>
      <c r="C19315" s="775" t="s">
        <v>764</v>
      </c>
      <c r="D19315" s="775" t="s">
        <v>606</v>
      </c>
      <c r="E19315" s="775">
        <v>6.8000000000000005E-2</v>
      </c>
      <c r="F19315" s="775" t="s">
        <v>1024</v>
      </c>
      <c r="G19315" s="775" t="s">
        <v>4235</v>
      </c>
      <c r="H19315" s="775" t="s">
        <v>4235</v>
      </c>
      <c r="I19315" s="775" t="s">
        <v>6728</v>
      </c>
    </row>
    <row r="19316" spans="1:9">
      <c r="A19316" s="775" t="str">
        <f>Table_wabobpsvr_AzureCalc_AzureCalcRateCard[[#This Row],[ServiceName]]&amp;Table_wabobpsvr_AzureCalc_AzureCalcRateCard[[#This Row],[Price_Level]]&amp;Table_wabobpsvr_AzureCalc_AzureCalcRateCard[[#This Row],[Region]]</f>
        <v>Geo Redundant Storage Standard IO - FilesA13</v>
      </c>
      <c r="B19316" s="775">
        <v>13</v>
      </c>
      <c r="C19316" s="775" t="s">
        <v>764</v>
      </c>
      <c r="D19316" s="775" t="s">
        <v>174</v>
      </c>
      <c r="E19316" s="775">
        <v>6.5960000000000005E-2</v>
      </c>
      <c r="F19316" s="775" t="s">
        <v>1024</v>
      </c>
      <c r="G19316" s="775" t="s">
        <v>1986</v>
      </c>
      <c r="H19316" s="775" t="s">
        <v>1987</v>
      </c>
      <c r="I19316" s="775" t="s">
        <v>6728</v>
      </c>
    </row>
    <row r="19317" spans="1:9">
      <c r="A19317" s="775" t="str">
        <f>Table_wabobpsvr_AzureCalc_AzureCalcRateCard[[#This Row],[ServiceName]]&amp;Table_wabobpsvr_AzureCalc_AzureCalcRateCard[[#This Row],[Price_Level]]&amp;Table_wabobpsvr_AzureCalc_AzureCalcRateCard[[#This Row],[Region]]</f>
        <v>Geo Redundant Storage Standard IO - FilesB13</v>
      </c>
      <c r="B19317" s="775">
        <v>13</v>
      </c>
      <c r="C19317" s="775" t="s">
        <v>764</v>
      </c>
      <c r="D19317" s="775" t="s">
        <v>175</v>
      </c>
      <c r="E19317" s="775">
        <v>6.3920000000000005E-2</v>
      </c>
      <c r="F19317" s="775" t="s">
        <v>1024</v>
      </c>
      <c r="G19317" s="775" t="s">
        <v>1986</v>
      </c>
      <c r="H19317" s="775" t="s">
        <v>1987</v>
      </c>
      <c r="I19317" s="775" t="s">
        <v>6728</v>
      </c>
    </row>
    <row r="19318" spans="1:9">
      <c r="A19318" s="775" t="str">
        <f>Table_wabobpsvr_AzureCalc_AzureCalcRateCard[[#This Row],[ServiceName]]&amp;Table_wabobpsvr_AzureCalc_AzureCalcRateCard[[#This Row],[Price_Level]]&amp;Table_wabobpsvr_AzureCalc_AzureCalcRateCard[[#This Row],[Region]]</f>
        <v>Geo Redundant Storage Standard IO - FilesC13</v>
      </c>
      <c r="B19318" s="775">
        <v>13</v>
      </c>
      <c r="C19318" s="775" t="s">
        <v>764</v>
      </c>
      <c r="D19318" s="775" t="s">
        <v>177</v>
      </c>
      <c r="E19318" s="775">
        <v>6.1879999999999998E-2</v>
      </c>
      <c r="F19318" s="775" t="s">
        <v>1024</v>
      </c>
      <c r="G19318" s="775" t="s">
        <v>1986</v>
      </c>
      <c r="H19318" s="775" t="s">
        <v>1987</v>
      </c>
      <c r="I19318" s="775" t="s">
        <v>6728</v>
      </c>
    </row>
    <row r="19319" spans="1:9">
      <c r="A19319" s="775" t="str">
        <f>Table_wabobpsvr_AzureCalc_AzureCalcRateCard[[#This Row],[ServiceName]]&amp;Table_wabobpsvr_AzureCalc_AzureCalcRateCard[[#This Row],[Price_Level]]&amp;Table_wabobpsvr_AzureCalc_AzureCalcRateCard[[#This Row],[Region]]</f>
        <v>Geo Redundant Storage Standard IO - FilesD13</v>
      </c>
      <c r="B19319" s="775">
        <v>13</v>
      </c>
      <c r="C19319" s="775" t="s">
        <v>764</v>
      </c>
      <c r="D19319" s="775" t="s">
        <v>176</v>
      </c>
      <c r="E19319" s="775">
        <v>5.9839999999999997E-2</v>
      </c>
      <c r="F19319" s="775" t="s">
        <v>1024</v>
      </c>
      <c r="G19319" s="775" t="s">
        <v>1986</v>
      </c>
      <c r="H19319" s="775" t="s">
        <v>1987</v>
      </c>
      <c r="I19319" s="775" t="s">
        <v>6728</v>
      </c>
    </row>
    <row r="19320" spans="1:9">
      <c r="A19320" s="775" t="str">
        <f>Table_wabobpsvr_AzureCalc_AzureCalcRateCard[[#This Row],[ServiceName]]&amp;Table_wabobpsvr_AzureCalc_AzureCalcRateCard[[#This Row],[Price_Level]]&amp;Table_wabobpsvr_AzureCalc_AzureCalcRateCard[[#This Row],[Region]]</f>
        <v>Geo Redundant Storage Standard IO - FilesMOSP</v>
      </c>
      <c r="B19320" s="775"/>
      <c r="C19320" s="775" t="s">
        <v>764</v>
      </c>
      <c r="D19320" s="775" t="s">
        <v>606</v>
      </c>
      <c r="E19320" s="775">
        <v>0.05</v>
      </c>
      <c r="F19320" s="775" t="s">
        <v>1024</v>
      </c>
      <c r="G19320" s="775" t="s">
        <v>4235</v>
      </c>
      <c r="H19320" s="775" t="s">
        <v>4235</v>
      </c>
      <c r="I19320" s="775" t="s">
        <v>6729</v>
      </c>
    </row>
    <row r="19321" spans="1:9">
      <c r="A19321" s="775" t="str">
        <f>Table_wabobpsvr_AzureCalc_AzureCalcRateCard[[#This Row],[ServiceName]]&amp;Table_wabobpsvr_AzureCalc_AzureCalcRateCard[[#This Row],[Price_Level]]&amp;Table_wabobpsvr_AzureCalc_AzureCalcRateCard[[#This Row],[Region]]</f>
        <v>Geo Redundant Storage Standard IO - FilesA</v>
      </c>
      <c r="B19321" s="775"/>
      <c r="C19321" s="775" t="s">
        <v>764</v>
      </c>
      <c r="D19321" s="775" t="s">
        <v>174</v>
      </c>
      <c r="E19321" s="775">
        <v>4.8500000000000001E-2</v>
      </c>
      <c r="F19321" s="775" t="s">
        <v>1024</v>
      </c>
      <c r="G19321" s="775" t="s">
        <v>1988</v>
      </c>
      <c r="H19321" s="775" t="s">
        <v>1989</v>
      </c>
      <c r="I19321" s="775" t="s">
        <v>6729</v>
      </c>
    </row>
    <row r="19322" spans="1:9">
      <c r="A19322" s="775" t="str">
        <f>Table_wabobpsvr_AzureCalc_AzureCalcRateCard[[#This Row],[ServiceName]]&amp;Table_wabobpsvr_AzureCalc_AzureCalcRateCard[[#This Row],[Price_Level]]&amp;Table_wabobpsvr_AzureCalc_AzureCalcRateCard[[#This Row],[Region]]</f>
        <v>Geo Redundant Storage Standard IO - FilesB</v>
      </c>
      <c r="B19322" s="775"/>
      <c r="C19322" s="775" t="s">
        <v>764</v>
      </c>
      <c r="D19322" s="775" t="s">
        <v>175</v>
      </c>
      <c r="E19322" s="775">
        <v>4.7E-2</v>
      </c>
      <c r="F19322" s="775" t="s">
        <v>1024</v>
      </c>
      <c r="G19322" s="775" t="s">
        <v>1988</v>
      </c>
      <c r="H19322" s="775" t="s">
        <v>1989</v>
      </c>
      <c r="I19322" s="775" t="s">
        <v>6729</v>
      </c>
    </row>
    <row r="19323" spans="1:9">
      <c r="A19323" s="775" t="str">
        <f>Table_wabobpsvr_AzureCalc_AzureCalcRateCard[[#This Row],[ServiceName]]&amp;Table_wabobpsvr_AzureCalc_AzureCalcRateCard[[#This Row],[Price_Level]]&amp;Table_wabobpsvr_AzureCalc_AzureCalcRateCard[[#This Row],[Region]]</f>
        <v>Geo Redundant Storage Standard IO - FilesC</v>
      </c>
      <c r="B19323" s="775"/>
      <c r="C19323" s="775" t="s">
        <v>764</v>
      </c>
      <c r="D19323" s="775" t="s">
        <v>177</v>
      </c>
      <c r="E19323" s="775">
        <v>4.5499999999999999E-2</v>
      </c>
      <c r="F19323" s="775" t="s">
        <v>1024</v>
      </c>
      <c r="G19323" s="775" t="s">
        <v>1988</v>
      </c>
      <c r="H19323" s="775" t="s">
        <v>1989</v>
      </c>
      <c r="I19323" s="775" t="s">
        <v>6729</v>
      </c>
    </row>
    <row r="19324" spans="1:9">
      <c r="A19324" s="775" t="str">
        <f>Table_wabobpsvr_AzureCalc_AzureCalcRateCard[[#This Row],[ServiceName]]&amp;Table_wabobpsvr_AzureCalc_AzureCalcRateCard[[#This Row],[Price_Level]]&amp;Table_wabobpsvr_AzureCalc_AzureCalcRateCard[[#This Row],[Region]]</f>
        <v>Geo Redundant Storage Standard IO - FilesD</v>
      </c>
      <c r="B19324" s="775"/>
      <c r="C19324" s="775" t="s">
        <v>764</v>
      </c>
      <c r="D19324" s="775" t="s">
        <v>176</v>
      </c>
      <c r="E19324" s="775">
        <v>4.3999999999999997E-2</v>
      </c>
      <c r="F19324" s="775" t="s">
        <v>1024</v>
      </c>
      <c r="G19324" s="775" t="s">
        <v>1988</v>
      </c>
      <c r="H19324" s="775" t="s">
        <v>1989</v>
      </c>
      <c r="I19324" s="775" t="s">
        <v>6729</v>
      </c>
    </row>
    <row r="19325" spans="1:9">
      <c r="A19325" s="775" t="str">
        <f>Table_wabobpsvr_AzureCalc_AzureCalcRateCard[[#This Row],[ServiceName]]&amp;Table_wabobpsvr_AzureCalc_AzureCalcRateCard[[#This Row],[Price_Level]]&amp;Table_wabobpsvr_AzureCalc_AzureCalcRateCard[[#This Row],[Region]]</f>
        <v>Geo Redundant Storage Standard IO - Page Blob/DiskMOSP</v>
      </c>
      <c r="B19325" s="775"/>
      <c r="C19325" s="775" t="s">
        <v>764</v>
      </c>
      <c r="D19325" s="775" t="s">
        <v>606</v>
      </c>
      <c r="E19325" s="775">
        <v>9.5000000000000001E-2</v>
      </c>
      <c r="F19325" s="775" t="s">
        <v>766</v>
      </c>
      <c r="G19325" s="775" t="s">
        <v>4235</v>
      </c>
      <c r="H19325" s="775" t="s">
        <v>4235</v>
      </c>
      <c r="I19325" s="775" t="s">
        <v>6730</v>
      </c>
    </row>
    <row r="19326" spans="1:9">
      <c r="A19326" s="775" t="str">
        <f>Table_wabobpsvr_AzureCalc_AzureCalcRateCard[[#This Row],[ServiceName]]&amp;Table_wabobpsvr_AzureCalc_AzureCalcRateCard[[#This Row],[Price_Level]]&amp;Table_wabobpsvr_AzureCalc_AzureCalcRateCard[[#This Row],[Region]]</f>
        <v>CDN Data Transfer - Zone 1D</v>
      </c>
      <c r="B19326" s="775"/>
      <c r="C19326" s="775" t="s">
        <v>764</v>
      </c>
      <c r="D19326" s="775" t="s">
        <v>176</v>
      </c>
      <c r="E19326" s="775">
        <v>7.6560000000000003E-2</v>
      </c>
      <c r="F19326" s="775" t="s">
        <v>767</v>
      </c>
      <c r="G19326" s="775" t="s">
        <v>1922</v>
      </c>
      <c r="H19326" s="775" t="s">
        <v>1923</v>
      </c>
      <c r="I19326" s="775" t="s">
        <v>6483</v>
      </c>
    </row>
    <row r="19327" spans="1:9">
      <c r="A19327" s="1039" t="str">
        <f>Table_wabobpsvr_AzureCalc_AzureCalcRateCard[[#This Row],[ServiceName]]&amp;Table_wabobpsvr_AzureCalc_AzureCalcRateCard[[#This Row],[Price_Level]]&amp;Table_wabobpsvr_AzureCalc_AzureCalcRateCard[[#This Row],[Region]]</f>
        <v>CDN Data Transfer - Zone 2MOSP</v>
      </c>
      <c r="B19327" s="1039"/>
      <c r="C19327" s="1039" t="s">
        <v>764</v>
      </c>
      <c r="D19327" s="1039" t="s">
        <v>606</v>
      </c>
      <c r="E19327" s="1039">
        <v>0.13800000000000001</v>
      </c>
      <c r="F19327" s="1039" t="s">
        <v>768</v>
      </c>
      <c r="G19327" s="775" t="s">
        <v>4235</v>
      </c>
      <c r="H19327" s="775" t="s">
        <v>4235</v>
      </c>
      <c r="I19327" s="775" t="s">
        <v>6731</v>
      </c>
    </row>
    <row r="19328" spans="1:9">
      <c r="A19328" s="775" t="str">
        <f>Table_wabobpsvr_AzureCalc_AzureCalcRateCard[[#This Row],[ServiceName]]&amp;Table_wabobpsvr_AzureCalc_AzureCalcRateCard[[#This Row],[Price_Level]]&amp;Table_wabobpsvr_AzureCalc_AzureCalcRateCard[[#This Row],[Region]]</f>
        <v>CDN Data Transfer - Zone 2A</v>
      </c>
      <c r="B19328" s="775"/>
      <c r="C19328" s="775" t="s">
        <v>764</v>
      </c>
      <c r="D19328" s="775" t="s">
        <v>174</v>
      </c>
      <c r="E19328" s="775">
        <v>0.13386000000000001</v>
      </c>
      <c r="F19328" s="775" t="s">
        <v>768</v>
      </c>
      <c r="G19328" s="775" t="s">
        <v>1990</v>
      </c>
      <c r="H19328" s="775" t="s">
        <v>1991</v>
      </c>
      <c r="I19328" s="775" t="s">
        <v>6731</v>
      </c>
    </row>
    <row r="19329" spans="1:9">
      <c r="A19329" s="775" t="str">
        <f>Table_wabobpsvr_AzureCalc_AzureCalcRateCard[[#This Row],[ServiceName]]&amp;Table_wabobpsvr_AzureCalc_AzureCalcRateCard[[#This Row],[Price_Level]]&amp;Table_wabobpsvr_AzureCalc_AzureCalcRateCard[[#This Row],[Region]]</f>
        <v>CDN Data Transfer - Zone 2B</v>
      </c>
      <c r="B19329" s="775"/>
      <c r="C19329" s="775" t="s">
        <v>764</v>
      </c>
      <c r="D19329" s="775" t="s">
        <v>175</v>
      </c>
      <c r="E19329" s="775">
        <v>0.12972</v>
      </c>
      <c r="F19329" s="775" t="s">
        <v>768</v>
      </c>
      <c r="G19329" s="775" t="s">
        <v>1990</v>
      </c>
      <c r="H19329" s="775" t="s">
        <v>1991</v>
      </c>
      <c r="I19329" s="775" t="s">
        <v>6731</v>
      </c>
    </row>
    <row r="19330" spans="1:9">
      <c r="A19330" s="775" t="str">
        <f>Table_wabobpsvr_AzureCalc_AzureCalcRateCard[[#This Row],[ServiceName]]&amp;Table_wabobpsvr_AzureCalc_AzureCalcRateCard[[#This Row],[Price_Level]]&amp;Table_wabobpsvr_AzureCalc_AzureCalcRateCard[[#This Row],[Region]]</f>
        <v>CDN Data Transfer - Zone 2C</v>
      </c>
      <c r="B19330" s="775"/>
      <c r="C19330" s="775" t="s">
        <v>764</v>
      </c>
      <c r="D19330" s="775" t="s">
        <v>177</v>
      </c>
      <c r="E19330" s="775">
        <v>0.12558</v>
      </c>
      <c r="F19330" s="775" t="s">
        <v>768</v>
      </c>
      <c r="G19330" s="775" t="s">
        <v>1990</v>
      </c>
      <c r="H19330" s="775" t="s">
        <v>1991</v>
      </c>
      <c r="I19330" s="775" t="s">
        <v>6731</v>
      </c>
    </row>
    <row r="19331" spans="1:9">
      <c r="A19331" s="775" t="str">
        <f>Table_wabobpsvr_AzureCalc_AzureCalcRateCard[[#This Row],[ServiceName]]&amp;Table_wabobpsvr_AzureCalc_AzureCalcRateCard[[#This Row],[Price_Level]]&amp;Table_wabobpsvr_AzureCalc_AzureCalcRateCard[[#This Row],[Region]]</f>
        <v>CDN Data Transfer - Zone 2D</v>
      </c>
      <c r="B19331" s="775"/>
      <c r="C19331" s="775" t="s">
        <v>764</v>
      </c>
      <c r="D19331" s="775" t="s">
        <v>176</v>
      </c>
      <c r="E19331" s="775">
        <v>0.12144000000000001</v>
      </c>
      <c r="F19331" s="775" t="s">
        <v>768</v>
      </c>
      <c r="G19331" s="775" t="s">
        <v>1990</v>
      </c>
      <c r="H19331" s="775" t="s">
        <v>1991</v>
      </c>
      <c r="I19331" s="775" t="s">
        <v>6731</v>
      </c>
    </row>
    <row r="19332" spans="1:9">
      <c r="A19332" s="775" t="str">
        <f>Table_wabobpsvr_AzureCalc_AzureCalcRateCard[[#This Row],[ServiceName]]&amp;Table_wabobpsvr_AzureCalc_AzureCalcRateCard[[#This Row],[Price_Level]]&amp;Table_wabobpsvr_AzureCalc_AzureCalcRateCard[[#This Row],[Region]]</f>
        <v>Cache StandardMOSP</v>
      </c>
      <c r="B19332" s="775"/>
      <c r="C19332" s="775" t="s">
        <v>574</v>
      </c>
      <c r="D19332" s="775" t="s">
        <v>606</v>
      </c>
      <c r="E19332" s="775">
        <v>72</v>
      </c>
      <c r="F19332" s="775" t="s">
        <v>769</v>
      </c>
      <c r="G19332" s="775" t="s">
        <v>4235</v>
      </c>
      <c r="H19332" s="775" t="s">
        <v>4235</v>
      </c>
      <c r="I19332" s="775" t="s">
        <v>6732</v>
      </c>
    </row>
    <row r="19333" spans="1:9">
      <c r="A19333" s="775" t="str">
        <f>Table_wabobpsvr_AzureCalc_AzureCalcRateCard[[#This Row],[ServiceName]]&amp;Table_wabobpsvr_AzureCalc_AzureCalcRateCard[[#This Row],[Price_Level]]&amp;Table_wabobpsvr_AzureCalc_AzureCalcRateCard[[#This Row],[Region]]</f>
        <v>Geo Redundant Storage Standard IO - Page Blob/DiskA</v>
      </c>
      <c r="B19333" s="775"/>
      <c r="C19333" s="775" t="s">
        <v>764</v>
      </c>
      <c r="D19333" s="775" t="s">
        <v>174</v>
      </c>
      <c r="E19333" s="775">
        <v>0.06</v>
      </c>
      <c r="F19333" s="775" t="s">
        <v>766</v>
      </c>
      <c r="G19333" s="775" t="s">
        <v>1992</v>
      </c>
      <c r="H19333" s="775" t="s">
        <v>1993</v>
      </c>
      <c r="I19333" s="775" t="s">
        <v>6730</v>
      </c>
    </row>
    <row r="19334" spans="1:9">
      <c r="A19334" s="775" t="str">
        <f>Table_wabobpsvr_AzureCalc_AzureCalcRateCard[[#This Row],[ServiceName]]&amp;Table_wabobpsvr_AzureCalc_AzureCalcRateCard[[#This Row],[Price_Level]]&amp;Table_wabobpsvr_AzureCalc_AzureCalcRateCard[[#This Row],[Region]]</f>
        <v>Cache StandardA</v>
      </c>
      <c r="B19334" s="775"/>
      <c r="C19334" s="775" t="s">
        <v>574</v>
      </c>
      <c r="D19334" s="775" t="s">
        <v>174</v>
      </c>
      <c r="E19334" s="775">
        <v>69.84</v>
      </c>
      <c r="F19334" s="775" t="s">
        <v>769</v>
      </c>
      <c r="G19334" s="775" t="s">
        <v>1994</v>
      </c>
      <c r="H19334" s="775" t="s">
        <v>1995</v>
      </c>
      <c r="I19334" s="775" t="s">
        <v>6732</v>
      </c>
    </row>
    <row r="19335" spans="1:9">
      <c r="A19335" s="775" t="str">
        <f>Table_wabobpsvr_AzureCalc_AzureCalcRateCard[[#This Row],[ServiceName]]&amp;Table_wabobpsvr_AzureCalc_AzureCalcRateCard[[#This Row],[Price_Level]]&amp;Table_wabobpsvr_AzureCalc_AzureCalcRateCard[[#This Row],[Region]]</f>
        <v>Cache StandardB</v>
      </c>
      <c r="B19335" s="775"/>
      <c r="C19335" s="775" t="s">
        <v>574</v>
      </c>
      <c r="D19335" s="775" t="s">
        <v>175</v>
      </c>
      <c r="E19335" s="775">
        <v>67.680000000000007</v>
      </c>
      <c r="F19335" s="775" t="s">
        <v>769</v>
      </c>
      <c r="G19335" s="775" t="s">
        <v>1994</v>
      </c>
      <c r="H19335" s="775" t="s">
        <v>1995</v>
      </c>
      <c r="I19335" s="775" t="s">
        <v>6732</v>
      </c>
    </row>
    <row r="19336" spans="1:9">
      <c r="A19336" s="775" t="str">
        <f>Table_wabobpsvr_AzureCalc_AzureCalcRateCard[[#This Row],[ServiceName]]&amp;Table_wabobpsvr_AzureCalc_AzureCalcRateCard[[#This Row],[Price_Level]]&amp;Table_wabobpsvr_AzureCalc_AzureCalcRateCard[[#This Row],[Region]]</f>
        <v>Cache StandardC</v>
      </c>
      <c r="B19336" s="775"/>
      <c r="C19336" s="775" t="s">
        <v>574</v>
      </c>
      <c r="D19336" s="775" t="s">
        <v>177</v>
      </c>
      <c r="E19336" s="775">
        <v>65.52</v>
      </c>
      <c r="F19336" s="775" t="s">
        <v>769</v>
      </c>
      <c r="G19336" s="775" t="s">
        <v>1994</v>
      </c>
      <c r="H19336" s="775" t="s">
        <v>1995</v>
      </c>
      <c r="I19336" s="775" t="s">
        <v>6732</v>
      </c>
    </row>
    <row r="19337" spans="1:9">
      <c r="A19337" s="775" t="str">
        <f>Table_wabobpsvr_AzureCalc_AzureCalcRateCard[[#This Row],[ServiceName]]&amp;Table_wabobpsvr_AzureCalc_AzureCalcRateCard[[#This Row],[Price_Level]]&amp;Table_wabobpsvr_AzureCalc_AzureCalcRateCard[[#This Row],[Region]]</f>
        <v>Cache StandardD</v>
      </c>
      <c r="B19337" s="775"/>
      <c r="C19337" s="775" t="s">
        <v>574</v>
      </c>
      <c r="D19337" s="775" t="s">
        <v>176</v>
      </c>
      <c r="E19337" s="775">
        <v>63.36</v>
      </c>
      <c r="F19337" s="775" t="s">
        <v>769</v>
      </c>
      <c r="G19337" s="775" t="s">
        <v>1994</v>
      </c>
      <c r="H19337" s="775" t="s">
        <v>1995</v>
      </c>
      <c r="I19337" s="775" t="s">
        <v>6732</v>
      </c>
    </row>
    <row r="19338" spans="1:9">
      <c r="A19338" s="1039" t="str">
        <f>Table_wabobpsvr_AzureCalc_AzureCalcRateCard[[#This Row],[ServiceName]]&amp;Table_wabobpsvr_AzureCalc_AzureCalcRateCard[[#This Row],[Price_Level]]&amp;Table_wabobpsvr_AzureCalc_AzureCalcRateCard[[#This Row],[Region]]</f>
        <v>Cache BasicMOSP</v>
      </c>
      <c r="B19338" s="1039"/>
      <c r="C19338" s="1039" t="s">
        <v>574</v>
      </c>
      <c r="D19338" s="1039" t="s">
        <v>606</v>
      </c>
      <c r="E19338" s="1039">
        <v>18</v>
      </c>
      <c r="F19338" s="1039" t="s">
        <v>753</v>
      </c>
      <c r="G19338" s="775" t="s">
        <v>4235</v>
      </c>
      <c r="H19338" s="775" t="s">
        <v>4235</v>
      </c>
      <c r="I19338" s="775" t="s">
        <v>5096</v>
      </c>
    </row>
    <row r="19339" spans="1:9">
      <c r="A19339" s="1039" t="str">
        <f>Table_wabobpsvr_AzureCalc_AzureCalcRateCard[[#This Row],[ServiceName]]&amp;Table_wabobpsvr_AzureCalc_AzureCalcRateCard[[#This Row],[Price_Level]]&amp;Table_wabobpsvr_AzureCalc_AzureCalcRateCard[[#This Row],[Region]]</f>
        <v>Cache BasicA</v>
      </c>
      <c r="B19339" s="1039"/>
      <c r="C19339" s="1039" t="s">
        <v>574</v>
      </c>
      <c r="D19339" s="1039" t="s">
        <v>174</v>
      </c>
      <c r="E19339" s="1039">
        <v>17.46</v>
      </c>
      <c r="F19339" s="1039" t="s">
        <v>753</v>
      </c>
      <c r="G19339" s="775" t="s">
        <v>1624</v>
      </c>
      <c r="H19339" s="775" t="s">
        <v>1625</v>
      </c>
      <c r="I19339" s="775" t="s">
        <v>5096</v>
      </c>
    </row>
    <row r="19340" spans="1:9">
      <c r="A19340" s="775" t="str">
        <f>Table_wabobpsvr_AzureCalc_AzureCalcRateCard[[#This Row],[ServiceName]]&amp;Table_wabobpsvr_AzureCalc_AzureCalcRateCard[[#This Row],[Price_Level]]&amp;Table_wabobpsvr_AzureCalc_AzureCalcRateCard[[#This Row],[Region]]</f>
        <v>Cache BasicB</v>
      </c>
      <c r="B19340" s="775"/>
      <c r="C19340" s="775" t="s">
        <v>574</v>
      </c>
      <c r="D19340" s="775" t="s">
        <v>175</v>
      </c>
      <c r="E19340" s="775">
        <v>16.920000000000002</v>
      </c>
      <c r="F19340" s="775" t="s">
        <v>753</v>
      </c>
      <c r="G19340" s="775" t="s">
        <v>1624</v>
      </c>
      <c r="H19340" s="775" t="s">
        <v>1625</v>
      </c>
      <c r="I19340" s="775" t="s">
        <v>5096</v>
      </c>
    </row>
    <row r="19341" spans="1:9">
      <c r="A19341" s="775" t="str">
        <f>Table_wabobpsvr_AzureCalc_AzureCalcRateCard[[#This Row],[ServiceName]]&amp;Table_wabobpsvr_AzureCalc_AzureCalcRateCard[[#This Row],[Price_Level]]&amp;Table_wabobpsvr_AzureCalc_AzureCalcRateCard[[#This Row],[Region]]</f>
        <v>Geo Redundant Storage Standard IO - Page Blob/DiskB</v>
      </c>
      <c r="B19341" s="775"/>
      <c r="C19341" s="775" t="s">
        <v>764</v>
      </c>
      <c r="D19341" s="775" t="s">
        <v>175</v>
      </c>
      <c r="E19341" s="775">
        <v>0.06</v>
      </c>
      <c r="F19341" s="775" t="s">
        <v>766</v>
      </c>
      <c r="G19341" s="775" t="s">
        <v>1992</v>
      </c>
      <c r="H19341" s="775" t="s">
        <v>1993</v>
      </c>
      <c r="I19341" s="775" t="s">
        <v>6730</v>
      </c>
    </row>
    <row r="19342" spans="1:9">
      <c r="A19342" s="775" t="str">
        <f>Table_wabobpsvr_AzureCalc_AzureCalcRateCard[[#This Row],[ServiceName]]&amp;Table_wabobpsvr_AzureCalc_AzureCalcRateCard[[#This Row],[Price_Level]]&amp;Table_wabobpsvr_AzureCalc_AzureCalcRateCard[[#This Row],[Region]]</f>
        <v>Geo Redundant Storage Standard IO - Page Blob/DiskC</v>
      </c>
      <c r="B19342" s="775"/>
      <c r="C19342" s="775" t="s">
        <v>764</v>
      </c>
      <c r="D19342" s="775" t="s">
        <v>177</v>
      </c>
      <c r="E19342" s="775">
        <v>0.06</v>
      </c>
      <c r="F19342" s="775" t="s">
        <v>766</v>
      </c>
      <c r="G19342" s="775" t="s">
        <v>1992</v>
      </c>
      <c r="H19342" s="775" t="s">
        <v>1993</v>
      </c>
      <c r="I19342" s="775" t="s">
        <v>6730</v>
      </c>
    </row>
    <row r="19343" spans="1:9">
      <c r="A19343" s="775" t="str">
        <f>Table_wabobpsvr_AzureCalc_AzureCalcRateCard[[#This Row],[ServiceName]]&amp;Table_wabobpsvr_AzureCalc_AzureCalcRateCard[[#This Row],[Price_Level]]&amp;Table_wabobpsvr_AzureCalc_AzureCalcRateCard[[#This Row],[Region]]</f>
        <v>Geo Redundant Storage Standard IO - Page Blob/DiskD</v>
      </c>
      <c r="B19343" s="775"/>
      <c r="C19343" s="775" t="s">
        <v>764</v>
      </c>
      <c r="D19343" s="775" t="s">
        <v>176</v>
      </c>
      <c r="E19343" s="775">
        <v>0.06</v>
      </c>
      <c r="F19343" s="775" t="s">
        <v>766</v>
      </c>
      <c r="G19343" s="775" t="s">
        <v>1992</v>
      </c>
      <c r="H19343" s="775" t="s">
        <v>1993</v>
      </c>
      <c r="I19343" s="775" t="s">
        <v>6730</v>
      </c>
    </row>
    <row r="19344" spans="1:9">
      <c r="A19344" s="775" t="str">
        <f>Table_wabobpsvr_AzureCalc_AzureCalcRateCard[[#This Row],[ServiceName]]&amp;Table_wabobpsvr_AzureCalc_AzureCalcRateCard[[#This Row],[Price_Level]]&amp;Table_wabobpsvr_AzureCalc_AzureCalcRateCard[[#This Row],[Region]]</f>
        <v>Geo Redundant Storage Standard IO - Page Blob/DiskMOSP13</v>
      </c>
      <c r="B19344" s="775">
        <v>13</v>
      </c>
      <c r="C19344" s="775" t="s">
        <v>764</v>
      </c>
      <c r="D19344" s="775" t="s">
        <v>606</v>
      </c>
      <c r="E19344" s="775">
        <v>0.17</v>
      </c>
      <c r="F19344" s="775" t="s">
        <v>766</v>
      </c>
      <c r="G19344" s="775" t="s">
        <v>4235</v>
      </c>
      <c r="H19344" s="775" t="s">
        <v>4235</v>
      </c>
      <c r="I19344" s="775" t="s">
        <v>6217</v>
      </c>
    </row>
    <row r="19345" spans="1:9">
      <c r="A19345" s="775" t="str">
        <f>Table_wabobpsvr_AzureCalc_AzureCalcRateCard[[#This Row],[ServiceName]]&amp;Table_wabobpsvr_AzureCalc_AzureCalcRateCard[[#This Row],[Price_Level]]&amp;Table_wabobpsvr_AzureCalc_AzureCalcRateCard[[#This Row],[Region]]</f>
        <v>Geo Redundant Storage Standard IO - Page Blob/DiskA13</v>
      </c>
      <c r="B19345" s="775">
        <v>13</v>
      </c>
      <c r="C19345" s="775" t="s">
        <v>764</v>
      </c>
      <c r="D19345" s="775" t="s">
        <v>174</v>
      </c>
      <c r="E19345" s="775">
        <v>0.16500000000000001</v>
      </c>
      <c r="F19345" s="775" t="s">
        <v>766</v>
      </c>
      <c r="G19345" s="775" t="s">
        <v>1996</v>
      </c>
      <c r="H19345" s="775" t="s">
        <v>1997</v>
      </c>
      <c r="I19345" s="775" t="s">
        <v>6217</v>
      </c>
    </row>
    <row r="19346" spans="1:9">
      <c r="A19346" s="775" t="str">
        <f>Table_wabobpsvr_AzureCalc_AzureCalcRateCard[[#This Row],[ServiceName]]&amp;Table_wabobpsvr_AzureCalc_AzureCalcRateCard[[#This Row],[Price_Level]]&amp;Table_wabobpsvr_AzureCalc_AzureCalcRateCard[[#This Row],[Region]]</f>
        <v>Geo Redundant Storage Standard IO - Page Blob/DiskB13</v>
      </c>
      <c r="B19346" s="775">
        <v>13</v>
      </c>
      <c r="C19346" s="775" t="s">
        <v>764</v>
      </c>
      <c r="D19346" s="775" t="s">
        <v>175</v>
      </c>
      <c r="E19346" s="775">
        <v>0.16500000000000001</v>
      </c>
      <c r="F19346" s="775" t="s">
        <v>766</v>
      </c>
      <c r="G19346" s="775" t="s">
        <v>1996</v>
      </c>
      <c r="H19346" s="775" t="s">
        <v>1997</v>
      </c>
      <c r="I19346" s="775" t="s">
        <v>6217</v>
      </c>
    </row>
    <row r="19347" spans="1:9">
      <c r="A19347" s="775" t="str">
        <f>Table_wabobpsvr_AzureCalc_AzureCalcRateCard[[#This Row],[ServiceName]]&amp;Table_wabobpsvr_AzureCalc_AzureCalcRateCard[[#This Row],[Price_Level]]&amp;Table_wabobpsvr_AzureCalc_AzureCalcRateCard[[#This Row],[Region]]</f>
        <v>Geo Redundant Storage Standard IO - Page Blob/DiskC13</v>
      </c>
      <c r="B19347" s="775">
        <v>13</v>
      </c>
      <c r="C19347" s="775" t="s">
        <v>764</v>
      </c>
      <c r="D19347" s="775" t="s">
        <v>177</v>
      </c>
      <c r="E19347" s="775">
        <v>0.16500000000000001</v>
      </c>
      <c r="F19347" s="775" t="s">
        <v>766</v>
      </c>
      <c r="G19347" s="775" t="s">
        <v>1996</v>
      </c>
      <c r="H19347" s="775" t="s">
        <v>1997</v>
      </c>
      <c r="I19347" s="775" t="s">
        <v>6217</v>
      </c>
    </row>
    <row r="19348" spans="1:9">
      <c r="A19348" s="775" t="str">
        <f>Table_wabobpsvr_AzureCalc_AzureCalcRateCard[[#This Row],[ServiceName]]&amp;Table_wabobpsvr_AzureCalc_AzureCalcRateCard[[#This Row],[Price_Level]]&amp;Table_wabobpsvr_AzureCalc_AzureCalcRateCard[[#This Row],[Region]]</f>
        <v>Geo Redundant Storage Standard IO - Page Blob/DiskD13</v>
      </c>
      <c r="B19348" s="775">
        <v>13</v>
      </c>
      <c r="C19348" s="775" t="s">
        <v>764</v>
      </c>
      <c r="D19348" s="775" t="s">
        <v>176</v>
      </c>
      <c r="E19348" s="775">
        <v>0.16500000000000001</v>
      </c>
      <c r="F19348" s="775" t="s">
        <v>766</v>
      </c>
      <c r="G19348" s="775" t="s">
        <v>1996</v>
      </c>
      <c r="H19348" s="775" t="s">
        <v>1997</v>
      </c>
      <c r="I19348" s="775" t="s">
        <v>6217</v>
      </c>
    </row>
    <row r="19349" spans="1:9">
      <c r="A19349" s="775" t="str">
        <f>Table_wabobpsvr_AzureCalc_AzureCalcRateCard[[#This Row],[ServiceName]]&amp;Table_wabobpsvr_AzureCalc_AzureCalcRateCard[[#This Row],[Price_Level]]&amp;Table_wabobpsvr_AzureCalc_AzureCalcRateCard[[#This Row],[Region]]</f>
        <v>Geo Redundant Storage Standard IO - Table/QueueMOSP13</v>
      </c>
      <c r="B19349" s="775">
        <v>13</v>
      </c>
      <c r="C19349" s="775" t="s">
        <v>764</v>
      </c>
      <c r="D19349" s="775" t="s">
        <v>606</v>
      </c>
      <c r="E19349" s="775">
        <v>0.129</v>
      </c>
      <c r="F19349" s="775" t="s">
        <v>770</v>
      </c>
      <c r="G19349" s="775" t="s">
        <v>4235</v>
      </c>
      <c r="H19349" s="775" t="s">
        <v>4235</v>
      </c>
      <c r="I19349" s="775" t="s">
        <v>5578</v>
      </c>
    </row>
    <row r="19350" spans="1:9">
      <c r="A19350" s="775" t="str">
        <f>Table_wabobpsvr_AzureCalc_AzureCalcRateCard[[#This Row],[ServiceName]]&amp;Table_wabobpsvr_AzureCalc_AzureCalcRateCard[[#This Row],[Price_Level]]&amp;Table_wabobpsvr_AzureCalc_AzureCalcRateCard[[#This Row],[Region]]</f>
        <v>Geo Redundant Storage Standard IO - Table/QueueA13</v>
      </c>
      <c r="B19350" s="775">
        <v>13</v>
      </c>
      <c r="C19350" s="775" t="s">
        <v>764</v>
      </c>
      <c r="D19350" s="775" t="s">
        <v>174</v>
      </c>
      <c r="E19350" s="775">
        <v>8.2000000000000003E-2</v>
      </c>
      <c r="F19350" s="775" t="s">
        <v>770</v>
      </c>
      <c r="G19350" s="775" t="s">
        <v>1998</v>
      </c>
      <c r="H19350" s="775" t="s">
        <v>1999</v>
      </c>
      <c r="I19350" s="775" t="s">
        <v>5578</v>
      </c>
    </row>
    <row r="19351" spans="1:9">
      <c r="A19351" s="775" t="str">
        <f>Table_wabobpsvr_AzureCalc_AzureCalcRateCard[[#This Row],[ServiceName]]&amp;Table_wabobpsvr_AzureCalc_AzureCalcRateCard[[#This Row],[Price_Level]]&amp;Table_wabobpsvr_AzureCalc_AzureCalcRateCard[[#This Row],[Region]]</f>
        <v>Geo Redundant Storage Standard IO - Table/QueueB13</v>
      </c>
      <c r="B19351" s="775">
        <v>13</v>
      </c>
      <c r="C19351" s="775" t="s">
        <v>764</v>
      </c>
      <c r="D19351" s="775" t="s">
        <v>175</v>
      </c>
      <c r="E19351" s="775">
        <v>8.2000000000000003E-2</v>
      </c>
      <c r="F19351" s="775" t="s">
        <v>770</v>
      </c>
      <c r="G19351" s="775" t="s">
        <v>1998</v>
      </c>
      <c r="H19351" s="775" t="s">
        <v>1999</v>
      </c>
      <c r="I19351" s="775" t="s">
        <v>5578</v>
      </c>
    </row>
    <row r="19352" spans="1:9">
      <c r="A19352" s="775" t="str">
        <f>Table_wabobpsvr_AzureCalc_AzureCalcRateCard[[#This Row],[ServiceName]]&amp;Table_wabobpsvr_AzureCalc_AzureCalcRateCard[[#This Row],[Price_Level]]&amp;Table_wabobpsvr_AzureCalc_AzureCalcRateCard[[#This Row],[Region]]</f>
        <v>Geo Redundant Storage Standard IO - Table/QueueC13</v>
      </c>
      <c r="B19352" s="775">
        <v>13</v>
      </c>
      <c r="C19352" s="775" t="s">
        <v>764</v>
      </c>
      <c r="D19352" s="775" t="s">
        <v>177</v>
      </c>
      <c r="E19352" s="775">
        <v>8.2000000000000003E-2</v>
      </c>
      <c r="F19352" s="775" t="s">
        <v>770</v>
      </c>
      <c r="G19352" s="775" t="s">
        <v>1998</v>
      </c>
      <c r="H19352" s="775" t="s">
        <v>1999</v>
      </c>
      <c r="I19352" s="775" t="s">
        <v>5578</v>
      </c>
    </row>
    <row r="19353" spans="1:9">
      <c r="A19353" s="775" t="str">
        <f>Table_wabobpsvr_AzureCalc_AzureCalcRateCard[[#This Row],[ServiceName]]&amp;Table_wabobpsvr_AzureCalc_AzureCalcRateCard[[#This Row],[Price_Level]]&amp;Table_wabobpsvr_AzureCalc_AzureCalcRateCard[[#This Row],[Region]]</f>
        <v>Geo Redundant Storage Standard IO - Table/QueueD13</v>
      </c>
      <c r="B19353" s="775">
        <v>13</v>
      </c>
      <c r="C19353" s="775" t="s">
        <v>764</v>
      </c>
      <c r="D19353" s="775" t="s">
        <v>176</v>
      </c>
      <c r="E19353" s="775">
        <v>8.2000000000000003E-2</v>
      </c>
      <c r="F19353" s="775" t="s">
        <v>770</v>
      </c>
      <c r="G19353" s="775" t="s">
        <v>1998</v>
      </c>
      <c r="H19353" s="775" t="s">
        <v>1999</v>
      </c>
      <c r="I19353" s="775" t="s">
        <v>5578</v>
      </c>
    </row>
    <row r="19354" spans="1:9">
      <c r="A19354" s="775" t="str">
        <f>Table_wabobpsvr_AzureCalc_AzureCalcRateCard[[#This Row],[ServiceName]]&amp;Table_wabobpsvr_AzureCalc_AzureCalcRateCard[[#This Row],[Price_Level]]&amp;Table_wabobpsvr_AzureCalc_AzureCalcRateCard[[#This Row],[Region]]</f>
        <v>Geo Redundant Storage Standard IO - Table/QueueMOSP</v>
      </c>
      <c r="B19354" s="775"/>
      <c r="C19354" s="775" t="s">
        <v>764</v>
      </c>
      <c r="D19354" s="775" t="s">
        <v>606</v>
      </c>
      <c r="E19354" s="775">
        <v>9.5000000000000001E-2</v>
      </c>
      <c r="F19354" s="775" t="s">
        <v>770</v>
      </c>
      <c r="G19354" s="775" t="s">
        <v>4235</v>
      </c>
      <c r="H19354" s="775" t="s">
        <v>4235</v>
      </c>
      <c r="I19354" s="775" t="s">
        <v>4762</v>
      </c>
    </row>
    <row r="19355" spans="1:9">
      <c r="A19355" s="775" t="str">
        <f>Table_wabobpsvr_AzureCalc_AzureCalcRateCard[[#This Row],[ServiceName]]&amp;Table_wabobpsvr_AzureCalc_AzureCalcRateCard[[#This Row],[Price_Level]]&amp;Table_wabobpsvr_AzureCalc_AzureCalcRateCard[[#This Row],[Region]]</f>
        <v>Geo Redundant Storage Standard IO - Table/QueueA</v>
      </c>
      <c r="B19355" s="775"/>
      <c r="C19355" s="775" t="s">
        <v>764</v>
      </c>
      <c r="D19355" s="775" t="s">
        <v>174</v>
      </c>
      <c r="E19355" s="775">
        <v>0.06</v>
      </c>
      <c r="F19355" s="775" t="s">
        <v>770</v>
      </c>
      <c r="G19355" s="775" t="s">
        <v>2000</v>
      </c>
      <c r="H19355" s="775" t="s">
        <v>2001</v>
      </c>
      <c r="I19355" s="775" t="s">
        <v>4762</v>
      </c>
    </row>
    <row r="19356" spans="1:9">
      <c r="A19356" s="775" t="str">
        <f>Table_wabobpsvr_AzureCalc_AzureCalcRateCard[[#This Row],[ServiceName]]&amp;Table_wabobpsvr_AzureCalc_AzureCalcRateCard[[#This Row],[Price_Level]]&amp;Table_wabobpsvr_AzureCalc_AzureCalcRateCard[[#This Row],[Region]]</f>
        <v>Geo Redundant Storage Standard IO - Table/QueueB</v>
      </c>
      <c r="B19356" s="775"/>
      <c r="C19356" s="775" t="s">
        <v>764</v>
      </c>
      <c r="D19356" s="775" t="s">
        <v>175</v>
      </c>
      <c r="E19356" s="775">
        <v>0.06</v>
      </c>
      <c r="F19356" s="775" t="s">
        <v>770</v>
      </c>
      <c r="G19356" s="775" t="s">
        <v>2000</v>
      </c>
      <c r="H19356" s="775" t="s">
        <v>2001</v>
      </c>
      <c r="I19356" s="775" t="s">
        <v>4762</v>
      </c>
    </row>
    <row r="19357" spans="1:9">
      <c r="A19357" s="775" t="str">
        <f>Table_wabobpsvr_AzureCalc_AzureCalcRateCard[[#This Row],[ServiceName]]&amp;Table_wabobpsvr_AzureCalc_AzureCalcRateCard[[#This Row],[Price_Level]]&amp;Table_wabobpsvr_AzureCalc_AzureCalcRateCard[[#This Row],[Region]]</f>
        <v>Geo Redundant Storage Standard IO - Table/QueueC</v>
      </c>
      <c r="B19357" s="775"/>
      <c r="C19357" s="775" t="s">
        <v>764</v>
      </c>
      <c r="D19357" s="775" t="s">
        <v>177</v>
      </c>
      <c r="E19357" s="775">
        <v>0.06</v>
      </c>
      <c r="F19357" s="775" t="s">
        <v>770</v>
      </c>
      <c r="G19357" s="775" t="s">
        <v>2000</v>
      </c>
      <c r="H19357" s="775" t="s">
        <v>2001</v>
      </c>
      <c r="I19357" s="775" t="s">
        <v>4762</v>
      </c>
    </row>
    <row r="19358" spans="1:9">
      <c r="A19358" s="775" t="str">
        <f>Table_wabobpsvr_AzureCalc_AzureCalcRateCard[[#This Row],[ServiceName]]&amp;Table_wabobpsvr_AzureCalc_AzureCalcRateCard[[#This Row],[Price_Level]]&amp;Table_wabobpsvr_AzureCalc_AzureCalcRateCard[[#This Row],[Region]]</f>
        <v>Geo Redundant Storage Standard IO - Table/QueueD</v>
      </c>
      <c r="B19358" s="775"/>
      <c r="C19358" s="775" t="s">
        <v>764</v>
      </c>
      <c r="D19358" s="775" t="s">
        <v>176</v>
      </c>
      <c r="E19358" s="775">
        <v>0.06</v>
      </c>
      <c r="F19358" s="775" t="s">
        <v>770</v>
      </c>
      <c r="G19358" s="775" t="s">
        <v>2000</v>
      </c>
      <c r="H19358" s="775" t="s">
        <v>2001</v>
      </c>
      <c r="I19358" s="775" t="s">
        <v>4762</v>
      </c>
    </row>
    <row r="19359" spans="1:9">
      <c r="A19359" s="775" t="str">
        <f>Table_wabobpsvr_AzureCalc_AzureCalcRateCard[[#This Row],[ServiceName]]&amp;Table_wabobpsvr_AzureCalc_AzureCalcRateCard[[#This Row],[Price_Level]]&amp;Table_wabobpsvr_AzureCalc_AzureCalcRateCard[[#This Row],[Region]]</f>
        <v>Read-Access Geo Redundant Storage Standard IO - Block BlobMOSP</v>
      </c>
      <c r="B19359" s="775"/>
      <c r="C19359" s="775" t="s">
        <v>764</v>
      </c>
      <c r="D19359" s="775" t="s">
        <v>606</v>
      </c>
      <c r="E19359" s="775">
        <v>6.0999999999999999E-2</v>
      </c>
      <c r="F19359" s="775" t="s">
        <v>771</v>
      </c>
      <c r="G19359" s="775" t="s">
        <v>4235</v>
      </c>
      <c r="H19359" s="775" t="s">
        <v>4235</v>
      </c>
      <c r="I19359" s="775" t="s">
        <v>4763</v>
      </c>
    </row>
    <row r="19360" spans="1:9">
      <c r="A19360" s="775" t="str">
        <f>Table_wabobpsvr_AzureCalc_AzureCalcRateCard[[#This Row],[ServiceName]]&amp;Table_wabobpsvr_AzureCalc_AzureCalcRateCard[[#This Row],[Price_Level]]&amp;Table_wabobpsvr_AzureCalc_AzureCalcRateCard[[#This Row],[Region]]</f>
        <v>Locally Redundant Storage Standard IO - Page Blob/Disk - Tier 5MOSP</v>
      </c>
      <c r="B19360" s="775"/>
      <c r="C19360" s="775" t="s">
        <v>764</v>
      </c>
      <c r="D19360" s="775" t="s">
        <v>606</v>
      </c>
      <c r="E19360" s="775">
        <v>4.4999999999999998E-2</v>
      </c>
      <c r="F19360" s="775" t="s">
        <v>939</v>
      </c>
      <c r="G19360" s="775" t="s">
        <v>4235</v>
      </c>
      <c r="H19360" s="775" t="s">
        <v>4235</v>
      </c>
      <c r="I19360" s="775" t="s">
        <v>5512</v>
      </c>
    </row>
    <row r="19361" spans="1:9">
      <c r="A19361" s="775" t="str">
        <f>Table_wabobpsvr_AzureCalc_AzureCalcRateCard[[#This Row],[ServiceName]]&amp;Table_wabobpsvr_AzureCalc_AzureCalcRateCard[[#This Row],[Price_Level]]&amp;Table_wabobpsvr_AzureCalc_AzureCalcRateCard[[#This Row],[Region]]</f>
        <v>Locally Redundant Storage Standard IO - Page Blob/Disk - Tier 5A</v>
      </c>
      <c r="B19361" s="775"/>
      <c r="C19361" s="775" t="s">
        <v>764</v>
      </c>
      <c r="D19361" s="775" t="s">
        <v>174</v>
      </c>
      <c r="E19361" s="775">
        <v>4.4999999999999998E-2</v>
      </c>
      <c r="F19361" s="775" t="s">
        <v>939</v>
      </c>
      <c r="G19361" s="775" t="s">
        <v>2002</v>
      </c>
      <c r="H19361" s="775" t="s">
        <v>2003</v>
      </c>
      <c r="I19361" s="775" t="s">
        <v>5512</v>
      </c>
    </row>
    <row r="19362" spans="1:9">
      <c r="A19362" s="775" t="str">
        <f>Table_wabobpsvr_AzureCalc_AzureCalcRateCard[[#This Row],[ServiceName]]&amp;Table_wabobpsvr_AzureCalc_AzureCalcRateCard[[#This Row],[Price_Level]]&amp;Table_wabobpsvr_AzureCalc_AzureCalcRateCard[[#This Row],[Region]]</f>
        <v>Locally Redundant Storage Standard IO - Page Blob/Disk - Tier 5B</v>
      </c>
      <c r="B19362" s="775"/>
      <c r="C19362" s="775" t="s">
        <v>764</v>
      </c>
      <c r="D19362" s="775" t="s">
        <v>175</v>
      </c>
      <c r="E19362" s="775">
        <v>4.4999999999999998E-2</v>
      </c>
      <c r="F19362" s="775" t="s">
        <v>939</v>
      </c>
      <c r="G19362" s="775" t="s">
        <v>2002</v>
      </c>
      <c r="H19362" s="775" t="s">
        <v>2003</v>
      </c>
      <c r="I19362" s="775" t="s">
        <v>5512</v>
      </c>
    </row>
    <row r="19363" spans="1:9">
      <c r="A19363" s="775" t="str">
        <f>Table_wabobpsvr_AzureCalc_AzureCalcRateCard[[#This Row],[ServiceName]]&amp;Table_wabobpsvr_AzureCalc_AzureCalcRateCard[[#This Row],[Price_Level]]&amp;Table_wabobpsvr_AzureCalc_AzureCalcRateCard[[#This Row],[Region]]</f>
        <v>Locally Redundant Storage Standard IO - Page Blob/Disk - Tier 5C</v>
      </c>
      <c r="B19363" s="775"/>
      <c r="C19363" s="775" t="s">
        <v>764</v>
      </c>
      <c r="D19363" s="775" t="s">
        <v>177</v>
      </c>
      <c r="E19363" s="775">
        <v>4.4999999999999998E-2</v>
      </c>
      <c r="F19363" s="775" t="s">
        <v>939</v>
      </c>
      <c r="G19363" s="775" t="s">
        <v>2002</v>
      </c>
      <c r="H19363" s="775" t="s">
        <v>2003</v>
      </c>
      <c r="I19363" s="775" t="s">
        <v>5512</v>
      </c>
    </row>
    <row r="19364" spans="1:9">
      <c r="A19364" s="775" t="str">
        <f>Table_wabobpsvr_AzureCalc_AzureCalcRateCard[[#This Row],[ServiceName]]&amp;Table_wabobpsvr_AzureCalc_AzureCalcRateCard[[#This Row],[Price_Level]]&amp;Table_wabobpsvr_AzureCalc_AzureCalcRateCard[[#This Row],[Region]]</f>
        <v>Locally Redundant Storage Standard IO - Page Blob/Disk - Tier 5D</v>
      </c>
      <c r="B19364" s="775"/>
      <c r="C19364" s="775" t="s">
        <v>764</v>
      </c>
      <c r="D19364" s="775" t="s">
        <v>176</v>
      </c>
      <c r="E19364" s="775">
        <v>4.4999999999999998E-2</v>
      </c>
      <c r="F19364" s="775" t="s">
        <v>939</v>
      </c>
      <c r="G19364" s="775" t="s">
        <v>2002</v>
      </c>
      <c r="H19364" s="775" t="s">
        <v>2003</v>
      </c>
      <c r="I19364" s="775" t="s">
        <v>5512</v>
      </c>
    </row>
    <row r="19365" spans="1:9">
      <c r="A19365" s="775" t="str">
        <f>Table_wabobpsvr_AzureCalc_AzureCalcRateCard[[#This Row],[ServiceName]]&amp;Table_wabobpsvr_AzureCalc_AzureCalcRateCard[[#This Row],[Price_Level]]&amp;Table_wabobpsvr_AzureCalc_AzureCalcRateCard[[#This Row],[Region]]</f>
        <v>Locally Redundant Storage Standard IO - Page Blob/Disk - Tier 6MOSP</v>
      </c>
      <c r="B19365" s="775"/>
      <c r="C19365" s="775" t="s">
        <v>764</v>
      </c>
      <c r="D19365" s="775" t="s">
        <v>606</v>
      </c>
      <c r="E19365" s="775">
        <v>3.6999999999999998E-2</v>
      </c>
      <c r="F19365" s="775" t="s">
        <v>940</v>
      </c>
      <c r="G19365" s="775" t="s">
        <v>4235</v>
      </c>
      <c r="H19365" s="775" t="s">
        <v>4235</v>
      </c>
      <c r="I19365" s="775" t="s">
        <v>5512</v>
      </c>
    </row>
    <row r="19366" spans="1:9">
      <c r="A19366" s="775" t="str">
        <f>Table_wabobpsvr_AzureCalc_AzureCalcRateCard[[#This Row],[ServiceName]]&amp;Table_wabobpsvr_AzureCalc_AzureCalcRateCard[[#This Row],[Price_Level]]&amp;Table_wabobpsvr_AzureCalc_AzureCalcRateCard[[#This Row],[Region]]</f>
        <v>Locally Redundant Storage Standard IO - Page Blob/Disk - Tier 6A</v>
      </c>
      <c r="B19366" s="775"/>
      <c r="C19366" s="775" t="s">
        <v>764</v>
      </c>
      <c r="D19366" s="775" t="s">
        <v>174</v>
      </c>
      <c r="E19366" s="775">
        <v>4.4999999999999998E-2</v>
      </c>
      <c r="F19366" s="775" t="s">
        <v>940</v>
      </c>
      <c r="G19366" s="775" t="s">
        <v>2002</v>
      </c>
      <c r="H19366" s="775" t="s">
        <v>2003</v>
      </c>
      <c r="I19366" s="775" t="s">
        <v>5512</v>
      </c>
    </row>
    <row r="19367" spans="1:9">
      <c r="A19367" s="775" t="str">
        <f>Table_wabobpsvr_AzureCalc_AzureCalcRateCard[[#This Row],[ServiceName]]&amp;Table_wabobpsvr_AzureCalc_AzureCalcRateCard[[#This Row],[Price_Level]]&amp;Table_wabobpsvr_AzureCalc_AzureCalcRateCard[[#This Row],[Region]]</f>
        <v>Locally Redundant Storage Standard IO - Page Blob/Disk - Tier 6B</v>
      </c>
      <c r="B19367" s="775"/>
      <c r="C19367" s="775" t="s">
        <v>764</v>
      </c>
      <c r="D19367" s="775" t="s">
        <v>175</v>
      </c>
      <c r="E19367" s="775">
        <v>4.4999999999999998E-2</v>
      </c>
      <c r="F19367" s="775" t="s">
        <v>940</v>
      </c>
      <c r="G19367" s="775" t="s">
        <v>2002</v>
      </c>
      <c r="H19367" s="775" t="s">
        <v>2003</v>
      </c>
      <c r="I19367" s="775" t="s">
        <v>5512</v>
      </c>
    </row>
    <row r="19368" spans="1:9">
      <c r="A19368" s="775" t="str">
        <f>Table_wabobpsvr_AzureCalc_AzureCalcRateCard[[#This Row],[ServiceName]]&amp;Table_wabobpsvr_AzureCalc_AzureCalcRateCard[[#This Row],[Price_Level]]&amp;Table_wabobpsvr_AzureCalc_AzureCalcRateCard[[#This Row],[Region]]</f>
        <v>Locally Redundant Storage Standard IO - Page Blob/Disk - Tier 6C</v>
      </c>
      <c r="B19368" s="775"/>
      <c r="C19368" s="775" t="s">
        <v>764</v>
      </c>
      <c r="D19368" s="775" t="s">
        <v>177</v>
      </c>
      <c r="E19368" s="775">
        <v>4.4999999999999998E-2</v>
      </c>
      <c r="F19368" s="775" t="s">
        <v>940</v>
      </c>
      <c r="G19368" s="775" t="s">
        <v>2002</v>
      </c>
      <c r="H19368" s="775" t="s">
        <v>2003</v>
      </c>
      <c r="I19368" s="775" t="s">
        <v>5512</v>
      </c>
    </row>
    <row r="19369" spans="1:9">
      <c r="A19369" s="775" t="str">
        <f>Table_wabobpsvr_AzureCalc_AzureCalcRateCard[[#This Row],[ServiceName]]&amp;Table_wabobpsvr_AzureCalc_AzureCalcRateCard[[#This Row],[Price_Level]]&amp;Table_wabobpsvr_AzureCalc_AzureCalcRateCard[[#This Row],[Region]]</f>
        <v>Locally Redundant Storage Standard IO - Page Blob/Disk - Tier 6D</v>
      </c>
      <c r="B19369" s="775"/>
      <c r="C19369" s="775" t="s">
        <v>764</v>
      </c>
      <c r="D19369" s="775" t="s">
        <v>176</v>
      </c>
      <c r="E19369" s="775">
        <v>4.4999999999999998E-2</v>
      </c>
      <c r="F19369" s="775" t="s">
        <v>940</v>
      </c>
      <c r="G19369" s="775" t="s">
        <v>2002</v>
      </c>
      <c r="H19369" s="775" t="s">
        <v>2003</v>
      </c>
      <c r="I19369" s="775" t="s">
        <v>5512</v>
      </c>
    </row>
    <row r="19370" spans="1:9">
      <c r="A19370" s="775" t="str">
        <f>Table_wabobpsvr_AzureCalc_AzureCalcRateCard[[#This Row],[ServiceName]]&amp;Table_wabobpsvr_AzureCalc_AzureCalcRateCard[[#This Row],[Price_Level]]&amp;Table_wabobpsvr_AzureCalc_AzureCalcRateCard[[#This Row],[Region]]</f>
        <v>Geo Redundant Storage Standard IO - Page Blob/Disk - Tier 2MOSP</v>
      </c>
      <c r="B19370" s="775"/>
      <c r="C19370" s="775" t="s">
        <v>764</v>
      </c>
      <c r="D19370" s="775" t="s">
        <v>606</v>
      </c>
      <c r="E19370" s="775">
        <v>0.08</v>
      </c>
      <c r="F19370" s="775" t="s">
        <v>872</v>
      </c>
      <c r="G19370" s="775" t="s">
        <v>4235</v>
      </c>
      <c r="H19370" s="775" t="s">
        <v>4235</v>
      </c>
      <c r="I19370" s="775" t="s">
        <v>6730</v>
      </c>
    </row>
    <row r="19371" spans="1:9">
      <c r="A19371" s="775" t="str">
        <f>Table_wabobpsvr_AzureCalc_AzureCalcRateCard[[#This Row],[ServiceName]]&amp;Table_wabobpsvr_AzureCalc_AzureCalcRateCard[[#This Row],[Price_Level]]&amp;Table_wabobpsvr_AzureCalc_AzureCalcRateCard[[#This Row],[Region]]</f>
        <v>Geo Redundant Storage Standard IO - Page Blob/Disk - Tier 2A</v>
      </c>
      <c r="B19371" s="775"/>
      <c r="C19371" s="775" t="s">
        <v>764</v>
      </c>
      <c r="D19371" s="775" t="s">
        <v>174</v>
      </c>
      <c r="E19371" s="775">
        <v>0.06</v>
      </c>
      <c r="F19371" s="775" t="s">
        <v>872</v>
      </c>
      <c r="G19371" s="775" t="s">
        <v>1992</v>
      </c>
      <c r="H19371" s="775" t="s">
        <v>1993</v>
      </c>
      <c r="I19371" s="775" t="s">
        <v>6730</v>
      </c>
    </row>
    <row r="19372" spans="1:9">
      <c r="A19372" s="775" t="str">
        <f>Table_wabobpsvr_AzureCalc_AzureCalcRateCard[[#This Row],[ServiceName]]&amp;Table_wabobpsvr_AzureCalc_AzureCalcRateCard[[#This Row],[Price_Level]]&amp;Table_wabobpsvr_AzureCalc_AzureCalcRateCard[[#This Row],[Region]]</f>
        <v>Geo Redundant Storage Standard IO - Page Blob/Disk - Tier 2B</v>
      </c>
      <c r="B19372" s="775"/>
      <c r="C19372" s="775" t="s">
        <v>764</v>
      </c>
      <c r="D19372" s="775" t="s">
        <v>175</v>
      </c>
      <c r="E19372" s="775">
        <v>0.06</v>
      </c>
      <c r="F19372" s="775" t="s">
        <v>872</v>
      </c>
      <c r="G19372" s="775" t="s">
        <v>1992</v>
      </c>
      <c r="H19372" s="775" t="s">
        <v>1993</v>
      </c>
      <c r="I19372" s="775" t="s">
        <v>6730</v>
      </c>
    </row>
    <row r="19373" spans="1:9">
      <c r="A19373" s="775" t="str">
        <f>Table_wabobpsvr_AzureCalc_AzureCalcRateCard[[#This Row],[ServiceName]]&amp;Table_wabobpsvr_AzureCalc_AzureCalcRateCard[[#This Row],[Price_Level]]&amp;Table_wabobpsvr_AzureCalc_AzureCalcRateCard[[#This Row],[Region]]</f>
        <v>Geo Redundant Storage Standard IO - Page Blob/Disk - Tier 2C</v>
      </c>
      <c r="B19373" s="775"/>
      <c r="C19373" s="775" t="s">
        <v>764</v>
      </c>
      <c r="D19373" s="775" t="s">
        <v>177</v>
      </c>
      <c r="E19373" s="775">
        <v>0.06</v>
      </c>
      <c r="F19373" s="775" t="s">
        <v>872</v>
      </c>
      <c r="G19373" s="775" t="s">
        <v>1992</v>
      </c>
      <c r="H19373" s="775" t="s">
        <v>1993</v>
      </c>
      <c r="I19373" s="775" t="s">
        <v>6730</v>
      </c>
    </row>
    <row r="19374" spans="1:9">
      <c r="A19374" s="775" t="str">
        <f>Table_wabobpsvr_AzureCalc_AzureCalcRateCard[[#This Row],[ServiceName]]&amp;Table_wabobpsvr_AzureCalc_AzureCalcRateCard[[#This Row],[Price_Level]]&amp;Table_wabobpsvr_AzureCalc_AzureCalcRateCard[[#This Row],[Region]]</f>
        <v>Geo Redundant Storage Standard IO - Page Blob/Disk - Tier 2D</v>
      </c>
      <c r="B19374" s="775"/>
      <c r="C19374" s="775" t="s">
        <v>764</v>
      </c>
      <c r="D19374" s="775" t="s">
        <v>176</v>
      </c>
      <c r="E19374" s="775">
        <v>0.06</v>
      </c>
      <c r="F19374" s="775" t="s">
        <v>872</v>
      </c>
      <c r="G19374" s="775" t="s">
        <v>1992</v>
      </c>
      <c r="H19374" s="775" t="s">
        <v>1993</v>
      </c>
      <c r="I19374" s="775" t="s">
        <v>6730</v>
      </c>
    </row>
    <row r="19375" spans="1:9">
      <c r="A19375" s="775" t="str">
        <f>Table_wabobpsvr_AzureCalc_AzureCalcRateCard[[#This Row],[ServiceName]]&amp;Table_wabobpsvr_AzureCalc_AzureCalcRateCard[[#This Row],[Price_Level]]&amp;Table_wabobpsvr_AzureCalc_AzureCalcRateCard[[#This Row],[Region]]</f>
        <v>Geo Redundant Storage Standard IO - Page Blob/Disk - Tier 3MOSP</v>
      </c>
      <c r="B19375" s="775"/>
      <c r="C19375" s="775" t="s">
        <v>764</v>
      </c>
      <c r="D19375" s="775" t="s">
        <v>606</v>
      </c>
      <c r="E19375" s="775">
        <v>7.0000000000000007E-2</v>
      </c>
      <c r="F19375" s="775" t="s">
        <v>873</v>
      </c>
      <c r="G19375" s="775" t="s">
        <v>4235</v>
      </c>
      <c r="H19375" s="775" t="s">
        <v>4235</v>
      </c>
      <c r="I19375" s="775" t="s">
        <v>6730</v>
      </c>
    </row>
    <row r="19376" spans="1:9">
      <c r="A19376" s="775" t="str">
        <f>Table_wabobpsvr_AzureCalc_AzureCalcRateCard[[#This Row],[ServiceName]]&amp;Table_wabobpsvr_AzureCalc_AzureCalcRateCard[[#This Row],[Price_Level]]&amp;Table_wabobpsvr_AzureCalc_AzureCalcRateCard[[#This Row],[Region]]</f>
        <v>Geo Redundant Storage Standard IO - Page Blob/Disk - Tier 3A</v>
      </c>
      <c r="B19376" s="775"/>
      <c r="C19376" s="775" t="s">
        <v>764</v>
      </c>
      <c r="D19376" s="775" t="s">
        <v>174</v>
      </c>
      <c r="E19376" s="775">
        <v>0.06</v>
      </c>
      <c r="F19376" s="775" t="s">
        <v>873</v>
      </c>
      <c r="G19376" s="775" t="s">
        <v>1992</v>
      </c>
      <c r="H19376" s="775" t="s">
        <v>1993</v>
      </c>
      <c r="I19376" s="775" t="s">
        <v>6730</v>
      </c>
    </row>
    <row r="19377" spans="1:9">
      <c r="A19377" s="775" t="str">
        <f>Table_wabobpsvr_AzureCalc_AzureCalcRateCard[[#This Row],[ServiceName]]&amp;Table_wabobpsvr_AzureCalc_AzureCalcRateCard[[#This Row],[Price_Level]]&amp;Table_wabobpsvr_AzureCalc_AzureCalcRateCard[[#This Row],[Region]]</f>
        <v>Geo Redundant Storage Standard IO - Page Blob/Disk - Tier 3B</v>
      </c>
      <c r="B19377" s="775"/>
      <c r="C19377" s="775" t="s">
        <v>764</v>
      </c>
      <c r="D19377" s="775" t="s">
        <v>175</v>
      </c>
      <c r="E19377" s="775">
        <v>0.06</v>
      </c>
      <c r="F19377" s="775" t="s">
        <v>873</v>
      </c>
      <c r="G19377" s="775" t="s">
        <v>1992</v>
      </c>
      <c r="H19377" s="775" t="s">
        <v>1993</v>
      </c>
      <c r="I19377" s="775" t="s">
        <v>6730</v>
      </c>
    </row>
    <row r="19378" spans="1:9">
      <c r="A19378" s="775" t="str">
        <f>Table_wabobpsvr_AzureCalc_AzureCalcRateCard[[#This Row],[ServiceName]]&amp;Table_wabobpsvr_AzureCalc_AzureCalcRateCard[[#This Row],[Price_Level]]&amp;Table_wabobpsvr_AzureCalc_AzureCalcRateCard[[#This Row],[Region]]</f>
        <v>Geo Redundant Storage Standard IO - Page Blob/Disk - Tier 3C</v>
      </c>
      <c r="B19378" s="775"/>
      <c r="C19378" s="775" t="s">
        <v>764</v>
      </c>
      <c r="D19378" s="775" t="s">
        <v>177</v>
      </c>
      <c r="E19378" s="775">
        <v>0.06</v>
      </c>
      <c r="F19378" s="775" t="s">
        <v>873</v>
      </c>
      <c r="G19378" s="775" t="s">
        <v>1992</v>
      </c>
      <c r="H19378" s="775" t="s">
        <v>1993</v>
      </c>
      <c r="I19378" s="775" t="s">
        <v>6730</v>
      </c>
    </row>
    <row r="19379" spans="1:9">
      <c r="A19379" s="775" t="str">
        <f>Table_wabobpsvr_AzureCalc_AzureCalcRateCard[[#This Row],[ServiceName]]&amp;Table_wabobpsvr_AzureCalc_AzureCalcRateCard[[#This Row],[Price_Level]]&amp;Table_wabobpsvr_AzureCalc_AzureCalcRateCard[[#This Row],[Region]]</f>
        <v>Geo Redundant Storage Standard IO - Page Blob/Disk - Tier 3D</v>
      </c>
      <c r="B19379" s="775"/>
      <c r="C19379" s="775" t="s">
        <v>764</v>
      </c>
      <c r="D19379" s="775" t="s">
        <v>176</v>
      </c>
      <c r="E19379" s="775">
        <v>0.06</v>
      </c>
      <c r="F19379" s="775" t="s">
        <v>873</v>
      </c>
      <c r="G19379" s="775" t="s">
        <v>1992</v>
      </c>
      <c r="H19379" s="775" t="s">
        <v>1993</v>
      </c>
      <c r="I19379" s="775" t="s">
        <v>6730</v>
      </c>
    </row>
    <row r="19380" spans="1:9">
      <c r="A19380" s="775" t="str">
        <f>Table_wabobpsvr_AzureCalc_AzureCalcRateCard[[#This Row],[ServiceName]]&amp;Table_wabobpsvr_AzureCalc_AzureCalcRateCard[[#This Row],[Price_Level]]&amp;Table_wabobpsvr_AzureCalc_AzureCalcRateCard[[#This Row],[Region]]</f>
        <v>Geo Redundant Storage Standard IO - Page Blob/Disk - Tier 4MOSP</v>
      </c>
      <c r="B19380" s="775"/>
      <c r="C19380" s="775" t="s">
        <v>764</v>
      </c>
      <c r="D19380" s="775" t="s">
        <v>606</v>
      </c>
      <c r="E19380" s="775">
        <v>6.5000000000000002E-2</v>
      </c>
      <c r="F19380" s="775" t="s">
        <v>874</v>
      </c>
      <c r="G19380" s="775" t="s">
        <v>4235</v>
      </c>
      <c r="H19380" s="775" t="s">
        <v>4235</v>
      </c>
      <c r="I19380" s="775" t="s">
        <v>6730</v>
      </c>
    </row>
    <row r="19381" spans="1:9">
      <c r="A19381" s="775" t="str">
        <f>Table_wabobpsvr_AzureCalc_AzureCalcRateCard[[#This Row],[ServiceName]]&amp;Table_wabobpsvr_AzureCalc_AzureCalcRateCard[[#This Row],[Price_Level]]&amp;Table_wabobpsvr_AzureCalc_AzureCalcRateCard[[#This Row],[Region]]</f>
        <v>Geo Redundant Storage Standard IO - Page Blob/Disk - Tier 4A</v>
      </c>
      <c r="B19381" s="775"/>
      <c r="C19381" s="775" t="s">
        <v>764</v>
      </c>
      <c r="D19381" s="775" t="s">
        <v>174</v>
      </c>
      <c r="E19381" s="775">
        <v>0.06</v>
      </c>
      <c r="F19381" s="775" t="s">
        <v>874</v>
      </c>
      <c r="G19381" s="775" t="s">
        <v>1992</v>
      </c>
      <c r="H19381" s="775" t="s">
        <v>1993</v>
      </c>
      <c r="I19381" s="775" t="s">
        <v>6730</v>
      </c>
    </row>
    <row r="19382" spans="1:9">
      <c r="A19382" s="775" t="str">
        <f>Table_wabobpsvr_AzureCalc_AzureCalcRateCard[[#This Row],[ServiceName]]&amp;Table_wabobpsvr_AzureCalc_AzureCalcRateCard[[#This Row],[Price_Level]]&amp;Table_wabobpsvr_AzureCalc_AzureCalcRateCard[[#This Row],[Region]]</f>
        <v>Geo Redundant Storage Standard IO - Page Blob/Disk - Tier 4B</v>
      </c>
      <c r="B19382" s="775"/>
      <c r="C19382" s="775" t="s">
        <v>764</v>
      </c>
      <c r="D19382" s="775" t="s">
        <v>175</v>
      </c>
      <c r="E19382" s="775">
        <v>0.06</v>
      </c>
      <c r="F19382" s="775" t="s">
        <v>874</v>
      </c>
      <c r="G19382" s="775" t="s">
        <v>1992</v>
      </c>
      <c r="H19382" s="775" t="s">
        <v>1993</v>
      </c>
      <c r="I19382" s="775" t="s">
        <v>6730</v>
      </c>
    </row>
    <row r="19383" spans="1:9">
      <c r="A19383" s="775" t="str">
        <f>Table_wabobpsvr_AzureCalc_AzureCalcRateCard[[#This Row],[ServiceName]]&amp;Table_wabobpsvr_AzureCalc_AzureCalcRateCard[[#This Row],[Price_Level]]&amp;Table_wabobpsvr_AzureCalc_AzureCalcRateCard[[#This Row],[Region]]</f>
        <v>Geo Redundant Storage Standard IO - Page Blob/Disk - Tier 4C</v>
      </c>
      <c r="B19383" s="775"/>
      <c r="C19383" s="775" t="s">
        <v>764</v>
      </c>
      <c r="D19383" s="775" t="s">
        <v>177</v>
      </c>
      <c r="E19383" s="775">
        <v>0.06</v>
      </c>
      <c r="F19383" s="775" t="s">
        <v>874</v>
      </c>
      <c r="G19383" s="775" t="s">
        <v>1992</v>
      </c>
      <c r="H19383" s="775" t="s">
        <v>1993</v>
      </c>
      <c r="I19383" s="775" t="s">
        <v>6730</v>
      </c>
    </row>
    <row r="19384" spans="1:9">
      <c r="A19384" s="775" t="str">
        <f>Table_wabobpsvr_AzureCalc_AzureCalcRateCard[[#This Row],[ServiceName]]&amp;Table_wabobpsvr_AzureCalc_AzureCalcRateCard[[#This Row],[Price_Level]]&amp;Table_wabobpsvr_AzureCalc_AzureCalcRateCard[[#This Row],[Region]]</f>
        <v>Geo Redundant Storage Standard IO - Page Blob/Disk - Tier 4D</v>
      </c>
      <c r="B19384" s="775"/>
      <c r="C19384" s="775" t="s">
        <v>764</v>
      </c>
      <c r="D19384" s="775" t="s">
        <v>176</v>
      </c>
      <c r="E19384" s="775">
        <v>0.06</v>
      </c>
      <c r="F19384" s="775" t="s">
        <v>874</v>
      </c>
      <c r="G19384" s="775" t="s">
        <v>1992</v>
      </c>
      <c r="H19384" s="775" t="s">
        <v>1993</v>
      </c>
      <c r="I19384" s="775" t="s">
        <v>6730</v>
      </c>
    </row>
    <row r="19385" spans="1:9">
      <c r="A19385" s="775" t="str">
        <f>Table_wabobpsvr_AzureCalc_AzureCalcRateCard[[#This Row],[ServiceName]]&amp;Table_wabobpsvr_AzureCalc_AzureCalcRateCard[[#This Row],[Price_Level]]&amp;Table_wabobpsvr_AzureCalc_AzureCalcRateCard[[#This Row],[Region]]</f>
        <v>Geo Redundant Storage Standard IO - Page Blob/Disk - Tier 5MOSP</v>
      </c>
      <c r="B19385" s="775"/>
      <c r="C19385" s="775" t="s">
        <v>764</v>
      </c>
      <c r="D19385" s="775" t="s">
        <v>606</v>
      </c>
      <c r="E19385" s="775">
        <v>0.06</v>
      </c>
      <c r="F19385" s="775" t="s">
        <v>875</v>
      </c>
      <c r="G19385" s="775" t="s">
        <v>4235</v>
      </c>
      <c r="H19385" s="775" t="s">
        <v>4235</v>
      </c>
      <c r="I19385" s="775" t="s">
        <v>6730</v>
      </c>
    </row>
    <row r="19386" spans="1:9">
      <c r="A19386" s="775" t="str">
        <f>Table_wabobpsvr_AzureCalc_AzureCalcRateCard[[#This Row],[ServiceName]]&amp;Table_wabobpsvr_AzureCalc_AzureCalcRateCard[[#This Row],[Price_Level]]&amp;Table_wabobpsvr_AzureCalc_AzureCalcRateCard[[#This Row],[Region]]</f>
        <v>Geo Redundant Storage Standard IO - Page Blob/Disk - Tier 5A</v>
      </c>
      <c r="B19386" s="775"/>
      <c r="C19386" s="775" t="s">
        <v>764</v>
      </c>
      <c r="D19386" s="775" t="s">
        <v>174</v>
      </c>
      <c r="E19386" s="775">
        <v>0.06</v>
      </c>
      <c r="F19386" s="775" t="s">
        <v>875</v>
      </c>
      <c r="G19386" s="775" t="s">
        <v>1992</v>
      </c>
      <c r="H19386" s="775" t="s">
        <v>1993</v>
      </c>
      <c r="I19386" s="775" t="s">
        <v>6730</v>
      </c>
    </row>
    <row r="19387" spans="1:9">
      <c r="A19387" s="775" t="str">
        <f>Table_wabobpsvr_AzureCalc_AzureCalcRateCard[[#This Row],[ServiceName]]&amp;Table_wabobpsvr_AzureCalc_AzureCalcRateCard[[#This Row],[Price_Level]]&amp;Table_wabobpsvr_AzureCalc_AzureCalcRateCard[[#This Row],[Region]]</f>
        <v>Geo Redundant Storage Standard IO - Page Blob/Disk - Tier 5B</v>
      </c>
      <c r="B19387" s="775"/>
      <c r="C19387" s="775" t="s">
        <v>764</v>
      </c>
      <c r="D19387" s="775" t="s">
        <v>175</v>
      </c>
      <c r="E19387" s="775">
        <v>0.06</v>
      </c>
      <c r="F19387" s="775" t="s">
        <v>875</v>
      </c>
      <c r="G19387" s="775" t="s">
        <v>1992</v>
      </c>
      <c r="H19387" s="775" t="s">
        <v>1993</v>
      </c>
      <c r="I19387" s="775" t="s">
        <v>6730</v>
      </c>
    </row>
    <row r="19388" spans="1:9">
      <c r="A19388" s="775" t="str">
        <f>Table_wabobpsvr_AzureCalc_AzureCalcRateCard[[#This Row],[ServiceName]]&amp;Table_wabobpsvr_AzureCalc_AzureCalcRateCard[[#This Row],[Price_Level]]&amp;Table_wabobpsvr_AzureCalc_AzureCalcRateCard[[#This Row],[Region]]</f>
        <v>Geo Redundant Storage Standard IO - Page Blob/Disk - Tier 5C</v>
      </c>
      <c r="B19388" s="775"/>
      <c r="C19388" s="775" t="s">
        <v>764</v>
      </c>
      <c r="D19388" s="775" t="s">
        <v>177</v>
      </c>
      <c r="E19388" s="775">
        <v>0.06</v>
      </c>
      <c r="F19388" s="775" t="s">
        <v>875</v>
      </c>
      <c r="G19388" s="775" t="s">
        <v>1992</v>
      </c>
      <c r="H19388" s="775" t="s">
        <v>1993</v>
      </c>
      <c r="I19388" s="775" t="s">
        <v>6730</v>
      </c>
    </row>
    <row r="19389" spans="1:9">
      <c r="A19389" s="775" t="str">
        <f>Table_wabobpsvr_AzureCalc_AzureCalcRateCard[[#This Row],[ServiceName]]&amp;Table_wabobpsvr_AzureCalc_AzureCalcRateCard[[#This Row],[Price_Level]]&amp;Table_wabobpsvr_AzureCalc_AzureCalcRateCard[[#This Row],[Region]]</f>
        <v>Geo Redundant Storage Standard IO - Page Blob/Disk - Tier 5D</v>
      </c>
      <c r="B19389" s="775"/>
      <c r="C19389" s="775" t="s">
        <v>764</v>
      </c>
      <c r="D19389" s="775" t="s">
        <v>176</v>
      </c>
      <c r="E19389" s="775">
        <v>0.06</v>
      </c>
      <c r="F19389" s="775" t="s">
        <v>875</v>
      </c>
      <c r="G19389" s="775" t="s">
        <v>1992</v>
      </c>
      <c r="H19389" s="775" t="s">
        <v>1993</v>
      </c>
      <c r="I19389" s="775" t="s">
        <v>6730</v>
      </c>
    </row>
    <row r="19390" spans="1:9">
      <c r="A19390" s="775" t="str">
        <f>Table_wabobpsvr_AzureCalc_AzureCalcRateCard[[#This Row],[ServiceName]]&amp;Table_wabobpsvr_AzureCalc_AzureCalcRateCard[[#This Row],[Price_Level]]&amp;Table_wabobpsvr_AzureCalc_AzureCalcRateCard[[#This Row],[Region]]</f>
        <v>Geo Redundant Storage Standard IO - Page Blob/Disk - Tier 6MOSP</v>
      </c>
      <c r="B19390" s="775"/>
      <c r="C19390" s="775" t="s">
        <v>764</v>
      </c>
      <c r="D19390" s="775" t="s">
        <v>606</v>
      </c>
      <c r="E19390" s="775">
        <v>5.5E-2</v>
      </c>
      <c r="F19390" s="775" t="s">
        <v>876</v>
      </c>
      <c r="G19390" s="775" t="s">
        <v>4235</v>
      </c>
      <c r="H19390" s="775" t="s">
        <v>4235</v>
      </c>
      <c r="I19390" s="775" t="s">
        <v>6730</v>
      </c>
    </row>
    <row r="19391" spans="1:9">
      <c r="A19391" s="775" t="str">
        <f>Table_wabobpsvr_AzureCalc_AzureCalcRateCard[[#This Row],[ServiceName]]&amp;Table_wabobpsvr_AzureCalc_AzureCalcRateCard[[#This Row],[Price_Level]]&amp;Table_wabobpsvr_AzureCalc_AzureCalcRateCard[[#This Row],[Region]]</f>
        <v>Geo Redundant Storage Standard IO - Page Blob/Disk - Tier 6A</v>
      </c>
      <c r="B19391" s="775"/>
      <c r="C19391" s="775" t="s">
        <v>764</v>
      </c>
      <c r="D19391" s="775" t="s">
        <v>174</v>
      </c>
      <c r="E19391" s="775">
        <v>0.06</v>
      </c>
      <c r="F19391" s="775" t="s">
        <v>876</v>
      </c>
      <c r="G19391" s="775" t="s">
        <v>1992</v>
      </c>
      <c r="H19391" s="775" t="s">
        <v>1993</v>
      </c>
      <c r="I19391" s="775" t="s">
        <v>6730</v>
      </c>
    </row>
    <row r="19392" spans="1:9">
      <c r="A19392" s="775" t="str">
        <f>Table_wabobpsvr_AzureCalc_AzureCalcRateCard[[#This Row],[ServiceName]]&amp;Table_wabobpsvr_AzureCalc_AzureCalcRateCard[[#This Row],[Price_Level]]&amp;Table_wabobpsvr_AzureCalc_AzureCalcRateCard[[#This Row],[Region]]</f>
        <v>A7 HDInsight (Non-Windows)A</v>
      </c>
      <c r="B19392" s="775"/>
      <c r="C19392" s="775" t="s">
        <v>87</v>
      </c>
      <c r="D19392" s="775" t="s">
        <v>174</v>
      </c>
      <c r="E19392" s="775">
        <v>0.51459999999999995</v>
      </c>
      <c r="F19392" s="775" t="s">
        <v>3763</v>
      </c>
      <c r="G19392" s="775" t="s">
        <v>3806</v>
      </c>
      <c r="H19392" s="775" t="s">
        <v>3807</v>
      </c>
      <c r="I19392" s="775" t="s">
        <v>4724</v>
      </c>
    </row>
    <row r="19393" spans="1:9">
      <c r="A19393" s="775" t="str">
        <f>Table_wabobpsvr_AzureCalc_AzureCalcRateCard[[#This Row],[ServiceName]]&amp;Table_wabobpsvr_AzureCalc_AzureCalcRateCard[[#This Row],[Price_Level]]&amp;Table_wabobpsvr_AzureCalc_AzureCalcRateCard[[#This Row],[Region]]</f>
        <v>A7 HDInsight (Non-Windows)B</v>
      </c>
      <c r="B19393" s="775"/>
      <c r="C19393" s="775" t="s">
        <v>87</v>
      </c>
      <c r="D19393" s="775" t="s">
        <v>175</v>
      </c>
      <c r="E19393" s="775">
        <v>0.49349999999999999</v>
      </c>
      <c r="F19393" s="775" t="s">
        <v>3763</v>
      </c>
      <c r="G19393" s="775" t="s">
        <v>3806</v>
      </c>
      <c r="H19393" s="775" t="s">
        <v>3807</v>
      </c>
      <c r="I19393" s="775" t="s">
        <v>4724</v>
      </c>
    </row>
    <row r="19394" spans="1:9">
      <c r="A19394" s="775" t="str">
        <f>Table_wabobpsvr_AzureCalc_AzureCalcRateCard[[#This Row],[ServiceName]]&amp;Table_wabobpsvr_AzureCalc_AzureCalcRateCard[[#This Row],[Price_Level]]&amp;Table_wabobpsvr_AzureCalc_AzureCalcRateCard[[#This Row],[Region]]</f>
        <v>A7 HDInsight (Non-Windows)C</v>
      </c>
      <c r="B19394" s="775"/>
      <c r="C19394" s="775" t="s">
        <v>87</v>
      </c>
      <c r="D19394" s="775" t="s">
        <v>177</v>
      </c>
      <c r="E19394" s="775">
        <v>0.4723</v>
      </c>
      <c r="F19394" s="775" t="s">
        <v>3763</v>
      </c>
      <c r="G19394" s="775" t="s">
        <v>3806</v>
      </c>
      <c r="H19394" s="775" t="s">
        <v>3807</v>
      </c>
      <c r="I19394" s="775" t="s">
        <v>4724</v>
      </c>
    </row>
    <row r="19395" spans="1:9">
      <c r="A19395" s="775" t="str">
        <f>Table_wabobpsvr_AzureCalc_AzureCalcRateCard[[#This Row],[ServiceName]]&amp;Table_wabobpsvr_AzureCalc_AzureCalcRateCard[[#This Row],[Price_Level]]&amp;Table_wabobpsvr_AzureCalc_AzureCalcRateCard[[#This Row],[Region]]</f>
        <v>A7 HDInsight (Non-Windows)D</v>
      </c>
      <c r="B19395" s="775"/>
      <c r="C19395" s="775" t="s">
        <v>87</v>
      </c>
      <c r="D19395" s="775" t="s">
        <v>176</v>
      </c>
      <c r="E19395" s="775">
        <v>0.45119999999999999</v>
      </c>
      <c r="F19395" s="775" t="s">
        <v>3763</v>
      </c>
      <c r="G19395" s="775" t="s">
        <v>3806</v>
      </c>
      <c r="H19395" s="775" t="s">
        <v>3807</v>
      </c>
      <c r="I19395" s="775" t="s">
        <v>4724</v>
      </c>
    </row>
    <row r="19396" spans="1:9">
      <c r="A19396" s="775" t="str">
        <f>Table_wabobpsvr_AzureCalc_AzureCalcRateCard[[#This Row],[ServiceName]]&amp;Table_wabobpsvr_AzureCalc_AzureCalcRateCard[[#This Row],[Price_Level]]&amp;Table_wabobpsvr_AzureCalc_AzureCalcRateCard[[#This Row],[Region]]</f>
        <v>ExpressRoute (Unlimited) 5 Gbps Connections - Zone 1B0</v>
      </c>
      <c r="B19396" s="775">
        <v>0</v>
      </c>
      <c r="C19396" s="775" t="s">
        <v>7427</v>
      </c>
      <c r="D19396" s="775" t="s">
        <v>175</v>
      </c>
      <c r="E19396" s="775">
        <v>777.77480000000003</v>
      </c>
      <c r="F19396" s="775" t="s">
        <v>7473</v>
      </c>
      <c r="G19396" s="775"/>
      <c r="H19396" s="775"/>
      <c r="I19396" s="775" t="s">
        <v>7474</v>
      </c>
    </row>
    <row r="19397" spans="1:9">
      <c r="A19397" s="775" t="str">
        <f>Table_wabobpsvr_AzureCalc_AzureCalcRateCard[[#This Row],[ServiceName]]&amp;Table_wabobpsvr_AzureCalc_AzureCalcRateCard[[#This Row],[Price_Level]]&amp;Table_wabobpsvr_AzureCalc_AzureCalcRateCard[[#This Row],[Region]]</f>
        <v>ExpressRoute (Unlimited) 50 Mbps Connections - Zone 1B0</v>
      </c>
      <c r="B19397" s="775">
        <v>0</v>
      </c>
      <c r="C19397" s="775" t="s">
        <v>7427</v>
      </c>
      <c r="D19397" s="775" t="s">
        <v>175</v>
      </c>
      <c r="E19397" s="775">
        <v>9.0991999999999997</v>
      </c>
      <c r="F19397" s="775" t="s">
        <v>7475</v>
      </c>
      <c r="G19397" s="775"/>
      <c r="H19397" s="775"/>
      <c r="I19397" s="775" t="s">
        <v>7476</v>
      </c>
    </row>
    <row r="19398" spans="1:9">
      <c r="A19398" s="775" t="str">
        <f>Table_wabobpsvr_AzureCalc_AzureCalcRateCard[[#This Row],[ServiceName]]&amp;Table_wabobpsvr_AzureCalc_AzureCalcRateCard[[#This Row],[Price_Level]]&amp;Table_wabobpsvr_AzureCalc_AzureCalcRateCard[[#This Row],[Region]]</f>
        <v>ExpressRoute (Unlimited) 500 Mbps Connections - Zone 1B0</v>
      </c>
      <c r="B19398" s="775">
        <v>0</v>
      </c>
      <c r="C19398" s="775" t="s">
        <v>7427</v>
      </c>
      <c r="D19398" s="775" t="s">
        <v>175</v>
      </c>
      <c r="E19398" s="775">
        <v>83.3874</v>
      </c>
      <c r="F19398" s="775" t="s">
        <v>7477</v>
      </c>
      <c r="G19398" s="775"/>
      <c r="H19398" s="775"/>
      <c r="I19398" s="775" t="s">
        <v>7478</v>
      </c>
    </row>
    <row r="19399" spans="1:9">
      <c r="A19399" s="775" t="str">
        <f>Table_wabobpsvr_AzureCalc_AzureCalcRateCard[[#This Row],[ServiceName]]&amp;Table_wabobpsvr_AzureCalc_AzureCalcRateCard[[#This Row],[Price_Level]]&amp;Table_wabobpsvr_AzureCalc_AzureCalcRateCard[[#This Row],[Region]]</f>
        <v>ExpressRoute (Metered) Data Transfer Out at 1 Gbps (GB) - Zone 2B</v>
      </c>
      <c r="B19399" s="775"/>
      <c r="C19399" s="775" t="s">
        <v>9</v>
      </c>
      <c r="D19399" s="775" t="s">
        <v>175</v>
      </c>
      <c r="E19399" s="775">
        <v>4.7E-2</v>
      </c>
      <c r="F19399" s="775" t="s">
        <v>7393</v>
      </c>
      <c r="G19399" s="775" t="s">
        <v>7561</v>
      </c>
      <c r="H19399" s="775" t="s">
        <v>7562</v>
      </c>
      <c r="I19399" s="775" t="s">
        <v>7479</v>
      </c>
    </row>
    <row r="19400" spans="1:9">
      <c r="A19400" s="775" t="str">
        <f>Table_wabobpsvr_AzureCalc_AzureCalcRateCard[[#This Row],[ServiceName]]&amp;Table_wabobpsvr_AzureCalc_AzureCalcRateCard[[#This Row],[Price_Level]]&amp;Table_wabobpsvr_AzureCalc_AzureCalcRateCard[[#This Row],[Region]]</f>
        <v>ExpressRoute (Metered) 1 Gbps Connections - Zone 2B0</v>
      </c>
      <c r="B19400" s="775">
        <v>0</v>
      </c>
      <c r="C19400" s="775" t="s">
        <v>7427</v>
      </c>
      <c r="D19400" s="775" t="s">
        <v>175</v>
      </c>
      <c r="E19400" s="775">
        <v>13.2164</v>
      </c>
      <c r="F19400" s="775" t="s">
        <v>7480</v>
      </c>
      <c r="G19400" s="775"/>
      <c r="H19400" s="775"/>
      <c r="I19400" s="775" t="s">
        <v>7481</v>
      </c>
    </row>
    <row r="19401" spans="1:9">
      <c r="A19401" s="775" t="str">
        <f>Table_wabobpsvr_AzureCalc_AzureCalcRateCard[[#This Row],[ServiceName]]&amp;Table_wabobpsvr_AzureCalc_AzureCalcRateCard[[#This Row],[Price_Level]]&amp;Table_wabobpsvr_AzureCalc_AzureCalcRateCard[[#This Row],[Region]]</f>
        <v>ExpressRoute (Metered) 10 Gbps Connections - Zone 2B0</v>
      </c>
      <c r="B19401" s="775">
        <v>0</v>
      </c>
      <c r="C19401" s="775" t="s">
        <v>7427</v>
      </c>
      <c r="D19401" s="775" t="s">
        <v>175</v>
      </c>
      <c r="E19401" s="775">
        <v>151.61259999999999</v>
      </c>
      <c r="F19401" s="775" t="s">
        <v>7482</v>
      </c>
      <c r="G19401" s="775"/>
      <c r="H19401" s="775"/>
      <c r="I19401" s="775" t="s">
        <v>7483</v>
      </c>
    </row>
    <row r="19402" spans="1:9">
      <c r="A19402" s="775" t="str">
        <f>Table_wabobpsvr_AzureCalc_AzureCalcRateCard[[#This Row],[ServiceName]]&amp;Table_wabobpsvr_AzureCalc_AzureCalcRateCard[[#This Row],[Price_Level]]&amp;Table_wabobpsvr_AzureCalc_AzureCalcRateCard[[#This Row],[Region]]</f>
        <v>Pro-Direct SupportD</v>
      </c>
      <c r="B19402" s="775"/>
      <c r="C19402" s="775" t="s">
        <v>798</v>
      </c>
      <c r="D19402" s="775" t="s">
        <v>176</v>
      </c>
      <c r="E19402" s="775">
        <v>1000</v>
      </c>
      <c r="F19402" s="775" t="s">
        <v>799</v>
      </c>
      <c r="G19402" s="775" t="s">
        <v>2004</v>
      </c>
      <c r="H19402" s="775" t="s">
        <v>2005</v>
      </c>
      <c r="I19402" s="775" t="s">
        <v>4235</v>
      </c>
    </row>
    <row r="19403" spans="1:9">
      <c r="A19403" s="775" t="str">
        <f>Table_wabobpsvr_AzureCalc_AzureCalcRateCard[[#This Row],[ServiceName]]&amp;Table_wabobpsvr_AzureCalc_AzureCalcRateCard[[#This Row],[Price_Level]]&amp;Table_wabobpsvr_AzureCalc_AzureCalcRateCard[[#This Row],[Region]]</f>
        <v>Standard SupportMOSP</v>
      </c>
      <c r="B19403" s="775"/>
      <c r="C19403" s="775" t="s">
        <v>798</v>
      </c>
      <c r="D19403" s="775" t="s">
        <v>606</v>
      </c>
      <c r="E19403" s="775">
        <v>300</v>
      </c>
      <c r="F19403" s="775" t="s">
        <v>800</v>
      </c>
      <c r="G19403" s="775" t="s">
        <v>4235</v>
      </c>
      <c r="H19403" s="775" t="s">
        <v>4235</v>
      </c>
      <c r="I19403" s="775" t="s">
        <v>4235</v>
      </c>
    </row>
    <row r="19404" spans="1:9">
      <c r="A19404" s="775" t="str">
        <f>Table_wabobpsvr_AzureCalc_AzureCalcRateCard[[#This Row],[ServiceName]]&amp;Table_wabobpsvr_AzureCalc_AzureCalcRateCard[[#This Row],[Price_Level]]&amp;Table_wabobpsvr_AzureCalc_AzureCalcRateCard[[#This Row],[Region]]</f>
        <v>Standard SupportA</v>
      </c>
      <c r="B19404" s="775"/>
      <c r="C19404" s="775" t="s">
        <v>798</v>
      </c>
      <c r="D19404" s="775" t="s">
        <v>174</v>
      </c>
      <c r="E19404" s="775">
        <v>300</v>
      </c>
      <c r="F19404" s="775" t="s">
        <v>800</v>
      </c>
      <c r="G19404" s="775" t="s">
        <v>2006</v>
      </c>
      <c r="H19404" s="775" t="s">
        <v>2007</v>
      </c>
      <c r="I19404" s="775" t="s">
        <v>4235</v>
      </c>
    </row>
    <row r="19405" spans="1:9">
      <c r="A19405" s="1039" t="str">
        <f>Table_wabobpsvr_AzureCalc_AzureCalcRateCard[[#This Row],[ServiceName]]&amp;Table_wabobpsvr_AzureCalc_AzureCalcRateCard[[#This Row],[Price_Level]]&amp;Table_wabobpsvr_AzureCalc_AzureCalcRateCard[[#This Row],[Region]]</f>
        <v>Standard SupportB</v>
      </c>
      <c r="B19405" s="1039"/>
      <c r="C19405" s="1039" t="s">
        <v>798</v>
      </c>
      <c r="D19405" s="1039" t="s">
        <v>175</v>
      </c>
      <c r="E19405" s="1039">
        <v>300</v>
      </c>
      <c r="F19405" s="1039" t="s">
        <v>800</v>
      </c>
      <c r="G19405" s="775" t="s">
        <v>2006</v>
      </c>
      <c r="H19405" s="775" t="s">
        <v>2007</v>
      </c>
      <c r="I19405" s="775" t="s">
        <v>4235</v>
      </c>
    </row>
    <row r="19406" spans="1:9">
      <c r="A19406" s="775" t="str">
        <f>Table_wabobpsvr_AzureCalc_AzureCalcRateCard[[#This Row],[ServiceName]]&amp;Table_wabobpsvr_AzureCalc_AzureCalcRateCard[[#This Row],[Price_Level]]&amp;Table_wabobpsvr_AzureCalc_AzureCalcRateCard[[#This Row],[Region]]</f>
        <v>A10 HDInsight (Non-Windows)MOSP11</v>
      </c>
      <c r="B19406" s="775">
        <v>11</v>
      </c>
      <c r="C19406" s="775" t="s">
        <v>87</v>
      </c>
      <c r="D19406" s="775" t="s">
        <v>606</v>
      </c>
      <c r="E19406" s="775">
        <v>1.0649999999999999</v>
      </c>
      <c r="F19406" s="775" t="s">
        <v>3509</v>
      </c>
      <c r="G19406" s="775" t="s">
        <v>4235</v>
      </c>
      <c r="H19406" s="775" t="s">
        <v>4235</v>
      </c>
      <c r="I19406" s="775" t="s">
        <v>6733</v>
      </c>
    </row>
    <row r="19407" spans="1:9">
      <c r="A19407" s="775" t="str">
        <f>Table_wabobpsvr_AzureCalc_AzureCalcRateCard[[#This Row],[ServiceName]]&amp;Table_wabobpsvr_AzureCalc_AzureCalcRateCard[[#This Row],[Price_Level]]&amp;Table_wabobpsvr_AzureCalc_AzureCalcRateCard[[#This Row],[Region]]</f>
        <v>A10 HDInsight (Non-Windows)A11</v>
      </c>
      <c r="B19407" s="775">
        <v>11</v>
      </c>
      <c r="C19407" s="775" t="s">
        <v>87</v>
      </c>
      <c r="D19407" s="775" t="s">
        <v>174</v>
      </c>
      <c r="E19407" s="775">
        <v>1.0329999999999999</v>
      </c>
      <c r="F19407" s="775" t="s">
        <v>3509</v>
      </c>
      <c r="G19407" s="775" t="s">
        <v>3808</v>
      </c>
      <c r="H19407" s="775" t="s">
        <v>3809</v>
      </c>
      <c r="I19407" s="775" t="s">
        <v>6733</v>
      </c>
    </row>
    <row r="19408" spans="1:9">
      <c r="A19408" s="1039" t="str">
        <f>Table_wabobpsvr_AzureCalc_AzureCalcRateCard[[#This Row],[ServiceName]]&amp;Table_wabobpsvr_AzureCalc_AzureCalcRateCard[[#This Row],[Price_Level]]&amp;Table_wabobpsvr_AzureCalc_AzureCalcRateCard[[#This Row],[Region]]</f>
        <v>A10 HDInsight (Non-Windows)B11</v>
      </c>
      <c r="B19408" s="1039">
        <v>11</v>
      </c>
      <c r="C19408" s="1039" t="s">
        <v>87</v>
      </c>
      <c r="D19408" s="1039" t="s">
        <v>175</v>
      </c>
      <c r="E19408" s="1039">
        <v>1.0009999999999999</v>
      </c>
      <c r="F19408" s="1039" t="s">
        <v>3509</v>
      </c>
      <c r="G19408" s="775" t="s">
        <v>3808</v>
      </c>
      <c r="H19408" s="775" t="s">
        <v>3809</v>
      </c>
      <c r="I19408" s="775" t="s">
        <v>6733</v>
      </c>
    </row>
    <row r="19409" spans="1:9">
      <c r="A19409" s="1039" t="str">
        <f>Table_wabobpsvr_AzureCalc_AzureCalcRateCard[[#This Row],[ServiceName]]&amp;Table_wabobpsvr_AzureCalc_AzureCalcRateCard[[#This Row],[Price_Level]]&amp;Table_wabobpsvr_AzureCalc_AzureCalcRateCard[[#This Row],[Region]]</f>
        <v>A10 HDInsight (Non-Windows)C11</v>
      </c>
      <c r="B19409" s="1039">
        <v>11</v>
      </c>
      <c r="C19409" s="1039" t="s">
        <v>87</v>
      </c>
      <c r="D19409" s="1039" t="s">
        <v>177</v>
      </c>
      <c r="E19409" s="1039">
        <v>0.96899999999999997</v>
      </c>
      <c r="F19409" s="1039" t="s">
        <v>3509</v>
      </c>
      <c r="G19409" s="775" t="s">
        <v>3808</v>
      </c>
      <c r="H19409" s="775" t="s">
        <v>3809</v>
      </c>
      <c r="I19409" s="775" t="s">
        <v>6733</v>
      </c>
    </row>
    <row r="19410" spans="1:9">
      <c r="A19410" s="1039" t="str">
        <f>Table_wabobpsvr_AzureCalc_AzureCalcRateCard[[#This Row],[ServiceName]]&amp;Table_wabobpsvr_AzureCalc_AzureCalcRateCard[[#This Row],[Price_Level]]&amp;Table_wabobpsvr_AzureCalc_AzureCalcRateCard[[#This Row],[Region]]</f>
        <v>Visual Studio Advanced UsersMOSP</v>
      </c>
      <c r="B19410" s="1039"/>
      <c r="C19410" s="1039" t="s">
        <v>325</v>
      </c>
      <c r="D19410" s="1039" t="s">
        <v>606</v>
      </c>
      <c r="E19410" s="1039">
        <v>60</v>
      </c>
      <c r="F19410" s="1039" t="s">
        <v>801</v>
      </c>
      <c r="G19410" s="775" t="s">
        <v>4235</v>
      </c>
      <c r="H19410" s="775" t="s">
        <v>4235</v>
      </c>
      <c r="I19410" s="775" t="s">
        <v>6734</v>
      </c>
    </row>
    <row r="19411" spans="1:9">
      <c r="A19411" s="1039" t="str">
        <f>Table_wabobpsvr_AzureCalc_AzureCalcRateCard[[#This Row],[ServiceName]]&amp;Table_wabobpsvr_AzureCalc_AzureCalcRateCard[[#This Row],[Price_Level]]&amp;Table_wabobpsvr_AzureCalc_AzureCalcRateCard[[#This Row],[Region]]</f>
        <v>Visual Studio Advanced UsersA</v>
      </c>
      <c r="B19411" s="1039"/>
      <c r="C19411" s="1039" t="s">
        <v>325</v>
      </c>
      <c r="D19411" s="1039" t="s">
        <v>174</v>
      </c>
      <c r="E19411" s="1039">
        <v>58.2</v>
      </c>
      <c r="F19411" s="1039" t="s">
        <v>801</v>
      </c>
      <c r="G19411" s="775" t="s">
        <v>2008</v>
      </c>
      <c r="H19411" s="775" t="s">
        <v>2009</v>
      </c>
      <c r="I19411" s="775" t="s">
        <v>6734</v>
      </c>
    </row>
    <row r="19412" spans="1:9">
      <c r="A19412" s="775" t="str">
        <f>Table_wabobpsvr_AzureCalc_AzureCalcRateCard[[#This Row],[ServiceName]]&amp;Table_wabobpsvr_AzureCalc_AzureCalcRateCard[[#This Row],[Price_Level]]&amp;Table_wabobpsvr_AzureCalc_AzureCalcRateCard[[#This Row],[Region]]</f>
        <v>Visual Studio Advanced UsersB</v>
      </c>
      <c r="B19412" s="775"/>
      <c r="C19412" s="775" t="s">
        <v>325</v>
      </c>
      <c r="D19412" s="775" t="s">
        <v>175</v>
      </c>
      <c r="E19412" s="775">
        <v>56.4</v>
      </c>
      <c r="F19412" s="775" t="s">
        <v>801</v>
      </c>
      <c r="G19412" s="775" t="s">
        <v>2008</v>
      </c>
      <c r="H19412" s="775" t="s">
        <v>2009</v>
      </c>
      <c r="I19412" s="775" t="s">
        <v>6734</v>
      </c>
    </row>
    <row r="19413" spans="1:9">
      <c r="A19413" s="775" t="str">
        <f>Table_wabobpsvr_AzureCalc_AzureCalcRateCard[[#This Row],[ServiceName]]&amp;Table_wabobpsvr_AzureCalc_AzureCalcRateCard[[#This Row],[Price_Level]]&amp;Table_wabobpsvr_AzureCalc_AzureCalcRateCard[[#This Row],[Region]]</f>
        <v>Visual Studio Advanced UsersC</v>
      </c>
      <c r="B19413" s="775"/>
      <c r="C19413" s="775" t="s">
        <v>325</v>
      </c>
      <c r="D19413" s="775" t="s">
        <v>177</v>
      </c>
      <c r="E19413" s="775">
        <v>54.6</v>
      </c>
      <c r="F19413" s="775" t="s">
        <v>801</v>
      </c>
      <c r="G19413" s="775" t="s">
        <v>2008</v>
      </c>
      <c r="H19413" s="775" t="s">
        <v>2009</v>
      </c>
      <c r="I19413" s="775" t="s">
        <v>6734</v>
      </c>
    </row>
    <row r="19414" spans="1:9">
      <c r="A19414" s="775" t="str">
        <f>Table_wabobpsvr_AzureCalc_AzureCalcRateCard[[#This Row],[ServiceName]]&amp;Table_wabobpsvr_AzureCalc_AzureCalcRateCard[[#This Row],[Price_Level]]&amp;Table_wabobpsvr_AzureCalc_AzureCalcRateCard[[#This Row],[Region]]</f>
        <v>BizTalk Services Basic BizTalk UnitsC15</v>
      </c>
      <c r="B19414" s="775">
        <v>15</v>
      </c>
      <c r="C19414" s="775" t="s">
        <v>4235</v>
      </c>
      <c r="D19414" s="775" t="s">
        <v>177</v>
      </c>
      <c r="E19414" s="775">
        <v>999999</v>
      </c>
      <c r="F19414" s="775" t="s">
        <v>792</v>
      </c>
      <c r="G19414" s="775" t="s">
        <v>4235</v>
      </c>
      <c r="H19414" s="775" t="s">
        <v>4235</v>
      </c>
      <c r="I19414" s="775" t="s">
        <v>4235</v>
      </c>
    </row>
    <row r="19415" spans="1:9">
      <c r="A19415" s="775" t="str">
        <f>Table_wabobpsvr_AzureCalc_AzureCalcRateCard[[#This Row],[ServiceName]]&amp;Table_wabobpsvr_AzureCalc_AzureCalcRateCard[[#This Row],[Price_Level]]&amp;Table_wabobpsvr_AzureCalc_AzureCalcRateCard[[#This Row],[Region]]</f>
        <v>BizTalk Services Basic BizTalk UnitsD15</v>
      </c>
      <c r="B19415" s="775">
        <v>15</v>
      </c>
      <c r="C19415" s="775" t="s">
        <v>4235</v>
      </c>
      <c r="D19415" s="775" t="s">
        <v>176</v>
      </c>
      <c r="E19415" s="775">
        <v>999999</v>
      </c>
      <c r="F19415" s="775" t="s">
        <v>792</v>
      </c>
      <c r="G19415" s="775" t="s">
        <v>4235</v>
      </c>
      <c r="H19415" s="775" t="s">
        <v>4235</v>
      </c>
      <c r="I19415" s="775" t="s">
        <v>4235</v>
      </c>
    </row>
    <row r="19416" spans="1:9">
      <c r="A19416" s="775" t="str">
        <f>Table_wabobpsvr_AzureCalc_AzureCalcRateCard[[#This Row],[ServiceName]]&amp;Table_wabobpsvr_AzureCalc_AzureCalcRateCard[[#This Row],[Price_Level]]&amp;Table_wabobpsvr_AzureCalc_AzureCalcRateCard[[#This Row],[Region]]</f>
        <v>BizTalk Services Basic BizTalk UnitsMOSP15</v>
      </c>
      <c r="B19416" s="775">
        <v>15</v>
      </c>
      <c r="C19416" s="775" t="s">
        <v>4235</v>
      </c>
      <c r="D19416" s="775" t="s">
        <v>606</v>
      </c>
      <c r="E19416" s="775">
        <v>999999</v>
      </c>
      <c r="F19416" s="775" t="s">
        <v>792</v>
      </c>
      <c r="G19416" s="775" t="s">
        <v>4235</v>
      </c>
      <c r="H19416" s="775" t="s">
        <v>4235</v>
      </c>
      <c r="I19416" s="775" t="s">
        <v>4235</v>
      </c>
    </row>
    <row r="19417" spans="1:9">
      <c r="A19417" s="775" t="str">
        <f>Table_wabobpsvr_AzureCalc_AzureCalcRateCard[[#This Row],[ServiceName]]&amp;Table_wabobpsvr_AzureCalc_AzureCalcRateCard[[#This Row],[Price_Level]]&amp;Table_wabobpsvr_AzureCalc_AzureCalcRateCard[[#This Row],[Region]]</f>
        <v>BizTalk Services Developer BizTalk UnitsA15</v>
      </c>
      <c r="B19417" s="775">
        <v>15</v>
      </c>
      <c r="C19417" s="775" t="s">
        <v>4235</v>
      </c>
      <c r="D19417" s="775" t="s">
        <v>174</v>
      </c>
      <c r="E19417" s="775">
        <v>999999</v>
      </c>
      <c r="F19417" s="775" t="s">
        <v>793</v>
      </c>
      <c r="G19417" s="775" t="s">
        <v>4235</v>
      </c>
      <c r="H19417" s="775" t="s">
        <v>4235</v>
      </c>
      <c r="I19417" s="775" t="s">
        <v>4235</v>
      </c>
    </row>
    <row r="19418" spans="1:9">
      <c r="A19418" s="1039" t="str">
        <f>Table_wabobpsvr_AzureCalc_AzureCalcRateCard[[#This Row],[ServiceName]]&amp;Table_wabobpsvr_AzureCalc_AzureCalcRateCard[[#This Row],[Price_Level]]&amp;Table_wabobpsvr_AzureCalc_AzureCalcRateCard[[#This Row],[Region]]</f>
        <v>BizTalk Services Developer BizTalk UnitsB15</v>
      </c>
      <c r="B19418" s="1039">
        <v>15</v>
      </c>
      <c r="C19418" s="1039" t="s">
        <v>4235</v>
      </c>
      <c r="D19418" s="1039" t="s">
        <v>175</v>
      </c>
      <c r="E19418" s="1039">
        <v>999999</v>
      </c>
      <c r="F19418" s="1039" t="s">
        <v>793</v>
      </c>
      <c r="G19418" s="775" t="s">
        <v>4235</v>
      </c>
      <c r="H19418" s="775" t="s">
        <v>4235</v>
      </c>
      <c r="I19418" s="775" t="s">
        <v>4235</v>
      </c>
    </row>
    <row r="19419" spans="1:9">
      <c r="A19419" s="1039" t="str">
        <f>Table_wabobpsvr_AzureCalc_AzureCalcRateCard[[#This Row],[ServiceName]]&amp;Table_wabobpsvr_AzureCalc_AzureCalcRateCard[[#This Row],[Price_Level]]&amp;Table_wabobpsvr_AzureCalc_AzureCalcRateCard[[#This Row],[Region]]</f>
        <v>Standard DocumentDB DaysC15</v>
      </c>
      <c r="B19419" s="1039">
        <v>15</v>
      </c>
      <c r="C19419" s="1039" t="s">
        <v>4235</v>
      </c>
      <c r="D19419" s="1039" t="s">
        <v>177</v>
      </c>
      <c r="E19419" s="1039">
        <v>999999</v>
      </c>
      <c r="F19419" s="1039" t="s">
        <v>1085</v>
      </c>
      <c r="G19419" s="775" t="s">
        <v>4235</v>
      </c>
      <c r="H19419" s="775" t="s">
        <v>4235</v>
      </c>
      <c r="I19419" s="775" t="s">
        <v>4235</v>
      </c>
    </row>
    <row r="19420" spans="1:9">
      <c r="A19420" s="1039" t="str">
        <f>Table_wabobpsvr_AzureCalc_AzureCalcRateCard[[#This Row],[ServiceName]]&amp;Table_wabobpsvr_AzureCalc_AzureCalcRateCard[[#This Row],[Price_Level]]&amp;Table_wabobpsvr_AzureCalc_AzureCalcRateCard[[#This Row],[Region]]</f>
        <v>Premium Elastic Database ExistenceA15</v>
      </c>
      <c r="B19420" s="1039">
        <v>15</v>
      </c>
      <c r="C19420" s="1039" t="s">
        <v>7258</v>
      </c>
      <c r="D19420" s="1039" t="s">
        <v>174</v>
      </c>
      <c r="E19420" s="1039">
        <v>0.217</v>
      </c>
      <c r="F19420" s="1039" t="s">
        <v>7212</v>
      </c>
      <c r="G19420" s="775" t="s">
        <v>7236</v>
      </c>
      <c r="H19420" s="775" t="s">
        <v>7265</v>
      </c>
      <c r="I19420" s="775" t="s">
        <v>7213</v>
      </c>
    </row>
    <row r="19421" spans="1:9">
      <c r="A19421" s="1039" t="str">
        <f>Table_wabobpsvr_AzureCalc_AzureCalcRateCard[[#This Row],[ServiceName]]&amp;Table_wabobpsvr_AzureCalc_AzureCalcRateCard[[#This Row],[Price_Level]]&amp;Table_wabobpsvr_AzureCalc_AzureCalcRateCard[[#This Row],[Region]]</f>
        <v>Standard Elastic DTU PackA16</v>
      </c>
      <c r="B19421" s="1039">
        <v>16</v>
      </c>
      <c r="C19421" s="1039" t="s">
        <v>7258</v>
      </c>
      <c r="D19421" s="1039" t="s">
        <v>174</v>
      </c>
      <c r="E19421" s="1039">
        <v>7.8E-2</v>
      </c>
      <c r="F19421" s="1039" t="s">
        <v>4472</v>
      </c>
      <c r="G19421" s="775" t="s">
        <v>4474</v>
      </c>
      <c r="H19421" s="775" t="s">
        <v>7266</v>
      </c>
      <c r="I19421" s="775" t="s">
        <v>4622</v>
      </c>
    </row>
    <row r="19422" spans="1:9">
      <c r="A19422" s="1039" t="str">
        <f>Table_wabobpsvr_AzureCalc_AzureCalcRateCard[[#This Row],[ServiceName]]&amp;Table_wabobpsvr_AzureCalc_AzureCalcRateCard[[#This Row],[Price_Level]]&amp;Table_wabobpsvr_AzureCalc_AzureCalcRateCard[[#This Row],[Region]]</f>
        <v>Standard Elastic Database ExistenceA16</v>
      </c>
      <c r="B19422" s="1039">
        <v>16</v>
      </c>
      <c r="C19422" s="1039" t="s">
        <v>7258</v>
      </c>
      <c r="D19422" s="1039" t="s">
        <v>174</v>
      </c>
      <c r="E19422" s="1039">
        <v>4.2999999999999997E-2</v>
      </c>
      <c r="F19422" s="1039" t="s">
        <v>4511</v>
      </c>
      <c r="G19422" s="775" t="s">
        <v>4532</v>
      </c>
      <c r="H19422" s="775" t="s">
        <v>7267</v>
      </c>
      <c r="I19422" s="775" t="s">
        <v>4625</v>
      </c>
    </row>
    <row r="19423" spans="1:9">
      <c r="A19423" s="775" t="str">
        <f>Table_wabobpsvr_AzureCalc_AzureCalcRateCard[[#This Row],[ServiceName]]&amp;Table_wabobpsvr_AzureCalc_AzureCalcRateCard[[#This Row],[Price_Level]]&amp;Table_wabobpsvr_AzureCalc_AzureCalcRateCard[[#This Row],[Region]]</f>
        <v>Basic Elastic DTU PackA16</v>
      </c>
      <c r="B19423" s="775">
        <v>16</v>
      </c>
      <c r="C19423" s="775" t="s">
        <v>7258</v>
      </c>
      <c r="D19423" s="775" t="s">
        <v>174</v>
      </c>
      <c r="E19423" s="775">
        <v>5.1999999999999998E-2</v>
      </c>
      <c r="F19423" s="775" t="s">
        <v>7098</v>
      </c>
      <c r="G19423" s="775" t="s">
        <v>7099</v>
      </c>
      <c r="H19423" s="775" t="s">
        <v>7268</v>
      </c>
      <c r="I19423" s="775" t="s">
        <v>7100</v>
      </c>
    </row>
    <row r="19424" spans="1:9">
      <c r="A19424" s="775" t="str">
        <f>Table_wabobpsvr_AzureCalc_AzureCalcRateCard[[#This Row],[ServiceName]]&amp;Table_wabobpsvr_AzureCalc_AzureCalcRateCard[[#This Row],[Price_Level]]&amp;Table_wabobpsvr_AzureCalc_AzureCalcRateCard[[#This Row],[Region]]</f>
        <v>Basic Elastic Database ExistenceA16</v>
      </c>
      <c r="B19424" s="775">
        <v>16</v>
      </c>
      <c r="C19424" s="775" t="s">
        <v>7258</v>
      </c>
      <c r="D19424" s="775" t="s">
        <v>174</v>
      </c>
      <c r="E19424" s="775">
        <v>8.9999999999999993E-3</v>
      </c>
      <c r="F19424" s="775" t="s">
        <v>7103</v>
      </c>
      <c r="G19424" s="775" t="s">
        <v>7223</v>
      </c>
      <c r="H19424" s="775" t="s">
        <v>7269</v>
      </c>
      <c r="I19424" s="775" t="s">
        <v>7203</v>
      </c>
    </row>
    <row r="19425" spans="1:9">
      <c r="A19425" s="775" t="str">
        <f>Table_wabobpsvr_AzureCalc_AzureCalcRateCard[[#This Row],[ServiceName]]&amp;Table_wabobpsvr_AzureCalc_AzureCalcRateCard[[#This Row],[Price_Level]]&amp;Table_wabobpsvr_AzureCalc_AzureCalcRateCard[[#This Row],[Region]]</f>
        <v>BASIC.A7 VM (Non-Windows)D16</v>
      </c>
      <c r="B19425" s="775">
        <v>16</v>
      </c>
      <c r="C19425" s="775" t="s">
        <v>87</v>
      </c>
      <c r="D19425" s="775" t="s">
        <v>176</v>
      </c>
      <c r="E19425" s="775">
        <v>0.58367999999999998</v>
      </c>
      <c r="F19425" s="775" t="s">
        <v>1239</v>
      </c>
      <c r="G19425" s="775" t="s">
        <v>2657</v>
      </c>
      <c r="H19425" s="775" t="s">
        <v>2658</v>
      </c>
      <c r="I19425" s="775" t="s">
        <v>4235</v>
      </c>
    </row>
    <row r="19426" spans="1:9">
      <c r="A19426" s="775" t="str">
        <f>Table_wabobpsvr_AzureCalc_AzureCalcRateCard[[#This Row],[ServiceName]]&amp;Table_wabobpsvr_AzureCalc_AzureCalcRateCard[[#This Row],[Price_Level]]&amp;Table_wabobpsvr_AzureCalc_AzureCalcRateCard[[#This Row],[Region]]</f>
        <v>Standard_D6 Cloud ServicesMOSP5</v>
      </c>
      <c r="B19426" s="775">
        <v>5</v>
      </c>
      <c r="C19426" s="775" t="s">
        <v>680</v>
      </c>
      <c r="D19426" s="775" t="s">
        <v>606</v>
      </c>
      <c r="E19426" s="775">
        <v>4.4269999999999996</v>
      </c>
      <c r="F19426" s="775" t="s">
        <v>1133</v>
      </c>
      <c r="G19426" s="775" t="s">
        <v>4235</v>
      </c>
      <c r="H19426" s="775" t="s">
        <v>4235</v>
      </c>
      <c r="I19426" s="775" t="s">
        <v>5290</v>
      </c>
    </row>
    <row r="19427" spans="1:9">
      <c r="A19427" s="775" t="str">
        <f>Table_wabobpsvr_AzureCalc_AzureCalcRateCard[[#This Row],[ServiceName]]&amp;Table_wabobpsvr_AzureCalc_AzureCalcRateCard[[#This Row],[Price_Level]]&amp;Table_wabobpsvr_AzureCalc_AzureCalcRateCard[[#This Row],[Region]]</f>
        <v>Standard_D6 Cloud ServicesA5</v>
      </c>
      <c r="B19427" s="775">
        <v>5</v>
      </c>
      <c r="C19427" s="775" t="s">
        <v>680</v>
      </c>
      <c r="D19427" s="775" t="s">
        <v>174</v>
      </c>
      <c r="E19427" s="775">
        <v>4.2941900000000004</v>
      </c>
      <c r="F19427" s="775" t="s">
        <v>1133</v>
      </c>
      <c r="G19427" s="775" t="s">
        <v>4235</v>
      </c>
      <c r="H19427" s="775" t="s">
        <v>4235</v>
      </c>
      <c r="I19427" s="775" t="s">
        <v>5290</v>
      </c>
    </row>
    <row r="19428" spans="1:9">
      <c r="A19428" s="1039" t="str">
        <f>Table_wabobpsvr_AzureCalc_AzureCalcRateCard[[#This Row],[ServiceName]]&amp;Table_wabobpsvr_AzureCalc_AzureCalcRateCard[[#This Row],[Price_Level]]&amp;Table_wabobpsvr_AzureCalc_AzureCalcRateCard[[#This Row],[Region]]</f>
        <v>Standard_D6 Cloud ServicesB5</v>
      </c>
      <c r="B19428" s="1039">
        <v>5</v>
      </c>
      <c r="C19428" s="1039" t="s">
        <v>680</v>
      </c>
      <c r="D19428" s="1039" t="s">
        <v>175</v>
      </c>
      <c r="E19428" s="1039">
        <v>4.1613800000000003</v>
      </c>
      <c r="F19428" s="1039" t="s">
        <v>1133</v>
      </c>
      <c r="G19428" s="775" t="s">
        <v>4235</v>
      </c>
      <c r="H19428" s="775" t="s">
        <v>4235</v>
      </c>
      <c r="I19428" s="775" t="s">
        <v>5290</v>
      </c>
    </row>
    <row r="19429" spans="1:9">
      <c r="A19429" s="1039" t="str">
        <f>Table_wabobpsvr_AzureCalc_AzureCalcRateCard[[#This Row],[ServiceName]]&amp;Table_wabobpsvr_AzureCalc_AzureCalcRateCard[[#This Row],[Price_Level]]&amp;Table_wabobpsvr_AzureCalc_AzureCalcRateCard[[#This Row],[Region]]</f>
        <v>Standard_D6 Cloud ServicesC5</v>
      </c>
      <c r="B19429" s="1039">
        <v>5</v>
      </c>
      <c r="C19429" s="1039" t="s">
        <v>680</v>
      </c>
      <c r="D19429" s="1039" t="s">
        <v>177</v>
      </c>
      <c r="E19429" s="1039">
        <v>4.0285700000000002</v>
      </c>
      <c r="F19429" s="1039" t="s">
        <v>1133</v>
      </c>
      <c r="G19429" s="775" t="s">
        <v>4235</v>
      </c>
      <c r="H19429" s="775" t="s">
        <v>4235</v>
      </c>
      <c r="I19429" s="775" t="s">
        <v>5290</v>
      </c>
    </row>
    <row r="19430" spans="1:9">
      <c r="A19430" s="1039" t="str">
        <f>Table_wabobpsvr_AzureCalc_AzureCalcRateCard[[#This Row],[ServiceName]]&amp;Table_wabobpsvr_AzureCalc_AzureCalcRateCard[[#This Row],[Price_Level]]&amp;Table_wabobpsvr_AzureCalc_AzureCalcRateCard[[#This Row],[Region]]</f>
        <v>Standard_D6 Cloud ServicesD5</v>
      </c>
      <c r="B19430" s="1039">
        <v>5</v>
      </c>
      <c r="C19430" s="1039" t="s">
        <v>680</v>
      </c>
      <c r="D19430" s="1039" t="s">
        <v>176</v>
      </c>
      <c r="E19430" s="1039">
        <v>3.8957600000000001</v>
      </c>
      <c r="F19430" s="1039" t="s">
        <v>1133</v>
      </c>
      <c r="G19430" s="775" t="s">
        <v>4235</v>
      </c>
      <c r="H19430" s="775" t="s">
        <v>4235</v>
      </c>
      <c r="I19430" s="775" t="s">
        <v>5290</v>
      </c>
    </row>
    <row r="19431" spans="1:9">
      <c r="A19431" s="1039" t="str">
        <f>Table_wabobpsvr_AzureCalc_AzureCalcRateCard[[#This Row],[ServiceName]]&amp;Table_wabobpsvr_AzureCalc_AzureCalcRateCard[[#This Row],[Price_Level]]&amp;Table_wabobpsvr_AzureCalc_AzureCalcRateCard[[#This Row],[Region]]</f>
        <v>Standard_D6 Cloud ServicesMOSP1</v>
      </c>
      <c r="B19431" s="1039">
        <v>1</v>
      </c>
      <c r="C19431" s="1039" t="s">
        <v>680</v>
      </c>
      <c r="D19431" s="1039" t="s">
        <v>606</v>
      </c>
      <c r="E19431" s="1039">
        <v>4.1109999999999998</v>
      </c>
      <c r="F19431" s="1039" t="s">
        <v>1133</v>
      </c>
      <c r="G19431" s="775" t="s">
        <v>4235</v>
      </c>
      <c r="H19431" s="775" t="s">
        <v>4235</v>
      </c>
      <c r="I19431" s="775" t="s">
        <v>5291</v>
      </c>
    </row>
    <row r="19432" spans="1:9">
      <c r="A19432" s="1039" t="str">
        <f>Table_wabobpsvr_AzureCalc_AzureCalcRateCard[[#This Row],[ServiceName]]&amp;Table_wabobpsvr_AzureCalc_AzureCalcRateCard[[#This Row],[Price_Level]]&amp;Table_wabobpsvr_AzureCalc_AzureCalcRateCard[[#This Row],[Region]]</f>
        <v>Standard_D6 Cloud ServicesA1</v>
      </c>
      <c r="B19432" s="1039">
        <v>1</v>
      </c>
      <c r="C19432" s="1039" t="s">
        <v>680</v>
      </c>
      <c r="D19432" s="1039" t="s">
        <v>174</v>
      </c>
      <c r="E19432" s="1039">
        <v>3.98767</v>
      </c>
      <c r="F19432" s="1039" t="s">
        <v>1133</v>
      </c>
      <c r="G19432" s="775" t="s">
        <v>4235</v>
      </c>
      <c r="H19432" s="775" t="s">
        <v>4235</v>
      </c>
      <c r="I19432" s="775" t="s">
        <v>5291</v>
      </c>
    </row>
    <row r="19433" spans="1:9">
      <c r="A19433" s="775" t="str">
        <f>Table_wabobpsvr_AzureCalc_AzureCalcRateCard[[#This Row],[ServiceName]]&amp;Table_wabobpsvr_AzureCalc_AzureCalcRateCard[[#This Row],[Price_Level]]&amp;Table_wabobpsvr_AzureCalc_AzureCalcRateCard[[#This Row],[Region]]</f>
        <v>Standard_D6 Cloud ServicesB1</v>
      </c>
      <c r="B19433" s="775">
        <v>1</v>
      </c>
      <c r="C19433" s="775" t="s">
        <v>680</v>
      </c>
      <c r="D19433" s="775" t="s">
        <v>175</v>
      </c>
      <c r="E19433" s="775">
        <v>3.8643399999999999</v>
      </c>
      <c r="F19433" s="775" t="s">
        <v>1133</v>
      </c>
      <c r="G19433" s="775" t="s">
        <v>4235</v>
      </c>
      <c r="H19433" s="775" t="s">
        <v>4235</v>
      </c>
      <c r="I19433" s="775" t="s">
        <v>5291</v>
      </c>
    </row>
    <row r="19434" spans="1:9">
      <c r="A19434" s="775" t="str">
        <f>Table_wabobpsvr_AzureCalc_AzureCalcRateCard[[#This Row],[ServiceName]]&amp;Table_wabobpsvr_AzureCalc_AzureCalcRateCard[[#This Row],[Price_Level]]&amp;Table_wabobpsvr_AzureCalc_AzureCalcRateCard[[#This Row],[Region]]</f>
        <v>Standard_D6 Cloud ServicesC1</v>
      </c>
      <c r="B19434" s="775">
        <v>1</v>
      </c>
      <c r="C19434" s="775" t="s">
        <v>680</v>
      </c>
      <c r="D19434" s="775" t="s">
        <v>177</v>
      </c>
      <c r="E19434" s="775">
        <v>3.7410100000000002</v>
      </c>
      <c r="F19434" s="775" t="s">
        <v>1133</v>
      </c>
      <c r="G19434" s="775" t="s">
        <v>4235</v>
      </c>
      <c r="H19434" s="775" t="s">
        <v>4235</v>
      </c>
      <c r="I19434" s="775" t="s">
        <v>5291</v>
      </c>
    </row>
    <row r="19435" spans="1:9">
      <c r="A19435" s="775" t="str">
        <f>Table_wabobpsvr_AzureCalc_AzureCalcRateCard[[#This Row],[ServiceName]]&amp;Table_wabobpsvr_AzureCalc_AzureCalcRateCard[[#This Row],[Price_Level]]&amp;Table_wabobpsvr_AzureCalc_AzureCalcRateCard[[#This Row],[Region]]</f>
        <v>Standard_D6 Cloud ServicesD1</v>
      </c>
      <c r="B19435" s="775">
        <v>1</v>
      </c>
      <c r="C19435" s="775" t="s">
        <v>680</v>
      </c>
      <c r="D19435" s="775" t="s">
        <v>176</v>
      </c>
      <c r="E19435" s="775">
        <v>3.61768</v>
      </c>
      <c r="F19435" s="775" t="s">
        <v>1133</v>
      </c>
      <c r="G19435" s="775" t="s">
        <v>4235</v>
      </c>
      <c r="H19435" s="775" t="s">
        <v>4235</v>
      </c>
      <c r="I19435" s="775" t="s">
        <v>5291</v>
      </c>
    </row>
    <row r="19436" spans="1:9">
      <c r="A19436" s="775" t="str">
        <f>Table_wabobpsvr_AzureCalc_AzureCalcRateCard[[#This Row],[ServiceName]]&amp;Table_wabobpsvr_AzureCalc_AzureCalcRateCard[[#This Row],[Price_Level]]&amp;Table_wabobpsvr_AzureCalc_AzureCalcRateCard[[#This Row],[Region]]</f>
        <v>Standard_D6 Cloud ServicesMOSP4</v>
      </c>
      <c r="B19436" s="775">
        <v>4</v>
      </c>
      <c r="C19436" s="775" t="s">
        <v>680</v>
      </c>
      <c r="D19436" s="775" t="s">
        <v>606</v>
      </c>
      <c r="E19436" s="775">
        <v>4.4269999999999996</v>
      </c>
      <c r="F19436" s="775" t="s">
        <v>1133</v>
      </c>
      <c r="G19436" s="775" t="s">
        <v>4235</v>
      </c>
      <c r="H19436" s="775" t="s">
        <v>4235</v>
      </c>
      <c r="I19436" s="775" t="s">
        <v>5292</v>
      </c>
    </row>
    <row r="19437" spans="1:9">
      <c r="A19437" s="775" t="str">
        <f>Table_wabobpsvr_AzureCalc_AzureCalcRateCard[[#This Row],[ServiceName]]&amp;Table_wabobpsvr_AzureCalc_AzureCalcRateCard[[#This Row],[Price_Level]]&amp;Table_wabobpsvr_AzureCalc_AzureCalcRateCard[[#This Row],[Region]]</f>
        <v>Standard_D6 Cloud ServicesA4</v>
      </c>
      <c r="B19437" s="775">
        <v>4</v>
      </c>
      <c r="C19437" s="775" t="s">
        <v>680</v>
      </c>
      <c r="D19437" s="775" t="s">
        <v>174</v>
      </c>
      <c r="E19437" s="775">
        <v>4.2941900000000004</v>
      </c>
      <c r="F19437" s="775" t="s">
        <v>1133</v>
      </c>
      <c r="G19437" s="775" t="s">
        <v>4235</v>
      </c>
      <c r="H19437" s="775" t="s">
        <v>4235</v>
      </c>
      <c r="I19437" s="775" t="s">
        <v>5292</v>
      </c>
    </row>
    <row r="19438" spans="1:9">
      <c r="A19438" s="1039" t="str">
        <f>Table_wabobpsvr_AzureCalc_AzureCalcRateCard[[#This Row],[ServiceName]]&amp;Table_wabobpsvr_AzureCalc_AzureCalcRateCard[[#This Row],[Price_Level]]&amp;Table_wabobpsvr_AzureCalc_AzureCalcRateCard[[#This Row],[Region]]</f>
        <v>Standard_D6 Cloud ServicesB4</v>
      </c>
      <c r="B19438" s="1039">
        <v>4</v>
      </c>
      <c r="C19438" s="1039" t="s">
        <v>680</v>
      </c>
      <c r="D19438" s="1039" t="s">
        <v>175</v>
      </c>
      <c r="E19438" s="1039">
        <v>4.1613800000000003</v>
      </c>
      <c r="F19438" s="1039" t="s">
        <v>1133</v>
      </c>
      <c r="G19438" s="775" t="s">
        <v>4235</v>
      </c>
      <c r="H19438" s="775" t="s">
        <v>4235</v>
      </c>
      <c r="I19438" s="775" t="s">
        <v>5292</v>
      </c>
    </row>
    <row r="19439" spans="1:9">
      <c r="A19439" s="1039" t="str">
        <f>Table_wabobpsvr_AzureCalc_AzureCalcRateCard[[#This Row],[ServiceName]]&amp;Table_wabobpsvr_AzureCalc_AzureCalcRateCard[[#This Row],[Price_Level]]&amp;Table_wabobpsvr_AzureCalc_AzureCalcRateCard[[#This Row],[Region]]</f>
        <v>Standard_D6 Cloud ServicesC4</v>
      </c>
      <c r="B19439" s="1039">
        <v>4</v>
      </c>
      <c r="C19439" s="1039" t="s">
        <v>680</v>
      </c>
      <c r="D19439" s="1039" t="s">
        <v>177</v>
      </c>
      <c r="E19439" s="1039">
        <v>4.0285700000000002</v>
      </c>
      <c r="F19439" s="1039" t="s">
        <v>1133</v>
      </c>
      <c r="G19439" s="775" t="s">
        <v>4235</v>
      </c>
      <c r="H19439" s="775" t="s">
        <v>4235</v>
      </c>
      <c r="I19439" s="775" t="s">
        <v>5292</v>
      </c>
    </row>
    <row r="19440" spans="1:9">
      <c r="A19440" s="1039" t="str">
        <f>Table_wabobpsvr_AzureCalc_AzureCalcRateCard[[#This Row],[ServiceName]]&amp;Table_wabobpsvr_AzureCalc_AzureCalcRateCard[[#This Row],[Price_Level]]&amp;Table_wabobpsvr_AzureCalc_AzureCalcRateCard[[#This Row],[Region]]</f>
        <v>Standard_D6 Cloud ServicesD4</v>
      </c>
      <c r="B19440" s="1039">
        <v>4</v>
      </c>
      <c r="C19440" s="1039" t="s">
        <v>680</v>
      </c>
      <c r="D19440" s="1039" t="s">
        <v>176</v>
      </c>
      <c r="E19440" s="1039">
        <v>3.8957600000000001</v>
      </c>
      <c r="F19440" s="1039" t="s">
        <v>1133</v>
      </c>
      <c r="G19440" s="775" t="s">
        <v>4235</v>
      </c>
      <c r="H19440" s="775" t="s">
        <v>4235</v>
      </c>
      <c r="I19440" s="775" t="s">
        <v>5292</v>
      </c>
    </row>
    <row r="19441" spans="1:9">
      <c r="A19441" s="1039" t="str">
        <f>Table_wabobpsvr_AzureCalc_AzureCalcRateCard[[#This Row],[ServiceName]]&amp;Table_wabobpsvr_AzureCalc_AzureCalcRateCard[[#This Row],[Price_Level]]&amp;Table_wabobpsvr_AzureCalc_AzureCalcRateCard[[#This Row],[Region]]</f>
        <v>Standard_D6 Cloud ServicesMOSP14</v>
      </c>
      <c r="B19441" s="1039">
        <v>14</v>
      </c>
      <c r="C19441" s="1039" t="s">
        <v>680</v>
      </c>
      <c r="D19441" s="1039" t="s">
        <v>606</v>
      </c>
      <c r="E19441" s="1039">
        <v>999999</v>
      </c>
      <c r="F19441" s="1039" t="s">
        <v>1133</v>
      </c>
      <c r="G19441" s="775" t="s">
        <v>4235</v>
      </c>
      <c r="H19441" s="775" t="s">
        <v>4235</v>
      </c>
      <c r="I19441" s="775" t="s">
        <v>5293</v>
      </c>
    </row>
    <row r="19442" spans="1:9">
      <c r="A19442" s="1039" t="str">
        <f>Table_wabobpsvr_AzureCalc_AzureCalcRateCard[[#This Row],[ServiceName]]&amp;Table_wabobpsvr_AzureCalc_AzureCalcRateCard[[#This Row],[Price_Level]]&amp;Table_wabobpsvr_AzureCalc_AzureCalcRateCard[[#This Row],[Region]]</f>
        <v>Standard_D6 Cloud ServicesA14</v>
      </c>
      <c r="B19442" s="1039">
        <v>14</v>
      </c>
      <c r="C19442" s="1039" t="s">
        <v>680</v>
      </c>
      <c r="D19442" s="1039" t="s">
        <v>174</v>
      </c>
      <c r="E19442" s="1039">
        <v>6.1682300000000003</v>
      </c>
      <c r="F19442" s="1039" t="s">
        <v>1133</v>
      </c>
      <c r="G19442" s="775" t="s">
        <v>4235</v>
      </c>
      <c r="H19442" s="775" t="s">
        <v>4235</v>
      </c>
      <c r="I19442" s="775" t="s">
        <v>5293</v>
      </c>
    </row>
    <row r="19443" spans="1:9">
      <c r="A19443" s="775" t="str">
        <f>Table_wabobpsvr_AzureCalc_AzureCalcRateCard[[#This Row],[ServiceName]]&amp;Table_wabobpsvr_AzureCalc_AzureCalcRateCard[[#This Row],[Price_Level]]&amp;Table_wabobpsvr_AzureCalc_AzureCalcRateCard[[#This Row],[Region]]</f>
        <v>Standard_D6 Cloud ServicesB14</v>
      </c>
      <c r="B19443" s="775">
        <v>14</v>
      </c>
      <c r="C19443" s="775" t="s">
        <v>680</v>
      </c>
      <c r="D19443" s="775" t="s">
        <v>175</v>
      </c>
      <c r="E19443" s="775">
        <v>5.9774599999999998</v>
      </c>
      <c r="F19443" s="775" t="s">
        <v>1133</v>
      </c>
      <c r="G19443" s="775" t="s">
        <v>4235</v>
      </c>
      <c r="H19443" s="775" t="s">
        <v>4235</v>
      </c>
      <c r="I19443" s="775" t="s">
        <v>5293</v>
      </c>
    </row>
    <row r="19444" spans="1:9">
      <c r="A19444" s="775" t="str">
        <f>Table_wabobpsvr_AzureCalc_AzureCalcRateCard[[#This Row],[ServiceName]]&amp;Table_wabobpsvr_AzureCalc_AzureCalcRateCard[[#This Row],[Price_Level]]&amp;Table_wabobpsvr_AzureCalc_AzureCalcRateCard[[#This Row],[Region]]</f>
        <v>Standard_D6 Cloud ServicesC14</v>
      </c>
      <c r="B19444" s="775">
        <v>14</v>
      </c>
      <c r="C19444" s="775" t="s">
        <v>680</v>
      </c>
      <c r="D19444" s="775" t="s">
        <v>177</v>
      </c>
      <c r="E19444" s="775">
        <v>5.7866900000000001</v>
      </c>
      <c r="F19444" s="775" t="s">
        <v>1133</v>
      </c>
      <c r="G19444" s="775" t="s">
        <v>4235</v>
      </c>
      <c r="H19444" s="775" t="s">
        <v>4235</v>
      </c>
      <c r="I19444" s="775" t="s">
        <v>5293</v>
      </c>
    </row>
    <row r="19445" spans="1:9">
      <c r="A19445" s="775" t="str">
        <f>Table_wabobpsvr_AzureCalc_AzureCalcRateCard[[#This Row],[ServiceName]]&amp;Table_wabobpsvr_AzureCalc_AzureCalcRateCard[[#This Row],[Price_Level]]&amp;Table_wabobpsvr_AzureCalc_AzureCalcRateCard[[#This Row],[Region]]</f>
        <v>Standard_D6 Cloud ServicesD14</v>
      </c>
      <c r="B19445" s="775">
        <v>14</v>
      </c>
      <c r="C19445" s="775" t="s">
        <v>680</v>
      </c>
      <c r="D19445" s="775" t="s">
        <v>176</v>
      </c>
      <c r="E19445" s="775">
        <v>5.5959199999999996</v>
      </c>
      <c r="F19445" s="775" t="s">
        <v>1133</v>
      </c>
      <c r="G19445" s="775" t="s">
        <v>4235</v>
      </c>
      <c r="H19445" s="775" t="s">
        <v>4235</v>
      </c>
      <c r="I19445" s="775" t="s">
        <v>5293</v>
      </c>
    </row>
    <row r="19446" spans="1:9">
      <c r="A19446" s="775" t="str">
        <f>Table_wabobpsvr_AzureCalc_AzureCalcRateCard[[#This Row],[ServiceName]]&amp;Table_wabobpsvr_AzureCalc_AzureCalcRateCard[[#This Row],[Price_Level]]&amp;Table_wabobpsvr_AzureCalc_AzureCalcRateCard[[#This Row],[Region]]</f>
        <v>Standard_D6 Cloud ServicesMOSP</v>
      </c>
      <c r="B19446" s="775"/>
      <c r="C19446" s="775" t="s">
        <v>680</v>
      </c>
      <c r="D19446" s="775" t="s">
        <v>606</v>
      </c>
      <c r="E19446" s="775">
        <v>4.1109999999999998</v>
      </c>
      <c r="F19446" s="775" t="s">
        <v>1133</v>
      </c>
      <c r="G19446" s="775" t="s">
        <v>4235</v>
      </c>
      <c r="H19446" s="775" t="s">
        <v>4235</v>
      </c>
      <c r="I19446" s="775" t="s">
        <v>5294</v>
      </c>
    </row>
    <row r="19447" spans="1:9">
      <c r="A19447" s="775" t="str">
        <f>Table_wabobpsvr_AzureCalc_AzureCalcRateCard[[#This Row],[ServiceName]]&amp;Table_wabobpsvr_AzureCalc_AzureCalcRateCard[[#This Row],[Price_Level]]&amp;Table_wabobpsvr_AzureCalc_AzureCalcRateCard[[#This Row],[Region]]</f>
        <v>Standard_D6 Cloud ServicesA</v>
      </c>
      <c r="B19447" s="775"/>
      <c r="C19447" s="775" t="s">
        <v>680</v>
      </c>
      <c r="D19447" s="775" t="s">
        <v>174</v>
      </c>
      <c r="E19447" s="775">
        <v>3.98767</v>
      </c>
      <c r="F19447" s="775" t="s">
        <v>1133</v>
      </c>
      <c r="G19447" s="775" t="s">
        <v>3929</v>
      </c>
      <c r="H19447" s="775" t="s">
        <v>3930</v>
      </c>
      <c r="I19447" s="775" t="s">
        <v>5294</v>
      </c>
    </row>
    <row r="19448" spans="1:9">
      <c r="A19448" s="1039" t="str">
        <f>Table_wabobpsvr_AzureCalc_AzureCalcRateCard[[#This Row],[ServiceName]]&amp;Table_wabobpsvr_AzureCalc_AzureCalcRateCard[[#This Row],[Price_Level]]&amp;Table_wabobpsvr_AzureCalc_AzureCalcRateCard[[#This Row],[Region]]</f>
        <v>Standard_D6 Cloud ServicesB</v>
      </c>
      <c r="B19448" s="1039"/>
      <c r="C19448" s="1039" t="s">
        <v>680</v>
      </c>
      <c r="D19448" s="1039" t="s">
        <v>175</v>
      </c>
      <c r="E19448" s="1039">
        <v>3.8643399999999999</v>
      </c>
      <c r="F19448" s="1039" t="s">
        <v>1133</v>
      </c>
      <c r="G19448" s="775" t="s">
        <v>3929</v>
      </c>
      <c r="H19448" s="775" t="s">
        <v>3930</v>
      </c>
      <c r="I19448" s="775" t="s">
        <v>5294</v>
      </c>
    </row>
    <row r="19449" spans="1:9">
      <c r="A19449" s="1039" t="str">
        <f>Table_wabobpsvr_AzureCalc_AzureCalcRateCard[[#This Row],[ServiceName]]&amp;Table_wabobpsvr_AzureCalc_AzureCalcRateCard[[#This Row],[Price_Level]]&amp;Table_wabobpsvr_AzureCalc_AzureCalcRateCard[[#This Row],[Region]]</f>
        <v>Standard_D6 Cloud ServicesC</v>
      </c>
      <c r="B19449" s="1039"/>
      <c r="C19449" s="1039" t="s">
        <v>680</v>
      </c>
      <c r="D19449" s="1039" t="s">
        <v>177</v>
      </c>
      <c r="E19449" s="1039">
        <v>3.7410100000000002</v>
      </c>
      <c r="F19449" s="1039" t="s">
        <v>1133</v>
      </c>
      <c r="G19449" s="775" t="s">
        <v>3929</v>
      </c>
      <c r="H19449" s="775" t="s">
        <v>3930</v>
      </c>
      <c r="I19449" s="775" t="s">
        <v>5294</v>
      </c>
    </row>
    <row r="19450" spans="1:9">
      <c r="A19450" s="1039" t="str">
        <f>Table_wabobpsvr_AzureCalc_AzureCalcRateCard[[#This Row],[ServiceName]]&amp;Table_wabobpsvr_AzureCalc_AzureCalcRateCard[[#This Row],[Price_Level]]&amp;Table_wabobpsvr_AzureCalc_AzureCalcRateCard[[#This Row],[Region]]</f>
        <v>Standard_D6 Cloud ServicesD</v>
      </c>
      <c r="B19450" s="1039"/>
      <c r="C19450" s="1039" t="s">
        <v>680</v>
      </c>
      <c r="D19450" s="1039" t="s">
        <v>176</v>
      </c>
      <c r="E19450" s="1039">
        <v>3.61768</v>
      </c>
      <c r="F19450" s="1039" t="s">
        <v>1133</v>
      </c>
      <c r="G19450" s="775" t="s">
        <v>3929</v>
      </c>
      <c r="H19450" s="775" t="s">
        <v>3930</v>
      </c>
      <c r="I19450" s="775" t="s">
        <v>5294</v>
      </c>
    </row>
    <row r="19451" spans="1:9">
      <c r="A19451" s="1039" t="str">
        <f>Table_wabobpsvr_AzureCalc_AzureCalcRateCard[[#This Row],[ServiceName]]&amp;Table_wabobpsvr_AzureCalc_AzureCalcRateCard[[#This Row],[Price_Level]]&amp;Table_wabobpsvr_AzureCalc_AzureCalcRateCard[[#This Row],[Region]]</f>
        <v>Standard_D6 VM (Non-Windows)MOSP10</v>
      </c>
      <c r="B19451" s="1039">
        <v>10</v>
      </c>
      <c r="C19451" s="1039" t="s">
        <v>680</v>
      </c>
      <c r="D19451" s="1039" t="s">
        <v>606</v>
      </c>
      <c r="E19451" s="1039">
        <v>3.573</v>
      </c>
      <c r="F19451" s="1039" t="s">
        <v>1134</v>
      </c>
      <c r="G19451" s="775" t="s">
        <v>4235</v>
      </c>
      <c r="H19451" s="775" t="s">
        <v>4235</v>
      </c>
      <c r="I19451" s="775" t="s">
        <v>5295</v>
      </c>
    </row>
    <row r="19452" spans="1:9">
      <c r="A19452" s="1039" t="str">
        <f>Table_wabobpsvr_AzureCalc_AzureCalcRateCard[[#This Row],[ServiceName]]&amp;Table_wabobpsvr_AzureCalc_AzureCalcRateCard[[#This Row],[Price_Level]]&amp;Table_wabobpsvr_AzureCalc_AzureCalcRateCard[[#This Row],[Region]]</f>
        <v>Standard_D6 VM (Non-Windows)A10</v>
      </c>
      <c r="B19452" s="1039">
        <v>10</v>
      </c>
      <c r="C19452" s="1039" t="s">
        <v>680</v>
      </c>
      <c r="D19452" s="1039" t="s">
        <v>174</v>
      </c>
      <c r="E19452" s="1039">
        <v>3.4658099999999998</v>
      </c>
      <c r="F19452" s="1039" t="s">
        <v>1134</v>
      </c>
      <c r="G19452" s="775" t="s">
        <v>4235</v>
      </c>
      <c r="H19452" s="775" t="s">
        <v>4235</v>
      </c>
      <c r="I19452" s="775" t="s">
        <v>5295</v>
      </c>
    </row>
    <row r="19453" spans="1:9">
      <c r="A19453" s="775" t="str">
        <f>Table_wabobpsvr_AzureCalc_AzureCalcRateCard[[#This Row],[ServiceName]]&amp;Table_wabobpsvr_AzureCalc_AzureCalcRateCard[[#This Row],[Price_Level]]&amp;Table_wabobpsvr_AzureCalc_AzureCalcRateCard[[#This Row],[Region]]</f>
        <v>Standard_D6 VM (Non-Windows)B10</v>
      </c>
      <c r="B19453" s="775">
        <v>10</v>
      </c>
      <c r="C19453" s="775" t="s">
        <v>680</v>
      </c>
      <c r="D19453" s="775" t="s">
        <v>175</v>
      </c>
      <c r="E19453" s="775">
        <v>3.3586200000000002</v>
      </c>
      <c r="F19453" s="775" t="s">
        <v>1134</v>
      </c>
      <c r="G19453" s="775" t="s">
        <v>4235</v>
      </c>
      <c r="H19453" s="775" t="s">
        <v>4235</v>
      </c>
      <c r="I19453" s="775" t="s">
        <v>5295</v>
      </c>
    </row>
    <row r="19454" spans="1:9">
      <c r="A19454" s="775" t="str">
        <f>Table_wabobpsvr_AzureCalc_AzureCalcRateCard[[#This Row],[ServiceName]]&amp;Table_wabobpsvr_AzureCalc_AzureCalcRateCard[[#This Row],[Price_Level]]&amp;Table_wabobpsvr_AzureCalc_AzureCalcRateCard[[#This Row],[Region]]</f>
        <v>Standard_D6 VM (Non-Windows)C10</v>
      </c>
      <c r="B19454" s="775">
        <v>10</v>
      </c>
      <c r="C19454" s="775" t="s">
        <v>680</v>
      </c>
      <c r="D19454" s="775" t="s">
        <v>177</v>
      </c>
      <c r="E19454" s="775">
        <v>3.25143</v>
      </c>
      <c r="F19454" s="775" t="s">
        <v>1134</v>
      </c>
      <c r="G19454" s="775" t="s">
        <v>4235</v>
      </c>
      <c r="H19454" s="775" t="s">
        <v>4235</v>
      </c>
      <c r="I19454" s="775" t="s">
        <v>5295</v>
      </c>
    </row>
    <row r="19455" spans="1:9">
      <c r="A19455" s="775" t="str">
        <f>Table_wabobpsvr_AzureCalc_AzureCalcRateCard[[#This Row],[ServiceName]]&amp;Table_wabobpsvr_AzureCalc_AzureCalcRateCard[[#This Row],[Price_Level]]&amp;Table_wabobpsvr_AzureCalc_AzureCalcRateCard[[#This Row],[Region]]</f>
        <v>Standard Elastic Database ExistenceA12</v>
      </c>
      <c r="B19455" s="775">
        <v>12</v>
      </c>
      <c r="C19455" s="775" t="s">
        <v>7258</v>
      </c>
      <c r="D19455" s="775" t="s">
        <v>174</v>
      </c>
      <c r="E19455" s="775">
        <v>4.3999999999999997E-2</v>
      </c>
      <c r="F19455" s="775" t="s">
        <v>4511</v>
      </c>
      <c r="G19455" s="775" t="s">
        <v>4534</v>
      </c>
      <c r="H19455" s="775" t="s">
        <v>7273</v>
      </c>
      <c r="I19455" s="775" t="s">
        <v>4627</v>
      </c>
    </row>
    <row r="19456" spans="1:9">
      <c r="A19456" s="775" t="str">
        <f>Table_wabobpsvr_AzureCalc_AzureCalcRateCard[[#This Row],[ServiceName]]&amp;Table_wabobpsvr_AzureCalc_AzureCalcRateCard[[#This Row],[Price_Level]]&amp;Table_wabobpsvr_AzureCalc_AzureCalcRateCard[[#This Row],[Region]]</f>
        <v>Basic Elastic DTU PackA12</v>
      </c>
      <c r="B19456" s="775">
        <v>12</v>
      </c>
      <c r="C19456" s="775" t="s">
        <v>7258</v>
      </c>
      <c r="D19456" s="775" t="s">
        <v>174</v>
      </c>
      <c r="E19456" s="775">
        <v>5.2999999999999999E-2</v>
      </c>
      <c r="F19456" s="775" t="s">
        <v>7098</v>
      </c>
      <c r="G19456" s="775" t="s">
        <v>7107</v>
      </c>
      <c r="H19456" s="775" t="s">
        <v>7285</v>
      </c>
      <c r="I19456" s="775" t="s">
        <v>7108</v>
      </c>
    </row>
    <row r="19457" spans="1:9">
      <c r="A19457" s="775" t="str">
        <f>Table_wabobpsvr_AzureCalc_AzureCalcRateCard[[#This Row],[ServiceName]]&amp;Table_wabobpsvr_AzureCalc_AzureCalcRateCard[[#This Row],[Price_Level]]&amp;Table_wabobpsvr_AzureCalc_AzureCalcRateCard[[#This Row],[Region]]</f>
        <v>Basic Elastic Database ExistenceA12</v>
      </c>
      <c r="B19457" s="775">
        <v>12</v>
      </c>
      <c r="C19457" s="775" t="s">
        <v>7258</v>
      </c>
      <c r="D19457" s="775" t="s">
        <v>174</v>
      </c>
      <c r="E19457" s="775">
        <v>8.9999999999999993E-3</v>
      </c>
      <c r="F19457" s="775" t="s">
        <v>7103</v>
      </c>
      <c r="G19457" s="775" t="s">
        <v>7226</v>
      </c>
      <c r="H19457" s="775" t="s">
        <v>7286</v>
      </c>
      <c r="I19457" s="775" t="s">
        <v>7112</v>
      </c>
    </row>
    <row r="19458" spans="1:9">
      <c r="A19458" s="1039" t="str">
        <f>Table_wabobpsvr_AzureCalc_AzureCalcRateCard[[#This Row],[ServiceName]]&amp;Table_wabobpsvr_AzureCalc_AzureCalcRateCard[[#This Row],[Price_Level]]&amp;Table_wabobpsvr_AzureCalc_AzureCalcRateCard[[#This Row],[Region]]</f>
        <v>D1 HDInsightMOSP16</v>
      </c>
      <c r="B19458" s="1039">
        <v>16</v>
      </c>
      <c r="C19458" s="1039" t="s">
        <v>87</v>
      </c>
      <c r="D19458" s="1039" t="s">
        <v>606</v>
      </c>
      <c r="E19458" s="1039">
        <v>0.21199999999999999</v>
      </c>
      <c r="F19458" s="1039" t="s">
        <v>3945</v>
      </c>
      <c r="G19458" s="775" t="s">
        <v>4235</v>
      </c>
      <c r="H19458" s="775" t="s">
        <v>4235</v>
      </c>
      <c r="I19458" s="775" t="s">
        <v>4235</v>
      </c>
    </row>
    <row r="19459" spans="1:9">
      <c r="A19459" s="1039" t="str">
        <f>Table_wabobpsvr_AzureCalc_AzureCalcRateCard[[#This Row],[ServiceName]]&amp;Table_wabobpsvr_AzureCalc_AzureCalcRateCard[[#This Row],[Price_Level]]&amp;Table_wabobpsvr_AzureCalc_AzureCalcRateCard[[#This Row],[Region]]</f>
        <v>Premium Elastic DTU PackA12</v>
      </c>
      <c r="B19459" s="1039">
        <v>12</v>
      </c>
      <c r="C19459" s="1039" t="s">
        <v>7258</v>
      </c>
      <c r="D19459" s="1039" t="s">
        <v>174</v>
      </c>
      <c r="E19459" s="1039">
        <v>0.19800000000000001</v>
      </c>
      <c r="F19459" s="1039" t="s">
        <v>7204</v>
      </c>
      <c r="G19459" s="775" t="s">
        <v>7233</v>
      </c>
      <c r="H19459" s="775" t="s">
        <v>7287</v>
      </c>
      <c r="I19459" s="775" t="s">
        <v>7209</v>
      </c>
    </row>
    <row r="19460" spans="1:9">
      <c r="A19460" s="1039" t="str">
        <f>Table_wabobpsvr_AzureCalc_AzureCalcRateCard[[#This Row],[ServiceName]]&amp;Table_wabobpsvr_AzureCalc_AzureCalcRateCard[[#This Row],[Price_Level]]&amp;Table_wabobpsvr_AzureCalc_AzureCalcRateCard[[#This Row],[Region]]</f>
        <v>Premium Elastic Database ExistenceA12</v>
      </c>
      <c r="B19460" s="1039">
        <v>12</v>
      </c>
      <c r="C19460" s="1039" t="s">
        <v>7258</v>
      </c>
      <c r="D19460" s="1039" t="s">
        <v>174</v>
      </c>
      <c r="E19460" s="1039">
        <v>0.221</v>
      </c>
      <c r="F19460" s="1039" t="s">
        <v>7212</v>
      </c>
      <c r="G19460" s="775" t="s">
        <v>7240</v>
      </c>
      <c r="H19460" s="775" t="s">
        <v>7288</v>
      </c>
      <c r="I19460" s="775" t="s">
        <v>7217</v>
      </c>
    </row>
    <row r="19461" spans="1:9">
      <c r="A19461" s="1039" t="str">
        <f>Table_wabobpsvr_AzureCalc_AzureCalcRateCard[[#This Row],[ServiceName]]&amp;Table_wabobpsvr_AzureCalc_AzureCalcRateCard[[#This Row],[Price_Level]]&amp;Table_wabobpsvr_AzureCalc_AzureCalcRateCard[[#This Row],[Region]]</f>
        <v>Standard Elastic DTU PackA14</v>
      </c>
      <c r="B19461" s="1039">
        <v>14</v>
      </c>
      <c r="C19461" s="1039" t="s">
        <v>7258</v>
      </c>
      <c r="D19461" s="1039" t="s">
        <v>174</v>
      </c>
      <c r="E19461" s="1039">
        <v>8.7999999999999995E-2</v>
      </c>
      <c r="F19461" s="1039" t="s">
        <v>4472</v>
      </c>
      <c r="G19461" s="775" t="s">
        <v>4477</v>
      </c>
      <c r="H19461" s="775" t="s">
        <v>7289</v>
      </c>
      <c r="I19461" s="775" t="s">
        <v>4630</v>
      </c>
    </row>
    <row r="19462" spans="1:9">
      <c r="A19462" s="1039" t="str">
        <f>Table_wabobpsvr_AzureCalc_AzureCalcRateCard[[#This Row],[ServiceName]]&amp;Table_wabobpsvr_AzureCalc_AzureCalcRateCard[[#This Row],[Price_Level]]&amp;Table_wabobpsvr_AzureCalc_AzureCalcRateCard[[#This Row],[Region]]</f>
        <v>Standard Elastic Database ExistenceA14</v>
      </c>
      <c r="B19462" s="1039">
        <v>14</v>
      </c>
      <c r="C19462" s="1039" t="s">
        <v>7258</v>
      </c>
      <c r="D19462" s="1039" t="s">
        <v>174</v>
      </c>
      <c r="E19462" s="1039">
        <v>4.9000000000000002E-2</v>
      </c>
      <c r="F19462" s="1039" t="s">
        <v>4511</v>
      </c>
      <c r="G19462" s="775" t="s">
        <v>4535</v>
      </c>
      <c r="H19462" s="775" t="s">
        <v>7290</v>
      </c>
      <c r="I19462" s="775" t="s">
        <v>5618</v>
      </c>
    </row>
    <row r="19463" spans="1:9">
      <c r="A19463" s="775" t="str">
        <f>Table_wabobpsvr_AzureCalc_AzureCalcRateCard[[#This Row],[ServiceName]]&amp;Table_wabobpsvr_AzureCalc_AzureCalcRateCard[[#This Row],[Price_Level]]&amp;Table_wabobpsvr_AzureCalc_AzureCalcRateCard[[#This Row],[Region]]</f>
        <v>BASIC.A7 VM (Non-Windows)MOSP16</v>
      </c>
      <c r="B19463" s="775">
        <v>16</v>
      </c>
      <c r="C19463" s="775" t="s">
        <v>87</v>
      </c>
      <c r="D19463" s="775" t="s">
        <v>606</v>
      </c>
      <c r="E19463" s="775">
        <v>0.91200000000000003</v>
      </c>
      <c r="F19463" s="775" t="s">
        <v>1239</v>
      </c>
      <c r="G19463" s="775" t="s">
        <v>4235</v>
      </c>
      <c r="H19463" s="775" t="s">
        <v>4235</v>
      </c>
      <c r="I19463" s="775" t="s">
        <v>4235</v>
      </c>
    </row>
    <row r="19464" spans="1:9">
      <c r="A19464" s="775" t="str">
        <f>Table_wabobpsvr_AzureCalc_AzureCalcRateCard[[#This Row],[ServiceName]]&amp;Table_wabobpsvr_AzureCalc_AzureCalcRateCard[[#This Row],[Price_Level]]&amp;Table_wabobpsvr_AzureCalc_AzureCalcRateCard[[#This Row],[Region]]</f>
        <v>Mobile Services BasicA16</v>
      </c>
      <c r="B19464" s="775">
        <v>16</v>
      </c>
      <c r="C19464" s="775" t="s">
        <v>4235</v>
      </c>
      <c r="D19464" s="775" t="s">
        <v>174</v>
      </c>
      <c r="E19464" s="775">
        <v>999999</v>
      </c>
      <c r="F19464" s="775" t="s">
        <v>755</v>
      </c>
      <c r="G19464" s="775" t="s">
        <v>4235</v>
      </c>
      <c r="H19464" s="775" t="s">
        <v>4235</v>
      </c>
      <c r="I19464" s="775" t="s">
        <v>4235</v>
      </c>
    </row>
    <row r="19465" spans="1:9">
      <c r="A19465" s="775" t="str">
        <f>Table_wabobpsvr_AzureCalc_AzureCalcRateCard[[#This Row],[ServiceName]]&amp;Table_wabobpsvr_AzureCalc_AzureCalcRateCard[[#This Row],[Price_Level]]&amp;Table_wabobpsvr_AzureCalc_AzureCalcRateCard[[#This Row],[Region]]</f>
        <v>Mobile Services BasicB16</v>
      </c>
      <c r="B19465" s="775">
        <v>16</v>
      </c>
      <c r="C19465" s="775" t="s">
        <v>4235</v>
      </c>
      <c r="D19465" s="775" t="s">
        <v>175</v>
      </c>
      <c r="E19465" s="775">
        <v>999999</v>
      </c>
      <c r="F19465" s="775" t="s">
        <v>755</v>
      </c>
      <c r="G19465" s="775" t="s">
        <v>4235</v>
      </c>
      <c r="H19465" s="775" t="s">
        <v>4235</v>
      </c>
      <c r="I19465" s="775" t="s">
        <v>4235</v>
      </c>
    </row>
    <row r="19466" spans="1:9">
      <c r="A19466" s="775" t="str">
        <f>Table_wabobpsvr_AzureCalc_AzureCalcRateCard[[#This Row],[ServiceName]]&amp;Table_wabobpsvr_AzureCalc_AzureCalcRateCard[[#This Row],[Price_Level]]&amp;Table_wabobpsvr_AzureCalc_AzureCalcRateCard[[#This Row],[Region]]</f>
        <v>Mobile Services BasicC16</v>
      </c>
      <c r="B19466" s="775">
        <v>16</v>
      </c>
      <c r="C19466" s="775" t="s">
        <v>4235</v>
      </c>
      <c r="D19466" s="775" t="s">
        <v>177</v>
      </c>
      <c r="E19466" s="775">
        <v>999999</v>
      </c>
      <c r="F19466" s="775" t="s">
        <v>755</v>
      </c>
      <c r="G19466" s="775" t="s">
        <v>4235</v>
      </c>
      <c r="H19466" s="775" t="s">
        <v>4235</v>
      </c>
      <c r="I19466" s="775" t="s">
        <v>4235</v>
      </c>
    </row>
    <row r="19467" spans="1:9">
      <c r="A19467" s="775" t="str">
        <f>Table_wabobpsvr_AzureCalc_AzureCalcRateCard[[#This Row],[ServiceName]]&amp;Table_wabobpsvr_AzureCalc_AzureCalcRateCard[[#This Row],[Price_Level]]&amp;Table_wabobpsvr_AzureCalc_AzureCalcRateCard[[#This Row],[Region]]</f>
        <v>Mobile Services BasicD16</v>
      </c>
      <c r="B19467" s="775">
        <v>16</v>
      </c>
      <c r="C19467" s="775" t="s">
        <v>4235</v>
      </c>
      <c r="D19467" s="775" t="s">
        <v>176</v>
      </c>
      <c r="E19467" s="775">
        <v>999999</v>
      </c>
      <c r="F19467" s="775" t="s">
        <v>755</v>
      </c>
      <c r="G19467" s="775" t="s">
        <v>4235</v>
      </c>
      <c r="H19467" s="775" t="s">
        <v>4235</v>
      </c>
      <c r="I19467" s="775" t="s">
        <v>4235</v>
      </c>
    </row>
    <row r="19468" spans="1:9">
      <c r="A19468" s="1039" t="str">
        <f>Table_wabobpsvr_AzureCalc_AzureCalcRateCard[[#This Row],[ServiceName]]&amp;Table_wabobpsvr_AzureCalc_AzureCalcRateCard[[#This Row],[Price_Level]]&amp;Table_wabobpsvr_AzureCalc_AzureCalcRateCard[[#This Row],[Region]]</f>
        <v>BASIC.A7 VM (Windows)MOSP16</v>
      </c>
      <c r="B19468" s="1039">
        <v>16</v>
      </c>
      <c r="C19468" s="1039" t="s">
        <v>87</v>
      </c>
      <c r="D19468" s="1039" t="s">
        <v>606</v>
      </c>
      <c r="E19468" s="1039">
        <v>1.1439999999999999</v>
      </c>
      <c r="F19468" s="1039" t="s">
        <v>1240</v>
      </c>
      <c r="G19468" s="775" t="s">
        <v>4235</v>
      </c>
      <c r="H19468" s="775" t="s">
        <v>4235</v>
      </c>
      <c r="I19468" s="775" t="s">
        <v>4235</v>
      </c>
    </row>
    <row r="19469" spans="1:9">
      <c r="A19469" s="1039" t="str">
        <f>Table_wabobpsvr_AzureCalc_AzureCalcRateCard[[#This Row],[ServiceName]]&amp;Table_wabobpsvr_AzureCalc_AzureCalcRateCard[[#This Row],[Price_Level]]&amp;Table_wabobpsvr_AzureCalc_AzureCalcRateCard[[#This Row],[Region]]</f>
        <v>BizTalk Services Basic BizTalk UnitsMOSP16</v>
      </c>
      <c r="B19469" s="1039">
        <v>16</v>
      </c>
      <c r="C19469" s="1039" t="s">
        <v>4235</v>
      </c>
      <c r="D19469" s="1039" t="s">
        <v>606</v>
      </c>
      <c r="E19469" s="1039">
        <v>999999</v>
      </c>
      <c r="F19469" s="1039" t="s">
        <v>792</v>
      </c>
      <c r="G19469" s="775" t="s">
        <v>4235</v>
      </c>
      <c r="H19469" s="775" t="s">
        <v>4235</v>
      </c>
      <c r="I19469" s="775" t="s">
        <v>4235</v>
      </c>
    </row>
    <row r="19470" spans="1:9">
      <c r="A19470" s="1039" t="str">
        <f>Table_wabobpsvr_AzureCalc_AzureCalcRateCard[[#This Row],[ServiceName]]&amp;Table_wabobpsvr_AzureCalc_AzureCalcRateCard[[#This Row],[Price_Level]]&amp;Table_wabobpsvr_AzureCalc_AzureCalcRateCard[[#This Row],[Region]]</f>
        <v>Mobile Services FreeA16</v>
      </c>
      <c r="B19470" s="1039">
        <v>16</v>
      </c>
      <c r="C19470" s="1039" t="s">
        <v>4235</v>
      </c>
      <c r="D19470" s="1039" t="s">
        <v>174</v>
      </c>
      <c r="E19470" s="1039">
        <v>999999</v>
      </c>
      <c r="F19470" s="1039" t="s">
        <v>756</v>
      </c>
      <c r="G19470" s="775" t="s">
        <v>4235</v>
      </c>
      <c r="H19470" s="775" t="s">
        <v>4235</v>
      </c>
      <c r="I19470" s="775" t="s">
        <v>4235</v>
      </c>
    </row>
    <row r="19471" spans="1:9">
      <c r="A19471" s="1039" t="str">
        <f>Table_wabobpsvr_AzureCalc_AzureCalcRateCard[[#This Row],[ServiceName]]&amp;Table_wabobpsvr_AzureCalc_AzureCalcRateCard[[#This Row],[Price_Level]]&amp;Table_wabobpsvr_AzureCalc_AzureCalcRateCard[[#This Row],[Region]]</f>
        <v>SQL Standard S1 Database DaysC16</v>
      </c>
      <c r="B19471" s="1039">
        <v>16</v>
      </c>
      <c r="C19471" s="1039" t="s">
        <v>1071</v>
      </c>
      <c r="D19471" s="1039" t="s">
        <v>177</v>
      </c>
      <c r="E19471" s="1039">
        <v>0.96869499999999997</v>
      </c>
      <c r="F19471" s="1039" t="s">
        <v>754</v>
      </c>
      <c r="G19471" s="775" t="s">
        <v>3119</v>
      </c>
      <c r="H19471" s="775" t="s">
        <v>3120</v>
      </c>
      <c r="I19471" s="775" t="s">
        <v>4235</v>
      </c>
    </row>
    <row r="19472" spans="1:9">
      <c r="A19472" s="1039" t="str">
        <f>Table_wabobpsvr_AzureCalc_AzureCalcRateCard[[#This Row],[ServiceName]]&amp;Table_wabobpsvr_AzureCalc_AzureCalcRateCard[[#This Row],[Price_Level]]&amp;Table_wabobpsvr_AzureCalc_AzureCalcRateCard[[#This Row],[Region]]</f>
        <v>SQL Standard S1 Database DaysD16</v>
      </c>
      <c r="B19472" s="1039">
        <v>16</v>
      </c>
      <c r="C19472" s="1039" t="s">
        <v>1071</v>
      </c>
      <c r="D19472" s="1039" t="s">
        <v>176</v>
      </c>
      <c r="E19472" s="1039">
        <v>0.93676000000000004</v>
      </c>
      <c r="F19472" s="1039" t="s">
        <v>754</v>
      </c>
      <c r="G19472" s="775" t="s">
        <v>3119</v>
      </c>
      <c r="H19472" s="775" t="s">
        <v>3120</v>
      </c>
      <c r="I19472" s="775" t="s">
        <v>4235</v>
      </c>
    </row>
    <row r="19473" spans="1:9">
      <c r="A19473" s="775" t="str">
        <f>Table_wabobpsvr_AzureCalc_AzureCalcRateCard[[#This Row],[ServiceName]]&amp;Table_wabobpsvr_AzureCalc_AzureCalcRateCard[[#This Row],[Price_Level]]&amp;Table_wabobpsvr_AzureCalc_AzureCalcRateCard[[#This Row],[Region]]</f>
        <v>D13 HDInsightMOSP16</v>
      </c>
      <c r="B19473" s="775">
        <v>16</v>
      </c>
      <c r="C19473" s="775" t="s">
        <v>87</v>
      </c>
      <c r="D19473" s="775" t="s">
        <v>606</v>
      </c>
      <c r="E19473" s="775">
        <v>1.5669999999999999</v>
      </c>
      <c r="F19473" s="775" t="s">
        <v>3948</v>
      </c>
      <c r="G19473" s="775" t="s">
        <v>4235</v>
      </c>
      <c r="H19473" s="775" t="s">
        <v>4235</v>
      </c>
      <c r="I19473" s="775" t="s">
        <v>4235</v>
      </c>
    </row>
    <row r="19474" spans="1:9">
      <c r="A19474" s="775" t="str">
        <f>Table_wabobpsvr_AzureCalc_AzureCalcRateCard[[#This Row],[ServiceName]]&amp;Table_wabobpsvr_AzureCalc_AzureCalcRateCard[[#This Row],[Price_Level]]&amp;Table_wabobpsvr_AzureCalc_AzureCalcRateCard[[#This Row],[Region]]</f>
        <v>SQL Standard S2 Database DaysA16</v>
      </c>
      <c r="B19474" s="775">
        <v>16</v>
      </c>
      <c r="C19474" s="775" t="s">
        <v>1071</v>
      </c>
      <c r="D19474" s="775" t="s">
        <v>174</v>
      </c>
      <c r="E19474" s="775">
        <v>2.5996000000000001</v>
      </c>
      <c r="F19474" s="775" t="s">
        <v>752</v>
      </c>
      <c r="G19474" s="775" t="s">
        <v>3121</v>
      </c>
      <c r="H19474" s="775" t="s">
        <v>3122</v>
      </c>
      <c r="I19474" s="775" t="s">
        <v>4235</v>
      </c>
    </row>
    <row r="19475" spans="1:9">
      <c r="A19475" s="775" t="str">
        <f>Table_wabobpsvr_AzureCalc_AzureCalcRateCard[[#This Row],[ServiceName]]&amp;Table_wabobpsvr_AzureCalc_AzureCalcRateCard[[#This Row],[Price_Level]]&amp;Table_wabobpsvr_AzureCalc_AzureCalcRateCard[[#This Row],[Region]]</f>
        <v>SQL Standard S2 Database DaysB16</v>
      </c>
      <c r="B19475" s="775">
        <v>16</v>
      </c>
      <c r="C19475" s="775" t="s">
        <v>1071</v>
      </c>
      <c r="D19475" s="775" t="s">
        <v>175</v>
      </c>
      <c r="E19475" s="775">
        <v>2.5192000000000001</v>
      </c>
      <c r="F19475" s="775" t="s">
        <v>752</v>
      </c>
      <c r="G19475" s="775" t="s">
        <v>3121</v>
      </c>
      <c r="H19475" s="775" t="s">
        <v>3122</v>
      </c>
      <c r="I19475" s="775" t="s">
        <v>4235</v>
      </c>
    </row>
    <row r="19476" spans="1:9">
      <c r="A19476" s="775" t="str">
        <f>Table_wabobpsvr_AzureCalc_AzureCalcRateCard[[#This Row],[ServiceName]]&amp;Table_wabobpsvr_AzureCalc_AzureCalcRateCard[[#This Row],[Price_Level]]&amp;Table_wabobpsvr_AzureCalc_AzureCalcRateCard[[#This Row],[Region]]</f>
        <v>SQL Standard S2 Database DaysC16</v>
      </c>
      <c r="B19476" s="775">
        <v>16</v>
      </c>
      <c r="C19476" s="775" t="s">
        <v>1071</v>
      </c>
      <c r="D19476" s="775" t="s">
        <v>177</v>
      </c>
      <c r="E19476" s="775">
        <v>2.4388000000000001</v>
      </c>
      <c r="F19476" s="775" t="s">
        <v>752</v>
      </c>
      <c r="G19476" s="775" t="s">
        <v>3121</v>
      </c>
      <c r="H19476" s="775" t="s">
        <v>3122</v>
      </c>
      <c r="I19476" s="775" t="s">
        <v>4235</v>
      </c>
    </row>
    <row r="19477" spans="1:9">
      <c r="A19477" s="775" t="str">
        <f>Table_wabobpsvr_AzureCalc_AzureCalcRateCard[[#This Row],[ServiceName]]&amp;Table_wabobpsvr_AzureCalc_AzureCalcRateCard[[#This Row],[Price_Level]]&amp;Table_wabobpsvr_AzureCalc_AzureCalcRateCard[[#This Row],[Region]]</f>
        <v>SQL Standard S2 Database DaysD16</v>
      </c>
      <c r="B19477" s="775">
        <v>16</v>
      </c>
      <c r="C19477" s="775" t="s">
        <v>1071</v>
      </c>
      <c r="D19477" s="775" t="s">
        <v>176</v>
      </c>
      <c r="E19477" s="775">
        <v>2.3584000000000001</v>
      </c>
      <c r="F19477" s="775" t="s">
        <v>752</v>
      </c>
      <c r="G19477" s="775" t="s">
        <v>3121</v>
      </c>
      <c r="H19477" s="775" t="s">
        <v>3122</v>
      </c>
      <c r="I19477" s="775" t="s">
        <v>4235</v>
      </c>
    </row>
    <row r="19478" spans="1:9">
      <c r="A19478" s="1039" t="str">
        <f>Table_wabobpsvr_AzureCalc_AzureCalcRateCard[[#This Row],[ServiceName]]&amp;Table_wabobpsvr_AzureCalc_AzureCalcRateCard[[#This Row],[Price_Level]]&amp;Table_wabobpsvr_AzureCalc_AzureCalcRateCard[[#This Row],[Region]]</f>
        <v/>
      </c>
      <c r="B19478" s="1039"/>
      <c r="C19478" s="1039" t="s">
        <v>4235</v>
      </c>
      <c r="D19478" s="1039" t="s">
        <v>4235</v>
      </c>
      <c r="E19478" s="1039">
        <v>0</v>
      </c>
      <c r="F19478" s="1039" t="s">
        <v>4235</v>
      </c>
      <c r="G19478" s="775" t="s">
        <v>4235</v>
      </c>
      <c r="H19478" s="775" t="s">
        <v>4235</v>
      </c>
      <c r="I19478" s="775" t="s">
        <v>4235</v>
      </c>
    </row>
    <row r="19479" spans="1:9">
      <c r="A19479" s="1039" t="str">
        <f>Table_wabobpsvr_AzureCalc_AzureCalcRateCard[[#This Row],[ServiceName]]&amp;Table_wabobpsvr_AzureCalc_AzureCalcRateCard[[#This Row],[Price_Level]]&amp;Table_wabobpsvr_AzureCalc_AzureCalcRateCard[[#This Row],[Region]]</f>
        <v>A10 Cloud ServicesD3</v>
      </c>
      <c r="B19479" s="1039">
        <v>3</v>
      </c>
      <c r="C19479" s="1039" t="s">
        <v>680</v>
      </c>
      <c r="D19479" s="1039" t="s">
        <v>176</v>
      </c>
      <c r="E19479" s="1039">
        <v>1.4430000000000001</v>
      </c>
      <c r="F19479" s="1039" t="s">
        <v>1221</v>
      </c>
      <c r="G19479" s="775" t="s">
        <v>4324</v>
      </c>
      <c r="H19479" s="775" t="s">
        <v>4325</v>
      </c>
      <c r="I19479" s="775" t="s">
        <v>5461</v>
      </c>
    </row>
    <row r="19480" spans="1:9">
      <c r="A19480" s="1039" t="str">
        <f>Table_wabobpsvr_AzureCalc_AzureCalcRateCard[[#This Row],[ServiceName]]&amp;Table_wabobpsvr_AzureCalc_AzureCalcRateCard[[#This Row],[Price_Level]]&amp;Table_wabobpsvr_AzureCalc_AzureCalcRateCard[[#This Row],[Region]]</f>
        <v>A10 Cloud ServicesMOSP6</v>
      </c>
      <c r="B19480" s="1039">
        <v>6</v>
      </c>
      <c r="C19480" s="1039" t="s">
        <v>680</v>
      </c>
      <c r="D19480" s="1039" t="s">
        <v>606</v>
      </c>
      <c r="E19480" s="1039">
        <v>1.64</v>
      </c>
      <c r="F19480" s="1039" t="s">
        <v>1221</v>
      </c>
      <c r="G19480" s="775" t="s">
        <v>4235</v>
      </c>
      <c r="H19480" s="775" t="s">
        <v>4235</v>
      </c>
      <c r="I19480" s="775" t="s">
        <v>5718</v>
      </c>
    </row>
    <row r="19481" spans="1:9">
      <c r="A19481" s="1039" t="str">
        <f>Table_wabobpsvr_AzureCalc_AzureCalcRateCard[[#This Row],[ServiceName]]&amp;Table_wabobpsvr_AzureCalc_AzureCalcRateCard[[#This Row],[Price_Level]]&amp;Table_wabobpsvr_AzureCalc_AzureCalcRateCard[[#This Row],[Region]]</f>
        <v>A10 Cloud ServicesA6</v>
      </c>
      <c r="B19481" s="1039">
        <v>6</v>
      </c>
      <c r="C19481" s="1039" t="s">
        <v>680</v>
      </c>
      <c r="D19481" s="1039" t="s">
        <v>174</v>
      </c>
      <c r="E19481" s="1039">
        <v>1.591</v>
      </c>
      <c r="F19481" s="1039" t="s">
        <v>1221</v>
      </c>
      <c r="G19481" s="775" t="s">
        <v>4331</v>
      </c>
      <c r="H19481" s="775" t="s">
        <v>4332</v>
      </c>
      <c r="I19481" s="775" t="s">
        <v>5718</v>
      </c>
    </row>
    <row r="19482" spans="1:9">
      <c r="A19482" s="1039" t="str">
        <f>Table_wabobpsvr_AzureCalc_AzureCalcRateCard[[#This Row],[ServiceName]]&amp;Table_wabobpsvr_AzureCalc_AzureCalcRateCard[[#This Row],[Price_Level]]&amp;Table_wabobpsvr_AzureCalc_AzureCalcRateCard[[#This Row],[Region]]</f>
        <v>A10 HDInsightB16</v>
      </c>
      <c r="B19482" s="1039">
        <v>16</v>
      </c>
      <c r="C19482" s="1039" t="s">
        <v>87</v>
      </c>
      <c r="D19482" s="1039" t="s">
        <v>175</v>
      </c>
      <c r="E19482" s="1039">
        <v>1.7769999999999999</v>
      </c>
      <c r="F19482" s="1039" t="s">
        <v>3660</v>
      </c>
      <c r="G19482" s="775" t="s">
        <v>3690</v>
      </c>
      <c r="H19482" s="775" t="s">
        <v>3691</v>
      </c>
      <c r="I19482" s="775" t="s">
        <v>4235</v>
      </c>
    </row>
    <row r="19483" spans="1:9">
      <c r="A19483" s="775" t="str">
        <f>Table_wabobpsvr_AzureCalc_AzureCalcRateCard[[#This Row],[ServiceName]]&amp;Table_wabobpsvr_AzureCalc_AzureCalcRateCard[[#This Row],[Price_Level]]&amp;Table_wabobpsvr_AzureCalc_AzureCalcRateCard[[#This Row],[Region]]</f>
        <v>A10 Cloud ServicesB6</v>
      </c>
      <c r="B19483" s="775">
        <v>6</v>
      </c>
      <c r="C19483" s="775" t="s">
        <v>680</v>
      </c>
      <c r="D19483" s="775" t="s">
        <v>175</v>
      </c>
      <c r="E19483" s="775">
        <v>1.542</v>
      </c>
      <c r="F19483" s="775" t="s">
        <v>1221</v>
      </c>
      <c r="G19483" s="775" t="s">
        <v>4331</v>
      </c>
      <c r="H19483" s="775" t="s">
        <v>4332</v>
      </c>
      <c r="I19483" s="775" t="s">
        <v>5718</v>
      </c>
    </row>
    <row r="19484" spans="1:9">
      <c r="A19484" s="775" t="str">
        <f>Table_wabobpsvr_AzureCalc_AzureCalcRateCard[[#This Row],[ServiceName]]&amp;Table_wabobpsvr_AzureCalc_AzureCalcRateCard[[#This Row],[Price_Level]]&amp;Table_wabobpsvr_AzureCalc_AzureCalcRateCard[[#This Row],[Region]]</f>
        <v>BASIC.A5 VM (Windows)C</v>
      </c>
      <c r="B19484" s="775"/>
      <c r="C19484" s="775" t="s">
        <v>87</v>
      </c>
      <c r="D19484" s="775" t="s">
        <v>177</v>
      </c>
      <c r="E19484" s="775">
        <v>0.19162000000000001</v>
      </c>
      <c r="F19484" s="775" t="s">
        <v>1223</v>
      </c>
      <c r="G19484" s="775" t="s">
        <v>2651</v>
      </c>
      <c r="H19484" s="775" t="s">
        <v>2652</v>
      </c>
      <c r="I19484" s="775" t="s">
        <v>4235</v>
      </c>
    </row>
    <row r="19485" spans="1:9">
      <c r="A19485" s="775" t="str">
        <f>Table_wabobpsvr_AzureCalc_AzureCalcRateCard[[#This Row],[ServiceName]]&amp;Table_wabobpsvr_AzureCalc_AzureCalcRateCard[[#This Row],[Price_Level]]&amp;Table_wabobpsvr_AzureCalc_AzureCalcRateCard[[#This Row],[Region]]</f>
        <v>D13 HDInsightD16</v>
      </c>
      <c r="B19485" s="775">
        <v>16</v>
      </c>
      <c r="C19485" s="775" t="s">
        <v>87</v>
      </c>
      <c r="D19485" s="775" t="s">
        <v>176</v>
      </c>
      <c r="E19485" s="775">
        <v>1.379</v>
      </c>
      <c r="F19485" s="775" t="s">
        <v>3948</v>
      </c>
      <c r="G19485" s="775" t="s">
        <v>3949</v>
      </c>
      <c r="H19485" s="775" t="s">
        <v>3950</v>
      </c>
      <c r="I19485" s="775" t="s">
        <v>4235</v>
      </c>
    </row>
    <row r="19486" spans="1:9">
      <c r="A19486" s="775" t="str">
        <f>Table_wabobpsvr_AzureCalc_AzureCalcRateCard[[#This Row],[ServiceName]]&amp;Table_wabobpsvr_AzureCalc_AzureCalcRateCard[[#This Row],[Price_Level]]&amp;Table_wabobpsvr_AzureCalc_AzureCalcRateCard[[#This Row],[Region]]</f>
        <v>A10 HDInsightC16</v>
      </c>
      <c r="B19486" s="775">
        <v>16</v>
      </c>
      <c r="C19486" s="775" t="s">
        <v>87</v>
      </c>
      <c r="D19486" s="775" t="s">
        <v>177</v>
      </c>
      <c r="E19486" s="775">
        <v>1.72</v>
      </c>
      <c r="F19486" s="775" t="s">
        <v>3660</v>
      </c>
      <c r="G19486" s="775" t="s">
        <v>3690</v>
      </c>
      <c r="H19486" s="775" t="s">
        <v>3692</v>
      </c>
      <c r="I19486" s="775" t="s">
        <v>4235</v>
      </c>
    </row>
    <row r="19487" spans="1:9">
      <c r="A19487" s="775" t="str">
        <f>Table_wabobpsvr_AzureCalc_AzureCalcRateCard[[#This Row],[ServiceName]]&amp;Table_wabobpsvr_AzureCalc_AzureCalcRateCard[[#This Row],[Price_Level]]&amp;Table_wabobpsvr_AzureCalc_AzureCalcRateCard[[#This Row],[Region]]</f>
        <v>A10 HDInsightD16</v>
      </c>
      <c r="B19487" s="775">
        <v>16</v>
      </c>
      <c r="C19487" s="775" t="s">
        <v>87</v>
      </c>
      <c r="D19487" s="775" t="s">
        <v>176</v>
      </c>
      <c r="E19487" s="775">
        <v>1.663</v>
      </c>
      <c r="F19487" s="775" t="s">
        <v>3660</v>
      </c>
      <c r="G19487" s="775" t="s">
        <v>3690</v>
      </c>
      <c r="H19487" s="775" t="s">
        <v>3691</v>
      </c>
      <c r="I19487" s="775" t="s">
        <v>4235</v>
      </c>
    </row>
    <row r="19488" spans="1:9">
      <c r="A19488" s="1039" t="str">
        <f>Table_wabobpsvr_AzureCalc_AzureCalcRateCard[[#This Row],[ServiceName]]&amp;Table_wabobpsvr_AzureCalc_AzureCalcRateCard[[#This Row],[Price_Level]]&amp;Table_wabobpsvr_AzureCalc_AzureCalcRateCard[[#This Row],[Region]]</f>
        <v>BASIC.A5 VM (Windows)MOSP16</v>
      </c>
      <c r="B19488" s="1039">
        <v>16</v>
      </c>
      <c r="C19488" s="1039" t="s">
        <v>87</v>
      </c>
      <c r="D19488" s="1039" t="s">
        <v>606</v>
      </c>
      <c r="E19488" s="1039">
        <v>0.28599999999999998</v>
      </c>
      <c r="F19488" s="1039" t="s">
        <v>1223</v>
      </c>
      <c r="G19488" s="775" t="s">
        <v>4235</v>
      </c>
      <c r="H19488" s="775" t="s">
        <v>4235</v>
      </c>
      <c r="I19488" s="775" t="s">
        <v>4235</v>
      </c>
    </row>
    <row r="19489" spans="1:9">
      <c r="A19489" s="1039" t="str">
        <f>Table_wabobpsvr_AzureCalc_AzureCalcRateCard[[#This Row],[ServiceName]]&amp;Table_wabobpsvr_AzureCalc_AzureCalcRateCard[[#This Row],[Price_Level]]&amp;Table_wabobpsvr_AzureCalc_AzureCalcRateCard[[#This Row],[Region]]</f>
        <v>A10 HDInsight (Non-Windows)A16</v>
      </c>
      <c r="B19489" s="1039">
        <v>16</v>
      </c>
      <c r="C19489" s="1039" t="s">
        <v>87</v>
      </c>
      <c r="D19489" s="1039" t="s">
        <v>174</v>
      </c>
      <c r="E19489" s="1039">
        <v>0.91700000000000004</v>
      </c>
      <c r="F19489" s="1039" t="s">
        <v>3509</v>
      </c>
      <c r="G19489" s="775" t="s">
        <v>3796</v>
      </c>
      <c r="H19489" s="775" t="s">
        <v>3798</v>
      </c>
      <c r="I19489" s="775" t="s">
        <v>4235</v>
      </c>
    </row>
    <row r="19490" spans="1:9">
      <c r="A19490" s="1039" t="str">
        <f>Table_wabobpsvr_AzureCalc_AzureCalcRateCard[[#This Row],[ServiceName]]&amp;Table_wabobpsvr_AzureCalc_AzureCalcRateCard[[#This Row],[Price_Level]]&amp;Table_wabobpsvr_AzureCalc_AzureCalcRateCard[[#This Row],[Region]]</f>
        <v>A10 HDInsight (Non-Windows)B16</v>
      </c>
      <c r="B19490" s="1039">
        <v>16</v>
      </c>
      <c r="C19490" s="1039" t="s">
        <v>87</v>
      </c>
      <c r="D19490" s="1039" t="s">
        <v>175</v>
      </c>
      <c r="E19490" s="1039">
        <v>0.91700000000000004</v>
      </c>
      <c r="F19490" s="1039" t="s">
        <v>3509</v>
      </c>
      <c r="G19490" s="775" t="s">
        <v>3796</v>
      </c>
      <c r="H19490" s="775" t="s">
        <v>3798</v>
      </c>
      <c r="I19490" s="775" t="s">
        <v>4235</v>
      </c>
    </row>
    <row r="19491" spans="1:9">
      <c r="A19491" s="1039" t="str">
        <f>Table_wabobpsvr_AzureCalc_AzureCalcRateCard[[#This Row],[ServiceName]]&amp;Table_wabobpsvr_AzureCalc_AzureCalcRateCard[[#This Row],[Price_Level]]&amp;Table_wabobpsvr_AzureCalc_AzureCalcRateCard[[#This Row],[Region]]</f>
        <v>A10 HDInsight (Non-Windows)C16</v>
      </c>
      <c r="B19491" s="1039">
        <v>16</v>
      </c>
      <c r="C19491" s="1039" t="s">
        <v>87</v>
      </c>
      <c r="D19491" s="1039" t="s">
        <v>177</v>
      </c>
      <c r="E19491" s="1039">
        <v>0.91700000000000004</v>
      </c>
      <c r="F19491" s="1039" t="s">
        <v>3509</v>
      </c>
      <c r="G19491" s="775" t="s">
        <v>3796</v>
      </c>
      <c r="H19491" s="775" t="s">
        <v>3798</v>
      </c>
      <c r="I19491" s="775" t="s">
        <v>4235</v>
      </c>
    </row>
    <row r="19492" spans="1:9">
      <c r="A19492" s="1039" t="str">
        <f>Table_wabobpsvr_AzureCalc_AzureCalcRateCard[[#This Row],[ServiceName]]&amp;Table_wabobpsvr_AzureCalc_AzureCalcRateCard[[#This Row],[Price_Level]]&amp;Table_wabobpsvr_AzureCalc_AzureCalcRateCard[[#This Row],[Region]]</f>
        <v>A10 HDInsight (Non-Windows)D16</v>
      </c>
      <c r="B19492" s="1039">
        <v>16</v>
      </c>
      <c r="C19492" s="1039" t="s">
        <v>87</v>
      </c>
      <c r="D19492" s="1039" t="s">
        <v>176</v>
      </c>
      <c r="E19492" s="1039">
        <v>0.91700000000000004</v>
      </c>
      <c r="F19492" s="1039" t="s">
        <v>3509</v>
      </c>
      <c r="G19492" s="775" t="s">
        <v>3796</v>
      </c>
      <c r="H19492" s="775" t="s">
        <v>3798</v>
      </c>
      <c r="I19492" s="775" t="s">
        <v>4235</v>
      </c>
    </row>
    <row r="19493" spans="1:9">
      <c r="A19493" s="775" t="str">
        <f>Table_wabobpsvr_AzureCalc_AzureCalcRateCard[[#This Row],[ServiceName]]&amp;Table_wabobpsvr_AzureCalc_AzureCalcRateCard[[#This Row],[Price_Level]]&amp;Table_wabobpsvr_AzureCalc_AzureCalcRateCard[[#This Row],[Region]]</f>
        <v>BASIC.A6 VM (Non-Windows)MOSP16</v>
      </c>
      <c r="B19493" s="775">
        <v>16</v>
      </c>
      <c r="C19493" s="775" t="s">
        <v>87</v>
      </c>
      <c r="D19493" s="775" t="s">
        <v>606</v>
      </c>
      <c r="E19493" s="775">
        <v>0.45600000000000002</v>
      </c>
      <c r="F19493" s="775" t="s">
        <v>1224</v>
      </c>
      <c r="G19493" s="775" t="s">
        <v>4235</v>
      </c>
      <c r="H19493" s="775" t="s">
        <v>4235</v>
      </c>
      <c r="I19493" s="775" t="s">
        <v>4235</v>
      </c>
    </row>
    <row r="19494" spans="1:9">
      <c r="A19494" s="775" t="str">
        <f>Table_wabobpsvr_AzureCalc_AzureCalcRateCard[[#This Row],[ServiceName]]&amp;Table_wabobpsvr_AzureCalc_AzureCalcRateCard[[#This Row],[Price_Level]]&amp;Table_wabobpsvr_AzureCalc_AzureCalcRateCard[[#This Row],[Region]]</f>
        <v>A8 VM (Non-Windows)C6</v>
      </c>
      <c r="B19494" s="775">
        <v>6</v>
      </c>
      <c r="C19494" s="775" t="s">
        <v>87</v>
      </c>
      <c r="D19494" s="775" t="s">
        <v>177</v>
      </c>
      <c r="E19494" s="775">
        <v>0.65325</v>
      </c>
      <c r="F19494" s="775" t="s">
        <v>696</v>
      </c>
      <c r="G19494" s="775" t="s">
        <v>2198</v>
      </c>
      <c r="H19494" s="775" t="s">
        <v>2199</v>
      </c>
      <c r="I19494" s="775" t="s">
        <v>5172</v>
      </c>
    </row>
    <row r="19495" spans="1:9">
      <c r="A19495" s="775" t="str">
        <f>Table_wabobpsvr_AzureCalc_AzureCalcRateCard[[#This Row],[ServiceName]]&amp;Table_wabobpsvr_AzureCalc_AzureCalcRateCard[[#This Row],[Price_Level]]&amp;Table_wabobpsvr_AzureCalc_AzureCalcRateCard[[#This Row],[Region]]</f>
        <v>BASIC.A5 VM (Windows)D</v>
      </c>
      <c r="B19495" s="775"/>
      <c r="C19495" s="775" t="s">
        <v>87</v>
      </c>
      <c r="D19495" s="775" t="s">
        <v>176</v>
      </c>
      <c r="E19495" s="775">
        <v>0.18304000000000001</v>
      </c>
      <c r="F19495" s="775" t="s">
        <v>1223</v>
      </c>
      <c r="G19495" s="775" t="s">
        <v>2651</v>
      </c>
      <c r="H19495" s="775" t="s">
        <v>2652</v>
      </c>
      <c r="I19495" s="775" t="s">
        <v>4235</v>
      </c>
    </row>
    <row r="19496" spans="1:9">
      <c r="A19496" s="775" t="str">
        <f>Table_wabobpsvr_AzureCalc_AzureCalcRateCard[[#This Row],[ServiceName]]&amp;Table_wabobpsvr_AzureCalc_AzureCalcRateCard[[#This Row],[Price_Level]]&amp;Table_wabobpsvr_AzureCalc_AzureCalcRateCard[[#This Row],[Region]]</f>
        <v>BizTalk Services Premium BizTalk UnitsMOSP16</v>
      </c>
      <c r="B19496" s="775">
        <v>16</v>
      </c>
      <c r="C19496" s="775" t="s">
        <v>4235</v>
      </c>
      <c r="D19496" s="775" t="s">
        <v>606</v>
      </c>
      <c r="E19496" s="775">
        <v>999999</v>
      </c>
      <c r="F19496" s="775" t="s">
        <v>794</v>
      </c>
      <c r="G19496" s="775" t="s">
        <v>4235</v>
      </c>
      <c r="H19496" s="775" t="s">
        <v>4235</v>
      </c>
      <c r="I19496" s="775" t="s">
        <v>4235</v>
      </c>
    </row>
    <row r="19497" spans="1:9">
      <c r="A19497" s="775" t="str">
        <f>Table_wabobpsvr_AzureCalc_AzureCalcRateCard[[#This Row],[ServiceName]]&amp;Table_wabobpsvr_AzureCalc_AzureCalcRateCard[[#This Row],[Price_Level]]&amp;Table_wabobpsvr_AzureCalc_AzureCalcRateCard[[#This Row],[Region]]</f>
        <v>BASIC.A6 VM (Non-Windows)A16</v>
      </c>
      <c r="B19497" s="775">
        <v>16</v>
      </c>
      <c r="C19497" s="775" t="s">
        <v>87</v>
      </c>
      <c r="D19497" s="775" t="s">
        <v>174</v>
      </c>
      <c r="E19497" s="775">
        <v>0.33288000000000001</v>
      </c>
      <c r="F19497" s="775" t="s">
        <v>1224</v>
      </c>
      <c r="G19497" s="775" t="s">
        <v>2653</v>
      </c>
      <c r="H19497" s="775" t="s">
        <v>2654</v>
      </c>
      <c r="I19497" s="775" t="s">
        <v>4235</v>
      </c>
    </row>
    <row r="19498" spans="1:9">
      <c r="A19498" s="775" t="str">
        <f>Table_wabobpsvr_AzureCalc_AzureCalcRateCard[[#This Row],[ServiceName]]&amp;Table_wabobpsvr_AzureCalc_AzureCalcRateCard[[#This Row],[Price_Level]]&amp;Table_wabobpsvr_AzureCalc_AzureCalcRateCard[[#This Row],[Region]]</f>
        <v>BASIC.A6 VM (Non-Windows)B16</v>
      </c>
      <c r="B19498" s="775">
        <v>16</v>
      </c>
      <c r="C19498" s="775" t="s">
        <v>87</v>
      </c>
      <c r="D19498" s="775" t="s">
        <v>175</v>
      </c>
      <c r="E19498" s="775">
        <v>0.31919999999999998</v>
      </c>
      <c r="F19498" s="775" t="s">
        <v>1224</v>
      </c>
      <c r="G19498" s="775" t="s">
        <v>2653</v>
      </c>
      <c r="H19498" s="775" t="s">
        <v>2654</v>
      </c>
      <c r="I19498" s="775" t="s">
        <v>4235</v>
      </c>
    </row>
    <row r="19499" spans="1:9">
      <c r="A19499" s="775" t="str">
        <f>Table_wabobpsvr_AzureCalc_AzureCalcRateCard[[#This Row],[ServiceName]]&amp;Table_wabobpsvr_AzureCalc_AzureCalcRateCard[[#This Row],[Price_Level]]&amp;Table_wabobpsvr_AzureCalc_AzureCalcRateCard[[#This Row],[Region]]</f>
        <v>BASIC.A6 VM (Non-Windows)C16</v>
      </c>
      <c r="B19499" s="775">
        <v>16</v>
      </c>
      <c r="C19499" s="775" t="s">
        <v>87</v>
      </c>
      <c r="D19499" s="775" t="s">
        <v>177</v>
      </c>
      <c r="E19499" s="775">
        <v>0.30552000000000001</v>
      </c>
      <c r="F19499" s="775" t="s">
        <v>1224</v>
      </c>
      <c r="G19499" s="775" t="s">
        <v>2653</v>
      </c>
      <c r="H19499" s="775" t="s">
        <v>2654</v>
      </c>
      <c r="I19499" s="775" t="s">
        <v>4235</v>
      </c>
    </row>
    <row r="19500" spans="1:9">
      <c r="A19500" s="775" t="str">
        <f>Table_wabobpsvr_AzureCalc_AzureCalcRateCard[[#This Row],[ServiceName]]&amp;Table_wabobpsvr_AzureCalc_AzureCalcRateCard[[#This Row],[Price_Level]]&amp;Table_wabobpsvr_AzureCalc_AzureCalcRateCard[[#This Row],[Region]]</f>
        <v>BASIC.A6 VM (Non-Windows)D16</v>
      </c>
      <c r="B19500" s="775">
        <v>16</v>
      </c>
      <c r="C19500" s="775" t="s">
        <v>87</v>
      </c>
      <c r="D19500" s="775" t="s">
        <v>176</v>
      </c>
      <c r="E19500" s="775">
        <v>0.29183999999999999</v>
      </c>
      <c r="F19500" s="775" t="s">
        <v>1224</v>
      </c>
      <c r="G19500" s="775" t="s">
        <v>2653</v>
      </c>
      <c r="H19500" s="775" t="s">
        <v>2654</v>
      </c>
      <c r="I19500" s="775" t="s">
        <v>4235</v>
      </c>
    </row>
    <row r="19501" spans="1:9">
      <c r="A19501" s="775" t="str">
        <f>Table_wabobpsvr_AzureCalc_AzureCalcRateCard[[#This Row],[ServiceName]]&amp;Table_wabobpsvr_AzureCalc_AzureCalcRateCard[[#This Row],[Price_Level]]&amp;Table_wabobpsvr_AzureCalc_AzureCalcRateCard[[#This Row],[Region]]</f>
        <v>BASIC.A6 VM (Windows)MOSP</v>
      </c>
      <c r="B19501" s="775"/>
      <c r="C19501" s="775" t="s">
        <v>87</v>
      </c>
      <c r="D19501" s="775" t="s">
        <v>606</v>
      </c>
      <c r="E19501" s="775">
        <v>0.57199999999999995</v>
      </c>
      <c r="F19501" s="775" t="s">
        <v>1225</v>
      </c>
      <c r="G19501" s="775" t="s">
        <v>4235</v>
      </c>
      <c r="H19501" s="775" t="s">
        <v>4235</v>
      </c>
      <c r="I19501" s="775" t="s">
        <v>4235</v>
      </c>
    </row>
    <row r="19502" spans="1:9">
      <c r="A19502" s="775" t="str">
        <f>Table_wabobpsvr_AzureCalc_AzureCalcRateCard[[#This Row],[ServiceName]]&amp;Table_wabobpsvr_AzureCalc_AzureCalcRateCard[[#This Row],[Price_Level]]&amp;Table_wabobpsvr_AzureCalc_AzureCalcRateCard[[#This Row],[Region]]</f>
        <v>BASIC.A6 VM (Windows)A16</v>
      </c>
      <c r="B19502" s="775">
        <v>16</v>
      </c>
      <c r="C19502" s="775" t="s">
        <v>87</v>
      </c>
      <c r="D19502" s="775" t="s">
        <v>174</v>
      </c>
      <c r="E19502" s="775">
        <v>0.41755999999999999</v>
      </c>
      <c r="F19502" s="775" t="s">
        <v>1225</v>
      </c>
      <c r="G19502" s="775" t="s">
        <v>2655</v>
      </c>
      <c r="H19502" s="775" t="s">
        <v>2656</v>
      </c>
      <c r="I19502" s="775" t="s">
        <v>4235</v>
      </c>
    </row>
    <row r="19503" spans="1:9">
      <c r="A19503" s="775" t="str">
        <f>Table_wabobpsvr_AzureCalc_AzureCalcRateCard[[#This Row],[ServiceName]]&amp;Table_wabobpsvr_AzureCalc_AzureCalcRateCard[[#This Row],[Price_Level]]&amp;Table_wabobpsvr_AzureCalc_AzureCalcRateCard[[#This Row],[Region]]</f>
        <v>BASIC.A6 VM (Windows)B16</v>
      </c>
      <c r="B19503" s="775">
        <v>16</v>
      </c>
      <c r="C19503" s="775" t="s">
        <v>87</v>
      </c>
      <c r="D19503" s="775" t="s">
        <v>175</v>
      </c>
      <c r="E19503" s="775">
        <v>0.40039999999999998</v>
      </c>
      <c r="F19503" s="775" t="s">
        <v>1225</v>
      </c>
      <c r="G19503" s="775" t="s">
        <v>2655</v>
      </c>
      <c r="H19503" s="775" t="s">
        <v>2656</v>
      </c>
      <c r="I19503" s="775" t="s">
        <v>4235</v>
      </c>
    </row>
    <row r="19504" spans="1:9">
      <c r="A19504" s="775" t="str">
        <f>Table_wabobpsvr_AzureCalc_AzureCalcRateCard[[#This Row],[ServiceName]]&amp;Table_wabobpsvr_AzureCalc_AzureCalcRateCard[[#This Row],[Price_Level]]&amp;Table_wabobpsvr_AzureCalc_AzureCalcRateCard[[#This Row],[Region]]</f>
        <v>ExpressRoute (Metered) 50 Mbps ConnectionsMOSP2</v>
      </c>
      <c r="B19504" s="775">
        <v>2</v>
      </c>
      <c r="C19504" s="775" t="s">
        <v>7427</v>
      </c>
      <c r="D19504" s="775" t="s">
        <v>606</v>
      </c>
      <c r="E19504" s="775">
        <v>55</v>
      </c>
      <c r="F19504" s="775" t="s">
        <v>7394</v>
      </c>
      <c r="G19504" s="775"/>
      <c r="H19504" s="775"/>
      <c r="I19504" s="775" t="s">
        <v>7456</v>
      </c>
    </row>
    <row r="19505" spans="1:9">
      <c r="A19505" s="775" t="str">
        <f>Table_wabobpsvr_AzureCalc_AzureCalcRateCard[[#This Row],[ServiceName]]&amp;Table_wabobpsvr_AzureCalc_AzureCalcRateCard[[#This Row],[Price_Level]]&amp;Table_wabobpsvr_AzureCalc_AzureCalcRateCard[[#This Row],[Region]]</f>
        <v>D13 HDInsightA16</v>
      </c>
      <c r="B19505" s="775">
        <v>16</v>
      </c>
      <c r="C19505" s="775" t="s">
        <v>87</v>
      </c>
      <c r="D19505" s="775" t="s">
        <v>174</v>
      </c>
      <c r="E19505" s="775">
        <v>1.52</v>
      </c>
      <c r="F19505" s="775" t="s">
        <v>3948</v>
      </c>
      <c r="G19505" s="775" t="s">
        <v>3949</v>
      </c>
      <c r="H19505" s="775" t="s">
        <v>3950</v>
      </c>
      <c r="I19505" s="775" t="s">
        <v>4235</v>
      </c>
    </row>
    <row r="19506" spans="1:9">
      <c r="A19506" s="775" t="str">
        <f>Table_wabobpsvr_AzureCalc_AzureCalcRateCard[[#This Row],[ServiceName]]&amp;Table_wabobpsvr_AzureCalc_AzureCalcRateCard[[#This Row],[Price_Level]]&amp;Table_wabobpsvr_AzureCalc_AzureCalcRateCard[[#This Row],[Region]]</f>
        <v>D13 HDInsightB16</v>
      </c>
      <c r="B19506" s="775">
        <v>16</v>
      </c>
      <c r="C19506" s="775" t="s">
        <v>87</v>
      </c>
      <c r="D19506" s="775" t="s">
        <v>175</v>
      </c>
      <c r="E19506" s="775">
        <v>1.4730000000000001</v>
      </c>
      <c r="F19506" s="775" t="s">
        <v>3948</v>
      </c>
      <c r="G19506" s="775" t="s">
        <v>3949</v>
      </c>
      <c r="H19506" s="775" t="s">
        <v>3950</v>
      </c>
      <c r="I19506" s="775" t="s">
        <v>4235</v>
      </c>
    </row>
    <row r="19507" spans="1:9">
      <c r="A19507" s="775" t="str">
        <f>Table_wabobpsvr_AzureCalc_AzureCalcRateCard[[#This Row],[ServiceName]]&amp;Table_wabobpsvr_AzureCalc_AzureCalcRateCard[[#This Row],[Price_Level]]&amp;Table_wabobpsvr_AzureCalc_AzureCalcRateCard[[#This Row],[Region]]</f>
        <v>BASIC.A0 VM (Non-Windows)MOSP16</v>
      </c>
      <c r="B19507" s="775">
        <v>16</v>
      </c>
      <c r="C19507" s="775" t="s">
        <v>87</v>
      </c>
      <c r="D19507" s="775" t="s">
        <v>606</v>
      </c>
      <c r="E19507" s="775">
        <v>2.4E-2</v>
      </c>
      <c r="F19507" s="775" t="s">
        <v>1234</v>
      </c>
      <c r="G19507" s="775" t="s">
        <v>4235</v>
      </c>
      <c r="H19507" s="775" t="s">
        <v>4235</v>
      </c>
      <c r="I19507" s="775" t="s">
        <v>4235</v>
      </c>
    </row>
    <row r="19508" spans="1:9">
      <c r="A19508" s="775" t="str">
        <f>Table_wabobpsvr_AzureCalc_AzureCalcRateCard[[#This Row],[ServiceName]]&amp;Table_wabobpsvr_AzureCalc_AzureCalcRateCard[[#This Row],[Price_Level]]&amp;Table_wabobpsvr_AzureCalc_AzureCalcRateCard[[#This Row],[Region]]</f>
        <v>D13 HDInsight (Non-Windows)A16</v>
      </c>
      <c r="B19508" s="775">
        <v>16</v>
      </c>
      <c r="C19508" s="775" t="s">
        <v>87</v>
      </c>
      <c r="D19508" s="775" t="s">
        <v>174</v>
      </c>
      <c r="E19508" s="775">
        <v>0.76</v>
      </c>
      <c r="F19508" s="775" t="s">
        <v>3981</v>
      </c>
      <c r="G19508" s="775" t="s">
        <v>4050</v>
      </c>
      <c r="H19508" s="775" t="s">
        <v>4051</v>
      </c>
      <c r="I19508" s="775" t="s">
        <v>4235</v>
      </c>
    </row>
    <row r="19509" spans="1:9">
      <c r="A19509" s="775" t="str">
        <f>Table_wabobpsvr_AzureCalc_AzureCalcRateCard[[#This Row],[ServiceName]]&amp;Table_wabobpsvr_AzureCalc_AzureCalcRateCard[[#This Row],[Price_Level]]&amp;Table_wabobpsvr_AzureCalc_AzureCalcRateCard[[#This Row],[Region]]</f>
        <v>D13 HDInsight (Non-Windows)B16</v>
      </c>
      <c r="B19509" s="775">
        <v>16</v>
      </c>
      <c r="C19509" s="775" t="s">
        <v>87</v>
      </c>
      <c r="D19509" s="775" t="s">
        <v>175</v>
      </c>
      <c r="E19509" s="775">
        <v>0.73699999999999999</v>
      </c>
      <c r="F19509" s="775" t="s">
        <v>3981</v>
      </c>
      <c r="G19509" s="775" t="s">
        <v>4050</v>
      </c>
      <c r="H19509" s="775" t="s">
        <v>4051</v>
      </c>
      <c r="I19509" s="775" t="s">
        <v>4235</v>
      </c>
    </row>
    <row r="19510" spans="1:9">
      <c r="A19510" s="775" t="str">
        <f>Table_wabobpsvr_AzureCalc_AzureCalcRateCard[[#This Row],[ServiceName]]&amp;Table_wabobpsvr_AzureCalc_AzureCalcRateCard[[#This Row],[Price_Level]]&amp;Table_wabobpsvr_AzureCalc_AzureCalcRateCard[[#This Row],[Region]]</f>
        <v>D13 HDInsight (Non-Windows)C16</v>
      </c>
      <c r="B19510" s="775">
        <v>16</v>
      </c>
      <c r="C19510" s="775" t="s">
        <v>87</v>
      </c>
      <c r="D19510" s="775" t="s">
        <v>177</v>
      </c>
      <c r="E19510" s="775">
        <v>0.71299999999999997</v>
      </c>
      <c r="F19510" s="775" t="s">
        <v>3981</v>
      </c>
      <c r="G19510" s="775" t="s">
        <v>4050</v>
      </c>
      <c r="H19510" s="775" t="s">
        <v>4051</v>
      </c>
      <c r="I19510" s="775" t="s">
        <v>4235</v>
      </c>
    </row>
    <row r="19511" spans="1:9">
      <c r="A19511" s="775" t="str">
        <f>Table_wabobpsvr_AzureCalc_AzureCalcRateCard[[#This Row],[ServiceName]]&amp;Table_wabobpsvr_AzureCalc_AzureCalcRateCard[[#This Row],[Price_Level]]&amp;Table_wabobpsvr_AzureCalc_AzureCalcRateCard[[#This Row],[Region]]</f>
        <v>D13 HDInsight (Non-Windows)D16</v>
      </c>
      <c r="B19511" s="775">
        <v>16</v>
      </c>
      <c r="C19511" s="775" t="s">
        <v>87</v>
      </c>
      <c r="D19511" s="775" t="s">
        <v>176</v>
      </c>
      <c r="E19511" s="775">
        <v>0.69</v>
      </c>
      <c r="F19511" s="775" t="s">
        <v>3981</v>
      </c>
      <c r="G19511" s="775" t="s">
        <v>4050</v>
      </c>
      <c r="H19511" s="775" t="s">
        <v>4051</v>
      </c>
      <c r="I19511" s="775" t="s">
        <v>4235</v>
      </c>
    </row>
    <row r="19512" spans="1:9">
      <c r="A19512" s="775" t="str">
        <f>Table_wabobpsvr_AzureCalc_AzureCalcRateCard[[#This Row],[ServiceName]]&amp;Table_wabobpsvr_AzureCalc_AzureCalcRateCard[[#This Row],[Price_Level]]&amp;Table_wabobpsvr_AzureCalc_AzureCalcRateCard[[#This Row],[Region]]</f>
        <v>BASIC.A0 VM (Windows)MOSP16</v>
      </c>
      <c r="B19512" s="775">
        <v>16</v>
      </c>
      <c r="C19512" s="775" t="s">
        <v>87</v>
      </c>
      <c r="D19512" s="775" t="s">
        <v>606</v>
      </c>
      <c r="E19512" s="775">
        <v>2.4E-2</v>
      </c>
      <c r="F19512" s="775" t="s">
        <v>1235</v>
      </c>
      <c r="G19512" s="775" t="s">
        <v>4235</v>
      </c>
      <c r="H19512" s="775" t="s">
        <v>4235</v>
      </c>
      <c r="I19512" s="775" t="s">
        <v>4235</v>
      </c>
    </row>
    <row r="19513" spans="1:9">
      <c r="A19513" s="775" t="str">
        <f>Table_wabobpsvr_AzureCalc_AzureCalcRateCard[[#This Row],[ServiceName]]&amp;Table_wabobpsvr_AzureCalc_AzureCalcRateCard[[#This Row],[Price_Level]]&amp;Table_wabobpsvr_AzureCalc_AzureCalcRateCard[[#This Row],[Region]]</f>
        <v>Basic Compute Intensive Batch InstancesMOSP16</v>
      </c>
      <c r="B19513" s="775">
        <v>16</v>
      </c>
      <c r="C19513" s="775" t="s">
        <v>4235</v>
      </c>
      <c r="D19513" s="775" t="s">
        <v>606</v>
      </c>
      <c r="E19513" s="775">
        <v>999999</v>
      </c>
      <c r="F19513" s="775" t="s">
        <v>1296</v>
      </c>
      <c r="G19513" s="775" t="s">
        <v>4235</v>
      </c>
      <c r="H19513" s="775" t="s">
        <v>4235</v>
      </c>
      <c r="I19513" s="775" t="s">
        <v>4235</v>
      </c>
    </row>
    <row r="19514" spans="1:9">
      <c r="A19514" s="775" t="str">
        <f>Table_wabobpsvr_AzureCalc_AzureCalcRateCard[[#This Row],[ServiceName]]&amp;Table_wabobpsvr_AzureCalc_AzureCalcRateCard[[#This Row],[Price_Level]]&amp;Table_wabobpsvr_AzureCalc_AzureCalcRateCard[[#This Row],[Region]]</f>
        <v>Basic General Purpose Batch InstancesMOSP16</v>
      </c>
      <c r="B19514" s="775">
        <v>16</v>
      </c>
      <c r="C19514" s="775" t="s">
        <v>4235</v>
      </c>
      <c r="D19514" s="775" t="s">
        <v>606</v>
      </c>
      <c r="E19514" s="775">
        <v>999999</v>
      </c>
      <c r="F19514" s="775" t="s">
        <v>1298</v>
      </c>
      <c r="G19514" s="775" t="s">
        <v>4235</v>
      </c>
      <c r="H19514" s="775" t="s">
        <v>4235</v>
      </c>
      <c r="I19514" s="775" t="s">
        <v>4235</v>
      </c>
    </row>
    <row r="19515" spans="1:9">
      <c r="A19515" s="775" t="str">
        <f>Table_wabobpsvr_AzureCalc_AzureCalcRateCard[[#This Row],[ServiceName]]&amp;Table_wabobpsvr_AzureCalc_AzureCalcRateCard[[#This Row],[Price_Level]]&amp;Table_wabobpsvr_AzureCalc_AzureCalcRateCard[[#This Row],[Region]]</f>
        <v>Standard S0 Database DaysMOSP</v>
      </c>
      <c r="B19515" s="775"/>
      <c r="C19515" s="775" t="s">
        <v>1071</v>
      </c>
      <c r="D19515" s="775" t="s">
        <v>606</v>
      </c>
      <c r="E19515" s="775">
        <v>0.5323</v>
      </c>
      <c r="F19515" s="775" t="s">
        <v>1374</v>
      </c>
      <c r="G19515" s="775" t="s">
        <v>4235</v>
      </c>
      <c r="H19515" s="775" t="s">
        <v>4235</v>
      </c>
      <c r="I19515" s="775" t="s">
        <v>4235</v>
      </c>
    </row>
    <row r="19516" spans="1:9">
      <c r="A19516" s="775" t="str">
        <f>Table_wabobpsvr_AzureCalc_AzureCalcRateCard[[#This Row],[ServiceName]]&amp;Table_wabobpsvr_AzureCalc_AzureCalcRateCard[[#This Row],[Price_Level]]&amp;Table_wabobpsvr_AzureCalc_AzureCalcRateCard[[#This Row],[Region]]</f>
        <v>S2 DocumentDB HoursB13</v>
      </c>
      <c r="B19516" s="775">
        <v>13</v>
      </c>
      <c r="C19516" s="775" t="s">
        <v>87</v>
      </c>
      <c r="D19516" s="775" t="s">
        <v>175</v>
      </c>
      <c r="E19516" s="775">
        <v>999999</v>
      </c>
      <c r="F19516" s="775" t="s">
        <v>4321</v>
      </c>
      <c r="G19516" s="775"/>
      <c r="H19516" s="775"/>
      <c r="I19516" s="775"/>
    </row>
    <row r="19517" spans="1:9">
      <c r="A19517" s="775" t="str">
        <f>Table_wabobpsvr_AzureCalc_AzureCalcRateCard[[#This Row],[ServiceName]]&amp;Table_wabobpsvr_AzureCalc_AzureCalcRateCard[[#This Row],[Price_Level]]&amp;Table_wabobpsvr_AzureCalc_AzureCalcRateCard[[#This Row],[Region]]</f>
        <v>A8 VM (Non-Windows)D6</v>
      </c>
      <c r="B19517" s="775">
        <v>6</v>
      </c>
      <c r="C19517" s="775" t="s">
        <v>87</v>
      </c>
      <c r="D19517" s="775" t="s">
        <v>176</v>
      </c>
      <c r="E19517" s="775">
        <v>0.624</v>
      </c>
      <c r="F19517" s="775" t="s">
        <v>696</v>
      </c>
      <c r="G19517" s="775" t="s">
        <v>2198</v>
      </c>
      <c r="H19517" s="775" t="s">
        <v>2199</v>
      </c>
      <c r="I19517" s="775" t="s">
        <v>5172</v>
      </c>
    </row>
    <row r="19518" spans="1:9">
      <c r="A19518" s="775" t="str">
        <f>Table_wabobpsvr_AzureCalc_AzureCalcRateCard[[#This Row],[ServiceName]]&amp;Table_wabobpsvr_AzureCalc_AzureCalcRateCard[[#This Row],[Price_Level]]&amp;Table_wabobpsvr_AzureCalc_AzureCalcRateCard[[#This Row],[Region]]</f>
        <v>A8 VM (Windows)MOSP6</v>
      </c>
      <c r="B19518" s="775">
        <v>6</v>
      </c>
      <c r="C19518" s="775" t="s">
        <v>87</v>
      </c>
      <c r="D19518" s="775" t="s">
        <v>606</v>
      </c>
      <c r="E19518" s="775">
        <v>1.466</v>
      </c>
      <c r="F19518" s="775" t="s">
        <v>698</v>
      </c>
      <c r="G19518" s="775"/>
      <c r="H19518" s="775"/>
      <c r="I19518" s="775" t="s">
        <v>5928</v>
      </c>
    </row>
    <row r="19519" spans="1:9">
      <c r="A19519" s="775" t="str">
        <f>Table_wabobpsvr_AzureCalc_AzureCalcRateCard[[#This Row],[ServiceName]]&amp;Table_wabobpsvr_AzureCalc_AzureCalcRateCard[[#This Row],[Price_Level]]&amp;Table_wabobpsvr_AzureCalc_AzureCalcRateCard[[#This Row],[Region]]</f>
        <v>A8 VM (Windows)A6</v>
      </c>
      <c r="B19519" s="775">
        <v>6</v>
      </c>
      <c r="C19519" s="775" t="s">
        <v>87</v>
      </c>
      <c r="D19519" s="775" t="s">
        <v>174</v>
      </c>
      <c r="E19519" s="775">
        <v>1.0701799999999999</v>
      </c>
      <c r="F19519" s="775" t="s">
        <v>698</v>
      </c>
      <c r="G19519" s="775" t="s">
        <v>2299</v>
      </c>
      <c r="H19519" s="775" t="s">
        <v>2300</v>
      </c>
      <c r="I19519" s="775" t="s">
        <v>5928</v>
      </c>
    </row>
    <row r="19520" spans="1:9">
      <c r="A19520" s="775" t="str">
        <f>Table_wabobpsvr_AzureCalc_AzureCalcRateCard[[#This Row],[ServiceName]]&amp;Table_wabobpsvr_AzureCalc_AzureCalcRateCard[[#This Row],[Price_Level]]&amp;Table_wabobpsvr_AzureCalc_AzureCalcRateCard[[#This Row],[Region]]</f>
        <v>A8 VM (Windows)B6</v>
      </c>
      <c r="B19520" s="775">
        <v>6</v>
      </c>
      <c r="C19520" s="775" t="s">
        <v>87</v>
      </c>
      <c r="D19520" s="775" t="s">
        <v>175</v>
      </c>
      <c r="E19520" s="775">
        <v>1.0262</v>
      </c>
      <c r="F19520" s="775" t="s">
        <v>698</v>
      </c>
      <c r="G19520" s="775" t="s">
        <v>2299</v>
      </c>
      <c r="H19520" s="775" t="s">
        <v>2300</v>
      </c>
      <c r="I19520" s="775" t="s">
        <v>5928</v>
      </c>
    </row>
    <row r="19521" spans="1:9">
      <c r="A19521" s="775" t="str">
        <f>Table_wabobpsvr_AzureCalc_AzureCalcRateCard[[#This Row],[ServiceName]]&amp;Table_wabobpsvr_AzureCalc_AzureCalcRateCard[[#This Row],[Price_Level]]&amp;Table_wabobpsvr_AzureCalc_AzureCalcRateCard[[#This Row],[Region]]</f>
        <v>A8 VM (Windows)C6</v>
      </c>
      <c r="B19521" s="775">
        <v>6</v>
      </c>
      <c r="C19521" s="775" t="s">
        <v>87</v>
      </c>
      <c r="D19521" s="775" t="s">
        <v>177</v>
      </c>
      <c r="E19521" s="775">
        <v>0.98221999999999998</v>
      </c>
      <c r="F19521" s="775" t="s">
        <v>698</v>
      </c>
      <c r="G19521" s="775" t="s">
        <v>2299</v>
      </c>
      <c r="H19521" s="775" t="s">
        <v>2300</v>
      </c>
      <c r="I19521" s="775" t="s">
        <v>5928</v>
      </c>
    </row>
    <row r="19522" spans="1:9">
      <c r="A19522" s="775" t="str">
        <f>Table_wabobpsvr_AzureCalc_AzureCalcRateCard[[#This Row],[ServiceName]]&amp;Table_wabobpsvr_AzureCalc_AzureCalcRateCard[[#This Row],[Price_Level]]&amp;Table_wabobpsvr_AzureCalc_AzureCalcRateCard[[#This Row],[Region]]</f>
        <v>Data Transfer Out - Zone 3 - Tier 4MOSP</v>
      </c>
      <c r="B19522" s="775"/>
      <c r="C19522" s="775" t="s">
        <v>764</v>
      </c>
      <c r="D19522" s="775" t="s">
        <v>606</v>
      </c>
      <c r="E19522" s="775">
        <v>0.16</v>
      </c>
      <c r="F19522" s="775" t="s">
        <v>904</v>
      </c>
      <c r="G19522" s="775" t="s">
        <v>4235</v>
      </c>
      <c r="H19522" s="775" t="s">
        <v>4235</v>
      </c>
      <c r="I19522" s="775" t="s">
        <v>5162</v>
      </c>
    </row>
    <row r="19523" spans="1:9">
      <c r="A19523" s="775" t="str">
        <f>Table_wabobpsvr_AzureCalc_AzureCalcRateCard[[#This Row],[ServiceName]]&amp;Table_wabobpsvr_AzureCalc_AzureCalcRateCard[[#This Row],[Price_Level]]&amp;Table_wabobpsvr_AzureCalc_AzureCalcRateCard[[#This Row],[Region]]</f>
        <v>A6 HDInsight (Non-Windows)C</v>
      </c>
      <c r="B19523" s="775"/>
      <c r="C19523" s="775" t="s">
        <v>87</v>
      </c>
      <c r="D19523" s="775" t="s">
        <v>177</v>
      </c>
      <c r="E19523" s="775">
        <v>0.23780000000000001</v>
      </c>
      <c r="F19523" s="775" t="s">
        <v>3526</v>
      </c>
      <c r="G19523" s="775" t="s">
        <v>3527</v>
      </c>
      <c r="H19523" s="775" t="s">
        <v>3528</v>
      </c>
      <c r="I19523" s="775" t="s">
        <v>5164</v>
      </c>
    </row>
    <row r="19524" spans="1:9">
      <c r="A19524" s="775" t="str">
        <f>Table_wabobpsvr_AzureCalc_AzureCalcRateCard[[#This Row],[ServiceName]]&amp;Table_wabobpsvr_AzureCalc_AzureCalcRateCard[[#This Row],[Price_Level]]&amp;Table_wabobpsvr_AzureCalc_AzureCalcRateCard[[#This Row],[Region]]</f>
        <v>SQL DB Premium P2 Secondary Active Geo Database HoursB</v>
      </c>
      <c r="B19524" s="775"/>
      <c r="C19524" s="775" t="s">
        <v>87</v>
      </c>
      <c r="D19524" s="775" t="s">
        <v>175</v>
      </c>
      <c r="E19524" s="775">
        <v>1.335928</v>
      </c>
      <c r="F19524" s="775" t="s">
        <v>1038</v>
      </c>
      <c r="G19524" s="775" t="s">
        <v>3462</v>
      </c>
      <c r="H19524" s="775" t="s">
        <v>3463</v>
      </c>
      <c r="I19524" s="775" t="s">
        <v>4235</v>
      </c>
    </row>
    <row r="19525" spans="1:9">
      <c r="A19525" s="775" t="str">
        <f>Table_wabobpsvr_AzureCalc_AzureCalcRateCard[[#This Row],[ServiceName]]&amp;Table_wabobpsvr_AzureCalc_AzureCalcRateCard[[#This Row],[Price_Level]]&amp;Table_wabobpsvr_AzureCalc_AzureCalcRateCard[[#This Row],[Region]]</f>
        <v>SQL DB Premium P3 Database Hours A</v>
      </c>
      <c r="B19525" s="775"/>
      <c r="C19525" s="775" t="s">
        <v>87</v>
      </c>
      <c r="D19525" s="775" t="s">
        <v>174</v>
      </c>
      <c r="E19525" s="775">
        <v>5.5131889999999997</v>
      </c>
      <c r="F19525" s="775" t="s">
        <v>1226</v>
      </c>
      <c r="G19525" s="775" t="s">
        <v>3117</v>
      </c>
      <c r="H19525" s="775" t="s">
        <v>3118</v>
      </c>
      <c r="I19525" s="775" t="s">
        <v>4235</v>
      </c>
    </row>
    <row r="19526" spans="1:9">
      <c r="A19526" s="775" t="str">
        <f>Table_wabobpsvr_AzureCalc_AzureCalcRateCard[[#This Row],[ServiceName]]&amp;Table_wabobpsvr_AzureCalc_AzureCalcRateCard[[#This Row],[Price_Level]]&amp;Table_wabobpsvr_AzureCalc_AzureCalcRateCard[[#This Row],[Region]]</f>
        <v>SQL DB Premium P3 Secondary Active Geo Database HoursC</v>
      </c>
      <c r="B19526" s="775"/>
      <c r="C19526" s="775" t="s">
        <v>87</v>
      </c>
      <c r="D19526" s="775" t="s">
        <v>177</v>
      </c>
      <c r="E19526" s="775">
        <v>5.172167</v>
      </c>
      <c r="F19526" s="775" t="s">
        <v>1044</v>
      </c>
      <c r="G19526" s="775" t="s">
        <v>3464</v>
      </c>
      <c r="H19526" s="775" t="s">
        <v>3465</v>
      </c>
      <c r="I19526" s="775" t="s">
        <v>4235</v>
      </c>
    </row>
    <row r="19527" spans="1:9">
      <c r="A19527" s="775" t="str">
        <f>Table_wabobpsvr_AzureCalc_AzureCalcRateCard[[#This Row],[ServiceName]]&amp;Table_wabobpsvr_AzureCalc_AzureCalcRateCard[[#This Row],[Price_Level]]&amp;Table_wabobpsvr_AzureCalc_AzureCalcRateCard[[#This Row],[Region]]</f>
        <v>A9 HDInsight (Non-Windows)MOSP13</v>
      </c>
      <c r="B19527" s="775">
        <v>13</v>
      </c>
      <c r="C19527" s="775" t="s">
        <v>87</v>
      </c>
      <c r="D19527" s="775" t="s">
        <v>606</v>
      </c>
      <c r="E19527" s="775">
        <v>2.99</v>
      </c>
      <c r="F19527" s="775" t="s">
        <v>3380</v>
      </c>
      <c r="G19527" s="775" t="s">
        <v>4235</v>
      </c>
      <c r="H19527" s="775" t="s">
        <v>4235</v>
      </c>
      <c r="I19527" s="775" t="s">
        <v>5165</v>
      </c>
    </row>
    <row r="19528" spans="1:9">
      <c r="A19528" s="775" t="str">
        <f>Table_wabobpsvr_AzureCalc_AzureCalcRateCard[[#This Row],[ServiceName]]&amp;Table_wabobpsvr_AzureCalc_AzureCalcRateCard[[#This Row],[Price_Level]]&amp;Table_wabobpsvr_AzureCalc_AzureCalcRateCard[[#This Row],[Region]]</f>
        <v>A9 HDInsight (Non-Windows)A13</v>
      </c>
      <c r="B19528" s="775">
        <v>13</v>
      </c>
      <c r="C19528" s="775" t="s">
        <v>87</v>
      </c>
      <c r="D19528" s="775" t="s">
        <v>174</v>
      </c>
      <c r="E19528" s="775">
        <v>2.1829999999999998</v>
      </c>
      <c r="F19528" s="775" t="s">
        <v>3380</v>
      </c>
      <c r="G19528" s="775" t="s">
        <v>3529</v>
      </c>
      <c r="H19528" s="775" t="s">
        <v>3530</v>
      </c>
      <c r="I19528" s="775" t="s">
        <v>5165</v>
      </c>
    </row>
    <row r="19529" spans="1:9">
      <c r="A19529" s="775" t="str">
        <f>Table_wabobpsvr_AzureCalc_AzureCalcRateCard[[#This Row],[ServiceName]]&amp;Table_wabobpsvr_AzureCalc_AzureCalcRateCard[[#This Row],[Price_Level]]&amp;Table_wabobpsvr_AzureCalc_AzureCalcRateCard[[#This Row],[Region]]</f>
        <v>Data Transfer Out - Zone 3 - Tier 4A</v>
      </c>
      <c r="B19529" s="775"/>
      <c r="C19529" s="775" t="s">
        <v>764</v>
      </c>
      <c r="D19529" s="775" t="s">
        <v>174</v>
      </c>
      <c r="E19529" s="775">
        <v>0.17557</v>
      </c>
      <c r="F19529" s="775" t="s">
        <v>904</v>
      </c>
      <c r="G19529" s="775" t="s">
        <v>2018</v>
      </c>
      <c r="H19529" s="775" t="s">
        <v>2019</v>
      </c>
      <c r="I19529" s="775" t="s">
        <v>5162</v>
      </c>
    </row>
    <row r="19530" spans="1:9">
      <c r="A19530" s="775" t="str">
        <f>Table_wabobpsvr_AzureCalc_AzureCalcRateCard[[#This Row],[ServiceName]]&amp;Table_wabobpsvr_AzureCalc_AzureCalcRateCard[[#This Row],[Price_Level]]&amp;Table_wabobpsvr_AzureCalc_AzureCalcRateCard[[#This Row],[Region]]</f>
        <v>A9 HDInsight (Non-Windows)B13</v>
      </c>
      <c r="B19530" s="775">
        <v>13</v>
      </c>
      <c r="C19530" s="775" t="s">
        <v>87</v>
      </c>
      <c r="D19530" s="775" t="s">
        <v>175</v>
      </c>
      <c r="E19530" s="775">
        <v>2.093</v>
      </c>
      <c r="F19530" s="775" t="s">
        <v>3380</v>
      </c>
      <c r="G19530" s="775" t="s">
        <v>3529</v>
      </c>
      <c r="H19530" s="775" t="s">
        <v>3530</v>
      </c>
      <c r="I19530" s="775" t="s">
        <v>5165</v>
      </c>
    </row>
    <row r="19531" spans="1:9">
      <c r="A19531" s="775" t="str">
        <f>Table_wabobpsvr_AzureCalc_AzureCalcRateCard[[#This Row],[ServiceName]]&amp;Table_wabobpsvr_AzureCalc_AzureCalcRateCard[[#This Row],[Price_Level]]&amp;Table_wabobpsvr_AzureCalc_AzureCalcRateCard[[#This Row],[Region]]</f>
        <v>A9 HDInsight (Non-Windows)C13</v>
      </c>
      <c r="B19531" s="775">
        <v>13</v>
      </c>
      <c r="C19531" s="775" t="s">
        <v>87</v>
      </c>
      <c r="D19531" s="775" t="s">
        <v>177</v>
      </c>
      <c r="E19531" s="775">
        <v>2.0030000000000001</v>
      </c>
      <c r="F19531" s="775" t="s">
        <v>3380</v>
      </c>
      <c r="G19531" s="775" t="s">
        <v>3529</v>
      </c>
      <c r="H19531" s="775" t="s">
        <v>3530</v>
      </c>
      <c r="I19531" s="775" t="s">
        <v>5165</v>
      </c>
    </row>
    <row r="19532" spans="1:9">
      <c r="A19532" s="775" t="str">
        <f>Table_wabobpsvr_AzureCalc_AzureCalcRateCard[[#This Row],[ServiceName]]&amp;Table_wabobpsvr_AzureCalc_AzureCalcRateCard[[#This Row],[Price_Level]]&amp;Table_wabobpsvr_AzureCalc_AzureCalcRateCard[[#This Row],[Region]]</f>
        <v>A9 HDInsight (Non-Windows)D13</v>
      </c>
      <c r="B19532" s="775">
        <v>13</v>
      </c>
      <c r="C19532" s="775" t="s">
        <v>87</v>
      </c>
      <c r="D19532" s="775" t="s">
        <v>176</v>
      </c>
      <c r="E19532" s="775">
        <v>1.9139999999999999</v>
      </c>
      <c r="F19532" s="775" t="s">
        <v>3380</v>
      </c>
      <c r="G19532" s="775" t="s">
        <v>3529</v>
      </c>
      <c r="H19532" s="775" t="s">
        <v>3530</v>
      </c>
      <c r="I19532" s="775" t="s">
        <v>5165</v>
      </c>
    </row>
    <row r="19533" spans="1:9">
      <c r="A19533" s="775" t="str">
        <f>Table_wabobpsvr_AzureCalc_AzureCalcRateCard[[#This Row],[ServiceName]]&amp;Table_wabobpsvr_AzureCalc_AzureCalcRateCard[[#This Row],[Price_Level]]&amp;Table_wabobpsvr_AzureCalc_AzureCalcRateCard[[#This Row],[Region]]</f>
        <v>A8 Cloud ServicesB6</v>
      </c>
      <c r="B19533" s="775">
        <v>6</v>
      </c>
      <c r="C19533" s="775" t="s">
        <v>680</v>
      </c>
      <c r="D19533" s="775" t="s">
        <v>175</v>
      </c>
      <c r="E19533" s="775">
        <v>1.0262</v>
      </c>
      <c r="F19533" s="775" t="s">
        <v>695</v>
      </c>
      <c r="G19533" s="775" t="s">
        <v>2162</v>
      </c>
      <c r="H19533" s="775" t="s">
        <v>2163</v>
      </c>
      <c r="I19533" s="775" t="s">
        <v>5166</v>
      </c>
    </row>
    <row r="19534" spans="1:9">
      <c r="A19534" s="775" t="str">
        <f>Table_wabobpsvr_AzureCalc_AzureCalcRateCard[[#This Row],[ServiceName]]&amp;Table_wabobpsvr_AzureCalc_AzureCalcRateCard[[#This Row],[Price_Level]]&amp;Table_wabobpsvr_AzureCalc_AzureCalcRateCard[[#This Row],[Region]]</f>
        <v>A8 Cloud ServicesMOSP9</v>
      </c>
      <c r="B19534" s="775">
        <v>9</v>
      </c>
      <c r="C19534" s="775" t="s">
        <v>680</v>
      </c>
      <c r="D19534" s="775" t="s">
        <v>606</v>
      </c>
      <c r="E19534" s="775">
        <v>2.4500000000000002</v>
      </c>
      <c r="F19534" s="775" t="s">
        <v>695</v>
      </c>
      <c r="G19534" s="775" t="s">
        <v>4235</v>
      </c>
      <c r="H19534" s="775" t="s">
        <v>4235</v>
      </c>
      <c r="I19534" s="775" t="s">
        <v>5167</v>
      </c>
    </row>
    <row r="19535" spans="1:9">
      <c r="A19535" s="775" t="str">
        <f>Table_wabobpsvr_AzureCalc_AzureCalcRateCard[[#This Row],[ServiceName]]&amp;Table_wabobpsvr_AzureCalc_AzureCalcRateCard[[#This Row],[Price_Level]]&amp;Table_wabobpsvr_AzureCalc_AzureCalcRateCard[[#This Row],[Region]]</f>
        <v>A8 Cloud ServicesA9</v>
      </c>
      <c r="B19535" s="775">
        <v>9</v>
      </c>
      <c r="C19535" s="775" t="s">
        <v>680</v>
      </c>
      <c r="D19535" s="775" t="s">
        <v>174</v>
      </c>
      <c r="E19535" s="775">
        <v>1.7885</v>
      </c>
      <c r="F19535" s="775" t="s">
        <v>695</v>
      </c>
      <c r="G19535" s="775" t="s">
        <v>2188</v>
      </c>
      <c r="H19535" s="775" t="s">
        <v>2189</v>
      </c>
      <c r="I19535" s="775" t="s">
        <v>5167</v>
      </c>
    </row>
    <row r="19536" spans="1:9">
      <c r="A19536" s="775" t="str">
        <f>Table_wabobpsvr_AzureCalc_AzureCalcRateCard[[#This Row],[ServiceName]]&amp;Table_wabobpsvr_AzureCalc_AzureCalcRateCard[[#This Row],[Price_Level]]&amp;Table_wabobpsvr_AzureCalc_AzureCalcRateCard[[#This Row],[Region]]</f>
        <v>A8 Cloud ServicesB9</v>
      </c>
      <c r="B19536" s="775">
        <v>9</v>
      </c>
      <c r="C19536" s="775" t="s">
        <v>680</v>
      </c>
      <c r="D19536" s="775" t="s">
        <v>175</v>
      </c>
      <c r="E19536" s="775">
        <v>1.7150000000000001</v>
      </c>
      <c r="F19536" s="775" t="s">
        <v>695</v>
      </c>
      <c r="G19536" s="775" t="s">
        <v>2188</v>
      </c>
      <c r="H19536" s="775" t="s">
        <v>2189</v>
      </c>
      <c r="I19536" s="775" t="s">
        <v>5167</v>
      </c>
    </row>
    <row r="19537" spans="1:9">
      <c r="A19537" s="775" t="str">
        <f>Table_wabobpsvr_AzureCalc_AzureCalcRateCard[[#This Row],[ServiceName]]&amp;Table_wabobpsvr_AzureCalc_AzureCalcRateCard[[#This Row],[Price_Level]]&amp;Table_wabobpsvr_AzureCalc_AzureCalcRateCard[[#This Row],[Region]]</f>
        <v>A8 Cloud ServicesC9</v>
      </c>
      <c r="B19537" s="775">
        <v>9</v>
      </c>
      <c r="C19537" s="775" t="s">
        <v>680</v>
      </c>
      <c r="D19537" s="775" t="s">
        <v>177</v>
      </c>
      <c r="E19537" s="775">
        <v>1.6415</v>
      </c>
      <c r="F19537" s="775" t="s">
        <v>695</v>
      </c>
      <c r="G19537" s="775" t="s">
        <v>2188</v>
      </c>
      <c r="H19537" s="775" t="s">
        <v>2189</v>
      </c>
      <c r="I19537" s="775" t="s">
        <v>5167</v>
      </c>
    </row>
    <row r="19538" spans="1:9">
      <c r="A19538" s="775" t="str">
        <f>Table_wabobpsvr_AzureCalc_AzureCalcRateCard[[#This Row],[ServiceName]]&amp;Table_wabobpsvr_AzureCalc_AzureCalcRateCard[[#This Row],[Price_Level]]&amp;Table_wabobpsvr_AzureCalc_AzureCalcRateCard[[#This Row],[Region]]</f>
        <v>A8 Cloud ServicesD9</v>
      </c>
      <c r="B19538" s="775">
        <v>9</v>
      </c>
      <c r="C19538" s="775" t="s">
        <v>680</v>
      </c>
      <c r="D19538" s="775" t="s">
        <v>176</v>
      </c>
      <c r="E19538" s="775">
        <v>1.5680000000000001</v>
      </c>
      <c r="F19538" s="775" t="s">
        <v>695</v>
      </c>
      <c r="G19538" s="775" t="s">
        <v>2188</v>
      </c>
      <c r="H19538" s="775" t="s">
        <v>2189</v>
      </c>
      <c r="I19538" s="775" t="s">
        <v>5167</v>
      </c>
    </row>
    <row r="19539" spans="1:9">
      <c r="A19539" s="775" t="str">
        <f>Table_wabobpsvr_AzureCalc_AzureCalcRateCard[[#This Row],[ServiceName]]&amp;Table_wabobpsvr_AzureCalc_AzureCalcRateCard[[#This Row],[Price_Level]]&amp;Table_wabobpsvr_AzureCalc_AzureCalcRateCard[[#This Row],[Region]]</f>
        <v>A8 Cloud ServicesMOSP10</v>
      </c>
      <c r="B19539" s="775">
        <v>10</v>
      </c>
      <c r="C19539" s="775" t="s">
        <v>680</v>
      </c>
      <c r="D19539" s="775" t="s">
        <v>606</v>
      </c>
      <c r="E19539" s="775">
        <v>2.4500000000000002</v>
      </c>
      <c r="F19539" s="775" t="s">
        <v>695</v>
      </c>
      <c r="G19539" s="775" t="s">
        <v>4235</v>
      </c>
      <c r="H19539" s="775" t="s">
        <v>4235</v>
      </c>
      <c r="I19539" s="775" t="s">
        <v>5168</v>
      </c>
    </row>
    <row r="19540" spans="1:9">
      <c r="A19540" s="775" t="str">
        <f>Table_wabobpsvr_AzureCalc_AzureCalcRateCard[[#This Row],[ServiceName]]&amp;Table_wabobpsvr_AzureCalc_AzureCalcRateCard[[#This Row],[Price_Level]]&amp;Table_wabobpsvr_AzureCalc_AzureCalcRateCard[[#This Row],[Region]]</f>
        <v>A8 Cloud ServicesA10</v>
      </c>
      <c r="B19540" s="775">
        <v>10</v>
      </c>
      <c r="C19540" s="775" t="s">
        <v>680</v>
      </c>
      <c r="D19540" s="775" t="s">
        <v>174</v>
      </c>
      <c r="E19540" s="775">
        <v>1.7885</v>
      </c>
      <c r="F19540" s="775" t="s">
        <v>695</v>
      </c>
      <c r="G19540" s="775" t="s">
        <v>2190</v>
      </c>
      <c r="H19540" s="775" t="s">
        <v>2191</v>
      </c>
      <c r="I19540" s="775" t="s">
        <v>5168</v>
      </c>
    </row>
    <row r="19541" spans="1:9">
      <c r="A19541" s="775" t="str">
        <f>Table_wabobpsvr_AzureCalc_AzureCalcRateCard[[#This Row],[ServiceName]]&amp;Table_wabobpsvr_AzureCalc_AzureCalcRateCard[[#This Row],[Price_Level]]&amp;Table_wabobpsvr_AzureCalc_AzureCalcRateCard[[#This Row],[Region]]</f>
        <v>A8 Cloud ServicesB10</v>
      </c>
      <c r="B19541" s="775">
        <v>10</v>
      </c>
      <c r="C19541" s="775" t="s">
        <v>680</v>
      </c>
      <c r="D19541" s="775" t="s">
        <v>175</v>
      </c>
      <c r="E19541" s="775">
        <v>1.7150000000000001</v>
      </c>
      <c r="F19541" s="775" t="s">
        <v>695</v>
      </c>
      <c r="G19541" s="775" t="s">
        <v>2190</v>
      </c>
      <c r="H19541" s="775" t="s">
        <v>2191</v>
      </c>
      <c r="I19541" s="775" t="s">
        <v>5168</v>
      </c>
    </row>
    <row r="19542" spans="1:9">
      <c r="A19542" s="775" t="str">
        <f>Table_wabobpsvr_AzureCalc_AzureCalcRateCard[[#This Row],[ServiceName]]&amp;Table_wabobpsvr_AzureCalc_AzureCalcRateCard[[#This Row],[Price_Level]]&amp;Table_wabobpsvr_AzureCalc_AzureCalcRateCard[[#This Row],[Region]]</f>
        <v>A8 Cloud ServicesC10</v>
      </c>
      <c r="B19542" s="775">
        <v>10</v>
      </c>
      <c r="C19542" s="775" t="s">
        <v>680</v>
      </c>
      <c r="D19542" s="775" t="s">
        <v>177</v>
      </c>
      <c r="E19542" s="775">
        <v>1.6415</v>
      </c>
      <c r="F19542" s="775" t="s">
        <v>695</v>
      </c>
      <c r="G19542" s="775" t="s">
        <v>2190</v>
      </c>
      <c r="H19542" s="775" t="s">
        <v>2191</v>
      </c>
      <c r="I19542" s="775" t="s">
        <v>5168</v>
      </c>
    </row>
    <row r="19543" spans="1:9">
      <c r="A19543" s="775" t="str">
        <f>Table_wabobpsvr_AzureCalc_AzureCalcRateCard[[#This Row],[ServiceName]]&amp;Table_wabobpsvr_AzureCalc_AzureCalcRateCard[[#This Row],[Price_Level]]&amp;Table_wabobpsvr_AzureCalc_AzureCalcRateCard[[#This Row],[Region]]</f>
        <v>A8 Cloud ServicesD10</v>
      </c>
      <c r="B19543" s="775">
        <v>10</v>
      </c>
      <c r="C19543" s="775" t="s">
        <v>680</v>
      </c>
      <c r="D19543" s="775" t="s">
        <v>176</v>
      </c>
      <c r="E19543" s="775">
        <v>1.5680000000000001</v>
      </c>
      <c r="F19543" s="775" t="s">
        <v>695</v>
      </c>
      <c r="G19543" s="775" t="s">
        <v>2190</v>
      </c>
      <c r="H19543" s="775" t="s">
        <v>2191</v>
      </c>
      <c r="I19543" s="775" t="s">
        <v>5168</v>
      </c>
    </row>
    <row r="19544" spans="1:9">
      <c r="A19544" s="775" t="str">
        <f>Table_wabobpsvr_AzureCalc_AzureCalcRateCard[[#This Row],[ServiceName]]&amp;Table_wabobpsvr_AzureCalc_AzureCalcRateCard[[#This Row],[Price_Level]]&amp;Table_wabobpsvr_AzureCalc_AzureCalcRateCard[[#This Row],[Region]]</f>
        <v>A8 Cloud ServicesMOSP11</v>
      </c>
      <c r="B19544" s="775">
        <v>11</v>
      </c>
      <c r="C19544" s="775" t="s">
        <v>680</v>
      </c>
      <c r="D19544" s="775" t="s">
        <v>606</v>
      </c>
      <c r="E19544" s="775">
        <v>999999</v>
      </c>
      <c r="F19544" s="775" t="s">
        <v>695</v>
      </c>
      <c r="G19544" s="775" t="s">
        <v>4235</v>
      </c>
      <c r="H19544" s="775" t="s">
        <v>4235</v>
      </c>
      <c r="I19544" s="775" t="s">
        <v>5169</v>
      </c>
    </row>
    <row r="19545" spans="1:9">
      <c r="A19545" s="775" t="str">
        <f>Table_wabobpsvr_AzureCalc_AzureCalcRateCard[[#This Row],[ServiceName]]&amp;Table_wabobpsvr_AzureCalc_AzureCalcRateCard[[#This Row],[Price_Level]]&amp;Table_wabobpsvr_AzureCalc_AzureCalcRateCard[[#This Row],[Region]]</f>
        <v>A8 Cloud ServicesA11</v>
      </c>
      <c r="B19545" s="775">
        <v>11</v>
      </c>
      <c r="C19545" s="775" t="s">
        <v>680</v>
      </c>
      <c r="D19545" s="775" t="s">
        <v>174</v>
      </c>
      <c r="E19545" s="775">
        <v>999999</v>
      </c>
      <c r="F19545" s="775" t="s">
        <v>695</v>
      </c>
      <c r="G19545" s="775" t="s">
        <v>2192</v>
      </c>
      <c r="H19545" s="775" t="s">
        <v>2193</v>
      </c>
      <c r="I19545" s="775" t="s">
        <v>5169</v>
      </c>
    </row>
    <row r="19546" spans="1:9">
      <c r="A19546" s="775" t="str">
        <f>Table_wabobpsvr_AzureCalc_AzureCalcRateCard[[#This Row],[ServiceName]]&amp;Table_wabobpsvr_AzureCalc_AzureCalcRateCard[[#This Row],[Price_Level]]&amp;Table_wabobpsvr_AzureCalc_AzureCalcRateCard[[#This Row],[Region]]</f>
        <v>A8 Cloud ServicesB11</v>
      </c>
      <c r="B19546" s="775">
        <v>11</v>
      </c>
      <c r="C19546" s="775" t="s">
        <v>680</v>
      </c>
      <c r="D19546" s="775" t="s">
        <v>175</v>
      </c>
      <c r="E19546" s="775">
        <v>999999</v>
      </c>
      <c r="F19546" s="775" t="s">
        <v>695</v>
      </c>
      <c r="G19546" s="775" t="s">
        <v>2192</v>
      </c>
      <c r="H19546" s="775" t="s">
        <v>2193</v>
      </c>
      <c r="I19546" s="775" t="s">
        <v>5169</v>
      </c>
    </row>
    <row r="19547" spans="1:9">
      <c r="A19547" s="775" t="str">
        <f>Table_wabobpsvr_AzureCalc_AzureCalcRateCard[[#This Row],[ServiceName]]&amp;Table_wabobpsvr_AzureCalc_AzureCalcRateCard[[#This Row],[Price_Level]]&amp;Table_wabobpsvr_AzureCalc_AzureCalcRateCard[[#This Row],[Region]]</f>
        <v>A8 Cloud ServicesC11</v>
      </c>
      <c r="B19547" s="775">
        <v>11</v>
      </c>
      <c r="C19547" s="775" t="s">
        <v>680</v>
      </c>
      <c r="D19547" s="775" t="s">
        <v>177</v>
      </c>
      <c r="E19547" s="775">
        <v>999999</v>
      </c>
      <c r="F19547" s="775" t="s">
        <v>695</v>
      </c>
      <c r="G19547" s="775" t="s">
        <v>2192</v>
      </c>
      <c r="H19547" s="775" t="s">
        <v>2193</v>
      </c>
      <c r="I19547" s="775" t="s">
        <v>5169</v>
      </c>
    </row>
    <row r="19548" spans="1:9">
      <c r="A19548" s="775" t="str">
        <f>Table_wabobpsvr_AzureCalc_AzureCalcRateCard[[#This Row],[ServiceName]]&amp;Table_wabobpsvr_AzureCalc_AzureCalcRateCard[[#This Row],[Price_Level]]&amp;Table_wabobpsvr_AzureCalc_AzureCalcRateCard[[#This Row],[Region]]</f>
        <v>A8 Cloud ServicesD11</v>
      </c>
      <c r="B19548" s="775">
        <v>11</v>
      </c>
      <c r="C19548" s="775" t="s">
        <v>680</v>
      </c>
      <c r="D19548" s="775" t="s">
        <v>176</v>
      </c>
      <c r="E19548" s="775">
        <v>999999</v>
      </c>
      <c r="F19548" s="775" t="s">
        <v>695</v>
      </c>
      <c r="G19548" s="775" t="s">
        <v>2192</v>
      </c>
      <c r="H19548" s="775" t="s">
        <v>2193</v>
      </c>
      <c r="I19548" s="775" t="s">
        <v>5169</v>
      </c>
    </row>
    <row r="19549" spans="1:9">
      <c r="A19549" s="775" t="str">
        <f>Table_wabobpsvr_AzureCalc_AzureCalcRateCard[[#This Row],[ServiceName]]&amp;Table_wabobpsvr_AzureCalc_AzureCalcRateCard[[#This Row],[Price_Level]]&amp;Table_wabobpsvr_AzureCalc_AzureCalcRateCard[[#This Row],[Region]]</f>
        <v>A8 Cloud ServicesMOSP12</v>
      </c>
      <c r="B19549" s="775">
        <v>12</v>
      </c>
      <c r="C19549" s="775" t="s">
        <v>680</v>
      </c>
      <c r="D19549" s="775" t="s">
        <v>606</v>
      </c>
      <c r="E19549" s="775">
        <v>999999</v>
      </c>
      <c r="F19549" s="775" t="s">
        <v>695</v>
      </c>
      <c r="G19549" s="775" t="s">
        <v>4235</v>
      </c>
      <c r="H19549" s="775" t="s">
        <v>4235</v>
      </c>
      <c r="I19549" s="775" t="s">
        <v>5170</v>
      </c>
    </row>
    <row r="19550" spans="1:9">
      <c r="A19550" s="775" t="str">
        <f>Table_wabobpsvr_AzureCalc_AzureCalcRateCard[[#This Row],[ServiceName]]&amp;Table_wabobpsvr_AzureCalc_AzureCalcRateCard[[#This Row],[Price_Level]]&amp;Table_wabobpsvr_AzureCalc_AzureCalcRateCard[[#This Row],[Region]]</f>
        <v>A8 Cloud ServicesA12</v>
      </c>
      <c r="B19550" s="775">
        <v>12</v>
      </c>
      <c r="C19550" s="775" t="s">
        <v>680</v>
      </c>
      <c r="D19550" s="775" t="s">
        <v>174</v>
      </c>
      <c r="E19550" s="775">
        <v>999999</v>
      </c>
      <c r="F19550" s="775" t="s">
        <v>695</v>
      </c>
      <c r="G19550" s="775" t="s">
        <v>2194</v>
      </c>
      <c r="H19550" s="775" t="s">
        <v>2195</v>
      </c>
      <c r="I19550" s="775" t="s">
        <v>5170</v>
      </c>
    </row>
    <row r="19551" spans="1:9">
      <c r="A19551" s="775" t="str">
        <f>Table_wabobpsvr_AzureCalc_AzureCalcRateCard[[#This Row],[ServiceName]]&amp;Table_wabobpsvr_AzureCalc_AzureCalcRateCard[[#This Row],[Price_Level]]&amp;Table_wabobpsvr_AzureCalc_AzureCalcRateCard[[#This Row],[Region]]</f>
        <v>A8 Cloud ServicesB12</v>
      </c>
      <c r="B19551" s="775">
        <v>12</v>
      </c>
      <c r="C19551" s="775" t="s">
        <v>680</v>
      </c>
      <c r="D19551" s="775" t="s">
        <v>175</v>
      </c>
      <c r="E19551" s="775">
        <v>999999</v>
      </c>
      <c r="F19551" s="775" t="s">
        <v>695</v>
      </c>
      <c r="G19551" s="775" t="s">
        <v>2194</v>
      </c>
      <c r="H19551" s="775" t="s">
        <v>2195</v>
      </c>
      <c r="I19551" s="775" t="s">
        <v>5170</v>
      </c>
    </row>
    <row r="19552" spans="1:9">
      <c r="A19552" s="775" t="str">
        <f>Table_wabobpsvr_AzureCalc_AzureCalcRateCard[[#This Row],[ServiceName]]&amp;Table_wabobpsvr_AzureCalc_AzureCalcRateCard[[#This Row],[Price_Level]]&amp;Table_wabobpsvr_AzureCalc_AzureCalcRateCard[[#This Row],[Region]]</f>
        <v>A8 Cloud ServicesC12</v>
      </c>
      <c r="B19552" s="775">
        <v>12</v>
      </c>
      <c r="C19552" s="775" t="s">
        <v>680</v>
      </c>
      <c r="D19552" s="775" t="s">
        <v>177</v>
      </c>
      <c r="E19552" s="775">
        <v>999999</v>
      </c>
      <c r="F19552" s="775" t="s">
        <v>695</v>
      </c>
      <c r="G19552" s="775" t="s">
        <v>2194</v>
      </c>
      <c r="H19552" s="775" t="s">
        <v>2195</v>
      </c>
      <c r="I19552" s="775" t="s">
        <v>5170</v>
      </c>
    </row>
    <row r="19553" spans="1:9">
      <c r="A19553" s="775" t="str">
        <f>Table_wabobpsvr_AzureCalc_AzureCalcRateCard[[#This Row],[ServiceName]]&amp;Table_wabobpsvr_AzureCalc_AzureCalcRateCard[[#This Row],[Price_Level]]&amp;Table_wabobpsvr_AzureCalc_AzureCalcRateCard[[#This Row],[Region]]</f>
        <v>A8 Cloud ServicesD12</v>
      </c>
      <c r="B19553" s="775">
        <v>12</v>
      </c>
      <c r="C19553" s="775" t="s">
        <v>680</v>
      </c>
      <c r="D19553" s="775" t="s">
        <v>176</v>
      </c>
      <c r="E19553" s="775">
        <v>999999</v>
      </c>
      <c r="F19553" s="775" t="s">
        <v>695</v>
      </c>
      <c r="G19553" s="775" t="s">
        <v>2194</v>
      </c>
      <c r="H19553" s="775" t="s">
        <v>2195</v>
      </c>
      <c r="I19553" s="775" t="s">
        <v>5170</v>
      </c>
    </row>
    <row r="19554" spans="1:9">
      <c r="A19554" s="775" t="str">
        <f>Table_wabobpsvr_AzureCalc_AzureCalcRateCard[[#This Row],[ServiceName]]&amp;Table_wabobpsvr_AzureCalc_AzureCalcRateCard[[#This Row],[Price_Level]]&amp;Table_wabobpsvr_AzureCalc_AzureCalcRateCard[[#This Row],[Region]]</f>
        <v>A8 Cloud ServicesMOSP13</v>
      </c>
      <c r="B19554" s="775">
        <v>13</v>
      </c>
      <c r="C19554" s="775" t="s">
        <v>680</v>
      </c>
      <c r="D19554" s="775" t="s">
        <v>606</v>
      </c>
      <c r="E19554" s="775">
        <v>2.9889999999999999</v>
      </c>
      <c r="F19554" s="775" t="s">
        <v>695</v>
      </c>
      <c r="G19554" s="775" t="s">
        <v>4235</v>
      </c>
      <c r="H19554" s="775" t="s">
        <v>4235</v>
      </c>
      <c r="I19554" s="775" t="s">
        <v>5171</v>
      </c>
    </row>
    <row r="19555" spans="1:9">
      <c r="A19555" s="775" t="str">
        <f>Table_wabobpsvr_AzureCalc_AzureCalcRateCard[[#This Row],[ServiceName]]&amp;Table_wabobpsvr_AzureCalc_AzureCalcRateCard[[#This Row],[Price_Level]]&amp;Table_wabobpsvr_AzureCalc_AzureCalcRateCard[[#This Row],[Region]]</f>
        <v>A8 Cloud ServicesA13</v>
      </c>
      <c r="B19555" s="775">
        <v>13</v>
      </c>
      <c r="C19555" s="775" t="s">
        <v>680</v>
      </c>
      <c r="D19555" s="775" t="s">
        <v>174</v>
      </c>
      <c r="E19555" s="775">
        <v>2.1819700000000002</v>
      </c>
      <c r="F19555" s="775" t="s">
        <v>695</v>
      </c>
      <c r="G19555" s="775" t="s">
        <v>2196</v>
      </c>
      <c r="H19555" s="775" t="s">
        <v>2197</v>
      </c>
      <c r="I19555" s="775" t="s">
        <v>5171</v>
      </c>
    </row>
    <row r="19556" spans="1:9">
      <c r="A19556" s="775" t="str">
        <f>Table_wabobpsvr_AzureCalc_AzureCalcRateCard[[#This Row],[ServiceName]]&amp;Table_wabobpsvr_AzureCalc_AzureCalcRateCard[[#This Row],[Price_Level]]&amp;Table_wabobpsvr_AzureCalc_AzureCalcRateCard[[#This Row],[Region]]</f>
        <v>A8 Cloud ServicesB13</v>
      </c>
      <c r="B19556" s="775">
        <v>13</v>
      </c>
      <c r="C19556" s="775" t="s">
        <v>680</v>
      </c>
      <c r="D19556" s="775" t="s">
        <v>175</v>
      </c>
      <c r="E19556" s="775">
        <v>2.0922999999999998</v>
      </c>
      <c r="F19556" s="775" t="s">
        <v>695</v>
      </c>
      <c r="G19556" s="775" t="s">
        <v>2196</v>
      </c>
      <c r="H19556" s="775" t="s">
        <v>2197</v>
      </c>
      <c r="I19556" s="775" t="s">
        <v>5171</v>
      </c>
    </row>
    <row r="19557" spans="1:9">
      <c r="A19557" s="775" t="str">
        <f>Table_wabobpsvr_AzureCalc_AzureCalcRateCard[[#This Row],[ServiceName]]&amp;Table_wabobpsvr_AzureCalc_AzureCalcRateCard[[#This Row],[Price_Level]]&amp;Table_wabobpsvr_AzureCalc_AzureCalcRateCard[[#This Row],[Region]]</f>
        <v>A8 Cloud ServicesC13</v>
      </c>
      <c r="B19557" s="775">
        <v>13</v>
      </c>
      <c r="C19557" s="775" t="s">
        <v>680</v>
      </c>
      <c r="D19557" s="775" t="s">
        <v>177</v>
      </c>
      <c r="E19557" s="775">
        <v>2.0026299999999999</v>
      </c>
      <c r="F19557" s="775" t="s">
        <v>695</v>
      </c>
      <c r="G19557" s="775" t="s">
        <v>2196</v>
      </c>
      <c r="H19557" s="775" t="s">
        <v>2197</v>
      </c>
      <c r="I19557" s="775" t="s">
        <v>5171</v>
      </c>
    </row>
    <row r="19558" spans="1:9">
      <c r="A19558" s="775" t="str">
        <f>Table_wabobpsvr_AzureCalc_AzureCalcRateCard[[#This Row],[ServiceName]]&amp;Table_wabobpsvr_AzureCalc_AzureCalcRateCard[[#This Row],[Price_Level]]&amp;Table_wabobpsvr_AzureCalc_AzureCalcRateCard[[#This Row],[Region]]</f>
        <v>A8 Cloud ServicesD13</v>
      </c>
      <c r="B19558" s="775">
        <v>13</v>
      </c>
      <c r="C19558" s="775" t="s">
        <v>680</v>
      </c>
      <c r="D19558" s="775" t="s">
        <v>176</v>
      </c>
      <c r="E19558" s="775">
        <v>1.91296</v>
      </c>
      <c r="F19558" s="775" t="s">
        <v>695</v>
      </c>
      <c r="G19558" s="775" t="s">
        <v>2196</v>
      </c>
      <c r="H19558" s="775" t="s">
        <v>2197</v>
      </c>
      <c r="I19558" s="775" t="s">
        <v>5171</v>
      </c>
    </row>
    <row r="19559" spans="1:9">
      <c r="A19559" s="775" t="str">
        <f>Table_wabobpsvr_AzureCalc_AzureCalcRateCard[[#This Row],[ServiceName]]&amp;Table_wabobpsvr_AzureCalc_AzureCalcRateCard[[#This Row],[Price_Level]]&amp;Table_wabobpsvr_AzureCalc_AzureCalcRateCard[[#This Row],[Region]]</f>
        <v>A11 VM (Windows)C8</v>
      </c>
      <c r="B19559" s="775">
        <v>8</v>
      </c>
      <c r="C19559" s="775" t="s">
        <v>87</v>
      </c>
      <c r="D19559" s="775" t="s">
        <v>177</v>
      </c>
      <c r="E19559" s="775">
        <v>2.26044</v>
      </c>
      <c r="F19559" s="775" t="s">
        <v>1222</v>
      </c>
      <c r="G19559" s="775" t="s">
        <v>4369</v>
      </c>
      <c r="H19559" s="775" t="s">
        <v>4370</v>
      </c>
      <c r="I19559" s="775" t="s">
        <v>5582</v>
      </c>
    </row>
    <row r="19560" spans="1:9">
      <c r="A19560" s="775" t="str">
        <f>Table_wabobpsvr_AzureCalc_AzureCalcRateCard[[#This Row],[ServiceName]]&amp;Table_wabobpsvr_AzureCalc_AzureCalcRateCard[[#This Row],[Price_Level]]&amp;Table_wabobpsvr_AzureCalc_AzureCalcRateCard[[#This Row],[Region]]</f>
        <v>A11 VM (Windows)D8</v>
      </c>
      <c r="B19560" s="775">
        <v>8</v>
      </c>
      <c r="C19560" s="775" t="s">
        <v>87</v>
      </c>
      <c r="D19560" s="775" t="s">
        <v>176</v>
      </c>
      <c r="E19560" s="775">
        <v>2.1859199999999999</v>
      </c>
      <c r="F19560" s="775" t="s">
        <v>1222</v>
      </c>
      <c r="G19560" s="775" t="s">
        <v>4369</v>
      </c>
      <c r="H19560" s="775" t="s">
        <v>4370</v>
      </c>
      <c r="I19560" s="775" t="s">
        <v>5582</v>
      </c>
    </row>
    <row r="19561" spans="1:9">
      <c r="A19561" s="775" t="str">
        <f>Table_wabobpsvr_AzureCalc_AzureCalcRateCard[[#This Row],[ServiceName]]&amp;Table_wabobpsvr_AzureCalc_AzureCalcRateCard[[#This Row],[Price_Level]]&amp;Table_wabobpsvr_AzureCalc_AzureCalcRateCard[[#This Row],[Region]]</f>
        <v>A8 VM (Non-Windows)MOSP11</v>
      </c>
      <c r="B19561" s="775">
        <v>11</v>
      </c>
      <c r="C19561" s="775" t="s">
        <v>87</v>
      </c>
      <c r="D19561" s="775" t="s">
        <v>606</v>
      </c>
      <c r="E19561" s="775">
        <v>1.208</v>
      </c>
      <c r="F19561" s="775" t="s">
        <v>696</v>
      </c>
      <c r="G19561" s="775"/>
      <c r="H19561" s="775"/>
      <c r="I19561" s="775" t="s">
        <v>5927</v>
      </c>
    </row>
    <row r="19562" spans="1:9">
      <c r="A19562" s="775" t="str">
        <f>Table_wabobpsvr_AzureCalc_AzureCalcRateCard[[#This Row],[ServiceName]]&amp;Table_wabobpsvr_AzureCalc_AzureCalcRateCard[[#This Row],[Price_Level]]&amp;Table_wabobpsvr_AzureCalc_AzureCalcRateCard[[#This Row],[Region]]</f>
        <v>A8 VM (Non-Windows)A11</v>
      </c>
      <c r="B19562" s="775">
        <v>11</v>
      </c>
      <c r="C19562" s="775" t="s">
        <v>87</v>
      </c>
      <c r="D19562" s="775" t="s">
        <v>174</v>
      </c>
      <c r="E19562" s="775">
        <v>0.88183999999999996</v>
      </c>
      <c r="F19562" s="775" t="s">
        <v>696</v>
      </c>
      <c r="G19562" s="775" t="s">
        <v>2297</v>
      </c>
      <c r="H19562" s="775" t="s">
        <v>2298</v>
      </c>
      <c r="I19562" s="775" t="s">
        <v>5927</v>
      </c>
    </row>
    <row r="19563" spans="1:9">
      <c r="A19563" s="775" t="str">
        <f>Table_wabobpsvr_AzureCalc_AzureCalcRateCard[[#This Row],[ServiceName]]&amp;Table_wabobpsvr_AzureCalc_AzureCalcRateCard[[#This Row],[Price_Level]]&amp;Table_wabobpsvr_AzureCalc_AzureCalcRateCard[[#This Row],[Region]]</f>
        <v>A8 VM (Non-Windows)B11</v>
      </c>
      <c r="B19563" s="775">
        <v>11</v>
      </c>
      <c r="C19563" s="775" t="s">
        <v>87</v>
      </c>
      <c r="D19563" s="775" t="s">
        <v>175</v>
      </c>
      <c r="E19563" s="775">
        <v>0.84560000000000002</v>
      </c>
      <c r="F19563" s="775" t="s">
        <v>696</v>
      </c>
      <c r="G19563" s="775" t="s">
        <v>2297</v>
      </c>
      <c r="H19563" s="775" t="s">
        <v>2298</v>
      </c>
      <c r="I19563" s="775" t="s">
        <v>5927</v>
      </c>
    </row>
    <row r="19564" spans="1:9">
      <c r="A19564" s="775" t="str">
        <f>Table_wabobpsvr_AzureCalc_AzureCalcRateCard[[#This Row],[ServiceName]]&amp;Table_wabobpsvr_AzureCalc_AzureCalcRateCard[[#This Row],[Price_Level]]&amp;Table_wabobpsvr_AzureCalc_AzureCalcRateCard[[#This Row],[Region]]</f>
        <v>A8 VM (Non-Windows)C11</v>
      </c>
      <c r="B19564" s="775">
        <v>11</v>
      </c>
      <c r="C19564" s="775" t="s">
        <v>87</v>
      </c>
      <c r="D19564" s="775" t="s">
        <v>177</v>
      </c>
      <c r="E19564" s="775">
        <v>0.80935999999999997</v>
      </c>
      <c r="F19564" s="775" t="s">
        <v>696</v>
      </c>
      <c r="G19564" s="775" t="s">
        <v>2297</v>
      </c>
      <c r="H19564" s="775" t="s">
        <v>2298</v>
      </c>
      <c r="I19564" s="775" t="s">
        <v>5927</v>
      </c>
    </row>
    <row r="19565" spans="1:9">
      <c r="A19565" s="775" t="str">
        <f>Table_wabobpsvr_AzureCalc_AzureCalcRateCard[[#This Row],[ServiceName]]&amp;Table_wabobpsvr_AzureCalc_AzureCalcRateCard[[#This Row],[Price_Level]]&amp;Table_wabobpsvr_AzureCalc_AzureCalcRateCard[[#This Row],[Region]]</f>
        <v>A8 VM (Non-Windows)D11</v>
      </c>
      <c r="B19565" s="775">
        <v>11</v>
      </c>
      <c r="C19565" s="775" t="s">
        <v>87</v>
      </c>
      <c r="D19565" s="775" t="s">
        <v>176</v>
      </c>
      <c r="E19565" s="775">
        <v>0.77312000000000003</v>
      </c>
      <c r="F19565" s="775" t="s">
        <v>696</v>
      </c>
      <c r="G19565" s="775" t="s">
        <v>2297</v>
      </c>
      <c r="H19565" s="775" t="s">
        <v>2298</v>
      </c>
      <c r="I19565" s="775" t="s">
        <v>5927</v>
      </c>
    </row>
    <row r="19566" spans="1:9">
      <c r="A19566" s="775" t="str">
        <f>Table_wabobpsvr_AzureCalc_AzureCalcRateCard[[#This Row],[ServiceName]]&amp;Table_wabobpsvr_AzureCalc_AzureCalcRateCard[[#This Row],[Price_Level]]&amp;Table_wabobpsvr_AzureCalc_AzureCalcRateCard[[#This Row],[Region]]</f>
        <v>A8 VM (Windows)MOSP11</v>
      </c>
      <c r="B19566" s="775">
        <v>11</v>
      </c>
      <c r="C19566" s="775" t="s">
        <v>87</v>
      </c>
      <c r="D19566" s="775" t="s">
        <v>606</v>
      </c>
      <c r="E19566" s="775">
        <v>1.752</v>
      </c>
      <c r="F19566" s="775" t="s">
        <v>698</v>
      </c>
      <c r="G19566" s="775"/>
      <c r="H19566" s="775"/>
      <c r="I19566" s="775" t="s">
        <v>5933</v>
      </c>
    </row>
    <row r="19567" spans="1:9">
      <c r="A19567" s="775" t="str">
        <f>Table_wabobpsvr_AzureCalc_AzureCalcRateCard[[#This Row],[ServiceName]]&amp;Table_wabobpsvr_AzureCalc_AzureCalcRateCard[[#This Row],[Price_Level]]&amp;Table_wabobpsvr_AzureCalc_AzureCalcRateCard[[#This Row],[Region]]</f>
        <v>A8 VM (Windows)A11</v>
      </c>
      <c r="B19567" s="775">
        <v>11</v>
      </c>
      <c r="C19567" s="775" t="s">
        <v>87</v>
      </c>
      <c r="D19567" s="775" t="s">
        <v>174</v>
      </c>
      <c r="E19567" s="775">
        <v>1.2789600000000001</v>
      </c>
      <c r="F19567" s="775" t="s">
        <v>698</v>
      </c>
      <c r="G19567" s="775" t="s">
        <v>2310</v>
      </c>
      <c r="H19567" s="775" t="s">
        <v>2311</v>
      </c>
      <c r="I19567" s="775" t="s">
        <v>5933</v>
      </c>
    </row>
    <row r="19568" spans="1:9">
      <c r="A19568" s="775" t="str">
        <f>Table_wabobpsvr_AzureCalc_AzureCalcRateCard[[#This Row],[ServiceName]]&amp;Table_wabobpsvr_AzureCalc_AzureCalcRateCard[[#This Row],[Price_Level]]&amp;Table_wabobpsvr_AzureCalc_AzureCalcRateCard[[#This Row],[Region]]</f>
        <v>S3 DocumentDB HoursMOSP8</v>
      </c>
      <c r="B19568" s="775">
        <v>8</v>
      </c>
      <c r="C19568" s="775" t="s">
        <v>87</v>
      </c>
      <c r="D19568" s="775" t="s">
        <v>606</v>
      </c>
      <c r="E19568" s="775">
        <v>999999</v>
      </c>
      <c r="F19568" s="775" t="s">
        <v>4326</v>
      </c>
      <c r="G19568" s="775"/>
      <c r="H19568" s="775"/>
      <c r="I19568" s="775"/>
    </row>
    <row r="19569" spans="1:9">
      <c r="A19569" s="775" t="str">
        <f>Table_wabobpsvr_AzureCalc_AzureCalcRateCard[[#This Row],[ServiceName]]&amp;Table_wabobpsvr_AzureCalc_AzureCalcRateCard[[#This Row],[Price_Level]]&amp;Table_wabobpsvr_AzureCalc_AzureCalcRateCard[[#This Row],[Region]]</f>
        <v>S3 DocumentDB HoursA8</v>
      </c>
      <c r="B19569" s="775">
        <v>8</v>
      </c>
      <c r="C19569" s="775" t="s">
        <v>87</v>
      </c>
      <c r="D19569" s="775" t="s">
        <v>174</v>
      </c>
      <c r="E19569" s="775">
        <v>999999</v>
      </c>
      <c r="F19569" s="775" t="s">
        <v>4326</v>
      </c>
      <c r="G19569" s="775"/>
      <c r="H19569" s="775"/>
      <c r="I19569" s="775"/>
    </row>
    <row r="19570" spans="1:9">
      <c r="A19570" s="775" t="str">
        <f>Table_wabobpsvr_AzureCalc_AzureCalcRateCard[[#This Row],[ServiceName]]&amp;Table_wabobpsvr_AzureCalc_AzureCalcRateCard[[#This Row],[Price_Level]]&amp;Table_wabobpsvr_AzureCalc_AzureCalcRateCard[[#This Row],[Region]]</f>
        <v>S3 DocumentDB HoursB8</v>
      </c>
      <c r="B19570" s="775">
        <v>8</v>
      </c>
      <c r="C19570" s="775" t="s">
        <v>87</v>
      </c>
      <c r="D19570" s="775" t="s">
        <v>175</v>
      </c>
      <c r="E19570" s="775">
        <v>999999</v>
      </c>
      <c r="F19570" s="775" t="s">
        <v>4326</v>
      </c>
      <c r="G19570" s="775"/>
      <c r="H19570" s="775"/>
      <c r="I19570" s="775"/>
    </row>
    <row r="19571" spans="1:9">
      <c r="A19571" s="775" t="str">
        <f>Table_wabobpsvr_AzureCalc_AzureCalcRateCard[[#This Row],[ServiceName]]&amp;Table_wabobpsvr_AzureCalc_AzureCalcRateCard[[#This Row],[Price_Level]]&amp;Table_wabobpsvr_AzureCalc_AzureCalcRateCard[[#This Row],[Region]]</f>
        <v>S3 DocumentDB HoursC8</v>
      </c>
      <c r="B19571" s="775">
        <v>8</v>
      </c>
      <c r="C19571" s="775" t="s">
        <v>87</v>
      </c>
      <c r="D19571" s="775" t="s">
        <v>177</v>
      </c>
      <c r="E19571" s="775">
        <v>999999</v>
      </c>
      <c r="F19571" s="775" t="s">
        <v>4326</v>
      </c>
      <c r="G19571" s="775"/>
      <c r="H19571" s="775"/>
      <c r="I19571" s="775"/>
    </row>
    <row r="19572" spans="1:9">
      <c r="A19572" s="775" t="str">
        <f>Table_wabobpsvr_AzureCalc_AzureCalcRateCard[[#This Row],[ServiceName]]&amp;Table_wabobpsvr_AzureCalc_AzureCalcRateCard[[#This Row],[Price_Level]]&amp;Table_wabobpsvr_AzureCalc_AzureCalcRateCard[[#This Row],[Region]]</f>
        <v>S3 DocumentDB HoursD8</v>
      </c>
      <c r="B19572" s="775">
        <v>8</v>
      </c>
      <c r="C19572" s="775" t="s">
        <v>87</v>
      </c>
      <c r="D19572" s="775" t="s">
        <v>176</v>
      </c>
      <c r="E19572" s="775">
        <v>999999</v>
      </c>
      <c r="F19572" s="775" t="s">
        <v>4326</v>
      </c>
      <c r="G19572" s="775"/>
      <c r="H19572" s="775"/>
      <c r="I19572" s="775"/>
    </row>
    <row r="19573" spans="1:9">
      <c r="A19573" s="775" t="str">
        <f>Table_wabobpsvr_AzureCalc_AzureCalcRateCard[[#This Row],[ServiceName]]&amp;Table_wabobpsvr_AzureCalc_AzureCalcRateCard[[#This Row],[Price_Level]]&amp;Table_wabobpsvr_AzureCalc_AzureCalcRateCard[[#This Row],[Region]]</f>
        <v>Standard_D1_v2 VM (Windows)B15</v>
      </c>
      <c r="B19573" s="775">
        <v>15</v>
      </c>
      <c r="C19573" s="775" t="s">
        <v>87</v>
      </c>
      <c r="D19573" s="775" t="s">
        <v>175</v>
      </c>
      <c r="E19573" s="775">
        <v>0.14663999999999999</v>
      </c>
      <c r="F19573" s="775" t="s">
        <v>8077</v>
      </c>
      <c r="G19573" s="775" t="s">
        <v>4235</v>
      </c>
      <c r="H19573" s="775" t="s">
        <v>4235</v>
      </c>
      <c r="I19573" s="775" t="s">
        <v>8356</v>
      </c>
    </row>
    <row r="19574" spans="1:9">
      <c r="A19574" s="775" t="str">
        <f>Table_wabobpsvr_AzureCalc_AzureCalcRateCard[[#This Row],[ServiceName]]&amp;Table_wabobpsvr_AzureCalc_AzureCalcRateCard[[#This Row],[Price_Level]]&amp;Table_wabobpsvr_AzureCalc_AzureCalcRateCard[[#This Row],[Region]]</f>
        <v>A8 VM (Windows)B11</v>
      </c>
      <c r="B19574" s="775">
        <v>11</v>
      </c>
      <c r="C19574" s="775" t="s">
        <v>87</v>
      </c>
      <c r="D19574" s="775" t="s">
        <v>175</v>
      </c>
      <c r="E19574" s="775">
        <v>1.2263999999999999</v>
      </c>
      <c r="F19574" s="775" t="s">
        <v>698</v>
      </c>
      <c r="G19574" s="775" t="s">
        <v>2310</v>
      </c>
      <c r="H19574" s="775" t="s">
        <v>2311</v>
      </c>
      <c r="I19574" s="775" t="s">
        <v>5933</v>
      </c>
    </row>
    <row r="19575" spans="1:9">
      <c r="A19575" s="775" t="str">
        <f>Table_wabobpsvr_AzureCalc_AzureCalcRateCard[[#This Row],[ServiceName]]&amp;Table_wabobpsvr_AzureCalc_AzureCalcRateCard[[#This Row],[Price_Level]]&amp;Table_wabobpsvr_AzureCalc_AzureCalcRateCard[[#This Row],[Region]]</f>
        <v>A8 VM (Windows)C11</v>
      </c>
      <c r="B19575" s="775">
        <v>11</v>
      </c>
      <c r="C19575" s="775" t="s">
        <v>87</v>
      </c>
      <c r="D19575" s="775" t="s">
        <v>177</v>
      </c>
      <c r="E19575" s="775">
        <v>1.17384</v>
      </c>
      <c r="F19575" s="775" t="s">
        <v>698</v>
      </c>
      <c r="G19575" s="775" t="s">
        <v>2310</v>
      </c>
      <c r="H19575" s="775" t="s">
        <v>2311</v>
      </c>
      <c r="I19575" s="775" t="s">
        <v>5933</v>
      </c>
    </row>
    <row r="19576" spans="1:9">
      <c r="A19576" s="775" t="str">
        <f>Table_wabobpsvr_AzureCalc_AzureCalcRateCard[[#This Row],[ServiceName]]&amp;Table_wabobpsvr_AzureCalc_AzureCalcRateCard[[#This Row],[Price_Level]]&amp;Table_wabobpsvr_AzureCalc_AzureCalcRateCard[[#This Row],[Region]]</f>
        <v>A8 VM (Windows)D11</v>
      </c>
      <c r="B19576" s="775">
        <v>11</v>
      </c>
      <c r="C19576" s="775" t="s">
        <v>87</v>
      </c>
      <c r="D19576" s="775" t="s">
        <v>176</v>
      </c>
      <c r="E19576" s="775">
        <v>1.1212800000000001</v>
      </c>
      <c r="F19576" s="775" t="s">
        <v>698</v>
      </c>
      <c r="G19576" s="775" t="s">
        <v>2310</v>
      </c>
      <c r="H19576" s="775" t="s">
        <v>2311</v>
      </c>
      <c r="I19576" s="775" t="s">
        <v>5933</v>
      </c>
    </row>
    <row r="19577" spans="1:9">
      <c r="A19577" s="775" t="str">
        <f>Table_wabobpsvr_AzureCalc_AzureCalcRateCard[[#This Row],[ServiceName]]&amp;Table_wabobpsvr_AzureCalc_AzureCalcRateCard[[#This Row],[Price_Level]]&amp;Table_wabobpsvr_AzureCalc_AzureCalcRateCard[[#This Row],[Region]]</f>
        <v>A9 VM (Non-Windows)MOSP11</v>
      </c>
      <c r="B19577" s="775">
        <v>11</v>
      </c>
      <c r="C19577" s="775" t="s">
        <v>87</v>
      </c>
      <c r="D19577" s="775" t="s">
        <v>606</v>
      </c>
      <c r="E19577" s="775">
        <v>2.415</v>
      </c>
      <c r="F19577" s="775" t="s">
        <v>700</v>
      </c>
      <c r="G19577" s="775"/>
      <c r="H19577" s="775"/>
      <c r="I19577" s="775" t="s">
        <v>6419</v>
      </c>
    </row>
    <row r="19578" spans="1:9">
      <c r="A19578" s="775" t="str">
        <f>Table_wabobpsvr_AzureCalc_AzureCalcRateCard[[#This Row],[ServiceName]]&amp;Table_wabobpsvr_AzureCalc_AzureCalcRateCard[[#This Row],[Price_Level]]&amp;Table_wabobpsvr_AzureCalc_AzureCalcRateCard[[#This Row],[Region]]</f>
        <v>A9 VM (Non-Windows)A11</v>
      </c>
      <c r="B19578" s="775">
        <v>11</v>
      </c>
      <c r="C19578" s="775" t="s">
        <v>87</v>
      </c>
      <c r="D19578" s="775" t="s">
        <v>174</v>
      </c>
      <c r="E19578" s="775">
        <v>1.76295</v>
      </c>
      <c r="F19578" s="775" t="s">
        <v>700</v>
      </c>
      <c r="G19578" s="775" t="s">
        <v>1766</v>
      </c>
      <c r="H19578" s="775" t="s">
        <v>1767</v>
      </c>
      <c r="I19578" s="775" t="s">
        <v>6419</v>
      </c>
    </row>
    <row r="19579" spans="1:9">
      <c r="A19579" s="775" t="str">
        <f>Table_wabobpsvr_AzureCalc_AzureCalcRateCard[[#This Row],[ServiceName]]&amp;Table_wabobpsvr_AzureCalc_AzureCalcRateCard[[#This Row],[Price_Level]]&amp;Table_wabobpsvr_AzureCalc_AzureCalcRateCard[[#This Row],[Region]]</f>
        <v>A9 Cloud ServicesMOSP1</v>
      </c>
      <c r="B19579" s="775">
        <v>1</v>
      </c>
      <c r="C19579" s="775" t="s">
        <v>680</v>
      </c>
      <c r="D19579" s="775" t="s">
        <v>606</v>
      </c>
      <c r="E19579" s="775">
        <v>999999</v>
      </c>
      <c r="F19579" s="775" t="s">
        <v>697</v>
      </c>
      <c r="G19579" s="775" t="s">
        <v>4235</v>
      </c>
      <c r="H19579" s="775" t="s">
        <v>4235</v>
      </c>
      <c r="I19579" s="775" t="s">
        <v>5175</v>
      </c>
    </row>
    <row r="19580" spans="1:9">
      <c r="A19580" s="775" t="str">
        <f>Table_wabobpsvr_AzureCalc_AzureCalcRateCard[[#This Row],[ServiceName]]&amp;Table_wabobpsvr_AzureCalc_AzureCalcRateCard[[#This Row],[Price_Level]]&amp;Table_wabobpsvr_AzureCalc_AzureCalcRateCard[[#This Row],[Region]]</f>
        <v>A9 Cloud ServicesA1</v>
      </c>
      <c r="B19580" s="775">
        <v>1</v>
      </c>
      <c r="C19580" s="775" t="s">
        <v>680</v>
      </c>
      <c r="D19580" s="775" t="s">
        <v>174</v>
      </c>
      <c r="E19580" s="775">
        <v>999999</v>
      </c>
      <c r="F19580" s="775" t="s">
        <v>697</v>
      </c>
      <c r="G19580" s="775" t="s">
        <v>2205</v>
      </c>
      <c r="H19580" s="775" t="s">
        <v>2206</v>
      </c>
      <c r="I19580" s="775" t="s">
        <v>5175</v>
      </c>
    </row>
    <row r="19581" spans="1:9">
      <c r="A19581" s="775" t="str">
        <f>Table_wabobpsvr_AzureCalc_AzureCalcRateCard[[#This Row],[ServiceName]]&amp;Table_wabobpsvr_AzureCalc_AzureCalcRateCard[[#This Row],[Price_Level]]&amp;Table_wabobpsvr_AzureCalc_AzureCalcRateCard[[#This Row],[Region]]</f>
        <v>A9 Cloud ServicesB1</v>
      </c>
      <c r="B19581" s="775">
        <v>1</v>
      </c>
      <c r="C19581" s="775" t="s">
        <v>680</v>
      </c>
      <c r="D19581" s="775" t="s">
        <v>175</v>
      </c>
      <c r="E19581" s="775">
        <v>999999</v>
      </c>
      <c r="F19581" s="775" t="s">
        <v>697</v>
      </c>
      <c r="G19581" s="775" t="s">
        <v>2205</v>
      </c>
      <c r="H19581" s="775" t="s">
        <v>2206</v>
      </c>
      <c r="I19581" s="775" t="s">
        <v>5175</v>
      </c>
    </row>
    <row r="19582" spans="1:9">
      <c r="A19582" s="775" t="str">
        <f>Table_wabobpsvr_AzureCalc_AzureCalcRateCard[[#This Row],[ServiceName]]&amp;Table_wabobpsvr_AzureCalc_AzureCalcRateCard[[#This Row],[Price_Level]]&amp;Table_wabobpsvr_AzureCalc_AzureCalcRateCard[[#This Row],[Region]]</f>
        <v>Standard_D4 VM (Non-Windows)A2</v>
      </c>
      <c r="B19582" s="775">
        <v>2</v>
      </c>
      <c r="C19582" s="775" t="s">
        <v>680</v>
      </c>
      <c r="D19582" s="775" t="s">
        <v>174</v>
      </c>
      <c r="E19582" s="775">
        <v>0.51992000000000005</v>
      </c>
      <c r="F19582" s="775" t="s">
        <v>1128</v>
      </c>
      <c r="G19582" s="775" t="s">
        <v>4235</v>
      </c>
      <c r="H19582" s="775" t="s">
        <v>4235</v>
      </c>
      <c r="I19582" s="775" t="s">
        <v>6583</v>
      </c>
    </row>
    <row r="19583" spans="1:9">
      <c r="A19583" s="775" t="str">
        <f>Table_wabobpsvr_AzureCalc_AzureCalcRateCard[[#This Row],[ServiceName]]&amp;Table_wabobpsvr_AzureCalc_AzureCalcRateCard[[#This Row],[Price_Level]]&amp;Table_wabobpsvr_AzureCalc_AzureCalcRateCard[[#This Row],[Region]]</f>
        <v>Standard_D4 VM (Non-Windows)B2</v>
      </c>
      <c r="B19583" s="775">
        <v>2</v>
      </c>
      <c r="C19583" s="775" t="s">
        <v>680</v>
      </c>
      <c r="D19583" s="775" t="s">
        <v>175</v>
      </c>
      <c r="E19583" s="775">
        <v>0.50383999999999995</v>
      </c>
      <c r="F19583" s="775" t="s">
        <v>1128</v>
      </c>
      <c r="G19583" s="775" t="s">
        <v>4235</v>
      </c>
      <c r="H19583" s="775" t="s">
        <v>4235</v>
      </c>
      <c r="I19583" s="775" t="s">
        <v>6583</v>
      </c>
    </row>
    <row r="19584" spans="1:9">
      <c r="A19584" s="775" t="str">
        <f>Table_wabobpsvr_AzureCalc_AzureCalcRateCard[[#This Row],[ServiceName]]&amp;Table_wabobpsvr_AzureCalc_AzureCalcRateCard[[#This Row],[Price_Level]]&amp;Table_wabobpsvr_AzureCalc_AzureCalcRateCard[[#This Row],[Region]]</f>
        <v>Standard_D4 VM (Non-Windows)C2</v>
      </c>
      <c r="B19584" s="775">
        <v>2</v>
      </c>
      <c r="C19584" s="775" t="s">
        <v>680</v>
      </c>
      <c r="D19584" s="775" t="s">
        <v>177</v>
      </c>
      <c r="E19584" s="775">
        <v>0.48776000000000003</v>
      </c>
      <c r="F19584" s="775" t="s">
        <v>1128</v>
      </c>
      <c r="G19584" s="775" t="s">
        <v>4235</v>
      </c>
      <c r="H19584" s="775" t="s">
        <v>4235</v>
      </c>
      <c r="I19584" s="775" t="s">
        <v>6583</v>
      </c>
    </row>
    <row r="19585" spans="1:9">
      <c r="A19585" s="775" t="str">
        <f>Table_wabobpsvr_AzureCalc_AzureCalcRateCard[[#This Row],[ServiceName]]&amp;Table_wabobpsvr_AzureCalc_AzureCalcRateCard[[#This Row],[Price_Level]]&amp;Table_wabobpsvr_AzureCalc_AzureCalcRateCard[[#This Row],[Region]]</f>
        <v>Standard_D4 VM (Non-Windows)D2</v>
      </c>
      <c r="B19585" s="775">
        <v>2</v>
      </c>
      <c r="C19585" s="775" t="s">
        <v>680</v>
      </c>
      <c r="D19585" s="775" t="s">
        <v>176</v>
      </c>
      <c r="E19585" s="775">
        <v>0.47167999999999999</v>
      </c>
      <c r="F19585" s="775" t="s">
        <v>1128</v>
      </c>
      <c r="G19585" s="775" t="s">
        <v>4235</v>
      </c>
      <c r="H19585" s="775" t="s">
        <v>4235</v>
      </c>
      <c r="I19585" s="775" t="s">
        <v>6583</v>
      </c>
    </row>
    <row r="19586" spans="1:9">
      <c r="A19586" s="775" t="str">
        <f>Table_wabobpsvr_AzureCalc_AzureCalcRateCard[[#This Row],[ServiceName]]&amp;Table_wabobpsvr_AzureCalc_AzureCalcRateCard[[#This Row],[Price_Level]]&amp;Table_wabobpsvr_AzureCalc_AzureCalcRateCard[[#This Row],[Region]]</f>
        <v>Standard_D4 VM (Non-Windows)MOSP5</v>
      </c>
      <c r="B19586" s="775">
        <v>5</v>
      </c>
      <c r="C19586" s="775" t="s">
        <v>680</v>
      </c>
      <c r="D19586" s="775" t="s">
        <v>606</v>
      </c>
      <c r="E19586" s="775">
        <v>0.61599999999999999</v>
      </c>
      <c r="F19586" s="775" t="s">
        <v>1128</v>
      </c>
      <c r="G19586" s="775" t="s">
        <v>4235</v>
      </c>
      <c r="H19586" s="775" t="s">
        <v>4235</v>
      </c>
      <c r="I19586" s="775" t="s">
        <v>6584</v>
      </c>
    </row>
    <row r="19587" spans="1:9">
      <c r="A19587" s="775" t="str">
        <f>Table_wabobpsvr_AzureCalc_AzureCalcRateCard[[#This Row],[ServiceName]]&amp;Table_wabobpsvr_AzureCalc_AzureCalcRateCard[[#This Row],[Price_Level]]&amp;Table_wabobpsvr_AzureCalc_AzureCalcRateCard[[#This Row],[Region]]</f>
        <v>Standard_D4 VM (Non-Windows)A5</v>
      </c>
      <c r="B19587" s="775">
        <v>5</v>
      </c>
      <c r="C19587" s="775" t="s">
        <v>680</v>
      </c>
      <c r="D19587" s="775" t="s">
        <v>174</v>
      </c>
      <c r="E19587" s="775">
        <v>0.59752000000000005</v>
      </c>
      <c r="F19587" s="775" t="s">
        <v>1128</v>
      </c>
      <c r="G19587" s="775" t="s">
        <v>4235</v>
      </c>
      <c r="H19587" s="775" t="s">
        <v>4235</v>
      </c>
      <c r="I19587" s="775" t="s">
        <v>6584</v>
      </c>
    </row>
    <row r="19588" spans="1:9">
      <c r="A19588" s="775" t="str">
        <f>Table_wabobpsvr_AzureCalc_AzureCalcRateCard[[#This Row],[ServiceName]]&amp;Table_wabobpsvr_AzureCalc_AzureCalcRateCard[[#This Row],[Price_Level]]&amp;Table_wabobpsvr_AzureCalc_AzureCalcRateCard[[#This Row],[Region]]</f>
        <v>Standard_D4 VM (Non-Windows)B5</v>
      </c>
      <c r="B19588" s="775">
        <v>5</v>
      </c>
      <c r="C19588" s="775" t="s">
        <v>680</v>
      </c>
      <c r="D19588" s="775" t="s">
        <v>175</v>
      </c>
      <c r="E19588" s="775">
        <v>0.57904</v>
      </c>
      <c r="F19588" s="775" t="s">
        <v>1128</v>
      </c>
      <c r="G19588" s="775" t="s">
        <v>4235</v>
      </c>
      <c r="H19588" s="775" t="s">
        <v>4235</v>
      </c>
      <c r="I19588" s="775" t="s">
        <v>6584</v>
      </c>
    </row>
    <row r="19589" spans="1:9">
      <c r="A19589" s="775" t="str">
        <f>Table_wabobpsvr_AzureCalc_AzureCalcRateCard[[#This Row],[ServiceName]]&amp;Table_wabobpsvr_AzureCalc_AzureCalcRateCard[[#This Row],[Price_Level]]&amp;Table_wabobpsvr_AzureCalc_AzureCalcRateCard[[#This Row],[Region]]</f>
        <v>Standard_D4 VM (Non-Windows)C5</v>
      </c>
      <c r="B19589" s="775">
        <v>5</v>
      </c>
      <c r="C19589" s="775" t="s">
        <v>680</v>
      </c>
      <c r="D19589" s="775" t="s">
        <v>177</v>
      </c>
      <c r="E19589" s="775">
        <v>0.56055999999999995</v>
      </c>
      <c r="F19589" s="775" t="s">
        <v>1128</v>
      </c>
      <c r="G19589" s="775" t="s">
        <v>4235</v>
      </c>
      <c r="H19589" s="775" t="s">
        <v>4235</v>
      </c>
      <c r="I19589" s="775" t="s">
        <v>6584</v>
      </c>
    </row>
    <row r="19590" spans="1:9">
      <c r="A19590" s="775" t="str">
        <f>Table_wabobpsvr_AzureCalc_AzureCalcRateCard[[#This Row],[ServiceName]]&amp;Table_wabobpsvr_AzureCalc_AzureCalcRateCard[[#This Row],[Price_Level]]&amp;Table_wabobpsvr_AzureCalc_AzureCalcRateCard[[#This Row],[Region]]</f>
        <v>Standard_D4 VM (Non-Windows)D5</v>
      </c>
      <c r="B19590" s="775">
        <v>5</v>
      </c>
      <c r="C19590" s="775" t="s">
        <v>680</v>
      </c>
      <c r="D19590" s="775" t="s">
        <v>176</v>
      </c>
      <c r="E19590" s="775">
        <v>0.54208000000000001</v>
      </c>
      <c r="F19590" s="775" t="s">
        <v>1128</v>
      </c>
      <c r="G19590" s="775" t="s">
        <v>4235</v>
      </c>
      <c r="H19590" s="775" t="s">
        <v>4235</v>
      </c>
      <c r="I19590" s="775" t="s">
        <v>6584</v>
      </c>
    </row>
    <row r="19591" spans="1:9">
      <c r="A19591" s="775" t="str">
        <f>Table_wabobpsvr_AzureCalc_AzureCalcRateCard[[#This Row],[ServiceName]]&amp;Table_wabobpsvr_AzureCalc_AzureCalcRateCard[[#This Row],[Price_Level]]&amp;Table_wabobpsvr_AzureCalc_AzureCalcRateCard[[#This Row],[Region]]</f>
        <v>Standard_D4 VM (Non-Windows)MOSP1</v>
      </c>
      <c r="B19591" s="775">
        <v>1</v>
      </c>
      <c r="C19591" s="775" t="s">
        <v>680</v>
      </c>
      <c r="D19591" s="775" t="s">
        <v>606</v>
      </c>
      <c r="E19591" s="775">
        <v>0.53600000000000003</v>
      </c>
      <c r="F19591" s="775" t="s">
        <v>1128</v>
      </c>
      <c r="G19591" s="775" t="s">
        <v>4235</v>
      </c>
      <c r="H19591" s="775" t="s">
        <v>4235</v>
      </c>
      <c r="I19591" s="775" t="s">
        <v>6585</v>
      </c>
    </row>
    <row r="19592" spans="1:9">
      <c r="A19592" s="775" t="str">
        <f>Table_wabobpsvr_AzureCalc_AzureCalcRateCard[[#This Row],[ServiceName]]&amp;Table_wabobpsvr_AzureCalc_AzureCalcRateCard[[#This Row],[Price_Level]]&amp;Table_wabobpsvr_AzureCalc_AzureCalcRateCard[[#This Row],[Region]]</f>
        <v>Standard_D4 VM (Non-Windows)A1</v>
      </c>
      <c r="B19592" s="775">
        <v>1</v>
      </c>
      <c r="C19592" s="775" t="s">
        <v>680</v>
      </c>
      <c r="D19592" s="775" t="s">
        <v>174</v>
      </c>
      <c r="E19592" s="775">
        <v>0.51992000000000005</v>
      </c>
      <c r="F19592" s="775" t="s">
        <v>1128</v>
      </c>
      <c r="G19592" s="775" t="s">
        <v>4235</v>
      </c>
      <c r="H19592" s="775" t="s">
        <v>4235</v>
      </c>
      <c r="I19592" s="775" t="s">
        <v>6585</v>
      </c>
    </row>
    <row r="19593" spans="1:9">
      <c r="A19593" s="775" t="str">
        <f>Table_wabobpsvr_AzureCalc_AzureCalcRateCard[[#This Row],[ServiceName]]&amp;Table_wabobpsvr_AzureCalc_AzureCalcRateCard[[#This Row],[Price_Level]]&amp;Table_wabobpsvr_AzureCalc_AzureCalcRateCard[[#This Row],[Region]]</f>
        <v>Standard_D4 VM (Non-Windows)B1</v>
      </c>
      <c r="B19593" s="775">
        <v>1</v>
      </c>
      <c r="C19593" s="775" t="s">
        <v>680</v>
      </c>
      <c r="D19593" s="775" t="s">
        <v>175</v>
      </c>
      <c r="E19593" s="775">
        <v>0.50383999999999995</v>
      </c>
      <c r="F19593" s="775" t="s">
        <v>1128</v>
      </c>
      <c r="G19593" s="775" t="s">
        <v>4235</v>
      </c>
      <c r="H19593" s="775" t="s">
        <v>4235</v>
      </c>
      <c r="I19593" s="775" t="s">
        <v>6585</v>
      </c>
    </row>
    <row r="19594" spans="1:9">
      <c r="A19594" s="775" t="str">
        <f>Table_wabobpsvr_AzureCalc_AzureCalcRateCard[[#This Row],[ServiceName]]&amp;Table_wabobpsvr_AzureCalc_AzureCalcRateCard[[#This Row],[Price_Level]]&amp;Table_wabobpsvr_AzureCalc_AzureCalcRateCard[[#This Row],[Region]]</f>
        <v>Standard_D4 VM (Non-Windows)C1</v>
      </c>
      <c r="B19594" s="775">
        <v>1</v>
      </c>
      <c r="C19594" s="775" t="s">
        <v>680</v>
      </c>
      <c r="D19594" s="775" t="s">
        <v>177</v>
      </c>
      <c r="E19594" s="775">
        <v>0.48776000000000003</v>
      </c>
      <c r="F19594" s="775" t="s">
        <v>1128</v>
      </c>
      <c r="G19594" s="775" t="s">
        <v>4235</v>
      </c>
      <c r="H19594" s="775" t="s">
        <v>4235</v>
      </c>
      <c r="I19594" s="775" t="s">
        <v>6585</v>
      </c>
    </row>
    <row r="19595" spans="1:9">
      <c r="A19595" s="775" t="str">
        <f>Table_wabobpsvr_AzureCalc_AzureCalcRateCard[[#This Row],[ServiceName]]&amp;Table_wabobpsvr_AzureCalc_AzureCalcRateCard[[#This Row],[Price_Level]]&amp;Table_wabobpsvr_AzureCalc_AzureCalcRateCard[[#This Row],[Region]]</f>
        <v>Standard_D4 VM (Non-Windows)D1</v>
      </c>
      <c r="B19595" s="775">
        <v>1</v>
      </c>
      <c r="C19595" s="775" t="s">
        <v>680</v>
      </c>
      <c r="D19595" s="775" t="s">
        <v>176</v>
      </c>
      <c r="E19595" s="775">
        <v>0.47167999999999999</v>
      </c>
      <c r="F19595" s="775" t="s">
        <v>1128</v>
      </c>
      <c r="G19595" s="775" t="s">
        <v>4235</v>
      </c>
      <c r="H19595" s="775" t="s">
        <v>4235</v>
      </c>
      <c r="I19595" s="775" t="s">
        <v>6585</v>
      </c>
    </row>
    <row r="19596" spans="1:9">
      <c r="A19596" s="775" t="str">
        <f>Table_wabobpsvr_AzureCalc_AzureCalcRateCard[[#This Row],[ServiceName]]&amp;Table_wabobpsvr_AzureCalc_AzureCalcRateCard[[#This Row],[Price_Level]]&amp;Table_wabobpsvr_AzureCalc_AzureCalcRateCard[[#This Row],[Region]]</f>
        <v>Standard_D4 VM (Non-Windows)MOSP4</v>
      </c>
      <c r="B19596" s="775">
        <v>4</v>
      </c>
      <c r="C19596" s="775" t="s">
        <v>680</v>
      </c>
      <c r="D19596" s="775" t="s">
        <v>606</v>
      </c>
      <c r="E19596" s="775">
        <v>0.61599999999999999</v>
      </c>
      <c r="F19596" s="775" t="s">
        <v>1128</v>
      </c>
      <c r="G19596" s="775" t="s">
        <v>4235</v>
      </c>
      <c r="H19596" s="775" t="s">
        <v>4235</v>
      </c>
      <c r="I19596" s="775" t="s">
        <v>6586</v>
      </c>
    </row>
    <row r="19597" spans="1:9">
      <c r="A19597" s="775" t="str">
        <f>Table_wabobpsvr_AzureCalc_AzureCalcRateCard[[#This Row],[ServiceName]]&amp;Table_wabobpsvr_AzureCalc_AzureCalcRateCard[[#This Row],[Price_Level]]&amp;Table_wabobpsvr_AzureCalc_AzureCalcRateCard[[#This Row],[Region]]</f>
        <v>Standard_D4 VM (Non-Windows)A4</v>
      </c>
      <c r="B19597" s="775">
        <v>4</v>
      </c>
      <c r="C19597" s="775" t="s">
        <v>680</v>
      </c>
      <c r="D19597" s="775" t="s">
        <v>174</v>
      </c>
      <c r="E19597" s="775">
        <v>0.59752000000000005</v>
      </c>
      <c r="F19597" s="775" t="s">
        <v>1128</v>
      </c>
      <c r="G19597" s="775" t="s">
        <v>4235</v>
      </c>
      <c r="H19597" s="775" t="s">
        <v>4235</v>
      </c>
      <c r="I19597" s="775" t="s">
        <v>6586</v>
      </c>
    </row>
    <row r="19598" spans="1:9">
      <c r="A19598" s="775" t="str">
        <f>Table_wabobpsvr_AzureCalc_AzureCalcRateCard[[#This Row],[ServiceName]]&amp;Table_wabobpsvr_AzureCalc_AzureCalcRateCard[[#This Row],[Price_Level]]&amp;Table_wabobpsvr_AzureCalc_AzureCalcRateCard[[#This Row],[Region]]</f>
        <v>Standard_D4 VM (Non-Windows)B4</v>
      </c>
      <c r="B19598" s="775">
        <v>4</v>
      </c>
      <c r="C19598" s="775" t="s">
        <v>680</v>
      </c>
      <c r="D19598" s="775" t="s">
        <v>175</v>
      </c>
      <c r="E19598" s="775">
        <v>0.57904</v>
      </c>
      <c r="F19598" s="775" t="s">
        <v>1128</v>
      </c>
      <c r="G19598" s="775" t="s">
        <v>4235</v>
      </c>
      <c r="H19598" s="775" t="s">
        <v>4235</v>
      </c>
      <c r="I19598" s="775" t="s">
        <v>6586</v>
      </c>
    </row>
    <row r="19599" spans="1:9">
      <c r="A19599" s="775" t="str">
        <f>Table_wabobpsvr_AzureCalc_AzureCalcRateCard[[#This Row],[ServiceName]]&amp;Table_wabobpsvr_AzureCalc_AzureCalcRateCard[[#This Row],[Price_Level]]&amp;Table_wabobpsvr_AzureCalc_AzureCalcRateCard[[#This Row],[Region]]</f>
        <v>Standard_D4 VM (Non-Windows)C4</v>
      </c>
      <c r="B19599" s="775">
        <v>4</v>
      </c>
      <c r="C19599" s="775" t="s">
        <v>680</v>
      </c>
      <c r="D19599" s="775" t="s">
        <v>177</v>
      </c>
      <c r="E19599" s="775">
        <v>0.56055999999999995</v>
      </c>
      <c r="F19599" s="775" t="s">
        <v>1128</v>
      </c>
      <c r="G19599" s="775" t="s">
        <v>4235</v>
      </c>
      <c r="H19599" s="775" t="s">
        <v>4235</v>
      </c>
      <c r="I19599" s="775" t="s">
        <v>6586</v>
      </c>
    </row>
    <row r="19600" spans="1:9">
      <c r="A19600" s="775" t="str">
        <f>Table_wabobpsvr_AzureCalc_AzureCalcRateCard[[#This Row],[ServiceName]]&amp;Table_wabobpsvr_AzureCalc_AzureCalcRateCard[[#This Row],[Price_Level]]&amp;Table_wabobpsvr_AzureCalc_AzureCalcRateCard[[#This Row],[Region]]</f>
        <v>Standard_D4 VM (Non-Windows)D4</v>
      </c>
      <c r="B19600" s="775">
        <v>4</v>
      </c>
      <c r="C19600" s="775" t="s">
        <v>680</v>
      </c>
      <c r="D19600" s="775" t="s">
        <v>176</v>
      </c>
      <c r="E19600" s="775">
        <v>0.54208000000000001</v>
      </c>
      <c r="F19600" s="775" t="s">
        <v>1128</v>
      </c>
      <c r="G19600" s="775" t="s">
        <v>4235</v>
      </c>
      <c r="H19600" s="775" t="s">
        <v>4235</v>
      </c>
      <c r="I19600" s="775" t="s">
        <v>6586</v>
      </c>
    </row>
    <row r="19601" spans="1:9">
      <c r="A19601" s="775" t="str">
        <f>Table_wabobpsvr_AzureCalc_AzureCalcRateCard[[#This Row],[ServiceName]]&amp;Table_wabobpsvr_AzureCalc_AzureCalcRateCard[[#This Row],[Price_Level]]&amp;Table_wabobpsvr_AzureCalc_AzureCalcRateCard[[#This Row],[Region]]</f>
        <v>Standard_D4 VM (Non-Windows)MOSP14</v>
      </c>
      <c r="B19601" s="775">
        <v>14</v>
      </c>
      <c r="C19601" s="775" t="s">
        <v>680</v>
      </c>
      <c r="D19601" s="775" t="s">
        <v>606</v>
      </c>
      <c r="E19601" s="775">
        <v>0.67</v>
      </c>
      <c r="F19601" s="775" t="s">
        <v>1128</v>
      </c>
      <c r="G19601" s="775" t="s">
        <v>4235</v>
      </c>
      <c r="H19601" s="775" t="s">
        <v>4235</v>
      </c>
      <c r="I19601" s="775" t="s">
        <v>6587</v>
      </c>
    </row>
    <row r="19602" spans="1:9">
      <c r="A19602" s="775" t="str">
        <f>Table_wabobpsvr_AzureCalc_AzureCalcRateCard[[#This Row],[ServiceName]]&amp;Table_wabobpsvr_AzureCalc_AzureCalcRateCard[[#This Row],[Price_Level]]&amp;Table_wabobpsvr_AzureCalc_AzureCalcRateCard[[#This Row],[Region]]</f>
        <v>Standard_D4 VM (Non-Windows)A14</v>
      </c>
      <c r="B19602" s="775">
        <v>14</v>
      </c>
      <c r="C19602" s="775" t="s">
        <v>680</v>
      </c>
      <c r="D19602" s="775" t="s">
        <v>174</v>
      </c>
      <c r="E19602" s="775">
        <v>0.64990000000000003</v>
      </c>
      <c r="F19602" s="775" t="s">
        <v>1128</v>
      </c>
      <c r="G19602" s="775" t="s">
        <v>4235</v>
      </c>
      <c r="H19602" s="775" t="s">
        <v>4235</v>
      </c>
      <c r="I19602" s="775" t="s">
        <v>6587</v>
      </c>
    </row>
    <row r="19603" spans="1:9">
      <c r="A19603" s="775" t="str">
        <f>Table_wabobpsvr_AzureCalc_AzureCalcRateCard[[#This Row],[ServiceName]]&amp;Table_wabobpsvr_AzureCalc_AzureCalcRateCard[[#This Row],[Price_Level]]&amp;Table_wabobpsvr_AzureCalc_AzureCalcRateCard[[#This Row],[Region]]</f>
        <v>Standard_D4 VM (Non-Windows)B14</v>
      </c>
      <c r="B19603" s="775">
        <v>14</v>
      </c>
      <c r="C19603" s="775" t="s">
        <v>680</v>
      </c>
      <c r="D19603" s="775" t="s">
        <v>175</v>
      </c>
      <c r="E19603" s="775">
        <v>0.62980000000000003</v>
      </c>
      <c r="F19603" s="775" t="s">
        <v>1128</v>
      </c>
      <c r="G19603" s="775" t="s">
        <v>4235</v>
      </c>
      <c r="H19603" s="775" t="s">
        <v>4235</v>
      </c>
      <c r="I19603" s="775" t="s">
        <v>6587</v>
      </c>
    </row>
    <row r="19604" spans="1:9">
      <c r="A19604" s="775" t="str">
        <f>Table_wabobpsvr_AzureCalc_AzureCalcRateCard[[#This Row],[ServiceName]]&amp;Table_wabobpsvr_AzureCalc_AzureCalcRateCard[[#This Row],[Price_Level]]&amp;Table_wabobpsvr_AzureCalc_AzureCalcRateCard[[#This Row],[Region]]</f>
        <v>Standard_D4 VM (Non-Windows)C14</v>
      </c>
      <c r="B19604" s="775">
        <v>14</v>
      </c>
      <c r="C19604" s="775" t="s">
        <v>680</v>
      </c>
      <c r="D19604" s="775" t="s">
        <v>177</v>
      </c>
      <c r="E19604" s="775">
        <v>0.60970000000000002</v>
      </c>
      <c r="F19604" s="775" t="s">
        <v>1128</v>
      </c>
      <c r="G19604" s="775" t="s">
        <v>4235</v>
      </c>
      <c r="H19604" s="775" t="s">
        <v>4235</v>
      </c>
      <c r="I19604" s="775" t="s">
        <v>6587</v>
      </c>
    </row>
    <row r="19605" spans="1:9">
      <c r="A19605" s="775" t="str">
        <f>Table_wabobpsvr_AzureCalc_AzureCalcRateCard[[#This Row],[ServiceName]]&amp;Table_wabobpsvr_AzureCalc_AzureCalcRateCard[[#This Row],[Price_Level]]&amp;Table_wabobpsvr_AzureCalc_AzureCalcRateCard[[#This Row],[Region]]</f>
        <v>Standard_D4 VM (Non-Windows)D14</v>
      </c>
      <c r="B19605" s="775">
        <v>14</v>
      </c>
      <c r="C19605" s="775" t="s">
        <v>680</v>
      </c>
      <c r="D19605" s="775" t="s">
        <v>176</v>
      </c>
      <c r="E19605" s="775">
        <v>0.58960000000000001</v>
      </c>
      <c r="F19605" s="775" t="s">
        <v>1128</v>
      </c>
      <c r="G19605" s="775" t="s">
        <v>4235</v>
      </c>
      <c r="H19605" s="775" t="s">
        <v>4235</v>
      </c>
      <c r="I19605" s="775" t="s">
        <v>6587</v>
      </c>
    </row>
    <row r="19606" spans="1:9">
      <c r="A19606" s="775" t="str">
        <f>Table_wabobpsvr_AzureCalc_AzureCalcRateCard[[#This Row],[ServiceName]]&amp;Table_wabobpsvr_AzureCalc_AzureCalcRateCard[[#This Row],[Price_Level]]&amp;Table_wabobpsvr_AzureCalc_AzureCalcRateCard[[#This Row],[Region]]</f>
        <v>Standard_D4 VM (Non-Windows)MOSP</v>
      </c>
      <c r="B19606" s="775"/>
      <c r="C19606" s="775" t="s">
        <v>680</v>
      </c>
      <c r="D19606" s="775" t="s">
        <v>606</v>
      </c>
      <c r="E19606" s="775">
        <v>0.53600000000000003</v>
      </c>
      <c r="F19606" s="775" t="s">
        <v>1128</v>
      </c>
      <c r="G19606" s="775" t="s">
        <v>4235</v>
      </c>
      <c r="H19606" s="775" t="s">
        <v>4235</v>
      </c>
      <c r="I19606" s="775" t="s">
        <v>6588</v>
      </c>
    </row>
    <row r="19607" spans="1:9">
      <c r="A19607" s="775" t="str">
        <f>Table_wabobpsvr_AzureCalc_AzureCalcRateCard[[#This Row],[ServiceName]]&amp;Table_wabobpsvr_AzureCalc_AzureCalcRateCard[[#This Row],[Price_Level]]&amp;Table_wabobpsvr_AzureCalc_AzureCalcRateCard[[#This Row],[Region]]</f>
        <v>Standard_D4 VM (Non-Windows)A</v>
      </c>
      <c r="B19607" s="775"/>
      <c r="C19607" s="775" t="s">
        <v>680</v>
      </c>
      <c r="D19607" s="775" t="s">
        <v>174</v>
      </c>
      <c r="E19607" s="775">
        <v>0.51992000000000005</v>
      </c>
      <c r="F19607" s="775" t="s">
        <v>1128</v>
      </c>
      <c r="G19607" s="775" t="s">
        <v>3567</v>
      </c>
      <c r="H19607" s="775" t="s">
        <v>3568</v>
      </c>
      <c r="I19607" s="775" t="s">
        <v>6588</v>
      </c>
    </row>
    <row r="19608" spans="1:9">
      <c r="A19608" s="775" t="str">
        <f>Table_wabobpsvr_AzureCalc_AzureCalcRateCard[[#This Row],[ServiceName]]&amp;Table_wabobpsvr_AzureCalc_AzureCalcRateCard[[#This Row],[Price_Level]]&amp;Table_wabobpsvr_AzureCalc_AzureCalcRateCard[[#This Row],[Region]]</f>
        <v>Standard_D4 VM (Non-Windows)B</v>
      </c>
      <c r="B19608" s="775"/>
      <c r="C19608" s="775" t="s">
        <v>680</v>
      </c>
      <c r="D19608" s="775" t="s">
        <v>175</v>
      </c>
      <c r="E19608" s="775">
        <v>0.50383999999999995</v>
      </c>
      <c r="F19608" s="775" t="s">
        <v>1128</v>
      </c>
      <c r="G19608" s="775" t="s">
        <v>3567</v>
      </c>
      <c r="H19608" s="775" t="s">
        <v>3568</v>
      </c>
      <c r="I19608" s="775" t="s">
        <v>6588</v>
      </c>
    </row>
    <row r="19609" spans="1:9">
      <c r="A19609" s="775" t="str">
        <f>Table_wabobpsvr_AzureCalc_AzureCalcRateCard[[#This Row],[ServiceName]]&amp;Table_wabobpsvr_AzureCalc_AzureCalcRateCard[[#This Row],[Price_Level]]&amp;Table_wabobpsvr_AzureCalc_AzureCalcRateCard[[#This Row],[Region]]</f>
        <v>Standard_D4 VM (Non-Windows)C</v>
      </c>
      <c r="B19609" s="775"/>
      <c r="C19609" s="775" t="s">
        <v>680</v>
      </c>
      <c r="D19609" s="775" t="s">
        <v>177</v>
      </c>
      <c r="E19609" s="775">
        <v>0.48776000000000003</v>
      </c>
      <c r="F19609" s="775" t="s">
        <v>1128</v>
      </c>
      <c r="G19609" s="775" t="s">
        <v>3567</v>
      </c>
      <c r="H19609" s="775" t="s">
        <v>3568</v>
      </c>
      <c r="I19609" s="775" t="s">
        <v>6588</v>
      </c>
    </row>
    <row r="19610" spans="1:9">
      <c r="A19610" s="775" t="str">
        <f>Table_wabobpsvr_AzureCalc_AzureCalcRateCard[[#This Row],[ServiceName]]&amp;Table_wabobpsvr_AzureCalc_AzureCalcRateCard[[#This Row],[Price_Level]]&amp;Table_wabobpsvr_AzureCalc_AzureCalcRateCard[[#This Row],[Region]]</f>
        <v>Standard_D4 VM (Non-Windows)D</v>
      </c>
      <c r="B19610" s="775"/>
      <c r="C19610" s="775" t="s">
        <v>680</v>
      </c>
      <c r="D19610" s="775" t="s">
        <v>176</v>
      </c>
      <c r="E19610" s="775">
        <v>0.47167999999999999</v>
      </c>
      <c r="F19610" s="775" t="s">
        <v>1128</v>
      </c>
      <c r="G19610" s="775" t="s">
        <v>3567</v>
      </c>
      <c r="H19610" s="775" t="s">
        <v>3568</v>
      </c>
      <c r="I19610" s="775" t="s">
        <v>6588</v>
      </c>
    </row>
    <row r="19611" spans="1:9">
      <c r="A19611" s="775" t="str">
        <f>Table_wabobpsvr_AzureCalc_AzureCalcRateCard[[#This Row],[ServiceName]]&amp;Table_wabobpsvr_AzureCalc_AzureCalcRateCard[[#This Row],[Price_Level]]&amp;Table_wabobpsvr_AzureCalc_AzureCalcRateCard[[#This Row],[Region]]</f>
        <v>Standard_D4 VM (Windows)MOSP10</v>
      </c>
      <c r="B19611" s="775">
        <v>10</v>
      </c>
      <c r="C19611" s="775" t="s">
        <v>680</v>
      </c>
      <c r="D19611" s="775" t="s">
        <v>606</v>
      </c>
      <c r="E19611" s="775">
        <v>1.4810000000000001</v>
      </c>
      <c r="F19611" s="775" t="s">
        <v>1129</v>
      </c>
      <c r="G19611" s="775" t="s">
        <v>4235</v>
      </c>
      <c r="H19611" s="775" t="s">
        <v>4235</v>
      </c>
      <c r="I19611" s="775" t="s">
        <v>6589</v>
      </c>
    </row>
    <row r="19612" spans="1:9">
      <c r="A19612" s="775" t="str">
        <f>Table_wabobpsvr_AzureCalc_AzureCalcRateCard[[#This Row],[ServiceName]]&amp;Table_wabobpsvr_AzureCalc_AzureCalcRateCard[[#This Row],[Price_Level]]&amp;Table_wabobpsvr_AzureCalc_AzureCalcRateCard[[#This Row],[Region]]</f>
        <v>Standard_D4 VM (Windows)A10</v>
      </c>
      <c r="B19612" s="775">
        <v>10</v>
      </c>
      <c r="C19612" s="775" t="s">
        <v>680</v>
      </c>
      <c r="D19612" s="775" t="s">
        <v>174</v>
      </c>
      <c r="E19612" s="775">
        <v>1.4365699999999999</v>
      </c>
      <c r="F19612" s="775" t="s">
        <v>1129</v>
      </c>
      <c r="G19612" s="775" t="s">
        <v>4235</v>
      </c>
      <c r="H19612" s="775" t="s">
        <v>4235</v>
      </c>
      <c r="I19612" s="775" t="s">
        <v>6589</v>
      </c>
    </row>
    <row r="19613" spans="1:9">
      <c r="A19613" s="775" t="str">
        <f>Table_wabobpsvr_AzureCalc_AzureCalcRateCard[[#This Row],[ServiceName]]&amp;Table_wabobpsvr_AzureCalc_AzureCalcRateCard[[#This Row],[Price_Level]]&amp;Table_wabobpsvr_AzureCalc_AzureCalcRateCard[[#This Row],[Region]]</f>
        <v>Standard_D4 VM (Windows)B10</v>
      </c>
      <c r="B19613" s="775">
        <v>10</v>
      </c>
      <c r="C19613" s="775" t="s">
        <v>680</v>
      </c>
      <c r="D19613" s="775" t="s">
        <v>175</v>
      </c>
      <c r="E19613" s="775">
        <v>1.3921399999999999</v>
      </c>
      <c r="F19613" s="775" t="s">
        <v>1129</v>
      </c>
      <c r="G19613" s="775" t="s">
        <v>4235</v>
      </c>
      <c r="H19613" s="775" t="s">
        <v>4235</v>
      </c>
      <c r="I19613" s="775" t="s">
        <v>6589</v>
      </c>
    </row>
    <row r="19614" spans="1:9">
      <c r="A19614" s="775" t="str">
        <f>Table_wabobpsvr_AzureCalc_AzureCalcRateCard[[#This Row],[ServiceName]]&amp;Table_wabobpsvr_AzureCalc_AzureCalcRateCard[[#This Row],[Price_Level]]&amp;Table_wabobpsvr_AzureCalc_AzureCalcRateCard[[#This Row],[Region]]</f>
        <v>Standard_D4 VM (Windows)C10</v>
      </c>
      <c r="B19614" s="775">
        <v>10</v>
      </c>
      <c r="C19614" s="775" t="s">
        <v>680</v>
      </c>
      <c r="D19614" s="775" t="s">
        <v>177</v>
      </c>
      <c r="E19614" s="775">
        <v>1.34771</v>
      </c>
      <c r="F19614" s="775" t="s">
        <v>1129</v>
      </c>
      <c r="G19614" s="775" t="s">
        <v>4235</v>
      </c>
      <c r="H19614" s="775" t="s">
        <v>4235</v>
      </c>
      <c r="I19614" s="775" t="s">
        <v>6589</v>
      </c>
    </row>
    <row r="19615" spans="1:9">
      <c r="A19615" s="775" t="str">
        <f>Table_wabobpsvr_AzureCalc_AzureCalcRateCard[[#This Row],[ServiceName]]&amp;Table_wabobpsvr_AzureCalc_AzureCalcRateCard[[#This Row],[Price_Level]]&amp;Table_wabobpsvr_AzureCalc_AzureCalcRateCard[[#This Row],[Region]]</f>
        <v>Standard_D4 VM (Windows)D10</v>
      </c>
      <c r="B19615" s="775">
        <v>10</v>
      </c>
      <c r="C19615" s="775" t="s">
        <v>680</v>
      </c>
      <c r="D19615" s="775" t="s">
        <v>176</v>
      </c>
      <c r="E19615" s="775">
        <v>1.30328</v>
      </c>
      <c r="F19615" s="775" t="s">
        <v>1129</v>
      </c>
      <c r="G19615" s="775" t="s">
        <v>4235</v>
      </c>
      <c r="H19615" s="775" t="s">
        <v>4235</v>
      </c>
      <c r="I19615" s="775" t="s">
        <v>6589</v>
      </c>
    </row>
    <row r="19616" spans="1:9">
      <c r="A19616" s="775" t="str">
        <f>Table_wabobpsvr_AzureCalc_AzureCalcRateCard[[#This Row],[ServiceName]]&amp;Table_wabobpsvr_AzureCalc_AzureCalcRateCard[[#This Row],[Price_Level]]&amp;Table_wabobpsvr_AzureCalc_AzureCalcRateCard[[#This Row],[Region]]</f>
        <v>Standard_D4 VM (Windows)MOSP9</v>
      </c>
      <c r="B19616" s="775">
        <v>9</v>
      </c>
      <c r="C19616" s="775" t="s">
        <v>680</v>
      </c>
      <c r="D19616" s="775" t="s">
        <v>606</v>
      </c>
      <c r="E19616" s="775">
        <v>1.288</v>
      </c>
      <c r="F19616" s="775" t="s">
        <v>1129</v>
      </c>
      <c r="G19616" s="775" t="s">
        <v>4235</v>
      </c>
      <c r="H19616" s="775" t="s">
        <v>4235</v>
      </c>
      <c r="I19616" s="775" t="s">
        <v>6590</v>
      </c>
    </row>
    <row r="19617" spans="1:9">
      <c r="A19617" s="775" t="str">
        <f>Table_wabobpsvr_AzureCalc_AzureCalcRateCard[[#This Row],[ServiceName]]&amp;Table_wabobpsvr_AzureCalc_AzureCalcRateCard[[#This Row],[Price_Level]]&amp;Table_wabobpsvr_AzureCalc_AzureCalcRateCard[[#This Row],[Region]]</f>
        <v>Standard_D4 VM (Windows)A9</v>
      </c>
      <c r="B19617" s="775">
        <v>9</v>
      </c>
      <c r="C19617" s="775" t="s">
        <v>680</v>
      </c>
      <c r="D19617" s="775" t="s">
        <v>174</v>
      </c>
      <c r="E19617" s="775">
        <v>1.24936</v>
      </c>
      <c r="F19617" s="775" t="s">
        <v>1129</v>
      </c>
      <c r="G19617" s="775" t="s">
        <v>4235</v>
      </c>
      <c r="H19617" s="775" t="s">
        <v>4235</v>
      </c>
      <c r="I19617" s="775" t="s">
        <v>6590</v>
      </c>
    </row>
    <row r="19618" spans="1:9">
      <c r="A19618" s="775" t="str">
        <f>Table_wabobpsvr_AzureCalc_AzureCalcRateCard[[#This Row],[ServiceName]]&amp;Table_wabobpsvr_AzureCalc_AzureCalcRateCard[[#This Row],[Price_Level]]&amp;Table_wabobpsvr_AzureCalc_AzureCalcRateCard[[#This Row],[Region]]</f>
        <v>Standard_D4 VM (Windows)B9</v>
      </c>
      <c r="B19618" s="775">
        <v>9</v>
      </c>
      <c r="C19618" s="775" t="s">
        <v>680</v>
      </c>
      <c r="D19618" s="775" t="s">
        <v>175</v>
      </c>
      <c r="E19618" s="775">
        <v>1.21072</v>
      </c>
      <c r="F19618" s="775" t="s">
        <v>1129</v>
      </c>
      <c r="G19618" s="775" t="s">
        <v>4235</v>
      </c>
      <c r="H19618" s="775" t="s">
        <v>4235</v>
      </c>
      <c r="I19618" s="775" t="s">
        <v>6590</v>
      </c>
    </row>
    <row r="19619" spans="1:9">
      <c r="A19619" s="775" t="str">
        <f>Table_wabobpsvr_AzureCalc_AzureCalcRateCard[[#This Row],[ServiceName]]&amp;Table_wabobpsvr_AzureCalc_AzureCalcRateCard[[#This Row],[Price_Level]]&amp;Table_wabobpsvr_AzureCalc_AzureCalcRateCard[[#This Row],[Region]]</f>
        <v>Standard_D4 VM (Windows)C9</v>
      </c>
      <c r="B19619" s="775">
        <v>9</v>
      </c>
      <c r="C19619" s="775" t="s">
        <v>680</v>
      </c>
      <c r="D19619" s="775" t="s">
        <v>177</v>
      </c>
      <c r="E19619" s="775">
        <v>1.17208</v>
      </c>
      <c r="F19619" s="775" t="s">
        <v>1129</v>
      </c>
      <c r="G19619" s="775" t="s">
        <v>4235</v>
      </c>
      <c r="H19619" s="775" t="s">
        <v>4235</v>
      </c>
      <c r="I19619" s="775" t="s">
        <v>6590</v>
      </c>
    </row>
    <row r="19620" spans="1:9">
      <c r="A19620" s="775" t="str">
        <f>Table_wabobpsvr_AzureCalc_AzureCalcRateCard[[#This Row],[ServiceName]]&amp;Table_wabobpsvr_AzureCalc_AzureCalcRateCard[[#This Row],[Price_Level]]&amp;Table_wabobpsvr_AzureCalc_AzureCalcRateCard[[#This Row],[Region]]</f>
        <v>Standard_D4 VM (Windows)D9</v>
      </c>
      <c r="B19620" s="775">
        <v>9</v>
      </c>
      <c r="C19620" s="775" t="s">
        <v>680</v>
      </c>
      <c r="D19620" s="775" t="s">
        <v>176</v>
      </c>
      <c r="E19620" s="775">
        <v>1.13344</v>
      </c>
      <c r="F19620" s="775" t="s">
        <v>1129</v>
      </c>
      <c r="G19620" s="775" t="s">
        <v>4235</v>
      </c>
      <c r="H19620" s="775" t="s">
        <v>4235</v>
      </c>
      <c r="I19620" s="775" t="s">
        <v>6590</v>
      </c>
    </row>
    <row r="19621" spans="1:9">
      <c r="A19621" s="775" t="str">
        <f>Table_wabobpsvr_AzureCalc_AzureCalcRateCard[[#This Row],[ServiceName]]&amp;Table_wabobpsvr_AzureCalc_AzureCalcRateCard[[#This Row],[Price_Level]]&amp;Table_wabobpsvr_AzureCalc_AzureCalcRateCard[[#This Row],[Region]]</f>
        <v>Standard_D4 VM (Windows)MOSP13</v>
      </c>
      <c r="B19621" s="775">
        <v>13</v>
      </c>
      <c r="C19621" s="775" t="s">
        <v>680</v>
      </c>
      <c r="D19621" s="775" t="s">
        <v>606</v>
      </c>
      <c r="E19621" s="775">
        <v>1.264</v>
      </c>
      <c r="F19621" s="775" t="s">
        <v>1129</v>
      </c>
      <c r="G19621" s="775" t="s">
        <v>4235</v>
      </c>
      <c r="H19621" s="775" t="s">
        <v>4235</v>
      </c>
      <c r="I19621" s="775" t="s">
        <v>6591</v>
      </c>
    </row>
    <row r="19622" spans="1:9">
      <c r="A19622" s="775" t="str">
        <f>Table_wabobpsvr_AzureCalc_AzureCalcRateCard[[#This Row],[ServiceName]]&amp;Table_wabobpsvr_AzureCalc_AzureCalcRateCard[[#This Row],[Price_Level]]&amp;Table_wabobpsvr_AzureCalc_AzureCalcRateCard[[#This Row],[Region]]</f>
        <v>Standard_D4 VM (Windows)A13</v>
      </c>
      <c r="B19622" s="775">
        <v>13</v>
      </c>
      <c r="C19622" s="775" t="s">
        <v>680</v>
      </c>
      <c r="D19622" s="775" t="s">
        <v>174</v>
      </c>
      <c r="E19622" s="775">
        <v>1.2260800000000001</v>
      </c>
      <c r="F19622" s="775" t="s">
        <v>1129</v>
      </c>
      <c r="G19622" s="775" t="s">
        <v>4235</v>
      </c>
      <c r="H19622" s="775" t="s">
        <v>4235</v>
      </c>
      <c r="I19622" s="775" t="s">
        <v>6591</v>
      </c>
    </row>
    <row r="19623" spans="1:9">
      <c r="A19623" s="775" t="str">
        <f>Table_wabobpsvr_AzureCalc_AzureCalcRateCard[[#This Row],[ServiceName]]&amp;Table_wabobpsvr_AzureCalc_AzureCalcRateCard[[#This Row],[Price_Level]]&amp;Table_wabobpsvr_AzureCalc_AzureCalcRateCard[[#This Row],[Region]]</f>
        <v>Standard_D4 VM (Windows)B13</v>
      </c>
      <c r="B19623" s="775">
        <v>13</v>
      </c>
      <c r="C19623" s="775" t="s">
        <v>680</v>
      </c>
      <c r="D19623" s="775" t="s">
        <v>175</v>
      </c>
      <c r="E19623" s="775">
        <v>1.1881600000000001</v>
      </c>
      <c r="F19623" s="775" t="s">
        <v>1129</v>
      </c>
      <c r="G19623" s="775" t="s">
        <v>4235</v>
      </c>
      <c r="H19623" s="775" t="s">
        <v>4235</v>
      </c>
      <c r="I19623" s="775" t="s">
        <v>6591</v>
      </c>
    </row>
    <row r="19624" spans="1:9">
      <c r="A19624" s="775" t="str">
        <f>Table_wabobpsvr_AzureCalc_AzureCalcRateCard[[#This Row],[ServiceName]]&amp;Table_wabobpsvr_AzureCalc_AzureCalcRateCard[[#This Row],[Price_Level]]&amp;Table_wabobpsvr_AzureCalc_AzureCalcRateCard[[#This Row],[Region]]</f>
        <v>Standard_D4 VM (Windows)C13</v>
      </c>
      <c r="B19624" s="775">
        <v>13</v>
      </c>
      <c r="C19624" s="775" t="s">
        <v>680</v>
      </c>
      <c r="D19624" s="775" t="s">
        <v>177</v>
      </c>
      <c r="E19624" s="775">
        <v>1.1502399999999999</v>
      </c>
      <c r="F19624" s="775" t="s">
        <v>1129</v>
      </c>
      <c r="G19624" s="775" t="s">
        <v>4235</v>
      </c>
      <c r="H19624" s="775" t="s">
        <v>4235</v>
      </c>
      <c r="I19624" s="775" t="s">
        <v>6591</v>
      </c>
    </row>
    <row r="19625" spans="1:9">
      <c r="A19625" s="775" t="str">
        <f>Table_wabobpsvr_AzureCalc_AzureCalcRateCard[[#This Row],[ServiceName]]&amp;Table_wabobpsvr_AzureCalc_AzureCalcRateCard[[#This Row],[Price_Level]]&amp;Table_wabobpsvr_AzureCalc_AzureCalcRateCard[[#This Row],[Region]]</f>
        <v>Standard_D4 VM (Windows)D13</v>
      </c>
      <c r="B19625" s="775">
        <v>13</v>
      </c>
      <c r="C19625" s="775" t="s">
        <v>680</v>
      </c>
      <c r="D19625" s="775" t="s">
        <v>176</v>
      </c>
      <c r="E19625" s="775">
        <v>1.11232</v>
      </c>
      <c r="F19625" s="775" t="s">
        <v>1129</v>
      </c>
      <c r="G19625" s="775" t="s">
        <v>4235</v>
      </c>
      <c r="H19625" s="775" t="s">
        <v>4235</v>
      </c>
      <c r="I19625" s="775" t="s">
        <v>6591</v>
      </c>
    </row>
    <row r="19626" spans="1:9">
      <c r="A19626" s="775" t="str">
        <f>Table_wabobpsvr_AzureCalc_AzureCalcRateCard[[#This Row],[ServiceName]]&amp;Table_wabobpsvr_AzureCalc_AzureCalcRateCard[[#This Row],[Price_Level]]&amp;Table_wabobpsvr_AzureCalc_AzureCalcRateCard[[#This Row],[Region]]</f>
        <v>Standard_D4 VM (Windows)MOSP7</v>
      </c>
      <c r="B19626" s="775">
        <v>7</v>
      </c>
      <c r="C19626" s="775" t="s">
        <v>680</v>
      </c>
      <c r="D19626" s="775" t="s">
        <v>606</v>
      </c>
      <c r="E19626" s="775">
        <v>1.032</v>
      </c>
      <c r="F19626" s="775" t="s">
        <v>1129</v>
      </c>
      <c r="G19626" s="775" t="s">
        <v>4235</v>
      </c>
      <c r="H19626" s="775" t="s">
        <v>4235</v>
      </c>
      <c r="I19626" s="775" t="s">
        <v>6592</v>
      </c>
    </row>
    <row r="19627" spans="1:9">
      <c r="A19627" s="775" t="str">
        <f>Table_wabobpsvr_AzureCalc_AzureCalcRateCard[[#This Row],[ServiceName]]&amp;Table_wabobpsvr_AzureCalc_AzureCalcRateCard[[#This Row],[Price_Level]]&amp;Table_wabobpsvr_AzureCalc_AzureCalcRateCard[[#This Row],[Region]]</f>
        <v>Standard_D4 VM (Windows)A7</v>
      </c>
      <c r="B19627" s="775">
        <v>7</v>
      </c>
      <c r="C19627" s="775" t="s">
        <v>680</v>
      </c>
      <c r="D19627" s="775" t="s">
        <v>174</v>
      </c>
      <c r="E19627" s="775">
        <v>1.0010399999999999</v>
      </c>
      <c r="F19627" s="775" t="s">
        <v>1129</v>
      </c>
      <c r="G19627" s="775" t="s">
        <v>4235</v>
      </c>
      <c r="H19627" s="775" t="s">
        <v>4235</v>
      </c>
      <c r="I19627" s="775" t="s">
        <v>6592</v>
      </c>
    </row>
    <row r="19628" spans="1:9">
      <c r="A19628" s="775" t="str">
        <f>Table_wabobpsvr_AzureCalc_AzureCalcRateCard[[#This Row],[ServiceName]]&amp;Table_wabobpsvr_AzureCalc_AzureCalcRateCard[[#This Row],[Price_Level]]&amp;Table_wabobpsvr_AzureCalc_AzureCalcRateCard[[#This Row],[Region]]</f>
        <v>Standard_D4 VM (Windows)B7</v>
      </c>
      <c r="B19628" s="775">
        <v>7</v>
      </c>
      <c r="C19628" s="775" t="s">
        <v>680</v>
      </c>
      <c r="D19628" s="775" t="s">
        <v>175</v>
      </c>
      <c r="E19628" s="775">
        <v>0.97008000000000005</v>
      </c>
      <c r="F19628" s="775" t="s">
        <v>1129</v>
      </c>
      <c r="G19628" s="775" t="s">
        <v>4235</v>
      </c>
      <c r="H19628" s="775" t="s">
        <v>4235</v>
      </c>
      <c r="I19628" s="775" t="s">
        <v>6592</v>
      </c>
    </row>
    <row r="19629" spans="1:9">
      <c r="A19629" s="775" t="str">
        <f>Table_wabobpsvr_AzureCalc_AzureCalcRateCard[[#This Row],[ServiceName]]&amp;Table_wabobpsvr_AzureCalc_AzureCalcRateCard[[#This Row],[Price_Level]]&amp;Table_wabobpsvr_AzureCalc_AzureCalcRateCard[[#This Row],[Region]]</f>
        <v>Standard_D4 VM (Windows)C7</v>
      </c>
      <c r="B19629" s="775">
        <v>7</v>
      </c>
      <c r="C19629" s="775" t="s">
        <v>680</v>
      </c>
      <c r="D19629" s="775" t="s">
        <v>177</v>
      </c>
      <c r="E19629" s="775">
        <v>0.93911999999999995</v>
      </c>
      <c r="F19629" s="775" t="s">
        <v>1129</v>
      </c>
      <c r="G19629" s="775" t="s">
        <v>4235</v>
      </c>
      <c r="H19629" s="775" t="s">
        <v>4235</v>
      </c>
      <c r="I19629" s="775" t="s">
        <v>6592</v>
      </c>
    </row>
    <row r="19630" spans="1:9">
      <c r="A19630" s="775" t="str">
        <f>Table_wabobpsvr_AzureCalc_AzureCalcRateCard[[#This Row],[ServiceName]]&amp;Table_wabobpsvr_AzureCalc_AzureCalcRateCard[[#This Row],[Price_Level]]&amp;Table_wabobpsvr_AzureCalc_AzureCalcRateCard[[#This Row],[Region]]</f>
        <v>Standard_D13_v2 VM (Non-Windows)C15</v>
      </c>
      <c r="B19630" s="775">
        <v>15</v>
      </c>
      <c r="C19630" s="775" t="s">
        <v>87</v>
      </c>
      <c r="D19630" s="775" t="s">
        <v>177</v>
      </c>
      <c r="E19630" s="775">
        <v>0.76439999999999997</v>
      </c>
      <c r="F19630" s="775" t="s">
        <v>8093</v>
      </c>
      <c r="G19630" s="775" t="s">
        <v>4235</v>
      </c>
      <c r="H19630" s="775" t="s">
        <v>4235</v>
      </c>
      <c r="I19630" s="775" t="s">
        <v>8366</v>
      </c>
    </row>
    <row r="19631" spans="1:9">
      <c r="A19631" s="775" t="str">
        <f>Table_wabobpsvr_AzureCalc_AzureCalcRateCard[[#This Row],[ServiceName]]&amp;Table_wabobpsvr_AzureCalc_AzureCalcRateCard[[#This Row],[Price_Level]]&amp;Table_wabobpsvr_AzureCalc_AzureCalcRateCard[[#This Row],[Region]]</f>
        <v>Standard_D13_v2 VM (Non-Windows)D15</v>
      </c>
      <c r="B19631" s="775">
        <v>15</v>
      </c>
      <c r="C19631" s="775" t="s">
        <v>87</v>
      </c>
      <c r="D19631" s="775" t="s">
        <v>176</v>
      </c>
      <c r="E19631" s="775">
        <v>0.73919999999999997</v>
      </c>
      <c r="F19631" s="775" t="s">
        <v>8093</v>
      </c>
      <c r="G19631" s="775" t="s">
        <v>4235</v>
      </c>
      <c r="H19631" s="775" t="s">
        <v>4235</v>
      </c>
      <c r="I19631" s="775" t="s">
        <v>8366</v>
      </c>
    </row>
    <row r="19632" spans="1:9">
      <c r="A19632" s="775" t="str">
        <f>Table_wabobpsvr_AzureCalc_AzureCalcRateCard[[#This Row],[ServiceName]]&amp;Table_wabobpsvr_AzureCalc_AzureCalcRateCard[[#This Row],[Price_Level]]&amp;Table_wabobpsvr_AzureCalc_AzureCalcRateCard[[#This Row],[Region]]</f>
        <v>Standard_D13_v2 VM (Windows)MOSP15</v>
      </c>
      <c r="B19632" s="775">
        <v>15</v>
      </c>
      <c r="C19632" s="775" t="s">
        <v>87</v>
      </c>
      <c r="D19632" s="775" t="s">
        <v>606</v>
      </c>
      <c r="E19632" s="775">
        <v>1.292</v>
      </c>
      <c r="F19632" s="775" t="s">
        <v>8084</v>
      </c>
      <c r="G19632" s="775"/>
      <c r="H19632" s="775"/>
      <c r="I19632" s="775" t="s">
        <v>8367</v>
      </c>
    </row>
    <row r="19633" spans="1:9">
      <c r="A19633" s="775" t="str">
        <f>Table_wabobpsvr_AzureCalc_AzureCalcRateCard[[#This Row],[ServiceName]]&amp;Table_wabobpsvr_AzureCalc_AzureCalcRateCard[[#This Row],[Price_Level]]&amp;Table_wabobpsvr_AzureCalc_AzureCalcRateCard[[#This Row],[Region]]</f>
        <v>Standard_D13_v2 VM (Windows)A15</v>
      </c>
      <c r="B19633" s="775">
        <v>15</v>
      </c>
      <c r="C19633" s="775" t="s">
        <v>87</v>
      </c>
      <c r="D19633" s="775" t="s">
        <v>174</v>
      </c>
      <c r="E19633" s="775">
        <v>1.2532399999999999</v>
      </c>
      <c r="F19633" s="775" t="s">
        <v>8084</v>
      </c>
      <c r="G19633" s="775" t="s">
        <v>4235</v>
      </c>
      <c r="H19633" s="775" t="s">
        <v>4235</v>
      </c>
      <c r="I19633" s="775" t="s">
        <v>8367</v>
      </c>
    </row>
    <row r="19634" spans="1:9">
      <c r="A19634" s="775" t="str">
        <f>Table_wabobpsvr_AzureCalc_AzureCalcRateCard[[#This Row],[ServiceName]]&amp;Table_wabobpsvr_AzureCalc_AzureCalcRateCard[[#This Row],[Price_Level]]&amp;Table_wabobpsvr_AzureCalc_AzureCalcRateCard[[#This Row],[Region]]</f>
        <v>Standard_D13_v2 VM (Windows)B15</v>
      </c>
      <c r="B19634" s="775">
        <v>15</v>
      </c>
      <c r="C19634" s="775" t="s">
        <v>87</v>
      </c>
      <c r="D19634" s="775" t="s">
        <v>175</v>
      </c>
      <c r="E19634" s="775">
        <v>1.21448</v>
      </c>
      <c r="F19634" s="775" t="s">
        <v>8084</v>
      </c>
      <c r="G19634" s="775" t="s">
        <v>4235</v>
      </c>
      <c r="H19634" s="775" t="s">
        <v>4235</v>
      </c>
      <c r="I19634" s="775" t="s">
        <v>8367</v>
      </c>
    </row>
    <row r="19635" spans="1:9">
      <c r="A19635" s="775" t="str">
        <f>Table_wabobpsvr_AzureCalc_AzureCalcRateCard[[#This Row],[ServiceName]]&amp;Table_wabobpsvr_AzureCalc_AzureCalcRateCard[[#This Row],[Price_Level]]&amp;Table_wabobpsvr_AzureCalc_AzureCalcRateCard[[#This Row],[Region]]</f>
        <v>Standard_D13_v2 VM (Windows)C15</v>
      </c>
      <c r="B19635" s="775">
        <v>15</v>
      </c>
      <c r="C19635" s="775" t="s">
        <v>87</v>
      </c>
      <c r="D19635" s="775" t="s">
        <v>177</v>
      </c>
      <c r="E19635" s="775">
        <v>1.1757200000000001</v>
      </c>
      <c r="F19635" s="775" t="s">
        <v>8084</v>
      </c>
      <c r="G19635" s="775" t="s">
        <v>4235</v>
      </c>
      <c r="H19635" s="775" t="s">
        <v>4235</v>
      </c>
      <c r="I19635" s="775" t="s">
        <v>8367</v>
      </c>
    </row>
    <row r="19636" spans="1:9">
      <c r="A19636" s="775" t="str">
        <f>Table_wabobpsvr_AzureCalc_AzureCalcRateCard[[#This Row],[ServiceName]]&amp;Table_wabobpsvr_AzureCalc_AzureCalcRateCard[[#This Row],[Price_Level]]&amp;Table_wabobpsvr_AzureCalc_AzureCalcRateCard[[#This Row],[Region]]</f>
        <v>Standard_D13_v2 VM (Windows)D15</v>
      </c>
      <c r="B19636" s="775">
        <v>15</v>
      </c>
      <c r="C19636" s="775" t="s">
        <v>87</v>
      </c>
      <c r="D19636" s="775" t="s">
        <v>176</v>
      </c>
      <c r="E19636" s="775">
        <v>1.13696</v>
      </c>
      <c r="F19636" s="775" t="s">
        <v>8084</v>
      </c>
      <c r="G19636" s="775" t="s">
        <v>4235</v>
      </c>
      <c r="H19636" s="775" t="s">
        <v>4235</v>
      </c>
      <c r="I19636" s="775" t="s">
        <v>8367</v>
      </c>
    </row>
    <row r="19637" spans="1:9">
      <c r="A19637" s="775" t="str">
        <f>Table_wabobpsvr_AzureCalc_AzureCalcRateCard[[#This Row],[ServiceName]]&amp;Table_wabobpsvr_AzureCalc_AzureCalcRateCard[[#This Row],[Price_Level]]&amp;Table_wabobpsvr_AzureCalc_AzureCalcRateCard[[#This Row],[Region]]</f>
        <v>Standard_D14_v2 VM (Non-Windows)MOSP15</v>
      </c>
      <c r="B19637" s="775">
        <v>15</v>
      </c>
      <c r="C19637" s="775" t="s">
        <v>87</v>
      </c>
      <c r="D19637" s="775" t="s">
        <v>606</v>
      </c>
      <c r="E19637" s="775">
        <v>1.68</v>
      </c>
      <c r="F19637" s="775" t="s">
        <v>8094</v>
      </c>
      <c r="G19637" s="775"/>
      <c r="H19637" s="775"/>
      <c r="I19637" s="775" t="s">
        <v>8368</v>
      </c>
    </row>
    <row r="19638" spans="1:9">
      <c r="A19638" s="775" t="str">
        <f>Table_wabobpsvr_AzureCalc_AzureCalcRateCard[[#This Row],[ServiceName]]&amp;Table_wabobpsvr_AzureCalc_AzureCalcRateCard[[#This Row],[Price_Level]]&amp;Table_wabobpsvr_AzureCalc_AzureCalcRateCard[[#This Row],[Region]]</f>
        <v>Standard_D14_v2 VM (Non-Windows)A15</v>
      </c>
      <c r="B19638" s="775">
        <v>15</v>
      </c>
      <c r="C19638" s="775" t="s">
        <v>87</v>
      </c>
      <c r="D19638" s="775" t="s">
        <v>174</v>
      </c>
      <c r="E19638" s="775">
        <v>1.6295999999999999</v>
      </c>
      <c r="F19638" s="775" t="s">
        <v>8094</v>
      </c>
      <c r="G19638" s="775" t="s">
        <v>4235</v>
      </c>
      <c r="H19638" s="775" t="s">
        <v>4235</v>
      </c>
      <c r="I19638" s="775" t="s">
        <v>8368</v>
      </c>
    </row>
    <row r="19639" spans="1:9">
      <c r="A19639" s="775" t="str">
        <f>Table_wabobpsvr_AzureCalc_AzureCalcRateCard[[#This Row],[ServiceName]]&amp;Table_wabobpsvr_AzureCalc_AzureCalcRateCard[[#This Row],[Price_Level]]&amp;Table_wabobpsvr_AzureCalc_AzureCalcRateCard[[#This Row],[Region]]</f>
        <v>Standard_D14_v2 VM (Non-Windows)B15</v>
      </c>
      <c r="B19639" s="775">
        <v>15</v>
      </c>
      <c r="C19639" s="775" t="s">
        <v>87</v>
      </c>
      <c r="D19639" s="775" t="s">
        <v>175</v>
      </c>
      <c r="E19639" s="775">
        <v>1.5791999999999999</v>
      </c>
      <c r="F19639" s="775" t="s">
        <v>8094</v>
      </c>
      <c r="G19639" s="775" t="s">
        <v>4235</v>
      </c>
      <c r="H19639" s="775" t="s">
        <v>4235</v>
      </c>
      <c r="I19639" s="775" t="s">
        <v>8368</v>
      </c>
    </row>
    <row r="19640" spans="1:9">
      <c r="A19640" s="775" t="str">
        <f>Table_wabobpsvr_AzureCalc_AzureCalcRateCard[[#This Row],[ServiceName]]&amp;Table_wabobpsvr_AzureCalc_AzureCalcRateCard[[#This Row],[Price_Level]]&amp;Table_wabobpsvr_AzureCalc_AzureCalcRateCard[[#This Row],[Region]]</f>
        <v>Standard_D11_v2 VM (Non-Windows)MOSP7</v>
      </c>
      <c r="B19640" s="775">
        <v>7</v>
      </c>
      <c r="C19640" s="775" t="s">
        <v>87</v>
      </c>
      <c r="D19640" s="775" t="s">
        <v>606</v>
      </c>
      <c r="E19640" s="775">
        <v>0.19500000000000001</v>
      </c>
      <c r="F19640" s="775" t="s">
        <v>8091</v>
      </c>
      <c r="G19640" s="775"/>
      <c r="H19640" s="775"/>
      <c r="I19640" s="775" t="s">
        <v>7816</v>
      </c>
    </row>
    <row r="19641" spans="1:9">
      <c r="A19641" s="775" t="str">
        <f>Table_wabobpsvr_AzureCalc_AzureCalcRateCard[[#This Row],[ServiceName]]&amp;Table_wabobpsvr_AzureCalc_AzureCalcRateCard[[#This Row],[Price_Level]]&amp;Table_wabobpsvr_AzureCalc_AzureCalcRateCard[[#This Row],[Region]]</f>
        <v>Standard_D11_v2 VM (Non-Windows)A7</v>
      </c>
      <c r="B19641" s="775">
        <v>7</v>
      </c>
      <c r="C19641" s="775" t="s">
        <v>87</v>
      </c>
      <c r="D19641" s="775" t="s">
        <v>174</v>
      </c>
      <c r="E19641" s="775">
        <v>0.18915000000000001</v>
      </c>
      <c r="F19641" s="775" t="s">
        <v>8091</v>
      </c>
      <c r="G19641" s="775" t="s">
        <v>4235</v>
      </c>
      <c r="H19641" s="775" t="s">
        <v>4235</v>
      </c>
      <c r="I19641" s="775" t="s">
        <v>7816</v>
      </c>
    </row>
    <row r="19642" spans="1:9">
      <c r="A19642" s="775" t="str">
        <f>Table_wabobpsvr_AzureCalc_AzureCalcRateCard[[#This Row],[ServiceName]]&amp;Table_wabobpsvr_AzureCalc_AzureCalcRateCard[[#This Row],[Price_Level]]&amp;Table_wabobpsvr_AzureCalc_AzureCalcRateCard[[#This Row],[Region]]</f>
        <v>Standard_D11_v2 VM (Non-Windows)B7</v>
      </c>
      <c r="B19642" s="775">
        <v>7</v>
      </c>
      <c r="C19642" s="775" t="s">
        <v>87</v>
      </c>
      <c r="D19642" s="775" t="s">
        <v>175</v>
      </c>
      <c r="E19642" s="775">
        <v>0.18329999999999999</v>
      </c>
      <c r="F19642" s="775" t="s">
        <v>8091</v>
      </c>
      <c r="G19642" s="775" t="s">
        <v>4235</v>
      </c>
      <c r="H19642" s="775" t="s">
        <v>4235</v>
      </c>
      <c r="I19642" s="775" t="s">
        <v>7816</v>
      </c>
    </row>
    <row r="19643" spans="1:9">
      <c r="A19643" s="775" t="str">
        <f>Table_wabobpsvr_AzureCalc_AzureCalcRateCard[[#This Row],[ServiceName]]&amp;Table_wabobpsvr_AzureCalc_AzureCalcRateCard[[#This Row],[Price_Level]]&amp;Table_wabobpsvr_AzureCalc_AzureCalcRateCard[[#This Row],[Region]]</f>
        <v>Standard_D11_v2 VM (Non-Windows)C7</v>
      </c>
      <c r="B19643" s="775">
        <v>7</v>
      </c>
      <c r="C19643" s="775" t="s">
        <v>87</v>
      </c>
      <c r="D19643" s="775" t="s">
        <v>177</v>
      </c>
      <c r="E19643" s="775">
        <v>0.17745</v>
      </c>
      <c r="F19643" s="775" t="s">
        <v>8091</v>
      </c>
      <c r="G19643" s="775" t="s">
        <v>4235</v>
      </c>
      <c r="H19643" s="775" t="s">
        <v>4235</v>
      </c>
      <c r="I19643" s="775" t="s">
        <v>7816</v>
      </c>
    </row>
    <row r="19644" spans="1:9">
      <c r="A19644" s="775" t="str">
        <f>Table_wabobpsvr_AzureCalc_AzureCalcRateCard[[#This Row],[ServiceName]]&amp;Table_wabobpsvr_AzureCalc_AzureCalcRateCard[[#This Row],[Price_Level]]&amp;Table_wabobpsvr_AzureCalc_AzureCalcRateCard[[#This Row],[Region]]</f>
        <v>Standard_D11_v2 VM (Non-Windows)D7</v>
      </c>
      <c r="B19644" s="775">
        <v>7</v>
      </c>
      <c r="C19644" s="775" t="s">
        <v>87</v>
      </c>
      <c r="D19644" s="775" t="s">
        <v>176</v>
      </c>
      <c r="E19644" s="775">
        <v>0.1716</v>
      </c>
      <c r="F19644" s="775" t="s">
        <v>8091</v>
      </c>
      <c r="G19644" s="775" t="s">
        <v>4235</v>
      </c>
      <c r="H19644" s="775" t="s">
        <v>4235</v>
      </c>
      <c r="I19644" s="775" t="s">
        <v>7816</v>
      </c>
    </row>
    <row r="19645" spans="1:9">
      <c r="A19645" s="775" t="str">
        <f>Table_wabobpsvr_AzureCalc_AzureCalcRateCard[[#This Row],[ServiceName]]&amp;Table_wabobpsvr_AzureCalc_AzureCalcRateCard[[#This Row],[Price_Level]]&amp;Table_wabobpsvr_AzureCalc_AzureCalcRateCard[[#This Row],[Region]]</f>
        <v>Standard_D11_v2 VM (Windows)MOSP7</v>
      </c>
      <c r="B19645" s="775">
        <v>7</v>
      </c>
      <c r="C19645" s="775" t="s">
        <v>87</v>
      </c>
      <c r="D19645" s="775" t="s">
        <v>606</v>
      </c>
      <c r="E19645" s="775">
        <v>0.3</v>
      </c>
      <c r="F19645" s="775" t="s">
        <v>8082</v>
      </c>
      <c r="G19645" s="775"/>
      <c r="H19645" s="775"/>
      <c r="I19645" s="775" t="s">
        <v>7817</v>
      </c>
    </row>
    <row r="19646" spans="1:9">
      <c r="A19646" s="775" t="str">
        <f>Table_wabobpsvr_AzureCalc_AzureCalcRateCard[[#This Row],[ServiceName]]&amp;Table_wabobpsvr_AzureCalc_AzureCalcRateCard[[#This Row],[Price_Level]]&amp;Table_wabobpsvr_AzureCalc_AzureCalcRateCard[[#This Row],[Region]]</f>
        <v>Standard_D11_v2 VM (Windows)A7</v>
      </c>
      <c r="B19646" s="775">
        <v>7</v>
      </c>
      <c r="C19646" s="775" t="s">
        <v>87</v>
      </c>
      <c r="D19646" s="775" t="s">
        <v>174</v>
      </c>
      <c r="E19646" s="775">
        <v>0.29099999999999998</v>
      </c>
      <c r="F19646" s="775" t="s">
        <v>8082</v>
      </c>
      <c r="G19646" s="775" t="s">
        <v>4235</v>
      </c>
      <c r="H19646" s="775" t="s">
        <v>4235</v>
      </c>
      <c r="I19646" s="775" t="s">
        <v>7817</v>
      </c>
    </row>
    <row r="19647" spans="1:9">
      <c r="A19647" s="775" t="str">
        <f>Table_wabobpsvr_AzureCalc_AzureCalcRateCard[[#This Row],[ServiceName]]&amp;Table_wabobpsvr_AzureCalc_AzureCalcRateCard[[#This Row],[Price_Level]]&amp;Table_wabobpsvr_AzureCalc_AzureCalcRateCard[[#This Row],[Region]]</f>
        <v>Standard_D11_v2 VM (Windows)B7</v>
      </c>
      <c r="B19647" s="775">
        <v>7</v>
      </c>
      <c r="C19647" s="775" t="s">
        <v>87</v>
      </c>
      <c r="D19647" s="775" t="s">
        <v>175</v>
      </c>
      <c r="E19647" s="775">
        <v>0.28199999999999997</v>
      </c>
      <c r="F19647" s="775" t="s">
        <v>8082</v>
      </c>
      <c r="G19647" s="775" t="s">
        <v>4235</v>
      </c>
      <c r="H19647" s="775" t="s">
        <v>4235</v>
      </c>
      <c r="I19647" s="775" t="s">
        <v>7817</v>
      </c>
    </row>
    <row r="19648" spans="1:9">
      <c r="A19648" s="775" t="str">
        <f>Table_wabobpsvr_AzureCalc_AzureCalcRateCard[[#This Row],[ServiceName]]&amp;Table_wabobpsvr_AzureCalc_AzureCalcRateCard[[#This Row],[Price_Level]]&amp;Table_wabobpsvr_AzureCalc_AzureCalcRateCard[[#This Row],[Region]]</f>
        <v>Standard_D11_v2 VM (Windows)C7</v>
      </c>
      <c r="B19648" s="775">
        <v>7</v>
      </c>
      <c r="C19648" s="775" t="s">
        <v>87</v>
      </c>
      <c r="D19648" s="775" t="s">
        <v>177</v>
      </c>
      <c r="E19648" s="775">
        <v>0.27300000000000002</v>
      </c>
      <c r="F19648" s="775" t="s">
        <v>8082</v>
      </c>
      <c r="G19648" s="775" t="s">
        <v>4235</v>
      </c>
      <c r="H19648" s="775" t="s">
        <v>4235</v>
      </c>
      <c r="I19648" s="775" t="s">
        <v>7817</v>
      </c>
    </row>
    <row r="19649" spans="1:9">
      <c r="A19649" s="775" t="str">
        <f>Table_wabobpsvr_AzureCalc_AzureCalcRateCard[[#This Row],[ServiceName]]&amp;Table_wabobpsvr_AzureCalc_AzureCalcRateCard[[#This Row],[Price_Level]]&amp;Table_wabobpsvr_AzureCalc_AzureCalcRateCard[[#This Row],[Region]]</f>
        <v>Standard_D2_v2 VM (Non-Windows)B8</v>
      </c>
      <c r="B19649" s="775">
        <v>8</v>
      </c>
      <c r="C19649" s="775" t="s">
        <v>87</v>
      </c>
      <c r="D19649" s="775" t="s">
        <v>175</v>
      </c>
      <c r="E19649" s="775">
        <v>0.15792</v>
      </c>
      <c r="F19649" s="775" t="s">
        <v>8088</v>
      </c>
      <c r="G19649" s="775" t="s">
        <v>4235</v>
      </c>
      <c r="H19649" s="775" t="s">
        <v>4235</v>
      </c>
      <c r="I19649" s="775" t="s">
        <v>7842</v>
      </c>
    </row>
    <row r="19650" spans="1:9">
      <c r="A19650" s="775" t="str">
        <f>Table_wabobpsvr_AzureCalc_AzureCalcRateCard[[#This Row],[ServiceName]]&amp;Table_wabobpsvr_AzureCalc_AzureCalcRateCard[[#This Row],[Price_Level]]&amp;Table_wabobpsvr_AzureCalc_AzureCalcRateCard[[#This Row],[Region]]</f>
        <v>Standard_D2_v2 VM (Non-Windows)C8</v>
      </c>
      <c r="B19650" s="775">
        <v>8</v>
      </c>
      <c r="C19650" s="775" t="s">
        <v>87</v>
      </c>
      <c r="D19650" s="775" t="s">
        <v>177</v>
      </c>
      <c r="E19650" s="775">
        <v>0.15287999999999999</v>
      </c>
      <c r="F19650" s="775" t="s">
        <v>8088</v>
      </c>
      <c r="G19650" s="775" t="s">
        <v>4235</v>
      </c>
      <c r="H19650" s="775" t="s">
        <v>4235</v>
      </c>
      <c r="I19650" s="775" t="s">
        <v>7842</v>
      </c>
    </row>
    <row r="19651" spans="1:9">
      <c r="A19651" s="775" t="str">
        <f>Table_wabobpsvr_AzureCalc_AzureCalcRateCard[[#This Row],[ServiceName]]&amp;Table_wabobpsvr_AzureCalc_AzureCalcRateCard[[#This Row],[Price_Level]]&amp;Table_wabobpsvr_AzureCalc_AzureCalcRateCard[[#This Row],[Region]]</f>
        <v>Standard_D2_v2 VM (Non-Windows)D8</v>
      </c>
      <c r="B19651" s="775">
        <v>8</v>
      </c>
      <c r="C19651" s="775" t="s">
        <v>87</v>
      </c>
      <c r="D19651" s="775" t="s">
        <v>176</v>
      </c>
      <c r="E19651" s="775">
        <v>0.14784</v>
      </c>
      <c r="F19651" s="775" t="s">
        <v>8088</v>
      </c>
      <c r="G19651" s="775" t="s">
        <v>4235</v>
      </c>
      <c r="H19651" s="775" t="s">
        <v>4235</v>
      </c>
      <c r="I19651" s="775" t="s">
        <v>7842</v>
      </c>
    </row>
    <row r="19652" spans="1:9">
      <c r="A19652" s="775" t="str">
        <f>Table_wabobpsvr_AzureCalc_AzureCalcRateCard[[#This Row],[ServiceName]]&amp;Table_wabobpsvr_AzureCalc_AzureCalcRateCard[[#This Row],[Price_Level]]&amp;Table_wabobpsvr_AzureCalc_AzureCalcRateCard[[#This Row],[Region]]</f>
        <v>Standard_D2_v2 VM (Windows)MOSP8</v>
      </c>
      <c r="B19652" s="775">
        <v>8</v>
      </c>
      <c r="C19652" s="775" t="s">
        <v>87</v>
      </c>
      <c r="D19652" s="775" t="s">
        <v>606</v>
      </c>
      <c r="E19652" s="775">
        <v>0.29699999999999999</v>
      </c>
      <c r="F19652" s="775" t="s">
        <v>8078</v>
      </c>
      <c r="G19652" s="775"/>
      <c r="H19652" s="775"/>
      <c r="I19652" s="775" t="s">
        <v>7843</v>
      </c>
    </row>
    <row r="19653" spans="1:9">
      <c r="A19653" s="775" t="str">
        <f>Table_wabobpsvr_AzureCalc_AzureCalcRateCard[[#This Row],[ServiceName]]&amp;Table_wabobpsvr_AzureCalc_AzureCalcRateCard[[#This Row],[Price_Level]]&amp;Table_wabobpsvr_AzureCalc_AzureCalcRateCard[[#This Row],[Region]]</f>
        <v>Standard_D2_v2 VM (Windows)A8</v>
      </c>
      <c r="B19653" s="775">
        <v>8</v>
      </c>
      <c r="C19653" s="775" t="s">
        <v>87</v>
      </c>
      <c r="D19653" s="775" t="s">
        <v>174</v>
      </c>
      <c r="E19653" s="775">
        <v>0.28809000000000001</v>
      </c>
      <c r="F19653" s="775" t="s">
        <v>8078</v>
      </c>
      <c r="G19653" s="775" t="s">
        <v>4235</v>
      </c>
      <c r="H19653" s="775" t="s">
        <v>4235</v>
      </c>
      <c r="I19653" s="775" t="s">
        <v>7843</v>
      </c>
    </row>
    <row r="19654" spans="1:9">
      <c r="A19654" s="775" t="str">
        <f>Table_wabobpsvr_AzureCalc_AzureCalcRateCard[[#This Row],[ServiceName]]&amp;Table_wabobpsvr_AzureCalc_AzureCalcRateCard[[#This Row],[Price_Level]]&amp;Table_wabobpsvr_AzureCalc_AzureCalcRateCard[[#This Row],[Region]]</f>
        <v>Standard_D2_v2 VM (Windows)B8</v>
      </c>
      <c r="B19654" s="775">
        <v>8</v>
      </c>
      <c r="C19654" s="775" t="s">
        <v>87</v>
      </c>
      <c r="D19654" s="775" t="s">
        <v>175</v>
      </c>
      <c r="E19654" s="775">
        <v>0.27917999999999998</v>
      </c>
      <c r="F19654" s="775" t="s">
        <v>8078</v>
      </c>
      <c r="G19654" s="775" t="s">
        <v>4235</v>
      </c>
      <c r="H19654" s="775" t="s">
        <v>4235</v>
      </c>
      <c r="I19654" s="775" t="s">
        <v>7843</v>
      </c>
    </row>
    <row r="19655" spans="1:9">
      <c r="A19655" s="775" t="str">
        <f>Table_wabobpsvr_AzureCalc_AzureCalcRateCard[[#This Row],[ServiceName]]&amp;Table_wabobpsvr_AzureCalc_AzureCalcRateCard[[#This Row],[Price_Level]]&amp;Table_wabobpsvr_AzureCalc_AzureCalcRateCard[[#This Row],[Region]]</f>
        <v>Standard_D2_v2 VM (Windows)C8</v>
      </c>
      <c r="B19655" s="775">
        <v>8</v>
      </c>
      <c r="C19655" s="775" t="s">
        <v>87</v>
      </c>
      <c r="D19655" s="775" t="s">
        <v>177</v>
      </c>
      <c r="E19655" s="775">
        <v>0.27027000000000001</v>
      </c>
      <c r="F19655" s="775" t="s">
        <v>8078</v>
      </c>
      <c r="G19655" s="775" t="s">
        <v>4235</v>
      </c>
      <c r="H19655" s="775" t="s">
        <v>4235</v>
      </c>
      <c r="I19655" s="775" t="s">
        <v>7843</v>
      </c>
    </row>
    <row r="19656" spans="1:9">
      <c r="A19656" s="775" t="str">
        <f>Table_wabobpsvr_AzureCalc_AzureCalcRateCard[[#This Row],[ServiceName]]&amp;Table_wabobpsvr_AzureCalc_AzureCalcRateCard[[#This Row],[Price_Level]]&amp;Table_wabobpsvr_AzureCalc_AzureCalcRateCard[[#This Row],[Region]]</f>
        <v>Standard_D2_v2 VM (Windows)D8</v>
      </c>
      <c r="B19656" s="775">
        <v>8</v>
      </c>
      <c r="C19656" s="775" t="s">
        <v>87</v>
      </c>
      <c r="D19656" s="775" t="s">
        <v>176</v>
      </c>
      <c r="E19656" s="775">
        <v>0.26135999999999998</v>
      </c>
      <c r="F19656" s="775" t="s">
        <v>8078</v>
      </c>
      <c r="G19656" s="775" t="s">
        <v>4235</v>
      </c>
      <c r="H19656" s="775" t="s">
        <v>4235</v>
      </c>
      <c r="I19656" s="775" t="s">
        <v>7843</v>
      </c>
    </row>
    <row r="19657" spans="1:9">
      <c r="A19657" s="775" t="str">
        <f>Table_wabobpsvr_AzureCalc_AzureCalcRateCard[[#This Row],[ServiceName]]&amp;Table_wabobpsvr_AzureCalc_AzureCalcRateCard[[#This Row],[Price_Level]]&amp;Table_wabobpsvr_AzureCalc_AzureCalcRateCard[[#This Row],[Region]]</f>
        <v>Standard_D3_v2 VM (Non-Windows)MOSP8</v>
      </c>
      <c r="B19657" s="775">
        <v>8</v>
      </c>
      <c r="C19657" s="775" t="s">
        <v>87</v>
      </c>
      <c r="D19657" s="775" t="s">
        <v>606</v>
      </c>
      <c r="E19657" s="775">
        <v>0.33600000000000002</v>
      </c>
      <c r="F19657" s="775" t="s">
        <v>8087</v>
      </c>
      <c r="G19657" s="775"/>
      <c r="H19657" s="775"/>
      <c r="I19657" s="775" t="s">
        <v>7844</v>
      </c>
    </row>
    <row r="19658" spans="1:9">
      <c r="A19658" s="775" t="str">
        <f>Table_wabobpsvr_AzureCalc_AzureCalcRateCard[[#This Row],[ServiceName]]&amp;Table_wabobpsvr_AzureCalc_AzureCalcRateCard[[#This Row],[Price_Level]]&amp;Table_wabobpsvr_AzureCalc_AzureCalcRateCard[[#This Row],[Region]]</f>
        <v>Standard_D14_v2 VM (Non-Windows)B11</v>
      </c>
      <c r="B19658" s="775">
        <v>11</v>
      </c>
      <c r="C19658" s="775" t="s">
        <v>87</v>
      </c>
      <c r="D19658" s="775" t="s">
        <v>175</v>
      </c>
      <c r="E19658" s="775">
        <v>2.0886800000000001</v>
      </c>
      <c r="F19658" s="775" t="s">
        <v>8094</v>
      </c>
      <c r="G19658" s="775" t="s">
        <v>4235</v>
      </c>
      <c r="H19658" s="775" t="s">
        <v>4235</v>
      </c>
      <c r="I19658" s="775" t="s">
        <v>8345</v>
      </c>
    </row>
    <row r="19659" spans="1:9">
      <c r="A19659" s="775" t="str">
        <f>Table_wabobpsvr_AzureCalc_AzureCalcRateCard[[#This Row],[ServiceName]]&amp;Table_wabobpsvr_AzureCalc_AzureCalcRateCard[[#This Row],[Price_Level]]&amp;Table_wabobpsvr_AzureCalc_AzureCalcRateCard[[#This Row],[Region]]</f>
        <v>Standard_D14_v2 VM (Non-Windows)C11</v>
      </c>
      <c r="B19659" s="775">
        <v>11</v>
      </c>
      <c r="C19659" s="775" t="s">
        <v>87</v>
      </c>
      <c r="D19659" s="775" t="s">
        <v>177</v>
      </c>
      <c r="E19659" s="775">
        <v>2.0220199999999999</v>
      </c>
      <c r="F19659" s="775" t="s">
        <v>8094</v>
      </c>
      <c r="G19659" s="775" t="s">
        <v>4235</v>
      </c>
      <c r="H19659" s="775" t="s">
        <v>4235</v>
      </c>
      <c r="I19659" s="775" t="s">
        <v>8345</v>
      </c>
    </row>
    <row r="19660" spans="1:9">
      <c r="A19660" s="775" t="str">
        <f>Table_wabobpsvr_AzureCalc_AzureCalcRateCard[[#This Row],[ServiceName]]&amp;Table_wabobpsvr_AzureCalc_AzureCalcRateCard[[#This Row],[Price_Level]]&amp;Table_wabobpsvr_AzureCalc_AzureCalcRateCard[[#This Row],[Region]]</f>
        <v>Standard_D14_v2 VM (Non-Windows)D11</v>
      </c>
      <c r="B19660" s="775">
        <v>11</v>
      </c>
      <c r="C19660" s="775" t="s">
        <v>87</v>
      </c>
      <c r="D19660" s="775" t="s">
        <v>176</v>
      </c>
      <c r="E19660" s="775">
        <v>1.95536</v>
      </c>
      <c r="F19660" s="775" t="s">
        <v>8094</v>
      </c>
      <c r="G19660" s="775" t="s">
        <v>4235</v>
      </c>
      <c r="H19660" s="775" t="s">
        <v>4235</v>
      </c>
      <c r="I19660" s="775" t="s">
        <v>8345</v>
      </c>
    </row>
    <row r="19661" spans="1:9">
      <c r="A19661" s="775" t="str">
        <f>Table_wabobpsvr_AzureCalc_AzureCalcRateCard[[#This Row],[ServiceName]]&amp;Table_wabobpsvr_AzureCalc_AzureCalcRateCard[[#This Row],[Price_Level]]&amp;Table_wabobpsvr_AzureCalc_AzureCalcRateCard[[#This Row],[Region]]</f>
        <v>Standard_D14_v2 VM (Windows)MOSP11</v>
      </c>
      <c r="B19661" s="775">
        <v>11</v>
      </c>
      <c r="C19661" s="775" t="s">
        <v>87</v>
      </c>
      <c r="D19661" s="775" t="s">
        <v>606</v>
      </c>
      <c r="E19661" s="775">
        <v>3.01</v>
      </c>
      <c r="F19661" s="775" t="s">
        <v>8085</v>
      </c>
      <c r="G19661" s="775"/>
      <c r="H19661" s="775"/>
      <c r="I19661" s="775" t="s">
        <v>8369</v>
      </c>
    </row>
    <row r="19662" spans="1:9">
      <c r="A19662" s="775" t="str">
        <f>Table_wabobpsvr_AzureCalc_AzureCalcRateCard[[#This Row],[ServiceName]]&amp;Table_wabobpsvr_AzureCalc_AzureCalcRateCard[[#This Row],[Price_Level]]&amp;Table_wabobpsvr_AzureCalc_AzureCalcRateCard[[#This Row],[Region]]</f>
        <v>Standard_D14_v2 VM (Windows)A11</v>
      </c>
      <c r="B19662" s="775">
        <v>11</v>
      </c>
      <c r="C19662" s="775" t="s">
        <v>87</v>
      </c>
      <c r="D19662" s="775" t="s">
        <v>174</v>
      </c>
      <c r="E19662" s="775">
        <v>2.9197000000000002</v>
      </c>
      <c r="F19662" s="775" t="s">
        <v>8085</v>
      </c>
      <c r="G19662" s="775" t="s">
        <v>4235</v>
      </c>
      <c r="H19662" s="775" t="s">
        <v>4235</v>
      </c>
      <c r="I19662" s="775" t="s">
        <v>8369</v>
      </c>
    </row>
    <row r="19663" spans="1:9">
      <c r="A19663" s="775" t="str">
        <f>Table_wabobpsvr_AzureCalc_AzureCalcRateCard[[#This Row],[ServiceName]]&amp;Table_wabobpsvr_AzureCalc_AzureCalcRateCard[[#This Row],[Price_Level]]&amp;Table_wabobpsvr_AzureCalc_AzureCalcRateCard[[#This Row],[Region]]</f>
        <v>Standard_D14_v2 VM (Windows)B11</v>
      </c>
      <c r="B19663" s="775">
        <v>11</v>
      </c>
      <c r="C19663" s="775" t="s">
        <v>87</v>
      </c>
      <c r="D19663" s="775" t="s">
        <v>175</v>
      </c>
      <c r="E19663" s="775">
        <v>2.8294000000000001</v>
      </c>
      <c r="F19663" s="775" t="s">
        <v>8085</v>
      </c>
      <c r="G19663" s="775" t="s">
        <v>4235</v>
      </c>
      <c r="H19663" s="775" t="s">
        <v>4235</v>
      </c>
      <c r="I19663" s="775" t="s">
        <v>8369</v>
      </c>
    </row>
    <row r="19664" spans="1:9">
      <c r="A19664" s="775" t="str">
        <f>Table_wabobpsvr_AzureCalc_AzureCalcRateCard[[#This Row],[ServiceName]]&amp;Table_wabobpsvr_AzureCalc_AzureCalcRateCard[[#This Row],[Price_Level]]&amp;Table_wabobpsvr_AzureCalc_AzureCalcRateCard[[#This Row],[Region]]</f>
        <v>Standard_D14_v2 VM (Windows)C11</v>
      </c>
      <c r="B19664" s="775">
        <v>11</v>
      </c>
      <c r="C19664" s="775" t="s">
        <v>87</v>
      </c>
      <c r="D19664" s="775" t="s">
        <v>177</v>
      </c>
      <c r="E19664" s="775">
        <v>2.7391000000000001</v>
      </c>
      <c r="F19664" s="775" t="s">
        <v>8085</v>
      </c>
      <c r="G19664" s="775" t="s">
        <v>4235</v>
      </c>
      <c r="H19664" s="775" t="s">
        <v>4235</v>
      </c>
      <c r="I19664" s="775" t="s">
        <v>8369</v>
      </c>
    </row>
    <row r="19665" spans="1:9">
      <c r="A19665" s="775" t="str">
        <f>Table_wabobpsvr_AzureCalc_AzureCalcRateCard[[#This Row],[ServiceName]]&amp;Table_wabobpsvr_AzureCalc_AzureCalcRateCard[[#This Row],[Price_Level]]&amp;Table_wabobpsvr_AzureCalc_AzureCalcRateCard[[#This Row],[Region]]</f>
        <v>Standard_D14_v2 VM (Windows)D11</v>
      </c>
      <c r="B19665" s="775">
        <v>11</v>
      </c>
      <c r="C19665" s="775" t="s">
        <v>87</v>
      </c>
      <c r="D19665" s="775" t="s">
        <v>176</v>
      </c>
      <c r="E19665" s="775">
        <v>2.6488</v>
      </c>
      <c r="F19665" s="775" t="s">
        <v>8085</v>
      </c>
      <c r="G19665" s="775" t="s">
        <v>4235</v>
      </c>
      <c r="H19665" s="775" t="s">
        <v>4235</v>
      </c>
      <c r="I19665" s="775" t="s">
        <v>8369</v>
      </c>
    </row>
    <row r="19666" spans="1:9">
      <c r="A19666" s="775" t="str">
        <f>Table_wabobpsvr_AzureCalc_AzureCalcRateCard[[#This Row],[ServiceName]]&amp;Table_wabobpsvr_AzureCalc_AzureCalcRateCard[[#This Row],[Price_Level]]&amp;Table_wabobpsvr_AzureCalc_AzureCalcRateCard[[#This Row],[Region]]</f>
        <v>Standard_D2_v2 VM (Non-Windows)MOSP11</v>
      </c>
      <c r="B19666" s="775">
        <v>11</v>
      </c>
      <c r="C19666" s="775" t="s">
        <v>87</v>
      </c>
      <c r="D19666" s="775" t="s">
        <v>606</v>
      </c>
      <c r="E19666" s="775">
        <v>0.245</v>
      </c>
      <c r="F19666" s="775" t="s">
        <v>8088</v>
      </c>
      <c r="G19666" s="775"/>
      <c r="H19666" s="775"/>
      <c r="I19666" s="775" t="s">
        <v>8370</v>
      </c>
    </row>
    <row r="19667" spans="1:9">
      <c r="A19667" s="775" t="str">
        <f>Table_wabobpsvr_AzureCalc_AzureCalcRateCard[[#This Row],[ServiceName]]&amp;Table_wabobpsvr_AzureCalc_AzureCalcRateCard[[#This Row],[Price_Level]]&amp;Table_wabobpsvr_AzureCalc_AzureCalcRateCard[[#This Row],[Region]]</f>
        <v>Standard_D13_v2 VM (Non-Windows)B6</v>
      </c>
      <c r="B19667" s="775">
        <v>6</v>
      </c>
      <c r="C19667" s="775" t="s">
        <v>87</v>
      </c>
      <c r="D19667" s="775" t="s">
        <v>175</v>
      </c>
      <c r="E19667" s="775">
        <v>0.84318000000000004</v>
      </c>
      <c r="F19667" s="775" t="s">
        <v>8093</v>
      </c>
      <c r="G19667" s="775" t="s">
        <v>4235</v>
      </c>
      <c r="H19667" s="775" t="s">
        <v>4235</v>
      </c>
      <c r="I19667" s="775" t="s">
        <v>7856</v>
      </c>
    </row>
    <row r="19668" spans="1:9">
      <c r="A19668" s="775" t="str">
        <f>Table_wabobpsvr_AzureCalc_AzureCalcRateCard[[#This Row],[ServiceName]]&amp;Table_wabobpsvr_AzureCalc_AzureCalcRateCard[[#This Row],[Price_Level]]&amp;Table_wabobpsvr_AzureCalc_AzureCalcRateCard[[#This Row],[Region]]</f>
        <v>Standard_D13_v2 VM (Non-Windows)C6</v>
      </c>
      <c r="B19668" s="775">
        <v>6</v>
      </c>
      <c r="C19668" s="775" t="s">
        <v>87</v>
      </c>
      <c r="D19668" s="775" t="s">
        <v>177</v>
      </c>
      <c r="E19668" s="775">
        <v>0.81627000000000005</v>
      </c>
      <c r="F19668" s="775" t="s">
        <v>8093</v>
      </c>
      <c r="G19668" s="775" t="s">
        <v>4235</v>
      </c>
      <c r="H19668" s="775" t="s">
        <v>4235</v>
      </c>
      <c r="I19668" s="775" t="s">
        <v>7856</v>
      </c>
    </row>
    <row r="19669" spans="1:9">
      <c r="A19669" s="775" t="str">
        <f>Table_wabobpsvr_AzureCalc_AzureCalcRateCard[[#This Row],[ServiceName]]&amp;Table_wabobpsvr_AzureCalc_AzureCalcRateCard[[#This Row],[Price_Level]]&amp;Table_wabobpsvr_AzureCalc_AzureCalcRateCard[[#This Row],[Region]]</f>
        <v>Standard_D13_v2 VM (Non-Windows)D6</v>
      </c>
      <c r="B19669" s="775">
        <v>6</v>
      </c>
      <c r="C19669" s="775" t="s">
        <v>87</v>
      </c>
      <c r="D19669" s="775" t="s">
        <v>176</v>
      </c>
      <c r="E19669" s="775">
        <v>0.78935999999999995</v>
      </c>
      <c r="F19669" s="775" t="s">
        <v>8093</v>
      </c>
      <c r="G19669" s="775" t="s">
        <v>4235</v>
      </c>
      <c r="H19669" s="775" t="s">
        <v>4235</v>
      </c>
      <c r="I19669" s="775" t="s">
        <v>7856</v>
      </c>
    </row>
    <row r="19670" spans="1:9">
      <c r="A19670" s="775" t="str">
        <f>Table_wabobpsvr_AzureCalc_AzureCalcRateCard[[#This Row],[ServiceName]]&amp;Table_wabobpsvr_AzureCalc_AzureCalcRateCard[[#This Row],[Price_Level]]&amp;Table_wabobpsvr_AzureCalc_AzureCalcRateCard[[#This Row],[Region]]</f>
        <v>Standard_D13_v2 VM (Windows)MOSP6</v>
      </c>
      <c r="B19670" s="775">
        <v>6</v>
      </c>
      <c r="C19670" s="775" t="s">
        <v>87</v>
      </c>
      <c r="D19670" s="775" t="s">
        <v>606</v>
      </c>
      <c r="E19670" s="775">
        <v>1.349</v>
      </c>
      <c r="F19670" s="775" t="s">
        <v>8084</v>
      </c>
      <c r="G19670" s="775"/>
      <c r="H19670" s="775"/>
      <c r="I19670" s="775" t="s">
        <v>7857</v>
      </c>
    </row>
    <row r="19671" spans="1:9">
      <c r="A19671" s="775" t="str">
        <f>Table_wabobpsvr_AzureCalc_AzureCalcRateCard[[#This Row],[ServiceName]]&amp;Table_wabobpsvr_AzureCalc_AzureCalcRateCard[[#This Row],[Price_Level]]&amp;Table_wabobpsvr_AzureCalc_AzureCalcRateCard[[#This Row],[Region]]</f>
        <v>Standard_D13_v2 VM (Windows)A6</v>
      </c>
      <c r="B19671" s="775">
        <v>6</v>
      </c>
      <c r="C19671" s="775" t="s">
        <v>87</v>
      </c>
      <c r="D19671" s="775" t="s">
        <v>174</v>
      </c>
      <c r="E19671" s="775">
        <v>1.30853</v>
      </c>
      <c r="F19671" s="775" t="s">
        <v>8084</v>
      </c>
      <c r="G19671" s="775" t="s">
        <v>4235</v>
      </c>
      <c r="H19671" s="775" t="s">
        <v>4235</v>
      </c>
      <c r="I19671" s="775" t="s">
        <v>7857</v>
      </c>
    </row>
    <row r="19672" spans="1:9">
      <c r="A19672" s="775" t="str">
        <f>Table_wabobpsvr_AzureCalc_AzureCalcRateCard[[#This Row],[ServiceName]]&amp;Table_wabobpsvr_AzureCalc_AzureCalcRateCard[[#This Row],[Price_Level]]&amp;Table_wabobpsvr_AzureCalc_AzureCalcRateCard[[#This Row],[Region]]</f>
        <v>Standard_D13_v2 VM (Windows)B6</v>
      </c>
      <c r="B19672" s="775">
        <v>6</v>
      </c>
      <c r="C19672" s="775" t="s">
        <v>87</v>
      </c>
      <c r="D19672" s="775" t="s">
        <v>175</v>
      </c>
      <c r="E19672" s="775">
        <v>1.26806</v>
      </c>
      <c r="F19672" s="775" t="s">
        <v>8084</v>
      </c>
      <c r="G19672" s="775" t="s">
        <v>4235</v>
      </c>
      <c r="H19672" s="775" t="s">
        <v>4235</v>
      </c>
      <c r="I19672" s="775" t="s">
        <v>7857</v>
      </c>
    </row>
    <row r="19673" spans="1:9">
      <c r="A19673" s="775" t="str">
        <f>Table_wabobpsvr_AzureCalc_AzureCalcRateCard[[#This Row],[ServiceName]]&amp;Table_wabobpsvr_AzureCalc_AzureCalcRateCard[[#This Row],[Price_Level]]&amp;Table_wabobpsvr_AzureCalc_AzureCalcRateCard[[#This Row],[Region]]</f>
        <v>Standard_D13_v2 VM (Windows)C6</v>
      </c>
      <c r="B19673" s="775">
        <v>6</v>
      </c>
      <c r="C19673" s="775" t="s">
        <v>87</v>
      </c>
      <c r="D19673" s="775" t="s">
        <v>177</v>
      </c>
      <c r="E19673" s="775">
        <v>1.22759</v>
      </c>
      <c r="F19673" s="775" t="s">
        <v>8084</v>
      </c>
      <c r="G19673" s="775" t="s">
        <v>4235</v>
      </c>
      <c r="H19673" s="775" t="s">
        <v>4235</v>
      </c>
      <c r="I19673" s="775" t="s">
        <v>7857</v>
      </c>
    </row>
    <row r="19674" spans="1:9">
      <c r="A19674" s="775" t="str">
        <f>Table_wabobpsvr_AzureCalc_AzureCalcRateCard[[#This Row],[ServiceName]]&amp;Table_wabobpsvr_AzureCalc_AzureCalcRateCard[[#This Row],[Price_Level]]&amp;Table_wabobpsvr_AzureCalc_AzureCalcRateCard[[#This Row],[Region]]</f>
        <v>Standard_D13_v2 VM (Windows)D6</v>
      </c>
      <c r="B19674" s="775">
        <v>6</v>
      </c>
      <c r="C19674" s="775" t="s">
        <v>87</v>
      </c>
      <c r="D19674" s="775" t="s">
        <v>176</v>
      </c>
      <c r="E19674" s="775">
        <v>1.18712</v>
      </c>
      <c r="F19674" s="775" t="s">
        <v>8084</v>
      </c>
      <c r="G19674" s="775" t="s">
        <v>4235</v>
      </c>
      <c r="H19674" s="775" t="s">
        <v>4235</v>
      </c>
      <c r="I19674" s="775" t="s">
        <v>7857</v>
      </c>
    </row>
    <row r="19675" spans="1:9">
      <c r="A19675" s="775" t="str">
        <f>Table_wabobpsvr_AzureCalc_AzureCalcRateCard[[#This Row],[ServiceName]]&amp;Table_wabobpsvr_AzureCalc_AzureCalcRateCard[[#This Row],[Price_Level]]&amp;Table_wabobpsvr_AzureCalc_AzureCalcRateCard[[#This Row],[Region]]</f>
        <v>Standard_D14_v2 VM (Non-Windows)MOSP6</v>
      </c>
      <c r="B19675" s="775">
        <v>6</v>
      </c>
      <c r="C19675" s="775" t="s">
        <v>87</v>
      </c>
      <c r="D19675" s="775" t="s">
        <v>606</v>
      </c>
      <c r="E19675" s="775">
        <v>1.7729999999999999</v>
      </c>
      <c r="F19675" s="775" t="s">
        <v>8094</v>
      </c>
      <c r="G19675" s="775"/>
      <c r="H19675" s="775"/>
      <c r="I19675" s="775" t="s">
        <v>7858</v>
      </c>
    </row>
    <row r="19676" spans="1:9">
      <c r="A19676" s="775" t="str">
        <f>Table_wabobpsvr_AzureCalc_AzureCalcRateCard[[#This Row],[ServiceName]]&amp;Table_wabobpsvr_AzureCalc_AzureCalcRateCard[[#This Row],[Price_Level]]&amp;Table_wabobpsvr_AzureCalc_AzureCalcRateCard[[#This Row],[Region]]</f>
        <v>Standard_D5_v2 Cloud ServicesC1</v>
      </c>
      <c r="B19676" s="775">
        <v>1</v>
      </c>
      <c r="C19676" s="775" t="s">
        <v>87</v>
      </c>
      <c r="D19676" s="775" t="s">
        <v>177</v>
      </c>
      <c r="E19676" s="775">
        <v>2.1011899999999999</v>
      </c>
      <c r="F19676" s="775" t="s">
        <v>8233</v>
      </c>
      <c r="G19676" s="775" t="s">
        <v>4235</v>
      </c>
      <c r="H19676" s="775" t="s">
        <v>4235</v>
      </c>
      <c r="I19676" s="775" t="s">
        <v>8347</v>
      </c>
    </row>
    <row r="19677" spans="1:9">
      <c r="A19677" s="775" t="str">
        <f>Table_wabobpsvr_AzureCalc_AzureCalcRateCard[[#This Row],[ServiceName]]&amp;Table_wabobpsvr_AzureCalc_AzureCalcRateCard[[#This Row],[Price_Level]]&amp;Table_wabobpsvr_AzureCalc_AzureCalcRateCard[[#This Row],[Region]]</f>
        <v>Standard_D5_v2 Cloud ServicesD1</v>
      </c>
      <c r="B19677" s="775">
        <v>1</v>
      </c>
      <c r="C19677" s="775" t="s">
        <v>87</v>
      </c>
      <c r="D19677" s="775" t="s">
        <v>176</v>
      </c>
      <c r="E19677" s="775">
        <v>2.0319199999999999</v>
      </c>
      <c r="F19677" s="775" t="s">
        <v>8233</v>
      </c>
      <c r="G19677" s="775" t="s">
        <v>4235</v>
      </c>
      <c r="H19677" s="775" t="s">
        <v>4235</v>
      </c>
      <c r="I19677" s="775" t="s">
        <v>8347</v>
      </c>
    </row>
    <row r="19678" spans="1:9">
      <c r="A19678" s="775" t="str">
        <f>Table_wabobpsvr_AzureCalc_AzureCalcRateCard[[#This Row],[ServiceName]]&amp;Table_wabobpsvr_AzureCalc_AzureCalcRateCard[[#This Row],[Price_Level]]&amp;Table_wabobpsvr_AzureCalc_AzureCalcRateCard[[#This Row],[Region]]</f>
        <v>Standard_D1_v2 VM (Non-Windows)MOSP1</v>
      </c>
      <c r="B19678" s="775">
        <v>1</v>
      </c>
      <c r="C19678" s="775" t="s">
        <v>87</v>
      </c>
      <c r="D19678" s="775" t="s">
        <v>606</v>
      </c>
      <c r="E19678" s="775">
        <v>7.3999999999999996E-2</v>
      </c>
      <c r="F19678" s="775" t="s">
        <v>8086</v>
      </c>
      <c r="G19678" s="775"/>
      <c r="H19678" s="775"/>
      <c r="I19678" s="775" t="s">
        <v>8371</v>
      </c>
    </row>
    <row r="19679" spans="1:9">
      <c r="A19679" s="775" t="str">
        <f>Table_wabobpsvr_AzureCalc_AzureCalcRateCard[[#This Row],[ServiceName]]&amp;Table_wabobpsvr_AzureCalc_AzureCalcRateCard[[#This Row],[Price_Level]]&amp;Table_wabobpsvr_AzureCalc_AzureCalcRateCard[[#This Row],[Region]]</f>
        <v>Standard_D1_v2 VM (Non-Windows)A1</v>
      </c>
      <c r="B19679" s="775">
        <v>1</v>
      </c>
      <c r="C19679" s="775" t="s">
        <v>87</v>
      </c>
      <c r="D19679" s="775" t="s">
        <v>174</v>
      </c>
      <c r="E19679" s="775">
        <v>7.1779999999999997E-2</v>
      </c>
      <c r="F19679" s="775" t="s">
        <v>8086</v>
      </c>
      <c r="G19679" s="775" t="s">
        <v>4235</v>
      </c>
      <c r="H19679" s="775" t="s">
        <v>4235</v>
      </c>
      <c r="I19679" s="775" t="s">
        <v>8371</v>
      </c>
    </row>
    <row r="19680" spans="1:9">
      <c r="A19680" s="775" t="str">
        <f>Table_wabobpsvr_AzureCalc_AzureCalcRateCard[[#This Row],[ServiceName]]&amp;Table_wabobpsvr_AzureCalc_AzureCalcRateCard[[#This Row],[Price_Level]]&amp;Table_wabobpsvr_AzureCalc_AzureCalcRateCard[[#This Row],[Region]]</f>
        <v>Standard_D1_v2 VM (Non-Windows)B1</v>
      </c>
      <c r="B19680" s="775">
        <v>1</v>
      </c>
      <c r="C19680" s="775" t="s">
        <v>87</v>
      </c>
      <c r="D19680" s="775" t="s">
        <v>175</v>
      </c>
      <c r="E19680" s="775">
        <v>6.9559999999999997E-2</v>
      </c>
      <c r="F19680" s="775" t="s">
        <v>8086</v>
      </c>
      <c r="G19680" s="775" t="s">
        <v>4235</v>
      </c>
      <c r="H19680" s="775" t="s">
        <v>4235</v>
      </c>
      <c r="I19680" s="775" t="s">
        <v>8371</v>
      </c>
    </row>
    <row r="19681" spans="1:9">
      <c r="A19681" s="775" t="str">
        <f>Table_wabobpsvr_AzureCalc_AzureCalcRateCard[[#This Row],[ServiceName]]&amp;Table_wabobpsvr_AzureCalc_AzureCalcRateCard[[#This Row],[Price_Level]]&amp;Table_wabobpsvr_AzureCalc_AzureCalcRateCard[[#This Row],[Region]]</f>
        <v>Standard_D1_v2 VM (Non-Windows)C1</v>
      </c>
      <c r="B19681" s="775">
        <v>1</v>
      </c>
      <c r="C19681" s="775" t="s">
        <v>87</v>
      </c>
      <c r="D19681" s="775" t="s">
        <v>177</v>
      </c>
      <c r="E19681" s="775">
        <v>6.7339999999999997E-2</v>
      </c>
      <c r="F19681" s="775" t="s">
        <v>8086</v>
      </c>
      <c r="G19681" s="775" t="s">
        <v>4235</v>
      </c>
      <c r="H19681" s="775" t="s">
        <v>4235</v>
      </c>
      <c r="I19681" s="775" t="s">
        <v>8371</v>
      </c>
    </row>
    <row r="19682" spans="1:9">
      <c r="A19682" s="775" t="str">
        <f>Table_wabobpsvr_AzureCalc_AzureCalcRateCard[[#This Row],[ServiceName]]&amp;Table_wabobpsvr_AzureCalc_AzureCalcRateCard[[#This Row],[Price_Level]]&amp;Table_wabobpsvr_AzureCalc_AzureCalcRateCard[[#This Row],[Region]]</f>
        <v>Standard_D1_v2 VM (Non-Windows)D1</v>
      </c>
      <c r="B19682" s="775">
        <v>1</v>
      </c>
      <c r="C19682" s="775" t="s">
        <v>87</v>
      </c>
      <c r="D19682" s="775" t="s">
        <v>176</v>
      </c>
      <c r="E19682" s="775">
        <v>6.5119999999999997E-2</v>
      </c>
      <c r="F19682" s="775" t="s">
        <v>8086</v>
      </c>
      <c r="G19682" s="775" t="s">
        <v>4235</v>
      </c>
      <c r="H19682" s="775" t="s">
        <v>4235</v>
      </c>
      <c r="I19682" s="775" t="s">
        <v>8371</v>
      </c>
    </row>
    <row r="19683" spans="1:9">
      <c r="A19683" s="775" t="str">
        <f>Table_wabobpsvr_AzureCalc_AzureCalcRateCard[[#This Row],[ServiceName]]&amp;Table_wabobpsvr_AzureCalc_AzureCalcRateCard[[#This Row],[Price_Level]]&amp;Table_wabobpsvr_AzureCalc_AzureCalcRateCard[[#This Row],[Region]]</f>
        <v>Standard_D1_v2 VM (Windows)MOSP1</v>
      </c>
      <c r="B19683" s="775">
        <v>1</v>
      </c>
      <c r="C19683" s="775" t="s">
        <v>87</v>
      </c>
      <c r="D19683" s="775" t="s">
        <v>606</v>
      </c>
      <c r="E19683" s="775">
        <v>0.14399999999999999</v>
      </c>
      <c r="F19683" s="775" t="s">
        <v>8077</v>
      </c>
      <c r="G19683" s="775"/>
      <c r="H19683" s="775"/>
      <c r="I19683" s="775" t="s">
        <v>8372</v>
      </c>
    </row>
    <row r="19684" spans="1:9">
      <c r="A19684" s="775" t="str">
        <f>Table_wabobpsvr_AzureCalc_AzureCalcRateCard[[#This Row],[ServiceName]]&amp;Table_wabobpsvr_AzureCalc_AzureCalcRateCard[[#This Row],[Price_Level]]&amp;Table_wabobpsvr_AzureCalc_AzureCalcRateCard[[#This Row],[Region]]</f>
        <v>Standard_D1_v2 VM (Windows)A1</v>
      </c>
      <c r="B19684" s="775">
        <v>1</v>
      </c>
      <c r="C19684" s="775" t="s">
        <v>87</v>
      </c>
      <c r="D19684" s="775" t="s">
        <v>174</v>
      </c>
      <c r="E19684" s="775">
        <v>0.13968</v>
      </c>
      <c r="F19684" s="775" t="s">
        <v>8077</v>
      </c>
      <c r="G19684" s="775" t="s">
        <v>4235</v>
      </c>
      <c r="H19684" s="775" t="s">
        <v>4235</v>
      </c>
      <c r="I19684" s="775" t="s">
        <v>8372</v>
      </c>
    </row>
    <row r="19685" spans="1:9">
      <c r="A19685" s="775" t="str">
        <f>Table_wabobpsvr_AzureCalc_AzureCalcRateCard[[#This Row],[ServiceName]]&amp;Table_wabobpsvr_AzureCalc_AzureCalcRateCard[[#This Row],[Price_Level]]&amp;Table_wabobpsvr_AzureCalc_AzureCalcRateCard[[#This Row],[Region]]</f>
        <v>Premium Storage - Snapshots (GB)D7</v>
      </c>
      <c r="B19685" s="775">
        <v>7</v>
      </c>
      <c r="C19685" s="775" t="s">
        <v>9</v>
      </c>
      <c r="D19685" s="775" t="s">
        <v>176</v>
      </c>
      <c r="E19685" s="775">
        <v>0.11616</v>
      </c>
      <c r="F19685" s="775" t="s">
        <v>3189</v>
      </c>
      <c r="G19685" s="775" t="s">
        <v>7868</v>
      </c>
      <c r="H19685" s="775" t="s">
        <v>7869</v>
      </c>
      <c r="I19685" s="775" t="s">
        <v>7712</v>
      </c>
    </row>
    <row r="19686" spans="1:9">
      <c r="A19686" s="775" t="str">
        <f>Table_wabobpsvr_AzureCalc_AzureCalcRateCard[[#This Row],[ServiceName]]&amp;Table_wabobpsvr_AzureCalc_AzureCalcRateCard[[#This Row],[Price_Level]]&amp;Table_wabobpsvr_AzureCalc_AzureCalcRateCard[[#This Row],[Region]]</f>
        <v>Premium Storage - Files (GB)D3</v>
      </c>
      <c r="B19686" s="775">
        <v>3</v>
      </c>
      <c r="C19686" s="775" t="s">
        <v>9</v>
      </c>
      <c r="D19686" s="775" t="s">
        <v>176</v>
      </c>
      <c r="E19686" s="775">
        <v>0.449152</v>
      </c>
      <c r="F19686" s="775" t="s">
        <v>4500</v>
      </c>
      <c r="G19686" s="775" t="s">
        <v>7870</v>
      </c>
      <c r="H19686" s="775" t="s">
        <v>7871</v>
      </c>
      <c r="I19686" s="775" t="s">
        <v>7713</v>
      </c>
    </row>
    <row r="19687" spans="1:9">
      <c r="A19687" s="775" t="str">
        <f>Table_wabobpsvr_AzureCalc_AzureCalcRateCard[[#This Row],[ServiceName]]&amp;Table_wabobpsvr_AzureCalc_AzureCalcRateCard[[#This Row],[Price_Level]]&amp;Table_wabobpsvr_AzureCalc_AzureCalcRateCard[[#This Row],[Region]]</f>
        <v>Premium Storage - Page Blob/P10 (Units)D3</v>
      </c>
      <c r="B19687" s="775">
        <v>3</v>
      </c>
      <c r="C19687" s="775" t="s">
        <v>77</v>
      </c>
      <c r="D19687" s="775" t="s">
        <v>176</v>
      </c>
      <c r="E19687" s="775">
        <v>17.344799999999999</v>
      </c>
      <c r="F19687" s="775" t="s">
        <v>3176</v>
      </c>
      <c r="G19687" s="775" t="s">
        <v>7872</v>
      </c>
      <c r="H19687" s="775" t="s">
        <v>7873</v>
      </c>
      <c r="I19687" s="775" t="s">
        <v>7714</v>
      </c>
    </row>
    <row r="19688" spans="1:9">
      <c r="A19688" s="775" t="str">
        <f>Table_wabobpsvr_AzureCalc_AzureCalcRateCard[[#This Row],[ServiceName]]&amp;Table_wabobpsvr_AzureCalc_AzureCalcRateCard[[#This Row],[Price_Level]]&amp;Table_wabobpsvr_AzureCalc_AzureCalcRateCard[[#This Row],[Region]]</f>
        <v>Premium Storage - Page Blob/P20 (Units)D3</v>
      </c>
      <c r="B19688" s="775">
        <v>3</v>
      </c>
      <c r="C19688" s="775" t="s">
        <v>77</v>
      </c>
      <c r="D19688" s="775" t="s">
        <v>176</v>
      </c>
      <c r="E19688" s="775">
        <v>64.433599999999998</v>
      </c>
      <c r="F19688" s="775" t="s">
        <v>3179</v>
      </c>
      <c r="G19688" s="775" t="s">
        <v>7874</v>
      </c>
      <c r="H19688" s="775" t="s">
        <v>7875</v>
      </c>
      <c r="I19688" s="775" t="s">
        <v>7715</v>
      </c>
    </row>
    <row r="19689" spans="1:9">
      <c r="A19689" s="775" t="str">
        <f>Table_wabobpsvr_AzureCalc_AzureCalcRateCard[[#This Row],[ServiceName]]&amp;Table_wabobpsvr_AzureCalc_AzureCalcRateCard[[#This Row],[Price_Level]]&amp;Table_wabobpsvr_AzureCalc_AzureCalcRateCard[[#This Row],[Region]]</f>
        <v>Premium Storage - Page Blob/P30 (Units)D3</v>
      </c>
      <c r="B19689" s="775">
        <v>3</v>
      </c>
      <c r="C19689" s="775" t="s">
        <v>77</v>
      </c>
      <c r="D19689" s="775" t="s">
        <v>176</v>
      </c>
      <c r="E19689" s="775">
        <v>118.9496</v>
      </c>
      <c r="F19689" s="775" t="s">
        <v>3184</v>
      </c>
      <c r="G19689" s="775" t="s">
        <v>7876</v>
      </c>
      <c r="H19689" s="775" t="s">
        <v>7877</v>
      </c>
      <c r="I19689" s="775" t="s">
        <v>7716</v>
      </c>
    </row>
    <row r="19690" spans="1:9">
      <c r="A19690" s="775" t="str">
        <f>Table_wabobpsvr_AzureCalc_AzureCalcRateCard[[#This Row],[ServiceName]]&amp;Table_wabobpsvr_AzureCalc_AzureCalcRateCard[[#This Row],[Price_Level]]&amp;Table_wabobpsvr_AzureCalc_AzureCalcRateCard[[#This Row],[Region]]</f>
        <v>Premium Storage - Snapshots (GB)D3</v>
      </c>
      <c r="B19690" s="775">
        <v>3</v>
      </c>
      <c r="C19690" s="775" t="s">
        <v>9</v>
      </c>
      <c r="D19690" s="775" t="s">
        <v>176</v>
      </c>
      <c r="E19690" s="775">
        <v>0.11616</v>
      </c>
      <c r="F19690" s="775" t="s">
        <v>3189</v>
      </c>
      <c r="G19690" s="775" t="s">
        <v>7878</v>
      </c>
      <c r="H19690" s="775" t="s">
        <v>7879</v>
      </c>
      <c r="I19690" s="775" t="s">
        <v>7717</v>
      </c>
    </row>
    <row r="19691" spans="1:9">
      <c r="A19691" s="775" t="str">
        <f>Table_wabobpsvr_AzureCalc_AzureCalcRateCard[[#This Row],[ServiceName]]&amp;Table_wabobpsvr_AzureCalc_AzureCalcRateCard[[#This Row],[Price_Level]]&amp;Table_wabobpsvr_AzureCalc_AzureCalcRateCard[[#This Row],[Region]]</f>
        <v>Premium Storage - Files (GB)D6</v>
      </c>
      <c r="B19691" s="775">
        <v>6</v>
      </c>
      <c r="C19691" s="775" t="s">
        <v>9</v>
      </c>
      <c r="D19691" s="775" t="s">
        <v>176</v>
      </c>
      <c r="E19691" s="775">
        <v>0.449152</v>
      </c>
      <c r="F19691" s="775" t="s">
        <v>4500</v>
      </c>
      <c r="G19691" s="775" t="s">
        <v>7880</v>
      </c>
      <c r="H19691" s="775" t="s">
        <v>7881</v>
      </c>
      <c r="I19691" s="775" t="s">
        <v>7718</v>
      </c>
    </row>
    <row r="19692" spans="1:9">
      <c r="A19692" s="775" t="str">
        <f>Table_wabobpsvr_AzureCalc_AzureCalcRateCard[[#This Row],[ServiceName]]&amp;Table_wabobpsvr_AzureCalc_AzureCalcRateCard[[#This Row],[Price_Level]]&amp;Table_wabobpsvr_AzureCalc_AzureCalcRateCard[[#This Row],[Region]]</f>
        <v>Premium Storage - Page Blob/P10 (Units)D6</v>
      </c>
      <c r="B19692" s="775">
        <v>6</v>
      </c>
      <c r="C19692" s="775" t="s">
        <v>77</v>
      </c>
      <c r="D19692" s="775" t="s">
        <v>176</v>
      </c>
      <c r="E19692" s="775">
        <v>17.344799999999999</v>
      </c>
      <c r="F19692" s="775" t="s">
        <v>3176</v>
      </c>
      <c r="G19692" s="775" t="s">
        <v>7882</v>
      </c>
      <c r="H19692" s="775" t="s">
        <v>7883</v>
      </c>
      <c r="I19692" s="775" t="s">
        <v>7719</v>
      </c>
    </row>
    <row r="19693" spans="1:9">
      <c r="A19693" s="775" t="str">
        <f>Table_wabobpsvr_AzureCalc_AzureCalcRateCard[[#This Row],[ServiceName]]&amp;Table_wabobpsvr_AzureCalc_AzureCalcRateCard[[#This Row],[Price_Level]]&amp;Table_wabobpsvr_AzureCalc_AzureCalcRateCard[[#This Row],[Region]]</f>
        <v>Premium Storage - Page Blob/P20 (Units)D6</v>
      </c>
      <c r="B19693" s="775">
        <v>6</v>
      </c>
      <c r="C19693" s="775" t="s">
        <v>77</v>
      </c>
      <c r="D19693" s="775" t="s">
        <v>176</v>
      </c>
      <c r="E19693" s="775">
        <v>64.433599999999998</v>
      </c>
      <c r="F19693" s="775" t="s">
        <v>3179</v>
      </c>
      <c r="G19693" s="775" t="s">
        <v>7884</v>
      </c>
      <c r="H19693" s="775" t="s">
        <v>7885</v>
      </c>
      <c r="I19693" s="775" t="s">
        <v>7720</v>
      </c>
    </row>
    <row r="19694" spans="1:9">
      <c r="A19694" s="775" t="str">
        <f>Table_wabobpsvr_AzureCalc_AzureCalcRateCard[[#This Row],[ServiceName]]&amp;Table_wabobpsvr_AzureCalc_AzureCalcRateCard[[#This Row],[Price_Level]]&amp;Table_wabobpsvr_AzureCalc_AzureCalcRateCard[[#This Row],[Region]]</f>
        <v>Premium Storage - Page Blob/P30 (Units)D6</v>
      </c>
      <c r="B19694" s="775">
        <v>6</v>
      </c>
      <c r="C19694" s="775" t="s">
        <v>77</v>
      </c>
      <c r="D19694" s="775" t="s">
        <v>176</v>
      </c>
      <c r="E19694" s="775">
        <v>118.9496</v>
      </c>
      <c r="F19694" s="775" t="s">
        <v>3184</v>
      </c>
      <c r="G19694" s="775" t="s">
        <v>7886</v>
      </c>
      <c r="H19694" s="775" t="s">
        <v>7887</v>
      </c>
      <c r="I19694" s="775" t="s">
        <v>7721</v>
      </c>
    </row>
    <row r="19695" spans="1:9">
      <c r="A19695" s="775" t="str">
        <f>Table_wabobpsvr_AzureCalc_AzureCalcRateCard[[#This Row],[ServiceName]]&amp;Table_wabobpsvr_AzureCalc_AzureCalcRateCard[[#This Row],[Price_Level]]&amp;Table_wabobpsvr_AzureCalc_AzureCalcRateCard[[#This Row],[Region]]</f>
        <v>Premium Storage - Snapshots (GB)D6</v>
      </c>
      <c r="B19695" s="775">
        <v>6</v>
      </c>
      <c r="C19695" s="775" t="s">
        <v>9</v>
      </c>
      <c r="D19695" s="775" t="s">
        <v>176</v>
      </c>
      <c r="E19695" s="775">
        <v>0.11616</v>
      </c>
      <c r="F19695" s="775" t="s">
        <v>3189</v>
      </c>
      <c r="G19695" s="775" t="s">
        <v>7888</v>
      </c>
      <c r="H19695" s="775" t="s">
        <v>7889</v>
      </c>
      <c r="I19695" s="775" t="s">
        <v>7722</v>
      </c>
    </row>
    <row r="19696" spans="1:9">
      <c r="A19696" s="775" t="str">
        <f>Table_wabobpsvr_AzureCalc_AzureCalcRateCard[[#This Row],[ServiceName]]&amp;Table_wabobpsvr_AzureCalc_AzureCalcRateCard[[#This Row],[Price_Level]]&amp;Table_wabobpsvr_AzureCalc_AzureCalcRateCard[[#This Row],[Region]]</f>
        <v>Standard_D1_v2 VM (Non-Windows)D3</v>
      </c>
      <c r="B19696" s="775">
        <v>3</v>
      </c>
      <c r="C19696" s="775" t="s">
        <v>87</v>
      </c>
      <c r="D19696" s="775" t="s">
        <v>176</v>
      </c>
      <c r="E19696" s="775">
        <v>7.4800000000000005E-2</v>
      </c>
      <c r="F19696" s="775" t="s">
        <v>8086</v>
      </c>
      <c r="G19696" s="775" t="s">
        <v>7890</v>
      </c>
      <c r="H19696" s="775" t="s">
        <v>7891</v>
      </c>
      <c r="I19696" s="775" t="s">
        <v>7723</v>
      </c>
    </row>
    <row r="19697" spans="1:9">
      <c r="A19697" s="775" t="str">
        <f>Table_wabobpsvr_AzureCalc_AzureCalcRateCard[[#This Row],[ServiceName]]&amp;Table_wabobpsvr_AzureCalc_AzureCalcRateCard[[#This Row],[Price_Level]]&amp;Table_wabobpsvr_AzureCalc_AzureCalcRateCard[[#This Row],[Region]]</f>
        <v>Standard_D1_v2 VM (Windows)D3</v>
      </c>
      <c r="B19697" s="775">
        <v>3</v>
      </c>
      <c r="C19697" s="775" t="s">
        <v>87</v>
      </c>
      <c r="D19697" s="775" t="s">
        <v>176</v>
      </c>
      <c r="E19697" s="775">
        <v>0.13639999999999999</v>
      </c>
      <c r="F19697" s="775" t="s">
        <v>8077</v>
      </c>
      <c r="G19697" s="775" t="s">
        <v>7892</v>
      </c>
      <c r="H19697" s="775" t="s">
        <v>7893</v>
      </c>
      <c r="I19697" s="775" t="s">
        <v>7724</v>
      </c>
    </row>
    <row r="19698" spans="1:9">
      <c r="A19698" s="775" t="str">
        <f>Table_wabobpsvr_AzureCalc_AzureCalcRateCard[[#This Row],[ServiceName]]&amp;Table_wabobpsvr_AzureCalc_AzureCalcRateCard[[#This Row],[Price_Level]]&amp;Table_wabobpsvr_AzureCalc_AzureCalcRateCard[[#This Row],[Region]]</f>
        <v>Standard_D11_v2 VM (Non-Windows)D3</v>
      </c>
      <c r="B19698" s="775">
        <v>3</v>
      </c>
      <c r="C19698" s="775" t="s">
        <v>87</v>
      </c>
      <c r="D19698" s="775" t="s">
        <v>176</v>
      </c>
      <c r="E19698" s="775">
        <v>0.19711999999999999</v>
      </c>
      <c r="F19698" s="775" t="s">
        <v>8091</v>
      </c>
      <c r="G19698" s="775" t="s">
        <v>7894</v>
      </c>
      <c r="H19698" s="775" t="s">
        <v>7895</v>
      </c>
      <c r="I19698" s="775" t="s">
        <v>7725</v>
      </c>
    </row>
    <row r="19699" spans="1:9">
      <c r="A19699" s="775" t="str">
        <f>Table_wabobpsvr_AzureCalc_AzureCalcRateCard[[#This Row],[ServiceName]]&amp;Table_wabobpsvr_AzureCalc_AzureCalcRateCard[[#This Row],[Price_Level]]&amp;Table_wabobpsvr_AzureCalc_AzureCalcRateCard[[#This Row],[Region]]</f>
        <v>Standard_D11_v2 VM (Windows)D3</v>
      </c>
      <c r="B19699" s="775">
        <v>3</v>
      </c>
      <c r="C19699" s="775" t="s">
        <v>87</v>
      </c>
      <c r="D19699" s="775" t="s">
        <v>176</v>
      </c>
      <c r="E19699" s="775">
        <v>0.33439999999999998</v>
      </c>
      <c r="F19699" s="775" t="s">
        <v>8082</v>
      </c>
      <c r="G19699" s="775" t="s">
        <v>7896</v>
      </c>
      <c r="H19699" s="775" t="s">
        <v>7897</v>
      </c>
      <c r="I19699" s="775" t="s">
        <v>7726</v>
      </c>
    </row>
    <row r="19700" spans="1:9">
      <c r="A19700" s="775" t="str">
        <f>Table_wabobpsvr_AzureCalc_AzureCalcRateCard[[#This Row],[ServiceName]]&amp;Table_wabobpsvr_AzureCalc_AzureCalcRateCard[[#This Row],[Price_Level]]&amp;Table_wabobpsvr_AzureCalc_AzureCalcRateCard[[#This Row],[Region]]</f>
        <v>Standard_D12_v2 VM (Non-Windows)D3</v>
      </c>
      <c r="B19700" s="775">
        <v>3</v>
      </c>
      <c r="C19700" s="775" t="s">
        <v>87</v>
      </c>
      <c r="D19700" s="775" t="s">
        <v>176</v>
      </c>
      <c r="E19700" s="775">
        <v>0.39512000000000003</v>
      </c>
      <c r="F19700" s="775" t="s">
        <v>8092</v>
      </c>
      <c r="G19700" s="775" t="s">
        <v>7898</v>
      </c>
      <c r="H19700" s="775" t="s">
        <v>7899</v>
      </c>
      <c r="I19700" s="775" t="s">
        <v>7727</v>
      </c>
    </row>
    <row r="19701" spans="1:9">
      <c r="A19701" s="775" t="str">
        <f>Table_wabobpsvr_AzureCalc_AzureCalcRateCard[[#This Row],[ServiceName]]&amp;Table_wabobpsvr_AzureCalc_AzureCalcRateCard[[#This Row],[Price_Level]]&amp;Table_wabobpsvr_AzureCalc_AzureCalcRateCard[[#This Row],[Region]]</f>
        <v>Standard_D12_v2 VM (Windows)D3</v>
      </c>
      <c r="B19701" s="775">
        <v>3</v>
      </c>
      <c r="C19701" s="775" t="s">
        <v>87</v>
      </c>
      <c r="D19701" s="775" t="s">
        <v>176</v>
      </c>
      <c r="E19701" s="775">
        <v>0.66</v>
      </c>
      <c r="F19701" s="775" t="s">
        <v>8083</v>
      </c>
      <c r="G19701" s="775" t="s">
        <v>7900</v>
      </c>
      <c r="H19701" s="775" t="s">
        <v>7901</v>
      </c>
      <c r="I19701" s="775" t="s">
        <v>7728</v>
      </c>
    </row>
    <row r="19702" spans="1:9">
      <c r="A19702" s="775" t="str">
        <f>Table_wabobpsvr_AzureCalc_AzureCalcRateCard[[#This Row],[ServiceName]]&amp;Table_wabobpsvr_AzureCalc_AzureCalcRateCard[[#This Row],[Price_Level]]&amp;Table_wabobpsvr_AzureCalc_AzureCalcRateCard[[#This Row],[Region]]</f>
        <v>Standard_D13_v2 VM (Non-Windows)D3</v>
      </c>
      <c r="B19702" s="775">
        <v>3</v>
      </c>
      <c r="C19702" s="775" t="s">
        <v>87</v>
      </c>
      <c r="D19702" s="775" t="s">
        <v>176</v>
      </c>
      <c r="E19702" s="775">
        <v>0.78935999999999995</v>
      </c>
      <c r="F19702" s="775" t="s">
        <v>8093</v>
      </c>
      <c r="G19702" s="775" t="s">
        <v>7902</v>
      </c>
      <c r="H19702" s="775" t="s">
        <v>7903</v>
      </c>
      <c r="I19702" s="775" t="s">
        <v>7729</v>
      </c>
    </row>
    <row r="19703" spans="1:9">
      <c r="A19703" s="775" t="str">
        <f>Table_wabobpsvr_AzureCalc_AzureCalcRateCard[[#This Row],[ServiceName]]&amp;Table_wabobpsvr_AzureCalc_AzureCalcRateCard[[#This Row],[Price_Level]]&amp;Table_wabobpsvr_AzureCalc_AzureCalcRateCard[[#This Row],[Region]]</f>
        <v>Standard_D13_v2 VM (Windows)D3</v>
      </c>
      <c r="B19703" s="775">
        <v>3</v>
      </c>
      <c r="C19703" s="775" t="s">
        <v>87</v>
      </c>
      <c r="D19703" s="775" t="s">
        <v>176</v>
      </c>
      <c r="E19703" s="775">
        <v>1.18712</v>
      </c>
      <c r="F19703" s="775" t="s">
        <v>8084</v>
      </c>
      <c r="G19703" s="775" t="s">
        <v>7904</v>
      </c>
      <c r="H19703" s="775" t="s">
        <v>7905</v>
      </c>
      <c r="I19703" s="775" t="s">
        <v>7730</v>
      </c>
    </row>
    <row r="19704" spans="1:9">
      <c r="A19704" s="775" t="str">
        <f>Table_wabobpsvr_AzureCalc_AzureCalcRateCard[[#This Row],[ServiceName]]&amp;Table_wabobpsvr_AzureCalc_AzureCalcRateCard[[#This Row],[Price_Level]]&amp;Table_wabobpsvr_AzureCalc_AzureCalcRateCard[[#This Row],[Region]]</f>
        <v>Standard_D14_v2 VM (Non-Windows)D3</v>
      </c>
      <c r="B19704" s="775">
        <v>3</v>
      </c>
      <c r="C19704" s="775" t="s">
        <v>87</v>
      </c>
      <c r="D19704" s="775" t="s">
        <v>176</v>
      </c>
      <c r="E19704" s="775">
        <v>1.5602400000000001</v>
      </c>
      <c r="F19704" s="775" t="s">
        <v>8094</v>
      </c>
      <c r="G19704" s="775" t="s">
        <v>7906</v>
      </c>
      <c r="H19704" s="775" t="s">
        <v>7907</v>
      </c>
      <c r="I19704" s="775" t="s">
        <v>7731</v>
      </c>
    </row>
    <row r="19705" spans="1:9">
      <c r="A19705" s="775" t="str">
        <f>Table_wabobpsvr_AzureCalc_AzureCalcRateCard[[#This Row],[ServiceName]]&amp;Table_wabobpsvr_AzureCalc_AzureCalcRateCard[[#This Row],[Price_Level]]&amp;Table_wabobpsvr_AzureCalc_AzureCalcRateCard[[#This Row],[Region]]</f>
        <v>Standard_D14_v2 VM (Windows)D3</v>
      </c>
      <c r="B19705" s="775">
        <v>3</v>
      </c>
      <c r="C19705" s="775" t="s">
        <v>87</v>
      </c>
      <c r="D19705" s="775" t="s">
        <v>176</v>
      </c>
      <c r="E19705" s="775">
        <v>2.1366399999999999</v>
      </c>
      <c r="F19705" s="775" t="s">
        <v>8085</v>
      </c>
      <c r="G19705" s="775" t="s">
        <v>7908</v>
      </c>
      <c r="H19705" s="775" t="s">
        <v>7909</v>
      </c>
      <c r="I19705" s="775" t="s">
        <v>7732</v>
      </c>
    </row>
    <row r="19706" spans="1:9">
      <c r="A19706" s="775" t="str">
        <f>Table_wabobpsvr_AzureCalc_AzureCalcRateCard[[#This Row],[ServiceName]]&amp;Table_wabobpsvr_AzureCalc_AzureCalcRateCard[[#This Row],[Price_Level]]&amp;Table_wabobpsvr_AzureCalc_AzureCalcRateCard[[#This Row],[Region]]</f>
        <v>Standard_D2_v2 VM (Non-Windows)D3</v>
      </c>
      <c r="B19706" s="775">
        <v>3</v>
      </c>
      <c r="C19706" s="775" t="s">
        <v>87</v>
      </c>
      <c r="D19706" s="775" t="s">
        <v>176</v>
      </c>
      <c r="E19706" s="775">
        <v>0.15048</v>
      </c>
      <c r="F19706" s="775" t="s">
        <v>8088</v>
      </c>
      <c r="G19706" s="775" t="s">
        <v>7910</v>
      </c>
      <c r="H19706" s="775" t="s">
        <v>7911</v>
      </c>
      <c r="I19706" s="775" t="s">
        <v>7733</v>
      </c>
    </row>
    <row r="19707" spans="1:9">
      <c r="A19707" s="775" t="str">
        <f>Table_wabobpsvr_AzureCalc_AzureCalcRateCard[[#This Row],[ServiceName]]&amp;Table_wabobpsvr_AzureCalc_AzureCalcRateCard[[#This Row],[Price_Level]]&amp;Table_wabobpsvr_AzureCalc_AzureCalcRateCard[[#This Row],[Region]]</f>
        <v>Standard_D2_v2 VM (Windows)D3</v>
      </c>
      <c r="B19707" s="775">
        <v>3</v>
      </c>
      <c r="C19707" s="775" t="s">
        <v>87</v>
      </c>
      <c r="D19707" s="775" t="s">
        <v>176</v>
      </c>
      <c r="E19707" s="775">
        <v>0.27367999999999998</v>
      </c>
      <c r="F19707" s="775" t="s">
        <v>8078</v>
      </c>
      <c r="G19707" s="775" t="s">
        <v>7912</v>
      </c>
      <c r="H19707" s="775" t="s">
        <v>7913</v>
      </c>
      <c r="I19707" s="775" t="s">
        <v>7734</v>
      </c>
    </row>
    <row r="19708" spans="1:9">
      <c r="A19708" s="775" t="str">
        <f>Table_wabobpsvr_AzureCalc_AzureCalcRateCard[[#This Row],[ServiceName]]&amp;Table_wabobpsvr_AzureCalc_AzureCalcRateCard[[#This Row],[Price_Level]]&amp;Table_wabobpsvr_AzureCalc_AzureCalcRateCard[[#This Row],[Region]]</f>
        <v>Standard_D3_v2 VM (Non-Windows)D3</v>
      </c>
      <c r="B19708" s="775">
        <v>3</v>
      </c>
      <c r="C19708" s="775" t="s">
        <v>87</v>
      </c>
      <c r="D19708" s="775" t="s">
        <v>176</v>
      </c>
      <c r="E19708" s="775">
        <v>0.30096000000000001</v>
      </c>
      <c r="F19708" s="775" t="s">
        <v>8087</v>
      </c>
      <c r="G19708" s="775" t="s">
        <v>7914</v>
      </c>
      <c r="H19708" s="775" t="s">
        <v>7915</v>
      </c>
      <c r="I19708" s="775" t="s">
        <v>7735</v>
      </c>
    </row>
    <row r="19709" spans="1:9">
      <c r="A19709" s="775" t="str">
        <f>Table_wabobpsvr_AzureCalc_AzureCalcRateCard[[#This Row],[ServiceName]]&amp;Table_wabobpsvr_AzureCalc_AzureCalcRateCard[[#This Row],[Price_Level]]&amp;Table_wabobpsvr_AzureCalc_AzureCalcRateCard[[#This Row],[Region]]</f>
        <v>Standard_D3_v2 VM (Windows)D3</v>
      </c>
      <c r="B19709" s="775">
        <v>3</v>
      </c>
      <c r="C19709" s="775" t="s">
        <v>87</v>
      </c>
      <c r="D19709" s="775" t="s">
        <v>176</v>
      </c>
      <c r="E19709" s="775">
        <v>0.54735999999999996</v>
      </c>
      <c r="F19709" s="775" t="s">
        <v>8079</v>
      </c>
      <c r="G19709" s="775" t="s">
        <v>7916</v>
      </c>
      <c r="H19709" s="775" t="s">
        <v>7917</v>
      </c>
      <c r="I19709" s="775" t="s">
        <v>7736</v>
      </c>
    </row>
    <row r="19710" spans="1:9">
      <c r="A19710" s="775" t="str">
        <f>Table_wabobpsvr_AzureCalc_AzureCalcRateCard[[#This Row],[ServiceName]]&amp;Table_wabobpsvr_AzureCalc_AzureCalcRateCard[[#This Row],[Price_Level]]&amp;Table_wabobpsvr_AzureCalc_AzureCalcRateCard[[#This Row],[Region]]</f>
        <v>Standard_D4_v2 VM (Non-Windows)D3</v>
      </c>
      <c r="B19710" s="775">
        <v>3</v>
      </c>
      <c r="C19710" s="775" t="s">
        <v>87</v>
      </c>
      <c r="D19710" s="775" t="s">
        <v>176</v>
      </c>
      <c r="E19710" s="775">
        <v>0.60192000000000001</v>
      </c>
      <c r="F19710" s="775" t="s">
        <v>8089</v>
      </c>
      <c r="G19710" s="775" t="s">
        <v>7918</v>
      </c>
      <c r="H19710" s="775" t="s">
        <v>7919</v>
      </c>
      <c r="I19710" s="775" t="s">
        <v>7737</v>
      </c>
    </row>
    <row r="19711" spans="1:9">
      <c r="A19711" s="775" t="str">
        <f>Table_wabobpsvr_AzureCalc_AzureCalcRateCard[[#This Row],[ServiceName]]&amp;Table_wabobpsvr_AzureCalc_AzureCalcRateCard[[#This Row],[Price_Level]]&amp;Table_wabobpsvr_AzureCalc_AzureCalcRateCard[[#This Row],[Region]]</f>
        <v>Standard_D4_v2 VM (Windows)D3</v>
      </c>
      <c r="B19711" s="775">
        <v>3</v>
      </c>
      <c r="C19711" s="775" t="s">
        <v>87</v>
      </c>
      <c r="D19711" s="775" t="s">
        <v>176</v>
      </c>
      <c r="E19711" s="775">
        <v>1.0938399999999999</v>
      </c>
      <c r="F19711" s="775" t="s">
        <v>8080</v>
      </c>
      <c r="G19711" s="775" t="s">
        <v>7920</v>
      </c>
      <c r="H19711" s="775" t="s">
        <v>7921</v>
      </c>
      <c r="I19711" s="775" t="s">
        <v>7738</v>
      </c>
    </row>
    <row r="19712" spans="1:9">
      <c r="A19712" s="775" t="str">
        <f>Table_wabobpsvr_AzureCalc_AzureCalcRateCard[[#This Row],[ServiceName]]&amp;Table_wabobpsvr_AzureCalc_AzureCalcRateCard[[#This Row],[Price_Level]]&amp;Table_wabobpsvr_AzureCalc_AzureCalcRateCard[[#This Row],[Region]]</f>
        <v>Standard_D5_v2 VM (Non-Windows)D3</v>
      </c>
      <c r="B19712" s="775">
        <v>3</v>
      </c>
      <c r="C19712" s="775" t="s">
        <v>87</v>
      </c>
      <c r="D19712" s="775" t="s">
        <v>176</v>
      </c>
      <c r="E19712" s="775">
        <v>1.20384</v>
      </c>
      <c r="F19712" s="775" t="s">
        <v>8090</v>
      </c>
      <c r="G19712" s="775" t="s">
        <v>7922</v>
      </c>
      <c r="H19712" s="775" t="s">
        <v>7923</v>
      </c>
      <c r="I19712" s="775" t="s">
        <v>7739</v>
      </c>
    </row>
    <row r="19713" spans="1:9">
      <c r="A19713" s="775" t="str">
        <f>Table_wabobpsvr_AzureCalc_AzureCalcRateCard[[#This Row],[ServiceName]]&amp;Table_wabobpsvr_AzureCalc_AzureCalcRateCard[[#This Row],[Price_Level]]&amp;Table_wabobpsvr_AzureCalc_AzureCalcRateCard[[#This Row],[Region]]</f>
        <v>Standard_D5_v2 VM (Windows)D3</v>
      </c>
      <c r="B19713" s="775">
        <v>3</v>
      </c>
      <c r="C19713" s="775" t="s">
        <v>87</v>
      </c>
      <c r="D19713" s="775" t="s">
        <v>176</v>
      </c>
      <c r="E19713" s="775">
        <v>2.1876799999999998</v>
      </c>
      <c r="F19713" s="775" t="s">
        <v>8081</v>
      </c>
      <c r="G19713" s="775" t="s">
        <v>7924</v>
      </c>
      <c r="H19713" s="775" t="s">
        <v>7925</v>
      </c>
      <c r="I19713" s="775" t="s">
        <v>7740</v>
      </c>
    </row>
    <row r="19714" spans="1:9">
      <c r="A19714" s="775" t="str">
        <f>Table_wabobpsvr_AzureCalc_AzureCalcRateCard[[#This Row],[ServiceName]]&amp;Table_wabobpsvr_AzureCalc_AzureCalcRateCard[[#This Row],[Price_Level]]&amp;Table_wabobpsvr_AzureCalc_AzureCalcRateCard[[#This Row],[Region]]</f>
        <v>Standard_D1_v2 VM (Non-Windows)D2</v>
      </c>
      <c r="B19714" s="775">
        <v>2</v>
      </c>
      <c r="C19714" s="775" t="s">
        <v>87</v>
      </c>
      <c r="D19714" s="775" t="s">
        <v>176</v>
      </c>
      <c r="E19714" s="775">
        <v>6.5119999999999997E-2</v>
      </c>
      <c r="F19714" s="775" t="s">
        <v>8086</v>
      </c>
      <c r="G19714" s="775" t="s">
        <v>7926</v>
      </c>
      <c r="H19714" s="775" t="s">
        <v>7927</v>
      </c>
      <c r="I19714" s="775" t="s">
        <v>7741</v>
      </c>
    </row>
    <row r="19715" spans="1:9">
      <c r="A19715" s="775" t="str">
        <f>Table_wabobpsvr_AzureCalc_AzureCalcRateCard[[#This Row],[ServiceName]]&amp;Table_wabobpsvr_AzureCalc_AzureCalcRateCard[[#This Row],[Price_Level]]&amp;Table_wabobpsvr_AzureCalc_AzureCalcRateCard[[#This Row],[Region]]</f>
        <v>Standard_D1_v2 VM (Windows)D2</v>
      </c>
      <c r="B19715" s="775">
        <v>2</v>
      </c>
      <c r="C19715" s="775" t="s">
        <v>87</v>
      </c>
      <c r="D19715" s="775" t="s">
        <v>176</v>
      </c>
      <c r="E19715" s="775">
        <v>0.12672</v>
      </c>
      <c r="F19715" s="775" t="s">
        <v>8077</v>
      </c>
      <c r="G19715" s="775" t="s">
        <v>7928</v>
      </c>
      <c r="H19715" s="775" t="s">
        <v>7929</v>
      </c>
      <c r="I19715" s="775" t="s">
        <v>7742</v>
      </c>
    </row>
    <row r="19716" spans="1:9">
      <c r="A19716" s="775" t="str">
        <f>Table_wabobpsvr_AzureCalc_AzureCalcRateCard[[#This Row],[ServiceName]]&amp;Table_wabobpsvr_AzureCalc_AzureCalcRateCard[[#This Row],[Price_Level]]&amp;Table_wabobpsvr_AzureCalc_AzureCalcRateCard[[#This Row],[Region]]</f>
        <v>Standard_D11_v2 VM (Non-Windows)D2</v>
      </c>
      <c r="B19716" s="775">
        <v>2</v>
      </c>
      <c r="C19716" s="775" t="s">
        <v>87</v>
      </c>
      <c r="D19716" s="775" t="s">
        <v>176</v>
      </c>
      <c r="E19716" s="775">
        <v>0.17688000000000001</v>
      </c>
      <c r="F19716" s="775" t="s">
        <v>8091</v>
      </c>
      <c r="G19716" s="775" t="s">
        <v>7930</v>
      </c>
      <c r="H19716" s="775" t="s">
        <v>7931</v>
      </c>
      <c r="I19716" s="775" t="s">
        <v>7743</v>
      </c>
    </row>
    <row r="19717" spans="1:9">
      <c r="A19717" s="775" t="str">
        <f>Table_wabobpsvr_AzureCalc_AzureCalcRateCard[[#This Row],[ServiceName]]&amp;Table_wabobpsvr_AzureCalc_AzureCalcRateCard[[#This Row],[Price_Level]]&amp;Table_wabobpsvr_AzureCalc_AzureCalcRateCard[[#This Row],[Region]]</f>
        <v>Standard_D11_v2 VM (Windows)D2</v>
      </c>
      <c r="B19717" s="775">
        <v>2</v>
      </c>
      <c r="C19717" s="775" t="s">
        <v>87</v>
      </c>
      <c r="D19717" s="775" t="s">
        <v>176</v>
      </c>
      <c r="E19717" s="775">
        <v>0.30359999999999998</v>
      </c>
      <c r="F19717" s="775" t="s">
        <v>8082</v>
      </c>
      <c r="G19717" s="775" t="s">
        <v>7932</v>
      </c>
      <c r="H19717" s="775" t="s">
        <v>7933</v>
      </c>
      <c r="I19717" s="775" t="s">
        <v>7744</v>
      </c>
    </row>
    <row r="19718" spans="1:9">
      <c r="A19718" s="775" t="str">
        <f>Table_wabobpsvr_AzureCalc_AzureCalcRateCard[[#This Row],[ServiceName]]&amp;Table_wabobpsvr_AzureCalc_AzureCalcRateCard[[#This Row],[Price_Level]]&amp;Table_wabobpsvr_AzureCalc_AzureCalcRateCard[[#This Row],[Region]]</f>
        <v>Standard_D12_v2 VM (Non-Windows)D2</v>
      </c>
      <c r="B19718" s="775">
        <v>2</v>
      </c>
      <c r="C19718" s="775" t="s">
        <v>87</v>
      </c>
      <c r="D19718" s="775" t="s">
        <v>176</v>
      </c>
      <c r="E19718" s="775">
        <v>0.35464000000000001</v>
      </c>
      <c r="F19718" s="775" t="s">
        <v>8092</v>
      </c>
      <c r="G19718" s="775" t="s">
        <v>7934</v>
      </c>
      <c r="H19718" s="775" t="s">
        <v>7935</v>
      </c>
      <c r="I19718" s="775" t="s">
        <v>7745</v>
      </c>
    </row>
    <row r="19719" spans="1:9">
      <c r="A19719" s="775" t="str">
        <f>Table_wabobpsvr_AzureCalc_AzureCalcRateCard[[#This Row],[ServiceName]]&amp;Table_wabobpsvr_AzureCalc_AzureCalcRateCard[[#This Row],[Price_Level]]&amp;Table_wabobpsvr_AzureCalc_AzureCalcRateCard[[#This Row],[Region]]</f>
        <v>Standard_D12_v2 VM (Windows)D2</v>
      </c>
      <c r="B19719" s="775">
        <v>2</v>
      </c>
      <c r="C19719" s="775" t="s">
        <v>87</v>
      </c>
      <c r="D19719" s="775" t="s">
        <v>176</v>
      </c>
      <c r="E19719" s="775">
        <v>0.60719999999999996</v>
      </c>
      <c r="F19719" s="775" t="s">
        <v>8083</v>
      </c>
      <c r="G19719" s="775" t="s">
        <v>7936</v>
      </c>
      <c r="H19719" s="775" t="s">
        <v>7937</v>
      </c>
      <c r="I19719" s="775" t="s">
        <v>7746</v>
      </c>
    </row>
    <row r="19720" spans="1:9">
      <c r="A19720" s="775" t="str">
        <f>Table_wabobpsvr_AzureCalc_AzureCalcRateCard[[#This Row],[ServiceName]]&amp;Table_wabobpsvr_AzureCalc_AzureCalcRateCard[[#This Row],[Price_Level]]&amp;Table_wabobpsvr_AzureCalc_AzureCalcRateCard[[#This Row],[Region]]</f>
        <v>Standard_D13_v2 VM (Non-Windows)D2</v>
      </c>
      <c r="B19720" s="775">
        <v>2</v>
      </c>
      <c r="C19720" s="775" t="s">
        <v>87</v>
      </c>
      <c r="D19720" s="775" t="s">
        <v>176</v>
      </c>
      <c r="E19720" s="775">
        <v>0.70840000000000003</v>
      </c>
      <c r="F19720" s="775" t="s">
        <v>8093</v>
      </c>
      <c r="G19720" s="775" t="s">
        <v>7938</v>
      </c>
      <c r="H19720" s="775" t="s">
        <v>7939</v>
      </c>
      <c r="I19720" s="775" t="s">
        <v>7747</v>
      </c>
    </row>
    <row r="19721" spans="1:9">
      <c r="A19721" s="775" t="str">
        <f>Table_wabobpsvr_AzureCalc_AzureCalcRateCard[[#This Row],[ServiceName]]&amp;Table_wabobpsvr_AzureCalc_AzureCalcRateCard[[#This Row],[Price_Level]]&amp;Table_wabobpsvr_AzureCalc_AzureCalcRateCard[[#This Row],[Region]]</f>
        <v>Standard_D13_v2 VM (Windows)D2</v>
      </c>
      <c r="B19721" s="775">
        <v>2</v>
      </c>
      <c r="C19721" s="775" t="s">
        <v>87</v>
      </c>
      <c r="D19721" s="775" t="s">
        <v>176</v>
      </c>
      <c r="E19721" s="775">
        <v>1.0929599999999999</v>
      </c>
      <c r="F19721" s="775" t="s">
        <v>8084</v>
      </c>
      <c r="G19721" s="775" t="s">
        <v>7940</v>
      </c>
      <c r="H19721" s="775" t="s">
        <v>7941</v>
      </c>
      <c r="I19721" s="775" t="s">
        <v>7748</v>
      </c>
    </row>
    <row r="19722" spans="1:9">
      <c r="A19722" s="775" t="str">
        <f>Table_wabobpsvr_AzureCalc_AzureCalcRateCard[[#This Row],[ServiceName]]&amp;Table_wabobpsvr_AzureCalc_AzureCalcRateCard[[#This Row],[Price_Level]]&amp;Table_wabobpsvr_AzureCalc_AzureCalcRateCard[[#This Row],[Region]]</f>
        <v>Standard_D14_v2 VM (Non-Windows)D2</v>
      </c>
      <c r="B19722" s="775">
        <v>2</v>
      </c>
      <c r="C19722" s="775" t="s">
        <v>87</v>
      </c>
      <c r="D19722" s="775" t="s">
        <v>176</v>
      </c>
      <c r="E19722" s="775">
        <v>1.4036</v>
      </c>
      <c r="F19722" s="775" t="s">
        <v>8094</v>
      </c>
      <c r="G19722" s="775" t="s">
        <v>7942</v>
      </c>
      <c r="H19722" s="775" t="s">
        <v>7943</v>
      </c>
      <c r="I19722" s="775" t="s">
        <v>7749</v>
      </c>
    </row>
    <row r="19723" spans="1:9">
      <c r="A19723" s="775" t="str">
        <f>Table_wabobpsvr_AzureCalc_AzureCalcRateCard[[#This Row],[ServiceName]]&amp;Table_wabobpsvr_AzureCalc_AzureCalcRateCard[[#This Row],[Price_Level]]&amp;Table_wabobpsvr_AzureCalc_AzureCalcRateCard[[#This Row],[Region]]</f>
        <v>Standard_D14_v2 VM (Windows)D2</v>
      </c>
      <c r="B19723" s="775">
        <v>2</v>
      </c>
      <c r="C19723" s="775" t="s">
        <v>87</v>
      </c>
      <c r="D19723" s="775" t="s">
        <v>176</v>
      </c>
      <c r="E19723" s="775">
        <v>1.9676800000000001</v>
      </c>
      <c r="F19723" s="775" t="s">
        <v>8085</v>
      </c>
      <c r="G19723" s="775" t="s">
        <v>7944</v>
      </c>
      <c r="H19723" s="775" t="s">
        <v>7945</v>
      </c>
      <c r="I19723" s="775" t="s">
        <v>7750</v>
      </c>
    </row>
    <row r="19724" spans="1:9">
      <c r="A19724" s="775" t="str">
        <f>Table_wabobpsvr_AzureCalc_AzureCalcRateCard[[#This Row],[ServiceName]]&amp;Table_wabobpsvr_AzureCalc_AzureCalcRateCard[[#This Row],[Price_Level]]&amp;Table_wabobpsvr_AzureCalc_AzureCalcRateCard[[#This Row],[Region]]</f>
        <v>Standard_D2_v2 VM (Non-Windows)D2</v>
      </c>
      <c r="B19724" s="775">
        <v>2</v>
      </c>
      <c r="C19724" s="775" t="s">
        <v>87</v>
      </c>
      <c r="D19724" s="775" t="s">
        <v>176</v>
      </c>
      <c r="E19724" s="775">
        <v>0.13111999999999999</v>
      </c>
      <c r="F19724" s="775" t="s">
        <v>8088</v>
      </c>
      <c r="G19724" s="775" t="s">
        <v>7946</v>
      </c>
      <c r="H19724" s="775" t="s">
        <v>7947</v>
      </c>
      <c r="I19724" s="775" t="s">
        <v>7751</v>
      </c>
    </row>
    <row r="19725" spans="1:9">
      <c r="A19725" s="775" t="str">
        <f>Table_wabobpsvr_AzureCalc_AzureCalcRateCard[[#This Row],[ServiceName]]&amp;Table_wabobpsvr_AzureCalc_AzureCalcRateCard[[#This Row],[Price_Level]]&amp;Table_wabobpsvr_AzureCalc_AzureCalcRateCard[[#This Row],[Region]]</f>
        <v>Standard_D2_v2 VM (Windows)D2</v>
      </c>
      <c r="B19725" s="775">
        <v>2</v>
      </c>
      <c r="C19725" s="775" t="s">
        <v>87</v>
      </c>
      <c r="D19725" s="775" t="s">
        <v>176</v>
      </c>
      <c r="E19725" s="775">
        <v>0.25431999999999999</v>
      </c>
      <c r="F19725" s="775" t="s">
        <v>8078</v>
      </c>
      <c r="G19725" s="775" t="s">
        <v>7948</v>
      </c>
      <c r="H19725" s="775" t="s">
        <v>7949</v>
      </c>
      <c r="I19725" s="775" t="s">
        <v>7756</v>
      </c>
    </row>
    <row r="19726" spans="1:9">
      <c r="A19726" s="775" t="str">
        <f>Table_wabobpsvr_AzureCalc_AzureCalcRateCard[[#This Row],[ServiceName]]&amp;Table_wabobpsvr_AzureCalc_AzureCalcRateCard[[#This Row],[Price_Level]]&amp;Table_wabobpsvr_AzureCalc_AzureCalcRateCard[[#This Row],[Region]]</f>
        <v>Standard_D3_v2 VM (Non-Windows)D2</v>
      </c>
      <c r="B19726" s="775">
        <v>2</v>
      </c>
      <c r="C19726" s="775" t="s">
        <v>87</v>
      </c>
      <c r="D19726" s="775" t="s">
        <v>176</v>
      </c>
      <c r="E19726" s="775">
        <v>0.26135999999999998</v>
      </c>
      <c r="F19726" s="775" t="s">
        <v>8087</v>
      </c>
      <c r="G19726" s="775" t="s">
        <v>7950</v>
      </c>
      <c r="H19726" s="775" t="s">
        <v>7951</v>
      </c>
      <c r="I19726" s="775" t="s">
        <v>7761</v>
      </c>
    </row>
    <row r="19727" spans="1:9">
      <c r="A19727" s="775" t="str">
        <f>Table_wabobpsvr_AzureCalc_AzureCalcRateCard[[#This Row],[ServiceName]]&amp;Table_wabobpsvr_AzureCalc_AzureCalcRateCard[[#This Row],[Price_Level]]&amp;Table_wabobpsvr_AzureCalc_AzureCalcRateCard[[#This Row],[Region]]</f>
        <v>Standard_D3_v2 VM (Windows)D2</v>
      </c>
      <c r="B19727" s="775">
        <v>2</v>
      </c>
      <c r="C19727" s="775" t="s">
        <v>87</v>
      </c>
      <c r="D19727" s="775" t="s">
        <v>176</v>
      </c>
      <c r="E19727" s="775">
        <v>0.50775999999999999</v>
      </c>
      <c r="F19727" s="775" t="s">
        <v>8079</v>
      </c>
      <c r="G19727" s="775" t="s">
        <v>7952</v>
      </c>
      <c r="H19727" s="775" t="s">
        <v>7953</v>
      </c>
      <c r="I19727" s="775" t="s">
        <v>7762</v>
      </c>
    </row>
    <row r="19728" spans="1:9">
      <c r="A19728" s="775" t="str">
        <f>Table_wabobpsvr_AzureCalc_AzureCalcRateCard[[#This Row],[ServiceName]]&amp;Table_wabobpsvr_AzureCalc_AzureCalcRateCard[[#This Row],[Price_Level]]&amp;Table_wabobpsvr_AzureCalc_AzureCalcRateCard[[#This Row],[Region]]</f>
        <v>Standard_D4_v2 VM (Non-Windows)D2</v>
      </c>
      <c r="B19728" s="775">
        <v>2</v>
      </c>
      <c r="C19728" s="775" t="s">
        <v>87</v>
      </c>
      <c r="D19728" s="775" t="s">
        <v>176</v>
      </c>
      <c r="E19728" s="775">
        <v>0.52359999999999995</v>
      </c>
      <c r="F19728" s="775" t="s">
        <v>8089</v>
      </c>
      <c r="G19728" s="775" t="s">
        <v>7954</v>
      </c>
      <c r="H19728" s="775" t="s">
        <v>7955</v>
      </c>
      <c r="I19728" s="775" t="s">
        <v>7763</v>
      </c>
    </row>
    <row r="19729" spans="1:9">
      <c r="A19729" s="775" t="str">
        <f>Table_wabobpsvr_AzureCalc_AzureCalcRateCard[[#This Row],[ServiceName]]&amp;Table_wabobpsvr_AzureCalc_AzureCalcRateCard[[#This Row],[Price_Level]]&amp;Table_wabobpsvr_AzureCalc_AzureCalcRateCard[[#This Row],[Region]]</f>
        <v>Standard_D4_v2 VM (Windows)D2</v>
      </c>
      <c r="B19729" s="775">
        <v>2</v>
      </c>
      <c r="C19729" s="775" t="s">
        <v>87</v>
      </c>
      <c r="D19729" s="775" t="s">
        <v>176</v>
      </c>
      <c r="E19729" s="775">
        <v>1.01552</v>
      </c>
      <c r="F19729" s="775" t="s">
        <v>8080</v>
      </c>
      <c r="G19729" s="775" t="s">
        <v>7956</v>
      </c>
      <c r="H19729" s="775" t="s">
        <v>7957</v>
      </c>
      <c r="I19729" s="775" t="s">
        <v>7764</v>
      </c>
    </row>
    <row r="19730" spans="1:9">
      <c r="A19730" s="775" t="str">
        <f>Table_wabobpsvr_AzureCalc_AzureCalcRateCard[[#This Row],[ServiceName]]&amp;Table_wabobpsvr_AzureCalc_AzureCalcRateCard[[#This Row],[Price_Level]]&amp;Table_wabobpsvr_AzureCalc_AzureCalcRateCard[[#This Row],[Region]]</f>
        <v>Standard_D5_v2 VM (Non-Windows)D2</v>
      </c>
      <c r="B19730" s="775">
        <v>2</v>
      </c>
      <c r="C19730" s="775" t="s">
        <v>87</v>
      </c>
      <c r="D19730" s="775" t="s">
        <v>176</v>
      </c>
      <c r="E19730" s="775">
        <v>1.0471999999999999</v>
      </c>
      <c r="F19730" s="775" t="s">
        <v>8090</v>
      </c>
      <c r="G19730" s="775" t="s">
        <v>7958</v>
      </c>
      <c r="H19730" s="775" t="s">
        <v>7959</v>
      </c>
      <c r="I19730" s="775" t="s">
        <v>7765</v>
      </c>
    </row>
    <row r="19731" spans="1:9">
      <c r="A19731" s="775" t="str">
        <f>Table_wabobpsvr_AzureCalc_AzureCalcRateCard[[#This Row],[ServiceName]]&amp;Table_wabobpsvr_AzureCalc_AzureCalcRateCard[[#This Row],[Price_Level]]&amp;Table_wabobpsvr_AzureCalc_AzureCalcRateCard[[#This Row],[Region]]</f>
        <v>Standard_D5_v2 VM (Windows)D2</v>
      </c>
      <c r="B19731" s="775">
        <v>2</v>
      </c>
      <c r="C19731" s="775" t="s">
        <v>87</v>
      </c>
      <c r="D19731" s="775" t="s">
        <v>176</v>
      </c>
      <c r="E19731" s="775">
        <v>2.0319199999999999</v>
      </c>
      <c r="F19731" s="775" t="s">
        <v>8081</v>
      </c>
      <c r="G19731" s="775" t="s">
        <v>7960</v>
      </c>
      <c r="H19731" s="775" t="s">
        <v>7961</v>
      </c>
      <c r="I19731" s="775" t="s">
        <v>7766</v>
      </c>
    </row>
    <row r="19732" spans="1:9">
      <c r="A19732" s="775" t="str">
        <f>Table_wabobpsvr_AzureCalc_AzureCalcRateCard[[#This Row],[ServiceName]]&amp;Table_wabobpsvr_AzureCalc_AzureCalcRateCard[[#This Row],[Price_Level]]&amp;Table_wabobpsvr_AzureCalc_AzureCalcRateCard[[#This Row],[Region]]</f>
        <v>Standard_D1_v2 VM (Non-Windows)D5</v>
      </c>
      <c r="B19732" s="775">
        <v>5</v>
      </c>
      <c r="C19732" s="775" t="s">
        <v>87</v>
      </c>
      <c r="D19732" s="775" t="s">
        <v>176</v>
      </c>
      <c r="E19732" s="775">
        <v>7.4800000000000005E-2</v>
      </c>
      <c r="F19732" s="775" t="s">
        <v>8086</v>
      </c>
      <c r="G19732" s="775" t="s">
        <v>7962</v>
      </c>
      <c r="H19732" s="775" t="s">
        <v>7963</v>
      </c>
      <c r="I19732" s="775" t="s">
        <v>7767</v>
      </c>
    </row>
    <row r="19733" spans="1:9">
      <c r="A19733" s="775" t="str">
        <f>Table_wabobpsvr_AzureCalc_AzureCalcRateCard[[#This Row],[ServiceName]]&amp;Table_wabobpsvr_AzureCalc_AzureCalcRateCard[[#This Row],[Price_Level]]&amp;Table_wabobpsvr_AzureCalc_AzureCalcRateCard[[#This Row],[Region]]</f>
        <v>Standard_D1_v2 VM (Windows)D5</v>
      </c>
      <c r="B19733" s="775">
        <v>5</v>
      </c>
      <c r="C19733" s="775" t="s">
        <v>87</v>
      </c>
      <c r="D19733" s="775" t="s">
        <v>176</v>
      </c>
      <c r="E19733" s="775">
        <v>0.13639999999999999</v>
      </c>
      <c r="F19733" s="775" t="s">
        <v>8077</v>
      </c>
      <c r="G19733" s="775" t="s">
        <v>7964</v>
      </c>
      <c r="H19733" s="775" t="s">
        <v>7965</v>
      </c>
      <c r="I19733" s="775" t="s">
        <v>7768</v>
      </c>
    </row>
    <row r="19734" spans="1:9">
      <c r="A19734" s="775" t="str">
        <f>Table_wabobpsvr_AzureCalc_AzureCalcRateCard[[#This Row],[ServiceName]]&amp;Table_wabobpsvr_AzureCalc_AzureCalcRateCard[[#This Row],[Price_Level]]&amp;Table_wabobpsvr_AzureCalc_AzureCalcRateCard[[#This Row],[Region]]</f>
        <v>Standard_D11_v2 VM (Non-Windows)D5</v>
      </c>
      <c r="B19734" s="775">
        <v>5</v>
      </c>
      <c r="C19734" s="775" t="s">
        <v>87</v>
      </c>
      <c r="D19734" s="775" t="s">
        <v>176</v>
      </c>
      <c r="E19734" s="775">
        <v>0.19711999999999999</v>
      </c>
      <c r="F19734" s="775" t="s">
        <v>8091</v>
      </c>
      <c r="G19734" s="775" t="s">
        <v>7966</v>
      </c>
      <c r="H19734" s="775" t="s">
        <v>7967</v>
      </c>
      <c r="I19734" s="775" t="s">
        <v>7769</v>
      </c>
    </row>
    <row r="19735" spans="1:9">
      <c r="A19735" s="775" t="str">
        <f>Table_wabobpsvr_AzureCalc_AzureCalcRateCard[[#This Row],[ServiceName]]&amp;Table_wabobpsvr_AzureCalc_AzureCalcRateCard[[#This Row],[Price_Level]]&amp;Table_wabobpsvr_AzureCalc_AzureCalcRateCard[[#This Row],[Region]]</f>
        <v>Standard_D11_v2 VM (Windows)D5</v>
      </c>
      <c r="B19735" s="775">
        <v>5</v>
      </c>
      <c r="C19735" s="775" t="s">
        <v>87</v>
      </c>
      <c r="D19735" s="775" t="s">
        <v>176</v>
      </c>
      <c r="E19735" s="775">
        <v>0.33439999999999998</v>
      </c>
      <c r="F19735" s="775" t="s">
        <v>8082</v>
      </c>
      <c r="G19735" s="775" t="s">
        <v>7968</v>
      </c>
      <c r="H19735" s="775" t="s">
        <v>7969</v>
      </c>
      <c r="I19735" s="775" t="s">
        <v>7770</v>
      </c>
    </row>
    <row r="19736" spans="1:9">
      <c r="A19736" s="775" t="str">
        <f>Table_wabobpsvr_AzureCalc_AzureCalcRateCard[[#This Row],[ServiceName]]&amp;Table_wabobpsvr_AzureCalc_AzureCalcRateCard[[#This Row],[Price_Level]]&amp;Table_wabobpsvr_AzureCalc_AzureCalcRateCard[[#This Row],[Region]]</f>
        <v>Standard_D12_v2 VM (Non-Windows)D5</v>
      </c>
      <c r="B19736" s="775">
        <v>5</v>
      </c>
      <c r="C19736" s="775" t="s">
        <v>87</v>
      </c>
      <c r="D19736" s="775" t="s">
        <v>176</v>
      </c>
      <c r="E19736" s="775">
        <v>0.39512000000000003</v>
      </c>
      <c r="F19736" s="775" t="s">
        <v>8092</v>
      </c>
      <c r="G19736" s="775" t="s">
        <v>7970</v>
      </c>
      <c r="H19736" s="775" t="s">
        <v>7971</v>
      </c>
      <c r="I19736" s="775" t="s">
        <v>7771</v>
      </c>
    </row>
    <row r="19737" spans="1:9">
      <c r="A19737" s="775" t="str">
        <f>Table_wabobpsvr_AzureCalc_AzureCalcRateCard[[#This Row],[ServiceName]]&amp;Table_wabobpsvr_AzureCalc_AzureCalcRateCard[[#This Row],[Price_Level]]&amp;Table_wabobpsvr_AzureCalc_AzureCalcRateCard[[#This Row],[Region]]</f>
        <v>Standard_D12_v2 VM (Windows)D5</v>
      </c>
      <c r="B19737" s="775">
        <v>5</v>
      </c>
      <c r="C19737" s="775" t="s">
        <v>87</v>
      </c>
      <c r="D19737" s="775" t="s">
        <v>176</v>
      </c>
      <c r="E19737" s="775">
        <v>0.66</v>
      </c>
      <c r="F19737" s="775" t="s">
        <v>8083</v>
      </c>
      <c r="G19737" s="775" t="s">
        <v>7972</v>
      </c>
      <c r="H19737" s="775" t="s">
        <v>7973</v>
      </c>
      <c r="I19737" s="775" t="s">
        <v>7772</v>
      </c>
    </row>
    <row r="19738" spans="1:9">
      <c r="A19738" s="775" t="str">
        <f>Table_wabobpsvr_AzureCalc_AzureCalcRateCard[[#This Row],[ServiceName]]&amp;Table_wabobpsvr_AzureCalc_AzureCalcRateCard[[#This Row],[Price_Level]]&amp;Table_wabobpsvr_AzureCalc_AzureCalcRateCard[[#This Row],[Region]]</f>
        <v>Standard_D13_v2 VM (Non-Windows)D5</v>
      </c>
      <c r="B19738" s="775">
        <v>5</v>
      </c>
      <c r="C19738" s="775" t="s">
        <v>87</v>
      </c>
      <c r="D19738" s="775" t="s">
        <v>176</v>
      </c>
      <c r="E19738" s="775">
        <v>0.78935999999999995</v>
      </c>
      <c r="F19738" s="775" t="s">
        <v>8093</v>
      </c>
      <c r="G19738" s="775" t="s">
        <v>7974</v>
      </c>
      <c r="H19738" s="775" t="s">
        <v>7975</v>
      </c>
      <c r="I19738" s="775" t="s">
        <v>7773</v>
      </c>
    </row>
    <row r="19739" spans="1:9">
      <c r="A19739" s="775" t="str">
        <f>Table_wabobpsvr_AzureCalc_AzureCalcRateCard[[#This Row],[ServiceName]]&amp;Table_wabobpsvr_AzureCalc_AzureCalcRateCard[[#This Row],[Price_Level]]&amp;Table_wabobpsvr_AzureCalc_AzureCalcRateCard[[#This Row],[Region]]</f>
        <v>Standard_D13_v2 VM (Windows)D5</v>
      </c>
      <c r="B19739" s="775">
        <v>5</v>
      </c>
      <c r="C19739" s="775" t="s">
        <v>87</v>
      </c>
      <c r="D19739" s="775" t="s">
        <v>176</v>
      </c>
      <c r="E19739" s="775">
        <v>1.18712</v>
      </c>
      <c r="F19739" s="775" t="s">
        <v>8084</v>
      </c>
      <c r="G19739" s="775" t="s">
        <v>7976</v>
      </c>
      <c r="H19739" s="775" t="s">
        <v>7977</v>
      </c>
      <c r="I19739" s="775" t="s">
        <v>7774</v>
      </c>
    </row>
    <row r="19740" spans="1:9">
      <c r="A19740" s="775" t="str">
        <f>Table_wabobpsvr_AzureCalc_AzureCalcRateCard[[#This Row],[ServiceName]]&amp;Table_wabobpsvr_AzureCalc_AzureCalcRateCard[[#This Row],[Price_Level]]&amp;Table_wabobpsvr_AzureCalc_AzureCalcRateCard[[#This Row],[Region]]</f>
        <v>Standard_D14_v2 VM (Non-Windows)D5</v>
      </c>
      <c r="B19740" s="775">
        <v>5</v>
      </c>
      <c r="C19740" s="775" t="s">
        <v>87</v>
      </c>
      <c r="D19740" s="775" t="s">
        <v>176</v>
      </c>
      <c r="E19740" s="775">
        <v>1.5602400000000001</v>
      </c>
      <c r="F19740" s="775" t="s">
        <v>8094</v>
      </c>
      <c r="G19740" s="775" t="s">
        <v>7978</v>
      </c>
      <c r="H19740" s="775" t="s">
        <v>7979</v>
      </c>
      <c r="I19740" s="775" t="s">
        <v>7775</v>
      </c>
    </row>
    <row r="19741" spans="1:9">
      <c r="A19741" s="775" t="str">
        <f>Table_wabobpsvr_AzureCalc_AzureCalcRateCard[[#This Row],[ServiceName]]&amp;Table_wabobpsvr_AzureCalc_AzureCalcRateCard[[#This Row],[Price_Level]]&amp;Table_wabobpsvr_AzureCalc_AzureCalcRateCard[[#This Row],[Region]]</f>
        <v>Standard_D14_v2 VM (Windows)D5</v>
      </c>
      <c r="B19741" s="775">
        <v>5</v>
      </c>
      <c r="C19741" s="775" t="s">
        <v>87</v>
      </c>
      <c r="D19741" s="775" t="s">
        <v>176</v>
      </c>
      <c r="E19741" s="775">
        <v>2.1366399999999999</v>
      </c>
      <c r="F19741" s="775" t="s">
        <v>8085</v>
      </c>
      <c r="G19741" s="775" t="s">
        <v>7980</v>
      </c>
      <c r="H19741" s="775" t="s">
        <v>7981</v>
      </c>
      <c r="I19741" s="775" t="s">
        <v>7776</v>
      </c>
    </row>
    <row r="19742" spans="1:9">
      <c r="A19742" s="775" t="str">
        <f>Table_wabobpsvr_AzureCalc_AzureCalcRateCard[[#This Row],[ServiceName]]&amp;Table_wabobpsvr_AzureCalc_AzureCalcRateCard[[#This Row],[Price_Level]]&amp;Table_wabobpsvr_AzureCalc_AzureCalcRateCard[[#This Row],[Region]]</f>
        <v>Standard_D2_v2 VM (Non-Windows)D5</v>
      </c>
      <c r="B19742" s="775">
        <v>5</v>
      </c>
      <c r="C19742" s="775" t="s">
        <v>87</v>
      </c>
      <c r="D19742" s="775" t="s">
        <v>176</v>
      </c>
      <c r="E19742" s="775">
        <v>0.15048</v>
      </c>
      <c r="F19742" s="775" t="s">
        <v>8088</v>
      </c>
      <c r="G19742" s="775" t="s">
        <v>7982</v>
      </c>
      <c r="H19742" s="775" t="s">
        <v>7983</v>
      </c>
      <c r="I19742" s="775" t="s">
        <v>7777</v>
      </c>
    </row>
    <row r="19743" spans="1:9">
      <c r="A19743" s="775" t="str">
        <f>Table_wabobpsvr_AzureCalc_AzureCalcRateCard[[#This Row],[ServiceName]]&amp;Table_wabobpsvr_AzureCalc_AzureCalcRateCard[[#This Row],[Price_Level]]&amp;Table_wabobpsvr_AzureCalc_AzureCalcRateCard[[#This Row],[Region]]</f>
        <v>Standard_D2_v2 VM (Windows)D5</v>
      </c>
      <c r="B19743" s="775">
        <v>5</v>
      </c>
      <c r="C19743" s="775" t="s">
        <v>87</v>
      </c>
      <c r="D19743" s="775" t="s">
        <v>176</v>
      </c>
      <c r="E19743" s="775">
        <v>0.27367999999999998</v>
      </c>
      <c r="F19743" s="775" t="s">
        <v>8078</v>
      </c>
      <c r="G19743" s="775" t="s">
        <v>7984</v>
      </c>
      <c r="H19743" s="775" t="s">
        <v>7985</v>
      </c>
      <c r="I19743" s="775" t="s">
        <v>7778</v>
      </c>
    </row>
    <row r="19744" spans="1:9">
      <c r="A19744" s="775" t="str">
        <f>Table_wabobpsvr_AzureCalc_AzureCalcRateCard[[#This Row],[ServiceName]]&amp;Table_wabobpsvr_AzureCalc_AzureCalcRateCard[[#This Row],[Price_Level]]&amp;Table_wabobpsvr_AzureCalc_AzureCalcRateCard[[#This Row],[Region]]</f>
        <v>Standard_D3_v2 VM (Non-Windows)D5</v>
      </c>
      <c r="B19744" s="775">
        <v>5</v>
      </c>
      <c r="C19744" s="775" t="s">
        <v>87</v>
      </c>
      <c r="D19744" s="775" t="s">
        <v>176</v>
      </c>
      <c r="E19744" s="775">
        <v>0.30096000000000001</v>
      </c>
      <c r="F19744" s="775" t="s">
        <v>8087</v>
      </c>
      <c r="G19744" s="775" t="s">
        <v>7986</v>
      </c>
      <c r="H19744" s="775" t="s">
        <v>7987</v>
      </c>
      <c r="I19744" s="775" t="s">
        <v>7779</v>
      </c>
    </row>
    <row r="19745" spans="1:9">
      <c r="A19745" s="775" t="str">
        <f>Table_wabobpsvr_AzureCalc_AzureCalcRateCard[[#This Row],[ServiceName]]&amp;Table_wabobpsvr_AzureCalc_AzureCalcRateCard[[#This Row],[Price_Level]]&amp;Table_wabobpsvr_AzureCalc_AzureCalcRateCard[[#This Row],[Region]]</f>
        <v>Standard_D3_v2 VM (Windows)D5</v>
      </c>
      <c r="B19745" s="775">
        <v>5</v>
      </c>
      <c r="C19745" s="775" t="s">
        <v>87</v>
      </c>
      <c r="D19745" s="775" t="s">
        <v>176</v>
      </c>
      <c r="E19745" s="775">
        <v>0.54735999999999996</v>
      </c>
      <c r="F19745" s="775" t="s">
        <v>8079</v>
      </c>
      <c r="G19745" s="775" t="s">
        <v>7988</v>
      </c>
      <c r="H19745" s="775" t="s">
        <v>7989</v>
      </c>
      <c r="I19745" s="775" t="s">
        <v>7780</v>
      </c>
    </row>
    <row r="19746" spans="1:9">
      <c r="A19746" s="775" t="str">
        <f>Table_wabobpsvr_AzureCalc_AzureCalcRateCard[[#This Row],[ServiceName]]&amp;Table_wabobpsvr_AzureCalc_AzureCalcRateCard[[#This Row],[Price_Level]]&amp;Table_wabobpsvr_AzureCalc_AzureCalcRateCard[[#This Row],[Region]]</f>
        <v>Standard_D4_v2 VM (Non-Windows)D5</v>
      </c>
      <c r="B19746" s="775">
        <v>5</v>
      </c>
      <c r="C19746" s="775" t="s">
        <v>87</v>
      </c>
      <c r="D19746" s="775" t="s">
        <v>176</v>
      </c>
      <c r="E19746" s="775">
        <v>0.60192000000000001</v>
      </c>
      <c r="F19746" s="775" t="s">
        <v>8089</v>
      </c>
      <c r="G19746" s="775" t="s">
        <v>7990</v>
      </c>
      <c r="H19746" s="775" t="s">
        <v>7991</v>
      </c>
      <c r="I19746" s="775" t="s">
        <v>7781</v>
      </c>
    </row>
    <row r="19747" spans="1:9">
      <c r="A19747" s="775" t="str">
        <f>Table_wabobpsvr_AzureCalc_AzureCalcRateCard[[#This Row],[ServiceName]]&amp;Table_wabobpsvr_AzureCalc_AzureCalcRateCard[[#This Row],[Price_Level]]&amp;Table_wabobpsvr_AzureCalc_AzureCalcRateCard[[#This Row],[Region]]</f>
        <v>Standard_D4_v2 VM (Windows)D5</v>
      </c>
      <c r="B19747" s="775">
        <v>5</v>
      </c>
      <c r="C19747" s="775" t="s">
        <v>87</v>
      </c>
      <c r="D19747" s="775" t="s">
        <v>176</v>
      </c>
      <c r="E19747" s="775">
        <v>1.0938399999999999</v>
      </c>
      <c r="F19747" s="775" t="s">
        <v>8080</v>
      </c>
      <c r="G19747" s="775" t="s">
        <v>7992</v>
      </c>
      <c r="H19747" s="775" t="s">
        <v>7993</v>
      </c>
      <c r="I19747" s="775" t="s">
        <v>7782</v>
      </c>
    </row>
    <row r="19748" spans="1:9">
      <c r="A19748" s="775" t="str">
        <f>Table_wabobpsvr_AzureCalc_AzureCalcRateCard[[#This Row],[ServiceName]]&amp;Table_wabobpsvr_AzureCalc_AzureCalcRateCard[[#This Row],[Price_Level]]&amp;Table_wabobpsvr_AzureCalc_AzureCalcRateCard[[#This Row],[Region]]</f>
        <v>Standard_D5_v2 VM (Non-Windows)D5</v>
      </c>
      <c r="B19748" s="775">
        <v>5</v>
      </c>
      <c r="C19748" s="775" t="s">
        <v>87</v>
      </c>
      <c r="D19748" s="775" t="s">
        <v>176</v>
      </c>
      <c r="E19748" s="775">
        <v>1.20384</v>
      </c>
      <c r="F19748" s="775" t="s">
        <v>8090</v>
      </c>
      <c r="G19748" s="775" t="s">
        <v>7994</v>
      </c>
      <c r="H19748" s="775" t="s">
        <v>7995</v>
      </c>
      <c r="I19748" s="775" t="s">
        <v>7783</v>
      </c>
    </row>
    <row r="19749" spans="1:9">
      <c r="A19749" s="775" t="str">
        <f>Table_wabobpsvr_AzureCalc_AzureCalcRateCard[[#This Row],[ServiceName]]&amp;Table_wabobpsvr_AzureCalc_AzureCalcRateCard[[#This Row],[Price_Level]]&amp;Table_wabobpsvr_AzureCalc_AzureCalcRateCard[[#This Row],[Region]]</f>
        <v>Standard_D5_v2 VM (Windows)D5</v>
      </c>
      <c r="B19749" s="775">
        <v>5</v>
      </c>
      <c r="C19749" s="775" t="s">
        <v>87</v>
      </c>
      <c r="D19749" s="775" t="s">
        <v>176</v>
      </c>
      <c r="E19749" s="775">
        <v>2.1876799999999998</v>
      </c>
      <c r="F19749" s="775" t="s">
        <v>8081</v>
      </c>
      <c r="G19749" s="775" t="s">
        <v>7996</v>
      </c>
      <c r="H19749" s="775" t="s">
        <v>7997</v>
      </c>
      <c r="I19749" s="775" t="s">
        <v>7784</v>
      </c>
    </row>
    <row r="19750" spans="1:9">
      <c r="A19750" s="775" t="str">
        <f>Table_wabobpsvr_AzureCalc_AzureCalcRateCard[[#This Row],[ServiceName]]&amp;Table_wabobpsvr_AzureCalc_AzureCalcRateCard[[#This Row],[Price_Level]]&amp;Table_wabobpsvr_AzureCalc_AzureCalcRateCard[[#This Row],[Region]]</f>
        <v>Standard_D1_v2 VM (Non-Windows)D4</v>
      </c>
      <c r="B19750" s="775">
        <v>4</v>
      </c>
      <c r="C19750" s="775" t="s">
        <v>87</v>
      </c>
      <c r="D19750" s="775" t="s">
        <v>176</v>
      </c>
      <c r="E19750" s="775">
        <v>7.4800000000000005E-2</v>
      </c>
      <c r="F19750" s="775" t="s">
        <v>8086</v>
      </c>
      <c r="G19750" s="775" t="s">
        <v>7998</v>
      </c>
      <c r="H19750" s="775" t="s">
        <v>7999</v>
      </c>
      <c r="I19750" s="775" t="s">
        <v>7785</v>
      </c>
    </row>
    <row r="19751" spans="1:9">
      <c r="A19751" s="775" t="str">
        <f>Table_wabobpsvr_AzureCalc_AzureCalcRateCard[[#This Row],[ServiceName]]&amp;Table_wabobpsvr_AzureCalc_AzureCalcRateCard[[#This Row],[Price_Level]]&amp;Table_wabobpsvr_AzureCalc_AzureCalcRateCard[[#This Row],[Region]]</f>
        <v>Standard_D1_v2 VM (Windows)D4</v>
      </c>
      <c r="B19751" s="775">
        <v>4</v>
      </c>
      <c r="C19751" s="775" t="s">
        <v>87</v>
      </c>
      <c r="D19751" s="775" t="s">
        <v>176</v>
      </c>
      <c r="E19751" s="775">
        <v>0.13639999999999999</v>
      </c>
      <c r="F19751" s="775" t="s">
        <v>8077</v>
      </c>
      <c r="G19751" s="775" t="s">
        <v>8000</v>
      </c>
      <c r="H19751" s="775" t="s">
        <v>8001</v>
      </c>
      <c r="I19751" s="775" t="s">
        <v>7786</v>
      </c>
    </row>
    <row r="19752" spans="1:9">
      <c r="A19752" s="775" t="str">
        <f>Table_wabobpsvr_AzureCalc_AzureCalcRateCard[[#This Row],[ServiceName]]&amp;Table_wabobpsvr_AzureCalc_AzureCalcRateCard[[#This Row],[Price_Level]]&amp;Table_wabobpsvr_AzureCalc_AzureCalcRateCard[[#This Row],[Region]]</f>
        <v>Standard_D11_v2 VM (Non-Windows)D4</v>
      </c>
      <c r="B19752" s="775">
        <v>4</v>
      </c>
      <c r="C19752" s="775" t="s">
        <v>87</v>
      </c>
      <c r="D19752" s="775" t="s">
        <v>176</v>
      </c>
      <c r="E19752" s="775">
        <v>0.19711999999999999</v>
      </c>
      <c r="F19752" s="775" t="s">
        <v>8091</v>
      </c>
      <c r="G19752" s="775" t="s">
        <v>8002</v>
      </c>
      <c r="H19752" s="775" t="s">
        <v>8003</v>
      </c>
      <c r="I19752" s="775" t="s">
        <v>7787</v>
      </c>
    </row>
    <row r="19753" spans="1:9">
      <c r="A19753" s="775" t="str">
        <f>Table_wabobpsvr_AzureCalc_AzureCalcRateCard[[#This Row],[ServiceName]]&amp;Table_wabobpsvr_AzureCalc_AzureCalcRateCard[[#This Row],[Price_Level]]&amp;Table_wabobpsvr_AzureCalc_AzureCalcRateCard[[#This Row],[Region]]</f>
        <v>Standard_D11_v2 VM (Windows)D4</v>
      </c>
      <c r="B19753" s="775">
        <v>4</v>
      </c>
      <c r="C19753" s="775" t="s">
        <v>87</v>
      </c>
      <c r="D19753" s="775" t="s">
        <v>176</v>
      </c>
      <c r="E19753" s="775">
        <v>0.33439999999999998</v>
      </c>
      <c r="F19753" s="775" t="s">
        <v>8082</v>
      </c>
      <c r="G19753" s="775" t="s">
        <v>8004</v>
      </c>
      <c r="H19753" s="775" t="s">
        <v>8005</v>
      </c>
      <c r="I19753" s="775" t="s">
        <v>7788</v>
      </c>
    </row>
    <row r="19754" spans="1:9">
      <c r="A19754" s="775" t="str">
        <f>Table_wabobpsvr_AzureCalc_AzureCalcRateCard[[#This Row],[ServiceName]]&amp;Table_wabobpsvr_AzureCalc_AzureCalcRateCard[[#This Row],[Price_Level]]&amp;Table_wabobpsvr_AzureCalc_AzureCalcRateCard[[#This Row],[Region]]</f>
        <v>Standard_D12_v2 VM (Non-Windows)D4</v>
      </c>
      <c r="B19754" s="775">
        <v>4</v>
      </c>
      <c r="C19754" s="775" t="s">
        <v>87</v>
      </c>
      <c r="D19754" s="775" t="s">
        <v>176</v>
      </c>
      <c r="E19754" s="775">
        <v>0.39512000000000003</v>
      </c>
      <c r="F19754" s="775" t="s">
        <v>8092</v>
      </c>
      <c r="G19754" s="775" t="s">
        <v>8006</v>
      </c>
      <c r="H19754" s="775" t="s">
        <v>8007</v>
      </c>
      <c r="I19754" s="775" t="s">
        <v>7789</v>
      </c>
    </row>
    <row r="19755" spans="1:9">
      <c r="A19755" s="775" t="str">
        <f>Table_wabobpsvr_AzureCalc_AzureCalcRateCard[[#This Row],[ServiceName]]&amp;Table_wabobpsvr_AzureCalc_AzureCalcRateCard[[#This Row],[Price_Level]]&amp;Table_wabobpsvr_AzureCalc_AzureCalcRateCard[[#This Row],[Region]]</f>
        <v>Standard_D12_v2 VM (Windows)D4</v>
      </c>
      <c r="B19755" s="775">
        <v>4</v>
      </c>
      <c r="C19755" s="775" t="s">
        <v>87</v>
      </c>
      <c r="D19755" s="775" t="s">
        <v>176</v>
      </c>
      <c r="E19755" s="775">
        <v>0.66</v>
      </c>
      <c r="F19755" s="775" t="s">
        <v>8083</v>
      </c>
      <c r="G19755" s="775" t="s">
        <v>8008</v>
      </c>
      <c r="H19755" s="775" t="s">
        <v>8009</v>
      </c>
      <c r="I19755" s="775" t="s">
        <v>7790</v>
      </c>
    </row>
    <row r="19756" spans="1:9">
      <c r="A19756" s="775" t="str">
        <f>Table_wabobpsvr_AzureCalc_AzureCalcRateCard[[#This Row],[ServiceName]]&amp;Table_wabobpsvr_AzureCalc_AzureCalcRateCard[[#This Row],[Price_Level]]&amp;Table_wabobpsvr_AzureCalc_AzureCalcRateCard[[#This Row],[Region]]</f>
        <v>Standard_D13_v2 VM (Non-Windows)D4</v>
      </c>
      <c r="B19756" s="775">
        <v>4</v>
      </c>
      <c r="C19756" s="775" t="s">
        <v>87</v>
      </c>
      <c r="D19756" s="775" t="s">
        <v>176</v>
      </c>
      <c r="E19756" s="775">
        <v>0.78935999999999995</v>
      </c>
      <c r="F19756" s="775" t="s">
        <v>8093</v>
      </c>
      <c r="G19756" s="775" t="s">
        <v>8010</v>
      </c>
      <c r="H19756" s="775" t="s">
        <v>8011</v>
      </c>
      <c r="I19756" s="775" t="s">
        <v>8012</v>
      </c>
    </row>
    <row r="19757" spans="1:9">
      <c r="A19757" s="775" t="str">
        <f>Table_wabobpsvr_AzureCalc_AzureCalcRateCard[[#This Row],[ServiceName]]&amp;Table_wabobpsvr_AzureCalc_AzureCalcRateCard[[#This Row],[Price_Level]]&amp;Table_wabobpsvr_AzureCalc_AzureCalcRateCard[[#This Row],[Region]]</f>
        <v>Standard_D13_v2 VM (Windows)D4</v>
      </c>
      <c r="B19757" s="775">
        <v>4</v>
      </c>
      <c r="C19757" s="775" t="s">
        <v>87</v>
      </c>
      <c r="D19757" s="775" t="s">
        <v>176</v>
      </c>
      <c r="E19757" s="775">
        <v>1.18712</v>
      </c>
      <c r="F19757" s="775" t="s">
        <v>8084</v>
      </c>
      <c r="G19757" s="775" t="s">
        <v>8013</v>
      </c>
      <c r="H19757" s="775" t="s">
        <v>8014</v>
      </c>
      <c r="I19757" s="775" t="s">
        <v>8015</v>
      </c>
    </row>
    <row r="19758" spans="1:9">
      <c r="A19758" s="775" t="str">
        <f>Table_wabobpsvr_AzureCalc_AzureCalcRateCard[[#This Row],[ServiceName]]&amp;Table_wabobpsvr_AzureCalc_AzureCalcRateCard[[#This Row],[Price_Level]]&amp;Table_wabobpsvr_AzureCalc_AzureCalcRateCard[[#This Row],[Region]]</f>
        <v>Standard_D14_v2 VM (Non-Windows)D4</v>
      </c>
      <c r="B19758" s="775">
        <v>4</v>
      </c>
      <c r="C19758" s="775" t="s">
        <v>87</v>
      </c>
      <c r="D19758" s="775" t="s">
        <v>176</v>
      </c>
      <c r="E19758" s="775">
        <v>1.5602400000000001</v>
      </c>
      <c r="F19758" s="775" t="s">
        <v>8094</v>
      </c>
      <c r="G19758" s="775" t="s">
        <v>8016</v>
      </c>
      <c r="H19758" s="775" t="s">
        <v>8017</v>
      </c>
      <c r="I19758" s="775" t="s">
        <v>8018</v>
      </c>
    </row>
    <row r="19759" spans="1:9">
      <c r="A19759" s="775" t="str">
        <f>Table_wabobpsvr_AzureCalc_AzureCalcRateCard[[#This Row],[ServiceName]]&amp;Table_wabobpsvr_AzureCalc_AzureCalcRateCard[[#This Row],[Price_Level]]&amp;Table_wabobpsvr_AzureCalc_AzureCalcRateCard[[#This Row],[Region]]</f>
        <v>Standard_D14_v2 VM (Windows)D4</v>
      </c>
      <c r="B19759" s="775">
        <v>4</v>
      </c>
      <c r="C19759" s="775" t="s">
        <v>87</v>
      </c>
      <c r="D19759" s="775" t="s">
        <v>176</v>
      </c>
      <c r="E19759" s="775">
        <v>2.1366399999999999</v>
      </c>
      <c r="F19759" s="775" t="s">
        <v>8085</v>
      </c>
      <c r="G19759" s="775" t="s">
        <v>8019</v>
      </c>
      <c r="H19759" s="775" t="s">
        <v>8020</v>
      </c>
      <c r="I19759" s="775" t="s">
        <v>8021</v>
      </c>
    </row>
    <row r="19760" spans="1:9">
      <c r="A19760" s="775" t="str">
        <f>Table_wabobpsvr_AzureCalc_AzureCalcRateCard[[#This Row],[ServiceName]]&amp;Table_wabobpsvr_AzureCalc_AzureCalcRateCard[[#This Row],[Price_Level]]&amp;Table_wabobpsvr_AzureCalc_AzureCalcRateCard[[#This Row],[Region]]</f>
        <v>Standard_D2_v2 VM (Non-Windows)D4</v>
      </c>
      <c r="B19760" s="775">
        <v>4</v>
      </c>
      <c r="C19760" s="775" t="s">
        <v>87</v>
      </c>
      <c r="D19760" s="775" t="s">
        <v>176</v>
      </c>
      <c r="E19760" s="775">
        <v>0.15048</v>
      </c>
      <c r="F19760" s="775" t="s">
        <v>8088</v>
      </c>
      <c r="G19760" s="775" t="s">
        <v>8022</v>
      </c>
      <c r="H19760" s="775" t="s">
        <v>8023</v>
      </c>
      <c r="I19760" s="775" t="s">
        <v>8024</v>
      </c>
    </row>
    <row r="19761" spans="1:9">
      <c r="A19761" s="775" t="str">
        <f>Table_wabobpsvr_AzureCalc_AzureCalcRateCard[[#This Row],[ServiceName]]&amp;Table_wabobpsvr_AzureCalc_AzureCalcRateCard[[#This Row],[Price_Level]]&amp;Table_wabobpsvr_AzureCalc_AzureCalcRateCard[[#This Row],[Region]]</f>
        <v>Standard_D2_v2 VM (Windows)D4</v>
      </c>
      <c r="B19761" s="775">
        <v>4</v>
      </c>
      <c r="C19761" s="775" t="s">
        <v>87</v>
      </c>
      <c r="D19761" s="775" t="s">
        <v>176</v>
      </c>
      <c r="E19761" s="775">
        <v>0.27367999999999998</v>
      </c>
      <c r="F19761" s="775" t="s">
        <v>8078</v>
      </c>
      <c r="G19761" s="775" t="s">
        <v>8025</v>
      </c>
      <c r="H19761" s="775" t="s">
        <v>8026</v>
      </c>
      <c r="I19761" s="775" t="s">
        <v>8027</v>
      </c>
    </row>
    <row r="19762" spans="1:9">
      <c r="A19762" s="775" t="str">
        <f>Table_wabobpsvr_AzureCalc_AzureCalcRateCard[[#This Row],[ServiceName]]&amp;Table_wabobpsvr_AzureCalc_AzureCalcRateCard[[#This Row],[Price_Level]]&amp;Table_wabobpsvr_AzureCalc_AzureCalcRateCard[[#This Row],[Region]]</f>
        <v>Standard_D3_v2 VM (Non-Windows)D4</v>
      </c>
      <c r="B19762" s="775">
        <v>4</v>
      </c>
      <c r="C19762" s="775" t="s">
        <v>87</v>
      </c>
      <c r="D19762" s="775" t="s">
        <v>176</v>
      </c>
      <c r="E19762" s="775">
        <v>0.30096000000000001</v>
      </c>
      <c r="F19762" s="775" t="s">
        <v>8087</v>
      </c>
      <c r="G19762" s="775" t="s">
        <v>8028</v>
      </c>
      <c r="H19762" s="775" t="s">
        <v>8029</v>
      </c>
      <c r="I19762" s="775" t="s">
        <v>8030</v>
      </c>
    </row>
    <row r="19763" spans="1:9">
      <c r="A19763" s="775" t="str">
        <f>Table_wabobpsvr_AzureCalc_AzureCalcRateCard[[#This Row],[ServiceName]]&amp;Table_wabobpsvr_AzureCalc_AzureCalcRateCard[[#This Row],[Price_Level]]&amp;Table_wabobpsvr_AzureCalc_AzureCalcRateCard[[#This Row],[Region]]</f>
        <v>Standard_D3_v2 VM (Windows)D4</v>
      </c>
      <c r="B19763" s="775">
        <v>4</v>
      </c>
      <c r="C19763" s="775" t="s">
        <v>87</v>
      </c>
      <c r="D19763" s="775" t="s">
        <v>176</v>
      </c>
      <c r="E19763" s="775">
        <v>0.54735999999999996</v>
      </c>
      <c r="F19763" s="775" t="s">
        <v>8079</v>
      </c>
      <c r="G19763" s="775" t="s">
        <v>8031</v>
      </c>
      <c r="H19763" s="775" t="s">
        <v>8032</v>
      </c>
      <c r="I19763" s="775" t="s">
        <v>8033</v>
      </c>
    </row>
    <row r="19764" spans="1:9">
      <c r="A19764" s="775" t="str">
        <f>Table_wabobpsvr_AzureCalc_AzureCalcRateCard[[#This Row],[ServiceName]]&amp;Table_wabobpsvr_AzureCalc_AzureCalcRateCard[[#This Row],[Price_Level]]&amp;Table_wabobpsvr_AzureCalc_AzureCalcRateCard[[#This Row],[Region]]</f>
        <v>Standard_D4_v2 VM (Non-Windows)D4</v>
      </c>
      <c r="B19764" s="775">
        <v>4</v>
      </c>
      <c r="C19764" s="775" t="s">
        <v>87</v>
      </c>
      <c r="D19764" s="775" t="s">
        <v>176</v>
      </c>
      <c r="E19764" s="775">
        <v>0.60192000000000001</v>
      </c>
      <c r="F19764" s="775" t="s">
        <v>8089</v>
      </c>
      <c r="G19764" s="775" t="s">
        <v>8034</v>
      </c>
      <c r="H19764" s="775" t="s">
        <v>8035</v>
      </c>
      <c r="I19764" s="775" t="s">
        <v>8036</v>
      </c>
    </row>
    <row r="19765" spans="1:9">
      <c r="A19765" s="775" t="str">
        <f>Table_wabobpsvr_AzureCalc_AzureCalcRateCard[[#This Row],[ServiceName]]&amp;Table_wabobpsvr_AzureCalc_AzureCalcRateCard[[#This Row],[Price_Level]]&amp;Table_wabobpsvr_AzureCalc_AzureCalcRateCard[[#This Row],[Region]]</f>
        <v>Standard_D4_v2 VM (Windows)D4</v>
      </c>
      <c r="B19765" s="775">
        <v>4</v>
      </c>
      <c r="C19765" s="775" t="s">
        <v>87</v>
      </c>
      <c r="D19765" s="775" t="s">
        <v>176</v>
      </c>
      <c r="E19765" s="775">
        <v>1.0938399999999999</v>
      </c>
      <c r="F19765" s="775" t="s">
        <v>8080</v>
      </c>
      <c r="G19765" s="775" t="s">
        <v>8037</v>
      </c>
      <c r="H19765" s="775" t="s">
        <v>8038</v>
      </c>
      <c r="I19765" s="775" t="s">
        <v>7795</v>
      </c>
    </row>
    <row r="19766" spans="1:9">
      <c r="A19766" s="775" t="str">
        <f>Table_wabobpsvr_AzureCalc_AzureCalcRateCard[[#This Row],[ServiceName]]&amp;Table_wabobpsvr_AzureCalc_AzureCalcRateCard[[#This Row],[Price_Level]]&amp;Table_wabobpsvr_AzureCalc_AzureCalcRateCard[[#This Row],[Region]]</f>
        <v>Standard_D5_v2 VM (Non-Windows)D4</v>
      </c>
      <c r="B19766" s="775">
        <v>4</v>
      </c>
      <c r="C19766" s="775" t="s">
        <v>87</v>
      </c>
      <c r="D19766" s="775" t="s">
        <v>176</v>
      </c>
      <c r="E19766" s="775">
        <v>1.20384</v>
      </c>
      <c r="F19766" s="775" t="s">
        <v>8090</v>
      </c>
      <c r="G19766" s="775" t="s">
        <v>8039</v>
      </c>
      <c r="H19766" s="775" t="s">
        <v>8040</v>
      </c>
      <c r="I19766" s="775" t="s">
        <v>7796</v>
      </c>
    </row>
    <row r="19767" spans="1:9">
      <c r="A19767" s="775" t="str">
        <f>Table_wabobpsvr_AzureCalc_AzureCalcRateCard[[#This Row],[ServiceName]]&amp;Table_wabobpsvr_AzureCalc_AzureCalcRateCard[[#This Row],[Price_Level]]&amp;Table_wabobpsvr_AzureCalc_AzureCalcRateCard[[#This Row],[Region]]</f>
        <v>Standard_D5_v2 VM (Windows)D4</v>
      </c>
      <c r="B19767" s="775">
        <v>4</v>
      </c>
      <c r="C19767" s="775" t="s">
        <v>87</v>
      </c>
      <c r="D19767" s="775" t="s">
        <v>176</v>
      </c>
      <c r="E19767" s="775">
        <v>2.1876799999999998</v>
      </c>
      <c r="F19767" s="775" t="s">
        <v>8081</v>
      </c>
      <c r="G19767" s="775" t="s">
        <v>8041</v>
      </c>
      <c r="H19767" s="775" t="s">
        <v>8042</v>
      </c>
      <c r="I19767" s="775" t="s">
        <v>7797</v>
      </c>
    </row>
    <row r="19768" spans="1:9">
      <c r="A19768" s="775" t="str">
        <f>Table_wabobpsvr_AzureCalc_AzureCalcRateCard[[#This Row],[ServiceName]]&amp;Table_wabobpsvr_AzureCalc_AzureCalcRateCard[[#This Row],[Price_Level]]&amp;Table_wabobpsvr_AzureCalc_AzureCalcRateCard[[#This Row],[Region]]</f>
        <v>Standard_D14_v2 VM (Non-Windows)C15</v>
      </c>
      <c r="B19768" s="775">
        <v>15</v>
      </c>
      <c r="C19768" s="775" t="s">
        <v>87</v>
      </c>
      <c r="D19768" s="775" t="s">
        <v>177</v>
      </c>
      <c r="E19768" s="775">
        <v>1.5287999999999999</v>
      </c>
      <c r="F19768" s="775" t="s">
        <v>8094</v>
      </c>
      <c r="G19768" s="775" t="s">
        <v>4235</v>
      </c>
      <c r="H19768" s="775" t="s">
        <v>4235</v>
      </c>
      <c r="I19768" s="775" t="s">
        <v>8368</v>
      </c>
    </row>
    <row r="19769" spans="1:9">
      <c r="A19769" s="775" t="str">
        <f>Table_wabobpsvr_AzureCalc_AzureCalcRateCard[[#This Row],[ServiceName]]&amp;Table_wabobpsvr_AzureCalc_AzureCalcRateCard[[#This Row],[Price_Level]]&amp;Table_wabobpsvr_AzureCalc_AzureCalcRateCard[[#This Row],[Region]]</f>
        <v>Standard_D11_v2 VM (Windows)D7</v>
      </c>
      <c r="B19769" s="775">
        <v>7</v>
      </c>
      <c r="C19769" s="775" t="s">
        <v>87</v>
      </c>
      <c r="D19769" s="775" t="s">
        <v>176</v>
      </c>
      <c r="E19769" s="775">
        <v>0.26400000000000001</v>
      </c>
      <c r="F19769" s="775" t="s">
        <v>8082</v>
      </c>
      <c r="G19769" s="775" t="s">
        <v>4235</v>
      </c>
      <c r="H19769" s="775" t="s">
        <v>4235</v>
      </c>
      <c r="I19769" s="775" t="s">
        <v>7817</v>
      </c>
    </row>
    <row r="19770" spans="1:9">
      <c r="A19770" s="775" t="str">
        <f>Table_wabobpsvr_AzureCalc_AzureCalcRateCard[[#This Row],[ServiceName]]&amp;Table_wabobpsvr_AzureCalc_AzureCalcRateCard[[#This Row],[Price_Level]]&amp;Table_wabobpsvr_AzureCalc_AzureCalcRateCard[[#This Row],[Region]]</f>
        <v>Standard_D3_v2 VM (Non-Windows)A8</v>
      </c>
      <c r="B19770" s="775">
        <v>8</v>
      </c>
      <c r="C19770" s="775" t="s">
        <v>87</v>
      </c>
      <c r="D19770" s="775" t="s">
        <v>174</v>
      </c>
      <c r="E19770" s="775">
        <v>0.32591999999999999</v>
      </c>
      <c r="F19770" s="775" t="s">
        <v>8087</v>
      </c>
      <c r="G19770" s="775" t="s">
        <v>4235</v>
      </c>
      <c r="H19770" s="775" t="s">
        <v>4235</v>
      </c>
      <c r="I19770" s="775" t="s">
        <v>7844</v>
      </c>
    </row>
    <row r="19771" spans="1:9">
      <c r="A19771" s="775" t="str">
        <f>Table_wabobpsvr_AzureCalc_AzureCalcRateCard[[#This Row],[ServiceName]]&amp;Table_wabobpsvr_AzureCalc_AzureCalcRateCard[[#This Row],[Price_Level]]&amp;Table_wabobpsvr_AzureCalc_AzureCalcRateCard[[#This Row],[Region]]</f>
        <v>Standard_D2_v2 VM (Non-Windows)A11</v>
      </c>
      <c r="B19771" s="775">
        <v>11</v>
      </c>
      <c r="C19771" s="775" t="s">
        <v>87</v>
      </c>
      <c r="D19771" s="775" t="s">
        <v>174</v>
      </c>
      <c r="E19771" s="775">
        <v>0.23765</v>
      </c>
      <c r="F19771" s="775" t="s">
        <v>8088</v>
      </c>
      <c r="G19771" s="775" t="s">
        <v>4235</v>
      </c>
      <c r="H19771" s="775" t="s">
        <v>4235</v>
      </c>
      <c r="I19771" s="775" t="s">
        <v>8370</v>
      </c>
    </row>
    <row r="19772" spans="1:9">
      <c r="A19772" s="775" t="str">
        <f>Table_wabobpsvr_AzureCalc_AzureCalcRateCard[[#This Row],[ServiceName]]&amp;Table_wabobpsvr_AzureCalc_AzureCalcRateCard[[#This Row],[Price_Level]]&amp;Table_wabobpsvr_AzureCalc_AzureCalcRateCard[[#This Row],[Region]]</f>
        <v>Standard_D14_v2 VM (Non-Windows)A6</v>
      </c>
      <c r="B19772" s="775">
        <v>6</v>
      </c>
      <c r="C19772" s="775" t="s">
        <v>87</v>
      </c>
      <c r="D19772" s="775" t="s">
        <v>174</v>
      </c>
      <c r="E19772" s="775">
        <v>1.7198100000000001</v>
      </c>
      <c r="F19772" s="775" t="s">
        <v>8094</v>
      </c>
      <c r="G19772" s="775" t="s">
        <v>4235</v>
      </c>
      <c r="H19772" s="775" t="s">
        <v>4235</v>
      </c>
      <c r="I19772" s="775" t="s">
        <v>7858</v>
      </c>
    </row>
    <row r="19773" spans="1:9">
      <c r="A19773" s="775" t="str">
        <f>Table_wabobpsvr_AzureCalc_AzureCalcRateCard[[#This Row],[ServiceName]]&amp;Table_wabobpsvr_AzureCalc_AzureCalcRateCard[[#This Row],[Price_Level]]&amp;Table_wabobpsvr_AzureCalc_AzureCalcRateCard[[#This Row],[Region]]</f>
        <v>Standard_D14_v2 VM (Non-Windows)D15</v>
      </c>
      <c r="B19773" s="775">
        <v>15</v>
      </c>
      <c r="C19773" s="775" t="s">
        <v>87</v>
      </c>
      <c r="D19773" s="775" t="s">
        <v>176</v>
      </c>
      <c r="E19773" s="775">
        <v>1.4783999999999999</v>
      </c>
      <c r="F19773" s="775" t="s">
        <v>8094</v>
      </c>
      <c r="G19773" s="775" t="s">
        <v>4235</v>
      </c>
      <c r="H19773" s="775" t="s">
        <v>4235</v>
      </c>
      <c r="I19773" s="775" t="s">
        <v>8368</v>
      </c>
    </row>
    <row r="19774" spans="1:9">
      <c r="A19774" s="775" t="str">
        <f>Table_wabobpsvr_AzureCalc_AzureCalcRateCard[[#This Row],[ServiceName]]&amp;Table_wabobpsvr_AzureCalc_AzureCalcRateCard[[#This Row],[Price_Level]]&amp;Table_wabobpsvr_AzureCalc_AzureCalcRateCard[[#This Row],[Region]]</f>
        <v>Standard_D14_v2 VM (Windows)MOSP15</v>
      </c>
      <c r="B19774" s="775">
        <v>15</v>
      </c>
      <c r="C19774" s="775" t="s">
        <v>87</v>
      </c>
      <c r="D19774" s="775" t="s">
        <v>606</v>
      </c>
      <c r="E19774" s="775">
        <v>2.4470000000000001</v>
      </c>
      <c r="F19774" s="775" t="s">
        <v>8085</v>
      </c>
      <c r="G19774" s="775"/>
      <c r="H19774" s="775"/>
      <c r="I19774" s="775" t="s">
        <v>8373</v>
      </c>
    </row>
    <row r="19775" spans="1:9">
      <c r="A19775" s="775" t="str">
        <f>Table_wabobpsvr_AzureCalc_AzureCalcRateCard[[#This Row],[ServiceName]]&amp;Table_wabobpsvr_AzureCalc_AzureCalcRateCard[[#This Row],[Price_Level]]&amp;Table_wabobpsvr_AzureCalc_AzureCalcRateCard[[#This Row],[Region]]</f>
        <v>Standard_D14_v2 VM (Windows)A15</v>
      </c>
      <c r="B19775" s="775">
        <v>15</v>
      </c>
      <c r="C19775" s="775" t="s">
        <v>87</v>
      </c>
      <c r="D19775" s="775" t="s">
        <v>174</v>
      </c>
      <c r="E19775" s="775">
        <v>2.3735900000000001</v>
      </c>
      <c r="F19775" s="775" t="s">
        <v>8085</v>
      </c>
      <c r="G19775" s="775" t="s">
        <v>4235</v>
      </c>
      <c r="H19775" s="775" t="s">
        <v>4235</v>
      </c>
      <c r="I19775" s="775" t="s">
        <v>8373</v>
      </c>
    </row>
    <row r="19776" spans="1:9">
      <c r="A19776" s="775" t="str">
        <f>Table_wabobpsvr_AzureCalc_AzureCalcRateCard[[#This Row],[ServiceName]]&amp;Table_wabobpsvr_AzureCalc_AzureCalcRateCard[[#This Row],[Price_Level]]&amp;Table_wabobpsvr_AzureCalc_AzureCalcRateCard[[#This Row],[Region]]</f>
        <v>Standard_D14_v2 VM (Windows)B15</v>
      </c>
      <c r="B19776" s="775">
        <v>15</v>
      </c>
      <c r="C19776" s="775" t="s">
        <v>87</v>
      </c>
      <c r="D19776" s="775" t="s">
        <v>175</v>
      </c>
      <c r="E19776" s="775">
        <v>2.3001800000000001</v>
      </c>
      <c r="F19776" s="775" t="s">
        <v>8085</v>
      </c>
      <c r="G19776" s="775" t="s">
        <v>4235</v>
      </c>
      <c r="H19776" s="775" t="s">
        <v>4235</v>
      </c>
      <c r="I19776" s="775" t="s">
        <v>8373</v>
      </c>
    </row>
    <row r="19777" spans="1:9">
      <c r="A19777" s="775" t="str">
        <f>Table_wabobpsvr_AzureCalc_AzureCalcRateCard[[#This Row],[ServiceName]]&amp;Table_wabobpsvr_AzureCalc_AzureCalcRateCard[[#This Row],[Price_Level]]&amp;Table_wabobpsvr_AzureCalc_AzureCalcRateCard[[#This Row],[Region]]</f>
        <v>Standard_D14_v2 VM (Windows)C15</v>
      </c>
      <c r="B19777" s="775">
        <v>15</v>
      </c>
      <c r="C19777" s="775" t="s">
        <v>87</v>
      </c>
      <c r="D19777" s="775" t="s">
        <v>177</v>
      </c>
      <c r="E19777" s="775">
        <v>2.2267700000000001</v>
      </c>
      <c r="F19777" s="775" t="s">
        <v>8085</v>
      </c>
      <c r="G19777" s="775" t="s">
        <v>4235</v>
      </c>
      <c r="H19777" s="775" t="s">
        <v>4235</v>
      </c>
      <c r="I19777" s="775" t="s">
        <v>8373</v>
      </c>
    </row>
    <row r="19778" spans="1:9">
      <c r="A19778" s="775" t="str">
        <f>Table_wabobpsvr_AzureCalc_AzureCalcRateCard[[#This Row],[ServiceName]]&amp;Table_wabobpsvr_AzureCalc_AzureCalcRateCard[[#This Row],[Price_Level]]&amp;Table_wabobpsvr_AzureCalc_AzureCalcRateCard[[#This Row],[Region]]</f>
        <v>Standard_D14_v2 VM (Windows)D15</v>
      </c>
      <c r="B19778" s="775">
        <v>15</v>
      </c>
      <c r="C19778" s="775" t="s">
        <v>87</v>
      </c>
      <c r="D19778" s="775" t="s">
        <v>176</v>
      </c>
      <c r="E19778" s="775">
        <v>2.1533600000000002</v>
      </c>
      <c r="F19778" s="775" t="s">
        <v>8085</v>
      </c>
      <c r="G19778" s="775" t="s">
        <v>4235</v>
      </c>
      <c r="H19778" s="775" t="s">
        <v>4235</v>
      </c>
      <c r="I19778" s="775" t="s">
        <v>8373</v>
      </c>
    </row>
    <row r="19779" spans="1:9">
      <c r="A19779" s="775" t="str">
        <f>Table_wabobpsvr_AzureCalc_AzureCalcRateCard[[#This Row],[ServiceName]]&amp;Table_wabobpsvr_AzureCalc_AzureCalcRateCard[[#This Row],[Price_Level]]&amp;Table_wabobpsvr_AzureCalc_AzureCalcRateCard[[#This Row],[Region]]</f>
        <v>Standard_D2_v2 VM (Non-Windows)MOSP15</v>
      </c>
      <c r="B19779" s="775">
        <v>15</v>
      </c>
      <c r="C19779" s="775" t="s">
        <v>87</v>
      </c>
      <c r="D19779" s="775" t="s">
        <v>606</v>
      </c>
      <c r="E19779" s="775">
        <v>0.186</v>
      </c>
      <c r="F19779" s="775" t="s">
        <v>8088</v>
      </c>
      <c r="G19779" s="775"/>
      <c r="H19779" s="775"/>
      <c r="I19779" s="775" t="s">
        <v>8374</v>
      </c>
    </row>
    <row r="19780" spans="1:9">
      <c r="A19780" s="775" t="str">
        <f>Table_wabobpsvr_AzureCalc_AzureCalcRateCard[[#This Row],[ServiceName]]&amp;Table_wabobpsvr_AzureCalc_AzureCalcRateCard[[#This Row],[Price_Level]]&amp;Table_wabobpsvr_AzureCalc_AzureCalcRateCard[[#This Row],[Region]]</f>
        <v>Standard_D2_v2 VM (Non-Windows)A15</v>
      </c>
      <c r="B19780" s="775">
        <v>15</v>
      </c>
      <c r="C19780" s="775" t="s">
        <v>87</v>
      </c>
      <c r="D19780" s="775" t="s">
        <v>174</v>
      </c>
      <c r="E19780" s="775">
        <v>0.18042</v>
      </c>
      <c r="F19780" s="775" t="s">
        <v>8088</v>
      </c>
      <c r="G19780" s="775" t="s">
        <v>4235</v>
      </c>
      <c r="H19780" s="775" t="s">
        <v>4235</v>
      </c>
      <c r="I19780" s="775" t="s">
        <v>8374</v>
      </c>
    </row>
    <row r="19781" spans="1:9">
      <c r="A19781" s="775" t="str">
        <f>Table_wabobpsvr_AzureCalc_AzureCalcRateCard[[#This Row],[ServiceName]]&amp;Table_wabobpsvr_AzureCalc_AzureCalcRateCard[[#This Row],[Price_Level]]&amp;Table_wabobpsvr_AzureCalc_AzureCalcRateCard[[#This Row],[Region]]</f>
        <v>Standard_D2_v2 VM (Non-Windows)B15</v>
      </c>
      <c r="B19781" s="775">
        <v>15</v>
      </c>
      <c r="C19781" s="775" t="s">
        <v>87</v>
      </c>
      <c r="D19781" s="775" t="s">
        <v>175</v>
      </c>
      <c r="E19781" s="775">
        <v>0.17484</v>
      </c>
      <c r="F19781" s="775" t="s">
        <v>8088</v>
      </c>
      <c r="G19781" s="775" t="s">
        <v>4235</v>
      </c>
      <c r="H19781" s="775" t="s">
        <v>4235</v>
      </c>
      <c r="I19781" s="775" t="s">
        <v>8374</v>
      </c>
    </row>
    <row r="19782" spans="1:9">
      <c r="A19782" s="775" t="str">
        <f>Table_wabobpsvr_AzureCalc_AzureCalcRateCard[[#This Row],[ServiceName]]&amp;Table_wabobpsvr_AzureCalc_AzureCalcRateCard[[#This Row],[Price_Level]]&amp;Table_wabobpsvr_AzureCalc_AzureCalcRateCard[[#This Row],[Region]]</f>
        <v>Standard_D12_v2 VM (Non-Windows)MOSP7</v>
      </c>
      <c r="B19782" s="775">
        <v>7</v>
      </c>
      <c r="C19782" s="775" t="s">
        <v>87</v>
      </c>
      <c r="D19782" s="775" t="s">
        <v>606</v>
      </c>
      <c r="E19782" s="775">
        <v>0.39</v>
      </c>
      <c r="F19782" s="775" t="s">
        <v>8092</v>
      </c>
      <c r="G19782" s="775"/>
      <c r="H19782" s="775"/>
      <c r="I19782" s="775" t="s">
        <v>7818</v>
      </c>
    </row>
    <row r="19783" spans="1:9">
      <c r="A19783" s="775" t="str">
        <f>Table_wabobpsvr_AzureCalc_AzureCalcRateCard[[#This Row],[ServiceName]]&amp;Table_wabobpsvr_AzureCalc_AzureCalcRateCard[[#This Row],[Price_Level]]&amp;Table_wabobpsvr_AzureCalc_AzureCalcRateCard[[#This Row],[Region]]</f>
        <v>Standard_D12_v2 VM (Non-Windows)A7</v>
      </c>
      <c r="B19783" s="775">
        <v>7</v>
      </c>
      <c r="C19783" s="775" t="s">
        <v>87</v>
      </c>
      <c r="D19783" s="775" t="s">
        <v>174</v>
      </c>
      <c r="E19783" s="775">
        <v>0.37830000000000003</v>
      </c>
      <c r="F19783" s="775" t="s">
        <v>8092</v>
      </c>
      <c r="G19783" s="775" t="s">
        <v>4235</v>
      </c>
      <c r="H19783" s="775" t="s">
        <v>4235</v>
      </c>
      <c r="I19783" s="775" t="s">
        <v>7818</v>
      </c>
    </row>
    <row r="19784" spans="1:9">
      <c r="A19784" s="775" t="str">
        <f>Table_wabobpsvr_AzureCalc_AzureCalcRateCard[[#This Row],[ServiceName]]&amp;Table_wabobpsvr_AzureCalc_AzureCalcRateCard[[#This Row],[Price_Level]]&amp;Table_wabobpsvr_AzureCalc_AzureCalcRateCard[[#This Row],[Region]]</f>
        <v>Standard_D12_v2 VM (Non-Windows)B7</v>
      </c>
      <c r="B19784" s="775">
        <v>7</v>
      </c>
      <c r="C19784" s="775" t="s">
        <v>87</v>
      </c>
      <c r="D19784" s="775" t="s">
        <v>175</v>
      </c>
      <c r="E19784" s="775">
        <v>0.36659999999999998</v>
      </c>
      <c r="F19784" s="775" t="s">
        <v>8092</v>
      </c>
      <c r="G19784" s="775" t="s">
        <v>4235</v>
      </c>
      <c r="H19784" s="775" t="s">
        <v>4235</v>
      </c>
      <c r="I19784" s="775" t="s">
        <v>7818</v>
      </c>
    </row>
    <row r="19785" spans="1:9">
      <c r="A19785" s="775" t="str">
        <f>Table_wabobpsvr_AzureCalc_AzureCalcRateCard[[#This Row],[ServiceName]]&amp;Table_wabobpsvr_AzureCalc_AzureCalcRateCard[[#This Row],[Price_Level]]&amp;Table_wabobpsvr_AzureCalc_AzureCalcRateCard[[#This Row],[Region]]</f>
        <v>Standard_D12_v2 VM (Non-Windows)C7</v>
      </c>
      <c r="B19785" s="775">
        <v>7</v>
      </c>
      <c r="C19785" s="775" t="s">
        <v>87</v>
      </c>
      <c r="D19785" s="775" t="s">
        <v>177</v>
      </c>
      <c r="E19785" s="775">
        <v>0.35489999999999999</v>
      </c>
      <c r="F19785" s="775" t="s">
        <v>8092</v>
      </c>
      <c r="G19785" s="775" t="s">
        <v>4235</v>
      </c>
      <c r="H19785" s="775" t="s">
        <v>4235</v>
      </c>
      <c r="I19785" s="775" t="s">
        <v>7818</v>
      </c>
    </row>
    <row r="19786" spans="1:9">
      <c r="A19786" s="775" t="str">
        <f>Table_wabobpsvr_AzureCalc_AzureCalcRateCard[[#This Row],[ServiceName]]&amp;Table_wabobpsvr_AzureCalc_AzureCalcRateCard[[#This Row],[Price_Level]]&amp;Table_wabobpsvr_AzureCalc_AzureCalcRateCard[[#This Row],[Region]]</f>
        <v>Standard_D12_v2 VM (Non-Windows)D7</v>
      </c>
      <c r="B19786" s="775">
        <v>7</v>
      </c>
      <c r="C19786" s="775" t="s">
        <v>87</v>
      </c>
      <c r="D19786" s="775" t="s">
        <v>176</v>
      </c>
      <c r="E19786" s="775">
        <v>0.34320000000000001</v>
      </c>
      <c r="F19786" s="775" t="s">
        <v>8092</v>
      </c>
      <c r="G19786" s="775" t="s">
        <v>4235</v>
      </c>
      <c r="H19786" s="775" t="s">
        <v>4235</v>
      </c>
      <c r="I19786" s="775" t="s">
        <v>7818</v>
      </c>
    </row>
    <row r="19787" spans="1:9">
      <c r="A19787" s="775" t="str">
        <f>Table_wabobpsvr_AzureCalc_AzureCalcRateCard[[#This Row],[ServiceName]]&amp;Table_wabobpsvr_AzureCalc_AzureCalcRateCard[[#This Row],[Price_Level]]&amp;Table_wabobpsvr_AzureCalc_AzureCalcRateCard[[#This Row],[Region]]</f>
        <v>Standard_D12_v2 VM (Windows)MOSP7</v>
      </c>
      <c r="B19787" s="775">
        <v>7</v>
      </c>
      <c r="C19787" s="775" t="s">
        <v>87</v>
      </c>
      <c r="D19787" s="775" t="s">
        <v>606</v>
      </c>
      <c r="E19787" s="775">
        <v>0.6</v>
      </c>
      <c r="F19787" s="775" t="s">
        <v>8083</v>
      </c>
      <c r="G19787" s="775"/>
      <c r="H19787" s="775"/>
      <c r="I19787" s="775" t="s">
        <v>7819</v>
      </c>
    </row>
    <row r="19788" spans="1:9">
      <c r="A19788" s="775" t="str">
        <f>Table_wabobpsvr_AzureCalc_AzureCalcRateCard[[#This Row],[ServiceName]]&amp;Table_wabobpsvr_AzureCalc_AzureCalcRateCard[[#This Row],[Price_Level]]&amp;Table_wabobpsvr_AzureCalc_AzureCalcRateCard[[#This Row],[Region]]</f>
        <v>Standard_D12_v2 VM (Windows)A7</v>
      </c>
      <c r="B19788" s="775">
        <v>7</v>
      </c>
      <c r="C19788" s="775" t="s">
        <v>87</v>
      </c>
      <c r="D19788" s="775" t="s">
        <v>174</v>
      </c>
      <c r="E19788" s="775">
        <v>0.58199999999999996</v>
      </c>
      <c r="F19788" s="775" t="s">
        <v>8083</v>
      </c>
      <c r="G19788" s="775" t="s">
        <v>4235</v>
      </c>
      <c r="H19788" s="775" t="s">
        <v>4235</v>
      </c>
      <c r="I19788" s="775" t="s">
        <v>7819</v>
      </c>
    </row>
    <row r="19789" spans="1:9">
      <c r="A19789" s="775" t="str">
        <f>Table_wabobpsvr_AzureCalc_AzureCalcRateCard[[#This Row],[ServiceName]]&amp;Table_wabobpsvr_AzureCalc_AzureCalcRateCard[[#This Row],[Price_Level]]&amp;Table_wabobpsvr_AzureCalc_AzureCalcRateCard[[#This Row],[Region]]</f>
        <v>Standard_D12_v2 VM (Windows)B7</v>
      </c>
      <c r="B19789" s="775">
        <v>7</v>
      </c>
      <c r="C19789" s="775" t="s">
        <v>87</v>
      </c>
      <c r="D19789" s="775" t="s">
        <v>175</v>
      </c>
      <c r="E19789" s="775">
        <v>0.56399999999999995</v>
      </c>
      <c r="F19789" s="775" t="s">
        <v>8083</v>
      </c>
      <c r="G19789" s="775" t="s">
        <v>4235</v>
      </c>
      <c r="H19789" s="775" t="s">
        <v>4235</v>
      </c>
      <c r="I19789" s="775" t="s">
        <v>7819</v>
      </c>
    </row>
    <row r="19790" spans="1:9">
      <c r="A19790" s="775" t="str">
        <f>Table_wabobpsvr_AzureCalc_AzureCalcRateCard[[#This Row],[ServiceName]]&amp;Table_wabobpsvr_AzureCalc_AzureCalcRateCard[[#This Row],[Price_Level]]&amp;Table_wabobpsvr_AzureCalc_AzureCalcRateCard[[#This Row],[Region]]</f>
        <v>Standard_D12_v2 VM (Windows)C7</v>
      </c>
      <c r="B19790" s="775">
        <v>7</v>
      </c>
      <c r="C19790" s="775" t="s">
        <v>87</v>
      </c>
      <c r="D19790" s="775" t="s">
        <v>177</v>
      </c>
      <c r="E19790" s="775">
        <v>0.54600000000000004</v>
      </c>
      <c r="F19790" s="775" t="s">
        <v>8083</v>
      </c>
      <c r="G19790" s="775" t="s">
        <v>4235</v>
      </c>
      <c r="H19790" s="775" t="s">
        <v>4235</v>
      </c>
      <c r="I19790" s="775" t="s">
        <v>7819</v>
      </c>
    </row>
    <row r="19791" spans="1:9">
      <c r="A19791" s="775" t="str">
        <f>Table_wabobpsvr_AzureCalc_AzureCalcRateCard[[#This Row],[ServiceName]]&amp;Table_wabobpsvr_AzureCalc_AzureCalcRateCard[[#This Row],[Price_Level]]&amp;Table_wabobpsvr_AzureCalc_AzureCalcRateCard[[#This Row],[Region]]</f>
        <v>Standard_D3_v2 VM (Non-Windows)B8</v>
      </c>
      <c r="B19791" s="775">
        <v>8</v>
      </c>
      <c r="C19791" s="775" t="s">
        <v>87</v>
      </c>
      <c r="D19791" s="775" t="s">
        <v>175</v>
      </c>
      <c r="E19791" s="775">
        <v>0.31584000000000001</v>
      </c>
      <c r="F19791" s="775" t="s">
        <v>8087</v>
      </c>
      <c r="G19791" s="775" t="s">
        <v>4235</v>
      </c>
      <c r="H19791" s="775" t="s">
        <v>4235</v>
      </c>
      <c r="I19791" s="775" t="s">
        <v>7844</v>
      </c>
    </row>
    <row r="19792" spans="1:9">
      <c r="A19792" s="775" t="str">
        <f>Table_wabobpsvr_AzureCalc_AzureCalcRateCard[[#This Row],[ServiceName]]&amp;Table_wabobpsvr_AzureCalc_AzureCalcRateCard[[#This Row],[Price_Level]]&amp;Table_wabobpsvr_AzureCalc_AzureCalcRateCard[[#This Row],[Region]]</f>
        <v>Standard_D3_v2 VM (Non-Windows)C8</v>
      </c>
      <c r="B19792" s="775">
        <v>8</v>
      </c>
      <c r="C19792" s="775" t="s">
        <v>87</v>
      </c>
      <c r="D19792" s="775" t="s">
        <v>177</v>
      </c>
      <c r="E19792" s="775">
        <v>0.30575999999999998</v>
      </c>
      <c r="F19792" s="775" t="s">
        <v>8087</v>
      </c>
      <c r="G19792" s="775" t="s">
        <v>4235</v>
      </c>
      <c r="H19792" s="775" t="s">
        <v>4235</v>
      </c>
      <c r="I19792" s="775" t="s">
        <v>7844</v>
      </c>
    </row>
    <row r="19793" spans="1:9">
      <c r="A19793" s="775" t="str">
        <f>Table_wabobpsvr_AzureCalc_AzureCalcRateCard[[#This Row],[ServiceName]]&amp;Table_wabobpsvr_AzureCalc_AzureCalcRateCard[[#This Row],[Price_Level]]&amp;Table_wabobpsvr_AzureCalc_AzureCalcRateCard[[#This Row],[Region]]</f>
        <v>Standard_D3_v2 VM (Non-Windows)D8</v>
      </c>
      <c r="B19793" s="775">
        <v>8</v>
      </c>
      <c r="C19793" s="775" t="s">
        <v>87</v>
      </c>
      <c r="D19793" s="775" t="s">
        <v>176</v>
      </c>
      <c r="E19793" s="775">
        <v>0.29568</v>
      </c>
      <c r="F19793" s="775" t="s">
        <v>8087</v>
      </c>
      <c r="G19793" s="775" t="s">
        <v>4235</v>
      </c>
      <c r="H19793" s="775" t="s">
        <v>4235</v>
      </c>
      <c r="I19793" s="775" t="s">
        <v>7844</v>
      </c>
    </row>
    <row r="19794" spans="1:9">
      <c r="A19794" s="775" t="str">
        <f>Table_wabobpsvr_AzureCalc_AzureCalcRateCard[[#This Row],[ServiceName]]&amp;Table_wabobpsvr_AzureCalc_AzureCalcRateCard[[#This Row],[Price_Level]]&amp;Table_wabobpsvr_AzureCalc_AzureCalcRateCard[[#This Row],[Region]]</f>
        <v>Standard_D3_v2 VM (Windows)MOSP8</v>
      </c>
      <c r="B19794" s="775">
        <v>8</v>
      </c>
      <c r="C19794" s="775" t="s">
        <v>87</v>
      </c>
      <c r="D19794" s="775" t="s">
        <v>606</v>
      </c>
      <c r="E19794" s="775">
        <v>0.59299999999999997</v>
      </c>
      <c r="F19794" s="775" t="s">
        <v>8079</v>
      </c>
      <c r="G19794" s="775"/>
      <c r="H19794" s="775"/>
      <c r="I19794" s="775" t="s">
        <v>7845</v>
      </c>
    </row>
    <row r="19795" spans="1:9">
      <c r="A19795" s="775" t="str">
        <f>Table_wabobpsvr_AzureCalc_AzureCalcRateCard[[#This Row],[ServiceName]]&amp;Table_wabobpsvr_AzureCalc_AzureCalcRateCard[[#This Row],[Price_Level]]&amp;Table_wabobpsvr_AzureCalc_AzureCalcRateCard[[#This Row],[Region]]</f>
        <v>Standard_D3_v2 VM (Windows)A8</v>
      </c>
      <c r="B19795" s="775">
        <v>8</v>
      </c>
      <c r="C19795" s="775" t="s">
        <v>87</v>
      </c>
      <c r="D19795" s="775" t="s">
        <v>174</v>
      </c>
      <c r="E19795" s="775">
        <v>0.57521</v>
      </c>
      <c r="F19795" s="775" t="s">
        <v>8079</v>
      </c>
      <c r="G19795" s="775" t="s">
        <v>4235</v>
      </c>
      <c r="H19795" s="775" t="s">
        <v>4235</v>
      </c>
      <c r="I19795" s="775" t="s">
        <v>7845</v>
      </c>
    </row>
    <row r="19796" spans="1:9">
      <c r="A19796" s="775" t="str">
        <f>Table_wabobpsvr_AzureCalc_AzureCalcRateCard[[#This Row],[ServiceName]]&amp;Table_wabobpsvr_AzureCalc_AzureCalcRateCard[[#This Row],[Price_Level]]&amp;Table_wabobpsvr_AzureCalc_AzureCalcRateCard[[#This Row],[Region]]</f>
        <v>Standard_D3_v2 VM (Windows)B8</v>
      </c>
      <c r="B19796" s="775">
        <v>8</v>
      </c>
      <c r="C19796" s="775" t="s">
        <v>87</v>
      </c>
      <c r="D19796" s="775" t="s">
        <v>175</v>
      </c>
      <c r="E19796" s="775">
        <v>0.55742000000000003</v>
      </c>
      <c r="F19796" s="775" t="s">
        <v>8079</v>
      </c>
      <c r="G19796" s="775" t="s">
        <v>4235</v>
      </c>
      <c r="H19796" s="775" t="s">
        <v>4235</v>
      </c>
      <c r="I19796" s="775" t="s">
        <v>7845</v>
      </c>
    </row>
    <row r="19797" spans="1:9">
      <c r="A19797" s="775" t="str">
        <f>Table_wabobpsvr_AzureCalc_AzureCalcRateCard[[#This Row],[ServiceName]]&amp;Table_wabobpsvr_AzureCalc_AzureCalcRateCard[[#This Row],[Price_Level]]&amp;Table_wabobpsvr_AzureCalc_AzureCalcRateCard[[#This Row],[Region]]</f>
        <v>Standard_D3_v2 VM (Windows)C8</v>
      </c>
      <c r="B19797" s="775">
        <v>8</v>
      </c>
      <c r="C19797" s="775" t="s">
        <v>87</v>
      </c>
      <c r="D19797" s="775" t="s">
        <v>177</v>
      </c>
      <c r="E19797" s="775">
        <v>0.53963000000000005</v>
      </c>
      <c r="F19797" s="775" t="s">
        <v>8079</v>
      </c>
      <c r="G19797" s="775" t="s">
        <v>4235</v>
      </c>
      <c r="H19797" s="775" t="s">
        <v>4235</v>
      </c>
      <c r="I19797" s="775" t="s">
        <v>7845</v>
      </c>
    </row>
    <row r="19798" spans="1:9">
      <c r="A19798" s="775" t="str">
        <f>Table_wabobpsvr_AzureCalc_AzureCalcRateCard[[#This Row],[ServiceName]]&amp;Table_wabobpsvr_AzureCalc_AzureCalcRateCard[[#This Row],[Price_Level]]&amp;Table_wabobpsvr_AzureCalc_AzureCalcRateCard[[#This Row],[Region]]</f>
        <v>Standard_D3_v2 VM (Windows)D8</v>
      </c>
      <c r="B19798" s="775">
        <v>8</v>
      </c>
      <c r="C19798" s="775" t="s">
        <v>87</v>
      </c>
      <c r="D19798" s="775" t="s">
        <v>176</v>
      </c>
      <c r="E19798" s="775">
        <v>0.52183999999999997</v>
      </c>
      <c r="F19798" s="775" t="s">
        <v>8079</v>
      </c>
      <c r="G19798" s="775" t="s">
        <v>4235</v>
      </c>
      <c r="H19798" s="775" t="s">
        <v>4235</v>
      </c>
      <c r="I19798" s="775" t="s">
        <v>7845</v>
      </c>
    </row>
    <row r="19799" spans="1:9">
      <c r="A19799" s="775" t="str">
        <f>Table_wabobpsvr_AzureCalc_AzureCalcRateCard[[#This Row],[ServiceName]]&amp;Table_wabobpsvr_AzureCalc_AzureCalcRateCard[[#This Row],[Price_Level]]&amp;Table_wabobpsvr_AzureCalc_AzureCalcRateCard[[#This Row],[Region]]</f>
        <v>Standard_D4_v2 VM (Non-Windows)MOSP8</v>
      </c>
      <c r="B19799" s="775">
        <v>8</v>
      </c>
      <c r="C19799" s="775" t="s">
        <v>87</v>
      </c>
      <c r="D19799" s="775" t="s">
        <v>606</v>
      </c>
      <c r="E19799" s="775">
        <v>0.67200000000000004</v>
      </c>
      <c r="F19799" s="775" t="s">
        <v>8089</v>
      </c>
      <c r="G19799" s="775"/>
      <c r="H19799" s="775"/>
      <c r="I19799" s="775" t="s">
        <v>7846</v>
      </c>
    </row>
    <row r="19800" spans="1:9">
      <c r="A19800" s="775" t="str">
        <f>Table_wabobpsvr_AzureCalc_AzureCalcRateCard[[#This Row],[ServiceName]]&amp;Table_wabobpsvr_AzureCalc_AzureCalcRateCard[[#This Row],[Price_Level]]&amp;Table_wabobpsvr_AzureCalc_AzureCalcRateCard[[#This Row],[Region]]</f>
        <v>Standard_D2_v2 VM (Non-Windows)B11</v>
      </c>
      <c r="B19800" s="775">
        <v>11</v>
      </c>
      <c r="C19800" s="775" t="s">
        <v>87</v>
      </c>
      <c r="D19800" s="775" t="s">
        <v>175</v>
      </c>
      <c r="E19800" s="775">
        <v>0.2303</v>
      </c>
      <c r="F19800" s="775" t="s">
        <v>8088</v>
      </c>
      <c r="G19800" s="775" t="s">
        <v>4235</v>
      </c>
      <c r="H19800" s="775" t="s">
        <v>4235</v>
      </c>
      <c r="I19800" s="775" t="s">
        <v>8370</v>
      </c>
    </row>
    <row r="19801" spans="1:9">
      <c r="A19801" s="775" t="str">
        <f>Table_wabobpsvr_AzureCalc_AzureCalcRateCard[[#This Row],[ServiceName]]&amp;Table_wabobpsvr_AzureCalc_AzureCalcRateCard[[#This Row],[Price_Level]]&amp;Table_wabobpsvr_AzureCalc_AzureCalcRateCard[[#This Row],[Region]]</f>
        <v>Standard_D2_v2 VM (Non-Windows)C11</v>
      </c>
      <c r="B19801" s="775">
        <v>11</v>
      </c>
      <c r="C19801" s="775" t="s">
        <v>87</v>
      </c>
      <c r="D19801" s="775" t="s">
        <v>177</v>
      </c>
      <c r="E19801" s="775">
        <v>0.22295000000000001</v>
      </c>
      <c r="F19801" s="775" t="s">
        <v>8088</v>
      </c>
      <c r="G19801" s="775" t="s">
        <v>4235</v>
      </c>
      <c r="H19801" s="775" t="s">
        <v>4235</v>
      </c>
      <c r="I19801" s="775" t="s">
        <v>8370</v>
      </c>
    </row>
    <row r="19802" spans="1:9">
      <c r="A19802" s="775" t="str">
        <f>Table_wabobpsvr_AzureCalc_AzureCalcRateCard[[#This Row],[ServiceName]]&amp;Table_wabobpsvr_AzureCalc_AzureCalcRateCard[[#This Row],[Price_Level]]&amp;Table_wabobpsvr_AzureCalc_AzureCalcRateCard[[#This Row],[Region]]</f>
        <v>Standard_D2_v2 VM (Non-Windows)D11</v>
      </c>
      <c r="B19802" s="775">
        <v>11</v>
      </c>
      <c r="C19802" s="775" t="s">
        <v>87</v>
      </c>
      <c r="D19802" s="775" t="s">
        <v>176</v>
      </c>
      <c r="E19802" s="775">
        <v>0.21560000000000001</v>
      </c>
      <c r="F19802" s="775" t="s">
        <v>8088</v>
      </c>
      <c r="G19802" s="775" t="s">
        <v>4235</v>
      </c>
      <c r="H19802" s="775" t="s">
        <v>4235</v>
      </c>
      <c r="I19802" s="775" t="s">
        <v>8370</v>
      </c>
    </row>
    <row r="19803" spans="1:9">
      <c r="A19803" s="775" t="str">
        <f>Table_wabobpsvr_AzureCalc_AzureCalcRateCard[[#This Row],[ServiceName]]&amp;Table_wabobpsvr_AzureCalc_AzureCalcRateCard[[#This Row],[Price_Level]]&amp;Table_wabobpsvr_AzureCalc_AzureCalcRateCard[[#This Row],[Region]]</f>
        <v>Standard_D2_v2 VM (Windows)MOSP11</v>
      </c>
      <c r="B19803" s="775">
        <v>11</v>
      </c>
      <c r="C19803" s="775" t="s">
        <v>87</v>
      </c>
      <c r="D19803" s="775" t="s">
        <v>606</v>
      </c>
      <c r="E19803" s="775">
        <v>0.373</v>
      </c>
      <c r="F19803" s="775" t="s">
        <v>8078</v>
      </c>
      <c r="G19803" s="775"/>
      <c r="H19803" s="775"/>
      <c r="I19803" s="775" t="s">
        <v>8375</v>
      </c>
    </row>
    <row r="19804" spans="1:9">
      <c r="A19804" s="775" t="str">
        <f>Table_wabobpsvr_AzureCalc_AzureCalcRateCard[[#This Row],[ServiceName]]&amp;Table_wabobpsvr_AzureCalc_AzureCalcRateCard[[#This Row],[Price_Level]]&amp;Table_wabobpsvr_AzureCalc_AzureCalcRateCard[[#This Row],[Region]]</f>
        <v>Standard_D2_v2 VM (Windows)A11</v>
      </c>
      <c r="B19804" s="775">
        <v>11</v>
      </c>
      <c r="C19804" s="775" t="s">
        <v>87</v>
      </c>
      <c r="D19804" s="775" t="s">
        <v>174</v>
      </c>
      <c r="E19804" s="775">
        <v>0.36181000000000002</v>
      </c>
      <c r="F19804" s="775" t="s">
        <v>8078</v>
      </c>
      <c r="G19804" s="775" t="s">
        <v>4235</v>
      </c>
      <c r="H19804" s="775" t="s">
        <v>4235</v>
      </c>
      <c r="I19804" s="775" t="s">
        <v>8375</v>
      </c>
    </row>
    <row r="19805" spans="1:9">
      <c r="A19805" s="775" t="str">
        <f>Table_wabobpsvr_AzureCalc_AzureCalcRateCard[[#This Row],[ServiceName]]&amp;Table_wabobpsvr_AzureCalc_AzureCalcRateCard[[#This Row],[Price_Level]]&amp;Table_wabobpsvr_AzureCalc_AzureCalcRateCard[[#This Row],[Region]]</f>
        <v>Standard_D2_v2 VM (Windows)B11</v>
      </c>
      <c r="B19805" s="775">
        <v>11</v>
      </c>
      <c r="C19805" s="775" t="s">
        <v>87</v>
      </c>
      <c r="D19805" s="775" t="s">
        <v>175</v>
      </c>
      <c r="E19805" s="775">
        <v>0.35061999999999999</v>
      </c>
      <c r="F19805" s="775" t="s">
        <v>8078</v>
      </c>
      <c r="G19805" s="775" t="s">
        <v>4235</v>
      </c>
      <c r="H19805" s="775" t="s">
        <v>4235</v>
      </c>
      <c r="I19805" s="775" t="s">
        <v>8375</v>
      </c>
    </row>
    <row r="19806" spans="1:9">
      <c r="A19806" s="775" t="str">
        <f>Table_wabobpsvr_AzureCalc_AzureCalcRateCard[[#This Row],[ServiceName]]&amp;Table_wabobpsvr_AzureCalc_AzureCalcRateCard[[#This Row],[Price_Level]]&amp;Table_wabobpsvr_AzureCalc_AzureCalcRateCard[[#This Row],[Region]]</f>
        <v>Standard_D2_v2 VM (Windows)C11</v>
      </c>
      <c r="B19806" s="775">
        <v>11</v>
      </c>
      <c r="C19806" s="775" t="s">
        <v>87</v>
      </c>
      <c r="D19806" s="775" t="s">
        <v>177</v>
      </c>
      <c r="E19806" s="775">
        <v>0.33943000000000001</v>
      </c>
      <c r="F19806" s="775" t="s">
        <v>8078</v>
      </c>
      <c r="G19806" s="775" t="s">
        <v>4235</v>
      </c>
      <c r="H19806" s="775" t="s">
        <v>4235</v>
      </c>
      <c r="I19806" s="775" t="s">
        <v>8375</v>
      </c>
    </row>
    <row r="19807" spans="1:9">
      <c r="A19807" s="775" t="str">
        <f>Table_wabobpsvr_AzureCalc_AzureCalcRateCard[[#This Row],[ServiceName]]&amp;Table_wabobpsvr_AzureCalc_AzureCalcRateCard[[#This Row],[Price_Level]]&amp;Table_wabobpsvr_AzureCalc_AzureCalcRateCard[[#This Row],[Region]]</f>
        <v>Standard_D2_v2 VM (Windows)D11</v>
      </c>
      <c r="B19807" s="775">
        <v>11</v>
      </c>
      <c r="C19807" s="775" t="s">
        <v>87</v>
      </c>
      <c r="D19807" s="775" t="s">
        <v>176</v>
      </c>
      <c r="E19807" s="775">
        <v>0.32823999999999998</v>
      </c>
      <c r="F19807" s="775" t="s">
        <v>8078</v>
      </c>
      <c r="G19807" s="775" t="s">
        <v>4235</v>
      </c>
      <c r="H19807" s="775" t="s">
        <v>4235</v>
      </c>
      <c r="I19807" s="775" t="s">
        <v>8375</v>
      </c>
    </row>
    <row r="19808" spans="1:9">
      <c r="A19808" s="775" t="str">
        <f>Table_wabobpsvr_AzureCalc_AzureCalcRateCard[[#This Row],[ServiceName]]&amp;Table_wabobpsvr_AzureCalc_AzureCalcRateCard[[#This Row],[Price_Level]]&amp;Table_wabobpsvr_AzureCalc_AzureCalcRateCard[[#This Row],[Region]]</f>
        <v>Standard_D3_v2 VM (Non-Windows)MOSP11</v>
      </c>
      <c r="B19808" s="775">
        <v>11</v>
      </c>
      <c r="C19808" s="775" t="s">
        <v>87</v>
      </c>
      <c r="D19808" s="775" t="s">
        <v>606</v>
      </c>
      <c r="E19808" s="775">
        <v>0.49</v>
      </c>
      <c r="F19808" s="775" t="s">
        <v>8087</v>
      </c>
      <c r="G19808" s="775"/>
      <c r="H19808" s="775"/>
      <c r="I19808" s="775" t="s">
        <v>8376</v>
      </c>
    </row>
    <row r="19809" spans="1:9">
      <c r="A19809" s="775" t="str">
        <f>Table_wabobpsvr_AzureCalc_AzureCalcRateCard[[#This Row],[ServiceName]]&amp;Table_wabobpsvr_AzureCalc_AzureCalcRateCard[[#This Row],[Price_Level]]&amp;Table_wabobpsvr_AzureCalc_AzureCalcRateCard[[#This Row],[Region]]</f>
        <v>Standard_D14_v2 VM (Non-Windows)B6</v>
      </c>
      <c r="B19809" s="775">
        <v>6</v>
      </c>
      <c r="C19809" s="775" t="s">
        <v>87</v>
      </c>
      <c r="D19809" s="775" t="s">
        <v>175</v>
      </c>
      <c r="E19809" s="775">
        <v>1.66662</v>
      </c>
      <c r="F19809" s="775" t="s">
        <v>8094</v>
      </c>
      <c r="G19809" s="775" t="s">
        <v>4235</v>
      </c>
      <c r="H19809" s="775" t="s">
        <v>4235</v>
      </c>
      <c r="I19809" s="775" t="s">
        <v>7858</v>
      </c>
    </row>
    <row r="19810" spans="1:9">
      <c r="A19810" s="775" t="str">
        <f>Table_wabobpsvr_AzureCalc_AzureCalcRateCard[[#This Row],[ServiceName]]&amp;Table_wabobpsvr_AzureCalc_AzureCalcRateCard[[#This Row],[Price_Level]]&amp;Table_wabobpsvr_AzureCalc_AzureCalcRateCard[[#This Row],[Region]]</f>
        <v>Standard_D14_v2 VM (Non-Windows)C6</v>
      </c>
      <c r="B19810" s="775">
        <v>6</v>
      </c>
      <c r="C19810" s="775" t="s">
        <v>87</v>
      </c>
      <c r="D19810" s="775" t="s">
        <v>177</v>
      </c>
      <c r="E19810" s="775">
        <v>1.6134299999999999</v>
      </c>
      <c r="F19810" s="775" t="s">
        <v>8094</v>
      </c>
      <c r="G19810" s="775" t="s">
        <v>4235</v>
      </c>
      <c r="H19810" s="775" t="s">
        <v>4235</v>
      </c>
      <c r="I19810" s="775" t="s">
        <v>7858</v>
      </c>
    </row>
    <row r="19811" spans="1:9">
      <c r="A19811" s="775" t="str">
        <f>Table_wabobpsvr_AzureCalc_AzureCalcRateCard[[#This Row],[ServiceName]]&amp;Table_wabobpsvr_AzureCalc_AzureCalcRateCard[[#This Row],[Price_Level]]&amp;Table_wabobpsvr_AzureCalc_AzureCalcRateCard[[#This Row],[Region]]</f>
        <v>Standard_D14_v2 VM (Non-Windows)D6</v>
      </c>
      <c r="B19811" s="775">
        <v>6</v>
      </c>
      <c r="C19811" s="775" t="s">
        <v>87</v>
      </c>
      <c r="D19811" s="775" t="s">
        <v>176</v>
      </c>
      <c r="E19811" s="775">
        <v>1.5602400000000001</v>
      </c>
      <c r="F19811" s="775" t="s">
        <v>8094</v>
      </c>
      <c r="G19811" s="775" t="s">
        <v>4235</v>
      </c>
      <c r="H19811" s="775" t="s">
        <v>4235</v>
      </c>
      <c r="I19811" s="775" t="s">
        <v>7858</v>
      </c>
    </row>
    <row r="19812" spans="1:9">
      <c r="A19812" s="775" t="str">
        <f>Table_wabobpsvr_AzureCalc_AzureCalcRateCard[[#This Row],[ServiceName]]&amp;Table_wabobpsvr_AzureCalc_AzureCalcRateCard[[#This Row],[Price_Level]]&amp;Table_wabobpsvr_AzureCalc_AzureCalcRateCard[[#This Row],[Region]]</f>
        <v>Standard_D14_v2 VM (Windows)MOSP6</v>
      </c>
      <c r="B19812" s="775">
        <v>6</v>
      </c>
      <c r="C19812" s="775" t="s">
        <v>87</v>
      </c>
      <c r="D19812" s="775" t="s">
        <v>606</v>
      </c>
      <c r="E19812" s="775">
        <v>2.4279999999999999</v>
      </c>
      <c r="F19812" s="775" t="s">
        <v>8085</v>
      </c>
      <c r="G19812" s="775"/>
      <c r="H19812" s="775"/>
      <c r="I19812" s="775" t="s">
        <v>7859</v>
      </c>
    </row>
    <row r="19813" spans="1:9">
      <c r="A19813" s="775" t="str">
        <f>Table_wabobpsvr_AzureCalc_AzureCalcRateCard[[#This Row],[ServiceName]]&amp;Table_wabobpsvr_AzureCalc_AzureCalcRateCard[[#This Row],[Price_Level]]&amp;Table_wabobpsvr_AzureCalc_AzureCalcRateCard[[#This Row],[Region]]</f>
        <v>Standard_D14_v2 VM (Windows)A6</v>
      </c>
      <c r="B19813" s="775">
        <v>6</v>
      </c>
      <c r="C19813" s="775" t="s">
        <v>87</v>
      </c>
      <c r="D19813" s="775" t="s">
        <v>174</v>
      </c>
      <c r="E19813" s="775">
        <v>2.3551600000000001</v>
      </c>
      <c r="F19813" s="775" t="s">
        <v>8085</v>
      </c>
      <c r="G19813" s="775" t="s">
        <v>4235</v>
      </c>
      <c r="H19813" s="775" t="s">
        <v>4235</v>
      </c>
      <c r="I19813" s="775" t="s">
        <v>7859</v>
      </c>
    </row>
    <row r="19814" spans="1:9">
      <c r="A19814" s="775" t="str">
        <f>Table_wabobpsvr_AzureCalc_AzureCalcRateCard[[#This Row],[ServiceName]]&amp;Table_wabobpsvr_AzureCalc_AzureCalcRateCard[[#This Row],[Price_Level]]&amp;Table_wabobpsvr_AzureCalc_AzureCalcRateCard[[#This Row],[Region]]</f>
        <v>Standard_D14_v2 VM (Windows)B6</v>
      </c>
      <c r="B19814" s="775">
        <v>6</v>
      </c>
      <c r="C19814" s="775" t="s">
        <v>87</v>
      </c>
      <c r="D19814" s="775" t="s">
        <v>175</v>
      </c>
      <c r="E19814" s="775">
        <v>2.2823199999999999</v>
      </c>
      <c r="F19814" s="775" t="s">
        <v>8085</v>
      </c>
      <c r="G19814" s="775" t="s">
        <v>4235</v>
      </c>
      <c r="H19814" s="775" t="s">
        <v>4235</v>
      </c>
      <c r="I19814" s="775" t="s">
        <v>7859</v>
      </c>
    </row>
    <row r="19815" spans="1:9">
      <c r="A19815" s="775" t="str">
        <f>Table_wabobpsvr_AzureCalc_AzureCalcRateCard[[#This Row],[ServiceName]]&amp;Table_wabobpsvr_AzureCalc_AzureCalcRateCard[[#This Row],[Price_Level]]&amp;Table_wabobpsvr_AzureCalc_AzureCalcRateCard[[#This Row],[Region]]</f>
        <v>Standard_D14_v2 VM (Windows)C6</v>
      </c>
      <c r="B19815" s="775">
        <v>6</v>
      </c>
      <c r="C19815" s="775" t="s">
        <v>87</v>
      </c>
      <c r="D19815" s="775" t="s">
        <v>177</v>
      </c>
      <c r="E19815" s="775">
        <v>2.2094800000000001</v>
      </c>
      <c r="F19815" s="775" t="s">
        <v>8085</v>
      </c>
      <c r="G19815" s="775" t="s">
        <v>4235</v>
      </c>
      <c r="H19815" s="775" t="s">
        <v>4235</v>
      </c>
      <c r="I19815" s="775" t="s">
        <v>7859</v>
      </c>
    </row>
    <row r="19816" spans="1:9">
      <c r="A19816" s="775" t="str">
        <f>Table_wabobpsvr_AzureCalc_AzureCalcRateCard[[#This Row],[ServiceName]]&amp;Table_wabobpsvr_AzureCalc_AzureCalcRateCard[[#This Row],[Price_Level]]&amp;Table_wabobpsvr_AzureCalc_AzureCalcRateCard[[#This Row],[Region]]</f>
        <v>Standard_D14_v2 VM (Windows)D6</v>
      </c>
      <c r="B19816" s="775">
        <v>6</v>
      </c>
      <c r="C19816" s="775" t="s">
        <v>87</v>
      </c>
      <c r="D19816" s="775" t="s">
        <v>176</v>
      </c>
      <c r="E19816" s="775">
        <v>2.1366399999999999</v>
      </c>
      <c r="F19816" s="775" t="s">
        <v>8085</v>
      </c>
      <c r="G19816" s="775" t="s">
        <v>4235</v>
      </c>
      <c r="H19816" s="775" t="s">
        <v>4235</v>
      </c>
      <c r="I19816" s="775" t="s">
        <v>7859</v>
      </c>
    </row>
    <row r="19817" spans="1:9">
      <c r="A19817" s="775" t="str">
        <f>Table_wabobpsvr_AzureCalc_AzureCalcRateCard[[#This Row],[ServiceName]]&amp;Table_wabobpsvr_AzureCalc_AzureCalcRateCard[[#This Row],[Price_Level]]&amp;Table_wabobpsvr_AzureCalc_AzureCalcRateCard[[#This Row],[Region]]</f>
        <v>Standard_D2_v2 VM (Non-Windows)MOSP6</v>
      </c>
      <c r="B19817" s="775">
        <v>6</v>
      </c>
      <c r="C19817" s="775" t="s">
        <v>87</v>
      </c>
      <c r="D19817" s="775" t="s">
        <v>606</v>
      </c>
      <c r="E19817" s="775">
        <v>0.17100000000000001</v>
      </c>
      <c r="F19817" s="775" t="s">
        <v>8088</v>
      </c>
      <c r="G19817" s="775"/>
      <c r="H19817" s="775"/>
      <c r="I19817" s="775" t="s">
        <v>7860</v>
      </c>
    </row>
    <row r="19818" spans="1:9">
      <c r="A19818" s="775" t="str">
        <f>Table_wabobpsvr_AzureCalc_AzureCalcRateCard[[#This Row],[ServiceName]]&amp;Table_wabobpsvr_AzureCalc_AzureCalcRateCard[[#This Row],[Price_Level]]&amp;Table_wabobpsvr_AzureCalc_AzureCalcRateCard[[#This Row],[Region]]</f>
        <v>Standard_D3_v2 VM (Non-Windows)B1</v>
      </c>
      <c r="B19818" s="775">
        <v>1</v>
      </c>
      <c r="C19818" s="775" t="s">
        <v>87</v>
      </c>
      <c r="D19818" s="775" t="s">
        <v>175</v>
      </c>
      <c r="E19818" s="775">
        <v>0.27917999999999998</v>
      </c>
      <c r="F19818" s="775" t="s">
        <v>8087</v>
      </c>
      <c r="G19818" s="775" t="s">
        <v>4235</v>
      </c>
      <c r="H19818" s="775" t="s">
        <v>4235</v>
      </c>
      <c r="I19818" s="775" t="s">
        <v>8349</v>
      </c>
    </row>
    <row r="19819" spans="1:9">
      <c r="A19819" s="1039" t="str">
        <f>Table_wabobpsvr_AzureCalc_AzureCalcRateCard[[#This Row],[ServiceName]]&amp;Table_wabobpsvr_AzureCalc_AzureCalcRateCard[[#This Row],[Price_Level]]&amp;Table_wabobpsvr_AzureCalc_AzureCalcRateCard[[#This Row],[Region]]</f>
        <v>Standard_D3_v2 VM (Non-Windows)C1</v>
      </c>
      <c r="B19819" s="1039">
        <v>1</v>
      </c>
      <c r="C19819" s="1039" t="s">
        <v>87</v>
      </c>
      <c r="D19819" s="1039" t="s">
        <v>177</v>
      </c>
      <c r="E19819" s="1039">
        <v>0.27027000000000001</v>
      </c>
      <c r="F19819" s="1039" t="s">
        <v>8087</v>
      </c>
      <c r="G19819" s="775" t="s">
        <v>4235</v>
      </c>
      <c r="H19819" s="775" t="s">
        <v>4235</v>
      </c>
      <c r="I19819" s="775" t="s">
        <v>8349</v>
      </c>
    </row>
    <row r="19820" spans="1:9">
      <c r="A19820" s="775" t="str">
        <f>Table_wabobpsvr_AzureCalc_AzureCalcRateCard[[#This Row],[ServiceName]]&amp;Table_wabobpsvr_AzureCalc_AzureCalcRateCard[[#This Row],[Price_Level]]&amp;Table_wabobpsvr_AzureCalc_AzureCalcRateCard[[#This Row],[Region]]</f>
        <v>Standard_D3_v2 VM (Non-Windows)D1</v>
      </c>
      <c r="B19820" s="775">
        <v>1</v>
      </c>
      <c r="C19820" s="775" t="s">
        <v>87</v>
      </c>
      <c r="D19820" s="775" t="s">
        <v>176</v>
      </c>
      <c r="E19820" s="775">
        <v>0.26135999999999998</v>
      </c>
      <c r="F19820" s="775" t="s">
        <v>8087</v>
      </c>
      <c r="G19820" s="775" t="s">
        <v>4235</v>
      </c>
      <c r="H19820" s="775" t="s">
        <v>4235</v>
      </c>
      <c r="I19820" s="775" t="s">
        <v>8349</v>
      </c>
    </row>
    <row r="19821" spans="1:9">
      <c r="A19821" s="775" t="str">
        <f>Table_wabobpsvr_AzureCalc_AzureCalcRateCard[[#This Row],[ServiceName]]&amp;Table_wabobpsvr_AzureCalc_AzureCalcRateCard[[#This Row],[Price_Level]]&amp;Table_wabobpsvr_AzureCalc_AzureCalcRateCard[[#This Row],[Region]]</f>
        <v>Standard_D3_v2 VM (Windows)MOSP1</v>
      </c>
      <c r="B19821" s="775">
        <v>1</v>
      </c>
      <c r="C19821" s="775" t="s">
        <v>87</v>
      </c>
      <c r="D19821" s="775" t="s">
        <v>606</v>
      </c>
      <c r="E19821" s="775">
        <v>0.57699999999999996</v>
      </c>
      <c r="F19821" s="775" t="s">
        <v>8079</v>
      </c>
      <c r="G19821" s="775"/>
      <c r="H19821" s="775"/>
      <c r="I19821" s="775" t="s">
        <v>8377</v>
      </c>
    </row>
    <row r="19822" spans="1:9">
      <c r="A19822" s="775" t="str">
        <f>Table_wabobpsvr_AzureCalc_AzureCalcRateCard[[#This Row],[ServiceName]]&amp;Table_wabobpsvr_AzureCalc_AzureCalcRateCard[[#This Row],[Price_Level]]&amp;Table_wabobpsvr_AzureCalc_AzureCalcRateCard[[#This Row],[Region]]</f>
        <v>Standard_D3_v2 VM (Windows)A1</v>
      </c>
      <c r="B19822" s="775">
        <v>1</v>
      </c>
      <c r="C19822" s="775" t="s">
        <v>87</v>
      </c>
      <c r="D19822" s="775" t="s">
        <v>174</v>
      </c>
      <c r="E19822" s="775">
        <v>0.55969000000000002</v>
      </c>
      <c r="F19822" s="775" t="s">
        <v>8079</v>
      </c>
      <c r="G19822" s="775" t="s">
        <v>4235</v>
      </c>
      <c r="H19822" s="775" t="s">
        <v>4235</v>
      </c>
      <c r="I19822" s="775" t="s">
        <v>8377</v>
      </c>
    </row>
    <row r="19823" spans="1:9">
      <c r="A19823" s="775" t="str">
        <f>Table_wabobpsvr_AzureCalc_AzureCalcRateCard[[#This Row],[ServiceName]]&amp;Table_wabobpsvr_AzureCalc_AzureCalcRateCard[[#This Row],[Price_Level]]&amp;Table_wabobpsvr_AzureCalc_AzureCalcRateCard[[#This Row],[Region]]</f>
        <v>Standard_D3_v2 VM (Windows)B1</v>
      </c>
      <c r="B19823" s="775">
        <v>1</v>
      </c>
      <c r="C19823" s="775" t="s">
        <v>87</v>
      </c>
      <c r="D19823" s="775" t="s">
        <v>175</v>
      </c>
      <c r="E19823" s="775">
        <v>0.54237999999999997</v>
      </c>
      <c r="F19823" s="775" t="s">
        <v>8079</v>
      </c>
      <c r="G19823" s="775" t="s">
        <v>4235</v>
      </c>
      <c r="H19823" s="775" t="s">
        <v>4235</v>
      </c>
      <c r="I19823" s="775" t="s">
        <v>8377</v>
      </c>
    </row>
    <row r="19824" spans="1:9">
      <c r="A19824" s="775" t="str">
        <f>Table_wabobpsvr_AzureCalc_AzureCalcRateCard[[#This Row],[ServiceName]]&amp;Table_wabobpsvr_AzureCalc_AzureCalcRateCard[[#This Row],[Price_Level]]&amp;Table_wabobpsvr_AzureCalc_AzureCalcRateCard[[#This Row],[Region]]</f>
        <v>Standard_D3_v2 VM (Windows)C1</v>
      </c>
      <c r="B19824" s="775">
        <v>1</v>
      </c>
      <c r="C19824" s="775" t="s">
        <v>87</v>
      </c>
      <c r="D19824" s="775" t="s">
        <v>177</v>
      </c>
      <c r="E19824" s="775">
        <v>0.52507000000000004</v>
      </c>
      <c r="F19824" s="775" t="s">
        <v>8079</v>
      </c>
      <c r="G19824" s="775" t="s">
        <v>4235</v>
      </c>
      <c r="H19824" s="775" t="s">
        <v>4235</v>
      </c>
      <c r="I19824" s="775" t="s">
        <v>8377</v>
      </c>
    </row>
    <row r="19825" spans="1:9">
      <c r="A19825" s="1039" t="str">
        <f>Table_wabobpsvr_AzureCalc_AzureCalcRateCard[[#This Row],[ServiceName]]&amp;Table_wabobpsvr_AzureCalc_AzureCalcRateCard[[#This Row],[Price_Level]]&amp;Table_wabobpsvr_AzureCalc_AzureCalcRateCard[[#This Row],[Region]]</f>
        <v>Standard_D3_v2 VM (Windows)D1</v>
      </c>
      <c r="B19825" s="1039">
        <v>1</v>
      </c>
      <c r="C19825" s="1039" t="s">
        <v>87</v>
      </c>
      <c r="D19825" s="1039" t="s">
        <v>176</v>
      </c>
      <c r="E19825" s="1039">
        <v>0.50775999999999999</v>
      </c>
      <c r="F19825" s="1039" t="s">
        <v>8079</v>
      </c>
      <c r="G19825" s="775" t="s">
        <v>4235</v>
      </c>
      <c r="H19825" s="775" t="s">
        <v>4235</v>
      </c>
      <c r="I19825" s="775" t="s">
        <v>8377</v>
      </c>
    </row>
    <row r="19826" spans="1:9">
      <c r="A19826" s="1039" t="str">
        <f>Table_wabobpsvr_AzureCalc_AzureCalcRateCard[[#This Row],[ServiceName]]&amp;Table_wabobpsvr_AzureCalc_AzureCalcRateCard[[#This Row],[Price_Level]]&amp;Table_wabobpsvr_AzureCalc_AzureCalcRateCard[[#This Row],[Region]]</f>
        <v>Standard_D4_v2 VM (Non-Windows)MOSP1</v>
      </c>
      <c r="B19826" s="1039">
        <v>1</v>
      </c>
      <c r="C19826" s="1039" t="s">
        <v>87</v>
      </c>
      <c r="D19826" s="1039" t="s">
        <v>606</v>
      </c>
      <c r="E19826" s="1039">
        <v>0.59499999999999997</v>
      </c>
      <c r="F19826" s="1039" t="s">
        <v>8089</v>
      </c>
      <c r="G19826" s="775"/>
      <c r="H19826" s="775"/>
      <c r="I19826" s="775" t="s">
        <v>8378</v>
      </c>
    </row>
    <row r="19827" spans="1:9">
      <c r="A19827" s="1039" t="str">
        <f>Table_wabobpsvr_AzureCalc_AzureCalcRateCard[[#This Row],[ServiceName]]&amp;Table_wabobpsvr_AzureCalc_AzureCalcRateCard[[#This Row],[Price_Level]]&amp;Table_wabobpsvr_AzureCalc_AzureCalcRateCard[[#This Row],[Region]]</f>
        <v>Standard_D2_v2 VM (Non-Windows)C15</v>
      </c>
      <c r="B19827" s="1039">
        <v>15</v>
      </c>
      <c r="C19827" s="1039" t="s">
        <v>87</v>
      </c>
      <c r="D19827" s="1039" t="s">
        <v>177</v>
      </c>
      <c r="E19827" s="1039">
        <v>0.16925999999999999</v>
      </c>
      <c r="F19827" s="1039" t="s">
        <v>8088</v>
      </c>
      <c r="G19827" s="775" t="s">
        <v>4235</v>
      </c>
      <c r="H19827" s="775" t="s">
        <v>4235</v>
      </c>
      <c r="I19827" s="775" t="s">
        <v>8374</v>
      </c>
    </row>
    <row r="19828" spans="1:9">
      <c r="A19828" s="775" t="str">
        <f>Table_wabobpsvr_AzureCalc_AzureCalcRateCard[[#This Row],[ServiceName]]&amp;Table_wabobpsvr_AzureCalc_AzureCalcRateCard[[#This Row],[Price_Level]]&amp;Table_wabobpsvr_AzureCalc_AzureCalcRateCard[[#This Row],[Region]]</f>
        <v>Standard_D12_v2 VM (Windows)D7</v>
      </c>
      <c r="B19828" s="775">
        <v>7</v>
      </c>
      <c r="C19828" s="775" t="s">
        <v>87</v>
      </c>
      <c r="D19828" s="775" t="s">
        <v>176</v>
      </c>
      <c r="E19828" s="775">
        <v>0.52800000000000002</v>
      </c>
      <c r="F19828" s="775" t="s">
        <v>8083</v>
      </c>
      <c r="G19828" s="775" t="s">
        <v>4235</v>
      </c>
      <c r="H19828" s="775" t="s">
        <v>4235</v>
      </c>
      <c r="I19828" s="775" t="s">
        <v>7819</v>
      </c>
    </row>
    <row r="19829" spans="1:9">
      <c r="A19829" s="775" t="str">
        <f>Table_wabobpsvr_AzureCalc_AzureCalcRateCard[[#This Row],[ServiceName]]&amp;Table_wabobpsvr_AzureCalc_AzureCalcRateCard[[#This Row],[Price_Level]]&amp;Table_wabobpsvr_AzureCalc_AzureCalcRateCard[[#This Row],[Region]]</f>
        <v>Standard_D4_v2 VM (Non-Windows)A8</v>
      </c>
      <c r="B19829" s="775">
        <v>8</v>
      </c>
      <c r="C19829" s="775" t="s">
        <v>87</v>
      </c>
      <c r="D19829" s="775" t="s">
        <v>174</v>
      </c>
      <c r="E19829" s="775">
        <v>0.65183999999999997</v>
      </c>
      <c r="F19829" s="775" t="s">
        <v>8089</v>
      </c>
      <c r="G19829" s="775" t="s">
        <v>4235</v>
      </c>
      <c r="H19829" s="775" t="s">
        <v>4235</v>
      </c>
      <c r="I19829" s="775" t="s">
        <v>7846</v>
      </c>
    </row>
    <row r="19830" spans="1:9">
      <c r="A19830" s="775" t="str">
        <f>Table_wabobpsvr_AzureCalc_AzureCalcRateCard[[#This Row],[ServiceName]]&amp;Table_wabobpsvr_AzureCalc_AzureCalcRateCard[[#This Row],[Price_Level]]&amp;Table_wabobpsvr_AzureCalc_AzureCalcRateCard[[#This Row],[Region]]</f>
        <v>Standard_D3_v2 VM (Non-Windows)A11</v>
      </c>
      <c r="B19830" s="775">
        <v>11</v>
      </c>
      <c r="C19830" s="775" t="s">
        <v>87</v>
      </c>
      <c r="D19830" s="775" t="s">
        <v>174</v>
      </c>
      <c r="E19830" s="775">
        <v>0.4753</v>
      </c>
      <c r="F19830" s="775" t="s">
        <v>8087</v>
      </c>
      <c r="G19830" s="775" t="s">
        <v>4235</v>
      </c>
      <c r="H19830" s="775" t="s">
        <v>4235</v>
      </c>
      <c r="I19830" s="775" t="s">
        <v>8376</v>
      </c>
    </row>
    <row r="19831" spans="1:9">
      <c r="A19831" s="775" t="str">
        <f>Table_wabobpsvr_AzureCalc_AzureCalcRateCard[[#This Row],[ServiceName]]&amp;Table_wabobpsvr_AzureCalc_AzureCalcRateCard[[#This Row],[Price_Level]]&amp;Table_wabobpsvr_AzureCalc_AzureCalcRateCard[[#This Row],[Region]]</f>
        <v>Standard_D2_v2 VM (Non-Windows)A6</v>
      </c>
      <c r="B19831" s="775">
        <v>6</v>
      </c>
      <c r="C19831" s="775" t="s">
        <v>87</v>
      </c>
      <c r="D19831" s="775" t="s">
        <v>174</v>
      </c>
      <c r="E19831" s="775">
        <v>0.16586999999999999</v>
      </c>
      <c r="F19831" s="775" t="s">
        <v>8088</v>
      </c>
      <c r="G19831" s="775" t="s">
        <v>4235</v>
      </c>
      <c r="H19831" s="775" t="s">
        <v>4235</v>
      </c>
      <c r="I19831" s="775" t="s">
        <v>7860</v>
      </c>
    </row>
    <row r="19832" spans="1:9">
      <c r="A19832" s="775" t="str">
        <f>Table_wabobpsvr_AzureCalc_AzureCalcRateCard[[#This Row],[ServiceName]]&amp;Table_wabobpsvr_AzureCalc_AzureCalcRateCard[[#This Row],[Price_Level]]&amp;Table_wabobpsvr_AzureCalc_AzureCalcRateCard[[#This Row],[Region]]</f>
        <v>Active Directory B2C - Users - EAA14</v>
      </c>
      <c r="B19832" s="775">
        <v>14</v>
      </c>
      <c r="C19832" s="775" t="s">
        <v>378</v>
      </c>
      <c r="D19832" s="775" t="s">
        <v>174</v>
      </c>
      <c r="E19832" s="775">
        <v>999999</v>
      </c>
      <c r="F19832" s="775" t="s">
        <v>7326</v>
      </c>
      <c r="G19832" s="775"/>
      <c r="H19832" s="775"/>
      <c r="I19832" s="775"/>
    </row>
    <row r="19833" spans="1:9">
      <c r="A19833" s="775" t="str">
        <f>Table_wabobpsvr_AzureCalc_AzureCalcRateCard[[#This Row],[ServiceName]]&amp;Table_wabobpsvr_AzureCalc_AzureCalcRateCard[[#This Row],[Price_Level]]&amp;Table_wabobpsvr_AzureCalc_AzureCalcRateCard[[#This Row],[Region]]</f>
        <v>Active Directory B2C - Users - EAB14</v>
      </c>
      <c r="B19833" s="775">
        <v>14</v>
      </c>
      <c r="C19833" s="775" t="s">
        <v>378</v>
      </c>
      <c r="D19833" s="775" t="s">
        <v>175</v>
      </c>
      <c r="E19833" s="775">
        <v>999999</v>
      </c>
      <c r="F19833" s="775" t="s">
        <v>7326</v>
      </c>
      <c r="G19833" s="775"/>
      <c r="H19833" s="775"/>
      <c r="I19833" s="775"/>
    </row>
    <row r="19834" spans="1:9">
      <c r="A19834" s="775" t="str">
        <f>Table_wabobpsvr_AzureCalc_AzureCalcRateCard[[#This Row],[ServiceName]]&amp;Table_wabobpsvr_AzureCalc_AzureCalcRateCard[[#This Row],[Price_Level]]&amp;Table_wabobpsvr_AzureCalc_AzureCalcRateCard[[#This Row],[Region]]</f>
        <v>Active Directory B2C - Users - EAC14</v>
      </c>
      <c r="B19834" s="775">
        <v>14</v>
      </c>
      <c r="C19834" s="775" t="s">
        <v>378</v>
      </c>
      <c r="D19834" s="775" t="s">
        <v>177</v>
      </c>
      <c r="E19834" s="775">
        <v>999999</v>
      </c>
      <c r="F19834" s="775" t="s">
        <v>7326</v>
      </c>
      <c r="G19834" s="775"/>
      <c r="H19834" s="775"/>
      <c r="I19834" s="775"/>
    </row>
    <row r="19835" spans="1:9">
      <c r="A19835" s="775" t="str">
        <f>Table_wabobpsvr_AzureCalc_AzureCalcRateCard[[#This Row],[ServiceName]]&amp;Table_wabobpsvr_AzureCalc_AzureCalcRateCard[[#This Row],[Price_Level]]&amp;Table_wabobpsvr_AzureCalc_AzureCalcRateCard[[#This Row],[Region]]</f>
        <v>Active Directory B2C - Users - EAD14</v>
      </c>
      <c r="B19835" s="775">
        <v>14</v>
      </c>
      <c r="C19835" s="775" t="s">
        <v>378</v>
      </c>
      <c r="D19835" s="775" t="s">
        <v>176</v>
      </c>
      <c r="E19835" s="775">
        <v>999999</v>
      </c>
      <c r="F19835" s="775" t="s">
        <v>7326</v>
      </c>
      <c r="G19835" s="775"/>
      <c r="H19835" s="775"/>
      <c r="I19835" s="775"/>
    </row>
    <row r="19836" spans="1:9">
      <c r="A19836" s="775" t="str">
        <f>Table_wabobpsvr_AzureCalc_AzureCalcRateCard[[#This Row],[ServiceName]]&amp;Table_wabobpsvr_AzureCalc_AzureCalcRateCard[[#This Row],[Price_Level]]&amp;Table_wabobpsvr_AzureCalc_AzureCalcRateCard[[#This Row],[Region]]</f>
        <v>Active Directory B2C - Users - 50,000 to 1,000,000MOSP14</v>
      </c>
      <c r="B19836" s="775">
        <v>14</v>
      </c>
      <c r="C19836" s="775" t="s">
        <v>378</v>
      </c>
      <c r="D19836" s="775" t="s">
        <v>606</v>
      </c>
      <c r="E19836" s="775">
        <v>999999</v>
      </c>
      <c r="F19836" s="775" t="s">
        <v>7328</v>
      </c>
      <c r="G19836" s="775"/>
      <c r="H19836" s="775"/>
      <c r="I19836" s="775"/>
    </row>
    <row r="19837" spans="1:9">
      <c r="A19837" s="775" t="str">
        <f>Table_wabobpsvr_AzureCalc_AzureCalcRateCard[[#This Row],[ServiceName]]&amp;Table_wabobpsvr_AzureCalc_AzureCalcRateCard[[#This Row],[Price_Level]]&amp;Table_wabobpsvr_AzureCalc_AzureCalcRateCard[[#This Row],[Region]]</f>
        <v>Visual Studio Advanced UsersMOSP14</v>
      </c>
      <c r="B19837" s="775">
        <v>14</v>
      </c>
      <c r="C19837" s="775" t="s">
        <v>325</v>
      </c>
      <c r="D19837" s="775" t="s">
        <v>606</v>
      </c>
      <c r="E19837" s="775">
        <v>999999</v>
      </c>
      <c r="F19837" s="775" t="s">
        <v>801</v>
      </c>
      <c r="G19837" s="775"/>
      <c r="H19837" s="775"/>
      <c r="I19837" s="775"/>
    </row>
    <row r="19838" spans="1:9">
      <c r="A19838" s="775" t="str">
        <f>Table_wabobpsvr_AzureCalc_AzureCalcRateCard[[#This Row],[ServiceName]]&amp;Table_wabobpsvr_AzureCalc_AzureCalcRateCard[[#This Row],[Price_Level]]&amp;Table_wabobpsvr_AzureCalc_AzureCalcRateCard[[#This Row],[Region]]</f>
        <v>Visual Studio Advanced UsersA14</v>
      </c>
      <c r="B19838" s="775">
        <v>14</v>
      </c>
      <c r="C19838" s="775" t="s">
        <v>325</v>
      </c>
      <c r="D19838" s="775" t="s">
        <v>174</v>
      </c>
      <c r="E19838" s="775">
        <v>999999</v>
      </c>
      <c r="F19838" s="775" t="s">
        <v>801</v>
      </c>
      <c r="G19838" s="775"/>
      <c r="H19838" s="775"/>
      <c r="I19838" s="775"/>
    </row>
    <row r="19839" spans="1:9">
      <c r="A19839" s="1039" t="str">
        <f>Table_wabobpsvr_AzureCalc_AzureCalcRateCard[[#This Row],[ServiceName]]&amp;Table_wabobpsvr_AzureCalc_AzureCalcRateCard[[#This Row],[Price_Level]]&amp;Table_wabobpsvr_AzureCalc_AzureCalcRateCard[[#This Row],[Region]]</f>
        <v>Free Data Catalog Units (in 100s)D14</v>
      </c>
      <c r="B19839" s="1039">
        <v>14</v>
      </c>
      <c r="C19839" s="1039" t="s">
        <v>6925</v>
      </c>
      <c r="D19839" s="1039" t="s">
        <v>176</v>
      </c>
      <c r="E19839" s="1039">
        <v>999999</v>
      </c>
      <c r="F19839" s="1039" t="s">
        <v>7018</v>
      </c>
      <c r="G19839" s="775"/>
      <c r="H19839" s="775"/>
      <c r="I19839" s="775"/>
    </row>
    <row r="19840" spans="1:9">
      <c r="A19840" s="775" t="str">
        <f>Table_wabobpsvr_AzureCalc_AzureCalcRateCard[[#This Row],[ServiceName]]&amp;Table_wabobpsvr_AzureCalc_AzureCalcRateCard[[#This Row],[Price_Level]]&amp;Table_wabobpsvr_AzureCalc_AzureCalcRateCard[[#This Row],[Region]]</f>
        <v>Throughput Unit HoursMOSP1</v>
      </c>
      <c r="B19840" s="775">
        <v>1</v>
      </c>
      <c r="C19840" s="775" t="s">
        <v>87</v>
      </c>
      <c r="D19840" s="775" t="s">
        <v>606</v>
      </c>
      <c r="E19840" s="775">
        <v>999999</v>
      </c>
      <c r="F19840" s="775" t="s">
        <v>1067</v>
      </c>
      <c r="G19840" s="775"/>
      <c r="H19840" s="775"/>
      <c r="I19840" s="775"/>
    </row>
    <row r="19841" spans="1:9">
      <c r="A19841" s="775" t="str">
        <f>Table_wabobpsvr_AzureCalc_AzureCalcRateCard[[#This Row],[ServiceName]]&amp;Table_wabobpsvr_AzureCalc_AzureCalcRateCard[[#This Row],[Price_Level]]&amp;Table_wabobpsvr_AzureCalc_AzureCalcRateCard[[#This Row],[Region]]</f>
        <v>Transactions (in 1,000,000s)A1</v>
      </c>
      <c r="B19841" s="775">
        <v>1</v>
      </c>
      <c r="C19841" s="775" t="s">
        <v>6981</v>
      </c>
      <c r="D19841" s="775" t="s">
        <v>174</v>
      </c>
      <c r="E19841" s="775">
        <v>999999</v>
      </c>
      <c r="F19841" s="775" t="s">
        <v>7696</v>
      </c>
      <c r="G19841" s="775"/>
      <c r="H19841" s="775"/>
      <c r="I19841" s="775"/>
    </row>
    <row r="19842" spans="1:9">
      <c r="A19842" s="775" t="str">
        <f>Table_wabobpsvr_AzureCalc_AzureCalcRateCard[[#This Row],[ServiceName]]&amp;Table_wabobpsvr_AzureCalc_AzureCalcRateCard[[#This Row],[Price_Level]]&amp;Table_wabobpsvr_AzureCalc_AzureCalcRateCard[[#This Row],[Region]]</f>
        <v>Transactions (in 1,000,000s)B1</v>
      </c>
      <c r="B19842" s="775">
        <v>1</v>
      </c>
      <c r="C19842" s="775" t="s">
        <v>6981</v>
      </c>
      <c r="D19842" s="775" t="s">
        <v>175</v>
      </c>
      <c r="E19842" s="775">
        <v>999999</v>
      </c>
      <c r="F19842" s="775" t="s">
        <v>7696</v>
      </c>
      <c r="G19842" s="775"/>
      <c r="H19842" s="775"/>
      <c r="I19842" s="775"/>
    </row>
    <row r="19843" spans="1:9">
      <c r="A19843" s="775" t="str">
        <f>Table_wabobpsvr_AzureCalc_AzureCalcRateCard[[#This Row],[ServiceName]]&amp;Table_wabobpsvr_AzureCalc_AzureCalcRateCard[[#This Row],[Price_Level]]&amp;Table_wabobpsvr_AzureCalc_AzureCalcRateCard[[#This Row],[Region]]</f>
        <v>Transactions (in 1,000,000s)C1</v>
      </c>
      <c r="B19843" s="775">
        <v>1</v>
      </c>
      <c r="C19843" s="775" t="s">
        <v>6981</v>
      </c>
      <c r="D19843" s="775" t="s">
        <v>177</v>
      </c>
      <c r="E19843" s="775">
        <v>999999</v>
      </c>
      <c r="F19843" s="775" t="s">
        <v>7696</v>
      </c>
      <c r="G19843" s="775"/>
      <c r="H19843" s="775"/>
      <c r="I19843" s="775"/>
    </row>
    <row r="19844" spans="1:9">
      <c r="A19844" s="775" t="str">
        <f>Table_wabobpsvr_AzureCalc_AzureCalcRateCard[[#This Row],[ServiceName]]&amp;Table_wabobpsvr_AzureCalc_AzureCalcRateCard[[#This Row],[Price_Level]]&amp;Table_wabobpsvr_AzureCalc_AzureCalcRateCard[[#This Row],[Region]]</f>
        <v>Transactions (in 1,000,000s)D1</v>
      </c>
      <c r="B19844" s="775">
        <v>1</v>
      </c>
      <c r="C19844" s="775" t="s">
        <v>6981</v>
      </c>
      <c r="D19844" s="775" t="s">
        <v>176</v>
      </c>
      <c r="E19844" s="775">
        <v>999999</v>
      </c>
      <c r="F19844" s="775" t="s">
        <v>7696</v>
      </c>
      <c r="G19844" s="775"/>
      <c r="H19844" s="775"/>
      <c r="I19844" s="775"/>
    </row>
    <row r="19845" spans="1:9">
      <c r="A19845" s="775" t="str">
        <f>Table_wabobpsvr_AzureCalc_AzureCalcRateCard[[#This Row],[ServiceName]]&amp;Table_wabobpsvr_AzureCalc_AzureCalcRateCard[[#This Row],[Price_Level]]&amp;Table_wabobpsvr_AzureCalc_AzureCalcRateCard[[#This Row],[Region]]</f>
        <v>Transactions (in 1,000,000s)MOSP1</v>
      </c>
      <c r="B19845" s="775">
        <v>1</v>
      </c>
      <c r="C19845" s="775" t="s">
        <v>6981</v>
      </c>
      <c r="D19845" s="775" t="s">
        <v>606</v>
      </c>
      <c r="E19845" s="775">
        <v>999999</v>
      </c>
      <c r="F19845" s="775" t="s">
        <v>7696</v>
      </c>
      <c r="G19845" s="775"/>
      <c r="H19845" s="775"/>
      <c r="I19845" s="775"/>
    </row>
    <row r="19846" spans="1:9">
      <c r="A19846" s="775" t="str">
        <f>Table_wabobpsvr_AzureCalc_AzureCalcRateCard[[#This Row],[ServiceName]]&amp;Table_wabobpsvr_AzureCalc_AzureCalcRateCard[[#This Row],[Price_Level]]&amp;Table_wabobpsvr_AzureCalc_AzureCalcRateCard[[#This Row],[Region]]</f>
        <v>Unit HoursA3</v>
      </c>
      <c r="B19846" s="775">
        <v>3</v>
      </c>
      <c r="C19846" s="775" t="s">
        <v>7700</v>
      </c>
      <c r="D19846" s="775" t="s">
        <v>174</v>
      </c>
      <c r="E19846" s="775">
        <v>999999</v>
      </c>
      <c r="F19846" s="775" t="s">
        <v>7700</v>
      </c>
      <c r="G19846" s="775"/>
      <c r="H19846" s="775"/>
      <c r="I19846" s="775"/>
    </row>
    <row r="19847" spans="1:9">
      <c r="A19847" s="775" t="str">
        <f>Table_wabobpsvr_AzureCalc_AzureCalcRateCard[[#This Row],[ServiceName]]&amp;Table_wabobpsvr_AzureCalc_AzureCalcRateCard[[#This Row],[Price_Level]]&amp;Table_wabobpsvr_AzureCalc_AzureCalcRateCard[[#This Row],[Region]]</f>
        <v>Unit HoursB3</v>
      </c>
      <c r="B19847" s="775">
        <v>3</v>
      </c>
      <c r="C19847" s="775" t="s">
        <v>7700</v>
      </c>
      <c r="D19847" s="775" t="s">
        <v>175</v>
      </c>
      <c r="E19847" s="775">
        <v>999999</v>
      </c>
      <c r="F19847" s="775" t="s">
        <v>7700</v>
      </c>
      <c r="G19847" s="775"/>
      <c r="H19847" s="775"/>
      <c r="I19847" s="775"/>
    </row>
    <row r="19848" spans="1:9">
      <c r="A19848" s="775" t="str">
        <f>Table_wabobpsvr_AzureCalc_AzureCalcRateCard[[#This Row],[ServiceName]]&amp;Table_wabobpsvr_AzureCalc_AzureCalcRateCard[[#This Row],[Price_Level]]&amp;Table_wabobpsvr_AzureCalc_AzureCalcRateCard[[#This Row],[Region]]</f>
        <v>Standard Data Catalog Units (in 100s)MOSP14</v>
      </c>
      <c r="B19848" s="775">
        <v>14</v>
      </c>
      <c r="C19848" s="775" t="s">
        <v>6925</v>
      </c>
      <c r="D19848" s="775" t="s">
        <v>606</v>
      </c>
      <c r="E19848" s="775">
        <v>999999</v>
      </c>
      <c r="F19848" s="775" t="s">
        <v>7019</v>
      </c>
      <c r="G19848" s="775"/>
      <c r="H19848" s="775"/>
      <c r="I19848" s="775"/>
    </row>
    <row r="19849" spans="1:9">
      <c r="A19849" s="775" t="str">
        <f>Table_wabobpsvr_AzureCalc_AzureCalcRateCard[[#This Row],[ServiceName]]&amp;Table_wabobpsvr_AzureCalc_AzureCalcRateCard[[#This Row],[Price_Level]]&amp;Table_wabobpsvr_AzureCalc_AzureCalcRateCard[[#This Row],[Region]]</f>
        <v>Unit HoursC3</v>
      </c>
      <c r="B19849" s="775">
        <v>3</v>
      </c>
      <c r="C19849" s="775" t="s">
        <v>7700</v>
      </c>
      <c r="D19849" s="775" t="s">
        <v>177</v>
      </c>
      <c r="E19849" s="775">
        <v>999999</v>
      </c>
      <c r="F19849" s="775" t="s">
        <v>7700</v>
      </c>
      <c r="G19849" s="775"/>
      <c r="H19849" s="775"/>
      <c r="I19849" s="775"/>
    </row>
    <row r="19850" spans="1:9">
      <c r="A19850" s="775" t="str">
        <f>Table_wabobpsvr_AzureCalc_AzureCalcRateCard[[#This Row],[ServiceName]]&amp;Table_wabobpsvr_AzureCalc_AzureCalcRateCard[[#This Row],[Price_Level]]&amp;Table_wabobpsvr_AzureCalc_AzureCalcRateCard[[#This Row],[Region]]</f>
        <v>Unit HoursD3</v>
      </c>
      <c r="B19850" s="775">
        <v>3</v>
      </c>
      <c r="C19850" s="775" t="s">
        <v>7700</v>
      </c>
      <c r="D19850" s="775" t="s">
        <v>176</v>
      </c>
      <c r="E19850" s="775">
        <v>999999</v>
      </c>
      <c r="F19850" s="775" t="s">
        <v>7700</v>
      </c>
      <c r="G19850" s="775"/>
      <c r="H19850" s="775"/>
      <c r="I19850" s="775"/>
    </row>
    <row r="19851" spans="1:9">
      <c r="A19851" s="775" t="str">
        <f>Table_wabobpsvr_AzureCalc_AzureCalcRateCard[[#This Row],[ServiceName]]&amp;Table_wabobpsvr_AzureCalc_AzureCalcRateCard[[#This Row],[Price_Level]]&amp;Table_wabobpsvr_AzureCalc_AzureCalcRateCard[[#This Row],[Region]]</f>
        <v>Unit HoursMOSP3</v>
      </c>
      <c r="B19851" s="775">
        <v>3</v>
      </c>
      <c r="C19851" s="775" t="s">
        <v>7700</v>
      </c>
      <c r="D19851" s="775" t="s">
        <v>606</v>
      </c>
      <c r="E19851" s="775">
        <v>999999</v>
      </c>
      <c r="F19851" s="775" t="s">
        <v>7700</v>
      </c>
      <c r="G19851" s="775"/>
      <c r="H19851" s="775"/>
      <c r="I19851" s="775"/>
    </row>
    <row r="19852" spans="1:9">
      <c r="A19852" s="775" t="str">
        <f>Table_wabobpsvr_AzureCalc_AzureCalcRateCard[[#This Row],[ServiceName]]&amp;Table_wabobpsvr_AzureCalc_AzureCalcRateCard[[#This Row],[Price_Level]]&amp;Table_wabobpsvr_AzureCalc_AzureCalcRateCard[[#This Row],[Region]]</f>
        <v>Job UnitsA3</v>
      </c>
      <c r="B19852" s="775">
        <v>3</v>
      </c>
      <c r="C19852" s="775" t="s">
        <v>77</v>
      </c>
      <c r="D19852" s="775" t="s">
        <v>174</v>
      </c>
      <c r="E19852" s="775">
        <v>999999</v>
      </c>
      <c r="F19852" s="775" t="s">
        <v>7681</v>
      </c>
      <c r="G19852" s="775"/>
      <c r="H19852" s="775"/>
      <c r="I19852" s="775"/>
    </row>
    <row r="19853" spans="1:9">
      <c r="A19853" s="775" t="str">
        <f>Table_wabobpsvr_AzureCalc_AzureCalcRateCard[[#This Row],[ServiceName]]&amp;Table_wabobpsvr_AzureCalc_AzureCalcRateCard[[#This Row],[Price_Level]]&amp;Table_wabobpsvr_AzureCalc_AzureCalcRateCard[[#This Row],[Region]]</f>
        <v>Job UnitsB3</v>
      </c>
      <c r="B19853" s="775">
        <v>3</v>
      </c>
      <c r="C19853" s="775" t="s">
        <v>77</v>
      </c>
      <c r="D19853" s="775" t="s">
        <v>175</v>
      </c>
      <c r="E19853" s="775">
        <v>999999</v>
      </c>
      <c r="F19853" s="775" t="s">
        <v>7681</v>
      </c>
      <c r="G19853" s="775"/>
      <c r="H19853" s="775"/>
      <c r="I19853" s="775"/>
    </row>
    <row r="19854" spans="1:9">
      <c r="A19854" s="775" t="str">
        <f>Table_wabobpsvr_AzureCalc_AzureCalcRateCard[[#This Row],[ServiceName]]&amp;Table_wabobpsvr_AzureCalc_AzureCalcRateCard[[#This Row],[Price_Level]]&amp;Table_wabobpsvr_AzureCalc_AzureCalcRateCard[[#This Row],[Region]]</f>
        <v>Job UnitsC3</v>
      </c>
      <c r="B19854" s="775">
        <v>3</v>
      </c>
      <c r="C19854" s="775" t="s">
        <v>77</v>
      </c>
      <c r="D19854" s="775" t="s">
        <v>177</v>
      </c>
      <c r="E19854" s="775">
        <v>999999</v>
      </c>
      <c r="F19854" s="775" t="s">
        <v>7681</v>
      </c>
      <c r="G19854" s="775"/>
      <c r="H19854" s="775"/>
      <c r="I19854" s="775"/>
    </row>
    <row r="19855" spans="1:9">
      <c r="A19855" s="775" t="str">
        <f>Table_wabobpsvr_AzureCalc_AzureCalcRateCard[[#This Row],[ServiceName]]&amp;Table_wabobpsvr_AzureCalc_AzureCalcRateCard[[#This Row],[Price_Level]]&amp;Table_wabobpsvr_AzureCalc_AzureCalcRateCard[[#This Row],[Region]]</f>
        <v>Job UnitsD3</v>
      </c>
      <c r="B19855" s="775">
        <v>3</v>
      </c>
      <c r="C19855" s="775" t="s">
        <v>77</v>
      </c>
      <c r="D19855" s="775" t="s">
        <v>176</v>
      </c>
      <c r="E19855" s="775">
        <v>999999</v>
      </c>
      <c r="F19855" s="775" t="s">
        <v>7681</v>
      </c>
      <c r="G19855" s="775"/>
      <c r="H19855" s="775"/>
      <c r="I19855" s="775"/>
    </row>
    <row r="19856" spans="1:9">
      <c r="A19856" s="775" t="str">
        <f>Table_wabobpsvr_AzureCalc_AzureCalcRateCard[[#This Row],[ServiceName]]&amp;Table_wabobpsvr_AzureCalc_AzureCalcRateCard[[#This Row],[Price_Level]]&amp;Table_wabobpsvr_AzureCalc_AzureCalcRateCard[[#This Row],[Region]]</f>
        <v>Job UnitsMOSP3</v>
      </c>
      <c r="B19856" s="775">
        <v>3</v>
      </c>
      <c r="C19856" s="775" t="s">
        <v>77</v>
      </c>
      <c r="D19856" s="775" t="s">
        <v>606</v>
      </c>
      <c r="E19856" s="775">
        <v>999999</v>
      </c>
      <c r="F19856" s="775" t="s">
        <v>7681</v>
      </c>
      <c r="G19856" s="775"/>
      <c r="H19856" s="775"/>
      <c r="I19856" s="775"/>
    </row>
    <row r="19857" spans="1:9">
      <c r="A19857" s="775" t="str">
        <f>Table_wabobpsvr_AzureCalc_AzureCalcRateCard[[#This Row],[ServiceName]]&amp;Table_wabobpsvr_AzureCalc_AzureCalcRateCard[[#This Row],[Price_Level]]&amp;Table_wabobpsvr_AzureCalc_AzureCalcRateCard[[#This Row],[Region]]</f>
        <v>Standard Data Catalog Units (in 100s)A14</v>
      </c>
      <c r="B19857" s="775">
        <v>14</v>
      </c>
      <c r="C19857" s="775" t="s">
        <v>6925</v>
      </c>
      <c r="D19857" s="775" t="s">
        <v>174</v>
      </c>
      <c r="E19857" s="775">
        <v>999999</v>
      </c>
      <c r="F19857" s="775" t="s">
        <v>7019</v>
      </c>
      <c r="G19857" s="775"/>
      <c r="H19857" s="775"/>
      <c r="I19857" s="775"/>
    </row>
    <row r="19858" spans="1:9">
      <c r="A19858" s="775" t="str">
        <f>Table_wabobpsvr_AzureCalc_AzureCalcRateCard[[#This Row],[ServiceName]]&amp;Table_wabobpsvr_AzureCalc_AzureCalcRateCard[[#This Row],[Price_Level]]&amp;Table_wabobpsvr_AzureCalc_AzureCalcRateCard[[#This Row],[Region]]</f>
        <v>Data at Rest (GB)A3</v>
      </c>
      <c r="B19858" s="775">
        <v>3</v>
      </c>
      <c r="C19858" s="775" t="s">
        <v>9</v>
      </c>
      <c r="D19858" s="775" t="s">
        <v>174</v>
      </c>
      <c r="E19858" s="775">
        <v>999999</v>
      </c>
      <c r="F19858" s="775" t="s">
        <v>7685</v>
      </c>
      <c r="G19858" s="775"/>
      <c r="H19858" s="775"/>
      <c r="I19858" s="775"/>
    </row>
    <row r="19859" spans="1:9">
      <c r="A19859" s="775" t="str">
        <f>Table_wabobpsvr_AzureCalc_AzureCalcRateCard[[#This Row],[ServiceName]]&amp;Table_wabobpsvr_AzureCalc_AzureCalcRateCard[[#This Row],[Price_Level]]&amp;Table_wabobpsvr_AzureCalc_AzureCalcRateCard[[#This Row],[Region]]</f>
        <v>Data at Rest (GB)B3</v>
      </c>
      <c r="B19859" s="775">
        <v>3</v>
      </c>
      <c r="C19859" s="775" t="s">
        <v>9</v>
      </c>
      <c r="D19859" s="775" t="s">
        <v>175</v>
      </c>
      <c r="E19859" s="775">
        <v>999999</v>
      </c>
      <c r="F19859" s="775" t="s">
        <v>7685</v>
      </c>
      <c r="G19859" s="775"/>
      <c r="H19859" s="775"/>
      <c r="I19859" s="775"/>
    </row>
    <row r="19860" spans="1:9">
      <c r="A19860" s="775" t="str">
        <f>Table_wabobpsvr_AzureCalc_AzureCalcRateCard[[#This Row],[ServiceName]]&amp;Table_wabobpsvr_AzureCalc_AzureCalcRateCard[[#This Row],[Price_Level]]&amp;Table_wabobpsvr_AzureCalc_AzureCalcRateCard[[#This Row],[Region]]</f>
        <v>Data at Rest (GB)C3</v>
      </c>
      <c r="B19860" s="775">
        <v>3</v>
      </c>
      <c r="C19860" s="775" t="s">
        <v>9</v>
      </c>
      <c r="D19860" s="775" t="s">
        <v>177</v>
      </c>
      <c r="E19860" s="775">
        <v>999999</v>
      </c>
      <c r="F19860" s="775" t="s">
        <v>7685</v>
      </c>
      <c r="G19860" s="775"/>
      <c r="H19860" s="775"/>
      <c r="I19860" s="775"/>
    </row>
    <row r="19861" spans="1:9">
      <c r="A19861" s="775" t="str">
        <f>Table_wabobpsvr_AzureCalc_AzureCalcRateCard[[#This Row],[ServiceName]]&amp;Table_wabobpsvr_AzureCalc_AzureCalcRateCard[[#This Row],[Price_Level]]&amp;Table_wabobpsvr_AzureCalc_AzureCalcRateCard[[#This Row],[Region]]</f>
        <v>Data at Rest (GB)D3</v>
      </c>
      <c r="B19861" s="775">
        <v>3</v>
      </c>
      <c r="C19861" s="775" t="s">
        <v>9</v>
      </c>
      <c r="D19861" s="775" t="s">
        <v>176</v>
      </c>
      <c r="E19861" s="775">
        <v>999999</v>
      </c>
      <c r="F19861" s="775" t="s">
        <v>7685</v>
      </c>
      <c r="G19861" s="775"/>
      <c r="H19861" s="775"/>
      <c r="I19861" s="775"/>
    </row>
    <row r="19862" spans="1:9">
      <c r="A19862" s="775" t="str">
        <f>Table_wabobpsvr_AzureCalc_AzureCalcRateCard[[#This Row],[ServiceName]]&amp;Table_wabobpsvr_AzureCalc_AzureCalcRateCard[[#This Row],[Price_Level]]&amp;Table_wabobpsvr_AzureCalc_AzureCalcRateCard[[#This Row],[Region]]</f>
        <v>Data at Rest (GB)MOSP3</v>
      </c>
      <c r="B19862" s="775">
        <v>3</v>
      </c>
      <c r="C19862" s="775" t="s">
        <v>9</v>
      </c>
      <c r="D19862" s="775" t="s">
        <v>606</v>
      </c>
      <c r="E19862" s="775">
        <v>999999</v>
      </c>
      <c r="F19862" s="775" t="s">
        <v>7685</v>
      </c>
      <c r="G19862" s="775"/>
      <c r="H19862" s="775"/>
      <c r="I19862" s="775"/>
    </row>
    <row r="19863" spans="1:9">
      <c r="A19863" s="775" t="str">
        <f>Table_wabobpsvr_AzureCalc_AzureCalcRateCard[[#This Row],[ServiceName]]&amp;Table_wabobpsvr_AzureCalc_AzureCalcRateCard[[#This Row],[Price_Level]]&amp;Table_wabobpsvr_AzureCalc_AzureCalcRateCard[[#This Row],[Region]]</f>
        <v>IO Unit HoursA3</v>
      </c>
      <c r="B19863" s="775">
        <v>3</v>
      </c>
      <c r="C19863" s="775" t="s">
        <v>87</v>
      </c>
      <c r="D19863" s="775" t="s">
        <v>174</v>
      </c>
      <c r="E19863" s="775">
        <v>999999</v>
      </c>
      <c r="F19863" s="775" t="s">
        <v>7689</v>
      </c>
      <c r="G19863" s="775"/>
      <c r="H19863" s="775"/>
      <c r="I19863" s="775"/>
    </row>
    <row r="19864" spans="1:9">
      <c r="A19864" s="775" t="str">
        <f>Table_wabobpsvr_AzureCalc_AzureCalcRateCard[[#This Row],[ServiceName]]&amp;Table_wabobpsvr_AzureCalc_AzureCalcRateCard[[#This Row],[Price_Level]]&amp;Table_wabobpsvr_AzureCalc_AzureCalcRateCard[[#This Row],[Region]]</f>
        <v>IO Unit HoursB3</v>
      </c>
      <c r="B19864" s="775">
        <v>3</v>
      </c>
      <c r="C19864" s="775" t="s">
        <v>87</v>
      </c>
      <c r="D19864" s="775" t="s">
        <v>175</v>
      </c>
      <c r="E19864" s="775">
        <v>999999</v>
      </c>
      <c r="F19864" s="775" t="s">
        <v>7689</v>
      </c>
      <c r="G19864" s="775"/>
      <c r="H19864" s="775"/>
      <c r="I19864" s="775"/>
    </row>
    <row r="19865" spans="1:9">
      <c r="A19865" s="775" t="str">
        <f>Table_wabobpsvr_AzureCalc_AzureCalcRateCard[[#This Row],[ServiceName]]&amp;Table_wabobpsvr_AzureCalc_AzureCalcRateCard[[#This Row],[Price_Level]]&amp;Table_wabobpsvr_AzureCalc_AzureCalcRateCard[[#This Row],[Region]]</f>
        <v>IO Unit HoursC3</v>
      </c>
      <c r="B19865" s="775">
        <v>3</v>
      </c>
      <c r="C19865" s="775" t="s">
        <v>87</v>
      </c>
      <c r="D19865" s="775" t="s">
        <v>177</v>
      </c>
      <c r="E19865" s="775">
        <v>999999</v>
      </c>
      <c r="F19865" s="775" t="s">
        <v>7689</v>
      </c>
      <c r="G19865" s="775"/>
      <c r="H19865" s="775"/>
      <c r="I19865" s="775"/>
    </row>
    <row r="19866" spans="1:9">
      <c r="A19866" s="775" t="str">
        <f>Table_wabobpsvr_AzureCalc_AzureCalcRateCard[[#This Row],[ServiceName]]&amp;Table_wabobpsvr_AzureCalc_AzureCalcRateCard[[#This Row],[Price_Level]]&amp;Table_wabobpsvr_AzureCalc_AzureCalcRateCard[[#This Row],[Region]]</f>
        <v>Standard Data Catalog Units (in 100s)B14</v>
      </c>
      <c r="B19866" s="775">
        <v>14</v>
      </c>
      <c r="C19866" s="775" t="s">
        <v>6925</v>
      </c>
      <c r="D19866" s="775" t="s">
        <v>175</v>
      </c>
      <c r="E19866" s="775">
        <v>999999</v>
      </c>
      <c r="F19866" s="775" t="s">
        <v>7019</v>
      </c>
      <c r="G19866" s="775"/>
      <c r="H19866" s="775"/>
      <c r="I19866" s="775"/>
    </row>
    <row r="19867" spans="1:9">
      <c r="A19867" s="775" t="str">
        <f>Table_wabobpsvr_AzureCalc_AzureCalcRateCard[[#This Row],[ServiceName]]&amp;Table_wabobpsvr_AzureCalc_AzureCalcRateCard[[#This Row],[Price_Level]]&amp;Table_wabobpsvr_AzureCalc_AzureCalcRateCard[[#This Row],[Region]]</f>
        <v>IO Unit HoursD3</v>
      </c>
      <c r="B19867" s="775">
        <v>3</v>
      </c>
      <c r="C19867" s="775" t="s">
        <v>87</v>
      </c>
      <c r="D19867" s="775" t="s">
        <v>176</v>
      </c>
      <c r="E19867" s="775">
        <v>999999</v>
      </c>
      <c r="F19867" s="775" t="s">
        <v>7689</v>
      </c>
      <c r="G19867" s="775"/>
      <c r="H19867" s="775"/>
      <c r="I19867" s="775"/>
    </row>
    <row r="19868" spans="1:9">
      <c r="A19868" s="775" t="str">
        <f>Table_wabobpsvr_AzureCalc_AzureCalcRateCard[[#This Row],[ServiceName]]&amp;Table_wabobpsvr_AzureCalc_AzureCalcRateCard[[#This Row],[Price_Level]]&amp;Table_wabobpsvr_AzureCalc_AzureCalcRateCard[[#This Row],[Region]]</f>
        <v>IO Unit HoursMOSP3</v>
      </c>
      <c r="B19868" s="775">
        <v>3</v>
      </c>
      <c r="C19868" s="775" t="s">
        <v>87</v>
      </c>
      <c r="D19868" s="775" t="s">
        <v>606</v>
      </c>
      <c r="E19868" s="775">
        <v>999999</v>
      </c>
      <c r="F19868" s="775" t="s">
        <v>7689</v>
      </c>
      <c r="G19868" s="775"/>
      <c r="H19868" s="775"/>
      <c r="I19868" s="775"/>
    </row>
    <row r="19869" spans="1:9">
      <c r="A19869" s="775" t="str">
        <f>Table_wabobpsvr_AzureCalc_AzureCalcRateCard[[#This Row],[ServiceName]]&amp;Table_wabobpsvr_AzureCalc_AzureCalcRateCard[[#This Row],[Price_Level]]&amp;Table_wabobpsvr_AzureCalc_AzureCalcRateCard[[#This Row],[Region]]</f>
        <v>Throughput Unit HoursA3</v>
      </c>
      <c r="B19869" s="775">
        <v>3</v>
      </c>
      <c r="C19869" s="775" t="s">
        <v>87</v>
      </c>
      <c r="D19869" s="775" t="s">
        <v>174</v>
      </c>
      <c r="E19869" s="775">
        <v>999999</v>
      </c>
      <c r="F19869" s="775" t="s">
        <v>1067</v>
      </c>
      <c r="G19869" s="775"/>
      <c r="H19869" s="775"/>
      <c r="I19869" s="775"/>
    </row>
    <row r="19870" spans="1:9">
      <c r="A19870" s="775" t="str">
        <f>Table_wabobpsvr_AzureCalc_AzureCalcRateCard[[#This Row],[ServiceName]]&amp;Table_wabobpsvr_AzureCalc_AzureCalcRateCard[[#This Row],[Price_Level]]&amp;Table_wabobpsvr_AzureCalc_AzureCalcRateCard[[#This Row],[Region]]</f>
        <v>Throughput Unit HoursB3</v>
      </c>
      <c r="B19870" s="775">
        <v>3</v>
      </c>
      <c r="C19870" s="775" t="s">
        <v>87</v>
      </c>
      <c r="D19870" s="775" t="s">
        <v>175</v>
      </c>
      <c r="E19870" s="775">
        <v>999999</v>
      </c>
      <c r="F19870" s="775" t="s">
        <v>1067</v>
      </c>
      <c r="G19870" s="775"/>
      <c r="H19870" s="775"/>
      <c r="I19870" s="775"/>
    </row>
    <row r="19871" spans="1:9">
      <c r="A19871" s="775" t="str">
        <f>Table_wabobpsvr_AzureCalc_AzureCalcRateCard[[#This Row],[ServiceName]]&amp;Table_wabobpsvr_AzureCalc_AzureCalcRateCard[[#This Row],[Price_Level]]&amp;Table_wabobpsvr_AzureCalc_AzureCalcRateCard[[#This Row],[Region]]</f>
        <v>Throughput Unit HoursC3</v>
      </c>
      <c r="B19871" s="775">
        <v>3</v>
      </c>
      <c r="C19871" s="775" t="s">
        <v>87</v>
      </c>
      <c r="D19871" s="775" t="s">
        <v>177</v>
      </c>
      <c r="E19871" s="775">
        <v>999999</v>
      </c>
      <c r="F19871" s="775" t="s">
        <v>1067</v>
      </c>
      <c r="G19871" s="775"/>
      <c r="H19871" s="775"/>
      <c r="I19871" s="775"/>
    </row>
    <row r="19872" spans="1:9">
      <c r="A19872" s="775" t="str">
        <f>Table_wabobpsvr_AzureCalc_AzureCalcRateCard[[#This Row],[ServiceName]]&amp;Table_wabobpsvr_AzureCalc_AzureCalcRateCard[[#This Row],[Price_Level]]&amp;Table_wabobpsvr_AzureCalc_AzureCalcRateCard[[#This Row],[Region]]</f>
        <v>Throughput Unit HoursD3</v>
      </c>
      <c r="B19872" s="775">
        <v>3</v>
      </c>
      <c r="C19872" s="775" t="s">
        <v>87</v>
      </c>
      <c r="D19872" s="775" t="s">
        <v>176</v>
      </c>
      <c r="E19872" s="775">
        <v>999999</v>
      </c>
      <c r="F19872" s="775" t="s">
        <v>1067</v>
      </c>
      <c r="G19872" s="775"/>
      <c r="H19872" s="775"/>
      <c r="I19872" s="775"/>
    </row>
    <row r="19873" spans="1:9">
      <c r="A19873" s="775" t="str">
        <f>Table_wabobpsvr_AzureCalc_AzureCalcRateCard[[#This Row],[ServiceName]]&amp;Table_wabobpsvr_AzureCalc_AzureCalcRateCard[[#This Row],[Price_Level]]&amp;Table_wabobpsvr_AzureCalc_AzureCalcRateCard[[#This Row],[Region]]</f>
        <v>Throughput Unit HoursMOSP3</v>
      </c>
      <c r="B19873" s="775">
        <v>3</v>
      </c>
      <c r="C19873" s="775" t="s">
        <v>87</v>
      </c>
      <c r="D19873" s="775" t="s">
        <v>606</v>
      </c>
      <c r="E19873" s="775">
        <v>999999</v>
      </c>
      <c r="F19873" s="775" t="s">
        <v>1067</v>
      </c>
      <c r="G19873" s="775"/>
      <c r="H19873" s="775"/>
      <c r="I19873" s="775"/>
    </row>
    <row r="19874" spans="1:9">
      <c r="A19874" s="775" t="str">
        <f>Table_wabobpsvr_AzureCalc_AzureCalcRateCard[[#This Row],[ServiceName]]&amp;Table_wabobpsvr_AzureCalc_AzureCalcRateCard[[#This Row],[Price_Level]]&amp;Table_wabobpsvr_AzureCalc_AzureCalcRateCard[[#This Row],[Region]]</f>
        <v>Transactions (in 1,000,000s)A3</v>
      </c>
      <c r="B19874" s="775">
        <v>3</v>
      </c>
      <c r="C19874" s="775" t="s">
        <v>6981</v>
      </c>
      <c r="D19874" s="775" t="s">
        <v>174</v>
      </c>
      <c r="E19874" s="775">
        <v>999999</v>
      </c>
      <c r="F19874" s="775" t="s">
        <v>7696</v>
      </c>
      <c r="G19874" s="775"/>
      <c r="H19874" s="775"/>
      <c r="I19874" s="775"/>
    </row>
    <row r="19875" spans="1:9">
      <c r="A19875" s="775" t="str">
        <f>Table_wabobpsvr_AzureCalc_AzureCalcRateCard[[#This Row],[ServiceName]]&amp;Table_wabobpsvr_AzureCalc_AzureCalcRateCard[[#This Row],[Price_Level]]&amp;Table_wabobpsvr_AzureCalc_AzureCalcRateCard[[#This Row],[Region]]</f>
        <v>Standard Data Catalog Units (in 100s)C14</v>
      </c>
      <c r="B19875" s="775">
        <v>14</v>
      </c>
      <c r="C19875" s="775" t="s">
        <v>6925</v>
      </c>
      <c r="D19875" s="775" t="s">
        <v>177</v>
      </c>
      <c r="E19875" s="775">
        <v>999999</v>
      </c>
      <c r="F19875" s="775" t="s">
        <v>7019</v>
      </c>
      <c r="G19875" s="775"/>
      <c r="H19875" s="775"/>
      <c r="I19875" s="775"/>
    </row>
    <row r="19876" spans="1:9">
      <c r="A19876" s="775" t="str">
        <f>Table_wabobpsvr_AzureCalc_AzureCalcRateCard[[#This Row],[ServiceName]]&amp;Table_wabobpsvr_AzureCalc_AzureCalcRateCard[[#This Row],[Price_Level]]&amp;Table_wabobpsvr_AzureCalc_AzureCalcRateCard[[#This Row],[Region]]</f>
        <v>ExpressRoute (Unlimited) 1 Gbps ConnectionsC9</v>
      </c>
      <c r="B19876" s="775">
        <v>9</v>
      </c>
      <c r="C19876" s="775" t="s">
        <v>7427</v>
      </c>
      <c r="D19876" s="775" t="s">
        <v>177</v>
      </c>
      <c r="E19876" s="775">
        <v>7917</v>
      </c>
      <c r="F19876" s="775" t="s">
        <v>7405</v>
      </c>
      <c r="G19876" s="775" t="s">
        <v>7579</v>
      </c>
      <c r="H19876" s="775" t="s">
        <v>7580</v>
      </c>
      <c r="I19876" s="775" t="s">
        <v>7497</v>
      </c>
    </row>
    <row r="19877" spans="1:9">
      <c r="A19877" s="775" t="str">
        <f>Table_wabobpsvr_AzureCalc_AzureCalcRateCard[[#This Row],[ServiceName]]&amp;Table_wabobpsvr_AzureCalc_AzureCalcRateCard[[#This Row],[Price_Level]]&amp;Table_wabobpsvr_AzureCalc_AzureCalcRateCard[[#This Row],[Region]]</f>
        <v>ExpressRoute (Unlimited) 10 Gbps ConnectionsC9</v>
      </c>
      <c r="B19877" s="775">
        <v>9</v>
      </c>
      <c r="C19877" s="775" t="s">
        <v>7427</v>
      </c>
      <c r="D19877" s="775" t="s">
        <v>177</v>
      </c>
      <c r="E19877" s="775">
        <v>74620</v>
      </c>
      <c r="F19877" s="775" t="s">
        <v>7408</v>
      </c>
      <c r="G19877" s="775" t="s">
        <v>7581</v>
      </c>
      <c r="H19877" s="775" t="s">
        <v>7582</v>
      </c>
      <c r="I19877" s="775" t="s">
        <v>7499</v>
      </c>
    </row>
    <row r="19878" spans="1:9">
      <c r="A19878" s="775" t="str">
        <f>Table_wabobpsvr_AzureCalc_AzureCalcRateCard[[#This Row],[ServiceName]]&amp;Table_wabobpsvr_AzureCalc_AzureCalcRateCard[[#This Row],[Price_Level]]&amp;Table_wabobpsvr_AzureCalc_AzureCalcRateCard[[#This Row],[Region]]</f>
        <v>ExpressRoute (Unlimited) 100 Mbps ConnectionsC9</v>
      </c>
      <c r="B19878" s="775">
        <v>9</v>
      </c>
      <c r="C19878" s="775" t="s">
        <v>7427</v>
      </c>
      <c r="D19878" s="775" t="s">
        <v>177</v>
      </c>
      <c r="E19878" s="775">
        <v>1119.3</v>
      </c>
      <c r="F19878" s="775" t="s">
        <v>7402</v>
      </c>
      <c r="G19878" s="775" t="s">
        <v>7583</v>
      </c>
      <c r="H19878" s="775" t="s">
        <v>7584</v>
      </c>
      <c r="I19878" s="775" t="s">
        <v>7501</v>
      </c>
    </row>
    <row r="19879" spans="1:9">
      <c r="A19879" s="775" t="str">
        <f>Table_wabobpsvr_AzureCalc_AzureCalcRateCard[[#This Row],[ServiceName]]&amp;Table_wabobpsvr_AzureCalc_AzureCalcRateCard[[#This Row],[Price_Level]]&amp;Table_wabobpsvr_AzureCalc_AzureCalcRateCard[[#This Row],[Region]]</f>
        <v>ExpressRoute (Unlimited) 2 Gbps ConnectionsC9</v>
      </c>
      <c r="B19879" s="775">
        <v>9</v>
      </c>
      <c r="C19879" s="775" t="s">
        <v>7427</v>
      </c>
      <c r="D19879" s="775" t="s">
        <v>177</v>
      </c>
      <c r="E19879" s="775">
        <v>15834</v>
      </c>
      <c r="F19879" s="775" t="s">
        <v>7406</v>
      </c>
      <c r="G19879" s="775" t="s">
        <v>7585</v>
      </c>
      <c r="H19879" s="775" t="s">
        <v>7586</v>
      </c>
      <c r="I19879" s="775" t="s">
        <v>7503</v>
      </c>
    </row>
    <row r="19880" spans="1:9">
      <c r="A19880" s="775" t="str">
        <f>Table_wabobpsvr_AzureCalc_AzureCalcRateCard[[#This Row],[ServiceName]]&amp;Table_wabobpsvr_AzureCalc_AzureCalcRateCard[[#This Row],[Price_Level]]&amp;Table_wabobpsvr_AzureCalc_AzureCalcRateCard[[#This Row],[Region]]</f>
        <v>ExpressRoute (Unlimited) 200 Mbps ConnectionsC9</v>
      </c>
      <c r="B19880" s="775">
        <v>9</v>
      </c>
      <c r="C19880" s="775" t="s">
        <v>7427</v>
      </c>
      <c r="D19880" s="775" t="s">
        <v>177</v>
      </c>
      <c r="E19880" s="775">
        <v>2093</v>
      </c>
      <c r="F19880" s="775" t="s">
        <v>7403</v>
      </c>
      <c r="G19880" s="775" t="s">
        <v>7587</v>
      </c>
      <c r="H19880" s="775" t="s">
        <v>7588</v>
      </c>
      <c r="I19880" s="775" t="s">
        <v>7505</v>
      </c>
    </row>
    <row r="19881" spans="1:9">
      <c r="A19881" s="775" t="str">
        <f>Table_wabobpsvr_AzureCalc_AzureCalcRateCard[[#This Row],[ServiceName]]&amp;Table_wabobpsvr_AzureCalc_AzureCalcRateCard[[#This Row],[Price_Level]]&amp;Table_wabobpsvr_AzureCalc_AzureCalcRateCard[[#This Row],[Region]]</f>
        <v>ExpressRoute (Unlimited) 5 Gbps ConnectionsC9</v>
      </c>
      <c r="B19881" s="775">
        <v>9</v>
      </c>
      <c r="C19881" s="775" t="s">
        <v>7427</v>
      </c>
      <c r="D19881" s="775" t="s">
        <v>177</v>
      </c>
      <c r="E19881" s="775">
        <v>37310</v>
      </c>
      <c r="F19881" s="775" t="s">
        <v>7407</v>
      </c>
      <c r="G19881" s="775" t="s">
        <v>7589</v>
      </c>
      <c r="H19881" s="775" t="s">
        <v>7590</v>
      </c>
      <c r="I19881" s="775" t="s">
        <v>7507</v>
      </c>
    </row>
    <row r="19882" spans="1:9">
      <c r="A19882" s="775" t="str">
        <f>Table_wabobpsvr_AzureCalc_AzureCalcRateCard[[#This Row],[ServiceName]]&amp;Table_wabobpsvr_AzureCalc_AzureCalcRateCard[[#This Row],[Price_Level]]&amp;Table_wabobpsvr_AzureCalc_AzureCalcRateCard[[#This Row],[Region]]</f>
        <v>ExpressRoute (Unlimited) 50 Mbps ConnectionsC9</v>
      </c>
      <c r="B19882" s="775">
        <v>9</v>
      </c>
      <c r="C19882" s="775" t="s">
        <v>7427</v>
      </c>
      <c r="D19882" s="775" t="s">
        <v>177</v>
      </c>
      <c r="E19882" s="775">
        <v>555.1</v>
      </c>
      <c r="F19882" s="775" t="s">
        <v>7401</v>
      </c>
      <c r="G19882" s="775" t="s">
        <v>7591</v>
      </c>
      <c r="H19882" s="775" t="s">
        <v>7592</v>
      </c>
      <c r="I19882" s="775" t="s">
        <v>7509</v>
      </c>
    </row>
    <row r="19883" spans="1:9">
      <c r="A19883" s="775" t="str">
        <f>Table_wabobpsvr_AzureCalc_AzureCalcRateCard[[#This Row],[ServiceName]]&amp;Table_wabobpsvr_AzureCalc_AzureCalcRateCard[[#This Row],[Price_Level]]&amp;Table_wabobpsvr_AzureCalc_AzureCalcRateCard[[#This Row],[Region]]</f>
        <v>ExpressRoute (Unlimited) 500 Mbps ConnectionsC9</v>
      </c>
      <c r="B19883" s="775">
        <v>9</v>
      </c>
      <c r="C19883" s="775" t="s">
        <v>7427</v>
      </c>
      <c r="D19883" s="775" t="s">
        <v>177</v>
      </c>
      <c r="E19883" s="775">
        <v>4732</v>
      </c>
      <c r="F19883" s="775" t="s">
        <v>7404</v>
      </c>
      <c r="G19883" s="775" t="s">
        <v>7593</v>
      </c>
      <c r="H19883" s="775" t="s">
        <v>7594</v>
      </c>
      <c r="I19883" s="775" t="s">
        <v>7511</v>
      </c>
    </row>
    <row r="19884" spans="1:9">
      <c r="A19884" s="775" t="str">
        <f>Table_wabobpsvr_AzureCalc_AzureCalcRateCard[[#This Row],[ServiceName]]&amp;Table_wabobpsvr_AzureCalc_AzureCalcRateCard[[#This Row],[Price_Level]]&amp;Table_wabobpsvr_AzureCalc_AzureCalcRateCard[[#This Row],[Region]]</f>
        <v>ExpressRoute (Unlimited) 100 Mbps ConnectionsMOSP11</v>
      </c>
      <c r="B19884" s="775">
        <v>11</v>
      </c>
      <c r="C19884" s="775" t="s">
        <v>7427</v>
      </c>
      <c r="D19884" s="775" t="s">
        <v>606</v>
      </c>
      <c r="E19884" s="775">
        <v>1230</v>
      </c>
      <c r="F19884" s="775" t="s">
        <v>7402</v>
      </c>
      <c r="G19884" s="775"/>
      <c r="H19884" s="775"/>
      <c r="I19884" s="775" t="s">
        <v>7501</v>
      </c>
    </row>
    <row r="19885" spans="1:9">
      <c r="A19885" s="775" t="str">
        <f>Table_wabobpsvr_AzureCalc_AzureCalcRateCard[[#This Row],[ServiceName]]&amp;Table_wabobpsvr_AzureCalc_AzureCalcRateCard[[#This Row],[Price_Level]]&amp;Table_wabobpsvr_AzureCalc_AzureCalcRateCard[[#This Row],[Region]]</f>
        <v>ExpressRoute (Unlimited) 2 Gbps ConnectionsMOSP11</v>
      </c>
      <c r="B19885" s="775">
        <v>11</v>
      </c>
      <c r="C19885" s="775" t="s">
        <v>7427</v>
      </c>
      <c r="D19885" s="775" t="s">
        <v>606</v>
      </c>
      <c r="E19885" s="775">
        <v>17400</v>
      </c>
      <c r="F19885" s="775" t="s">
        <v>7406</v>
      </c>
      <c r="G19885" s="775"/>
      <c r="H19885" s="775"/>
      <c r="I19885" s="775" t="s">
        <v>7503</v>
      </c>
    </row>
    <row r="19886" spans="1:9">
      <c r="A19886" s="775" t="str">
        <f>Table_wabobpsvr_AzureCalc_AzureCalcRateCard[[#This Row],[ServiceName]]&amp;Table_wabobpsvr_AzureCalc_AzureCalcRateCard[[#This Row],[Price_Level]]&amp;Table_wabobpsvr_AzureCalc_AzureCalcRateCard[[#This Row],[Region]]</f>
        <v>ExpressRoute (Unlimited) 200 Mbps ConnectionsMOSP11</v>
      </c>
      <c r="B19886" s="775">
        <v>11</v>
      </c>
      <c r="C19886" s="775" t="s">
        <v>7427</v>
      </c>
      <c r="D19886" s="775" t="s">
        <v>606</v>
      </c>
      <c r="E19886" s="775">
        <v>2300</v>
      </c>
      <c r="F19886" s="775" t="s">
        <v>7403</v>
      </c>
      <c r="G19886" s="775"/>
      <c r="H19886" s="775"/>
      <c r="I19886" s="775" t="s">
        <v>7505</v>
      </c>
    </row>
    <row r="19887" spans="1:9">
      <c r="A19887" s="775" t="str">
        <f>Table_wabobpsvr_AzureCalc_AzureCalcRateCard[[#This Row],[ServiceName]]&amp;Table_wabobpsvr_AzureCalc_AzureCalcRateCard[[#This Row],[Price_Level]]&amp;Table_wabobpsvr_AzureCalc_AzureCalcRateCard[[#This Row],[Region]]</f>
        <v>ExpressRoute (Unlimited) 5 Gbps ConnectionsMOSP11</v>
      </c>
      <c r="B19887" s="775">
        <v>11</v>
      </c>
      <c r="C19887" s="775" t="s">
        <v>7427</v>
      </c>
      <c r="D19887" s="775" t="s">
        <v>606</v>
      </c>
      <c r="E19887" s="775">
        <v>41000</v>
      </c>
      <c r="F19887" s="775" t="s">
        <v>7407</v>
      </c>
      <c r="G19887" s="775"/>
      <c r="H19887" s="775"/>
      <c r="I19887" s="775" t="s">
        <v>7507</v>
      </c>
    </row>
    <row r="19888" spans="1:9">
      <c r="A19888" s="775" t="str">
        <f>Table_wabobpsvr_AzureCalc_AzureCalcRateCard[[#This Row],[ServiceName]]&amp;Table_wabobpsvr_AzureCalc_AzureCalcRateCard[[#This Row],[Price_Level]]&amp;Table_wabobpsvr_AzureCalc_AzureCalcRateCard[[#This Row],[Region]]</f>
        <v>ExpressRoute (Unlimited) 50 Mbps ConnectionsMOSP11</v>
      </c>
      <c r="B19888" s="775">
        <v>11</v>
      </c>
      <c r="C19888" s="775" t="s">
        <v>7427</v>
      </c>
      <c r="D19888" s="775" t="s">
        <v>606</v>
      </c>
      <c r="E19888" s="775">
        <v>610</v>
      </c>
      <c r="F19888" s="775" t="s">
        <v>7401</v>
      </c>
      <c r="G19888" s="775"/>
      <c r="H19888" s="775"/>
      <c r="I19888" s="775" t="s">
        <v>7509</v>
      </c>
    </row>
    <row r="19889" spans="1:9">
      <c r="A19889" s="775" t="str">
        <f>Table_wabobpsvr_AzureCalc_AzureCalcRateCard[[#This Row],[ServiceName]]&amp;Table_wabobpsvr_AzureCalc_AzureCalcRateCard[[#This Row],[Price_Level]]&amp;Table_wabobpsvr_AzureCalc_AzureCalcRateCard[[#This Row],[Region]]</f>
        <v>ExpressRoute (Unlimited) 500 Mbps ConnectionsMOSP11</v>
      </c>
      <c r="B19889" s="775">
        <v>11</v>
      </c>
      <c r="C19889" s="775" t="s">
        <v>7427</v>
      </c>
      <c r="D19889" s="775" t="s">
        <v>606</v>
      </c>
      <c r="E19889" s="775">
        <v>5200</v>
      </c>
      <c r="F19889" s="775" t="s">
        <v>7404</v>
      </c>
      <c r="G19889" s="775"/>
      <c r="H19889" s="775"/>
      <c r="I19889" s="775" t="s">
        <v>7511</v>
      </c>
    </row>
    <row r="19890" spans="1:9">
      <c r="A19890" s="775" t="str">
        <f>Table_wabobpsvr_AzureCalc_AzureCalcRateCard[[#This Row],[ServiceName]]&amp;Table_wabobpsvr_AzureCalc_AzureCalcRateCard[[#This Row],[Price_Level]]&amp;Table_wabobpsvr_AzureCalc_AzureCalcRateCard[[#This Row],[Region]]</f>
        <v>ExpressRoute (Metered) Data Transfer Out at 1 Gbps (GB) - Zone 2MOSP12</v>
      </c>
      <c r="B19890" s="775">
        <v>12</v>
      </c>
      <c r="C19890" s="775" t="s">
        <v>9</v>
      </c>
      <c r="D19890" s="775" t="s">
        <v>606</v>
      </c>
      <c r="E19890" s="775">
        <v>0.05</v>
      </c>
      <c r="F19890" s="775" t="s">
        <v>7393</v>
      </c>
      <c r="G19890" s="775"/>
      <c r="H19890" s="775"/>
      <c r="I19890" s="775" t="s">
        <v>7479</v>
      </c>
    </row>
    <row r="19891" spans="1:9">
      <c r="A19891" s="775" t="str">
        <f>Table_wabobpsvr_AzureCalc_AzureCalcRateCard[[#This Row],[ServiceName]]&amp;Table_wabobpsvr_AzureCalc_AzureCalcRateCard[[#This Row],[Price_Level]]&amp;Table_wabobpsvr_AzureCalc_AzureCalcRateCard[[#This Row],[Region]]</f>
        <v>ExpressRoute (Metered) 1 Gbps ConnectionsMOSP12</v>
      </c>
      <c r="B19891" s="775">
        <v>12</v>
      </c>
      <c r="C19891" s="775" t="s">
        <v>7427</v>
      </c>
      <c r="D19891" s="775" t="s">
        <v>606</v>
      </c>
      <c r="E19891" s="775">
        <v>436</v>
      </c>
      <c r="F19891" s="775" t="s">
        <v>7390</v>
      </c>
      <c r="G19891" s="775"/>
      <c r="H19891" s="775"/>
      <c r="I19891" s="775" t="s">
        <v>7481</v>
      </c>
    </row>
    <row r="19892" spans="1:9">
      <c r="A19892" s="775" t="str">
        <f>Table_wabobpsvr_AzureCalc_AzureCalcRateCard[[#This Row],[ServiceName]]&amp;Table_wabobpsvr_AzureCalc_AzureCalcRateCard[[#This Row],[Price_Level]]&amp;Table_wabobpsvr_AzureCalc_AzureCalcRateCard[[#This Row],[Region]]</f>
        <v>ExpressRoute (Metered) 10 Gbps ConnectionsMOSP12</v>
      </c>
      <c r="B19892" s="775">
        <v>12</v>
      </c>
      <c r="C19892" s="775" t="s">
        <v>7427</v>
      </c>
      <c r="D19892" s="775" t="s">
        <v>606</v>
      </c>
      <c r="E19892" s="775">
        <v>5000</v>
      </c>
      <c r="F19892" s="775" t="s">
        <v>7391</v>
      </c>
      <c r="G19892" s="775"/>
      <c r="H19892" s="775"/>
      <c r="I19892" s="775" t="s">
        <v>7483</v>
      </c>
    </row>
    <row r="19893" spans="1:9">
      <c r="A19893" s="775" t="str">
        <f>Table_wabobpsvr_AzureCalc_AzureCalcRateCard[[#This Row],[ServiceName]]&amp;Table_wabobpsvr_AzureCalc_AzureCalcRateCard[[#This Row],[Price_Level]]&amp;Table_wabobpsvr_AzureCalc_AzureCalcRateCard[[#This Row],[Region]]</f>
        <v>ExpressRoute (Metered) 100 Mbps ConnectionsMOSP12</v>
      </c>
      <c r="B19893" s="775">
        <v>12</v>
      </c>
      <c r="C19893" s="775" t="s">
        <v>7427</v>
      </c>
      <c r="D19893" s="775" t="s">
        <v>606</v>
      </c>
      <c r="E19893" s="775">
        <v>100</v>
      </c>
      <c r="F19893" s="775" t="s">
        <v>7395</v>
      </c>
      <c r="G19893" s="775"/>
      <c r="H19893" s="775"/>
      <c r="I19893" s="775" t="s">
        <v>7485</v>
      </c>
    </row>
    <row r="19894" spans="1:9">
      <c r="A19894" s="775" t="str">
        <f>Table_wabobpsvr_AzureCalc_AzureCalcRateCard[[#This Row],[ServiceName]]&amp;Table_wabobpsvr_AzureCalc_AzureCalcRateCard[[#This Row],[Price_Level]]&amp;Table_wabobpsvr_AzureCalc_AzureCalcRateCard[[#This Row],[Region]]</f>
        <v>ExpressRoute (Metered) 2 Gbps ConnectionsMOSP12</v>
      </c>
      <c r="B19894" s="775">
        <v>12</v>
      </c>
      <c r="C19894" s="775" t="s">
        <v>7427</v>
      </c>
      <c r="D19894" s="775" t="s">
        <v>606</v>
      </c>
      <c r="E19894" s="775">
        <v>872</v>
      </c>
      <c r="F19894" s="775" t="s">
        <v>7396</v>
      </c>
      <c r="G19894" s="775"/>
      <c r="H19894" s="775"/>
      <c r="I19894" s="775" t="s">
        <v>7487</v>
      </c>
    </row>
    <row r="19895" spans="1:9">
      <c r="A19895" s="775" t="str">
        <f>Table_wabobpsvr_AzureCalc_AzureCalcRateCard[[#This Row],[ServiceName]]&amp;Table_wabobpsvr_AzureCalc_AzureCalcRateCard[[#This Row],[Price_Level]]&amp;Table_wabobpsvr_AzureCalc_AzureCalcRateCard[[#This Row],[Region]]</f>
        <v>ExpressRoute (Metered) 200 Mbps ConnectionsMOSP12</v>
      </c>
      <c r="B19895" s="775">
        <v>12</v>
      </c>
      <c r="C19895" s="775" t="s">
        <v>7427</v>
      </c>
      <c r="D19895" s="775" t="s">
        <v>606</v>
      </c>
      <c r="E19895" s="775">
        <v>145</v>
      </c>
      <c r="F19895" s="775" t="s">
        <v>7388</v>
      </c>
      <c r="G19895" s="775"/>
      <c r="H19895" s="775"/>
      <c r="I19895" s="775" t="s">
        <v>7489</v>
      </c>
    </row>
    <row r="19896" spans="1:9">
      <c r="A19896" s="775" t="str">
        <f>Table_wabobpsvr_AzureCalc_AzureCalcRateCard[[#This Row],[ServiceName]]&amp;Table_wabobpsvr_AzureCalc_AzureCalcRateCard[[#This Row],[Price_Level]]&amp;Table_wabobpsvr_AzureCalc_AzureCalcRateCard[[#This Row],[Region]]</f>
        <v>ExpressRoute (Metered) 5 Gbps ConnectionsMOSP12</v>
      </c>
      <c r="B19896" s="775">
        <v>12</v>
      </c>
      <c r="C19896" s="775" t="s">
        <v>7427</v>
      </c>
      <c r="D19896" s="775" t="s">
        <v>606</v>
      </c>
      <c r="E19896" s="775">
        <v>2180</v>
      </c>
      <c r="F19896" s="775" t="s">
        <v>7397</v>
      </c>
      <c r="G19896" s="775"/>
      <c r="H19896" s="775"/>
      <c r="I19896" s="775" t="s">
        <v>7491</v>
      </c>
    </row>
    <row r="19897" spans="1:9">
      <c r="A19897" s="775" t="str">
        <f>Table_wabobpsvr_AzureCalc_AzureCalcRateCard[[#This Row],[ServiceName]]&amp;Table_wabobpsvr_AzureCalc_AzureCalcRateCard[[#This Row],[Price_Level]]&amp;Table_wabobpsvr_AzureCalc_AzureCalcRateCard[[#This Row],[Region]]</f>
        <v>ExpressRoute (Metered) 50 Mbps ConnectionsMOSP12</v>
      </c>
      <c r="B19897" s="775">
        <v>12</v>
      </c>
      <c r="C19897" s="775" t="s">
        <v>7427</v>
      </c>
      <c r="D19897" s="775" t="s">
        <v>606</v>
      </c>
      <c r="E19897" s="775">
        <v>55</v>
      </c>
      <c r="F19897" s="775" t="s">
        <v>7394</v>
      </c>
      <c r="G19897" s="775"/>
      <c r="H19897" s="775"/>
      <c r="I19897" s="775" t="s">
        <v>7493</v>
      </c>
    </row>
    <row r="19898" spans="1:9">
      <c r="A19898" s="775" t="str">
        <f>Table_wabobpsvr_AzureCalc_AzureCalcRateCard[[#This Row],[ServiceName]]&amp;Table_wabobpsvr_AzureCalc_AzureCalcRateCard[[#This Row],[Price_Level]]&amp;Table_wabobpsvr_AzureCalc_AzureCalcRateCard[[#This Row],[Region]]</f>
        <v>ExpressRoute (Metered) 500 Mbps ConnectionsMOSP12</v>
      </c>
      <c r="B19898" s="775">
        <v>12</v>
      </c>
      <c r="C19898" s="775" t="s">
        <v>7427</v>
      </c>
      <c r="D19898" s="775" t="s">
        <v>606</v>
      </c>
      <c r="E19898" s="775">
        <v>290</v>
      </c>
      <c r="F19898" s="775" t="s">
        <v>7389</v>
      </c>
      <c r="G19898" s="775"/>
      <c r="H19898" s="775"/>
      <c r="I19898" s="775" t="s">
        <v>7495</v>
      </c>
    </row>
    <row r="19899" spans="1:9">
      <c r="A19899" s="775" t="str">
        <f>Table_wabobpsvr_AzureCalc_AzureCalcRateCard[[#This Row],[ServiceName]]&amp;Table_wabobpsvr_AzureCalc_AzureCalcRateCard[[#This Row],[Price_Level]]&amp;Table_wabobpsvr_AzureCalc_AzureCalcRateCard[[#This Row],[Region]]</f>
        <v>ExpressRoute (Unlimited) 1 Gbps ConnectionsMOSP12</v>
      </c>
      <c r="B19899" s="775">
        <v>12</v>
      </c>
      <c r="C19899" s="775" t="s">
        <v>7427</v>
      </c>
      <c r="D19899" s="775" t="s">
        <v>606</v>
      </c>
      <c r="E19899" s="775">
        <v>8700</v>
      </c>
      <c r="F19899" s="775" t="s">
        <v>7405</v>
      </c>
      <c r="G19899" s="775"/>
      <c r="H19899" s="775"/>
      <c r="I19899" s="775" t="s">
        <v>7497</v>
      </c>
    </row>
    <row r="19900" spans="1:9">
      <c r="A19900" s="775" t="str">
        <f>Table_wabobpsvr_AzureCalc_AzureCalcRateCard[[#This Row],[ServiceName]]&amp;Table_wabobpsvr_AzureCalc_AzureCalcRateCard[[#This Row],[Price_Level]]&amp;Table_wabobpsvr_AzureCalc_AzureCalcRateCard[[#This Row],[Region]]</f>
        <v>ExpressRoute (Unlimited) 10 Gbps ConnectionsMOSP12</v>
      </c>
      <c r="B19900" s="775">
        <v>12</v>
      </c>
      <c r="C19900" s="775" t="s">
        <v>7427</v>
      </c>
      <c r="D19900" s="775" t="s">
        <v>606</v>
      </c>
      <c r="E19900" s="775">
        <v>82000</v>
      </c>
      <c r="F19900" s="775" t="s">
        <v>7408</v>
      </c>
      <c r="G19900" s="775"/>
      <c r="H19900" s="775"/>
      <c r="I19900" s="775" t="s">
        <v>7499</v>
      </c>
    </row>
    <row r="19901" spans="1:9">
      <c r="A19901" s="775" t="str">
        <f>Table_wabobpsvr_AzureCalc_AzureCalcRateCard[[#This Row],[ServiceName]]&amp;Table_wabobpsvr_AzureCalc_AzureCalcRateCard[[#This Row],[Price_Level]]&amp;Table_wabobpsvr_AzureCalc_AzureCalcRateCard[[#This Row],[Region]]</f>
        <v>ExpressRoute (Unlimited) 100 Mbps ConnectionsMOSP12</v>
      </c>
      <c r="B19901" s="775">
        <v>12</v>
      </c>
      <c r="C19901" s="775" t="s">
        <v>7427</v>
      </c>
      <c r="D19901" s="775" t="s">
        <v>606</v>
      </c>
      <c r="E19901" s="775">
        <v>1230</v>
      </c>
      <c r="F19901" s="775" t="s">
        <v>7402</v>
      </c>
      <c r="G19901" s="775"/>
      <c r="H19901" s="775"/>
      <c r="I19901" s="775" t="s">
        <v>7501</v>
      </c>
    </row>
    <row r="19902" spans="1:9">
      <c r="A19902" s="775" t="str">
        <f>Table_wabobpsvr_AzureCalc_AzureCalcRateCard[[#This Row],[ServiceName]]&amp;Table_wabobpsvr_AzureCalc_AzureCalcRateCard[[#This Row],[Price_Level]]&amp;Table_wabobpsvr_AzureCalc_AzureCalcRateCard[[#This Row],[Region]]</f>
        <v>ExpressRoute (Unlimited) 2 Gbps ConnectionsMOSP12</v>
      </c>
      <c r="B19902" s="775">
        <v>12</v>
      </c>
      <c r="C19902" s="775" t="s">
        <v>7427</v>
      </c>
      <c r="D19902" s="775" t="s">
        <v>606</v>
      </c>
      <c r="E19902" s="775">
        <v>17400</v>
      </c>
      <c r="F19902" s="775" t="s">
        <v>7406</v>
      </c>
      <c r="G19902" s="775"/>
      <c r="H19902" s="775"/>
      <c r="I19902" s="775" t="s">
        <v>7503</v>
      </c>
    </row>
    <row r="19903" spans="1:9">
      <c r="A19903" s="775" t="str">
        <f>Table_wabobpsvr_AzureCalc_AzureCalcRateCard[[#This Row],[ServiceName]]&amp;Table_wabobpsvr_AzureCalc_AzureCalcRateCard[[#This Row],[Price_Level]]&amp;Table_wabobpsvr_AzureCalc_AzureCalcRateCard[[#This Row],[Region]]</f>
        <v>ExpressRoute (Unlimited) 200 Mbps ConnectionsMOSP12</v>
      </c>
      <c r="B19903" s="775">
        <v>12</v>
      </c>
      <c r="C19903" s="775" t="s">
        <v>7427</v>
      </c>
      <c r="D19903" s="775" t="s">
        <v>606</v>
      </c>
      <c r="E19903" s="775">
        <v>2300</v>
      </c>
      <c r="F19903" s="775" t="s">
        <v>7403</v>
      </c>
      <c r="G19903" s="775"/>
      <c r="H19903" s="775"/>
      <c r="I19903" s="775" t="s">
        <v>7505</v>
      </c>
    </row>
    <row r="19904" spans="1:9">
      <c r="A19904" s="775" t="str">
        <f>Table_wabobpsvr_AzureCalc_AzureCalcRateCard[[#This Row],[ServiceName]]&amp;Table_wabobpsvr_AzureCalc_AzureCalcRateCard[[#This Row],[Price_Level]]&amp;Table_wabobpsvr_AzureCalc_AzureCalcRateCard[[#This Row],[Region]]</f>
        <v>ExpressRoute (Unlimited) 5 Gbps ConnectionsMOSP12</v>
      </c>
      <c r="B19904" s="775">
        <v>12</v>
      </c>
      <c r="C19904" s="775" t="s">
        <v>7427</v>
      </c>
      <c r="D19904" s="775" t="s">
        <v>606</v>
      </c>
      <c r="E19904" s="775">
        <v>41000</v>
      </c>
      <c r="F19904" s="775" t="s">
        <v>7407</v>
      </c>
      <c r="G19904" s="775"/>
      <c r="H19904" s="775"/>
      <c r="I19904" s="775" t="s">
        <v>7507</v>
      </c>
    </row>
    <row r="19905" spans="1:9">
      <c r="A19905" s="775" t="str">
        <f>Table_wabobpsvr_AzureCalc_AzureCalcRateCard[[#This Row],[ServiceName]]&amp;Table_wabobpsvr_AzureCalc_AzureCalcRateCard[[#This Row],[Price_Level]]&amp;Table_wabobpsvr_AzureCalc_AzureCalcRateCard[[#This Row],[Region]]</f>
        <v>ExpressRoute (Unlimited) 50 Mbps ConnectionsMOSP12</v>
      </c>
      <c r="B19905" s="775">
        <v>12</v>
      </c>
      <c r="C19905" s="775" t="s">
        <v>7427</v>
      </c>
      <c r="D19905" s="775" t="s">
        <v>606</v>
      </c>
      <c r="E19905" s="775">
        <v>610</v>
      </c>
      <c r="F19905" s="775" t="s">
        <v>7401</v>
      </c>
      <c r="G19905" s="775"/>
      <c r="H19905" s="775"/>
      <c r="I19905" s="775" t="s">
        <v>7509</v>
      </c>
    </row>
    <row r="19906" spans="1:9">
      <c r="A19906" s="775" t="str">
        <f>Table_wabobpsvr_AzureCalc_AzureCalcRateCard[[#This Row],[ServiceName]]&amp;Table_wabobpsvr_AzureCalc_AzureCalcRateCard[[#This Row],[Price_Level]]&amp;Table_wabobpsvr_AzureCalc_AzureCalcRateCard[[#This Row],[Region]]</f>
        <v>ExpressRoute (Unlimited) 500 Mbps ConnectionsMOSP12</v>
      </c>
      <c r="B19906" s="775">
        <v>12</v>
      </c>
      <c r="C19906" s="775" t="s">
        <v>7427</v>
      </c>
      <c r="D19906" s="775" t="s">
        <v>606</v>
      </c>
      <c r="E19906" s="775">
        <v>5200</v>
      </c>
      <c r="F19906" s="775" t="s">
        <v>7404</v>
      </c>
      <c r="G19906" s="775"/>
      <c r="H19906" s="775"/>
      <c r="I19906" s="775" t="s">
        <v>7511</v>
      </c>
    </row>
    <row r="19907" spans="1:9">
      <c r="A19907" s="775" t="str">
        <f>Table_wabobpsvr_AzureCalc_AzureCalcRateCard[[#This Row],[ServiceName]]&amp;Table_wabobpsvr_AzureCalc_AzureCalcRateCard[[#This Row],[Price_Level]]&amp;Table_wabobpsvr_AzureCalc_AzureCalcRateCard[[#This Row],[Region]]</f>
        <v>ExpressRoute (Metered) Data Transfer Out at 1 Gbps (GB) - Zone 2MOSP15</v>
      </c>
      <c r="B19907" s="775">
        <v>15</v>
      </c>
      <c r="C19907" s="775" t="s">
        <v>9</v>
      </c>
      <c r="D19907" s="775" t="s">
        <v>606</v>
      </c>
      <c r="E19907" s="775">
        <v>0.05</v>
      </c>
      <c r="F19907" s="775" t="s">
        <v>7393</v>
      </c>
      <c r="G19907" s="775"/>
      <c r="H19907" s="775"/>
      <c r="I19907" s="775" t="s">
        <v>7479</v>
      </c>
    </row>
    <row r="19908" spans="1:9">
      <c r="A19908" s="775" t="str">
        <f>Table_wabobpsvr_AzureCalc_AzureCalcRateCard[[#This Row],[ServiceName]]&amp;Table_wabobpsvr_AzureCalc_AzureCalcRateCard[[#This Row],[Price_Level]]&amp;Table_wabobpsvr_AzureCalc_AzureCalcRateCard[[#This Row],[Region]]</f>
        <v>ExpressRoute (Metered) 1 Gbps ConnectionsMOSP15</v>
      </c>
      <c r="B19908" s="775">
        <v>15</v>
      </c>
      <c r="C19908" s="775" t="s">
        <v>7427</v>
      </c>
      <c r="D19908" s="775" t="s">
        <v>606</v>
      </c>
      <c r="E19908" s="775">
        <v>436</v>
      </c>
      <c r="F19908" s="775" t="s">
        <v>7390</v>
      </c>
      <c r="G19908" s="775"/>
      <c r="H19908" s="775"/>
      <c r="I19908" s="775" t="s">
        <v>7481</v>
      </c>
    </row>
    <row r="19909" spans="1:9">
      <c r="A19909" s="775" t="str">
        <f>Table_wabobpsvr_AzureCalc_AzureCalcRateCard[[#This Row],[ServiceName]]&amp;Table_wabobpsvr_AzureCalc_AzureCalcRateCard[[#This Row],[Price_Level]]&amp;Table_wabobpsvr_AzureCalc_AzureCalcRateCard[[#This Row],[Region]]</f>
        <v>ExpressRoute (Metered) 10 Gbps ConnectionsMOSP15</v>
      </c>
      <c r="B19909" s="775">
        <v>15</v>
      </c>
      <c r="C19909" s="775" t="s">
        <v>7427</v>
      </c>
      <c r="D19909" s="775" t="s">
        <v>606</v>
      </c>
      <c r="E19909" s="775">
        <v>5000</v>
      </c>
      <c r="F19909" s="775" t="s">
        <v>7391</v>
      </c>
      <c r="G19909" s="775"/>
      <c r="H19909" s="775"/>
      <c r="I19909" s="775" t="s">
        <v>7483</v>
      </c>
    </row>
    <row r="19910" spans="1:9">
      <c r="A19910" s="775" t="str">
        <f>Table_wabobpsvr_AzureCalc_AzureCalcRateCard[[#This Row],[ServiceName]]&amp;Table_wabobpsvr_AzureCalc_AzureCalcRateCard[[#This Row],[Price_Level]]&amp;Table_wabobpsvr_AzureCalc_AzureCalcRateCard[[#This Row],[Region]]</f>
        <v>ExpressRoute (Metered) 1 Gbps ConnectionsMOSP13</v>
      </c>
      <c r="B19910" s="775">
        <v>13</v>
      </c>
      <c r="C19910" s="775" t="s">
        <v>7427</v>
      </c>
      <c r="D19910" s="775" t="s">
        <v>606</v>
      </c>
      <c r="E19910" s="775">
        <v>436</v>
      </c>
      <c r="F19910" s="775" t="s">
        <v>7390</v>
      </c>
      <c r="G19910" s="775"/>
      <c r="H19910" s="775"/>
      <c r="I19910" s="775" t="s">
        <v>7513</v>
      </c>
    </row>
    <row r="19911" spans="1:9">
      <c r="A19911" s="775" t="str">
        <f>Table_wabobpsvr_AzureCalc_AzureCalcRateCard[[#This Row],[ServiceName]]&amp;Table_wabobpsvr_AzureCalc_AzureCalcRateCard[[#This Row],[Price_Level]]&amp;Table_wabobpsvr_AzureCalc_AzureCalcRateCard[[#This Row],[Region]]</f>
        <v>ExpressRoute (Metered) 10 Gbps ConnectionsMOSP13</v>
      </c>
      <c r="B19911" s="775">
        <v>13</v>
      </c>
      <c r="C19911" s="775" t="s">
        <v>7427</v>
      </c>
      <c r="D19911" s="775" t="s">
        <v>606</v>
      </c>
      <c r="E19911" s="775">
        <v>4350</v>
      </c>
      <c r="F19911" s="775" t="s">
        <v>7391</v>
      </c>
      <c r="G19911" s="775"/>
      <c r="H19911" s="775"/>
      <c r="I19911" s="775" t="s">
        <v>7514</v>
      </c>
    </row>
    <row r="19912" spans="1:9">
      <c r="A19912" s="775" t="str">
        <f>Table_wabobpsvr_AzureCalc_AzureCalcRateCard[[#This Row],[ServiceName]]&amp;Table_wabobpsvr_AzureCalc_AzureCalcRateCard[[#This Row],[Price_Level]]&amp;Table_wabobpsvr_AzureCalc_AzureCalcRateCard[[#This Row],[Region]]</f>
        <v>ExpressRoute (Metered) 100 Mbps ConnectionsMOSP13</v>
      </c>
      <c r="B19912" s="775">
        <v>13</v>
      </c>
      <c r="C19912" s="775" t="s">
        <v>7427</v>
      </c>
      <c r="D19912" s="775" t="s">
        <v>606</v>
      </c>
      <c r="E19912" s="775">
        <v>100</v>
      </c>
      <c r="F19912" s="775" t="s">
        <v>7395</v>
      </c>
      <c r="G19912" s="775"/>
      <c r="H19912" s="775"/>
      <c r="I19912" s="775" t="s">
        <v>7515</v>
      </c>
    </row>
    <row r="19913" spans="1:9">
      <c r="A19913" s="775" t="str">
        <f>Table_wabobpsvr_AzureCalc_AzureCalcRateCard[[#This Row],[ServiceName]]&amp;Table_wabobpsvr_AzureCalc_AzureCalcRateCard[[#This Row],[Price_Level]]&amp;Table_wabobpsvr_AzureCalc_AzureCalcRateCard[[#This Row],[Region]]</f>
        <v>ExpressRoute (Metered) 2 Gbps ConnectionsMOSP13</v>
      </c>
      <c r="B19913" s="775">
        <v>13</v>
      </c>
      <c r="C19913" s="775" t="s">
        <v>7427</v>
      </c>
      <c r="D19913" s="775" t="s">
        <v>606</v>
      </c>
      <c r="E19913" s="775">
        <v>872</v>
      </c>
      <c r="F19913" s="775" t="s">
        <v>7396</v>
      </c>
      <c r="G19913" s="775"/>
      <c r="H19913" s="775"/>
      <c r="I19913" s="775" t="s">
        <v>7516</v>
      </c>
    </row>
    <row r="19914" spans="1:9">
      <c r="A19914" s="775" t="str">
        <f>Table_wabobpsvr_AzureCalc_AzureCalcRateCard[[#This Row],[ServiceName]]&amp;Table_wabobpsvr_AzureCalc_AzureCalcRateCard[[#This Row],[Price_Level]]&amp;Table_wabobpsvr_AzureCalc_AzureCalcRateCard[[#This Row],[Region]]</f>
        <v>ExpressRoute (Metered) 200 Mbps ConnectionsMOSP13</v>
      </c>
      <c r="B19914" s="775">
        <v>13</v>
      </c>
      <c r="C19914" s="775" t="s">
        <v>7427</v>
      </c>
      <c r="D19914" s="775" t="s">
        <v>606</v>
      </c>
      <c r="E19914" s="775">
        <v>145</v>
      </c>
      <c r="F19914" s="775" t="s">
        <v>7388</v>
      </c>
      <c r="G19914" s="775"/>
      <c r="H19914" s="775"/>
      <c r="I19914" s="775" t="s">
        <v>7517</v>
      </c>
    </row>
    <row r="19915" spans="1:9">
      <c r="A19915" s="775" t="str">
        <f>Table_wabobpsvr_AzureCalc_AzureCalcRateCard[[#This Row],[ServiceName]]&amp;Table_wabobpsvr_AzureCalc_AzureCalcRateCard[[#This Row],[Price_Level]]&amp;Table_wabobpsvr_AzureCalc_AzureCalcRateCard[[#This Row],[Region]]</f>
        <v>ExpressRoute (Metered) 5 Gbps ConnectionsMOSP13</v>
      </c>
      <c r="B19915" s="775">
        <v>13</v>
      </c>
      <c r="C19915" s="775" t="s">
        <v>7427</v>
      </c>
      <c r="D19915" s="775" t="s">
        <v>606</v>
      </c>
      <c r="E19915" s="775">
        <v>2180</v>
      </c>
      <c r="F19915" s="775" t="s">
        <v>7397</v>
      </c>
      <c r="G19915" s="775"/>
      <c r="H19915" s="775"/>
      <c r="I19915" s="775" t="s">
        <v>7518</v>
      </c>
    </row>
    <row r="19916" spans="1:9">
      <c r="A19916" s="775" t="str">
        <f>Table_wabobpsvr_AzureCalc_AzureCalcRateCard[[#This Row],[ServiceName]]&amp;Table_wabobpsvr_AzureCalc_AzureCalcRateCard[[#This Row],[Price_Level]]&amp;Table_wabobpsvr_AzureCalc_AzureCalcRateCard[[#This Row],[Region]]</f>
        <v>ExpressRoute (Metered) 50 Mbps ConnectionsMOSP13</v>
      </c>
      <c r="B19916" s="775">
        <v>13</v>
      </c>
      <c r="C19916" s="775" t="s">
        <v>7427</v>
      </c>
      <c r="D19916" s="775" t="s">
        <v>606</v>
      </c>
      <c r="E19916" s="775">
        <v>55</v>
      </c>
      <c r="F19916" s="775" t="s">
        <v>7394</v>
      </c>
      <c r="G19916" s="775"/>
      <c r="H19916" s="775"/>
      <c r="I19916" s="775" t="s">
        <v>7519</v>
      </c>
    </row>
    <row r="19917" spans="1:9">
      <c r="A19917" s="775" t="str">
        <f>Table_wabobpsvr_AzureCalc_AzureCalcRateCard[[#This Row],[ServiceName]]&amp;Table_wabobpsvr_AzureCalc_AzureCalcRateCard[[#This Row],[Price_Level]]&amp;Table_wabobpsvr_AzureCalc_AzureCalcRateCard[[#This Row],[Region]]</f>
        <v>ExpressRoute (Metered) 500 Mbps ConnectionsMOSP13</v>
      </c>
      <c r="B19917" s="775">
        <v>13</v>
      </c>
      <c r="C19917" s="775" t="s">
        <v>7427</v>
      </c>
      <c r="D19917" s="775" t="s">
        <v>606</v>
      </c>
      <c r="E19917" s="775">
        <v>290</v>
      </c>
      <c r="F19917" s="775" t="s">
        <v>7389</v>
      </c>
      <c r="G19917" s="775"/>
      <c r="H19917" s="775"/>
      <c r="I19917" s="775" t="s">
        <v>7520</v>
      </c>
    </row>
    <row r="19918" spans="1:9">
      <c r="A19918" s="775" t="str">
        <f>Table_wabobpsvr_AzureCalc_AzureCalcRateCard[[#This Row],[ServiceName]]&amp;Table_wabobpsvr_AzureCalc_AzureCalcRateCard[[#This Row],[Price_Level]]&amp;Table_wabobpsvr_AzureCalc_AzureCalcRateCard[[#This Row],[Region]]</f>
        <v>ExpressRoute (Metered) 100 Mbps ConnectionsMOSP15</v>
      </c>
      <c r="B19918" s="775">
        <v>15</v>
      </c>
      <c r="C19918" s="775" t="s">
        <v>7427</v>
      </c>
      <c r="D19918" s="775" t="s">
        <v>606</v>
      </c>
      <c r="E19918" s="775">
        <v>100</v>
      </c>
      <c r="F19918" s="775" t="s">
        <v>7395</v>
      </c>
      <c r="G19918" s="775"/>
      <c r="H19918" s="775"/>
      <c r="I19918" s="775" t="s">
        <v>7485</v>
      </c>
    </row>
    <row r="19919" spans="1:9">
      <c r="A19919" s="775" t="str">
        <f>Table_wabobpsvr_AzureCalc_AzureCalcRateCard[[#This Row],[ServiceName]]&amp;Table_wabobpsvr_AzureCalc_AzureCalcRateCard[[#This Row],[Price_Level]]&amp;Table_wabobpsvr_AzureCalc_AzureCalcRateCard[[#This Row],[Region]]</f>
        <v>ExpressRoute (Unlimited) 1 Gbps ConnectionsMOSP13</v>
      </c>
      <c r="B19919" s="775">
        <v>13</v>
      </c>
      <c r="C19919" s="775" t="s">
        <v>7427</v>
      </c>
      <c r="D19919" s="775" t="s">
        <v>606</v>
      </c>
      <c r="E19919" s="775">
        <v>8700</v>
      </c>
      <c r="F19919" s="775" t="s">
        <v>7405</v>
      </c>
      <c r="G19919" s="775"/>
      <c r="H19919" s="775"/>
      <c r="I19919" s="775" t="s">
        <v>7521</v>
      </c>
    </row>
    <row r="19920" spans="1:9">
      <c r="A19920" s="775" t="str">
        <f>Table_wabobpsvr_AzureCalc_AzureCalcRateCard[[#This Row],[ServiceName]]&amp;Table_wabobpsvr_AzureCalc_AzureCalcRateCard[[#This Row],[Price_Level]]&amp;Table_wabobpsvr_AzureCalc_AzureCalcRateCard[[#This Row],[Region]]</f>
        <v>ExpressRoute (Unlimited) 10 Gbps ConnectionsMOSP13</v>
      </c>
      <c r="B19920" s="775">
        <v>13</v>
      </c>
      <c r="C19920" s="775" t="s">
        <v>7427</v>
      </c>
      <c r="D19920" s="775" t="s">
        <v>606</v>
      </c>
      <c r="E19920" s="775">
        <v>82000</v>
      </c>
      <c r="F19920" s="775" t="s">
        <v>7408</v>
      </c>
      <c r="G19920" s="775"/>
      <c r="H19920" s="775"/>
      <c r="I19920" s="775" t="s">
        <v>7522</v>
      </c>
    </row>
    <row r="19921" spans="1:9">
      <c r="A19921" s="775" t="str">
        <f>Table_wabobpsvr_AzureCalc_AzureCalcRateCard[[#This Row],[ServiceName]]&amp;Table_wabobpsvr_AzureCalc_AzureCalcRateCard[[#This Row],[Price_Level]]&amp;Table_wabobpsvr_AzureCalc_AzureCalcRateCard[[#This Row],[Region]]</f>
        <v>ExpressRoute (Unlimited) 100 Mbps ConnectionsMOSP13</v>
      </c>
      <c r="B19921" s="775">
        <v>13</v>
      </c>
      <c r="C19921" s="775" t="s">
        <v>7427</v>
      </c>
      <c r="D19921" s="775" t="s">
        <v>606</v>
      </c>
      <c r="E19921" s="775">
        <v>1300</v>
      </c>
      <c r="F19921" s="775" t="s">
        <v>7402</v>
      </c>
      <c r="G19921" s="775"/>
      <c r="H19921" s="775"/>
      <c r="I19921" s="775" t="s">
        <v>7523</v>
      </c>
    </row>
    <row r="19922" spans="1:9">
      <c r="A19922" s="775" t="str">
        <f>Table_wabobpsvr_AzureCalc_AzureCalcRateCard[[#This Row],[ServiceName]]&amp;Table_wabobpsvr_AzureCalc_AzureCalcRateCard[[#This Row],[Price_Level]]&amp;Table_wabobpsvr_AzureCalc_AzureCalcRateCard[[#This Row],[Region]]</f>
        <v>ExpressRoute (Unlimited) 2 Gbps ConnectionsMOSP13</v>
      </c>
      <c r="B19922" s="775">
        <v>13</v>
      </c>
      <c r="C19922" s="775" t="s">
        <v>7427</v>
      </c>
      <c r="D19922" s="775" t="s">
        <v>606</v>
      </c>
      <c r="E19922" s="775">
        <v>17400</v>
      </c>
      <c r="F19922" s="775" t="s">
        <v>7406</v>
      </c>
      <c r="G19922" s="775"/>
      <c r="H19922" s="775"/>
      <c r="I19922" s="775" t="s">
        <v>7524</v>
      </c>
    </row>
    <row r="19923" spans="1:9">
      <c r="A19923" s="775" t="str">
        <f>Table_wabobpsvr_AzureCalc_AzureCalcRateCard[[#This Row],[ServiceName]]&amp;Table_wabobpsvr_AzureCalc_AzureCalcRateCard[[#This Row],[Price_Level]]&amp;Table_wabobpsvr_AzureCalc_AzureCalcRateCard[[#This Row],[Region]]</f>
        <v>ExpressRoute (Unlimited) 200 Mbps ConnectionsMOSP13</v>
      </c>
      <c r="B19923" s="775">
        <v>13</v>
      </c>
      <c r="C19923" s="775" t="s">
        <v>7427</v>
      </c>
      <c r="D19923" s="775" t="s">
        <v>606</v>
      </c>
      <c r="E19923" s="775">
        <v>3220</v>
      </c>
      <c r="F19923" s="775" t="s">
        <v>7403</v>
      </c>
      <c r="G19923" s="775"/>
      <c r="H19923" s="775"/>
      <c r="I19923" s="775" t="s">
        <v>7525</v>
      </c>
    </row>
    <row r="19924" spans="1:9">
      <c r="A19924" s="775" t="str">
        <f>Table_wabobpsvr_AzureCalc_AzureCalcRateCard[[#This Row],[ServiceName]]&amp;Table_wabobpsvr_AzureCalc_AzureCalcRateCard[[#This Row],[Price_Level]]&amp;Table_wabobpsvr_AzureCalc_AzureCalcRateCard[[#This Row],[Region]]</f>
        <v>ExpressRoute (Unlimited) 5 Gbps ConnectionsMOSP13</v>
      </c>
      <c r="B19924" s="775">
        <v>13</v>
      </c>
      <c r="C19924" s="775" t="s">
        <v>7427</v>
      </c>
      <c r="D19924" s="775" t="s">
        <v>606</v>
      </c>
      <c r="E19924" s="775">
        <v>41000</v>
      </c>
      <c r="F19924" s="775" t="s">
        <v>7407</v>
      </c>
      <c r="G19924" s="775"/>
      <c r="H19924" s="775"/>
      <c r="I19924" s="775" t="s">
        <v>7526</v>
      </c>
    </row>
    <row r="19925" spans="1:9">
      <c r="A19925" s="775" t="str">
        <f>Table_wabobpsvr_AzureCalc_AzureCalcRateCard[[#This Row],[ServiceName]]&amp;Table_wabobpsvr_AzureCalc_AzureCalcRateCard[[#This Row],[Price_Level]]&amp;Table_wabobpsvr_AzureCalc_AzureCalcRateCard[[#This Row],[Region]]</f>
        <v>ExpressRoute (Unlimited) 50 Mbps ConnectionsMOSP13</v>
      </c>
      <c r="B19925" s="775">
        <v>13</v>
      </c>
      <c r="C19925" s="775" t="s">
        <v>7427</v>
      </c>
      <c r="D19925" s="775" t="s">
        <v>606</v>
      </c>
      <c r="E19925" s="775">
        <v>872</v>
      </c>
      <c r="F19925" s="775" t="s">
        <v>7401</v>
      </c>
      <c r="G19925" s="775"/>
      <c r="H19925" s="775"/>
      <c r="I19925" s="775" t="s">
        <v>7429</v>
      </c>
    </row>
    <row r="19926" spans="1:9">
      <c r="A19926" s="775" t="str">
        <f>Table_wabobpsvr_AzureCalc_AzureCalcRateCard[[#This Row],[ServiceName]]&amp;Table_wabobpsvr_AzureCalc_AzureCalcRateCard[[#This Row],[Price_Level]]&amp;Table_wabobpsvr_AzureCalc_AzureCalcRateCard[[#This Row],[Region]]</f>
        <v>ExpressRoute (Unlimited) 500 Mbps ConnectionsMOSP13</v>
      </c>
      <c r="B19926" s="775">
        <v>13</v>
      </c>
      <c r="C19926" s="775" t="s">
        <v>7427</v>
      </c>
      <c r="D19926" s="775" t="s">
        <v>606</v>
      </c>
      <c r="E19926" s="775">
        <v>5200</v>
      </c>
      <c r="F19926" s="775" t="s">
        <v>7404</v>
      </c>
      <c r="G19926" s="775"/>
      <c r="H19926" s="775"/>
      <c r="I19926" s="775" t="s">
        <v>7441</v>
      </c>
    </row>
    <row r="19927" spans="1:9">
      <c r="A19927" s="775" t="str">
        <f>Table_wabobpsvr_AzureCalc_AzureCalcRateCard[[#This Row],[ServiceName]]&amp;Table_wabobpsvr_AzureCalc_AzureCalcRateCard[[#This Row],[Price_Level]]&amp;Table_wabobpsvr_AzureCalc_AzureCalcRateCard[[#This Row],[Region]]</f>
        <v>ExpressRoute (Metered) 2 Gbps ConnectionsMOSP15</v>
      </c>
      <c r="B19927" s="775">
        <v>15</v>
      </c>
      <c r="C19927" s="775" t="s">
        <v>7427</v>
      </c>
      <c r="D19927" s="775" t="s">
        <v>606</v>
      </c>
      <c r="E19927" s="775">
        <v>872</v>
      </c>
      <c r="F19927" s="775" t="s">
        <v>7396</v>
      </c>
      <c r="G19927" s="775"/>
      <c r="H19927" s="775"/>
      <c r="I19927" s="775" t="s">
        <v>7487</v>
      </c>
    </row>
    <row r="19928" spans="1:9">
      <c r="A19928" s="775" t="str">
        <f>Table_wabobpsvr_AzureCalc_AzureCalcRateCard[[#This Row],[ServiceName]]&amp;Table_wabobpsvr_AzureCalc_AzureCalcRateCard[[#This Row],[Price_Level]]&amp;Table_wabobpsvr_AzureCalc_AzureCalcRateCard[[#This Row],[Region]]</f>
        <v>ExpressRoute (Metered) 200 Mbps ConnectionsMOSP15</v>
      </c>
      <c r="B19928" s="775">
        <v>15</v>
      </c>
      <c r="C19928" s="775" t="s">
        <v>7427</v>
      </c>
      <c r="D19928" s="775" t="s">
        <v>606</v>
      </c>
      <c r="E19928" s="775">
        <v>145</v>
      </c>
      <c r="F19928" s="775" t="s">
        <v>7388</v>
      </c>
      <c r="G19928" s="775"/>
      <c r="H19928" s="775"/>
      <c r="I19928" s="775" t="s">
        <v>7489</v>
      </c>
    </row>
    <row r="19929" spans="1:9">
      <c r="A19929" s="775" t="str">
        <f>Table_wabobpsvr_AzureCalc_AzureCalcRateCard[[#This Row],[ServiceName]]&amp;Table_wabobpsvr_AzureCalc_AzureCalcRateCard[[#This Row],[Price_Level]]&amp;Table_wabobpsvr_AzureCalc_AzureCalcRateCard[[#This Row],[Region]]</f>
        <v>ExpressRoute (Metered) 5 Gbps ConnectionsMOSP15</v>
      </c>
      <c r="B19929" s="775">
        <v>15</v>
      </c>
      <c r="C19929" s="775" t="s">
        <v>7427</v>
      </c>
      <c r="D19929" s="775" t="s">
        <v>606</v>
      </c>
      <c r="E19929" s="775">
        <v>2180</v>
      </c>
      <c r="F19929" s="775" t="s">
        <v>7397</v>
      </c>
      <c r="G19929" s="775"/>
      <c r="H19929" s="775"/>
      <c r="I19929" s="775" t="s">
        <v>7491</v>
      </c>
    </row>
    <row r="19930" spans="1:9">
      <c r="A19930" s="775" t="str">
        <f>Table_wabobpsvr_AzureCalc_AzureCalcRateCard[[#This Row],[ServiceName]]&amp;Table_wabobpsvr_AzureCalc_AzureCalcRateCard[[#This Row],[Price_Level]]&amp;Table_wabobpsvr_AzureCalc_AzureCalcRateCard[[#This Row],[Region]]</f>
        <v>ExpressRoute (Metered) 50 Mbps ConnectionsMOSP15</v>
      </c>
      <c r="B19930" s="775">
        <v>15</v>
      </c>
      <c r="C19930" s="775" t="s">
        <v>7427</v>
      </c>
      <c r="D19930" s="775" t="s">
        <v>606</v>
      </c>
      <c r="E19930" s="775">
        <v>55</v>
      </c>
      <c r="F19930" s="775" t="s">
        <v>7394</v>
      </c>
      <c r="G19930" s="775"/>
      <c r="H19930" s="775"/>
      <c r="I19930" s="775" t="s">
        <v>7493</v>
      </c>
    </row>
    <row r="19931" spans="1:9">
      <c r="A19931" s="775" t="str">
        <f>Table_wabobpsvr_AzureCalc_AzureCalcRateCard[[#This Row],[ServiceName]]&amp;Table_wabobpsvr_AzureCalc_AzureCalcRateCard[[#This Row],[Price_Level]]&amp;Table_wabobpsvr_AzureCalc_AzureCalcRateCard[[#This Row],[Region]]</f>
        <v>ExpressRoute (Metered) 500 Mbps ConnectionsMOSP15</v>
      </c>
      <c r="B19931" s="775">
        <v>15</v>
      </c>
      <c r="C19931" s="775" t="s">
        <v>7427</v>
      </c>
      <c r="D19931" s="775" t="s">
        <v>606</v>
      </c>
      <c r="E19931" s="775">
        <v>290</v>
      </c>
      <c r="F19931" s="775" t="s">
        <v>7389</v>
      </c>
      <c r="G19931" s="775"/>
      <c r="H19931" s="775"/>
      <c r="I19931" s="775" t="s">
        <v>7495</v>
      </c>
    </row>
    <row r="19932" spans="1:9">
      <c r="A19932" s="775" t="str">
        <f>Table_wabobpsvr_AzureCalc_AzureCalcRateCard[[#This Row],[ServiceName]]&amp;Table_wabobpsvr_AzureCalc_AzureCalcRateCard[[#This Row],[Price_Level]]&amp;Table_wabobpsvr_AzureCalc_AzureCalcRateCard[[#This Row],[Region]]</f>
        <v>ExpressRoute (Unlimited) 1 Gbps ConnectionsMOSP15</v>
      </c>
      <c r="B19932" s="775">
        <v>15</v>
      </c>
      <c r="C19932" s="775" t="s">
        <v>7427</v>
      </c>
      <c r="D19932" s="775" t="s">
        <v>606</v>
      </c>
      <c r="E19932" s="775">
        <v>8700</v>
      </c>
      <c r="F19932" s="775" t="s">
        <v>7405</v>
      </c>
      <c r="G19932" s="775"/>
      <c r="H19932" s="775"/>
      <c r="I19932" s="775" t="s">
        <v>7497</v>
      </c>
    </row>
    <row r="19933" spans="1:9">
      <c r="A19933" s="775" t="str">
        <f>Table_wabobpsvr_AzureCalc_AzureCalcRateCard[[#This Row],[ServiceName]]&amp;Table_wabobpsvr_AzureCalc_AzureCalcRateCard[[#This Row],[Price_Level]]&amp;Table_wabobpsvr_AzureCalc_AzureCalcRateCard[[#This Row],[Region]]</f>
        <v>ExpressRoute (Unlimited) 10 Gbps ConnectionsMOSP15</v>
      </c>
      <c r="B19933" s="775">
        <v>15</v>
      </c>
      <c r="C19933" s="775" t="s">
        <v>7427</v>
      </c>
      <c r="D19933" s="775" t="s">
        <v>606</v>
      </c>
      <c r="E19933" s="775">
        <v>82000</v>
      </c>
      <c r="F19933" s="775" t="s">
        <v>7408</v>
      </c>
      <c r="G19933" s="775"/>
      <c r="H19933" s="775"/>
      <c r="I19933" s="775" t="s">
        <v>7499</v>
      </c>
    </row>
    <row r="19934" spans="1:9">
      <c r="A19934" s="775" t="str">
        <f>Table_wabobpsvr_AzureCalc_AzureCalcRateCard[[#This Row],[ServiceName]]&amp;Table_wabobpsvr_AzureCalc_AzureCalcRateCard[[#This Row],[Price_Level]]&amp;Table_wabobpsvr_AzureCalc_AzureCalcRateCard[[#This Row],[Region]]</f>
        <v>ExpressRoute (Unlimited) 100 Mbps ConnectionsMOSP15</v>
      </c>
      <c r="B19934" s="775">
        <v>15</v>
      </c>
      <c r="C19934" s="775" t="s">
        <v>7427</v>
      </c>
      <c r="D19934" s="775" t="s">
        <v>606</v>
      </c>
      <c r="E19934" s="775">
        <v>1230</v>
      </c>
      <c r="F19934" s="775" t="s">
        <v>7402</v>
      </c>
      <c r="G19934" s="775"/>
      <c r="H19934" s="775"/>
      <c r="I19934" s="775" t="s">
        <v>7501</v>
      </c>
    </row>
    <row r="19935" spans="1:9">
      <c r="A19935" s="775" t="str">
        <f>Table_wabobpsvr_AzureCalc_AzureCalcRateCard[[#This Row],[ServiceName]]&amp;Table_wabobpsvr_AzureCalc_AzureCalcRateCard[[#This Row],[Price_Level]]&amp;Table_wabobpsvr_AzureCalc_AzureCalcRateCard[[#This Row],[Region]]</f>
        <v>ExpressRoute (Unlimited) 2 Gbps ConnectionsMOSP15</v>
      </c>
      <c r="B19935" s="775">
        <v>15</v>
      </c>
      <c r="C19935" s="775" t="s">
        <v>7427</v>
      </c>
      <c r="D19935" s="775" t="s">
        <v>606</v>
      </c>
      <c r="E19935" s="775">
        <v>17400</v>
      </c>
      <c r="F19935" s="775" t="s">
        <v>7406</v>
      </c>
      <c r="G19935" s="775"/>
      <c r="H19935" s="775"/>
      <c r="I19935" s="775" t="s">
        <v>7503</v>
      </c>
    </row>
    <row r="19936" spans="1:9">
      <c r="A19936" s="775" t="str">
        <f>Table_wabobpsvr_AzureCalc_AzureCalcRateCard[[#This Row],[ServiceName]]&amp;Table_wabobpsvr_AzureCalc_AzureCalcRateCard[[#This Row],[Price_Level]]&amp;Table_wabobpsvr_AzureCalc_AzureCalcRateCard[[#This Row],[Region]]</f>
        <v>ExpressRoute (Unlimited) 200 Mbps ConnectionsMOSP15</v>
      </c>
      <c r="B19936" s="775">
        <v>15</v>
      </c>
      <c r="C19936" s="775" t="s">
        <v>7427</v>
      </c>
      <c r="D19936" s="775" t="s">
        <v>606</v>
      </c>
      <c r="E19936" s="775">
        <v>2300</v>
      </c>
      <c r="F19936" s="775" t="s">
        <v>7403</v>
      </c>
      <c r="G19936" s="775"/>
      <c r="H19936" s="775"/>
      <c r="I19936" s="775" t="s">
        <v>7505</v>
      </c>
    </row>
    <row r="19937" spans="1:9">
      <c r="A19937" s="775" t="str">
        <f>Table_wabobpsvr_AzureCalc_AzureCalcRateCard[[#This Row],[ServiceName]]&amp;Table_wabobpsvr_AzureCalc_AzureCalcRateCard[[#This Row],[Price_Level]]&amp;Table_wabobpsvr_AzureCalc_AzureCalcRateCard[[#This Row],[Region]]</f>
        <v>ExpressRoute (Unlimited) 5 Gbps ConnectionsMOSP15</v>
      </c>
      <c r="B19937" s="775">
        <v>15</v>
      </c>
      <c r="C19937" s="775" t="s">
        <v>7427</v>
      </c>
      <c r="D19937" s="775" t="s">
        <v>606</v>
      </c>
      <c r="E19937" s="775">
        <v>41000</v>
      </c>
      <c r="F19937" s="775" t="s">
        <v>7407</v>
      </c>
      <c r="G19937" s="775"/>
      <c r="H19937" s="775"/>
      <c r="I19937" s="775" t="s">
        <v>7507</v>
      </c>
    </row>
    <row r="19938" spans="1:9">
      <c r="A19938" s="775" t="str">
        <f>Table_wabobpsvr_AzureCalc_AzureCalcRateCard[[#This Row],[ServiceName]]&amp;Table_wabobpsvr_AzureCalc_AzureCalcRateCard[[#This Row],[Price_Level]]&amp;Table_wabobpsvr_AzureCalc_AzureCalcRateCard[[#This Row],[Region]]</f>
        <v>ExpressRoute (Unlimited) 50 Mbps ConnectionsMOSP15</v>
      </c>
      <c r="B19938" s="775">
        <v>15</v>
      </c>
      <c r="C19938" s="775" t="s">
        <v>7427</v>
      </c>
      <c r="D19938" s="775" t="s">
        <v>606</v>
      </c>
      <c r="E19938" s="775">
        <v>610</v>
      </c>
      <c r="F19938" s="775" t="s">
        <v>7401</v>
      </c>
      <c r="G19938" s="775"/>
      <c r="H19938" s="775"/>
      <c r="I19938" s="775" t="s">
        <v>7509</v>
      </c>
    </row>
    <row r="19939" spans="1:9">
      <c r="A19939" s="775" t="str">
        <f>Table_wabobpsvr_AzureCalc_AzureCalcRateCard[[#This Row],[ServiceName]]&amp;Table_wabobpsvr_AzureCalc_AzureCalcRateCard[[#This Row],[Price_Level]]&amp;Table_wabobpsvr_AzureCalc_AzureCalcRateCard[[#This Row],[Region]]</f>
        <v>ExpressRoute (Unlimited) 500 Mbps ConnectionsMOSP15</v>
      </c>
      <c r="B19939" s="775">
        <v>15</v>
      </c>
      <c r="C19939" s="775" t="s">
        <v>7427</v>
      </c>
      <c r="D19939" s="775" t="s">
        <v>606</v>
      </c>
      <c r="E19939" s="775">
        <v>5200</v>
      </c>
      <c r="F19939" s="775" t="s">
        <v>7404</v>
      </c>
      <c r="G19939" s="775"/>
      <c r="H19939" s="775"/>
      <c r="I19939" s="775" t="s">
        <v>7511</v>
      </c>
    </row>
    <row r="19940" spans="1:9">
      <c r="A19940" s="775" t="str">
        <f>Table_wabobpsvr_AzureCalc_AzureCalcRateCard[[#This Row],[ServiceName]]&amp;Table_wabobpsvr_AzureCalc_AzureCalcRateCard[[#This Row],[Price_Level]]&amp;Table_wabobpsvr_AzureCalc_AzureCalcRateCard[[#This Row],[Region]]</f>
        <v>ExpressRoute (Metered) Data Transfer Out at 1 Gbps (GB) - Zone 2MOSP16</v>
      </c>
      <c r="B19940" s="775">
        <v>16</v>
      </c>
      <c r="C19940" s="775" t="s">
        <v>9</v>
      </c>
      <c r="D19940" s="775" t="s">
        <v>606</v>
      </c>
      <c r="E19940" s="775">
        <v>0.05</v>
      </c>
      <c r="F19940" s="775" t="s">
        <v>7393</v>
      </c>
      <c r="G19940" s="775"/>
      <c r="H19940" s="775"/>
      <c r="I19940" s="775" t="s">
        <v>7479</v>
      </c>
    </row>
    <row r="19941" spans="1:9">
      <c r="A19941" s="775" t="str">
        <f>Table_wabobpsvr_AzureCalc_AzureCalcRateCard[[#This Row],[ServiceName]]&amp;Table_wabobpsvr_AzureCalc_AzureCalcRateCard[[#This Row],[Price_Level]]&amp;Table_wabobpsvr_AzureCalc_AzureCalcRateCard[[#This Row],[Region]]</f>
        <v>ExpressRoute (Metered) 1 Gbps ConnectionsMOSP16</v>
      </c>
      <c r="B19941" s="775">
        <v>16</v>
      </c>
      <c r="C19941" s="775" t="s">
        <v>7427</v>
      </c>
      <c r="D19941" s="775" t="s">
        <v>606</v>
      </c>
      <c r="E19941" s="775">
        <v>436</v>
      </c>
      <c r="F19941" s="775" t="s">
        <v>7390</v>
      </c>
      <c r="G19941" s="775"/>
      <c r="H19941" s="775"/>
      <c r="I19941" s="775" t="s">
        <v>7481</v>
      </c>
    </row>
    <row r="19942" spans="1:9">
      <c r="A19942" s="775" t="str">
        <f>Table_wabobpsvr_AzureCalc_AzureCalcRateCard[[#This Row],[ServiceName]]&amp;Table_wabobpsvr_AzureCalc_AzureCalcRateCard[[#This Row],[Price_Level]]&amp;Table_wabobpsvr_AzureCalc_AzureCalcRateCard[[#This Row],[Region]]</f>
        <v>ExpressRoute (Metered) 10 Gbps ConnectionsMOSP16</v>
      </c>
      <c r="B19942" s="775">
        <v>16</v>
      </c>
      <c r="C19942" s="775" t="s">
        <v>7427</v>
      </c>
      <c r="D19942" s="775" t="s">
        <v>606</v>
      </c>
      <c r="E19942" s="775">
        <v>5000</v>
      </c>
      <c r="F19942" s="775" t="s">
        <v>7391</v>
      </c>
      <c r="G19942" s="775"/>
      <c r="H19942" s="775"/>
      <c r="I19942" s="775" t="s">
        <v>7483</v>
      </c>
    </row>
    <row r="19943" spans="1:9">
      <c r="A19943" s="775" t="str">
        <f>Table_wabobpsvr_AzureCalc_AzureCalcRateCard[[#This Row],[ServiceName]]&amp;Table_wabobpsvr_AzureCalc_AzureCalcRateCard[[#This Row],[Price_Level]]&amp;Table_wabobpsvr_AzureCalc_AzureCalcRateCard[[#This Row],[Region]]</f>
        <v>ExpressRoute (Metered) 100 Mbps ConnectionsMOSP16</v>
      </c>
      <c r="B19943" s="775">
        <v>16</v>
      </c>
      <c r="C19943" s="775" t="s">
        <v>7427</v>
      </c>
      <c r="D19943" s="775" t="s">
        <v>606</v>
      </c>
      <c r="E19943" s="775">
        <v>100</v>
      </c>
      <c r="F19943" s="775" t="s">
        <v>7395</v>
      </c>
      <c r="G19943" s="775"/>
      <c r="H19943" s="775"/>
      <c r="I19943" s="775" t="s">
        <v>7485</v>
      </c>
    </row>
    <row r="19944" spans="1:9">
      <c r="A19944" s="775" t="str">
        <f>Table_wabobpsvr_AzureCalc_AzureCalcRateCard[[#This Row],[ServiceName]]&amp;Table_wabobpsvr_AzureCalc_AzureCalcRateCard[[#This Row],[Price_Level]]&amp;Table_wabobpsvr_AzureCalc_AzureCalcRateCard[[#This Row],[Region]]</f>
        <v>ExpressRoute (Metered) 2 Gbps ConnectionsMOSP16</v>
      </c>
      <c r="B19944" s="775">
        <v>16</v>
      </c>
      <c r="C19944" s="775" t="s">
        <v>7427</v>
      </c>
      <c r="D19944" s="775" t="s">
        <v>606</v>
      </c>
      <c r="E19944" s="775">
        <v>872</v>
      </c>
      <c r="F19944" s="775" t="s">
        <v>7396</v>
      </c>
      <c r="G19944" s="775"/>
      <c r="H19944" s="775"/>
      <c r="I19944" s="775" t="s">
        <v>7487</v>
      </c>
    </row>
    <row r="19945" spans="1:9">
      <c r="A19945" s="775" t="str">
        <f>Table_wabobpsvr_AzureCalc_AzureCalcRateCard[[#This Row],[ServiceName]]&amp;Table_wabobpsvr_AzureCalc_AzureCalcRateCard[[#This Row],[Price_Level]]&amp;Table_wabobpsvr_AzureCalc_AzureCalcRateCard[[#This Row],[Region]]</f>
        <v>ExpressRoute (Metered) 200 Mbps ConnectionsMOSP16</v>
      </c>
      <c r="B19945" s="775">
        <v>16</v>
      </c>
      <c r="C19945" s="775" t="s">
        <v>7427</v>
      </c>
      <c r="D19945" s="775" t="s">
        <v>606</v>
      </c>
      <c r="E19945" s="775">
        <v>145</v>
      </c>
      <c r="F19945" s="775" t="s">
        <v>7388</v>
      </c>
      <c r="G19945" s="775"/>
      <c r="H19945" s="775"/>
      <c r="I19945" s="775" t="s">
        <v>7489</v>
      </c>
    </row>
    <row r="19946" spans="1:9">
      <c r="A19946" s="775" t="str">
        <f>Table_wabobpsvr_AzureCalc_AzureCalcRateCard[[#This Row],[ServiceName]]&amp;Table_wabobpsvr_AzureCalc_AzureCalcRateCard[[#This Row],[Price_Level]]&amp;Table_wabobpsvr_AzureCalc_AzureCalcRateCard[[#This Row],[Region]]</f>
        <v>ExpressRoute (Metered) 5 Gbps ConnectionsMOSP16</v>
      </c>
      <c r="B19946" s="775">
        <v>16</v>
      </c>
      <c r="C19946" s="775" t="s">
        <v>7427</v>
      </c>
      <c r="D19946" s="775" t="s">
        <v>606</v>
      </c>
      <c r="E19946" s="775">
        <v>2180</v>
      </c>
      <c r="F19946" s="775" t="s">
        <v>7397</v>
      </c>
      <c r="G19946" s="775"/>
      <c r="H19946" s="775"/>
      <c r="I19946" s="775" t="s">
        <v>7491</v>
      </c>
    </row>
    <row r="19947" spans="1:9">
      <c r="A19947" s="775" t="str">
        <f>Table_wabobpsvr_AzureCalc_AzureCalcRateCard[[#This Row],[ServiceName]]&amp;Table_wabobpsvr_AzureCalc_AzureCalcRateCard[[#This Row],[Price_Level]]&amp;Table_wabobpsvr_AzureCalc_AzureCalcRateCard[[#This Row],[Region]]</f>
        <v>ExpressRoute (Metered) 50 Mbps ConnectionsMOSP16</v>
      </c>
      <c r="B19947" s="775">
        <v>16</v>
      </c>
      <c r="C19947" s="775" t="s">
        <v>7427</v>
      </c>
      <c r="D19947" s="775" t="s">
        <v>606</v>
      </c>
      <c r="E19947" s="775">
        <v>55</v>
      </c>
      <c r="F19947" s="775" t="s">
        <v>7394</v>
      </c>
      <c r="G19947" s="775"/>
      <c r="H19947" s="775"/>
      <c r="I19947" s="775" t="s">
        <v>7493</v>
      </c>
    </row>
    <row r="19948" spans="1:9">
      <c r="A19948" s="775" t="str">
        <f>Table_wabobpsvr_AzureCalc_AzureCalcRateCard[[#This Row],[ServiceName]]&amp;Table_wabobpsvr_AzureCalc_AzureCalcRateCard[[#This Row],[Price_Level]]&amp;Table_wabobpsvr_AzureCalc_AzureCalcRateCard[[#This Row],[Region]]</f>
        <v>ExpressRoute (Metered) 500 Mbps ConnectionsMOSP16</v>
      </c>
      <c r="B19948" s="775">
        <v>16</v>
      </c>
      <c r="C19948" s="775" t="s">
        <v>7427</v>
      </c>
      <c r="D19948" s="775" t="s">
        <v>606</v>
      </c>
      <c r="E19948" s="775">
        <v>290</v>
      </c>
      <c r="F19948" s="775" t="s">
        <v>7389</v>
      </c>
      <c r="G19948" s="775"/>
      <c r="H19948" s="775"/>
      <c r="I19948" s="775" t="s">
        <v>7495</v>
      </c>
    </row>
    <row r="19949" spans="1:9">
      <c r="A19949" s="775" t="str">
        <f>Table_wabobpsvr_AzureCalc_AzureCalcRateCard[[#This Row],[ServiceName]]&amp;Table_wabobpsvr_AzureCalc_AzureCalcRateCard[[#This Row],[Price_Level]]&amp;Table_wabobpsvr_AzureCalc_AzureCalcRateCard[[#This Row],[Region]]</f>
        <v>ExpressRoute (Unlimited) 1 Gbps ConnectionsMOSP16</v>
      </c>
      <c r="B19949" s="775">
        <v>16</v>
      </c>
      <c r="C19949" s="775" t="s">
        <v>7427</v>
      </c>
      <c r="D19949" s="775" t="s">
        <v>606</v>
      </c>
      <c r="E19949" s="775">
        <v>8700</v>
      </c>
      <c r="F19949" s="775" t="s">
        <v>7405</v>
      </c>
      <c r="G19949" s="775"/>
      <c r="H19949" s="775"/>
      <c r="I19949" s="775" t="s">
        <v>7497</v>
      </c>
    </row>
    <row r="19950" spans="1:9">
      <c r="A19950" s="775" t="str">
        <f>Table_wabobpsvr_AzureCalc_AzureCalcRateCard[[#This Row],[ServiceName]]&amp;Table_wabobpsvr_AzureCalc_AzureCalcRateCard[[#This Row],[Price_Level]]&amp;Table_wabobpsvr_AzureCalc_AzureCalcRateCard[[#This Row],[Region]]</f>
        <v>ExpressRoute (Unlimited) 10 Gbps ConnectionsMOSP16</v>
      </c>
      <c r="B19950" s="775">
        <v>16</v>
      </c>
      <c r="C19950" s="775" t="s">
        <v>7427</v>
      </c>
      <c r="D19950" s="775" t="s">
        <v>606</v>
      </c>
      <c r="E19950" s="775">
        <v>82000</v>
      </c>
      <c r="F19950" s="775" t="s">
        <v>7408</v>
      </c>
      <c r="G19950" s="775"/>
      <c r="H19950" s="775"/>
      <c r="I19950" s="775" t="s">
        <v>7499</v>
      </c>
    </row>
    <row r="19951" spans="1:9">
      <c r="A19951" s="775" t="str">
        <f>Table_wabobpsvr_AzureCalc_AzureCalcRateCard[[#This Row],[ServiceName]]&amp;Table_wabobpsvr_AzureCalc_AzureCalcRateCard[[#This Row],[Price_Level]]&amp;Table_wabobpsvr_AzureCalc_AzureCalcRateCard[[#This Row],[Region]]</f>
        <v>ExpressRoute (Unlimited) 100 Mbps ConnectionsMOSP16</v>
      </c>
      <c r="B19951" s="775">
        <v>16</v>
      </c>
      <c r="C19951" s="775" t="s">
        <v>7427</v>
      </c>
      <c r="D19951" s="775" t="s">
        <v>606</v>
      </c>
      <c r="E19951" s="775">
        <v>1230</v>
      </c>
      <c r="F19951" s="775" t="s">
        <v>7402</v>
      </c>
      <c r="G19951" s="775"/>
      <c r="H19951" s="775"/>
      <c r="I19951" s="775" t="s">
        <v>7501</v>
      </c>
    </row>
    <row r="19952" spans="1:9">
      <c r="A19952" s="775" t="str">
        <f>Table_wabobpsvr_AzureCalc_AzureCalcRateCard[[#This Row],[ServiceName]]&amp;Table_wabobpsvr_AzureCalc_AzureCalcRateCard[[#This Row],[Price_Level]]&amp;Table_wabobpsvr_AzureCalc_AzureCalcRateCard[[#This Row],[Region]]</f>
        <v>ExpressRoute (Unlimited) 2 Gbps ConnectionsMOSP16</v>
      </c>
      <c r="B19952" s="775">
        <v>16</v>
      </c>
      <c r="C19952" s="775" t="s">
        <v>7427</v>
      </c>
      <c r="D19952" s="775" t="s">
        <v>606</v>
      </c>
      <c r="E19952" s="775">
        <v>17400</v>
      </c>
      <c r="F19952" s="775" t="s">
        <v>7406</v>
      </c>
      <c r="G19952" s="775"/>
      <c r="H19952" s="775"/>
      <c r="I19952" s="775" t="s">
        <v>7503</v>
      </c>
    </row>
    <row r="19953" spans="1:9">
      <c r="A19953" s="775" t="str">
        <f>Table_wabobpsvr_AzureCalc_AzureCalcRateCard[[#This Row],[ServiceName]]&amp;Table_wabobpsvr_AzureCalc_AzureCalcRateCard[[#This Row],[Price_Level]]&amp;Table_wabobpsvr_AzureCalc_AzureCalcRateCard[[#This Row],[Region]]</f>
        <v>ExpressRoute (Unlimited) 200 Mbps ConnectionsMOSP16</v>
      </c>
      <c r="B19953" s="775">
        <v>16</v>
      </c>
      <c r="C19953" s="775" t="s">
        <v>7427</v>
      </c>
      <c r="D19953" s="775" t="s">
        <v>606</v>
      </c>
      <c r="E19953" s="775">
        <v>2300</v>
      </c>
      <c r="F19953" s="775" t="s">
        <v>7403</v>
      </c>
      <c r="G19953" s="775"/>
      <c r="H19953" s="775"/>
      <c r="I19953" s="775" t="s">
        <v>7505</v>
      </c>
    </row>
    <row r="19954" spans="1:9">
      <c r="A19954" s="775" t="str">
        <f>Table_wabobpsvr_AzureCalc_AzureCalcRateCard[[#This Row],[ServiceName]]&amp;Table_wabobpsvr_AzureCalc_AzureCalcRateCard[[#This Row],[Price_Level]]&amp;Table_wabobpsvr_AzureCalc_AzureCalcRateCard[[#This Row],[Region]]</f>
        <v>ExpressRoute (Unlimited) 5 Gbps ConnectionsMOSP16</v>
      </c>
      <c r="B19954" s="775">
        <v>16</v>
      </c>
      <c r="C19954" s="775" t="s">
        <v>7427</v>
      </c>
      <c r="D19954" s="775" t="s">
        <v>606</v>
      </c>
      <c r="E19954" s="775">
        <v>41000</v>
      </c>
      <c r="F19954" s="775" t="s">
        <v>7407</v>
      </c>
      <c r="G19954" s="775"/>
      <c r="H19954" s="775"/>
      <c r="I19954" s="775" t="s">
        <v>7507</v>
      </c>
    </row>
    <row r="19955" spans="1:9">
      <c r="A19955" s="775" t="str">
        <f>Table_wabobpsvr_AzureCalc_AzureCalcRateCard[[#This Row],[ServiceName]]&amp;Table_wabobpsvr_AzureCalc_AzureCalcRateCard[[#This Row],[Price_Level]]&amp;Table_wabobpsvr_AzureCalc_AzureCalcRateCard[[#This Row],[Region]]</f>
        <v>ExpressRoute (Unlimited) 50 Mbps ConnectionsMOSP16</v>
      </c>
      <c r="B19955" s="775">
        <v>16</v>
      </c>
      <c r="C19955" s="775" t="s">
        <v>7427</v>
      </c>
      <c r="D19955" s="775" t="s">
        <v>606</v>
      </c>
      <c r="E19955" s="775">
        <v>610</v>
      </c>
      <c r="F19955" s="775" t="s">
        <v>7401</v>
      </c>
      <c r="G19955" s="775"/>
      <c r="H19955" s="775"/>
      <c r="I19955" s="775" t="s">
        <v>7509</v>
      </c>
    </row>
    <row r="19956" spans="1:9">
      <c r="A19956" s="775" t="str">
        <f>Table_wabobpsvr_AzureCalc_AzureCalcRateCard[[#This Row],[ServiceName]]&amp;Table_wabobpsvr_AzureCalc_AzureCalcRateCard[[#This Row],[Price_Level]]&amp;Table_wabobpsvr_AzureCalc_AzureCalcRateCard[[#This Row],[Region]]</f>
        <v>ExpressRoute (Unlimited) 500 Mbps ConnectionsMOSP16</v>
      </c>
      <c r="B19956" s="775">
        <v>16</v>
      </c>
      <c r="C19956" s="775" t="s">
        <v>7427</v>
      </c>
      <c r="D19956" s="775" t="s">
        <v>606</v>
      </c>
      <c r="E19956" s="775">
        <v>5200</v>
      </c>
      <c r="F19956" s="775" t="s">
        <v>7404</v>
      </c>
      <c r="G19956" s="775"/>
      <c r="H19956" s="775"/>
      <c r="I19956" s="775" t="s">
        <v>7511</v>
      </c>
    </row>
    <row r="19957" spans="1:9">
      <c r="A19957" s="775" t="str">
        <f>Table_wabobpsvr_AzureCalc_AzureCalcRateCard[[#This Row],[ServiceName]]&amp;Table_wabobpsvr_AzureCalc_AzureCalcRateCard[[#This Row],[Price_Level]]&amp;Table_wabobpsvr_AzureCalc_AzureCalcRateCard[[#This Row],[Region]]</f>
        <v>Basic_D6 VM (Windows)C13</v>
      </c>
      <c r="B19957" s="775">
        <v>13</v>
      </c>
      <c r="C19957" s="775" t="s">
        <v>680</v>
      </c>
      <c r="D19957" s="775" t="s">
        <v>177</v>
      </c>
      <c r="E19957" s="775">
        <v>3.7264499999999998</v>
      </c>
      <c r="F19957" s="775" t="s">
        <v>1105</v>
      </c>
      <c r="G19957" s="775" t="s">
        <v>4235</v>
      </c>
      <c r="H19957" s="775" t="s">
        <v>4235</v>
      </c>
      <c r="I19957" s="775" t="s">
        <v>4976</v>
      </c>
    </row>
    <row r="19958" spans="1:9">
      <c r="A19958" s="775" t="str">
        <f>Table_wabobpsvr_AzureCalc_AzureCalcRateCard[[#This Row],[ServiceName]]&amp;Table_wabobpsvr_AzureCalc_AzureCalcRateCard[[#This Row],[Price_Level]]&amp;Table_wabobpsvr_AzureCalc_AzureCalcRateCard[[#This Row],[Region]]</f>
        <v>Basic_D6 VM (Windows)D13</v>
      </c>
      <c r="B19958" s="775">
        <v>13</v>
      </c>
      <c r="C19958" s="775" t="s">
        <v>680</v>
      </c>
      <c r="D19958" s="775" t="s">
        <v>176</v>
      </c>
      <c r="E19958" s="775">
        <v>3.6036000000000001</v>
      </c>
      <c r="F19958" s="775" t="s">
        <v>1105</v>
      </c>
      <c r="G19958" s="775" t="s">
        <v>4235</v>
      </c>
      <c r="H19958" s="775" t="s">
        <v>4235</v>
      </c>
      <c r="I19958" s="775" t="s">
        <v>4976</v>
      </c>
    </row>
    <row r="19959" spans="1:9">
      <c r="A19959" s="775" t="str">
        <f>Table_wabobpsvr_AzureCalc_AzureCalcRateCard[[#This Row],[ServiceName]]&amp;Table_wabobpsvr_AzureCalc_AzureCalcRateCard[[#This Row],[Price_Level]]&amp;Table_wabobpsvr_AzureCalc_AzureCalcRateCard[[#This Row],[Region]]</f>
        <v>Basic_D6 VM (Windows)MOSP7</v>
      </c>
      <c r="B19959" s="775">
        <v>7</v>
      </c>
      <c r="C19959" s="775" t="s">
        <v>680</v>
      </c>
      <c r="D19959" s="775" t="s">
        <v>606</v>
      </c>
      <c r="E19959" s="775">
        <v>3.629</v>
      </c>
      <c r="F19959" s="775" t="s">
        <v>1105</v>
      </c>
      <c r="G19959" s="775" t="s">
        <v>4235</v>
      </c>
      <c r="H19959" s="775" t="s">
        <v>4235</v>
      </c>
      <c r="I19959" s="775" t="s">
        <v>4977</v>
      </c>
    </row>
    <row r="19960" spans="1:9">
      <c r="A19960" s="775" t="str">
        <f>Table_wabobpsvr_AzureCalc_AzureCalcRateCard[[#This Row],[ServiceName]]&amp;Table_wabobpsvr_AzureCalc_AzureCalcRateCard[[#This Row],[Price_Level]]&amp;Table_wabobpsvr_AzureCalc_AzureCalcRateCard[[#This Row],[Region]]</f>
        <v>Basic_D6 VM (Windows)A7</v>
      </c>
      <c r="B19960" s="775">
        <v>7</v>
      </c>
      <c r="C19960" s="775" t="s">
        <v>680</v>
      </c>
      <c r="D19960" s="775" t="s">
        <v>174</v>
      </c>
      <c r="E19960" s="775">
        <v>3.52013</v>
      </c>
      <c r="F19960" s="775" t="s">
        <v>1105</v>
      </c>
      <c r="G19960" s="775" t="s">
        <v>4235</v>
      </c>
      <c r="H19960" s="775" t="s">
        <v>4235</v>
      </c>
      <c r="I19960" s="775" t="s">
        <v>4977</v>
      </c>
    </row>
    <row r="19961" spans="1:9">
      <c r="A19961" s="775" t="str">
        <f>Table_wabobpsvr_AzureCalc_AzureCalcRateCard[[#This Row],[ServiceName]]&amp;Table_wabobpsvr_AzureCalc_AzureCalcRateCard[[#This Row],[Price_Level]]&amp;Table_wabobpsvr_AzureCalc_AzureCalcRateCard[[#This Row],[Region]]</f>
        <v>Basic_D6 VM (Windows)B7</v>
      </c>
      <c r="B19961" s="775">
        <v>7</v>
      </c>
      <c r="C19961" s="775" t="s">
        <v>680</v>
      </c>
      <c r="D19961" s="775" t="s">
        <v>175</v>
      </c>
      <c r="E19961" s="775">
        <v>3.41126</v>
      </c>
      <c r="F19961" s="775" t="s">
        <v>1105</v>
      </c>
      <c r="G19961" s="775" t="s">
        <v>4235</v>
      </c>
      <c r="H19961" s="775" t="s">
        <v>4235</v>
      </c>
      <c r="I19961" s="775" t="s">
        <v>4977</v>
      </c>
    </row>
    <row r="19962" spans="1:9">
      <c r="A19962" s="775" t="str">
        <f>Table_wabobpsvr_AzureCalc_AzureCalcRateCard[[#This Row],[ServiceName]]&amp;Table_wabobpsvr_AzureCalc_AzureCalcRateCard[[#This Row],[Price_Level]]&amp;Table_wabobpsvr_AzureCalc_AzureCalcRateCard[[#This Row],[Region]]</f>
        <v>Basic_D6 VM (Windows)C7</v>
      </c>
      <c r="B19962" s="775">
        <v>7</v>
      </c>
      <c r="C19962" s="775" t="s">
        <v>680</v>
      </c>
      <c r="D19962" s="775" t="s">
        <v>177</v>
      </c>
      <c r="E19962" s="775">
        <v>3.3023899999999999</v>
      </c>
      <c r="F19962" s="775" t="s">
        <v>1105</v>
      </c>
      <c r="G19962" s="775" t="s">
        <v>4235</v>
      </c>
      <c r="H19962" s="775" t="s">
        <v>4235</v>
      </c>
      <c r="I19962" s="775" t="s">
        <v>4977</v>
      </c>
    </row>
    <row r="19963" spans="1:9">
      <c r="A19963" s="775" t="str">
        <f>Table_wabobpsvr_AzureCalc_AzureCalcRateCard[[#This Row],[ServiceName]]&amp;Table_wabobpsvr_AzureCalc_AzureCalcRateCard[[#This Row],[Price_Level]]&amp;Table_wabobpsvr_AzureCalc_AzureCalcRateCard[[#This Row],[Region]]</f>
        <v>Basic_D6 VM (Windows)D7</v>
      </c>
      <c r="B19963" s="775">
        <v>7</v>
      </c>
      <c r="C19963" s="775" t="s">
        <v>680</v>
      </c>
      <c r="D19963" s="775" t="s">
        <v>176</v>
      </c>
      <c r="E19963" s="775">
        <v>3.1935199999999999</v>
      </c>
      <c r="F19963" s="775" t="s">
        <v>1105</v>
      </c>
      <c r="G19963" s="775" t="s">
        <v>4235</v>
      </c>
      <c r="H19963" s="775" t="s">
        <v>4235</v>
      </c>
      <c r="I19963" s="775" t="s">
        <v>4977</v>
      </c>
    </row>
    <row r="19964" spans="1:9">
      <c r="A19964" s="775" t="str">
        <f>Table_wabobpsvr_AzureCalc_AzureCalcRateCard[[#This Row],[ServiceName]]&amp;Table_wabobpsvr_AzureCalc_AzureCalcRateCard[[#This Row],[Price_Level]]&amp;Table_wabobpsvr_AzureCalc_AzureCalcRateCard[[#This Row],[Region]]</f>
        <v>Basic_D6 VM (Windows)MOSP8</v>
      </c>
      <c r="B19964" s="775">
        <v>8</v>
      </c>
      <c r="C19964" s="775" t="s">
        <v>680</v>
      </c>
      <c r="D19964" s="775" t="s">
        <v>606</v>
      </c>
      <c r="E19964" s="775">
        <v>3.8879999999999999</v>
      </c>
      <c r="F19964" s="775" t="s">
        <v>1105</v>
      </c>
      <c r="G19964" s="775" t="s">
        <v>4235</v>
      </c>
      <c r="H19964" s="775" t="s">
        <v>4235</v>
      </c>
      <c r="I19964" s="775" t="s">
        <v>4978</v>
      </c>
    </row>
    <row r="19965" spans="1:9">
      <c r="A19965" s="775" t="str">
        <f>Table_wabobpsvr_AzureCalc_AzureCalcRateCard[[#This Row],[ServiceName]]&amp;Table_wabobpsvr_AzureCalc_AzureCalcRateCard[[#This Row],[Price_Level]]&amp;Table_wabobpsvr_AzureCalc_AzureCalcRateCard[[#This Row],[Region]]</f>
        <v>Basic_D6 VM (Windows)A8</v>
      </c>
      <c r="B19965" s="775">
        <v>8</v>
      </c>
      <c r="C19965" s="775" t="s">
        <v>680</v>
      </c>
      <c r="D19965" s="775" t="s">
        <v>174</v>
      </c>
      <c r="E19965" s="775">
        <v>3.77136</v>
      </c>
      <c r="F19965" s="775" t="s">
        <v>1105</v>
      </c>
      <c r="G19965" s="775" t="s">
        <v>4235</v>
      </c>
      <c r="H19965" s="775" t="s">
        <v>4235</v>
      </c>
      <c r="I19965" s="775" t="s">
        <v>4978</v>
      </c>
    </row>
    <row r="19966" spans="1:9">
      <c r="A19966" s="775" t="str">
        <f>Table_wabobpsvr_AzureCalc_AzureCalcRateCard[[#This Row],[ServiceName]]&amp;Table_wabobpsvr_AzureCalc_AzureCalcRateCard[[#This Row],[Price_Level]]&amp;Table_wabobpsvr_AzureCalc_AzureCalcRateCard[[#This Row],[Region]]</f>
        <v>Basic_D6 VM (Windows)B8</v>
      </c>
      <c r="B19966" s="775">
        <v>8</v>
      </c>
      <c r="C19966" s="775" t="s">
        <v>680</v>
      </c>
      <c r="D19966" s="775" t="s">
        <v>175</v>
      </c>
      <c r="E19966" s="775">
        <v>3.6547200000000002</v>
      </c>
      <c r="F19966" s="775" t="s">
        <v>1105</v>
      </c>
      <c r="G19966" s="775" t="s">
        <v>4235</v>
      </c>
      <c r="H19966" s="775" t="s">
        <v>4235</v>
      </c>
      <c r="I19966" s="775" t="s">
        <v>4978</v>
      </c>
    </row>
    <row r="19967" spans="1:9">
      <c r="A19967" s="775" t="str">
        <f>Table_wabobpsvr_AzureCalc_AzureCalcRateCard[[#This Row],[ServiceName]]&amp;Table_wabobpsvr_AzureCalc_AzureCalcRateCard[[#This Row],[Price_Level]]&amp;Table_wabobpsvr_AzureCalc_AzureCalcRateCard[[#This Row],[Region]]</f>
        <v>Basic_D6 VM (Windows)C8</v>
      </c>
      <c r="B19967" s="775">
        <v>8</v>
      </c>
      <c r="C19967" s="775" t="s">
        <v>680</v>
      </c>
      <c r="D19967" s="775" t="s">
        <v>177</v>
      </c>
      <c r="E19967" s="775">
        <v>3.5380799999999999</v>
      </c>
      <c r="F19967" s="775" t="s">
        <v>1105</v>
      </c>
      <c r="G19967" s="775" t="s">
        <v>4235</v>
      </c>
      <c r="H19967" s="775" t="s">
        <v>4235</v>
      </c>
      <c r="I19967" s="775" t="s">
        <v>4978</v>
      </c>
    </row>
    <row r="19968" spans="1:9">
      <c r="A19968" s="775" t="str">
        <f>Table_wabobpsvr_AzureCalc_AzureCalcRateCard[[#This Row],[ServiceName]]&amp;Table_wabobpsvr_AzureCalc_AzureCalcRateCard[[#This Row],[Price_Level]]&amp;Table_wabobpsvr_AzureCalc_AzureCalcRateCard[[#This Row],[Region]]</f>
        <v>Basic_D6 VM (Windows)D8</v>
      </c>
      <c r="B19968" s="775">
        <v>8</v>
      </c>
      <c r="C19968" s="775" t="s">
        <v>680</v>
      </c>
      <c r="D19968" s="775" t="s">
        <v>176</v>
      </c>
      <c r="E19968" s="775">
        <v>3.42144</v>
      </c>
      <c r="F19968" s="775" t="s">
        <v>1105</v>
      </c>
      <c r="G19968" s="775" t="s">
        <v>4235</v>
      </c>
      <c r="H19968" s="775" t="s">
        <v>4235</v>
      </c>
      <c r="I19968" s="775" t="s">
        <v>4978</v>
      </c>
    </row>
    <row r="19969" spans="1:9">
      <c r="A19969" s="775" t="str">
        <f>Table_wabobpsvr_AzureCalc_AzureCalcRateCard[[#This Row],[ServiceName]]&amp;Table_wabobpsvr_AzureCalc_AzureCalcRateCard[[#This Row],[Price_Level]]&amp;Table_wabobpsvr_AzureCalc_AzureCalcRateCard[[#This Row],[Region]]</f>
        <v>Basic_D6 VM (Windows)MOSP11</v>
      </c>
      <c r="B19969" s="775">
        <v>11</v>
      </c>
      <c r="C19969" s="775" t="s">
        <v>680</v>
      </c>
      <c r="D19969" s="775" t="s">
        <v>606</v>
      </c>
      <c r="E19969" s="775">
        <v>4.484</v>
      </c>
      <c r="F19969" s="775" t="s">
        <v>1105</v>
      </c>
      <c r="G19969" s="775" t="s">
        <v>4235</v>
      </c>
      <c r="H19969" s="775" t="s">
        <v>4235</v>
      </c>
      <c r="I19969" s="775" t="s">
        <v>4979</v>
      </c>
    </row>
    <row r="19970" spans="1:9">
      <c r="A19970" s="775" t="str">
        <f>Table_wabobpsvr_AzureCalc_AzureCalcRateCard[[#This Row],[ServiceName]]&amp;Table_wabobpsvr_AzureCalc_AzureCalcRateCard[[#This Row],[Price_Level]]&amp;Table_wabobpsvr_AzureCalc_AzureCalcRateCard[[#This Row],[Region]]</f>
        <v>Basic_D6 VM (Windows)A11</v>
      </c>
      <c r="B19970" s="775">
        <v>11</v>
      </c>
      <c r="C19970" s="775" t="s">
        <v>680</v>
      </c>
      <c r="D19970" s="775" t="s">
        <v>174</v>
      </c>
      <c r="E19970" s="775">
        <v>4.3494799999999998</v>
      </c>
      <c r="F19970" s="775" t="s">
        <v>1105</v>
      </c>
      <c r="G19970" s="775" t="s">
        <v>4235</v>
      </c>
      <c r="H19970" s="775" t="s">
        <v>4235</v>
      </c>
      <c r="I19970" s="775" t="s">
        <v>4979</v>
      </c>
    </row>
    <row r="19971" spans="1:9">
      <c r="A19971" s="775" t="str">
        <f>Table_wabobpsvr_AzureCalc_AzureCalcRateCard[[#This Row],[ServiceName]]&amp;Table_wabobpsvr_AzureCalc_AzureCalcRateCard[[#This Row],[Price_Level]]&amp;Table_wabobpsvr_AzureCalc_AzureCalcRateCard[[#This Row],[Region]]</f>
        <v>Basic_D6 VM (Windows)B11</v>
      </c>
      <c r="B19971" s="775">
        <v>11</v>
      </c>
      <c r="C19971" s="775" t="s">
        <v>680</v>
      </c>
      <c r="D19971" s="775" t="s">
        <v>175</v>
      </c>
      <c r="E19971" s="775">
        <v>4.2149599999999996</v>
      </c>
      <c r="F19971" s="775" t="s">
        <v>1105</v>
      </c>
      <c r="G19971" s="775" t="s">
        <v>4235</v>
      </c>
      <c r="H19971" s="775" t="s">
        <v>4235</v>
      </c>
      <c r="I19971" s="775" t="s">
        <v>4979</v>
      </c>
    </row>
    <row r="19972" spans="1:9">
      <c r="A19972" s="775" t="str">
        <f>Table_wabobpsvr_AzureCalc_AzureCalcRateCard[[#This Row],[ServiceName]]&amp;Table_wabobpsvr_AzureCalc_AzureCalcRateCard[[#This Row],[Price_Level]]&amp;Table_wabobpsvr_AzureCalc_AzureCalcRateCard[[#This Row],[Region]]</f>
        <v>Basic_D6 VM (Windows)C11</v>
      </c>
      <c r="B19972" s="775">
        <v>11</v>
      </c>
      <c r="C19972" s="775" t="s">
        <v>680</v>
      </c>
      <c r="D19972" s="775" t="s">
        <v>177</v>
      </c>
      <c r="E19972" s="775">
        <v>4.0804400000000003</v>
      </c>
      <c r="F19972" s="775" t="s">
        <v>1105</v>
      </c>
      <c r="G19972" s="775" t="s">
        <v>4235</v>
      </c>
      <c r="H19972" s="775" t="s">
        <v>4235</v>
      </c>
      <c r="I19972" s="775" t="s">
        <v>4979</v>
      </c>
    </row>
    <row r="19973" spans="1:9">
      <c r="A19973" s="775" t="str">
        <f>Table_wabobpsvr_AzureCalc_AzureCalcRateCard[[#This Row],[ServiceName]]&amp;Table_wabobpsvr_AzureCalc_AzureCalcRateCard[[#This Row],[Price_Level]]&amp;Table_wabobpsvr_AzureCalc_AzureCalcRateCard[[#This Row],[Region]]</f>
        <v>Basic_D6 VM (Windows)D11</v>
      </c>
      <c r="B19973" s="775">
        <v>11</v>
      </c>
      <c r="C19973" s="775" t="s">
        <v>680</v>
      </c>
      <c r="D19973" s="775" t="s">
        <v>176</v>
      </c>
      <c r="E19973" s="775">
        <v>3.9459200000000001</v>
      </c>
      <c r="F19973" s="775" t="s">
        <v>1105</v>
      </c>
      <c r="G19973" s="775" t="s">
        <v>4235</v>
      </c>
      <c r="H19973" s="775" t="s">
        <v>4235</v>
      </c>
      <c r="I19973" s="775" t="s">
        <v>4979</v>
      </c>
    </row>
    <row r="19974" spans="1:9">
      <c r="A19974" s="775" t="str">
        <f>Table_wabobpsvr_AzureCalc_AzureCalcRateCard[[#This Row],[ServiceName]]&amp;Table_wabobpsvr_AzureCalc_AzureCalcRateCard[[#This Row],[Price_Level]]&amp;Table_wabobpsvr_AzureCalc_AzureCalcRateCard[[#This Row],[Region]]</f>
        <v>Basic_D6 VM (Windows)MOSP12</v>
      </c>
      <c r="B19974" s="775">
        <v>12</v>
      </c>
      <c r="C19974" s="775" t="s">
        <v>680</v>
      </c>
      <c r="D19974" s="775" t="s">
        <v>606</v>
      </c>
      <c r="E19974" s="775">
        <v>3.8879999999999999</v>
      </c>
      <c r="F19974" s="775" t="s">
        <v>1105</v>
      </c>
      <c r="G19974" s="775" t="s">
        <v>4235</v>
      </c>
      <c r="H19974" s="775" t="s">
        <v>4235</v>
      </c>
      <c r="I19974" s="775" t="s">
        <v>4980</v>
      </c>
    </row>
    <row r="19975" spans="1:9">
      <c r="A19975" s="775" t="str">
        <f>Table_wabobpsvr_AzureCalc_AzureCalcRateCard[[#This Row],[ServiceName]]&amp;Table_wabobpsvr_AzureCalc_AzureCalcRateCard[[#This Row],[Price_Level]]&amp;Table_wabobpsvr_AzureCalc_AzureCalcRateCard[[#This Row],[Region]]</f>
        <v>Standard_D11 Cloud ServicesA13</v>
      </c>
      <c r="B19975" s="775">
        <v>13</v>
      </c>
      <c r="C19975" s="775" t="s">
        <v>680</v>
      </c>
      <c r="D19975" s="775" t="s">
        <v>174</v>
      </c>
      <c r="E19975" s="775">
        <v>0.48305999999999999</v>
      </c>
      <c r="F19975" s="775" t="s">
        <v>1109</v>
      </c>
      <c r="G19975" s="775" t="s">
        <v>4235</v>
      </c>
      <c r="H19975" s="775" t="s">
        <v>4235</v>
      </c>
      <c r="I19975" s="775" t="s">
        <v>4981</v>
      </c>
    </row>
    <row r="19976" spans="1:9">
      <c r="A19976" s="775" t="str">
        <f>Table_wabobpsvr_AzureCalc_AzureCalcRateCard[[#This Row],[ServiceName]]&amp;Table_wabobpsvr_AzureCalc_AzureCalcRateCard[[#This Row],[Price_Level]]&amp;Table_wabobpsvr_AzureCalc_AzureCalcRateCard[[#This Row],[Region]]</f>
        <v>Standard_D11 Cloud ServicesB13</v>
      </c>
      <c r="B19976" s="775">
        <v>13</v>
      </c>
      <c r="C19976" s="775" t="s">
        <v>680</v>
      </c>
      <c r="D19976" s="775" t="s">
        <v>175</v>
      </c>
      <c r="E19976" s="775">
        <v>0.46811999999999998</v>
      </c>
      <c r="F19976" s="775" t="s">
        <v>1109</v>
      </c>
      <c r="G19976" s="775" t="s">
        <v>4235</v>
      </c>
      <c r="H19976" s="775" t="s">
        <v>4235</v>
      </c>
      <c r="I19976" s="775" t="s">
        <v>4981</v>
      </c>
    </row>
    <row r="19977" spans="1:9">
      <c r="A19977" s="775" t="str">
        <f>Table_wabobpsvr_AzureCalc_AzureCalcRateCard[[#This Row],[ServiceName]]&amp;Table_wabobpsvr_AzureCalc_AzureCalcRateCard[[#This Row],[Price_Level]]&amp;Table_wabobpsvr_AzureCalc_AzureCalcRateCard[[#This Row],[Region]]</f>
        <v>Standard_D11 Cloud ServicesC13</v>
      </c>
      <c r="B19977" s="775">
        <v>13</v>
      </c>
      <c r="C19977" s="775" t="s">
        <v>680</v>
      </c>
      <c r="D19977" s="775" t="s">
        <v>177</v>
      </c>
      <c r="E19977" s="775">
        <v>0.45318000000000003</v>
      </c>
      <c r="F19977" s="775" t="s">
        <v>1109</v>
      </c>
      <c r="G19977" s="775" t="s">
        <v>4235</v>
      </c>
      <c r="H19977" s="775" t="s">
        <v>4235</v>
      </c>
      <c r="I19977" s="775" t="s">
        <v>4981</v>
      </c>
    </row>
    <row r="19978" spans="1:9">
      <c r="A19978" s="775" t="str">
        <f>Table_wabobpsvr_AzureCalc_AzureCalcRateCard[[#This Row],[ServiceName]]&amp;Table_wabobpsvr_AzureCalc_AzureCalcRateCard[[#This Row],[Price_Level]]&amp;Table_wabobpsvr_AzureCalc_AzureCalcRateCard[[#This Row],[Region]]</f>
        <v>Standard_D11 Cloud ServicesD13</v>
      </c>
      <c r="B19978" s="775">
        <v>13</v>
      </c>
      <c r="C19978" s="775" t="s">
        <v>680</v>
      </c>
      <c r="D19978" s="775" t="s">
        <v>176</v>
      </c>
      <c r="E19978" s="775">
        <v>0.43824000000000002</v>
      </c>
      <c r="F19978" s="775" t="s">
        <v>1109</v>
      </c>
      <c r="G19978" s="775" t="s">
        <v>4235</v>
      </c>
      <c r="H19978" s="775" t="s">
        <v>4235</v>
      </c>
      <c r="I19978" s="775" t="s">
        <v>4981</v>
      </c>
    </row>
    <row r="19979" spans="1:9">
      <c r="A19979" s="775" t="str">
        <f>Table_wabobpsvr_AzureCalc_AzureCalcRateCard[[#This Row],[ServiceName]]&amp;Table_wabobpsvr_AzureCalc_AzureCalcRateCard[[#This Row],[Price_Level]]&amp;Table_wabobpsvr_AzureCalc_AzureCalcRateCard[[#This Row],[Region]]</f>
        <v>Standard_D11 Cloud ServicesMOSP7</v>
      </c>
      <c r="B19979" s="775">
        <v>7</v>
      </c>
      <c r="C19979" s="775" t="s">
        <v>680</v>
      </c>
      <c r="D19979" s="775" t="s">
        <v>606</v>
      </c>
      <c r="E19979" s="775">
        <v>0.3</v>
      </c>
      <c r="F19979" s="775" t="s">
        <v>1109</v>
      </c>
      <c r="G19979" s="775" t="s">
        <v>4235</v>
      </c>
      <c r="H19979" s="775" t="s">
        <v>4235</v>
      </c>
      <c r="I19979" s="775" t="s">
        <v>4982</v>
      </c>
    </row>
    <row r="19980" spans="1:9">
      <c r="A19980" s="775" t="str">
        <f>Table_wabobpsvr_AzureCalc_AzureCalcRateCard[[#This Row],[ServiceName]]&amp;Table_wabobpsvr_AzureCalc_AzureCalcRateCard[[#This Row],[Price_Level]]&amp;Table_wabobpsvr_AzureCalc_AzureCalcRateCard[[#This Row],[Region]]</f>
        <v>Standard_D11 Cloud ServicesA7</v>
      </c>
      <c r="B19980" s="775">
        <v>7</v>
      </c>
      <c r="C19980" s="775" t="s">
        <v>680</v>
      </c>
      <c r="D19980" s="775" t="s">
        <v>174</v>
      </c>
      <c r="E19980" s="775">
        <v>0.29099999999999998</v>
      </c>
      <c r="F19980" s="775" t="s">
        <v>1109</v>
      </c>
      <c r="G19980" s="775" t="s">
        <v>4235</v>
      </c>
      <c r="H19980" s="775" t="s">
        <v>4235</v>
      </c>
      <c r="I19980" s="775" t="s">
        <v>4982</v>
      </c>
    </row>
    <row r="19981" spans="1:9">
      <c r="A19981" s="775" t="str">
        <f>Table_wabobpsvr_AzureCalc_AzureCalcRateCard[[#This Row],[ServiceName]]&amp;Table_wabobpsvr_AzureCalc_AzureCalcRateCard[[#This Row],[Price_Level]]&amp;Table_wabobpsvr_AzureCalc_AzureCalcRateCard[[#This Row],[Region]]</f>
        <v>Standard_D11 Cloud ServicesB7</v>
      </c>
      <c r="B19981" s="775">
        <v>7</v>
      </c>
      <c r="C19981" s="775" t="s">
        <v>680</v>
      </c>
      <c r="D19981" s="775" t="s">
        <v>175</v>
      </c>
      <c r="E19981" s="775">
        <v>0.28199999999999997</v>
      </c>
      <c r="F19981" s="775" t="s">
        <v>1109</v>
      </c>
      <c r="G19981" s="775" t="s">
        <v>4235</v>
      </c>
      <c r="H19981" s="775" t="s">
        <v>4235</v>
      </c>
      <c r="I19981" s="775" t="s">
        <v>4982</v>
      </c>
    </row>
    <row r="19982" spans="1:9">
      <c r="A19982" s="775" t="str">
        <f>Table_wabobpsvr_AzureCalc_AzureCalcRateCard[[#This Row],[ServiceName]]&amp;Table_wabobpsvr_AzureCalc_AzureCalcRateCard[[#This Row],[Price_Level]]&amp;Table_wabobpsvr_AzureCalc_AzureCalcRateCard[[#This Row],[Region]]</f>
        <v>Standard_D11 Cloud ServicesC7</v>
      </c>
      <c r="B19982" s="775">
        <v>7</v>
      </c>
      <c r="C19982" s="775" t="s">
        <v>680</v>
      </c>
      <c r="D19982" s="775" t="s">
        <v>177</v>
      </c>
      <c r="E19982" s="775">
        <v>0.27300000000000002</v>
      </c>
      <c r="F19982" s="775" t="s">
        <v>1109</v>
      </c>
      <c r="G19982" s="775" t="s">
        <v>4235</v>
      </c>
      <c r="H19982" s="775" t="s">
        <v>4235</v>
      </c>
      <c r="I19982" s="775" t="s">
        <v>4982</v>
      </c>
    </row>
    <row r="19983" spans="1:9">
      <c r="A19983" s="775" t="str">
        <f>Table_wabobpsvr_AzureCalc_AzureCalcRateCard[[#This Row],[ServiceName]]&amp;Table_wabobpsvr_AzureCalc_AzureCalcRateCard[[#This Row],[Price_Level]]&amp;Table_wabobpsvr_AzureCalc_AzureCalcRateCard[[#This Row],[Region]]</f>
        <v>Standard_D11 Cloud ServicesD7</v>
      </c>
      <c r="B19983" s="775">
        <v>7</v>
      </c>
      <c r="C19983" s="775" t="s">
        <v>680</v>
      </c>
      <c r="D19983" s="775" t="s">
        <v>176</v>
      </c>
      <c r="E19983" s="775">
        <v>0.26400000000000001</v>
      </c>
      <c r="F19983" s="775" t="s">
        <v>1109</v>
      </c>
      <c r="G19983" s="775" t="s">
        <v>4235</v>
      </c>
      <c r="H19983" s="775" t="s">
        <v>4235</v>
      </c>
      <c r="I19983" s="775" t="s">
        <v>4982</v>
      </c>
    </row>
    <row r="19984" spans="1:9">
      <c r="A19984" s="775" t="str">
        <f>Table_wabobpsvr_AzureCalc_AzureCalcRateCard[[#This Row],[ServiceName]]&amp;Table_wabobpsvr_AzureCalc_AzureCalcRateCard[[#This Row],[Price_Level]]&amp;Table_wabobpsvr_AzureCalc_AzureCalcRateCard[[#This Row],[Region]]</f>
        <v>Standard_D11 Cloud ServicesMOSP8</v>
      </c>
      <c r="B19984" s="775">
        <v>8</v>
      </c>
      <c r="C19984" s="775" t="s">
        <v>680</v>
      </c>
      <c r="D19984" s="775" t="s">
        <v>606</v>
      </c>
      <c r="E19984" s="775">
        <v>0.34499999999999997</v>
      </c>
      <c r="F19984" s="775" t="s">
        <v>1109</v>
      </c>
      <c r="G19984" s="775" t="s">
        <v>4235</v>
      </c>
      <c r="H19984" s="775" t="s">
        <v>4235</v>
      </c>
      <c r="I19984" s="775" t="s">
        <v>4983</v>
      </c>
    </row>
    <row r="19985" spans="1:9">
      <c r="A19985" s="775" t="str">
        <f>Table_wabobpsvr_AzureCalc_AzureCalcRateCard[[#This Row],[ServiceName]]&amp;Table_wabobpsvr_AzureCalc_AzureCalcRateCard[[#This Row],[Price_Level]]&amp;Table_wabobpsvr_AzureCalc_AzureCalcRateCard[[#This Row],[Region]]</f>
        <v>Standard_D11 Cloud ServicesA8</v>
      </c>
      <c r="B19985" s="775">
        <v>8</v>
      </c>
      <c r="C19985" s="775" t="s">
        <v>680</v>
      </c>
      <c r="D19985" s="775" t="s">
        <v>174</v>
      </c>
      <c r="E19985" s="775">
        <v>0.33465</v>
      </c>
      <c r="F19985" s="775" t="s">
        <v>1109</v>
      </c>
      <c r="G19985" s="775" t="s">
        <v>4235</v>
      </c>
      <c r="H19985" s="775" t="s">
        <v>4235</v>
      </c>
      <c r="I19985" s="775" t="s">
        <v>4983</v>
      </c>
    </row>
    <row r="19986" spans="1:9">
      <c r="A19986" s="775" t="str">
        <f>Table_wabobpsvr_AzureCalc_AzureCalcRateCard[[#This Row],[ServiceName]]&amp;Table_wabobpsvr_AzureCalc_AzureCalcRateCard[[#This Row],[Price_Level]]&amp;Table_wabobpsvr_AzureCalc_AzureCalcRateCard[[#This Row],[Region]]</f>
        <v>Standard_D11 Cloud ServicesB8</v>
      </c>
      <c r="B19986" s="775">
        <v>8</v>
      </c>
      <c r="C19986" s="775" t="s">
        <v>680</v>
      </c>
      <c r="D19986" s="775" t="s">
        <v>175</v>
      </c>
      <c r="E19986" s="775">
        <v>0.32429999999999998</v>
      </c>
      <c r="F19986" s="775" t="s">
        <v>1109</v>
      </c>
      <c r="G19986" s="775" t="s">
        <v>4235</v>
      </c>
      <c r="H19986" s="775" t="s">
        <v>4235</v>
      </c>
      <c r="I19986" s="775" t="s">
        <v>4983</v>
      </c>
    </row>
    <row r="19987" spans="1:9">
      <c r="A19987" s="775" t="str">
        <f>Table_wabobpsvr_AzureCalc_AzureCalcRateCard[[#This Row],[ServiceName]]&amp;Table_wabobpsvr_AzureCalc_AzureCalcRateCard[[#This Row],[Price_Level]]&amp;Table_wabobpsvr_AzureCalc_AzureCalcRateCard[[#This Row],[Region]]</f>
        <v>Standard_D11 Cloud ServicesC8</v>
      </c>
      <c r="B19987" s="775">
        <v>8</v>
      </c>
      <c r="C19987" s="775" t="s">
        <v>680</v>
      </c>
      <c r="D19987" s="775" t="s">
        <v>177</v>
      </c>
      <c r="E19987" s="775">
        <v>0.31395000000000001</v>
      </c>
      <c r="F19987" s="775" t="s">
        <v>1109</v>
      </c>
      <c r="G19987" s="775" t="s">
        <v>4235</v>
      </c>
      <c r="H19987" s="775" t="s">
        <v>4235</v>
      </c>
      <c r="I19987" s="775" t="s">
        <v>4983</v>
      </c>
    </row>
    <row r="19988" spans="1:9">
      <c r="A19988" s="775" t="str">
        <f>Table_wabobpsvr_AzureCalc_AzureCalcRateCard[[#This Row],[ServiceName]]&amp;Table_wabobpsvr_AzureCalc_AzureCalcRateCard[[#This Row],[Price_Level]]&amp;Table_wabobpsvr_AzureCalc_AzureCalcRateCard[[#This Row],[Region]]</f>
        <v>Standard_D11 Cloud ServicesD8</v>
      </c>
      <c r="B19988" s="775">
        <v>8</v>
      </c>
      <c r="C19988" s="775" t="s">
        <v>680</v>
      </c>
      <c r="D19988" s="775" t="s">
        <v>176</v>
      </c>
      <c r="E19988" s="775">
        <v>0.30359999999999998</v>
      </c>
      <c r="F19988" s="775" t="s">
        <v>1109</v>
      </c>
      <c r="G19988" s="775" t="s">
        <v>4235</v>
      </c>
      <c r="H19988" s="775" t="s">
        <v>4235</v>
      </c>
      <c r="I19988" s="775" t="s">
        <v>4983</v>
      </c>
    </row>
    <row r="19989" spans="1:9">
      <c r="A19989" s="775" t="str">
        <f>Table_wabobpsvr_AzureCalc_AzureCalcRateCard[[#This Row],[ServiceName]]&amp;Table_wabobpsvr_AzureCalc_AzureCalcRateCard[[#This Row],[Price_Level]]&amp;Table_wabobpsvr_AzureCalc_AzureCalcRateCard[[#This Row],[Region]]</f>
        <v>Standard_D11 Cloud ServicesMOSP11</v>
      </c>
      <c r="B19989" s="775">
        <v>11</v>
      </c>
      <c r="C19989" s="775" t="s">
        <v>680</v>
      </c>
      <c r="D19989" s="775" t="s">
        <v>606</v>
      </c>
      <c r="E19989" s="775">
        <v>0.35699999999999998</v>
      </c>
      <c r="F19989" s="775" t="s">
        <v>1109</v>
      </c>
      <c r="G19989" s="775" t="s">
        <v>4235</v>
      </c>
      <c r="H19989" s="775" t="s">
        <v>4235</v>
      </c>
      <c r="I19989" s="775" t="s">
        <v>4984</v>
      </c>
    </row>
    <row r="19990" spans="1:9">
      <c r="A19990" s="775" t="str">
        <f>Table_wabobpsvr_AzureCalc_AzureCalcRateCard[[#This Row],[ServiceName]]&amp;Table_wabobpsvr_AzureCalc_AzureCalcRateCard[[#This Row],[Price_Level]]&amp;Table_wabobpsvr_AzureCalc_AzureCalcRateCard[[#This Row],[Region]]</f>
        <v>Standard_D11 Cloud ServicesA11</v>
      </c>
      <c r="B19990" s="775">
        <v>11</v>
      </c>
      <c r="C19990" s="775" t="s">
        <v>680</v>
      </c>
      <c r="D19990" s="775" t="s">
        <v>174</v>
      </c>
      <c r="E19990" s="775">
        <v>0.34628999999999999</v>
      </c>
      <c r="F19990" s="775" t="s">
        <v>1109</v>
      </c>
      <c r="G19990" s="775" t="s">
        <v>4235</v>
      </c>
      <c r="H19990" s="775" t="s">
        <v>4235</v>
      </c>
      <c r="I19990" s="775" t="s">
        <v>4984</v>
      </c>
    </row>
    <row r="19991" spans="1:9">
      <c r="A19991" s="775" t="str">
        <f>Table_wabobpsvr_AzureCalc_AzureCalcRateCard[[#This Row],[ServiceName]]&amp;Table_wabobpsvr_AzureCalc_AzureCalcRateCard[[#This Row],[Price_Level]]&amp;Table_wabobpsvr_AzureCalc_AzureCalcRateCard[[#This Row],[Region]]</f>
        <v>Standard_D11 Cloud ServicesB11</v>
      </c>
      <c r="B19991" s="775">
        <v>11</v>
      </c>
      <c r="C19991" s="775" t="s">
        <v>680</v>
      </c>
      <c r="D19991" s="775" t="s">
        <v>175</v>
      </c>
      <c r="E19991" s="775">
        <v>0.33557999999999999</v>
      </c>
      <c r="F19991" s="775" t="s">
        <v>1109</v>
      </c>
      <c r="G19991" s="775" t="s">
        <v>4235</v>
      </c>
      <c r="H19991" s="775" t="s">
        <v>4235</v>
      </c>
      <c r="I19991" s="775" t="s">
        <v>4984</v>
      </c>
    </row>
    <row r="19992" spans="1:9">
      <c r="A19992" s="775" t="str">
        <f>Table_wabobpsvr_AzureCalc_AzureCalcRateCard[[#This Row],[ServiceName]]&amp;Table_wabobpsvr_AzureCalc_AzureCalcRateCard[[#This Row],[Price_Level]]&amp;Table_wabobpsvr_AzureCalc_AzureCalcRateCard[[#This Row],[Region]]</f>
        <v>Standard_D11 Cloud ServicesC11</v>
      </c>
      <c r="B19992" s="775">
        <v>11</v>
      </c>
      <c r="C19992" s="775" t="s">
        <v>680</v>
      </c>
      <c r="D19992" s="775" t="s">
        <v>177</v>
      </c>
      <c r="E19992" s="775">
        <v>0.32486999999999999</v>
      </c>
      <c r="F19992" s="775" t="s">
        <v>1109</v>
      </c>
      <c r="G19992" s="775" t="s">
        <v>4235</v>
      </c>
      <c r="H19992" s="775" t="s">
        <v>4235</v>
      </c>
      <c r="I19992" s="775" t="s">
        <v>4984</v>
      </c>
    </row>
    <row r="19993" spans="1:9">
      <c r="A19993" s="775" t="str">
        <f>Table_wabobpsvr_AzureCalc_AzureCalcRateCard[[#This Row],[ServiceName]]&amp;Table_wabobpsvr_AzureCalc_AzureCalcRateCard[[#This Row],[Price_Level]]&amp;Table_wabobpsvr_AzureCalc_AzureCalcRateCard[[#This Row],[Region]]</f>
        <v>Standard_D11 Cloud ServicesD11</v>
      </c>
      <c r="B19993" s="775">
        <v>11</v>
      </c>
      <c r="C19993" s="775" t="s">
        <v>680</v>
      </c>
      <c r="D19993" s="775" t="s">
        <v>176</v>
      </c>
      <c r="E19993" s="775">
        <v>0.31415999999999999</v>
      </c>
      <c r="F19993" s="775" t="s">
        <v>1109</v>
      </c>
      <c r="G19993" s="775" t="s">
        <v>4235</v>
      </c>
      <c r="H19993" s="775" t="s">
        <v>4235</v>
      </c>
      <c r="I19993" s="775" t="s">
        <v>4984</v>
      </c>
    </row>
    <row r="19994" spans="1:9">
      <c r="A19994" s="775" t="str">
        <f>Table_wabobpsvr_AzureCalc_AzureCalcRateCard[[#This Row],[ServiceName]]&amp;Table_wabobpsvr_AzureCalc_AzureCalcRateCard[[#This Row],[Price_Level]]&amp;Table_wabobpsvr_AzureCalc_AzureCalcRateCard[[#This Row],[Region]]</f>
        <v>Standard_D11 Cloud ServicesMOSP12</v>
      </c>
      <c r="B19994" s="775">
        <v>12</v>
      </c>
      <c r="C19994" s="775" t="s">
        <v>680</v>
      </c>
      <c r="D19994" s="775" t="s">
        <v>606</v>
      </c>
      <c r="E19994" s="775">
        <v>0.31</v>
      </c>
      <c r="F19994" s="775" t="s">
        <v>1109</v>
      </c>
      <c r="G19994" s="775" t="s">
        <v>4235</v>
      </c>
      <c r="H19994" s="775" t="s">
        <v>4235</v>
      </c>
      <c r="I19994" s="775" t="s">
        <v>4985</v>
      </c>
    </row>
    <row r="19995" spans="1:9">
      <c r="A19995" s="775" t="str">
        <f>Table_wabobpsvr_AzureCalc_AzureCalcRateCard[[#This Row],[ServiceName]]&amp;Table_wabobpsvr_AzureCalc_AzureCalcRateCard[[#This Row],[Price_Level]]&amp;Table_wabobpsvr_AzureCalc_AzureCalcRateCard[[#This Row],[Region]]</f>
        <v>Standard_D11 Cloud ServicesA12</v>
      </c>
      <c r="B19995" s="775">
        <v>12</v>
      </c>
      <c r="C19995" s="775" t="s">
        <v>680</v>
      </c>
      <c r="D19995" s="775" t="s">
        <v>174</v>
      </c>
      <c r="E19995" s="775">
        <v>0.30070000000000002</v>
      </c>
      <c r="F19995" s="775" t="s">
        <v>1109</v>
      </c>
      <c r="G19995" s="775" t="s">
        <v>4235</v>
      </c>
      <c r="H19995" s="775" t="s">
        <v>4235</v>
      </c>
      <c r="I19995" s="775" t="s">
        <v>4985</v>
      </c>
    </row>
    <row r="19996" spans="1:9">
      <c r="A19996" s="775" t="str">
        <f>Table_wabobpsvr_AzureCalc_AzureCalcRateCard[[#This Row],[ServiceName]]&amp;Table_wabobpsvr_AzureCalc_AzureCalcRateCard[[#This Row],[Price_Level]]&amp;Table_wabobpsvr_AzureCalc_AzureCalcRateCard[[#This Row],[Region]]</f>
        <v>Standard_D11 Cloud ServicesB12</v>
      </c>
      <c r="B19996" s="775">
        <v>12</v>
      </c>
      <c r="C19996" s="775" t="s">
        <v>680</v>
      </c>
      <c r="D19996" s="775" t="s">
        <v>175</v>
      </c>
      <c r="E19996" s="775">
        <v>0.29139999999999999</v>
      </c>
      <c r="F19996" s="775" t="s">
        <v>1109</v>
      </c>
      <c r="G19996" s="775" t="s">
        <v>4235</v>
      </c>
      <c r="H19996" s="775" t="s">
        <v>4235</v>
      </c>
      <c r="I19996" s="775" t="s">
        <v>4985</v>
      </c>
    </row>
    <row r="19997" spans="1:9">
      <c r="A19997" s="775" t="str">
        <f>Table_wabobpsvr_AzureCalc_AzureCalcRateCard[[#This Row],[ServiceName]]&amp;Table_wabobpsvr_AzureCalc_AzureCalcRateCard[[#This Row],[Price_Level]]&amp;Table_wabobpsvr_AzureCalc_AzureCalcRateCard[[#This Row],[Region]]</f>
        <v>Standard_D11 Cloud ServicesC12</v>
      </c>
      <c r="B19997" s="775">
        <v>12</v>
      </c>
      <c r="C19997" s="775" t="s">
        <v>680</v>
      </c>
      <c r="D19997" s="775" t="s">
        <v>177</v>
      </c>
      <c r="E19997" s="775">
        <v>0.28210000000000002</v>
      </c>
      <c r="F19997" s="775" t="s">
        <v>1109</v>
      </c>
      <c r="G19997" s="775" t="s">
        <v>4235</v>
      </c>
      <c r="H19997" s="775" t="s">
        <v>4235</v>
      </c>
      <c r="I19997" s="775" t="s">
        <v>4985</v>
      </c>
    </row>
    <row r="19998" spans="1:9">
      <c r="A19998" s="775" t="str">
        <f>Table_wabobpsvr_AzureCalc_AzureCalcRateCard[[#This Row],[ServiceName]]&amp;Table_wabobpsvr_AzureCalc_AzureCalcRateCard[[#This Row],[Price_Level]]&amp;Table_wabobpsvr_AzureCalc_AzureCalcRateCard[[#This Row],[Region]]</f>
        <v>Standard_D11 Cloud ServicesD12</v>
      </c>
      <c r="B19998" s="775">
        <v>12</v>
      </c>
      <c r="C19998" s="775" t="s">
        <v>680</v>
      </c>
      <c r="D19998" s="775" t="s">
        <v>176</v>
      </c>
      <c r="E19998" s="775">
        <v>0.27279999999999999</v>
      </c>
      <c r="F19998" s="775" t="s">
        <v>1109</v>
      </c>
      <c r="G19998" s="775" t="s">
        <v>4235</v>
      </c>
      <c r="H19998" s="775" t="s">
        <v>4235</v>
      </c>
      <c r="I19998" s="775" t="s">
        <v>4985</v>
      </c>
    </row>
    <row r="19999" spans="1:9">
      <c r="A19999" s="775" t="str">
        <f>Table_wabobpsvr_AzureCalc_AzureCalcRateCard[[#This Row],[ServiceName]]&amp;Table_wabobpsvr_AzureCalc_AzureCalcRateCard[[#This Row],[Price_Level]]&amp;Table_wabobpsvr_AzureCalc_AzureCalcRateCard[[#This Row],[Region]]</f>
        <v>Standard_D11 Cloud ServicesMOSP3</v>
      </c>
      <c r="B19999" s="775">
        <v>3</v>
      </c>
      <c r="C19999" s="775" t="s">
        <v>680</v>
      </c>
      <c r="D19999" s="775" t="s">
        <v>606</v>
      </c>
      <c r="E19999" s="775">
        <v>0.33</v>
      </c>
      <c r="F19999" s="775" t="s">
        <v>1109</v>
      </c>
      <c r="G19999" s="775" t="s">
        <v>4235</v>
      </c>
      <c r="H19999" s="775" t="s">
        <v>4235</v>
      </c>
      <c r="I19999" s="775" t="s">
        <v>4986</v>
      </c>
    </row>
    <row r="20000" spans="1:9">
      <c r="A20000" s="775" t="str">
        <f>Table_wabobpsvr_AzureCalc_AzureCalcRateCard[[#This Row],[ServiceName]]&amp;Table_wabobpsvr_AzureCalc_AzureCalcRateCard[[#This Row],[Price_Level]]&amp;Table_wabobpsvr_AzureCalc_AzureCalcRateCard[[#This Row],[Region]]</f>
        <v>Standard_D11 Cloud ServicesA3</v>
      </c>
      <c r="B20000" s="775">
        <v>3</v>
      </c>
      <c r="C20000" s="775" t="s">
        <v>680</v>
      </c>
      <c r="D20000" s="775" t="s">
        <v>174</v>
      </c>
      <c r="E20000" s="775">
        <v>0.3201</v>
      </c>
      <c r="F20000" s="775" t="s">
        <v>1109</v>
      </c>
      <c r="G20000" s="775" t="s">
        <v>4235</v>
      </c>
      <c r="H20000" s="775" t="s">
        <v>4235</v>
      </c>
      <c r="I20000" s="775" t="s">
        <v>4986</v>
      </c>
    </row>
    <row r="20001" spans="1:9">
      <c r="A20001" s="775" t="str">
        <f>Table_wabobpsvr_AzureCalc_AzureCalcRateCard[[#This Row],[ServiceName]]&amp;Table_wabobpsvr_AzureCalc_AzureCalcRateCard[[#This Row],[Price_Level]]&amp;Table_wabobpsvr_AzureCalc_AzureCalcRateCard[[#This Row],[Region]]</f>
        <v>Standard_D11 Cloud ServicesB3</v>
      </c>
      <c r="B20001" s="775">
        <v>3</v>
      </c>
      <c r="C20001" s="775" t="s">
        <v>680</v>
      </c>
      <c r="D20001" s="775" t="s">
        <v>175</v>
      </c>
      <c r="E20001" s="775">
        <v>0.31019999999999998</v>
      </c>
      <c r="F20001" s="775" t="s">
        <v>1109</v>
      </c>
      <c r="G20001" s="775" t="s">
        <v>4235</v>
      </c>
      <c r="H20001" s="775" t="s">
        <v>4235</v>
      </c>
      <c r="I20001" s="775" t="s">
        <v>4986</v>
      </c>
    </row>
    <row r="20002" spans="1:9">
      <c r="A20002" s="775" t="str">
        <f>Table_wabobpsvr_AzureCalc_AzureCalcRateCard[[#This Row],[ServiceName]]&amp;Table_wabobpsvr_AzureCalc_AzureCalcRateCard[[#This Row],[Price_Level]]&amp;Table_wabobpsvr_AzureCalc_AzureCalcRateCard[[#This Row],[Region]]</f>
        <v>Standard_D11 Cloud ServicesC3</v>
      </c>
      <c r="B20002" s="775">
        <v>3</v>
      </c>
      <c r="C20002" s="775" t="s">
        <v>680</v>
      </c>
      <c r="D20002" s="775" t="s">
        <v>177</v>
      </c>
      <c r="E20002" s="775">
        <v>0.30030000000000001</v>
      </c>
      <c r="F20002" s="775" t="s">
        <v>1109</v>
      </c>
      <c r="G20002" s="775" t="s">
        <v>4235</v>
      </c>
      <c r="H20002" s="775" t="s">
        <v>4235</v>
      </c>
      <c r="I20002" s="775" t="s">
        <v>4986</v>
      </c>
    </row>
    <row r="20003" spans="1:9">
      <c r="A20003" s="775" t="str">
        <f>Table_wabobpsvr_AzureCalc_AzureCalcRateCard[[#This Row],[ServiceName]]&amp;Table_wabobpsvr_AzureCalc_AzureCalcRateCard[[#This Row],[Price_Level]]&amp;Table_wabobpsvr_AzureCalc_AzureCalcRateCard[[#This Row],[Region]]</f>
        <v>Standard_D11 Cloud ServicesD3</v>
      </c>
      <c r="B20003" s="775">
        <v>3</v>
      </c>
      <c r="C20003" s="775" t="s">
        <v>680</v>
      </c>
      <c r="D20003" s="775" t="s">
        <v>176</v>
      </c>
      <c r="E20003" s="775">
        <v>0.29039999999999999</v>
      </c>
      <c r="F20003" s="775" t="s">
        <v>1109</v>
      </c>
      <c r="G20003" s="775" t="s">
        <v>4235</v>
      </c>
      <c r="H20003" s="775" t="s">
        <v>4235</v>
      </c>
      <c r="I20003" s="775" t="s">
        <v>4986</v>
      </c>
    </row>
    <row r="20004" spans="1:9">
      <c r="A20004" s="775" t="str">
        <f>Table_wabobpsvr_AzureCalc_AzureCalcRateCard[[#This Row],[ServiceName]]&amp;Table_wabobpsvr_AzureCalc_AzureCalcRateCard[[#This Row],[Price_Level]]&amp;Table_wabobpsvr_AzureCalc_AzureCalcRateCard[[#This Row],[Region]]</f>
        <v>Standard_D11 Cloud ServicesMOSP6</v>
      </c>
      <c r="B20004" s="775">
        <v>6</v>
      </c>
      <c r="C20004" s="775" t="s">
        <v>680</v>
      </c>
      <c r="D20004" s="775" t="s">
        <v>606</v>
      </c>
      <c r="E20004" s="775">
        <v>0.33</v>
      </c>
      <c r="F20004" s="775" t="s">
        <v>1109</v>
      </c>
      <c r="G20004" s="775" t="s">
        <v>4235</v>
      </c>
      <c r="H20004" s="775" t="s">
        <v>4235</v>
      </c>
      <c r="I20004" s="775" t="s">
        <v>4987</v>
      </c>
    </row>
    <row r="20005" spans="1:9">
      <c r="A20005" s="775" t="str">
        <f>Table_wabobpsvr_AzureCalc_AzureCalcRateCard[[#This Row],[ServiceName]]&amp;Table_wabobpsvr_AzureCalc_AzureCalcRateCard[[#This Row],[Price_Level]]&amp;Table_wabobpsvr_AzureCalc_AzureCalcRateCard[[#This Row],[Region]]</f>
        <v>Standard_D11 Cloud ServicesA6</v>
      </c>
      <c r="B20005" s="775">
        <v>6</v>
      </c>
      <c r="C20005" s="775" t="s">
        <v>680</v>
      </c>
      <c r="D20005" s="775" t="s">
        <v>174</v>
      </c>
      <c r="E20005" s="775">
        <v>0.3201</v>
      </c>
      <c r="F20005" s="775" t="s">
        <v>1109</v>
      </c>
      <c r="G20005" s="775" t="s">
        <v>4235</v>
      </c>
      <c r="H20005" s="775" t="s">
        <v>4235</v>
      </c>
      <c r="I20005" s="775" t="s">
        <v>4987</v>
      </c>
    </row>
    <row r="20006" spans="1:9">
      <c r="A20006" s="775" t="str">
        <f>Table_wabobpsvr_AzureCalc_AzureCalcRateCard[[#This Row],[ServiceName]]&amp;Table_wabobpsvr_AzureCalc_AzureCalcRateCard[[#This Row],[Price_Level]]&amp;Table_wabobpsvr_AzureCalc_AzureCalcRateCard[[#This Row],[Region]]</f>
        <v>Standard_D11 Cloud ServicesB6</v>
      </c>
      <c r="B20006" s="775">
        <v>6</v>
      </c>
      <c r="C20006" s="775" t="s">
        <v>680</v>
      </c>
      <c r="D20006" s="775" t="s">
        <v>175</v>
      </c>
      <c r="E20006" s="775">
        <v>0.31019999999999998</v>
      </c>
      <c r="F20006" s="775" t="s">
        <v>1109</v>
      </c>
      <c r="G20006" s="775" t="s">
        <v>4235</v>
      </c>
      <c r="H20006" s="775" t="s">
        <v>4235</v>
      </c>
      <c r="I20006" s="775" t="s">
        <v>4987</v>
      </c>
    </row>
    <row r="20007" spans="1:9">
      <c r="A20007" s="775" t="str">
        <f>Table_wabobpsvr_AzureCalc_AzureCalcRateCard[[#This Row],[ServiceName]]&amp;Table_wabobpsvr_AzureCalc_AzureCalcRateCard[[#This Row],[Price_Level]]&amp;Table_wabobpsvr_AzureCalc_AzureCalcRateCard[[#This Row],[Region]]</f>
        <v>Standard_D11 Cloud ServicesC6</v>
      </c>
      <c r="B20007" s="775">
        <v>6</v>
      </c>
      <c r="C20007" s="775" t="s">
        <v>680</v>
      </c>
      <c r="D20007" s="775" t="s">
        <v>177</v>
      </c>
      <c r="E20007" s="775">
        <v>0.30030000000000001</v>
      </c>
      <c r="F20007" s="775" t="s">
        <v>1109</v>
      </c>
      <c r="G20007" s="775" t="s">
        <v>4235</v>
      </c>
      <c r="H20007" s="775" t="s">
        <v>4235</v>
      </c>
      <c r="I20007" s="775" t="s">
        <v>4987</v>
      </c>
    </row>
    <row r="20008" spans="1:9">
      <c r="A20008" s="775" t="str">
        <f>Table_wabobpsvr_AzureCalc_AzureCalcRateCard[[#This Row],[ServiceName]]&amp;Table_wabobpsvr_AzureCalc_AzureCalcRateCard[[#This Row],[Price_Level]]&amp;Table_wabobpsvr_AzureCalc_AzureCalcRateCard[[#This Row],[Region]]</f>
        <v>Standard_D11 Cloud ServicesD6</v>
      </c>
      <c r="B20008" s="775">
        <v>6</v>
      </c>
      <c r="C20008" s="775" t="s">
        <v>680</v>
      </c>
      <c r="D20008" s="775" t="s">
        <v>176</v>
      </c>
      <c r="E20008" s="775">
        <v>0.29039999999999999</v>
      </c>
      <c r="F20008" s="775" t="s">
        <v>1109</v>
      </c>
      <c r="G20008" s="775" t="s">
        <v>4235</v>
      </c>
      <c r="H20008" s="775" t="s">
        <v>4235</v>
      </c>
      <c r="I20008" s="775" t="s">
        <v>4987</v>
      </c>
    </row>
    <row r="20009" spans="1:9">
      <c r="A20009" s="775" t="str">
        <f>Table_wabobpsvr_AzureCalc_AzureCalcRateCard[[#This Row],[ServiceName]]&amp;Table_wabobpsvr_AzureCalc_AzureCalcRateCard[[#This Row],[Price_Level]]&amp;Table_wabobpsvr_AzureCalc_AzureCalcRateCard[[#This Row],[Region]]</f>
        <v>Standard_D11 Cloud ServicesMOSP2</v>
      </c>
      <c r="B20009" s="775">
        <v>2</v>
      </c>
      <c r="C20009" s="775" t="s">
        <v>680</v>
      </c>
      <c r="D20009" s="775" t="s">
        <v>606</v>
      </c>
      <c r="E20009" s="775">
        <v>0.3</v>
      </c>
      <c r="F20009" s="775" t="s">
        <v>1109</v>
      </c>
      <c r="G20009" s="775" t="s">
        <v>4235</v>
      </c>
      <c r="H20009" s="775" t="s">
        <v>4235</v>
      </c>
      <c r="I20009" s="775" t="s">
        <v>4988</v>
      </c>
    </row>
    <row r="20010" spans="1:9">
      <c r="A20010" s="775" t="str">
        <f>Table_wabobpsvr_AzureCalc_AzureCalcRateCard[[#This Row],[ServiceName]]&amp;Table_wabobpsvr_AzureCalc_AzureCalcRateCard[[#This Row],[Price_Level]]&amp;Table_wabobpsvr_AzureCalc_AzureCalcRateCard[[#This Row],[Region]]</f>
        <v>Standard_D11 Cloud ServicesA2</v>
      </c>
      <c r="B20010" s="775">
        <v>2</v>
      </c>
      <c r="C20010" s="775" t="s">
        <v>680</v>
      </c>
      <c r="D20010" s="775" t="s">
        <v>174</v>
      </c>
      <c r="E20010" s="775">
        <v>0.29099999999999998</v>
      </c>
      <c r="F20010" s="775" t="s">
        <v>1109</v>
      </c>
      <c r="G20010" s="775" t="s">
        <v>4235</v>
      </c>
      <c r="H20010" s="775" t="s">
        <v>4235</v>
      </c>
      <c r="I20010" s="775" t="s">
        <v>4988</v>
      </c>
    </row>
    <row r="20011" spans="1:9">
      <c r="A20011" s="775" t="str">
        <f>Table_wabobpsvr_AzureCalc_AzureCalcRateCard[[#This Row],[ServiceName]]&amp;Table_wabobpsvr_AzureCalc_AzureCalcRateCard[[#This Row],[Price_Level]]&amp;Table_wabobpsvr_AzureCalc_AzureCalcRateCard[[#This Row],[Region]]</f>
        <v>Standard_D11 Cloud ServicesB2</v>
      </c>
      <c r="B20011" s="775">
        <v>2</v>
      </c>
      <c r="C20011" s="775" t="s">
        <v>680</v>
      </c>
      <c r="D20011" s="775" t="s">
        <v>175</v>
      </c>
      <c r="E20011" s="775">
        <v>0.28199999999999997</v>
      </c>
      <c r="F20011" s="775" t="s">
        <v>1109</v>
      </c>
      <c r="G20011" s="775" t="s">
        <v>4235</v>
      </c>
      <c r="H20011" s="775" t="s">
        <v>4235</v>
      </c>
      <c r="I20011" s="775" t="s">
        <v>4988</v>
      </c>
    </row>
    <row r="20012" spans="1:9">
      <c r="A20012" s="775" t="str">
        <f>Table_wabobpsvr_AzureCalc_AzureCalcRateCard[[#This Row],[ServiceName]]&amp;Table_wabobpsvr_AzureCalc_AzureCalcRateCard[[#This Row],[Price_Level]]&amp;Table_wabobpsvr_AzureCalc_AzureCalcRateCard[[#This Row],[Region]]</f>
        <v>Standard_D11 Cloud ServicesC2</v>
      </c>
      <c r="B20012" s="775">
        <v>2</v>
      </c>
      <c r="C20012" s="775" t="s">
        <v>680</v>
      </c>
      <c r="D20012" s="775" t="s">
        <v>177</v>
      </c>
      <c r="E20012" s="775">
        <v>0.27300000000000002</v>
      </c>
      <c r="F20012" s="775" t="s">
        <v>1109</v>
      </c>
      <c r="G20012" s="775" t="s">
        <v>4235</v>
      </c>
      <c r="H20012" s="775" t="s">
        <v>4235</v>
      </c>
      <c r="I20012" s="775" t="s">
        <v>4988</v>
      </c>
    </row>
    <row r="20013" spans="1:9">
      <c r="A20013" s="775" t="str">
        <f>Table_wabobpsvr_AzureCalc_AzureCalcRateCard[[#This Row],[ServiceName]]&amp;Table_wabobpsvr_AzureCalc_AzureCalcRateCard[[#This Row],[Price_Level]]&amp;Table_wabobpsvr_AzureCalc_AzureCalcRateCard[[#This Row],[Region]]</f>
        <v>Standard_D11 Cloud ServicesD2</v>
      </c>
      <c r="B20013" s="775">
        <v>2</v>
      </c>
      <c r="C20013" s="775" t="s">
        <v>680</v>
      </c>
      <c r="D20013" s="775" t="s">
        <v>176</v>
      </c>
      <c r="E20013" s="775">
        <v>0.26400000000000001</v>
      </c>
      <c r="F20013" s="775" t="s">
        <v>1109</v>
      </c>
      <c r="G20013" s="775" t="s">
        <v>4235</v>
      </c>
      <c r="H20013" s="775" t="s">
        <v>4235</v>
      </c>
      <c r="I20013" s="775" t="s">
        <v>4988</v>
      </c>
    </row>
    <row r="20014" spans="1:9">
      <c r="A20014" s="775" t="str">
        <f>Table_wabobpsvr_AzureCalc_AzureCalcRateCard[[#This Row],[ServiceName]]&amp;Table_wabobpsvr_AzureCalc_AzureCalcRateCard[[#This Row],[Price_Level]]&amp;Table_wabobpsvr_AzureCalc_AzureCalcRateCard[[#This Row],[Region]]</f>
        <v>Standard_D11 Cloud ServicesMOSP5</v>
      </c>
      <c r="B20014" s="775">
        <v>5</v>
      </c>
      <c r="C20014" s="775" t="s">
        <v>680</v>
      </c>
      <c r="D20014" s="775" t="s">
        <v>606</v>
      </c>
      <c r="E20014" s="775">
        <v>0.33</v>
      </c>
      <c r="F20014" s="775" t="s">
        <v>1109</v>
      </c>
      <c r="G20014" s="775" t="s">
        <v>4235</v>
      </c>
      <c r="H20014" s="775" t="s">
        <v>4235</v>
      </c>
      <c r="I20014" s="775" t="s">
        <v>4989</v>
      </c>
    </row>
    <row r="20015" spans="1:9">
      <c r="A20015" s="775" t="str">
        <f>Table_wabobpsvr_AzureCalc_AzureCalcRateCard[[#This Row],[ServiceName]]&amp;Table_wabobpsvr_AzureCalc_AzureCalcRateCard[[#This Row],[Price_Level]]&amp;Table_wabobpsvr_AzureCalc_AzureCalcRateCard[[#This Row],[Region]]</f>
        <v>Standard_D11 Cloud ServicesA5</v>
      </c>
      <c r="B20015" s="775">
        <v>5</v>
      </c>
      <c r="C20015" s="775" t="s">
        <v>680</v>
      </c>
      <c r="D20015" s="775" t="s">
        <v>174</v>
      </c>
      <c r="E20015" s="775">
        <v>0.3201</v>
      </c>
      <c r="F20015" s="775" t="s">
        <v>1109</v>
      </c>
      <c r="G20015" s="775" t="s">
        <v>4235</v>
      </c>
      <c r="H20015" s="775" t="s">
        <v>4235</v>
      </c>
      <c r="I20015" s="775" t="s">
        <v>4989</v>
      </c>
    </row>
    <row r="20016" spans="1:9">
      <c r="A20016" s="775" t="str">
        <f>Table_wabobpsvr_AzureCalc_AzureCalcRateCard[[#This Row],[ServiceName]]&amp;Table_wabobpsvr_AzureCalc_AzureCalcRateCard[[#This Row],[Price_Level]]&amp;Table_wabobpsvr_AzureCalc_AzureCalcRateCard[[#This Row],[Region]]</f>
        <v>Standard_D11 Cloud ServicesB5</v>
      </c>
      <c r="B20016" s="775">
        <v>5</v>
      </c>
      <c r="C20016" s="775" t="s">
        <v>680</v>
      </c>
      <c r="D20016" s="775" t="s">
        <v>175</v>
      </c>
      <c r="E20016" s="775">
        <v>0.31019999999999998</v>
      </c>
      <c r="F20016" s="775" t="s">
        <v>1109</v>
      </c>
      <c r="G20016" s="775" t="s">
        <v>4235</v>
      </c>
      <c r="H20016" s="775" t="s">
        <v>4235</v>
      </c>
      <c r="I20016" s="775" t="s">
        <v>4989</v>
      </c>
    </row>
    <row r="20017" spans="1:9">
      <c r="A20017" s="775" t="str">
        <f>Table_wabobpsvr_AzureCalc_AzureCalcRateCard[[#This Row],[ServiceName]]&amp;Table_wabobpsvr_AzureCalc_AzureCalcRateCard[[#This Row],[Price_Level]]&amp;Table_wabobpsvr_AzureCalc_AzureCalcRateCard[[#This Row],[Region]]</f>
        <v>Standard_D11 Cloud ServicesC5</v>
      </c>
      <c r="B20017" s="775">
        <v>5</v>
      </c>
      <c r="C20017" s="775" t="s">
        <v>680</v>
      </c>
      <c r="D20017" s="775" t="s">
        <v>177</v>
      </c>
      <c r="E20017" s="775">
        <v>0.30030000000000001</v>
      </c>
      <c r="F20017" s="775" t="s">
        <v>1109</v>
      </c>
      <c r="G20017" s="775" t="s">
        <v>4235</v>
      </c>
      <c r="H20017" s="775" t="s">
        <v>4235</v>
      </c>
      <c r="I20017" s="775" t="s">
        <v>4989</v>
      </c>
    </row>
    <row r="20018" spans="1:9">
      <c r="A20018" s="775" t="str">
        <f>Table_wabobpsvr_AzureCalc_AzureCalcRateCard[[#This Row],[ServiceName]]&amp;Table_wabobpsvr_AzureCalc_AzureCalcRateCard[[#This Row],[Price_Level]]&amp;Table_wabobpsvr_AzureCalc_AzureCalcRateCard[[#This Row],[Region]]</f>
        <v>Standard_D11 Cloud ServicesD5</v>
      </c>
      <c r="B20018" s="775">
        <v>5</v>
      </c>
      <c r="C20018" s="775" t="s">
        <v>680</v>
      </c>
      <c r="D20018" s="775" t="s">
        <v>176</v>
      </c>
      <c r="E20018" s="775">
        <v>0.29039999999999999</v>
      </c>
      <c r="F20018" s="775" t="s">
        <v>1109</v>
      </c>
      <c r="G20018" s="775" t="s">
        <v>4235</v>
      </c>
      <c r="H20018" s="775" t="s">
        <v>4235</v>
      </c>
      <c r="I20018" s="775" t="s">
        <v>4989</v>
      </c>
    </row>
    <row r="20019" spans="1:9">
      <c r="A20019" s="775" t="str">
        <f>Table_wabobpsvr_AzureCalc_AzureCalcRateCard[[#This Row],[ServiceName]]&amp;Table_wabobpsvr_AzureCalc_AzureCalcRateCard[[#This Row],[Price_Level]]&amp;Table_wabobpsvr_AzureCalc_AzureCalcRateCard[[#This Row],[Region]]</f>
        <v>Standard_D11 Cloud ServicesMOSP1</v>
      </c>
      <c r="B20019" s="775">
        <v>1</v>
      </c>
      <c r="C20019" s="775" t="s">
        <v>680</v>
      </c>
      <c r="D20019" s="775" t="s">
        <v>606</v>
      </c>
      <c r="E20019" s="775">
        <v>0.3</v>
      </c>
      <c r="F20019" s="775" t="s">
        <v>1109</v>
      </c>
      <c r="G20019" s="775" t="s">
        <v>4235</v>
      </c>
      <c r="H20019" s="775" t="s">
        <v>4235</v>
      </c>
      <c r="I20019" s="775" t="s">
        <v>4990</v>
      </c>
    </row>
    <row r="20020" spans="1:9">
      <c r="A20020" s="775" t="str">
        <f>Table_wabobpsvr_AzureCalc_AzureCalcRateCard[[#This Row],[ServiceName]]&amp;Table_wabobpsvr_AzureCalc_AzureCalcRateCard[[#This Row],[Price_Level]]&amp;Table_wabobpsvr_AzureCalc_AzureCalcRateCard[[#This Row],[Region]]</f>
        <v>Standard_D11 Cloud ServicesA1</v>
      </c>
      <c r="B20020" s="775">
        <v>1</v>
      </c>
      <c r="C20020" s="775" t="s">
        <v>680</v>
      </c>
      <c r="D20020" s="775" t="s">
        <v>174</v>
      </c>
      <c r="E20020" s="775">
        <v>0.29099999999999998</v>
      </c>
      <c r="F20020" s="775" t="s">
        <v>1109</v>
      </c>
      <c r="G20020" s="775" t="s">
        <v>4235</v>
      </c>
      <c r="H20020" s="775" t="s">
        <v>4235</v>
      </c>
      <c r="I20020" s="775" t="s">
        <v>4990</v>
      </c>
    </row>
    <row r="20021" spans="1:9">
      <c r="A20021" s="775" t="str">
        <f>Table_wabobpsvr_AzureCalc_AzureCalcRateCard[[#This Row],[ServiceName]]&amp;Table_wabobpsvr_AzureCalc_AzureCalcRateCard[[#This Row],[Price_Level]]&amp;Table_wabobpsvr_AzureCalc_AzureCalcRateCard[[#This Row],[Region]]</f>
        <v>Standard_D11 Cloud ServicesB1</v>
      </c>
      <c r="B20021" s="775">
        <v>1</v>
      </c>
      <c r="C20021" s="775" t="s">
        <v>680</v>
      </c>
      <c r="D20021" s="775" t="s">
        <v>175</v>
      </c>
      <c r="E20021" s="775">
        <v>0.28199999999999997</v>
      </c>
      <c r="F20021" s="775" t="s">
        <v>1109</v>
      </c>
      <c r="G20021" s="775" t="s">
        <v>4235</v>
      </c>
      <c r="H20021" s="775" t="s">
        <v>4235</v>
      </c>
      <c r="I20021" s="775" t="s">
        <v>4990</v>
      </c>
    </row>
    <row r="20022" spans="1:9">
      <c r="A20022" s="775" t="str">
        <f>Table_wabobpsvr_AzureCalc_AzureCalcRateCard[[#This Row],[ServiceName]]&amp;Table_wabobpsvr_AzureCalc_AzureCalcRateCard[[#This Row],[Price_Level]]&amp;Table_wabobpsvr_AzureCalc_AzureCalcRateCard[[#This Row],[Region]]</f>
        <v>Standard_D11 Cloud ServicesC1</v>
      </c>
      <c r="B20022" s="775">
        <v>1</v>
      </c>
      <c r="C20022" s="775" t="s">
        <v>680</v>
      </c>
      <c r="D20022" s="775" t="s">
        <v>177</v>
      </c>
      <c r="E20022" s="775">
        <v>0.27300000000000002</v>
      </c>
      <c r="F20022" s="775" t="s">
        <v>1109</v>
      </c>
      <c r="G20022" s="775" t="s">
        <v>4235</v>
      </c>
      <c r="H20022" s="775" t="s">
        <v>4235</v>
      </c>
      <c r="I20022" s="775" t="s">
        <v>4990</v>
      </c>
    </row>
    <row r="20023" spans="1:9">
      <c r="A20023" s="775" t="str">
        <f>Table_wabobpsvr_AzureCalc_AzureCalcRateCard[[#This Row],[ServiceName]]&amp;Table_wabobpsvr_AzureCalc_AzureCalcRateCard[[#This Row],[Price_Level]]&amp;Table_wabobpsvr_AzureCalc_AzureCalcRateCard[[#This Row],[Region]]</f>
        <v>Standard_D11 Cloud ServicesD1</v>
      </c>
      <c r="B20023" s="775">
        <v>1</v>
      </c>
      <c r="C20023" s="775" t="s">
        <v>680</v>
      </c>
      <c r="D20023" s="775" t="s">
        <v>176</v>
      </c>
      <c r="E20023" s="775">
        <v>0.26400000000000001</v>
      </c>
      <c r="F20023" s="775" t="s">
        <v>1109</v>
      </c>
      <c r="G20023" s="775" t="s">
        <v>4235</v>
      </c>
      <c r="H20023" s="775" t="s">
        <v>4235</v>
      </c>
      <c r="I20023" s="775" t="s">
        <v>4990</v>
      </c>
    </row>
    <row r="20024" spans="1:9">
      <c r="A20024" s="775" t="str">
        <f>Table_wabobpsvr_AzureCalc_AzureCalcRateCard[[#This Row],[ServiceName]]&amp;Table_wabobpsvr_AzureCalc_AzureCalcRateCard[[#This Row],[Price_Level]]&amp;Table_wabobpsvr_AzureCalc_AzureCalcRateCard[[#This Row],[Region]]</f>
        <v>Standard_D11 Cloud ServicesMOSP4</v>
      </c>
      <c r="B20024" s="775">
        <v>4</v>
      </c>
      <c r="C20024" s="775" t="s">
        <v>680</v>
      </c>
      <c r="D20024" s="775" t="s">
        <v>606</v>
      </c>
      <c r="E20024" s="775">
        <v>0.33</v>
      </c>
      <c r="F20024" s="775" t="s">
        <v>1109</v>
      </c>
      <c r="G20024" s="775" t="s">
        <v>4235</v>
      </c>
      <c r="H20024" s="775" t="s">
        <v>4235</v>
      </c>
      <c r="I20024" s="775" t="s">
        <v>4991</v>
      </c>
    </row>
    <row r="20025" spans="1:9">
      <c r="A20025" s="775" t="str">
        <f>Table_wabobpsvr_AzureCalc_AzureCalcRateCard[[#This Row],[ServiceName]]&amp;Table_wabobpsvr_AzureCalc_AzureCalcRateCard[[#This Row],[Price_Level]]&amp;Table_wabobpsvr_AzureCalc_AzureCalcRateCard[[#This Row],[Region]]</f>
        <v>Standard_D11 Cloud ServicesA4</v>
      </c>
      <c r="B20025" s="775">
        <v>4</v>
      </c>
      <c r="C20025" s="775" t="s">
        <v>680</v>
      </c>
      <c r="D20025" s="775" t="s">
        <v>174</v>
      </c>
      <c r="E20025" s="775">
        <v>0.3201</v>
      </c>
      <c r="F20025" s="775" t="s">
        <v>1109</v>
      </c>
      <c r="G20025" s="775" t="s">
        <v>4235</v>
      </c>
      <c r="H20025" s="775" t="s">
        <v>4235</v>
      </c>
      <c r="I20025" s="775" t="s">
        <v>4991</v>
      </c>
    </row>
    <row r="20026" spans="1:9">
      <c r="A20026" s="775" t="str">
        <f>Table_wabobpsvr_AzureCalc_AzureCalcRateCard[[#This Row],[ServiceName]]&amp;Table_wabobpsvr_AzureCalc_AzureCalcRateCard[[#This Row],[Price_Level]]&amp;Table_wabobpsvr_AzureCalc_AzureCalcRateCard[[#This Row],[Region]]</f>
        <v>Standard_D11 Cloud ServicesB4</v>
      </c>
      <c r="B20026" s="775">
        <v>4</v>
      </c>
      <c r="C20026" s="775" t="s">
        <v>680</v>
      </c>
      <c r="D20026" s="775" t="s">
        <v>175</v>
      </c>
      <c r="E20026" s="775">
        <v>0.31019999999999998</v>
      </c>
      <c r="F20026" s="775" t="s">
        <v>1109</v>
      </c>
      <c r="G20026" s="775" t="s">
        <v>4235</v>
      </c>
      <c r="H20026" s="775" t="s">
        <v>4235</v>
      </c>
      <c r="I20026" s="775" t="s">
        <v>4991</v>
      </c>
    </row>
    <row r="20027" spans="1:9">
      <c r="A20027" s="775" t="str">
        <f>Table_wabobpsvr_AzureCalc_AzureCalcRateCard[[#This Row],[ServiceName]]&amp;Table_wabobpsvr_AzureCalc_AzureCalcRateCard[[#This Row],[Price_Level]]&amp;Table_wabobpsvr_AzureCalc_AzureCalcRateCard[[#This Row],[Region]]</f>
        <v>Standard_D11 Cloud ServicesC4</v>
      </c>
      <c r="B20027" s="775">
        <v>4</v>
      </c>
      <c r="C20027" s="775" t="s">
        <v>680</v>
      </c>
      <c r="D20027" s="775" t="s">
        <v>177</v>
      </c>
      <c r="E20027" s="775">
        <v>0.30030000000000001</v>
      </c>
      <c r="F20027" s="775" t="s">
        <v>1109</v>
      </c>
      <c r="G20027" s="775" t="s">
        <v>4235</v>
      </c>
      <c r="H20027" s="775" t="s">
        <v>4235</v>
      </c>
      <c r="I20027" s="775" t="s">
        <v>4991</v>
      </c>
    </row>
    <row r="20028" spans="1:9">
      <c r="A20028" s="775" t="str">
        <f>Table_wabobpsvr_AzureCalc_AzureCalcRateCard[[#This Row],[ServiceName]]&amp;Table_wabobpsvr_AzureCalc_AzureCalcRateCard[[#This Row],[Price_Level]]&amp;Table_wabobpsvr_AzureCalc_AzureCalcRateCard[[#This Row],[Region]]</f>
        <v>Standard_D11 Cloud ServicesD4</v>
      </c>
      <c r="B20028" s="775">
        <v>4</v>
      </c>
      <c r="C20028" s="775" t="s">
        <v>680</v>
      </c>
      <c r="D20028" s="775" t="s">
        <v>176</v>
      </c>
      <c r="E20028" s="775">
        <v>0.29039999999999999</v>
      </c>
      <c r="F20028" s="775" t="s">
        <v>1109</v>
      </c>
      <c r="G20028" s="775" t="s">
        <v>4235</v>
      </c>
      <c r="H20028" s="775" t="s">
        <v>4235</v>
      </c>
      <c r="I20028" s="775" t="s">
        <v>4991</v>
      </c>
    </row>
    <row r="20029" spans="1:9">
      <c r="A20029" s="775" t="str">
        <f>Table_wabobpsvr_AzureCalc_AzureCalcRateCard[[#This Row],[ServiceName]]&amp;Table_wabobpsvr_AzureCalc_AzureCalcRateCard[[#This Row],[Price_Level]]&amp;Table_wabobpsvr_AzureCalc_AzureCalcRateCard[[#This Row],[Region]]</f>
        <v>Standard_D11 Cloud ServicesMOSP14</v>
      </c>
      <c r="B20029" s="775">
        <v>14</v>
      </c>
      <c r="C20029" s="775" t="s">
        <v>680</v>
      </c>
      <c r="D20029" s="775" t="s">
        <v>606</v>
      </c>
      <c r="E20029" s="775">
        <v>0.375</v>
      </c>
      <c r="F20029" s="775" t="s">
        <v>1109</v>
      </c>
      <c r="G20029" s="775" t="s">
        <v>4235</v>
      </c>
      <c r="H20029" s="775" t="s">
        <v>4235</v>
      </c>
      <c r="I20029" s="775" t="s">
        <v>4992</v>
      </c>
    </row>
    <row r="20030" spans="1:9">
      <c r="A20030" s="775" t="str">
        <f>Table_wabobpsvr_AzureCalc_AzureCalcRateCard[[#This Row],[ServiceName]]&amp;Table_wabobpsvr_AzureCalc_AzureCalcRateCard[[#This Row],[Price_Level]]&amp;Table_wabobpsvr_AzureCalc_AzureCalcRateCard[[#This Row],[Region]]</f>
        <v>Standard_D11 Cloud ServicesA14</v>
      </c>
      <c r="B20030" s="775">
        <v>14</v>
      </c>
      <c r="C20030" s="775" t="s">
        <v>680</v>
      </c>
      <c r="D20030" s="775" t="s">
        <v>174</v>
      </c>
      <c r="E20030" s="775">
        <v>0.36375000000000002</v>
      </c>
      <c r="F20030" s="775" t="s">
        <v>1109</v>
      </c>
      <c r="G20030" s="775" t="s">
        <v>4235</v>
      </c>
      <c r="H20030" s="775" t="s">
        <v>4235</v>
      </c>
      <c r="I20030" s="775" t="s">
        <v>4992</v>
      </c>
    </row>
    <row r="20031" spans="1:9">
      <c r="A20031" s="775" t="str">
        <f>Table_wabobpsvr_AzureCalc_AzureCalcRateCard[[#This Row],[ServiceName]]&amp;Table_wabobpsvr_AzureCalc_AzureCalcRateCard[[#This Row],[Price_Level]]&amp;Table_wabobpsvr_AzureCalc_AzureCalcRateCard[[#This Row],[Region]]</f>
        <v>Standard_D11 Cloud ServicesB14</v>
      </c>
      <c r="B20031" s="775">
        <v>14</v>
      </c>
      <c r="C20031" s="775" t="s">
        <v>680</v>
      </c>
      <c r="D20031" s="775" t="s">
        <v>175</v>
      </c>
      <c r="E20031" s="775">
        <v>0.35249999999999998</v>
      </c>
      <c r="F20031" s="775" t="s">
        <v>1109</v>
      </c>
      <c r="G20031" s="775" t="s">
        <v>4235</v>
      </c>
      <c r="H20031" s="775" t="s">
        <v>4235</v>
      </c>
      <c r="I20031" s="775" t="s">
        <v>4992</v>
      </c>
    </row>
    <row r="20032" spans="1:9">
      <c r="A20032" s="775" t="str">
        <f>Table_wabobpsvr_AzureCalc_AzureCalcRateCard[[#This Row],[ServiceName]]&amp;Table_wabobpsvr_AzureCalc_AzureCalcRateCard[[#This Row],[Price_Level]]&amp;Table_wabobpsvr_AzureCalc_AzureCalcRateCard[[#This Row],[Region]]</f>
        <v>Standard_D11 Cloud ServicesC14</v>
      </c>
      <c r="B20032" s="775">
        <v>14</v>
      </c>
      <c r="C20032" s="775" t="s">
        <v>680</v>
      </c>
      <c r="D20032" s="775" t="s">
        <v>177</v>
      </c>
      <c r="E20032" s="775">
        <v>0.34125</v>
      </c>
      <c r="F20032" s="775" t="s">
        <v>1109</v>
      </c>
      <c r="G20032" s="775" t="s">
        <v>4235</v>
      </c>
      <c r="H20032" s="775" t="s">
        <v>4235</v>
      </c>
      <c r="I20032" s="775" t="s">
        <v>4992</v>
      </c>
    </row>
    <row r="20033" spans="1:9">
      <c r="A20033" s="775" t="str">
        <f>Table_wabobpsvr_AzureCalc_AzureCalcRateCard[[#This Row],[ServiceName]]&amp;Table_wabobpsvr_AzureCalc_AzureCalcRateCard[[#This Row],[Price_Level]]&amp;Table_wabobpsvr_AzureCalc_AzureCalcRateCard[[#This Row],[Region]]</f>
        <v>Standard_D11 Cloud ServicesD14</v>
      </c>
      <c r="B20033" s="775">
        <v>14</v>
      </c>
      <c r="C20033" s="775" t="s">
        <v>680</v>
      </c>
      <c r="D20033" s="775" t="s">
        <v>176</v>
      </c>
      <c r="E20033" s="775">
        <v>0.33</v>
      </c>
      <c r="F20033" s="775" t="s">
        <v>1109</v>
      </c>
      <c r="G20033" s="775" t="s">
        <v>4235</v>
      </c>
      <c r="H20033" s="775" t="s">
        <v>4235</v>
      </c>
      <c r="I20033" s="775" t="s">
        <v>4992</v>
      </c>
    </row>
    <row r="20034" spans="1:9">
      <c r="A20034" s="775" t="str">
        <f>Table_wabobpsvr_AzureCalc_AzureCalcRateCard[[#This Row],[ServiceName]]&amp;Table_wabobpsvr_AzureCalc_AzureCalcRateCard[[#This Row],[Price_Level]]&amp;Table_wabobpsvr_AzureCalc_AzureCalcRateCard[[#This Row],[Region]]</f>
        <v>Standard_D11 Cloud ServicesMOSP</v>
      </c>
      <c r="B20034" s="775"/>
      <c r="C20034" s="775" t="s">
        <v>680</v>
      </c>
      <c r="D20034" s="775" t="s">
        <v>606</v>
      </c>
      <c r="E20034" s="775">
        <v>0.36599999999999999</v>
      </c>
      <c r="F20034" s="775" t="s">
        <v>1109</v>
      </c>
      <c r="G20034" s="775" t="s">
        <v>4235</v>
      </c>
      <c r="H20034" s="775" t="s">
        <v>4235</v>
      </c>
      <c r="I20034" s="775" t="s">
        <v>4993</v>
      </c>
    </row>
    <row r="20035" spans="1:9">
      <c r="A20035" s="775" t="str">
        <f>Table_wabobpsvr_AzureCalc_AzureCalcRateCard[[#This Row],[ServiceName]]&amp;Table_wabobpsvr_AzureCalc_AzureCalcRateCard[[#This Row],[Price_Level]]&amp;Table_wabobpsvr_AzureCalc_AzureCalcRateCard[[#This Row],[Region]]</f>
        <v>Standard_D11 Cloud ServicesA</v>
      </c>
      <c r="B20035" s="775"/>
      <c r="C20035" s="775" t="s">
        <v>680</v>
      </c>
      <c r="D20035" s="775" t="s">
        <v>174</v>
      </c>
      <c r="E20035" s="775">
        <v>0.35502</v>
      </c>
      <c r="F20035" s="775" t="s">
        <v>1109</v>
      </c>
      <c r="G20035" s="775" t="s">
        <v>3581</v>
      </c>
      <c r="H20035" s="775" t="s">
        <v>3582</v>
      </c>
      <c r="I20035" s="775" t="s">
        <v>4993</v>
      </c>
    </row>
    <row r="20036" spans="1:9">
      <c r="A20036" s="775" t="str">
        <f>Table_wabobpsvr_AzureCalc_AzureCalcRateCard[[#This Row],[ServiceName]]&amp;Table_wabobpsvr_AzureCalc_AzureCalcRateCard[[#This Row],[Price_Level]]&amp;Table_wabobpsvr_AzureCalc_AzureCalcRateCard[[#This Row],[Region]]</f>
        <v>Standard_D11 Cloud ServicesB</v>
      </c>
      <c r="B20036" s="775"/>
      <c r="C20036" s="775" t="s">
        <v>680</v>
      </c>
      <c r="D20036" s="775" t="s">
        <v>175</v>
      </c>
      <c r="E20036" s="775">
        <v>0.34404000000000001</v>
      </c>
      <c r="F20036" s="775" t="s">
        <v>1109</v>
      </c>
      <c r="G20036" s="775" t="s">
        <v>3581</v>
      </c>
      <c r="H20036" s="775" t="s">
        <v>3582</v>
      </c>
      <c r="I20036" s="775" t="s">
        <v>4993</v>
      </c>
    </row>
    <row r="20037" spans="1:9">
      <c r="A20037" s="775" t="str">
        <f>Table_wabobpsvr_AzureCalc_AzureCalcRateCard[[#This Row],[ServiceName]]&amp;Table_wabobpsvr_AzureCalc_AzureCalcRateCard[[#This Row],[Price_Level]]&amp;Table_wabobpsvr_AzureCalc_AzureCalcRateCard[[#This Row],[Region]]</f>
        <v>Standard_D11 Cloud ServicesC</v>
      </c>
      <c r="B20037" s="775"/>
      <c r="C20037" s="775" t="s">
        <v>680</v>
      </c>
      <c r="D20037" s="775" t="s">
        <v>177</v>
      </c>
      <c r="E20037" s="775">
        <v>0.33306000000000002</v>
      </c>
      <c r="F20037" s="775" t="s">
        <v>1109</v>
      </c>
      <c r="G20037" s="775" t="s">
        <v>3581</v>
      </c>
      <c r="H20037" s="775" t="s">
        <v>3582</v>
      </c>
      <c r="I20037" s="775" t="s">
        <v>4993</v>
      </c>
    </row>
    <row r="20038" spans="1:9">
      <c r="A20038" s="775" t="str">
        <f>Table_wabobpsvr_AzureCalc_AzureCalcRateCard[[#This Row],[ServiceName]]&amp;Table_wabobpsvr_AzureCalc_AzureCalcRateCard[[#This Row],[Price_Level]]&amp;Table_wabobpsvr_AzureCalc_AzureCalcRateCard[[#This Row],[Region]]</f>
        <v>Standard_D11 Cloud ServicesD</v>
      </c>
      <c r="B20038" s="775"/>
      <c r="C20038" s="775" t="s">
        <v>680</v>
      </c>
      <c r="D20038" s="775" t="s">
        <v>176</v>
      </c>
      <c r="E20038" s="775">
        <v>0.32207999999999998</v>
      </c>
      <c r="F20038" s="775" t="s">
        <v>1109</v>
      </c>
      <c r="G20038" s="775" t="s">
        <v>3581</v>
      </c>
      <c r="H20038" s="775" t="s">
        <v>3582</v>
      </c>
      <c r="I20038" s="775" t="s">
        <v>4993</v>
      </c>
    </row>
    <row r="20039" spans="1:9">
      <c r="A20039" s="775" t="str">
        <f>Table_wabobpsvr_AzureCalc_AzureCalcRateCard[[#This Row],[ServiceName]]&amp;Table_wabobpsvr_AzureCalc_AzureCalcRateCard[[#This Row],[Price_Level]]&amp;Table_wabobpsvr_AzureCalc_AzureCalcRateCard[[#This Row],[Region]]</f>
        <v>Standard_D11 VM (Non-Windows)MOSP10</v>
      </c>
      <c r="B20039" s="775">
        <v>10</v>
      </c>
      <c r="C20039" s="775" t="s">
        <v>680</v>
      </c>
      <c r="D20039" s="775" t="s">
        <v>606</v>
      </c>
      <c r="E20039" s="775">
        <v>0.24199999999999999</v>
      </c>
      <c r="F20039" s="775" t="s">
        <v>1110</v>
      </c>
      <c r="G20039" s="775" t="s">
        <v>4235</v>
      </c>
      <c r="H20039" s="775" t="s">
        <v>4235</v>
      </c>
      <c r="I20039" s="775" t="s">
        <v>4994</v>
      </c>
    </row>
    <row r="20040" spans="1:9">
      <c r="A20040" s="775" t="str">
        <f>Table_wabobpsvr_AzureCalc_AzureCalcRateCard[[#This Row],[ServiceName]]&amp;Table_wabobpsvr_AzureCalc_AzureCalcRateCard[[#This Row],[Price_Level]]&amp;Table_wabobpsvr_AzureCalc_AzureCalcRateCard[[#This Row],[Region]]</f>
        <v>Standard_D11 VM (Non-Windows)A10</v>
      </c>
      <c r="B20040" s="775">
        <v>10</v>
      </c>
      <c r="C20040" s="775" t="s">
        <v>680</v>
      </c>
      <c r="D20040" s="775" t="s">
        <v>174</v>
      </c>
      <c r="E20040" s="775">
        <v>0.23474</v>
      </c>
      <c r="F20040" s="775" t="s">
        <v>1110</v>
      </c>
      <c r="G20040" s="775" t="s">
        <v>4235</v>
      </c>
      <c r="H20040" s="775" t="s">
        <v>4235</v>
      </c>
      <c r="I20040" s="775" t="s">
        <v>4994</v>
      </c>
    </row>
    <row r="20041" spans="1:9">
      <c r="A20041" s="775" t="str">
        <f>Table_wabobpsvr_AzureCalc_AzureCalcRateCard[[#This Row],[ServiceName]]&amp;Table_wabobpsvr_AzureCalc_AzureCalcRateCard[[#This Row],[Price_Level]]&amp;Table_wabobpsvr_AzureCalc_AzureCalcRateCard[[#This Row],[Region]]</f>
        <v>Standard_D11 VM (Non-Windows)B10</v>
      </c>
      <c r="B20041" s="775">
        <v>10</v>
      </c>
      <c r="C20041" s="775" t="s">
        <v>680</v>
      </c>
      <c r="D20041" s="775" t="s">
        <v>175</v>
      </c>
      <c r="E20041" s="775">
        <v>0.22747999999999999</v>
      </c>
      <c r="F20041" s="775" t="s">
        <v>1110</v>
      </c>
      <c r="G20041" s="775" t="s">
        <v>4235</v>
      </c>
      <c r="H20041" s="775" t="s">
        <v>4235</v>
      </c>
      <c r="I20041" s="775" t="s">
        <v>4994</v>
      </c>
    </row>
    <row r="20042" spans="1:9">
      <c r="A20042" s="775" t="str">
        <f>Table_wabobpsvr_AzureCalc_AzureCalcRateCard[[#This Row],[ServiceName]]&amp;Table_wabobpsvr_AzureCalc_AzureCalcRateCard[[#This Row],[Price_Level]]&amp;Table_wabobpsvr_AzureCalc_AzureCalcRateCard[[#This Row],[Region]]</f>
        <v>Standard_D11 VM (Non-Windows)C10</v>
      </c>
      <c r="B20042" s="775">
        <v>10</v>
      </c>
      <c r="C20042" s="775" t="s">
        <v>680</v>
      </c>
      <c r="D20042" s="775" t="s">
        <v>177</v>
      </c>
      <c r="E20042" s="775">
        <v>0.22022</v>
      </c>
      <c r="F20042" s="775" t="s">
        <v>1110</v>
      </c>
      <c r="G20042" s="775" t="s">
        <v>4235</v>
      </c>
      <c r="H20042" s="775" t="s">
        <v>4235</v>
      </c>
      <c r="I20042" s="775" t="s">
        <v>4994</v>
      </c>
    </row>
    <row r="20043" spans="1:9">
      <c r="A20043" s="775" t="str">
        <f>Table_wabobpsvr_AzureCalc_AzureCalcRateCard[[#This Row],[ServiceName]]&amp;Table_wabobpsvr_AzureCalc_AzureCalcRateCard[[#This Row],[Price_Level]]&amp;Table_wabobpsvr_AzureCalc_AzureCalcRateCard[[#This Row],[Region]]</f>
        <v>Standard_D11 VM (Non-Windows)D10</v>
      </c>
      <c r="B20043" s="775">
        <v>10</v>
      </c>
      <c r="C20043" s="775" t="s">
        <v>680</v>
      </c>
      <c r="D20043" s="775" t="s">
        <v>176</v>
      </c>
      <c r="E20043" s="775">
        <v>0.21296000000000001</v>
      </c>
      <c r="F20043" s="775" t="s">
        <v>1110</v>
      </c>
      <c r="G20043" s="775" t="s">
        <v>4235</v>
      </c>
      <c r="H20043" s="775" t="s">
        <v>4235</v>
      </c>
      <c r="I20043" s="775" t="s">
        <v>4994</v>
      </c>
    </row>
    <row r="20044" spans="1:9">
      <c r="A20044" s="775" t="str">
        <f>Table_wabobpsvr_AzureCalc_AzureCalcRateCard[[#This Row],[ServiceName]]&amp;Table_wabobpsvr_AzureCalc_AzureCalcRateCard[[#This Row],[Price_Level]]&amp;Table_wabobpsvr_AzureCalc_AzureCalcRateCard[[#This Row],[Region]]</f>
        <v>Standard_D11 VM (Non-Windows)MOSP9</v>
      </c>
      <c r="B20044" s="775">
        <v>9</v>
      </c>
      <c r="C20044" s="775" t="s">
        <v>680</v>
      </c>
      <c r="D20044" s="775" t="s">
        <v>606</v>
      </c>
      <c r="E20044" s="775">
        <v>0.21</v>
      </c>
      <c r="F20044" s="775" t="s">
        <v>1110</v>
      </c>
      <c r="G20044" s="775" t="s">
        <v>4235</v>
      </c>
      <c r="H20044" s="775" t="s">
        <v>4235</v>
      </c>
      <c r="I20044" s="775" t="s">
        <v>4995</v>
      </c>
    </row>
    <row r="20045" spans="1:9">
      <c r="A20045" s="775" t="str">
        <f>Table_wabobpsvr_AzureCalc_AzureCalcRateCard[[#This Row],[ServiceName]]&amp;Table_wabobpsvr_AzureCalc_AzureCalcRateCard[[#This Row],[Price_Level]]&amp;Table_wabobpsvr_AzureCalc_AzureCalcRateCard[[#This Row],[Region]]</f>
        <v>Standard_D11 VM (Non-Windows)A9</v>
      </c>
      <c r="B20045" s="775">
        <v>9</v>
      </c>
      <c r="C20045" s="775" t="s">
        <v>680</v>
      </c>
      <c r="D20045" s="775" t="s">
        <v>174</v>
      </c>
      <c r="E20045" s="775">
        <v>0.20369999999999999</v>
      </c>
      <c r="F20045" s="775" t="s">
        <v>1110</v>
      </c>
      <c r="G20045" s="775" t="s">
        <v>4235</v>
      </c>
      <c r="H20045" s="775" t="s">
        <v>4235</v>
      </c>
      <c r="I20045" s="775" t="s">
        <v>4995</v>
      </c>
    </row>
    <row r="20046" spans="1:9">
      <c r="A20046" s="775" t="str">
        <f>Table_wabobpsvr_AzureCalc_AzureCalcRateCard[[#This Row],[ServiceName]]&amp;Table_wabobpsvr_AzureCalc_AzureCalcRateCard[[#This Row],[Price_Level]]&amp;Table_wabobpsvr_AzureCalc_AzureCalcRateCard[[#This Row],[Region]]</f>
        <v>Standard_G2 VM (Windows)MOSP9</v>
      </c>
      <c r="B20046" s="775">
        <v>9</v>
      </c>
      <c r="C20046" s="775" t="s">
        <v>87</v>
      </c>
      <c r="D20046" s="775" t="s">
        <v>606</v>
      </c>
      <c r="E20046" s="775">
        <v>1.46</v>
      </c>
      <c r="F20046" s="775" t="s">
        <v>3060</v>
      </c>
      <c r="G20046" s="775"/>
      <c r="H20046" s="775"/>
      <c r="I20046" s="775" t="s">
        <v>8500</v>
      </c>
    </row>
    <row r="20047" spans="1:9">
      <c r="A20047" s="775" t="str">
        <f>Table_wabobpsvr_AzureCalc_AzureCalcRateCard[[#This Row],[ServiceName]]&amp;Table_wabobpsvr_AzureCalc_AzureCalcRateCard[[#This Row],[Price_Level]]&amp;Table_wabobpsvr_AzureCalc_AzureCalcRateCard[[#This Row],[Region]]</f>
        <v>Standard_G2 VM (Windows)A9</v>
      </c>
      <c r="B20047" s="775">
        <v>9</v>
      </c>
      <c r="C20047" s="775" t="s">
        <v>87</v>
      </c>
      <c r="D20047" s="775" t="s">
        <v>174</v>
      </c>
      <c r="E20047" s="775">
        <v>1.4161999999999999</v>
      </c>
      <c r="F20047" s="775" t="s">
        <v>3060</v>
      </c>
      <c r="G20047" s="775" t="s">
        <v>8498</v>
      </c>
      <c r="H20047" s="775" t="s">
        <v>8499</v>
      </c>
      <c r="I20047" s="775" t="s">
        <v>8500</v>
      </c>
    </row>
    <row r="20048" spans="1:9">
      <c r="A20048" s="775" t="str">
        <f>Table_wabobpsvr_AzureCalc_AzureCalcRateCard[[#This Row],[ServiceName]]&amp;Table_wabobpsvr_AzureCalc_AzureCalcRateCard[[#This Row],[Price_Level]]&amp;Table_wabobpsvr_AzureCalc_AzureCalcRateCard[[#This Row],[Region]]</f>
        <v>Standard_G2 VM (Windows)B9</v>
      </c>
      <c r="B20048" s="775">
        <v>9</v>
      </c>
      <c r="C20048" s="775" t="s">
        <v>87</v>
      </c>
      <c r="D20048" s="775" t="s">
        <v>175</v>
      </c>
      <c r="E20048" s="775">
        <v>1.3724000000000001</v>
      </c>
      <c r="F20048" s="775" t="s">
        <v>3060</v>
      </c>
      <c r="G20048" s="775" t="s">
        <v>8498</v>
      </c>
      <c r="H20048" s="775" t="s">
        <v>8499</v>
      </c>
      <c r="I20048" s="775" t="s">
        <v>8500</v>
      </c>
    </row>
    <row r="20049" spans="1:9">
      <c r="A20049" s="775" t="str">
        <f>Table_wabobpsvr_AzureCalc_AzureCalcRateCard[[#This Row],[ServiceName]]&amp;Table_wabobpsvr_AzureCalc_AzureCalcRateCard[[#This Row],[Price_Level]]&amp;Table_wabobpsvr_AzureCalc_AzureCalcRateCard[[#This Row],[Region]]</f>
        <v>Standard_G2 VM (Windows)C9</v>
      </c>
      <c r="B20049" s="775">
        <v>9</v>
      </c>
      <c r="C20049" s="775" t="s">
        <v>87</v>
      </c>
      <c r="D20049" s="775" t="s">
        <v>177</v>
      </c>
      <c r="E20049" s="775">
        <v>1.3286</v>
      </c>
      <c r="F20049" s="775" t="s">
        <v>3060</v>
      </c>
      <c r="G20049" s="775" t="s">
        <v>8498</v>
      </c>
      <c r="H20049" s="775" t="s">
        <v>8499</v>
      </c>
      <c r="I20049" s="775" t="s">
        <v>8500</v>
      </c>
    </row>
    <row r="20050" spans="1:9">
      <c r="A20050" s="775" t="str">
        <f>Table_wabobpsvr_AzureCalc_AzureCalcRateCard[[#This Row],[ServiceName]]&amp;Table_wabobpsvr_AzureCalc_AzureCalcRateCard[[#This Row],[Price_Level]]&amp;Table_wabobpsvr_AzureCalc_AzureCalcRateCard[[#This Row],[Region]]</f>
        <v>Import/ExportMOSP3</v>
      </c>
      <c r="B20050" s="775">
        <v>3</v>
      </c>
      <c r="C20050" s="775" t="s">
        <v>4235</v>
      </c>
      <c r="D20050" s="775" t="s">
        <v>606</v>
      </c>
      <c r="E20050" s="775">
        <v>999999</v>
      </c>
      <c r="F20050" s="775" t="s">
        <v>602</v>
      </c>
      <c r="G20050" s="775" t="s">
        <v>4235</v>
      </c>
      <c r="H20050" s="775" t="s">
        <v>4235</v>
      </c>
      <c r="I20050" s="775" t="s">
        <v>4235</v>
      </c>
    </row>
    <row r="20051" spans="1:9">
      <c r="A20051" s="775" t="str">
        <f>Table_wabobpsvr_AzureCalc_AzureCalcRateCard[[#This Row],[ServiceName]]&amp;Table_wabobpsvr_AzureCalc_AzureCalcRateCard[[#This Row],[Price_Level]]&amp;Table_wabobpsvr_AzureCalc_AzureCalcRateCard[[#This Row],[Region]]</f>
        <v>Import/ExportA3</v>
      </c>
      <c r="B20051" s="775">
        <v>3</v>
      </c>
      <c r="C20051" s="775" t="s">
        <v>4235</v>
      </c>
      <c r="D20051" s="775" t="s">
        <v>174</v>
      </c>
      <c r="E20051" s="775">
        <v>999999</v>
      </c>
      <c r="F20051" s="775" t="s">
        <v>602</v>
      </c>
      <c r="G20051" s="775" t="s">
        <v>4235</v>
      </c>
      <c r="H20051" s="775" t="s">
        <v>4235</v>
      </c>
      <c r="I20051" s="775" t="s">
        <v>4235</v>
      </c>
    </row>
    <row r="20052" spans="1:9">
      <c r="A20052" s="775" t="str">
        <f>Table_wabobpsvr_AzureCalc_AzureCalcRateCard[[#This Row],[ServiceName]]&amp;Table_wabobpsvr_AzureCalc_AzureCalcRateCard[[#This Row],[Price_Level]]&amp;Table_wabobpsvr_AzureCalc_AzureCalcRateCard[[#This Row],[Region]]</f>
        <v>Import/ExportB3</v>
      </c>
      <c r="B20052" s="775">
        <v>3</v>
      </c>
      <c r="C20052" s="775" t="s">
        <v>4235</v>
      </c>
      <c r="D20052" s="775" t="s">
        <v>175</v>
      </c>
      <c r="E20052" s="775">
        <v>999999</v>
      </c>
      <c r="F20052" s="775" t="s">
        <v>602</v>
      </c>
      <c r="G20052" s="775" t="s">
        <v>4235</v>
      </c>
      <c r="H20052" s="775" t="s">
        <v>4235</v>
      </c>
      <c r="I20052" s="775" t="s">
        <v>4235</v>
      </c>
    </row>
    <row r="20053" spans="1:9">
      <c r="A20053" s="775" t="str">
        <f>Table_wabobpsvr_AzureCalc_AzureCalcRateCard[[#This Row],[ServiceName]]&amp;Table_wabobpsvr_AzureCalc_AzureCalcRateCard[[#This Row],[Price_Level]]&amp;Table_wabobpsvr_AzureCalc_AzureCalcRateCard[[#This Row],[Region]]</f>
        <v>Import/ExportC3</v>
      </c>
      <c r="B20053" s="775">
        <v>3</v>
      </c>
      <c r="C20053" s="775" t="s">
        <v>4235</v>
      </c>
      <c r="D20053" s="775" t="s">
        <v>177</v>
      </c>
      <c r="E20053" s="775">
        <v>999999</v>
      </c>
      <c r="F20053" s="775" t="s">
        <v>602</v>
      </c>
      <c r="G20053" s="775" t="s">
        <v>4235</v>
      </c>
      <c r="H20053" s="775" t="s">
        <v>4235</v>
      </c>
      <c r="I20053" s="775" t="s">
        <v>4235</v>
      </c>
    </row>
    <row r="20054" spans="1:9">
      <c r="A20054" s="775" t="str">
        <f>Table_wabobpsvr_AzureCalc_AzureCalcRateCard[[#This Row],[ServiceName]]&amp;Table_wabobpsvr_AzureCalc_AzureCalcRateCard[[#This Row],[Price_Level]]&amp;Table_wabobpsvr_AzureCalc_AzureCalcRateCard[[#This Row],[Region]]</f>
        <v>Import/ExportD3</v>
      </c>
      <c r="B20054" s="775">
        <v>3</v>
      </c>
      <c r="C20054" s="775" t="s">
        <v>4235</v>
      </c>
      <c r="D20054" s="775" t="s">
        <v>176</v>
      </c>
      <c r="E20054" s="775">
        <v>999999</v>
      </c>
      <c r="F20054" s="775" t="s">
        <v>602</v>
      </c>
      <c r="G20054" s="775" t="s">
        <v>4235</v>
      </c>
      <c r="H20054" s="775" t="s">
        <v>4235</v>
      </c>
      <c r="I20054" s="775" t="s">
        <v>4235</v>
      </c>
    </row>
    <row r="20055" spans="1:9">
      <c r="A20055" s="775" t="str">
        <f>Table_wabobpsvr_AzureCalc_AzureCalcRateCard[[#This Row],[ServiceName]]&amp;Table_wabobpsvr_AzureCalc_AzureCalcRateCard[[#This Row],[Price_Level]]&amp;Table_wabobpsvr_AzureCalc_AzureCalcRateCard[[#This Row],[Region]]</f>
        <v>Basic_D1 VM (Non-Windows)MOSP10</v>
      </c>
      <c r="B20055" s="775">
        <v>10</v>
      </c>
      <c r="C20055" s="775" t="s">
        <v>680</v>
      </c>
      <c r="D20055" s="775" t="s">
        <v>606</v>
      </c>
      <c r="E20055" s="775">
        <v>0.113</v>
      </c>
      <c r="F20055" s="775" t="s">
        <v>1086</v>
      </c>
      <c r="G20055" s="775" t="s">
        <v>4235</v>
      </c>
      <c r="H20055" s="775" t="s">
        <v>4235</v>
      </c>
      <c r="I20055" s="775" t="s">
        <v>4996</v>
      </c>
    </row>
    <row r="20056" spans="1:9">
      <c r="A20056" s="775" t="str">
        <f>Table_wabobpsvr_AzureCalc_AzureCalcRateCard[[#This Row],[ServiceName]]&amp;Table_wabobpsvr_AzureCalc_AzureCalcRateCard[[#This Row],[Price_Level]]&amp;Table_wabobpsvr_AzureCalc_AzureCalcRateCard[[#This Row],[Region]]</f>
        <v>Basic_D1 VM (Non-Windows)A10</v>
      </c>
      <c r="B20056" s="775">
        <v>10</v>
      </c>
      <c r="C20056" s="775" t="s">
        <v>680</v>
      </c>
      <c r="D20056" s="775" t="s">
        <v>174</v>
      </c>
      <c r="E20056" s="775">
        <v>0.10961</v>
      </c>
      <c r="F20056" s="775" t="s">
        <v>1086</v>
      </c>
      <c r="G20056" s="775" t="s">
        <v>4235</v>
      </c>
      <c r="H20056" s="775" t="s">
        <v>4235</v>
      </c>
      <c r="I20056" s="775" t="s">
        <v>4996</v>
      </c>
    </row>
    <row r="20057" spans="1:9">
      <c r="A20057" s="775" t="str">
        <f>Table_wabobpsvr_AzureCalc_AzureCalcRateCard[[#This Row],[ServiceName]]&amp;Table_wabobpsvr_AzureCalc_AzureCalcRateCard[[#This Row],[Price_Level]]&amp;Table_wabobpsvr_AzureCalc_AzureCalcRateCard[[#This Row],[Region]]</f>
        <v>Basic_D1 VM (Non-Windows)B10</v>
      </c>
      <c r="B20057" s="775">
        <v>10</v>
      </c>
      <c r="C20057" s="775" t="s">
        <v>680</v>
      </c>
      <c r="D20057" s="775" t="s">
        <v>175</v>
      </c>
      <c r="E20057" s="775">
        <v>0.10621999999999999</v>
      </c>
      <c r="F20057" s="775" t="s">
        <v>1086</v>
      </c>
      <c r="G20057" s="775" t="s">
        <v>4235</v>
      </c>
      <c r="H20057" s="775" t="s">
        <v>4235</v>
      </c>
      <c r="I20057" s="775" t="s">
        <v>4996</v>
      </c>
    </row>
    <row r="20058" spans="1:9">
      <c r="A20058" s="775" t="str">
        <f>Table_wabobpsvr_AzureCalc_AzureCalcRateCard[[#This Row],[ServiceName]]&amp;Table_wabobpsvr_AzureCalc_AzureCalcRateCard[[#This Row],[Price_Level]]&amp;Table_wabobpsvr_AzureCalc_AzureCalcRateCard[[#This Row],[Region]]</f>
        <v>Basic_D1 VM (Non-Windows)C10</v>
      </c>
      <c r="B20058" s="775">
        <v>10</v>
      </c>
      <c r="C20058" s="775" t="s">
        <v>680</v>
      </c>
      <c r="D20058" s="775" t="s">
        <v>177</v>
      </c>
      <c r="E20058" s="775">
        <v>0.10283</v>
      </c>
      <c r="F20058" s="775" t="s">
        <v>1086</v>
      </c>
      <c r="G20058" s="775" t="s">
        <v>4235</v>
      </c>
      <c r="H20058" s="775" t="s">
        <v>4235</v>
      </c>
      <c r="I20058" s="775" t="s">
        <v>4996</v>
      </c>
    </row>
    <row r="20059" spans="1:9">
      <c r="A20059" s="775" t="str">
        <f>Table_wabobpsvr_AzureCalc_AzureCalcRateCard[[#This Row],[ServiceName]]&amp;Table_wabobpsvr_AzureCalc_AzureCalcRateCard[[#This Row],[Price_Level]]&amp;Table_wabobpsvr_AzureCalc_AzureCalcRateCard[[#This Row],[Region]]</f>
        <v>Basic_D1 VM (Non-Windows)D10</v>
      </c>
      <c r="B20059" s="775">
        <v>10</v>
      </c>
      <c r="C20059" s="775" t="s">
        <v>680</v>
      </c>
      <c r="D20059" s="775" t="s">
        <v>176</v>
      </c>
      <c r="E20059" s="775">
        <v>9.9440000000000001E-2</v>
      </c>
      <c r="F20059" s="775" t="s">
        <v>1086</v>
      </c>
      <c r="G20059" s="775" t="s">
        <v>4235</v>
      </c>
      <c r="H20059" s="775" t="s">
        <v>4235</v>
      </c>
      <c r="I20059" s="775" t="s">
        <v>4996</v>
      </c>
    </row>
    <row r="20060" spans="1:9">
      <c r="A20060" s="775" t="str">
        <f>Table_wabobpsvr_AzureCalc_AzureCalcRateCard[[#This Row],[ServiceName]]&amp;Table_wabobpsvr_AzureCalc_AzureCalcRateCard[[#This Row],[Price_Level]]&amp;Table_wabobpsvr_AzureCalc_AzureCalcRateCard[[#This Row],[Region]]</f>
        <v>Basic_D1 VM (Non-Windows)MOSP9</v>
      </c>
      <c r="B20060" s="775">
        <v>9</v>
      </c>
      <c r="C20060" s="775" t="s">
        <v>680</v>
      </c>
      <c r="D20060" s="775" t="s">
        <v>606</v>
      </c>
      <c r="E20060" s="775">
        <v>9.8000000000000004E-2</v>
      </c>
      <c r="F20060" s="775" t="s">
        <v>1086</v>
      </c>
      <c r="G20060" s="775" t="s">
        <v>4235</v>
      </c>
      <c r="H20060" s="775" t="s">
        <v>4235</v>
      </c>
      <c r="I20060" s="775" t="s">
        <v>4936</v>
      </c>
    </row>
    <row r="20061" spans="1:9">
      <c r="A20061" s="775" t="str">
        <f>Table_wabobpsvr_AzureCalc_AzureCalcRateCard[[#This Row],[ServiceName]]&amp;Table_wabobpsvr_AzureCalc_AzureCalcRateCard[[#This Row],[Price_Level]]&amp;Table_wabobpsvr_AzureCalc_AzureCalcRateCard[[#This Row],[Region]]</f>
        <v>Basic_D1 VM (Non-Windows)A9</v>
      </c>
      <c r="B20061" s="775">
        <v>9</v>
      </c>
      <c r="C20061" s="775" t="s">
        <v>680</v>
      </c>
      <c r="D20061" s="775" t="s">
        <v>174</v>
      </c>
      <c r="E20061" s="775">
        <v>9.5060000000000006E-2</v>
      </c>
      <c r="F20061" s="775" t="s">
        <v>1086</v>
      </c>
      <c r="G20061" s="775" t="s">
        <v>4235</v>
      </c>
      <c r="H20061" s="775" t="s">
        <v>4235</v>
      </c>
      <c r="I20061" s="775" t="s">
        <v>4936</v>
      </c>
    </row>
    <row r="20062" spans="1:9">
      <c r="A20062" s="775" t="str">
        <f>Table_wabobpsvr_AzureCalc_AzureCalcRateCard[[#This Row],[ServiceName]]&amp;Table_wabobpsvr_AzureCalc_AzureCalcRateCard[[#This Row],[Price_Level]]&amp;Table_wabobpsvr_AzureCalc_AzureCalcRateCard[[#This Row],[Region]]</f>
        <v>Basic_D1 VM (Non-Windows)B9</v>
      </c>
      <c r="B20062" s="775">
        <v>9</v>
      </c>
      <c r="C20062" s="775" t="s">
        <v>680</v>
      </c>
      <c r="D20062" s="775" t="s">
        <v>175</v>
      </c>
      <c r="E20062" s="775">
        <v>9.2119999999999994E-2</v>
      </c>
      <c r="F20062" s="775" t="s">
        <v>1086</v>
      </c>
      <c r="G20062" s="775" t="s">
        <v>4235</v>
      </c>
      <c r="H20062" s="775" t="s">
        <v>4235</v>
      </c>
      <c r="I20062" s="775" t="s">
        <v>4936</v>
      </c>
    </row>
    <row r="20063" spans="1:9">
      <c r="A20063" s="775" t="str">
        <f>Table_wabobpsvr_AzureCalc_AzureCalcRateCard[[#This Row],[ServiceName]]&amp;Table_wabobpsvr_AzureCalc_AzureCalcRateCard[[#This Row],[Price_Level]]&amp;Table_wabobpsvr_AzureCalc_AzureCalcRateCard[[#This Row],[Region]]</f>
        <v>Basic_D1 VM (Non-Windows)C9</v>
      </c>
      <c r="B20063" s="775">
        <v>9</v>
      </c>
      <c r="C20063" s="775" t="s">
        <v>680</v>
      </c>
      <c r="D20063" s="775" t="s">
        <v>177</v>
      </c>
      <c r="E20063" s="775">
        <v>8.9179999999999995E-2</v>
      </c>
      <c r="F20063" s="775" t="s">
        <v>1086</v>
      </c>
      <c r="G20063" s="775" t="s">
        <v>4235</v>
      </c>
      <c r="H20063" s="775" t="s">
        <v>4235</v>
      </c>
      <c r="I20063" s="775" t="s">
        <v>4936</v>
      </c>
    </row>
    <row r="20064" spans="1:9">
      <c r="A20064" s="775" t="str">
        <f>Table_wabobpsvr_AzureCalc_AzureCalcRateCard[[#This Row],[ServiceName]]&amp;Table_wabobpsvr_AzureCalc_AzureCalcRateCard[[#This Row],[Price_Level]]&amp;Table_wabobpsvr_AzureCalc_AzureCalcRateCard[[#This Row],[Region]]</f>
        <v>Basic_D1 VM (Windows)A9</v>
      </c>
      <c r="B20064" s="775">
        <v>9</v>
      </c>
      <c r="C20064" s="775" t="s">
        <v>680</v>
      </c>
      <c r="D20064" s="775" t="s">
        <v>174</v>
      </c>
      <c r="E20064" s="775">
        <v>0.1552</v>
      </c>
      <c r="F20064" s="775" t="s">
        <v>1087</v>
      </c>
      <c r="G20064" s="775" t="s">
        <v>4235</v>
      </c>
      <c r="H20064" s="775" t="s">
        <v>4235</v>
      </c>
      <c r="I20064" s="775" t="s">
        <v>4744</v>
      </c>
    </row>
    <row r="20065" spans="1:9">
      <c r="A20065" s="775" t="str">
        <f>Table_wabobpsvr_AzureCalc_AzureCalcRateCard[[#This Row],[ServiceName]]&amp;Table_wabobpsvr_AzureCalc_AzureCalcRateCard[[#This Row],[Price_Level]]&amp;Table_wabobpsvr_AzureCalc_AzureCalcRateCard[[#This Row],[Region]]</f>
        <v>Basic_D1 VM (Windows)B9</v>
      </c>
      <c r="B20065" s="775">
        <v>9</v>
      </c>
      <c r="C20065" s="775" t="s">
        <v>680</v>
      </c>
      <c r="D20065" s="775" t="s">
        <v>175</v>
      </c>
      <c r="E20065" s="775">
        <v>0.15040000000000001</v>
      </c>
      <c r="F20065" s="775" t="s">
        <v>1087</v>
      </c>
      <c r="G20065" s="775" t="s">
        <v>4235</v>
      </c>
      <c r="H20065" s="775" t="s">
        <v>4235</v>
      </c>
      <c r="I20065" s="775" t="s">
        <v>4744</v>
      </c>
    </row>
    <row r="20066" spans="1:9">
      <c r="A20066" s="775" t="str">
        <f>Table_wabobpsvr_AzureCalc_AzureCalcRateCard[[#This Row],[ServiceName]]&amp;Table_wabobpsvr_AzureCalc_AzureCalcRateCard[[#This Row],[Price_Level]]&amp;Table_wabobpsvr_AzureCalc_AzureCalcRateCard[[#This Row],[Region]]</f>
        <v>Basic_D1 VM (Windows)C9</v>
      </c>
      <c r="B20066" s="775">
        <v>9</v>
      </c>
      <c r="C20066" s="775" t="s">
        <v>680</v>
      </c>
      <c r="D20066" s="775" t="s">
        <v>177</v>
      </c>
      <c r="E20066" s="775">
        <v>0.14560000000000001</v>
      </c>
      <c r="F20066" s="775" t="s">
        <v>1087</v>
      </c>
      <c r="G20066" s="775" t="s">
        <v>4235</v>
      </c>
      <c r="H20066" s="775" t="s">
        <v>4235</v>
      </c>
      <c r="I20066" s="775" t="s">
        <v>4744</v>
      </c>
    </row>
    <row r="20067" spans="1:9">
      <c r="A20067" s="775" t="str">
        <f>Table_wabobpsvr_AzureCalc_AzureCalcRateCard[[#This Row],[ServiceName]]&amp;Table_wabobpsvr_AzureCalc_AzureCalcRateCard[[#This Row],[Price_Level]]&amp;Table_wabobpsvr_AzureCalc_AzureCalcRateCard[[#This Row],[Region]]</f>
        <v>Basic_D1 VM (Windows)D9</v>
      </c>
      <c r="B20067" s="775">
        <v>9</v>
      </c>
      <c r="C20067" s="775" t="s">
        <v>680</v>
      </c>
      <c r="D20067" s="775" t="s">
        <v>176</v>
      </c>
      <c r="E20067" s="775">
        <v>0.14080000000000001</v>
      </c>
      <c r="F20067" s="775" t="s">
        <v>1087</v>
      </c>
      <c r="G20067" s="775" t="s">
        <v>4235</v>
      </c>
      <c r="H20067" s="775" t="s">
        <v>4235</v>
      </c>
      <c r="I20067" s="775" t="s">
        <v>4744</v>
      </c>
    </row>
    <row r="20068" spans="1:9">
      <c r="A20068" s="775" t="str">
        <f>Table_wabobpsvr_AzureCalc_AzureCalcRateCard[[#This Row],[ServiceName]]&amp;Table_wabobpsvr_AzureCalc_AzureCalcRateCard[[#This Row],[Price_Level]]&amp;Table_wabobpsvr_AzureCalc_AzureCalcRateCard[[#This Row],[Region]]</f>
        <v>Premium Storage - Page Blob/P20 (Units)MOSP8</v>
      </c>
      <c r="B20068" s="775">
        <v>8</v>
      </c>
      <c r="C20068" s="775" t="s">
        <v>77</v>
      </c>
      <c r="D20068" s="775" t="s">
        <v>606</v>
      </c>
      <c r="E20068" s="775">
        <v>80.540000000000006</v>
      </c>
      <c r="F20068" s="775" t="s">
        <v>3179</v>
      </c>
      <c r="G20068" s="775" t="s">
        <v>4235</v>
      </c>
      <c r="H20068" s="775" t="s">
        <v>4235</v>
      </c>
      <c r="I20068" s="775" t="s">
        <v>4997</v>
      </c>
    </row>
    <row r="20069" spans="1:9">
      <c r="A20069" s="775" t="str">
        <f>Table_wabobpsvr_AzureCalc_AzureCalcRateCard[[#This Row],[ServiceName]]&amp;Table_wabobpsvr_AzureCalc_AzureCalcRateCard[[#This Row],[Price_Level]]&amp;Table_wabobpsvr_AzureCalc_AzureCalcRateCard[[#This Row],[Region]]</f>
        <v>Premium Storage - Page Blob/P20 (Units)A8</v>
      </c>
      <c r="B20069" s="775">
        <v>8</v>
      </c>
      <c r="C20069" s="775" t="s">
        <v>77</v>
      </c>
      <c r="D20069" s="775" t="s">
        <v>174</v>
      </c>
      <c r="E20069" s="775">
        <v>78.12</v>
      </c>
      <c r="F20069" s="775" t="s">
        <v>3179</v>
      </c>
      <c r="G20069" s="775" t="s">
        <v>3180</v>
      </c>
      <c r="H20069" s="775" t="s">
        <v>3181</v>
      </c>
      <c r="I20069" s="775" t="s">
        <v>4997</v>
      </c>
    </row>
    <row r="20070" spans="1:9">
      <c r="A20070" s="775" t="str">
        <f>Table_wabobpsvr_AzureCalc_AzureCalcRateCard[[#This Row],[ServiceName]]&amp;Table_wabobpsvr_AzureCalc_AzureCalcRateCard[[#This Row],[Price_Level]]&amp;Table_wabobpsvr_AzureCalc_AzureCalcRateCard[[#This Row],[Region]]</f>
        <v>Premium Storage - Page Blob/P20 (Units)B8</v>
      </c>
      <c r="B20070" s="775">
        <v>8</v>
      </c>
      <c r="C20070" s="775" t="s">
        <v>77</v>
      </c>
      <c r="D20070" s="775" t="s">
        <v>175</v>
      </c>
      <c r="E20070" s="775">
        <v>75.709999999999994</v>
      </c>
      <c r="F20070" s="775" t="s">
        <v>3179</v>
      </c>
      <c r="G20070" s="775" t="s">
        <v>3180</v>
      </c>
      <c r="H20070" s="775" t="s">
        <v>3181</v>
      </c>
      <c r="I20070" s="775" t="s">
        <v>4997</v>
      </c>
    </row>
    <row r="20071" spans="1:9">
      <c r="A20071" s="775" t="str">
        <f>Table_wabobpsvr_AzureCalc_AzureCalcRateCard[[#This Row],[ServiceName]]&amp;Table_wabobpsvr_AzureCalc_AzureCalcRateCard[[#This Row],[Price_Level]]&amp;Table_wabobpsvr_AzureCalc_AzureCalcRateCard[[#This Row],[Region]]</f>
        <v>Premium Storage - Page Blob/P20 (Units)C8</v>
      </c>
      <c r="B20071" s="775">
        <v>8</v>
      </c>
      <c r="C20071" s="775" t="s">
        <v>77</v>
      </c>
      <c r="D20071" s="775" t="s">
        <v>177</v>
      </c>
      <c r="E20071" s="775">
        <v>73.290000000000006</v>
      </c>
      <c r="F20071" s="775" t="s">
        <v>3179</v>
      </c>
      <c r="G20071" s="775" t="s">
        <v>3180</v>
      </c>
      <c r="H20071" s="775" t="s">
        <v>3181</v>
      </c>
      <c r="I20071" s="775" t="s">
        <v>4997</v>
      </c>
    </row>
    <row r="20072" spans="1:9">
      <c r="A20072" s="775" t="str">
        <f>Table_wabobpsvr_AzureCalc_AzureCalcRateCard[[#This Row],[ServiceName]]&amp;Table_wabobpsvr_AzureCalc_AzureCalcRateCard[[#This Row],[Price_Level]]&amp;Table_wabobpsvr_AzureCalc_AzureCalcRateCard[[#This Row],[Region]]</f>
        <v>Premium Storage - Page Blob/P20 (Units)D8</v>
      </c>
      <c r="B20072" s="775">
        <v>8</v>
      </c>
      <c r="C20072" s="775" t="s">
        <v>77</v>
      </c>
      <c r="D20072" s="775" t="s">
        <v>176</v>
      </c>
      <c r="E20072" s="775">
        <v>70.88</v>
      </c>
      <c r="F20072" s="775" t="s">
        <v>3179</v>
      </c>
      <c r="G20072" s="775" t="s">
        <v>3180</v>
      </c>
      <c r="H20072" s="775" t="s">
        <v>3181</v>
      </c>
      <c r="I20072" s="775" t="s">
        <v>4997</v>
      </c>
    </row>
    <row r="20073" spans="1:9">
      <c r="A20073" s="775" t="str">
        <f>Table_wabobpsvr_AzureCalc_AzureCalcRateCard[[#This Row],[ServiceName]]&amp;Table_wabobpsvr_AzureCalc_AzureCalcRateCard[[#This Row],[Price_Level]]&amp;Table_wabobpsvr_AzureCalc_AzureCalcRateCard[[#This Row],[Region]]</f>
        <v>Premium Storage - Page Blob/P20 (Units)MOSP2</v>
      </c>
      <c r="B20073" s="775">
        <v>2</v>
      </c>
      <c r="C20073" s="775" t="s">
        <v>77</v>
      </c>
      <c r="D20073" s="775" t="s">
        <v>606</v>
      </c>
      <c r="E20073" s="775">
        <v>66.56</v>
      </c>
      <c r="F20073" s="775" t="s">
        <v>3179</v>
      </c>
      <c r="G20073" s="775" t="s">
        <v>4235</v>
      </c>
      <c r="H20073" s="775" t="s">
        <v>4235</v>
      </c>
      <c r="I20073" s="775" t="s">
        <v>4998</v>
      </c>
    </row>
    <row r="20074" spans="1:9">
      <c r="A20074" s="775" t="str">
        <f>Table_wabobpsvr_AzureCalc_AzureCalcRateCard[[#This Row],[ServiceName]]&amp;Table_wabobpsvr_AzureCalc_AzureCalcRateCard[[#This Row],[Price_Level]]&amp;Table_wabobpsvr_AzureCalc_AzureCalcRateCard[[#This Row],[Region]]</f>
        <v>Premium Storage - Page Blob/P20 (Units)A2</v>
      </c>
      <c r="B20074" s="775">
        <v>2</v>
      </c>
      <c r="C20074" s="775" t="s">
        <v>77</v>
      </c>
      <c r="D20074" s="775" t="s">
        <v>174</v>
      </c>
      <c r="E20074" s="775">
        <v>64.56</v>
      </c>
      <c r="F20074" s="775" t="s">
        <v>3179</v>
      </c>
      <c r="G20074" s="775" t="s">
        <v>3182</v>
      </c>
      <c r="H20074" s="775" t="s">
        <v>3183</v>
      </c>
      <c r="I20074" s="775" t="s">
        <v>4998</v>
      </c>
    </row>
    <row r="20075" spans="1:9">
      <c r="A20075" s="775" t="str">
        <f>Table_wabobpsvr_AzureCalc_AzureCalcRateCard[[#This Row],[ServiceName]]&amp;Table_wabobpsvr_AzureCalc_AzureCalcRateCard[[#This Row],[Price_Level]]&amp;Table_wabobpsvr_AzureCalc_AzureCalcRateCard[[#This Row],[Region]]</f>
        <v>Premium Storage - Page Blob/P20 (Units)B2</v>
      </c>
      <c r="B20075" s="775">
        <v>2</v>
      </c>
      <c r="C20075" s="775" t="s">
        <v>77</v>
      </c>
      <c r="D20075" s="775" t="s">
        <v>175</v>
      </c>
      <c r="E20075" s="775">
        <v>62.57</v>
      </c>
      <c r="F20075" s="775" t="s">
        <v>3179</v>
      </c>
      <c r="G20075" s="775" t="s">
        <v>3182</v>
      </c>
      <c r="H20075" s="775" t="s">
        <v>3183</v>
      </c>
      <c r="I20075" s="775" t="s">
        <v>4998</v>
      </c>
    </row>
    <row r="20076" spans="1:9">
      <c r="A20076" s="775" t="str">
        <f>Table_wabobpsvr_AzureCalc_AzureCalcRateCard[[#This Row],[ServiceName]]&amp;Table_wabobpsvr_AzureCalc_AzureCalcRateCard[[#This Row],[Price_Level]]&amp;Table_wabobpsvr_AzureCalc_AzureCalcRateCard[[#This Row],[Region]]</f>
        <v>Basic_D1 VM (Windows)MOSP13</v>
      </c>
      <c r="B20076" s="775">
        <v>13</v>
      </c>
      <c r="C20076" s="775" t="s">
        <v>680</v>
      </c>
      <c r="D20076" s="775" t="s">
        <v>606</v>
      </c>
      <c r="E20076" s="775">
        <v>0.158</v>
      </c>
      <c r="F20076" s="775" t="s">
        <v>1087</v>
      </c>
      <c r="G20076" s="775" t="s">
        <v>4235</v>
      </c>
      <c r="H20076" s="775" t="s">
        <v>4235</v>
      </c>
      <c r="I20076" s="775" t="s">
        <v>4999</v>
      </c>
    </row>
    <row r="20077" spans="1:9">
      <c r="A20077" s="775" t="str">
        <f>Table_wabobpsvr_AzureCalc_AzureCalcRateCard[[#This Row],[ServiceName]]&amp;Table_wabobpsvr_AzureCalc_AzureCalcRateCard[[#This Row],[Price_Level]]&amp;Table_wabobpsvr_AzureCalc_AzureCalcRateCard[[#This Row],[Region]]</f>
        <v>Basic_D1 VM (Windows)A13</v>
      </c>
      <c r="B20077" s="775">
        <v>13</v>
      </c>
      <c r="C20077" s="775" t="s">
        <v>680</v>
      </c>
      <c r="D20077" s="775" t="s">
        <v>174</v>
      </c>
      <c r="E20077" s="775">
        <v>0.15326000000000001</v>
      </c>
      <c r="F20077" s="775" t="s">
        <v>1087</v>
      </c>
      <c r="G20077" s="775" t="s">
        <v>4235</v>
      </c>
      <c r="H20077" s="775" t="s">
        <v>4235</v>
      </c>
      <c r="I20077" s="775" t="s">
        <v>4999</v>
      </c>
    </row>
    <row r="20078" spans="1:9">
      <c r="A20078" s="775" t="str">
        <f>Table_wabobpsvr_AzureCalc_AzureCalcRateCard[[#This Row],[ServiceName]]&amp;Table_wabobpsvr_AzureCalc_AzureCalcRateCard[[#This Row],[Price_Level]]&amp;Table_wabobpsvr_AzureCalc_AzureCalcRateCard[[#This Row],[Region]]</f>
        <v>Basic_D1 VM (Windows)B13</v>
      </c>
      <c r="B20078" s="775">
        <v>13</v>
      </c>
      <c r="C20078" s="775" t="s">
        <v>680</v>
      </c>
      <c r="D20078" s="775" t="s">
        <v>175</v>
      </c>
      <c r="E20078" s="775">
        <v>0.14852000000000001</v>
      </c>
      <c r="F20078" s="775" t="s">
        <v>1087</v>
      </c>
      <c r="G20078" s="775" t="s">
        <v>4235</v>
      </c>
      <c r="H20078" s="775" t="s">
        <v>4235</v>
      </c>
      <c r="I20078" s="775" t="s">
        <v>4999</v>
      </c>
    </row>
    <row r="20079" spans="1:9">
      <c r="A20079" s="775" t="str">
        <f>Table_wabobpsvr_AzureCalc_AzureCalcRateCard[[#This Row],[ServiceName]]&amp;Table_wabobpsvr_AzureCalc_AzureCalcRateCard[[#This Row],[Price_Level]]&amp;Table_wabobpsvr_AzureCalc_AzureCalcRateCard[[#This Row],[Region]]</f>
        <v>Basic_D1 VM (Windows)C13</v>
      </c>
      <c r="B20079" s="775">
        <v>13</v>
      </c>
      <c r="C20079" s="775" t="s">
        <v>680</v>
      </c>
      <c r="D20079" s="775" t="s">
        <v>177</v>
      </c>
      <c r="E20079" s="775">
        <v>0.14377999999999999</v>
      </c>
      <c r="F20079" s="775" t="s">
        <v>1087</v>
      </c>
      <c r="G20079" s="775" t="s">
        <v>4235</v>
      </c>
      <c r="H20079" s="775" t="s">
        <v>4235</v>
      </c>
      <c r="I20079" s="775" t="s">
        <v>4999</v>
      </c>
    </row>
    <row r="20080" spans="1:9">
      <c r="A20080" s="775" t="str">
        <f>Table_wabobpsvr_AzureCalc_AzureCalcRateCard[[#This Row],[ServiceName]]&amp;Table_wabobpsvr_AzureCalc_AzureCalcRateCard[[#This Row],[Price_Level]]&amp;Table_wabobpsvr_AzureCalc_AzureCalcRateCard[[#This Row],[Region]]</f>
        <v>Basic_D1 VM (Windows)D13</v>
      </c>
      <c r="B20080" s="775">
        <v>13</v>
      </c>
      <c r="C20080" s="775" t="s">
        <v>680</v>
      </c>
      <c r="D20080" s="775" t="s">
        <v>176</v>
      </c>
      <c r="E20080" s="775">
        <v>0.13904</v>
      </c>
      <c r="F20080" s="775" t="s">
        <v>1087</v>
      </c>
      <c r="G20080" s="775" t="s">
        <v>4235</v>
      </c>
      <c r="H20080" s="775" t="s">
        <v>4235</v>
      </c>
      <c r="I20080" s="775" t="s">
        <v>4999</v>
      </c>
    </row>
    <row r="20081" spans="1:9">
      <c r="A20081" s="775" t="str">
        <f>Table_wabobpsvr_AzureCalc_AzureCalcRateCard[[#This Row],[ServiceName]]&amp;Table_wabobpsvr_AzureCalc_AzureCalcRateCard[[#This Row],[Price_Level]]&amp;Table_wabobpsvr_AzureCalc_AzureCalcRateCard[[#This Row],[Region]]</f>
        <v>Basic_D1 VM (Windows)MOSP7</v>
      </c>
      <c r="B20081" s="775">
        <v>7</v>
      </c>
      <c r="C20081" s="775" t="s">
        <v>680</v>
      </c>
      <c r="D20081" s="775" t="s">
        <v>606</v>
      </c>
      <c r="E20081" s="775">
        <v>0.13</v>
      </c>
      <c r="F20081" s="775" t="s">
        <v>1087</v>
      </c>
      <c r="G20081" s="775" t="s">
        <v>4235</v>
      </c>
      <c r="H20081" s="775" t="s">
        <v>4235</v>
      </c>
      <c r="I20081" s="775" t="s">
        <v>5000</v>
      </c>
    </row>
    <row r="20082" spans="1:9">
      <c r="A20082" s="775" t="str">
        <f>Table_wabobpsvr_AzureCalc_AzureCalcRateCard[[#This Row],[ServiceName]]&amp;Table_wabobpsvr_AzureCalc_AzureCalcRateCard[[#This Row],[Price_Level]]&amp;Table_wabobpsvr_AzureCalc_AzureCalcRateCard[[#This Row],[Region]]</f>
        <v>Basic_D1 VM (Windows)A7</v>
      </c>
      <c r="B20082" s="775">
        <v>7</v>
      </c>
      <c r="C20082" s="775" t="s">
        <v>680</v>
      </c>
      <c r="D20082" s="775" t="s">
        <v>174</v>
      </c>
      <c r="E20082" s="775">
        <v>0.12609999999999999</v>
      </c>
      <c r="F20082" s="775" t="s">
        <v>1087</v>
      </c>
      <c r="G20082" s="775" t="s">
        <v>4235</v>
      </c>
      <c r="H20082" s="775" t="s">
        <v>4235</v>
      </c>
      <c r="I20082" s="775" t="s">
        <v>5000</v>
      </c>
    </row>
    <row r="20083" spans="1:9">
      <c r="A20083" s="775" t="str">
        <f>Table_wabobpsvr_AzureCalc_AzureCalcRateCard[[#This Row],[ServiceName]]&amp;Table_wabobpsvr_AzureCalc_AzureCalcRateCard[[#This Row],[Price_Level]]&amp;Table_wabobpsvr_AzureCalc_AzureCalcRateCard[[#This Row],[Region]]</f>
        <v>Basic_D1 VM (Windows)B7</v>
      </c>
      <c r="B20083" s="775">
        <v>7</v>
      </c>
      <c r="C20083" s="775" t="s">
        <v>680</v>
      </c>
      <c r="D20083" s="775" t="s">
        <v>175</v>
      </c>
      <c r="E20083" s="775">
        <v>0.1222</v>
      </c>
      <c r="F20083" s="775" t="s">
        <v>1087</v>
      </c>
      <c r="G20083" s="775" t="s">
        <v>4235</v>
      </c>
      <c r="H20083" s="775" t="s">
        <v>4235</v>
      </c>
      <c r="I20083" s="775" t="s">
        <v>5000</v>
      </c>
    </row>
    <row r="20084" spans="1:9">
      <c r="A20084" s="775" t="str">
        <f>Table_wabobpsvr_AzureCalc_AzureCalcRateCard[[#This Row],[ServiceName]]&amp;Table_wabobpsvr_AzureCalc_AzureCalcRateCard[[#This Row],[Price_Level]]&amp;Table_wabobpsvr_AzureCalc_AzureCalcRateCard[[#This Row],[Region]]</f>
        <v>Basic_D1 VM (Windows)C7</v>
      </c>
      <c r="B20084" s="775">
        <v>7</v>
      </c>
      <c r="C20084" s="775" t="s">
        <v>680</v>
      </c>
      <c r="D20084" s="775" t="s">
        <v>177</v>
      </c>
      <c r="E20084" s="775">
        <v>0.1183</v>
      </c>
      <c r="F20084" s="775" t="s">
        <v>1087</v>
      </c>
      <c r="G20084" s="775" t="s">
        <v>4235</v>
      </c>
      <c r="H20084" s="775" t="s">
        <v>4235</v>
      </c>
      <c r="I20084" s="775" t="s">
        <v>5000</v>
      </c>
    </row>
    <row r="20085" spans="1:9">
      <c r="A20085" s="775" t="str">
        <f>Table_wabobpsvr_AzureCalc_AzureCalcRateCard[[#This Row],[ServiceName]]&amp;Table_wabobpsvr_AzureCalc_AzureCalcRateCard[[#This Row],[Price_Level]]&amp;Table_wabobpsvr_AzureCalc_AzureCalcRateCard[[#This Row],[Region]]</f>
        <v>Basic.A6 VM (Windows)D8</v>
      </c>
      <c r="B20085" s="775">
        <v>8</v>
      </c>
      <c r="C20085" s="775" t="s">
        <v>680</v>
      </c>
      <c r="D20085" s="775" t="s">
        <v>176</v>
      </c>
      <c r="E20085" s="775">
        <v>0.37119999999999997</v>
      </c>
      <c r="F20085" s="775" t="s">
        <v>714</v>
      </c>
      <c r="G20085" s="775" t="s">
        <v>1450</v>
      </c>
      <c r="H20085" s="775" t="s">
        <v>1451</v>
      </c>
      <c r="I20085" s="775" t="s">
        <v>5001</v>
      </c>
    </row>
    <row r="20086" spans="1:9">
      <c r="A20086" s="775" t="str">
        <f>Table_wabobpsvr_AzureCalc_AzureCalcRateCard[[#This Row],[ServiceName]]&amp;Table_wabobpsvr_AzureCalc_AzureCalcRateCard[[#This Row],[Price_Level]]&amp;Table_wabobpsvr_AzureCalc_AzureCalcRateCard[[#This Row],[Region]]</f>
        <v>Basic.A6 VM (Windows)MOSP9</v>
      </c>
      <c r="B20086" s="775">
        <v>9</v>
      </c>
      <c r="C20086" s="775" t="s">
        <v>680</v>
      </c>
      <c r="D20086" s="775" t="s">
        <v>606</v>
      </c>
      <c r="E20086" s="775">
        <v>0.54</v>
      </c>
      <c r="F20086" s="775" t="s">
        <v>714</v>
      </c>
      <c r="G20086" s="775" t="s">
        <v>4235</v>
      </c>
      <c r="H20086" s="775" t="s">
        <v>4235</v>
      </c>
      <c r="I20086" s="775" t="s">
        <v>5002</v>
      </c>
    </row>
    <row r="20087" spans="1:9">
      <c r="A20087" s="775" t="str">
        <f>Table_wabobpsvr_AzureCalc_AzureCalcRateCard[[#This Row],[ServiceName]]&amp;Table_wabobpsvr_AzureCalc_AzureCalcRateCard[[#This Row],[Price_Level]]&amp;Table_wabobpsvr_AzureCalc_AzureCalcRateCard[[#This Row],[Region]]</f>
        <v>Basic.A6 VM (Windows)A9</v>
      </c>
      <c r="B20087" s="775">
        <v>9</v>
      </c>
      <c r="C20087" s="775" t="s">
        <v>680</v>
      </c>
      <c r="D20087" s="775" t="s">
        <v>174</v>
      </c>
      <c r="E20087" s="775">
        <v>0.39419999999999999</v>
      </c>
      <c r="F20087" s="775" t="s">
        <v>714</v>
      </c>
      <c r="G20087" s="775" t="s">
        <v>1452</v>
      </c>
      <c r="H20087" s="775" t="s">
        <v>1453</v>
      </c>
      <c r="I20087" s="775" t="s">
        <v>5002</v>
      </c>
    </row>
    <row r="20088" spans="1:9">
      <c r="A20088" s="775" t="str">
        <f>Table_wabobpsvr_AzureCalc_AzureCalcRateCard[[#This Row],[ServiceName]]&amp;Table_wabobpsvr_AzureCalc_AzureCalcRateCard[[#This Row],[Price_Level]]&amp;Table_wabobpsvr_AzureCalc_AzureCalcRateCard[[#This Row],[Region]]</f>
        <v>Basic.A6 VM (Windows)B9</v>
      </c>
      <c r="B20088" s="775">
        <v>9</v>
      </c>
      <c r="C20088" s="775" t="s">
        <v>680</v>
      </c>
      <c r="D20088" s="775" t="s">
        <v>175</v>
      </c>
      <c r="E20088" s="775">
        <v>0.378</v>
      </c>
      <c r="F20088" s="775" t="s">
        <v>714</v>
      </c>
      <c r="G20088" s="775" t="s">
        <v>1452</v>
      </c>
      <c r="H20088" s="775" t="s">
        <v>1453</v>
      </c>
      <c r="I20088" s="775" t="s">
        <v>5002</v>
      </c>
    </row>
    <row r="20089" spans="1:9">
      <c r="A20089" s="775" t="str">
        <f>Table_wabobpsvr_AzureCalc_AzureCalcRateCard[[#This Row],[ServiceName]]&amp;Table_wabobpsvr_AzureCalc_AzureCalcRateCard[[#This Row],[Price_Level]]&amp;Table_wabobpsvr_AzureCalc_AzureCalcRateCard[[#This Row],[Region]]</f>
        <v>Basic.A6 VM (Windows)C9</v>
      </c>
      <c r="B20089" s="775">
        <v>9</v>
      </c>
      <c r="C20089" s="775" t="s">
        <v>680</v>
      </c>
      <c r="D20089" s="775" t="s">
        <v>177</v>
      </c>
      <c r="E20089" s="775">
        <v>0.36180000000000001</v>
      </c>
      <c r="F20089" s="775" t="s">
        <v>714</v>
      </c>
      <c r="G20089" s="775" t="s">
        <v>1452</v>
      </c>
      <c r="H20089" s="775" t="s">
        <v>1453</v>
      </c>
      <c r="I20089" s="775" t="s">
        <v>5002</v>
      </c>
    </row>
    <row r="20090" spans="1:9">
      <c r="A20090" s="775" t="str">
        <f>Table_wabobpsvr_AzureCalc_AzureCalcRateCard[[#This Row],[ServiceName]]&amp;Table_wabobpsvr_AzureCalc_AzureCalcRateCard[[#This Row],[Price_Level]]&amp;Table_wabobpsvr_AzureCalc_AzureCalcRateCard[[#This Row],[Region]]</f>
        <v>Basic.A6 VM (Windows)D9</v>
      </c>
      <c r="B20090" s="775">
        <v>9</v>
      </c>
      <c r="C20090" s="775" t="s">
        <v>680</v>
      </c>
      <c r="D20090" s="775" t="s">
        <v>176</v>
      </c>
      <c r="E20090" s="775">
        <v>0.34560000000000002</v>
      </c>
      <c r="F20090" s="775" t="s">
        <v>714</v>
      </c>
      <c r="G20090" s="775" t="s">
        <v>1452</v>
      </c>
      <c r="H20090" s="775" t="s">
        <v>1453</v>
      </c>
      <c r="I20090" s="775" t="s">
        <v>5002</v>
      </c>
    </row>
    <row r="20091" spans="1:9">
      <c r="A20091" s="775" t="str">
        <f>Table_wabobpsvr_AzureCalc_AzureCalcRateCard[[#This Row],[ServiceName]]&amp;Table_wabobpsvr_AzureCalc_AzureCalcRateCard[[#This Row],[Price_Level]]&amp;Table_wabobpsvr_AzureCalc_AzureCalcRateCard[[#This Row],[Region]]</f>
        <v>Basic.A6 VM (Windows)MOSP10</v>
      </c>
      <c r="B20091" s="775">
        <v>10</v>
      </c>
      <c r="C20091" s="775" t="s">
        <v>680</v>
      </c>
      <c r="D20091" s="775" t="s">
        <v>606</v>
      </c>
      <c r="E20091" s="775">
        <v>0.62</v>
      </c>
      <c r="F20091" s="775" t="s">
        <v>714</v>
      </c>
      <c r="G20091" s="775" t="s">
        <v>4235</v>
      </c>
      <c r="H20091" s="775" t="s">
        <v>4235</v>
      </c>
      <c r="I20091" s="775" t="s">
        <v>5003</v>
      </c>
    </row>
    <row r="20092" spans="1:9">
      <c r="A20092" s="775" t="str">
        <f>Table_wabobpsvr_AzureCalc_AzureCalcRateCard[[#This Row],[ServiceName]]&amp;Table_wabobpsvr_AzureCalc_AzureCalcRateCard[[#This Row],[Price_Level]]&amp;Table_wabobpsvr_AzureCalc_AzureCalcRateCard[[#This Row],[Region]]</f>
        <v>Basic.A6 VM (Windows)A10</v>
      </c>
      <c r="B20092" s="775">
        <v>10</v>
      </c>
      <c r="C20092" s="775" t="s">
        <v>680</v>
      </c>
      <c r="D20092" s="775" t="s">
        <v>174</v>
      </c>
      <c r="E20092" s="775">
        <v>0.4526</v>
      </c>
      <c r="F20092" s="775" t="s">
        <v>714</v>
      </c>
      <c r="G20092" s="775" t="s">
        <v>1454</v>
      </c>
      <c r="H20092" s="775" t="s">
        <v>1455</v>
      </c>
      <c r="I20092" s="775" t="s">
        <v>5003</v>
      </c>
    </row>
    <row r="20093" spans="1:9">
      <c r="A20093" s="775" t="str">
        <f>Table_wabobpsvr_AzureCalc_AzureCalcRateCard[[#This Row],[ServiceName]]&amp;Table_wabobpsvr_AzureCalc_AzureCalcRateCard[[#This Row],[Price_Level]]&amp;Table_wabobpsvr_AzureCalc_AzureCalcRateCard[[#This Row],[Region]]</f>
        <v>Basic.A6 VM (Windows)B10</v>
      </c>
      <c r="B20093" s="775">
        <v>10</v>
      </c>
      <c r="C20093" s="775" t="s">
        <v>680</v>
      </c>
      <c r="D20093" s="775" t="s">
        <v>175</v>
      </c>
      <c r="E20093" s="775">
        <v>0.434</v>
      </c>
      <c r="F20093" s="775" t="s">
        <v>714</v>
      </c>
      <c r="G20093" s="775" t="s">
        <v>1454</v>
      </c>
      <c r="H20093" s="775" t="s">
        <v>1455</v>
      </c>
      <c r="I20093" s="775" t="s">
        <v>5003</v>
      </c>
    </row>
    <row r="20094" spans="1:9">
      <c r="A20094" s="775" t="str">
        <f>Table_wabobpsvr_AzureCalc_AzureCalcRateCard[[#This Row],[ServiceName]]&amp;Table_wabobpsvr_AzureCalc_AzureCalcRateCard[[#This Row],[Price_Level]]&amp;Table_wabobpsvr_AzureCalc_AzureCalcRateCard[[#This Row],[Region]]</f>
        <v>Basic.A6 VM (Windows)C10</v>
      </c>
      <c r="B20094" s="775">
        <v>10</v>
      </c>
      <c r="C20094" s="775" t="s">
        <v>680</v>
      </c>
      <c r="D20094" s="775" t="s">
        <v>177</v>
      </c>
      <c r="E20094" s="775">
        <v>0.41539999999999999</v>
      </c>
      <c r="F20094" s="775" t="s">
        <v>714</v>
      </c>
      <c r="G20094" s="775" t="s">
        <v>1454</v>
      </c>
      <c r="H20094" s="775" t="s">
        <v>1455</v>
      </c>
      <c r="I20094" s="775" t="s">
        <v>5003</v>
      </c>
    </row>
    <row r="20095" spans="1:9">
      <c r="A20095" s="775" t="str">
        <f>Table_wabobpsvr_AzureCalc_AzureCalcRateCard[[#This Row],[ServiceName]]&amp;Table_wabobpsvr_AzureCalc_AzureCalcRateCard[[#This Row],[Price_Level]]&amp;Table_wabobpsvr_AzureCalc_AzureCalcRateCard[[#This Row],[Region]]</f>
        <v>Basic.A6 VM (Windows)D10</v>
      </c>
      <c r="B20095" s="775">
        <v>10</v>
      </c>
      <c r="C20095" s="775" t="s">
        <v>680</v>
      </c>
      <c r="D20095" s="775" t="s">
        <v>176</v>
      </c>
      <c r="E20095" s="775">
        <v>0.39679999999999999</v>
      </c>
      <c r="F20095" s="775" t="s">
        <v>714</v>
      </c>
      <c r="G20095" s="775" t="s">
        <v>1454</v>
      </c>
      <c r="H20095" s="775" t="s">
        <v>1455</v>
      </c>
      <c r="I20095" s="775" t="s">
        <v>5003</v>
      </c>
    </row>
    <row r="20096" spans="1:9">
      <c r="A20096" s="775" t="str">
        <f>Table_wabobpsvr_AzureCalc_AzureCalcRateCard[[#This Row],[ServiceName]]&amp;Table_wabobpsvr_AzureCalc_AzureCalcRateCard[[#This Row],[Price_Level]]&amp;Table_wabobpsvr_AzureCalc_AzureCalcRateCard[[#This Row],[Region]]</f>
        <v>Basic.A6 VM (Windows)MOSP11</v>
      </c>
      <c r="B20096" s="775">
        <v>11</v>
      </c>
      <c r="C20096" s="775" t="s">
        <v>680</v>
      </c>
      <c r="D20096" s="775" t="s">
        <v>606</v>
      </c>
      <c r="E20096" s="775">
        <v>0.6</v>
      </c>
      <c r="F20096" s="775" t="s">
        <v>714</v>
      </c>
      <c r="G20096" s="775" t="s">
        <v>4235</v>
      </c>
      <c r="H20096" s="775" t="s">
        <v>4235</v>
      </c>
      <c r="I20096" s="775" t="s">
        <v>5004</v>
      </c>
    </row>
    <row r="20097" spans="1:9">
      <c r="A20097" s="775" t="str">
        <f>Table_wabobpsvr_AzureCalc_AzureCalcRateCard[[#This Row],[ServiceName]]&amp;Table_wabobpsvr_AzureCalc_AzureCalcRateCard[[#This Row],[Price_Level]]&amp;Table_wabobpsvr_AzureCalc_AzureCalcRateCard[[#This Row],[Region]]</f>
        <v>Basic.A6 VM (Windows)A11</v>
      </c>
      <c r="B20097" s="775">
        <v>11</v>
      </c>
      <c r="C20097" s="775" t="s">
        <v>680</v>
      </c>
      <c r="D20097" s="775" t="s">
        <v>174</v>
      </c>
      <c r="E20097" s="775">
        <v>0.438</v>
      </c>
      <c r="F20097" s="775" t="s">
        <v>714</v>
      </c>
      <c r="G20097" s="775" t="s">
        <v>1456</v>
      </c>
      <c r="H20097" s="775" t="s">
        <v>1457</v>
      </c>
      <c r="I20097" s="775" t="s">
        <v>5004</v>
      </c>
    </row>
    <row r="20098" spans="1:9">
      <c r="A20098" s="775" t="str">
        <f>Table_wabobpsvr_AzureCalc_AzureCalcRateCard[[#This Row],[ServiceName]]&amp;Table_wabobpsvr_AzureCalc_AzureCalcRateCard[[#This Row],[Price_Level]]&amp;Table_wabobpsvr_AzureCalc_AzureCalcRateCard[[#This Row],[Region]]</f>
        <v>Basic.A6 VM (Windows)B11</v>
      </c>
      <c r="B20098" s="775">
        <v>11</v>
      </c>
      <c r="C20098" s="775" t="s">
        <v>680</v>
      </c>
      <c r="D20098" s="775" t="s">
        <v>175</v>
      </c>
      <c r="E20098" s="775">
        <v>0.42</v>
      </c>
      <c r="F20098" s="775" t="s">
        <v>714</v>
      </c>
      <c r="G20098" s="775" t="s">
        <v>1456</v>
      </c>
      <c r="H20098" s="775" t="s">
        <v>1457</v>
      </c>
      <c r="I20098" s="775" t="s">
        <v>5004</v>
      </c>
    </row>
    <row r="20099" spans="1:9">
      <c r="A20099" s="775" t="str">
        <f>Table_wabobpsvr_AzureCalc_AzureCalcRateCard[[#This Row],[ServiceName]]&amp;Table_wabobpsvr_AzureCalc_AzureCalcRateCard[[#This Row],[Price_Level]]&amp;Table_wabobpsvr_AzureCalc_AzureCalcRateCard[[#This Row],[Region]]</f>
        <v>Basic.A6 VM (Windows)C11</v>
      </c>
      <c r="B20099" s="775">
        <v>11</v>
      </c>
      <c r="C20099" s="775" t="s">
        <v>680</v>
      </c>
      <c r="D20099" s="775" t="s">
        <v>177</v>
      </c>
      <c r="E20099" s="775">
        <v>0.40200000000000002</v>
      </c>
      <c r="F20099" s="775" t="s">
        <v>714</v>
      </c>
      <c r="G20099" s="775" t="s">
        <v>1456</v>
      </c>
      <c r="H20099" s="775" t="s">
        <v>1457</v>
      </c>
      <c r="I20099" s="775" t="s">
        <v>5004</v>
      </c>
    </row>
    <row r="20100" spans="1:9">
      <c r="A20100" s="775" t="str">
        <f>Table_wabobpsvr_AzureCalc_AzureCalcRateCard[[#This Row],[ServiceName]]&amp;Table_wabobpsvr_AzureCalc_AzureCalcRateCard[[#This Row],[Price_Level]]&amp;Table_wabobpsvr_AzureCalc_AzureCalcRateCard[[#This Row],[Region]]</f>
        <v>Basic.A6 VM (Windows)D11</v>
      </c>
      <c r="B20100" s="775">
        <v>11</v>
      </c>
      <c r="C20100" s="775" t="s">
        <v>680</v>
      </c>
      <c r="D20100" s="775" t="s">
        <v>176</v>
      </c>
      <c r="E20100" s="775">
        <v>0.38400000000000001</v>
      </c>
      <c r="F20100" s="775" t="s">
        <v>714</v>
      </c>
      <c r="G20100" s="775" t="s">
        <v>1456</v>
      </c>
      <c r="H20100" s="775" t="s">
        <v>1457</v>
      </c>
      <c r="I20100" s="775" t="s">
        <v>5004</v>
      </c>
    </row>
    <row r="20101" spans="1:9">
      <c r="A20101" s="775" t="str">
        <f>Table_wabobpsvr_AzureCalc_AzureCalcRateCard[[#This Row],[ServiceName]]&amp;Table_wabobpsvr_AzureCalc_AzureCalcRateCard[[#This Row],[Price_Level]]&amp;Table_wabobpsvr_AzureCalc_AzureCalcRateCard[[#This Row],[Region]]</f>
        <v>Basic.A6 VM (Windows)MOSP12</v>
      </c>
      <c r="B20101" s="775">
        <v>12</v>
      </c>
      <c r="C20101" s="775" t="s">
        <v>680</v>
      </c>
      <c r="D20101" s="775" t="s">
        <v>606</v>
      </c>
      <c r="E20101" s="775">
        <v>0.52</v>
      </c>
      <c r="F20101" s="775" t="s">
        <v>714</v>
      </c>
      <c r="G20101" s="775" t="s">
        <v>4235</v>
      </c>
      <c r="H20101" s="775" t="s">
        <v>4235</v>
      </c>
      <c r="I20101" s="775" t="s">
        <v>5005</v>
      </c>
    </row>
    <row r="20102" spans="1:9">
      <c r="A20102" s="775" t="str">
        <f>Table_wabobpsvr_AzureCalc_AzureCalcRateCard[[#This Row],[ServiceName]]&amp;Table_wabobpsvr_AzureCalc_AzureCalcRateCard[[#This Row],[Price_Level]]&amp;Table_wabobpsvr_AzureCalc_AzureCalcRateCard[[#This Row],[Region]]</f>
        <v>Basic.A6 VM (Windows)A12</v>
      </c>
      <c r="B20102" s="775">
        <v>12</v>
      </c>
      <c r="C20102" s="775" t="s">
        <v>680</v>
      </c>
      <c r="D20102" s="775" t="s">
        <v>174</v>
      </c>
      <c r="E20102" s="775">
        <v>0.37959999999999999</v>
      </c>
      <c r="F20102" s="775" t="s">
        <v>714</v>
      </c>
      <c r="G20102" s="775" t="s">
        <v>1458</v>
      </c>
      <c r="H20102" s="775" t="s">
        <v>1459</v>
      </c>
      <c r="I20102" s="775" t="s">
        <v>5005</v>
      </c>
    </row>
    <row r="20103" spans="1:9">
      <c r="A20103" s="775" t="str">
        <f>Table_wabobpsvr_AzureCalc_AzureCalcRateCard[[#This Row],[ServiceName]]&amp;Table_wabobpsvr_AzureCalc_AzureCalcRateCard[[#This Row],[Price_Level]]&amp;Table_wabobpsvr_AzureCalc_AzureCalcRateCard[[#This Row],[Region]]</f>
        <v>Basic.A6 VM (Windows)B12</v>
      </c>
      <c r="B20103" s="775">
        <v>12</v>
      </c>
      <c r="C20103" s="775" t="s">
        <v>680</v>
      </c>
      <c r="D20103" s="775" t="s">
        <v>175</v>
      </c>
      <c r="E20103" s="775">
        <v>0.36399999999999999</v>
      </c>
      <c r="F20103" s="775" t="s">
        <v>714</v>
      </c>
      <c r="G20103" s="775" t="s">
        <v>1458</v>
      </c>
      <c r="H20103" s="775" t="s">
        <v>1459</v>
      </c>
      <c r="I20103" s="775" t="s">
        <v>5005</v>
      </c>
    </row>
    <row r="20104" spans="1:9">
      <c r="A20104" s="775" t="str">
        <f>Table_wabobpsvr_AzureCalc_AzureCalcRateCard[[#This Row],[ServiceName]]&amp;Table_wabobpsvr_AzureCalc_AzureCalcRateCard[[#This Row],[Price_Level]]&amp;Table_wabobpsvr_AzureCalc_AzureCalcRateCard[[#This Row],[Region]]</f>
        <v>Basic.A6 VM (Windows)C12</v>
      </c>
      <c r="B20104" s="775">
        <v>12</v>
      </c>
      <c r="C20104" s="775" t="s">
        <v>680</v>
      </c>
      <c r="D20104" s="775" t="s">
        <v>177</v>
      </c>
      <c r="E20104" s="775">
        <v>0.34839999999999999</v>
      </c>
      <c r="F20104" s="775" t="s">
        <v>714</v>
      </c>
      <c r="G20104" s="775" t="s">
        <v>1458</v>
      </c>
      <c r="H20104" s="775" t="s">
        <v>1459</v>
      </c>
      <c r="I20104" s="775" t="s">
        <v>5005</v>
      </c>
    </row>
    <row r="20105" spans="1:9">
      <c r="A20105" s="775" t="str">
        <f>Table_wabobpsvr_AzureCalc_AzureCalcRateCard[[#This Row],[ServiceName]]&amp;Table_wabobpsvr_AzureCalc_AzureCalcRateCard[[#This Row],[Price_Level]]&amp;Table_wabobpsvr_AzureCalc_AzureCalcRateCard[[#This Row],[Region]]</f>
        <v>Basic.A6 VM (Windows)D12</v>
      </c>
      <c r="B20105" s="775">
        <v>12</v>
      </c>
      <c r="C20105" s="775" t="s">
        <v>680</v>
      </c>
      <c r="D20105" s="775" t="s">
        <v>176</v>
      </c>
      <c r="E20105" s="775">
        <v>0.33279999999999998</v>
      </c>
      <c r="F20105" s="775" t="s">
        <v>714</v>
      </c>
      <c r="G20105" s="775" t="s">
        <v>1458</v>
      </c>
      <c r="H20105" s="775" t="s">
        <v>1459</v>
      </c>
      <c r="I20105" s="775" t="s">
        <v>5005</v>
      </c>
    </row>
    <row r="20106" spans="1:9">
      <c r="A20106" s="775" t="str">
        <f>Table_wabobpsvr_AzureCalc_AzureCalcRateCard[[#This Row],[ServiceName]]&amp;Table_wabobpsvr_AzureCalc_AzureCalcRateCard[[#This Row],[Price_Level]]&amp;Table_wabobpsvr_AzureCalc_AzureCalcRateCard[[#This Row],[Region]]</f>
        <v>Basic.A6 VM (Windows)MOSP13</v>
      </c>
      <c r="B20106" s="775">
        <v>13</v>
      </c>
      <c r="C20106" s="775" t="s">
        <v>680</v>
      </c>
      <c r="D20106" s="775" t="s">
        <v>606</v>
      </c>
      <c r="E20106" s="775">
        <v>0.73599999999999999</v>
      </c>
      <c r="F20106" s="775" t="s">
        <v>714</v>
      </c>
      <c r="G20106" s="775" t="s">
        <v>4235</v>
      </c>
      <c r="H20106" s="775" t="s">
        <v>4235</v>
      </c>
      <c r="I20106" s="775" t="s">
        <v>5006</v>
      </c>
    </row>
    <row r="20107" spans="1:9">
      <c r="A20107" s="775" t="str">
        <f>Table_wabobpsvr_AzureCalc_AzureCalcRateCard[[#This Row],[ServiceName]]&amp;Table_wabobpsvr_AzureCalc_AzureCalcRateCard[[#This Row],[Price_Level]]&amp;Table_wabobpsvr_AzureCalc_AzureCalcRateCard[[#This Row],[Region]]</f>
        <v>Basic.A6 VM (Windows)A13</v>
      </c>
      <c r="B20107" s="775">
        <v>13</v>
      </c>
      <c r="C20107" s="775" t="s">
        <v>680</v>
      </c>
      <c r="D20107" s="775" t="s">
        <v>174</v>
      </c>
      <c r="E20107" s="775">
        <v>0.53727999999999998</v>
      </c>
      <c r="F20107" s="775" t="s">
        <v>714</v>
      </c>
      <c r="G20107" s="775" t="s">
        <v>1460</v>
      </c>
      <c r="H20107" s="775" t="s">
        <v>1461</v>
      </c>
      <c r="I20107" s="775" t="s">
        <v>5006</v>
      </c>
    </row>
    <row r="20108" spans="1:9">
      <c r="A20108" s="775" t="str">
        <f>Table_wabobpsvr_AzureCalc_AzureCalcRateCard[[#This Row],[ServiceName]]&amp;Table_wabobpsvr_AzureCalc_AzureCalcRateCard[[#This Row],[Price_Level]]&amp;Table_wabobpsvr_AzureCalc_AzureCalcRateCard[[#This Row],[Region]]</f>
        <v>Basic.A6 VM (Windows)B13</v>
      </c>
      <c r="B20108" s="775">
        <v>13</v>
      </c>
      <c r="C20108" s="775" t="s">
        <v>680</v>
      </c>
      <c r="D20108" s="775" t="s">
        <v>175</v>
      </c>
      <c r="E20108" s="775">
        <v>0.51519999999999999</v>
      </c>
      <c r="F20108" s="775" t="s">
        <v>714</v>
      </c>
      <c r="G20108" s="775" t="s">
        <v>1460</v>
      </c>
      <c r="H20108" s="775" t="s">
        <v>1461</v>
      </c>
      <c r="I20108" s="775" t="s">
        <v>5006</v>
      </c>
    </row>
    <row r="20109" spans="1:9">
      <c r="A20109" s="775" t="str">
        <f>Table_wabobpsvr_AzureCalc_AzureCalcRateCard[[#This Row],[ServiceName]]&amp;Table_wabobpsvr_AzureCalc_AzureCalcRateCard[[#This Row],[Price_Level]]&amp;Table_wabobpsvr_AzureCalc_AzureCalcRateCard[[#This Row],[Region]]</f>
        <v>Basic.A6 VM (Windows)C13</v>
      </c>
      <c r="B20109" s="775">
        <v>13</v>
      </c>
      <c r="C20109" s="775" t="s">
        <v>680</v>
      </c>
      <c r="D20109" s="775" t="s">
        <v>177</v>
      </c>
      <c r="E20109" s="775">
        <v>0.49312</v>
      </c>
      <c r="F20109" s="775" t="s">
        <v>714</v>
      </c>
      <c r="G20109" s="775" t="s">
        <v>1460</v>
      </c>
      <c r="H20109" s="775" t="s">
        <v>1461</v>
      </c>
      <c r="I20109" s="775" t="s">
        <v>5006</v>
      </c>
    </row>
    <row r="20110" spans="1:9">
      <c r="A20110" s="775" t="str">
        <f>Table_wabobpsvr_AzureCalc_AzureCalcRateCard[[#This Row],[ServiceName]]&amp;Table_wabobpsvr_AzureCalc_AzureCalcRateCard[[#This Row],[Price_Level]]&amp;Table_wabobpsvr_AzureCalc_AzureCalcRateCard[[#This Row],[Region]]</f>
        <v>Basic.A6 VM (Windows)D13</v>
      </c>
      <c r="B20110" s="775">
        <v>13</v>
      </c>
      <c r="C20110" s="775" t="s">
        <v>680</v>
      </c>
      <c r="D20110" s="775" t="s">
        <v>176</v>
      </c>
      <c r="E20110" s="775">
        <v>0.47104000000000001</v>
      </c>
      <c r="F20110" s="775" t="s">
        <v>714</v>
      </c>
      <c r="G20110" s="775" t="s">
        <v>1460</v>
      </c>
      <c r="H20110" s="775" t="s">
        <v>1461</v>
      </c>
      <c r="I20110" s="775" t="s">
        <v>5006</v>
      </c>
    </row>
    <row r="20111" spans="1:9">
      <c r="A20111" s="775" t="str">
        <f>Table_wabobpsvr_AzureCalc_AzureCalcRateCard[[#This Row],[ServiceName]]&amp;Table_wabobpsvr_AzureCalc_AzureCalcRateCard[[#This Row],[Price_Level]]&amp;Table_wabobpsvr_AzureCalc_AzureCalcRateCard[[#This Row],[Region]]</f>
        <v>Basic.A7 VM (Non-Windows)MOSP6</v>
      </c>
      <c r="B20111" s="775">
        <v>6</v>
      </c>
      <c r="C20111" s="775" t="s">
        <v>680</v>
      </c>
      <c r="D20111" s="775" t="s">
        <v>606</v>
      </c>
      <c r="E20111" s="775">
        <v>0.84</v>
      </c>
      <c r="F20111" s="775" t="s">
        <v>715</v>
      </c>
      <c r="G20111" s="775" t="s">
        <v>4235</v>
      </c>
      <c r="H20111" s="775" t="s">
        <v>4235</v>
      </c>
      <c r="I20111" s="775" t="s">
        <v>5007</v>
      </c>
    </row>
    <row r="20112" spans="1:9">
      <c r="A20112" s="775" t="str">
        <f>Table_wabobpsvr_AzureCalc_AzureCalcRateCard[[#This Row],[ServiceName]]&amp;Table_wabobpsvr_AzureCalc_AzureCalcRateCard[[#This Row],[Price_Level]]&amp;Table_wabobpsvr_AzureCalc_AzureCalcRateCard[[#This Row],[Region]]</f>
        <v>Basic.A7 VM (Non-Windows)A6</v>
      </c>
      <c r="B20112" s="775">
        <v>6</v>
      </c>
      <c r="C20112" s="775" t="s">
        <v>680</v>
      </c>
      <c r="D20112" s="775" t="s">
        <v>174</v>
      </c>
      <c r="E20112" s="775">
        <v>0.61319999999999997</v>
      </c>
      <c r="F20112" s="775" t="s">
        <v>715</v>
      </c>
      <c r="G20112" s="775" t="s">
        <v>1462</v>
      </c>
      <c r="H20112" s="775" t="s">
        <v>1463</v>
      </c>
      <c r="I20112" s="775" t="s">
        <v>5007</v>
      </c>
    </row>
    <row r="20113" spans="1:9">
      <c r="A20113" s="775" t="str">
        <f>Table_wabobpsvr_AzureCalc_AzureCalcRateCard[[#This Row],[ServiceName]]&amp;Table_wabobpsvr_AzureCalc_AzureCalcRateCard[[#This Row],[Price_Level]]&amp;Table_wabobpsvr_AzureCalc_AzureCalcRateCard[[#This Row],[Region]]</f>
        <v>Basic.A7 VM (Non-Windows)B6</v>
      </c>
      <c r="B20113" s="775">
        <v>6</v>
      </c>
      <c r="C20113" s="775" t="s">
        <v>680</v>
      </c>
      <c r="D20113" s="775" t="s">
        <v>175</v>
      </c>
      <c r="E20113" s="775">
        <v>0.58799999999999997</v>
      </c>
      <c r="F20113" s="775" t="s">
        <v>715</v>
      </c>
      <c r="G20113" s="775" t="s">
        <v>1462</v>
      </c>
      <c r="H20113" s="775" t="s">
        <v>1463</v>
      </c>
      <c r="I20113" s="775" t="s">
        <v>5007</v>
      </c>
    </row>
    <row r="20114" spans="1:9">
      <c r="A20114" s="775" t="str">
        <f>Table_wabobpsvr_AzureCalc_AzureCalcRateCard[[#This Row],[ServiceName]]&amp;Table_wabobpsvr_AzureCalc_AzureCalcRateCard[[#This Row],[Price_Level]]&amp;Table_wabobpsvr_AzureCalc_AzureCalcRateCard[[#This Row],[Region]]</f>
        <v>Basic.A7 VM (Non-Windows)C6</v>
      </c>
      <c r="B20114" s="775">
        <v>6</v>
      </c>
      <c r="C20114" s="775" t="s">
        <v>680</v>
      </c>
      <c r="D20114" s="775" t="s">
        <v>177</v>
      </c>
      <c r="E20114" s="775">
        <v>0.56279999999999997</v>
      </c>
      <c r="F20114" s="775" t="s">
        <v>715</v>
      </c>
      <c r="G20114" s="775" t="s">
        <v>1462</v>
      </c>
      <c r="H20114" s="775" t="s">
        <v>1463</v>
      </c>
      <c r="I20114" s="775" t="s">
        <v>5007</v>
      </c>
    </row>
    <row r="20115" spans="1:9">
      <c r="A20115" s="775" t="str">
        <f>Table_wabobpsvr_AzureCalc_AzureCalcRateCard[[#This Row],[ServiceName]]&amp;Table_wabobpsvr_AzureCalc_AzureCalcRateCard[[#This Row],[Price_Level]]&amp;Table_wabobpsvr_AzureCalc_AzureCalcRateCard[[#This Row],[Region]]</f>
        <v>Basic.A7 VM (Non-Windows)D6</v>
      </c>
      <c r="B20115" s="775">
        <v>6</v>
      </c>
      <c r="C20115" s="775" t="s">
        <v>680</v>
      </c>
      <c r="D20115" s="775" t="s">
        <v>176</v>
      </c>
      <c r="E20115" s="775">
        <v>0.53759999999999997</v>
      </c>
      <c r="F20115" s="775" t="s">
        <v>715</v>
      </c>
      <c r="G20115" s="775" t="s">
        <v>1462</v>
      </c>
      <c r="H20115" s="775" t="s">
        <v>1463</v>
      </c>
      <c r="I20115" s="775" t="s">
        <v>5007</v>
      </c>
    </row>
    <row r="20116" spans="1:9">
      <c r="A20116" s="775" t="str">
        <f>Table_wabobpsvr_AzureCalc_AzureCalcRateCard[[#This Row],[ServiceName]]&amp;Table_wabobpsvr_AzureCalc_AzureCalcRateCard[[#This Row],[Price_Level]]&amp;Table_wabobpsvr_AzureCalc_AzureCalcRateCard[[#This Row],[Region]]</f>
        <v>Basic.A7 VM (Non-Windows)MOSP4</v>
      </c>
      <c r="B20116" s="775">
        <v>4</v>
      </c>
      <c r="C20116" s="775" t="s">
        <v>680</v>
      </c>
      <c r="D20116" s="775" t="s">
        <v>606</v>
      </c>
      <c r="E20116" s="775">
        <v>0.84</v>
      </c>
      <c r="F20116" s="775" t="s">
        <v>715</v>
      </c>
      <c r="G20116" s="775" t="s">
        <v>4235</v>
      </c>
      <c r="H20116" s="775" t="s">
        <v>4235</v>
      </c>
      <c r="I20116" s="775" t="s">
        <v>5008</v>
      </c>
    </row>
    <row r="20117" spans="1:9">
      <c r="A20117" s="775" t="str">
        <f>Table_wabobpsvr_AzureCalc_AzureCalcRateCard[[#This Row],[ServiceName]]&amp;Table_wabobpsvr_AzureCalc_AzureCalcRateCard[[#This Row],[Price_Level]]&amp;Table_wabobpsvr_AzureCalc_AzureCalcRateCard[[#This Row],[Region]]</f>
        <v>Basic.A7 VM (Non-Windows)A4</v>
      </c>
      <c r="B20117" s="775">
        <v>4</v>
      </c>
      <c r="C20117" s="775" t="s">
        <v>680</v>
      </c>
      <c r="D20117" s="775" t="s">
        <v>174</v>
      </c>
      <c r="E20117" s="775">
        <v>0.61319999999999997</v>
      </c>
      <c r="F20117" s="775" t="s">
        <v>715</v>
      </c>
      <c r="G20117" s="775" t="s">
        <v>1464</v>
      </c>
      <c r="H20117" s="775" t="s">
        <v>1465</v>
      </c>
      <c r="I20117" s="775" t="s">
        <v>5008</v>
      </c>
    </row>
    <row r="20118" spans="1:9">
      <c r="A20118" s="775" t="str">
        <f>Table_wabobpsvr_AzureCalc_AzureCalcRateCard[[#This Row],[ServiceName]]&amp;Table_wabobpsvr_AzureCalc_AzureCalcRateCard[[#This Row],[Price_Level]]&amp;Table_wabobpsvr_AzureCalc_AzureCalcRateCard[[#This Row],[Region]]</f>
        <v>Basic.A7 VM (Non-Windows)B4</v>
      </c>
      <c r="B20118" s="775">
        <v>4</v>
      </c>
      <c r="C20118" s="775" t="s">
        <v>680</v>
      </c>
      <c r="D20118" s="775" t="s">
        <v>175</v>
      </c>
      <c r="E20118" s="775">
        <v>0.58799999999999997</v>
      </c>
      <c r="F20118" s="775" t="s">
        <v>715</v>
      </c>
      <c r="G20118" s="775" t="s">
        <v>1464</v>
      </c>
      <c r="H20118" s="775" t="s">
        <v>1465</v>
      </c>
      <c r="I20118" s="775" t="s">
        <v>5008</v>
      </c>
    </row>
    <row r="20119" spans="1:9">
      <c r="A20119" s="775" t="str">
        <f>Table_wabobpsvr_AzureCalc_AzureCalcRateCard[[#This Row],[ServiceName]]&amp;Table_wabobpsvr_AzureCalc_AzureCalcRateCard[[#This Row],[Price_Level]]&amp;Table_wabobpsvr_AzureCalc_AzureCalcRateCard[[#This Row],[Region]]</f>
        <v>SQL DB Premium P1 Database HoursA14</v>
      </c>
      <c r="B20119" s="775">
        <v>14</v>
      </c>
      <c r="C20119" s="775" t="s">
        <v>680</v>
      </c>
      <c r="D20119" s="775" t="s">
        <v>174</v>
      </c>
      <c r="E20119" s="775">
        <v>0.75800000000000001</v>
      </c>
      <c r="F20119" s="775" t="s">
        <v>1032</v>
      </c>
      <c r="G20119" s="775" t="s">
        <v>3144</v>
      </c>
      <c r="H20119" s="775" t="s">
        <v>3145</v>
      </c>
      <c r="I20119" s="775" t="s">
        <v>4808</v>
      </c>
    </row>
    <row r="20120" spans="1:9">
      <c r="A20120" s="775" t="str">
        <f>Table_wabobpsvr_AzureCalc_AzureCalcRateCard[[#This Row],[ServiceName]]&amp;Table_wabobpsvr_AzureCalc_AzureCalcRateCard[[#This Row],[Price_Level]]&amp;Table_wabobpsvr_AzureCalc_AzureCalcRateCard[[#This Row],[Region]]</f>
        <v>SQL DB Premium P2 Secondary Geo Database HoursA12</v>
      </c>
      <c r="B20120" s="775">
        <v>12</v>
      </c>
      <c r="C20120" s="775" t="s">
        <v>680</v>
      </c>
      <c r="D20120" s="775" t="s">
        <v>174</v>
      </c>
      <c r="E20120" s="775">
        <v>1.0621499999999999</v>
      </c>
      <c r="F20120" s="775" t="s">
        <v>1033</v>
      </c>
      <c r="G20120" s="775" t="s">
        <v>3491</v>
      </c>
      <c r="H20120" s="775" t="s">
        <v>3492</v>
      </c>
      <c r="I20120" s="775" t="s">
        <v>4810</v>
      </c>
    </row>
    <row r="20121" spans="1:9">
      <c r="A20121" s="775" t="str">
        <f>Table_wabobpsvr_AzureCalc_AzureCalcRateCard[[#This Row],[ServiceName]]&amp;Table_wabobpsvr_AzureCalc_AzureCalcRateCard[[#This Row],[Price_Level]]&amp;Table_wabobpsvr_AzureCalc_AzureCalcRateCard[[#This Row],[Region]]</f>
        <v>SQL DB Premium P2 Secondary Geo Database HoursB12</v>
      </c>
      <c r="B20121" s="775">
        <v>12</v>
      </c>
      <c r="C20121" s="775" t="s">
        <v>680</v>
      </c>
      <c r="D20121" s="775" t="s">
        <v>175</v>
      </c>
      <c r="E20121" s="775">
        <v>1.0293000000000001</v>
      </c>
      <c r="F20121" s="775" t="s">
        <v>1033</v>
      </c>
      <c r="G20121" s="775" t="s">
        <v>3491</v>
      </c>
      <c r="H20121" s="775" t="s">
        <v>3492</v>
      </c>
      <c r="I20121" s="775" t="s">
        <v>4810</v>
      </c>
    </row>
    <row r="20122" spans="1:9">
      <c r="A20122" s="775" t="str">
        <f>Table_wabobpsvr_AzureCalc_AzureCalcRateCard[[#This Row],[ServiceName]]&amp;Table_wabobpsvr_AzureCalc_AzureCalcRateCard[[#This Row],[Price_Level]]&amp;Table_wabobpsvr_AzureCalc_AzureCalcRateCard[[#This Row],[Region]]</f>
        <v>SQL DB Premium P2 Secondary Geo Database HoursC12</v>
      </c>
      <c r="B20122" s="775">
        <v>12</v>
      </c>
      <c r="C20122" s="775" t="s">
        <v>680</v>
      </c>
      <c r="D20122" s="775" t="s">
        <v>177</v>
      </c>
      <c r="E20122" s="775">
        <v>0.99644999999999995</v>
      </c>
      <c r="F20122" s="775" t="s">
        <v>1033</v>
      </c>
      <c r="G20122" s="775" t="s">
        <v>3491</v>
      </c>
      <c r="H20122" s="775" t="s">
        <v>3492</v>
      </c>
      <c r="I20122" s="775" t="s">
        <v>4810</v>
      </c>
    </row>
    <row r="20123" spans="1:9">
      <c r="A20123" s="775" t="str">
        <f>Table_wabobpsvr_AzureCalc_AzureCalcRateCard[[#This Row],[ServiceName]]&amp;Table_wabobpsvr_AzureCalc_AzureCalcRateCard[[#This Row],[Price_Level]]&amp;Table_wabobpsvr_AzureCalc_AzureCalcRateCard[[#This Row],[Region]]</f>
        <v>SQL DB Premium P2 Secondary Geo Database HoursD12</v>
      </c>
      <c r="B20123" s="775">
        <v>12</v>
      </c>
      <c r="C20123" s="775" t="s">
        <v>680</v>
      </c>
      <c r="D20123" s="775" t="s">
        <v>176</v>
      </c>
      <c r="E20123" s="775">
        <v>0.96360000000000001</v>
      </c>
      <c r="F20123" s="775" t="s">
        <v>1033</v>
      </c>
      <c r="G20123" s="775" t="s">
        <v>3491</v>
      </c>
      <c r="H20123" s="775" t="s">
        <v>3492</v>
      </c>
      <c r="I20123" s="775" t="s">
        <v>4810</v>
      </c>
    </row>
    <row r="20124" spans="1:9">
      <c r="A20124" s="775" t="str">
        <f>Table_wabobpsvr_AzureCalc_AzureCalcRateCard[[#This Row],[ServiceName]]&amp;Table_wabobpsvr_AzureCalc_AzureCalcRateCard[[#This Row],[Price_Level]]&amp;Table_wabobpsvr_AzureCalc_AzureCalcRateCard[[#This Row],[Region]]</f>
        <v>SQL DB Premium P2 Secondary Geo Database HoursMOSP14</v>
      </c>
      <c r="B20124" s="775">
        <v>14</v>
      </c>
      <c r="C20124" s="775" t="s">
        <v>680</v>
      </c>
      <c r="D20124" s="775" t="s">
        <v>606</v>
      </c>
      <c r="E20124" s="775">
        <v>999999</v>
      </c>
      <c r="F20124" s="775" t="s">
        <v>1033</v>
      </c>
      <c r="G20124" s="775" t="s">
        <v>4235</v>
      </c>
      <c r="H20124" s="775" t="s">
        <v>4235</v>
      </c>
      <c r="I20124" s="775" t="s">
        <v>4811</v>
      </c>
    </row>
    <row r="20125" spans="1:9">
      <c r="A20125" s="775" t="str">
        <f>Table_wabobpsvr_AzureCalc_AzureCalcRateCard[[#This Row],[ServiceName]]&amp;Table_wabobpsvr_AzureCalc_AzureCalcRateCard[[#This Row],[Price_Level]]&amp;Table_wabobpsvr_AzureCalc_AzureCalcRateCard[[#This Row],[Region]]</f>
        <v>SQL DB Premium P2 Secondary Geo Database HoursA14</v>
      </c>
      <c r="B20125" s="775">
        <v>14</v>
      </c>
      <c r="C20125" s="775" t="s">
        <v>680</v>
      </c>
      <c r="D20125" s="775" t="s">
        <v>174</v>
      </c>
      <c r="E20125" s="775">
        <v>1.136920833</v>
      </c>
      <c r="F20125" s="775" t="s">
        <v>1033</v>
      </c>
      <c r="G20125" s="775" t="s">
        <v>3493</v>
      </c>
      <c r="H20125" s="775" t="s">
        <v>3494</v>
      </c>
      <c r="I20125" s="775" t="s">
        <v>4811</v>
      </c>
    </row>
    <row r="20126" spans="1:9">
      <c r="A20126" s="775" t="str">
        <f>Table_wabobpsvr_AzureCalc_AzureCalcRateCard[[#This Row],[ServiceName]]&amp;Table_wabobpsvr_AzureCalc_AzureCalcRateCard[[#This Row],[Price_Level]]&amp;Table_wabobpsvr_AzureCalc_AzureCalcRateCard[[#This Row],[Region]]</f>
        <v>SQL DB Premium P11 Database HoursC16</v>
      </c>
      <c r="B20126" s="775">
        <v>16</v>
      </c>
      <c r="C20126" s="775" t="s">
        <v>1071</v>
      </c>
      <c r="D20126" s="775" t="s">
        <v>177</v>
      </c>
      <c r="E20126" s="775">
        <v>9.4791666666666696</v>
      </c>
      <c r="F20126" s="775" t="s">
        <v>7250</v>
      </c>
      <c r="G20126" s="775" t="s">
        <v>7160</v>
      </c>
      <c r="H20126" s="775" t="s">
        <v>7161</v>
      </c>
      <c r="I20126" s="775" t="s">
        <v>7154</v>
      </c>
    </row>
    <row r="20127" spans="1:9">
      <c r="A20127" s="775" t="str">
        <f>Table_wabobpsvr_AzureCalc_AzureCalcRateCard[[#This Row],[ServiceName]]&amp;Table_wabobpsvr_AzureCalc_AzureCalcRateCard[[#This Row],[Price_Level]]&amp;Table_wabobpsvr_AzureCalc_AzureCalcRateCard[[#This Row],[Region]]</f>
        <v>ExpressRoute (Metered) 5 Gbps Connections - Zone 1d14</v>
      </c>
      <c r="B20127" s="775">
        <v>14</v>
      </c>
      <c r="C20127" s="775" t="s">
        <v>4235</v>
      </c>
      <c r="D20127" s="775" t="s">
        <v>4193</v>
      </c>
      <c r="E20127" s="775">
        <v>999999</v>
      </c>
      <c r="F20127" s="775" t="s">
        <v>7453</v>
      </c>
      <c r="G20127" s="775"/>
      <c r="H20127" s="775"/>
      <c r="I20127" s="775" t="s">
        <v>4235</v>
      </c>
    </row>
    <row r="20128" spans="1:9">
      <c r="A20128" s="775" t="str">
        <f>Table_wabobpsvr_AzureCalc_AzureCalcRateCard[[#This Row],[ServiceName]]&amp;Table_wabobpsvr_AzureCalc_AzureCalcRateCard[[#This Row],[Price_Level]]&amp;Table_wabobpsvr_AzureCalc_AzureCalcRateCard[[#This Row],[Region]]</f>
        <v>ExpressRoute (Metered) 50 Mbps Connections - Zone 1d14</v>
      </c>
      <c r="B20128" s="775">
        <v>14</v>
      </c>
      <c r="C20128" s="775" t="s">
        <v>4235</v>
      </c>
      <c r="D20128" s="775" t="s">
        <v>4193</v>
      </c>
      <c r="E20128" s="775">
        <v>999999</v>
      </c>
      <c r="F20128" s="775" t="s">
        <v>7455</v>
      </c>
      <c r="G20128" s="775"/>
      <c r="H20128" s="775"/>
      <c r="I20128" s="775" t="s">
        <v>4235</v>
      </c>
    </row>
    <row r="20129" spans="1:9">
      <c r="A20129" s="775" t="str">
        <f>Table_wabobpsvr_AzureCalc_AzureCalcRateCard[[#This Row],[ServiceName]]&amp;Table_wabobpsvr_AzureCalc_AzureCalcRateCard[[#This Row],[Price_Level]]&amp;Table_wabobpsvr_AzureCalc_AzureCalcRateCard[[#This Row],[Region]]</f>
        <v>ExpressRoute (Metered) 500 Mbps Connections - Zone 1d14</v>
      </c>
      <c r="B20129" s="775">
        <v>14</v>
      </c>
      <c r="C20129" s="775" t="s">
        <v>4235</v>
      </c>
      <c r="D20129" s="775" t="s">
        <v>4193</v>
      </c>
      <c r="E20129" s="775">
        <v>999999</v>
      </c>
      <c r="F20129" s="775" t="s">
        <v>7457</v>
      </c>
      <c r="G20129" s="775"/>
      <c r="H20129" s="775"/>
      <c r="I20129" s="775" t="s">
        <v>4235</v>
      </c>
    </row>
    <row r="20130" spans="1:9">
      <c r="A20130" s="775" t="str">
        <f>Table_wabobpsvr_AzureCalc_AzureCalcRateCard[[#This Row],[ServiceName]]&amp;Table_wabobpsvr_AzureCalc_AzureCalcRateCard[[#This Row],[Price_Level]]&amp;Table_wabobpsvr_AzureCalc_AzureCalcRateCard[[#This Row],[Region]]</f>
        <v>ExpressRoute (Unlimited) 1 Gbps Connections - Zone 1d14</v>
      </c>
      <c r="B20130" s="775">
        <v>14</v>
      </c>
      <c r="C20130" s="775" t="s">
        <v>4235</v>
      </c>
      <c r="D20130" s="775" t="s">
        <v>4193</v>
      </c>
      <c r="E20130" s="775">
        <v>999999</v>
      </c>
      <c r="F20130" s="775" t="s">
        <v>7459</v>
      </c>
      <c r="G20130" s="775"/>
      <c r="H20130" s="775"/>
      <c r="I20130" s="775" t="s">
        <v>4235</v>
      </c>
    </row>
    <row r="20131" spans="1:9">
      <c r="A20131" s="775" t="str">
        <f>Table_wabobpsvr_AzureCalc_AzureCalcRateCard[[#This Row],[ServiceName]]&amp;Table_wabobpsvr_AzureCalc_AzureCalcRateCard[[#This Row],[Price_Level]]&amp;Table_wabobpsvr_AzureCalc_AzureCalcRateCard[[#This Row],[Region]]</f>
        <v>ExpressRoute (Unlimited) 10 Gbps Connections - Zone 1d14</v>
      </c>
      <c r="B20131" s="775">
        <v>14</v>
      </c>
      <c r="C20131" s="775" t="s">
        <v>4235</v>
      </c>
      <c r="D20131" s="775" t="s">
        <v>4193</v>
      </c>
      <c r="E20131" s="775">
        <v>999999</v>
      </c>
      <c r="F20131" s="775" t="s">
        <v>7461</v>
      </c>
      <c r="G20131" s="775"/>
      <c r="H20131" s="775"/>
      <c r="I20131" s="775" t="s">
        <v>4235</v>
      </c>
    </row>
    <row r="20132" spans="1:9">
      <c r="A20132" s="775" t="str">
        <f>Table_wabobpsvr_AzureCalc_AzureCalcRateCard[[#This Row],[ServiceName]]&amp;Table_wabobpsvr_AzureCalc_AzureCalcRateCard[[#This Row],[Price_Level]]&amp;Table_wabobpsvr_AzureCalc_AzureCalcRateCard[[#This Row],[Region]]</f>
        <v>ExpressRoute (Unlimited) 100 Mbps Connections - Zone 1d14</v>
      </c>
      <c r="B20132" s="775">
        <v>14</v>
      </c>
      <c r="C20132" s="775" t="s">
        <v>4235</v>
      </c>
      <c r="D20132" s="775" t="s">
        <v>4193</v>
      </c>
      <c r="E20132" s="775">
        <v>999999</v>
      </c>
      <c r="F20132" s="775" t="s">
        <v>7463</v>
      </c>
      <c r="G20132" s="775"/>
      <c r="H20132" s="775"/>
      <c r="I20132" s="775" t="s">
        <v>4235</v>
      </c>
    </row>
    <row r="20133" spans="1:9">
      <c r="A20133" s="775" t="str">
        <f>Table_wabobpsvr_AzureCalc_AzureCalcRateCard[[#This Row],[ServiceName]]&amp;Table_wabobpsvr_AzureCalc_AzureCalcRateCard[[#This Row],[Price_Level]]&amp;Table_wabobpsvr_AzureCalc_AzureCalcRateCard[[#This Row],[Region]]</f>
        <v>ExpressRoute (Unlimited) 2 Gbps Connections - Zone 1d14</v>
      </c>
      <c r="B20133" s="775">
        <v>14</v>
      </c>
      <c r="C20133" s="775" t="s">
        <v>4235</v>
      </c>
      <c r="D20133" s="775" t="s">
        <v>4193</v>
      </c>
      <c r="E20133" s="775">
        <v>999999</v>
      </c>
      <c r="F20133" s="775" t="s">
        <v>7465</v>
      </c>
      <c r="G20133" s="775"/>
      <c r="H20133" s="775"/>
      <c r="I20133" s="775" t="s">
        <v>4235</v>
      </c>
    </row>
    <row r="20134" spans="1:9">
      <c r="A20134" s="775" t="str">
        <f>Table_wabobpsvr_AzureCalc_AzureCalcRateCard[[#This Row],[ServiceName]]&amp;Table_wabobpsvr_AzureCalc_AzureCalcRateCard[[#This Row],[Price_Level]]&amp;Table_wabobpsvr_AzureCalc_AzureCalcRateCard[[#This Row],[Region]]</f>
        <v>ExpressRoute (Unlimited) 200 Mbps Connections - Zone 1d14</v>
      </c>
      <c r="B20134" s="775">
        <v>14</v>
      </c>
      <c r="C20134" s="775" t="s">
        <v>4235</v>
      </c>
      <c r="D20134" s="775" t="s">
        <v>4193</v>
      </c>
      <c r="E20134" s="775">
        <v>999999</v>
      </c>
      <c r="F20134" s="775" t="s">
        <v>7467</v>
      </c>
      <c r="G20134" s="775"/>
      <c r="H20134" s="775"/>
      <c r="I20134" s="775" t="s">
        <v>4235</v>
      </c>
    </row>
    <row r="20135" spans="1:9">
      <c r="A20135" s="775" t="str">
        <f>Table_wabobpsvr_AzureCalc_AzureCalcRateCard[[#This Row],[ServiceName]]&amp;Table_wabobpsvr_AzureCalc_AzureCalcRateCard[[#This Row],[Price_Level]]&amp;Table_wabobpsvr_AzureCalc_AzureCalcRateCard[[#This Row],[Region]]</f>
        <v>SQL DB Premium P11 Database HoursC13</v>
      </c>
      <c r="B20135" s="775">
        <v>13</v>
      </c>
      <c r="C20135" s="775" t="s">
        <v>1071</v>
      </c>
      <c r="D20135" s="775" t="s">
        <v>177</v>
      </c>
      <c r="E20135" s="775">
        <v>10.4054708333333</v>
      </c>
      <c r="F20135" s="775" t="s">
        <v>7250</v>
      </c>
      <c r="G20135" s="775" t="s">
        <v>7162</v>
      </c>
      <c r="H20135" s="775" t="s">
        <v>7163</v>
      </c>
      <c r="I20135" s="775" t="s">
        <v>7155</v>
      </c>
    </row>
    <row r="20136" spans="1:9">
      <c r="A20136" s="775" t="str">
        <f>Table_wabobpsvr_AzureCalc_AzureCalcRateCard[[#This Row],[ServiceName]]&amp;Table_wabobpsvr_AzureCalc_AzureCalcRateCard[[#This Row],[Price_Level]]&amp;Table_wabobpsvr_AzureCalc_AzureCalcRateCard[[#This Row],[Region]]</f>
        <v>ExpressRoute (Metered) 2 Gbps Connections - Zone 2B0</v>
      </c>
      <c r="B20136" s="775">
        <v>0</v>
      </c>
      <c r="C20136" s="775" t="s">
        <v>7427</v>
      </c>
      <c r="D20136" s="775" t="s">
        <v>175</v>
      </c>
      <c r="E20136" s="775">
        <v>26.4422</v>
      </c>
      <c r="F20136" s="775" t="s">
        <v>7486</v>
      </c>
      <c r="G20136" s="775"/>
      <c r="H20136" s="775"/>
      <c r="I20136" s="775" t="s">
        <v>7487</v>
      </c>
    </row>
    <row r="20137" spans="1:9">
      <c r="A20137" s="775" t="str">
        <f>Table_wabobpsvr_AzureCalc_AzureCalcRateCard[[#This Row],[ServiceName]]&amp;Table_wabobpsvr_AzureCalc_AzureCalcRateCard[[#This Row],[Price_Level]]&amp;Table_wabobpsvr_AzureCalc_AzureCalcRateCard[[#This Row],[Region]]</f>
        <v>ExpressRoute (Metered) 200 Mbps Connections - Zone 2B0</v>
      </c>
      <c r="B20137" s="775">
        <v>0</v>
      </c>
      <c r="C20137" s="775" t="s">
        <v>7427</v>
      </c>
      <c r="D20137" s="775" t="s">
        <v>175</v>
      </c>
      <c r="E20137" s="775">
        <v>4.3992000000000004</v>
      </c>
      <c r="F20137" s="775" t="s">
        <v>7488</v>
      </c>
      <c r="G20137" s="775"/>
      <c r="H20137" s="775"/>
      <c r="I20137" s="775" t="s">
        <v>7489</v>
      </c>
    </row>
    <row r="20138" spans="1:9">
      <c r="A20138" s="775" t="str">
        <f>Table_wabobpsvr_AzureCalc_AzureCalcRateCard[[#This Row],[ServiceName]]&amp;Table_wabobpsvr_AzureCalc_AzureCalcRateCard[[#This Row],[Price_Level]]&amp;Table_wabobpsvr_AzureCalc_AzureCalcRateCard[[#This Row],[Region]]</f>
        <v>ExpressRoute (Metered) 5 Gbps Connections - Zone 2B0</v>
      </c>
      <c r="B20138" s="775">
        <v>0</v>
      </c>
      <c r="C20138" s="775" t="s">
        <v>7427</v>
      </c>
      <c r="D20138" s="775" t="s">
        <v>175</v>
      </c>
      <c r="E20138" s="775">
        <v>66.100800000000007</v>
      </c>
      <c r="F20138" s="775" t="s">
        <v>7490</v>
      </c>
      <c r="G20138" s="775"/>
      <c r="H20138" s="775"/>
      <c r="I20138" s="775" t="s">
        <v>7491</v>
      </c>
    </row>
    <row r="20139" spans="1:9">
      <c r="A20139" s="775" t="str">
        <f>Table_wabobpsvr_AzureCalc_AzureCalcRateCard[[#This Row],[ServiceName]]&amp;Table_wabobpsvr_AzureCalc_AzureCalcRateCard[[#This Row],[Price_Level]]&amp;Table_wabobpsvr_AzureCalc_AzureCalcRateCard[[#This Row],[Region]]</f>
        <v>ExpressRoute (Metered) 50 Mbps Connections - Zone 2B0</v>
      </c>
      <c r="B20139" s="775">
        <v>0</v>
      </c>
      <c r="C20139" s="775" t="s">
        <v>7427</v>
      </c>
      <c r="D20139" s="775" t="s">
        <v>175</v>
      </c>
      <c r="E20139" s="775">
        <v>1.6637999999999999</v>
      </c>
      <c r="F20139" s="775" t="s">
        <v>7492</v>
      </c>
      <c r="G20139" s="775"/>
      <c r="H20139" s="775"/>
      <c r="I20139" s="775" t="s">
        <v>7493</v>
      </c>
    </row>
    <row r="20140" spans="1:9">
      <c r="A20140" s="775" t="str">
        <f>Table_wabobpsvr_AzureCalc_AzureCalcRateCard[[#This Row],[ServiceName]]&amp;Table_wabobpsvr_AzureCalc_AzureCalcRateCard[[#This Row],[Price_Level]]&amp;Table_wabobpsvr_AzureCalc_AzureCalcRateCard[[#This Row],[Region]]</f>
        <v>ExpressRoute (Metered) 500 Mbps Connections - Zone 2B0</v>
      </c>
      <c r="B20140" s="775">
        <v>0</v>
      </c>
      <c r="C20140" s="775" t="s">
        <v>7427</v>
      </c>
      <c r="D20140" s="775" t="s">
        <v>175</v>
      </c>
      <c r="E20140" s="775">
        <v>8.7889999999999997</v>
      </c>
      <c r="F20140" s="775" t="s">
        <v>7494</v>
      </c>
      <c r="G20140" s="775"/>
      <c r="H20140" s="775"/>
      <c r="I20140" s="775" t="s">
        <v>7495</v>
      </c>
    </row>
    <row r="20141" spans="1:9">
      <c r="A20141" s="775" t="str">
        <f>Table_wabobpsvr_AzureCalc_AzureCalcRateCard[[#This Row],[ServiceName]]&amp;Table_wabobpsvr_AzureCalc_AzureCalcRateCard[[#This Row],[Price_Level]]&amp;Table_wabobpsvr_AzureCalc_AzureCalcRateCard[[#This Row],[Region]]</f>
        <v>ExpressRoute (Unlimited) 1 Gbps Connections - Zone 2B0</v>
      </c>
      <c r="B20141" s="775">
        <v>0</v>
      </c>
      <c r="C20141" s="775" t="s">
        <v>7427</v>
      </c>
      <c r="D20141" s="775" t="s">
        <v>175</v>
      </c>
      <c r="E20141" s="775">
        <v>263.81099999999998</v>
      </c>
      <c r="F20141" s="775" t="s">
        <v>7496</v>
      </c>
      <c r="G20141" s="775"/>
      <c r="H20141" s="775"/>
      <c r="I20141" s="775" t="s">
        <v>7497</v>
      </c>
    </row>
    <row r="20142" spans="1:9">
      <c r="A20142" s="775" t="str">
        <f>Table_wabobpsvr_AzureCalc_AzureCalcRateCard[[#This Row],[ServiceName]]&amp;Table_wabobpsvr_AzureCalc_AzureCalcRateCard[[#This Row],[Price_Level]]&amp;Table_wabobpsvr_AzureCalc_AzureCalcRateCard[[#This Row],[Region]]</f>
        <v>ExpressRoute (Unlimited) 10 Gbps Connections - Zone 2B0</v>
      </c>
      <c r="B20142" s="775">
        <v>0</v>
      </c>
      <c r="C20142" s="775" t="s">
        <v>7427</v>
      </c>
      <c r="D20142" s="775" t="s">
        <v>175</v>
      </c>
      <c r="E20142" s="775">
        <v>2486.4504000000002</v>
      </c>
      <c r="F20142" s="775" t="s">
        <v>7498</v>
      </c>
      <c r="G20142" s="775"/>
      <c r="H20142" s="775"/>
      <c r="I20142" s="775" t="s">
        <v>7499</v>
      </c>
    </row>
    <row r="20143" spans="1:9">
      <c r="A20143" s="775" t="str">
        <f>Table_wabobpsvr_AzureCalc_AzureCalcRateCard[[#This Row],[ServiceName]]&amp;Table_wabobpsvr_AzureCalc_AzureCalcRateCard[[#This Row],[Price_Level]]&amp;Table_wabobpsvr_AzureCalc_AzureCalcRateCard[[#This Row],[Region]]</f>
        <v>ExpressRoute (Unlimited) 100 Mbps Connections - Zone 2B0</v>
      </c>
      <c r="B20143" s="775">
        <v>0</v>
      </c>
      <c r="C20143" s="775" t="s">
        <v>7427</v>
      </c>
      <c r="D20143" s="775" t="s">
        <v>175</v>
      </c>
      <c r="E20143" s="775">
        <v>37.299199999999999</v>
      </c>
      <c r="F20143" s="775" t="s">
        <v>7500</v>
      </c>
      <c r="G20143" s="775"/>
      <c r="H20143" s="775"/>
      <c r="I20143" s="775" t="s">
        <v>7501</v>
      </c>
    </row>
    <row r="20144" spans="1:9">
      <c r="A20144" s="775" t="str">
        <f>Table_wabobpsvr_AzureCalc_AzureCalcRateCard[[#This Row],[ServiceName]]&amp;Table_wabobpsvr_AzureCalc_AzureCalcRateCard[[#This Row],[Price_Level]]&amp;Table_wabobpsvr_AzureCalc_AzureCalcRateCard[[#This Row],[Region]]</f>
        <v>SQL DB Premium P11 Database HoursC11</v>
      </c>
      <c r="B20144" s="775">
        <v>11</v>
      </c>
      <c r="C20144" s="775" t="s">
        <v>1071</v>
      </c>
      <c r="D20144" s="775" t="s">
        <v>177</v>
      </c>
      <c r="E20144" s="775">
        <v>9.6914999999999996</v>
      </c>
      <c r="F20144" s="775" t="s">
        <v>7250</v>
      </c>
      <c r="G20144" s="775" t="s">
        <v>7164</v>
      </c>
      <c r="H20144" s="775" t="s">
        <v>7165</v>
      </c>
      <c r="I20144" s="775" t="s">
        <v>7135</v>
      </c>
    </row>
    <row r="20145" spans="1:9">
      <c r="A20145" s="775" t="str">
        <f>Table_wabobpsvr_AzureCalc_AzureCalcRateCard[[#This Row],[ServiceName]]&amp;Table_wabobpsvr_AzureCalc_AzureCalcRateCard[[#This Row],[Price_Level]]&amp;Table_wabobpsvr_AzureCalc_AzureCalcRateCard[[#This Row],[Region]]</f>
        <v>SQL DB Premium P11 Database HoursC12</v>
      </c>
      <c r="B20145" s="775">
        <v>12</v>
      </c>
      <c r="C20145" s="775" t="s">
        <v>1071</v>
      </c>
      <c r="D20145" s="775" t="s">
        <v>177</v>
      </c>
      <c r="E20145" s="775">
        <v>9.6914999999999996</v>
      </c>
      <c r="F20145" s="775" t="s">
        <v>7250</v>
      </c>
      <c r="G20145" s="775" t="s">
        <v>7166</v>
      </c>
      <c r="H20145" s="775" t="s">
        <v>7167</v>
      </c>
      <c r="I20145" s="775" t="s">
        <v>7136</v>
      </c>
    </row>
    <row r="20146" spans="1:9">
      <c r="A20146" s="775" t="str">
        <f>Table_wabobpsvr_AzureCalc_AzureCalcRateCard[[#This Row],[ServiceName]]&amp;Table_wabobpsvr_AzureCalc_AzureCalcRateCard[[#This Row],[Price_Level]]&amp;Table_wabobpsvr_AzureCalc_AzureCalcRateCard[[#This Row],[Region]]</f>
        <v>SQL DB Premium P11 Database HoursC14</v>
      </c>
      <c r="B20146" s="775">
        <v>14</v>
      </c>
      <c r="C20146" s="775" t="s">
        <v>1071</v>
      </c>
      <c r="D20146" s="775" t="s">
        <v>177</v>
      </c>
      <c r="E20146" s="775">
        <v>10.685675</v>
      </c>
      <c r="F20146" s="775" t="s">
        <v>7250</v>
      </c>
      <c r="G20146" s="775" t="s">
        <v>7168</v>
      </c>
      <c r="H20146" s="775" t="s">
        <v>7169</v>
      </c>
      <c r="I20146" s="775" t="s">
        <v>7137</v>
      </c>
    </row>
    <row r="20147" spans="1:9">
      <c r="A20147" s="775" t="str">
        <f>Table_wabobpsvr_AzureCalc_AzureCalcRateCard[[#This Row],[ServiceName]]&amp;Table_wabobpsvr_AzureCalc_AzureCalcRateCard[[#This Row],[Price_Level]]&amp;Table_wabobpsvr_AzureCalc_AzureCalcRateCard[[#This Row],[Region]]</f>
        <v>SQL DB Premium P11 Database HoursC</v>
      </c>
      <c r="B20147" s="775"/>
      <c r="C20147" s="775" t="s">
        <v>1071</v>
      </c>
      <c r="D20147" s="775" t="s">
        <v>177</v>
      </c>
      <c r="E20147" s="775">
        <v>8.5619624999999999</v>
      </c>
      <c r="F20147" s="775" t="s">
        <v>7250</v>
      </c>
      <c r="G20147" s="775" t="s">
        <v>7170</v>
      </c>
      <c r="H20147" s="775" t="s">
        <v>7171</v>
      </c>
      <c r="I20147" s="775" t="s">
        <v>7138</v>
      </c>
    </row>
    <row r="20148" spans="1:9">
      <c r="A20148" s="775" t="str">
        <f>Table_wabobpsvr_AzureCalc_AzureCalcRateCard[[#This Row],[ServiceName]]&amp;Table_wabobpsvr_AzureCalc_AzureCalcRateCard[[#This Row],[Price_Level]]&amp;Table_wabobpsvr_AzureCalc_AzureCalcRateCard[[#This Row],[Region]]</f>
        <v>Premium P11 Secondary Active Geo Database HoursC15</v>
      </c>
      <c r="B20148" s="775">
        <v>15</v>
      </c>
      <c r="C20148" s="775" t="s">
        <v>1071</v>
      </c>
      <c r="D20148" s="775" t="s">
        <v>177</v>
      </c>
      <c r="E20148" s="775">
        <v>9.4791666666666696</v>
      </c>
      <c r="F20148" s="775" t="s">
        <v>7139</v>
      </c>
      <c r="G20148" s="775" t="s">
        <v>7172</v>
      </c>
      <c r="H20148" s="775" t="s">
        <v>7173</v>
      </c>
      <c r="I20148" s="775" t="s">
        <v>7140</v>
      </c>
    </row>
    <row r="20149" spans="1:9">
      <c r="A20149" s="775" t="str">
        <f>Table_wabobpsvr_AzureCalc_AzureCalcRateCard[[#This Row],[ServiceName]]&amp;Table_wabobpsvr_AzureCalc_AzureCalcRateCard[[#This Row],[Price_Level]]&amp;Table_wabobpsvr_AzureCalc_AzureCalcRateCard[[#This Row],[Region]]</f>
        <v>Premium P11 Secondary Active Geo Database HoursC16</v>
      </c>
      <c r="B20149" s="775">
        <v>16</v>
      </c>
      <c r="C20149" s="775" t="s">
        <v>1071</v>
      </c>
      <c r="D20149" s="775" t="s">
        <v>177</v>
      </c>
      <c r="E20149" s="775">
        <v>9.4791666666666696</v>
      </c>
      <c r="F20149" s="775" t="s">
        <v>7139</v>
      </c>
      <c r="G20149" s="775" t="s">
        <v>7174</v>
      </c>
      <c r="H20149" s="775" t="s">
        <v>7175</v>
      </c>
      <c r="I20149" s="775" t="s">
        <v>7141</v>
      </c>
    </row>
    <row r="20150" spans="1:9">
      <c r="A20150" s="775" t="str">
        <f>Table_wabobpsvr_AzureCalc_AzureCalcRateCard[[#This Row],[ServiceName]]&amp;Table_wabobpsvr_AzureCalc_AzureCalcRateCard[[#This Row],[Price_Level]]&amp;Table_wabobpsvr_AzureCalc_AzureCalcRateCard[[#This Row],[Region]]</f>
        <v>Premium P11 Secondary Active Geo Database HoursC13</v>
      </c>
      <c r="B20150" s="775">
        <v>13</v>
      </c>
      <c r="C20150" s="775" t="s">
        <v>1071</v>
      </c>
      <c r="D20150" s="775" t="s">
        <v>177</v>
      </c>
      <c r="E20150" s="775">
        <v>10.4054708333333</v>
      </c>
      <c r="F20150" s="775" t="s">
        <v>7139</v>
      </c>
      <c r="G20150" s="775" t="s">
        <v>7176</v>
      </c>
      <c r="H20150" s="775" t="s">
        <v>7177</v>
      </c>
      <c r="I20150" s="775" t="s">
        <v>7142</v>
      </c>
    </row>
    <row r="20151" spans="1:9">
      <c r="A20151" s="775" t="str">
        <f>Table_wabobpsvr_AzureCalc_AzureCalcRateCard[[#This Row],[ServiceName]]&amp;Table_wabobpsvr_AzureCalc_AzureCalcRateCard[[#This Row],[Price_Level]]&amp;Table_wabobpsvr_AzureCalc_AzureCalcRateCard[[#This Row],[Region]]</f>
        <v>Premium P11 Secondary Active Geo Database HoursC11</v>
      </c>
      <c r="B20151" s="775">
        <v>11</v>
      </c>
      <c r="C20151" s="775" t="s">
        <v>1071</v>
      </c>
      <c r="D20151" s="775" t="s">
        <v>177</v>
      </c>
      <c r="E20151" s="775">
        <v>9.6914999999999996</v>
      </c>
      <c r="F20151" s="775" t="s">
        <v>7139</v>
      </c>
      <c r="G20151" s="775" t="s">
        <v>7178</v>
      </c>
      <c r="H20151" s="775" t="s">
        <v>7179</v>
      </c>
      <c r="I20151" s="775" t="s">
        <v>7143</v>
      </c>
    </row>
    <row r="20152" spans="1:9">
      <c r="A20152" s="775" t="str">
        <f>Table_wabobpsvr_AzureCalc_AzureCalcRateCard[[#This Row],[ServiceName]]&amp;Table_wabobpsvr_AzureCalc_AzureCalcRateCard[[#This Row],[Price_Level]]&amp;Table_wabobpsvr_AzureCalc_AzureCalcRateCard[[#This Row],[Region]]</f>
        <v>Premium P11 Secondary Active Geo Database HoursC12</v>
      </c>
      <c r="B20152" s="775">
        <v>12</v>
      </c>
      <c r="C20152" s="775" t="s">
        <v>1071</v>
      </c>
      <c r="D20152" s="775" t="s">
        <v>177</v>
      </c>
      <c r="E20152" s="775">
        <v>9.6914999999999996</v>
      </c>
      <c r="F20152" s="775" t="s">
        <v>7139</v>
      </c>
      <c r="G20152" s="775" t="s">
        <v>7180</v>
      </c>
      <c r="H20152" s="775" t="s">
        <v>7181</v>
      </c>
      <c r="I20152" s="775" t="s">
        <v>7144</v>
      </c>
    </row>
    <row r="20153" spans="1:9">
      <c r="A20153" s="775" t="str">
        <f>Table_wabobpsvr_AzureCalc_AzureCalcRateCard[[#This Row],[ServiceName]]&amp;Table_wabobpsvr_AzureCalc_AzureCalcRateCard[[#This Row],[Price_Level]]&amp;Table_wabobpsvr_AzureCalc_AzureCalcRateCard[[#This Row],[Region]]</f>
        <v>Premium P11 Secondary Active Geo Database HoursC14</v>
      </c>
      <c r="B20153" s="775">
        <v>14</v>
      </c>
      <c r="C20153" s="775" t="s">
        <v>1071</v>
      </c>
      <c r="D20153" s="775" t="s">
        <v>177</v>
      </c>
      <c r="E20153" s="775">
        <v>10.685675</v>
      </c>
      <c r="F20153" s="775" t="s">
        <v>7139</v>
      </c>
      <c r="G20153" s="775" t="s">
        <v>7182</v>
      </c>
      <c r="H20153" s="775" t="s">
        <v>7183</v>
      </c>
      <c r="I20153" s="775" t="s">
        <v>7145</v>
      </c>
    </row>
    <row r="20154" spans="1:9">
      <c r="A20154" s="775" t="str">
        <f>Table_wabobpsvr_AzureCalc_AzureCalcRateCard[[#This Row],[ServiceName]]&amp;Table_wabobpsvr_AzureCalc_AzureCalcRateCard[[#This Row],[Price_Level]]&amp;Table_wabobpsvr_AzureCalc_AzureCalcRateCard[[#This Row],[Region]]</f>
        <v>Premium P11 Secondary Active Geo Database HoursC</v>
      </c>
      <c r="B20154" s="775"/>
      <c r="C20154" s="775" t="s">
        <v>1071</v>
      </c>
      <c r="D20154" s="775" t="s">
        <v>177</v>
      </c>
      <c r="E20154" s="775">
        <v>8.5619624999999999</v>
      </c>
      <c r="F20154" s="775" t="s">
        <v>7139</v>
      </c>
      <c r="G20154" s="775" t="s">
        <v>7184</v>
      </c>
      <c r="H20154" s="775" t="s">
        <v>7185</v>
      </c>
      <c r="I20154" s="775" t="s">
        <v>7146</v>
      </c>
    </row>
    <row r="20155" spans="1:9">
      <c r="A20155" s="775" t="str">
        <f>Table_wabobpsvr_AzureCalc_AzureCalcRateCard[[#This Row],[ServiceName]]&amp;Table_wabobpsvr_AzureCalc_AzureCalcRateCard[[#This Row],[Price_Level]]&amp;Table_wabobpsvr_AzureCalc_AzureCalcRateCard[[#This Row],[Region]]</f>
        <v>Premium P11 Secondary Geo Database HoursC15</v>
      </c>
      <c r="B20155" s="775">
        <v>15</v>
      </c>
      <c r="C20155" s="775" t="s">
        <v>1071</v>
      </c>
      <c r="D20155" s="775" t="s">
        <v>177</v>
      </c>
      <c r="E20155" s="775">
        <v>170.62</v>
      </c>
      <c r="F20155" s="775" t="s">
        <v>7147</v>
      </c>
      <c r="G20155" s="775" t="s">
        <v>7186</v>
      </c>
      <c r="H20155" s="775" t="s">
        <v>7187</v>
      </c>
      <c r="I20155" s="775" t="s">
        <v>7148</v>
      </c>
    </row>
    <row r="20156" spans="1:9">
      <c r="A20156" s="775" t="str">
        <f>Table_wabobpsvr_AzureCalc_AzureCalcRateCard[[#This Row],[ServiceName]]&amp;Table_wabobpsvr_AzureCalc_AzureCalcRateCard[[#This Row],[Price_Level]]&amp;Table_wabobpsvr_AzureCalc_AzureCalcRateCard[[#This Row],[Region]]</f>
        <v>Premium P11 Secondary Geo Database HoursC16</v>
      </c>
      <c r="B20156" s="775">
        <v>16</v>
      </c>
      <c r="C20156" s="775" t="s">
        <v>1071</v>
      </c>
      <c r="D20156" s="775" t="s">
        <v>177</v>
      </c>
      <c r="E20156" s="775">
        <v>170.62</v>
      </c>
      <c r="F20156" s="775" t="s">
        <v>7147</v>
      </c>
      <c r="G20156" s="775" t="s">
        <v>7188</v>
      </c>
      <c r="H20156" s="775" t="s">
        <v>7189</v>
      </c>
      <c r="I20156" s="775" t="s">
        <v>7149</v>
      </c>
    </row>
    <row r="20157" spans="1:9">
      <c r="A20157" s="775" t="str">
        <f>Table_wabobpsvr_AzureCalc_AzureCalcRateCard[[#This Row],[ServiceName]]&amp;Table_wabobpsvr_AzureCalc_AzureCalcRateCard[[#This Row],[Price_Level]]&amp;Table_wabobpsvr_AzureCalc_AzureCalcRateCard[[#This Row],[Region]]</f>
        <v>Premium P11 Secondary Geo Database HoursC13</v>
      </c>
      <c r="B20157" s="775">
        <v>13</v>
      </c>
      <c r="C20157" s="775" t="s">
        <v>1071</v>
      </c>
      <c r="D20157" s="775" t="s">
        <v>177</v>
      </c>
      <c r="E20157" s="775">
        <v>7.8040083333333303</v>
      </c>
      <c r="F20157" s="775" t="s">
        <v>7147</v>
      </c>
      <c r="G20157" s="775" t="s">
        <v>7190</v>
      </c>
      <c r="H20157" s="775" t="s">
        <v>7191</v>
      </c>
      <c r="I20157" s="775" t="s">
        <v>7150</v>
      </c>
    </row>
    <row r="20158" spans="1:9">
      <c r="A20158" s="775" t="str">
        <f>Table_wabobpsvr_AzureCalc_AzureCalcRateCard[[#This Row],[ServiceName]]&amp;Table_wabobpsvr_AzureCalc_AzureCalcRateCard[[#This Row],[Price_Level]]&amp;Table_wabobpsvr_AzureCalc_AzureCalcRateCard[[#This Row],[Region]]</f>
        <v>Premium P11 Secondary Geo Database HoursC11</v>
      </c>
      <c r="B20158" s="775">
        <v>11</v>
      </c>
      <c r="C20158" s="775" t="s">
        <v>1071</v>
      </c>
      <c r="D20158" s="775" t="s">
        <v>177</v>
      </c>
      <c r="E20158" s="775">
        <v>7.2686250000000001</v>
      </c>
      <c r="F20158" s="775" t="s">
        <v>7147</v>
      </c>
      <c r="G20158" s="775" t="s">
        <v>7192</v>
      </c>
      <c r="H20158" s="775" t="s">
        <v>7193</v>
      </c>
      <c r="I20158" s="775" t="s">
        <v>7151</v>
      </c>
    </row>
    <row r="20159" spans="1:9">
      <c r="A20159" s="775" t="str">
        <f>Table_wabobpsvr_AzureCalc_AzureCalcRateCard[[#This Row],[ServiceName]]&amp;Table_wabobpsvr_AzureCalc_AzureCalcRateCard[[#This Row],[Price_Level]]&amp;Table_wabobpsvr_AzureCalc_AzureCalcRateCard[[#This Row],[Region]]</f>
        <v>Premium P11 Secondary Geo Database HoursC12</v>
      </c>
      <c r="B20159" s="775">
        <v>12</v>
      </c>
      <c r="C20159" s="775" t="s">
        <v>1071</v>
      </c>
      <c r="D20159" s="775" t="s">
        <v>177</v>
      </c>
      <c r="E20159" s="775">
        <v>7.2686250000000001</v>
      </c>
      <c r="F20159" s="775" t="s">
        <v>7147</v>
      </c>
      <c r="G20159" s="775" t="s">
        <v>7194</v>
      </c>
      <c r="H20159" s="775" t="s">
        <v>7195</v>
      </c>
      <c r="I20159" s="775" t="s">
        <v>7152</v>
      </c>
    </row>
    <row r="20160" spans="1:9">
      <c r="A20160" s="775" t="str">
        <f>Table_wabobpsvr_AzureCalc_AzureCalcRateCard[[#This Row],[ServiceName]]&amp;Table_wabobpsvr_AzureCalc_AzureCalcRateCard[[#This Row],[Price_Level]]&amp;Table_wabobpsvr_AzureCalc_AzureCalcRateCard[[#This Row],[Region]]</f>
        <v>Premium P11 Secondary Geo Database HoursC14</v>
      </c>
      <c r="B20160" s="775">
        <v>14</v>
      </c>
      <c r="C20160" s="775" t="s">
        <v>1071</v>
      </c>
      <c r="D20160" s="775" t="s">
        <v>177</v>
      </c>
      <c r="E20160" s="775">
        <v>8.0144458333333297</v>
      </c>
      <c r="F20160" s="775" t="s">
        <v>7147</v>
      </c>
      <c r="G20160" s="775" t="s">
        <v>7196</v>
      </c>
      <c r="H20160" s="775" t="s">
        <v>7197</v>
      </c>
      <c r="I20160" s="775" t="s">
        <v>7156</v>
      </c>
    </row>
    <row r="20161" spans="1:9">
      <c r="A20161" s="775" t="str">
        <f>Table_wabobpsvr_AzureCalc_AzureCalcRateCard[[#This Row],[ServiceName]]&amp;Table_wabobpsvr_AzureCalc_AzureCalcRateCard[[#This Row],[Price_Level]]&amp;Table_wabobpsvr_AzureCalc_AzureCalcRateCard[[#This Row],[Region]]</f>
        <v>Premium P11 Secondary Geo Database HoursC</v>
      </c>
      <c r="B20161" s="775"/>
      <c r="C20161" s="775" t="s">
        <v>1071</v>
      </c>
      <c r="D20161" s="775" t="s">
        <v>177</v>
      </c>
      <c r="E20161" s="775">
        <v>6.4215666666666698</v>
      </c>
      <c r="F20161" s="775" t="s">
        <v>7147</v>
      </c>
      <c r="G20161" s="775" t="s">
        <v>7198</v>
      </c>
      <c r="H20161" s="775" t="s">
        <v>7199</v>
      </c>
      <c r="I20161" s="775" t="s">
        <v>7157</v>
      </c>
    </row>
    <row r="20162" spans="1:9">
      <c r="A20162" s="775" t="str">
        <f>Table_wabobpsvr_AzureCalc_AzureCalcRateCard[[#This Row],[ServiceName]]&amp;Table_wabobpsvr_AzureCalc_AzureCalcRateCard[[#This Row],[Price_Level]]&amp;Table_wabobpsvr_AzureCalc_AzureCalcRateCard[[#This Row],[Region]]</f>
        <v>SQL DB Premium P11 Database HoursD15</v>
      </c>
      <c r="B20162" s="775">
        <v>15</v>
      </c>
      <c r="C20162" s="775" t="s">
        <v>1071</v>
      </c>
      <c r="D20162" s="775" t="s">
        <v>176</v>
      </c>
      <c r="E20162" s="775">
        <v>9.1666666666666696</v>
      </c>
      <c r="F20162" s="775" t="s">
        <v>7250</v>
      </c>
      <c r="G20162" s="775" t="s">
        <v>7158</v>
      </c>
      <c r="H20162" s="775" t="s">
        <v>7159</v>
      </c>
      <c r="I20162" s="775" t="s">
        <v>7153</v>
      </c>
    </row>
    <row r="20163" spans="1:9">
      <c r="A20163" s="775" t="str">
        <f>Table_wabobpsvr_AzureCalc_AzureCalcRateCard[[#This Row],[ServiceName]]&amp;Table_wabobpsvr_AzureCalc_AzureCalcRateCard[[#This Row],[Price_Level]]&amp;Table_wabobpsvr_AzureCalc_AzureCalcRateCard[[#This Row],[Region]]</f>
        <v>SQL DB Premium P11 Database HoursD16</v>
      </c>
      <c r="B20163" s="775">
        <v>16</v>
      </c>
      <c r="C20163" s="775" t="s">
        <v>1071</v>
      </c>
      <c r="D20163" s="775" t="s">
        <v>176</v>
      </c>
      <c r="E20163" s="775">
        <v>9.1666666666666696</v>
      </c>
      <c r="F20163" s="775" t="s">
        <v>7250</v>
      </c>
      <c r="G20163" s="775" t="s">
        <v>7160</v>
      </c>
      <c r="H20163" s="775" t="s">
        <v>7161</v>
      </c>
      <c r="I20163" s="775" t="s">
        <v>7154</v>
      </c>
    </row>
    <row r="20164" spans="1:9">
      <c r="A20164" s="775" t="str">
        <f>Table_wabobpsvr_AzureCalc_AzureCalcRateCard[[#This Row],[ServiceName]]&amp;Table_wabobpsvr_AzureCalc_AzureCalcRateCard[[#This Row],[Price_Level]]&amp;Table_wabobpsvr_AzureCalc_AzureCalcRateCard[[#This Row],[Region]]</f>
        <v>SQL DB Premium P11 Database HoursD13</v>
      </c>
      <c r="B20164" s="775">
        <v>13</v>
      </c>
      <c r="C20164" s="775" t="s">
        <v>1071</v>
      </c>
      <c r="D20164" s="775" t="s">
        <v>176</v>
      </c>
      <c r="E20164" s="775">
        <v>10.062433333333299</v>
      </c>
      <c r="F20164" s="775" t="s">
        <v>7250</v>
      </c>
      <c r="G20164" s="775" t="s">
        <v>7162</v>
      </c>
      <c r="H20164" s="775" t="s">
        <v>7163</v>
      </c>
      <c r="I20164" s="775" t="s">
        <v>7155</v>
      </c>
    </row>
    <row r="20165" spans="1:9">
      <c r="A20165" s="775" t="str">
        <f>Table_wabobpsvr_AzureCalc_AzureCalcRateCard[[#This Row],[ServiceName]]&amp;Table_wabobpsvr_AzureCalc_AzureCalcRateCard[[#This Row],[Price_Level]]&amp;Table_wabobpsvr_AzureCalc_AzureCalcRateCard[[#This Row],[Region]]</f>
        <v>SQL DB Premium P11 Database HoursD11</v>
      </c>
      <c r="B20165" s="775">
        <v>11</v>
      </c>
      <c r="C20165" s="775" t="s">
        <v>1071</v>
      </c>
      <c r="D20165" s="775" t="s">
        <v>176</v>
      </c>
      <c r="E20165" s="775">
        <v>9.3719999999999999</v>
      </c>
      <c r="F20165" s="775" t="s">
        <v>7250</v>
      </c>
      <c r="G20165" s="775" t="s">
        <v>7164</v>
      </c>
      <c r="H20165" s="775" t="s">
        <v>7165</v>
      </c>
      <c r="I20165" s="775" t="s">
        <v>7135</v>
      </c>
    </row>
    <row r="20166" spans="1:9">
      <c r="A20166" s="775" t="str">
        <f>Table_wabobpsvr_AzureCalc_AzureCalcRateCard[[#This Row],[ServiceName]]&amp;Table_wabobpsvr_AzureCalc_AzureCalcRateCard[[#This Row],[Price_Level]]&amp;Table_wabobpsvr_AzureCalc_AzureCalcRateCard[[#This Row],[Region]]</f>
        <v>SQL DB Premium P11 Database HoursD12</v>
      </c>
      <c r="B20166" s="775">
        <v>12</v>
      </c>
      <c r="C20166" s="775" t="s">
        <v>1071</v>
      </c>
      <c r="D20166" s="775" t="s">
        <v>176</v>
      </c>
      <c r="E20166" s="775">
        <v>9.3719999999999999</v>
      </c>
      <c r="F20166" s="775" t="s">
        <v>7250</v>
      </c>
      <c r="G20166" s="775" t="s">
        <v>7166</v>
      </c>
      <c r="H20166" s="775" t="s">
        <v>7167</v>
      </c>
      <c r="I20166" s="775" t="s">
        <v>7136</v>
      </c>
    </row>
    <row r="20167" spans="1:9">
      <c r="A20167" s="775" t="str">
        <f>Table_wabobpsvr_AzureCalc_AzureCalcRateCard[[#This Row],[ServiceName]]&amp;Table_wabobpsvr_AzureCalc_AzureCalcRateCard[[#This Row],[Price_Level]]&amp;Table_wabobpsvr_AzureCalc_AzureCalcRateCard[[#This Row],[Region]]</f>
        <v>SQL DB Premium P11 Database HoursD14</v>
      </c>
      <c r="B20167" s="775">
        <v>14</v>
      </c>
      <c r="C20167" s="775" t="s">
        <v>1071</v>
      </c>
      <c r="D20167" s="775" t="s">
        <v>176</v>
      </c>
      <c r="E20167" s="775">
        <v>10.333399999999999</v>
      </c>
      <c r="F20167" s="775" t="s">
        <v>7250</v>
      </c>
      <c r="G20167" s="775" t="s">
        <v>7168</v>
      </c>
      <c r="H20167" s="775" t="s">
        <v>7169</v>
      </c>
      <c r="I20167" s="775" t="s">
        <v>7137</v>
      </c>
    </row>
    <row r="20168" spans="1:9">
      <c r="A20168" s="775" t="str">
        <f>Table_wabobpsvr_AzureCalc_AzureCalcRateCard[[#This Row],[ServiceName]]&amp;Table_wabobpsvr_AzureCalc_AzureCalcRateCard[[#This Row],[Price_Level]]&amp;Table_wabobpsvr_AzureCalc_AzureCalcRateCard[[#This Row],[Region]]</f>
        <v>SQL DB Premium P11 Database HoursD</v>
      </c>
      <c r="B20168" s="775"/>
      <c r="C20168" s="775" t="s">
        <v>1071</v>
      </c>
      <c r="D20168" s="775" t="s">
        <v>176</v>
      </c>
      <c r="E20168" s="775">
        <v>8.2797000000000001</v>
      </c>
      <c r="F20168" s="775" t="s">
        <v>7250</v>
      </c>
      <c r="G20168" s="775" t="s">
        <v>7170</v>
      </c>
      <c r="H20168" s="775" t="s">
        <v>7171</v>
      </c>
      <c r="I20168" s="775" t="s">
        <v>7138</v>
      </c>
    </row>
    <row r="20169" spans="1:9">
      <c r="A20169" s="775" t="str">
        <f>Table_wabobpsvr_AzureCalc_AzureCalcRateCard[[#This Row],[ServiceName]]&amp;Table_wabobpsvr_AzureCalc_AzureCalcRateCard[[#This Row],[Price_Level]]&amp;Table_wabobpsvr_AzureCalc_AzureCalcRateCard[[#This Row],[Region]]</f>
        <v>Premium P11 Secondary Active Geo Database HoursD15</v>
      </c>
      <c r="B20169" s="775">
        <v>15</v>
      </c>
      <c r="C20169" s="775" t="s">
        <v>1071</v>
      </c>
      <c r="D20169" s="775" t="s">
        <v>176</v>
      </c>
      <c r="E20169" s="775">
        <v>9.1666666666666696</v>
      </c>
      <c r="F20169" s="775" t="s">
        <v>7139</v>
      </c>
      <c r="G20169" s="775" t="s">
        <v>7172</v>
      </c>
      <c r="H20169" s="775" t="s">
        <v>7173</v>
      </c>
      <c r="I20169" s="775" t="s">
        <v>7140</v>
      </c>
    </row>
    <row r="20170" spans="1:9">
      <c r="A20170" s="775" t="str">
        <f>Table_wabobpsvr_AzureCalc_AzureCalcRateCard[[#This Row],[ServiceName]]&amp;Table_wabobpsvr_AzureCalc_AzureCalcRateCard[[#This Row],[Price_Level]]&amp;Table_wabobpsvr_AzureCalc_AzureCalcRateCard[[#This Row],[Region]]</f>
        <v>Premium P11 Secondary Active Geo Database HoursD16</v>
      </c>
      <c r="B20170" s="775">
        <v>16</v>
      </c>
      <c r="C20170" s="775" t="s">
        <v>1071</v>
      </c>
      <c r="D20170" s="775" t="s">
        <v>176</v>
      </c>
      <c r="E20170" s="775">
        <v>9.1666666666666696</v>
      </c>
      <c r="F20170" s="775" t="s">
        <v>7139</v>
      </c>
      <c r="G20170" s="775" t="s">
        <v>7174</v>
      </c>
      <c r="H20170" s="775" t="s">
        <v>7175</v>
      </c>
      <c r="I20170" s="775" t="s">
        <v>7141</v>
      </c>
    </row>
    <row r="20171" spans="1:9">
      <c r="A20171" s="775" t="str">
        <f>Table_wabobpsvr_AzureCalc_AzureCalcRateCard[[#This Row],[ServiceName]]&amp;Table_wabobpsvr_AzureCalc_AzureCalcRateCard[[#This Row],[Price_Level]]&amp;Table_wabobpsvr_AzureCalc_AzureCalcRateCard[[#This Row],[Region]]</f>
        <v>Premium P11 Secondary Active Geo Database HoursD13</v>
      </c>
      <c r="B20171" s="775">
        <v>13</v>
      </c>
      <c r="C20171" s="775" t="s">
        <v>1071</v>
      </c>
      <c r="D20171" s="775" t="s">
        <v>176</v>
      </c>
      <c r="E20171" s="775">
        <v>10.062433333333299</v>
      </c>
      <c r="F20171" s="775" t="s">
        <v>7139</v>
      </c>
      <c r="G20171" s="775" t="s">
        <v>7176</v>
      </c>
      <c r="H20171" s="775" t="s">
        <v>7177</v>
      </c>
      <c r="I20171" s="775" t="s">
        <v>7142</v>
      </c>
    </row>
    <row r="20172" spans="1:9">
      <c r="A20172" s="775" t="str">
        <f>Table_wabobpsvr_AzureCalc_AzureCalcRateCard[[#This Row],[ServiceName]]&amp;Table_wabobpsvr_AzureCalc_AzureCalcRateCard[[#This Row],[Price_Level]]&amp;Table_wabobpsvr_AzureCalc_AzureCalcRateCard[[#This Row],[Region]]</f>
        <v>Premium P11 Secondary Active Geo Database HoursD11</v>
      </c>
      <c r="B20172" s="775">
        <v>11</v>
      </c>
      <c r="C20172" s="775" t="s">
        <v>1071</v>
      </c>
      <c r="D20172" s="775" t="s">
        <v>176</v>
      </c>
      <c r="E20172" s="775">
        <v>9.3719999999999999</v>
      </c>
      <c r="F20172" s="775" t="s">
        <v>7139</v>
      </c>
      <c r="G20172" s="775" t="s">
        <v>7178</v>
      </c>
      <c r="H20172" s="775" t="s">
        <v>7179</v>
      </c>
      <c r="I20172" s="775" t="s">
        <v>7143</v>
      </c>
    </row>
    <row r="20173" spans="1:9">
      <c r="A20173" s="775" t="str">
        <f>Table_wabobpsvr_AzureCalc_AzureCalcRateCard[[#This Row],[ServiceName]]&amp;Table_wabobpsvr_AzureCalc_AzureCalcRateCard[[#This Row],[Price_Level]]&amp;Table_wabobpsvr_AzureCalc_AzureCalcRateCard[[#This Row],[Region]]</f>
        <v>Premium P11 Secondary Active Geo Database HoursD12</v>
      </c>
      <c r="B20173" s="775">
        <v>12</v>
      </c>
      <c r="C20173" s="775" t="s">
        <v>1071</v>
      </c>
      <c r="D20173" s="775" t="s">
        <v>176</v>
      </c>
      <c r="E20173" s="775">
        <v>9.3719999999999999</v>
      </c>
      <c r="F20173" s="775" t="s">
        <v>7139</v>
      </c>
      <c r="G20173" s="775" t="s">
        <v>7180</v>
      </c>
      <c r="H20173" s="775" t="s">
        <v>7181</v>
      </c>
      <c r="I20173" s="775" t="s">
        <v>7144</v>
      </c>
    </row>
    <row r="20174" spans="1:9">
      <c r="A20174" s="775" t="str">
        <f>Table_wabobpsvr_AzureCalc_AzureCalcRateCard[[#This Row],[ServiceName]]&amp;Table_wabobpsvr_AzureCalc_AzureCalcRateCard[[#This Row],[Price_Level]]&amp;Table_wabobpsvr_AzureCalc_AzureCalcRateCard[[#This Row],[Region]]</f>
        <v>Premium P11 Secondary Active Geo Database HoursD14</v>
      </c>
      <c r="B20174" s="775">
        <v>14</v>
      </c>
      <c r="C20174" s="775" t="s">
        <v>1071</v>
      </c>
      <c r="D20174" s="775" t="s">
        <v>176</v>
      </c>
      <c r="E20174" s="775">
        <v>10.333399999999999</v>
      </c>
      <c r="F20174" s="775" t="s">
        <v>7139</v>
      </c>
      <c r="G20174" s="775" t="s">
        <v>7182</v>
      </c>
      <c r="H20174" s="775" t="s">
        <v>7183</v>
      </c>
      <c r="I20174" s="775" t="s">
        <v>7145</v>
      </c>
    </row>
    <row r="20175" spans="1:9">
      <c r="A20175" s="775" t="str">
        <f>Table_wabobpsvr_AzureCalc_AzureCalcRateCard[[#This Row],[ServiceName]]&amp;Table_wabobpsvr_AzureCalc_AzureCalcRateCard[[#This Row],[Price_Level]]&amp;Table_wabobpsvr_AzureCalc_AzureCalcRateCard[[#This Row],[Region]]</f>
        <v>Premium P11 Secondary Active Geo Database HoursD</v>
      </c>
      <c r="B20175" s="775"/>
      <c r="C20175" s="775" t="s">
        <v>1071</v>
      </c>
      <c r="D20175" s="775" t="s">
        <v>176</v>
      </c>
      <c r="E20175" s="775">
        <v>8.2797000000000001</v>
      </c>
      <c r="F20175" s="775" t="s">
        <v>7139</v>
      </c>
      <c r="G20175" s="775" t="s">
        <v>7184</v>
      </c>
      <c r="H20175" s="775" t="s">
        <v>7185</v>
      </c>
      <c r="I20175" s="775" t="s">
        <v>7146</v>
      </c>
    </row>
    <row r="20176" spans="1:9">
      <c r="A20176" s="775" t="str">
        <f>Table_wabobpsvr_AzureCalc_AzureCalcRateCard[[#This Row],[ServiceName]]&amp;Table_wabobpsvr_AzureCalc_AzureCalcRateCard[[#This Row],[Price_Level]]&amp;Table_wabobpsvr_AzureCalc_AzureCalcRateCard[[#This Row],[Region]]</f>
        <v>Premium P11 Secondary Geo Database HoursD15</v>
      </c>
      <c r="B20176" s="775">
        <v>15</v>
      </c>
      <c r="C20176" s="775" t="s">
        <v>1071</v>
      </c>
      <c r="D20176" s="775" t="s">
        <v>176</v>
      </c>
      <c r="E20176" s="775">
        <v>6.875</v>
      </c>
      <c r="F20176" s="775" t="s">
        <v>7147</v>
      </c>
      <c r="G20176" s="775" t="s">
        <v>7186</v>
      </c>
      <c r="H20176" s="775" t="s">
        <v>7187</v>
      </c>
      <c r="I20176" s="775" t="s">
        <v>7148</v>
      </c>
    </row>
    <row r="20177" spans="1:9">
      <c r="A20177" s="775" t="str">
        <f>Table_wabobpsvr_AzureCalc_AzureCalcRateCard[[#This Row],[ServiceName]]&amp;Table_wabobpsvr_AzureCalc_AzureCalcRateCard[[#This Row],[Price_Level]]&amp;Table_wabobpsvr_AzureCalc_AzureCalcRateCard[[#This Row],[Region]]</f>
        <v>Premium P11 Secondary Geo Database HoursD16</v>
      </c>
      <c r="B20177" s="775">
        <v>16</v>
      </c>
      <c r="C20177" s="775" t="s">
        <v>1071</v>
      </c>
      <c r="D20177" s="775" t="s">
        <v>176</v>
      </c>
      <c r="E20177" s="775">
        <v>6.875</v>
      </c>
      <c r="F20177" s="775" t="s">
        <v>7147</v>
      </c>
      <c r="G20177" s="775" t="s">
        <v>7188</v>
      </c>
      <c r="H20177" s="775" t="s">
        <v>7189</v>
      </c>
      <c r="I20177" s="775" t="s">
        <v>7149</v>
      </c>
    </row>
    <row r="20178" spans="1:9">
      <c r="A20178" s="775" t="str">
        <f>Table_wabobpsvr_AzureCalc_AzureCalcRateCard[[#This Row],[ServiceName]]&amp;Table_wabobpsvr_AzureCalc_AzureCalcRateCard[[#This Row],[Price_Level]]&amp;Table_wabobpsvr_AzureCalc_AzureCalcRateCard[[#This Row],[Region]]</f>
        <v>Premium P11 Secondary Geo Database HoursD13</v>
      </c>
      <c r="B20178" s="775">
        <v>13</v>
      </c>
      <c r="C20178" s="775" t="s">
        <v>1071</v>
      </c>
      <c r="D20178" s="775" t="s">
        <v>176</v>
      </c>
      <c r="E20178" s="775">
        <v>7.5467333333333304</v>
      </c>
      <c r="F20178" s="775" t="s">
        <v>7147</v>
      </c>
      <c r="G20178" s="775" t="s">
        <v>7190</v>
      </c>
      <c r="H20178" s="775" t="s">
        <v>7191</v>
      </c>
      <c r="I20178" s="775" t="s">
        <v>7150</v>
      </c>
    </row>
    <row r="20179" spans="1:9">
      <c r="A20179" s="775" t="str">
        <f>Table_wabobpsvr_AzureCalc_AzureCalcRateCard[[#This Row],[ServiceName]]&amp;Table_wabobpsvr_AzureCalc_AzureCalcRateCard[[#This Row],[Price_Level]]&amp;Table_wabobpsvr_AzureCalc_AzureCalcRateCard[[#This Row],[Region]]</f>
        <v>Premium P11 Secondary Geo Database HoursD11</v>
      </c>
      <c r="B20179" s="775">
        <v>11</v>
      </c>
      <c r="C20179" s="775" t="s">
        <v>1071</v>
      </c>
      <c r="D20179" s="775" t="s">
        <v>176</v>
      </c>
      <c r="E20179" s="775">
        <v>7.0289999999999999</v>
      </c>
      <c r="F20179" s="775" t="s">
        <v>7147</v>
      </c>
      <c r="G20179" s="775" t="s">
        <v>7192</v>
      </c>
      <c r="H20179" s="775" t="s">
        <v>7193</v>
      </c>
      <c r="I20179" s="775" t="s">
        <v>7151</v>
      </c>
    </row>
    <row r="20180" spans="1:9">
      <c r="A20180" s="775" t="str">
        <f>Table_wabobpsvr_AzureCalc_AzureCalcRateCard[[#This Row],[ServiceName]]&amp;Table_wabobpsvr_AzureCalc_AzureCalcRateCard[[#This Row],[Price_Level]]&amp;Table_wabobpsvr_AzureCalc_AzureCalcRateCard[[#This Row],[Region]]</f>
        <v>Premium P11 Secondary Geo Database HoursD12</v>
      </c>
      <c r="B20180" s="775">
        <v>12</v>
      </c>
      <c r="C20180" s="775" t="s">
        <v>1071</v>
      </c>
      <c r="D20180" s="775" t="s">
        <v>176</v>
      </c>
      <c r="E20180" s="775">
        <v>7.0289999999999999</v>
      </c>
      <c r="F20180" s="775" t="s">
        <v>7147</v>
      </c>
      <c r="G20180" s="775" t="s">
        <v>7194</v>
      </c>
      <c r="H20180" s="775" t="s">
        <v>7195</v>
      </c>
      <c r="I20180" s="775" t="s">
        <v>7152</v>
      </c>
    </row>
    <row r="20181" spans="1:9">
      <c r="A20181" s="775" t="str">
        <f>Table_wabobpsvr_AzureCalc_AzureCalcRateCard[[#This Row],[ServiceName]]&amp;Table_wabobpsvr_AzureCalc_AzureCalcRateCard[[#This Row],[Price_Level]]&amp;Table_wabobpsvr_AzureCalc_AzureCalcRateCard[[#This Row],[Region]]</f>
        <v>Premium P11 Secondary Geo Database HoursD14</v>
      </c>
      <c r="B20181" s="775">
        <v>14</v>
      </c>
      <c r="C20181" s="775" t="s">
        <v>1071</v>
      </c>
      <c r="D20181" s="775" t="s">
        <v>176</v>
      </c>
      <c r="E20181" s="775">
        <v>7.7502333333333304</v>
      </c>
      <c r="F20181" s="775" t="s">
        <v>7147</v>
      </c>
      <c r="G20181" s="775" t="s">
        <v>7196</v>
      </c>
      <c r="H20181" s="775" t="s">
        <v>7197</v>
      </c>
      <c r="I20181" s="775" t="s">
        <v>7156</v>
      </c>
    </row>
    <row r="20182" spans="1:9">
      <c r="A20182" s="775" t="str">
        <f>Table_wabobpsvr_AzureCalc_AzureCalcRateCard[[#This Row],[ServiceName]]&amp;Table_wabobpsvr_AzureCalc_AzureCalcRateCard[[#This Row],[Price_Level]]&amp;Table_wabobpsvr_AzureCalc_AzureCalcRateCard[[#This Row],[Region]]</f>
        <v>Premium P11 Secondary Geo Database HoursD</v>
      </c>
      <c r="B20182" s="775"/>
      <c r="C20182" s="775" t="s">
        <v>1071</v>
      </c>
      <c r="D20182" s="775" t="s">
        <v>176</v>
      </c>
      <c r="E20182" s="775">
        <v>6.2098666666666702</v>
      </c>
      <c r="F20182" s="775" t="s">
        <v>7147</v>
      </c>
      <c r="G20182" s="775" t="s">
        <v>7198</v>
      </c>
      <c r="H20182" s="775" t="s">
        <v>7199</v>
      </c>
      <c r="I20182" s="775" t="s">
        <v>7157</v>
      </c>
    </row>
    <row r="20183" spans="1:9">
      <c r="A20183" s="775" t="str">
        <f>Table_wabobpsvr_AzureCalc_AzureCalcRateCard[[#This Row],[ServiceName]]&amp;Table_wabobpsvr_AzureCalc_AzureCalcRateCard[[#This Row],[Price_Level]]&amp;Table_wabobpsvr_AzureCalc_AzureCalcRateCard[[#This Row],[Region]]</f>
        <v>Basic Elastic Database ExistenceD</v>
      </c>
      <c r="B20183" s="775"/>
      <c r="C20183" s="775" t="s">
        <v>7258</v>
      </c>
      <c r="D20183" s="775" t="s">
        <v>176</v>
      </c>
      <c r="E20183" s="775">
        <v>7.0000000000000001E-3</v>
      </c>
      <c r="F20183" s="775" t="s">
        <v>7103</v>
      </c>
      <c r="G20183" s="775" t="s">
        <v>7228</v>
      </c>
      <c r="H20183" s="775" t="s">
        <v>7298</v>
      </c>
      <c r="I20183" s="775" t="s">
        <v>7114</v>
      </c>
    </row>
    <row r="20184" spans="1:9">
      <c r="A20184" s="775" t="str">
        <f>Table_wabobpsvr_AzureCalc_AzureCalcRateCard[[#This Row],[ServiceName]]&amp;Table_wabobpsvr_AzureCalc_AzureCalcRateCard[[#This Row],[Price_Level]]&amp;Table_wabobpsvr_AzureCalc_AzureCalcRateCard[[#This Row],[Region]]</f>
        <v>Premium Elastic DTU PackD</v>
      </c>
      <c r="B20184" s="775"/>
      <c r="C20184" s="775" t="s">
        <v>7258</v>
      </c>
      <c r="D20184" s="775" t="s">
        <v>176</v>
      </c>
      <c r="E20184" s="775">
        <v>0.158</v>
      </c>
      <c r="F20184" s="775" t="s">
        <v>7204</v>
      </c>
      <c r="G20184" s="775" t="s">
        <v>7235</v>
      </c>
      <c r="H20184" s="775" t="s">
        <v>7299</v>
      </c>
      <c r="I20184" s="775" t="s">
        <v>7211</v>
      </c>
    </row>
    <row r="20185" spans="1:9">
      <c r="A20185" s="775" t="str">
        <f>Table_wabobpsvr_AzureCalc_AzureCalcRateCard[[#This Row],[ServiceName]]&amp;Table_wabobpsvr_AzureCalc_AzureCalcRateCard[[#This Row],[Price_Level]]&amp;Table_wabobpsvr_AzureCalc_AzureCalcRateCard[[#This Row],[Region]]</f>
        <v>Premium Elastic Database ExistenceD</v>
      </c>
      <c r="B20185" s="775"/>
      <c r="C20185" s="775" t="s">
        <v>7258</v>
      </c>
      <c r="D20185" s="775" t="s">
        <v>176</v>
      </c>
      <c r="E20185" s="775">
        <v>0.17699999999999999</v>
      </c>
      <c r="F20185" s="775" t="s">
        <v>7212</v>
      </c>
      <c r="G20185" s="775" t="s">
        <v>7242</v>
      </c>
      <c r="H20185" s="775" t="s">
        <v>7300</v>
      </c>
      <c r="I20185" s="775" t="s">
        <v>7219</v>
      </c>
    </row>
    <row r="20186" spans="1:9">
      <c r="A20186" s="775" t="str">
        <f>Table_wabobpsvr_AzureCalc_AzureCalcRateCard[[#This Row],[ServiceName]]&amp;Table_wabobpsvr_AzureCalc_AzureCalcRateCard[[#This Row],[Price_Level]]&amp;Table_wabobpsvr_AzureCalc_AzureCalcRateCard[[#This Row],[Region]]</f>
        <v>Automation DSC - PaidA4</v>
      </c>
      <c r="B20186" s="775">
        <v>4</v>
      </c>
      <c r="C20186" s="775" t="s">
        <v>77</v>
      </c>
      <c r="D20186" s="775" t="s">
        <v>174</v>
      </c>
      <c r="E20186" s="775">
        <v>999999</v>
      </c>
      <c r="F20186" s="775" t="s">
        <v>7305</v>
      </c>
      <c r="G20186" s="775"/>
      <c r="H20186" s="775"/>
      <c r="I20186" s="775"/>
    </row>
    <row r="20187" spans="1:9">
      <c r="A20187" s="775" t="str">
        <f>Table_wabobpsvr_AzureCalc_AzureCalcRateCard[[#This Row],[ServiceName]]&amp;Table_wabobpsvr_AzureCalc_AzureCalcRateCard[[#This Row],[Price_Level]]&amp;Table_wabobpsvr_AzureCalc_AzureCalcRateCard[[#This Row],[Region]]</f>
        <v>ExpressRoute (Unlimited) 2 Gbps Connections - Zone 2B0</v>
      </c>
      <c r="B20187" s="775">
        <v>0</v>
      </c>
      <c r="C20187" s="775" t="s">
        <v>7427</v>
      </c>
      <c r="D20187" s="775" t="s">
        <v>175</v>
      </c>
      <c r="E20187" s="775">
        <v>527.61260000000004</v>
      </c>
      <c r="F20187" s="775" t="s">
        <v>7502</v>
      </c>
      <c r="G20187" s="775"/>
      <c r="H20187" s="775"/>
      <c r="I20187" s="775" t="s">
        <v>7503</v>
      </c>
    </row>
    <row r="20188" spans="1:9">
      <c r="A20188" s="775" t="str">
        <f>Table_wabobpsvr_AzureCalc_AzureCalcRateCard[[#This Row],[ServiceName]]&amp;Table_wabobpsvr_AzureCalc_AzureCalcRateCard[[#This Row],[Price_Level]]&amp;Table_wabobpsvr_AzureCalc_AzureCalcRateCard[[#This Row],[Region]]</f>
        <v>ExpressRoute (Unlimited) 5 Gbps Connections - Zone 1d14</v>
      </c>
      <c r="B20188" s="775">
        <v>14</v>
      </c>
      <c r="C20188" s="775" t="s">
        <v>4235</v>
      </c>
      <c r="D20188" s="775" t="s">
        <v>4193</v>
      </c>
      <c r="E20188" s="775">
        <v>999999</v>
      </c>
      <c r="F20188" s="775" t="s">
        <v>7473</v>
      </c>
      <c r="G20188" s="775"/>
      <c r="H20188" s="775"/>
      <c r="I20188" s="775" t="s">
        <v>4235</v>
      </c>
    </row>
    <row r="20189" spans="1:9">
      <c r="A20189" s="775" t="str">
        <f>Table_wabobpsvr_AzureCalc_AzureCalcRateCard[[#This Row],[ServiceName]]&amp;Table_wabobpsvr_AzureCalc_AzureCalcRateCard[[#This Row],[Price_Level]]&amp;Table_wabobpsvr_AzureCalc_AzureCalcRateCard[[#This Row],[Region]]</f>
        <v>Standard Elastic DTU PackB</v>
      </c>
      <c r="B20189" s="775"/>
      <c r="C20189" s="775" t="s">
        <v>7258</v>
      </c>
      <c r="D20189" s="775" t="s">
        <v>175</v>
      </c>
      <c r="E20189" s="775">
        <v>6.8000000000000005E-2</v>
      </c>
      <c r="F20189" s="775" t="s">
        <v>4472</v>
      </c>
      <c r="G20189" s="775" t="s">
        <v>4478</v>
      </c>
      <c r="H20189" s="775" t="s">
        <v>7295</v>
      </c>
      <c r="I20189" s="775" t="s">
        <v>4628</v>
      </c>
    </row>
    <row r="20190" spans="1:9">
      <c r="A20190" s="775" t="str">
        <f>Table_wabobpsvr_AzureCalc_AzureCalcRateCard[[#This Row],[ServiceName]]&amp;Table_wabobpsvr_AzureCalc_AzureCalcRateCard[[#This Row],[Price_Level]]&amp;Table_wabobpsvr_AzureCalc_AzureCalcRateCard[[#This Row],[Region]]</f>
        <v>Standard Elastic Database ExistenceB</v>
      </c>
      <c r="B20190" s="775"/>
      <c r="C20190" s="775" t="s">
        <v>7258</v>
      </c>
      <c r="D20190" s="775" t="s">
        <v>175</v>
      </c>
      <c r="E20190" s="775">
        <v>3.7999999999999999E-2</v>
      </c>
      <c r="F20190" s="775" t="s">
        <v>4511</v>
      </c>
      <c r="G20190" s="775" t="s">
        <v>4536</v>
      </c>
      <c r="H20190" s="775" t="s">
        <v>7296</v>
      </c>
      <c r="I20190" s="775" t="s">
        <v>4674</v>
      </c>
    </row>
    <row r="20191" spans="1:9">
      <c r="A20191" s="775" t="str">
        <f>Table_wabobpsvr_AzureCalc_AzureCalcRateCard[[#This Row],[ServiceName]]&amp;Table_wabobpsvr_AzureCalc_AzureCalcRateCard[[#This Row],[Price_Level]]&amp;Table_wabobpsvr_AzureCalc_AzureCalcRateCard[[#This Row],[Region]]</f>
        <v>Basic Elastic DTU PackB</v>
      </c>
      <c r="B20191" s="775"/>
      <c r="C20191" s="775" t="s">
        <v>7258</v>
      </c>
      <c r="D20191" s="775" t="s">
        <v>175</v>
      </c>
      <c r="E20191" s="775">
        <v>4.4999999999999998E-2</v>
      </c>
      <c r="F20191" s="775" t="s">
        <v>7098</v>
      </c>
      <c r="G20191" s="775" t="s">
        <v>7221</v>
      </c>
      <c r="H20191" s="775" t="s">
        <v>7297</v>
      </c>
      <c r="I20191" s="775" t="s">
        <v>7201</v>
      </c>
    </row>
    <row r="20192" spans="1:9">
      <c r="A20192" s="775" t="str">
        <f>Table_wabobpsvr_AzureCalc_AzureCalcRateCard[[#This Row],[ServiceName]]&amp;Table_wabobpsvr_AzureCalc_AzureCalcRateCard[[#This Row],[Price_Level]]&amp;Table_wabobpsvr_AzureCalc_AzureCalcRateCard[[#This Row],[Region]]</f>
        <v>Basic Elastic Database ExistenceB</v>
      </c>
      <c r="B20192" s="775"/>
      <c r="C20192" s="775" t="s">
        <v>7258</v>
      </c>
      <c r="D20192" s="775" t="s">
        <v>175</v>
      </c>
      <c r="E20192" s="775">
        <v>8.0000000000000002E-3</v>
      </c>
      <c r="F20192" s="775" t="s">
        <v>7103</v>
      </c>
      <c r="G20192" s="775" t="s">
        <v>7228</v>
      </c>
      <c r="H20192" s="775" t="s">
        <v>7298</v>
      </c>
      <c r="I20192" s="775" t="s">
        <v>7114</v>
      </c>
    </row>
    <row r="20193" spans="1:9">
      <c r="A20193" s="775" t="str">
        <f>Table_wabobpsvr_AzureCalc_AzureCalcRateCard[[#This Row],[ServiceName]]&amp;Table_wabobpsvr_AzureCalc_AzureCalcRateCard[[#This Row],[Price_Level]]&amp;Table_wabobpsvr_AzureCalc_AzureCalcRateCard[[#This Row],[Region]]</f>
        <v>Premium Elastic DTU PackB</v>
      </c>
      <c r="B20193" s="775"/>
      <c r="C20193" s="775" t="s">
        <v>7258</v>
      </c>
      <c r="D20193" s="775" t="s">
        <v>175</v>
      </c>
      <c r="E20193" s="775">
        <v>0.16900000000000001</v>
      </c>
      <c r="F20193" s="775" t="s">
        <v>7204</v>
      </c>
      <c r="G20193" s="775" t="s">
        <v>7235</v>
      </c>
      <c r="H20193" s="775" t="s">
        <v>7299</v>
      </c>
      <c r="I20193" s="775" t="s">
        <v>7211</v>
      </c>
    </row>
    <row r="20194" spans="1:9">
      <c r="A20194" s="775" t="str">
        <f>Table_wabobpsvr_AzureCalc_AzureCalcRateCard[[#This Row],[ServiceName]]&amp;Table_wabobpsvr_AzureCalc_AzureCalcRateCard[[#This Row],[Price_Level]]&amp;Table_wabobpsvr_AzureCalc_AzureCalcRateCard[[#This Row],[Region]]</f>
        <v>Premium Elastic Database ExistenceB</v>
      </c>
      <c r="B20194" s="775"/>
      <c r="C20194" s="775" t="s">
        <v>7258</v>
      </c>
      <c r="D20194" s="775" t="s">
        <v>175</v>
      </c>
      <c r="E20194" s="775">
        <v>0.19</v>
      </c>
      <c r="F20194" s="775" t="s">
        <v>7212</v>
      </c>
      <c r="G20194" s="775" t="s">
        <v>7242</v>
      </c>
      <c r="H20194" s="775" t="s">
        <v>7300</v>
      </c>
      <c r="I20194" s="775" t="s">
        <v>7219</v>
      </c>
    </row>
    <row r="20195" spans="1:9">
      <c r="A20195" s="775" t="str">
        <f>Table_wabobpsvr_AzureCalc_AzureCalcRateCard[[#This Row],[ServiceName]]&amp;Table_wabobpsvr_AzureCalc_AzureCalcRateCard[[#This Row],[Price_Level]]&amp;Table_wabobpsvr_AzureCalc_AzureCalcRateCard[[#This Row],[Region]]</f>
        <v>Standard Elastic DTU PackC15</v>
      </c>
      <c r="B20195" s="775">
        <v>15</v>
      </c>
      <c r="C20195" s="775" t="s">
        <v>7258</v>
      </c>
      <c r="D20195" s="775" t="s">
        <v>177</v>
      </c>
      <c r="E20195" s="775">
        <v>7.2999999999999995E-2</v>
      </c>
      <c r="F20195" s="775" t="s">
        <v>4472</v>
      </c>
      <c r="G20195" s="775" t="s">
        <v>4473</v>
      </c>
      <c r="H20195" s="775" t="s">
        <v>7280</v>
      </c>
      <c r="I20195" s="775" t="s">
        <v>4629</v>
      </c>
    </row>
    <row r="20196" spans="1:9">
      <c r="A20196" s="775" t="str">
        <f>Table_wabobpsvr_AzureCalc_AzureCalcRateCard[[#This Row],[ServiceName]]&amp;Table_wabobpsvr_AzureCalc_AzureCalcRateCard[[#This Row],[Price_Level]]&amp;Table_wabobpsvr_AzureCalc_AzureCalcRateCard[[#This Row],[Region]]</f>
        <v>Standard Elastic Database ExistenceC15</v>
      </c>
      <c r="B20196" s="775">
        <v>15</v>
      </c>
      <c r="C20196" s="775" t="s">
        <v>7258</v>
      </c>
      <c r="D20196" s="775" t="s">
        <v>177</v>
      </c>
      <c r="E20196" s="775">
        <v>0.04</v>
      </c>
      <c r="F20196" s="775" t="s">
        <v>4511</v>
      </c>
      <c r="G20196" s="775" t="s">
        <v>4512</v>
      </c>
      <c r="H20196" s="775" t="s">
        <v>7281</v>
      </c>
      <c r="I20196" s="775" t="s">
        <v>4675</v>
      </c>
    </row>
    <row r="20197" spans="1:9">
      <c r="A20197" s="775" t="str">
        <f>Table_wabobpsvr_AzureCalc_AzureCalcRateCard[[#This Row],[ServiceName]]&amp;Table_wabobpsvr_AzureCalc_AzureCalcRateCard[[#This Row],[Price_Level]]&amp;Table_wabobpsvr_AzureCalc_AzureCalcRateCard[[#This Row],[Region]]</f>
        <v>Basic Elastic DTU PackC15</v>
      </c>
      <c r="B20197" s="775">
        <v>15</v>
      </c>
      <c r="C20197" s="775" t="s">
        <v>7258</v>
      </c>
      <c r="D20197" s="775" t="s">
        <v>177</v>
      </c>
      <c r="E20197" s="775">
        <v>4.9000000000000002E-2</v>
      </c>
      <c r="F20197" s="775" t="s">
        <v>7098</v>
      </c>
      <c r="G20197" s="775" t="s">
        <v>7110</v>
      </c>
      <c r="H20197" s="775" t="s">
        <v>7282</v>
      </c>
      <c r="I20197" s="775" t="s">
        <v>7111</v>
      </c>
    </row>
    <row r="20198" spans="1:9">
      <c r="A20198" s="775" t="str">
        <f>Table_wabobpsvr_AzureCalc_AzureCalcRateCard[[#This Row],[ServiceName]]&amp;Table_wabobpsvr_AzureCalc_AzureCalcRateCard[[#This Row],[Price_Level]]&amp;Table_wabobpsvr_AzureCalc_AzureCalcRateCard[[#This Row],[Region]]</f>
        <v>Automation DSC - PaidB4</v>
      </c>
      <c r="B20198" s="775">
        <v>4</v>
      </c>
      <c r="C20198" s="775" t="s">
        <v>77</v>
      </c>
      <c r="D20198" s="775" t="s">
        <v>175</v>
      </c>
      <c r="E20198" s="775">
        <v>999999</v>
      </c>
      <c r="F20198" s="775" t="s">
        <v>7305</v>
      </c>
      <c r="G20198" s="775"/>
      <c r="H20198" s="775"/>
      <c r="I20198" s="775"/>
    </row>
    <row r="20199" spans="1:9">
      <c r="A20199" s="775" t="str">
        <f>Table_wabobpsvr_AzureCalc_AzureCalcRateCard[[#This Row],[ServiceName]]&amp;Table_wabobpsvr_AzureCalc_AzureCalcRateCard[[#This Row],[Price_Level]]&amp;Table_wabobpsvr_AzureCalc_AzureCalcRateCard[[#This Row],[Region]]</f>
        <v>Automation DSC - PaidC4</v>
      </c>
      <c r="B20199" s="775">
        <v>4</v>
      </c>
      <c r="C20199" s="775" t="s">
        <v>77</v>
      </c>
      <c r="D20199" s="775" t="s">
        <v>177</v>
      </c>
      <c r="E20199" s="775">
        <v>999999</v>
      </c>
      <c r="F20199" s="775" t="s">
        <v>7305</v>
      </c>
      <c r="G20199" s="775"/>
      <c r="H20199" s="775"/>
      <c r="I20199" s="775"/>
    </row>
    <row r="20200" spans="1:9">
      <c r="A20200" s="775" t="str">
        <f>Table_wabobpsvr_AzureCalc_AzureCalcRateCard[[#This Row],[ServiceName]]&amp;Table_wabobpsvr_AzureCalc_AzureCalcRateCard[[#This Row],[Price_Level]]&amp;Table_wabobpsvr_AzureCalc_AzureCalcRateCard[[#This Row],[Region]]</f>
        <v>Automation DSC - PaidD4</v>
      </c>
      <c r="B20200" s="775">
        <v>4</v>
      </c>
      <c r="C20200" s="775" t="s">
        <v>77</v>
      </c>
      <c r="D20200" s="775" t="s">
        <v>176</v>
      </c>
      <c r="E20200" s="775">
        <v>999999</v>
      </c>
      <c r="F20200" s="775" t="s">
        <v>7305</v>
      </c>
      <c r="G20200" s="775"/>
      <c r="H20200" s="775"/>
      <c r="I20200" s="775"/>
    </row>
    <row r="20201" spans="1:9">
      <c r="A20201" s="775" t="str">
        <f>Table_wabobpsvr_AzureCalc_AzureCalcRateCard[[#This Row],[ServiceName]]&amp;Table_wabobpsvr_AzureCalc_AzureCalcRateCard[[#This Row],[Price_Level]]&amp;Table_wabobpsvr_AzureCalc_AzureCalcRateCard[[#This Row],[Region]]</f>
        <v>Premium P3 (Hours)B</v>
      </c>
      <c r="B20201" s="775"/>
      <c r="C20201" s="775" t="s">
        <v>87</v>
      </c>
      <c r="D20201" s="775" t="s">
        <v>175</v>
      </c>
      <c r="E20201" s="775">
        <v>2.0858599999999998</v>
      </c>
      <c r="F20201" s="775" t="s">
        <v>8505</v>
      </c>
      <c r="G20201" s="775" t="s">
        <v>8507</v>
      </c>
      <c r="H20201" s="775" t="s">
        <v>8508</v>
      </c>
      <c r="I20201" s="775" t="s">
        <v>8506</v>
      </c>
    </row>
    <row r="20202" spans="1:9">
      <c r="A20202" s="775" t="str">
        <f>Table_wabobpsvr_AzureCalc_AzureCalcRateCard[[#This Row],[ServiceName]]&amp;Table_wabobpsvr_AzureCalc_AzureCalcRateCard[[#This Row],[Price_Level]]&amp;Table_wabobpsvr_AzureCalc_AzureCalcRateCard[[#This Row],[Region]]</f>
        <v>Live Encoder Input Hours - Tier 3A2</v>
      </c>
      <c r="B20202" s="775">
        <v>2</v>
      </c>
      <c r="C20202" s="775" t="s">
        <v>87</v>
      </c>
      <c r="D20202" s="775" t="s">
        <v>174</v>
      </c>
      <c r="E20202" s="775">
        <v>999999</v>
      </c>
      <c r="F20202" s="775" t="s">
        <v>8523</v>
      </c>
      <c r="G20202" s="775"/>
      <c r="H20202" s="775"/>
      <c r="I20202" s="775"/>
    </row>
    <row r="20203" spans="1:9">
      <c r="A20203" s="775" t="str">
        <f>Table_wabobpsvr_AzureCalc_AzureCalcRateCard[[#This Row],[ServiceName]]&amp;Table_wabobpsvr_AzureCalc_AzureCalcRateCard[[#This Row],[Price_Level]]&amp;Table_wabobpsvr_AzureCalc_AzureCalcRateCard[[#This Row],[Region]]</f>
        <v>Live Encoder Input Hours - Tier 3B13</v>
      </c>
      <c r="B20203" s="775">
        <v>13</v>
      </c>
      <c r="C20203" s="775" t="s">
        <v>87</v>
      </c>
      <c r="D20203" s="775" t="s">
        <v>175</v>
      </c>
      <c r="E20203" s="775">
        <v>999999</v>
      </c>
      <c r="F20203" s="775" t="s">
        <v>8523</v>
      </c>
      <c r="G20203" s="775"/>
      <c r="H20203" s="775"/>
      <c r="I20203" s="775"/>
    </row>
    <row r="20204" spans="1:9">
      <c r="A20204" s="775" t="str">
        <f>Table_wabobpsvr_AzureCalc_AzureCalcRateCard[[#This Row],[ServiceName]]&amp;Table_wabobpsvr_AzureCalc_AzureCalcRateCard[[#This Row],[Price_Level]]&amp;Table_wabobpsvr_AzureCalc_AzureCalcRateCard[[#This Row],[Region]]</f>
        <v>Live Encoder Input Hours - Tier 4B13</v>
      </c>
      <c r="B20204" s="775">
        <v>13</v>
      </c>
      <c r="C20204" s="775" t="s">
        <v>87</v>
      </c>
      <c r="D20204" s="775" t="s">
        <v>175</v>
      </c>
      <c r="E20204" s="775">
        <v>999999</v>
      </c>
      <c r="F20204" s="775" t="s">
        <v>8524</v>
      </c>
      <c r="G20204" s="775"/>
      <c r="H20204" s="775"/>
      <c r="I20204" s="775"/>
    </row>
    <row r="20205" spans="1:9">
      <c r="A20205" s="775" t="str">
        <f>Table_wabobpsvr_AzureCalc_AzureCalcRateCard[[#This Row],[ServiceName]]&amp;Table_wabobpsvr_AzureCalc_AzureCalcRateCard[[#This Row],[Price_Level]]&amp;Table_wabobpsvr_AzureCalc_AzureCalcRateCard[[#This Row],[Region]]</f>
        <v>Live Encoder Input HoursC3</v>
      </c>
      <c r="B20205" s="775">
        <v>3</v>
      </c>
      <c r="C20205" s="775" t="s">
        <v>87</v>
      </c>
      <c r="D20205" s="775" t="s">
        <v>177</v>
      </c>
      <c r="E20205" s="775">
        <v>999999</v>
      </c>
      <c r="F20205" s="775" t="s">
        <v>6983</v>
      </c>
      <c r="G20205" s="775"/>
      <c r="H20205" s="775"/>
      <c r="I20205" s="775"/>
    </row>
    <row r="20206" spans="1:9">
      <c r="A20206" s="775" t="str">
        <f>Table_wabobpsvr_AzureCalc_AzureCalcRateCard[[#This Row],[ServiceName]]&amp;Table_wabobpsvr_AzureCalc_AzureCalcRateCard[[#This Row],[Price_Level]]&amp;Table_wabobpsvr_AzureCalc_AzureCalcRateCard[[#This Row],[Region]]</f>
        <v>Live Encoder Input Hours - Tier 2C3</v>
      </c>
      <c r="B20206" s="775">
        <v>3</v>
      </c>
      <c r="C20206" s="775" t="s">
        <v>87</v>
      </c>
      <c r="D20206" s="775" t="s">
        <v>177</v>
      </c>
      <c r="E20206" s="775">
        <v>999999</v>
      </c>
      <c r="F20206" s="775" t="s">
        <v>8522</v>
      </c>
      <c r="G20206" s="775"/>
      <c r="H20206" s="775"/>
      <c r="I20206" s="775"/>
    </row>
    <row r="20207" spans="1:9">
      <c r="A20207" s="775" t="str">
        <f>Table_wabobpsvr_AzureCalc_AzureCalcRateCard[[#This Row],[ServiceName]]&amp;Table_wabobpsvr_AzureCalc_AzureCalcRateCard[[#This Row],[Price_Level]]&amp;Table_wabobpsvr_AzureCalc_AzureCalcRateCard[[#This Row],[Region]]</f>
        <v>Live Encoder Input Hours - Tier 3C3</v>
      </c>
      <c r="B20207" s="775">
        <v>3</v>
      </c>
      <c r="C20207" s="775" t="s">
        <v>87</v>
      </c>
      <c r="D20207" s="775" t="s">
        <v>177</v>
      </c>
      <c r="E20207" s="775">
        <v>999999</v>
      </c>
      <c r="F20207" s="775" t="s">
        <v>8523</v>
      </c>
      <c r="G20207" s="775"/>
      <c r="H20207" s="775"/>
      <c r="I20207" s="775"/>
    </row>
    <row r="20208" spans="1:9">
      <c r="A20208" s="775" t="str">
        <f>Table_wabobpsvr_AzureCalc_AzureCalcRateCard[[#This Row],[ServiceName]]&amp;Table_wabobpsvr_AzureCalc_AzureCalcRateCard[[#This Row],[Price_Level]]&amp;Table_wabobpsvr_AzureCalc_AzureCalcRateCard[[#This Row],[Region]]</f>
        <v>Live Encoder Input Hours - Tier 4C3</v>
      </c>
      <c r="B20208" s="775">
        <v>3</v>
      </c>
      <c r="C20208" s="775" t="s">
        <v>87</v>
      </c>
      <c r="D20208" s="775" t="s">
        <v>177</v>
      </c>
      <c r="E20208" s="775">
        <v>999999</v>
      </c>
      <c r="F20208" s="775" t="s">
        <v>8524</v>
      </c>
      <c r="G20208" s="775"/>
      <c r="H20208" s="775"/>
      <c r="I20208" s="775"/>
    </row>
    <row r="20209" spans="1:9">
      <c r="A20209" s="775" t="str">
        <f>Table_wabobpsvr_AzureCalc_AzureCalcRateCard[[#This Row],[ServiceName]]&amp;Table_wabobpsvr_AzureCalc_AzureCalcRateCard[[#This Row],[Price_Level]]&amp;Table_wabobpsvr_AzureCalc_AzureCalcRateCard[[#This Row],[Region]]</f>
        <v>Live Encoder Input HoursC3</v>
      </c>
      <c r="B20209" s="775">
        <v>3</v>
      </c>
      <c r="C20209" s="775" t="s">
        <v>87</v>
      </c>
      <c r="D20209" s="775" t="s">
        <v>177</v>
      </c>
      <c r="E20209" s="775">
        <v>999999</v>
      </c>
      <c r="F20209" s="775" t="s">
        <v>6983</v>
      </c>
      <c r="G20209" s="775"/>
      <c r="H20209" s="775"/>
      <c r="I20209" s="775"/>
    </row>
    <row r="20210" spans="1:9">
      <c r="A20210" s="775" t="str">
        <f>Table_wabobpsvr_AzureCalc_AzureCalcRateCard[[#This Row],[ServiceName]]&amp;Table_wabobpsvr_AzureCalc_AzureCalcRateCard[[#This Row],[Price_Level]]&amp;Table_wabobpsvr_AzureCalc_AzureCalcRateCard[[#This Row],[Region]]</f>
        <v>Live Encoder Input Hours - Tier 2C3</v>
      </c>
      <c r="B20210" s="775">
        <v>3</v>
      </c>
      <c r="C20210" s="775" t="s">
        <v>87</v>
      </c>
      <c r="D20210" s="775" t="s">
        <v>177</v>
      </c>
      <c r="E20210" s="775">
        <v>999999</v>
      </c>
      <c r="F20210" s="775" t="s">
        <v>8522</v>
      </c>
      <c r="G20210" s="775"/>
      <c r="H20210" s="775"/>
      <c r="I20210" s="775"/>
    </row>
    <row r="20211" spans="1:9">
      <c r="A20211" s="775" t="str">
        <f>Table_wabobpsvr_AzureCalc_AzureCalcRateCard[[#This Row],[ServiceName]]&amp;Table_wabobpsvr_AzureCalc_AzureCalcRateCard[[#This Row],[Price_Level]]&amp;Table_wabobpsvr_AzureCalc_AzureCalcRateCard[[#This Row],[Region]]</f>
        <v>Live Encoder Input Hours - Tier 3C3</v>
      </c>
      <c r="B20211" s="775">
        <v>3</v>
      </c>
      <c r="C20211" s="775" t="s">
        <v>87</v>
      </c>
      <c r="D20211" s="775" t="s">
        <v>177</v>
      </c>
      <c r="E20211" s="775">
        <v>999999</v>
      </c>
      <c r="F20211" s="775" t="s">
        <v>8523</v>
      </c>
      <c r="G20211" s="775"/>
      <c r="H20211" s="775"/>
      <c r="I20211" s="775"/>
    </row>
    <row r="20212" spans="1:9">
      <c r="A20212" s="775" t="str">
        <f>Table_wabobpsvr_AzureCalc_AzureCalcRateCard[[#This Row],[ServiceName]]&amp;Table_wabobpsvr_AzureCalc_AzureCalcRateCard[[#This Row],[Price_Level]]&amp;Table_wabobpsvr_AzureCalc_AzureCalcRateCard[[#This Row],[Region]]</f>
        <v>A5 HDInsightMOSP10</v>
      </c>
      <c r="B20212" s="775">
        <v>10</v>
      </c>
      <c r="C20212" s="775" t="s">
        <v>87</v>
      </c>
      <c r="D20212" s="775" t="s">
        <v>606</v>
      </c>
      <c r="E20212" s="775">
        <v>0.36</v>
      </c>
      <c r="F20212" s="775" t="s">
        <v>3842</v>
      </c>
      <c r="G20212" s="775" t="s">
        <v>4235</v>
      </c>
      <c r="H20212" s="775" t="s">
        <v>4235</v>
      </c>
      <c r="I20212" s="775" t="s">
        <v>4904</v>
      </c>
    </row>
    <row r="20213" spans="1:9">
      <c r="A20213" s="775" t="str">
        <f>Table_wabobpsvr_AzureCalc_AzureCalcRateCard[[#This Row],[ServiceName]]&amp;Table_wabobpsvr_AzureCalc_AzureCalcRateCard[[#This Row],[Price_Level]]&amp;Table_wabobpsvr_AzureCalc_AzureCalcRateCard[[#This Row],[Region]]</f>
        <v>A5 HDInsightA10</v>
      </c>
      <c r="B20213" s="775">
        <v>10</v>
      </c>
      <c r="C20213" s="775" t="s">
        <v>87</v>
      </c>
      <c r="D20213" s="775" t="s">
        <v>174</v>
      </c>
      <c r="E20213" s="775">
        <v>0.26279999999999998</v>
      </c>
      <c r="F20213" s="775" t="s">
        <v>3842</v>
      </c>
      <c r="G20213" s="775" t="s">
        <v>3879</v>
      </c>
      <c r="H20213" s="775" t="s">
        <v>3880</v>
      </c>
      <c r="I20213" s="775" t="s">
        <v>4904</v>
      </c>
    </row>
    <row r="20214" spans="1:9">
      <c r="A20214" s="775" t="str">
        <f>Table_wabobpsvr_AzureCalc_AzureCalcRateCard[[#This Row],[ServiceName]]&amp;Table_wabobpsvr_AzureCalc_AzureCalcRateCard[[#This Row],[Price_Level]]&amp;Table_wabobpsvr_AzureCalc_AzureCalcRateCard[[#This Row],[Region]]</f>
        <v>A8 HDInsight (Non-Windows)MOSP</v>
      </c>
      <c r="B20214" s="775"/>
      <c r="C20214" s="775" t="s">
        <v>87</v>
      </c>
      <c r="D20214" s="775" t="s">
        <v>606</v>
      </c>
      <c r="E20214" s="775">
        <v>2.4500000000000002</v>
      </c>
      <c r="F20214" s="775" t="s">
        <v>3379</v>
      </c>
      <c r="G20214" s="775" t="s">
        <v>4235</v>
      </c>
      <c r="H20214" s="775" t="s">
        <v>4235</v>
      </c>
      <c r="I20214" s="775" t="s">
        <v>4655</v>
      </c>
    </row>
    <row r="20215" spans="1:9">
      <c r="A20215" s="775" t="str">
        <f>Table_wabobpsvr_AzureCalc_AzureCalcRateCard[[#This Row],[ServiceName]]&amp;Table_wabobpsvr_AzureCalc_AzureCalcRateCard[[#This Row],[Price_Level]]&amp;Table_wabobpsvr_AzureCalc_AzureCalcRateCard[[#This Row],[Region]]</f>
        <v>IoT Hub - High FrequencyA5</v>
      </c>
      <c r="B20215" s="775">
        <v>5</v>
      </c>
      <c r="C20215" s="775"/>
      <c r="D20215" s="775" t="s">
        <v>174</v>
      </c>
      <c r="E20215" s="775">
        <v>999999</v>
      </c>
      <c r="F20215" s="775" t="s">
        <v>7355</v>
      </c>
      <c r="G20215" s="775"/>
      <c r="H20215" s="775"/>
      <c r="I20215" s="775"/>
    </row>
    <row r="20216" spans="1:9">
      <c r="A20216" s="775" t="str">
        <f>Table_wabobpsvr_AzureCalc_AzureCalcRateCard[[#This Row],[ServiceName]]&amp;Table_wabobpsvr_AzureCalc_AzureCalcRateCard[[#This Row],[Price_Level]]&amp;Table_wabobpsvr_AzureCalc_AzureCalcRateCard[[#This Row],[Region]]</f>
        <v>Standard SupportC</v>
      </c>
      <c r="B20216" s="775"/>
      <c r="C20216" s="775" t="s">
        <v>798</v>
      </c>
      <c r="D20216" s="775" t="s">
        <v>177</v>
      </c>
      <c r="E20216" s="775">
        <v>300</v>
      </c>
      <c r="F20216" s="775" t="s">
        <v>800</v>
      </c>
      <c r="G20216" s="775" t="s">
        <v>2006</v>
      </c>
      <c r="H20216" s="775" t="s">
        <v>2007</v>
      </c>
      <c r="I20216" s="775" t="s">
        <v>4235</v>
      </c>
    </row>
    <row r="20217" spans="1:9">
      <c r="A20217" s="775" t="str">
        <f>Table_wabobpsvr_AzureCalc_AzureCalcRateCard[[#This Row],[ServiceName]]&amp;Table_wabobpsvr_AzureCalc_AzureCalcRateCard[[#This Row],[Price_Level]]&amp;Table_wabobpsvr_AzureCalc_AzureCalcRateCard[[#This Row],[Region]]</f>
        <v>Standard SupportD</v>
      </c>
      <c r="B20217" s="775"/>
      <c r="C20217" s="775" t="s">
        <v>798</v>
      </c>
      <c r="D20217" s="775" t="s">
        <v>176</v>
      </c>
      <c r="E20217" s="775">
        <v>300</v>
      </c>
      <c r="F20217" s="775" t="s">
        <v>800</v>
      </c>
      <c r="G20217" s="775" t="s">
        <v>2006</v>
      </c>
      <c r="H20217" s="775" t="s">
        <v>2007</v>
      </c>
      <c r="I20217" s="775" t="s">
        <v>4235</v>
      </c>
    </row>
    <row r="20218" spans="1:9">
      <c r="A20218" s="775" t="str">
        <f>Table_wabobpsvr_AzureCalc_AzureCalcRateCard[[#This Row],[ServiceName]]&amp;Table_wabobpsvr_AzureCalc_AzureCalcRateCard[[#This Row],[Price_Level]]&amp;Table_wabobpsvr_AzureCalc_AzureCalcRateCard[[#This Row],[Region]]</f>
        <v>Traffic Manager Azure EndpointsMOSP</v>
      </c>
      <c r="B20218" s="775"/>
      <c r="C20218" s="775" t="s">
        <v>574</v>
      </c>
      <c r="D20218" s="775" t="s">
        <v>606</v>
      </c>
      <c r="E20218" s="775">
        <v>0.36</v>
      </c>
      <c r="F20218" s="775" t="s">
        <v>820</v>
      </c>
      <c r="G20218" s="775" t="s">
        <v>4235</v>
      </c>
      <c r="H20218" s="775" t="s">
        <v>4235</v>
      </c>
      <c r="I20218" s="775" t="s">
        <v>4905</v>
      </c>
    </row>
    <row r="20219" spans="1:9">
      <c r="A20219" s="775" t="str">
        <f>Table_wabobpsvr_AzureCalc_AzureCalcRateCard[[#This Row],[ServiceName]]&amp;Table_wabobpsvr_AzureCalc_AzureCalcRateCard[[#This Row],[Price_Level]]&amp;Table_wabobpsvr_AzureCalc_AzureCalcRateCard[[#This Row],[Region]]</f>
        <v>Traffic Manager Azure EndpointsA</v>
      </c>
      <c r="B20219" s="775"/>
      <c r="C20219" s="775" t="s">
        <v>574</v>
      </c>
      <c r="D20219" s="775" t="s">
        <v>174</v>
      </c>
      <c r="E20219" s="775">
        <v>0.34920000000000001</v>
      </c>
      <c r="F20219" s="775" t="s">
        <v>820</v>
      </c>
      <c r="G20219" s="775" t="s">
        <v>2566</v>
      </c>
      <c r="H20219" s="775" t="s">
        <v>2567</v>
      </c>
      <c r="I20219" s="775" t="s">
        <v>4905</v>
      </c>
    </row>
    <row r="20220" spans="1:9">
      <c r="A20220" s="775" t="str">
        <f>Table_wabobpsvr_AzureCalc_AzureCalcRateCard[[#This Row],[ServiceName]]&amp;Table_wabobpsvr_AzureCalc_AzureCalcRateCard[[#This Row],[Price_Level]]&amp;Table_wabobpsvr_AzureCalc_AzureCalcRateCard[[#This Row],[Region]]</f>
        <v>Traffic Manager Azure EndpointsB</v>
      </c>
      <c r="B20220" s="775"/>
      <c r="C20220" s="775" t="s">
        <v>574</v>
      </c>
      <c r="D20220" s="775" t="s">
        <v>175</v>
      </c>
      <c r="E20220" s="775">
        <v>0.33839999999999998</v>
      </c>
      <c r="F20220" s="775" t="s">
        <v>820</v>
      </c>
      <c r="G20220" s="775" t="s">
        <v>2566</v>
      </c>
      <c r="H20220" s="775" t="s">
        <v>2567</v>
      </c>
      <c r="I20220" s="775" t="s">
        <v>4905</v>
      </c>
    </row>
    <row r="20221" spans="1:9">
      <c r="A20221" s="775" t="str">
        <f>Table_wabobpsvr_AzureCalc_AzureCalcRateCard[[#This Row],[ServiceName]]&amp;Table_wabobpsvr_AzureCalc_AzureCalcRateCard[[#This Row],[Price_Level]]&amp;Table_wabobpsvr_AzureCalc_AzureCalcRateCard[[#This Row],[Region]]</f>
        <v>Traffic Manager Azure EndpointsC</v>
      </c>
      <c r="B20221" s="775"/>
      <c r="C20221" s="775" t="s">
        <v>574</v>
      </c>
      <c r="D20221" s="775" t="s">
        <v>177</v>
      </c>
      <c r="E20221" s="775">
        <v>0.3276</v>
      </c>
      <c r="F20221" s="775" t="s">
        <v>820</v>
      </c>
      <c r="G20221" s="775" t="s">
        <v>2566</v>
      </c>
      <c r="H20221" s="775" t="s">
        <v>2567</v>
      </c>
      <c r="I20221" s="775" t="s">
        <v>4905</v>
      </c>
    </row>
    <row r="20222" spans="1:9">
      <c r="A20222" s="775" t="str">
        <f>Table_wabobpsvr_AzureCalc_AzureCalcRateCard[[#This Row],[ServiceName]]&amp;Table_wabobpsvr_AzureCalc_AzureCalcRateCard[[#This Row],[Price_Level]]&amp;Table_wabobpsvr_AzureCalc_AzureCalcRateCard[[#This Row],[Region]]</f>
        <v>Traffic Manager Azure EndpointsD</v>
      </c>
      <c r="B20222" s="775"/>
      <c r="C20222" s="775" t="s">
        <v>574</v>
      </c>
      <c r="D20222" s="775" t="s">
        <v>176</v>
      </c>
      <c r="E20222" s="775">
        <v>0.31680000000000003</v>
      </c>
      <c r="F20222" s="775" t="s">
        <v>820</v>
      </c>
      <c r="G20222" s="775" t="s">
        <v>2566</v>
      </c>
      <c r="H20222" s="775" t="s">
        <v>2567</v>
      </c>
      <c r="I20222" s="775" t="s">
        <v>4905</v>
      </c>
    </row>
    <row r="20223" spans="1:9">
      <c r="A20223" s="775" t="str">
        <f>Table_wabobpsvr_AzureCalc_AzureCalcRateCard[[#This Row],[ServiceName]]&amp;Table_wabobpsvr_AzureCalc_AzureCalcRateCard[[#This Row],[Price_Level]]&amp;Table_wabobpsvr_AzureCalc_AzureCalcRateCard[[#This Row],[Region]]</f>
        <v>Monthly FeeD5</v>
      </c>
      <c r="B20223" s="775">
        <v>5</v>
      </c>
      <c r="C20223" s="775" t="s">
        <v>4235</v>
      </c>
      <c r="D20223" s="775" t="s">
        <v>176</v>
      </c>
      <c r="E20223" s="775">
        <v>999999</v>
      </c>
      <c r="F20223" s="775" t="s">
        <v>3385</v>
      </c>
      <c r="G20223" s="775" t="s">
        <v>4235</v>
      </c>
      <c r="H20223" s="775" t="s">
        <v>4235</v>
      </c>
      <c r="I20223" s="775" t="s">
        <v>4235</v>
      </c>
    </row>
    <row r="20224" spans="1:9">
      <c r="A20224" s="775" t="str">
        <f>Table_wabobpsvr_AzureCalc_AzureCalcRateCard[[#This Row],[ServiceName]]&amp;Table_wabobpsvr_AzureCalc_AzureCalcRateCard[[#This Row],[Price_Level]]&amp;Table_wabobpsvr_AzureCalc_AzureCalcRateCard[[#This Row],[Region]]</f>
        <v>Traffic Manager External EndpointsMOSP</v>
      </c>
      <c r="B20224" s="775"/>
      <c r="C20224" s="775" t="s">
        <v>574</v>
      </c>
      <c r="D20224" s="775" t="s">
        <v>606</v>
      </c>
      <c r="E20224" s="775">
        <v>0.54</v>
      </c>
      <c r="F20224" s="775" t="s">
        <v>821</v>
      </c>
      <c r="G20224" s="775" t="s">
        <v>4235</v>
      </c>
      <c r="H20224" s="775" t="s">
        <v>4235</v>
      </c>
      <c r="I20224" s="775" t="s">
        <v>4906</v>
      </c>
    </row>
    <row r="20225" spans="1:9">
      <c r="A20225" s="775" t="str">
        <f>Table_wabobpsvr_AzureCalc_AzureCalcRateCard[[#This Row],[ServiceName]]&amp;Table_wabobpsvr_AzureCalc_AzureCalcRateCard[[#This Row],[Price_Level]]&amp;Table_wabobpsvr_AzureCalc_AzureCalcRateCard[[#This Row],[Region]]</f>
        <v>Traffic Manager External EndpointsA</v>
      </c>
      <c r="B20225" s="775"/>
      <c r="C20225" s="775" t="s">
        <v>574</v>
      </c>
      <c r="D20225" s="775" t="s">
        <v>174</v>
      </c>
      <c r="E20225" s="775">
        <v>0.52380000000000004</v>
      </c>
      <c r="F20225" s="775" t="s">
        <v>821</v>
      </c>
      <c r="G20225" s="775" t="s">
        <v>2568</v>
      </c>
      <c r="H20225" s="775" t="s">
        <v>2569</v>
      </c>
      <c r="I20225" s="775" t="s">
        <v>4906</v>
      </c>
    </row>
    <row r="20226" spans="1:9">
      <c r="A20226" s="775" t="str">
        <f>Table_wabobpsvr_AzureCalc_AzureCalcRateCard[[#This Row],[ServiceName]]&amp;Table_wabobpsvr_AzureCalc_AzureCalcRateCard[[#This Row],[Price_Level]]&amp;Table_wabobpsvr_AzureCalc_AzureCalcRateCard[[#This Row],[Region]]</f>
        <v>Traffic Manager External EndpointsB</v>
      </c>
      <c r="B20226" s="775"/>
      <c r="C20226" s="775" t="s">
        <v>574</v>
      </c>
      <c r="D20226" s="775" t="s">
        <v>175</v>
      </c>
      <c r="E20226" s="775">
        <v>0.50760000000000005</v>
      </c>
      <c r="F20226" s="775" t="s">
        <v>821</v>
      </c>
      <c r="G20226" s="775" t="s">
        <v>2568</v>
      </c>
      <c r="H20226" s="775" t="s">
        <v>2569</v>
      </c>
      <c r="I20226" s="775" t="s">
        <v>4906</v>
      </c>
    </row>
    <row r="20227" spans="1:9">
      <c r="A20227" s="775" t="str">
        <f>Table_wabobpsvr_AzureCalc_AzureCalcRateCard[[#This Row],[ServiceName]]&amp;Table_wabobpsvr_AzureCalc_AzureCalcRateCard[[#This Row],[Price_Level]]&amp;Table_wabobpsvr_AzureCalc_AzureCalcRateCard[[#This Row],[Region]]</f>
        <v>Traffic Manager External EndpointsC</v>
      </c>
      <c r="B20227" s="775"/>
      <c r="C20227" s="775" t="s">
        <v>574</v>
      </c>
      <c r="D20227" s="775" t="s">
        <v>177</v>
      </c>
      <c r="E20227" s="775">
        <v>0.4914</v>
      </c>
      <c r="F20227" s="775" t="s">
        <v>821</v>
      </c>
      <c r="G20227" s="775" t="s">
        <v>2568</v>
      </c>
      <c r="H20227" s="775" t="s">
        <v>2569</v>
      </c>
      <c r="I20227" s="775" t="s">
        <v>4906</v>
      </c>
    </row>
    <row r="20228" spans="1:9">
      <c r="A20228" s="775" t="str">
        <f>Table_wabobpsvr_AzureCalc_AzureCalcRateCard[[#This Row],[ServiceName]]&amp;Table_wabobpsvr_AzureCalc_AzureCalcRateCard[[#This Row],[Price_Level]]&amp;Table_wabobpsvr_AzureCalc_AzureCalcRateCard[[#This Row],[Region]]</f>
        <v>Traffic Manager External EndpointsD</v>
      </c>
      <c r="B20228" s="775"/>
      <c r="C20228" s="775" t="s">
        <v>574</v>
      </c>
      <c r="D20228" s="775" t="s">
        <v>176</v>
      </c>
      <c r="E20228" s="775">
        <v>0.47520000000000001</v>
      </c>
      <c r="F20228" s="775" t="s">
        <v>821</v>
      </c>
      <c r="G20228" s="775" t="s">
        <v>2568</v>
      </c>
      <c r="H20228" s="775" t="s">
        <v>2569</v>
      </c>
      <c r="I20228" s="775" t="s">
        <v>4906</v>
      </c>
    </row>
    <row r="20229" spans="1:9">
      <c r="A20229" s="775" t="str">
        <f>Table_wabobpsvr_AzureCalc_AzureCalcRateCard[[#This Row],[ServiceName]]&amp;Table_wabobpsvr_AzureCalc_AzureCalcRateCard[[#This Row],[Price_Level]]&amp;Table_wabobpsvr_AzureCalc_AzureCalcRateCard[[#This Row],[Region]]</f>
        <v>Traffic Manager DNS QueriesMOSP</v>
      </c>
      <c r="B20229" s="775"/>
      <c r="C20229" s="775" t="s">
        <v>822</v>
      </c>
      <c r="D20229" s="775" t="s">
        <v>606</v>
      </c>
      <c r="E20229" s="775">
        <v>0.54</v>
      </c>
      <c r="F20229" s="775" t="s">
        <v>823</v>
      </c>
      <c r="G20229" s="775" t="s">
        <v>4235</v>
      </c>
      <c r="H20229" s="775" t="s">
        <v>4235</v>
      </c>
      <c r="I20229" s="775" t="s">
        <v>4907</v>
      </c>
    </row>
    <row r="20230" spans="1:9">
      <c r="A20230" s="775" t="str">
        <f>Table_wabobpsvr_AzureCalc_AzureCalcRateCard[[#This Row],[ServiceName]]&amp;Table_wabobpsvr_AzureCalc_AzureCalcRateCard[[#This Row],[Price_Level]]&amp;Table_wabobpsvr_AzureCalc_AzureCalcRateCard[[#This Row],[Region]]</f>
        <v>Traffic Manager DNS QueriesA</v>
      </c>
      <c r="B20230" s="775"/>
      <c r="C20230" s="775" t="s">
        <v>822</v>
      </c>
      <c r="D20230" s="775" t="s">
        <v>174</v>
      </c>
      <c r="E20230" s="775">
        <v>0.52380000000000004</v>
      </c>
      <c r="F20230" s="775" t="s">
        <v>823</v>
      </c>
      <c r="G20230" s="775" t="s">
        <v>2285</v>
      </c>
      <c r="H20230" s="775" t="s">
        <v>2286</v>
      </c>
      <c r="I20230" s="775" t="s">
        <v>4907</v>
      </c>
    </row>
    <row r="20231" spans="1:9">
      <c r="A20231" s="775" t="str">
        <f>Table_wabobpsvr_AzureCalc_AzureCalcRateCard[[#This Row],[ServiceName]]&amp;Table_wabobpsvr_AzureCalc_AzureCalcRateCard[[#This Row],[Price_Level]]&amp;Table_wabobpsvr_AzureCalc_AzureCalcRateCard[[#This Row],[Region]]</f>
        <v>A5 HDInsightB10</v>
      </c>
      <c r="B20231" s="775">
        <v>10</v>
      </c>
      <c r="C20231" s="775" t="s">
        <v>87</v>
      </c>
      <c r="D20231" s="775" t="s">
        <v>175</v>
      </c>
      <c r="E20231" s="775">
        <v>0.252</v>
      </c>
      <c r="F20231" s="775" t="s">
        <v>3842</v>
      </c>
      <c r="G20231" s="775" t="s">
        <v>3879</v>
      </c>
      <c r="H20231" s="775" t="s">
        <v>3880</v>
      </c>
      <c r="I20231" s="775" t="s">
        <v>4904</v>
      </c>
    </row>
    <row r="20232" spans="1:9">
      <c r="A20232" s="775" t="str">
        <f>Table_wabobpsvr_AzureCalc_AzureCalcRateCard[[#This Row],[ServiceName]]&amp;Table_wabobpsvr_AzureCalc_AzureCalcRateCard[[#This Row],[Price_Level]]&amp;Table_wabobpsvr_AzureCalc_AzureCalcRateCard[[#This Row],[Region]]</f>
        <v>A5 HDInsightC10</v>
      </c>
      <c r="B20232" s="775">
        <v>10</v>
      </c>
      <c r="C20232" s="775" t="s">
        <v>87</v>
      </c>
      <c r="D20232" s="775" t="s">
        <v>177</v>
      </c>
      <c r="E20232" s="775">
        <v>0.2412</v>
      </c>
      <c r="F20232" s="775" t="s">
        <v>3842</v>
      </c>
      <c r="G20232" s="775" t="s">
        <v>3879</v>
      </c>
      <c r="H20232" s="775" t="s">
        <v>3880</v>
      </c>
      <c r="I20232" s="775" t="s">
        <v>4904</v>
      </c>
    </row>
    <row r="20233" spans="1:9">
      <c r="A20233" s="775" t="str">
        <f>Table_wabobpsvr_AzureCalc_AzureCalcRateCard[[#This Row],[ServiceName]]&amp;Table_wabobpsvr_AzureCalc_AzureCalcRateCard[[#This Row],[Price_Level]]&amp;Table_wabobpsvr_AzureCalc_AzureCalcRateCard[[#This Row],[Region]]</f>
        <v>A5 HDInsightD10</v>
      </c>
      <c r="B20233" s="775">
        <v>10</v>
      </c>
      <c r="C20233" s="775" t="s">
        <v>87</v>
      </c>
      <c r="D20233" s="775" t="s">
        <v>176</v>
      </c>
      <c r="E20233" s="775">
        <v>0.23039999999999999</v>
      </c>
      <c r="F20233" s="775" t="s">
        <v>3842</v>
      </c>
      <c r="G20233" s="775" t="s">
        <v>3879</v>
      </c>
      <c r="H20233" s="775" t="s">
        <v>3880</v>
      </c>
      <c r="I20233" s="775" t="s">
        <v>4904</v>
      </c>
    </row>
    <row r="20234" spans="1:9">
      <c r="A20234" s="775" t="str">
        <f>Table_wabobpsvr_AzureCalc_AzureCalcRateCard[[#This Row],[ServiceName]]&amp;Table_wabobpsvr_AzureCalc_AzureCalcRateCard[[#This Row],[Price_Level]]&amp;Table_wabobpsvr_AzureCalc_AzureCalcRateCard[[#This Row],[Region]]</f>
        <v>A5 HDInsightMOSP9</v>
      </c>
      <c r="B20234" s="775">
        <v>9</v>
      </c>
      <c r="C20234" s="775" t="s">
        <v>87</v>
      </c>
      <c r="D20234" s="775" t="s">
        <v>606</v>
      </c>
      <c r="E20234" s="775">
        <v>0.32</v>
      </c>
      <c r="F20234" s="775" t="s">
        <v>3842</v>
      </c>
      <c r="G20234" s="775" t="s">
        <v>4235</v>
      </c>
      <c r="H20234" s="775" t="s">
        <v>4235</v>
      </c>
      <c r="I20234" s="775" t="s">
        <v>4908</v>
      </c>
    </row>
    <row r="20235" spans="1:9">
      <c r="A20235" s="775" t="str">
        <f>Table_wabobpsvr_AzureCalc_AzureCalcRateCard[[#This Row],[ServiceName]]&amp;Table_wabobpsvr_AzureCalc_AzureCalcRateCard[[#This Row],[Price_Level]]&amp;Table_wabobpsvr_AzureCalc_AzureCalcRateCard[[#This Row],[Region]]</f>
        <v>A5 HDInsightA9</v>
      </c>
      <c r="B20235" s="775">
        <v>9</v>
      </c>
      <c r="C20235" s="775" t="s">
        <v>87</v>
      </c>
      <c r="D20235" s="775" t="s">
        <v>174</v>
      </c>
      <c r="E20235" s="775">
        <v>0.2336</v>
      </c>
      <c r="F20235" s="775" t="s">
        <v>3842</v>
      </c>
      <c r="G20235" s="775" t="s">
        <v>3881</v>
      </c>
      <c r="H20235" s="775" t="s">
        <v>3882</v>
      </c>
      <c r="I20235" s="775" t="s">
        <v>4908</v>
      </c>
    </row>
    <row r="20236" spans="1:9">
      <c r="A20236" s="775" t="str">
        <f>Table_wabobpsvr_AzureCalc_AzureCalcRateCard[[#This Row],[ServiceName]]&amp;Table_wabobpsvr_AzureCalc_AzureCalcRateCard[[#This Row],[Price_Level]]&amp;Table_wabobpsvr_AzureCalc_AzureCalcRateCard[[#This Row],[Region]]</f>
        <v>A5 HDInsightB9</v>
      </c>
      <c r="B20236" s="775">
        <v>9</v>
      </c>
      <c r="C20236" s="775" t="s">
        <v>87</v>
      </c>
      <c r="D20236" s="775" t="s">
        <v>175</v>
      </c>
      <c r="E20236" s="775">
        <v>0.224</v>
      </c>
      <c r="F20236" s="775" t="s">
        <v>3842</v>
      </c>
      <c r="G20236" s="775" t="s">
        <v>3881</v>
      </c>
      <c r="H20236" s="775" t="s">
        <v>3882</v>
      </c>
      <c r="I20236" s="775" t="s">
        <v>4908</v>
      </c>
    </row>
    <row r="20237" spans="1:9">
      <c r="A20237" s="775" t="str">
        <f>Table_wabobpsvr_AzureCalc_AzureCalcRateCard[[#This Row],[ServiceName]]&amp;Table_wabobpsvr_AzureCalc_AzureCalcRateCard[[#This Row],[Price_Level]]&amp;Table_wabobpsvr_AzureCalc_AzureCalcRateCard[[#This Row],[Region]]</f>
        <v>A5 HDInsightC9</v>
      </c>
      <c r="B20237" s="775">
        <v>9</v>
      </c>
      <c r="C20237" s="775" t="s">
        <v>87</v>
      </c>
      <c r="D20237" s="775" t="s">
        <v>177</v>
      </c>
      <c r="E20237" s="775">
        <v>0.21440000000000001</v>
      </c>
      <c r="F20237" s="775" t="s">
        <v>3842</v>
      </c>
      <c r="G20237" s="775" t="s">
        <v>3881</v>
      </c>
      <c r="H20237" s="775" t="s">
        <v>3882</v>
      </c>
      <c r="I20237" s="775" t="s">
        <v>4908</v>
      </c>
    </row>
    <row r="20238" spans="1:9">
      <c r="A20238" s="775" t="str">
        <f>Table_wabobpsvr_AzureCalc_AzureCalcRateCard[[#This Row],[ServiceName]]&amp;Table_wabobpsvr_AzureCalc_AzureCalcRateCard[[#This Row],[Price_Level]]&amp;Table_wabobpsvr_AzureCalc_AzureCalcRateCard[[#This Row],[Region]]</f>
        <v>A5 HDInsightD9</v>
      </c>
      <c r="B20238" s="775">
        <v>9</v>
      </c>
      <c r="C20238" s="775" t="s">
        <v>87</v>
      </c>
      <c r="D20238" s="775" t="s">
        <v>176</v>
      </c>
      <c r="E20238" s="775">
        <v>0.20480000000000001</v>
      </c>
      <c r="F20238" s="775" t="s">
        <v>3842</v>
      </c>
      <c r="G20238" s="775" t="s">
        <v>3881</v>
      </c>
      <c r="H20238" s="775" t="s">
        <v>3882</v>
      </c>
      <c r="I20238" s="775" t="s">
        <v>4908</v>
      </c>
    </row>
    <row r="20239" spans="1:9">
      <c r="A20239" s="775" t="str">
        <f>Table_wabobpsvr_AzureCalc_AzureCalcRateCard[[#This Row],[ServiceName]]&amp;Table_wabobpsvr_AzureCalc_AzureCalcRateCard[[#This Row],[Price_Level]]&amp;Table_wabobpsvr_AzureCalc_AzureCalcRateCard[[#This Row],[Region]]</f>
        <v>A5 HDInsightMOSP15</v>
      </c>
      <c r="B20239" s="775">
        <v>15</v>
      </c>
      <c r="C20239" s="775" t="s">
        <v>87</v>
      </c>
      <c r="D20239" s="775" t="s">
        <v>606</v>
      </c>
      <c r="E20239" s="775">
        <v>0.46600000000000003</v>
      </c>
      <c r="F20239" s="775" t="s">
        <v>3842</v>
      </c>
      <c r="G20239" s="775" t="s">
        <v>4235</v>
      </c>
      <c r="H20239" s="775" t="s">
        <v>4235</v>
      </c>
      <c r="I20239" s="775" t="s">
        <v>4909</v>
      </c>
    </row>
    <row r="20240" spans="1:9">
      <c r="A20240" s="775" t="str">
        <f>Table_wabobpsvr_AzureCalc_AzureCalcRateCard[[#This Row],[ServiceName]]&amp;Table_wabobpsvr_AzureCalc_AzureCalcRateCard[[#This Row],[Price_Level]]&amp;Table_wabobpsvr_AzureCalc_AzureCalcRateCard[[#This Row],[Region]]</f>
        <v>A8 HDInsightMOSP12</v>
      </c>
      <c r="B20240" s="775">
        <v>12</v>
      </c>
      <c r="C20240" s="775" t="s">
        <v>87</v>
      </c>
      <c r="D20240" s="775" t="s">
        <v>606</v>
      </c>
      <c r="E20240" s="775">
        <v>2.4500000000000002</v>
      </c>
      <c r="F20240" s="775" t="s">
        <v>3814</v>
      </c>
      <c r="G20240" s="775" t="s">
        <v>4235</v>
      </c>
      <c r="H20240" s="775" t="s">
        <v>4235</v>
      </c>
      <c r="I20240" s="775" t="s">
        <v>4910</v>
      </c>
    </row>
    <row r="20241" spans="1:9">
      <c r="A20241" s="775" t="str">
        <f>Table_wabobpsvr_AzureCalc_AzureCalcRateCard[[#This Row],[ServiceName]]&amp;Table_wabobpsvr_AzureCalc_AzureCalcRateCard[[#This Row],[Price_Level]]&amp;Table_wabobpsvr_AzureCalc_AzureCalcRateCard[[#This Row],[Region]]</f>
        <v>A8 HDInsightA12</v>
      </c>
      <c r="B20241" s="775">
        <v>12</v>
      </c>
      <c r="C20241" s="775" t="s">
        <v>87</v>
      </c>
      <c r="D20241" s="775" t="s">
        <v>174</v>
      </c>
      <c r="E20241" s="775">
        <v>1.788</v>
      </c>
      <c r="F20241" s="775" t="s">
        <v>3814</v>
      </c>
      <c r="G20241" s="775" t="s">
        <v>3883</v>
      </c>
      <c r="H20241" s="775" t="s">
        <v>3884</v>
      </c>
      <c r="I20241" s="775" t="s">
        <v>4910</v>
      </c>
    </row>
    <row r="20242" spans="1:9">
      <c r="A20242" s="775" t="str">
        <f>Table_wabobpsvr_AzureCalc_AzureCalcRateCard[[#This Row],[ServiceName]]&amp;Table_wabobpsvr_AzureCalc_AzureCalcRateCard[[#This Row],[Price_Level]]&amp;Table_wabobpsvr_AzureCalc_AzureCalcRateCard[[#This Row],[Region]]</f>
        <v>A8 HDInsightB12</v>
      </c>
      <c r="B20242" s="775">
        <v>12</v>
      </c>
      <c r="C20242" s="775" t="s">
        <v>87</v>
      </c>
      <c r="D20242" s="775" t="s">
        <v>175</v>
      </c>
      <c r="E20242" s="775">
        <v>1.7150000000000001</v>
      </c>
      <c r="F20242" s="775" t="s">
        <v>3814</v>
      </c>
      <c r="G20242" s="775" t="s">
        <v>3883</v>
      </c>
      <c r="H20242" s="775" t="s">
        <v>3884</v>
      </c>
      <c r="I20242" s="775" t="s">
        <v>4910</v>
      </c>
    </row>
    <row r="20243" spans="1:9">
      <c r="A20243" s="775" t="str">
        <f>Table_wabobpsvr_AzureCalc_AzureCalcRateCard[[#This Row],[ServiceName]]&amp;Table_wabobpsvr_AzureCalc_AzureCalcRateCard[[#This Row],[Price_Level]]&amp;Table_wabobpsvr_AzureCalc_AzureCalcRateCard[[#This Row],[Region]]</f>
        <v>A8 HDInsightC12</v>
      </c>
      <c r="B20243" s="775">
        <v>12</v>
      </c>
      <c r="C20243" s="775" t="s">
        <v>87</v>
      </c>
      <c r="D20243" s="775" t="s">
        <v>177</v>
      </c>
      <c r="E20243" s="775">
        <v>1.641</v>
      </c>
      <c r="F20243" s="775" t="s">
        <v>3814</v>
      </c>
      <c r="G20243" s="775" t="s">
        <v>3883</v>
      </c>
      <c r="H20243" s="775" t="s">
        <v>3884</v>
      </c>
      <c r="I20243" s="775" t="s">
        <v>4910</v>
      </c>
    </row>
    <row r="20244" spans="1:9">
      <c r="A20244" s="775" t="str">
        <f>Table_wabobpsvr_AzureCalc_AzureCalcRateCard[[#This Row],[ServiceName]]&amp;Table_wabobpsvr_AzureCalc_AzureCalcRateCard[[#This Row],[Price_Level]]&amp;Table_wabobpsvr_AzureCalc_AzureCalcRateCard[[#This Row],[Region]]</f>
        <v>A8 HDInsightD12</v>
      </c>
      <c r="B20244" s="775">
        <v>12</v>
      </c>
      <c r="C20244" s="775" t="s">
        <v>87</v>
      </c>
      <c r="D20244" s="775" t="s">
        <v>176</v>
      </c>
      <c r="E20244" s="775">
        <v>1.5680000000000001</v>
      </c>
      <c r="F20244" s="775" t="s">
        <v>3814</v>
      </c>
      <c r="G20244" s="775" t="s">
        <v>3883</v>
      </c>
      <c r="H20244" s="775" t="s">
        <v>3884</v>
      </c>
      <c r="I20244" s="775" t="s">
        <v>4910</v>
      </c>
    </row>
    <row r="20245" spans="1:9">
      <c r="A20245" s="775" t="str">
        <f>Table_wabobpsvr_AzureCalc_AzureCalcRateCard[[#This Row],[ServiceName]]&amp;Table_wabobpsvr_AzureCalc_AzureCalcRateCard[[#This Row],[Price_Level]]&amp;Table_wabobpsvr_AzureCalc_AzureCalcRateCard[[#This Row],[Region]]</f>
        <v>A8 HDInsight (Non-Windows)MOSP10</v>
      </c>
      <c r="B20245" s="775">
        <v>10</v>
      </c>
      <c r="C20245" s="775" t="s">
        <v>87</v>
      </c>
      <c r="D20245" s="775" t="s">
        <v>606</v>
      </c>
      <c r="E20245" s="775">
        <v>1.2250000000000001</v>
      </c>
      <c r="F20245" s="775" t="s">
        <v>3379</v>
      </c>
      <c r="G20245" s="775" t="s">
        <v>4235</v>
      </c>
      <c r="H20245" s="775" t="s">
        <v>4235</v>
      </c>
      <c r="I20245" s="775" t="s">
        <v>4911</v>
      </c>
    </row>
    <row r="20246" spans="1:9">
      <c r="A20246" s="775" t="str">
        <f>Table_wabobpsvr_AzureCalc_AzureCalcRateCard[[#This Row],[ServiceName]]&amp;Table_wabobpsvr_AzureCalc_AzureCalcRateCard[[#This Row],[Price_Level]]&amp;Table_wabobpsvr_AzureCalc_AzureCalcRateCard[[#This Row],[Region]]</f>
        <v>A8 HDInsight (Non-Windows)A10</v>
      </c>
      <c r="B20246" s="775">
        <v>10</v>
      </c>
      <c r="C20246" s="775" t="s">
        <v>87</v>
      </c>
      <c r="D20246" s="775" t="s">
        <v>174</v>
      </c>
      <c r="E20246" s="775">
        <v>0.89400000000000002</v>
      </c>
      <c r="F20246" s="775" t="s">
        <v>3379</v>
      </c>
      <c r="G20246" s="775" t="s">
        <v>3885</v>
      </c>
      <c r="H20246" s="775" t="s">
        <v>3886</v>
      </c>
      <c r="I20246" s="775" t="s">
        <v>4911</v>
      </c>
    </row>
    <row r="20247" spans="1:9">
      <c r="A20247" s="775" t="str">
        <f>Table_wabobpsvr_AzureCalc_AzureCalcRateCard[[#This Row],[ServiceName]]&amp;Table_wabobpsvr_AzureCalc_AzureCalcRateCard[[#This Row],[Price_Level]]&amp;Table_wabobpsvr_AzureCalc_AzureCalcRateCard[[#This Row],[Region]]</f>
        <v>A8 HDInsight (Non-Windows)B10</v>
      </c>
      <c r="B20247" s="775">
        <v>10</v>
      </c>
      <c r="C20247" s="775" t="s">
        <v>87</v>
      </c>
      <c r="D20247" s="775" t="s">
        <v>175</v>
      </c>
      <c r="E20247" s="775">
        <v>0.85699999999999998</v>
      </c>
      <c r="F20247" s="775" t="s">
        <v>3379</v>
      </c>
      <c r="G20247" s="775" t="s">
        <v>3885</v>
      </c>
      <c r="H20247" s="775" t="s">
        <v>3886</v>
      </c>
      <c r="I20247" s="775" t="s">
        <v>4911</v>
      </c>
    </row>
    <row r="20248" spans="1:9">
      <c r="A20248" s="775" t="str">
        <f>Table_wabobpsvr_AzureCalc_AzureCalcRateCard[[#This Row],[ServiceName]]&amp;Table_wabobpsvr_AzureCalc_AzureCalcRateCard[[#This Row],[Price_Level]]&amp;Table_wabobpsvr_AzureCalc_AzureCalcRateCard[[#This Row],[Region]]</f>
        <v>A8 HDInsight (Non-Windows)C10</v>
      </c>
      <c r="B20248" s="775">
        <v>10</v>
      </c>
      <c r="C20248" s="775" t="s">
        <v>87</v>
      </c>
      <c r="D20248" s="775" t="s">
        <v>177</v>
      </c>
      <c r="E20248" s="775">
        <v>0.82099999999999995</v>
      </c>
      <c r="F20248" s="775" t="s">
        <v>3379</v>
      </c>
      <c r="G20248" s="775" t="s">
        <v>3885</v>
      </c>
      <c r="H20248" s="775" t="s">
        <v>3886</v>
      </c>
      <c r="I20248" s="775" t="s">
        <v>4911</v>
      </c>
    </row>
    <row r="20249" spans="1:9">
      <c r="A20249" s="775" t="str">
        <f>Table_wabobpsvr_AzureCalc_AzureCalcRateCard[[#This Row],[ServiceName]]&amp;Table_wabobpsvr_AzureCalc_AzureCalcRateCard[[#This Row],[Price_Level]]&amp;Table_wabobpsvr_AzureCalc_AzureCalcRateCard[[#This Row],[Region]]</f>
        <v>D13 HDInsightMOSP10</v>
      </c>
      <c r="B20249" s="775">
        <v>10</v>
      </c>
      <c r="C20249" s="775" t="s">
        <v>87</v>
      </c>
      <c r="D20249" s="775" t="s">
        <v>606</v>
      </c>
      <c r="E20249" s="775">
        <v>0.15379999999999999</v>
      </c>
      <c r="F20249" s="775" t="s">
        <v>3948</v>
      </c>
      <c r="G20249" s="775" t="s">
        <v>4235</v>
      </c>
      <c r="H20249" s="775" t="s">
        <v>4235</v>
      </c>
      <c r="I20249" s="775" t="s">
        <v>4912</v>
      </c>
    </row>
    <row r="20250" spans="1:9">
      <c r="A20250" s="775" t="str">
        <f>Table_wabobpsvr_AzureCalc_AzureCalcRateCard[[#This Row],[ServiceName]]&amp;Table_wabobpsvr_AzureCalc_AzureCalcRateCard[[#This Row],[Price_Level]]&amp;Table_wabobpsvr_AzureCalc_AzureCalcRateCard[[#This Row],[Region]]</f>
        <v>D13 HDInsightA10</v>
      </c>
      <c r="B20250" s="775">
        <v>10</v>
      </c>
      <c r="C20250" s="775" t="s">
        <v>87</v>
      </c>
      <c r="D20250" s="775" t="s">
        <v>174</v>
      </c>
      <c r="E20250" s="775">
        <v>0.14918600000000001</v>
      </c>
      <c r="F20250" s="775" t="s">
        <v>3948</v>
      </c>
      <c r="G20250" s="775" t="s">
        <v>4037</v>
      </c>
      <c r="H20250" s="775" t="s">
        <v>4038</v>
      </c>
      <c r="I20250" s="775" t="s">
        <v>4912</v>
      </c>
    </row>
    <row r="20251" spans="1:9">
      <c r="A20251" s="775" t="str">
        <f>Table_wabobpsvr_AzureCalc_AzureCalcRateCard[[#This Row],[ServiceName]]&amp;Table_wabobpsvr_AzureCalc_AzureCalcRateCard[[#This Row],[Price_Level]]&amp;Table_wabobpsvr_AzureCalc_AzureCalcRateCard[[#This Row],[Region]]</f>
        <v>D13 HDInsightB10</v>
      </c>
      <c r="B20251" s="775">
        <v>10</v>
      </c>
      <c r="C20251" s="775" t="s">
        <v>87</v>
      </c>
      <c r="D20251" s="775" t="s">
        <v>175</v>
      </c>
      <c r="E20251" s="775">
        <v>0.14457200000000001</v>
      </c>
      <c r="F20251" s="775" t="s">
        <v>3948</v>
      </c>
      <c r="G20251" s="775" t="s">
        <v>4037</v>
      </c>
      <c r="H20251" s="775" t="s">
        <v>4038</v>
      </c>
      <c r="I20251" s="775" t="s">
        <v>4912</v>
      </c>
    </row>
    <row r="20252" spans="1:9">
      <c r="A20252" s="775" t="str">
        <f>Table_wabobpsvr_AzureCalc_AzureCalcRateCard[[#This Row],[ServiceName]]&amp;Table_wabobpsvr_AzureCalc_AzureCalcRateCard[[#This Row],[Price_Level]]&amp;Table_wabobpsvr_AzureCalc_AzureCalcRateCard[[#This Row],[Region]]</f>
        <v>D13 HDInsightC10</v>
      </c>
      <c r="B20252" s="775">
        <v>10</v>
      </c>
      <c r="C20252" s="775" t="s">
        <v>87</v>
      </c>
      <c r="D20252" s="775" t="s">
        <v>177</v>
      </c>
      <c r="E20252" s="775">
        <v>0.139958</v>
      </c>
      <c r="F20252" s="775" t="s">
        <v>3948</v>
      </c>
      <c r="G20252" s="775" t="s">
        <v>4037</v>
      </c>
      <c r="H20252" s="775" t="s">
        <v>4038</v>
      </c>
      <c r="I20252" s="775" t="s">
        <v>4912</v>
      </c>
    </row>
    <row r="20253" spans="1:9">
      <c r="A20253" s="775" t="str">
        <f>Table_wabobpsvr_AzureCalc_AzureCalcRateCard[[#This Row],[ServiceName]]&amp;Table_wabobpsvr_AzureCalc_AzureCalcRateCard[[#This Row],[Price_Level]]&amp;Table_wabobpsvr_AzureCalc_AzureCalcRateCard[[#This Row],[Region]]</f>
        <v>D13 HDInsightD10</v>
      </c>
      <c r="B20253" s="775">
        <v>10</v>
      </c>
      <c r="C20253" s="775" t="s">
        <v>87</v>
      </c>
      <c r="D20253" s="775" t="s">
        <v>176</v>
      </c>
      <c r="E20253" s="775">
        <v>0.13534399999999999</v>
      </c>
      <c r="F20253" s="775" t="s">
        <v>3948</v>
      </c>
      <c r="G20253" s="775" t="s">
        <v>4037</v>
      </c>
      <c r="H20253" s="775" t="s">
        <v>4038</v>
      </c>
      <c r="I20253" s="775" t="s">
        <v>4912</v>
      </c>
    </row>
    <row r="20254" spans="1:9">
      <c r="A20254" s="775" t="str">
        <f>Table_wabobpsvr_AzureCalc_AzureCalcRateCard[[#This Row],[ServiceName]]&amp;Table_wabobpsvr_AzureCalc_AzureCalcRateCard[[#This Row],[Price_Level]]&amp;Table_wabobpsvr_AzureCalc_AzureCalcRateCard[[#This Row],[Region]]</f>
        <v>D13 HDInsightMOSP9</v>
      </c>
      <c r="B20254" s="775">
        <v>9</v>
      </c>
      <c r="C20254" s="775" t="s">
        <v>87</v>
      </c>
      <c r="D20254" s="775" t="s">
        <v>606</v>
      </c>
      <c r="E20254" s="775">
        <v>1.337</v>
      </c>
      <c r="F20254" s="775" t="s">
        <v>3948</v>
      </c>
      <c r="G20254" s="775" t="s">
        <v>4235</v>
      </c>
      <c r="H20254" s="775" t="s">
        <v>4235</v>
      </c>
      <c r="I20254" s="775" t="s">
        <v>4913</v>
      </c>
    </row>
    <row r="20255" spans="1:9">
      <c r="A20255" s="775" t="str">
        <f>Table_wabobpsvr_AzureCalc_AzureCalcRateCard[[#This Row],[ServiceName]]&amp;Table_wabobpsvr_AzureCalc_AzureCalcRateCard[[#This Row],[Price_Level]]&amp;Table_wabobpsvr_AzureCalc_AzureCalcRateCard[[#This Row],[Region]]</f>
        <v>D13 HDInsightA9</v>
      </c>
      <c r="B20255" s="775">
        <v>9</v>
      </c>
      <c r="C20255" s="775" t="s">
        <v>87</v>
      </c>
      <c r="D20255" s="775" t="s">
        <v>174</v>
      </c>
      <c r="E20255" s="775">
        <v>1.2968900000000001</v>
      </c>
      <c r="F20255" s="775" t="s">
        <v>3948</v>
      </c>
      <c r="G20255" s="775" t="s">
        <v>4033</v>
      </c>
      <c r="H20255" s="775" t="s">
        <v>4034</v>
      </c>
      <c r="I20255" s="775" t="s">
        <v>4913</v>
      </c>
    </row>
    <row r="20256" spans="1:9">
      <c r="A20256" s="775" t="str">
        <f>Table_wabobpsvr_AzureCalc_AzureCalcRateCard[[#This Row],[ServiceName]]&amp;Table_wabobpsvr_AzureCalc_AzureCalcRateCard[[#This Row],[Price_Level]]&amp;Table_wabobpsvr_AzureCalc_AzureCalcRateCard[[#This Row],[Region]]</f>
        <v>D13 HDInsightB9</v>
      </c>
      <c r="B20256" s="775">
        <v>9</v>
      </c>
      <c r="C20256" s="775" t="s">
        <v>87</v>
      </c>
      <c r="D20256" s="775" t="s">
        <v>175</v>
      </c>
      <c r="E20256" s="775">
        <v>1.25678</v>
      </c>
      <c r="F20256" s="775" t="s">
        <v>3948</v>
      </c>
      <c r="G20256" s="775" t="s">
        <v>4033</v>
      </c>
      <c r="H20256" s="775" t="s">
        <v>4034</v>
      </c>
      <c r="I20256" s="775" t="s">
        <v>4913</v>
      </c>
    </row>
    <row r="20257" spans="1:9">
      <c r="A20257" s="775" t="str">
        <f>Table_wabobpsvr_AzureCalc_AzureCalcRateCard[[#This Row],[ServiceName]]&amp;Table_wabobpsvr_AzureCalc_AzureCalcRateCard[[#This Row],[Price_Level]]&amp;Table_wabobpsvr_AzureCalc_AzureCalcRateCard[[#This Row],[Region]]</f>
        <v>D13 HDInsightC9</v>
      </c>
      <c r="B20257" s="775">
        <v>9</v>
      </c>
      <c r="C20257" s="775" t="s">
        <v>87</v>
      </c>
      <c r="D20257" s="775" t="s">
        <v>177</v>
      </c>
      <c r="E20257" s="775">
        <v>1.2166699999999999</v>
      </c>
      <c r="F20257" s="775" t="s">
        <v>3948</v>
      </c>
      <c r="G20257" s="775" t="s">
        <v>4033</v>
      </c>
      <c r="H20257" s="775" t="s">
        <v>4034</v>
      </c>
      <c r="I20257" s="775" t="s">
        <v>4913</v>
      </c>
    </row>
    <row r="20258" spans="1:9">
      <c r="A20258" s="775" t="str">
        <f>Table_wabobpsvr_AzureCalc_AzureCalcRateCard[[#This Row],[ServiceName]]&amp;Table_wabobpsvr_AzureCalc_AzureCalcRateCard[[#This Row],[Price_Level]]&amp;Table_wabobpsvr_AzureCalc_AzureCalcRateCard[[#This Row],[Region]]</f>
        <v>A5 HDInsightA15</v>
      </c>
      <c r="B20258" s="775">
        <v>15</v>
      </c>
      <c r="C20258" s="775" t="s">
        <v>87</v>
      </c>
      <c r="D20258" s="775" t="s">
        <v>174</v>
      </c>
      <c r="E20258" s="775">
        <v>0.3402</v>
      </c>
      <c r="F20258" s="775" t="s">
        <v>3842</v>
      </c>
      <c r="G20258" s="775" t="s">
        <v>3887</v>
      </c>
      <c r="H20258" s="775" t="s">
        <v>3888</v>
      </c>
      <c r="I20258" s="775" t="s">
        <v>4909</v>
      </c>
    </row>
    <row r="20259" spans="1:9">
      <c r="A20259" s="775" t="str">
        <f>Table_wabobpsvr_AzureCalc_AzureCalcRateCard[[#This Row],[ServiceName]]&amp;Table_wabobpsvr_AzureCalc_AzureCalcRateCard[[#This Row],[Price_Level]]&amp;Table_wabobpsvr_AzureCalc_AzureCalcRateCard[[#This Row],[Region]]</f>
        <v>A5 HDInsightB15</v>
      </c>
      <c r="B20259" s="775">
        <v>15</v>
      </c>
      <c r="C20259" s="775" t="s">
        <v>87</v>
      </c>
      <c r="D20259" s="775" t="s">
        <v>175</v>
      </c>
      <c r="E20259" s="775">
        <v>0.32619999999999999</v>
      </c>
      <c r="F20259" s="775" t="s">
        <v>3842</v>
      </c>
      <c r="G20259" s="775" t="s">
        <v>3887</v>
      </c>
      <c r="H20259" s="775" t="s">
        <v>3888</v>
      </c>
      <c r="I20259" s="775" t="s">
        <v>4909</v>
      </c>
    </row>
    <row r="20260" spans="1:9">
      <c r="A20260" s="775" t="str">
        <f>Table_wabobpsvr_AzureCalc_AzureCalcRateCard[[#This Row],[ServiceName]]&amp;Table_wabobpsvr_AzureCalc_AzureCalcRateCard[[#This Row],[Price_Level]]&amp;Table_wabobpsvr_AzureCalc_AzureCalcRateCard[[#This Row],[Region]]</f>
        <v>A5 HDInsightC15</v>
      </c>
      <c r="B20260" s="775">
        <v>15</v>
      </c>
      <c r="C20260" s="775" t="s">
        <v>87</v>
      </c>
      <c r="D20260" s="775" t="s">
        <v>177</v>
      </c>
      <c r="E20260" s="775">
        <v>0.31219999999999998</v>
      </c>
      <c r="F20260" s="775" t="s">
        <v>3842</v>
      </c>
      <c r="G20260" s="775" t="s">
        <v>3887</v>
      </c>
      <c r="H20260" s="775" t="s">
        <v>3888</v>
      </c>
      <c r="I20260" s="775" t="s">
        <v>4909</v>
      </c>
    </row>
    <row r="20261" spans="1:9">
      <c r="A20261" s="775" t="str">
        <f>Table_wabobpsvr_AzureCalc_AzureCalcRateCard[[#This Row],[ServiceName]]&amp;Table_wabobpsvr_AzureCalc_AzureCalcRateCard[[#This Row],[Price_Level]]&amp;Table_wabobpsvr_AzureCalc_AzureCalcRateCard[[#This Row],[Region]]</f>
        <v>A5 HDInsightD15</v>
      </c>
      <c r="B20261" s="775">
        <v>15</v>
      </c>
      <c r="C20261" s="775" t="s">
        <v>87</v>
      </c>
      <c r="D20261" s="775" t="s">
        <v>176</v>
      </c>
      <c r="E20261" s="775">
        <v>0.29820000000000002</v>
      </c>
      <c r="F20261" s="775" t="s">
        <v>3842</v>
      </c>
      <c r="G20261" s="775" t="s">
        <v>3887</v>
      </c>
      <c r="H20261" s="775" t="s">
        <v>3888</v>
      </c>
      <c r="I20261" s="775" t="s">
        <v>4909</v>
      </c>
    </row>
    <row r="20262" spans="1:9">
      <c r="A20262" s="775" t="str">
        <f>Table_wabobpsvr_AzureCalc_AzureCalcRateCard[[#This Row],[ServiceName]]&amp;Table_wabobpsvr_AzureCalc_AzureCalcRateCard[[#This Row],[Price_Level]]&amp;Table_wabobpsvr_AzureCalc_AzureCalcRateCard[[#This Row],[Region]]</f>
        <v>SQL DB Basic Database HoursA16</v>
      </c>
      <c r="B20262" s="775">
        <v>16</v>
      </c>
      <c r="C20262" s="775" t="s">
        <v>87</v>
      </c>
      <c r="D20262" s="775" t="s">
        <v>174</v>
      </c>
      <c r="E20262" s="775">
        <v>7.3720000000000001E-3</v>
      </c>
      <c r="F20262" s="775" t="s">
        <v>1031</v>
      </c>
      <c r="G20262" s="775" t="s">
        <v>3111</v>
      </c>
      <c r="H20262" s="775" t="s">
        <v>3112</v>
      </c>
      <c r="I20262" s="775" t="s">
        <v>4235</v>
      </c>
    </row>
    <row r="20263" spans="1:9">
      <c r="A20263" s="775" t="str">
        <f>Table_wabobpsvr_AzureCalc_AzureCalcRateCard[[#This Row],[ServiceName]]&amp;Table_wabobpsvr_AzureCalc_AzureCalcRateCard[[#This Row],[Price_Level]]&amp;Table_wabobpsvr_AzureCalc_AzureCalcRateCard[[#This Row],[Region]]</f>
        <v>ExpressRoute (Metered) 10 Gbps ConnectionsA2</v>
      </c>
      <c r="B20263" s="775">
        <v>2</v>
      </c>
      <c r="C20263" s="775" t="s">
        <v>7427</v>
      </c>
      <c r="D20263" s="775" t="s">
        <v>174</v>
      </c>
      <c r="E20263" s="775">
        <v>4850</v>
      </c>
      <c r="F20263" s="775" t="s">
        <v>7391</v>
      </c>
      <c r="G20263" s="775" t="s">
        <v>7557</v>
      </c>
      <c r="H20263" s="775" t="s">
        <v>7558</v>
      </c>
      <c r="I20263" s="775" t="s">
        <v>7446</v>
      </c>
    </row>
    <row r="20264" spans="1:9">
      <c r="A20264" s="775" t="str">
        <f>Table_wabobpsvr_AzureCalc_AzureCalcRateCard[[#This Row],[ServiceName]]&amp;Table_wabobpsvr_AzureCalc_AzureCalcRateCard[[#This Row],[Price_Level]]&amp;Table_wabobpsvr_AzureCalc_AzureCalcRateCard[[#This Row],[Region]]</f>
        <v>ExpressRoute (Metered) 200 Mbps ConnectionsA2</v>
      </c>
      <c r="B20264" s="775">
        <v>2</v>
      </c>
      <c r="C20264" s="775" t="s">
        <v>7427</v>
      </c>
      <c r="D20264" s="775" t="s">
        <v>174</v>
      </c>
      <c r="E20264" s="775">
        <v>140.65</v>
      </c>
      <c r="F20264" s="775" t="s">
        <v>7388</v>
      </c>
      <c r="G20264" s="775" t="s">
        <v>7531</v>
      </c>
      <c r="H20264" s="775" t="s">
        <v>7532</v>
      </c>
      <c r="I20264" s="775" t="s">
        <v>7452</v>
      </c>
    </row>
    <row r="20265" spans="1:9">
      <c r="A20265" s="775" t="str">
        <f>Table_wabobpsvr_AzureCalc_AzureCalcRateCard[[#This Row],[ServiceName]]&amp;Table_wabobpsvr_AzureCalc_AzureCalcRateCard[[#This Row],[Price_Level]]&amp;Table_wabobpsvr_AzureCalc_AzureCalcRateCard[[#This Row],[Region]]</f>
        <v>IoT Hub - High FrequencyB5</v>
      </c>
      <c r="B20265" s="775">
        <v>5</v>
      </c>
      <c r="C20265" s="775"/>
      <c r="D20265" s="775" t="s">
        <v>175</v>
      </c>
      <c r="E20265" s="775">
        <v>999999</v>
      </c>
      <c r="F20265" s="775" t="s">
        <v>7355</v>
      </c>
      <c r="G20265" s="775"/>
      <c r="H20265" s="775"/>
      <c r="I20265" s="775"/>
    </row>
    <row r="20266" spans="1:9">
      <c r="A20266" s="775" t="str">
        <f>Table_wabobpsvr_AzureCalc_AzureCalcRateCard[[#This Row],[ServiceName]]&amp;Table_wabobpsvr_AzureCalc_AzureCalcRateCard[[#This Row],[Price_Level]]&amp;Table_wabobpsvr_AzureCalc_AzureCalcRateCard[[#This Row],[Region]]</f>
        <v>IoT Hub - High FrequencyC5</v>
      </c>
      <c r="B20266" s="775">
        <v>5</v>
      </c>
      <c r="C20266" s="775"/>
      <c r="D20266" s="775" t="s">
        <v>177</v>
      </c>
      <c r="E20266" s="775">
        <v>999999</v>
      </c>
      <c r="F20266" s="775" t="s">
        <v>7355</v>
      </c>
      <c r="G20266" s="775"/>
      <c r="H20266" s="775"/>
      <c r="I20266" s="775"/>
    </row>
    <row r="20267" spans="1:9">
      <c r="A20267" s="775" t="str">
        <f>Table_wabobpsvr_AzureCalc_AzureCalcRateCard[[#This Row],[ServiceName]]&amp;Table_wabobpsvr_AzureCalc_AzureCalcRateCard[[#This Row],[Price_Level]]&amp;Table_wabobpsvr_AzureCalc_AzureCalcRateCard[[#This Row],[Region]]</f>
        <v>IoT Hub - High FrequencyD5</v>
      </c>
      <c r="B20267" s="775">
        <v>5</v>
      </c>
      <c r="C20267" s="775"/>
      <c r="D20267" s="775" t="s">
        <v>176</v>
      </c>
      <c r="E20267" s="775">
        <v>999999</v>
      </c>
      <c r="F20267" s="775" t="s">
        <v>7355</v>
      </c>
      <c r="G20267" s="775"/>
      <c r="H20267" s="775"/>
      <c r="I20267" s="775"/>
    </row>
    <row r="20268" spans="1:9">
      <c r="A20268" s="775" t="str">
        <f>Table_wabobpsvr_AzureCalc_AzureCalcRateCard[[#This Row],[ServiceName]]&amp;Table_wabobpsvr_AzureCalc_AzureCalcRateCard[[#This Row],[Price_Level]]&amp;Table_wabobpsvr_AzureCalc_AzureCalcRateCard[[#This Row],[Region]]</f>
        <v>A0 Cloud ServicesC14</v>
      </c>
      <c r="B20268" s="775">
        <v>14</v>
      </c>
      <c r="C20268" s="775" t="s">
        <v>680</v>
      </c>
      <c r="D20268" s="775" t="s">
        <v>177</v>
      </c>
      <c r="E20268" s="775">
        <v>1.6379999999999999E-2</v>
      </c>
      <c r="F20268" s="775" t="s">
        <v>699</v>
      </c>
      <c r="G20268" s="775" t="s">
        <v>2570</v>
      </c>
      <c r="H20268" s="775" t="s">
        <v>2571</v>
      </c>
      <c r="I20268" s="775" t="s">
        <v>4914</v>
      </c>
    </row>
    <row r="20269" spans="1:9">
      <c r="A20269" s="775" t="str">
        <f>Table_wabobpsvr_AzureCalc_AzureCalcRateCard[[#This Row],[ServiceName]]&amp;Table_wabobpsvr_AzureCalc_AzureCalcRateCard[[#This Row],[Price_Level]]&amp;Table_wabobpsvr_AzureCalc_AzureCalcRateCard[[#This Row],[Region]]</f>
        <v>IoT Hub - High FrequencyMOSP8</v>
      </c>
      <c r="B20269" s="775">
        <v>8</v>
      </c>
      <c r="C20269" s="775"/>
      <c r="D20269" s="775" t="s">
        <v>606</v>
      </c>
      <c r="E20269" s="775">
        <v>999999</v>
      </c>
      <c r="F20269" s="775" t="s">
        <v>7355</v>
      </c>
      <c r="G20269" s="775"/>
      <c r="H20269" s="775"/>
      <c r="I20269" s="775"/>
    </row>
    <row r="20270" spans="1:9">
      <c r="A20270" s="775" t="str">
        <f>Table_wabobpsvr_AzureCalc_AzureCalcRateCard[[#This Row],[ServiceName]]&amp;Table_wabobpsvr_AzureCalc_AzureCalcRateCard[[#This Row],[Price_Level]]&amp;Table_wabobpsvr_AzureCalc_AzureCalcRateCard[[#This Row],[Region]]</f>
        <v>Geo Redundant Storage Standard IO - Block BlobMOSP14</v>
      </c>
      <c r="B20270" s="775">
        <v>14</v>
      </c>
      <c r="C20270" s="775" t="s">
        <v>764</v>
      </c>
      <c r="D20270" s="775" t="s">
        <v>606</v>
      </c>
      <c r="E20270" s="775">
        <v>999999</v>
      </c>
      <c r="F20270" s="775" t="s">
        <v>765</v>
      </c>
      <c r="G20270" s="775" t="s">
        <v>4235</v>
      </c>
      <c r="H20270" s="775" t="s">
        <v>4235</v>
      </c>
      <c r="I20270" s="775" t="s">
        <v>4915</v>
      </c>
    </row>
    <row r="20271" spans="1:9">
      <c r="A20271" s="775" t="str">
        <f>Table_wabobpsvr_AzureCalc_AzureCalcRateCard[[#This Row],[ServiceName]]&amp;Table_wabobpsvr_AzureCalc_AzureCalcRateCard[[#This Row],[Price_Level]]&amp;Table_wabobpsvr_AzureCalc_AzureCalcRateCard[[#This Row],[Region]]</f>
        <v>Geo Redundant Storage Standard IO - Block BlobA14</v>
      </c>
      <c r="B20271" s="775">
        <v>14</v>
      </c>
      <c r="C20271" s="775" t="s">
        <v>764</v>
      </c>
      <c r="D20271" s="775" t="s">
        <v>174</v>
      </c>
      <c r="E20271" s="775">
        <v>5.6000000000000001E-2</v>
      </c>
      <c r="F20271" s="775" t="s">
        <v>765</v>
      </c>
      <c r="G20271" s="775" t="s">
        <v>2572</v>
      </c>
      <c r="H20271" s="775" t="s">
        <v>2573</v>
      </c>
      <c r="I20271" s="775" t="s">
        <v>4915</v>
      </c>
    </row>
    <row r="20272" spans="1:9">
      <c r="A20272" s="775" t="str">
        <f>Table_wabobpsvr_AzureCalc_AzureCalcRateCard[[#This Row],[ServiceName]]&amp;Table_wabobpsvr_AzureCalc_AzureCalcRateCard[[#This Row],[Price_Level]]&amp;Table_wabobpsvr_AzureCalc_AzureCalcRateCard[[#This Row],[Region]]</f>
        <v>Geo Redundant Storage Standard IO - Block BlobB14</v>
      </c>
      <c r="B20272" s="775">
        <v>14</v>
      </c>
      <c r="C20272" s="775" t="s">
        <v>764</v>
      </c>
      <c r="D20272" s="775" t="s">
        <v>175</v>
      </c>
      <c r="E20272" s="775">
        <v>5.6000000000000001E-2</v>
      </c>
      <c r="F20272" s="775" t="s">
        <v>765</v>
      </c>
      <c r="G20272" s="775" t="s">
        <v>2572</v>
      </c>
      <c r="H20272" s="775" t="s">
        <v>2573</v>
      </c>
      <c r="I20272" s="775" t="s">
        <v>4915</v>
      </c>
    </row>
    <row r="20273" spans="1:9">
      <c r="A20273" s="775" t="str">
        <f>Table_wabobpsvr_AzureCalc_AzureCalcRateCard[[#This Row],[ServiceName]]&amp;Table_wabobpsvr_AzureCalc_AzureCalcRateCard[[#This Row],[Price_Level]]&amp;Table_wabobpsvr_AzureCalc_AzureCalcRateCard[[#This Row],[Region]]</f>
        <v>Geo Redundant Storage Standard IO - Block BlobC14</v>
      </c>
      <c r="B20273" s="775">
        <v>14</v>
      </c>
      <c r="C20273" s="775" t="s">
        <v>764</v>
      </c>
      <c r="D20273" s="775" t="s">
        <v>177</v>
      </c>
      <c r="E20273" s="775">
        <v>5.6000000000000001E-2</v>
      </c>
      <c r="F20273" s="775" t="s">
        <v>765</v>
      </c>
      <c r="G20273" s="775" t="s">
        <v>2572</v>
      </c>
      <c r="H20273" s="775" t="s">
        <v>2573</v>
      </c>
      <c r="I20273" s="775" t="s">
        <v>4915</v>
      </c>
    </row>
    <row r="20274" spans="1:9">
      <c r="A20274" s="775" t="str">
        <f>Table_wabobpsvr_AzureCalc_AzureCalcRateCard[[#This Row],[ServiceName]]&amp;Table_wabobpsvr_AzureCalc_AzureCalcRateCard[[#This Row],[Price_Level]]&amp;Table_wabobpsvr_AzureCalc_AzureCalcRateCard[[#This Row],[Region]]</f>
        <v>Geo Redundant Storage Standard IO - Block BlobD14</v>
      </c>
      <c r="B20274" s="775">
        <v>14</v>
      </c>
      <c r="C20274" s="775" t="s">
        <v>764</v>
      </c>
      <c r="D20274" s="775" t="s">
        <v>176</v>
      </c>
      <c r="E20274" s="775">
        <v>5.6000000000000001E-2</v>
      </c>
      <c r="F20274" s="775" t="s">
        <v>765</v>
      </c>
      <c r="G20274" s="775" t="s">
        <v>2572</v>
      </c>
      <c r="H20274" s="775" t="s">
        <v>2573</v>
      </c>
      <c r="I20274" s="775" t="s">
        <v>4915</v>
      </c>
    </row>
    <row r="20275" spans="1:9">
      <c r="A20275" s="775" t="str">
        <f>Table_wabobpsvr_AzureCalc_AzureCalcRateCard[[#This Row],[ServiceName]]&amp;Table_wabobpsvr_AzureCalc_AzureCalcRateCard[[#This Row],[Price_Level]]&amp;Table_wabobpsvr_AzureCalc_AzureCalcRateCard[[#This Row],[Region]]</f>
        <v>Geo Redundant Storage Standard IO - Block Blob - Tier 2MOSP14</v>
      </c>
      <c r="B20275" s="775">
        <v>14</v>
      </c>
      <c r="C20275" s="775" t="s">
        <v>764</v>
      </c>
      <c r="D20275" s="775" t="s">
        <v>606</v>
      </c>
      <c r="E20275" s="775">
        <v>999999</v>
      </c>
      <c r="F20275" s="775" t="s">
        <v>851</v>
      </c>
      <c r="G20275" s="775" t="s">
        <v>4235</v>
      </c>
      <c r="H20275" s="775" t="s">
        <v>4235</v>
      </c>
      <c r="I20275" s="775" t="s">
        <v>4915</v>
      </c>
    </row>
    <row r="20276" spans="1:9">
      <c r="A20276" s="775" t="str">
        <f>Table_wabobpsvr_AzureCalc_AzureCalcRateCard[[#This Row],[ServiceName]]&amp;Table_wabobpsvr_AzureCalc_AzureCalcRateCard[[#This Row],[Price_Level]]&amp;Table_wabobpsvr_AzureCalc_AzureCalcRateCard[[#This Row],[Region]]</f>
        <v>Geo Redundant Storage Standard IO - Block Blob - Tier 2A14</v>
      </c>
      <c r="B20276" s="775">
        <v>14</v>
      </c>
      <c r="C20276" s="775" t="s">
        <v>764</v>
      </c>
      <c r="D20276" s="775" t="s">
        <v>174</v>
      </c>
      <c r="E20276" s="775">
        <v>5.6000000000000001E-2</v>
      </c>
      <c r="F20276" s="775" t="s">
        <v>851</v>
      </c>
      <c r="G20276" s="775" t="s">
        <v>2572</v>
      </c>
      <c r="H20276" s="775" t="s">
        <v>2573</v>
      </c>
      <c r="I20276" s="775" t="s">
        <v>4915</v>
      </c>
    </row>
    <row r="20277" spans="1:9">
      <c r="A20277" s="775" t="str">
        <f>Table_wabobpsvr_AzureCalc_AzureCalcRateCard[[#This Row],[ServiceName]]&amp;Table_wabobpsvr_AzureCalc_AzureCalcRateCard[[#This Row],[Price_Level]]&amp;Table_wabobpsvr_AzureCalc_AzureCalcRateCard[[#This Row],[Region]]</f>
        <v>A0 Cloud ServicesD14</v>
      </c>
      <c r="B20277" s="775">
        <v>14</v>
      </c>
      <c r="C20277" s="775" t="s">
        <v>680</v>
      </c>
      <c r="D20277" s="775" t="s">
        <v>176</v>
      </c>
      <c r="E20277" s="775">
        <v>1.584E-2</v>
      </c>
      <c r="F20277" s="775" t="s">
        <v>699</v>
      </c>
      <c r="G20277" s="775" t="s">
        <v>2570</v>
      </c>
      <c r="H20277" s="775" t="s">
        <v>2571</v>
      </c>
      <c r="I20277" s="775" t="s">
        <v>4914</v>
      </c>
    </row>
    <row r="20278" spans="1:9">
      <c r="A20278" s="775" t="str">
        <f>Table_wabobpsvr_AzureCalc_AzureCalcRateCard[[#This Row],[ServiceName]]&amp;Table_wabobpsvr_AzureCalc_AzureCalcRateCard[[#This Row],[Price_Level]]&amp;Table_wabobpsvr_AzureCalc_AzureCalcRateCard[[#This Row],[Region]]</f>
        <v>Geo Redundant Storage Standard IO - Block Blob - Tier 2B14</v>
      </c>
      <c r="B20278" s="775">
        <v>14</v>
      </c>
      <c r="C20278" s="775" t="s">
        <v>764</v>
      </c>
      <c r="D20278" s="775" t="s">
        <v>175</v>
      </c>
      <c r="E20278" s="775">
        <v>5.6000000000000001E-2</v>
      </c>
      <c r="F20278" s="775" t="s">
        <v>851</v>
      </c>
      <c r="G20278" s="775" t="s">
        <v>2572</v>
      </c>
      <c r="H20278" s="775" t="s">
        <v>2573</v>
      </c>
      <c r="I20278" s="775" t="s">
        <v>4915</v>
      </c>
    </row>
    <row r="20279" spans="1:9">
      <c r="A20279" s="775" t="str">
        <f>Table_wabobpsvr_AzureCalc_AzureCalcRateCard[[#This Row],[ServiceName]]&amp;Table_wabobpsvr_AzureCalc_AzureCalcRateCard[[#This Row],[Price_Level]]&amp;Table_wabobpsvr_AzureCalc_AzureCalcRateCard[[#This Row],[Region]]</f>
        <v>Geo Redundant Storage Standard IO - Block Blob - Tier 2C14</v>
      </c>
      <c r="B20279" s="775">
        <v>14</v>
      </c>
      <c r="C20279" s="775" t="s">
        <v>764</v>
      </c>
      <c r="D20279" s="775" t="s">
        <v>177</v>
      </c>
      <c r="E20279" s="775">
        <v>5.6000000000000001E-2</v>
      </c>
      <c r="F20279" s="775" t="s">
        <v>851</v>
      </c>
      <c r="G20279" s="775" t="s">
        <v>2572</v>
      </c>
      <c r="H20279" s="775" t="s">
        <v>2573</v>
      </c>
      <c r="I20279" s="775" t="s">
        <v>4915</v>
      </c>
    </row>
    <row r="20280" spans="1:9">
      <c r="A20280" s="775" t="str">
        <f>Table_wabobpsvr_AzureCalc_AzureCalcRateCard[[#This Row],[ServiceName]]&amp;Table_wabobpsvr_AzureCalc_AzureCalcRateCard[[#This Row],[Price_Level]]&amp;Table_wabobpsvr_AzureCalc_AzureCalcRateCard[[#This Row],[Region]]</f>
        <v>Geo Redundant Storage Standard IO - Block Blob - Tier 2D14</v>
      </c>
      <c r="B20280" s="775">
        <v>14</v>
      </c>
      <c r="C20280" s="775" t="s">
        <v>764</v>
      </c>
      <c r="D20280" s="775" t="s">
        <v>176</v>
      </c>
      <c r="E20280" s="775">
        <v>5.6000000000000001E-2</v>
      </c>
      <c r="F20280" s="775" t="s">
        <v>851</v>
      </c>
      <c r="G20280" s="775" t="s">
        <v>2572</v>
      </c>
      <c r="H20280" s="775" t="s">
        <v>2573</v>
      </c>
      <c r="I20280" s="775" t="s">
        <v>4915</v>
      </c>
    </row>
    <row r="20281" spans="1:9">
      <c r="A20281" s="775" t="str">
        <f>Table_wabobpsvr_AzureCalc_AzureCalcRateCard[[#This Row],[ServiceName]]&amp;Table_wabobpsvr_AzureCalc_AzureCalcRateCard[[#This Row],[Price_Level]]&amp;Table_wabobpsvr_AzureCalc_AzureCalcRateCard[[#This Row],[Region]]</f>
        <v>Geo Redundant Storage Standard IO - Block Blob - Tier 3MOSP14</v>
      </c>
      <c r="B20281" s="775">
        <v>14</v>
      </c>
      <c r="C20281" s="775" t="s">
        <v>764</v>
      </c>
      <c r="D20281" s="775" t="s">
        <v>606</v>
      </c>
      <c r="E20281" s="775">
        <v>999999</v>
      </c>
      <c r="F20281" s="775" t="s">
        <v>852</v>
      </c>
      <c r="G20281" s="775" t="s">
        <v>4235</v>
      </c>
      <c r="H20281" s="775" t="s">
        <v>4235</v>
      </c>
      <c r="I20281" s="775" t="s">
        <v>4915</v>
      </c>
    </row>
    <row r="20282" spans="1:9">
      <c r="A20282" s="775" t="str">
        <f>Table_wabobpsvr_AzureCalc_AzureCalcRateCard[[#This Row],[ServiceName]]&amp;Table_wabobpsvr_AzureCalc_AzureCalcRateCard[[#This Row],[Price_Level]]&amp;Table_wabobpsvr_AzureCalc_AzureCalcRateCard[[#This Row],[Region]]</f>
        <v>Geo Redundant Storage Standard IO - Block Blob - Tier 3A14</v>
      </c>
      <c r="B20282" s="775">
        <v>14</v>
      </c>
      <c r="C20282" s="775" t="s">
        <v>764</v>
      </c>
      <c r="D20282" s="775" t="s">
        <v>174</v>
      </c>
      <c r="E20282" s="775">
        <v>5.6000000000000001E-2</v>
      </c>
      <c r="F20282" s="775" t="s">
        <v>852</v>
      </c>
      <c r="G20282" s="775" t="s">
        <v>2572</v>
      </c>
      <c r="H20282" s="775" t="s">
        <v>2573</v>
      </c>
      <c r="I20282" s="775" t="s">
        <v>4915</v>
      </c>
    </row>
    <row r="20283" spans="1:9">
      <c r="A20283" s="775" t="str">
        <f>Table_wabobpsvr_AzureCalc_AzureCalcRateCard[[#This Row],[ServiceName]]&amp;Table_wabobpsvr_AzureCalc_AzureCalcRateCard[[#This Row],[Price_Level]]&amp;Table_wabobpsvr_AzureCalc_AzureCalcRateCard[[#This Row],[Region]]</f>
        <v>Geo Redundant Storage Standard IO - Block Blob - Tier 3B14</v>
      </c>
      <c r="B20283" s="775">
        <v>14</v>
      </c>
      <c r="C20283" s="775" t="s">
        <v>764</v>
      </c>
      <c r="D20283" s="775" t="s">
        <v>175</v>
      </c>
      <c r="E20283" s="775">
        <v>5.6000000000000001E-2</v>
      </c>
      <c r="F20283" s="775" t="s">
        <v>852</v>
      </c>
      <c r="G20283" s="775" t="s">
        <v>2572</v>
      </c>
      <c r="H20283" s="775" t="s">
        <v>2573</v>
      </c>
      <c r="I20283" s="775" t="s">
        <v>4915</v>
      </c>
    </row>
    <row r="20284" spans="1:9">
      <c r="A20284" s="775" t="str">
        <f>Table_wabobpsvr_AzureCalc_AzureCalcRateCard[[#This Row],[ServiceName]]&amp;Table_wabobpsvr_AzureCalc_AzureCalcRateCard[[#This Row],[Price_Level]]&amp;Table_wabobpsvr_AzureCalc_AzureCalcRateCard[[#This Row],[Region]]</f>
        <v>Geo Redundant Storage Standard IO - Block Blob - Tier 3C14</v>
      </c>
      <c r="B20284" s="775">
        <v>14</v>
      </c>
      <c r="C20284" s="775" t="s">
        <v>764</v>
      </c>
      <c r="D20284" s="775" t="s">
        <v>177</v>
      </c>
      <c r="E20284" s="775">
        <v>5.6000000000000001E-2</v>
      </c>
      <c r="F20284" s="775" t="s">
        <v>852</v>
      </c>
      <c r="G20284" s="775" t="s">
        <v>2572</v>
      </c>
      <c r="H20284" s="775" t="s">
        <v>2573</v>
      </c>
      <c r="I20284" s="775" t="s">
        <v>4915</v>
      </c>
    </row>
    <row r="20285" spans="1:9">
      <c r="A20285" s="775" t="str">
        <f>Table_wabobpsvr_AzureCalc_AzureCalcRateCard[[#This Row],[ServiceName]]&amp;Table_wabobpsvr_AzureCalc_AzureCalcRateCard[[#This Row],[Price_Level]]&amp;Table_wabobpsvr_AzureCalc_AzureCalcRateCard[[#This Row],[Region]]</f>
        <v>Geo Redundant Storage Standard IO - Block Blob - Tier 3D14</v>
      </c>
      <c r="B20285" s="775">
        <v>14</v>
      </c>
      <c r="C20285" s="775" t="s">
        <v>764</v>
      </c>
      <c r="D20285" s="775" t="s">
        <v>176</v>
      </c>
      <c r="E20285" s="775">
        <v>5.6000000000000001E-2</v>
      </c>
      <c r="F20285" s="775" t="s">
        <v>852</v>
      </c>
      <c r="G20285" s="775" t="s">
        <v>2572</v>
      </c>
      <c r="H20285" s="775" t="s">
        <v>2573</v>
      </c>
      <c r="I20285" s="775" t="s">
        <v>4915</v>
      </c>
    </row>
    <row r="20286" spans="1:9">
      <c r="A20286" s="775" t="str">
        <f>Table_wabobpsvr_AzureCalc_AzureCalcRateCard[[#This Row],[ServiceName]]&amp;Table_wabobpsvr_AzureCalc_AzureCalcRateCard[[#This Row],[Price_Level]]&amp;Table_wabobpsvr_AzureCalc_AzureCalcRateCard[[#This Row],[Region]]</f>
        <v>A1 Cloud ServicesMOSP14</v>
      </c>
      <c r="B20286" s="775">
        <v>14</v>
      </c>
      <c r="C20286" s="775" t="s">
        <v>680</v>
      </c>
      <c r="D20286" s="775" t="s">
        <v>606</v>
      </c>
      <c r="E20286" s="775">
        <v>999999</v>
      </c>
      <c r="F20286" s="775" t="s">
        <v>681</v>
      </c>
      <c r="G20286" s="775" t="s">
        <v>4235</v>
      </c>
      <c r="H20286" s="775" t="s">
        <v>4235</v>
      </c>
      <c r="I20286" s="775" t="s">
        <v>4916</v>
      </c>
    </row>
    <row r="20287" spans="1:9">
      <c r="A20287" s="775" t="str">
        <f>Table_wabobpsvr_AzureCalc_AzureCalcRateCard[[#This Row],[ServiceName]]&amp;Table_wabobpsvr_AzureCalc_AzureCalcRateCard[[#This Row],[Price_Level]]&amp;Table_wabobpsvr_AzureCalc_AzureCalcRateCard[[#This Row],[Region]]</f>
        <v>A1 Cloud ServicesA14</v>
      </c>
      <c r="B20287" s="775">
        <v>14</v>
      </c>
      <c r="C20287" s="775" t="s">
        <v>680</v>
      </c>
      <c r="D20287" s="775" t="s">
        <v>174</v>
      </c>
      <c r="E20287" s="775">
        <v>7.0809999999999998E-2</v>
      </c>
      <c r="F20287" s="775" t="s">
        <v>681</v>
      </c>
      <c r="G20287" s="775" t="s">
        <v>2574</v>
      </c>
      <c r="H20287" s="775" t="s">
        <v>2575</v>
      </c>
      <c r="I20287" s="775" t="s">
        <v>4916</v>
      </c>
    </row>
    <row r="20288" spans="1:9">
      <c r="A20288" s="775" t="str">
        <f>Table_wabobpsvr_AzureCalc_AzureCalcRateCard[[#This Row],[ServiceName]]&amp;Table_wabobpsvr_AzureCalc_AzureCalcRateCard[[#This Row],[Price_Level]]&amp;Table_wabobpsvr_AzureCalc_AzureCalcRateCard[[#This Row],[Region]]</f>
        <v>A1 Cloud ServicesB14</v>
      </c>
      <c r="B20288" s="775">
        <v>14</v>
      </c>
      <c r="C20288" s="775" t="s">
        <v>680</v>
      </c>
      <c r="D20288" s="775" t="s">
        <v>175</v>
      </c>
      <c r="E20288" s="775">
        <v>6.862E-2</v>
      </c>
      <c r="F20288" s="775" t="s">
        <v>681</v>
      </c>
      <c r="G20288" s="775" t="s">
        <v>2574</v>
      </c>
      <c r="H20288" s="775" t="s">
        <v>2575</v>
      </c>
      <c r="I20288" s="775" t="s">
        <v>4916</v>
      </c>
    </row>
    <row r="20289" spans="1:9">
      <c r="A20289" s="775" t="str">
        <f>Table_wabobpsvr_AzureCalc_AzureCalcRateCard[[#This Row],[ServiceName]]&amp;Table_wabobpsvr_AzureCalc_AzureCalcRateCard[[#This Row],[Price_Level]]&amp;Table_wabobpsvr_AzureCalc_AzureCalcRateCard[[#This Row],[Region]]</f>
        <v>A1 Cloud ServicesC14</v>
      </c>
      <c r="B20289" s="775">
        <v>14</v>
      </c>
      <c r="C20289" s="775" t="s">
        <v>680</v>
      </c>
      <c r="D20289" s="775" t="s">
        <v>177</v>
      </c>
      <c r="E20289" s="775">
        <v>6.6430000000000003E-2</v>
      </c>
      <c r="F20289" s="775" t="s">
        <v>681</v>
      </c>
      <c r="G20289" s="775" t="s">
        <v>2574</v>
      </c>
      <c r="H20289" s="775" t="s">
        <v>2575</v>
      </c>
      <c r="I20289" s="775" t="s">
        <v>4916</v>
      </c>
    </row>
    <row r="20290" spans="1:9">
      <c r="A20290" s="775" t="str">
        <f>Table_wabobpsvr_AzureCalc_AzureCalcRateCard[[#This Row],[ServiceName]]&amp;Table_wabobpsvr_AzureCalc_AzureCalcRateCard[[#This Row],[Price_Level]]&amp;Table_wabobpsvr_AzureCalc_AzureCalcRateCard[[#This Row],[Region]]</f>
        <v>A1 Cloud ServicesD14</v>
      </c>
      <c r="B20290" s="775">
        <v>14</v>
      </c>
      <c r="C20290" s="775" t="s">
        <v>680</v>
      </c>
      <c r="D20290" s="775" t="s">
        <v>176</v>
      </c>
      <c r="E20290" s="775">
        <v>6.4240000000000005E-2</v>
      </c>
      <c r="F20290" s="775" t="s">
        <v>681</v>
      </c>
      <c r="G20290" s="775" t="s">
        <v>2574</v>
      </c>
      <c r="H20290" s="775" t="s">
        <v>2575</v>
      </c>
      <c r="I20290" s="775" t="s">
        <v>4916</v>
      </c>
    </row>
    <row r="20291" spans="1:9">
      <c r="A20291" s="775" t="str">
        <f>Table_wabobpsvr_AzureCalc_AzureCalcRateCard[[#This Row],[ServiceName]]&amp;Table_wabobpsvr_AzureCalc_AzureCalcRateCard[[#This Row],[Price_Level]]&amp;Table_wabobpsvr_AzureCalc_AzureCalcRateCard[[#This Row],[Region]]</f>
        <v>A5 Cloud ServicesMOSP14</v>
      </c>
      <c r="B20291" s="775">
        <v>14</v>
      </c>
      <c r="C20291" s="775" t="s">
        <v>680</v>
      </c>
      <c r="D20291" s="775" t="s">
        <v>606</v>
      </c>
      <c r="E20291" s="775">
        <v>999999</v>
      </c>
      <c r="F20291" s="775" t="s">
        <v>688</v>
      </c>
      <c r="G20291" s="775" t="s">
        <v>4235</v>
      </c>
      <c r="H20291" s="775" t="s">
        <v>4235</v>
      </c>
      <c r="I20291" s="775" t="s">
        <v>4917</v>
      </c>
    </row>
    <row r="20292" spans="1:9">
      <c r="A20292" s="775" t="str">
        <f>Table_wabobpsvr_AzureCalc_AzureCalcRateCard[[#This Row],[ServiceName]]&amp;Table_wabobpsvr_AzureCalc_AzureCalcRateCard[[#This Row],[Price_Level]]&amp;Table_wabobpsvr_AzureCalc_AzureCalcRateCard[[#This Row],[Region]]</f>
        <v>A5 Cloud ServicesA14</v>
      </c>
      <c r="B20292" s="775">
        <v>14</v>
      </c>
      <c r="C20292" s="775" t="s">
        <v>680</v>
      </c>
      <c r="D20292" s="775" t="s">
        <v>174</v>
      </c>
      <c r="E20292" s="775">
        <v>0.30846000000000001</v>
      </c>
      <c r="F20292" s="775" t="s">
        <v>688</v>
      </c>
      <c r="G20292" s="775" t="s">
        <v>2576</v>
      </c>
      <c r="H20292" s="775" t="s">
        <v>2577</v>
      </c>
      <c r="I20292" s="775" t="s">
        <v>4917</v>
      </c>
    </row>
    <row r="20293" spans="1:9">
      <c r="A20293" s="775" t="str">
        <f>Table_wabobpsvr_AzureCalc_AzureCalcRateCard[[#This Row],[ServiceName]]&amp;Table_wabobpsvr_AzureCalc_AzureCalcRateCard[[#This Row],[Price_Level]]&amp;Table_wabobpsvr_AzureCalc_AzureCalcRateCard[[#This Row],[Region]]</f>
        <v>A5 Cloud ServicesB14</v>
      </c>
      <c r="B20293" s="775">
        <v>14</v>
      </c>
      <c r="C20293" s="775" t="s">
        <v>680</v>
      </c>
      <c r="D20293" s="775" t="s">
        <v>175</v>
      </c>
      <c r="E20293" s="775">
        <v>0.29892000000000002</v>
      </c>
      <c r="F20293" s="775" t="s">
        <v>688</v>
      </c>
      <c r="G20293" s="775" t="s">
        <v>2576</v>
      </c>
      <c r="H20293" s="775" t="s">
        <v>2577</v>
      </c>
      <c r="I20293" s="775" t="s">
        <v>4917</v>
      </c>
    </row>
    <row r="20294" spans="1:9">
      <c r="A20294" s="775" t="str">
        <f>Table_wabobpsvr_AzureCalc_AzureCalcRateCard[[#This Row],[ServiceName]]&amp;Table_wabobpsvr_AzureCalc_AzureCalcRateCard[[#This Row],[Price_Level]]&amp;Table_wabobpsvr_AzureCalc_AzureCalcRateCard[[#This Row],[Region]]</f>
        <v>A5 Cloud ServicesC14</v>
      </c>
      <c r="B20294" s="775">
        <v>14</v>
      </c>
      <c r="C20294" s="775" t="s">
        <v>680</v>
      </c>
      <c r="D20294" s="775" t="s">
        <v>177</v>
      </c>
      <c r="E20294" s="775">
        <v>0.28938000000000003</v>
      </c>
      <c r="F20294" s="775" t="s">
        <v>688</v>
      </c>
      <c r="G20294" s="775" t="s">
        <v>2576</v>
      </c>
      <c r="H20294" s="775" t="s">
        <v>2577</v>
      </c>
      <c r="I20294" s="775" t="s">
        <v>4917</v>
      </c>
    </row>
    <row r="20295" spans="1:9">
      <c r="A20295" s="775" t="str">
        <f>Table_wabobpsvr_AzureCalc_AzureCalcRateCard[[#This Row],[ServiceName]]&amp;Table_wabobpsvr_AzureCalc_AzureCalcRateCard[[#This Row],[Price_Level]]&amp;Table_wabobpsvr_AzureCalc_AzureCalcRateCard[[#This Row],[Region]]</f>
        <v>A5 Cloud ServicesD14</v>
      </c>
      <c r="B20295" s="775">
        <v>14</v>
      </c>
      <c r="C20295" s="775" t="s">
        <v>680</v>
      </c>
      <c r="D20295" s="775" t="s">
        <v>176</v>
      </c>
      <c r="E20295" s="775">
        <v>0.27983999999999998</v>
      </c>
      <c r="F20295" s="775" t="s">
        <v>688</v>
      </c>
      <c r="G20295" s="775" t="s">
        <v>2576</v>
      </c>
      <c r="H20295" s="775" t="s">
        <v>2577</v>
      </c>
      <c r="I20295" s="775" t="s">
        <v>4917</v>
      </c>
    </row>
    <row r="20296" spans="1:9">
      <c r="A20296" s="775" t="str">
        <f>Table_wabobpsvr_AzureCalc_AzureCalcRateCard[[#This Row],[ServiceName]]&amp;Table_wabobpsvr_AzureCalc_AzureCalcRateCard[[#This Row],[Price_Level]]&amp;Table_wabobpsvr_AzureCalc_AzureCalcRateCard[[#This Row],[Region]]</f>
        <v>Geo Redundant Storage Standard IO - Block Blob - Tier 4MOSP14</v>
      </c>
      <c r="B20296" s="775">
        <v>14</v>
      </c>
      <c r="C20296" s="775" t="s">
        <v>764</v>
      </c>
      <c r="D20296" s="775" t="s">
        <v>606</v>
      </c>
      <c r="E20296" s="775">
        <v>999999</v>
      </c>
      <c r="F20296" s="775" t="s">
        <v>853</v>
      </c>
      <c r="G20296" s="775" t="s">
        <v>4235</v>
      </c>
      <c r="H20296" s="775" t="s">
        <v>4235</v>
      </c>
      <c r="I20296" s="775" t="s">
        <v>4915</v>
      </c>
    </row>
    <row r="20297" spans="1:9">
      <c r="A20297" s="775" t="str">
        <f>Table_wabobpsvr_AzureCalc_AzureCalcRateCard[[#This Row],[ServiceName]]&amp;Table_wabobpsvr_AzureCalc_AzureCalcRateCard[[#This Row],[Price_Level]]&amp;Table_wabobpsvr_AzureCalc_AzureCalcRateCard[[#This Row],[Region]]</f>
        <v>Geo Redundant Storage Standard IO - Block Blob - Tier 4A14</v>
      </c>
      <c r="B20297" s="775">
        <v>14</v>
      </c>
      <c r="C20297" s="775" t="s">
        <v>764</v>
      </c>
      <c r="D20297" s="775" t="s">
        <v>174</v>
      </c>
      <c r="E20297" s="775">
        <v>5.6000000000000001E-2</v>
      </c>
      <c r="F20297" s="775" t="s">
        <v>853</v>
      </c>
      <c r="G20297" s="775" t="s">
        <v>2572</v>
      </c>
      <c r="H20297" s="775" t="s">
        <v>2573</v>
      </c>
      <c r="I20297" s="775" t="s">
        <v>4915</v>
      </c>
    </row>
    <row r="20298" spans="1:9">
      <c r="A20298" s="775" t="str">
        <f>Table_wabobpsvr_AzureCalc_AzureCalcRateCard[[#This Row],[ServiceName]]&amp;Table_wabobpsvr_AzureCalc_AzureCalcRateCard[[#This Row],[Price_Level]]&amp;Table_wabobpsvr_AzureCalc_AzureCalcRateCard[[#This Row],[Region]]</f>
        <v>Geo Redundant Storage Standard IO - Block Blob - Tier 4B14</v>
      </c>
      <c r="B20298" s="775">
        <v>14</v>
      </c>
      <c r="C20298" s="775" t="s">
        <v>764</v>
      </c>
      <c r="D20298" s="775" t="s">
        <v>175</v>
      </c>
      <c r="E20298" s="775">
        <v>5.6000000000000001E-2</v>
      </c>
      <c r="F20298" s="775" t="s">
        <v>853</v>
      </c>
      <c r="G20298" s="775" t="s">
        <v>2572</v>
      </c>
      <c r="H20298" s="775" t="s">
        <v>2573</v>
      </c>
      <c r="I20298" s="775" t="s">
        <v>4915</v>
      </c>
    </row>
    <row r="20299" spans="1:9">
      <c r="A20299" s="775" t="str">
        <f>Table_wabobpsvr_AzureCalc_AzureCalcRateCard[[#This Row],[ServiceName]]&amp;Table_wabobpsvr_AzureCalc_AzureCalcRateCard[[#This Row],[Price_Level]]&amp;Table_wabobpsvr_AzureCalc_AzureCalcRateCard[[#This Row],[Region]]</f>
        <v>Geo Redundant Storage Standard IO - Block Blob - Tier 4C14</v>
      </c>
      <c r="B20299" s="775">
        <v>14</v>
      </c>
      <c r="C20299" s="775" t="s">
        <v>764</v>
      </c>
      <c r="D20299" s="775" t="s">
        <v>177</v>
      </c>
      <c r="E20299" s="775">
        <v>5.6000000000000001E-2</v>
      </c>
      <c r="F20299" s="775" t="s">
        <v>853</v>
      </c>
      <c r="G20299" s="775" t="s">
        <v>2572</v>
      </c>
      <c r="H20299" s="775" t="s">
        <v>2573</v>
      </c>
      <c r="I20299" s="775" t="s">
        <v>4915</v>
      </c>
    </row>
    <row r="20300" spans="1:9">
      <c r="A20300" s="775" t="str">
        <f>Table_wabobpsvr_AzureCalc_AzureCalcRateCard[[#This Row],[ServiceName]]&amp;Table_wabobpsvr_AzureCalc_AzureCalcRateCard[[#This Row],[Price_Level]]&amp;Table_wabobpsvr_AzureCalc_AzureCalcRateCard[[#This Row],[Region]]</f>
        <v>Geo Redundant Storage Standard IO - Block Blob - Tier 4D14</v>
      </c>
      <c r="B20300" s="775">
        <v>14</v>
      </c>
      <c r="C20300" s="775" t="s">
        <v>764</v>
      </c>
      <c r="D20300" s="775" t="s">
        <v>176</v>
      </c>
      <c r="E20300" s="775">
        <v>5.6000000000000001E-2</v>
      </c>
      <c r="F20300" s="775" t="s">
        <v>853</v>
      </c>
      <c r="G20300" s="775" t="s">
        <v>2572</v>
      </c>
      <c r="H20300" s="775" t="s">
        <v>2573</v>
      </c>
      <c r="I20300" s="775" t="s">
        <v>4915</v>
      </c>
    </row>
    <row r="20301" spans="1:9">
      <c r="A20301" s="775" t="str">
        <f>Table_wabobpsvr_AzureCalc_AzureCalcRateCard[[#This Row],[ServiceName]]&amp;Table_wabobpsvr_AzureCalc_AzureCalcRateCard[[#This Row],[Price_Level]]&amp;Table_wabobpsvr_AzureCalc_AzureCalcRateCard[[#This Row],[Region]]</f>
        <v>Geo Redundant Storage Standard IO - Block Blob - Tier 5MOSP14</v>
      </c>
      <c r="B20301" s="775">
        <v>14</v>
      </c>
      <c r="C20301" s="775" t="s">
        <v>764</v>
      </c>
      <c r="D20301" s="775" t="s">
        <v>606</v>
      </c>
      <c r="E20301" s="775">
        <v>999999</v>
      </c>
      <c r="F20301" s="775" t="s">
        <v>854</v>
      </c>
      <c r="G20301" s="775" t="s">
        <v>4235</v>
      </c>
      <c r="H20301" s="775" t="s">
        <v>4235</v>
      </c>
      <c r="I20301" s="775" t="s">
        <v>4915</v>
      </c>
    </row>
    <row r="20302" spans="1:9">
      <c r="A20302" s="775" t="str">
        <f>Table_wabobpsvr_AzureCalc_AzureCalcRateCard[[#This Row],[ServiceName]]&amp;Table_wabobpsvr_AzureCalc_AzureCalcRateCard[[#This Row],[Price_Level]]&amp;Table_wabobpsvr_AzureCalc_AzureCalcRateCard[[#This Row],[Region]]</f>
        <v>Geo Redundant Storage Standard IO - Block Blob - Tier 5A14</v>
      </c>
      <c r="B20302" s="775">
        <v>14</v>
      </c>
      <c r="C20302" s="775" t="s">
        <v>764</v>
      </c>
      <c r="D20302" s="775" t="s">
        <v>174</v>
      </c>
      <c r="E20302" s="775">
        <v>5.6000000000000001E-2</v>
      </c>
      <c r="F20302" s="775" t="s">
        <v>854</v>
      </c>
      <c r="G20302" s="775" t="s">
        <v>2572</v>
      </c>
      <c r="H20302" s="775" t="s">
        <v>2573</v>
      </c>
      <c r="I20302" s="775" t="s">
        <v>4915</v>
      </c>
    </row>
    <row r="20303" spans="1:9">
      <c r="A20303" s="775" t="str">
        <f>Table_wabobpsvr_AzureCalc_AzureCalcRateCard[[#This Row],[ServiceName]]&amp;Table_wabobpsvr_AzureCalc_AzureCalcRateCard[[#This Row],[Price_Level]]&amp;Table_wabobpsvr_AzureCalc_AzureCalcRateCard[[#This Row],[Region]]</f>
        <v>Geo Redundant Storage Standard IO - Block Blob - Tier 5B14</v>
      </c>
      <c r="B20303" s="775">
        <v>14</v>
      </c>
      <c r="C20303" s="775" t="s">
        <v>764</v>
      </c>
      <c r="D20303" s="775" t="s">
        <v>175</v>
      </c>
      <c r="E20303" s="775">
        <v>5.6000000000000001E-2</v>
      </c>
      <c r="F20303" s="775" t="s">
        <v>854</v>
      </c>
      <c r="G20303" s="775" t="s">
        <v>2572</v>
      </c>
      <c r="H20303" s="775" t="s">
        <v>2573</v>
      </c>
      <c r="I20303" s="775" t="s">
        <v>4915</v>
      </c>
    </row>
    <row r="20304" spans="1:9">
      <c r="A20304" s="775" t="str">
        <f>Table_wabobpsvr_AzureCalc_AzureCalcRateCard[[#This Row],[ServiceName]]&amp;Table_wabobpsvr_AzureCalc_AzureCalcRateCard[[#This Row],[Price_Level]]&amp;Table_wabobpsvr_AzureCalc_AzureCalcRateCard[[#This Row],[Region]]</f>
        <v>A6 Cloud ServicesMOSP14</v>
      </c>
      <c r="B20304" s="775">
        <v>14</v>
      </c>
      <c r="C20304" s="775" t="s">
        <v>680</v>
      </c>
      <c r="D20304" s="775" t="s">
        <v>606</v>
      </c>
      <c r="E20304" s="775">
        <v>999999</v>
      </c>
      <c r="F20304" s="775" t="s">
        <v>683</v>
      </c>
      <c r="G20304" s="775" t="s">
        <v>4235</v>
      </c>
      <c r="H20304" s="775" t="s">
        <v>4235</v>
      </c>
      <c r="I20304" s="775" t="s">
        <v>4918</v>
      </c>
    </row>
    <row r="20305" spans="1:9">
      <c r="A20305" s="775" t="str">
        <f>Table_wabobpsvr_AzureCalc_AzureCalcRateCard[[#This Row],[ServiceName]]&amp;Table_wabobpsvr_AzureCalc_AzureCalcRateCard[[#This Row],[Price_Level]]&amp;Table_wabobpsvr_AzureCalc_AzureCalcRateCard[[#This Row],[Region]]</f>
        <v>Geo Redundant Storage Standard IO - Block Blob - Tier 5C14</v>
      </c>
      <c r="B20305" s="775">
        <v>14</v>
      </c>
      <c r="C20305" s="775" t="s">
        <v>764</v>
      </c>
      <c r="D20305" s="775" t="s">
        <v>177</v>
      </c>
      <c r="E20305" s="775">
        <v>5.6000000000000001E-2</v>
      </c>
      <c r="F20305" s="775" t="s">
        <v>854</v>
      </c>
      <c r="G20305" s="775" t="s">
        <v>2572</v>
      </c>
      <c r="H20305" s="775" t="s">
        <v>2573</v>
      </c>
      <c r="I20305" s="775" t="s">
        <v>4915</v>
      </c>
    </row>
    <row r="20306" spans="1:9">
      <c r="A20306" s="775" t="str">
        <f>Table_wabobpsvr_AzureCalc_AzureCalcRateCard[[#This Row],[ServiceName]]&amp;Table_wabobpsvr_AzureCalc_AzureCalcRateCard[[#This Row],[Price_Level]]&amp;Table_wabobpsvr_AzureCalc_AzureCalcRateCard[[#This Row],[Region]]</f>
        <v>Geo Redundant Storage Standard IO - Block Blob - Tier 5D14</v>
      </c>
      <c r="B20306" s="775">
        <v>14</v>
      </c>
      <c r="C20306" s="775" t="s">
        <v>764</v>
      </c>
      <c r="D20306" s="775" t="s">
        <v>176</v>
      </c>
      <c r="E20306" s="775">
        <v>5.6000000000000001E-2</v>
      </c>
      <c r="F20306" s="775" t="s">
        <v>854</v>
      </c>
      <c r="G20306" s="775" t="s">
        <v>2572</v>
      </c>
      <c r="H20306" s="775" t="s">
        <v>2573</v>
      </c>
      <c r="I20306" s="775" t="s">
        <v>4915</v>
      </c>
    </row>
    <row r="20307" spans="1:9">
      <c r="A20307" s="775" t="str">
        <f>Table_wabobpsvr_AzureCalc_AzureCalcRateCard[[#This Row],[ServiceName]]&amp;Table_wabobpsvr_AzureCalc_AzureCalcRateCard[[#This Row],[Price_Level]]&amp;Table_wabobpsvr_AzureCalc_AzureCalcRateCard[[#This Row],[Region]]</f>
        <v>Geo Redundant Storage Standard IO - Block Blob - Tier 6MOSP14</v>
      </c>
      <c r="B20307" s="775">
        <v>14</v>
      </c>
      <c r="C20307" s="775" t="s">
        <v>764</v>
      </c>
      <c r="D20307" s="775" t="s">
        <v>606</v>
      </c>
      <c r="E20307" s="775">
        <v>999999</v>
      </c>
      <c r="F20307" s="775" t="s">
        <v>855</v>
      </c>
      <c r="G20307" s="775" t="s">
        <v>4235</v>
      </c>
      <c r="H20307" s="775" t="s">
        <v>4235</v>
      </c>
      <c r="I20307" s="775" t="s">
        <v>4915</v>
      </c>
    </row>
    <row r="20308" spans="1:9">
      <c r="A20308" s="775" t="str">
        <f>Table_wabobpsvr_AzureCalc_AzureCalcRateCard[[#This Row],[ServiceName]]&amp;Table_wabobpsvr_AzureCalc_AzureCalcRateCard[[#This Row],[Price_Level]]&amp;Table_wabobpsvr_AzureCalc_AzureCalcRateCard[[#This Row],[Region]]</f>
        <v>Geo Redundant Storage Standard IO - Block Blob - Tier 6A14</v>
      </c>
      <c r="B20308" s="775">
        <v>14</v>
      </c>
      <c r="C20308" s="775" t="s">
        <v>764</v>
      </c>
      <c r="D20308" s="775" t="s">
        <v>174</v>
      </c>
      <c r="E20308" s="775">
        <v>5.6000000000000001E-2</v>
      </c>
      <c r="F20308" s="775" t="s">
        <v>855</v>
      </c>
      <c r="G20308" s="775" t="s">
        <v>2572</v>
      </c>
      <c r="H20308" s="775" t="s">
        <v>2573</v>
      </c>
      <c r="I20308" s="775" t="s">
        <v>4915</v>
      </c>
    </row>
    <row r="20309" spans="1:9">
      <c r="A20309" s="775" t="str">
        <f>Table_wabobpsvr_AzureCalc_AzureCalcRateCard[[#This Row],[ServiceName]]&amp;Table_wabobpsvr_AzureCalc_AzureCalcRateCard[[#This Row],[Price_Level]]&amp;Table_wabobpsvr_AzureCalc_AzureCalcRateCard[[#This Row],[Region]]</f>
        <v>Geo Redundant Storage Standard IO - Block Blob - Tier 6B14</v>
      </c>
      <c r="B20309" s="775">
        <v>14</v>
      </c>
      <c r="C20309" s="775" t="s">
        <v>764</v>
      </c>
      <c r="D20309" s="775" t="s">
        <v>175</v>
      </c>
      <c r="E20309" s="775">
        <v>5.6000000000000001E-2</v>
      </c>
      <c r="F20309" s="775" t="s">
        <v>855</v>
      </c>
      <c r="G20309" s="775" t="s">
        <v>2572</v>
      </c>
      <c r="H20309" s="775" t="s">
        <v>2573</v>
      </c>
      <c r="I20309" s="775" t="s">
        <v>4915</v>
      </c>
    </row>
    <row r="20310" spans="1:9">
      <c r="A20310" s="775" t="str">
        <f>Table_wabobpsvr_AzureCalc_AzureCalcRateCard[[#This Row],[ServiceName]]&amp;Table_wabobpsvr_AzureCalc_AzureCalcRateCard[[#This Row],[Price_Level]]&amp;Table_wabobpsvr_AzureCalc_AzureCalcRateCard[[#This Row],[Region]]</f>
        <v>Geo Redundant Storage Standard IO - Block Blob - Tier 6C14</v>
      </c>
      <c r="B20310" s="775">
        <v>14</v>
      </c>
      <c r="C20310" s="775" t="s">
        <v>764</v>
      </c>
      <c r="D20310" s="775" t="s">
        <v>177</v>
      </c>
      <c r="E20310" s="775">
        <v>5.6000000000000001E-2</v>
      </c>
      <c r="F20310" s="775" t="s">
        <v>855</v>
      </c>
      <c r="G20310" s="775" t="s">
        <v>2572</v>
      </c>
      <c r="H20310" s="775" t="s">
        <v>2573</v>
      </c>
      <c r="I20310" s="775" t="s">
        <v>4915</v>
      </c>
    </row>
    <row r="20311" spans="1:9">
      <c r="A20311" s="775" t="str">
        <f>Table_wabobpsvr_AzureCalc_AzureCalcRateCard[[#This Row],[ServiceName]]&amp;Table_wabobpsvr_AzureCalc_AzureCalcRateCard[[#This Row],[Price_Level]]&amp;Table_wabobpsvr_AzureCalc_AzureCalcRateCard[[#This Row],[Region]]</f>
        <v>Geo Redundant Storage Standard IO - Block Blob - Tier 6D14</v>
      </c>
      <c r="B20311" s="775">
        <v>14</v>
      </c>
      <c r="C20311" s="775" t="s">
        <v>764</v>
      </c>
      <c r="D20311" s="775" t="s">
        <v>176</v>
      </c>
      <c r="E20311" s="775">
        <v>5.6000000000000001E-2</v>
      </c>
      <c r="F20311" s="775" t="s">
        <v>855</v>
      </c>
      <c r="G20311" s="775" t="s">
        <v>2572</v>
      </c>
      <c r="H20311" s="775" t="s">
        <v>2573</v>
      </c>
      <c r="I20311" s="775" t="s">
        <v>4915</v>
      </c>
    </row>
    <row r="20312" spans="1:9">
      <c r="A20312" s="775" t="str">
        <f>Table_wabobpsvr_AzureCalc_AzureCalcRateCard[[#This Row],[ServiceName]]&amp;Table_wabobpsvr_AzureCalc_AzureCalcRateCard[[#This Row],[Price_Level]]&amp;Table_wabobpsvr_AzureCalc_AzureCalcRateCard[[#This Row],[Region]]</f>
        <v>Geo Redundant Storage Standard IO - FilesMOSP14</v>
      </c>
      <c r="B20312" s="775">
        <v>14</v>
      </c>
      <c r="C20312" s="775" t="s">
        <v>764</v>
      </c>
      <c r="D20312" s="775" t="s">
        <v>606</v>
      </c>
      <c r="E20312" s="775">
        <v>999999</v>
      </c>
      <c r="F20312" s="775" t="s">
        <v>1024</v>
      </c>
      <c r="G20312" s="775" t="s">
        <v>4235</v>
      </c>
      <c r="H20312" s="775" t="s">
        <v>4235</v>
      </c>
      <c r="I20312" s="775" t="s">
        <v>4919</v>
      </c>
    </row>
    <row r="20313" spans="1:9">
      <c r="A20313" s="775" t="str">
        <f>Table_wabobpsvr_AzureCalc_AzureCalcRateCard[[#This Row],[ServiceName]]&amp;Table_wabobpsvr_AzureCalc_AzureCalcRateCard[[#This Row],[Price_Level]]&amp;Table_wabobpsvr_AzureCalc_AzureCalcRateCard[[#This Row],[Region]]</f>
        <v>A6 Cloud ServicesA14</v>
      </c>
      <c r="B20313" s="775">
        <v>14</v>
      </c>
      <c r="C20313" s="775" t="s">
        <v>680</v>
      </c>
      <c r="D20313" s="775" t="s">
        <v>174</v>
      </c>
      <c r="E20313" s="775">
        <v>0.62565000000000004</v>
      </c>
      <c r="F20313" s="775" t="s">
        <v>683</v>
      </c>
      <c r="G20313" s="775" t="s">
        <v>2578</v>
      </c>
      <c r="H20313" s="775" t="s">
        <v>2579</v>
      </c>
      <c r="I20313" s="775" t="s">
        <v>4918</v>
      </c>
    </row>
    <row r="20314" spans="1:9">
      <c r="A20314" s="775" t="str">
        <f>Table_wabobpsvr_AzureCalc_AzureCalcRateCard[[#This Row],[ServiceName]]&amp;Table_wabobpsvr_AzureCalc_AzureCalcRateCard[[#This Row],[Price_Level]]&amp;Table_wabobpsvr_AzureCalc_AzureCalcRateCard[[#This Row],[Region]]</f>
        <v>A6 Cloud ServicesB14</v>
      </c>
      <c r="B20314" s="775">
        <v>14</v>
      </c>
      <c r="C20314" s="775" t="s">
        <v>680</v>
      </c>
      <c r="D20314" s="775" t="s">
        <v>175</v>
      </c>
      <c r="E20314" s="775">
        <v>0.60629999999999995</v>
      </c>
      <c r="F20314" s="775" t="s">
        <v>683</v>
      </c>
      <c r="G20314" s="775" t="s">
        <v>2578</v>
      </c>
      <c r="H20314" s="775" t="s">
        <v>2579</v>
      </c>
      <c r="I20314" s="775" t="s">
        <v>4918</v>
      </c>
    </row>
    <row r="20315" spans="1:9">
      <c r="A20315" s="775" t="str">
        <f>Table_wabobpsvr_AzureCalc_AzureCalcRateCard[[#This Row],[ServiceName]]&amp;Table_wabobpsvr_AzureCalc_AzureCalcRateCard[[#This Row],[Price_Level]]&amp;Table_wabobpsvr_AzureCalc_AzureCalcRateCard[[#This Row],[Region]]</f>
        <v>A6 Cloud ServicesC14</v>
      </c>
      <c r="B20315" s="775">
        <v>14</v>
      </c>
      <c r="C20315" s="775" t="s">
        <v>680</v>
      </c>
      <c r="D20315" s="775" t="s">
        <v>177</v>
      </c>
      <c r="E20315" s="775">
        <v>0.58694999999999997</v>
      </c>
      <c r="F20315" s="775" t="s">
        <v>683</v>
      </c>
      <c r="G20315" s="775" t="s">
        <v>2578</v>
      </c>
      <c r="H20315" s="775" t="s">
        <v>2579</v>
      </c>
      <c r="I20315" s="775" t="s">
        <v>4918</v>
      </c>
    </row>
    <row r="20316" spans="1:9">
      <c r="A20316" s="775" t="str">
        <f>Table_wabobpsvr_AzureCalc_AzureCalcRateCard[[#This Row],[ServiceName]]&amp;Table_wabobpsvr_AzureCalc_AzureCalcRateCard[[#This Row],[Price_Level]]&amp;Table_wabobpsvr_AzureCalc_AzureCalcRateCard[[#This Row],[Region]]</f>
        <v>A6 Cloud ServicesD14</v>
      </c>
      <c r="B20316" s="775">
        <v>14</v>
      </c>
      <c r="C20316" s="775" t="s">
        <v>680</v>
      </c>
      <c r="D20316" s="775" t="s">
        <v>176</v>
      </c>
      <c r="E20316" s="775">
        <v>0.56759999999999999</v>
      </c>
      <c r="F20316" s="775" t="s">
        <v>683</v>
      </c>
      <c r="G20316" s="775" t="s">
        <v>2578</v>
      </c>
      <c r="H20316" s="775" t="s">
        <v>2579</v>
      </c>
      <c r="I20316" s="775" t="s">
        <v>4918</v>
      </c>
    </row>
    <row r="20317" spans="1:9">
      <c r="A20317" s="775" t="str">
        <f>Table_wabobpsvr_AzureCalc_AzureCalcRateCard[[#This Row],[ServiceName]]&amp;Table_wabobpsvr_AzureCalc_AzureCalcRateCard[[#This Row],[Price_Level]]&amp;Table_wabobpsvr_AzureCalc_AzureCalcRateCard[[#This Row],[Region]]</f>
        <v>A7 Cloud ServicesMOSP14</v>
      </c>
      <c r="B20317" s="775">
        <v>14</v>
      </c>
      <c r="C20317" s="775" t="s">
        <v>680</v>
      </c>
      <c r="D20317" s="775" t="s">
        <v>606</v>
      </c>
      <c r="E20317" s="775">
        <v>999999</v>
      </c>
      <c r="F20317" s="775" t="s">
        <v>684</v>
      </c>
      <c r="G20317" s="775" t="s">
        <v>4235</v>
      </c>
      <c r="H20317" s="775" t="s">
        <v>4235</v>
      </c>
      <c r="I20317" s="775" t="s">
        <v>4920</v>
      </c>
    </row>
    <row r="20318" spans="1:9">
      <c r="A20318" s="775" t="str">
        <f>Table_wabobpsvr_AzureCalc_AzureCalcRateCard[[#This Row],[ServiceName]]&amp;Table_wabobpsvr_AzureCalc_AzureCalcRateCard[[#This Row],[Price_Level]]&amp;Table_wabobpsvr_AzureCalc_AzureCalcRateCard[[#This Row],[Region]]</f>
        <v>A7 Cloud ServicesA14</v>
      </c>
      <c r="B20318" s="775">
        <v>14</v>
      </c>
      <c r="C20318" s="775" t="s">
        <v>680</v>
      </c>
      <c r="D20318" s="775" t="s">
        <v>174</v>
      </c>
      <c r="E20318" s="775">
        <v>1.2435400000000001</v>
      </c>
      <c r="F20318" s="775" t="s">
        <v>684</v>
      </c>
      <c r="G20318" s="775" t="s">
        <v>2580</v>
      </c>
      <c r="H20318" s="775" t="s">
        <v>2581</v>
      </c>
      <c r="I20318" s="775" t="s">
        <v>4920</v>
      </c>
    </row>
    <row r="20319" spans="1:9">
      <c r="A20319" s="775" t="str">
        <f>Table_wabobpsvr_AzureCalc_AzureCalcRateCard[[#This Row],[ServiceName]]&amp;Table_wabobpsvr_AzureCalc_AzureCalcRateCard[[#This Row],[Price_Level]]&amp;Table_wabobpsvr_AzureCalc_AzureCalcRateCard[[#This Row],[Region]]</f>
        <v>A7 Cloud ServicesB14</v>
      </c>
      <c r="B20319" s="775">
        <v>14</v>
      </c>
      <c r="C20319" s="775" t="s">
        <v>680</v>
      </c>
      <c r="D20319" s="775" t="s">
        <v>175</v>
      </c>
      <c r="E20319" s="775">
        <v>1.2050799999999999</v>
      </c>
      <c r="F20319" s="775" t="s">
        <v>684</v>
      </c>
      <c r="G20319" s="775" t="s">
        <v>2580</v>
      </c>
      <c r="H20319" s="775" t="s">
        <v>2581</v>
      </c>
      <c r="I20319" s="775" t="s">
        <v>4920</v>
      </c>
    </row>
    <row r="20320" spans="1:9">
      <c r="A20320" s="775" t="str">
        <f>Table_wabobpsvr_AzureCalc_AzureCalcRateCard[[#This Row],[ServiceName]]&amp;Table_wabobpsvr_AzureCalc_AzureCalcRateCard[[#This Row],[Price_Level]]&amp;Table_wabobpsvr_AzureCalc_AzureCalcRateCard[[#This Row],[Region]]</f>
        <v>A7 Cloud ServicesC14</v>
      </c>
      <c r="B20320" s="775">
        <v>14</v>
      </c>
      <c r="C20320" s="775" t="s">
        <v>680</v>
      </c>
      <c r="D20320" s="775" t="s">
        <v>177</v>
      </c>
      <c r="E20320" s="775">
        <v>1.16662</v>
      </c>
      <c r="F20320" s="775" t="s">
        <v>684</v>
      </c>
      <c r="G20320" s="775" t="s">
        <v>2580</v>
      </c>
      <c r="H20320" s="775" t="s">
        <v>2581</v>
      </c>
      <c r="I20320" s="775" t="s">
        <v>4920</v>
      </c>
    </row>
    <row r="20321" spans="1:9">
      <c r="A20321" s="775" t="str">
        <f>Table_wabobpsvr_AzureCalc_AzureCalcRateCard[[#This Row],[ServiceName]]&amp;Table_wabobpsvr_AzureCalc_AzureCalcRateCard[[#This Row],[Price_Level]]&amp;Table_wabobpsvr_AzureCalc_AzureCalcRateCard[[#This Row],[Region]]</f>
        <v>A7 Cloud ServicesD14</v>
      </c>
      <c r="B20321" s="775">
        <v>14</v>
      </c>
      <c r="C20321" s="775" t="s">
        <v>680</v>
      </c>
      <c r="D20321" s="775" t="s">
        <v>176</v>
      </c>
      <c r="E20321" s="775">
        <v>1.1281600000000001</v>
      </c>
      <c r="F20321" s="775" t="s">
        <v>684</v>
      </c>
      <c r="G20321" s="775" t="s">
        <v>2580</v>
      </c>
      <c r="H20321" s="775" t="s">
        <v>2581</v>
      </c>
      <c r="I20321" s="775" t="s">
        <v>4920</v>
      </c>
    </row>
    <row r="20322" spans="1:9">
      <c r="A20322" s="775" t="str">
        <f>Table_wabobpsvr_AzureCalc_AzureCalcRateCard[[#This Row],[ServiceName]]&amp;Table_wabobpsvr_AzureCalc_AzureCalcRateCard[[#This Row],[Price_Level]]&amp;Table_wabobpsvr_AzureCalc_AzureCalcRateCard[[#This Row],[Region]]</f>
        <v>A8 Cloud ServicesMOSP14</v>
      </c>
      <c r="B20322" s="775">
        <v>14</v>
      </c>
      <c r="C20322" s="775" t="s">
        <v>680</v>
      </c>
      <c r="D20322" s="775" t="s">
        <v>606</v>
      </c>
      <c r="E20322" s="775">
        <v>999999</v>
      </c>
      <c r="F20322" s="775" t="s">
        <v>695</v>
      </c>
      <c r="G20322" s="775" t="s">
        <v>4235</v>
      </c>
      <c r="H20322" s="775" t="s">
        <v>4235</v>
      </c>
      <c r="I20322" s="775" t="s">
        <v>4921</v>
      </c>
    </row>
    <row r="20323" spans="1:9">
      <c r="A20323" s="775" t="str">
        <f>Table_wabobpsvr_AzureCalc_AzureCalcRateCard[[#This Row],[ServiceName]]&amp;Table_wabobpsvr_AzureCalc_AzureCalcRateCard[[#This Row],[Price_Level]]&amp;Table_wabobpsvr_AzureCalc_AzureCalcRateCard[[#This Row],[Region]]</f>
        <v>A8 Cloud ServicesA14</v>
      </c>
      <c r="B20323" s="775">
        <v>14</v>
      </c>
      <c r="C20323" s="775" t="s">
        <v>680</v>
      </c>
      <c r="D20323" s="775" t="s">
        <v>174</v>
      </c>
      <c r="E20323" s="775">
        <v>999999</v>
      </c>
      <c r="F20323" s="775" t="s">
        <v>695</v>
      </c>
      <c r="G20323" s="775" t="s">
        <v>2582</v>
      </c>
      <c r="H20323" s="775" t="s">
        <v>2583</v>
      </c>
      <c r="I20323" s="775" t="s">
        <v>4921</v>
      </c>
    </row>
    <row r="20324" spans="1:9">
      <c r="A20324" s="775" t="str">
        <f>Table_wabobpsvr_AzureCalc_AzureCalcRateCard[[#This Row],[ServiceName]]&amp;Table_wabobpsvr_AzureCalc_AzureCalcRateCard[[#This Row],[Price_Level]]&amp;Table_wabobpsvr_AzureCalc_AzureCalcRateCard[[#This Row],[Region]]</f>
        <v>A8 Cloud ServicesB14</v>
      </c>
      <c r="B20324" s="775">
        <v>14</v>
      </c>
      <c r="C20324" s="775" t="s">
        <v>680</v>
      </c>
      <c r="D20324" s="775" t="s">
        <v>175</v>
      </c>
      <c r="E20324" s="775">
        <v>999999</v>
      </c>
      <c r="F20324" s="775" t="s">
        <v>695</v>
      </c>
      <c r="G20324" s="775" t="s">
        <v>2582</v>
      </c>
      <c r="H20324" s="775" t="s">
        <v>2583</v>
      </c>
      <c r="I20324" s="775" t="s">
        <v>4921</v>
      </c>
    </row>
    <row r="20325" spans="1:9">
      <c r="A20325" s="775" t="str">
        <f>Table_wabobpsvr_AzureCalc_AzureCalcRateCard[[#This Row],[ServiceName]]&amp;Table_wabobpsvr_AzureCalc_AzureCalcRateCard[[#This Row],[Price_Level]]&amp;Table_wabobpsvr_AzureCalc_AzureCalcRateCard[[#This Row],[Region]]</f>
        <v>A8 Cloud ServicesC14</v>
      </c>
      <c r="B20325" s="775">
        <v>14</v>
      </c>
      <c r="C20325" s="775" t="s">
        <v>680</v>
      </c>
      <c r="D20325" s="775" t="s">
        <v>177</v>
      </c>
      <c r="E20325" s="775">
        <v>999999</v>
      </c>
      <c r="F20325" s="775" t="s">
        <v>695</v>
      </c>
      <c r="G20325" s="775" t="s">
        <v>2582</v>
      </c>
      <c r="H20325" s="775" t="s">
        <v>2583</v>
      </c>
      <c r="I20325" s="775" t="s">
        <v>4921</v>
      </c>
    </row>
    <row r="20326" spans="1:9">
      <c r="A20326" s="775" t="str">
        <f>Table_wabobpsvr_AzureCalc_AzureCalcRateCard[[#This Row],[ServiceName]]&amp;Table_wabobpsvr_AzureCalc_AzureCalcRateCard[[#This Row],[Price_Level]]&amp;Table_wabobpsvr_AzureCalc_AzureCalcRateCard[[#This Row],[Region]]</f>
        <v>A8 Cloud ServicesD14</v>
      </c>
      <c r="B20326" s="775">
        <v>14</v>
      </c>
      <c r="C20326" s="775" t="s">
        <v>680</v>
      </c>
      <c r="D20326" s="775" t="s">
        <v>176</v>
      </c>
      <c r="E20326" s="775">
        <v>999999</v>
      </c>
      <c r="F20326" s="775" t="s">
        <v>695</v>
      </c>
      <c r="G20326" s="775" t="s">
        <v>2582</v>
      </c>
      <c r="H20326" s="775" t="s">
        <v>2583</v>
      </c>
      <c r="I20326" s="775" t="s">
        <v>4921</v>
      </c>
    </row>
    <row r="20327" spans="1:9">
      <c r="A20327" s="775" t="str">
        <f>Table_wabobpsvr_AzureCalc_AzureCalcRateCard[[#This Row],[ServiceName]]&amp;Table_wabobpsvr_AzureCalc_AzureCalcRateCard[[#This Row],[Price_Level]]&amp;Table_wabobpsvr_AzureCalc_AzureCalcRateCard[[#This Row],[Region]]</f>
        <v>A9 Cloud ServicesMOSP14</v>
      </c>
      <c r="B20327" s="775">
        <v>14</v>
      </c>
      <c r="C20327" s="775" t="s">
        <v>680</v>
      </c>
      <c r="D20327" s="775" t="s">
        <v>606</v>
      </c>
      <c r="E20327" s="775">
        <v>999999</v>
      </c>
      <c r="F20327" s="775" t="s">
        <v>697</v>
      </c>
      <c r="G20327" s="775" t="s">
        <v>4235</v>
      </c>
      <c r="H20327" s="775" t="s">
        <v>4235</v>
      </c>
      <c r="I20327" s="775" t="s">
        <v>4922</v>
      </c>
    </row>
    <row r="20328" spans="1:9">
      <c r="A20328" s="775" t="str">
        <f>Table_wabobpsvr_AzureCalc_AzureCalcRateCard[[#This Row],[ServiceName]]&amp;Table_wabobpsvr_AzureCalc_AzureCalcRateCard[[#This Row],[Price_Level]]&amp;Table_wabobpsvr_AzureCalc_AzureCalcRateCard[[#This Row],[Region]]</f>
        <v>A9 Cloud ServicesA14</v>
      </c>
      <c r="B20328" s="775">
        <v>14</v>
      </c>
      <c r="C20328" s="775" t="s">
        <v>680</v>
      </c>
      <c r="D20328" s="775" t="s">
        <v>174</v>
      </c>
      <c r="E20328" s="775">
        <v>999999</v>
      </c>
      <c r="F20328" s="775" t="s">
        <v>697</v>
      </c>
      <c r="G20328" s="775" t="s">
        <v>2584</v>
      </c>
      <c r="H20328" s="775" t="s">
        <v>2585</v>
      </c>
      <c r="I20328" s="775" t="s">
        <v>4922</v>
      </c>
    </row>
    <row r="20329" spans="1:9">
      <c r="A20329" s="775" t="str">
        <f>Table_wabobpsvr_AzureCalc_AzureCalcRateCard[[#This Row],[ServiceName]]&amp;Table_wabobpsvr_AzureCalc_AzureCalcRateCard[[#This Row],[Price_Level]]&amp;Table_wabobpsvr_AzureCalc_AzureCalcRateCard[[#This Row],[Region]]</f>
        <v>A9 Cloud ServicesB14</v>
      </c>
      <c r="B20329" s="775">
        <v>14</v>
      </c>
      <c r="C20329" s="775" t="s">
        <v>680</v>
      </c>
      <c r="D20329" s="775" t="s">
        <v>175</v>
      </c>
      <c r="E20329" s="775">
        <v>999999</v>
      </c>
      <c r="F20329" s="775" t="s">
        <v>697</v>
      </c>
      <c r="G20329" s="775" t="s">
        <v>2584</v>
      </c>
      <c r="H20329" s="775" t="s">
        <v>2585</v>
      </c>
      <c r="I20329" s="775" t="s">
        <v>4922</v>
      </c>
    </row>
    <row r="20330" spans="1:9">
      <c r="A20330" s="775" t="str">
        <f>Table_wabobpsvr_AzureCalc_AzureCalcRateCard[[#This Row],[ServiceName]]&amp;Table_wabobpsvr_AzureCalc_AzureCalcRateCard[[#This Row],[Price_Level]]&amp;Table_wabobpsvr_AzureCalc_AzureCalcRateCard[[#This Row],[Region]]</f>
        <v>A9 Cloud ServicesC14</v>
      </c>
      <c r="B20330" s="775">
        <v>14</v>
      </c>
      <c r="C20330" s="775" t="s">
        <v>680</v>
      </c>
      <c r="D20330" s="775" t="s">
        <v>177</v>
      </c>
      <c r="E20330" s="775">
        <v>999999</v>
      </c>
      <c r="F20330" s="775" t="s">
        <v>697</v>
      </c>
      <c r="G20330" s="775" t="s">
        <v>2584</v>
      </c>
      <c r="H20330" s="775" t="s">
        <v>2585</v>
      </c>
      <c r="I20330" s="775" t="s">
        <v>4922</v>
      </c>
    </row>
    <row r="20331" spans="1:9">
      <c r="A20331" s="775" t="str">
        <f>Table_wabobpsvr_AzureCalc_AzureCalcRateCard[[#This Row],[ServiceName]]&amp;Table_wabobpsvr_AzureCalc_AzureCalcRateCard[[#This Row],[Price_Level]]&amp;Table_wabobpsvr_AzureCalc_AzureCalcRateCard[[#This Row],[Region]]</f>
        <v>A9 Cloud ServicesD14</v>
      </c>
      <c r="B20331" s="775">
        <v>14</v>
      </c>
      <c r="C20331" s="775" t="s">
        <v>680</v>
      </c>
      <c r="D20331" s="775" t="s">
        <v>176</v>
      </c>
      <c r="E20331" s="775">
        <v>999999</v>
      </c>
      <c r="F20331" s="775" t="s">
        <v>697</v>
      </c>
      <c r="G20331" s="775" t="s">
        <v>2584</v>
      </c>
      <c r="H20331" s="775" t="s">
        <v>2585</v>
      </c>
      <c r="I20331" s="775" t="s">
        <v>4922</v>
      </c>
    </row>
    <row r="20332" spans="1:9">
      <c r="A20332" s="775" t="str">
        <f>Table_wabobpsvr_AzureCalc_AzureCalcRateCard[[#This Row],[ServiceName]]&amp;Table_wabobpsvr_AzureCalc_AzureCalcRateCard[[#This Row],[Price_Level]]&amp;Table_wabobpsvr_AzureCalc_AzureCalcRateCard[[#This Row],[Region]]</f>
        <v>Data Transfer Out - US GovMOSP14</v>
      </c>
      <c r="B20332" s="775">
        <v>14</v>
      </c>
      <c r="C20332" s="775" t="s">
        <v>764</v>
      </c>
      <c r="D20332" s="775" t="s">
        <v>606</v>
      </c>
      <c r="E20332" s="775">
        <v>999999</v>
      </c>
      <c r="F20332" s="775" t="s">
        <v>1025</v>
      </c>
      <c r="G20332" s="775" t="s">
        <v>4235</v>
      </c>
      <c r="H20332" s="775" t="s">
        <v>4235</v>
      </c>
      <c r="I20332" s="775" t="s">
        <v>4923</v>
      </c>
    </row>
    <row r="20333" spans="1:9">
      <c r="A20333" s="775" t="str">
        <f>Table_wabobpsvr_AzureCalc_AzureCalcRateCard[[#This Row],[ServiceName]]&amp;Table_wabobpsvr_AzureCalc_AzureCalcRateCard[[#This Row],[Price_Level]]&amp;Table_wabobpsvr_AzureCalc_AzureCalcRateCard[[#This Row],[Region]]</f>
        <v>Data Transfer Out - US GovA14</v>
      </c>
      <c r="B20333" s="775">
        <v>14</v>
      </c>
      <c r="C20333" s="775" t="s">
        <v>764</v>
      </c>
      <c r="D20333" s="775" t="s">
        <v>174</v>
      </c>
      <c r="E20333" s="775">
        <v>0.105818182</v>
      </c>
      <c r="F20333" s="775" t="s">
        <v>1025</v>
      </c>
      <c r="G20333" s="775" t="s">
        <v>2366</v>
      </c>
      <c r="H20333" s="775" t="s">
        <v>2367</v>
      </c>
      <c r="I20333" s="775" t="s">
        <v>4923</v>
      </c>
    </row>
    <row r="20334" spans="1:9">
      <c r="A20334" s="775" t="str">
        <f>Table_wabobpsvr_AzureCalc_AzureCalcRateCard[[#This Row],[ServiceName]]&amp;Table_wabobpsvr_AzureCalc_AzureCalcRateCard[[#This Row],[Price_Level]]&amp;Table_wabobpsvr_AzureCalc_AzureCalcRateCard[[#This Row],[Region]]</f>
        <v>Data Transfer Out - US GovB14</v>
      </c>
      <c r="B20334" s="775">
        <v>14</v>
      </c>
      <c r="C20334" s="775" t="s">
        <v>764</v>
      </c>
      <c r="D20334" s="775" t="s">
        <v>175</v>
      </c>
      <c r="E20334" s="775">
        <v>0.10254545499999999</v>
      </c>
      <c r="F20334" s="775" t="s">
        <v>1025</v>
      </c>
      <c r="G20334" s="775" t="s">
        <v>2366</v>
      </c>
      <c r="H20334" s="775" t="s">
        <v>2367</v>
      </c>
      <c r="I20334" s="775" t="s">
        <v>4923</v>
      </c>
    </row>
    <row r="20335" spans="1:9">
      <c r="A20335" s="775" t="str">
        <f>Table_wabobpsvr_AzureCalc_AzureCalcRateCard[[#This Row],[ServiceName]]&amp;Table_wabobpsvr_AzureCalc_AzureCalcRateCard[[#This Row],[Price_Level]]&amp;Table_wabobpsvr_AzureCalc_AzureCalcRateCard[[#This Row],[Region]]</f>
        <v>Data Transfer Out - US GovC14</v>
      </c>
      <c r="B20335" s="775">
        <v>14</v>
      </c>
      <c r="C20335" s="775" t="s">
        <v>764</v>
      </c>
      <c r="D20335" s="775" t="s">
        <v>177</v>
      </c>
      <c r="E20335" s="775">
        <v>9.9272727000000005E-2</v>
      </c>
      <c r="F20335" s="775" t="s">
        <v>1025</v>
      </c>
      <c r="G20335" s="775" t="s">
        <v>2366</v>
      </c>
      <c r="H20335" s="775" t="s">
        <v>2367</v>
      </c>
      <c r="I20335" s="775" t="s">
        <v>4923</v>
      </c>
    </row>
    <row r="20336" spans="1:9">
      <c r="A20336" s="775" t="str">
        <f>Table_wabobpsvr_AzureCalc_AzureCalcRateCard[[#This Row],[ServiceName]]&amp;Table_wabobpsvr_AzureCalc_AzureCalcRateCard[[#This Row],[Price_Level]]&amp;Table_wabobpsvr_AzureCalc_AzureCalcRateCard[[#This Row],[Region]]</f>
        <v>Data Transfer Out - US GovD14</v>
      </c>
      <c r="B20336" s="775">
        <v>14</v>
      </c>
      <c r="C20336" s="775" t="s">
        <v>764</v>
      </c>
      <c r="D20336" s="775" t="s">
        <v>176</v>
      </c>
      <c r="E20336" s="775">
        <v>9.6000000000000002E-2</v>
      </c>
      <c r="F20336" s="775" t="s">
        <v>1025</v>
      </c>
      <c r="G20336" s="775" t="s">
        <v>2366</v>
      </c>
      <c r="H20336" s="775" t="s">
        <v>2367</v>
      </c>
      <c r="I20336" s="775" t="s">
        <v>4923</v>
      </c>
    </row>
    <row r="20337" spans="1:9">
      <c r="A20337" s="775" t="str">
        <f>Table_wabobpsvr_AzureCalc_AzureCalcRateCard[[#This Row],[ServiceName]]&amp;Table_wabobpsvr_AzureCalc_AzureCalcRateCard[[#This Row],[Price_Level]]&amp;Table_wabobpsvr_AzureCalc_AzureCalcRateCard[[#This Row],[Region]]</f>
        <v>Data Transfer Out - US Gov - Tier 2MOSP14</v>
      </c>
      <c r="B20337" s="775">
        <v>14</v>
      </c>
      <c r="C20337" s="775" t="s">
        <v>764</v>
      </c>
      <c r="D20337" s="775" t="s">
        <v>606</v>
      </c>
      <c r="E20337" s="775">
        <v>999999</v>
      </c>
      <c r="F20337" s="775" t="s">
        <v>1026</v>
      </c>
      <c r="G20337" s="775" t="s">
        <v>4235</v>
      </c>
      <c r="H20337" s="775" t="s">
        <v>4235</v>
      </c>
      <c r="I20337" s="775" t="s">
        <v>4923</v>
      </c>
    </row>
    <row r="20338" spans="1:9">
      <c r="A20338" s="775" t="str">
        <f>Table_wabobpsvr_AzureCalc_AzureCalcRateCard[[#This Row],[ServiceName]]&amp;Table_wabobpsvr_AzureCalc_AzureCalcRateCard[[#This Row],[Price_Level]]&amp;Table_wabobpsvr_AzureCalc_AzureCalcRateCard[[#This Row],[Region]]</f>
        <v>Data Transfer Out - US Gov - Tier 2A14</v>
      </c>
      <c r="B20338" s="775">
        <v>14</v>
      </c>
      <c r="C20338" s="775" t="s">
        <v>764</v>
      </c>
      <c r="D20338" s="775" t="s">
        <v>174</v>
      </c>
      <c r="E20338" s="775">
        <v>0.102225138121547</v>
      </c>
      <c r="F20338" s="775" t="s">
        <v>1026</v>
      </c>
      <c r="G20338" s="775" t="s">
        <v>2366</v>
      </c>
      <c r="H20338" s="775" t="s">
        <v>2367</v>
      </c>
      <c r="I20338" s="775" t="s">
        <v>4923</v>
      </c>
    </row>
    <row r="20339" spans="1:9">
      <c r="A20339" s="775" t="str">
        <f>Table_wabobpsvr_AzureCalc_AzureCalcRateCard[[#This Row],[ServiceName]]&amp;Table_wabobpsvr_AzureCalc_AzureCalcRateCard[[#This Row],[Price_Level]]&amp;Table_wabobpsvr_AzureCalc_AzureCalcRateCard[[#This Row],[Region]]</f>
        <v>Data Transfer Out - US Gov - Tier 2B14</v>
      </c>
      <c r="B20339" s="775">
        <v>14</v>
      </c>
      <c r="C20339" s="775" t="s">
        <v>764</v>
      </c>
      <c r="D20339" s="775" t="s">
        <v>175</v>
      </c>
      <c r="E20339" s="775">
        <v>9.9063535911602205E-2</v>
      </c>
      <c r="F20339" s="775" t="s">
        <v>1026</v>
      </c>
      <c r="G20339" s="775" t="s">
        <v>2366</v>
      </c>
      <c r="H20339" s="775" t="s">
        <v>2367</v>
      </c>
      <c r="I20339" s="775" t="s">
        <v>4923</v>
      </c>
    </row>
    <row r="20340" spans="1:9">
      <c r="A20340" s="775" t="str">
        <f>Table_wabobpsvr_AzureCalc_AzureCalcRateCard[[#This Row],[ServiceName]]&amp;Table_wabobpsvr_AzureCalc_AzureCalcRateCard[[#This Row],[Price_Level]]&amp;Table_wabobpsvr_AzureCalc_AzureCalcRateCard[[#This Row],[Region]]</f>
        <v>Data Transfer Out - US Gov - Tier 2C14</v>
      </c>
      <c r="B20340" s="775">
        <v>14</v>
      </c>
      <c r="C20340" s="775" t="s">
        <v>764</v>
      </c>
      <c r="D20340" s="775" t="s">
        <v>177</v>
      </c>
      <c r="E20340" s="775">
        <v>9.5901933701657505E-2</v>
      </c>
      <c r="F20340" s="775" t="s">
        <v>1026</v>
      </c>
      <c r="G20340" s="775" t="s">
        <v>2366</v>
      </c>
      <c r="H20340" s="775" t="s">
        <v>2367</v>
      </c>
      <c r="I20340" s="775" t="s">
        <v>4923</v>
      </c>
    </row>
    <row r="20341" spans="1:9">
      <c r="A20341" s="775" t="str">
        <f>Table_wabobpsvr_AzureCalc_AzureCalcRateCard[[#This Row],[ServiceName]]&amp;Table_wabobpsvr_AzureCalc_AzureCalcRateCard[[#This Row],[Price_Level]]&amp;Table_wabobpsvr_AzureCalc_AzureCalcRateCard[[#This Row],[Region]]</f>
        <v>IoT Hub - High FrequencyA8</v>
      </c>
      <c r="B20341" s="775">
        <v>8</v>
      </c>
      <c r="C20341" s="775"/>
      <c r="D20341" s="775" t="s">
        <v>174</v>
      </c>
      <c r="E20341" s="775">
        <v>999999</v>
      </c>
      <c r="F20341" s="775" t="s">
        <v>7355</v>
      </c>
      <c r="G20341" s="775"/>
      <c r="H20341" s="775"/>
      <c r="I20341" s="775"/>
    </row>
    <row r="20342" spans="1:9">
      <c r="A20342" s="775" t="str">
        <f>Table_wabobpsvr_AzureCalc_AzureCalcRateCard[[#This Row],[ServiceName]]&amp;Table_wabobpsvr_AzureCalc_AzureCalcRateCard[[#This Row],[Price_Level]]&amp;Table_wabobpsvr_AzureCalc_AzureCalcRateCard[[#This Row],[Region]]</f>
        <v>ExpressRoute (Metered) 50 Mbps ConnectionsA2</v>
      </c>
      <c r="B20342" s="775">
        <v>2</v>
      </c>
      <c r="C20342" s="775" t="s">
        <v>7427</v>
      </c>
      <c r="D20342" s="775" t="s">
        <v>174</v>
      </c>
      <c r="E20342" s="775">
        <v>53.35</v>
      </c>
      <c r="F20342" s="775" t="s">
        <v>7394</v>
      </c>
      <c r="G20342" s="775" t="s">
        <v>7535</v>
      </c>
      <c r="H20342" s="775" t="s">
        <v>7536</v>
      </c>
      <c r="I20342" s="775" t="s">
        <v>7456</v>
      </c>
    </row>
    <row r="20343" spans="1:9">
      <c r="A20343" s="775" t="str">
        <f>Table_wabobpsvr_AzureCalc_AzureCalcRateCard[[#This Row],[ServiceName]]&amp;Table_wabobpsvr_AzureCalc_AzureCalcRateCard[[#This Row],[Price_Level]]&amp;Table_wabobpsvr_AzureCalc_AzureCalcRateCard[[#This Row],[Region]]</f>
        <v>SQL Database BusinessD16</v>
      </c>
      <c r="B20343" s="775">
        <v>16</v>
      </c>
      <c r="C20343" s="775" t="s">
        <v>1228</v>
      </c>
      <c r="D20343" s="775" t="s">
        <v>176</v>
      </c>
      <c r="E20343" s="775">
        <v>70.329599999999999</v>
      </c>
      <c r="F20343" s="775" t="s">
        <v>763</v>
      </c>
      <c r="G20343" s="775" t="s">
        <v>3469</v>
      </c>
      <c r="H20343" s="775" t="s">
        <v>3470</v>
      </c>
      <c r="I20343" s="775" t="s">
        <v>4235</v>
      </c>
    </row>
    <row r="20344" spans="1:9">
      <c r="A20344" s="775" t="str">
        <f>Table_wabobpsvr_AzureCalc_AzureCalcRateCard[[#This Row],[ServiceName]]&amp;Table_wabobpsvr_AzureCalc_AzureCalcRateCard[[#This Row],[Price_Level]]&amp;Table_wabobpsvr_AzureCalc_AzureCalcRateCard[[#This Row],[Region]]</f>
        <v>A8 HDInsight (Non-Windows)D10</v>
      </c>
      <c r="B20344" s="775">
        <v>10</v>
      </c>
      <c r="C20344" s="775" t="s">
        <v>87</v>
      </c>
      <c r="D20344" s="775" t="s">
        <v>176</v>
      </c>
      <c r="E20344" s="775">
        <v>0.78400000000000003</v>
      </c>
      <c r="F20344" s="775" t="s">
        <v>3379</v>
      </c>
      <c r="G20344" s="775" t="s">
        <v>3885</v>
      </c>
      <c r="H20344" s="775" t="s">
        <v>3886</v>
      </c>
      <c r="I20344" s="775" t="s">
        <v>4911</v>
      </c>
    </row>
    <row r="20345" spans="1:9">
      <c r="A20345" s="775" t="str">
        <f>Table_wabobpsvr_AzureCalc_AzureCalcRateCard[[#This Row],[ServiceName]]&amp;Table_wabobpsvr_AzureCalc_AzureCalcRateCard[[#This Row],[Price_Level]]&amp;Table_wabobpsvr_AzureCalc_AzureCalcRateCard[[#This Row],[Region]]</f>
        <v>Monthly FeeB2</v>
      </c>
      <c r="B20345" s="775">
        <v>2</v>
      </c>
      <c r="C20345" s="775" t="s">
        <v>4235</v>
      </c>
      <c r="D20345" s="775" t="s">
        <v>175</v>
      </c>
      <c r="E20345" s="775">
        <v>999999</v>
      </c>
      <c r="F20345" s="775" t="s">
        <v>3385</v>
      </c>
      <c r="G20345" s="775" t="s">
        <v>4235</v>
      </c>
      <c r="H20345" s="775" t="s">
        <v>4235</v>
      </c>
      <c r="I20345" s="775" t="s">
        <v>4235</v>
      </c>
    </row>
    <row r="20346" spans="1:9">
      <c r="A20346" s="775" t="str">
        <f>Table_wabobpsvr_AzureCalc_AzureCalcRateCard[[#This Row],[ServiceName]]&amp;Table_wabobpsvr_AzureCalc_AzureCalcRateCard[[#This Row],[Price_Level]]&amp;Table_wabobpsvr_AzureCalc_AzureCalcRateCard[[#This Row],[Region]]</f>
        <v>A10 VM (Windows)MOSP7</v>
      </c>
      <c r="B20346" s="775">
        <v>7</v>
      </c>
      <c r="C20346" s="775" t="s">
        <v>87</v>
      </c>
      <c r="D20346" s="775" t="s">
        <v>606</v>
      </c>
      <c r="E20346" s="775">
        <v>1.08</v>
      </c>
      <c r="F20346" s="775" t="s">
        <v>1232</v>
      </c>
      <c r="G20346" s="775"/>
      <c r="H20346" s="775"/>
      <c r="I20346" s="775" t="s">
        <v>4943</v>
      </c>
    </row>
    <row r="20347" spans="1:9">
      <c r="A20347" s="775" t="str">
        <f>Table_wabobpsvr_AzureCalc_AzureCalcRateCard[[#This Row],[ServiceName]]&amp;Table_wabobpsvr_AzureCalc_AzureCalcRateCard[[#This Row],[Price_Level]]&amp;Table_wabobpsvr_AzureCalc_AzureCalcRateCard[[#This Row],[Region]]</f>
        <v>A10 VM (Windows)A7</v>
      </c>
      <c r="B20347" s="775">
        <v>7</v>
      </c>
      <c r="C20347" s="775" t="s">
        <v>87</v>
      </c>
      <c r="D20347" s="775" t="s">
        <v>174</v>
      </c>
      <c r="E20347" s="775">
        <v>1.0476000000000001</v>
      </c>
      <c r="F20347" s="775" t="s">
        <v>1232</v>
      </c>
      <c r="G20347" s="775" t="s">
        <v>7669</v>
      </c>
      <c r="H20347" s="775" t="s">
        <v>4340</v>
      </c>
      <c r="I20347" s="775" t="s">
        <v>4943</v>
      </c>
    </row>
    <row r="20348" spans="1:9">
      <c r="A20348" s="775" t="str">
        <f>Table_wabobpsvr_AzureCalc_AzureCalcRateCard[[#This Row],[ServiceName]]&amp;Table_wabobpsvr_AzureCalc_AzureCalcRateCard[[#This Row],[Price_Level]]&amp;Table_wabobpsvr_AzureCalc_AzureCalcRateCard[[#This Row],[Region]]</f>
        <v>A10 VM (Windows)B7</v>
      </c>
      <c r="B20348" s="775">
        <v>7</v>
      </c>
      <c r="C20348" s="775" t="s">
        <v>87</v>
      </c>
      <c r="D20348" s="775" t="s">
        <v>175</v>
      </c>
      <c r="E20348" s="775">
        <v>1.0152000000000001</v>
      </c>
      <c r="F20348" s="775" t="s">
        <v>1232</v>
      </c>
      <c r="G20348" s="775" t="s">
        <v>7669</v>
      </c>
      <c r="H20348" s="775" t="s">
        <v>4340</v>
      </c>
      <c r="I20348" s="775" t="s">
        <v>4943</v>
      </c>
    </row>
    <row r="20349" spans="1:9">
      <c r="A20349" s="775" t="str">
        <f>Table_wabobpsvr_AzureCalc_AzureCalcRateCard[[#This Row],[ServiceName]]&amp;Table_wabobpsvr_AzureCalc_AzureCalcRateCard[[#This Row],[Price_Level]]&amp;Table_wabobpsvr_AzureCalc_AzureCalcRateCard[[#This Row],[Region]]</f>
        <v>A10 VM (Windows)C7</v>
      </c>
      <c r="B20349" s="775">
        <v>7</v>
      </c>
      <c r="C20349" s="775" t="s">
        <v>87</v>
      </c>
      <c r="D20349" s="775" t="s">
        <v>177</v>
      </c>
      <c r="E20349" s="775">
        <v>0.98280000000000001</v>
      </c>
      <c r="F20349" s="775" t="s">
        <v>1232</v>
      </c>
      <c r="G20349" s="775" t="s">
        <v>7669</v>
      </c>
      <c r="H20349" s="775" t="s">
        <v>4340</v>
      </c>
      <c r="I20349" s="775" t="s">
        <v>4943</v>
      </c>
    </row>
    <row r="20350" spans="1:9">
      <c r="A20350" s="775" t="str">
        <f>Table_wabobpsvr_AzureCalc_AzureCalcRateCard[[#This Row],[ServiceName]]&amp;Table_wabobpsvr_AzureCalc_AzureCalcRateCard[[#This Row],[Price_Level]]&amp;Table_wabobpsvr_AzureCalc_AzureCalcRateCard[[#This Row],[Region]]</f>
        <v>A10 VM (Windows)D7</v>
      </c>
      <c r="B20350" s="775">
        <v>7</v>
      </c>
      <c r="C20350" s="775" t="s">
        <v>87</v>
      </c>
      <c r="D20350" s="775" t="s">
        <v>176</v>
      </c>
      <c r="E20350" s="775">
        <v>0.95040000000000002</v>
      </c>
      <c r="F20350" s="775" t="s">
        <v>1232</v>
      </c>
      <c r="G20350" s="775" t="s">
        <v>7669</v>
      </c>
      <c r="H20350" s="775" t="s">
        <v>4340</v>
      </c>
      <c r="I20350" s="775" t="s">
        <v>4943</v>
      </c>
    </row>
    <row r="20351" spans="1:9">
      <c r="A20351" s="775" t="str">
        <f>Table_wabobpsvr_AzureCalc_AzureCalcRateCard[[#This Row],[ServiceName]]&amp;Table_wabobpsvr_AzureCalc_AzureCalcRateCard[[#This Row],[Price_Level]]&amp;Table_wabobpsvr_AzureCalc_AzureCalcRateCard[[#This Row],[Region]]</f>
        <v>A11 VM (Non-Windows)MOSP7</v>
      </c>
      <c r="B20351" s="775">
        <v>7</v>
      </c>
      <c r="C20351" s="775" t="s">
        <v>87</v>
      </c>
      <c r="D20351" s="775" t="s">
        <v>606</v>
      </c>
      <c r="E20351" s="775">
        <v>1.56</v>
      </c>
      <c r="F20351" s="775" t="s">
        <v>1233</v>
      </c>
      <c r="G20351" s="775"/>
      <c r="H20351" s="775"/>
      <c r="I20351" s="775" t="s">
        <v>5719</v>
      </c>
    </row>
    <row r="20352" spans="1:9">
      <c r="A20352" s="775" t="str">
        <f>Table_wabobpsvr_AzureCalc_AzureCalcRateCard[[#This Row],[ServiceName]]&amp;Table_wabobpsvr_AzureCalc_AzureCalcRateCard[[#This Row],[Price_Level]]&amp;Table_wabobpsvr_AzureCalc_AzureCalcRateCard[[#This Row],[Region]]</f>
        <v>A11 VM (Non-Windows)A7</v>
      </c>
      <c r="B20352" s="775">
        <v>7</v>
      </c>
      <c r="C20352" s="775" t="s">
        <v>87</v>
      </c>
      <c r="D20352" s="775" t="s">
        <v>174</v>
      </c>
      <c r="E20352" s="775">
        <v>1.5132000000000001</v>
      </c>
      <c r="F20352" s="775" t="s">
        <v>1233</v>
      </c>
      <c r="G20352" s="775" t="s">
        <v>4287</v>
      </c>
      <c r="H20352" s="775" t="s">
        <v>4288</v>
      </c>
      <c r="I20352" s="775" t="s">
        <v>5719</v>
      </c>
    </row>
    <row r="20353" spans="1:9">
      <c r="A20353" s="775" t="str">
        <f>Table_wabobpsvr_AzureCalc_AzureCalcRateCard[[#This Row],[ServiceName]]&amp;Table_wabobpsvr_AzureCalc_AzureCalcRateCard[[#This Row],[Price_Level]]&amp;Table_wabobpsvr_AzureCalc_AzureCalcRateCard[[#This Row],[Region]]</f>
        <v>A11 VM (Non-Windows)B7</v>
      </c>
      <c r="B20353" s="775">
        <v>7</v>
      </c>
      <c r="C20353" s="775" t="s">
        <v>87</v>
      </c>
      <c r="D20353" s="775" t="s">
        <v>175</v>
      </c>
      <c r="E20353" s="775">
        <v>1.4663999999999999</v>
      </c>
      <c r="F20353" s="775" t="s">
        <v>1233</v>
      </c>
      <c r="G20353" s="775" t="s">
        <v>4287</v>
      </c>
      <c r="H20353" s="775" t="s">
        <v>4288</v>
      </c>
      <c r="I20353" s="775" t="s">
        <v>5719</v>
      </c>
    </row>
    <row r="20354" spans="1:9">
      <c r="A20354" s="775" t="str">
        <f>Table_wabobpsvr_AzureCalc_AzureCalcRateCard[[#This Row],[ServiceName]]&amp;Table_wabobpsvr_AzureCalc_AzureCalcRateCard[[#This Row],[Price_Level]]&amp;Table_wabobpsvr_AzureCalc_AzureCalcRateCard[[#This Row],[Region]]</f>
        <v>A11 VM (Non-Windows)C7</v>
      </c>
      <c r="B20354" s="775">
        <v>7</v>
      </c>
      <c r="C20354" s="775" t="s">
        <v>87</v>
      </c>
      <c r="D20354" s="775" t="s">
        <v>177</v>
      </c>
      <c r="E20354" s="775">
        <v>1.4196</v>
      </c>
      <c r="F20354" s="775" t="s">
        <v>1233</v>
      </c>
      <c r="G20354" s="775" t="s">
        <v>4287</v>
      </c>
      <c r="H20354" s="775" t="s">
        <v>4288</v>
      </c>
      <c r="I20354" s="775" t="s">
        <v>5719</v>
      </c>
    </row>
    <row r="20355" spans="1:9">
      <c r="A20355" s="775" t="str">
        <f>Table_wabobpsvr_AzureCalc_AzureCalcRateCard[[#This Row],[ServiceName]]&amp;Table_wabobpsvr_AzureCalc_AzureCalcRateCard[[#This Row],[Price_Level]]&amp;Table_wabobpsvr_AzureCalc_AzureCalcRateCard[[#This Row],[Region]]</f>
        <v>Streaming UnitsD1</v>
      </c>
      <c r="B20355" s="775">
        <v>1</v>
      </c>
      <c r="C20355" s="775" t="s">
        <v>4235</v>
      </c>
      <c r="D20355" s="775" t="s">
        <v>176</v>
      </c>
      <c r="E20355" s="775">
        <v>999999</v>
      </c>
      <c r="F20355" s="775" t="s">
        <v>1307</v>
      </c>
      <c r="G20355" s="775" t="s">
        <v>4235</v>
      </c>
      <c r="H20355" s="775" t="s">
        <v>4235</v>
      </c>
      <c r="I20355" s="775" t="s">
        <v>4235</v>
      </c>
    </row>
    <row r="20356" spans="1:9">
      <c r="A20356" s="775" t="str">
        <f>Table_wabobpsvr_AzureCalc_AzureCalcRateCard[[#This Row],[ServiceName]]&amp;Table_wabobpsvr_AzureCalc_AzureCalcRateCard[[#This Row],[Price_Level]]&amp;Table_wabobpsvr_AzureCalc_AzureCalcRateCard[[#This Row],[Region]]</f>
        <v>Streaming UnitsMOSP1</v>
      </c>
      <c r="B20356" s="775">
        <v>1</v>
      </c>
      <c r="C20356" s="775" t="s">
        <v>4235</v>
      </c>
      <c r="D20356" s="775" t="s">
        <v>606</v>
      </c>
      <c r="E20356" s="775">
        <v>999999</v>
      </c>
      <c r="F20356" s="775" t="s">
        <v>1307</v>
      </c>
      <c r="G20356" s="775" t="s">
        <v>4235</v>
      </c>
      <c r="H20356" s="775" t="s">
        <v>4235</v>
      </c>
      <c r="I20356" s="775" t="s">
        <v>4235</v>
      </c>
    </row>
    <row r="20357" spans="1:9">
      <c r="A20357" s="775" t="str">
        <f>Table_wabobpsvr_AzureCalc_AzureCalcRateCard[[#This Row],[ServiceName]]&amp;Table_wabobpsvr_AzureCalc_AzureCalcRateCard[[#This Row],[Price_Level]]&amp;Table_wabobpsvr_AzureCalc_AzureCalcRateCard[[#This Row],[Region]]</f>
        <v>Streaming UnitsA1</v>
      </c>
      <c r="B20357" s="775">
        <v>1</v>
      </c>
      <c r="C20357" s="775" t="s">
        <v>4235</v>
      </c>
      <c r="D20357" s="775" t="s">
        <v>174</v>
      </c>
      <c r="E20357" s="775">
        <v>999999</v>
      </c>
      <c r="F20357" s="775" t="s">
        <v>1307</v>
      </c>
      <c r="G20357" s="775" t="s">
        <v>4235</v>
      </c>
      <c r="H20357" s="775" t="s">
        <v>4235</v>
      </c>
      <c r="I20357" s="775" t="s">
        <v>4235</v>
      </c>
    </row>
    <row r="20358" spans="1:9">
      <c r="A20358" s="775" t="str">
        <f>Table_wabobpsvr_AzureCalc_AzureCalcRateCard[[#This Row],[ServiceName]]&amp;Table_wabobpsvr_AzureCalc_AzureCalcRateCard[[#This Row],[Price_Level]]&amp;Table_wabobpsvr_AzureCalc_AzureCalcRateCard[[#This Row],[Region]]</f>
        <v>Streaming UnitsB1</v>
      </c>
      <c r="B20358" s="775">
        <v>1</v>
      </c>
      <c r="C20358" s="775" t="s">
        <v>4235</v>
      </c>
      <c r="D20358" s="775" t="s">
        <v>175</v>
      </c>
      <c r="E20358" s="775">
        <v>999999</v>
      </c>
      <c r="F20358" s="775" t="s">
        <v>1307</v>
      </c>
      <c r="G20358" s="775" t="s">
        <v>4235</v>
      </c>
      <c r="H20358" s="775" t="s">
        <v>4235</v>
      </c>
      <c r="I20358" s="775" t="s">
        <v>4235</v>
      </c>
    </row>
    <row r="20359" spans="1:9">
      <c r="A20359" s="775" t="str">
        <f>Table_wabobpsvr_AzureCalc_AzureCalcRateCard[[#This Row],[ServiceName]]&amp;Table_wabobpsvr_AzureCalc_AzureCalcRateCard[[#This Row],[Price_Level]]&amp;Table_wabobpsvr_AzureCalc_AzureCalcRateCard[[#This Row],[Region]]</f>
        <v>Streaming UnitsC1</v>
      </c>
      <c r="B20359" s="775">
        <v>1</v>
      </c>
      <c r="C20359" s="775" t="s">
        <v>4235</v>
      </c>
      <c r="D20359" s="775" t="s">
        <v>177</v>
      </c>
      <c r="E20359" s="775">
        <v>999999</v>
      </c>
      <c r="F20359" s="775" t="s">
        <v>1307</v>
      </c>
      <c r="G20359" s="775" t="s">
        <v>4235</v>
      </c>
      <c r="H20359" s="775" t="s">
        <v>4235</v>
      </c>
      <c r="I20359" s="775" t="s">
        <v>4235</v>
      </c>
    </row>
    <row r="20360" spans="1:9">
      <c r="A20360" s="775" t="str">
        <f>Table_wabobpsvr_AzureCalc_AzureCalcRateCard[[#This Row],[ServiceName]]&amp;Table_wabobpsvr_AzureCalc_AzureCalcRateCard[[#This Row],[Price_Level]]&amp;Table_wabobpsvr_AzureCalc_AzureCalcRateCard[[#This Row],[Region]]</f>
        <v>Streaming UnitsD1</v>
      </c>
      <c r="B20360" s="775">
        <v>1</v>
      </c>
      <c r="C20360" s="775" t="s">
        <v>4235</v>
      </c>
      <c r="D20360" s="775" t="s">
        <v>176</v>
      </c>
      <c r="E20360" s="775">
        <v>999999</v>
      </c>
      <c r="F20360" s="775" t="s">
        <v>1307</v>
      </c>
      <c r="G20360" s="775" t="s">
        <v>4235</v>
      </c>
      <c r="H20360" s="775" t="s">
        <v>4235</v>
      </c>
      <c r="I20360" s="775" t="s">
        <v>4235</v>
      </c>
    </row>
    <row r="20361" spans="1:9">
      <c r="A20361" s="775" t="str">
        <f>Table_wabobpsvr_AzureCalc_AzureCalcRateCard[[#This Row],[ServiceName]]&amp;Table_wabobpsvr_AzureCalc_AzureCalcRateCard[[#This Row],[Price_Level]]&amp;Table_wabobpsvr_AzureCalc_AzureCalcRateCard[[#This Row],[Region]]</f>
        <v>Import/ExportMOSP15</v>
      </c>
      <c r="B20361" s="775">
        <v>15</v>
      </c>
      <c r="C20361" s="775" t="s">
        <v>4235</v>
      </c>
      <c r="D20361" s="775" t="s">
        <v>606</v>
      </c>
      <c r="E20361" s="775">
        <v>999999</v>
      </c>
      <c r="F20361" s="775" t="s">
        <v>602</v>
      </c>
      <c r="G20361" s="775" t="s">
        <v>4235</v>
      </c>
      <c r="H20361" s="775" t="s">
        <v>4235</v>
      </c>
      <c r="I20361" s="775" t="s">
        <v>4235</v>
      </c>
    </row>
    <row r="20362" spans="1:9">
      <c r="A20362" s="775" t="str">
        <f>Table_wabobpsvr_AzureCalc_AzureCalcRateCard[[#This Row],[ServiceName]]&amp;Table_wabobpsvr_AzureCalc_AzureCalcRateCard[[#This Row],[Price_Level]]&amp;Table_wabobpsvr_AzureCalc_AzureCalcRateCard[[#This Row],[Region]]</f>
        <v>Import/ExportA15</v>
      </c>
      <c r="B20362" s="775">
        <v>15</v>
      </c>
      <c r="C20362" s="775" t="s">
        <v>4235</v>
      </c>
      <c r="D20362" s="775" t="s">
        <v>174</v>
      </c>
      <c r="E20362" s="775">
        <v>999999</v>
      </c>
      <c r="F20362" s="775" t="s">
        <v>602</v>
      </c>
      <c r="G20362" s="775" t="s">
        <v>4235</v>
      </c>
      <c r="H20362" s="775" t="s">
        <v>4235</v>
      </c>
      <c r="I20362" s="775" t="s">
        <v>4235</v>
      </c>
    </row>
    <row r="20363" spans="1:9">
      <c r="A20363" s="775" t="str">
        <f>Table_wabobpsvr_AzureCalc_AzureCalcRateCard[[#This Row],[ServiceName]]&amp;Table_wabobpsvr_AzureCalc_AzureCalcRateCard[[#This Row],[Price_Level]]&amp;Table_wabobpsvr_AzureCalc_AzureCalcRateCard[[#This Row],[Region]]</f>
        <v>Import/ExportB15</v>
      </c>
      <c r="B20363" s="775">
        <v>15</v>
      </c>
      <c r="C20363" s="775" t="s">
        <v>4235</v>
      </c>
      <c r="D20363" s="775" t="s">
        <v>175</v>
      </c>
      <c r="E20363" s="775">
        <v>999999</v>
      </c>
      <c r="F20363" s="775" t="s">
        <v>602</v>
      </c>
      <c r="G20363" s="775" t="s">
        <v>4235</v>
      </c>
      <c r="H20363" s="775" t="s">
        <v>4235</v>
      </c>
      <c r="I20363" s="775" t="s">
        <v>4235</v>
      </c>
    </row>
    <row r="20364" spans="1:9">
      <c r="A20364" s="775" t="str">
        <f>Table_wabobpsvr_AzureCalc_AzureCalcRateCard[[#This Row],[ServiceName]]&amp;Table_wabobpsvr_AzureCalc_AzureCalcRateCard[[#This Row],[Price_Level]]&amp;Table_wabobpsvr_AzureCalc_AzureCalcRateCard[[#This Row],[Region]]</f>
        <v>Import/ExportC15</v>
      </c>
      <c r="B20364" s="775">
        <v>15</v>
      </c>
      <c r="C20364" s="775" t="s">
        <v>4235</v>
      </c>
      <c r="D20364" s="775" t="s">
        <v>177</v>
      </c>
      <c r="E20364" s="775">
        <v>999999</v>
      </c>
      <c r="F20364" s="775" t="s">
        <v>602</v>
      </c>
      <c r="G20364" s="775" t="s">
        <v>4235</v>
      </c>
      <c r="H20364" s="775" t="s">
        <v>4235</v>
      </c>
      <c r="I20364" s="775" t="s">
        <v>4235</v>
      </c>
    </row>
    <row r="20365" spans="1:9">
      <c r="A20365" s="775" t="str">
        <f>Table_wabobpsvr_AzureCalc_AzureCalcRateCard[[#This Row],[ServiceName]]&amp;Table_wabobpsvr_AzureCalc_AzureCalcRateCard[[#This Row],[Price_Level]]&amp;Table_wabobpsvr_AzureCalc_AzureCalcRateCard[[#This Row],[Region]]</f>
        <v>Import/ExportD15</v>
      </c>
      <c r="B20365" s="775">
        <v>15</v>
      </c>
      <c r="C20365" s="775" t="s">
        <v>4235</v>
      </c>
      <c r="D20365" s="775" t="s">
        <v>176</v>
      </c>
      <c r="E20365" s="775">
        <v>999999</v>
      </c>
      <c r="F20365" s="775" t="s">
        <v>602</v>
      </c>
      <c r="G20365" s="775" t="s">
        <v>4235</v>
      </c>
      <c r="H20365" s="775" t="s">
        <v>4235</v>
      </c>
      <c r="I20365" s="775" t="s">
        <v>4235</v>
      </c>
    </row>
    <row r="20366" spans="1:9">
      <c r="A20366" s="775" t="str">
        <f>Table_wabobpsvr_AzureCalc_AzureCalcRateCard[[#This Row],[ServiceName]]&amp;Table_wabobpsvr_AzureCalc_AzureCalcRateCard[[#This Row],[Price_Level]]&amp;Table_wabobpsvr_AzureCalc_AzureCalcRateCard[[#This Row],[Region]]</f>
        <v>SQL Basic Database DaysA16</v>
      </c>
      <c r="B20366" s="775">
        <v>16</v>
      </c>
      <c r="C20366" s="775" t="s">
        <v>1071</v>
      </c>
      <c r="D20366" s="775" t="s">
        <v>174</v>
      </c>
      <c r="E20366" s="775">
        <v>0.171787</v>
      </c>
      <c r="F20366" s="775" t="s">
        <v>758</v>
      </c>
      <c r="G20366" s="775" t="s">
        <v>4235</v>
      </c>
      <c r="H20366" s="775" t="s">
        <v>2483</v>
      </c>
      <c r="I20366" s="775" t="s">
        <v>4235</v>
      </c>
    </row>
    <row r="20367" spans="1:9">
      <c r="A20367" s="775" t="str">
        <f>Table_wabobpsvr_AzureCalc_AzureCalcRateCard[[#This Row],[ServiceName]]&amp;Table_wabobpsvr_AzureCalc_AzureCalcRateCard[[#This Row],[Price_Level]]&amp;Table_wabobpsvr_AzureCalc_AzureCalcRateCard[[#This Row],[Region]]</f>
        <v>SQL Basic Database DaysB16</v>
      </c>
      <c r="B20367" s="775">
        <v>16</v>
      </c>
      <c r="C20367" s="775" t="s">
        <v>1071</v>
      </c>
      <c r="D20367" s="775" t="s">
        <v>175</v>
      </c>
      <c r="E20367" s="775">
        <v>0.16647400000000001</v>
      </c>
      <c r="F20367" s="775" t="s">
        <v>758</v>
      </c>
      <c r="G20367" s="775" t="s">
        <v>4235</v>
      </c>
      <c r="H20367" s="775" t="s">
        <v>2483</v>
      </c>
      <c r="I20367" s="775" t="s">
        <v>4235</v>
      </c>
    </row>
    <row r="20368" spans="1:9">
      <c r="A20368" s="775" t="str">
        <f>Table_wabobpsvr_AzureCalc_AzureCalcRateCard[[#This Row],[ServiceName]]&amp;Table_wabobpsvr_AzureCalc_AzureCalcRateCard[[#This Row],[Price_Level]]&amp;Table_wabobpsvr_AzureCalc_AzureCalcRateCard[[#This Row],[Region]]</f>
        <v>SQL DB Standard S0 Database HoursC11</v>
      </c>
      <c r="B20368" s="775">
        <v>11</v>
      </c>
      <c r="C20368" s="775" t="s">
        <v>680</v>
      </c>
      <c r="D20368" s="775" t="s">
        <v>177</v>
      </c>
      <c r="E20368" s="775">
        <v>2.1385000000000001E-2</v>
      </c>
      <c r="F20368" s="775" t="s">
        <v>1046</v>
      </c>
      <c r="G20368" s="775" t="s">
        <v>3615</v>
      </c>
      <c r="H20368" s="775" t="s">
        <v>3616</v>
      </c>
      <c r="I20368" s="775" t="s">
        <v>4924</v>
      </c>
    </row>
    <row r="20369" spans="1:9">
      <c r="A20369" s="775" t="str">
        <f>Table_wabobpsvr_AzureCalc_AzureCalcRateCard[[#This Row],[ServiceName]]&amp;Table_wabobpsvr_AzureCalc_AzureCalcRateCard[[#This Row],[Price_Level]]&amp;Table_wabobpsvr_AzureCalc_AzureCalcRateCard[[#This Row],[Region]]</f>
        <v>SQL DB Standard S0 Database HoursD11</v>
      </c>
      <c r="B20369" s="775">
        <v>11</v>
      </c>
      <c r="C20369" s="775" t="s">
        <v>680</v>
      </c>
      <c r="D20369" s="775" t="s">
        <v>176</v>
      </c>
      <c r="E20369" s="775">
        <v>2.068E-2</v>
      </c>
      <c r="F20369" s="775" t="s">
        <v>1046</v>
      </c>
      <c r="G20369" s="775" t="s">
        <v>3615</v>
      </c>
      <c r="H20369" s="775" t="s">
        <v>3616</v>
      </c>
      <c r="I20369" s="775" t="s">
        <v>4924</v>
      </c>
    </row>
    <row r="20370" spans="1:9">
      <c r="A20370" s="775" t="str">
        <f>Table_wabobpsvr_AzureCalc_AzureCalcRateCard[[#This Row],[ServiceName]]&amp;Table_wabobpsvr_AzureCalc_AzureCalcRateCard[[#This Row],[Price_Level]]&amp;Table_wabobpsvr_AzureCalc_AzureCalcRateCard[[#This Row],[Region]]</f>
        <v>SQL DB Standard S0 Database HoursMOSP12</v>
      </c>
      <c r="B20370" s="775">
        <v>12</v>
      </c>
      <c r="C20370" s="775" t="s">
        <v>680</v>
      </c>
      <c r="D20370" s="775" t="s">
        <v>606</v>
      </c>
      <c r="E20370" s="775">
        <v>2.35E-2</v>
      </c>
      <c r="F20370" s="775" t="s">
        <v>1046</v>
      </c>
      <c r="G20370" s="775" t="s">
        <v>4235</v>
      </c>
      <c r="H20370" s="775" t="s">
        <v>4235</v>
      </c>
      <c r="I20370" s="775" t="s">
        <v>4925</v>
      </c>
    </row>
    <row r="20371" spans="1:9">
      <c r="A20371" s="775" t="str">
        <f>Table_wabobpsvr_AzureCalc_AzureCalcRateCard[[#This Row],[ServiceName]]&amp;Table_wabobpsvr_AzureCalc_AzureCalcRateCard[[#This Row],[Price_Level]]&amp;Table_wabobpsvr_AzureCalc_AzureCalcRateCard[[#This Row],[Region]]</f>
        <v>SQL DB Standard S0 Database HoursA12</v>
      </c>
      <c r="B20371" s="775">
        <v>12</v>
      </c>
      <c r="C20371" s="775" t="s">
        <v>680</v>
      </c>
      <c r="D20371" s="775" t="s">
        <v>174</v>
      </c>
      <c r="E20371" s="775">
        <v>2.2794999999999999E-2</v>
      </c>
      <c r="F20371" s="775" t="s">
        <v>1046</v>
      </c>
      <c r="G20371" s="775" t="s">
        <v>3891</v>
      </c>
      <c r="H20371" s="775" t="s">
        <v>3892</v>
      </c>
      <c r="I20371" s="775" t="s">
        <v>4925</v>
      </c>
    </row>
    <row r="20372" spans="1:9">
      <c r="A20372" s="775" t="str">
        <f>Table_wabobpsvr_AzureCalc_AzureCalcRateCard[[#This Row],[ServiceName]]&amp;Table_wabobpsvr_AzureCalc_AzureCalcRateCard[[#This Row],[Price_Level]]&amp;Table_wabobpsvr_AzureCalc_AzureCalcRateCard[[#This Row],[Region]]</f>
        <v>SQL DB Standard S0 Database HoursB12</v>
      </c>
      <c r="B20372" s="775">
        <v>12</v>
      </c>
      <c r="C20372" s="775" t="s">
        <v>680</v>
      </c>
      <c r="D20372" s="775" t="s">
        <v>175</v>
      </c>
      <c r="E20372" s="775">
        <v>2.2089999999999999E-2</v>
      </c>
      <c r="F20372" s="775" t="s">
        <v>1046</v>
      </c>
      <c r="G20372" s="775" t="s">
        <v>3891</v>
      </c>
      <c r="H20372" s="775" t="s">
        <v>3892</v>
      </c>
      <c r="I20372" s="775" t="s">
        <v>4925</v>
      </c>
    </row>
    <row r="20373" spans="1:9">
      <c r="A20373" s="775" t="str">
        <f>Table_wabobpsvr_AzureCalc_AzureCalcRateCard[[#This Row],[ServiceName]]&amp;Table_wabobpsvr_AzureCalc_AzureCalcRateCard[[#This Row],[Price_Level]]&amp;Table_wabobpsvr_AzureCalc_AzureCalcRateCard[[#This Row],[Region]]</f>
        <v>SQL DB Standard S0 Database HoursC12</v>
      </c>
      <c r="B20373" s="775">
        <v>12</v>
      </c>
      <c r="C20373" s="775" t="s">
        <v>680</v>
      </c>
      <c r="D20373" s="775" t="s">
        <v>177</v>
      </c>
      <c r="E20373" s="775">
        <v>2.1385000000000001E-2</v>
      </c>
      <c r="F20373" s="775" t="s">
        <v>1046</v>
      </c>
      <c r="G20373" s="775" t="s">
        <v>3891</v>
      </c>
      <c r="H20373" s="775" t="s">
        <v>3892</v>
      </c>
      <c r="I20373" s="775" t="s">
        <v>4925</v>
      </c>
    </row>
    <row r="20374" spans="1:9">
      <c r="A20374" s="775" t="str">
        <f>Table_wabobpsvr_AzureCalc_AzureCalcRateCard[[#This Row],[ServiceName]]&amp;Table_wabobpsvr_AzureCalc_AzureCalcRateCard[[#This Row],[Price_Level]]&amp;Table_wabobpsvr_AzureCalc_AzureCalcRateCard[[#This Row],[Region]]</f>
        <v>SQL DB Standard S0 Database HoursD12</v>
      </c>
      <c r="B20374" s="775">
        <v>12</v>
      </c>
      <c r="C20374" s="775" t="s">
        <v>680</v>
      </c>
      <c r="D20374" s="775" t="s">
        <v>176</v>
      </c>
      <c r="E20374" s="775">
        <v>2.068E-2</v>
      </c>
      <c r="F20374" s="775" t="s">
        <v>1046</v>
      </c>
      <c r="G20374" s="775" t="s">
        <v>3891</v>
      </c>
      <c r="H20374" s="775" t="s">
        <v>3892</v>
      </c>
      <c r="I20374" s="775" t="s">
        <v>4925</v>
      </c>
    </row>
    <row r="20375" spans="1:9">
      <c r="A20375" s="775" t="str">
        <f>Table_wabobpsvr_AzureCalc_AzureCalcRateCard[[#This Row],[ServiceName]]&amp;Table_wabobpsvr_AzureCalc_AzureCalcRateCard[[#This Row],[Price_Level]]&amp;Table_wabobpsvr_AzureCalc_AzureCalcRateCard[[#This Row],[Region]]</f>
        <v>SQL DB Standard S0 Database HoursMOSP14</v>
      </c>
      <c r="B20375" s="775">
        <v>14</v>
      </c>
      <c r="C20375" s="775" t="s">
        <v>680</v>
      </c>
      <c r="D20375" s="775" t="s">
        <v>606</v>
      </c>
      <c r="E20375" s="775">
        <v>999999</v>
      </c>
      <c r="F20375" s="775" t="s">
        <v>1046</v>
      </c>
      <c r="G20375" s="775" t="s">
        <v>4235</v>
      </c>
      <c r="H20375" s="775" t="s">
        <v>4235</v>
      </c>
      <c r="I20375" s="775" t="s">
        <v>4926</v>
      </c>
    </row>
    <row r="20376" spans="1:9">
      <c r="A20376" s="775" t="str">
        <f>Table_wabobpsvr_AzureCalc_AzureCalcRateCard[[#This Row],[ServiceName]]&amp;Table_wabobpsvr_AzureCalc_AzureCalcRateCard[[#This Row],[Price_Level]]&amp;Table_wabobpsvr_AzureCalc_AzureCalcRateCard[[#This Row],[Region]]</f>
        <v>SQL DB Standard S0 Database HoursA14</v>
      </c>
      <c r="B20376" s="775">
        <v>14</v>
      </c>
      <c r="C20376" s="775" t="s">
        <v>680</v>
      </c>
      <c r="D20376" s="775" t="s">
        <v>174</v>
      </c>
      <c r="E20376" s="775">
        <v>2.4654167000000001E-2</v>
      </c>
      <c r="F20376" s="775" t="s">
        <v>1046</v>
      </c>
      <c r="G20376" s="775" t="s">
        <v>3893</v>
      </c>
      <c r="H20376" s="775" t="s">
        <v>3894</v>
      </c>
      <c r="I20376" s="775" t="s">
        <v>4926</v>
      </c>
    </row>
    <row r="20377" spans="1:9">
      <c r="A20377" s="775" t="str">
        <f>Table_wabobpsvr_AzureCalc_AzureCalcRateCard[[#This Row],[ServiceName]]&amp;Table_wabobpsvr_AzureCalc_AzureCalcRateCard[[#This Row],[Price_Level]]&amp;Table_wabobpsvr_AzureCalc_AzureCalcRateCard[[#This Row],[Region]]</f>
        <v>SQL DB Standard S0 Database HoursB14</v>
      </c>
      <c r="B20377" s="775">
        <v>14</v>
      </c>
      <c r="C20377" s="775" t="s">
        <v>680</v>
      </c>
      <c r="D20377" s="775" t="s">
        <v>175</v>
      </c>
      <c r="E20377" s="775">
        <v>2.3891666999999998E-2</v>
      </c>
      <c r="F20377" s="775" t="s">
        <v>1046</v>
      </c>
      <c r="G20377" s="775" t="s">
        <v>3893</v>
      </c>
      <c r="H20377" s="775" t="s">
        <v>3894</v>
      </c>
      <c r="I20377" s="775" t="s">
        <v>4926</v>
      </c>
    </row>
    <row r="20378" spans="1:9">
      <c r="A20378" s="775" t="str">
        <f>Table_wabobpsvr_AzureCalc_AzureCalcRateCard[[#This Row],[ServiceName]]&amp;Table_wabobpsvr_AzureCalc_AzureCalcRateCard[[#This Row],[Price_Level]]&amp;Table_wabobpsvr_AzureCalc_AzureCalcRateCard[[#This Row],[Region]]</f>
        <v>SQL DB Standard S0 Database HoursC14</v>
      </c>
      <c r="B20378" s="775">
        <v>14</v>
      </c>
      <c r="C20378" s="775" t="s">
        <v>680</v>
      </c>
      <c r="D20378" s="775" t="s">
        <v>177</v>
      </c>
      <c r="E20378" s="775">
        <v>2.3129166999999999E-2</v>
      </c>
      <c r="F20378" s="775" t="s">
        <v>1046</v>
      </c>
      <c r="G20378" s="775" t="s">
        <v>3893</v>
      </c>
      <c r="H20378" s="775" t="s">
        <v>3894</v>
      </c>
      <c r="I20378" s="775" t="s">
        <v>4926</v>
      </c>
    </row>
    <row r="20379" spans="1:9">
      <c r="A20379" s="775" t="str">
        <f>Table_wabobpsvr_AzureCalc_AzureCalcRateCard[[#This Row],[ServiceName]]&amp;Table_wabobpsvr_AzureCalc_AzureCalcRateCard[[#This Row],[Price_Level]]&amp;Table_wabobpsvr_AzureCalc_AzureCalcRateCard[[#This Row],[Region]]</f>
        <v>SQL DB Standard S0 Database HoursD14</v>
      </c>
      <c r="B20379" s="775">
        <v>14</v>
      </c>
      <c r="C20379" s="775" t="s">
        <v>680</v>
      </c>
      <c r="D20379" s="775" t="s">
        <v>176</v>
      </c>
      <c r="E20379" s="775">
        <v>2.2366667E-2</v>
      </c>
      <c r="F20379" s="775" t="s">
        <v>1046</v>
      </c>
      <c r="G20379" s="775" t="s">
        <v>3893</v>
      </c>
      <c r="H20379" s="775" t="s">
        <v>3894</v>
      </c>
      <c r="I20379" s="775" t="s">
        <v>4926</v>
      </c>
    </row>
    <row r="20380" spans="1:9">
      <c r="A20380" s="775" t="str">
        <f>Table_wabobpsvr_AzureCalc_AzureCalcRateCard[[#This Row],[ServiceName]]&amp;Table_wabobpsvr_AzureCalc_AzureCalcRateCard[[#This Row],[Price_Level]]&amp;Table_wabobpsvr_AzureCalc_AzureCalcRateCard[[#This Row],[Region]]</f>
        <v>SQL DB Standard S0 Secondary Database HoursMOSP</v>
      </c>
      <c r="B20380" s="775"/>
      <c r="C20380" s="775" t="s">
        <v>680</v>
      </c>
      <c r="D20380" s="775" t="s">
        <v>606</v>
      </c>
      <c r="E20380" s="775">
        <v>1.5599999999999999E-2</v>
      </c>
      <c r="F20380" s="775" t="s">
        <v>1047</v>
      </c>
      <c r="G20380" s="775" t="s">
        <v>4235</v>
      </c>
      <c r="H20380" s="775" t="s">
        <v>4235</v>
      </c>
      <c r="I20380" s="775" t="s">
        <v>4927</v>
      </c>
    </row>
    <row r="20381" spans="1:9">
      <c r="A20381" s="775" t="str">
        <f>Table_wabobpsvr_AzureCalc_AzureCalcRateCard[[#This Row],[ServiceName]]&amp;Table_wabobpsvr_AzureCalc_AzureCalcRateCard[[#This Row],[Price_Level]]&amp;Table_wabobpsvr_AzureCalc_AzureCalcRateCard[[#This Row],[Region]]</f>
        <v>SQL DB Standard S0 Secondary Database HoursA</v>
      </c>
      <c r="B20381" s="775"/>
      <c r="C20381" s="775" t="s">
        <v>680</v>
      </c>
      <c r="D20381" s="775" t="s">
        <v>174</v>
      </c>
      <c r="E20381" s="775">
        <v>1.5132E-2</v>
      </c>
      <c r="F20381" s="775" t="s">
        <v>1047</v>
      </c>
      <c r="G20381" s="775" t="s">
        <v>3895</v>
      </c>
      <c r="H20381" s="775" t="s">
        <v>3896</v>
      </c>
      <c r="I20381" s="775" t="s">
        <v>4927</v>
      </c>
    </row>
    <row r="20382" spans="1:9">
      <c r="A20382" s="775" t="str">
        <f>Table_wabobpsvr_AzureCalc_AzureCalcRateCard[[#This Row],[ServiceName]]&amp;Table_wabobpsvr_AzureCalc_AzureCalcRateCard[[#This Row],[Price_Level]]&amp;Table_wabobpsvr_AzureCalc_AzureCalcRateCard[[#This Row],[Region]]</f>
        <v>SQL DB Standard S0 Secondary Database HoursB</v>
      </c>
      <c r="B20382" s="775"/>
      <c r="C20382" s="775" t="s">
        <v>680</v>
      </c>
      <c r="D20382" s="775" t="s">
        <v>175</v>
      </c>
      <c r="E20382" s="775">
        <v>1.4664E-2</v>
      </c>
      <c r="F20382" s="775" t="s">
        <v>1047</v>
      </c>
      <c r="G20382" s="775" t="s">
        <v>3895</v>
      </c>
      <c r="H20382" s="775" t="s">
        <v>3896</v>
      </c>
      <c r="I20382" s="775" t="s">
        <v>4927</v>
      </c>
    </row>
    <row r="20383" spans="1:9">
      <c r="A20383" s="775" t="str">
        <f>Table_wabobpsvr_AzureCalc_AzureCalcRateCard[[#This Row],[ServiceName]]&amp;Table_wabobpsvr_AzureCalc_AzureCalcRateCard[[#This Row],[Price_Level]]&amp;Table_wabobpsvr_AzureCalc_AzureCalcRateCard[[#This Row],[Region]]</f>
        <v>SQL DB Standard S0 Secondary Database HoursC</v>
      </c>
      <c r="B20383" s="775"/>
      <c r="C20383" s="775" t="s">
        <v>680</v>
      </c>
      <c r="D20383" s="775" t="s">
        <v>177</v>
      </c>
      <c r="E20383" s="775">
        <v>1.4196E-2</v>
      </c>
      <c r="F20383" s="775" t="s">
        <v>1047</v>
      </c>
      <c r="G20383" s="775" t="s">
        <v>3895</v>
      </c>
      <c r="H20383" s="775" t="s">
        <v>3896</v>
      </c>
      <c r="I20383" s="775" t="s">
        <v>4927</v>
      </c>
    </row>
    <row r="20384" spans="1:9">
      <c r="A20384" s="775" t="str">
        <f>Table_wabobpsvr_AzureCalc_AzureCalcRateCard[[#This Row],[ServiceName]]&amp;Table_wabobpsvr_AzureCalc_AzureCalcRateCard[[#This Row],[Price_Level]]&amp;Table_wabobpsvr_AzureCalc_AzureCalcRateCard[[#This Row],[Region]]</f>
        <v>SQL DB Standard S0 Secondary Database HoursD</v>
      </c>
      <c r="B20384" s="775"/>
      <c r="C20384" s="775" t="s">
        <v>680</v>
      </c>
      <c r="D20384" s="775" t="s">
        <v>176</v>
      </c>
      <c r="E20384" s="775">
        <v>1.3728000000000001E-2</v>
      </c>
      <c r="F20384" s="775" t="s">
        <v>1047</v>
      </c>
      <c r="G20384" s="775" t="s">
        <v>3895</v>
      </c>
      <c r="H20384" s="775" t="s">
        <v>3896</v>
      </c>
      <c r="I20384" s="775" t="s">
        <v>4927</v>
      </c>
    </row>
    <row r="20385" spans="1:9">
      <c r="A20385" s="775" t="str">
        <f>Table_wabobpsvr_AzureCalc_AzureCalcRateCard[[#This Row],[ServiceName]]&amp;Table_wabobpsvr_AzureCalc_AzureCalcRateCard[[#This Row],[Price_Level]]&amp;Table_wabobpsvr_AzureCalc_AzureCalcRateCard[[#This Row],[Region]]</f>
        <v>SQL DB Standard S0 Secondary Database HoursMOSP13</v>
      </c>
      <c r="B20385" s="775">
        <v>13</v>
      </c>
      <c r="C20385" s="775" t="s">
        <v>680</v>
      </c>
      <c r="D20385" s="775" t="s">
        <v>606</v>
      </c>
      <c r="E20385" s="775">
        <v>1.89E-2</v>
      </c>
      <c r="F20385" s="775" t="s">
        <v>1047</v>
      </c>
      <c r="G20385" s="775" t="s">
        <v>4235</v>
      </c>
      <c r="H20385" s="775" t="s">
        <v>4235</v>
      </c>
      <c r="I20385" s="775" t="s">
        <v>4928</v>
      </c>
    </row>
    <row r="20386" spans="1:9">
      <c r="A20386" s="775" t="str">
        <f>Table_wabobpsvr_AzureCalc_AzureCalcRateCard[[#This Row],[ServiceName]]&amp;Table_wabobpsvr_AzureCalc_AzureCalcRateCard[[#This Row],[Price_Level]]&amp;Table_wabobpsvr_AzureCalc_AzureCalcRateCard[[#This Row],[Region]]</f>
        <v>SQL DB Standard S0 Secondary Database HoursA13</v>
      </c>
      <c r="B20386" s="775">
        <v>13</v>
      </c>
      <c r="C20386" s="775" t="s">
        <v>680</v>
      </c>
      <c r="D20386" s="775" t="s">
        <v>174</v>
      </c>
      <c r="E20386" s="775">
        <v>1.8332999999999999E-2</v>
      </c>
      <c r="F20386" s="775" t="s">
        <v>1047</v>
      </c>
      <c r="G20386" s="775" t="s">
        <v>3897</v>
      </c>
      <c r="H20386" s="775" t="s">
        <v>3898</v>
      </c>
      <c r="I20386" s="775" t="s">
        <v>4928</v>
      </c>
    </row>
    <row r="20387" spans="1:9">
      <c r="A20387" s="775" t="str">
        <f>Table_wabobpsvr_AzureCalc_AzureCalcRateCard[[#This Row],[ServiceName]]&amp;Table_wabobpsvr_AzureCalc_AzureCalcRateCard[[#This Row],[Price_Level]]&amp;Table_wabobpsvr_AzureCalc_AzureCalcRateCard[[#This Row],[Region]]</f>
        <v>SQL DB Standard S0 Secondary Database HoursB13</v>
      </c>
      <c r="B20387" s="775">
        <v>13</v>
      </c>
      <c r="C20387" s="775" t="s">
        <v>680</v>
      </c>
      <c r="D20387" s="775" t="s">
        <v>175</v>
      </c>
      <c r="E20387" s="775">
        <v>1.7766000000000001E-2</v>
      </c>
      <c r="F20387" s="775" t="s">
        <v>1047</v>
      </c>
      <c r="G20387" s="775" t="s">
        <v>3897</v>
      </c>
      <c r="H20387" s="775" t="s">
        <v>3898</v>
      </c>
      <c r="I20387" s="775" t="s">
        <v>4928</v>
      </c>
    </row>
    <row r="20388" spans="1:9">
      <c r="A20388" s="775" t="str">
        <f>Table_wabobpsvr_AzureCalc_AzureCalcRateCard[[#This Row],[ServiceName]]&amp;Table_wabobpsvr_AzureCalc_AzureCalcRateCard[[#This Row],[Price_Level]]&amp;Table_wabobpsvr_AzureCalc_AzureCalcRateCard[[#This Row],[Region]]</f>
        <v>SQL DB Standard S0 Secondary Database HoursC13</v>
      </c>
      <c r="B20388" s="775">
        <v>13</v>
      </c>
      <c r="C20388" s="775" t="s">
        <v>680</v>
      </c>
      <c r="D20388" s="775" t="s">
        <v>177</v>
      </c>
      <c r="E20388" s="775">
        <v>1.7198999999999999E-2</v>
      </c>
      <c r="F20388" s="775" t="s">
        <v>1047</v>
      </c>
      <c r="G20388" s="775" t="s">
        <v>3897</v>
      </c>
      <c r="H20388" s="775" t="s">
        <v>3898</v>
      </c>
      <c r="I20388" s="775" t="s">
        <v>4928</v>
      </c>
    </row>
    <row r="20389" spans="1:9">
      <c r="A20389" s="775" t="str">
        <f>Table_wabobpsvr_AzureCalc_AzureCalcRateCard[[#This Row],[ServiceName]]&amp;Table_wabobpsvr_AzureCalc_AzureCalcRateCard[[#This Row],[Price_Level]]&amp;Table_wabobpsvr_AzureCalc_AzureCalcRateCard[[#This Row],[Region]]</f>
        <v>SQL DB Standard S0 Secondary Database HoursD13</v>
      </c>
      <c r="B20389" s="775">
        <v>13</v>
      </c>
      <c r="C20389" s="775" t="s">
        <v>680</v>
      </c>
      <c r="D20389" s="775" t="s">
        <v>176</v>
      </c>
      <c r="E20389" s="775">
        <v>1.6632000000000001E-2</v>
      </c>
      <c r="F20389" s="775" t="s">
        <v>1047</v>
      </c>
      <c r="G20389" s="775" t="s">
        <v>3897</v>
      </c>
      <c r="H20389" s="775" t="s">
        <v>3898</v>
      </c>
      <c r="I20389" s="775" t="s">
        <v>4928</v>
      </c>
    </row>
    <row r="20390" spans="1:9">
      <c r="A20390" s="775" t="str">
        <f>Table_wabobpsvr_AzureCalc_AzureCalcRateCard[[#This Row],[ServiceName]]&amp;Table_wabobpsvr_AzureCalc_AzureCalcRateCard[[#This Row],[Price_Level]]&amp;Table_wabobpsvr_AzureCalc_AzureCalcRateCard[[#This Row],[Region]]</f>
        <v>SQL DB Standard S0 Secondary Database HoursMOSP11</v>
      </c>
      <c r="B20390" s="775">
        <v>11</v>
      </c>
      <c r="C20390" s="775" t="s">
        <v>680</v>
      </c>
      <c r="D20390" s="775" t="s">
        <v>606</v>
      </c>
      <c r="E20390" s="775">
        <v>1.7600000000000001E-2</v>
      </c>
      <c r="F20390" s="775" t="s">
        <v>1047</v>
      </c>
      <c r="G20390" s="775" t="s">
        <v>4235</v>
      </c>
      <c r="H20390" s="775" t="s">
        <v>4235</v>
      </c>
      <c r="I20390" s="775" t="s">
        <v>4929</v>
      </c>
    </row>
    <row r="20391" spans="1:9">
      <c r="A20391" s="775" t="str">
        <f>Table_wabobpsvr_AzureCalc_AzureCalcRateCard[[#This Row],[ServiceName]]&amp;Table_wabobpsvr_AzureCalc_AzureCalcRateCard[[#This Row],[Price_Level]]&amp;Table_wabobpsvr_AzureCalc_AzureCalcRateCard[[#This Row],[Region]]</f>
        <v>SQL DB Standard S0 Secondary Database HoursA11</v>
      </c>
      <c r="B20391" s="775">
        <v>11</v>
      </c>
      <c r="C20391" s="775" t="s">
        <v>680</v>
      </c>
      <c r="D20391" s="775" t="s">
        <v>174</v>
      </c>
      <c r="E20391" s="775">
        <v>1.7072E-2</v>
      </c>
      <c r="F20391" s="775" t="s">
        <v>1047</v>
      </c>
      <c r="G20391" s="775" t="s">
        <v>3899</v>
      </c>
      <c r="H20391" s="775" t="s">
        <v>3900</v>
      </c>
      <c r="I20391" s="775" t="s">
        <v>4929</v>
      </c>
    </row>
    <row r="20392" spans="1:9">
      <c r="A20392" s="775" t="str">
        <f>Table_wabobpsvr_AzureCalc_AzureCalcRateCard[[#This Row],[ServiceName]]&amp;Table_wabobpsvr_AzureCalc_AzureCalcRateCard[[#This Row],[Price_Level]]&amp;Table_wabobpsvr_AzureCalc_AzureCalcRateCard[[#This Row],[Region]]</f>
        <v>SQL DB Standard S0 Secondary Database HoursB11</v>
      </c>
      <c r="B20392" s="775">
        <v>11</v>
      </c>
      <c r="C20392" s="775" t="s">
        <v>680</v>
      </c>
      <c r="D20392" s="775" t="s">
        <v>175</v>
      </c>
      <c r="E20392" s="775">
        <v>1.6544E-2</v>
      </c>
      <c r="F20392" s="775" t="s">
        <v>1047</v>
      </c>
      <c r="G20392" s="775" t="s">
        <v>3899</v>
      </c>
      <c r="H20392" s="775" t="s">
        <v>3900</v>
      </c>
      <c r="I20392" s="775" t="s">
        <v>4929</v>
      </c>
    </row>
    <row r="20393" spans="1:9">
      <c r="A20393" s="775" t="str">
        <f>Table_wabobpsvr_AzureCalc_AzureCalcRateCard[[#This Row],[ServiceName]]&amp;Table_wabobpsvr_AzureCalc_AzureCalcRateCard[[#This Row],[Price_Level]]&amp;Table_wabobpsvr_AzureCalc_AzureCalcRateCard[[#This Row],[Region]]</f>
        <v>SQL DB Standard S0 Secondary Database HoursC11</v>
      </c>
      <c r="B20393" s="775">
        <v>11</v>
      </c>
      <c r="C20393" s="775" t="s">
        <v>680</v>
      </c>
      <c r="D20393" s="775" t="s">
        <v>177</v>
      </c>
      <c r="E20393" s="775">
        <v>1.6015999999999999E-2</v>
      </c>
      <c r="F20393" s="775" t="s">
        <v>1047</v>
      </c>
      <c r="G20393" s="775" t="s">
        <v>3899</v>
      </c>
      <c r="H20393" s="775" t="s">
        <v>3900</v>
      </c>
      <c r="I20393" s="775" t="s">
        <v>4929</v>
      </c>
    </row>
    <row r="20394" spans="1:9">
      <c r="A20394" s="775" t="str">
        <f>Table_wabobpsvr_AzureCalc_AzureCalcRateCard[[#This Row],[ServiceName]]&amp;Table_wabobpsvr_AzureCalc_AzureCalcRateCard[[#This Row],[Price_Level]]&amp;Table_wabobpsvr_AzureCalc_AzureCalcRateCard[[#This Row],[Region]]</f>
        <v>SQL DB Standard S0 Secondary Database HoursD11</v>
      </c>
      <c r="B20394" s="775">
        <v>11</v>
      </c>
      <c r="C20394" s="775" t="s">
        <v>680</v>
      </c>
      <c r="D20394" s="775" t="s">
        <v>176</v>
      </c>
      <c r="E20394" s="775">
        <v>1.5488E-2</v>
      </c>
      <c r="F20394" s="775" t="s">
        <v>1047</v>
      </c>
      <c r="G20394" s="775" t="s">
        <v>3899</v>
      </c>
      <c r="H20394" s="775" t="s">
        <v>3900</v>
      </c>
      <c r="I20394" s="775" t="s">
        <v>4929</v>
      </c>
    </row>
    <row r="20395" spans="1:9">
      <c r="A20395" s="775" t="str">
        <f>Table_wabobpsvr_AzureCalc_AzureCalcRateCard[[#This Row],[ServiceName]]&amp;Table_wabobpsvr_AzureCalc_AzureCalcRateCard[[#This Row],[Price_Level]]&amp;Table_wabobpsvr_AzureCalc_AzureCalcRateCard[[#This Row],[Region]]</f>
        <v>SQL DB Standard S0 Secondary Database HoursMOSP12</v>
      </c>
      <c r="B20395" s="775">
        <v>12</v>
      </c>
      <c r="C20395" s="775" t="s">
        <v>680</v>
      </c>
      <c r="D20395" s="775" t="s">
        <v>606</v>
      </c>
      <c r="E20395" s="775">
        <v>1.7600000000000001E-2</v>
      </c>
      <c r="F20395" s="775" t="s">
        <v>1047</v>
      </c>
      <c r="G20395" s="775" t="s">
        <v>4235</v>
      </c>
      <c r="H20395" s="775" t="s">
        <v>4235</v>
      </c>
      <c r="I20395" s="775" t="s">
        <v>4930</v>
      </c>
    </row>
    <row r="20396" spans="1:9">
      <c r="A20396" s="775" t="str">
        <f>Table_wabobpsvr_AzureCalc_AzureCalcRateCard[[#This Row],[ServiceName]]&amp;Table_wabobpsvr_AzureCalc_AzureCalcRateCard[[#This Row],[Price_Level]]&amp;Table_wabobpsvr_AzureCalc_AzureCalcRateCard[[#This Row],[Region]]</f>
        <v>SQL DB Standard S0 Secondary Database HoursA12</v>
      </c>
      <c r="B20396" s="775">
        <v>12</v>
      </c>
      <c r="C20396" s="775" t="s">
        <v>680</v>
      </c>
      <c r="D20396" s="775" t="s">
        <v>174</v>
      </c>
      <c r="E20396" s="775">
        <v>1.7072E-2</v>
      </c>
      <c r="F20396" s="775" t="s">
        <v>1047</v>
      </c>
      <c r="G20396" s="775" t="s">
        <v>3901</v>
      </c>
      <c r="H20396" s="775" t="s">
        <v>3902</v>
      </c>
      <c r="I20396" s="775" t="s">
        <v>4930</v>
      </c>
    </row>
    <row r="20397" spans="1:9">
      <c r="A20397" s="775" t="str">
        <f>Table_wabobpsvr_AzureCalc_AzureCalcRateCard[[#This Row],[ServiceName]]&amp;Table_wabobpsvr_AzureCalc_AzureCalcRateCard[[#This Row],[Price_Level]]&amp;Table_wabobpsvr_AzureCalc_AzureCalcRateCard[[#This Row],[Region]]</f>
        <v>SQL DB Standard S0 Secondary Database HoursB12</v>
      </c>
      <c r="B20397" s="775">
        <v>12</v>
      </c>
      <c r="C20397" s="775" t="s">
        <v>680</v>
      </c>
      <c r="D20397" s="775" t="s">
        <v>175</v>
      </c>
      <c r="E20397" s="775">
        <v>1.6544E-2</v>
      </c>
      <c r="F20397" s="775" t="s">
        <v>1047</v>
      </c>
      <c r="G20397" s="775" t="s">
        <v>3901</v>
      </c>
      <c r="H20397" s="775" t="s">
        <v>3902</v>
      </c>
      <c r="I20397" s="775" t="s">
        <v>4930</v>
      </c>
    </row>
    <row r="20398" spans="1:9">
      <c r="A20398" s="775" t="str">
        <f>Table_wabobpsvr_AzureCalc_AzureCalcRateCard[[#This Row],[ServiceName]]&amp;Table_wabobpsvr_AzureCalc_AzureCalcRateCard[[#This Row],[Price_Level]]&amp;Table_wabobpsvr_AzureCalc_AzureCalcRateCard[[#This Row],[Region]]</f>
        <v>SQL DB Standard S0 Secondary Database HoursC12</v>
      </c>
      <c r="B20398" s="775">
        <v>12</v>
      </c>
      <c r="C20398" s="775" t="s">
        <v>680</v>
      </c>
      <c r="D20398" s="775" t="s">
        <v>177</v>
      </c>
      <c r="E20398" s="775">
        <v>1.6015999999999999E-2</v>
      </c>
      <c r="F20398" s="775" t="s">
        <v>1047</v>
      </c>
      <c r="G20398" s="775" t="s">
        <v>3901</v>
      </c>
      <c r="H20398" s="775" t="s">
        <v>3902</v>
      </c>
      <c r="I20398" s="775" t="s">
        <v>4930</v>
      </c>
    </row>
    <row r="20399" spans="1:9">
      <c r="A20399" s="775" t="str">
        <f>Table_wabobpsvr_AzureCalc_AzureCalcRateCard[[#This Row],[ServiceName]]&amp;Table_wabobpsvr_AzureCalc_AzureCalcRateCard[[#This Row],[Price_Level]]&amp;Table_wabobpsvr_AzureCalc_AzureCalcRateCard[[#This Row],[Region]]</f>
        <v>SQL DB Standard S0 Secondary Database HoursD12</v>
      </c>
      <c r="B20399" s="775">
        <v>12</v>
      </c>
      <c r="C20399" s="775" t="s">
        <v>680</v>
      </c>
      <c r="D20399" s="775" t="s">
        <v>176</v>
      </c>
      <c r="E20399" s="775">
        <v>1.5488E-2</v>
      </c>
      <c r="F20399" s="775" t="s">
        <v>1047</v>
      </c>
      <c r="G20399" s="775" t="s">
        <v>3901</v>
      </c>
      <c r="H20399" s="775" t="s">
        <v>3902</v>
      </c>
      <c r="I20399" s="775" t="s">
        <v>4930</v>
      </c>
    </row>
    <row r="20400" spans="1:9">
      <c r="A20400" s="775" t="str">
        <f>Table_wabobpsvr_AzureCalc_AzureCalcRateCard[[#This Row],[ServiceName]]&amp;Table_wabobpsvr_AzureCalc_AzureCalcRateCard[[#This Row],[Price_Level]]&amp;Table_wabobpsvr_AzureCalc_AzureCalcRateCard[[#This Row],[Region]]</f>
        <v>SQL DB Standard S0 Secondary Database HoursMOSP14</v>
      </c>
      <c r="B20400" s="775">
        <v>14</v>
      </c>
      <c r="C20400" s="775" t="s">
        <v>680</v>
      </c>
      <c r="D20400" s="775" t="s">
        <v>606</v>
      </c>
      <c r="E20400" s="775">
        <v>999999</v>
      </c>
      <c r="F20400" s="775" t="s">
        <v>1047</v>
      </c>
      <c r="G20400" s="775" t="s">
        <v>4235</v>
      </c>
      <c r="H20400" s="775" t="s">
        <v>4235</v>
      </c>
      <c r="I20400" s="775" t="s">
        <v>4931</v>
      </c>
    </row>
    <row r="20401" spans="1:9">
      <c r="A20401" s="775" t="str">
        <f>Table_wabobpsvr_AzureCalc_AzureCalcRateCard[[#This Row],[ServiceName]]&amp;Table_wabobpsvr_AzureCalc_AzureCalcRateCard[[#This Row],[Price_Level]]&amp;Table_wabobpsvr_AzureCalc_AzureCalcRateCard[[#This Row],[Region]]</f>
        <v>SQL DB Standard S0 Secondary Database HoursA14</v>
      </c>
      <c r="B20401" s="775">
        <v>14</v>
      </c>
      <c r="C20401" s="775" t="s">
        <v>680</v>
      </c>
      <c r="D20401" s="775" t="s">
        <v>174</v>
      </c>
      <c r="E20401" s="775">
        <v>1.8187499999999999E-2</v>
      </c>
      <c r="F20401" s="775" t="s">
        <v>1047</v>
      </c>
      <c r="G20401" s="775" t="s">
        <v>3903</v>
      </c>
      <c r="H20401" s="775" t="s">
        <v>3904</v>
      </c>
      <c r="I20401" s="775" t="s">
        <v>4931</v>
      </c>
    </row>
    <row r="20402" spans="1:9">
      <c r="A20402" s="775" t="str">
        <f>Table_wabobpsvr_AzureCalc_AzureCalcRateCard[[#This Row],[ServiceName]]&amp;Table_wabobpsvr_AzureCalc_AzureCalcRateCard[[#This Row],[Price_Level]]&amp;Table_wabobpsvr_AzureCalc_AzureCalcRateCard[[#This Row],[Region]]</f>
        <v>SQL DB Standard S0 Secondary Database HoursB14</v>
      </c>
      <c r="B20402" s="775">
        <v>14</v>
      </c>
      <c r="C20402" s="775" t="s">
        <v>680</v>
      </c>
      <c r="D20402" s="775" t="s">
        <v>175</v>
      </c>
      <c r="E20402" s="775">
        <v>1.7624999999999998E-2</v>
      </c>
      <c r="F20402" s="775" t="s">
        <v>1047</v>
      </c>
      <c r="G20402" s="775" t="s">
        <v>3903</v>
      </c>
      <c r="H20402" s="775" t="s">
        <v>3904</v>
      </c>
      <c r="I20402" s="775" t="s">
        <v>4931</v>
      </c>
    </row>
    <row r="20403" spans="1:9">
      <c r="A20403" s="775" t="str">
        <f>Table_wabobpsvr_AzureCalc_AzureCalcRateCard[[#This Row],[ServiceName]]&amp;Table_wabobpsvr_AzureCalc_AzureCalcRateCard[[#This Row],[Price_Level]]&amp;Table_wabobpsvr_AzureCalc_AzureCalcRateCard[[#This Row],[Region]]</f>
        <v>SQL DB Standard S0 Secondary Database HoursC14</v>
      </c>
      <c r="B20403" s="775">
        <v>14</v>
      </c>
      <c r="C20403" s="775" t="s">
        <v>680</v>
      </c>
      <c r="D20403" s="775" t="s">
        <v>177</v>
      </c>
      <c r="E20403" s="775">
        <v>1.7062500000000001E-2</v>
      </c>
      <c r="F20403" s="775" t="s">
        <v>1047</v>
      </c>
      <c r="G20403" s="775" t="s">
        <v>3903</v>
      </c>
      <c r="H20403" s="775" t="s">
        <v>3904</v>
      </c>
      <c r="I20403" s="775" t="s">
        <v>4931</v>
      </c>
    </row>
    <row r="20404" spans="1:9">
      <c r="A20404" s="775" t="str">
        <f>Table_wabobpsvr_AzureCalc_AzureCalcRateCard[[#This Row],[ServiceName]]&amp;Table_wabobpsvr_AzureCalc_AzureCalcRateCard[[#This Row],[Price_Level]]&amp;Table_wabobpsvr_AzureCalc_AzureCalcRateCard[[#This Row],[Region]]</f>
        <v>SQL DB Standard S0 Secondary Database HoursD14</v>
      </c>
      <c r="B20404" s="775">
        <v>14</v>
      </c>
      <c r="C20404" s="775" t="s">
        <v>680</v>
      </c>
      <c r="D20404" s="775" t="s">
        <v>176</v>
      </c>
      <c r="E20404" s="775">
        <v>1.6500000000000001E-2</v>
      </c>
      <c r="F20404" s="775" t="s">
        <v>1047</v>
      </c>
      <c r="G20404" s="775" t="s">
        <v>3903</v>
      </c>
      <c r="H20404" s="775" t="s">
        <v>3904</v>
      </c>
      <c r="I20404" s="775" t="s">
        <v>4931</v>
      </c>
    </row>
    <row r="20405" spans="1:9">
      <c r="A20405" s="775" t="str">
        <f>Table_wabobpsvr_AzureCalc_AzureCalcRateCard[[#This Row],[ServiceName]]&amp;Table_wabobpsvr_AzureCalc_AzureCalcRateCard[[#This Row],[Price_Level]]&amp;Table_wabobpsvr_AzureCalc_AzureCalcRateCard[[#This Row],[Region]]</f>
        <v>SQL DB Standard S1 Database HoursMOSP</v>
      </c>
      <c r="B20405" s="775"/>
      <c r="C20405" s="775" t="s">
        <v>680</v>
      </c>
      <c r="D20405" s="775" t="s">
        <v>606</v>
      </c>
      <c r="E20405" s="775">
        <v>4.1700000000000001E-2</v>
      </c>
      <c r="F20405" s="775" t="s">
        <v>1048</v>
      </c>
      <c r="G20405" s="775" t="s">
        <v>4235</v>
      </c>
      <c r="H20405" s="775" t="s">
        <v>4235</v>
      </c>
      <c r="I20405" s="775" t="s">
        <v>4932</v>
      </c>
    </row>
    <row r="20406" spans="1:9">
      <c r="A20406" s="775" t="str">
        <f>Table_wabobpsvr_AzureCalc_AzureCalcRateCard[[#This Row],[ServiceName]]&amp;Table_wabobpsvr_AzureCalc_AzureCalcRateCard[[#This Row],[Price_Level]]&amp;Table_wabobpsvr_AzureCalc_AzureCalcRateCard[[#This Row],[Region]]</f>
        <v>SQL DB Standard S1 Database HoursA</v>
      </c>
      <c r="B20406" s="775"/>
      <c r="C20406" s="775" t="s">
        <v>680</v>
      </c>
      <c r="D20406" s="775" t="s">
        <v>174</v>
      </c>
      <c r="E20406" s="775">
        <v>4.0448999999999999E-2</v>
      </c>
      <c r="F20406" s="775" t="s">
        <v>1048</v>
      </c>
      <c r="G20406" s="775" t="s">
        <v>1630</v>
      </c>
      <c r="H20406" s="775" t="s">
        <v>3065</v>
      </c>
      <c r="I20406" s="775" t="s">
        <v>4932</v>
      </c>
    </row>
    <row r="20407" spans="1:9">
      <c r="A20407" s="775" t="str">
        <f>Table_wabobpsvr_AzureCalc_AzureCalcRateCard[[#This Row],[ServiceName]]&amp;Table_wabobpsvr_AzureCalc_AzureCalcRateCard[[#This Row],[Price_Level]]&amp;Table_wabobpsvr_AzureCalc_AzureCalcRateCard[[#This Row],[Region]]</f>
        <v>SQL DB Standard S1 Database HoursB</v>
      </c>
      <c r="B20407" s="775"/>
      <c r="C20407" s="775" t="s">
        <v>680</v>
      </c>
      <c r="D20407" s="775" t="s">
        <v>175</v>
      </c>
      <c r="E20407" s="775">
        <v>3.9197999999999997E-2</v>
      </c>
      <c r="F20407" s="775" t="s">
        <v>1048</v>
      </c>
      <c r="G20407" s="775" t="s">
        <v>1630</v>
      </c>
      <c r="H20407" s="775" t="s">
        <v>3065</v>
      </c>
      <c r="I20407" s="775" t="s">
        <v>4932</v>
      </c>
    </row>
    <row r="20408" spans="1:9">
      <c r="A20408" s="775" t="str">
        <f>Table_wabobpsvr_AzureCalc_AzureCalcRateCard[[#This Row],[ServiceName]]&amp;Table_wabobpsvr_AzureCalc_AzureCalcRateCard[[#This Row],[Price_Level]]&amp;Table_wabobpsvr_AzureCalc_AzureCalcRateCard[[#This Row],[Region]]</f>
        <v>SQL DB Standard S1 Database HoursC</v>
      </c>
      <c r="B20408" s="775"/>
      <c r="C20408" s="775" t="s">
        <v>680</v>
      </c>
      <c r="D20408" s="775" t="s">
        <v>177</v>
      </c>
      <c r="E20408" s="775">
        <v>3.7947000000000002E-2</v>
      </c>
      <c r="F20408" s="775" t="s">
        <v>1048</v>
      </c>
      <c r="G20408" s="775" t="s">
        <v>1630</v>
      </c>
      <c r="H20408" s="775" t="s">
        <v>3065</v>
      </c>
      <c r="I20408" s="775" t="s">
        <v>4932</v>
      </c>
    </row>
    <row r="20409" spans="1:9">
      <c r="A20409" s="775" t="str">
        <f>Table_wabobpsvr_AzureCalc_AzureCalcRateCard[[#This Row],[ServiceName]]&amp;Table_wabobpsvr_AzureCalc_AzureCalcRateCard[[#This Row],[Price_Level]]&amp;Table_wabobpsvr_AzureCalc_AzureCalcRateCard[[#This Row],[Region]]</f>
        <v>SQL DB Standard S1 Database HoursD</v>
      </c>
      <c r="B20409" s="775"/>
      <c r="C20409" s="775" t="s">
        <v>680</v>
      </c>
      <c r="D20409" s="775" t="s">
        <v>176</v>
      </c>
      <c r="E20409" s="775">
        <v>3.6695999999999999E-2</v>
      </c>
      <c r="F20409" s="775" t="s">
        <v>1048</v>
      </c>
      <c r="G20409" s="775" t="s">
        <v>1630</v>
      </c>
      <c r="H20409" s="775" t="s">
        <v>3065</v>
      </c>
      <c r="I20409" s="775" t="s">
        <v>4932</v>
      </c>
    </row>
    <row r="20410" spans="1:9">
      <c r="A20410" s="775" t="str">
        <f>Table_wabobpsvr_AzureCalc_AzureCalcRateCard[[#This Row],[ServiceName]]&amp;Table_wabobpsvr_AzureCalc_AzureCalcRateCard[[#This Row],[Price_Level]]&amp;Table_wabobpsvr_AzureCalc_AzureCalcRateCard[[#This Row],[Region]]</f>
        <v>SQL DB Standard S1 Database HoursMOSP13</v>
      </c>
      <c r="B20410" s="775">
        <v>13</v>
      </c>
      <c r="C20410" s="775" t="s">
        <v>680</v>
      </c>
      <c r="D20410" s="775" t="s">
        <v>606</v>
      </c>
      <c r="E20410" s="775">
        <v>5.0500000000000003E-2</v>
      </c>
      <c r="F20410" s="775" t="s">
        <v>1048</v>
      </c>
      <c r="G20410" s="775" t="s">
        <v>4235</v>
      </c>
      <c r="H20410" s="775" t="s">
        <v>4235</v>
      </c>
      <c r="I20410" s="775" t="s">
        <v>4933</v>
      </c>
    </row>
    <row r="20411" spans="1:9">
      <c r="A20411" s="775" t="str">
        <f>Table_wabobpsvr_AzureCalc_AzureCalcRateCard[[#This Row],[ServiceName]]&amp;Table_wabobpsvr_AzureCalc_AzureCalcRateCard[[#This Row],[Price_Level]]&amp;Table_wabobpsvr_AzureCalc_AzureCalcRateCard[[#This Row],[Region]]</f>
        <v>SQL DB Standard S1 Database HoursA13</v>
      </c>
      <c r="B20411" s="775">
        <v>13</v>
      </c>
      <c r="C20411" s="775" t="s">
        <v>680</v>
      </c>
      <c r="D20411" s="775" t="s">
        <v>174</v>
      </c>
      <c r="E20411" s="775">
        <v>4.8985000000000001E-2</v>
      </c>
      <c r="F20411" s="775" t="s">
        <v>1048</v>
      </c>
      <c r="G20411" s="775" t="s">
        <v>1702</v>
      </c>
      <c r="H20411" s="775" t="s">
        <v>3066</v>
      </c>
      <c r="I20411" s="775" t="s">
        <v>4933</v>
      </c>
    </row>
    <row r="20412" spans="1:9">
      <c r="A20412" s="775" t="str">
        <f>Table_wabobpsvr_AzureCalc_AzureCalcRateCard[[#This Row],[ServiceName]]&amp;Table_wabobpsvr_AzureCalc_AzureCalcRateCard[[#This Row],[Price_Level]]&amp;Table_wabobpsvr_AzureCalc_AzureCalcRateCard[[#This Row],[Region]]</f>
        <v>SQL DB Standard S1 Database HoursB13</v>
      </c>
      <c r="B20412" s="775">
        <v>13</v>
      </c>
      <c r="C20412" s="775" t="s">
        <v>680</v>
      </c>
      <c r="D20412" s="775" t="s">
        <v>175</v>
      </c>
      <c r="E20412" s="775">
        <v>4.7469999999999998E-2</v>
      </c>
      <c r="F20412" s="775" t="s">
        <v>1048</v>
      </c>
      <c r="G20412" s="775" t="s">
        <v>1702</v>
      </c>
      <c r="H20412" s="775" t="s">
        <v>3066</v>
      </c>
      <c r="I20412" s="775" t="s">
        <v>4933</v>
      </c>
    </row>
    <row r="20413" spans="1:9">
      <c r="A20413" s="775" t="str">
        <f>Table_wabobpsvr_AzureCalc_AzureCalcRateCard[[#This Row],[ServiceName]]&amp;Table_wabobpsvr_AzureCalc_AzureCalcRateCard[[#This Row],[Price_Level]]&amp;Table_wabobpsvr_AzureCalc_AzureCalcRateCard[[#This Row],[Region]]</f>
        <v>ExpressRoute (Metered) 500 Mbps ConnectionsD1</v>
      </c>
      <c r="B20413" s="775">
        <v>1</v>
      </c>
      <c r="C20413" s="775" t="s">
        <v>7427</v>
      </c>
      <c r="D20413" s="775" t="s">
        <v>176</v>
      </c>
      <c r="E20413" s="775">
        <v>255.2</v>
      </c>
      <c r="F20413" s="775" t="s">
        <v>7389</v>
      </c>
      <c r="G20413" s="775" t="s">
        <v>7537</v>
      </c>
      <c r="H20413" s="775" t="s">
        <v>7538</v>
      </c>
      <c r="I20413" s="775" t="s">
        <v>7458</v>
      </c>
    </row>
    <row r="20414" spans="1:9">
      <c r="A20414" s="775" t="str">
        <f>Table_wabobpsvr_AzureCalc_AzureCalcRateCard[[#This Row],[ServiceName]]&amp;Table_wabobpsvr_AzureCalc_AzureCalcRateCard[[#This Row],[Price_Level]]&amp;Table_wabobpsvr_AzureCalc_AzureCalcRateCard[[#This Row],[Region]]</f>
        <v>Standard_G3 VM (Windows)C9</v>
      </c>
      <c r="B20414" s="775">
        <v>9</v>
      </c>
      <c r="C20414" s="775" t="s">
        <v>87</v>
      </c>
      <c r="D20414" s="775" t="s">
        <v>177</v>
      </c>
      <c r="E20414" s="775">
        <v>2.6572</v>
      </c>
      <c r="F20414" s="775" t="s">
        <v>3069</v>
      </c>
      <c r="G20414" s="775" t="s">
        <v>8494</v>
      </c>
      <c r="H20414" s="775" t="s">
        <v>8495</v>
      </c>
      <c r="I20414" s="775" t="s">
        <v>8493</v>
      </c>
    </row>
    <row r="20415" spans="1:9">
      <c r="A20415" s="775" t="str">
        <f>Table_wabobpsvr_AzureCalc_AzureCalcRateCard[[#This Row],[ServiceName]]&amp;Table_wabobpsvr_AzureCalc_AzureCalcRateCard[[#This Row],[Price_Level]]&amp;Table_wabobpsvr_AzureCalc_AzureCalcRateCard[[#This Row],[Region]]</f>
        <v>Standard_G3 VM (Windows)D9</v>
      </c>
      <c r="B20415" s="775">
        <v>9</v>
      </c>
      <c r="C20415" s="775" t="s">
        <v>87</v>
      </c>
      <c r="D20415" s="775" t="s">
        <v>176</v>
      </c>
      <c r="E20415" s="775">
        <v>2.5695999999999999</v>
      </c>
      <c r="F20415" s="775" t="s">
        <v>3069</v>
      </c>
      <c r="G20415" s="775" t="s">
        <v>8494</v>
      </c>
      <c r="H20415" s="775" t="s">
        <v>8495</v>
      </c>
      <c r="I20415" s="775" t="s">
        <v>8493</v>
      </c>
    </row>
    <row r="20416" spans="1:9">
      <c r="A20416" s="775" t="str">
        <f>Table_wabobpsvr_AzureCalc_AzureCalcRateCard[[#This Row],[ServiceName]]&amp;Table_wabobpsvr_AzureCalc_AzureCalcRateCard[[#This Row],[Price_Level]]&amp;Table_wabobpsvr_AzureCalc_AzureCalcRateCard[[#This Row],[Region]]</f>
        <v>Standard_G4 VM (Non-Windows)MOSP9</v>
      </c>
      <c r="B20416" s="775">
        <v>9</v>
      </c>
      <c r="C20416" s="775" t="s">
        <v>87</v>
      </c>
      <c r="D20416" s="775" t="s">
        <v>606</v>
      </c>
      <c r="E20416" s="775">
        <v>5.28</v>
      </c>
      <c r="F20416" s="775" t="s">
        <v>3051</v>
      </c>
      <c r="G20416" s="775"/>
      <c r="H20416" s="775"/>
      <c r="I20416" s="775" t="s">
        <v>8513</v>
      </c>
    </row>
    <row r="20417" spans="1:9">
      <c r="A20417" s="775" t="str">
        <f>Table_wabobpsvr_AzureCalc_AzureCalcRateCard[[#This Row],[ServiceName]]&amp;Table_wabobpsvr_AzureCalc_AzureCalcRateCard[[#This Row],[Price_Level]]&amp;Table_wabobpsvr_AzureCalc_AzureCalcRateCard[[#This Row],[Region]]</f>
        <v>Standard_G4 VM (Non-Windows)A9</v>
      </c>
      <c r="B20417" s="775">
        <v>9</v>
      </c>
      <c r="C20417" s="775" t="s">
        <v>87</v>
      </c>
      <c r="D20417" s="775" t="s">
        <v>174</v>
      </c>
      <c r="E20417" s="775">
        <v>5.1215999999999999</v>
      </c>
      <c r="F20417" s="775" t="s">
        <v>3051</v>
      </c>
      <c r="G20417" s="775" t="s">
        <v>8514</v>
      </c>
      <c r="H20417" s="775" t="s">
        <v>8515</v>
      </c>
      <c r="I20417" s="775" t="s">
        <v>8513</v>
      </c>
    </row>
    <row r="20418" spans="1:9">
      <c r="A20418" s="775" t="str">
        <f>Table_wabobpsvr_AzureCalc_AzureCalcRateCard[[#This Row],[ServiceName]]&amp;Table_wabobpsvr_AzureCalc_AzureCalcRateCard[[#This Row],[Price_Level]]&amp;Table_wabobpsvr_AzureCalc_AzureCalcRateCard[[#This Row],[Region]]</f>
        <v>Standard_G4 VM (Non-Windows)B9</v>
      </c>
      <c r="B20418" s="775">
        <v>9</v>
      </c>
      <c r="C20418" s="775" t="s">
        <v>87</v>
      </c>
      <c r="D20418" s="775" t="s">
        <v>175</v>
      </c>
      <c r="E20418" s="775">
        <v>4.9631999999999996</v>
      </c>
      <c r="F20418" s="775" t="s">
        <v>3051</v>
      </c>
      <c r="G20418" s="775" t="s">
        <v>8514</v>
      </c>
      <c r="H20418" s="775" t="s">
        <v>8515</v>
      </c>
      <c r="I20418" s="775" t="s">
        <v>8513</v>
      </c>
    </row>
    <row r="20419" spans="1:9">
      <c r="A20419" s="775" t="str">
        <f>Table_wabobpsvr_AzureCalc_AzureCalcRateCard[[#This Row],[ServiceName]]&amp;Table_wabobpsvr_AzureCalc_AzureCalcRateCard[[#This Row],[Price_Level]]&amp;Table_wabobpsvr_AzureCalc_AzureCalcRateCard[[#This Row],[Region]]</f>
        <v>Standard_G4 VM (Non-Windows)C9</v>
      </c>
      <c r="B20419" s="775">
        <v>9</v>
      </c>
      <c r="C20419" s="775" t="s">
        <v>87</v>
      </c>
      <c r="D20419" s="775" t="s">
        <v>177</v>
      </c>
      <c r="E20419" s="775">
        <v>4.8048000000000002</v>
      </c>
      <c r="F20419" s="775" t="s">
        <v>3051</v>
      </c>
      <c r="G20419" s="775" t="s">
        <v>8514</v>
      </c>
      <c r="H20419" s="775" t="s">
        <v>8515</v>
      </c>
      <c r="I20419" s="775" t="s">
        <v>8513</v>
      </c>
    </row>
    <row r="20420" spans="1:9">
      <c r="A20420" s="775" t="str">
        <f>Table_wabobpsvr_AzureCalc_AzureCalcRateCard[[#This Row],[ServiceName]]&amp;Table_wabobpsvr_AzureCalc_AzureCalcRateCard[[#This Row],[Price_Level]]&amp;Table_wabobpsvr_AzureCalc_AzureCalcRateCard[[#This Row],[Region]]</f>
        <v>Standard_G4 VM (Non-Windows)D9</v>
      </c>
      <c r="B20420" s="775">
        <v>9</v>
      </c>
      <c r="C20420" s="775" t="s">
        <v>87</v>
      </c>
      <c r="D20420" s="775" t="s">
        <v>176</v>
      </c>
      <c r="E20420" s="775">
        <v>4.6463999999999999</v>
      </c>
      <c r="F20420" s="775" t="s">
        <v>3051</v>
      </c>
      <c r="G20420" s="775" t="s">
        <v>8514</v>
      </c>
      <c r="H20420" s="775" t="s">
        <v>8515</v>
      </c>
      <c r="I20420" s="775" t="s">
        <v>8513</v>
      </c>
    </row>
    <row r="20421" spans="1:9">
      <c r="A20421" s="775" t="str">
        <f>Table_wabobpsvr_AzureCalc_AzureCalcRateCard[[#This Row],[ServiceName]]&amp;Table_wabobpsvr_AzureCalc_AzureCalcRateCard[[#This Row],[Price_Level]]&amp;Table_wabobpsvr_AzureCalc_AzureCalcRateCard[[#This Row],[Region]]</f>
        <v>Live Encoder Input HoursC13</v>
      </c>
      <c r="B20421" s="775">
        <v>13</v>
      </c>
      <c r="C20421" s="775" t="s">
        <v>87</v>
      </c>
      <c r="D20421" s="775" t="s">
        <v>177</v>
      </c>
      <c r="E20421" s="775">
        <v>999999</v>
      </c>
      <c r="F20421" s="775" t="s">
        <v>6983</v>
      </c>
      <c r="G20421" s="775"/>
      <c r="H20421" s="775"/>
      <c r="I20421" s="775"/>
    </row>
    <row r="20422" spans="1:9">
      <c r="A20422" s="775" t="str">
        <f>Table_wabobpsvr_AzureCalc_AzureCalcRateCard[[#This Row],[ServiceName]]&amp;Table_wabobpsvr_AzureCalc_AzureCalcRateCard[[#This Row],[Price_Level]]&amp;Table_wabobpsvr_AzureCalc_AzureCalcRateCard[[#This Row],[Region]]</f>
        <v>Live Encoder Input Hours - Tier 2C13</v>
      </c>
      <c r="B20422" s="775">
        <v>13</v>
      </c>
      <c r="C20422" s="775" t="s">
        <v>87</v>
      </c>
      <c r="D20422" s="775" t="s">
        <v>177</v>
      </c>
      <c r="E20422" s="775">
        <v>999999</v>
      </c>
      <c r="F20422" s="775" t="s">
        <v>8522</v>
      </c>
      <c r="G20422" s="775"/>
      <c r="H20422" s="775"/>
      <c r="I20422" s="775"/>
    </row>
    <row r="20423" spans="1:9">
      <c r="A20423" s="775" t="str">
        <f>Table_wabobpsvr_AzureCalc_AzureCalcRateCard[[#This Row],[ServiceName]]&amp;Table_wabobpsvr_AzureCalc_AzureCalcRateCard[[#This Row],[Price_Level]]&amp;Table_wabobpsvr_AzureCalc_AzureCalcRateCard[[#This Row],[Region]]</f>
        <v>Live Encoder Input Hours - Tier 3C13</v>
      </c>
      <c r="B20423" s="775">
        <v>13</v>
      </c>
      <c r="C20423" s="775" t="s">
        <v>87</v>
      </c>
      <c r="D20423" s="775" t="s">
        <v>177</v>
      </c>
      <c r="E20423" s="775">
        <v>999999</v>
      </c>
      <c r="F20423" s="775" t="s">
        <v>8523</v>
      </c>
      <c r="G20423" s="775"/>
      <c r="H20423" s="775"/>
      <c r="I20423" s="775"/>
    </row>
    <row r="20424" spans="1:9">
      <c r="A20424" s="775" t="str">
        <f>Table_wabobpsvr_AzureCalc_AzureCalcRateCard[[#This Row],[ServiceName]]&amp;Table_wabobpsvr_AzureCalc_AzureCalcRateCard[[#This Row],[Price_Level]]&amp;Table_wabobpsvr_AzureCalc_AzureCalcRateCard[[#This Row],[Region]]</f>
        <v>Live Encoder Input Hours - Tier 4C13</v>
      </c>
      <c r="B20424" s="775">
        <v>13</v>
      </c>
      <c r="C20424" s="775" t="s">
        <v>87</v>
      </c>
      <c r="D20424" s="775" t="s">
        <v>177</v>
      </c>
      <c r="E20424" s="775">
        <v>999999</v>
      </c>
      <c r="F20424" s="775" t="s">
        <v>8524</v>
      </c>
      <c r="G20424" s="775"/>
      <c r="H20424" s="775"/>
      <c r="I20424" s="775"/>
    </row>
    <row r="20425" spans="1:9">
      <c r="A20425" s="775" t="str">
        <f>Table_wabobpsvr_AzureCalc_AzureCalcRateCard[[#This Row],[ServiceName]]&amp;Table_wabobpsvr_AzureCalc_AzureCalcRateCard[[#This Row],[Price_Level]]&amp;Table_wabobpsvr_AzureCalc_AzureCalcRateCard[[#This Row],[Region]]</f>
        <v>Live Encoder Input HoursC13</v>
      </c>
      <c r="B20425" s="775">
        <v>13</v>
      </c>
      <c r="C20425" s="775" t="s">
        <v>87</v>
      </c>
      <c r="D20425" s="775" t="s">
        <v>177</v>
      </c>
      <c r="E20425" s="775">
        <v>999999</v>
      </c>
      <c r="F20425" s="775" t="s">
        <v>6983</v>
      </c>
      <c r="G20425" s="775"/>
      <c r="H20425" s="775"/>
      <c r="I20425" s="775"/>
    </row>
    <row r="20426" spans="1:9">
      <c r="A20426" s="775" t="str">
        <f>Table_wabobpsvr_AzureCalc_AzureCalcRateCard[[#This Row],[ServiceName]]&amp;Table_wabobpsvr_AzureCalc_AzureCalcRateCard[[#This Row],[Price_Level]]&amp;Table_wabobpsvr_AzureCalc_AzureCalcRateCard[[#This Row],[Region]]</f>
        <v>Live Encoder Input Hours - Tier 2C13</v>
      </c>
      <c r="B20426" s="775">
        <v>13</v>
      </c>
      <c r="C20426" s="775" t="s">
        <v>87</v>
      </c>
      <c r="D20426" s="775" t="s">
        <v>177</v>
      </c>
      <c r="E20426" s="775">
        <v>999999</v>
      </c>
      <c r="F20426" s="775" t="s">
        <v>8522</v>
      </c>
      <c r="G20426" s="775"/>
      <c r="H20426" s="775"/>
      <c r="I20426" s="775"/>
    </row>
    <row r="20427" spans="1:9">
      <c r="A20427" s="775" t="str">
        <f>Table_wabobpsvr_AzureCalc_AzureCalcRateCard[[#This Row],[ServiceName]]&amp;Table_wabobpsvr_AzureCalc_AzureCalcRateCard[[#This Row],[Price_Level]]&amp;Table_wabobpsvr_AzureCalc_AzureCalcRateCard[[#This Row],[Region]]</f>
        <v>Live Encoder Input Hours - Tier 3C13</v>
      </c>
      <c r="B20427" s="775">
        <v>13</v>
      </c>
      <c r="C20427" s="775" t="s">
        <v>87</v>
      </c>
      <c r="D20427" s="775" t="s">
        <v>177</v>
      </c>
      <c r="E20427" s="775">
        <v>999999</v>
      </c>
      <c r="F20427" s="775" t="s">
        <v>8523</v>
      </c>
      <c r="G20427" s="775"/>
      <c r="H20427" s="775"/>
      <c r="I20427" s="775"/>
    </row>
    <row r="20428" spans="1:9">
      <c r="A20428" s="775" t="str">
        <f>Table_wabobpsvr_AzureCalc_AzureCalcRateCard[[#This Row],[ServiceName]]&amp;Table_wabobpsvr_AzureCalc_AzureCalcRateCard[[#This Row],[Price_Level]]&amp;Table_wabobpsvr_AzureCalc_AzureCalcRateCard[[#This Row],[Region]]</f>
        <v>Live Encoder Input Hours - Tier 4C13</v>
      </c>
      <c r="B20428" s="775">
        <v>13</v>
      </c>
      <c r="C20428" s="775" t="s">
        <v>87</v>
      </c>
      <c r="D20428" s="775" t="s">
        <v>177</v>
      </c>
      <c r="E20428" s="775">
        <v>999999</v>
      </c>
      <c r="F20428" s="775" t="s">
        <v>8524</v>
      </c>
      <c r="G20428" s="775"/>
      <c r="H20428" s="775"/>
      <c r="I20428" s="775"/>
    </row>
    <row r="20429" spans="1:9">
      <c r="A20429" s="775" t="str">
        <f>Table_wabobpsvr_AzureCalc_AzureCalcRateCard[[#This Row],[ServiceName]]&amp;Table_wabobpsvr_AzureCalc_AzureCalcRateCard[[#This Row],[Price_Level]]&amp;Table_wabobpsvr_AzureCalc_AzureCalcRateCard[[#This Row],[Region]]</f>
        <v>Live Encoder Input HoursD3</v>
      </c>
      <c r="B20429" s="775">
        <v>3</v>
      </c>
      <c r="C20429" s="775" t="s">
        <v>87</v>
      </c>
      <c r="D20429" s="775" t="s">
        <v>176</v>
      </c>
      <c r="E20429" s="775">
        <v>999999</v>
      </c>
      <c r="F20429" s="775" t="s">
        <v>6983</v>
      </c>
      <c r="G20429" s="775"/>
      <c r="H20429" s="775"/>
      <c r="I20429" s="775"/>
    </row>
    <row r="20430" spans="1:9">
      <c r="A20430" s="775" t="str">
        <f>Table_wabobpsvr_AzureCalc_AzureCalcRateCard[[#This Row],[ServiceName]]&amp;Table_wabobpsvr_AzureCalc_AzureCalcRateCard[[#This Row],[Price_Level]]&amp;Table_wabobpsvr_AzureCalc_AzureCalcRateCard[[#This Row],[Region]]</f>
        <v>Live Encoder Input Hours - Tier 2D3</v>
      </c>
      <c r="B20430" s="775">
        <v>3</v>
      </c>
      <c r="C20430" s="775" t="s">
        <v>87</v>
      </c>
      <c r="D20430" s="775" t="s">
        <v>176</v>
      </c>
      <c r="E20430" s="775">
        <v>999999</v>
      </c>
      <c r="F20430" s="775" t="s">
        <v>8522</v>
      </c>
      <c r="G20430" s="775"/>
      <c r="H20430" s="775"/>
      <c r="I20430" s="775"/>
    </row>
    <row r="20431" spans="1:9">
      <c r="A20431" s="775" t="str">
        <f>Table_wabobpsvr_AzureCalc_AzureCalcRateCard[[#This Row],[ServiceName]]&amp;Table_wabobpsvr_AzureCalc_AzureCalcRateCard[[#This Row],[Price_Level]]&amp;Table_wabobpsvr_AzureCalc_AzureCalcRateCard[[#This Row],[Region]]</f>
        <v>Live Encoder Input Hours - Tier 3D3</v>
      </c>
      <c r="B20431" s="775">
        <v>3</v>
      </c>
      <c r="C20431" s="775" t="s">
        <v>87</v>
      </c>
      <c r="D20431" s="775" t="s">
        <v>176</v>
      </c>
      <c r="E20431" s="775">
        <v>999999</v>
      </c>
      <c r="F20431" s="775" t="s">
        <v>8523</v>
      </c>
      <c r="G20431" s="775"/>
      <c r="H20431" s="775"/>
      <c r="I20431" s="775"/>
    </row>
    <row r="20432" spans="1:9">
      <c r="A20432" s="775" t="str">
        <f>Table_wabobpsvr_AzureCalc_AzureCalcRateCard[[#This Row],[ServiceName]]&amp;Table_wabobpsvr_AzureCalc_AzureCalcRateCard[[#This Row],[Price_Level]]&amp;Table_wabobpsvr_AzureCalc_AzureCalcRateCard[[#This Row],[Region]]</f>
        <v>Live Encoder Input Hours - Tier 4D3</v>
      </c>
      <c r="B20432" s="775">
        <v>3</v>
      </c>
      <c r="C20432" s="775" t="s">
        <v>87</v>
      </c>
      <c r="D20432" s="775" t="s">
        <v>176</v>
      </c>
      <c r="E20432" s="775">
        <v>999999</v>
      </c>
      <c r="F20432" s="775" t="s">
        <v>8524</v>
      </c>
      <c r="G20432" s="775"/>
      <c r="H20432" s="775"/>
      <c r="I20432" s="775"/>
    </row>
    <row r="20433" spans="1:9">
      <c r="A20433" s="775" t="str">
        <f>Table_wabobpsvr_AzureCalc_AzureCalcRateCard[[#This Row],[ServiceName]]&amp;Table_wabobpsvr_AzureCalc_AzureCalcRateCard[[#This Row],[Price_Level]]&amp;Table_wabobpsvr_AzureCalc_AzureCalcRateCard[[#This Row],[Region]]</f>
        <v>Live Encoder Input HoursD3</v>
      </c>
      <c r="B20433" s="775">
        <v>3</v>
      </c>
      <c r="C20433" s="775" t="s">
        <v>87</v>
      </c>
      <c r="D20433" s="775" t="s">
        <v>176</v>
      </c>
      <c r="E20433" s="775">
        <v>999999</v>
      </c>
      <c r="F20433" s="775" t="s">
        <v>6983</v>
      </c>
      <c r="G20433" s="775"/>
      <c r="H20433" s="775"/>
      <c r="I20433" s="775"/>
    </row>
    <row r="20434" spans="1:9">
      <c r="A20434" s="775" t="str">
        <f>Table_wabobpsvr_AzureCalc_AzureCalcRateCard[[#This Row],[ServiceName]]&amp;Table_wabobpsvr_AzureCalc_AzureCalcRateCard[[#This Row],[Price_Level]]&amp;Table_wabobpsvr_AzureCalc_AzureCalcRateCard[[#This Row],[Region]]</f>
        <v>Live Encoder Input Hours - Tier 2D3</v>
      </c>
      <c r="B20434" s="775">
        <v>3</v>
      </c>
      <c r="C20434" s="775" t="s">
        <v>87</v>
      </c>
      <c r="D20434" s="775" t="s">
        <v>176</v>
      </c>
      <c r="E20434" s="775">
        <v>999999</v>
      </c>
      <c r="F20434" s="775" t="s">
        <v>8522</v>
      </c>
      <c r="G20434" s="775"/>
      <c r="H20434" s="775"/>
      <c r="I20434" s="775"/>
    </row>
    <row r="20435" spans="1:9">
      <c r="A20435" s="775" t="str">
        <f>Table_wabobpsvr_AzureCalc_AzureCalcRateCard[[#This Row],[ServiceName]]&amp;Table_wabobpsvr_AzureCalc_AzureCalcRateCard[[#This Row],[Price_Level]]&amp;Table_wabobpsvr_AzureCalc_AzureCalcRateCard[[#This Row],[Region]]</f>
        <v>Live Encoder Input Hours - Tier 3D3</v>
      </c>
      <c r="B20435" s="775">
        <v>3</v>
      </c>
      <c r="C20435" s="775" t="s">
        <v>87</v>
      </c>
      <c r="D20435" s="775" t="s">
        <v>176</v>
      </c>
      <c r="E20435" s="775">
        <v>999999</v>
      </c>
      <c r="F20435" s="775" t="s">
        <v>8523</v>
      </c>
      <c r="G20435" s="775"/>
      <c r="H20435" s="775"/>
      <c r="I20435" s="775"/>
    </row>
    <row r="20436" spans="1:9">
      <c r="A20436" s="775" t="str">
        <f>Table_wabobpsvr_AzureCalc_AzureCalcRateCard[[#This Row],[ServiceName]]&amp;Table_wabobpsvr_AzureCalc_AzureCalcRateCard[[#This Row],[Price_Level]]&amp;Table_wabobpsvr_AzureCalc_AzureCalcRateCard[[#This Row],[Region]]</f>
        <v>Live Encoder Input Hours - Tier 4D3</v>
      </c>
      <c r="B20436" s="775">
        <v>3</v>
      </c>
      <c r="C20436" s="775" t="s">
        <v>87</v>
      </c>
      <c r="D20436" s="775" t="s">
        <v>176</v>
      </c>
      <c r="E20436" s="775">
        <v>999999</v>
      </c>
      <c r="F20436" s="775" t="s">
        <v>8524</v>
      </c>
      <c r="G20436" s="775"/>
      <c r="H20436" s="775"/>
      <c r="I20436" s="775"/>
    </row>
    <row r="20437" spans="1:9">
      <c r="A20437" s="775" t="str">
        <f>Table_wabobpsvr_AzureCalc_AzureCalcRateCard[[#This Row],[ServiceName]]&amp;Table_wabobpsvr_AzureCalc_AzureCalcRateCard[[#This Row],[Price_Level]]&amp;Table_wabobpsvr_AzureCalc_AzureCalcRateCard[[#This Row],[Region]]</f>
        <v>Live Encoder Input HoursD2</v>
      </c>
      <c r="B20437" s="775">
        <v>2</v>
      </c>
      <c r="C20437" s="775" t="s">
        <v>87</v>
      </c>
      <c r="D20437" s="775" t="s">
        <v>176</v>
      </c>
      <c r="E20437" s="775">
        <v>999999</v>
      </c>
      <c r="F20437" s="775" t="s">
        <v>6983</v>
      </c>
      <c r="G20437" s="775"/>
      <c r="H20437" s="775"/>
      <c r="I20437" s="775"/>
    </row>
    <row r="20438" spans="1:9">
      <c r="A20438" s="775" t="str">
        <f>Table_wabobpsvr_AzureCalc_AzureCalcRateCard[[#This Row],[ServiceName]]&amp;Table_wabobpsvr_AzureCalc_AzureCalcRateCard[[#This Row],[Price_Level]]&amp;Table_wabobpsvr_AzureCalc_AzureCalcRateCard[[#This Row],[Region]]</f>
        <v>Live Encoder Input Hours - Tier 2D2</v>
      </c>
      <c r="B20438" s="775">
        <v>2</v>
      </c>
      <c r="C20438" s="775" t="s">
        <v>87</v>
      </c>
      <c r="D20438" s="775" t="s">
        <v>176</v>
      </c>
      <c r="E20438" s="775">
        <v>999999</v>
      </c>
      <c r="F20438" s="775" t="s">
        <v>8522</v>
      </c>
      <c r="G20438" s="775"/>
      <c r="H20438" s="775"/>
      <c r="I20438" s="775"/>
    </row>
    <row r="20439" spans="1:9">
      <c r="A20439" s="775" t="str">
        <f>Table_wabobpsvr_AzureCalc_AzureCalcRateCard[[#This Row],[ServiceName]]&amp;Table_wabobpsvr_AzureCalc_AzureCalcRateCard[[#This Row],[Price_Level]]&amp;Table_wabobpsvr_AzureCalc_AzureCalcRateCard[[#This Row],[Region]]</f>
        <v>Live Encoder Input Hours - Tier 3D2</v>
      </c>
      <c r="B20439" s="775">
        <v>2</v>
      </c>
      <c r="C20439" s="775" t="s">
        <v>87</v>
      </c>
      <c r="D20439" s="775" t="s">
        <v>176</v>
      </c>
      <c r="E20439" s="775">
        <v>999999</v>
      </c>
      <c r="F20439" s="775" t="s">
        <v>8523</v>
      </c>
      <c r="G20439" s="775"/>
      <c r="H20439" s="775"/>
      <c r="I20439" s="775"/>
    </row>
    <row r="20440" spans="1:9">
      <c r="A20440" s="775" t="str">
        <f>Table_wabobpsvr_AzureCalc_AzureCalcRateCard[[#This Row],[ServiceName]]&amp;Table_wabobpsvr_AzureCalc_AzureCalcRateCard[[#This Row],[Price_Level]]&amp;Table_wabobpsvr_AzureCalc_AzureCalcRateCard[[#This Row],[Region]]</f>
        <v>Live Encoder Input Hours - Tier 4D2</v>
      </c>
      <c r="B20440" s="775">
        <v>2</v>
      </c>
      <c r="C20440" s="775" t="s">
        <v>87</v>
      </c>
      <c r="D20440" s="775" t="s">
        <v>176</v>
      </c>
      <c r="E20440" s="775">
        <v>999999</v>
      </c>
      <c r="F20440" s="775" t="s">
        <v>8524</v>
      </c>
      <c r="G20440" s="775"/>
      <c r="H20440" s="775"/>
      <c r="I20440" s="775"/>
    </row>
    <row r="20441" spans="1:9">
      <c r="A20441" s="775" t="str">
        <f>Table_wabobpsvr_AzureCalc_AzureCalcRateCard[[#This Row],[ServiceName]]&amp;Table_wabobpsvr_AzureCalc_AzureCalcRateCard[[#This Row],[Price_Level]]&amp;Table_wabobpsvr_AzureCalc_AzureCalcRateCard[[#This Row],[Region]]</f>
        <v>Live Encoder Input HoursD2</v>
      </c>
      <c r="B20441" s="775">
        <v>2</v>
      </c>
      <c r="C20441" s="775" t="s">
        <v>87</v>
      </c>
      <c r="D20441" s="775" t="s">
        <v>176</v>
      </c>
      <c r="E20441" s="775">
        <v>999999</v>
      </c>
      <c r="F20441" s="775" t="s">
        <v>6983</v>
      </c>
      <c r="G20441" s="775"/>
      <c r="H20441" s="775"/>
      <c r="I20441" s="775"/>
    </row>
    <row r="20442" spans="1:9">
      <c r="A20442" s="775" t="str">
        <f>Table_wabobpsvr_AzureCalc_AzureCalcRateCard[[#This Row],[ServiceName]]&amp;Table_wabobpsvr_AzureCalc_AzureCalcRateCard[[#This Row],[Price_Level]]&amp;Table_wabobpsvr_AzureCalc_AzureCalcRateCard[[#This Row],[Region]]</f>
        <v>Live Encoder Input Hours - Tier 2D2</v>
      </c>
      <c r="B20442" s="775">
        <v>2</v>
      </c>
      <c r="C20442" s="775" t="s">
        <v>87</v>
      </c>
      <c r="D20442" s="775" t="s">
        <v>176</v>
      </c>
      <c r="E20442" s="775">
        <v>999999</v>
      </c>
      <c r="F20442" s="775" t="s">
        <v>8522</v>
      </c>
      <c r="G20442" s="775"/>
      <c r="H20442" s="775"/>
      <c r="I20442" s="775"/>
    </row>
    <row r="20443" spans="1:9">
      <c r="A20443" s="775" t="str">
        <f>Table_wabobpsvr_AzureCalc_AzureCalcRateCard[[#This Row],[ServiceName]]&amp;Table_wabobpsvr_AzureCalc_AzureCalcRateCard[[#This Row],[Price_Level]]&amp;Table_wabobpsvr_AzureCalc_AzureCalcRateCard[[#This Row],[Region]]</f>
        <v>Live Encoder Input Hours - Tier 3D2</v>
      </c>
      <c r="B20443" s="775">
        <v>2</v>
      </c>
      <c r="C20443" s="775" t="s">
        <v>87</v>
      </c>
      <c r="D20443" s="775" t="s">
        <v>176</v>
      </c>
      <c r="E20443" s="775">
        <v>999999</v>
      </c>
      <c r="F20443" s="775" t="s">
        <v>8523</v>
      </c>
      <c r="G20443" s="775"/>
      <c r="H20443" s="775"/>
      <c r="I20443" s="775"/>
    </row>
    <row r="20444" spans="1:9">
      <c r="A20444" s="775" t="str">
        <f>Table_wabobpsvr_AzureCalc_AzureCalcRateCard[[#This Row],[ServiceName]]&amp;Table_wabobpsvr_AzureCalc_AzureCalcRateCard[[#This Row],[Price_Level]]&amp;Table_wabobpsvr_AzureCalc_AzureCalcRateCard[[#This Row],[Region]]</f>
        <v>Live Encoder Input Hours - Tier 4D2</v>
      </c>
      <c r="B20444" s="775">
        <v>2</v>
      </c>
      <c r="C20444" s="775" t="s">
        <v>87</v>
      </c>
      <c r="D20444" s="775" t="s">
        <v>176</v>
      </c>
      <c r="E20444" s="775">
        <v>999999</v>
      </c>
      <c r="F20444" s="775" t="s">
        <v>8524</v>
      </c>
      <c r="G20444" s="775"/>
      <c r="H20444" s="775"/>
      <c r="I20444" s="775"/>
    </row>
    <row r="20445" spans="1:9">
      <c r="A20445" s="775" t="str">
        <f>Table_wabobpsvr_AzureCalc_AzureCalcRateCard[[#This Row],[ServiceName]]&amp;Table_wabobpsvr_AzureCalc_AzureCalcRateCard[[#This Row],[Price_Level]]&amp;Table_wabobpsvr_AzureCalc_AzureCalcRateCard[[#This Row],[Region]]</f>
        <v>Live Encoder Input HoursD13</v>
      </c>
      <c r="B20445" s="775">
        <v>13</v>
      </c>
      <c r="C20445" s="775" t="s">
        <v>87</v>
      </c>
      <c r="D20445" s="775" t="s">
        <v>176</v>
      </c>
      <c r="E20445" s="775">
        <v>999999</v>
      </c>
      <c r="F20445" s="775" t="s">
        <v>6983</v>
      </c>
      <c r="G20445" s="775"/>
      <c r="H20445" s="775"/>
      <c r="I20445" s="775"/>
    </row>
    <row r="20446" spans="1:9">
      <c r="A20446" s="775" t="str">
        <f>Table_wabobpsvr_AzureCalc_AzureCalcRateCard[[#This Row],[ServiceName]]&amp;Table_wabobpsvr_AzureCalc_AzureCalcRateCard[[#This Row],[Price_Level]]&amp;Table_wabobpsvr_AzureCalc_AzureCalcRateCard[[#This Row],[Region]]</f>
        <v>Live Encoder Input Hours - Tier 2D13</v>
      </c>
      <c r="B20446" s="775">
        <v>13</v>
      </c>
      <c r="C20446" s="775" t="s">
        <v>87</v>
      </c>
      <c r="D20446" s="775" t="s">
        <v>176</v>
      </c>
      <c r="E20446" s="775">
        <v>999999</v>
      </c>
      <c r="F20446" s="775" t="s">
        <v>8522</v>
      </c>
      <c r="G20446" s="775"/>
      <c r="H20446" s="775"/>
      <c r="I20446" s="775"/>
    </row>
    <row r="20447" spans="1:9">
      <c r="A20447" s="775" t="str">
        <f>Table_wabobpsvr_AzureCalc_AzureCalcRateCard[[#This Row],[ServiceName]]&amp;Table_wabobpsvr_AzureCalc_AzureCalcRateCard[[#This Row],[Price_Level]]&amp;Table_wabobpsvr_AzureCalc_AzureCalcRateCard[[#This Row],[Region]]</f>
        <v>Live Encoder Input Hours - Tier 3D13</v>
      </c>
      <c r="B20447" s="775">
        <v>13</v>
      </c>
      <c r="C20447" s="775" t="s">
        <v>87</v>
      </c>
      <c r="D20447" s="775" t="s">
        <v>176</v>
      </c>
      <c r="E20447" s="775">
        <v>999999</v>
      </c>
      <c r="F20447" s="775" t="s">
        <v>8523</v>
      </c>
      <c r="G20447" s="775"/>
      <c r="H20447" s="775"/>
      <c r="I20447" s="775"/>
    </row>
    <row r="20448" spans="1:9">
      <c r="A20448" s="775" t="str">
        <f>Table_wabobpsvr_AzureCalc_AzureCalcRateCard[[#This Row],[ServiceName]]&amp;Table_wabobpsvr_AzureCalc_AzureCalcRateCard[[#This Row],[Price_Level]]&amp;Table_wabobpsvr_AzureCalc_AzureCalcRateCard[[#This Row],[Region]]</f>
        <v>Live Encoder Input Hours - Tier 4D13</v>
      </c>
      <c r="B20448" s="775">
        <v>13</v>
      </c>
      <c r="C20448" s="775" t="s">
        <v>87</v>
      </c>
      <c r="D20448" s="775" t="s">
        <v>176</v>
      </c>
      <c r="E20448" s="775">
        <v>999999</v>
      </c>
      <c r="F20448" s="775" t="s">
        <v>8524</v>
      </c>
      <c r="G20448" s="775"/>
      <c r="H20448" s="775"/>
      <c r="I20448" s="775"/>
    </row>
    <row r="20449" spans="1:9">
      <c r="A20449" s="775" t="str">
        <f>Table_wabobpsvr_AzureCalc_AzureCalcRateCard[[#This Row],[ServiceName]]&amp;Table_wabobpsvr_AzureCalc_AzureCalcRateCard[[#This Row],[Price_Level]]&amp;Table_wabobpsvr_AzureCalc_AzureCalcRateCard[[#This Row],[Region]]</f>
        <v>Live Encoder Input HoursD13</v>
      </c>
      <c r="B20449" s="775">
        <v>13</v>
      </c>
      <c r="C20449" s="775" t="s">
        <v>87</v>
      </c>
      <c r="D20449" s="775" t="s">
        <v>176</v>
      </c>
      <c r="E20449" s="775">
        <v>999999</v>
      </c>
      <c r="F20449" s="775" t="s">
        <v>6983</v>
      </c>
      <c r="G20449" s="775"/>
      <c r="H20449" s="775"/>
      <c r="I20449" s="775"/>
    </row>
    <row r="20450" spans="1:9">
      <c r="A20450" s="775" t="str">
        <f>Table_wabobpsvr_AzureCalc_AzureCalcRateCard[[#This Row],[ServiceName]]&amp;Table_wabobpsvr_AzureCalc_AzureCalcRateCard[[#This Row],[Price_Level]]&amp;Table_wabobpsvr_AzureCalc_AzureCalcRateCard[[#This Row],[Region]]</f>
        <v>Live Encoder Input Hours - Tier 2D13</v>
      </c>
      <c r="B20450" s="775">
        <v>13</v>
      </c>
      <c r="C20450" s="775" t="s">
        <v>87</v>
      </c>
      <c r="D20450" s="775" t="s">
        <v>176</v>
      </c>
      <c r="E20450" s="775">
        <v>999999</v>
      </c>
      <c r="F20450" s="775" t="s">
        <v>8522</v>
      </c>
      <c r="G20450" s="775"/>
      <c r="H20450" s="775"/>
      <c r="I20450" s="775"/>
    </row>
    <row r="20451" spans="1:9">
      <c r="A20451" s="775" t="str">
        <f>Table_wabobpsvr_AzureCalc_AzureCalcRateCard[[#This Row],[ServiceName]]&amp;Table_wabobpsvr_AzureCalc_AzureCalcRateCard[[#This Row],[Price_Level]]&amp;Table_wabobpsvr_AzureCalc_AzureCalcRateCard[[#This Row],[Region]]</f>
        <v>Live Encoder Input Hours - Tier 3D13</v>
      </c>
      <c r="B20451" s="775">
        <v>13</v>
      </c>
      <c r="C20451" s="775" t="s">
        <v>87</v>
      </c>
      <c r="D20451" s="775" t="s">
        <v>176</v>
      </c>
      <c r="E20451" s="775">
        <v>999999</v>
      </c>
      <c r="F20451" s="775" t="s">
        <v>8523</v>
      </c>
      <c r="G20451" s="775"/>
      <c r="H20451" s="775"/>
      <c r="I20451" s="775"/>
    </row>
    <row r="20452" spans="1:9">
      <c r="A20452" s="775" t="str">
        <f>Table_wabobpsvr_AzureCalc_AzureCalcRateCard[[#This Row],[ServiceName]]&amp;Table_wabobpsvr_AzureCalc_AzureCalcRateCard[[#This Row],[Price_Level]]&amp;Table_wabobpsvr_AzureCalc_AzureCalcRateCard[[#This Row],[Region]]</f>
        <v>Live Encoder Input Hours - Tier 4D13</v>
      </c>
      <c r="B20452" s="775">
        <v>13</v>
      </c>
      <c r="C20452" s="775" t="s">
        <v>87</v>
      </c>
      <c r="D20452" s="775" t="s">
        <v>176</v>
      </c>
      <c r="E20452" s="775">
        <v>999999</v>
      </c>
      <c r="F20452" s="775" t="s">
        <v>8524</v>
      </c>
      <c r="G20452" s="775"/>
      <c r="H20452" s="775"/>
      <c r="I20452" s="775"/>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922"/>
  <sheetViews>
    <sheetView topLeftCell="C1843" workbookViewId="0">
      <selection activeCell="E1866" sqref="E1866"/>
    </sheetView>
  </sheetViews>
  <sheetFormatPr defaultRowHeight="14.5" outlineLevelRow="1"/>
  <cols>
    <col min="1" max="1" width="26.1796875" customWidth="1"/>
    <col min="2" max="2" width="62.54296875" customWidth="1"/>
    <col min="3" max="3" width="40.1796875" bestFit="1" customWidth="1"/>
    <col min="4" max="4" width="62.26953125" style="1040" customWidth="1"/>
    <col min="5" max="5" width="27.54296875" style="1042" customWidth="1"/>
    <col min="6" max="6" width="23.7265625" style="1040" customWidth="1"/>
    <col min="7" max="7" width="20.1796875" style="1040" customWidth="1"/>
    <col min="8" max="8" width="25.7265625" style="1040" customWidth="1"/>
    <col min="9" max="9" width="20.26953125" style="1040" customWidth="1"/>
    <col min="10" max="10" width="22.54296875" style="1040" bestFit="1" customWidth="1"/>
    <col min="11" max="11" width="23.7265625" customWidth="1"/>
    <col min="12" max="12" width="18.26953125" customWidth="1"/>
    <col min="13" max="13" width="20" customWidth="1"/>
    <col min="14" max="14" width="17.7265625" customWidth="1"/>
    <col min="15" max="15" width="18.26953125" style="564" bestFit="1" customWidth="1"/>
    <col min="16" max="16" width="80.1796875" style="564" bestFit="1" customWidth="1"/>
    <col min="17" max="17" width="19.81640625" customWidth="1"/>
    <col min="18" max="18" width="16.453125" customWidth="1"/>
    <col min="19" max="19" width="38.1796875" bestFit="1" customWidth="1"/>
    <col min="20" max="20" width="22.26953125" customWidth="1"/>
    <col min="21" max="21" width="59" bestFit="1" customWidth="1"/>
    <col min="22" max="22" width="18.81640625" customWidth="1"/>
    <col min="23" max="23" width="22.54296875" customWidth="1"/>
    <col min="24" max="24" width="26" customWidth="1"/>
    <col min="25" max="25" width="19.1796875" customWidth="1"/>
    <col min="26" max="28" width="15.54296875" customWidth="1"/>
    <col min="29" max="29" width="16.54296875" bestFit="1" customWidth="1"/>
    <col min="30" max="30" width="20.7265625" customWidth="1"/>
    <col min="31" max="31" width="27.54296875" customWidth="1"/>
    <col min="32" max="32" width="19.453125" customWidth="1"/>
    <col min="33" max="33" width="17.453125" customWidth="1"/>
    <col min="34" max="34" width="16" customWidth="1"/>
    <col min="35" max="35" width="15.1796875" customWidth="1"/>
    <col min="37" max="37" width="17.26953125" customWidth="1"/>
    <col min="38" max="38" width="16.453125" customWidth="1"/>
    <col min="39" max="39" width="13.54296875" customWidth="1"/>
    <col min="40" max="40" width="16.1796875" customWidth="1"/>
    <col min="41" max="41" width="13.54296875" customWidth="1"/>
    <col min="42" max="42" width="16.54296875" customWidth="1"/>
    <col min="43" max="43" width="16.7265625" customWidth="1"/>
    <col min="44" max="44" width="16.453125" bestFit="1" customWidth="1"/>
    <col min="45" max="45" width="21.54296875" customWidth="1"/>
    <col min="46" max="46" width="15.54296875" customWidth="1"/>
    <col min="47" max="47" width="15.26953125" customWidth="1"/>
    <col min="48" max="48" width="15.1796875" customWidth="1"/>
    <col min="49" max="49" width="15.54296875" customWidth="1"/>
    <col min="50" max="50" width="16.1796875" customWidth="1"/>
    <col min="51" max="51" width="14.26953125" customWidth="1"/>
    <col min="52" max="52" width="13.1796875" customWidth="1"/>
    <col min="53" max="53" width="14.1796875" customWidth="1"/>
    <col min="54" max="54" width="10.7265625" bestFit="1" customWidth="1"/>
    <col min="55" max="55" width="13" customWidth="1"/>
    <col min="56" max="56" width="13.26953125" customWidth="1"/>
    <col min="57" max="57" width="16.1796875" customWidth="1"/>
    <col min="58" max="58" width="14.453125" bestFit="1" customWidth="1"/>
    <col min="59" max="59" width="11.54296875" customWidth="1"/>
    <col min="61" max="61" width="14.453125" bestFit="1" customWidth="1"/>
    <col min="65" max="65" width="12.54296875" bestFit="1" customWidth="1"/>
    <col min="66" max="66" width="14.81640625" bestFit="1" customWidth="1"/>
    <col min="75" max="75" width="12.54296875" bestFit="1" customWidth="1"/>
    <col min="76" max="76" width="14" bestFit="1" customWidth="1"/>
    <col min="77" max="77" width="14.7265625" customWidth="1"/>
    <col min="100" max="100" width="12.54296875" bestFit="1" customWidth="1"/>
    <col min="101" max="101" width="14" bestFit="1" customWidth="1"/>
    <col min="103" max="103" width="10" bestFit="1" customWidth="1"/>
    <col min="104" max="104" width="14" bestFit="1" customWidth="1"/>
    <col min="105" max="105" width="14.81640625" bestFit="1" customWidth="1"/>
  </cols>
  <sheetData>
    <row r="1" spans="1:16" s="33" customFormat="1" ht="21">
      <c r="A1" s="116" t="s">
        <v>189</v>
      </c>
      <c r="C1" s="115"/>
      <c r="D1" s="1042" t="s">
        <v>183</v>
      </c>
      <c r="E1" s="1038">
        <v>1</v>
      </c>
      <c r="F1" s="1013"/>
      <c r="G1" s="1013"/>
      <c r="H1" s="1040"/>
      <c r="I1" s="1013"/>
      <c r="J1" s="1013"/>
      <c r="M1" s="17" t="str">
        <f>'FX Card'!G29</f>
        <v>$</v>
      </c>
      <c r="O1" s="900"/>
      <c r="P1" s="900"/>
    </row>
    <row r="2" spans="1:16">
      <c r="A2" s="79"/>
      <c r="B2" s="79" t="s">
        <v>152</v>
      </c>
      <c r="C2" s="79" t="s">
        <v>6</v>
      </c>
      <c r="D2" s="2" t="s">
        <v>828</v>
      </c>
      <c r="E2" s="556" t="s">
        <v>263</v>
      </c>
      <c r="F2" s="2" t="s">
        <v>180</v>
      </c>
      <c r="G2" s="2" t="s">
        <v>186</v>
      </c>
      <c r="H2" s="2" t="s">
        <v>188</v>
      </c>
      <c r="I2" s="2" t="s">
        <v>269</v>
      </c>
      <c r="J2" s="2" t="s">
        <v>833</v>
      </c>
      <c r="K2" s="79" t="s">
        <v>838</v>
      </c>
      <c r="L2" s="79" t="s">
        <v>262</v>
      </c>
      <c r="M2" s="79" t="s">
        <v>834</v>
      </c>
      <c r="N2" s="95" t="s">
        <v>24</v>
      </c>
      <c r="O2" s="901" t="s">
        <v>2</v>
      </c>
      <c r="P2" s="901" t="s">
        <v>2986</v>
      </c>
    </row>
    <row r="3" spans="1:16">
      <c r="A3" t="s">
        <v>120</v>
      </c>
      <c r="B3" t="s">
        <v>731</v>
      </c>
      <c r="C3" s="64" t="str">
        <f>IFERROR(VLOOKUP(D3,Table_wabobpsvr_AzureCalc_AzureCalcRateCard[], 3,FALSE), VLOOKUP(LEFT(D3, LEN(D3)-'Rate Card'!$M$26), Table_wabobpsvr_AzureCalc_AzureCalcRateCard[], 3, FALSE))</f>
        <v>Per Hour</v>
      </c>
      <c r="D3" s="1040" t="str">
        <f>B3&amp;'Discount Calculations'!$G$16&amp;'Rate Card'!$K$23</f>
        <v>Free Web SitesMOSP6</v>
      </c>
      <c r="E3" s="1012">
        <f>IFERROR(VLOOKUP(D3,Table_wabobpsvr_AzureCalc_AzureCalcRateCard[], 5,FALSE), VLOOKUP(LEFT(D3, LEN(D3)-'Rate Card'!$M$26), Table_wabobpsvr_AzureCalc_AzureCalcRateCard[], 5, FALSE))</f>
        <v>0</v>
      </c>
      <c r="F3" s="1013">
        <f t="shared" ref="F3:F14" si="0">IF($E$1=1,1,0)</f>
        <v>1</v>
      </c>
      <c r="G3" s="1040">
        <f t="shared" ref="G3:G10" si="1">F3*E3</f>
        <v>0</v>
      </c>
      <c r="H3" s="1011">
        <f>'Discount Calculations'!$C$42</f>
        <v>0</v>
      </c>
      <c r="I3" s="1013">
        <f t="shared" ref="I3:I10" si="2">G3*(1-H3)</f>
        <v>0</v>
      </c>
      <c r="J3" s="1040">
        <f t="shared" ref="J3:J9" si="3">IF($E$1=2,1,0)</f>
        <v>0</v>
      </c>
      <c r="K3" s="540">
        <f t="shared" ref="K3:K9" si="4">E3*J3</f>
        <v>0</v>
      </c>
      <c r="L3" s="104">
        <f>'Discount Calculations'!$AD$5+1</f>
        <v>1</v>
      </c>
      <c r="M3" s="25">
        <f t="shared" ref="M3:M9" si="5">L3*(K3+I3)</f>
        <v>0</v>
      </c>
      <c r="N3" s="94">
        <f>M3*'FX Card'!$G$28</f>
        <v>0</v>
      </c>
      <c r="O3" s="902" t="str">
        <f>IFERROR(VLOOKUP(D3,Table_wabobpsvr_AzureCalc_AzureCalcRateCard[], 7,FALSE), VLOOKUP(LEFT(D3, LEN(D3)-'Rate Card'!$M$26), Table_wabobpsvr_AzureCalc_AzureCalcRateCard[], 7, FALSE))</f>
        <v/>
      </c>
      <c r="P3" s="902" t="str">
        <f>IFERROR(VLOOKUP(D3,Table_wabobpsvr_AzureCalc_AzureCalcRateCard[], 8,FALSE), VLOOKUP(LEFT(D3, LEN(D3)-'Rate Card'!$M$26), Table_wabobpsvr_AzureCalc_AzureCalcRateCard[], 8, FALSE))</f>
        <v/>
      </c>
    </row>
    <row r="4" spans="1:16">
      <c r="B4" t="s">
        <v>4414</v>
      </c>
      <c r="C4" s="64" t="str">
        <f>IFERROR(VLOOKUP(D4,Table_wabobpsvr_AzureCalc_AzureCalcRateCard[], 3,FALSE), VLOOKUP(LEFT(D4, LEN(D4)-'Rate Card'!$M$26), Table_wabobpsvr_AzureCalc_AzureCalcRateCard[], 3, FALSE))</f>
        <v>Per Hour</v>
      </c>
      <c r="D4" s="1040" t="str">
        <f>B4&amp;'Discount Calculations'!$G$16&amp;'Rate Card'!$K$23</f>
        <v>Shared App Service HoursMOSP6</v>
      </c>
      <c r="E4" s="1012">
        <f>IFERROR(VLOOKUP(D4,Table_wabobpsvr_AzureCalc_AzureCalcRateCard[], 5,FALSE), VLOOKUP(LEFT(D4, LEN(D4)-'Rate Card'!$M$26), Table_wabobpsvr_AzureCalc_AzureCalcRateCard[], 5, FALSE))</f>
        <v>0.13</v>
      </c>
      <c r="F4" s="1013">
        <f t="shared" si="0"/>
        <v>1</v>
      </c>
      <c r="G4" s="1040">
        <f t="shared" si="1"/>
        <v>0.13</v>
      </c>
      <c r="H4" s="1011">
        <f>'Discount Calculations'!$C$42</f>
        <v>0</v>
      </c>
      <c r="I4" s="1013">
        <f t="shared" si="2"/>
        <v>0.13</v>
      </c>
      <c r="J4" s="1040">
        <f t="shared" si="3"/>
        <v>0</v>
      </c>
      <c r="K4" s="540">
        <f t="shared" si="4"/>
        <v>0</v>
      </c>
      <c r="L4" s="104">
        <f>'Discount Calculations'!$AD$5+1</f>
        <v>1</v>
      </c>
      <c r="M4" s="25">
        <f t="shared" si="5"/>
        <v>0.13</v>
      </c>
      <c r="N4" s="94">
        <f>M4*'FX Card'!$G$28</f>
        <v>0.13</v>
      </c>
      <c r="O4" s="902" t="str">
        <f>IFERROR(VLOOKUP(D4,Table_wabobpsvr_AzureCalc_AzureCalcRateCard[], 7,FALSE), VLOOKUP(LEFT(D4, LEN(D4)-'Rate Card'!$M$26), Table_wabobpsvr_AzureCalc_AzureCalcRateCard[], 7, FALSE))</f>
        <v/>
      </c>
      <c r="P4" s="902" t="str">
        <f>IFERROR(VLOOKUP(D4,Table_wabobpsvr_AzureCalc_AzureCalcRateCard[], 8,FALSE), VLOOKUP(LEFT(D4, LEN(D4)-'Rate Card'!$M$26), Table_wabobpsvr_AzureCalc_AzureCalcRateCard[], 8, FALSE))</f>
        <v/>
      </c>
    </row>
    <row r="5" spans="1:16">
      <c r="B5" t="s">
        <v>4409</v>
      </c>
      <c r="C5" s="64" t="str">
        <f>IFERROR(VLOOKUP(D5,Table_wabobpsvr_AzureCalc_AzureCalcRateCard[], 3,FALSE), VLOOKUP(LEFT(D5, LEN(D5)-'Rate Card'!$M$26), Table_wabobpsvr_AzureCalc_AzureCalcRateCard[], 3, FALSE))</f>
        <v>Per Hour</v>
      </c>
      <c r="D5" s="1040" t="str">
        <f>B5&amp;'Discount Calculations'!$G$16&amp;'Rate Card'!$K$23</f>
        <v>Standard Small Azure App Service HoursMOSP6</v>
      </c>
      <c r="E5" s="1012">
        <f>IFERROR(VLOOKUP(D5,Table_wabobpsvr_AzureCalc_AzureCalcRateCard[], 5,FALSE), VLOOKUP(LEFT(D5, LEN(D5)-'Rate Card'!$M$26), Table_wabobpsvr_AzureCalc_AzureCalcRateCard[], 5, FALSE))</f>
        <v>0.1</v>
      </c>
      <c r="F5" s="1013">
        <f t="shared" si="0"/>
        <v>1</v>
      </c>
      <c r="G5" s="1040">
        <f t="shared" si="1"/>
        <v>0.1</v>
      </c>
      <c r="H5" s="1011">
        <f>'Discount Calculations'!$C$42</f>
        <v>0</v>
      </c>
      <c r="I5" s="1013">
        <f t="shared" si="2"/>
        <v>0.1</v>
      </c>
      <c r="J5" s="1040">
        <f t="shared" si="3"/>
        <v>0</v>
      </c>
      <c r="K5" s="540">
        <f t="shared" si="4"/>
        <v>0</v>
      </c>
      <c r="L5" s="104">
        <f>'Discount Calculations'!$AD$5+1</f>
        <v>1</v>
      </c>
      <c r="M5" s="25">
        <f t="shared" si="5"/>
        <v>0.1</v>
      </c>
      <c r="N5" s="94">
        <f>M5*'FX Card'!$G$28</f>
        <v>0.1</v>
      </c>
      <c r="O5" s="902" t="str">
        <f>IFERROR(VLOOKUP(D5,Table_wabobpsvr_AzureCalc_AzureCalcRateCard[], 7,FALSE), VLOOKUP(LEFT(D5, LEN(D5)-'Rate Card'!$M$26), Table_wabobpsvr_AzureCalc_AzureCalcRateCard[], 7, FALSE))</f>
        <v/>
      </c>
      <c r="P5" s="902" t="str">
        <f>IFERROR(VLOOKUP(D5,Table_wabobpsvr_AzureCalc_AzureCalcRateCard[], 8,FALSE), VLOOKUP(LEFT(D5, LEN(D5)-'Rate Card'!$M$26), Table_wabobpsvr_AzureCalc_AzureCalcRateCard[], 8, FALSE))</f>
        <v/>
      </c>
    </row>
    <row r="6" spans="1:16">
      <c r="B6" t="s">
        <v>4408</v>
      </c>
      <c r="C6" s="64" t="str">
        <f>IFERROR(VLOOKUP(D6,Table_wabobpsvr_AzureCalc_AzureCalcRateCard[], 3,FALSE), VLOOKUP(LEFT(D6, LEN(D6)-'Rate Card'!$M$26), Table_wabobpsvr_AzureCalc_AzureCalcRateCard[], 3, FALSE))</f>
        <v>Per Hour</v>
      </c>
      <c r="D6" s="1040" t="str">
        <f>B6&amp;'Discount Calculations'!$G$16&amp;'Rate Card'!$K$23</f>
        <v>Standard Medium Azure App Service HoursMOSP6</v>
      </c>
      <c r="E6" s="1012">
        <f>IFERROR(VLOOKUP(D6,Table_wabobpsvr_AzureCalc_AzureCalcRateCard[], 5,FALSE), VLOOKUP(LEFT(D6, LEN(D6)-'Rate Card'!$M$26), Table_wabobpsvr_AzureCalc_AzureCalcRateCard[], 5, FALSE))</f>
        <v>0.2</v>
      </c>
      <c r="F6" s="1013">
        <f t="shared" si="0"/>
        <v>1</v>
      </c>
      <c r="G6" s="1040">
        <f t="shared" si="1"/>
        <v>0.2</v>
      </c>
      <c r="H6" s="1011">
        <f>'Discount Calculations'!$C$42</f>
        <v>0</v>
      </c>
      <c r="I6" s="1013">
        <f t="shared" si="2"/>
        <v>0.2</v>
      </c>
      <c r="J6" s="1040">
        <f t="shared" si="3"/>
        <v>0</v>
      </c>
      <c r="K6" s="540">
        <f t="shared" si="4"/>
        <v>0</v>
      </c>
      <c r="L6" s="104">
        <f>'Discount Calculations'!$AD$5+1</f>
        <v>1</v>
      </c>
      <c r="M6" s="25">
        <f t="shared" si="5"/>
        <v>0.2</v>
      </c>
      <c r="N6" s="94">
        <f>M6*'FX Card'!$G$28</f>
        <v>0.2</v>
      </c>
      <c r="O6" s="902" t="str">
        <f>IFERROR(VLOOKUP(D6,Table_wabobpsvr_AzureCalc_AzureCalcRateCard[], 7,FALSE), VLOOKUP(LEFT(D6, LEN(D6)-'Rate Card'!$M$26), Table_wabobpsvr_AzureCalc_AzureCalcRateCard[], 7, FALSE))</f>
        <v/>
      </c>
      <c r="P6" s="902" t="str">
        <f>IFERROR(VLOOKUP(D6,Table_wabobpsvr_AzureCalc_AzureCalcRateCard[], 8,FALSE), VLOOKUP(LEFT(D6, LEN(D6)-'Rate Card'!$M$26), Table_wabobpsvr_AzureCalc_AzureCalcRateCard[], 8, FALSE))</f>
        <v/>
      </c>
    </row>
    <row r="7" spans="1:16">
      <c r="B7" t="s">
        <v>4410</v>
      </c>
      <c r="C7" s="64" t="str">
        <f>IFERROR(VLOOKUP(D7,Table_wabobpsvr_AzureCalc_AzureCalcRateCard[], 3,FALSE), VLOOKUP(LEFT(D7, LEN(D7)-'Rate Card'!$M$26), Table_wabobpsvr_AzureCalc_AzureCalcRateCard[], 3, FALSE))</f>
        <v>Per Hour</v>
      </c>
      <c r="D7" s="1040" t="str">
        <f>B7&amp;'Discount Calculations'!$G$16&amp;'Rate Card'!$K$23</f>
        <v>Standard Large Azure App Service HoursMOSP6</v>
      </c>
      <c r="E7" s="1012">
        <f>IFERROR(VLOOKUP(D7,Table_wabobpsvr_AzureCalc_AzureCalcRateCard[], 5,FALSE), VLOOKUP(LEFT(D7, LEN(D7)-'Rate Card'!$M$26), Table_wabobpsvr_AzureCalc_AzureCalcRateCard[], 5, FALSE))</f>
        <v>0.4</v>
      </c>
      <c r="F7" s="1013">
        <f t="shared" si="0"/>
        <v>1</v>
      </c>
      <c r="G7" s="1040">
        <f t="shared" si="1"/>
        <v>0.4</v>
      </c>
      <c r="H7" s="1011">
        <f>'Discount Calculations'!$C$42</f>
        <v>0</v>
      </c>
      <c r="I7" s="1013">
        <f t="shared" si="2"/>
        <v>0.4</v>
      </c>
      <c r="J7" s="1040">
        <f t="shared" si="3"/>
        <v>0</v>
      </c>
      <c r="K7" s="540">
        <f t="shared" si="4"/>
        <v>0</v>
      </c>
      <c r="L7" s="104">
        <f>'Discount Calculations'!$AD$5+1</f>
        <v>1</v>
      </c>
      <c r="M7" s="25">
        <f t="shared" si="5"/>
        <v>0.4</v>
      </c>
      <c r="N7" s="94">
        <f>M7*'FX Card'!$G$28</f>
        <v>0.4</v>
      </c>
      <c r="O7" s="902" t="str">
        <f>IFERROR(VLOOKUP(D7,Table_wabobpsvr_AzureCalc_AzureCalcRateCard[], 7,FALSE), VLOOKUP(LEFT(D7, LEN(D7)-'Rate Card'!$M$26), Table_wabobpsvr_AzureCalc_AzureCalcRateCard[], 7, FALSE))</f>
        <v/>
      </c>
      <c r="P7" s="902" t="str">
        <f>IFERROR(VLOOKUP(D7,Table_wabobpsvr_AzureCalc_AzureCalcRateCard[], 8,FALSE), VLOOKUP(LEFT(D7, LEN(D7)-'Rate Card'!$M$26), Table_wabobpsvr_AzureCalc_AzureCalcRateCard[], 8, FALSE))</f>
        <v/>
      </c>
    </row>
    <row r="8" spans="1:16">
      <c r="B8" t="s">
        <v>4413</v>
      </c>
      <c r="C8" s="64" t="str">
        <f>IFERROR(VLOOKUP(D8,Table_wabobpsvr_AzureCalc_AzureCalcRateCard[], 3,FALSE), VLOOKUP(LEFT(D8, LEN(D8)-'Rate Card'!$M$26), Table_wabobpsvr_AzureCalc_AzureCalcRateCard[], 3, FALSE))</f>
        <v>Per Hour</v>
      </c>
      <c r="D8" s="1040" t="str">
        <f>B8&amp;'Discount Calculations'!$G$16&amp;'Rate Card'!$K$23</f>
        <v>Basic Small Azure App Service HoursMOSP6</v>
      </c>
      <c r="E8" s="1012">
        <f>IFERROR(VLOOKUP(D8,Table_wabobpsvr_AzureCalc_AzureCalcRateCard[], 5,FALSE), VLOOKUP(LEFT(D8, LEN(D8)-'Rate Card'!$M$26), Table_wabobpsvr_AzureCalc_AzureCalcRateCard[], 5, FALSE))</f>
        <v>7.4999999999999997E-2</v>
      </c>
      <c r="F8" s="1013">
        <f t="shared" si="0"/>
        <v>1</v>
      </c>
      <c r="G8" s="1040">
        <f t="shared" si="1"/>
        <v>7.4999999999999997E-2</v>
      </c>
      <c r="H8" s="1011">
        <f>'Discount Calculations'!$C$42</f>
        <v>0</v>
      </c>
      <c r="I8" s="1013">
        <f t="shared" si="2"/>
        <v>7.4999999999999997E-2</v>
      </c>
      <c r="J8" s="1040">
        <f t="shared" si="3"/>
        <v>0</v>
      </c>
      <c r="K8" s="540">
        <f t="shared" si="4"/>
        <v>0</v>
      </c>
      <c r="L8" s="104">
        <f>'Discount Calculations'!$AD$5+1</f>
        <v>1</v>
      </c>
      <c r="M8" s="25">
        <f t="shared" si="5"/>
        <v>7.4999999999999997E-2</v>
      </c>
      <c r="N8" s="94">
        <f>M8*'FX Card'!$G$28</f>
        <v>7.4999999999999997E-2</v>
      </c>
      <c r="O8" s="902" t="str">
        <f>IFERROR(VLOOKUP(D8,Table_wabobpsvr_AzureCalc_AzureCalcRateCard[], 7,FALSE), VLOOKUP(LEFT(D8, LEN(D8)-'Rate Card'!$M$26), Table_wabobpsvr_AzureCalc_AzureCalcRateCard[], 7, FALSE))</f>
        <v/>
      </c>
      <c r="P8" s="902" t="str">
        <f>IFERROR(VLOOKUP(D8,Table_wabobpsvr_AzureCalc_AzureCalcRateCard[], 8,FALSE), VLOOKUP(LEFT(D8, LEN(D8)-'Rate Card'!$M$26), Table_wabobpsvr_AzureCalc_AzureCalcRateCard[], 8, FALSE))</f>
        <v/>
      </c>
    </row>
    <row r="9" spans="1:16">
      <c r="B9" t="s">
        <v>4412</v>
      </c>
      <c r="C9" s="64" t="str">
        <f>IFERROR(VLOOKUP(D9,Table_wabobpsvr_AzureCalc_AzureCalcRateCard[], 3,FALSE), VLOOKUP(LEFT(D9, LEN(D9)-'Rate Card'!$M$26), Table_wabobpsvr_AzureCalc_AzureCalcRateCard[], 3, FALSE))</f>
        <v>Per Hour</v>
      </c>
      <c r="D9" s="1040" t="str">
        <f>B9&amp;'Discount Calculations'!$G$16&amp;'Rate Card'!$K$23</f>
        <v>Basic Medium Azure App Service HoursMOSP6</v>
      </c>
      <c r="E9" s="1012">
        <f>IFERROR(VLOOKUP(D9,Table_wabobpsvr_AzureCalc_AzureCalcRateCard[], 5,FALSE), VLOOKUP(LEFT(D9, LEN(D9)-'Rate Card'!$M$26), Table_wabobpsvr_AzureCalc_AzureCalcRateCard[], 5, FALSE))</f>
        <v>0.15</v>
      </c>
      <c r="F9" s="1013">
        <f t="shared" si="0"/>
        <v>1</v>
      </c>
      <c r="G9" s="1040">
        <f t="shared" si="1"/>
        <v>0.15</v>
      </c>
      <c r="H9" s="1011">
        <f>'Discount Calculations'!$C$42</f>
        <v>0</v>
      </c>
      <c r="I9" s="1013">
        <f t="shared" si="2"/>
        <v>0.15</v>
      </c>
      <c r="J9" s="1040">
        <f t="shared" si="3"/>
        <v>0</v>
      </c>
      <c r="K9" s="540">
        <f t="shared" si="4"/>
        <v>0</v>
      </c>
      <c r="L9" s="104">
        <f>'Discount Calculations'!$AD$5+1</f>
        <v>1</v>
      </c>
      <c r="M9" s="25">
        <f t="shared" si="5"/>
        <v>0.15</v>
      </c>
      <c r="N9" s="94">
        <f>M9*'FX Card'!$G$28</f>
        <v>0.15</v>
      </c>
      <c r="O9" s="902" t="str">
        <f>IFERROR(VLOOKUP(D9,Table_wabobpsvr_AzureCalc_AzureCalcRateCard[], 7,FALSE), VLOOKUP(LEFT(D9, LEN(D9)-'Rate Card'!$M$26), Table_wabobpsvr_AzureCalc_AzureCalcRateCard[], 7, FALSE))</f>
        <v/>
      </c>
      <c r="P9" s="902" t="str">
        <f>IFERROR(VLOOKUP(D9,Table_wabobpsvr_AzureCalc_AzureCalcRateCard[], 8,FALSE), VLOOKUP(LEFT(D9, LEN(D9)-'Rate Card'!$M$26), Table_wabobpsvr_AzureCalc_AzureCalcRateCard[], 8, FALSE))</f>
        <v/>
      </c>
    </row>
    <row r="10" spans="1:16">
      <c r="B10" t="s">
        <v>4411</v>
      </c>
      <c r="C10" s="64" t="str">
        <f>IFERROR(VLOOKUP(D10,Table_wabobpsvr_AzureCalc_AzureCalcRateCard[], 3,FALSE), VLOOKUP(LEFT(D10, LEN(D10)-'Rate Card'!$M$26), Table_wabobpsvr_AzureCalc_AzureCalcRateCard[], 3, FALSE))</f>
        <v>Per Hour</v>
      </c>
      <c r="D10" s="1040" t="str">
        <f>B10&amp;'Discount Calculations'!$G$16&amp;'Rate Card'!$K$23</f>
        <v>Basic Large Azure App Service HoursMOSP6</v>
      </c>
      <c r="E10" s="1012">
        <f>IFERROR(VLOOKUP(D10,Table_wabobpsvr_AzureCalc_AzureCalcRateCard[], 5,FALSE), VLOOKUP(LEFT(D10, LEN(D10)-'Rate Card'!$M$26), Table_wabobpsvr_AzureCalc_AzureCalcRateCard[], 5, FALSE))</f>
        <v>0.3</v>
      </c>
      <c r="F10" s="1013">
        <f t="shared" si="0"/>
        <v>1</v>
      </c>
      <c r="G10" s="1040">
        <f t="shared" si="1"/>
        <v>0.3</v>
      </c>
      <c r="H10" s="1011">
        <f>'Discount Calculations'!$C$42</f>
        <v>0</v>
      </c>
      <c r="I10" s="1013">
        <f t="shared" si="2"/>
        <v>0.3</v>
      </c>
      <c r="J10" s="1040">
        <f>IF($E$1=2,1,0)</f>
        <v>0</v>
      </c>
      <c r="K10" s="540">
        <f>E10*J10</f>
        <v>0</v>
      </c>
      <c r="L10" s="104">
        <f>'Discount Calculations'!$AD$5+1</f>
        <v>1</v>
      </c>
      <c r="M10" s="25">
        <f>L10*(K10+I10)</f>
        <v>0.3</v>
      </c>
      <c r="N10" s="94">
        <f>M10*'FX Card'!$G$28</f>
        <v>0.3</v>
      </c>
      <c r="O10" s="902" t="str">
        <f>IFERROR(VLOOKUP(D10,Table_wabobpsvr_AzureCalc_AzureCalcRateCard[], 7,FALSE), VLOOKUP(LEFT(D10, LEN(D10)-'Rate Card'!$M$26), Table_wabobpsvr_AzureCalc_AzureCalcRateCard[], 7, FALSE))</f>
        <v/>
      </c>
      <c r="P10" s="902" t="str">
        <f>IFERROR(VLOOKUP(D10,Table_wabobpsvr_AzureCalc_AzureCalcRateCard[], 8,FALSE), VLOOKUP(LEFT(D10, LEN(D10)-'Rate Card'!$M$26), Table_wabobpsvr_AzureCalc_AzureCalcRateCard[], 8, FALSE))</f>
        <v/>
      </c>
    </row>
    <row r="11" spans="1:16">
      <c r="B11" t="s">
        <v>4416</v>
      </c>
      <c r="C11" s="64" t="str">
        <f>IFERROR(VLOOKUP(D11,Table_wabobpsvr_AzureCalc_AzureCalcRateCard[], 3,FALSE), VLOOKUP(LEFT(D11, LEN(D11)-'Rate Card'!$M$26), Table_wabobpsvr_AzureCalc_AzureCalcRateCard[], 3, FALSE))</f>
        <v>Hours</v>
      </c>
      <c r="D11" s="1040" t="str">
        <f>B11&amp;'Discount Calculations'!$G$16&amp;'Rate Card'!$K$23</f>
        <v>Premium Small App Service HoursMOSP6</v>
      </c>
      <c r="E11" s="1012">
        <f>IFERROR(VLOOKUP(D11,Table_wabobpsvr_AzureCalc_AzureCalcRateCard[], 5,FALSE), VLOOKUP(LEFT(D11, LEN(D11)-'Rate Card'!$M$26), Table_wabobpsvr_AzureCalc_AzureCalcRateCard[], 5, FALSE))</f>
        <v>0.3</v>
      </c>
      <c r="F11" s="1013">
        <f t="shared" si="0"/>
        <v>1</v>
      </c>
      <c r="G11" s="1040">
        <f t="shared" ref="G11:G13" si="6">F11*E11</f>
        <v>0.3</v>
      </c>
      <c r="H11" s="1011">
        <f>'Discount Calculations'!$C$42</f>
        <v>0</v>
      </c>
      <c r="I11" s="1013">
        <f t="shared" ref="I11:I13" si="7">G11*(1-H11)</f>
        <v>0.3</v>
      </c>
      <c r="J11" s="1040">
        <f t="shared" ref="J11:J14" si="8">IF($E$1=2,1,0)</f>
        <v>0</v>
      </c>
      <c r="K11" s="540">
        <f t="shared" ref="K11:K13" si="9">E11*J11</f>
        <v>0</v>
      </c>
      <c r="L11" s="104">
        <f>'Discount Calculations'!$AD$5+1</f>
        <v>1</v>
      </c>
      <c r="M11" s="25">
        <f t="shared" ref="M11:M13" si="10">L11*(K11+I11)</f>
        <v>0.3</v>
      </c>
      <c r="N11" s="94">
        <f>M11*'FX Card'!$G$28</f>
        <v>0.3</v>
      </c>
      <c r="O11" s="902" t="str">
        <f>IFERROR(VLOOKUP(D11,Table_wabobpsvr_AzureCalc_AzureCalcRateCard[], 7,FALSE), VLOOKUP(LEFT(D11, LEN(D11)-'Rate Card'!$M$26), Table_wabobpsvr_AzureCalc_AzureCalcRateCard[], 7, FALSE))</f>
        <v/>
      </c>
      <c r="P11" s="902" t="str">
        <f>IFERROR(VLOOKUP(D11,Table_wabobpsvr_AzureCalc_AzureCalcRateCard[], 8,FALSE), VLOOKUP(LEFT(D11, LEN(D11)-'Rate Card'!$M$26), Table_wabobpsvr_AzureCalc_AzureCalcRateCard[], 8, FALSE))</f>
        <v/>
      </c>
    </row>
    <row r="12" spans="1:16">
      <c r="B12" t="s">
        <v>4417</v>
      </c>
      <c r="C12" s="64" t="str">
        <f>IFERROR(VLOOKUP(D12,Table_wabobpsvr_AzureCalc_AzureCalcRateCard[], 3,FALSE), VLOOKUP(LEFT(D12, LEN(D12)-'Rate Card'!$M$26), Table_wabobpsvr_AzureCalc_AzureCalcRateCard[], 3, FALSE))</f>
        <v>Hours</v>
      </c>
      <c r="D12" s="1040" t="str">
        <f>B12&amp;'Discount Calculations'!$G$16&amp;'Rate Card'!$K$23</f>
        <v>Premium Medium App Service HoursMOSP6</v>
      </c>
      <c r="E12" s="1012">
        <f>IFERROR(VLOOKUP(D12,Table_wabobpsvr_AzureCalc_AzureCalcRateCard[], 5,FALSE), VLOOKUP(LEFT(D12, LEN(D12)-'Rate Card'!$M$26), Table_wabobpsvr_AzureCalc_AzureCalcRateCard[], 5, FALSE))</f>
        <v>0.6</v>
      </c>
      <c r="F12" s="1013">
        <f t="shared" si="0"/>
        <v>1</v>
      </c>
      <c r="G12" s="1040">
        <f t="shared" si="6"/>
        <v>0.6</v>
      </c>
      <c r="H12" s="1011">
        <f>'Discount Calculations'!$C$42</f>
        <v>0</v>
      </c>
      <c r="I12" s="1013">
        <f t="shared" si="7"/>
        <v>0.6</v>
      </c>
      <c r="J12" s="1040">
        <f t="shared" si="8"/>
        <v>0</v>
      </c>
      <c r="K12" s="540">
        <f t="shared" si="9"/>
        <v>0</v>
      </c>
      <c r="L12" s="104">
        <f>'Discount Calculations'!$AD$5+1</f>
        <v>1</v>
      </c>
      <c r="M12" s="25">
        <f t="shared" si="10"/>
        <v>0.6</v>
      </c>
      <c r="N12" s="94">
        <f>M12*'FX Card'!$G$28</f>
        <v>0.6</v>
      </c>
      <c r="O12" s="902" t="str">
        <f>IFERROR(VLOOKUP(D12,Table_wabobpsvr_AzureCalc_AzureCalcRateCard[], 7,FALSE), VLOOKUP(LEFT(D12, LEN(D12)-'Rate Card'!$M$26), Table_wabobpsvr_AzureCalc_AzureCalcRateCard[], 7, FALSE))</f>
        <v/>
      </c>
      <c r="P12" s="902" t="str">
        <f>IFERROR(VLOOKUP(D12,Table_wabobpsvr_AzureCalc_AzureCalcRateCard[], 8,FALSE), VLOOKUP(LEFT(D12, LEN(D12)-'Rate Card'!$M$26), Table_wabobpsvr_AzureCalc_AzureCalcRateCard[], 8, FALSE))</f>
        <v/>
      </c>
    </row>
    <row r="13" spans="1:16">
      <c r="B13" t="s">
        <v>4415</v>
      </c>
      <c r="C13" s="64" t="str">
        <f>IFERROR(VLOOKUP(D13,Table_wabobpsvr_AzureCalc_AzureCalcRateCard[], 3,FALSE), VLOOKUP(LEFT(D13, LEN(D13)-'Rate Card'!$M$26), Table_wabobpsvr_AzureCalc_AzureCalcRateCard[], 3, FALSE))</f>
        <v>Hours</v>
      </c>
      <c r="D13" s="1040" t="str">
        <f>B13&amp;'Discount Calculations'!$G$16&amp;'Rate Card'!$K$23</f>
        <v>Premium Large App Service HoursMOSP6</v>
      </c>
      <c r="E13" s="1012">
        <f>IFERROR(VLOOKUP(D13,Table_wabobpsvr_AzureCalc_AzureCalcRateCard[], 5,FALSE), VLOOKUP(LEFT(D13, LEN(D13)-'Rate Card'!$M$26), Table_wabobpsvr_AzureCalc_AzureCalcRateCard[], 5, FALSE))</f>
        <v>1.2</v>
      </c>
      <c r="F13" s="1013">
        <f t="shared" si="0"/>
        <v>1</v>
      </c>
      <c r="G13" s="1040">
        <f t="shared" si="6"/>
        <v>1.2</v>
      </c>
      <c r="H13" s="1011">
        <f>'Discount Calculations'!$C$42</f>
        <v>0</v>
      </c>
      <c r="I13" s="1013">
        <f t="shared" si="7"/>
        <v>1.2</v>
      </c>
      <c r="J13" s="1040">
        <f t="shared" si="8"/>
        <v>0</v>
      </c>
      <c r="K13" s="540">
        <f t="shared" si="9"/>
        <v>0</v>
      </c>
      <c r="L13" s="104">
        <f>'Discount Calculations'!$AD$5+1</f>
        <v>1</v>
      </c>
      <c r="M13" s="25">
        <f t="shared" si="10"/>
        <v>1.2</v>
      </c>
      <c r="N13" s="94">
        <f>M13*'FX Card'!$G$28</f>
        <v>1.2</v>
      </c>
      <c r="O13" s="902" t="str">
        <f>IFERROR(VLOOKUP(D13,Table_wabobpsvr_AzureCalc_AzureCalcRateCard[], 7,FALSE), VLOOKUP(LEFT(D13, LEN(D13)-'Rate Card'!$M$26), Table_wabobpsvr_AzureCalc_AzureCalcRateCard[], 7, FALSE))</f>
        <v/>
      </c>
      <c r="P13" s="902" t="str">
        <f>IFERROR(VLOOKUP(D13,Table_wabobpsvr_AzureCalc_AzureCalcRateCard[], 8,FALSE), VLOOKUP(LEFT(D13, LEN(D13)-'Rate Card'!$M$26), Table_wabobpsvr_AzureCalc_AzureCalcRateCard[], 8, FALSE))</f>
        <v/>
      </c>
    </row>
    <row r="14" spans="1:16" s="1039" customFormat="1">
      <c r="B14" s="1039" t="s">
        <v>4606</v>
      </c>
      <c r="C14" s="1230" t="str">
        <f>C13</f>
        <v>Hours</v>
      </c>
      <c r="D14" s="1040" t="str">
        <f>B14&amp;'Discount Calculations'!$G$16&amp;'Rate Card'!$K$23</f>
        <v>Premium Extra Large App Service HoursMOSP6</v>
      </c>
      <c r="E14" s="1229">
        <f>IF(E13=999999,999999,E13*2)</f>
        <v>2.4</v>
      </c>
      <c r="F14" s="1013">
        <f t="shared" si="0"/>
        <v>1</v>
      </c>
      <c r="G14" s="1040">
        <f t="shared" ref="G14" si="11">F14*E14</f>
        <v>2.4</v>
      </c>
      <c r="H14" s="1011">
        <f>'Discount Calculations'!$C$42</f>
        <v>0</v>
      </c>
      <c r="I14" s="1013">
        <f t="shared" ref="I14" si="12">G14*(1-H14)</f>
        <v>2.4</v>
      </c>
      <c r="J14" s="1040">
        <f t="shared" si="8"/>
        <v>0</v>
      </c>
      <c r="K14" s="540">
        <f t="shared" ref="K14" si="13">E14*J14</f>
        <v>0</v>
      </c>
      <c r="L14" s="104">
        <f>'Discount Calculations'!$AD$5+1</f>
        <v>1</v>
      </c>
      <c r="M14" s="25">
        <f t="shared" ref="M14" si="14">L14*(K14+I14)</f>
        <v>2.4</v>
      </c>
      <c r="N14" s="94">
        <f>M14*'FX Card'!$G$28</f>
        <v>2.4</v>
      </c>
      <c r="O14" s="1228" t="str">
        <f>O13</f>
        <v/>
      </c>
      <c r="P14" s="1228" t="str">
        <f>P13</f>
        <v/>
      </c>
    </row>
    <row r="15" spans="1:16">
      <c r="G15" s="1013"/>
      <c r="H15" s="1013"/>
      <c r="N15" s="33"/>
      <c r="O15" s="903"/>
      <c r="P15" s="903"/>
    </row>
    <row r="16" spans="1:16">
      <c r="A16" s="79"/>
      <c r="B16" s="79" t="s">
        <v>152</v>
      </c>
      <c r="C16" s="79" t="s">
        <v>6</v>
      </c>
      <c r="D16" s="2" t="s">
        <v>828</v>
      </c>
      <c r="E16" s="556" t="s">
        <v>263</v>
      </c>
      <c r="F16" s="2" t="s">
        <v>180</v>
      </c>
      <c r="G16" s="2" t="s">
        <v>184</v>
      </c>
      <c r="H16" s="2" t="s">
        <v>188</v>
      </c>
      <c r="I16" s="2" t="s">
        <v>269</v>
      </c>
      <c r="J16" s="2" t="s">
        <v>833</v>
      </c>
      <c r="K16" s="79" t="s">
        <v>838</v>
      </c>
      <c r="L16" s="79" t="s">
        <v>262</v>
      </c>
      <c r="M16" s="79" t="s">
        <v>834</v>
      </c>
      <c r="N16" s="95" t="s">
        <v>24</v>
      </c>
      <c r="O16" s="901" t="s">
        <v>2</v>
      </c>
      <c r="P16" s="901" t="s">
        <v>2986</v>
      </c>
    </row>
    <row r="17" spans="1:16" s="33" customFormat="1">
      <c r="A17" t="s">
        <v>1185</v>
      </c>
      <c r="B17" t="s">
        <v>706</v>
      </c>
      <c r="C17" s="64" t="str">
        <f>IFERROR(VLOOKUP(D17,Table_wabobpsvr_AzureCalc_AzureCalcRateCard[], 3,FALSE), VLOOKUP(LEFT(D17, LEN(D17)-'Rate Card'!$M$26), Table_wabobpsvr_AzureCalc_AzureCalcRateCard[], 3, FALSE))</f>
        <v>Per Hour</v>
      </c>
      <c r="D17" s="1040" t="str">
        <f>B17&amp;'Discount Calculations'!$G$16&amp;'Rate Card'!$K$23</f>
        <v>Basic.A0 VM (Windows)MOSP6</v>
      </c>
      <c r="E17" s="1012">
        <f>IFERROR(VLOOKUP(D17,Table_wabobpsvr_AzureCalc_AzureCalcRateCard[], 5,FALSE), VLOOKUP(LEFT(D17, LEN(D17)-'Rate Card'!$M$26), Table_wabobpsvr_AzureCalc_AzureCalcRateCard[], 5, FALSE))</f>
        <v>1.7999999999999999E-2</v>
      </c>
      <c r="F17" s="1013">
        <f t="shared" ref="F17:F24" si="15">IF($E$1=1,1,0)</f>
        <v>1</v>
      </c>
      <c r="G17" s="1040">
        <f t="shared" ref="G17:G24" si="16">F17*E17</f>
        <v>1.7999999999999999E-2</v>
      </c>
      <c r="H17" s="1011">
        <f>'Discount Calculations'!$C$42</f>
        <v>0</v>
      </c>
      <c r="I17" s="1013">
        <f t="shared" ref="I17:I24" si="17">G17*(1-H17)</f>
        <v>1.7999999999999999E-2</v>
      </c>
      <c r="J17" s="1040">
        <f t="shared" ref="J17:J24" si="18">IF($E$1=2,1,0)</f>
        <v>0</v>
      </c>
      <c r="K17" s="540">
        <f>E17*J17</f>
        <v>0</v>
      </c>
      <c r="L17" s="104">
        <f>'Discount Calculations'!$AD$5+1</f>
        <v>1</v>
      </c>
      <c r="M17" s="25">
        <f>L17*(K17+I17)</f>
        <v>1.7999999999999999E-2</v>
      </c>
      <c r="N17" s="94">
        <f>M17*'FX Card'!$G$28</f>
        <v>1.7999999999999999E-2</v>
      </c>
      <c r="O17" s="902" t="str">
        <f>IFERROR(VLOOKUP(D17,Table_wabobpsvr_AzureCalc_AzureCalcRateCard[], 7,FALSE), VLOOKUP(LEFT(D17, LEN(D17)-'Rate Card'!$M$26), Table_wabobpsvr_AzureCalc_AzureCalcRateCard[], 7, FALSE))</f>
        <v/>
      </c>
      <c r="P17" s="902" t="str">
        <f>IFERROR(VLOOKUP(D17,Table_wabobpsvr_AzureCalc_AzureCalcRateCard[], 8,FALSE), VLOOKUP(LEFT(D17, LEN(D17)-'Rate Card'!$M$26), Table_wabobpsvr_AzureCalc_AzureCalcRateCard[], 8, FALSE))</f>
        <v/>
      </c>
    </row>
    <row r="18" spans="1:16" s="33" customFormat="1">
      <c r="A18"/>
      <c r="B18" t="s">
        <v>708</v>
      </c>
      <c r="C18" s="64" t="str">
        <f>IFERROR(VLOOKUP(D18,Table_wabobpsvr_AzureCalc_AzureCalcRateCard[], 3,FALSE), VLOOKUP(LEFT(D18, LEN(D18)-'Rate Card'!$M$26), Table_wabobpsvr_AzureCalc_AzureCalcRateCard[], 3, FALSE))</f>
        <v>Per Hour</v>
      </c>
      <c r="D18" s="1040" t="str">
        <f>B18&amp;'Discount Calculations'!$G$16&amp;'Rate Card'!$K$23</f>
        <v>Basic.A1 VM (Windows)MOSP6</v>
      </c>
      <c r="E18" s="1012">
        <f>IFERROR(VLOOKUP(D18,Table_wabobpsvr_AzureCalc_AzureCalcRateCard[], 5,FALSE), VLOOKUP(LEFT(D18, LEN(D18)-'Rate Card'!$M$26), Table_wabobpsvr_AzureCalc_AzureCalcRateCard[], 5, FALSE))</f>
        <v>7.3999999999999996E-2</v>
      </c>
      <c r="F18" s="1013">
        <f t="shared" si="15"/>
        <v>1</v>
      </c>
      <c r="G18" s="1040">
        <f t="shared" si="16"/>
        <v>7.3999999999999996E-2</v>
      </c>
      <c r="H18" s="1011">
        <f>'Discount Calculations'!$C$42</f>
        <v>0</v>
      </c>
      <c r="I18" s="1013">
        <f t="shared" si="17"/>
        <v>7.3999999999999996E-2</v>
      </c>
      <c r="J18" s="1040">
        <f t="shared" si="18"/>
        <v>0</v>
      </c>
      <c r="K18" s="540">
        <f t="shared" ref="K18:K65" si="19">E18*J18</f>
        <v>0</v>
      </c>
      <c r="L18" s="104">
        <f>'Discount Calculations'!$AD$5+1</f>
        <v>1</v>
      </c>
      <c r="M18" s="25">
        <f t="shared" ref="M18:M65" si="20">L18*(K18+I18)</f>
        <v>7.3999999999999996E-2</v>
      </c>
      <c r="N18" s="94">
        <f>M18*'FX Card'!$G$28</f>
        <v>7.3999999999999996E-2</v>
      </c>
      <c r="O18" s="902" t="str">
        <f>IFERROR(VLOOKUP(D18,Table_wabobpsvr_AzureCalc_AzureCalcRateCard[], 7,FALSE), VLOOKUP(LEFT(D18, LEN(D18)-'Rate Card'!$M$26), Table_wabobpsvr_AzureCalc_AzureCalcRateCard[], 7, FALSE))</f>
        <v/>
      </c>
      <c r="P18" s="902" t="str">
        <f>IFERROR(VLOOKUP(D18,Table_wabobpsvr_AzureCalc_AzureCalcRateCard[], 8,FALSE), VLOOKUP(LEFT(D18, LEN(D18)-'Rate Card'!$M$26), Table_wabobpsvr_AzureCalc_AzureCalcRateCard[], 8, FALSE))</f>
        <v/>
      </c>
    </row>
    <row r="19" spans="1:16" s="33" customFormat="1">
      <c r="A19"/>
      <c r="B19" t="s">
        <v>835</v>
      </c>
      <c r="C19" s="539" t="str">
        <f>C18</f>
        <v>Per Hour</v>
      </c>
      <c r="D19" s="1010" t="s">
        <v>845</v>
      </c>
      <c r="E19" s="1002">
        <f>E18*2</f>
        <v>0.14799999999999999</v>
      </c>
      <c r="F19" s="1013">
        <f t="shared" si="15"/>
        <v>1</v>
      </c>
      <c r="G19" s="1040">
        <f t="shared" si="16"/>
        <v>0.14799999999999999</v>
      </c>
      <c r="H19" s="1011">
        <f>'Discount Calculations'!$C$42</f>
        <v>0</v>
      </c>
      <c r="I19" s="1013">
        <f t="shared" si="17"/>
        <v>0.14799999999999999</v>
      </c>
      <c r="J19" s="1040">
        <f t="shared" si="18"/>
        <v>0</v>
      </c>
      <c r="K19" s="540">
        <f t="shared" si="19"/>
        <v>0</v>
      </c>
      <c r="L19" s="104">
        <f>'Discount Calculations'!$AD$5+1</f>
        <v>1</v>
      </c>
      <c r="M19" s="25">
        <f t="shared" si="20"/>
        <v>0.14799999999999999</v>
      </c>
      <c r="N19" s="94">
        <f>M19*'FX Card'!$G$28</f>
        <v>0.14799999999999999</v>
      </c>
      <c r="O19" s="902" t="str">
        <f>O18</f>
        <v/>
      </c>
      <c r="P19" s="902" t="str">
        <f>P18</f>
        <v/>
      </c>
    </row>
    <row r="20" spans="1:16" s="33" customFormat="1">
      <c r="A20"/>
      <c r="B20" t="s">
        <v>836</v>
      </c>
      <c r="C20" s="539" t="str">
        <f>C18</f>
        <v>Per Hour</v>
      </c>
      <c r="D20" s="1010" t="s">
        <v>846</v>
      </c>
      <c r="E20" s="1002">
        <f>E18*4</f>
        <v>0.29599999999999999</v>
      </c>
      <c r="F20" s="1013">
        <f t="shared" si="15"/>
        <v>1</v>
      </c>
      <c r="G20" s="1040">
        <f t="shared" si="16"/>
        <v>0.29599999999999999</v>
      </c>
      <c r="H20" s="1011">
        <f>'Discount Calculations'!$C$42</f>
        <v>0</v>
      </c>
      <c r="I20" s="1013">
        <f t="shared" si="17"/>
        <v>0.29599999999999999</v>
      </c>
      <c r="J20" s="1040">
        <f t="shared" si="18"/>
        <v>0</v>
      </c>
      <c r="K20" s="540">
        <f t="shared" si="19"/>
        <v>0</v>
      </c>
      <c r="L20" s="104">
        <f>'Discount Calculations'!$AD$5+1</f>
        <v>1</v>
      </c>
      <c r="M20" s="25">
        <f t="shared" si="20"/>
        <v>0.29599999999999999</v>
      </c>
      <c r="N20" s="94">
        <f>M20*'FX Card'!$G$28</f>
        <v>0.29599999999999999</v>
      </c>
      <c r="O20" s="902" t="str">
        <f>O18</f>
        <v/>
      </c>
      <c r="P20" s="902" t="str">
        <f>P18</f>
        <v/>
      </c>
    </row>
    <row r="21" spans="1:16" s="33" customFormat="1">
      <c r="A21"/>
      <c r="B21" t="s">
        <v>837</v>
      </c>
      <c r="C21" s="539" t="str">
        <f>C18</f>
        <v>Per Hour</v>
      </c>
      <c r="D21" s="1010" t="s">
        <v>847</v>
      </c>
      <c r="E21" s="1002">
        <f>E18*8</f>
        <v>0.59199999999999997</v>
      </c>
      <c r="F21" s="1013">
        <f t="shared" si="15"/>
        <v>1</v>
      </c>
      <c r="G21" s="1040">
        <f t="shared" si="16"/>
        <v>0.59199999999999997</v>
      </c>
      <c r="H21" s="1011">
        <f>'Discount Calculations'!$C$42</f>
        <v>0</v>
      </c>
      <c r="I21" s="1013">
        <f t="shared" si="17"/>
        <v>0.59199999999999997</v>
      </c>
      <c r="J21" s="1040">
        <f t="shared" si="18"/>
        <v>0</v>
      </c>
      <c r="K21" s="540">
        <f t="shared" si="19"/>
        <v>0</v>
      </c>
      <c r="L21" s="104">
        <f>'Discount Calculations'!$AD$5+1</f>
        <v>1</v>
      </c>
      <c r="M21" s="25">
        <f t="shared" si="20"/>
        <v>0.59199999999999997</v>
      </c>
      <c r="N21" s="94">
        <f>M21*'FX Card'!$G$28</f>
        <v>0.59199999999999997</v>
      </c>
      <c r="O21" s="902" t="str">
        <f>O18</f>
        <v/>
      </c>
      <c r="P21" s="902" t="str">
        <f>P18</f>
        <v/>
      </c>
    </row>
    <row r="22" spans="1:16" s="33" customFormat="1">
      <c r="A22"/>
      <c r="B22" t="s">
        <v>702</v>
      </c>
      <c r="C22" s="64" t="str">
        <f>IFERROR(VLOOKUP(D22,Table_wabobpsvr_AzureCalc_AzureCalcRateCard[], 3,FALSE), VLOOKUP(LEFT(D22, LEN(D22)-'Rate Card'!$M$26), Table_wabobpsvr_AzureCalc_AzureCalcRateCard[], 3, FALSE))</f>
        <v>Per Hour</v>
      </c>
      <c r="D22" s="1040" t="str">
        <f>B22&amp;'Discount Calculations'!$G$16&amp;'Rate Card'!$K$23</f>
        <v>Basic.A5 VM (Windows)MOSP6</v>
      </c>
      <c r="E22" s="1016">
        <v>999999</v>
      </c>
      <c r="F22" s="1013">
        <f t="shared" si="15"/>
        <v>1</v>
      </c>
      <c r="G22" s="1040">
        <f t="shared" si="16"/>
        <v>999999</v>
      </c>
      <c r="H22" s="1011">
        <f>'Discount Calculations'!$C$42</f>
        <v>0</v>
      </c>
      <c r="I22" s="1013">
        <f t="shared" si="17"/>
        <v>999999</v>
      </c>
      <c r="J22" s="1040">
        <f t="shared" si="18"/>
        <v>0</v>
      </c>
      <c r="K22" s="540">
        <f t="shared" si="19"/>
        <v>0</v>
      </c>
      <c r="L22" s="104">
        <f>'Discount Calculations'!$AD$5+1</f>
        <v>1</v>
      </c>
      <c r="M22" s="25">
        <f t="shared" si="20"/>
        <v>999999</v>
      </c>
      <c r="N22" s="94">
        <f>M22*'FX Card'!$G$28</f>
        <v>999999</v>
      </c>
      <c r="O22" s="902" t="str">
        <f>IFERROR(VLOOKUP(D22,Table_wabobpsvr_AzureCalc_AzureCalcRateCard[], 7,FALSE), VLOOKUP(LEFT(D22, LEN(D22)-'Rate Card'!$M$26), Table_wabobpsvr_AzureCalc_AzureCalcRateCard[], 7, FALSE))</f>
        <v/>
      </c>
      <c r="P22" s="902" t="str">
        <f>IFERROR(VLOOKUP(D22,Table_wabobpsvr_AzureCalc_AzureCalcRateCard[], 8,FALSE), VLOOKUP(LEFT(D22, LEN(D22)-'Rate Card'!$M$26), Table_wabobpsvr_AzureCalc_AzureCalcRateCard[], 8, FALSE))</f>
        <v/>
      </c>
    </row>
    <row r="23" spans="1:16" s="33" customFormat="1">
      <c r="A23"/>
      <c r="B23" t="s">
        <v>714</v>
      </c>
      <c r="C23" s="64" t="str">
        <f>IFERROR(VLOOKUP(D23,Table_wabobpsvr_AzureCalc_AzureCalcRateCard[], 3,FALSE), VLOOKUP(LEFT(D23, LEN(D23)-'Rate Card'!$M$26), Table_wabobpsvr_AzureCalc_AzureCalcRateCard[], 3, FALSE))</f>
        <v>Per Hour</v>
      </c>
      <c r="D23" s="1040" t="str">
        <f>B23&amp;'Discount Calculations'!$G$16&amp;'Rate Card'!$K$23</f>
        <v>Basic.A6 VM (Windows)MOSP6</v>
      </c>
      <c r="E23" s="1016">
        <v>999999</v>
      </c>
      <c r="F23" s="1013">
        <f t="shared" si="15"/>
        <v>1</v>
      </c>
      <c r="G23" s="1040">
        <f t="shared" si="16"/>
        <v>999999</v>
      </c>
      <c r="H23" s="1011">
        <f>'Discount Calculations'!$C$42</f>
        <v>0</v>
      </c>
      <c r="I23" s="1013">
        <f t="shared" si="17"/>
        <v>999999</v>
      </c>
      <c r="J23" s="1040">
        <f t="shared" si="18"/>
        <v>0</v>
      </c>
      <c r="K23" s="540">
        <f t="shared" si="19"/>
        <v>0</v>
      </c>
      <c r="L23" s="104">
        <f>'Discount Calculations'!$AD$5+1</f>
        <v>1</v>
      </c>
      <c r="M23" s="25">
        <f t="shared" si="20"/>
        <v>999999</v>
      </c>
      <c r="N23" s="94">
        <f>M23*'FX Card'!$G$28</f>
        <v>999999</v>
      </c>
      <c r="O23" s="902" t="str">
        <f>IFERROR(VLOOKUP(D23,Table_wabobpsvr_AzureCalc_AzureCalcRateCard[], 7,FALSE), VLOOKUP(LEFT(D23, LEN(D23)-'Rate Card'!$M$26), Table_wabobpsvr_AzureCalc_AzureCalcRateCard[], 7, FALSE))</f>
        <v/>
      </c>
      <c r="P23" s="902" t="str">
        <f>IFERROR(VLOOKUP(D23,Table_wabobpsvr_AzureCalc_AzureCalcRateCard[], 8,FALSE), VLOOKUP(LEFT(D23, LEN(D23)-'Rate Card'!$M$26), Table_wabobpsvr_AzureCalc_AzureCalcRateCard[], 8, FALSE))</f>
        <v/>
      </c>
    </row>
    <row r="24" spans="1:16" s="33" customFormat="1">
      <c r="A24"/>
      <c r="B24" t="s">
        <v>709</v>
      </c>
      <c r="C24" s="64" t="str">
        <f>IFERROR(VLOOKUP(D24,Table_wabobpsvr_AzureCalc_AzureCalcRateCard[], 3,FALSE), VLOOKUP(LEFT(D24, LEN(D24)-'Rate Card'!$M$26), Table_wabobpsvr_AzureCalc_AzureCalcRateCard[], 3, FALSE))</f>
        <v>Per Hour</v>
      </c>
      <c r="D24" s="1040" t="str">
        <f>B24&amp;'Discount Calculations'!$G$16&amp;'Rate Card'!$K$23</f>
        <v>Basic.A7 VM (Windows)MOSP6</v>
      </c>
      <c r="E24" s="1016">
        <v>999999</v>
      </c>
      <c r="F24" s="1013">
        <f t="shared" si="15"/>
        <v>1</v>
      </c>
      <c r="G24" s="1040">
        <f t="shared" si="16"/>
        <v>999999</v>
      </c>
      <c r="H24" s="1011">
        <f>'Discount Calculations'!$C$42</f>
        <v>0</v>
      </c>
      <c r="I24" s="1013">
        <f t="shared" si="17"/>
        <v>999999</v>
      </c>
      <c r="J24" s="1040">
        <f t="shared" si="18"/>
        <v>0</v>
      </c>
      <c r="K24" s="540">
        <f t="shared" si="19"/>
        <v>0</v>
      </c>
      <c r="L24" s="104">
        <f>'Discount Calculations'!$AD$5+1</f>
        <v>1</v>
      </c>
      <c r="M24" s="25">
        <f t="shared" si="20"/>
        <v>999999</v>
      </c>
      <c r="N24" s="94">
        <f>M24*'FX Card'!$G$28</f>
        <v>999999</v>
      </c>
      <c r="O24" s="902" t="str">
        <f>IFERROR(VLOOKUP(D24,Table_wabobpsvr_AzureCalc_AzureCalcRateCard[], 7,FALSE), VLOOKUP(LEFT(D24, LEN(D24)-'Rate Card'!$M$26), Table_wabobpsvr_AzureCalc_AzureCalcRateCard[], 7, FALSE))</f>
        <v/>
      </c>
      <c r="P24" s="902" t="str">
        <f>IFERROR(VLOOKUP(D24,Table_wabobpsvr_AzureCalc_AzureCalcRateCard[], 8,FALSE), VLOOKUP(LEFT(D24, LEN(D24)-'Rate Card'!$M$26), Table_wabobpsvr_AzureCalc_AzureCalcRateCard[], 8, FALSE))</f>
        <v/>
      </c>
    </row>
    <row r="25" spans="1:16" s="33" customFormat="1">
      <c r="A25"/>
      <c r="B25" t="s">
        <v>1205</v>
      </c>
      <c r="C25" s="64" t="s">
        <v>680</v>
      </c>
      <c r="D25" s="1040"/>
      <c r="E25" s="1016">
        <v>999999</v>
      </c>
      <c r="F25" s="1013"/>
      <c r="G25" s="1040"/>
      <c r="H25" s="1011"/>
      <c r="I25" s="1013"/>
      <c r="J25" s="1040"/>
      <c r="K25" s="540"/>
      <c r="L25" s="104"/>
      <c r="M25" s="25"/>
      <c r="N25" s="94">
        <f>E25</f>
        <v>999999</v>
      </c>
      <c r="O25" s="902" t="e">
        <f>IFERROR(VLOOKUP(D25,Table_wabobpsvr_AzureCalc_AzureCalcRateCard[], 7,FALSE), VLOOKUP(LEFT(D25, LEN(D25)-'Rate Card'!$M$26), Table_wabobpsvr_AzureCalc_AzureCalcRateCard[], 7, FALSE))</f>
        <v>#VALUE!</v>
      </c>
      <c r="P25" s="902" t="e">
        <f>IFERROR(VLOOKUP(D25,Table_wabobpsvr_AzureCalc_AzureCalcRateCard[], 8,FALSE), VLOOKUP(LEFT(D25, LEN(D25)-'Rate Card'!$M$26), Table_wabobpsvr_AzureCalc_AzureCalcRateCard[], 8, FALSE))</f>
        <v>#VALUE!</v>
      </c>
    </row>
    <row r="26" spans="1:16" s="33" customFormat="1">
      <c r="A26"/>
      <c r="B26" t="s">
        <v>1206</v>
      </c>
      <c r="C26" s="64" t="s">
        <v>680</v>
      </c>
      <c r="D26" s="1040"/>
      <c r="E26" s="1016">
        <v>999999</v>
      </c>
      <c r="F26" s="1013"/>
      <c r="G26" s="1040"/>
      <c r="H26" s="1011"/>
      <c r="I26" s="1013"/>
      <c r="J26" s="1040"/>
      <c r="K26" s="540"/>
      <c r="L26" s="104"/>
      <c r="M26" s="25"/>
      <c r="N26" s="94">
        <f>E26</f>
        <v>999999</v>
      </c>
      <c r="O26" s="902" t="e">
        <f>IFERROR(VLOOKUP(D26,Table_wabobpsvr_AzureCalc_AzureCalcRateCard[], 7,FALSE), VLOOKUP(LEFT(D26, LEN(D26)-'Rate Card'!$M$26), Table_wabobpsvr_AzureCalc_AzureCalcRateCard[], 7, FALSE))</f>
        <v>#VALUE!</v>
      </c>
      <c r="P26" s="902" t="e">
        <f>IFERROR(VLOOKUP(D26,Table_wabobpsvr_AzureCalc_AzureCalcRateCard[], 8,FALSE), VLOOKUP(LEFT(D26, LEN(D26)-'Rate Card'!$M$26), Table_wabobpsvr_AzureCalc_AzureCalcRateCard[], 8, FALSE))</f>
        <v>#VALUE!</v>
      </c>
    </row>
    <row r="27" spans="1:16" s="33" customFormat="1">
      <c r="A27"/>
      <c r="B27" t="s">
        <v>4391</v>
      </c>
      <c r="C27" s="64"/>
      <c r="D27" s="1040"/>
      <c r="E27" s="1016">
        <v>999999</v>
      </c>
      <c r="F27" s="1013"/>
      <c r="G27" s="1040"/>
      <c r="H27" s="1011"/>
      <c r="I27" s="1013"/>
      <c r="J27" s="1040"/>
      <c r="K27" s="540"/>
      <c r="L27" s="104"/>
      <c r="M27" s="25"/>
      <c r="N27" s="94"/>
      <c r="O27" s="902"/>
      <c r="P27" s="902"/>
    </row>
    <row r="28" spans="1:16" s="33" customFormat="1">
      <c r="A28"/>
      <c r="B28" t="s">
        <v>4392</v>
      </c>
      <c r="C28" s="64"/>
      <c r="D28" s="1040"/>
      <c r="E28" s="1016">
        <v>999999</v>
      </c>
      <c r="F28" s="1013"/>
      <c r="G28" s="1040"/>
      <c r="H28" s="1011"/>
      <c r="I28" s="1013"/>
      <c r="J28" s="1040"/>
      <c r="K28" s="540"/>
      <c r="L28" s="104"/>
      <c r="M28" s="25"/>
      <c r="N28" s="94"/>
      <c r="O28" s="902"/>
      <c r="P28" s="902"/>
    </row>
    <row r="29" spans="1:16" s="33" customFormat="1">
      <c r="A29"/>
      <c r="B29"/>
      <c r="C29"/>
      <c r="D29" s="1013"/>
      <c r="E29" s="1001"/>
      <c r="F29" s="1013"/>
      <c r="G29" s="1040"/>
      <c r="H29" s="1013"/>
      <c r="I29" s="1013"/>
      <c r="J29" s="1040"/>
      <c r="K29" s="104"/>
      <c r="L29" s="104"/>
      <c r="M29" s="25"/>
      <c r="O29" s="903"/>
      <c r="P29" s="903"/>
    </row>
    <row r="30" spans="1:16">
      <c r="A30" t="s">
        <v>1185</v>
      </c>
      <c r="B30" s="344" t="s">
        <v>705</v>
      </c>
      <c r="C30" s="64" t="str">
        <f>IFERROR(VLOOKUP(D30,Table_wabobpsvr_AzureCalc_AzureCalcRateCard[], 3,FALSE), VLOOKUP(LEFT(D30, LEN(D30)-'Rate Card'!$M$26), Table_wabobpsvr_AzureCalc_AzureCalcRateCard[], 3, FALSE))</f>
        <v>Per Hour</v>
      </c>
      <c r="D30" s="1040" t="str">
        <f>B30&amp;'Discount Calculations'!$G$16&amp;'Rate Card'!$K$23</f>
        <v>A0 VM (Windows)MOSP6</v>
      </c>
      <c r="E30" s="1012">
        <f>IFERROR(VLOOKUP(D30,Table_wabobpsvr_AzureCalc_AzureCalcRateCard[], 5,FALSE), VLOOKUP(LEFT(D30, LEN(D30)-'Rate Card'!$M$26), Table_wabobpsvr_AzureCalc_AzureCalcRateCard[], 5, FALSE))</f>
        <v>0.02</v>
      </c>
      <c r="F30" s="1013">
        <f t="shared" ref="F30:F41" si="21">IF($E$1=1,1,0)</f>
        <v>1</v>
      </c>
      <c r="G30" s="1040">
        <f t="shared" ref="G30:G37" si="22">F30*E30</f>
        <v>0.02</v>
      </c>
      <c r="H30" s="1011">
        <f>'Discount Calculations'!$C$42</f>
        <v>0</v>
      </c>
      <c r="I30" s="1013">
        <f t="shared" ref="I30:I37" si="23">G30*(1-H30)</f>
        <v>0.02</v>
      </c>
      <c r="J30" s="1040">
        <f t="shared" ref="J30:J41" si="24">IF($E$1=2,1,0)</f>
        <v>0</v>
      </c>
      <c r="K30" s="540">
        <f t="shared" si="19"/>
        <v>0</v>
      </c>
      <c r="L30" s="104">
        <f>'Discount Calculations'!$AD$5+1</f>
        <v>1</v>
      </c>
      <c r="M30" s="25">
        <f t="shared" si="20"/>
        <v>0.02</v>
      </c>
      <c r="N30" s="94">
        <f>M30*'FX Card'!$G$28</f>
        <v>0.02</v>
      </c>
      <c r="O30" s="902" t="str">
        <f>IFERROR(VLOOKUP(D30,Table_wabobpsvr_AzureCalc_AzureCalcRateCard[], 7,FALSE), VLOOKUP(LEFT(D30, LEN(D30)-'Rate Card'!$M$26), Table_wabobpsvr_AzureCalc_AzureCalcRateCard[], 7, FALSE))</f>
        <v/>
      </c>
      <c r="P30" s="902" t="str">
        <f>IFERROR(VLOOKUP(D30,Table_wabobpsvr_AzureCalc_AzureCalcRateCard[], 8,FALSE), VLOOKUP(LEFT(D30, LEN(D30)-'Rate Card'!$M$26), Table_wabobpsvr_AzureCalc_AzureCalcRateCard[], 8, FALSE))</f>
        <v/>
      </c>
    </row>
    <row r="31" spans="1:16">
      <c r="B31" s="344" t="s">
        <v>687</v>
      </c>
      <c r="C31" s="64" t="str">
        <f>IFERROR(VLOOKUP(D31,Table_wabobpsvr_AzureCalc_AzureCalcRateCard[], 3,FALSE), VLOOKUP(LEFT(D31, LEN(D31)-'Rate Card'!$M$26), Table_wabobpsvr_AzureCalc_AzureCalcRateCard[], 3, FALSE))</f>
        <v>Per Hour</v>
      </c>
      <c r="D31" s="1040" t="str">
        <f>B31&amp;'Discount Calculations'!$G$16&amp;'Rate Card'!$K$23</f>
        <v>A1 VM (Windows)MOSP6</v>
      </c>
      <c r="E31" s="1012">
        <f>IFERROR(VLOOKUP(D31,Table_wabobpsvr_AzureCalc_AzureCalcRateCard[], 5,FALSE), VLOOKUP(LEFT(D31, LEN(D31)-'Rate Card'!$M$26), Table_wabobpsvr_AzureCalc_AzureCalcRateCard[], 5, FALSE))</f>
        <v>0.09</v>
      </c>
      <c r="F31" s="1013">
        <f t="shared" si="21"/>
        <v>1</v>
      </c>
      <c r="G31" s="1040">
        <f t="shared" si="22"/>
        <v>0.09</v>
      </c>
      <c r="H31" s="1011">
        <f>'Discount Calculations'!$C$42</f>
        <v>0</v>
      </c>
      <c r="I31" s="1013">
        <f t="shared" si="23"/>
        <v>0.09</v>
      </c>
      <c r="J31" s="1040">
        <f t="shared" si="24"/>
        <v>0</v>
      </c>
      <c r="K31" s="540">
        <f t="shared" si="19"/>
        <v>0</v>
      </c>
      <c r="L31" s="104">
        <f>'Discount Calculations'!$AD$5+1</f>
        <v>1</v>
      </c>
      <c r="M31" s="25">
        <f t="shared" si="20"/>
        <v>0.09</v>
      </c>
      <c r="N31" s="94">
        <f>M31*'FX Card'!$G$28</f>
        <v>0.09</v>
      </c>
      <c r="O31" s="902" t="str">
        <f>IFERROR(VLOOKUP(D31,Table_wabobpsvr_AzureCalc_AzureCalcRateCard[], 7,FALSE), VLOOKUP(LEFT(D31, LEN(D31)-'Rate Card'!$M$26), Table_wabobpsvr_AzureCalc_AzureCalcRateCard[], 7, FALSE))</f>
        <v/>
      </c>
      <c r="P31" s="902" t="str">
        <f>IFERROR(VLOOKUP(D31,Table_wabobpsvr_AzureCalc_AzureCalcRateCard[], 8,FALSE), VLOOKUP(LEFT(D31, LEN(D31)-'Rate Card'!$M$26), Table_wabobpsvr_AzureCalc_AzureCalcRateCard[], 8, FALSE))</f>
        <v/>
      </c>
    </row>
    <row r="32" spans="1:16">
      <c r="B32" s="344" t="s">
        <v>839</v>
      </c>
      <c r="C32" s="539" t="str">
        <f>C31</f>
        <v>Per Hour</v>
      </c>
      <c r="D32" s="1010" t="s">
        <v>845</v>
      </c>
      <c r="E32" s="1002">
        <f>E31*2</f>
        <v>0.18</v>
      </c>
      <c r="F32" s="1013">
        <f t="shared" si="21"/>
        <v>1</v>
      </c>
      <c r="G32" s="1040">
        <f t="shared" si="22"/>
        <v>0.18</v>
      </c>
      <c r="H32" s="1011">
        <f>'Discount Calculations'!$C$42</f>
        <v>0</v>
      </c>
      <c r="I32" s="1013">
        <f t="shared" si="23"/>
        <v>0.18</v>
      </c>
      <c r="J32" s="1040">
        <f t="shared" si="24"/>
        <v>0</v>
      </c>
      <c r="K32" s="540">
        <f t="shared" si="19"/>
        <v>0</v>
      </c>
      <c r="L32" s="104">
        <f>'Discount Calculations'!$AD$5+1</f>
        <v>1</v>
      </c>
      <c r="M32" s="25">
        <f t="shared" si="20"/>
        <v>0.18</v>
      </c>
      <c r="N32" s="94">
        <f>M32*'FX Card'!$G$28</f>
        <v>0.18</v>
      </c>
      <c r="O32" s="902" t="str">
        <f>O31</f>
        <v/>
      </c>
      <c r="P32" s="902" t="str">
        <f>P31</f>
        <v/>
      </c>
    </row>
    <row r="33" spans="1:16">
      <c r="B33" s="344" t="s">
        <v>840</v>
      </c>
      <c r="C33" s="539" t="str">
        <f>C31</f>
        <v>Per Hour</v>
      </c>
      <c r="D33" s="1010" t="s">
        <v>846</v>
      </c>
      <c r="E33" s="1002">
        <f>E31*4</f>
        <v>0.36</v>
      </c>
      <c r="F33" s="1013">
        <f t="shared" si="21"/>
        <v>1</v>
      </c>
      <c r="G33" s="1040">
        <f t="shared" si="22"/>
        <v>0.36</v>
      </c>
      <c r="H33" s="1011">
        <f>'Discount Calculations'!$C$42</f>
        <v>0</v>
      </c>
      <c r="I33" s="1013">
        <f t="shared" si="23"/>
        <v>0.36</v>
      </c>
      <c r="J33" s="1040">
        <f t="shared" si="24"/>
        <v>0</v>
      </c>
      <c r="K33" s="540">
        <f t="shared" si="19"/>
        <v>0</v>
      </c>
      <c r="L33" s="104">
        <f>'Discount Calculations'!$AD$5+1</f>
        <v>1</v>
      </c>
      <c r="M33" s="25">
        <f t="shared" si="20"/>
        <v>0.36</v>
      </c>
      <c r="N33" s="94">
        <f>M33*'FX Card'!$G$28</f>
        <v>0.36</v>
      </c>
      <c r="O33" s="902" t="str">
        <f>O31</f>
        <v/>
      </c>
      <c r="P33" s="902" t="str">
        <f>P31</f>
        <v/>
      </c>
    </row>
    <row r="34" spans="1:16">
      <c r="B34" s="344" t="s">
        <v>841</v>
      </c>
      <c r="C34" s="539" t="str">
        <f>C31</f>
        <v>Per Hour</v>
      </c>
      <c r="D34" s="1010" t="s">
        <v>847</v>
      </c>
      <c r="E34" s="1002">
        <f>E31*8</f>
        <v>0.72</v>
      </c>
      <c r="F34" s="1013">
        <f t="shared" si="21"/>
        <v>1</v>
      </c>
      <c r="G34" s="1040">
        <f t="shared" si="22"/>
        <v>0.72</v>
      </c>
      <c r="H34" s="1011">
        <f>'Discount Calculations'!$C$42</f>
        <v>0</v>
      </c>
      <c r="I34" s="1013">
        <f t="shared" si="23"/>
        <v>0.72</v>
      </c>
      <c r="J34" s="1040">
        <f t="shared" si="24"/>
        <v>0</v>
      </c>
      <c r="K34" s="540">
        <f t="shared" si="19"/>
        <v>0</v>
      </c>
      <c r="L34" s="104">
        <f>'Discount Calculations'!$AD$5+1</f>
        <v>1</v>
      </c>
      <c r="M34" s="25">
        <f t="shared" si="20"/>
        <v>0.72</v>
      </c>
      <c r="N34" s="94">
        <f>M34*'FX Card'!$G$28</f>
        <v>0.72</v>
      </c>
      <c r="O34" s="902" t="str">
        <f>O31</f>
        <v/>
      </c>
      <c r="P34" s="902" t="str">
        <f>P31</f>
        <v/>
      </c>
    </row>
    <row r="35" spans="1:16">
      <c r="B35" s="344" t="s">
        <v>690</v>
      </c>
      <c r="C35" s="64" t="str">
        <f>IFERROR(VLOOKUP(D35,Table_wabobpsvr_AzureCalc_AzureCalcRateCard[], 3,FALSE), VLOOKUP(LEFT(D35, LEN(D35)-'Rate Card'!$M$26), Table_wabobpsvr_AzureCalc_AzureCalcRateCard[], 3, FALSE))</f>
        <v>Per Hour</v>
      </c>
      <c r="D35" s="1040" t="str">
        <f>B35&amp;'Discount Calculations'!$G$16&amp;'Rate Card'!$K$23</f>
        <v>A5 VM (Windows)MOSP6</v>
      </c>
      <c r="E35" s="1012">
        <f>IFERROR(VLOOKUP(D35,Table_wabobpsvr_AzureCalc_AzureCalcRateCard[], 5,FALSE), VLOOKUP(LEFT(D35, LEN(D35)-'Rate Card'!$M$26), Table_wabobpsvr_AzureCalc_AzureCalcRateCard[], 5, FALSE))</f>
        <v>0.33</v>
      </c>
      <c r="F35" s="1013">
        <f t="shared" si="21"/>
        <v>1</v>
      </c>
      <c r="G35" s="1040">
        <f t="shared" si="22"/>
        <v>0.33</v>
      </c>
      <c r="H35" s="1011">
        <f>'Discount Calculations'!$C$42</f>
        <v>0</v>
      </c>
      <c r="I35" s="1013">
        <f t="shared" si="23"/>
        <v>0.33</v>
      </c>
      <c r="J35" s="1040">
        <f t="shared" si="24"/>
        <v>0</v>
      </c>
      <c r="K35" s="540">
        <f t="shared" si="19"/>
        <v>0</v>
      </c>
      <c r="L35" s="104">
        <f>'Discount Calculations'!$AD$5+1</f>
        <v>1</v>
      </c>
      <c r="M35" s="25">
        <f t="shared" si="20"/>
        <v>0.33</v>
      </c>
      <c r="N35" s="94">
        <f>M35*'FX Card'!$G$28</f>
        <v>0.33</v>
      </c>
      <c r="O35" s="902" t="str">
        <f>IFERROR(VLOOKUP(D35,Table_wabobpsvr_AzureCalc_AzureCalcRateCard[], 7,FALSE), VLOOKUP(LEFT(D35, LEN(D35)-'Rate Card'!$M$26), Table_wabobpsvr_AzureCalc_AzureCalcRateCard[], 7, FALSE))</f>
        <v/>
      </c>
      <c r="P35" s="902" t="str">
        <f>IFERROR(VLOOKUP(D35,Table_wabobpsvr_AzureCalc_AzureCalcRateCard[], 8,FALSE), VLOOKUP(LEFT(D35, LEN(D35)-'Rate Card'!$M$26), Table_wabobpsvr_AzureCalc_AzureCalcRateCard[], 8, FALSE))</f>
        <v/>
      </c>
    </row>
    <row r="36" spans="1:16">
      <c r="B36" s="344" t="s">
        <v>693</v>
      </c>
      <c r="C36" s="64" t="str">
        <f>IFERROR(VLOOKUP(D36,Table_wabobpsvr_AzureCalc_AzureCalcRateCard[], 3,FALSE), VLOOKUP(LEFT(D36, LEN(D36)-'Rate Card'!$M$26), Table_wabobpsvr_AzureCalc_AzureCalcRateCard[], 3, FALSE))</f>
        <v>Per Hour</v>
      </c>
      <c r="D36" s="1040" t="str">
        <f>B36&amp;'Discount Calculations'!$G$16&amp;'Rate Card'!$K$23</f>
        <v>A6 VM (Windows)MOSP6</v>
      </c>
      <c r="E36" s="1012">
        <f>IFERROR(VLOOKUP(D36,Table_wabobpsvr_AzureCalc_AzureCalcRateCard[], 5,FALSE), VLOOKUP(LEFT(D36, LEN(D36)-'Rate Card'!$M$26), Table_wabobpsvr_AzureCalc_AzureCalcRateCard[], 5, FALSE))</f>
        <v>0.66</v>
      </c>
      <c r="F36" s="1013">
        <f t="shared" si="21"/>
        <v>1</v>
      </c>
      <c r="G36" s="1040">
        <f t="shared" si="22"/>
        <v>0.66</v>
      </c>
      <c r="H36" s="1011">
        <f>'Discount Calculations'!$C$42</f>
        <v>0</v>
      </c>
      <c r="I36" s="1013">
        <f t="shared" si="23"/>
        <v>0.66</v>
      </c>
      <c r="J36" s="1040">
        <f t="shared" si="24"/>
        <v>0</v>
      </c>
      <c r="K36" s="540">
        <f t="shared" si="19"/>
        <v>0</v>
      </c>
      <c r="L36" s="104">
        <f>'Discount Calculations'!$AD$5+1</f>
        <v>1</v>
      </c>
      <c r="M36" s="25">
        <f t="shared" si="20"/>
        <v>0.66</v>
      </c>
      <c r="N36" s="94">
        <f>M36*'FX Card'!$G$28</f>
        <v>0.66</v>
      </c>
      <c r="O36" s="902" t="str">
        <f>IFERROR(VLOOKUP(D36,Table_wabobpsvr_AzureCalc_AzureCalcRateCard[], 7,FALSE), VLOOKUP(LEFT(D36, LEN(D36)-'Rate Card'!$M$26), Table_wabobpsvr_AzureCalc_AzureCalcRateCard[], 7, FALSE))</f>
        <v/>
      </c>
      <c r="P36" s="902" t="str">
        <f>IFERROR(VLOOKUP(D36,Table_wabobpsvr_AzureCalc_AzureCalcRateCard[], 8,FALSE), VLOOKUP(LEFT(D36, LEN(D36)-'Rate Card'!$M$26), Table_wabobpsvr_AzureCalc_AzureCalcRateCard[], 8, FALSE))</f>
        <v/>
      </c>
    </row>
    <row r="37" spans="1:16">
      <c r="B37" s="344" t="s">
        <v>694</v>
      </c>
      <c r="C37" s="64" t="str">
        <f>IFERROR(VLOOKUP(D37,Table_wabobpsvr_AzureCalc_AzureCalcRateCard[], 3,FALSE), VLOOKUP(LEFT(D37, LEN(D37)-'Rate Card'!$M$26), Table_wabobpsvr_AzureCalc_AzureCalcRateCard[], 3, FALSE))</f>
        <v>Per Hour</v>
      </c>
      <c r="D37" s="1040" t="str">
        <f>B37&amp;'Discount Calculations'!$G$16&amp;'Rate Card'!$K$23</f>
        <v>A7 VM (Windows)MOSP6</v>
      </c>
      <c r="E37" s="1012">
        <f>IFERROR(VLOOKUP(D37,Table_wabobpsvr_AzureCalc_AzureCalcRateCard[], 5,FALSE), VLOOKUP(LEFT(D37, LEN(D37)-'Rate Card'!$M$26), Table_wabobpsvr_AzureCalc_AzureCalcRateCard[], 5, FALSE))</f>
        <v>1.32</v>
      </c>
      <c r="F37" s="1013">
        <f t="shared" si="21"/>
        <v>1</v>
      </c>
      <c r="G37" s="1040">
        <f t="shared" si="22"/>
        <v>1.32</v>
      </c>
      <c r="H37" s="1011">
        <f>'Discount Calculations'!$C$42</f>
        <v>0</v>
      </c>
      <c r="I37" s="1013">
        <f t="shared" si="23"/>
        <v>1.32</v>
      </c>
      <c r="J37" s="1040">
        <f t="shared" si="24"/>
        <v>0</v>
      </c>
      <c r="K37" s="540">
        <f t="shared" si="19"/>
        <v>0</v>
      </c>
      <c r="L37" s="104">
        <f>'Discount Calculations'!$AD$5+1</f>
        <v>1</v>
      </c>
      <c r="M37" s="25">
        <f t="shared" si="20"/>
        <v>1.32</v>
      </c>
      <c r="N37" s="94">
        <f>M37*'FX Card'!$G$28</f>
        <v>1.32</v>
      </c>
      <c r="O37" s="902" t="str">
        <f>IFERROR(VLOOKUP(D37,Table_wabobpsvr_AzureCalc_AzureCalcRateCard[], 7,FALSE), VLOOKUP(LEFT(D37, LEN(D37)-'Rate Card'!$M$26), Table_wabobpsvr_AzureCalc_AzureCalcRateCard[], 7, FALSE))</f>
        <v/>
      </c>
      <c r="P37" s="902" t="str">
        <f>IFERROR(VLOOKUP(D37,Table_wabobpsvr_AzureCalc_AzureCalcRateCard[], 8,FALSE), VLOOKUP(LEFT(D37, LEN(D37)-'Rate Card'!$M$26), Table_wabobpsvr_AzureCalc_AzureCalcRateCard[], 8, FALSE))</f>
        <v/>
      </c>
    </row>
    <row r="38" spans="1:16">
      <c r="B38" s="344" t="s">
        <v>698</v>
      </c>
      <c r="C38" s="64" t="str">
        <f>IFERROR(VLOOKUP(D38,Table_wabobpsvr_AzureCalc_AzureCalcRateCard[], 3,FALSE), VLOOKUP(LEFT(D38, LEN(D38)-'Rate Card'!$M$26), Table_wabobpsvr_AzureCalc_AzureCalcRateCard[], 3, FALSE))</f>
        <v>Hours</v>
      </c>
      <c r="D38" s="1040" t="str">
        <f>B38&amp;'Discount Calculations'!$G$16&amp;'Rate Card'!$K$23</f>
        <v>A8 VM (Windows)MOSP6</v>
      </c>
      <c r="E38" s="1012">
        <f>IFERROR(VLOOKUP(D38,Table_wabobpsvr_AzureCalc_AzureCalcRateCard[], 5,FALSE), VLOOKUP(LEFT(D38, LEN(D38)-'Rate Card'!$M$26), Table_wabobpsvr_AzureCalc_AzureCalcRateCard[], 5, FALSE))</f>
        <v>1.466</v>
      </c>
      <c r="F38" s="1013">
        <f t="shared" si="21"/>
        <v>1</v>
      </c>
      <c r="G38" s="1040">
        <f>F38*E38</f>
        <v>1.466</v>
      </c>
      <c r="H38" s="1011">
        <f>'Discount Calculations'!$C$42</f>
        <v>0</v>
      </c>
      <c r="I38" s="1013">
        <f>G38*(1-H38)</f>
        <v>1.466</v>
      </c>
      <c r="J38" s="1040">
        <f t="shared" si="24"/>
        <v>0</v>
      </c>
      <c r="K38" s="540">
        <f t="shared" si="19"/>
        <v>0</v>
      </c>
      <c r="L38" s="104">
        <f>'Discount Calculations'!$AD$5+1</f>
        <v>1</v>
      </c>
      <c r="M38" s="25">
        <f t="shared" si="20"/>
        <v>1.466</v>
      </c>
      <c r="N38" s="94">
        <f>M38*'FX Card'!$G$28</f>
        <v>1.466</v>
      </c>
      <c r="O38" s="902">
        <f>IFERROR(VLOOKUP(D38,Table_wabobpsvr_AzureCalc_AzureCalcRateCard[], 7,FALSE), VLOOKUP(LEFT(D38, LEN(D38)-'Rate Card'!$M$26), Table_wabobpsvr_AzureCalc_AzureCalcRateCard[], 7, FALSE))</f>
        <v>0</v>
      </c>
      <c r="P38" s="902">
        <f>IFERROR(VLOOKUP(D38,Table_wabobpsvr_AzureCalc_AzureCalcRateCard[], 8,FALSE), VLOOKUP(LEFT(D38, LEN(D38)-'Rate Card'!$M$26), Table_wabobpsvr_AzureCalc_AzureCalcRateCard[], 8, FALSE))</f>
        <v>0</v>
      </c>
    </row>
    <row r="39" spans="1:16">
      <c r="B39" s="344" t="s">
        <v>685</v>
      </c>
      <c r="C39" s="64" t="str">
        <f>IFERROR(VLOOKUP(D39,Table_wabobpsvr_AzureCalc_AzureCalcRateCard[], 3,FALSE), VLOOKUP(LEFT(D39, LEN(D39)-'Rate Card'!$M$26), Table_wabobpsvr_AzureCalc_AzureCalcRateCard[], 3, FALSE))</f>
        <v>Hours</v>
      </c>
      <c r="D39" s="1040" t="str">
        <f>B39&amp;'Discount Calculations'!$G$16&amp;'Rate Card'!$K$23</f>
        <v>A9 VM (Windows)MOSP6</v>
      </c>
      <c r="E39" s="1012">
        <f>IFERROR(VLOOKUP(D39,Table_wabobpsvr_AzureCalc_AzureCalcRateCard[], 5,FALSE), VLOOKUP(LEFT(D39, LEN(D39)-'Rate Card'!$M$26), Table_wabobpsvr_AzureCalc_AzureCalcRateCard[], 5, FALSE))</f>
        <v>2.9329999999999998</v>
      </c>
      <c r="F39" s="1013">
        <f t="shared" si="21"/>
        <v>1</v>
      </c>
      <c r="G39" s="1040">
        <f>F39*E39</f>
        <v>2.9329999999999998</v>
      </c>
      <c r="H39" s="1011">
        <f>'Discount Calculations'!$C$42</f>
        <v>0</v>
      </c>
      <c r="I39" s="1013">
        <f>G39*(1-H39)</f>
        <v>2.9329999999999998</v>
      </c>
      <c r="J39" s="1040">
        <f t="shared" si="24"/>
        <v>0</v>
      </c>
      <c r="K39" s="540">
        <f t="shared" si="19"/>
        <v>0</v>
      </c>
      <c r="L39" s="104">
        <f>'Discount Calculations'!$AD$5+1</f>
        <v>1</v>
      </c>
      <c r="M39" s="25">
        <f t="shared" si="20"/>
        <v>2.9329999999999998</v>
      </c>
      <c r="N39" s="94">
        <f>M39*'FX Card'!$G$28</f>
        <v>2.9329999999999998</v>
      </c>
      <c r="O39" s="902">
        <f>IFERROR(VLOOKUP(D39,Table_wabobpsvr_AzureCalc_AzureCalcRateCard[], 7,FALSE), VLOOKUP(LEFT(D39, LEN(D39)-'Rate Card'!$M$26), Table_wabobpsvr_AzureCalc_AzureCalcRateCard[], 7, FALSE))</f>
        <v>0</v>
      </c>
      <c r="P39" s="902">
        <f>IFERROR(VLOOKUP(D39,Table_wabobpsvr_AzureCalc_AzureCalcRateCard[], 8,FALSE), VLOOKUP(LEFT(D39, LEN(D39)-'Rate Card'!$M$26), Table_wabobpsvr_AzureCalc_AzureCalcRateCard[], 8, FALSE))</f>
        <v>0</v>
      </c>
    </row>
    <row r="40" spans="1:16">
      <c r="B40" s="344" t="s">
        <v>1232</v>
      </c>
      <c r="C40" s="64" t="str">
        <f>IFERROR(VLOOKUP(D40,Table_wabobpsvr_AzureCalc_AzureCalcRateCard[], 3,FALSE), VLOOKUP(LEFT(D40, LEN(D40)-'Rate Card'!$M$26), Table_wabobpsvr_AzureCalc_AzureCalcRateCard[], 3, FALSE))</f>
        <v>Hours</v>
      </c>
      <c r="D40" s="1040" t="str">
        <f>B40&amp;'Discount Calculations'!$G$16&amp;'Rate Card'!$K$23</f>
        <v>A10 VM (Windows)MOSP6</v>
      </c>
      <c r="E40" s="1012">
        <f>IFERROR(VLOOKUP(D40,Table_wabobpsvr_AzureCalc_AzureCalcRateCard[], 5,FALSE), VLOOKUP(LEFT(D40, LEN(D40)-'Rate Card'!$M$26), Table_wabobpsvr_AzureCalc_AzureCalcRateCard[], 5, FALSE))</f>
        <v>1.173</v>
      </c>
      <c r="F40" s="1013">
        <f t="shared" si="21"/>
        <v>1</v>
      </c>
      <c r="G40" s="1040">
        <f>F40*E40</f>
        <v>1.173</v>
      </c>
      <c r="H40" s="1011">
        <f>'Discount Calculations'!$C$42</f>
        <v>0</v>
      </c>
      <c r="I40" s="1013">
        <f>G40*(1-H40)</f>
        <v>1.173</v>
      </c>
      <c r="J40" s="1040">
        <f t="shared" si="24"/>
        <v>0</v>
      </c>
      <c r="K40" s="540">
        <f t="shared" ref="K40:K41" si="25">E40*J40</f>
        <v>0</v>
      </c>
      <c r="L40" s="104">
        <f>'Discount Calculations'!$AD$5+1</f>
        <v>1</v>
      </c>
      <c r="M40" s="25">
        <f t="shared" ref="M40:M41" si="26">L40*(K40+I40)</f>
        <v>1.173</v>
      </c>
      <c r="N40" s="94">
        <f>M40*'FX Card'!$G$28</f>
        <v>1.173</v>
      </c>
      <c r="O40" s="902">
        <f>IFERROR(VLOOKUP(D40,Table_wabobpsvr_AzureCalc_AzureCalcRateCard[], 7,FALSE), VLOOKUP(LEFT(D40, LEN(D40)-'Rate Card'!$M$26), Table_wabobpsvr_AzureCalc_AzureCalcRateCard[], 7, FALSE))</f>
        <v>0</v>
      </c>
      <c r="P40" s="902">
        <f>IFERROR(VLOOKUP(D40,Table_wabobpsvr_AzureCalc_AzureCalcRateCard[], 8,FALSE), VLOOKUP(LEFT(D40, LEN(D40)-'Rate Card'!$M$26), Table_wabobpsvr_AzureCalc_AzureCalcRateCard[], 8, FALSE))</f>
        <v>0</v>
      </c>
    </row>
    <row r="41" spans="1:16">
      <c r="B41" s="344" t="s">
        <v>1222</v>
      </c>
      <c r="C41" s="64" t="str">
        <f>IFERROR(VLOOKUP(D41,Table_wabobpsvr_AzureCalc_AzureCalcRateCard[], 3,FALSE), VLOOKUP(LEFT(D41, LEN(D41)-'Rate Card'!$M$26), Table_wabobpsvr_AzureCalc_AzureCalcRateCard[], 3, FALSE))</f>
        <v>Hours</v>
      </c>
      <c r="D41" s="1040" t="str">
        <f>B41&amp;'Discount Calculations'!$G$16&amp;'Rate Card'!$K$23</f>
        <v>A11 VM (Windows)MOSP6</v>
      </c>
      <c r="E41" s="1012">
        <f>IFERROR(VLOOKUP(D41,Table_wabobpsvr_AzureCalc_AzureCalcRateCard[], 5,FALSE), VLOOKUP(LEFT(D41, LEN(D41)-'Rate Card'!$M$26), Table_wabobpsvr_AzureCalc_AzureCalcRateCard[], 5, FALSE))</f>
        <v>2.3460000000000001</v>
      </c>
      <c r="F41" s="1013">
        <f t="shared" si="21"/>
        <v>1</v>
      </c>
      <c r="G41" s="1040">
        <f>F41*E41</f>
        <v>2.3460000000000001</v>
      </c>
      <c r="H41" s="1011">
        <f>'Discount Calculations'!$C$42</f>
        <v>0</v>
      </c>
      <c r="I41" s="1013">
        <f>G41*(1-H41)</f>
        <v>2.3460000000000001</v>
      </c>
      <c r="J41" s="1040">
        <f t="shared" si="24"/>
        <v>0</v>
      </c>
      <c r="K41" s="540">
        <f t="shared" si="25"/>
        <v>0</v>
      </c>
      <c r="L41" s="104">
        <f>'Discount Calculations'!$AD$5+1</f>
        <v>1</v>
      </c>
      <c r="M41" s="25">
        <f t="shared" si="26"/>
        <v>2.3460000000000001</v>
      </c>
      <c r="N41" s="94">
        <f>M41*'FX Card'!$G$28</f>
        <v>2.3460000000000001</v>
      </c>
      <c r="O41" s="902">
        <f>IFERROR(VLOOKUP(D41,Table_wabobpsvr_AzureCalc_AzureCalcRateCard[], 7,FALSE), VLOOKUP(LEFT(D41, LEN(D41)-'Rate Card'!$M$26), Table_wabobpsvr_AzureCalc_AzureCalcRateCard[], 7, FALSE))</f>
        <v>0</v>
      </c>
      <c r="P41" s="902">
        <f>IFERROR(VLOOKUP(D41,Table_wabobpsvr_AzureCalc_AzureCalcRateCard[], 8,FALSE), VLOOKUP(LEFT(D41, LEN(D41)-'Rate Card'!$M$26), Table_wabobpsvr_AzureCalc_AzureCalcRateCard[], 8, FALSE))</f>
        <v>0</v>
      </c>
    </row>
    <row r="42" spans="1:16">
      <c r="C42" t="s">
        <v>166</v>
      </c>
      <c r="E42" s="1001"/>
      <c r="F42" s="1013"/>
      <c r="H42" s="1013"/>
      <c r="I42" s="1013"/>
      <c r="K42" s="104"/>
      <c r="L42" s="104"/>
      <c r="M42" s="25"/>
      <c r="N42" s="33"/>
      <c r="O42" s="903"/>
      <c r="P42" s="903"/>
    </row>
    <row r="43" spans="1:16">
      <c r="A43" t="s">
        <v>1185</v>
      </c>
      <c r="B43" t="s">
        <v>701</v>
      </c>
      <c r="C43" s="64" t="str">
        <f>IFERROR(VLOOKUP(D43,Table_wabobpsvr_AzureCalc_AzureCalcRateCard[], 3,FALSE), VLOOKUP(LEFT(D43, LEN(D43)-'Rate Card'!$M$26), Table_wabobpsvr_AzureCalc_AzureCalcRateCard[], 3, FALSE))</f>
        <v>Per Hour</v>
      </c>
      <c r="D43" s="1040" t="str">
        <f>B43&amp;'Discount Calculations'!$G$16&amp;'Rate Card'!$K$23</f>
        <v>Basic.A0 VM (Non-Windows)MOSP6</v>
      </c>
      <c r="E43" s="1012">
        <f>IFERROR(VLOOKUP(D43,Table_wabobpsvr_AzureCalc_AzureCalcRateCard[], 5,FALSE), VLOOKUP(LEFT(D43, LEN(D43)-'Rate Card'!$M$26), Table_wabobpsvr_AzureCalc_AzureCalcRateCard[], 5, FALSE))</f>
        <v>1.7999999999999999E-2</v>
      </c>
      <c r="F43" s="1013">
        <f t="shared" ref="F43:F50" si="27">IF($E$1=1,1,0)</f>
        <v>1</v>
      </c>
      <c r="G43" s="1040">
        <f t="shared" ref="G43:G50" si="28">F43*E43</f>
        <v>1.7999999999999999E-2</v>
      </c>
      <c r="H43" s="1011">
        <f>'Discount Calculations'!$C$42</f>
        <v>0</v>
      </c>
      <c r="I43" s="1013">
        <f t="shared" ref="I43:I50" si="29">G43*(1-H43)</f>
        <v>1.7999999999999999E-2</v>
      </c>
      <c r="J43" s="1040">
        <f t="shared" ref="J43:J50" si="30">IF($E$1=2,1,0)</f>
        <v>0</v>
      </c>
      <c r="K43" s="540">
        <f t="shared" si="19"/>
        <v>0</v>
      </c>
      <c r="L43" s="104">
        <f>'Discount Calculations'!$AD$5+1</f>
        <v>1</v>
      </c>
      <c r="M43" s="25">
        <f t="shared" si="20"/>
        <v>1.7999999999999999E-2</v>
      </c>
      <c r="N43" s="94">
        <f>M43*'FX Card'!$G$28</f>
        <v>1.7999999999999999E-2</v>
      </c>
      <c r="O43" s="902" t="str">
        <f>IFERROR(VLOOKUP(D43,Table_wabobpsvr_AzureCalc_AzureCalcRateCard[], 7,FALSE), VLOOKUP(LEFT(D43, LEN(D43)-'Rate Card'!$M$26), Table_wabobpsvr_AzureCalc_AzureCalcRateCard[], 7, FALSE))</f>
        <v/>
      </c>
      <c r="P43" s="902" t="str">
        <f>IFERROR(VLOOKUP(D43,Table_wabobpsvr_AzureCalc_AzureCalcRateCard[], 8,FALSE), VLOOKUP(LEFT(D43, LEN(D43)-'Rate Card'!$M$26), Table_wabobpsvr_AzureCalc_AzureCalcRateCard[], 8, FALSE))</f>
        <v/>
      </c>
    </row>
    <row r="44" spans="1:16">
      <c r="B44" t="s">
        <v>686</v>
      </c>
      <c r="C44" s="64" t="str">
        <f>IFERROR(VLOOKUP(D44,Table_wabobpsvr_AzureCalc_AzureCalcRateCard[], 3,FALSE), VLOOKUP(LEFT(D44, LEN(D44)-'Rate Card'!$M$26), Table_wabobpsvr_AzureCalc_AzureCalcRateCard[], 3, FALSE))</f>
        <v>Per Hour</v>
      </c>
      <c r="D44" s="1040" t="str">
        <f>B44&amp;'Discount Calculations'!$G$16&amp;'Rate Card'!$K$23</f>
        <v>Basic.A1 VM (Non-Windows)MOSP6</v>
      </c>
      <c r="E44" s="1012">
        <f>IFERROR(VLOOKUP(D44,Table_wabobpsvr_AzureCalc_AzureCalcRateCard[], 5,FALSE), VLOOKUP(LEFT(D44, LEN(D44)-'Rate Card'!$M$26), Table_wabobpsvr_AzureCalc_AzureCalcRateCard[], 5, FALSE))</f>
        <v>4.3999999999999997E-2</v>
      </c>
      <c r="F44" s="1013">
        <f t="shared" si="27"/>
        <v>1</v>
      </c>
      <c r="G44" s="1040">
        <f t="shared" si="28"/>
        <v>4.3999999999999997E-2</v>
      </c>
      <c r="H44" s="1011">
        <f>'Discount Calculations'!$C$42</f>
        <v>0</v>
      </c>
      <c r="I44" s="1013">
        <f t="shared" si="29"/>
        <v>4.3999999999999997E-2</v>
      </c>
      <c r="J44" s="1040">
        <f t="shared" si="30"/>
        <v>0</v>
      </c>
      <c r="K44" s="540">
        <f t="shared" si="19"/>
        <v>0</v>
      </c>
      <c r="L44" s="104">
        <f>'Discount Calculations'!$AD$5+1</f>
        <v>1</v>
      </c>
      <c r="M44" s="25">
        <f t="shared" si="20"/>
        <v>4.3999999999999997E-2</v>
      </c>
      <c r="N44" s="94">
        <f>M44*'FX Card'!$G$28</f>
        <v>4.3999999999999997E-2</v>
      </c>
      <c r="O44" s="902" t="str">
        <f>IFERROR(VLOOKUP(D44,Table_wabobpsvr_AzureCalc_AzureCalcRateCard[], 7,FALSE), VLOOKUP(LEFT(D44, LEN(D44)-'Rate Card'!$M$26), Table_wabobpsvr_AzureCalc_AzureCalcRateCard[], 7, FALSE))</f>
        <v/>
      </c>
      <c r="P44" s="902" t="str">
        <f>IFERROR(VLOOKUP(D44,Table_wabobpsvr_AzureCalc_AzureCalcRateCard[], 8,FALSE), VLOOKUP(LEFT(D44, LEN(D44)-'Rate Card'!$M$26), Table_wabobpsvr_AzureCalc_AzureCalcRateCard[], 8, FALSE))</f>
        <v/>
      </c>
    </row>
    <row r="45" spans="1:16">
      <c r="B45" t="s">
        <v>972</v>
      </c>
      <c r="C45" s="539" t="str">
        <f>C44</f>
        <v>Per Hour</v>
      </c>
      <c r="D45" s="1010" t="s">
        <v>845</v>
      </c>
      <c r="E45" s="1002">
        <f>E44*2</f>
        <v>8.7999999999999995E-2</v>
      </c>
      <c r="F45" s="1013">
        <f t="shared" si="27"/>
        <v>1</v>
      </c>
      <c r="G45" s="1040">
        <f t="shared" si="28"/>
        <v>8.7999999999999995E-2</v>
      </c>
      <c r="H45" s="1011">
        <f>'Discount Calculations'!$C$42</f>
        <v>0</v>
      </c>
      <c r="I45" s="1013">
        <f t="shared" si="29"/>
        <v>8.7999999999999995E-2</v>
      </c>
      <c r="J45" s="1040">
        <f t="shared" si="30"/>
        <v>0</v>
      </c>
      <c r="K45" s="540">
        <f t="shared" si="19"/>
        <v>0</v>
      </c>
      <c r="L45" s="104">
        <f>'Discount Calculations'!$AD$5+1</f>
        <v>1</v>
      </c>
      <c r="M45" s="25">
        <f t="shared" si="20"/>
        <v>8.7999999999999995E-2</v>
      </c>
      <c r="N45" s="94">
        <f>M45*'FX Card'!$G$28</f>
        <v>8.7999999999999995E-2</v>
      </c>
      <c r="O45" s="902" t="str">
        <f>O44</f>
        <v/>
      </c>
      <c r="P45" s="902" t="str">
        <f>P44</f>
        <v/>
      </c>
    </row>
    <row r="46" spans="1:16">
      <c r="B46" t="s">
        <v>973</v>
      </c>
      <c r="C46" s="539" t="str">
        <f>C44</f>
        <v>Per Hour</v>
      </c>
      <c r="D46" s="1010" t="s">
        <v>846</v>
      </c>
      <c r="E46" s="1002">
        <f>E44*4</f>
        <v>0.17599999999999999</v>
      </c>
      <c r="F46" s="1013">
        <f t="shared" si="27"/>
        <v>1</v>
      </c>
      <c r="G46" s="1040">
        <f t="shared" si="28"/>
        <v>0.17599999999999999</v>
      </c>
      <c r="H46" s="1011">
        <f>'Discount Calculations'!$C$42</f>
        <v>0</v>
      </c>
      <c r="I46" s="1013">
        <f t="shared" si="29"/>
        <v>0.17599999999999999</v>
      </c>
      <c r="J46" s="1040">
        <f t="shared" si="30"/>
        <v>0</v>
      </c>
      <c r="K46" s="540">
        <f t="shared" si="19"/>
        <v>0</v>
      </c>
      <c r="L46" s="104">
        <f>'Discount Calculations'!$AD$5+1</f>
        <v>1</v>
      </c>
      <c r="M46" s="25">
        <f t="shared" si="20"/>
        <v>0.17599999999999999</v>
      </c>
      <c r="N46" s="94">
        <f>M46*'FX Card'!$G$28</f>
        <v>0.17599999999999999</v>
      </c>
      <c r="O46" s="902" t="str">
        <f>O44</f>
        <v/>
      </c>
      <c r="P46" s="902" t="str">
        <f>P44</f>
        <v/>
      </c>
    </row>
    <row r="47" spans="1:16">
      <c r="B47" t="s">
        <v>974</v>
      </c>
      <c r="C47" s="539" t="str">
        <f>C44</f>
        <v>Per Hour</v>
      </c>
      <c r="D47" s="1010" t="s">
        <v>847</v>
      </c>
      <c r="E47" s="1002">
        <f>E44*8</f>
        <v>0.35199999999999998</v>
      </c>
      <c r="F47" s="1013">
        <f t="shared" si="27"/>
        <v>1</v>
      </c>
      <c r="G47" s="1040">
        <f t="shared" si="28"/>
        <v>0.35199999999999998</v>
      </c>
      <c r="H47" s="1011">
        <f>'Discount Calculations'!$C$42</f>
        <v>0</v>
      </c>
      <c r="I47" s="1013">
        <f t="shared" si="29"/>
        <v>0.35199999999999998</v>
      </c>
      <c r="J47" s="1040">
        <f t="shared" si="30"/>
        <v>0</v>
      </c>
      <c r="K47" s="540">
        <f t="shared" si="19"/>
        <v>0</v>
      </c>
      <c r="L47" s="104">
        <f>'Discount Calculations'!$AD$5+1</f>
        <v>1</v>
      </c>
      <c r="M47" s="25">
        <f t="shared" si="20"/>
        <v>0.35199999999999998</v>
      </c>
      <c r="N47" s="94">
        <f>M47*'FX Card'!$G$28</f>
        <v>0.35199999999999998</v>
      </c>
      <c r="O47" s="902" t="str">
        <f>O44</f>
        <v/>
      </c>
      <c r="P47" s="902" t="str">
        <f>P44</f>
        <v/>
      </c>
    </row>
    <row r="48" spans="1:16">
      <c r="B48" t="s">
        <v>707</v>
      </c>
      <c r="C48" s="64" t="str">
        <f>IFERROR(VLOOKUP(D48,Table_wabobpsvr_AzureCalc_AzureCalcRateCard[], 3,FALSE), VLOOKUP(LEFT(D48, LEN(D48)-'Rate Card'!$M$26), Table_wabobpsvr_AzureCalc_AzureCalcRateCard[], 3, FALSE))</f>
        <v>Per Hour</v>
      </c>
      <c r="D48" s="1040" t="str">
        <f>B48&amp;'Discount Calculations'!$G$16&amp;'Rate Card'!$K$23</f>
        <v>Basic.A5 VM (Non-Windows)MOSP6</v>
      </c>
      <c r="E48" s="1016">
        <v>999999</v>
      </c>
      <c r="F48" s="1013">
        <f t="shared" si="27"/>
        <v>1</v>
      </c>
      <c r="G48" s="1040">
        <f t="shared" si="28"/>
        <v>999999</v>
      </c>
      <c r="H48" s="1011">
        <f>'Discount Calculations'!$C$42</f>
        <v>0</v>
      </c>
      <c r="I48" s="1013">
        <f t="shared" si="29"/>
        <v>999999</v>
      </c>
      <c r="J48" s="1040">
        <f t="shared" si="30"/>
        <v>0</v>
      </c>
      <c r="K48" s="540">
        <f t="shared" si="19"/>
        <v>0</v>
      </c>
      <c r="L48" s="104">
        <f>'Discount Calculations'!$AD$5+1</f>
        <v>1</v>
      </c>
      <c r="M48" s="25">
        <f t="shared" si="20"/>
        <v>999999</v>
      </c>
      <c r="N48" s="94">
        <f>M48*'FX Card'!$G$28</f>
        <v>999999</v>
      </c>
      <c r="O48" s="902" t="str">
        <f>IFERROR(VLOOKUP(D48,Table_wabobpsvr_AzureCalc_AzureCalcRateCard[], 7,FALSE), VLOOKUP(LEFT(D48, LEN(D48)-'Rate Card'!$M$26), Table_wabobpsvr_AzureCalc_AzureCalcRateCard[], 7, FALSE))</f>
        <v/>
      </c>
      <c r="P48" s="902" t="str">
        <f>IFERROR(VLOOKUP(D48,Table_wabobpsvr_AzureCalc_AzureCalcRateCard[], 8,FALSE), VLOOKUP(LEFT(D48, LEN(D48)-'Rate Card'!$M$26), Table_wabobpsvr_AzureCalc_AzureCalcRateCard[], 8, FALSE))</f>
        <v/>
      </c>
    </row>
    <row r="49" spans="1:16">
      <c r="B49" t="s">
        <v>703</v>
      </c>
      <c r="C49" s="64" t="str">
        <f>IFERROR(VLOOKUP(D49,Table_wabobpsvr_AzureCalc_AzureCalcRateCard[], 3,FALSE), VLOOKUP(LEFT(D49, LEN(D49)-'Rate Card'!$M$26), Table_wabobpsvr_AzureCalc_AzureCalcRateCard[], 3, FALSE))</f>
        <v>Per Hour</v>
      </c>
      <c r="D49" s="1040" t="str">
        <f>B49&amp;'Discount Calculations'!$G$16&amp;'Rate Card'!$K$23</f>
        <v>Basic.A6 VM (Non-Windows)MOSP6</v>
      </c>
      <c r="E49" s="1016">
        <v>999999</v>
      </c>
      <c r="F49" s="1013">
        <f t="shared" si="27"/>
        <v>1</v>
      </c>
      <c r="G49" s="1040">
        <f t="shared" si="28"/>
        <v>999999</v>
      </c>
      <c r="H49" s="1011">
        <f>'Discount Calculations'!$C$42</f>
        <v>0</v>
      </c>
      <c r="I49" s="1013">
        <f t="shared" si="29"/>
        <v>999999</v>
      </c>
      <c r="J49" s="1040">
        <f t="shared" si="30"/>
        <v>0</v>
      </c>
      <c r="K49" s="540">
        <f t="shared" si="19"/>
        <v>0</v>
      </c>
      <c r="L49" s="104">
        <f>'Discount Calculations'!$AD$5+1</f>
        <v>1</v>
      </c>
      <c r="M49" s="25">
        <f t="shared" si="20"/>
        <v>999999</v>
      </c>
      <c r="N49" s="94">
        <f>M49*'FX Card'!$G$28</f>
        <v>999999</v>
      </c>
      <c r="O49" s="902" t="str">
        <f>IFERROR(VLOOKUP(D49,Table_wabobpsvr_AzureCalc_AzureCalcRateCard[], 7,FALSE), VLOOKUP(LEFT(D49, LEN(D49)-'Rate Card'!$M$26), Table_wabobpsvr_AzureCalc_AzureCalcRateCard[], 7, FALSE))</f>
        <v/>
      </c>
      <c r="P49" s="902" t="str">
        <f>IFERROR(VLOOKUP(D49,Table_wabobpsvr_AzureCalc_AzureCalcRateCard[], 8,FALSE), VLOOKUP(LEFT(D49, LEN(D49)-'Rate Card'!$M$26), Table_wabobpsvr_AzureCalc_AzureCalcRateCard[], 8, FALSE))</f>
        <v/>
      </c>
    </row>
    <row r="50" spans="1:16">
      <c r="B50" t="s">
        <v>715</v>
      </c>
      <c r="C50" s="64" t="str">
        <f>IFERROR(VLOOKUP(D50,Table_wabobpsvr_AzureCalc_AzureCalcRateCard[], 3,FALSE), VLOOKUP(LEFT(D50, LEN(D50)-'Rate Card'!$M$26), Table_wabobpsvr_AzureCalc_AzureCalcRateCard[], 3, FALSE))</f>
        <v>Per Hour</v>
      </c>
      <c r="D50" s="1040" t="str">
        <f>B50&amp;'Discount Calculations'!$G$16&amp;'Rate Card'!$K$23</f>
        <v>Basic.A7 VM (Non-Windows)MOSP6</v>
      </c>
      <c r="E50" s="1016">
        <v>999999</v>
      </c>
      <c r="F50" s="1013">
        <f t="shared" si="27"/>
        <v>1</v>
      </c>
      <c r="G50" s="1040">
        <f t="shared" si="28"/>
        <v>999999</v>
      </c>
      <c r="H50" s="1011">
        <f>'Discount Calculations'!$C$42</f>
        <v>0</v>
      </c>
      <c r="I50" s="1013">
        <f t="shared" si="29"/>
        <v>999999</v>
      </c>
      <c r="J50" s="1040">
        <f t="shared" si="30"/>
        <v>0</v>
      </c>
      <c r="K50" s="540">
        <f t="shared" si="19"/>
        <v>0</v>
      </c>
      <c r="L50" s="104">
        <f>'Discount Calculations'!$AD$5+1</f>
        <v>1</v>
      </c>
      <c r="M50" s="25">
        <f t="shared" si="20"/>
        <v>999999</v>
      </c>
      <c r="N50" s="94">
        <f>M50*'FX Card'!$G$28</f>
        <v>999999</v>
      </c>
      <c r="O50" s="902" t="str">
        <f>IFERROR(VLOOKUP(D50,Table_wabobpsvr_AzureCalc_AzureCalcRateCard[], 7,FALSE), VLOOKUP(LEFT(D50, LEN(D50)-'Rate Card'!$M$26), Table_wabobpsvr_AzureCalc_AzureCalcRateCard[], 7, FALSE))</f>
        <v/>
      </c>
      <c r="P50" s="902" t="str">
        <f>IFERROR(VLOOKUP(D50,Table_wabobpsvr_AzureCalc_AzureCalcRateCard[], 8,FALSE), VLOOKUP(LEFT(D50, LEN(D50)-'Rate Card'!$M$26), Table_wabobpsvr_AzureCalc_AzureCalcRateCard[], 8, FALSE))</f>
        <v/>
      </c>
    </row>
    <row r="51" spans="1:16">
      <c r="B51" t="s">
        <v>1207</v>
      </c>
      <c r="C51" s="64"/>
      <c r="E51" s="1016">
        <v>999999</v>
      </c>
      <c r="F51" s="1013"/>
      <c r="H51" s="1011"/>
      <c r="I51" s="1013"/>
      <c r="K51" s="540"/>
      <c r="L51" s="104"/>
      <c r="M51" s="25"/>
      <c r="N51" s="33"/>
      <c r="O51" s="903"/>
      <c r="P51" s="903"/>
    </row>
    <row r="52" spans="1:16">
      <c r="B52" t="s">
        <v>1208</v>
      </c>
      <c r="C52" s="64"/>
      <c r="E52" s="1016">
        <v>999999</v>
      </c>
      <c r="F52" s="1013"/>
      <c r="H52" s="1011"/>
      <c r="I52" s="1013"/>
      <c r="K52" s="540"/>
      <c r="L52" s="104"/>
      <c r="M52" s="25"/>
      <c r="N52" s="33"/>
      <c r="O52" s="903"/>
      <c r="P52" s="903"/>
    </row>
    <row r="53" spans="1:16">
      <c r="B53" t="s">
        <v>4393</v>
      </c>
      <c r="C53" s="64"/>
      <c r="E53" s="1016">
        <v>999999</v>
      </c>
      <c r="F53" s="1013"/>
      <c r="H53" s="1011"/>
      <c r="I53" s="1013"/>
      <c r="K53" s="540"/>
      <c r="L53" s="104"/>
      <c r="M53" s="25"/>
      <c r="N53" s="33"/>
      <c r="O53" s="903"/>
      <c r="P53" s="903"/>
    </row>
    <row r="54" spans="1:16">
      <c r="B54" t="s">
        <v>4394</v>
      </c>
      <c r="C54" s="64"/>
      <c r="E54" s="1016">
        <v>999999</v>
      </c>
      <c r="F54" s="1013"/>
      <c r="H54" s="1011"/>
      <c r="I54" s="1013"/>
      <c r="K54" s="540"/>
      <c r="L54" s="104"/>
      <c r="M54" s="25"/>
      <c r="N54" s="33"/>
      <c r="O54" s="903"/>
      <c r="P54" s="903"/>
    </row>
    <row r="55" spans="1:16">
      <c r="E55" s="1001"/>
      <c r="F55" s="1013"/>
      <c r="G55" s="1040" t="str">
        <f>IF('Control Panel'!U1387="", "")</f>
        <v/>
      </c>
      <c r="H55" s="1013"/>
      <c r="I55" s="1013"/>
      <c r="K55" s="104"/>
      <c r="L55" s="104"/>
      <c r="M55" s="25"/>
      <c r="N55" s="33"/>
      <c r="O55" s="903"/>
      <c r="P55" s="903"/>
    </row>
    <row r="56" spans="1:16">
      <c r="A56" t="s">
        <v>1185</v>
      </c>
      <c r="B56" t="s">
        <v>704</v>
      </c>
      <c r="C56" s="64" t="str">
        <f>IFERROR(VLOOKUP(D56,Table_wabobpsvr_AzureCalc_AzureCalcRateCard[], 3,FALSE), VLOOKUP(LEFT(D56, LEN(D56)-'Rate Card'!$M$26), Table_wabobpsvr_AzureCalc_AzureCalcRateCard[], 3, FALSE))</f>
        <v>Per Hour</v>
      </c>
      <c r="D56" s="1040" t="str">
        <f>B56&amp;'Discount Calculations'!$G$16&amp;'Rate Card'!$K$23</f>
        <v>A0 VM (Non-Windows)MOSP6</v>
      </c>
      <c r="E56" s="1012">
        <f>IFERROR(VLOOKUP(D56,Table_wabobpsvr_AzureCalc_AzureCalcRateCard[], 5,FALSE), VLOOKUP(LEFT(D56, LEN(D56)-'Rate Card'!$M$26), Table_wabobpsvr_AzureCalc_AzureCalcRateCard[], 5, FALSE))</f>
        <v>0.02</v>
      </c>
      <c r="F56" s="1013">
        <f t="shared" ref="F56:F151" si="31">IF($E$1=1,1,0)</f>
        <v>1</v>
      </c>
      <c r="G56" s="1040">
        <f t="shared" ref="G56:G65" si="32">F56*E56</f>
        <v>0.02</v>
      </c>
      <c r="H56" s="1011">
        <f>'Discount Calculations'!$C$42</f>
        <v>0</v>
      </c>
      <c r="I56" s="1013">
        <f t="shared" ref="I56:I65" si="33">G56*(1-H56)</f>
        <v>0.02</v>
      </c>
      <c r="J56" s="1040">
        <f t="shared" ref="J56:J151" si="34">IF($E$1=2,1,0)</f>
        <v>0</v>
      </c>
      <c r="K56" s="540">
        <f t="shared" si="19"/>
        <v>0</v>
      </c>
      <c r="L56" s="104">
        <f>'Discount Calculations'!$AD$5+1</f>
        <v>1</v>
      </c>
      <c r="M56" s="25">
        <f t="shared" si="20"/>
        <v>0.02</v>
      </c>
      <c r="N56" s="94">
        <f>M56*'FX Card'!$G$28</f>
        <v>0.02</v>
      </c>
      <c r="O56" s="902" t="str">
        <f>IFERROR(VLOOKUP(D56,Table_wabobpsvr_AzureCalc_AzureCalcRateCard[], 7,FALSE), VLOOKUP(LEFT(D56, LEN(D56)-'Rate Card'!$M$26), Table_wabobpsvr_AzureCalc_AzureCalcRateCard[], 7, FALSE))</f>
        <v/>
      </c>
      <c r="P56" s="902" t="str">
        <f>IFERROR(VLOOKUP(D56,Table_wabobpsvr_AzureCalc_AzureCalcRateCard[], 8,FALSE), VLOOKUP(LEFT(D56, LEN(D56)-'Rate Card'!$M$26), Table_wabobpsvr_AzureCalc_AzureCalcRateCard[], 8, FALSE))</f>
        <v/>
      </c>
    </row>
    <row r="57" spans="1:16">
      <c r="B57" t="s">
        <v>682</v>
      </c>
      <c r="C57" s="64" t="str">
        <f>IFERROR(VLOOKUP(D57,Table_wabobpsvr_AzureCalc_AzureCalcRateCard[], 3,FALSE), VLOOKUP(LEFT(D57, LEN(D57)-'Rate Card'!$M$26), Table_wabobpsvr_AzureCalc_AzureCalcRateCard[], 3, FALSE))</f>
        <v>Per Hour</v>
      </c>
      <c r="D57" s="1040" t="str">
        <f>B57&amp;'Discount Calculations'!$G$16&amp;'Rate Card'!$K$23</f>
        <v>A1 VM (Non-Windows)MOSP6</v>
      </c>
      <c r="E57" s="1012">
        <f>IFERROR(VLOOKUP(D57,Table_wabobpsvr_AzureCalc_AzureCalcRateCard[], 5,FALSE), VLOOKUP(LEFT(D57, LEN(D57)-'Rate Card'!$M$26), Table_wabobpsvr_AzureCalc_AzureCalcRateCard[], 5, FALSE))</f>
        <v>0.06</v>
      </c>
      <c r="F57" s="1013">
        <f t="shared" si="31"/>
        <v>1</v>
      </c>
      <c r="G57" s="1040">
        <f t="shared" si="32"/>
        <v>0.06</v>
      </c>
      <c r="H57" s="1011">
        <f>'Discount Calculations'!$C$42</f>
        <v>0</v>
      </c>
      <c r="I57" s="1013">
        <f t="shared" si="33"/>
        <v>0.06</v>
      </c>
      <c r="J57" s="1040">
        <f t="shared" si="34"/>
        <v>0</v>
      </c>
      <c r="K57" s="540">
        <f t="shared" si="19"/>
        <v>0</v>
      </c>
      <c r="L57" s="104">
        <f>'Discount Calculations'!$AD$5+1</f>
        <v>1</v>
      </c>
      <c r="M57" s="25">
        <f t="shared" si="20"/>
        <v>0.06</v>
      </c>
      <c r="N57" s="94">
        <f>M57*'FX Card'!$G$28</f>
        <v>0.06</v>
      </c>
      <c r="O57" s="902" t="str">
        <f>IFERROR(VLOOKUP(D57,Table_wabobpsvr_AzureCalc_AzureCalcRateCard[], 7,FALSE), VLOOKUP(LEFT(D57, LEN(D57)-'Rate Card'!$M$26), Table_wabobpsvr_AzureCalc_AzureCalcRateCard[], 7, FALSE))</f>
        <v/>
      </c>
      <c r="P57" s="902" t="str">
        <f>IFERROR(VLOOKUP(D57,Table_wabobpsvr_AzureCalc_AzureCalcRateCard[], 8,FALSE), VLOOKUP(LEFT(D57, LEN(D57)-'Rate Card'!$M$26), Table_wabobpsvr_AzureCalc_AzureCalcRateCard[], 8, FALSE))</f>
        <v/>
      </c>
    </row>
    <row r="58" spans="1:16">
      <c r="B58" t="s">
        <v>842</v>
      </c>
      <c r="C58" s="539" t="str">
        <f>C57</f>
        <v>Per Hour</v>
      </c>
      <c r="D58" s="1010" t="s">
        <v>845</v>
      </c>
      <c r="E58" s="1002">
        <f>E57*2</f>
        <v>0.12</v>
      </c>
      <c r="F58" s="1013">
        <f t="shared" si="31"/>
        <v>1</v>
      </c>
      <c r="G58" s="1040">
        <f t="shared" si="32"/>
        <v>0.12</v>
      </c>
      <c r="H58" s="1011">
        <f>'Discount Calculations'!$C$42</f>
        <v>0</v>
      </c>
      <c r="I58" s="1013">
        <f t="shared" si="33"/>
        <v>0.12</v>
      </c>
      <c r="J58" s="1040">
        <f t="shared" si="34"/>
        <v>0</v>
      </c>
      <c r="K58" s="540">
        <f t="shared" si="19"/>
        <v>0</v>
      </c>
      <c r="L58" s="104">
        <f>'Discount Calculations'!$AD$5+1</f>
        <v>1</v>
      </c>
      <c r="M58" s="25">
        <f t="shared" si="20"/>
        <v>0.12</v>
      </c>
      <c r="N58" s="94">
        <f>M58*'FX Card'!$G$28</f>
        <v>0.12</v>
      </c>
      <c r="O58" s="902" t="str">
        <f>O57</f>
        <v/>
      </c>
      <c r="P58" s="902" t="str">
        <f>P57</f>
        <v/>
      </c>
    </row>
    <row r="59" spans="1:16">
      <c r="B59" t="s">
        <v>843</v>
      </c>
      <c r="C59" s="539" t="str">
        <f>C57</f>
        <v>Per Hour</v>
      </c>
      <c r="D59" s="1010" t="s">
        <v>846</v>
      </c>
      <c r="E59" s="1002">
        <f>E57*4</f>
        <v>0.24</v>
      </c>
      <c r="F59" s="1013">
        <f t="shared" si="31"/>
        <v>1</v>
      </c>
      <c r="G59" s="1040">
        <f t="shared" si="32"/>
        <v>0.24</v>
      </c>
      <c r="H59" s="1011">
        <f>'Discount Calculations'!$C$42</f>
        <v>0</v>
      </c>
      <c r="I59" s="1013">
        <f t="shared" si="33"/>
        <v>0.24</v>
      </c>
      <c r="J59" s="1040">
        <f t="shared" si="34"/>
        <v>0</v>
      </c>
      <c r="K59" s="540">
        <f t="shared" si="19"/>
        <v>0</v>
      </c>
      <c r="L59" s="104">
        <f>'Discount Calculations'!$AD$5+1</f>
        <v>1</v>
      </c>
      <c r="M59" s="25">
        <f t="shared" si="20"/>
        <v>0.24</v>
      </c>
      <c r="N59" s="94">
        <f>M59*'FX Card'!$G$28</f>
        <v>0.24</v>
      </c>
      <c r="O59" s="902" t="str">
        <f>O57</f>
        <v/>
      </c>
      <c r="P59" s="902" t="str">
        <f>P57</f>
        <v/>
      </c>
    </row>
    <row r="60" spans="1:16">
      <c r="B60" t="s">
        <v>844</v>
      </c>
      <c r="C60" s="539" t="str">
        <f>C57</f>
        <v>Per Hour</v>
      </c>
      <c r="D60" s="1010" t="s">
        <v>847</v>
      </c>
      <c r="E60" s="1002">
        <f>E57*8</f>
        <v>0.48</v>
      </c>
      <c r="F60" s="1013">
        <f t="shared" si="31"/>
        <v>1</v>
      </c>
      <c r="G60" s="1040">
        <f t="shared" si="32"/>
        <v>0.48</v>
      </c>
      <c r="H60" s="1011">
        <f>'Discount Calculations'!$C$42</f>
        <v>0</v>
      </c>
      <c r="I60" s="1013">
        <f t="shared" si="33"/>
        <v>0.48</v>
      </c>
      <c r="J60" s="1040">
        <f t="shared" si="34"/>
        <v>0</v>
      </c>
      <c r="K60" s="540">
        <f t="shared" si="19"/>
        <v>0</v>
      </c>
      <c r="L60" s="104">
        <f>'Discount Calculations'!$AD$5+1</f>
        <v>1</v>
      </c>
      <c r="M60" s="25">
        <f t="shared" si="20"/>
        <v>0.48</v>
      </c>
      <c r="N60" s="94">
        <f>M60*'FX Card'!$G$28</f>
        <v>0.48</v>
      </c>
      <c r="O60" s="902" t="str">
        <f>O57</f>
        <v/>
      </c>
      <c r="P60" s="902" t="str">
        <f>P57</f>
        <v/>
      </c>
    </row>
    <row r="61" spans="1:16">
      <c r="B61" t="s">
        <v>689</v>
      </c>
      <c r="C61" s="64" t="str">
        <f>IFERROR(VLOOKUP(D61,Table_wabobpsvr_AzureCalc_AzureCalcRateCard[], 3,FALSE), VLOOKUP(LEFT(D61, LEN(D61)-'Rate Card'!$M$26), Table_wabobpsvr_AzureCalc_AzureCalcRateCard[], 3, FALSE))</f>
        <v>Per Hour</v>
      </c>
      <c r="D61" s="1040" t="str">
        <f>B61&amp;'Discount Calculations'!$G$16&amp;'Rate Card'!$K$23</f>
        <v>A5 VM (Non-Windows)MOSP6</v>
      </c>
      <c r="E61" s="1012">
        <f>IFERROR(VLOOKUP(D61,Table_wabobpsvr_AzureCalc_AzureCalcRateCard[], 5,FALSE), VLOOKUP(LEFT(D61, LEN(D61)-'Rate Card'!$M$26), Table_wabobpsvr_AzureCalc_AzureCalcRateCard[], 5, FALSE))</f>
        <v>0.25</v>
      </c>
      <c r="F61" s="1013">
        <f t="shared" si="31"/>
        <v>1</v>
      </c>
      <c r="G61" s="1040">
        <f>F61*E61</f>
        <v>0.25</v>
      </c>
      <c r="H61" s="1011">
        <f>'Discount Calculations'!$C$42</f>
        <v>0</v>
      </c>
      <c r="I61" s="1013">
        <f>G61*(1-H61)</f>
        <v>0.25</v>
      </c>
      <c r="J61" s="1040">
        <f t="shared" si="34"/>
        <v>0</v>
      </c>
      <c r="K61" s="540">
        <f t="shared" si="19"/>
        <v>0</v>
      </c>
      <c r="L61" s="104">
        <f>'Discount Calculations'!$AD$5+1</f>
        <v>1</v>
      </c>
      <c r="M61" s="25">
        <f t="shared" si="20"/>
        <v>0.25</v>
      </c>
      <c r="N61" s="94">
        <f>M61*'FX Card'!$G$28</f>
        <v>0.25</v>
      </c>
      <c r="O61" s="902" t="str">
        <f>IFERROR(VLOOKUP(D61,Table_wabobpsvr_AzureCalc_AzureCalcRateCard[], 7,FALSE), VLOOKUP(LEFT(D61, LEN(D61)-'Rate Card'!$M$26), Table_wabobpsvr_AzureCalc_AzureCalcRateCard[], 7, FALSE))</f>
        <v/>
      </c>
      <c r="P61" s="902" t="str">
        <f>IFERROR(VLOOKUP(D61,Table_wabobpsvr_AzureCalc_AzureCalcRateCard[], 8,FALSE), VLOOKUP(LEFT(D61, LEN(D61)-'Rate Card'!$M$26), Table_wabobpsvr_AzureCalc_AzureCalcRateCard[], 8, FALSE))</f>
        <v/>
      </c>
    </row>
    <row r="62" spans="1:16">
      <c r="B62" t="s">
        <v>692</v>
      </c>
      <c r="C62" s="64" t="str">
        <f>IFERROR(VLOOKUP(D62,Table_wabobpsvr_AzureCalc_AzureCalcRateCard[], 3,FALSE), VLOOKUP(LEFT(D62, LEN(D62)-'Rate Card'!$M$26), Table_wabobpsvr_AzureCalc_AzureCalcRateCard[], 3, FALSE))</f>
        <v>Per Hour</v>
      </c>
      <c r="D62" s="1040" t="str">
        <f>B62&amp;'Discount Calculations'!$G$16&amp;'Rate Card'!$K$23</f>
        <v>A6 VM (Non-Windows)MOSP6</v>
      </c>
      <c r="E62" s="1012">
        <f>IFERROR(VLOOKUP(D62,Table_wabobpsvr_AzureCalc_AzureCalcRateCard[], 5,FALSE), VLOOKUP(LEFT(D62, LEN(D62)-'Rate Card'!$M$26), Table_wabobpsvr_AzureCalc_AzureCalcRateCard[], 5, FALSE))</f>
        <v>0.5</v>
      </c>
      <c r="F62" s="1013">
        <f t="shared" si="31"/>
        <v>1</v>
      </c>
      <c r="G62" s="1040">
        <f t="shared" si="32"/>
        <v>0.5</v>
      </c>
      <c r="H62" s="1011">
        <f>'Discount Calculations'!$C$42</f>
        <v>0</v>
      </c>
      <c r="I62" s="1013">
        <f t="shared" si="33"/>
        <v>0.5</v>
      </c>
      <c r="J62" s="1040">
        <f t="shared" si="34"/>
        <v>0</v>
      </c>
      <c r="K62" s="540">
        <f t="shared" si="19"/>
        <v>0</v>
      </c>
      <c r="L62" s="104">
        <f>'Discount Calculations'!$AD$5+1</f>
        <v>1</v>
      </c>
      <c r="M62" s="25">
        <f t="shared" si="20"/>
        <v>0.5</v>
      </c>
      <c r="N62" s="94">
        <f>M62*'FX Card'!$G$28</f>
        <v>0.5</v>
      </c>
      <c r="O62" s="902" t="str">
        <f>IFERROR(VLOOKUP(D62,Table_wabobpsvr_AzureCalc_AzureCalcRateCard[], 7,FALSE), VLOOKUP(LEFT(D62, LEN(D62)-'Rate Card'!$M$26), Table_wabobpsvr_AzureCalc_AzureCalcRateCard[], 7, FALSE))</f>
        <v/>
      </c>
      <c r="P62" s="902" t="str">
        <f>IFERROR(VLOOKUP(D62,Table_wabobpsvr_AzureCalc_AzureCalcRateCard[], 8,FALSE), VLOOKUP(LEFT(D62, LEN(D62)-'Rate Card'!$M$26), Table_wabobpsvr_AzureCalc_AzureCalcRateCard[], 8, FALSE))</f>
        <v/>
      </c>
    </row>
    <row r="63" spans="1:16">
      <c r="B63" t="s">
        <v>691</v>
      </c>
      <c r="C63" s="64" t="str">
        <f>IFERROR(VLOOKUP(D63,Table_wabobpsvr_AzureCalc_AzureCalcRateCard[], 3,FALSE), VLOOKUP(LEFT(D63, LEN(D63)-'Rate Card'!$M$26), Table_wabobpsvr_AzureCalc_AzureCalcRateCard[], 3, FALSE))</f>
        <v>Per Hour</v>
      </c>
      <c r="D63" s="1040" t="str">
        <f>B63&amp;'Discount Calculations'!$G$16&amp;'Rate Card'!$K$23</f>
        <v>A7 VM (Non-Windows)MOSP6</v>
      </c>
      <c r="E63" s="1012">
        <f>IFERROR(VLOOKUP(D63,Table_wabobpsvr_AzureCalc_AzureCalcRateCard[], 5,FALSE), VLOOKUP(LEFT(D63, LEN(D63)-'Rate Card'!$M$26), Table_wabobpsvr_AzureCalc_AzureCalcRateCard[], 5, FALSE))</f>
        <v>1</v>
      </c>
      <c r="F63" s="1013">
        <f t="shared" si="31"/>
        <v>1</v>
      </c>
      <c r="G63" s="1040">
        <f t="shared" si="32"/>
        <v>1</v>
      </c>
      <c r="H63" s="1011">
        <f>'Discount Calculations'!$C$42</f>
        <v>0</v>
      </c>
      <c r="I63" s="1013">
        <f t="shared" si="33"/>
        <v>1</v>
      </c>
      <c r="J63" s="1040">
        <f t="shared" si="34"/>
        <v>0</v>
      </c>
      <c r="K63" s="540">
        <f t="shared" si="19"/>
        <v>0</v>
      </c>
      <c r="L63" s="104">
        <f>'Discount Calculations'!$AD$5+1</f>
        <v>1</v>
      </c>
      <c r="M63" s="25">
        <f t="shared" si="20"/>
        <v>1</v>
      </c>
      <c r="N63" s="94">
        <f>M63*'FX Card'!$G$28</f>
        <v>1</v>
      </c>
      <c r="O63" s="902" t="str">
        <f>IFERROR(VLOOKUP(D63,Table_wabobpsvr_AzureCalc_AzureCalcRateCard[], 7,FALSE), VLOOKUP(LEFT(D63, LEN(D63)-'Rate Card'!$M$26), Table_wabobpsvr_AzureCalc_AzureCalcRateCard[], 7, FALSE))</f>
        <v/>
      </c>
      <c r="P63" s="902" t="str">
        <f>IFERROR(VLOOKUP(D63,Table_wabobpsvr_AzureCalc_AzureCalcRateCard[], 8,FALSE), VLOOKUP(LEFT(D63, LEN(D63)-'Rate Card'!$M$26), Table_wabobpsvr_AzureCalc_AzureCalcRateCard[], 8, FALSE))</f>
        <v/>
      </c>
    </row>
    <row r="64" spans="1:16">
      <c r="B64" t="s">
        <v>696</v>
      </c>
      <c r="C64" s="64" t="str">
        <f>IFERROR(VLOOKUP(D64,Table_wabobpsvr_AzureCalc_AzureCalcRateCard[], 3,FALSE), VLOOKUP(LEFT(D64, LEN(D64)-'Rate Card'!$M$26), Table_wabobpsvr_AzureCalc_AzureCalcRateCard[], 3, FALSE))</f>
        <v>Hours</v>
      </c>
      <c r="D64" s="1040" t="str">
        <f>B64&amp;'Discount Calculations'!$G$16&amp;'Rate Card'!$K$23</f>
        <v>A8 VM (Non-Windows)MOSP6</v>
      </c>
      <c r="E64" s="1012">
        <f>IFERROR(VLOOKUP(D64,Table_wabobpsvr_AzureCalc_AzureCalcRateCard[], 5,FALSE), VLOOKUP(LEFT(D64, LEN(D64)-'Rate Card'!$M$26), Table_wabobpsvr_AzureCalc_AzureCalcRateCard[], 5, FALSE))</f>
        <v>0.97499999999999998</v>
      </c>
      <c r="F64" s="1013">
        <f t="shared" si="31"/>
        <v>1</v>
      </c>
      <c r="G64" s="1040">
        <f t="shared" si="32"/>
        <v>0.97499999999999998</v>
      </c>
      <c r="H64" s="1011">
        <f>'Discount Calculations'!$C$42</f>
        <v>0</v>
      </c>
      <c r="I64" s="1013">
        <f t="shared" si="33"/>
        <v>0.97499999999999998</v>
      </c>
      <c r="J64" s="1040">
        <f t="shared" si="34"/>
        <v>0</v>
      </c>
      <c r="K64" s="540">
        <f t="shared" si="19"/>
        <v>0</v>
      </c>
      <c r="L64" s="104">
        <f>'Discount Calculations'!$AD$5+1</f>
        <v>1</v>
      </c>
      <c r="M64" s="25">
        <f t="shared" si="20"/>
        <v>0.97499999999999998</v>
      </c>
      <c r="N64" s="94">
        <f>M64*'FX Card'!$G$28</f>
        <v>0.97499999999999998</v>
      </c>
      <c r="O64" s="902">
        <f>IFERROR(VLOOKUP(D64,Table_wabobpsvr_AzureCalc_AzureCalcRateCard[], 7,FALSE), VLOOKUP(LEFT(D64, LEN(D64)-'Rate Card'!$M$26), Table_wabobpsvr_AzureCalc_AzureCalcRateCard[], 7, FALSE))</f>
        <v>0</v>
      </c>
      <c r="P64" s="902">
        <f>IFERROR(VLOOKUP(D64,Table_wabobpsvr_AzureCalc_AzureCalcRateCard[], 8,FALSE), VLOOKUP(LEFT(D64, LEN(D64)-'Rate Card'!$M$26), Table_wabobpsvr_AzureCalc_AzureCalcRateCard[], 8, FALSE))</f>
        <v>0</v>
      </c>
    </row>
    <row r="65" spans="1:16">
      <c r="B65" t="s">
        <v>700</v>
      </c>
      <c r="C65" s="64" t="str">
        <f>IFERROR(VLOOKUP(D65,Table_wabobpsvr_AzureCalc_AzureCalcRateCard[], 3,FALSE), VLOOKUP(LEFT(D65, LEN(D65)-'Rate Card'!$M$26), Table_wabobpsvr_AzureCalc_AzureCalcRateCard[], 3, FALSE))</f>
        <v>Hours</v>
      </c>
      <c r="D65" s="1040" t="str">
        <f>B65&amp;'Discount Calculations'!$G$16&amp;'Rate Card'!$K$23</f>
        <v>A9 VM (Non-Windows)MOSP6</v>
      </c>
      <c r="E65" s="1012">
        <f>IFERROR(VLOOKUP(D65,Table_wabobpsvr_AzureCalc_AzureCalcRateCard[], 5,FALSE), VLOOKUP(LEFT(D65, LEN(D65)-'Rate Card'!$M$26), Table_wabobpsvr_AzureCalc_AzureCalcRateCard[], 5, FALSE))</f>
        <v>1.95</v>
      </c>
      <c r="F65" s="1013">
        <f t="shared" si="31"/>
        <v>1</v>
      </c>
      <c r="G65" s="1040">
        <f t="shared" si="32"/>
        <v>1.95</v>
      </c>
      <c r="H65" s="1011">
        <f>'Discount Calculations'!$C$42</f>
        <v>0</v>
      </c>
      <c r="I65" s="1013">
        <f t="shared" si="33"/>
        <v>1.95</v>
      </c>
      <c r="J65" s="1040">
        <f t="shared" si="34"/>
        <v>0</v>
      </c>
      <c r="K65" s="540">
        <f t="shared" si="19"/>
        <v>0</v>
      </c>
      <c r="L65" s="104">
        <f>'Discount Calculations'!$AD$5+1</f>
        <v>1</v>
      </c>
      <c r="M65" s="25">
        <f t="shared" si="20"/>
        <v>1.95</v>
      </c>
      <c r="N65" s="94">
        <f>M65*'FX Card'!$G$28</f>
        <v>1.95</v>
      </c>
      <c r="O65" s="902">
        <f>IFERROR(VLOOKUP(D65,Table_wabobpsvr_AzureCalc_AzureCalcRateCard[], 7,FALSE), VLOOKUP(LEFT(D65, LEN(D65)-'Rate Card'!$M$26), Table_wabobpsvr_AzureCalc_AzureCalcRateCard[], 7, FALSE))</f>
        <v>0</v>
      </c>
      <c r="P65" s="902">
        <f>IFERROR(VLOOKUP(D65,Table_wabobpsvr_AzureCalc_AzureCalcRateCard[], 8,FALSE), VLOOKUP(LEFT(D65, LEN(D65)-'Rate Card'!$M$26), Table_wabobpsvr_AzureCalc_AzureCalcRateCard[], 8, FALSE))</f>
        <v>0</v>
      </c>
    </row>
    <row r="66" spans="1:16">
      <c r="B66" t="s">
        <v>1231</v>
      </c>
      <c r="C66" s="64" t="str">
        <f>IFERROR(VLOOKUP(D66,Table_wabobpsvr_AzureCalc_AzureCalcRateCard[], 3,FALSE), VLOOKUP(LEFT(D66, LEN(D66)-'Rate Card'!$M$26), Table_wabobpsvr_AzureCalc_AzureCalcRateCard[], 3, FALSE))</f>
        <v>Hours</v>
      </c>
      <c r="D66" s="1040" t="str">
        <f>B66&amp;'Discount Calculations'!$G$16&amp;'Rate Card'!$K$23</f>
        <v>A10 VM (Non-Windows)MOSP6</v>
      </c>
      <c r="E66" s="1012">
        <f>IFERROR(VLOOKUP(D66,Table_wabobpsvr_AzureCalc_AzureCalcRateCard[], 5,FALSE), VLOOKUP(LEFT(D66, LEN(D66)-'Rate Card'!$M$26), Table_wabobpsvr_AzureCalc_AzureCalcRateCard[], 5, FALSE))</f>
        <v>0.78</v>
      </c>
      <c r="F66" s="1013">
        <f t="shared" si="31"/>
        <v>1</v>
      </c>
      <c r="G66" s="1040">
        <f t="shared" ref="G66:G67" si="35">F66*E66</f>
        <v>0.78</v>
      </c>
      <c r="H66" s="1011">
        <f>'Discount Calculations'!$C$42</f>
        <v>0</v>
      </c>
      <c r="I66" s="1013">
        <f t="shared" ref="I66:I67" si="36">G66*(1-H66)</f>
        <v>0.78</v>
      </c>
      <c r="J66" s="1040">
        <f t="shared" si="34"/>
        <v>0</v>
      </c>
      <c r="K66" s="540">
        <f t="shared" ref="K66:K67" si="37">E66*J66</f>
        <v>0</v>
      </c>
      <c r="L66" s="104">
        <f>'Discount Calculations'!$AD$5+1</f>
        <v>1</v>
      </c>
      <c r="M66" s="25">
        <f t="shared" ref="M66:M67" si="38">L66*(K66+I66)</f>
        <v>0.78</v>
      </c>
      <c r="N66" s="94">
        <f>M66*'FX Card'!$G$28</f>
        <v>0.78</v>
      </c>
      <c r="O66" s="902">
        <f>IFERROR(VLOOKUP(D66,Table_wabobpsvr_AzureCalc_AzureCalcRateCard[], 7,FALSE), VLOOKUP(LEFT(D66, LEN(D66)-'Rate Card'!$M$26), Table_wabobpsvr_AzureCalc_AzureCalcRateCard[], 7, FALSE))</f>
        <v>0</v>
      </c>
      <c r="P66" s="902">
        <f>IFERROR(VLOOKUP(D66,Table_wabobpsvr_AzureCalc_AzureCalcRateCard[], 8,FALSE), VLOOKUP(LEFT(D66, LEN(D66)-'Rate Card'!$M$26), Table_wabobpsvr_AzureCalc_AzureCalcRateCard[], 8, FALSE))</f>
        <v>0</v>
      </c>
    </row>
    <row r="67" spans="1:16">
      <c r="B67" t="s">
        <v>1233</v>
      </c>
      <c r="C67" s="64" t="str">
        <f>IFERROR(VLOOKUP(D67,Table_wabobpsvr_AzureCalc_AzureCalcRateCard[], 3,FALSE), VLOOKUP(LEFT(D67, LEN(D67)-'Rate Card'!$M$26), Table_wabobpsvr_AzureCalc_AzureCalcRateCard[], 3, FALSE))</f>
        <v>Hours</v>
      </c>
      <c r="D67" s="1040" t="str">
        <f>B67&amp;'Discount Calculations'!$G$16&amp;'Rate Card'!$K$23</f>
        <v>A11 VM (Non-Windows)MOSP6</v>
      </c>
      <c r="E67" s="1012">
        <f>IFERROR(VLOOKUP(D67,Table_wabobpsvr_AzureCalc_AzureCalcRateCard[], 5,FALSE), VLOOKUP(LEFT(D67, LEN(D67)-'Rate Card'!$M$26), Table_wabobpsvr_AzureCalc_AzureCalcRateCard[], 5, FALSE))</f>
        <v>1.56</v>
      </c>
      <c r="F67" s="1013">
        <f t="shared" si="31"/>
        <v>1</v>
      </c>
      <c r="G67" s="1040">
        <f t="shared" si="35"/>
        <v>1.56</v>
      </c>
      <c r="H67" s="1011">
        <f>'Discount Calculations'!$C$42</f>
        <v>0</v>
      </c>
      <c r="I67" s="1013">
        <f t="shared" si="36"/>
        <v>1.56</v>
      </c>
      <c r="J67" s="1040">
        <f t="shared" si="34"/>
        <v>0</v>
      </c>
      <c r="K67" s="540">
        <f t="shared" si="37"/>
        <v>0</v>
      </c>
      <c r="L67" s="104">
        <f>'Discount Calculations'!$AD$5+1</f>
        <v>1</v>
      </c>
      <c r="M67" s="25">
        <f t="shared" si="38"/>
        <v>1.56</v>
      </c>
      <c r="N67" s="94">
        <f>M67*'FX Card'!$G$28</f>
        <v>1.56</v>
      </c>
      <c r="O67" s="902">
        <f>IFERROR(VLOOKUP(D67,Table_wabobpsvr_AzureCalc_AzureCalcRateCard[], 7,FALSE), VLOOKUP(LEFT(D67, LEN(D67)-'Rate Card'!$M$26), Table_wabobpsvr_AzureCalc_AzureCalcRateCard[], 7, FALSE))</f>
        <v>0</v>
      </c>
      <c r="P67" s="902">
        <f>IFERROR(VLOOKUP(D67,Table_wabobpsvr_AzureCalc_AzureCalcRateCard[], 8,FALSE), VLOOKUP(LEFT(D67, LEN(D67)-'Rate Card'!$M$26), Table_wabobpsvr_AzureCalc_AzureCalcRateCard[], 8, FALSE))</f>
        <v>0</v>
      </c>
    </row>
    <row r="68" spans="1:16">
      <c r="C68" s="33"/>
      <c r="D68" s="1004"/>
      <c r="E68" s="1004"/>
      <c r="F68" s="1013"/>
      <c r="H68" s="1011"/>
      <c r="I68" s="1013"/>
      <c r="K68" s="540"/>
      <c r="L68" s="104"/>
      <c r="M68" s="25"/>
      <c r="N68" s="33"/>
      <c r="O68" s="903"/>
      <c r="P68" s="903"/>
    </row>
    <row r="69" spans="1:16">
      <c r="A69" t="s">
        <v>1186</v>
      </c>
      <c r="B69" t="s">
        <v>1087</v>
      </c>
      <c r="C69" s="64" t="str">
        <f>IFERROR(VLOOKUP(D69,Table_wabobpsvr_AzureCalc_AzureCalcRateCard[], 3,FALSE), VLOOKUP(LEFT(D69, LEN(D69)-'Rate Card'!$M$26), Table_wabobpsvr_AzureCalc_AzureCalcRateCard[], 3, FALSE))</f>
        <v>Per Hour</v>
      </c>
      <c r="D69" s="1040" t="str">
        <f>B69&amp;'Discount Calculations'!$G$16&amp;'Rate Card'!$K$23</f>
        <v>Basic_D1 VM (Windows)MOSP6</v>
      </c>
      <c r="E69" s="1012">
        <f>IFERROR(VLOOKUP(D69,Table_wabobpsvr_AzureCalc_AzureCalcRateCard[], 5,FALSE), VLOOKUP(LEFT(D69, LEN(D69)-'Rate Card'!$M$26), Table_wabobpsvr_AzureCalc_AzureCalcRateCard[], 5, FALSE))</f>
        <v>0.14000000000000001</v>
      </c>
      <c r="F69" s="1013">
        <f t="shared" si="31"/>
        <v>1</v>
      </c>
      <c r="G69" s="1040">
        <f>F69*E69</f>
        <v>0.14000000000000001</v>
      </c>
      <c r="H69" s="1011">
        <f>'Discount Calculations'!$C$42</f>
        <v>0</v>
      </c>
      <c r="I69" s="1013">
        <f>G69*(1-H69)</f>
        <v>0.14000000000000001</v>
      </c>
      <c r="J69" s="1040">
        <f t="shared" si="34"/>
        <v>0</v>
      </c>
      <c r="K69" s="540">
        <f>E69*J69</f>
        <v>0</v>
      </c>
      <c r="L69" s="104">
        <f>'Discount Calculations'!$AD$5+1</f>
        <v>1</v>
      </c>
      <c r="M69" s="25">
        <f>L69*(K69+I69)</f>
        <v>0.14000000000000001</v>
      </c>
      <c r="N69" s="94">
        <f>M69*'FX Card'!$G$28</f>
        <v>0.14000000000000001</v>
      </c>
      <c r="O69" s="902" t="str">
        <f>IFERROR(VLOOKUP(D69,Table_wabobpsvr_AzureCalc_AzureCalcRateCard[], 7,FALSE), VLOOKUP(LEFT(D69, LEN(D69)-'Rate Card'!$M$26), Table_wabobpsvr_AzureCalc_AzureCalcRateCard[], 7, FALSE))</f>
        <v/>
      </c>
      <c r="P69" s="902" t="str">
        <f>IFERROR(VLOOKUP(D69,Table_wabobpsvr_AzureCalc_AzureCalcRateCard[], 8,FALSE), VLOOKUP(LEFT(D69, LEN(D69)-'Rate Card'!$M$26), Table_wabobpsvr_AzureCalc_AzureCalcRateCard[], 8, FALSE))</f>
        <v/>
      </c>
    </row>
    <row r="70" spans="1:16">
      <c r="B70" t="s">
        <v>1097</v>
      </c>
      <c r="C70" s="64" t="str">
        <f>IFERROR(VLOOKUP(D70,Table_wabobpsvr_AzureCalc_AzureCalcRateCard[], 3,FALSE), VLOOKUP(LEFT(D70, LEN(D70)-'Rate Card'!$M$26), Table_wabobpsvr_AzureCalc_AzureCalcRateCard[], 3, FALSE))</f>
        <v>Per Hour</v>
      </c>
      <c r="D70" s="1040" t="str">
        <f>B70&amp;'Discount Calculations'!$G$16&amp;'Rate Card'!$K$23</f>
        <v>Basic_D2 VM (Windows)MOSP6</v>
      </c>
      <c r="E70" s="1012">
        <f>IFERROR(VLOOKUP(D70,Table_wabobpsvr_AzureCalc_AzureCalcRateCard[], 5,FALSE), VLOOKUP(LEFT(D70, LEN(D70)-'Rate Card'!$M$26), Table_wabobpsvr_AzureCalc_AzureCalcRateCard[], 5, FALSE))</f>
        <v>0.28000000000000003</v>
      </c>
      <c r="F70" s="1013">
        <f t="shared" si="31"/>
        <v>1</v>
      </c>
      <c r="G70" s="1040">
        <f t="shared" ref="G70:G94" si="39">F70*E70</f>
        <v>0.28000000000000003</v>
      </c>
      <c r="H70" s="1011">
        <f>'Discount Calculations'!$C$42</f>
        <v>0</v>
      </c>
      <c r="I70" s="1013">
        <f t="shared" ref="I70:I94" si="40">G70*(1-H70)</f>
        <v>0.28000000000000003</v>
      </c>
      <c r="J70" s="1040">
        <f t="shared" si="34"/>
        <v>0</v>
      </c>
      <c r="K70" s="540">
        <f t="shared" ref="K70:K94" si="41">E70*J70</f>
        <v>0</v>
      </c>
      <c r="L70" s="104">
        <f>'Discount Calculations'!$AD$5+1</f>
        <v>1</v>
      </c>
      <c r="M70" s="25">
        <f t="shared" ref="M70:M94" si="42">L70*(K70+I70)</f>
        <v>0.28000000000000003</v>
      </c>
      <c r="N70" s="94">
        <f>M70*'FX Card'!$G$28</f>
        <v>0.28000000000000003</v>
      </c>
      <c r="O70" s="902" t="str">
        <f>IFERROR(VLOOKUP(D70,Table_wabobpsvr_AzureCalc_AzureCalcRateCard[], 7,FALSE), VLOOKUP(LEFT(D70, LEN(D70)-'Rate Card'!$M$26), Table_wabobpsvr_AzureCalc_AzureCalcRateCard[], 7, FALSE))</f>
        <v/>
      </c>
      <c r="P70" s="902" t="str">
        <f>IFERROR(VLOOKUP(D70,Table_wabobpsvr_AzureCalc_AzureCalcRateCard[], 8,FALSE), VLOOKUP(LEFT(D70, LEN(D70)-'Rate Card'!$M$26), Table_wabobpsvr_AzureCalc_AzureCalcRateCard[], 8, FALSE))</f>
        <v/>
      </c>
    </row>
    <row r="71" spans="1:16">
      <c r="B71" t="s">
        <v>1099</v>
      </c>
      <c r="C71" s="64" t="str">
        <f>IFERROR(VLOOKUP(D71,Table_wabobpsvr_AzureCalc_AzureCalcRateCard[], 3,FALSE), VLOOKUP(LEFT(D71, LEN(D71)-'Rate Card'!$M$26), Table_wabobpsvr_AzureCalc_AzureCalcRateCard[], 3, FALSE))</f>
        <v>Per Hour</v>
      </c>
      <c r="D71" s="1040" t="str">
        <f>B71&amp;'Discount Calculations'!$G$16&amp;'Rate Card'!$K$23</f>
        <v>Basic_D3 VM (Windows)MOSP6</v>
      </c>
      <c r="E71" s="1012">
        <f>IFERROR(VLOOKUP(D71,Table_wabobpsvr_AzureCalc_AzureCalcRateCard[], 5,FALSE), VLOOKUP(LEFT(D71, LEN(D71)-'Rate Card'!$M$26), Table_wabobpsvr_AzureCalc_AzureCalcRateCard[], 5, FALSE))</f>
        <v>0.56000000000000005</v>
      </c>
      <c r="F71" s="1013">
        <f t="shared" si="31"/>
        <v>1</v>
      </c>
      <c r="G71" s="1040">
        <f t="shared" si="39"/>
        <v>0.56000000000000005</v>
      </c>
      <c r="H71" s="1011">
        <f>'Discount Calculations'!$C$42</f>
        <v>0</v>
      </c>
      <c r="I71" s="1013">
        <f t="shared" si="40"/>
        <v>0.56000000000000005</v>
      </c>
      <c r="J71" s="1040">
        <f t="shared" si="34"/>
        <v>0</v>
      </c>
      <c r="K71" s="540">
        <f t="shared" si="41"/>
        <v>0</v>
      </c>
      <c r="L71" s="104">
        <f>'Discount Calculations'!$AD$5+1</f>
        <v>1</v>
      </c>
      <c r="M71" s="25">
        <f t="shared" si="42"/>
        <v>0.56000000000000005</v>
      </c>
      <c r="N71" s="94">
        <f>M71*'FX Card'!$G$28</f>
        <v>0.56000000000000005</v>
      </c>
      <c r="O71" s="902" t="str">
        <f>IFERROR(VLOOKUP(D71,Table_wabobpsvr_AzureCalc_AzureCalcRateCard[], 7,FALSE), VLOOKUP(LEFT(D71, LEN(D71)-'Rate Card'!$M$26), Table_wabobpsvr_AzureCalc_AzureCalcRateCard[], 7, FALSE))</f>
        <v/>
      </c>
      <c r="P71" s="902" t="str">
        <f>IFERROR(VLOOKUP(D71,Table_wabobpsvr_AzureCalc_AzureCalcRateCard[], 8,FALSE), VLOOKUP(LEFT(D71, LEN(D71)-'Rate Card'!$M$26), Table_wabobpsvr_AzureCalc_AzureCalcRateCard[], 8, FALSE))</f>
        <v/>
      </c>
    </row>
    <row r="72" spans="1:16">
      <c r="B72" t="s">
        <v>1101</v>
      </c>
      <c r="C72" s="64" t="str">
        <f>IFERROR(VLOOKUP(D72,Table_wabobpsvr_AzureCalc_AzureCalcRateCard[], 3,FALSE), VLOOKUP(LEFT(D72, LEN(D72)-'Rate Card'!$M$26), Table_wabobpsvr_AzureCalc_AzureCalcRateCard[], 3, FALSE))</f>
        <v>Per Hour</v>
      </c>
      <c r="D72" s="1040" t="str">
        <f>B72&amp;'Discount Calculations'!$G$16&amp;'Rate Card'!$K$23</f>
        <v>Basic_D4 VM (Windows)MOSP6</v>
      </c>
      <c r="E72" s="1012">
        <f>IFERROR(VLOOKUP(D72,Table_wabobpsvr_AzureCalc_AzureCalcRateCard[], 5,FALSE), VLOOKUP(LEFT(D72, LEN(D72)-'Rate Card'!$M$26), Table_wabobpsvr_AzureCalc_AzureCalcRateCard[], 5, FALSE))</f>
        <v>1.1200000000000001</v>
      </c>
      <c r="F72" s="1013">
        <f t="shared" si="31"/>
        <v>1</v>
      </c>
      <c r="G72" s="1040">
        <f t="shared" si="39"/>
        <v>1.1200000000000001</v>
      </c>
      <c r="H72" s="1011">
        <f>'Discount Calculations'!$C$42</f>
        <v>0</v>
      </c>
      <c r="I72" s="1013">
        <f t="shared" si="40"/>
        <v>1.1200000000000001</v>
      </c>
      <c r="J72" s="1040">
        <f t="shared" si="34"/>
        <v>0</v>
      </c>
      <c r="K72" s="540">
        <f t="shared" si="41"/>
        <v>0</v>
      </c>
      <c r="L72" s="104">
        <f>'Discount Calculations'!$AD$5+1</f>
        <v>1</v>
      </c>
      <c r="M72" s="25">
        <f t="shared" si="42"/>
        <v>1.1200000000000001</v>
      </c>
      <c r="N72" s="94">
        <f>M72*'FX Card'!$G$28</f>
        <v>1.1200000000000001</v>
      </c>
      <c r="O72" s="902" t="str">
        <f>IFERROR(VLOOKUP(D72,Table_wabobpsvr_AzureCalc_AzureCalcRateCard[], 7,FALSE), VLOOKUP(LEFT(D72, LEN(D72)-'Rate Card'!$M$26), Table_wabobpsvr_AzureCalc_AzureCalcRateCard[], 7, FALSE))</f>
        <v/>
      </c>
      <c r="P72" s="902" t="str">
        <f>IFERROR(VLOOKUP(D72,Table_wabobpsvr_AzureCalc_AzureCalcRateCard[], 8,FALSE), VLOOKUP(LEFT(D72, LEN(D72)-'Rate Card'!$M$26), Table_wabobpsvr_AzureCalc_AzureCalcRateCard[], 8, FALSE))</f>
        <v/>
      </c>
    </row>
    <row r="73" spans="1:16">
      <c r="B73" t="s">
        <v>1089</v>
      </c>
      <c r="C73" s="64" t="str">
        <f>IFERROR(VLOOKUP(D73,Table_wabobpsvr_AzureCalc_AzureCalcRateCard[], 3,FALSE), VLOOKUP(LEFT(D73, LEN(D73)-'Rate Card'!$M$26), Table_wabobpsvr_AzureCalc_AzureCalcRateCard[], 3, FALSE))</f>
        <v>Per Hour</v>
      </c>
      <c r="D73" s="1040" t="str">
        <f>B73&amp;'Discount Calculations'!$G$16&amp;'Rate Card'!$K$23</f>
        <v>Basic_D11 VM (Windows)MOSP6</v>
      </c>
      <c r="E73" s="1012">
        <f>IFERROR(VLOOKUP(D73,Table_wabobpsvr_AzureCalc_AzureCalcRateCard[], 5,FALSE), VLOOKUP(LEFT(D73, LEN(D73)-'Rate Card'!$M$26), Table_wabobpsvr_AzureCalc_AzureCalcRateCard[], 5, FALSE))</f>
        <v>0.33</v>
      </c>
      <c r="F73" s="1013">
        <f t="shared" si="31"/>
        <v>1</v>
      </c>
      <c r="G73" s="1040">
        <f t="shared" si="39"/>
        <v>0.33</v>
      </c>
      <c r="H73" s="1011">
        <f>'Discount Calculations'!$C$42</f>
        <v>0</v>
      </c>
      <c r="I73" s="1013">
        <f t="shared" si="40"/>
        <v>0.33</v>
      </c>
      <c r="J73" s="1040">
        <f t="shared" si="34"/>
        <v>0</v>
      </c>
      <c r="K73" s="540">
        <f t="shared" si="41"/>
        <v>0</v>
      </c>
      <c r="L73" s="104">
        <f>'Discount Calculations'!$AD$5+1</f>
        <v>1</v>
      </c>
      <c r="M73" s="25">
        <f t="shared" si="42"/>
        <v>0.33</v>
      </c>
      <c r="N73" s="94">
        <f>M73*'FX Card'!$G$28</f>
        <v>0.33</v>
      </c>
      <c r="O73" s="902" t="str">
        <f>IFERROR(VLOOKUP(D73,Table_wabobpsvr_AzureCalc_AzureCalcRateCard[], 7,FALSE), VLOOKUP(LEFT(D73, LEN(D73)-'Rate Card'!$M$26), Table_wabobpsvr_AzureCalc_AzureCalcRateCard[], 7, FALSE))</f>
        <v/>
      </c>
      <c r="P73" s="902" t="str">
        <f>IFERROR(VLOOKUP(D73,Table_wabobpsvr_AzureCalc_AzureCalcRateCard[], 8,FALSE), VLOOKUP(LEFT(D73, LEN(D73)-'Rate Card'!$M$26), Table_wabobpsvr_AzureCalc_AzureCalcRateCard[], 8, FALSE))</f>
        <v/>
      </c>
    </row>
    <row r="74" spans="1:16">
      <c r="B74" t="s">
        <v>1091</v>
      </c>
      <c r="C74" s="64" t="str">
        <f>IFERROR(VLOOKUP(D74,Table_wabobpsvr_AzureCalc_AzureCalcRateCard[], 3,FALSE), VLOOKUP(LEFT(D74, LEN(D74)-'Rate Card'!$M$26), Table_wabobpsvr_AzureCalc_AzureCalcRateCard[], 3, FALSE))</f>
        <v>Per Hour</v>
      </c>
      <c r="D74" s="1040" t="str">
        <f>B74&amp;'Discount Calculations'!$G$16&amp;'Rate Card'!$K$23</f>
        <v>Basic_D12 VM (Windows)MOSP6</v>
      </c>
      <c r="E74" s="1012">
        <f>IFERROR(VLOOKUP(D74,Table_wabobpsvr_AzureCalc_AzureCalcRateCard[], 5,FALSE), VLOOKUP(LEFT(D74, LEN(D74)-'Rate Card'!$M$26), Table_wabobpsvr_AzureCalc_AzureCalcRateCard[], 5, FALSE))</f>
        <v>0.66</v>
      </c>
      <c r="F74" s="1013">
        <f t="shared" si="31"/>
        <v>1</v>
      </c>
      <c r="G74" s="1040">
        <f t="shared" si="39"/>
        <v>0.66</v>
      </c>
      <c r="H74" s="1011">
        <f>'Discount Calculations'!$C$42</f>
        <v>0</v>
      </c>
      <c r="I74" s="1013">
        <f t="shared" si="40"/>
        <v>0.66</v>
      </c>
      <c r="J74" s="1040">
        <f t="shared" si="34"/>
        <v>0</v>
      </c>
      <c r="K74" s="540">
        <f t="shared" si="41"/>
        <v>0</v>
      </c>
      <c r="L74" s="104">
        <f>'Discount Calculations'!$AD$5+1</f>
        <v>1</v>
      </c>
      <c r="M74" s="25">
        <f t="shared" si="42"/>
        <v>0.66</v>
      </c>
      <c r="N74" s="94">
        <f>M74*'FX Card'!$G$28</f>
        <v>0.66</v>
      </c>
      <c r="O74" s="902" t="str">
        <f>IFERROR(VLOOKUP(D74,Table_wabobpsvr_AzureCalc_AzureCalcRateCard[], 7,FALSE), VLOOKUP(LEFT(D74, LEN(D74)-'Rate Card'!$M$26), Table_wabobpsvr_AzureCalc_AzureCalcRateCard[], 7, FALSE))</f>
        <v/>
      </c>
      <c r="P74" s="902" t="str">
        <f>IFERROR(VLOOKUP(D74,Table_wabobpsvr_AzureCalc_AzureCalcRateCard[], 8,FALSE), VLOOKUP(LEFT(D74, LEN(D74)-'Rate Card'!$M$26), Table_wabobpsvr_AzureCalc_AzureCalcRateCard[], 8, FALSE))</f>
        <v/>
      </c>
    </row>
    <row r="75" spans="1:16">
      <c r="B75" t="s">
        <v>1093</v>
      </c>
      <c r="C75" s="64" t="str">
        <f>IFERROR(VLOOKUP(D75,Table_wabobpsvr_AzureCalc_AzureCalcRateCard[], 3,FALSE), VLOOKUP(LEFT(D75, LEN(D75)-'Rate Card'!$M$26), Table_wabobpsvr_AzureCalc_AzureCalcRateCard[], 3, FALSE))</f>
        <v>Per Hour</v>
      </c>
      <c r="D75" s="1040" t="str">
        <f>B75&amp;'Discount Calculations'!$G$16&amp;'Rate Card'!$K$23</f>
        <v>Basic_D13 VM (Windows)MOSP6</v>
      </c>
      <c r="E75" s="1012">
        <f>IFERROR(VLOOKUP(D75,Table_wabobpsvr_AzureCalc_AzureCalcRateCard[], 5,FALSE), VLOOKUP(LEFT(D75, LEN(D75)-'Rate Card'!$M$26), Table_wabobpsvr_AzureCalc_AzureCalcRateCard[], 5, FALSE))</f>
        <v>1.1879999999999999</v>
      </c>
      <c r="F75" s="1013">
        <f t="shared" si="31"/>
        <v>1</v>
      </c>
      <c r="G75" s="1040">
        <f t="shared" si="39"/>
        <v>1.1879999999999999</v>
      </c>
      <c r="H75" s="1011">
        <f>'Discount Calculations'!$C$42</f>
        <v>0</v>
      </c>
      <c r="I75" s="1013">
        <f t="shared" si="40"/>
        <v>1.1879999999999999</v>
      </c>
      <c r="J75" s="1040">
        <f t="shared" si="34"/>
        <v>0</v>
      </c>
      <c r="K75" s="540">
        <f t="shared" si="41"/>
        <v>0</v>
      </c>
      <c r="L75" s="104">
        <f>'Discount Calculations'!$AD$5+1</f>
        <v>1</v>
      </c>
      <c r="M75" s="25">
        <f t="shared" si="42"/>
        <v>1.1879999999999999</v>
      </c>
      <c r="N75" s="94">
        <f>M75*'FX Card'!$G$28</f>
        <v>1.1879999999999999</v>
      </c>
      <c r="O75" s="902" t="str">
        <f>IFERROR(VLOOKUP(D75,Table_wabobpsvr_AzureCalc_AzureCalcRateCard[], 7,FALSE), VLOOKUP(LEFT(D75, LEN(D75)-'Rate Card'!$M$26), Table_wabobpsvr_AzureCalc_AzureCalcRateCard[], 7, FALSE))</f>
        <v/>
      </c>
      <c r="P75" s="902" t="str">
        <f>IFERROR(VLOOKUP(D75,Table_wabobpsvr_AzureCalc_AzureCalcRateCard[], 8,FALSE), VLOOKUP(LEFT(D75, LEN(D75)-'Rate Card'!$M$26), Table_wabobpsvr_AzureCalc_AzureCalcRateCard[], 8, FALSE))</f>
        <v/>
      </c>
    </row>
    <row r="76" spans="1:16">
      <c r="B76" t="s">
        <v>1189</v>
      </c>
      <c r="C76" s="1308" t="e">
        <f>IFERROR(VLOOKUP(D76,Table_wabobpsvr_AzureCalc_AzureCalcRateCard[], 3,FALSE), VLOOKUP(LEFT(D76, LEN(D76)-'Rate Card'!$M$26), Table_wabobpsvr_AzureCalc_AzureCalcRateCard[], 3, FALSE))</f>
        <v>#N/A</v>
      </c>
      <c r="D76" s="1309" t="str">
        <f>B76&amp;'Discount Calculations'!$G$16&amp;'Rate Card'!$K$23</f>
        <v>Basic_D14VM (Windows)MOSP6</v>
      </c>
      <c r="E76" s="1310">
        <v>999999</v>
      </c>
      <c r="F76" s="1309">
        <f t="shared" si="31"/>
        <v>1</v>
      </c>
      <c r="G76" s="1309">
        <f>F76*E76</f>
        <v>999999</v>
      </c>
      <c r="H76" s="1311">
        <f>'Discount Calculations'!$C$42</f>
        <v>0</v>
      </c>
      <c r="I76" s="1309">
        <f>G76*(1-H76)</f>
        <v>999999</v>
      </c>
      <c r="J76" s="1309">
        <f t="shared" si="34"/>
        <v>0</v>
      </c>
      <c r="K76" s="1312">
        <f>E76*J76</f>
        <v>0</v>
      </c>
      <c r="L76" s="1313">
        <f>'Discount Calculations'!$AD$5+1</f>
        <v>1</v>
      </c>
      <c r="M76" s="1308">
        <f>L76*(K76+I76)</f>
        <v>999999</v>
      </c>
      <c r="N76" s="1308">
        <f>M76*'FX Card'!$G$28</f>
        <v>999999</v>
      </c>
      <c r="O76" s="1314" t="e">
        <f>IFERROR(VLOOKUP(D76,Table_wabobpsvr_AzureCalc_AzureCalcRateCard[], 7,FALSE), VLOOKUP(LEFT(D76, LEN(D76)-'Rate Card'!$M$26), Table_wabobpsvr_AzureCalc_AzureCalcRateCard[], 7, FALSE))</f>
        <v>#N/A</v>
      </c>
      <c r="P76" s="1314" t="e">
        <f>IFERROR(VLOOKUP(D76,Table_wabobpsvr_AzureCalc_AzureCalcRateCard[], 8,FALSE), VLOOKUP(LEFT(D76, LEN(D76)-'Rate Card'!$M$26), Table_wabobpsvr_AzureCalc_AzureCalcRateCard[], 8, FALSE))</f>
        <v>#N/A</v>
      </c>
    </row>
    <row r="77" spans="1:16" s="1039" customFormat="1">
      <c r="B77" s="1307" t="s">
        <v>8095</v>
      </c>
      <c r="C77" s="1308" t="e">
        <f>IFERROR(VLOOKUP(D77,Table_wabobpsvr_AzureCalc_AzureCalcRateCard[], 3,FALSE), VLOOKUP(LEFT(D77, LEN(D77)-'Rate Card'!$M$26), Table_wabobpsvr_AzureCalc_AzureCalcRateCard[], 3, FALSE))</f>
        <v>#N/A</v>
      </c>
      <c r="D77" s="1309" t="str">
        <f>B77&amp;'Discount Calculations'!$G$16&amp;'Rate Card'!$K$23</f>
        <v>Basic_D1_v2 VM (Windows)MOSP6</v>
      </c>
      <c r="E77" s="1310">
        <f>E76</f>
        <v>999999</v>
      </c>
      <c r="F77" s="1309">
        <f t="shared" si="31"/>
        <v>1</v>
      </c>
      <c r="G77" s="1309">
        <f t="shared" ref="G77:G85" si="43">F77*E77</f>
        <v>999999</v>
      </c>
      <c r="H77" s="1311">
        <f>'Discount Calculations'!$C$42</f>
        <v>0</v>
      </c>
      <c r="I77" s="1309">
        <f t="shared" ref="I77:I85" si="44">G77*(1-H77)</f>
        <v>999999</v>
      </c>
      <c r="J77" s="1309">
        <f t="shared" si="34"/>
        <v>0</v>
      </c>
      <c r="K77" s="1312">
        <f t="shared" ref="K77:K85" si="45">E77*J77</f>
        <v>0</v>
      </c>
      <c r="L77" s="1313">
        <f>'Discount Calculations'!$AD$5+1</f>
        <v>1</v>
      </c>
      <c r="M77" s="1308">
        <f t="shared" ref="M77:M85" si="46">L77*(K77+I77)</f>
        <v>999999</v>
      </c>
      <c r="N77" s="1308">
        <f>M77*'FX Card'!$G$28</f>
        <v>999999</v>
      </c>
      <c r="O77" s="1314" t="e">
        <f>IFERROR(VLOOKUP(D77,Table_wabobpsvr_AzureCalc_AzureCalcRateCard[], 7,FALSE), VLOOKUP(LEFT(D77, LEN(D77)-'Rate Card'!$M$26), Table_wabobpsvr_AzureCalc_AzureCalcRateCard[], 7, FALSE))</f>
        <v>#N/A</v>
      </c>
      <c r="P77" s="1314" t="e">
        <f>IFERROR(VLOOKUP(D77,Table_wabobpsvr_AzureCalc_AzureCalcRateCard[], 8,FALSE), VLOOKUP(LEFT(D77, LEN(D77)-'Rate Card'!$M$26), Table_wabobpsvr_AzureCalc_AzureCalcRateCard[], 8, FALSE))</f>
        <v>#N/A</v>
      </c>
    </row>
    <row r="78" spans="1:16" s="1039" customFormat="1">
      <c r="B78" s="1307" t="s">
        <v>8096</v>
      </c>
      <c r="C78" s="1308" t="e">
        <f>IFERROR(VLOOKUP(D78,Table_wabobpsvr_AzureCalc_AzureCalcRateCard[], 3,FALSE), VLOOKUP(LEFT(D78, LEN(D78)-'Rate Card'!$M$26), Table_wabobpsvr_AzureCalc_AzureCalcRateCard[], 3, FALSE))</f>
        <v>#N/A</v>
      </c>
      <c r="D78" s="1309" t="str">
        <f>B78&amp;'Discount Calculations'!$G$16&amp;'Rate Card'!$K$23</f>
        <v>Basic_D2_v2 VM (Windows)MOSP6</v>
      </c>
      <c r="E78" s="1310">
        <f t="shared" ref="E78:E85" si="47">E77</f>
        <v>999999</v>
      </c>
      <c r="F78" s="1309">
        <f t="shared" si="31"/>
        <v>1</v>
      </c>
      <c r="G78" s="1309">
        <f t="shared" si="43"/>
        <v>999999</v>
      </c>
      <c r="H78" s="1311">
        <f>'Discount Calculations'!$C$42</f>
        <v>0</v>
      </c>
      <c r="I78" s="1309">
        <f t="shared" si="44"/>
        <v>999999</v>
      </c>
      <c r="J78" s="1309">
        <f t="shared" si="34"/>
        <v>0</v>
      </c>
      <c r="K78" s="1312">
        <f t="shared" si="45"/>
        <v>0</v>
      </c>
      <c r="L78" s="1313">
        <f>'Discount Calculations'!$AD$5+1</f>
        <v>1</v>
      </c>
      <c r="M78" s="1308">
        <f t="shared" si="46"/>
        <v>999999</v>
      </c>
      <c r="N78" s="1308">
        <f>M78*'FX Card'!$G$28</f>
        <v>999999</v>
      </c>
      <c r="O78" s="1314" t="e">
        <f>IFERROR(VLOOKUP(D78,Table_wabobpsvr_AzureCalc_AzureCalcRateCard[], 7,FALSE), VLOOKUP(LEFT(D78, LEN(D78)-'Rate Card'!$M$26), Table_wabobpsvr_AzureCalc_AzureCalcRateCard[], 7, FALSE))</f>
        <v>#N/A</v>
      </c>
      <c r="P78" s="1314" t="e">
        <f>IFERROR(VLOOKUP(D78,Table_wabobpsvr_AzureCalc_AzureCalcRateCard[], 8,FALSE), VLOOKUP(LEFT(D78, LEN(D78)-'Rate Card'!$M$26), Table_wabobpsvr_AzureCalc_AzureCalcRateCard[], 8, FALSE))</f>
        <v>#N/A</v>
      </c>
    </row>
    <row r="79" spans="1:16" s="1039" customFormat="1">
      <c r="B79" s="1307" t="s">
        <v>8097</v>
      </c>
      <c r="C79" s="1308" t="e">
        <f>IFERROR(VLOOKUP(D79,Table_wabobpsvr_AzureCalc_AzureCalcRateCard[], 3,FALSE), VLOOKUP(LEFT(D79, LEN(D79)-'Rate Card'!$M$26), Table_wabobpsvr_AzureCalc_AzureCalcRateCard[], 3, FALSE))</f>
        <v>#N/A</v>
      </c>
      <c r="D79" s="1309" t="str">
        <f>B79&amp;'Discount Calculations'!$G$16&amp;'Rate Card'!$K$23</f>
        <v>Basic_D3_v2 VM (Windows)MOSP6</v>
      </c>
      <c r="E79" s="1310">
        <f t="shared" si="47"/>
        <v>999999</v>
      </c>
      <c r="F79" s="1309">
        <f t="shared" si="31"/>
        <v>1</v>
      </c>
      <c r="G79" s="1309">
        <f t="shared" si="43"/>
        <v>999999</v>
      </c>
      <c r="H79" s="1311">
        <f>'Discount Calculations'!$C$42</f>
        <v>0</v>
      </c>
      <c r="I79" s="1309">
        <f t="shared" si="44"/>
        <v>999999</v>
      </c>
      <c r="J79" s="1309">
        <f t="shared" si="34"/>
        <v>0</v>
      </c>
      <c r="K79" s="1312">
        <f t="shared" si="45"/>
        <v>0</v>
      </c>
      <c r="L79" s="1313">
        <f>'Discount Calculations'!$AD$5+1</f>
        <v>1</v>
      </c>
      <c r="M79" s="1308">
        <f t="shared" si="46"/>
        <v>999999</v>
      </c>
      <c r="N79" s="1308">
        <f>M79*'FX Card'!$G$28</f>
        <v>999999</v>
      </c>
      <c r="O79" s="1314" t="e">
        <f>IFERROR(VLOOKUP(D79,Table_wabobpsvr_AzureCalc_AzureCalcRateCard[], 7,FALSE), VLOOKUP(LEFT(D79, LEN(D79)-'Rate Card'!$M$26), Table_wabobpsvr_AzureCalc_AzureCalcRateCard[], 7, FALSE))</f>
        <v>#N/A</v>
      </c>
      <c r="P79" s="1314" t="e">
        <f>IFERROR(VLOOKUP(D79,Table_wabobpsvr_AzureCalc_AzureCalcRateCard[], 8,FALSE), VLOOKUP(LEFT(D79, LEN(D79)-'Rate Card'!$M$26), Table_wabobpsvr_AzureCalc_AzureCalcRateCard[], 8, FALSE))</f>
        <v>#N/A</v>
      </c>
    </row>
    <row r="80" spans="1:16" s="1039" customFormat="1">
      <c r="B80" s="1307" t="s">
        <v>8098</v>
      </c>
      <c r="C80" s="1308" t="e">
        <f>IFERROR(VLOOKUP(D80,Table_wabobpsvr_AzureCalc_AzureCalcRateCard[], 3,FALSE), VLOOKUP(LEFT(D80, LEN(D80)-'Rate Card'!$M$26), Table_wabobpsvr_AzureCalc_AzureCalcRateCard[], 3, FALSE))</f>
        <v>#N/A</v>
      </c>
      <c r="D80" s="1309" t="str">
        <f>B80&amp;'Discount Calculations'!$G$16&amp;'Rate Card'!$K$23</f>
        <v>Basic_D4_v2 VM (Windows)MOSP6</v>
      </c>
      <c r="E80" s="1310">
        <f t="shared" si="47"/>
        <v>999999</v>
      </c>
      <c r="F80" s="1309">
        <f t="shared" si="31"/>
        <v>1</v>
      </c>
      <c r="G80" s="1309">
        <f t="shared" si="43"/>
        <v>999999</v>
      </c>
      <c r="H80" s="1311">
        <f>'Discount Calculations'!$C$42</f>
        <v>0</v>
      </c>
      <c r="I80" s="1309">
        <f t="shared" si="44"/>
        <v>999999</v>
      </c>
      <c r="J80" s="1309">
        <f t="shared" si="34"/>
        <v>0</v>
      </c>
      <c r="K80" s="1312">
        <f t="shared" si="45"/>
        <v>0</v>
      </c>
      <c r="L80" s="1313">
        <f>'Discount Calculations'!$AD$5+1</f>
        <v>1</v>
      </c>
      <c r="M80" s="1308">
        <f t="shared" si="46"/>
        <v>999999</v>
      </c>
      <c r="N80" s="1308">
        <f>M80*'FX Card'!$G$28</f>
        <v>999999</v>
      </c>
      <c r="O80" s="1314" t="e">
        <f>IFERROR(VLOOKUP(D80,Table_wabobpsvr_AzureCalc_AzureCalcRateCard[], 7,FALSE), VLOOKUP(LEFT(D80, LEN(D80)-'Rate Card'!$M$26), Table_wabobpsvr_AzureCalc_AzureCalcRateCard[], 7, FALSE))</f>
        <v>#N/A</v>
      </c>
      <c r="P80" s="1314" t="e">
        <f>IFERROR(VLOOKUP(D80,Table_wabobpsvr_AzureCalc_AzureCalcRateCard[], 8,FALSE), VLOOKUP(LEFT(D80, LEN(D80)-'Rate Card'!$M$26), Table_wabobpsvr_AzureCalc_AzureCalcRateCard[], 8, FALSE))</f>
        <v>#N/A</v>
      </c>
    </row>
    <row r="81" spans="1:16" s="1039" customFormat="1">
      <c r="B81" s="1307" t="s">
        <v>8099</v>
      </c>
      <c r="C81" s="1308" t="e">
        <f>IFERROR(VLOOKUP(D81,Table_wabobpsvr_AzureCalc_AzureCalcRateCard[], 3,FALSE), VLOOKUP(LEFT(D81, LEN(D81)-'Rate Card'!$M$26), Table_wabobpsvr_AzureCalc_AzureCalcRateCard[], 3, FALSE))</f>
        <v>#N/A</v>
      </c>
      <c r="D81" s="1309" t="str">
        <f>B81&amp;'Discount Calculations'!$G$16&amp;'Rate Card'!$K$23</f>
        <v>Basic_D5_v2 VM (Windows)MOSP6</v>
      </c>
      <c r="E81" s="1310">
        <f t="shared" si="47"/>
        <v>999999</v>
      </c>
      <c r="F81" s="1309">
        <f t="shared" si="31"/>
        <v>1</v>
      </c>
      <c r="G81" s="1309">
        <f t="shared" si="43"/>
        <v>999999</v>
      </c>
      <c r="H81" s="1311">
        <f>'Discount Calculations'!$C$42</f>
        <v>0</v>
      </c>
      <c r="I81" s="1309">
        <f t="shared" si="44"/>
        <v>999999</v>
      </c>
      <c r="J81" s="1309">
        <f t="shared" si="34"/>
        <v>0</v>
      </c>
      <c r="K81" s="1312">
        <f t="shared" si="45"/>
        <v>0</v>
      </c>
      <c r="L81" s="1313">
        <f>'Discount Calculations'!$AD$5+1</f>
        <v>1</v>
      </c>
      <c r="M81" s="1308">
        <f t="shared" si="46"/>
        <v>999999</v>
      </c>
      <c r="N81" s="1308">
        <f>M81*'FX Card'!$G$28</f>
        <v>999999</v>
      </c>
      <c r="O81" s="1314" t="e">
        <f>IFERROR(VLOOKUP(D81,Table_wabobpsvr_AzureCalc_AzureCalcRateCard[], 7,FALSE), VLOOKUP(LEFT(D81, LEN(D81)-'Rate Card'!$M$26), Table_wabobpsvr_AzureCalc_AzureCalcRateCard[], 7, FALSE))</f>
        <v>#N/A</v>
      </c>
      <c r="P81" s="1314" t="e">
        <f>IFERROR(VLOOKUP(D81,Table_wabobpsvr_AzureCalc_AzureCalcRateCard[], 8,FALSE), VLOOKUP(LEFT(D81, LEN(D81)-'Rate Card'!$M$26), Table_wabobpsvr_AzureCalc_AzureCalcRateCard[], 8, FALSE))</f>
        <v>#N/A</v>
      </c>
    </row>
    <row r="82" spans="1:16" s="1039" customFormat="1">
      <c r="B82" s="1307" t="s">
        <v>8100</v>
      </c>
      <c r="C82" s="1308" t="e">
        <f>IFERROR(VLOOKUP(D82,Table_wabobpsvr_AzureCalc_AzureCalcRateCard[], 3,FALSE), VLOOKUP(LEFT(D82, LEN(D82)-'Rate Card'!$M$26), Table_wabobpsvr_AzureCalc_AzureCalcRateCard[], 3, FALSE))</f>
        <v>#N/A</v>
      </c>
      <c r="D82" s="1309" t="str">
        <f>B82&amp;'Discount Calculations'!$G$16&amp;'Rate Card'!$K$23</f>
        <v>Basic_D11_v2 VM (Windows)MOSP6</v>
      </c>
      <c r="E82" s="1310">
        <f t="shared" si="47"/>
        <v>999999</v>
      </c>
      <c r="F82" s="1309">
        <f t="shared" si="31"/>
        <v>1</v>
      </c>
      <c r="G82" s="1309">
        <f t="shared" si="43"/>
        <v>999999</v>
      </c>
      <c r="H82" s="1311">
        <f>'Discount Calculations'!$C$42</f>
        <v>0</v>
      </c>
      <c r="I82" s="1309">
        <f t="shared" si="44"/>
        <v>999999</v>
      </c>
      <c r="J82" s="1309">
        <f t="shared" si="34"/>
        <v>0</v>
      </c>
      <c r="K82" s="1312">
        <f t="shared" si="45"/>
        <v>0</v>
      </c>
      <c r="L82" s="1313">
        <f>'Discount Calculations'!$AD$5+1</f>
        <v>1</v>
      </c>
      <c r="M82" s="1308">
        <f t="shared" si="46"/>
        <v>999999</v>
      </c>
      <c r="N82" s="1308">
        <f>M82*'FX Card'!$G$28</f>
        <v>999999</v>
      </c>
      <c r="O82" s="1314" t="e">
        <f>IFERROR(VLOOKUP(D82,Table_wabobpsvr_AzureCalc_AzureCalcRateCard[], 7,FALSE), VLOOKUP(LEFT(D82, LEN(D82)-'Rate Card'!$M$26), Table_wabobpsvr_AzureCalc_AzureCalcRateCard[], 7, FALSE))</f>
        <v>#N/A</v>
      </c>
      <c r="P82" s="1314" t="e">
        <f>IFERROR(VLOOKUP(D82,Table_wabobpsvr_AzureCalc_AzureCalcRateCard[], 8,FALSE), VLOOKUP(LEFT(D82, LEN(D82)-'Rate Card'!$M$26), Table_wabobpsvr_AzureCalc_AzureCalcRateCard[], 8, FALSE))</f>
        <v>#N/A</v>
      </c>
    </row>
    <row r="83" spans="1:16" s="1039" customFormat="1">
      <c r="B83" s="1307" t="s">
        <v>8101</v>
      </c>
      <c r="C83" s="1308" t="e">
        <f>IFERROR(VLOOKUP(D83,Table_wabobpsvr_AzureCalc_AzureCalcRateCard[], 3,FALSE), VLOOKUP(LEFT(D83, LEN(D83)-'Rate Card'!$M$26), Table_wabobpsvr_AzureCalc_AzureCalcRateCard[], 3, FALSE))</f>
        <v>#N/A</v>
      </c>
      <c r="D83" s="1309" t="str">
        <f>B83&amp;'Discount Calculations'!$G$16&amp;'Rate Card'!$K$23</f>
        <v>Basic_D12_v2 VM (Windows)MOSP6</v>
      </c>
      <c r="E83" s="1310">
        <f t="shared" si="47"/>
        <v>999999</v>
      </c>
      <c r="F83" s="1309">
        <f t="shared" si="31"/>
        <v>1</v>
      </c>
      <c r="G83" s="1309">
        <f t="shared" si="43"/>
        <v>999999</v>
      </c>
      <c r="H83" s="1311">
        <f>'Discount Calculations'!$C$42</f>
        <v>0</v>
      </c>
      <c r="I83" s="1309">
        <f t="shared" si="44"/>
        <v>999999</v>
      </c>
      <c r="J83" s="1309">
        <f t="shared" si="34"/>
        <v>0</v>
      </c>
      <c r="K83" s="1312">
        <f t="shared" si="45"/>
        <v>0</v>
      </c>
      <c r="L83" s="1313">
        <f>'Discount Calculations'!$AD$5+1</f>
        <v>1</v>
      </c>
      <c r="M83" s="1308">
        <f t="shared" si="46"/>
        <v>999999</v>
      </c>
      <c r="N83" s="1308">
        <f>M83*'FX Card'!$G$28</f>
        <v>999999</v>
      </c>
      <c r="O83" s="1314" t="e">
        <f>IFERROR(VLOOKUP(D83,Table_wabobpsvr_AzureCalc_AzureCalcRateCard[], 7,FALSE), VLOOKUP(LEFT(D83, LEN(D83)-'Rate Card'!$M$26), Table_wabobpsvr_AzureCalc_AzureCalcRateCard[], 7, FALSE))</f>
        <v>#N/A</v>
      </c>
      <c r="P83" s="1314" t="e">
        <f>IFERROR(VLOOKUP(D83,Table_wabobpsvr_AzureCalc_AzureCalcRateCard[], 8,FALSE), VLOOKUP(LEFT(D83, LEN(D83)-'Rate Card'!$M$26), Table_wabobpsvr_AzureCalc_AzureCalcRateCard[], 8, FALSE))</f>
        <v>#N/A</v>
      </c>
    </row>
    <row r="84" spans="1:16" s="1039" customFormat="1">
      <c r="B84" s="1307" t="s">
        <v>8102</v>
      </c>
      <c r="C84" s="1308" t="e">
        <f>IFERROR(VLOOKUP(D84,Table_wabobpsvr_AzureCalc_AzureCalcRateCard[], 3,FALSE), VLOOKUP(LEFT(D84, LEN(D84)-'Rate Card'!$M$26), Table_wabobpsvr_AzureCalc_AzureCalcRateCard[], 3, FALSE))</f>
        <v>#N/A</v>
      </c>
      <c r="D84" s="1309" t="str">
        <f>B84&amp;'Discount Calculations'!$G$16&amp;'Rate Card'!$K$23</f>
        <v>Basic_D13_v2 VM (Windows)MOSP6</v>
      </c>
      <c r="E84" s="1310">
        <f t="shared" si="47"/>
        <v>999999</v>
      </c>
      <c r="F84" s="1309">
        <f t="shared" si="31"/>
        <v>1</v>
      </c>
      <c r="G84" s="1309">
        <f t="shared" si="43"/>
        <v>999999</v>
      </c>
      <c r="H84" s="1311">
        <f>'Discount Calculations'!$C$42</f>
        <v>0</v>
      </c>
      <c r="I84" s="1309">
        <f t="shared" si="44"/>
        <v>999999</v>
      </c>
      <c r="J84" s="1309">
        <f t="shared" si="34"/>
        <v>0</v>
      </c>
      <c r="K84" s="1312">
        <f t="shared" si="45"/>
        <v>0</v>
      </c>
      <c r="L84" s="1313">
        <f>'Discount Calculations'!$AD$5+1</f>
        <v>1</v>
      </c>
      <c r="M84" s="1308">
        <f t="shared" si="46"/>
        <v>999999</v>
      </c>
      <c r="N84" s="1308">
        <f>M84*'FX Card'!$G$28</f>
        <v>999999</v>
      </c>
      <c r="O84" s="1314" t="e">
        <f>IFERROR(VLOOKUP(D84,Table_wabobpsvr_AzureCalc_AzureCalcRateCard[], 7,FALSE), VLOOKUP(LEFT(D84, LEN(D84)-'Rate Card'!$M$26), Table_wabobpsvr_AzureCalc_AzureCalcRateCard[], 7, FALSE))</f>
        <v>#N/A</v>
      </c>
      <c r="P84" s="1314" t="e">
        <f>IFERROR(VLOOKUP(D84,Table_wabobpsvr_AzureCalc_AzureCalcRateCard[], 8,FALSE), VLOOKUP(LEFT(D84, LEN(D84)-'Rate Card'!$M$26), Table_wabobpsvr_AzureCalc_AzureCalcRateCard[], 8, FALSE))</f>
        <v>#N/A</v>
      </c>
    </row>
    <row r="85" spans="1:16" s="1039" customFormat="1">
      <c r="B85" s="1307" t="s">
        <v>8103</v>
      </c>
      <c r="C85" s="1308" t="e">
        <f>IFERROR(VLOOKUP(D85,Table_wabobpsvr_AzureCalc_AzureCalcRateCard[], 3,FALSE), VLOOKUP(LEFT(D85, LEN(D85)-'Rate Card'!$M$26), Table_wabobpsvr_AzureCalc_AzureCalcRateCard[], 3, FALSE))</f>
        <v>#N/A</v>
      </c>
      <c r="D85" s="1309" t="str">
        <f>B85&amp;'Discount Calculations'!$G$16&amp;'Rate Card'!$K$23</f>
        <v>Basic_D14_v2 VM (Windows)MOSP6</v>
      </c>
      <c r="E85" s="1310">
        <f t="shared" si="47"/>
        <v>999999</v>
      </c>
      <c r="F85" s="1309">
        <f t="shared" si="31"/>
        <v>1</v>
      </c>
      <c r="G85" s="1309">
        <f t="shared" si="43"/>
        <v>999999</v>
      </c>
      <c r="H85" s="1311">
        <f>'Discount Calculations'!$C$42</f>
        <v>0</v>
      </c>
      <c r="I85" s="1309">
        <f t="shared" si="44"/>
        <v>999999</v>
      </c>
      <c r="J85" s="1309">
        <f t="shared" si="34"/>
        <v>0</v>
      </c>
      <c r="K85" s="1312">
        <f t="shared" si="45"/>
        <v>0</v>
      </c>
      <c r="L85" s="1313">
        <f>'Discount Calculations'!$AD$5+1</f>
        <v>1</v>
      </c>
      <c r="M85" s="1308">
        <f t="shared" si="46"/>
        <v>999999</v>
      </c>
      <c r="N85" s="1308">
        <f>M85*'FX Card'!$G$28</f>
        <v>999999</v>
      </c>
      <c r="O85" s="1314" t="e">
        <f>IFERROR(VLOOKUP(D85,Table_wabobpsvr_AzureCalc_AzureCalcRateCard[], 7,FALSE), VLOOKUP(LEFT(D85, LEN(D85)-'Rate Card'!$M$26), Table_wabobpsvr_AzureCalc_AzureCalcRateCard[], 7, FALSE))</f>
        <v>#N/A</v>
      </c>
      <c r="P85" s="1314" t="e">
        <f>IFERROR(VLOOKUP(D85,Table_wabobpsvr_AzureCalc_AzureCalcRateCard[], 8,FALSE), VLOOKUP(LEFT(D85, LEN(D85)-'Rate Card'!$M$26), Table_wabobpsvr_AzureCalc_AzureCalcRateCard[], 8, FALSE))</f>
        <v>#N/A</v>
      </c>
    </row>
    <row r="86" spans="1:16">
      <c r="C86" s="33"/>
      <c r="D86" s="1004"/>
      <c r="E86" s="1004"/>
      <c r="F86" s="1013"/>
      <c r="H86" s="1011"/>
      <c r="I86" s="1013"/>
      <c r="K86" s="540"/>
      <c r="L86" s="104"/>
      <c r="M86" s="25"/>
      <c r="N86" s="33"/>
      <c r="O86" s="903"/>
      <c r="P86" s="903"/>
    </row>
    <row r="87" spans="1:16">
      <c r="A87" t="s">
        <v>1186</v>
      </c>
      <c r="B87" t="s">
        <v>1108</v>
      </c>
      <c r="C87" s="64" t="str">
        <f>IFERROR(VLOOKUP(D87,Table_wabobpsvr_AzureCalc_AzureCalcRateCard[], 3,FALSE), VLOOKUP(LEFT(D87, LEN(D87)-'Rate Card'!$M$26), Table_wabobpsvr_AzureCalc_AzureCalcRateCard[], 3, FALSE))</f>
        <v>Per Hour</v>
      </c>
      <c r="D87" s="1040" t="str">
        <f>B87&amp;'Discount Calculations'!$G$16&amp;'Rate Card'!$K$23</f>
        <v>Standard_D1 VM (Windows)MOSP6</v>
      </c>
      <c r="E87" s="1012">
        <f>IFERROR(VLOOKUP(D87,Table_wabobpsvr_AzureCalc_AzureCalcRateCard[], 5,FALSE), VLOOKUP(LEFT(D87, LEN(D87)-'Rate Card'!$M$26), Table_wabobpsvr_AzureCalc_AzureCalcRateCard[], 5, FALSE))</f>
        <v>0.14000000000000001</v>
      </c>
      <c r="F87" s="1013">
        <f t="shared" si="31"/>
        <v>1</v>
      </c>
      <c r="G87" s="1040">
        <f t="shared" si="39"/>
        <v>0.14000000000000001</v>
      </c>
      <c r="H87" s="1011">
        <f>'Discount Calculations'!$C$42</f>
        <v>0</v>
      </c>
      <c r="I87" s="1013">
        <f t="shared" si="40"/>
        <v>0.14000000000000001</v>
      </c>
      <c r="J87" s="1040">
        <f t="shared" si="34"/>
        <v>0</v>
      </c>
      <c r="K87" s="540">
        <f t="shared" si="41"/>
        <v>0</v>
      </c>
      <c r="L87" s="104">
        <f>'Discount Calculations'!$AD$5+1</f>
        <v>1</v>
      </c>
      <c r="M87" s="25">
        <f t="shared" si="42"/>
        <v>0.14000000000000001</v>
      </c>
      <c r="N87" s="94">
        <f>M87*'FX Card'!$G$28</f>
        <v>0.14000000000000001</v>
      </c>
      <c r="O87" s="902" t="str">
        <f>IFERROR(VLOOKUP(D87,Table_wabobpsvr_AzureCalc_AzureCalcRateCard[], 7,FALSE), VLOOKUP(LEFT(D87, LEN(D87)-'Rate Card'!$M$26), Table_wabobpsvr_AzureCalc_AzureCalcRateCard[], 7, FALSE))</f>
        <v/>
      </c>
      <c r="P87" s="902" t="str">
        <f>IFERROR(VLOOKUP(D87,Table_wabobpsvr_AzureCalc_AzureCalcRateCard[], 8,FALSE), VLOOKUP(LEFT(D87, LEN(D87)-'Rate Card'!$M$26), Table_wabobpsvr_AzureCalc_AzureCalcRateCard[], 8, FALSE))</f>
        <v/>
      </c>
    </row>
    <row r="88" spans="1:16">
      <c r="B88" t="s">
        <v>1123</v>
      </c>
      <c r="C88" s="64" t="str">
        <f>IFERROR(VLOOKUP(D88,Table_wabobpsvr_AzureCalc_AzureCalcRateCard[], 3,FALSE), VLOOKUP(LEFT(D88, LEN(D88)-'Rate Card'!$M$26), Table_wabobpsvr_AzureCalc_AzureCalcRateCard[], 3, FALSE))</f>
        <v>Per Hour</v>
      </c>
      <c r="D88" s="1040" t="str">
        <f>B88&amp;'Discount Calculations'!$G$16&amp;'Rate Card'!$K$23</f>
        <v>Standard_D2 VM (Windows)MOSP6</v>
      </c>
      <c r="E88" s="1012">
        <f>IFERROR(VLOOKUP(D88,Table_wabobpsvr_AzureCalc_AzureCalcRateCard[], 5,FALSE), VLOOKUP(LEFT(D88, LEN(D88)-'Rate Card'!$M$26), Table_wabobpsvr_AzureCalc_AzureCalcRateCard[], 5, FALSE))</f>
        <v>0.28000000000000003</v>
      </c>
      <c r="F88" s="1013">
        <f t="shared" si="31"/>
        <v>1</v>
      </c>
      <c r="G88" s="1040">
        <f t="shared" si="39"/>
        <v>0.28000000000000003</v>
      </c>
      <c r="H88" s="1011">
        <f>'Discount Calculations'!$C$42</f>
        <v>0</v>
      </c>
      <c r="I88" s="1013">
        <f t="shared" si="40"/>
        <v>0.28000000000000003</v>
      </c>
      <c r="J88" s="1040">
        <f t="shared" si="34"/>
        <v>0</v>
      </c>
      <c r="K88" s="540">
        <f t="shared" si="41"/>
        <v>0</v>
      </c>
      <c r="L88" s="104">
        <f>'Discount Calculations'!$AD$5+1</f>
        <v>1</v>
      </c>
      <c r="M88" s="25">
        <f t="shared" si="42"/>
        <v>0.28000000000000003</v>
      </c>
      <c r="N88" s="94">
        <f>M88*'FX Card'!$G$28</f>
        <v>0.28000000000000003</v>
      </c>
      <c r="O88" s="902" t="str">
        <f>IFERROR(VLOOKUP(D88,Table_wabobpsvr_AzureCalc_AzureCalcRateCard[], 7,FALSE), VLOOKUP(LEFT(D88, LEN(D88)-'Rate Card'!$M$26), Table_wabobpsvr_AzureCalc_AzureCalcRateCard[], 7, FALSE))</f>
        <v/>
      </c>
      <c r="P88" s="902" t="str">
        <f>IFERROR(VLOOKUP(D88,Table_wabobpsvr_AzureCalc_AzureCalcRateCard[], 8,FALSE), VLOOKUP(LEFT(D88, LEN(D88)-'Rate Card'!$M$26), Table_wabobpsvr_AzureCalc_AzureCalcRateCard[], 8, FALSE))</f>
        <v/>
      </c>
    </row>
    <row r="89" spans="1:16">
      <c r="B89" t="s">
        <v>1126</v>
      </c>
      <c r="C89" s="64" t="str">
        <f>IFERROR(VLOOKUP(D89,Table_wabobpsvr_AzureCalc_AzureCalcRateCard[], 3,FALSE), VLOOKUP(LEFT(D89, LEN(D89)-'Rate Card'!$M$26), Table_wabobpsvr_AzureCalc_AzureCalcRateCard[], 3, FALSE))</f>
        <v>Per Hour</v>
      </c>
      <c r="D89" s="1040" t="str">
        <f>B89&amp;'Discount Calculations'!$G$16&amp;'Rate Card'!$K$23</f>
        <v>Standard_D3 VM (Windows)MOSP6</v>
      </c>
      <c r="E89" s="1012">
        <f>IFERROR(VLOOKUP(D89,Table_wabobpsvr_AzureCalc_AzureCalcRateCard[], 5,FALSE), VLOOKUP(LEFT(D89, LEN(D89)-'Rate Card'!$M$26), Table_wabobpsvr_AzureCalc_AzureCalcRateCard[], 5, FALSE))</f>
        <v>0.56000000000000005</v>
      </c>
      <c r="F89" s="1013">
        <f t="shared" si="31"/>
        <v>1</v>
      </c>
      <c r="G89" s="1040">
        <f t="shared" si="39"/>
        <v>0.56000000000000005</v>
      </c>
      <c r="H89" s="1011">
        <f>'Discount Calculations'!$C$42</f>
        <v>0</v>
      </c>
      <c r="I89" s="1013">
        <f t="shared" si="40"/>
        <v>0.56000000000000005</v>
      </c>
      <c r="J89" s="1040">
        <f t="shared" si="34"/>
        <v>0</v>
      </c>
      <c r="K89" s="540">
        <f t="shared" si="41"/>
        <v>0</v>
      </c>
      <c r="L89" s="104">
        <f>'Discount Calculations'!$AD$5+1</f>
        <v>1</v>
      </c>
      <c r="M89" s="25">
        <f t="shared" si="42"/>
        <v>0.56000000000000005</v>
      </c>
      <c r="N89" s="94">
        <f>M89*'FX Card'!$G$28</f>
        <v>0.56000000000000005</v>
      </c>
      <c r="O89" s="902" t="str">
        <f>IFERROR(VLOOKUP(D89,Table_wabobpsvr_AzureCalc_AzureCalcRateCard[], 7,FALSE), VLOOKUP(LEFT(D89, LEN(D89)-'Rate Card'!$M$26), Table_wabobpsvr_AzureCalc_AzureCalcRateCard[], 7, FALSE))</f>
        <v/>
      </c>
      <c r="P89" s="902" t="str">
        <f>IFERROR(VLOOKUP(D89,Table_wabobpsvr_AzureCalc_AzureCalcRateCard[], 8,FALSE), VLOOKUP(LEFT(D89, LEN(D89)-'Rate Card'!$M$26), Table_wabobpsvr_AzureCalc_AzureCalcRateCard[], 8, FALSE))</f>
        <v/>
      </c>
    </row>
    <row r="90" spans="1:16">
      <c r="B90" t="s">
        <v>1129</v>
      </c>
      <c r="C90" s="64" t="str">
        <f>IFERROR(VLOOKUP(D90,Table_wabobpsvr_AzureCalc_AzureCalcRateCard[], 3,FALSE), VLOOKUP(LEFT(D90, LEN(D90)-'Rate Card'!$M$26), Table_wabobpsvr_AzureCalc_AzureCalcRateCard[], 3, FALSE))</f>
        <v>Per Hour</v>
      </c>
      <c r="D90" s="1040" t="str">
        <f>B90&amp;'Discount Calculations'!$G$16&amp;'Rate Card'!$K$23</f>
        <v>Standard_D4 VM (Windows)MOSP6</v>
      </c>
      <c r="E90" s="1012">
        <f>IFERROR(VLOOKUP(D90,Table_wabobpsvr_AzureCalc_AzureCalcRateCard[], 5,FALSE), VLOOKUP(LEFT(D90, LEN(D90)-'Rate Card'!$M$26), Table_wabobpsvr_AzureCalc_AzureCalcRateCard[], 5, FALSE))</f>
        <v>1.1200000000000001</v>
      </c>
      <c r="F90" s="1013">
        <f t="shared" si="31"/>
        <v>1</v>
      </c>
      <c r="G90" s="1040">
        <f t="shared" si="39"/>
        <v>1.1200000000000001</v>
      </c>
      <c r="H90" s="1011">
        <f>'Discount Calculations'!$C$42</f>
        <v>0</v>
      </c>
      <c r="I90" s="1013">
        <f t="shared" si="40"/>
        <v>1.1200000000000001</v>
      </c>
      <c r="J90" s="1040">
        <f t="shared" si="34"/>
        <v>0</v>
      </c>
      <c r="K90" s="540">
        <f t="shared" si="41"/>
        <v>0</v>
      </c>
      <c r="L90" s="104">
        <f>'Discount Calculations'!$AD$5+1</f>
        <v>1</v>
      </c>
      <c r="M90" s="25">
        <f t="shared" si="42"/>
        <v>1.1200000000000001</v>
      </c>
      <c r="N90" s="94">
        <f>M90*'FX Card'!$G$28</f>
        <v>1.1200000000000001</v>
      </c>
      <c r="O90" s="902" t="str">
        <f>IFERROR(VLOOKUP(D90,Table_wabobpsvr_AzureCalc_AzureCalcRateCard[], 7,FALSE), VLOOKUP(LEFT(D90, LEN(D90)-'Rate Card'!$M$26), Table_wabobpsvr_AzureCalc_AzureCalcRateCard[], 7, FALSE))</f>
        <v/>
      </c>
      <c r="P90" s="902" t="str">
        <f>IFERROR(VLOOKUP(D90,Table_wabobpsvr_AzureCalc_AzureCalcRateCard[], 8,FALSE), VLOOKUP(LEFT(D90, LEN(D90)-'Rate Card'!$M$26), Table_wabobpsvr_AzureCalc_AzureCalcRateCard[], 8, FALSE))</f>
        <v/>
      </c>
    </row>
    <row r="91" spans="1:16">
      <c r="B91" t="s">
        <v>1111</v>
      </c>
      <c r="C91" s="64" t="str">
        <f>IFERROR(VLOOKUP(D91,Table_wabobpsvr_AzureCalc_AzureCalcRateCard[], 3,FALSE), VLOOKUP(LEFT(D91, LEN(D91)-'Rate Card'!$M$26), Table_wabobpsvr_AzureCalc_AzureCalcRateCard[], 3, FALSE))</f>
        <v>Per Hour</v>
      </c>
      <c r="D91" s="1040" t="str">
        <f>B91&amp;'Discount Calculations'!$G$16&amp;'Rate Card'!$K$23</f>
        <v>Standard_D11 VM (Windows)MOSP6</v>
      </c>
      <c r="E91" s="1012">
        <f>IFERROR(VLOOKUP(D91,Table_wabobpsvr_AzureCalc_AzureCalcRateCard[], 5,FALSE), VLOOKUP(LEFT(D91, LEN(D91)-'Rate Card'!$M$26), Table_wabobpsvr_AzureCalc_AzureCalcRateCard[], 5, FALSE))</f>
        <v>0.33</v>
      </c>
      <c r="F91" s="1013">
        <f t="shared" si="31"/>
        <v>1</v>
      </c>
      <c r="G91" s="1040">
        <f t="shared" si="39"/>
        <v>0.33</v>
      </c>
      <c r="H91" s="1011">
        <f>'Discount Calculations'!$C$42</f>
        <v>0</v>
      </c>
      <c r="I91" s="1013">
        <f t="shared" si="40"/>
        <v>0.33</v>
      </c>
      <c r="J91" s="1040">
        <f t="shared" si="34"/>
        <v>0</v>
      </c>
      <c r="K91" s="540">
        <f t="shared" si="41"/>
        <v>0</v>
      </c>
      <c r="L91" s="104">
        <f>'Discount Calculations'!$AD$5+1</f>
        <v>1</v>
      </c>
      <c r="M91" s="25">
        <f t="shared" si="42"/>
        <v>0.33</v>
      </c>
      <c r="N91" s="94">
        <f>M91*'FX Card'!$G$28</f>
        <v>0.33</v>
      </c>
      <c r="O91" s="902" t="str">
        <f>IFERROR(VLOOKUP(D91,Table_wabobpsvr_AzureCalc_AzureCalcRateCard[], 7,FALSE), VLOOKUP(LEFT(D91, LEN(D91)-'Rate Card'!$M$26), Table_wabobpsvr_AzureCalc_AzureCalcRateCard[], 7, FALSE))</f>
        <v/>
      </c>
      <c r="P91" s="902" t="str">
        <f>IFERROR(VLOOKUP(D91,Table_wabobpsvr_AzureCalc_AzureCalcRateCard[], 8,FALSE), VLOOKUP(LEFT(D91, LEN(D91)-'Rate Card'!$M$26), Table_wabobpsvr_AzureCalc_AzureCalcRateCard[], 8, FALSE))</f>
        <v/>
      </c>
    </row>
    <row r="92" spans="1:16">
      <c r="B92" t="s">
        <v>1114</v>
      </c>
      <c r="C92" s="64" t="str">
        <f>IFERROR(VLOOKUP(D92,Table_wabobpsvr_AzureCalc_AzureCalcRateCard[], 3,FALSE), VLOOKUP(LEFT(D92, LEN(D92)-'Rate Card'!$M$26), Table_wabobpsvr_AzureCalc_AzureCalcRateCard[], 3, FALSE))</f>
        <v>Per Hour</v>
      </c>
      <c r="D92" s="1040" t="str">
        <f>B92&amp;'Discount Calculations'!$G$16&amp;'Rate Card'!$K$23</f>
        <v>Standard_D12 VM (Windows)MOSP6</v>
      </c>
      <c r="E92" s="1012">
        <f>IFERROR(VLOOKUP(D92,Table_wabobpsvr_AzureCalc_AzureCalcRateCard[], 5,FALSE), VLOOKUP(LEFT(D92, LEN(D92)-'Rate Card'!$M$26), Table_wabobpsvr_AzureCalc_AzureCalcRateCard[], 5, FALSE))</f>
        <v>0.65200000000000002</v>
      </c>
      <c r="F92" s="1013">
        <f t="shared" si="31"/>
        <v>1</v>
      </c>
      <c r="G92" s="1040">
        <f t="shared" si="39"/>
        <v>0.65200000000000002</v>
      </c>
      <c r="H92" s="1011">
        <f>'Discount Calculations'!$C$42</f>
        <v>0</v>
      </c>
      <c r="I92" s="1013">
        <f t="shared" si="40"/>
        <v>0.65200000000000002</v>
      </c>
      <c r="J92" s="1040">
        <f t="shared" si="34"/>
        <v>0</v>
      </c>
      <c r="K92" s="540">
        <f t="shared" si="41"/>
        <v>0</v>
      </c>
      <c r="L92" s="104">
        <f>'Discount Calculations'!$AD$5+1</f>
        <v>1</v>
      </c>
      <c r="M92" s="25">
        <f t="shared" si="42"/>
        <v>0.65200000000000002</v>
      </c>
      <c r="N92" s="94">
        <f>M92*'FX Card'!$G$28</f>
        <v>0.65200000000000002</v>
      </c>
      <c r="O92" s="902" t="str">
        <f>IFERROR(VLOOKUP(D92,Table_wabobpsvr_AzureCalc_AzureCalcRateCard[], 7,FALSE), VLOOKUP(LEFT(D92, LEN(D92)-'Rate Card'!$M$26), Table_wabobpsvr_AzureCalc_AzureCalcRateCard[], 7, FALSE))</f>
        <v/>
      </c>
      <c r="P92" s="902" t="str">
        <f>IFERROR(VLOOKUP(D92,Table_wabobpsvr_AzureCalc_AzureCalcRateCard[], 8,FALSE), VLOOKUP(LEFT(D92, LEN(D92)-'Rate Card'!$M$26), Table_wabobpsvr_AzureCalc_AzureCalcRateCard[], 8, FALSE))</f>
        <v/>
      </c>
    </row>
    <row r="93" spans="1:16">
      <c r="B93" t="s">
        <v>1117</v>
      </c>
      <c r="C93" s="64" t="str">
        <f>IFERROR(VLOOKUP(D93,Table_wabobpsvr_AzureCalc_AzureCalcRateCard[], 3,FALSE), VLOOKUP(LEFT(D93, LEN(D93)-'Rate Card'!$M$26), Table_wabobpsvr_AzureCalc_AzureCalcRateCard[], 3, FALSE))</f>
        <v>Per Hour</v>
      </c>
      <c r="D93" s="1040" t="str">
        <f>B93&amp;'Discount Calculations'!$G$16&amp;'Rate Card'!$K$23</f>
        <v>Standard_D13 VM (Windows)MOSP6</v>
      </c>
      <c r="E93" s="1012">
        <f>IFERROR(VLOOKUP(D93,Table_wabobpsvr_AzureCalc_AzureCalcRateCard[], 5,FALSE), VLOOKUP(LEFT(D93, LEN(D93)-'Rate Card'!$M$26), Table_wabobpsvr_AzureCalc_AzureCalcRateCard[], 5, FALSE))</f>
        <v>1.173</v>
      </c>
      <c r="F93" s="1013">
        <f t="shared" si="31"/>
        <v>1</v>
      </c>
      <c r="G93" s="1040">
        <f t="shared" si="39"/>
        <v>1.173</v>
      </c>
      <c r="H93" s="1011">
        <f>'Discount Calculations'!$C$42</f>
        <v>0</v>
      </c>
      <c r="I93" s="1013">
        <f t="shared" si="40"/>
        <v>1.173</v>
      </c>
      <c r="J93" s="1040">
        <f t="shared" si="34"/>
        <v>0</v>
      </c>
      <c r="K93" s="540">
        <f t="shared" si="41"/>
        <v>0</v>
      </c>
      <c r="L93" s="104">
        <f>'Discount Calculations'!$AD$5+1</f>
        <v>1</v>
      </c>
      <c r="M93" s="25">
        <f t="shared" si="42"/>
        <v>1.173</v>
      </c>
      <c r="N93" s="94">
        <f>M93*'FX Card'!$G$28</f>
        <v>1.173</v>
      </c>
      <c r="O93" s="902" t="str">
        <f>IFERROR(VLOOKUP(D93,Table_wabobpsvr_AzureCalc_AzureCalcRateCard[], 7,FALSE), VLOOKUP(LEFT(D93, LEN(D93)-'Rate Card'!$M$26), Table_wabobpsvr_AzureCalc_AzureCalcRateCard[], 7, FALSE))</f>
        <v/>
      </c>
      <c r="P93" s="902" t="str">
        <f>IFERROR(VLOOKUP(D93,Table_wabobpsvr_AzureCalc_AzureCalcRateCard[], 8,FALSE), VLOOKUP(LEFT(D93, LEN(D93)-'Rate Card'!$M$26), Table_wabobpsvr_AzureCalc_AzureCalcRateCard[], 8, FALSE))</f>
        <v/>
      </c>
    </row>
    <row r="94" spans="1:16">
      <c r="B94" t="s">
        <v>1120</v>
      </c>
      <c r="C94" s="64" t="str">
        <f>IFERROR(VLOOKUP(D94,Table_wabobpsvr_AzureCalc_AzureCalcRateCard[], 3,FALSE), VLOOKUP(LEFT(D94, LEN(D94)-'Rate Card'!$M$26), Table_wabobpsvr_AzureCalc_AzureCalcRateCard[], 3, FALSE))</f>
        <v>Per Hour</v>
      </c>
      <c r="D94" s="1040" t="str">
        <f>B94&amp;'Discount Calculations'!$G$16&amp;'Rate Card'!$K$23</f>
        <v>Standard_D14 VM (Windows)MOSP6</v>
      </c>
      <c r="E94" s="1012">
        <f>IFERROR(VLOOKUP(D94,Table_wabobpsvr_AzureCalc_AzureCalcRateCard[], 5,FALSE), VLOOKUP(LEFT(D94, LEN(D94)-'Rate Card'!$M$26), Table_wabobpsvr_AzureCalc_AzureCalcRateCard[], 5, FALSE))</f>
        <v>2.1110000000000002</v>
      </c>
      <c r="F94" s="1013">
        <f t="shared" si="31"/>
        <v>1</v>
      </c>
      <c r="G94" s="1040">
        <f t="shared" si="39"/>
        <v>2.1110000000000002</v>
      </c>
      <c r="H94" s="1011">
        <f>'Discount Calculations'!$C$42</f>
        <v>0</v>
      </c>
      <c r="I94" s="1013">
        <f t="shared" si="40"/>
        <v>2.1110000000000002</v>
      </c>
      <c r="J94" s="1040">
        <f t="shared" si="34"/>
        <v>0</v>
      </c>
      <c r="K94" s="540">
        <f t="shared" si="41"/>
        <v>0</v>
      </c>
      <c r="L94" s="104">
        <f>'Discount Calculations'!$AD$5+1</f>
        <v>1</v>
      </c>
      <c r="M94" s="25">
        <f t="shared" si="42"/>
        <v>2.1110000000000002</v>
      </c>
      <c r="N94" s="94">
        <f>M94*'FX Card'!$G$28</f>
        <v>2.1110000000000002</v>
      </c>
      <c r="O94" s="902" t="str">
        <f>IFERROR(VLOOKUP(D94,Table_wabobpsvr_AzureCalc_AzureCalcRateCard[], 7,FALSE), VLOOKUP(LEFT(D94, LEN(D94)-'Rate Card'!$M$26), Table_wabobpsvr_AzureCalc_AzureCalcRateCard[], 7, FALSE))</f>
        <v/>
      </c>
      <c r="P94" s="902" t="str">
        <f>IFERROR(VLOOKUP(D94,Table_wabobpsvr_AzureCalc_AzureCalcRateCard[], 8,FALSE), VLOOKUP(LEFT(D94, LEN(D94)-'Rate Card'!$M$26), Table_wabobpsvr_AzureCalc_AzureCalcRateCard[], 8, FALSE))</f>
        <v/>
      </c>
    </row>
    <row r="95" spans="1:16" s="1039" customFormat="1">
      <c r="B95" s="1307" t="s">
        <v>8077</v>
      </c>
      <c r="C95" s="64" t="str">
        <f>IFERROR(VLOOKUP(D95,Table_wabobpsvr_AzureCalc_AzureCalcRateCard[], 3,FALSE), VLOOKUP(LEFT(D95, LEN(D95)-'Rate Card'!$M$26), Table_wabobpsvr_AzureCalc_AzureCalcRateCard[], 3, FALSE))</f>
        <v>Hours</v>
      </c>
      <c r="D95" s="1040" t="str">
        <f>B95&amp;'Discount Calculations'!$G$16&amp;'Rate Card'!$K$23</f>
        <v>Standard_D1_v2 VM (Windows)MOSP6</v>
      </c>
      <c r="E95" s="1012">
        <f>IFERROR(VLOOKUP(D95,Table_wabobpsvr_AzureCalc_AzureCalcRateCard[], 5,FALSE), VLOOKUP(LEFT(D95, LEN(D95)-'Rate Card'!$M$26), Table_wabobpsvr_AzureCalc_AzureCalcRateCard[], 5, FALSE))</f>
        <v>0.155</v>
      </c>
      <c r="F95" s="1013">
        <f t="shared" si="31"/>
        <v>1</v>
      </c>
      <c r="G95" s="1040">
        <f t="shared" ref="G95:G103" si="48">F95*E95</f>
        <v>0.155</v>
      </c>
      <c r="H95" s="1011">
        <f>'Discount Calculations'!$C$42</f>
        <v>0</v>
      </c>
      <c r="I95" s="1013">
        <f t="shared" ref="I95:I103" si="49">G95*(1-H95)</f>
        <v>0.155</v>
      </c>
      <c r="J95" s="1040">
        <f t="shared" si="34"/>
        <v>0</v>
      </c>
      <c r="K95" s="540">
        <f t="shared" ref="K95:K103" si="50">E95*J95</f>
        <v>0</v>
      </c>
      <c r="L95" s="104">
        <f>'Discount Calculations'!$AD$5+1</f>
        <v>1</v>
      </c>
      <c r="M95" s="25">
        <f t="shared" ref="M95:M103" si="51">L95*(K95+I95)</f>
        <v>0.155</v>
      </c>
      <c r="N95" s="94">
        <f>M95*'FX Card'!$G$28</f>
        <v>0.155</v>
      </c>
      <c r="O95" s="902">
        <f>IFERROR(VLOOKUP(D95,Table_wabobpsvr_AzureCalc_AzureCalcRateCard[], 7,FALSE), VLOOKUP(LEFT(D95, LEN(D95)-'Rate Card'!$M$26), Table_wabobpsvr_AzureCalc_AzureCalcRateCard[], 7, FALSE))</f>
        <v>0</v>
      </c>
      <c r="P95" s="902">
        <f>IFERROR(VLOOKUP(D95,Table_wabobpsvr_AzureCalc_AzureCalcRateCard[], 8,FALSE), VLOOKUP(LEFT(D95, LEN(D95)-'Rate Card'!$M$26), Table_wabobpsvr_AzureCalc_AzureCalcRateCard[], 8, FALSE))</f>
        <v>0</v>
      </c>
    </row>
    <row r="96" spans="1:16" s="1039" customFormat="1">
      <c r="B96" s="1307" t="s">
        <v>8078</v>
      </c>
      <c r="C96" s="64" t="str">
        <f>IFERROR(VLOOKUP(D96,Table_wabobpsvr_AzureCalc_AzureCalcRateCard[], 3,FALSE), VLOOKUP(LEFT(D96, LEN(D96)-'Rate Card'!$M$26), Table_wabobpsvr_AzureCalc_AzureCalcRateCard[], 3, FALSE))</f>
        <v>Hours</v>
      </c>
      <c r="D96" s="1040" t="str">
        <f>B96&amp;'Discount Calculations'!$G$16&amp;'Rate Card'!$K$23</f>
        <v>Standard_D2_v2 VM (Windows)MOSP6</v>
      </c>
      <c r="E96" s="1012">
        <f>IFERROR(VLOOKUP(D96,Table_wabobpsvr_AzureCalc_AzureCalcRateCard[], 5,FALSE), VLOOKUP(LEFT(D96, LEN(D96)-'Rate Card'!$M$26), Table_wabobpsvr_AzureCalc_AzureCalcRateCard[], 5, FALSE))</f>
        <v>0.311</v>
      </c>
      <c r="F96" s="1013">
        <f t="shared" si="31"/>
        <v>1</v>
      </c>
      <c r="G96" s="1040">
        <f t="shared" si="48"/>
        <v>0.311</v>
      </c>
      <c r="H96" s="1011">
        <f>'Discount Calculations'!$C$42</f>
        <v>0</v>
      </c>
      <c r="I96" s="1013">
        <f t="shared" si="49"/>
        <v>0.311</v>
      </c>
      <c r="J96" s="1040">
        <f t="shared" si="34"/>
        <v>0</v>
      </c>
      <c r="K96" s="540">
        <f t="shared" si="50"/>
        <v>0</v>
      </c>
      <c r="L96" s="104">
        <f>'Discount Calculations'!$AD$5+1</f>
        <v>1</v>
      </c>
      <c r="M96" s="25">
        <f t="shared" si="51"/>
        <v>0.311</v>
      </c>
      <c r="N96" s="94">
        <f>M96*'FX Card'!$G$28</f>
        <v>0.311</v>
      </c>
      <c r="O96" s="902">
        <f>IFERROR(VLOOKUP(D96,Table_wabobpsvr_AzureCalc_AzureCalcRateCard[], 7,FALSE), VLOOKUP(LEFT(D96, LEN(D96)-'Rate Card'!$M$26), Table_wabobpsvr_AzureCalc_AzureCalcRateCard[], 7, FALSE))</f>
        <v>0</v>
      </c>
      <c r="P96" s="902">
        <f>IFERROR(VLOOKUP(D96,Table_wabobpsvr_AzureCalc_AzureCalcRateCard[], 8,FALSE), VLOOKUP(LEFT(D96, LEN(D96)-'Rate Card'!$M$26), Table_wabobpsvr_AzureCalc_AzureCalcRateCard[], 8, FALSE))</f>
        <v>0</v>
      </c>
    </row>
    <row r="97" spans="1:16" s="1039" customFormat="1">
      <c r="B97" s="1307" t="s">
        <v>8079</v>
      </c>
      <c r="C97" s="64" t="str">
        <f>IFERROR(VLOOKUP(D97,Table_wabobpsvr_AzureCalc_AzureCalcRateCard[], 3,FALSE), VLOOKUP(LEFT(D97, LEN(D97)-'Rate Card'!$M$26), Table_wabobpsvr_AzureCalc_AzureCalcRateCard[], 3, FALSE))</f>
        <v>Hours</v>
      </c>
      <c r="D97" s="1040" t="str">
        <f>B97&amp;'Discount Calculations'!$G$16&amp;'Rate Card'!$K$23</f>
        <v>Standard_D3_v2 VM (Windows)MOSP6</v>
      </c>
      <c r="E97" s="1012">
        <f>IFERROR(VLOOKUP(D97,Table_wabobpsvr_AzureCalc_AzureCalcRateCard[], 5,FALSE), VLOOKUP(LEFT(D97, LEN(D97)-'Rate Card'!$M$26), Table_wabobpsvr_AzureCalc_AzureCalcRateCard[], 5, FALSE))</f>
        <v>0.622</v>
      </c>
      <c r="F97" s="1013">
        <f t="shared" si="31"/>
        <v>1</v>
      </c>
      <c r="G97" s="1040">
        <f t="shared" si="48"/>
        <v>0.622</v>
      </c>
      <c r="H97" s="1011">
        <f>'Discount Calculations'!$C$42</f>
        <v>0</v>
      </c>
      <c r="I97" s="1013">
        <f t="shared" si="49"/>
        <v>0.622</v>
      </c>
      <c r="J97" s="1040">
        <f t="shared" si="34"/>
        <v>0</v>
      </c>
      <c r="K97" s="540">
        <f t="shared" si="50"/>
        <v>0</v>
      </c>
      <c r="L97" s="104">
        <f>'Discount Calculations'!$AD$5+1</f>
        <v>1</v>
      </c>
      <c r="M97" s="25">
        <f t="shared" si="51"/>
        <v>0.622</v>
      </c>
      <c r="N97" s="94">
        <f>M97*'FX Card'!$G$28</f>
        <v>0.622</v>
      </c>
      <c r="O97" s="902">
        <f>IFERROR(VLOOKUP(D97,Table_wabobpsvr_AzureCalc_AzureCalcRateCard[], 7,FALSE), VLOOKUP(LEFT(D97, LEN(D97)-'Rate Card'!$M$26), Table_wabobpsvr_AzureCalc_AzureCalcRateCard[], 7, FALSE))</f>
        <v>0</v>
      </c>
      <c r="P97" s="902">
        <f>IFERROR(VLOOKUP(D97,Table_wabobpsvr_AzureCalc_AzureCalcRateCard[], 8,FALSE), VLOOKUP(LEFT(D97, LEN(D97)-'Rate Card'!$M$26), Table_wabobpsvr_AzureCalc_AzureCalcRateCard[], 8, FALSE))</f>
        <v>0</v>
      </c>
    </row>
    <row r="98" spans="1:16" s="1039" customFormat="1">
      <c r="B98" s="1307" t="s">
        <v>8080</v>
      </c>
      <c r="C98" s="64" t="str">
        <f>IFERROR(VLOOKUP(D98,Table_wabobpsvr_AzureCalc_AzureCalcRateCard[], 3,FALSE), VLOOKUP(LEFT(D98, LEN(D98)-'Rate Card'!$M$26), Table_wabobpsvr_AzureCalc_AzureCalcRateCard[], 3, FALSE))</f>
        <v>Hours</v>
      </c>
      <c r="D98" s="1040" t="str">
        <f>B98&amp;'Discount Calculations'!$G$16&amp;'Rate Card'!$K$23</f>
        <v>Standard_D4_v2 VM (Windows)MOSP6</v>
      </c>
      <c r="E98" s="1012">
        <f>IFERROR(VLOOKUP(D98,Table_wabobpsvr_AzureCalc_AzureCalcRateCard[], 5,FALSE), VLOOKUP(LEFT(D98, LEN(D98)-'Rate Card'!$M$26), Table_wabobpsvr_AzureCalc_AzureCalcRateCard[], 5, FALSE))</f>
        <v>1.2430000000000001</v>
      </c>
      <c r="F98" s="1013">
        <f t="shared" si="31"/>
        <v>1</v>
      </c>
      <c r="G98" s="1040">
        <f t="shared" si="48"/>
        <v>1.2430000000000001</v>
      </c>
      <c r="H98" s="1011">
        <f>'Discount Calculations'!$C$42</f>
        <v>0</v>
      </c>
      <c r="I98" s="1013">
        <f t="shared" si="49"/>
        <v>1.2430000000000001</v>
      </c>
      <c r="J98" s="1040">
        <f t="shared" si="34"/>
        <v>0</v>
      </c>
      <c r="K98" s="540">
        <f t="shared" si="50"/>
        <v>0</v>
      </c>
      <c r="L98" s="104">
        <f>'Discount Calculations'!$AD$5+1</f>
        <v>1</v>
      </c>
      <c r="M98" s="25">
        <f t="shared" si="51"/>
        <v>1.2430000000000001</v>
      </c>
      <c r="N98" s="94">
        <f>M98*'FX Card'!$G$28</f>
        <v>1.2430000000000001</v>
      </c>
      <c r="O98" s="902">
        <f>IFERROR(VLOOKUP(D98,Table_wabobpsvr_AzureCalc_AzureCalcRateCard[], 7,FALSE), VLOOKUP(LEFT(D98, LEN(D98)-'Rate Card'!$M$26), Table_wabobpsvr_AzureCalc_AzureCalcRateCard[], 7, FALSE))</f>
        <v>0</v>
      </c>
      <c r="P98" s="902">
        <f>IFERROR(VLOOKUP(D98,Table_wabobpsvr_AzureCalc_AzureCalcRateCard[], 8,FALSE), VLOOKUP(LEFT(D98, LEN(D98)-'Rate Card'!$M$26), Table_wabobpsvr_AzureCalc_AzureCalcRateCard[], 8, FALSE))</f>
        <v>0</v>
      </c>
    </row>
    <row r="99" spans="1:16" s="1039" customFormat="1">
      <c r="B99" s="1307" t="s">
        <v>8081</v>
      </c>
      <c r="C99" s="64" t="str">
        <f>IFERROR(VLOOKUP(D99,Table_wabobpsvr_AzureCalc_AzureCalcRateCard[], 3,FALSE), VLOOKUP(LEFT(D99, LEN(D99)-'Rate Card'!$M$26), Table_wabobpsvr_AzureCalc_AzureCalcRateCard[], 3, FALSE))</f>
        <v>Hours</v>
      </c>
      <c r="D99" s="1040" t="str">
        <f>B99&amp;'Discount Calculations'!$G$16&amp;'Rate Card'!$K$23</f>
        <v>Standard_D5_v2 VM (Windows)MOSP6</v>
      </c>
      <c r="E99" s="1012">
        <f>IFERROR(VLOOKUP(D99,Table_wabobpsvr_AzureCalc_AzureCalcRateCard[], 5,FALSE), VLOOKUP(LEFT(D99, LEN(D99)-'Rate Card'!$M$26), Table_wabobpsvr_AzureCalc_AzureCalcRateCard[], 5, FALSE))</f>
        <v>2.4860000000000002</v>
      </c>
      <c r="F99" s="1013">
        <f t="shared" si="31"/>
        <v>1</v>
      </c>
      <c r="G99" s="1040">
        <f t="shared" si="48"/>
        <v>2.4860000000000002</v>
      </c>
      <c r="H99" s="1011">
        <f>'Discount Calculations'!$C$42</f>
        <v>0</v>
      </c>
      <c r="I99" s="1013">
        <f t="shared" si="49"/>
        <v>2.4860000000000002</v>
      </c>
      <c r="J99" s="1040">
        <f t="shared" si="34"/>
        <v>0</v>
      </c>
      <c r="K99" s="540">
        <f t="shared" si="50"/>
        <v>0</v>
      </c>
      <c r="L99" s="104">
        <f>'Discount Calculations'!$AD$5+1</f>
        <v>1</v>
      </c>
      <c r="M99" s="25">
        <f t="shared" si="51"/>
        <v>2.4860000000000002</v>
      </c>
      <c r="N99" s="94">
        <f>M99*'FX Card'!$G$28</f>
        <v>2.4860000000000002</v>
      </c>
      <c r="O99" s="902">
        <f>IFERROR(VLOOKUP(D99,Table_wabobpsvr_AzureCalc_AzureCalcRateCard[], 7,FALSE), VLOOKUP(LEFT(D99, LEN(D99)-'Rate Card'!$M$26), Table_wabobpsvr_AzureCalc_AzureCalcRateCard[], 7, FALSE))</f>
        <v>0</v>
      </c>
      <c r="P99" s="902">
        <f>IFERROR(VLOOKUP(D99,Table_wabobpsvr_AzureCalc_AzureCalcRateCard[], 8,FALSE), VLOOKUP(LEFT(D99, LEN(D99)-'Rate Card'!$M$26), Table_wabobpsvr_AzureCalc_AzureCalcRateCard[], 8, FALSE))</f>
        <v>0</v>
      </c>
    </row>
    <row r="100" spans="1:16" s="1039" customFormat="1">
      <c r="B100" s="1307" t="s">
        <v>8082</v>
      </c>
      <c r="C100" s="64" t="str">
        <f>IFERROR(VLOOKUP(D100,Table_wabobpsvr_AzureCalc_AzureCalcRateCard[], 3,FALSE), VLOOKUP(LEFT(D100, LEN(D100)-'Rate Card'!$M$26), Table_wabobpsvr_AzureCalc_AzureCalcRateCard[], 3, FALSE))</f>
        <v>Hours</v>
      </c>
      <c r="D100" s="1040" t="str">
        <f>B100&amp;'Discount Calculations'!$G$16&amp;'Rate Card'!$K$23</f>
        <v>Standard_D11_v2 VM (Windows)MOSP6</v>
      </c>
      <c r="E100" s="1012">
        <f>IFERROR(VLOOKUP(D100,Table_wabobpsvr_AzureCalc_AzureCalcRateCard[], 5,FALSE), VLOOKUP(LEFT(D100, LEN(D100)-'Rate Card'!$M$26), Table_wabobpsvr_AzureCalc_AzureCalcRateCard[], 5, FALSE))</f>
        <v>0.38</v>
      </c>
      <c r="F100" s="1013">
        <f t="shared" si="31"/>
        <v>1</v>
      </c>
      <c r="G100" s="1040">
        <f t="shared" si="48"/>
        <v>0.38</v>
      </c>
      <c r="H100" s="1011">
        <f>'Discount Calculations'!$C$42</f>
        <v>0</v>
      </c>
      <c r="I100" s="1013">
        <f t="shared" si="49"/>
        <v>0.38</v>
      </c>
      <c r="J100" s="1040">
        <f t="shared" si="34"/>
        <v>0</v>
      </c>
      <c r="K100" s="540">
        <f t="shared" si="50"/>
        <v>0</v>
      </c>
      <c r="L100" s="104">
        <f>'Discount Calculations'!$AD$5+1</f>
        <v>1</v>
      </c>
      <c r="M100" s="25">
        <f t="shared" si="51"/>
        <v>0.38</v>
      </c>
      <c r="N100" s="94">
        <f>M100*'FX Card'!$G$28</f>
        <v>0.38</v>
      </c>
      <c r="O100" s="902">
        <f>IFERROR(VLOOKUP(D100,Table_wabobpsvr_AzureCalc_AzureCalcRateCard[], 7,FALSE), VLOOKUP(LEFT(D100, LEN(D100)-'Rate Card'!$M$26), Table_wabobpsvr_AzureCalc_AzureCalcRateCard[], 7, FALSE))</f>
        <v>0</v>
      </c>
      <c r="P100" s="902">
        <f>IFERROR(VLOOKUP(D100,Table_wabobpsvr_AzureCalc_AzureCalcRateCard[], 8,FALSE), VLOOKUP(LEFT(D100, LEN(D100)-'Rate Card'!$M$26), Table_wabobpsvr_AzureCalc_AzureCalcRateCard[], 8, FALSE))</f>
        <v>0</v>
      </c>
    </row>
    <row r="101" spans="1:16" s="1039" customFormat="1">
      <c r="B101" s="1307" t="s">
        <v>8083</v>
      </c>
      <c r="C101" s="64" t="str">
        <f>IFERROR(VLOOKUP(D101,Table_wabobpsvr_AzureCalc_AzureCalcRateCard[], 3,FALSE), VLOOKUP(LEFT(D101, LEN(D101)-'Rate Card'!$M$26), Table_wabobpsvr_AzureCalc_AzureCalcRateCard[], 3, FALSE))</f>
        <v>Hours</v>
      </c>
      <c r="D101" s="1040" t="str">
        <f>B101&amp;'Discount Calculations'!$G$16&amp;'Rate Card'!$K$23</f>
        <v>Standard_D12_v2 VM (Windows)MOSP6</v>
      </c>
      <c r="E101" s="1012">
        <f>IFERROR(VLOOKUP(D101,Table_wabobpsvr_AzureCalc_AzureCalcRateCard[], 5,FALSE), VLOOKUP(LEFT(D101, LEN(D101)-'Rate Card'!$M$26), Table_wabobpsvr_AzureCalc_AzureCalcRateCard[], 5, FALSE))</f>
        <v>0.75</v>
      </c>
      <c r="F101" s="1013">
        <f t="shared" si="31"/>
        <v>1</v>
      </c>
      <c r="G101" s="1040">
        <f t="shared" si="48"/>
        <v>0.75</v>
      </c>
      <c r="H101" s="1011">
        <f>'Discount Calculations'!$C$42</f>
        <v>0</v>
      </c>
      <c r="I101" s="1013">
        <f t="shared" si="49"/>
        <v>0.75</v>
      </c>
      <c r="J101" s="1040">
        <f t="shared" si="34"/>
        <v>0</v>
      </c>
      <c r="K101" s="540">
        <f t="shared" si="50"/>
        <v>0</v>
      </c>
      <c r="L101" s="104">
        <f>'Discount Calculations'!$AD$5+1</f>
        <v>1</v>
      </c>
      <c r="M101" s="25">
        <f t="shared" si="51"/>
        <v>0.75</v>
      </c>
      <c r="N101" s="94">
        <f>M101*'FX Card'!$G$28</f>
        <v>0.75</v>
      </c>
      <c r="O101" s="902">
        <f>IFERROR(VLOOKUP(D101,Table_wabobpsvr_AzureCalc_AzureCalcRateCard[], 7,FALSE), VLOOKUP(LEFT(D101, LEN(D101)-'Rate Card'!$M$26), Table_wabobpsvr_AzureCalc_AzureCalcRateCard[], 7, FALSE))</f>
        <v>0</v>
      </c>
      <c r="P101" s="902">
        <f>IFERROR(VLOOKUP(D101,Table_wabobpsvr_AzureCalc_AzureCalcRateCard[], 8,FALSE), VLOOKUP(LEFT(D101, LEN(D101)-'Rate Card'!$M$26), Table_wabobpsvr_AzureCalc_AzureCalcRateCard[], 8, FALSE))</f>
        <v>0</v>
      </c>
    </row>
    <row r="102" spans="1:16" s="1039" customFormat="1">
      <c r="B102" s="1307" t="s">
        <v>8084</v>
      </c>
      <c r="C102" s="64" t="str">
        <f>IFERROR(VLOOKUP(D102,Table_wabobpsvr_AzureCalc_AzureCalcRateCard[], 3,FALSE), VLOOKUP(LEFT(D102, LEN(D102)-'Rate Card'!$M$26), Table_wabobpsvr_AzureCalc_AzureCalcRateCard[], 3, FALSE))</f>
        <v>Hours</v>
      </c>
      <c r="D102" s="1040" t="str">
        <f>B102&amp;'Discount Calculations'!$G$16&amp;'Rate Card'!$K$23</f>
        <v>Standard_D13_v2 VM (Windows)MOSP6</v>
      </c>
      <c r="E102" s="1012">
        <f>IFERROR(VLOOKUP(D102,Table_wabobpsvr_AzureCalc_AzureCalcRateCard[], 5,FALSE), VLOOKUP(LEFT(D102, LEN(D102)-'Rate Card'!$M$26), Table_wabobpsvr_AzureCalc_AzureCalcRateCard[], 5, FALSE))</f>
        <v>1.349</v>
      </c>
      <c r="F102" s="1013">
        <f t="shared" si="31"/>
        <v>1</v>
      </c>
      <c r="G102" s="1040">
        <f t="shared" si="48"/>
        <v>1.349</v>
      </c>
      <c r="H102" s="1011">
        <f>'Discount Calculations'!$C$42</f>
        <v>0</v>
      </c>
      <c r="I102" s="1013">
        <f t="shared" si="49"/>
        <v>1.349</v>
      </c>
      <c r="J102" s="1040">
        <f t="shared" si="34"/>
        <v>0</v>
      </c>
      <c r="K102" s="540">
        <f t="shared" si="50"/>
        <v>0</v>
      </c>
      <c r="L102" s="104">
        <f>'Discount Calculations'!$AD$5+1</f>
        <v>1</v>
      </c>
      <c r="M102" s="25">
        <f t="shared" si="51"/>
        <v>1.349</v>
      </c>
      <c r="N102" s="94">
        <f>M102*'FX Card'!$G$28</f>
        <v>1.349</v>
      </c>
      <c r="O102" s="902">
        <f>IFERROR(VLOOKUP(D102,Table_wabobpsvr_AzureCalc_AzureCalcRateCard[], 7,FALSE), VLOOKUP(LEFT(D102, LEN(D102)-'Rate Card'!$M$26), Table_wabobpsvr_AzureCalc_AzureCalcRateCard[], 7, FALSE))</f>
        <v>0</v>
      </c>
      <c r="P102" s="902">
        <f>IFERROR(VLOOKUP(D102,Table_wabobpsvr_AzureCalc_AzureCalcRateCard[], 8,FALSE), VLOOKUP(LEFT(D102, LEN(D102)-'Rate Card'!$M$26), Table_wabobpsvr_AzureCalc_AzureCalcRateCard[], 8, FALSE))</f>
        <v>0</v>
      </c>
    </row>
    <row r="103" spans="1:16" s="1039" customFormat="1">
      <c r="B103" s="1307" t="s">
        <v>8085</v>
      </c>
      <c r="C103" s="64" t="str">
        <f>IFERROR(VLOOKUP(D103,Table_wabobpsvr_AzureCalc_AzureCalcRateCard[], 3,FALSE), VLOOKUP(LEFT(D103, LEN(D103)-'Rate Card'!$M$26), Table_wabobpsvr_AzureCalc_AzureCalcRateCard[], 3, FALSE))</f>
        <v>Hours</v>
      </c>
      <c r="D103" s="1040" t="str">
        <f>B103&amp;'Discount Calculations'!$G$16&amp;'Rate Card'!$K$23</f>
        <v>Standard_D14_v2 VM (Windows)MOSP6</v>
      </c>
      <c r="E103" s="1012">
        <f>IFERROR(VLOOKUP(D103,Table_wabobpsvr_AzureCalc_AzureCalcRateCard[], 5,FALSE), VLOOKUP(LEFT(D103, LEN(D103)-'Rate Card'!$M$26), Table_wabobpsvr_AzureCalc_AzureCalcRateCard[], 5, FALSE))</f>
        <v>2.4279999999999999</v>
      </c>
      <c r="F103" s="1013">
        <f t="shared" si="31"/>
        <v>1</v>
      </c>
      <c r="G103" s="1040">
        <f t="shared" si="48"/>
        <v>2.4279999999999999</v>
      </c>
      <c r="H103" s="1011">
        <f>'Discount Calculations'!$C$42</f>
        <v>0</v>
      </c>
      <c r="I103" s="1013">
        <f t="shared" si="49"/>
        <v>2.4279999999999999</v>
      </c>
      <c r="J103" s="1040">
        <f t="shared" si="34"/>
        <v>0</v>
      </c>
      <c r="K103" s="540">
        <f t="shared" si="50"/>
        <v>0</v>
      </c>
      <c r="L103" s="104">
        <f>'Discount Calculations'!$AD$5+1</f>
        <v>1</v>
      </c>
      <c r="M103" s="25">
        <f t="shared" si="51"/>
        <v>2.4279999999999999</v>
      </c>
      <c r="N103" s="94">
        <f>M103*'FX Card'!$G$28</f>
        <v>2.4279999999999999</v>
      </c>
      <c r="O103" s="902">
        <f>IFERROR(VLOOKUP(D103,Table_wabobpsvr_AzureCalc_AzureCalcRateCard[], 7,FALSE), VLOOKUP(LEFT(D103, LEN(D103)-'Rate Card'!$M$26), Table_wabobpsvr_AzureCalc_AzureCalcRateCard[], 7, FALSE))</f>
        <v>0</v>
      </c>
      <c r="P103" s="902">
        <f>IFERROR(VLOOKUP(D103,Table_wabobpsvr_AzureCalc_AzureCalcRateCard[], 8,FALSE), VLOOKUP(LEFT(D103, LEN(D103)-'Rate Card'!$M$26), Table_wabobpsvr_AzureCalc_AzureCalcRateCard[], 8, FALSE))</f>
        <v>0</v>
      </c>
    </row>
    <row r="104" spans="1:16">
      <c r="C104" s="33"/>
      <c r="D104" s="1004"/>
      <c r="E104" s="1004"/>
      <c r="F104" s="1013"/>
      <c r="H104" s="1011"/>
      <c r="I104" s="1013"/>
      <c r="K104" s="540"/>
      <c r="L104" s="104"/>
      <c r="M104" s="25"/>
      <c r="N104" s="33"/>
      <c r="O104" s="903"/>
      <c r="P104" s="903"/>
    </row>
    <row r="105" spans="1:16">
      <c r="A105" t="s">
        <v>1186</v>
      </c>
      <c r="B105" t="s">
        <v>1086</v>
      </c>
      <c r="C105" s="64" t="str">
        <f>IFERROR(VLOOKUP(D105,Table_wabobpsvr_AzureCalc_AzureCalcRateCard[], 3,FALSE), VLOOKUP(LEFT(D105, LEN(D105)-'Rate Card'!$M$26), Table_wabobpsvr_AzureCalc_AzureCalcRateCard[], 3, FALSE))</f>
        <v>Per Hour</v>
      </c>
      <c r="D105" s="1040" t="str">
        <f>B105&amp;'Discount Calculations'!$G$16&amp;'Rate Card'!$K$23</f>
        <v>Basic_D1 VM (Non-Windows)MOSP6</v>
      </c>
      <c r="E105" s="1012">
        <f>IFERROR(VLOOKUP(D105,Table_wabobpsvr_AzureCalc_AzureCalcRateCard[], 5,FALSE), VLOOKUP(LEFT(D105, LEN(D105)-'Rate Card'!$M$26), Table_wabobpsvr_AzureCalc_AzureCalcRateCard[], 5, FALSE))</f>
        <v>7.6999999999999999E-2</v>
      </c>
      <c r="F105" s="1013">
        <f t="shared" si="31"/>
        <v>1</v>
      </c>
      <c r="G105" s="1040">
        <f>F105*E105</f>
        <v>7.6999999999999999E-2</v>
      </c>
      <c r="H105" s="1011">
        <f>'Discount Calculations'!$C$42</f>
        <v>0</v>
      </c>
      <c r="I105" s="1013">
        <f>G105*(1-H105)</f>
        <v>7.6999999999999999E-2</v>
      </c>
      <c r="J105" s="1040">
        <f t="shared" si="34"/>
        <v>0</v>
      </c>
      <c r="K105" s="540">
        <f>E105*J105</f>
        <v>0</v>
      </c>
      <c r="L105" s="104">
        <f>'Discount Calculations'!$AD$5+1</f>
        <v>1</v>
      </c>
      <c r="M105" s="25">
        <f>L105*(K105+I105)</f>
        <v>7.6999999999999999E-2</v>
      </c>
      <c r="N105" s="94">
        <f>M105*'FX Card'!$G$28</f>
        <v>7.6999999999999999E-2</v>
      </c>
      <c r="O105" s="902" t="str">
        <f>IFERROR(VLOOKUP(D105,Table_wabobpsvr_AzureCalc_AzureCalcRateCard[], 7,FALSE), VLOOKUP(LEFT(D105, LEN(D105)-'Rate Card'!$M$26), Table_wabobpsvr_AzureCalc_AzureCalcRateCard[], 7, FALSE))</f>
        <v/>
      </c>
      <c r="P105" s="902" t="str">
        <f>IFERROR(VLOOKUP(D105,Table_wabobpsvr_AzureCalc_AzureCalcRateCard[], 8,FALSE), VLOOKUP(LEFT(D105, LEN(D105)-'Rate Card'!$M$26), Table_wabobpsvr_AzureCalc_AzureCalcRateCard[], 8, FALSE))</f>
        <v/>
      </c>
    </row>
    <row r="106" spans="1:16">
      <c r="B106" t="s">
        <v>1096</v>
      </c>
      <c r="C106" s="64" t="str">
        <f>IFERROR(VLOOKUP(D106,Table_wabobpsvr_AzureCalc_AzureCalcRateCard[], 3,FALSE), VLOOKUP(LEFT(D106, LEN(D106)-'Rate Card'!$M$26), Table_wabobpsvr_AzureCalc_AzureCalcRateCard[], 3, FALSE))</f>
        <v>Per Hour</v>
      </c>
      <c r="D106" s="1040" t="str">
        <f>B106&amp;'Discount Calculations'!$G$16&amp;'Rate Card'!$K$23</f>
        <v>Basic_D2 VM (Non-Windows)MOSP6</v>
      </c>
      <c r="E106" s="1012">
        <f>IFERROR(VLOOKUP(D106,Table_wabobpsvr_AzureCalc_AzureCalcRateCard[], 5,FALSE), VLOOKUP(LEFT(D106, LEN(D106)-'Rate Card'!$M$26), Table_wabobpsvr_AzureCalc_AzureCalcRateCard[], 5, FALSE))</f>
        <v>0.154</v>
      </c>
      <c r="F106" s="1013">
        <f t="shared" si="31"/>
        <v>1</v>
      </c>
      <c r="G106" s="1040">
        <f t="shared" ref="G106:G130" si="52">F106*E106</f>
        <v>0.154</v>
      </c>
      <c r="H106" s="1011">
        <f>'Discount Calculations'!$C$42</f>
        <v>0</v>
      </c>
      <c r="I106" s="1013">
        <f t="shared" ref="I106:I130" si="53">G106*(1-H106)</f>
        <v>0.154</v>
      </c>
      <c r="J106" s="1040">
        <f t="shared" si="34"/>
        <v>0</v>
      </c>
      <c r="K106" s="540">
        <f t="shared" ref="K106:K130" si="54">E106*J106</f>
        <v>0</v>
      </c>
      <c r="L106" s="104">
        <f>'Discount Calculations'!$AD$5+1</f>
        <v>1</v>
      </c>
      <c r="M106" s="25">
        <f t="shared" ref="M106:M130" si="55">L106*(K106+I106)</f>
        <v>0.154</v>
      </c>
      <c r="N106" s="94">
        <f>M106*'FX Card'!$G$28</f>
        <v>0.154</v>
      </c>
      <c r="O106" s="902" t="str">
        <f>IFERROR(VLOOKUP(D106,Table_wabobpsvr_AzureCalc_AzureCalcRateCard[], 7,FALSE), VLOOKUP(LEFT(D106, LEN(D106)-'Rate Card'!$M$26), Table_wabobpsvr_AzureCalc_AzureCalcRateCard[], 7, FALSE))</f>
        <v/>
      </c>
      <c r="P106" s="902" t="str">
        <f>IFERROR(VLOOKUP(D106,Table_wabobpsvr_AzureCalc_AzureCalcRateCard[], 8,FALSE), VLOOKUP(LEFT(D106, LEN(D106)-'Rate Card'!$M$26), Table_wabobpsvr_AzureCalc_AzureCalcRateCard[], 8, FALSE))</f>
        <v/>
      </c>
    </row>
    <row r="107" spans="1:16">
      <c r="B107" t="s">
        <v>1098</v>
      </c>
      <c r="C107" s="64" t="str">
        <f>IFERROR(VLOOKUP(D107,Table_wabobpsvr_AzureCalc_AzureCalcRateCard[], 3,FALSE), VLOOKUP(LEFT(D107, LEN(D107)-'Rate Card'!$M$26), Table_wabobpsvr_AzureCalc_AzureCalcRateCard[], 3, FALSE))</f>
        <v>Per Hour</v>
      </c>
      <c r="D107" s="1040" t="str">
        <f>B107&amp;'Discount Calculations'!$G$16&amp;'Rate Card'!$K$23</f>
        <v>Basic_D3 VM (Non-Windows)MOSP6</v>
      </c>
      <c r="E107" s="1012">
        <f>IFERROR(VLOOKUP(D107,Table_wabobpsvr_AzureCalc_AzureCalcRateCard[], 5,FALSE), VLOOKUP(LEFT(D107, LEN(D107)-'Rate Card'!$M$26), Table_wabobpsvr_AzureCalc_AzureCalcRateCard[], 5, FALSE))</f>
        <v>0.308</v>
      </c>
      <c r="F107" s="1013">
        <f t="shared" si="31"/>
        <v>1</v>
      </c>
      <c r="G107" s="1040">
        <f t="shared" si="52"/>
        <v>0.308</v>
      </c>
      <c r="H107" s="1011">
        <f>'Discount Calculations'!$C$42</f>
        <v>0</v>
      </c>
      <c r="I107" s="1013">
        <f t="shared" si="53"/>
        <v>0.308</v>
      </c>
      <c r="J107" s="1040">
        <f t="shared" si="34"/>
        <v>0</v>
      </c>
      <c r="K107" s="540">
        <f t="shared" si="54"/>
        <v>0</v>
      </c>
      <c r="L107" s="104">
        <f>'Discount Calculations'!$AD$5+1</f>
        <v>1</v>
      </c>
      <c r="M107" s="25">
        <f t="shared" si="55"/>
        <v>0.308</v>
      </c>
      <c r="N107" s="94">
        <f>M107*'FX Card'!$G$28</f>
        <v>0.308</v>
      </c>
      <c r="O107" s="902" t="str">
        <f>IFERROR(VLOOKUP(D107,Table_wabobpsvr_AzureCalc_AzureCalcRateCard[], 7,FALSE), VLOOKUP(LEFT(D107, LEN(D107)-'Rate Card'!$M$26), Table_wabobpsvr_AzureCalc_AzureCalcRateCard[], 7, FALSE))</f>
        <v/>
      </c>
      <c r="P107" s="902" t="str">
        <f>IFERROR(VLOOKUP(D107,Table_wabobpsvr_AzureCalc_AzureCalcRateCard[], 8,FALSE), VLOOKUP(LEFT(D107, LEN(D107)-'Rate Card'!$M$26), Table_wabobpsvr_AzureCalc_AzureCalcRateCard[], 8, FALSE))</f>
        <v/>
      </c>
    </row>
    <row r="108" spans="1:16">
      <c r="B108" t="s">
        <v>1100</v>
      </c>
      <c r="C108" s="64" t="str">
        <f>IFERROR(VLOOKUP(D108,Table_wabobpsvr_AzureCalc_AzureCalcRateCard[], 3,FALSE), VLOOKUP(LEFT(D108, LEN(D108)-'Rate Card'!$M$26), Table_wabobpsvr_AzureCalc_AzureCalcRateCard[], 3, FALSE))</f>
        <v>Per Hour</v>
      </c>
      <c r="D108" s="1040" t="str">
        <f>B108&amp;'Discount Calculations'!$G$16&amp;'Rate Card'!$K$23</f>
        <v>Basic_D4 VM (Non-Windows)MOSP6</v>
      </c>
      <c r="E108" s="1012">
        <f>IFERROR(VLOOKUP(D108,Table_wabobpsvr_AzureCalc_AzureCalcRateCard[], 5,FALSE), VLOOKUP(LEFT(D108, LEN(D108)-'Rate Card'!$M$26), Table_wabobpsvr_AzureCalc_AzureCalcRateCard[], 5, FALSE))</f>
        <v>0.61599999999999999</v>
      </c>
      <c r="F108" s="1013">
        <f t="shared" si="31"/>
        <v>1</v>
      </c>
      <c r="G108" s="1040">
        <f t="shared" si="52"/>
        <v>0.61599999999999999</v>
      </c>
      <c r="H108" s="1011">
        <f>'Discount Calculations'!$C$42</f>
        <v>0</v>
      </c>
      <c r="I108" s="1013">
        <f t="shared" si="53"/>
        <v>0.61599999999999999</v>
      </c>
      <c r="J108" s="1040">
        <f t="shared" si="34"/>
        <v>0</v>
      </c>
      <c r="K108" s="540">
        <f t="shared" si="54"/>
        <v>0</v>
      </c>
      <c r="L108" s="104">
        <f>'Discount Calculations'!$AD$5+1</f>
        <v>1</v>
      </c>
      <c r="M108" s="25">
        <f t="shared" si="55"/>
        <v>0.61599999999999999</v>
      </c>
      <c r="N108" s="94">
        <f>M108*'FX Card'!$G$28</f>
        <v>0.61599999999999999</v>
      </c>
      <c r="O108" s="902" t="str">
        <f>IFERROR(VLOOKUP(D108,Table_wabobpsvr_AzureCalc_AzureCalcRateCard[], 7,FALSE), VLOOKUP(LEFT(D108, LEN(D108)-'Rate Card'!$M$26), Table_wabobpsvr_AzureCalc_AzureCalcRateCard[], 7, FALSE))</f>
        <v/>
      </c>
      <c r="P108" s="902" t="str">
        <f>IFERROR(VLOOKUP(D108,Table_wabobpsvr_AzureCalc_AzureCalcRateCard[], 8,FALSE), VLOOKUP(LEFT(D108, LEN(D108)-'Rate Card'!$M$26), Table_wabobpsvr_AzureCalc_AzureCalcRateCard[], 8, FALSE))</f>
        <v/>
      </c>
    </row>
    <row r="109" spans="1:16">
      <c r="B109" t="s">
        <v>1088</v>
      </c>
      <c r="C109" s="64" t="str">
        <f>IFERROR(VLOOKUP(D109,Table_wabobpsvr_AzureCalc_AzureCalcRateCard[], 3,FALSE), VLOOKUP(LEFT(D109, LEN(D109)-'Rate Card'!$M$26), Table_wabobpsvr_AzureCalc_AzureCalcRateCard[], 3, FALSE))</f>
        <v>Per Hour</v>
      </c>
      <c r="D109" s="1040" t="str">
        <f>B109&amp;'Discount Calculations'!$G$16&amp;'Rate Card'!$K$23</f>
        <v>Basic_D11 VM (Non-Windows)MOSP6</v>
      </c>
      <c r="E109" s="1012">
        <f>IFERROR(VLOOKUP(D109,Table_wabobpsvr_AzureCalc_AzureCalcRateCard[], 5,FALSE), VLOOKUP(LEFT(D109, LEN(D109)-'Rate Card'!$M$26), Table_wabobpsvr_AzureCalc_AzureCalcRateCard[], 5, FALSE))</f>
        <v>0.19500000000000001</v>
      </c>
      <c r="F109" s="1013">
        <f t="shared" si="31"/>
        <v>1</v>
      </c>
      <c r="G109" s="1040">
        <f t="shared" si="52"/>
        <v>0.19500000000000001</v>
      </c>
      <c r="H109" s="1011">
        <f>'Discount Calculations'!$C$42</f>
        <v>0</v>
      </c>
      <c r="I109" s="1013">
        <f t="shared" si="53"/>
        <v>0.19500000000000001</v>
      </c>
      <c r="J109" s="1040">
        <f t="shared" si="34"/>
        <v>0</v>
      </c>
      <c r="K109" s="540">
        <f t="shared" si="54"/>
        <v>0</v>
      </c>
      <c r="L109" s="104">
        <f>'Discount Calculations'!$AD$5+1</f>
        <v>1</v>
      </c>
      <c r="M109" s="25">
        <f t="shared" si="55"/>
        <v>0.19500000000000001</v>
      </c>
      <c r="N109" s="94">
        <f>M109*'FX Card'!$G$28</f>
        <v>0.19500000000000001</v>
      </c>
      <c r="O109" s="902" t="str">
        <f>IFERROR(VLOOKUP(D109,Table_wabobpsvr_AzureCalc_AzureCalcRateCard[], 7,FALSE), VLOOKUP(LEFT(D109, LEN(D109)-'Rate Card'!$M$26), Table_wabobpsvr_AzureCalc_AzureCalcRateCard[], 7, FALSE))</f>
        <v/>
      </c>
      <c r="P109" s="902" t="str">
        <f>IFERROR(VLOOKUP(D109,Table_wabobpsvr_AzureCalc_AzureCalcRateCard[], 8,FALSE), VLOOKUP(LEFT(D109, LEN(D109)-'Rate Card'!$M$26), Table_wabobpsvr_AzureCalc_AzureCalcRateCard[], 8, FALSE))</f>
        <v/>
      </c>
    </row>
    <row r="110" spans="1:16">
      <c r="B110" t="s">
        <v>1090</v>
      </c>
      <c r="C110" s="64" t="str">
        <f>IFERROR(VLOOKUP(D110,Table_wabobpsvr_AzureCalc_AzureCalcRateCard[], 3,FALSE), VLOOKUP(LEFT(D110, LEN(D110)-'Rate Card'!$M$26), Table_wabobpsvr_AzureCalc_AzureCalcRateCard[], 3, FALSE))</f>
        <v>Per Hour</v>
      </c>
      <c r="D110" s="1040" t="str">
        <f>B110&amp;'Discount Calculations'!$G$16&amp;'Rate Card'!$K$23</f>
        <v>Basic_D12 VM (Non-Windows)MOSP6</v>
      </c>
      <c r="E110" s="1012">
        <f>IFERROR(VLOOKUP(D110,Table_wabobpsvr_AzureCalc_AzureCalcRateCard[], 5,FALSE), VLOOKUP(LEFT(D110, LEN(D110)-'Rate Card'!$M$26), Table_wabobpsvr_AzureCalc_AzureCalcRateCard[], 5, FALSE))</f>
        <v>0.39</v>
      </c>
      <c r="F110" s="1013">
        <f t="shared" si="31"/>
        <v>1</v>
      </c>
      <c r="G110" s="1040">
        <f t="shared" si="52"/>
        <v>0.39</v>
      </c>
      <c r="H110" s="1011">
        <f>'Discount Calculations'!$C$42</f>
        <v>0</v>
      </c>
      <c r="I110" s="1013">
        <f t="shared" si="53"/>
        <v>0.39</v>
      </c>
      <c r="J110" s="1040">
        <f t="shared" si="34"/>
        <v>0</v>
      </c>
      <c r="K110" s="540">
        <f t="shared" si="54"/>
        <v>0</v>
      </c>
      <c r="L110" s="104">
        <f>'Discount Calculations'!$AD$5+1</f>
        <v>1</v>
      </c>
      <c r="M110" s="25">
        <f t="shared" si="55"/>
        <v>0.39</v>
      </c>
      <c r="N110" s="94">
        <f>M110*'FX Card'!$G$28</f>
        <v>0.39</v>
      </c>
      <c r="O110" s="902" t="str">
        <f>IFERROR(VLOOKUP(D110,Table_wabobpsvr_AzureCalc_AzureCalcRateCard[], 7,FALSE), VLOOKUP(LEFT(D110, LEN(D110)-'Rate Card'!$M$26), Table_wabobpsvr_AzureCalc_AzureCalcRateCard[], 7, FALSE))</f>
        <v/>
      </c>
      <c r="P110" s="902" t="str">
        <f>IFERROR(VLOOKUP(D110,Table_wabobpsvr_AzureCalc_AzureCalcRateCard[], 8,FALSE), VLOOKUP(LEFT(D110, LEN(D110)-'Rate Card'!$M$26), Table_wabobpsvr_AzureCalc_AzureCalcRateCard[], 8, FALSE))</f>
        <v/>
      </c>
    </row>
    <row r="111" spans="1:16">
      <c r="B111" t="s">
        <v>1092</v>
      </c>
      <c r="C111" s="64" t="str">
        <f>IFERROR(VLOOKUP(D111,Table_wabobpsvr_AzureCalc_AzureCalcRateCard[], 3,FALSE), VLOOKUP(LEFT(D111, LEN(D111)-'Rate Card'!$M$26), Table_wabobpsvr_AzureCalc_AzureCalcRateCard[], 3, FALSE))</f>
        <v>Per Hour</v>
      </c>
      <c r="D111" s="1040" t="str">
        <f>B111&amp;'Discount Calculations'!$G$16&amp;'Rate Card'!$K$23</f>
        <v>Basic_D13 VM (Non-Windows)MOSP6</v>
      </c>
      <c r="E111" s="1012">
        <f>IFERROR(VLOOKUP(D111,Table_wabobpsvr_AzureCalc_AzureCalcRateCard[], 5,FALSE), VLOOKUP(LEFT(D111, LEN(D111)-'Rate Card'!$M$26), Table_wabobpsvr_AzureCalc_AzureCalcRateCard[], 5, FALSE))</f>
        <v>0.70199999999999996</v>
      </c>
      <c r="F111" s="1013">
        <f t="shared" si="31"/>
        <v>1</v>
      </c>
      <c r="G111" s="1040">
        <f t="shared" si="52"/>
        <v>0.70199999999999996</v>
      </c>
      <c r="H111" s="1011">
        <f>'Discount Calculations'!$C$42</f>
        <v>0</v>
      </c>
      <c r="I111" s="1013">
        <f t="shared" si="53"/>
        <v>0.70199999999999996</v>
      </c>
      <c r="J111" s="1040">
        <f t="shared" si="34"/>
        <v>0</v>
      </c>
      <c r="K111" s="540">
        <f t="shared" si="54"/>
        <v>0</v>
      </c>
      <c r="L111" s="104">
        <f>'Discount Calculations'!$AD$5+1</f>
        <v>1</v>
      </c>
      <c r="M111" s="25">
        <f t="shared" si="55"/>
        <v>0.70199999999999996</v>
      </c>
      <c r="N111" s="94">
        <f>M111*'FX Card'!$G$28</f>
        <v>0.70199999999999996</v>
      </c>
      <c r="O111" s="902" t="str">
        <f>IFERROR(VLOOKUP(D111,Table_wabobpsvr_AzureCalc_AzureCalcRateCard[], 7,FALSE), VLOOKUP(LEFT(D111, LEN(D111)-'Rate Card'!$M$26), Table_wabobpsvr_AzureCalc_AzureCalcRateCard[], 7, FALSE))</f>
        <v/>
      </c>
      <c r="P111" s="902" t="str">
        <f>IFERROR(VLOOKUP(D111,Table_wabobpsvr_AzureCalc_AzureCalcRateCard[], 8,FALSE), VLOOKUP(LEFT(D111, LEN(D111)-'Rate Card'!$M$26), Table_wabobpsvr_AzureCalc_AzureCalcRateCard[], 8, FALSE))</f>
        <v/>
      </c>
    </row>
    <row r="112" spans="1:16">
      <c r="B112" t="s">
        <v>1190</v>
      </c>
      <c r="C112" s="1308" t="e">
        <f>IFERROR(VLOOKUP(D112,Table_wabobpsvr_AzureCalc_AzureCalcRateCard[], 3,FALSE), VLOOKUP(LEFT(D112, LEN(D112)-'Rate Card'!$M$26), Table_wabobpsvr_AzureCalc_AzureCalcRateCard[], 3, FALSE))</f>
        <v>#N/A</v>
      </c>
      <c r="D112" s="1309" t="str">
        <f>B112&amp;'Discount Calculations'!$G$16&amp;'Rate Card'!$K$23</f>
        <v>Basic_D14VM (Non-Windows)MOSP6</v>
      </c>
      <c r="E112" s="1310">
        <v>999999</v>
      </c>
      <c r="F112" s="1309">
        <f t="shared" si="31"/>
        <v>1</v>
      </c>
      <c r="G112" s="1309">
        <f>F112*E112</f>
        <v>999999</v>
      </c>
      <c r="H112" s="1311">
        <f>'Discount Calculations'!$C$42</f>
        <v>0</v>
      </c>
      <c r="I112" s="1309">
        <f>G112*(1-H112)</f>
        <v>999999</v>
      </c>
      <c r="J112" s="1309">
        <f t="shared" si="34"/>
        <v>0</v>
      </c>
      <c r="K112" s="1312">
        <f>E112*J112</f>
        <v>0</v>
      </c>
      <c r="L112" s="1313">
        <f>'Discount Calculations'!$AD$5+1</f>
        <v>1</v>
      </c>
      <c r="M112" s="1308">
        <f>L112*(K112+I112)</f>
        <v>999999</v>
      </c>
      <c r="N112" s="1308">
        <f>M112*'FX Card'!$G$28</f>
        <v>999999</v>
      </c>
      <c r="O112" s="1314" t="e">
        <f>IFERROR(VLOOKUP(D112,Table_wabobpsvr_AzureCalc_AzureCalcRateCard[], 7,FALSE), VLOOKUP(LEFT(D112, LEN(D112)-'Rate Card'!$M$26), Table_wabobpsvr_AzureCalc_AzureCalcRateCard[], 7, FALSE))</f>
        <v>#N/A</v>
      </c>
      <c r="P112" s="1314" t="e">
        <f>IFERROR(VLOOKUP(D112,Table_wabobpsvr_AzureCalc_AzureCalcRateCard[], 8,FALSE), VLOOKUP(LEFT(D112, LEN(D112)-'Rate Card'!$M$26), Table_wabobpsvr_AzureCalc_AzureCalcRateCard[], 8, FALSE))</f>
        <v>#N/A</v>
      </c>
    </row>
    <row r="113" spans="1:16" s="1039" customFormat="1">
      <c r="B113" s="1307" t="s">
        <v>8104</v>
      </c>
      <c r="C113" s="1308" t="e">
        <f>IFERROR(VLOOKUP(D113,Table_wabobpsvr_AzureCalc_AzureCalcRateCard[], 3,FALSE), VLOOKUP(LEFT(D113, LEN(D113)-'Rate Card'!$M$26), Table_wabobpsvr_AzureCalc_AzureCalcRateCard[], 3, FALSE))</f>
        <v>#N/A</v>
      </c>
      <c r="D113" s="1309" t="str">
        <f>B113&amp;'Discount Calculations'!$G$16&amp;'Rate Card'!$K$23</f>
        <v>Basic_D1_v2 VM (Non-Windows)MOSP6</v>
      </c>
      <c r="E113" s="1310">
        <f>E112</f>
        <v>999999</v>
      </c>
      <c r="F113" s="1309">
        <f t="shared" si="31"/>
        <v>1</v>
      </c>
      <c r="G113" s="1309">
        <f t="shared" ref="G113:G121" si="56">F113*E113</f>
        <v>999999</v>
      </c>
      <c r="H113" s="1311">
        <f>'Discount Calculations'!$C$42</f>
        <v>0</v>
      </c>
      <c r="I113" s="1309">
        <f t="shared" ref="I113:I121" si="57">G113*(1-H113)</f>
        <v>999999</v>
      </c>
      <c r="J113" s="1309">
        <f t="shared" si="34"/>
        <v>0</v>
      </c>
      <c r="K113" s="1312">
        <f t="shared" ref="K113:K121" si="58">E113*J113</f>
        <v>0</v>
      </c>
      <c r="L113" s="1313">
        <f>'Discount Calculations'!$AD$5+1</f>
        <v>1</v>
      </c>
      <c r="M113" s="1308">
        <f t="shared" ref="M113:M121" si="59">L113*(K113+I113)</f>
        <v>999999</v>
      </c>
      <c r="N113" s="1308">
        <f>M113*'FX Card'!$G$28</f>
        <v>999999</v>
      </c>
      <c r="O113" s="1314" t="e">
        <f>IFERROR(VLOOKUP(D113,Table_wabobpsvr_AzureCalc_AzureCalcRateCard[], 7,FALSE), VLOOKUP(LEFT(D113, LEN(D113)-'Rate Card'!$M$26), Table_wabobpsvr_AzureCalc_AzureCalcRateCard[], 7, FALSE))</f>
        <v>#N/A</v>
      </c>
      <c r="P113" s="1314" t="e">
        <f>IFERROR(VLOOKUP(D113,Table_wabobpsvr_AzureCalc_AzureCalcRateCard[], 8,FALSE), VLOOKUP(LEFT(D113, LEN(D113)-'Rate Card'!$M$26), Table_wabobpsvr_AzureCalc_AzureCalcRateCard[], 8, FALSE))</f>
        <v>#N/A</v>
      </c>
    </row>
    <row r="114" spans="1:16" s="1039" customFormat="1">
      <c r="B114" s="1307" t="s">
        <v>8105</v>
      </c>
      <c r="C114" s="1308" t="e">
        <f>IFERROR(VLOOKUP(D114,Table_wabobpsvr_AzureCalc_AzureCalcRateCard[], 3,FALSE), VLOOKUP(LEFT(D114, LEN(D114)-'Rate Card'!$M$26), Table_wabobpsvr_AzureCalc_AzureCalcRateCard[], 3, FALSE))</f>
        <v>#N/A</v>
      </c>
      <c r="D114" s="1309" t="str">
        <f>B114&amp;'Discount Calculations'!$G$16&amp;'Rate Card'!$K$23</f>
        <v>Basic_D2_v2 VM (Non-Windows)MOSP6</v>
      </c>
      <c r="E114" s="1310">
        <f t="shared" ref="E114:E121" si="60">E113</f>
        <v>999999</v>
      </c>
      <c r="F114" s="1309">
        <f t="shared" si="31"/>
        <v>1</v>
      </c>
      <c r="G114" s="1309">
        <f t="shared" si="56"/>
        <v>999999</v>
      </c>
      <c r="H114" s="1311">
        <f>'Discount Calculations'!$C$42</f>
        <v>0</v>
      </c>
      <c r="I114" s="1309">
        <f t="shared" si="57"/>
        <v>999999</v>
      </c>
      <c r="J114" s="1309">
        <f t="shared" si="34"/>
        <v>0</v>
      </c>
      <c r="K114" s="1312">
        <f t="shared" si="58"/>
        <v>0</v>
      </c>
      <c r="L114" s="1313">
        <f>'Discount Calculations'!$AD$5+1</f>
        <v>1</v>
      </c>
      <c r="M114" s="1308">
        <f t="shared" si="59"/>
        <v>999999</v>
      </c>
      <c r="N114" s="1308">
        <f>M114*'FX Card'!$G$28</f>
        <v>999999</v>
      </c>
      <c r="O114" s="1314" t="e">
        <f>IFERROR(VLOOKUP(D114,Table_wabobpsvr_AzureCalc_AzureCalcRateCard[], 7,FALSE), VLOOKUP(LEFT(D114, LEN(D114)-'Rate Card'!$M$26), Table_wabobpsvr_AzureCalc_AzureCalcRateCard[], 7, FALSE))</f>
        <v>#N/A</v>
      </c>
      <c r="P114" s="1314" t="e">
        <f>IFERROR(VLOOKUP(D114,Table_wabobpsvr_AzureCalc_AzureCalcRateCard[], 8,FALSE), VLOOKUP(LEFT(D114, LEN(D114)-'Rate Card'!$M$26), Table_wabobpsvr_AzureCalc_AzureCalcRateCard[], 8, FALSE))</f>
        <v>#N/A</v>
      </c>
    </row>
    <row r="115" spans="1:16" s="1039" customFormat="1">
      <c r="B115" s="1307" t="s">
        <v>8106</v>
      </c>
      <c r="C115" s="1308" t="e">
        <f>IFERROR(VLOOKUP(D115,Table_wabobpsvr_AzureCalc_AzureCalcRateCard[], 3,FALSE), VLOOKUP(LEFT(D115, LEN(D115)-'Rate Card'!$M$26), Table_wabobpsvr_AzureCalc_AzureCalcRateCard[], 3, FALSE))</f>
        <v>#N/A</v>
      </c>
      <c r="D115" s="1309" t="str">
        <f>B115&amp;'Discount Calculations'!$G$16&amp;'Rate Card'!$K$23</f>
        <v>Basic_D3_v2 VM (Non-Windows)MOSP6</v>
      </c>
      <c r="E115" s="1310">
        <f t="shared" si="60"/>
        <v>999999</v>
      </c>
      <c r="F115" s="1309">
        <f t="shared" si="31"/>
        <v>1</v>
      </c>
      <c r="G115" s="1309">
        <f t="shared" si="56"/>
        <v>999999</v>
      </c>
      <c r="H115" s="1311">
        <f>'Discount Calculations'!$C$42</f>
        <v>0</v>
      </c>
      <c r="I115" s="1309">
        <f t="shared" si="57"/>
        <v>999999</v>
      </c>
      <c r="J115" s="1309">
        <f t="shared" si="34"/>
        <v>0</v>
      </c>
      <c r="K115" s="1312">
        <f t="shared" si="58"/>
        <v>0</v>
      </c>
      <c r="L115" s="1313">
        <f>'Discount Calculations'!$AD$5+1</f>
        <v>1</v>
      </c>
      <c r="M115" s="1308">
        <f t="shared" si="59"/>
        <v>999999</v>
      </c>
      <c r="N115" s="1308">
        <f>M115*'FX Card'!$G$28</f>
        <v>999999</v>
      </c>
      <c r="O115" s="1314" t="e">
        <f>IFERROR(VLOOKUP(D115,Table_wabobpsvr_AzureCalc_AzureCalcRateCard[], 7,FALSE), VLOOKUP(LEFT(D115, LEN(D115)-'Rate Card'!$M$26), Table_wabobpsvr_AzureCalc_AzureCalcRateCard[], 7, FALSE))</f>
        <v>#N/A</v>
      </c>
      <c r="P115" s="1314" t="e">
        <f>IFERROR(VLOOKUP(D115,Table_wabobpsvr_AzureCalc_AzureCalcRateCard[], 8,FALSE), VLOOKUP(LEFT(D115, LEN(D115)-'Rate Card'!$M$26), Table_wabobpsvr_AzureCalc_AzureCalcRateCard[], 8, FALSE))</f>
        <v>#N/A</v>
      </c>
    </row>
    <row r="116" spans="1:16" s="1039" customFormat="1">
      <c r="B116" s="1307" t="s">
        <v>8107</v>
      </c>
      <c r="C116" s="1308" t="e">
        <f>IFERROR(VLOOKUP(D116,Table_wabobpsvr_AzureCalc_AzureCalcRateCard[], 3,FALSE), VLOOKUP(LEFT(D116, LEN(D116)-'Rate Card'!$M$26), Table_wabobpsvr_AzureCalc_AzureCalcRateCard[], 3, FALSE))</f>
        <v>#N/A</v>
      </c>
      <c r="D116" s="1309" t="str">
        <f>B116&amp;'Discount Calculations'!$G$16&amp;'Rate Card'!$K$23</f>
        <v>Basic_D4_v2 VM (Non-Windows)MOSP6</v>
      </c>
      <c r="E116" s="1310">
        <f t="shared" si="60"/>
        <v>999999</v>
      </c>
      <c r="F116" s="1309">
        <f t="shared" si="31"/>
        <v>1</v>
      </c>
      <c r="G116" s="1309">
        <f t="shared" si="56"/>
        <v>999999</v>
      </c>
      <c r="H116" s="1311">
        <f>'Discount Calculations'!$C$42</f>
        <v>0</v>
      </c>
      <c r="I116" s="1309">
        <f t="shared" si="57"/>
        <v>999999</v>
      </c>
      <c r="J116" s="1309">
        <f t="shared" si="34"/>
        <v>0</v>
      </c>
      <c r="K116" s="1312">
        <f t="shared" si="58"/>
        <v>0</v>
      </c>
      <c r="L116" s="1313">
        <f>'Discount Calculations'!$AD$5+1</f>
        <v>1</v>
      </c>
      <c r="M116" s="1308">
        <f t="shared" si="59"/>
        <v>999999</v>
      </c>
      <c r="N116" s="1308">
        <f>M116*'FX Card'!$G$28</f>
        <v>999999</v>
      </c>
      <c r="O116" s="1314" t="e">
        <f>IFERROR(VLOOKUP(D116,Table_wabobpsvr_AzureCalc_AzureCalcRateCard[], 7,FALSE), VLOOKUP(LEFT(D116, LEN(D116)-'Rate Card'!$M$26), Table_wabobpsvr_AzureCalc_AzureCalcRateCard[], 7, FALSE))</f>
        <v>#N/A</v>
      </c>
      <c r="P116" s="1314" t="e">
        <f>IFERROR(VLOOKUP(D116,Table_wabobpsvr_AzureCalc_AzureCalcRateCard[], 8,FALSE), VLOOKUP(LEFT(D116, LEN(D116)-'Rate Card'!$M$26), Table_wabobpsvr_AzureCalc_AzureCalcRateCard[], 8, FALSE))</f>
        <v>#N/A</v>
      </c>
    </row>
    <row r="117" spans="1:16" s="1039" customFormat="1">
      <c r="B117" s="1307" t="s">
        <v>8108</v>
      </c>
      <c r="C117" s="1308" t="e">
        <f>IFERROR(VLOOKUP(D117,Table_wabobpsvr_AzureCalc_AzureCalcRateCard[], 3,FALSE), VLOOKUP(LEFT(D117, LEN(D117)-'Rate Card'!$M$26), Table_wabobpsvr_AzureCalc_AzureCalcRateCard[], 3, FALSE))</f>
        <v>#N/A</v>
      </c>
      <c r="D117" s="1309" t="str">
        <f>B117&amp;'Discount Calculations'!$G$16&amp;'Rate Card'!$K$23</f>
        <v>Basic_D5_v2 VM (Non-Windows)MOSP6</v>
      </c>
      <c r="E117" s="1310">
        <f t="shared" si="60"/>
        <v>999999</v>
      </c>
      <c r="F117" s="1309">
        <f t="shared" si="31"/>
        <v>1</v>
      </c>
      <c r="G117" s="1309">
        <f t="shared" si="56"/>
        <v>999999</v>
      </c>
      <c r="H117" s="1311">
        <f>'Discount Calculations'!$C$42</f>
        <v>0</v>
      </c>
      <c r="I117" s="1309">
        <f t="shared" si="57"/>
        <v>999999</v>
      </c>
      <c r="J117" s="1309">
        <f t="shared" si="34"/>
        <v>0</v>
      </c>
      <c r="K117" s="1312">
        <f t="shared" si="58"/>
        <v>0</v>
      </c>
      <c r="L117" s="1313">
        <f>'Discount Calculations'!$AD$5+1</f>
        <v>1</v>
      </c>
      <c r="M117" s="1308">
        <f t="shared" si="59"/>
        <v>999999</v>
      </c>
      <c r="N117" s="1308">
        <f>M117*'FX Card'!$G$28</f>
        <v>999999</v>
      </c>
      <c r="O117" s="1314" t="e">
        <f>IFERROR(VLOOKUP(D117,Table_wabobpsvr_AzureCalc_AzureCalcRateCard[], 7,FALSE), VLOOKUP(LEFT(D117, LEN(D117)-'Rate Card'!$M$26), Table_wabobpsvr_AzureCalc_AzureCalcRateCard[], 7, FALSE))</f>
        <v>#N/A</v>
      </c>
      <c r="P117" s="1314" t="e">
        <f>IFERROR(VLOOKUP(D117,Table_wabobpsvr_AzureCalc_AzureCalcRateCard[], 8,FALSE), VLOOKUP(LEFT(D117, LEN(D117)-'Rate Card'!$M$26), Table_wabobpsvr_AzureCalc_AzureCalcRateCard[], 8, FALSE))</f>
        <v>#N/A</v>
      </c>
    </row>
    <row r="118" spans="1:16" s="1039" customFormat="1">
      <c r="B118" s="1307" t="s">
        <v>8109</v>
      </c>
      <c r="C118" s="1308" t="e">
        <f>IFERROR(VLOOKUP(D118,Table_wabobpsvr_AzureCalc_AzureCalcRateCard[], 3,FALSE), VLOOKUP(LEFT(D118, LEN(D118)-'Rate Card'!$M$26), Table_wabobpsvr_AzureCalc_AzureCalcRateCard[], 3, FALSE))</f>
        <v>#N/A</v>
      </c>
      <c r="D118" s="1309" t="str">
        <f>B118&amp;'Discount Calculations'!$G$16&amp;'Rate Card'!$K$23</f>
        <v>Basic_D11_v2 VM (Non-Windows)MOSP6</v>
      </c>
      <c r="E118" s="1310">
        <f t="shared" si="60"/>
        <v>999999</v>
      </c>
      <c r="F118" s="1309">
        <f t="shared" si="31"/>
        <v>1</v>
      </c>
      <c r="G118" s="1309">
        <f t="shared" si="56"/>
        <v>999999</v>
      </c>
      <c r="H118" s="1311">
        <f>'Discount Calculations'!$C$42</f>
        <v>0</v>
      </c>
      <c r="I118" s="1309">
        <f t="shared" si="57"/>
        <v>999999</v>
      </c>
      <c r="J118" s="1309">
        <f t="shared" si="34"/>
        <v>0</v>
      </c>
      <c r="K118" s="1312">
        <f t="shared" si="58"/>
        <v>0</v>
      </c>
      <c r="L118" s="1313">
        <f>'Discount Calculations'!$AD$5+1</f>
        <v>1</v>
      </c>
      <c r="M118" s="1308">
        <f t="shared" si="59"/>
        <v>999999</v>
      </c>
      <c r="N118" s="1308">
        <f>M118*'FX Card'!$G$28</f>
        <v>999999</v>
      </c>
      <c r="O118" s="1314" t="e">
        <f>IFERROR(VLOOKUP(D118,Table_wabobpsvr_AzureCalc_AzureCalcRateCard[], 7,FALSE), VLOOKUP(LEFT(D118, LEN(D118)-'Rate Card'!$M$26), Table_wabobpsvr_AzureCalc_AzureCalcRateCard[], 7, FALSE))</f>
        <v>#N/A</v>
      </c>
      <c r="P118" s="1314" t="e">
        <f>IFERROR(VLOOKUP(D118,Table_wabobpsvr_AzureCalc_AzureCalcRateCard[], 8,FALSE), VLOOKUP(LEFT(D118, LEN(D118)-'Rate Card'!$M$26), Table_wabobpsvr_AzureCalc_AzureCalcRateCard[], 8, FALSE))</f>
        <v>#N/A</v>
      </c>
    </row>
    <row r="119" spans="1:16" s="1039" customFormat="1">
      <c r="B119" s="1307" t="s">
        <v>8110</v>
      </c>
      <c r="C119" s="1308" t="e">
        <f>IFERROR(VLOOKUP(D119,Table_wabobpsvr_AzureCalc_AzureCalcRateCard[], 3,FALSE), VLOOKUP(LEFT(D119, LEN(D119)-'Rate Card'!$M$26), Table_wabobpsvr_AzureCalc_AzureCalcRateCard[], 3, FALSE))</f>
        <v>#N/A</v>
      </c>
      <c r="D119" s="1309" t="str">
        <f>B119&amp;'Discount Calculations'!$G$16&amp;'Rate Card'!$K$23</f>
        <v>Basic_D12_v2 VM (Non-Windows)MOSP6</v>
      </c>
      <c r="E119" s="1310">
        <f t="shared" si="60"/>
        <v>999999</v>
      </c>
      <c r="F119" s="1309">
        <f t="shared" si="31"/>
        <v>1</v>
      </c>
      <c r="G119" s="1309">
        <f t="shared" si="56"/>
        <v>999999</v>
      </c>
      <c r="H119" s="1311">
        <f>'Discount Calculations'!$C$42</f>
        <v>0</v>
      </c>
      <c r="I119" s="1309">
        <f t="shared" si="57"/>
        <v>999999</v>
      </c>
      <c r="J119" s="1309">
        <f t="shared" si="34"/>
        <v>0</v>
      </c>
      <c r="K119" s="1312">
        <f t="shared" si="58"/>
        <v>0</v>
      </c>
      <c r="L119" s="1313">
        <f>'Discount Calculations'!$AD$5+1</f>
        <v>1</v>
      </c>
      <c r="M119" s="1308">
        <f t="shared" si="59"/>
        <v>999999</v>
      </c>
      <c r="N119" s="1308">
        <f>M119*'FX Card'!$G$28</f>
        <v>999999</v>
      </c>
      <c r="O119" s="1314" t="e">
        <f>IFERROR(VLOOKUP(D119,Table_wabobpsvr_AzureCalc_AzureCalcRateCard[], 7,FALSE), VLOOKUP(LEFT(D119, LEN(D119)-'Rate Card'!$M$26), Table_wabobpsvr_AzureCalc_AzureCalcRateCard[], 7, FALSE))</f>
        <v>#N/A</v>
      </c>
      <c r="P119" s="1314" t="e">
        <f>IFERROR(VLOOKUP(D119,Table_wabobpsvr_AzureCalc_AzureCalcRateCard[], 8,FALSE), VLOOKUP(LEFT(D119, LEN(D119)-'Rate Card'!$M$26), Table_wabobpsvr_AzureCalc_AzureCalcRateCard[], 8, FALSE))</f>
        <v>#N/A</v>
      </c>
    </row>
    <row r="120" spans="1:16" s="1039" customFormat="1">
      <c r="B120" s="1307" t="s">
        <v>8111</v>
      </c>
      <c r="C120" s="1308" t="e">
        <f>IFERROR(VLOOKUP(D120,Table_wabobpsvr_AzureCalc_AzureCalcRateCard[], 3,FALSE), VLOOKUP(LEFT(D120, LEN(D120)-'Rate Card'!$M$26), Table_wabobpsvr_AzureCalc_AzureCalcRateCard[], 3, FALSE))</f>
        <v>#N/A</v>
      </c>
      <c r="D120" s="1309" t="str">
        <f>B120&amp;'Discount Calculations'!$G$16&amp;'Rate Card'!$K$23</f>
        <v>Basic_D13_v2 VM (Non-Windows)MOSP6</v>
      </c>
      <c r="E120" s="1310">
        <f t="shared" si="60"/>
        <v>999999</v>
      </c>
      <c r="F120" s="1309">
        <f t="shared" si="31"/>
        <v>1</v>
      </c>
      <c r="G120" s="1309">
        <f t="shared" si="56"/>
        <v>999999</v>
      </c>
      <c r="H120" s="1311">
        <f>'Discount Calculations'!$C$42</f>
        <v>0</v>
      </c>
      <c r="I120" s="1309">
        <f t="shared" si="57"/>
        <v>999999</v>
      </c>
      <c r="J120" s="1309">
        <f t="shared" si="34"/>
        <v>0</v>
      </c>
      <c r="K120" s="1312">
        <f t="shared" si="58"/>
        <v>0</v>
      </c>
      <c r="L120" s="1313">
        <f>'Discount Calculations'!$AD$5+1</f>
        <v>1</v>
      </c>
      <c r="M120" s="1308">
        <f t="shared" si="59"/>
        <v>999999</v>
      </c>
      <c r="N120" s="1308">
        <f>M120*'FX Card'!$G$28</f>
        <v>999999</v>
      </c>
      <c r="O120" s="1314" t="e">
        <f>IFERROR(VLOOKUP(D120,Table_wabobpsvr_AzureCalc_AzureCalcRateCard[], 7,FALSE), VLOOKUP(LEFT(D120, LEN(D120)-'Rate Card'!$M$26), Table_wabobpsvr_AzureCalc_AzureCalcRateCard[], 7, FALSE))</f>
        <v>#N/A</v>
      </c>
      <c r="P120" s="1314" t="e">
        <f>IFERROR(VLOOKUP(D120,Table_wabobpsvr_AzureCalc_AzureCalcRateCard[], 8,FALSE), VLOOKUP(LEFT(D120, LEN(D120)-'Rate Card'!$M$26), Table_wabobpsvr_AzureCalc_AzureCalcRateCard[], 8, FALSE))</f>
        <v>#N/A</v>
      </c>
    </row>
    <row r="121" spans="1:16" s="1039" customFormat="1">
      <c r="B121" s="1307" t="s">
        <v>8112</v>
      </c>
      <c r="C121" s="1308" t="e">
        <f>IFERROR(VLOOKUP(D121,Table_wabobpsvr_AzureCalc_AzureCalcRateCard[], 3,FALSE), VLOOKUP(LEFT(D121, LEN(D121)-'Rate Card'!$M$26), Table_wabobpsvr_AzureCalc_AzureCalcRateCard[], 3, FALSE))</f>
        <v>#N/A</v>
      </c>
      <c r="D121" s="1309" t="str">
        <f>B121&amp;'Discount Calculations'!$G$16&amp;'Rate Card'!$K$23</f>
        <v>Basic_D14_v2 VM (Non-Windows)MOSP6</v>
      </c>
      <c r="E121" s="1310">
        <f t="shared" si="60"/>
        <v>999999</v>
      </c>
      <c r="F121" s="1309">
        <f t="shared" si="31"/>
        <v>1</v>
      </c>
      <c r="G121" s="1309">
        <f t="shared" si="56"/>
        <v>999999</v>
      </c>
      <c r="H121" s="1311">
        <f>'Discount Calculations'!$C$42</f>
        <v>0</v>
      </c>
      <c r="I121" s="1309">
        <f t="shared" si="57"/>
        <v>999999</v>
      </c>
      <c r="J121" s="1309">
        <f t="shared" si="34"/>
        <v>0</v>
      </c>
      <c r="K121" s="1312">
        <f t="shared" si="58"/>
        <v>0</v>
      </c>
      <c r="L121" s="1313">
        <f>'Discount Calculations'!$AD$5+1</f>
        <v>1</v>
      </c>
      <c r="M121" s="1308">
        <f t="shared" si="59"/>
        <v>999999</v>
      </c>
      <c r="N121" s="1308">
        <f>M121*'FX Card'!$G$28</f>
        <v>999999</v>
      </c>
      <c r="O121" s="1314" t="e">
        <f>IFERROR(VLOOKUP(D121,Table_wabobpsvr_AzureCalc_AzureCalcRateCard[], 7,FALSE), VLOOKUP(LEFT(D121, LEN(D121)-'Rate Card'!$M$26), Table_wabobpsvr_AzureCalc_AzureCalcRateCard[], 7, FALSE))</f>
        <v>#N/A</v>
      </c>
      <c r="P121" s="1314" t="e">
        <f>IFERROR(VLOOKUP(D121,Table_wabobpsvr_AzureCalc_AzureCalcRateCard[], 8,FALSE), VLOOKUP(LEFT(D121, LEN(D121)-'Rate Card'!$M$26), Table_wabobpsvr_AzureCalc_AzureCalcRateCard[], 8, FALSE))</f>
        <v>#N/A</v>
      </c>
    </row>
    <row r="122" spans="1:16">
      <c r="C122" s="33"/>
      <c r="D122" s="1004"/>
      <c r="E122" s="1004"/>
      <c r="F122" s="1013"/>
      <c r="H122" s="1011"/>
      <c r="I122" s="1013"/>
      <c r="K122" s="540"/>
      <c r="L122" s="104"/>
      <c r="M122" s="25"/>
      <c r="N122" s="33"/>
      <c r="O122" s="903"/>
      <c r="P122" s="903"/>
    </row>
    <row r="123" spans="1:16">
      <c r="A123" t="s">
        <v>1186</v>
      </c>
      <c r="B123" t="s">
        <v>1107</v>
      </c>
      <c r="C123" s="64" t="str">
        <f>IFERROR(VLOOKUP(D123,Table_wabobpsvr_AzureCalc_AzureCalcRateCard[], 3,FALSE), VLOOKUP(LEFT(D123, LEN(D123)-'Rate Card'!$M$26), Table_wabobpsvr_AzureCalc_AzureCalcRateCard[], 3, FALSE))</f>
        <v>Per Hour</v>
      </c>
      <c r="D123" s="1040" t="str">
        <f>B123&amp;'Discount Calculations'!$G$16&amp;'Rate Card'!$K$23</f>
        <v>Standard_D1 VM (Non-Windows)MOSP6</v>
      </c>
      <c r="E123" s="1012">
        <f>IFERROR(VLOOKUP(D123,Table_wabobpsvr_AzureCalc_AzureCalcRateCard[], 5,FALSE), VLOOKUP(LEFT(D123, LEN(D123)-'Rate Card'!$M$26), Table_wabobpsvr_AzureCalc_AzureCalcRateCard[], 5, FALSE))</f>
        <v>7.6999999999999999E-2</v>
      </c>
      <c r="F123" s="1013">
        <f t="shared" si="31"/>
        <v>1</v>
      </c>
      <c r="G123" s="1040">
        <f t="shared" si="52"/>
        <v>7.6999999999999999E-2</v>
      </c>
      <c r="H123" s="1011">
        <f>'Discount Calculations'!$C$42</f>
        <v>0</v>
      </c>
      <c r="I123" s="1013">
        <f t="shared" si="53"/>
        <v>7.6999999999999999E-2</v>
      </c>
      <c r="J123" s="1040">
        <f t="shared" si="34"/>
        <v>0</v>
      </c>
      <c r="K123" s="540">
        <f t="shared" si="54"/>
        <v>0</v>
      </c>
      <c r="L123" s="104">
        <f>'Discount Calculations'!$AD$5+1</f>
        <v>1</v>
      </c>
      <c r="M123" s="25">
        <f t="shared" si="55"/>
        <v>7.6999999999999999E-2</v>
      </c>
      <c r="N123" s="94">
        <f>M123*'FX Card'!$G$28</f>
        <v>7.6999999999999999E-2</v>
      </c>
      <c r="O123" s="902" t="str">
        <f>IFERROR(VLOOKUP(D123,Table_wabobpsvr_AzureCalc_AzureCalcRateCard[], 7,FALSE), VLOOKUP(LEFT(D123, LEN(D123)-'Rate Card'!$M$26), Table_wabobpsvr_AzureCalc_AzureCalcRateCard[], 7, FALSE))</f>
        <v/>
      </c>
      <c r="P123" s="902" t="str">
        <f>IFERROR(VLOOKUP(D123,Table_wabobpsvr_AzureCalc_AzureCalcRateCard[], 8,FALSE), VLOOKUP(LEFT(D123, LEN(D123)-'Rate Card'!$M$26), Table_wabobpsvr_AzureCalc_AzureCalcRateCard[], 8, FALSE))</f>
        <v/>
      </c>
    </row>
    <row r="124" spans="1:16">
      <c r="B124" t="s">
        <v>1122</v>
      </c>
      <c r="C124" s="64" t="str">
        <f>IFERROR(VLOOKUP(D124,Table_wabobpsvr_AzureCalc_AzureCalcRateCard[], 3,FALSE), VLOOKUP(LEFT(D124, LEN(D124)-'Rate Card'!$M$26), Table_wabobpsvr_AzureCalc_AzureCalcRateCard[], 3, FALSE))</f>
        <v>Per Hour</v>
      </c>
      <c r="D124" s="1040" t="str">
        <f>B124&amp;'Discount Calculations'!$G$16&amp;'Rate Card'!$K$23</f>
        <v>Standard_D2 VM (Non-Windows)MOSP6</v>
      </c>
      <c r="E124" s="1012">
        <f>IFERROR(VLOOKUP(D124,Table_wabobpsvr_AzureCalc_AzureCalcRateCard[], 5,FALSE), VLOOKUP(LEFT(D124, LEN(D124)-'Rate Card'!$M$26), Table_wabobpsvr_AzureCalc_AzureCalcRateCard[], 5, FALSE))</f>
        <v>0.154</v>
      </c>
      <c r="F124" s="1013">
        <f t="shared" si="31"/>
        <v>1</v>
      </c>
      <c r="G124" s="1040">
        <f t="shared" si="52"/>
        <v>0.154</v>
      </c>
      <c r="H124" s="1011">
        <f>'Discount Calculations'!$C$42</f>
        <v>0</v>
      </c>
      <c r="I124" s="1013">
        <f t="shared" si="53"/>
        <v>0.154</v>
      </c>
      <c r="J124" s="1040">
        <f t="shared" si="34"/>
        <v>0</v>
      </c>
      <c r="K124" s="540">
        <f t="shared" si="54"/>
        <v>0</v>
      </c>
      <c r="L124" s="104">
        <f>'Discount Calculations'!$AD$5+1</f>
        <v>1</v>
      </c>
      <c r="M124" s="25">
        <f t="shared" si="55"/>
        <v>0.154</v>
      </c>
      <c r="N124" s="94">
        <f>M124*'FX Card'!$G$28</f>
        <v>0.154</v>
      </c>
      <c r="O124" s="902" t="str">
        <f>IFERROR(VLOOKUP(D124,Table_wabobpsvr_AzureCalc_AzureCalcRateCard[], 7,FALSE), VLOOKUP(LEFT(D124, LEN(D124)-'Rate Card'!$M$26), Table_wabobpsvr_AzureCalc_AzureCalcRateCard[], 7, FALSE))</f>
        <v/>
      </c>
      <c r="P124" s="902" t="str">
        <f>IFERROR(VLOOKUP(D124,Table_wabobpsvr_AzureCalc_AzureCalcRateCard[], 8,FALSE), VLOOKUP(LEFT(D124, LEN(D124)-'Rate Card'!$M$26), Table_wabobpsvr_AzureCalc_AzureCalcRateCard[], 8, FALSE))</f>
        <v/>
      </c>
    </row>
    <row r="125" spans="1:16">
      <c r="B125" t="s">
        <v>1125</v>
      </c>
      <c r="C125" s="64" t="str">
        <f>IFERROR(VLOOKUP(D125,Table_wabobpsvr_AzureCalc_AzureCalcRateCard[], 3,FALSE), VLOOKUP(LEFT(D125, LEN(D125)-'Rate Card'!$M$26), Table_wabobpsvr_AzureCalc_AzureCalcRateCard[], 3, FALSE))</f>
        <v>Per Hour</v>
      </c>
      <c r="D125" s="1040" t="str">
        <f>B125&amp;'Discount Calculations'!$G$16&amp;'Rate Card'!$K$23</f>
        <v>Standard_D3 VM (Non-Windows)MOSP6</v>
      </c>
      <c r="E125" s="1012">
        <f>IFERROR(VLOOKUP(D125,Table_wabobpsvr_AzureCalc_AzureCalcRateCard[], 5,FALSE), VLOOKUP(LEFT(D125, LEN(D125)-'Rate Card'!$M$26), Table_wabobpsvr_AzureCalc_AzureCalcRateCard[], 5, FALSE))</f>
        <v>0.308</v>
      </c>
      <c r="F125" s="1013">
        <f t="shared" si="31"/>
        <v>1</v>
      </c>
      <c r="G125" s="1040">
        <f t="shared" si="52"/>
        <v>0.308</v>
      </c>
      <c r="H125" s="1011">
        <f>'Discount Calculations'!$C$42</f>
        <v>0</v>
      </c>
      <c r="I125" s="1013">
        <f t="shared" si="53"/>
        <v>0.308</v>
      </c>
      <c r="J125" s="1040">
        <f t="shared" si="34"/>
        <v>0</v>
      </c>
      <c r="K125" s="540">
        <f t="shared" si="54"/>
        <v>0</v>
      </c>
      <c r="L125" s="104">
        <f>'Discount Calculations'!$AD$5+1</f>
        <v>1</v>
      </c>
      <c r="M125" s="25">
        <f t="shared" si="55"/>
        <v>0.308</v>
      </c>
      <c r="N125" s="94">
        <f>M125*'FX Card'!$G$28</f>
        <v>0.308</v>
      </c>
      <c r="O125" s="902" t="str">
        <f>IFERROR(VLOOKUP(D125,Table_wabobpsvr_AzureCalc_AzureCalcRateCard[], 7,FALSE), VLOOKUP(LEFT(D125, LEN(D125)-'Rate Card'!$M$26), Table_wabobpsvr_AzureCalc_AzureCalcRateCard[], 7, FALSE))</f>
        <v/>
      </c>
      <c r="P125" s="902" t="str">
        <f>IFERROR(VLOOKUP(D125,Table_wabobpsvr_AzureCalc_AzureCalcRateCard[], 8,FALSE), VLOOKUP(LEFT(D125, LEN(D125)-'Rate Card'!$M$26), Table_wabobpsvr_AzureCalc_AzureCalcRateCard[], 8, FALSE))</f>
        <v/>
      </c>
    </row>
    <row r="126" spans="1:16">
      <c r="B126" t="s">
        <v>1128</v>
      </c>
      <c r="C126" s="64" t="str">
        <f>IFERROR(VLOOKUP(D126,Table_wabobpsvr_AzureCalc_AzureCalcRateCard[], 3,FALSE), VLOOKUP(LEFT(D126, LEN(D126)-'Rate Card'!$M$26), Table_wabobpsvr_AzureCalc_AzureCalcRateCard[], 3, FALSE))</f>
        <v>Per Hour</v>
      </c>
      <c r="D126" s="1040" t="str">
        <f>B126&amp;'Discount Calculations'!$G$16&amp;'Rate Card'!$K$23</f>
        <v>Standard_D4 VM (Non-Windows)MOSP6</v>
      </c>
      <c r="E126" s="1012">
        <f>IFERROR(VLOOKUP(D126,Table_wabobpsvr_AzureCalc_AzureCalcRateCard[], 5,FALSE), VLOOKUP(LEFT(D126, LEN(D126)-'Rate Card'!$M$26), Table_wabobpsvr_AzureCalc_AzureCalcRateCard[], 5, FALSE))</f>
        <v>0.61599999999999999</v>
      </c>
      <c r="F126" s="1013">
        <f t="shared" si="31"/>
        <v>1</v>
      </c>
      <c r="G126" s="1040">
        <f t="shared" si="52"/>
        <v>0.61599999999999999</v>
      </c>
      <c r="H126" s="1011">
        <f>'Discount Calculations'!$C$42</f>
        <v>0</v>
      </c>
      <c r="I126" s="1013">
        <f t="shared" si="53"/>
        <v>0.61599999999999999</v>
      </c>
      <c r="J126" s="1040">
        <f t="shared" si="34"/>
        <v>0</v>
      </c>
      <c r="K126" s="540">
        <f t="shared" si="54"/>
        <v>0</v>
      </c>
      <c r="L126" s="104">
        <f>'Discount Calculations'!$AD$5+1</f>
        <v>1</v>
      </c>
      <c r="M126" s="25">
        <f t="shared" si="55"/>
        <v>0.61599999999999999</v>
      </c>
      <c r="N126" s="94">
        <f>M126*'FX Card'!$G$28</f>
        <v>0.61599999999999999</v>
      </c>
      <c r="O126" s="902" t="str">
        <f>IFERROR(VLOOKUP(D126,Table_wabobpsvr_AzureCalc_AzureCalcRateCard[], 7,FALSE), VLOOKUP(LEFT(D126, LEN(D126)-'Rate Card'!$M$26), Table_wabobpsvr_AzureCalc_AzureCalcRateCard[], 7, FALSE))</f>
        <v/>
      </c>
      <c r="P126" s="902" t="str">
        <f>IFERROR(VLOOKUP(D126,Table_wabobpsvr_AzureCalc_AzureCalcRateCard[], 8,FALSE), VLOOKUP(LEFT(D126, LEN(D126)-'Rate Card'!$M$26), Table_wabobpsvr_AzureCalc_AzureCalcRateCard[], 8, FALSE))</f>
        <v/>
      </c>
    </row>
    <row r="127" spans="1:16">
      <c r="B127" t="s">
        <v>1110</v>
      </c>
      <c r="C127" s="64" t="str">
        <f>IFERROR(VLOOKUP(D127,Table_wabobpsvr_AzureCalc_AzureCalcRateCard[], 3,FALSE), VLOOKUP(LEFT(D127, LEN(D127)-'Rate Card'!$M$26), Table_wabobpsvr_AzureCalc_AzureCalcRateCard[], 3, FALSE))</f>
        <v>Per Hour</v>
      </c>
      <c r="D127" s="1040" t="str">
        <f>B127&amp;'Discount Calculations'!$G$16&amp;'Rate Card'!$K$23</f>
        <v>Standard_D11 VM (Non-Windows)MOSP6</v>
      </c>
      <c r="E127" s="1012">
        <f>IFERROR(VLOOKUP(D127,Table_wabobpsvr_AzureCalc_AzureCalcRateCard[], 5,FALSE), VLOOKUP(LEFT(D127, LEN(D127)-'Rate Card'!$M$26), Table_wabobpsvr_AzureCalc_AzureCalcRateCard[], 5, FALSE))</f>
        <v>0.19500000000000001</v>
      </c>
      <c r="F127" s="1013">
        <f t="shared" si="31"/>
        <v>1</v>
      </c>
      <c r="G127" s="1040">
        <f t="shared" si="52"/>
        <v>0.19500000000000001</v>
      </c>
      <c r="H127" s="1011">
        <f>'Discount Calculations'!$C$42</f>
        <v>0</v>
      </c>
      <c r="I127" s="1013">
        <f t="shared" si="53"/>
        <v>0.19500000000000001</v>
      </c>
      <c r="J127" s="1040">
        <f t="shared" si="34"/>
        <v>0</v>
      </c>
      <c r="K127" s="540">
        <f t="shared" si="54"/>
        <v>0</v>
      </c>
      <c r="L127" s="104">
        <f>'Discount Calculations'!$AD$5+1</f>
        <v>1</v>
      </c>
      <c r="M127" s="25">
        <f t="shared" si="55"/>
        <v>0.19500000000000001</v>
      </c>
      <c r="N127" s="94">
        <f>M127*'FX Card'!$G$28</f>
        <v>0.19500000000000001</v>
      </c>
      <c r="O127" s="902" t="str">
        <f>IFERROR(VLOOKUP(D127,Table_wabobpsvr_AzureCalc_AzureCalcRateCard[], 7,FALSE), VLOOKUP(LEFT(D127, LEN(D127)-'Rate Card'!$M$26), Table_wabobpsvr_AzureCalc_AzureCalcRateCard[], 7, FALSE))</f>
        <v/>
      </c>
      <c r="P127" s="902" t="str">
        <f>IFERROR(VLOOKUP(D127,Table_wabobpsvr_AzureCalc_AzureCalcRateCard[], 8,FALSE), VLOOKUP(LEFT(D127, LEN(D127)-'Rate Card'!$M$26), Table_wabobpsvr_AzureCalc_AzureCalcRateCard[], 8, FALSE))</f>
        <v/>
      </c>
    </row>
    <row r="128" spans="1:16">
      <c r="B128" t="s">
        <v>1113</v>
      </c>
      <c r="C128" s="64" t="str">
        <f>IFERROR(VLOOKUP(D128,Table_wabobpsvr_AzureCalc_AzureCalcRateCard[], 3,FALSE), VLOOKUP(LEFT(D128, LEN(D128)-'Rate Card'!$M$26), Table_wabobpsvr_AzureCalc_AzureCalcRateCard[], 3, FALSE))</f>
        <v>Per Hour</v>
      </c>
      <c r="D128" s="1040" t="str">
        <f>B128&amp;'Discount Calculations'!$G$16&amp;'Rate Card'!$K$23</f>
        <v>Standard_D12 VM (Non-Windows)MOSP6</v>
      </c>
      <c r="E128" s="1012">
        <f>IFERROR(VLOOKUP(D128,Table_wabobpsvr_AzureCalc_AzureCalcRateCard[], 5,FALSE), VLOOKUP(LEFT(D128, LEN(D128)-'Rate Card'!$M$26), Table_wabobpsvr_AzureCalc_AzureCalcRateCard[], 5, FALSE))</f>
        <v>0.39</v>
      </c>
      <c r="F128" s="1013">
        <f t="shared" si="31"/>
        <v>1</v>
      </c>
      <c r="G128" s="1040">
        <f t="shared" si="52"/>
        <v>0.39</v>
      </c>
      <c r="H128" s="1011">
        <f>'Discount Calculations'!$C$42</f>
        <v>0</v>
      </c>
      <c r="I128" s="1013">
        <f t="shared" si="53"/>
        <v>0.39</v>
      </c>
      <c r="J128" s="1040">
        <f t="shared" si="34"/>
        <v>0</v>
      </c>
      <c r="K128" s="540">
        <f t="shared" si="54"/>
        <v>0</v>
      </c>
      <c r="L128" s="104">
        <f>'Discount Calculations'!$AD$5+1</f>
        <v>1</v>
      </c>
      <c r="M128" s="25">
        <f t="shared" si="55"/>
        <v>0.39</v>
      </c>
      <c r="N128" s="94">
        <f>M128*'FX Card'!$G$28</f>
        <v>0.39</v>
      </c>
      <c r="O128" s="902" t="str">
        <f>IFERROR(VLOOKUP(D128,Table_wabobpsvr_AzureCalc_AzureCalcRateCard[], 7,FALSE), VLOOKUP(LEFT(D128, LEN(D128)-'Rate Card'!$M$26), Table_wabobpsvr_AzureCalc_AzureCalcRateCard[], 7, FALSE))</f>
        <v/>
      </c>
      <c r="P128" s="902" t="str">
        <f>IFERROR(VLOOKUP(D128,Table_wabobpsvr_AzureCalc_AzureCalcRateCard[], 8,FALSE), VLOOKUP(LEFT(D128, LEN(D128)-'Rate Card'!$M$26), Table_wabobpsvr_AzureCalc_AzureCalcRateCard[], 8, FALSE))</f>
        <v/>
      </c>
    </row>
    <row r="129" spans="1:16">
      <c r="B129" t="s">
        <v>1116</v>
      </c>
      <c r="C129" s="64" t="str">
        <f>IFERROR(VLOOKUP(D129,Table_wabobpsvr_AzureCalc_AzureCalcRateCard[], 3,FALSE), VLOOKUP(LEFT(D129, LEN(D129)-'Rate Card'!$M$26), Table_wabobpsvr_AzureCalc_AzureCalcRateCard[], 3, FALSE))</f>
        <v>Per Hour</v>
      </c>
      <c r="D129" s="1040" t="str">
        <f>B129&amp;'Discount Calculations'!$G$16&amp;'Rate Card'!$K$23</f>
        <v>Standard_D13 VM (Non-Windows)MOSP6</v>
      </c>
      <c r="E129" s="1012">
        <f>IFERROR(VLOOKUP(D129,Table_wabobpsvr_AzureCalc_AzureCalcRateCard[], 5,FALSE), VLOOKUP(LEFT(D129, LEN(D129)-'Rate Card'!$M$26), Table_wabobpsvr_AzureCalc_AzureCalcRateCard[], 5, FALSE))</f>
        <v>0.78</v>
      </c>
      <c r="F129" s="1013">
        <f t="shared" si="31"/>
        <v>1</v>
      </c>
      <c r="G129" s="1040">
        <f t="shared" si="52"/>
        <v>0.78</v>
      </c>
      <c r="H129" s="1011">
        <f>'Discount Calculations'!$C$42</f>
        <v>0</v>
      </c>
      <c r="I129" s="1013">
        <f t="shared" si="53"/>
        <v>0.78</v>
      </c>
      <c r="J129" s="1040">
        <f t="shared" si="34"/>
        <v>0</v>
      </c>
      <c r="K129" s="540">
        <f t="shared" si="54"/>
        <v>0</v>
      </c>
      <c r="L129" s="104">
        <f>'Discount Calculations'!$AD$5+1</f>
        <v>1</v>
      </c>
      <c r="M129" s="25">
        <f t="shared" si="55"/>
        <v>0.78</v>
      </c>
      <c r="N129" s="94">
        <f>M129*'FX Card'!$G$28</f>
        <v>0.78</v>
      </c>
      <c r="O129" s="902" t="str">
        <f>IFERROR(VLOOKUP(D129,Table_wabobpsvr_AzureCalc_AzureCalcRateCard[], 7,FALSE), VLOOKUP(LEFT(D129, LEN(D129)-'Rate Card'!$M$26), Table_wabobpsvr_AzureCalc_AzureCalcRateCard[], 7, FALSE))</f>
        <v/>
      </c>
      <c r="P129" s="902" t="str">
        <f>IFERROR(VLOOKUP(D129,Table_wabobpsvr_AzureCalc_AzureCalcRateCard[], 8,FALSE), VLOOKUP(LEFT(D129, LEN(D129)-'Rate Card'!$M$26), Table_wabobpsvr_AzureCalc_AzureCalcRateCard[], 8, FALSE))</f>
        <v/>
      </c>
    </row>
    <row r="130" spans="1:16">
      <c r="B130" t="s">
        <v>1119</v>
      </c>
      <c r="C130" s="64" t="str">
        <f>IFERROR(VLOOKUP(D130,Table_wabobpsvr_AzureCalc_AzureCalcRateCard[], 3,FALSE), VLOOKUP(LEFT(D130, LEN(D130)-'Rate Card'!$M$26), Table_wabobpsvr_AzureCalc_AzureCalcRateCard[], 3, FALSE))</f>
        <v>Per Hour</v>
      </c>
      <c r="D130" s="1040" t="str">
        <f>B130&amp;'Discount Calculations'!$G$16&amp;'Rate Card'!$K$23</f>
        <v>Standard_D14 VM (Non-Windows)MOSP6</v>
      </c>
      <c r="E130" s="1012">
        <f>IFERROR(VLOOKUP(D130,Table_wabobpsvr_AzureCalc_AzureCalcRateCard[], 5,FALSE), VLOOKUP(LEFT(D130, LEN(D130)-'Rate Card'!$M$26), Table_wabobpsvr_AzureCalc_AzureCalcRateCard[], 5, FALSE))</f>
        <v>1.56</v>
      </c>
      <c r="F130" s="1013">
        <f t="shared" si="31"/>
        <v>1</v>
      </c>
      <c r="G130" s="1040">
        <f t="shared" si="52"/>
        <v>1.56</v>
      </c>
      <c r="H130" s="1011">
        <f>'Discount Calculations'!$C$42</f>
        <v>0</v>
      </c>
      <c r="I130" s="1013">
        <f t="shared" si="53"/>
        <v>1.56</v>
      </c>
      <c r="J130" s="1040">
        <f t="shared" si="34"/>
        <v>0</v>
      </c>
      <c r="K130" s="540">
        <f t="shared" si="54"/>
        <v>0</v>
      </c>
      <c r="L130" s="104">
        <f>'Discount Calculations'!$AD$5+1</f>
        <v>1</v>
      </c>
      <c r="M130" s="25">
        <f t="shared" si="55"/>
        <v>1.56</v>
      </c>
      <c r="N130" s="94">
        <f>M130*'FX Card'!$G$28</f>
        <v>1.56</v>
      </c>
      <c r="O130" s="902" t="str">
        <f>IFERROR(VLOOKUP(D130,Table_wabobpsvr_AzureCalc_AzureCalcRateCard[], 7,FALSE), VLOOKUP(LEFT(D130, LEN(D130)-'Rate Card'!$M$26), Table_wabobpsvr_AzureCalc_AzureCalcRateCard[], 7, FALSE))</f>
        <v/>
      </c>
      <c r="P130" s="902" t="str">
        <f>IFERROR(VLOOKUP(D130,Table_wabobpsvr_AzureCalc_AzureCalcRateCard[], 8,FALSE), VLOOKUP(LEFT(D130, LEN(D130)-'Rate Card'!$M$26), Table_wabobpsvr_AzureCalc_AzureCalcRateCard[], 8, FALSE))</f>
        <v/>
      </c>
    </row>
    <row r="131" spans="1:16" s="1039" customFormat="1">
      <c r="B131" s="1307" t="s">
        <v>8086</v>
      </c>
      <c r="C131" s="64" t="str">
        <f>IFERROR(VLOOKUP(D131,Table_wabobpsvr_AzureCalc_AzureCalcRateCard[], 3,FALSE), VLOOKUP(LEFT(D131, LEN(D131)-'Rate Card'!$M$26), Table_wabobpsvr_AzureCalc_AzureCalcRateCard[], 3, FALSE))</f>
        <v>Hours</v>
      </c>
      <c r="D131" s="1040" t="str">
        <f>B131&amp;'Discount Calculations'!$G$16&amp;'Rate Card'!$K$23</f>
        <v>Standard_D1_v2 VM (Non-Windows)MOSP6</v>
      </c>
      <c r="E131" s="1012">
        <f>IFERROR(VLOOKUP(D131,Table_wabobpsvr_AzureCalc_AzureCalcRateCard[], 5,FALSE), VLOOKUP(LEFT(D131, LEN(D131)-'Rate Card'!$M$26), Table_wabobpsvr_AzureCalc_AzureCalcRateCard[], 5, FALSE))</f>
        <v>8.5000000000000006E-2</v>
      </c>
      <c r="F131" s="1013">
        <f t="shared" si="31"/>
        <v>1</v>
      </c>
      <c r="G131" s="1040">
        <f t="shared" ref="G131:G139" si="61">F131*E131</f>
        <v>8.5000000000000006E-2</v>
      </c>
      <c r="H131" s="1011">
        <f>'Discount Calculations'!$C$42</f>
        <v>0</v>
      </c>
      <c r="I131" s="1013">
        <f t="shared" ref="I131:I139" si="62">G131*(1-H131)</f>
        <v>8.5000000000000006E-2</v>
      </c>
      <c r="J131" s="1040">
        <f t="shared" si="34"/>
        <v>0</v>
      </c>
      <c r="K131" s="540">
        <f t="shared" ref="K131:K139" si="63">E131*J131</f>
        <v>0</v>
      </c>
      <c r="L131" s="104">
        <f>'Discount Calculations'!$AD$5+1</f>
        <v>1</v>
      </c>
      <c r="M131" s="25">
        <f t="shared" ref="M131:M139" si="64">L131*(K131+I131)</f>
        <v>8.5000000000000006E-2</v>
      </c>
      <c r="N131" s="94">
        <f>M131*'FX Card'!$G$28</f>
        <v>8.5000000000000006E-2</v>
      </c>
      <c r="O131" s="902">
        <f>IFERROR(VLOOKUP(D131,Table_wabobpsvr_AzureCalc_AzureCalcRateCard[], 7,FALSE), VLOOKUP(LEFT(D131, LEN(D131)-'Rate Card'!$M$26), Table_wabobpsvr_AzureCalc_AzureCalcRateCard[], 7, FALSE))</f>
        <v>0</v>
      </c>
      <c r="P131" s="902">
        <f>IFERROR(VLOOKUP(D131,Table_wabobpsvr_AzureCalc_AzureCalcRateCard[], 8,FALSE), VLOOKUP(LEFT(D131, LEN(D131)-'Rate Card'!$M$26), Table_wabobpsvr_AzureCalc_AzureCalcRateCard[], 8, FALSE))</f>
        <v>0</v>
      </c>
    </row>
    <row r="132" spans="1:16" s="1039" customFormat="1">
      <c r="B132" s="1307" t="s">
        <v>8088</v>
      </c>
      <c r="C132" s="64" t="str">
        <f>IFERROR(VLOOKUP(D132,Table_wabobpsvr_AzureCalc_AzureCalcRateCard[], 3,FALSE), VLOOKUP(LEFT(D132, LEN(D132)-'Rate Card'!$M$26), Table_wabobpsvr_AzureCalc_AzureCalcRateCard[], 3, FALSE))</f>
        <v>Hours</v>
      </c>
      <c r="D132" s="1040" t="str">
        <f>B132&amp;'Discount Calculations'!$G$16&amp;'Rate Card'!$K$23</f>
        <v>Standard_D2_v2 VM (Non-Windows)MOSP6</v>
      </c>
      <c r="E132" s="1012">
        <f>IFERROR(VLOOKUP(D132,Table_wabobpsvr_AzureCalc_AzureCalcRateCard[], 5,FALSE), VLOOKUP(LEFT(D132, LEN(D132)-'Rate Card'!$M$26), Table_wabobpsvr_AzureCalc_AzureCalcRateCard[], 5, FALSE))</f>
        <v>0.17100000000000001</v>
      </c>
      <c r="F132" s="1013">
        <f t="shared" si="31"/>
        <v>1</v>
      </c>
      <c r="G132" s="1040">
        <f t="shared" si="61"/>
        <v>0.17100000000000001</v>
      </c>
      <c r="H132" s="1011">
        <f>'Discount Calculations'!$C$42</f>
        <v>0</v>
      </c>
      <c r="I132" s="1013">
        <f t="shared" si="62"/>
        <v>0.17100000000000001</v>
      </c>
      <c r="J132" s="1040">
        <f t="shared" si="34"/>
        <v>0</v>
      </c>
      <c r="K132" s="540">
        <f t="shared" si="63"/>
        <v>0</v>
      </c>
      <c r="L132" s="104">
        <f>'Discount Calculations'!$AD$5+1</f>
        <v>1</v>
      </c>
      <c r="M132" s="25">
        <f t="shared" si="64"/>
        <v>0.17100000000000001</v>
      </c>
      <c r="N132" s="94">
        <f>M132*'FX Card'!$G$28</f>
        <v>0.17100000000000001</v>
      </c>
      <c r="O132" s="902">
        <f>IFERROR(VLOOKUP(D132,Table_wabobpsvr_AzureCalc_AzureCalcRateCard[], 7,FALSE), VLOOKUP(LEFT(D132, LEN(D132)-'Rate Card'!$M$26), Table_wabobpsvr_AzureCalc_AzureCalcRateCard[], 7, FALSE))</f>
        <v>0</v>
      </c>
      <c r="P132" s="902">
        <f>IFERROR(VLOOKUP(D132,Table_wabobpsvr_AzureCalc_AzureCalcRateCard[], 8,FALSE), VLOOKUP(LEFT(D132, LEN(D132)-'Rate Card'!$M$26), Table_wabobpsvr_AzureCalc_AzureCalcRateCard[], 8, FALSE))</f>
        <v>0</v>
      </c>
    </row>
    <row r="133" spans="1:16" s="1039" customFormat="1">
      <c r="B133" s="1307" t="s">
        <v>8087</v>
      </c>
      <c r="C133" s="64" t="str">
        <f>IFERROR(VLOOKUP(D133,Table_wabobpsvr_AzureCalc_AzureCalcRateCard[], 3,FALSE), VLOOKUP(LEFT(D133, LEN(D133)-'Rate Card'!$M$26), Table_wabobpsvr_AzureCalc_AzureCalcRateCard[], 3, FALSE))</f>
        <v>Hours</v>
      </c>
      <c r="D133" s="1040" t="str">
        <f>B133&amp;'Discount Calculations'!$G$16&amp;'Rate Card'!$K$23</f>
        <v>Standard_D3_v2 VM (Non-Windows)MOSP6</v>
      </c>
      <c r="E133" s="1012">
        <f>IFERROR(VLOOKUP(D133,Table_wabobpsvr_AzureCalc_AzureCalcRateCard[], 5,FALSE), VLOOKUP(LEFT(D133, LEN(D133)-'Rate Card'!$M$26), Table_wabobpsvr_AzureCalc_AzureCalcRateCard[], 5, FALSE))</f>
        <v>0.34200000000000003</v>
      </c>
      <c r="F133" s="1013">
        <f t="shared" si="31"/>
        <v>1</v>
      </c>
      <c r="G133" s="1040">
        <f t="shared" si="61"/>
        <v>0.34200000000000003</v>
      </c>
      <c r="H133" s="1011">
        <f>'Discount Calculations'!$C$42</f>
        <v>0</v>
      </c>
      <c r="I133" s="1013">
        <f t="shared" si="62"/>
        <v>0.34200000000000003</v>
      </c>
      <c r="J133" s="1040">
        <f t="shared" si="34"/>
        <v>0</v>
      </c>
      <c r="K133" s="540">
        <f t="shared" si="63"/>
        <v>0</v>
      </c>
      <c r="L133" s="104">
        <f>'Discount Calculations'!$AD$5+1</f>
        <v>1</v>
      </c>
      <c r="M133" s="25">
        <f t="shared" si="64"/>
        <v>0.34200000000000003</v>
      </c>
      <c r="N133" s="94">
        <f>M133*'FX Card'!$G$28</f>
        <v>0.34200000000000003</v>
      </c>
      <c r="O133" s="902">
        <f>IFERROR(VLOOKUP(D133,Table_wabobpsvr_AzureCalc_AzureCalcRateCard[], 7,FALSE), VLOOKUP(LEFT(D133, LEN(D133)-'Rate Card'!$M$26), Table_wabobpsvr_AzureCalc_AzureCalcRateCard[], 7, FALSE))</f>
        <v>0</v>
      </c>
      <c r="P133" s="902">
        <f>IFERROR(VLOOKUP(D133,Table_wabobpsvr_AzureCalc_AzureCalcRateCard[], 8,FALSE), VLOOKUP(LEFT(D133, LEN(D133)-'Rate Card'!$M$26), Table_wabobpsvr_AzureCalc_AzureCalcRateCard[], 8, FALSE))</f>
        <v>0</v>
      </c>
    </row>
    <row r="134" spans="1:16" s="1039" customFormat="1">
      <c r="B134" s="1307" t="s">
        <v>8089</v>
      </c>
      <c r="C134" s="64" t="str">
        <f>IFERROR(VLOOKUP(D134,Table_wabobpsvr_AzureCalc_AzureCalcRateCard[], 3,FALSE), VLOOKUP(LEFT(D134, LEN(D134)-'Rate Card'!$M$26), Table_wabobpsvr_AzureCalc_AzureCalcRateCard[], 3, FALSE))</f>
        <v>Hours</v>
      </c>
      <c r="D134" s="1040" t="str">
        <f>B134&amp;'Discount Calculations'!$G$16&amp;'Rate Card'!$K$23</f>
        <v>Standard_D4_v2 VM (Non-Windows)MOSP6</v>
      </c>
      <c r="E134" s="1012">
        <f>IFERROR(VLOOKUP(D134,Table_wabobpsvr_AzureCalc_AzureCalcRateCard[], 5,FALSE), VLOOKUP(LEFT(D134, LEN(D134)-'Rate Card'!$M$26), Table_wabobpsvr_AzureCalc_AzureCalcRateCard[], 5, FALSE))</f>
        <v>0.68400000000000005</v>
      </c>
      <c r="F134" s="1013">
        <f t="shared" si="31"/>
        <v>1</v>
      </c>
      <c r="G134" s="1040">
        <f t="shared" si="61"/>
        <v>0.68400000000000005</v>
      </c>
      <c r="H134" s="1011">
        <f>'Discount Calculations'!$C$42</f>
        <v>0</v>
      </c>
      <c r="I134" s="1013">
        <f t="shared" si="62"/>
        <v>0.68400000000000005</v>
      </c>
      <c r="J134" s="1040">
        <f t="shared" si="34"/>
        <v>0</v>
      </c>
      <c r="K134" s="540">
        <f t="shared" si="63"/>
        <v>0</v>
      </c>
      <c r="L134" s="104">
        <f>'Discount Calculations'!$AD$5+1</f>
        <v>1</v>
      </c>
      <c r="M134" s="25">
        <f t="shared" si="64"/>
        <v>0.68400000000000005</v>
      </c>
      <c r="N134" s="94">
        <f>M134*'FX Card'!$G$28</f>
        <v>0.68400000000000005</v>
      </c>
      <c r="O134" s="902">
        <f>IFERROR(VLOOKUP(D134,Table_wabobpsvr_AzureCalc_AzureCalcRateCard[], 7,FALSE), VLOOKUP(LEFT(D134, LEN(D134)-'Rate Card'!$M$26), Table_wabobpsvr_AzureCalc_AzureCalcRateCard[], 7, FALSE))</f>
        <v>0</v>
      </c>
      <c r="P134" s="902">
        <f>IFERROR(VLOOKUP(D134,Table_wabobpsvr_AzureCalc_AzureCalcRateCard[], 8,FALSE), VLOOKUP(LEFT(D134, LEN(D134)-'Rate Card'!$M$26), Table_wabobpsvr_AzureCalc_AzureCalcRateCard[], 8, FALSE))</f>
        <v>0</v>
      </c>
    </row>
    <row r="135" spans="1:16" s="1039" customFormat="1">
      <c r="B135" s="1307" t="s">
        <v>8090</v>
      </c>
      <c r="C135" s="64" t="str">
        <f>IFERROR(VLOOKUP(D135,Table_wabobpsvr_AzureCalc_AzureCalcRateCard[], 3,FALSE), VLOOKUP(LEFT(D135, LEN(D135)-'Rate Card'!$M$26), Table_wabobpsvr_AzureCalc_AzureCalcRateCard[], 3, FALSE))</f>
        <v>Hours</v>
      </c>
      <c r="D135" s="1040" t="str">
        <f>B135&amp;'Discount Calculations'!$G$16&amp;'Rate Card'!$K$23</f>
        <v>Standard_D5_v2 VM (Non-Windows)MOSP6</v>
      </c>
      <c r="E135" s="1012">
        <f>IFERROR(VLOOKUP(D135,Table_wabobpsvr_AzureCalc_AzureCalcRateCard[], 5,FALSE), VLOOKUP(LEFT(D135, LEN(D135)-'Rate Card'!$M$26), Table_wabobpsvr_AzureCalc_AzureCalcRateCard[], 5, FALSE))</f>
        <v>1.3680000000000001</v>
      </c>
      <c r="F135" s="1013">
        <f t="shared" si="31"/>
        <v>1</v>
      </c>
      <c r="G135" s="1040">
        <f t="shared" si="61"/>
        <v>1.3680000000000001</v>
      </c>
      <c r="H135" s="1011">
        <f>'Discount Calculations'!$C$42</f>
        <v>0</v>
      </c>
      <c r="I135" s="1013">
        <f t="shared" si="62"/>
        <v>1.3680000000000001</v>
      </c>
      <c r="J135" s="1040">
        <f t="shared" si="34"/>
        <v>0</v>
      </c>
      <c r="K135" s="540">
        <f t="shared" si="63"/>
        <v>0</v>
      </c>
      <c r="L135" s="104">
        <f>'Discount Calculations'!$AD$5+1</f>
        <v>1</v>
      </c>
      <c r="M135" s="25">
        <f t="shared" si="64"/>
        <v>1.3680000000000001</v>
      </c>
      <c r="N135" s="94">
        <f>M135*'FX Card'!$G$28</f>
        <v>1.3680000000000001</v>
      </c>
      <c r="O135" s="902">
        <f>IFERROR(VLOOKUP(D135,Table_wabobpsvr_AzureCalc_AzureCalcRateCard[], 7,FALSE), VLOOKUP(LEFT(D135, LEN(D135)-'Rate Card'!$M$26), Table_wabobpsvr_AzureCalc_AzureCalcRateCard[], 7, FALSE))</f>
        <v>0</v>
      </c>
      <c r="P135" s="902">
        <f>IFERROR(VLOOKUP(D135,Table_wabobpsvr_AzureCalc_AzureCalcRateCard[], 8,FALSE), VLOOKUP(LEFT(D135, LEN(D135)-'Rate Card'!$M$26), Table_wabobpsvr_AzureCalc_AzureCalcRateCard[], 8, FALSE))</f>
        <v>0</v>
      </c>
    </row>
    <row r="136" spans="1:16" s="1039" customFormat="1">
      <c r="B136" s="1307" t="s">
        <v>8091</v>
      </c>
      <c r="C136" s="64" t="str">
        <f>IFERROR(VLOOKUP(D136,Table_wabobpsvr_AzureCalc_AzureCalcRateCard[], 3,FALSE), VLOOKUP(LEFT(D136, LEN(D136)-'Rate Card'!$M$26), Table_wabobpsvr_AzureCalc_AzureCalcRateCard[], 3, FALSE))</f>
        <v>Hours</v>
      </c>
      <c r="D136" s="1040" t="str">
        <f>B136&amp;'Discount Calculations'!$G$16&amp;'Rate Card'!$K$23</f>
        <v>Standard_D11_v2 VM (Non-Windows)MOSP6</v>
      </c>
      <c r="E136" s="1012">
        <f>IFERROR(VLOOKUP(D136,Table_wabobpsvr_AzureCalc_AzureCalcRateCard[], 5,FALSE), VLOOKUP(LEFT(D136, LEN(D136)-'Rate Card'!$M$26), Table_wabobpsvr_AzureCalc_AzureCalcRateCard[], 5, FALSE))</f>
        <v>0.224</v>
      </c>
      <c r="F136" s="1013">
        <f t="shared" si="31"/>
        <v>1</v>
      </c>
      <c r="G136" s="1040">
        <f t="shared" si="61"/>
        <v>0.224</v>
      </c>
      <c r="H136" s="1011">
        <f>'Discount Calculations'!$C$42</f>
        <v>0</v>
      </c>
      <c r="I136" s="1013">
        <f t="shared" si="62"/>
        <v>0.224</v>
      </c>
      <c r="J136" s="1040">
        <f t="shared" si="34"/>
        <v>0</v>
      </c>
      <c r="K136" s="540">
        <f t="shared" si="63"/>
        <v>0</v>
      </c>
      <c r="L136" s="104">
        <f>'Discount Calculations'!$AD$5+1</f>
        <v>1</v>
      </c>
      <c r="M136" s="25">
        <f t="shared" si="64"/>
        <v>0.224</v>
      </c>
      <c r="N136" s="94">
        <f>M136*'FX Card'!$G$28</f>
        <v>0.224</v>
      </c>
      <c r="O136" s="902">
        <f>IFERROR(VLOOKUP(D136,Table_wabobpsvr_AzureCalc_AzureCalcRateCard[], 7,FALSE), VLOOKUP(LEFT(D136, LEN(D136)-'Rate Card'!$M$26), Table_wabobpsvr_AzureCalc_AzureCalcRateCard[], 7, FALSE))</f>
        <v>0</v>
      </c>
      <c r="P136" s="902">
        <f>IFERROR(VLOOKUP(D136,Table_wabobpsvr_AzureCalc_AzureCalcRateCard[], 8,FALSE), VLOOKUP(LEFT(D136, LEN(D136)-'Rate Card'!$M$26), Table_wabobpsvr_AzureCalc_AzureCalcRateCard[], 8, FALSE))</f>
        <v>0</v>
      </c>
    </row>
    <row r="137" spans="1:16" s="1039" customFormat="1">
      <c r="B137" s="1307" t="s">
        <v>8092</v>
      </c>
      <c r="C137" s="64" t="str">
        <f>IFERROR(VLOOKUP(D137,Table_wabobpsvr_AzureCalc_AzureCalcRateCard[], 3,FALSE), VLOOKUP(LEFT(D137, LEN(D137)-'Rate Card'!$M$26), Table_wabobpsvr_AzureCalc_AzureCalcRateCard[], 3, FALSE))</f>
        <v>Hours</v>
      </c>
      <c r="D137" s="1040" t="str">
        <f>B137&amp;'Discount Calculations'!$G$16&amp;'Rate Card'!$K$23</f>
        <v>Standard_D12_v2 VM (Non-Windows)MOSP6</v>
      </c>
      <c r="E137" s="1012">
        <f>IFERROR(VLOOKUP(D137,Table_wabobpsvr_AzureCalc_AzureCalcRateCard[], 5,FALSE), VLOOKUP(LEFT(D137, LEN(D137)-'Rate Card'!$M$26), Table_wabobpsvr_AzureCalc_AzureCalcRateCard[], 5, FALSE))</f>
        <v>0.44900000000000001</v>
      </c>
      <c r="F137" s="1013">
        <f t="shared" si="31"/>
        <v>1</v>
      </c>
      <c r="G137" s="1040">
        <f t="shared" si="61"/>
        <v>0.44900000000000001</v>
      </c>
      <c r="H137" s="1011">
        <f>'Discount Calculations'!$C$42</f>
        <v>0</v>
      </c>
      <c r="I137" s="1013">
        <f t="shared" si="62"/>
        <v>0.44900000000000001</v>
      </c>
      <c r="J137" s="1040">
        <f t="shared" si="34"/>
        <v>0</v>
      </c>
      <c r="K137" s="540">
        <f t="shared" si="63"/>
        <v>0</v>
      </c>
      <c r="L137" s="104">
        <f>'Discount Calculations'!$AD$5+1</f>
        <v>1</v>
      </c>
      <c r="M137" s="25">
        <f t="shared" si="64"/>
        <v>0.44900000000000001</v>
      </c>
      <c r="N137" s="94">
        <f>M137*'FX Card'!$G$28</f>
        <v>0.44900000000000001</v>
      </c>
      <c r="O137" s="902">
        <f>IFERROR(VLOOKUP(D137,Table_wabobpsvr_AzureCalc_AzureCalcRateCard[], 7,FALSE), VLOOKUP(LEFT(D137, LEN(D137)-'Rate Card'!$M$26), Table_wabobpsvr_AzureCalc_AzureCalcRateCard[], 7, FALSE))</f>
        <v>0</v>
      </c>
      <c r="P137" s="902">
        <f>IFERROR(VLOOKUP(D137,Table_wabobpsvr_AzureCalc_AzureCalcRateCard[], 8,FALSE), VLOOKUP(LEFT(D137, LEN(D137)-'Rate Card'!$M$26), Table_wabobpsvr_AzureCalc_AzureCalcRateCard[], 8, FALSE))</f>
        <v>0</v>
      </c>
    </row>
    <row r="138" spans="1:16" s="1039" customFormat="1">
      <c r="B138" s="1307" t="s">
        <v>8093</v>
      </c>
      <c r="C138" s="64" t="str">
        <f>IFERROR(VLOOKUP(D138,Table_wabobpsvr_AzureCalc_AzureCalcRateCard[], 3,FALSE), VLOOKUP(LEFT(D138, LEN(D138)-'Rate Card'!$M$26), Table_wabobpsvr_AzureCalc_AzureCalcRateCard[], 3, FALSE))</f>
        <v>Hours</v>
      </c>
      <c r="D138" s="1040" t="str">
        <f>B138&amp;'Discount Calculations'!$G$16&amp;'Rate Card'!$K$23</f>
        <v>Standard_D13_v2 VM (Non-Windows)MOSP6</v>
      </c>
      <c r="E138" s="1012">
        <f>IFERROR(VLOOKUP(D138,Table_wabobpsvr_AzureCalc_AzureCalcRateCard[], 5,FALSE), VLOOKUP(LEFT(D138, LEN(D138)-'Rate Card'!$M$26), Table_wabobpsvr_AzureCalc_AzureCalcRateCard[], 5, FALSE))</f>
        <v>0.89700000000000002</v>
      </c>
      <c r="F138" s="1013">
        <f t="shared" si="31"/>
        <v>1</v>
      </c>
      <c r="G138" s="1040">
        <f t="shared" si="61"/>
        <v>0.89700000000000002</v>
      </c>
      <c r="H138" s="1011">
        <f>'Discount Calculations'!$C$42</f>
        <v>0</v>
      </c>
      <c r="I138" s="1013">
        <f t="shared" si="62"/>
        <v>0.89700000000000002</v>
      </c>
      <c r="J138" s="1040">
        <f t="shared" si="34"/>
        <v>0</v>
      </c>
      <c r="K138" s="540">
        <f t="shared" si="63"/>
        <v>0</v>
      </c>
      <c r="L138" s="104">
        <f>'Discount Calculations'!$AD$5+1</f>
        <v>1</v>
      </c>
      <c r="M138" s="25">
        <f t="shared" si="64"/>
        <v>0.89700000000000002</v>
      </c>
      <c r="N138" s="94">
        <f>M138*'FX Card'!$G$28</f>
        <v>0.89700000000000002</v>
      </c>
      <c r="O138" s="902">
        <f>IFERROR(VLOOKUP(D138,Table_wabobpsvr_AzureCalc_AzureCalcRateCard[], 7,FALSE), VLOOKUP(LEFT(D138, LEN(D138)-'Rate Card'!$M$26), Table_wabobpsvr_AzureCalc_AzureCalcRateCard[], 7, FALSE))</f>
        <v>0</v>
      </c>
      <c r="P138" s="902">
        <f>IFERROR(VLOOKUP(D138,Table_wabobpsvr_AzureCalc_AzureCalcRateCard[], 8,FALSE), VLOOKUP(LEFT(D138, LEN(D138)-'Rate Card'!$M$26), Table_wabobpsvr_AzureCalc_AzureCalcRateCard[], 8, FALSE))</f>
        <v>0</v>
      </c>
    </row>
    <row r="139" spans="1:16" s="1039" customFormat="1">
      <c r="B139" s="1307" t="s">
        <v>8094</v>
      </c>
      <c r="C139" s="64" t="str">
        <f>IFERROR(VLOOKUP(D139,Table_wabobpsvr_AzureCalc_AzureCalcRateCard[], 3,FALSE), VLOOKUP(LEFT(D139, LEN(D139)-'Rate Card'!$M$26), Table_wabobpsvr_AzureCalc_AzureCalcRateCard[], 3, FALSE))</f>
        <v>Hours</v>
      </c>
      <c r="D139" s="1040" t="str">
        <f>B139&amp;'Discount Calculations'!$G$16&amp;'Rate Card'!$K$23</f>
        <v>Standard_D14_v2 VM (Non-Windows)MOSP6</v>
      </c>
      <c r="E139" s="1012">
        <f>IFERROR(VLOOKUP(D139,Table_wabobpsvr_AzureCalc_AzureCalcRateCard[], 5,FALSE), VLOOKUP(LEFT(D139, LEN(D139)-'Rate Card'!$M$26), Table_wabobpsvr_AzureCalc_AzureCalcRateCard[], 5, FALSE))</f>
        <v>1.7729999999999999</v>
      </c>
      <c r="F139" s="1013">
        <f t="shared" si="31"/>
        <v>1</v>
      </c>
      <c r="G139" s="1040">
        <f t="shared" si="61"/>
        <v>1.7729999999999999</v>
      </c>
      <c r="H139" s="1011">
        <f>'Discount Calculations'!$C$42</f>
        <v>0</v>
      </c>
      <c r="I139" s="1013">
        <f t="shared" si="62"/>
        <v>1.7729999999999999</v>
      </c>
      <c r="J139" s="1040">
        <f t="shared" si="34"/>
        <v>0</v>
      </c>
      <c r="K139" s="540">
        <f t="shared" si="63"/>
        <v>0</v>
      </c>
      <c r="L139" s="104">
        <f>'Discount Calculations'!$AD$5+1</f>
        <v>1</v>
      </c>
      <c r="M139" s="25">
        <f t="shared" si="64"/>
        <v>1.7729999999999999</v>
      </c>
      <c r="N139" s="94">
        <f>M139*'FX Card'!$G$28</f>
        <v>1.7729999999999999</v>
      </c>
      <c r="O139" s="902">
        <f>IFERROR(VLOOKUP(D139,Table_wabobpsvr_AzureCalc_AzureCalcRateCard[], 7,FALSE), VLOOKUP(LEFT(D139, LEN(D139)-'Rate Card'!$M$26), Table_wabobpsvr_AzureCalc_AzureCalcRateCard[], 7, FALSE))</f>
        <v>0</v>
      </c>
      <c r="P139" s="902">
        <f>IFERROR(VLOOKUP(D139,Table_wabobpsvr_AzureCalc_AzureCalcRateCard[], 8,FALSE), VLOOKUP(LEFT(D139, LEN(D139)-'Rate Card'!$M$26), Table_wabobpsvr_AzureCalc_AzureCalcRateCard[], 8, FALSE))</f>
        <v>0</v>
      </c>
    </row>
    <row r="140" spans="1:16">
      <c r="C140" s="33"/>
      <c r="D140" s="1004"/>
      <c r="E140" s="1004"/>
      <c r="F140" s="1013"/>
      <c r="H140" s="1011"/>
      <c r="I140" s="1013"/>
      <c r="K140" s="540"/>
      <c r="L140" s="104"/>
      <c r="M140" s="25"/>
      <c r="N140" s="33"/>
      <c r="O140" s="903"/>
      <c r="P140" s="903"/>
    </row>
    <row r="141" spans="1:16">
      <c r="A141" t="s">
        <v>3196</v>
      </c>
      <c r="B141" t="s">
        <v>3042</v>
      </c>
      <c r="C141" s="64" t="str">
        <f>IFERROR(VLOOKUP(D141,Table_wabobpsvr_AzureCalc_AzureCalcRateCard[], 3,FALSE), VLOOKUP(LEFT(D141, LEN(D141)-'Rate Card'!$M$26), Table_wabobpsvr_AzureCalc_AzureCalcRateCard[], 3, FALSE))</f>
        <v/>
      </c>
      <c r="D141" s="1040" t="str">
        <f>B141&amp;'Discount Calculations'!$G$16&amp;'Rate Card'!$K$23</f>
        <v>Standard_G1 VM (Non-Windows)MOSP6</v>
      </c>
      <c r="E141" s="1012">
        <f>IFERROR(VLOOKUP(D141,Table_wabobpsvr_AzureCalc_AzureCalcRateCard[], 5,FALSE), VLOOKUP(LEFT(D141, LEN(D141)-'Rate Card'!$M$26), Table_wabobpsvr_AzureCalc_AzureCalcRateCard[], 5, FALSE))</f>
        <v>999999</v>
      </c>
      <c r="F141" s="1013">
        <f t="shared" si="31"/>
        <v>1</v>
      </c>
      <c r="G141" s="1040">
        <f>F141*E141</f>
        <v>999999</v>
      </c>
      <c r="H141" s="1011">
        <f>'Discount Calculations'!$C$42</f>
        <v>0</v>
      </c>
      <c r="I141" s="1013">
        <f>G141*(1-H141)</f>
        <v>999999</v>
      </c>
      <c r="J141" s="1040">
        <f t="shared" si="34"/>
        <v>0</v>
      </c>
      <c r="K141" s="540">
        <f>E141*J141</f>
        <v>0</v>
      </c>
      <c r="L141" s="104">
        <f>'Discount Calculations'!$AD$5+1</f>
        <v>1</v>
      </c>
      <c r="M141" s="25">
        <f>L141*(K141+I141)</f>
        <v>999999</v>
      </c>
      <c r="N141" s="94">
        <f>M141*'FX Card'!$G$28</f>
        <v>999999</v>
      </c>
      <c r="O141" s="902" t="str">
        <f>IFERROR(VLOOKUP(D141,Table_wabobpsvr_AzureCalc_AzureCalcRateCard[], 7,FALSE), VLOOKUP(LEFT(D141, LEN(D141)-'Rate Card'!$M$26), Table_wabobpsvr_AzureCalc_AzureCalcRateCard[], 7, FALSE))</f>
        <v/>
      </c>
      <c r="P141" s="902" t="str">
        <f>IFERROR(VLOOKUP(D141,Table_wabobpsvr_AzureCalc_AzureCalcRateCard[], 8,FALSE), VLOOKUP(LEFT(D141, LEN(D141)-'Rate Card'!$M$26), Table_wabobpsvr_AzureCalc_AzureCalcRateCard[], 8, FALSE))</f>
        <v/>
      </c>
    </row>
    <row r="142" spans="1:16">
      <c r="B142" t="s">
        <v>3045</v>
      </c>
      <c r="C142" s="64" t="str">
        <f>IFERROR(VLOOKUP(D142,Table_wabobpsvr_AzureCalc_AzureCalcRateCard[], 3,FALSE), VLOOKUP(LEFT(D142, LEN(D142)-'Rate Card'!$M$26), Table_wabobpsvr_AzureCalc_AzureCalcRateCard[], 3, FALSE))</f>
        <v/>
      </c>
      <c r="D142" s="1040" t="str">
        <f>B142&amp;'Discount Calculations'!$G$16&amp;'Rate Card'!$K$23</f>
        <v>Standard_G2 VM (Non-Windows)MOSP6</v>
      </c>
      <c r="E142" s="1012">
        <f>IFERROR(VLOOKUP(D142,Table_wabobpsvr_AzureCalc_AzureCalcRateCard[], 5,FALSE), VLOOKUP(LEFT(D142, LEN(D142)-'Rate Card'!$M$26), Table_wabobpsvr_AzureCalc_AzureCalcRateCard[], 5, FALSE))</f>
        <v>999999</v>
      </c>
      <c r="F142" s="1013">
        <f t="shared" si="31"/>
        <v>1</v>
      </c>
      <c r="G142" s="1040">
        <f t="shared" ref="G142:G150" si="65">F142*E142</f>
        <v>999999</v>
      </c>
      <c r="H142" s="1011">
        <f>'Discount Calculations'!$C$42</f>
        <v>0</v>
      </c>
      <c r="I142" s="1013">
        <f t="shared" ref="I142:I150" si="66">G142*(1-H142)</f>
        <v>999999</v>
      </c>
      <c r="J142" s="1040">
        <f t="shared" si="34"/>
        <v>0</v>
      </c>
      <c r="K142" s="540">
        <f t="shared" ref="K142:K150" si="67">E142*J142</f>
        <v>0</v>
      </c>
      <c r="L142" s="104">
        <f>'Discount Calculations'!$AD$5+1</f>
        <v>1</v>
      </c>
      <c r="M142" s="25">
        <f t="shared" ref="M142:M150" si="68">L142*(K142+I142)</f>
        <v>999999</v>
      </c>
      <c r="N142" s="94">
        <f>M142*'FX Card'!$G$28</f>
        <v>999999</v>
      </c>
      <c r="O142" s="902" t="str">
        <f>IFERROR(VLOOKUP(D142,Table_wabobpsvr_AzureCalc_AzureCalcRateCard[], 7,FALSE), VLOOKUP(LEFT(D142, LEN(D142)-'Rate Card'!$M$26), Table_wabobpsvr_AzureCalc_AzureCalcRateCard[], 7, FALSE))</f>
        <v/>
      </c>
      <c r="P142" s="902" t="str">
        <f>IFERROR(VLOOKUP(D142,Table_wabobpsvr_AzureCalc_AzureCalcRateCard[], 8,FALSE), VLOOKUP(LEFT(D142, LEN(D142)-'Rate Card'!$M$26), Table_wabobpsvr_AzureCalc_AzureCalcRateCard[], 8, FALSE))</f>
        <v/>
      </c>
    </row>
    <row r="143" spans="1:16">
      <c r="B143" t="s">
        <v>3048</v>
      </c>
      <c r="C143" s="64" t="str">
        <f>IFERROR(VLOOKUP(D143,Table_wabobpsvr_AzureCalc_AzureCalcRateCard[], 3,FALSE), VLOOKUP(LEFT(D143, LEN(D143)-'Rate Card'!$M$26), Table_wabobpsvr_AzureCalc_AzureCalcRateCard[], 3, FALSE))</f>
        <v/>
      </c>
      <c r="D143" s="1040" t="str">
        <f>B143&amp;'Discount Calculations'!$G$16&amp;'Rate Card'!$K$23</f>
        <v>Standard_G3 VM (Non-Windows)MOSP6</v>
      </c>
      <c r="E143" s="1012">
        <f>IFERROR(VLOOKUP(D143,Table_wabobpsvr_AzureCalc_AzureCalcRateCard[], 5,FALSE), VLOOKUP(LEFT(D143, LEN(D143)-'Rate Card'!$M$26), Table_wabobpsvr_AzureCalc_AzureCalcRateCard[], 5, FALSE))</f>
        <v>999999</v>
      </c>
      <c r="F143" s="1013">
        <f t="shared" si="31"/>
        <v>1</v>
      </c>
      <c r="G143" s="1040">
        <f t="shared" si="65"/>
        <v>999999</v>
      </c>
      <c r="H143" s="1011">
        <f>'Discount Calculations'!$C$42</f>
        <v>0</v>
      </c>
      <c r="I143" s="1013">
        <f t="shared" si="66"/>
        <v>999999</v>
      </c>
      <c r="J143" s="1040">
        <f t="shared" si="34"/>
        <v>0</v>
      </c>
      <c r="K143" s="540">
        <f t="shared" si="67"/>
        <v>0</v>
      </c>
      <c r="L143" s="104">
        <f>'Discount Calculations'!$AD$5+1</f>
        <v>1</v>
      </c>
      <c r="M143" s="25">
        <f t="shared" si="68"/>
        <v>999999</v>
      </c>
      <c r="N143" s="94">
        <f>M143*'FX Card'!$G$28</f>
        <v>999999</v>
      </c>
      <c r="O143" s="902" t="str">
        <f>IFERROR(VLOOKUP(D143,Table_wabobpsvr_AzureCalc_AzureCalcRateCard[], 7,FALSE), VLOOKUP(LEFT(D143, LEN(D143)-'Rate Card'!$M$26), Table_wabobpsvr_AzureCalc_AzureCalcRateCard[], 7, FALSE))</f>
        <v/>
      </c>
      <c r="P143" s="902" t="str">
        <f>IFERROR(VLOOKUP(D143,Table_wabobpsvr_AzureCalc_AzureCalcRateCard[], 8,FALSE), VLOOKUP(LEFT(D143, LEN(D143)-'Rate Card'!$M$26), Table_wabobpsvr_AzureCalc_AzureCalcRateCard[], 8, FALSE))</f>
        <v/>
      </c>
    </row>
    <row r="144" spans="1:16">
      <c r="B144" t="s">
        <v>3051</v>
      </c>
      <c r="C144" s="64" t="str">
        <f>IFERROR(VLOOKUP(D144,Table_wabobpsvr_AzureCalc_AzureCalcRateCard[], 3,FALSE), VLOOKUP(LEFT(D144, LEN(D144)-'Rate Card'!$M$26), Table_wabobpsvr_AzureCalc_AzureCalcRateCard[], 3, FALSE))</f>
        <v/>
      </c>
      <c r="D144" s="1040" t="str">
        <f>B144&amp;'Discount Calculations'!$G$16&amp;'Rate Card'!$K$23</f>
        <v>Standard_G4 VM (Non-Windows)MOSP6</v>
      </c>
      <c r="E144" s="1012">
        <f>IFERROR(VLOOKUP(D144,Table_wabobpsvr_AzureCalc_AzureCalcRateCard[], 5,FALSE), VLOOKUP(LEFT(D144, LEN(D144)-'Rate Card'!$M$26), Table_wabobpsvr_AzureCalc_AzureCalcRateCard[], 5, FALSE))</f>
        <v>999999</v>
      </c>
      <c r="F144" s="1013">
        <f t="shared" si="31"/>
        <v>1</v>
      </c>
      <c r="G144" s="1040">
        <f t="shared" si="65"/>
        <v>999999</v>
      </c>
      <c r="H144" s="1011">
        <f>'Discount Calculations'!$C$42</f>
        <v>0</v>
      </c>
      <c r="I144" s="1013">
        <f t="shared" si="66"/>
        <v>999999</v>
      </c>
      <c r="J144" s="1040">
        <f t="shared" si="34"/>
        <v>0</v>
      </c>
      <c r="K144" s="540">
        <f t="shared" si="67"/>
        <v>0</v>
      </c>
      <c r="L144" s="104">
        <f>'Discount Calculations'!$AD$5+1</f>
        <v>1</v>
      </c>
      <c r="M144" s="25">
        <f t="shared" si="68"/>
        <v>999999</v>
      </c>
      <c r="N144" s="94">
        <f>M144*'FX Card'!$G$28</f>
        <v>999999</v>
      </c>
      <c r="O144" s="902" t="str">
        <f>IFERROR(VLOOKUP(D144,Table_wabobpsvr_AzureCalc_AzureCalcRateCard[], 7,FALSE), VLOOKUP(LEFT(D144, LEN(D144)-'Rate Card'!$M$26), Table_wabobpsvr_AzureCalc_AzureCalcRateCard[], 7, FALSE))</f>
        <v/>
      </c>
      <c r="P144" s="902" t="str">
        <f>IFERROR(VLOOKUP(D144,Table_wabobpsvr_AzureCalc_AzureCalcRateCard[], 8,FALSE), VLOOKUP(LEFT(D144, LEN(D144)-'Rate Card'!$M$26), Table_wabobpsvr_AzureCalc_AzureCalcRateCard[], 8, FALSE))</f>
        <v/>
      </c>
    </row>
    <row r="145" spans="1:16">
      <c r="B145" t="s">
        <v>3054</v>
      </c>
      <c r="C145" s="64" t="str">
        <f>IFERROR(VLOOKUP(D145,Table_wabobpsvr_AzureCalc_AzureCalcRateCard[], 3,FALSE), VLOOKUP(LEFT(D145, LEN(D145)-'Rate Card'!$M$26), Table_wabobpsvr_AzureCalc_AzureCalcRateCard[], 3, FALSE))</f>
        <v/>
      </c>
      <c r="D145" s="1040" t="str">
        <f>B145&amp;'Discount Calculations'!$G$16&amp;'Rate Card'!$K$23</f>
        <v>Standard_G5 VM (Non-Windows)MOSP6</v>
      </c>
      <c r="E145" s="1012">
        <f>IFERROR(VLOOKUP(D145,Table_wabobpsvr_AzureCalc_AzureCalcRateCard[], 5,FALSE), VLOOKUP(LEFT(D145, LEN(D145)-'Rate Card'!$M$26), Table_wabobpsvr_AzureCalc_AzureCalcRateCard[], 5, FALSE))</f>
        <v>999999</v>
      </c>
      <c r="F145" s="1013">
        <f t="shared" si="31"/>
        <v>1</v>
      </c>
      <c r="G145" s="1040">
        <f t="shared" si="65"/>
        <v>999999</v>
      </c>
      <c r="H145" s="1011">
        <f>'Discount Calculations'!$C$42</f>
        <v>0</v>
      </c>
      <c r="I145" s="1013">
        <f t="shared" si="66"/>
        <v>999999</v>
      </c>
      <c r="J145" s="1040">
        <f t="shared" si="34"/>
        <v>0</v>
      </c>
      <c r="K145" s="540">
        <f t="shared" si="67"/>
        <v>0</v>
      </c>
      <c r="L145" s="104">
        <f>'Discount Calculations'!$AD$5+1</f>
        <v>1</v>
      </c>
      <c r="M145" s="25">
        <f t="shared" si="68"/>
        <v>999999</v>
      </c>
      <c r="N145" s="94">
        <f>M145*'FX Card'!$G$28</f>
        <v>999999</v>
      </c>
      <c r="O145" s="902" t="str">
        <f>IFERROR(VLOOKUP(D145,Table_wabobpsvr_AzureCalc_AzureCalcRateCard[], 7,FALSE), VLOOKUP(LEFT(D145, LEN(D145)-'Rate Card'!$M$26), Table_wabobpsvr_AzureCalc_AzureCalcRateCard[], 7, FALSE))</f>
        <v/>
      </c>
      <c r="P145" s="902" t="str">
        <f>IFERROR(VLOOKUP(D145,Table_wabobpsvr_AzureCalc_AzureCalcRateCard[], 8,FALSE), VLOOKUP(LEFT(D145, LEN(D145)-'Rate Card'!$M$26), Table_wabobpsvr_AzureCalc_AzureCalcRateCard[], 8, FALSE))</f>
        <v/>
      </c>
    </row>
    <row r="146" spans="1:16">
      <c r="C146" s="33"/>
      <c r="D146" s="1004"/>
      <c r="E146" s="1004"/>
      <c r="F146" s="1013"/>
      <c r="H146" s="1011"/>
      <c r="I146" s="1013"/>
      <c r="K146" s="540"/>
      <c r="L146" s="104"/>
      <c r="M146" s="25"/>
      <c r="N146" s="33"/>
      <c r="O146" s="903"/>
      <c r="P146" s="903"/>
    </row>
    <row r="147" spans="1:16">
      <c r="A147" t="s">
        <v>3196</v>
      </c>
      <c r="B147" t="s">
        <v>3057</v>
      </c>
      <c r="C147" s="64" t="str">
        <f>IFERROR(VLOOKUP(D147,Table_wabobpsvr_AzureCalc_AzureCalcRateCard[], 3,FALSE), VLOOKUP(LEFT(D147, LEN(D147)-'Rate Card'!$M$26), Table_wabobpsvr_AzureCalc_AzureCalcRateCard[], 3, FALSE))</f>
        <v/>
      </c>
      <c r="D147" s="1040" t="str">
        <f>B147&amp;'Discount Calculations'!$G$16&amp;'Rate Card'!$K$23</f>
        <v>Standard_G1 VM (Windows)MOSP6</v>
      </c>
      <c r="E147" s="1012">
        <f>IFERROR(VLOOKUP(D147,Table_wabobpsvr_AzureCalc_AzureCalcRateCard[], 5,FALSE), VLOOKUP(LEFT(D147, LEN(D147)-'Rate Card'!$M$26), Table_wabobpsvr_AzureCalc_AzureCalcRateCard[], 5, FALSE))</f>
        <v>999999</v>
      </c>
      <c r="F147" s="1013">
        <f t="shared" si="31"/>
        <v>1</v>
      </c>
      <c r="G147" s="1040">
        <f t="shared" si="65"/>
        <v>999999</v>
      </c>
      <c r="H147" s="1011">
        <f>'Discount Calculations'!$C$42</f>
        <v>0</v>
      </c>
      <c r="I147" s="1013">
        <f t="shared" si="66"/>
        <v>999999</v>
      </c>
      <c r="J147" s="1040">
        <f t="shared" si="34"/>
        <v>0</v>
      </c>
      <c r="K147" s="540">
        <f t="shared" si="67"/>
        <v>0</v>
      </c>
      <c r="L147" s="104">
        <f>'Discount Calculations'!$AD$5+1</f>
        <v>1</v>
      </c>
      <c r="M147" s="25">
        <f t="shared" si="68"/>
        <v>999999</v>
      </c>
      <c r="N147" s="94">
        <f>M147*'FX Card'!$G$28</f>
        <v>999999</v>
      </c>
      <c r="O147" s="902" t="str">
        <f>IFERROR(VLOOKUP(D147,Table_wabobpsvr_AzureCalc_AzureCalcRateCard[], 7,FALSE), VLOOKUP(LEFT(D147, LEN(D147)-'Rate Card'!$M$26), Table_wabobpsvr_AzureCalc_AzureCalcRateCard[], 7, FALSE))</f>
        <v/>
      </c>
      <c r="P147" s="902" t="str">
        <f>IFERROR(VLOOKUP(D147,Table_wabobpsvr_AzureCalc_AzureCalcRateCard[], 8,FALSE), VLOOKUP(LEFT(D147, LEN(D147)-'Rate Card'!$M$26), Table_wabobpsvr_AzureCalc_AzureCalcRateCard[], 8, FALSE))</f>
        <v/>
      </c>
    </row>
    <row r="148" spans="1:16">
      <c r="B148" t="s">
        <v>3060</v>
      </c>
      <c r="C148" s="64" t="str">
        <f>IFERROR(VLOOKUP(D148,Table_wabobpsvr_AzureCalc_AzureCalcRateCard[], 3,FALSE), VLOOKUP(LEFT(D148, LEN(D148)-'Rate Card'!$M$26), Table_wabobpsvr_AzureCalc_AzureCalcRateCard[], 3, FALSE))</f>
        <v/>
      </c>
      <c r="D148" s="1040" t="str">
        <f>B148&amp;'Discount Calculations'!$G$16&amp;'Rate Card'!$K$23</f>
        <v>Standard_G2 VM (Windows)MOSP6</v>
      </c>
      <c r="E148" s="1012">
        <f>IFERROR(VLOOKUP(D148,Table_wabobpsvr_AzureCalc_AzureCalcRateCard[], 5,FALSE), VLOOKUP(LEFT(D148, LEN(D148)-'Rate Card'!$M$26), Table_wabobpsvr_AzureCalc_AzureCalcRateCard[], 5, FALSE))</f>
        <v>999999</v>
      </c>
      <c r="F148" s="1013">
        <f t="shared" si="31"/>
        <v>1</v>
      </c>
      <c r="G148" s="1040">
        <f t="shared" si="65"/>
        <v>999999</v>
      </c>
      <c r="H148" s="1011">
        <f>'Discount Calculations'!$C$42</f>
        <v>0</v>
      </c>
      <c r="I148" s="1013">
        <f t="shared" si="66"/>
        <v>999999</v>
      </c>
      <c r="J148" s="1040">
        <f t="shared" si="34"/>
        <v>0</v>
      </c>
      <c r="K148" s="540">
        <f t="shared" si="67"/>
        <v>0</v>
      </c>
      <c r="L148" s="104">
        <f>'Discount Calculations'!$AD$5+1</f>
        <v>1</v>
      </c>
      <c r="M148" s="25">
        <f t="shared" si="68"/>
        <v>999999</v>
      </c>
      <c r="N148" s="94">
        <f>M148*'FX Card'!$G$28</f>
        <v>999999</v>
      </c>
      <c r="O148" s="902" t="str">
        <f>IFERROR(VLOOKUP(D148,Table_wabobpsvr_AzureCalc_AzureCalcRateCard[], 7,FALSE), VLOOKUP(LEFT(D148, LEN(D148)-'Rate Card'!$M$26), Table_wabobpsvr_AzureCalc_AzureCalcRateCard[], 7, FALSE))</f>
        <v/>
      </c>
      <c r="P148" s="902" t="str">
        <f>IFERROR(VLOOKUP(D148,Table_wabobpsvr_AzureCalc_AzureCalcRateCard[], 8,FALSE), VLOOKUP(LEFT(D148, LEN(D148)-'Rate Card'!$M$26), Table_wabobpsvr_AzureCalc_AzureCalcRateCard[], 8, FALSE))</f>
        <v/>
      </c>
    </row>
    <row r="149" spans="1:16">
      <c r="B149" t="s">
        <v>3069</v>
      </c>
      <c r="C149" s="64" t="str">
        <f>IFERROR(VLOOKUP(D149,Table_wabobpsvr_AzureCalc_AzureCalcRateCard[], 3,FALSE), VLOOKUP(LEFT(D149, LEN(D149)-'Rate Card'!$M$26), Table_wabobpsvr_AzureCalc_AzureCalcRateCard[], 3, FALSE))</f>
        <v/>
      </c>
      <c r="D149" s="1040" t="str">
        <f>B149&amp;'Discount Calculations'!$G$16&amp;'Rate Card'!$K$23</f>
        <v>Standard_G3 VM (Windows)MOSP6</v>
      </c>
      <c r="E149" s="1012">
        <f>IFERROR(VLOOKUP(D149,Table_wabobpsvr_AzureCalc_AzureCalcRateCard[], 5,FALSE), VLOOKUP(LEFT(D149, LEN(D149)-'Rate Card'!$M$26), Table_wabobpsvr_AzureCalc_AzureCalcRateCard[], 5, FALSE))</f>
        <v>999999</v>
      </c>
      <c r="F149" s="1013">
        <f t="shared" si="31"/>
        <v>1</v>
      </c>
      <c r="G149" s="1040">
        <f t="shared" si="65"/>
        <v>999999</v>
      </c>
      <c r="H149" s="1011">
        <f>'Discount Calculations'!$C$42</f>
        <v>0</v>
      </c>
      <c r="I149" s="1013">
        <f t="shared" si="66"/>
        <v>999999</v>
      </c>
      <c r="J149" s="1040">
        <f t="shared" si="34"/>
        <v>0</v>
      </c>
      <c r="K149" s="540">
        <f t="shared" si="67"/>
        <v>0</v>
      </c>
      <c r="L149" s="104">
        <f>'Discount Calculations'!$AD$5+1</f>
        <v>1</v>
      </c>
      <c r="M149" s="25">
        <f t="shared" si="68"/>
        <v>999999</v>
      </c>
      <c r="N149" s="94">
        <f>M149*'FX Card'!$G$28</f>
        <v>999999</v>
      </c>
      <c r="O149" s="902" t="str">
        <f>IFERROR(VLOOKUP(D149,Table_wabobpsvr_AzureCalc_AzureCalcRateCard[], 7,FALSE), VLOOKUP(LEFT(D149, LEN(D149)-'Rate Card'!$M$26), Table_wabobpsvr_AzureCalc_AzureCalcRateCard[], 7, FALSE))</f>
        <v/>
      </c>
      <c r="P149" s="902" t="str">
        <f>IFERROR(VLOOKUP(D149,Table_wabobpsvr_AzureCalc_AzureCalcRateCard[], 8,FALSE), VLOOKUP(LEFT(D149, LEN(D149)-'Rate Card'!$M$26), Table_wabobpsvr_AzureCalc_AzureCalcRateCard[], 8, FALSE))</f>
        <v/>
      </c>
    </row>
    <row r="150" spans="1:16">
      <c r="B150" t="s">
        <v>3072</v>
      </c>
      <c r="C150" s="64" t="str">
        <f>IFERROR(VLOOKUP(D150,Table_wabobpsvr_AzureCalc_AzureCalcRateCard[], 3,FALSE), VLOOKUP(LEFT(D150, LEN(D150)-'Rate Card'!$M$26), Table_wabobpsvr_AzureCalc_AzureCalcRateCard[], 3, FALSE))</f>
        <v/>
      </c>
      <c r="D150" s="1040" t="str">
        <f>B150&amp;'Discount Calculations'!$G$16&amp;'Rate Card'!$K$23</f>
        <v>Standard_G4 VM (Windows)MOSP6</v>
      </c>
      <c r="E150" s="1012">
        <f>IFERROR(VLOOKUP(D150,Table_wabobpsvr_AzureCalc_AzureCalcRateCard[], 5,FALSE), VLOOKUP(LEFT(D150, LEN(D150)-'Rate Card'!$M$26), Table_wabobpsvr_AzureCalc_AzureCalcRateCard[], 5, FALSE))</f>
        <v>999999</v>
      </c>
      <c r="F150" s="1013">
        <f t="shared" si="31"/>
        <v>1</v>
      </c>
      <c r="G150" s="1040">
        <f t="shared" si="65"/>
        <v>999999</v>
      </c>
      <c r="H150" s="1011">
        <f>'Discount Calculations'!$C$42</f>
        <v>0</v>
      </c>
      <c r="I150" s="1013">
        <f t="shared" si="66"/>
        <v>999999</v>
      </c>
      <c r="J150" s="1040">
        <f t="shared" si="34"/>
        <v>0</v>
      </c>
      <c r="K150" s="540">
        <f t="shared" si="67"/>
        <v>0</v>
      </c>
      <c r="L150" s="104">
        <f>'Discount Calculations'!$AD$5+1</f>
        <v>1</v>
      </c>
      <c r="M150" s="25">
        <f t="shared" si="68"/>
        <v>999999</v>
      </c>
      <c r="N150" s="94">
        <f>M150*'FX Card'!$G$28</f>
        <v>999999</v>
      </c>
      <c r="O150" s="902" t="str">
        <f>IFERROR(VLOOKUP(D150,Table_wabobpsvr_AzureCalc_AzureCalcRateCard[], 7,FALSE), VLOOKUP(LEFT(D150, LEN(D150)-'Rate Card'!$M$26), Table_wabobpsvr_AzureCalc_AzureCalcRateCard[], 7, FALSE))</f>
        <v/>
      </c>
      <c r="P150" s="902" t="str">
        <f>IFERROR(VLOOKUP(D150,Table_wabobpsvr_AzureCalc_AzureCalcRateCard[], 8,FALSE), VLOOKUP(LEFT(D150, LEN(D150)-'Rate Card'!$M$26), Table_wabobpsvr_AzureCalc_AzureCalcRateCard[], 8, FALSE))</f>
        <v/>
      </c>
    </row>
    <row r="151" spans="1:16">
      <c r="B151" t="s">
        <v>3075</v>
      </c>
      <c r="C151" s="64" t="str">
        <f>IFERROR(VLOOKUP(D151,Table_wabobpsvr_AzureCalc_AzureCalcRateCard[], 3,FALSE), VLOOKUP(LEFT(D151, LEN(D151)-'Rate Card'!$M$26), Table_wabobpsvr_AzureCalc_AzureCalcRateCard[], 3, FALSE))</f>
        <v/>
      </c>
      <c r="D151" s="1040" t="str">
        <f>B151&amp;'Discount Calculations'!$G$16&amp;'Rate Card'!$K$23</f>
        <v>Standard_G5 VM (Windows)MOSP6</v>
      </c>
      <c r="E151" s="1012">
        <f>IFERROR(VLOOKUP(D151,Table_wabobpsvr_AzureCalc_AzureCalcRateCard[], 5,FALSE), VLOOKUP(LEFT(D151, LEN(D151)-'Rate Card'!$M$26), Table_wabobpsvr_AzureCalc_AzureCalcRateCard[], 5, FALSE))</f>
        <v>999999</v>
      </c>
      <c r="F151" s="1013">
        <f t="shared" si="31"/>
        <v>1</v>
      </c>
      <c r="G151" s="1040">
        <f>F151*E151</f>
        <v>999999</v>
      </c>
      <c r="H151" s="1011">
        <f>'Discount Calculations'!$C$42</f>
        <v>0</v>
      </c>
      <c r="I151" s="1013">
        <f>G151*(1-H151)</f>
        <v>999999</v>
      </c>
      <c r="J151" s="1040">
        <f t="shared" si="34"/>
        <v>0</v>
      </c>
      <c r="K151" s="540">
        <f>E151*J151</f>
        <v>0</v>
      </c>
      <c r="L151" s="104">
        <f>'Discount Calculations'!$AD$5+1</f>
        <v>1</v>
      </c>
      <c r="M151" s="25">
        <f>L151*(K151+I151)</f>
        <v>999999</v>
      </c>
      <c r="N151" s="94">
        <f>M151*'FX Card'!$G$28</f>
        <v>999999</v>
      </c>
      <c r="O151" s="902" t="str">
        <f>IFERROR(VLOOKUP(D151,Table_wabobpsvr_AzureCalc_AzureCalcRateCard[], 7,FALSE), VLOOKUP(LEFT(D151, LEN(D151)-'Rate Card'!$M$26), Table_wabobpsvr_AzureCalc_AzureCalcRateCard[], 7, FALSE))</f>
        <v/>
      </c>
      <c r="P151" s="902" t="str">
        <f>IFERROR(VLOOKUP(D151,Table_wabobpsvr_AzureCalc_AzureCalcRateCard[], 8,FALSE), VLOOKUP(LEFT(D151, LEN(D151)-'Rate Card'!$M$26), Table_wabobpsvr_AzureCalc_AzureCalcRateCard[], 8, FALSE))</f>
        <v/>
      </c>
    </row>
    <row r="152" spans="1:16">
      <c r="C152" s="64"/>
      <c r="E152" s="1012"/>
      <c r="F152" s="1013"/>
      <c r="H152" s="1011"/>
      <c r="I152" s="1013"/>
      <c r="K152" s="540"/>
      <c r="L152" s="104"/>
      <c r="M152" s="25"/>
      <c r="N152" s="94"/>
      <c r="O152" s="902"/>
      <c r="P152" s="902"/>
    </row>
    <row r="153" spans="1:16">
      <c r="A153" s="79" t="s">
        <v>3349</v>
      </c>
      <c r="B153" s="79"/>
      <c r="C153" s="79"/>
      <c r="D153" s="2"/>
      <c r="E153" s="556"/>
      <c r="F153" s="2"/>
      <c r="G153" s="2"/>
      <c r="H153" s="2"/>
      <c r="I153" s="2"/>
      <c r="J153" s="2"/>
      <c r="K153" s="79"/>
      <c r="L153" s="79"/>
      <c r="M153" s="79"/>
      <c r="N153" s="95"/>
      <c r="O153" s="901" t="s">
        <v>2</v>
      </c>
      <c r="P153" s="901" t="s">
        <v>2986</v>
      </c>
    </row>
    <row r="154" spans="1:16">
      <c r="B154" t="s">
        <v>3355</v>
      </c>
      <c r="C154" s="64" t="str">
        <f>IFERROR(VLOOKUP(D154,Table_wabobpsvr_AzureCalc_AzureCalcRateCard[], 3,FALSE), VLOOKUP(LEFT(D154, LEN(D154)-'Rate Card'!$M$26), Table_wabobpsvr_AzureCalc_AzureCalcRateCard[], 3, FALSE))</f>
        <v>Hours</v>
      </c>
      <c r="D154" s="1040" t="str">
        <f>B154&amp;'Discount Calculations'!$G$16&amp;'Rate Card'!$K$23</f>
        <v>IP Address HoursMOSP6</v>
      </c>
      <c r="E154" s="1012">
        <f>IFERROR(VLOOKUP(D154,Table_wabobpsvr_AzureCalc_AzureCalcRateCard[], 5,FALSE), VLOOKUP(LEFT(D154, LEN(D154)-'Rate Card'!$M$26), Table_wabobpsvr_AzureCalc_AzureCalcRateCard[], 5, FALSE))</f>
        <v>3.5999999999999999E-3</v>
      </c>
      <c r="F154" s="1013">
        <f>IF($E$1=1,1,0)</f>
        <v>1</v>
      </c>
      <c r="G154" s="1040">
        <f>F154*E154</f>
        <v>3.5999999999999999E-3</v>
      </c>
      <c r="H154" s="1011">
        <f>'Discount Calculations'!$C$42</f>
        <v>0</v>
      </c>
      <c r="I154" s="1013">
        <f>G154*(1-H154)</f>
        <v>3.5999999999999999E-3</v>
      </c>
      <c r="J154" s="1040">
        <f>IF($E$1=2,1,0)</f>
        <v>0</v>
      </c>
      <c r="K154" s="540">
        <f>E154*J154</f>
        <v>0</v>
      </c>
      <c r="L154" s="104">
        <f>'Discount Calculations'!$AD$5+1</f>
        <v>1</v>
      </c>
      <c r="M154" s="25">
        <f>L154*(K154+I154)</f>
        <v>3.5999999999999999E-3</v>
      </c>
      <c r="N154" s="94">
        <f>M154*'FX Card'!$G$28</f>
        <v>3.5999999999999999E-3</v>
      </c>
      <c r="O154" s="902" t="str">
        <f>IFERROR(VLOOKUP(D154,Table_wabobpsvr_AzureCalc_AzureCalcRateCard[], 7,FALSE), VLOOKUP(LEFT(D154, LEN(D154)-'Rate Card'!$M$26), Table_wabobpsvr_AzureCalc_AzureCalcRateCard[], 7, FALSE))</f>
        <v/>
      </c>
      <c r="P154" s="902" t="str">
        <f>IFERROR(VLOOKUP(D154,Table_wabobpsvr_AzureCalc_AzureCalcRateCard[], 8,FALSE), VLOOKUP(LEFT(D154, LEN(D154)-'Rate Card'!$M$26), Table_wabobpsvr_AzureCalc_AzureCalcRateCard[], 8, FALSE))</f>
        <v/>
      </c>
    </row>
    <row r="155" spans="1:16">
      <c r="B155" t="s">
        <v>3354</v>
      </c>
      <c r="C155" s="64" t="str">
        <f>IFERROR(VLOOKUP(D155,Table_wabobpsvr_AzureCalc_AzureCalcRateCard[], 3,FALSE), VLOOKUP(LEFT(D155, LEN(D155)-'Rate Card'!$M$26), Table_wabobpsvr_AzureCalc_AzureCalcRateCard[], 3, FALSE))</f>
        <v>Remaps</v>
      </c>
      <c r="D155" s="1040" t="str">
        <f>B155&amp;'Discount Calculations'!$G$16&amp;'Rate Card'!$K$23</f>
        <v>RemapsMOSP6</v>
      </c>
      <c r="E155" s="1012">
        <f>IFERROR(VLOOKUP(D155,Table_wabobpsvr_AzureCalc_AzureCalcRateCard[], 5,FALSE), VLOOKUP(LEFT(D155, LEN(D155)-'Rate Card'!$M$26), Table_wabobpsvr_AzureCalc_AzureCalcRateCard[], 5, FALSE))</f>
        <v>0.1</v>
      </c>
      <c r="F155" s="1013">
        <f>IF($E$1=1,1,0)</f>
        <v>1</v>
      </c>
      <c r="G155" s="1040">
        <f>F155*E155</f>
        <v>0.1</v>
      </c>
      <c r="H155" s="1011">
        <f>'Discount Calculations'!$C$42</f>
        <v>0</v>
      </c>
      <c r="I155" s="1013">
        <f>G155*(1-H155)</f>
        <v>0.1</v>
      </c>
      <c r="J155" s="1040">
        <f>IF($E$1=2,1,0)</f>
        <v>0</v>
      </c>
      <c r="K155" s="540">
        <f>E155*J155</f>
        <v>0</v>
      </c>
      <c r="L155" s="104">
        <f>'Discount Calculations'!$AD$5+1</f>
        <v>1</v>
      </c>
      <c r="M155" s="25">
        <f>L155*(K155+I155)</f>
        <v>0.1</v>
      </c>
      <c r="N155" s="94">
        <f>M155*'FX Card'!$G$28</f>
        <v>0.1</v>
      </c>
      <c r="O155" s="902" t="str">
        <f>IFERROR(VLOOKUP(D155,Table_wabobpsvr_AzureCalc_AzureCalcRateCard[], 7,FALSE), VLOOKUP(LEFT(D155, LEN(D155)-'Rate Card'!$M$26), Table_wabobpsvr_AzureCalc_AzureCalcRateCard[], 7, FALSE))</f>
        <v/>
      </c>
      <c r="P155" s="902" t="str">
        <f>IFERROR(VLOOKUP(D155,Table_wabobpsvr_AzureCalc_AzureCalcRateCard[], 8,FALSE), VLOOKUP(LEFT(D155, LEN(D155)-'Rate Card'!$M$26), Table_wabobpsvr_AzureCalc_AzureCalcRateCard[], 8, FALSE))</f>
        <v/>
      </c>
    </row>
    <row r="156" spans="1:16">
      <c r="C156" s="33"/>
      <c r="D156" s="1004"/>
      <c r="E156" s="1004"/>
      <c r="F156" s="1013"/>
      <c r="H156" s="1011"/>
      <c r="I156" s="1013"/>
      <c r="K156" s="540"/>
      <c r="L156" s="104"/>
      <c r="M156" s="25"/>
      <c r="N156" s="33"/>
      <c r="O156" s="903"/>
      <c r="P156" s="903"/>
    </row>
    <row r="157" spans="1:16">
      <c r="A157" s="79" t="s">
        <v>62</v>
      </c>
      <c r="B157" s="79" t="s">
        <v>152</v>
      </c>
      <c r="C157" s="79" t="s">
        <v>6</v>
      </c>
      <c r="D157" s="2" t="s">
        <v>828</v>
      </c>
      <c r="E157" s="556" t="s">
        <v>263</v>
      </c>
      <c r="F157" s="2" t="s">
        <v>180</v>
      </c>
      <c r="G157" s="2" t="s">
        <v>184</v>
      </c>
      <c r="H157" s="2" t="s">
        <v>188</v>
      </c>
      <c r="I157" s="2" t="s">
        <v>269</v>
      </c>
      <c r="J157" s="2" t="s">
        <v>833</v>
      </c>
      <c r="K157" s="79" t="s">
        <v>838</v>
      </c>
      <c r="L157" s="79" t="s">
        <v>262</v>
      </c>
      <c r="M157" s="79" t="s">
        <v>834</v>
      </c>
      <c r="N157" s="95" t="s">
        <v>24</v>
      </c>
      <c r="O157" s="901" t="s">
        <v>2</v>
      </c>
      <c r="P157" s="901" t="s">
        <v>2986</v>
      </c>
    </row>
    <row r="158" spans="1:16">
      <c r="D158" s="1005"/>
      <c r="E158" s="1015"/>
      <c r="H158" s="1011"/>
      <c r="I158" s="1013"/>
      <c r="K158" s="104"/>
      <c r="L158" s="104"/>
      <c r="M158" s="25"/>
      <c r="N158" s="33"/>
      <c r="O158" s="903"/>
      <c r="P158" s="903"/>
    </row>
    <row r="159" spans="1:16">
      <c r="A159" t="s">
        <v>311</v>
      </c>
      <c r="B159" s="21" t="s">
        <v>756</v>
      </c>
      <c r="C159" s="64" t="str">
        <f>IFERROR(VLOOKUP(D159,Table_wabobpsvr_AzureCalc_AzureCalcRateCard[], 3,FALSE), VLOOKUP(LEFT(D159, LEN(D159)-'Rate Card'!$M$26), Table_wabobpsvr_AzureCalc_AzureCalcRateCard[], 3, FALSE))</f>
        <v>Per Unit</v>
      </c>
      <c r="D159" s="1040" t="str">
        <f>B159&amp;'Discount Calculations'!$G$16&amp;'Rate Card'!$K$23</f>
        <v>Mobile Services FreeMOSP6</v>
      </c>
      <c r="E159" s="1012">
        <f>IFERROR(VLOOKUP(D159,Table_wabobpsvr_AzureCalc_AzureCalcRateCard[], 5,FALSE), VLOOKUP(LEFT(D159, LEN(D159)-'Rate Card'!$M$26), Table_wabobpsvr_AzureCalc_AzureCalcRateCard[], 5, FALSE))</f>
        <v>0</v>
      </c>
      <c r="F159" s="1013">
        <f>IF($E$1=1,1,0)</f>
        <v>1</v>
      </c>
      <c r="G159" s="1040">
        <f>F159*E159</f>
        <v>0</v>
      </c>
      <c r="H159" s="1011">
        <f>'Discount Calculations'!$C$42</f>
        <v>0</v>
      </c>
      <c r="I159" s="1013">
        <f>G159*(1-H159)</f>
        <v>0</v>
      </c>
      <c r="J159" s="1040">
        <f>IF($E$1=2,1,0)</f>
        <v>0</v>
      </c>
      <c r="K159" s="540">
        <f>E159*J159</f>
        <v>0</v>
      </c>
      <c r="L159" s="104">
        <f>'Discount Calculations'!$AD$5+1</f>
        <v>1</v>
      </c>
      <c r="M159" s="25">
        <f>L159*(K159+I159)</f>
        <v>0</v>
      </c>
      <c r="N159" s="94">
        <f>M159*'FX Card'!$G$28</f>
        <v>0</v>
      </c>
      <c r="O159" s="902" t="str">
        <f>IFERROR(VLOOKUP(D159,Table_wabobpsvr_AzureCalc_AzureCalcRateCard[], 7,FALSE), VLOOKUP(LEFT(D159, LEN(D159)-'Rate Card'!$M$26), Table_wabobpsvr_AzureCalc_AzureCalcRateCard[], 7, FALSE))</f>
        <v/>
      </c>
      <c r="P159" s="902" t="str">
        <f>IFERROR(VLOOKUP(D159,Table_wabobpsvr_AzureCalc_AzureCalcRateCard[], 8,FALSE), VLOOKUP(LEFT(D159, LEN(D159)-'Rate Card'!$M$26), Table_wabobpsvr_AzureCalc_AzureCalcRateCard[], 8, FALSE))</f>
        <v/>
      </c>
    </row>
    <row r="160" spans="1:16">
      <c r="A160" s="33"/>
      <c r="B160" s="174"/>
      <c r="C160" s="33"/>
      <c r="D160" s="1005"/>
      <c r="E160" s="1015"/>
      <c r="G160" s="1013"/>
      <c r="H160" s="1011"/>
      <c r="I160" s="1013"/>
      <c r="J160" s="1013"/>
      <c r="K160" s="112"/>
      <c r="L160" s="112"/>
      <c r="M160" s="64"/>
      <c r="N160" s="33"/>
      <c r="O160" s="903"/>
      <c r="P160" s="903"/>
    </row>
    <row r="161" spans="1:16">
      <c r="A161" t="s">
        <v>291</v>
      </c>
      <c r="B161" s="21" t="s">
        <v>755</v>
      </c>
      <c r="C161" s="64" t="str">
        <f>IFERROR(VLOOKUP(D161,Table_wabobpsvr_AzureCalc_AzureCalcRateCard[], 3,FALSE), VLOOKUP(LEFT(D161, LEN(D161)-'Rate Card'!$M$26), Table_wabobpsvr_AzureCalc_AzureCalcRateCard[], 3, FALSE))</f>
        <v>Per Unit</v>
      </c>
      <c r="D161" s="1040" t="str">
        <f>B161&amp;'Discount Calculations'!$G$16&amp;'Rate Card'!$K$23</f>
        <v>Mobile Services BasicMOSP6</v>
      </c>
      <c r="E161" s="1012">
        <f>IFERROR(VLOOKUP(D161,Table_wabobpsvr_AzureCalc_AzureCalcRateCard[], 5,FALSE), VLOOKUP(LEFT(D161, LEN(D161)-'Rate Card'!$M$26), Table_wabobpsvr_AzureCalc_AzureCalcRateCard[], 5, FALSE))</f>
        <v>14.99</v>
      </c>
      <c r="F161" s="1013">
        <f>IF($E$1=1,1,0)</f>
        <v>1</v>
      </c>
      <c r="G161" s="1040">
        <f>F161*E161</f>
        <v>14.99</v>
      </c>
      <c r="H161" s="1011">
        <f>'Discount Calculations'!$C$42</f>
        <v>0</v>
      </c>
      <c r="I161" s="1013">
        <f>G161*(1-H161)</f>
        <v>14.99</v>
      </c>
      <c r="J161" s="1040">
        <f>IF($E$1=2,1,0)</f>
        <v>0</v>
      </c>
      <c r="K161" s="540">
        <f>E161*J161</f>
        <v>0</v>
      </c>
      <c r="L161" s="104">
        <f>'Discount Calculations'!$AD$5+1</f>
        <v>1</v>
      </c>
      <c r="M161" s="25">
        <f>L161*(K161+I161)</f>
        <v>14.99</v>
      </c>
      <c r="N161" s="94">
        <f>M161*'FX Card'!$G$28</f>
        <v>14.99</v>
      </c>
      <c r="O161" s="902" t="str">
        <f>IFERROR(VLOOKUP(D161,Table_wabobpsvr_AzureCalc_AzureCalcRateCard[], 7,FALSE), VLOOKUP(LEFT(D161, LEN(D161)-'Rate Card'!$M$26), Table_wabobpsvr_AzureCalc_AzureCalcRateCard[], 7, FALSE))</f>
        <v/>
      </c>
      <c r="P161" s="902" t="str">
        <f>IFERROR(VLOOKUP(D161,Table_wabobpsvr_AzureCalc_AzureCalcRateCard[], 8,FALSE), VLOOKUP(LEFT(D161, LEN(D161)-'Rate Card'!$M$26), Table_wabobpsvr_AzureCalc_AzureCalcRateCard[], 8, FALSE))</f>
        <v/>
      </c>
    </row>
    <row r="162" spans="1:16">
      <c r="A162" t="s">
        <v>14</v>
      </c>
      <c r="B162" s="21" t="s">
        <v>757</v>
      </c>
      <c r="C162" s="64" t="str">
        <f>IFERROR(VLOOKUP(D162,Table_wabobpsvr_AzureCalc_AzureCalcRateCard[], 3,FALSE), VLOOKUP(LEFT(D162, LEN(D162)-'Rate Card'!$M$26), Table_wabobpsvr_AzureCalc_AzureCalcRateCard[], 3, FALSE))</f>
        <v>Per Unit</v>
      </c>
      <c r="D162" s="1040" t="str">
        <f>B162&amp;'Discount Calculations'!$G$16&amp;'Rate Card'!$K$23</f>
        <v>Mobile Services StandardMOSP6</v>
      </c>
      <c r="E162" s="1012">
        <f>IFERROR(VLOOKUP(D162,Table_wabobpsvr_AzureCalc_AzureCalcRateCard[], 5,FALSE), VLOOKUP(LEFT(D162, LEN(D162)-'Rate Card'!$M$26), Table_wabobpsvr_AzureCalc_AzureCalcRateCard[], 5, FALSE))</f>
        <v>139.99</v>
      </c>
      <c r="F162" s="1013">
        <f>IF($E$1=1,1,0)</f>
        <v>1</v>
      </c>
      <c r="G162" s="1040">
        <f>F162*E162</f>
        <v>139.99</v>
      </c>
      <c r="H162" s="1011">
        <f>'Discount Calculations'!$C$42</f>
        <v>0</v>
      </c>
      <c r="I162" s="1013">
        <f>G162*(1-H162)</f>
        <v>139.99</v>
      </c>
      <c r="J162" s="1040">
        <f>IF($E$1=2,1,0)</f>
        <v>0</v>
      </c>
      <c r="K162" s="540">
        <f>E162*J162</f>
        <v>0</v>
      </c>
      <c r="L162" s="104">
        <f>'Discount Calculations'!$AD$5+1</f>
        <v>1</v>
      </c>
      <c r="M162" s="25">
        <f>L162*(K162+I162)</f>
        <v>139.99</v>
      </c>
      <c r="N162" s="94">
        <f>M162*'FX Card'!$G$28</f>
        <v>139.99</v>
      </c>
      <c r="O162" s="902" t="str">
        <f>IFERROR(VLOOKUP(D162,Table_wabobpsvr_AzureCalc_AzureCalcRateCard[], 7,FALSE), VLOOKUP(LEFT(D162, LEN(D162)-'Rate Card'!$M$26), Table_wabobpsvr_AzureCalc_AzureCalcRateCard[], 7, FALSE))</f>
        <v/>
      </c>
      <c r="P162" s="902" t="str">
        <f>IFERROR(VLOOKUP(D162,Table_wabobpsvr_AzureCalc_AzureCalcRateCard[], 8,FALSE), VLOOKUP(LEFT(D162, LEN(D162)-'Rate Card'!$M$26), Table_wabobpsvr_AzureCalc_AzureCalcRateCard[], 8, FALSE))</f>
        <v/>
      </c>
    </row>
    <row r="163" spans="1:16">
      <c r="G163" s="1013"/>
      <c r="H163" s="1013"/>
      <c r="O163" s="903"/>
      <c r="P163" s="903"/>
    </row>
    <row r="164" spans="1:16">
      <c r="A164" s="79" t="s">
        <v>63</v>
      </c>
      <c r="B164" s="79" t="s">
        <v>152</v>
      </c>
      <c r="C164" s="79" t="s">
        <v>6</v>
      </c>
      <c r="D164" s="2" t="s">
        <v>828</v>
      </c>
      <c r="E164" s="556" t="s">
        <v>263</v>
      </c>
      <c r="F164" s="2" t="s">
        <v>180</v>
      </c>
      <c r="G164" s="2" t="s">
        <v>184</v>
      </c>
      <c r="H164" s="2" t="s">
        <v>188</v>
      </c>
      <c r="I164" s="2" t="s">
        <v>269</v>
      </c>
      <c r="J164" s="2" t="s">
        <v>833</v>
      </c>
      <c r="K164" s="79" t="s">
        <v>838</v>
      </c>
      <c r="L164" s="79" t="s">
        <v>262</v>
      </c>
      <c r="M164" s="79" t="s">
        <v>834</v>
      </c>
      <c r="N164" s="95" t="s">
        <v>24</v>
      </c>
      <c r="O164" s="901" t="s">
        <v>2</v>
      </c>
      <c r="P164" s="901" t="s">
        <v>2986</v>
      </c>
    </row>
    <row r="165" spans="1:16">
      <c r="A165" t="s">
        <v>1197</v>
      </c>
      <c r="B165" t="s">
        <v>699</v>
      </c>
      <c r="C165" s="64" t="str">
        <f>IFERROR(VLOOKUP(D165,Table_wabobpsvr_AzureCalc_AzureCalcRateCard[], 3,FALSE), VLOOKUP(LEFT(D165, LEN(D165)-'Rate Card'!$M$26), Table_wabobpsvr_AzureCalc_AzureCalcRateCard[], 3, FALSE))</f>
        <v>Per Hour</v>
      </c>
      <c r="D165" s="1040" t="str">
        <f>B165&amp;'Discount Calculations'!$G$16&amp;'Rate Card'!$K$23</f>
        <v>A0 Cloud ServicesMOSP6</v>
      </c>
      <c r="E165" s="1012">
        <f>IFERROR(VLOOKUP(D165,Table_wabobpsvr_AzureCalc_AzureCalcRateCard[], 5,FALSE), VLOOKUP(LEFT(D165, LEN(D165)-'Rate Card'!$M$26), Table_wabobpsvr_AzureCalc_AzureCalcRateCard[], 5, FALSE))</f>
        <v>0.02</v>
      </c>
      <c r="F165" s="1013">
        <f t="shared" ref="F165:F263" si="69">IF($E$1=1,1,0)</f>
        <v>1</v>
      </c>
      <c r="G165" s="1040">
        <f t="shared" ref="G165:G172" si="70">F165*E165</f>
        <v>0.02</v>
      </c>
      <c r="H165" s="1011">
        <f>'Discount Calculations'!$C$42</f>
        <v>0</v>
      </c>
      <c r="I165" s="1013">
        <f t="shared" ref="I165:I172" si="71">G165*(1-H165)</f>
        <v>0.02</v>
      </c>
      <c r="J165" s="1040">
        <f t="shared" ref="J165:J263" si="72">IF($E$1=2,1,0)</f>
        <v>0</v>
      </c>
      <c r="K165" s="540">
        <f t="shared" ref="K165:K173" si="73">E165*J165</f>
        <v>0</v>
      </c>
      <c r="L165" s="104">
        <f>'Discount Calculations'!$AD$5+1</f>
        <v>1</v>
      </c>
      <c r="M165" s="25">
        <f t="shared" ref="M165:M173" si="74">L165*(K165+I165)</f>
        <v>0.02</v>
      </c>
      <c r="N165" s="94">
        <f>M165*'FX Card'!$G$28</f>
        <v>0.02</v>
      </c>
      <c r="O165" s="902" t="str">
        <f>IFERROR(VLOOKUP(D165,Table_wabobpsvr_AzureCalc_AzureCalcRateCard[], 7,FALSE), VLOOKUP(LEFT(D165, LEN(D165)-'Rate Card'!$M$26), Table_wabobpsvr_AzureCalc_AzureCalcRateCard[], 7, FALSE))</f>
        <v/>
      </c>
      <c r="P165" s="902" t="str">
        <f>IFERROR(VLOOKUP(D165,Table_wabobpsvr_AzureCalc_AzureCalcRateCard[], 8,FALSE), VLOOKUP(LEFT(D165, LEN(D165)-'Rate Card'!$M$26), Table_wabobpsvr_AzureCalc_AzureCalcRateCard[], 8, FALSE))</f>
        <v/>
      </c>
    </row>
    <row r="166" spans="1:16">
      <c r="B166" t="s">
        <v>681</v>
      </c>
      <c r="C166" s="64" t="str">
        <f>IFERROR(VLOOKUP(D166,Table_wabobpsvr_AzureCalc_AzureCalcRateCard[], 3,FALSE), VLOOKUP(LEFT(D166, LEN(D166)-'Rate Card'!$M$26), Table_wabobpsvr_AzureCalc_AzureCalcRateCard[], 3, FALSE))</f>
        <v>Per Hour</v>
      </c>
      <c r="D166" s="1040" t="str">
        <f>B166&amp;'Discount Calculations'!$G$16&amp;'Rate Card'!$K$23</f>
        <v>A1 Cloud ServicesMOSP6</v>
      </c>
      <c r="E166" s="1012">
        <f>IFERROR(VLOOKUP(D166,Table_wabobpsvr_AzureCalc_AzureCalcRateCard[], 5,FALSE), VLOOKUP(LEFT(D166, LEN(D166)-'Rate Card'!$M$26), Table_wabobpsvr_AzureCalc_AzureCalcRateCard[], 5, FALSE))</f>
        <v>0.08</v>
      </c>
      <c r="F166" s="1013">
        <f t="shared" si="69"/>
        <v>1</v>
      </c>
      <c r="G166" s="1040">
        <f t="shared" si="70"/>
        <v>0.08</v>
      </c>
      <c r="H166" s="1011">
        <f>'Discount Calculations'!$C$42</f>
        <v>0</v>
      </c>
      <c r="I166" s="1013">
        <f t="shared" si="71"/>
        <v>0.08</v>
      </c>
      <c r="J166" s="1040">
        <f t="shared" si="72"/>
        <v>0</v>
      </c>
      <c r="K166" s="540">
        <f t="shared" si="73"/>
        <v>0</v>
      </c>
      <c r="L166" s="104">
        <f>'Discount Calculations'!$AD$5+1</f>
        <v>1</v>
      </c>
      <c r="M166" s="25">
        <f t="shared" si="74"/>
        <v>0.08</v>
      </c>
      <c r="N166" s="94">
        <f>M166*'FX Card'!$G$28</f>
        <v>0.08</v>
      </c>
      <c r="O166" s="902" t="str">
        <f>IFERROR(VLOOKUP(D166,Table_wabobpsvr_AzureCalc_AzureCalcRateCard[], 7,FALSE), VLOOKUP(LEFT(D166, LEN(D166)-'Rate Card'!$M$26), Table_wabobpsvr_AzureCalc_AzureCalcRateCard[], 7, FALSE))</f>
        <v/>
      </c>
      <c r="P166" s="902" t="str">
        <f>IFERROR(VLOOKUP(D166,Table_wabobpsvr_AzureCalc_AzureCalcRateCard[], 8,FALSE), VLOOKUP(LEFT(D166, LEN(D166)-'Rate Card'!$M$26), Table_wabobpsvr_AzureCalc_AzureCalcRateCard[], 8, FALSE))</f>
        <v/>
      </c>
    </row>
    <row r="167" spans="1:16">
      <c r="A167" s="149"/>
      <c r="B167" t="s">
        <v>848</v>
      </c>
      <c r="C167" s="64" t="e">
        <f>IFERROR(VLOOKUP(D167,Table_wabobpsvr_AzureCalc_AzureCalcRateCard[], 3,FALSE), VLOOKUP(LEFT(D167, LEN(D167)-'Rate Card'!$M$26), Table_wabobpsvr_AzureCalc_AzureCalcRateCard[], 3, FALSE))</f>
        <v>#N/A</v>
      </c>
      <c r="D167" s="1010" t="s">
        <v>845</v>
      </c>
      <c r="E167" s="1002">
        <f>E166*2</f>
        <v>0.16</v>
      </c>
      <c r="F167" s="1013">
        <f t="shared" si="69"/>
        <v>1</v>
      </c>
      <c r="G167" s="1040">
        <f t="shared" si="70"/>
        <v>0.16</v>
      </c>
      <c r="H167" s="1011">
        <f>'Discount Calculations'!$C$42</f>
        <v>0</v>
      </c>
      <c r="I167" s="1013">
        <f t="shared" si="71"/>
        <v>0.16</v>
      </c>
      <c r="J167" s="1040">
        <f t="shared" si="72"/>
        <v>0</v>
      </c>
      <c r="K167" s="540">
        <f t="shared" si="73"/>
        <v>0</v>
      </c>
      <c r="L167" s="104">
        <f>'Discount Calculations'!$AD$5+1</f>
        <v>1</v>
      </c>
      <c r="M167" s="25">
        <f t="shared" si="74"/>
        <v>0.16</v>
      </c>
      <c r="N167" s="94">
        <f>M167*'FX Card'!$G$28</f>
        <v>0.16</v>
      </c>
      <c r="O167" s="902" t="e">
        <f>IFERROR(VLOOKUP(D167,Table_wabobpsvr_AzureCalc_AzureCalcRateCard[], 7,FALSE), VLOOKUP(LEFT(D167, LEN(D167)-'Rate Card'!$M$26), Table_wabobpsvr_AzureCalc_AzureCalcRateCard[], 7, FALSE))</f>
        <v>#N/A</v>
      </c>
      <c r="P167" s="902" t="e">
        <f>IFERROR(VLOOKUP(D167,Table_wabobpsvr_AzureCalc_AzureCalcRateCard[], 8,FALSE), VLOOKUP(LEFT(D167, LEN(D167)-'Rate Card'!$M$26), Table_wabobpsvr_AzureCalc_AzureCalcRateCard[], 8, FALSE))</f>
        <v>#N/A</v>
      </c>
    </row>
    <row r="168" spans="1:16">
      <c r="B168" t="s">
        <v>849</v>
      </c>
      <c r="C168" s="64" t="e">
        <f>IFERROR(VLOOKUP(D168,Table_wabobpsvr_AzureCalc_AzureCalcRateCard[], 3,FALSE), VLOOKUP(LEFT(D168, LEN(D168)-'Rate Card'!$M$26), Table_wabobpsvr_AzureCalc_AzureCalcRateCard[], 3, FALSE))</f>
        <v>#N/A</v>
      </c>
      <c r="D168" s="1010" t="s">
        <v>846</v>
      </c>
      <c r="E168" s="1002">
        <f>E166*4</f>
        <v>0.32</v>
      </c>
      <c r="F168" s="1013">
        <f t="shared" si="69"/>
        <v>1</v>
      </c>
      <c r="G168" s="1040">
        <f t="shared" si="70"/>
        <v>0.32</v>
      </c>
      <c r="H168" s="1011">
        <f>'Discount Calculations'!$C$42</f>
        <v>0</v>
      </c>
      <c r="I168" s="1013">
        <f t="shared" si="71"/>
        <v>0.32</v>
      </c>
      <c r="J168" s="1040">
        <f t="shared" si="72"/>
        <v>0</v>
      </c>
      <c r="K168" s="540">
        <f t="shared" si="73"/>
        <v>0</v>
      </c>
      <c r="L168" s="104">
        <f>'Discount Calculations'!$AD$5+1</f>
        <v>1</v>
      </c>
      <c r="M168" s="25">
        <f t="shared" si="74"/>
        <v>0.32</v>
      </c>
      <c r="N168" s="94">
        <f>M168*'FX Card'!$G$28</f>
        <v>0.32</v>
      </c>
      <c r="O168" s="902" t="e">
        <f>IFERROR(VLOOKUP(D168,Table_wabobpsvr_AzureCalc_AzureCalcRateCard[], 7,FALSE), VLOOKUP(LEFT(D168, LEN(D168)-'Rate Card'!$M$26), Table_wabobpsvr_AzureCalc_AzureCalcRateCard[], 7, FALSE))</f>
        <v>#N/A</v>
      </c>
      <c r="P168" s="902" t="e">
        <f>IFERROR(VLOOKUP(D168,Table_wabobpsvr_AzureCalc_AzureCalcRateCard[], 8,FALSE), VLOOKUP(LEFT(D168, LEN(D168)-'Rate Card'!$M$26), Table_wabobpsvr_AzureCalc_AzureCalcRateCard[], 8, FALSE))</f>
        <v>#N/A</v>
      </c>
    </row>
    <row r="169" spans="1:16">
      <c r="B169" t="s">
        <v>850</v>
      </c>
      <c r="C169" s="64" t="e">
        <f>IFERROR(VLOOKUP(D169,Table_wabobpsvr_AzureCalc_AzureCalcRateCard[], 3,FALSE), VLOOKUP(LEFT(D169, LEN(D169)-'Rate Card'!$M$26), Table_wabobpsvr_AzureCalc_AzureCalcRateCard[], 3, FALSE))</f>
        <v>#N/A</v>
      </c>
      <c r="D169" s="1010" t="s">
        <v>847</v>
      </c>
      <c r="E169" s="1002">
        <f>E166*8</f>
        <v>0.64</v>
      </c>
      <c r="F169" s="1013">
        <f t="shared" si="69"/>
        <v>1</v>
      </c>
      <c r="G169" s="1040">
        <f t="shared" si="70"/>
        <v>0.64</v>
      </c>
      <c r="H169" s="1011">
        <f>'Discount Calculations'!$C$42</f>
        <v>0</v>
      </c>
      <c r="I169" s="1013">
        <f t="shared" si="71"/>
        <v>0.64</v>
      </c>
      <c r="J169" s="1040">
        <f t="shared" si="72"/>
        <v>0</v>
      </c>
      <c r="K169" s="540">
        <f t="shared" si="73"/>
        <v>0</v>
      </c>
      <c r="L169" s="104">
        <f>'Discount Calculations'!$AD$5+1</f>
        <v>1</v>
      </c>
      <c r="M169" s="25">
        <f t="shared" si="74"/>
        <v>0.64</v>
      </c>
      <c r="N169" s="94">
        <f>M169*'FX Card'!$G$28</f>
        <v>0.64</v>
      </c>
      <c r="O169" s="902" t="e">
        <f>IFERROR(VLOOKUP(D169,Table_wabobpsvr_AzureCalc_AzureCalcRateCard[], 7,FALSE), VLOOKUP(LEFT(D169, LEN(D169)-'Rate Card'!$M$26), Table_wabobpsvr_AzureCalc_AzureCalcRateCard[], 7, FALSE))</f>
        <v>#N/A</v>
      </c>
      <c r="P169" s="902" t="e">
        <f>IFERROR(VLOOKUP(D169,Table_wabobpsvr_AzureCalc_AzureCalcRateCard[], 8,FALSE), VLOOKUP(LEFT(D169, LEN(D169)-'Rate Card'!$M$26), Table_wabobpsvr_AzureCalc_AzureCalcRateCard[], 8, FALSE))</f>
        <v>#N/A</v>
      </c>
    </row>
    <row r="170" spans="1:16">
      <c r="B170" t="s">
        <v>688</v>
      </c>
      <c r="C170" s="64" t="str">
        <f>IFERROR(VLOOKUP(D170,Table_wabobpsvr_AzureCalc_AzureCalcRateCard[], 3,FALSE), VLOOKUP(LEFT(D170, LEN(D170)-'Rate Card'!$M$26), Table_wabobpsvr_AzureCalc_AzureCalcRateCard[], 3, FALSE))</f>
        <v>Per Hour</v>
      </c>
      <c r="D170" s="1040" t="str">
        <f>B170&amp;'Discount Calculations'!$G$16&amp;'Rate Card'!$K$23</f>
        <v>A5 Cloud ServicesMOSP6</v>
      </c>
      <c r="E170" s="1012">
        <f>IFERROR(VLOOKUP(D170,Table_wabobpsvr_AzureCalc_AzureCalcRateCard[], 5,FALSE), VLOOKUP(LEFT(D170, LEN(D170)-'Rate Card'!$M$26), Table_wabobpsvr_AzureCalc_AzureCalcRateCard[], 5, FALSE))</f>
        <v>0.35</v>
      </c>
      <c r="F170" s="1013">
        <f t="shared" si="69"/>
        <v>1</v>
      </c>
      <c r="G170" s="1040">
        <f>F170*E170</f>
        <v>0.35</v>
      </c>
      <c r="H170" s="1011">
        <f>'Discount Calculations'!$C$42</f>
        <v>0</v>
      </c>
      <c r="I170" s="1013">
        <f>G170*(1-H170)</f>
        <v>0.35</v>
      </c>
      <c r="J170" s="1040">
        <f t="shared" si="72"/>
        <v>0</v>
      </c>
      <c r="K170" s="540">
        <f t="shared" si="73"/>
        <v>0</v>
      </c>
      <c r="L170" s="104">
        <f>'Discount Calculations'!$AD$5+1</f>
        <v>1</v>
      </c>
      <c r="M170" s="25">
        <f t="shared" si="74"/>
        <v>0.35</v>
      </c>
      <c r="N170" s="94">
        <f>M170*'FX Card'!$G$28</f>
        <v>0.35</v>
      </c>
      <c r="O170" s="902" t="str">
        <f>IFERROR(VLOOKUP(D170,Table_wabobpsvr_AzureCalc_AzureCalcRateCard[], 7,FALSE), VLOOKUP(LEFT(D170, LEN(D170)-'Rate Card'!$M$26), Table_wabobpsvr_AzureCalc_AzureCalcRateCard[], 7, FALSE))</f>
        <v/>
      </c>
      <c r="P170" s="902" t="str">
        <f>IFERROR(VLOOKUP(D170,Table_wabobpsvr_AzureCalc_AzureCalcRateCard[], 8,FALSE), VLOOKUP(LEFT(D170, LEN(D170)-'Rate Card'!$M$26), Table_wabobpsvr_AzureCalc_AzureCalcRateCard[], 8, FALSE))</f>
        <v/>
      </c>
    </row>
    <row r="171" spans="1:16">
      <c r="B171" t="s">
        <v>683</v>
      </c>
      <c r="C171" s="64" t="str">
        <f>IFERROR(VLOOKUP(D171,Table_wabobpsvr_AzureCalc_AzureCalcRateCard[], 3,FALSE), VLOOKUP(LEFT(D171, LEN(D171)-'Rate Card'!$M$26), Table_wabobpsvr_AzureCalc_AzureCalcRateCard[], 3, FALSE))</f>
        <v>Per Hour</v>
      </c>
      <c r="D171" s="1040" t="str">
        <f>B171&amp;'Discount Calculations'!$G$16&amp;'Rate Card'!$K$23</f>
        <v>A6 Cloud ServicesMOSP6</v>
      </c>
      <c r="E171" s="1012">
        <f>IFERROR(VLOOKUP(D171,Table_wabobpsvr_AzureCalc_AzureCalcRateCard[], 5,FALSE), VLOOKUP(LEFT(D171, LEN(D171)-'Rate Card'!$M$26), Table_wabobpsvr_AzureCalc_AzureCalcRateCard[], 5, FALSE))</f>
        <v>0.71</v>
      </c>
      <c r="F171" s="1013">
        <f t="shared" si="69"/>
        <v>1</v>
      </c>
      <c r="G171" s="1040">
        <f t="shared" si="70"/>
        <v>0.71</v>
      </c>
      <c r="H171" s="1011">
        <f>'Discount Calculations'!$C$42</f>
        <v>0</v>
      </c>
      <c r="I171" s="1013">
        <f t="shared" si="71"/>
        <v>0.71</v>
      </c>
      <c r="J171" s="1040">
        <f t="shared" si="72"/>
        <v>0</v>
      </c>
      <c r="K171" s="540">
        <f t="shared" si="73"/>
        <v>0</v>
      </c>
      <c r="L171" s="104">
        <f>'Discount Calculations'!$AD$5+1</f>
        <v>1</v>
      </c>
      <c r="M171" s="25">
        <f t="shared" si="74"/>
        <v>0.71</v>
      </c>
      <c r="N171" s="94">
        <f>M171*'FX Card'!$G$28</f>
        <v>0.71</v>
      </c>
      <c r="O171" s="902" t="str">
        <f>IFERROR(VLOOKUP(D171,Table_wabobpsvr_AzureCalc_AzureCalcRateCard[], 7,FALSE), VLOOKUP(LEFT(D171, LEN(D171)-'Rate Card'!$M$26), Table_wabobpsvr_AzureCalc_AzureCalcRateCard[], 7, FALSE))</f>
        <v/>
      </c>
      <c r="P171" s="902" t="str">
        <f>IFERROR(VLOOKUP(D171,Table_wabobpsvr_AzureCalc_AzureCalcRateCard[], 8,FALSE), VLOOKUP(LEFT(D171, LEN(D171)-'Rate Card'!$M$26), Table_wabobpsvr_AzureCalc_AzureCalcRateCard[], 8, FALSE))</f>
        <v/>
      </c>
    </row>
    <row r="172" spans="1:16">
      <c r="B172" t="s">
        <v>684</v>
      </c>
      <c r="C172" s="64" t="str">
        <f>IFERROR(VLOOKUP(D172,Table_wabobpsvr_AzureCalc_AzureCalcRateCard[], 3,FALSE), VLOOKUP(LEFT(D172, LEN(D172)-'Rate Card'!$M$26), Table_wabobpsvr_AzureCalc_AzureCalcRateCard[], 3, FALSE))</f>
        <v>Per Hour</v>
      </c>
      <c r="D172" s="1040" t="str">
        <f>B172&amp;'Discount Calculations'!$G$16&amp;'Rate Card'!$K$23</f>
        <v>A7 Cloud ServicesMOSP6</v>
      </c>
      <c r="E172" s="1012">
        <f>IFERROR(VLOOKUP(D172,Table_wabobpsvr_AzureCalc_AzureCalcRateCard[], 5,FALSE), VLOOKUP(LEFT(D172, LEN(D172)-'Rate Card'!$M$26), Table_wabobpsvr_AzureCalc_AzureCalcRateCard[], 5, FALSE))</f>
        <v>1.41</v>
      </c>
      <c r="F172" s="1013">
        <f t="shared" si="69"/>
        <v>1</v>
      </c>
      <c r="G172" s="1040">
        <f t="shared" si="70"/>
        <v>1.41</v>
      </c>
      <c r="H172" s="1011">
        <f>'Discount Calculations'!$C$42</f>
        <v>0</v>
      </c>
      <c r="I172" s="1013">
        <f t="shared" si="71"/>
        <v>1.41</v>
      </c>
      <c r="J172" s="1040">
        <f t="shared" si="72"/>
        <v>0</v>
      </c>
      <c r="K172" s="540">
        <f t="shared" si="73"/>
        <v>0</v>
      </c>
      <c r="L172" s="104">
        <f>'Discount Calculations'!$AD$5+1</f>
        <v>1</v>
      </c>
      <c r="M172" s="25">
        <f t="shared" si="74"/>
        <v>1.41</v>
      </c>
      <c r="N172" s="94">
        <f>M172*'FX Card'!$G$28</f>
        <v>1.41</v>
      </c>
      <c r="O172" s="902" t="str">
        <f>IFERROR(VLOOKUP(D172,Table_wabobpsvr_AzureCalc_AzureCalcRateCard[], 7,FALSE), VLOOKUP(LEFT(D172, LEN(D172)-'Rate Card'!$M$26), Table_wabobpsvr_AzureCalc_AzureCalcRateCard[], 7, FALSE))</f>
        <v/>
      </c>
      <c r="P172" s="902" t="str">
        <f>IFERROR(VLOOKUP(D172,Table_wabobpsvr_AzureCalc_AzureCalcRateCard[], 8,FALSE), VLOOKUP(LEFT(D172, LEN(D172)-'Rate Card'!$M$26), Table_wabobpsvr_AzureCalc_AzureCalcRateCard[], 8, FALSE))</f>
        <v/>
      </c>
    </row>
    <row r="173" spans="1:16">
      <c r="B173" t="s">
        <v>695</v>
      </c>
      <c r="C173" s="64" t="str">
        <f>IFERROR(VLOOKUP(D173,Table_wabobpsvr_AzureCalc_AzureCalcRateCard[], 3,FALSE), VLOOKUP(LEFT(D173, LEN(D173)-'Rate Card'!$M$26), Table_wabobpsvr_AzureCalc_AzureCalcRateCard[], 3, FALSE))</f>
        <v>Per Hour</v>
      </c>
      <c r="D173" s="1040" t="str">
        <f>B173&amp;'Discount Calculations'!$G$16&amp;'Rate Card'!$K$23</f>
        <v>A8 Cloud ServicesMOSP6</v>
      </c>
      <c r="E173" s="1012">
        <f>IFERROR(VLOOKUP(D173,Table_wabobpsvr_AzureCalc_AzureCalcRateCard[], 5,FALSE), VLOOKUP(LEFT(D173, LEN(D173)-'Rate Card'!$M$26), Table_wabobpsvr_AzureCalc_AzureCalcRateCard[], 5, FALSE))</f>
        <v>1.466</v>
      </c>
      <c r="F173" s="1013">
        <f t="shared" si="69"/>
        <v>1</v>
      </c>
      <c r="G173" s="1040">
        <f>F173*E173</f>
        <v>1.466</v>
      </c>
      <c r="H173" s="1011">
        <f>'Discount Calculations'!$C$42</f>
        <v>0</v>
      </c>
      <c r="I173" s="1013">
        <f>G173*(1-H173)</f>
        <v>1.466</v>
      </c>
      <c r="J173" s="1040">
        <f t="shared" si="72"/>
        <v>0</v>
      </c>
      <c r="K173" s="540">
        <f t="shared" si="73"/>
        <v>0</v>
      </c>
      <c r="L173" s="104">
        <f>'Discount Calculations'!$AD$5+1</f>
        <v>1</v>
      </c>
      <c r="M173" s="25">
        <f t="shared" si="74"/>
        <v>1.466</v>
      </c>
      <c r="N173" s="94">
        <f>M173*'FX Card'!$G$28</f>
        <v>1.466</v>
      </c>
      <c r="O173" s="902" t="str">
        <f>IFERROR(VLOOKUP(D173,Table_wabobpsvr_AzureCalc_AzureCalcRateCard[], 7,FALSE), VLOOKUP(LEFT(D173, LEN(D173)-'Rate Card'!$M$26), Table_wabobpsvr_AzureCalc_AzureCalcRateCard[], 7, FALSE))</f>
        <v/>
      </c>
      <c r="P173" s="902" t="str">
        <f>IFERROR(VLOOKUP(D173,Table_wabobpsvr_AzureCalc_AzureCalcRateCard[], 8,FALSE), VLOOKUP(LEFT(D173, LEN(D173)-'Rate Card'!$M$26), Table_wabobpsvr_AzureCalc_AzureCalcRateCard[], 8, FALSE))</f>
        <v/>
      </c>
    </row>
    <row r="174" spans="1:16">
      <c r="B174" t="s">
        <v>697</v>
      </c>
      <c r="C174" s="64" t="str">
        <f>IFERROR(VLOOKUP(D174,Table_wabobpsvr_AzureCalc_AzureCalcRateCard[], 3,FALSE), VLOOKUP(LEFT(D174, LEN(D174)-'Rate Card'!$M$26), Table_wabobpsvr_AzureCalc_AzureCalcRateCard[], 3, FALSE))</f>
        <v>Per Hour</v>
      </c>
      <c r="D174" s="1040" t="str">
        <f>B174&amp;'Discount Calculations'!$G$16&amp;'Rate Card'!$K$23</f>
        <v>A9 Cloud ServicesMOSP6</v>
      </c>
      <c r="E174" s="1012">
        <f>IFERROR(VLOOKUP(D174,Table_wabobpsvr_AzureCalc_AzureCalcRateCard[], 5,FALSE), VLOOKUP(LEFT(D174, LEN(D174)-'Rate Card'!$M$26), Table_wabobpsvr_AzureCalc_AzureCalcRateCard[], 5, FALSE))</f>
        <v>4.9000000000000004</v>
      </c>
      <c r="F174" s="1013">
        <f t="shared" si="69"/>
        <v>1</v>
      </c>
      <c r="G174" s="1040">
        <f t="shared" ref="G174:G272" si="75">F174*E174</f>
        <v>4.9000000000000004</v>
      </c>
      <c r="H174" s="1011">
        <f>'Discount Calculations'!$C$42</f>
        <v>0</v>
      </c>
      <c r="I174" s="1013">
        <f t="shared" ref="I174:I272" si="76">G174*(1-H174)</f>
        <v>4.9000000000000004</v>
      </c>
      <c r="J174" s="1040">
        <f t="shared" si="72"/>
        <v>0</v>
      </c>
      <c r="K174" s="540">
        <f t="shared" ref="K174:K272" si="77">E174*J174</f>
        <v>0</v>
      </c>
      <c r="L174" s="104">
        <f>'Discount Calculations'!$AD$5+1</f>
        <v>1</v>
      </c>
      <c r="M174" s="25">
        <f t="shared" ref="M174:M272" si="78">L174*(K174+I174)</f>
        <v>4.9000000000000004</v>
      </c>
      <c r="N174" s="94">
        <f>M174*'FX Card'!$G$28</f>
        <v>4.9000000000000004</v>
      </c>
      <c r="O174" s="902" t="str">
        <f>IFERROR(VLOOKUP(D174,Table_wabobpsvr_AzureCalc_AzureCalcRateCard[], 7,FALSE), VLOOKUP(LEFT(D174, LEN(D174)-'Rate Card'!$M$26), Table_wabobpsvr_AzureCalc_AzureCalcRateCard[], 7, FALSE))</f>
        <v/>
      </c>
      <c r="P174" s="902" t="str">
        <f>IFERROR(VLOOKUP(D174,Table_wabobpsvr_AzureCalc_AzureCalcRateCard[], 8,FALSE), VLOOKUP(LEFT(D174, LEN(D174)-'Rate Card'!$M$26), Table_wabobpsvr_AzureCalc_AzureCalcRateCard[], 8, FALSE))</f>
        <v/>
      </c>
    </row>
    <row r="175" spans="1:16">
      <c r="B175" t="s">
        <v>1221</v>
      </c>
      <c r="C175" s="64" t="str">
        <f>IFERROR(VLOOKUP(D175,Table_wabobpsvr_AzureCalc_AzureCalcRateCard[], 3,FALSE), VLOOKUP(LEFT(D175, LEN(D175)-'Rate Card'!$M$26), Table_wabobpsvr_AzureCalc_AzureCalcRateCard[], 3, FALSE))</f>
        <v>Per Hour</v>
      </c>
      <c r="D175" s="1040" t="str">
        <f>B175&amp;'Discount Calculations'!$G$16&amp;'Rate Card'!$K$23</f>
        <v>A10 Cloud ServicesMOSP6</v>
      </c>
      <c r="E175" s="1012">
        <f>IFERROR(VLOOKUP(D175,Table_wabobpsvr_AzureCalc_AzureCalcRateCard[], 5,FALSE), VLOOKUP(LEFT(D175, LEN(D175)-'Rate Card'!$M$26), Table_wabobpsvr_AzureCalc_AzureCalcRateCard[], 5, FALSE))</f>
        <v>1.64</v>
      </c>
      <c r="F175" s="1013">
        <f t="shared" si="69"/>
        <v>1</v>
      </c>
      <c r="G175" s="1040">
        <f t="shared" ref="G175:G176" si="79">F175*E175</f>
        <v>1.64</v>
      </c>
      <c r="H175" s="1011">
        <f>'Discount Calculations'!$C$42</f>
        <v>0</v>
      </c>
      <c r="I175" s="1013">
        <f t="shared" ref="I175:I176" si="80">G175*(1-H175)</f>
        <v>1.64</v>
      </c>
      <c r="J175" s="1040">
        <f t="shared" si="72"/>
        <v>0</v>
      </c>
      <c r="K175" s="540">
        <f t="shared" ref="K175:K176" si="81">E175*J175</f>
        <v>0</v>
      </c>
      <c r="L175" s="104">
        <f>'Discount Calculations'!$AD$5+1</f>
        <v>1</v>
      </c>
      <c r="M175" s="25">
        <f t="shared" ref="M175:M176" si="82">L175*(K175+I175)</f>
        <v>1.64</v>
      </c>
      <c r="N175" s="94">
        <f>M175*'FX Card'!$G$28</f>
        <v>1.64</v>
      </c>
      <c r="O175" s="902" t="str">
        <f>IFERROR(VLOOKUP(D175,Table_wabobpsvr_AzureCalc_AzureCalcRateCard[], 7,FALSE), VLOOKUP(LEFT(D175, LEN(D175)-'Rate Card'!$M$26), Table_wabobpsvr_AzureCalc_AzureCalcRateCard[], 7, FALSE))</f>
        <v/>
      </c>
      <c r="P175" s="902" t="str">
        <f>IFERROR(VLOOKUP(D175,Table_wabobpsvr_AzureCalc_AzureCalcRateCard[], 8,FALSE), VLOOKUP(LEFT(D175, LEN(D175)-'Rate Card'!$M$26), Table_wabobpsvr_AzureCalc_AzureCalcRateCard[], 8, FALSE))</f>
        <v/>
      </c>
    </row>
    <row r="176" spans="1:16">
      <c r="B176" t="s">
        <v>1214</v>
      </c>
      <c r="C176" s="64" t="str">
        <f>IFERROR(VLOOKUP(D176,Table_wabobpsvr_AzureCalc_AzureCalcRateCard[], 3,FALSE), VLOOKUP(LEFT(D176, LEN(D176)-'Rate Card'!$M$26), Table_wabobpsvr_AzureCalc_AzureCalcRateCard[], 3, FALSE))</f>
        <v>Per Hour</v>
      </c>
      <c r="D176" s="1040" t="str">
        <f>B176&amp;'Discount Calculations'!$G$16&amp;'Rate Card'!$K$23</f>
        <v>A11 Cloud ServicesMOSP6</v>
      </c>
      <c r="E176" s="1012">
        <f>IFERROR(VLOOKUP(D176,Table_wabobpsvr_AzureCalc_AzureCalcRateCard[], 5,FALSE), VLOOKUP(LEFT(D176, LEN(D176)-'Rate Card'!$M$26), Table_wabobpsvr_AzureCalc_AzureCalcRateCard[], 5, FALSE))</f>
        <v>3.04</v>
      </c>
      <c r="F176" s="1013">
        <f t="shared" si="69"/>
        <v>1</v>
      </c>
      <c r="G176" s="1040">
        <f t="shared" si="79"/>
        <v>3.04</v>
      </c>
      <c r="H176" s="1011">
        <f>'Discount Calculations'!$C$42</f>
        <v>0</v>
      </c>
      <c r="I176" s="1013">
        <f t="shared" si="80"/>
        <v>3.04</v>
      </c>
      <c r="J176" s="1040">
        <f t="shared" si="72"/>
        <v>0</v>
      </c>
      <c r="K176" s="540">
        <f t="shared" si="81"/>
        <v>0</v>
      </c>
      <c r="L176" s="104">
        <f>'Discount Calculations'!$AD$5+1</f>
        <v>1</v>
      </c>
      <c r="M176" s="25">
        <f t="shared" si="82"/>
        <v>3.04</v>
      </c>
      <c r="N176" s="94">
        <f>M176*'FX Card'!$G$28</f>
        <v>3.04</v>
      </c>
      <c r="O176" s="902" t="str">
        <f>IFERROR(VLOOKUP(D176,Table_wabobpsvr_AzureCalc_AzureCalcRateCard[], 7,FALSE), VLOOKUP(LEFT(D176, LEN(D176)-'Rate Card'!$M$26), Table_wabobpsvr_AzureCalc_AzureCalcRateCard[], 7, FALSE))</f>
        <v/>
      </c>
      <c r="P176" s="902" t="str">
        <f>IFERROR(VLOOKUP(D176,Table_wabobpsvr_AzureCalc_AzureCalcRateCard[], 8,FALSE), VLOOKUP(LEFT(D176, LEN(D176)-'Rate Card'!$M$26), Table_wabobpsvr_AzureCalc_AzureCalcRateCard[], 8, FALSE))</f>
        <v/>
      </c>
    </row>
    <row r="177" spans="1:16">
      <c r="C177" s="64"/>
      <c r="E177" s="1012"/>
      <c r="F177" s="1013"/>
      <c r="H177" s="1011"/>
      <c r="I177" s="1013"/>
      <c r="K177" s="540"/>
      <c r="L177" s="104"/>
      <c r="M177" s="25"/>
      <c r="N177" s="94"/>
      <c r="O177" s="902"/>
      <c r="P177" s="902"/>
    </row>
    <row r="178" spans="1:16">
      <c r="A178" t="s">
        <v>1198</v>
      </c>
      <c r="B178" s="344" t="s">
        <v>1106</v>
      </c>
      <c r="C178" s="64" t="str">
        <f>IFERROR(VLOOKUP(D178,Table_wabobpsvr_AzureCalc_AzureCalcRateCard[], 3,FALSE), VLOOKUP(LEFT(D178, LEN(D178)-'Rate Card'!$M$26), Table_wabobpsvr_AzureCalc_AzureCalcRateCard[], 3, FALSE))</f>
        <v>Per Hour</v>
      </c>
      <c r="D178" s="1040" t="str">
        <f>B178&amp;'Discount Calculations'!$G$16&amp;'Rate Card'!$K$23</f>
        <v>Standard_D1 Cloud ServicesMOSP6</v>
      </c>
      <c r="E178" s="1012">
        <f>IFERROR(VLOOKUP(D178,Table_wabobpsvr_AzureCalc_AzureCalcRateCard[], 5,FALSE), VLOOKUP(LEFT(D178, LEN(D178)-'Rate Card'!$M$26), Table_wabobpsvr_AzureCalc_AzureCalcRateCard[], 5, FALSE))</f>
        <v>0.14000000000000001</v>
      </c>
      <c r="F178" s="1013">
        <f t="shared" ref="F178:F185" si="83">IF($E$1=1,1,0)</f>
        <v>1</v>
      </c>
      <c r="G178" s="1040">
        <f t="shared" ref="G178:G185" si="84">F178*E178</f>
        <v>0.14000000000000001</v>
      </c>
      <c r="H178" s="1011">
        <f>'Discount Calculations'!$C$42</f>
        <v>0</v>
      </c>
      <c r="I178" s="1013">
        <f t="shared" ref="I178:I185" si="85">G178*(1-H178)</f>
        <v>0.14000000000000001</v>
      </c>
      <c r="J178" s="1040">
        <f t="shared" ref="J178:J185" si="86">IF($E$1=2,1,0)</f>
        <v>0</v>
      </c>
      <c r="K178" s="540">
        <f t="shared" ref="K178:K185" si="87">E178*J178</f>
        <v>0</v>
      </c>
      <c r="L178" s="104">
        <f>'Discount Calculations'!$AD$5+1</f>
        <v>1</v>
      </c>
      <c r="M178" s="25">
        <f t="shared" ref="M178:M185" si="88">L178*(K178+I178)</f>
        <v>0.14000000000000001</v>
      </c>
      <c r="N178" s="94">
        <f>M178*'FX Card'!$G$28</f>
        <v>0.14000000000000001</v>
      </c>
      <c r="O178" s="902" t="str">
        <f>IFERROR(VLOOKUP(D178,Table_wabobpsvr_AzureCalc_AzureCalcRateCard[], 7,FALSE), VLOOKUP(LEFT(D178, LEN(D178)-'Rate Card'!$M$26), Table_wabobpsvr_AzureCalc_AzureCalcRateCard[], 7, FALSE))</f>
        <v/>
      </c>
      <c r="P178" s="902" t="str">
        <f>IFERROR(VLOOKUP(D178,Table_wabobpsvr_AzureCalc_AzureCalcRateCard[], 8,FALSE), VLOOKUP(LEFT(D178, LEN(D178)-'Rate Card'!$M$26), Table_wabobpsvr_AzureCalc_AzureCalcRateCard[], 8, FALSE))</f>
        <v/>
      </c>
    </row>
    <row r="179" spans="1:16">
      <c r="B179" s="344" t="s">
        <v>1121</v>
      </c>
      <c r="C179" s="64" t="str">
        <f>IFERROR(VLOOKUP(D179,Table_wabobpsvr_AzureCalc_AzureCalcRateCard[], 3,FALSE), VLOOKUP(LEFT(D179, LEN(D179)-'Rate Card'!$M$26), Table_wabobpsvr_AzureCalc_AzureCalcRateCard[], 3, FALSE))</f>
        <v>Per Hour</v>
      </c>
      <c r="D179" s="1040" t="str">
        <f>B179&amp;'Discount Calculations'!$G$16&amp;'Rate Card'!$K$23</f>
        <v>Standard_D2 Cloud ServicesMOSP6</v>
      </c>
      <c r="E179" s="1012">
        <f>IFERROR(VLOOKUP(D179,Table_wabobpsvr_AzureCalc_AzureCalcRateCard[], 5,FALSE), VLOOKUP(LEFT(D179, LEN(D179)-'Rate Card'!$M$26), Table_wabobpsvr_AzureCalc_AzureCalcRateCard[], 5, FALSE))</f>
        <v>0.28000000000000003</v>
      </c>
      <c r="F179" s="1013">
        <f t="shared" si="83"/>
        <v>1</v>
      </c>
      <c r="G179" s="1040">
        <f t="shared" si="84"/>
        <v>0.28000000000000003</v>
      </c>
      <c r="H179" s="1011">
        <f>'Discount Calculations'!$C$42</f>
        <v>0</v>
      </c>
      <c r="I179" s="1013">
        <f t="shared" si="85"/>
        <v>0.28000000000000003</v>
      </c>
      <c r="J179" s="1040">
        <f t="shared" si="86"/>
        <v>0</v>
      </c>
      <c r="K179" s="540">
        <f t="shared" si="87"/>
        <v>0</v>
      </c>
      <c r="L179" s="104">
        <f>'Discount Calculations'!$AD$5+1</f>
        <v>1</v>
      </c>
      <c r="M179" s="25">
        <f t="shared" si="88"/>
        <v>0.28000000000000003</v>
      </c>
      <c r="N179" s="94">
        <f>M179*'FX Card'!$G$28</f>
        <v>0.28000000000000003</v>
      </c>
      <c r="O179" s="902" t="str">
        <f>IFERROR(VLOOKUP(D179,Table_wabobpsvr_AzureCalc_AzureCalcRateCard[], 7,FALSE), VLOOKUP(LEFT(D179, LEN(D179)-'Rate Card'!$M$26), Table_wabobpsvr_AzureCalc_AzureCalcRateCard[], 7, FALSE))</f>
        <v/>
      </c>
      <c r="P179" s="902" t="str">
        <f>IFERROR(VLOOKUP(D179,Table_wabobpsvr_AzureCalc_AzureCalcRateCard[], 8,FALSE), VLOOKUP(LEFT(D179, LEN(D179)-'Rate Card'!$M$26), Table_wabobpsvr_AzureCalc_AzureCalcRateCard[], 8, FALSE))</f>
        <v/>
      </c>
    </row>
    <row r="180" spans="1:16">
      <c r="B180" s="344" t="s">
        <v>1124</v>
      </c>
      <c r="C180" s="64" t="str">
        <f>IFERROR(VLOOKUP(D180,Table_wabobpsvr_AzureCalc_AzureCalcRateCard[], 3,FALSE), VLOOKUP(LEFT(D180, LEN(D180)-'Rate Card'!$M$26), Table_wabobpsvr_AzureCalc_AzureCalcRateCard[], 3, FALSE))</f>
        <v>Per Hour</v>
      </c>
      <c r="D180" s="1040" t="str">
        <f>B180&amp;'Discount Calculations'!$G$16&amp;'Rate Card'!$K$23</f>
        <v>Standard_D3 Cloud ServicesMOSP6</v>
      </c>
      <c r="E180" s="1012">
        <f>IFERROR(VLOOKUP(D180,Table_wabobpsvr_AzureCalc_AzureCalcRateCard[], 5,FALSE), VLOOKUP(LEFT(D180, LEN(D180)-'Rate Card'!$M$26), Table_wabobpsvr_AzureCalc_AzureCalcRateCard[], 5, FALSE))</f>
        <v>0.56000000000000005</v>
      </c>
      <c r="F180" s="1013">
        <f t="shared" si="83"/>
        <v>1</v>
      </c>
      <c r="G180" s="1040">
        <f t="shared" si="84"/>
        <v>0.56000000000000005</v>
      </c>
      <c r="H180" s="1011">
        <f>'Discount Calculations'!$C$42</f>
        <v>0</v>
      </c>
      <c r="I180" s="1013">
        <f t="shared" si="85"/>
        <v>0.56000000000000005</v>
      </c>
      <c r="J180" s="1040">
        <f t="shared" si="86"/>
        <v>0</v>
      </c>
      <c r="K180" s="540">
        <f t="shared" si="87"/>
        <v>0</v>
      </c>
      <c r="L180" s="104">
        <f>'Discount Calculations'!$AD$5+1</f>
        <v>1</v>
      </c>
      <c r="M180" s="25">
        <f t="shared" si="88"/>
        <v>0.56000000000000005</v>
      </c>
      <c r="N180" s="94">
        <f>M180*'FX Card'!$G$28</f>
        <v>0.56000000000000005</v>
      </c>
      <c r="O180" s="902" t="str">
        <f>IFERROR(VLOOKUP(D180,Table_wabobpsvr_AzureCalc_AzureCalcRateCard[], 7,FALSE), VLOOKUP(LEFT(D180, LEN(D180)-'Rate Card'!$M$26), Table_wabobpsvr_AzureCalc_AzureCalcRateCard[], 7, FALSE))</f>
        <v/>
      </c>
      <c r="P180" s="902" t="str">
        <f>IFERROR(VLOOKUP(D180,Table_wabobpsvr_AzureCalc_AzureCalcRateCard[], 8,FALSE), VLOOKUP(LEFT(D180, LEN(D180)-'Rate Card'!$M$26), Table_wabobpsvr_AzureCalc_AzureCalcRateCard[], 8, FALSE))</f>
        <v/>
      </c>
    </row>
    <row r="181" spans="1:16">
      <c r="B181" s="344" t="s">
        <v>1127</v>
      </c>
      <c r="C181" s="64" t="str">
        <f>IFERROR(VLOOKUP(D181,Table_wabobpsvr_AzureCalc_AzureCalcRateCard[], 3,FALSE), VLOOKUP(LEFT(D181, LEN(D181)-'Rate Card'!$M$26), Table_wabobpsvr_AzureCalc_AzureCalcRateCard[], 3, FALSE))</f>
        <v>Per Hour</v>
      </c>
      <c r="D181" s="1040" t="str">
        <f>B181&amp;'Discount Calculations'!$G$16&amp;'Rate Card'!$K$23</f>
        <v>Standard_D4 Cloud ServicesMOSP6</v>
      </c>
      <c r="E181" s="1012">
        <f>IFERROR(VLOOKUP(D181,Table_wabobpsvr_AzureCalc_AzureCalcRateCard[], 5,FALSE), VLOOKUP(LEFT(D181, LEN(D181)-'Rate Card'!$M$26), Table_wabobpsvr_AzureCalc_AzureCalcRateCard[], 5, FALSE))</f>
        <v>1.1200000000000001</v>
      </c>
      <c r="F181" s="1013">
        <f t="shared" si="83"/>
        <v>1</v>
      </c>
      <c r="G181" s="1040">
        <f t="shared" si="84"/>
        <v>1.1200000000000001</v>
      </c>
      <c r="H181" s="1011">
        <f>'Discount Calculations'!$C$42</f>
        <v>0</v>
      </c>
      <c r="I181" s="1013">
        <f t="shared" si="85"/>
        <v>1.1200000000000001</v>
      </c>
      <c r="J181" s="1040">
        <f t="shared" si="86"/>
        <v>0</v>
      </c>
      <c r="K181" s="540">
        <f t="shared" si="87"/>
        <v>0</v>
      </c>
      <c r="L181" s="104">
        <f>'Discount Calculations'!$AD$5+1</f>
        <v>1</v>
      </c>
      <c r="M181" s="25">
        <f t="shared" si="88"/>
        <v>1.1200000000000001</v>
      </c>
      <c r="N181" s="94">
        <f>M181*'FX Card'!$G$28</f>
        <v>1.1200000000000001</v>
      </c>
      <c r="O181" s="902" t="str">
        <f>IFERROR(VLOOKUP(D181,Table_wabobpsvr_AzureCalc_AzureCalcRateCard[], 7,FALSE), VLOOKUP(LEFT(D181, LEN(D181)-'Rate Card'!$M$26), Table_wabobpsvr_AzureCalc_AzureCalcRateCard[], 7, FALSE))</f>
        <v/>
      </c>
      <c r="P181" s="902" t="str">
        <f>IFERROR(VLOOKUP(D181,Table_wabobpsvr_AzureCalc_AzureCalcRateCard[], 8,FALSE), VLOOKUP(LEFT(D181, LEN(D181)-'Rate Card'!$M$26), Table_wabobpsvr_AzureCalc_AzureCalcRateCard[], 8, FALSE))</f>
        <v/>
      </c>
    </row>
    <row r="182" spans="1:16">
      <c r="B182" s="344" t="s">
        <v>1109</v>
      </c>
      <c r="C182" s="64" t="str">
        <f>IFERROR(VLOOKUP(D182,Table_wabobpsvr_AzureCalc_AzureCalcRateCard[], 3,FALSE), VLOOKUP(LEFT(D182, LEN(D182)-'Rate Card'!$M$26), Table_wabobpsvr_AzureCalc_AzureCalcRateCard[], 3, FALSE))</f>
        <v>Per Hour</v>
      </c>
      <c r="D182" s="1040" t="str">
        <f>B182&amp;'Discount Calculations'!$G$16&amp;'Rate Card'!$K$23</f>
        <v>Standard_D11 Cloud ServicesMOSP6</v>
      </c>
      <c r="E182" s="1012">
        <f>IFERROR(VLOOKUP(D182,Table_wabobpsvr_AzureCalc_AzureCalcRateCard[], 5,FALSE), VLOOKUP(LEFT(D182, LEN(D182)-'Rate Card'!$M$26), Table_wabobpsvr_AzureCalc_AzureCalcRateCard[], 5, FALSE))</f>
        <v>0.33</v>
      </c>
      <c r="F182" s="1013">
        <f t="shared" si="83"/>
        <v>1</v>
      </c>
      <c r="G182" s="1040">
        <f t="shared" si="84"/>
        <v>0.33</v>
      </c>
      <c r="H182" s="1011">
        <f>'Discount Calculations'!$C$42</f>
        <v>0</v>
      </c>
      <c r="I182" s="1013">
        <f t="shared" si="85"/>
        <v>0.33</v>
      </c>
      <c r="J182" s="1040">
        <f t="shared" si="86"/>
        <v>0</v>
      </c>
      <c r="K182" s="540">
        <f t="shared" si="87"/>
        <v>0</v>
      </c>
      <c r="L182" s="104">
        <f>'Discount Calculations'!$AD$5+1</f>
        <v>1</v>
      </c>
      <c r="M182" s="25">
        <f t="shared" si="88"/>
        <v>0.33</v>
      </c>
      <c r="N182" s="94">
        <f>M182*'FX Card'!$G$28</f>
        <v>0.33</v>
      </c>
      <c r="O182" s="902" t="str">
        <f>IFERROR(VLOOKUP(D182,Table_wabobpsvr_AzureCalc_AzureCalcRateCard[], 7,FALSE), VLOOKUP(LEFT(D182, LEN(D182)-'Rate Card'!$M$26), Table_wabobpsvr_AzureCalc_AzureCalcRateCard[], 7, FALSE))</f>
        <v/>
      </c>
      <c r="P182" s="902" t="str">
        <f>IFERROR(VLOOKUP(D182,Table_wabobpsvr_AzureCalc_AzureCalcRateCard[], 8,FALSE), VLOOKUP(LEFT(D182, LEN(D182)-'Rate Card'!$M$26), Table_wabobpsvr_AzureCalc_AzureCalcRateCard[], 8, FALSE))</f>
        <v/>
      </c>
    </row>
    <row r="183" spans="1:16">
      <c r="B183" s="344" t="s">
        <v>1112</v>
      </c>
      <c r="C183" s="64" t="str">
        <f>IFERROR(VLOOKUP(D183,Table_wabobpsvr_AzureCalc_AzureCalcRateCard[], 3,FALSE), VLOOKUP(LEFT(D183, LEN(D183)-'Rate Card'!$M$26), Table_wabobpsvr_AzureCalc_AzureCalcRateCard[], 3, FALSE))</f>
        <v>Per Hour</v>
      </c>
      <c r="D183" s="1040" t="str">
        <f>B183&amp;'Discount Calculations'!$G$16&amp;'Rate Card'!$K$23</f>
        <v>Standard_D12 Cloud ServicesMOSP6</v>
      </c>
      <c r="E183" s="1012">
        <f>IFERROR(VLOOKUP(D183,Table_wabobpsvr_AzureCalc_AzureCalcRateCard[], 5,FALSE), VLOOKUP(LEFT(D183, LEN(D183)-'Rate Card'!$M$26), Table_wabobpsvr_AzureCalc_AzureCalcRateCard[], 5, FALSE))</f>
        <v>0.65200000000000002</v>
      </c>
      <c r="F183" s="1013">
        <f t="shared" si="83"/>
        <v>1</v>
      </c>
      <c r="G183" s="1040">
        <f t="shared" si="84"/>
        <v>0.65200000000000002</v>
      </c>
      <c r="H183" s="1011">
        <f>'Discount Calculations'!$C$42</f>
        <v>0</v>
      </c>
      <c r="I183" s="1013">
        <f t="shared" si="85"/>
        <v>0.65200000000000002</v>
      </c>
      <c r="J183" s="1040">
        <f t="shared" si="86"/>
        <v>0</v>
      </c>
      <c r="K183" s="540">
        <f t="shared" si="87"/>
        <v>0</v>
      </c>
      <c r="L183" s="104">
        <f>'Discount Calculations'!$AD$5+1</f>
        <v>1</v>
      </c>
      <c r="M183" s="25">
        <f t="shared" si="88"/>
        <v>0.65200000000000002</v>
      </c>
      <c r="N183" s="94">
        <f>M183*'FX Card'!$G$28</f>
        <v>0.65200000000000002</v>
      </c>
      <c r="O183" s="902" t="str">
        <f>IFERROR(VLOOKUP(D183,Table_wabobpsvr_AzureCalc_AzureCalcRateCard[], 7,FALSE), VLOOKUP(LEFT(D183, LEN(D183)-'Rate Card'!$M$26), Table_wabobpsvr_AzureCalc_AzureCalcRateCard[], 7, FALSE))</f>
        <v/>
      </c>
      <c r="P183" s="902" t="str">
        <f>IFERROR(VLOOKUP(D183,Table_wabobpsvr_AzureCalc_AzureCalcRateCard[], 8,FALSE), VLOOKUP(LEFT(D183, LEN(D183)-'Rate Card'!$M$26), Table_wabobpsvr_AzureCalc_AzureCalcRateCard[], 8, FALSE))</f>
        <v/>
      </c>
    </row>
    <row r="184" spans="1:16">
      <c r="B184" s="344" t="s">
        <v>1115</v>
      </c>
      <c r="C184" s="64" t="str">
        <f>IFERROR(VLOOKUP(D184,Table_wabobpsvr_AzureCalc_AzureCalcRateCard[], 3,FALSE), VLOOKUP(LEFT(D184, LEN(D184)-'Rate Card'!$M$26), Table_wabobpsvr_AzureCalc_AzureCalcRateCard[], 3, FALSE))</f>
        <v>Per Hour</v>
      </c>
      <c r="D184" s="1040" t="str">
        <f>B184&amp;'Discount Calculations'!$G$16&amp;'Rate Card'!$K$23</f>
        <v>Standard_D13 Cloud ServicesMOSP6</v>
      </c>
      <c r="E184" s="1012">
        <f>IFERROR(VLOOKUP(D184,Table_wabobpsvr_AzureCalc_AzureCalcRateCard[], 5,FALSE), VLOOKUP(LEFT(D184, LEN(D184)-'Rate Card'!$M$26), Table_wabobpsvr_AzureCalc_AzureCalcRateCard[], 5, FALSE))</f>
        <v>1.173</v>
      </c>
      <c r="F184" s="1013">
        <f t="shared" si="83"/>
        <v>1</v>
      </c>
      <c r="G184" s="1040">
        <f t="shared" si="84"/>
        <v>1.173</v>
      </c>
      <c r="H184" s="1011">
        <f>'Discount Calculations'!$C$42</f>
        <v>0</v>
      </c>
      <c r="I184" s="1013">
        <f t="shared" si="85"/>
        <v>1.173</v>
      </c>
      <c r="J184" s="1040">
        <f t="shared" si="86"/>
        <v>0</v>
      </c>
      <c r="K184" s="540">
        <f t="shared" si="87"/>
        <v>0</v>
      </c>
      <c r="L184" s="104">
        <f>'Discount Calculations'!$AD$5+1</f>
        <v>1</v>
      </c>
      <c r="M184" s="25">
        <f t="shared" si="88"/>
        <v>1.173</v>
      </c>
      <c r="N184" s="94">
        <f>M184*'FX Card'!$G$28</f>
        <v>1.173</v>
      </c>
      <c r="O184" s="902" t="str">
        <f>IFERROR(VLOOKUP(D184,Table_wabobpsvr_AzureCalc_AzureCalcRateCard[], 7,FALSE), VLOOKUP(LEFT(D184, LEN(D184)-'Rate Card'!$M$26), Table_wabobpsvr_AzureCalc_AzureCalcRateCard[], 7, FALSE))</f>
        <v/>
      </c>
      <c r="P184" s="902" t="str">
        <f>IFERROR(VLOOKUP(D184,Table_wabobpsvr_AzureCalc_AzureCalcRateCard[], 8,FALSE), VLOOKUP(LEFT(D184, LEN(D184)-'Rate Card'!$M$26), Table_wabobpsvr_AzureCalc_AzureCalcRateCard[], 8, FALSE))</f>
        <v/>
      </c>
    </row>
    <row r="185" spans="1:16">
      <c r="B185" s="344" t="s">
        <v>1118</v>
      </c>
      <c r="C185" s="64" t="str">
        <f>IFERROR(VLOOKUP(D185,Table_wabobpsvr_AzureCalc_AzureCalcRateCard[], 3,FALSE), VLOOKUP(LEFT(D185, LEN(D185)-'Rate Card'!$M$26), Table_wabobpsvr_AzureCalc_AzureCalcRateCard[], 3, FALSE))</f>
        <v>Per Hour</v>
      </c>
      <c r="D185" s="1040" t="str">
        <f>B185&amp;'Discount Calculations'!$G$16&amp;'Rate Card'!$K$23</f>
        <v>Standard_D14 Cloud ServicesMOSP6</v>
      </c>
      <c r="E185" s="1012">
        <f>IFERROR(VLOOKUP(D185,Table_wabobpsvr_AzureCalc_AzureCalcRateCard[], 5,FALSE), VLOOKUP(LEFT(D185, LEN(D185)-'Rate Card'!$M$26), Table_wabobpsvr_AzureCalc_AzureCalcRateCard[], 5, FALSE))</f>
        <v>2.1110000000000002</v>
      </c>
      <c r="F185" s="1013">
        <f t="shared" si="83"/>
        <v>1</v>
      </c>
      <c r="G185" s="1040">
        <f t="shared" si="84"/>
        <v>2.1110000000000002</v>
      </c>
      <c r="H185" s="1011">
        <f>'Discount Calculations'!$C$42</f>
        <v>0</v>
      </c>
      <c r="I185" s="1013">
        <f t="shared" si="85"/>
        <v>2.1110000000000002</v>
      </c>
      <c r="J185" s="1040">
        <f t="shared" si="86"/>
        <v>0</v>
      </c>
      <c r="K185" s="540">
        <f t="shared" si="87"/>
        <v>0</v>
      </c>
      <c r="L185" s="104">
        <f>'Discount Calculations'!$AD$5+1</f>
        <v>1</v>
      </c>
      <c r="M185" s="25">
        <f t="shared" si="88"/>
        <v>2.1110000000000002</v>
      </c>
      <c r="N185" s="94">
        <f>M185*'FX Card'!$G$28</f>
        <v>2.1110000000000002</v>
      </c>
      <c r="O185" s="902" t="str">
        <f>IFERROR(VLOOKUP(D185,Table_wabobpsvr_AzureCalc_AzureCalcRateCard[], 7,FALSE), VLOOKUP(LEFT(D185, LEN(D185)-'Rate Card'!$M$26), Table_wabobpsvr_AzureCalc_AzureCalcRateCard[], 7, FALSE))</f>
        <v/>
      </c>
      <c r="P185" s="902" t="str">
        <f>IFERROR(VLOOKUP(D185,Table_wabobpsvr_AzureCalc_AzureCalcRateCard[], 8,FALSE), VLOOKUP(LEFT(D185, LEN(D185)-'Rate Card'!$M$26), Table_wabobpsvr_AzureCalc_AzureCalcRateCard[], 8, FALSE))</f>
        <v/>
      </c>
    </row>
    <row r="186" spans="1:16">
      <c r="B186" s="344"/>
      <c r="C186" s="33"/>
      <c r="D186" s="1004"/>
      <c r="E186" s="1004"/>
      <c r="F186" s="1013"/>
      <c r="H186" s="1011"/>
      <c r="I186" s="1013"/>
      <c r="K186" s="540"/>
      <c r="L186" s="104"/>
      <c r="M186" s="25"/>
      <c r="N186" s="33"/>
      <c r="O186" s="903"/>
      <c r="P186" s="903"/>
    </row>
    <row r="187" spans="1:16">
      <c r="A187" t="s">
        <v>1198</v>
      </c>
      <c r="B187" s="344" t="s">
        <v>1199</v>
      </c>
      <c r="C187" s="64" t="e">
        <f>IFERROR(VLOOKUP(D187,Table_wabobpsvr_AzureCalc_AzureCalcRateCard[], 3,FALSE), VLOOKUP(LEFT(D187, LEN(D187)-'Rate Card'!$M$26), Table_wabobpsvr_AzureCalc_AzureCalcRateCard[], 3, FALSE))</f>
        <v>#N/A</v>
      </c>
      <c r="D187" s="1040" t="str">
        <f>B187&amp;'Discount Calculations'!$G$16&amp;'Rate Card'!$K$23</f>
        <v>Basic_D1 Cloud ServicesMOSP6</v>
      </c>
      <c r="E187" s="1012" t="e">
        <f>IFERROR(VLOOKUP(D187,Table_wabobpsvr_AzureCalc_AzureCalcRateCard[], 5,FALSE), VLOOKUP(LEFT(D187, LEN(D187)-'Rate Card'!$M$26), Table_wabobpsvr_AzureCalc_AzureCalcRateCard[], 5, FALSE))</f>
        <v>#N/A</v>
      </c>
      <c r="F187" s="1013">
        <f t="shared" ref="F187:F194" si="89">IF($E$1=1,1,0)</f>
        <v>1</v>
      </c>
      <c r="G187" s="1040" t="e">
        <f t="shared" ref="G187:G194" si="90">F187*E187</f>
        <v>#N/A</v>
      </c>
      <c r="H187" s="1011">
        <f>'Discount Calculations'!$C$42</f>
        <v>0</v>
      </c>
      <c r="I187" s="1013" t="e">
        <f t="shared" ref="I187:I194" si="91">G187*(1-H187)</f>
        <v>#N/A</v>
      </c>
      <c r="J187" s="1040">
        <f t="shared" ref="J187:J194" si="92">IF($E$1=2,1,0)</f>
        <v>0</v>
      </c>
      <c r="K187" s="540" t="e">
        <f t="shared" ref="K187:K194" si="93">E187*J187</f>
        <v>#N/A</v>
      </c>
      <c r="L187" s="104">
        <f>'Discount Calculations'!$AD$5+1</f>
        <v>1</v>
      </c>
      <c r="M187" s="25" t="e">
        <f t="shared" ref="M187:M194" si="94">L187*(K187+I187)</f>
        <v>#N/A</v>
      </c>
      <c r="N187" s="94" t="e">
        <f>M187*'FX Card'!$G$28</f>
        <v>#N/A</v>
      </c>
      <c r="O187" s="902" t="e">
        <f>IFERROR(VLOOKUP(D187,Table_wabobpsvr_AzureCalc_AzureCalcRateCard[], 7,FALSE), VLOOKUP(LEFT(D187, LEN(D187)-'Rate Card'!$M$26), Table_wabobpsvr_AzureCalc_AzureCalcRateCard[], 7, FALSE))</f>
        <v>#N/A</v>
      </c>
      <c r="P187" s="902" t="e">
        <f>IFERROR(VLOOKUP(D187,Table_wabobpsvr_AzureCalc_AzureCalcRateCard[], 8,FALSE), VLOOKUP(LEFT(D187, LEN(D187)-'Rate Card'!$M$26), Table_wabobpsvr_AzureCalc_AzureCalcRateCard[], 8, FALSE))</f>
        <v>#N/A</v>
      </c>
    </row>
    <row r="188" spans="1:16">
      <c r="B188" s="344" t="s">
        <v>1199</v>
      </c>
      <c r="C188" s="64" t="e">
        <f>IFERROR(VLOOKUP(D188,Table_wabobpsvr_AzureCalc_AzureCalcRateCard[], 3,FALSE), VLOOKUP(LEFT(D188, LEN(D188)-'Rate Card'!$M$26), Table_wabobpsvr_AzureCalc_AzureCalcRateCard[], 3, FALSE))</f>
        <v>#N/A</v>
      </c>
      <c r="D188" s="1040" t="str">
        <f>B188&amp;'Discount Calculations'!$G$16&amp;'Rate Card'!$K$23</f>
        <v>Basic_D1 Cloud ServicesMOSP6</v>
      </c>
      <c r="E188" s="1012" t="e">
        <f>IFERROR(VLOOKUP(D188,Table_wabobpsvr_AzureCalc_AzureCalcRateCard[], 5,FALSE), VLOOKUP(LEFT(D188, LEN(D188)-'Rate Card'!$M$26), Table_wabobpsvr_AzureCalc_AzureCalcRateCard[], 5, FALSE))</f>
        <v>#N/A</v>
      </c>
      <c r="F188" s="1013">
        <f t="shared" si="89"/>
        <v>1</v>
      </c>
      <c r="G188" s="1040" t="e">
        <f t="shared" si="90"/>
        <v>#N/A</v>
      </c>
      <c r="H188" s="1011">
        <f>'Discount Calculations'!$C$42</f>
        <v>0</v>
      </c>
      <c r="I188" s="1013" t="e">
        <f t="shared" si="91"/>
        <v>#N/A</v>
      </c>
      <c r="J188" s="1040">
        <f t="shared" si="92"/>
        <v>0</v>
      </c>
      <c r="K188" s="540" t="e">
        <f t="shared" si="93"/>
        <v>#N/A</v>
      </c>
      <c r="L188" s="104">
        <f>'Discount Calculations'!$AD$5+1</f>
        <v>1</v>
      </c>
      <c r="M188" s="25" t="e">
        <f t="shared" si="94"/>
        <v>#N/A</v>
      </c>
      <c r="N188" s="94" t="e">
        <f>M188*'FX Card'!$G$28</f>
        <v>#N/A</v>
      </c>
      <c r="O188" s="902" t="e">
        <f>IFERROR(VLOOKUP(D188,Table_wabobpsvr_AzureCalc_AzureCalcRateCard[], 7,FALSE), VLOOKUP(LEFT(D188, LEN(D188)-'Rate Card'!$M$26), Table_wabobpsvr_AzureCalc_AzureCalcRateCard[], 7, FALSE))</f>
        <v>#N/A</v>
      </c>
      <c r="P188" s="902" t="e">
        <f>IFERROR(VLOOKUP(D188,Table_wabobpsvr_AzureCalc_AzureCalcRateCard[], 8,FALSE), VLOOKUP(LEFT(D188, LEN(D188)-'Rate Card'!$M$26), Table_wabobpsvr_AzureCalc_AzureCalcRateCard[], 8, FALSE))</f>
        <v>#N/A</v>
      </c>
    </row>
    <row r="189" spans="1:16">
      <c r="B189" s="344" t="s">
        <v>1199</v>
      </c>
      <c r="C189" s="64" t="e">
        <f>IFERROR(VLOOKUP(D189,Table_wabobpsvr_AzureCalc_AzureCalcRateCard[], 3,FALSE), VLOOKUP(LEFT(D189, LEN(D189)-'Rate Card'!$M$26), Table_wabobpsvr_AzureCalc_AzureCalcRateCard[], 3, FALSE))</f>
        <v>#N/A</v>
      </c>
      <c r="D189" s="1040" t="str">
        <f>B189&amp;'Discount Calculations'!$G$16&amp;'Rate Card'!$K$23</f>
        <v>Basic_D1 Cloud ServicesMOSP6</v>
      </c>
      <c r="E189" s="1012" t="e">
        <f>IFERROR(VLOOKUP(D189,Table_wabobpsvr_AzureCalc_AzureCalcRateCard[], 5,FALSE), VLOOKUP(LEFT(D189, LEN(D189)-'Rate Card'!$M$26), Table_wabobpsvr_AzureCalc_AzureCalcRateCard[], 5, FALSE))</f>
        <v>#N/A</v>
      </c>
      <c r="F189" s="1013">
        <f t="shared" si="89"/>
        <v>1</v>
      </c>
      <c r="G189" s="1040" t="e">
        <f t="shared" si="90"/>
        <v>#N/A</v>
      </c>
      <c r="H189" s="1011">
        <f>'Discount Calculations'!$C$42</f>
        <v>0</v>
      </c>
      <c r="I189" s="1013" t="e">
        <f t="shared" si="91"/>
        <v>#N/A</v>
      </c>
      <c r="J189" s="1040">
        <f t="shared" si="92"/>
        <v>0</v>
      </c>
      <c r="K189" s="540" t="e">
        <f t="shared" si="93"/>
        <v>#N/A</v>
      </c>
      <c r="L189" s="104">
        <f>'Discount Calculations'!$AD$5+1</f>
        <v>1</v>
      </c>
      <c r="M189" s="25" t="e">
        <f t="shared" si="94"/>
        <v>#N/A</v>
      </c>
      <c r="N189" s="94" t="e">
        <f>M189*'FX Card'!$G$28</f>
        <v>#N/A</v>
      </c>
      <c r="O189" s="902" t="e">
        <f>IFERROR(VLOOKUP(D189,Table_wabobpsvr_AzureCalc_AzureCalcRateCard[], 7,FALSE), VLOOKUP(LEFT(D189, LEN(D189)-'Rate Card'!$M$26), Table_wabobpsvr_AzureCalc_AzureCalcRateCard[], 7, FALSE))</f>
        <v>#N/A</v>
      </c>
      <c r="P189" s="902" t="e">
        <f>IFERROR(VLOOKUP(D189,Table_wabobpsvr_AzureCalc_AzureCalcRateCard[], 8,FALSE), VLOOKUP(LEFT(D189, LEN(D189)-'Rate Card'!$M$26), Table_wabobpsvr_AzureCalc_AzureCalcRateCard[], 8, FALSE))</f>
        <v>#N/A</v>
      </c>
    </row>
    <row r="190" spans="1:16">
      <c r="B190" s="344" t="s">
        <v>1199</v>
      </c>
      <c r="C190" s="64" t="e">
        <f>IFERROR(VLOOKUP(D190,Table_wabobpsvr_AzureCalc_AzureCalcRateCard[], 3,FALSE), VLOOKUP(LEFT(D190, LEN(D190)-'Rate Card'!$M$26), Table_wabobpsvr_AzureCalc_AzureCalcRateCard[], 3, FALSE))</f>
        <v>#N/A</v>
      </c>
      <c r="D190" s="1040" t="str">
        <f>B190&amp;'Discount Calculations'!$G$16&amp;'Rate Card'!$K$23</f>
        <v>Basic_D1 Cloud ServicesMOSP6</v>
      </c>
      <c r="E190" s="1012" t="e">
        <f>IFERROR(VLOOKUP(D190,Table_wabobpsvr_AzureCalc_AzureCalcRateCard[], 5,FALSE), VLOOKUP(LEFT(D190, LEN(D190)-'Rate Card'!$M$26), Table_wabobpsvr_AzureCalc_AzureCalcRateCard[], 5, FALSE))</f>
        <v>#N/A</v>
      </c>
      <c r="F190" s="1013">
        <f t="shared" si="89"/>
        <v>1</v>
      </c>
      <c r="G190" s="1040" t="e">
        <f t="shared" si="90"/>
        <v>#N/A</v>
      </c>
      <c r="H190" s="1011">
        <f>'Discount Calculations'!$C$42</f>
        <v>0</v>
      </c>
      <c r="I190" s="1013" t="e">
        <f t="shared" si="91"/>
        <v>#N/A</v>
      </c>
      <c r="J190" s="1040">
        <f t="shared" si="92"/>
        <v>0</v>
      </c>
      <c r="K190" s="540" t="e">
        <f t="shared" si="93"/>
        <v>#N/A</v>
      </c>
      <c r="L190" s="104">
        <f>'Discount Calculations'!$AD$5+1</f>
        <v>1</v>
      </c>
      <c r="M190" s="25" t="e">
        <f t="shared" si="94"/>
        <v>#N/A</v>
      </c>
      <c r="N190" s="94" t="e">
        <f>M190*'FX Card'!$G$28</f>
        <v>#N/A</v>
      </c>
      <c r="O190" s="902" t="e">
        <f>IFERROR(VLOOKUP(D190,Table_wabobpsvr_AzureCalc_AzureCalcRateCard[], 7,FALSE), VLOOKUP(LEFT(D190, LEN(D190)-'Rate Card'!$M$26), Table_wabobpsvr_AzureCalc_AzureCalcRateCard[], 7, FALSE))</f>
        <v>#N/A</v>
      </c>
      <c r="P190" s="902" t="e">
        <f>IFERROR(VLOOKUP(D190,Table_wabobpsvr_AzureCalc_AzureCalcRateCard[], 8,FALSE), VLOOKUP(LEFT(D190, LEN(D190)-'Rate Card'!$M$26), Table_wabobpsvr_AzureCalc_AzureCalcRateCard[], 8, FALSE))</f>
        <v>#N/A</v>
      </c>
    </row>
    <row r="191" spans="1:16">
      <c r="B191" s="344" t="s">
        <v>1199</v>
      </c>
      <c r="C191" s="64" t="e">
        <f>IFERROR(VLOOKUP(D191,Table_wabobpsvr_AzureCalc_AzureCalcRateCard[], 3,FALSE), VLOOKUP(LEFT(D191, LEN(D191)-'Rate Card'!$M$26), Table_wabobpsvr_AzureCalc_AzureCalcRateCard[], 3, FALSE))</f>
        <v>#N/A</v>
      </c>
      <c r="D191" s="1040" t="str">
        <f>B191&amp;'Discount Calculations'!$G$16&amp;'Rate Card'!$K$23</f>
        <v>Basic_D1 Cloud ServicesMOSP6</v>
      </c>
      <c r="E191" s="1012" t="e">
        <f>IFERROR(VLOOKUP(D191,Table_wabobpsvr_AzureCalc_AzureCalcRateCard[], 5,FALSE), VLOOKUP(LEFT(D191, LEN(D191)-'Rate Card'!$M$26), Table_wabobpsvr_AzureCalc_AzureCalcRateCard[], 5, FALSE))</f>
        <v>#N/A</v>
      </c>
      <c r="F191" s="1013">
        <f t="shared" si="89"/>
        <v>1</v>
      </c>
      <c r="G191" s="1040" t="e">
        <f t="shared" si="90"/>
        <v>#N/A</v>
      </c>
      <c r="H191" s="1011">
        <f>'Discount Calculations'!$C$42</f>
        <v>0</v>
      </c>
      <c r="I191" s="1013" t="e">
        <f t="shared" si="91"/>
        <v>#N/A</v>
      </c>
      <c r="J191" s="1040">
        <f t="shared" si="92"/>
        <v>0</v>
      </c>
      <c r="K191" s="540" t="e">
        <f t="shared" si="93"/>
        <v>#N/A</v>
      </c>
      <c r="L191" s="104">
        <f>'Discount Calculations'!$AD$5+1</f>
        <v>1</v>
      </c>
      <c r="M191" s="25" t="e">
        <f t="shared" si="94"/>
        <v>#N/A</v>
      </c>
      <c r="N191" s="94" t="e">
        <f>M191*'FX Card'!$G$28</f>
        <v>#N/A</v>
      </c>
      <c r="O191" s="902" t="e">
        <f>IFERROR(VLOOKUP(D191,Table_wabobpsvr_AzureCalc_AzureCalcRateCard[], 7,FALSE), VLOOKUP(LEFT(D191, LEN(D191)-'Rate Card'!$M$26), Table_wabobpsvr_AzureCalc_AzureCalcRateCard[], 7, FALSE))</f>
        <v>#N/A</v>
      </c>
      <c r="P191" s="902" t="e">
        <f>IFERROR(VLOOKUP(D191,Table_wabobpsvr_AzureCalc_AzureCalcRateCard[], 8,FALSE), VLOOKUP(LEFT(D191, LEN(D191)-'Rate Card'!$M$26), Table_wabobpsvr_AzureCalc_AzureCalcRateCard[], 8, FALSE))</f>
        <v>#N/A</v>
      </c>
    </row>
    <row r="192" spans="1:16">
      <c r="B192" s="344" t="s">
        <v>1199</v>
      </c>
      <c r="C192" s="64" t="e">
        <f>IFERROR(VLOOKUP(D192,Table_wabobpsvr_AzureCalc_AzureCalcRateCard[], 3,FALSE), VLOOKUP(LEFT(D192, LEN(D192)-'Rate Card'!$M$26), Table_wabobpsvr_AzureCalc_AzureCalcRateCard[], 3, FALSE))</f>
        <v>#N/A</v>
      </c>
      <c r="D192" s="1040" t="str">
        <f>B192&amp;'Discount Calculations'!$G$16&amp;'Rate Card'!$K$23</f>
        <v>Basic_D1 Cloud ServicesMOSP6</v>
      </c>
      <c r="E192" s="1012" t="e">
        <f>IFERROR(VLOOKUP(D192,Table_wabobpsvr_AzureCalc_AzureCalcRateCard[], 5,FALSE), VLOOKUP(LEFT(D192, LEN(D192)-'Rate Card'!$M$26), Table_wabobpsvr_AzureCalc_AzureCalcRateCard[], 5, FALSE))</f>
        <v>#N/A</v>
      </c>
      <c r="F192" s="1013">
        <f t="shared" si="89"/>
        <v>1</v>
      </c>
      <c r="G192" s="1040" t="e">
        <f t="shared" si="90"/>
        <v>#N/A</v>
      </c>
      <c r="H192" s="1011">
        <f>'Discount Calculations'!$C$42</f>
        <v>0</v>
      </c>
      <c r="I192" s="1013" t="e">
        <f t="shared" si="91"/>
        <v>#N/A</v>
      </c>
      <c r="J192" s="1040">
        <f t="shared" si="92"/>
        <v>0</v>
      </c>
      <c r="K192" s="540" t="e">
        <f t="shared" si="93"/>
        <v>#N/A</v>
      </c>
      <c r="L192" s="104">
        <f>'Discount Calculations'!$AD$5+1</f>
        <v>1</v>
      </c>
      <c r="M192" s="25" t="e">
        <f t="shared" si="94"/>
        <v>#N/A</v>
      </c>
      <c r="N192" s="94" t="e">
        <f>M192*'FX Card'!$G$28</f>
        <v>#N/A</v>
      </c>
      <c r="O192" s="902" t="e">
        <f>IFERROR(VLOOKUP(D192,Table_wabobpsvr_AzureCalc_AzureCalcRateCard[], 7,FALSE), VLOOKUP(LEFT(D192, LEN(D192)-'Rate Card'!$M$26), Table_wabobpsvr_AzureCalc_AzureCalcRateCard[], 7, FALSE))</f>
        <v>#N/A</v>
      </c>
      <c r="P192" s="902" t="e">
        <f>IFERROR(VLOOKUP(D192,Table_wabobpsvr_AzureCalc_AzureCalcRateCard[], 8,FALSE), VLOOKUP(LEFT(D192, LEN(D192)-'Rate Card'!$M$26), Table_wabobpsvr_AzureCalc_AzureCalcRateCard[], 8, FALSE))</f>
        <v>#N/A</v>
      </c>
    </row>
    <row r="193" spans="1:16">
      <c r="B193" s="344" t="s">
        <v>1199</v>
      </c>
      <c r="C193" s="64" t="e">
        <f>IFERROR(VLOOKUP(D193,Table_wabobpsvr_AzureCalc_AzureCalcRateCard[], 3,FALSE), VLOOKUP(LEFT(D193, LEN(D193)-'Rate Card'!$M$26), Table_wabobpsvr_AzureCalc_AzureCalcRateCard[], 3, FALSE))</f>
        <v>#N/A</v>
      </c>
      <c r="D193" s="1040" t="str">
        <f>B193&amp;'Discount Calculations'!$G$16&amp;'Rate Card'!$K$23</f>
        <v>Basic_D1 Cloud ServicesMOSP6</v>
      </c>
      <c r="E193" s="1012" t="e">
        <f>IFERROR(VLOOKUP(D193,Table_wabobpsvr_AzureCalc_AzureCalcRateCard[], 5,FALSE), VLOOKUP(LEFT(D193, LEN(D193)-'Rate Card'!$M$26), Table_wabobpsvr_AzureCalc_AzureCalcRateCard[], 5, FALSE))</f>
        <v>#N/A</v>
      </c>
      <c r="F193" s="1013">
        <f t="shared" si="89"/>
        <v>1</v>
      </c>
      <c r="G193" s="1040" t="e">
        <f t="shared" si="90"/>
        <v>#N/A</v>
      </c>
      <c r="H193" s="1011">
        <f>'Discount Calculations'!$C$42</f>
        <v>0</v>
      </c>
      <c r="I193" s="1013" t="e">
        <f t="shared" si="91"/>
        <v>#N/A</v>
      </c>
      <c r="J193" s="1040">
        <f t="shared" si="92"/>
        <v>0</v>
      </c>
      <c r="K193" s="540" t="e">
        <f t="shared" si="93"/>
        <v>#N/A</v>
      </c>
      <c r="L193" s="104">
        <f>'Discount Calculations'!$AD$5+1</f>
        <v>1</v>
      </c>
      <c r="M193" s="25" t="e">
        <f t="shared" si="94"/>
        <v>#N/A</v>
      </c>
      <c r="N193" s="94" t="e">
        <f>M193*'FX Card'!$G$28</f>
        <v>#N/A</v>
      </c>
      <c r="O193" s="902" t="e">
        <f>IFERROR(VLOOKUP(D193,Table_wabobpsvr_AzureCalc_AzureCalcRateCard[], 7,FALSE), VLOOKUP(LEFT(D193, LEN(D193)-'Rate Card'!$M$26), Table_wabobpsvr_AzureCalc_AzureCalcRateCard[], 7, FALSE))</f>
        <v>#N/A</v>
      </c>
      <c r="P193" s="902" t="e">
        <f>IFERROR(VLOOKUP(D193,Table_wabobpsvr_AzureCalc_AzureCalcRateCard[], 8,FALSE), VLOOKUP(LEFT(D193, LEN(D193)-'Rate Card'!$M$26), Table_wabobpsvr_AzureCalc_AzureCalcRateCard[], 8, FALSE))</f>
        <v>#N/A</v>
      </c>
    </row>
    <row r="194" spans="1:16">
      <c r="B194" s="344" t="s">
        <v>1199</v>
      </c>
      <c r="C194" s="64" t="e">
        <f>IFERROR(VLOOKUP(D194,Table_wabobpsvr_AzureCalc_AzureCalcRateCard[], 3,FALSE), VLOOKUP(LEFT(D194, LEN(D194)-'Rate Card'!$M$26), Table_wabobpsvr_AzureCalc_AzureCalcRateCard[], 3, FALSE))</f>
        <v>#N/A</v>
      </c>
      <c r="D194" s="1040" t="str">
        <f>B194&amp;'Discount Calculations'!$G$16&amp;'Rate Card'!$K$23</f>
        <v>Basic_D1 Cloud ServicesMOSP6</v>
      </c>
      <c r="E194" s="1012" t="e">
        <f>IFERROR(VLOOKUP(D194,Table_wabobpsvr_AzureCalc_AzureCalcRateCard[], 5,FALSE), VLOOKUP(LEFT(D194, LEN(D194)-'Rate Card'!$M$26), Table_wabobpsvr_AzureCalc_AzureCalcRateCard[], 5, FALSE))</f>
        <v>#N/A</v>
      </c>
      <c r="F194" s="1013">
        <f t="shared" si="89"/>
        <v>1</v>
      </c>
      <c r="G194" s="1040" t="e">
        <f t="shared" si="90"/>
        <v>#N/A</v>
      </c>
      <c r="H194" s="1011">
        <f>'Discount Calculations'!$C$42</f>
        <v>0</v>
      </c>
      <c r="I194" s="1013" t="e">
        <f t="shared" si="91"/>
        <v>#N/A</v>
      </c>
      <c r="J194" s="1040">
        <f t="shared" si="92"/>
        <v>0</v>
      </c>
      <c r="K194" s="540" t="e">
        <f t="shared" si="93"/>
        <v>#N/A</v>
      </c>
      <c r="L194" s="104">
        <f>'Discount Calculations'!$AD$5+1</f>
        <v>1</v>
      </c>
      <c r="M194" s="25" t="e">
        <f t="shared" si="94"/>
        <v>#N/A</v>
      </c>
      <c r="N194" s="94" t="e">
        <f>M194*'FX Card'!$G$28</f>
        <v>#N/A</v>
      </c>
      <c r="O194" s="902" t="e">
        <f>IFERROR(VLOOKUP(D194,Table_wabobpsvr_AzureCalc_AzureCalcRateCard[], 7,FALSE), VLOOKUP(LEFT(D194, LEN(D194)-'Rate Card'!$M$26), Table_wabobpsvr_AzureCalc_AzureCalcRateCard[], 7, FALSE))</f>
        <v>#N/A</v>
      </c>
      <c r="P194" s="902" t="e">
        <f>IFERROR(VLOOKUP(D194,Table_wabobpsvr_AzureCalc_AzureCalcRateCard[], 8,FALSE), VLOOKUP(LEFT(D194, LEN(D194)-'Rate Card'!$M$26), Table_wabobpsvr_AzureCalc_AzureCalcRateCard[], 8, FALSE))</f>
        <v>#N/A</v>
      </c>
    </row>
    <row r="195" spans="1:16">
      <c r="G195" s="1013"/>
      <c r="H195" s="1013"/>
      <c r="N195" s="33"/>
      <c r="O195" s="903"/>
      <c r="P195" s="903"/>
    </row>
    <row r="196" spans="1:16">
      <c r="A196" t="s">
        <v>1294</v>
      </c>
      <c r="B196" t="s">
        <v>1298</v>
      </c>
      <c r="C196" s="64" t="str">
        <f>IFERROR(VLOOKUP(D196,Table_wabobpsvr_AzureCalc_AzureCalcRateCard[], 3,FALSE), VLOOKUP(LEFT(D196, LEN(D196)-'Rate Card'!$M$26), Table_wabobpsvr_AzureCalc_AzureCalcRateCard[], 3, FALSE))</f>
        <v>Hours</v>
      </c>
      <c r="D196" s="1040" t="str">
        <f>B196&amp;'Discount Calculations'!$G$16&amp;'Rate Card'!$K$23</f>
        <v>Basic General Purpose Batch InstancesMOSP6</v>
      </c>
      <c r="E196" s="1012">
        <f>IFERROR(VLOOKUP(D196,Table_wabobpsvr_AzureCalc_AzureCalcRateCard[], 5,FALSE), VLOOKUP(LEFT(D196, LEN(D196)-'Rate Card'!$M$26), Table_wabobpsvr_AzureCalc_AzureCalcRateCard[], 5, FALSE))</f>
        <v>1.4999999999999999E-2</v>
      </c>
      <c r="F196" s="1013">
        <f>IF($E$1=1,1,0)</f>
        <v>1</v>
      </c>
      <c r="G196" s="1040">
        <f>F196*E196</f>
        <v>1.4999999999999999E-2</v>
      </c>
      <c r="H196" s="1011">
        <f>'Discount Calculations'!$C$42</f>
        <v>0</v>
      </c>
      <c r="I196" s="1013">
        <f>G196*(1-H196)</f>
        <v>1.4999999999999999E-2</v>
      </c>
      <c r="J196" s="1040">
        <f>IF($E$1=2,1,0)</f>
        <v>0</v>
      </c>
      <c r="K196" s="540">
        <f>E196*J196</f>
        <v>0</v>
      </c>
      <c r="L196" s="104">
        <f>'Discount Calculations'!$AD$5+1</f>
        <v>1</v>
      </c>
      <c r="M196" s="25">
        <f>L196*(K196+I196)</f>
        <v>1.4999999999999999E-2</v>
      </c>
      <c r="N196" s="94">
        <f>M196*'FX Card'!$G$28</f>
        <v>1.4999999999999999E-2</v>
      </c>
      <c r="O196" s="902" t="str">
        <f>IFERROR(VLOOKUP(D196,Table_wabobpsvr_AzureCalc_AzureCalcRateCard[], 7,FALSE), VLOOKUP(LEFT(D196, LEN(D196)-'Rate Card'!$M$26), Table_wabobpsvr_AzureCalc_AzureCalcRateCard[], 7, FALSE))</f>
        <v/>
      </c>
      <c r="P196" s="902" t="str">
        <f>IFERROR(VLOOKUP(D196,Table_wabobpsvr_AzureCalc_AzureCalcRateCard[], 8,FALSE), VLOOKUP(LEFT(D196, LEN(D196)-'Rate Card'!$M$26), Table_wabobpsvr_AzureCalc_AzureCalcRateCard[], 8, FALSE))</f>
        <v/>
      </c>
    </row>
    <row r="197" spans="1:16">
      <c r="B197" t="s">
        <v>1297</v>
      </c>
      <c r="C197" s="64" t="str">
        <f>IFERROR(VLOOKUP(D197,Table_wabobpsvr_AzureCalc_AzureCalcRateCard[], 3,FALSE), VLOOKUP(LEFT(D197, LEN(D197)-'Rate Card'!$M$26), Table_wabobpsvr_AzureCalc_AzureCalcRateCard[], 3, FALSE))</f>
        <v>Hours</v>
      </c>
      <c r="D197" s="1040" t="str">
        <f>B197&amp;'Discount Calculations'!$G$16&amp;'Rate Card'!$K$23</f>
        <v>Basic Memory Intensive Batch InstancesMOSP6</v>
      </c>
      <c r="E197" s="1012">
        <f>IFERROR(VLOOKUP(D197,Table_wabobpsvr_AzureCalc_AzureCalcRateCard[], 5,FALSE), VLOOKUP(LEFT(D197, LEN(D197)-'Rate Card'!$M$26), Table_wabobpsvr_AzureCalc_AzureCalcRateCard[], 5, FALSE))</f>
        <v>3.5000000000000003E-2</v>
      </c>
      <c r="F197" s="1013">
        <f>IF($E$1=1,1,0)</f>
        <v>1</v>
      </c>
      <c r="G197" s="1040">
        <f>F197*E197</f>
        <v>3.5000000000000003E-2</v>
      </c>
      <c r="H197" s="1011">
        <f>'Discount Calculations'!$C$42</f>
        <v>0</v>
      </c>
      <c r="I197" s="1013">
        <f>G197*(1-H197)</f>
        <v>3.5000000000000003E-2</v>
      </c>
      <c r="J197" s="1040">
        <f>IF($E$1=2,1,0)</f>
        <v>0</v>
      </c>
      <c r="K197" s="540">
        <f>E197*J197</f>
        <v>0</v>
      </c>
      <c r="L197" s="104">
        <f>'Discount Calculations'!$AD$5+1</f>
        <v>1</v>
      </c>
      <c r="M197" s="25">
        <f>L197*(K197+I197)</f>
        <v>3.5000000000000003E-2</v>
      </c>
      <c r="N197" s="94">
        <f>M197*'FX Card'!$G$28</f>
        <v>3.5000000000000003E-2</v>
      </c>
      <c r="O197" s="902" t="str">
        <f>IFERROR(VLOOKUP(D197,Table_wabobpsvr_AzureCalc_AzureCalcRateCard[], 7,FALSE), VLOOKUP(LEFT(D197, LEN(D197)-'Rate Card'!$M$26), Table_wabobpsvr_AzureCalc_AzureCalcRateCard[], 7, FALSE))</f>
        <v/>
      </c>
      <c r="P197" s="902" t="str">
        <f>IFERROR(VLOOKUP(D197,Table_wabobpsvr_AzureCalc_AzureCalcRateCard[], 8,FALSE), VLOOKUP(LEFT(D197, LEN(D197)-'Rate Card'!$M$26), Table_wabobpsvr_AzureCalc_AzureCalcRateCard[], 8, FALSE))</f>
        <v/>
      </c>
    </row>
    <row r="198" spans="1:16">
      <c r="B198" t="s">
        <v>1296</v>
      </c>
      <c r="C198" s="64" t="str">
        <f>IFERROR(VLOOKUP(D198,Table_wabobpsvr_AzureCalc_AzureCalcRateCard[], 3,FALSE), VLOOKUP(LEFT(D198, LEN(D198)-'Rate Card'!$M$26), Table_wabobpsvr_AzureCalc_AzureCalcRateCard[], 3, FALSE))</f>
        <v>Hours</v>
      </c>
      <c r="D198" s="1040" t="str">
        <f>B198&amp;'Discount Calculations'!$G$16&amp;'Rate Card'!$K$23</f>
        <v>Basic Compute Intensive Batch InstancesMOSP6</v>
      </c>
      <c r="E198" s="1012">
        <f>IFERROR(VLOOKUP(D198,Table_wabobpsvr_AzureCalc_AzureCalcRateCard[], 5,FALSE), VLOOKUP(LEFT(D198, LEN(D198)-'Rate Card'!$M$26), Table_wabobpsvr_AzureCalc_AzureCalcRateCard[], 5, FALSE))</f>
        <v>0.06</v>
      </c>
      <c r="F198" s="1013">
        <f>IF($E$1=1,1,0)</f>
        <v>1</v>
      </c>
      <c r="G198" s="1040">
        <f>F198*E198</f>
        <v>0.06</v>
      </c>
      <c r="H198" s="1011">
        <f>'Discount Calculations'!$C$42</f>
        <v>0</v>
      </c>
      <c r="I198" s="1013">
        <f>G198*(1-H198)</f>
        <v>0.06</v>
      </c>
      <c r="J198" s="1040">
        <f>IF($E$1=2,1,0)</f>
        <v>0</v>
      </c>
      <c r="K198" s="540">
        <f>E198*J198</f>
        <v>0</v>
      </c>
      <c r="L198" s="104">
        <f>'Discount Calculations'!$AD$5+1</f>
        <v>1</v>
      </c>
      <c r="M198" s="25">
        <f>L198*(K198+I198)</f>
        <v>0.06</v>
      </c>
      <c r="N198" s="94">
        <f>M198*'FX Card'!$G$28</f>
        <v>0.06</v>
      </c>
      <c r="O198" s="902" t="str">
        <f>IFERROR(VLOOKUP(D198,Table_wabobpsvr_AzureCalc_AzureCalcRateCard[], 7,FALSE), VLOOKUP(LEFT(D198, LEN(D198)-'Rate Card'!$M$26), Table_wabobpsvr_AzureCalc_AzureCalcRateCard[], 7, FALSE))</f>
        <v/>
      </c>
      <c r="P198" s="902" t="str">
        <f>IFERROR(VLOOKUP(D198,Table_wabobpsvr_AzureCalc_AzureCalcRateCard[], 8,FALSE), VLOOKUP(LEFT(D198, LEN(D198)-'Rate Card'!$M$26), Table_wabobpsvr_AzureCalc_AzureCalcRateCard[], 8, FALSE))</f>
        <v/>
      </c>
    </row>
    <row r="199" spans="1:16">
      <c r="B199" t="s">
        <v>1300</v>
      </c>
      <c r="C199" s="64" t="str">
        <f>IFERROR(VLOOKUP(D199,Table_wabobpsvr_AzureCalc_AzureCalcRateCard[], 3,FALSE), VLOOKUP(LEFT(D199, LEN(D199)-'Rate Card'!$M$26), Table_wabobpsvr_AzureCalc_AzureCalcRateCard[], 3, FALSE))</f>
        <v>Hours</v>
      </c>
      <c r="D199" s="1040" t="str">
        <f>B199&amp;'Discount Calculations'!$G$16&amp;'Rate Card'!$K$23</f>
        <v>Basic SSD based InstancesMOSP6</v>
      </c>
      <c r="E199" s="1012">
        <f>IFERROR(VLOOKUP(D199,Table_wabobpsvr_AzureCalc_AzureCalcRateCard[], 5,FALSE), VLOOKUP(LEFT(D199, LEN(D199)-'Rate Card'!$M$26), Table_wabobpsvr_AzureCalc_AzureCalcRateCard[], 5, FALSE))</f>
        <v>3.5000000000000003E-2</v>
      </c>
      <c r="F199" s="1013">
        <f>IF($E$1=1,1,0)</f>
        <v>1</v>
      </c>
      <c r="G199" s="1040">
        <f>F199*E199</f>
        <v>3.5000000000000003E-2</v>
      </c>
      <c r="H199" s="1011">
        <f>'Discount Calculations'!$C$42</f>
        <v>0</v>
      </c>
      <c r="I199" s="1013">
        <f>G199*(1-H199)</f>
        <v>3.5000000000000003E-2</v>
      </c>
      <c r="J199" s="1040">
        <f>IF($E$1=2,1,0)</f>
        <v>0</v>
      </c>
      <c r="K199" s="540">
        <f>E199*J199</f>
        <v>0</v>
      </c>
      <c r="L199" s="104">
        <f>'Discount Calculations'!$AD$5+1</f>
        <v>1</v>
      </c>
      <c r="M199" s="25">
        <f>L199*(K199+I199)</f>
        <v>3.5000000000000003E-2</v>
      </c>
      <c r="N199" s="94">
        <f>M199*'FX Card'!$G$28</f>
        <v>3.5000000000000003E-2</v>
      </c>
      <c r="O199" s="902" t="str">
        <f>IFERROR(VLOOKUP(D199,Table_wabobpsvr_AzureCalc_AzureCalcRateCard[], 7,FALSE), VLOOKUP(LEFT(D199, LEN(D199)-'Rate Card'!$M$26), Table_wabobpsvr_AzureCalc_AzureCalcRateCard[], 7, FALSE))</f>
        <v/>
      </c>
      <c r="P199" s="902" t="str">
        <f>IFERROR(VLOOKUP(D199,Table_wabobpsvr_AzureCalc_AzureCalcRateCard[], 8,FALSE), VLOOKUP(LEFT(D199, LEN(D199)-'Rate Card'!$M$26), Table_wabobpsvr_AzureCalc_AzureCalcRateCard[], 8, FALSE))</f>
        <v/>
      </c>
    </row>
    <row r="200" spans="1:16">
      <c r="G200" s="1013"/>
      <c r="H200" s="1013"/>
      <c r="O200" s="903"/>
      <c r="P200" s="903"/>
    </row>
    <row r="201" spans="1:16">
      <c r="A201" t="s">
        <v>3231</v>
      </c>
      <c r="G201" s="1013"/>
      <c r="H201" s="1013"/>
      <c r="O201" s="903"/>
      <c r="P201" s="903"/>
    </row>
    <row r="202" spans="1:16">
      <c r="B202" t="s">
        <v>3149</v>
      </c>
      <c r="C202" s="64" t="str">
        <f>IFERROR(VLOOKUP(D202,Table_wabobpsvr_AzureCalc_AzureCalcRateCard[], 3,FALSE), VLOOKUP(LEFT(D202, LEN(D202)-'Rate Card'!$M$26), Table_wabobpsvr_AzureCalc_AzureCalcRateCard[], 3, FALSE))</f>
        <v>Users</v>
      </c>
      <c r="D202" s="1040" t="str">
        <f>B202&amp;'Discount Calculations'!$G$16&amp;'Rate Card'!$K$23</f>
        <v>Basic UsersMOSP6</v>
      </c>
      <c r="E202" s="1012">
        <f>IFERROR(VLOOKUP(D202,Table_wabobpsvr_AzureCalc_AzureCalcRateCard[], 5,FALSE), VLOOKUP(LEFT(D202, LEN(D202)-'Rate Card'!$M$26), Table_wabobpsvr_AzureCalc_AzureCalcRateCard[], 5, FALSE))</f>
        <v>10</v>
      </c>
      <c r="F202" s="1013">
        <f>IF($E$1=1,1,0)</f>
        <v>1</v>
      </c>
      <c r="G202" s="1040">
        <f>F202*E202</f>
        <v>10</v>
      </c>
      <c r="H202" s="1011">
        <f>'Discount Calculations'!$C$42</f>
        <v>0</v>
      </c>
      <c r="I202" s="1013">
        <f>G202*(1-H202)</f>
        <v>10</v>
      </c>
      <c r="J202" s="1040">
        <f>IF($E$1=2,1,0)</f>
        <v>0</v>
      </c>
      <c r="K202" s="540">
        <f>E202*J202</f>
        <v>0</v>
      </c>
      <c r="L202" s="104">
        <f>'Discount Calculations'!$AD$5+1</f>
        <v>1</v>
      </c>
      <c r="M202" s="25">
        <f>L202*(K202+I202)</f>
        <v>10</v>
      </c>
      <c r="N202" s="94">
        <f>M202*'FX Card'!$G$28</f>
        <v>10</v>
      </c>
      <c r="O202" s="902" t="str">
        <f>IFERROR(VLOOKUP(D202,Table_wabobpsvr_AzureCalc_AzureCalcRateCard[], 7,FALSE), VLOOKUP(LEFT(D202, LEN(D202)-'Rate Card'!$M$26), Table_wabobpsvr_AzureCalc_AzureCalcRateCard[], 7, FALSE))</f>
        <v/>
      </c>
      <c r="P202" s="902" t="str">
        <f>IFERROR(VLOOKUP(D202,Table_wabobpsvr_AzureCalc_AzureCalcRateCard[], 8,FALSE), VLOOKUP(LEFT(D202, LEN(D202)-'Rate Card'!$M$26), Table_wabobpsvr_AzureCalc_AzureCalcRateCard[], 8, FALSE))</f>
        <v/>
      </c>
    </row>
    <row r="203" spans="1:16">
      <c r="B203" t="s">
        <v>3131</v>
      </c>
      <c r="C203" s="64" t="str">
        <f>IFERROR(VLOOKUP(D203,Table_wabobpsvr_AzureCalc_AzureCalcRateCard[], 3,FALSE), VLOOKUP(LEFT(D203, LEN(D203)-'Rate Card'!$M$26), Table_wabobpsvr_AzureCalc_AzureCalcRateCard[], 3, FALSE))</f>
        <v>Hours</v>
      </c>
      <c r="D203" s="1040" t="str">
        <f>B203&amp;'Discount Calculations'!$G$16&amp;'Rate Card'!$K$23</f>
        <v>Basic Overage Session HoursMOSP6</v>
      </c>
      <c r="E203" s="1012">
        <f>IFERROR(VLOOKUP(D203,Table_wabobpsvr_AzureCalc_AzureCalcRateCard[], 5,FALSE), VLOOKUP(LEFT(D203, LEN(D203)-'Rate Card'!$M$26), Table_wabobpsvr_AzureCalc_AzureCalcRateCard[], 5, FALSE))</f>
        <v>0.17499999999999999</v>
      </c>
      <c r="F203" s="1013">
        <f>IF($E$1=1,1,0)</f>
        <v>1</v>
      </c>
      <c r="G203" s="1040">
        <f>F203*E203</f>
        <v>0.17499999999999999</v>
      </c>
      <c r="H203" s="1011">
        <f>'Discount Calculations'!$C$42</f>
        <v>0</v>
      </c>
      <c r="I203" s="1013">
        <f>G203*(1-H203)</f>
        <v>0.17499999999999999</v>
      </c>
      <c r="J203" s="1040">
        <f>IF($E$1=2,1,0)</f>
        <v>0</v>
      </c>
      <c r="K203" s="540">
        <f>E203*J203</f>
        <v>0</v>
      </c>
      <c r="L203" s="104">
        <f>'Discount Calculations'!$AD$5+1</f>
        <v>1</v>
      </c>
      <c r="M203" s="25">
        <f>L203*(K203+I203)</f>
        <v>0.17499999999999999</v>
      </c>
      <c r="N203" s="94">
        <f>M203*'FX Card'!$G$28</f>
        <v>0.17499999999999999</v>
      </c>
      <c r="O203" s="902" t="str">
        <f>IFERROR(VLOOKUP(D203,Table_wabobpsvr_AzureCalc_AzureCalcRateCard[], 7,FALSE), VLOOKUP(LEFT(D203, LEN(D203)-'Rate Card'!$M$26), Table_wabobpsvr_AzureCalc_AzureCalcRateCard[], 7, FALSE))</f>
        <v/>
      </c>
      <c r="P203" s="902" t="str">
        <f>IFERROR(VLOOKUP(D203,Table_wabobpsvr_AzureCalc_AzureCalcRateCard[], 8,FALSE), VLOOKUP(LEFT(D203, LEN(D203)-'Rate Card'!$M$26), Table_wabobpsvr_AzureCalc_AzureCalcRateCard[], 8, FALSE))</f>
        <v/>
      </c>
    </row>
    <row r="204" spans="1:16">
      <c r="B204" t="s">
        <v>3126</v>
      </c>
      <c r="C204" s="64" t="str">
        <f>IFERROR(VLOOKUP(D204,Table_wabobpsvr_AzureCalc_AzureCalcRateCard[], 3,FALSE), VLOOKUP(LEFT(D204, LEN(D204)-'Rate Card'!$M$26), Table_wabobpsvr_AzureCalc_AzureCalcRateCard[], 3, FALSE))</f>
        <v>Users</v>
      </c>
      <c r="D204" s="1040" t="str">
        <f>B204&amp;'Discount Calculations'!$G$16&amp;'Rate Card'!$K$23</f>
        <v>Standard UsersMOSP6</v>
      </c>
      <c r="E204" s="1012">
        <f>IFERROR(VLOOKUP(D204,Table_wabobpsvr_AzureCalc_AzureCalcRateCard[], 5,FALSE), VLOOKUP(LEFT(D204, LEN(D204)-'Rate Card'!$M$26), Table_wabobpsvr_AzureCalc_AzureCalcRateCard[], 5, FALSE))</f>
        <v>15</v>
      </c>
      <c r="F204" s="1013">
        <f>IF($E$1=1,1,0)</f>
        <v>1</v>
      </c>
      <c r="G204" s="1040">
        <f>F204*E204</f>
        <v>15</v>
      </c>
      <c r="H204" s="1011">
        <f>'Discount Calculations'!$C$42</f>
        <v>0</v>
      </c>
      <c r="I204" s="1013">
        <f>G204*(1-H204)</f>
        <v>15</v>
      </c>
      <c r="J204" s="1040">
        <f>IF($E$1=2,1,0)</f>
        <v>0</v>
      </c>
      <c r="K204" s="540">
        <f>E204*J204</f>
        <v>0</v>
      </c>
      <c r="L204" s="104">
        <f>'Discount Calculations'!$AD$5+1</f>
        <v>1</v>
      </c>
      <c r="M204" s="25">
        <f>L204*(K204+I204)</f>
        <v>15</v>
      </c>
      <c r="N204" s="94">
        <f>M204*'FX Card'!$G$28</f>
        <v>15</v>
      </c>
      <c r="O204" s="902" t="str">
        <f>IFERROR(VLOOKUP(D204,Table_wabobpsvr_AzureCalc_AzureCalcRateCard[], 7,FALSE), VLOOKUP(LEFT(D204, LEN(D204)-'Rate Card'!$M$26), Table_wabobpsvr_AzureCalc_AzureCalcRateCard[], 7, FALSE))</f>
        <v/>
      </c>
      <c r="P204" s="902" t="str">
        <f>IFERROR(VLOOKUP(D204,Table_wabobpsvr_AzureCalc_AzureCalcRateCard[], 8,FALSE), VLOOKUP(LEFT(D204, LEN(D204)-'Rate Card'!$M$26), Table_wabobpsvr_AzureCalc_AzureCalcRateCard[], 8, FALSE))</f>
        <v/>
      </c>
    </row>
    <row r="205" spans="1:16">
      <c r="B205" t="s">
        <v>3134</v>
      </c>
      <c r="C205" s="64" t="s">
        <v>87</v>
      </c>
      <c r="D205" s="1040" t="str">
        <f>B205&amp;'Discount Calculations'!$G$16&amp;'Rate Card'!$K$23</f>
        <v>Standard Overage Session HoursMOSP6</v>
      </c>
      <c r="E205" s="1012">
        <f>IFERROR(VLOOKUP(D205,Table_wabobpsvr_AzureCalc_AzureCalcRateCard[], 5,FALSE), VLOOKUP(LEFT(D205, LEN(D205)-'Rate Card'!$M$26), Table_wabobpsvr_AzureCalc_AzureCalcRateCard[], 5, FALSE))</f>
        <v>0.2</v>
      </c>
      <c r="F205" s="1013">
        <f>IF($E$1=1,1,0)</f>
        <v>1</v>
      </c>
      <c r="G205" s="1040">
        <f>F205*E205</f>
        <v>0.2</v>
      </c>
      <c r="H205" s="1011">
        <f>'Discount Calculations'!$C$42</f>
        <v>0</v>
      </c>
      <c r="I205" s="1013">
        <f>G205*(1-H205)</f>
        <v>0.2</v>
      </c>
      <c r="J205" s="1040">
        <f>IF($E$1=2,1,0)</f>
        <v>0</v>
      </c>
      <c r="K205" s="540">
        <f>E205*J205</f>
        <v>0</v>
      </c>
      <c r="L205" s="104">
        <f>'Discount Calculations'!$AD$5+1</f>
        <v>1</v>
      </c>
      <c r="M205" s="25">
        <f>L205*(K205+I205)</f>
        <v>0.2</v>
      </c>
      <c r="N205" s="94">
        <f>M205*'FX Card'!$G$28</f>
        <v>0.2</v>
      </c>
      <c r="O205" s="902" t="str">
        <f>IFERROR(VLOOKUP(D205,Table_wabobpsvr_AzureCalc_AzureCalcRateCard[], 7,FALSE), VLOOKUP(LEFT(D205, LEN(D205)-'Rate Card'!$M$26), Table_wabobpsvr_AzureCalc_AzureCalcRateCard[], 7, FALSE))</f>
        <v/>
      </c>
      <c r="P205" s="902" t="str">
        <f>IFERROR(VLOOKUP(D205,Table_wabobpsvr_AzureCalc_AzureCalcRateCard[], 8,FALSE), VLOOKUP(LEFT(D205, LEN(D205)-'Rate Card'!$M$26), Table_wabobpsvr_AzureCalc_AzureCalcRateCard[], 8, FALSE))</f>
        <v/>
      </c>
    </row>
    <row r="206" spans="1:16" s="1039" customFormat="1">
      <c r="B206" s="1039" t="s">
        <v>8170</v>
      </c>
      <c r="C206" s="64" t="s">
        <v>378</v>
      </c>
      <c r="D206" s="1040" t="str">
        <f>B206&amp;'Discount Calculations'!$G$16&amp;'Rate Card'!$K$23</f>
        <v>Premium UsersMOSP6</v>
      </c>
      <c r="E206" s="1012">
        <f>IFERROR(VLOOKUP(D206,Table_wabobpsvr_AzureCalc_AzureCalcRateCard[], 5,FALSE), VLOOKUP(LEFT(D206, LEN(D206)-'Rate Card'!$M$26), Table_wabobpsvr_AzureCalc_AzureCalcRateCard[], 5, FALSE))</f>
        <v>20</v>
      </c>
      <c r="F206" s="1013">
        <f t="shared" ref="F206:F209" si="95">IF($E$1=1,1,0)</f>
        <v>1</v>
      </c>
      <c r="G206" s="1040">
        <f t="shared" ref="G206:G209" si="96">F206*E206</f>
        <v>20</v>
      </c>
      <c r="H206" s="1011">
        <f>'Discount Calculations'!$C$42</f>
        <v>0</v>
      </c>
      <c r="I206" s="1013">
        <f t="shared" ref="I206:I209" si="97">G206*(1-H206)</f>
        <v>20</v>
      </c>
      <c r="J206" s="1040">
        <f t="shared" ref="J206:J209" si="98">IF($E$1=2,1,0)</f>
        <v>0</v>
      </c>
      <c r="K206" s="540">
        <f t="shared" ref="K206:K209" si="99">E206*J206</f>
        <v>0</v>
      </c>
      <c r="L206" s="104">
        <f>'Discount Calculations'!$AD$5+1</f>
        <v>1</v>
      </c>
      <c r="M206" s="25">
        <f t="shared" ref="M206:M209" si="100">L206*(K206+I206)</f>
        <v>20</v>
      </c>
      <c r="N206" s="94">
        <f>M206*'FX Card'!$G$28</f>
        <v>20</v>
      </c>
      <c r="O206" s="902">
        <f>IFERROR(VLOOKUP(D206,Table_wabobpsvr_AzureCalc_AzureCalcRateCard[], 7,FALSE), VLOOKUP(LEFT(D206, LEN(D206)-'Rate Card'!$M$26), Table_wabobpsvr_AzureCalc_AzureCalcRateCard[], 7, FALSE))</f>
        <v>0</v>
      </c>
      <c r="P206" s="902">
        <f>IFERROR(VLOOKUP(D206,Table_wabobpsvr_AzureCalc_AzureCalcRateCard[], 8,FALSE), VLOOKUP(LEFT(D206, LEN(D206)-'Rate Card'!$M$26), Table_wabobpsvr_AzureCalc_AzureCalcRateCard[], 8, FALSE))</f>
        <v>0</v>
      </c>
    </row>
    <row r="207" spans="1:16" s="1039" customFormat="1">
      <c r="B207" s="1039" t="s">
        <v>8158</v>
      </c>
      <c r="C207" s="64" t="s">
        <v>87</v>
      </c>
      <c r="D207" s="1040" t="str">
        <f>B207&amp;'Discount Calculations'!$G$16&amp;'Rate Card'!$K$23</f>
        <v>Premium Overage Session HoursMOSP6</v>
      </c>
      <c r="E207" s="1012">
        <f>IFERROR(VLOOKUP(D207,Table_wabobpsvr_AzureCalc_AzureCalcRateCard[], 5,FALSE), VLOOKUP(LEFT(D207, LEN(D207)-'Rate Card'!$M$26), Table_wabobpsvr_AzureCalc_AzureCalcRateCard[], 5, FALSE))</f>
        <v>0.3</v>
      </c>
      <c r="F207" s="1013">
        <f t="shared" si="95"/>
        <v>1</v>
      </c>
      <c r="G207" s="1040">
        <f t="shared" si="96"/>
        <v>0.3</v>
      </c>
      <c r="H207" s="1011">
        <f>'Discount Calculations'!$C$42</f>
        <v>0</v>
      </c>
      <c r="I207" s="1013">
        <f t="shared" si="97"/>
        <v>0.3</v>
      </c>
      <c r="J207" s="1040">
        <f t="shared" si="98"/>
        <v>0</v>
      </c>
      <c r="K207" s="540">
        <f t="shared" si="99"/>
        <v>0</v>
      </c>
      <c r="L207" s="104">
        <f>'Discount Calculations'!$AD$5+1</f>
        <v>1</v>
      </c>
      <c r="M207" s="25">
        <f t="shared" si="100"/>
        <v>0.3</v>
      </c>
      <c r="N207" s="94">
        <f>M207*'FX Card'!$G$28</f>
        <v>0.3</v>
      </c>
      <c r="O207" s="902">
        <f>IFERROR(VLOOKUP(D207,Table_wabobpsvr_AzureCalc_AzureCalcRateCard[], 7,FALSE), VLOOKUP(LEFT(D207, LEN(D207)-'Rate Card'!$M$26), Table_wabobpsvr_AzureCalc_AzureCalcRateCard[], 7, FALSE))</f>
        <v>0</v>
      </c>
      <c r="P207" s="902">
        <f>IFERROR(VLOOKUP(D207,Table_wabobpsvr_AzureCalc_AzureCalcRateCard[], 8,FALSE), VLOOKUP(LEFT(D207, LEN(D207)-'Rate Card'!$M$26), Table_wabobpsvr_AzureCalc_AzureCalcRateCard[], 8, FALSE))</f>
        <v>0</v>
      </c>
    </row>
    <row r="208" spans="1:16" s="1039" customFormat="1">
      <c r="B208" s="1039" t="s">
        <v>8166</v>
      </c>
      <c r="C208" s="64" t="s">
        <v>378</v>
      </c>
      <c r="D208" s="1040" t="str">
        <f>B208&amp;'Discount Calculations'!$G$16&amp;'Rate Card'!$K$23</f>
        <v>Premium Plus UsersMOSP6</v>
      </c>
      <c r="E208" s="1012">
        <f>IFERROR(VLOOKUP(D208,Table_wabobpsvr_AzureCalc_AzureCalcRateCard[], 5,FALSE), VLOOKUP(LEFT(D208, LEN(D208)-'Rate Card'!$M$26), Table_wabobpsvr_AzureCalc_AzureCalcRateCard[], 5, FALSE))</f>
        <v>25</v>
      </c>
      <c r="F208" s="1013">
        <f t="shared" si="95"/>
        <v>1</v>
      </c>
      <c r="G208" s="1040">
        <f t="shared" si="96"/>
        <v>25</v>
      </c>
      <c r="H208" s="1011">
        <f>'Discount Calculations'!$C$42</f>
        <v>0</v>
      </c>
      <c r="I208" s="1013">
        <f t="shared" si="97"/>
        <v>25</v>
      </c>
      <c r="J208" s="1040">
        <f t="shared" si="98"/>
        <v>0</v>
      </c>
      <c r="K208" s="540">
        <f t="shared" si="99"/>
        <v>0</v>
      </c>
      <c r="L208" s="104">
        <f>'Discount Calculations'!$AD$5+1</f>
        <v>1</v>
      </c>
      <c r="M208" s="25">
        <f t="shared" si="100"/>
        <v>25</v>
      </c>
      <c r="N208" s="94">
        <f>M208*'FX Card'!$G$28</f>
        <v>25</v>
      </c>
      <c r="O208" s="902">
        <f>IFERROR(VLOOKUP(D208,Table_wabobpsvr_AzureCalc_AzureCalcRateCard[], 7,FALSE), VLOOKUP(LEFT(D208, LEN(D208)-'Rate Card'!$M$26), Table_wabobpsvr_AzureCalc_AzureCalcRateCard[], 7, FALSE))</f>
        <v>0</v>
      </c>
      <c r="P208" s="902">
        <f>IFERROR(VLOOKUP(D208,Table_wabobpsvr_AzureCalc_AzureCalcRateCard[], 8,FALSE), VLOOKUP(LEFT(D208, LEN(D208)-'Rate Card'!$M$26), Table_wabobpsvr_AzureCalc_AzureCalcRateCard[], 8, FALSE))</f>
        <v>0</v>
      </c>
    </row>
    <row r="209" spans="1:20" s="1039" customFormat="1">
      <c r="B209" s="1039" t="s">
        <v>8162</v>
      </c>
      <c r="C209" s="64" t="s">
        <v>87</v>
      </c>
      <c r="D209" s="1040" t="str">
        <f>B209&amp;'Discount Calculations'!$G$16&amp;'Rate Card'!$K$23</f>
        <v>Premium Plus Overage Session HoursMOSP6</v>
      </c>
      <c r="E209" s="1012">
        <f>IFERROR(VLOOKUP(D209,Table_wabobpsvr_AzureCalc_AzureCalcRateCard[], 5,FALSE), VLOOKUP(LEFT(D209, LEN(D209)-'Rate Card'!$M$26), Table_wabobpsvr_AzureCalc_AzureCalcRateCard[], 5, FALSE))</f>
        <v>0.45</v>
      </c>
      <c r="F209" s="1013">
        <f t="shared" si="95"/>
        <v>1</v>
      </c>
      <c r="G209" s="1040">
        <f t="shared" si="96"/>
        <v>0.45</v>
      </c>
      <c r="H209" s="1011">
        <f>'Discount Calculations'!$C$42</f>
        <v>0</v>
      </c>
      <c r="I209" s="1013">
        <f t="shared" si="97"/>
        <v>0.45</v>
      </c>
      <c r="J209" s="1040">
        <f t="shared" si="98"/>
        <v>0</v>
      </c>
      <c r="K209" s="540">
        <f t="shared" si="99"/>
        <v>0</v>
      </c>
      <c r="L209" s="104">
        <f>'Discount Calculations'!$AD$5+1</f>
        <v>1</v>
      </c>
      <c r="M209" s="25">
        <f t="shared" si="100"/>
        <v>0.45</v>
      </c>
      <c r="N209" s="94">
        <f>M209*'FX Card'!$G$28</f>
        <v>0.45</v>
      </c>
      <c r="O209" s="902">
        <f>IFERROR(VLOOKUP(D209,Table_wabobpsvr_AzureCalc_AzureCalcRateCard[], 7,FALSE), VLOOKUP(LEFT(D209, LEN(D209)-'Rate Card'!$M$26), Table_wabobpsvr_AzureCalc_AzureCalcRateCard[], 7, FALSE))</f>
        <v>0</v>
      </c>
      <c r="P209" s="902">
        <f>IFERROR(VLOOKUP(D209,Table_wabobpsvr_AzureCalc_AzureCalcRateCard[], 8,FALSE), VLOOKUP(LEFT(D209, LEN(D209)-'Rate Card'!$M$26), Table_wabobpsvr_AzureCalc_AzureCalcRateCard[], 8, FALSE))</f>
        <v>0</v>
      </c>
    </row>
    <row r="210" spans="1:20">
      <c r="G210" s="1013"/>
      <c r="H210" s="1013"/>
      <c r="O210" s="903"/>
      <c r="P210" s="903"/>
    </row>
    <row r="211" spans="1:20">
      <c r="A211" s="79" t="s">
        <v>44</v>
      </c>
      <c r="B211" s="79" t="s">
        <v>152</v>
      </c>
      <c r="C211" s="79" t="e">
        <f>IFERROR(VLOOKUP(D211,Table_wabobpsvr_AzureCalc_AzureCalcRateCard[], 3,FALSE), VLOOKUP(LEFT(D211, LEN(D211)-'Rate Card'!$M$26), Table_wabobpsvr_AzureCalc_AzureCalcRateCard[], 3, FALSE))</f>
        <v>#N/A</v>
      </c>
      <c r="D211" s="2" t="str">
        <f>B211&amp;'Discount Calculations'!$G$16&amp;'Rate Card'!$K$23</f>
        <v>ServiceMOSP6</v>
      </c>
      <c r="E211" s="556" t="e">
        <f>IFERROR(VLOOKUP(D211,Table_wabobpsvr_AzureCalc_AzureCalcRateCard[], 5,FALSE), VLOOKUP(LEFT(D211, LEN(D211)-'Rate Card'!$M$26), Table_wabobpsvr_AzureCalc_AzureCalcRateCard[], 5, FALSE))</f>
        <v>#N/A</v>
      </c>
      <c r="F211" s="2">
        <f t="shared" si="69"/>
        <v>1</v>
      </c>
      <c r="G211" s="2" t="e">
        <f t="shared" si="75"/>
        <v>#N/A</v>
      </c>
      <c r="H211" s="2">
        <f>'Discount Calculations'!$C$42</f>
        <v>0</v>
      </c>
      <c r="I211" s="2" t="e">
        <f t="shared" si="76"/>
        <v>#N/A</v>
      </c>
      <c r="J211" s="2">
        <f t="shared" si="72"/>
        <v>0</v>
      </c>
      <c r="K211" s="79" t="e">
        <f t="shared" si="77"/>
        <v>#N/A</v>
      </c>
      <c r="L211" s="79">
        <f>'Discount Calculations'!$AD$5+1</f>
        <v>1</v>
      </c>
      <c r="M211" s="79" t="e">
        <f t="shared" si="78"/>
        <v>#N/A</v>
      </c>
      <c r="N211" s="95" t="e">
        <f>M211*'FX Card'!$G$28</f>
        <v>#N/A</v>
      </c>
      <c r="O211" s="901" t="s">
        <v>2</v>
      </c>
      <c r="P211" s="901" t="s">
        <v>2986</v>
      </c>
    </row>
    <row r="212" spans="1:20" s="20" customFormat="1">
      <c r="A212" s="20" t="s">
        <v>474</v>
      </c>
      <c r="B212" s="543" t="s">
        <v>861</v>
      </c>
      <c r="C212" s="64" t="str">
        <f>IFERROR(VLOOKUP(D212,Table_wabobpsvr_AzureCalc_AzureCalcRateCard[], 3,FALSE), VLOOKUP(LEFT(D212, LEN(D212)-'Rate Card'!$M$26), Table_wabobpsvr_AzureCalc_AzureCalcRateCard[], 3, FALSE))</f>
        <v>Per GB</v>
      </c>
      <c r="D212" s="1040" t="str">
        <f>B212&amp;'Discount Calculations'!$G$16&amp;'Rate Card'!$K$23</f>
        <v>Locally Redundant Storage Standard IO - Block BlobMOSP6</v>
      </c>
      <c r="E212" s="1290">
        <f>IFERROR(VLOOKUP(D212,Table_wabobpsvr_AzureCalc_AzureCalcRateCard[], 5,FALSE), VLOOKUP(LEFT(D212, LEN(D212)-'Rate Card'!$M$26), Table_wabobpsvr_AzureCalc_AzureCalcRateCard[], 5, FALSE))</f>
        <v>2.4E-2</v>
      </c>
      <c r="F212" s="1013">
        <f t="shared" si="69"/>
        <v>1</v>
      </c>
      <c r="G212" s="1040">
        <f t="shared" si="75"/>
        <v>2.4E-2</v>
      </c>
      <c r="H212" s="1011">
        <f>'Discount Calculations'!$C$42</f>
        <v>0</v>
      </c>
      <c r="I212" s="1013">
        <f t="shared" si="76"/>
        <v>2.4E-2</v>
      </c>
      <c r="J212" s="1040">
        <f t="shared" si="72"/>
        <v>0</v>
      </c>
      <c r="K212" s="540">
        <f t="shared" si="77"/>
        <v>0</v>
      </c>
      <c r="L212" s="104">
        <f>'Discount Calculations'!$AD$5+1</f>
        <v>1</v>
      </c>
      <c r="M212" s="25">
        <f t="shared" si="78"/>
        <v>2.4E-2</v>
      </c>
      <c r="N212" s="94">
        <f>M212*'FX Card'!$G$28</f>
        <v>2.4E-2</v>
      </c>
      <c r="O212" s="902" t="str">
        <f>IFERROR(VLOOKUP(D212,Table_wabobpsvr_AzureCalc_AzureCalcRateCard[], 7,FALSE), VLOOKUP(LEFT(D212, LEN(D212)-'Rate Card'!$M$26), Table_wabobpsvr_AzureCalc_AzureCalcRateCard[], 7, FALSE))</f>
        <v/>
      </c>
      <c r="P212" s="902" t="str">
        <f>IFERROR(VLOOKUP(D212,Table_wabobpsvr_AzureCalc_AzureCalcRateCard[], 8,FALSE), VLOOKUP(LEFT(D212, LEN(D212)-'Rate Card'!$M$26), Table_wabobpsvr_AzureCalc_AzureCalcRateCard[], 8, FALSE))</f>
        <v/>
      </c>
      <c r="Q212" s="326"/>
      <c r="R212" s="326"/>
      <c r="S212" s="326"/>
      <c r="T212" s="326"/>
    </row>
    <row r="213" spans="1:20" s="20" customFormat="1">
      <c r="A213" s="20" t="s">
        <v>475</v>
      </c>
      <c r="B213" s="543" t="s">
        <v>862</v>
      </c>
      <c r="C213" s="64" t="str">
        <f>IFERROR(VLOOKUP(D213,Table_wabobpsvr_AzureCalc_AzureCalcRateCard[], 3,FALSE), VLOOKUP(LEFT(D213, LEN(D213)-'Rate Card'!$M$26), Table_wabobpsvr_AzureCalc_AzureCalcRateCard[], 3, FALSE))</f>
        <v>Per GB</v>
      </c>
      <c r="D213" s="1040" t="str">
        <f>B213&amp;'Discount Calculations'!$G$16&amp;'Rate Card'!$K$23</f>
        <v>Locally Redundant Storage Standard IO - Block Blob - Tier 2MOSP6</v>
      </c>
      <c r="E213" s="1290">
        <f>IFERROR(VLOOKUP(D213,Table_wabobpsvr_AzureCalc_AzureCalcRateCard[], 5,FALSE), VLOOKUP(LEFT(D213, LEN(D213)-'Rate Card'!$M$26), Table_wabobpsvr_AzureCalc_AzureCalcRateCard[], 5, FALSE))</f>
        <v>2.3599999999999999E-2</v>
      </c>
      <c r="F213" s="1013">
        <f t="shared" si="69"/>
        <v>1</v>
      </c>
      <c r="G213" s="1040">
        <f t="shared" si="75"/>
        <v>2.3599999999999999E-2</v>
      </c>
      <c r="H213" s="1011">
        <f>'Discount Calculations'!$C$42</f>
        <v>0</v>
      </c>
      <c r="I213" s="1013">
        <f t="shared" si="76"/>
        <v>2.3599999999999999E-2</v>
      </c>
      <c r="J213" s="1040">
        <f t="shared" si="72"/>
        <v>0</v>
      </c>
      <c r="K213" s="540">
        <f t="shared" si="77"/>
        <v>0</v>
      </c>
      <c r="L213" s="104">
        <f>'Discount Calculations'!$AD$5+1</f>
        <v>1</v>
      </c>
      <c r="M213" s="25">
        <f t="shared" si="78"/>
        <v>2.3599999999999999E-2</v>
      </c>
      <c r="N213" s="94">
        <f>M213*'FX Card'!$G$28</f>
        <v>2.3599999999999999E-2</v>
      </c>
      <c r="O213" s="902" t="str">
        <f>IFERROR(VLOOKUP(D213,Table_wabobpsvr_AzureCalc_AzureCalcRateCard[], 7,FALSE), VLOOKUP(LEFT(D213, LEN(D213)-'Rate Card'!$M$26), Table_wabobpsvr_AzureCalc_AzureCalcRateCard[], 7, FALSE))</f>
        <v/>
      </c>
      <c r="P213" s="902" t="str">
        <f>IFERROR(VLOOKUP(D213,Table_wabobpsvr_AzureCalc_AzureCalcRateCard[], 8,FALSE), VLOOKUP(LEFT(D213, LEN(D213)-'Rate Card'!$M$26), Table_wabobpsvr_AzureCalc_AzureCalcRateCard[], 8, FALSE))</f>
        <v/>
      </c>
    </row>
    <row r="214" spans="1:20" s="20" customFormat="1">
      <c r="A214" s="20" t="s">
        <v>476</v>
      </c>
      <c r="B214" s="543" t="s">
        <v>863</v>
      </c>
      <c r="C214" s="64" t="str">
        <f>IFERROR(VLOOKUP(D214,Table_wabobpsvr_AzureCalc_AzureCalcRateCard[], 3,FALSE), VLOOKUP(LEFT(D214, LEN(D214)-'Rate Card'!$M$26), Table_wabobpsvr_AzureCalc_AzureCalcRateCard[], 3, FALSE))</f>
        <v>Per GB</v>
      </c>
      <c r="D214" s="1040" t="str">
        <f>B214&amp;'Discount Calculations'!$G$16&amp;'Rate Card'!$K$23</f>
        <v>Locally Redundant Storage Standard IO - Block Blob - Tier 3MOSP6</v>
      </c>
      <c r="E214" s="1290">
        <f>IFERROR(VLOOKUP(D214,Table_wabobpsvr_AzureCalc_AzureCalcRateCard[], 5,FALSE), VLOOKUP(LEFT(D214, LEN(D214)-'Rate Card'!$M$26), Table_wabobpsvr_AzureCalc_AzureCalcRateCard[], 5, FALSE))</f>
        <v>2.3199999999999998E-2</v>
      </c>
      <c r="F214" s="1013">
        <f t="shared" si="69"/>
        <v>1</v>
      </c>
      <c r="G214" s="1040">
        <f t="shared" si="75"/>
        <v>2.3199999999999998E-2</v>
      </c>
      <c r="H214" s="1011">
        <f>'Discount Calculations'!$C$42</f>
        <v>0</v>
      </c>
      <c r="I214" s="1013">
        <f t="shared" si="76"/>
        <v>2.3199999999999998E-2</v>
      </c>
      <c r="J214" s="1040">
        <f t="shared" si="72"/>
        <v>0</v>
      </c>
      <c r="K214" s="540">
        <f t="shared" si="77"/>
        <v>0</v>
      </c>
      <c r="L214" s="104">
        <f>'Discount Calculations'!$AD$5+1</f>
        <v>1</v>
      </c>
      <c r="M214" s="25">
        <f t="shared" si="78"/>
        <v>2.3199999999999998E-2</v>
      </c>
      <c r="N214" s="94">
        <f>M214*'FX Card'!$G$28</f>
        <v>2.3199999999999998E-2</v>
      </c>
      <c r="O214" s="902" t="str">
        <f>IFERROR(VLOOKUP(D214,Table_wabobpsvr_AzureCalc_AzureCalcRateCard[], 7,FALSE), VLOOKUP(LEFT(D214, LEN(D214)-'Rate Card'!$M$26), Table_wabobpsvr_AzureCalc_AzureCalcRateCard[], 7, FALSE))</f>
        <v/>
      </c>
      <c r="P214" s="902" t="str">
        <f>IFERROR(VLOOKUP(D214,Table_wabobpsvr_AzureCalc_AzureCalcRateCard[], 8,FALSE), VLOOKUP(LEFT(D214, LEN(D214)-'Rate Card'!$M$26), Table_wabobpsvr_AzureCalc_AzureCalcRateCard[], 8, FALSE))</f>
        <v/>
      </c>
    </row>
    <row r="215" spans="1:20" s="20" customFormat="1">
      <c r="A215" s="20" t="s">
        <v>477</v>
      </c>
      <c r="B215" s="543" t="s">
        <v>864</v>
      </c>
      <c r="C215" s="64" t="str">
        <f>IFERROR(VLOOKUP(D215,Table_wabobpsvr_AzureCalc_AzureCalcRateCard[], 3,FALSE), VLOOKUP(LEFT(D215, LEN(D215)-'Rate Card'!$M$26), Table_wabobpsvr_AzureCalc_AzureCalcRateCard[], 3, FALSE))</f>
        <v>Per GB</v>
      </c>
      <c r="D215" s="1040" t="str">
        <f>B215&amp;'Discount Calculations'!$G$16&amp;'Rate Card'!$K$23</f>
        <v>Locally Redundant Storage Standard IO - Block Blob - Tier 4MOSP6</v>
      </c>
      <c r="E215" s="1290">
        <f>IFERROR(VLOOKUP(D215,Table_wabobpsvr_AzureCalc_AzureCalcRateCard[], 5,FALSE), VLOOKUP(LEFT(D215, LEN(D215)-'Rate Card'!$M$26), Table_wabobpsvr_AzureCalc_AzureCalcRateCard[], 5, FALSE))</f>
        <v>2.2800000000000001E-2</v>
      </c>
      <c r="F215" s="1013">
        <f t="shared" si="69"/>
        <v>1</v>
      </c>
      <c r="G215" s="1040">
        <f t="shared" si="75"/>
        <v>2.2800000000000001E-2</v>
      </c>
      <c r="H215" s="1011">
        <f>'Discount Calculations'!$C$42</f>
        <v>0</v>
      </c>
      <c r="I215" s="1013">
        <f t="shared" si="76"/>
        <v>2.2800000000000001E-2</v>
      </c>
      <c r="J215" s="1040">
        <f t="shared" si="72"/>
        <v>0</v>
      </c>
      <c r="K215" s="540">
        <f t="shared" si="77"/>
        <v>0</v>
      </c>
      <c r="L215" s="104">
        <f>'Discount Calculations'!$AD$5+1</f>
        <v>1</v>
      </c>
      <c r="M215" s="25">
        <f t="shared" si="78"/>
        <v>2.2800000000000001E-2</v>
      </c>
      <c r="N215" s="94">
        <f>M215*'FX Card'!$G$28</f>
        <v>2.2800000000000001E-2</v>
      </c>
      <c r="O215" s="902" t="str">
        <f>IFERROR(VLOOKUP(D215,Table_wabobpsvr_AzureCalc_AzureCalcRateCard[], 7,FALSE), VLOOKUP(LEFT(D215, LEN(D215)-'Rate Card'!$M$26), Table_wabobpsvr_AzureCalc_AzureCalcRateCard[], 7, FALSE))</f>
        <v/>
      </c>
      <c r="P215" s="902" t="str">
        <f>IFERROR(VLOOKUP(D215,Table_wabobpsvr_AzureCalc_AzureCalcRateCard[], 8,FALSE), VLOOKUP(LEFT(D215, LEN(D215)-'Rate Card'!$M$26), Table_wabobpsvr_AzureCalc_AzureCalcRateCard[], 8, FALSE))</f>
        <v/>
      </c>
    </row>
    <row r="216" spans="1:20" s="20" customFormat="1">
      <c r="A216" s="20" t="s">
        <v>478</v>
      </c>
      <c r="B216" s="543" t="s">
        <v>865</v>
      </c>
      <c r="C216" s="64" t="str">
        <f>IFERROR(VLOOKUP(D216,Table_wabobpsvr_AzureCalc_AzureCalcRateCard[], 3,FALSE), VLOOKUP(LEFT(D216, LEN(D216)-'Rate Card'!$M$26), Table_wabobpsvr_AzureCalc_AzureCalcRateCard[], 3, FALSE))</f>
        <v>Per GB</v>
      </c>
      <c r="D216" s="1040" t="str">
        <f>B216&amp;'Discount Calculations'!$G$16&amp;'Rate Card'!$K$23</f>
        <v>Locally Redundant Storage Standard IO - Block Blob - Tier 5MOSP6</v>
      </c>
      <c r="E216" s="1290">
        <f>IFERROR(VLOOKUP(D216,Table_wabobpsvr_AzureCalc_AzureCalcRateCard[], 5,FALSE), VLOOKUP(LEFT(D216, LEN(D216)-'Rate Card'!$M$26), Table_wabobpsvr_AzureCalc_AzureCalcRateCard[], 5, FALSE))</f>
        <v>2.24E-2</v>
      </c>
      <c r="F216" s="1013">
        <f t="shared" si="69"/>
        <v>1</v>
      </c>
      <c r="G216" s="1040">
        <f t="shared" si="75"/>
        <v>2.24E-2</v>
      </c>
      <c r="H216" s="1011">
        <f>'Discount Calculations'!$C$42</f>
        <v>0</v>
      </c>
      <c r="I216" s="1013">
        <f t="shared" si="76"/>
        <v>2.24E-2</v>
      </c>
      <c r="J216" s="1040">
        <f t="shared" si="72"/>
        <v>0</v>
      </c>
      <c r="K216" s="540">
        <f t="shared" si="77"/>
        <v>0</v>
      </c>
      <c r="L216" s="104">
        <f>'Discount Calculations'!$AD$5+1</f>
        <v>1</v>
      </c>
      <c r="M216" s="25">
        <f t="shared" si="78"/>
        <v>2.24E-2</v>
      </c>
      <c r="N216" s="94">
        <f>M216*'FX Card'!$G$28</f>
        <v>2.24E-2</v>
      </c>
      <c r="O216" s="902" t="str">
        <f>IFERROR(VLOOKUP(D216,Table_wabobpsvr_AzureCalc_AzureCalcRateCard[], 7,FALSE), VLOOKUP(LEFT(D216, LEN(D216)-'Rate Card'!$M$26), Table_wabobpsvr_AzureCalc_AzureCalcRateCard[], 7, FALSE))</f>
        <v/>
      </c>
      <c r="P216" s="902" t="str">
        <f>IFERROR(VLOOKUP(D216,Table_wabobpsvr_AzureCalc_AzureCalcRateCard[], 8,FALSE), VLOOKUP(LEFT(D216, LEN(D216)-'Rate Card'!$M$26), Table_wabobpsvr_AzureCalc_AzureCalcRateCard[], 8, FALSE))</f>
        <v/>
      </c>
    </row>
    <row r="217" spans="1:20" s="20" customFormat="1">
      <c r="A217" s="20" t="s">
        <v>473</v>
      </c>
      <c r="B217" s="543" t="s">
        <v>866</v>
      </c>
      <c r="C217" s="64" t="str">
        <f>IFERROR(VLOOKUP(D217,Table_wabobpsvr_AzureCalc_AzureCalcRateCard[], 3,FALSE), VLOOKUP(LEFT(D217, LEN(D217)-'Rate Card'!$M$26), Table_wabobpsvr_AzureCalc_AzureCalcRateCard[], 3, FALSE))</f>
        <v>Per GB</v>
      </c>
      <c r="D217" s="1040" t="str">
        <f>B217&amp;'Discount Calculations'!$G$16&amp;'Rate Card'!$K$23</f>
        <v>Locally Redundant Storage Standard IO - Block Blob - Tier 6MOSP6</v>
      </c>
      <c r="E217" s="1002" t="s">
        <v>38</v>
      </c>
      <c r="F217" s="1013">
        <f t="shared" si="69"/>
        <v>1</v>
      </c>
      <c r="G217" s="1040" t="e">
        <f t="shared" si="75"/>
        <v>#VALUE!</v>
      </c>
      <c r="H217" s="1011">
        <f>'Discount Calculations'!$C$42</f>
        <v>0</v>
      </c>
      <c r="I217" s="1013" t="e">
        <f t="shared" si="76"/>
        <v>#VALUE!</v>
      </c>
      <c r="J217" s="1040">
        <f t="shared" si="72"/>
        <v>0</v>
      </c>
      <c r="K217" s="540" t="e">
        <f t="shared" si="77"/>
        <v>#VALUE!</v>
      </c>
      <c r="L217" s="104">
        <f>'Discount Calculations'!$AD$5+1</f>
        <v>1</v>
      </c>
      <c r="M217" s="25" t="e">
        <f t="shared" si="78"/>
        <v>#VALUE!</v>
      </c>
      <c r="N217" s="94" t="str">
        <f>+E217</f>
        <v>Contact Us</v>
      </c>
      <c r="O217" s="902" t="str">
        <f>IFERROR(VLOOKUP(D217,Table_wabobpsvr_AzureCalc_AzureCalcRateCard[], 7,FALSE), VLOOKUP(LEFT(D217, LEN(D217)-'Rate Card'!$M$26), Table_wabobpsvr_AzureCalc_AzureCalcRateCard[], 7, FALSE))</f>
        <v/>
      </c>
      <c r="P217" s="902" t="str">
        <f>IFERROR(VLOOKUP(D217,Table_wabobpsvr_AzureCalc_AzureCalcRateCard[], 8,FALSE), VLOOKUP(LEFT(D217, LEN(D217)-'Rate Card'!$M$26), Table_wabobpsvr_AzureCalc_AzureCalcRateCard[], 8, FALSE))</f>
        <v/>
      </c>
    </row>
    <row r="218" spans="1:20">
      <c r="C218" s="33"/>
      <c r="D218" s="1004"/>
      <c r="E218" s="1004"/>
      <c r="F218" s="1013"/>
      <c r="H218" s="1011"/>
      <c r="I218" s="1013"/>
      <c r="K218" s="540"/>
      <c r="L218" s="104"/>
      <c r="M218" s="25"/>
      <c r="N218" s="33"/>
      <c r="O218" s="903"/>
      <c r="P218" s="903"/>
    </row>
    <row r="219" spans="1:20">
      <c r="A219" t="s">
        <v>474</v>
      </c>
      <c r="B219" t="s">
        <v>765</v>
      </c>
      <c r="C219" s="64" t="str">
        <f>IFERROR(VLOOKUP(D219,Table_wabobpsvr_AzureCalc_AzureCalcRateCard[], 3,FALSE), VLOOKUP(LEFT(D219, LEN(D219)-'Rate Card'!$M$26), Table_wabobpsvr_AzureCalc_AzureCalcRateCard[], 3, FALSE))</f>
        <v>Per GB</v>
      </c>
      <c r="D219" s="1040" t="str">
        <f>B219&amp;'Discount Calculations'!$G$16&amp;'Rate Card'!$K$23</f>
        <v>Geo Redundant Storage Standard IO - Block BlobMOSP6</v>
      </c>
      <c r="E219" s="1291">
        <f>IFERROR(VLOOKUP(D219,Table_wabobpsvr_AzureCalc_AzureCalcRateCard[], 5,FALSE), VLOOKUP(LEFT(D219, LEN(D219)-'Rate Card'!$M$26), Table_wabobpsvr_AzureCalc_AzureCalcRateCard[], 5, FALSE))</f>
        <v>4.8000000000000001E-2</v>
      </c>
      <c r="F219" s="1013">
        <f t="shared" si="69"/>
        <v>1</v>
      </c>
      <c r="G219" s="1040">
        <f t="shared" si="75"/>
        <v>4.8000000000000001E-2</v>
      </c>
      <c r="H219" s="1011">
        <f>'Discount Calculations'!$C$42</f>
        <v>0</v>
      </c>
      <c r="I219" s="1013">
        <f t="shared" si="76"/>
        <v>4.8000000000000001E-2</v>
      </c>
      <c r="J219" s="1040">
        <f t="shared" si="72"/>
        <v>0</v>
      </c>
      <c r="K219" s="540">
        <f t="shared" si="77"/>
        <v>0</v>
      </c>
      <c r="L219" s="104">
        <f>'Discount Calculations'!$AD$5+1</f>
        <v>1</v>
      </c>
      <c r="M219" s="25">
        <f t="shared" si="78"/>
        <v>4.8000000000000001E-2</v>
      </c>
      <c r="N219" s="94">
        <f>M219*'FX Card'!$G$28</f>
        <v>4.8000000000000001E-2</v>
      </c>
      <c r="O219" s="902" t="str">
        <f>IFERROR(VLOOKUP(D219,Table_wabobpsvr_AzureCalc_AzureCalcRateCard[], 7,FALSE), VLOOKUP(LEFT(D219, LEN(D219)-'Rate Card'!$M$26), Table_wabobpsvr_AzureCalc_AzureCalcRateCard[], 7, FALSE))</f>
        <v/>
      </c>
      <c r="P219" s="902" t="str">
        <f>IFERROR(VLOOKUP(D219,Table_wabobpsvr_AzureCalc_AzureCalcRateCard[], 8,FALSE), VLOOKUP(LEFT(D219, LEN(D219)-'Rate Card'!$M$26), Table_wabobpsvr_AzureCalc_AzureCalcRateCard[], 8, FALSE))</f>
        <v/>
      </c>
    </row>
    <row r="220" spans="1:20">
      <c r="A220" t="s">
        <v>475</v>
      </c>
      <c r="B220" t="s">
        <v>851</v>
      </c>
      <c r="C220" s="64" t="str">
        <f>IFERROR(VLOOKUP(D220,Table_wabobpsvr_AzureCalc_AzureCalcRateCard[], 3,FALSE), VLOOKUP(LEFT(D220, LEN(D220)-'Rate Card'!$M$26), Table_wabobpsvr_AzureCalc_AzureCalcRateCard[], 3, FALSE))</f>
        <v>Per GB</v>
      </c>
      <c r="D220" s="1040" t="str">
        <f>B220&amp;'Discount Calculations'!$G$16&amp;'Rate Card'!$K$23</f>
        <v>Geo Redundant Storage Standard IO - Block Blob - Tier 2MOSP6</v>
      </c>
      <c r="E220" s="1291">
        <f>IFERROR(VLOOKUP(D220,Table_wabobpsvr_AzureCalc_AzureCalcRateCard[], 5,FALSE), VLOOKUP(LEFT(D220, LEN(D220)-'Rate Card'!$M$26), Table_wabobpsvr_AzureCalc_AzureCalcRateCard[], 5, FALSE))</f>
        <v>4.7199999999999999E-2</v>
      </c>
      <c r="F220" s="1013">
        <f t="shared" si="69"/>
        <v>1</v>
      </c>
      <c r="G220" s="1040">
        <f t="shared" si="75"/>
        <v>4.7199999999999999E-2</v>
      </c>
      <c r="H220" s="1011">
        <f>'Discount Calculations'!$C$42</f>
        <v>0</v>
      </c>
      <c r="I220" s="1013">
        <f t="shared" si="76"/>
        <v>4.7199999999999999E-2</v>
      </c>
      <c r="J220" s="1040">
        <f t="shared" si="72"/>
        <v>0</v>
      </c>
      <c r="K220" s="540">
        <f t="shared" si="77"/>
        <v>0</v>
      </c>
      <c r="L220" s="104">
        <f>'Discount Calculations'!$AD$5+1</f>
        <v>1</v>
      </c>
      <c r="M220" s="25">
        <f t="shared" si="78"/>
        <v>4.7199999999999999E-2</v>
      </c>
      <c r="N220" s="94">
        <f>M220*'FX Card'!$G$28</f>
        <v>4.7199999999999999E-2</v>
      </c>
      <c r="O220" s="902" t="str">
        <f>IFERROR(VLOOKUP(D220,Table_wabobpsvr_AzureCalc_AzureCalcRateCard[], 7,FALSE), VLOOKUP(LEFT(D220, LEN(D220)-'Rate Card'!$M$26), Table_wabobpsvr_AzureCalc_AzureCalcRateCard[], 7, FALSE))</f>
        <v/>
      </c>
      <c r="P220" s="902" t="str">
        <f>IFERROR(VLOOKUP(D220,Table_wabobpsvr_AzureCalc_AzureCalcRateCard[], 8,FALSE), VLOOKUP(LEFT(D220, LEN(D220)-'Rate Card'!$M$26), Table_wabobpsvr_AzureCalc_AzureCalcRateCard[], 8, FALSE))</f>
        <v/>
      </c>
    </row>
    <row r="221" spans="1:20">
      <c r="A221" t="s">
        <v>476</v>
      </c>
      <c r="B221" t="s">
        <v>852</v>
      </c>
      <c r="C221" s="64" t="str">
        <f>IFERROR(VLOOKUP(D221,Table_wabobpsvr_AzureCalc_AzureCalcRateCard[], 3,FALSE), VLOOKUP(LEFT(D221, LEN(D221)-'Rate Card'!$M$26), Table_wabobpsvr_AzureCalc_AzureCalcRateCard[], 3, FALSE))</f>
        <v>Per GB</v>
      </c>
      <c r="D221" s="1040" t="str">
        <f>B221&amp;'Discount Calculations'!$G$16&amp;'Rate Card'!$K$23</f>
        <v>Geo Redundant Storage Standard IO - Block Blob - Tier 3MOSP6</v>
      </c>
      <c r="E221" s="1291">
        <f>IFERROR(VLOOKUP(D221,Table_wabobpsvr_AzureCalc_AzureCalcRateCard[], 5,FALSE), VLOOKUP(LEFT(D221, LEN(D221)-'Rate Card'!$M$26), Table_wabobpsvr_AzureCalc_AzureCalcRateCard[], 5, FALSE))</f>
        <v>4.6399999999999997E-2</v>
      </c>
      <c r="F221" s="1013">
        <f t="shared" si="69"/>
        <v>1</v>
      </c>
      <c r="G221" s="1040">
        <f t="shared" si="75"/>
        <v>4.6399999999999997E-2</v>
      </c>
      <c r="H221" s="1011">
        <f>'Discount Calculations'!$C$42</f>
        <v>0</v>
      </c>
      <c r="I221" s="1013">
        <f t="shared" si="76"/>
        <v>4.6399999999999997E-2</v>
      </c>
      <c r="J221" s="1040">
        <f t="shared" si="72"/>
        <v>0</v>
      </c>
      <c r="K221" s="540">
        <f t="shared" si="77"/>
        <v>0</v>
      </c>
      <c r="L221" s="104">
        <f>'Discount Calculations'!$AD$5+1</f>
        <v>1</v>
      </c>
      <c r="M221" s="25">
        <f t="shared" si="78"/>
        <v>4.6399999999999997E-2</v>
      </c>
      <c r="N221" s="94">
        <f>M221*'FX Card'!$G$28</f>
        <v>4.6399999999999997E-2</v>
      </c>
      <c r="O221" s="902" t="str">
        <f>IFERROR(VLOOKUP(D221,Table_wabobpsvr_AzureCalc_AzureCalcRateCard[], 7,FALSE), VLOOKUP(LEFT(D221, LEN(D221)-'Rate Card'!$M$26), Table_wabobpsvr_AzureCalc_AzureCalcRateCard[], 7, FALSE))</f>
        <v/>
      </c>
      <c r="P221" s="902" t="str">
        <f>IFERROR(VLOOKUP(D221,Table_wabobpsvr_AzureCalc_AzureCalcRateCard[], 8,FALSE), VLOOKUP(LEFT(D221, LEN(D221)-'Rate Card'!$M$26), Table_wabobpsvr_AzureCalc_AzureCalcRateCard[], 8, FALSE))</f>
        <v/>
      </c>
    </row>
    <row r="222" spans="1:20">
      <c r="A222" t="s">
        <v>477</v>
      </c>
      <c r="B222" t="s">
        <v>853</v>
      </c>
      <c r="C222" s="64" t="str">
        <f>IFERROR(VLOOKUP(D222,Table_wabobpsvr_AzureCalc_AzureCalcRateCard[], 3,FALSE), VLOOKUP(LEFT(D222, LEN(D222)-'Rate Card'!$M$26), Table_wabobpsvr_AzureCalc_AzureCalcRateCard[], 3, FALSE))</f>
        <v>Per GB</v>
      </c>
      <c r="D222" s="1040" t="str">
        <f>B222&amp;'Discount Calculations'!$G$16&amp;'Rate Card'!$K$23</f>
        <v>Geo Redundant Storage Standard IO - Block Blob - Tier 4MOSP6</v>
      </c>
      <c r="E222" s="1291">
        <f>IFERROR(VLOOKUP(D222,Table_wabobpsvr_AzureCalc_AzureCalcRateCard[], 5,FALSE), VLOOKUP(LEFT(D222, LEN(D222)-'Rate Card'!$M$26), Table_wabobpsvr_AzureCalc_AzureCalcRateCard[], 5, FALSE))</f>
        <v>4.5600000000000002E-2</v>
      </c>
      <c r="F222" s="1013">
        <f t="shared" si="69"/>
        <v>1</v>
      </c>
      <c r="G222" s="1040">
        <f t="shared" si="75"/>
        <v>4.5600000000000002E-2</v>
      </c>
      <c r="H222" s="1011">
        <f>'Discount Calculations'!$C$42</f>
        <v>0</v>
      </c>
      <c r="I222" s="1013">
        <f t="shared" si="76"/>
        <v>4.5600000000000002E-2</v>
      </c>
      <c r="J222" s="1040">
        <f t="shared" si="72"/>
        <v>0</v>
      </c>
      <c r="K222" s="540">
        <f t="shared" si="77"/>
        <v>0</v>
      </c>
      <c r="L222" s="104">
        <f>'Discount Calculations'!$AD$5+1</f>
        <v>1</v>
      </c>
      <c r="M222" s="25">
        <f t="shared" si="78"/>
        <v>4.5600000000000002E-2</v>
      </c>
      <c r="N222" s="94">
        <f>M222*'FX Card'!$G$28</f>
        <v>4.5600000000000002E-2</v>
      </c>
      <c r="O222" s="902" t="str">
        <f>IFERROR(VLOOKUP(D222,Table_wabobpsvr_AzureCalc_AzureCalcRateCard[], 7,FALSE), VLOOKUP(LEFT(D222, LEN(D222)-'Rate Card'!$M$26), Table_wabobpsvr_AzureCalc_AzureCalcRateCard[], 7, FALSE))</f>
        <v/>
      </c>
      <c r="P222" s="902" t="str">
        <f>IFERROR(VLOOKUP(D222,Table_wabobpsvr_AzureCalc_AzureCalcRateCard[], 8,FALSE), VLOOKUP(LEFT(D222, LEN(D222)-'Rate Card'!$M$26), Table_wabobpsvr_AzureCalc_AzureCalcRateCard[], 8, FALSE))</f>
        <v/>
      </c>
    </row>
    <row r="223" spans="1:20">
      <c r="A223" t="s">
        <v>478</v>
      </c>
      <c r="B223" t="s">
        <v>854</v>
      </c>
      <c r="C223" s="64" t="str">
        <f>IFERROR(VLOOKUP(D223,Table_wabobpsvr_AzureCalc_AzureCalcRateCard[], 3,FALSE), VLOOKUP(LEFT(D223, LEN(D223)-'Rate Card'!$M$26), Table_wabobpsvr_AzureCalc_AzureCalcRateCard[], 3, FALSE))</f>
        <v>Per GB</v>
      </c>
      <c r="D223" s="1040" t="str">
        <f>B223&amp;'Discount Calculations'!$G$16&amp;'Rate Card'!$K$23</f>
        <v>Geo Redundant Storage Standard IO - Block Blob - Tier 5MOSP6</v>
      </c>
      <c r="E223" s="1291">
        <f>IFERROR(VLOOKUP(D223,Table_wabobpsvr_AzureCalc_AzureCalcRateCard[], 5,FALSE), VLOOKUP(LEFT(D223, LEN(D223)-'Rate Card'!$M$26), Table_wabobpsvr_AzureCalc_AzureCalcRateCard[], 5, FALSE))</f>
        <v>4.48E-2</v>
      </c>
      <c r="F223" s="1013">
        <f t="shared" si="69"/>
        <v>1</v>
      </c>
      <c r="G223" s="1040">
        <f t="shared" si="75"/>
        <v>4.48E-2</v>
      </c>
      <c r="H223" s="1011">
        <f>'Discount Calculations'!$C$42</f>
        <v>0</v>
      </c>
      <c r="I223" s="1013">
        <f t="shared" si="76"/>
        <v>4.48E-2</v>
      </c>
      <c r="J223" s="1040">
        <f t="shared" si="72"/>
        <v>0</v>
      </c>
      <c r="K223" s="540">
        <f t="shared" si="77"/>
        <v>0</v>
      </c>
      <c r="L223" s="104">
        <f>'Discount Calculations'!$AD$5+1</f>
        <v>1</v>
      </c>
      <c r="M223" s="25">
        <f t="shared" si="78"/>
        <v>4.48E-2</v>
      </c>
      <c r="N223" s="94">
        <f>M223*'FX Card'!$G$28</f>
        <v>4.48E-2</v>
      </c>
      <c r="O223" s="902" t="str">
        <f>IFERROR(VLOOKUP(D223,Table_wabobpsvr_AzureCalc_AzureCalcRateCard[], 7,FALSE), VLOOKUP(LEFT(D223, LEN(D223)-'Rate Card'!$M$26), Table_wabobpsvr_AzureCalc_AzureCalcRateCard[], 7, FALSE))</f>
        <v/>
      </c>
      <c r="P223" s="902" t="str">
        <f>IFERROR(VLOOKUP(D223,Table_wabobpsvr_AzureCalc_AzureCalcRateCard[], 8,FALSE), VLOOKUP(LEFT(D223, LEN(D223)-'Rate Card'!$M$26), Table_wabobpsvr_AzureCalc_AzureCalcRateCard[], 8, FALSE))</f>
        <v/>
      </c>
    </row>
    <row r="224" spans="1:20">
      <c r="A224" t="s">
        <v>473</v>
      </c>
      <c r="B224" t="s">
        <v>855</v>
      </c>
      <c r="C224" s="64" t="str">
        <f>IFERROR(VLOOKUP(D224,Table_wabobpsvr_AzureCalc_AzureCalcRateCard[], 3,FALSE), VLOOKUP(LEFT(D224, LEN(D224)-'Rate Card'!$M$26), Table_wabobpsvr_AzureCalc_AzureCalcRateCard[], 3, FALSE))</f>
        <v>Per GB</v>
      </c>
      <c r="D224" s="1040" t="str">
        <f>B224&amp;'Discount Calculations'!$G$16&amp;'Rate Card'!$K$23</f>
        <v>Geo Redundant Storage Standard IO - Block Blob - Tier 6MOSP6</v>
      </c>
      <c r="E224" s="1002" t="s">
        <v>38</v>
      </c>
      <c r="F224" s="1013">
        <f t="shared" si="69"/>
        <v>1</v>
      </c>
      <c r="G224" s="1040" t="e">
        <f t="shared" si="75"/>
        <v>#VALUE!</v>
      </c>
      <c r="H224" s="1011">
        <f>'[5]Discount Calculations'!$C$42</f>
        <v>0</v>
      </c>
      <c r="I224" s="1013" t="e">
        <f t="shared" si="76"/>
        <v>#VALUE!</v>
      </c>
      <c r="J224" s="1040">
        <f t="shared" si="72"/>
        <v>0</v>
      </c>
      <c r="K224" s="540" t="e">
        <f t="shared" si="77"/>
        <v>#VALUE!</v>
      </c>
      <c r="L224" s="104">
        <f>'[5]Pricing Calculator'!$AM$607+1</f>
        <v>1</v>
      </c>
      <c r="M224" s="25" t="e">
        <f t="shared" si="78"/>
        <v>#VALUE!</v>
      </c>
      <c r="N224" s="94" t="str">
        <f>+E224</f>
        <v>Contact Us</v>
      </c>
      <c r="O224" s="902" t="str">
        <f>IFERROR(VLOOKUP(D224,Table_wabobpsvr_AzureCalc_AzureCalcRateCard[], 7,FALSE), VLOOKUP(LEFT(D224, LEN(D224)-'Rate Card'!$M$26), Table_wabobpsvr_AzureCalc_AzureCalcRateCard[], 7, FALSE))</f>
        <v/>
      </c>
      <c r="P224" s="902" t="str">
        <f>IFERROR(VLOOKUP(D224,Table_wabobpsvr_AzureCalc_AzureCalcRateCard[], 8,FALSE), VLOOKUP(LEFT(D224, LEN(D224)-'Rate Card'!$M$26), Table_wabobpsvr_AzureCalc_AzureCalcRateCard[], 8, FALSE))</f>
        <v/>
      </c>
    </row>
    <row r="225" spans="1:16">
      <c r="C225" s="33"/>
      <c r="D225" s="1004"/>
      <c r="E225" s="1004"/>
      <c r="F225" s="1013"/>
      <c r="H225" s="1011"/>
      <c r="I225" s="1013"/>
      <c r="K225" s="540"/>
      <c r="L225" s="104"/>
      <c r="M225" s="25"/>
      <c r="N225" s="33"/>
      <c r="O225" s="903"/>
      <c r="P225" s="903"/>
    </row>
    <row r="226" spans="1:16">
      <c r="A226" t="s">
        <v>474</v>
      </c>
      <c r="B226" t="s">
        <v>771</v>
      </c>
      <c r="C226" s="64" t="str">
        <f>IFERROR(VLOOKUP(D226,Table_wabobpsvr_AzureCalc_AzureCalcRateCard[], 3,FALSE), VLOOKUP(LEFT(D226, LEN(D226)-'Rate Card'!$M$26), Table_wabobpsvr_AzureCalc_AzureCalcRateCard[], 3, FALSE))</f>
        <v>GB</v>
      </c>
      <c r="D226" s="1040" t="str">
        <f>B226&amp;'Discount Calculations'!$G$16&amp;'Rate Card'!$K$23</f>
        <v>Read-Access Geo Redundant Storage Standard IO - Block BlobMOSP6</v>
      </c>
      <c r="E226" s="1290">
        <f>IFERROR(VLOOKUP(D226,Table_wabobpsvr_AzureCalc_AzureCalcRateCard[], 5,FALSE), VLOOKUP(LEFT(D226, LEN(D226)-'Rate Card'!$M$26), Table_wabobpsvr_AzureCalc_AzureCalcRateCard[], 5, FALSE))</f>
        <v>6.7100000000000007E-2</v>
      </c>
      <c r="F226" s="1013">
        <f t="shared" si="69"/>
        <v>1</v>
      </c>
      <c r="G226" s="1040">
        <f t="shared" si="75"/>
        <v>6.7100000000000007E-2</v>
      </c>
      <c r="H226" s="1011">
        <f>'Discount Calculations'!$C$42</f>
        <v>0</v>
      </c>
      <c r="I226" s="1013">
        <f t="shared" si="76"/>
        <v>6.7100000000000007E-2</v>
      </c>
      <c r="J226" s="1040">
        <f t="shared" si="72"/>
        <v>0</v>
      </c>
      <c r="K226" s="540">
        <f t="shared" si="77"/>
        <v>0</v>
      </c>
      <c r="L226" s="104">
        <f>'Discount Calculations'!$AD$5+1</f>
        <v>1</v>
      </c>
      <c r="M226" s="25">
        <f t="shared" si="78"/>
        <v>6.7100000000000007E-2</v>
      </c>
      <c r="N226" s="94">
        <f>M226*'FX Card'!$G$28</f>
        <v>6.7100000000000007E-2</v>
      </c>
      <c r="O226" s="902" t="str">
        <f>IFERROR(VLOOKUP(D226,Table_wabobpsvr_AzureCalc_AzureCalcRateCard[], 7,FALSE), VLOOKUP(LEFT(D226, LEN(D226)-'Rate Card'!$M$26), Table_wabobpsvr_AzureCalc_AzureCalcRateCard[], 7, FALSE))</f>
        <v/>
      </c>
      <c r="P226" s="902" t="str">
        <f>IFERROR(VLOOKUP(D226,Table_wabobpsvr_AzureCalc_AzureCalcRateCard[], 8,FALSE), VLOOKUP(LEFT(D226, LEN(D226)-'Rate Card'!$M$26), Table_wabobpsvr_AzureCalc_AzureCalcRateCard[], 8, FALSE))</f>
        <v/>
      </c>
    </row>
    <row r="227" spans="1:16">
      <c r="A227" t="s">
        <v>475</v>
      </c>
      <c r="B227" t="s">
        <v>856</v>
      </c>
      <c r="C227" s="64" t="str">
        <f>IFERROR(VLOOKUP(D227,Table_wabobpsvr_AzureCalc_AzureCalcRateCard[], 3,FALSE), VLOOKUP(LEFT(D227, LEN(D227)-'Rate Card'!$M$26), Table_wabobpsvr_AzureCalc_AzureCalcRateCard[], 3, FALSE))</f>
        <v>Per GB</v>
      </c>
      <c r="D227" s="1040" t="str">
        <f>B227&amp;'Discount Calculations'!$G$16&amp;'Rate Card'!$K$23</f>
        <v>Read-Access Geo Redundant Storage Standard IO - Block Blob - Tier 2MOSP6</v>
      </c>
      <c r="E227" s="1290">
        <f>IFERROR(VLOOKUP(D227,Table_wabobpsvr_AzureCalc_AzureCalcRateCard[], 5,FALSE), VLOOKUP(LEFT(D227, LEN(D227)-'Rate Card'!$M$26), Table_wabobpsvr_AzureCalc_AzureCalcRateCard[], 5, FALSE))</f>
        <v>5.9900000000000002E-2</v>
      </c>
      <c r="F227" s="1013">
        <f t="shared" si="69"/>
        <v>1</v>
      </c>
      <c r="G227" s="1040">
        <f t="shared" si="75"/>
        <v>5.9900000000000002E-2</v>
      </c>
      <c r="H227" s="1011">
        <f>'Discount Calculations'!$C$42</f>
        <v>0</v>
      </c>
      <c r="I227" s="1013">
        <f t="shared" si="76"/>
        <v>5.9900000000000002E-2</v>
      </c>
      <c r="J227" s="1040">
        <f t="shared" si="72"/>
        <v>0</v>
      </c>
      <c r="K227" s="540">
        <f t="shared" si="77"/>
        <v>0</v>
      </c>
      <c r="L227" s="104">
        <f>'Discount Calculations'!$AD$5+1</f>
        <v>1</v>
      </c>
      <c r="M227" s="25">
        <f t="shared" si="78"/>
        <v>5.9900000000000002E-2</v>
      </c>
      <c r="N227" s="94">
        <f>M227*'FX Card'!$G$28</f>
        <v>5.9900000000000002E-2</v>
      </c>
      <c r="O227" s="902" t="str">
        <f>IFERROR(VLOOKUP(D227,Table_wabobpsvr_AzureCalc_AzureCalcRateCard[], 7,FALSE), VLOOKUP(LEFT(D227, LEN(D227)-'Rate Card'!$M$26), Table_wabobpsvr_AzureCalc_AzureCalcRateCard[], 7, FALSE))</f>
        <v/>
      </c>
      <c r="P227" s="902" t="str">
        <f>IFERROR(VLOOKUP(D227,Table_wabobpsvr_AzureCalc_AzureCalcRateCard[], 8,FALSE), VLOOKUP(LEFT(D227, LEN(D227)-'Rate Card'!$M$26), Table_wabobpsvr_AzureCalc_AzureCalcRateCard[], 8, FALSE))</f>
        <v/>
      </c>
    </row>
    <row r="228" spans="1:16">
      <c r="A228" t="s">
        <v>476</v>
      </c>
      <c r="B228" t="s">
        <v>857</v>
      </c>
      <c r="C228" s="64" t="str">
        <f>IFERROR(VLOOKUP(D228,Table_wabobpsvr_AzureCalc_AzureCalcRateCard[], 3,FALSE), VLOOKUP(LEFT(D228, LEN(D228)-'Rate Card'!$M$26), Table_wabobpsvr_AzureCalc_AzureCalcRateCard[], 3, FALSE))</f>
        <v>Per GB</v>
      </c>
      <c r="D228" s="1040" t="str">
        <f>B228&amp;'Discount Calculations'!$G$16&amp;'Rate Card'!$K$23</f>
        <v>Read-Access Geo Redundant Storage Standard IO - Block Blob - Tier 3MOSP6</v>
      </c>
      <c r="E228" s="1290">
        <f>IFERROR(VLOOKUP(D228,Table_wabobpsvr_AzureCalc_AzureCalcRateCard[], 5,FALSE), VLOOKUP(LEFT(D228, LEN(D228)-'Rate Card'!$M$26), Table_wabobpsvr_AzureCalc_AzureCalcRateCard[], 5, FALSE))</f>
        <v>5.8900000000000001E-2</v>
      </c>
      <c r="F228" s="1013">
        <f t="shared" si="69"/>
        <v>1</v>
      </c>
      <c r="G228" s="1040">
        <f t="shared" si="75"/>
        <v>5.8900000000000001E-2</v>
      </c>
      <c r="H228" s="1011">
        <f>'Discount Calculations'!$C$42</f>
        <v>0</v>
      </c>
      <c r="I228" s="1013">
        <f t="shared" si="76"/>
        <v>5.8900000000000001E-2</v>
      </c>
      <c r="J228" s="1040">
        <f t="shared" si="72"/>
        <v>0</v>
      </c>
      <c r="K228" s="540">
        <f t="shared" si="77"/>
        <v>0</v>
      </c>
      <c r="L228" s="104">
        <f>'Discount Calculations'!$AD$5+1</f>
        <v>1</v>
      </c>
      <c r="M228" s="25">
        <f t="shared" si="78"/>
        <v>5.8900000000000001E-2</v>
      </c>
      <c r="N228" s="94">
        <f>M228*'FX Card'!$G$28</f>
        <v>5.8900000000000001E-2</v>
      </c>
      <c r="O228" s="902" t="str">
        <f>IFERROR(VLOOKUP(D228,Table_wabobpsvr_AzureCalc_AzureCalcRateCard[], 7,FALSE), VLOOKUP(LEFT(D228, LEN(D228)-'Rate Card'!$M$26), Table_wabobpsvr_AzureCalc_AzureCalcRateCard[], 7, FALSE))</f>
        <v/>
      </c>
      <c r="P228" s="902" t="str">
        <f>IFERROR(VLOOKUP(D228,Table_wabobpsvr_AzureCalc_AzureCalcRateCard[], 8,FALSE), VLOOKUP(LEFT(D228, LEN(D228)-'Rate Card'!$M$26), Table_wabobpsvr_AzureCalc_AzureCalcRateCard[], 8, FALSE))</f>
        <v/>
      </c>
    </row>
    <row r="229" spans="1:16">
      <c r="A229" t="s">
        <v>477</v>
      </c>
      <c r="B229" t="s">
        <v>858</v>
      </c>
      <c r="C229" s="64" t="str">
        <f>IFERROR(VLOOKUP(D229,Table_wabobpsvr_AzureCalc_AzureCalcRateCard[], 3,FALSE), VLOOKUP(LEFT(D229, LEN(D229)-'Rate Card'!$M$26), Table_wabobpsvr_AzureCalc_AzureCalcRateCard[], 3, FALSE))</f>
        <v>Per GB</v>
      </c>
      <c r="D229" s="1040" t="str">
        <f>B229&amp;'Discount Calculations'!$G$16&amp;'Rate Card'!$K$23</f>
        <v>Read-Access Geo Redundant Storage Standard IO - Block Blob - Tier 4MOSP6</v>
      </c>
      <c r="E229" s="1290">
        <f>IFERROR(VLOOKUP(D229,Table_wabobpsvr_AzureCalc_AzureCalcRateCard[], 5,FALSE), VLOOKUP(LEFT(D229, LEN(D229)-'Rate Card'!$M$26), Table_wabobpsvr_AzureCalc_AzureCalcRateCard[], 5, FALSE))</f>
        <v>5.79E-2</v>
      </c>
      <c r="F229" s="1013">
        <f t="shared" si="69"/>
        <v>1</v>
      </c>
      <c r="G229" s="1040">
        <f t="shared" si="75"/>
        <v>5.79E-2</v>
      </c>
      <c r="H229" s="1011">
        <f>'Discount Calculations'!$C$42</f>
        <v>0</v>
      </c>
      <c r="I229" s="1013">
        <f t="shared" si="76"/>
        <v>5.79E-2</v>
      </c>
      <c r="J229" s="1040">
        <f t="shared" si="72"/>
        <v>0</v>
      </c>
      <c r="K229" s="540">
        <f t="shared" si="77"/>
        <v>0</v>
      </c>
      <c r="L229" s="104">
        <f>'Discount Calculations'!$AD$5+1</f>
        <v>1</v>
      </c>
      <c r="M229" s="25">
        <f t="shared" si="78"/>
        <v>5.79E-2</v>
      </c>
      <c r="N229" s="94">
        <f>M229*'FX Card'!$G$28</f>
        <v>5.79E-2</v>
      </c>
      <c r="O229" s="902" t="str">
        <f>IFERROR(VLOOKUP(D229,Table_wabobpsvr_AzureCalc_AzureCalcRateCard[], 7,FALSE), VLOOKUP(LEFT(D229, LEN(D229)-'Rate Card'!$M$26), Table_wabobpsvr_AzureCalc_AzureCalcRateCard[], 7, FALSE))</f>
        <v/>
      </c>
      <c r="P229" s="902" t="str">
        <f>IFERROR(VLOOKUP(D229,Table_wabobpsvr_AzureCalc_AzureCalcRateCard[], 8,FALSE), VLOOKUP(LEFT(D229, LEN(D229)-'Rate Card'!$M$26), Table_wabobpsvr_AzureCalc_AzureCalcRateCard[], 8, FALSE))</f>
        <v/>
      </c>
    </row>
    <row r="230" spans="1:16">
      <c r="A230" t="s">
        <v>478</v>
      </c>
      <c r="B230" t="s">
        <v>859</v>
      </c>
      <c r="C230" s="64" t="str">
        <f>IFERROR(VLOOKUP(D230,Table_wabobpsvr_AzureCalc_AzureCalcRateCard[], 3,FALSE), VLOOKUP(LEFT(D230, LEN(D230)-'Rate Card'!$M$26), Table_wabobpsvr_AzureCalc_AzureCalcRateCard[], 3, FALSE))</f>
        <v>Per GB</v>
      </c>
      <c r="D230" s="1040" t="str">
        <f>B230&amp;'Discount Calculations'!$G$16&amp;'Rate Card'!$K$23</f>
        <v>Read-Access Geo Redundant Storage Standard IO - Block Blob - Tier 5MOSP6</v>
      </c>
      <c r="E230" s="1290">
        <f>IFERROR(VLOOKUP(D230,Table_wabobpsvr_AzureCalc_AzureCalcRateCard[], 5,FALSE), VLOOKUP(LEFT(D230, LEN(D230)-'Rate Card'!$M$26), Table_wabobpsvr_AzureCalc_AzureCalcRateCard[], 5, FALSE))</f>
        <v>5.6899999999999999E-2</v>
      </c>
      <c r="F230" s="1013">
        <f t="shared" si="69"/>
        <v>1</v>
      </c>
      <c r="G230" s="1040">
        <f t="shared" si="75"/>
        <v>5.6899999999999999E-2</v>
      </c>
      <c r="H230" s="1011">
        <f>'Discount Calculations'!$C$42</f>
        <v>0</v>
      </c>
      <c r="I230" s="1013">
        <f t="shared" si="76"/>
        <v>5.6899999999999999E-2</v>
      </c>
      <c r="J230" s="1040">
        <f t="shared" si="72"/>
        <v>0</v>
      </c>
      <c r="K230" s="540">
        <f t="shared" si="77"/>
        <v>0</v>
      </c>
      <c r="L230" s="104">
        <f>'Discount Calculations'!$AD$5+1</f>
        <v>1</v>
      </c>
      <c r="M230" s="25">
        <f t="shared" si="78"/>
        <v>5.6899999999999999E-2</v>
      </c>
      <c r="N230" s="94">
        <f>M230*'FX Card'!$G$28</f>
        <v>5.6899999999999999E-2</v>
      </c>
      <c r="O230" s="902" t="str">
        <f>IFERROR(VLOOKUP(D230,Table_wabobpsvr_AzureCalc_AzureCalcRateCard[], 7,FALSE), VLOOKUP(LEFT(D230, LEN(D230)-'Rate Card'!$M$26), Table_wabobpsvr_AzureCalc_AzureCalcRateCard[], 7, FALSE))</f>
        <v/>
      </c>
      <c r="P230" s="902" t="str">
        <f>IFERROR(VLOOKUP(D230,Table_wabobpsvr_AzureCalc_AzureCalcRateCard[], 8,FALSE), VLOOKUP(LEFT(D230, LEN(D230)-'Rate Card'!$M$26), Table_wabobpsvr_AzureCalc_AzureCalcRateCard[], 8, FALSE))</f>
        <v/>
      </c>
    </row>
    <row r="231" spans="1:16">
      <c r="A231" t="s">
        <v>473</v>
      </c>
      <c r="B231" t="s">
        <v>860</v>
      </c>
      <c r="C231" s="64" t="str">
        <f>IFERROR(VLOOKUP(D231,Table_wabobpsvr_AzureCalc_AzureCalcRateCard[], 3,FALSE), VLOOKUP(LEFT(D231, LEN(D231)-'Rate Card'!$M$26), Table_wabobpsvr_AzureCalc_AzureCalcRateCard[], 3, FALSE))</f>
        <v>Per GB</v>
      </c>
      <c r="D231" s="1040" t="str">
        <f>B231&amp;'Discount Calculations'!$G$16&amp;'Rate Card'!$K$23</f>
        <v>Read-Access Geo Redundant Storage Standard IO - Block Blob - Tier 6MOSP6</v>
      </c>
      <c r="E231" s="1002" t="s">
        <v>38</v>
      </c>
      <c r="F231" s="1013">
        <f t="shared" si="69"/>
        <v>1</v>
      </c>
      <c r="G231" s="1040" t="e">
        <f t="shared" si="75"/>
        <v>#VALUE!</v>
      </c>
      <c r="H231" s="1011">
        <f>'[5]Discount Calculations'!$C$42</f>
        <v>0</v>
      </c>
      <c r="I231" s="1013" t="e">
        <f t="shared" si="76"/>
        <v>#VALUE!</v>
      </c>
      <c r="J231" s="1040">
        <f t="shared" si="72"/>
        <v>0</v>
      </c>
      <c r="K231" s="540" t="e">
        <f t="shared" si="77"/>
        <v>#VALUE!</v>
      </c>
      <c r="L231" s="104">
        <f>'[5]Pricing Calculator'!$AM$607+1</f>
        <v>1</v>
      </c>
      <c r="M231" s="25" t="e">
        <f t="shared" si="78"/>
        <v>#VALUE!</v>
      </c>
      <c r="N231" s="94" t="str">
        <f>+E231</f>
        <v>Contact Us</v>
      </c>
      <c r="O231" s="902" t="str">
        <f>IFERROR(VLOOKUP(D231,Table_wabobpsvr_AzureCalc_AzureCalcRateCard[], 7,FALSE), VLOOKUP(LEFT(D231, LEN(D231)-'Rate Card'!$M$26), Table_wabobpsvr_AzureCalc_AzureCalcRateCard[], 7, FALSE))</f>
        <v/>
      </c>
      <c r="P231" s="902" t="str">
        <f>IFERROR(VLOOKUP(D231,Table_wabobpsvr_AzureCalc_AzureCalcRateCard[], 8,FALSE), VLOOKUP(LEFT(D231, LEN(D231)-'Rate Card'!$M$26), Table_wabobpsvr_AzureCalc_AzureCalcRateCard[], 8, FALSE))</f>
        <v/>
      </c>
    </row>
    <row r="232" spans="1:16">
      <c r="C232" s="33"/>
      <c r="D232" s="1004"/>
      <c r="E232" s="1004"/>
      <c r="F232" s="1013"/>
      <c r="H232" s="1011"/>
      <c r="I232" s="1013"/>
      <c r="K232" s="540"/>
      <c r="L232" s="104"/>
      <c r="M232" s="25"/>
      <c r="N232" s="33"/>
      <c r="O232" s="903"/>
      <c r="P232" s="903"/>
    </row>
    <row r="233" spans="1:16">
      <c r="A233" t="s">
        <v>474</v>
      </c>
      <c r="B233" t="s">
        <v>986</v>
      </c>
      <c r="C233" s="64" t="str">
        <f>IFERROR(VLOOKUP(D233,Table_wabobpsvr_AzureCalc_AzureCalcRateCard[], 3,FALSE), VLOOKUP(LEFT(D233, LEN(D233)-'Rate Card'!$M$26), Table_wabobpsvr_AzureCalc_AzureCalcRateCard[], 3, FALSE))</f>
        <v>Per GB</v>
      </c>
      <c r="D233" s="1040" t="str">
        <f>B233&amp;'Discount Calculations'!$G$16&amp;'Rate Card'!$K$23</f>
        <v>Zone Redundant Storage Standard IO - Block BlobMOSP6</v>
      </c>
      <c r="E233" s="1290">
        <f>IFERROR(VLOOKUP(D233,Table_wabobpsvr_AzureCalc_AzureCalcRateCard[], 5,FALSE), VLOOKUP(LEFT(D233, LEN(D233)-'Rate Card'!$M$26), Table_wabobpsvr_AzureCalc_AzureCalcRateCard[], 5, FALSE))</f>
        <v>0.03</v>
      </c>
      <c r="F233" s="1013">
        <f t="shared" si="69"/>
        <v>1</v>
      </c>
      <c r="G233" s="1040">
        <f t="shared" si="75"/>
        <v>0.03</v>
      </c>
      <c r="H233" s="1011">
        <f>'Discount Calculations'!$C$42</f>
        <v>0</v>
      </c>
      <c r="I233" s="1013">
        <f t="shared" si="76"/>
        <v>0.03</v>
      </c>
      <c r="J233" s="1040">
        <f t="shared" si="72"/>
        <v>0</v>
      </c>
      <c r="K233" s="540">
        <f t="shared" si="77"/>
        <v>0</v>
      </c>
      <c r="L233" s="104">
        <f>'Discount Calculations'!$AD$5+1</f>
        <v>1</v>
      </c>
      <c r="M233" s="25">
        <f t="shared" si="78"/>
        <v>0.03</v>
      </c>
      <c r="N233" s="94">
        <f>M233*'FX Card'!$G$28</f>
        <v>0.03</v>
      </c>
      <c r="O233" s="902" t="str">
        <f>IFERROR(VLOOKUP(D233,Table_wabobpsvr_AzureCalc_AzureCalcRateCard[], 7,FALSE), VLOOKUP(LEFT(D233, LEN(D233)-'Rate Card'!$M$26), Table_wabobpsvr_AzureCalc_AzureCalcRateCard[], 7, FALSE))</f>
        <v/>
      </c>
      <c r="P233" s="902" t="str">
        <f>IFERROR(VLOOKUP(D233,Table_wabobpsvr_AzureCalc_AzureCalcRateCard[], 8,FALSE), VLOOKUP(LEFT(D233, LEN(D233)-'Rate Card'!$M$26), Table_wabobpsvr_AzureCalc_AzureCalcRateCard[], 8, FALSE))</f>
        <v/>
      </c>
    </row>
    <row r="234" spans="1:16">
      <c r="A234" t="s">
        <v>475</v>
      </c>
      <c r="B234" t="s">
        <v>985</v>
      </c>
      <c r="C234" s="64" t="str">
        <f>IFERROR(VLOOKUP(D234,Table_wabobpsvr_AzureCalc_AzureCalcRateCard[], 3,FALSE), VLOOKUP(LEFT(D234, LEN(D234)-'Rate Card'!$M$26), Table_wabobpsvr_AzureCalc_AzureCalcRateCard[], 3, FALSE))</f>
        <v>Per GB</v>
      </c>
      <c r="D234" s="1040" t="str">
        <f>B234&amp;'Discount Calculations'!$G$16&amp;'Rate Card'!$K$23</f>
        <v>Zone Redundant Storage Standard IO - Block Blob - Tier 2MOSP6</v>
      </c>
      <c r="E234" s="1290">
        <f>IFERROR(VLOOKUP(D234,Table_wabobpsvr_AzureCalc_AzureCalcRateCard[], 5,FALSE), VLOOKUP(LEFT(D234, LEN(D234)-'Rate Card'!$M$26), Table_wabobpsvr_AzureCalc_AzureCalcRateCard[], 5, FALSE))</f>
        <v>2.9499999999999998E-2</v>
      </c>
      <c r="F234" s="1013">
        <f t="shared" si="69"/>
        <v>1</v>
      </c>
      <c r="G234" s="1040">
        <f t="shared" si="75"/>
        <v>2.9499999999999998E-2</v>
      </c>
      <c r="H234" s="1011">
        <f>'Discount Calculations'!$C$42</f>
        <v>0</v>
      </c>
      <c r="I234" s="1013">
        <f t="shared" si="76"/>
        <v>2.9499999999999998E-2</v>
      </c>
      <c r="J234" s="1040">
        <f t="shared" si="72"/>
        <v>0</v>
      </c>
      <c r="K234" s="540">
        <f t="shared" si="77"/>
        <v>0</v>
      </c>
      <c r="L234" s="104">
        <f>'Discount Calculations'!$AD$5+1</f>
        <v>1</v>
      </c>
      <c r="M234" s="25">
        <f t="shared" si="78"/>
        <v>2.9499999999999998E-2</v>
      </c>
      <c r="N234" s="94">
        <f>M234*'FX Card'!$G$28</f>
        <v>2.9499999999999998E-2</v>
      </c>
      <c r="O234" s="902" t="str">
        <f>IFERROR(VLOOKUP(D234,Table_wabobpsvr_AzureCalc_AzureCalcRateCard[], 7,FALSE), VLOOKUP(LEFT(D234, LEN(D234)-'Rate Card'!$M$26), Table_wabobpsvr_AzureCalc_AzureCalcRateCard[], 7, FALSE))</f>
        <v/>
      </c>
      <c r="P234" s="902" t="str">
        <f>IFERROR(VLOOKUP(D234,Table_wabobpsvr_AzureCalc_AzureCalcRateCard[], 8,FALSE), VLOOKUP(LEFT(D234, LEN(D234)-'Rate Card'!$M$26), Table_wabobpsvr_AzureCalc_AzureCalcRateCard[], 8, FALSE))</f>
        <v/>
      </c>
    </row>
    <row r="235" spans="1:16">
      <c r="A235" t="s">
        <v>476</v>
      </c>
      <c r="B235" t="s">
        <v>981</v>
      </c>
      <c r="C235" s="64" t="str">
        <f>IFERROR(VLOOKUP(D235,Table_wabobpsvr_AzureCalc_AzureCalcRateCard[], 3,FALSE), VLOOKUP(LEFT(D235, LEN(D235)-'Rate Card'!$M$26), Table_wabobpsvr_AzureCalc_AzureCalcRateCard[], 3, FALSE))</f>
        <v>Per GB</v>
      </c>
      <c r="D235" s="1040" t="str">
        <f>B235&amp;'Discount Calculations'!$G$16&amp;'Rate Card'!$K$23</f>
        <v>Zone Redundant Storage Standard IO - Block Blob - Tier 3MOSP6</v>
      </c>
      <c r="E235" s="1290">
        <f>IFERROR(VLOOKUP(D235,Table_wabobpsvr_AzureCalc_AzureCalcRateCard[], 5,FALSE), VLOOKUP(LEFT(D235, LEN(D235)-'Rate Card'!$M$26), Table_wabobpsvr_AzureCalc_AzureCalcRateCard[], 5, FALSE))</f>
        <v>2.9000000000000001E-2</v>
      </c>
      <c r="F235" s="1013">
        <f t="shared" si="69"/>
        <v>1</v>
      </c>
      <c r="G235" s="1040">
        <f t="shared" si="75"/>
        <v>2.9000000000000001E-2</v>
      </c>
      <c r="H235" s="1011">
        <f>'Discount Calculations'!$C$42</f>
        <v>0</v>
      </c>
      <c r="I235" s="1013">
        <f t="shared" si="76"/>
        <v>2.9000000000000001E-2</v>
      </c>
      <c r="J235" s="1040">
        <f t="shared" si="72"/>
        <v>0</v>
      </c>
      <c r="K235" s="540">
        <f t="shared" si="77"/>
        <v>0</v>
      </c>
      <c r="L235" s="104">
        <f>'Discount Calculations'!$AD$5+1</f>
        <v>1</v>
      </c>
      <c r="M235" s="25">
        <f t="shared" si="78"/>
        <v>2.9000000000000001E-2</v>
      </c>
      <c r="N235" s="94">
        <f>M235*'FX Card'!$G$28</f>
        <v>2.9000000000000001E-2</v>
      </c>
      <c r="O235" s="902" t="str">
        <f>IFERROR(VLOOKUP(D235,Table_wabobpsvr_AzureCalc_AzureCalcRateCard[], 7,FALSE), VLOOKUP(LEFT(D235, LEN(D235)-'Rate Card'!$M$26), Table_wabobpsvr_AzureCalc_AzureCalcRateCard[], 7, FALSE))</f>
        <v/>
      </c>
      <c r="P235" s="902" t="str">
        <f>IFERROR(VLOOKUP(D235,Table_wabobpsvr_AzureCalc_AzureCalcRateCard[], 8,FALSE), VLOOKUP(LEFT(D235, LEN(D235)-'Rate Card'!$M$26), Table_wabobpsvr_AzureCalc_AzureCalcRateCard[], 8, FALSE))</f>
        <v/>
      </c>
    </row>
    <row r="236" spans="1:16">
      <c r="A236" t="s">
        <v>477</v>
      </c>
      <c r="B236" t="s">
        <v>982</v>
      </c>
      <c r="C236" s="64" t="str">
        <f>IFERROR(VLOOKUP(D236,Table_wabobpsvr_AzureCalc_AzureCalcRateCard[], 3,FALSE), VLOOKUP(LEFT(D236, LEN(D236)-'Rate Card'!$M$26), Table_wabobpsvr_AzureCalc_AzureCalcRateCard[], 3, FALSE))</f>
        <v>Per GB</v>
      </c>
      <c r="D236" s="1040" t="str">
        <f>B236&amp;'Discount Calculations'!$G$16&amp;'Rate Card'!$K$23</f>
        <v>Zone Redundant Storage Standard IO - Block Blob - Tier 4MOSP6</v>
      </c>
      <c r="E236" s="1290">
        <f>IFERROR(VLOOKUP(D236,Table_wabobpsvr_AzureCalc_AzureCalcRateCard[], 5,FALSE), VLOOKUP(LEFT(D236, LEN(D236)-'Rate Card'!$M$26), Table_wabobpsvr_AzureCalc_AzureCalcRateCard[], 5, FALSE))</f>
        <v>2.8500000000000001E-2</v>
      </c>
      <c r="F236" s="1013">
        <f t="shared" si="69"/>
        <v>1</v>
      </c>
      <c r="G236" s="1040">
        <f t="shared" si="75"/>
        <v>2.8500000000000001E-2</v>
      </c>
      <c r="H236" s="1011">
        <f>'Discount Calculations'!$C$42</f>
        <v>0</v>
      </c>
      <c r="I236" s="1013">
        <f t="shared" si="76"/>
        <v>2.8500000000000001E-2</v>
      </c>
      <c r="J236" s="1040">
        <f t="shared" si="72"/>
        <v>0</v>
      </c>
      <c r="K236" s="540">
        <f t="shared" si="77"/>
        <v>0</v>
      </c>
      <c r="L236" s="104">
        <f>'Discount Calculations'!$AD$5+1</f>
        <v>1</v>
      </c>
      <c r="M236" s="25">
        <f t="shared" si="78"/>
        <v>2.8500000000000001E-2</v>
      </c>
      <c r="N236" s="94">
        <f>M236*'FX Card'!$G$28</f>
        <v>2.8500000000000001E-2</v>
      </c>
      <c r="O236" s="902" t="str">
        <f>IFERROR(VLOOKUP(D236,Table_wabobpsvr_AzureCalc_AzureCalcRateCard[], 7,FALSE), VLOOKUP(LEFT(D236, LEN(D236)-'Rate Card'!$M$26), Table_wabobpsvr_AzureCalc_AzureCalcRateCard[], 7, FALSE))</f>
        <v/>
      </c>
      <c r="P236" s="902" t="str">
        <f>IFERROR(VLOOKUP(D236,Table_wabobpsvr_AzureCalc_AzureCalcRateCard[], 8,FALSE), VLOOKUP(LEFT(D236, LEN(D236)-'Rate Card'!$M$26), Table_wabobpsvr_AzureCalc_AzureCalcRateCard[], 8, FALSE))</f>
        <v/>
      </c>
    </row>
    <row r="237" spans="1:16">
      <c r="A237" t="s">
        <v>478</v>
      </c>
      <c r="B237" t="s">
        <v>983</v>
      </c>
      <c r="C237" s="64" t="str">
        <f>IFERROR(VLOOKUP(D237,Table_wabobpsvr_AzureCalc_AzureCalcRateCard[], 3,FALSE), VLOOKUP(LEFT(D237, LEN(D237)-'Rate Card'!$M$26), Table_wabobpsvr_AzureCalc_AzureCalcRateCard[], 3, FALSE))</f>
        <v>Per GB</v>
      </c>
      <c r="D237" s="1040" t="str">
        <f>B237&amp;'Discount Calculations'!$G$16&amp;'Rate Card'!$K$23</f>
        <v>Zone Redundant Storage Standard IO - Block Blob - Tier 5MOSP6</v>
      </c>
      <c r="E237" s="1290">
        <f>IFERROR(VLOOKUP(D237,Table_wabobpsvr_AzureCalc_AzureCalcRateCard[], 5,FALSE), VLOOKUP(LEFT(D237, LEN(D237)-'Rate Card'!$M$26), Table_wabobpsvr_AzureCalc_AzureCalcRateCard[], 5, FALSE))</f>
        <v>2.8000000000000001E-2</v>
      </c>
      <c r="F237" s="1013">
        <f t="shared" si="69"/>
        <v>1</v>
      </c>
      <c r="G237" s="1040">
        <f t="shared" si="75"/>
        <v>2.8000000000000001E-2</v>
      </c>
      <c r="H237" s="1011">
        <f>'Discount Calculations'!$C$42</f>
        <v>0</v>
      </c>
      <c r="I237" s="1013">
        <f t="shared" si="76"/>
        <v>2.8000000000000001E-2</v>
      </c>
      <c r="J237" s="1040">
        <f t="shared" si="72"/>
        <v>0</v>
      </c>
      <c r="K237" s="540">
        <f t="shared" si="77"/>
        <v>0</v>
      </c>
      <c r="L237" s="104">
        <f>'Discount Calculations'!$AD$5+1</f>
        <v>1</v>
      </c>
      <c r="M237" s="25">
        <f t="shared" si="78"/>
        <v>2.8000000000000001E-2</v>
      </c>
      <c r="N237" s="94">
        <f>M237*'FX Card'!$G$28</f>
        <v>2.8000000000000001E-2</v>
      </c>
      <c r="O237" s="902" t="str">
        <f>IFERROR(VLOOKUP(D237,Table_wabobpsvr_AzureCalc_AzureCalcRateCard[], 7,FALSE), VLOOKUP(LEFT(D237, LEN(D237)-'Rate Card'!$M$26), Table_wabobpsvr_AzureCalc_AzureCalcRateCard[], 7, FALSE))</f>
        <v/>
      </c>
      <c r="P237" s="902" t="str">
        <f>IFERROR(VLOOKUP(D237,Table_wabobpsvr_AzureCalc_AzureCalcRateCard[], 8,FALSE), VLOOKUP(LEFT(D237, LEN(D237)-'Rate Card'!$M$26), Table_wabobpsvr_AzureCalc_AzureCalcRateCard[], 8, FALSE))</f>
        <v/>
      </c>
    </row>
    <row r="238" spans="1:16">
      <c r="A238" t="s">
        <v>473</v>
      </c>
      <c r="B238" t="s">
        <v>984</v>
      </c>
      <c r="C238" s="64" t="str">
        <f>IFERROR(VLOOKUP(D238,Table_wabobpsvr_AzureCalc_AzureCalcRateCard[], 3,FALSE), VLOOKUP(LEFT(D238, LEN(D238)-'Rate Card'!$M$26), Table_wabobpsvr_AzureCalc_AzureCalcRateCard[], 3, FALSE))</f>
        <v>Per GB</v>
      </c>
      <c r="D238" s="1040" t="str">
        <f>B238&amp;'Discount Calculations'!$G$16&amp;'Rate Card'!$K$23</f>
        <v>Zone Redundant Storage Standard IO - Block Blob - Tier 6MOSP6</v>
      </c>
      <c r="E238" s="1002" t="s">
        <v>38</v>
      </c>
      <c r="F238" s="1013">
        <f t="shared" si="69"/>
        <v>1</v>
      </c>
      <c r="G238" s="1040" t="e">
        <f t="shared" si="75"/>
        <v>#VALUE!</v>
      </c>
      <c r="H238" s="1011">
        <f>'[5]Discount Calculations'!$C$42</f>
        <v>0</v>
      </c>
      <c r="I238" s="1013" t="e">
        <f t="shared" si="76"/>
        <v>#VALUE!</v>
      </c>
      <c r="J238" s="1040">
        <f t="shared" si="72"/>
        <v>0</v>
      </c>
      <c r="K238" s="540" t="e">
        <f t="shared" si="77"/>
        <v>#VALUE!</v>
      </c>
      <c r="L238" s="104">
        <f>'[5]Pricing Calculator'!$AM$607+1</f>
        <v>1</v>
      </c>
      <c r="M238" s="25" t="e">
        <f t="shared" si="78"/>
        <v>#VALUE!</v>
      </c>
      <c r="N238" s="94" t="str">
        <f>+E238</f>
        <v>Contact Us</v>
      </c>
      <c r="O238" s="902" t="str">
        <f>IFERROR(VLOOKUP(D238,Table_wabobpsvr_AzureCalc_AzureCalcRateCard[], 7,FALSE), VLOOKUP(LEFT(D238, LEN(D238)-'Rate Card'!$M$26), Table_wabobpsvr_AzureCalc_AzureCalcRateCard[], 7, FALSE))</f>
        <v/>
      </c>
      <c r="P238" s="902" t="str">
        <f>IFERROR(VLOOKUP(D238,Table_wabobpsvr_AzureCalc_AzureCalcRateCard[], 8,FALSE), VLOOKUP(LEFT(D238, LEN(D238)-'Rate Card'!$M$26), Table_wabobpsvr_AzureCalc_AzureCalcRateCard[], 8, FALSE))</f>
        <v/>
      </c>
    </row>
    <row r="239" spans="1:16">
      <c r="C239" s="33"/>
      <c r="D239" s="1004"/>
      <c r="E239" s="1004"/>
      <c r="F239" s="1013"/>
      <c r="H239" s="1011"/>
      <c r="I239" s="1013"/>
      <c r="K239" s="540"/>
      <c r="L239" s="104"/>
      <c r="M239" s="25"/>
      <c r="N239" s="33"/>
      <c r="O239" s="903"/>
      <c r="P239" s="903"/>
    </row>
    <row r="240" spans="1:16">
      <c r="A240" t="s">
        <v>474</v>
      </c>
      <c r="B240" t="s">
        <v>935</v>
      </c>
      <c r="C240" s="64" t="str">
        <f>IFERROR(VLOOKUP(D240,Table_wabobpsvr_AzureCalc_AzureCalcRateCard[], 3,FALSE), VLOOKUP(LEFT(D240, LEN(D240)-'Rate Card'!$M$26), Table_wabobpsvr_AzureCalc_AzureCalcRateCard[], 3, FALSE))</f>
        <v>Per GB</v>
      </c>
      <c r="D240" s="1040" t="str">
        <f>B240&amp;'Discount Calculations'!$G$16&amp;'Rate Card'!$K$23</f>
        <v>Locally Redundant Storage Standard IO - Page Blob/DiskMOSP6</v>
      </c>
      <c r="E240" s="1290">
        <f>IFERROR(VLOOKUP(D240,Table_wabobpsvr_AzureCalc_AzureCalcRateCard[], 5,FALSE), VLOOKUP(LEFT(D240, LEN(D240)-'Rate Card'!$M$26), Table_wabobpsvr_AzureCalc_AzureCalcRateCard[], 5, FALSE))</f>
        <v>0.05</v>
      </c>
      <c r="F240" s="1013">
        <f t="shared" si="69"/>
        <v>1</v>
      </c>
      <c r="G240" s="1040">
        <f t="shared" si="75"/>
        <v>0.05</v>
      </c>
      <c r="H240" s="1011">
        <f>'Discount Calculations'!$C$42</f>
        <v>0</v>
      </c>
      <c r="I240" s="1013">
        <f t="shared" si="76"/>
        <v>0.05</v>
      </c>
      <c r="J240" s="1040">
        <f t="shared" si="72"/>
        <v>0</v>
      </c>
      <c r="K240" s="540">
        <f t="shared" si="77"/>
        <v>0</v>
      </c>
      <c r="L240" s="104">
        <f>'Discount Calculations'!$AD$5+1</f>
        <v>1</v>
      </c>
      <c r="M240" s="25">
        <f t="shared" si="78"/>
        <v>0.05</v>
      </c>
      <c r="N240" s="94">
        <f>M240*'FX Card'!$G$28</f>
        <v>0.05</v>
      </c>
      <c r="O240" s="902" t="str">
        <f>IFERROR(VLOOKUP(D240,Table_wabobpsvr_AzureCalc_AzureCalcRateCard[], 7,FALSE), VLOOKUP(LEFT(D240, LEN(D240)-'Rate Card'!$M$26), Table_wabobpsvr_AzureCalc_AzureCalcRateCard[], 7, FALSE))</f>
        <v/>
      </c>
      <c r="P240" s="902" t="str">
        <f>IFERROR(VLOOKUP(D240,Table_wabobpsvr_AzureCalc_AzureCalcRateCard[], 8,FALSE), VLOOKUP(LEFT(D240, LEN(D240)-'Rate Card'!$M$26), Table_wabobpsvr_AzureCalc_AzureCalcRateCard[], 8, FALSE))</f>
        <v/>
      </c>
    </row>
    <row r="241" spans="1:16">
      <c r="A241" t="s">
        <v>475</v>
      </c>
      <c r="B241" t="s">
        <v>936</v>
      </c>
      <c r="C241" s="64" t="str">
        <f>IFERROR(VLOOKUP(D241,Table_wabobpsvr_AzureCalc_AzureCalcRateCard[], 3,FALSE), VLOOKUP(LEFT(D241, LEN(D241)-'Rate Card'!$M$26), Table_wabobpsvr_AzureCalc_AzureCalcRateCard[], 3, FALSE))</f>
        <v>Per GB</v>
      </c>
      <c r="D241" s="1040" t="str">
        <f>B241&amp;'Discount Calculations'!$G$16&amp;'Rate Card'!$K$23</f>
        <v>Locally Redundant Storage Standard IO - Page Blob/Disk - Tier 2MOSP6</v>
      </c>
      <c r="E241" s="1290">
        <f>IFERROR(VLOOKUP(D241,Table_wabobpsvr_AzureCalc_AzureCalcRateCard[], 5,FALSE), VLOOKUP(LEFT(D241, LEN(D241)-'Rate Card'!$M$26), Table_wabobpsvr_AzureCalc_AzureCalcRateCard[], 5, FALSE))</f>
        <v>0.05</v>
      </c>
      <c r="F241" s="1013">
        <f t="shared" si="69"/>
        <v>1</v>
      </c>
      <c r="G241" s="1040">
        <f t="shared" si="75"/>
        <v>0.05</v>
      </c>
      <c r="H241" s="1011">
        <f>'Discount Calculations'!$C$42</f>
        <v>0</v>
      </c>
      <c r="I241" s="1013">
        <f t="shared" si="76"/>
        <v>0.05</v>
      </c>
      <c r="J241" s="1040">
        <f t="shared" si="72"/>
        <v>0</v>
      </c>
      <c r="K241" s="540">
        <f t="shared" si="77"/>
        <v>0</v>
      </c>
      <c r="L241" s="104">
        <f>'Discount Calculations'!$AD$5+1</f>
        <v>1</v>
      </c>
      <c r="M241" s="25">
        <f t="shared" si="78"/>
        <v>0.05</v>
      </c>
      <c r="N241" s="94">
        <f>M241*'FX Card'!$G$28</f>
        <v>0.05</v>
      </c>
      <c r="O241" s="902" t="str">
        <f>IFERROR(VLOOKUP(D241,Table_wabobpsvr_AzureCalc_AzureCalcRateCard[], 7,FALSE), VLOOKUP(LEFT(D241, LEN(D241)-'Rate Card'!$M$26), Table_wabobpsvr_AzureCalc_AzureCalcRateCard[], 7, FALSE))</f>
        <v/>
      </c>
      <c r="P241" s="902" t="str">
        <f>IFERROR(VLOOKUP(D241,Table_wabobpsvr_AzureCalc_AzureCalcRateCard[], 8,FALSE), VLOOKUP(LEFT(D241, LEN(D241)-'Rate Card'!$M$26), Table_wabobpsvr_AzureCalc_AzureCalcRateCard[], 8, FALSE))</f>
        <v/>
      </c>
    </row>
    <row r="242" spans="1:16">
      <c r="A242" t="s">
        <v>476</v>
      </c>
      <c r="B242" t="s">
        <v>937</v>
      </c>
      <c r="C242" s="64" t="str">
        <f>IFERROR(VLOOKUP(D242,Table_wabobpsvr_AzureCalc_AzureCalcRateCard[], 3,FALSE), VLOOKUP(LEFT(D242, LEN(D242)-'Rate Card'!$M$26), Table_wabobpsvr_AzureCalc_AzureCalcRateCard[], 3, FALSE))</f>
        <v>Per GB</v>
      </c>
      <c r="D242" s="1040" t="str">
        <f>B242&amp;'Discount Calculations'!$G$16&amp;'Rate Card'!$K$23</f>
        <v>Locally Redundant Storage Standard IO - Page Blob/Disk - Tier 3MOSP6</v>
      </c>
      <c r="E242" s="1290">
        <f>IFERROR(VLOOKUP(D242,Table_wabobpsvr_AzureCalc_AzureCalcRateCard[], 5,FALSE), VLOOKUP(LEFT(D242, LEN(D242)-'Rate Card'!$M$26), Table_wabobpsvr_AzureCalc_AzureCalcRateCard[], 5, FALSE))</f>
        <v>0.05</v>
      </c>
      <c r="F242" s="1013">
        <f t="shared" si="69"/>
        <v>1</v>
      </c>
      <c r="G242" s="1040">
        <f t="shared" si="75"/>
        <v>0.05</v>
      </c>
      <c r="H242" s="1011">
        <f>'Discount Calculations'!$C$42</f>
        <v>0</v>
      </c>
      <c r="I242" s="1013">
        <f t="shared" si="76"/>
        <v>0.05</v>
      </c>
      <c r="J242" s="1040">
        <f t="shared" si="72"/>
        <v>0</v>
      </c>
      <c r="K242" s="540">
        <f t="shared" si="77"/>
        <v>0</v>
      </c>
      <c r="L242" s="104">
        <f>'Discount Calculations'!$AD$5+1</f>
        <v>1</v>
      </c>
      <c r="M242" s="25">
        <f t="shared" si="78"/>
        <v>0.05</v>
      </c>
      <c r="N242" s="94">
        <f>M242*'FX Card'!$G$28</f>
        <v>0.05</v>
      </c>
      <c r="O242" s="902" t="str">
        <f>IFERROR(VLOOKUP(D242,Table_wabobpsvr_AzureCalc_AzureCalcRateCard[], 7,FALSE), VLOOKUP(LEFT(D242, LEN(D242)-'Rate Card'!$M$26), Table_wabobpsvr_AzureCalc_AzureCalcRateCard[], 7, FALSE))</f>
        <v/>
      </c>
      <c r="P242" s="902" t="str">
        <f>IFERROR(VLOOKUP(D242,Table_wabobpsvr_AzureCalc_AzureCalcRateCard[], 8,FALSE), VLOOKUP(LEFT(D242, LEN(D242)-'Rate Card'!$M$26), Table_wabobpsvr_AzureCalc_AzureCalcRateCard[], 8, FALSE))</f>
        <v/>
      </c>
    </row>
    <row r="243" spans="1:16">
      <c r="A243" t="s">
        <v>477</v>
      </c>
      <c r="B243" t="s">
        <v>938</v>
      </c>
      <c r="C243" s="64" t="str">
        <f>IFERROR(VLOOKUP(D243,Table_wabobpsvr_AzureCalc_AzureCalcRateCard[], 3,FALSE), VLOOKUP(LEFT(D243, LEN(D243)-'Rate Card'!$M$26), Table_wabobpsvr_AzureCalc_AzureCalcRateCard[], 3, FALSE))</f>
        <v>Per GB</v>
      </c>
      <c r="D243" s="1040" t="str">
        <f>B243&amp;'Discount Calculations'!$G$16&amp;'Rate Card'!$K$23</f>
        <v>Locally Redundant Storage Standard IO - Page Blob/Disk - Tier 4MOSP6</v>
      </c>
      <c r="E243" s="1290">
        <f>IFERROR(VLOOKUP(D243,Table_wabobpsvr_AzureCalc_AzureCalcRateCard[], 5,FALSE), VLOOKUP(LEFT(D243, LEN(D243)-'Rate Card'!$M$26), Table_wabobpsvr_AzureCalc_AzureCalcRateCard[], 5, FALSE))</f>
        <v>0.05</v>
      </c>
      <c r="F243" s="1013">
        <f t="shared" si="69"/>
        <v>1</v>
      </c>
      <c r="G243" s="1040">
        <f t="shared" si="75"/>
        <v>0.05</v>
      </c>
      <c r="H243" s="1011">
        <f>'Discount Calculations'!$C$42</f>
        <v>0</v>
      </c>
      <c r="I243" s="1013">
        <f t="shared" si="76"/>
        <v>0.05</v>
      </c>
      <c r="J243" s="1040">
        <f t="shared" si="72"/>
        <v>0</v>
      </c>
      <c r="K243" s="540">
        <f t="shared" si="77"/>
        <v>0</v>
      </c>
      <c r="L243" s="104">
        <f>'Discount Calculations'!$AD$5+1</f>
        <v>1</v>
      </c>
      <c r="M243" s="25">
        <f t="shared" si="78"/>
        <v>0.05</v>
      </c>
      <c r="N243" s="94">
        <f>M243*'FX Card'!$G$28</f>
        <v>0.05</v>
      </c>
      <c r="O243" s="902" t="str">
        <f>IFERROR(VLOOKUP(D243,Table_wabobpsvr_AzureCalc_AzureCalcRateCard[], 7,FALSE), VLOOKUP(LEFT(D243, LEN(D243)-'Rate Card'!$M$26), Table_wabobpsvr_AzureCalc_AzureCalcRateCard[], 7, FALSE))</f>
        <v/>
      </c>
      <c r="P243" s="902" t="str">
        <f>IFERROR(VLOOKUP(D243,Table_wabobpsvr_AzureCalc_AzureCalcRateCard[], 8,FALSE), VLOOKUP(LEFT(D243, LEN(D243)-'Rate Card'!$M$26), Table_wabobpsvr_AzureCalc_AzureCalcRateCard[], 8, FALSE))</f>
        <v/>
      </c>
    </row>
    <row r="244" spans="1:16">
      <c r="A244" t="s">
        <v>478</v>
      </c>
      <c r="B244" t="s">
        <v>939</v>
      </c>
      <c r="C244" s="64" t="str">
        <f>IFERROR(VLOOKUP(D244,Table_wabobpsvr_AzureCalc_AzureCalcRateCard[], 3,FALSE), VLOOKUP(LEFT(D244, LEN(D244)-'Rate Card'!$M$26), Table_wabobpsvr_AzureCalc_AzureCalcRateCard[], 3, FALSE))</f>
        <v>Per GB</v>
      </c>
      <c r="D244" s="1040" t="str">
        <f>B244&amp;'Discount Calculations'!$G$16&amp;'Rate Card'!$K$23</f>
        <v>Locally Redundant Storage Standard IO - Page Blob/Disk - Tier 5MOSP6</v>
      </c>
      <c r="E244" s="1290">
        <f>IFERROR(VLOOKUP(D244,Table_wabobpsvr_AzureCalc_AzureCalcRateCard[], 5,FALSE), VLOOKUP(LEFT(D244, LEN(D244)-'Rate Card'!$M$26), Table_wabobpsvr_AzureCalc_AzureCalcRateCard[], 5, FALSE))</f>
        <v>4.4999999999999998E-2</v>
      </c>
      <c r="F244" s="1013">
        <f t="shared" si="69"/>
        <v>1</v>
      </c>
      <c r="G244" s="1040">
        <f t="shared" si="75"/>
        <v>4.4999999999999998E-2</v>
      </c>
      <c r="H244" s="1011">
        <f>'Discount Calculations'!$C$42</f>
        <v>0</v>
      </c>
      <c r="I244" s="1013">
        <f t="shared" si="76"/>
        <v>4.4999999999999998E-2</v>
      </c>
      <c r="J244" s="1040">
        <f t="shared" si="72"/>
        <v>0</v>
      </c>
      <c r="K244" s="540">
        <f t="shared" si="77"/>
        <v>0</v>
      </c>
      <c r="L244" s="104">
        <f>'Discount Calculations'!$AD$5+1</f>
        <v>1</v>
      </c>
      <c r="M244" s="25">
        <f t="shared" si="78"/>
        <v>4.4999999999999998E-2</v>
      </c>
      <c r="N244" s="94">
        <f>M244*'FX Card'!$G$28</f>
        <v>4.4999999999999998E-2</v>
      </c>
      <c r="O244" s="902" t="str">
        <f>IFERROR(VLOOKUP(D244,Table_wabobpsvr_AzureCalc_AzureCalcRateCard[], 7,FALSE), VLOOKUP(LEFT(D244, LEN(D244)-'Rate Card'!$M$26), Table_wabobpsvr_AzureCalc_AzureCalcRateCard[], 7, FALSE))</f>
        <v/>
      </c>
      <c r="P244" s="902" t="str">
        <f>IFERROR(VLOOKUP(D244,Table_wabobpsvr_AzureCalc_AzureCalcRateCard[], 8,FALSE), VLOOKUP(LEFT(D244, LEN(D244)-'Rate Card'!$M$26), Table_wabobpsvr_AzureCalc_AzureCalcRateCard[], 8, FALSE))</f>
        <v/>
      </c>
    </row>
    <row r="245" spans="1:16">
      <c r="A245" t="s">
        <v>473</v>
      </c>
      <c r="B245" t="s">
        <v>940</v>
      </c>
      <c r="C245" s="64" t="str">
        <f>IFERROR(VLOOKUP(D245,Table_wabobpsvr_AzureCalc_AzureCalcRateCard[], 3,FALSE), VLOOKUP(LEFT(D245, LEN(D245)-'Rate Card'!$M$26), Table_wabobpsvr_AzureCalc_AzureCalcRateCard[], 3, FALSE))</f>
        <v>Per GB</v>
      </c>
      <c r="D245" s="1040" t="str">
        <f>B245&amp;'Discount Calculations'!$G$16&amp;'Rate Card'!$K$23</f>
        <v>Locally Redundant Storage Standard IO - Page Blob/Disk - Tier 6MOSP6</v>
      </c>
      <c r="E245" s="1002" t="s">
        <v>38</v>
      </c>
      <c r="F245" s="1013">
        <f t="shared" si="69"/>
        <v>1</v>
      </c>
      <c r="G245" s="1040" t="e">
        <f>F245*E245</f>
        <v>#VALUE!</v>
      </c>
      <c r="H245" s="1011">
        <f>'[5]Discount Calculations'!$C$42</f>
        <v>0</v>
      </c>
      <c r="I245" s="1013" t="e">
        <f>G245*(1-H245)</f>
        <v>#VALUE!</v>
      </c>
      <c r="J245" s="1040">
        <f t="shared" si="72"/>
        <v>0</v>
      </c>
      <c r="K245" s="540" t="e">
        <f>E245*J245</f>
        <v>#VALUE!</v>
      </c>
      <c r="L245" s="104">
        <f>'[5]Pricing Calculator'!$AM$607+1</f>
        <v>1</v>
      </c>
      <c r="M245" s="25" t="e">
        <f>L245*(K245+I245)</f>
        <v>#VALUE!</v>
      </c>
      <c r="N245" s="94" t="str">
        <f>+E245</f>
        <v>Contact Us</v>
      </c>
      <c r="O245" s="902" t="str">
        <f>IFERROR(VLOOKUP(D245,Table_wabobpsvr_AzureCalc_AzureCalcRateCard[], 7,FALSE), VLOOKUP(LEFT(D245, LEN(D245)-'Rate Card'!$M$26), Table_wabobpsvr_AzureCalc_AzureCalcRateCard[], 7, FALSE))</f>
        <v/>
      </c>
      <c r="P245" s="902" t="str">
        <f>IFERROR(VLOOKUP(D245,Table_wabobpsvr_AzureCalc_AzureCalcRateCard[], 8,FALSE), VLOOKUP(LEFT(D245, LEN(D245)-'Rate Card'!$M$26), Table_wabobpsvr_AzureCalc_AzureCalcRateCard[], 8, FALSE))</f>
        <v/>
      </c>
    </row>
    <row r="246" spans="1:16">
      <c r="C246" s="33"/>
      <c r="D246" s="1004"/>
      <c r="E246" s="1004"/>
      <c r="F246" s="1013"/>
      <c r="H246" s="1011"/>
      <c r="I246" s="1013"/>
      <c r="K246" s="540"/>
      <c r="L246" s="104"/>
      <c r="M246" s="25"/>
      <c r="N246" s="33"/>
      <c r="O246" s="903"/>
      <c r="P246" s="903"/>
    </row>
    <row r="247" spans="1:16">
      <c r="A247" t="s">
        <v>474</v>
      </c>
      <c r="B247" s="344" t="s">
        <v>766</v>
      </c>
      <c r="C247" s="64" t="str">
        <f>IFERROR(VLOOKUP(D247,Table_wabobpsvr_AzureCalc_AzureCalcRateCard[], 3,FALSE), VLOOKUP(LEFT(D247, LEN(D247)-'Rate Card'!$M$26), Table_wabobpsvr_AzureCalc_AzureCalcRateCard[], 3, FALSE))</f>
        <v>Per GB</v>
      </c>
      <c r="D247" s="1040" t="str">
        <f>B247&amp;'Discount Calculations'!$G$16&amp;'Rate Card'!$K$23</f>
        <v>Geo Redundant Storage Standard IO - Page Blob/DiskMOSP6</v>
      </c>
      <c r="E247" s="1290">
        <f>IFERROR(VLOOKUP(D247,Table_wabobpsvr_AzureCalc_AzureCalcRateCard[], 5,FALSE), VLOOKUP(LEFT(D247, LEN(D247)-'Rate Card'!$M$26), Table_wabobpsvr_AzureCalc_AzureCalcRateCard[], 5, FALSE))</f>
        <v>9.5000000000000001E-2</v>
      </c>
      <c r="F247" s="1013">
        <f t="shared" si="69"/>
        <v>1</v>
      </c>
      <c r="G247" s="1040">
        <f t="shared" si="75"/>
        <v>9.5000000000000001E-2</v>
      </c>
      <c r="H247" s="1011">
        <f>'Discount Calculations'!$C$42</f>
        <v>0</v>
      </c>
      <c r="I247" s="1013">
        <f t="shared" si="76"/>
        <v>9.5000000000000001E-2</v>
      </c>
      <c r="J247" s="1040">
        <f t="shared" si="72"/>
        <v>0</v>
      </c>
      <c r="K247" s="540">
        <f t="shared" si="77"/>
        <v>0</v>
      </c>
      <c r="L247" s="104">
        <f>'Discount Calculations'!$AD$5+1</f>
        <v>1</v>
      </c>
      <c r="M247" s="25">
        <f t="shared" si="78"/>
        <v>9.5000000000000001E-2</v>
      </c>
      <c r="N247" s="94">
        <f>M247*'FX Card'!$G$28</f>
        <v>9.5000000000000001E-2</v>
      </c>
      <c r="O247" s="902" t="str">
        <f>IFERROR(VLOOKUP(D247,Table_wabobpsvr_AzureCalc_AzureCalcRateCard[], 7,FALSE), VLOOKUP(LEFT(D247, LEN(D247)-'Rate Card'!$M$26), Table_wabobpsvr_AzureCalc_AzureCalcRateCard[], 7, FALSE))</f>
        <v/>
      </c>
      <c r="P247" s="902" t="str">
        <f>IFERROR(VLOOKUP(D247,Table_wabobpsvr_AzureCalc_AzureCalcRateCard[], 8,FALSE), VLOOKUP(LEFT(D247, LEN(D247)-'Rate Card'!$M$26), Table_wabobpsvr_AzureCalc_AzureCalcRateCard[], 8, FALSE))</f>
        <v/>
      </c>
    </row>
    <row r="248" spans="1:16">
      <c r="A248" t="s">
        <v>475</v>
      </c>
      <c r="B248" s="344" t="s">
        <v>872</v>
      </c>
      <c r="C248" s="64" t="str">
        <f>IFERROR(VLOOKUP(D248,Table_wabobpsvr_AzureCalc_AzureCalcRateCard[], 3,FALSE), VLOOKUP(LEFT(D248, LEN(D248)-'Rate Card'!$M$26), Table_wabobpsvr_AzureCalc_AzureCalcRateCard[], 3, FALSE))</f>
        <v>Per GB</v>
      </c>
      <c r="D248" s="1040" t="str">
        <f>B248&amp;'Discount Calculations'!$G$16&amp;'Rate Card'!$K$23</f>
        <v>Geo Redundant Storage Standard IO - Page Blob/Disk - Tier 2MOSP6</v>
      </c>
      <c r="E248" s="1290">
        <f>IFERROR(VLOOKUP(D248,Table_wabobpsvr_AzureCalc_AzureCalcRateCard[], 5,FALSE), VLOOKUP(LEFT(D248, LEN(D248)-'Rate Card'!$M$26), Table_wabobpsvr_AzureCalc_AzureCalcRateCard[], 5, FALSE))</f>
        <v>0.08</v>
      </c>
      <c r="F248" s="1013">
        <f t="shared" si="69"/>
        <v>1</v>
      </c>
      <c r="G248" s="1040">
        <f t="shared" si="75"/>
        <v>0.08</v>
      </c>
      <c r="H248" s="1011">
        <f>'Discount Calculations'!$C$42</f>
        <v>0</v>
      </c>
      <c r="I248" s="1013">
        <f t="shared" si="76"/>
        <v>0.08</v>
      </c>
      <c r="J248" s="1040">
        <f t="shared" si="72"/>
        <v>0</v>
      </c>
      <c r="K248" s="540">
        <f t="shared" si="77"/>
        <v>0</v>
      </c>
      <c r="L248" s="104">
        <f>'Discount Calculations'!$AD$5+1</f>
        <v>1</v>
      </c>
      <c r="M248" s="25">
        <f t="shared" si="78"/>
        <v>0.08</v>
      </c>
      <c r="N248" s="94">
        <f>M248*'FX Card'!$G$28</f>
        <v>0.08</v>
      </c>
      <c r="O248" s="902" t="str">
        <f>IFERROR(VLOOKUP(D248,Table_wabobpsvr_AzureCalc_AzureCalcRateCard[], 7,FALSE), VLOOKUP(LEFT(D248, LEN(D248)-'Rate Card'!$M$26), Table_wabobpsvr_AzureCalc_AzureCalcRateCard[], 7, FALSE))</f>
        <v/>
      </c>
      <c r="P248" s="902" t="str">
        <f>IFERROR(VLOOKUP(D248,Table_wabobpsvr_AzureCalc_AzureCalcRateCard[], 8,FALSE), VLOOKUP(LEFT(D248, LEN(D248)-'Rate Card'!$M$26), Table_wabobpsvr_AzureCalc_AzureCalcRateCard[], 8, FALSE))</f>
        <v/>
      </c>
    </row>
    <row r="249" spans="1:16">
      <c r="A249" t="s">
        <v>476</v>
      </c>
      <c r="B249" s="344" t="s">
        <v>873</v>
      </c>
      <c r="C249" s="64" t="str">
        <f>IFERROR(VLOOKUP(D249,Table_wabobpsvr_AzureCalc_AzureCalcRateCard[], 3,FALSE), VLOOKUP(LEFT(D249, LEN(D249)-'Rate Card'!$M$26), Table_wabobpsvr_AzureCalc_AzureCalcRateCard[], 3, FALSE))</f>
        <v>Per GB</v>
      </c>
      <c r="D249" s="1040" t="str">
        <f>B249&amp;'Discount Calculations'!$G$16&amp;'Rate Card'!$K$23</f>
        <v>Geo Redundant Storage Standard IO - Page Blob/Disk - Tier 3MOSP6</v>
      </c>
      <c r="E249" s="1290">
        <f>IFERROR(VLOOKUP(D249,Table_wabobpsvr_AzureCalc_AzureCalcRateCard[], 5,FALSE), VLOOKUP(LEFT(D249, LEN(D249)-'Rate Card'!$M$26), Table_wabobpsvr_AzureCalc_AzureCalcRateCard[], 5, FALSE))</f>
        <v>7.0000000000000007E-2</v>
      </c>
      <c r="F249" s="1013">
        <f t="shared" si="69"/>
        <v>1</v>
      </c>
      <c r="G249" s="1040">
        <f t="shared" si="75"/>
        <v>7.0000000000000007E-2</v>
      </c>
      <c r="H249" s="1011">
        <f>'Discount Calculations'!$C$42</f>
        <v>0</v>
      </c>
      <c r="I249" s="1013">
        <f t="shared" si="76"/>
        <v>7.0000000000000007E-2</v>
      </c>
      <c r="J249" s="1040">
        <f t="shared" si="72"/>
        <v>0</v>
      </c>
      <c r="K249" s="540">
        <f t="shared" si="77"/>
        <v>0</v>
      </c>
      <c r="L249" s="104">
        <f>'Discount Calculations'!$AD$5+1</f>
        <v>1</v>
      </c>
      <c r="M249" s="25">
        <f t="shared" si="78"/>
        <v>7.0000000000000007E-2</v>
      </c>
      <c r="N249" s="94">
        <f>M249*'FX Card'!$G$28</f>
        <v>7.0000000000000007E-2</v>
      </c>
      <c r="O249" s="902" t="str">
        <f>IFERROR(VLOOKUP(D249,Table_wabobpsvr_AzureCalc_AzureCalcRateCard[], 7,FALSE), VLOOKUP(LEFT(D249, LEN(D249)-'Rate Card'!$M$26), Table_wabobpsvr_AzureCalc_AzureCalcRateCard[], 7, FALSE))</f>
        <v/>
      </c>
      <c r="P249" s="902" t="str">
        <f>IFERROR(VLOOKUP(D249,Table_wabobpsvr_AzureCalc_AzureCalcRateCard[], 8,FALSE), VLOOKUP(LEFT(D249, LEN(D249)-'Rate Card'!$M$26), Table_wabobpsvr_AzureCalc_AzureCalcRateCard[], 8, FALSE))</f>
        <v/>
      </c>
    </row>
    <row r="250" spans="1:16">
      <c r="A250" t="s">
        <v>477</v>
      </c>
      <c r="B250" s="344" t="s">
        <v>874</v>
      </c>
      <c r="C250" s="64" t="str">
        <f>IFERROR(VLOOKUP(D250,Table_wabobpsvr_AzureCalc_AzureCalcRateCard[], 3,FALSE), VLOOKUP(LEFT(D250, LEN(D250)-'Rate Card'!$M$26), Table_wabobpsvr_AzureCalc_AzureCalcRateCard[], 3, FALSE))</f>
        <v>Per GB</v>
      </c>
      <c r="D250" s="1040" t="str">
        <f>B250&amp;'Discount Calculations'!$G$16&amp;'Rate Card'!$K$23</f>
        <v>Geo Redundant Storage Standard IO - Page Blob/Disk - Tier 4MOSP6</v>
      </c>
      <c r="E250" s="1290">
        <f>IFERROR(VLOOKUP(D250,Table_wabobpsvr_AzureCalc_AzureCalcRateCard[], 5,FALSE), VLOOKUP(LEFT(D250, LEN(D250)-'Rate Card'!$M$26), Table_wabobpsvr_AzureCalc_AzureCalcRateCard[], 5, FALSE))</f>
        <v>6.5000000000000002E-2</v>
      </c>
      <c r="F250" s="1013">
        <f t="shared" si="69"/>
        <v>1</v>
      </c>
      <c r="G250" s="1040">
        <f t="shared" si="75"/>
        <v>6.5000000000000002E-2</v>
      </c>
      <c r="H250" s="1011">
        <f>'Discount Calculations'!$C$42</f>
        <v>0</v>
      </c>
      <c r="I250" s="1013">
        <f t="shared" si="76"/>
        <v>6.5000000000000002E-2</v>
      </c>
      <c r="J250" s="1040">
        <f t="shared" si="72"/>
        <v>0</v>
      </c>
      <c r="K250" s="540">
        <f t="shared" si="77"/>
        <v>0</v>
      </c>
      <c r="L250" s="104">
        <f>'Discount Calculations'!$AD$5+1</f>
        <v>1</v>
      </c>
      <c r="M250" s="25">
        <f t="shared" si="78"/>
        <v>6.5000000000000002E-2</v>
      </c>
      <c r="N250" s="94">
        <f>M250*'FX Card'!$G$28</f>
        <v>6.5000000000000002E-2</v>
      </c>
      <c r="O250" s="902" t="str">
        <f>IFERROR(VLOOKUP(D250,Table_wabobpsvr_AzureCalc_AzureCalcRateCard[], 7,FALSE), VLOOKUP(LEFT(D250, LEN(D250)-'Rate Card'!$M$26), Table_wabobpsvr_AzureCalc_AzureCalcRateCard[], 7, FALSE))</f>
        <v/>
      </c>
      <c r="P250" s="902" t="str">
        <f>IFERROR(VLOOKUP(D250,Table_wabobpsvr_AzureCalc_AzureCalcRateCard[], 8,FALSE), VLOOKUP(LEFT(D250, LEN(D250)-'Rate Card'!$M$26), Table_wabobpsvr_AzureCalc_AzureCalcRateCard[], 8, FALSE))</f>
        <v/>
      </c>
    </row>
    <row r="251" spans="1:16">
      <c r="A251" t="s">
        <v>478</v>
      </c>
      <c r="B251" s="344" t="s">
        <v>875</v>
      </c>
      <c r="C251" s="64" t="str">
        <f>IFERROR(VLOOKUP(D251,Table_wabobpsvr_AzureCalc_AzureCalcRateCard[], 3,FALSE), VLOOKUP(LEFT(D251, LEN(D251)-'Rate Card'!$M$26), Table_wabobpsvr_AzureCalc_AzureCalcRateCard[], 3, FALSE))</f>
        <v>Per GB</v>
      </c>
      <c r="D251" s="1040" t="str">
        <f>B251&amp;'Discount Calculations'!$G$16&amp;'Rate Card'!$K$23</f>
        <v>Geo Redundant Storage Standard IO - Page Blob/Disk - Tier 5MOSP6</v>
      </c>
      <c r="E251" s="1290">
        <f>IFERROR(VLOOKUP(D251,Table_wabobpsvr_AzureCalc_AzureCalcRateCard[], 5,FALSE), VLOOKUP(LEFT(D251, LEN(D251)-'Rate Card'!$M$26), Table_wabobpsvr_AzureCalc_AzureCalcRateCard[], 5, FALSE))</f>
        <v>0.06</v>
      </c>
      <c r="F251" s="1013">
        <f t="shared" si="69"/>
        <v>1</v>
      </c>
      <c r="G251" s="1040">
        <f t="shared" si="75"/>
        <v>0.06</v>
      </c>
      <c r="H251" s="1011">
        <f>'Discount Calculations'!$C$42</f>
        <v>0</v>
      </c>
      <c r="I251" s="1013">
        <f t="shared" si="76"/>
        <v>0.06</v>
      </c>
      <c r="J251" s="1040">
        <f t="shared" si="72"/>
        <v>0</v>
      </c>
      <c r="K251" s="540">
        <f t="shared" si="77"/>
        <v>0</v>
      </c>
      <c r="L251" s="104">
        <f>'Discount Calculations'!$AD$5+1</f>
        <v>1</v>
      </c>
      <c r="M251" s="25">
        <f t="shared" si="78"/>
        <v>0.06</v>
      </c>
      <c r="N251" s="94">
        <f>M251*'FX Card'!$G$28</f>
        <v>0.06</v>
      </c>
      <c r="O251" s="902" t="str">
        <f>IFERROR(VLOOKUP(D251,Table_wabobpsvr_AzureCalc_AzureCalcRateCard[], 7,FALSE), VLOOKUP(LEFT(D251, LEN(D251)-'Rate Card'!$M$26), Table_wabobpsvr_AzureCalc_AzureCalcRateCard[], 7, FALSE))</f>
        <v/>
      </c>
      <c r="P251" s="902" t="str">
        <f>IFERROR(VLOOKUP(D251,Table_wabobpsvr_AzureCalc_AzureCalcRateCard[], 8,FALSE), VLOOKUP(LEFT(D251, LEN(D251)-'Rate Card'!$M$26), Table_wabobpsvr_AzureCalc_AzureCalcRateCard[], 8, FALSE))</f>
        <v/>
      </c>
    </row>
    <row r="252" spans="1:16">
      <c r="A252" t="s">
        <v>473</v>
      </c>
      <c r="B252" s="344" t="s">
        <v>876</v>
      </c>
      <c r="C252" s="64" t="str">
        <f>IFERROR(VLOOKUP(D252,Table_wabobpsvr_AzureCalc_AzureCalcRateCard[], 3,FALSE), VLOOKUP(LEFT(D252, LEN(D252)-'Rate Card'!$M$26), Table_wabobpsvr_AzureCalc_AzureCalcRateCard[], 3, FALSE))</f>
        <v>Per GB</v>
      </c>
      <c r="D252" s="1040" t="str">
        <f>B252&amp;'Discount Calculations'!$G$16&amp;'Rate Card'!$K$23</f>
        <v>Geo Redundant Storage Standard IO - Page Blob/Disk - Tier 6MOSP6</v>
      </c>
      <c r="E252" s="1002" t="s">
        <v>38</v>
      </c>
      <c r="F252" s="1013">
        <f t="shared" si="69"/>
        <v>1</v>
      </c>
      <c r="G252" s="1040" t="e">
        <f t="shared" si="75"/>
        <v>#VALUE!</v>
      </c>
      <c r="H252" s="1011">
        <f>'[5]Discount Calculations'!$C$42</f>
        <v>0</v>
      </c>
      <c r="I252" s="1013" t="e">
        <f t="shared" si="76"/>
        <v>#VALUE!</v>
      </c>
      <c r="J252" s="1040">
        <f t="shared" si="72"/>
        <v>0</v>
      </c>
      <c r="K252" s="540" t="e">
        <f t="shared" si="77"/>
        <v>#VALUE!</v>
      </c>
      <c r="L252" s="104">
        <f>'[5]Pricing Calculator'!$AM$607+1</f>
        <v>1</v>
      </c>
      <c r="M252" s="25" t="e">
        <f t="shared" si="78"/>
        <v>#VALUE!</v>
      </c>
      <c r="N252" s="94" t="str">
        <f>+E252</f>
        <v>Contact Us</v>
      </c>
      <c r="O252" s="902" t="str">
        <f>IFERROR(VLOOKUP(D252,Table_wabobpsvr_AzureCalc_AzureCalcRateCard[], 7,FALSE), VLOOKUP(LEFT(D252, LEN(D252)-'Rate Card'!$M$26), Table_wabobpsvr_AzureCalc_AzureCalcRateCard[], 7, FALSE))</f>
        <v/>
      </c>
      <c r="P252" s="902" t="str">
        <f>IFERROR(VLOOKUP(D252,Table_wabobpsvr_AzureCalc_AzureCalcRateCard[], 8,FALSE), VLOOKUP(LEFT(D252, LEN(D252)-'Rate Card'!$M$26), Table_wabobpsvr_AzureCalc_AzureCalcRateCard[], 8, FALSE))</f>
        <v/>
      </c>
    </row>
    <row r="253" spans="1:16">
      <c r="B253" s="45"/>
      <c r="C253" s="33"/>
      <c r="D253" s="1004"/>
      <c r="E253" s="1004"/>
      <c r="F253" s="1013"/>
      <c r="H253" s="1011"/>
      <c r="I253" s="1013"/>
      <c r="K253" s="540"/>
      <c r="L253" s="104"/>
      <c r="M253" s="25"/>
      <c r="N253" s="33"/>
      <c r="O253" s="903"/>
      <c r="P253" s="903"/>
    </row>
    <row r="254" spans="1:16">
      <c r="A254" t="s">
        <v>474</v>
      </c>
      <c r="B254" s="314" t="s">
        <v>773</v>
      </c>
      <c r="C254" s="64" t="str">
        <f>IFERROR(VLOOKUP(D254,Table_wabobpsvr_AzureCalc_AzureCalcRateCard[], 3,FALSE), VLOOKUP(LEFT(D254, LEN(D254)-'Rate Card'!$M$26), Table_wabobpsvr_AzureCalc_AzureCalcRateCard[], 3, FALSE))</f>
        <v>Per GB</v>
      </c>
      <c r="D254" s="1040" t="str">
        <f>B254&amp;'Discount Calculations'!$G$16&amp;'Rate Card'!$K$23</f>
        <v>Read-Access Geo Redundant Storage Standard IO - Page Blob/DiskMOSP6</v>
      </c>
      <c r="E254" s="1290">
        <f>IFERROR(VLOOKUP(D254,Table_wabobpsvr_AzureCalc_AzureCalcRateCard[], 5,FALSE), VLOOKUP(LEFT(D254, LEN(D254)-'Rate Card'!$M$26), Table_wabobpsvr_AzureCalc_AzureCalcRateCard[], 5, FALSE))</f>
        <v>0.12</v>
      </c>
      <c r="F254" s="1013">
        <f t="shared" si="69"/>
        <v>1</v>
      </c>
      <c r="G254" s="1040">
        <f t="shared" si="75"/>
        <v>0.12</v>
      </c>
      <c r="H254" s="1011">
        <f>'Discount Calculations'!$C$42</f>
        <v>0</v>
      </c>
      <c r="I254" s="1013">
        <f t="shared" si="76"/>
        <v>0.12</v>
      </c>
      <c r="J254" s="1040">
        <f t="shared" si="72"/>
        <v>0</v>
      </c>
      <c r="K254" s="540">
        <f t="shared" si="77"/>
        <v>0</v>
      </c>
      <c r="L254" s="104">
        <f>'Discount Calculations'!$AD$5+1</f>
        <v>1</v>
      </c>
      <c r="M254" s="25">
        <f t="shared" si="78"/>
        <v>0.12</v>
      </c>
      <c r="N254" s="94">
        <f>M254*'FX Card'!$G$28</f>
        <v>0.12</v>
      </c>
      <c r="O254" s="902" t="str">
        <f>IFERROR(VLOOKUP(D254,Table_wabobpsvr_AzureCalc_AzureCalcRateCard[], 7,FALSE), VLOOKUP(LEFT(D254, LEN(D254)-'Rate Card'!$M$26), Table_wabobpsvr_AzureCalc_AzureCalcRateCard[], 7, FALSE))</f>
        <v/>
      </c>
      <c r="P254" s="902" t="str">
        <f>IFERROR(VLOOKUP(D254,Table_wabobpsvr_AzureCalc_AzureCalcRateCard[], 8,FALSE), VLOOKUP(LEFT(D254, LEN(D254)-'Rate Card'!$M$26), Table_wabobpsvr_AzureCalc_AzureCalcRateCard[], 8, FALSE))</f>
        <v/>
      </c>
    </row>
    <row r="255" spans="1:16">
      <c r="A255" t="s">
        <v>475</v>
      </c>
      <c r="B255" s="314" t="s">
        <v>867</v>
      </c>
      <c r="C255" s="64" t="str">
        <f>IFERROR(VLOOKUP(D255,Table_wabobpsvr_AzureCalc_AzureCalcRateCard[], 3,FALSE), VLOOKUP(LEFT(D255, LEN(D255)-'Rate Card'!$M$26), Table_wabobpsvr_AzureCalc_AzureCalcRateCard[], 3, FALSE))</f>
        <v>Per GB</v>
      </c>
      <c r="D255" s="1040" t="str">
        <f>B255&amp;'Discount Calculations'!$G$16&amp;'Rate Card'!$K$23</f>
        <v>Read-Access Geo Redundant Storage Standard IO - Page Blob/Disk - Tier 2MOSP6</v>
      </c>
      <c r="E255" s="1290">
        <f>IFERROR(VLOOKUP(D255,Table_wabobpsvr_AzureCalc_AzureCalcRateCard[], 5,FALSE), VLOOKUP(LEFT(D255, LEN(D255)-'Rate Card'!$M$26), Table_wabobpsvr_AzureCalc_AzureCalcRateCard[], 5, FALSE))</f>
        <v>0.1</v>
      </c>
      <c r="F255" s="1013">
        <f t="shared" si="69"/>
        <v>1</v>
      </c>
      <c r="G255" s="1040">
        <f t="shared" si="75"/>
        <v>0.1</v>
      </c>
      <c r="H255" s="1011">
        <f>'Discount Calculations'!$C$42</f>
        <v>0</v>
      </c>
      <c r="I255" s="1013">
        <f t="shared" si="76"/>
        <v>0.1</v>
      </c>
      <c r="J255" s="1040">
        <f t="shared" si="72"/>
        <v>0</v>
      </c>
      <c r="K255" s="540">
        <f t="shared" si="77"/>
        <v>0</v>
      </c>
      <c r="L255" s="104">
        <f>'Discount Calculations'!$AD$5+1</f>
        <v>1</v>
      </c>
      <c r="M255" s="25">
        <f t="shared" si="78"/>
        <v>0.1</v>
      </c>
      <c r="N255" s="94">
        <f>M255*'FX Card'!$G$28</f>
        <v>0.1</v>
      </c>
      <c r="O255" s="902" t="str">
        <f>IFERROR(VLOOKUP(D255,Table_wabobpsvr_AzureCalc_AzureCalcRateCard[], 7,FALSE), VLOOKUP(LEFT(D255, LEN(D255)-'Rate Card'!$M$26), Table_wabobpsvr_AzureCalc_AzureCalcRateCard[], 7, FALSE))</f>
        <v/>
      </c>
      <c r="P255" s="902" t="str">
        <f>IFERROR(VLOOKUP(D255,Table_wabobpsvr_AzureCalc_AzureCalcRateCard[], 8,FALSE), VLOOKUP(LEFT(D255, LEN(D255)-'Rate Card'!$M$26), Table_wabobpsvr_AzureCalc_AzureCalcRateCard[], 8, FALSE))</f>
        <v/>
      </c>
    </row>
    <row r="256" spans="1:16">
      <c r="A256" t="s">
        <v>476</v>
      </c>
      <c r="B256" s="314" t="s">
        <v>868</v>
      </c>
      <c r="C256" s="64" t="str">
        <f>IFERROR(VLOOKUP(D256,Table_wabobpsvr_AzureCalc_AzureCalcRateCard[], 3,FALSE), VLOOKUP(LEFT(D256, LEN(D256)-'Rate Card'!$M$26), Table_wabobpsvr_AzureCalc_AzureCalcRateCard[], 3, FALSE))</f>
        <v>Per GB</v>
      </c>
      <c r="D256" s="1040" t="str">
        <f>B256&amp;'Discount Calculations'!$G$16&amp;'Rate Card'!$K$23</f>
        <v>Read-Access Geo Redundant Storage Standard IO - Page Blob/Disk - Tier 3MOSP6</v>
      </c>
      <c r="E256" s="1290">
        <f>IFERROR(VLOOKUP(D256,Table_wabobpsvr_AzureCalc_AzureCalcRateCard[], 5,FALSE), VLOOKUP(LEFT(D256, LEN(D256)-'Rate Card'!$M$26), Table_wabobpsvr_AzureCalc_AzureCalcRateCard[], 5, FALSE))</f>
        <v>0.09</v>
      </c>
      <c r="F256" s="1013">
        <f t="shared" si="69"/>
        <v>1</v>
      </c>
      <c r="G256" s="1040">
        <f t="shared" si="75"/>
        <v>0.09</v>
      </c>
      <c r="H256" s="1011">
        <f>'Discount Calculations'!$C$42</f>
        <v>0</v>
      </c>
      <c r="I256" s="1013">
        <f t="shared" si="76"/>
        <v>0.09</v>
      </c>
      <c r="J256" s="1040">
        <f t="shared" si="72"/>
        <v>0</v>
      </c>
      <c r="K256" s="540">
        <f t="shared" si="77"/>
        <v>0</v>
      </c>
      <c r="L256" s="104">
        <f>'Discount Calculations'!$AD$5+1</f>
        <v>1</v>
      </c>
      <c r="M256" s="25">
        <f t="shared" si="78"/>
        <v>0.09</v>
      </c>
      <c r="N256" s="94">
        <f>M256*'FX Card'!$G$28</f>
        <v>0.09</v>
      </c>
      <c r="O256" s="902" t="str">
        <f>IFERROR(VLOOKUP(D256,Table_wabobpsvr_AzureCalc_AzureCalcRateCard[], 7,FALSE), VLOOKUP(LEFT(D256, LEN(D256)-'Rate Card'!$M$26), Table_wabobpsvr_AzureCalc_AzureCalcRateCard[], 7, FALSE))</f>
        <v/>
      </c>
      <c r="P256" s="902" t="str">
        <f>IFERROR(VLOOKUP(D256,Table_wabobpsvr_AzureCalc_AzureCalcRateCard[], 8,FALSE), VLOOKUP(LEFT(D256, LEN(D256)-'Rate Card'!$M$26), Table_wabobpsvr_AzureCalc_AzureCalcRateCard[], 8, FALSE))</f>
        <v/>
      </c>
    </row>
    <row r="257" spans="1:16">
      <c r="A257" t="s">
        <v>477</v>
      </c>
      <c r="B257" s="314" t="s">
        <v>869</v>
      </c>
      <c r="C257" s="64" t="str">
        <f>IFERROR(VLOOKUP(D257,Table_wabobpsvr_AzureCalc_AzureCalcRateCard[], 3,FALSE), VLOOKUP(LEFT(D257, LEN(D257)-'Rate Card'!$M$26), Table_wabobpsvr_AzureCalc_AzureCalcRateCard[], 3, FALSE))</f>
        <v>Per GB</v>
      </c>
      <c r="D257" s="1040" t="str">
        <f>B257&amp;'Discount Calculations'!$G$16&amp;'Rate Card'!$K$23</f>
        <v>Read-Access Geo Redundant Storage Standard IO - Page Blob/Disk - Tier 4MOSP6</v>
      </c>
      <c r="E257" s="1290">
        <f>IFERROR(VLOOKUP(D257,Table_wabobpsvr_AzureCalc_AzureCalcRateCard[], 5,FALSE), VLOOKUP(LEFT(D257, LEN(D257)-'Rate Card'!$M$26), Table_wabobpsvr_AzureCalc_AzureCalcRateCard[], 5, FALSE))</f>
        <v>0.08</v>
      </c>
      <c r="F257" s="1013">
        <f t="shared" si="69"/>
        <v>1</v>
      </c>
      <c r="G257" s="1040">
        <f t="shared" si="75"/>
        <v>0.08</v>
      </c>
      <c r="H257" s="1011">
        <f>'Discount Calculations'!$C$42</f>
        <v>0</v>
      </c>
      <c r="I257" s="1013">
        <f t="shared" si="76"/>
        <v>0.08</v>
      </c>
      <c r="J257" s="1040">
        <f t="shared" si="72"/>
        <v>0</v>
      </c>
      <c r="K257" s="540">
        <f t="shared" si="77"/>
        <v>0</v>
      </c>
      <c r="L257" s="104">
        <f>'Discount Calculations'!$AD$5+1</f>
        <v>1</v>
      </c>
      <c r="M257" s="25">
        <f t="shared" si="78"/>
        <v>0.08</v>
      </c>
      <c r="N257" s="94">
        <f>M257*'FX Card'!$G$28</f>
        <v>0.08</v>
      </c>
      <c r="O257" s="902" t="str">
        <f>IFERROR(VLOOKUP(D257,Table_wabobpsvr_AzureCalc_AzureCalcRateCard[], 7,FALSE), VLOOKUP(LEFT(D257, LEN(D257)-'Rate Card'!$M$26), Table_wabobpsvr_AzureCalc_AzureCalcRateCard[], 7, FALSE))</f>
        <v/>
      </c>
      <c r="P257" s="902" t="str">
        <f>IFERROR(VLOOKUP(D257,Table_wabobpsvr_AzureCalc_AzureCalcRateCard[], 8,FALSE), VLOOKUP(LEFT(D257, LEN(D257)-'Rate Card'!$M$26), Table_wabobpsvr_AzureCalc_AzureCalcRateCard[], 8, FALSE))</f>
        <v/>
      </c>
    </row>
    <row r="258" spans="1:16">
      <c r="A258" t="s">
        <v>478</v>
      </c>
      <c r="B258" s="314" t="s">
        <v>870</v>
      </c>
      <c r="C258" s="64" t="str">
        <f>IFERROR(VLOOKUP(D258,Table_wabobpsvr_AzureCalc_AzureCalcRateCard[], 3,FALSE), VLOOKUP(LEFT(D258, LEN(D258)-'Rate Card'!$M$26), Table_wabobpsvr_AzureCalc_AzureCalcRateCard[], 3, FALSE))</f>
        <v>Per GB</v>
      </c>
      <c r="D258" s="1040" t="str">
        <f>B258&amp;'Discount Calculations'!$G$16&amp;'Rate Card'!$K$23</f>
        <v>Read-Access Geo Redundant Storage Standard IO - Page Blob/Disk - Tier 5MOSP6</v>
      </c>
      <c r="E258" s="1290">
        <f>IFERROR(VLOOKUP(D258,Table_wabobpsvr_AzureCalc_AzureCalcRateCard[], 5,FALSE), VLOOKUP(LEFT(D258, LEN(D258)-'Rate Card'!$M$26), Table_wabobpsvr_AzureCalc_AzureCalcRateCard[], 5, FALSE))</f>
        <v>7.4999999999999997E-2</v>
      </c>
      <c r="F258" s="1013">
        <f t="shared" si="69"/>
        <v>1</v>
      </c>
      <c r="G258" s="1040">
        <f t="shared" si="75"/>
        <v>7.4999999999999997E-2</v>
      </c>
      <c r="H258" s="1011">
        <f>'Discount Calculations'!$C$42</f>
        <v>0</v>
      </c>
      <c r="I258" s="1013">
        <f t="shared" si="76"/>
        <v>7.4999999999999997E-2</v>
      </c>
      <c r="J258" s="1040">
        <f t="shared" si="72"/>
        <v>0</v>
      </c>
      <c r="K258" s="540">
        <f t="shared" si="77"/>
        <v>0</v>
      </c>
      <c r="L258" s="104">
        <f>'Discount Calculations'!$AD$5+1</f>
        <v>1</v>
      </c>
      <c r="M258" s="25">
        <f t="shared" si="78"/>
        <v>7.4999999999999997E-2</v>
      </c>
      <c r="N258" s="94">
        <f>M258*'FX Card'!$G$28</f>
        <v>7.4999999999999997E-2</v>
      </c>
      <c r="O258" s="902" t="str">
        <f>IFERROR(VLOOKUP(D258,Table_wabobpsvr_AzureCalc_AzureCalcRateCard[], 7,FALSE), VLOOKUP(LEFT(D258, LEN(D258)-'Rate Card'!$M$26), Table_wabobpsvr_AzureCalc_AzureCalcRateCard[], 7, FALSE))</f>
        <v/>
      </c>
      <c r="P258" s="902" t="str">
        <f>IFERROR(VLOOKUP(D258,Table_wabobpsvr_AzureCalc_AzureCalcRateCard[], 8,FALSE), VLOOKUP(LEFT(D258, LEN(D258)-'Rate Card'!$M$26), Table_wabobpsvr_AzureCalc_AzureCalcRateCard[], 8, FALSE))</f>
        <v/>
      </c>
    </row>
    <row r="259" spans="1:16">
      <c r="A259" t="s">
        <v>473</v>
      </c>
      <c r="B259" s="314" t="s">
        <v>871</v>
      </c>
      <c r="C259" s="64" t="str">
        <f>IFERROR(VLOOKUP(D259,Table_wabobpsvr_AzureCalc_AzureCalcRateCard[], 3,FALSE), VLOOKUP(LEFT(D259, LEN(D259)-'Rate Card'!$M$26), Table_wabobpsvr_AzureCalc_AzureCalcRateCard[], 3, FALSE))</f>
        <v>Per GB</v>
      </c>
      <c r="D259" s="1040" t="str">
        <f>B259&amp;'Discount Calculations'!$G$16&amp;'Rate Card'!$K$23</f>
        <v>Read-Access Geo Redundant Storage Standard IO - Page Blob/Disk - Tier 6MOSP6</v>
      </c>
      <c r="E259" s="1002" t="s">
        <v>38</v>
      </c>
      <c r="F259" s="1013">
        <f t="shared" si="69"/>
        <v>1</v>
      </c>
      <c r="G259" s="1040" t="e">
        <f>F259*E259</f>
        <v>#VALUE!</v>
      </c>
      <c r="H259" s="1011">
        <f>'[5]Discount Calculations'!$C$42</f>
        <v>0</v>
      </c>
      <c r="I259" s="1013" t="e">
        <f>G259*(1-H259)</f>
        <v>#VALUE!</v>
      </c>
      <c r="J259" s="1040">
        <f t="shared" si="72"/>
        <v>0</v>
      </c>
      <c r="K259" s="540" t="e">
        <f>E259*J259</f>
        <v>#VALUE!</v>
      </c>
      <c r="L259" s="104">
        <f>'[5]Pricing Calculator'!$AM$607+1</f>
        <v>1</v>
      </c>
      <c r="M259" s="25" t="e">
        <f>L259*(K259+I259)</f>
        <v>#VALUE!</v>
      </c>
      <c r="N259" s="94" t="str">
        <f>+E259</f>
        <v>Contact Us</v>
      </c>
      <c r="O259" s="902" t="str">
        <f>IFERROR(VLOOKUP(D259,Table_wabobpsvr_AzureCalc_AzureCalcRateCard[], 7,FALSE), VLOOKUP(LEFT(D259, LEN(D259)-'Rate Card'!$M$26), Table_wabobpsvr_AzureCalc_AzureCalcRateCard[], 7, FALSE))</f>
        <v/>
      </c>
      <c r="P259" s="902" t="str">
        <f>IFERROR(VLOOKUP(D259,Table_wabobpsvr_AzureCalc_AzureCalcRateCard[], 8,FALSE), VLOOKUP(LEFT(D259, LEN(D259)-'Rate Card'!$M$26), Table_wabobpsvr_AzureCalc_AzureCalcRateCard[], 8, FALSE))</f>
        <v/>
      </c>
    </row>
    <row r="260" spans="1:16">
      <c r="C260" s="33"/>
      <c r="D260" s="1004"/>
      <c r="E260" s="1004"/>
      <c r="F260" s="1013"/>
      <c r="H260" s="1011"/>
      <c r="I260" s="1013"/>
      <c r="K260" s="540"/>
      <c r="L260" s="104"/>
      <c r="M260" s="25"/>
      <c r="N260" s="33"/>
      <c r="O260" s="903"/>
      <c r="P260" s="903"/>
    </row>
    <row r="261" spans="1:16">
      <c r="A261" t="s">
        <v>474</v>
      </c>
      <c r="B261" s="543" t="s">
        <v>887</v>
      </c>
      <c r="C261" s="64" t="str">
        <f>IFERROR(VLOOKUP(D261,Table_wabobpsvr_AzureCalc_AzureCalcRateCard[], 3,FALSE), VLOOKUP(LEFT(D261, LEN(D261)-'Rate Card'!$M$26), Table_wabobpsvr_AzureCalc_AzureCalcRateCard[], 3, FALSE))</f>
        <v>GB</v>
      </c>
      <c r="D261" s="1040" t="str">
        <f>B261&amp;'Discount Calculations'!$G$16&amp;'Rate Card'!$K$23</f>
        <v>Locally Redundant Storage Standard IO - Table/QueueMOSP6</v>
      </c>
      <c r="E261" s="1012">
        <f>IFERROR(VLOOKUP(D261,Table_wabobpsvr_AzureCalc_AzureCalcRateCard[], 5,FALSE), VLOOKUP(LEFT(D261, LEN(D261)-'Rate Card'!$M$26), Table_wabobpsvr_AzureCalc_AzureCalcRateCard[], 5, FALSE))</f>
        <v>7.6999999999999999E-2</v>
      </c>
      <c r="F261" s="1013">
        <f t="shared" si="69"/>
        <v>1</v>
      </c>
      <c r="G261" s="1040">
        <f t="shared" si="75"/>
        <v>7.6999999999999999E-2</v>
      </c>
      <c r="H261" s="1011">
        <f>'Discount Calculations'!$C$42</f>
        <v>0</v>
      </c>
      <c r="I261" s="1013">
        <f t="shared" si="76"/>
        <v>7.6999999999999999E-2</v>
      </c>
      <c r="J261" s="1040">
        <f t="shared" si="72"/>
        <v>0</v>
      </c>
      <c r="K261" s="540">
        <f t="shared" si="77"/>
        <v>0</v>
      </c>
      <c r="L261" s="104">
        <f>'Discount Calculations'!$AD$5+1</f>
        <v>1</v>
      </c>
      <c r="M261" s="25">
        <f t="shared" si="78"/>
        <v>7.6999999999999999E-2</v>
      </c>
      <c r="N261" s="94">
        <f>M261*'FX Card'!$G$28</f>
        <v>7.6999999999999999E-2</v>
      </c>
      <c r="O261" s="902" t="str">
        <f>IFERROR(VLOOKUP(D261,Table_wabobpsvr_AzureCalc_AzureCalcRateCard[], 7,FALSE), VLOOKUP(LEFT(D261, LEN(D261)-'Rate Card'!$M$26), Table_wabobpsvr_AzureCalc_AzureCalcRateCard[], 7, FALSE))</f>
        <v/>
      </c>
      <c r="P261" s="902" t="str">
        <f>IFERROR(VLOOKUP(D261,Table_wabobpsvr_AzureCalc_AzureCalcRateCard[], 8,FALSE), VLOOKUP(LEFT(D261, LEN(D261)-'Rate Card'!$M$26), Table_wabobpsvr_AzureCalc_AzureCalcRateCard[], 8, FALSE))</f>
        <v/>
      </c>
    </row>
    <row r="262" spans="1:16">
      <c r="A262" t="s">
        <v>475</v>
      </c>
      <c r="B262" s="543" t="s">
        <v>888</v>
      </c>
      <c r="C262" s="64" t="str">
        <f>IFERROR(VLOOKUP(D262,Table_wabobpsvr_AzureCalc_AzureCalcRateCard[], 3,FALSE), VLOOKUP(LEFT(D262, LEN(D262)-'Rate Card'!$M$26), Table_wabobpsvr_AzureCalc_AzureCalcRateCard[], 3, FALSE))</f>
        <v>Per GB</v>
      </c>
      <c r="D262" s="1040" t="str">
        <f>B262&amp;'Discount Calculations'!$G$16&amp;'Rate Card'!$K$23</f>
        <v>Locally Redundant Storage Standard IO - Table/Queue - Tier 2MOSP6</v>
      </c>
      <c r="E262" s="1012">
        <f>IFERROR(VLOOKUP(D262,Table_wabobpsvr_AzureCalc_AzureCalcRateCard[], 5,FALSE), VLOOKUP(LEFT(D262, LEN(D262)-'Rate Card'!$M$26), Table_wabobpsvr_AzureCalc_AzureCalcRateCard[], 5, FALSE))</f>
        <v>6.5000000000000002E-2</v>
      </c>
      <c r="F262" s="1013">
        <f t="shared" si="69"/>
        <v>1</v>
      </c>
      <c r="G262" s="1040">
        <f t="shared" si="75"/>
        <v>6.5000000000000002E-2</v>
      </c>
      <c r="H262" s="1011">
        <f>'Discount Calculations'!$C$42</f>
        <v>0</v>
      </c>
      <c r="I262" s="1013">
        <f t="shared" si="76"/>
        <v>6.5000000000000002E-2</v>
      </c>
      <c r="J262" s="1040">
        <f t="shared" si="72"/>
        <v>0</v>
      </c>
      <c r="K262" s="540">
        <f t="shared" si="77"/>
        <v>0</v>
      </c>
      <c r="L262" s="104">
        <f>'Discount Calculations'!$AD$5+1</f>
        <v>1</v>
      </c>
      <c r="M262" s="25">
        <f t="shared" si="78"/>
        <v>6.5000000000000002E-2</v>
      </c>
      <c r="N262" s="94">
        <f>M262*'FX Card'!$G$28</f>
        <v>6.5000000000000002E-2</v>
      </c>
      <c r="O262" s="902" t="str">
        <f>IFERROR(VLOOKUP(D262,Table_wabobpsvr_AzureCalc_AzureCalcRateCard[], 7,FALSE), VLOOKUP(LEFT(D262, LEN(D262)-'Rate Card'!$M$26), Table_wabobpsvr_AzureCalc_AzureCalcRateCard[], 7, FALSE))</f>
        <v/>
      </c>
      <c r="P262" s="902" t="str">
        <f>IFERROR(VLOOKUP(D262,Table_wabobpsvr_AzureCalc_AzureCalcRateCard[], 8,FALSE), VLOOKUP(LEFT(D262, LEN(D262)-'Rate Card'!$M$26), Table_wabobpsvr_AzureCalc_AzureCalcRateCard[], 8, FALSE))</f>
        <v/>
      </c>
    </row>
    <row r="263" spans="1:16">
      <c r="A263" t="s">
        <v>476</v>
      </c>
      <c r="B263" s="543" t="s">
        <v>889</v>
      </c>
      <c r="C263" s="64" t="str">
        <f>IFERROR(VLOOKUP(D263,Table_wabobpsvr_AzureCalc_AzureCalcRateCard[], 3,FALSE), VLOOKUP(LEFT(D263, LEN(D263)-'Rate Card'!$M$26), Table_wabobpsvr_AzureCalc_AzureCalcRateCard[], 3, FALSE))</f>
        <v>Per GB</v>
      </c>
      <c r="D263" s="1040" t="str">
        <f>B263&amp;'Discount Calculations'!$G$16&amp;'Rate Card'!$K$23</f>
        <v>Locally Redundant Storage Standard IO - Table/Queue - Tier 3MOSP6</v>
      </c>
      <c r="E263" s="1012">
        <f>IFERROR(VLOOKUP(D263,Table_wabobpsvr_AzureCalc_AzureCalcRateCard[], 5,FALSE), VLOOKUP(LEFT(D263, LEN(D263)-'Rate Card'!$M$26), Table_wabobpsvr_AzureCalc_AzureCalcRateCard[], 5, FALSE))</f>
        <v>0.06</v>
      </c>
      <c r="F263" s="1013">
        <f t="shared" si="69"/>
        <v>1</v>
      </c>
      <c r="G263" s="1040">
        <f t="shared" si="75"/>
        <v>0.06</v>
      </c>
      <c r="H263" s="1011">
        <f>'Discount Calculations'!$C$42</f>
        <v>0</v>
      </c>
      <c r="I263" s="1013">
        <f t="shared" si="76"/>
        <v>0.06</v>
      </c>
      <c r="J263" s="1040">
        <f t="shared" si="72"/>
        <v>0</v>
      </c>
      <c r="K263" s="540">
        <f t="shared" si="77"/>
        <v>0</v>
      </c>
      <c r="L263" s="104">
        <f>'Discount Calculations'!$AD$5+1</f>
        <v>1</v>
      </c>
      <c r="M263" s="25">
        <f t="shared" si="78"/>
        <v>0.06</v>
      </c>
      <c r="N263" s="94">
        <f>M263*'FX Card'!$G$28</f>
        <v>0.06</v>
      </c>
      <c r="O263" s="902" t="str">
        <f>IFERROR(VLOOKUP(D263,Table_wabobpsvr_AzureCalc_AzureCalcRateCard[], 7,FALSE), VLOOKUP(LEFT(D263, LEN(D263)-'Rate Card'!$M$26), Table_wabobpsvr_AzureCalc_AzureCalcRateCard[], 7, FALSE))</f>
        <v/>
      </c>
      <c r="P263" s="902" t="str">
        <f>IFERROR(VLOOKUP(D263,Table_wabobpsvr_AzureCalc_AzureCalcRateCard[], 8,FALSE), VLOOKUP(LEFT(D263, LEN(D263)-'Rate Card'!$M$26), Table_wabobpsvr_AzureCalc_AzureCalcRateCard[], 8, FALSE))</f>
        <v/>
      </c>
    </row>
    <row r="264" spans="1:16">
      <c r="A264" t="s">
        <v>477</v>
      </c>
      <c r="B264" s="543" t="s">
        <v>890</v>
      </c>
      <c r="C264" s="64" t="str">
        <f>IFERROR(VLOOKUP(D264,Table_wabobpsvr_AzureCalc_AzureCalcRateCard[], 3,FALSE), VLOOKUP(LEFT(D264, LEN(D264)-'Rate Card'!$M$26), Table_wabobpsvr_AzureCalc_AzureCalcRateCard[], 3, FALSE))</f>
        <v>Per GB</v>
      </c>
      <c r="D264" s="1040" t="str">
        <f>B264&amp;'Discount Calculations'!$G$16&amp;'Rate Card'!$K$23</f>
        <v>Locally Redundant Storage Standard IO - Table/Queue - Tier 4MOSP6</v>
      </c>
      <c r="E264" s="1012">
        <f>IFERROR(VLOOKUP(D264,Table_wabobpsvr_AzureCalc_AzureCalcRateCard[], 5,FALSE), VLOOKUP(LEFT(D264, LEN(D264)-'Rate Card'!$M$26), Table_wabobpsvr_AzureCalc_AzureCalcRateCard[], 5, FALSE))</f>
        <v>5.5E-2</v>
      </c>
      <c r="F264" s="1013">
        <f t="shared" ref="F264:F338" si="101">IF($E$1=1,1,0)</f>
        <v>1</v>
      </c>
      <c r="G264" s="1040">
        <f t="shared" si="75"/>
        <v>5.5E-2</v>
      </c>
      <c r="H264" s="1011">
        <f>'Discount Calculations'!$C$42</f>
        <v>0</v>
      </c>
      <c r="I264" s="1013">
        <f t="shared" si="76"/>
        <v>5.5E-2</v>
      </c>
      <c r="J264" s="1040">
        <f t="shared" ref="J264:J338" si="102">IF($E$1=2,1,0)</f>
        <v>0</v>
      </c>
      <c r="K264" s="540">
        <f t="shared" si="77"/>
        <v>0</v>
      </c>
      <c r="L264" s="104">
        <f>'Discount Calculations'!$AD$5+1</f>
        <v>1</v>
      </c>
      <c r="M264" s="25">
        <f t="shared" si="78"/>
        <v>5.5E-2</v>
      </c>
      <c r="N264" s="94">
        <f>M264*'FX Card'!$G$28</f>
        <v>5.5E-2</v>
      </c>
      <c r="O264" s="902" t="str">
        <f>IFERROR(VLOOKUP(D264,Table_wabobpsvr_AzureCalc_AzureCalcRateCard[], 7,FALSE), VLOOKUP(LEFT(D264, LEN(D264)-'Rate Card'!$M$26), Table_wabobpsvr_AzureCalc_AzureCalcRateCard[], 7, FALSE))</f>
        <v/>
      </c>
      <c r="P264" s="902" t="str">
        <f>IFERROR(VLOOKUP(D264,Table_wabobpsvr_AzureCalc_AzureCalcRateCard[], 8,FALSE), VLOOKUP(LEFT(D264, LEN(D264)-'Rate Card'!$M$26), Table_wabobpsvr_AzureCalc_AzureCalcRateCard[], 8, FALSE))</f>
        <v/>
      </c>
    </row>
    <row r="265" spans="1:16">
      <c r="A265" t="s">
        <v>478</v>
      </c>
      <c r="B265" s="543" t="s">
        <v>891</v>
      </c>
      <c r="C265" s="64" t="str">
        <f>IFERROR(VLOOKUP(D265,Table_wabobpsvr_AzureCalc_AzureCalcRateCard[], 3,FALSE), VLOOKUP(LEFT(D265, LEN(D265)-'Rate Card'!$M$26), Table_wabobpsvr_AzureCalc_AzureCalcRateCard[], 3, FALSE))</f>
        <v>Per GB</v>
      </c>
      <c r="D265" s="1040" t="str">
        <f>B265&amp;'Discount Calculations'!$G$16&amp;'Rate Card'!$K$23</f>
        <v>Locally Redundant Storage Standard IO - Table/Queue - Tier 5MOSP6</v>
      </c>
      <c r="E265" s="1012">
        <f>IFERROR(VLOOKUP(D265,Table_wabobpsvr_AzureCalc_AzureCalcRateCard[], 5,FALSE), VLOOKUP(LEFT(D265, LEN(D265)-'Rate Card'!$M$26), Table_wabobpsvr_AzureCalc_AzureCalcRateCard[], 5, FALSE))</f>
        <v>4.4999999999999998E-2</v>
      </c>
      <c r="F265" s="1013">
        <f t="shared" si="101"/>
        <v>1</v>
      </c>
      <c r="G265" s="1040">
        <f t="shared" si="75"/>
        <v>4.4999999999999998E-2</v>
      </c>
      <c r="H265" s="1011">
        <f>'Discount Calculations'!$C$42</f>
        <v>0</v>
      </c>
      <c r="I265" s="1013">
        <f t="shared" si="76"/>
        <v>4.4999999999999998E-2</v>
      </c>
      <c r="J265" s="1040">
        <f t="shared" si="102"/>
        <v>0</v>
      </c>
      <c r="K265" s="540">
        <f t="shared" si="77"/>
        <v>0</v>
      </c>
      <c r="L265" s="104">
        <f>'Discount Calculations'!$AD$5+1</f>
        <v>1</v>
      </c>
      <c r="M265" s="25">
        <f t="shared" si="78"/>
        <v>4.4999999999999998E-2</v>
      </c>
      <c r="N265" s="94">
        <f>M265*'FX Card'!$G$28</f>
        <v>4.4999999999999998E-2</v>
      </c>
      <c r="O265" s="902" t="str">
        <f>IFERROR(VLOOKUP(D265,Table_wabobpsvr_AzureCalc_AzureCalcRateCard[], 7,FALSE), VLOOKUP(LEFT(D265, LEN(D265)-'Rate Card'!$M$26), Table_wabobpsvr_AzureCalc_AzureCalcRateCard[], 7, FALSE))</f>
        <v/>
      </c>
      <c r="P265" s="902" t="str">
        <f>IFERROR(VLOOKUP(D265,Table_wabobpsvr_AzureCalc_AzureCalcRateCard[], 8,FALSE), VLOOKUP(LEFT(D265, LEN(D265)-'Rate Card'!$M$26), Table_wabobpsvr_AzureCalc_AzureCalcRateCard[], 8, FALSE))</f>
        <v/>
      </c>
    </row>
    <row r="266" spans="1:16">
      <c r="A266" t="s">
        <v>473</v>
      </c>
      <c r="B266" s="543" t="s">
        <v>892</v>
      </c>
      <c r="C266" s="64" t="str">
        <f>IFERROR(VLOOKUP(D266,Table_wabobpsvr_AzureCalc_AzureCalcRateCard[], 3,FALSE), VLOOKUP(LEFT(D266, LEN(D266)-'Rate Card'!$M$26), Table_wabobpsvr_AzureCalc_AzureCalcRateCard[], 3, FALSE))</f>
        <v>Per GB</v>
      </c>
      <c r="D266" s="1040" t="str">
        <f>B266&amp;'Discount Calculations'!$G$16&amp;'Rate Card'!$K$23</f>
        <v>Locally Redundant Storage Standard IO - Table/Queue - Tier 6MOSP6</v>
      </c>
      <c r="E266" s="1002" t="s">
        <v>38</v>
      </c>
      <c r="F266" s="1013">
        <f t="shared" si="101"/>
        <v>1</v>
      </c>
      <c r="G266" s="1040" t="e">
        <f t="shared" si="75"/>
        <v>#VALUE!</v>
      </c>
      <c r="H266" s="1011">
        <f>'[5]Discount Calculations'!$C$42</f>
        <v>0</v>
      </c>
      <c r="I266" s="1013" t="e">
        <f t="shared" si="76"/>
        <v>#VALUE!</v>
      </c>
      <c r="J266" s="1040">
        <f t="shared" si="102"/>
        <v>0</v>
      </c>
      <c r="K266" s="540" t="e">
        <f t="shared" si="77"/>
        <v>#VALUE!</v>
      </c>
      <c r="L266" s="104">
        <f>'[5]Pricing Calculator'!$AM$607+1</f>
        <v>1</v>
      </c>
      <c r="M266" s="25" t="e">
        <f t="shared" si="78"/>
        <v>#VALUE!</v>
      </c>
      <c r="N266" s="94" t="str">
        <f>+E266</f>
        <v>Contact Us</v>
      </c>
      <c r="O266" s="902" t="str">
        <f>IFERROR(VLOOKUP(D266,Table_wabobpsvr_AzureCalc_AzureCalcRateCard[], 7,FALSE), VLOOKUP(LEFT(D266, LEN(D266)-'Rate Card'!$M$26), Table_wabobpsvr_AzureCalc_AzureCalcRateCard[], 7, FALSE))</f>
        <v/>
      </c>
      <c r="P266" s="902" t="str">
        <f>IFERROR(VLOOKUP(D266,Table_wabobpsvr_AzureCalc_AzureCalcRateCard[], 8,FALSE), VLOOKUP(LEFT(D266, LEN(D266)-'Rate Card'!$M$26), Table_wabobpsvr_AzureCalc_AzureCalcRateCard[], 8, FALSE))</f>
        <v/>
      </c>
    </row>
    <row r="267" spans="1:16">
      <c r="C267" s="33"/>
      <c r="D267" s="1004"/>
      <c r="E267" s="1004"/>
      <c r="F267" s="1013"/>
      <c r="H267" s="1011"/>
      <c r="I267" s="1013"/>
      <c r="K267" s="540"/>
      <c r="L267" s="104"/>
      <c r="M267" s="25"/>
      <c r="N267" s="33"/>
      <c r="O267" s="903"/>
      <c r="P267" s="903"/>
    </row>
    <row r="268" spans="1:16">
      <c r="A268" t="s">
        <v>474</v>
      </c>
      <c r="B268" s="344" t="s">
        <v>770</v>
      </c>
      <c r="C268" s="64" t="str">
        <f>IFERROR(VLOOKUP(D268,Table_wabobpsvr_AzureCalc_AzureCalcRateCard[], 3,FALSE), VLOOKUP(LEFT(D268, LEN(D268)-'Rate Card'!$M$26), Table_wabobpsvr_AzureCalc_AzureCalcRateCard[], 3, FALSE))</f>
        <v>Per GB</v>
      </c>
      <c r="D268" s="1040" t="str">
        <f>B268&amp;'Discount Calculations'!$G$16&amp;'Rate Card'!$K$23</f>
        <v>Geo Redundant Storage Standard IO - Table/QueueMOSP6</v>
      </c>
      <c r="E268" s="1012">
        <f>IFERROR(VLOOKUP(D268,Table_wabobpsvr_AzureCalc_AzureCalcRateCard[], 5,FALSE), VLOOKUP(LEFT(D268, LEN(D268)-'Rate Card'!$M$26), Table_wabobpsvr_AzureCalc_AzureCalcRateCard[], 5, FALSE))</f>
        <v>9.5000000000000001E-2</v>
      </c>
      <c r="F268" s="1013">
        <f t="shared" si="101"/>
        <v>1</v>
      </c>
      <c r="G268" s="1040">
        <f t="shared" si="75"/>
        <v>9.5000000000000001E-2</v>
      </c>
      <c r="H268" s="1011">
        <f>'Discount Calculations'!$C$42</f>
        <v>0</v>
      </c>
      <c r="I268" s="1013">
        <f t="shared" si="76"/>
        <v>9.5000000000000001E-2</v>
      </c>
      <c r="J268" s="1040">
        <f t="shared" si="102"/>
        <v>0</v>
      </c>
      <c r="K268" s="540">
        <f t="shared" si="77"/>
        <v>0</v>
      </c>
      <c r="L268" s="104">
        <f>'Discount Calculations'!$AD$5+1</f>
        <v>1</v>
      </c>
      <c r="M268" s="25">
        <f t="shared" si="78"/>
        <v>9.5000000000000001E-2</v>
      </c>
      <c r="N268" s="94">
        <f>M268*'FX Card'!$G$28</f>
        <v>9.5000000000000001E-2</v>
      </c>
      <c r="O268" s="902" t="str">
        <f>IFERROR(VLOOKUP(D268,Table_wabobpsvr_AzureCalc_AzureCalcRateCard[], 7,FALSE), VLOOKUP(LEFT(D268, LEN(D268)-'Rate Card'!$M$26), Table_wabobpsvr_AzureCalc_AzureCalcRateCard[], 7, FALSE))</f>
        <v/>
      </c>
      <c r="P268" s="902" t="str">
        <f>IFERROR(VLOOKUP(D268,Table_wabobpsvr_AzureCalc_AzureCalcRateCard[], 8,FALSE), VLOOKUP(LEFT(D268, LEN(D268)-'Rate Card'!$M$26), Table_wabobpsvr_AzureCalc_AzureCalcRateCard[], 8, FALSE))</f>
        <v/>
      </c>
    </row>
    <row r="269" spans="1:16">
      <c r="A269" t="s">
        <v>475</v>
      </c>
      <c r="B269" s="344" t="s">
        <v>877</v>
      </c>
      <c r="C269" s="64" t="str">
        <f>IFERROR(VLOOKUP(D269,Table_wabobpsvr_AzureCalc_AzureCalcRateCard[], 3,FALSE), VLOOKUP(LEFT(D269, LEN(D269)-'Rate Card'!$M$26), Table_wabobpsvr_AzureCalc_AzureCalcRateCard[], 3, FALSE))</f>
        <v>Per GB</v>
      </c>
      <c r="D269" s="1040" t="str">
        <f>B269&amp;'Discount Calculations'!$G$16&amp;'Rate Card'!$K$23</f>
        <v>Geo Redundant Storage Standard IO - Table/Queue - Tier 2MOSP6</v>
      </c>
      <c r="E269" s="1012">
        <f>IFERROR(VLOOKUP(D269,Table_wabobpsvr_AzureCalc_AzureCalcRateCard[], 5,FALSE), VLOOKUP(LEFT(D269, LEN(D269)-'Rate Card'!$M$26), Table_wabobpsvr_AzureCalc_AzureCalcRateCard[], 5, FALSE))</f>
        <v>0.08</v>
      </c>
      <c r="F269" s="1013">
        <f t="shared" si="101"/>
        <v>1</v>
      </c>
      <c r="G269" s="1040">
        <f t="shared" si="75"/>
        <v>0.08</v>
      </c>
      <c r="H269" s="1011">
        <f>'Discount Calculations'!$C$42</f>
        <v>0</v>
      </c>
      <c r="I269" s="1013">
        <f t="shared" si="76"/>
        <v>0.08</v>
      </c>
      <c r="J269" s="1040">
        <f t="shared" si="102"/>
        <v>0</v>
      </c>
      <c r="K269" s="540">
        <f t="shared" si="77"/>
        <v>0</v>
      </c>
      <c r="L269" s="104">
        <f>'Discount Calculations'!$AD$5+1</f>
        <v>1</v>
      </c>
      <c r="M269" s="25">
        <f t="shared" si="78"/>
        <v>0.08</v>
      </c>
      <c r="N269" s="94">
        <f>M269*'FX Card'!$G$28</f>
        <v>0.08</v>
      </c>
      <c r="O269" s="902" t="str">
        <f>IFERROR(VLOOKUP(D269,Table_wabobpsvr_AzureCalc_AzureCalcRateCard[], 7,FALSE), VLOOKUP(LEFT(D269, LEN(D269)-'Rate Card'!$M$26), Table_wabobpsvr_AzureCalc_AzureCalcRateCard[], 7, FALSE))</f>
        <v/>
      </c>
      <c r="P269" s="902" t="str">
        <f>IFERROR(VLOOKUP(D269,Table_wabobpsvr_AzureCalc_AzureCalcRateCard[], 8,FALSE), VLOOKUP(LEFT(D269, LEN(D269)-'Rate Card'!$M$26), Table_wabobpsvr_AzureCalc_AzureCalcRateCard[], 8, FALSE))</f>
        <v/>
      </c>
    </row>
    <row r="270" spans="1:16">
      <c r="A270" t="s">
        <v>476</v>
      </c>
      <c r="B270" s="344" t="s">
        <v>878</v>
      </c>
      <c r="C270" s="64" t="str">
        <f>IFERROR(VLOOKUP(D270,Table_wabobpsvr_AzureCalc_AzureCalcRateCard[], 3,FALSE), VLOOKUP(LEFT(D270, LEN(D270)-'Rate Card'!$M$26), Table_wabobpsvr_AzureCalc_AzureCalcRateCard[], 3, FALSE))</f>
        <v>Per GB</v>
      </c>
      <c r="D270" s="1040" t="str">
        <f>B270&amp;'Discount Calculations'!$G$16&amp;'Rate Card'!$K$23</f>
        <v>Geo Redundant Storage Standard IO - Table/Queue - Tier 3MOSP6</v>
      </c>
      <c r="E270" s="1012">
        <f>IFERROR(VLOOKUP(D270,Table_wabobpsvr_AzureCalc_AzureCalcRateCard[], 5,FALSE), VLOOKUP(LEFT(D270, LEN(D270)-'Rate Card'!$M$26), Table_wabobpsvr_AzureCalc_AzureCalcRateCard[], 5, FALSE))</f>
        <v>7.0000000000000007E-2</v>
      </c>
      <c r="F270" s="1013">
        <f t="shared" si="101"/>
        <v>1</v>
      </c>
      <c r="G270" s="1040">
        <f t="shared" si="75"/>
        <v>7.0000000000000007E-2</v>
      </c>
      <c r="H270" s="1011">
        <f>'Discount Calculations'!$C$42</f>
        <v>0</v>
      </c>
      <c r="I270" s="1013">
        <f t="shared" si="76"/>
        <v>7.0000000000000007E-2</v>
      </c>
      <c r="J270" s="1040">
        <f t="shared" si="102"/>
        <v>0</v>
      </c>
      <c r="K270" s="540">
        <f t="shared" si="77"/>
        <v>0</v>
      </c>
      <c r="L270" s="104">
        <f>'Discount Calculations'!$AD$5+1</f>
        <v>1</v>
      </c>
      <c r="M270" s="25">
        <f t="shared" si="78"/>
        <v>7.0000000000000007E-2</v>
      </c>
      <c r="N270" s="94">
        <f>M270*'FX Card'!$G$28</f>
        <v>7.0000000000000007E-2</v>
      </c>
      <c r="O270" s="902" t="str">
        <f>IFERROR(VLOOKUP(D270,Table_wabobpsvr_AzureCalc_AzureCalcRateCard[], 7,FALSE), VLOOKUP(LEFT(D270, LEN(D270)-'Rate Card'!$M$26), Table_wabobpsvr_AzureCalc_AzureCalcRateCard[], 7, FALSE))</f>
        <v/>
      </c>
      <c r="P270" s="902" t="str">
        <f>IFERROR(VLOOKUP(D270,Table_wabobpsvr_AzureCalc_AzureCalcRateCard[], 8,FALSE), VLOOKUP(LEFT(D270, LEN(D270)-'Rate Card'!$M$26), Table_wabobpsvr_AzureCalc_AzureCalcRateCard[], 8, FALSE))</f>
        <v/>
      </c>
    </row>
    <row r="271" spans="1:16">
      <c r="A271" t="s">
        <v>477</v>
      </c>
      <c r="B271" s="344" t="s">
        <v>879</v>
      </c>
      <c r="C271" s="64" t="str">
        <f>IFERROR(VLOOKUP(D271,Table_wabobpsvr_AzureCalc_AzureCalcRateCard[], 3,FALSE), VLOOKUP(LEFT(D271, LEN(D271)-'Rate Card'!$M$26), Table_wabobpsvr_AzureCalc_AzureCalcRateCard[], 3, FALSE))</f>
        <v>Per GB</v>
      </c>
      <c r="D271" s="1040" t="str">
        <f>B271&amp;'Discount Calculations'!$G$16&amp;'Rate Card'!$K$23</f>
        <v>Geo Redundant Storage Standard IO - Table/Queue - Tier 4MOSP6</v>
      </c>
      <c r="E271" s="1012">
        <f>IFERROR(VLOOKUP(D271,Table_wabobpsvr_AzureCalc_AzureCalcRateCard[], 5,FALSE), VLOOKUP(LEFT(D271, LEN(D271)-'Rate Card'!$M$26), Table_wabobpsvr_AzureCalc_AzureCalcRateCard[], 5, FALSE))</f>
        <v>6.5000000000000002E-2</v>
      </c>
      <c r="F271" s="1013">
        <f t="shared" si="101"/>
        <v>1</v>
      </c>
      <c r="G271" s="1040">
        <f t="shared" si="75"/>
        <v>6.5000000000000002E-2</v>
      </c>
      <c r="H271" s="1011">
        <f>'Discount Calculations'!$C$42</f>
        <v>0</v>
      </c>
      <c r="I271" s="1013">
        <f t="shared" si="76"/>
        <v>6.5000000000000002E-2</v>
      </c>
      <c r="J271" s="1040">
        <f t="shared" si="102"/>
        <v>0</v>
      </c>
      <c r="K271" s="540">
        <f t="shared" si="77"/>
        <v>0</v>
      </c>
      <c r="L271" s="104">
        <f>'Discount Calculations'!$AD$5+1</f>
        <v>1</v>
      </c>
      <c r="M271" s="25">
        <f t="shared" si="78"/>
        <v>6.5000000000000002E-2</v>
      </c>
      <c r="N271" s="94">
        <f>M271*'FX Card'!$G$28</f>
        <v>6.5000000000000002E-2</v>
      </c>
      <c r="O271" s="902" t="str">
        <f>IFERROR(VLOOKUP(D271,Table_wabobpsvr_AzureCalc_AzureCalcRateCard[], 7,FALSE), VLOOKUP(LEFT(D271, LEN(D271)-'Rate Card'!$M$26), Table_wabobpsvr_AzureCalc_AzureCalcRateCard[], 7, FALSE))</f>
        <v/>
      </c>
      <c r="P271" s="902" t="str">
        <f>IFERROR(VLOOKUP(D271,Table_wabobpsvr_AzureCalc_AzureCalcRateCard[], 8,FALSE), VLOOKUP(LEFT(D271, LEN(D271)-'Rate Card'!$M$26), Table_wabobpsvr_AzureCalc_AzureCalcRateCard[], 8, FALSE))</f>
        <v/>
      </c>
    </row>
    <row r="272" spans="1:16">
      <c r="A272" t="s">
        <v>478</v>
      </c>
      <c r="B272" s="344" t="s">
        <v>880</v>
      </c>
      <c r="C272" s="64" t="str">
        <f>IFERROR(VLOOKUP(D272,Table_wabobpsvr_AzureCalc_AzureCalcRateCard[], 3,FALSE), VLOOKUP(LEFT(D272, LEN(D272)-'Rate Card'!$M$26), Table_wabobpsvr_AzureCalc_AzureCalcRateCard[], 3, FALSE))</f>
        <v>Per GB</v>
      </c>
      <c r="D272" s="1040" t="str">
        <f>B272&amp;'Discount Calculations'!$G$16&amp;'Rate Card'!$K$23</f>
        <v>Geo Redundant Storage Standard IO - Table/Queue - Tier 5MOSP6</v>
      </c>
      <c r="E272" s="1012">
        <f>IFERROR(VLOOKUP(D272,Table_wabobpsvr_AzureCalc_AzureCalcRateCard[], 5,FALSE), VLOOKUP(LEFT(D272, LEN(D272)-'Rate Card'!$M$26), Table_wabobpsvr_AzureCalc_AzureCalcRateCard[], 5, FALSE))</f>
        <v>0.06</v>
      </c>
      <c r="F272" s="1013">
        <f t="shared" si="101"/>
        <v>1</v>
      </c>
      <c r="G272" s="1040">
        <f t="shared" si="75"/>
        <v>0.06</v>
      </c>
      <c r="H272" s="1011">
        <f>'Discount Calculations'!$C$42</f>
        <v>0</v>
      </c>
      <c r="I272" s="1013">
        <f t="shared" si="76"/>
        <v>0.06</v>
      </c>
      <c r="J272" s="1040">
        <f t="shared" si="102"/>
        <v>0</v>
      </c>
      <c r="K272" s="540">
        <f t="shared" si="77"/>
        <v>0</v>
      </c>
      <c r="L272" s="104">
        <f>'Discount Calculations'!$AD$5+1</f>
        <v>1</v>
      </c>
      <c r="M272" s="25">
        <f t="shared" si="78"/>
        <v>0.06</v>
      </c>
      <c r="N272" s="94">
        <f>M272*'FX Card'!$G$28</f>
        <v>0.06</v>
      </c>
      <c r="O272" s="902" t="str">
        <f>IFERROR(VLOOKUP(D272,Table_wabobpsvr_AzureCalc_AzureCalcRateCard[], 7,FALSE), VLOOKUP(LEFT(D272, LEN(D272)-'Rate Card'!$M$26), Table_wabobpsvr_AzureCalc_AzureCalcRateCard[], 7, FALSE))</f>
        <v/>
      </c>
      <c r="P272" s="902" t="str">
        <f>IFERROR(VLOOKUP(D272,Table_wabobpsvr_AzureCalc_AzureCalcRateCard[], 8,FALSE), VLOOKUP(LEFT(D272, LEN(D272)-'Rate Card'!$M$26), Table_wabobpsvr_AzureCalc_AzureCalcRateCard[], 8, FALSE))</f>
        <v/>
      </c>
    </row>
    <row r="273" spans="1:16">
      <c r="A273" t="s">
        <v>473</v>
      </c>
      <c r="B273" s="344" t="s">
        <v>881</v>
      </c>
      <c r="C273" s="64" t="str">
        <f>IFERROR(VLOOKUP(D273,Table_wabobpsvr_AzureCalc_AzureCalcRateCard[], 3,FALSE), VLOOKUP(LEFT(D273, LEN(D273)-'Rate Card'!$M$26), Table_wabobpsvr_AzureCalc_AzureCalcRateCard[], 3, FALSE))</f>
        <v>Per GB</v>
      </c>
      <c r="D273" s="1040" t="str">
        <f>B273&amp;'Discount Calculations'!$G$16&amp;'Rate Card'!$K$23</f>
        <v>Geo Redundant Storage Standard IO - Table/Queue - Tier 6MOSP6</v>
      </c>
      <c r="E273" s="1002" t="s">
        <v>38</v>
      </c>
      <c r="F273" s="1013">
        <f t="shared" si="101"/>
        <v>1</v>
      </c>
      <c r="G273" s="1040" t="e">
        <f>F273*E273</f>
        <v>#VALUE!</v>
      </c>
      <c r="H273" s="1011">
        <f>'[5]Discount Calculations'!$C$42</f>
        <v>0</v>
      </c>
      <c r="I273" s="1013" t="e">
        <f>G273*(1-H273)</f>
        <v>#VALUE!</v>
      </c>
      <c r="J273" s="1040">
        <f t="shared" si="102"/>
        <v>0</v>
      </c>
      <c r="K273" s="540" t="e">
        <f>E273*J273</f>
        <v>#VALUE!</v>
      </c>
      <c r="L273" s="104">
        <f>'[5]Pricing Calculator'!$AM$607+1</f>
        <v>1</v>
      </c>
      <c r="M273" s="25" t="e">
        <f>L273*(K273+I273)</f>
        <v>#VALUE!</v>
      </c>
      <c r="N273" s="94" t="str">
        <f>+E273</f>
        <v>Contact Us</v>
      </c>
      <c r="O273" s="902" t="str">
        <f>IFERROR(VLOOKUP(D273,Table_wabobpsvr_AzureCalc_AzureCalcRateCard[], 7,FALSE), VLOOKUP(LEFT(D273, LEN(D273)-'Rate Card'!$M$26), Table_wabobpsvr_AzureCalc_AzureCalcRateCard[], 7, FALSE))</f>
        <v/>
      </c>
      <c r="P273" s="902" t="str">
        <f>IFERROR(VLOOKUP(D273,Table_wabobpsvr_AzureCalc_AzureCalcRateCard[], 8,FALSE), VLOOKUP(LEFT(D273, LEN(D273)-'Rate Card'!$M$26), Table_wabobpsvr_AzureCalc_AzureCalcRateCard[], 8, FALSE))</f>
        <v/>
      </c>
    </row>
    <row r="274" spans="1:16">
      <c r="C274" s="33"/>
      <c r="D274" s="1004"/>
      <c r="E274" s="1004"/>
      <c r="F274" s="1013"/>
      <c r="H274" s="1011"/>
      <c r="I274" s="1013"/>
      <c r="K274" s="540"/>
      <c r="L274" s="104"/>
      <c r="M274" s="25"/>
      <c r="N274" s="33"/>
      <c r="O274" s="903"/>
      <c r="P274" s="903"/>
    </row>
    <row r="275" spans="1:16">
      <c r="A275" t="s">
        <v>474</v>
      </c>
      <c r="B275" s="314" t="s">
        <v>774</v>
      </c>
      <c r="C275" s="64" t="str">
        <f>IFERROR(VLOOKUP(D275,Table_wabobpsvr_AzureCalc_AzureCalcRateCard[], 3,FALSE), VLOOKUP(LEFT(D275, LEN(D275)-'Rate Card'!$M$26), Table_wabobpsvr_AzureCalc_AzureCalcRateCard[], 3, FALSE))</f>
        <v>Per GB</v>
      </c>
      <c r="D275" s="1040" t="str">
        <f>B275&amp;'Discount Calculations'!$G$16&amp;'Rate Card'!$K$23</f>
        <v>Read-Access Geo Redundant Storage Standard IO - Table/QueueMOSP6</v>
      </c>
      <c r="E275" s="1012">
        <f>IFERROR(VLOOKUP(D275,Table_wabobpsvr_AzureCalc_AzureCalcRateCard[], 5,FALSE), VLOOKUP(LEFT(D275, LEN(D275)-'Rate Card'!$M$26), Table_wabobpsvr_AzureCalc_AzureCalcRateCard[], 5, FALSE))</f>
        <v>0.12</v>
      </c>
      <c r="F275" s="1013">
        <f t="shared" si="101"/>
        <v>1</v>
      </c>
      <c r="G275" s="1040">
        <f t="shared" ref="G275:G347" si="103">F275*E275</f>
        <v>0.12</v>
      </c>
      <c r="H275" s="1011">
        <f>'Discount Calculations'!$C$42</f>
        <v>0</v>
      </c>
      <c r="I275" s="1013">
        <f t="shared" ref="I275:I347" si="104">G275*(1-H275)</f>
        <v>0.12</v>
      </c>
      <c r="J275" s="1040">
        <f t="shared" si="102"/>
        <v>0</v>
      </c>
      <c r="K275" s="540">
        <f t="shared" ref="K275:K347" si="105">E275*J275</f>
        <v>0</v>
      </c>
      <c r="L275" s="104">
        <f>'Discount Calculations'!$AD$5+1</f>
        <v>1</v>
      </c>
      <c r="M275" s="25">
        <f t="shared" ref="M275:M347" si="106">L275*(K275+I275)</f>
        <v>0.12</v>
      </c>
      <c r="N275" s="94">
        <f>M275*'FX Card'!$G$28</f>
        <v>0.12</v>
      </c>
      <c r="O275" s="902" t="str">
        <f>IFERROR(VLOOKUP(D275,Table_wabobpsvr_AzureCalc_AzureCalcRateCard[], 7,FALSE), VLOOKUP(LEFT(D275, LEN(D275)-'Rate Card'!$M$26), Table_wabobpsvr_AzureCalc_AzureCalcRateCard[], 7, FALSE))</f>
        <v/>
      </c>
      <c r="P275" s="902" t="str">
        <f>IFERROR(VLOOKUP(D275,Table_wabobpsvr_AzureCalc_AzureCalcRateCard[], 8,FALSE), VLOOKUP(LEFT(D275, LEN(D275)-'Rate Card'!$M$26), Table_wabobpsvr_AzureCalc_AzureCalcRateCard[], 8, FALSE))</f>
        <v/>
      </c>
    </row>
    <row r="276" spans="1:16">
      <c r="A276" t="s">
        <v>475</v>
      </c>
      <c r="B276" s="314" t="s">
        <v>882</v>
      </c>
      <c r="C276" s="64" t="str">
        <f>IFERROR(VLOOKUP(D276,Table_wabobpsvr_AzureCalc_AzureCalcRateCard[], 3,FALSE), VLOOKUP(LEFT(D276, LEN(D276)-'Rate Card'!$M$26), Table_wabobpsvr_AzureCalc_AzureCalcRateCard[], 3, FALSE))</f>
        <v>Per GB</v>
      </c>
      <c r="D276" s="1040" t="str">
        <f>B276&amp;'Discount Calculations'!$G$16&amp;'Rate Card'!$K$23</f>
        <v>Read-Access Geo Redundant Storage Standard IO - Table/Queue - Tier 2MOSP6</v>
      </c>
      <c r="E276" s="1012">
        <f>IFERROR(VLOOKUP(D276,Table_wabobpsvr_AzureCalc_AzureCalcRateCard[], 5,FALSE), VLOOKUP(LEFT(D276, LEN(D276)-'Rate Card'!$M$26), Table_wabobpsvr_AzureCalc_AzureCalcRateCard[], 5, FALSE))</f>
        <v>0.1</v>
      </c>
      <c r="F276" s="1013">
        <f t="shared" si="101"/>
        <v>1</v>
      </c>
      <c r="G276" s="1040">
        <f t="shared" si="103"/>
        <v>0.1</v>
      </c>
      <c r="H276" s="1011">
        <f>'Discount Calculations'!$C$42</f>
        <v>0</v>
      </c>
      <c r="I276" s="1013">
        <f t="shared" si="104"/>
        <v>0.1</v>
      </c>
      <c r="J276" s="1040">
        <f t="shared" si="102"/>
        <v>0</v>
      </c>
      <c r="K276" s="540">
        <f t="shared" si="105"/>
        <v>0</v>
      </c>
      <c r="L276" s="104">
        <f>'Discount Calculations'!$AD$5+1</f>
        <v>1</v>
      </c>
      <c r="M276" s="25">
        <f t="shared" si="106"/>
        <v>0.1</v>
      </c>
      <c r="N276" s="94">
        <f>M276*'FX Card'!$G$28</f>
        <v>0.1</v>
      </c>
      <c r="O276" s="902" t="str">
        <f>IFERROR(VLOOKUP(D276,Table_wabobpsvr_AzureCalc_AzureCalcRateCard[], 7,FALSE), VLOOKUP(LEFT(D276, LEN(D276)-'Rate Card'!$M$26), Table_wabobpsvr_AzureCalc_AzureCalcRateCard[], 7, FALSE))</f>
        <v/>
      </c>
      <c r="P276" s="902" t="str">
        <f>IFERROR(VLOOKUP(D276,Table_wabobpsvr_AzureCalc_AzureCalcRateCard[], 8,FALSE), VLOOKUP(LEFT(D276, LEN(D276)-'Rate Card'!$M$26), Table_wabobpsvr_AzureCalc_AzureCalcRateCard[], 8, FALSE))</f>
        <v/>
      </c>
    </row>
    <row r="277" spans="1:16">
      <c r="A277" t="s">
        <v>476</v>
      </c>
      <c r="B277" s="314" t="s">
        <v>883</v>
      </c>
      <c r="C277" s="64" t="str">
        <f>IFERROR(VLOOKUP(D277,Table_wabobpsvr_AzureCalc_AzureCalcRateCard[], 3,FALSE), VLOOKUP(LEFT(D277, LEN(D277)-'Rate Card'!$M$26), Table_wabobpsvr_AzureCalc_AzureCalcRateCard[], 3, FALSE))</f>
        <v>Per GB</v>
      </c>
      <c r="D277" s="1040" t="str">
        <f>B277&amp;'Discount Calculations'!$G$16&amp;'Rate Card'!$K$23</f>
        <v>Read-Access Geo Redundant Storage Standard IO - Table/Queue - Tier 3MOSP6</v>
      </c>
      <c r="E277" s="1012">
        <f>IFERROR(VLOOKUP(D277,Table_wabobpsvr_AzureCalc_AzureCalcRateCard[], 5,FALSE), VLOOKUP(LEFT(D277, LEN(D277)-'Rate Card'!$M$26), Table_wabobpsvr_AzureCalc_AzureCalcRateCard[], 5, FALSE))</f>
        <v>0.09</v>
      </c>
      <c r="F277" s="1013">
        <f t="shared" si="101"/>
        <v>1</v>
      </c>
      <c r="G277" s="1040">
        <f t="shared" si="103"/>
        <v>0.09</v>
      </c>
      <c r="H277" s="1011">
        <f>'Discount Calculations'!$C$42</f>
        <v>0</v>
      </c>
      <c r="I277" s="1013">
        <f t="shared" si="104"/>
        <v>0.09</v>
      </c>
      <c r="J277" s="1040">
        <f t="shared" si="102"/>
        <v>0</v>
      </c>
      <c r="K277" s="540">
        <f t="shared" si="105"/>
        <v>0</v>
      </c>
      <c r="L277" s="104">
        <f>'Discount Calculations'!$AD$5+1</f>
        <v>1</v>
      </c>
      <c r="M277" s="25">
        <f t="shared" si="106"/>
        <v>0.09</v>
      </c>
      <c r="N277" s="94">
        <f>M277*'FX Card'!$G$28</f>
        <v>0.09</v>
      </c>
      <c r="O277" s="902" t="str">
        <f>IFERROR(VLOOKUP(D277,Table_wabobpsvr_AzureCalc_AzureCalcRateCard[], 7,FALSE), VLOOKUP(LEFT(D277, LEN(D277)-'Rate Card'!$M$26), Table_wabobpsvr_AzureCalc_AzureCalcRateCard[], 7, FALSE))</f>
        <v/>
      </c>
      <c r="P277" s="902" t="str">
        <f>IFERROR(VLOOKUP(D277,Table_wabobpsvr_AzureCalc_AzureCalcRateCard[], 8,FALSE), VLOOKUP(LEFT(D277, LEN(D277)-'Rate Card'!$M$26), Table_wabobpsvr_AzureCalc_AzureCalcRateCard[], 8, FALSE))</f>
        <v/>
      </c>
    </row>
    <row r="278" spans="1:16">
      <c r="A278" t="s">
        <v>477</v>
      </c>
      <c r="B278" s="314" t="s">
        <v>884</v>
      </c>
      <c r="C278" s="64" t="str">
        <f>IFERROR(VLOOKUP(D278,Table_wabobpsvr_AzureCalc_AzureCalcRateCard[], 3,FALSE), VLOOKUP(LEFT(D278, LEN(D278)-'Rate Card'!$M$26), Table_wabobpsvr_AzureCalc_AzureCalcRateCard[], 3, FALSE))</f>
        <v>Per GB</v>
      </c>
      <c r="D278" s="1040" t="str">
        <f>B278&amp;'Discount Calculations'!$G$16&amp;'Rate Card'!$K$23</f>
        <v>Read-Access Geo Redundant Storage Standard IO - Table/Queue - Tier 4MOSP6</v>
      </c>
      <c r="E278" s="1012">
        <f>IFERROR(VLOOKUP(D278,Table_wabobpsvr_AzureCalc_AzureCalcRateCard[], 5,FALSE), VLOOKUP(LEFT(D278, LEN(D278)-'Rate Card'!$M$26), Table_wabobpsvr_AzureCalc_AzureCalcRateCard[], 5, FALSE))</f>
        <v>0.08</v>
      </c>
      <c r="F278" s="1013">
        <f t="shared" si="101"/>
        <v>1</v>
      </c>
      <c r="G278" s="1040">
        <f t="shared" si="103"/>
        <v>0.08</v>
      </c>
      <c r="H278" s="1011">
        <f>'Discount Calculations'!$C$42</f>
        <v>0</v>
      </c>
      <c r="I278" s="1013">
        <f t="shared" si="104"/>
        <v>0.08</v>
      </c>
      <c r="J278" s="1040">
        <f t="shared" si="102"/>
        <v>0</v>
      </c>
      <c r="K278" s="540">
        <f t="shared" si="105"/>
        <v>0</v>
      </c>
      <c r="L278" s="104">
        <f>'Discount Calculations'!$AD$5+1</f>
        <v>1</v>
      </c>
      <c r="M278" s="25">
        <f t="shared" si="106"/>
        <v>0.08</v>
      </c>
      <c r="N278" s="94">
        <f>M278*'FX Card'!$G$28</f>
        <v>0.08</v>
      </c>
      <c r="O278" s="902" t="str">
        <f>IFERROR(VLOOKUP(D278,Table_wabobpsvr_AzureCalc_AzureCalcRateCard[], 7,FALSE), VLOOKUP(LEFT(D278, LEN(D278)-'Rate Card'!$M$26), Table_wabobpsvr_AzureCalc_AzureCalcRateCard[], 7, FALSE))</f>
        <v/>
      </c>
      <c r="P278" s="902" t="str">
        <f>IFERROR(VLOOKUP(D278,Table_wabobpsvr_AzureCalc_AzureCalcRateCard[], 8,FALSE), VLOOKUP(LEFT(D278, LEN(D278)-'Rate Card'!$M$26), Table_wabobpsvr_AzureCalc_AzureCalcRateCard[], 8, FALSE))</f>
        <v/>
      </c>
    </row>
    <row r="279" spans="1:16">
      <c r="A279" t="s">
        <v>478</v>
      </c>
      <c r="B279" s="314" t="s">
        <v>885</v>
      </c>
      <c r="C279" s="64" t="str">
        <f>IFERROR(VLOOKUP(D279,Table_wabobpsvr_AzureCalc_AzureCalcRateCard[], 3,FALSE), VLOOKUP(LEFT(D279, LEN(D279)-'Rate Card'!$M$26), Table_wabobpsvr_AzureCalc_AzureCalcRateCard[], 3, FALSE))</f>
        <v>Per GB</v>
      </c>
      <c r="D279" s="1040" t="str">
        <f>B279&amp;'Discount Calculations'!$G$16&amp;'Rate Card'!$K$23</f>
        <v>Read-Access Geo Redundant Storage Standard IO - Table/Queue - Tier 5MOSP6</v>
      </c>
      <c r="E279" s="1012">
        <f>IFERROR(VLOOKUP(D279,Table_wabobpsvr_AzureCalc_AzureCalcRateCard[], 5,FALSE), VLOOKUP(LEFT(D279, LEN(D279)-'Rate Card'!$M$26), Table_wabobpsvr_AzureCalc_AzureCalcRateCard[], 5, FALSE))</f>
        <v>7.4999999999999997E-2</v>
      </c>
      <c r="F279" s="1013">
        <f t="shared" si="101"/>
        <v>1</v>
      </c>
      <c r="G279" s="1040">
        <f t="shared" si="103"/>
        <v>7.4999999999999997E-2</v>
      </c>
      <c r="H279" s="1011">
        <f>'Discount Calculations'!$C$42</f>
        <v>0</v>
      </c>
      <c r="I279" s="1013">
        <f t="shared" si="104"/>
        <v>7.4999999999999997E-2</v>
      </c>
      <c r="J279" s="1040">
        <f t="shared" si="102"/>
        <v>0</v>
      </c>
      <c r="K279" s="540">
        <f t="shared" si="105"/>
        <v>0</v>
      </c>
      <c r="L279" s="104">
        <f>'Discount Calculations'!$AD$5+1</f>
        <v>1</v>
      </c>
      <c r="M279" s="25">
        <f t="shared" si="106"/>
        <v>7.4999999999999997E-2</v>
      </c>
      <c r="N279" s="94">
        <f>M279*'FX Card'!$G$28</f>
        <v>7.4999999999999997E-2</v>
      </c>
      <c r="O279" s="902" t="str">
        <f>IFERROR(VLOOKUP(D279,Table_wabobpsvr_AzureCalc_AzureCalcRateCard[], 7,FALSE), VLOOKUP(LEFT(D279, LEN(D279)-'Rate Card'!$M$26), Table_wabobpsvr_AzureCalc_AzureCalcRateCard[], 7, FALSE))</f>
        <v/>
      </c>
      <c r="P279" s="902" t="str">
        <f>IFERROR(VLOOKUP(D279,Table_wabobpsvr_AzureCalc_AzureCalcRateCard[], 8,FALSE), VLOOKUP(LEFT(D279, LEN(D279)-'Rate Card'!$M$26), Table_wabobpsvr_AzureCalc_AzureCalcRateCard[], 8, FALSE))</f>
        <v/>
      </c>
    </row>
    <row r="280" spans="1:16">
      <c r="A280" t="s">
        <v>473</v>
      </c>
      <c r="B280" s="314" t="s">
        <v>886</v>
      </c>
      <c r="C280" s="64" t="str">
        <f>IFERROR(VLOOKUP(D280,Table_wabobpsvr_AzureCalc_AzureCalcRateCard[], 3,FALSE), VLOOKUP(LEFT(D280, LEN(D280)-'Rate Card'!$M$26), Table_wabobpsvr_AzureCalc_AzureCalcRateCard[], 3, FALSE))</f>
        <v>Per GB</v>
      </c>
      <c r="D280" s="1040" t="str">
        <f>B280&amp;'Discount Calculations'!$G$16&amp;'Rate Card'!$K$23</f>
        <v>Read-Access Geo Redundant Storage Standard IO - Table/Queue - Tier 6MOSP6</v>
      </c>
      <c r="E280" s="1002" t="s">
        <v>38</v>
      </c>
      <c r="F280" s="1013">
        <f t="shared" si="101"/>
        <v>1</v>
      </c>
      <c r="G280" s="1040" t="e">
        <f t="shared" si="103"/>
        <v>#VALUE!</v>
      </c>
      <c r="H280" s="1011">
        <f>'[5]Discount Calculations'!$C$42</f>
        <v>0</v>
      </c>
      <c r="I280" s="1013" t="e">
        <f t="shared" si="104"/>
        <v>#VALUE!</v>
      </c>
      <c r="J280" s="1040">
        <f t="shared" si="102"/>
        <v>0</v>
      </c>
      <c r="K280" s="540" t="e">
        <f t="shared" si="105"/>
        <v>#VALUE!</v>
      </c>
      <c r="L280" s="104">
        <f>'[5]Pricing Calculator'!$AM$607+1</f>
        <v>1</v>
      </c>
      <c r="M280" s="25" t="e">
        <f t="shared" si="106"/>
        <v>#VALUE!</v>
      </c>
      <c r="N280" s="94" t="str">
        <f>+E280</f>
        <v>Contact Us</v>
      </c>
      <c r="O280" s="902" t="str">
        <f>IFERROR(VLOOKUP(D280,Table_wabobpsvr_AzureCalc_AzureCalcRateCard[], 7,FALSE), VLOOKUP(LEFT(D280, LEN(D280)-'Rate Card'!$M$26), Table_wabobpsvr_AzureCalc_AzureCalcRateCard[], 7, FALSE))</f>
        <v/>
      </c>
      <c r="P280" s="902" t="str">
        <f>IFERROR(VLOOKUP(D280,Table_wabobpsvr_AzureCalc_AzureCalcRateCard[], 8,FALSE), VLOOKUP(LEFT(D280, LEN(D280)-'Rate Card'!$M$26), Table_wabobpsvr_AzureCalc_AzureCalcRateCard[], 8, FALSE))</f>
        <v/>
      </c>
    </row>
    <row r="281" spans="1:16">
      <c r="C281" s="33"/>
      <c r="D281" s="1004"/>
      <c r="E281" s="1004"/>
      <c r="F281" s="1013"/>
      <c r="H281" s="1011"/>
      <c r="I281" s="1013"/>
      <c r="K281" s="540"/>
      <c r="L281" s="104"/>
      <c r="M281" s="25"/>
      <c r="N281" s="33"/>
      <c r="O281" s="903"/>
      <c r="P281" s="903"/>
    </row>
    <row r="282" spans="1:16">
      <c r="B282" s="541" t="s">
        <v>1023</v>
      </c>
      <c r="C282" s="64" t="str">
        <f>IFERROR(VLOOKUP(D282,Table_wabobpsvr_AzureCalc_AzureCalcRateCard[], 3,FALSE), VLOOKUP(LEFT(D282, LEN(D282)-'Rate Card'!$M$26), Table_wabobpsvr_AzureCalc_AzureCalcRateCard[], 3, FALSE))</f>
        <v>Per GB</v>
      </c>
      <c r="D282" s="1040" t="str">
        <f>B282&amp;'Discount Calculations'!$G$16&amp;'Rate Card'!$K$23</f>
        <v>Locally Redundant Storage Standard IO - FilesMOSP6</v>
      </c>
      <c r="E282" s="1012">
        <f>IFERROR(VLOOKUP(D282,Table_wabobpsvr_AzureCalc_AzureCalcRateCard[], 5,FALSE), VLOOKUP(LEFT(D282, LEN(D282)-'Rate Card'!$M$26), Table_wabobpsvr_AzureCalc_AzureCalcRateCard[], 5, FALSE))</f>
        <v>0.04</v>
      </c>
      <c r="F282" s="1013">
        <f t="shared" si="101"/>
        <v>1</v>
      </c>
      <c r="G282" s="1040">
        <f t="shared" si="103"/>
        <v>0.04</v>
      </c>
      <c r="H282" s="1011">
        <f>'Discount Calculations'!$C$42</f>
        <v>0</v>
      </c>
      <c r="I282" s="1013">
        <f t="shared" si="104"/>
        <v>0.04</v>
      </c>
      <c r="J282" s="1040">
        <f t="shared" si="102"/>
        <v>0</v>
      </c>
      <c r="K282" s="540">
        <f t="shared" si="105"/>
        <v>0</v>
      </c>
      <c r="L282" s="104">
        <f>'Discount Calculations'!$AD$5+1</f>
        <v>1</v>
      </c>
      <c r="M282" s="25">
        <f t="shared" si="106"/>
        <v>0.04</v>
      </c>
      <c r="N282" s="94">
        <f>M282*'FX Card'!$G$28</f>
        <v>0.04</v>
      </c>
      <c r="O282" s="902" t="str">
        <f>IFERROR(VLOOKUP(D282,Table_wabobpsvr_AzureCalc_AzureCalcRateCard[], 7,FALSE), VLOOKUP(LEFT(D282, LEN(D282)-'Rate Card'!$M$26), Table_wabobpsvr_AzureCalc_AzureCalcRateCard[], 7, FALSE))</f>
        <v/>
      </c>
      <c r="P282" s="902" t="str">
        <f>IFERROR(VLOOKUP(D282,Table_wabobpsvr_AzureCalc_AzureCalcRateCard[], 8,FALSE), VLOOKUP(LEFT(D282, LEN(D282)-'Rate Card'!$M$26), Table_wabobpsvr_AzureCalc_AzureCalcRateCard[], 8, FALSE))</f>
        <v/>
      </c>
    </row>
    <row r="283" spans="1:16">
      <c r="B283" s="344" t="s">
        <v>1024</v>
      </c>
      <c r="C283" s="64" t="str">
        <f>IFERROR(VLOOKUP(D283,Table_wabobpsvr_AzureCalc_AzureCalcRateCard[], 3,FALSE), VLOOKUP(LEFT(D283, LEN(D283)-'Rate Card'!$M$26), Table_wabobpsvr_AzureCalc_AzureCalcRateCard[], 3, FALSE))</f>
        <v>GB</v>
      </c>
      <c r="D283" s="1040" t="str">
        <f>B283&amp;'Discount Calculations'!$G$16&amp;'Rate Card'!$K$23</f>
        <v>Geo Redundant Storage Standard IO - FilesMOSP6</v>
      </c>
      <c r="E283" s="1012">
        <f>IFERROR(VLOOKUP(D283,Table_wabobpsvr_AzureCalc_AzureCalcRateCard[], 5,FALSE), VLOOKUP(LEFT(D283, LEN(D283)-'Rate Card'!$M$26), Table_wabobpsvr_AzureCalc_AzureCalcRateCard[], 5, FALSE))</f>
        <v>0.11</v>
      </c>
      <c r="F283" s="1013">
        <f t="shared" si="101"/>
        <v>1</v>
      </c>
      <c r="G283" s="1040">
        <f t="shared" si="103"/>
        <v>0.11</v>
      </c>
      <c r="H283" s="1011">
        <f>'Discount Calculations'!$C$42</f>
        <v>0</v>
      </c>
      <c r="I283" s="1013">
        <f t="shared" si="104"/>
        <v>0.11</v>
      </c>
      <c r="J283" s="1040">
        <f t="shared" si="102"/>
        <v>0</v>
      </c>
      <c r="K283" s="540">
        <f t="shared" si="105"/>
        <v>0</v>
      </c>
      <c r="L283" s="104">
        <f>'Discount Calculations'!$AD$5+1</f>
        <v>1</v>
      </c>
      <c r="M283" s="25">
        <f t="shared" si="106"/>
        <v>0.11</v>
      </c>
      <c r="N283" s="94">
        <f>M283*'FX Card'!$G$28</f>
        <v>0.11</v>
      </c>
      <c r="O283" s="902" t="str">
        <f>IFERROR(VLOOKUP(D283,Table_wabobpsvr_AzureCalc_AzureCalcRateCard[], 7,FALSE), VLOOKUP(LEFT(D283, LEN(D283)-'Rate Card'!$M$26), Table_wabobpsvr_AzureCalc_AzureCalcRateCard[], 7, FALSE))</f>
        <v/>
      </c>
      <c r="P283" s="902" t="str">
        <f>IFERROR(VLOOKUP(D283,Table_wabobpsvr_AzureCalc_AzureCalcRateCard[], 8,FALSE), VLOOKUP(LEFT(D283, LEN(D283)-'Rate Card'!$M$26), Table_wabobpsvr_AzureCalc_AzureCalcRateCard[], 8, FALSE))</f>
        <v/>
      </c>
    </row>
    <row r="284" spans="1:16">
      <c r="C284" s="64"/>
      <c r="D284" s="1013"/>
      <c r="E284" s="1004"/>
      <c r="F284" s="1004"/>
      <c r="H284" s="1011"/>
      <c r="I284" s="1013"/>
      <c r="K284" s="540"/>
      <c r="L284" s="104"/>
      <c r="M284" s="25"/>
      <c r="N284" s="33"/>
      <c r="O284" s="903"/>
      <c r="P284" s="903"/>
    </row>
    <row r="285" spans="1:16">
      <c r="B285" t="s">
        <v>602</v>
      </c>
      <c r="C285" s="64" t="str">
        <f>IFERROR(VLOOKUP(D285,Table_wabobpsvr_AzureCalc_AzureCalcRateCard[], 3,FALSE), VLOOKUP(LEFT(D285, LEN(D285)-'Rate Card'!$M$26), Table_wabobpsvr_AzureCalc_AzureCalcRateCard[], 3, FALSE))</f>
        <v>Per Device</v>
      </c>
      <c r="D285" s="1040" t="str">
        <f>B285&amp;'Discount Calculations'!$G$16&amp;'Rate Card'!$K$23</f>
        <v>Import/ExportMOSP6</v>
      </c>
      <c r="E285" s="1012">
        <f>IFERROR(VLOOKUP(D285,Table_wabobpsvr_AzureCalc_AzureCalcRateCard[], 5,FALSE), VLOOKUP(LEFT(D285, LEN(D285)-'Rate Card'!$M$26), Table_wabobpsvr_AzureCalc_AzureCalcRateCard[], 5, FALSE))</f>
        <v>80</v>
      </c>
      <c r="F285" s="1013">
        <f t="shared" si="101"/>
        <v>1</v>
      </c>
      <c r="G285" s="1040">
        <f t="shared" si="103"/>
        <v>80</v>
      </c>
      <c r="H285" s="1011">
        <f>'Discount Calculations'!$C$42</f>
        <v>0</v>
      </c>
      <c r="I285" s="1013">
        <f t="shared" si="104"/>
        <v>80</v>
      </c>
      <c r="J285" s="1040">
        <f t="shared" si="102"/>
        <v>0</v>
      </c>
      <c r="K285" s="540">
        <f t="shared" si="105"/>
        <v>0</v>
      </c>
      <c r="L285" s="104">
        <f>'Discount Calculations'!$AD$5+1</f>
        <v>1</v>
      </c>
      <c r="M285" s="25">
        <f t="shared" si="106"/>
        <v>80</v>
      </c>
      <c r="N285" s="94">
        <f>M285*'FX Card'!$G$28</f>
        <v>80</v>
      </c>
      <c r="O285" s="902" t="str">
        <f>IFERROR(VLOOKUP(D285,Table_wabobpsvr_AzureCalc_AzureCalcRateCard[], 7,FALSE), VLOOKUP(LEFT(D285, LEN(D285)-'Rate Card'!$M$26), Table_wabobpsvr_AzureCalc_AzureCalcRateCard[], 7, FALSE))</f>
        <v/>
      </c>
      <c r="P285" s="902" t="str">
        <f>IFERROR(VLOOKUP(D285,Table_wabobpsvr_AzureCalc_AzureCalcRateCard[], 8,FALSE), VLOOKUP(LEFT(D285, LEN(D285)-'Rate Card'!$M$26), Table_wabobpsvr_AzureCalc_AzureCalcRateCard[], 8, FALSE))</f>
        <v/>
      </c>
    </row>
    <row r="286" spans="1:16" ht="15.75" customHeight="1">
      <c r="C286" s="64"/>
      <c r="D286" s="1013"/>
      <c r="E286" s="1004"/>
      <c r="F286" s="1004"/>
      <c r="H286" s="1011"/>
      <c r="I286" s="1013"/>
      <c r="K286" s="540"/>
      <c r="L286" s="104"/>
      <c r="M286" s="25"/>
      <c r="N286" s="33"/>
      <c r="O286" s="903"/>
      <c r="P286" s="903"/>
    </row>
    <row r="287" spans="1:16">
      <c r="B287" t="s">
        <v>46</v>
      </c>
      <c r="C287" s="64" t="str">
        <f>IFERROR(VLOOKUP(D287,Table_wabobpsvr_AzureCalc_AzureCalcRateCard[], 3,FALSE), VLOOKUP(LEFT(D287, LEN(D287)-'Rate Card'!$M$26), Table_wabobpsvr_AzureCalc_AzureCalcRateCard[], 3, FALSE))</f>
        <v>Per 100,000 Transactions</v>
      </c>
      <c r="D287" s="1040" t="str">
        <f>B287&amp;'Discount Calculations'!$G$16&amp;'Rate Card'!$K$23</f>
        <v>Storage TransactionsMOSP6</v>
      </c>
      <c r="E287" s="1012">
        <f>IFERROR(VLOOKUP(D287,Table_wabobpsvr_AzureCalc_AzureCalcRateCard[], 5,FALSE), VLOOKUP(LEFT(D287, LEN(D287)-'Rate Card'!$M$26), Table_wabobpsvr_AzureCalc_AzureCalcRateCard[], 5, FALSE))</f>
        <v>3.5999999999999999E-3</v>
      </c>
      <c r="F287" s="1013">
        <f t="shared" si="101"/>
        <v>1</v>
      </c>
      <c r="G287" s="1040">
        <f t="shared" si="103"/>
        <v>3.5999999999999999E-3</v>
      </c>
      <c r="H287" s="1011">
        <f>'Discount Calculations'!$C$42</f>
        <v>0</v>
      </c>
      <c r="I287" s="1013">
        <f t="shared" si="104"/>
        <v>3.5999999999999999E-3</v>
      </c>
      <c r="J287" s="1040">
        <f t="shared" si="102"/>
        <v>0</v>
      </c>
      <c r="K287" s="540">
        <f t="shared" si="105"/>
        <v>0</v>
      </c>
      <c r="L287" s="104">
        <f>'Discount Calculations'!$AD$5+1</f>
        <v>1</v>
      </c>
      <c r="M287" s="25">
        <f t="shared" si="106"/>
        <v>3.5999999999999999E-3</v>
      </c>
      <c r="N287" s="94">
        <f>M287*'FX Card'!$G$28</f>
        <v>3.5999999999999999E-3</v>
      </c>
      <c r="O287" s="902" t="str">
        <f>IFERROR(VLOOKUP(D287,Table_wabobpsvr_AzureCalc_AzureCalcRateCard[], 7,FALSE), VLOOKUP(LEFT(D287, LEN(D287)-'Rate Card'!$M$26), Table_wabobpsvr_AzureCalc_AzureCalcRateCard[], 7, FALSE))</f>
        <v/>
      </c>
      <c r="P287" s="902" t="str">
        <f>IFERROR(VLOOKUP(D287,Table_wabobpsvr_AzureCalc_AzureCalcRateCard[], 8,FALSE), VLOOKUP(LEFT(D287, LEN(D287)-'Rate Card'!$M$26), Table_wabobpsvr_AzureCalc_AzureCalcRateCard[], 8, FALSE))</f>
        <v/>
      </c>
    </row>
    <row r="288" spans="1:16">
      <c r="C288" s="64"/>
      <c r="D288" s="1013"/>
      <c r="E288" s="1004"/>
      <c r="F288" s="1004"/>
      <c r="H288" s="1011"/>
      <c r="I288" s="1013"/>
      <c r="K288" s="540"/>
      <c r="L288" s="104"/>
      <c r="M288" s="25"/>
      <c r="N288" s="33"/>
      <c r="O288" s="903"/>
      <c r="P288" s="903"/>
    </row>
    <row r="289" spans="1:16">
      <c r="A289" t="s">
        <v>290</v>
      </c>
      <c r="B289" t="s">
        <v>3176</v>
      </c>
      <c r="C289" s="64" t="str">
        <f>IFERROR(VLOOKUP(D289,Table_wabobpsvr_AzureCalc_AzureCalcRateCard[], 3,FALSE), VLOOKUP(LEFT(D289, LEN(D289)-'Rate Card'!$M$26), Table_wabobpsvr_AzureCalc_AzureCalcRateCard[], 3, FALSE))</f>
        <v>Units</v>
      </c>
      <c r="D289" s="1040" t="str">
        <f>B289&amp;'Discount Calculations'!$G$16&amp;'Rate Card'!$K$23</f>
        <v>Premium Storage - Page Blob/P10 (Units)MOSP6</v>
      </c>
      <c r="E289" s="1012">
        <f>IFERROR(VLOOKUP(D289,Table_wabobpsvr_AzureCalc_AzureCalcRateCard[], 5,FALSE), VLOOKUP(LEFT(D289, LEN(D289)-'Rate Card'!$M$26), Table_wabobpsvr_AzureCalc_AzureCalcRateCard[], 5, FALSE))</f>
        <v>19.71</v>
      </c>
      <c r="F289" s="1013">
        <f t="shared" si="101"/>
        <v>1</v>
      </c>
      <c r="G289" s="1040">
        <f>F289*E289</f>
        <v>19.71</v>
      </c>
      <c r="H289" s="1011">
        <f>'Discount Calculations'!$C$42</f>
        <v>0</v>
      </c>
      <c r="I289" s="1013">
        <f>G289*(1-H289)</f>
        <v>19.71</v>
      </c>
      <c r="J289" s="1040">
        <f t="shared" si="102"/>
        <v>0</v>
      </c>
      <c r="K289" s="540">
        <f>E289*J289</f>
        <v>0</v>
      </c>
      <c r="L289" s="104">
        <f>'Discount Calculations'!$AD$5+1</f>
        <v>1</v>
      </c>
      <c r="M289" s="25">
        <f>L289*(K289+I289)</f>
        <v>19.71</v>
      </c>
      <c r="N289" s="94">
        <f>M289*'FX Card'!$G$28</f>
        <v>19.71</v>
      </c>
      <c r="O289" s="902">
        <f>IFERROR(VLOOKUP(D289,Table_wabobpsvr_AzureCalc_AzureCalcRateCard[], 7,FALSE), VLOOKUP(LEFT(D289, LEN(D289)-'Rate Card'!$M$26), Table_wabobpsvr_AzureCalc_AzureCalcRateCard[], 7, FALSE))</f>
        <v>0</v>
      </c>
      <c r="P289" s="902">
        <f>IFERROR(VLOOKUP(D289,Table_wabobpsvr_AzureCalc_AzureCalcRateCard[], 8,FALSE), VLOOKUP(LEFT(D289, LEN(D289)-'Rate Card'!$M$26), Table_wabobpsvr_AzureCalc_AzureCalcRateCard[], 8, FALSE))</f>
        <v>0</v>
      </c>
    </row>
    <row r="290" spans="1:16">
      <c r="B290" t="s">
        <v>3179</v>
      </c>
      <c r="C290" s="64" t="str">
        <f>IFERROR(VLOOKUP(D290,Table_wabobpsvr_AzureCalc_AzureCalcRateCard[], 3,FALSE), VLOOKUP(LEFT(D290, LEN(D290)-'Rate Card'!$M$26), Table_wabobpsvr_AzureCalc_AzureCalcRateCard[], 3, FALSE))</f>
        <v>Units</v>
      </c>
      <c r="D290" s="1040" t="str">
        <f>B290&amp;'Discount Calculations'!$G$16&amp;'Rate Card'!$K$23</f>
        <v>Premium Storage - Page Blob/P20 (Units)MOSP6</v>
      </c>
      <c r="E290" s="1012">
        <f>IFERROR(VLOOKUP(D290,Table_wabobpsvr_AzureCalc_AzureCalcRateCard[], 5,FALSE), VLOOKUP(LEFT(D290, LEN(D290)-'Rate Card'!$M$26), Table_wabobpsvr_AzureCalc_AzureCalcRateCard[], 5, FALSE))</f>
        <v>73.22</v>
      </c>
      <c r="F290" s="1013">
        <f t="shared" si="101"/>
        <v>1</v>
      </c>
      <c r="G290" s="1040">
        <f>F290*E290</f>
        <v>73.22</v>
      </c>
      <c r="H290" s="1011">
        <f>'Discount Calculations'!$C$42</f>
        <v>0</v>
      </c>
      <c r="I290" s="1013">
        <f>G290*(1-H290)</f>
        <v>73.22</v>
      </c>
      <c r="J290" s="1040">
        <f t="shared" si="102"/>
        <v>0</v>
      </c>
      <c r="K290" s="540">
        <f>E290*J290</f>
        <v>0</v>
      </c>
      <c r="L290" s="104">
        <f>'Discount Calculations'!$AD$5+1</f>
        <v>1</v>
      </c>
      <c r="M290" s="25">
        <f>L290*(K290+I290)</f>
        <v>73.22</v>
      </c>
      <c r="N290" s="94">
        <f>M290*'FX Card'!$G$28</f>
        <v>73.22</v>
      </c>
      <c r="O290" s="902">
        <f>IFERROR(VLOOKUP(D290,Table_wabobpsvr_AzureCalc_AzureCalcRateCard[], 7,FALSE), VLOOKUP(LEFT(D290, LEN(D290)-'Rate Card'!$M$26), Table_wabobpsvr_AzureCalc_AzureCalcRateCard[], 7, FALSE))</f>
        <v>0</v>
      </c>
      <c r="P290" s="902">
        <f>IFERROR(VLOOKUP(D290,Table_wabobpsvr_AzureCalc_AzureCalcRateCard[], 8,FALSE), VLOOKUP(LEFT(D290, LEN(D290)-'Rate Card'!$M$26), Table_wabobpsvr_AzureCalc_AzureCalcRateCard[], 8, FALSE))</f>
        <v>0</v>
      </c>
    </row>
    <row r="291" spans="1:16">
      <c r="B291" t="s">
        <v>3184</v>
      </c>
      <c r="C291" s="64" t="str">
        <f>IFERROR(VLOOKUP(D291,Table_wabobpsvr_AzureCalc_AzureCalcRateCard[], 3,FALSE), VLOOKUP(LEFT(D291, LEN(D291)-'Rate Card'!$M$26), Table_wabobpsvr_AzureCalc_AzureCalcRateCard[], 3, FALSE))</f>
        <v>Units</v>
      </c>
      <c r="D291" s="1040" t="str">
        <f>B291&amp;'Discount Calculations'!$G$16&amp;'Rate Card'!$K$23</f>
        <v>Premium Storage - Page Blob/P30 (Units)MOSP6</v>
      </c>
      <c r="E291" s="1012">
        <f>IFERROR(VLOOKUP(D291,Table_wabobpsvr_AzureCalc_AzureCalcRateCard[], 5,FALSE), VLOOKUP(LEFT(D291, LEN(D291)-'Rate Card'!$M$26), Table_wabobpsvr_AzureCalc_AzureCalcRateCard[], 5, FALSE))</f>
        <v>135.16999999999999</v>
      </c>
      <c r="F291" s="1013">
        <f t="shared" si="101"/>
        <v>1</v>
      </c>
      <c r="G291" s="1040">
        <f>F291*E291</f>
        <v>135.16999999999999</v>
      </c>
      <c r="H291" s="1011">
        <f>'Discount Calculations'!$C$42</f>
        <v>0</v>
      </c>
      <c r="I291" s="1013">
        <f>G291*(1-H291)</f>
        <v>135.16999999999999</v>
      </c>
      <c r="J291" s="1040">
        <f t="shared" si="102"/>
        <v>0</v>
      </c>
      <c r="K291" s="540">
        <f>E291*J291</f>
        <v>0</v>
      </c>
      <c r="L291" s="104">
        <f>'Discount Calculations'!$AD$5+1</f>
        <v>1</v>
      </c>
      <c r="M291" s="25">
        <f>L291*(K291+I291)</f>
        <v>135.16999999999999</v>
      </c>
      <c r="N291" s="94">
        <f>M291*'FX Card'!$G$28</f>
        <v>135.16999999999999</v>
      </c>
      <c r="O291" s="902">
        <f>IFERROR(VLOOKUP(D291,Table_wabobpsvr_AzureCalc_AzureCalcRateCard[], 7,FALSE), VLOOKUP(LEFT(D291, LEN(D291)-'Rate Card'!$M$26), Table_wabobpsvr_AzureCalc_AzureCalcRateCard[], 7, FALSE))</f>
        <v>0</v>
      </c>
      <c r="P291" s="902">
        <f>IFERROR(VLOOKUP(D291,Table_wabobpsvr_AzureCalc_AzureCalcRateCard[], 8,FALSE), VLOOKUP(LEFT(D291, LEN(D291)-'Rate Card'!$M$26), Table_wabobpsvr_AzureCalc_AzureCalcRateCard[], 8, FALSE))</f>
        <v>0</v>
      </c>
    </row>
    <row r="292" spans="1:16">
      <c r="B292" t="s">
        <v>3189</v>
      </c>
      <c r="C292" s="64" t="str">
        <f>IFERROR(VLOOKUP(D292,Table_wabobpsvr_AzureCalc_AzureCalcRateCard[], 3,FALSE), VLOOKUP(LEFT(D292, LEN(D292)-'Rate Card'!$M$26), Table_wabobpsvr_AzureCalc_AzureCalcRateCard[], 3, FALSE))</f>
        <v>GB</v>
      </c>
      <c r="D292" s="1040" t="str">
        <f>B292&amp;'Discount Calculations'!$G$16&amp;'Rate Card'!$K$23</f>
        <v>Premium Storage - Snapshots (GB)MOSP6</v>
      </c>
      <c r="E292" s="1012">
        <f>IFERROR(VLOOKUP(D292,Table_wabobpsvr_AzureCalc_AzureCalcRateCard[], 5,FALSE), VLOOKUP(LEFT(D292, LEN(D292)-'Rate Card'!$M$26), Table_wabobpsvr_AzureCalc_AzureCalcRateCard[], 5, FALSE))</f>
        <v>0.13200000000000001</v>
      </c>
      <c r="F292" s="1013">
        <f t="shared" si="101"/>
        <v>1</v>
      </c>
      <c r="G292" s="1040">
        <f>F292*E292</f>
        <v>0.13200000000000001</v>
      </c>
      <c r="H292" s="1011">
        <f>'Discount Calculations'!$C$42</f>
        <v>0</v>
      </c>
      <c r="I292" s="1013">
        <f>G292*(1-H292)</f>
        <v>0.13200000000000001</v>
      </c>
      <c r="J292" s="1040">
        <f t="shared" si="102"/>
        <v>0</v>
      </c>
      <c r="K292" s="540">
        <f>E292*J292</f>
        <v>0</v>
      </c>
      <c r="L292" s="104">
        <f>'Discount Calculations'!$AD$5+1</f>
        <v>1</v>
      </c>
      <c r="M292" s="25">
        <f>L292*(K292+I292)</f>
        <v>0.13200000000000001</v>
      </c>
      <c r="N292" s="94">
        <f>M292*'FX Card'!$G$28</f>
        <v>0.13200000000000001</v>
      </c>
      <c r="O292" s="902">
        <f>IFERROR(VLOOKUP(D292,Table_wabobpsvr_AzureCalc_AzureCalcRateCard[], 7,FALSE), VLOOKUP(LEFT(D292, LEN(D292)-'Rate Card'!$M$26), Table_wabobpsvr_AzureCalc_AzureCalcRateCard[], 7, FALSE))</f>
        <v>0</v>
      </c>
      <c r="P292" s="902">
        <f>IFERROR(VLOOKUP(D292,Table_wabobpsvr_AzureCalc_AzureCalcRateCard[], 8,FALSE), VLOOKUP(LEFT(D292, LEN(D292)-'Rate Card'!$M$26), Table_wabobpsvr_AzureCalc_AzureCalcRateCard[], 8, FALSE))</f>
        <v>0</v>
      </c>
    </row>
    <row r="293" spans="1:16">
      <c r="A293" s="79" t="s">
        <v>153</v>
      </c>
      <c r="B293" s="79" t="s">
        <v>152</v>
      </c>
      <c r="C293" s="79" t="s">
        <v>6</v>
      </c>
      <c r="D293" s="2" t="s">
        <v>828</v>
      </c>
      <c r="E293" s="556" t="s">
        <v>263</v>
      </c>
      <c r="F293" s="2" t="s">
        <v>180</v>
      </c>
      <c r="G293" s="2" t="s">
        <v>184</v>
      </c>
      <c r="H293" s="2" t="s">
        <v>188</v>
      </c>
      <c r="I293" s="2" t="s">
        <v>269</v>
      </c>
      <c r="J293" s="2" t="s">
        <v>833</v>
      </c>
      <c r="K293" s="79" t="s">
        <v>838</v>
      </c>
      <c r="L293" s="79" t="s">
        <v>262</v>
      </c>
      <c r="M293" s="79" t="s">
        <v>834</v>
      </c>
      <c r="N293" s="95" t="s">
        <v>24</v>
      </c>
      <c r="O293" s="901" t="s">
        <v>2</v>
      </c>
      <c r="P293" s="901" t="s">
        <v>2986</v>
      </c>
    </row>
    <row r="294" spans="1:16">
      <c r="A294" t="s">
        <v>18</v>
      </c>
      <c r="B294" t="s">
        <v>941</v>
      </c>
      <c r="C294" s="64" t="str">
        <f>IFERROR(VLOOKUP(D294,Table_wabobpsvr_AzureCalc_AzureCalcRateCard[], 3,FALSE), VLOOKUP(LEFT(D294, LEN(D294)-'Rate Card'!$M$26), Table_wabobpsvr_AzureCalc_AzureCalcRateCard[], 3, FALSE))</f>
        <v>Per Unit</v>
      </c>
      <c r="D294" s="1040" t="str">
        <f>B294&amp;'Discount Calculations'!$G$16&amp;'Rate Card'!$K$23</f>
        <v>SQL Database Web - Tier 0MOSP6</v>
      </c>
      <c r="E294" s="1012">
        <f>IFERROR(VLOOKUP(D294,Table_wabobpsvr_AzureCalc_AzureCalcRateCard[], 5,FALSE), VLOOKUP(LEFT(D294, LEN(D294)-'Rate Card'!$M$26), Table_wabobpsvr_AzureCalc_AzureCalcRateCard[], 5, FALSE))</f>
        <v>4.9950000000000001</v>
      </c>
      <c r="F294" s="1013">
        <f t="shared" si="101"/>
        <v>1</v>
      </c>
      <c r="G294" s="1040">
        <f t="shared" si="103"/>
        <v>4.9950000000000001</v>
      </c>
      <c r="H294" s="1011">
        <f>'Discount Calculations'!$C$42</f>
        <v>0</v>
      </c>
      <c r="I294" s="1013">
        <f t="shared" si="104"/>
        <v>4.9950000000000001</v>
      </c>
      <c r="J294" s="1040">
        <f t="shared" si="102"/>
        <v>0</v>
      </c>
      <c r="K294" s="540">
        <f t="shared" si="105"/>
        <v>0</v>
      </c>
      <c r="L294" s="104">
        <f>'Discount Calculations'!$AD$5+1</f>
        <v>1</v>
      </c>
      <c r="M294" s="25">
        <f t="shared" si="106"/>
        <v>4.9950000000000001</v>
      </c>
      <c r="N294" s="94">
        <f>M294*'FX Card'!$G$28</f>
        <v>4.9950000000000001</v>
      </c>
      <c r="O294" s="902" t="str">
        <f>IFERROR(VLOOKUP(D294,Table_wabobpsvr_AzureCalc_AzureCalcRateCard[], 7,FALSE), VLOOKUP(LEFT(D294, LEN(D294)-'Rate Card'!$M$26), Table_wabobpsvr_AzureCalc_AzureCalcRateCard[], 7, FALSE))</f>
        <v/>
      </c>
      <c r="P294" s="902" t="str">
        <f>IFERROR(VLOOKUP(D294,Table_wabobpsvr_AzureCalc_AzureCalcRateCard[], 8,FALSE), VLOOKUP(LEFT(D294, LEN(D294)-'Rate Card'!$M$26), Table_wabobpsvr_AzureCalc_AzureCalcRateCard[], 8, FALSE))</f>
        <v/>
      </c>
    </row>
    <row r="295" spans="1:16">
      <c r="A295" t="s">
        <v>19</v>
      </c>
      <c r="B295" t="s">
        <v>759</v>
      </c>
      <c r="C295" s="64" t="str">
        <f>IFERROR(VLOOKUP(D295,Table_wabobpsvr_AzureCalc_AzureCalcRateCard[], 3,FALSE), VLOOKUP(LEFT(D295, LEN(D295)-'Rate Card'!$M$26), Table_wabobpsvr_AzureCalc_AzureCalcRateCard[], 3, FALSE))</f>
        <v>Per Unit</v>
      </c>
      <c r="D295" s="1040" t="str">
        <f>B295&amp;'Discount Calculations'!$G$16&amp;'Rate Card'!$K$23</f>
        <v>SQL Database WebMOSP6</v>
      </c>
      <c r="E295" s="1012">
        <f>IFERROR(VLOOKUP(D295,Table_wabobpsvr_AzureCalc_AzureCalcRateCard[], 5,FALSE), VLOOKUP(LEFT(D295, LEN(D295)-'Rate Card'!$M$26), Table_wabobpsvr_AzureCalc_AzureCalcRateCard[], 5, FALSE))</f>
        <v>9.99</v>
      </c>
      <c r="F295" s="1013">
        <f t="shared" si="101"/>
        <v>1</v>
      </c>
      <c r="G295" s="1040">
        <f t="shared" si="103"/>
        <v>9.99</v>
      </c>
      <c r="H295" s="1011">
        <f>'Discount Calculations'!$C$42</f>
        <v>0</v>
      </c>
      <c r="I295" s="1013">
        <f t="shared" si="104"/>
        <v>9.99</v>
      </c>
      <c r="J295" s="1040">
        <f t="shared" si="102"/>
        <v>0</v>
      </c>
      <c r="K295" s="540">
        <f t="shared" si="105"/>
        <v>0</v>
      </c>
      <c r="L295" s="104">
        <f>'Discount Calculations'!$AD$5+1</f>
        <v>1</v>
      </c>
      <c r="M295" s="25">
        <f t="shared" si="106"/>
        <v>9.99</v>
      </c>
      <c r="N295" s="94">
        <f>M295*'FX Card'!$G$28</f>
        <v>9.99</v>
      </c>
      <c r="O295" s="902" t="str">
        <f>IFERROR(VLOOKUP(D295,Table_wabobpsvr_AzureCalc_AzureCalcRateCard[], 7,FALSE), VLOOKUP(LEFT(D295, LEN(D295)-'Rate Card'!$M$26), Table_wabobpsvr_AzureCalc_AzureCalcRateCard[], 7, FALSE))</f>
        <v/>
      </c>
      <c r="P295" s="902" t="str">
        <f>IFERROR(VLOOKUP(D295,Table_wabobpsvr_AzureCalc_AzureCalcRateCard[], 8,FALSE), VLOOKUP(LEFT(D295, LEN(D295)-'Rate Card'!$M$26), Table_wabobpsvr_AzureCalc_AzureCalcRateCard[], 8, FALSE))</f>
        <v/>
      </c>
    </row>
    <row r="296" spans="1:16">
      <c r="A296" t="s">
        <v>20</v>
      </c>
      <c r="B296" t="s">
        <v>942</v>
      </c>
      <c r="C296" s="64" t="str">
        <f>IFERROR(VLOOKUP(D296,Table_wabobpsvr_AzureCalc_AzureCalcRateCard[], 3,FALSE), VLOOKUP(LEFT(D296, LEN(D296)-'Rate Card'!$M$26), Table_wabobpsvr_AzureCalc_AzureCalcRateCard[], 3, FALSE))</f>
        <v>Per Unit</v>
      </c>
      <c r="D296" s="1040" t="str">
        <f>B296&amp;'Discount Calculations'!$G$16&amp;'Rate Card'!$K$23</f>
        <v>SQL Database Web - Tier 2MOSP6</v>
      </c>
      <c r="E296" s="1012">
        <f>IFERROR(VLOOKUP(D296,Table_wabobpsvr_AzureCalc_AzureCalcRateCard[], 5,FALSE), VLOOKUP(LEFT(D296, LEN(D296)-'Rate Card'!$M$26), Table_wabobpsvr_AzureCalc_AzureCalcRateCard[], 5, FALSE))</f>
        <v>9.99</v>
      </c>
      <c r="F296" s="1013">
        <f t="shared" si="101"/>
        <v>1</v>
      </c>
      <c r="G296" s="1040">
        <f t="shared" si="103"/>
        <v>9.99</v>
      </c>
      <c r="H296" s="1011">
        <f>'Discount Calculations'!$C$42</f>
        <v>0</v>
      </c>
      <c r="I296" s="1013">
        <f t="shared" si="104"/>
        <v>9.99</v>
      </c>
      <c r="J296" s="1040">
        <f t="shared" si="102"/>
        <v>0</v>
      </c>
      <c r="K296" s="540">
        <f t="shared" si="105"/>
        <v>0</v>
      </c>
      <c r="L296" s="104">
        <f>'Discount Calculations'!$AD$5+1</f>
        <v>1</v>
      </c>
      <c r="M296" s="25">
        <f t="shared" si="106"/>
        <v>9.99</v>
      </c>
      <c r="N296" s="94">
        <f>M296*'FX Card'!$G$28</f>
        <v>9.99</v>
      </c>
      <c r="O296" s="902" t="str">
        <f>IFERROR(VLOOKUP(D296,Table_wabobpsvr_AzureCalc_AzureCalcRateCard[], 7,FALSE), VLOOKUP(LEFT(D296, LEN(D296)-'Rate Card'!$M$26), Table_wabobpsvr_AzureCalc_AzureCalcRateCard[], 7, FALSE))</f>
        <v/>
      </c>
      <c r="P296" s="902" t="str">
        <f>IFERROR(VLOOKUP(D296,Table_wabobpsvr_AzureCalc_AzureCalcRateCard[], 8,FALSE), VLOOKUP(LEFT(D296, LEN(D296)-'Rate Card'!$M$26), Table_wabobpsvr_AzureCalc_AzureCalcRateCard[], 8, FALSE))</f>
        <v/>
      </c>
    </row>
    <row r="297" spans="1:16">
      <c r="A297" t="s">
        <v>369</v>
      </c>
      <c r="B297" t="s">
        <v>943</v>
      </c>
      <c r="C297" s="64" t="str">
        <f>IFERROR(VLOOKUP(D297,Table_wabobpsvr_AzureCalc_AzureCalcRateCard[], 3,FALSE), VLOOKUP(LEFT(D297, LEN(D297)-'Rate Card'!$M$26), Table_wabobpsvr_AzureCalc_AzureCalcRateCard[], 3, FALSE))</f>
        <v>Per Unit</v>
      </c>
      <c r="D297" s="1040" t="str">
        <f>B297&amp;'Discount Calculations'!$G$16&amp;'Rate Card'!$K$23</f>
        <v>SQL Database Web - Tier 2 OverageMOSP6</v>
      </c>
      <c r="E297" s="1012">
        <f>IFERROR(VLOOKUP(D297,Table_wabobpsvr_AzureCalc_AzureCalcRateCard[], 5,FALSE), VLOOKUP(LEFT(D297, LEN(D297)-'Rate Card'!$M$26), Table_wabobpsvr_AzureCalc_AzureCalcRateCard[], 5, FALSE))</f>
        <v>3.996</v>
      </c>
      <c r="F297" s="1013">
        <f t="shared" si="101"/>
        <v>1</v>
      </c>
      <c r="G297" s="1040">
        <f t="shared" si="103"/>
        <v>3.996</v>
      </c>
      <c r="H297" s="1011">
        <f>'Discount Calculations'!$C$42</f>
        <v>0</v>
      </c>
      <c r="I297" s="1013">
        <f t="shared" si="104"/>
        <v>3.996</v>
      </c>
      <c r="J297" s="1040">
        <f t="shared" si="102"/>
        <v>0</v>
      </c>
      <c r="K297" s="540">
        <f t="shared" si="105"/>
        <v>0</v>
      </c>
      <c r="L297" s="104">
        <f>'Discount Calculations'!$AD$5+1</f>
        <v>1</v>
      </c>
      <c r="M297" s="25">
        <f t="shared" si="106"/>
        <v>3.996</v>
      </c>
      <c r="N297" s="94">
        <f>M297*'FX Card'!$G$28</f>
        <v>3.996</v>
      </c>
      <c r="O297" s="902" t="str">
        <f>IFERROR(VLOOKUP(D297,Table_wabobpsvr_AzureCalc_AzureCalcRateCard[], 7,FALSE), VLOOKUP(LEFT(D297, LEN(D297)-'Rate Card'!$M$26), Table_wabobpsvr_AzureCalc_AzureCalcRateCard[], 7, FALSE))</f>
        <v/>
      </c>
      <c r="P297" s="902" t="str">
        <f>IFERROR(VLOOKUP(D297,Table_wabobpsvr_AzureCalc_AzureCalcRateCard[], 8,FALSE), VLOOKUP(LEFT(D297, LEN(D297)-'Rate Card'!$M$26), Table_wabobpsvr_AzureCalc_AzureCalcRateCard[], 8, FALSE))</f>
        <v/>
      </c>
    </row>
    <row r="298" spans="1:16">
      <c r="A298" t="s">
        <v>21</v>
      </c>
      <c r="B298" t="s">
        <v>944</v>
      </c>
      <c r="C298" s="64" t="str">
        <f>IFERROR(VLOOKUP(D298,Table_wabobpsvr_AzureCalc_AzureCalcRateCard[], 3,FALSE), VLOOKUP(LEFT(D298, LEN(D298)-'Rate Card'!$M$26), Table_wabobpsvr_AzureCalc_AzureCalcRateCard[], 3, FALSE))</f>
        <v>Per Unit</v>
      </c>
      <c r="D298" s="1040" t="str">
        <f>B298&amp;'Discount Calculations'!$G$16&amp;'Rate Card'!$K$23</f>
        <v>SQL Database Web - Tier 3MOSP6</v>
      </c>
      <c r="E298" s="1012">
        <f>IFERROR(VLOOKUP(D298,Table_wabobpsvr_AzureCalc_AzureCalcRateCard[], 5,FALSE), VLOOKUP(LEFT(D298, LEN(D298)-'Rate Card'!$M$26), Table_wabobpsvr_AzureCalc_AzureCalcRateCard[], 5, FALSE))</f>
        <v>45.954000000000001</v>
      </c>
      <c r="F298" s="1013">
        <f t="shared" si="101"/>
        <v>1</v>
      </c>
      <c r="G298" s="1040">
        <f t="shared" si="103"/>
        <v>45.954000000000001</v>
      </c>
      <c r="H298" s="1011">
        <f>'Discount Calculations'!$C$42</f>
        <v>0</v>
      </c>
      <c r="I298" s="1013">
        <f t="shared" si="104"/>
        <v>45.954000000000001</v>
      </c>
      <c r="J298" s="1040">
        <f t="shared" si="102"/>
        <v>0</v>
      </c>
      <c r="K298" s="540">
        <f t="shared" si="105"/>
        <v>0</v>
      </c>
      <c r="L298" s="104">
        <f>'Discount Calculations'!$AD$5+1</f>
        <v>1</v>
      </c>
      <c r="M298" s="25">
        <f t="shared" si="106"/>
        <v>45.954000000000001</v>
      </c>
      <c r="N298" s="94">
        <f>M298*'FX Card'!$G$28</f>
        <v>45.954000000000001</v>
      </c>
      <c r="O298" s="902" t="str">
        <f>IFERROR(VLOOKUP(D298,Table_wabobpsvr_AzureCalc_AzureCalcRateCard[], 7,FALSE), VLOOKUP(LEFT(D298, LEN(D298)-'Rate Card'!$M$26), Table_wabobpsvr_AzureCalc_AzureCalcRateCard[], 7, FALSE))</f>
        <v/>
      </c>
      <c r="P298" s="902" t="str">
        <f>IFERROR(VLOOKUP(D298,Table_wabobpsvr_AzureCalc_AzureCalcRateCard[], 8,FALSE), VLOOKUP(LEFT(D298, LEN(D298)-'Rate Card'!$M$26), Table_wabobpsvr_AzureCalc_AzureCalcRateCard[], 8, FALSE))</f>
        <v/>
      </c>
    </row>
    <row r="299" spans="1:16">
      <c r="A299" t="s">
        <v>368</v>
      </c>
      <c r="B299" t="s">
        <v>945</v>
      </c>
      <c r="C299" s="64" t="str">
        <f>IFERROR(VLOOKUP(D299,Table_wabobpsvr_AzureCalc_AzureCalcRateCard[], 3,FALSE), VLOOKUP(LEFT(D299, LEN(D299)-'Rate Card'!$M$26), Table_wabobpsvr_AzureCalc_AzureCalcRateCard[], 3, FALSE))</f>
        <v>Per Unit</v>
      </c>
      <c r="D299" s="1040" t="str">
        <f>B299&amp;'Discount Calculations'!$G$16&amp;'Rate Card'!$K$23</f>
        <v>SQL Database Web - Tier 3 OverageMOSP6</v>
      </c>
      <c r="E299" s="1012">
        <f>IFERROR(VLOOKUP(D299,Table_wabobpsvr_AzureCalc_AzureCalcRateCard[], 5,FALSE), VLOOKUP(LEFT(D299, LEN(D299)-'Rate Card'!$M$26), Table_wabobpsvr_AzureCalc_AzureCalcRateCard[], 5, FALSE))</f>
        <v>1.998</v>
      </c>
      <c r="F299" s="1013">
        <f t="shared" si="101"/>
        <v>1</v>
      </c>
      <c r="G299" s="1040">
        <f t="shared" si="103"/>
        <v>1.998</v>
      </c>
      <c r="H299" s="1011">
        <f>'Discount Calculations'!$C$42</f>
        <v>0</v>
      </c>
      <c r="I299" s="1013">
        <f t="shared" si="104"/>
        <v>1.998</v>
      </c>
      <c r="J299" s="1040">
        <f t="shared" si="102"/>
        <v>0</v>
      </c>
      <c r="K299" s="540">
        <f t="shared" si="105"/>
        <v>0</v>
      </c>
      <c r="L299" s="104">
        <f>'Discount Calculations'!$AD$5+1</f>
        <v>1</v>
      </c>
      <c r="M299" s="25">
        <f t="shared" si="106"/>
        <v>1.998</v>
      </c>
      <c r="N299" s="94">
        <f>M299*'FX Card'!$G$28</f>
        <v>1.998</v>
      </c>
      <c r="O299" s="902" t="str">
        <f>IFERROR(VLOOKUP(D299,Table_wabobpsvr_AzureCalc_AzureCalcRateCard[], 7,FALSE), VLOOKUP(LEFT(D299, LEN(D299)-'Rate Card'!$M$26), Table_wabobpsvr_AzureCalc_AzureCalcRateCard[], 7, FALSE))</f>
        <v/>
      </c>
      <c r="P299" s="902" t="str">
        <f>IFERROR(VLOOKUP(D299,Table_wabobpsvr_AzureCalc_AzureCalcRateCard[], 8,FALSE), VLOOKUP(LEFT(D299, LEN(D299)-'Rate Card'!$M$26), Table_wabobpsvr_AzureCalc_AzureCalcRateCard[], 8, FALSE))</f>
        <v/>
      </c>
    </row>
    <row r="300" spans="1:16">
      <c r="A300" t="s">
        <v>22</v>
      </c>
      <c r="B300" t="s">
        <v>946</v>
      </c>
      <c r="C300" s="64" t="str">
        <f>IFERROR(VLOOKUP(D300,Table_wabobpsvr_AzureCalc_AzureCalcRateCard[], 3,FALSE), VLOOKUP(LEFT(D300, LEN(D300)-'Rate Card'!$M$26), Table_wabobpsvr_AzureCalc_AzureCalcRateCard[], 3, FALSE))</f>
        <v>Per Unit</v>
      </c>
      <c r="D300" s="1040" t="str">
        <f>B300&amp;'Discount Calculations'!$G$16&amp;'Rate Card'!$K$23</f>
        <v>SQL Database Web - Tier 4MOSP6</v>
      </c>
      <c r="E300" s="1012">
        <f>IFERROR(VLOOKUP(D300,Table_wabobpsvr_AzureCalc_AzureCalcRateCard[], 5,FALSE), VLOOKUP(LEFT(D300, LEN(D300)-'Rate Card'!$M$26), Table_wabobpsvr_AzureCalc_AzureCalcRateCard[], 5, FALSE))</f>
        <v>125.874</v>
      </c>
      <c r="F300" s="1013">
        <f t="shared" si="101"/>
        <v>1</v>
      </c>
      <c r="G300" s="1040">
        <f t="shared" si="103"/>
        <v>125.874</v>
      </c>
      <c r="H300" s="1011">
        <f>'Discount Calculations'!$C$42</f>
        <v>0</v>
      </c>
      <c r="I300" s="1013">
        <f t="shared" si="104"/>
        <v>125.874</v>
      </c>
      <c r="J300" s="1040">
        <f t="shared" si="102"/>
        <v>0</v>
      </c>
      <c r="K300" s="540">
        <f t="shared" si="105"/>
        <v>0</v>
      </c>
      <c r="L300" s="104">
        <f>'Discount Calculations'!$AD$5+1</f>
        <v>1</v>
      </c>
      <c r="M300" s="25">
        <f t="shared" si="106"/>
        <v>125.874</v>
      </c>
      <c r="N300" s="94">
        <f>M300*'FX Card'!$G$28</f>
        <v>125.874</v>
      </c>
      <c r="O300" s="902" t="str">
        <f>IFERROR(VLOOKUP(D300,Table_wabobpsvr_AzureCalc_AzureCalcRateCard[], 7,FALSE), VLOOKUP(LEFT(D300, LEN(D300)-'Rate Card'!$M$26), Table_wabobpsvr_AzureCalc_AzureCalcRateCard[], 7, FALSE))</f>
        <v/>
      </c>
      <c r="P300" s="902" t="str">
        <f>IFERROR(VLOOKUP(D300,Table_wabobpsvr_AzureCalc_AzureCalcRateCard[], 8,FALSE), VLOOKUP(LEFT(D300, LEN(D300)-'Rate Card'!$M$26), Table_wabobpsvr_AzureCalc_AzureCalcRateCard[], 8, FALSE))</f>
        <v/>
      </c>
    </row>
    <row r="301" spans="1:16">
      <c r="A301" t="s">
        <v>367</v>
      </c>
      <c r="B301" t="s">
        <v>947</v>
      </c>
      <c r="C301" s="64" t="str">
        <f>IFERROR(VLOOKUP(D301,Table_wabobpsvr_AzureCalc_AzureCalcRateCard[], 3,FALSE), VLOOKUP(LEFT(D301, LEN(D301)-'Rate Card'!$M$26), Table_wabobpsvr_AzureCalc_AzureCalcRateCard[], 3, FALSE))</f>
        <v>Per Unit</v>
      </c>
      <c r="D301" s="1040" t="str">
        <f>B301&amp;'Discount Calculations'!$G$16&amp;'Rate Card'!$K$23</f>
        <v>SQL Database Web - Tier 4 OverageMOSP6</v>
      </c>
      <c r="E301" s="1012">
        <f>IFERROR(VLOOKUP(D301,Table_wabobpsvr_AzureCalc_AzureCalcRateCard[], 5,FALSE), VLOOKUP(LEFT(D301, LEN(D301)-'Rate Card'!$M$26), Table_wabobpsvr_AzureCalc_AzureCalcRateCard[], 5, FALSE))</f>
        <v>0.999</v>
      </c>
      <c r="F301" s="1013">
        <f t="shared" si="101"/>
        <v>1</v>
      </c>
      <c r="G301" s="1040">
        <f t="shared" si="103"/>
        <v>0.999</v>
      </c>
      <c r="H301" s="1011">
        <f>'Discount Calculations'!$C$42</f>
        <v>0</v>
      </c>
      <c r="I301" s="1013">
        <f t="shared" si="104"/>
        <v>0.999</v>
      </c>
      <c r="J301" s="1040">
        <f t="shared" si="102"/>
        <v>0</v>
      </c>
      <c r="K301" s="540">
        <f t="shared" si="105"/>
        <v>0</v>
      </c>
      <c r="L301" s="104">
        <f>'Discount Calculations'!$AD$5+1</f>
        <v>1</v>
      </c>
      <c r="M301" s="25">
        <f t="shared" si="106"/>
        <v>0.999</v>
      </c>
      <c r="N301" s="94">
        <f>M301*'FX Card'!$G$28</f>
        <v>0.999</v>
      </c>
      <c r="O301" s="902" t="str">
        <f>IFERROR(VLOOKUP(D301,Table_wabobpsvr_AzureCalc_AzureCalcRateCard[], 7,FALSE), VLOOKUP(LEFT(D301, LEN(D301)-'Rate Card'!$M$26), Table_wabobpsvr_AzureCalc_AzureCalcRateCard[], 7, FALSE))</f>
        <v/>
      </c>
      <c r="P301" s="902" t="str">
        <f>IFERROR(VLOOKUP(D301,Table_wabobpsvr_AzureCalc_AzureCalcRateCard[], 8,FALSE), VLOOKUP(LEFT(D301, LEN(D301)-'Rate Card'!$M$26), Table_wabobpsvr_AzureCalc_AzureCalcRateCard[], 8, FALSE))</f>
        <v/>
      </c>
    </row>
    <row r="302" spans="1:16">
      <c r="A302" s="79" t="s">
        <v>68</v>
      </c>
      <c r="B302" s="79" t="s">
        <v>152</v>
      </c>
      <c r="C302" s="79" t="s">
        <v>6</v>
      </c>
      <c r="D302" s="2" t="s">
        <v>828</v>
      </c>
      <c r="E302" s="556" t="s">
        <v>263</v>
      </c>
      <c r="F302" s="2" t="s">
        <v>180</v>
      </c>
      <c r="G302" s="2" t="s">
        <v>184</v>
      </c>
      <c r="H302" s="2" t="s">
        <v>188</v>
      </c>
      <c r="I302" s="2" t="s">
        <v>269</v>
      </c>
      <c r="J302" s="2" t="s">
        <v>833</v>
      </c>
      <c r="K302" s="79" t="s">
        <v>838</v>
      </c>
      <c r="L302" s="79" t="s">
        <v>262</v>
      </c>
      <c r="M302" s="79" t="s">
        <v>834</v>
      </c>
      <c r="N302" s="95" t="s">
        <v>24</v>
      </c>
      <c r="O302" s="901" t="s">
        <v>2</v>
      </c>
      <c r="P302" s="901" t="s">
        <v>2986</v>
      </c>
    </row>
    <row r="303" spans="1:16">
      <c r="B303" t="s">
        <v>68</v>
      </c>
      <c r="C303" s="64" t="str">
        <f>IFERROR(VLOOKUP(D303,Table_wabobpsvr_AzureCalc_AzureCalcRateCard[], 3,FALSE), VLOOKUP(LEFT(D303, LEN(D303)-'Rate Card'!$M$26), Table_wabobpsvr_AzureCalc_AzureCalcRateCard[], 3, FALSE))</f>
        <v>Per Hour</v>
      </c>
      <c r="D303" s="1040" t="str">
        <f>B303&amp;'Discount Calculations'!$G$16&amp;'Rate Card'!$K$23</f>
        <v>SQL ReportingMOSP6</v>
      </c>
      <c r="E303" s="1012">
        <f>IFERROR(VLOOKUP(D303,Table_wabobpsvr_AzureCalc_AzureCalcRateCard[], 5,FALSE), VLOOKUP(LEFT(D303, LEN(D303)-'Rate Card'!$M$26), Table_wabobpsvr_AzureCalc_AzureCalcRateCard[], 5, FALSE))</f>
        <v>0.16</v>
      </c>
      <c r="F303" s="1013">
        <f t="shared" si="101"/>
        <v>1</v>
      </c>
      <c r="G303" s="1040">
        <f t="shared" si="103"/>
        <v>0.16</v>
      </c>
      <c r="H303" s="1011">
        <f>'Discount Calculations'!$C$42</f>
        <v>0</v>
      </c>
      <c r="I303" s="1013">
        <f t="shared" si="104"/>
        <v>0.16</v>
      </c>
      <c r="J303" s="1040">
        <f t="shared" si="102"/>
        <v>0</v>
      </c>
      <c r="K303" s="540">
        <f t="shared" si="105"/>
        <v>0</v>
      </c>
      <c r="L303" s="104">
        <f>'Discount Calculations'!$AD$5+1</f>
        <v>1</v>
      </c>
      <c r="M303" s="25">
        <f t="shared" si="106"/>
        <v>0.16</v>
      </c>
      <c r="N303" s="94">
        <f>M303*'FX Card'!$G$28</f>
        <v>0.16</v>
      </c>
      <c r="O303" s="902" t="str">
        <f>IFERROR(VLOOKUP(D303,Table_wabobpsvr_AzureCalc_AzureCalcRateCard[], 7,FALSE), VLOOKUP(LEFT(D303, LEN(D303)-'Rate Card'!$M$26), Table_wabobpsvr_AzureCalc_AzureCalcRateCard[], 7, FALSE))</f>
        <v/>
      </c>
      <c r="P303" s="902" t="str">
        <f>IFERROR(VLOOKUP(D303,Table_wabobpsvr_AzureCalc_AzureCalcRateCard[], 8,FALSE), VLOOKUP(LEFT(D303, LEN(D303)-'Rate Card'!$M$26), Table_wabobpsvr_AzureCalc_AzureCalcRateCard[], 8, FALSE))</f>
        <v/>
      </c>
    </row>
    <row r="304" spans="1:16">
      <c r="C304" s="64"/>
      <c r="D304" s="1013"/>
      <c r="E304" s="1004"/>
      <c r="F304" s="1004"/>
      <c r="H304" s="1011"/>
      <c r="I304" s="1013"/>
      <c r="K304" s="540"/>
      <c r="L304" s="104"/>
      <c r="M304" s="25"/>
      <c r="N304" s="33"/>
      <c r="O304" s="903"/>
      <c r="P304" s="903"/>
    </row>
    <row r="305" spans="1:16">
      <c r="A305" s="79" t="s">
        <v>133</v>
      </c>
      <c r="B305" s="79" t="s">
        <v>152</v>
      </c>
      <c r="C305" s="79" t="s">
        <v>6</v>
      </c>
      <c r="D305" s="2" t="s">
        <v>828</v>
      </c>
      <c r="E305" s="556" t="s">
        <v>263</v>
      </c>
      <c r="F305" s="2" t="s">
        <v>180</v>
      </c>
      <c r="G305" s="2" t="s">
        <v>184</v>
      </c>
      <c r="H305" s="2" t="s">
        <v>188</v>
      </c>
      <c r="I305" s="2" t="s">
        <v>269</v>
      </c>
      <c r="J305" s="2" t="s">
        <v>833</v>
      </c>
      <c r="K305" s="79" t="s">
        <v>838</v>
      </c>
      <c r="L305" s="79" t="s">
        <v>262</v>
      </c>
      <c r="M305" s="79" t="s">
        <v>834</v>
      </c>
      <c r="N305" s="95" t="s">
        <v>24</v>
      </c>
      <c r="O305" s="901" t="s">
        <v>2</v>
      </c>
      <c r="P305" s="901" t="s">
        <v>2986</v>
      </c>
    </row>
    <row r="306" spans="1:16">
      <c r="A306" t="s">
        <v>32</v>
      </c>
      <c r="B306" s="314" t="s">
        <v>897</v>
      </c>
      <c r="C306" s="64" t="e">
        <f>IFERROR(VLOOKUP(D306,Table_wabobpsvr_AzureCalc_AzureCalcRateCard[], 3,FALSE), VLOOKUP(LEFT(D306, LEN(D306)-'Rate Card'!$M$26), Table_wabobpsvr_AzureCalc_AzureCalcRateCard[], 3, FALSE))</f>
        <v>#N/A</v>
      </c>
      <c r="D306" s="1040" t="str">
        <f>B306&amp;'Discount Calculations'!$G$16&amp;'Rate Card'!$K$23</f>
        <v>Data Transfer Out - Zone 1 - FreeMOSP6</v>
      </c>
      <c r="E306" s="1002" t="s">
        <v>3</v>
      </c>
      <c r="F306" s="1013">
        <f t="shared" si="101"/>
        <v>1</v>
      </c>
      <c r="G306" s="1040" t="e">
        <f t="shared" si="103"/>
        <v>#VALUE!</v>
      </c>
      <c r="H306" s="1011">
        <f>'Discount Calculations'!$C$42</f>
        <v>0</v>
      </c>
      <c r="I306" s="1013" t="e">
        <f t="shared" si="104"/>
        <v>#VALUE!</v>
      </c>
      <c r="J306" s="1040">
        <f t="shared" si="102"/>
        <v>0</v>
      </c>
      <c r="K306" s="540" t="e">
        <f t="shared" si="105"/>
        <v>#VALUE!</v>
      </c>
      <c r="L306" s="104">
        <f>'Discount Calculations'!$AD$5+1</f>
        <v>1</v>
      </c>
      <c r="M306" s="25" t="e">
        <f t="shared" si="106"/>
        <v>#VALUE!</v>
      </c>
      <c r="N306" s="94" t="str">
        <f>+E306</f>
        <v>Free</v>
      </c>
      <c r="O306" s="902" t="e">
        <f>IFERROR(VLOOKUP(D306,Table_wabobpsvr_AzureCalc_AzureCalcRateCard[], 7,FALSE), VLOOKUP(LEFT(D306, LEN(D306)-'Rate Card'!$M$26), Table_wabobpsvr_AzureCalc_AzureCalcRateCard[], 7, FALSE))</f>
        <v>#N/A</v>
      </c>
      <c r="P306" s="902" t="e">
        <f>IFERROR(VLOOKUP(D306,Table_wabobpsvr_AzureCalc_AzureCalcRateCard[], 8,FALSE), VLOOKUP(LEFT(D306, LEN(D306)-'Rate Card'!$M$26), Table_wabobpsvr_AzureCalc_AzureCalcRateCard[], 8, FALSE))</f>
        <v>#N/A</v>
      </c>
    </row>
    <row r="307" spans="1:16">
      <c r="A307" t="s">
        <v>33</v>
      </c>
      <c r="B307" s="314" t="s">
        <v>815</v>
      </c>
      <c r="C307" s="64" t="str">
        <f>IFERROR(VLOOKUP(D307,Table_wabobpsvr_AzureCalc_AzureCalcRateCard[], 3,FALSE), VLOOKUP(LEFT(D307, LEN(D307)-'Rate Card'!$M$26), Table_wabobpsvr_AzureCalc_AzureCalcRateCard[], 3, FALSE))</f>
        <v>Per GB</v>
      </c>
      <c r="D307" s="1040" t="str">
        <f>B307&amp;'Discount Calculations'!$G$16&amp;'Rate Card'!$K$23</f>
        <v>Data Transfer Out - Zone 1MOSP6</v>
      </c>
      <c r="E307" s="1012">
        <f>IFERROR(VLOOKUP(D307,Table_wabobpsvr_AzureCalc_AzureCalcRateCard[], 5,FALSE), VLOOKUP(LEFT(D307, LEN(D307)-'Rate Card'!$M$26), Table_wabobpsvr_AzureCalc_AzureCalcRateCard[], 5, FALSE))</f>
        <v>8.6999999999999994E-2</v>
      </c>
      <c r="F307" s="1013">
        <f t="shared" si="101"/>
        <v>1</v>
      </c>
      <c r="G307" s="1040">
        <f t="shared" si="103"/>
        <v>8.6999999999999994E-2</v>
      </c>
      <c r="H307" s="1011">
        <f>'Discount Calculations'!$C$42</f>
        <v>0</v>
      </c>
      <c r="I307" s="1013">
        <f t="shared" si="104"/>
        <v>8.6999999999999994E-2</v>
      </c>
      <c r="J307" s="1040">
        <f t="shared" si="102"/>
        <v>0</v>
      </c>
      <c r="K307" s="540">
        <f t="shared" si="105"/>
        <v>0</v>
      </c>
      <c r="L307" s="104">
        <f>'Discount Calculations'!$AD$5+1</f>
        <v>1</v>
      </c>
      <c r="M307" s="25">
        <f t="shared" si="106"/>
        <v>8.6999999999999994E-2</v>
      </c>
      <c r="N307" s="94">
        <f>M307*'FX Card'!$G$28</f>
        <v>8.6999999999999994E-2</v>
      </c>
      <c r="O307" s="902" t="str">
        <f>IFERROR(VLOOKUP(D307,Table_wabobpsvr_AzureCalc_AzureCalcRateCard[], 7,FALSE), VLOOKUP(LEFT(D307, LEN(D307)-'Rate Card'!$M$26), Table_wabobpsvr_AzureCalc_AzureCalcRateCard[], 7, FALSE))</f>
        <v/>
      </c>
      <c r="P307" s="902" t="str">
        <f>IFERROR(VLOOKUP(D307,Table_wabobpsvr_AzureCalc_AzureCalcRateCard[], 8,FALSE), VLOOKUP(LEFT(D307, LEN(D307)-'Rate Card'!$M$26), Table_wabobpsvr_AzureCalc_AzureCalcRateCard[], 8, FALSE))</f>
        <v/>
      </c>
    </row>
    <row r="308" spans="1:16">
      <c r="A308" t="s">
        <v>34</v>
      </c>
      <c r="B308" s="314" t="s">
        <v>893</v>
      </c>
      <c r="C308" s="64" t="str">
        <f>IFERROR(VLOOKUP(D308,Table_wabobpsvr_AzureCalc_AzureCalcRateCard[], 3,FALSE), VLOOKUP(LEFT(D308, LEN(D308)-'Rate Card'!$M$26), Table_wabobpsvr_AzureCalc_AzureCalcRateCard[], 3, FALSE))</f>
        <v>Per GB</v>
      </c>
      <c r="D308" s="1040" t="str">
        <f>B308&amp;'Discount Calculations'!$G$16&amp;'Rate Card'!$K$23</f>
        <v>Data Transfer Out - Zone 1 - Tier 2MOSP6</v>
      </c>
      <c r="E308" s="1012">
        <f>IFERROR(VLOOKUP(D308,Table_wabobpsvr_AzureCalc_AzureCalcRateCard[], 5,FALSE), VLOOKUP(LEFT(D308, LEN(D308)-'Rate Card'!$M$26), Table_wabobpsvr_AzureCalc_AzureCalcRateCard[], 5, FALSE))</f>
        <v>8.3000000000000004E-2</v>
      </c>
      <c r="F308" s="1013">
        <f t="shared" si="101"/>
        <v>1</v>
      </c>
      <c r="G308" s="1040">
        <f t="shared" si="103"/>
        <v>8.3000000000000004E-2</v>
      </c>
      <c r="H308" s="1011">
        <f>'Discount Calculations'!$C$42</f>
        <v>0</v>
      </c>
      <c r="I308" s="1013">
        <f t="shared" si="104"/>
        <v>8.3000000000000004E-2</v>
      </c>
      <c r="J308" s="1040">
        <f t="shared" si="102"/>
        <v>0</v>
      </c>
      <c r="K308" s="540">
        <f t="shared" si="105"/>
        <v>0</v>
      </c>
      <c r="L308" s="104">
        <f>'Discount Calculations'!$AD$5+1</f>
        <v>1</v>
      </c>
      <c r="M308" s="25">
        <f t="shared" si="106"/>
        <v>8.3000000000000004E-2</v>
      </c>
      <c r="N308" s="94">
        <f>M308*'FX Card'!$G$28</f>
        <v>8.3000000000000004E-2</v>
      </c>
      <c r="O308" s="902" t="str">
        <f>IFERROR(VLOOKUP(D308,Table_wabobpsvr_AzureCalc_AzureCalcRateCard[], 7,FALSE), VLOOKUP(LEFT(D308, LEN(D308)-'Rate Card'!$M$26), Table_wabobpsvr_AzureCalc_AzureCalcRateCard[], 7, FALSE))</f>
        <v/>
      </c>
      <c r="P308" s="902" t="str">
        <f>IFERROR(VLOOKUP(D308,Table_wabobpsvr_AzureCalc_AzureCalcRateCard[], 8,FALSE), VLOOKUP(LEFT(D308, LEN(D308)-'Rate Card'!$M$26), Table_wabobpsvr_AzureCalc_AzureCalcRateCard[], 8, FALSE))</f>
        <v/>
      </c>
    </row>
    <row r="309" spans="1:16">
      <c r="A309" t="s">
        <v>35</v>
      </c>
      <c r="B309" s="314" t="s">
        <v>894</v>
      </c>
      <c r="C309" s="64" t="str">
        <f>IFERROR(VLOOKUP(D309,Table_wabobpsvr_AzureCalc_AzureCalcRateCard[], 3,FALSE), VLOOKUP(LEFT(D309, LEN(D309)-'Rate Card'!$M$26), Table_wabobpsvr_AzureCalc_AzureCalcRateCard[], 3, FALSE))</f>
        <v>Per GB</v>
      </c>
      <c r="D309" s="1040" t="str">
        <f>B309&amp;'Discount Calculations'!$G$16&amp;'Rate Card'!$K$23</f>
        <v>Data Transfer Out - Zone 1 - Tier 3MOSP6</v>
      </c>
      <c r="E309" s="1012">
        <f>IFERROR(VLOOKUP(D309,Table_wabobpsvr_AzureCalc_AzureCalcRateCard[], 5,FALSE), VLOOKUP(LEFT(D309, LEN(D309)-'Rate Card'!$M$26), Table_wabobpsvr_AzureCalc_AzureCalcRateCard[], 5, FALSE))</f>
        <v>7.0000000000000007E-2</v>
      </c>
      <c r="F309" s="1013">
        <f t="shared" si="101"/>
        <v>1</v>
      </c>
      <c r="G309" s="1040">
        <f t="shared" si="103"/>
        <v>7.0000000000000007E-2</v>
      </c>
      <c r="H309" s="1011">
        <f>'Discount Calculations'!$C$42</f>
        <v>0</v>
      </c>
      <c r="I309" s="1013">
        <f t="shared" si="104"/>
        <v>7.0000000000000007E-2</v>
      </c>
      <c r="J309" s="1040">
        <f t="shared" si="102"/>
        <v>0</v>
      </c>
      <c r="K309" s="540">
        <f t="shared" si="105"/>
        <v>0</v>
      </c>
      <c r="L309" s="104">
        <f>'Discount Calculations'!$AD$5+1</f>
        <v>1</v>
      </c>
      <c r="M309" s="25">
        <f t="shared" si="106"/>
        <v>7.0000000000000007E-2</v>
      </c>
      <c r="N309" s="94">
        <f>M309*'FX Card'!$G$28</f>
        <v>7.0000000000000007E-2</v>
      </c>
      <c r="O309" s="902" t="str">
        <f>IFERROR(VLOOKUP(D309,Table_wabobpsvr_AzureCalc_AzureCalcRateCard[], 7,FALSE), VLOOKUP(LEFT(D309, LEN(D309)-'Rate Card'!$M$26), Table_wabobpsvr_AzureCalc_AzureCalcRateCard[], 7, FALSE))</f>
        <v/>
      </c>
      <c r="P309" s="902" t="str">
        <f>IFERROR(VLOOKUP(D309,Table_wabobpsvr_AzureCalc_AzureCalcRateCard[], 8,FALSE), VLOOKUP(LEFT(D309, LEN(D309)-'Rate Card'!$M$26), Table_wabobpsvr_AzureCalc_AzureCalcRateCard[], 8, FALSE))</f>
        <v/>
      </c>
    </row>
    <row r="310" spans="1:16">
      <c r="A310" t="s">
        <v>36</v>
      </c>
      <c r="B310" s="314" t="s">
        <v>895</v>
      </c>
      <c r="C310" s="64" t="str">
        <f>IFERROR(VLOOKUP(D310,Table_wabobpsvr_AzureCalc_AzureCalcRateCard[], 3,FALSE), VLOOKUP(LEFT(D310, LEN(D310)-'Rate Card'!$M$26), Table_wabobpsvr_AzureCalc_AzureCalcRateCard[], 3, FALSE))</f>
        <v>Per GB</v>
      </c>
      <c r="D310" s="1040" t="str">
        <f>B310&amp;'Discount Calculations'!$G$16&amp;'Rate Card'!$K$23</f>
        <v>Data Transfer Out - Zone 1 - Tier 4MOSP6</v>
      </c>
      <c r="E310" s="1012">
        <f>IFERROR(VLOOKUP(D310,Table_wabobpsvr_AzureCalc_AzureCalcRateCard[], 5,FALSE), VLOOKUP(LEFT(D310, LEN(D310)-'Rate Card'!$M$26), Table_wabobpsvr_AzureCalc_AzureCalcRateCard[], 5, FALSE))</f>
        <v>0.05</v>
      </c>
      <c r="F310" s="1013">
        <f t="shared" si="101"/>
        <v>1</v>
      </c>
      <c r="G310" s="1040">
        <f t="shared" si="103"/>
        <v>0.05</v>
      </c>
      <c r="H310" s="1011">
        <f>'Discount Calculations'!$C$42</f>
        <v>0</v>
      </c>
      <c r="I310" s="1013">
        <f t="shared" si="104"/>
        <v>0.05</v>
      </c>
      <c r="J310" s="1040">
        <f t="shared" si="102"/>
        <v>0</v>
      </c>
      <c r="K310" s="540">
        <f t="shared" si="105"/>
        <v>0</v>
      </c>
      <c r="L310" s="104">
        <f>'Discount Calculations'!$AD$5+1</f>
        <v>1</v>
      </c>
      <c r="M310" s="25">
        <f t="shared" si="106"/>
        <v>0.05</v>
      </c>
      <c r="N310" s="94">
        <f>M310*'FX Card'!$G$28</f>
        <v>0.05</v>
      </c>
      <c r="O310" s="902" t="str">
        <f>IFERROR(VLOOKUP(D310,Table_wabobpsvr_AzureCalc_AzureCalcRateCard[], 7,FALSE), VLOOKUP(LEFT(D310, LEN(D310)-'Rate Card'!$M$26), Table_wabobpsvr_AzureCalc_AzureCalcRateCard[], 7, FALSE))</f>
        <v/>
      </c>
      <c r="P310" s="902" t="str">
        <f>IFERROR(VLOOKUP(D310,Table_wabobpsvr_AzureCalc_AzureCalcRateCard[], 8,FALSE), VLOOKUP(LEFT(D310, LEN(D310)-'Rate Card'!$M$26), Table_wabobpsvr_AzureCalc_AzureCalcRateCard[], 8, FALSE))</f>
        <v/>
      </c>
    </row>
    <row r="311" spans="1:16">
      <c r="A311" t="s">
        <v>37</v>
      </c>
      <c r="B311" s="314" t="s">
        <v>896</v>
      </c>
      <c r="C311" s="64" t="e">
        <f>IFERROR(VLOOKUP(D311,[5]!Table_wabobpsvr_AzureCalc_AzureCalcRateCard[#Data], 3,FALSE), VLOOKUP(LEFT(D311, LEN(D311)-'[5]Rate Card'!$J$26), [5]!Table_wabobpsvr_AzureCalc_AzureCalcRateCard[#Data], 3, FALSE))</f>
        <v>#REF!</v>
      </c>
      <c r="D311" s="1040" t="str">
        <f>B311&amp;'Discount Calculations'!$G$16&amp;'Rate Card'!$K$23</f>
        <v>Data Transfer Out - Zone 1 - Tier 5MOSP6</v>
      </c>
      <c r="E311" s="1002" t="s">
        <v>38</v>
      </c>
      <c r="F311" s="1013">
        <f t="shared" si="101"/>
        <v>1</v>
      </c>
      <c r="G311" s="1040" t="e">
        <f t="shared" si="103"/>
        <v>#VALUE!</v>
      </c>
      <c r="H311" s="1011">
        <f>'[5]Discount Calculations'!$C$42</f>
        <v>0</v>
      </c>
      <c r="I311" s="1013" t="e">
        <f t="shared" si="104"/>
        <v>#VALUE!</v>
      </c>
      <c r="J311" s="1040">
        <f t="shared" si="102"/>
        <v>0</v>
      </c>
      <c r="K311" s="540" t="e">
        <f t="shared" si="105"/>
        <v>#VALUE!</v>
      </c>
      <c r="L311" s="104">
        <f>'Discount Calculations'!$AD$5+1</f>
        <v>1</v>
      </c>
      <c r="M311" s="25" t="e">
        <f t="shared" si="106"/>
        <v>#VALUE!</v>
      </c>
      <c r="N311" s="94" t="str">
        <f>E311</f>
        <v>Contact Us</v>
      </c>
      <c r="O311" s="902" t="str">
        <f>IFERROR(VLOOKUP(D311,Table_wabobpsvr_AzureCalc_AzureCalcRateCard[], 7,FALSE), VLOOKUP(LEFT(D311, LEN(D311)-'Rate Card'!$M$26), Table_wabobpsvr_AzureCalc_AzureCalcRateCard[], 7, FALSE))</f>
        <v/>
      </c>
      <c r="P311" s="902" t="str">
        <f>IFERROR(VLOOKUP(D311,Table_wabobpsvr_AzureCalc_AzureCalcRateCard[], 8,FALSE), VLOOKUP(LEFT(D311, LEN(D311)-'Rate Card'!$M$26), Table_wabobpsvr_AzureCalc_AzureCalcRateCard[], 8, FALSE))</f>
        <v/>
      </c>
    </row>
    <row r="312" spans="1:16">
      <c r="B312" s="45"/>
      <c r="C312" s="33"/>
      <c r="D312" s="1004"/>
      <c r="E312" s="1004"/>
      <c r="F312" s="1013"/>
      <c r="H312" s="1011"/>
      <c r="I312" s="1013"/>
      <c r="K312" s="540"/>
      <c r="L312" s="104"/>
      <c r="M312" s="25"/>
      <c r="N312" s="33"/>
      <c r="O312" s="903"/>
      <c r="P312" s="903"/>
    </row>
    <row r="313" spans="1:16">
      <c r="A313" t="s">
        <v>32</v>
      </c>
      <c r="B313" s="314" t="s">
        <v>907</v>
      </c>
      <c r="C313" s="64" t="e">
        <f>IFERROR(VLOOKUP(D313,[5]!Table_wabobpsvr_AzureCalc_AzureCalcRateCard[#Data], 3,FALSE), VLOOKUP(LEFT(D313, LEN(D313)-'[5]Rate Card'!$J$26), [5]!Table_wabobpsvr_AzureCalc_AzureCalcRateCard[#Data], 3, FALSE))</f>
        <v>#REF!</v>
      </c>
      <c r="D313" s="1040" t="str">
        <f>B313&amp;'Discount Calculations'!$G$16&amp;'Rate Card'!$K$23</f>
        <v>Data Transfer Out - Zone 2 - FreeMOSP6</v>
      </c>
      <c r="E313" s="1002" t="s">
        <v>3</v>
      </c>
      <c r="F313" s="1013">
        <f>IF($E$1=1,1,0)</f>
        <v>1</v>
      </c>
      <c r="G313" s="1040" t="e">
        <f>F313*E313</f>
        <v>#VALUE!</v>
      </c>
      <c r="H313" s="1011">
        <f>'[5]Discount Calculations'!$C$42</f>
        <v>0</v>
      </c>
      <c r="I313" s="1013" t="e">
        <f>G313*(1-H313)</f>
        <v>#VALUE!</v>
      </c>
      <c r="J313" s="1040">
        <f>IF($E$1=2,1,0)</f>
        <v>0</v>
      </c>
      <c r="K313" s="540" t="e">
        <f>E313*J313</f>
        <v>#VALUE!</v>
      </c>
      <c r="L313" s="104">
        <f>'Discount Calculations'!$AD$5+1</f>
        <v>1</v>
      </c>
      <c r="M313" s="25" t="e">
        <f>L313*(K313+I313)</f>
        <v>#VALUE!</v>
      </c>
      <c r="N313" s="94" t="str">
        <f>E313</f>
        <v>Free</v>
      </c>
      <c r="O313" s="902" t="e">
        <f>IFERROR(VLOOKUP(D313,Table_wabobpsvr_AzureCalc_AzureCalcRateCard[], 7,FALSE), VLOOKUP(LEFT(D313, LEN(D313)-'Rate Card'!$M$26), Table_wabobpsvr_AzureCalc_AzureCalcRateCard[], 7, FALSE))</f>
        <v>#N/A</v>
      </c>
      <c r="P313" s="902" t="e">
        <f>IFERROR(VLOOKUP(D313,Table_wabobpsvr_AzureCalc_AzureCalcRateCard[], 8,FALSE), VLOOKUP(LEFT(D313, LEN(D313)-'Rate Card'!$M$26), Table_wabobpsvr_AzureCalc_AzureCalcRateCard[], 8, FALSE))</f>
        <v>#N/A</v>
      </c>
    </row>
    <row r="314" spans="1:16">
      <c r="A314" t="s">
        <v>33</v>
      </c>
      <c r="B314" s="314" t="s">
        <v>816</v>
      </c>
      <c r="C314" s="64" t="str">
        <f>IFERROR(VLOOKUP(D314,Table_wabobpsvr_AzureCalc_AzureCalcRateCard[], 3,FALSE), VLOOKUP(LEFT(D314, LEN(D314)-'Rate Card'!$M$26), Table_wabobpsvr_AzureCalc_AzureCalcRateCard[], 3, FALSE))</f>
        <v>Per GB</v>
      </c>
      <c r="D314" s="1040" t="str">
        <f>B314&amp;'Discount Calculations'!$G$16&amp;'Rate Card'!$K$23</f>
        <v>Data Transfer Out - Zone 2MOSP6</v>
      </c>
      <c r="E314" s="1012">
        <f>IFERROR(VLOOKUP(D314,Table_wabobpsvr_AzureCalc_AzureCalcRateCard[], 5,FALSE), VLOOKUP(LEFT(D314, LEN(D314)-'Rate Card'!$M$26), Table_wabobpsvr_AzureCalc_AzureCalcRateCard[], 5, FALSE))</f>
        <v>0.13800000000000001</v>
      </c>
      <c r="F314" s="1013">
        <f t="shared" si="101"/>
        <v>1</v>
      </c>
      <c r="G314" s="1040">
        <f t="shared" si="103"/>
        <v>0.13800000000000001</v>
      </c>
      <c r="H314" s="1011">
        <f>'Discount Calculations'!$C$42</f>
        <v>0</v>
      </c>
      <c r="I314" s="1013">
        <f t="shared" si="104"/>
        <v>0.13800000000000001</v>
      </c>
      <c r="J314" s="1040">
        <f t="shared" si="102"/>
        <v>0</v>
      </c>
      <c r="K314" s="540">
        <f t="shared" si="105"/>
        <v>0</v>
      </c>
      <c r="L314" s="104">
        <f>'Discount Calculations'!$AD$5+1</f>
        <v>1</v>
      </c>
      <c r="M314" s="25">
        <f t="shared" si="106"/>
        <v>0.13800000000000001</v>
      </c>
      <c r="N314" s="94">
        <f>M314*'FX Card'!$G$28</f>
        <v>0.13800000000000001</v>
      </c>
      <c r="O314" s="902" t="str">
        <f>IFERROR(VLOOKUP(D314,Table_wabobpsvr_AzureCalc_AzureCalcRateCard[], 7,FALSE), VLOOKUP(LEFT(D314, LEN(D314)-'Rate Card'!$M$26), Table_wabobpsvr_AzureCalc_AzureCalcRateCard[], 7, FALSE))</f>
        <v/>
      </c>
      <c r="P314" s="902" t="str">
        <f>IFERROR(VLOOKUP(D314,Table_wabobpsvr_AzureCalc_AzureCalcRateCard[], 8,FALSE), VLOOKUP(LEFT(D314, LEN(D314)-'Rate Card'!$M$26), Table_wabobpsvr_AzureCalc_AzureCalcRateCard[], 8, FALSE))</f>
        <v/>
      </c>
    </row>
    <row r="315" spans="1:16">
      <c r="A315" t="s">
        <v>34</v>
      </c>
      <c r="B315" s="314" t="s">
        <v>898</v>
      </c>
      <c r="C315" s="64" t="str">
        <f>IFERROR(VLOOKUP(D315,Table_wabobpsvr_AzureCalc_AzureCalcRateCard[], 3,FALSE), VLOOKUP(LEFT(D315, LEN(D315)-'Rate Card'!$M$26), Table_wabobpsvr_AzureCalc_AzureCalcRateCard[], 3, FALSE))</f>
        <v>Per GB</v>
      </c>
      <c r="D315" s="1040" t="str">
        <f>B315&amp;'Discount Calculations'!$G$16&amp;'Rate Card'!$K$23</f>
        <v>Data Transfer Out - Zone 2 - Tier 2MOSP6</v>
      </c>
      <c r="E315" s="1012">
        <f>IFERROR(VLOOKUP(D315,Table_wabobpsvr_AzureCalc_AzureCalcRateCard[], 5,FALSE), VLOOKUP(LEFT(D315, LEN(D315)-'Rate Card'!$M$26), Table_wabobpsvr_AzureCalc_AzureCalcRateCard[], 5, FALSE))</f>
        <v>0.13500000000000001</v>
      </c>
      <c r="F315" s="1013">
        <f t="shared" si="101"/>
        <v>1</v>
      </c>
      <c r="G315" s="1040">
        <f t="shared" si="103"/>
        <v>0.13500000000000001</v>
      </c>
      <c r="H315" s="1011">
        <f>'Discount Calculations'!$C$42</f>
        <v>0</v>
      </c>
      <c r="I315" s="1013">
        <f t="shared" si="104"/>
        <v>0.13500000000000001</v>
      </c>
      <c r="J315" s="1040">
        <f t="shared" si="102"/>
        <v>0</v>
      </c>
      <c r="K315" s="540">
        <f t="shared" si="105"/>
        <v>0</v>
      </c>
      <c r="L315" s="104">
        <f>'Discount Calculations'!$AD$5+1</f>
        <v>1</v>
      </c>
      <c r="M315" s="25">
        <f t="shared" si="106"/>
        <v>0.13500000000000001</v>
      </c>
      <c r="N315" s="94">
        <f>M315*'FX Card'!$G$28</f>
        <v>0.13500000000000001</v>
      </c>
      <c r="O315" s="902" t="str">
        <f>IFERROR(VLOOKUP(D315,Table_wabobpsvr_AzureCalc_AzureCalcRateCard[], 7,FALSE), VLOOKUP(LEFT(D315, LEN(D315)-'Rate Card'!$M$26), Table_wabobpsvr_AzureCalc_AzureCalcRateCard[], 7, FALSE))</f>
        <v/>
      </c>
      <c r="P315" s="902" t="str">
        <f>IFERROR(VLOOKUP(D315,Table_wabobpsvr_AzureCalc_AzureCalcRateCard[], 8,FALSE), VLOOKUP(LEFT(D315, LEN(D315)-'Rate Card'!$M$26), Table_wabobpsvr_AzureCalc_AzureCalcRateCard[], 8, FALSE))</f>
        <v/>
      </c>
    </row>
    <row r="316" spans="1:16">
      <c r="A316" t="s">
        <v>35</v>
      </c>
      <c r="B316" s="314" t="s">
        <v>899</v>
      </c>
      <c r="C316" s="64" t="str">
        <f>IFERROR(VLOOKUP(D316,Table_wabobpsvr_AzureCalc_AzureCalcRateCard[], 3,FALSE), VLOOKUP(LEFT(D316, LEN(D316)-'Rate Card'!$M$26), Table_wabobpsvr_AzureCalc_AzureCalcRateCard[], 3, FALSE))</f>
        <v>Per GB</v>
      </c>
      <c r="D316" s="1040" t="str">
        <f>B316&amp;'Discount Calculations'!$G$16&amp;'Rate Card'!$K$23</f>
        <v>Data Transfer Out - Zone 2 - Tier 3MOSP6</v>
      </c>
      <c r="E316" s="1012">
        <f>IFERROR(VLOOKUP(D316,Table_wabobpsvr_AzureCalc_AzureCalcRateCard[], 5,FALSE), VLOOKUP(LEFT(D316, LEN(D316)-'Rate Card'!$M$26), Table_wabobpsvr_AzureCalc_AzureCalcRateCard[], 5, FALSE))</f>
        <v>0.13</v>
      </c>
      <c r="F316" s="1013">
        <f t="shared" si="101"/>
        <v>1</v>
      </c>
      <c r="G316" s="1040">
        <f t="shared" si="103"/>
        <v>0.13</v>
      </c>
      <c r="H316" s="1011">
        <f>'Discount Calculations'!$C$42</f>
        <v>0</v>
      </c>
      <c r="I316" s="1013">
        <f t="shared" si="104"/>
        <v>0.13</v>
      </c>
      <c r="J316" s="1040">
        <f t="shared" si="102"/>
        <v>0</v>
      </c>
      <c r="K316" s="540">
        <f t="shared" si="105"/>
        <v>0</v>
      </c>
      <c r="L316" s="104">
        <f>'Discount Calculations'!$AD$5+1</f>
        <v>1</v>
      </c>
      <c r="M316" s="25">
        <f t="shared" si="106"/>
        <v>0.13</v>
      </c>
      <c r="N316" s="94">
        <f>M316*'FX Card'!$G$28</f>
        <v>0.13</v>
      </c>
      <c r="O316" s="902" t="str">
        <f>IFERROR(VLOOKUP(D316,Table_wabobpsvr_AzureCalc_AzureCalcRateCard[], 7,FALSE), VLOOKUP(LEFT(D316, LEN(D316)-'Rate Card'!$M$26), Table_wabobpsvr_AzureCalc_AzureCalcRateCard[], 7, FALSE))</f>
        <v/>
      </c>
      <c r="P316" s="902" t="str">
        <f>IFERROR(VLOOKUP(D316,Table_wabobpsvr_AzureCalc_AzureCalcRateCard[], 8,FALSE), VLOOKUP(LEFT(D316, LEN(D316)-'Rate Card'!$M$26), Table_wabobpsvr_AzureCalc_AzureCalcRateCard[], 8, FALSE))</f>
        <v/>
      </c>
    </row>
    <row r="317" spans="1:16">
      <c r="A317" t="s">
        <v>36</v>
      </c>
      <c r="B317" s="314" t="s">
        <v>900</v>
      </c>
      <c r="C317" s="64" t="str">
        <f>IFERROR(VLOOKUP(D317,Table_wabobpsvr_AzureCalc_AzureCalcRateCard[], 3,FALSE), VLOOKUP(LEFT(D317, LEN(D317)-'Rate Card'!$M$26), Table_wabobpsvr_AzureCalc_AzureCalcRateCard[], 3, FALSE))</f>
        <v>Per GB</v>
      </c>
      <c r="D317" s="1040" t="str">
        <f>B317&amp;'Discount Calculations'!$G$16&amp;'Rate Card'!$K$23</f>
        <v>Data Transfer Out - Zone 2 - Tier 4MOSP6</v>
      </c>
      <c r="E317" s="1012">
        <f>IFERROR(VLOOKUP(D317,Table_wabobpsvr_AzureCalc_AzureCalcRateCard[], 5,FALSE), VLOOKUP(LEFT(D317, LEN(D317)-'Rate Card'!$M$26), Table_wabobpsvr_AzureCalc_AzureCalcRateCard[], 5, FALSE))</f>
        <v>0.12</v>
      </c>
      <c r="F317" s="1013">
        <f t="shared" si="101"/>
        <v>1</v>
      </c>
      <c r="G317" s="1040">
        <f t="shared" si="103"/>
        <v>0.12</v>
      </c>
      <c r="H317" s="1011">
        <f>'Discount Calculations'!$C$42</f>
        <v>0</v>
      </c>
      <c r="I317" s="1013">
        <f t="shared" si="104"/>
        <v>0.12</v>
      </c>
      <c r="J317" s="1040">
        <f t="shared" si="102"/>
        <v>0</v>
      </c>
      <c r="K317" s="540">
        <f t="shared" si="105"/>
        <v>0</v>
      </c>
      <c r="L317" s="104">
        <f>'Discount Calculations'!$AD$5+1</f>
        <v>1</v>
      </c>
      <c r="M317" s="25">
        <f t="shared" si="106"/>
        <v>0.12</v>
      </c>
      <c r="N317" s="94">
        <f>M317*'FX Card'!$G$28</f>
        <v>0.12</v>
      </c>
      <c r="O317" s="902" t="str">
        <f>IFERROR(VLOOKUP(D317,Table_wabobpsvr_AzureCalc_AzureCalcRateCard[], 7,FALSE), VLOOKUP(LEFT(D317, LEN(D317)-'Rate Card'!$M$26), Table_wabobpsvr_AzureCalc_AzureCalcRateCard[], 7, FALSE))</f>
        <v/>
      </c>
      <c r="P317" s="902" t="str">
        <f>IFERROR(VLOOKUP(D317,Table_wabobpsvr_AzureCalc_AzureCalcRateCard[], 8,FALSE), VLOOKUP(LEFT(D317, LEN(D317)-'Rate Card'!$M$26), Table_wabobpsvr_AzureCalc_AzureCalcRateCard[], 8, FALSE))</f>
        <v/>
      </c>
    </row>
    <row r="318" spans="1:16">
      <c r="A318" t="s">
        <v>37</v>
      </c>
      <c r="B318" s="314" t="s">
        <v>901</v>
      </c>
      <c r="C318" s="64" t="e">
        <f>IFERROR(VLOOKUP(D318,[5]!Table_wabobpsvr_AzureCalc_AzureCalcRateCard[#Data], 3,FALSE), VLOOKUP(LEFT(D318, LEN(D318)-'[5]Rate Card'!$J$26), [5]!Table_wabobpsvr_AzureCalc_AzureCalcRateCard[#Data], 3, FALSE))</f>
        <v>#REF!</v>
      </c>
      <c r="D318" s="1040" t="str">
        <f>B318&amp;'Discount Calculations'!$G$16&amp;'Rate Card'!$K$23</f>
        <v>Data Transfer Out - Zone 2 - Tier 5MOSP6</v>
      </c>
      <c r="E318" s="1002" t="s">
        <v>38</v>
      </c>
      <c r="F318" s="1013">
        <f t="shared" si="101"/>
        <v>1</v>
      </c>
      <c r="G318" s="1040" t="e">
        <f t="shared" si="103"/>
        <v>#VALUE!</v>
      </c>
      <c r="H318" s="1011">
        <f>'[5]Discount Calculations'!$C$42</f>
        <v>0</v>
      </c>
      <c r="I318" s="1013" t="e">
        <f t="shared" si="104"/>
        <v>#VALUE!</v>
      </c>
      <c r="J318" s="1040">
        <f t="shared" si="102"/>
        <v>0</v>
      </c>
      <c r="K318" s="540" t="e">
        <f t="shared" si="105"/>
        <v>#VALUE!</v>
      </c>
      <c r="L318" s="104">
        <f>'Discount Calculations'!$AD$5+1</f>
        <v>1</v>
      </c>
      <c r="M318" s="25" t="e">
        <f t="shared" si="106"/>
        <v>#VALUE!</v>
      </c>
      <c r="N318" s="294" t="str">
        <f>E318</f>
        <v>Contact Us</v>
      </c>
      <c r="O318" s="902" t="str">
        <f>IFERROR(VLOOKUP(D318,Table_wabobpsvr_AzureCalc_AzureCalcRateCard[], 7,FALSE), VLOOKUP(LEFT(D318, LEN(D318)-'Rate Card'!$M$26), Table_wabobpsvr_AzureCalc_AzureCalcRateCard[], 7, FALSE))</f>
        <v/>
      </c>
      <c r="P318" s="902" t="str">
        <f>IFERROR(VLOOKUP(D318,Table_wabobpsvr_AzureCalc_AzureCalcRateCard[], 8,FALSE), VLOOKUP(LEFT(D318, LEN(D318)-'Rate Card'!$M$26), Table_wabobpsvr_AzureCalc_AzureCalcRateCard[], 8, FALSE))</f>
        <v/>
      </c>
    </row>
    <row r="319" spans="1:16">
      <c r="C319" s="33"/>
      <c r="D319" s="1004"/>
      <c r="E319" s="1004"/>
      <c r="F319" s="1013"/>
      <c r="H319" s="1011"/>
      <c r="I319" s="1013"/>
      <c r="K319" s="540"/>
      <c r="L319" s="104"/>
      <c r="M319" s="25"/>
      <c r="N319" s="33"/>
      <c r="O319" s="903"/>
      <c r="P319" s="903"/>
    </row>
    <row r="320" spans="1:16">
      <c r="A320" t="s">
        <v>32</v>
      </c>
      <c r="B320" t="s">
        <v>906</v>
      </c>
      <c r="C320" s="64" t="e">
        <f>IFERROR(VLOOKUP(D320,[5]!Table_wabobpsvr_AzureCalc_AzureCalcRateCard[#Data], 3,FALSE), VLOOKUP(LEFT(D320, LEN(D320)-'[5]Rate Card'!$J$26), [5]!Table_wabobpsvr_AzureCalc_AzureCalcRateCard[#Data], 3, FALSE))</f>
        <v>#REF!</v>
      </c>
      <c r="D320" s="1040" t="str">
        <f>B320&amp;'Discount Calculations'!$G$16&amp;'Rate Card'!$K$23</f>
        <v>Data Transfer Out - Zone 3 - FreeMOSP6</v>
      </c>
      <c r="E320" s="1002" t="s">
        <v>3</v>
      </c>
      <c r="F320" s="1013">
        <f t="shared" si="101"/>
        <v>1</v>
      </c>
      <c r="G320" s="1040" t="e">
        <f t="shared" si="103"/>
        <v>#VALUE!</v>
      </c>
      <c r="H320" s="1011">
        <f>'[5]Discount Calculations'!$C$42</f>
        <v>0</v>
      </c>
      <c r="I320" s="1013" t="e">
        <f t="shared" si="104"/>
        <v>#VALUE!</v>
      </c>
      <c r="J320" s="1040">
        <f t="shared" si="102"/>
        <v>0</v>
      </c>
      <c r="K320" s="540" t="e">
        <f t="shared" si="105"/>
        <v>#VALUE!</v>
      </c>
      <c r="L320" s="104">
        <f>'Discount Calculations'!$AD$5+1</f>
        <v>1</v>
      </c>
      <c r="M320" s="25" t="e">
        <f t="shared" si="106"/>
        <v>#VALUE!</v>
      </c>
      <c r="N320" s="294" t="str">
        <f>E320</f>
        <v>Free</v>
      </c>
      <c r="O320" s="902" t="e">
        <f>IFERROR(VLOOKUP(D320,Table_wabobpsvr_AzureCalc_AzureCalcRateCard[], 7,FALSE), VLOOKUP(LEFT(D320, LEN(D320)-'Rate Card'!$M$26), Table_wabobpsvr_AzureCalc_AzureCalcRateCard[], 7, FALSE))</f>
        <v>#N/A</v>
      </c>
      <c r="P320" s="902" t="e">
        <f>IFERROR(VLOOKUP(D320,Table_wabobpsvr_AzureCalc_AzureCalcRateCard[], 8,FALSE), VLOOKUP(LEFT(D320, LEN(D320)-'Rate Card'!$M$26), Table_wabobpsvr_AzureCalc_AzureCalcRateCard[], 8, FALSE))</f>
        <v>#N/A</v>
      </c>
    </row>
    <row r="321" spans="1:16">
      <c r="A321" t="s">
        <v>33</v>
      </c>
      <c r="B321" t="s">
        <v>817</v>
      </c>
      <c r="C321" s="64" t="str">
        <f>IFERROR(VLOOKUP(D321,Table_wabobpsvr_AzureCalc_AzureCalcRateCard[], 3,FALSE), VLOOKUP(LEFT(D321, LEN(D321)-'Rate Card'!$M$26), Table_wabobpsvr_AzureCalc_AzureCalcRateCard[], 3, FALSE))</f>
        <v>Per GB</v>
      </c>
      <c r="D321" s="1040" t="str">
        <f>B321&amp;'Discount Calculations'!$G$16&amp;'Rate Card'!$K$23</f>
        <v>Data Transfer Out - Zone 3MOSP6</v>
      </c>
      <c r="E321" s="1012">
        <f>IFERROR(VLOOKUP(D321,Table_wabobpsvr_AzureCalc_AzureCalcRateCard[], 5,FALSE), VLOOKUP(LEFT(D321, LEN(D321)-'Rate Card'!$M$26), Table_wabobpsvr_AzureCalc_AzureCalcRateCard[], 5, FALSE))</f>
        <v>0.18099999999999999</v>
      </c>
      <c r="F321" s="1013">
        <f t="shared" si="101"/>
        <v>1</v>
      </c>
      <c r="G321" s="1040">
        <f t="shared" si="103"/>
        <v>0.18099999999999999</v>
      </c>
      <c r="H321" s="1011">
        <f>'Discount Calculations'!$C$42</f>
        <v>0</v>
      </c>
      <c r="I321" s="1013">
        <f t="shared" si="104"/>
        <v>0.18099999999999999</v>
      </c>
      <c r="J321" s="1040">
        <f t="shared" si="102"/>
        <v>0</v>
      </c>
      <c r="K321" s="540">
        <f t="shared" si="105"/>
        <v>0</v>
      </c>
      <c r="L321" s="104">
        <f>'Discount Calculations'!$AD$5+1</f>
        <v>1</v>
      </c>
      <c r="M321" s="25">
        <f t="shared" si="106"/>
        <v>0.18099999999999999</v>
      </c>
      <c r="N321" s="94">
        <f>M321*'FX Card'!$G$28</f>
        <v>0.18099999999999999</v>
      </c>
      <c r="O321" s="902" t="str">
        <f>IFERROR(VLOOKUP(D321,Table_wabobpsvr_AzureCalc_AzureCalcRateCard[], 7,FALSE), VLOOKUP(LEFT(D321, LEN(D321)-'Rate Card'!$M$26), Table_wabobpsvr_AzureCalc_AzureCalcRateCard[], 7, FALSE))</f>
        <v/>
      </c>
      <c r="P321" s="902" t="str">
        <f>IFERROR(VLOOKUP(D321,Table_wabobpsvr_AzureCalc_AzureCalcRateCard[], 8,FALSE), VLOOKUP(LEFT(D321, LEN(D321)-'Rate Card'!$M$26), Table_wabobpsvr_AzureCalc_AzureCalcRateCard[], 8, FALSE))</f>
        <v/>
      </c>
    </row>
    <row r="322" spans="1:16">
      <c r="A322" t="s">
        <v>34</v>
      </c>
      <c r="B322" t="s">
        <v>902</v>
      </c>
      <c r="C322" s="64" t="str">
        <f>IFERROR(VLOOKUP(D322,Table_wabobpsvr_AzureCalc_AzureCalcRateCard[], 3,FALSE), VLOOKUP(LEFT(D322, LEN(D322)-'Rate Card'!$M$26), Table_wabobpsvr_AzureCalc_AzureCalcRateCard[], 3, FALSE))</f>
        <v>Per GB</v>
      </c>
      <c r="D322" s="1040" t="str">
        <f>B322&amp;'Discount Calculations'!$G$16&amp;'Rate Card'!$K$23</f>
        <v>Data Transfer Out - Zone 3 - Tier 2MOSP6</v>
      </c>
      <c r="E322" s="1012">
        <f>IFERROR(VLOOKUP(D322,Table_wabobpsvr_AzureCalc_AzureCalcRateCard[], 5,FALSE), VLOOKUP(LEFT(D322, LEN(D322)-'Rate Card'!$M$26), Table_wabobpsvr_AzureCalc_AzureCalcRateCard[], 5, FALSE))</f>
        <v>0.17499999999999999</v>
      </c>
      <c r="F322" s="1013">
        <f t="shared" si="101"/>
        <v>1</v>
      </c>
      <c r="G322" s="1040">
        <f t="shared" si="103"/>
        <v>0.17499999999999999</v>
      </c>
      <c r="H322" s="1011">
        <f>'Discount Calculations'!$C$42</f>
        <v>0</v>
      </c>
      <c r="I322" s="1013">
        <f t="shared" si="104"/>
        <v>0.17499999999999999</v>
      </c>
      <c r="J322" s="1040">
        <f t="shared" si="102"/>
        <v>0</v>
      </c>
      <c r="K322" s="540">
        <f t="shared" si="105"/>
        <v>0</v>
      </c>
      <c r="L322" s="104">
        <f>'Discount Calculations'!$AD$5+1</f>
        <v>1</v>
      </c>
      <c r="M322" s="25">
        <f t="shared" si="106"/>
        <v>0.17499999999999999</v>
      </c>
      <c r="N322" s="94">
        <f>M322*'FX Card'!$G$28</f>
        <v>0.17499999999999999</v>
      </c>
      <c r="O322" s="902" t="str">
        <f>IFERROR(VLOOKUP(D322,Table_wabobpsvr_AzureCalc_AzureCalcRateCard[], 7,FALSE), VLOOKUP(LEFT(D322, LEN(D322)-'Rate Card'!$M$26), Table_wabobpsvr_AzureCalc_AzureCalcRateCard[], 7, FALSE))</f>
        <v/>
      </c>
      <c r="P322" s="902" t="str">
        <f>IFERROR(VLOOKUP(D322,Table_wabobpsvr_AzureCalc_AzureCalcRateCard[], 8,FALSE), VLOOKUP(LEFT(D322, LEN(D322)-'Rate Card'!$M$26), Table_wabobpsvr_AzureCalc_AzureCalcRateCard[], 8, FALSE))</f>
        <v/>
      </c>
    </row>
    <row r="323" spans="1:16">
      <c r="A323" t="s">
        <v>35</v>
      </c>
      <c r="B323" t="s">
        <v>903</v>
      </c>
      <c r="C323" s="64" t="str">
        <f>IFERROR(VLOOKUP(D323,Table_wabobpsvr_AzureCalc_AzureCalcRateCard[], 3,FALSE), VLOOKUP(LEFT(D323, LEN(D323)-'Rate Card'!$M$26), Table_wabobpsvr_AzureCalc_AzureCalcRateCard[], 3, FALSE))</f>
        <v>Per GB</v>
      </c>
      <c r="D323" s="1040" t="str">
        <f>B323&amp;'Discount Calculations'!$G$16&amp;'Rate Card'!$K$23</f>
        <v>Data Transfer Out - Zone 3 - Tier 3MOSP6</v>
      </c>
      <c r="E323" s="1012">
        <f>IFERROR(VLOOKUP(D323,Table_wabobpsvr_AzureCalc_AzureCalcRateCard[], 5,FALSE), VLOOKUP(LEFT(D323, LEN(D323)-'Rate Card'!$M$26), Table_wabobpsvr_AzureCalc_AzureCalcRateCard[], 5, FALSE))</f>
        <v>0.17</v>
      </c>
      <c r="F323" s="1013">
        <f t="shared" si="101"/>
        <v>1</v>
      </c>
      <c r="G323" s="1040">
        <f t="shared" si="103"/>
        <v>0.17</v>
      </c>
      <c r="H323" s="1011">
        <f>'Discount Calculations'!$C$42</f>
        <v>0</v>
      </c>
      <c r="I323" s="1013">
        <f t="shared" si="104"/>
        <v>0.17</v>
      </c>
      <c r="J323" s="1040">
        <f t="shared" si="102"/>
        <v>0</v>
      </c>
      <c r="K323" s="540">
        <f t="shared" si="105"/>
        <v>0</v>
      </c>
      <c r="L323" s="104">
        <f>'Discount Calculations'!$AD$5+1</f>
        <v>1</v>
      </c>
      <c r="M323" s="25">
        <f t="shared" si="106"/>
        <v>0.17</v>
      </c>
      <c r="N323" s="94">
        <f>M323*'FX Card'!$G$28</f>
        <v>0.17</v>
      </c>
      <c r="O323" s="902" t="str">
        <f>IFERROR(VLOOKUP(D323,Table_wabobpsvr_AzureCalc_AzureCalcRateCard[], 7,FALSE), VLOOKUP(LEFT(D323, LEN(D323)-'Rate Card'!$M$26), Table_wabobpsvr_AzureCalc_AzureCalcRateCard[], 7, FALSE))</f>
        <v/>
      </c>
      <c r="P323" s="902" t="str">
        <f>IFERROR(VLOOKUP(D323,Table_wabobpsvr_AzureCalc_AzureCalcRateCard[], 8,FALSE), VLOOKUP(LEFT(D323, LEN(D323)-'Rate Card'!$M$26), Table_wabobpsvr_AzureCalc_AzureCalcRateCard[], 8, FALSE))</f>
        <v/>
      </c>
    </row>
    <row r="324" spans="1:16">
      <c r="A324" t="s">
        <v>36</v>
      </c>
      <c r="B324" t="s">
        <v>904</v>
      </c>
      <c r="C324" s="64" t="str">
        <f>IFERROR(VLOOKUP(D324,Table_wabobpsvr_AzureCalc_AzureCalcRateCard[], 3,FALSE), VLOOKUP(LEFT(D324, LEN(D324)-'Rate Card'!$M$26), Table_wabobpsvr_AzureCalc_AzureCalcRateCard[], 3, FALSE))</f>
        <v>Per GB</v>
      </c>
      <c r="D324" s="1040" t="str">
        <f>B324&amp;'Discount Calculations'!$G$16&amp;'Rate Card'!$K$23</f>
        <v>Data Transfer Out - Zone 3 - Tier 4MOSP6</v>
      </c>
      <c r="E324" s="1012">
        <f>IFERROR(VLOOKUP(D324,Table_wabobpsvr_AzureCalc_AzureCalcRateCard[], 5,FALSE), VLOOKUP(LEFT(D324, LEN(D324)-'Rate Card'!$M$26), Table_wabobpsvr_AzureCalc_AzureCalcRateCard[], 5, FALSE))</f>
        <v>0.16</v>
      </c>
      <c r="F324" s="1013">
        <f t="shared" si="101"/>
        <v>1</v>
      </c>
      <c r="G324" s="1040">
        <f t="shared" si="103"/>
        <v>0.16</v>
      </c>
      <c r="H324" s="1011">
        <f>'Discount Calculations'!$C$42</f>
        <v>0</v>
      </c>
      <c r="I324" s="1013">
        <f t="shared" si="104"/>
        <v>0.16</v>
      </c>
      <c r="J324" s="1040">
        <f t="shared" si="102"/>
        <v>0</v>
      </c>
      <c r="K324" s="540">
        <f t="shared" si="105"/>
        <v>0</v>
      </c>
      <c r="L324" s="104">
        <f>'Discount Calculations'!$AD$5+1</f>
        <v>1</v>
      </c>
      <c r="M324" s="25">
        <f t="shared" si="106"/>
        <v>0.16</v>
      </c>
      <c r="N324" s="94">
        <f>M324*'FX Card'!$G$28</f>
        <v>0.16</v>
      </c>
      <c r="O324" s="902" t="str">
        <f>IFERROR(VLOOKUP(D324,Table_wabobpsvr_AzureCalc_AzureCalcRateCard[], 7,FALSE), VLOOKUP(LEFT(D324, LEN(D324)-'Rate Card'!$M$26), Table_wabobpsvr_AzureCalc_AzureCalcRateCard[], 7, FALSE))</f>
        <v/>
      </c>
      <c r="P324" s="902" t="str">
        <f>IFERROR(VLOOKUP(D324,Table_wabobpsvr_AzureCalc_AzureCalcRateCard[], 8,FALSE), VLOOKUP(LEFT(D324, LEN(D324)-'Rate Card'!$M$26), Table_wabobpsvr_AzureCalc_AzureCalcRateCard[], 8, FALSE))</f>
        <v/>
      </c>
    </row>
    <row r="325" spans="1:16">
      <c r="A325" t="s">
        <v>37</v>
      </c>
      <c r="B325" t="s">
        <v>905</v>
      </c>
      <c r="C325" s="64" t="e">
        <f>IFERROR(VLOOKUP(D325,[5]!Table_wabobpsvr_AzureCalc_AzureCalcRateCard[#Data], 3,FALSE), VLOOKUP(LEFT(D325, LEN(D325)-'[5]Rate Card'!$J$26), [5]!Table_wabobpsvr_AzureCalc_AzureCalcRateCard[#Data], 3, FALSE))</f>
        <v>#REF!</v>
      </c>
      <c r="D325" s="1040" t="str">
        <f>B325&amp;'Discount Calculations'!$G$16&amp;'Rate Card'!$K$23</f>
        <v>Data Transfer Out - Zone 3 - Tier 5MOSP6</v>
      </c>
      <c r="E325" s="1002" t="s">
        <v>38</v>
      </c>
      <c r="F325" s="1013">
        <f t="shared" si="101"/>
        <v>1</v>
      </c>
      <c r="G325" s="1040" t="e">
        <f t="shared" si="103"/>
        <v>#VALUE!</v>
      </c>
      <c r="H325" s="1011">
        <f>'[5]Discount Calculations'!$C$42</f>
        <v>0</v>
      </c>
      <c r="I325" s="1013" t="e">
        <f t="shared" si="104"/>
        <v>#VALUE!</v>
      </c>
      <c r="J325" s="1040">
        <f t="shared" si="102"/>
        <v>0</v>
      </c>
      <c r="K325" s="540" t="e">
        <f t="shared" si="105"/>
        <v>#VALUE!</v>
      </c>
      <c r="L325" s="104">
        <f>'Discount Calculations'!$AD$5+1</f>
        <v>1</v>
      </c>
      <c r="M325" s="25" t="e">
        <f t="shared" si="106"/>
        <v>#VALUE!</v>
      </c>
      <c r="N325" s="294" t="str">
        <f>E325</f>
        <v>Contact Us</v>
      </c>
      <c r="O325" s="902" t="str">
        <f>IFERROR(VLOOKUP(D325,Table_wabobpsvr_AzureCalc_AzureCalcRateCard[], 7,FALSE), VLOOKUP(LEFT(D325, LEN(D325)-'Rate Card'!$M$26), Table_wabobpsvr_AzureCalc_AzureCalcRateCard[], 7, FALSE))</f>
        <v/>
      </c>
      <c r="P325" s="902" t="str">
        <f>IFERROR(VLOOKUP(D325,Table_wabobpsvr_AzureCalc_AzureCalcRateCard[], 8,FALSE), VLOOKUP(LEFT(D325, LEN(D325)-'Rate Card'!$M$26), Table_wabobpsvr_AzureCalc_AzureCalcRateCard[], 8, FALSE))</f>
        <v/>
      </c>
    </row>
    <row r="326" spans="1:16">
      <c r="C326" s="33"/>
      <c r="D326" s="1004"/>
      <c r="E326" s="1004"/>
      <c r="F326" s="1013"/>
      <c r="H326" s="1011"/>
      <c r="I326" s="1013"/>
      <c r="K326" s="540"/>
      <c r="L326" s="104"/>
      <c r="M326" s="25"/>
      <c r="N326" s="33"/>
      <c r="O326" s="903"/>
      <c r="P326" s="903"/>
    </row>
    <row r="327" spans="1:16">
      <c r="A327" t="s">
        <v>32</v>
      </c>
      <c r="B327" t="s">
        <v>1209</v>
      </c>
      <c r="C327" s="64" t="e">
        <f>IFERROR(VLOOKUP(D327,[5]!Table_wabobpsvr_AzureCalc_AzureCalcRateCard[#Data], 3,FALSE), VLOOKUP(LEFT(D327, LEN(D327)-'[5]Rate Card'!$J$26), [5]!Table_wabobpsvr_AzureCalc_AzureCalcRateCard[#Data], 3, FALSE))</f>
        <v>#REF!</v>
      </c>
      <c r="D327" s="1040" t="str">
        <f>B327&amp;'Discount Calculations'!$G$16&amp;'Rate Card'!$K$23</f>
        <v>Data Transfer Out - US Gov - FreeMOSP6</v>
      </c>
      <c r="E327" s="1002" t="s">
        <v>3</v>
      </c>
      <c r="F327" s="1013">
        <f t="shared" si="101"/>
        <v>1</v>
      </c>
      <c r="G327" s="1040" t="e">
        <f t="shared" ref="G327:G332" si="107">F327*E327</f>
        <v>#VALUE!</v>
      </c>
      <c r="H327" s="1011">
        <f>'[5]Discount Calculations'!$C$42</f>
        <v>0</v>
      </c>
      <c r="I327" s="1013" t="e">
        <f t="shared" ref="I327:I332" si="108">G327*(1-H327)</f>
        <v>#VALUE!</v>
      </c>
      <c r="J327" s="1040">
        <f t="shared" si="102"/>
        <v>0</v>
      </c>
      <c r="K327" s="540" t="e">
        <f t="shared" ref="K327:K332" si="109">E327*J327</f>
        <v>#VALUE!</v>
      </c>
      <c r="L327" s="104">
        <f>'[5]Pricing Calculator'!$AM$607+1</f>
        <v>1</v>
      </c>
      <c r="M327" s="25" t="e">
        <f t="shared" ref="M327:M332" si="110">L327*(K327+I327)</f>
        <v>#VALUE!</v>
      </c>
      <c r="N327" s="294" t="str">
        <f>E327</f>
        <v>Free</v>
      </c>
      <c r="O327" s="902" t="e">
        <f>IFERROR(VLOOKUP(D327,Table_wabobpsvr_AzureCalc_AzureCalcRateCard[], 7,FALSE), VLOOKUP(LEFT(D327, LEN(D327)-'Rate Card'!$M$26), Table_wabobpsvr_AzureCalc_AzureCalcRateCard[], 7, FALSE))</f>
        <v>#N/A</v>
      </c>
      <c r="P327" s="902" t="e">
        <f>IFERROR(VLOOKUP(D327,Table_wabobpsvr_AzureCalc_AzureCalcRateCard[], 8,FALSE), VLOOKUP(LEFT(D327, LEN(D327)-'Rate Card'!$M$26), Table_wabobpsvr_AzureCalc_AzureCalcRateCard[], 8, FALSE))</f>
        <v>#N/A</v>
      </c>
    </row>
    <row r="328" spans="1:16">
      <c r="A328" t="s">
        <v>33</v>
      </c>
      <c r="B328" t="s">
        <v>1025</v>
      </c>
      <c r="C328" s="64" t="e">
        <f>IFERROR(VLOOKUP(D328,Table_wabobpsvr_AzureCalc_AzureCalcRateCard[], 3,FALSE), VLOOKUP(LEFT(D328, LEN(D328)-'Rate Card'!$M$26), Table_wabobpsvr_AzureCalc_AzureCalcRateCard[], 3, FALSE))</f>
        <v>#N/A</v>
      </c>
      <c r="D328" s="1040" t="str">
        <f>B328&amp;'Discount Calculations'!$G$16&amp;'Rate Card'!$K$23</f>
        <v>Data Transfer Out - US GovMOSP6</v>
      </c>
      <c r="E328" s="1012" t="e">
        <f>IFERROR(VLOOKUP(D328,Table_wabobpsvr_AzureCalc_AzureCalcRateCard[], 5,FALSE), VLOOKUP(LEFT(D328, LEN(D328)-'Rate Card'!$M$26), Table_wabobpsvr_AzureCalc_AzureCalcRateCard[], 5, FALSE))</f>
        <v>#N/A</v>
      </c>
      <c r="F328" s="1013">
        <f t="shared" si="101"/>
        <v>1</v>
      </c>
      <c r="G328" s="1040" t="e">
        <f t="shared" si="107"/>
        <v>#N/A</v>
      </c>
      <c r="H328" s="1011">
        <f>'Discount Calculations'!$C$42</f>
        <v>0</v>
      </c>
      <c r="I328" s="1013" t="e">
        <f t="shared" si="108"/>
        <v>#N/A</v>
      </c>
      <c r="J328" s="1040">
        <f t="shared" si="102"/>
        <v>0</v>
      </c>
      <c r="K328" s="540" t="e">
        <f t="shared" si="109"/>
        <v>#N/A</v>
      </c>
      <c r="L328" s="104">
        <f>'Discount Calculations'!$AD$5+1</f>
        <v>1</v>
      </c>
      <c r="M328" s="25" t="e">
        <f t="shared" si="110"/>
        <v>#N/A</v>
      </c>
      <c r="N328" s="94" t="e">
        <f>M328*'FX Card'!$G$28</f>
        <v>#N/A</v>
      </c>
      <c r="O328" s="902" t="e">
        <f>IFERROR(VLOOKUP(D328,Table_wabobpsvr_AzureCalc_AzureCalcRateCard[], 7,FALSE), VLOOKUP(LEFT(D328, LEN(D328)-'Rate Card'!$M$26), Table_wabobpsvr_AzureCalc_AzureCalcRateCard[], 7, FALSE))</f>
        <v>#N/A</v>
      </c>
      <c r="P328" s="902" t="e">
        <f>IFERROR(VLOOKUP(D328,Table_wabobpsvr_AzureCalc_AzureCalcRateCard[], 8,FALSE), VLOOKUP(LEFT(D328, LEN(D328)-'Rate Card'!$M$26), Table_wabobpsvr_AzureCalc_AzureCalcRateCard[], 8, FALSE))</f>
        <v>#N/A</v>
      </c>
    </row>
    <row r="329" spans="1:16">
      <c r="A329" t="s">
        <v>34</v>
      </c>
      <c r="B329" t="s">
        <v>1026</v>
      </c>
      <c r="C329" s="64" t="e">
        <f>IFERROR(VLOOKUP(D329,Table_wabobpsvr_AzureCalc_AzureCalcRateCard[], 3,FALSE), VLOOKUP(LEFT(D329, LEN(D329)-'Rate Card'!$M$26), Table_wabobpsvr_AzureCalc_AzureCalcRateCard[], 3, FALSE))</f>
        <v>#N/A</v>
      </c>
      <c r="D329" s="1040" t="str">
        <f>B329&amp;'Discount Calculations'!$G$16&amp;'Rate Card'!$K$23</f>
        <v>Data Transfer Out - US Gov - Tier 2MOSP6</v>
      </c>
      <c r="E329" s="1012" t="e">
        <f>IFERROR(VLOOKUP(D329,Table_wabobpsvr_AzureCalc_AzureCalcRateCard[], 5,FALSE), VLOOKUP(LEFT(D329, LEN(D329)-'Rate Card'!$M$26), Table_wabobpsvr_AzureCalc_AzureCalcRateCard[], 5, FALSE))</f>
        <v>#N/A</v>
      </c>
      <c r="F329" s="1013">
        <f t="shared" si="101"/>
        <v>1</v>
      </c>
      <c r="G329" s="1040" t="e">
        <f t="shared" si="107"/>
        <v>#N/A</v>
      </c>
      <c r="H329" s="1011">
        <f>'Discount Calculations'!$C$42</f>
        <v>0</v>
      </c>
      <c r="I329" s="1013" t="e">
        <f t="shared" si="108"/>
        <v>#N/A</v>
      </c>
      <c r="J329" s="1040">
        <f t="shared" si="102"/>
        <v>0</v>
      </c>
      <c r="K329" s="540" t="e">
        <f t="shared" si="109"/>
        <v>#N/A</v>
      </c>
      <c r="L329" s="104">
        <f>'Discount Calculations'!$AD$5+1</f>
        <v>1</v>
      </c>
      <c r="M329" s="25" t="e">
        <f t="shared" si="110"/>
        <v>#N/A</v>
      </c>
      <c r="N329" s="94" t="e">
        <f>M329*'FX Card'!$G$28</f>
        <v>#N/A</v>
      </c>
      <c r="O329" s="902" t="e">
        <f>IFERROR(VLOOKUP(D329,Table_wabobpsvr_AzureCalc_AzureCalcRateCard[], 7,FALSE), VLOOKUP(LEFT(D329, LEN(D329)-'Rate Card'!$M$26), Table_wabobpsvr_AzureCalc_AzureCalcRateCard[], 7, FALSE))</f>
        <v>#N/A</v>
      </c>
      <c r="P329" s="902" t="e">
        <f>IFERROR(VLOOKUP(D329,Table_wabobpsvr_AzureCalc_AzureCalcRateCard[], 8,FALSE), VLOOKUP(LEFT(D329, LEN(D329)-'Rate Card'!$M$26), Table_wabobpsvr_AzureCalc_AzureCalcRateCard[], 8, FALSE))</f>
        <v>#N/A</v>
      </c>
    </row>
    <row r="330" spans="1:16">
      <c r="A330" t="s">
        <v>35</v>
      </c>
      <c r="B330" t="s">
        <v>1027</v>
      </c>
      <c r="C330" s="64" t="e">
        <f>IFERROR(VLOOKUP(D330,Table_wabobpsvr_AzureCalc_AzureCalcRateCard[], 3,FALSE), VLOOKUP(LEFT(D330, LEN(D330)-'Rate Card'!$M$26), Table_wabobpsvr_AzureCalc_AzureCalcRateCard[], 3, FALSE))</f>
        <v>#N/A</v>
      </c>
      <c r="D330" s="1040" t="str">
        <f>B330&amp;'Discount Calculations'!$G$16&amp;'Rate Card'!$K$23</f>
        <v>Data Transfer Out - US Gov - Tier 3MOSP6</v>
      </c>
      <c r="E330" s="1012" t="e">
        <f>IFERROR(VLOOKUP(D330,Table_wabobpsvr_AzureCalc_AzureCalcRateCard[], 5,FALSE), VLOOKUP(LEFT(D330, LEN(D330)-'Rate Card'!$M$26), Table_wabobpsvr_AzureCalc_AzureCalcRateCard[], 5, FALSE))</f>
        <v>#N/A</v>
      </c>
      <c r="F330" s="1013">
        <f t="shared" si="101"/>
        <v>1</v>
      </c>
      <c r="G330" s="1040" t="e">
        <f t="shared" si="107"/>
        <v>#N/A</v>
      </c>
      <c r="H330" s="1011">
        <f>'Discount Calculations'!$C$42</f>
        <v>0</v>
      </c>
      <c r="I330" s="1013" t="e">
        <f t="shared" si="108"/>
        <v>#N/A</v>
      </c>
      <c r="J330" s="1040">
        <f t="shared" si="102"/>
        <v>0</v>
      </c>
      <c r="K330" s="540" t="e">
        <f t="shared" si="109"/>
        <v>#N/A</v>
      </c>
      <c r="L330" s="104">
        <f>'Discount Calculations'!$AD$5+1</f>
        <v>1</v>
      </c>
      <c r="M330" s="25" t="e">
        <f t="shared" si="110"/>
        <v>#N/A</v>
      </c>
      <c r="N330" s="94" t="e">
        <f>M330*'FX Card'!$G$28</f>
        <v>#N/A</v>
      </c>
      <c r="O330" s="902" t="e">
        <f>IFERROR(VLOOKUP(D330,Table_wabobpsvr_AzureCalc_AzureCalcRateCard[], 7,FALSE), VLOOKUP(LEFT(D330, LEN(D330)-'Rate Card'!$M$26), Table_wabobpsvr_AzureCalc_AzureCalcRateCard[], 7, FALSE))</f>
        <v>#N/A</v>
      </c>
      <c r="P330" s="902" t="e">
        <f>IFERROR(VLOOKUP(D330,Table_wabobpsvr_AzureCalc_AzureCalcRateCard[], 8,FALSE), VLOOKUP(LEFT(D330, LEN(D330)-'Rate Card'!$M$26), Table_wabobpsvr_AzureCalc_AzureCalcRateCard[], 8, FALSE))</f>
        <v>#N/A</v>
      </c>
    </row>
    <row r="331" spans="1:16">
      <c r="A331" t="s">
        <v>36</v>
      </c>
      <c r="B331" t="s">
        <v>1028</v>
      </c>
      <c r="C331" s="64" t="e">
        <f>IFERROR(VLOOKUP(D331,Table_wabobpsvr_AzureCalc_AzureCalcRateCard[], 3,FALSE), VLOOKUP(LEFT(D331, LEN(D331)-'Rate Card'!$M$26), Table_wabobpsvr_AzureCalc_AzureCalcRateCard[], 3, FALSE))</f>
        <v>#N/A</v>
      </c>
      <c r="D331" s="1040" t="str">
        <f>B331&amp;'Discount Calculations'!$G$16&amp;'Rate Card'!$K$23</f>
        <v>Data Transfer Out - US Gov - Tier 4MOSP6</v>
      </c>
      <c r="E331" s="1012" t="e">
        <f>IFERROR(VLOOKUP(D331,Table_wabobpsvr_AzureCalc_AzureCalcRateCard[], 5,FALSE), VLOOKUP(LEFT(D331, LEN(D331)-'Rate Card'!$M$26), Table_wabobpsvr_AzureCalc_AzureCalcRateCard[], 5, FALSE))</f>
        <v>#N/A</v>
      </c>
      <c r="F331" s="1013">
        <f t="shared" si="101"/>
        <v>1</v>
      </c>
      <c r="G331" s="1040" t="e">
        <f t="shared" si="107"/>
        <v>#N/A</v>
      </c>
      <c r="H331" s="1011">
        <f>'Discount Calculations'!$C$42</f>
        <v>0</v>
      </c>
      <c r="I331" s="1013" t="e">
        <f t="shared" si="108"/>
        <v>#N/A</v>
      </c>
      <c r="J331" s="1040">
        <f t="shared" si="102"/>
        <v>0</v>
      </c>
      <c r="K331" s="540" t="e">
        <f t="shared" si="109"/>
        <v>#N/A</v>
      </c>
      <c r="L331" s="104">
        <f>'Discount Calculations'!$AD$5+1</f>
        <v>1</v>
      </c>
      <c r="M331" s="25" t="e">
        <f t="shared" si="110"/>
        <v>#N/A</v>
      </c>
      <c r="N331" s="94" t="e">
        <f>M331*'FX Card'!$G$28</f>
        <v>#N/A</v>
      </c>
      <c r="O331" s="902" t="e">
        <f>IFERROR(VLOOKUP(D331,Table_wabobpsvr_AzureCalc_AzureCalcRateCard[], 7,FALSE), VLOOKUP(LEFT(D331, LEN(D331)-'Rate Card'!$M$26), Table_wabobpsvr_AzureCalc_AzureCalcRateCard[], 7, FALSE))</f>
        <v>#N/A</v>
      </c>
      <c r="P331" s="902" t="e">
        <f>IFERROR(VLOOKUP(D331,Table_wabobpsvr_AzureCalc_AzureCalcRateCard[], 8,FALSE), VLOOKUP(LEFT(D331, LEN(D331)-'Rate Card'!$M$26), Table_wabobpsvr_AzureCalc_AzureCalcRateCard[], 8, FALSE))</f>
        <v>#N/A</v>
      </c>
    </row>
    <row r="332" spans="1:16">
      <c r="A332" t="s">
        <v>37</v>
      </c>
      <c r="B332" t="s">
        <v>1029</v>
      </c>
      <c r="C332" s="64" t="e">
        <f>IFERROR(VLOOKUP(D332,[5]!Table_wabobpsvr_AzureCalc_AzureCalcRateCard[#Data], 3,FALSE), VLOOKUP(LEFT(D332, LEN(D332)-'[5]Rate Card'!$J$26), [5]!Table_wabobpsvr_AzureCalc_AzureCalcRateCard[#Data], 3, FALSE))</f>
        <v>#REF!</v>
      </c>
      <c r="D332" s="1040" t="str">
        <f>B332&amp;'Discount Calculations'!$G$16&amp;'Rate Card'!$K$23</f>
        <v>Data Transfer Out - US Gov - Tier 5MOSP6</v>
      </c>
      <c r="E332" s="1002" t="s">
        <v>38</v>
      </c>
      <c r="F332" s="1013">
        <f t="shared" si="101"/>
        <v>1</v>
      </c>
      <c r="G332" s="1040" t="e">
        <f t="shared" si="107"/>
        <v>#VALUE!</v>
      </c>
      <c r="H332" s="1011">
        <f>'[5]Discount Calculations'!$C$42</f>
        <v>0</v>
      </c>
      <c r="I332" s="1013" t="e">
        <f t="shared" si="108"/>
        <v>#VALUE!</v>
      </c>
      <c r="J332" s="1040">
        <f t="shared" si="102"/>
        <v>0</v>
      </c>
      <c r="K332" s="540" t="e">
        <f t="shared" si="109"/>
        <v>#VALUE!</v>
      </c>
      <c r="L332" s="104">
        <f>'[5]Pricing Calculator'!$AM$607+1</f>
        <v>1</v>
      </c>
      <c r="M332" s="25" t="e">
        <f t="shared" si="110"/>
        <v>#VALUE!</v>
      </c>
      <c r="N332" s="294" t="str">
        <f>E332</f>
        <v>Contact Us</v>
      </c>
      <c r="O332" s="902" t="e">
        <f>IFERROR(VLOOKUP(D332,Table_wabobpsvr_AzureCalc_AzureCalcRateCard[], 7,FALSE), VLOOKUP(LEFT(D332, LEN(D332)-'Rate Card'!$M$26), Table_wabobpsvr_AzureCalc_AzureCalcRateCard[], 7, FALSE))</f>
        <v>#N/A</v>
      </c>
      <c r="P332" s="902" t="e">
        <f>IFERROR(VLOOKUP(D332,Table_wabobpsvr_AzureCalc_AzureCalcRateCard[], 8,FALSE), VLOOKUP(LEFT(D332, LEN(D332)-'Rate Card'!$M$26), Table_wabobpsvr_AzureCalc_AzureCalcRateCard[], 8, FALSE))</f>
        <v>#N/A</v>
      </c>
    </row>
    <row r="333" spans="1:16">
      <c r="C333" s="33"/>
      <c r="D333" s="1004"/>
      <c r="E333" s="1004"/>
      <c r="F333" s="1013"/>
      <c r="H333" s="1011"/>
      <c r="I333" s="1013"/>
      <c r="K333" s="540"/>
      <c r="L333" s="104"/>
      <c r="M333" s="25"/>
      <c r="N333" s="33"/>
      <c r="O333" s="903"/>
      <c r="P333" s="903"/>
    </row>
    <row r="334" spans="1:16">
      <c r="A334" s="79" t="s">
        <v>11</v>
      </c>
      <c r="B334" s="79" t="s">
        <v>152</v>
      </c>
      <c r="C334" s="79" t="s">
        <v>6</v>
      </c>
      <c r="D334" s="2" t="s">
        <v>828</v>
      </c>
      <c r="E334" s="556" t="s">
        <v>263</v>
      </c>
      <c r="F334" s="2" t="s">
        <v>180</v>
      </c>
      <c r="G334" s="2" t="s">
        <v>184</v>
      </c>
      <c r="H334" s="2" t="s">
        <v>188</v>
      </c>
      <c r="I334" s="2" t="s">
        <v>269</v>
      </c>
      <c r="J334" s="2" t="s">
        <v>833</v>
      </c>
      <c r="K334" s="79" t="s">
        <v>838</v>
      </c>
      <c r="L334" s="79" t="s">
        <v>262</v>
      </c>
      <c r="M334" s="79" t="s">
        <v>834</v>
      </c>
      <c r="N334" s="95" t="s">
        <v>24</v>
      </c>
      <c r="O334" s="901" t="s">
        <v>2</v>
      </c>
      <c r="P334" s="901" t="s">
        <v>2986</v>
      </c>
    </row>
    <row r="335" spans="1:16">
      <c r="B335" t="s">
        <v>11</v>
      </c>
      <c r="C335" s="64" t="e">
        <f>IFERROR(VLOOKUP(D335,[5]!Table_wabobpsvr_AzureCalc_AzureCalcRateCard[#Data], 3,FALSE), VLOOKUP(LEFT(D335, LEN(D335)-'[5]Rate Card'!$J$26), [5]!Table_wabobpsvr_AzureCalc_AzureCalcRateCard[#Data], 3, FALSE))</f>
        <v>#REF!</v>
      </c>
      <c r="D335" s="1040" t="str">
        <f>B335&amp;'[5]Discount Calculations'!$G$16&amp;'[5]Rate Card'!$H$23</f>
        <v>SupportMOSP1</v>
      </c>
      <c r="E335" s="1002" t="s">
        <v>3</v>
      </c>
      <c r="F335" s="1013">
        <f>IF($E$1=1,1,0)</f>
        <v>1</v>
      </c>
      <c r="G335" s="1040" t="e">
        <f>F335*E335</f>
        <v>#VALUE!</v>
      </c>
      <c r="H335" s="1011">
        <f>'[5]Discount Calculations'!$C$42</f>
        <v>0</v>
      </c>
      <c r="I335" s="1013" t="e">
        <f>G335*(1-H335)</f>
        <v>#VALUE!</v>
      </c>
      <c r="J335" s="1040">
        <f>IF($E$1=2,1,0)</f>
        <v>0</v>
      </c>
      <c r="K335" s="540" t="e">
        <f>E335*J335</f>
        <v>#VALUE!</v>
      </c>
      <c r="L335" s="104">
        <f>'[5]Pricing Calculator'!$AM$607+1</f>
        <v>1</v>
      </c>
      <c r="M335" s="25" t="e">
        <f>L335*(K335+I335)</f>
        <v>#VALUE!</v>
      </c>
      <c r="N335" s="94" t="str">
        <f>E335</f>
        <v>Free</v>
      </c>
      <c r="O335" s="902" t="e">
        <f>IFERROR(VLOOKUP(D335,Table_wabobpsvr_AzureCalc_AzureCalcRateCard[], 7,FALSE), VLOOKUP(LEFT(D335, LEN(D335)-'Rate Card'!$M$26), Table_wabobpsvr_AzureCalc_AzureCalcRateCard[], 7, FALSE))</f>
        <v>#N/A</v>
      </c>
      <c r="P335" s="902" t="e">
        <f>IFERROR(VLOOKUP(D335,Table_wabobpsvr_AzureCalc_AzureCalcRateCard[], 8,FALSE), VLOOKUP(LEFT(D335, LEN(D335)-'Rate Card'!$M$26), Table_wabobpsvr_AzureCalc_AzureCalcRateCard[], 8, FALSE))</f>
        <v>#N/A</v>
      </c>
    </row>
    <row r="336" spans="1:16">
      <c r="B336" t="s">
        <v>819</v>
      </c>
      <c r="C336" s="64" t="str">
        <f>IFERROR(VLOOKUP(D336,Table_wabobpsvr_AzureCalc_AzureCalcRateCard[], 3,FALSE), VLOOKUP(LEFT(D336, LEN(D336)-'Rate Card'!$M$26), Table_wabobpsvr_AzureCalc_AzureCalcRateCard[], 3, FALSE))</f>
        <v>Per Month</v>
      </c>
      <c r="D336" s="1040" t="str">
        <f>B336&amp;'Discount Calculations'!$G$16&amp;'Rate Card'!$K$23</f>
        <v>Developer SupportMOSP6</v>
      </c>
      <c r="E336" s="1012">
        <f>IFERROR(VLOOKUP(D336,Table_wabobpsvr_AzureCalc_AzureCalcRateCard[], 5,FALSE), VLOOKUP(LEFT(D336, LEN(D336)-'Rate Card'!$M$26), Table_wabobpsvr_AzureCalc_AzureCalcRateCard[], 5, FALSE))</f>
        <v>29</v>
      </c>
      <c r="F336" s="1013">
        <f t="shared" si="101"/>
        <v>1</v>
      </c>
      <c r="G336" s="1040">
        <f t="shared" si="103"/>
        <v>29</v>
      </c>
      <c r="H336" s="1011">
        <f>'Discount Calculations'!$C$42</f>
        <v>0</v>
      </c>
      <c r="I336" s="1013">
        <f t="shared" si="104"/>
        <v>29</v>
      </c>
      <c r="J336" s="1040">
        <f t="shared" si="102"/>
        <v>0</v>
      </c>
      <c r="K336" s="540">
        <f t="shared" si="105"/>
        <v>0</v>
      </c>
      <c r="L336" s="104">
        <f>'Discount Calculations'!$AD$5+1</f>
        <v>1</v>
      </c>
      <c r="M336" s="25">
        <f t="shared" si="106"/>
        <v>29</v>
      </c>
      <c r="N336" s="94">
        <f>M336*'FX Card'!$G$28</f>
        <v>29</v>
      </c>
      <c r="O336" s="902" t="str">
        <f>IFERROR(VLOOKUP(D336,Table_wabobpsvr_AzureCalc_AzureCalcRateCard[], 7,FALSE), VLOOKUP(LEFT(D336, LEN(D336)-'Rate Card'!$M$26), Table_wabobpsvr_AzureCalc_AzureCalcRateCard[], 7, FALSE))</f>
        <v/>
      </c>
      <c r="P336" s="902" t="str">
        <f>IFERROR(VLOOKUP(D336,Table_wabobpsvr_AzureCalc_AzureCalcRateCard[], 8,FALSE), VLOOKUP(LEFT(D336, LEN(D336)-'Rate Card'!$M$26), Table_wabobpsvr_AzureCalc_AzureCalcRateCard[], 8, FALSE))</f>
        <v/>
      </c>
    </row>
    <row r="337" spans="1:16">
      <c r="B337" t="s">
        <v>800</v>
      </c>
      <c r="C337" s="64" t="str">
        <f>IFERROR(VLOOKUP(D337,Table_wabobpsvr_AzureCalc_AzureCalcRateCard[], 3,FALSE), VLOOKUP(LEFT(D337, LEN(D337)-'Rate Card'!$M$26), Table_wabobpsvr_AzureCalc_AzureCalcRateCard[], 3, FALSE))</f>
        <v>Per Month</v>
      </c>
      <c r="D337" s="1040" t="str">
        <f>B337&amp;'Discount Calculations'!$G$16&amp;'Rate Card'!$K$23</f>
        <v>Standard SupportMOSP6</v>
      </c>
      <c r="E337" s="1012">
        <f>IFERROR(VLOOKUP(D337,Table_wabobpsvr_AzureCalc_AzureCalcRateCard[], 5,FALSE), VLOOKUP(LEFT(D337, LEN(D337)-'Rate Card'!$M$26), Table_wabobpsvr_AzureCalc_AzureCalcRateCard[], 5, FALSE))</f>
        <v>300</v>
      </c>
      <c r="F337" s="1013">
        <f t="shared" si="101"/>
        <v>1</v>
      </c>
      <c r="G337" s="1040">
        <f t="shared" si="103"/>
        <v>300</v>
      </c>
      <c r="H337" s="1011">
        <f>'Discount Calculations'!$C$42</f>
        <v>0</v>
      </c>
      <c r="I337" s="1013">
        <f t="shared" si="104"/>
        <v>300</v>
      </c>
      <c r="J337" s="1040">
        <f t="shared" si="102"/>
        <v>0</v>
      </c>
      <c r="K337" s="540">
        <f t="shared" si="105"/>
        <v>0</v>
      </c>
      <c r="L337" s="104">
        <f>'Discount Calculations'!$AD$5+1</f>
        <v>1</v>
      </c>
      <c r="M337" s="25">
        <f t="shared" si="106"/>
        <v>300</v>
      </c>
      <c r="N337" s="94">
        <f>M337*'FX Card'!$G$28</f>
        <v>300</v>
      </c>
      <c r="O337" s="902" t="str">
        <f>IFERROR(VLOOKUP(D337,Table_wabobpsvr_AzureCalc_AzureCalcRateCard[], 7,FALSE), VLOOKUP(LEFT(D337, LEN(D337)-'Rate Card'!$M$26), Table_wabobpsvr_AzureCalc_AzureCalcRateCard[], 7, FALSE))</f>
        <v/>
      </c>
      <c r="P337" s="902" t="str">
        <f>IFERROR(VLOOKUP(D337,Table_wabobpsvr_AzureCalc_AzureCalcRateCard[], 8,FALSE), VLOOKUP(LEFT(D337, LEN(D337)-'Rate Card'!$M$26), Table_wabobpsvr_AzureCalc_AzureCalcRateCard[], 8, FALSE))</f>
        <v/>
      </c>
    </row>
    <row r="338" spans="1:16">
      <c r="B338" t="s">
        <v>799</v>
      </c>
      <c r="C338" s="64" t="str">
        <f>IFERROR(VLOOKUP(D338,Table_wabobpsvr_AzureCalc_AzureCalcRateCard[], 3,FALSE), VLOOKUP(LEFT(D338, LEN(D338)-'Rate Card'!$M$26), Table_wabobpsvr_AzureCalc_AzureCalcRateCard[], 3, FALSE))</f>
        <v>Per Month</v>
      </c>
      <c r="D338" s="1040" t="str">
        <f>B338&amp;'Discount Calculations'!$G$16&amp;'Rate Card'!$K$23</f>
        <v>Pro-Direct SupportMOSP6</v>
      </c>
      <c r="E338" s="1012">
        <f>IFERROR(VLOOKUP(D338,Table_wabobpsvr_AzureCalc_AzureCalcRateCard[], 5,FALSE), VLOOKUP(LEFT(D338, LEN(D338)-'Rate Card'!$M$26), Table_wabobpsvr_AzureCalc_AzureCalcRateCard[], 5, FALSE))</f>
        <v>1000</v>
      </c>
      <c r="F338" s="1013">
        <f t="shared" si="101"/>
        <v>1</v>
      </c>
      <c r="G338" s="1040">
        <f t="shared" si="103"/>
        <v>1000</v>
      </c>
      <c r="H338" s="1011">
        <f>'Discount Calculations'!$C$42</f>
        <v>0</v>
      </c>
      <c r="I338" s="1013">
        <f t="shared" si="104"/>
        <v>1000</v>
      </c>
      <c r="J338" s="1040">
        <f t="shared" si="102"/>
        <v>0</v>
      </c>
      <c r="K338" s="540">
        <f t="shared" si="105"/>
        <v>0</v>
      </c>
      <c r="L338" s="104">
        <f>'Discount Calculations'!$AD$5+1</f>
        <v>1</v>
      </c>
      <c r="M338" s="25">
        <f t="shared" si="106"/>
        <v>1000</v>
      </c>
      <c r="N338" s="94">
        <f>M338*'FX Card'!$G$28</f>
        <v>1000</v>
      </c>
      <c r="O338" s="902" t="str">
        <f>IFERROR(VLOOKUP(D338,Table_wabobpsvr_AzureCalc_AzureCalcRateCard[], 7,FALSE), VLOOKUP(LEFT(D338, LEN(D338)-'Rate Card'!$M$26), Table_wabobpsvr_AzureCalc_AzureCalcRateCard[], 7, FALSE))</f>
        <v/>
      </c>
      <c r="P338" s="902" t="str">
        <f>IFERROR(VLOOKUP(D338,Table_wabobpsvr_AzureCalc_AzureCalcRateCard[], 8,FALSE), VLOOKUP(LEFT(D338, LEN(D338)-'Rate Card'!$M$26), Table_wabobpsvr_AzureCalc_AzureCalcRateCard[], 8, FALSE))</f>
        <v/>
      </c>
    </row>
    <row r="339" spans="1:16">
      <c r="B339" t="s">
        <v>11</v>
      </c>
      <c r="C339" s="64" t="e">
        <f>IFERROR(VLOOKUP(D339,[5]!Table_wabobpsvr_AzureCalc_AzureCalcRateCard[#Data], 3,FALSE), VLOOKUP(LEFT(D339, LEN(D339)-'[5]Rate Card'!$J$26), [5]!Table_wabobpsvr_AzureCalc_AzureCalcRateCard[#Data], 3, FALSE))</f>
        <v>#REF!</v>
      </c>
      <c r="D339" s="1040" t="str">
        <f>B339&amp;'[5]Discount Calculations'!$G$16&amp;'[5]Rate Card'!$H$23</f>
        <v>SupportMOSP1</v>
      </c>
      <c r="E339" s="1003" t="s">
        <v>38</v>
      </c>
      <c r="F339" s="1013">
        <f>IF($E$1=1,1,0)</f>
        <v>1</v>
      </c>
      <c r="G339" s="1040" t="e">
        <f>F339*E339</f>
        <v>#VALUE!</v>
      </c>
      <c r="H339" s="1011">
        <f>'[5]Discount Calculations'!$C$42</f>
        <v>0</v>
      </c>
      <c r="I339" s="1013" t="e">
        <f>G339*(1-H339)</f>
        <v>#VALUE!</v>
      </c>
      <c r="J339" s="1040">
        <f>IF($E$1=2,1,0)</f>
        <v>0</v>
      </c>
      <c r="K339" s="540" t="e">
        <f>E339*J339</f>
        <v>#VALUE!</v>
      </c>
      <c r="L339" s="104">
        <f>'[5]Pricing Calculator'!$AM$607+1</f>
        <v>1</v>
      </c>
      <c r="M339" s="25" t="e">
        <f>L339*(K339+I339)</f>
        <v>#VALUE!</v>
      </c>
      <c r="N339" s="94" t="str">
        <f>E339</f>
        <v>Contact Us</v>
      </c>
      <c r="O339" s="902" t="e">
        <f>IFERROR(VLOOKUP(D339,Table_wabobpsvr_AzureCalc_AzureCalcRateCard[], 7,FALSE), VLOOKUP(LEFT(D339, LEN(D339)-'Rate Card'!$M$26), Table_wabobpsvr_AzureCalc_AzureCalcRateCard[], 7, FALSE))</f>
        <v>#N/A</v>
      </c>
      <c r="P339" s="902" t="e">
        <f>IFERROR(VLOOKUP(D339,Table_wabobpsvr_AzureCalc_AzureCalcRateCard[], 8,FALSE), VLOOKUP(LEFT(D339, LEN(D339)-'Rate Card'!$M$26), Table_wabobpsvr_AzureCalc_AzureCalcRateCard[], 8, FALSE))</f>
        <v>#N/A</v>
      </c>
    </row>
    <row r="340" spans="1:16">
      <c r="C340" s="33"/>
      <c r="D340" s="1004"/>
      <c r="E340" s="1004"/>
      <c r="F340" s="1013"/>
      <c r="H340" s="1011"/>
      <c r="I340" s="1013"/>
      <c r="K340" s="540"/>
      <c r="L340" s="104"/>
      <c r="M340" s="25"/>
      <c r="N340" s="33"/>
      <c r="O340" s="903"/>
      <c r="P340" s="903"/>
    </row>
    <row r="341" spans="1:16">
      <c r="A341" s="79" t="s">
        <v>967</v>
      </c>
      <c r="B341" s="79" t="s">
        <v>152</v>
      </c>
      <c r="C341" s="79" t="s">
        <v>6</v>
      </c>
      <c r="D341" s="2" t="s">
        <v>828</v>
      </c>
      <c r="E341" s="556" t="s">
        <v>263</v>
      </c>
      <c r="F341" s="2" t="s">
        <v>180</v>
      </c>
      <c r="G341" s="2" t="s">
        <v>184</v>
      </c>
      <c r="H341" s="2" t="s">
        <v>188</v>
      </c>
      <c r="I341" s="2" t="s">
        <v>269</v>
      </c>
      <c r="J341" s="2" t="s">
        <v>833</v>
      </c>
      <c r="K341" s="79" t="s">
        <v>838</v>
      </c>
      <c r="L341" s="79" t="s">
        <v>262</v>
      </c>
      <c r="M341" s="79" t="s">
        <v>834</v>
      </c>
      <c r="N341" s="95" t="s">
        <v>24</v>
      </c>
      <c r="O341" s="901" t="s">
        <v>2</v>
      </c>
      <c r="P341" s="901" t="s">
        <v>2986</v>
      </c>
    </row>
    <row r="342" spans="1:16">
      <c r="A342" t="s">
        <v>925</v>
      </c>
      <c r="B342" t="s">
        <v>753</v>
      </c>
      <c r="C342" s="64" t="str">
        <f>IFERROR(VLOOKUP(D342,Table_wabobpsvr_AzureCalc_AzureCalcRateCard[], 3,FALSE), VLOOKUP(LEFT(D342, LEN(D342)-'Rate Card'!$M$26), Table_wabobpsvr_AzureCalc_AzureCalcRateCard[], 3, FALSE))</f>
        <v>Per Unit</v>
      </c>
      <c r="D342" s="1040" t="str">
        <f>B342&amp;'Discount Calculations'!$G$16&amp;'Rate Card'!$K$23</f>
        <v>Cache BasicMOSP6</v>
      </c>
      <c r="E342" s="1012">
        <f>IFERROR(VLOOKUP(D342,Table_wabobpsvr_AzureCalc_AzureCalcRateCard[], 5,FALSE), VLOOKUP(LEFT(D342, LEN(D342)-'Rate Card'!$M$26), Table_wabobpsvr_AzureCalc_AzureCalcRateCard[], 5, FALSE))</f>
        <v>18</v>
      </c>
      <c r="F342" s="1013">
        <f>IF($E$1=1,1,0)</f>
        <v>1</v>
      </c>
      <c r="G342" s="1040">
        <f t="shared" si="103"/>
        <v>18</v>
      </c>
      <c r="H342" s="1011">
        <f>'Discount Calculations'!$C$42</f>
        <v>0</v>
      </c>
      <c r="I342" s="1013">
        <f t="shared" si="104"/>
        <v>18</v>
      </c>
      <c r="J342" s="1040">
        <f>IF($E$1=2,1,0)</f>
        <v>0</v>
      </c>
      <c r="K342" s="540">
        <f t="shared" si="105"/>
        <v>0</v>
      </c>
      <c r="L342" s="104">
        <f>'Discount Calculations'!$AD$5+1</f>
        <v>1</v>
      </c>
      <c r="M342" s="25">
        <f t="shared" si="106"/>
        <v>18</v>
      </c>
      <c r="N342" s="94">
        <f>M342*'FX Card'!$G$28</f>
        <v>18</v>
      </c>
      <c r="O342" s="902" t="str">
        <f>IFERROR(VLOOKUP(D342,Table_wabobpsvr_AzureCalc_AzureCalcRateCard[], 7,FALSE), VLOOKUP(LEFT(D342, LEN(D342)-'Rate Card'!$M$26), Table_wabobpsvr_AzureCalc_AzureCalcRateCard[], 7, FALSE))</f>
        <v/>
      </c>
      <c r="P342" s="902" t="str">
        <f>IFERROR(VLOOKUP(D342,Table_wabobpsvr_AzureCalc_AzureCalcRateCard[], 8,FALSE), VLOOKUP(LEFT(D342, LEN(D342)-'Rate Card'!$M$26), Table_wabobpsvr_AzureCalc_AzureCalcRateCard[], 8, FALSE))</f>
        <v/>
      </c>
    </row>
    <row r="343" spans="1:16">
      <c r="A343" t="s">
        <v>925</v>
      </c>
      <c r="B343" t="s">
        <v>769</v>
      </c>
      <c r="C343" s="64" t="str">
        <f>IFERROR(VLOOKUP(D343,Table_wabobpsvr_AzureCalc_AzureCalcRateCard[], 3,FALSE), VLOOKUP(LEFT(D343, LEN(D343)-'Rate Card'!$M$26), Table_wabobpsvr_AzureCalc_AzureCalcRateCard[], 3, FALSE))</f>
        <v>Per Unit</v>
      </c>
      <c r="D343" s="1040" t="str">
        <f>B343&amp;'Discount Calculations'!$G$16&amp;'Rate Card'!$K$23</f>
        <v>Cache StandardMOSP6</v>
      </c>
      <c r="E343" s="1012">
        <f>IFERROR(VLOOKUP(D343,Table_wabobpsvr_AzureCalc_AzureCalcRateCard[], 5,FALSE), VLOOKUP(LEFT(D343, LEN(D343)-'Rate Card'!$M$26), Table_wabobpsvr_AzureCalc_AzureCalcRateCard[], 5, FALSE))</f>
        <v>72</v>
      </c>
      <c r="F343" s="1013">
        <f>IF($E$1=1,1,0)</f>
        <v>1</v>
      </c>
      <c r="G343" s="1040">
        <f t="shared" si="103"/>
        <v>72</v>
      </c>
      <c r="H343" s="1011">
        <f>'Discount Calculations'!$C$42</f>
        <v>0</v>
      </c>
      <c r="I343" s="1013">
        <f t="shared" si="104"/>
        <v>72</v>
      </c>
      <c r="J343" s="1040">
        <f>IF($E$1=2,1,0)</f>
        <v>0</v>
      </c>
      <c r="K343" s="540">
        <f t="shared" si="105"/>
        <v>0</v>
      </c>
      <c r="L343" s="104">
        <f>'Discount Calculations'!$AD$5+1</f>
        <v>1</v>
      </c>
      <c r="M343" s="25">
        <f t="shared" si="106"/>
        <v>72</v>
      </c>
      <c r="N343" s="94">
        <f>M343*'FX Card'!$G$28</f>
        <v>72</v>
      </c>
      <c r="O343" s="902" t="str">
        <f>IFERROR(VLOOKUP(D343,Table_wabobpsvr_AzureCalc_AzureCalcRateCard[], 7,FALSE), VLOOKUP(LEFT(D343, LEN(D343)-'Rate Card'!$M$26), Table_wabobpsvr_AzureCalc_AzureCalcRateCard[], 7, FALSE))</f>
        <v/>
      </c>
      <c r="P343" s="902" t="str">
        <f>IFERROR(VLOOKUP(D343,Table_wabobpsvr_AzureCalc_AzureCalcRateCard[], 8,FALSE), VLOOKUP(LEFT(D343, LEN(D343)-'Rate Card'!$M$26), Table_wabobpsvr_AzureCalc_AzureCalcRateCard[], 8, FALSE))</f>
        <v/>
      </c>
    </row>
    <row r="344" spans="1:16">
      <c r="A344" t="s">
        <v>925</v>
      </c>
      <c r="B344" t="s">
        <v>789</v>
      </c>
      <c r="C344" s="64" t="str">
        <f>IFERROR(VLOOKUP(D344,Table_wabobpsvr_AzureCalc_AzureCalcRateCard[], 3,FALSE), VLOOKUP(LEFT(D344, LEN(D344)-'Rate Card'!$M$26), Table_wabobpsvr_AzureCalc_AzureCalcRateCard[], 3, FALSE))</f>
        <v>Per Unit</v>
      </c>
      <c r="D344" s="1040" t="str">
        <f>B344&amp;'Discount Calculations'!$G$16&amp;'Rate Card'!$K$23</f>
        <v>Cache PremiumMOSP6</v>
      </c>
      <c r="E344" s="1012">
        <f>IFERROR(VLOOKUP(D344,Table_wabobpsvr_AzureCalc_AzureCalcRateCard[], 5,FALSE), VLOOKUP(LEFT(D344, LEN(D344)-'Rate Card'!$M$26), Table_wabobpsvr_AzureCalc_AzureCalcRateCard[], 5, FALSE))</f>
        <v>290</v>
      </c>
      <c r="F344" s="1013">
        <f>IF($E$1=1,1,0)</f>
        <v>1</v>
      </c>
      <c r="G344" s="1040">
        <f t="shared" si="103"/>
        <v>290</v>
      </c>
      <c r="H344" s="1011">
        <f>'Discount Calculations'!$C$42</f>
        <v>0</v>
      </c>
      <c r="I344" s="1013">
        <f t="shared" si="104"/>
        <v>290</v>
      </c>
      <c r="J344" s="1040">
        <f>IF($E$1=2,1,0)</f>
        <v>0</v>
      </c>
      <c r="K344" s="540">
        <f t="shared" si="105"/>
        <v>0</v>
      </c>
      <c r="L344" s="104">
        <f>'Discount Calculations'!$AD$5+1</f>
        <v>1</v>
      </c>
      <c r="M344" s="25">
        <f t="shared" si="106"/>
        <v>290</v>
      </c>
      <c r="N344" s="94">
        <f>M344*'FX Card'!$G$28</f>
        <v>290</v>
      </c>
      <c r="O344" s="902" t="str">
        <f>IFERROR(VLOOKUP(D344,Table_wabobpsvr_AzureCalc_AzureCalcRateCard[], 7,FALSE), VLOOKUP(LEFT(D344, LEN(D344)-'Rate Card'!$M$26), Table_wabobpsvr_AzureCalc_AzureCalcRateCard[], 7, FALSE))</f>
        <v/>
      </c>
      <c r="P344" s="902" t="str">
        <f>IFERROR(VLOOKUP(D344,Table_wabobpsvr_AzureCalc_AzureCalcRateCard[], 8,FALSE), VLOOKUP(LEFT(D344, LEN(D344)-'Rate Card'!$M$26), Table_wabobpsvr_AzureCalc_AzureCalcRateCard[], 8, FALSE))</f>
        <v/>
      </c>
    </row>
    <row r="345" spans="1:16">
      <c r="C345" s="33"/>
      <c r="D345" s="1004"/>
      <c r="E345" s="1004"/>
      <c r="F345" s="1013"/>
      <c r="H345" s="1011"/>
      <c r="I345" s="1013"/>
      <c r="K345" s="540"/>
      <c r="L345" s="104"/>
      <c r="M345" s="25"/>
      <c r="N345" s="33"/>
      <c r="O345" s="903"/>
      <c r="P345" s="903"/>
    </row>
    <row r="346" spans="1:16">
      <c r="A346" t="s">
        <v>968</v>
      </c>
      <c r="B346" t="s">
        <v>730</v>
      </c>
      <c r="C346" s="64" t="str">
        <f>IFERROR(VLOOKUP(D346,Table_wabobpsvr_AzureCalc_AzureCalcRateCard[], 3,FALSE), VLOOKUP(LEFT(D346, LEN(D346)-'Rate Card'!$M$26), Table_wabobpsvr_AzureCalc_AzureCalcRateCard[], 3, FALSE))</f>
        <v>Per Hour</v>
      </c>
      <c r="D346" s="1040" t="str">
        <f>B346&amp;'Discount Calculations'!$G$16&amp;'Rate Card'!$K$23</f>
        <v>Redis Cache Basic C0MOSP6</v>
      </c>
      <c r="E346" s="1012">
        <f>IFERROR(VLOOKUP(D346,Table_wabobpsvr_AzureCalc_AzureCalcRateCard[], 5,FALSE), VLOOKUP(LEFT(D346, LEN(D346)-'Rate Card'!$M$26), Table_wabobpsvr_AzureCalc_AzureCalcRateCard[], 5, FALSE))</f>
        <v>2.1999999999999999E-2</v>
      </c>
      <c r="F346" s="1013">
        <f t="shared" ref="F346:F351" si="111">IF($E$1=1,1,0)</f>
        <v>1</v>
      </c>
      <c r="G346" s="1040">
        <f t="shared" si="103"/>
        <v>2.1999999999999999E-2</v>
      </c>
      <c r="H346" s="1011">
        <f>'Discount Calculations'!$C$42</f>
        <v>0</v>
      </c>
      <c r="I346" s="1013">
        <f t="shared" si="104"/>
        <v>2.1999999999999999E-2</v>
      </c>
      <c r="J346" s="1040">
        <f t="shared" ref="J346:J351" si="112">IF($E$1=2,1,0)</f>
        <v>0</v>
      </c>
      <c r="K346" s="540">
        <f t="shared" si="105"/>
        <v>0</v>
      </c>
      <c r="L346" s="104">
        <f>'Discount Calculations'!$AD$5+1</f>
        <v>1</v>
      </c>
      <c r="M346" s="25">
        <f t="shared" si="106"/>
        <v>2.1999999999999999E-2</v>
      </c>
      <c r="N346" s="94">
        <f>M346*'FX Card'!$G$28</f>
        <v>2.1999999999999999E-2</v>
      </c>
      <c r="O346" s="902" t="str">
        <f>IFERROR(VLOOKUP(D346,Table_wabobpsvr_AzureCalc_AzureCalcRateCard[], 7,FALSE), VLOOKUP(LEFT(D346, LEN(D346)-'Rate Card'!$M$26), Table_wabobpsvr_AzureCalc_AzureCalcRateCard[], 7, FALSE))</f>
        <v/>
      </c>
      <c r="P346" s="902" t="str">
        <f>IFERROR(VLOOKUP(D346,Table_wabobpsvr_AzureCalc_AzureCalcRateCard[], 8,FALSE), VLOOKUP(LEFT(D346, LEN(D346)-'Rate Card'!$M$26), Table_wabobpsvr_AzureCalc_AzureCalcRateCard[], 8, FALSE))</f>
        <v/>
      </c>
    </row>
    <row r="347" spans="1:16">
      <c r="A347" t="s">
        <v>968</v>
      </c>
      <c r="B347" t="s">
        <v>791</v>
      </c>
      <c r="C347" s="64" t="str">
        <f>IFERROR(VLOOKUP(D347,Table_wabobpsvr_AzureCalc_AzureCalcRateCard[], 3,FALSE), VLOOKUP(LEFT(D347, LEN(D347)-'Rate Card'!$M$26), Table_wabobpsvr_AzureCalc_AzureCalcRateCard[], 3, FALSE))</f>
        <v>Per Hour</v>
      </c>
      <c r="D347" s="1040" t="str">
        <f>B347&amp;'Discount Calculations'!$G$16&amp;'Rate Card'!$K$23</f>
        <v>Redis Cache Basic C1MOSP6</v>
      </c>
      <c r="E347" s="1012">
        <f>IFERROR(VLOOKUP(D347,Table_wabobpsvr_AzureCalc_AzureCalcRateCard[], 5,FALSE), VLOOKUP(LEFT(D347, LEN(D347)-'Rate Card'!$M$26), Table_wabobpsvr_AzureCalc_AzureCalcRateCard[], 5, FALSE))</f>
        <v>5.5E-2</v>
      </c>
      <c r="F347" s="1013">
        <f t="shared" si="111"/>
        <v>1</v>
      </c>
      <c r="G347" s="1040">
        <f t="shared" si="103"/>
        <v>5.5E-2</v>
      </c>
      <c r="H347" s="1011">
        <f>'Discount Calculations'!$C$42</f>
        <v>0</v>
      </c>
      <c r="I347" s="1013">
        <f t="shared" si="104"/>
        <v>5.5E-2</v>
      </c>
      <c r="J347" s="1040">
        <f t="shared" si="112"/>
        <v>0</v>
      </c>
      <c r="K347" s="540">
        <f t="shared" si="105"/>
        <v>0</v>
      </c>
      <c r="L347" s="104">
        <f>'Discount Calculations'!$AD$5+1</f>
        <v>1</v>
      </c>
      <c r="M347" s="25">
        <f t="shared" si="106"/>
        <v>5.5E-2</v>
      </c>
      <c r="N347" s="94">
        <f>M347*'FX Card'!$G$28</f>
        <v>5.5E-2</v>
      </c>
      <c r="O347" s="902" t="str">
        <f>IFERROR(VLOOKUP(D347,Table_wabobpsvr_AzureCalc_AzureCalcRateCard[], 7,FALSE), VLOOKUP(LEFT(D347, LEN(D347)-'Rate Card'!$M$26), Table_wabobpsvr_AzureCalc_AzureCalcRateCard[], 7, FALSE))</f>
        <v/>
      </c>
      <c r="P347" s="902" t="str">
        <f>IFERROR(VLOOKUP(D347,Table_wabobpsvr_AzureCalc_AzureCalcRateCard[], 8,FALSE), VLOOKUP(LEFT(D347, LEN(D347)-'Rate Card'!$M$26), Table_wabobpsvr_AzureCalc_AzureCalcRateCard[], 8, FALSE))</f>
        <v/>
      </c>
    </row>
    <row r="348" spans="1:16">
      <c r="A348" t="s">
        <v>968</v>
      </c>
      <c r="B348" t="s">
        <v>805</v>
      </c>
      <c r="C348" s="64" t="str">
        <f>IFERROR(VLOOKUP(D348,Table_wabobpsvr_AzureCalc_AzureCalcRateCard[], 3,FALSE), VLOOKUP(LEFT(D348, LEN(D348)-'Rate Card'!$M$26), Table_wabobpsvr_AzureCalc_AzureCalcRateCard[], 3, FALSE))</f>
        <v>Per Hour</v>
      </c>
      <c r="D348" s="1040" t="str">
        <f>B348&amp;'Discount Calculations'!$G$16&amp;'Rate Card'!$K$23</f>
        <v>Redis Cache Basic C2MOSP6</v>
      </c>
      <c r="E348" s="1012">
        <f>IFERROR(VLOOKUP(D348,Table_wabobpsvr_AzureCalc_AzureCalcRateCard[], 5,FALSE), VLOOKUP(LEFT(D348, LEN(D348)-'Rate Card'!$M$26), Table_wabobpsvr_AzureCalc_AzureCalcRateCard[], 5, FALSE))</f>
        <v>0.09</v>
      </c>
      <c r="F348" s="1013">
        <f t="shared" si="111"/>
        <v>1</v>
      </c>
      <c r="G348" s="1040">
        <f t="shared" ref="G348:G396" si="113">F348*E348</f>
        <v>0.09</v>
      </c>
      <c r="H348" s="1011">
        <f>'Discount Calculations'!$C$42</f>
        <v>0</v>
      </c>
      <c r="I348" s="1013">
        <f t="shared" ref="I348:I396" si="114">G348*(1-H348)</f>
        <v>0.09</v>
      </c>
      <c r="J348" s="1040">
        <f t="shared" si="112"/>
        <v>0</v>
      </c>
      <c r="K348" s="540">
        <f t="shared" ref="K348:K396" si="115">E348*J348</f>
        <v>0</v>
      </c>
      <c r="L348" s="104">
        <f>'Discount Calculations'!$AD$5+1</f>
        <v>1</v>
      </c>
      <c r="M348" s="25">
        <f t="shared" ref="M348:M396" si="116">L348*(K348+I348)</f>
        <v>0.09</v>
      </c>
      <c r="N348" s="94">
        <f>M348*'FX Card'!$G$28</f>
        <v>0.09</v>
      </c>
      <c r="O348" s="902" t="str">
        <f>IFERROR(VLOOKUP(D348,Table_wabobpsvr_AzureCalc_AzureCalcRateCard[], 7,FALSE), VLOOKUP(LEFT(D348, LEN(D348)-'Rate Card'!$M$26), Table_wabobpsvr_AzureCalc_AzureCalcRateCard[], 7, FALSE))</f>
        <v/>
      </c>
      <c r="P348" s="902" t="str">
        <f>IFERROR(VLOOKUP(D348,Table_wabobpsvr_AzureCalc_AzureCalcRateCard[], 8,FALSE), VLOOKUP(LEFT(D348, LEN(D348)-'Rate Card'!$M$26), Table_wabobpsvr_AzureCalc_AzureCalcRateCard[], 8, FALSE))</f>
        <v/>
      </c>
    </row>
    <row r="349" spans="1:16">
      <c r="A349" t="s">
        <v>968</v>
      </c>
      <c r="B349" t="s">
        <v>807</v>
      </c>
      <c r="C349" s="64" t="str">
        <f>IFERROR(VLOOKUP(D349,Table_wabobpsvr_AzureCalc_AzureCalcRateCard[], 3,FALSE), VLOOKUP(LEFT(D349, LEN(D349)-'Rate Card'!$M$26), Table_wabobpsvr_AzureCalc_AzureCalcRateCard[], 3, FALSE))</f>
        <v>Per Hour</v>
      </c>
      <c r="D349" s="1040" t="str">
        <f>B349&amp;'Discount Calculations'!$G$16&amp;'Rate Card'!$K$23</f>
        <v>Redis Cache Basic C3MOSP6</v>
      </c>
      <c r="E349" s="1012">
        <f>IFERROR(VLOOKUP(D349,Table_wabobpsvr_AzureCalc_AzureCalcRateCard[], 5,FALSE), VLOOKUP(LEFT(D349, LEN(D349)-'Rate Card'!$M$26), Table_wabobpsvr_AzureCalc_AzureCalcRateCard[], 5, FALSE))</f>
        <v>0.18</v>
      </c>
      <c r="F349" s="1013">
        <f t="shared" si="111"/>
        <v>1</v>
      </c>
      <c r="G349" s="1040">
        <f t="shared" si="113"/>
        <v>0.18</v>
      </c>
      <c r="H349" s="1011">
        <f>'Discount Calculations'!$C$42</f>
        <v>0</v>
      </c>
      <c r="I349" s="1013">
        <f t="shared" si="114"/>
        <v>0.18</v>
      </c>
      <c r="J349" s="1040">
        <f t="shared" si="112"/>
        <v>0</v>
      </c>
      <c r="K349" s="540">
        <f t="shared" si="115"/>
        <v>0</v>
      </c>
      <c r="L349" s="104">
        <f>'Discount Calculations'!$AD$5+1</f>
        <v>1</v>
      </c>
      <c r="M349" s="25">
        <f t="shared" si="116"/>
        <v>0.18</v>
      </c>
      <c r="N349" s="94">
        <f>M349*'FX Card'!$G$28</f>
        <v>0.18</v>
      </c>
      <c r="O349" s="902" t="str">
        <f>IFERROR(VLOOKUP(D349,Table_wabobpsvr_AzureCalc_AzureCalcRateCard[], 7,FALSE), VLOOKUP(LEFT(D349, LEN(D349)-'Rate Card'!$M$26), Table_wabobpsvr_AzureCalc_AzureCalcRateCard[], 7, FALSE))</f>
        <v/>
      </c>
      <c r="P349" s="902" t="str">
        <f>IFERROR(VLOOKUP(D349,Table_wabobpsvr_AzureCalc_AzureCalcRateCard[], 8,FALSE), VLOOKUP(LEFT(D349, LEN(D349)-'Rate Card'!$M$26), Table_wabobpsvr_AzureCalc_AzureCalcRateCard[], 8, FALSE))</f>
        <v/>
      </c>
    </row>
    <row r="350" spans="1:16">
      <c r="A350" t="s">
        <v>968</v>
      </c>
      <c r="B350" t="s">
        <v>808</v>
      </c>
      <c r="C350" s="64" t="str">
        <f>IFERROR(VLOOKUP(D350,Table_wabobpsvr_AzureCalc_AzureCalcRateCard[], 3,FALSE), VLOOKUP(LEFT(D350, LEN(D350)-'Rate Card'!$M$26), Table_wabobpsvr_AzureCalc_AzureCalcRateCard[], 3, FALSE))</f>
        <v>Per Hour</v>
      </c>
      <c r="D350" s="1040" t="str">
        <f>B350&amp;'Discount Calculations'!$G$16&amp;'Rate Card'!$K$23</f>
        <v>Redis Cache Basic C4MOSP6</v>
      </c>
      <c r="E350" s="1012">
        <f>IFERROR(VLOOKUP(D350,Table_wabobpsvr_AzureCalc_AzureCalcRateCard[], 5,FALSE), VLOOKUP(LEFT(D350, LEN(D350)-'Rate Card'!$M$26), Table_wabobpsvr_AzureCalc_AzureCalcRateCard[], 5, FALSE))</f>
        <v>0.21</v>
      </c>
      <c r="F350" s="1013">
        <f t="shared" si="111"/>
        <v>1</v>
      </c>
      <c r="G350" s="1040">
        <f t="shared" si="113"/>
        <v>0.21</v>
      </c>
      <c r="H350" s="1011">
        <f>'Discount Calculations'!$C$42</f>
        <v>0</v>
      </c>
      <c r="I350" s="1013">
        <f t="shared" si="114"/>
        <v>0.21</v>
      </c>
      <c r="J350" s="1040">
        <f t="shared" si="112"/>
        <v>0</v>
      </c>
      <c r="K350" s="540">
        <f t="shared" si="115"/>
        <v>0</v>
      </c>
      <c r="L350" s="104">
        <f>'Discount Calculations'!$AD$5+1</f>
        <v>1</v>
      </c>
      <c r="M350" s="25">
        <f t="shared" si="116"/>
        <v>0.21</v>
      </c>
      <c r="N350" s="94">
        <f>M350*'FX Card'!$G$28</f>
        <v>0.21</v>
      </c>
      <c r="O350" s="902" t="str">
        <f>IFERROR(VLOOKUP(D350,Table_wabobpsvr_AzureCalc_AzureCalcRateCard[], 7,FALSE), VLOOKUP(LEFT(D350, LEN(D350)-'Rate Card'!$M$26), Table_wabobpsvr_AzureCalc_AzureCalcRateCard[], 7, FALSE))</f>
        <v/>
      </c>
      <c r="P350" s="902" t="str">
        <f>IFERROR(VLOOKUP(D350,Table_wabobpsvr_AzureCalc_AzureCalcRateCard[], 8,FALSE), VLOOKUP(LEFT(D350, LEN(D350)-'Rate Card'!$M$26), Table_wabobpsvr_AzureCalc_AzureCalcRateCard[], 8, FALSE))</f>
        <v/>
      </c>
    </row>
    <row r="351" spans="1:16">
      <c r="A351" t="s">
        <v>968</v>
      </c>
      <c r="B351" t="s">
        <v>809</v>
      </c>
      <c r="C351" s="64" t="str">
        <f>IFERROR(VLOOKUP(D351,Table_wabobpsvr_AzureCalc_AzureCalcRateCard[], 3,FALSE), VLOOKUP(LEFT(D351, LEN(D351)-'Rate Card'!$M$26), Table_wabobpsvr_AzureCalc_AzureCalcRateCard[], 3, FALSE))</f>
        <v>Per Hour</v>
      </c>
      <c r="D351" s="1040" t="str">
        <f>B351&amp;'Discount Calculations'!$G$16&amp;'Rate Card'!$K$23</f>
        <v>Redis Cache Basic C5MOSP6</v>
      </c>
      <c r="E351" s="1012">
        <f>IFERROR(VLOOKUP(D351,Table_wabobpsvr_AzureCalc_AzureCalcRateCard[], 5,FALSE), VLOOKUP(LEFT(D351, LEN(D351)-'Rate Card'!$M$26), Table_wabobpsvr_AzureCalc_AzureCalcRateCard[], 5, FALSE))</f>
        <v>0.42</v>
      </c>
      <c r="F351" s="1013">
        <f t="shared" si="111"/>
        <v>1</v>
      </c>
      <c r="G351" s="1040">
        <f t="shared" si="113"/>
        <v>0.42</v>
      </c>
      <c r="H351" s="1011">
        <f>'Discount Calculations'!$C$42</f>
        <v>0</v>
      </c>
      <c r="I351" s="1013">
        <f t="shared" si="114"/>
        <v>0.42</v>
      </c>
      <c r="J351" s="1040">
        <f t="shared" si="112"/>
        <v>0</v>
      </c>
      <c r="K351" s="540">
        <f t="shared" si="115"/>
        <v>0</v>
      </c>
      <c r="L351" s="104">
        <f>'Discount Calculations'!$AD$5+1</f>
        <v>1</v>
      </c>
      <c r="M351" s="25">
        <f t="shared" si="116"/>
        <v>0.42</v>
      </c>
      <c r="N351" s="94">
        <f>M351*'FX Card'!$G$28</f>
        <v>0.42</v>
      </c>
      <c r="O351" s="902" t="str">
        <f>IFERROR(VLOOKUP(D351,Table_wabobpsvr_AzureCalc_AzureCalcRateCard[], 7,FALSE), VLOOKUP(LEFT(D351, LEN(D351)-'Rate Card'!$M$26), Table_wabobpsvr_AzureCalc_AzureCalcRateCard[], 7, FALSE))</f>
        <v/>
      </c>
      <c r="P351" s="902" t="str">
        <f>IFERROR(VLOOKUP(D351,Table_wabobpsvr_AzureCalc_AzureCalcRateCard[], 8,FALSE), VLOOKUP(LEFT(D351, LEN(D351)-'Rate Card'!$M$26), Table_wabobpsvr_AzureCalc_AzureCalcRateCard[], 8, FALSE))</f>
        <v/>
      </c>
    </row>
    <row r="352" spans="1:16">
      <c r="C352" s="33"/>
      <c r="D352" s="1004"/>
      <c r="E352" s="1004"/>
      <c r="F352" s="1013"/>
      <c r="H352" s="1011"/>
      <c r="I352" s="1013"/>
      <c r="K352" s="540"/>
      <c r="L352" s="104"/>
      <c r="M352" s="25"/>
      <c r="N352" s="33"/>
      <c r="O352" s="903"/>
      <c r="P352" s="903"/>
    </row>
    <row r="353" spans="1:16">
      <c r="A353" t="s">
        <v>969</v>
      </c>
      <c r="B353" t="s">
        <v>813</v>
      </c>
      <c r="C353" s="64" t="str">
        <f>IFERROR(VLOOKUP(D353,Table_wabobpsvr_AzureCalc_AzureCalcRateCard[], 3,FALSE), VLOOKUP(LEFT(D353, LEN(D353)-'Rate Card'!$M$26), Table_wabobpsvr_AzureCalc_AzureCalcRateCard[], 3, FALSE))</f>
        <v>Per Hour</v>
      </c>
      <c r="D353" s="1040" t="str">
        <f>B353&amp;'Discount Calculations'!$G$16&amp;'Rate Card'!$K$23</f>
        <v>Redis Cache Standard C0MOSP6</v>
      </c>
      <c r="E353" s="1012">
        <f>IFERROR(VLOOKUP(D353,Table_wabobpsvr_AzureCalc_AzureCalcRateCard[], 5,FALSE), VLOOKUP(LEFT(D353, LEN(D353)-'Rate Card'!$M$26), Table_wabobpsvr_AzureCalc_AzureCalcRateCard[], 5, FALSE))</f>
        <v>5.5E-2</v>
      </c>
      <c r="F353" s="1013">
        <f t="shared" ref="F353:F363" si="117">IF($E$1=1,1,0)</f>
        <v>1</v>
      </c>
      <c r="G353" s="1040">
        <f t="shared" si="113"/>
        <v>5.5E-2</v>
      </c>
      <c r="H353" s="1011">
        <f>'Discount Calculations'!$C$42</f>
        <v>0</v>
      </c>
      <c r="I353" s="1013">
        <f t="shared" si="114"/>
        <v>5.5E-2</v>
      </c>
      <c r="J353" s="1040">
        <f t="shared" ref="J353:J363" si="118">IF($E$1=2,1,0)</f>
        <v>0</v>
      </c>
      <c r="K353" s="540">
        <f t="shared" si="115"/>
        <v>0</v>
      </c>
      <c r="L353" s="104">
        <f>'Discount Calculations'!$AD$5+1</f>
        <v>1</v>
      </c>
      <c r="M353" s="25">
        <f t="shared" si="116"/>
        <v>5.5E-2</v>
      </c>
      <c r="N353" s="94">
        <f>M353*'FX Card'!$G$28</f>
        <v>5.5E-2</v>
      </c>
      <c r="O353" s="902" t="str">
        <f>IFERROR(VLOOKUP(D353,Table_wabobpsvr_AzureCalc_AzureCalcRateCard[], 7,FALSE), VLOOKUP(LEFT(D353, LEN(D353)-'Rate Card'!$M$26), Table_wabobpsvr_AzureCalc_AzureCalcRateCard[], 7, FALSE))</f>
        <v/>
      </c>
      <c r="P353" s="902" t="str">
        <f>IFERROR(VLOOKUP(D353,Table_wabobpsvr_AzureCalc_AzureCalcRateCard[], 8,FALSE), VLOOKUP(LEFT(D353, LEN(D353)-'Rate Card'!$M$26), Table_wabobpsvr_AzureCalc_AzureCalcRateCard[], 8, FALSE))</f>
        <v/>
      </c>
    </row>
    <row r="354" spans="1:16">
      <c r="A354" t="s">
        <v>969</v>
      </c>
      <c r="B354" t="s">
        <v>814</v>
      </c>
      <c r="C354" s="64" t="str">
        <f>IFERROR(VLOOKUP(D354,Table_wabobpsvr_AzureCalc_AzureCalcRateCard[], 3,FALSE), VLOOKUP(LEFT(D354, LEN(D354)-'Rate Card'!$M$26), Table_wabobpsvr_AzureCalc_AzureCalcRateCard[], 3, FALSE))</f>
        <v>Per Hour</v>
      </c>
      <c r="D354" s="1040" t="str">
        <f>B354&amp;'Discount Calculations'!$G$16&amp;'Rate Card'!$K$23</f>
        <v>Redis Cache Standard C1MOSP6</v>
      </c>
      <c r="E354" s="1012">
        <f>IFERROR(VLOOKUP(D354,Table_wabobpsvr_AzureCalc_AzureCalcRateCard[], 5,FALSE), VLOOKUP(LEFT(D354, LEN(D354)-'Rate Card'!$M$26), Table_wabobpsvr_AzureCalc_AzureCalcRateCard[], 5, FALSE))</f>
        <v>0.13800000000000001</v>
      </c>
      <c r="F354" s="1013">
        <f t="shared" si="117"/>
        <v>1</v>
      </c>
      <c r="G354" s="1040">
        <f t="shared" si="113"/>
        <v>0.13800000000000001</v>
      </c>
      <c r="H354" s="1011">
        <f>'Discount Calculations'!$C$42</f>
        <v>0</v>
      </c>
      <c r="I354" s="1013">
        <f t="shared" si="114"/>
        <v>0.13800000000000001</v>
      </c>
      <c r="J354" s="1040">
        <f t="shared" si="118"/>
        <v>0</v>
      </c>
      <c r="K354" s="540">
        <f t="shared" si="115"/>
        <v>0</v>
      </c>
      <c r="L354" s="104">
        <f>'Discount Calculations'!$AD$5+1</f>
        <v>1</v>
      </c>
      <c r="M354" s="25">
        <f t="shared" si="116"/>
        <v>0.13800000000000001</v>
      </c>
      <c r="N354" s="94">
        <f>M354*'FX Card'!$G$28</f>
        <v>0.13800000000000001</v>
      </c>
      <c r="O354" s="902" t="str">
        <f>IFERROR(VLOOKUP(D354,Table_wabobpsvr_AzureCalc_AzureCalcRateCard[], 7,FALSE), VLOOKUP(LEFT(D354, LEN(D354)-'Rate Card'!$M$26), Table_wabobpsvr_AzureCalc_AzureCalcRateCard[], 7, FALSE))</f>
        <v/>
      </c>
      <c r="P354" s="902" t="str">
        <f>IFERROR(VLOOKUP(D354,Table_wabobpsvr_AzureCalc_AzureCalcRateCard[], 8,FALSE), VLOOKUP(LEFT(D354, LEN(D354)-'Rate Card'!$M$26), Table_wabobpsvr_AzureCalc_AzureCalcRateCard[], 8, FALSE))</f>
        <v/>
      </c>
    </row>
    <row r="355" spans="1:16">
      <c r="A355" t="s">
        <v>969</v>
      </c>
      <c r="B355" t="s">
        <v>818</v>
      </c>
      <c r="C355" s="64" t="str">
        <f>IFERROR(VLOOKUP(D355,Table_wabobpsvr_AzureCalc_AzureCalcRateCard[], 3,FALSE), VLOOKUP(LEFT(D355, LEN(D355)-'Rate Card'!$M$26), Table_wabobpsvr_AzureCalc_AzureCalcRateCard[], 3, FALSE))</f>
        <v>Per Hour</v>
      </c>
      <c r="D355" s="1040" t="str">
        <f>B355&amp;'Discount Calculations'!$G$16&amp;'Rate Card'!$K$23</f>
        <v>Redis Cache Standard C2MOSP6</v>
      </c>
      <c r="E355" s="1012">
        <f>IFERROR(VLOOKUP(D355,Table_wabobpsvr_AzureCalc_AzureCalcRateCard[], 5,FALSE), VLOOKUP(LEFT(D355, LEN(D355)-'Rate Card'!$M$26), Table_wabobpsvr_AzureCalc_AzureCalcRateCard[], 5, FALSE))</f>
        <v>0.22500000000000001</v>
      </c>
      <c r="F355" s="1013">
        <f t="shared" si="117"/>
        <v>1</v>
      </c>
      <c r="G355" s="1040">
        <f t="shared" si="113"/>
        <v>0.22500000000000001</v>
      </c>
      <c r="H355" s="1011">
        <f>'Discount Calculations'!$C$42</f>
        <v>0</v>
      </c>
      <c r="I355" s="1013">
        <f t="shared" si="114"/>
        <v>0.22500000000000001</v>
      </c>
      <c r="J355" s="1040">
        <f t="shared" si="118"/>
        <v>0</v>
      </c>
      <c r="K355" s="540">
        <f t="shared" si="115"/>
        <v>0</v>
      </c>
      <c r="L355" s="104">
        <f>'Discount Calculations'!$AD$5+1</f>
        <v>1</v>
      </c>
      <c r="M355" s="25">
        <f t="shared" si="116"/>
        <v>0.22500000000000001</v>
      </c>
      <c r="N355" s="94">
        <f>M355*'FX Card'!$G$28</f>
        <v>0.22500000000000001</v>
      </c>
      <c r="O355" s="902" t="str">
        <f>IFERROR(VLOOKUP(D355,Table_wabobpsvr_AzureCalc_AzureCalcRateCard[], 7,FALSE), VLOOKUP(LEFT(D355, LEN(D355)-'Rate Card'!$M$26), Table_wabobpsvr_AzureCalc_AzureCalcRateCard[], 7, FALSE))</f>
        <v/>
      </c>
      <c r="P355" s="902" t="str">
        <f>IFERROR(VLOOKUP(D355,Table_wabobpsvr_AzureCalc_AzureCalcRateCard[], 8,FALSE), VLOOKUP(LEFT(D355, LEN(D355)-'Rate Card'!$M$26), Table_wabobpsvr_AzureCalc_AzureCalcRateCard[], 8, FALSE))</f>
        <v/>
      </c>
    </row>
    <row r="356" spans="1:16">
      <c r="A356" t="s">
        <v>969</v>
      </c>
      <c r="B356" t="s">
        <v>824</v>
      </c>
      <c r="C356" s="64" t="str">
        <f>IFERROR(VLOOKUP(D356,Table_wabobpsvr_AzureCalc_AzureCalcRateCard[], 3,FALSE), VLOOKUP(LEFT(D356, LEN(D356)-'Rate Card'!$M$26), Table_wabobpsvr_AzureCalc_AzureCalcRateCard[], 3, FALSE))</f>
        <v>Per Hour</v>
      </c>
      <c r="D356" s="1040" t="str">
        <f>B356&amp;'Discount Calculations'!$G$16&amp;'Rate Card'!$K$23</f>
        <v>Redis Cache Standard C3MOSP6</v>
      </c>
      <c r="E356" s="1012">
        <f>IFERROR(VLOOKUP(D356,Table_wabobpsvr_AzureCalc_AzureCalcRateCard[], 5,FALSE), VLOOKUP(LEFT(D356, LEN(D356)-'Rate Card'!$M$26), Table_wabobpsvr_AzureCalc_AzureCalcRateCard[], 5, FALSE))</f>
        <v>0.45</v>
      </c>
      <c r="F356" s="1013">
        <f t="shared" si="117"/>
        <v>1</v>
      </c>
      <c r="G356" s="1040">
        <f t="shared" si="113"/>
        <v>0.45</v>
      </c>
      <c r="H356" s="1011">
        <f>'Discount Calculations'!$C$42</f>
        <v>0</v>
      </c>
      <c r="I356" s="1013">
        <f t="shared" si="114"/>
        <v>0.45</v>
      </c>
      <c r="J356" s="1040">
        <f t="shared" si="118"/>
        <v>0</v>
      </c>
      <c r="K356" s="540">
        <f t="shared" si="115"/>
        <v>0</v>
      </c>
      <c r="L356" s="104">
        <f>'Discount Calculations'!$AD$5+1</f>
        <v>1</v>
      </c>
      <c r="M356" s="25">
        <f t="shared" si="116"/>
        <v>0.45</v>
      </c>
      <c r="N356" s="94">
        <f>M356*'FX Card'!$G$28</f>
        <v>0.45</v>
      </c>
      <c r="O356" s="902" t="str">
        <f>IFERROR(VLOOKUP(D356,Table_wabobpsvr_AzureCalc_AzureCalcRateCard[], 7,FALSE), VLOOKUP(LEFT(D356, LEN(D356)-'Rate Card'!$M$26), Table_wabobpsvr_AzureCalc_AzureCalcRateCard[], 7, FALSE))</f>
        <v/>
      </c>
      <c r="P356" s="902" t="str">
        <f>IFERROR(VLOOKUP(D356,Table_wabobpsvr_AzureCalc_AzureCalcRateCard[], 8,FALSE), VLOOKUP(LEFT(D356, LEN(D356)-'Rate Card'!$M$26), Table_wabobpsvr_AzureCalc_AzureCalcRateCard[], 8, FALSE))</f>
        <v/>
      </c>
    </row>
    <row r="357" spans="1:16">
      <c r="A357" t="s">
        <v>969</v>
      </c>
      <c r="B357" t="s">
        <v>825</v>
      </c>
      <c r="C357" s="64" t="str">
        <f>IFERROR(VLOOKUP(D357,Table_wabobpsvr_AzureCalc_AzureCalcRateCard[], 3,FALSE), VLOOKUP(LEFT(D357, LEN(D357)-'Rate Card'!$M$26), Table_wabobpsvr_AzureCalc_AzureCalcRateCard[], 3, FALSE))</f>
        <v>Per Hour</v>
      </c>
      <c r="D357" s="1040" t="str">
        <f>B357&amp;'Discount Calculations'!$G$16&amp;'Rate Card'!$K$23</f>
        <v>Redis Cache Standard C4MOSP6</v>
      </c>
      <c r="E357" s="1012">
        <f>IFERROR(VLOOKUP(D357,Table_wabobpsvr_AzureCalc_AzureCalcRateCard[], 5,FALSE), VLOOKUP(LEFT(D357, LEN(D357)-'Rate Card'!$M$26), Table_wabobpsvr_AzureCalc_AzureCalcRateCard[], 5, FALSE))</f>
        <v>0.52500000000000002</v>
      </c>
      <c r="F357" s="1013">
        <f t="shared" si="117"/>
        <v>1</v>
      </c>
      <c r="G357" s="1040">
        <f t="shared" si="113"/>
        <v>0.52500000000000002</v>
      </c>
      <c r="H357" s="1011">
        <f>'Discount Calculations'!$C$42</f>
        <v>0</v>
      </c>
      <c r="I357" s="1013">
        <f t="shared" si="114"/>
        <v>0.52500000000000002</v>
      </c>
      <c r="J357" s="1040">
        <f t="shared" si="118"/>
        <v>0</v>
      </c>
      <c r="K357" s="540">
        <f t="shared" si="115"/>
        <v>0</v>
      </c>
      <c r="L357" s="104">
        <f>'Discount Calculations'!$AD$5+1</f>
        <v>1</v>
      </c>
      <c r="M357" s="25">
        <f t="shared" si="116"/>
        <v>0.52500000000000002</v>
      </c>
      <c r="N357" s="94">
        <f>M357*'FX Card'!$G$28</f>
        <v>0.52500000000000002</v>
      </c>
      <c r="O357" s="902" t="str">
        <f>IFERROR(VLOOKUP(D357,Table_wabobpsvr_AzureCalc_AzureCalcRateCard[], 7,FALSE), VLOOKUP(LEFT(D357, LEN(D357)-'Rate Card'!$M$26), Table_wabobpsvr_AzureCalc_AzureCalcRateCard[], 7, FALSE))</f>
        <v/>
      </c>
      <c r="P357" s="902" t="str">
        <f>IFERROR(VLOOKUP(D357,Table_wabobpsvr_AzureCalc_AzureCalcRateCard[], 8,FALSE), VLOOKUP(LEFT(D357, LEN(D357)-'Rate Card'!$M$26), Table_wabobpsvr_AzureCalc_AzureCalcRateCard[], 8, FALSE))</f>
        <v/>
      </c>
    </row>
    <row r="358" spans="1:16">
      <c r="A358" t="s">
        <v>969</v>
      </c>
      <c r="B358" t="s">
        <v>826</v>
      </c>
      <c r="C358" s="64" t="str">
        <f>IFERROR(VLOOKUP(D358,Table_wabobpsvr_AzureCalc_AzureCalcRateCard[], 3,FALSE), VLOOKUP(LEFT(D358, LEN(D358)-'Rate Card'!$M$26), Table_wabobpsvr_AzureCalc_AzureCalcRateCard[], 3, FALSE))</f>
        <v>Per Hour</v>
      </c>
      <c r="D358" s="1040" t="str">
        <f>B358&amp;'Discount Calculations'!$G$16&amp;'Rate Card'!$K$23</f>
        <v>Redis Cache Standard C5MOSP6</v>
      </c>
      <c r="E358" s="1012">
        <f>IFERROR(VLOOKUP(D358,Table_wabobpsvr_AzureCalc_AzureCalcRateCard[], 5,FALSE), VLOOKUP(LEFT(D358, LEN(D358)-'Rate Card'!$M$26), Table_wabobpsvr_AzureCalc_AzureCalcRateCard[], 5, FALSE))</f>
        <v>1.05</v>
      </c>
      <c r="F358" s="1013">
        <f t="shared" si="117"/>
        <v>1</v>
      </c>
      <c r="G358" s="1040">
        <f t="shared" si="113"/>
        <v>1.05</v>
      </c>
      <c r="H358" s="1011">
        <f>'Discount Calculations'!$C$42</f>
        <v>0</v>
      </c>
      <c r="I358" s="1013">
        <f t="shared" si="114"/>
        <v>1.05</v>
      </c>
      <c r="J358" s="1040">
        <f t="shared" si="118"/>
        <v>0</v>
      </c>
      <c r="K358" s="540">
        <f t="shared" si="115"/>
        <v>0</v>
      </c>
      <c r="L358" s="104">
        <f>'Discount Calculations'!$AD$5+1</f>
        <v>1</v>
      </c>
      <c r="M358" s="25">
        <f t="shared" si="116"/>
        <v>1.05</v>
      </c>
      <c r="N358" s="94">
        <f>M358*'FX Card'!$G$28</f>
        <v>1.05</v>
      </c>
      <c r="O358" s="902" t="str">
        <f>IFERROR(VLOOKUP(D358,Table_wabobpsvr_AzureCalc_AzureCalcRateCard[], 7,FALSE), VLOOKUP(LEFT(D358, LEN(D358)-'Rate Card'!$M$26), Table_wabobpsvr_AzureCalc_AzureCalcRateCard[], 7, FALSE))</f>
        <v/>
      </c>
      <c r="P358" s="902" t="str">
        <f>IFERROR(VLOOKUP(D358,Table_wabobpsvr_AzureCalc_AzureCalcRateCard[], 8,FALSE), VLOOKUP(LEFT(D358, LEN(D358)-'Rate Card'!$M$26), Table_wabobpsvr_AzureCalc_AzureCalcRateCard[], 8, FALSE))</f>
        <v/>
      </c>
    </row>
    <row r="359" spans="1:16" s="1039" customFormat="1">
      <c r="C359" s="64"/>
      <c r="D359" s="1040"/>
      <c r="E359" s="1012"/>
      <c r="F359" s="1013"/>
      <c r="G359" s="1040"/>
      <c r="H359" s="1011"/>
      <c r="I359" s="1013"/>
      <c r="J359" s="1040"/>
      <c r="K359" s="540"/>
      <c r="L359" s="104"/>
      <c r="M359" s="25"/>
      <c r="N359" s="94"/>
      <c r="O359" s="902"/>
      <c r="P359" s="902"/>
    </row>
    <row r="360" spans="1:16" s="1039" customFormat="1">
      <c r="A360" s="1039" t="s">
        <v>8517</v>
      </c>
      <c r="B360" s="1039" t="s">
        <v>8509</v>
      </c>
      <c r="C360" s="64" t="str">
        <f>IFERROR(VLOOKUP(D360,Table_wabobpsvr_AzureCalc_AzureCalcRateCard[], 3,FALSE), VLOOKUP(LEFT(D360, LEN(D360)-'Rate Card'!$M$26), Table_wabobpsvr_AzureCalc_AzureCalcRateCard[], 3, FALSE))</f>
        <v>Hours</v>
      </c>
      <c r="D360" s="1040" t="str">
        <f>B360&amp;'Discount Calculations'!$G$16&amp;'Rate Card'!$K$23</f>
        <v>Premium P1 (Hours)MOSP6</v>
      </c>
      <c r="E360" s="1012">
        <f>IFERROR(VLOOKUP(D360,Table_wabobpsvr_AzureCalc_AzureCalcRateCard[], 5,FALSE), VLOOKUP(LEFT(D360, LEN(D360)-'Rate Card'!$M$26), Table_wabobpsvr_AzureCalc_AzureCalcRateCard[], 5, FALSE))</f>
        <v>0.55500000000000005</v>
      </c>
      <c r="F360" s="1013">
        <f t="shared" si="117"/>
        <v>1</v>
      </c>
      <c r="G360" s="1040">
        <f t="shared" ref="G360:G363" si="119">F360*E360</f>
        <v>0.55500000000000005</v>
      </c>
      <c r="H360" s="1011">
        <f>'Discount Calculations'!$C$42</f>
        <v>0</v>
      </c>
      <c r="I360" s="1013">
        <f t="shared" ref="I360:I363" si="120">G360*(1-H360)</f>
        <v>0.55500000000000005</v>
      </c>
      <c r="J360" s="1040">
        <f t="shared" si="118"/>
        <v>0</v>
      </c>
      <c r="K360" s="540">
        <f t="shared" ref="K360:K363" si="121">E360*J360</f>
        <v>0</v>
      </c>
      <c r="L360" s="104">
        <f>'Discount Calculations'!$AD$5+1</f>
        <v>1</v>
      </c>
      <c r="M360" s="25">
        <f t="shared" ref="M360:M363" si="122">L360*(K360+I360)</f>
        <v>0.55500000000000005</v>
      </c>
      <c r="N360" s="94">
        <f>M360*'FX Card'!$G$28</f>
        <v>0.55500000000000005</v>
      </c>
      <c r="O360" s="902">
        <f>IFERROR(VLOOKUP(D360,Table_wabobpsvr_AzureCalc_AzureCalcRateCard[], 7,FALSE), VLOOKUP(LEFT(D360, LEN(D360)-'Rate Card'!$M$26), Table_wabobpsvr_AzureCalc_AzureCalcRateCard[], 7, FALSE))</f>
        <v>0</v>
      </c>
      <c r="P360" s="902">
        <f>IFERROR(VLOOKUP(D360,Table_wabobpsvr_AzureCalc_AzureCalcRateCard[], 8,FALSE), VLOOKUP(LEFT(D360, LEN(D360)-'Rate Card'!$M$26), Table_wabobpsvr_AzureCalc_AzureCalcRateCard[], 8, FALSE))</f>
        <v>0</v>
      </c>
    </row>
    <row r="361" spans="1:16" s="1039" customFormat="1">
      <c r="A361" s="1039" t="s">
        <v>8517</v>
      </c>
      <c r="B361" s="1039" t="s">
        <v>8501</v>
      </c>
      <c r="C361" s="64" t="str">
        <f>IFERROR(VLOOKUP(D361,Table_wabobpsvr_AzureCalc_AzureCalcRateCard[], 3,FALSE), VLOOKUP(LEFT(D361, LEN(D361)-'Rate Card'!$M$26), Table_wabobpsvr_AzureCalc_AzureCalcRateCard[], 3, FALSE))</f>
        <v>Hours</v>
      </c>
      <c r="D361" s="1040" t="str">
        <f>B361&amp;'Discount Calculations'!$G$16&amp;'Rate Card'!$K$23</f>
        <v>Premium P2 (Hours)MOSP6</v>
      </c>
      <c r="E361" s="1012">
        <f>IFERROR(VLOOKUP(D361,Table_wabobpsvr_AzureCalc_AzureCalcRateCard[], 5,FALSE), VLOOKUP(LEFT(D361, LEN(D361)-'Rate Card'!$M$26), Table_wabobpsvr_AzureCalc_AzureCalcRateCard[], 5, FALSE))</f>
        <v>1.1100000000000001</v>
      </c>
      <c r="F361" s="1013">
        <f t="shared" si="117"/>
        <v>1</v>
      </c>
      <c r="G361" s="1040">
        <f t="shared" si="119"/>
        <v>1.1100000000000001</v>
      </c>
      <c r="H361" s="1011">
        <f>'Discount Calculations'!$C$42</f>
        <v>0</v>
      </c>
      <c r="I361" s="1013">
        <f t="shared" si="120"/>
        <v>1.1100000000000001</v>
      </c>
      <c r="J361" s="1040">
        <f t="shared" si="118"/>
        <v>0</v>
      </c>
      <c r="K361" s="540">
        <f t="shared" si="121"/>
        <v>0</v>
      </c>
      <c r="L361" s="104">
        <f>'Discount Calculations'!$AD$5+1</f>
        <v>1</v>
      </c>
      <c r="M361" s="25">
        <f t="shared" si="122"/>
        <v>1.1100000000000001</v>
      </c>
      <c r="N361" s="94">
        <f>M361*'FX Card'!$G$28</f>
        <v>1.1100000000000001</v>
      </c>
      <c r="O361" s="902">
        <f>IFERROR(VLOOKUP(D361,Table_wabobpsvr_AzureCalc_AzureCalcRateCard[], 7,FALSE), VLOOKUP(LEFT(D361, LEN(D361)-'Rate Card'!$M$26), Table_wabobpsvr_AzureCalc_AzureCalcRateCard[], 7, FALSE))</f>
        <v>0</v>
      </c>
      <c r="P361" s="902">
        <f>IFERROR(VLOOKUP(D361,Table_wabobpsvr_AzureCalc_AzureCalcRateCard[], 8,FALSE), VLOOKUP(LEFT(D361, LEN(D361)-'Rate Card'!$M$26), Table_wabobpsvr_AzureCalc_AzureCalcRateCard[], 8, FALSE))</f>
        <v>0</v>
      </c>
    </row>
    <row r="362" spans="1:16" s="1039" customFormat="1">
      <c r="A362" s="1039" t="s">
        <v>8517</v>
      </c>
      <c r="B362" s="1039" t="s">
        <v>8505</v>
      </c>
      <c r="C362" s="64" t="str">
        <f>IFERROR(VLOOKUP(D362,Table_wabobpsvr_AzureCalc_AzureCalcRateCard[], 3,FALSE), VLOOKUP(LEFT(D362, LEN(D362)-'Rate Card'!$M$26), Table_wabobpsvr_AzureCalc_AzureCalcRateCard[], 3, FALSE))</f>
        <v>Hours</v>
      </c>
      <c r="D362" s="1040" t="str">
        <f>B362&amp;'Discount Calculations'!$G$16&amp;'Rate Card'!$K$23</f>
        <v>Premium P3 (Hours)MOSP6</v>
      </c>
      <c r="E362" s="1012">
        <f>IFERROR(VLOOKUP(D362,Table_wabobpsvr_AzureCalc_AzureCalcRateCard[], 5,FALSE), VLOOKUP(LEFT(D362, LEN(D362)-'Rate Card'!$M$26), Table_wabobpsvr_AzureCalc_AzureCalcRateCard[], 5, FALSE))</f>
        <v>2.2189999999999999</v>
      </c>
      <c r="F362" s="1013">
        <f t="shared" si="117"/>
        <v>1</v>
      </c>
      <c r="G362" s="1040">
        <f t="shared" si="119"/>
        <v>2.2189999999999999</v>
      </c>
      <c r="H362" s="1011">
        <f>'Discount Calculations'!$C$42</f>
        <v>0</v>
      </c>
      <c r="I362" s="1013">
        <f t="shared" si="120"/>
        <v>2.2189999999999999</v>
      </c>
      <c r="J362" s="1040">
        <f t="shared" si="118"/>
        <v>0</v>
      </c>
      <c r="K362" s="540">
        <f t="shared" si="121"/>
        <v>0</v>
      </c>
      <c r="L362" s="104">
        <f>'Discount Calculations'!$AD$5+1</f>
        <v>1</v>
      </c>
      <c r="M362" s="25">
        <f t="shared" si="122"/>
        <v>2.2189999999999999</v>
      </c>
      <c r="N362" s="94">
        <f>M362*'FX Card'!$G$28</f>
        <v>2.2189999999999999</v>
      </c>
      <c r="O362" s="902">
        <f>IFERROR(VLOOKUP(D362,Table_wabobpsvr_AzureCalc_AzureCalcRateCard[], 7,FALSE), VLOOKUP(LEFT(D362, LEN(D362)-'Rate Card'!$M$26), Table_wabobpsvr_AzureCalc_AzureCalcRateCard[], 7, FALSE))</f>
        <v>0</v>
      </c>
      <c r="P362" s="902">
        <f>IFERROR(VLOOKUP(D362,Table_wabobpsvr_AzureCalc_AzureCalcRateCard[], 8,FALSE), VLOOKUP(LEFT(D362, LEN(D362)-'Rate Card'!$M$26), Table_wabobpsvr_AzureCalc_AzureCalcRateCard[], 8, FALSE))</f>
        <v>0</v>
      </c>
    </row>
    <row r="363" spans="1:16" s="1039" customFormat="1">
      <c r="A363" s="1039" t="s">
        <v>8517</v>
      </c>
      <c r="B363" s="1039" t="s">
        <v>8486</v>
      </c>
      <c r="C363" s="64" t="str">
        <f>IFERROR(VLOOKUP(D363,Table_wabobpsvr_AzureCalc_AzureCalcRateCard[], 3,FALSE), VLOOKUP(LEFT(D363, LEN(D363)-'Rate Card'!$M$26), Table_wabobpsvr_AzureCalc_AzureCalcRateCard[], 3, FALSE))</f>
        <v>Hours</v>
      </c>
      <c r="D363" s="1040" t="str">
        <f>B363&amp;'Discount Calculations'!$G$16&amp;'Rate Card'!$K$23</f>
        <v>Premium P4 (Hours)MOSP6</v>
      </c>
      <c r="E363" s="1012">
        <f>IFERROR(VLOOKUP(D363,Table_wabobpsvr_AzureCalc_AzureCalcRateCard[], 5,FALSE), VLOOKUP(LEFT(D363, LEN(D363)-'Rate Card'!$M$26), Table_wabobpsvr_AzureCalc_AzureCalcRateCard[], 5, FALSE))</f>
        <v>4.4400000000000004</v>
      </c>
      <c r="F363" s="1013">
        <f t="shared" si="117"/>
        <v>1</v>
      </c>
      <c r="G363" s="1040">
        <f t="shared" si="119"/>
        <v>4.4400000000000004</v>
      </c>
      <c r="H363" s="1011">
        <f>'Discount Calculations'!$C$42</f>
        <v>0</v>
      </c>
      <c r="I363" s="1013">
        <f t="shared" si="120"/>
        <v>4.4400000000000004</v>
      </c>
      <c r="J363" s="1040">
        <f t="shared" si="118"/>
        <v>0</v>
      </c>
      <c r="K363" s="540">
        <f t="shared" si="121"/>
        <v>0</v>
      </c>
      <c r="L363" s="104">
        <f>'Discount Calculations'!$AD$5+1</f>
        <v>1</v>
      </c>
      <c r="M363" s="25">
        <f t="shared" si="122"/>
        <v>4.4400000000000004</v>
      </c>
      <c r="N363" s="94">
        <f>M363*'FX Card'!$G$28</f>
        <v>4.4400000000000004</v>
      </c>
      <c r="O363" s="902">
        <f>IFERROR(VLOOKUP(D363,Table_wabobpsvr_AzureCalc_AzureCalcRateCard[], 7,FALSE), VLOOKUP(LEFT(D363, LEN(D363)-'Rate Card'!$M$26), Table_wabobpsvr_AzureCalc_AzureCalcRateCard[], 7, FALSE))</f>
        <v>0</v>
      </c>
      <c r="P363" s="902">
        <f>IFERROR(VLOOKUP(D363,Table_wabobpsvr_AzureCalc_AzureCalcRateCard[], 8,FALSE), VLOOKUP(LEFT(D363, LEN(D363)-'Rate Card'!$M$26), Table_wabobpsvr_AzureCalc_AzureCalcRateCard[], 8, FALSE))</f>
        <v>0</v>
      </c>
    </row>
    <row r="364" spans="1:16">
      <c r="C364" s="33"/>
      <c r="D364" s="1004"/>
      <c r="E364" s="1004"/>
      <c r="F364" s="1013"/>
      <c r="H364" s="1011"/>
      <c r="I364" s="1013"/>
      <c r="K364" s="540"/>
      <c r="L364" s="104"/>
      <c r="M364" s="25"/>
      <c r="N364" s="33"/>
      <c r="O364" s="903"/>
      <c r="P364" s="903"/>
    </row>
    <row r="365" spans="1:16">
      <c r="C365" s="33"/>
      <c r="D365" s="1004"/>
      <c r="E365" s="1004"/>
      <c r="F365" s="1013"/>
      <c r="H365" s="1011"/>
      <c r="I365" s="1013"/>
      <c r="K365" s="540"/>
      <c r="L365" s="104"/>
      <c r="M365" s="25"/>
      <c r="N365" s="33"/>
      <c r="O365" s="903"/>
      <c r="P365" s="903"/>
    </row>
    <row r="366" spans="1:16">
      <c r="A366" s="79" t="s">
        <v>167</v>
      </c>
      <c r="B366" s="79" t="s">
        <v>152</v>
      </c>
      <c r="C366" s="79" t="s">
        <v>6</v>
      </c>
      <c r="D366" s="2" t="s">
        <v>828</v>
      </c>
      <c r="E366" s="556" t="s">
        <v>263</v>
      </c>
      <c r="F366" s="2" t="s">
        <v>180</v>
      </c>
      <c r="G366" s="2" t="s">
        <v>184</v>
      </c>
      <c r="H366" s="2" t="s">
        <v>188</v>
      </c>
      <c r="I366" s="2" t="s">
        <v>269</v>
      </c>
      <c r="J366" s="2" t="s">
        <v>833</v>
      </c>
      <c r="K366" s="79" t="s">
        <v>838</v>
      </c>
      <c r="L366" s="79" t="s">
        <v>262</v>
      </c>
      <c r="M366" s="79" t="s">
        <v>834</v>
      </c>
      <c r="N366" s="95" t="s">
        <v>24</v>
      </c>
      <c r="O366" s="901" t="s">
        <v>2</v>
      </c>
      <c r="P366" s="901" t="s">
        <v>2986</v>
      </c>
    </row>
    <row r="367" spans="1:16" s="1039" customFormat="1">
      <c r="B367" s="1039" t="s">
        <v>7378</v>
      </c>
      <c r="C367" s="64" t="str">
        <f>IFERROR(VLOOKUP(D367,Table_wabobpsvr_AzureCalc_AzureCalcRateCard[], 3,FALSE), VLOOKUP(LEFT(D367, LEN(D367)-'Rate Card'!$M$26), Table_wabobpsvr_AzureCalc_AzureCalcRateCard[], 3, FALSE))</f>
        <v>1,000,000s</v>
      </c>
      <c r="D367" s="1040" t="str">
        <f>B367&amp;'Discount Calculations'!$G$16&amp;'Rate Card'!$K$23</f>
        <v>Price per Message - BasicMOSP6</v>
      </c>
      <c r="E367" s="1012">
        <f>IFERROR(VLOOKUP(D367,Table_wabobpsvr_AzureCalc_AzureCalcRateCard[], 5,FALSE), VLOOKUP(LEFT(D367, LEN(D367)-'Rate Card'!$M$26), Table_wabobpsvr_AzureCalc_AzureCalcRateCard[], 5, FALSE))</f>
        <v>0.05</v>
      </c>
      <c r="F367" s="1013">
        <f t="shared" ref="F367:F374" si="123">IF($E$1=1,1,0)</f>
        <v>1</v>
      </c>
      <c r="G367" s="1040">
        <f t="shared" ref="G367:G374" si="124">F367*E367</f>
        <v>0.05</v>
      </c>
      <c r="H367" s="1011">
        <f>'Discount Calculations'!$C$42</f>
        <v>0</v>
      </c>
      <c r="I367" s="1013">
        <f t="shared" ref="I367:I374" si="125">G367*(1-H367)</f>
        <v>0.05</v>
      </c>
      <c r="J367" s="1040">
        <f t="shared" ref="J367:J374" si="126">IF($E$1=2,1,0)</f>
        <v>0</v>
      </c>
      <c r="K367" s="540">
        <f t="shared" ref="K367:K374" si="127">E367*J367</f>
        <v>0</v>
      </c>
      <c r="L367" s="104">
        <f>'Discount Calculations'!$AD$5+1</f>
        <v>1</v>
      </c>
      <c r="M367" s="25">
        <f t="shared" ref="M367:M374" si="128">L367*(K367+I367)</f>
        <v>0.05</v>
      </c>
      <c r="N367" s="94">
        <f>M367*'FX Card'!$G$28</f>
        <v>0.05</v>
      </c>
      <c r="O367" s="902">
        <f>IFERROR(VLOOKUP(D367,Table_wabobpsvr_AzureCalc_AzureCalcRateCard[], 7,FALSE), VLOOKUP(LEFT(D367, LEN(D367)-'Rate Card'!$M$26), Table_wabobpsvr_AzureCalc_AzureCalcRateCard[], 7, FALSE))</f>
        <v>0</v>
      </c>
      <c r="P367" s="902">
        <f>IFERROR(VLOOKUP(D367,Table_wabobpsvr_AzureCalc_AzureCalcRateCard[], 8,FALSE), VLOOKUP(LEFT(D367, LEN(D367)-'Rate Card'!$M$26), Table_wabobpsvr_AzureCalc_AzureCalcRateCard[], 8, FALSE))</f>
        <v>0</v>
      </c>
    </row>
    <row r="368" spans="1:16" s="1039" customFormat="1">
      <c r="B368" s="1039" t="s">
        <v>7380</v>
      </c>
      <c r="C368" s="64" t="str">
        <f>IFERROR(VLOOKUP(D368,Table_wabobpsvr_AzureCalc_AzureCalcRateCard[], 3,FALSE), VLOOKUP(LEFT(D368, LEN(D368)-'Rate Card'!$M$26), Table_wabobpsvr_AzureCalc_AzureCalcRateCard[], 3, FALSE))</f>
        <v>1,000,000s</v>
      </c>
      <c r="D368" s="1040" t="str">
        <f>B368&amp;'Discount Calculations'!$G$16&amp;'Rate Card'!$K$23</f>
        <v>Price per Message - Standard Next 88MMOSP6</v>
      </c>
      <c r="E368" s="1012">
        <f>IFERROR(VLOOKUP(D368,Table_wabobpsvr_AzureCalc_AzureCalcRateCard[], 5,FALSE), VLOOKUP(LEFT(D368, LEN(D368)-'Rate Card'!$M$26), Table_wabobpsvr_AzureCalc_AzureCalcRateCard[], 5, FALSE))</f>
        <v>0.8</v>
      </c>
      <c r="F368" s="1013">
        <f t="shared" si="123"/>
        <v>1</v>
      </c>
      <c r="G368" s="1040">
        <f t="shared" si="124"/>
        <v>0.8</v>
      </c>
      <c r="H368" s="1011">
        <f>'Discount Calculations'!$C$42</f>
        <v>0</v>
      </c>
      <c r="I368" s="1013">
        <f t="shared" si="125"/>
        <v>0.8</v>
      </c>
      <c r="J368" s="1040">
        <f t="shared" si="126"/>
        <v>0</v>
      </c>
      <c r="K368" s="540">
        <f t="shared" si="127"/>
        <v>0</v>
      </c>
      <c r="L368" s="104">
        <f>'Discount Calculations'!$AD$5+1</f>
        <v>1</v>
      </c>
      <c r="M368" s="25">
        <f t="shared" si="128"/>
        <v>0.8</v>
      </c>
      <c r="N368" s="94">
        <f>M368*'FX Card'!$G$28</f>
        <v>0.8</v>
      </c>
      <c r="O368" s="902">
        <f>IFERROR(VLOOKUP(D368,Table_wabobpsvr_AzureCalc_AzureCalcRateCard[], 7,FALSE), VLOOKUP(LEFT(D368, LEN(D368)-'Rate Card'!$M$26), Table_wabobpsvr_AzureCalc_AzureCalcRateCard[], 7, FALSE))</f>
        <v>0</v>
      </c>
      <c r="P368" s="902">
        <f>IFERROR(VLOOKUP(D368,Table_wabobpsvr_AzureCalc_AzureCalcRateCard[], 8,FALSE), VLOOKUP(LEFT(D368, LEN(D368)-'Rate Card'!$M$26), Table_wabobpsvr_AzureCalc_AzureCalcRateCard[], 8, FALSE))</f>
        <v>0</v>
      </c>
    </row>
    <row r="369" spans="1:16" s="1039" customFormat="1">
      <c r="B369" s="1039" t="s">
        <v>7381</v>
      </c>
      <c r="C369" s="64" t="str">
        <f>IFERROR(VLOOKUP(D369,Table_wabobpsvr_AzureCalc_AzureCalcRateCard[], 3,FALSE), VLOOKUP(LEFT(D369, LEN(D369)-'Rate Card'!$M$26), Table_wabobpsvr_AzureCalc_AzureCalcRateCard[], 3, FALSE))</f>
        <v>1,000,000s</v>
      </c>
      <c r="D369" s="1040" t="str">
        <f>B369&amp;'Discount Calculations'!$G$16&amp;'Rate Card'!$K$23</f>
        <v>Price per Message - Standard Next 2400MMOSP6</v>
      </c>
      <c r="E369" s="1012">
        <f>IFERROR(VLOOKUP(D369,Table_wabobpsvr_AzureCalc_AzureCalcRateCard[], 5,FALSE), VLOOKUP(LEFT(D369, LEN(D369)-'Rate Card'!$M$26), Table_wabobpsvr_AzureCalc_AzureCalcRateCard[], 5, FALSE))</f>
        <v>0.5</v>
      </c>
      <c r="F369" s="1013">
        <f t="shared" si="123"/>
        <v>1</v>
      </c>
      <c r="G369" s="1040">
        <f t="shared" si="124"/>
        <v>0.5</v>
      </c>
      <c r="H369" s="1011">
        <f>'Discount Calculations'!$C$42</f>
        <v>0</v>
      </c>
      <c r="I369" s="1013">
        <f t="shared" si="125"/>
        <v>0.5</v>
      </c>
      <c r="J369" s="1040">
        <f t="shared" si="126"/>
        <v>0</v>
      </c>
      <c r="K369" s="540">
        <f t="shared" si="127"/>
        <v>0</v>
      </c>
      <c r="L369" s="104">
        <f>'Discount Calculations'!$AD$5+1</f>
        <v>1</v>
      </c>
      <c r="M369" s="25">
        <f t="shared" si="128"/>
        <v>0.5</v>
      </c>
      <c r="N369" s="94">
        <f>M369*'FX Card'!$G$28</f>
        <v>0.5</v>
      </c>
      <c r="O369" s="902">
        <f>IFERROR(VLOOKUP(D369,Table_wabobpsvr_AzureCalc_AzureCalcRateCard[], 7,FALSE), VLOOKUP(LEFT(D369, LEN(D369)-'Rate Card'!$M$26), Table_wabobpsvr_AzureCalc_AzureCalcRateCard[], 7, FALSE))</f>
        <v>0</v>
      </c>
      <c r="P369" s="902">
        <f>IFERROR(VLOOKUP(D369,Table_wabobpsvr_AzureCalc_AzureCalcRateCard[], 8,FALSE), VLOOKUP(LEFT(D369, LEN(D369)-'Rate Card'!$M$26), Table_wabobpsvr_AzureCalc_AzureCalcRateCard[], 8, FALSE))</f>
        <v>0</v>
      </c>
    </row>
    <row r="370" spans="1:16" s="1039" customFormat="1">
      <c r="B370" s="1039" t="s">
        <v>7382</v>
      </c>
      <c r="C370" s="64" t="str">
        <f>IFERROR(VLOOKUP(D370,Table_wabobpsvr_AzureCalc_AzureCalcRateCard[], 3,FALSE), VLOOKUP(LEFT(D370, LEN(D370)-'Rate Card'!$M$26), Table_wabobpsvr_AzureCalc_AzureCalcRateCard[], 3, FALSE))</f>
        <v>1,000,000s</v>
      </c>
      <c r="D370" s="1040" t="str">
        <f>B370&amp;'Discount Calculations'!$G$16&amp;'Rate Card'!$K$23</f>
        <v>Price per Message - Standard Over 2500MMOSP6</v>
      </c>
      <c r="E370" s="1012">
        <f>IFERROR(VLOOKUP(D370,Table_wabobpsvr_AzureCalc_AzureCalcRateCard[], 5,FALSE), VLOOKUP(LEFT(D370, LEN(D370)-'Rate Card'!$M$26), Table_wabobpsvr_AzureCalc_AzureCalcRateCard[], 5, FALSE))</f>
        <v>0.2</v>
      </c>
      <c r="F370" s="1013">
        <f t="shared" si="123"/>
        <v>1</v>
      </c>
      <c r="G370" s="1040">
        <f t="shared" si="124"/>
        <v>0.2</v>
      </c>
      <c r="H370" s="1011">
        <f>'Discount Calculations'!$C$42</f>
        <v>0</v>
      </c>
      <c r="I370" s="1013">
        <f t="shared" si="125"/>
        <v>0.2</v>
      </c>
      <c r="J370" s="1040">
        <f t="shared" si="126"/>
        <v>0</v>
      </c>
      <c r="K370" s="540">
        <f t="shared" si="127"/>
        <v>0</v>
      </c>
      <c r="L370" s="104">
        <f>'Discount Calculations'!$AD$5+1</f>
        <v>1</v>
      </c>
      <c r="M370" s="25">
        <f t="shared" si="128"/>
        <v>0.2</v>
      </c>
      <c r="N370" s="94">
        <f>M370*'FX Card'!$G$28</f>
        <v>0.2</v>
      </c>
      <c r="O370" s="902">
        <f>IFERROR(VLOOKUP(D370,Table_wabobpsvr_AzureCalc_AzureCalcRateCard[], 7,FALSE), VLOOKUP(LEFT(D370, LEN(D370)-'Rate Card'!$M$26), Table_wabobpsvr_AzureCalc_AzureCalcRateCard[], 7, FALSE))</f>
        <v>0</v>
      </c>
      <c r="P370" s="902">
        <f>IFERROR(VLOOKUP(D370,Table_wabobpsvr_AzureCalc_AzureCalcRateCard[], 8,FALSE), VLOOKUP(LEFT(D370, LEN(D370)-'Rate Card'!$M$26), Table_wabobpsvr_AzureCalc_AzureCalcRateCard[], 8, FALSE))</f>
        <v>0</v>
      </c>
    </row>
    <row r="371" spans="1:16" s="1039" customFormat="1">
      <c r="B371" s="1039" t="s">
        <v>7379</v>
      </c>
      <c r="C371" s="64" t="str">
        <f>IFERROR(VLOOKUP(D371,Table_wabobpsvr_AzureCalc_AzureCalcRateCard[], 3,FALSE), VLOOKUP(LEFT(D371, LEN(D371)-'Rate Card'!$M$26), Table_wabobpsvr_AzureCalc_AzureCalcRateCard[], 3, FALSE))</f>
        <v>Messaging Unit</v>
      </c>
      <c r="D371" s="1040" t="str">
        <f>B371&amp;'Discount Calculations'!$G$16&amp;'Rate Card'!$K$23</f>
        <v>Price per Message - PremiumMOSP6</v>
      </c>
      <c r="E371" s="1012">
        <f>IFERROR(VLOOKUP(D371,Table_wabobpsvr_AzureCalc_AzureCalcRateCard[], 5,FALSE), VLOOKUP(LEFT(D371, LEN(D371)-'Rate Card'!$M$26), Table_wabobpsvr_AzureCalc_AzureCalcRateCard[], 5, FALSE))</f>
        <v>11.13</v>
      </c>
      <c r="F371" s="1013">
        <f t="shared" si="123"/>
        <v>1</v>
      </c>
      <c r="G371" s="1040">
        <f t="shared" si="124"/>
        <v>11.13</v>
      </c>
      <c r="H371" s="1011">
        <f>'Discount Calculations'!$C$42</f>
        <v>0</v>
      </c>
      <c r="I371" s="1013">
        <f t="shared" si="125"/>
        <v>11.13</v>
      </c>
      <c r="J371" s="1040">
        <f t="shared" si="126"/>
        <v>0</v>
      </c>
      <c r="K371" s="540">
        <f t="shared" si="127"/>
        <v>0</v>
      </c>
      <c r="L371" s="104">
        <f>'Discount Calculations'!$AD$5+1</f>
        <v>1</v>
      </c>
      <c r="M371" s="25">
        <f t="shared" si="128"/>
        <v>11.13</v>
      </c>
      <c r="N371" s="94">
        <f>M371*'FX Card'!$G$28</f>
        <v>11.13</v>
      </c>
      <c r="O371" s="902">
        <f>IFERROR(VLOOKUP(D371,Table_wabobpsvr_AzureCalc_AzureCalcRateCard[], 7,FALSE), VLOOKUP(LEFT(D371, LEN(D371)-'Rate Card'!$M$26), Table_wabobpsvr_AzureCalc_AzureCalcRateCard[], 7, FALSE))</f>
        <v>0</v>
      </c>
      <c r="P371" s="902">
        <f>IFERROR(VLOOKUP(D371,Table_wabobpsvr_AzureCalc_AzureCalcRateCard[], 8,FALSE), VLOOKUP(LEFT(D371, LEN(D371)-'Rate Card'!$M$26), Table_wabobpsvr_AzureCalc_AzureCalcRateCard[], 8, FALSE))</f>
        <v>0</v>
      </c>
    </row>
    <row r="372" spans="1:16" s="1039" customFormat="1">
      <c r="B372" s="1039" t="s">
        <v>7383</v>
      </c>
      <c r="C372" s="64" t="str">
        <f>IFERROR(VLOOKUP(D372,Table_wabobpsvr_AzureCalc_AzureCalcRateCard[], 3,FALSE), VLOOKUP(LEFT(D372, LEN(D372)-'Rate Card'!$M$26), Table_wabobpsvr_AzureCalc_AzureCalcRateCard[], 3, FALSE))</f>
        <v>Connections</v>
      </c>
      <c r="D372" s="1040" t="str">
        <f>B372&amp;'Discount Calculations'!$G$16&amp;'Rate Card'!$K$23</f>
        <v>Brokered Connections - Next 99KMOSP6</v>
      </c>
      <c r="E372" s="1012">
        <f>IFERROR(VLOOKUP(D372,Table_wabobpsvr_AzureCalc_AzureCalcRateCard[], 5,FALSE), VLOOKUP(LEFT(D372, LEN(D372)-'Rate Card'!$M$26), Table_wabobpsvr_AzureCalc_AzureCalcRateCard[], 5, FALSE))</f>
        <v>0.03</v>
      </c>
      <c r="F372" s="1013">
        <f t="shared" si="123"/>
        <v>1</v>
      </c>
      <c r="G372" s="1040">
        <f t="shared" si="124"/>
        <v>0.03</v>
      </c>
      <c r="H372" s="1011">
        <f>'Discount Calculations'!$C$42</f>
        <v>0</v>
      </c>
      <c r="I372" s="1013">
        <f t="shared" si="125"/>
        <v>0.03</v>
      </c>
      <c r="J372" s="1040">
        <f t="shared" si="126"/>
        <v>0</v>
      </c>
      <c r="K372" s="540">
        <f t="shared" si="127"/>
        <v>0</v>
      </c>
      <c r="L372" s="104">
        <f>'Discount Calculations'!$AD$5+1</f>
        <v>1</v>
      </c>
      <c r="M372" s="25">
        <f t="shared" si="128"/>
        <v>0.03</v>
      </c>
      <c r="N372" s="94">
        <f>M372*'FX Card'!$G$28</f>
        <v>0.03</v>
      </c>
      <c r="O372" s="902">
        <f>IFERROR(VLOOKUP(D372,Table_wabobpsvr_AzureCalc_AzureCalcRateCard[], 7,FALSE), VLOOKUP(LEFT(D372, LEN(D372)-'Rate Card'!$M$26), Table_wabobpsvr_AzureCalc_AzureCalcRateCard[], 7, FALSE))</f>
        <v>0</v>
      </c>
      <c r="P372" s="902">
        <f>IFERROR(VLOOKUP(D372,Table_wabobpsvr_AzureCalc_AzureCalcRateCard[], 8,FALSE), VLOOKUP(LEFT(D372, LEN(D372)-'Rate Card'!$M$26), Table_wabobpsvr_AzureCalc_AzureCalcRateCard[], 8, FALSE))</f>
        <v>0</v>
      </c>
    </row>
    <row r="373" spans="1:16" s="1039" customFormat="1">
      <c r="B373" s="1039" t="s">
        <v>7384</v>
      </c>
      <c r="C373" s="64" t="str">
        <f>IFERROR(VLOOKUP(D373,Table_wabobpsvr_AzureCalc_AzureCalcRateCard[], 3,FALSE), VLOOKUP(LEFT(D373, LEN(D373)-'Rate Card'!$M$26), Table_wabobpsvr_AzureCalc_AzureCalcRateCard[], 3, FALSE))</f>
        <v>Connections</v>
      </c>
      <c r="D373" s="1040" t="str">
        <f>B373&amp;'Discount Calculations'!$G$16&amp;'Rate Card'!$K$23</f>
        <v>Brokered Connections - Next 400KMOSP6</v>
      </c>
      <c r="E373" s="1012">
        <f>IFERROR(VLOOKUP(D373,Table_wabobpsvr_AzureCalc_AzureCalcRateCard[], 5,FALSE), VLOOKUP(LEFT(D373, LEN(D373)-'Rate Card'!$M$26), Table_wabobpsvr_AzureCalc_AzureCalcRateCard[], 5, FALSE))</f>
        <v>2.5000000000000001E-2</v>
      </c>
      <c r="F373" s="1013">
        <f t="shared" si="123"/>
        <v>1</v>
      </c>
      <c r="G373" s="1040">
        <f t="shared" si="124"/>
        <v>2.5000000000000001E-2</v>
      </c>
      <c r="H373" s="1011">
        <f>'Discount Calculations'!$C$42</f>
        <v>0</v>
      </c>
      <c r="I373" s="1013">
        <f t="shared" si="125"/>
        <v>2.5000000000000001E-2</v>
      </c>
      <c r="J373" s="1040">
        <f t="shared" si="126"/>
        <v>0</v>
      </c>
      <c r="K373" s="540">
        <f t="shared" si="127"/>
        <v>0</v>
      </c>
      <c r="L373" s="104">
        <f>'Discount Calculations'!$AD$5+1</f>
        <v>1</v>
      </c>
      <c r="M373" s="25">
        <f t="shared" si="128"/>
        <v>2.5000000000000001E-2</v>
      </c>
      <c r="N373" s="94">
        <f>M373*'FX Card'!$G$28</f>
        <v>2.5000000000000001E-2</v>
      </c>
      <c r="O373" s="902">
        <f>IFERROR(VLOOKUP(D373,Table_wabobpsvr_AzureCalc_AzureCalcRateCard[], 7,FALSE), VLOOKUP(LEFT(D373, LEN(D373)-'Rate Card'!$M$26), Table_wabobpsvr_AzureCalc_AzureCalcRateCard[], 7, FALSE))</f>
        <v>0</v>
      </c>
      <c r="P373" s="902">
        <f>IFERROR(VLOOKUP(D373,Table_wabobpsvr_AzureCalc_AzureCalcRateCard[], 8,FALSE), VLOOKUP(LEFT(D373, LEN(D373)-'Rate Card'!$M$26), Table_wabobpsvr_AzureCalc_AzureCalcRateCard[], 8, FALSE))</f>
        <v>0</v>
      </c>
    </row>
    <row r="374" spans="1:16" s="1039" customFormat="1">
      <c r="B374" s="1039" t="s">
        <v>7385</v>
      </c>
      <c r="C374" s="64" t="e">
        <f>IFERROR(VLOOKUP(D374,Table_wabobpsvr_AzureCalc_AzureCalcRateCard[], 3,FALSE), VLOOKUP(LEFT(D374, LEN(D374)-'Rate Card'!$M$26), Table_wabobpsvr_AzureCalc_AzureCalcRateCard[], 3, FALSE))</f>
        <v>#N/A</v>
      </c>
      <c r="D374" s="1040" t="str">
        <f>B374&amp;'Discount Calculations'!$G$16&amp;'Rate Card'!$K$23</f>
        <v>Brokered Connections - Over 500KMOSP6</v>
      </c>
      <c r="E374" s="1012" t="e">
        <f>IFERROR(VLOOKUP(D374,Table_wabobpsvr_AzureCalc_AzureCalcRateCard[], 5,FALSE), VLOOKUP(LEFT(D374, LEN(D374)-'Rate Card'!$M$26), Table_wabobpsvr_AzureCalc_AzureCalcRateCard[], 5, FALSE))</f>
        <v>#N/A</v>
      </c>
      <c r="F374" s="1013">
        <f t="shared" si="123"/>
        <v>1</v>
      </c>
      <c r="G374" s="1040" t="e">
        <f t="shared" si="124"/>
        <v>#N/A</v>
      </c>
      <c r="H374" s="1011">
        <f>'Discount Calculations'!$C$42</f>
        <v>0</v>
      </c>
      <c r="I374" s="1013" t="e">
        <f t="shared" si="125"/>
        <v>#N/A</v>
      </c>
      <c r="J374" s="1040">
        <f t="shared" si="126"/>
        <v>0</v>
      </c>
      <c r="K374" s="540" t="e">
        <f t="shared" si="127"/>
        <v>#N/A</v>
      </c>
      <c r="L374" s="104">
        <f>'Discount Calculations'!$AD$5+1</f>
        <v>1</v>
      </c>
      <c r="M374" s="25" t="e">
        <f t="shared" si="128"/>
        <v>#N/A</v>
      </c>
      <c r="N374" s="94" t="e">
        <f>M374*'FX Card'!$G$28</f>
        <v>#N/A</v>
      </c>
      <c r="O374" s="902" t="e">
        <f>IFERROR(VLOOKUP(D374,Table_wabobpsvr_AzureCalc_AzureCalcRateCard[], 7,FALSE), VLOOKUP(LEFT(D374, LEN(D374)-'Rate Card'!$M$26), Table_wabobpsvr_AzureCalc_AzureCalcRateCard[], 7, FALSE))</f>
        <v>#N/A</v>
      </c>
      <c r="P374" s="902" t="e">
        <f>IFERROR(VLOOKUP(D374,Table_wabobpsvr_AzureCalc_AzureCalcRateCard[], 8,FALSE), VLOOKUP(LEFT(D374, LEN(D374)-'Rate Card'!$M$26), Table_wabobpsvr_AzureCalc_AzureCalcRateCard[], 8, FALSE))</f>
        <v>#N/A</v>
      </c>
    </row>
    <row r="375" spans="1:16">
      <c r="B375" t="s">
        <v>784</v>
      </c>
      <c r="C375" s="64" t="str">
        <f>IFERROR(VLOOKUP(D375,Table_wabobpsvr_AzureCalc_AzureCalcRateCard[], 3,FALSE), VLOOKUP(LEFT(D375, LEN(D375)-'Rate Card'!$M$26), Table_wabobpsvr_AzureCalc_AzureCalcRateCard[], 3, FALSE))</f>
        <v>Per 100 Hours</v>
      </c>
      <c r="D375" s="1040" t="str">
        <f>B375&amp;'Discount Calculations'!$G$16&amp;'Rate Card'!$K$23</f>
        <v>Service Bus RelayMOSP6</v>
      </c>
      <c r="E375" s="1012">
        <f>IFERROR(VLOOKUP(D375,Table_wabobpsvr_AzureCalc_AzureCalcRateCard[], 5,FALSE), VLOOKUP(LEFT(D375, LEN(D375)-'Rate Card'!$M$26), Table_wabobpsvr_AzureCalc_AzureCalcRateCard[], 5, FALSE))</f>
        <v>0.1</v>
      </c>
      <c r="F375" s="1013">
        <f>IF($E$1=1,1,0)</f>
        <v>1</v>
      </c>
      <c r="G375" s="1040">
        <f t="shared" si="113"/>
        <v>0.1</v>
      </c>
      <c r="H375" s="1011">
        <f>'Discount Calculations'!$C$42</f>
        <v>0</v>
      </c>
      <c r="I375" s="1013">
        <f t="shared" si="114"/>
        <v>0.1</v>
      </c>
      <c r="J375" s="1040">
        <f>IF($E$1=2,1,0)</f>
        <v>0</v>
      </c>
      <c r="K375" s="540">
        <f t="shared" si="115"/>
        <v>0</v>
      </c>
      <c r="L375" s="104">
        <f>'Discount Calculations'!$AD$5+1</f>
        <v>1</v>
      </c>
      <c r="M375" s="25">
        <f t="shared" si="116"/>
        <v>0.1</v>
      </c>
      <c r="N375" s="94">
        <f>M375*'FX Card'!$G$28</f>
        <v>0.1</v>
      </c>
      <c r="O375" s="902" t="str">
        <f>IFERROR(VLOOKUP(D375,Table_wabobpsvr_AzureCalc_AzureCalcRateCard[], 7,FALSE), VLOOKUP(LEFT(D375, LEN(D375)-'Rate Card'!$M$26), Table_wabobpsvr_AzureCalc_AzureCalcRateCard[], 7, FALSE))</f>
        <v/>
      </c>
      <c r="P375" s="902" t="str">
        <f>IFERROR(VLOOKUP(D375,Table_wabobpsvr_AzureCalc_AzureCalcRateCard[], 8,FALSE), VLOOKUP(LEFT(D375, LEN(D375)-'Rate Card'!$M$26), Table_wabobpsvr_AzureCalc_AzureCalcRateCard[], 8, FALSE))</f>
        <v/>
      </c>
    </row>
    <row r="376" spans="1:16">
      <c r="B376" t="s">
        <v>782</v>
      </c>
      <c r="C376" s="64" t="str">
        <f>IFERROR(VLOOKUP(D376,Table_wabobpsvr_AzureCalc_AzureCalcRateCard[], 3,FALSE), VLOOKUP(LEFT(D376, LEN(D376)-'Rate Card'!$M$26), Table_wabobpsvr_AzureCalc_AzureCalcRateCard[], 3, FALSE))</f>
        <v>Per 10,000 Messages</v>
      </c>
      <c r="D376" s="1040" t="str">
        <f>B376&amp;'Discount Calculations'!$G$16&amp;'Rate Card'!$K$23</f>
        <v>Service Bus MessagesMOSP6</v>
      </c>
      <c r="E376" s="1012">
        <f>IFERROR(VLOOKUP(D376,Table_wabobpsvr_AzureCalc_AzureCalcRateCard[], 5,FALSE), VLOOKUP(LEFT(D376, LEN(D376)-'Rate Card'!$M$26), Table_wabobpsvr_AzureCalc_AzureCalcRateCard[], 5, FALSE))</f>
        <v>0.01</v>
      </c>
      <c r="F376" s="1013">
        <f>IF($E$1=1,1,0)</f>
        <v>1</v>
      </c>
      <c r="G376" s="1040">
        <f>F376*E376</f>
        <v>0.01</v>
      </c>
      <c r="H376" s="1011">
        <f>'Discount Calculations'!$C$42</f>
        <v>0</v>
      </c>
      <c r="I376" s="1013">
        <f>G376*(1-H376)</f>
        <v>0.01</v>
      </c>
      <c r="J376" s="1040">
        <f>IF($E$1=2,1,0)</f>
        <v>0</v>
      </c>
      <c r="K376" s="540">
        <f>E376*J376</f>
        <v>0</v>
      </c>
      <c r="L376" s="104">
        <f>'Discount Calculations'!$AD$5+1</f>
        <v>1</v>
      </c>
      <c r="M376" s="25">
        <f>L376*(K376+I376)</f>
        <v>0.01</v>
      </c>
      <c r="N376" s="94">
        <f>M376*'FX Card'!$G$28</f>
        <v>0.01</v>
      </c>
      <c r="O376" s="902" t="str">
        <f>IFERROR(VLOOKUP(D376,Table_wabobpsvr_AzureCalc_AzureCalcRateCard[], 7,FALSE), VLOOKUP(LEFT(D376, LEN(D376)-'Rate Card'!$M$26), Table_wabobpsvr_AzureCalc_AzureCalcRateCard[], 7, FALSE))</f>
        <v/>
      </c>
      <c r="P376" s="902" t="str">
        <f>IFERROR(VLOOKUP(D376,Table_wabobpsvr_AzureCalc_AzureCalcRateCard[], 8,FALSE), VLOOKUP(LEFT(D376, LEN(D376)-'Rate Card'!$M$26), Table_wabobpsvr_AzureCalc_AzureCalcRateCard[], 8, FALSE))</f>
        <v/>
      </c>
    </row>
    <row r="377" spans="1:16">
      <c r="C377" s="33"/>
      <c r="D377" s="1004"/>
      <c r="E377" s="1004"/>
      <c r="F377" s="1013"/>
      <c r="H377" s="1011"/>
      <c r="I377" s="1013"/>
      <c r="K377" s="540"/>
      <c r="L377" s="104"/>
      <c r="M377" s="25"/>
      <c r="N377" s="33"/>
      <c r="O377" s="903"/>
      <c r="P377" s="903"/>
    </row>
    <row r="378" spans="1:16">
      <c r="A378" s="79" t="s">
        <v>74</v>
      </c>
      <c r="B378" s="79" t="s">
        <v>152</v>
      </c>
      <c r="C378" s="79" t="s">
        <v>6</v>
      </c>
      <c r="D378" s="2" t="s">
        <v>828</v>
      </c>
      <c r="E378" s="556" t="s">
        <v>263</v>
      </c>
      <c r="F378" s="2" t="s">
        <v>180</v>
      </c>
      <c r="G378" s="2" t="s">
        <v>184</v>
      </c>
      <c r="H378" s="2" t="s">
        <v>188</v>
      </c>
      <c r="I378" s="2" t="s">
        <v>269</v>
      </c>
      <c r="J378" s="2" t="s">
        <v>833</v>
      </c>
      <c r="K378" s="79" t="s">
        <v>838</v>
      </c>
      <c r="L378" s="79" t="s">
        <v>262</v>
      </c>
      <c r="M378" s="79" t="s">
        <v>834</v>
      </c>
      <c r="N378" s="95" t="s">
        <v>24</v>
      </c>
      <c r="O378" s="901" t="s">
        <v>2</v>
      </c>
      <c r="P378" s="901" t="s">
        <v>2986</v>
      </c>
    </row>
    <row r="379" spans="1:16">
      <c r="A379" t="s">
        <v>109</v>
      </c>
      <c r="B379" s="314" t="s">
        <v>785</v>
      </c>
      <c r="C379" s="64" t="str">
        <f>IFERROR(VLOOKUP(D379,Table_wabobpsvr_AzureCalc_AzureCalcRateCard[], 3,FALSE), VLOOKUP(LEFT(D379, LEN(D379)-'Rate Card'!$M$26), Table_wabobpsvr_AzureCalc_AzureCalcRateCard[], 3, FALSE))</f>
        <v>Per GB</v>
      </c>
      <c r="D379" s="1040" t="str">
        <f>B379&amp;'Discount Calculations'!$G$16&amp;'Rate Card'!$K$23</f>
        <v>Media Services Encoding Data ProcessedMOSP6</v>
      </c>
      <c r="E379" s="1012">
        <f>IFERROR(VLOOKUP(D379,Table_wabobpsvr_AzureCalc_AzureCalcRateCard[], 5,FALSE), VLOOKUP(LEFT(D379, LEN(D379)-'Rate Card'!$M$26), Table_wabobpsvr_AzureCalc_AzureCalcRateCard[], 5, FALSE))</f>
        <v>1.39</v>
      </c>
      <c r="F379" s="1013">
        <f>IF($E$1=1,1,0)</f>
        <v>1</v>
      </c>
      <c r="G379" s="1040">
        <f t="shared" si="113"/>
        <v>1.39</v>
      </c>
      <c r="H379" s="1011">
        <f>'Discount Calculations'!$C$42</f>
        <v>0</v>
      </c>
      <c r="I379" s="1013">
        <f t="shared" si="114"/>
        <v>1.39</v>
      </c>
      <c r="J379" s="1040">
        <f>IF($E$1=2,1,0)</f>
        <v>0</v>
      </c>
      <c r="K379" s="540">
        <f t="shared" si="115"/>
        <v>0</v>
      </c>
      <c r="L379" s="104">
        <f>'Discount Calculations'!$AD$5+1</f>
        <v>1</v>
      </c>
      <c r="M379" s="25">
        <f t="shared" si="116"/>
        <v>1.39</v>
      </c>
      <c r="N379" s="94">
        <f>M379*'FX Card'!$G$28</f>
        <v>1.39</v>
      </c>
      <c r="O379" s="902" t="str">
        <f>IFERROR(VLOOKUP(D379,Table_wabobpsvr_AzureCalc_AzureCalcRateCard[], 7,FALSE), VLOOKUP(LEFT(D379, LEN(D379)-'Rate Card'!$M$26), Table_wabobpsvr_AzureCalc_AzureCalcRateCard[], 7, FALSE))</f>
        <v/>
      </c>
      <c r="P379" s="902" t="str">
        <f>IFERROR(VLOOKUP(D379,Table_wabobpsvr_AzureCalc_AzureCalcRateCard[], 8,FALSE), VLOOKUP(LEFT(D379, LEN(D379)-'Rate Card'!$M$26), Table_wabobpsvr_AzureCalc_AzureCalcRateCard[], 8, FALSE))</f>
        <v/>
      </c>
    </row>
    <row r="380" spans="1:16">
      <c r="A380" t="s">
        <v>105</v>
      </c>
      <c r="B380" s="314" t="s">
        <v>908</v>
      </c>
      <c r="C380" s="64" t="str">
        <f>IFERROR(VLOOKUP(D380,Table_wabobpsvr_AzureCalc_AzureCalcRateCard[], 3,FALSE), VLOOKUP(LEFT(D380, LEN(D380)-'Rate Card'!$M$26), Table_wabobpsvr_AzureCalc_AzureCalcRateCard[], 3, FALSE))</f>
        <v>Per GB</v>
      </c>
      <c r="D380" s="1040" t="str">
        <f>B380&amp;'Discount Calculations'!$G$16&amp;'Rate Card'!$K$23</f>
        <v>Media Services Encoding Data Processed - Tier 2MOSP6</v>
      </c>
      <c r="E380" s="1012">
        <f>IFERROR(VLOOKUP(D380,Table_wabobpsvr_AzureCalc_AzureCalcRateCard[], 5,FALSE), VLOOKUP(LEFT(D380, LEN(D380)-'Rate Card'!$M$26), Table_wabobpsvr_AzureCalc_AzureCalcRateCard[], 5, FALSE))</f>
        <v>1.19</v>
      </c>
      <c r="F380" s="1013">
        <f>IF($E$1=1,1,0)</f>
        <v>1</v>
      </c>
      <c r="G380" s="1040">
        <f t="shared" si="113"/>
        <v>1.19</v>
      </c>
      <c r="H380" s="1011">
        <f>'Discount Calculations'!$C$42</f>
        <v>0</v>
      </c>
      <c r="I380" s="1013">
        <f t="shared" si="114"/>
        <v>1.19</v>
      </c>
      <c r="J380" s="1040">
        <f>IF($E$1=2,1,0)</f>
        <v>0</v>
      </c>
      <c r="K380" s="540">
        <f t="shared" si="115"/>
        <v>0</v>
      </c>
      <c r="L380" s="104">
        <f>'Discount Calculations'!$AD$5+1</f>
        <v>1</v>
      </c>
      <c r="M380" s="25">
        <f t="shared" si="116"/>
        <v>1.19</v>
      </c>
      <c r="N380" s="94">
        <f>M380*'FX Card'!$G$28</f>
        <v>1.19</v>
      </c>
      <c r="O380" s="902" t="str">
        <f>IFERROR(VLOOKUP(D380,Table_wabobpsvr_AzureCalc_AzureCalcRateCard[], 7,FALSE), VLOOKUP(LEFT(D380, LEN(D380)-'Rate Card'!$M$26), Table_wabobpsvr_AzureCalc_AzureCalcRateCard[], 7, FALSE))</f>
        <v/>
      </c>
      <c r="P380" s="902" t="str">
        <f>IFERROR(VLOOKUP(D380,Table_wabobpsvr_AzureCalc_AzureCalcRateCard[], 8,FALSE), VLOOKUP(LEFT(D380, LEN(D380)-'Rate Card'!$M$26), Table_wabobpsvr_AzureCalc_AzureCalcRateCard[], 8, FALSE))</f>
        <v/>
      </c>
    </row>
    <row r="381" spans="1:16">
      <c r="A381" t="s">
        <v>106</v>
      </c>
      <c r="B381" s="314" t="s">
        <v>909</v>
      </c>
      <c r="C381" s="64" t="str">
        <f>IFERROR(VLOOKUP(D381,Table_wabobpsvr_AzureCalc_AzureCalcRateCard[], 3,FALSE), VLOOKUP(LEFT(D381, LEN(D381)-'Rate Card'!$M$26), Table_wabobpsvr_AzureCalc_AzureCalcRateCard[], 3, FALSE))</f>
        <v>Per GB</v>
      </c>
      <c r="D381" s="1040" t="str">
        <f>B381&amp;'Discount Calculations'!$G$16&amp;'Rate Card'!$K$23</f>
        <v>Media Services Encoding Data Processed - Tier 3MOSP6</v>
      </c>
      <c r="E381" s="1012">
        <f>IFERROR(VLOOKUP(D381,Table_wabobpsvr_AzureCalc_AzureCalcRateCard[], 5,FALSE), VLOOKUP(LEFT(D381, LEN(D381)-'Rate Card'!$M$26), Table_wabobpsvr_AzureCalc_AzureCalcRateCard[], 5, FALSE))</f>
        <v>1.0900000000000001</v>
      </c>
      <c r="F381" s="1013">
        <f>IF($E$1=1,1,0)</f>
        <v>1</v>
      </c>
      <c r="G381" s="1040">
        <f t="shared" si="113"/>
        <v>1.0900000000000001</v>
      </c>
      <c r="H381" s="1011">
        <f>'Discount Calculations'!$C$42</f>
        <v>0</v>
      </c>
      <c r="I381" s="1013">
        <f t="shared" si="114"/>
        <v>1.0900000000000001</v>
      </c>
      <c r="J381" s="1040">
        <f>IF($E$1=2,1,0)</f>
        <v>0</v>
      </c>
      <c r="K381" s="540">
        <f t="shared" si="115"/>
        <v>0</v>
      </c>
      <c r="L381" s="104">
        <f>'Discount Calculations'!$AD$5+1</f>
        <v>1</v>
      </c>
      <c r="M381" s="25">
        <f t="shared" si="116"/>
        <v>1.0900000000000001</v>
      </c>
      <c r="N381" s="94">
        <f>M381*'FX Card'!$G$28</f>
        <v>1.0900000000000001</v>
      </c>
      <c r="O381" s="902" t="str">
        <f>IFERROR(VLOOKUP(D381,Table_wabobpsvr_AzureCalc_AzureCalcRateCard[], 7,FALSE), VLOOKUP(LEFT(D381, LEN(D381)-'Rate Card'!$M$26), Table_wabobpsvr_AzureCalc_AzureCalcRateCard[], 7, FALSE))</f>
        <v/>
      </c>
      <c r="P381" s="902" t="str">
        <f>IFERROR(VLOOKUP(D381,Table_wabobpsvr_AzureCalc_AzureCalcRateCard[], 8,FALSE), VLOOKUP(LEFT(D381, LEN(D381)-'Rate Card'!$M$26), Table_wabobpsvr_AzureCalc_AzureCalcRateCard[], 8, FALSE))</f>
        <v/>
      </c>
    </row>
    <row r="382" spans="1:16">
      <c r="A382" t="s">
        <v>107</v>
      </c>
      <c r="B382" s="314" t="s">
        <v>910</v>
      </c>
      <c r="C382" s="64" t="str">
        <f>IFERROR(VLOOKUP(D382,Table_wabobpsvr_AzureCalc_AzureCalcRateCard[], 3,FALSE), VLOOKUP(LEFT(D382, LEN(D382)-'Rate Card'!$M$26), Table_wabobpsvr_AzureCalc_AzureCalcRateCard[], 3, FALSE))</f>
        <v>Per GB</v>
      </c>
      <c r="D382" s="1040" t="str">
        <f>B382&amp;'Discount Calculations'!$G$16&amp;'Rate Card'!$K$23</f>
        <v>Media Services Encoding Data Processed - Tier 4MOSP6</v>
      </c>
      <c r="E382" s="1012">
        <f>IFERROR(VLOOKUP(D382,Table_wabobpsvr_AzureCalc_AzureCalcRateCard[], 5,FALSE), VLOOKUP(LEFT(D382, LEN(D382)-'Rate Card'!$M$26), Table_wabobpsvr_AzureCalc_AzureCalcRateCard[], 5, FALSE))</f>
        <v>0.89</v>
      </c>
      <c r="F382" s="1013">
        <f>IF($E$1=1,1,0)</f>
        <v>1</v>
      </c>
      <c r="G382" s="1040">
        <f t="shared" si="113"/>
        <v>0.89</v>
      </c>
      <c r="H382" s="1011">
        <f>'Discount Calculations'!$C$42</f>
        <v>0</v>
      </c>
      <c r="I382" s="1013">
        <f t="shared" si="114"/>
        <v>0.89</v>
      </c>
      <c r="J382" s="1040">
        <f>IF($E$1=2,1,0)</f>
        <v>0</v>
      </c>
      <c r="K382" s="540">
        <f t="shared" si="115"/>
        <v>0</v>
      </c>
      <c r="L382" s="104">
        <f>'Discount Calculations'!$AD$5+1</f>
        <v>1</v>
      </c>
      <c r="M382" s="25">
        <f t="shared" si="116"/>
        <v>0.89</v>
      </c>
      <c r="N382" s="94">
        <f>M382*'FX Card'!$G$28</f>
        <v>0.89</v>
      </c>
      <c r="O382" s="902" t="str">
        <f>IFERROR(VLOOKUP(D382,Table_wabobpsvr_AzureCalc_AzureCalcRateCard[], 7,FALSE), VLOOKUP(LEFT(D382, LEN(D382)-'Rate Card'!$M$26), Table_wabobpsvr_AzureCalc_AzureCalcRateCard[], 7, FALSE))</f>
        <v/>
      </c>
      <c r="P382" s="902" t="str">
        <f>IFERROR(VLOOKUP(D382,Table_wabobpsvr_AzureCalc_AzureCalcRateCard[], 8,FALSE), VLOOKUP(LEFT(D382, LEN(D382)-'Rate Card'!$M$26), Table_wabobpsvr_AzureCalc_AzureCalcRateCard[], 8, FALSE))</f>
        <v/>
      </c>
    </row>
    <row r="383" spans="1:16">
      <c r="A383" t="s">
        <v>108</v>
      </c>
      <c r="B383" s="314" t="s">
        <v>911</v>
      </c>
      <c r="C383" s="64" t="str">
        <f>IFERROR(VLOOKUP(D383,Table_wabobpsvr_AzureCalc_AzureCalcRateCard[], 3,FALSE), VLOOKUP(LEFT(D383, LEN(D383)-'Rate Card'!$M$26), Table_wabobpsvr_AzureCalc_AzureCalcRateCard[], 3, FALSE))</f>
        <v>Per GB</v>
      </c>
      <c r="D383" s="1040" t="str">
        <f>B383&amp;'Discount Calculations'!$G$16&amp;'Rate Card'!$K$23</f>
        <v>Media Services Encoding Data Processed - Tier 5MOSP6</v>
      </c>
      <c r="E383" s="1012">
        <f>IFERROR(VLOOKUP(D383,Table_wabobpsvr_AzureCalc_AzureCalcRateCard[], 5,FALSE), VLOOKUP(LEFT(D383, LEN(D383)-'Rate Card'!$M$26), Table_wabobpsvr_AzureCalc_AzureCalcRateCard[], 5, FALSE))</f>
        <v>0.69</v>
      </c>
      <c r="F383" s="1013">
        <f>IF($E$1=1,1,0)</f>
        <v>1</v>
      </c>
      <c r="G383" s="1040">
        <f t="shared" si="113"/>
        <v>0.69</v>
      </c>
      <c r="H383" s="1011">
        <f>'Discount Calculations'!$C$42</f>
        <v>0</v>
      </c>
      <c r="I383" s="1013">
        <f t="shared" si="114"/>
        <v>0.69</v>
      </c>
      <c r="J383" s="1040">
        <f>IF($E$1=2,1,0)</f>
        <v>0</v>
      </c>
      <c r="K383" s="540">
        <f t="shared" si="115"/>
        <v>0</v>
      </c>
      <c r="L383" s="104">
        <f>'Discount Calculations'!$AD$5+1</f>
        <v>1</v>
      </c>
      <c r="M383" s="25">
        <f t="shared" si="116"/>
        <v>0.69</v>
      </c>
      <c r="N383" s="94">
        <f>M383*'FX Card'!$G$28</f>
        <v>0.69</v>
      </c>
      <c r="O383" s="902" t="str">
        <f>IFERROR(VLOOKUP(D383,Table_wabobpsvr_AzureCalc_AzureCalcRateCard[], 7,FALSE), VLOOKUP(LEFT(D383, LEN(D383)-'Rate Card'!$M$26), Table_wabobpsvr_AzureCalc_AzureCalcRateCard[], 7, FALSE))</f>
        <v/>
      </c>
      <c r="P383" s="902" t="str">
        <f>IFERROR(VLOOKUP(D383,Table_wabobpsvr_AzureCalc_AzureCalcRateCard[], 8,FALSE), VLOOKUP(LEFT(D383, LEN(D383)-'Rate Card'!$M$26), Table_wabobpsvr_AzureCalc_AzureCalcRateCard[], 8, FALSE))</f>
        <v/>
      </c>
    </row>
    <row r="384" spans="1:16">
      <c r="C384" s="33"/>
      <c r="D384" s="1004"/>
      <c r="E384" s="1004"/>
      <c r="F384" s="1013"/>
      <c r="H384" s="1011"/>
      <c r="I384" s="1013"/>
      <c r="K384" s="540"/>
      <c r="L384" s="104"/>
      <c r="M384" s="25"/>
      <c r="N384" s="33"/>
      <c r="O384" s="903"/>
      <c r="P384" s="903"/>
    </row>
    <row r="385" spans="1:16">
      <c r="A385" t="s">
        <v>1274</v>
      </c>
      <c r="B385" s="344" t="s">
        <v>786</v>
      </c>
      <c r="C385" s="64" t="str">
        <f>IFERROR(VLOOKUP(D385,Table_wabobpsvr_AzureCalc_AzureCalcRateCard[], 3,FALSE), VLOOKUP(LEFT(D385, LEN(D385)-'Rate Card'!$M$26), Table_wabobpsvr_AzureCalc_AzureCalcRateCard[], 3, FALSE))</f>
        <v>Per Unit</v>
      </c>
      <c r="D385" s="1040" t="str">
        <f>B385&amp;'Discount Calculations'!$G$16&amp;'Rate Card'!$K$23</f>
        <v>Media Services E1 Encoding Daily Reserved UnitsMOSP6</v>
      </c>
      <c r="E385" s="1012">
        <f>IFERROR(VLOOKUP(D385,Table_wabobpsvr_AzureCalc_AzureCalcRateCard[], 5,FALSE), VLOOKUP(LEFT(D385, LEN(D385)-'Rate Card'!$M$26), Table_wabobpsvr_AzureCalc_AzureCalcRateCard[], 5, FALSE))</f>
        <v>69</v>
      </c>
      <c r="F385" s="1013">
        <f>IF($E$1=1,1,0)</f>
        <v>1</v>
      </c>
      <c r="G385" s="1040">
        <f t="shared" si="113"/>
        <v>69</v>
      </c>
      <c r="H385" s="1011">
        <f>'Discount Calculations'!$C$42</f>
        <v>0</v>
      </c>
      <c r="I385" s="1013">
        <f t="shared" si="114"/>
        <v>69</v>
      </c>
      <c r="J385" s="1040">
        <f>IF($E$1=2,1,0)</f>
        <v>0</v>
      </c>
      <c r="K385" s="540">
        <f t="shared" si="115"/>
        <v>0</v>
      </c>
      <c r="L385" s="104">
        <f>'Discount Calculations'!$AD$5+1</f>
        <v>1</v>
      </c>
      <c r="M385" s="25">
        <f t="shared" si="116"/>
        <v>69</v>
      </c>
      <c r="N385" s="94">
        <f>M385*'FX Card'!$G$28</f>
        <v>69</v>
      </c>
      <c r="O385" s="902" t="str">
        <f>IFERROR(VLOOKUP(D385,Table_wabobpsvr_AzureCalc_AzureCalcRateCard[], 7,FALSE), VLOOKUP(LEFT(D385, LEN(D385)-'Rate Card'!$M$26), Table_wabobpsvr_AzureCalc_AzureCalcRateCard[], 7, FALSE))</f>
        <v/>
      </c>
      <c r="P385" s="902" t="str">
        <f>IFERROR(VLOOKUP(D385,Table_wabobpsvr_AzureCalc_AzureCalcRateCard[], 8,FALSE), VLOOKUP(LEFT(D385, LEN(D385)-'Rate Card'!$M$26), Table_wabobpsvr_AzureCalc_AzureCalcRateCard[], 8, FALSE))</f>
        <v/>
      </c>
    </row>
    <row r="386" spans="1:16">
      <c r="A386" t="s">
        <v>1275</v>
      </c>
      <c r="B386" s="344" t="s">
        <v>787</v>
      </c>
      <c r="C386" s="64" t="str">
        <f>IFERROR(VLOOKUP(D386,Table_wabobpsvr_AzureCalc_AzureCalcRateCard[], 3,FALSE), VLOOKUP(LEFT(D386, LEN(D386)-'Rate Card'!$M$26), Table_wabobpsvr_AzureCalc_AzureCalcRateCard[], 3, FALSE))</f>
        <v>Per Unit</v>
      </c>
      <c r="D386" s="1040" t="str">
        <f>B386&amp;'Discount Calculations'!$G$16&amp;'Rate Card'!$K$23</f>
        <v>Media Services E2 Encoding Daily Reserved UnitsMOSP6</v>
      </c>
      <c r="E386" s="1012">
        <f>IFERROR(VLOOKUP(D386,Table_wabobpsvr_AzureCalc_AzureCalcRateCard[], 5,FALSE), VLOOKUP(LEFT(D386, LEN(D386)-'Rate Card'!$M$26), Table_wabobpsvr_AzureCalc_AzureCalcRateCard[], 5, FALSE))</f>
        <v>139</v>
      </c>
      <c r="F386" s="1013">
        <f>IF($E$1=1,1,0)</f>
        <v>1</v>
      </c>
      <c r="G386" s="1040">
        <f t="shared" si="113"/>
        <v>139</v>
      </c>
      <c r="H386" s="1011">
        <f>'Discount Calculations'!$C$42</f>
        <v>0</v>
      </c>
      <c r="I386" s="1013">
        <f t="shared" si="114"/>
        <v>139</v>
      </c>
      <c r="J386" s="1040">
        <f>IF($E$1=2,1,0)</f>
        <v>0</v>
      </c>
      <c r="K386" s="540">
        <f t="shared" si="115"/>
        <v>0</v>
      </c>
      <c r="L386" s="104">
        <f>'Discount Calculations'!$AD$5+1</f>
        <v>1</v>
      </c>
      <c r="M386" s="25">
        <f t="shared" si="116"/>
        <v>139</v>
      </c>
      <c r="N386" s="94">
        <f>M386*'FX Card'!$G$28</f>
        <v>139</v>
      </c>
      <c r="O386" s="902" t="str">
        <f>IFERROR(VLOOKUP(D386,Table_wabobpsvr_AzureCalc_AzureCalcRateCard[], 7,FALSE), VLOOKUP(LEFT(D386, LEN(D386)-'Rate Card'!$M$26), Table_wabobpsvr_AzureCalc_AzureCalcRateCard[], 7, FALSE))</f>
        <v/>
      </c>
      <c r="P386" s="902" t="str">
        <f>IFERROR(VLOOKUP(D386,Table_wabobpsvr_AzureCalc_AzureCalcRateCard[], 8,FALSE), VLOOKUP(LEFT(D386, LEN(D386)-'Rate Card'!$M$26), Table_wabobpsvr_AzureCalc_AzureCalcRateCard[], 8, FALSE))</f>
        <v/>
      </c>
    </row>
    <row r="387" spans="1:16">
      <c r="A387" t="s">
        <v>1276</v>
      </c>
      <c r="B387" s="344" t="s">
        <v>788</v>
      </c>
      <c r="C387" s="64" t="str">
        <f>IFERROR(VLOOKUP(D387,Table_wabobpsvr_AzureCalc_AzureCalcRateCard[], 3,FALSE), VLOOKUP(LEFT(D387, LEN(D387)-'Rate Card'!$M$26), Table_wabobpsvr_AzureCalc_AzureCalcRateCard[], 3, FALSE))</f>
        <v>Per Unit</v>
      </c>
      <c r="D387" s="1040" t="str">
        <f>B387&amp;'Discount Calculations'!$G$16&amp;'Rate Card'!$K$23</f>
        <v>Media Services E3 Encoding Daily Reserved UnitsMOSP6</v>
      </c>
      <c r="E387" s="1012">
        <f>IFERROR(VLOOKUP(D387,Table_wabobpsvr_AzureCalc_AzureCalcRateCard[], 5,FALSE), VLOOKUP(LEFT(D387, LEN(D387)-'Rate Card'!$M$26), Table_wabobpsvr_AzureCalc_AzureCalcRateCard[], 5, FALSE))</f>
        <v>399</v>
      </c>
      <c r="F387" s="1013">
        <f>IF($E$1=1,1,0)</f>
        <v>1</v>
      </c>
      <c r="G387" s="1040">
        <f>F387*E387</f>
        <v>399</v>
      </c>
      <c r="H387" s="1011">
        <f>'Discount Calculations'!$C$42</f>
        <v>0</v>
      </c>
      <c r="I387" s="1013">
        <f>G387*(1-H387)</f>
        <v>399</v>
      </c>
      <c r="J387" s="1040">
        <f>IF($E$1=2,1,0)</f>
        <v>0</v>
      </c>
      <c r="K387" s="540">
        <f>E387*J387</f>
        <v>0</v>
      </c>
      <c r="L387" s="104">
        <f>'Discount Calculations'!$AD$5+1</f>
        <v>1</v>
      </c>
      <c r="M387" s="25">
        <f>L387*(K387+I387)</f>
        <v>399</v>
      </c>
      <c r="N387" s="94">
        <f>M387*'FX Card'!$G$28</f>
        <v>399</v>
      </c>
      <c r="O387" s="902" t="str">
        <f>IFERROR(VLOOKUP(D387,Table_wabobpsvr_AzureCalc_AzureCalcRateCard[], 7,FALSE), VLOOKUP(LEFT(D387, LEN(D387)-'Rate Card'!$M$26), Table_wabobpsvr_AzureCalc_AzureCalcRateCard[], 7, FALSE))</f>
        <v/>
      </c>
      <c r="P387" s="902" t="str">
        <f>IFERROR(VLOOKUP(D387,Table_wabobpsvr_AzureCalc_AzureCalcRateCard[], 8,FALSE), VLOOKUP(LEFT(D387, LEN(D387)-'Rate Card'!$M$26), Table_wabobpsvr_AzureCalc_AzureCalcRateCard[], 8, FALSE))</f>
        <v/>
      </c>
    </row>
    <row r="388" spans="1:16">
      <c r="B388" s="344"/>
      <c r="C388" s="33"/>
      <c r="D388" s="1004"/>
      <c r="E388" s="1004"/>
      <c r="F388" s="1013"/>
      <c r="H388" s="1011"/>
      <c r="I388" s="1013"/>
      <c r="K388" s="540"/>
      <c r="L388" s="104"/>
      <c r="M388" s="25"/>
      <c r="N388" s="33"/>
      <c r="O388" s="903"/>
      <c r="P388" s="903"/>
    </row>
    <row r="389" spans="1:16">
      <c r="A389" t="s">
        <v>1163</v>
      </c>
      <c r="B389" s="344" t="s">
        <v>1042</v>
      </c>
      <c r="C389" s="64" t="str">
        <f>IFERROR(VLOOKUP(D389,Table_wabobpsvr_AzureCalc_AzureCalcRateCard[], 3,FALSE), VLOOKUP(LEFT(D389, LEN(D389)-'Rate Card'!$M$26), Table_wabobpsvr_AzureCalc_AzureCalcRateCard[], 3, FALSE))</f>
        <v>Per Hour</v>
      </c>
      <c r="D389" s="1040" t="str">
        <f>B389&amp;'Discount Calculations'!$G$16&amp;'Rate Card'!$K$23</f>
        <v>Media Services IndexerMOSP6</v>
      </c>
      <c r="E389" s="1012">
        <f>IFERROR(VLOOKUP(D389,Table_wabobpsvr_AzureCalc_AzureCalcRateCard[], 5,FALSE), VLOOKUP(LEFT(D389, LEN(D389)-'Rate Card'!$M$26), Table_wabobpsvr_AzureCalc_AzureCalcRateCard[], 5, FALSE))</f>
        <v>10</v>
      </c>
      <c r="F389" s="1013">
        <f>IF($E$1=1,1,0)</f>
        <v>1</v>
      </c>
      <c r="G389" s="1040">
        <f t="shared" si="113"/>
        <v>10</v>
      </c>
      <c r="H389" s="1011">
        <f>'Discount Calculations'!$C$42</f>
        <v>0</v>
      </c>
      <c r="I389" s="1013">
        <f t="shared" si="114"/>
        <v>10</v>
      </c>
      <c r="J389" s="1040">
        <f>IF($E$1=2,1,0)</f>
        <v>0</v>
      </c>
      <c r="K389" s="540">
        <f t="shared" si="115"/>
        <v>0</v>
      </c>
      <c r="L389" s="104">
        <f>'Discount Calculations'!$AD$5+1</f>
        <v>1</v>
      </c>
      <c r="M389" s="25">
        <f t="shared" si="116"/>
        <v>10</v>
      </c>
      <c r="N389" s="94">
        <f>M389*'FX Card'!$G$28</f>
        <v>10</v>
      </c>
      <c r="O389" s="902" t="str">
        <f>IFERROR(VLOOKUP(D389,Table_wabobpsvr_AzureCalc_AzureCalcRateCard[], 7,FALSE), VLOOKUP(LEFT(D389, LEN(D389)-'Rate Card'!$M$26), Table_wabobpsvr_AzureCalc_AzureCalcRateCard[], 7, FALSE))</f>
        <v/>
      </c>
      <c r="P389" s="902" t="str">
        <f>IFERROR(VLOOKUP(D389,Table_wabobpsvr_AzureCalc_AzureCalcRateCard[], 8,FALSE), VLOOKUP(LEFT(D389, LEN(D389)-'Rate Card'!$M$26), Table_wabobpsvr_AzureCalc_AzureCalcRateCard[], 8, FALSE))</f>
        <v/>
      </c>
    </row>
    <row r="390" spans="1:16">
      <c r="A390" t="s">
        <v>1164</v>
      </c>
      <c r="B390" s="344" t="s">
        <v>1043</v>
      </c>
      <c r="C390" s="64" t="str">
        <f>IFERROR(VLOOKUP(D390,Table_wabobpsvr_AzureCalc_AzureCalcRateCard[], 3,FALSE), VLOOKUP(LEFT(D390, LEN(D390)-'Rate Card'!$M$26), Table_wabobpsvr_AzureCalc_AzureCalcRateCard[], 3, FALSE))</f>
        <v>Per Hour</v>
      </c>
      <c r="D390" s="1040" t="str">
        <f>B390&amp;'Discount Calculations'!$G$16&amp;'Rate Card'!$K$23</f>
        <v>Media Services Indexer - Tier 2MOSP6</v>
      </c>
      <c r="E390" s="1012">
        <f>IFERROR(VLOOKUP(D390,Table_wabobpsvr_AzureCalc_AzureCalcRateCard[], 5,FALSE), VLOOKUP(LEFT(D390, LEN(D390)-'Rate Card'!$M$26), Table_wabobpsvr_AzureCalc_AzureCalcRateCard[], 5, FALSE))</f>
        <v>8</v>
      </c>
      <c r="F390" s="1013">
        <f>IF($E$1=1,1,0)</f>
        <v>1</v>
      </c>
      <c r="G390" s="1040">
        <f t="shared" si="113"/>
        <v>8</v>
      </c>
      <c r="H390" s="1011">
        <f>'Discount Calculations'!$C$42</f>
        <v>0</v>
      </c>
      <c r="I390" s="1013">
        <f t="shared" si="114"/>
        <v>8</v>
      </c>
      <c r="J390" s="1040">
        <f>IF($E$1=2,1,0)</f>
        <v>0</v>
      </c>
      <c r="K390" s="540">
        <f t="shared" si="115"/>
        <v>0</v>
      </c>
      <c r="L390" s="104">
        <f>'Discount Calculations'!$AD$5+1</f>
        <v>1</v>
      </c>
      <c r="M390" s="25">
        <f t="shared" si="116"/>
        <v>8</v>
      </c>
      <c r="N390" s="94">
        <f>M390*'FX Card'!$G$28</f>
        <v>8</v>
      </c>
      <c r="O390" s="902" t="str">
        <f>IFERROR(VLOOKUP(D390,Table_wabobpsvr_AzureCalc_AzureCalcRateCard[], 7,FALSE), VLOOKUP(LEFT(D390, LEN(D390)-'Rate Card'!$M$26), Table_wabobpsvr_AzureCalc_AzureCalcRateCard[], 7, FALSE))</f>
        <v/>
      </c>
      <c r="P390" s="902" t="str">
        <f>IFERROR(VLOOKUP(D390,Table_wabobpsvr_AzureCalc_AzureCalcRateCard[], 8,FALSE), VLOOKUP(LEFT(D390, LEN(D390)-'Rate Card'!$M$26), Table_wabobpsvr_AzureCalc_AzureCalcRateCard[], 8, FALSE))</f>
        <v/>
      </c>
    </row>
    <row r="391" spans="1:16">
      <c r="A391" t="s">
        <v>1165</v>
      </c>
      <c r="B391" s="344" t="s">
        <v>1052</v>
      </c>
      <c r="C391" s="64" t="str">
        <f>IFERROR(VLOOKUP(D391,Table_wabobpsvr_AzureCalc_AzureCalcRateCard[], 3,FALSE), VLOOKUP(LEFT(D391, LEN(D391)-'Rate Card'!$M$26), Table_wabobpsvr_AzureCalc_AzureCalcRateCard[], 3, FALSE))</f>
        <v>Per Hour</v>
      </c>
      <c r="D391" s="1040" t="str">
        <f>B391&amp;'Discount Calculations'!$G$16&amp;'Rate Card'!$K$23</f>
        <v>Media Services Indexer - Tier 3MOSP6</v>
      </c>
      <c r="E391" s="1012">
        <f>IFERROR(VLOOKUP(D391,Table_wabobpsvr_AzureCalc_AzureCalcRateCard[], 5,FALSE), VLOOKUP(LEFT(D391, LEN(D391)-'Rate Card'!$M$26), Table_wabobpsvr_AzureCalc_AzureCalcRateCard[], 5, FALSE))</f>
        <v>6</v>
      </c>
      <c r="F391" s="1013">
        <f>IF($E$1=1,1,0)</f>
        <v>1</v>
      </c>
      <c r="G391" s="1040">
        <f t="shared" si="113"/>
        <v>6</v>
      </c>
      <c r="H391" s="1011">
        <f>'Discount Calculations'!$C$42</f>
        <v>0</v>
      </c>
      <c r="I391" s="1013">
        <f t="shared" si="114"/>
        <v>6</v>
      </c>
      <c r="J391" s="1040">
        <f>IF($E$1=2,1,0)</f>
        <v>0</v>
      </c>
      <c r="K391" s="540">
        <f t="shared" si="115"/>
        <v>0</v>
      </c>
      <c r="L391" s="104">
        <f>'Discount Calculations'!$AD$5+1</f>
        <v>1</v>
      </c>
      <c r="M391" s="25">
        <f t="shared" si="116"/>
        <v>6</v>
      </c>
      <c r="N391" s="94">
        <f>M391*'FX Card'!$G$28</f>
        <v>6</v>
      </c>
      <c r="O391" s="902" t="str">
        <f>IFERROR(VLOOKUP(D391,Table_wabobpsvr_AzureCalc_AzureCalcRateCard[], 7,FALSE), VLOOKUP(LEFT(D391, LEN(D391)-'Rate Card'!$M$26), Table_wabobpsvr_AzureCalc_AzureCalcRateCard[], 7, FALSE))</f>
        <v/>
      </c>
      <c r="P391" s="902" t="str">
        <f>IFERROR(VLOOKUP(D391,Table_wabobpsvr_AzureCalc_AzureCalcRateCard[], 8,FALSE), VLOOKUP(LEFT(D391, LEN(D391)-'Rate Card'!$M$26), Table_wabobpsvr_AzureCalc_AzureCalcRateCard[], 8, FALSE))</f>
        <v/>
      </c>
    </row>
    <row r="392" spans="1:16">
      <c r="A392" t="s">
        <v>1166</v>
      </c>
      <c r="B392" s="344" t="s">
        <v>1053</v>
      </c>
      <c r="C392" s="64" t="str">
        <f>IFERROR(VLOOKUP(D392,Table_wabobpsvr_AzureCalc_AzureCalcRateCard[], 3,FALSE), VLOOKUP(LEFT(D392, LEN(D392)-'Rate Card'!$M$26), Table_wabobpsvr_AzureCalc_AzureCalcRateCard[], 3, FALSE))</f>
        <v>Per Hour</v>
      </c>
      <c r="D392" s="1040" t="str">
        <f>B392&amp;'Discount Calculations'!$G$16&amp;'Rate Card'!$K$23</f>
        <v>Media Services Indexer - Tier 4MOSP6</v>
      </c>
      <c r="E392" s="1012">
        <f>IFERROR(VLOOKUP(D392,Table_wabobpsvr_AzureCalc_AzureCalcRateCard[], 5,FALSE), VLOOKUP(LEFT(D392, LEN(D392)-'Rate Card'!$M$26), Table_wabobpsvr_AzureCalc_AzureCalcRateCard[], 5, FALSE))</f>
        <v>3</v>
      </c>
      <c r="F392" s="1013">
        <f>IF($E$1=1,1,0)</f>
        <v>1</v>
      </c>
      <c r="G392" s="1040">
        <f t="shared" si="113"/>
        <v>3</v>
      </c>
      <c r="H392" s="1011">
        <f>'Discount Calculations'!$C$42</f>
        <v>0</v>
      </c>
      <c r="I392" s="1013">
        <f t="shared" si="114"/>
        <v>3</v>
      </c>
      <c r="J392" s="1040">
        <f>IF($E$1=2,1,0)</f>
        <v>0</v>
      </c>
      <c r="K392" s="540">
        <f t="shared" si="115"/>
        <v>0</v>
      </c>
      <c r="L392" s="104">
        <f>'Discount Calculations'!$AD$5+1</f>
        <v>1</v>
      </c>
      <c r="M392" s="25">
        <f t="shared" si="116"/>
        <v>3</v>
      </c>
      <c r="N392" s="94">
        <f>M392*'FX Card'!$G$28</f>
        <v>3</v>
      </c>
      <c r="O392" s="902" t="str">
        <f>IFERROR(VLOOKUP(D392,Table_wabobpsvr_AzureCalc_AzureCalcRateCard[], 7,FALSE), VLOOKUP(LEFT(D392, LEN(D392)-'Rate Card'!$M$26), Table_wabobpsvr_AzureCalc_AzureCalcRateCard[], 7, FALSE))</f>
        <v/>
      </c>
      <c r="P392" s="902" t="str">
        <f>IFERROR(VLOOKUP(D392,Table_wabobpsvr_AzureCalc_AzureCalcRateCard[], 8,FALSE), VLOOKUP(LEFT(D392, LEN(D392)-'Rate Card'!$M$26), Table_wabobpsvr_AzureCalc_AzureCalcRateCard[], 8, FALSE))</f>
        <v/>
      </c>
    </row>
    <row r="393" spans="1:16">
      <c r="B393" s="344"/>
      <c r="C393" s="33"/>
      <c r="D393" s="1004"/>
      <c r="E393" s="1004"/>
      <c r="F393" s="1013"/>
      <c r="H393" s="1011"/>
      <c r="I393" s="1013"/>
      <c r="K393" s="540"/>
      <c r="L393" s="104"/>
      <c r="M393" s="25"/>
      <c r="N393" s="33"/>
      <c r="O393" s="903"/>
      <c r="P393" s="903"/>
    </row>
    <row r="394" spans="1:16">
      <c r="A394" t="s">
        <v>1167</v>
      </c>
      <c r="B394" s="344" t="s">
        <v>1054</v>
      </c>
      <c r="C394" s="64" t="str">
        <f>IFERROR(VLOOKUP(D394,Table_wabobpsvr_AzureCalc_AzureCalcRateCard[], 3,FALSE), VLOOKUP(LEFT(D394, LEN(D394)-'Rate Card'!$M$26), Table_wabobpsvr_AzureCalc_AzureCalcRateCard[], 3, FALSE))</f>
        <v>Per Hour</v>
      </c>
      <c r="D394" s="1040" t="str">
        <f>B394&amp;'Discount Calculations'!$G$16&amp;'Rate Card'!$K$23</f>
        <v>Media Services Live Channel HoursMOSP6</v>
      </c>
      <c r="E394" s="1012">
        <f>IFERROR(VLOOKUP(D394,Table_wabobpsvr_AzureCalc_AzureCalcRateCard[], 5,FALSE), VLOOKUP(LEFT(D394, LEN(D394)-'Rate Card'!$M$26), Table_wabobpsvr_AzureCalc_AzureCalcRateCard[], 5, FALSE))</f>
        <v>0.99</v>
      </c>
      <c r="F394" s="1013">
        <f>IF($E$1=1,1,0)</f>
        <v>1</v>
      </c>
      <c r="G394" s="1040">
        <f t="shared" si="113"/>
        <v>0.99</v>
      </c>
      <c r="H394" s="1011">
        <f>'Discount Calculations'!$C$42</f>
        <v>0</v>
      </c>
      <c r="I394" s="1013">
        <f t="shared" si="114"/>
        <v>0.99</v>
      </c>
      <c r="J394" s="1040">
        <f>IF($E$1=2,1,0)</f>
        <v>0</v>
      </c>
      <c r="K394" s="540">
        <f t="shared" si="115"/>
        <v>0</v>
      </c>
      <c r="L394" s="104">
        <f>'Discount Calculations'!$AD$5+1</f>
        <v>1</v>
      </c>
      <c r="M394" s="25">
        <f t="shared" si="116"/>
        <v>0.99</v>
      </c>
      <c r="N394" s="94">
        <f>M394*'FX Card'!$G$28</f>
        <v>0.99</v>
      </c>
      <c r="O394" s="902" t="str">
        <f>IFERROR(VLOOKUP(D394,Table_wabobpsvr_AzureCalc_AzureCalcRateCard[], 7,FALSE), VLOOKUP(LEFT(D394, LEN(D394)-'Rate Card'!$M$26), Table_wabobpsvr_AzureCalc_AzureCalcRateCard[], 7, FALSE))</f>
        <v/>
      </c>
      <c r="P394" s="902" t="str">
        <f>IFERROR(VLOOKUP(D394,Table_wabobpsvr_AzureCalc_AzureCalcRateCard[], 8,FALSE), VLOOKUP(LEFT(D394, LEN(D394)-'Rate Card'!$M$26), Table_wabobpsvr_AzureCalc_AzureCalcRateCard[], 8, FALSE))</f>
        <v/>
      </c>
    </row>
    <row r="395" spans="1:16">
      <c r="A395" t="s">
        <v>1168</v>
      </c>
      <c r="B395" s="344" t="s">
        <v>1056</v>
      </c>
      <c r="C395" s="64" t="str">
        <f>IFERROR(VLOOKUP(D395,Table_wabobpsvr_AzureCalc_AzureCalcRateCard[], 3,FALSE), VLOOKUP(LEFT(D395, LEN(D395)-'Rate Card'!$M$26), Table_wabobpsvr_AzureCalc_AzureCalcRateCard[], 3, FALSE))</f>
        <v>Per 100 Licenses</v>
      </c>
      <c r="D395" s="1040" t="str">
        <f>B395&amp;'Discount Calculations'!$G$16&amp;'Rate Card'!$K$23</f>
        <v>Media Services PlayReadyMOSP6</v>
      </c>
      <c r="E395" s="1012">
        <f>IFERROR(VLOOKUP(D395,Table_wabobpsvr_AzureCalc_AzureCalcRateCard[], 5,FALSE), VLOOKUP(LEFT(D395, LEN(D395)-'Rate Card'!$M$26), Table_wabobpsvr_AzureCalc_AzureCalcRateCard[], 5, FALSE))</f>
        <v>0.4</v>
      </c>
      <c r="F395" s="1013">
        <f>IF($E$1=1,1,0)</f>
        <v>1</v>
      </c>
      <c r="G395" s="1040">
        <f t="shared" si="113"/>
        <v>0.4</v>
      </c>
      <c r="H395" s="1011">
        <f>'Discount Calculations'!$C$42</f>
        <v>0</v>
      </c>
      <c r="I395" s="1013">
        <f t="shared" si="114"/>
        <v>0.4</v>
      </c>
      <c r="J395" s="1040">
        <f>IF($E$1=2,1,0)</f>
        <v>0</v>
      </c>
      <c r="K395" s="540">
        <f t="shared" si="115"/>
        <v>0</v>
      </c>
      <c r="L395" s="104">
        <f>'Discount Calculations'!$AD$5+1</f>
        <v>1</v>
      </c>
      <c r="M395" s="25">
        <f t="shared" si="116"/>
        <v>0.4</v>
      </c>
      <c r="N395" s="94">
        <f>M395*'FX Card'!$G$28</f>
        <v>0.4</v>
      </c>
      <c r="O395" s="902" t="str">
        <f>IFERROR(VLOOKUP(D395,Table_wabobpsvr_AzureCalc_AzureCalcRateCard[], 7,FALSE), VLOOKUP(LEFT(D395, LEN(D395)-'Rate Card'!$M$26), Table_wabobpsvr_AzureCalc_AzureCalcRateCard[], 7, FALSE))</f>
        <v/>
      </c>
      <c r="P395" s="902" t="str">
        <f>IFERROR(VLOOKUP(D395,Table_wabobpsvr_AzureCalc_AzureCalcRateCard[], 8,FALSE), VLOOKUP(LEFT(D395, LEN(D395)-'Rate Card'!$M$26), Table_wabobpsvr_AzureCalc_AzureCalcRateCard[], 8, FALSE))</f>
        <v/>
      </c>
    </row>
    <row r="396" spans="1:16">
      <c r="A396" t="s">
        <v>1169</v>
      </c>
      <c r="B396" s="344" t="s">
        <v>1201</v>
      </c>
      <c r="C396" s="64" t="str">
        <f>IFERROR(VLOOKUP(D396,Table_wabobpsvr_AzureCalc_AzureCalcRateCard[], 3,FALSE), VLOOKUP(LEFT(D396, LEN(D396)-'Rate Card'!$M$26), Table_wabobpsvr_AzureCalc_AzureCalcRateCard[], 3, FALSE))</f>
        <v>Per 100 Keys</v>
      </c>
      <c r="D396" s="1040" t="str">
        <f>B396&amp;'Discount Calculations'!$G$16&amp;'Rate Card'!$K$23</f>
        <v>Media Services AES KeysMOSP6</v>
      </c>
      <c r="E396" s="1012">
        <f>IFERROR(VLOOKUP(D396,Table_wabobpsvr_AzureCalc_AzureCalcRateCard[], 5,FALSE), VLOOKUP(LEFT(D396, LEN(D396)-'Rate Card'!$M$26), Table_wabobpsvr_AzureCalc_AzureCalcRateCard[], 5, FALSE))</f>
        <v>0.1</v>
      </c>
      <c r="F396" s="1013">
        <f>IF($E$1=1,1,0)</f>
        <v>1</v>
      </c>
      <c r="G396" s="1040">
        <f t="shared" si="113"/>
        <v>0.1</v>
      </c>
      <c r="H396" s="1011">
        <f>'Discount Calculations'!$C$42</f>
        <v>0</v>
      </c>
      <c r="I396" s="1013">
        <f t="shared" si="114"/>
        <v>0.1</v>
      </c>
      <c r="J396" s="1040">
        <f>IF($E$1=2,1,0)</f>
        <v>0</v>
      </c>
      <c r="K396" s="540">
        <f t="shared" si="115"/>
        <v>0</v>
      </c>
      <c r="L396" s="104">
        <f>'Discount Calculations'!$AD$5+1</f>
        <v>1</v>
      </c>
      <c r="M396" s="25">
        <f t="shared" si="116"/>
        <v>0.1</v>
      </c>
      <c r="N396" s="94">
        <f>M396*'FX Card'!$G$28</f>
        <v>0.1</v>
      </c>
      <c r="O396" s="902" t="str">
        <f>IFERROR(VLOOKUP(D396,Table_wabobpsvr_AzureCalc_AzureCalcRateCard[], 7,FALSE), VLOOKUP(LEFT(D396, LEN(D396)-'Rate Card'!$M$26), Table_wabobpsvr_AzureCalc_AzureCalcRateCard[], 7, FALSE))</f>
        <v/>
      </c>
      <c r="P396" s="902" t="str">
        <f>IFERROR(VLOOKUP(D396,Table_wabobpsvr_AzureCalc_AzureCalcRateCard[], 8,FALSE), VLOOKUP(LEFT(D396, LEN(D396)-'Rate Card'!$M$26), Table_wabobpsvr_AzureCalc_AzureCalcRateCard[], 8, FALSE))</f>
        <v/>
      </c>
    </row>
    <row r="397" spans="1:16" s="1039" customFormat="1">
      <c r="B397" s="344"/>
      <c r="C397" s="64"/>
      <c r="D397" s="1040"/>
      <c r="E397" s="1012"/>
      <c r="F397" s="1013"/>
      <c r="G397" s="1040"/>
      <c r="H397" s="1011"/>
      <c r="I397" s="1013"/>
      <c r="J397" s="1040"/>
      <c r="K397" s="540"/>
      <c r="L397" s="104"/>
      <c r="M397" s="25"/>
      <c r="N397" s="94"/>
      <c r="O397" s="902"/>
      <c r="P397" s="902"/>
    </row>
    <row r="398" spans="1:16" s="1039" customFormat="1">
      <c r="A398" s="1039" t="s">
        <v>1163</v>
      </c>
      <c r="B398" s="344" t="s">
        <v>6983</v>
      </c>
      <c r="C398" s="64" t="str">
        <f>IFERROR(VLOOKUP(D398,Table_wabobpsvr_AzureCalc_AzureCalcRateCard[], 3,FALSE), VLOOKUP(LEFT(D398, LEN(D398)-'Rate Card'!$M$26), Table_wabobpsvr_AzureCalc_AzureCalcRateCard[], 3, FALSE))</f>
        <v>Hours</v>
      </c>
      <c r="D398" s="1040" t="str">
        <f>B398&amp;'Discount Calculations'!$G$16&amp;'Rate Card'!$K$23</f>
        <v>Live Encoder Input HoursMOSP6</v>
      </c>
      <c r="E398" s="1012">
        <f>IFERROR(VLOOKUP(D398,Table_wabobpsvr_AzureCalc_AzureCalcRateCard[], 5,FALSE), VLOOKUP(LEFT(D398, LEN(D398)-'Rate Card'!$M$26), Table_wabobpsvr_AzureCalc_AzureCalcRateCard[], 5, FALSE))</f>
        <v>19.899999999999999</v>
      </c>
      <c r="F398" s="1013">
        <f t="shared" ref="F398:F401" si="129">IF($E$1=1,1,0)</f>
        <v>1</v>
      </c>
      <c r="G398" s="1040">
        <f t="shared" ref="G398:G401" si="130">F398*E398</f>
        <v>19.899999999999999</v>
      </c>
      <c r="H398" s="1011">
        <f>'Discount Calculations'!$C$42</f>
        <v>0</v>
      </c>
      <c r="I398" s="1013">
        <f t="shared" ref="I398:I401" si="131">G398*(1-H398)</f>
        <v>19.899999999999999</v>
      </c>
      <c r="J398" s="1040">
        <f t="shared" ref="J398:J401" si="132">IF($E$1=2,1,0)</f>
        <v>0</v>
      </c>
      <c r="K398" s="540">
        <f t="shared" ref="K398:K401" si="133">E398*J398</f>
        <v>0</v>
      </c>
      <c r="L398" s="104">
        <f>'Discount Calculations'!$AD$5+1</f>
        <v>1</v>
      </c>
      <c r="M398" s="25">
        <f t="shared" ref="M398:M401" si="134">L398*(K398+I398)</f>
        <v>19.899999999999999</v>
      </c>
      <c r="N398" s="94">
        <f>M398*'FX Card'!$G$28</f>
        <v>19.899999999999999</v>
      </c>
      <c r="O398" s="902" t="str">
        <f>IFERROR(VLOOKUP(D398,Table_wabobpsvr_AzureCalc_AzureCalcRateCard[], 7,FALSE), VLOOKUP(LEFT(D398, LEN(D398)-'Rate Card'!$M$26), Table_wabobpsvr_AzureCalc_AzureCalcRateCard[], 7, FALSE))</f>
        <v/>
      </c>
      <c r="P398" s="902" t="str">
        <f>IFERROR(VLOOKUP(D398,Table_wabobpsvr_AzureCalc_AzureCalcRateCard[], 8,FALSE), VLOOKUP(LEFT(D398, LEN(D398)-'Rate Card'!$M$26), Table_wabobpsvr_AzureCalc_AzureCalcRateCard[], 8, FALSE))</f>
        <v/>
      </c>
    </row>
    <row r="399" spans="1:16" s="1039" customFormat="1">
      <c r="A399" s="1039" t="s">
        <v>1164</v>
      </c>
      <c r="B399" s="344" t="s">
        <v>8522</v>
      </c>
      <c r="C399" s="64" t="str">
        <f>IFERROR(VLOOKUP(D399,Table_wabobpsvr_AzureCalc_AzureCalcRateCard[], 3,FALSE), VLOOKUP(LEFT(D399, LEN(D399)-'Rate Card'!$M$26), Table_wabobpsvr_AzureCalc_AzureCalcRateCard[], 3, FALSE))</f>
        <v>Hours</v>
      </c>
      <c r="D399" s="1040" t="str">
        <f>B399&amp;'Discount Calculations'!$G$16&amp;'Rate Card'!$K$23</f>
        <v>Live Encoder Input Hours - Tier 2MOSP6</v>
      </c>
      <c r="E399" s="1012">
        <f>IFERROR(VLOOKUP(D399,Table_wabobpsvr_AzureCalc_AzureCalcRateCard[], 5,FALSE), VLOOKUP(LEFT(D399, LEN(D399)-'Rate Card'!$M$26), Table_wabobpsvr_AzureCalc_AzureCalcRateCard[], 5, FALSE))</f>
        <v>18.989999999999998</v>
      </c>
      <c r="F399" s="1013">
        <f t="shared" si="129"/>
        <v>1</v>
      </c>
      <c r="G399" s="1040">
        <f t="shared" si="130"/>
        <v>18.989999999999998</v>
      </c>
      <c r="H399" s="1011">
        <f>'Discount Calculations'!$C$42</f>
        <v>0</v>
      </c>
      <c r="I399" s="1013">
        <f t="shared" si="131"/>
        <v>18.989999999999998</v>
      </c>
      <c r="J399" s="1040">
        <f t="shared" si="132"/>
        <v>0</v>
      </c>
      <c r="K399" s="540">
        <f t="shared" si="133"/>
        <v>0</v>
      </c>
      <c r="L399" s="104">
        <f>'Discount Calculations'!$AD$5+1</f>
        <v>1</v>
      </c>
      <c r="M399" s="25">
        <f t="shared" si="134"/>
        <v>18.989999999999998</v>
      </c>
      <c r="N399" s="94">
        <f>M399*'FX Card'!$G$28</f>
        <v>18.989999999999998</v>
      </c>
      <c r="O399" s="902">
        <f>IFERROR(VLOOKUP(D399,Table_wabobpsvr_AzureCalc_AzureCalcRateCard[], 7,FALSE), VLOOKUP(LEFT(D399, LEN(D399)-'Rate Card'!$M$26), Table_wabobpsvr_AzureCalc_AzureCalcRateCard[], 7, FALSE))</f>
        <v>0</v>
      </c>
      <c r="P399" s="902">
        <f>IFERROR(VLOOKUP(D399,Table_wabobpsvr_AzureCalc_AzureCalcRateCard[], 8,FALSE), VLOOKUP(LEFT(D399, LEN(D399)-'Rate Card'!$M$26), Table_wabobpsvr_AzureCalc_AzureCalcRateCard[], 8, FALSE))</f>
        <v>0</v>
      </c>
    </row>
    <row r="400" spans="1:16" s="1039" customFormat="1">
      <c r="A400" s="1039" t="s">
        <v>1165</v>
      </c>
      <c r="B400" s="344" t="s">
        <v>8523</v>
      </c>
      <c r="C400" s="64" t="str">
        <f>IFERROR(VLOOKUP(D400,Table_wabobpsvr_AzureCalc_AzureCalcRateCard[], 3,FALSE), VLOOKUP(LEFT(D400, LEN(D400)-'Rate Card'!$M$26), Table_wabobpsvr_AzureCalc_AzureCalcRateCard[], 3, FALSE))</f>
        <v>Hours</v>
      </c>
      <c r="D400" s="1040" t="str">
        <f>B400&amp;'Discount Calculations'!$G$16&amp;'Rate Card'!$K$23</f>
        <v>Live Encoder Input Hours - Tier 3MOSP6</v>
      </c>
      <c r="E400" s="1012">
        <f>IFERROR(VLOOKUP(D400,Table_wabobpsvr_AzureCalc_AzureCalcRateCard[], 5,FALSE), VLOOKUP(LEFT(D400, LEN(D400)-'Rate Card'!$M$26), Table_wabobpsvr_AzureCalc_AzureCalcRateCard[], 5, FALSE))</f>
        <v>17.489999999999998</v>
      </c>
      <c r="F400" s="1013">
        <f t="shared" si="129"/>
        <v>1</v>
      </c>
      <c r="G400" s="1040">
        <f t="shared" si="130"/>
        <v>17.489999999999998</v>
      </c>
      <c r="H400" s="1011">
        <f>'Discount Calculations'!$C$42</f>
        <v>0</v>
      </c>
      <c r="I400" s="1013">
        <f t="shared" si="131"/>
        <v>17.489999999999998</v>
      </c>
      <c r="J400" s="1040">
        <f t="shared" si="132"/>
        <v>0</v>
      </c>
      <c r="K400" s="540">
        <f t="shared" si="133"/>
        <v>0</v>
      </c>
      <c r="L400" s="104">
        <f>'Discount Calculations'!$AD$5+1</f>
        <v>1</v>
      </c>
      <c r="M400" s="25">
        <f t="shared" si="134"/>
        <v>17.489999999999998</v>
      </c>
      <c r="N400" s="94">
        <f>M400*'FX Card'!$G$28</f>
        <v>17.489999999999998</v>
      </c>
      <c r="O400" s="902">
        <f>IFERROR(VLOOKUP(D400,Table_wabobpsvr_AzureCalc_AzureCalcRateCard[], 7,FALSE), VLOOKUP(LEFT(D400, LEN(D400)-'Rate Card'!$M$26), Table_wabobpsvr_AzureCalc_AzureCalcRateCard[], 7, FALSE))</f>
        <v>0</v>
      </c>
      <c r="P400" s="902">
        <f>IFERROR(VLOOKUP(D400,Table_wabobpsvr_AzureCalc_AzureCalcRateCard[], 8,FALSE), VLOOKUP(LEFT(D400, LEN(D400)-'Rate Card'!$M$26), Table_wabobpsvr_AzureCalc_AzureCalcRateCard[], 8, FALSE))</f>
        <v>0</v>
      </c>
    </row>
    <row r="401" spans="1:16" s="1039" customFormat="1">
      <c r="A401" s="1039" t="s">
        <v>1166</v>
      </c>
      <c r="B401" s="344" t="s">
        <v>8524</v>
      </c>
      <c r="C401" s="64" t="str">
        <f>IFERROR(VLOOKUP(D401,Table_wabobpsvr_AzureCalc_AzureCalcRateCard[], 3,FALSE), VLOOKUP(LEFT(D401, LEN(D401)-'Rate Card'!$M$26), Table_wabobpsvr_AzureCalc_AzureCalcRateCard[], 3, FALSE))</f>
        <v>Hours</v>
      </c>
      <c r="D401" s="1040" t="str">
        <f>B401&amp;'Discount Calculations'!$G$16&amp;'Rate Card'!$K$23</f>
        <v>Live Encoder Input Hours - Tier 4MOSP6</v>
      </c>
      <c r="E401" s="1012">
        <f>IFERROR(VLOOKUP(D401,Table_wabobpsvr_AzureCalc_AzureCalcRateCard[], 5,FALSE), VLOOKUP(LEFT(D401, LEN(D401)-'Rate Card'!$M$26), Table_wabobpsvr_AzureCalc_AzureCalcRateCard[], 5, FALSE))</f>
        <v>14.99</v>
      </c>
      <c r="F401" s="1013">
        <f t="shared" si="129"/>
        <v>1</v>
      </c>
      <c r="G401" s="1040">
        <f t="shared" si="130"/>
        <v>14.99</v>
      </c>
      <c r="H401" s="1011">
        <f>'Discount Calculations'!$C$42</f>
        <v>0</v>
      </c>
      <c r="I401" s="1013">
        <f t="shared" si="131"/>
        <v>14.99</v>
      </c>
      <c r="J401" s="1040">
        <f t="shared" si="132"/>
        <v>0</v>
      </c>
      <c r="K401" s="540">
        <f t="shared" si="133"/>
        <v>0</v>
      </c>
      <c r="L401" s="104">
        <f>'Discount Calculations'!$AD$5+1</f>
        <v>1</v>
      </c>
      <c r="M401" s="25">
        <f t="shared" si="134"/>
        <v>14.99</v>
      </c>
      <c r="N401" s="94">
        <f>M401*'FX Card'!$G$28</f>
        <v>14.99</v>
      </c>
      <c r="O401" s="902">
        <f>IFERROR(VLOOKUP(D401,Table_wabobpsvr_AzureCalc_AzureCalcRateCard[], 7,FALSE), VLOOKUP(LEFT(D401, LEN(D401)-'Rate Card'!$M$26), Table_wabobpsvr_AzureCalc_AzureCalcRateCard[], 7, FALSE))</f>
        <v>0</v>
      </c>
      <c r="P401" s="902">
        <f>IFERROR(VLOOKUP(D401,Table_wabobpsvr_AzureCalc_AzureCalcRateCard[], 8,FALSE), VLOOKUP(LEFT(D401, LEN(D401)-'Rate Card'!$M$26), Table_wabobpsvr_AzureCalc_AzureCalcRateCard[], 8, FALSE))</f>
        <v>0</v>
      </c>
    </row>
    <row r="402" spans="1:16">
      <c r="B402" s="344"/>
      <c r="C402" s="33"/>
      <c r="D402" s="1004"/>
      <c r="E402" s="1004"/>
      <c r="F402" s="1013"/>
      <c r="H402" s="1011"/>
      <c r="I402" s="1013"/>
      <c r="K402" s="540"/>
      <c r="L402" s="104"/>
      <c r="M402" s="25"/>
      <c r="N402" s="33"/>
      <c r="O402" s="903"/>
      <c r="P402" s="903"/>
    </row>
    <row r="403" spans="1:16">
      <c r="A403" t="s">
        <v>1319</v>
      </c>
      <c r="B403" s="344" t="s">
        <v>1317</v>
      </c>
      <c r="C403" s="64" t="str">
        <f>IFERROR(VLOOKUP(D403,Table_wabobpsvr_AzureCalc_AzureCalcRateCard[], 3,FALSE), VLOOKUP(LEFT(D403, LEN(D403)-'Rate Card'!$M$26), Table_wabobpsvr_AzureCalc_AzureCalcRateCard[], 3, FALSE))</f>
        <v>GB</v>
      </c>
      <c r="D403" s="1040" t="str">
        <f>B403&amp;'Discount Calculations'!$G$16&amp;'Rate Card'!$K$23</f>
        <v>Encoder (Output GB)MOSP6</v>
      </c>
      <c r="E403" s="1012">
        <f>IFERROR(VLOOKUP(D403,Table_wabobpsvr_AzureCalc_AzureCalcRateCard[], 5,FALSE), VLOOKUP(LEFT(D403, LEN(D403)-'Rate Card'!$M$26), Table_wabobpsvr_AzureCalc_AzureCalcRateCard[], 5, FALSE))</f>
        <v>1.99</v>
      </c>
      <c r="F403" s="1013">
        <f>IF($E$1=1,1,0)</f>
        <v>1</v>
      </c>
      <c r="G403" s="1040">
        <f>F403*E403</f>
        <v>1.99</v>
      </c>
      <c r="H403" s="1011">
        <f>'Discount Calculations'!$C$42</f>
        <v>0</v>
      </c>
      <c r="I403" s="1013">
        <f>G403*(1-H403)</f>
        <v>1.99</v>
      </c>
      <c r="J403" s="1040">
        <f>IF($E$1=2,1,0)</f>
        <v>0</v>
      </c>
      <c r="K403" s="540">
        <f>E403*J403</f>
        <v>0</v>
      </c>
      <c r="L403" s="104">
        <f>'Discount Calculations'!$AD$5+1</f>
        <v>1</v>
      </c>
      <c r="M403" s="25">
        <f>L403*(K403+I403)</f>
        <v>1.99</v>
      </c>
      <c r="N403" s="94">
        <f>M403*'FX Card'!$G$28</f>
        <v>1.99</v>
      </c>
      <c r="O403" s="902" t="str">
        <f>IFERROR(VLOOKUP(D403,Table_wabobpsvr_AzureCalc_AzureCalcRateCard[], 7,FALSE), VLOOKUP(LEFT(D403, LEN(D403)-'Rate Card'!$M$26), Table_wabobpsvr_AzureCalc_AzureCalcRateCard[], 7, FALSE))</f>
        <v>N7H-01090</v>
      </c>
      <c r="P403" s="902" t="str">
        <f>IFERROR(VLOOKUP(D403,Table_wabobpsvr_AzureCalc_AzureCalcRateCard[], 8,FALSE), VLOOKUP(LEFT(D403, LEN(D403)-'Rate Card'!$M$26), Table_wabobpsvr_AzureCalc_AzureCalcRateCard[], 8, FALSE))</f>
        <v>AzureCompute ShrdSvr ALNG SubsVL MVL 1GB Commit EncdrOutput</v>
      </c>
    </row>
    <row r="404" spans="1:16">
      <c r="A404" t="s">
        <v>1320</v>
      </c>
      <c r="B404" s="344" t="s">
        <v>1318</v>
      </c>
      <c r="C404" s="64" t="str">
        <f>IFERROR(VLOOKUP(D404,Table_wabobpsvr_AzureCalc_AzureCalcRateCard[], 3,FALSE), VLOOKUP(LEFT(D404, LEN(D404)-'Rate Card'!$M$26), Table_wabobpsvr_AzureCalc_AzureCalcRateCard[], 3, FALSE))</f>
        <v>GB</v>
      </c>
      <c r="D404" s="1040" t="str">
        <f>B404&amp;'Discount Calculations'!$G$16&amp;'Rate Card'!$K$23</f>
        <v>Encoder (Output GB) - Tier 2MOSP6</v>
      </c>
      <c r="E404" s="1012">
        <f>IFERROR(VLOOKUP(D404,Table_wabobpsvr_AzureCalc_AzureCalcRateCard[], 5,FALSE), VLOOKUP(LEFT(D404, LEN(D404)-'Rate Card'!$M$26), Table_wabobpsvr_AzureCalc_AzureCalcRateCard[], 5, FALSE))</f>
        <v>1.89</v>
      </c>
      <c r="F404" s="1013">
        <f>IF($E$1=1,1,0)</f>
        <v>1</v>
      </c>
      <c r="G404" s="1040">
        <f>F404*E404</f>
        <v>1.89</v>
      </c>
      <c r="H404" s="1011">
        <f>'Discount Calculations'!$C$42</f>
        <v>0</v>
      </c>
      <c r="I404" s="1013">
        <f>G404*(1-H404)</f>
        <v>1.89</v>
      </c>
      <c r="J404" s="1040">
        <f>IF($E$1=2,1,0)</f>
        <v>0</v>
      </c>
      <c r="K404" s="540">
        <f>E404*J404</f>
        <v>0</v>
      </c>
      <c r="L404" s="104">
        <f>'Discount Calculations'!$AD$5+1</f>
        <v>1</v>
      </c>
      <c r="M404" s="25">
        <f>L404*(K404+I404)</f>
        <v>1.89</v>
      </c>
      <c r="N404" s="94">
        <f>M404*'FX Card'!$G$28</f>
        <v>1.89</v>
      </c>
      <c r="O404" s="902" t="str">
        <f>IFERROR(VLOOKUP(D404,Table_wabobpsvr_AzureCalc_AzureCalcRateCard[], 7,FALSE), VLOOKUP(LEFT(D404, LEN(D404)-'Rate Card'!$M$26), Table_wabobpsvr_AzureCalc_AzureCalcRateCard[], 7, FALSE))</f>
        <v>N7H-01090</v>
      </c>
      <c r="P404" s="902" t="str">
        <f>IFERROR(VLOOKUP(D404,Table_wabobpsvr_AzureCalc_AzureCalcRateCard[], 8,FALSE), VLOOKUP(LEFT(D404, LEN(D404)-'Rate Card'!$M$26), Table_wabobpsvr_AzureCalc_AzureCalcRateCard[], 8, FALSE))</f>
        <v>AzureCompute ShrdSvr ALNG SubsVL MVL 1GB Commit EncdrOutput</v>
      </c>
    </row>
    <row r="405" spans="1:16">
      <c r="A405" t="s">
        <v>1321</v>
      </c>
      <c r="B405" s="344" t="s">
        <v>1313</v>
      </c>
      <c r="C405" s="64" t="str">
        <f>IFERROR(VLOOKUP(D405,Table_wabobpsvr_AzureCalc_AzureCalcRateCard[], 3,FALSE), VLOOKUP(LEFT(D405, LEN(D405)-'Rate Card'!$M$26), Table_wabobpsvr_AzureCalc_AzureCalcRateCard[], 3, FALSE))</f>
        <v>GB</v>
      </c>
      <c r="D405" s="1040" t="str">
        <f>B405&amp;'Discount Calculations'!$G$16&amp;'Rate Card'!$K$23</f>
        <v>Encoder (Output GB) - Tier 3MOSP6</v>
      </c>
      <c r="E405" s="1012">
        <f>IFERROR(VLOOKUP(D405,Table_wabobpsvr_AzureCalc_AzureCalcRateCard[], 5,FALSE), VLOOKUP(LEFT(D405, LEN(D405)-'Rate Card'!$M$26), Table_wabobpsvr_AzureCalc_AzureCalcRateCard[], 5, FALSE))</f>
        <v>1.69</v>
      </c>
      <c r="F405" s="1013">
        <f t="shared" ref="F405:F415" si="135">IF($E$1=1,1,0)</f>
        <v>1</v>
      </c>
      <c r="G405" s="1040">
        <f>F405*E405</f>
        <v>1.69</v>
      </c>
      <c r="H405" s="1011">
        <f>'Discount Calculations'!$C$42</f>
        <v>0</v>
      </c>
      <c r="I405" s="1013">
        <f>G405*(1-H405)</f>
        <v>1.69</v>
      </c>
      <c r="J405" s="1040">
        <f t="shared" ref="J405:J415" si="136">IF($E$1=2,1,0)</f>
        <v>0</v>
      </c>
      <c r="K405" s="540">
        <f>E405*J405</f>
        <v>0</v>
      </c>
      <c r="L405" s="104">
        <f>'Discount Calculations'!$AD$5+1</f>
        <v>1</v>
      </c>
      <c r="M405" s="25">
        <f>L405*(K405+I405)</f>
        <v>1.69</v>
      </c>
      <c r="N405" s="94">
        <f>M405*'FX Card'!$G$28</f>
        <v>1.69</v>
      </c>
      <c r="O405" s="902" t="str">
        <f>IFERROR(VLOOKUP(D405,Table_wabobpsvr_AzureCalc_AzureCalcRateCard[], 7,FALSE), VLOOKUP(LEFT(D405, LEN(D405)-'Rate Card'!$M$26), Table_wabobpsvr_AzureCalc_AzureCalcRateCard[], 7, FALSE))</f>
        <v>N7H-01090</v>
      </c>
      <c r="P405" s="902" t="str">
        <f>IFERROR(VLOOKUP(D405,Table_wabobpsvr_AzureCalc_AzureCalcRateCard[], 8,FALSE), VLOOKUP(LEFT(D405, LEN(D405)-'Rate Card'!$M$26), Table_wabobpsvr_AzureCalc_AzureCalcRateCard[], 8, FALSE))</f>
        <v>AzureCompute ShrdSvr ALNG SubsVL MVL 1GB Commit EncdrOutput</v>
      </c>
    </row>
    <row r="406" spans="1:16">
      <c r="A406" t="s">
        <v>1322</v>
      </c>
      <c r="B406" s="344" t="s">
        <v>1314</v>
      </c>
      <c r="C406" s="64" t="str">
        <f>IFERROR(VLOOKUP(D406,Table_wabobpsvr_AzureCalc_AzureCalcRateCard[], 3,FALSE), VLOOKUP(LEFT(D406, LEN(D406)-'Rate Card'!$M$26), Table_wabobpsvr_AzureCalc_AzureCalcRateCard[], 3, FALSE))</f>
        <v>GB</v>
      </c>
      <c r="D406" s="1040" t="str">
        <f>B406&amp;'Discount Calculations'!$G$16&amp;'Rate Card'!$K$23</f>
        <v>Encoder (Output GB) - Tier 4MOSP6</v>
      </c>
      <c r="E406" s="1012">
        <f>IFERROR(VLOOKUP(D406,Table_wabobpsvr_AzureCalc_AzureCalcRateCard[], 5,FALSE), VLOOKUP(LEFT(D406, LEN(D406)-'Rate Card'!$M$26), Table_wabobpsvr_AzureCalc_AzureCalcRateCard[], 5, FALSE))</f>
        <v>1.49</v>
      </c>
      <c r="F406" s="1013">
        <f t="shared" si="135"/>
        <v>1</v>
      </c>
      <c r="G406" s="1040">
        <f>F406*E406</f>
        <v>1.49</v>
      </c>
      <c r="H406" s="1011">
        <f>'Discount Calculations'!$C$42</f>
        <v>0</v>
      </c>
      <c r="I406" s="1013">
        <f>G406*(1-H406)</f>
        <v>1.49</v>
      </c>
      <c r="J406" s="1040">
        <f t="shared" si="136"/>
        <v>0</v>
      </c>
      <c r="K406" s="540">
        <f>E406*J406</f>
        <v>0</v>
      </c>
      <c r="L406" s="104">
        <f>'Discount Calculations'!$AD$5+1</f>
        <v>1</v>
      </c>
      <c r="M406" s="25">
        <f>L406*(K406+I406)</f>
        <v>1.49</v>
      </c>
      <c r="N406" s="94">
        <f>M406*'FX Card'!$G$28</f>
        <v>1.49</v>
      </c>
      <c r="O406" s="902" t="str">
        <f>IFERROR(VLOOKUP(D406,Table_wabobpsvr_AzureCalc_AzureCalcRateCard[], 7,FALSE), VLOOKUP(LEFT(D406, LEN(D406)-'Rate Card'!$M$26), Table_wabobpsvr_AzureCalc_AzureCalcRateCard[], 7, FALSE))</f>
        <v>N7H-01090</v>
      </c>
      <c r="P406" s="902" t="str">
        <f>IFERROR(VLOOKUP(D406,Table_wabobpsvr_AzureCalc_AzureCalcRateCard[], 8,FALSE), VLOOKUP(LEFT(D406, LEN(D406)-'Rate Card'!$M$26), Table_wabobpsvr_AzureCalc_AzureCalcRateCard[], 8, FALSE))</f>
        <v>AzureCompute ShrdSvr ALNG SubsVL MVL 1GB Commit EncdrOutput</v>
      </c>
    </row>
    <row r="407" spans="1:16">
      <c r="A407" t="s">
        <v>1323</v>
      </c>
      <c r="B407" s="344" t="s">
        <v>1315</v>
      </c>
      <c r="C407" s="64" t="str">
        <f>IFERROR(VLOOKUP(D407,Table_wabobpsvr_AzureCalc_AzureCalcRateCard[], 3,FALSE), VLOOKUP(LEFT(D407, LEN(D407)-'Rate Card'!$M$26), Table_wabobpsvr_AzureCalc_AzureCalcRateCard[], 3, FALSE))</f>
        <v>GB</v>
      </c>
      <c r="D407" s="1040" t="str">
        <f>B407&amp;'Discount Calculations'!$G$16&amp;'Rate Card'!$K$23</f>
        <v>Encoder (Output GB) - Tier 5MOSP6</v>
      </c>
      <c r="E407" s="1012">
        <f>IFERROR(VLOOKUP(D407,Table_wabobpsvr_AzureCalc_AzureCalcRateCard[], 5,FALSE), VLOOKUP(LEFT(D407, LEN(D407)-'Rate Card'!$M$26), Table_wabobpsvr_AzureCalc_AzureCalcRateCard[], 5, FALSE))</f>
        <v>1.29</v>
      </c>
      <c r="F407" s="1013">
        <f t="shared" si="135"/>
        <v>1</v>
      </c>
      <c r="G407" s="1040">
        <f>F407*E407</f>
        <v>1.29</v>
      </c>
      <c r="H407" s="1011">
        <f>'Discount Calculations'!$C$42</f>
        <v>0</v>
      </c>
      <c r="I407" s="1013">
        <f>G407*(1-H407)</f>
        <v>1.29</v>
      </c>
      <c r="J407" s="1040">
        <f t="shared" si="136"/>
        <v>0</v>
      </c>
      <c r="K407" s="540">
        <f>E407*J407</f>
        <v>0</v>
      </c>
      <c r="L407" s="104">
        <f>'Discount Calculations'!$AD$5+1</f>
        <v>1</v>
      </c>
      <c r="M407" s="25">
        <f>L407*(K407+I407)</f>
        <v>1.29</v>
      </c>
      <c r="N407" s="94">
        <f>M407*'FX Card'!$G$28</f>
        <v>1.29</v>
      </c>
      <c r="O407" s="902" t="str">
        <f>IFERROR(VLOOKUP(D407,Table_wabobpsvr_AzureCalc_AzureCalcRateCard[], 7,FALSE), VLOOKUP(LEFT(D407, LEN(D407)-'Rate Card'!$M$26), Table_wabobpsvr_AzureCalc_AzureCalcRateCard[], 7, FALSE))</f>
        <v>N7H-01090</v>
      </c>
      <c r="P407" s="902" t="str">
        <f>IFERROR(VLOOKUP(D407,Table_wabobpsvr_AzureCalc_AzureCalcRateCard[], 8,FALSE), VLOOKUP(LEFT(D407, LEN(D407)-'Rate Card'!$M$26), Table_wabobpsvr_AzureCalc_AzureCalcRateCard[], 8, FALSE))</f>
        <v>AzureCompute ShrdSvr ALNG SubsVL MVL 1GB Commit EncdrOutput</v>
      </c>
    </row>
    <row r="408" spans="1:16">
      <c r="B408" s="344"/>
      <c r="C408" s="33"/>
      <c r="D408" s="1004"/>
      <c r="E408" s="1004"/>
      <c r="F408" s="1013"/>
      <c r="H408" s="1011"/>
      <c r="I408" s="1013"/>
      <c r="K408" s="540"/>
      <c r="L408" s="104"/>
      <c r="M408" s="25"/>
      <c r="N408" s="33"/>
      <c r="O408" s="903"/>
      <c r="P408" s="903"/>
    </row>
    <row r="409" spans="1:16">
      <c r="A409" t="s">
        <v>1319</v>
      </c>
      <c r="B409" s="344" t="s">
        <v>3078</v>
      </c>
      <c r="C409" s="64" t="str">
        <f>IFERROR(VLOOKUP(D409,Table_wabobpsvr_AzureCalc_AzureCalcRateCard[], 3,FALSE), VLOOKUP(LEFT(D409, LEN(D409)-'Rate Card'!$M$26), Table_wabobpsvr_AzureCalc_AzureCalcRateCard[], 3, FALSE))</f>
        <v>GB</v>
      </c>
      <c r="D409" s="1040" t="str">
        <f>B409&amp;'Discount Calculations'!$G$16&amp;'Rate Card'!$K$23</f>
        <v>Premium Encoder (Output GB)MOSP6</v>
      </c>
      <c r="E409" s="1012">
        <f>IFERROR(VLOOKUP(D409,Table_wabobpsvr_AzureCalc_AzureCalcRateCard[], 5,FALSE), VLOOKUP(LEFT(D409, LEN(D409)-'Rate Card'!$M$26), Table_wabobpsvr_AzureCalc_AzureCalcRateCard[], 5, FALSE))</f>
        <v>3.99</v>
      </c>
      <c r="F409" s="1013">
        <f t="shared" si="135"/>
        <v>1</v>
      </c>
      <c r="G409" s="1040">
        <f>F409*E409</f>
        <v>3.99</v>
      </c>
      <c r="H409" s="1011">
        <f>'Discount Calculations'!$C$42</f>
        <v>0</v>
      </c>
      <c r="I409" s="1013">
        <f>G409*(1-H409)</f>
        <v>3.99</v>
      </c>
      <c r="J409" s="1040">
        <f t="shared" si="136"/>
        <v>0</v>
      </c>
      <c r="K409" s="540">
        <f>E409*J409</f>
        <v>0</v>
      </c>
      <c r="L409" s="104">
        <f>'Discount Calculations'!$AD$5+1</f>
        <v>1</v>
      </c>
      <c r="M409" s="25">
        <f>L409*(K409+I409)</f>
        <v>3.99</v>
      </c>
      <c r="N409" s="94">
        <f>M409*'FX Card'!$G$28</f>
        <v>3.99</v>
      </c>
      <c r="O409" s="902" t="str">
        <f>IFERROR(VLOOKUP(D409,Table_wabobpsvr_AzureCalc_AzureCalcRateCard[], 7,FALSE), VLOOKUP(LEFT(D409, LEN(D409)-'Rate Card'!$M$26), Table_wabobpsvr_AzureCalc_AzureCalcRateCard[], 7, FALSE))</f>
        <v/>
      </c>
      <c r="P409" s="902" t="str">
        <f>IFERROR(VLOOKUP(D409,Table_wabobpsvr_AzureCalc_AzureCalcRateCard[], 8,FALSE), VLOOKUP(LEFT(D409, LEN(D409)-'Rate Card'!$M$26), Table_wabobpsvr_AzureCalc_AzureCalcRateCard[], 8, FALSE))</f>
        <v/>
      </c>
    </row>
    <row r="410" spans="1:16">
      <c r="A410" t="s">
        <v>1320</v>
      </c>
      <c r="B410" s="344" t="s">
        <v>3123</v>
      </c>
      <c r="C410" s="64" t="str">
        <f>IFERROR(VLOOKUP(D410,Table_wabobpsvr_AzureCalc_AzureCalcRateCard[], 3,FALSE), VLOOKUP(LEFT(D410, LEN(D410)-'Rate Card'!$M$26), Table_wabobpsvr_AzureCalc_AzureCalcRateCard[], 3, FALSE))</f>
        <v>GB</v>
      </c>
      <c r="D410" s="1040" t="str">
        <f>B410&amp;'Discount Calculations'!$G$16&amp;'Rate Card'!$K$23</f>
        <v>Premium Encoder (Output GB) - Tier 2MOSP6</v>
      </c>
      <c r="E410" s="1012">
        <f>IFERROR(VLOOKUP(D410,Table_wabobpsvr_AzureCalc_AzureCalcRateCard[], 5,FALSE), VLOOKUP(LEFT(D410, LEN(D410)-'Rate Card'!$M$26), Table_wabobpsvr_AzureCalc_AzureCalcRateCard[], 5, FALSE))</f>
        <v>3.79</v>
      </c>
      <c r="F410" s="1013">
        <f t="shared" si="135"/>
        <v>1</v>
      </c>
      <c r="G410" s="1040">
        <f>F410*E410</f>
        <v>3.79</v>
      </c>
      <c r="H410" s="1011">
        <f>'Discount Calculations'!$C$42</f>
        <v>0</v>
      </c>
      <c r="I410" s="1013">
        <f>G410*(1-H410)</f>
        <v>3.79</v>
      </c>
      <c r="J410" s="1040">
        <f t="shared" si="136"/>
        <v>0</v>
      </c>
      <c r="K410" s="540">
        <f>E410*J410</f>
        <v>0</v>
      </c>
      <c r="L410" s="104">
        <f>'Discount Calculations'!$AD$5+1</f>
        <v>1</v>
      </c>
      <c r="M410" s="25">
        <f>L410*(K410+I410)</f>
        <v>3.79</v>
      </c>
      <c r="N410" s="94">
        <f>M410*'FX Card'!$G$28</f>
        <v>3.79</v>
      </c>
      <c r="O410" s="902" t="str">
        <f>IFERROR(VLOOKUP(D410,Table_wabobpsvr_AzureCalc_AzureCalcRateCard[], 7,FALSE), VLOOKUP(LEFT(D410, LEN(D410)-'Rate Card'!$M$26), Table_wabobpsvr_AzureCalc_AzureCalcRateCard[], 7, FALSE))</f>
        <v/>
      </c>
      <c r="P410" s="902" t="str">
        <f>IFERROR(VLOOKUP(D410,Table_wabobpsvr_AzureCalc_AzureCalcRateCard[], 8,FALSE), VLOOKUP(LEFT(D410, LEN(D410)-'Rate Card'!$M$26), Table_wabobpsvr_AzureCalc_AzureCalcRateCard[], 8, FALSE))</f>
        <v/>
      </c>
    </row>
    <row r="411" spans="1:16">
      <c r="A411" t="s">
        <v>1321</v>
      </c>
      <c r="B411" s="344" t="s">
        <v>3124</v>
      </c>
      <c r="C411" s="64" t="str">
        <f>IFERROR(VLOOKUP(D411,Table_wabobpsvr_AzureCalc_AzureCalcRateCard[], 3,FALSE), VLOOKUP(LEFT(D411, LEN(D411)-'Rate Card'!$M$26), Table_wabobpsvr_AzureCalc_AzureCalcRateCard[], 3, FALSE))</f>
        <v>GB</v>
      </c>
      <c r="D411" s="1040" t="str">
        <f>B411&amp;'Discount Calculations'!$G$16&amp;'Rate Card'!$K$23</f>
        <v>Premium Encoder (Output GB) - Tier 3MOSP6</v>
      </c>
      <c r="E411" s="1012">
        <f>IFERROR(VLOOKUP(D411,Table_wabobpsvr_AzureCalc_AzureCalcRateCard[], 5,FALSE), VLOOKUP(LEFT(D411, LEN(D411)-'Rate Card'!$M$26), Table_wabobpsvr_AzureCalc_AzureCalcRateCard[], 5, FALSE))</f>
        <v>3.39</v>
      </c>
      <c r="F411" s="1013">
        <f t="shared" si="135"/>
        <v>1</v>
      </c>
      <c r="G411" s="1040">
        <f>F411*E411</f>
        <v>3.39</v>
      </c>
      <c r="H411" s="1011">
        <f>'Discount Calculations'!$C$42</f>
        <v>0</v>
      </c>
      <c r="I411" s="1013">
        <f>G411*(1-H411)</f>
        <v>3.39</v>
      </c>
      <c r="J411" s="1040">
        <f t="shared" si="136"/>
        <v>0</v>
      </c>
      <c r="K411" s="540">
        <f>E411*J411</f>
        <v>0</v>
      </c>
      <c r="L411" s="104">
        <f>'Discount Calculations'!$AD$5+1</f>
        <v>1</v>
      </c>
      <c r="M411" s="25">
        <f>L411*(K411+I411)</f>
        <v>3.39</v>
      </c>
      <c r="N411" s="94">
        <f>M411*'FX Card'!$G$28</f>
        <v>3.39</v>
      </c>
      <c r="O411" s="902" t="str">
        <f>IFERROR(VLOOKUP(D411,Table_wabobpsvr_AzureCalc_AzureCalcRateCard[], 7,FALSE), VLOOKUP(LEFT(D411, LEN(D411)-'Rate Card'!$M$26), Table_wabobpsvr_AzureCalc_AzureCalcRateCard[], 7, FALSE))</f>
        <v/>
      </c>
      <c r="P411" s="902" t="str">
        <f>IFERROR(VLOOKUP(D411,Table_wabobpsvr_AzureCalc_AzureCalcRateCard[], 8,FALSE), VLOOKUP(LEFT(D411, LEN(D411)-'Rate Card'!$M$26), Table_wabobpsvr_AzureCalc_AzureCalcRateCard[], 8, FALSE))</f>
        <v/>
      </c>
    </row>
    <row r="412" spans="1:16">
      <c r="A412" t="s">
        <v>1322</v>
      </c>
      <c r="B412" s="344" t="s">
        <v>3147</v>
      </c>
      <c r="C412" s="64" t="str">
        <f>IFERROR(VLOOKUP(D412,Table_wabobpsvr_AzureCalc_AzureCalcRateCard[], 3,FALSE), VLOOKUP(LEFT(D412, LEN(D412)-'Rate Card'!$M$26), Table_wabobpsvr_AzureCalc_AzureCalcRateCard[], 3, FALSE))</f>
        <v>GB</v>
      </c>
      <c r="D412" s="1040" t="str">
        <f>B412&amp;'Discount Calculations'!$G$16&amp;'Rate Card'!$K$23</f>
        <v>Premium Encoder (Output GB) - Tier 4MOSP6</v>
      </c>
      <c r="E412" s="1012">
        <f>IFERROR(VLOOKUP(D412,Table_wabobpsvr_AzureCalc_AzureCalcRateCard[], 5,FALSE), VLOOKUP(LEFT(D412, LEN(D412)-'Rate Card'!$M$26), Table_wabobpsvr_AzureCalc_AzureCalcRateCard[], 5, FALSE))</f>
        <v>2.99</v>
      </c>
      <c r="F412" s="1013">
        <f t="shared" si="135"/>
        <v>1</v>
      </c>
      <c r="G412" s="1040">
        <f>F412*E412</f>
        <v>2.99</v>
      </c>
      <c r="H412" s="1011">
        <f>'Discount Calculations'!$C$42</f>
        <v>0</v>
      </c>
      <c r="I412" s="1013">
        <f>G412*(1-H412)</f>
        <v>2.99</v>
      </c>
      <c r="J412" s="1040">
        <f t="shared" si="136"/>
        <v>0</v>
      </c>
      <c r="K412" s="540">
        <f>E412*J412</f>
        <v>0</v>
      </c>
      <c r="L412" s="104">
        <f>'Discount Calculations'!$AD$5+1</f>
        <v>1</v>
      </c>
      <c r="M412" s="25">
        <f>L412*(K412+I412)</f>
        <v>2.99</v>
      </c>
      <c r="N412" s="94">
        <f>M412*'FX Card'!$G$28</f>
        <v>2.99</v>
      </c>
      <c r="O412" s="902" t="str">
        <f>IFERROR(VLOOKUP(D412,Table_wabobpsvr_AzureCalc_AzureCalcRateCard[], 7,FALSE), VLOOKUP(LEFT(D412, LEN(D412)-'Rate Card'!$M$26), Table_wabobpsvr_AzureCalc_AzureCalcRateCard[], 7, FALSE))</f>
        <v/>
      </c>
      <c r="P412" s="902" t="str">
        <f>IFERROR(VLOOKUP(D412,Table_wabobpsvr_AzureCalc_AzureCalcRateCard[], 8,FALSE), VLOOKUP(LEFT(D412, LEN(D412)-'Rate Card'!$M$26), Table_wabobpsvr_AzureCalc_AzureCalcRateCard[], 8, FALSE))</f>
        <v/>
      </c>
    </row>
    <row r="413" spans="1:16">
      <c r="A413" t="s">
        <v>1323</v>
      </c>
      <c r="B413" s="344" t="s">
        <v>3148</v>
      </c>
      <c r="C413" s="64" t="str">
        <f>IFERROR(VLOOKUP(D413,Table_wabobpsvr_AzureCalc_AzureCalcRateCard[], 3,FALSE), VLOOKUP(LEFT(D413, LEN(D413)-'Rate Card'!$M$26), Table_wabobpsvr_AzureCalc_AzureCalcRateCard[], 3, FALSE))</f>
        <v>GB</v>
      </c>
      <c r="D413" s="1040" t="str">
        <f>B413&amp;'Discount Calculations'!$G$16&amp;'Rate Card'!$K$23</f>
        <v>Premium Encoder (Output GB) - Tier 5MOSP6</v>
      </c>
      <c r="E413" s="1012">
        <f>IFERROR(VLOOKUP(D413,Table_wabobpsvr_AzureCalc_AzureCalcRateCard[], 5,FALSE), VLOOKUP(LEFT(D413, LEN(D413)-'Rate Card'!$M$26), Table_wabobpsvr_AzureCalc_AzureCalcRateCard[], 5, FALSE))</f>
        <v>2.59</v>
      </c>
      <c r="F413" s="1013">
        <f t="shared" si="135"/>
        <v>1</v>
      </c>
      <c r="G413" s="1040">
        <f>F413*E413</f>
        <v>2.59</v>
      </c>
      <c r="H413" s="1011">
        <f>'Discount Calculations'!$C$42</f>
        <v>0</v>
      </c>
      <c r="I413" s="1013">
        <f>G413*(1-H413)</f>
        <v>2.59</v>
      </c>
      <c r="J413" s="1040">
        <f t="shared" si="136"/>
        <v>0</v>
      </c>
      <c r="K413" s="540">
        <f>E413*J413</f>
        <v>0</v>
      </c>
      <c r="L413" s="104">
        <f>'Discount Calculations'!$AD$5+1</f>
        <v>1</v>
      </c>
      <c r="M413" s="25">
        <f>L413*(K413+I413)</f>
        <v>2.59</v>
      </c>
      <c r="N413" s="94">
        <f>M413*'FX Card'!$G$28</f>
        <v>2.59</v>
      </c>
      <c r="O413" s="902" t="str">
        <f>IFERROR(VLOOKUP(D413,Table_wabobpsvr_AzureCalc_AzureCalcRateCard[], 7,FALSE), VLOOKUP(LEFT(D413, LEN(D413)-'Rate Card'!$M$26), Table_wabobpsvr_AzureCalc_AzureCalcRateCard[], 7, FALSE))</f>
        <v/>
      </c>
      <c r="P413" s="902" t="str">
        <f>IFERROR(VLOOKUP(D413,Table_wabobpsvr_AzureCalc_AzureCalcRateCard[], 8,FALSE), VLOOKUP(LEFT(D413, LEN(D413)-'Rate Card'!$M$26), Table_wabobpsvr_AzureCalc_AzureCalcRateCard[], 8, FALSE))</f>
        <v/>
      </c>
    </row>
    <row r="414" spans="1:16">
      <c r="B414" s="344"/>
      <c r="C414" s="33"/>
      <c r="D414" s="1004"/>
      <c r="E414" s="1004"/>
      <c r="F414" s="1013"/>
      <c r="H414" s="1011"/>
      <c r="I414" s="1013"/>
      <c r="K414" s="540"/>
      <c r="L414" s="104"/>
      <c r="M414" s="25"/>
      <c r="N414" s="33"/>
      <c r="O414" s="903"/>
      <c r="P414" s="903"/>
    </row>
    <row r="415" spans="1:16">
      <c r="B415" s="344" t="s">
        <v>1381</v>
      </c>
      <c r="C415" s="64" t="str">
        <f>IFERROR(VLOOKUP(D415,Table_wabobpsvr_AzureCalc_AzureCalcRateCard[], 3,FALSE), VLOOKUP(LEFT(D415, LEN(D415)-'Rate Card'!$M$26), Table_wabobpsvr_AzureCalc_AzureCalcRateCard[], 3, FALSE))</f>
        <v/>
      </c>
      <c r="D415" s="1040" t="str">
        <f>B415&amp;'Discount Calculations'!$G$16&amp;'Rate Card'!$K$23</f>
        <v>Media Services Streaming UnitsMOSP6</v>
      </c>
      <c r="E415" s="1012">
        <f>IFERROR(VLOOKUP(D415,Table_wabobpsvr_AzureCalc_AzureCalcRateCard[], 5,FALSE), VLOOKUP(LEFT(D415, LEN(D415)-'Rate Card'!$M$26), Table_wabobpsvr_AzureCalc_AzureCalcRateCard[], 5, FALSE))</f>
        <v>139</v>
      </c>
      <c r="F415" s="1013">
        <f t="shared" si="135"/>
        <v>1</v>
      </c>
      <c r="G415" s="1040">
        <f>F415*E415</f>
        <v>139</v>
      </c>
      <c r="H415" s="1011">
        <f>'Discount Calculations'!$C$42</f>
        <v>0</v>
      </c>
      <c r="I415" s="1013">
        <f>G415*(1-H415)</f>
        <v>139</v>
      </c>
      <c r="J415" s="1040">
        <f t="shared" si="136"/>
        <v>0</v>
      </c>
      <c r="K415" s="540">
        <f>E415*J415</f>
        <v>0</v>
      </c>
      <c r="L415" s="104">
        <f>'Discount Calculations'!$AD$5+1</f>
        <v>1</v>
      </c>
      <c r="M415" s="25">
        <f>L415*(K415+I415)</f>
        <v>139</v>
      </c>
      <c r="N415" s="94">
        <f>M415*'FX Card'!$G$28</f>
        <v>139</v>
      </c>
      <c r="O415" s="902" t="str">
        <f>IFERROR(VLOOKUP(D415,Table_wabobpsvr_AzureCalc_AzureCalcRateCard[], 7,FALSE), VLOOKUP(LEFT(D415, LEN(D415)-'Rate Card'!$M$26), Table_wabobpsvr_AzureCalc_AzureCalcRateCard[], 7, FALSE))</f>
        <v/>
      </c>
      <c r="P415" s="902" t="str">
        <f>IFERROR(VLOOKUP(D415,Table_wabobpsvr_AzureCalc_AzureCalcRateCard[], 8,FALSE), VLOOKUP(LEFT(D415, LEN(D415)-'Rate Card'!$M$26), Table_wabobpsvr_AzureCalc_AzureCalcRateCard[], 8, FALSE))</f>
        <v/>
      </c>
    </row>
    <row r="416" spans="1:16">
      <c r="B416" s="344"/>
      <c r="C416" s="33"/>
      <c r="D416" s="1004"/>
      <c r="E416" s="1004"/>
      <c r="F416" s="1013"/>
      <c r="H416" s="1011"/>
      <c r="I416" s="1013"/>
      <c r="K416" s="540"/>
      <c r="L416" s="104"/>
      <c r="M416" s="25"/>
      <c r="N416" s="33"/>
      <c r="O416" s="903"/>
      <c r="P416" s="903"/>
    </row>
    <row r="417" spans="1:16">
      <c r="G417" s="1013"/>
      <c r="H417" s="1013"/>
      <c r="K417" s="104"/>
      <c r="O417" s="903"/>
      <c r="P417" s="903"/>
    </row>
    <row r="418" spans="1:16">
      <c r="A418" s="79" t="s">
        <v>75</v>
      </c>
      <c r="B418" s="79" t="s">
        <v>152</v>
      </c>
      <c r="C418" s="79" t="s">
        <v>6</v>
      </c>
      <c r="D418" s="2" t="s">
        <v>828</v>
      </c>
      <c r="E418" s="556" t="s">
        <v>263</v>
      </c>
      <c r="F418" s="2" t="s">
        <v>180</v>
      </c>
      <c r="G418" s="2" t="s">
        <v>184</v>
      </c>
      <c r="H418" s="2" t="s">
        <v>188</v>
      </c>
      <c r="I418" s="2" t="s">
        <v>269</v>
      </c>
      <c r="J418" s="2" t="s">
        <v>833</v>
      </c>
      <c r="K418" s="79" t="s">
        <v>838</v>
      </c>
      <c r="L418" s="79" t="s">
        <v>262</v>
      </c>
      <c r="M418" s="79" t="s">
        <v>834</v>
      </c>
      <c r="N418" s="95" t="s">
        <v>24</v>
      </c>
      <c r="O418" s="901" t="s">
        <v>2</v>
      </c>
      <c r="P418" s="901" t="s">
        <v>2986</v>
      </c>
    </row>
    <row r="419" spans="1:16">
      <c r="B419" t="s">
        <v>75</v>
      </c>
      <c r="C419" s="64" t="str">
        <f>IFERROR(VLOOKUP(D419,Table_wabobpsvr_AzureCalc_AzureCalcRateCard[], 3,FALSE), VLOOKUP(LEFT(D419, LEN(D419)-'Rate Card'!$M$26), Table_wabobpsvr_AzureCalc_AzureCalcRateCard[], 3, FALSE))</f>
        <v>Hours</v>
      </c>
      <c r="D419" s="1040" t="str">
        <f>B419&amp;'Discount Calculations'!$G$16&amp;'Rate Card'!$K$23</f>
        <v>Virtual NetworkMOSP6</v>
      </c>
      <c r="E419" s="1012">
        <f>IFERROR(VLOOKUP(D419,Table_wabobpsvr_AzureCalc_AzureCalcRateCard[], 5,FALSE), VLOOKUP(LEFT(D419, LEN(D419)-'Rate Card'!$M$26), Table_wabobpsvr_AzureCalc_AzureCalcRateCard[], 5, FALSE))</f>
        <v>3.5999999999999997E-2</v>
      </c>
      <c r="F419" s="1013">
        <f>IF($E$1=1,1,0)</f>
        <v>1</v>
      </c>
      <c r="G419" s="1040">
        <f>F419*E419</f>
        <v>3.5999999999999997E-2</v>
      </c>
      <c r="H419" s="1011">
        <f>'Discount Calculations'!$C$42</f>
        <v>0</v>
      </c>
      <c r="I419" s="1013">
        <f>G419*(1-H419)</f>
        <v>3.5999999999999997E-2</v>
      </c>
      <c r="J419" s="1040">
        <f>IF($E$1=2,1,0)</f>
        <v>0</v>
      </c>
      <c r="K419" s="540">
        <f>E419*J419</f>
        <v>0</v>
      </c>
      <c r="L419" s="104">
        <f>'Discount Calculations'!$AD$5+1</f>
        <v>1</v>
      </c>
      <c r="M419" s="25">
        <f>L419*(K419+I419)</f>
        <v>3.5999999999999997E-2</v>
      </c>
      <c r="N419" s="94">
        <f>M419*'FX Card'!$G$28</f>
        <v>3.5999999999999997E-2</v>
      </c>
      <c r="O419" s="902" t="str">
        <f>IFERROR(VLOOKUP(D419,Table_wabobpsvr_AzureCalc_AzureCalcRateCard[], 7,FALSE), VLOOKUP(LEFT(D419, LEN(D419)-'Rate Card'!$M$26), Table_wabobpsvr_AzureCalc_AzureCalcRateCard[], 7, FALSE))</f>
        <v/>
      </c>
      <c r="P419" s="902" t="str">
        <f>IFERROR(VLOOKUP(D419,Table_wabobpsvr_AzureCalc_AzureCalcRateCard[], 8,FALSE), VLOOKUP(LEFT(D419, LEN(D419)-'Rate Card'!$M$26), Table_wabobpsvr_AzureCalc_AzureCalcRateCard[], 8, FALSE))</f>
        <v/>
      </c>
    </row>
    <row r="420" spans="1:16">
      <c r="B420" t="s">
        <v>3106</v>
      </c>
      <c r="C420" s="64" t="str">
        <f>IFERROR(VLOOKUP(D420,Table_wabobpsvr_AzureCalc_AzureCalcRateCard[], 3,FALSE), VLOOKUP(LEFT(D420, LEN(D420)-'Rate Card'!$M$26), Table_wabobpsvr_AzureCalc_AzureCalcRateCard[], 3, FALSE))</f>
        <v>Hours</v>
      </c>
      <c r="D420" s="1040" t="str">
        <f>B420&amp;'Discount Calculations'!$G$16&amp;'Rate Card'!$K$23</f>
        <v>HP1 Gateway HoursMOSP6</v>
      </c>
      <c r="E420" s="1012">
        <f>IFERROR(VLOOKUP(D420,Table_wabobpsvr_AzureCalc_AzureCalcRateCard[], 5,FALSE), VLOOKUP(LEFT(D420, LEN(D420)-'Rate Card'!$M$26), Table_wabobpsvr_AzureCalc_AzureCalcRateCard[], 5, FALSE))</f>
        <v>0.49</v>
      </c>
      <c r="F420" s="1013">
        <f>IF($E$1=1,1,0)</f>
        <v>1</v>
      </c>
      <c r="G420" s="1040">
        <f>F420*E420</f>
        <v>0.49</v>
      </c>
      <c r="H420" s="1011">
        <f>'Discount Calculations'!$C$42</f>
        <v>0</v>
      </c>
      <c r="I420" s="1013">
        <f>G420*(1-H420)</f>
        <v>0.49</v>
      </c>
      <c r="J420" s="1040">
        <f>IF($E$1=2,1,0)</f>
        <v>0</v>
      </c>
      <c r="K420" s="540">
        <f>E420*J420</f>
        <v>0</v>
      </c>
      <c r="L420" s="104">
        <f>'Discount Calculations'!$AD$5+1</f>
        <v>1</v>
      </c>
      <c r="M420" s="25">
        <f>L420*(K420+I420)</f>
        <v>0.49</v>
      </c>
      <c r="N420" s="94">
        <f>M420*'FX Card'!$G$28</f>
        <v>0.49</v>
      </c>
      <c r="O420" s="902" t="str">
        <f>IFERROR(VLOOKUP(D420,Table_wabobpsvr_AzureCalc_AzureCalcRateCard[], 7,FALSE), VLOOKUP(LEFT(D420, LEN(D420)-'Rate Card'!$M$26), Table_wabobpsvr_AzureCalc_AzureCalcRateCard[], 7, FALSE))</f>
        <v/>
      </c>
      <c r="P420" s="902" t="str">
        <f>IFERROR(VLOOKUP(D420,Table_wabobpsvr_AzureCalc_AzureCalcRateCard[], 8,FALSE), VLOOKUP(LEFT(D420, LEN(D420)-'Rate Card'!$M$26), Table_wabobpsvr_AzureCalc_AzureCalcRateCard[], 8, FALSE))</f>
        <v/>
      </c>
    </row>
    <row r="421" spans="1:16">
      <c r="B421" t="s">
        <v>4463</v>
      </c>
      <c r="C421" s="64" t="s">
        <v>87</v>
      </c>
      <c r="D421" s="1040" t="str">
        <f>B421&amp;'Discount Calculations'!$G$16&amp;'Rate Card'!$K$23</f>
        <v>Standard Gateway HoursMOSP6</v>
      </c>
      <c r="E421" s="1012">
        <f>IFERROR(VLOOKUP(D421,Table_wabobpsvr_AzureCalc_AzureCalcRateCard[], 5,FALSE), VLOOKUP(LEFT(D421, LEN(D421)-'Rate Card'!$M$26), Table_wabobpsvr_AzureCalc_AzureCalcRateCard[], 5, FALSE))</f>
        <v>0.19</v>
      </c>
      <c r="F421" s="1013">
        <f>IF($E$1=1,1,0)</f>
        <v>1</v>
      </c>
      <c r="G421" s="1040">
        <f>F421*E421</f>
        <v>0.19</v>
      </c>
      <c r="H421" s="1011">
        <f>'Discount Calculations'!$C$42</f>
        <v>0</v>
      </c>
      <c r="I421" s="1013">
        <f>G421*(1-H421)</f>
        <v>0.19</v>
      </c>
      <c r="J421" s="1040">
        <f>IF($E$1=2,1,0)</f>
        <v>0</v>
      </c>
      <c r="K421" s="540">
        <f>E421*J421</f>
        <v>0</v>
      </c>
      <c r="L421" s="104">
        <f>'Discount Calculations'!$AD$5+1</f>
        <v>1</v>
      </c>
      <c r="M421" s="25">
        <f>L421*(K421+I421)</f>
        <v>0.19</v>
      </c>
      <c r="N421" s="94">
        <f>M421*'FX Card'!$G$28</f>
        <v>0.19</v>
      </c>
      <c r="O421" s="902" t="str">
        <f>IFERROR(VLOOKUP(D421,Table_wabobpsvr_AzureCalc_AzureCalcRateCard[], 7,FALSE), VLOOKUP(LEFT(D421, LEN(D421)-'Rate Card'!$M$26), Table_wabobpsvr_AzureCalc_AzureCalcRateCard[], 7, FALSE))</f>
        <v/>
      </c>
      <c r="P421" s="902" t="str">
        <f>IFERROR(VLOOKUP(D421,Table_wabobpsvr_AzureCalc_AzureCalcRateCard[], 8,FALSE), VLOOKUP(LEFT(D421, LEN(D421)-'Rate Card'!$M$26), Table_wabobpsvr_AzureCalc_AzureCalcRateCard[], 8, FALSE))</f>
        <v>NULL</v>
      </c>
    </row>
    <row r="422" spans="1:16">
      <c r="B422" t="s">
        <v>1341</v>
      </c>
      <c r="C422" s="64" t="s">
        <v>9</v>
      </c>
      <c r="D422" s="1040" t="str">
        <f>B422&amp;'Discount Calculations'!$G$16&amp;'Rate Card'!$K$23</f>
        <v>Inter VNET Data Transfer Out (GB) - Zone 1MOSP6</v>
      </c>
      <c r="E422" s="1012">
        <f>IFERROR(VLOOKUP(D422,Table_wabobpsvr_AzureCalc_AzureCalcRateCard[], 5,FALSE), VLOOKUP(LEFT(D422, LEN(D422)-'Rate Card'!$M$26), Table_wabobpsvr_AzureCalc_AzureCalcRateCard[], 5, FALSE))</f>
        <v>3.5000000000000003E-2</v>
      </c>
      <c r="F422" s="1013">
        <f t="shared" ref="F422:F424" si="137">IF($E$1=1,1,0)</f>
        <v>1</v>
      </c>
      <c r="G422" s="1040">
        <f t="shared" ref="G422:G423" si="138">F422*E422</f>
        <v>3.5000000000000003E-2</v>
      </c>
      <c r="H422" s="1011">
        <f>'Discount Calculations'!$C$42</f>
        <v>0</v>
      </c>
      <c r="I422" s="1013">
        <f t="shared" ref="I422:I423" si="139">G422*(1-H422)</f>
        <v>3.5000000000000003E-2</v>
      </c>
      <c r="J422" s="1040">
        <f t="shared" ref="J422:J424" si="140">IF($E$1=2,1,0)</f>
        <v>0</v>
      </c>
      <c r="K422" s="540">
        <f t="shared" ref="K422:K423" si="141">E422*J422</f>
        <v>0</v>
      </c>
      <c r="L422" s="104">
        <f>'Discount Calculations'!$AD$5+1</f>
        <v>1</v>
      </c>
      <c r="M422" s="25">
        <f t="shared" ref="M422:M423" si="142">L422*(K422+I422)</f>
        <v>3.5000000000000003E-2</v>
      </c>
      <c r="N422" s="94">
        <f>M422*'FX Card'!$G$28</f>
        <v>3.5000000000000003E-2</v>
      </c>
      <c r="O422" s="902" t="str">
        <f>IFERROR(VLOOKUP(D422,Table_wabobpsvr_AzureCalc_AzureCalcRateCard[], 7,FALSE), VLOOKUP(LEFT(D422, LEN(D422)-'Rate Card'!$M$26), Table_wabobpsvr_AzureCalc_AzureCalcRateCard[], 7, FALSE))</f>
        <v>NULL</v>
      </c>
      <c r="P422" s="902" t="str">
        <f>IFERROR(VLOOKUP(D422,Table_wabobpsvr_AzureCalc_AzureCalcRateCard[], 8,FALSE), VLOOKUP(LEFT(D422, LEN(D422)-'Rate Card'!$M$26), Table_wabobpsvr_AzureCalc_AzureCalcRateCard[], 8, FALSE))</f>
        <v>NULL</v>
      </c>
    </row>
    <row r="423" spans="1:16">
      <c r="B423" t="s">
        <v>1342</v>
      </c>
      <c r="C423" s="64" t="s">
        <v>9</v>
      </c>
      <c r="D423" s="1040" t="str">
        <f>B423&amp;'Discount Calculations'!$G$16&amp;'Rate Card'!$K$23</f>
        <v>Inter VNET Data Transfer Out (GB) - Zone 2MOSP6</v>
      </c>
      <c r="E423" s="1012">
        <f>IFERROR(VLOOKUP(D423,Table_wabobpsvr_AzureCalc_AzureCalcRateCard[], 5,FALSE), VLOOKUP(LEFT(D423, LEN(D423)-'Rate Card'!$M$26), Table_wabobpsvr_AzureCalc_AzureCalcRateCard[], 5, FALSE))</f>
        <v>0.09</v>
      </c>
      <c r="F423" s="1013">
        <f t="shared" si="137"/>
        <v>1</v>
      </c>
      <c r="G423" s="1040">
        <f t="shared" si="138"/>
        <v>0.09</v>
      </c>
      <c r="H423" s="1011">
        <f>'Discount Calculations'!$C$42</f>
        <v>0</v>
      </c>
      <c r="I423" s="1013">
        <f t="shared" si="139"/>
        <v>0.09</v>
      </c>
      <c r="J423" s="1040">
        <f t="shared" si="140"/>
        <v>0</v>
      </c>
      <c r="K423" s="540">
        <f t="shared" si="141"/>
        <v>0</v>
      </c>
      <c r="L423" s="104">
        <f>'Discount Calculations'!$AD$5+1</f>
        <v>1</v>
      </c>
      <c r="M423" s="25">
        <f t="shared" si="142"/>
        <v>0.09</v>
      </c>
      <c r="N423" s="94">
        <f>M423*'FX Card'!$G$28</f>
        <v>0.09</v>
      </c>
      <c r="O423" s="902" t="str">
        <f>IFERROR(VLOOKUP(D423,Table_wabobpsvr_AzureCalc_AzureCalcRateCard[], 7,FALSE), VLOOKUP(LEFT(D423, LEN(D423)-'Rate Card'!$M$26), Table_wabobpsvr_AzureCalc_AzureCalcRateCard[], 7, FALSE))</f>
        <v>NULL</v>
      </c>
      <c r="P423" s="902" t="str">
        <f>IFERROR(VLOOKUP(D423,Table_wabobpsvr_AzureCalc_AzureCalcRateCard[], 8,FALSE), VLOOKUP(LEFT(D423, LEN(D423)-'Rate Card'!$M$26), Table_wabobpsvr_AzureCalc_AzureCalcRateCard[], 8, FALSE))</f>
        <v>NULL</v>
      </c>
    </row>
    <row r="424" spans="1:16">
      <c r="B424" t="s">
        <v>1343</v>
      </c>
      <c r="C424" s="64" t="s">
        <v>9</v>
      </c>
      <c r="D424" s="1040" t="str">
        <f>B424&amp;'Discount Calculations'!$G$16&amp;'Rate Card'!$K$23</f>
        <v>Inter VNET Data Transfer Out (GB) - Zone 3MOSP6</v>
      </c>
      <c r="E424" s="1012">
        <f>IFERROR(VLOOKUP(D424,Table_wabobpsvr_AzureCalc_AzureCalcRateCard[], 5,FALSE), VLOOKUP(LEFT(D424, LEN(D424)-'Rate Card'!$M$26), Table_wabobpsvr_AzureCalc_AzureCalcRateCard[], 5, FALSE))</f>
        <v>0.16</v>
      </c>
      <c r="F424" s="1013">
        <f t="shared" si="137"/>
        <v>1</v>
      </c>
      <c r="G424" s="1040">
        <f t="shared" ref="G424" si="143">F424*E424</f>
        <v>0.16</v>
      </c>
      <c r="H424" s="1011">
        <f>'Discount Calculations'!$C$42</f>
        <v>0</v>
      </c>
      <c r="I424" s="1013">
        <f t="shared" ref="I424" si="144">G424*(1-H424)</f>
        <v>0.16</v>
      </c>
      <c r="J424" s="1040">
        <f t="shared" si="140"/>
        <v>0</v>
      </c>
      <c r="K424" s="540">
        <f t="shared" ref="K424" si="145">E424*J424</f>
        <v>0</v>
      </c>
      <c r="L424" s="104">
        <f>'Discount Calculations'!$AD$5+1</f>
        <v>1</v>
      </c>
      <c r="M424" s="25">
        <f t="shared" ref="M424" si="146">L424*(K424+I424)</f>
        <v>0.16</v>
      </c>
      <c r="N424" s="94">
        <f>M424*'FX Card'!$G$28</f>
        <v>0.16</v>
      </c>
      <c r="O424" s="902" t="str">
        <f>IFERROR(VLOOKUP(D424,Table_wabobpsvr_AzureCalc_AzureCalcRateCard[], 7,FALSE), VLOOKUP(LEFT(D424, LEN(D424)-'Rate Card'!$M$26), Table_wabobpsvr_AzureCalc_AzureCalcRateCard[], 7, FALSE))</f>
        <v>NULL</v>
      </c>
      <c r="P424" s="902" t="str">
        <f>IFERROR(VLOOKUP(D424,Table_wabobpsvr_AzureCalc_AzureCalcRateCard[], 8,FALSE), VLOOKUP(LEFT(D424, LEN(D424)-'Rate Card'!$M$26), Table_wabobpsvr_AzureCalc_AzureCalcRateCard[], 8, FALSE))</f>
        <v>NULL</v>
      </c>
    </row>
    <row r="425" spans="1:16">
      <c r="G425" s="1013"/>
      <c r="H425" s="1013"/>
      <c r="K425" s="104"/>
      <c r="O425" s="903"/>
      <c r="P425" s="903"/>
    </row>
    <row r="426" spans="1:16">
      <c r="A426" s="79" t="s">
        <v>130</v>
      </c>
      <c r="B426" s="79" t="s">
        <v>152</v>
      </c>
      <c r="C426" s="79" t="s">
        <v>6</v>
      </c>
      <c r="D426" s="2" t="s">
        <v>828</v>
      </c>
      <c r="E426" s="556" t="s">
        <v>263</v>
      </c>
      <c r="F426" s="2" t="s">
        <v>180</v>
      </c>
      <c r="G426" s="2" t="s">
        <v>184</v>
      </c>
      <c r="H426" s="2" t="s">
        <v>188</v>
      </c>
      <c r="I426" s="2" t="s">
        <v>269</v>
      </c>
      <c r="J426" s="2" t="s">
        <v>833</v>
      </c>
      <c r="K426" s="79" t="s">
        <v>838</v>
      </c>
      <c r="L426" s="79" t="s">
        <v>262</v>
      </c>
      <c r="M426" s="79" t="s">
        <v>834</v>
      </c>
      <c r="N426" s="95" t="s">
        <v>24</v>
      </c>
      <c r="O426" s="901" t="s">
        <v>2</v>
      </c>
      <c r="P426" s="901" t="s">
        <v>2986</v>
      </c>
    </row>
    <row r="427" spans="1:16" s="167" customFormat="1">
      <c r="A427" s="542" t="s">
        <v>123</v>
      </c>
      <c r="B427" s="314" t="s">
        <v>716</v>
      </c>
      <c r="C427" s="64" t="str">
        <f>IFERROR(VLOOKUP(D427,Table_wabobpsvr_AzureCalc_AzureCalcRateCard[], 3,FALSE), VLOOKUP(LEFT(D427, LEN(D427)-'Rate Card'!$M$26), Table_wabobpsvr_AzureCalc_AzureCalcRateCard[], 3, FALSE))</f>
        <v>Per Hour</v>
      </c>
      <c r="D427" s="1040" t="str">
        <f>B427&amp;'Discount Calculations'!$G$16&amp;'Rate Card'!$K$23</f>
        <v>SQL Server WebMOSP6</v>
      </c>
      <c r="E427" s="1012">
        <f>IFERROR(VLOOKUP(D427,Table_wabobpsvr_AzureCalc_AzureCalcRateCard[], 5,FALSE), VLOOKUP(LEFT(D427, LEN(D427)-'Rate Card'!$M$26), Table_wabobpsvr_AzureCalc_AzureCalcRateCard[], 5, FALSE))</f>
        <v>3.2000000000000001E-2</v>
      </c>
      <c r="F427" s="1013">
        <f t="shared" ref="F427:F438" si="147">IF($E$1=1,1,0)</f>
        <v>1</v>
      </c>
      <c r="G427" s="1040">
        <f>F427*E427</f>
        <v>3.2000000000000001E-2</v>
      </c>
      <c r="H427" s="1011">
        <f>'Discount Calculations'!$C$42</f>
        <v>0</v>
      </c>
      <c r="I427" s="1013">
        <f>G427*(1-H427)</f>
        <v>3.2000000000000001E-2</v>
      </c>
      <c r="J427" s="1040">
        <f t="shared" ref="J427:J438" si="148">IF($E$1=2,1,0)</f>
        <v>0</v>
      </c>
      <c r="K427" s="540">
        <f>E427*J427</f>
        <v>0</v>
      </c>
      <c r="L427" s="104">
        <f>'Discount Calculations'!$AD$5+1</f>
        <v>1</v>
      </c>
      <c r="M427" s="25">
        <f>L427*(K427+I427)</f>
        <v>3.2000000000000001E-2</v>
      </c>
      <c r="N427" s="94">
        <f>M427*'FX Card'!$G$28</f>
        <v>3.2000000000000001E-2</v>
      </c>
      <c r="O427" s="902" t="str">
        <f>IFERROR(VLOOKUP(D427,Table_wabobpsvr_AzureCalc_AzureCalcRateCard[], 7,FALSE), VLOOKUP(LEFT(D427, LEN(D427)-'Rate Card'!$M$26), Table_wabobpsvr_AzureCalc_AzureCalcRateCard[], 7, FALSE))</f>
        <v/>
      </c>
      <c r="P427" s="902" t="str">
        <f>IFERROR(VLOOKUP(D427,Table_wabobpsvr_AzureCalc_AzureCalcRateCard[], 8,FALSE), VLOOKUP(LEFT(D427, LEN(D427)-'Rate Card'!$M$26), Table_wabobpsvr_AzureCalc_AzureCalcRateCard[], 8, FALSE))</f>
        <v/>
      </c>
    </row>
    <row r="428" spans="1:16">
      <c r="A428" s="19" t="s">
        <v>124</v>
      </c>
      <c r="B428" s="314" t="s">
        <v>716</v>
      </c>
      <c r="C428" s="64" t="str">
        <f>IFERROR(VLOOKUP(D428,Table_wabobpsvr_AzureCalc_AzureCalcRateCard[], 3,FALSE), VLOOKUP(LEFT(D428, LEN(D428)-'Rate Card'!$M$26), Table_wabobpsvr_AzureCalc_AzureCalcRateCard[], 3, FALSE))</f>
        <v>Per Hour</v>
      </c>
      <c r="D428" s="1040" t="str">
        <f>B428&amp;'Discount Calculations'!$G$16&amp;'Rate Card'!$K$23</f>
        <v>SQL Server WebMOSP6</v>
      </c>
      <c r="E428" s="1012">
        <f>IFERROR(VLOOKUP(D428,Table_wabobpsvr_AzureCalc_AzureCalcRateCard[], 5,FALSE), VLOOKUP(LEFT(D428, LEN(D428)-'Rate Card'!$M$26), Table_wabobpsvr_AzureCalc_AzureCalcRateCard[], 5, FALSE))</f>
        <v>3.2000000000000001E-2</v>
      </c>
      <c r="F428" s="1013">
        <f t="shared" si="147"/>
        <v>1</v>
      </c>
      <c r="G428" s="1040">
        <f t="shared" ref="G428:G436" si="149">F428*E428</f>
        <v>3.2000000000000001E-2</v>
      </c>
      <c r="H428" s="1011">
        <f>'Discount Calculations'!$C$42</f>
        <v>0</v>
      </c>
      <c r="I428" s="1013">
        <f t="shared" ref="I428:I436" si="150">G428*(1-H428)</f>
        <v>3.2000000000000001E-2</v>
      </c>
      <c r="J428" s="1040">
        <f t="shared" si="148"/>
        <v>0</v>
      </c>
      <c r="K428" s="540">
        <f t="shared" ref="K428:K436" si="151">E428*J428</f>
        <v>0</v>
      </c>
      <c r="L428" s="104">
        <f>'Discount Calculations'!$AD$5+1</f>
        <v>1</v>
      </c>
      <c r="M428" s="25">
        <f t="shared" ref="M428:M436" si="152">L428*(K428+I428)</f>
        <v>3.2000000000000001E-2</v>
      </c>
      <c r="N428" s="94">
        <f>M428*'FX Card'!$G$28</f>
        <v>3.2000000000000001E-2</v>
      </c>
      <c r="O428" s="902" t="str">
        <f>IFERROR(VLOOKUP(D428,Table_wabobpsvr_AzureCalc_AzureCalcRateCard[], 7,FALSE), VLOOKUP(LEFT(D428, LEN(D428)-'Rate Card'!$M$26), Table_wabobpsvr_AzureCalc_AzureCalcRateCard[], 7, FALSE))</f>
        <v/>
      </c>
      <c r="P428" s="902" t="str">
        <f>IFERROR(VLOOKUP(D428,Table_wabobpsvr_AzureCalc_AzureCalcRateCard[], 8,FALSE), VLOOKUP(LEFT(D428, LEN(D428)-'Rate Card'!$M$26), Table_wabobpsvr_AzureCalc_AzureCalcRateCard[], 8, FALSE))</f>
        <v/>
      </c>
    </row>
    <row r="429" spans="1:16">
      <c r="A429" s="19" t="s">
        <v>125</v>
      </c>
      <c r="B429" s="314" t="s">
        <v>716</v>
      </c>
      <c r="C429" s="64" t="str">
        <f>IFERROR(VLOOKUP(D429,Table_wabobpsvr_AzureCalc_AzureCalcRateCard[], 3,FALSE), VLOOKUP(LEFT(D429, LEN(D429)-'Rate Card'!$M$26), Table_wabobpsvr_AzureCalc_AzureCalcRateCard[], 3, FALSE))</f>
        <v>Per Hour</v>
      </c>
      <c r="D429" s="1040" t="str">
        <f>B429&amp;'Discount Calculations'!$G$16&amp;'Rate Card'!$K$23</f>
        <v>SQL Server WebMOSP6</v>
      </c>
      <c r="E429" s="1012">
        <f>IFERROR(VLOOKUP(D429,Table_wabobpsvr_AzureCalc_AzureCalcRateCard[], 5,FALSE), VLOOKUP(LEFT(D429, LEN(D429)-'Rate Card'!$M$26), Table_wabobpsvr_AzureCalc_AzureCalcRateCard[], 5, FALSE))</f>
        <v>3.2000000000000001E-2</v>
      </c>
      <c r="F429" s="1013">
        <f t="shared" si="147"/>
        <v>1</v>
      </c>
      <c r="G429" s="1040">
        <f t="shared" si="149"/>
        <v>3.2000000000000001E-2</v>
      </c>
      <c r="H429" s="1011">
        <f>'Discount Calculations'!$C$42</f>
        <v>0</v>
      </c>
      <c r="I429" s="1013">
        <f t="shared" si="150"/>
        <v>3.2000000000000001E-2</v>
      </c>
      <c r="J429" s="1040">
        <f t="shared" si="148"/>
        <v>0</v>
      </c>
      <c r="K429" s="540">
        <f t="shared" si="151"/>
        <v>0</v>
      </c>
      <c r="L429" s="104">
        <f>'Discount Calculations'!$AD$5+1</f>
        <v>1</v>
      </c>
      <c r="M429" s="25">
        <f t="shared" si="152"/>
        <v>3.2000000000000001E-2</v>
      </c>
      <c r="N429" s="94">
        <f>M429*'FX Card'!$G$28</f>
        <v>3.2000000000000001E-2</v>
      </c>
      <c r="O429" s="902" t="str">
        <f>IFERROR(VLOOKUP(D429,Table_wabobpsvr_AzureCalc_AzureCalcRateCard[], 7,FALSE), VLOOKUP(LEFT(D429, LEN(D429)-'Rate Card'!$M$26), Table_wabobpsvr_AzureCalc_AzureCalcRateCard[], 7, FALSE))</f>
        <v/>
      </c>
      <c r="P429" s="902" t="str">
        <f>IFERROR(VLOOKUP(D429,Table_wabobpsvr_AzureCalc_AzureCalcRateCard[], 8,FALSE), VLOOKUP(LEFT(D429, LEN(D429)-'Rate Card'!$M$26), Table_wabobpsvr_AzureCalc_AzureCalcRateCard[], 8, FALSE))</f>
        <v/>
      </c>
    </row>
    <row r="430" spans="1:16">
      <c r="A430" s="19" t="s">
        <v>126</v>
      </c>
      <c r="B430" s="314" t="s">
        <v>716</v>
      </c>
      <c r="C430" s="64" t="str">
        <f>IFERROR(VLOOKUP(D430,Table_wabobpsvr_AzureCalc_AzureCalcRateCard[], 3,FALSE), VLOOKUP(LEFT(D430, LEN(D430)-'Rate Card'!$M$26), Table_wabobpsvr_AzureCalc_AzureCalcRateCard[], 3, FALSE))</f>
        <v>Per Hour</v>
      </c>
      <c r="D430" s="1040" t="str">
        <f>B430&amp;'Discount Calculations'!$G$16&amp;'Rate Card'!$K$23</f>
        <v>SQL Server WebMOSP6</v>
      </c>
      <c r="E430" s="1012">
        <f>IFERROR(VLOOKUP(D430,Table_wabobpsvr_AzureCalc_AzureCalcRateCard[], 5,FALSE), VLOOKUP(LEFT(D430, LEN(D430)-'Rate Card'!$M$26), Table_wabobpsvr_AzureCalc_AzureCalcRateCard[], 5, FALSE))</f>
        <v>3.2000000000000001E-2</v>
      </c>
      <c r="F430" s="1013">
        <f t="shared" si="147"/>
        <v>1</v>
      </c>
      <c r="G430" s="1040">
        <f t="shared" si="149"/>
        <v>3.2000000000000001E-2</v>
      </c>
      <c r="H430" s="1011">
        <f>'Discount Calculations'!$C$42</f>
        <v>0</v>
      </c>
      <c r="I430" s="1013">
        <f t="shared" si="150"/>
        <v>3.2000000000000001E-2</v>
      </c>
      <c r="J430" s="1040">
        <f t="shared" si="148"/>
        <v>0</v>
      </c>
      <c r="K430" s="540">
        <f t="shared" si="151"/>
        <v>0</v>
      </c>
      <c r="L430" s="104">
        <f>'Discount Calculations'!$AD$5+1</f>
        <v>1</v>
      </c>
      <c r="M430" s="25">
        <f t="shared" si="152"/>
        <v>3.2000000000000001E-2</v>
      </c>
      <c r="N430" s="94">
        <f>M430*'FX Card'!$G$28</f>
        <v>3.2000000000000001E-2</v>
      </c>
      <c r="O430" s="902" t="str">
        <f>IFERROR(VLOOKUP(D430,Table_wabobpsvr_AzureCalc_AzureCalcRateCard[], 7,FALSE), VLOOKUP(LEFT(D430, LEN(D430)-'Rate Card'!$M$26), Table_wabobpsvr_AzureCalc_AzureCalcRateCard[], 7, FALSE))</f>
        <v/>
      </c>
      <c r="P430" s="902" t="str">
        <f>IFERROR(VLOOKUP(D430,Table_wabobpsvr_AzureCalc_AzureCalcRateCard[], 8,FALSE), VLOOKUP(LEFT(D430, LEN(D430)-'Rate Card'!$M$26), Table_wabobpsvr_AzureCalc_AzureCalcRateCard[], 8, FALSE))</f>
        <v/>
      </c>
    </row>
    <row r="431" spans="1:16">
      <c r="A431" s="19" t="s">
        <v>127</v>
      </c>
      <c r="B431" s="314" t="s">
        <v>716</v>
      </c>
      <c r="C431" s="539" t="str">
        <f>C428</f>
        <v>Per Hour</v>
      </c>
      <c r="D431" s="1010" t="s">
        <v>845</v>
      </c>
      <c r="E431" s="1002">
        <f>E428*2</f>
        <v>6.4000000000000001E-2</v>
      </c>
      <c r="F431" s="1013">
        <f t="shared" si="147"/>
        <v>1</v>
      </c>
      <c r="G431" s="1040">
        <f t="shared" si="149"/>
        <v>6.4000000000000001E-2</v>
      </c>
      <c r="H431" s="1011">
        <f>'Discount Calculations'!$C$42</f>
        <v>0</v>
      </c>
      <c r="I431" s="1013">
        <f t="shared" si="150"/>
        <v>6.4000000000000001E-2</v>
      </c>
      <c r="J431" s="1040">
        <f t="shared" si="148"/>
        <v>0</v>
      </c>
      <c r="K431" s="540">
        <f t="shared" si="151"/>
        <v>0</v>
      </c>
      <c r="L431" s="104">
        <f>'Discount Calculations'!$AD$5+1</f>
        <v>1</v>
      </c>
      <c r="M431" s="25">
        <f t="shared" si="152"/>
        <v>6.4000000000000001E-2</v>
      </c>
      <c r="N431" s="94">
        <f>M431*'FX Card'!$G$28</f>
        <v>6.4000000000000001E-2</v>
      </c>
      <c r="O431" s="902" t="str">
        <f>O428</f>
        <v/>
      </c>
      <c r="P431" s="902" t="str">
        <f>P428</f>
        <v/>
      </c>
    </row>
    <row r="432" spans="1:16">
      <c r="A432" s="19" t="s">
        <v>415</v>
      </c>
      <c r="B432" s="314" t="s">
        <v>716</v>
      </c>
      <c r="C432" s="64" t="str">
        <f>IFERROR(VLOOKUP(D432,Table_wabobpsvr_AzureCalc_AzureCalcRateCard[], 3,FALSE), VLOOKUP(LEFT(D432, LEN(D432)-'Rate Card'!$M$26), Table_wabobpsvr_AzureCalc_AzureCalcRateCard[], 3, FALSE))</f>
        <v>Per Hour</v>
      </c>
      <c r="D432" s="1040" t="str">
        <f>B432&amp;'Discount Calculations'!$G$16&amp;'Rate Card'!$K$23</f>
        <v>SQL Server WebMOSP6</v>
      </c>
      <c r="E432" s="1012">
        <f>IFERROR(VLOOKUP(D432,Table_wabobpsvr_AzureCalc_AzureCalcRateCard[], 5,FALSE), VLOOKUP(LEFT(D432, LEN(D432)-'Rate Card'!$M$26), Table_wabobpsvr_AzureCalc_AzureCalcRateCard[], 5, FALSE))</f>
        <v>3.2000000000000001E-2</v>
      </c>
      <c r="F432" s="1013">
        <f t="shared" si="147"/>
        <v>1</v>
      </c>
      <c r="G432" s="1040">
        <f t="shared" si="149"/>
        <v>3.2000000000000001E-2</v>
      </c>
      <c r="H432" s="1011">
        <f>'Discount Calculations'!$C$42</f>
        <v>0</v>
      </c>
      <c r="I432" s="1013">
        <f t="shared" si="150"/>
        <v>3.2000000000000001E-2</v>
      </c>
      <c r="J432" s="1040">
        <f t="shared" si="148"/>
        <v>0</v>
      </c>
      <c r="K432" s="540">
        <f t="shared" si="151"/>
        <v>0</v>
      </c>
      <c r="L432" s="104">
        <f>'Discount Calculations'!$AD$5+1</f>
        <v>1</v>
      </c>
      <c r="M432" s="25">
        <f t="shared" si="152"/>
        <v>3.2000000000000001E-2</v>
      </c>
      <c r="N432" s="94">
        <f>M432*'FX Card'!$G$28</f>
        <v>3.2000000000000001E-2</v>
      </c>
      <c r="O432" s="902" t="str">
        <f>IFERROR(VLOOKUP(D432,Table_wabobpsvr_AzureCalc_AzureCalcRateCard[], 7,FALSE), VLOOKUP(LEFT(D432, LEN(D432)-'Rate Card'!$M$26), Table_wabobpsvr_AzureCalc_AzureCalcRateCard[], 7, FALSE))</f>
        <v/>
      </c>
      <c r="P432" s="902" t="str">
        <f>IFERROR(VLOOKUP(D432,Table_wabobpsvr_AzureCalc_AzureCalcRateCard[], 8,FALSE), VLOOKUP(LEFT(D432, LEN(D432)-'Rate Card'!$M$26), Table_wabobpsvr_AzureCalc_AzureCalcRateCard[], 8, FALSE))</f>
        <v/>
      </c>
    </row>
    <row r="433" spans="1:16">
      <c r="A433" s="19" t="s">
        <v>128</v>
      </c>
      <c r="B433" s="314" t="s">
        <v>716</v>
      </c>
      <c r="C433" s="64" t="str">
        <f>IFERROR(VLOOKUP(D433,Table_wabobpsvr_AzureCalc_AzureCalcRateCard[], 3,FALSE), VLOOKUP(LEFT(D433, LEN(D433)-'Rate Card'!$M$26), Table_wabobpsvr_AzureCalc_AzureCalcRateCard[], 3, FALSE))</f>
        <v>Per Hour</v>
      </c>
      <c r="D433" s="1040" t="str">
        <f>B433&amp;'Discount Calculations'!$G$16&amp;'Rate Card'!$K$23</f>
        <v>SQL Server WebMOSP6</v>
      </c>
      <c r="E433" s="1012">
        <f>IFERROR(VLOOKUP(D433,Table_wabobpsvr_AzureCalc_AzureCalcRateCard[], 5,FALSE), VLOOKUP(LEFT(D433, LEN(D433)-'Rate Card'!$M$26), Table_wabobpsvr_AzureCalc_AzureCalcRateCard[], 5, FALSE))</f>
        <v>3.2000000000000001E-2</v>
      </c>
      <c r="F433" s="1013">
        <f t="shared" si="147"/>
        <v>1</v>
      </c>
      <c r="G433" s="1040">
        <f t="shared" si="149"/>
        <v>3.2000000000000001E-2</v>
      </c>
      <c r="H433" s="1011">
        <f>'Discount Calculations'!$C$42</f>
        <v>0</v>
      </c>
      <c r="I433" s="1013">
        <f t="shared" si="150"/>
        <v>3.2000000000000001E-2</v>
      </c>
      <c r="J433" s="1040">
        <f t="shared" si="148"/>
        <v>0</v>
      </c>
      <c r="K433" s="540">
        <f t="shared" si="151"/>
        <v>0</v>
      </c>
      <c r="L433" s="104">
        <f>'Discount Calculations'!$AD$5+1</f>
        <v>1</v>
      </c>
      <c r="M433" s="25">
        <f t="shared" si="152"/>
        <v>3.2000000000000001E-2</v>
      </c>
      <c r="N433" s="94">
        <f>M433*'FX Card'!$G$28</f>
        <v>3.2000000000000001E-2</v>
      </c>
      <c r="O433" s="902" t="str">
        <f>IFERROR(VLOOKUP(D433,Table_wabobpsvr_AzureCalc_AzureCalcRateCard[], 7,FALSE), VLOOKUP(LEFT(D433, LEN(D433)-'Rate Card'!$M$26), Table_wabobpsvr_AzureCalc_AzureCalcRateCard[], 7, FALSE))</f>
        <v/>
      </c>
      <c r="P433" s="902" t="str">
        <f>IFERROR(VLOOKUP(D433,Table_wabobpsvr_AzureCalc_AzureCalcRateCard[], 8,FALSE), VLOOKUP(LEFT(D433, LEN(D433)-'Rate Card'!$M$26), Table_wabobpsvr_AzureCalc_AzureCalcRateCard[], 8, FALSE))</f>
        <v/>
      </c>
    </row>
    <row r="434" spans="1:16">
      <c r="A434" s="19" t="s">
        <v>129</v>
      </c>
      <c r="B434" s="314" t="s">
        <v>716</v>
      </c>
      <c r="C434" s="539" t="str">
        <f>C428</f>
        <v>Per Hour</v>
      </c>
      <c r="D434" s="1010" t="s">
        <v>845</v>
      </c>
      <c r="E434" s="1002">
        <f>E428*2</f>
        <v>6.4000000000000001E-2</v>
      </c>
      <c r="F434" s="1013">
        <f t="shared" si="147"/>
        <v>1</v>
      </c>
      <c r="G434" s="1040">
        <f t="shared" si="149"/>
        <v>6.4000000000000001E-2</v>
      </c>
      <c r="H434" s="1011">
        <f>'Discount Calculations'!$C$42</f>
        <v>0</v>
      </c>
      <c r="I434" s="1013">
        <f t="shared" si="150"/>
        <v>6.4000000000000001E-2</v>
      </c>
      <c r="J434" s="1040">
        <f t="shared" si="148"/>
        <v>0</v>
      </c>
      <c r="K434" s="540">
        <f t="shared" si="151"/>
        <v>0</v>
      </c>
      <c r="L434" s="104">
        <f>'Discount Calculations'!$AD$5+1</f>
        <v>1</v>
      </c>
      <c r="M434" s="25">
        <f t="shared" si="152"/>
        <v>6.4000000000000001E-2</v>
      </c>
      <c r="N434" s="94">
        <f>M434*'FX Card'!$G$28</f>
        <v>6.4000000000000001E-2</v>
      </c>
      <c r="O434" s="902" t="str">
        <f>O428</f>
        <v/>
      </c>
      <c r="P434" s="902" t="e">
        <f>IFERROR(VLOOKUP(D434,Table_wabobpsvr_AzureCalc_AzureCalcRateCard[], 8,FALSE), VLOOKUP(LEFT(D434, LEN(D434)-'Rate Card'!$M$26), Table_wabobpsvr_AzureCalc_AzureCalcRateCard[], 8, FALSE))</f>
        <v>#N/A</v>
      </c>
    </row>
    <row r="435" spans="1:16">
      <c r="A435" s="19" t="s">
        <v>450</v>
      </c>
      <c r="B435" s="314" t="s">
        <v>716</v>
      </c>
      <c r="C435" s="539" t="str">
        <f>C428</f>
        <v>Per Hour</v>
      </c>
      <c r="D435" s="1010" t="s">
        <v>845</v>
      </c>
      <c r="E435" s="1002">
        <f>E428*2</f>
        <v>6.4000000000000001E-2</v>
      </c>
      <c r="F435" s="1013">
        <f t="shared" si="147"/>
        <v>1</v>
      </c>
      <c r="G435" s="1040">
        <f t="shared" si="149"/>
        <v>6.4000000000000001E-2</v>
      </c>
      <c r="H435" s="1011">
        <f>'Discount Calculations'!$C$42</f>
        <v>0</v>
      </c>
      <c r="I435" s="1013">
        <f t="shared" si="150"/>
        <v>6.4000000000000001E-2</v>
      </c>
      <c r="J435" s="1040">
        <f t="shared" si="148"/>
        <v>0</v>
      </c>
      <c r="K435" s="540">
        <f t="shared" si="151"/>
        <v>0</v>
      </c>
      <c r="L435" s="104">
        <f>'Discount Calculations'!$AD$5+1</f>
        <v>1</v>
      </c>
      <c r="M435" s="25">
        <f t="shared" si="152"/>
        <v>6.4000000000000001E-2</v>
      </c>
      <c r="N435" s="94">
        <f>M435*'FX Card'!$G$28</f>
        <v>6.4000000000000001E-2</v>
      </c>
      <c r="O435" s="902" t="str">
        <f>O428</f>
        <v/>
      </c>
      <c r="P435" s="902" t="e">
        <f>IFERROR(VLOOKUP(D435,Table_wabobpsvr_AzureCalc_AzureCalcRateCard[], 8,FALSE), VLOOKUP(LEFT(D435, LEN(D435)-'Rate Card'!$M$26), Table_wabobpsvr_AzureCalc_AzureCalcRateCard[], 8, FALSE))</f>
        <v>#N/A</v>
      </c>
    </row>
    <row r="436" spans="1:16">
      <c r="A436" s="19" t="s">
        <v>451</v>
      </c>
      <c r="B436" s="314" t="s">
        <v>716</v>
      </c>
      <c r="C436" s="539" t="str">
        <f>C428</f>
        <v>Per Hour</v>
      </c>
      <c r="D436" s="1010" t="s">
        <v>846</v>
      </c>
      <c r="E436" s="1002">
        <f>E428*4</f>
        <v>0.128</v>
      </c>
      <c r="F436" s="1013">
        <f t="shared" si="147"/>
        <v>1</v>
      </c>
      <c r="G436" s="1040">
        <f t="shared" si="149"/>
        <v>0.128</v>
      </c>
      <c r="H436" s="1011">
        <f>'Discount Calculations'!$C$42</f>
        <v>0</v>
      </c>
      <c r="I436" s="1013">
        <f t="shared" si="150"/>
        <v>0.128</v>
      </c>
      <c r="J436" s="1040">
        <f t="shared" si="148"/>
        <v>0</v>
      </c>
      <c r="K436" s="540">
        <f t="shared" si="151"/>
        <v>0</v>
      </c>
      <c r="L436" s="104">
        <f>'Discount Calculations'!$AD$5+1</f>
        <v>1</v>
      </c>
      <c r="M436" s="25">
        <f t="shared" si="152"/>
        <v>0.128</v>
      </c>
      <c r="N436" s="94">
        <f>M436*'FX Card'!$G$28</f>
        <v>0.128</v>
      </c>
      <c r="O436" s="902" t="str">
        <f>O428</f>
        <v/>
      </c>
      <c r="P436" s="902" t="e">
        <f>IFERROR(VLOOKUP(D436,Table_wabobpsvr_AzureCalc_AzureCalcRateCard[], 8,FALSE), VLOOKUP(LEFT(D436, LEN(D436)-'Rate Card'!$M$26), Table_wabobpsvr_AzureCalc_AzureCalcRateCard[], 8, FALSE))</f>
        <v>#N/A</v>
      </c>
    </row>
    <row r="437" spans="1:16">
      <c r="A437" s="19" t="s">
        <v>4395</v>
      </c>
      <c r="B437" s="314" t="s">
        <v>716</v>
      </c>
      <c r="C437" s="539" t="str">
        <f>C430</f>
        <v>Per Hour</v>
      </c>
      <c r="D437" s="1010" t="s">
        <v>845</v>
      </c>
      <c r="E437" s="1002">
        <f>E428*2</f>
        <v>6.4000000000000001E-2</v>
      </c>
      <c r="F437" s="1013">
        <f t="shared" si="147"/>
        <v>1</v>
      </c>
      <c r="G437" s="1040">
        <f t="shared" ref="G437:G438" si="153">F437*E437</f>
        <v>6.4000000000000001E-2</v>
      </c>
      <c r="H437" s="1011">
        <f>'Discount Calculations'!$C$42</f>
        <v>0</v>
      </c>
      <c r="I437" s="1013">
        <f t="shared" ref="I437:I438" si="154">G437*(1-H437)</f>
        <v>6.4000000000000001E-2</v>
      </c>
      <c r="J437" s="1040">
        <f t="shared" si="148"/>
        <v>0</v>
      </c>
      <c r="K437" s="540">
        <f t="shared" ref="K437:K438" si="155">E437*J437</f>
        <v>0</v>
      </c>
      <c r="L437" s="104">
        <f>'Discount Calculations'!$AD$5+1</f>
        <v>1</v>
      </c>
      <c r="M437" s="25">
        <f t="shared" ref="M437:M438" si="156">L437*(K437+I437)</f>
        <v>6.4000000000000001E-2</v>
      </c>
      <c r="N437" s="94">
        <f>M437*'FX Card'!$G$28</f>
        <v>6.4000000000000001E-2</v>
      </c>
      <c r="O437" s="902" t="str">
        <f t="shared" ref="O437:O438" si="157">O429</f>
        <v/>
      </c>
      <c r="P437" s="902" t="e">
        <f>IFERROR(VLOOKUP(D437,Table_wabobpsvr_AzureCalc_AzureCalcRateCard[], 8,FALSE), VLOOKUP(LEFT(D437, LEN(D437)-'Rate Card'!$M$26), Table_wabobpsvr_AzureCalc_AzureCalcRateCard[], 8, FALSE))</f>
        <v>#N/A</v>
      </c>
    </row>
    <row r="438" spans="1:16">
      <c r="A438" s="19" t="s">
        <v>4396</v>
      </c>
      <c r="B438" s="314" t="s">
        <v>716</v>
      </c>
      <c r="C438" s="539" t="str">
        <f>C430</f>
        <v>Per Hour</v>
      </c>
      <c r="D438" s="1010" t="s">
        <v>846</v>
      </c>
      <c r="E438" s="1002">
        <f>E428*4</f>
        <v>0.128</v>
      </c>
      <c r="F438" s="1013">
        <f t="shared" si="147"/>
        <v>1</v>
      </c>
      <c r="G438" s="1040">
        <f t="shared" si="153"/>
        <v>0.128</v>
      </c>
      <c r="H438" s="1011">
        <f>'Discount Calculations'!$C$42</f>
        <v>0</v>
      </c>
      <c r="I438" s="1013">
        <f t="shared" si="154"/>
        <v>0.128</v>
      </c>
      <c r="J438" s="1040">
        <f t="shared" si="148"/>
        <v>0</v>
      </c>
      <c r="K438" s="540">
        <f t="shared" si="155"/>
        <v>0</v>
      </c>
      <c r="L438" s="104">
        <f>'Discount Calculations'!$AD$5+1</f>
        <v>1</v>
      </c>
      <c r="M438" s="25">
        <f t="shared" si="156"/>
        <v>0.128</v>
      </c>
      <c r="N438" s="94">
        <f>M438*'FX Card'!$G$28</f>
        <v>0.128</v>
      </c>
      <c r="O438" s="902" t="str">
        <f t="shared" si="157"/>
        <v/>
      </c>
      <c r="P438" s="902" t="e">
        <f>IFERROR(VLOOKUP(D438,Table_wabobpsvr_AzureCalc_AzureCalcRateCard[], 8,FALSE), VLOOKUP(LEFT(D438, LEN(D438)-'Rate Card'!$M$26), Table_wabobpsvr_AzureCalc_AzureCalcRateCard[], 8, FALSE))</f>
        <v>#N/A</v>
      </c>
    </row>
    <row r="439" spans="1:16">
      <c r="A439" s="19"/>
      <c r="H439" s="1013"/>
      <c r="I439" s="1013"/>
      <c r="L439" s="104"/>
      <c r="N439" s="33"/>
      <c r="O439" s="903"/>
      <c r="P439" s="903"/>
    </row>
    <row r="440" spans="1:16">
      <c r="A440" s="542" t="s">
        <v>123</v>
      </c>
      <c r="B440" s="167" t="s">
        <v>713</v>
      </c>
      <c r="C440" s="64" t="str">
        <f>IFERROR(VLOOKUP(D440,Table_wabobpsvr_AzureCalc_AzureCalcRateCard[], 3,FALSE), VLOOKUP(LEFT(D440, LEN(D440)-'Rate Card'!$M$26), Table_wabobpsvr_AzureCalc_AzureCalcRateCard[], 3, FALSE))</f>
        <v>Per Hour</v>
      </c>
      <c r="D440" s="1040" t="str">
        <f>B440&amp;'Discount Calculations'!$G$16&amp;'Rate Card'!$K$23</f>
        <v>SQL Server StandardMOSP6</v>
      </c>
      <c r="E440" s="1012">
        <f>IFERROR(VLOOKUP(D440,Table_wabobpsvr_AzureCalc_AzureCalcRateCard[], 5,FALSE), VLOOKUP(LEFT(D440, LEN(D440)-'Rate Card'!$M$26), Table_wabobpsvr_AzureCalc_AzureCalcRateCard[], 5, FALSE))</f>
        <v>0.4</v>
      </c>
      <c r="F440" s="1013">
        <f t="shared" ref="F440:F451" si="158">IF($E$1=1,1,0)</f>
        <v>1</v>
      </c>
      <c r="G440" s="1040">
        <f>F440*E440</f>
        <v>0.4</v>
      </c>
      <c r="H440" s="1011">
        <f>'Discount Calculations'!$C$42</f>
        <v>0</v>
      </c>
      <c r="I440" s="1013">
        <f>G440*(1-H440)</f>
        <v>0.4</v>
      </c>
      <c r="J440" s="1040">
        <f t="shared" ref="J440:J451" si="159">IF($E$1=2,1,0)</f>
        <v>0</v>
      </c>
      <c r="K440" s="540">
        <f>E440*J440</f>
        <v>0</v>
      </c>
      <c r="L440" s="104">
        <f>'Discount Calculations'!$AD$5+1</f>
        <v>1</v>
      </c>
      <c r="M440" s="25">
        <f>L440*(K440+I440)</f>
        <v>0.4</v>
      </c>
      <c r="N440" s="94">
        <f>M440*'FX Card'!$G$28</f>
        <v>0.4</v>
      </c>
      <c r="O440" s="902" t="str">
        <f>IFERROR(VLOOKUP(D440,Table_wabobpsvr_AzureCalc_AzureCalcRateCard[], 7,FALSE), VLOOKUP(LEFT(D440, LEN(D440)-'Rate Card'!$M$26), Table_wabobpsvr_AzureCalc_AzureCalcRateCard[], 7, FALSE))</f>
        <v/>
      </c>
      <c r="P440" s="902" t="str">
        <f>IFERROR(VLOOKUP(D440,Table_wabobpsvr_AzureCalc_AzureCalcRateCard[], 8,FALSE), VLOOKUP(LEFT(D440, LEN(D440)-'Rate Card'!$M$26), Table_wabobpsvr_AzureCalc_AzureCalcRateCard[], 8, FALSE))</f>
        <v/>
      </c>
    </row>
    <row r="441" spans="1:16">
      <c r="A441" s="19" t="s">
        <v>124</v>
      </c>
      <c r="B441" s="167" t="s">
        <v>713</v>
      </c>
      <c r="C441" s="64" t="str">
        <f>IFERROR(VLOOKUP(D441,Table_wabobpsvr_AzureCalc_AzureCalcRateCard[], 3,FALSE), VLOOKUP(LEFT(D441, LEN(D441)-'Rate Card'!$M$26), Table_wabobpsvr_AzureCalc_AzureCalcRateCard[], 3, FALSE))</f>
        <v>Per Hour</v>
      </c>
      <c r="D441" s="1040" t="str">
        <f>B441&amp;'Discount Calculations'!$G$16&amp;'Rate Card'!$K$23</f>
        <v>SQL Server StandardMOSP6</v>
      </c>
      <c r="E441" s="1012">
        <f>IFERROR(VLOOKUP(D441,Table_wabobpsvr_AzureCalc_AzureCalcRateCard[], 5,FALSE), VLOOKUP(LEFT(D441, LEN(D441)-'Rate Card'!$M$26), Table_wabobpsvr_AzureCalc_AzureCalcRateCard[], 5, FALSE))</f>
        <v>0.4</v>
      </c>
      <c r="F441" s="1013">
        <f t="shared" si="158"/>
        <v>1</v>
      </c>
      <c r="G441" s="1040">
        <f t="shared" ref="G441:G449" si="160">F441*E441</f>
        <v>0.4</v>
      </c>
      <c r="H441" s="1011">
        <f>'Discount Calculations'!$C$42</f>
        <v>0</v>
      </c>
      <c r="I441" s="1013">
        <f t="shared" ref="I441:I449" si="161">G441*(1-H441)</f>
        <v>0.4</v>
      </c>
      <c r="J441" s="1040">
        <f t="shared" si="159"/>
        <v>0</v>
      </c>
      <c r="K441" s="540">
        <f t="shared" ref="K441:K449" si="162">E441*J441</f>
        <v>0</v>
      </c>
      <c r="L441" s="104">
        <f>'Discount Calculations'!$AD$5+1</f>
        <v>1</v>
      </c>
      <c r="M441" s="25">
        <f t="shared" ref="M441:M449" si="163">L441*(K441+I441)</f>
        <v>0.4</v>
      </c>
      <c r="N441" s="94">
        <f>M441*'FX Card'!$G$28</f>
        <v>0.4</v>
      </c>
      <c r="O441" s="902" t="str">
        <f>IFERROR(VLOOKUP(D441,Table_wabobpsvr_AzureCalc_AzureCalcRateCard[], 7,FALSE), VLOOKUP(LEFT(D441, LEN(D441)-'Rate Card'!$M$26), Table_wabobpsvr_AzureCalc_AzureCalcRateCard[], 7, FALSE))</f>
        <v/>
      </c>
      <c r="P441" s="902" t="str">
        <f>IFERROR(VLOOKUP(D441,Table_wabobpsvr_AzureCalc_AzureCalcRateCard[], 8,FALSE), VLOOKUP(LEFT(D441, LEN(D441)-'Rate Card'!$M$26), Table_wabobpsvr_AzureCalc_AzureCalcRateCard[], 8, FALSE))</f>
        <v/>
      </c>
    </row>
    <row r="442" spans="1:16">
      <c r="A442" s="19" t="s">
        <v>125</v>
      </c>
      <c r="B442" s="167" t="s">
        <v>713</v>
      </c>
      <c r="C442" s="64" t="str">
        <f>IFERROR(VLOOKUP(D442,Table_wabobpsvr_AzureCalc_AzureCalcRateCard[], 3,FALSE), VLOOKUP(LEFT(D442, LEN(D442)-'Rate Card'!$M$26), Table_wabobpsvr_AzureCalc_AzureCalcRateCard[], 3, FALSE))</f>
        <v>Per Hour</v>
      </c>
      <c r="D442" s="1040" t="str">
        <f>B442&amp;'Discount Calculations'!$G$16&amp;'Rate Card'!$K$23</f>
        <v>SQL Server StandardMOSP6</v>
      </c>
      <c r="E442" s="1012">
        <f>IFERROR(VLOOKUP(D442,Table_wabobpsvr_AzureCalc_AzureCalcRateCard[], 5,FALSE), VLOOKUP(LEFT(D442, LEN(D442)-'Rate Card'!$M$26), Table_wabobpsvr_AzureCalc_AzureCalcRateCard[], 5, FALSE))</f>
        <v>0.4</v>
      </c>
      <c r="F442" s="1013">
        <f t="shared" si="158"/>
        <v>1</v>
      </c>
      <c r="G442" s="1040">
        <f t="shared" si="160"/>
        <v>0.4</v>
      </c>
      <c r="H442" s="1011">
        <f>'Discount Calculations'!$C$42</f>
        <v>0</v>
      </c>
      <c r="I442" s="1013">
        <f t="shared" si="161"/>
        <v>0.4</v>
      </c>
      <c r="J442" s="1040">
        <f t="shared" si="159"/>
        <v>0</v>
      </c>
      <c r="K442" s="540">
        <f t="shared" si="162"/>
        <v>0</v>
      </c>
      <c r="L442" s="104">
        <f>'Discount Calculations'!$AD$5+1</f>
        <v>1</v>
      </c>
      <c r="M442" s="25">
        <f t="shared" si="163"/>
        <v>0.4</v>
      </c>
      <c r="N442" s="94">
        <f>M442*'FX Card'!$G$28</f>
        <v>0.4</v>
      </c>
      <c r="O442" s="902" t="str">
        <f>IFERROR(VLOOKUP(D442,Table_wabobpsvr_AzureCalc_AzureCalcRateCard[], 7,FALSE), VLOOKUP(LEFT(D442, LEN(D442)-'Rate Card'!$M$26), Table_wabobpsvr_AzureCalc_AzureCalcRateCard[], 7, FALSE))</f>
        <v/>
      </c>
      <c r="P442" s="902" t="str">
        <f>IFERROR(VLOOKUP(D442,Table_wabobpsvr_AzureCalc_AzureCalcRateCard[], 8,FALSE), VLOOKUP(LEFT(D442, LEN(D442)-'Rate Card'!$M$26), Table_wabobpsvr_AzureCalc_AzureCalcRateCard[], 8, FALSE))</f>
        <v/>
      </c>
    </row>
    <row r="443" spans="1:16">
      <c r="A443" s="19" t="s">
        <v>126</v>
      </c>
      <c r="B443" s="167" t="s">
        <v>713</v>
      </c>
      <c r="C443" s="64" t="str">
        <f>IFERROR(VLOOKUP(D443,Table_wabobpsvr_AzureCalc_AzureCalcRateCard[], 3,FALSE), VLOOKUP(LEFT(D443, LEN(D443)-'Rate Card'!$M$26), Table_wabobpsvr_AzureCalc_AzureCalcRateCard[], 3, FALSE))</f>
        <v>Per Hour</v>
      </c>
      <c r="D443" s="1040" t="str">
        <f>B443&amp;'Discount Calculations'!$G$16&amp;'Rate Card'!$K$23</f>
        <v>SQL Server StandardMOSP6</v>
      </c>
      <c r="E443" s="1012">
        <f>IFERROR(VLOOKUP(D443,Table_wabobpsvr_AzureCalc_AzureCalcRateCard[], 5,FALSE), VLOOKUP(LEFT(D443, LEN(D443)-'Rate Card'!$M$26), Table_wabobpsvr_AzureCalc_AzureCalcRateCard[], 5, FALSE))</f>
        <v>0.4</v>
      </c>
      <c r="F443" s="1013">
        <f t="shared" si="158"/>
        <v>1</v>
      </c>
      <c r="G443" s="1040">
        <f t="shared" si="160"/>
        <v>0.4</v>
      </c>
      <c r="H443" s="1011">
        <f>'Discount Calculations'!$C$42</f>
        <v>0</v>
      </c>
      <c r="I443" s="1013">
        <f t="shared" si="161"/>
        <v>0.4</v>
      </c>
      <c r="J443" s="1040">
        <f t="shared" si="159"/>
        <v>0</v>
      </c>
      <c r="K443" s="540">
        <f t="shared" si="162"/>
        <v>0</v>
      </c>
      <c r="L443" s="104">
        <f>'Discount Calculations'!$AD$5+1</f>
        <v>1</v>
      </c>
      <c r="M443" s="25">
        <f t="shared" si="163"/>
        <v>0.4</v>
      </c>
      <c r="N443" s="94">
        <f>M443*'FX Card'!$G$28</f>
        <v>0.4</v>
      </c>
      <c r="O443" s="902" t="str">
        <f>IFERROR(VLOOKUP(D443,Table_wabobpsvr_AzureCalc_AzureCalcRateCard[], 7,FALSE), VLOOKUP(LEFT(D443, LEN(D443)-'Rate Card'!$M$26), Table_wabobpsvr_AzureCalc_AzureCalcRateCard[], 7, FALSE))</f>
        <v/>
      </c>
      <c r="P443" s="902" t="str">
        <f>IFERROR(VLOOKUP(D443,Table_wabobpsvr_AzureCalc_AzureCalcRateCard[], 8,FALSE), VLOOKUP(LEFT(D443, LEN(D443)-'Rate Card'!$M$26), Table_wabobpsvr_AzureCalc_AzureCalcRateCard[], 8, FALSE))</f>
        <v/>
      </c>
    </row>
    <row r="444" spans="1:16">
      <c r="A444" s="19" t="s">
        <v>127</v>
      </c>
      <c r="B444" s="167" t="s">
        <v>713</v>
      </c>
      <c r="C444" s="539" t="str">
        <f>C441</f>
        <v>Per Hour</v>
      </c>
      <c r="D444" s="1010" t="s">
        <v>845</v>
      </c>
      <c r="E444" s="1002">
        <f>E441*2</f>
        <v>0.8</v>
      </c>
      <c r="F444" s="1013">
        <f t="shared" si="158"/>
        <v>1</v>
      </c>
      <c r="G444" s="1040">
        <f t="shared" si="160"/>
        <v>0.8</v>
      </c>
      <c r="H444" s="1011">
        <f>'Discount Calculations'!$C$42</f>
        <v>0</v>
      </c>
      <c r="I444" s="1013">
        <f t="shared" si="161"/>
        <v>0.8</v>
      </c>
      <c r="J444" s="1040">
        <f t="shared" si="159"/>
        <v>0</v>
      </c>
      <c r="K444" s="540">
        <f t="shared" si="162"/>
        <v>0</v>
      </c>
      <c r="L444" s="104">
        <f>'Discount Calculations'!$AD$5+1</f>
        <v>1</v>
      </c>
      <c r="M444" s="25">
        <f t="shared" si="163"/>
        <v>0.8</v>
      </c>
      <c r="N444" s="94">
        <f>M444*'FX Card'!$G$28</f>
        <v>0.8</v>
      </c>
      <c r="O444" s="902" t="e">
        <f>IFERROR(VLOOKUP(D444,Table_wabobpsvr_AzureCalc_AzureCalcRateCard[], 7,FALSE), VLOOKUP(LEFT(D444, LEN(D444)-'Rate Card'!$M$26), Table_wabobpsvr_AzureCalc_AzureCalcRateCard[], 7, FALSE))</f>
        <v>#N/A</v>
      </c>
      <c r="P444" s="902" t="e">
        <f>IFERROR(VLOOKUP(D444,Table_wabobpsvr_AzureCalc_AzureCalcRateCard[], 8,FALSE), VLOOKUP(LEFT(D444, LEN(D444)-'Rate Card'!$M$26), Table_wabobpsvr_AzureCalc_AzureCalcRateCard[], 8, FALSE))</f>
        <v>#N/A</v>
      </c>
    </row>
    <row r="445" spans="1:16">
      <c r="A445" s="19" t="s">
        <v>415</v>
      </c>
      <c r="B445" s="167" t="s">
        <v>713</v>
      </c>
      <c r="C445" s="64" t="str">
        <f>IFERROR(VLOOKUP(D445,Table_wabobpsvr_AzureCalc_AzureCalcRateCard[], 3,FALSE), VLOOKUP(LEFT(D445, LEN(D445)-'Rate Card'!$M$26), Table_wabobpsvr_AzureCalc_AzureCalcRateCard[], 3, FALSE))</f>
        <v>Per Hour</v>
      </c>
      <c r="D445" s="1040" t="str">
        <f>B445&amp;'Discount Calculations'!$G$16&amp;'Rate Card'!$K$23</f>
        <v>SQL Server StandardMOSP6</v>
      </c>
      <c r="E445" s="1012">
        <f>IFERROR(VLOOKUP(D445,Table_wabobpsvr_AzureCalc_AzureCalcRateCard[], 5,FALSE), VLOOKUP(LEFT(D445, LEN(D445)-'Rate Card'!$M$26), Table_wabobpsvr_AzureCalc_AzureCalcRateCard[], 5, FALSE))</f>
        <v>0.4</v>
      </c>
      <c r="F445" s="1013">
        <f t="shared" si="158"/>
        <v>1</v>
      </c>
      <c r="G445" s="1040">
        <f t="shared" si="160"/>
        <v>0.4</v>
      </c>
      <c r="H445" s="1011">
        <f>'Discount Calculations'!$C$42</f>
        <v>0</v>
      </c>
      <c r="I445" s="1013">
        <f t="shared" si="161"/>
        <v>0.4</v>
      </c>
      <c r="J445" s="1040">
        <f t="shared" si="159"/>
        <v>0</v>
      </c>
      <c r="K445" s="540">
        <f t="shared" si="162"/>
        <v>0</v>
      </c>
      <c r="L445" s="104">
        <f>'Discount Calculations'!$AD$5+1</f>
        <v>1</v>
      </c>
      <c r="M445" s="25">
        <f t="shared" si="163"/>
        <v>0.4</v>
      </c>
      <c r="N445" s="94">
        <f>M445*'FX Card'!$G$28</f>
        <v>0.4</v>
      </c>
      <c r="O445" s="902" t="str">
        <f>IFERROR(VLOOKUP(D445,Table_wabobpsvr_AzureCalc_AzureCalcRateCard[], 7,FALSE), VLOOKUP(LEFT(D445, LEN(D445)-'Rate Card'!$M$26), Table_wabobpsvr_AzureCalc_AzureCalcRateCard[], 7, FALSE))</f>
        <v/>
      </c>
      <c r="P445" s="902" t="str">
        <f>IFERROR(VLOOKUP(D445,Table_wabobpsvr_AzureCalc_AzureCalcRateCard[], 8,FALSE), VLOOKUP(LEFT(D445, LEN(D445)-'Rate Card'!$M$26), Table_wabobpsvr_AzureCalc_AzureCalcRateCard[], 8, FALSE))</f>
        <v/>
      </c>
    </row>
    <row r="446" spans="1:16">
      <c r="A446" s="19" t="s">
        <v>128</v>
      </c>
      <c r="B446" s="167" t="s">
        <v>713</v>
      </c>
      <c r="C446" s="64" t="str">
        <f>IFERROR(VLOOKUP(D446,Table_wabobpsvr_AzureCalc_AzureCalcRateCard[], 3,FALSE), VLOOKUP(LEFT(D446, LEN(D446)-'Rate Card'!$M$26), Table_wabobpsvr_AzureCalc_AzureCalcRateCard[], 3, FALSE))</f>
        <v>Per Hour</v>
      </c>
      <c r="D446" s="1040" t="str">
        <f>B446&amp;'Discount Calculations'!$G$16&amp;'Rate Card'!$K$23</f>
        <v>SQL Server StandardMOSP6</v>
      </c>
      <c r="E446" s="1012">
        <f>IFERROR(VLOOKUP(D446,Table_wabobpsvr_AzureCalc_AzureCalcRateCard[], 5,FALSE), VLOOKUP(LEFT(D446, LEN(D446)-'Rate Card'!$M$26), Table_wabobpsvr_AzureCalc_AzureCalcRateCard[], 5, FALSE))</f>
        <v>0.4</v>
      </c>
      <c r="F446" s="1013">
        <f t="shared" si="158"/>
        <v>1</v>
      </c>
      <c r="G446" s="1040">
        <f t="shared" si="160"/>
        <v>0.4</v>
      </c>
      <c r="H446" s="1011">
        <f>'Discount Calculations'!$C$42</f>
        <v>0</v>
      </c>
      <c r="I446" s="1013">
        <f t="shared" si="161"/>
        <v>0.4</v>
      </c>
      <c r="J446" s="1040">
        <f t="shared" si="159"/>
        <v>0</v>
      </c>
      <c r="K446" s="540">
        <f t="shared" si="162"/>
        <v>0</v>
      </c>
      <c r="L446" s="104">
        <f>'Discount Calculations'!$AD$5+1</f>
        <v>1</v>
      </c>
      <c r="M446" s="25">
        <f t="shared" si="163"/>
        <v>0.4</v>
      </c>
      <c r="N446" s="94">
        <f>M446*'FX Card'!$G$28</f>
        <v>0.4</v>
      </c>
      <c r="O446" s="902" t="str">
        <f>IFERROR(VLOOKUP(D446,Table_wabobpsvr_AzureCalc_AzureCalcRateCard[], 7,FALSE), VLOOKUP(LEFT(D446, LEN(D446)-'Rate Card'!$M$26), Table_wabobpsvr_AzureCalc_AzureCalcRateCard[], 7, FALSE))</f>
        <v/>
      </c>
      <c r="P446" s="902" t="str">
        <f>IFERROR(VLOOKUP(D446,Table_wabobpsvr_AzureCalc_AzureCalcRateCard[], 8,FALSE), VLOOKUP(LEFT(D446, LEN(D446)-'Rate Card'!$M$26), Table_wabobpsvr_AzureCalc_AzureCalcRateCard[], 8, FALSE))</f>
        <v/>
      </c>
    </row>
    <row r="447" spans="1:16">
      <c r="A447" s="19" t="s">
        <v>129</v>
      </c>
      <c r="B447" s="167" t="s">
        <v>713</v>
      </c>
      <c r="C447" s="539" t="str">
        <f>C441</f>
        <v>Per Hour</v>
      </c>
      <c r="D447" s="1010" t="s">
        <v>845</v>
      </c>
      <c r="E447" s="1002">
        <f>E441*2</f>
        <v>0.8</v>
      </c>
      <c r="F447" s="1013">
        <f t="shared" si="158"/>
        <v>1</v>
      </c>
      <c r="G447" s="1040">
        <f t="shared" si="160"/>
        <v>0.8</v>
      </c>
      <c r="H447" s="1011">
        <f>'Discount Calculations'!$C$42</f>
        <v>0</v>
      </c>
      <c r="I447" s="1013">
        <f t="shared" si="161"/>
        <v>0.8</v>
      </c>
      <c r="J447" s="1040">
        <f t="shared" si="159"/>
        <v>0</v>
      </c>
      <c r="K447" s="540">
        <f t="shared" si="162"/>
        <v>0</v>
      </c>
      <c r="L447" s="104">
        <f>'Discount Calculations'!$AD$5+1</f>
        <v>1</v>
      </c>
      <c r="M447" s="25">
        <f t="shared" si="163"/>
        <v>0.8</v>
      </c>
      <c r="N447" s="94">
        <f>M447*'FX Card'!$G$28</f>
        <v>0.8</v>
      </c>
      <c r="O447" s="902" t="e">
        <f>IFERROR(VLOOKUP(D447,Table_wabobpsvr_AzureCalc_AzureCalcRateCard[], 7,FALSE), VLOOKUP(LEFT(D447, LEN(D447)-'Rate Card'!$M$26), Table_wabobpsvr_AzureCalc_AzureCalcRateCard[], 7, FALSE))</f>
        <v>#N/A</v>
      </c>
      <c r="P447" s="902" t="e">
        <f>IFERROR(VLOOKUP(D447,Table_wabobpsvr_AzureCalc_AzureCalcRateCard[], 8,FALSE), VLOOKUP(LEFT(D447, LEN(D447)-'Rate Card'!$M$26), Table_wabobpsvr_AzureCalc_AzureCalcRateCard[], 8, FALSE))</f>
        <v>#N/A</v>
      </c>
    </row>
    <row r="448" spans="1:16">
      <c r="A448" s="19" t="s">
        <v>450</v>
      </c>
      <c r="B448" s="167" t="s">
        <v>713</v>
      </c>
      <c r="C448" s="539" t="str">
        <f>C441</f>
        <v>Per Hour</v>
      </c>
      <c r="D448" s="1010" t="s">
        <v>845</v>
      </c>
      <c r="E448" s="1002">
        <f>E441*2</f>
        <v>0.8</v>
      </c>
      <c r="F448" s="1013">
        <f t="shared" si="158"/>
        <v>1</v>
      </c>
      <c r="G448" s="1040">
        <f t="shared" si="160"/>
        <v>0.8</v>
      </c>
      <c r="H448" s="1011">
        <f>'Discount Calculations'!$C$42</f>
        <v>0</v>
      </c>
      <c r="I448" s="1013">
        <f t="shared" si="161"/>
        <v>0.8</v>
      </c>
      <c r="J448" s="1040">
        <f t="shared" si="159"/>
        <v>0</v>
      </c>
      <c r="K448" s="540">
        <f t="shared" si="162"/>
        <v>0</v>
      </c>
      <c r="L448" s="104">
        <f>'Discount Calculations'!$AD$5+1</f>
        <v>1</v>
      </c>
      <c r="M448" s="25">
        <f t="shared" si="163"/>
        <v>0.8</v>
      </c>
      <c r="N448" s="94">
        <f>M448*'FX Card'!$G$28</f>
        <v>0.8</v>
      </c>
      <c r="O448" s="902" t="e">
        <f>IFERROR(VLOOKUP(D448,Table_wabobpsvr_AzureCalc_AzureCalcRateCard[], 7,FALSE), VLOOKUP(LEFT(D448, LEN(D448)-'Rate Card'!$M$26), Table_wabobpsvr_AzureCalc_AzureCalcRateCard[], 7, FALSE))</f>
        <v>#N/A</v>
      </c>
      <c r="P448" s="902" t="e">
        <f>IFERROR(VLOOKUP(D448,Table_wabobpsvr_AzureCalc_AzureCalcRateCard[], 8,FALSE), VLOOKUP(LEFT(D448, LEN(D448)-'Rate Card'!$M$26), Table_wabobpsvr_AzureCalc_AzureCalcRateCard[], 8, FALSE))</f>
        <v>#N/A</v>
      </c>
    </row>
    <row r="449" spans="1:16">
      <c r="A449" s="19" t="s">
        <v>451</v>
      </c>
      <c r="B449" s="167" t="s">
        <v>713</v>
      </c>
      <c r="C449" s="539" t="str">
        <f>C441</f>
        <v>Per Hour</v>
      </c>
      <c r="D449" s="1010" t="s">
        <v>846</v>
      </c>
      <c r="E449" s="1002">
        <f>E441*4</f>
        <v>1.6</v>
      </c>
      <c r="F449" s="1013">
        <f t="shared" si="158"/>
        <v>1</v>
      </c>
      <c r="G449" s="1040">
        <f t="shared" si="160"/>
        <v>1.6</v>
      </c>
      <c r="H449" s="1011">
        <f>'Discount Calculations'!$C$42</f>
        <v>0</v>
      </c>
      <c r="I449" s="1013">
        <f t="shared" si="161"/>
        <v>1.6</v>
      </c>
      <c r="J449" s="1040">
        <f t="shared" si="159"/>
        <v>0</v>
      </c>
      <c r="K449" s="540">
        <f t="shared" si="162"/>
        <v>0</v>
      </c>
      <c r="L449" s="104">
        <f>'Discount Calculations'!$AD$5+1</f>
        <v>1</v>
      </c>
      <c r="M449" s="25">
        <f t="shared" si="163"/>
        <v>1.6</v>
      </c>
      <c r="N449" s="94">
        <f>M449*'FX Card'!$G$28</f>
        <v>1.6</v>
      </c>
      <c r="O449" s="902" t="e">
        <f>IFERROR(VLOOKUP(D449,Table_wabobpsvr_AzureCalc_AzureCalcRateCard[], 7,FALSE), VLOOKUP(LEFT(D449, LEN(D449)-'Rate Card'!$M$26), Table_wabobpsvr_AzureCalc_AzureCalcRateCard[], 7, FALSE))</f>
        <v>#N/A</v>
      </c>
      <c r="P449" s="902" t="e">
        <f>IFERROR(VLOOKUP(D449,Table_wabobpsvr_AzureCalc_AzureCalcRateCard[], 8,FALSE), VLOOKUP(LEFT(D449, LEN(D449)-'Rate Card'!$M$26), Table_wabobpsvr_AzureCalc_AzureCalcRateCard[], 8, FALSE))</f>
        <v>#N/A</v>
      </c>
    </row>
    <row r="450" spans="1:16">
      <c r="A450" s="19" t="s">
        <v>4395</v>
      </c>
      <c r="B450" s="167" t="s">
        <v>713</v>
      </c>
      <c r="C450" s="539" t="str">
        <f>C443</f>
        <v>Per Hour</v>
      </c>
      <c r="D450" s="1010" t="s">
        <v>845</v>
      </c>
      <c r="E450" s="1002">
        <f>E441*2</f>
        <v>0.8</v>
      </c>
      <c r="F450" s="1013">
        <f t="shared" si="158"/>
        <v>1</v>
      </c>
      <c r="G450" s="1040">
        <f t="shared" ref="G450:G451" si="164">F450*E450</f>
        <v>0.8</v>
      </c>
      <c r="H450" s="1011">
        <f>'Discount Calculations'!$C$42</f>
        <v>0</v>
      </c>
      <c r="I450" s="1013">
        <f t="shared" ref="I450:I451" si="165">G450*(1-H450)</f>
        <v>0.8</v>
      </c>
      <c r="J450" s="1040">
        <f t="shared" si="159"/>
        <v>0</v>
      </c>
      <c r="K450" s="540">
        <f t="shared" ref="K450:K451" si="166">E450*J450</f>
        <v>0</v>
      </c>
      <c r="L450" s="104">
        <f>'Discount Calculations'!$AD$5+1</f>
        <v>1</v>
      </c>
      <c r="M450" s="25">
        <f t="shared" ref="M450:M451" si="167">L450*(K450+I450)</f>
        <v>0.8</v>
      </c>
      <c r="N450" s="94">
        <f>M450*'FX Card'!$G$28</f>
        <v>0.8</v>
      </c>
      <c r="O450" s="902" t="e">
        <f>IFERROR(VLOOKUP(D450,Table_wabobpsvr_AzureCalc_AzureCalcRateCard[], 7,FALSE), VLOOKUP(LEFT(D450, LEN(D450)-'Rate Card'!$M$26), Table_wabobpsvr_AzureCalc_AzureCalcRateCard[], 7, FALSE))</f>
        <v>#N/A</v>
      </c>
      <c r="P450" s="902" t="e">
        <f>IFERROR(VLOOKUP(D450,Table_wabobpsvr_AzureCalc_AzureCalcRateCard[], 8,FALSE), VLOOKUP(LEFT(D450, LEN(D450)-'Rate Card'!$M$26), Table_wabobpsvr_AzureCalc_AzureCalcRateCard[], 8, FALSE))</f>
        <v>#N/A</v>
      </c>
    </row>
    <row r="451" spans="1:16">
      <c r="A451" s="19" t="s">
        <v>4396</v>
      </c>
      <c r="B451" s="167" t="s">
        <v>713</v>
      </c>
      <c r="C451" s="539" t="str">
        <f>C443</f>
        <v>Per Hour</v>
      </c>
      <c r="D451" s="1010" t="s">
        <v>846</v>
      </c>
      <c r="E451" s="1002">
        <f>E441*4</f>
        <v>1.6</v>
      </c>
      <c r="F451" s="1013">
        <f t="shared" si="158"/>
        <v>1</v>
      </c>
      <c r="G451" s="1040">
        <f t="shared" si="164"/>
        <v>1.6</v>
      </c>
      <c r="H451" s="1011">
        <f>'Discount Calculations'!$C$42</f>
        <v>0</v>
      </c>
      <c r="I451" s="1013">
        <f t="shared" si="165"/>
        <v>1.6</v>
      </c>
      <c r="J451" s="1040">
        <f t="shared" si="159"/>
        <v>0</v>
      </c>
      <c r="K451" s="540">
        <f t="shared" si="166"/>
        <v>0</v>
      </c>
      <c r="L451" s="104">
        <f>'Discount Calculations'!$AD$5+1</f>
        <v>1</v>
      </c>
      <c r="M451" s="25">
        <f t="shared" si="167"/>
        <v>1.6</v>
      </c>
      <c r="N451" s="94">
        <f>M451*'FX Card'!$G$28</f>
        <v>1.6</v>
      </c>
      <c r="O451" s="902" t="e">
        <f>IFERROR(VLOOKUP(D451,Table_wabobpsvr_AzureCalc_AzureCalcRateCard[], 7,FALSE), VLOOKUP(LEFT(D451, LEN(D451)-'Rate Card'!$M$26), Table_wabobpsvr_AzureCalc_AzureCalcRateCard[], 7, FALSE))</f>
        <v>#N/A</v>
      </c>
      <c r="P451" s="902" t="e">
        <f>IFERROR(VLOOKUP(D451,Table_wabobpsvr_AzureCalc_AzureCalcRateCard[], 8,FALSE), VLOOKUP(LEFT(D451, LEN(D451)-'Rate Card'!$M$26), Table_wabobpsvr_AzureCalc_AzureCalcRateCard[], 8, FALSE))</f>
        <v>#N/A</v>
      </c>
    </row>
    <row r="452" spans="1:16">
      <c r="A452" s="19"/>
      <c r="B452" s="33"/>
      <c r="C452" s="33"/>
      <c r="H452" s="1013"/>
      <c r="I452" s="1013"/>
      <c r="L452" s="104"/>
      <c r="N452" s="33"/>
      <c r="O452" s="903"/>
      <c r="P452" s="903"/>
    </row>
    <row r="453" spans="1:16">
      <c r="A453" s="542" t="s">
        <v>123</v>
      </c>
      <c r="B453" s="167" t="s">
        <v>712</v>
      </c>
      <c r="C453" s="64" t="str">
        <f>IFERROR(VLOOKUP(D453,Table_wabobpsvr_AzureCalc_AzureCalcRateCard[], 3,FALSE), VLOOKUP(LEFT(D453, LEN(D453)-'Rate Card'!$M$26), Table_wabobpsvr_AzureCalc_AzureCalcRateCard[], 3, FALSE))</f>
        <v>Per Hour</v>
      </c>
      <c r="D453" s="1040" t="str">
        <f>B453&amp;'Discount Calculations'!$G$16&amp;'Rate Card'!$K$23</f>
        <v>SQL Server EnterpriseMOSP6</v>
      </c>
      <c r="E453" s="1012">
        <f>IFERROR(VLOOKUP(D453,Table_wabobpsvr_AzureCalc_AzureCalcRateCard[], 5,FALSE), VLOOKUP(LEFT(D453, LEN(D453)-'Rate Card'!$M$26), Table_wabobpsvr_AzureCalc_AzureCalcRateCard[], 5, FALSE))</f>
        <v>1.5</v>
      </c>
      <c r="F453" s="1013">
        <f t="shared" ref="F453:F464" si="168">IF($E$1=1,1,0)</f>
        <v>1</v>
      </c>
      <c r="G453" s="1040">
        <f>F453*E453</f>
        <v>1.5</v>
      </c>
      <c r="H453" s="1011">
        <f>'Discount Calculations'!$C$42</f>
        <v>0</v>
      </c>
      <c r="I453" s="1013">
        <f>G453*(1-H453)</f>
        <v>1.5</v>
      </c>
      <c r="J453" s="1040">
        <f t="shared" ref="J453:J464" si="169">IF($E$1=2,1,0)</f>
        <v>0</v>
      </c>
      <c r="K453" s="540">
        <f>E453*J453</f>
        <v>0</v>
      </c>
      <c r="L453" s="104">
        <f>'Discount Calculations'!$AD$5+1</f>
        <v>1</v>
      </c>
      <c r="M453" s="25">
        <f>L453*(K453+I453)</f>
        <v>1.5</v>
      </c>
      <c r="N453" s="94">
        <f>M453*'FX Card'!$G$28</f>
        <v>1.5</v>
      </c>
      <c r="O453" s="902" t="str">
        <f>IFERROR(VLOOKUP(D453,Table_wabobpsvr_AzureCalc_AzureCalcRateCard[], 7,FALSE), VLOOKUP(LEFT(D453, LEN(D453)-'Rate Card'!$M$26), Table_wabobpsvr_AzureCalc_AzureCalcRateCard[], 7, FALSE))</f>
        <v/>
      </c>
      <c r="P453" s="902" t="str">
        <f>IFERROR(VLOOKUP(D453,Table_wabobpsvr_AzureCalc_AzureCalcRateCard[], 8,FALSE), VLOOKUP(LEFT(D453, LEN(D453)-'Rate Card'!$M$26), Table_wabobpsvr_AzureCalc_AzureCalcRateCard[], 8, FALSE))</f>
        <v/>
      </c>
    </row>
    <row r="454" spans="1:16">
      <c r="A454" s="19" t="s">
        <v>124</v>
      </c>
      <c r="B454" s="167" t="s">
        <v>712</v>
      </c>
      <c r="C454" s="64" t="str">
        <f>IFERROR(VLOOKUP(D454,Table_wabobpsvr_AzureCalc_AzureCalcRateCard[], 3,FALSE), VLOOKUP(LEFT(D454, LEN(D454)-'Rate Card'!$M$26), Table_wabobpsvr_AzureCalc_AzureCalcRateCard[], 3, FALSE))</f>
        <v>Per Hour</v>
      </c>
      <c r="D454" s="1040" t="str">
        <f>B454&amp;'Discount Calculations'!$G$16&amp;'Rate Card'!$K$23</f>
        <v>SQL Server EnterpriseMOSP6</v>
      </c>
      <c r="E454" s="1012">
        <f>IFERROR(VLOOKUP(D454,Table_wabobpsvr_AzureCalc_AzureCalcRateCard[], 5,FALSE), VLOOKUP(LEFT(D454, LEN(D454)-'Rate Card'!$M$26), Table_wabobpsvr_AzureCalc_AzureCalcRateCard[], 5, FALSE))</f>
        <v>1.5</v>
      </c>
      <c r="F454" s="1013">
        <f t="shared" si="168"/>
        <v>1</v>
      </c>
      <c r="G454" s="1040">
        <f t="shared" ref="G454:G462" si="170">F454*E454</f>
        <v>1.5</v>
      </c>
      <c r="H454" s="1011">
        <f>'Discount Calculations'!$C$42</f>
        <v>0</v>
      </c>
      <c r="I454" s="1013">
        <f t="shared" ref="I454:I462" si="171">G454*(1-H454)</f>
        <v>1.5</v>
      </c>
      <c r="J454" s="1040">
        <f t="shared" si="169"/>
        <v>0</v>
      </c>
      <c r="K454" s="540">
        <f t="shared" ref="K454:K462" si="172">E454*J454</f>
        <v>0</v>
      </c>
      <c r="L454" s="104">
        <f>'Discount Calculations'!$AD$5+1</f>
        <v>1</v>
      </c>
      <c r="M454" s="25">
        <f t="shared" ref="M454:M462" si="173">L454*(K454+I454)</f>
        <v>1.5</v>
      </c>
      <c r="N454" s="94">
        <f>M454*'FX Card'!$G$28</f>
        <v>1.5</v>
      </c>
      <c r="O454" s="902" t="str">
        <f>IFERROR(VLOOKUP(D454,Table_wabobpsvr_AzureCalc_AzureCalcRateCard[], 7,FALSE), VLOOKUP(LEFT(D454, LEN(D454)-'Rate Card'!$M$26), Table_wabobpsvr_AzureCalc_AzureCalcRateCard[], 7, FALSE))</f>
        <v/>
      </c>
      <c r="P454" s="902" t="str">
        <f>IFERROR(VLOOKUP(D454,Table_wabobpsvr_AzureCalc_AzureCalcRateCard[], 8,FALSE), VLOOKUP(LEFT(D454, LEN(D454)-'Rate Card'!$M$26), Table_wabobpsvr_AzureCalc_AzureCalcRateCard[], 8, FALSE))</f>
        <v/>
      </c>
    </row>
    <row r="455" spans="1:16">
      <c r="A455" s="19" t="s">
        <v>125</v>
      </c>
      <c r="B455" s="167" t="s">
        <v>712</v>
      </c>
      <c r="C455" s="64" t="str">
        <f>IFERROR(VLOOKUP(D455,Table_wabobpsvr_AzureCalc_AzureCalcRateCard[], 3,FALSE), VLOOKUP(LEFT(D455, LEN(D455)-'Rate Card'!$M$26), Table_wabobpsvr_AzureCalc_AzureCalcRateCard[], 3, FALSE))</f>
        <v>Per Hour</v>
      </c>
      <c r="D455" s="1040" t="str">
        <f>B455&amp;'Discount Calculations'!$G$16&amp;'Rate Card'!$K$23</f>
        <v>SQL Server EnterpriseMOSP6</v>
      </c>
      <c r="E455" s="1012">
        <f>IFERROR(VLOOKUP(D455,Table_wabobpsvr_AzureCalc_AzureCalcRateCard[], 5,FALSE), VLOOKUP(LEFT(D455, LEN(D455)-'Rate Card'!$M$26), Table_wabobpsvr_AzureCalc_AzureCalcRateCard[], 5, FALSE))</f>
        <v>1.5</v>
      </c>
      <c r="F455" s="1013">
        <f t="shared" si="168"/>
        <v>1</v>
      </c>
      <c r="G455" s="1040">
        <f t="shared" si="170"/>
        <v>1.5</v>
      </c>
      <c r="H455" s="1011">
        <f>'Discount Calculations'!$C$42</f>
        <v>0</v>
      </c>
      <c r="I455" s="1013">
        <f t="shared" si="171"/>
        <v>1.5</v>
      </c>
      <c r="J455" s="1040">
        <f t="shared" si="169"/>
        <v>0</v>
      </c>
      <c r="K455" s="540">
        <f t="shared" si="172"/>
        <v>0</v>
      </c>
      <c r="L455" s="104">
        <f>'Discount Calculations'!$AD$5+1</f>
        <v>1</v>
      </c>
      <c r="M455" s="25">
        <f t="shared" si="173"/>
        <v>1.5</v>
      </c>
      <c r="N455" s="94">
        <f>M455*'FX Card'!$G$28</f>
        <v>1.5</v>
      </c>
      <c r="O455" s="902" t="str">
        <f>IFERROR(VLOOKUP(D455,Table_wabobpsvr_AzureCalc_AzureCalcRateCard[], 7,FALSE), VLOOKUP(LEFT(D455, LEN(D455)-'Rate Card'!$M$26), Table_wabobpsvr_AzureCalc_AzureCalcRateCard[], 7, FALSE))</f>
        <v/>
      </c>
      <c r="P455" s="902" t="str">
        <f>IFERROR(VLOOKUP(D455,Table_wabobpsvr_AzureCalc_AzureCalcRateCard[], 8,FALSE), VLOOKUP(LEFT(D455, LEN(D455)-'Rate Card'!$M$26), Table_wabobpsvr_AzureCalc_AzureCalcRateCard[], 8, FALSE))</f>
        <v/>
      </c>
    </row>
    <row r="456" spans="1:16">
      <c r="A456" s="19" t="s">
        <v>126</v>
      </c>
      <c r="B456" s="167" t="s">
        <v>712</v>
      </c>
      <c r="C456" s="64" t="str">
        <f>IFERROR(VLOOKUP(D456,Table_wabobpsvr_AzureCalc_AzureCalcRateCard[], 3,FALSE), VLOOKUP(LEFT(D456, LEN(D456)-'Rate Card'!$M$26), Table_wabobpsvr_AzureCalc_AzureCalcRateCard[], 3, FALSE))</f>
        <v>Per Hour</v>
      </c>
      <c r="D456" s="1040" t="str">
        <f>B456&amp;'Discount Calculations'!$G$16&amp;'Rate Card'!$K$23</f>
        <v>SQL Server EnterpriseMOSP6</v>
      </c>
      <c r="E456" s="1012">
        <f>IFERROR(VLOOKUP(D456,Table_wabobpsvr_AzureCalc_AzureCalcRateCard[], 5,FALSE), VLOOKUP(LEFT(D456, LEN(D456)-'Rate Card'!$M$26), Table_wabobpsvr_AzureCalc_AzureCalcRateCard[], 5, FALSE))</f>
        <v>1.5</v>
      </c>
      <c r="F456" s="1013">
        <f t="shared" si="168"/>
        <v>1</v>
      </c>
      <c r="G456" s="1040">
        <f t="shared" si="170"/>
        <v>1.5</v>
      </c>
      <c r="H456" s="1011">
        <f>'Discount Calculations'!$C$42</f>
        <v>0</v>
      </c>
      <c r="I456" s="1013">
        <f t="shared" si="171"/>
        <v>1.5</v>
      </c>
      <c r="J456" s="1040">
        <f t="shared" si="169"/>
        <v>0</v>
      </c>
      <c r="K456" s="540">
        <f t="shared" si="172"/>
        <v>0</v>
      </c>
      <c r="L456" s="104">
        <f>'Discount Calculations'!$AD$5+1</f>
        <v>1</v>
      </c>
      <c r="M456" s="25">
        <f t="shared" si="173"/>
        <v>1.5</v>
      </c>
      <c r="N456" s="94">
        <f>M456*'FX Card'!$G$28</f>
        <v>1.5</v>
      </c>
      <c r="O456" s="902" t="str">
        <f>IFERROR(VLOOKUP(D456,Table_wabobpsvr_AzureCalc_AzureCalcRateCard[], 7,FALSE), VLOOKUP(LEFT(D456, LEN(D456)-'Rate Card'!$M$26), Table_wabobpsvr_AzureCalc_AzureCalcRateCard[], 7, FALSE))</f>
        <v/>
      </c>
      <c r="P456" s="902" t="str">
        <f>IFERROR(VLOOKUP(D456,Table_wabobpsvr_AzureCalc_AzureCalcRateCard[], 8,FALSE), VLOOKUP(LEFT(D456, LEN(D456)-'Rate Card'!$M$26), Table_wabobpsvr_AzureCalc_AzureCalcRateCard[], 8, FALSE))</f>
        <v/>
      </c>
    </row>
    <row r="457" spans="1:16">
      <c r="A457" s="19" t="s">
        <v>127</v>
      </c>
      <c r="B457" s="167" t="s">
        <v>712</v>
      </c>
      <c r="C457" s="539" t="str">
        <f>C454</f>
        <v>Per Hour</v>
      </c>
      <c r="D457" s="1010" t="s">
        <v>845</v>
      </c>
      <c r="E457" s="1002">
        <f>E454*2</f>
        <v>3</v>
      </c>
      <c r="F457" s="1013">
        <f t="shared" si="168"/>
        <v>1</v>
      </c>
      <c r="G457" s="1040">
        <f t="shared" si="170"/>
        <v>3</v>
      </c>
      <c r="H457" s="1011">
        <f>'Discount Calculations'!$C$42</f>
        <v>0</v>
      </c>
      <c r="I457" s="1013">
        <f t="shared" si="171"/>
        <v>3</v>
      </c>
      <c r="J457" s="1040">
        <f t="shared" si="169"/>
        <v>0</v>
      </c>
      <c r="K457" s="540">
        <f t="shared" si="172"/>
        <v>0</v>
      </c>
      <c r="L457" s="104">
        <f>'Discount Calculations'!$AD$5+1</f>
        <v>1</v>
      </c>
      <c r="M457" s="25">
        <f t="shared" si="173"/>
        <v>3</v>
      </c>
      <c r="N457" s="94">
        <f>M457*'FX Card'!$G$28</f>
        <v>3</v>
      </c>
      <c r="O457" s="902" t="e">
        <f>IFERROR(VLOOKUP(D457,Table_wabobpsvr_AzureCalc_AzureCalcRateCard[], 7,FALSE), VLOOKUP(LEFT(D457, LEN(D457)-'Rate Card'!$M$26), Table_wabobpsvr_AzureCalc_AzureCalcRateCard[], 7, FALSE))</f>
        <v>#N/A</v>
      </c>
      <c r="P457" s="902" t="e">
        <f>IFERROR(VLOOKUP(D457,Table_wabobpsvr_AzureCalc_AzureCalcRateCard[], 8,FALSE), VLOOKUP(LEFT(D457, LEN(D457)-'Rate Card'!$M$26), Table_wabobpsvr_AzureCalc_AzureCalcRateCard[], 8, FALSE))</f>
        <v>#N/A</v>
      </c>
    </row>
    <row r="458" spans="1:16">
      <c r="A458" s="19" t="s">
        <v>415</v>
      </c>
      <c r="B458" s="167" t="s">
        <v>712</v>
      </c>
      <c r="C458" s="64" t="str">
        <f>IFERROR(VLOOKUP(D458,Table_wabobpsvr_AzureCalc_AzureCalcRateCard[], 3,FALSE), VLOOKUP(LEFT(D458, LEN(D458)-'Rate Card'!$M$26), Table_wabobpsvr_AzureCalc_AzureCalcRateCard[], 3, FALSE))</f>
        <v>Per Hour</v>
      </c>
      <c r="D458" s="1040" t="str">
        <f>B458&amp;'Discount Calculations'!$G$16&amp;'Rate Card'!$K$23</f>
        <v>SQL Server EnterpriseMOSP6</v>
      </c>
      <c r="E458" s="1012">
        <f>IFERROR(VLOOKUP(D458,Table_wabobpsvr_AzureCalc_AzureCalcRateCard[], 5,FALSE), VLOOKUP(LEFT(D458, LEN(D458)-'Rate Card'!$M$26), Table_wabobpsvr_AzureCalc_AzureCalcRateCard[], 5, FALSE))</f>
        <v>1.5</v>
      </c>
      <c r="F458" s="1013">
        <f t="shared" si="168"/>
        <v>1</v>
      </c>
      <c r="G458" s="1040">
        <f t="shared" si="170"/>
        <v>1.5</v>
      </c>
      <c r="H458" s="1011">
        <f>'Discount Calculations'!$C$42</f>
        <v>0</v>
      </c>
      <c r="I458" s="1013">
        <f t="shared" si="171"/>
        <v>1.5</v>
      </c>
      <c r="J458" s="1040">
        <f t="shared" si="169"/>
        <v>0</v>
      </c>
      <c r="K458" s="540">
        <f t="shared" si="172"/>
        <v>0</v>
      </c>
      <c r="L458" s="104">
        <f>'Discount Calculations'!$AD$5+1</f>
        <v>1</v>
      </c>
      <c r="M458" s="25">
        <f t="shared" si="173"/>
        <v>1.5</v>
      </c>
      <c r="N458" s="94">
        <f>M458*'FX Card'!$G$28</f>
        <v>1.5</v>
      </c>
      <c r="O458" s="902" t="str">
        <f>IFERROR(VLOOKUP(D458,Table_wabobpsvr_AzureCalc_AzureCalcRateCard[], 7,FALSE), VLOOKUP(LEFT(D458, LEN(D458)-'Rate Card'!$M$26), Table_wabobpsvr_AzureCalc_AzureCalcRateCard[], 7, FALSE))</f>
        <v/>
      </c>
      <c r="P458" s="902" t="str">
        <f>IFERROR(VLOOKUP(D458,Table_wabobpsvr_AzureCalc_AzureCalcRateCard[], 8,FALSE), VLOOKUP(LEFT(D458, LEN(D458)-'Rate Card'!$M$26), Table_wabobpsvr_AzureCalc_AzureCalcRateCard[], 8, FALSE))</f>
        <v/>
      </c>
    </row>
    <row r="459" spans="1:16">
      <c r="A459" s="19" t="s">
        <v>128</v>
      </c>
      <c r="B459" s="167" t="s">
        <v>712</v>
      </c>
      <c r="C459" s="64" t="str">
        <f>IFERROR(VLOOKUP(D459,Table_wabobpsvr_AzureCalc_AzureCalcRateCard[], 3,FALSE), VLOOKUP(LEFT(D459, LEN(D459)-'Rate Card'!$M$26), Table_wabobpsvr_AzureCalc_AzureCalcRateCard[], 3, FALSE))</f>
        <v>Per Hour</v>
      </c>
      <c r="D459" s="1040" t="str">
        <f>B459&amp;'Discount Calculations'!$G$16&amp;'Rate Card'!$K$23</f>
        <v>SQL Server EnterpriseMOSP6</v>
      </c>
      <c r="E459" s="1012">
        <f>IFERROR(VLOOKUP(D459,Table_wabobpsvr_AzureCalc_AzureCalcRateCard[], 5,FALSE), VLOOKUP(LEFT(D459, LEN(D459)-'Rate Card'!$M$26), Table_wabobpsvr_AzureCalc_AzureCalcRateCard[], 5, FALSE))</f>
        <v>1.5</v>
      </c>
      <c r="F459" s="1013">
        <f t="shared" si="168"/>
        <v>1</v>
      </c>
      <c r="G459" s="1040">
        <f t="shared" si="170"/>
        <v>1.5</v>
      </c>
      <c r="H459" s="1011">
        <f>'Discount Calculations'!$C$42</f>
        <v>0</v>
      </c>
      <c r="I459" s="1013">
        <f t="shared" si="171"/>
        <v>1.5</v>
      </c>
      <c r="J459" s="1040">
        <f t="shared" si="169"/>
        <v>0</v>
      </c>
      <c r="K459" s="540">
        <f t="shared" si="172"/>
        <v>0</v>
      </c>
      <c r="L459" s="104">
        <f>'Discount Calculations'!$AD$5+1</f>
        <v>1</v>
      </c>
      <c r="M459" s="25">
        <f t="shared" si="173"/>
        <v>1.5</v>
      </c>
      <c r="N459" s="94">
        <f>M459*'FX Card'!$G$28</f>
        <v>1.5</v>
      </c>
      <c r="O459" s="902" t="str">
        <f>IFERROR(VLOOKUP(D459,Table_wabobpsvr_AzureCalc_AzureCalcRateCard[], 7,FALSE), VLOOKUP(LEFT(D459, LEN(D459)-'Rate Card'!$M$26), Table_wabobpsvr_AzureCalc_AzureCalcRateCard[], 7, FALSE))</f>
        <v/>
      </c>
      <c r="P459" s="902" t="str">
        <f>IFERROR(VLOOKUP(D459,Table_wabobpsvr_AzureCalc_AzureCalcRateCard[], 8,FALSE), VLOOKUP(LEFT(D459, LEN(D459)-'Rate Card'!$M$26), Table_wabobpsvr_AzureCalc_AzureCalcRateCard[], 8, FALSE))</f>
        <v/>
      </c>
    </row>
    <row r="460" spans="1:16">
      <c r="A460" s="19" t="s">
        <v>129</v>
      </c>
      <c r="B460" s="167" t="s">
        <v>712</v>
      </c>
      <c r="C460" s="539" t="str">
        <f>C454</f>
        <v>Per Hour</v>
      </c>
      <c r="D460" s="1010" t="s">
        <v>845</v>
      </c>
      <c r="E460" s="1002">
        <f>E454*2</f>
        <v>3</v>
      </c>
      <c r="F460" s="1013">
        <f t="shared" si="168"/>
        <v>1</v>
      </c>
      <c r="G460" s="1040">
        <f t="shared" si="170"/>
        <v>3</v>
      </c>
      <c r="H460" s="1011">
        <f>'Discount Calculations'!$C$42</f>
        <v>0</v>
      </c>
      <c r="I460" s="1013">
        <f t="shared" si="171"/>
        <v>3</v>
      </c>
      <c r="J460" s="1040">
        <f t="shared" si="169"/>
        <v>0</v>
      </c>
      <c r="K460" s="540">
        <f t="shared" si="172"/>
        <v>0</v>
      </c>
      <c r="L460" s="104">
        <f>'Discount Calculations'!$AD$5+1</f>
        <v>1</v>
      </c>
      <c r="M460" s="25">
        <f t="shared" si="173"/>
        <v>3</v>
      </c>
      <c r="N460" s="94">
        <f>M460*'FX Card'!$G$28</f>
        <v>3</v>
      </c>
      <c r="O460" s="902" t="e">
        <f>IFERROR(VLOOKUP(D460,Table_wabobpsvr_AzureCalc_AzureCalcRateCard[], 7,FALSE), VLOOKUP(LEFT(D460, LEN(D460)-'Rate Card'!$M$26), Table_wabobpsvr_AzureCalc_AzureCalcRateCard[], 7, FALSE))</f>
        <v>#N/A</v>
      </c>
      <c r="P460" s="902" t="e">
        <f>IFERROR(VLOOKUP(D460,Table_wabobpsvr_AzureCalc_AzureCalcRateCard[], 8,FALSE), VLOOKUP(LEFT(D460, LEN(D460)-'Rate Card'!$M$26), Table_wabobpsvr_AzureCalc_AzureCalcRateCard[], 8, FALSE))</f>
        <v>#N/A</v>
      </c>
    </row>
    <row r="461" spans="1:16">
      <c r="A461" s="19" t="s">
        <v>450</v>
      </c>
      <c r="B461" s="167" t="s">
        <v>712</v>
      </c>
      <c r="C461" s="539" t="str">
        <f>C454</f>
        <v>Per Hour</v>
      </c>
      <c r="D461" s="1010" t="s">
        <v>845</v>
      </c>
      <c r="E461" s="1002">
        <f>E454*2</f>
        <v>3</v>
      </c>
      <c r="F461" s="1013">
        <f t="shared" si="168"/>
        <v>1</v>
      </c>
      <c r="G461" s="1040">
        <f t="shared" si="170"/>
        <v>3</v>
      </c>
      <c r="H461" s="1011">
        <f>'Discount Calculations'!$C$42</f>
        <v>0</v>
      </c>
      <c r="I461" s="1013">
        <f t="shared" si="171"/>
        <v>3</v>
      </c>
      <c r="J461" s="1040">
        <f t="shared" si="169"/>
        <v>0</v>
      </c>
      <c r="K461" s="540">
        <f t="shared" si="172"/>
        <v>0</v>
      </c>
      <c r="L461" s="104">
        <f>'Discount Calculations'!$AD$5+1</f>
        <v>1</v>
      </c>
      <c r="M461" s="25">
        <f t="shared" si="173"/>
        <v>3</v>
      </c>
      <c r="N461" s="94">
        <f>M461*'FX Card'!$G$28</f>
        <v>3</v>
      </c>
      <c r="O461" s="902" t="e">
        <f>IFERROR(VLOOKUP(D461,Table_wabobpsvr_AzureCalc_AzureCalcRateCard[], 7,FALSE), VLOOKUP(LEFT(D461, LEN(D461)-'Rate Card'!$M$26), Table_wabobpsvr_AzureCalc_AzureCalcRateCard[], 7, FALSE))</f>
        <v>#N/A</v>
      </c>
      <c r="P461" s="902" t="e">
        <f>IFERROR(VLOOKUP(D461,Table_wabobpsvr_AzureCalc_AzureCalcRateCard[], 8,FALSE), VLOOKUP(LEFT(D461, LEN(D461)-'Rate Card'!$M$26), Table_wabobpsvr_AzureCalc_AzureCalcRateCard[], 8, FALSE))</f>
        <v>#N/A</v>
      </c>
    </row>
    <row r="462" spans="1:16">
      <c r="A462" s="19" t="s">
        <v>451</v>
      </c>
      <c r="B462" s="167" t="s">
        <v>712</v>
      </c>
      <c r="C462" s="539" t="str">
        <f>C454</f>
        <v>Per Hour</v>
      </c>
      <c r="D462" s="1010" t="s">
        <v>846</v>
      </c>
      <c r="E462" s="1002">
        <f>E454*4</f>
        <v>6</v>
      </c>
      <c r="F462" s="1013">
        <f t="shared" si="168"/>
        <v>1</v>
      </c>
      <c r="G462" s="1040">
        <f t="shared" si="170"/>
        <v>6</v>
      </c>
      <c r="H462" s="1011">
        <f>'Discount Calculations'!$C$42</f>
        <v>0</v>
      </c>
      <c r="I462" s="1013">
        <f t="shared" si="171"/>
        <v>6</v>
      </c>
      <c r="J462" s="1040">
        <f t="shared" si="169"/>
        <v>0</v>
      </c>
      <c r="K462" s="540">
        <f t="shared" si="172"/>
        <v>0</v>
      </c>
      <c r="L462" s="104">
        <f>'Discount Calculations'!$AD$5+1</f>
        <v>1</v>
      </c>
      <c r="M462" s="25">
        <f t="shared" si="173"/>
        <v>6</v>
      </c>
      <c r="N462" s="94">
        <f>M462*'FX Card'!$G$28</f>
        <v>6</v>
      </c>
      <c r="O462" s="902" t="e">
        <f>IFERROR(VLOOKUP(D462,Table_wabobpsvr_AzureCalc_AzureCalcRateCard[], 7,FALSE), VLOOKUP(LEFT(D462, LEN(D462)-'Rate Card'!$M$26), Table_wabobpsvr_AzureCalc_AzureCalcRateCard[], 7, FALSE))</f>
        <v>#N/A</v>
      </c>
      <c r="P462" s="902" t="e">
        <f>IFERROR(VLOOKUP(D462,Table_wabobpsvr_AzureCalc_AzureCalcRateCard[], 8,FALSE), VLOOKUP(LEFT(D462, LEN(D462)-'Rate Card'!$M$26), Table_wabobpsvr_AzureCalc_AzureCalcRateCard[], 8, FALSE))</f>
        <v>#N/A</v>
      </c>
    </row>
    <row r="463" spans="1:16">
      <c r="A463" s="19" t="s">
        <v>4395</v>
      </c>
      <c r="B463" s="167" t="s">
        <v>712</v>
      </c>
      <c r="C463" s="539" t="str">
        <f>C456</f>
        <v>Per Hour</v>
      </c>
      <c r="D463" s="1010" t="s">
        <v>845</v>
      </c>
      <c r="E463" s="1002">
        <f>E454*2</f>
        <v>3</v>
      </c>
      <c r="F463" s="1013">
        <f t="shared" si="168"/>
        <v>1</v>
      </c>
      <c r="G463" s="1040">
        <f t="shared" ref="G463:G464" si="174">F463*E463</f>
        <v>3</v>
      </c>
      <c r="H463" s="1011">
        <f>'Discount Calculations'!$C$42</f>
        <v>0</v>
      </c>
      <c r="I463" s="1013">
        <f t="shared" ref="I463:I464" si="175">G463*(1-H463)</f>
        <v>3</v>
      </c>
      <c r="J463" s="1040">
        <f t="shared" si="169"/>
        <v>0</v>
      </c>
      <c r="K463" s="540">
        <f t="shared" ref="K463:K464" si="176">E463*J463</f>
        <v>0</v>
      </c>
      <c r="L463" s="104">
        <f>'Discount Calculations'!$AD$5+1</f>
        <v>1</v>
      </c>
      <c r="M463" s="25">
        <f t="shared" ref="M463:M464" si="177">L463*(K463+I463)</f>
        <v>3</v>
      </c>
      <c r="N463" s="94">
        <f>M463*'FX Card'!$G$28</f>
        <v>3</v>
      </c>
      <c r="O463" s="902" t="e">
        <f>IFERROR(VLOOKUP(D463,Table_wabobpsvr_AzureCalc_AzureCalcRateCard[], 7,FALSE), VLOOKUP(LEFT(D463, LEN(D463)-'Rate Card'!$M$26), Table_wabobpsvr_AzureCalc_AzureCalcRateCard[], 7, FALSE))</f>
        <v>#N/A</v>
      </c>
      <c r="P463" s="902" t="e">
        <f>IFERROR(VLOOKUP(D463,Table_wabobpsvr_AzureCalc_AzureCalcRateCard[], 8,FALSE), VLOOKUP(LEFT(D463, LEN(D463)-'Rate Card'!$M$26), Table_wabobpsvr_AzureCalc_AzureCalcRateCard[], 8, FALSE))</f>
        <v>#N/A</v>
      </c>
    </row>
    <row r="464" spans="1:16">
      <c r="A464" s="19" t="s">
        <v>4396</v>
      </c>
      <c r="B464" s="167" t="s">
        <v>712</v>
      </c>
      <c r="C464" s="539" t="str">
        <f>C456</f>
        <v>Per Hour</v>
      </c>
      <c r="D464" s="1010" t="s">
        <v>846</v>
      </c>
      <c r="E464" s="1002">
        <f>E454*4</f>
        <v>6</v>
      </c>
      <c r="F464" s="1013">
        <f t="shared" si="168"/>
        <v>1</v>
      </c>
      <c r="G464" s="1040">
        <f t="shared" si="174"/>
        <v>6</v>
      </c>
      <c r="H464" s="1011">
        <f>'Discount Calculations'!$C$42</f>
        <v>0</v>
      </c>
      <c r="I464" s="1013">
        <f t="shared" si="175"/>
        <v>6</v>
      </c>
      <c r="J464" s="1040">
        <f t="shared" si="169"/>
        <v>0</v>
      </c>
      <c r="K464" s="540">
        <f t="shared" si="176"/>
        <v>0</v>
      </c>
      <c r="L464" s="104">
        <f>'Discount Calculations'!$AD$5+1</f>
        <v>1</v>
      </c>
      <c r="M464" s="25">
        <f t="shared" si="177"/>
        <v>6</v>
      </c>
      <c r="N464" s="94">
        <f>M464*'FX Card'!$G$28</f>
        <v>6</v>
      </c>
      <c r="O464" s="902" t="e">
        <f>IFERROR(VLOOKUP(D464,Table_wabobpsvr_AzureCalc_AzureCalcRateCard[], 7,FALSE), VLOOKUP(LEFT(D464, LEN(D464)-'Rate Card'!$M$26), Table_wabobpsvr_AzureCalc_AzureCalcRateCard[], 7, FALSE))</f>
        <v>#N/A</v>
      </c>
      <c r="P464" s="902" t="e">
        <f>IFERROR(VLOOKUP(D464,Table_wabobpsvr_AzureCalc_AzureCalcRateCard[], 8,FALSE), VLOOKUP(LEFT(D464, LEN(D464)-'Rate Card'!$M$26), Table_wabobpsvr_AzureCalc_AzureCalcRateCard[], 8, FALSE))</f>
        <v>#N/A</v>
      </c>
    </row>
    <row r="465" spans="1:16">
      <c r="G465" s="1013"/>
      <c r="H465" s="1013"/>
      <c r="K465" s="104"/>
      <c r="O465" s="903"/>
      <c r="P465" s="903"/>
    </row>
    <row r="466" spans="1:16">
      <c r="A466" s="79" t="s">
        <v>131</v>
      </c>
      <c r="B466" s="79" t="s">
        <v>152</v>
      </c>
      <c r="C466" s="79" t="s">
        <v>6</v>
      </c>
      <c r="D466" s="2" t="s">
        <v>828</v>
      </c>
      <c r="E466" s="556" t="s">
        <v>263</v>
      </c>
      <c r="F466" s="2" t="s">
        <v>180</v>
      </c>
      <c r="G466" s="2" t="s">
        <v>184</v>
      </c>
      <c r="H466" s="2" t="s">
        <v>188</v>
      </c>
      <c r="I466" s="2" t="s">
        <v>269</v>
      </c>
      <c r="J466" s="2" t="s">
        <v>833</v>
      </c>
      <c r="K466" s="79" t="s">
        <v>838</v>
      </c>
      <c r="L466" s="79" t="s">
        <v>262</v>
      </c>
      <c r="M466" s="79" t="s">
        <v>834</v>
      </c>
      <c r="N466" s="95" t="s">
        <v>24</v>
      </c>
      <c r="O466" s="901" t="s">
        <v>2</v>
      </c>
      <c r="P466" s="901" t="s">
        <v>2986</v>
      </c>
    </row>
    <row r="467" spans="1:16" s="33" customFormat="1">
      <c r="A467" s="542" t="s">
        <v>123</v>
      </c>
      <c r="B467" s="314" t="s">
        <v>711</v>
      </c>
      <c r="C467" s="64" t="str">
        <f>IFERROR(VLOOKUP(D467,Table_wabobpsvr_AzureCalc_AzureCalcRateCard[], 3,FALSE), VLOOKUP(LEFT(D467, LEN(D467)-'Rate Card'!$M$26), Table_wabobpsvr_AzureCalc_AzureCalcRateCard[], 3, FALSE))</f>
        <v>Per Hour</v>
      </c>
      <c r="D467" s="1040" t="str">
        <f>B467&amp;'Discount Calculations'!$G$16&amp;'Rate Card'!$K$23</f>
        <v>BizTalk Server StandardMOSP6</v>
      </c>
      <c r="E467" s="1012">
        <f>IFERROR(VLOOKUP(D467,Table_wabobpsvr_AzureCalc_AzureCalcRateCard[], 5,FALSE), VLOOKUP(LEFT(D467, LEN(D467)-'Rate Card'!$M$26), Table_wabobpsvr_AzureCalc_AzureCalcRateCard[], 5, FALSE))</f>
        <v>0.48</v>
      </c>
      <c r="F467" s="1013">
        <f t="shared" ref="F467:F478" si="178">IF($E$1=1,1,0)</f>
        <v>1</v>
      </c>
      <c r="G467" s="1040">
        <f>F467*E467</f>
        <v>0.48</v>
      </c>
      <c r="H467" s="1011">
        <f>'Discount Calculations'!$C$42</f>
        <v>0</v>
      </c>
      <c r="I467" s="1013">
        <f>G467*(1-H467)</f>
        <v>0.48</v>
      </c>
      <c r="J467" s="1040">
        <f t="shared" ref="J467:J478" si="179">IF($E$1=2,1,0)</f>
        <v>0</v>
      </c>
      <c r="K467" s="540">
        <f t="shared" ref="K467:K476" si="180">E467*J467</f>
        <v>0</v>
      </c>
      <c r="L467" s="104">
        <f>'Discount Calculations'!$AD$5+1</f>
        <v>1</v>
      </c>
      <c r="M467" s="25">
        <f t="shared" ref="M467:M476" si="181">L467*(K467+I467)</f>
        <v>0.48</v>
      </c>
      <c r="N467" s="94">
        <f>M467*'FX Card'!$G$28</f>
        <v>0.48</v>
      </c>
      <c r="O467" s="902" t="str">
        <f>IFERROR(VLOOKUP(D467,Table_wabobpsvr_AzureCalc_AzureCalcRateCard[], 7,FALSE), VLOOKUP(LEFT(D467, LEN(D467)-'Rate Card'!$M$26), Table_wabobpsvr_AzureCalc_AzureCalcRateCard[], 7, FALSE))</f>
        <v/>
      </c>
      <c r="P467" s="902" t="str">
        <f>IFERROR(VLOOKUP(D467,Table_wabobpsvr_AzureCalc_AzureCalcRateCard[], 8,FALSE), VLOOKUP(LEFT(D467, LEN(D467)-'Rate Card'!$M$26), Table_wabobpsvr_AzureCalc_AzureCalcRateCard[], 8, FALSE))</f>
        <v/>
      </c>
    </row>
    <row r="468" spans="1:16">
      <c r="A468" s="19" t="s">
        <v>124</v>
      </c>
      <c r="B468" s="314" t="s">
        <v>711</v>
      </c>
      <c r="C468" s="64" t="str">
        <f>IFERROR(VLOOKUP(D468,Table_wabobpsvr_AzureCalc_AzureCalcRateCard[], 3,FALSE), VLOOKUP(LEFT(D468, LEN(D468)-'Rate Card'!$M$26), Table_wabobpsvr_AzureCalc_AzureCalcRateCard[], 3, FALSE))</f>
        <v>Per Hour</v>
      </c>
      <c r="D468" s="1040" t="str">
        <f>B468&amp;'Discount Calculations'!$G$16&amp;'Rate Card'!$K$23</f>
        <v>BizTalk Server StandardMOSP6</v>
      </c>
      <c r="E468" s="1012">
        <f>IFERROR(VLOOKUP(D468,Table_wabobpsvr_AzureCalc_AzureCalcRateCard[], 5,FALSE), VLOOKUP(LEFT(D468, LEN(D468)-'Rate Card'!$M$26), Table_wabobpsvr_AzureCalc_AzureCalcRateCard[], 5, FALSE))</f>
        <v>0.48</v>
      </c>
      <c r="F468" s="1013">
        <f t="shared" si="178"/>
        <v>1</v>
      </c>
      <c r="G468" s="1040">
        <f t="shared" ref="G468:G476" si="182">F468*E468</f>
        <v>0.48</v>
      </c>
      <c r="H468" s="1011">
        <f>'Discount Calculations'!$C$42</f>
        <v>0</v>
      </c>
      <c r="I468" s="1013">
        <f t="shared" ref="I468:I476" si="183">G468*(1-H468)</f>
        <v>0.48</v>
      </c>
      <c r="J468" s="1040">
        <f t="shared" si="179"/>
        <v>0</v>
      </c>
      <c r="K468" s="540">
        <f t="shared" si="180"/>
        <v>0</v>
      </c>
      <c r="L468" s="104">
        <f>'Discount Calculations'!$AD$5+1</f>
        <v>1</v>
      </c>
      <c r="M468" s="25">
        <f t="shared" si="181"/>
        <v>0.48</v>
      </c>
      <c r="N468" s="94">
        <f>M468*'FX Card'!$G$28</f>
        <v>0.48</v>
      </c>
      <c r="O468" s="902" t="str">
        <f>IFERROR(VLOOKUP(D468,Table_wabobpsvr_AzureCalc_AzureCalcRateCard[], 7,FALSE), VLOOKUP(LEFT(D468, LEN(D468)-'Rate Card'!$M$26), Table_wabobpsvr_AzureCalc_AzureCalcRateCard[], 7, FALSE))</f>
        <v/>
      </c>
      <c r="P468" s="902" t="str">
        <f>IFERROR(VLOOKUP(D468,Table_wabobpsvr_AzureCalc_AzureCalcRateCard[], 8,FALSE), VLOOKUP(LEFT(D468, LEN(D468)-'Rate Card'!$M$26), Table_wabobpsvr_AzureCalc_AzureCalcRateCard[], 8, FALSE))</f>
        <v/>
      </c>
    </row>
    <row r="469" spans="1:16">
      <c r="A469" s="19" t="s">
        <v>125</v>
      </c>
      <c r="B469" s="314" t="s">
        <v>711</v>
      </c>
      <c r="C469" s="64" t="str">
        <f>IFERROR(VLOOKUP(D469,Table_wabobpsvr_AzureCalc_AzureCalcRateCard[], 3,FALSE), VLOOKUP(LEFT(D469, LEN(D469)-'Rate Card'!$M$26), Table_wabobpsvr_AzureCalc_AzureCalcRateCard[], 3, FALSE))</f>
        <v>Per Hour</v>
      </c>
      <c r="D469" s="1040" t="str">
        <f>B469&amp;'Discount Calculations'!$G$16&amp;'Rate Card'!$K$23</f>
        <v>BizTalk Server StandardMOSP6</v>
      </c>
      <c r="E469" s="1012">
        <f>IFERROR(VLOOKUP(D469,Table_wabobpsvr_AzureCalc_AzureCalcRateCard[], 5,FALSE), VLOOKUP(LEFT(D469, LEN(D469)-'Rate Card'!$M$26), Table_wabobpsvr_AzureCalc_AzureCalcRateCard[], 5, FALSE))</f>
        <v>0.48</v>
      </c>
      <c r="F469" s="1013">
        <f t="shared" si="178"/>
        <v>1</v>
      </c>
      <c r="G469" s="1040">
        <f t="shared" si="182"/>
        <v>0.48</v>
      </c>
      <c r="H469" s="1011">
        <f>'Discount Calculations'!$C$42</f>
        <v>0</v>
      </c>
      <c r="I469" s="1013">
        <f t="shared" si="183"/>
        <v>0.48</v>
      </c>
      <c r="J469" s="1040">
        <f t="shared" si="179"/>
        <v>0</v>
      </c>
      <c r="K469" s="540">
        <f t="shared" si="180"/>
        <v>0</v>
      </c>
      <c r="L469" s="104">
        <f>'Discount Calculations'!$AD$5+1</f>
        <v>1</v>
      </c>
      <c r="M469" s="25">
        <f t="shared" si="181"/>
        <v>0.48</v>
      </c>
      <c r="N469" s="94">
        <f>M469*'FX Card'!$G$28</f>
        <v>0.48</v>
      </c>
      <c r="O469" s="902" t="str">
        <f>IFERROR(VLOOKUP(D469,Table_wabobpsvr_AzureCalc_AzureCalcRateCard[], 7,FALSE), VLOOKUP(LEFT(D469, LEN(D469)-'Rate Card'!$M$26), Table_wabobpsvr_AzureCalc_AzureCalcRateCard[], 7, FALSE))</f>
        <v/>
      </c>
      <c r="P469" s="902" t="str">
        <f>IFERROR(VLOOKUP(D469,Table_wabobpsvr_AzureCalc_AzureCalcRateCard[], 8,FALSE), VLOOKUP(LEFT(D469, LEN(D469)-'Rate Card'!$M$26), Table_wabobpsvr_AzureCalc_AzureCalcRateCard[], 8, FALSE))</f>
        <v/>
      </c>
    </row>
    <row r="470" spans="1:16">
      <c r="A470" s="19" t="s">
        <v>126</v>
      </c>
      <c r="B470" s="314" t="s">
        <v>711</v>
      </c>
      <c r="C470" s="64" t="str">
        <f>IFERROR(VLOOKUP(D470,Table_wabobpsvr_AzureCalc_AzureCalcRateCard[], 3,FALSE), VLOOKUP(LEFT(D470, LEN(D470)-'Rate Card'!$M$26), Table_wabobpsvr_AzureCalc_AzureCalcRateCard[], 3, FALSE))</f>
        <v>Per Hour</v>
      </c>
      <c r="D470" s="1040" t="str">
        <f>B470&amp;'Discount Calculations'!$G$16&amp;'Rate Card'!$K$23</f>
        <v>BizTalk Server StandardMOSP6</v>
      </c>
      <c r="E470" s="1012">
        <f>IFERROR(VLOOKUP(D470,Table_wabobpsvr_AzureCalc_AzureCalcRateCard[], 5,FALSE), VLOOKUP(LEFT(D470, LEN(D470)-'Rate Card'!$M$26), Table_wabobpsvr_AzureCalc_AzureCalcRateCard[], 5, FALSE))</f>
        <v>0.48</v>
      </c>
      <c r="F470" s="1013">
        <f t="shared" si="178"/>
        <v>1</v>
      </c>
      <c r="G470" s="1040">
        <f t="shared" si="182"/>
        <v>0.48</v>
      </c>
      <c r="H470" s="1011">
        <f>'Discount Calculations'!$C$42</f>
        <v>0</v>
      </c>
      <c r="I470" s="1013">
        <f t="shared" si="183"/>
        <v>0.48</v>
      </c>
      <c r="J470" s="1040">
        <f t="shared" si="179"/>
        <v>0</v>
      </c>
      <c r="K470" s="540">
        <f t="shared" si="180"/>
        <v>0</v>
      </c>
      <c r="L470" s="104">
        <f>'Discount Calculations'!$AD$5+1</f>
        <v>1</v>
      </c>
      <c r="M470" s="25">
        <f t="shared" si="181"/>
        <v>0.48</v>
      </c>
      <c r="N470" s="94">
        <f>M470*'FX Card'!$G$28</f>
        <v>0.48</v>
      </c>
      <c r="O470" s="902" t="str">
        <f>IFERROR(VLOOKUP(D470,Table_wabobpsvr_AzureCalc_AzureCalcRateCard[], 7,FALSE), VLOOKUP(LEFT(D470, LEN(D470)-'Rate Card'!$M$26), Table_wabobpsvr_AzureCalc_AzureCalcRateCard[], 7, FALSE))</f>
        <v/>
      </c>
      <c r="P470" s="902" t="str">
        <f>IFERROR(VLOOKUP(D470,Table_wabobpsvr_AzureCalc_AzureCalcRateCard[], 8,FALSE), VLOOKUP(LEFT(D470, LEN(D470)-'Rate Card'!$M$26), Table_wabobpsvr_AzureCalc_AzureCalcRateCard[], 8, FALSE))</f>
        <v/>
      </c>
    </row>
    <row r="471" spans="1:16">
      <c r="A471" s="19" t="s">
        <v>127</v>
      </c>
      <c r="B471" s="314" t="s">
        <v>711</v>
      </c>
      <c r="C471" s="539" t="str">
        <f>C468</f>
        <v>Per Hour</v>
      </c>
      <c r="D471" s="1010" t="s">
        <v>845</v>
      </c>
      <c r="E471" s="1002">
        <f>E468*2</f>
        <v>0.96</v>
      </c>
      <c r="F471" s="1013">
        <f t="shared" si="178"/>
        <v>1</v>
      </c>
      <c r="G471" s="1040">
        <f t="shared" si="182"/>
        <v>0.96</v>
      </c>
      <c r="H471" s="1011">
        <f>'Discount Calculations'!$C$42</f>
        <v>0</v>
      </c>
      <c r="I471" s="1013">
        <f t="shared" si="183"/>
        <v>0.96</v>
      </c>
      <c r="J471" s="1040">
        <f t="shared" si="179"/>
        <v>0</v>
      </c>
      <c r="K471" s="540">
        <f t="shared" si="180"/>
        <v>0</v>
      </c>
      <c r="L471" s="104">
        <f>'Discount Calculations'!$AD$5+1</f>
        <v>1</v>
      </c>
      <c r="M471" s="25">
        <f t="shared" si="181"/>
        <v>0.96</v>
      </c>
      <c r="N471" s="94">
        <f>M471*'FX Card'!$G$28</f>
        <v>0.96</v>
      </c>
      <c r="O471" s="902" t="str">
        <f>O468</f>
        <v/>
      </c>
      <c r="P471" s="902" t="str">
        <f>P468</f>
        <v/>
      </c>
    </row>
    <row r="472" spans="1:16">
      <c r="A472" s="19" t="s">
        <v>415</v>
      </c>
      <c r="B472" s="314" t="s">
        <v>711</v>
      </c>
      <c r="C472" s="64" t="str">
        <f>IFERROR(VLOOKUP(D472,Table_wabobpsvr_AzureCalc_AzureCalcRateCard[], 3,FALSE), VLOOKUP(LEFT(D472, LEN(D472)-'Rate Card'!$M$26), Table_wabobpsvr_AzureCalc_AzureCalcRateCard[], 3, FALSE))</f>
        <v>Per Hour</v>
      </c>
      <c r="D472" s="1040" t="str">
        <f>B472&amp;'Discount Calculations'!$G$16&amp;'Rate Card'!$K$23</f>
        <v>BizTalk Server StandardMOSP6</v>
      </c>
      <c r="E472" s="1012">
        <f>IFERROR(VLOOKUP(D472,Table_wabobpsvr_AzureCalc_AzureCalcRateCard[], 5,FALSE), VLOOKUP(LEFT(D472, LEN(D472)-'Rate Card'!$M$26), Table_wabobpsvr_AzureCalc_AzureCalcRateCard[], 5, FALSE))</f>
        <v>0.48</v>
      </c>
      <c r="F472" s="1013">
        <f t="shared" si="178"/>
        <v>1</v>
      </c>
      <c r="G472" s="1040">
        <f t="shared" si="182"/>
        <v>0.48</v>
      </c>
      <c r="H472" s="1011">
        <f>'Discount Calculations'!$C$42</f>
        <v>0</v>
      </c>
      <c r="I472" s="1013">
        <f t="shared" si="183"/>
        <v>0.48</v>
      </c>
      <c r="J472" s="1040">
        <f t="shared" si="179"/>
        <v>0</v>
      </c>
      <c r="K472" s="540">
        <f t="shared" si="180"/>
        <v>0</v>
      </c>
      <c r="L472" s="104">
        <f>'Discount Calculations'!$AD$5+1</f>
        <v>1</v>
      </c>
      <c r="M472" s="25">
        <f t="shared" si="181"/>
        <v>0.48</v>
      </c>
      <c r="N472" s="94">
        <f>M472*'FX Card'!$G$28</f>
        <v>0.48</v>
      </c>
      <c r="O472" s="902" t="str">
        <f>IFERROR(VLOOKUP(D472,Table_wabobpsvr_AzureCalc_AzureCalcRateCard[], 7,FALSE), VLOOKUP(LEFT(D472, LEN(D472)-'Rate Card'!$M$26), Table_wabobpsvr_AzureCalc_AzureCalcRateCard[], 7, FALSE))</f>
        <v/>
      </c>
      <c r="P472" s="902" t="str">
        <f>IFERROR(VLOOKUP(D472,Table_wabobpsvr_AzureCalc_AzureCalcRateCard[], 8,FALSE), VLOOKUP(LEFT(D472, LEN(D472)-'Rate Card'!$M$26), Table_wabobpsvr_AzureCalc_AzureCalcRateCard[], 8, FALSE))</f>
        <v/>
      </c>
    </row>
    <row r="473" spans="1:16">
      <c r="A473" s="19" t="s">
        <v>128</v>
      </c>
      <c r="B473" s="314" t="s">
        <v>711</v>
      </c>
      <c r="C473" s="64" t="str">
        <f>IFERROR(VLOOKUP(D473,Table_wabobpsvr_AzureCalc_AzureCalcRateCard[], 3,FALSE), VLOOKUP(LEFT(D473, LEN(D473)-'Rate Card'!$M$26), Table_wabobpsvr_AzureCalc_AzureCalcRateCard[], 3, FALSE))</f>
        <v>Per Hour</v>
      </c>
      <c r="D473" s="1040" t="str">
        <f>B473&amp;'Discount Calculations'!$G$16&amp;'Rate Card'!$K$23</f>
        <v>BizTalk Server StandardMOSP6</v>
      </c>
      <c r="E473" s="1012">
        <f>IFERROR(VLOOKUP(D473,Table_wabobpsvr_AzureCalc_AzureCalcRateCard[], 5,FALSE), VLOOKUP(LEFT(D473, LEN(D473)-'Rate Card'!$M$26), Table_wabobpsvr_AzureCalc_AzureCalcRateCard[], 5, FALSE))</f>
        <v>0.48</v>
      </c>
      <c r="F473" s="1013">
        <f t="shared" si="178"/>
        <v>1</v>
      </c>
      <c r="G473" s="1040">
        <f t="shared" si="182"/>
        <v>0.48</v>
      </c>
      <c r="H473" s="1011">
        <f>'Discount Calculations'!$C$42</f>
        <v>0</v>
      </c>
      <c r="I473" s="1013">
        <f t="shared" si="183"/>
        <v>0.48</v>
      </c>
      <c r="J473" s="1040">
        <f t="shared" si="179"/>
        <v>0</v>
      </c>
      <c r="K473" s="540">
        <f t="shared" si="180"/>
        <v>0</v>
      </c>
      <c r="L473" s="104">
        <f>'Discount Calculations'!$AD$5+1</f>
        <v>1</v>
      </c>
      <c r="M473" s="25">
        <f t="shared" si="181"/>
        <v>0.48</v>
      </c>
      <c r="N473" s="94">
        <f>M473*'FX Card'!$G$28</f>
        <v>0.48</v>
      </c>
      <c r="O473" s="902" t="str">
        <f>IFERROR(VLOOKUP(D473,Table_wabobpsvr_AzureCalc_AzureCalcRateCard[], 7,FALSE), VLOOKUP(LEFT(D473, LEN(D473)-'Rate Card'!$M$26), Table_wabobpsvr_AzureCalc_AzureCalcRateCard[], 7, FALSE))</f>
        <v/>
      </c>
      <c r="P473" s="902" t="str">
        <f>IFERROR(VLOOKUP(D473,Table_wabobpsvr_AzureCalc_AzureCalcRateCard[], 8,FALSE), VLOOKUP(LEFT(D473, LEN(D473)-'Rate Card'!$M$26), Table_wabobpsvr_AzureCalc_AzureCalcRateCard[], 8, FALSE))</f>
        <v/>
      </c>
    </row>
    <row r="474" spans="1:16">
      <c r="A474" s="19" t="s">
        <v>129</v>
      </c>
      <c r="B474" s="314" t="s">
        <v>711</v>
      </c>
      <c r="C474" s="539" t="str">
        <f>C468</f>
        <v>Per Hour</v>
      </c>
      <c r="D474" s="1010" t="s">
        <v>845</v>
      </c>
      <c r="E474" s="1002">
        <f>E468*2</f>
        <v>0.96</v>
      </c>
      <c r="F474" s="1013">
        <f t="shared" si="178"/>
        <v>1</v>
      </c>
      <c r="G474" s="1040">
        <f t="shared" si="182"/>
        <v>0.96</v>
      </c>
      <c r="H474" s="1011">
        <f>'Discount Calculations'!$C$42</f>
        <v>0</v>
      </c>
      <c r="I474" s="1013">
        <f t="shared" si="183"/>
        <v>0.96</v>
      </c>
      <c r="J474" s="1040">
        <f t="shared" si="179"/>
        <v>0</v>
      </c>
      <c r="K474" s="540">
        <f t="shared" si="180"/>
        <v>0</v>
      </c>
      <c r="L474" s="104">
        <f>'Discount Calculations'!$AD$5+1</f>
        <v>1</v>
      </c>
      <c r="M474" s="25">
        <f t="shared" si="181"/>
        <v>0.96</v>
      </c>
      <c r="N474" s="94">
        <f>M474*'FX Card'!$G$28</f>
        <v>0.96</v>
      </c>
      <c r="O474" s="902" t="str">
        <f>O468</f>
        <v/>
      </c>
      <c r="P474" s="902" t="str">
        <f>P468</f>
        <v/>
      </c>
    </row>
    <row r="475" spans="1:16">
      <c r="A475" s="19" t="s">
        <v>450</v>
      </c>
      <c r="B475" s="314" t="s">
        <v>711</v>
      </c>
      <c r="C475" s="539" t="str">
        <f>C468</f>
        <v>Per Hour</v>
      </c>
      <c r="D475" s="1010" t="s">
        <v>845</v>
      </c>
      <c r="E475" s="1002">
        <f>E468*2</f>
        <v>0.96</v>
      </c>
      <c r="F475" s="1013">
        <f t="shared" si="178"/>
        <v>1</v>
      </c>
      <c r="G475" s="1040">
        <f t="shared" si="182"/>
        <v>0.96</v>
      </c>
      <c r="H475" s="1011">
        <f>'Discount Calculations'!$C$42</f>
        <v>0</v>
      </c>
      <c r="I475" s="1013">
        <f t="shared" si="183"/>
        <v>0.96</v>
      </c>
      <c r="J475" s="1040">
        <f t="shared" si="179"/>
        <v>0</v>
      </c>
      <c r="K475" s="540">
        <f t="shared" si="180"/>
        <v>0</v>
      </c>
      <c r="L475" s="104">
        <f>'Discount Calculations'!$AD$5+1</f>
        <v>1</v>
      </c>
      <c r="M475" s="25">
        <f t="shared" si="181"/>
        <v>0.96</v>
      </c>
      <c r="N475" s="94">
        <f>M475*'FX Card'!$G$28</f>
        <v>0.96</v>
      </c>
      <c r="O475" s="902" t="str">
        <f>O468</f>
        <v/>
      </c>
      <c r="P475" s="902" t="str">
        <f>P468</f>
        <v/>
      </c>
    </row>
    <row r="476" spans="1:16">
      <c r="A476" s="19" t="s">
        <v>451</v>
      </c>
      <c r="B476" s="314" t="s">
        <v>711</v>
      </c>
      <c r="C476" s="539" t="str">
        <f>C468</f>
        <v>Per Hour</v>
      </c>
      <c r="D476" s="1010" t="s">
        <v>846</v>
      </c>
      <c r="E476" s="1002">
        <f>E468*4</f>
        <v>1.92</v>
      </c>
      <c r="F476" s="1013">
        <f t="shared" si="178"/>
        <v>1</v>
      </c>
      <c r="G476" s="1040">
        <f t="shared" si="182"/>
        <v>1.92</v>
      </c>
      <c r="H476" s="1011">
        <f>'Discount Calculations'!$C$42</f>
        <v>0</v>
      </c>
      <c r="I476" s="1013">
        <f t="shared" si="183"/>
        <v>1.92</v>
      </c>
      <c r="J476" s="1040">
        <f t="shared" si="179"/>
        <v>0</v>
      </c>
      <c r="K476" s="540">
        <f t="shared" si="180"/>
        <v>0</v>
      </c>
      <c r="L476" s="104">
        <f>'Discount Calculations'!$AD$5+1</f>
        <v>1</v>
      </c>
      <c r="M476" s="25">
        <f t="shared" si="181"/>
        <v>1.92</v>
      </c>
      <c r="N476" s="94">
        <f>M476*'FX Card'!$G$28</f>
        <v>1.92</v>
      </c>
      <c r="O476" s="902" t="str">
        <f>O468</f>
        <v/>
      </c>
      <c r="P476" s="902" t="str">
        <f>P468</f>
        <v/>
      </c>
    </row>
    <row r="477" spans="1:16">
      <c r="A477" s="19" t="s">
        <v>4395</v>
      </c>
      <c r="B477" s="314" t="s">
        <v>711</v>
      </c>
      <c r="C477" s="539" t="str">
        <f>C470</f>
        <v>Per Hour</v>
      </c>
      <c r="D477" s="1010" t="s">
        <v>845</v>
      </c>
      <c r="E477" s="1002">
        <f>E468*2</f>
        <v>0.96</v>
      </c>
      <c r="F477" s="1013">
        <f t="shared" si="178"/>
        <v>1</v>
      </c>
      <c r="G477" s="1040">
        <f t="shared" ref="G477:G478" si="184">F477*E477</f>
        <v>0.96</v>
      </c>
      <c r="H477" s="1011">
        <f>'Discount Calculations'!$C$42</f>
        <v>0</v>
      </c>
      <c r="I477" s="1013">
        <f t="shared" ref="I477:I478" si="185">G477*(1-H477)</f>
        <v>0.96</v>
      </c>
      <c r="J477" s="1040">
        <f t="shared" si="179"/>
        <v>0</v>
      </c>
      <c r="K477" s="540">
        <f t="shared" ref="K477:K478" si="186">E477*J477</f>
        <v>0</v>
      </c>
      <c r="L477" s="104">
        <f>'Discount Calculations'!$AD$5+1</f>
        <v>1</v>
      </c>
      <c r="M477" s="25">
        <f t="shared" ref="M477:M478" si="187">L477*(K477+I477)</f>
        <v>0.96</v>
      </c>
      <c r="N477" s="94">
        <f>M477*'FX Card'!$G$28</f>
        <v>0.96</v>
      </c>
      <c r="O477" s="902" t="str">
        <f t="shared" ref="O477:P477" si="188">O469</f>
        <v/>
      </c>
      <c r="P477" s="902" t="str">
        <f t="shared" si="188"/>
        <v/>
      </c>
    </row>
    <row r="478" spans="1:16">
      <c r="A478" s="19" t="s">
        <v>4396</v>
      </c>
      <c r="B478" s="314" t="s">
        <v>711</v>
      </c>
      <c r="C478" s="539" t="str">
        <f>C470</f>
        <v>Per Hour</v>
      </c>
      <c r="D478" s="1010" t="s">
        <v>846</v>
      </c>
      <c r="E478" s="1002">
        <f>E468*4</f>
        <v>1.92</v>
      </c>
      <c r="F478" s="1013">
        <f t="shared" si="178"/>
        <v>1</v>
      </c>
      <c r="G478" s="1040">
        <f t="shared" si="184"/>
        <v>1.92</v>
      </c>
      <c r="H478" s="1011">
        <f>'Discount Calculations'!$C$42</f>
        <v>0</v>
      </c>
      <c r="I478" s="1013">
        <f t="shared" si="185"/>
        <v>1.92</v>
      </c>
      <c r="J478" s="1040">
        <f t="shared" si="179"/>
        <v>0</v>
      </c>
      <c r="K478" s="540">
        <f t="shared" si="186"/>
        <v>0</v>
      </c>
      <c r="L478" s="104">
        <f>'Discount Calculations'!$AD$5+1</f>
        <v>1</v>
      </c>
      <c r="M478" s="25">
        <f t="shared" si="187"/>
        <v>1.92</v>
      </c>
      <c r="N478" s="94">
        <f>M478*'FX Card'!$G$28</f>
        <v>1.92</v>
      </c>
      <c r="O478" s="902" t="str">
        <f t="shared" ref="O478:P478" si="189">O470</f>
        <v/>
      </c>
      <c r="P478" s="902" t="str">
        <f t="shared" si="189"/>
        <v/>
      </c>
    </row>
    <row r="479" spans="1:16">
      <c r="A479" s="19"/>
      <c r="C479" s="33"/>
      <c r="H479" s="1013"/>
      <c r="I479" s="1013"/>
      <c r="L479" s="104"/>
      <c r="N479" s="33"/>
      <c r="O479" s="903"/>
      <c r="P479" s="903"/>
    </row>
    <row r="480" spans="1:16">
      <c r="A480" s="542" t="s">
        <v>123</v>
      </c>
      <c r="B480" s="314" t="s">
        <v>710</v>
      </c>
      <c r="C480" s="64" t="str">
        <f>IFERROR(VLOOKUP(D480,Table_wabobpsvr_AzureCalc_AzureCalcRateCard[], 3,FALSE), VLOOKUP(LEFT(D480, LEN(D480)-'Rate Card'!$M$26), Table_wabobpsvr_AzureCalc_AzureCalcRateCard[], 3, FALSE))</f>
        <v>Per Hour</v>
      </c>
      <c r="D480" s="1040" t="str">
        <f>B480&amp;'Discount Calculations'!$G$16&amp;'Rate Card'!$K$23</f>
        <v>BizTalk Server EnterpriseMOSP6</v>
      </c>
      <c r="E480" s="1012">
        <f>IFERROR(VLOOKUP(D480,Table_wabobpsvr_AzureCalc_AzureCalcRateCard[], 5,FALSE), VLOOKUP(LEFT(D480, LEN(D480)-'Rate Card'!$M$26), Table_wabobpsvr_AzureCalc_AzureCalcRateCard[], 5, FALSE))</f>
        <v>2.1</v>
      </c>
      <c r="F480" s="1013">
        <f t="shared" ref="F480:F491" si="190">IF($E$1=1,1,0)</f>
        <v>1</v>
      </c>
      <c r="G480" s="1040">
        <f>F480*E480</f>
        <v>2.1</v>
      </c>
      <c r="H480" s="1011">
        <f>'Discount Calculations'!$C$42</f>
        <v>0</v>
      </c>
      <c r="I480" s="1013">
        <f>G480*(1-H480)</f>
        <v>2.1</v>
      </c>
      <c r="J480" s="1040">
        <f t="shared" ref="J480:J491" si="191">IF($E$1=2,1,0)</f>
        <v>0</v>
      </c>
      <c r="K480" s="540">
        <f t="shared" ref="K480:K489" si="192">E480*J480</f>
        <v>0</v>
      </c>
      <c r="L480" s="104">
        <f>'Discount Calculations'!$AD$5+1</f>
        <v>1</v>
      </c>
      <c r="M480" s="25">
        <f t="shared" ref="M480:M489" si="193">L480*(K480+I480)</f>
        <v>2.1</v>
      </c>
      <c r="N480" s="94">
        <f>M480*'FX Card'!$G$28</f>
        <v>2.1</v>
      </c>
      <c r="O480" s="902" t="str">
        <f>IFERROR(VLOOKUP(D480,Table_wabobpsvr_AzureCalc_AzureCalcRateCard[], 7,FALSE), VLOOKUP(LEFT(D480, LEN(D480)-'Rate Card'!$M$26), Table_wabobpsvr_AzureCalc_AzureCalcRateCard[], 7, FALSE))</f>
        <v/>
      </c>
      <c r="P480" s="902" t="str">
        <f>IFERROR(VLOOKUP(D480,Table_wabobpsvr_AzureCalc_AzureCalcRateCard[], 8,FALSE), VLOOKUP(LEFT(D480, LEN(D480)-'Rate Card'!$M$26), Table_wabobpsvr_AzureCalc_AzureCalcRateCard[], 8, FALSE))</f>
        <v/>
      </c>
    </row>
    <row r="481" spans="1:16">
      <c r="A481" s="19" t="s">
        <v>124</v>
      </c>
      <c r="B481" s="314" t="s">
        <v>710</v>
      </c>
      <c r="C481" s="64" t="str">
        <f>IFERROR(VLOOKUP(D481,Table_wabobpsvr_AzureCalc_AzureCalcRateCard[], 3,FALSE), VLOOKUP(LEFT(D481, LEN(D481)-'Rate Card'!$M$26), Table_wabobpsvr_AzureCalc_AzureCalcRateCard[], 3, FALSE))</f>
        <v>Per Hour</v>
      </c>
      <c r="D481" s="1040" t="str">
        <f>B481&amp;'Discount Calculations'!$G$16&amp;'Rate Card'!$K$23</f>
        <v>BizTalk Server EnterpriseMOSP6</v>
      </c>
      <c r="E481" s="1012">
        <f>IFERROR(VLOOKUP(D481,Table_wabobpsvr_AzureCalc_AzureCalcRateCard[], 5,FALSE), VLOOKUP(LEFT(D481, LEN(D481)-'Rate Card'!$M$26), Table_wabobpsvr_AzureCalc_AzureCalcRateCard[], 5, FALSE))</f>
        <v>2.1</v>
      </c>
      <c r="F481" s="1013">
        <f t="shared" si="190"/>
        <v>1</v>
      </c>
      <c r="G481" s="1040">
        <f t="shared" ref="G481:G489" si="194">F481*E481</f>
        <v>2.1</v>
      </c>
      <c r="H481" s="1011">
        <f>'Discount Calculations'!$C$42</f>
        <v>0</v>
      </c>
      <c r="I481" s="1013">
        <f t="shared" ref="I481:I489" si="195">G481*(1-H481)</f>
        <v>2.1</v>
      </c>
      <c r="J481" s="1040">
        <f t="shared" si="191"/>
        <v>0</v>
      </c>
      <c r="K481" s="540">
        <f t="shared" si="192"/>
        <v>0</v>
      </c>
      <c r="L481" s="104">
        <f>'Discount Calculations'!$AD$5+1</f>
        <v>1</v>
      </c>
      <c r="M481" s="25">
        <f t="shared" si="193"/>
        <v>2.1</v>
      </c>
      <c r="N481" s="94">
        <f>M481*'FX Card'!$G$28</f>
        <v>2.1</v>
      </c>
      <c r="O481" s="902" t="str">
        <f>IFERROR(VLOOKUP(D481,Table_wabobpsvr_AzureCalc_AzureCalcRateCard[], 7,FALSE), VLOOKUP(LEFT(D481, LEN(D481)-'Rate Card'!$M$26), Table_wabobpsvr_AzureCalc_AzureCalcRateCard[], 7, FALSE))</f>
        <v/>
      </c>
      <c r="P481" s="902" t="str">
        <f>IFERROR(VLOOKUP(D481,Table_wabobpsvr_AzureCalc_AzureCalcRateCard[], 8,FALSE), VLOOKUP(LEFT(D481, LEN(D481)-'Rate Card'!$M$26), Table_wabobpsvr_AzureCalc_AzureCalcRateCard[], 8, FALSE))</f>
        <v/>
      </c>
    </row>
    <row r="482" spans="1:16">
      <c r="A482" s="19" t="s">
        <v>125</v>
      </c>
      <c r="B482" s="314" t="s">
        <v>710</v>
      </c>
      <c r="C482" s="64" t="str">
        <f>IFERROR(VLOOKUP(D482,Table_wabobpsvr_AzureCalc_AzureCalcRateCard[], 3,FALSE), VLOOKUP(LEFT(D482, LEN(D482)-'Rate Card'!$M$26), Table_wabobpsvr_AzureCalc_AzureCalcRateCard[], 3, FALSE))</f>
        <v>Per Hour</v>
      </c>
      <c r="D482" s="1040" t="str">
        <f>B482&amp;'Discount Calculations'!$G$16&amp;'Rate Card'!$K$23</f>
        <v>BizTalk Server EnterpriseMOSP6</v>
      </c>
      <c r="E482" s="1012">
        <f>IFERROR(VLOOKUP(D482,Table_wabobpsvr_AzureCalc_AzureCalcRateCard[], 5,FALSE), VLOOKUP(LEFT(D482, LEN(D482)-'Rate Card'!$M$26), Table_wabobpsvr_AzureCalc_AzureCalcRateCard[], 5, FALSE))</f>
        <v>2.1</v>
      </c>
      <c r="F482" s="1013">
        <f t="shared" si="190"/>
        <v>1</v>
      </c>
      <c r="G482" s="1040">
        <f t="shared" si="194"/>
        <v>2.1</v>
      </c>
      <c r="H482" s="1011">
        <f>'Discount Calculations'!$C$42</f>
        <v>0</v>
      </c>
      <c r="I482" s="1013">
        <f t="shared" si="195"/>
        <v>2.1</v>
      </c>
      <c r="J482" s="1040">
        <f t="shared" si="191"/>
        <v>0</v>
      </c>
      <c r="K482" s="540">
        <f t="shared" si="192"/>
        <v>0</v>
      </c>
      <c r="L482" s="104">
        <f>'Discount Calculations'!$AD$5+1</f>
        <v>1</v>
      </c>
      <c r="M482" s="25">
        <f t="shared" si="193"/>
        <v>2.1</v>
      </c>
      <c r="N482" s="94">
        <f>M482*'FX Card'!$G$28</f>
        <v>2.1</v>
      </c>
      <c r="O482" s="902" t="str">
        <f>IFERROR(VLOOKUP(D482,Table_wabobpsvr_AzureCalc_AzureCalcRateCard[], 7,FALSE), VLOOKUP(LEFT(D482, LEN(D482)-'Rate Card'!$M$26), Table_wabobpsvr_AzureCalc_AzureCalcRateCard[], 7, FALSE))</f>
        <v/>
      </c>
      <c r="P482" s="902" t="str">
        <f>IFERROR(VLOOKUP(D482,Table_wabobpsvr_AzureCalc_AzureCalcRateCard[], 8,FALSE), VLOOKUP(LEFT(D482, LEN(D482)-'Rate Card'!$M$26), Table_wabobpsvr_AzureCalc_AzureCalcRateCard[], 8, FALSE))</f>
        <v/>
      </c>
    </row>
    <row r="483" spans="1:16">
      <c r="A483" s="19" t="s">
        <v>126</v>
      </c>
      <c r="B483" s="314" t="s">
        <v>710</v>
      </c>
      <c r="C483" s="64" t="str">
        <f>IFERROR(VLOOKUP(D483,Table_wabobpsvr_AzureCalc_AzureCalcRateCard[], 3,FALSE), VLOOKUP(LEFT(D483, LEN(D483)-'Rate Card'!$M$26), Table_wabobpsvr_AzureCalc_AzureCalcRateCard[], 3, FALSE))</f>
        <v>Per Hour</v>
      </c>
      <c r="D483" s="1040" t="str">
        <f>B483&amp;'Discount Calculations'!$G$16&amp;'Rate Card'!$K$23</f>
        <v>BizTalk Server EnterpriseMOSP6</v>
      </c>
      <c r="E483" s="1012">
        <f>IFERROR(VLOOKUP(D483,Table_wabobpsvr_AzureCalc_AzureCalcRateCard[], 5,FALSE), VLOOKUP(LEFT(D483, LEN(D483)-'Rate Card'!$M$26), Table_wabobpsvr_AzureCalc_AzureCalcRateCard[], 5, FALSE))</f>
        <v>2.1</v>
      </c>
      <c r="F483" s="1013">
        <f t="shared" si="190"/>
        <v>1</v>
      </c>
      <c r="G483" s="1040">
        <f t="shared" si="194"/>
        <v>2.1</v>
      </c>
      <c r="H483" s="1011">
        <f>'Discount Calculations'!$C$42</f>
        <v>0</v>
      </c>
      <c r="I483" s="1013">
        <f t="shared" si="195"/>
        <v>2.1</v>
      </c>
      <c r="J483" s="1040">
        <f t="shared" si="191"/>
        <v>0</v>
      </c>
      <c r="K483" s="540">
        <f t="shared" si="192"/>
        <v>0</v>
      </c>
      <c r="L483" s="104">
        <f>'Discount Calculations'!$AD$5+1</f>
        <v>1</v>
      </c>
      <c r="M483" s="25">
        <f t="shared" si="193"/>
        <v>2.1</v>
      </c>
      <c r="N483" s="94">
        <f>M483*'FX Card'!$G$28</f>
        <v>2.1</v>
      </c>
      <c r="O483" s="902" t="str">
        <f>IFERROR(VLOOKUP(D483,Table_wabobpsvr_AzureCalc_AzureCalcRateCard[], 7,FALSE), VLOOKUP(LEFT(D483, LEN(D483)-'Rate Card'!$M$26), Table_wabobpsvr_AzureCalc_AzureCalcRateCard[], 7, FALSE))</f>
        <v/>
      </c>
      <c r="P483" s="902" t="str">
        <f>IFERROR(VLOOKUP(D483,Table_wabobpsvr_AzureCalc_AzureCalcRateCard[], 8,FALSE), VLOOKUP(LEFT(D483, LEN(D483)-'Rate Card'!$M$26), Table_wabobpsvr_AzureCalc_AzureCalcRateCard[], 8, FALSE))</f>
        <v/>
      </c>
    </row>
    <row r="484" spans="1:16">
      <c r="A484" s="19" t="s">
        <v>127</v>
      </c>
      <c r="B484" s="314" t="s">
        <v>710</v>
      </c>
      <c r="C484" s="539" t="str">
        <f>C481</f>
        <v>Per Hour</v>
      </c>
      <c r="D484" s="1010" t="s">
        <v>845</v>
      </c>
      <c r="E484" s="1002">
        <f>E481*2</f>
        <v>4.2</v>
      </c>
      <c r="F484" s="1013">
        <f t="shared" si="190"/>
        <v>1</v>
      </c>
      <c r="G484" s="1040">
        <f t="shared" si="194"/>
        <v>4.2</v>
      </c>
      <c r="H484" s="1011">
        <f>'Discount Calculations'!$C$42</f>
        <v>0</v>
      </c>
      <c r="I484" s="1013">
        <f t="shared" si="195"/>
        <v>4.2</v>
      </c>
      <c r="J484" s="1040">
        <f t="shared" si="191"/>
        <v>0</v>
      </c>
      <c r="K484" s="540">
        <f t="shared" si="192"/>
        <v>0</v>
      </c>
      <c r="L484" s="104">
        <f>'Discount Calculations'!$AD$5+1</f>
        <v>1</v>
      </c>
      <c r="M484" s="25">
        <f t="shared" si="193"/>
        <v>4.2</v>
      </c>
      <c r="N484" s="94">
        <f>M484*'FX Card'!$G$28</f>
        <v>4.2</v>
      </c>
      <c r="O484" s="902" t="e">
        <f>IFERROR(VLOOKUP(D484,Table_wabobpsvr_AzureCalc_AzureCalcRateCard[], 7,FALSE), VLOOKUP(LEFT(D484, LEN(D484)-'Rate Card'!$M$26), Table_wabobpsvr_AzureCalc_AzureCalcRateCard[], 7, FALSE))</f>
        <v>#N/A</v>
      </c>
      <c r="P484" s="902" t="e">
        <f>IFERROR(VLOOKUP(D484,Table_wabobpsvr_AzureCalc_AzureCalcRateCard[], 8,FALSE), VLOOKUP(LEFT(D484, LEN(D484)-'Rate Card'!$M$26), Table_wabobpsvr_AzureCalc_AzureCalcRateCard[], 8, FALSE))</f>
        <v>#N/A</v>
      </c>
    </row>
    <row r="485" spans="1:16">
      <c r="A485" s="19" t="s">
        <v>415</v>
      </c>
      <c r="B485" s="314" t="s">
        <v>710</v>
      </c>
      <c r="C485" s="64" t="str">
        <f>IFERROR(VLOOKUP(D485,Table_wabobpsvr_AzureCalc_AzureCalcRateCard[], 3,FALSE), VLOOKUP(LEFT(D485, LEN(D485)-'Rate Card'!$M$26), Table_wabobpsvr_AzureCalc_AzureCalcRateCard[], 3, FALSE))</f>
        <v>Per Hour</v>
      </c>
      <c r="D485" s="1040" t="str">
        <f>B485&amp;'Discount Calculations'!$G$16&amp;'Rate Card'!$K$23</f>
        <v>BizTalk Server EnterpriseMOSP6</v>
      </c>
      <c r="E485" s="1012">
        <f>IFERROR(VLOOKUP(D485,Table_wabobpsvr_AzureCalc_AzureCalcRateCard[], 5,FALSE), VLOOKUP(LEFT(D485, LEN(D485)-'Rate Card'!$M$26), Table_wabobpsvr_AzureCalc_AzureCalcRateCard[], 5, FALSE))</f>
        <v>2.1</v>
      </c>
      <c r="F485" s="1013">
        <f t="shared" si="190"/>
        <v>1</v>
      </c>
      <c r="G485" s="1040">
        <f t="shared" si="194"/>
        <v>2.1</v>
      </c>
      <c r="H485" s="1011">
        <f>'Discount Calculations'!$C$42</f>
        <v>0</v>
      </c>
      <c r="I485" s="1013">
        <f t="shared" si="195"/>
        <v>2.1</v>
      </c>
      <c r="J485" s="1040">
        <f t="shared" si="191"/>
        <v>0</v>
      </c>
      <c r="K485" s="540">
        <f t="shared" si="192"/>
        <v>0</v>
      </c>
      <c r="L485" s="104">
        <f>'Discount Calculations'!$AD$5+1</f>
        <v>1</v>
      </c>
      <c r="M485" s="25">
        <f t="shared" si="193"/>
        <v>2.1</v>
      </c>
      <c r="N485" s="94">
        <f>M485*'FX Card'!$G$28</f>
        <v>2.1</v>
      </c>
      <c r="O485" s="902" t="str">
        <f>IFERROR(VLOOKUP(D485,Table_wabobpsvr_AzureCalc_AzureCalcRateCard[], 7,FALSE), VLOOKUP(LEFT(D485, LEN(D485)-'Rate Card'!$M$26), Table_wabobpsvr_AzureCalc_AzureCalcRateCard[], 7, FALSE))</f>
        <v/>
      </c>
      <c r="P485" s="902" t="str">
        <f>IFERROR(VLOOKUP(D485,Table_wabobpsvr_AzureCalc_AzureCalcRateCard[], 8,FALSE), VLOOKUP(LEFT(D485, LEN(D485)-'Rate Card'!$M$26), Table_wabobpsvr_AzureCalc_AzureCalcRateCard[], 8, FALSE))</f>
        <v/>
      </c>
    </row>
    <row r="486" spans="1:16">
      <c r="A486" s="19" t="s">
        <v>128</v>
      </c>
      <c r="B486" s="314" t="s">
        <v>710</v>
      </c>
      <c r="C486" s="64" t="str">
        <f>IFERROR(VLOOKUP(D486,Table_wabobpsvr_AzureCalc_AzureCalcRateCard[], 3,FALSE), VLOOKUP(LEFT(D486, LEN(D486)-'Rate Card'!$M$26), Table_wabobpsvr_AzureCalc_AzureCalcRateCard[], 3, FALSE))</f>
        <v>Per Hour</v>
      </c>
      <c r="D486" s="1040" t="str">
        <f>B486&amp;'Discount Calculations'!$G$16&amp;'Rate Card'!$K$23</f>
        <v>BizTalk Server EnterpriseMOSP6</v>
      </c>
      <c r="E486" s="1012">
        <f>IFERROR(VLOOKUP(D486,Table_wabobpsvr_AzureCalc_AzureCalcRateCard[], 5,FALSE), VLOOKUP(LEFT(D486, LEN(D486)-'Rate Card'!$M$26), Table_wabobpsvr_AzureCalc_AzureCalcRateCard[], 5, FALSE))</f>
        <v>2.1</v>
      </c>
      <c r="F486" s="1013">
        <f t="shared" si="190"/>
        <v>1</v>
      </c>
      <c r="G486" s="1040">
        <f t="shared" si="194"/>
        <v>2.1</v>
      </c>
      <c r="H486" s="1011">
        <f>'Discount Calculations'!$C$42</f>
        <v>0</v>
      </c>
      <c r="I486" s="1013">
        <f t="shared" si="195"/>
        <v>2.1</v>
      </c>
      <c r="J486" s="1040">
        <f t="shared" si="191"/>
        <v>0</v>
      </c>
      <c r="K486" s="540">
        <f t="shared" si="192"/>
        <v>0</v>
      </c>
      <c r="L486" s="104">
        <f>'Discount Calculations'!$AD$5+1</f>
        <v>1</v>
      </c>
      <c r="M486" s="25">
        <f t="shared" si="193"/>
        <v>2.1</v>
      </c>
      <c r="N486" s="94">
        <f>M486*'FX Card'!$G$28</f>
        <v>2.1</v>
      </c>
      <c r="O486" s="902" t="str">
        <f>IFERROR(VLOOKUP(D486,Table_wabobpsvr_AzureCalc_AzureCalcRateCard[], 7,FALSE), VLOOKUP(LEFT(D486, LEN(D486)-'Rate Card'!$M$26), Table_wabobpsvr_AzureCalc_AzureCalcRateCard[], 7, FALSE))</f>
        <v/>
      </c>
      <c r="P486" s="902" t="str">
        <f>IFERROR(VLOOKUP(D486,Table_wabobpsvr_AzureCalc_AzureCalcRateCard[], 8,FALSE), VLOOKUP(LEFT(D486, LEN(D486)-'Rate Card'!$M$26), Table_wabobpsvr_AzureCalc_AzureCalcRateCard[], 8, FALSE))</f>
        <v/>
      </c>
    </row>
    <row r="487" spans="1:16">
      <c r="A487" s="19" t="s">
        <v>129</v>
      </c>
      <c r="B487" s="314" t="s">
        <v>710</v>
      </c>
      <c r="C487" s="539" t="str">
        <f>C481</f>
        <v>Per Hour</v>
      </c>
      <c r="D487" s="1010" t="s">
        <v>845</v>
      </c>
      <c r="E487" s="1002">
        <f>E481*2</f>
        <v>4.2</v>
      </c>
      <c r="F487" s="1013">
        <f t="shared" si="190"/>
        <v>1</v>
      </c>
      <c r="G487" s="1040">
        <f t="shared" si="194"/>
        <v>4.2</v>
      </c>
      <c r="H487" s="1011">
        <f>'Discount Calculations'!$C$42</f>
        <v>0</v>
      </c>
      <c r="I487" s="1013">
        <f t="shared" si="195"/>
        <v>4.2</v>
      </c>
      <c r="J487" s="1040">
        <f t="shared" si="191"/>
        <v>0</v>
      </c>
      <c r="K487" s="540">
        <f t="shared" si="192"/>
        <v>0</v>
      </c>
      <c r="L487" s="104">
        <f>'Discount Calculations'!$AD$5+1</f>
        <v>1</v>
      </c>
      <c r="M487" s="25">
        <f t="shared" si="193"/>
        <v>4.2</v>
      </c>
      <c r="N487" s="94">
        <f>M487*'FX Card'!$G$28</f>
        <v>4.2</v>
      </c>
      <c r="O487" s="902" t="e">
        <f>IFERROR(VLOOKUP(D487,Table_wabobpsvr_AzureCalc_AzureCalcRateCard[], 7,FALSE), VLOOKUP(LEFT(D487, LEN(D487)-'Rate Card'!$M$26), Table_wabobpsvr_AzureCalc_AzureCalcRateCard[], 7, FALSE))</f>
        <v>#N/A</v>
      </c>
      <c r="P487" s="902" t="e">
        <f>IFERROR(VLOOKUP(D487,Table_wabobpsvr_AzureCalc_AzureCalcRateCard[], 8,FALSE), VLOOKUP(LEFT(D487, LEN(D487)-'Rate Card'!$M$26), Table_wabobpsvr_AzureCalc_AzureCalcRateCard[], 8, FALSE))</f>
        <v>#N/A</v>
      </c>
    </row>
    <row r="488" spans="1:16">
      <c r="A488" s="19" t="s">
        <v>450</v>
      </c>
      <c r="B488" s="314" t="s">
        <v>710</v>
      </c>
      <c r="C488" s="539" t="str">
        <f>C481</f>
        <v>Per Hour</v>
      </c>
      <c r="D488" s="1010" t="s">
        <v>845</v>
      </c>
      <c r="E488" s="1002">
        <f>E481*2</f>
        <v>4.2</v>
      </c>
      <c r="F488" s="1013">
        <f t="shared" si="190"/>
        <v>1</v>
      </c>
      <c r="G488" s="1040">
        <f t="shared" si="194"/>
        <v>4.2</v>
      </c>
      <c r="H488" s="1011">
        <f>'Discount Calculations'!$C$42</f>
        <v>0</v>
      </c>
      <c r="I488" s="1013">
        <f t="shared" si="195"/>
        <v>4.2</v>
      </c>
      <c r="J488" s="1040">
        <f t="shared" si="191"/>
        <v>0</v>
      </c>
      <c r="K488" s="540">
        <f t="shared" si="192"/>
        <v>0</v>
      </c>
      <c r="L488" s="104">
        <f>'Discount Calculations'!$AD$5+1</f>
        <v>1</v>
      </c>
      <c r="M488" s="25">
        <f t="shared" si="193"/>
        <v>4.2</v>
      </c>
      <c r="N488" s="94">
        <f>M488*'FX Card'!$G$28</f>
        <v>4.2</v>
      </c>
      <c r="O488" s="902" t="e">
        <f>IFERROR(VLOOKUP(D488,Table_wabobpsvr_AzureCalc_AzureCalcRateCard[], 7,FALSE), VLOOKUP(LEFT(D488, LEN(D488)-'Rate Card'!$M$26), Table_wabobpsvr_AzureCalc_AzureCalcRateCard[], 7, FALSE))</f>
        <v>#N/A</v>
      </c>
      <c r="P488" s="902" t="e">
        <f>IFERROR(VLOOKUP(D488,Table_wabobpsvr_AzureCalc_AzureCalcRateCard[], 8,FALSE), VLOOKUP(LEFT(D488, LEN(D488)-'Rate Card'!$M$26), Table_wabobpsvr_AzureCalc_AzureCalcRateCard[], 8, FALSE))</f>
        <v>#N/A</v>
      </c>
    </row>
    <row r="489" spans="1:16">
      <c r="A489" s="19" t="s">
        <v>451</v>
      </c>
      <c r="B489" s="314" t="s">
        <v>710</v>
      </c>
      <c r="C489" s="539" t="str">
        <f>C481</f>
        <v>Per Hour</v>
      </c>
      <c r="D489" s="1010" t="s">
        <v>846</v>
      </c>
      <c r="E489" s="1002">
        <f>E481*4</f>
        <v>8.4</v>
      </c>
      <c r="F489" s="1013">
        <f t="shared" si="190"/>
        <v>1</v>
      </c>
      <c r="G489" s="1040">
        <f t="shared" si="194"/>
        <v>8.4</v>
      </c>
      <c r="H489" s="1011">
        <f>'Discount Calculations'!$C$42</f>
        <v>0</v>
      </c>
      <c r="I489" s="1013">
        <f t="shared" si="195"/>
        <v>8.4</v>
      </c>
      <c r="J489" s="1040">
        <f t="shared" si="191"/>
        <v>0</v>
      </c>
      <c r="K489" s="540">
        <f t="shared" si="192"/>
        <v>0</v>
      </c>
      <c r="L489" s="104">
        <f>'Discount Calculations'!$AD$5+1</f>
        <v>1</v>
      </c>
      <c r="M489" s="25">
        <f t="shared" si="193"/>
        <v>8.4</v>
      </c>
      <c r="N489" s="94">
        <f>M489*'FX Card'!$G$28</f>
        <v>8.4</v>
      </c>
      <c r="O489" s="902" t="e">
        <f>IFERROR(VLOOKUP(D489,Table_wabobpsvr_AzureCalc_AzureCalcRateCard[], 7,FALSE), VLOOKUP(LEFT(D489, LEN(D489)-'Rate Card'!$M$26), Table_wabobpsvr_AzureCalc_AzureCalcRateCard[], 7, FALSE))</f>
        <v>#N/A</v>
      </c>
      <c r="P489" s="902" t="e">
        <f>IFERROR(VLOOKUP(D489,Table_wabobpsvr_AzureCalc_AzureCalcRateCard[], 8,FALSE), VLOOKUP(LEFT(D489, LEN(D489)-'Rate Card'!$M$26), Table_wabobpsvr_AzureCalc_AzureCalcRateCard[], 8, FALSE))</f>
        <v>#N/A</v>
      </c>
    </row>
    <row r="490" spans="1:16">
      <c r="A490" s="19" t="s">
        <v>4395</v>
      </c>
      <c r="B490" s="314" t="s">
        <v>710</v>
      </c>
      <c r="C490" s="539" t="str">
        <f>C483</f>
        <v>Per Hour</v>
      </c>
      <c r="D490" s="1010" t="s">
        <v>845</v>
      </c>
      <c r="E490" s="1002">
        <f>E481*2</f>
        <v>4.2</v>
      </c>
      <c r="F490" s="1013">
        <f t="shared" si="190"/>
        <v>1</v>
      </c>
      <c r="G490" s="1040">
        <f t="shared" ref="G490:G491" si="196">F490*E490</f>
        <v>4.2</v>
      </c>
      <c r="H490" s="1011">
        <f>'Discount Calculations'!$C$42</f>
        <v>0</v>
      </c>
      <c r="I490" s="1013">
        <f t="shared" ref="I490:I491" si="197">G490*(1-H490)</f>
        <v>4.2</v>
      </c>
      <c r="J490" s="1040">
        <f t="shared" si="191"/>
        <v>0</v>
      </c>
      <c r="K490" s="540">
        <f t="shared" ref="K490:K491" si="198">E490*J490</f>
        <v>0</v>
      </c>
      <c r="L490" s="104">
        <f>'Discount Calculations'!$AD$5+1</f>
        <v>1</v>
      </c>
      <c r="M490" s="25">
        <f t="shared" ref="M490:M491" si="199">L490*(K490+I490)</f>
        <v>4.2</v>
      </c>
      <c r="N490" s="94">
        <f>M490*'FX Card'!$G$28</f>
        <v>4.2</v>
      </c>
      <c r="O490" s="902" t="e">
        <f>IFERROR(VLOOKUP(D490,Table_wabobpsvr_AzureCalc_AzureCalcRateCard[], 7,FALSE), VLOOKUP(LEFT(D490, LEN(D490)-'Rate Card'!$M$26), Table_wabobpsvr_AzureCalc_AzureCalcRateCard[], 7, FALSE))</f>
        <v>#N/A</v>
      </c>
      <c r="P490" s="902" t="e">
        <f>IFERROR(VLOOKUP(D490,Table_wabobpsvr_AzureCalc_AzureCalcRateCard[], 8,FALSE), VLOOKUP(LEFT(D490, LEN(D490)-'Rate Card'!$M$26), Table_wabobpsvr_AzureCalc_AzureCalcRateCard[], 8, FALSE))</f>
        <v>#N/A</v>
      </c>
    </row>
    <row r="491" spans="1:16">
      <c r="A491" s="19" t="s">
        <v>4396</v>
      </c>
      <c r="B491" s="314" t="s">
        <v>710</v>
      </c>
      <c r="C491" s="539" t="str">
        <f>C483</f>
        <v>Per Hour</v>
      </c>
      <c r="D491" s="1010" t="s">
        <v>846</v>
      </c>
      <c r="E491" s="1002">
        <f>E481*4</f>
        <v>8.4</v>
      </c>
      <c r="F491" s="1013">
        <f t="shared" si="190"/>
        <v>1</v>
      </c>
      <c r="G491" s="1040">
        <f t="shared" si="196"/>
        <v>8.4</v>
      </c>
      <c r="H491" s="1011">
        <f>'Discount Calculations'!$C$42</f>
        <v>0</v>
      </c>
      <c r="I491" s="1013">
        <f t="shared" si="197"/>
        <v>8.4</v>
      </c>
      <c r="J491" s="1040">
        <f t="shared" si="191"/>
        <v>0</v>
      </c>
      <c r="K491" s="540">
        <f t="shared" si="198"/>
        <v>0</v>
      </c>
      <c r="L491" s="104">
        <f>'Discount Calculations'!$AD$5+1</f>
        <v>1</v>
      </c>
      <c r="M491" s="25">
        <f t="shared" si="199"/>
        <v>8.4</v>
      </c>
      <c r="N491" s="94">
        <f>M491*'FX Card'!$G$28</f>
        <v>8.4</v>
      </c>
      <c r="O491" s="902" t="e">
        <f>IFERROR(VLOOKUP(D491,Table_wabobpsvr_AzureCalc_AzureCalcRateCard[], 7,FALSE), VLOOKUP(LEFT(D491, LEN(D491)-'Rate Card'!$M$26), Table_wabobpsvr_AzureCalc_AzureCalcRateCard[], 7, FALSE))</f>
        <v>#N/A</v>
      </c>
      <c r="P491" s="902" t="e">
        <f>IFERROR(VLOOKUP(D491,Table_wabobpsvr_AzureCalc_AzureCalcRateCard[], 8,FALSE), VLOOKUP(LEFT(D491, LEN(D491)-'Rate Card'!$M$26), Table_wabobpsvr_AzureCalc_AzureCalcRateCard[], 8, FALSE))</f>
        <v>#N/A</v>
      </c>
    </row>
    <row r="492" spans="1:16">
      <c r="A492" s="19"/>
      <c r="B492" s="314"/>
      <c r="C492" s="539"/>
      <c r="D492" s="1010"/>
      <c r="E492" s="1002"/>
      <c r="F492" s="1013"/>
      <c r="H492" s="1011"/>
      <c r="I492" s="1013"/>
      <c r="K492" s="540"/>
      <c r="L492" s="104"/>
      <c r="M492" s="25"/>
      <c r="N492" s="94"/>
      <c r="O492" s="902"/>
      <c r="P492" s="902"/>
    </row>
    <row r="493" spans="1:16">
      <c r="G493" s="1013"/>
      <c r="H493" s="1013"/>
      <c r="K493" s="104"/>
      <c r="O493" s="903"/>
      <c r="P493" s="903"/>
    </row>
    <row r="494" spans="1:16">
      <c r="A494" s="79" t="s">
        <v>499</v>
      </c>
      <c r="B494" s="79" t="s">
        <v>152</v>
      </c>
      <c r="C494" s="79" t="s">
        <v>6</v>
      </c>
      <c r="D494" s="2" t="s">
        <v>828</v>
      </c>
      <c r="E494" s="556" t="s">
        <v>263</v>
      </c>
      <c r="F494" s="2" t="s">
        <v>180</v>
      </c>
      <c r="G494" s="2" t="s">
        <v>184</v>
      </c>
      <c r="H494" s="2" t="s">
        <v>188</v>
      </c>
      <c r="I494" s="2" t="s">
        <v>269</v>
      </c>
      <c r="J494" s="2" t="s">
        <v>833</v>
      </c>
      <c r="K494" s="79" t="s">
        <v>838</v>
      </c>
      <c r="L494" s="79" t="s">
        <v>262</v>
      </c>
      <c r="M494" s="79" t="s">
        <v>834</v>
      </c>
      <c r="N494" s="95" t="s">
        <v>24</v>
      </c>
      <c r="O494" s="901" t="s">
        <v>2</v>
      </c>
      <c r="P494" s="901" t="s">
        <v>2986</v>
      </c>
    </row>
    <row r="495" spans="1:16">
      <c r="A495" s="19" t="s">
        <v>123</v>
      </c>
      <c r="B495" s="344" t="s">
        <v>717</v>
      </c>
      <c r="C495" s="64" t="str">
        <f>IFERROR(VLOOKUP(D495,Table_wabobpsvr_AzureCalc_AzureCalcRateCard[], 3,FALSE), VLOOKUP(LEFT(D495, LEN(D495)-'Rate Card'!$M$26), Table_wabobpsvr_AzureCalc_AzureCalcRateCard[], 3, FALSE))</f>
        <v>Per Hour</v>
      </c>
      <c r="D495" s="1040" t="str">
        <f>B495&amp;'Discount Calculations'!$G$16&amp;'Rate Card'!$K$23</f>
        <v>Java Development Environment (1 core)MOSP6</v>
      </c>
      <c r="E495" s="1012">
        <f>IFERROR(VLOOKUP(D495,Table_wabobpsvr_AzureCalc_AzureCalcRateCard[], 5,FALSE), VLOOKUP(LEFT(D495, LEN(D495)-'Rate Card'!$M$26), Table_wabobpsvr_AzureCalc_AzureCalcRateCard[], 5, FALSE))</f>
        <v>0.08</v>
      </c>
      <c r="F495" s="1013">
        <f t="shared" ref="F495:F564" si="200">IF($E$1=1,1,0)</f>
        <v>1</v>
      </c>
      <c r="G495" s="1040">
        <f>F495*E495</f>
        <v>0.08</v>
      </c>
      <c r="H495" s="1011">
        <f>'Discount Calculations'!$C$42</f>
        <v>0</v>
      </c>
      <c r="I495" s="1013">
        <f>G495*(1-H495)</f>
        <v>0.08</v>
      </c>
      <c r="J495" s="1040">
        <f t="shared" ref="J495:J564" si="201">IF($E$1=2,1,0)</f>
        <v>0</v>
      </c>
      <c r="K495" s="540">
        <f>E495*J495</f>
        <v>0</v>
      </c>
      <c r="L495" s="104">
        <f>'Discount Calculations'!$AD$5+1</f>
        <v>1</v>
      </c>
      <c r="M495" s="25">
        <f>L495*(K495+I495)</f>
        <v>0.08</v>
      </c>
      <c r="N495" s="94">
        <f>M495*'FX Card'!$G$28</f>
        <v>0.08</v>
      </c>
      <c r="O495" s="902" t="str">
        <f>IFERROR(VLOOKUP(D495,Table_wabobpsvr_AzureCalc_AzureCalcRateCard[], 7,FALSE), VLOOKUP(LEFT(D495, LEN(D495)-'Rate Card'!$M$26), Table_wabobpsvr_AzureCalc_AzureCalcRateCard[], 7, FALSE))</f>
        <v/>
      </c>
      <c r="P495" s="902" t="str">
        <f>IFERROR(VLOOKUP(D495,Table_wabobpsvr_AzureCalc_AzureCalcRateCard[], 8,FALSE), VLOOKUP(LEFT(D495, LEN(D495)-'Rate Card'!$M$26), Table_wabobpsvr_AzureCalc_AzureCalcRateCard[], 8, FALSE))</f>
        <v/>
      </c>
    </row>
    <row r="496" spans="1:16">
      <c r="A496" s="19" t="s">
        <v>124</v>
      </c>
      <c r="B496" s="344" t="s">
        <v>717</v>
      </c>
      <c r="C496" s="64" t="str">
        <f>IFERROR(VLOOKUP(D496,Table_wabobpsvr_AzureCalc_AzureCalcRateCard[], 3,FALSE), VLOOKUP(LEFT(D496, LEN(D496)-'Rate Card'!$M$26), Table_wabobpsvr_AzureCalc_AzureCalcRateCard[], 3, FALSE))</f>
        <v>Per Hour</v>
      </c>
      <c r="D496" s="1040" t="str">
        <f>B496&amp;'Discount Calculations'!$G$16&amp;'Rate Card'!$K$23</f>
        <v>Java Development Environment (1 core)MOSP6</v>
      </c>
      <c r="E496" s="1012">
        <f>IFERROR(VLOOKUP(D496,Table_wabobpsvr_AzureCalc_AzureCalcRateCard[], 5,FALSE), VLOOKUP(LEFT(D496, LEN(D496)-'Rate Card'!$M$26), Table_wabobpsvr_AzureCalc_AzureCalcRateCard[], 5, FALSE))</f>
        <v>0.08</v>
      </c>
      <c r="F496" s="1013">
        <f t="shared" si="200"/>
        <v>1</v>
      </c>
      <c r="G496" s="1040">
        <f t="shared" ref="G496:G556" si="202">F496*E496</f>
        <v>0.08</v>
      </c>
      <c r="H496" s="1011">
        <f>'Discount Calculations'!$C$42</f>
        <v>0</v>
      </c>
      <c r="I496" s="1013">
        <f t="shared" ref="I496:I556" si="203">G496*(1-H496)</f>
        <v>0.08</v>
      </c>
      <c r="J496" s="1040">
        <f t="shared" si="201"/>
        <v>0</v>
      </c>
      <c r="K496" s="540">
        <f t="shared" ref="K496:K556" si="204">E496*J496</f>
        <v>0</v>
      </c>
      <c r="L496" s="104">
        <f>'Discount Calculations'!$AD$5+1</f>
        <v>1</v>
      </c>
      <c r="M496" s="25">
        <f t="shared" ref="M496:M556" si="205">L496*(K496+I496)</f>
        <v>0.08</v>
      </c>
      <c r="N496" s="94">
        <f>M496*'FX Card'!$G$28</f>
        <v>0.08</v>
      </c>
      <c r="O496" s="902" t="str">
        <f>IFERROR(VLOOKUP(D496,Table_wabobpsvr_AzureCalc_AzureCalcRateCard[], 7,FALSE), VLOOKUP(LEFT(D496, LEN(D496)-'Rate Card'!$M$26), Table_wabobpsvr_AzureCalc_AzureCalcRateCard[], 7, FALSE))</f>
        <v/>
      </c>
      <c r="P496" s="902" t="str">
        <f>IFERROR(VLOOKUP(D496,Table_wabobpsvr_AzureCalc_AzureCalcRateCard[], 8,FALSE), VLOOKUP(LEFT(D496, LEN(D496)-'Rate Card'!$M$26), Table_wabobpsvr_AzureCalc_AzureCalcRateCard[], 8, FALSE))</f>
        <v/>
      </c>
    </row>
    <row r="497" spans="1:16">
      <c r="A497" s="19" t="s">
        <v>125</v>
      </c>
      <c r="B497" s="344" t="s">
        <v>718</v>
      </c>
      <c r="C497" s="64" t="str">
        <f>IFERROR(VLOOKUP(D497,Table_wabobpsvr_AzureCalc_AzureCalcRateCard[], 3,FALSE), VLOOKUP(LEFT(D497, LEN(D497)-'Rate Card'!$M$26), Table_wabobpsvr_AzureCalc_AzureCalcRateCard[], 3, FALSE))</f>
        <v>Per Hour</v>
      </c>
      <c r="D497" s="1040" t="str">
        <f>B497&amp;'Discount Calculations'!$G$16&amp;'Rate Card'!$K$23</f>
        <v>Java Development Environment (2 core)MOSP6</v>
      </c>
      <c r="E497" s="1012">
        <f>IFERROR(VLOOKUP(D497,Table_wabobpsvr_AzureCalc_AzureCalcRateCard[], 5,FALSE), VLOOKUP(LEFT(D497, LEN(D497)-'Rate Card'!$M$26), Table_wabobpsvr_AzureCalc_AzureCalcRateCard[], 5, FALSE))</f>
        <v>0.16</v>
      </c>
      <c r="F497" s="1013">
        <f t="shared" si="200"/>
        <v>1</v>
      </c>
      <c r="G497" s="1040">
        <f t="shared" si="202"/>
        <v>0.16</v>
      </c>
      <c r="H497" s="1011">
        <f>'Discount Calculations'!$C$42</f>
        <v>0</v>
      </c>
      <c r="I497" s="1013">
        <f t="shared" si="203"/>
        <v>0.16</v>
      </c>
      <c r="J497" s="1040">
        <f t="shared" si="201"/>
        <v>0</v>
      </c>
      <c r="K497" s="540">
        <f t="shared" si="204"/>
        <v>0</v>
      </c>
      <c r="L497" s="104">
        <f>'Discount Calculations'!$AD$5+1</f>
        <v>1</v>
      </c>
      <c r="M497" s="25">
        <f t="shared" si="205"/>
        <v>0.16</v>
      </c>
      <c r="N497" s="94">
        <f>M497*'FX Card'!$G$28</f>
        <v>0.16</v>
      </c>
      <c r="O497" s="902" t="str">
        <f>IFERROR(VLOOKUP(D497,Table_wabobpsvr_AzureCalc_AzureCalcRateCard[], 7,FALSE), VLOOKUP(LEFT(D497, LEN(D497)-'Rate Card'!$M$26), Table_wabobpsvr_AzureCalc_AzureCalcRateCard[], 7, FALSE))</f>
        <v/>
      </c>
      <c r="P497" s="902" t="str">
        <f>IFERROR(VLOOKUP(D497,Table_wabobpsvr_AzureCalc_AzureCalcRateCard[], 8,FALSE), VLOOKUP(LEFT(D497, LEN(D497)-'Rate Card'!$M$26), Table_wabobpsvr_AzureCalc_AzureCalcRateCard[], 8, FALSE))</f>
        <v/>
      </c>
    </row>
    <row r="498" spans="1:16">
      <c r="A498" s="19" t="s">
        <v>126</v>
      </c>
      <c r="B498" s="344" t="s">
        <v>719</v>
      </c>
      <c r="C498" s="64" t="str">
        <f>IFERROR(VLOOKUP(D498,Table_wabobpsvr_AzureCalc_AzureCalcRateCard[], 3,FALSE), VLOOKUP(LEFT(D498, LEN(D498)-'Rate Card'!$M$26), Table_wabobpsvr_AzureCalc_AzureCalcRateCard[], 3, FALSE))</f>
        <v>Per Hour</v>
      </c>
      <c r="D498" s="1040" t="str">
        <f>B498&amp;'Discount Calculations'!$G$16&amp;'Rate Card'!$K$23</f>
        <v>Java Development Environment (4 core)MOSP6</v>
      </c>
      <c r="E498" s="1012">
        <f>IFERROR(VLOOKUP(D498,Table_wabobpsvr_AzureCalc_AzureCalcRateCard[], 5,FALSE), VLOOKUP(LEFT(D498, LEN(D498)-'Rate Card'!$M$26), Table_wabobpsvr_AzureCalc_AzureCalcRateCard[], 5, FALSE))</f>
        <v>0.32</v>
      </c>
      <c r="F498" s="1013">
        <f t="shared" si="200"/>
        <v>1</v>
      </c>
      <c r="G498" s="1040">
        <f t="shared" si="202"/>
        <v>0.32</v>
      </c>
      <c r="H498" s="1011">
        <f>'Discount Calculations'!$C$42</f>
        <v>0</v>
      </c>
      <c r="I498" s="1013">
        <f t="shared" si="203"/>
        <v>0.32</v>
      </c>
      <c r="J498" s="1040">
        <f t="shared" si="201"/>
        <v>0</v>
      </c>
      <c r="K498" s="540">
        <f t="shared" si="204"/>
        <v>0</v>
      </c>
      <c r="L498" s="104">
        <f>'Discount Calculations'!$AD$5+1</f>
        <v>1</v>
      </c>
      <c r="M498" s="25">
        <f t="shared" si="205"/>
        <v>0.32</v>
      </c>
      <c r="N498" s="94">
        <f>M498*'FX Card'!$G$28</f>
        <v>0.32</v>
      </c>
      <c r="O498" s="902" t="str">
        <f>IFERROR(VLOOKUP(D498,Table_wabobpsvr_AzureCalc_AzureCalcRateCard[], 7,FALSE), VLOOKUP(LEFT(D498, LEN(D498)-'Rate Card'!$M$26), Table_wabobpsvr_AzureCalc_AzureCalcRateCard[], 7, FALSE))</f>
        <v/>
      </c>
      <c r="P498" s="902" t="str">
        <f>IFERROR(VLOOKUP(D498,Table_wabobpsvr_AzureCalc_AzureCalcRateCard[], 8,FALSE), VLOOKUP(LEFT(D498, LEN(D498)-'Rate Card'!$M$26), Table_wabobpsvr_AzureCalc_AzureCalcRateCard[], 8, FALSE))</f>
        <v/>
      </c>
    </row>
    <row r="499" spans="1:16">
      <c r="A499" s="19" t="s">
        <v>127</v>
      </c>
      <c r="B499" s="344" t="s">
        <v>729</v>
      </c>
      <c r="C499" s="64" t="str">
        <f>IFERROR(VLOOKUP(D499,Table_wabobpsvr_AzureCalc_AzureCalcRateCard[], 3,FALSE), VLOOKUP(LEFT(D499, LEN(D499)-'Rate Card'!$M$26), Table_wabobpsvr_AzureCalc_AzureCalcRateCard[], 3, FALSE))</f>
        <v>Per Hour</v>
      </c>
      <c r="D499" s="1040" t="str">
        <f>B499&amp;'Discount Calculations'!$G$16&amp;'Rate Card'!$K$23</f>
        <v>Java Development Environment (8 core)MOSP6</v>
      </c>
      <c r="E499" s="1012">
        <f>IFERROR(VLOOKUP(D499,Table_wabobpsvr_AzureCalc_AzureCalcRateCard[], 5,FALSE), VLOOKUP(LEFT(D499, LEN(D499)-'Rate Card'!$M$26), Table_wabobpsvr_AzureCalc_AzureCalcRateCard[], 5, FALSE))</f>
        <v>0.64</v>
      </c>
      <c r="F499" s="1013">
        <f t="shared" si="200"/>
        <v>1</v>
      </c>
      <c r="G499" s="1040">
        <f t="shared" si="202"/>
        <v>0.64</v>
      </c>
      <c r="H499" s="1011">
        <f>'Discount Calculations'!$C$42</f>
        <v>0</v>
      </c>
      <c r="I499" s="1013">
        <f t="shared" si="203"/>
        <v>0.64</v>
      </c>
      <c r="J499" s="1040">
        <f t="shared" si="201"/>
        <v>0</v>
      </c>
      <c r="K499" s="540">
        <f t="shared" si="204"/>
        <v>0</v>
      </c>
      <c r="L499" s="104">
        <f>'Discount Calculations'!$AD$5+1</f>
        <v>1</v>
      </c>
      <c r="M499" s="25">
        <f t="shared" si="205"/>
        <v>0.64</v>
      </c>
      <c r="N499" s="94">
        <f>M499*'FX Card'!$G$28</f>
        <v>0.64</v>
      </c>
      <c r="O499" s="902" t="str">
        <f>IFERROR(VLOOKUP(D499,Table_wabobpsvr_AzureCalc_AzureCalcRateCard[], 7,FALSE), VLOOKUP(LEFT(D499, LEN(D499)-'Rate Card'!$M$26), Table_wabobpsvr_AzureCalc_AzureCalcRateCard[], 7, FALSE))</f>
        <v/>
      </c>
      <c r="P499" s="902" t="str">
        <f>IFERROR(VLOOKUP(D499,Table_wabobpsvr_AzureCalc_AzureCalcRateCard[], 8,FALSE), VLOOKUP(LEFT(D499, LEN(D499)-'Rate Card'!$M$26), Table_wabobpsvr_AzureCalc_AzureCalcRateCard[], 8, FALSE))</f>
        <v/>
      </c>
    </row>
    <row r="500" spans="1:16">
      <c r="A500" s="19" t="s">
        <v>415</v>
      </c>
      <c r="B500" s="344" t="s">
        <v>718</v>
      </c>
      <c r="C500" s="64" t="str">
        <f>IFERROR(VLOOKUP(D500,Table_wabobpsvr_AzureCalc_AzureCalcRateCard[], 3,FALSE), VLOOKUP(LEFT(D500, LEN(D500)-'Rate Card'!$M$26), Table_wabobpsvr_AzureCalc_AzureCalcRateCard[], 3, FALSE))</f>
        <v>Per Hour</v>
      </c>
      <c r="D500" s="1040" t="str">
        <f>B500&amp;'Discount Calculations'!$G$16&amp;'Rate Card'!$K$23</f>
        <v>Java Development Environment (2 core)MOSP6</v>
      </c>
      <c r="E500" s="1012">
        <f>IFERROR(VLOOKUP(D500,Table_wabobpsvr_AzureCalc_AzureCalcRateCard[], 5,FALSE), VLOOKUP(LEFT(D500, LEN(D500)-'Rate Card'!$M$26), Table_wabobpsvr_AzureCalc_AzureCalcRateCard[], 5, FALSE))</f>
        <v>0.16</v>
      </c>
      <c r="F500" s="1013">
        <f t="shared" si="200"/>
        <v>1</v>
      </c>
      <c r="G500" s="1040">
        <f t="shared" si="202"/>
        <v>0.16</v>
      </c>
      <c r="H500" s="1011">
        <f>'Discount Calculations'!$C$42</f>
        <v>0</v>
      </c>
      <c r="I500" s="1013">
        <f t="shared" si="203"/>
        <v>0.16</v>
      </c>
      <c r="J500" s="1040">
        <f t="shared" si="201"/>
        <v>0</v>
      </c>
      <c r="K500" s="540">
        <f t="shared" si="204"/>
        <v>0</v>
      </c>
      <c r="L500" s="104">
        <f>'Discount Calculations'!$AD$5+1</f>
        <v>1</v>
      </c>
      <c r="M500" s="25">
        <f t="shared" si="205"/>
        <v>0.16</v>
      </c>
      <c r="N500" s="94">
        <f>M500*'FX Card'!$G$28</f>
        <v>0.16</v>
      </c>
      <c r="O500" s="902" t="str">
        <f>IFERROR(VLOOKUP(D500,Table_wabobpsvr_AzureCalc_AzureCalcRateCard[], 7,FALSE), VLOOKUP(LEFT(D500, LEN(D500)-'Rate Card'!$M$26), Table_wabobpsvr_AzureCalc_AzureCalcRateCard[], 7, FALSE))</f>
        <v/>
      </c>
      <c r="P500" s="902" t="str">
        <f>IFERROR(VLOOKUP(D500,Table_wabobpsvr_AzureCalc_AzureCalcRateCard[], 8,FALSE), VLOOKUP(LEFT(D500, LEN(D500)-'Rate Card'!$M$26), Table_wabobpsvr_AzureCalc_AzureCalcRateCard[], 8, FALSE))</f>
        <v/>
      </c>
    </row>
    <row r="501" spans="1:16">
      <c r="A501" s="19" t="s">
        <v>128</v>
      </c>
      <c r="B501" s="344" t="s">
        <v>719</v>
      </c>
      <c r="C501" s="64" t="str">
        <f>IFERROR(VLOOKUP(D501,Table_wabobpsvr_AzureCalc_AzureCalcRateCard[], 3,FALSE), VLOOKUP(LEFT(D501, LEN(D501)-'Rate Card'!$M$26), Table_wabobpsvr_AzureCalc_AzureCalcRateCard[], 3, FALSE))</f>
        <v>Per Hour</v>
      </c>
      <c r="D501" s="1040" t="str">
        <f>B501&amp;'Discount Calculations'!$G$16&amp;'Rate Card'!$K$23</f>
        <v>Java Development Environment (4 core)MOSP6</v>
      </c>
      <c r="E501" s="1012">
        <f>IFERROR(VLOOKUP(D501,Table_wabobpsvr_AzureCalc_AzureCalcRateCard[], 5,FALSE), VLOOKUP(LEFT(D501, LEN(D501)-'Rate Card'!$M$26), Table_wabobpsvr_AzureCalc_AzureCalcRateCard[], 5, FALSE))</f>
        <v>0.32</v>
      </c>
      <c r="F501" s="1013">
        <f t="shared" si="200"/>
        <v>1</v>
      </c>
      <c r="G501" s="1040">
        <f t="shared" si="202"/>
        <v>0.32</v>
      </c>
      <c r="H501" s="1011">
        <f>'Discount Calculations'!$C$42</f>
        <v>0</v>
      </c>
      <c r="I501" s="1013">
        <f t="shared" si="203"/>
        <v>0.32</v>
      </c>
      <c r="J501" s="1040">
        <f t="shared" si="201"/>
        <v>0</v>
      </c>
      <c r="K501" s="540">
        <f t="shared" si="204"/>
        <v>0</v>
      </c>
      <c r="L501" s="104">
        <f>'Discount Calculations'!$AD$5+1</f>
        <v>1</v>
      </c>
      <c r="M501" s="25">
        <f t="shared" si="205"/>
        <v>0.32</v>
      </c>
      <c r="N501" s="94">
        <f>M501*'FX Card'!$G$28</f>
        <v>0.32</v>
      </c>
      <c r="O501" s="902" t="str">
        <f>IFERROR(VLOOKUP(D501,Table_wabobpsvr_AzureCalc_AzureCalcRateCard[], 7,FALSE), VLOOKUP(LEFT(D501, LEN(D501)-'Rate Card'!$M$26), Table_wabobpsvr_AzureCalc_AzureCalcRateCard[], 7, FALSE))</f>
        <v/>
      </c>
      <c r="P501" s="902" t="str">
        <f>IFERROR(VLOOKUP(D501,Table_wabobpsvr_AzureCalc_AzureCalcRateCard[], 8,FALSE), VLOOKUP(LEFT(D501, LEN(D501)-'Rate Card'!$M$26), Table_wabobpsvr_AzureCalc_AzureCalcRateCard[], 8, FALSE))</f>
        <v/>
      </c>
    </row>
    <row r="502" spans="1:16">
      <c r="A502" s="19" t="s">
        <v>129</v>
      </c>
      <c r="B502" s="344" t="s">
        <v>729</v>
      </c>
      <c r="C502" s="64" t="str">
        <f>IFERROR(VLOOKUP(D502,Table_wabobpsvr_AzureCalc_AzureCalcRateCard[], 3,FALSE), VLOOKUP(LEFT(D502, LEN(D502)-'Rate Card'!$M$26), Table_wabobpsvr_AzureCalc_AzureCalcRateCard[], 3, FALSE))</f>
        <v>Per Hour</v>
      </c>
      <c r="D502" s="1040" t="str">
        <f>B502&amp;'Discount Calculations'!$G$16&amp;'Rate Card'!$K$23</f>
        <v>Java Development Environment (8 core)MOSP6</v>
      </c>
      <c r="E502" s="1012">
        <f>IFERROR(VLOOKUP(D502,Table_wabobpsvr_AzureCalc_AzureCalcRateCard[], 5,FALSE), VLOOKUP(LEFT(D502, LEN(D502)-'Rate Card'!$M$26), Table_wabobpsvr_AzureCalc_AzureCalcRateCard[], 5, FALSE))</f>
        <v>0.64</v>
      </c>
      <c r="F502" s="1013">
        <f t="shared" si="200"/>
        <v>1</v>
      </c>
      <c r="G502" s="1040">
        <f t="shared" si="202"/>
        <v>0.64</v>
      </c>
      <c r="H502" s="1011">
        <f>'Discount Calculations'!$C$42</f>
        <v>0</v>
      </c>
      <c r="I502" s="1013">
        <f t="shared" si="203"/>
        <v>0.64</v>
      </c>
      <c r="J502" s="1040">
        <f t="shared" si="201"/>
        <v>0</v>
      </c>
      <c r="K502" s="540">
        <f t="shared" si="204"/>
        <v>0</v>
      </c>
      <c r="L502" s="104">
        <f>'Discount Calculations'!$AD$5+1</f>
        <v>1</v>
      </c>
      <c r="M502" s="25">
        <f t="shared" si="205"/>
        <v>0.64</v>
      </c>
      <c r="N502" s="94">
        <f>M502*'FX Card'!$G$28</f>
        <v>0.64</v>
      </c>
      <c r="O502" s="902" t="str">
        <f>IFERROR(VLOOKUP(D502,Table_wabobpsvr_AzureCalc_AzureCalcRateCard[], 7,FALSE), VLOOKUP(LEFT(D502, LEN(D502)-'Rate Card'!$M$26), Table_wabobpsvr_AzureCalc_AzureCalcRateCard[], 7, FALSE))</f>
        <v/>
      </c>
      <c r="P502" s="902" t="str">
        <f>IFERROR(VLOOKUP(D502,Table_wabobpsvr_AzureCalc_AzureCalcRateCard[], 8,FALSE), VLOOKUP(LEFT(D502, LEN(D502)-'Rate Card'!$M$26), Table_wabobpsvr_AzureCalc_AzureCalcRateCard[], 8, FALSE))</f>
        <v/>
      </c>
    </row>
    <row r="503" spans="1:16">
      <c r="A503" s="19" t="s">
        <v>450</v>
      </c>
      <c r="B503" s="344" t="s">
        <v>729</v>
      </c>
      <c r="C503" s="64" t="str">
        <f>IFERROR(VLOOKUP(D503,Table_wabobpsvr_AzureCalc_AzureCalcRateCard[], 3,FALSE), VLOOKUP(LEFT(D503, LEN(D503)-'Rate Card'!$M$26), Table_wabobpsvr_AzureCalc_AzureCalcRateCard[], 3, FALSE))</f>
        <v>Per Hour</v>
      </c>
      <c r="D503" s="1040" t="str">
        <f>B503&amp;'Discount Calculations'!$G$16&amp;'Rate Card'!$K$23</f>
        <v>Java Development Environment (8 core)MOSP6</v>
      </c>
      <c r="E503" s="1012">
        <f>IFERROR(VLOOKUP(D503,Table_wabobpsvr_AzureCalc_AzureCalcRateCard[], 5,FALSE), VLOOKUP(LEFT(D503, LEN(D503)-'Rate Card'!$M$26), Table_wabobpsvr_AzureCalc_AzureCalcRateCard[], 5, FALSE))</f>
        <v>0.64</v>
      </c>
      <c r="F503" s="1013">
        <f t="shared" si="200"/>
        <v>1</v>
      </c>
      <c r="G503" s="1040">
        <f t="shared" si="202"/>
        <v>0.64</v>
      </c>
      <c r="H503" s="1011">
        <f>'Discount Calculations'!$C$42</f>
        <v>0</v>
      </c>
      <c r="I503" s="1013">
        <f t="shared" si="203"/>
        <v>0.64</v>
      </c>
      <c r="J503" s="1040">
        <f t="shared" si="201"/>
        <v>0</v>
      </c>
      <c r="K503" s="540">
        <f t="shared" si="204"/>
        <v>0</v>
      </c>
      <c r="L503" s="104">
        <f>'Discount Calculations'!$AD$5+1</f>
        <v>1</v>
      </c>
      <c r="M503" s="25">
        <f t="shared" si="205"/>
        <v>0.64</v>
      </c>
      <c r="N503" s="94">
        <f>M503*'FX Card'!$G$28</f>
        <v>0.64</v>
      </c>
      <c r="O503" s="902" t="str">
        <f>IFERROR(VLOOKUP(D503,Table_wabobpsvr_AzureCalc_AzureCalcRateCard[], 7,FALSE), VLOOKUP(LEFT(D503, LEN(D503)-'Rate Card'!$M$26), Table_wabobpsvr_AzureCalc_AzureCalcRateCard[], 7, FALSE))</f>
        <v/>
      </c>
      <c r="P503" s="902" t="str">
        <f>IFERROR(VLOOKUP(D503,Table_wabobpsvr_AzureCalc_AzureCalcRateCard[], 8,FALSE), VLOOKUP(LEFT(D503, LEN(D503)-'Rate Card'!$M$26), Table_wabobpsvr_AzureCalc_AzureCalcRateCard[], 8, FALSE))</f>
        <v/>
      </c>
    </row>
    <row r="504" spans="1:16">
      <c r="A504" s="19" t="s">
        <v>451</v>
      </c>
      <c r="B504" s="344" t="s">
        <v>732</v>
      </c>
      <c r="C504" s="64" t="str">
        <f>IFERROR(VLOOKUP(D504,Table_wabobpsvr_AzureCalc_AzureCalcRateCard[], 3,FALSE), VLOOKUP(LEFT(D504, LEN(D504)-'Rate Card'!$M$26), Table_wabobpsvr_AzureCalc_AzureCalcRateCard[], 3, FALSE))</f>
        <v>Per Hour</v>
      </c>
      <c r="D504" s="1040" t="str">
        <f>B504&amp;'Discount Calculations'!$G$16&amp;'Rate Card'!$K$23</f>
        <v>Java Development Environment (16 core)MOSP6</v>
      </c>
      <c r="E504" s="1012">
        <f>IFERROR(VLOOKUP(D504,Table_wabobpsvr_AzureCalc_AzureCalcRateCard[], 5,FALSE), VLOOKUP(LEFT(D504, LEN(D504)-'Rate Card'!$M$26), Table_wabobpsvr_AzureCalc_AzureCalcRateCard[], 5, FALSE))</f>
        <v>1.28</v>
      </c>
      <c r="F504" s="1013">
        <f t="shared" si="200"/>
        <v>1</v>
      </c>
      <c r="G504" s="1040">
        <f t="shared" si="202"/>
        <v>1.28</v>
      </c>
      <c r="H504" s="1011">
        <f>'Discount Calculations'!$C$42</f>
        <v>0</v>
      </c>
      <c r="I504" s="1013">
        <f t="shared" si="203"/>
        <v>1.28</v>
      </c>
      <c r="J504" s="1040">
        <f t="shared" si="201"/>
        <v>0</v>
      </c>
      <c r="K504" s="540">
        <f t="shared" si="204"/>
        <v>0</v>
      </c>
      <c r="L504" s="104">
        <f>'Discount Calculations'!$AD$5+1</f>
        <v>1</v>
      </c>
      <c r="M504" s="25">
        <f t="shared" si="205"/>
        <v>1.28</v>
      </c>
      <c r="N504" s="94">
        <f>M504*'FX Card'!$G$28</f>
        <v>1.28</v>
      </c>
      <c r="O504" s="902" t="str">
        <f>IFERROR(VLOOKUP(D504,Table_wabobpsvr_AzureCalc_AzureCalcRateCard[], 7,FALSE), VLOOKUP(LEFT(D504, LEN(D504)-'Rate Card'!$M$26), Table_wabobpsvr_AzureCalc_AzureCalcRateCard[], 7, FALSE))</f>
        <v/>
      </c>
      <c r="P504" s="902" t="str">
        <f>IFERROR(VLOOKUP(D504,Table_wabobpsvr_AzureCalc_AzureCalcRateCard[], 8,FALSE), VLOOKUP(LEFT(D504, LEN(D504)-'Rate Card'!$M$26), Table_wabobpsvr_AzureCalc_AzureCalcRateCard[], 8, FALSE))</f>
        <v/>
      </c>
    </row>
    <row r="505" spans="1:16">
      <c r="A505" s="19" t="s">
        <v>4395</v>
      </c>
      <c r="B505" s="344" t="s">
        <v>729</v>
      </c>
      <c r="C505" s="64" t="str">
        <f>IFERROR(VLOOKUP(D505,Table_wabobpsvr_AzureCalc_AzureCalcRateCard[], 3,FALSE), VLOOKUP(LEFT(D505, LEN(D505)-'Rate Card'!$M$26), Table_wabobpsvr_AzureCalc_AzureCalcRateCard[], 3, FALSE))</f>
        <v>Per Hour</v>
      </c>
      <c r="D505" s="1040" t="str">
        <f>B505&amp;'Discount Calculations'!$G$16&amp;'Rate Card'!$K$23</f>
        <v>Java Development Environment (8 core)MOSP6</v>
      </c>
      <c r="E505" s="1012">
        <f>IFERROR(VLOOKUP(D505,Table_wabobpsvr_AzureCalc_AzureCalcRateCard[], 5,FALSE), VLOOKUP(LEFT(D505, LEN(D505)-'Rate Card'!$M$26), Table_wabobpsvr_AzureCalc_AzureCalcRateCard[], 5, FALSE))</f>
        <v>0.64</v>
      </c>
      <c r="F505" s="1013">
        <f t="shared" si="200"/>
        <v>1</v>
      </c>
      <c r="G505" s="1040">
        <f t="shared" ref="G505:G506" si="206">F505*E505</f>
        <v>0.64</v>
      </c>
      <c r="H505" s="1011">
        <f>'Discount Calculations'!$C$42</f>
        <v>0</v>
      </c>
      <c r="I505" s="1013">
        <f t="shared" ref="I505:I506" si="207">G505*(1-H505)</f>
        <v>0.64</v>
      </c>
      <c r="J505" s="1040">
        <f t="shared" si="201"/>
        <v>0</v>
      </c>
      <c r="K505" s="540">
        <f t="shared" ref="K505:K506" si="208">E505*J505</f>
        <v>0</v>
      </c>
      <c r="L505" s="104">
        <f>'Discount Calculations'!$AD$5+1</f>
        <v>1</v>
      </c>
      <c r="M505" s="25">
        <f t="shared" ref="M505:M506" si="209">L505*(K505+I505)</f>
        <v>0.64</v>
      </c>
      <c r="N505" s="94">
        <f>M505*'FX Card'!$G$28</f>
        <v>0.64</v>
      </c>
      <c r="O505" s="902" t="str">
        <f>IFERROR(VLOOKUP(D505,Table_wabobpsvr_AzureCalc_AzureCalcRateCard[], 7,FALSE), VLOOKUP(LEFT(D505, LEN(D505)-'Rate Card'!$M$26), Table_wabobpsvr_AzureCalc_AzureCalcRateCard[], 7, FALSE))</f>
        <v/>
      </c>
      <c r="P505" s="902" t="str">
        <f>IFERROR(VLOOKUP(D505,Table_wabobpsvr_AzureCalc_AzureCalcRateCard[], 8,FALSE), VLOOKUP(LEFT(D505, LEN(D505)-'Rate Card'!$M$26), Table_wabobpsvr_AzureCalc_AzureCalcRateCard[], 8, FALSE))</f>
        <v/>
      </c>
    </row>
    <row r="506" spans="1:16">
      <c r="A506" s="19" t="s">
        <v>4396</v>
      </c>
      <c r="B506" s="344" t="s">
        <v>732</v>
      </c>
      <c r="C506" s="64" t="str">
        <f>IFERROR(VLOOKUP(D506,Table_wabobpsvr_AzureCalc_AzureCalcRateCard[], 3,FALSE), VLOOKUP(LEFT(D506, LEN(D506)-'Rate Card'!$M$26), Table_wabobpsvr_AzureCalc_AzureCalcRateCard[], 3, FALSE))</f>
        <v>Per Hour</v>
      </c>
      <c r="D506" s="1040" t="str">
        <f>B506&amp;'Discount Calculations'!$G$16&amp;'Rate Card'!$K$23</f>
        <v>Java Development Environment (16 core)MOSP6</v>
      </c>
      <c r="E506" s="1012">
        <f>IFERROR(VLOOKUP(D506,Table_wabobpsvr_AzureCalc_AzureCalcRateCard[], 5,FALSE), VLOOKUP(LEFT(D506, LEN(D506)-'Rate Card'!$M$26), Table_wabobpsvr_AzureCalc_AzureCalcRateCard[], 5, FALSE))</f>
        <v>1.28</v>
      </c>
      <c r="F506" s="1013">
        <f t="shared" si="200"/>
        <v>1</v>
      </c>
      <c r="G506" s="1040">
        <f t="shared" si="206"/>
        <v>1.28</v>
      </c>
      <c r="H506" s="1011">
        <f>'Discount Calculations'!$C$42</f>
        <v>0</v>
      </c>
      <c r="I506" s="1013">
        <f t="shared" si="207"/>
        <v>1.28</v>
      </c>
      <c r="J506" s="1040">
        <f t="shared" si="201"/>
        <v>0</v>
      </c>
      <c r="K506" s="540">
        <f t="shared" si="208"/>
        <v>0</v>
      </c>
      <c r="L506" s="104">
        <f>'Discount Calculations'!$AD$5+1</f>
        <v>1</v>
      </c>
      <c r="M506" s="25">
        <f t="shared" si="209"/>
        <v>1.28</v>
      </c>
      <c r="N506" s="94">
        <f>M506*'FX Card'!$G$28</f>
        <v>1.28</v>
      </c>
      <c r="O506" s="902" t="str">
        <f>IFERROR(VLOOKUP(D506,Table_wabobpsvr_AzureCalc_AzureCalcRateCard[], 7,FALSE), VLOOKUP(LEFT(D506, LEN(D506)-'Rate Card'!$M$26), Table_wabobpsvr_AzureCalc_AzureCalcRateCard[], 7, FALSE))</f>
        <v/>
      </c>
      <c r="P506" s="902" t="str">
        <f>IFERROR(VLOOKUP(D506,Table_wabobpsvr_AzureCalc_AzureCalcRateCard[], 8,FALSE), VLOOKUP(LEFT(D506, LEN(D506)-'Rate Card'!$M$26), Table_wabobpsvr_AzureCalc_AzureCalcRateCard[], 8, FALSE))</f>
        <v/>
      </c>
    </row>
    <row r="507" spans="1:16">
      <c r="A507" s="19"/>
      <c r="B507" s="344"/>
      <c r="C507" s="64"/>
      <c r="E507" s="1012"/>
      <c r="F507" s="1013"/>
      <c r="H507" s="1011"/>
      <c r="I507" s="1013"/>
      <c r="K507" s="540"/>
      <c r="L507" s="104"/>
      <c r="M507" s="25"/>
      <c r="N507" s="94"/>
      <c r="O507" s="902"/>
      <c r="P507" s="902"/>
    </row>
    <row r="508" spans="1:16">
      <c r="A508" s="19" t="s">
        <v>123</v>
      </c>
      <c r="B508" s="344" t="s">
        <v>743</v>
      </c>
      <c r="C508" s="64" t="str">
        <f>IFERROR(VLOOKUP(D508,Table_wabobpsvr_AzureCalc_AzureCalcRateCard[], 3,FALSE), VLOOKUP(LEFT(D508, LEN(D508)-'Rate Card'!$M$26), Table_wabobpsvr_AzureCalc_AzureCalcRateCard[], 3, FALSE))</f>
        <v>Per Hour</v>
      </c>
      <c r="D508" s="1040" t="str">
        <f>B508&amp;'Discount Calculations'!$G$16&amp;'Rate Card'!$K$23</f>
        <v>Oracle WebLogic Server Standard (1 core)MOSP6</v>
      </c>
      <c r="E508" s="1012">
        <f>IFERROR(VLOOKUP(D508,Table_wabobpsvr_AzureCalc_AzureCalcRateCard[], 5,FALSE), VLOOKUP(LEFT(D508, LEN(D508)-'Rate Card'!$M$26), Table_wabobpsvr_AzureCalc_AzureCalcRateCard[], 5, FALSE))</f>
        <v>0.5</v>
      </c>
      <c r="F508" s="1013">
        <f t="shared" si="200"/>
        <v>1</v>
      </c>
      <c r="G508" s="1040">
        <f t="shared" si="202"/>
        <v>0.5</v>
      </c>
      <c r="H508" s="1011">
        <f>'Discount Calculations'!$C$42</f>
        <v>0</v>
      </c>
      <c r="I508" s="1013">
        <f t="shared" si="203"/>
        <v>0.5</v>
      </c>
      <c r="J508" s="1040">
        <f t="shared" si="201"/>
        <v>0</v>
      </c>
      <c r="K508" s="540">
        <f t="shared" si="204"/>
        <v>0</v>
      </c>
      <c r="L508" s="104">
        <f>'Discount Calculations'!$AD$5+1</f>
        <v>1</v>
      </c>
      <c r="M508" s="25">
        <f t="shared" si="205"/>
        <v>0.5</v>
      </c>
      <c r="N508" s="94">
        <f>M508*'FX Card'!$G$28</f>
        <v>0.5</v>
      </c>
      <c r="O508" s="902" t="str">
        <f>IFERROR(VLOOKUP(D508,Table_wabobpsvr_AzureCalc_AzureCalcRateCard[], 7,FALSE), VLOOKUP(LEFT(D508, LEN(D508)-'Rate Card'!$M$26), Table_wabobpsvr_AzureCalc_AzureCalcRateCard[], 7, FALSE))</f>
        <v/>
      </c>
      <c r="P508" s="902" t="str">
        <f>IFERROR(VLOOKUP(D508,Table_wabobpsvr_AzureCalc_AzureCalcRateCard[], 8,FALSE), VLOOKUP(LEFT(D508, LEN(D508)-'Rate Card'!$M$26), Table_wabobpsvr_AzureCalc_AzureCalcRateCard[], 8, FALSE))</f>
        <v/>
      </c>
    </row>
    <row r="509" spans="1:16">
      <c r="A509" s="19" t="s">
        <v>124</v>
      </c>
      <c r="B509" s="344" t="s">
        <v>743</v>
      </c>
      <c r="C509" s="64" t="str">
        <f>IFERROR(VLOOKUP(D509,Table_wabobpsvr_AzureCalc_AzureCalcRateCard[], 3,FALSE), VLOOKUP(LEFT(D509, LEN(D509)-'Rate Card'!$M$26), Table_wabobpsvr_AzureCalc_AzureCalcRateCard[], 3, FALSE))</f>
        <v>Per Hour</v>
      </c>
      <c r="D509" s="1040" t="str">
        <f>B509&amp;'Discount Calculations'!$G$16&amp;'Rate Card'!$K$23</f>
        <v>Oracle WebLogic Server Standard (1 core)MOSP6</v>
      </c>
      <c r="E509" s="1012">
        <f>IFERROR(VLOOKUP(D509,Table_wabobpsvr_AzureCalc_AzureCalcRateCard[], 5,FALSE), VLOOKUP(LEFT(D509, LEN(D509)-'Rate Card'!$M$26), Table_wabobpsvr_AzureCalc_AzureCalcRateCard[], 5, FALSE))</f>
        <v>0.5</v>
      </c>
      <c r="F509" s="1013">
        <f t="shared" si="200"/>
        <v>1</v>
      </c>
      <c r="G509" s="1040">
        <f t="shared" si="202"/>
        <v>0.5</v>
      </c>
      <c r="H509" s="1011">
        <f>'Discount Calculations'!$C$42</f>
        <v>0</v>
      </c>
      <c r="I509" s="1013">
        <f t="shared" si="203"/>
        <v>0.5</v>
      </c>
      <c r="J509" s="1040">
        <f t="shared" si="201"/>
        <v>0</v>
      </c>
      <c r="K509" s="540">
        <f t="shared" si="204"/>
        <v>0</v>
      </c>
      <c r="L509" s="104">
        <f>'Discount Calculations'!$AD$5+1</f>
        <v>1</v>
      </c>
      <c r="M509" s="25">
        <f t="shared" si="205"/>
        <v>0.5</v>
      </c>
      <c r="N509" s="94">
        <f>M509*'FX Card'!$G$28</f>
        <v>0.5</v>
      </c>
      <c r="O509" s="902" t="str">
        <f>IFERROR(VLOOKUP(D509,Table_wabobpsvr_AzureCalc_AzureCalcRateCard[], 7,FALSE), VLOOKUP(LEFT(D509, LEN(D509)-'Rate Card'!$M$26), Table_wabobpsvr_AzureCalc_AzureCalcRateCard[], 7, FALSE))</f>
        <v/>
      </c>
      <c r="P509" s="902" t="str">
        <f>IFERROR(VLOOKUP(D509,Table_wabobpsvr_AzureCalc_AzureCalcRateCard[], 8,FALSE), VLOOKUP(LEFT(D509, LEN(D509)-'Rate Card'!$M$26), Table_wabobpsvr_AzureCalc_AzureCalcRateCard[], 8, FALSE))</f>
        <v/>
      </c>
    </row>
    <row r="510" spans="1:16">
      <c r="A510" s="19" t="s">
        <v>125</v>
      </c>
      <c r="B510" s="344" t="s">
        <v>745</v>
      </c>
      <c r="C510" s="64" t="str">
        <f>IFERROR(VLOOKUP(D510,Table_wabobpsvr_AzureCalc_AzureCalcRateCard[], 3,FALSE), VLOOKUP(LEFT(D510, LEN(D510)-'Rate Card'!$M$26), Table_wabobpsvr_AzureCalc_AzureCalcRateCard[], 3, FALSE))</f>
        <v>Per Hour</v>
      </c>
      <c r="D510" s="1040" t="str">
        <f>B510&amp;'Discount Calculations'!$G$16&amp;'Rate Card'!$K$23</f>
        <v>Oracle WebLogic Server Standard (2 core)MOSP6</v>
      </c>
      <c r="E510" s="1012">
        <f>IFERROR(VLOOKUP(D510,Table_wabobpsvr_AzureCalc_AzureCalcRateCard[], 5,FALSE), VLOOKUP(LEFT(D510, LEN(D510)-'Rate Card'!$M$26), Table_wabobpsvr_AzureCalc_AzureCalcRateCard[], 5, FALSE))</f>
        <v>0.5</v>
      </c>
      <c r="F510" s="1013">
        <f t="shared" si="200"/>
        <v>1</v>
      </c>
      <c r="G510" s="1040">
        <f t="shared" si="202"/>
        <v>0.5</v>
      </c>
      <c r="H510" s="1011">
        <f>'Discount Calculations'!$C$42</f>
        <v>0</v>
      </c>
      <c r="I510" s="1013">
        <f t="shared" si="203"/>
        <v>0.5</v>
      </c>
      <c r="J510" s="1040">
        <f t="shared" si="201"/>
        <v>0</v>
      </c>
      <c r="K510" s="540">
        <f t="shared" si="204"/>
        <v>0</v>
      </c>
      <c r="L510" s="104">
        <f>'Discount Calculations'!$AD$5+1</f>
        <v>1</v>
      </c>
      <c r="M510" s="25">
        <f t="shared" si="205"/>
        <v>0.5</v>
      </c>
      <c r="N510" s="94">
        <f>M510*'FX Card'!$G$28</f>
        <v>0.5</v>
      </c>
      <c r="O510" s="902" t="str">
        <f>IFERROR(VLOOKUP(D510,Table_wabobpsvr_AzureCalc_AzureCalcRateCard[], 7,FALSE), VLOOKUP(LEFT(D510, LEN(D510)-'Rate Card'!$M$26), Table_wabobpsvr_AzureCalc_AzureCalcRateCard[], 7, FALSE))</f>
        <v/>
      </c>
      <c r="P510" s="902" t="str">
        <f>IFERROR(VLOOKUP(D510,Table_wabobpsvr_AzureCalc_AzureCalcRateCard[], 8,FALSE), VLOOKUP(LEFT(D510, LEN(D510)-'Rate Card'!$M$26), Table_wabobpsvr_AzureCalc_AzureCalcRateCard[], 8, FALSE))</f>
        <v/>
      </c>
    </row>
    <row r="511" spans="1:16">
      <c r="A511" s="19" t="s">
        <v>126</v>
      </c>
      <c r="B511" s="344" t="s">
        <v>747</v>
      </c>
      <c r="C511" s="64" t="str">
        <f>IFERROR(VLOOKUP(D511,Table_wabobpsvr_AzureCalc_AzureCalcRateCard[], 3,FALSE), VLOOKUP(LEFT(D511, LEN(D511)-'Rate Card'!$M$26), Table_wabobpsvr_AzureCalc_AzureCalcRateCard[], 3, FALSE))</f>
        <v>Per Hour</v>
      </c>
      <c r="D511" s="1040" t="str">
        <f>B511&amp;'Discount Calculations'!$G$16&amp;'Rate Card'!$K$23</f>
        <v>Oracle WebLogic Server Standard (4 core)MOSP6</v>
      </c>
      <c r="E511" s="1012">
        <f>IFERROR(VLOOKUP(D511,Table_wabobpsvr_AzureCalc_AzureCalcRateCard[], 5,FALSE), VLOOKUP(LEFT(D511, LEN(D511)-'Rate Card'!$M$26), Table_wabobpsvr_AzureCalc_AzureCalcRateCard[], 5, FALSE))</f>
        <v>1</v>
      </c>
      <c r="F511" s="1013">
        <f t="shared" si="200"/>
        <v>1</v>
      </c>
      <c r="G511" s="1040">
        <f t="shared" si="202"/>
        <v>1</v>
      </c>
      <c r="H511" s="1011">
        <f>'Discount Calculations'!$C$42</f>
        <v>0</v>
      </c>
      <c r="I511" s="1013">
        <f t="shared" si="203"/>
        <v>1</v>
      </c>
      <c r="J511" s="1040">
        <f t="shared" si="201"/>
        <v>0</v>
      </c>
      <c r="K511" s="540">
        <f t="shared" si="204"/>
        <v>0</v>
      </c>
      <c r="L511" s="104">
        <f>'Discount Calculations'!$AD$5+1</f>
        <v>1</v>
      </c>
      <c r="M511" s="25">
        <f t="shared" si="205"/>
        <v>1</v>
      </c>
      <c r="N511" s="94">
        <f>M511*'FX Card'!$G$28</f>
        <v>1</v>
      </c>
      <c r="O511" s="902" t="str">
        <f>IFERROR(VLOOKUP(D511,Table_wabobpsvr_AzureCalc_AzureCalcRateCard[], 7,FALSE), VLOOKUP(LEFT(D511, LEN(D511)-'Rate Card'!$M$26), Table_wabobpsvr_AzureCalc_AzureCalcRateCard[], 7, FALSE))</f>
        <v/>
      </c>
      <c r="P511" s="902" t="str">
        <f>IFERROR(VLOOKUP(D511,Table_wabobpsvr_AzureCalc_AzureCalcRateCard[], 8,FALSE), VLOOKUP(LEFT(D511, LEN(D511)-'Rate Card'!$M$26), Table_wabobpsvr_AzureCalc_AzureCalcRateCard[], 8, FALSE))</f>
        <v/>
      </c>
    </row>
    <row r="512" spans="1:16">
      <c r="A512" s="19" t="s">
        <v>127</v>
      </c>
      <c r="B512" s="344" t="s">
        <v>749</v>
      </c>
      <c r="C512" s="64" t="str">
        <f>IFERROR(VLOOKUP(D512,Table_wabobpsvr_AzureCalc_AzureCalcRateCard[], 3,FALSE), VLOOKUP(LEFT(D512, LEN(D512)-'Rate Card'!$M$26), Table_wabobpsvr_AzureCalc_AzureCalcRateCard[], 3, FALSE))</f>
        <v>Per Hour</v>
      </c>
      <c r="D512" s="1040" t="str">
        <f>B512&amp;'Discount Calculations'!$G$16&amp;'Rate Card'!$K$23</f>
        <v>Oracle WebLogic Server Standard (8 core)MOSP6</v>
      </c>
      <c r="E512" s="1012">
        <f>IFERROR(VLOOKUP(D512,Table_wabobpsvr_AzureCalc_AzureCalcRateCard[], 5,FALSE), VLOOKUP(LEFT(D512, LEN(D512)-'Rate Card'!$M$26), Table_wabobpsvr_AzureCalc_AzureCalcRateCard[], 5, FALSE))</f>
        <v>2</v>
      </c>
      <c r="F512" s="1013">
        <f t="shared" si="200"/>
        <v>1</v>
      </c>
      <c r="G512" s="1040">
        <f t="shared" si="202"/>
        <v>2</v>
      </c>
      <c r="H512" s="1011">
        <f>'Discount Calculations'!$C$42</f>
        <v>0</v>
      </c>
      <c r="I512" s="1013">
        <f t="shared" si="203"/>
        <v>2</v>
      </c>
      <c r="J512" s="1040">
        <f t="shared" si="201"/>
        <v>0</v>
      </c>
      <c r="K512" s="540">
        <f t="shared" si="204"/>
        <v>0</v>
      </c>
      <c r="L512" s="104">
        <f>'Discount Calculations'!$AD$5+1</f>
        <v>1</v>
      </c>
      <c r="M512" s="25">
        <f t="shared" si="205"/>
        <v>2</v>
      </c>
      <c r="N512" s="94">
        <f>M512*'FX Card'!$G$28</f>
        <v>2</v>
      </c>
      <c r="O512" s="902" t="str">
        <f>IFERROR(VLOOKUP(D512,Table_wabobpsvr_AzureCalc_AzureCalcRateCard[], 7,FALSE), VLOOKUP(LEFT(D512, LEN(D512)-'Rate Card'!$M$26), Table_wabobpsvr_AzureCalc_AzureCalcRateCard[], 7, FALSE))</f>
        <v/>
      </c>
      <c r="P512" s="902" t="str">
        <f>IFERROR(VLOOKUP(D512,Table_wabobpsvr_AzureCalc_AzureCalcRateCard[], 8,FALSE), VLOOKUP(LEFT(D512, LEN(D512)-'Rate Card'!$M$26), Table_wabobpsvr_AzureCalc_AzureCalcRateCard[], 8, FALSE))</f>
        <v/>
      </c>
    </row>
    <row r="513" spans="1:16">
      <c r="A513" s="19" t="s">
        <v>415</v>
      </c>
      <c r="B513" s="344" t="s">
        <v>745</v>
      </c>
      <c r="C513" s="64" t="str">
        <f>IFERROR(VLOOKUP(D513,Table_wabobpsvr_AzureCalc_AzureCalcRateCard[], 3,FALSE), VLOOKUP(LEFT(D513, LEN(D513)-'Rate Card'!$M$26), Table_wabobpsvr_AzureCalc_AzureCalcRateCard[], 3, FALSE))</f>
        <v>Per Hour</v>
      </c>
      <c r="D513" s="1040" t="str">
        <f>B513&amp;'Discount Calculations'!$G$16&amp;'Rate Card'!$K$23</f>
        <v>Oracle WebLogic Server Standard (2 core)MOSP6</v>
      </c>
      <c r="E513" s="1012">
        <f>IFERROR(VLOOKUP(D513,Table_wabobpsvr_AzureCalc_AzureCalcRateCard[], 5,FALSE), VLOOKUP(LEFT(D513, LEN(D513)-'Rate Card'!$M$26), Table_wabobpsvr_AzureCalc_AzureCalcRateCard[], 5, FALSE))</f>
        <v>0.5</v>
      </c>
      <c r="F513" s="1013">
        <f t="shared" si="200"/>
        <v>1</v>
      </c>
      <c r="G513" s="1040">
        <f t="shared" si="202"/>
        <v>0.5</v>
      </c>
      <c r="H513" s="1011">
        <f>'Discount Calculations'!$C$42</f>
        <v>0</v>
      </c>
      <c r="I513" s="1013">
        <f t="shared" si="203"/>
        <v>0.5</v>
      </c>
      <c r="J513" s="1040">
        <f t="shared" si="201"/>
        <v>0</v>
      </c>
      <c r="K513" s="540">
        <f t="shared" si="204"/>
        <v>0</v>
      </c>
      <c r="L513" s="104">
        <f>'Discount Calculations'!$AD$5+1</f>
        <v>1</v>
      </c>
      <c r="M513" s="25">
        <f t="shared" si="205"/>
        <v>0.5</v>
      </c>
      <c r="N513" s="94">
        <f>M513*'FX Card'!$G$28</f>
        <v>0.5</v>
      </c>
      <c r="O513" s="902" t="str">
        <f>IFERROR(VLOOKUP(D513,Table_wabobpsvr_AzureCalc_AzureCalcRateCard[], 7,FALSE), VLOOKUP(LEFT(D513, LEN(D513)-'Rate Card'!$M$26), Table_wabobpsvr_AzureCalc_AzureCalcRateCard[], 7, FALSE))</f>
        <v/>
      </c>
      <c r="P513" s="902" t="str">
        <f>IFERROR(VLOOKUP(D513,Table_wabobpsvr_AzureCalc_AzureCalcRateCard[], 8,FALSE), VLOOKUP(LEFT(D513, LEN(D513)-'Rate Card'!$M$26), Table_wabobpsvr_AzureCalc_AzureCalcRateCard[], 8, FALSE))</f>
        <v/>
      </c>
    </row>
    <row r="514" spans="1:16">
      <c r="A514" s="19" t="s">
        <v>128</v>
      </c>
      <c r="B514" s="344" t="s">
        <v>747</v>
      </c>
      <c r="C514" s="64" t="str">
        <f>IFERROR(VLOOKUP(D514,Table_wabobpsvr_AzureCalc_AzureCalcRateCard[], 3,FALSE), VLOOKUP(LEFT(D514, LEN(D514)-'Rate Card'!$M$26), Table_wabobpsvr_AzureCalc_AzureCalcRateCard[], 3, FALSE))</f>
        <v>Per Hour</v>
      </c>
      <c r="D514" s="1040" t="str">
        <f>B514&amp;'Discount Calculations'!$G$16&amp;'Rate Card'!$K$23</f>
        <v>Oracle WebLogic Server Standard (4 core)MOSP6</v>
      </c>
      <c r="E514" s="1012">
        <f>IFERROR(VLOOKUP(D514,Table_wabobpsvr_AzureCalc_AzureCalcRateCard[], 5,FALSE), VLOOKUP(LEFT(D514, LEN(D514)-'Rate Card'!$M$26), Table_wabobpsvr_AzureCalc_AzureCalcRateCard[], 5, FALSE))</f>
        <v>1</v>
      </c>
      <c r="F514" s="1013">
        <f t="shared" si="200"/>
        <v>1</v>
      </c>
      <c r="G514" s="1040">
        <f t="shared" si="202"/>
        <v>1</v>
      </c>
      <c r="H514" s="1011">
        <f>'Discount Calculations'!$C$42</f>
        <v>0</v>
      </c>
      <c r="I514" s="1013">
        <f t="shared" si="203"/>
        <v>1</v>
      </c>
      <c r="J514" s="1040">
        <f t="shared" si="201"/>
        <v>0</v>
      </c>
      <c r="K514" s="540">
        <f t="shared" si="204"/>
        <v>0</v>
      </c>
      <c r="L514" s="104">
        <f>'Discount Calculations'!$AD$5+1</f>
        <v>1</v>
      </c>
      <c r="M514" s="25">
        <f t="shared" si="205"/>
        <v>1</v>
      </c>
      <c r="N514" s="94">
        <f>M514*'FX Card'!$G$28</f>
        <v>1</v>
      </c>
      <c r="O514" s="902" t="str">
        <f>IFERROR(VLOOKUP(D514,Table_wabobpsvr_AzureCalc_AzureCalcRateCard[], 7,FALSE), VLOOKUP(LEFT(D514, LEN(D514)-'Rate Card'!$M$26), Table_wabobpsvr_AzureCalc_AzureCalcRateCard[], 7, FALSE))</f>
        <v/>
      </c>
      <c r="P514" s="902" t="str">
        <f>IFERROR(VLOOKUP(D514,Table_wabobpsvr_AzureCalc_AzureCalcRateCard[], 8,FALSE), VLOOKUP(LEFT(D514, LEN(D514)-'Rate Card'!$M$26), Table_wabobpsvr_AzureCalc_AzureCalcRateCard[], 8, FALSE))</f>
        <v/>
      </c>
    </row>
    <row r="515" spans="1:16">
      <c r="A515" s="19" t="s">
        <v>129</v>
      </c>
      <c r="B515" s="344" t="s">
        <v>749</v>
      </c>
      <c r="C515" s="64" t="str">
        <f>IFERROR(VLOOKUP(D515,Table_wabobpsvr_AzureCalc_AzureCalcRateCard[], 3,FALSE), VLOOKUP(LEFT(D515, LEN(D515)-'Rate Card'!$M$26), Table_wabobpsvr_AzureCalc_AzureCalcRateCard[], 3, FALSE))</f>
        <v>Per Hour</v>
      </c>
      <c r="D515" s="1040" t="str">
        <f>B515&amp;'Discount Calculations'!$G$16&amp;'Rate Card'!$K$23</f>
        <v>Oracle WebLogic Server Standard (8 core)MOSP6</v>
      </c>
      <c r="E515" s="1012">
        <f>IFERROR(VLOOKUP(D515,Table_wabobpsvr_AzureCalc_AzureCalcRateCard[], 5,FALSE), VLOOKUP(LEFT(D515, LEN(D515)-'Rate Card'!$M$26), Table_wabobpsvr_AzureCalc_AzureCalcRateCard[], 5, FALSE))</f>
        <v>2</v>
      </c>
      <c r="F515" s="1013">
        <f t="shared" si="200"/>
        <v>1</v>
      </c>
      <c r="G515" s="1040">
        <f t="shared" si="202"/>
        <v>2</v>
      </c>
      <c r="H515" s="1011">
        <f>'Discount Calculations'!$C$42</f>
        <v>0</v>
      </c>
      <c r="I515" s="1013">
        <f t="shared" si="203"/>
        <v>2</v>
      </c>
      <c r="J515" s="1040">
        <f t="shared" si="201"/>
        <v>0</v>
      </c>
      <c r="K515" s="540">
        <f t="shared" si="204"/>
        <v>0</v>
      </c>
      <c r="L515" s="104">
        <f>'Discount Calculations'!$AD$5+1</f>
        <v>1</v>
      </c>
      <c r="M515" s="25">
        <f t="shared" si="205"/>
        <v>2</v>
      </c>
      <c r="N515" s="94">
        <f>M515*'FX Card'!$G$28</f>
        <v>2</v>
      </c>
      <c r="O515" s="902" t="str">
        <f>IFERROR(VLOOKUP(D515,Table_wabobpsvr_AzureCalc_AzureCalcRateCard[], 7,FALSE), VLOOKUP(LEFT(D515, LEN(D515)-'Rate Card'!$M$26), Table_wabobpsvr_AzureCalc_AzureCalcRateCard[], 7, FALSE))</f>
        <v/>
      </c>
      <c r="P515" s="902" t="str">
        <f>IFERROR(VLOOKUP(D515,Table_wabobpsvr_AzureCalc_AzureCalcRateCard[], 8,FALSE), VLOOKUP(LEFT(D515, LEN(D515)-'Rate Card'!$M$26), Table_wabobpsvr_AzureCalc_AzureCalcRateCard[], 8, FALSE))</f>
        <v/>
      </c>
    </row>
    <row r="516" spans="1:16">
      <c r="A516" s="19" t="s">
        <v>450</v>
      </c>
      <c r="B516" s="344" t="s">
        <v>749</v>
      </c>
      <c r="C516" s="64" t="str">
        <f>IFERROR(VLOOKUP(D516,Table_wabobpsvr_AzureCalc_AzureCalcRateCard[], 3,FALSE), VLOOKUP(LEFT(D516, LEN(D516)-'Rate Card'!$M$26), Table_wabobpsvr_AzureCalc_AzureCalcRateCard[], 3, FALSE))</f>
        <v>Per Hour</v>
      </c>
      <c r="D516" s="1040" t="str">
        <f>B516&amp;'Discount Calculations'!$G$16&amp;'Rate Card'!$K$23</f>
        <v>Oracle WebLogic Server Standard (8 core)MOSP6</v>
      </c>
      <c r="E516" s="1012">
        <f>IFERROR(VLOOKUP(D516,Table_wabobpsvr_AzureCalc_AzureCalcRateCard[], 5,FALSE), VLOOKUP(LEFT(D516, LEN(D516)-'Rate Card'!$M$26), Table_wabobpsvr_AzureCalc_AzureCalcRateCard[], 5, FALSE))</f>
        <v>2</v>
      </c>
      <c r="F516" s="1013">
        <f t="shared" si="200"/>
        <v>1</v>
      </c>
      <c r="G516" s="1040">
        <f t="shared" si="202"/>
        <v>2</v>
      </c>
      <c r="H516" s="1011">
        <f>'Discount Calculations'!$C$42</f>
        <v>0</v>
      </c>
      <c r="I516" s="1013">
        <f t="shared" si="203"/>
        <v>2</v>
      </c>
      <c r="J516" s="1040">
        <f t="shared" si="201"/>
        <v>0</v>
      </c>
      <c r="K516" s="540">
        <f t="shared" si="204"/>
        <v>0</v>
      </c>
      <c r="L516" s="104">
        <f>'Discount Calculations'!$AD$5+1</f>
        <v>1</v>
      </c>
      <c r="M516" s="25">
        <f t="shared" si="205"/>
        <v>2</v>
      </c>
      <c r="N516" s="94">
        <f>M516*'FX Card'!$G$28</f>
        <v>2</v>
      </c>
      <c r="O516" s="902" t="str">
        <f>IFERROR(VLOOKUP(D516,Table_wabobpsvr_AzureCalc_AzureCalcRateCard[], 7,FALSE), VLOOKUP(LEFT(D516, LEN(D516)-'Rate Card'!$M$26), Table_wabobpsvr_AzureCalc_AzureCalcRateCard[], 7, FALSE))</f>
        <v/>
      </c>
      <c r="P516" s="902" t="str">
        <f>IFERROR(VLOOKUP(D516,Table_wabobpsvr_AzureCalc_AzureCalcRateCard[], 8,FALSE), VLOOKUP(LEFT(D516, LEN(D516)-'Rate Card'!$M$26), Table_wabobpsvr_AzureCalc_AzureCalcRateCard[], 8, FALSE))</f>
        <v/>
      </c>
    </row>
    <row r="517" spans="1:16">
      <c r="A517" s="19" t="s">
        <v>451</v>
      </c>
      <c r="B517" s="344" t="s">
        <v>751</v>
      </c>
      <c r="C517" s="64" t="str">
        <f>IFERROR(VLOOKUP(D517,Table_wabobpsvr_AzureCalc_AzureCalcRateCard[], 3,FALSE), VLOOKUP(LEFT(D517, LEN(D517)-'Rate Card'!$M$26), Table_wabobpsvr_AzureCalc_AzureCalcRateCard[], 3, FALSE))</f>
        <v>Per Hour</v>
      </c>
      <c r="D517" s="1040" t="str">
        <f>B517&amp;'Discount Calculations'!$G$16&amp;'Rate Card'!$K$23</f>
        <v>Oracle WebLogic Server Standard (16 core)MOSP6</v>
      </c>
      <c r="E517" s="1012">
        <f>IFERROR(VLOOKUP(D517,Table_wabobpsvr_AzureCalc_AzureCalcRateCard[], 5,FALSE), VLOOKUP(LEFT(D517, LEN(D517)-'Rate Card'!$M$26), Table_wabobpsvr_AzureCalc_AzureCalcRateCard[], 5, FALSE))</f>
        <v>4</v>
      </c>
      <c r="F517" s="1013">
        <f t="shared" si="200"/>
        <v>1</v>
      </c>
      <c r="G517" s="1040">
        <f t="shared" si="202"/>
        <v>4</v>
      </c>
      <c r="H517" s="1011">
        <f>'Discount Calculations'!$C$42</f>
        <v>0</v>
      </c>
      <c r="I517" s="1013">
        <f t="shared" si="203"/>
        <v>4</v>
      </c>
      <c r="J517" s="1040">
        <f t="shared" si="201"/>
        <v>0</v>
      </c>
      <c r="K517" s="540">
        <f t="shared" si="204"/>
        <v>0</v>
      </c>
      <c r="L517" s="104">
        <f>'Discount Calculations'!$AD$5+1</f>
        <v>1</v>
      </c>
      <c r="M517" s="25">
        <f t="shared" si="205"/>
        <v>4</v>
      </c>
      <c r="N517" s="94">
        <f>M517*'FX Card'!$G$28</f>
        <v>4</v>
      </c>
      <c r="O517" s="902" t="str">
        <f>IFERROR(VLOOKUP(D517,Table_wabobpsvr_AzureCalc_AzureCalcRateCard[], 7,FALSE), VLOOKUP(LEFT(D517, LEN(D517)-'Rate Card'!$M$26), Table_wabobpsvr_AzureCalc_AzureCalcRateCard[], 7, FALSE))</f>
        <v/>
      </c>
      <c r="P517" s="902" t="str">
        <f>IFERROR(VLOOKUP(D517,Table_wabobpsvr_AzureCalc_AzureCalcRateCard[], 8,FALSE), VLOOKUP(LEFT(D517, LEN(D517)-'Rate Card'!$M$26), Table_wabobpsvr_AzureCalc_AzureCalcRateCard[], 8, FALSE))</f>
        <v/>
      </c>
    </row>
    <row r="518" spans="1:16">
      <c r="A518" s="19" t="s">
        <v>4395</v>
      </c>
      <c r="B518" s="344" t="s">
        <v>749</v>
      </c>
      <c r="C518" s="64" t="str">
        <f>IFERROR(VLOOKUP(D518,Table_wabobpsvr_AzureCalc_AzureCalcRateCard[], 3,FALSE), VLOOKUP(LEFT(D518, LEN(D518)-'Rate Card'!$M$26), Table_wabobpsvr_AzureCalc_AzureCalcRateCard[], 3, FALSE))</f>
        <v>Per Hour</v>
      </c>
      <c r="D518" s="1040" t="str">
        <f>B518&amp;'Discount Calculations'!$G$16&amp;'Rate Card'!$K$23</f>
        <v>Oracle WebLogic Server Standard (8 core)MOSP6</v>
      </c>
      <c r="E518" s="1012">
        <f>IFERROR(VLOOKUP(D518,Table_wabobpsvr_AzureCalc_AzureCalcRateCard[], 5,FALSE), VLOOKUP(LEFT(D518, LEN(D518)-'Rate Card'!$M$26), Table_wabobpsvr_AzureCalc_AzureCalcRateCard[], 5, FALSE))</f>
        <v>2</v>
      </c>
      <c r="F518" s="1013">
        <f t="shared" si="200"/>
        <v>1</v>
      </c>
      <c r="G518" s="1040">
        <f t="shared" ref="G518:G519" si="210">F518*E518</f>
        <v>2</v>
      </c>
      <c r="H518" s="1011">
        <f>'Discount Calculations'!$C$42</f>
        <v>0</v>
      </c>
      <c r="I518" s="1013">
        <f t="shared" ref="I518:I519" si="211">G518*(1-H518)</f>
        <v>2</v>
      </c>
      <c r="J518" s="1040">
        <f t="shared" si="201"/>
        <v>0</v>
      </c>
      <c r="K518" s="540">
        <f t="shared" ref="K518:K519" si="212">E518*J518</f>
        <v>0</v>
      </c>
      <c r="L518" s="104">
        <f>'Discount Calculations'!$AD$5+1</f>
        <v>1</v>
      </c>
      <c r="M518" s="25">
        <f t="shared" ref="M518:M519" si="213">L518*(K518+I518)</f>
        <v>2</v>
      </c>
      <c r="N518" s="94">
        <f>M518*'FX Card'!$G$28</f>
        <v>2</v>
      </c>
      <c r="O518" s="902" t="str">
        <f>IFERROR(VLOOKUP(D518,Table_wabobpsvr_AzureCalc_AzureCalcRateCard[], 7,FALSE), VLOOKUP(LEFT(D518, LEN(D518)-'Rate Card'!$M$26), Table_wabobpsvr_AzureCalc_AzureCalcRateCard[], 7, FALSE))</f>
        <v/>
      </c>
      <c r="P518" s="902" t="str">
        <f>IFERROR(VLOOKUP(D518,Table_wabobpsvr_AzureCalc_AzureCalcRateCard[], 8,FALSE), VLOOKUP(LEFT(D518, LEN(D518)-'Rate Card'!$M$26), Table_wabobpsvr_AzureCalc_AzureCalcRateCard[], 8, FALSE))</f>
        <v/>
      </c>
    </row>
    <row r="519" spans="1:16">
      <c r="A519" s="19" t="s">
        <v>4396</v>
      </c>
      <c r="B519" s="344" t="s">
        <v>751</v>
      </c>
      <c r="C519" s="64" t="str">
        <f>IFERROR(VLOOKUP(D519,Table_wabobpsvr_AzureCalc_AzureCalcRateCard[], 3,FALSE), VLOOKUP(LEFT(D519, LEN(D519)-'Rate Card'!$M$26), Table_wabobpsvr_AzureCalc_AzureCalcRateCard[], 3, FALSE))</f>
        <v>Per Hour</v>
      </c>
      <c r="D519" s="1040" t="str">
        <f>B519&amp;'Discount Calculations'!$G$16&amp;'Rate Card'!$K$23</f>
        <v>Oracle WebLogic Server Standard (16 core)MOSP6</v>
      </c>
      <c r="E519" s="1012">
        <f>IFERROR(VLOOKUP(D519,Table_wabobpsvr_AzureCalc_AzureCalcRateCard[], 5,FALSE), VLOOKUP(LEFT(D519, LEN(D519)-'Rate Card'!$M$26), Table_wabobpsvr_AzureCalc_AzureCalcRateCard[], 5, FALSE))</f>
        <v>4</v>
      </c>
      <c r="F519" s="1013">
        <f t="shared" si="200"/>
        <v>1</v>
      </c>
      <c r="G519" s="1040">
        <f t="shared" si="210"/>
        <v>4</v>
      </c>
      <c r="H519" s="1011">
        <f>'Discount Calculations'!$C$42</f>
        <v>0</v>
      </c>
      <c r="I519" s="1013">
        <f t="shared" si="211"/>
        <v>4</v>
      </c>
      <c r="J519" s="1040">
        <f t="shared" si="201"/>
        <v>0</v>
      </c>
      <c r="K519" s="540">
        <f t="shared" si="212"/>
        <v>0</v>
      </c>
      <c r="L519" s="104">
        <f>'Discount Calculations'!$AD$5+1</f>
        <v>1</v>
      </c>
      <c r="M519" s="25">
        <f t="shared" si="213"/>
        <v>4</v>
      </c>
      <c r="N519" s="94">
        <f>M519*'FX Card'!$G$28</f>
        <v>4</v>
      </c>
      <c r="O519" s="902" t="str">
        <f>IFERROR(VLOOKUP(D519,Table_wabobpsvr_AzureCalc_AzureCalcRateCard[], 7,FALSE), VLOOKUP(LEFT(D519, LEN(D519)-'Rate Card'!$M$26), Table_wabobpsvr_AzureCalc_AzureCalcRateCard[], 7, FALSE))</f>
        <v/>
      </c>
      <c r="P519" s="902" t="str">
        <f>IFERROR(VLOOKUP(D519,Table_wabobpsvr_AzureCalc_AzureCalcRateCard[], 8,FALSE), VLOOKUP(LEFT(D519, LEN(D519)-'Rate Card'!$M$26), Table_wabobpsvr_AzureCalc_AzureCalcRateCard[], 8, FALSE))</f>
        <v/>
      </c>
    </row>
    <row r="520" spans="1:16">
      <c r="A520" s="19"/>
      <c r="B520" s="344"/>
      <c r="C520" s="64"/>
      <c r="E520" s="1012"/>
      <c r="F520" s="1013"/>
      <c r="H520" s="1011"/>
      <c r="I520" s="1013"/>
      <c r="K520" s="540"/>
      <c r="L520" s="104"/>
      <c r="M520" s="25"/>
      <c r="N520" s="94"/>
      <c r="O520" s="902"/>
      <c r="P520" s="902"/>
    </row>
    <row r="521" spans="1:16">
      <c r="A521" s="19" t="s">
        <v>123</v>
      </c>
      <c r="B521" s="344" t="s">
        <v>734</v>
      </c>
      <c r="C521" s="64" t="str">
        <f>IFERROR(VLOOKUP(D521,Table_wabobpsvr_AzureCalc_AzureCalcRateCard[], 3,FALSE), VLOOKUP(LEFT(D521, LEN(D521)-'Rate Card'!$M$26), Table_wabobpsvr_AzureCalc_AzureCalcRateCard[], 3, FALSE))</f>
        <v>Per Hour</v>
      </c>
      <c r="D521" s="1040" t="str">
        <f>B521&amp;'Discount Calculations'!$G$16&amp;'Rate Card'!$K$23</f>
        <v>Oracle WebLogic Server Enterprise (1 core)MOSP6</v>
      </c>
      <c r="E521" s="1012">
        <f>IFERROR(VLOOKUP(D521,Table_wabobpsvr_AzureCalc_AzureCalcRateCard[], 5,FALSE), VLOOKUP(LEFT(D521, LEN(D521)-'Rate Card'!$M$26), Table_wabobpsvr_AzureCalc_AzureCalcRateCard[], 5, FALSE))</f>
        <v>1.28</v>
      </c>
      <c r="F521" s="1013">
        <f t="shared" si="200"/>
        <v>1</v>
      </c>
      <c r="G521" s="1040">
        <f t="shared" si="202"/>
        <v>1.28</v>
      </c>
      <c r="H521" s="1011">
        <f>'Discount Calculations'!$C$42</f>
        <v>0</v>
      </c>
      <c r="I521" s="1013">
        <f t="shared" si="203"/>
        <v>1.28</v>
      </c>
      <c r="J521" s="1040">
        <f t="shared" si="201"/>
        <v>0</v>
      </c>
      <c r="K521" s="540">
        <f t="shared" si="204"/>
        <v>0</v>
      </c>
      <c r="L521" s="104">
        <f>'Discount Calculations'!$AD$5+1</f>
        <v>1</v>
      </c>
      <c r="M521" s="25">
        <f t="shared" si="205"/>
        <v>1.28</v>
      </c>
      <c r="N521" s="94">
        <f>M521*'FX Card'!$G$28</f>
        <v>1.28</v>
      </c>
      <c r="O521" s="902" t="str">
        <f>IFERROR(VLOOKUP(D521,Table_wabobpsvr_AzureCalc_AzureCalcRateCard[], 7,FALSE), VLOOKUP(LEFT(D521, LEN(D521)-'Rate Card'!$M$26), Table_wabobpsvr_AzureCalc_AzureCalcRateCard[], 7, FALSE))</f>
        <v/>
      </c>
      <c r="P521" s="902" t="str">
        <f>IFERROR(VLOOKUP(D521,Table_wabobpsvr_AzureCalc_AzureCalcRateCard[], 8,FALSE), VLOOKUP(LEFT(D521, LEN(D521)-'Rate Card'!$M$26), Table_wabobpsvr_AzureCalc_AzureCalcRateCard[], 8, FALSE))</f>
        <v/>
      </c>
    </row>
    <row r="522" spans="1:16">
      <c r="A522" s="19" t="s">
        <v>124</v>
      </c>
      <c r="B522" s="344" t="s">
        <v>734</v>
      </c>
      <c r="C522" s="64" t="str">
        <f>IFERROR(VLOOKUP(D522,Table_wabobpsvr_AzureCalc_AzureCalcRateCard[], 3,FALSE), VLOOKUP(LEFT(D522, LEN(D522)-'Rate Card'!$M$26), Table_wabobpsvr_AzureCalc_AzureCalcRateCard[], 3, FALSE))</f>
        <v>Per Hour</v>
      </c>
      <c r="D522" s="1040" t="str">
        <f>B522&amp;'Discount Calculations'!$G$16&amp;'Rate Card'!$K$23</f>
        <v>Oracle WebLogic Server Enterprise (1 core)MOSP6</v>
      </c>
      <c r="E522" s="1012">
        <f>IFERROR(VLOOKUP(D522,Table_wabobpsvr_AzureCalc_AzureCalcRateCard[], 5,FALSE), VLOOKUP(LEFT(D522, LEN(D522)-'Rate Card'!$M$26), Table_wabobpsvr_AzureCalc_AzureCalcRateCard[], 5, FALSE))</f>
        <v>1.28</v>
      </c>
      <c r="F522" s="1013">
        <f t="shared" si="200"/>
        <v>1</v>
      </c>
      <c r="G522" s="1040">
        <f t="shared" si="202"/>
        <v>1.28</v>
      </c>
      <c r="H522" s="1011">
        <f>'Discount Calculations'!$C$42</f>
        <v>0</v>
      </c>
      <c r="I522" s="1013">
        <f t="shared" si="203"/>
        <v>1.28</v>
      </c>
      <c r="J522" s="1040">
        <f t="shared" si="201"/>
        <v>0</v>
      </c>
      <c r="K522" s="540">
        <f t="shared" si="204"/>
        <v>0</v>
      </c>
      <c r="L522" s="104">
        <f>'Discount Calculations'!$AD$5+1</f>
        <v>1</v>
      </c>
      <c r="M522" s="25">
        <f t="shared" si="205"/>
        <v>1.28</v>
      </c>
      <c r="N522" s="94">
        <f>M522*'FX Card'!$G$28</f>
        <v>1.28</v>
      </c>
      <c r="O522" s="902" t="str">
        <f>IFERROR(VLOOKUP(D522,Table_wabobpsvr_AzureCalc_AzureCalcRateCard[], 7,FALSE), VLOOKUP(LEFT(D522, LEN(D522)-'Rate Card'!$M$26), Table_wabobpsvr_AzureCalc_AzureCalcRateCard[], 7, FALSE))</f>
        <v/>
      </c>
      <c r="P522" s="902" t="str">
        <f>IFERROR(VLOOKUP(D522,Table_wabobpsvr_AzureCalc_AzureCalcRateCard[], 8,FALSE), VLOOKUP(LEFT(D522, LEN(D522)-'Rate Card'!$M$26), Table_wabobpsvr_AzureCalc_AzureCalcRateCard[], 8, FALSE))</f>
        <v/>
      </c>
    </row>
    <row r="523" spans="1:16">
      <c r="A523" s="19" t="s">
        <v>125</v>
      </c>
      <c r="B523" s="344" t="s">
        <v>736</v>
      </c>
      <c r="C523" s="64" t="str">
        <f>IFERROR(VLOOKUP(D523,Table_wabobpsvr_AzureCalc_AzureCalcRateCard[], 3,FALSE), VLOOKUP(LEFT(D523, LEN(D523)-'Rate Card'!$M$26), Table_wabobpsvr_AzureCalc_AzureCalcRateCard[], 3, FALSE))</f>
        <v>Per Hour</v>
      </c>
      <c r="D523" s="1040" t="str">
        <f>B523&amp;'Discount Calculations'!$G$16&amp;'Rate Card'!$K$23</f>
        <v>Oracle WebLogic Server Enterprise (2 core)MOSP6</v>
      </c>
      <c r="E523" s="1012">
        <f>IFERROR(VLOOKUP(D523,Table_wabobpsvr_AzureCalc_AzureCalcRateCard[], 5,FALSE), VLOOKUP(LEFT(D523, LEN(D523)-'Rate Card'!$M$26), Table_wabobpsvr_AzureCalc_AzureCalcRateCard[], 5, FALSE))</f>
        <v>1.28</v>
      </c>
      <c r="F523" s="1013">
        <f t="shared" si="200"/>
        <v>1</v>
      </c>
      <c r="G523" s="1040">
        <f t="shared" si="202"/>
        <v>1.28</v>
      </c>
      <c r="H523" s="1011">
        <f>'Discount Calculations'!$C$42</f>
        <v>0</v>
      </c>
      <c r="I523" s="1013">
        <f t="shared" si="203"/>
        <v>1.28</v>
      </c>
      <c r="J523" s="1040">
        <f t="shared" si="201"/>
        <v>0</v>
      </c>
      <c r="K523" s="540">
        <f t="shared" si="204"/>
        <v>0</v>
      </c>
      <c r="L523" s="104">
        <f>'Discount Calculations'!$AD$5+1</f>
        <v>1</v>
      </c>
      <c r="M523" s="25">
        <f t="shared" si="205"/>
        <v>1.28</v>
      </c>
      <c r="N523" s="94">
        <f>M523*'FX Card'!$G$28</f>
        <v>1.28</v>
      </c>
      <c r="O523" s="902" t="str">
        <f>IFERROR(VLOOKUP(D523,Table_wabobpsvr_AzureCalc_AzureCalcRateCard[], 7,FALSE), VLOOKUP(LEFT(D523, LEN(D523)-'Rate Card'!$M$26), Table_wabobpsvr_AzureCalc_AzureCalcRateCard[], 7, FALSE))</f>
        <v/>
      </c>
      <c r="P523" s="902" t="str">
        <f>IFERROR(VLOOKUP(D523,Table_wabobpsvr_AzureCalc_AzureCalcRateCard[], 8,FALSE), VLOOKUP(LEFT(D523, LEN(D523)-'Rate Card'!$M$26), Table_wabobpsvr_AzureCalc_AzureCalcRateCard[], 8, FALSE))</f>
        <v/>
      </c>
    </row>
    <row r="524" spans="1:16">
      <c r="A524" s="19" t="s">
        <v>126</v>
      </c>
      <c r="B524" s="344" t="s">
        <v>738</v>
      </c>
      <c r="C524" s="64" t="str">
        <f>IFERROR(VLOOKUP(D524,Table_wabobpsvr_AzureCalc_AzureCalcRateCard[], 3,FALSE), VLOOKUP(LEFT(D524, LEN(D524)-'Rate Card'!$M$26), Table_wabobpsvr_AzureCalc_AzureCalcRateCard[], 3, FALSE))</f>
        <v>Per Hour</v>
      </c>
      <c r="D524" s="1040" t="str">
        <f>B524&amp;'Discount Calculations'!$G$16&amp;'Rate Card'!$K$23</f>
        <v>Oracle WebLogic Server Enterprise (4 core)MOSP6</v>
      </c>
      <c r="E524" s="1012">
        <f>IFERROR(VLOOKUP(D524,Table_wabobpsvr_AzureCalc_AzureCalcRateCard[], 5,FALSE), VLOOKUP(LEFT(D524, LEN(D524)-'Rate Card'!$M$26), Table_wabobpsvr_AzureCalc_AzureCalcRateCard[], 5, FALSE))</f>
        <v>2.56</v>
      </c>
      <c r="F524" s="1013">
        <f t="shared" si="200"/>
        <v>1</v>
      </c>
      <c r="G524" s="1040">
        <f t="shared" si="202"/>
        <v>2.56</v>
      </c>
      <c r="H524" s="1011">
        <f>'Discount Calculations'!$C$42</f>
        <v>0</v>
      </c>
      <c r="I524" s="1013">
        <f t="shared" si="203"/>
        <v>2.56</v>
      </c>
      <c r="J524" s="1040">
        <f t="shared" si="201"/>
        <v>0</v>
      </c>
      <c r="K524" s="540">
        <f t="shared" si="204"/>
        <v>0</v>
      </c>
      <c r="L524" s="104">
        <f>'Discount Calculations'!$AD$5+1</f>
        <v>1</v>
      </c>
      <c r="M524" s="25">
        <f t="shared" si="205"/>
        <v>2.56</v>
      </c>
      <c r="N524" s="94">
        <f>M524*'FX Card'!$G$28</f>
        <v>2.56</v>
      </c>
      <c r="O524" s="902" t="str">
        <f>IFERROR(VLOOKUP(D524,Table_wabobpsvr_AzureCalc_AzureCalcRateCard[], 7,FALSE), VLOOKUP(LEFT(D524, LEN(D524)-'Rate Card'!$M$26), Table_wabobpsvr_AzureCalc_AzureCalcRateCard[], 7, FALSE))</f>
        <v/>
      </c>
      <c r="P524" s="902" t="str">
        <f>IFERROR(VLOOKUP(D524,Table_wabobpsvr_AzureCalc_AzureCalcRateCard[], 8,FALSE), VLOOKUP(LEFT(D524, LEN(D524)-'Rate Card'!$M$26), Table_wabobpsvr_AzureCalc_AzureCalcRateCard[], 8, FALSE))</f>
        <v/>
      </c>
    </row>
    <row r="525" spans="1:16">
      <c r="A525" s="19" t="s">
        <v>127</v>
      </c>
      <c r="B525" s="344" t="s">
        <v>740</v>
      </c>
      <c r="C525" s="64" t="str">
        <f>IFERROR(VLOOKUP(D525,Table_wabobpsvr_AzureCalc_AzureCalcRateCard[], 3,FALSE), VLOOKUP(LEFT(D525, LEN(D525)-'Rate Card'!$M$26), Table_wabobpsvr_AzureCalc_AzureCalcRateCard[], 3, FALSE))</f>
        <v>Per Hour</v>
      </c>
      <c r="D525" s="1040" t="str">
        <f>B525&amp;'Discount Calculations'!$G$16&amp;'Rate Card'!$K$23</f>
        <v>Oracle WebLogic Server Enterprise (8 core)MOSP6</v>
      </c>
      <c r="E525" s="1012">
        <f>IFERROR(VLOOKUP(D525,Table_wabobpsvr_AzureCalc_AzureCalcRateCard[], 5,FALSE), VLOOKUP(LEFT(D525, LEN(D525)-'Rate Card'!$M$26), Table_wabobpsvr_AzureCalc_AzureCalcRateCard[], 5, FALSE))</f>
        <v>5.12</v>
      </c>
      <c r="F525" s="1013">
        <f t="shared" si="200"/>
        <v>1</v>
      </c>
      <c r="G525" s="1040">
        <f t="shared" si="202"/>
        <v>5.12</v>
      </c>
      <c r="H525" s="1011">
        <f>'Discount Calculations'!$C$42</f>
        <v>0</v>
      </c>
      <c r="I525" s="1013">
        <f t="shared" si="203"/>
        <v>5.12</v>
      </c>
      <c r="J525" s="1040">
        <f t="shared" si="201"/>
        <v>0</v>
      </c>
      <c r="K525" s="540">
        <f t="shared" si="204"/>
        <v>0</v>
      </c>
      <c r="L525" s="104">
        <f>'Discount Calculations'!$AD$5+1</f>
        <v>1</v>
      </c>
      <c r="M525" s="25">
        <f t="shared" si="205"/>
        <v>5.12</v>
      </c>
      <c r="N525" s="94">
        <f>M525*'FX Card'!$G$28</f>
        <v>5.12</v>
      </c>
      <c r="O525" s="902" t="str">
        <f>IFERROR(VLOOKUP(D525,Table_wabobpsvr_AzureCalc_AzureCalcRateCard[], 7,FALSE), VLOOKUP(LEFT(D525, LEN(D525)-'Rate Card'!$M$26), Table_wabobpsvr_AzureCalc_AzureCalcRateCard[], 7, FALSE))</f>
        <v/>
      </c>
      <c r="P525" s="902" t="str">
        <f>IFERROR(VLOOKUP(D525,Table_wabobpsvr_AzureCalc_AzureCalcRateCard[], 8,FALSE), VLOOKUP(LEFT(D525, LEN(D525)-'Rate Card'!$M$26), Table_wabobpsvr_AzureCalc_AzureCalcRateCard[], 8, FALSE))</f>
        <v/>
      </c>
    </row>
    <row r="526" spans="1:16">
      <c r="A526" s="19" t="s">
        <v>415</v>
      </c>
      <c r="B526" s="344" t="s">
        <v>736</v>
      </c>
      <c r="C526" s="64" t="str">
        <f>IFERROR(VLOOKUP(D526,Table_wabobpsvr_AzureCalc_AzureCalcRateCard[], 3,FALSE), VLOOKUP(LEFT(D526, LEN(D526)-'Rate Card'!$M$26), Table_wabobpsvr_AzureCalc_AzureCalcRateCard[], 3, FALSE))</f>
        <v>Per Hour</v>
      </c>
      <c r="D526" s="1040" t="str">
        <f>B526&amp;'Discount Calculations'!$G$16&amp;'Rate Card'!$K$23</f>
        <v>Oracle WebLogic Server Enterprise (2 core)MOSP6</v>
      </c>
      <c r="E526" s="1012">
        <f>IFERROR(VLOOKUP(D526,Table_wabobpsvr_AzureCalc_AzureCalcRateCard[], 5,FALSE), VLOOKUP(LEFT(D526, LEN(D526)-'Rate Card'!$M$26), Table_wabobpsvr_AzureCalc_AzureCalcRateCard[], 5, FALSE))</f>
        <v>1.28</v>
      </c>
      <c r="F526" s="1013">
        <f t="shared" si="200"/>
        <v>1</v>
      </c>
      <c r="G526" s="1040">
        <f t="shared" si="202"/>
        <v>1.28</v>
      </c>
      <c r="H526" s="1011">
        <f>'Discount Calculations'!$C$42</f>
        <v>0</v>
      </c>
      <c r="I526" s="1013">
        <f t="shared" si="203"/>
        <v>1.28</v>
      </c>
      <c r="J526" s="1040">
        <f t="shared" si="201"/>
        <v>0</v>
      </c>
      <c r="K526" s="540">
        <f t="shared" si="204"/>
        <v>0</v>
      </c>
      <c r="L526" s="104">
        <f>'Discount Calculations'!$AD$5+1</f>
        <v>1</v>
      </c>
      <c r="M526" s="25">
        <f t="shared" si="205"/>
        <v>1.28</v>
      </c>
      <c r="N526" s="94">
        <f>M526*'FX Card'!$G$28</f>
        <v>1.28</v>
      </c>
      <c r="O526" s="902" t="str">
        <f>IFERROR(VLOOKUP(D526,Table_wabobpsvr_AzureCalc_AzureCalcRateCard[], 7,FALSE), VLOOKUP(LEFT(D526, LEN(D526)-'Rate Card'!$M$26), Table_wabobpsvr_AzureCalc_AzureCalcRateCard[], 7, FALSE))</f>
        <v/>
      </c>
      <c r="P526" s="902" t="str">
        <f>IFERROR(VLOOKUP(D526,Table_wabobpsvr_AzureCalc_AzureCalcRateCard[], 8,FALSE), VLOOKUP(LEFT(D526, LEN(D526)-'Rate Card'!$M$26), Table_wabobpsvr_AzureCalc_AzureCalcRateCard[], 8, FALSE))</f>
        <v/>
      </c>
    </row>
    <row r="527" spans="1:16">
      <c r="A527" s="19" t="s">
        <v>128</v>
      </c>
      <c r="B527" s="344" t="s">
        <v>738</v>
      </c>
      <c r="C527" s="64" t="str">
        <f>IFERROR(VLOOKUP(D527,Table_wabobpsvr_AzureCalc_AzureCalcRateCard[], 3,FALSE), VLOOKUP(LEFT(D527, LEN(D527)-'Rate Card'!$M$26), Table_wabobpsvr_AzureCalc_AzureCalcRateCard[], 3, FALSE))</f>
        <v>Per Hour</v>
      </c>
      <c r="D527" s="1040" t="str">
        <f>B527&amp;'Discount Calculations'!$G$16&amp;'Rate Card'!$K$23</f>
        <v>Oracle WebLogic Server Enterprise (4 core)MOSP6</v>
      </c>
      <c r="E527" s="1012">
        <f>IFERROR(VLOOKUP(D527,Table_wabobpsvr_AzureCalc_AzureCalcRateCard[], 5,FALSE), VLOOKUP(LEFT(D527, LEN(D527)-'Rate Card'!$M$26), Table_wabobpsvr_AzureCalc_AzureCalcRateCard[], 5, FALSE))</f>
        <v>2.56</v>
      </c>
      <c r="F527" s="1013">
        <f t="shared" si="200"/>
        <v>1</v>
      </c>
      <c r="G527" s="1040">
        <f t="shared" si="202"/>
        <v>2.56</v>
      </c>
      <c r="H527" s="1011">
        <f>'Discount Calculations'!$C$42</f>
        <v>0</v>
      </c>
      <c r="I527" s="1013">
        <f t="shared" si="203"/>
        <v>2.56</v>
      </c>
      <c r="J527" s="1040">
        <f t="shared" si="201"/>
        <v>0</v>
      </c>
      <c r="K527" s="540">
        <f t="shared" si="204"/>
        <v>0</v>
      </c>
      <c r="L527" s="104">
        <f>'Discount Calculations'!$AD$5+1</f>
        <v>1</v>
      </c>
      <c r="M527" s="25">
        <f t="shared" si="205"/>
        <v>2.56</v>
      </c>
      <c r="N527" s="94">
        <f>M527*'FX Card'!$G$28</f>
        <v>2.56</v>
      </c>
      <c r="O527" s="902" t="str">
        <f>IFERROR(VLOOKUP(D527,Table_wabobpsvr_AzureCalc_AzureCalcRateCard[], 7,FALSE), VLOOKUP(LEFT(D527, LEN(D527)-'Rate Card'!$M$26), Table_wabobpsvr_AzureCalc_AzureCalcRateCard[], 7, FALSE))</f>
        <v/>
      </c>
      <c r="P527" s="902" t="str">
        <f>IFERROR(VLOOKUP(D527,Table_wabobpsvr_AzureCalc_AzureCalcRateCard[], 8,FALSE), VLOOKUP(LEFT(D527, LEN(D527)-'Rate Card'!$M$26), Table_wabobpsvr_AzureCalc_AzureCalcRateCard[], 8, FALSE))</f>
        <v/>
      </c>
    </row>
    <row r="528" spans="1:16">
      <c r="A528" s="19" t="s">
        <v>129</v>
      </c>
      <c r="B528" s="344" t="s">
        <v>740</v>
      </c>
      <c r="C528" s="64" t="str">
        <f>IFERROR(VLOOKUP(D528,Table_wabobpsvr_AzureCalc_AzureCalcRateCard[], 3,FALSE), VLOOKUP(LEFT(D528, LEN(D528)-'Rate Card'!$M$26), Table_wabobpsvr_AzureCalc_AzureCalcRateCard[], 3, FALSE))</f>
        <v>Per Hour</v>
      </c>
      <c r="D528" s="1040" t="str">
        <f>B528&amp;'Discount Calculations'!$G$16&amp;'Rate Card'!$K$23</f>
        <v>Oracle WebLogic Server Enterprise (8 core)MOSP6</v>
      </c>
      <c r="E528" s="1012">
        <f>IFERROR(VLOOKUP(D528,Table_wabobpsvr_AzureCalc_AzureCalcRateCard[], 5,FALSE), VLOOKUP(LEFT(D528, LEN(D528)-'Rate Card'!$M$26), Table_wabobpsvr_AzureCalc_AzureCalcRateCard[], 5, FALSE))</f>
        <v>5.12</v>
      </c>
      <c r="F528" s="1013">
        <f t="shared" si="200"/>
        <v>1</v>
      </c>
      <c r="G528" s="1040">
        <f t="shared" si="202"/>
        <v>5.12</v>
      </c>
      <c r="H528" s="1011">
        <f>'Discount Calculations'!$C$42</f>
        <v>0</v>
      </c>
      <c r="I528" s="1013">
        <f t="shared" si="203"/>
        <v>5.12</v>
      </c>
      <c r="J528" s="1040">
        <f t="shared" si="201"/>
        <v>0</v>
      </c>
      <c r="K528" s="540">
        <f t="shared" si="204"/>
        <v>0</v>
      </c>
      <c r="L528" s="104">
        <f>'Discount Calculations'!$AD$5+1</f>
        <v>1</v>
      </c>
      <c r="M528" s="25">
        <f t="shared" si="205"/>
        <v>5.12</v>
      </c>
      <c r="N528" s="94">
        <f>M528*'FX Card'!$G$28</f>
        <v>5.12</v>
      </c>
      <c r="O528" s="902" t="str">
        <f>IFERROR(VLOOKUP(D528,Table_wabobpsvr_AzureCalc_AzureCalcRateCard[], 7,FALSE), VLOOKUP(LEFT(D528, LEN(D528)-'Rate Card'!$M$26), Table_wabobpsvr_AzureCalc_AzureCalcRateCard[], 7, FALSE))</f>
        <v/>
      </c>
      <c r="P528" s="902" t="str">
        <f>IFERROR(VLOOKUP(D528,Table_wabobpsvr_AzureCalc_AzureCalcRateCard[], 8,FALSE), VLOOKUP(LEFT(D528, LEN(D528)-'Rate Card'!$M$26), Table_wabobpsvr_AzureCalc_AzureCalcRateCard[], 8, FALSE))</f>
        <v/>
      </c>
    </row>
    <row r="529" spans="1:16">
      <c r="A529" s="19" t="s">
        <v>450</v>
      </c>
      <c r="B529" s="344" t="s">
        <v>740</v>
      </c>
      <c r="C529" s="64" t="str">
        <f>IFERROR(VLOOKUP(D529,Table_wabobpsvr_AzureCalc_AzureCalcRateCard[], 3,FALSE), VLOOKUP(LEFT(D529, LEN(D529)-'Rate Card'!$M$26), Table_wabobpsvr_AzureCalc_AzureCalcRateCard[], 3, FALSE))</f>
        <v>Per Hour</v>
      </c>
      <c r="D529" s="1040" t="str">
        <f>B529&amp;'Discount Calculations'!$G$16&amp;'Rate Card'!$K$23</f>
        <v>Oracle WebLogic Server Enterprise (8 core)MOSP6</v>
      </c>
      <c r="E529" s="1012">
        <f>IFERROR(VLOOKUP(D529,Table_wabobpsvr_AzureCalc_AzureCalcRateCard[], 5,FALSE), VLOOKUP(LEFT(D529, LEN(D529)-'Rate Card'!$M$26), Table_wabobpsvr_AzureCalc_AzureCalcRateCard[], 5, FALSE))</f>
        <v>5.12</v>
      </c>
      <c r="F529" s="1013">
        <f t="shared" si="200"/>
        <v>1</v>
      </c>
      <c r="G529" s="1040">
        <f t="shared" si="202"/>
        <v>5.12</v>
      </c>
      <c r="H529" s="1011">
        <f>'Discount Calculations'!$C$42</f>
        <v>0</v>
      </c>
      <c r="I529" s="1013">
        <f t="shared" si="203"/>
        <v>5.12</v>
      </c>
      <c r="J529" s="1040">
        <f t="shared" si="201"/>
        <v>0</v>
      </c>
      <c r="K529" s="540">
        <f t="shared" si="204"/>
        <v>0</v>
      </c>
      <c r="L529" s="104">
        <f>'Discount Calculations'!$AD$5+1</f>
        <v>1</v>
      </c>
      <c r="M529" s="25">
        <f t="shared" si="205"/>
        <v>5.12</v>
      </c>
      <c r="N529" s="94">
        <f>M529*'FX Card'!$G$28</f>
        <v>5.12</v>
      </c>
      <c r="O529" s="902" t="str">
        <f>IFERROR(VLOOKUP(D529,Table_wabobpsvr_AzureCalc_AzureCalcRateCard[], 7,FALSE), VLOOKUP(LEFT(D529, LEN(D529)-'Rate Card'!$M$26), Table_wabobpsvr_AzureCalc_AzureCalcRateCard[], 7, FALSE))</f>
        <v/>
      </c>
      <c r="P529" s="902" t="str">
        <f>IFERROR(VLOOKUP(D529,Table_wabobpsvr_AzureCalc_AzureCalcRateCard[], 8,FALSE), VLOOKUP(LEFT(D529, LEN(D529)-'Rate Card'!$M$26), Table_wabobpsvr_AzureCalc_AzureCalcRateCard[], 8, FALSE))</f>
        <v/>
      </c>
    </row>
    <row r="530" spans="1:16">
      <c r="A530" s="19" t="s">
        <v>451</v>
      </c>
      <c r="B530" s="344" t="s">
        <v>742</v>
      </c>
      <c r="C530" s="64" t="str">
        <f>IFERROR(VLOOKUP(D530,Table_wabobpsvr_AzureCalc_AzureCalcRateCard[], 3,FALSE), VLOOKUP(LEFT(D530, LEN(D530)-'Rate Card'!$M$26), Table_wabobpsvr_AzureCalc_AzureCalcRateCard[], 3, FALSE))</f>
        <v>Per Hour</v>
      </c>
      <c r="D530" s="1040" t="str">
        <f>B530&amp;'Discount Calculations'!$G$16&amp;'Rate Card'!$K$23</f>
        <v>Oracle WebLogic Server Enterprise (16 core)MOSP6</v>
      </c>
      <c r="E530" s="1012">
        <f>IFERROR(VLOOKUP(D530,Table_wabobpsvr_AzureCalc_AzureCalcRateCard[], 5,FALSE), VLOOKUP(LEFT(D530, LEN(D530)-'Rate Card'!$M$26), Table_wabobpsvr_AzureCalc_AzureCalcRateCard[], 5, FALSE))</f>
        <v>10.24</v>
      </c>
      <c r="F530" s="1013">
        <f t="shared" si="200"/>
        <v>1</v>
      </c>
      <c r="G530" s="1040">
        <f t="shared" si="202"/>
        <v>10.24</v>
      </c>
      <c r="H530" s="1011">
        <f>'Discount Calculations'!$C$42</f>
        <v>0</v>
      </c>
      <c r="I530" s="1013">
        <f t="shared" si="203"/>
        <v>10.24</v>
      </c>
      <c r="J530" s="1040">
        <f t="shared" si="201"/>
        <v>0</v>
      </c>
      <c r="K530" s="540">
        <f t="shared" si="204"/>
        <v>0</v>
      </c>
      <c r="L530" s="104">
        <f>'Discount Calculations'!$AD$5+1</f>
        <v>1</v>
      </c>
      <c r="M530" s="25">
        <f t="shared" si="205"/>
        <v>10.24</v>
      </c>
      <c r="N530" s="94">
        <f>M530*'FX Card'!$G$28</f>
        <v>10.24</v>
      </c>
      <c r="O530" s="902" t="str">
        <f>IFERROR(VLOOKUP(D530,Table_wabobpsvr_AzureCalc_AzureCalcRateCard[], 7,FALSE), VLOOKUP(LEFT(D530, LEN(D530)-'Rate Card'!$M$26), Table_wabobpsvr_AzureCalc_AzureCalcRateCard[], 7, FALSE))</f>
        <v/>
      </c>
      <c r="P530" s="902" t="str">
        <f>IFERROR(VLOOKUP(D530,Table_wabobpsvr_AzureCalc_AzureCalcRateCard[], 8,FALSE), VLOOKUP(LEFT(D530, LEN(D530)-'Rate Card'!$M$26), Table_wabobpsvr_AzureCalc_AzureCalcRateCard[], 8, FALSE))</f>
        <v/>
      </c>
    </row>
    <row r="531" spans="1:16">
      <c r="A531" s="19" t="s">
        <v>4395</v>
      </c>
      <c r="B531" s="344" t="s">
        <v>740</v>
      </c>
      <c r="C531" s="64" t="str">
        <f>IFERROR(VLOOKUP(D531,Table_wabobpsvr_AzureCalc_AzureCalcRateCard[], 3,FALSE), VLOOKUP(LEFT(D531, LEN(D531)-'Rate Card'!$M$26), Table_wabobpsvr_AzureCalc_AzureCalcRateCard[], 3, FALSE))</f>
        <v>Per Hour</v>
      </c>
      <c r="D531" s="1040" t="str">
        <f>B531&amp;'Discount Calculations'!$G$16&amp;'Rate Card'!$K$23</f>
        <v>Oracle WebLogic Server Enterprise (8 core)MOSP6</v>
      </c>
      <c r="E531" s="1012">
        <f>IFERROR(VLOOKUP(D531,Table_wabobpsvr_AzureCalc_AzureCalcRateCard[], 5,FALSE), VLOOKUP(LEFT(D531, LEN(D531)-'Rate Card'!$M$26), Table_wabobpsvr_AzureCalc_AzureCalcRateCard[], 5, FALSE))</f>
        <v>5.12</v>
      </c>
      <c r="F531" s="1013">
        <f t="shared" si="200"/>
        <v>1</v>
      </c>
      <c r="G531" s="1040">
        <f t="shared" ref="G531:G532" si="214">F531*E531</f>
        <v>5.12</v>
      </c>
      <c r="H531" s="1011">
        <f>'Discount Calculations'!$C$42</f>
        <v>0</v>
      </c>
      <c r="I531" s="1013">
        <f t="shared" ref="I531:I532" si="215">G531*(1-H531)</f>
        <v>5.12</v>
      </c>
      <c r="J531" s="1040">
        <f t="shared" si="201"/>
        <v>0</v>
      </c>
      <c r="K531" s="540">
        <f t="shared" ref="K531:K532" si="216">E531*J531</f>
        <v>0</v>
      </c>
      <c r="L531" s="104">
        <f>'Discount Calculations'!$AD$5+1</f>
        <v>1</v>
      </c>
      <c r="M531" s="25">
        <f t="shared" ref="M531:M532" si="217">L531*(K531+I531)</f>
        <v>5.12</v>
      </c>
      <c r="N531" s="94">
        <f>M531*'FX Card'!$G$28</f>
        <v>5.12</v>
      </c>
      <c r="O531" s="902" t="str">
        <f>IFERROR(VLOOKUP(D531,Table_wabobpsvr_AzureCalc_AzureCalcRateCard[], 7,FALSE), VLOOKUP(LEFT(D531, LEN(D531)-'Rate Card'!$M$26), Table_wabobpsvr_AzureCalc_AzureCalcRateCard[], 7, FALSE))</f>
        <v/>
      </c>
      <c r="P531" s="902" t="str">
        <f>IFERROR(VLOOKUP(D531,Table_wabobpsvr_AzureCalc_AzureCalcRateCard[], 8,FALSE), VLOOKUP(LEFT(D531, LEN(D531)-'Rate Card'!$M$26), Table_wabobpsvr_AzureCalc_AzureCalcRateCard[], 8, FALSE))</f>
        <v/>
      </c>
    </row>
    <row r="532" spans="1:16">
      <c r="A532" s="19" t="s">
        <v>4396</v>
      </c>
      <c r="B532" s="344" t="s">
        <v>742</v>
      </c>
      <c r="C532" s="64" t="str">
        <f>IFERROR(VLOOKUP(D532,Table_wabobpsvr_AzureCalc_AzureCalcRateCard[], 3,FALSE), VLOOKUP(LEFT(D532, LEN(D532)-'Rate Card'!$M$26), Table_wabobpsvr_AzureCalc_AzureCalcRateCard[], 3, FALSE))</f>
        <v>Per Hour</v>
      </c>
      <c r="D532" s="1040" t="str">
        <f>B532&amp;'Discount Calculations'!$G$16&amp;'Rate Card'!$K$23</f>
        <v>Oracle WebLogic Server Enterprise (16 core)MOSP6</v>
      </c>
      <c r="E532" s="1012">
        <f>IFERROR(VLOOKUP(D532,Table_wabobpsvr_AzureCalc_AzureCalcRateCard[], 5,FALSE), VLOOKUP(LEFT(D532, LEN(D532)-'Rate Card'!$M$26), Table_wabobpsvr_AzureCalc_AzureCalcRateCard[], 5, FALSE))</f>
        <v>10.24</v>
      </c>
      <c r="F532" s="1013">
        <f t="shared" si="200"/>
        <v>1</v>
      </c>
      <c r="G532" s="1040">
        <f t="shared" si="214"/>
        <v>10.24</v>
      </c>
      <c r="H532" s="1011">
        <f>'Discount Calculations'!$C$42</f>
        <v>0</v>
      </c>
      <c r="I532" s="1013">
        <f t="shared" si="215"/>
        <v>10.24</v>
      </c>
      <c r="J532" s="1040">
        <f t="shared" si="201"/>
        <v>0</v>
      </c>
      <c r="K532" s="540">
        <f t="shared" si="216"/>
        <v>0</v>
      </c>
      <c r="L532" s="104">
        <f>'Discount Calculations'!$AD$5+1</f>
        <v>1</v>
      </c>
      <c r="M532" s="25">
        <f t="shared" si="217"/>
        <v>10.24</v>
      </c>
      <c r="N532" s="94">
        <f>M532*'FX Card'!$G$28</f>
        <v>10.24</v>
      </c>
      <c r="O532" s="902" t="str">
        <f>IFERROR(VLOOKUP(D532,Table_wabobpsvr_AzureCalc_AzureCalcRateCard[], 7,FALSE), VLOOKUP(LEFT(D532, LEN(D532)-'Rate Card'!$M$26), Table_wabobpsvr_AzureCalc_AzureCalcRateCard[], 7, FALSE))</f>
        <v/>
      </c>
      <c r="P532" s="902" t="str">
        <f>IFERROR(VLOOKUP(D532,Table_wabobpsvr_AzureCalc_AzureCalcRateCard[], 8,FALSE), VLOOKUP(LEFT(D532, LEN(D532)-'Rate Card'!$M$26), Table_wabobpsvr_AzureCalc_AzureCalcRateCard[], 8, FALSE))</f>
        <v/>
      </c>
    </row>
    <row r="533" spans="1:16">
      <c r="A533" s="19"/>
      <c r="B533" s="344"/>
      <c r="C533" s="64"/>
      <c r="E533" s="1012"/>
      <c r="F533" s="1013"/>
      <c r="H533" s="1011"/>
      <c r="I533" s="1013"/>
      <c r="K533" s="540"/>
      <c r="L533" s="104"/>
      <c r="M533" s="25"/>
      <c r="N533" s="94"/>
      <c r="O533" s="902"/>
      <c r="P533" s="902"/>
    </row>
    <row r="534" spans="1:16">
      <c r="A534" s="19" t="s">
        <v>123</v>
      </c>
      <c r="B534" s="344" t="s">
        <v>725</v>
      </c>
      <c r="C534" s="64" t="str">
        <f>IFERROR(VLOOKUP(D534,Table_wabobpsvr_AzureCalc_AzureCalcRateCard[], 3,FALSE), VLOOKUP(LEFT(D534, LEN(D534)-'Rate Card'!$M$26), Table_wabobpsvr_AzureCalc_AzureCalcRateCard[], 3, FALSE))</f>
        <v>Per Hour</v>
      </c>
      <c r="D534" s="1040" t="str">
        <f>B534&amp;'Discount Calculations'!$G$16&amp;'Rate Card'!$K$23</f>
        <v>Oracle Database Standard (1 core)MOSP6</v>
      </c>
      <c r="E534" s="1012">
        <f>IFERROR(VLOOKUP(D534,Table_wabobpsvr_AzureCalc_AzureCalcRateCard[], 5,FALSE), VLOOKUP(LEFT(D534, LEN(D534)-'Rate Card'!$M$26), Table_wabobpsvr_AzureCalc_AzureCalcRateCard[], 5, FALSE))</f>
        <v>1.1100000000000001</v>
      </c>
      <c r="F534" s="1013">
        <f t="shared" si="200"/>
        <v>1</v>
      </c>
      <c r="G534" s="1040">
        <f t="shared" si="202"/>
        <v>1.1100000000000001</v>
      </c>
      <c r="H534" s="1011">
        <f>'Discount Calculations'!$C$42</f>
        <v>0</v>
      </c>
      <c r="I534" s="1013">
        <f t="shared" si="203"/>
        <v>1.1100000000000001</v>
      </c>
      <c r="J534" s="1040">
        <f t="shared" si="201"/>
        <v>0</v>
      </c>
      <c r="K534" s="540">
        <f t="shared" si="204"/>
        <v>0</v>
      </c>
      <c r="L534" s="104">
        <f>'Discount Calculations'!$AD$5+1</f>
        <v>1</v>
      </c>
      <c r="M534" s="25">
        <f t="shared" si="205"/>
        <v>1.1100000000000001</v>
      </c>
      <c r="N534" s="94">
        <f>M534*'FX Card'!$G$28</f>
        <v>1.1100000000000001</v>
      </c>
      <c r="O534" s="902" t="str">
        <f>IFERROR(VLOOKUP(D534,Table_wabobpsvr_AzureCalc_AzureCalcRateCard[], 7,FALSE), VLOOKUP(LEFT(D534, LEN(D534)-'Rate Card'!$M$26), Table_wabobpsvr_AzureCalc_AzureCalcRateCard[], 7, FALSE))</f>
        <v/>
      </c>
      <c r="P534" s="902" t="str">
        <f>IFERROR(VLOOKUP(D534,Table_wabobpsvr_AzureCalc_AzureCalcRateCard[], 8,FALSE), VLOOKUP(LEFT(D534, LEN(D534)-'Rate Card'!$M$26), Table_wabobpsvr_AzureCalc_AzureCalcRateCard[], 8, FALSE))</f>
        <v/>
      </c>
    </row>
    <row r="535" spans="1:16">
      <c r="A535" s="19" t="s">
        <v>124</v>
      </c>
      <c r="B535" s="344" t="s">
        <v>725</v>
      </c>
      <c r="C535" s="64" t="str">
        <f>IFERROR(VLOOKUP(D535,Table_wabobpsvr_AzureCalc_AzureCalcRateCard[], 3,FALSE), VLOOKUP(LEFT(D535, LEN(D535)-'Rate Card'!$M$26), Table_wabobpsvr_AzureCalc_AzureCalcRateCard[], 3, FALSE))</f>
        <v>Per Hour</v>
      </c>
      <c r="D535" s="1040" t="str">
        <f>B535&amp;'Discount Calculations'!$G$16&amp;'Rate Card'!$K$23</f>
        <v>Oracle Database Standard (1 core)MOSP6</v>
      </c>
      <c r="E535" s="1012">
        <f>IFERROR(VLOOKUP(D535,Table_wabobpsvr_AzureCalc_AzureCalcRateCard[], 5,FALSE), VLOOKUP(LEFT(D535, LEN(D535)-'Rate Card'!$M$26), Table_wabobpsvr_AzureCalc_AzureCalcRateCard[], 5, FALSE))</f>
        <v>1.1100000000000001</v>
      </c>
      <c r="F535" s="1013">
        <f t="shared" si="200"/>
        <v>1</v>
      </c>
      <c r="G535" s="1040">
        <f t="shared" si="202"/>
        <v>1.1100000000000001</v>
      </c>
      <c r="H535" s="1011">
        <f>'Discount Calculations'!$C$42</f>
        <v>0</v>
      </c>
      <c r="I535" s="1013">
        <f t="shared" si="203"/>
        <v>1.1100000000000001</v>
      </c>
      <c r="J535" s="1040">
        <f t="shared" si="201"/>
        <v>0</v>
      </c>
      <c r="K535" s="540">
        <f t="shared" si="204"/>
        <v>0</v>
      </c>
      <c r="L535" s="104">
        <f>'Discount Calculations'!$AD$5+1</f>
        <v>1</v>
      </c>
      <c r="M535" s="25">
        <f t="shared" si="205"/>
        <v>1.1100000000000001</v>
      </c>
      <c r="N535" s="94">
        <f>M535*'FX Card'!$G$28</f>
        <v>1.1100000000000001</v>
      </c>
      <c r="O535" s="902" t="str">
        <f>IFERROR(VLOOKUP(D535,Table_wabobpsvr_AzureCalc_AzureCalcRateCard[], 7,FALSE), VLOOKUP(LEFT(D535, LEN(D535)-'Rate Card'!$M$26), Table_wabobpsvr_AzureCalc_AzureCalcRateCard[], 7, FALSE))</f>
        <v/>
      </c>
      <c r="P535" s="902" t="str">
        <f>IFERROR(VLOOKUP(D535,Table_wabobpsvr_AzureCalc_AzureCalcRateCard[], 8,FALSE), VLOOKUP(LEFT(D535, LEN(D535)-'Rate Card'!$M$26), Table_wabobpsvr_AzureCalc_AzureCalcRateCard[], 8, FALSE))</f>
        <v/>
      </c>
    </row>
    <row r="536" spans="1:16">
      <c r="A536" s="19" t="s">
        <v>125</v>
      </c>
      <c r="B536" s="344" t="s">
        <v>726</v>
      </c>
      <c r="C536" s="64" t="str">
        <f>IFERROR(VLOOKUP(D536,Table_wabobpsvr_AzureCalc_AzureCalcRateCard[], 3,FALSE), VLOOKUP(LEFT(D536, LEN(D536)-'Rate Card'!$M$26), Table_wabobpsvr_AzureCalc_AzureCalcRateCard[], 3, FALSE))</f>
        <v>Per Hour</v>
      </c>
      <c r="D536" s="1040" t="str">
        <f>B536&amp;'Discount Calculations'!$G$16&amp;'Rate Card'!$K$23</f>
        <v>Oracle Database Standard (2 core)MOSP6</v>
      </c>
      <c r="E536" s="1012">
        <f>IFERROR(VLOOKUP(D536,Table_wabobpsvr_AzureCalc_AzureCalcRateCard[], 5,FALSE), VLOOKUP(LEFT(D536, LEN(D536)-'Rate Card'!$M$26), Table_wabobpsvr_AzureCalc_AzureCalcRateCard[], 5, FALSE))</f>
        <v>1.1100000000000001</v>
      </c>
      <c r="F536" s="1013">
        <f t="shared" si="200"/>
        <v>1</v>
      </c>
      <c r="G536" s="1040">
        <f t="shared" si="202"/>
        <v>1.1100000000000001</v>
      </c>
      <c r="H536" s="1011">
        <f>'Discount Calculations'!$C$42</f>
        <v>0</v>
      </c>
      <c r="I536" s="1013">
        <f t="shared" si="203"/>
        <v>1.1100000000000001</v>
      </c>
      <c r="J536" s="1040">
        <f t="shared" si="201"/>
        <v>0</v>
      </c>
      <c r="K536" s="540">
        <f t="shared" si="204"/>
        <v>0</v>
      </c>
      <c r="L536" s="104">
        <f>'Discount Calculations'!$AD$5+1</f>
        <v>1</v>
      </c>
      <c r="M536" s="25">
        <f t="shared" si="205"/>
        <v>1.1100000000000001</v>
      </c>
      <c r="N536" s="94">
        <f>M536*'FX Card'!$G$28</f>
        <v>1.1100000000000001</v>
      </c>
      <c r="O536" s="902" t="str">
        <f>IFERROR(VLOOKUP(D536,Table_wabobpsvr_AzureCalc_AzureCalcRateCard[], 7,FALSE), VLOOKUP(LEFT(D536, LEN(D536)-'Rate Card'!$M$26), Table_wabobpsvr_AzureCalc_AzureCalcRateCard[], 7, FALSE))</f>
        <v/>
      </c>
      <c r="P536" s="902" t="str">
        <f>IFERROR(VLOOKUP(D536,Table_wabobpsvr_AzureCalc_AzureCalcRateCard[], 8,FALSE), VLOOKUP(LEFT(D536, LEN(D536)-'Rate Card'!$M$26), Table_wabobpsvr_AzureCalc_AzureCalcRateCard[], 8, FALSE))</f>
        <v/>
      </c>
    </row>
    <row r="537" spans="1:16">
      <c r="A537" s="19" t="s">
        <v>126</v>
      </c>
      <c r="B537" s="344" t="s">
        <v>727</v>
      </c>
      <c r="C537" s="64" t="str">
        <f>IFERROR(VLOOKUP(D537,Table_wabobpsvr_AzureCalc_AzureCalcRateCard[], 3,FALSE), VLOOKUP(LEFT(D537, LEN(D537)-'Rate Card'!$M$26), Table_wabobpsvr_AzureCalc_AzureCalcRateCard[], 3, FALSE))</f>
        <v>Per Hour</v>
      </c>
      <c r="D537" s="1040" t="str">
        <f>B537&amp;'Discount Calculations'!$G$16&amp;'Rate Card'!$K$23</f>
        <v>Oracle Database Standard (4 core)MOSP6</v>
      </c>
      <c r="E537" s="1012">
        <f>IFERROR(VLOOKUP(D537,Table_wabobpsvr_AzureCalc_AzureCalcRateCard[], 5,FALSE), VLOOKUP(LEFT(D537, LEN(D537)-'Rate Card'!$M$26), Table_wabobpsvr_AzureCalc_AzureCalcRateCard[], 5, FALSE))</f>
        <v>1.28</v>
      </c>
      <c r="F537" s="1013">
        <f t="shared" si="200"/>
        <v>1</v>
      </c>
      <c r="G537" s="1040">
        <f t="shared" si="202"/>
        <v>1.28</v>
      </c>
      <c r="H537" s="1011">
        <f>'Discount Calculations'!$C$42</f>
        <v>0</v>
      </c>
      <c r="I537" s="1013">
        <f t="shared" si="203"/>
        <v>1.28</v>
      </c>
      <c r="J537" s="1040">
        <f t="shared" si="201"/>
        <v>0</v>
      </c>
      <c r="K537" s="540">
        <f t="shared" si="204"/>
        <v>0</v>
      </c>
      <c r="L537" s="104">
        <f>'Discount Calculations'!$AD$5+1</f>
        <v>1</v>
      </c>
      <c r="M537" s="25">
        <f t="shared" si="205"/>
        <v>1.28</v>
      </c>
      <c r="N537" s="94">
        <f>M537*'FX Card'!$G$28</f>
        <v>1.28</v>
      </c>
      <c r="O537" s="902" t="str">
        <f>IFERROR(VLOOKUP(D537,Table_wabobpsvr_AzureCalc_AzureCalcRateCard[], 7,FALSE), VLOOKUP(LEFT(D537, LEN(D537)-'Rate Card'!$M$26), Table_wabobpsvr_AzureCalc_AzureCalcRateCard[], 7, FALSE))</f>
        <v/>
      </c>
      <c r="P537" s="902" t="str">
        <f>IFERROR(VLOOKUP(D537,Table_wabobpsvr_AzureCalc_AzureCalcRateCard[], 8,FALSE), VLOOKUP(LEFT(D537, LEN(D537)-'Rate Card'!$M$26), Table_wabobpsvr_AzureCalc_AzureCalcRateCard[], 8, FALSE))</f>
        <v/>
      </c>
    </row>
    <row r="538" spans="1:16">
      <c r="A538" s="19" t="s">
        <v>127</v>
      </c>
      <c r="B538" s="344" t="s">
        <v>728</v>
      </c>
      <c r="C538" s="64" t="str">
        <f>IFERROR(VLOOKUP(D538,Table_wabobpsvr_AzureCalc_AzureCalcRateCard[], 3,FALSE), VLOOKUP(LEFT(D538, LEN(D538)-'Rate Card'!$M$26), Table_wabobpsvr_AzureCalc_AzureCalcRateCard[], 3, FALSE))</f>
        <v>Per Hour</v>
      </c>
      <c r="D538" s="1040" t="str">
        <f>B538&amp;'Discount Calculations'!$G$16&amp;'Rate Card'!$K$23</f>
        <v>Oracle Database Standard (8 core)MOSP6</v>
      </c>
      <c r="E538" s="1012">
        <f>IFERROR(VLOOKUP(D538,Table_wabobpsvr_AzureCalc_AzureCalcRateCard[], 5,FALSE), VLOOKUP(LEFT(D538, LEN(D538)-'Rate Card'!$M$26), Table_wabobpsvr_AzureCalc_AzureCalcRateCard[], 5, FALSE))</f>
        <v>2.5499999999999998</v>
      </c>
      <c r="F538" s="1013">
        <f t="shared" si="200"/>
        <v>1</v>
      </c>
      <c r="G538" s="1040">
        <f t="shared" si="202"/>
        <v>2.5499999999999998</v>
      </c>
      <c r="H538" s="1011">
        <f>'Discount Calculations'!$C$42</f>
        <v>0</v>
      </c>
      <c r="I538" s="1013">
        <f t="shared" si="203"/>
        <v>2.5499999999999998</v>
      </c>
      <c r="J538" s="1040">
        <f t="shared" si="201"/>
        <v>0</v>
      </c>
      <c r="K538" s="540">
        <f t="shared" si="204"/>
        <v>0</v>
      </c>
      <c r="L538" s="104">
        <f>'Discount Calculations'!$AD$5+1</f>
        <v>1</v>
      </c>
      <c r="M538" s="25">
        <f t="shared" si="205"/>
        <v>2.5499999999999998</v>
      </c>
      <c r="N538" s="94">
        <f>M538*'FX Card'!$G$28</f>
        <v>2.5499999999999998</v>
      </c>
      <c r="O538" s="902" t="str">
        <f>IFERROR(VLOOKUP(D538,Table_wabobpsvr_AzureCalc_AzureCalcRateCard[], 7,FALSE), VLOOKUP(LEFT(D538, LEN(D538)-'Rate Card'!$M$26), Table_wabobpsvr_AzureCalc_AzureCalcRateCard[], 7, FALSE))</f>
        <v/>
      </c>
      <c r="P538" s="902" t="str">
        <f>IFERROR(VLOOKUP(D538,Table_wabobpsvr_AzureCalc_AzureCalcRateCard[], 8,FALSE), VLOOKUP(LEFT(D538, LEN(D538)-'Rate Card'!$M$26), Table_wabobpsvr_AzureCalc_AzureCalcRateCard[], 8, FALSE))</f>
        <v/>
      </c>
    </row>
    <row r="539" spans="1:16">
      <c r="A539" s="19" t="s">
        <v>415</v>
      </c>
      <c r="B539" s="344" t="s">
        <v>726</v>
      </c>
      <c r="C539" s="64" t="str">
        <f>IFERROR(VLOOKUP(D539,Table_wabobpsvr_AzureCalc_AzureCalcRateCard[], 3,FALSE), VLOOKUP(LEFT(D539, LEN(D539)-'Rate Card'!$M$26), Table_wabobpsvr_AzureCalc_AzureCalcRateCard[], 3, FALSE))</f>
        <v>Per Hour</v>
      </c>
      <c r="D539" s="1040" t="str">
        <f>B539&amp;'Discount Calculations'!$G$16&amp;'Rate Card'!$K$23</f>
        <v>Oracle Database Standard (2 core)MOSP6</v>
      </c>
      <c r="E539" s="1012">
        <f>IFERROR(VLOOKUP(D539,Table_wabobpsvr_AzureCalc_AzureCalcRateCard[], 5,FALSE), VLOOKUP(LEFT(D539, LEN(D539)-'Rate Card'!$M$26), Table_wabobpsvr_AzureCalc_AzureCalcRateCard[], 5, FALSE))</f>
        <v>1.1100000000000001</v>
      </c>
      <c r="F539" s="1013">
        <f t="shared" si="200"/>
        <v>1</v>
      </c>
      <c r="G539" s="1040">
        <f t="shared" si="202"/>
        <v>1.1100000000000001</v>
      </c>
      <c r="H539" s="1011">
        <f>'Discount Calculations'!$C$42</f>
        <v>0</v>
      </c>
      <c r="I539" s="1013">
        <f t="shared" si="203"/>
        <v>1.1100000000000001</v>
      </c>
      <c r="J539" s="1040">
        <f t="shared" si="201"/>
        <v>0</v>
      </c>
      <c r="K539" s="540">
        <f t="shared" si="204"/>
        <v>0</v>
      </c>
      <c r="L539" s="104">
        <f>'Discount Calculations'!$AD$5+1</f>
        <v>1</v>
      </c>
      <c r="M539" s="25">
        <f t="shared" si="205"/>
        <v>1.1100000000000001</v>
      </c>
      <c r="N539" s="94">
        <f>M539*'FX Card'!$G$28</f>
        <v>1.1100000000000001</v>
      </c>
      <c r="O539" s="902" t="str">
        <f>IFERROR(VLOOKUP(D539,Table_wabobpsvr_AzureCalc_AzureCalcRateCard[], 7,FALSE), VLOOKUP(LEFT(D539, LEN(D539)-'Rate Card'!$M$26), Table_wabobpsvr_AzureCalc_AzureCalcRateCard[], 7, FALSE))</f>
        <v/>
      </c>
      <c r="P539" s="902" t="str">
        <f>IFERROR(VLOOKUP(D539,Table_wabobpsvr_AzureCalc_AzureCalcRateCard[], 8,FALSE), VLOOKUP(LEFT(D539, LEN(D539)-'Rate Card'!$M$26), Table_wabobpsvr_AzureCalc_AzureCalcRateCard[], 8, FALSE))</f>
        <v/>
      </c>
    </row>
    <row r="540" spans="1:16">
      <c r="A540" s="19" t="s">
        <v>128</v>
      </c>
      <c r="B540" s="344" t="s">
        <v>727</v>
      </c>
      <c r="C540" s="64" t="str">
        <f>IFERROR(VLOOKUP(D540,Table_wabobpsvr_AzureCalc_AzureCalcRateCard[], 3,FALSE), VLOOKUP(LEFT(D540, LEN(D540)-'Rate Card'!$M$26), Table_wabobpsvr_AzureCalc_AzureCalcRateCard[], 3, FALSE))</f>
        <v>Per Hour</v>
      </c>
      <c r="D540" s="1040" t="str">
        <f>B540&amp;'Discount Calculations'!$G$16&amp;'Rate Card'!$K$23</f>
        <v>Oracle Database Standard (4 core)MOSP6</v>
      </c>
      <c r="E540" s="1012">
        <f>IFERROR(VLOOKUP(D540,Table_wabobpsvr_AzureCalc_AzureCalcRateCard[], 5,FALSE), VLOOKUP(LEFT(D540, LEN(D540)-'Rate Card'!$M$26), Table_wabobpsvr_AzureCalc_AzureCalcRateCard[], 5, FALSE))</f>
        <v>1.28</v>
      </c>
      <c r="F540" s="1013">
        <f t="shared" si="200"/>
        <v>1</v>
      </c>
      <c r="G540" s="1040">
        <f t="shared" si="202"/>
        <v>1.28</v>
      </c>
      <c r="H540" s="1011">
        <f>'Discount Calculations'!$C$42</f>
        <v>0</v>
      </c>
      <c r="I540" s="1013">
        <f t="shared" si="203"/>
        <v>1.28</v>
      </c>
      <c r="J540" s="1040">
        <f t="shared" si="201"/>
        <v>0</v>
      </c>
      <c r="K540" s="540">
        <f t="shared" si="204"/>
        <v>0</v>
      </c>
      <c r="L540" s="104">
        <f>'Discount Calculations'!$AD$5+1</f>
        <v>1</v>
      </c>
      <c r="M540" s="25">
        <f t="shared" si="205"/>
        <v>1.28</v>
      </c>
      <c r="N540" s="94">
        <f>M540*'FX Card'!$G$28</f>
        <v>1.28</v>
      </c>
      <c r="O540" s="902" t="str">
        <f>IFERROR(VLOOKUP(D540,Table_wabobpsvr_AzureCalc_AzureCalcRateCard[], 7,FALSE), VLOOKUP(LEFT(D540, LEN(D540)-'Rate Card'!$M$26), Table_wabobpsvr_AzureCalc_AzureCalcRateCard[], 7, FALSE))</f>
        <v/>
      </c>
      <c r="P540" s="902" t="str">
        <f>IFERROR(VLOOKUP(D540,Table_wabobpsvr_AzureCalc_AzureCalcRateCard[], 8,FALSE), VLOOKUP(LEFT(D540, LEN(D540)-'Rate Card'!$M$26), Table_wabobpsvr_AzureCalc_AzureCalcRateCard[], 8, FALSE))</f>
        <v/>
      </c>
    </row>
    <row r="541" spans="1:16">
      <c r="A541" s="19" t="s">
        <v>129</v>
      </c>
      <c r="B541" s="344" t="s">
        <v>728</v>
      </c>
      <c r="C541" s="64" t="str">
        <f>IFERROR(VLOOKUP(D541,Table_wabobpsvr_AzureCalc_AzureCalcRateCard[], 3,FALSE), VLOOKUP(LEFT(D541, LEN(D541)-'Rate Card'!$M$26), Table_wabobpsvr_AzureCalc_AzureCalcRateCard[], 3, FALSE))</f>
        <v>Per Hour</v>
      </c>
      <c r="D541" s="1040" t="str">
        <f>B541&amp;'Discount Calculations'!$G$16&amp;'Rate Card'!$K$23</f>
        <v>Oracle Database Standard (8 core)MOSP6</v>
      </c>
      <c r="E541" s="1012">
        <f>IFERROR(VLOOKUP(D541,Table_wabobpsvr_AzureCalc_AzureCalcRateCard[], 5,FALSE), VLOOKUP(LEFT(D541, LEN(D541)-'Rate Card'!$M$26), Table_wabobpsvr_AzureCalc_AzureCalcRateCard[], 5, FALSE))</f>
        <v>2.5499999999999998</v>
      </c>
      <c r="F541" s="1013">
        <f t="shared" si="200"/>
        <v>1</v>
      </c>
      <c r="G541" s="1040">
        <f t="shared" si="202"/>
        <v>2.5499999999999998</v>
      </c>
      <c r="H541" s="1011">
        <f>'Discount Calculations'!$C$42</f>
        <v>0</v>
      </c>
      <c r="I541" s="1013">
        <f t="shared" si="203"/>
        <v>2.5499999999999998</v>
      </c>
      <c r="J541" s="1040">
        <f t="shared" si="201"/>
        <v>0</v>
      </c>
      <c r="K541" s="540">
        <f t="shared" si="204"/>
        <v>0</v>
      </c>
      <c r="L541" s="104">
        <f>'Discount Calculations'!$AD$5+1</f>
        <v>1</v>
      </c>
      <c r="M541" s="25">
        <f t="shared" si="205"/>
        <v>2.5499999999999998</v>
      </c>
      <c r="N541" s="94">
        <f>M541*'FX Card'!$G$28</f>
        <v>2.5499999999999998</v>
      </c>
      <c r="O541" s="902" t="str">
        <f>IFERROR(VLOOKUP(D541,Table_wabobpsvr_AzureCalc_AzureCalcRateCard[], 7,FALSE), VLOOKUP(LEFT(D541, LEN(D541)-'Rate Card'!$M$26), Table_wabobpsvr_AzureCalc_AzureCalcRateCard[], 7, FALSE))</f>
        <v/>
      </c>
      <c r="P541" s="902" t="str">
        <f>IFERROR(VLOOKUP(D541,Table_wabobpsvr_AzureCalc_AzureCalcRateCard[], 8,FALSE), VLOOKUP(LEFT(D541, LEN(D541)-'Rate Card'!$M$26), Table_wabobpsvr_AzureCalc_AzureCalcRateCard[], 8, FALSE))</f>
        <v/>
      </c>
    </row>
    <row r="542" spans="1:16">
      <c r="A542" s="19" t="s">
        <v>450</v>
      </c>
      <c r="B542" s="344" t="s">
        <v>728</v>
      </c>
      <c r="C542" s="64" t="str">
        <f>IFERROR(VLOOKUP(D542,Table_wabobpsvr_AzureCalc_AzureCalcRateCard[], 3,FALSE), VLOOKUP(LEFT(D542, LEN(D542)-'Rate Card'!$M$26), Table_wabobpsvr_AzureCalc_AzureCalcRateCard[], 3, FALSE))</f>
        <v>Per Hour</v>
      </c>
      <c r="D542" s="1040" t="str">
        <f>B542&amp;'Discount Calculations'!$G$16&amp;'Rate Card'!$K$23</f>
        <v>Oracle Database Standard (8 core)MOSP6</v>
      </c>
      <c r="E542" s="1012">
        <f>IFERROR(VLOOKUP(D542,Table_wabobpsvr_AzureCalc_AzureCalcRateCard[], 5,FALSE), VLOOKUP(LEFT(D542, LEN(D542)-'Rate Card'!$M$26), Table_wabobpsvr_AzureCalc_AzureCalcRateCard[], 5, FALSE))</f>
        <v>2.5499999999999998</v>
      </c>
      <c r="F542" s="1013">
        <f t="shared" si="200"/>
        <v>1</v>
      </c>
      <c r="G542" s="1040">
        <f t="shared" si="202"/>
        <v>2.5499999999999998</v>
      </c>
      <c r="H542" s="1011">
        <f>'Discount Calculations'!$C$42</f>
        <v>0</v>
      </c>
      <c r="I542" s="1013">
        <f t="shared" si="203"/>
        <v>2.5499999999999998</v>
      </c>
      <c r="J542" s="1040">
        <f t="shared" si="201"/>
        <v>0</v>
      </c>
      <c r="K542" s="540">
        <f t="shared" si="204"/>
        <v>0</v>
      </c>
      <c r="L542" s="104">
        <f>'Discount Calculations'!$AD$5+1</f>
        <v>1</v>
      </c>
      <c r="M542" s="25">
        <f t="shared" si="205"/>
        <v>2.5499999999999998</v>
      </c>
      <c r="N542" s="94">
        <f>M542*'FX Card'!$G$28</f>
        <v>2.5499999999999998</v>
      </c>
      <c r="O542" s="902" t="str">
        <f>IFERROR(VLOOKUP(D542,Table_wabobpsvr_AzureCalc_AzureCalcRateCard[], 7,FALSE), VLOOKUP(LEFT(D542, LEN(D542)-'Rate Card'!$M$26), Table_wabobpsvr_AzureCalc_AzureCalcRateCard[], 7, FALSE))</f>
        <v/>
      </c>
      <c r="P542" s="902" t="str">
        <f>IFERROR(VLOOKUP(D542,Table_wabobpsvr_AzureCalc_AzureCalcRateCard[], 8,FALSE), VLOOKUP(LEFT(D542, LEN(D542)-'Rate Card'!$M$26), Table_wabobpsvr_AzureCalc_AzureCalcRateCard[], 8, FALSE))</f>
        <v/>
      </c>
    </row>
    <row r="543" spans="1:16">
      <c r="A543" s="19" t="s">
        <v>451</v>
      </c>
      <c r="B543" s="344" t="s">
        <v>733</v>
      </c>
      <c r="C543" s="64" t="str">
        <f>IFERROR(VLOOKUP(D543,Table_wabobpsvr_AzureCalc_AzureCalcRateCard[], 3,FALSE), VLOOKUP(LEFT(D543, LEN(D543)-'Rate Card'!$M$26), Table_wabobpsvr_AzureCalc_AzureCalcRateCard[], 3, FALSE))</f>
        <v>Per Hour</v>
      </c>
      <c r="D543" s="1040" t="str">
        <f>B543&amp;'Discount Calculations'!$G$16&amp;'Rate Card'!$K$23</f>
        <v>Oracle Database Standard (16 core)MOSP6</v>
      </c>
      <c r="E543" s="1012">
        <f>IFERROR(VLOOKUP(D543,Table_wabobpsvr_AzureCalc_AzureCalcRateCard[], 5,FALSE), VLOOKUP(LEFT(D543, LEN(D543)-'Rate Card'!$M$26), Table_wabobpsvr_AzureCalc_AzureCalcRateCard[], 5, FALSE))</f>
        <v>5.0999999999999996</v>
      </c>
      <c r="F543" s="1013">
        <f t="shared" si="200"/>
        <v>1</v>
      </c>
      <c r="G543" s="1040">
        <f t="shared" si="202"/>
        <v>5.0999999999999996</v>
      </c>
      <c r="H543" s="1011">
        <f>'Discount Calculations'!$C$42</f>
        <v>0</v>
      </c>
      <c r="I543" s="1013">
        <f t="shared" si="203"/>
        <v>5.0999999999999996</v>
      </c>
      <c r="J543" s="1040">
        <f t="shared" si="201"/>
        <v>0</v>
      </c>
      <c r="K543" s="540">
        <f t="shared" si="204"/>
        <v>0</v>
      </c>
      <c r="L543" s="104">
        <f>'Discount Calculations'!$AD$5+1</f>
        <v>1</v>
      </c>
      <c r="M543" s="25">
        <f t="shared" si="205"/>
        <v>5.0999999999999996</v>
      </c>
      <c r="N543" s="94">
        <f>M543*'FX Card'!$G$28</f>
        <v>5.0999999999999996</v>
      </c>
      <c r="O543" s="902" t="str">
        <f>IFERROR(VLOOKUP(D543,Table_wabobpsvr_AzureCalc_AzureCalcRateCard[], 7,FALSE), VLOOKUP(LEFT(D543, LEN(D543)-'Rate Card'!$M$26), Table_wabobpsvr_AzureCalc_AzureCalcRateCard[], 7, FALSE))</f>
        <v/>
      </c>
      <c r="P543" s="902" t="str">
        <f>IFERROR(VLOOKUP(D543,Table_wabobpsvr_AzureCalc_AzureCalcRateCard[], 8,FALSE), VLOOKUP(LEFT(D543, LEN(D543)-'Rate Card'!$M$26), Table_wabobpsvr_AzureCalc_AzureCalcRateCard[], 8, FALSE))</f>
        <v/>
      </c>
    </row>
    <row r="544" spans="1:16">
      <c r="A544" s="19" t="s">
        <v>4395</v>
      </c>
      <c r="B544" s="344" t="s">
        <v>728</v>
      </c>
      <c r="C544" s="64" t="str">
        <f>IFERROR(VLOOKUP(D544,Table_wabobpsvr_AzureCalc_AzureCalcRateCard[], 3,FALSE), VLOOKUP(LEFT(D544, LEN(D544)-'Rate Card'!$M$26), Table_wabobpsvr_AzureCalc_AzureCalcRateCard[], 3, FALSE))</f>
        <v>Per Hour</v>
      </c>
      <c r="D544" s="1040" t="str">
        <f>B544&amp;'Discount Calculations'!$G$16&amp;'Rate Card'!$K$23</f>
        <v>Oracle Database Standard (8 core)MOSP6</v>
      </c>
      <c r="E544" s="1012">
        <f>IFERROR(VLOOKUP(D544,Table_wabobpsvr_AzureCalc_AzureCalcRateCard[], 5,FALSE), VLOOKUP(LEFT(D544, LEN(D544)-'Rate Card'!$M$26), Table_wabobpsvr_AzureCalc_AzureCalcRateCard[], 5, FALSE))</f>
        <v>2.5499999999999998</v>
      </c>
      <c r="F544" s="1013">
        <f t="shared" si="200"/>
        <v>1</v>
      </c>
      <c r="G544" s="1040">
        <f t="shared" ref="G544:G545" si="218">F544*E544</f>
        <v>2.5499999999999998</v>
      </c>
      <c r="H544" s="1011">
        <f>'Discount Calculations'!$C$42</f>
        <v>0</v>
      </c>
      <c r="I544" s="1013">
        <f t="shared" ref="I544:I545" si="219">G544*(1-H544)</f>
        <v>2.5499999999999998</v>
      </c>
      <c r="J544" s="1040">
        <f t="shared" si="201"/>
        <v>0</v>
      </c>
      <c r="K544" s="540">
        <f t="shared" ref="K544:K545" si="220">E544*J544</f>
        <v>0</v>
      </c>
      <c r="L544" s="104">
        <f>'Discount Calculations'!$AD$5+1</f>
        <v>1</v>
      </c>
      <c r="M544" s="25">
        <f t="shared" ref="M544:M545" si="221">L544*(K544+I544)</f>
        <v>2.5499999999999998</v>
      </c>
      <c r="N544" s="94">
        <f>M544*'FX Card'!$G$28</f>
        <v>2.5499999999999998</v>
      </c>
      <c r="O544" s="902" t="str">
        <f>IFERROR(VLOOKUP(D544,Table_wabobpsvr_AzureCalc_AzureCalcRateCard[], 7,FALSE), VLOOKUP(LEFT(D544, LEN(D544)-'Rate Card'!$M$26), Table_wabobpsvr_AzureCalc_AzureCalcRateCard[], 7, FALSE))</f>
        <v/>
      </c>
      <c r="P544" s="902" t="str">
        <f>IFERROR(VLOOKUP(D544,Table_wabobpsvr_AzureCalc_AzureCalcRateCard[], 8,FALSE), VLOOKUP(LEFT(D544, LEN(D544)-'Rate Card'!$M$26), Table_wabobpsvr_AzureCalc_AzureCalcRateCard[], 8, FALSE))</f>
        <v/>
      </c>
    </row>
    <row r="545" spans="1:16">
      <c r="A545" s="19" t="s">
        <v>4396</v>
      </c>
      <c r="B545" s="344" t="s">
        <v>733</v>
      </c>
      <c r="C545" s="64" t="str">
        <f>IFERROR(VLOOKUP(D545,Table_wabobpsvr_AzureCalc_AzureCalcRateCard[], 3,FALSE), VLOOKUP(LEFT(D545, LEN(D545)-'Rate Card'!$M$26), Table_wabobpsvr_AzureCalc_AzureCalcRateCard[], 3, FALSE))</f>
        <v>Per Hour</v>
      </c>
      <c r="D545" s="1040" t="str">
        <f>B545&amp;'Discount Calculations'!$G$16&amp;'Rate Card'!$K$23</f>
        <v>Oracle Database Standard (16 core)MOSP6</v>
      </c>
      <c r="E545" s="1012">
        <f>IFERROR(VLOOKUP(D545,Table_wabobpsvr_AzureCalc_AzureCalcRateCard[], 5,FALSE), VLOOKUP(LEFT(D545, LEN(D545)-'Rate Card'!$M$26), Table_wabobpsvr_AzureCalc_AzureCalcRateCard[], 5, FALSE))</f>
        <v>5.0999999999999996</v>
      </c>
      <c r="F545" s="1013">
        <f t="shared" si="200"/>
        <v>1</v>
      </c>
      <c r="G545" s="1040">
        <f t="shared" si="218"/>
        <v>5.0999999999999996</v>
      </c>
      <c r="H545" s="1011">
        <f>'Discount Calculations'!$C$42</f>
        <v>0</v>
      </c>
      <c r="I545" s="1013">
        <f t="shared" si="219"/>
        <v>5.0999999999999996</v>
      </c>
      <c r="J545" s="1040">
        <f t="shared" si="201"/>
        <v>0</v>
      </c>
      <c r="K545" s="540">
        <f t="shared" si="220"/>
        <v>0</v>
      </c>
      <c r="L545" s="104">
        <f>'Discount Calculations'!$AD$5+1</f>
        <v>1</v>
      </c>
      <c r="M545" s="25">
        <f t="shared" si="221"/>
        <v>5.0999999999999996</v>
      </c>
      <c r="N545" s="94">
        <f>M545*'FX Card'!$G$28</f>
        <v>5.0999999999999996</v>
      </c>
      <c r="O545" s="902" t="str">
        <f>IFERROR(VLOOKUP(D545,Table_wabobpsvr_AzureCalc_AzureCalcRateCard[], 7,FALSE), VLOOKUP(LEFT(D545, LEN(D545)-'Rate Card'!$M$26), Table_wabobpsvr_AzureCalc_AzureCalcRateCard[], 7, FALSE))</f>
        <v/>
      </c>
      <c r="P545" s="902" t="str">
        <f>IFERROR(VLOOKUP(D545,Table_wabobpsvr_AzureCalc_AzureCalcRateCard[], 8,FALSE), VLOOKUP(LEFT(D545, LEN(D545)-'Rate Card'!$M$26), Table_wabobpsvr_AzureCalc_AzureCalcRateCard[], 8, FALSE))</f>
        <v/>
      </c>
    </row>
    <row r="546" spans="1:16">
      <c r="A546" s="19"/>
      <c r="B546" s="344"/>
      <c r="C546" s="64"/>
      <c r="E546" s="1012"/>
      <c r="F546" s="1013"/>
      <c r="H546" s="1011"/>
      <c r="I546" s="1013"/>
      <c r="K546" s="540"/>
      <c r="L546" s="104"/>
      <c r="M546" s="25"/>
      <c r="N546" s="94"/>
      <c r="O546" s="902"/>
      <c r="P546" s="902"/>
    </row>
    <row r="547" spans="1:16">
      <c r="A547" s="19" t="s">
        <v>123</v>
      </c>
      <c r="B547" s="344" t="s">
        <v>720</v>
      </c>
      <c r="C547" s="64" t="str">
        <f>IFERROR(VLOOKUP(D547,Table_wabobpsvr_AzureCalc_AzureCalcRateCard[], 3,FALSE), VLOOKUP(LEFT(D547, LEN(D547)-'Rate Card'!$M$26), Table_wabobpsvr_AzureCalc_AzureCalcRateCard[], 3, FALSE))</f>
        <v>Per Hour</v>
      </c>
      <c r="D547" s="1040" t="str">
        <f>B547&amp;'Discount Calculations'!$G$16&amp;'Rate Card'!$K$23</f>
        <v>Oracle Database Enterprise (1 core)MOSP6</v>
      </c>
      <c r="E547" s="1012">
        <f>IFERROR(VLOOKUP(D547,Table_wabobpsvr_AzureCalc_AzureCalcRateCard[], 5,FALSE), VLOOKUP(LEFT(D547, LEN(D547)-'Rate Card'!$M$26), Table_wabobpsvr_AzureCalc_AzureCalcRateCard[], 5, FALSE))</f>
        <v>2.52</v>
      </c>
      <c r="F547" s="1013">
        <f t="shared" si="200"/>
        <v>1</v>
      </c>
      <c r="G547" s="1040">
        <f t="shared" si="202"/>
        <v>2.52</v>
      </c>
      <c r="H547" s="1011">
        <f>'Discount Calculations'!$C$42</f>
        <v>0</v>
      </c>
      <c r="I547" s="1013">
        <f t="shared" si="203"/>
        <v>2.52</v>
      </c>
      <c r="J547" s="1040">
        <f t="shared" si="201"/>
        <v>0</v>
      </c>
      <c r="K547" s="540">
        <f t="shared" si="204"/>
        <v>0</v>
      </c>
      <c r="L547" s="104">
        <f>'Discount Calculations'!$AD$5+1</f>
        <v>1</v>
      </c>
      <c r="M547" s="25">
        <f t="shared" si="205"/>
        <v>2.52</v>
      </c>
      <c r="N547" s="94">
        <f>M547*'FX Card'!$G$28</f>
        <v>2.52</v>
      </c>
      <c r="O547" s="902" t="str">
        <f>IFERROR(VLOOKUP(D547,Table_wabobpsvr_AzureCalc_AzureCalcRateCard[], 7,FALSE), VLOOKUP(LEFT(D547, LEN(D547)-'Rate Card'!$M$26), Table_wabobpsvr_AzureCalc_AzureCalcRateCard[], 7, FALSE))</f>
        <v/>
      </c>
      <c r="P547" s="902" t="str">
        <f>IFERROR(VLOOKUP(D547,Table_wabobpsvr_AzureCalc_AzureCalcRateCard[], 8,FALSE), VLOOKUP(LEFT(D547, LEN(D547)-'Rate Card'!$M$26), Table_wabobpsvr_AzureCalc_AzureCalcRateCard[], 8, FALSE))</f>
        <v/>
      </c>
    </row>
    <row r="548" spans="1:16">
      <c r="A548" s="19" t="s">
        <v>124</v>
      </c>
      <c r="B548" s="344" t="s">
        <v>720</v>
      </c>
      <c r="C548" s="64" t="str">
        <f>IFERROR(VLOOKUP(D548,Table_wabobpsvr_AzureCalc_AzureCalcRateCard[], 3,FALSE), VLOOKUP(LEFT(D548, LEN(D548)-'Rate Card'!$M$26), Table_wabobpsvr_AzureCalc_AzureCalcRateCard[], 3, FALSE))</f>
        <v>Per Hour</v>
      </c>
      <c r="D548" s="1040" t="str">
        <f>B548&amp;'Discount Calculations'!$G$16&amp;'Rate Card'!$K$23</f>
        <v>Oracle Database Enterprise (1 core)MOSP6</v>
      </c>
      <c r="E548" s="1012">
        <f>IFERROR(VLOOKUP(D548,Table_wabobpsvr_AzureCalc_AzureCalcRateCard[], 5,FALSE), VLOOKUP(LEFT(D548, LEN(D548)-'Rate Card'!$M$26), Table_wabobpsvr_AzureCalc_AzureCalcRateCard[], 5, FALSE))</f>
        <v>2.52</v>
      </c>
      <c r="F548" s="1013">
        <f t="shared" si="200"/>
        <v>1</v>
      </c>
      <c r="G548" s="1040">
        <f t="shared" si="202"/>
        <v>2.52</v>
      </c>
      <c r="H548" s="1011">
        <f>'Discount Calculations'!$C$42</f>
        <v>0</v>
      </c>
      <c r="I548" s="1013">
        <f t="shared" si="203"/>
        <v>2.52</v>
      </c>
      <c r="J548" s="1040">
        <f t="shared" si="201"/>
        <v>0</v>
      </c>
      <c r="K548" s="540">
        <f t="shared" si="204"/>
        <v>0</v>
      </c>
      <c r="L548" s="104">
        <f>'Discount Calculations'!$AD$5+1</f>
        <v>1</v>
      </c>
      <c r="M548" s="25">
        <f t="shared" si="205"/>
        <v>2.52</v>
      </c>
      <c r="N548" s="94">
        <f>M548*'FX Card'!$G$28</f>
        <v>2.52</v>
      </c>
      <c r="O548" s="902" t="str">
        <f>IFERROR(VLOOKUP(D548,Table_wabobpsvr_AzureCalc_AzureCalcRateCard[], 7,FALSE), VLOOKUP(LEFT(D548, LEN(D548)-'Rate Card'!$M$26), Table_wabobpsvr_AzureCalc_AzureCalcRateCard[], 7, FALSE))</f>
        <v/>
      </c>
      <c r="P548" s="902" t="str">
        <f>IFERROR(VLOOKUP(D548,Table_wabobpsvr_AzureCalc_AzureCalcRateCard[], 8,FALSE), VLOOKUP(LEFT(D548, LEN(D548)-'Rate Card'!$M$26), Table_wabobpsvr_AzureCalc_AzureCalcRateCard[], 8, FALSE))</f>
        <v/>
      </c>
    </row>
    <row r="549" spans="1:16">
      <c r="A549" s="19" t="s">
        <v>125</v>
      </c>
      <c r="B549" s="344" t="s">
        <v>721</v>
      </c>
      <c r="C549" s="64" t="str">
        <f>IFERROR(VLOOKUP(D549,Table_wabobpsvr_AzureCalc_AzureCalcRateCard[], 3,FALSE), VLOOKUP(LEFT(D549, LEN(D549)-'Rate Card'!$M$26), Table_wabobpsvr_AzureCalc_AzureCalcRateCard[], 3, FALSE))</f>
        <v>Per Hour</v>
      </c>
      <c r="D549" s="1040" t="str">
        <f>B549&amp;'Discount Calculations'!$G$16&amp;'Rate Card'!$K$23</f>
        <v>Oracle Database Enterprise (2 core)MOSP6</v>
      </c>
      <c r="E549" s="1012">
        <f>IFERROR(VLOOKUP(D549,Table_wabobpsvr_AzureCalc_AzureCalcRateCard[], 5,FALSE), VLOOKUP(LEFT(D549, LEN(D549)-'Rate Card'!$M$26), Table_wabobpsvr_AzureCalc_AzureCalcRateCard[], 5, FALSE))</f>
        <v>2.52</v>
      </c>
      <c r="F549" s="1013">
        <f t="shared" si="200"/>
        <v>1</v>
      </c>
      <c r="G549" s="1040">
        <f t="shared" si="202"/>
        <v>2.52</v>
      </c>
      <c r="H549" s="1011">
        <f>'Discount Calculations'!$C$42</f>
        <v>0</v>
      </c>
      <c r="I549" s="1013">
        <f t="shared" si="203"/>
        <v>2.52</v>
      </c>
      <c r="J549" s="1040">
        <f t="shared" si="201"/>
        <v>0</v>
      </c>
      <c r="K549" s="540">
        <f t="shared" si="204"/>
        <v>0</v>
      </c>
      <c r="L549" s="104">
        <f>'Discount Calculations'!$AD$5+1</f>
        <v>1</v>
      </c>
      <c r="M549" s="25">
        <f t="shared" si="205"/>
        <v>2.52</v>
      </c>
      <c r="N549" s="94">
        <f>M549*'FX Card'!$G$28</f>
        <v>2.52</v>
      </c>
      <c r="O549" s="902" t="str">
        <f>IFERROR(VLOOKUP(D549,Table_wabobpsvr_AzureCalc_AzureCalcRateCard[], 7,FALSE), VLOOKUP(LEFT(D549, LEN(D549)-'Rate Card'!$M$26), Table_wabobpsvr_AzureCalc_AzureCalcRateCard[], 7, FALSE))</f>
        <v/>
      </c>
      <c r="P549" s="902" t="str">
        <f>IFERROR(VLOOKUP(D549,Table_wabobpsvr_AzureCalc_AzureCalcRateCard[], 8,FALSE), VLOOKUP(LEFT(D549, LEN(D549)-'Rate Card'!$M$26), Table_wabobpsvr_AzureCalc_AzureCalcRateCard[], 8, FALSE))</f>
        <v/>
      </c>
    </row>
    <row r="550" spans="1:16">
      <c r="A550" s="19" t="s">
        <v>126</v>
      </c>
      <c r="B550" s="344" t="s">
        <v>722</v>
      </c>
      <c r="C550" s="64" t="str">
        <f>IFERROR(VLOOKUP(D550,Table_wabobpsvr_AzureCalc_AzureCalcRateCard[], 3,FALSE), VLOOKUP(LEFT(D550, LEN(D550)-'Rate Card'!$M$26), Table_wabobpsvr_AzureCalc_AzureCalcRateCard[], 3, FALSE))</f>
        <v>Per Hour</v>
      </c>
      <c r="D550" s="1040" t="str">
        <f>B550&amp;'Discount Calculations'!$G$16&amp;'Rate Card'!$K$23</f>
        <v>Oracle Database Enterprise (4 core)MOSP6</v>
      </c>
      <c r="E550" s="1012">
        <f>IFERROR(VLOOKUP(D550,Table_wabobpsvr_AzureCalc_AzureCalcRateCard[], 5,FALSE), VLOOKUP(LEFT(D550, LEN(D550)-'Rate Card'!$M$26), Table_wabobpsvr_AzureCalc_AzureCalcRateCard[], 5, FALSE))</f>
        <v>5.04</v>
      </c>
      <c r="F550" s="1013">
        <f t="shared" si="200"/>
        <v>1</v>
      </c>
      <c r="G550" s="1040">
        <f t="shared" si="202"/>
        <v>5.04</v>
      </c>
      <c r="H550" s="1011">
        <f>'Discount Calculations'!$C$42</f>
        <v>0</v>
      </c>
      <c r="I550" s="1013">
        <f t="shared" si="203"/>
        <v>5.04</v>
      </c>
      <c r="J550" s="1040">
        <f t="shared" si="201"/>
        <v>0</v>
      </c>
      <c r="K550" s="540">
        <f t="shared" si="204"/>
        <v>0</v>
      </c>
      <c r="L550" s="104">
        <f>'Discount Calculations'!$AD$5+1</f>
        <v>1</v>
      </c>
      <c r="M550" s="25">
        <f t="shared" si="205"/>
        <v>5.04</v>
      </c>
      <c r="N550" s="94">
        <f>M550*'FX Card'!$G$28</f>
        <v>5.04</v>
      </c>
      <c r="O550" s="902" t="str">
        <f>IFERROR(VLOOKUP(D550,Table_wabobpsvr_AzureCalc_AzureCalcRateCard[], 7,FALSE), VLOOKUP(LEFT(D550, LEN(D550)-'Rate Card'!$M$26), Table_wabobpsvr_AzureCalc_AzureCalcRateCard[], 7, FALSE))</f>
        <v/>
      </c>
      <c r="P550" s="902" t="str">
        <f>IFERROR(VLOOKUP(D550,Table_wabobpsvr_AzureCalc_AzureCalcRateCard[], 8,FALSE), VLOOKUP(LEFT(D550, LEN(D550)-'Rate Card'!$M$26), Table_wabobpsvr_AzureCalc_AzureCalcRateCard[], 8, FALSE))</f>
        <v/>
      </c>
    </row>
    <row r="551" spans="1:16">
      <c r="A551" s="19" t="s">
        <v>127</v>
      </c>
      <c r="B551" s="344" t="s">
        <v>723</v>
      </c>
      <c r="C551" s="64" t="str">
        <f>IFERROR(VLOOKUP(D551,Table_wabobpsvr_AzureCalc_AzureCalcRateCard[], 3,FALSE), VLOOKUP(LEFT(D551, LEN(D551)-'Rate Card'!$M$26), Table_wabobpsvr_AzureCalc_AzureCalcRateCard[], 3, FALSE))</f>
        <v>Per Hour</v>
      </c>
      <c r="D551" s="1040" t="str">
        <f>B551&amp;'Discount Calculations'!$G$16&amp;'Rate Card'!$K$23</f>
        <v>Oracle Database Enterprise (8 core)MOSP6</v>
      </c>
      <c r="E551" s="1012">
        <f>IFERROR(VLOOKUP(D551,Table_wabobpsvr_AzureCalc_AzureCalcRateCard[], 5,FALSE), VLOOKUP(LEFT(D551, LEN(D551)-'Rate Card'!$M$26), Table_wabobpsvr_AzureCalc_AzureCalcRateCard[], 5, FALSE))</f>
        <v>10.08</v>
      </c>
      <c r="F551" s="1013">
        <f t="shared" si="200"/>
        <v>1</v>
      </c>
      <c r="G551" s="1040">
        <f t="shared" si="202"/>
        <v>10.08</v>
      </c>
      <c r="H551" s="1011">
        <f>'Discount Calculations'!$C$42</f>
        <v>0</v>
      </c>
      <c r="I551" s="1013">
        <f t="shared" si="203"/>
        <v>10.08</v>
      </c>
      <c r="J551" s="1040">
        <f t="shared" si="201"/>
        <v>0</v>
      </c>
      <c r="K551" s="540">
        <f t="shared" si="204"/>
        <v>0</v>
      </c>
      <c r="L551" s="104">
        <f>'Discount Calculations'!$AD$5+1</f>
        <v>1</v>
      </c>
      <c r="M551" s="25">
        <f t="shared" si="205"/>
        <v>10.08</v>
      </c>
      <c r="N551" s="94">
        <f>M551*'FX Card'!$G$28</f>
        <v>10.08</v>
      </c>
      <c r="O551" s="902" t="str">
        <f>IFERROR(VLOOKUP(D551,Table_wabobpsvr_AzureCalc_AzureCalcRateCard[], 7,FALSE), VLOOKUP(LEFT(D551, LEN(D551)-'Rate Card'!$M$26), Table_wabobpsvr_AzureCalc_AzureCalcRateCard[], 7, FALSE))</f>
        <v/>
      </c>
      <c r="P551" s="902" t="str">
        <f>IFERROR(VLOOKUP(D551,Table_wabobpsvr_AzureCalc_AzureCalcRateCard[], 8,FALSE), VLOOKUP(LEFT(D551, LEN(D551)-'Rate Card'!$M$26), Table_wabobpsvr_AzureCalc_AzureCalcRateCard[], 8, FALSE))</f>
        <v/>
      </c>
    </row>
    <row r="552" spans="1:16">
      <c r="A552" s="19" t="s">
        <v>415</v>
      </c>
      <c r="B552" s="344" t="s">
        <v>721</v>
      </c>
      <c r="C552" s="64" t="str">
        <f>IFERROR(VLOOKUP(D552,Table_wabobpsvr_AzureCalc_AzureCalcRateCard[], 3,FALSE), VLOOKUP(LEFT(D552, LEN(D552)-'Rate Card'!$M$26), Table_wabobpsvr_AzureCalc_AzureCalcRateCard[], 3, FALSE))</f>
        <v>Per Hour</v>
      </c>
      <c r="D552" s="1040" t="str">
        <f>B552&amp;'Discount Calculations'!$G$16&amp;'Rate Card'!$K$23</f>
        <v>Oracle Database Enterprise (2 core)MOSP6</v>
      </c>
      <c r="E552" s="1012">
        <f>IFERROR(VLOOKUP(D552,Table_wabobpsvr_AzureCalc_AzureCalcRateCard[], 5,FALSE), VLOOKUP(LEFT(D552, LEN(D552)-'Rate Card'!$M$26), Table_wabobpsvr_AzureCalc_AzureCalcRateCard[], 5, FALSE))</f>
        <v>2.52</v>
      </c>
      <c r="F552" s="1013">
        <f t="shared" si="200"/>
        <v>1</v>
      </c>
      <c r="G552" s="1040">
        <f t="shared" si="202"/>
        <v>2.52</v>
      </c>
      <c r="H552" s="1011">
        <f>'Discount Calculations'!$C$42</f>
        <v>0</v>
      </c>
      <c r="I552" s="1013">
        <f t="shared" si="203"/>
        <v>2.52</v>
      </c>
      <c r="J552" s="1040">
        <f t="shared" si="201"/>
        <v>0</v>
      </c>
      <c r="K552" s="540">
        <f t="shared" si="204"/>
        <v>0</v>
      </c>
      <c r="L552" s="104">
        <f>'Discount Calculations'!$AD$5+1</f>
        <v>1</v>
      </c>
      <c r="M552" s="25">
        <f t="shared" si="205"/>
        <v>2.52</v>
      </c>
      <c r="N552" s="94">
        <f>M552*'FX Card'!$G$28</f>
        <v>2.52</v>
      </c>
      <c r="O552" s="902" t="str">
        <f>IFERROR(VLOOKUP(D552,Table_wabobpsvr_AzureCalc_AzureCalcRateCard[], 7,FALSE), VLOOKUP(LEFT(D552, LEN(D552)-'Rate Card'!$M$26), Table_wabobpsvr_AzureCalc_AzureCalcRateCard[], 7, FALSE))</f>
        <v/>
      </c>
      <c r="P552" s="902" t="str">
        <f>IFERROR(VLOOKUP(D552,Table_wabobpsvr_AzureCalc_AzureCalcRateCard[], 8,FALSE), VLOOKUP(LEFT(D552, LEN(D552)-'Rate Card'!$M$26), Table_wabobpsvr_AzureCalc_AzureCalcRateCard[], 8, FALSE))</f>
        <v/>
      </c>
    </row>
    <row r="553" spans="1:16">
      <c r="A553" s="19" t="s">
        <v>128</v>
      </c>
      <c r="B553" s="344" t="s">
        <v>722</v>
      </c>
      <c r="C553" s="64" t="str">
        <f>IFERROR(VLOOKUP(D553,Table_wabobpsvr_AzureCalc_AzureCalcRateCard[], 3,FALSE), VLOOKUP(LEFT(D553, LEN(D553)-'Rate Card'!$M$26), Table_wabobpsvr_AzureCalc_AzureCalcRateCard[], 3, FALSE))</f>
        <v>Per Hour</v>
      </c>
      <c r="D553" s="1040" t="str">
        <f>B553&amp;'Discount Calculations'!$G$16&amp;'Rate Card'!$K$23</f>
        <v>Oracle Database Enterprise (4 core)MOSP6</v>
      </c>
      <c r="E553" s="1012">
        <f>IFERROR(VLOOKUP(D553,Table_wabobpsvr_AzureCalc_AzureCalcRateCard[], 5,FALSE), VLOOKUP(LEFT(D553, LEN(D553)-'Rate Card'!$M$26), Table_wabobpsvr_AzureCalc_AzureCalcRateCard[], 5, FALSE))</f>
        <v>5.04</v>
      </c>
      <c r="F553" s="1013">
        <f t="shared" si="200"/>
        <v>1</v>
      </c>
      <c r="G553" s="1040">
        <f t="shared" si="202"/>
        <v>5.04</v>
      </c>
      <c r="H553" s="1011">
        <f>'Discount Calculations'!$C$42</f>
        <v>0</v>
      </c>
      <c r="I553" s="1013">
        <f t="shared" si="203"/>
        <v>5.04</v>
      </c>
      <c r="J553" s="1040">
        <f t="shared" si="201"/>
        <v>0</v>
      </c>
      <c r="K553" s="540">
        <f t="shared" si="204"/>
        <v>0</v>
      </c>
      <c r="L553" s="104">
        <f>'Discount Calculations'!$AD$5+1</f>
        <v>1</v>
      </c>
      <c r="M553" s="25">
        <f t="shared" si="205"/>
        <v>5.04</v>
      </c>
      <c r="N553" s="94">
        <f>M553*'FX Card'!$G$28</f>
        <v>5.04</v>
      </c>
      <c r="O553" s="902" t="str">
        <f>IFERROR(VLOOKUP(D553,Table_wabobpsvr_AzureCalc_AzureCalcRateCard[], 7,FALSE), VLOOKUP(LEFT(D553, LEN(D553)-'Rate Card'!$M$26), Table_wabobpsvr_AzureCalc_AzureCalcRateCard[], 7, FALSE))</f>
        <v/>
      </c>
      <c r="P553" s="902" t="str">
        <f>IFERROR(VLOOKUP(D553,Table_wabobpsvr_AzureCalc_AzureCalcRateCard[], 8,FALSE), VLOOKUP(LEFT(D553, LEN(D553)-'Rate Card'!$M$26), Table_wabobpsvr_AzureCalc_AzureCalcRateCard[], 8, FALSE))</f>
        <v/>
      </c>
    </row>
    <row r="554" spans="1:16">
      <c r="A554" s="19" t="s">
        <v>129</v>
      </c>
      <c r="B554" s="344" t="s">
        <v>723</v>
      </c>
      <c r="C554" s="64" t="str">
        <f>IFERROR(VLOOKUP(D554,Table_wabobpsvr_AzureCalc_AzureCalcRateCard[], 3,FALSE), VLOOKUP(LEFT(D554, LEN(D554)-'Rate Card'!$M$26), Table_wabobpsvr_AzureCalc_AzureCalcRateCard[], 3, FALSE))</f>
        <v>Per Hour</v>
      </c>
      <c r="D554" s="1040" t="str">
        <f>B554&amp;'Discount Calculations'!$G$16&amp;'Rate Card'!$K$23</f>
        <v>Oracle Database Enterprise (8 core)MOSP6</v>
      </c>
      <c r="E554" s="1012">
        <f>IFERROR(VLOOKUP(D554,Table_wabobpsvr_AzureCalc_AzureCalcRateCard[], 5,FALSE), VLOOKUP(LEFT(D554, LEN(D554)-'Rate Card'!$M$26), Table_wabobpsvr_AzureCalc_AzureCalcRateCard[], 5, FALSE))</f>
        <v>10.08</v>
      </c>
      <c r="F554" s="1013">
        <f t="shared" si="200"/>
        <v>1</v>
      </c>
      <c r="G554" s="1040">
        <f t="shared" si="202"/>
        <v>10.08</v>
      </c>
      <c r="H554" s="1011">
        <f>'Discount Calculations'!$C$42</f>
        <v>0</v>
      </c>
      <c r="I554" s="1013">
        <f t="shared" si="203"/>
        <v>10.08</v>
      </c>
      <c r="J554" s="1040">
        <f t="shared" si="201"/>
        <v>0</v>
      </c>
      <c r="K554" s="540">
        <f t="shared" si="204"/>
        <v>0</v>
      </c>
      <c r="L554" s="104">
        <f>'Discount Calculations'!$AD$5+1</f>
        <v>1</v>
      </c>
      <c r="M554" s="25">
        <f t="shared" si="205"/>
        <v>10.08</v>
      </c>
      <c r="N554" s="94">
        <f>M554*'FX Card'!$G$28</f>
        <v>10.08</v>
      </c>
      <c r="O554" s="902" t="str">
        <f>IFERROR(VLOOKUP(D554,Table_wabobpsvr_AzureCalc_AzureCalcRateCard[], 7,FALSE), VLOOKUP(LEFT(D554, LEN(D554)-'Rate Card'!$M$26), Table_wabobpsvr_AzureCalc_AzureCalcRateCard[], 7, FALSE))</f>
        <v/>
      </c>
      <c r="P554" s="902" t="str">
        <f>IFERROR(VLOOKUP(D554,Table_wabobpsvr_AzureCalc_AzureCalcRateCard[], 8,FALSE), VLOOKUP(LEFT(D554, LEN(D554)-'Rate Card'!$M$26), Table_wabobpsvr_AzureCalc_AzureCalcRateCard[], 8, FALSE))</f>
        <v/>
      </c>
    </row>
    <row r="555" spans="1:16">
      <c r="A555" s="19" t="s">
        <v>450</v>
      </c>
      <c r="B555" s="344" t="s">
        <v>723</v>
      </c>
      <c r="C555" s="64" t="str">
        <f>IFERROR(VLOOKUP(D555,Table_wabobpsvr_AzureCalc_AzureCalcRateCard[], 3,FALSE), VLOOKUP(LEFT(D555, LEN(D555)-'Rate Card'!$M$26), Table_wabobpsvr_AzureCalc_AzureCalcRateCard[], 3, FALSE))</f>
        <v>Per Hour</v>
      </c>
      <c r="D555" s="1040" t="str">
        <f>B555&amp;'Discount Calculations'!$G$16&amp;'Rate Card'!$K$23</f>
        <v>Oracle Database Enterprise (8 core)MOSP6</v>
      </c>
      <c r="E555" s="1012">
        <f>IFERROR(VLOOKUP(D555,Table_wabobpsvr_AzureCalc_AzureCalcRateCard[], 5,FALSE), VLOOKUP(LEFT(D555, LEN(D555)-'Rate Card'!$M$26), Table_wabobpsvr_AzureCalc_AzureCalcRateCard[], 5, FALSE))</f>
        <v>10.08</v>
      </c>
      <c r="F555" s="1013">
        <f t="shared" si="200"/>
        <v>1</v>
      </c>
      <c r="G555" s="1040">
        <f t="shared" si="202"/>
        <v>10.08</v>
      </c>
      <c r="H555" s="1011">
        <f>'Discount Calculations'!$C$42</f>
        <v>0</v>
      </c>
      <c r="I555" s="1013">
        <f t="shared" si="203"/>
        <v>10.08</v>
      </c>
      <c r="J555" s="1040">
        <f t="shared" si="201"/>
        <v>0</v>
      </c>
      <c r="K555" s="540">
        <f t="shared" si="204"/>
        <v>0</v>
      </c>
      <c r="L555" s="104">
        <f>'Discount Calculations'!$AD$5+1</f>
        <v>1</v>
      </c>
      <c r="M555" s="25">
        <f t="shared" si="205"/>
        <v>10.08</v>
      </c>
      <c r="N555" s="94">
        <f>M555*'FX Card'!$G$28</f>
        <v>10.08</v>
      </c>
      <c r="O555" s="902" t="str">
        <f>IFERROR(VLOOKUP(D555,Table_wabobpsvr_AzureCalc_AzureCalcRateCard[], 7,FALSE), VLOOKUP(LEFT(D555, LEN(D555)-'Rate Card'!$M$26), Table_wabobpsvr_AzureCalc_AzureCalcRateCard[], 7, FALSE))</f>
        <v/>
      </c>
      <c r="P555" s="902" t="str">
        <f>IFERROR(VLOOKUP(D555,Table_wabobpsvr_AzureCalc_AzureCalcRateCard[], 8,FALSE), VLOOKUP(LEFT(D555, LEN(D555)-'Rate Card'!$M$26), Table_wabobpsvr_AzureCalc_AzureCalcRateCard[], 8, FALSE))</f>
        <v/>
      </c>
    </row>
    <row r="556" spans="1:16">
      <c r="A556" s="19" t="s">
        <v>451</v>
      </c>
      <c r="B556" s="344" t="s">
        <v>724</v>
      </c>
      <c r="C556" s="64" t="str">
        <f>IFERROR(VLOOKUP(D556,Table_wabobpsvr_AzureCalc_AzureCalcRateCard[], 3,FALSE), VLOOKUP(LEFT(D556, LEN(D556)-'Rate Card'!$M$26), Table_wabobpsvr_AzureCalc_AzureCalcRateCard[], 3, FALSE))</f>
        <v>Per Hour</v>
      </c>
      <c r="D556" s="1040" t="str">
        <f>B556&amp;'Discount Calculations'!$G$16&amp;'Rate Card'!$K$23</f>
        <v>Oracle Database Enterprise (16 core)MOSP6</v>
      </c>
      <c r="E556" s="1012">
        <f>IFERROR(VLOOKUP(D556,Table_wabobpsvr_AzureCalc_AzureCalcRateCard[], 5,FALSE), VLOOKUP(LEFT(D556, LEN(D556)-'Rate Card'!$M$26), Table_wabobpsvr_AzureCalc_AzureCalcRateCard[], 5, FALSE))</f>
        <v>20.16</v>
      </c>
      <c r="F556" s="1013">
        <f t="shared" si="200"/>
        <v>1</v>
      </c>
      <c r="G556" s="1040">
        <f t="shared" si="202"/>
        <v>20.16</v>
      </c>
      <c r="H556" s="1011">
        <f>'Discount Calculations'!$C$42</f>
        <v>0</v>
      </c>
      <c r="I556" s="1013">
        <f t="shared" si="203"/>
        <v>20.16</v>
      </c>
      <c r="J556" s="1040">
        <f t="shared" si="201"/>
        <v>0</v>
      </c>
      <c r="K556" s="540">
        <f t="shared" si="204"/>
        <v>0</v>
      </c>
      <c r="L556" s="104">
        <f>'Discount Calculations'!$AD$5+1</f>
        <v>1</v>
      </c>
      <c r="M556" s="25">
        <f t="shared" si="205"/>
        <v>20.16</v>
      </c>
      <c r="N556" s="94">
        <f>M556*'FX Card'!$G$28</f>
        <v>20.16</v>
      </c>
      <c r="O556" s="902" t="str">
        <f>IFERROR(VLOOKUP(D556,Table_wabobpsvr_AzureCalc_AzureCalcRateCard[], 7,FALSE), VLOOKUP(LEFT(D556, LEN(D556)-'Rate Card'!$M$26), Table_wabobpsvr_AzureCalc_AzureCalcRateCard[], 7, FALSE))</f>
        <v/>
      </c>
      <c r="P556" s="902" t="str">
        <f>IFERROR(VLOOKUP(D556,Table_wabobpsvr_AzureCalc_AzureCalcRateCard[], 8,FALSE), VLOOKUP(LEFT(D556, LEN(D556)-'Rate Card'!$M$26), Table_wabobpsvr_AzureCalc_AzureCalcRateCard[], 8, FALSE))</f>
        <v/>
      </c>
    </row>
    <row r="557" spans="1:16">
      <c r="A557" s="19" t="s">
        <v>4395</v>
      </c>
      <c r="B557" s="344" t="s">
        <v>723</v>
      </c>
      <c r="C557" s="64" t="str">
        <f>IFERROR(VLOOKUP(D557,Table_wabobpsvr_AzureCalc_AzureCalcRateCard[], 3,FALSE), VLOOKUP(LEFT(D557, LEN(D557)-'Rate Card'!$M$26), Table_wabobpsvr_AzureCalc_AzureCalcRateCard[], 3, FALSE))</f>
        <v>Per Hour</v>
      </c>
      <c r="D557" s="1040" t="str">
        <f>B557&amp;'Discount Calculations'!$G$16&amp;'Rate Card'!$K$23</f>
        <v>Oracle Database Enterprise (8 core)MOSP6</v>
      </c>
      <c r="E557" s="1012">
        <f>IFERROR(VLOOKUP(D557,Table_wabobpsvr_AzureCalc_AzureCalcRateCard[], 5,FALSE), VLOOKUP(LEFT(D557, LEN(D557)-'Rate Card'!$M$26), Table_wabobpsvr_AzureCalc_AzureCalcRateCard[], 5, FALSE))</f>
        <v>10.08</v>
      </c>
      <c r="F557" s="1013">
        <f t="shared" si="200"/>
        <v>1</v>
      </c>
      <c r="G557" s="1040">
        <f t="shared" ref="G557:G558" si="222">F557*E557</f>
        <v>10.08</v>
      </c>
      <c r="H557" s="1011">
        <f>'Discount Calculations'!$C$42</f>
        <v>0</v>
      </c>
      <c r="I557" s="1013">
        <f t="shared" ref="I557:I558" si="223">G557*(1-H557)</f>
        <v>10.08</v>
      </c>
      <c r="J557" s="1040">
        <f t="shared" si="201"/>
        <v>0</v>
      </c>
      <c r="K557" s="540">
        <f t="shared" ref="K557:K558" si="224">E557*J557</f>
        <v>0</v>
      </c>
      <c r="L557" s="104">
        <f>'Discount Calculations'!$AD$5+1</f>
        <v>1</v>
      </c>
      <c r="M557" s="25">
        <f t="shared" ref="M557:M558" si="225">L557*(K557+I557)</f>
        <v>10.08</v>
      </c>
      <c r="N557" s="94">
        <f>M557*'FX Card'!$G$28</f>
        <v>10.08</v>
      </c>
      <c r="O557" s="902" t="str">
        <f>IFERROR(VLOOKUP(D557,Table_wabobpsvr_AzureCalc_AzureCalcRateCard[], 7,FALSE), VLOOKUP(LEFT(D557, LEN(D557)-'Rate Card'!$M$26), Table_wabobpsvr_AzureCalc_AzureCalcRateCard[], 7, FALSE))</f>
        <v/>
      </c>
      <c r="P557" s="902" t="str">
        <f>IFERROR(VLOOKUP(D557,Table_wabobpsvr_AzureCalc_AzureCalcRateCard[], 8,FALSE), VLOOKUP(LEFT(D557, LEN(D557)-'Rate Card'!$M$26), Table_wabobpsvr_AzureCalc_AzureCalcRateCard[], 8, FALSE))</f>
        <v/>
      </c>
    </row>
    <row r="558" spans="1:16">
      <c r="A558" s="19" t="s">
        <v>4396</v>
      </c>
      <c r="B558" s="344" t="s">
        <v>724</v>
      </c>
      <c r="C558" s="64" t="str">
        <f>IFERROR(VLOOKUP(D558,Table_wabobpsvr_AzureCalc_AzureCalcRateCard[], 3,FALSE), VLOOKUP(LEFT(D558, LEN(D558)-'Rate Card'!$M$26), Table_wabobpsvr_AzureCalc_AzureCalcRateCard[], 3, FALSE))</f>
        <v>Per Hour</v>
      </c>
      <c r="D558" s="1040" t="str">
        <f>B558&amp;'Discount Calculations'!$G$16&amp;'Rate Card'!$K$23</f>
        <v>Oracle Database Enterprise (16 core)MOSP6</v>
      </c>
      <c r="E558" s="1012">
        <f>IFERROR(VLOOKUP(D558,Table_wabobpsvr_AzureCalc_AzureCalcRateCard[], 5,FALSE), VLOOKUP(LEFT(D558, LEN(D558)-'Rate Card'!$M$26), Table_wabobpsvr_AzureCalc_AzureCalcRateCard[], 5, FALSE))</f>
        <v>20.16</v>
      </c>
      <c r="F558" s="1013">
        <f t="shared" si="200"/>
        <v>1</v>
      </c>
      <c r="G558" s="1040">
        <f t="shared" si="222"/>
        <v>20.16</v>
      </c>
      <c r="H558" s="1011">
        <f>'Discount Calculations'!$C$42</f>
        <v>0</v>
      </c>
      <c r="I558" s="1013">
        <f t="shared" si="223"/>
        <v>20.16</v>
      </c>
      <c r="J558" s="1040">
        <f t="shared" si="201"/>
        <v>0</v>
      </c>
      <c r="K558" s="540">
        <f t="shared" si="224"/>
        <v>0</v>
      </c>
      <c r="L558" s="104">
        <f>'Discount Calculations'!$AD$5+1</f>
        <v>1</v>
      </c>
      <c r="M558" s="25">
        <f t="shared" si="225"/>
        <v>20.16</v>
      </c>
      <c r="N558" s="94">
        <f>M558*'FX Card'!$G$28</f>
        <v>20.16</v>
      </c>
      <c r="O558" s="902" t="str">
        <f>IFERROR(VLOOKUP(D558,Table_wabobpsvr_AzureCalc_AzureCalcRateCard[], 7,FALSE), VLOOKUP(LEFT(D558, LEN(D558)-'Rate Card'!$M$26), Table_wabobpsvr_AzureCalc_AzureCalcRateCard[], 7, FALSE))</f>
        <v/>
      </c>
      <c r="P558" s="902" t="str">
        <f>IFERROR(VLOOKUP(D558,Table_wabobpsvr_AzureCalc_AzureCalcRateCard[], 8,FALSE), VLOOKUP(LEFT(D558, LEN(D558)-'Rate Card'!$M$26), Table_wabobpsvr_AzureCalc_AzureCalcRateCard[], 8, FALSE))</f>
        <v/>
      </c>
    </row>
    <row r="559" spans="1:16">
      <c r="A559" s="19"/>
      <c r="B559" s="344"/>
      <c r="C559" s="64"/>
      <c r="E559" s="1012"/>
      <c r="F559" s="1013"/>
      <c r="H559" s="1011"/>
      <c r="I559" s="1013"/>
      <c r="K559" s="540"/>
      <c r="L559" s="104"/>
      <c r="M559" s="25"/>
      <c r="N559" s="94"/>
      <c r="O559" s="902"/>
      <c r="P559" s="902"/>
    </row>
    <row r="560" spans="1:16">
      <c r="A560" s="19" t="s">
        <v>3218</v>
      </c>
      <c r="B560" s="344" t="s">
        <v>3203</v>
      </c>
      <c r="C560" s="64" t="str">
        <f>IFERROR(VLOOKUP(D560,Table_wabobpsvr_AzureCalc_AzureCalcRateCard[], 3,FALSE), VLOOKUP(LEFT(D560, LEN(D560)-'Rate Card'!$M$26), Table_wabobpsvr_AzureCalc_AzureCalcRateCard[], 3, FALSE))</f>
        <v>Hours</v>
      </c>
      <c r="D560" s="1040" t="str">
        <f>B560&amp;'Discount Calculations'!$G$16&amp;'Rate Card'!$K$23</f>
        <v>Java Development Environment (32 core)MOSP6</v>
      </c>
      <c r="E560" s="1012">
        <f>IFERROR(VLOOKUP(D560,Table_wabobpsvr_AzureCalc_AzureCalcRateCard[], 5,FALSE), VLOOKUP(LEFT(D560, LEN(D560)-'Rate Card'!$M$26), Table_wabobpsvr_AzureCalc_AzureCalcRateCard[], 5, FALSE))</f>
        <v>2.56</v>
      </c>
      <c r="F560" s="1013">
        <f t="shared" si="200"/>
        <v>1</v>
      </c>
      <c r="G560" s="1040">
        <f>F560*E560</f>
        <v>2.56</v>
      </c>
      <c r="H560" s="1011">
        <f>'Discount Calculations'!$C$42</f>
        <v>0</v>
      </c>
      <c r="I560" s="1013">
        <f>G560*(1-H560)</f>
        <v>2.56</v>
      </c>
      <c r="J560" s="1040">
        <f t="shared" si="201"/>
        <v>0</v>
      </c>
      <c r="K560" s="540">
        <f>E560*J560</f>
        <v>0</v>
      </c>
      <c r="L560" s="104">
        <f>'Discount Calculations'!$AD$5+1</f>
        <v>1</v>
      </c>
      <c r="M560" s="25">
        <f>L560*(K560+I560)</f>
        <v>2.56</v>
      </c>
      <c r="N560" s="94">
        <f>M560*'FX Card'!$G$28</f>
        <v>2.56</v>
      </c>
      <c r="O560" s="902" t="str">
        <f>IFERROR(VLOOKUP(D560,Table_wabobpsvr_AzureCalc_AzureCalcRateCard[], 7,FALSE), VLOOKUP(LEFT(D560, LEN(D560)-'Rate Card'!$M$26), Table_wabobpsvr_AzureCalc_AzureCalcRateCard[], 7, FALSE))</f>
        <v/>
      </c>
      <c r="P560" s="902" t="str">
        <f>IFERROR(VLOOKUP(D560,Table_wabobpsvr_AzureCalc_AzureCalcRateCard[], 8,FALSE), VLOOKUP(LEFT(D560, LEN(D560)-'Rate Card'!$M$26), Table_wabobpsvr_AzureCalc_AzureCalcRateCard[], 8, FALSE))</f>
        <v/>
      </c>
    </row>
    <row r="561" spans="1:16">
      <c r="A561" s="19" t="s">
        <v>3218</v>
      </c>
      <c r="B561" s="344" t="s">
        <v>3206</v>
      </c>
      <c r="C561" s="64" t="str">
        <f>IFERROR(VLOOKUP(D561,Table_wabobpsvr_AzureCalc_AzureCalcRateCard[], 3,FALSE), VLOOKUP(LEFT(D561, LEN(D561)-'Rate Card'!$M$26), Table_wabobpsvr_AzureCalc_AzureCalcRateCard[], 3, FALSE))</f>
        <v>Hours</v>
      </c>
      <c r="D561" s="1040" t="str">
        <f>B561&amp;'Discount Calculations'!$G$16&amp;'Rate Card'!$K$23</f>
        <v>Oracle Database Enterprise (32 core)MOSP6</v>
      </c>
      <c r="E561" s="1012">
        <f>IFERROR(VLOOKUP(D561,Table_wabobpsvr_AzureCalc_AzureCalcRateCard[], 5,FALSE), VLOOKUP(LEFT(D561, LEN(D561)-'Rate Card'!$M$26), Table_wabobpsvr_AzureCalc_AzureCalcRateCard[], 5, FALSE))</f>
        <v>40.32</v>
      </c>
      <c r="F561" s="1013">
        <f t="shared" si="200"/>
        <v>1</v>
      </c>
      <c r="G561" s="1040">
        <f>F561*E561</f>
        <v>40.32</v>
      </c>
      <c r="H561" s="1011">
        <f>'Discount Calculations'!$C$42</f>
        <v>0</v>
      </c>
      <c r="I561" s="1013">
        <f>G561*(1-H561)</f>
        <v>40.32</v>
      </c>
      <c r="J561" s="1040">
        <f t="shared" si="201"/>
        <v>0</v>
      </c>
      <c r="K561" s="540">
        <f>E561*J561</f>
        <v>0</v>
      </c>
      <c r="L561" s="104">
        <f>'Discount Calculations'!$AD$5+1</f>
        <v>1</v>
      </c>
      <c r="M561" s="25">
        <f>L561*(K561+I561)</f>
        <v>40.32</v>
      </c>
      <c r="N561" s="94">
        <f>M561*'FX Card'!$G$28</f>
        <v>40.32</v>
      </c>
      <c r="O561" s="902" t="str">
        <f>IFERROR(VLOOKUP(D561,Table_wabobpsvr_AzureCalc_AzureCalcRateCard[], 7,FALSE), VLOOKUP(LEFT(D561, LEN(D561)-'Rate Card'!$M$26), Table_wabobpsvr_AzureCalc_AzureCalcRateCard[], 7, FALSE))</f>
        <v/>
      </c>
      <c r="P561" s="902" t="str">
        <f>IFERROR(VLOOKUP(D561,Table_wabobpsvr_AzureCalc_AzureCalcRateCard[], 8,FALSE), VLOOKUP(LEFT(D561, LEN(D561)-'Rate Card'!$M$26), Table_wabobpsvr_AzureCalc_AzureCalcRateCard[], 8, FALSE))</f>
        <v/>
      </c>
    </row>
    <row r="562" spans="1:16">
      <c r="A562" s="19" t="s">
        <v>3218</v>
      </c>
      <c r="B562" s="344" t="s">
        <v>3209</v>
      </c>
      <c r="C562" s="64" t="str">
        <f>IFERROR(VLOOKUP(D562,Table_wabobpsvr_AzureCalc_AzureCalcRateCard[], 3,FALSE), VLOOKUP(LEFT(D562, LEN(D562)-'Rate Card'!$M$26), Table_wabobpsvr_AzureCalc_AzureCalcRateCard[], 3, FALSE))</f>
        <v>Hours</v>
      </c>
      <c r="D562" s="1040" t="str">
        <f>B562&amp;'Discount Calculations'!$G$16&amp;'Rate Card'!$K$23</f>
        <v>Oracle Database Standard (32 core)MOSP6</v>
      </c>
      <c r="E562" s="1012">
        <f>IFERROR(VLOOKUP(D562,Table_wabobpsvr_AzureCalc_AzureCalcRateCard[], 5,FALSE), VLOOKUP(LEFT(D562, LEN(D562)-'Rate Card'!$M$26), Table_wabobpsvr_AzureCalc_AzureCalcRateCard[], 5, FALSE))</f>
        <v>10.199999999999999</v>
      </c>
      <c r="F562" s="1013">
        <f t="shared" si="200"/>
        <v>1</v>
      </c>
      <c r="G562" s="1040">
        <f>F562*E562</f>
        <v>10.199999999999999</v>
      </c>
      <c r="H562" s="1011">
        <f>'Discount Calculations'!$C$42</f>
        <v>0</v>
      </c>
      <c r="I562" s="1013">
        <f>G562*(1-H562)</f>
        <v>10.199999999999999</v>
      </c>
      <c r="J562" s="1040">
        <f t="shared" si="201"/>
        <v>0</v>
      </c>
      <c r="K562" s="540">
        <f>E562*J562</f>
        <v>0</v>
      </c>
      <c r="L562" s="104">
        <f>'Discount Calculations'!$AD$5+1</f>
        <v>1</v>
      </c>
      <c r="M562" s="25">
        <f>L562*(K562+I562)</f>
        <v>10.199999999999999</v>
      </c>
      <c r="N562" s="94">
        <f>M562*'FX Card'!$G$28</f>
        <v>10.199999999999999</v>
      </c>
      <c r="O562" s="902" t="str">
        <f>IFERROR(VLOOKUP(D562,Table_wabobpsvr_AzureCalc_AzureCalcRateCard[], 7,FALSE), VLOOKUP(LEFT(D562, LEN(D562)-'Rate Card'!$M$26), Table_wabobpsvr_AzureCalc_AzureCalcRateCard[], 7, FALSE))</f>
        <v/>
      </c>
      <c r="P562" s="902" t="str">
        <f>IFERROR(VLOOKUP(D562,Table_wabobpsvr_AzureCalc_AzureCalcRateCard[], 8,FALSE), VLOOKUP(LEFT(D562, LEN(D562)-'Rate Card'!$M$26), Table_wabobpsvr_AzureCalc_AzureCalcRateCard[], 8, FALSE))</f>
        <v/>
      </c>
    </row>
    <row r="563" spans="1:16">
      <c r="A563" s="19" t="s">
        <v>3218</v>
      </c>
      <c r="B563" s="344" t="s">
        <v>3212</v>
      </c>
      <c r="C563" s="64" t="str">
        <f>IFERROR(VLOOKUP(D563,Table_wabobpsvr_AzureCalc_AzureCalcRateCard[], 3,FALSE), VLOOKUP(LEFT(D563, LEN(D563)-'Rate Card'!$M$26), Table_wabobpsvr_AzureCalc_AzureCalcRateCard[], 3, FALSE))</f>
        <v>Hours</v>
      </c>
      <c r="D563" s="1040" t="str">
        <f>B563&amp;'Discount Calculations'!$G$16&amp;'Rate Card'!$K$23</f>
        <v>Oracle Weblogic Server Enterprise (32 core)MOSP6</v>
      </c>
      <c r="E563" s="1012">
        <f>IFERROR(VLOOKUP(D563,Table_wabobpsvr_AzureCalc_AzureCalcRateCard[], 5,FALSE), VLOOKUP(LEFT(D563, LEN(D563)-'Rate Card'!$M$26), Table_wabobpsvr_AzureCalc_AzureCalcRateCard[], 5, FALSE))</f>
        <v>20.48</v>
      </c>
      <c r="F563" s="1013">
        <f t="shared" si="200"/>
        <v>1</v>
      </c>
      <c r="G563" s="1040">
        <f>F563*E563</f>
        <v>20.48</v>
      </c>
      <c r="H563" s="1011">
        <f>'Discount Calculations'!$C$42</f>
        <v>0</v>
      </c>
      <c r="I563" s="1013">
        <f>G563*(1-H563)</f>
        <v>20.48</v>
      </c>
      <c r="J563" s="1040">
        <f t="shared" si="201"/>
        <v>0</v>
      </c>
      <c r="K563" s="540">
        <f>E563*J563</f>
        <v>0</v>
      </c>
      <c r="L563" s="104">
        <f>'Discount Calculations'!$AD$5+1</f>
        <v>1</v>
      </c>
      <c r="M563" s="25">
        <f>L563*(K563+I563)</f>
        <v>20.48</v>
      </c>
      <c r="N563" s="94">
        <f>M563*'FX Card'!$G$28</f>
        <v>20.48</v>
      </c>
      <c r="O563" s="902" t="str">
        <f>IFERROR(VLOOKUP(D563,Table_wabobpsvr_AzureCalc_AzureCalcRateCard[], 7,FALSE), VLOOKUP(LEFT(D563, LEN(D563)-'Rate Card'!$M$26), Table_wabobpsvr_AzureCalc_AzureCalcRateCard[], 7, FALSE))</f>
        <v/>
      </c>
      <c r="P563" s="902" t="str">
        <f>IFERROR(VLOOKUP(D563,Table_wabobpsvr_AzureCalc_AzureCalcRateCard[], 8,FALSE), VLOOKUP(LEFT(D563, LEN(D563)-'Rate Card'!$M$26), Table_wabobpsvr_AzureCalc_AzureCalcRateCard[], 8, FALSE))</f>
        <v/>
      </c>
    </row>
    <row r="564" spans="1:16">
      <c r="A564" s="19" t="s">
        <v>3218</v>
      </c>
      <c r="B564" s="344" t="s">
        <v>3215</v>
      </c>
      <c r="C564" s="64" t="str">
        <f>IFERROR(VLOOKUP(D564,Table_wabobpsvr_AzureCalc_AzureCalcRateCard[], 3,FALSE), VLOOKUP(LEFT(D564, LEN(D564)-'Rate Card'!$M$26), Table_wabobpsvr_AzureCalc_AzureCalcRateCard[], 3, FALSE))</f>
        <v>Hours</v>
      </c>
      <c r="D564" s="1040" t="str">
        <f>B564&amp;'Discount Calculations'!$G$16&amp;'Rate Card'!$K$23</f>
        <v>Oracle Weblogic Server Standard (32 core)MOSP6</v>
      </c>
      <c r="E564" s="1012">
        <f>IFERROR(VLOOKUP(D564,Table_wabobpsvr_AzureCalc_AzureCalcRateCard[], 5,FALSE), VLOOKUP(LEFT(D564, LEN(D564)-'Rate Card'!$M$26), Table_wabobpsvr_AzureCalc_AzureCalcRateCard[], 5, FALSE))</f>
        <v>8</v>
      </c>
      <c r="F564" s="1013">
        <f t="shared" si="200"/>
        <v>1</v>
      </c>
      <c r="G564" s="1040">
        <f>F564*E564</f>
        <v>8</v>
      </c>
      <c r="H564" s="1011">
        <f>'Discount Calculations'!$C$42</f>
        <v>0</v>
      </c>
      <c r="I564" s="1013">
        <f>G564*(1-H564)</f>
        <v>8</v>
      </c>
      <c r="J564" s="1040">
        <f t="shared" si="201"/>
        <v>0</v>
      </c>
      <c r="K564" s="540">
        <f>E564*J564</f>
        <v>0</v>
      </c>
      <c r="L564" s="104">
        <f>'Discount Calculations'!$AD$5+1</f>
        <v>1</v>
      </c>
      <c r="M564" s="25">
        <f>L564*(K564+I564)</f>
        <v>8</v>
      </c>
      <c r="N564" s="94">
        <f>M564*'FX Card'!$G$28</f>
        <v>8</v>
      </c>
      <c r="O564" s="902" t="str">
        <f>IFERROR(VLOOKUP(D564,Table_wabobpsvr_AzureCalc_AzureCalcRateCard[], 7,FALSE), VLOOKUP(LEFT(D564, LEN(D564)-'Rate Card'!$M$26), Table_wabobpsvr_AzureCalc_AzureCalcRateCard[], 7, FALSE))</f>
        <v/>
      </c>
      <c r="P564" s="902" t="str">
        <f>IFERROR(VLOOKUP(D564,Table_wabobpsvr_AzureCalc_AzureCalcRateCard[], 8,FALSE), VLOOKUP(LEFT(D564, LEN(D564)-'Rate Card'!$M$26), Table_wabobpsvr_AzureCalc_AzureCalcRateCard[], 8, FALSE))</f>
        <v/>
      </c>
    </row>
    <row r="565" spans="1:16">
      <c r="B565" s="314"/>
      <c r="G565" s="1013"/>
      <c r="H565" s="1013"/>
      <c r="K565" s="104"/>
      <c r="O565" s="903"/>
      <c r="P565" s="903"/>
    </row>
    <row r="566" spans="1:16">
      <c r="A566" s="79" t="s">
        <v>168</v>
      </c>
      <c r="B566" s="79" t="s">
        <v>152</v>
      </c>
      <c r="C566" s="79" t="s">
        <v>6</v>
      </c>
      <c r="D566" s="2" t="s">
        <v>828</v>
      </c>
      <c r="E566" s="556" t="s">
        <v>263</v>
      </c>
      <c r="F566" s="2" t="s">
        <v>180</v>
      </c>
      <c r="G566" s="2" t="s">
        <v>184</v>
      </c>
      <c r="H566" s="2" t="s">
        <v>188</v>
      </c>
      <c r="I566" s="2" t="s">
        <v>269</v>
      </c>
      <c r="J566" s="2" t="s">
        <v>833</v>
      </c>
      <c r="K566" s="79" t="s">
        <v>838</v>
      </c>
      <c r="L566" s="79" t="s">
        <v>262</v>
      </c>
      <c r="M566" s="79" t="s">
        <v>834</v>
      </c>
      <c r="N566" s="95" t="s">
        <v>24</v>
      </c>
      <c r="O566" s="901" t="s">
        <v>2</v>
      </c>
      <c r="P566" s="901" t="s">
        <v>2986</v>
      </c>
    </row>
    <row r="567" spans="1:16">
      <c r="B567" s="344" t="s">
        <v>4361</v>
      </c>
      <c r="C567" s="64" t="str">
        <f>IFERROR(VLOOKUP(D567,Table_wabobpsvr_AzureCalc_AzureCalcRateCard[], 3,FALSE), VLOOKUP(LEFT(D567, LEN(D567)-'Rate Card'!$M$26), Table_wabobpsvr_AzureCalc_AzureCalcRateCard[], 3, FALSE))</f>
        <v>Instances</v>
      </c>
      <c r="D567" s="1040" t="str">
        <f>B567&amp;'Discount Calculations'!$G$16&amp;'Rate Card'!$K$23</f>
        <v>Protected Instances - Up to 50 GBMOSP6</v>
      </c>
      <c r="E567" s="1012">
        <f>IFERROR(VLOOKUP(D567,Table_wabobpsvr_AzureCalc_AzureCalcRateCard[], 5,FALSE), VLOOKUP(LEFT(D567, LEN(D567)-'Rate Card'!$M$26), Table_wabobpsvr_AzureCalc_AzureCalcRateCard[], 5, FALSE))</f>
        <v>5</v>
      </c>
      <c r="F567" s="1013">
        <f>IF($E$1=1,1,0)</f>
        <v>1</v>
      </c>
      <c r="G567" s="1040">
        <f>F567*E567</f>
        <v>5</v>
      </c>
      <c r="H567" s="1011">
        <f>'Discount Calculations'!$C$42</f>
        <v>0</v>
      </c>
      <c r="I567" s="1013">
        <f>G567*(1-H567)</f>
        <v>5</v>
      </c>
      <c r="J567" s="1040">
        <f>IF($E$1=2,1,0)</f>
        <v>0</v>
      </c>
      <c r="K567" s="540">
        <f>E567*J567</f>
        <v>0</v>
      </c>
      <c r="L567" s="104">
        <f>'Discount Calculations'!$AD$5+1</f>
        <v>1</v>
      </c>
      <c r="M567" s="25">
        <f>L567*(K567+I567)</f>
        <v>5</v>
      </c>
      <c r="N567" s="94">
        <f>M567*'FX Card'!$G$28</f>
        <v>5</v>
      </c>
      <c r="O567" s="902" t="str">
        <f>IFERROR(VLOOKUP(D567,Table_wabobpsvr_AzureCalc_AzureCalcRateCard[], 7,FALSE), VLOOKUP(LEFT(D567, LEN(D567)-'Rate Card'!$M$26), Table_wabobpsvr_AzureCalc_AzureCalcRateCard[], 7, FALSE))</f>
        <v/>
      </c>
      <c r="P567" s="902" t="str">
        <f>IFERROR(VLOOKUP(D567,Table_wabobpsvr_AzureCalc_AzureCalcRateCard[], 8,FALSE), VLOOKUP(LEFT(D567, LEN(D567)-'Rate Card'!$M$26), Table_wabobpsvr_AzureCalc_AzureCalcRateCard[], 8, FALSE))</f>
        <v/>
      </c>
    </row>
    <row r="568" spans="1:16">
      <c r="B568" s="344" t="s">
        <v>4353</v>
      </c>
      <c r="C568" s="64" t="str">
        <f>IFERROR(VLOOKUP(D568,Table_wabobpsvr_AzureCalc_AzureCalcRateCard[], 3,FALSE), VLOOKUP(LEFT(D568, LEN(D568)-'Rate Card'!$M$26), Table_wabobpsvr_AzureCalc_AzureCalcRateCard[], 3, FALSE))</f>
        <v>Instances</v>
      </c>
      <c r="D568" s="1040" t="str">
        <f>B568&amp;'Discount Calculations'!$G$16&amp;'Rate Card'!$K$23</f>
        <v>Protected Instances - 50 to 500GBMOSP6</v>
      </c>
      <c r="E568" s="1012">
        <f>IFERROR(VLOOKUP(D568,Table_wabobpsvr_AzureCalc_AzureCalcRateCard[], 5,FALSE), VLOOKUP(LEFT(D568, LEN(D568)-'Rate Card'!$M$26), Table_wabobpsvr_AzureCalc_AzureCalcRateCard[], 5, FALSE))</f>
        <v>10</v>
      </c>
      <c r="F568" s="1013">
        <f>IF($E$1=1,1,0)</f>
        <v>1</v>
      </c>
      <c r="G568" s="1040">
        <f>F568*E568</f>
        <v>10</v>
      </c>
      <c r="H568" s="1011">
        <f>'Discount Calculations'!$C$42</f>
        <v>0</v>
      </c>
      <c r="I568" s="1013">
        <f>G568*(1-H568)</f>
        <v>10</v>
      </c>
      <c r="J568" s="1040">
        <f>IF($E$1=2,1,0)</f>
        <v>0</v>
      </c>
      <c r="K568" s="540">
        <f>E568*J568</f>
        <v>0</v>
      </c>
      <c r="L568" s="104">
        <f>'Discount Calculations'!$AD$5+1</f>
        <v>1</v>
      </c>
      <c r="M568" s="25">
        <f>L568*(K568+I568)</f>
        <v>10</v>
      </c>
      <c r="N568" s="94">
        <f>M568*'FX Card'!$G$28</f>
        <v>10</v>
      </c>
      <c r="O568" s="902" t="str">
        <f>IFERROR(VLOOKUP(D568,Table_wabobpsvr_AzureCalc_AzureCalcRateCard[], 7,FALSE), VLOOKUP(LEFT(D568, LEN(D568)-'Rate Card'!$M$26), Table_wabobpsvr_AzureCalc_AzureCalcRateCard[], 7, FALSE))</f>
        <v/>
      </c>
      <c r="P568" s="902" t="str">
        <f>IFERROR(VLOOKUP(D568,Table_wabobpsvr_AzureCalc_AzureCalcRateCard[], 8,FALSE), VLOOKUP(LEFT(D568, LEN(D568)-'Rate Card'!$M$26), Table_wabobpsvr_AzureCalc_AzureCalcRateCard[], 8, FALSE))</f>
        <v/>
      </c>
    </row>
    <row r="569" spans="1:16">
      <c r="B569" s="344" t="s">
        <v>4356</v>
      </c>
      <c r="C569" s="64" t="str">
        <f>IFERROR(VLOOKUP(D569,Table_wabobpsvr_AzureCalc_AzureCalcRateCard[], 3,FALSE), VLOOKUP(LEFT(D569, LEN(D569)-'Rate Card'!$M$26), Table_wabobpsvr_AzureCalc_AzureCalcRateCard[], 3, FALSE))</f>
        <v>Instances</v>
      </c>
      <c r="D569" s="1040" t="str">
        <f>B569&amp;'Discount Calculations'!$G$16&amp;'Rate Card'!$K$23</f>
        <v>Protected Instances - Greater than 500GBMOSP6</v>
      </c>
      <c r="E569" s="1012">
        <f>IFERROR(VLOOKUP(D569,Table_wabobpsvr_AzureCalc_AzureCalcRateCard[], 5,FALSE), VLOOKUP(LEFT(D569, LEN(D569)-'Rate Card'!$M$26), Table_wabobpsvr_AzureCalc_AzureCalcRateCard[], 5, FALSE))</f>
        <v>10</v>
      </c>
      <c r="F569" s="1013">
        <f>IF($E$1=1,1,0)</f>
        <v>1</v>
      </c>
      <c r="G569" s="1040">
        <f>F569*E569</f>
        <v>10</v>
      </c>
      <c r="H569" s="1011">
        <f>'Discount Calculations'!$C$42</f>
        <v>0</v>
      </c>
      <c r="I569" s="1013">
        <f>G569*(1-H569)</f>
        <v>10</v>
      </c>
      <c r="J569" s="1040">
        <f>IF($E$1=2,1,0)</f>
        <v>0</v>
      </c>
      <c r="K569" s="540">
        <f>E569*J569</f>
        <v>0</v>
      </c>
      <c r="L569" s="104">
        <f>'Discount Calculations'!$AD$5+1</f>
        <v>1</v>
      </c>
      <c r="M569" s="25">
        <f>L569*(K569+I569)</f>
        <v>10</v>
      </c>
      <c r="N569" s="94">
        <f>M569*'FX Card'!$G$28</f>
        <v>10</v>
      </c>
      <c r="O569" s="902" t="str">
        <f>IFERROR(VLOOKUP(D569,Table_wabobpsvr_AzureCalc_AzureCalcRateCard[], 7,FALSE), VLOOKUP(LEFT(D569, LEN(D569)-'Rate Card'!$M$26), Table_wabobpsvr_AzureCalc_AzureCalcRateCard[], 7, FALSE))</f>
        <v/>
      </c>
      <c r="P569" s="902" t="str">
        <f>IFERROR(VLOOKUP(D569,Table_wabobpsvr_AzureCalc_AzureCalcRateCard[], 8,FALSE), VLOOKUP(LEFT(D569, LEN(D569)-'Rate Card'!$M$26), Table_wabobpsvr_AzureCalc_AzureCalcRateCard[], 8, FALSE))</f>
        <v/>
      </c>
    </row>
    <row r="570" spans="1:16" ht="15.75" customHeight="1">
      <c r="B570" s="46"/>
      <c r="G570" s="1013"/>
      <c r="H570" s="1013"/>
      <c r="K570" s="104"/>
      <c r="O570" s="903"/>
      <c r="P570" s="903"/>
    </row>
    <row r="571" spans="1:16">
      <c r="A571" s="79" t="s">
        <v>988</v>
      </c>
      <c r="B571" s="79" t="s">
        <v>152</v>
      </c>
      <c r="C571" s="79" t="s">
        <v>6</v>
      </c>
      <c r="D571" s="2" t="s">
        <v>828</v>
      </c>
      <c r="E571" s="556" t="s">
        <v>263</v>
      </c>
      <c r="F571" s="2" t="s">
        <v>180</v>
      </c>
      <c r="G571" s="2" t="s">
        <v>184</v>
      </c>
      <c r="H571" s="2" t="s">
        <v>188</v>
      </c>
      <c r="I571" s="2" t="s">
        <v>269</v>
      </c>
      <c r="J571" s="2" t="s">
        <v>833</v>
      </c>
      <c r="K571" s="79" t="s">
        <v>838</v>
      </c>
      <c r="L571" s="79" t="s">
        <v>262</v>
      </c>
      <c r="M571" s="79" t="s">
        <v>834</v>
      </c>
      <c r="N571" s="95" t="s">
        <v>24</v>
      </c>
      <c r="O571" s="901" t="s">
        <v>2</v>
      </c>
      <c r="P571" s="901" t="s">
        <v>2986</v>
      </c>
    </row>
    <row r="572" spans="1:16" ht="15.75" customHeight="1">
      <c r="A572" t="s">
        <v>993</v>
      </c>
      <c r="B572" t="s">
        <v>991</v>
      </c>
      <c r="C572" s="72" t="s">
        <v>990</v>
      </c>
      <c r="D572" s="1040" t="str">
        <f>B572&amp;'Discount Calculations'!$G$16&amp;'Rate Card'!$K$23</f>
        <v>Site Recovery VM replicated to System CenterMOSP6</v>
      </c>
      <c r="E572" s="1012">
        <f>IFERROR(VLOOKUP(D572,Table_wabobpsvr_AzureCalc_AzureCalcRateCard[], 5,FALSE), VLOOKUP(LEFT(D572, LEN(D572)-'Rate Card'!$M$26), Table_wabobpsvr_AzureCalc_AzureCalcRateCard[], 5, FALSE))</f>
        <v>16</v>
      </c>
      <c r="F572" s="1013">
        <f>IF($E$1=1,1,0)</f>
        <v>1</v>
      </c>
      <c r="G572" s="1040">
        <f>F572*E572</f>
        <v>16</v>
      </c>
      <c r="H572" s="1011">
        <f>'Discount Calculations'!$C$42</f>
        <v>0</v>
      </c>
      <c r="I572" s="1013">
        <f>G572*(1-H572)</f>
        <v>16</v>
      </c>
      <c r="J572" s="1040">
        <f>IF($E$1=2,1,0)</f>
        <v>0</v>
      </c>
      <c r="K572" s="540">
        <f>E572*J572</f>
        <v>0</v>
      </c>
      <c r="L572" s="104">
        <f>'Discount Calculations'!$AD$5+1</f>
        <v>1</v>
      </c>
      <c r="M572" s="25">
        <f>L572*(K572+I572)</f>
        <v>16</v>
      </c>
      <c r="N572" s="94">
        <f>M572*'FX Card'!$G$28</f>
        <v>16</v>
      </c>
      <c r="O572" s="902" t="str">
        <f>IFERROR(VLOOKUP(D572,Table_wabobpsvr_AzureCalc_AzureCalcRateCard[], 7,FALSE), VLOOKUP(LEFT(D572, LEN(D572)-'Rate Card'!$M$26), Table_wabobpsvr_AzureCalc_AzureCalcRateCard[], 7, FALSE))</f>
        <v/>
      </c>
      <c r="P572" s="902" t="str">
        <f>IFERROR(VLOOKUP(D572,Table_wabobpsvr_AzureCalc_AzureCalcRateCard[], 8,FALSE), VLOOKUP(LEFT(D572, LEN(D572)-'Rate Card'!$M$26), Table_wabobpsvr_AzureCalc_AzureCalcRateCard[], 8, FALSE))</f>
        <v/>
      </c>
    </row>
    <row r="573" spans="1:16" ht="15.75" customHeight="1">
      <c r="A573" t="s">
        <v>989</v>
      </c>
      <c r="B573" t="s">
        <v>992</v>
      </c>
      <c r="C573" s="72" t="s">
        <v>990</v>
      </c>
      <c r="D573" s="1040" t="str">
        <f>B573&amp;'Discount Calculations'!$G$16&amp;'Rate Card'!$K$23</f>
        <v>Site Recovery VM replicated to AzureMOSP6</v>
      </c>
      <c r="E573" s="1012">
        <f>IFERROR(VLOOKUP(D573,Table_wabobpsvr_AzureCalc_AzureCalcRateCard[], 5,FALSE), VLOOKUP(LEFT(D573, LEN(D573)-'Rate Card'!$M$26), Table_wabobpsvr_AzureCalc_AzureCalcRateCard[], 5, FALSE))</f>
        <v>54</v>
      </c>
      <c r="F573" s="1013">
        <f>IF($E$1=1,1,0)</f>
        <v>1</v>
      </c>
      <c r="G573" s="1040">
        <f>F573*E573</f>
        <v>54</v>
      </c>
      <c r="H573" s="1011">
        <f>'Discount Calculations'!$C$42</f>
        <v>0</v>
      </c>
      <c r="I573" s="1013">
        <f>G573*(1-H573)</f>
        <v>54</v>
      </c>
      <c r="J573" s="1040">
        <f>IF($E$1=2,1,0)</f>
        <v>0</v>
      </c>
      <c r="K573" s="540">
        <f>E573*J573</f>
        <v>0</v>
      </c>
      <c r="L573" s="104">
        <f>'Discount Calculations'!$AD$5+1</f>
        <v>1</v>
      </c>
      <c r="M573" s="25">
        <f>L573*(K573+I573)</f>
        <v>54</v>
      </c>
      <c r="N573" s="94">
        <f>M573*'FX Card'!$G$28</f>
        <v>54</v>
      </c>
      <c r="O573" s="902" t="str">
        <f>IFERROR(VLOOKUP(D573,Table_wabobpsvr_AzureCalc_AzureCalcRateCard[], 7,FALSE), VLOOKUP(LEFT(D573, LEN(D573)-'Rate Card'!$M$26), Table_wabobpsvr_AzureCalc_AzureCalcRateCard[], 7, FALSE))</f>
        <v/>
      </c>
      <c r="P573" s="902" t="str">
        <f>IFERROR(VLOOKUP(D573,Table_wabobpsvr_AzureCalc_AzureCalcRateCard[], 8,FALSE), VLOOKUP(LEFT(D573, LEN(D573)-'Rate Card'!$M$26), Table_wabobpsvr_AzureCalc_AzureCalcRateCard[], 8, FALSE))</f>
        <v/>
      </c>
    </row>
    <row r="574" spans="1:16" ht="15.75" customHeight="1">
      <c r="B574" s="46"/>
      <c r="G574" s="1013"/>
      <c r="H574" s="1013"/>
      <c r="K574" s="104"/>
      <c r="N574" s="33"/>
      <c r="O574" s="903"/>
      <c r="P574" s="903"/>
    </row>
    <row r="575" spans="1:16" ht="15.75" customHeight="1">
      <c r="B575" s="46"/>
      <c r="G575" s="1013"/>
      <c r="H575" s="1013"/>
      <c r="K575" s="104"/>
      <c r="N575" s="33"/>
      <c r="O575" s="903"/>
      <c r="P575" s="903"/>
    </row>
    <row r="576" spans="1:16">
      <c r="G576" s="1013"/>
      <c r="H576" s="1013"/>
      <c r="J576" s="1034"/>
      <c r="K576" s="104"/>
      <c r="O576" s="903"/>
      <c r="P576" s="903"/>
    </row>
    <row r="577" spans="1:16">
      <c r="A577" s="79" t="s">
        <v>169</v>
      </c>
      <c r="B577" s="79" t="s">
        <v>152</v>
      </c>
      <c r="C577" s="79" t="s">
        <v>6</v>
      </c>
      <c r="D577" s="2" t="s">
        <v>828</v>
      </c>
      <c r="E577" s="556" t="s">
        <v>263</v>
      </c>
      <c r="F577" s="2" t="s">
        <v>180</v>
      </c>
      <c r="G577" s="2" t="s">
        <v>184</v>
      </c>
      <c r="H577" s="2" t="s">
        <v>188</v>
      </c>
      <c r="I577" s="2" t="s">
        <v>269</v>
      </c>
      <c r="J577" s="2" t="s">
        <v>833</v>
      </c>
      <c r="K577" s="79" t="s">
        <v>838</v>
      </c>
      <c r="L577" s="79" t="s">
        <v>262</v>
      </c>
      <c r="M577" s="79" t="s">
        <v>834</v>
      </c>
      <c r="N577" s="95" t="s">
        <v>24</v>
      </c>
      <c r="O577" s="901" t="s">
        <v>2</v>
      </c>
      <c r="P577" s="901" t="s">
        <v>2986</v>
      </c>
    </row>
    <row r="578" spans="1:16">
      <c r="B578" t="s">
        <v>3375</v>
      </c>
      <c r="C578" s="64" t="str">
        <f>IFERROR(VLOOKUP(D578,Table_wabobpsvr_AzureCalc_AzureCalcRateCard[], 3,FALSE), VLOOKUP(LEFT(D578, LEN(D578)-'Rate Card'!$M$26), Table_wabobpsvr_AzureCalc_AzureCalcRateCard[], 3, FALSE))</f>
        <v>Hours</v>
      </c>
      <c r="D578" s="1040" t="str">
        <f>B578&amp;'Discount Calculations'!$G$16&amp;'Rate Card'!$K$23</f>
        <v>A1 HDInsightMOSP6</v>
      </c>
      <c r="E578" s="1012">
        <f>IFERROR(VLOOKUP(D578,Table_wabobpsvr_AzureCalc_AzureCalcRateCard[], 5,FALSE), VLOOKUP(LEFT(D578, LEN(D578)-'Rate Card'!$M$26), Table_wabobpsvr_AzureCalc_AzureCalcRateCard[], 5, FALSE))</f>
        <v>0.08</v>
      </c>
      <c r="F578" s="1013">
        <f>IF($E$1=1,1,0)</f>
        <v>1</v>
      </c>
      <c r="G578" s="1040">
        <f>F578*E578</f>
        <v>0.08</v>
      </c>
      <c r="H578" s="1011">
        <f>'Discount Calculations'!$C$42</f>
        <v>0</v>
      </c>
      <c r="I578" s="1013">
        <f>G578*(1-H578)</f>
        <v>0.08</v>
      </c>
      <c r="J578" s="1040">
        <f>IF($E$1=2,1,0)</f>
        <v>0</v>
      </c>
      <c r="K578" s="540">
        <f>E578*J578</f>
        <v>0</v>
      </c>
      <c r="L578" s="104">
        <f>'Discount Calculations'!$AD$5+1</f>
        <v>1</v>
      </c>
      <c r="M578" s="25">
        <f>L578*(K578+I578)</f>
        <v>0.08</v>
      </c>
      <c r="N578" s="94">
        <f>M578*'FX Card'!$G$28</f>
        <v>0.08</v>
      </c>
      <c r="O578" s="902" t="str">
        <f>IFERROR(VLOOKUP(D578,Table_wabobpsvr_AzureCalc_AzureCalcRateCard[], 7,FALSE), VLOOKUP(LEFT(D578, LEN(D578)-'Rate Card'!$M$26), Table_wabobpsvr_AzureCalc_AzureCalcRateCard[], 7, FALSE))</f>
        <v/>
      </c>
      <c r="P578" s="902" t="str">
        <f>IFERROR(VLOOKUP(D578,Table_wabobpsvr_AzureCalc_AzureCalcRateCard[], 8,FALSE), VLOOKUP(LEFT(D578, LEN(D578)-'Rate Card'!$M$26), Table_wabobpsvr_AzureCalc_AzureCalcRateCard[], 8, FALSE))</f>
        <v/>
      </c>
    </row>
    <row r="579" spans="1:16">
      <c r="B579" t="s">
        <v>3643</v>
      </c>
      <c r="C579" s="64" t="str">
        <f>IFERROR(VLOOKUP(D579,Table_wabobpsvr_AzureCalc_AzureCalcRateCard[], 3,FALSE), VLOOKUP(LEFT(D579, LEN(D579)-'Rate Card'!$M$26), Table_wabobpsvr_AzureCalc_AzureCalcRateCard[], 3, FALSE))</f>
        <v>Hours</v>
      </c>
      <c r="D579" s="1040" t="str">
        <f>B579&amp;'Discount Calculations'!$G$16&amp;'Rate Card'!$K$23</f>
        <v>A1 HDInsight (Non-Windows)MOSP6</v>
      </c>
      <c r="E579" s="1012">
        <f>IFERROR(VLOOKUP(D579,Table_wabobpsvr_AzureCalc_AzureCalcRateCard[], 5,FALSE), VLOOKUP(LEFT(D579, LEN(D579)-'Rate Card'!$M$26), Table_wabobpsvr_AzureCalc_AzureCalcRateCard[], 5, FALSE))</f>
        <v>0.04</v>
      </c>
      <c r="F579" s="1013">
        <f>IF($E$1=1,1,0)</f>
        <v>1</v>
      </c>
      <c r="G579" s="1040">
        <f>F579*E579</f>
        <v>0.04</v>
      </c>
      <c r="H579" s="1011">
        <f>'Discount Calculations'!$C$42</f>
        <v>0</v>
      </c>
      <c r="I579" s="1013">
        <f>G579*(1-H579)</f>
        <v>0.04</v>
      </c>
      <c r="J579" s="1040">
        <f>IF($E$1=2,1,0)</f>
        <v>0</v>
      </c>
      <c r="K579" s="540">
        <f>E579*J579</f>
        <v>0</v>
      </c>
      <c r="L579" s="104">
        <f>'Discount Calculations'!$AD$5+1</f>
        <v>1</v>
      </c>
      <c r="M579" s="25">
        <f>L579*(K579+I579)</f>
        <v>0.04</v>
      </c>
      <c r="N579" s="94">
        <f>M579*'FX Card'!$G$28</f>
        <v>0.04</v>
      </c>
      <c r="O579" s="902" t="str">
        <f>IFERROR(VLOOKUP(D579,Table_wabobpsvr_AzureCalc_AzureCalcRateCard[], 7,FALSE), VLOOKUP(LEFT(D579, LEN(D579)-'Rate Card'!$M$26), Table_wabobpsvr_AzureCalc_AzureCalcRateCard[], 7, FALSE))</f>
        <v/>
      </c>
      <c r="P579" s="902" t="str">
        <f>IFERROR(VLOOKUP(D579,Table_wabobpsvr_AzureCalc_AzureCalcRateCard[], 8,FALSE), VLOOKUP(LEFT(D579, LEN(D579)-'Rate Card'!$M$26), Table_wabobpsvr_AzureCalc_AzureCalcRateCard[], 8, FALSE))</f>
        <v/>
      </c>
    </row>
    <row r="580" spans="1:16" ht="15">
      <c r="A580" s="887" t="s">
        <v>845</v>
      </c>
      <c r="B580" t="s">
        <v>3944</v>
      </c>
      <c r="C580" s="64" t="e">
        <f>IFERROR(VLOOKUP(D580,Table_wabobpsvr_AzureCalc_AzureCalcRateCard[], 3,FALSE), VLOOKUP(LEFT(D580, LEN(D580)-'Rate Card'!$M$26), Table_wabobpsvr_AzureCalc_AzureCalcRateCard[], 3, FALSE))</f>
        <v>#N/A</v>
      </c>
      <c r="D580" s="1040" t="str">
        <f>B580&amp;'Discount Calculations'!$G$16&amp;'Rate Card'!$K$23</f>
        <v>A2 HDInsightMOSP6</v>
      </c>
      <c r="E580" s="1016">
        <f>IF(E578=999999, 999999, E578*2)</f>
        <v>0.16</v>
      </c>
      <c r="F580" s="1013">
        <f>IF($E$1=1,1,0)</f>
        <v>1</v>
      </c>
      <c r="G580" s="1040">
        <f>F580*E580</f>
        <v>0.16</v>
      </c>
      <c r="H580" s="1011">
        <f>'Discount Calculations'!$C$42</f>
        <v>0</v>
      </c>
      <c r="I580" s="1013">
        <f>G580*(1-H580)</f>
        <v>0.16</v>
      </c>
      <c r="J580" s="1040">
        <f>IF($E$1=2,1,0)</f>
        <v>0</v>
      </c>
      <c r="K580" s="540">
        <f>E580*J580</f>
        <v>0</v>
      </c>
      <c r="L580" s="104">
        <f>'Discount Calculations'!$AD$5+1</f>
        <v>1</v>
      </c>
      <c r="M580" s="25">
        <f>L580*(K580+I580)</f>
        <v>0.16</v>
      </c>
      <c r="N580" s="94">
        <f>M580*'FX Card'!$G$28</f>
        <v>0.16</v>
      </c>
      <c r="O580" s="902" t="e">
        <f>IFERROR(VLOOKUP(D580,Table_wabobpsvr_AzureCalc_AzureCalcRateCard[], 7,FALSE), VLOOKUP(LEFT(D580, LEN(D580)-'Rate Card'!$M$26), Table_wabobpsvr_AzureCalc_AzureCalcRateCard[], 7, FALSE))</f>
        <v>#N/A</v>
      </c>
      <c r="P580" s="902" t="e">
        <f>IFERROR(VLOOKUP(D580,Table_wabobpsvr_AzureCalc_AzureCalcRateCard[], 8,FALSE), VLOOKUP(LEFT(D580, LEN(D580)-'Rate Card'!$M$26), Table_wabobpsvr_AzureCalc_AzureCalcRateCard[], 8, FALSE))</f>
        <v>#N/A</v>
      </c>
    </row>
    <row r="581" spans="1:16" ht="15">
      <c r="A581" s="887" t="s">
        <v>845</v>
      </c>
      <c r="B581" t="s">
        <v>4069</v>
      </c>
      <c r="C581" s="64" t="e">
        <f>IFERROR(VLOOKUP(D581,Table_wabobpsvr_AzureCalc_AzureCalcRateCard[], 3,FALSE), VLOOKUP(LEFT(D581, LEN(D581)-'Rate Card'!$M$26), Table_wabobpsvr_AzureCalc_AzureCalcRateCard[], 3, FALSE))</f>
        <v>#N/A</v>
      </c>
      <c r="D581" s="1040" t="str">
        <f>B581&amp;'Discount Calculations'!$G$16&amp;'Rate Card'!$K$23</f>
        <v>A2 HDInsight (Non-Windows)MOSP6</v>
      </c>
      <c r="E581" s="1016">
        <f>IF(E579=999999, 999999,E579*2)</f>
        <v>0.08</v>
      </c>
      <c r="F581" s="1013">
        <f>IF($E$1=1,1,0)</f>
        <v>1</v>
      </c>
      <c r="G581" s="1040">
        <f>F581*E581</f>
        <v>0.08</v>
      </c>
      <c r="H581" s="1011">
        <f>'Discount Calculations'!$C$42</f>
        <v>0</v>
      </c>
      <c r="I581" s="1013">
        <f>G581*(1-H581)</f>
        <v>0.08</v>
      </c>
      <c r="J581" s="1040">
        <f>IF($E$1=2,1,0)</f>
        <v>0</v>
      </c>
      <c r="K581" s="540">
        <f>E581*J581</f>
        <v>0</v>
      </c>
      <c r="L581" s="104">
        <f>'Discount Calculations'!$AD$5+1</f>
        <v>1</v>
      </c>
      <c r="M581" s="25">
        <f>L581*(K581+I581)</f>
        <v>0.08</v>
      </c>
      <c r="N581" s="94">
        <f>M581*'FX Card'!$G$28</f>
        <v>0.08</v>
      </c>
      <c r="O581" s="902" t="e">
        <f>IFERROR(VLOOKUP(D581,Table_wabobpsvr_AzureCalc_AzureCalcRateCard[], 7,FALSE), VLOOKUP(LEFT(D581, LEN(D581)-'Rate Card'!$M$26), Table_wabobpsvr_AzureCalc_AzureCalcRateCard[], 7, FALSE))</f>
        <v>#N/A</v>
      </c>
      <c r="P581" s="902" t="e">
        <f>IFERROR(VLOOKUP(D581,Table_wabobpsvr_AzureCalc_AzureCalcRateCard[], 8,FALSE), VLOOKUP(LEFT(D581, LEN(D581)-'Rate Card'!$M$26), Table_wabobpsvr_AzureCalc_AzureCalcRateCard[], 8, FALSE))</f>
        <v>#N/A</v>
      </c>
    </row>
    <row r="582" spans="1:16" ht="15">
      <c r="A582" s="887" t="s">
        <v>846</v>
      </c>
      <c r="B582" t="s">
        <v>4070</v>
      </c>
      <c r="C582" s="64" t="e">
        <f>IFERROR(VLOOKUP(D582,Table_wabobpsvr_AzureCalc_AzureCalcRateCard[], 3,FALSE), VLOOKUP(LEFT(D582, LEN(D582)-'Rate Card'!$M$26), Table_wabobpsvr_AzureCalc_AzureCalcRateCard[], 3, FALSE))</f>
        <v>#N/A</v>
      </c>
      <c r="D582" s="1040" t="str">
        <f>B582&amp;'Discount Calculations'!$G$16&amp;'Rate Card'!$K$23</f>
        <v>A3 HDInsightMOSP6</v>
      </c>
      <c r="E582" s="1016">
        <f>IF(E578=999999, 999999, E578*4)</f>
        <v>0.32</v>
      </c>
      <c r="F582" s="1013">
        <f t="shared" ref="F582:F594" si="226">IF($E$1=1,1,0)</f>
        <v>1</v>
      </c>
      <c r="G582" s="1040">
        <f t="shared" ref="G582:G594" si="227">F582*E582</f>
        <v>0.32</v>
      </c>
      <c r="H582" s="1011">
        <f>'Discount Calculations'!$C$42</f>
        <v>0</v>
      </c>
      <c r="I582" s="1013">
        <f t="shared" ref="I582:I594" si="228">G582*(1-H582)</f>
        <v>0.32</v>
      </c>
      <c r="J582" s="1040">
        <f t="shared" ref="J582:J594" si="229">IF($E$1=2,1,0)</f>
        <v>0</v>
      </c>
      <c r="K582" s="540">
        <f t="shared" ref="K582:K594" si="230">E582*J582</f>
        <v>0</v>
      </c>
      <c r="L582" s="104">
        <f>'Discount Calculations'!$AD$5+1</f>
        <v>1</v>
      </c>
      <c r="M582" s="25">
        <f t="shared" ref="M582:M594" si="231">L582*(K582+I582)</f>
        <v>0.32</v>
      </c>
      <c r="N582" s="94">
        <f>M582*'FX Card'!$G$28</f>
        <v>0.32</v>
      </c>
      <c r="O582" s="902" t="e">
        <f>IFERROR(VLOOKUP(D582,Table_wabobpsvr_AzureCalc_AzureCalcRateCard[], 7,FALSE), VLOOKUP(LEFT(D582, LEN(D582)-'Rate Card'!$M$26), Table_wabobpsvr_AzureCalc_AzureCalcRateCard[], 7, FALSE))</f>
        <v>#N/A</v>
      </c>
      <c r="P582" s="902" t="e">
        <f>IFERROR(VLOOKUP(D582,Table_wabobpsvr_AzureCalc_AzureCalcRateCard[], 8,FALSE), VLOOKUP(LEFT(D582, LEN(D582)-'Rate Card'!$M$26), Table_wabobpsvr_AzureCalc_AzureCalcRateCard[], 8, FALSE))</f>
        <v>#N/A</v>
      </c>
    </row>
    <row r="583" spans="1:16" ht="15">
      <c r="A583" s="887" t="s">
        <v>846</v>
      </c>
      <c r="B583" t="s">
        <v>4071</v>
      </c>
      <c r="C583" s="64" t="e">
        <f>IFERROR(VLOOKUP(D583,Table_wabobpsvr_AzureCalc_AzureCalcRateCard[], 3,FALSE), VLOOKUP(LEFT(D583, LEN(D583)-'Rate Card'!$M$26), Table_wabobpsvr_AzureCalc_AzureCalcRateCard[], 3, FALSE))</f>
        <v>#N/A</v>
      </c>
      <c r="D583" s="1040" t="str">
        <f>B583&amp;'Discount Calculations'!$G$16&amp;'Rate Card'!$K$23</f>
        <v>A3 HDInsight (Non-Windows)MOSP6</v>
      </c>
      <c r="E583" s="1016">
        <f>IF(E579=999999, 999999, E579*4)</f>
        <v>0.16</v>
      </c>
      <c r="F583" s="1013">
        <f t="shared" si="226"/>
        <v>1</v>
      </c>
      <c r="G583" s="1040">
        <f t="shared" si="227"/>
        <v>0.16</v>
      </c>
      <c r="H583" s="1011">
        <f>'Discount Calculations'!$C$42</f>
        <v>0</v>
      </c>
      <c r="I583" s="1013">
        <f t="shared" si="228"/>
        <v>0.16</v>
      </c>
      <c r="J583" s="1040">
        <f t="shared" si="229"/>
        <v>0</v>
      </c>
      <c r="K583" s="540">
        <f t="shared" si="230"/>
        <v>0</v>
      </c>
      <c r="L583" s="104">
        <f>'Discount Calculations'!$AD$5+1</f>
        <v>1</v>
      </c>
      <c r="M583" s="25">
        <f t="shared" si="231"/>
        <v>0.16</v>
      </c>
      <c r="N583" s="94">
        <f>M583*'FX Card'!$G$28</f>
        <v>0.16</v>
      </c>
      <c r="O583" s="902" t="e">
        <f>IFERROR(VLOOKUP(D583,Table_wabobpsvr_AzureCalc_AzureCalcRateCard[], 7,FALSE), VLOOKUP(LEFT(D583, LEN(D583)-'Rate Card'!$M$26), Table_wabobpsvr_AzureCalc_AzureCalcRateCard[], 7, FALSE))</f>
        <v>#N/A</v>
      </c>
      <c r="P583" s="902" t="e">
        <f>IFERROR(VLOOKUP(D583,Table_wabobpsvr_AzureCalc_AzureCalcRateCard[], 8,FALSE), VLOOKUP(LEFT(D583, LEN(D583)-'Rate Card'!$M$26), Table_wabobpsvr_AzureCalc_AzureCalcRateCard[], 8, FALSE))</f>
        <v>#N/A</v>
      </c>
    </row>
    <row r="584" spans="1:16" ht="15">
      <c r="A584" s="887" t="s">
        <v>847</v>
      </c>
      <c r="B584" t="s">
        <v>4072</v>
      </c>
      <c r="C584" s="64" t="e">
        <f>IFERROR(VLOOKUP(D584,Table_wabobpsvr_AzureCalc_AzureCalcRateCard[], 3,FALSE), VLOOKUP(LEFT(D584, LEN(D584)-'Rate Card'!$M$26), Table_wabobpsvr_AzureCalc_AzureCalcRateCard[], 3, FALSE))</f>
        <v>#N/A</v>
      </c>
      <c r="D584" s="1040" t="str">
        <f>B584&amp;'Discount Calculations'!$G$16&amp;'Rate Card'!$K$23</f>
        <v>A4 HDInsightMOSP6</v>
      </c>
      <c r="E584" s="1016">
        <f>IF(E578=999999, 999999, E578*8)</f>
        <v>0.64</v>
      </c>
      <c r="F584" s="1013">
        <f t="shared" si="226"/>
        <v>1</v>
      </c>
      <c r="G584" s="1040">
        <f t="shared" si="227"/>
        <v>0.64</v>
      </c>
      <c r="H584" s="1011">
        <f>'Discount Calculations'!$C$42</f>
        <v>0</v>
      </c>
      <c r="I584" s="1013">
        <f t="shared" si="228"/>
        <v>0.64</v>
      </c>
      <c r="J584" s="1040">
        <f t="shared" si="229"/>
        <v>0</v>
      </c>
      <c r="K584" s="540">
        <f t="shared" si="230"/>
        <v>0</v>
      </c>
      <c r="L584" s="104">
        <f>'Discount Calculations'!$AD$5+1</f>
        <v>1</v>
      </c>
      <c r="M584" s="25">
        <f t="shared" si="231"/>
        <v>0.64</v>
      </c>
      <c r="N584" s="94">
        <f>M584*'FX Card'!$G$28</f>
        <v>0.64</v>
      </c>
      <c r="O584" s="902" t="e">
        <f>IFERROR(VLOOKUP(D584,Table_wabobpsvr_AzureCalc_AzureCalcRateCard[], 7,FALSE), VLOOKUP(LEFT(D584, LEN(D584)-'Rate Card'!$M$26), Table_wabobpsvr_AzureCalc_AzureCalcRateCard[], 7, FALSE))</f>
        <v>#N/A</v>
      </c>
      <c r="P584" s="902" t="e">
        <f>IFERROR(VLOOKUP(D584,Table_wabobpsvr_AzureCalc_AzureCalcRateCard[], 8,FALSE), VLOOKUP(LEFT(D584, LEN(D584)-'Rate Card'!$M$26), Table_wabobpsvr_AzureCalc_AzureCalcRateCard[], 8, FALSE))</f>
        <v>#N/A</v>
      </c>
    </row>
    <row r="585" spans="1:16" ht="15">
      <c r="A585" s="887" t="s">
        <v>847</v>
      </c>
      <c r="B585" t="s">
        <v>4073</v>
      </c>
      <c r="C585" s="64" t="e">
        <f>IFERROR(VLOOKUP(D585,Table_wabobpsvr_AzureCalc_AzureCalcRateCard[], 3,FALSE), VLOOKUP(LEFT(D585, LEN(D585)-'Rate Card'!$M$26), Table_wabobpsvr_AzureCalc_AzureCalcRateCard[], 3, FALSE))</f>
        <v>#N/A</v>
      </c>
      <c r="D585" s="1040" t="str">
        <f>B585&amp;'Discount Calculations'!$G$16&amp;'Rate Card'!$K$23</f>
        <v>A4 HDInsight (Non-Windows)MOSP6</v>
      </c>
      <c r="E585" s="1016">
        <f>IF(E579=999999, 999999,E579*8)</f>
        <v>0.32</v>
      </c>
      <c r="F585" s="1013">
        <f t="shared" si="226"/>
        <v>1</v>
      </c>
      <c r="G585" s="1040">
        <f t="shared" si="227"/>
        <v>0.32</v>
      </c>
      <c r="H585" s="1011">
        <f>'Discount Calculations'!$C$42</f>
        <v>0</v>
      </c>
      <c r="I585" s="1013">
        <f t="shared" si="228"/>
        <v>0.32</v>
      </c>
      <c r="J585" s="1040">
        <f t="shared" si="229"/>
        <v>0</v>
      </c>
      <c r="K585" s="540">
        <f t="shared" si="230"/>
        <v>0</v>
      </c>
      <c r="L585" s="104">
        <f>'Discount Calculations'!$AD$5+1</f>
        <v>1</v>
      </c>
      <c r="M585" s="25">
        <f t="shared" si="231"/>
        <v>0.32</v>
      </c>
      <c r="N585" s="94">
        <f>M585*'FX Card'!$G$28</f>
        <v>0.32</v>
      </c>
      <c r="O585" s="902" t="e">
        <f>IFERROR(VLOOKUP(D585,Table_wabobpsvr_AzureCalc_AzureCalcRateCard[], 7,FALSE), VLOOKUP(LEFT(D585, LEN(D585)-'Rate Card'!$M$26), Table_wabobpsvr_AzureCalc_AzureCalcRateCard[], 7, FALSE))</f>
        <v>#N/A</v>
      </c>
      <c r="P585" s="902" t="e">
        <f>IFERROR(VLOOKUP(D585,Table_wabobpsvr_AzureCalc_AzureCalcRateCard[], 8,FALSE), VLOOKUP(LEFT(D585, LEN(D585)-'Rate Card'!$M$26), Table_wabobpsvr_AzureCalc_AzureCalcRateCard[], 8, FALSE))</f>
        <v>#N/A</v>
      </c>
    </row>
    <row r="586" spans="1:16" ht="15">
      <c r="A586" s="568"/>
      <c r="B586" t="s">
        <v>3842</v>
      </c>
      <c r="C586" s="64" t="str">
        <f>IFERROR(VLOOKUP(D586,Table_wabobpsvr_AzureCalc_AzureCalcRateCard[], 3,FALSE), VLOOKUP(LEFT(D586, LEN(D586)-'Rate Card'!$M$26), Table_wabobpsvr_AzureCalc_AzureCalcRateCard[], 3, FALSE))</f>
        <v>Hours</v>
      </c>
      <c r="D586" s="1040" t="str">
        <f>B586&amp;'Discount Calculations'!$G$16&amp;'Rate Card'!$K$23</f>
        <v>A5 HDInsightMOSP6</v>
      </c>
      <c r="E586" s="1012">
        <f>IFERROR(VLOOKUP(D586,Table_wabobpsvr_AzureCalc_AzureCalcRateCard[], 5,FALSE), VLOOKUP(LEFT(D586, LEN(D586)-'Rate Card'!$M$26), Table_wabobpsvr_AzureCalc_AzureCalcRateCard[], 5, FALSE))</f>
        <v>0.35</v>
      </c>
      <c r="F586" s="1013">
        <f t="shared" si="226"/>
        <v>1</v>
      </c>
      <c r="G586" s="1040">
        <f t="shared" si="227"/>
        <v>0.35</v>
      </c>
      <c r="H586" s="1011">
        <f>'Discount Calculations'!$C$42</f>
        <v>0</v>
      </c>
      <c r="I586" s="1013">
        <f t="shared" si="228"/>
        <v>0.35</v>
      </c>
      <c r="J586" s="1040">
        <f t="shared" si="229"/>
        <v>0</v>
      </c>
      <c r="K586" s="540">
        <f t="shared" si="230"/>
        <v>0</v>
      </c>
      <c r="L586" s="104">
        <f>'Discount Calculations'!$AD$5+1</f>
        <v>1</v>
      </c>
      <c r="M586" s="25">
        <f t="shared" si="231"/>
        <v>0.35</v>
      </c>
      <c r="N586" s="94">
        <f>M586*'FX Card'!$G$28</f>
        <v>0.35</v>
      </c>
      <c r="O586" s="902" t="str">
        <f>IFERROR(VLOOKUP(D586,Table_wabobpsvr_AzureCalc_AzureCalcRateCard[], 7,FALSE), VLOOKUP(LEFT(D586, LEN(D586)-'Rate Card'!$M$26), Table_wabobpsvr_AzureCalc_AzureCalcRateCard[], 7, FALSE))</f>
        <v/>
      </c>
      <c r="P586" s="902" t="str">
        <f>IFERROR(VLOOKUP(D586,Table_wabobpsvr_AzureCalc_AzureCalcRateCard[], 8,FALSE), VLOOKUP(LEFT(D586, LEN(D586)-'Rate Card'!$M$26), Table_wabobpsvr_AzureCalc_AzureCalcRateCard[], 8, FALSE))</f>
        <v/>
      </c>
    </row>
    <row r="587" spans="1:16" ht="15">
      <c r="A587" s="568"/>
      <c r="B587" t="s">
        <v>3376</v>
      </c>
      <c r="C587" s="64" t="str">
        <f>IFERROR(VLOOKUP(D587,Table_wabobpsvr_AzureCalc_AzureCalcRateCard[], 3,FALSE), VLOOKUP(LEFT(D587, LEN(D587)-'Rate Card'!$M$26), Table_wabobpsvr_AzureCalc_AzureCalcRateCard[], 3, FALSE))</f>
        <v>Hours</v>
      </c>
      <c r="D587" s="1040" t="str">
        <f>B587&amp;'Discount Calculations'!$G$16&amp;'Rate Card'!$K$23</f>
        <v>A5 HDInsight (Non-Windows)MOSP6</v>
      </c>
      <c r="E587" s="1012">
        <f>IFERROR(VLOOKUP(D587,Table_wabobpsvr_AzureCalc_AzureCalcRateCard[], 5,FALSE), VLOOKUP(LEFT(D587, LEN(D587)-'Rate Card'!$M$26), Table_wabobpsvr_AzureCalc_AzureCalcRateCard[], 5, FALSE))</f>
        <v>0.17499999999999999</v>
      </c>
      <c r="F587" s="1013">
        <f t="shared" si="226"/>
        <v>1</v>
      </c>
      <c r="G587" s="1040">
        <f t="shared" si="227"/>
        <v>0.17499999999999999</v>
      </c>
      <c r="H587" s="1011">
        <f>'Discount Calculations'!$C$42</f>
        <v>0</v>
      </c>
      <c r="I587" s="1013">
        <f t="shared" si="228"/>
        <v>0.17499999999999999</v>
      </c>
      <c r="J587" s="1040">
        <f t="shared" si="229"/>
        <v>0</v>
      </c>
      <c r="K587" s="540">
        <f t="shared" si="230"/>
        <v>0</v>
      </c>
      <c r="L587" s="104">
        <f>'Discount Calculations'!$AD$5+1</f>
        <v>1</v>
      </c>
      <c r="M587" s="25">
        <f t="shared" si="231"/>
        <v>0.17499999999999999</v>
      </c>
      <c r="N587" s="94">
        <f>M587*'FX Card'!$G$28</f>
        <v>0.17499999999999999</v>
      </c>
      <c r="O587" s="902" t="str">
        <f>IFERROR(VLOOKUP(D587,Table_wabobpsvr_AzureCalc_AzureCalcRateCard[], 7,FALSE), VLOOKUP(LEFT(D587, LEN(D587)-'Rate Card'!$M$26), Table_wabobpsvr_AzureCalc_AzureCalcRateCard[], 7, FALSE))</f>
        <v/>
      </c>
      <c r="P587" s="902" t="str">
        <f>IFERROR(VLOOKUP(D587,Table_wabobpsvr_AzureCalc_AzureCalcRateCard[], 8,FALSE), VLOOKUP(LEFT(D587, LEN(D587)-'Rate Card'!$M$26), Table_wabobpsvr_AzureCalc_AzureCalcRateCard[], 8, FALSE))</f>
        <v/>
      </c>
    </row>
    <row r="588" spans="1:16" ht="15">
      <c r="A588" s="568"/>
      <c r="B588" t="s">
        <v>3413</v>
      </c>
      <c r="C588" s="64" t="str">
        <f>IFERROR(VLOOKUP(D588,Table_wabobpsvr_AzureCalc_AzureCalcRateCard[], 3,FALSE), VLOOKUP(LEFT(D588, LEN(D588)-'Rate Card'!$M$26), Table_wabobpsvr_AzureCalc_AzureCalcRateCard[], 3, FALSE))</f>
        <v>Hours</v>
      </c>
      <c r="D588" s="1040" t="str">
        <f>B588&amp;'Discount Calculations'!$G$16&amp;'Rate Card'!$K$23</f>
        <v>A6 HDInsightMOSP6</v>
      </c>
      <c r="E588" s="1012">
        <f>IFERROR(VLOOKUP(D588,Table_wabobpsvr_AzureCalc_AzureCalcRateCard[], 5,FALSE), VLOOKUP(LEFT(D588, LEN(D588)-'Rate Card'!$M$26), Table_wabobpsvr_AzureCalc_AzureCalcRateCard[], 5, FALSE))</f>
        <v>0.71</v>
      </c>
      <c r="F588" s="1013">
        <f t="shared" si="226"/>
        <v>1</v>
      </c>
      <c r="G588" s="1040">
        <f t="shared" si="227"/>
        <v>0.71</v>
      </c>
      <c r="H588" s="1011">
        <f>'Discount Calculations'!$C$42</f>
        <v>0</v>
      </c>
      <c r="I588" s="1013">
        <f t="shared" si="228"/>
        <v>0.71</v>
      </c>
      <c r="J588" s="1040">
        <f t="shared" si="229"/>
        <v>0</v>
      </c>
      <c r="K588" s="540">
        <f t="shared" si="230"/>
        <v>0</v>
      </c>
      <c r="L588" s="104">
        <f>'Discount Calculations'!$AD$5+1</f>
        <v>1</v>
      </c>
      <c r="M588" s="25">
        <f t="shared" si="231"/>
        <v>0.71</v>
      </c>
      <c r="N588" s="94">
        <f>M588*'FX Card'!$G$28</f>
        <v>0.71</v>
      </c>
      <c r="O588" s="902" t="str">
        <f>IFERROR(VLOOKUP(D588,Table_wabobpsvr_AzureCalc_AzureCalcRateCard[], 7,FALSE), VLOOKUP(LEFT(D588, LEN(D588)-'Rate Card'!$M$26), Table_wabobpsvr_AzureCalc_AzureCalcRateCard[], 7, FALSE))</f>
        <v/>
      </c>
      <c r="P588" s="902" t="str">
        <f>IFERROR(VLOOKUP(D588,Table_wabobpsvr_AzureCalc_AzureCalcRateCard[], 8,FALSE), VLOOKUP(LEFT(D588, LEN(D588)-'Rate Card'!$M$26), Table_wabobpsvr_AzureCalc_AzureCalcRateCard[], 8, FALSE))</f>
        <v/>
      </c>
    </row>
    <row r="589" spans="1:16" ht="15">
      <c r="A589" s="568"/>
      <c r="B589" t="s">
        <v>4074</v>
      </c>
      <c r="C589" s="64" t="str">
        <f>IFERROR(VLOOKUP(D589,Table_wabobpsvr_AzureCalc_AzureCalcRateCard[], 3,FALSE), VLOOKUP(LEFT(D589, LEN(D589)-'Rate Card'!$M$26), Table_wabobpsvr_AzureCalc_AzureCalcRateCard[], 3, FALSE))</f>
        <v>Hours</v>
      </c>
      <c r="D589" s="1040" t="str">
        <f>B589&amp;'Discount Calculations'!$G$16&amp;'Rate Card'!$K$23</f>
        <v>A6 HdInsight (Non-Windows)MOSP6</v>
      </c>
      <c r="E589" s="1012">
        <f>IFERROR(VLOOKUP(D589,Table_wabobpsvr_AzureCalc_AzureCalcRateCard[], 5,FALSE), VLOOKUP(LEFT(D589, LEN(D589)-'Rate Card'!$M$26), Table_wabobpsvr_AzureCalc_AzureCalcRateCard[], 5, FALSE))</f>
        <v>0.35499999999999998</v>
      </c>
      <c r="F589" s="1013">
        <f t="shared" si="226"/>
        <v>1</v>
      </c>
      <c r="G589" s="1040">
        <f t="shared" si="227"/>
        <v>0.35499999999999998</v>
      </c>
      <c r="H589" s="1011">
        <f>'Discount Calculations'!$C$42</f>
        <v>0</v>
      </c>
      <c r="I589" s="1013">
        <f t="shared" si="228"/>
        <v>0.35499999999999998</v>
      </c>
      <c r="J589" s="1040">
        <f t="shared" si="229"/>
        <v>0</v>
      </c>
      <c r="K589" s="540">
        <f t="shared" si="230"/>
        <v>0</v>
      </c>
      <c r="L589" s="104">
        <f>'Discount Calculations'!$AD$5+1</f>
        <v>1</v>
      </c>
      <c r="M589" s="25">
        <f t="shared" si="231"/>
        <v>0.35499999999999998</v>
      </c>
      <c r="N589" s="94">
        <f>M589*'FX Card'!$G$28</f>
        <v>0.35499999999999998</v>
      </c>
      <c r="O589" s="902" t="str">
        <f>IFERROR(VLOOKUP(D589,Table_wabobpsvr_AzureCalc_AzureCalcRateCard[], 7,FALSE), VLOOKUP(LEFT(D589, LEN(D589)-'Rate Card'!$M$26), Table_wabobpsvr_AzureCalc_AzureCalcRateCard[], 7, FALSE))</f>
        <v/>
      </c>
      <c r="P589" s="902" t="str">
        <f>IFERROR(VLOOKUP(D589,Table_wabobpsvr_AzureCalc_AzureCalcRateCard[], 8,FALSE), VLOOKUP(LEFT(D589, LEN(D589)-'Rate Card'!$M$26), Table_wabobpsvr_AzureCalc_AzureCalcRateCard[], 8, FALSE))</f>
        <v/>
      </c>
    </row>
    <row r="590" spans="1:16" ht="15">
      <c r="A590" s="568"/>
      <c r="B590" t="s">
        <v>3683</v>
      </c>
      <c r="C590" s="64" t="str">
        <f>IFERROR(VLOOKUP(D590,Table_wabobpsvr_AzureCalc_AzureCalcRateCard[], 3,FALSE), VLOOKUP(LEFT(D590, LEN(D590)-'Rate Card'!$M$26), Table_wabobpsvr_AzureCalc_AzureCalcRateCard[], 3, FALSE))</f>
        <v>Hours</v>
      </c>
      <c r="D590" s="1040" t="str">
        <f>B590&amp;'Discount Calculations'!$G$16&amp;'Rate Card'!$K$23</f>
        <v>A7 HDInsightMOSP6</v>
      </c>
      <c r="E590" s="1012">
        <f>IFERROR(VLOOKUP(D590,Table_wabobpsvr_AzureCalc_AzureCalcRateCard[], 5,FALSE), VLOOKUP(LEFT(D590, LEN(D590)-'Rate Card'!$M$26), Table_wabobpsvr_AzureCalc_AzureCalcRateCard[], 5, FALSE))</f>
        <v>1.41</v>
      </c>
      <c r="F590" s="1013">
        <f t="shared" si="226"/>
        <v>1</v>
      </c>
      <c r="G590" s="1040">
        <f t="shared" si="227"/>
        <v>1.41</v>
      </c>
      <c r="H590" s="1011">
        <f>'Discount Calculations'!$C$42</f>
        <v>0</v>
      </c>
      <c r="I590" s="1013">
        <f t="shared" si="228"/>
        <v>1.41</v>
      </c>
      <c r="J590" s="1040">
        <f t="shared" si="229"/>
        <v>0</v>
      </c>
      <c r="K590" s="540">
        <f t="shared" si="230"/>
        <v>0</v>
      </c>
      <c r="L590" s="104">
        <f>'Discount Calculations'!$AD$5+1</f>
        <v>1</v>
      </c>
      <c r="M590" s="25">
        <f t="shared" si="231"/>
        <v>1.41</v>
      </c>
      <c r="N590" s="94">
        <f>M590*'FX Card'!$G$28</f>
        <v>1.41</v>
      </c>
      <c r="O590" s="902" t="str">
        <f>IFERROR(VLOOKUP(D590,Table_wabobpsvr_AzureCalc_AzureCalcRateCard[], 7,FALSE), VLOOKUP(LEFT(D590, LEN(D590)-'Rate Card'!$M$26), Table_wabobpsvr_AzureCalc_AzureCalcRateCard[], 7, FALSE))</f>
        <v/>
      </c>
      <c r="P590" s="902" t="str">
        <f>IFERROR(VLOOKUP(D590,Table_wabobpsvr_AzureCalc_AzureCalcRateCard[], 8,FALSE), VLOOKUP(LEFT(D590, LEN(D590)-'Rate Card'!$M$26), Table_wabobpsvr_AzureCalc_AzureCalcRateCard[], 8, FALSE))</f>
        <v/>
      </c>
    </row>
    <row r="591" spans="1:16" ht="15">
      <c r="A591" s="568"/>
      <c r="B591" t="s">
        <v>3763</v>
      </c>
      <c r="C591" s="64" t="str">
        <f>IFERROR(VLOOKUP(D591,Table_wabobpsvr_AzureCalc_AzureCalcRateCard[], 3,FALSE), VLOOKUP(LEFT(D591, LEN(D591)-'Rate Card'!$M$26), Table_wabobpsvr_AzureCalc_AzureCalcRateCard[], 3, FALSE))</f>
        <v>Hours</v>
      </c>
      <c r="D591" s="1040" t="str">
        <f>B591&amp;'Discount Calculations'!$G$16&amp;'Rate Card'!$K$23</f>
        <v>A7 HDInsight (Non-Windows)MOSP6</v>
      </c>
      <c r="E591" s="1012">
        <f>IFERROR(VLOOKUP(D591,Table_wabobpsvr_AzureCalc_AzureCalcRateCard[], 5,FALSE), VLOOKUP(LEFT(D591, LEN(D591)-'Rate Card'!$M$26), Table_wabobpsvr_AzureCalc_AzureCalcRateCard[], 5, FALSE))</f>
        <v>0.93799999999999994</v>
      </c>
      <c r="F591" s="1013">
        <f t="shared" si="226"/>
        <v>1</v>
      </c>
      <c r="G591" s="1040">
        <f t="shared" si="227"/>
        <v>0.93799999999999994</v>
      </c>
      <c r="H591" s="1011">
        <f>'Discount Calculations'!$C$42</f>
        <v>0</v>
      </c>
      <c r="I591" s="1013">
        <f t="shared" si="228"/>
        <v>0.93799999999999994</v>
      </c>
      <c r="J591" s="1040">
        <f t="shared" si="229"/>
        <v>0</v>
      </c>
      <c r="K591" s="540">
        <f t="shared" si="230"/>
        <v>0</v>
      </c>
      <c r="L591" s="104">
        <f>'Discount Calculations'!$AD$5+1</f>
        <v>1</v>
      </c>
      <c r="M591" s="25">
        <f t="shared" si="231"/>
        <v>0.93799999999999994</v>
      </c>
      <c r="N591" s="94">
        <f>M591*'FX Card'!$G$28</f>
        <v>0.93799999999999994</v>
      </c>
      <c r="O591" s="902" t="str">
        <f>IFERROR(VLOOKUP(D591,Table_wabobpsvr_AzureCalc_AzureCalcRateCard[], 7,FALSE), VLOOKUP(LEFT(D591, LEN(D591)-'Rate Card'!$M$26), Table_wabobpsvr_AzureCalc_AzureCalcRateCard[], 7, FALSE))</f>
        <v/>
      </c>
      <c r="P591" s="902" t="str">
        <f>IFERROR(VLOOKUP(D591,Table_wabobpsvr_AzureCalc_AzureCalcRateCard[], 8,FALSE), VLOOKUP(LEFT(D591, LEN(D591)-'Rate Card'!$M$26), Table_wabobpsvr_AzureCalc_AzureCalcRateCard[], 8, FALSE))</f>
        <v/>
      </c>
    </row>
    <row r="592" spans="1:16" ht="15">
      <c r="A592" s="568"/>
      <c r="B592" t="s">
        <v>3814</v>
      </c>
      <c r="C592" s="64" t="str">
        <f>IFERROR(VLOOKUP(D592,Table_wabobpsvr_AzureCalc_AzureCalcRateCard[], 3,FALSE), VLOOKUP(LEFT(D592, LEN(D592)-'Rate Card'!$M$26), Table_wabobpsvr_AzureCalc_AzureCalcRateCard[], 3, FALSE))</f>
        <v>Hours</v>
      </c>
      <c r="D592" s="1040" t="str">
        <f>B592&amp;'Discount Calculations'!$G$16&amp;'Rate Card'!$K$23</f>
        <v>A8 HDInsightMOSP6</v>
      </c>
      <c r="E592" s="1012">
        <f>IFERROR(VLOOKUP(D592,Table_wabobpsvr_AzureCalc_AzureCalcRateCard[], 5,FALSE), VLOOKUP(LEFT(D592, LEN(D592)-'Rate Card'!$M$26), Table_wabobpsvr_AzureCalc_AzureCalcRateCard[], 5, FALSE))</f>
        <v>2.4500000000000002</v>
      </c>
      <c r="F592" s="1013">
        <f t="shared" si="226"/>
        <v>1</v>
      </c>
      <c r="G592" s="1040">
        <f t="shared" si="227"/>
        <v>2.4500000000000002</v>
      </c>
      <c r="H592" s="1011">
        <f>'Discount Calculations'!$C$42</f>
        <v>0</v>
      </c>
      <c r="I592" s="1013">
        <f t="shared" si="228"/>
        <v>2.4500000000000002</v>
      </c>
      <c r="J592" s="1040">
        <f t="shared" si="229"/>
        <v>0</v>
      </c>
      <c r="K592" s="540">
        <f t="shared" si="230"/>
        <v>0</v>
      </c>
      <c r="L592" s="104">
        <f>'Discount Calculations'!$AD$5+1</f>
        <v>1</v>
      </c>
      <c r="M592" s="25">
        <f t="shared" si="231"/>
        <v>2.4500000000000002</v>
      </c>
      <c r="N592" s="94">
        <f>M592*'FX Card'!$G$28</f>
        <v>2.4500000000000002</v>
      </c>
      <c r="O592" s="902" t="str">
        <f>IFERROR(VLOOKUP(D592,Table_wabobpsvr_AzureCalc_AzureCalcRateCard[], 7,FALSE), VLOOKUP(LEFT(D592, LEN(D592)-'Rate Card'!$M$26), Table_wabobpsvr_AzureCalc_AzureCalcRateCard[], 7, FALSE))</f>
        <v/>
      </c>
      <c r="P592" s="902" t="str">
        <f>IFERROR(VLOOKUP(D592,Table_wabobpsvr_AzureCalc_AzureCalcRateCard[], 8,FALSE), VLOOKUP(LEFT(D592, LEN(D592)-'Rate Card'!$M$26), Table_wabobpsvr_AzureCalc_AzureCalcRateCard[], 8, FALSE))</f>
        <v/>
      </c>
    </row>
    <row r="593" spans="1:16" ht="15">
      <c r="A593" s="568"/>
      <c r="B593" t="s">
        <v>3379</v>
      </c>
      <c r="C593" s="64" t="str">
        <f>IFERROR(VLOOKUP(D593,Table_wabobpsvr_AzureCalc_AzureCalcRateCard[], 3,FALSE), VLOOKUP(LEFT(D593, LEN(D593)-'Rate Card'!$M$26), Table_wabobpsvr_AzureCalc_AzureCalcRateCard[], 3, FALSE))</f>
        <v>Hours</v>
      </c>
      <c r="D593" s="1040" t="str">
        <f>B593&amp;'Discount Calculations'!$G$16&amp;'Rate Card'!$K$23</f>
        <v>A8 HDInsight (Non-Windows)MOSP6</v>
      </c>
      <c r="E593" s="1012">
        <f>IFERROR(VLOOKUP(D593,Table_wabobpsvr_AzureCalc_AzureCalcRateCard[], 5,FALSE), VLOOKUP(LEFT(D593, LEN(D593)-'Rate Card'!$M$26), Table_wabobpsvr_AzureCalc_AzureCalcRateCard[], 5, FALSE))</f>
        <v>6.5170000000000003</v>
      </c>
      <c r="F593" s="1013">
        <f t="shared" si="226"/>
        <v>1</v>
      </c>
      <c r="G593" s="1040">
        <f t="shared" si="227"/>
        <v>6.5170000000000003</v>
      </c>
      <c r="H593" s="1011">
        <f>'Discount Calculations'!$C$42</f>
        <v>0</v>
      </c>
      <c r="I593" s="1013">
        <f t="shared" si="228"/>
        <v>6.5170000000000003</v>
      </c>
      <c r="J593" s="1040">
        <f t="shared" si="229"/>
        <v>0</v>
      </c>
      <c r="K593" s="540">
        <f t="shared" si="230"/>
        <v>0</v>
      </c>
      <c r="L593" s="104">
        <f>'Discount Calculations'!$AD$5+1</f>
        <v>1</v>
      </c>
      <c r="M593" s="25">
        <f t="shared" si="231"/>
        <v>6.5170000000000003</v>
      </c>
      <c r="N593" s="94">
        <f>M593*'FX Card'!$G$28</f>
        <v>6.5170000000000003</v>
      </c>
      <c r="O593" s="902" t="str">
        <f>IFERROR(VLOOKUP(D593,Table_wabobpsvr_AzureCalc_AzureCalcRateCard[], 7,FALSE), VLOOKUP(LEFT(D593, LEN(D593)-'Rate Card'!$M$26), Table_wabobpsvr_AzureCalc_AzureCalcRateCard[], 7, FALSE))</f>
        <v/>
      </c>
      <c r="P593" s="902" t="str">
        <f>IFERROR(VLOOKUP(D593,Table_wabobpsvr_AzureCalc_AzureCalcRateCard[], 8,FALSE), VLOOKUP(LEFT(D593, LEN(D593)-'Rate Card'!$M$26), Table_wabobpsvr_AzureCalc_AzureCalcRateCard[], 8, FALSE))</f>
        <v/>
      </c>
    </row>
    <row r="594" spans="1:16" ht="15">
      <c r="A594" s="568"/>
      <c r="B594" t="s">
        <v>3414</v>
      </c>
      <c r="C594" s="64" t="str">
        <f>IFERROR(VLOOKUP(D594,Table_wabobpsvr_AzureCalc_AzureCalcRateCard[], 3,FALSE), VLOOKUP(LEFT(D594, LEN(D594)-'Rate Card'!$M$26), Table_wabobpsvr_AzureCalc_AzureCalcRateCard[], 3, FALSE))</f>
        <v>Hours</v>
      </c>
      <c r="D594" s="1040" t="str">
        <f>B594&amp;'Discount Calculations'!$G$16&amp;'Rate Card'!$K$23</f>
        <v>A9 HDInsightMOSP6</v>
      </c>
      <c r="E594" s="1012">
        <f>IFERROR(VLOOKUP(D594,Table_wabobpsvr_AzureCalc_AzureCalcRateCard[], 5,FALSE), VLOOKUP(LEFT(D594, LEN(D594)-'Rate Card'!$M$26), Table_wabobpsvr_AzureCalc_AzureCalcRateCard[], 5, FALSE))</f>
        <v>4.9000000000000004</v>
      </c>
      <c r="F594" s="1013">
        <f t="shared" si="226"/>
        <v>1</v>
      </c>
      <c r="G594" s="1040">
        <f t="shared" si="227"/>
        <v>4.9000000000000004</v>
      </c>
      <c r="H594" s="1011">
        <f>'Discount Calculations'!$C$42</f>
        <v>0</v>
      </c>
      <c r="I594" s="1013">
        <f t="shared" si="228"/>
        <v>4.9000000000000004</v>
      </c>
      <c r="J594" s="1040">
        <f t="shared" si="229"/>
        <v>0</v>
      </c>
      <c r="K594" s="540">
        <f t="shared" si="230"/>
        <v>0</v>
      </c>
      <c r="L594" s="104">
        <f>'Discount Calculations'!$AD$5+1</f>
        <v>1</v>
      </c>
      <c r="M594" s="25">
        <f t="shared" si="231"/>
        <v>4.9000000000000004</v>
      </c>
      <c r="N594" s="94">
        <f>M594*'FX Card'!$G$28</f>
        <v>4.9000000000000004</v>
      </c>
      <c r="O594" s="902" t="str">
        <f>IFERROR(VLOOKUP(D594,Table_wabobpsvr_AzureCalc_AzureCalcRateCard[], 7,FALSE), VLOOKUP(LEFT(D594, LEN(D594)-'Rate Card'!$M$26), Table_wabobpsvr_AzureCalc_AzureCalcRateCard[], 7, FALSE))</f>
        <v/>
      </c>
      <c r="P594" s="902" t="str">
        <f>IFERROR(VLOOKUP(D594,Table_wabobpsvr_AzureCalc_AzureCalcRateCard[], 8,FALSE), VLOOKUP(LEFT(D594, LEN(D594)-'Rate Card'!$M$26), Table_wabobpsvr_AzureCalc_AzureCalcRateCard[], 8, FALSE))</f>
        <v/>
      </c>
    </row>
    <row r="595" spans="1:16" ht="15">
      <c r="A595" s="568"/>
      <c r="B595" t="s">
        <v>3380</v>
      </c>
      <c r="C595" s="64" t="str">
        <f>IFERROR(VLOOKUP(D595,Table_wabobpsvr_AzureCalc_AzureCalcRateCard[], 3,FALSE), VLOOKUP(LEFT(D595, LEN(D595)-'Rate Card'!$M$26), Table_wabobpsvr_AzureCalc_AzureCalcRateCard[], 3, FALSE))</f>
        <v>Hours</v>
      </c>
      <c r="D595" s="1040" t="str">
        <f>B595&amp;'Discount Calculations'!$G$16&amp;'Rate Card'!$K$23</f>
        <v>A9 HDInsight (Non-Windows)MOSP6</v>
      </c>
      <c r="E595" s="1012">
        <f>IFERROR(VLOOKUP(D595,Table_wabobpsvr_AzureCalc_AzureCalcRateCard[], 5,FALSE), VLOOKUP(LEFT(D595, LEN(D595)-'Rate Card'!$M$26), Table_wabobpsvr_AzureCalc_AzureCalcRateCard[], 5, FALSE))</f>
        <v>4.9000000000000004</v>
      </c>
      <c r="F595" s="1013">
        <f>IF($E$1=1,1,0)</f>
        <v>1</v>
      </c>
      <c r="G595" s="1040">
        <f>F595*E595</f>
        <v>4.9000000000000004</v>
      </c>
      <c r="H595" s="1011">
        <f>'Discount Calculations'!$C$42</f>
        <v>0</v>
      </c>
      <c r="I595" s="1013">
        <f>G595*(1-H595)</f>
        <v>4.9000000000000004</v>
      </c>
      <c r="J595" s="1040">
        <f>IF($E$1=2,1,0)</f>
        <v>0</v>
      </c>
      <c r="K595" s="540">
        <f>E595*J595</f>
        <v>0</v>
      </c>
      <c r="L595" s="104">
        <f>'Discount Calculations'!$AD$5+1</f>
        <v>1</v>
      </c>
      <c r="M595" s="25">
        <f>L595*(K595+I595)</f>
        <v>4.9000000000000004</v>
      </c>
      <c r="N595" s="94">
        <f>M595*'FX Card'!$G$28</f>
        <v>4.9000000000000004</v>
      </c>
      <c r="O595" s="902" t="str">
        <f>IFERROR(VLOOKUP(D595,Table_wabobpsvr_AzureCalc_AzureCalcRateCard[], 7,FALSE), VLOOKUP(LEFT(D595, LEN(D595)-'Rate Card'!$M$26), Table_wabobpsvr_AzureCalc_AzureCalcRateCard[], 7, FALSE))</f>
        <v/>
      </c>
      <c r="P595" s="902" t="str">
        <f>IFERROR(VLOOKUP(D595,Table_wabobpsvr_AzureCalc_AzureCalcRateCard[], 8,FALSE), VLOOKUP(LEFT(D595, LEN(D595)-'Rate Card'!$M$26), Table_wabobpsvr_AzureCalc_AzureCalcRateCard[], 8, FALSE))</f>
        <v/>
      </c>
    </row>
    <row r="596" spans="1:16" ht="15">
      <c r="A596" s="568"/>
      <c r="B596" t="s">
        <v>4028</v>
      </c>
      <c r="C596" s="64" t="e">
        <f>IFERROR(VLOOKUP(D596,Table_wabobpsvr_AzureCalc_AzureCalcRateCard[], 3,FALSE), VLOOKUP(LEFT(D596, LEN(D596)-'Rate Card'!$M$26), Table_wabobpsvr_AzureCalc_AzureCalcRateCard[], 3, FALSE))</f>
        <v>#N/A</v>
      </c>
      <c r="D596" s="1040" t="str">
        <f>B596&amp;'Discount Calculations'!$G$16&amp;'Rate Card'!$K$23</f>
        <v>D2 HDInsightMOSP6</v>
      </c>
      <c r="E596" s="1012" t="e">
        <f>IFERROR(VLOOKUP(D596,Table_wabobpsvr_AzureCalc_AzureCalcRateCard[], 5,FALSE), VLOOKUP(LEFT(D596, LEN(D596)-'Rate Card'!$M$26), Table_wabobpsvr_AzureCalc_AzureCalcRateCard[], 5, FALSE))</f>
        <v>#N/A</v>
      </c>
      <c r="F596" s="1013">
        <f t="shared" ref="F596:F608" si="232">IF($E$1=1,1,0)</f>
        <v>1</v>
      </c>
      <c r="G596" s="1040" t="e">
        <f t="shared" ref="G596:G608" si="233">F596*E596</f>
        <v>#N/A</v>
      </c>
      <c r="H596" s="1011">
        <f>'Discount Calculations'!$C$42</f>
        <v>0</v>
      </c>
      <c r="I596" s="1013" t="e">
        <f t="shared" ref="I596:I608" si="234">G596*(1-H596)</f>
        <v>#N/A</v>
      </c>
      <c r="J596" s="1040">
        <f t="shared" ref="J596:J609" si="235">IF($E$1=2,1,0)</f>
        <v>0</v>
      </c>
      <c r="K596" s="540" t="e">
        <f t="shared" ref="K596:K608" si="236">E596*J596</f>
        <v>#N/A</v>
      </c>
      <c r="L596" s="104">
        <f>'Discount Calculations'!$AD$5+1</f>
        <v>1</v>
      </c>
      <c r="M596" s="25" t="e">
        <f t="shared" ref="M596:M608" si="237">L596*(K596+I596)</f>
        <v>#N/A</v>
      </c>
      <c r="N596" s="94" t="e">
        <f>M596*'FX Card'!$G$28</f>
        <v>#N/A</v>
      </c>
      <c r="O596" s="902" t="e">
        <f>IFERROR(VLOOKUP(D596,Table_wabobpsvr_AzureCalc_AzureCalcRateCard[], 7,FALSE), VLOOKUP(LEFT(D596, LEN(D596)-'Rate Card'!$M$26), Table_wabobpsvr_AzureCalc_AzureCalcRateCard[], 7, FALSE))</f>
        <v>#N/A</v>
      </c>
      <c r="P596" s="902" t="e">
        <f>IFERROR(VLOOKUP(D596,Table_wabobpsvr_AzureCalc_AzureCalcRateCard[], 8,FALSE), VLOOKUP(LEFT(D596, LEN(D596)-'Rate Card'!$M$26), Table_wabobpsvr_AzureCalc_AzureCalcRateCard[], 8, FALSE))</f>
        <v>#N/A</v>
      </c>
    </row>
    <row r="597" spans="1:16" ht="15">
      <c r="A597" s="568"/>
      <c r="B597" t="s">
        <v>4075</v>
      </c>
      <c r="C597" s="64" t="e">
        <f>IFERROR(VLOOKUP(D597,Table_wabobpsvr_AzureCalc_AzureCalcRateCard[], 3,FALSE), VLOOKUP(LEFT(D597, LEN(D597)-'Rate Card'!$M$26), Table_wabobpsvr_AzureCalc_AzureCalcRateCard[], 3, FALSE))</f>
        <v>#N/A</v>
      </c>
      <c r="D597" s="1040" t="str">
        <f>B597&amp;'Discount Calculations'!$G$16&amp;'Rate Card'!$K$23</f>
        <v>D2 HDInsight (Non-Windows)MOSP6</v>
      </c>
      <c r="E597" s="1012" t="e">
        <f>IFERROR(VLOOKUP(D597,Table_wabobpsvr_AzureCalc_AzureCalcRateCard[], 5,FALSE), VLOOKUP(LEFT(D597, LEN(D597)-'Rate Card'!$M$26), Table_wabobpsvr_AzureCalc_AzureCalcRateCard[], 5, FALSE))</f>
        <v>#N/A</v>
      </c>
      <c r="F597" s="1013">
        <f t="shared" si="232"/>
        <v>1</v>
      </c>
      <c r="G597" s="1040" t="e">
        <f t="shared" si="233"/>
        <v>#N/A</v>
      </c>
      <c r="H597" s="1011">
        <f>'Discount Calculations'!$C$42</f>
        <v>0</v>
      </c>
      <c r="I597" s="1013" t="e">
        <f t="shared" si="234"/>
        <v>#N/A</v>
      </c>
      <c r="J597" s="1040">
        <f t="shared" si="235"/>
        <v>0</v>
      </c>
      <c r="K597" s="540" t="e">
        <f t="shared" si="236"/>
        <v>#N/A</v>
      </c>
      <c r="L597" s="104">
        <f>'Discount Calculations'!$AD$5+1</f>
        <v>1</v>
      </c>
      <c r="M597" s="25" t="e">
        <f t="shared" si="237"/>
        <v>#N/A</v>
      </c>
      <c r="N597" s="94" t="e">
        <f>M597*'FX Card'!$G$28</f>
        <v>#N/A</v>
      </c>
      <c r="O597" s="902" t="e">
        <f>IFERROR(VLOOKUP(D597,Table_wabobpsvr_AzureCalc_AzureCalcRateCard[], 7,FALSE), VLOOKUP(LEFT(D597, LEN(D597)-'Rate Card'!$M$26), Table_wabobpsvr_AzureCalc_AzureCalcRateCard[], 7, FALSE))</f>
        <v>#N/A</v>
      </c>
      <c r="P597" s="902" t="e">
        <f>IFERROR(VLOOKUP(D597,Table_wabobpsvr_AzureCalc_AzureCalcRateCard[], 8,FALSE), VLOOKUP(LEFT(D597, LEN(D597)-'Rate Card'!$M$26), Table_wabobpsvr_AzureCalc_AzureCalcRateCard[], 8, FALSE))</f>
        <v>#N/A</v>
      </c>
    </row>
    <row r="598" spans="1:16" ht="15">
      <c r="A598" s="568"/>
      <c r="B598" t="s">
        <v>4076</v>
      </c>
      <c r="C598" s="64" t="str">
        <f>IFERROR(VLOOKUP(D598,Table_wabobpsvr_AzureCalc_AzureCalcRateCard[], 3,FALSE), VLOOKUP(LEFT(D598, LEN(D598)-'Rate Card'!$M$26), Table_wabobpsvr_AzureCalc_AzureCalcRateCard[], 3, FALSE))</f>
        <v>Hours</v>
      </c>
      <c r="D598" s="1040" t="str">
        <f>B598&amp;'Discount Calculations'!$G$16&amp;'Rate Card'!$K$23</f>
        <v>D3 HDInsightMOSP6</v>
      </c>
      <c r="E598" s="1012">
        <f>IFERROR(VLOOKUP(D598,Table_wabobpsvr_AzureCalc_AzureCalcRateCard[], 5,FALSE), VLOOKUP(LEFT(D598, LEN(D598)-'Rate Card'!$M$26), Table_wabobpsvr_AzureCalc_AzureCalcRateCard[], 5, FALSE))</f>
        <v>0.622</v>
      </c>
      <c r="F598" s="1013">
        <f t="shared" si="232"/>
        <v>1</v>
      </c>
      <c r="G598" s="1040">
        <f t="shared" si="233"/>
        <v>0.622</v>
      </c>
      <c r="H598" s="1011">
        <f>'Discount Calculations'!$C$42</f>
        <v>0</v>
      </c>
      <c r="I598" s="1013">
        <f t="shared" si="234"/>
        <v>0.622</v>
      </c>
      <c r="J598" s="1040">
        <f t="shared" si="235"/>
        <v>0</v>
      </c>
      <c r="K598" s="540">
        <f t="shared" si="236"/>
        <v>0</v>
      </c>
      <c r="L598" s="104">
        <f>'Discount Calculations'!$AD$5+1</f>
        <v>1</v>
      </c>
      <c r="M598" s="25">
        <f t="shared" si="237"/>
        <v>0.622</v>
      </c>
      <c r="N598" s="94">
        <f>M598*'FX Card'!$G$28</f>
        <v>0.622</v>
      </c>
      <c r="O598" s="902" t="str">
        <f>IFERROR(VLOOKUP(D598,Table_wabobpsvr_AzureCalc_AzureCalcRateCard[], 7,FALSE), VLOOKUP(LEFT(D598, LEN(D598)-'Rate Card'!$M$26), Table_wabobpsvr_AzureCalc_AzureCalcRateCard[], 7, FALSE))</f>
        <v/>
      </c>
      <c r="P598" s="902" t="str">
        <f>IFERROR(VLOOKUP(D598,Table_wabobpsvr_AzureCalc_AzureCalcRateCard[], 8,FALSE), VLOOKUP(LEFT(D598, LEN(D598)-'Rate Card'!$M$26), Table_wabobpsvr_AzureCalc_AzureCalcRateCard[], 8, FALSE))</f>
        <v/>
      </c>
    </row>
    <row r="599" spans="1:16" ht="15">
      <c r="A599" s="568"/>
      <c r="B599" t="s">
        <v>4077</v>
      </c>
      <c r="C599" s="64" t="str">
        <f>IFERROR(VLOOKUP(D599,Table_wabobpsvr_AzureCalc_AzureCalcRateCard[], 3,FALSE), VLOOKUP(LEFT(D599, LEN(D599)-'Rate Card'!$M$26), Table_wabobpsvr_AzureCalc_AzureCalcRateCard[], 3, FALSE))</f>
        <v>Hours</v>
      </c>
      <c r="D599" s="1040" t="str">
        <f>B599&amp;'Discount Calculations'!$G$16&amp;'Rate Card'!$K$23</f>
        <v>D3 HDInsight (Non-Windows)MOSP6</v>
      </c>
      <c r="E599" s="1012">
        <f>IFERROR(VLOOKUP(D599,Table_wabobpsvr_AzureCalc_AzureCalcRateCard[], 5,FALSE), VLOOKUP(LEFT(D599, LEN(D599)-'Rate Card'!$M$26), Table_wabobpsvr_AzureCalc_AzureCalcRateCard[], 5, FALSE))</f>
        <v>0.34200000000000003</v>
      </c>
      <c r="F599" s="1013">
        <f t="shared" si="232"/>
        <v>1</v>
      </c>
      <c r="G599" s="1040">
        <f t="shared" si="233"/>
        <v>0.34200000000000003</v>
      </c>
      <c r="H599" s="1011">
        <f>'Discount Calculations'!$C$42</f>
        <v>0</v>
      </c>
      <c r="I599" s="1013">
        <f t="shared" si="234"/>
        <v>0.34200000000000003</v>
      </c>
      <c r="J599" s="1040">
        <f t="shared" si="235"/>
        <v>0</v>
      </c>
      <c r="K599" s="540">
        <f t="shared" si="236"/>
        <v>0</v>
      </c>
      <c r="L599" s="104">
        <f>'Discount Calculations'!$AD$5+1</f>
        <v>1</v>
      </c>
      <c r="M599" s="25">
        <f t="shared" si="237"/>
        <v>0.34200000000000003</v>
      </c>
      <c r="N599" s="94">
        <f>M599*'FX Card'!$G$28</f>
        <v>0.34200000000000003</v>
      </c>
      <c r="O599" s="902" t="str">
        <f>IFERROR(VLOOKUP(D599,Table_wabobpsvr_AzureCalc_AzureCalcRateCard[], 7,FALSE), VLOOKUP(LEFT(D599, LEN(D599)-'Rate Card'!$M$26), Table_wabobpsvr_AzureCalc_AzureCalcRateCard[], 7, FALSE))</f>
        <v/>
      </c>
      <c r="P599" s="902" t="str">
        <f>IFERROR(VLOOKUP(D599,Table_wabobpsvr_AzureCalc_AzureCalcRateCard[], 8,FALSE), VLOOKUP(LEFT(D599, LEN(D599)-'Rate Card'!$M$26), Table_wabobpsvr_AzureCalc_AzureCalcRateCard[], 8, FALSE))</f>
        <v/>
      </c>
    </row>
    <row r="600" spans="1:16" ht="15">
      <c r="A600" s="568"/>
      <c r="B600" t="s">
        <v>4078</v>
      </c>
      <c r="C600" s="64" t="str">
        <f>IFERROR(VLOOKUP(D600,Table_wabobpsvr_AzureCalc_AzureCalcRateCard[], 3,FALSE), VLOOKUP(LEFT(D600, LEN(D600)-'Rate Card'!$M$26), Table_wabobpsvr_AzureCalc_AzureCalcRateCard[], 3, FALSE))</f>
        <v>Hours</v>
      </c>
      <c r="D600" s="1040" t="str">
        <f>B600&amp;'Discount Calculations'!$G$16&amp;'Rate Card'!$K$23</f>
        <v>D4 HDInsightMOSP6</v>
      </c>
      <c r="E600" s="1012">
        <f>IFERROR(VLOOKUP(D600,Table_wabobpsvr_AzureCalc_AzureCalcRateCard[], 5,FALSE), VLOOKUP(LEFT(D600, LEN(D600)-'Rate Card'!$M$26), Table_wabobpsvr_AzureCalc_AzureCalcRateCard[], 5, FALSE))</f>
        <v>1.2430000000000001</v>
      </c>
      <c r="F600" s="1013">
        <f t="shared" si="232"/>
        <v>1</v>
      </c>
      <c r="G600" s="1040">
        <f t="shared" si="233"/>
        <v>1.2430000000000001</v>
      </c>
      <c r="H600" s="1011">
        <f>'Discount Calculations'!$C$42</f>
        <v>0</v>
      </c>
      <c r="I600" s="1013">
        <f t="shared" si="234"/>
        <v>1.2430000000000001</v>
      </c>
      <c r="J600" s="1040">
        <f t="shared" si="235"/>
        <v>0</v>
      </c>
      <c r="K600" s="540">
        <f t="shared" si="236"/>
        <v>0</v>
      </c>
      <c r="L600" s="104">
        <f>'Discount Calculations'!$AD$5+1</f>
        <v>1</v>
      </c>
      <c r="M600" s="25">
        <f t="shared" si="237"/>
        <v>1.2430000000000001</v>
      </c>
      <c r="N600" s="94">
        <f>M600*'FX Card'!$G$28</f>
        <v>1.2430000000000001</v>
      </c>
      <c r="O600" s="902" t="str">
        <f>IFERROR(VLOOKUP(D600,Table_wabobpsvr_AzureCalc_AzureCalcRateCard[], 7,FALSE), VLOOKUP(LEFT(D600, LEN(D600)-'Rate Card'!$M$26), Table_wabobpsvr_AzureCalc_AzureCalcRateCard[], 7, FALSE))</f>
        <v/>
      </c>
      <c r="P600" s="902" t="str">
        <f>IFERROR(VLOOKUP(D600,Table_wabobpsvr_AzureCalc_AzureCalcRateCard[], 8,FALSE), VLOOKUP(LEFT(D600, LEN(D600)-'Rate Card'!$M$26), Table_wabobpsvr_AzureCalc_AzureCalcRateCard[], 8, FALSE))</f>
        <v/>
      </c>
    </row>
    <row r="601" spans="1:16" ht="15">
      <c r="A601" s="568"/>
      <c r="B601" t="s">
        <v>4079</v>
      </c>
      <c r="C601" s="64" t="str">
        <f>IFERROR(VLOOKUP(D601,Table_wabobpsvr_AzureCalc_AzureCalcRateCard[], 3,FALSE), VLOOKUP(LEFT(D601, LEN(D601)-'Rate Card'!$M$26), Table_wabobpsvr_AzureCalc_AzureCalcRateCard[], 3, FALSE))</f>
        <v>Hours</v>
      </c>
      <c r="D601" s="1040" t="str">
        <f>B601&amp;'Discount Calculations'!$G$16&amp;'Rate Card'!$K$23</f>
        <v>D4 HDInsight (Non-Windows)MOSP6</v>
      </c>
      <c r="E601" s="1012">
        <f>IFERROR(VLOOKUP(D601,Table_wabobpsvr_AzureCalc_AzureCalcRateCard[], 5,FALSE), VLOOKUP(LEFT(D601, LEN(D601)-'Rate Card'!$M$26), Table_wabobpsvr_AzureCalc_AzureCalcRateCard[], 5, FALSE))</f>
        <v>0.68400000000000005</v>
      </c>
      <c r="F601" s="1013">
        <f t="shared" si="232"/>
        <v>1</v>
      </c>
      <c r="G601" s="1040">
        <f t="shared" si="233"/>
        <v>0.68400000000000005</v>
      </c>
      <c r="H601" s="1011">
        <f>'Discount Calculations'!$C$42</f>
        <v>0</v>
      </c>
      <c r="I601" s="1013">
        <f t="shared" si="234"/>
        <v>0.68400000000000005</v>
      </c>
      <c r="J601" s="1040">
        <f t="shared" si="235"/>
        <v>0</v>
      </c>
      <c r="K601" s="540">
        <f t="shared" si="236"/>
        <v>0</v>
      </c>
      <c r="L601" s="104">
        <f>'Discount Calculations'!$AD$5+1</f>
        <v>1</v>
      </c>
      <c r="M601" s="25">
        <f t="shared" si="237"/>
        <v>0.68400000000000005</v>
      </c>
      <c r="N601" s="94">
        <f>M601*'FX Card'!$G$28</f>
        <v>0.68400000000000005</v>
      </c>
      <c r="O601" s="902" t="str">
        <f>IFERROR(VLOOKUP(D601,Table_wabobpsvr_AzureCalc_AzureCalcRateCard[], 7,FALSE), VLOOKUP(LEFT(D601, LEN(D601)-'Rate Card'!$M$26), Table_wabobpsvr_AzureCalc_AzureCalcRateCard[], 7, FALSE))</f>
        <v/>
      </c>
      <c r="P601" s="902" t="str">
        <f>IFERROR(VLOOKUP(D601,Table_wabobpsvr_AzureCalc_AzureCalcRateCard[], 8,FALSE), VLOOKUP(LEFT(D601, LEN(D601)-'Rate Card'!$M$26), Table_wabobpsvr_AzureCalc_AzureCalcRateCard[], 8, FALSE))</f>
        <v/>
      </c>
    </row>
    <row r="602" spans="1:16" ht="15">
      <c r="A602" s="568"/>
      <c r="B602" t="s">
        <v>3962</v>
      </c>
      <c r="C602" s="64" t="e">
        <f>IFERROR(VLOOKUP(D602,Table_wabobpsvr_AzureCalc_AzureCalcRateCard[], 3,FALSE), VLOOKUP(LEFT(D602, LEN(D602)-'Rate Card'!$M$26), Table_wabobpsvr_AzureCalc_AzureCalcRateCard[], 3, FALSE))</f>
        <v>#N/A</v>
      </c>
      <c r="D602" s="1040" t="str">
        <f>B602&amp;'Discount Calculations'!$G$16&amp;'Rate Card'!$K$23</f>
        <v>D11 HDInsightMOSP6</v>
      </c>
      <c r="E602" s="1012" t="e">
        <f>IFERROR(VLOOKUP(D602,Table_wabobpsvr_AzureCalc_AzureCalcRateCard[], 5,FALSE), VLOOKUP(LEFT(D602, LEN(D602)-'Rate Card'!$M$26), Table_wabobpsvr_AzureCalc_AzureCalcRateCard[], 5, FALSE))</f>
        <v>#N/A</v>
      </c>
      <c r="F602" s="1013">
        <f t="shared" si="232"/>
        <v>1</v>
      </c>
      <c r="G602" s="1040" t="e">
        <f t="shared" si="233"/>
        <v>#N/A</v>
      </c>
      <c r="H602" s="1011">
        <f>'Discount Calculations'!$C$42</f>
        <v>0</v>
      </c>
      <c r="I602" s="1013" t="e">
        <f t="shared" si="234"/>
        <v>#N/A</v>
      </c>
      <c r="J602" s="1040">
        <f t="shared" si="235"/>
        <v>0</v>
      </c>
      <c r="K602" s="540" t="e">
        <f t="shared" si="236"/>
        <v>#N/A</v>
      </c>
      <c r="L602" s="104">
        <f>'Discount Calculations'!$AD$5+1</f>
        <v>1</v>
      </c>
      <c r="M602" s="25" t="e">
        <f t="shared" si="237"/>
        <v>#N/A</v>
      </c>
      <c r="N602" s="94" t="e">
        <f>M602*'FX Card'!$G$28</f>
        <v>#N/A</v>
      </c>
      <c r="O602" s="902" t="e">
        <f>IFERROR(VLOOKUP(D602,Table_wabobpsvr_AzureCalc_AzureCalcRateCard[], 7,FALSE), VLOOKUP(LEFT(D602, LEN(D602)-'Rate Card'!$M$26), Table_wabobpsvr_AzureCalc_AzureCalcRateCard[], 7, FALSE))</f>
        <v>#N/A</v>
      </c>
      <c r="P602" s="902" t="e">
        <f>IFERROR(VLOOKUP(D602,Table_wabobpsvr_AzureCalc_AzureCalcRateCard[], 8,FALSE), VLOOKUP(LEFT(D602, LEN(D602)-'Rate Card'!$M$26), Table_wabobpsvr_AzureCalc_AzureCalcRateCard[], 8, FALSE))</f>
        <v>#N/A</v>
      </c>
    </row>
    <row r="603" spans="1:16" ht="15">
      <c r="A603" s="568"/>
      <c r="B603" t="s">
        <v>3988</v>
      </c>
      <c r="C603" s="64" t="e">
        <f>IFERROR(VLOOKUP(D603,Table_wabobpsvr_AzureCalc_AzureCalcRateCard[], 3,FALSE), VLOOKUP(LEFT(D603, LEN(D603)-'Rate Card'!$M$26), Table_wabobpsvr_AzureCalc_AzureCalcRateCard[], 3, FALSE))</f>
        <v>#N/A</v>
      </c>
      <c r="D603" s="1040" t="str">
        <f>B603&amp;'Discount Calculations'!$G$16&amp;'Rate Card'!$K$23</f>
        <v>D11 HDInsight (Non-Windows)MOSP6</v>
      </c>
      <c r="E603" s="1012" t="e">
        <f>IFERROR(VLOOKUP(D603,Table_wabobpsvr_AzureCalc_AzureCalcRateCard[], 5,FALSE), VLOOKUP(LEFT(D603, LEN(D603)-'Rate Card'!$M$26), Table_wabobpsvr_AzureCalc_AzureCalcRateCard[], 5, FALSE))</f>
        <v>#N/A</v>
      </c>
      <c r="F603" s="1013">
        <f t="shared" si="232"/>
        <v>1</v>
      </c>
      <c r="G603" s="1040" t="e">
        <f t="shared" si="233"/>
        <v>#N/A</v>
      </c>
      <c r="H603" s="1011">
        <f>'Discount Calculations'!$C$42</f>
        <v>0</v>
      </c>
      <c r="I603" s="1013" t="e">
        <f t="shared" si="234"/>
        <v>#N/A</v>
      </c>
      <c r="J603" s="1040">
        <f t="shared" si="235"/>
        <v>0</v>
      </c>
      <c r="K603" s="540" t="e">
        <f t="shared" si="236"/>
        <v>#N/A</v>
      </c>
      <c r="L603" s="104">
        <f>'Discount Calculations'!$AD$5+1</f>
        <v>1</v>
      </c>
      <c r="M603" s="25" t="e">
        <f t="shared" si="237"/>
        <v>#N/A</v>
      </c>
      <c r="N603" s="94" t="e">
        <f>M603*'FX Card'!$G$28</f>
        <v>#N/A</v>
      </c>
      <c r="O603" s="902" t="e">
        <f>IFERROR(VLOOKUP(D603,Table_wabobpsvr_AzureCalc_AzureCalcRateCard[], 7,FALSE), VLOOKUP(LEFT(D603, LEN(D603)-'Rate Card'!$M$26), Table_wabobpsvr_AzureCalc_AzureCalcRateCard[], 7, FALSE))</f>
        <v>#N/A</v>
      </c>
      <c r="P603" s="902" t="e">
        <f>IFERROR(VLOOKUP(D603,Table_wabobpsvr_AzureCalc_AzureCalcRateCard[], 8,FALSE), VLOOKUP(LEFT(D603, LEN(D603)-'Rate Card'!$M$26), Table_wabobpsvr_AzureCalc_AzureCalcRateCard[], 8, FALSE))</f>
        <v>#N/A</v>
      </c>
    </row>
    <row r="604" spans="1:16" ht="15">
      <c r="A604" s="568"/>
      <c r="B604" t="s">
        <v>4003</v>
      </c>
      <c r="C604" s="64" t="str">
        <f>IFERROR(VLOOKUP(D604,Table_wabobpsvr_AzureCalc_AzureCalcRateCard[], 3,FALSE), VLOOKUP(LEFT(D604, LEN(D604)-'Rate Card'!$M$26), Table_wabobpsvr_AzureCalc_AzureCalcRateCard[], 3, FALSE))</f>
        <v>Hours</v>
      </c>
      <c r="D604" s="1040" t="str">
        <f>B604&amp;'Discount Calculations'!$G$16&amp;'Rate Card'!$K$23</f>
        <v>D12 HDInsightMOSP6</v>
      </c>
      <c r="E604" s="1012">
        <f>IFERROR(VLOOKUP(D604,Table_wabobpsvr_AzureCalc_AzureCalcRateCard[], 5,FALSE), VLOOKUP(LEFT(D604, LEN(D604)-'Rate Card'!$M$26), Table_wabobpsvr_AzureCalc_AzureCalcRateCard[], 5, FALSE))</f>
        <v>0.76</v>
      </c>
      <c r="F604" s="1013">
        <f t="shared" si="232"/>
        <v>1</v>
      </c>
      <c r="G604" s="1040">
        <f t="shared" si="233"/>
        <v>0.76</v>
      </c>
      <c r="H604" s="1011">
        <f>'Discount Calculations'!$C$42</f>
        <v>0</v>
      </c>
      <c r="I604" s="1013">
        <f t="shared" si="234"/>
        <v>0.76</v>
      </c>
      <c r="J604" s="1040">
        <f t="shared" si="235"/>
        <v>0</v>
      </c>
      <c r="K604" s="540">
        <f t="shared" si="236"/>
        <v>0</v>
      </c>
      <c r="L604" s="104">
        <f>'Discount Calculations'!$AD$5+1</f>
        <v>1</v>
      </c>
      <c r="M604" s="25">
        <f t="shared" si="237"/>
        <v>0.76</v>
      </c>
      <c r="N604" s="94">
        <f>M604*'FX Card'!$G$28</f>
        <v>0.76</v>
      </c>
      <c r="O604" s="902" t="str">
        <f>IFERROR(VLOOKUP(D604,Table_wabobpsvr_AzureCalc_AzureCalcRateCard[], 7,FALSE), VLOOKUP(LEFT(D604, LEN(D604)-'Rate Card'!$M$26), Table_wabobpsvr_AzureCalc_AzureCalcRateCard[], 7, FALSE))</f>
        <v/>
      </c>
      <c r="P604" s="902" t="str">
        <f>IFERROR(VLOOKUP(D604,Table_wabobpsvr_AzureCalc_AzureCalcRateCard[], 8,FALSE), VLOOKUP(LEFT(D604, LEN(D604)-'Rate Card'!$M$26), Table_wabobpsvr_AzureCalc_AzureCalcRateCard[], 8, FALSE))</f>
        <v/>
      </c>
    </row>
    <row r="605" spans="1:16" ht="15">
      <c r="A605" s="568"/>
      <c r="B605" t="s">
        <v>4015</v>
      </c>
      <c r="C605" s="64" t="str">
        <f>IFERROR(VLOOKUP(D605,Table_wabobpsvr_AzureCalc_AzureCalcRateCard[], 3,FALSE), VLOOKUP(LEFT(D605, LEN(D605)-'Rate Card'!$M$26), Table_wabobpsvr_AzureCalc_AzureCalcRateCard[], 3, FALSE))</f>
        <v>Hours</v>
      </c>
      <c r="D605" s="1040" t="str">
        <f>B605&amp;'Discount Calculations'!$G$16&amp;'Rate Card'!$K$23</f>
        <v>D12 HDInsight (Non-Windows)MOSP6</v>
      </c>
      <c r="E605" s="1012">
        <f>IFERROR(VLOOKUP(D605,Table_wabobpsvr_AzureCalc_AzureCalcRateCard[], 5,FALSE), VLOOKUP(LEFT(D605, LEN(D605)-'Rate Card'!$M$26), Table_wabobpsvr_AzureCalc_AzureCalcRateCard[], 5, FALSE))</f>
        <v>0.40300000000000002</v>
      </c>
      <c r="F605" s="1013">
        <f t="shared" si="232"/>
        <v>1</v>
      </c>
      <c r="G605" s="1040">
        <f t="shared" si="233"/>
        <v>0.40300000000000002</v>
      </c>
      <c r="H605" s="1011">
        <f>'Discount Calculations'!$C$42</f>
        <v>0</v>
      </c>
      <c r="I605" s="1013">
        <f t="shared" si="234"/>
        <v>0.40300000000000002</v>
      </c>
      <c r="J605" s="1040">
        <f t="shared" si="235"/>
        <v>0</v>
      </c>
      <c r="K605" s="540">
        <f t="shared" si="236"/>
        <v>0</v>
      </c>
      <c r="L605" s="104">
        <f>'Discount Calculations'!$AD$5+1</f>
        <v>1</v>
      </c>
      <c r="M605" s="25">
        <f t="shared" si="237"/>
        <v>0.40300000000000002</v>
      </c>
      <c r="N605" s="94">
        <f>M605*'FX Card'!$G$28</f>
        <v>0.40300000000000002</v>
      </c>
      <c r="O605" s="902" t="str">
        <f>IFERROR(VLOOKUP(D605,Table_wabobpsvr_AzureCalc_AzureCalcRateCard[], 7,FALSE), VLOOKUP(LEFT(D605, LEN(D605)-'Rate Card'!$M$26), Table_wabobpsvr_AzureCalc_AzureCalcRateCard[], 7, FALSE))</f>
        <v/>
      </c>
      <c r="P605" s="902" t="str">
        <f>IFERROR(VLOOKUP(D605,Table_wabobpsvr_AzureCalc_AzureCalcRateCard[], 8,FALSE), VLOOKUP(LEFT(D605, LEN(D605)-'Rate Card'!$M$26), Table_wabobpsvr_AzureCalc_AzureCalcRateCard[], 8, FALSE))</f>
        <v/>
      </c>
    </row>
    <row r="606" spans="1:16" ht="15">
      <c r="A606" s="568"/>
      <c r="B606" t="s">
        <v>3948</v>
      </c>
      <c r="C606" s="64" t="str">
        <f>IFERROR(VLOOKUP(D606,Table_wabobpsvr_AzureCalc_AzureCalcRateCard[], 3,FALSE), VLOOKUP(LEFT(D606, LEN(D606)-'Rate Card'!$M$26), Table_wabobpsvr_AzureCalc_AzureCalcRateCard[], 3, FALSE))</f>
        <v>Hours</v>
      </c>
      <c r="D606" s="1040" t="str">
        <f>B606&amp;'Discount Calculations'!$G$16&amp;'Rate Card'!$K$23</f>
        <v>D13 HDInsightMOSP6</v>
      </c>
      <c r="E606" s="1012">
        <f>IFERROR(VLOOKUP(D606,Table_wabobpsvr_AzureCalc_AzureCalcRateCard[], 5,FALSE), VLOOKUP(LEFT(D606, LEN(D606)-'Rate Card'!$M$26), Table_wabobpsvr_AzureCalc_AzureCalcRateCard[], 5, FALSE))</f>
        <v>1.3680000000000001</v>
      </c>
      <c r="F606" s="1013">
        <f t="shared" si="232"/>
        <v>1</v>
      </c>
      <c r="G606" s="1040">
        <f t="shared" si="233"/>
        <v>1.3680000000000001</v>
      </c>
      <c r="H606" s="1011">
        <f>'Discount Calculations'!$C$42</f>
        <v>0</v>
      </c>
      <c r="I606" s="1013">
        <f t="shared" si="234"/>
        <v>1.3680000000000001</v>
      </c>
      <c r="J606" s="1040">
        <f t="shared" si="235"/>
        <v>0</v>
      </c>
      <c r="K606" s="540">
        <f t="shared" si="236"/>
        <v>0</v>
      </c>
      <c r="L606" s="104">
        <f>'Discount Calculations'!$AD$5+1</f>
        <v>1</v>
      </c>
      <c r="M606" s="25">
        <f t="shared" si="237"/>
        <v>1.3680000000000001</v>
      </c>
      <c r="N606" s="94">
        <f>M606*'FX Card'!$G$28</f>
        <v>1.3680000000000001</v>
      </c>
      <c r="O606" s="902" t="str">
        <f>IFERROR(VLOOKUP(D606,Table_wabobpsvr_AzureCalc_AzureCalcRateCard[], 7,FALSE), VLOOKUP(LEFT(D606, LEN(D606)-'Rate Card'!$M$26), Table_wabobpsvr_AzureCalc_AzureCalcRateCard[], 7, FALSE))</f>
        <v/>
      </c>
      <c r="P606" s="902" t="str">
        <f>IFERROR(VLOOKUP(D606,Table_wabobpsvr_AzureCalc_AzureCalcRateCard[], 8,FALSE), VLOOKUP(LEFT(D606, LEN(D606)-'Rate Card'!$M$26), Table_wabobpsvr_AzureCalc_AzureCalcRateCard[], 8, FALSE))</f>
        <v/>
      </c>
    </row>
    <row r="607" spans="1:16" ht="15">
      <c r="A607" s="568"/>
      <c r="B607" t="s">
        <v>3981</v>
      </c>
      <c r="C607" s="64" t="str">
        <f>IFERROR(VLOOKUP(D607,Table_wabobpsvr_AzureCalc_AzureCalcRateCard[], 3,FALSE), VLOOKUP(LEFT(D607, LEN(D607)-'Rate Card'!$M$26), Table_wabobpsvr_AzureCalc_AzureCalcRateCard[], 3, FALSE))</f>
        <v>Hours</v>
      </c>
      <c r="D607" s="1040" t="str">
        <f>B607&amp;'Discount Calculations'!$G$16&amp;'Rate Card'!$K$23</f>
        <v>D13 HDInsight (Non-Windows)MOSP6</v>
      </c>
      <c r="E607" s="1012">
        <f>IFERROR(VLOOKUP(D607,Table_wabobpsvr_AzureCalc_AzureCalcRateCard[], 5,FALSE), VLOOKUP(LEFT(D607, LEN(D607)-'Rate Card'!$M$26), Table_wabobpsvr_AzureCalc_AzureCalcRateCard[], 5, FALSE))</f>
        <v>0.72599999999999998</v>
      </c>
      <c r="F607" s="1013">
        <f t="shared" si="232"/>
        <v>1</v>
      </c>
      <c r="G607" s="1040">
        <f t="shared" si="233"/>
        <v>0.72599999999999998</v>
      </c>
      <c r="H607" s="1011">
        <f>'Discount Calculations'!$C$42</f>
        <v>0</v>
      </c>
      <c r="I607" s="1013">
        <f t="shared" si="234"/>
        <v>0.72599999999999998</v>
      </c>
      <c r="J607" s="1040">
        <f t="shared" si="235"/>
        <v>0</v>
      </c>
      <c r="K607" s="540">
        <f t="shared" si="236"/>
        <v>0</v>
      </c>
      <c r="L607" s="104">
        <f>'Discount Calculations'!$AD$5+1</f>
        <v>1</v>
      </c>
      <c r="M607" s="25">
        <f t="shared" si="237"/>
        <v>0.72599999999999998</v>
      </c>
      <c r="N607" s="94">
        <f>M607*'FX Card'!$G$28</f>
        <v>0.72599999999999998</v>
      </c>
      <c r="O607" s="902" t="str">
        <f>IFERROR(VLOOKUP(D607,Table_wabobpsvr_AzureCalc_AzureCalcRateCard[], 7,FALSE), VLOOKUP(LEFT(D607, LEN(D607)-'Rate Card'!$M$26), Table_wabobpsvr_AzureCalc_AzureCalcRateCard[], 7, FALSE))</f>
        <v/>
      </c>
      <c r="P607" s="902" t="str">
        <f>IFERROR(VLOOKUP(D607,Table_wabobpsvr_AzureCalc_AzureCalcRateCard[], 8,FALSE), VLOOKUP(LEFT(D607, LEN(D607)-'Rate Card'!$M$26), Table_wabobpsvr_AzureCalc_AzureCalcRateCard[], 8, FALSE))</f>
        <v/>
      </c>
    </row>
    <row r="608" spans="1:16" ht="15">
      <c r="A608" s="568"/>
      <c r="B608" t="s">
        <v>4058</v>
      </c>
      <c r="C608" s="64" t="str">
        <f>IFERROR(VLOOKUP(D608,Table_wabobpsvr_AzureCalc_AzureCalcRateCard[], 3,FALSE), VLOOKUP(LEFT(D608, LEN(D608)-'Rate Card'!$M$26), Table_wabobpsvr_AzureCalc_AzureCalcRateCard[], 3, FALSE))</f>
        <v>Hours</v>
      </c>
      <c r="D608" s="1040" t="str">
        <f>B608&amp;'Discount Calculations'!$G$16&amp;'Rate Card'!$K$23</f>
        <v>D14 HDInsightMOSP6</v>
      </c>
      <c r="E608" s="1012">
        <f>IFERROR(VLOOKUP(D608,Table_wabobpsvr_AzureCalc_AzureCalcRateCard[], 5,FALSE), VLOOKUP(LEFT(D608, LEN(D608)-'Rate Card'!$M$26), Table_wabobpsvr_AzureCalc_AzureCalcRateCard[], 5, FALSE))</f>
        <v>2.4620000000000002</v>
      </c>
      <c r="F608" s="1013">
        <f t="shared" si="232"/>
        <v>1</v>
      </c>
      <c r="G608" s="1040">
        <f t="shared" si="233"/>
        <v>2.4620000000000002</v>
      </c>
      <c r="H608" s="1011">
        <f>'Discount Calculations'!$C$42</f>
        <v>0</v>
      </c>
      <c r="I608" s="1013">
        <f t="shared" si="234"/>
        <v>2.4620000000000002</v>
      </c>
      <c r="J608" s="1040">
        <f t="shared" si="235"/>
        <v>0</v>
      </c>
      <c r="K608" s="540">
        <f t="shared" si="236"/>
        <v>0</v>
      </c>
      <c r="L608" s="104">
        <f>'Discount Calculations'!$AD$5+1</f>
        <v>1</v>
      </c>
      <c r="M608" s="25">
        <f t="shared" si="237"/>
        <v>2.4620000000000002</v>
      </c>
      <c r="N608" s="94">
        <f>M608*'FX Card'!$G$28</f>
        <v>2.4620000000000002</v>
      </c>
      <c r="O608" s="902" t="str">
        <f>IFERROR(VLOOKUP(D608,Table_wabobpsvr_AzureCalc_AzureCalcRateCard[], 7,FALSE), VLOOKUP(LEFT(D608, LEN(D608)-'Rate Card'!$M$26), Table_wabobpsvr_AzureCalc_AzureCalcRateCard[], 7, FALSE))</f>
        <v/>
      </c>
      <c r="P608" s="902" t="str">
        <f>IFERROR(VLOOKUP(D608,Table_wabobpsvr_AzureCalc_AzureCalcRateCard[], 8,FALSE), VLOOKUP(LEFT(D608, LEN(D608)-'Rate Card'!$M$26), Table_wabobpsvr_AzureCalc_AzureCalcRateCard[], 8, FALSE))</f>
        <v/>
      </c>
    </row>
    <row r="609" spans="1:16" ht="15">
      <c r="A609" s="568"/>
      <c r="B609" t="s">
        <v>4080</v>
      </c>
      <c r="C609" s="64" t="str">
        <f>IFERROR(VLOOKUP(D609,Table_wabobpsvr_AzureCalc_AzureCalcRateCard[], 3,FALSE), VLOOKUP(LEFT(D609, LEN(D609)-'Rate Card'!$M$26), Table_wabobpsvr_AzureCalc_AzureCalcRateCard[], 3, FALSE))</f>
        <v>Hours</v>
      </c>
      <c r="D609" s="1040" t="str">
        <f>B609&amp;'Discount Calculations'!$G$16&amp;'Rate Card'!$K$23</f>
        <v>D14 HDInsight (Non-Windows)MOSP6</v>
      </c>
      <c r="E609" s="1012">
        <f>IFERROR(VLOOKUP(D609,Table_wabobpsvr_AzureCalc_AzureCalcRateCard[], 5,FALSE), VLOOKUP(LEFT(D609, LEN(D609)-'Rate Card'!$M$26), Table_wabobpsvr_AzureCalc_AzureCalcRateCard[], 5, FALSE))</f>
        <v>1.306</v>
      </c>
      <c r="F609" s="1013">
        <f>IF($E$1=1,1,0)</f>
        <v>1</v>
      </c>
      <c r="G609" s="1040">
        <f t="shared" ref="G609" si="238">F609*E609</f>
        <v>1.306</v>
      </c>
      <c r="H609" s="1011">
        <f>'Discount Calculations'!$C$42</f>
        <v>0</v>
      </c>
      <c r="I609" s="1013">
        <f t="shared" ref="I609" si="239">G609*(1-H609)</f>
        <v>1.306</v>
      </c>
      <c r="J609" s="1040">
        <f t="shared" si="235"/>
        <v>0</v>
      </c>
      <c r="K609" s="540">
        <f t="shared" ref="K609" si="240">E609*J609</f>
        <v>0</v>
      </c>
      <c r="L609" s="104">
        <f>'Discount Calculations'!$AD$5+1</f>
        <v>1</v>
      </c>
      <c r="M609" s="25">
        <f t="shared" ref="M609" si="241">L609*(K609+I609)</f>
        <v>1.306</v>
      </c>
      <c r="N609" s="94">
        <f>M609*'FX Card'!$G$28</f>
        <v>1.306</v>
      </c>
      <c r="O609" s="902" t="str">
        <f>IFERROR(VLOOKUP(D609,Table_wabobpsvr_AzureCalc_AzureCalcRateCard[], 7,FALSE), VLOOKUP(LEFT(D609, LEN(D609)-'Rate Card'!$M$26), Table_wabobpsvr_AzureCalc_AzureCalcRateCard[], 7, FALSE))</f>
        <v/>
      </c>
      <c r="P609" s="902" t="str">
        <f>IFERROR(VLOOKUP(D609,Table_wabobpsvr_AzureCalc_AzureCalcRateCard[], 8,FALSE), VLOOKUP(LEFT(D609, LEN(D609)-'Rate Card'!$M$26), Table_wabobpsvr_AzureCalc_AzureCalcRateCard[], 8, FALSE))</f>
        <v/>
      </c>
    </row>
    <row r="610" spans="1:16" ht="15">
      <c r="A610" s="568"/>
      <c r="F610" s="1013"/>
      <c r="H610" s="1011"/>
      <c r="I610" s="1013"/>
      <c r="K610" s="540"/>
      <c r="L610" s="104"/>
      <c r="M610" s="25"/>
      <c r="N610" s="33"/>
      <c r="O610" s="903"/>
      <c r="P610" s="903"/>
    </row>
    <row r="611" spans="1:16">
      <c r="A611" s="79" t="s">
        <v>1069</v>
      </c>
      <c r="B611" s="79" t="s">
        <v>152</v>
      </c>
      <c r="C611" s="79" t="s">
        <v>6</v>
      </c>
      <c r="D611" s="2" t="s">
        <v>828</v>
      </c>
      <c r="E611" s="556" t="s">
        <v>263</v>
      </c>
      <c r="F611" s="2" t="s">
        <v>180</v>
      </c>
      <c r="G611" s="2" t="s">
        <v>184</v>
      </c>
      <c r="H611" s="2" t="s">
        <v>188</v>
      </c>
      <c r="I611" s="2" t="s">
        <v>269</v>
      </c>
      <c r="J611" s="2" t="s">
        <v>833</v>
      </c>
      <c r="K611" s="79" t="s">
        <v>838</v>
      </c>
      <c r="L611" s="79" t="s">
        <v>262</v>
      </c>
      <c r="M611" s="79" t="s">
        <v>834</v>
      </c>
      <c r="N611" s="95" t="s">
        <v>24</v>
      </c>
      <c r="O611" s="901" t="s">
        <v>2</v>
      </c>
      <c r="P611" s="901" t="s">
        <v>2986</v>
      </c>
    </row>
    <row r="612" spans="1:16" ht="15">
      <c r="A612" s="568" t="s">
        <v>1061</v>
      </c>
      <c r="B612" t="s">
        <v>3372</v>
      </c>
      <c r="C612" s="64" t="str">
        <f>IFERROR(VLOOKUP(D612,Table_wabobpsvr_AzureCalc_AzureCalcRateCard[], 3,FALSE), VLOOKUP(LEFT(D612, LEN(D612)-'Rate Card'!$M$26), Table_wabobpsvr_AzureCalc_AzureCalcRateCard[], 3, FALSE))</f>
        <v/>
      </c>
      <c r="D612" s="1040" t="str">
        <f>B612&amp;'Discount Calculations'!$G$16&amp;'Rate Card'!$K$23</f>
        <v>Studio Experiment Compute HoursMOSP6</v>
      </c>
      <c r="E612" s="1012">
        <f>IFERROR(VLOOKUP(D612,Table_wabobpsvr_AzureCalc_AzureCalcRateCard[], 5,FALSE), VLOOKUP(LEFT(D612, LEN(D612)-'Rate Card'!$M$26), Table_wabobpsvr_AzureCalc_AzureCalcRateCard[], 5, FALSE))</f>
        <v>999999</v>
      </c>
      <c r="F612" s="1013">
        <f>IF($E$1=1,1,0)</f>
        <v>1</v>
      </c>
      <c r="G612" s="1040">
        <f>F612*E612</f>
        <v>999999</v>
      </c>
      <c r="H612" s="1011">
        <f>'Discount Calculations'!$C$42</f>
        <v>0</v>
      </c>
      <c r="I612" s="1013">
        <f>G612*(1-H612)</f>
        <v>999999</v>
      </c>
      <c r="J612" s="1040">
        <f>IF($E$1=2,1,0)</f>
        <v>0</v>
      </c>
      <c r="K612" s="540">
        <f>E612*J612</f>
        <v>0</v>
      </c>
      <c r="L612" s="104">
        <f>'Discount Calculations'!$AD$5+1</f>
        <v>1</v>
      </c>
      <c r="M612" s="25">
        <f>L612*(K612+I612)</f>
        <v>999999</v>
      </c>
      <c r="N612" s="94">
        <f>M612*'FX Card'!$G$28</f>
        <v>999999</v>
      </c>
      <c r="O612" s="902" t="str">
        <f>IFERROR(VLOOKUP(D612,Table_wabobpsvr_AzureCalc_AzureCalcRateCard[], 7,FALSE), VLOOKUP(LEFT(D612, LEN(D612)-'Rate Card'!$M$26), Table_wabobpsvr_AzureCalc_AzureCalcRateCard[], 7, FALSE))</f>
        <v/>
      </c>
      <c r="P612" s="902" t="str">
        <f>IFERROR(VLOOKUP(D612,Table_wabobpsvr_AzureCalc_AzureCalcRateCard[], 8,FALSE), VLOOKUP(LEFT(D612, LEN(D612)-'Rate Card'!$M$26), Table_wabobpsvr_AzureCalc_AzureCalcRateCard[], 8, FALSE))</f>
        <v/>
      </c>
    </row>
    <row r="613" spans="1:16" ht="15">
      <c r="A613" s="568" t="s">
        <v>1062</v>
      </c>
      <c r="B613" t="s">
        <v>3523</v>
      </c>
      <c r="C613" s="64" t="str">
        <f>IFERROR(VLOOKUP(D613,Table_wabobpsvr_AzureCalc_AzureCalcRateCard[], 3,FALSE), VLOOKUP(LEFT(D613, LEN(D613)-'Rate Card'!$M$26), Table_wabobpsvr_AzureCalc_AzureCalcRateCard[], 3, FALSE))</f>
        <v/>
      </c>
      <c r="D613" s="1040" t="str">
        <f>B613&amp;'Discount Calculations'!$G$16&amp;'Rate Card'!$K$23</f>
        <v>Production API  Compute HoursMOSP6</v>
      </c>
      <c r="E613" s="1012">
        <f>IFERROR(VLOOKUP(D613,Table_wabobpsvr_AzureCalc_AzureCalcRateCard[], 5,FALSE), VLOOKUP(LEFT(D613, LEN(D613)-'Rate Card'!$M$26), Table_wabobpsvr_AzureCalc_AzureCalcRateCard[], 5, FALSE))</f>
        <v>999999</v>
      </c>
      <c r="F613" s="1013">
        <f>IF($E$1=1,1,0)</f>
        <v>1</v>
      </c>
      <c r="G613" s="1040">
        <f>F613*E613</f>
        <v>999999</v>
      </c>
      <c r="H613" s="1011">
        <f>'Discount Calculations'!$C$42</f>
        <v>0</v>
      </c>
      <c r="I613" s="1013">
        <f>G613*(1-H613)</f>
        <v>999999</v>
      </c>
      <c r="J613" s="1040">
        <f>IF($E$1=2,1,0)</f>
        <v>0</v>
      </c>
      <c r="K613" s="540">
        <f>E613*J613</f>
        <v>0</v>
      </c>
      <c r="L613" s="104">
        <f>'Discount Calculations'!$AD$5+1</f>
        <v>1</v>
      </c>
      <c r="M613" s="25">
        <f>L613*(K613+I613)</f>
        <v>999999</v>
      </c>
      <c r="N613" s="94">
        <f>M613*'FX Card'!$G$28</f>
        <v>999999</v>
      </c>
      <c r="O613" s="902" t="str">
        <f>IFERROR(VLOOKUP(D613,Table_wabobpsvr_AzureCalc_AzureCalcRateCard[], 7,FALSE), VLOOKUP(LEFT(D613, LEN(D613)-'Rate Card'!$M$26), Table_wabobpsvr_AzureCalc_AzureCalcRateCard[], 7, FALSE))</f>
        <v/>
      </c>
      <c r="P613" s="902" t="str">
        <f>IFERROR(VLOOKUP(D613,Table_wabobpsvr_AzureCalc_AzureCalcRateCard[], 8,FALSE), VLOOKUP(LEFT(D613, LEN(D613)-'Rate Card'!$M$26), Table_wabobpsvr_AzureCalc_AzureCalcRateCard[], 8, FALSE))</f>
        <v/>
      </c>
    </row>
    <row r="614" spans="1:16" ht="15">
      <c r="A614" s="568" t="s">
        <v>1062</v>
      </c>
      <c r="B614" t="s">
        <v>3386</v>
      </c>
      <c r="C614" s="64" t="str">
        <f>IFERROR(VLOOKUP(D614,Table_wabobpsvr_AzureCalc_AzureCalcRateCard[], 3,FALSE), VLOOKUP(LEFT(D614, LEN(D614)-'Rate Card'!$M$26), Table_wabobpsvr_AzureCalc_AzureCalcRateCard[], 3, FALSE))</f>
        <v/>
      </c>
      <c r="D614" s="1040" t="str">
        <f>B614&amp;'Discount Calculations'!$G$16&amp;'Rate Card'!$K$23</f>
        <v>Production API Transactions (in 1000s)MOSP6</v>
      </c>
      <c r="E614" s="1012">
        <f>IFERROR(VLOOKUP(D614,Table_wabobpsvr_AzureCalc_AzureCalcRateCard[], 5,FALSE), VLOOKUP(LEFT(D614, LEN(D614)-'Rate Card'!$M$26), Table_wabobpsvr_AzureCalc_AzureCalcRateCard[], 5, FALSE))</f>
        <v>999999</v>
      </c>
      <c r="F614" s="1013">
        <f>IF($E$1=1,1,0)</f>
        <v>1</v>
      </c>
      <c r="G614" s="1040">
        <f>F614*E614</f>
        <v>999999</v>
      </c>
      <c r="H614" s="1011">
        <f>'Discount Calculations'!$C$42</f>
        <v>0</v>
      </c>
      <c r="I614" s="1013">
        <f>G614*(1-H614)</f>
        <v>999999</v>
      </c>
      <c r="J614" s="1040">
        <f>IF($E$1=2,1,0)</f>
        <v>0</v>
      </c>
      <c r="K614" s="540">
        <f>E614*J614</f>
        <v>0</v>
      </c>
      <c r="L614" s="104">
        <f>'Discount Calculations'!$AD$5+1</f>
        <v>1</v>
      </c>
      <c r="M614" s="25">
        <f>L614*(K614+I614)</f>
        <v>999999</v>
      </c>
      <c r="N614" s="94">
        <f>M614*'FX Card'!$G$28</f>
        <v>999999</v>
      </c>
      <c r="O614" s="902" t="str">
        <f>IFERROR(VLOOKUP(D614,Table_wabobpsvr_AzureCalc_AzureCalcRateCard[], 7,FALSE), VLOOKUP(LEFT(D614, LEN(D614)-'Rate Card'!$M$26), Table_wabobpsvr_AzureCalc_AzureCalcRateCard[], 7, FALSE))</f>
        <v/>
      </c>
      <c r="P614" s="902" t="str">
        <f>IFERROR(VLOOKUP(D614,Table_wabobpsvr_AzureCalc_AzureCalcRateCard[], 8,FALSE), VLOOKUP(LEFT(D614, LEN(D614)-'Rate Card'!$M$26), Table_wabobpsvr_AzureCalc_AzureCalcRateCard[], 8, FALSE))</f>
        <v/>
      </c>
    </row>
    <row r="615" spans="1:16" ht="15">
      <c r="A615" s="568"/>
      <c r="B615" t="s">
        <v>3385</v>
      </c>
      <c r="C615" s="64" t="str">
        <f>IFERROR(VLOOKUP(D615,Table_wabobpsvr_AzureCalc_AzureCalcRateCard[], 3,FALSE), VLOOKUP(LEFT(D615, LEN(D615)-'Rate Card'!$M$26), Table_wabobpsvr_AzureCalc_AzureCalcRateCard[], 3, FALSE))</f>
        <v/>
      </c>
      <c r="D615" s="1040" t="str">
        <f>B615&amp;'Discount Calculations'!$G$16&amp;'Rate Card'!$K$23</f>
        <v>Monthly FeeMOSP6</v>
      </c>
      <c r="E615" s="1012">
        <f>IFERROR(VLOOKUP(D615,Table_wabobpsvr_AzureCalc_AzureCalcRateCard[], 5,FALSE), VLOOKUP(LEFT(D615, LEN(D615)-'Rate Card'!$M$26), Table_wabobpsvr_AzureCalc_AzureCalcRateCard[], 5, FALSE))</f>
        <v>999999</v>
      </c>
      <c r="F615" s="1013">
        <f>IF($E$1=1,1,0)</f>
        <v>1</v>
      </c>
      <c r="G615" s="1040">
        <f>F615*E615</f>
        <v>999999</v>
      </c>
      <c r="H615" s="1011">
        <f>'Discount Calculations'!$C$42</f>
        <v>0</v>
      </c>
      <c r="I615" s="1013">
        <f>G615*(1-H615)</f>
        <v>999999</v>
      </c>
      <c r="J615" s="1040">
        <f>IF($E$1=2,1,0)</f>
        <v>0</v>
      </c>
      <c r="K615" s="540">
        <f>E615*J615</f>
        <v>0</v>
      </c>
      <c r="L615" s="104">
        <f>'Discount Calculations'!$AD$5+1</f>
        <v>1</v>
      </c>
      <c r="M615" s="25">
        <f>L615*(K615+I615)</f>
        <v>999999</v>
      </c>
      <c r="N615" s="94">
        <f>M615*'FX Card'!$G$28</f>
        <v>999999</v>
      </c>
      <c r="O615" s="902" t="str">
        <f>IFERROR(VLOOKUP(D615,Table_wabobpsvr_AzureCalc_AzureCalcRateCard[], 7,FALSE), VLOOKUP(LEFT(D615, LEN(D615)-'Rate Card'!$M$26), Table_wabobpsvr_AzureCalc_AzureCalcRateCard[], 7, FALSE))</f>
        <v/>
      </c>
      <c r="P615" s="902" t="str">
        <f>IFERROR(VLOOKUP(D615,Table_wabobpsvr_AzureCalc_AzureCalcRateCard[], 8,FALSE), VLOOKUP(LEFT(D615, LEN(D615)-'Rate Card'!$M$26), Table_wabobpsvr_AzureCalc_AzureCalcRateCard[], 8, FALSE))</f>
        <v/>
      </c>
    </row>
    <row r="616" spans="1:16" ht="15">
      <c r="A616" s="568"/>
      <c r="F616" s="1013"/>
      <c r="H616" s="1011"/>
      <c r="I616" s="1013"/>
      <c r="K616" s="540"/>
      <c r="L616" s="104"/>
      <c r="M616" s="25"/>
      <c r="N616" s="33"/>
      <c r="O616" s="903"/>
      <c r="P616" s="903"/>
    </row>
    <row r="617" spans="1:16">
      <c r="A617" s="79" t="s">
        <v>1070</v>
      </c>
      <c r="B617" s="79" t="s">
        <v>152</v>
      </c>
      <c r="C617" s="79" t="s">
        <v>6</v>
      </c>
      <c r="D617" s="2" t="s">
        <v>828</v>
      </c>
      <c r="E617" s="556" t="s">
        <v>263</v>
      </c>
      <c r="F617" s="2" t="s">
        <v>180</v>
      </c>
      <c r="G617" s="2" t="s">
        <v>184</v>
      </c>
      <c r="H617" s="2" t="s">
        <v>188</v>
      </c>
      <c r="I617" s="2" t="s">
        <v>269</v>
      </c>
      <c r="J617" s="2" t="s">
        <v>833</v>
      </c>
      <c r="K617" s="79" t="s">
        <v>838</v>
      </c>
      <c r="L617" s="79" t="s">
        <v>262</v>
      </c>
      <c r="M617" s="79" t="s">
        <v>834</v>
      </c>
      <c r="N617" s="95" t="s">
        <v>24</v>
      </c>
      <c r="O617" s="901" t="s">
        <v>2</v>
      </c>
      <c r="P617" s="901" t="s">
        <v>2986</v>
      </c>
    </row>
    <row r="618" spans="1:16" ht="15">
      <c r="A618" s="568" t="s">
        <v>1070</v>
      </c>
      <c r="B618" t="s">
        <v>4314</v>
      </c>
      <c r="C618" s="64" t="str">
        <f>IFERROR(VLOOKUP(D618,Table_wabobpsvr_AzureCalc_AzureCalcRateCard[], 3,FALSE), VLOOKUP(LEFT(D618, LEN(D618)-'Rate Card'!$M$26), Table_wabobpsvr_AzureCalc_AzureCalcRateCard[], 3, FALSE))</f>
        <v>Hours</v>
      </c>
      <c r="D618" s="1040" t="str">
        <f>B618&amp;'Discount Calculations'!$G$16&amp;'Rate Card'!$K$23</f>
        <v>S1 DocumentDB HoursMOSP6</v>
      </c>
      <c r="E618" s="1012">
        <f>IFERROR(VLOOKUP(D618,Table_wabobpsvr_AzureCalc_AzureCalcRateCard[], 5,FALSE), VLOOKUP(LEFT(D618, LEN(D618)-'Rate Card'!$M$26), Table_wabobpsvr_AzureCalc_AzureCalcRateCard[], 5, FALSE))</f>
        <v>3.4000000000000002E-2</v>
      </c>
      <c r="F618" s="1013">
        <f>IF($E$1=1,1,0)</f>
        <v>1</v>
      </c>
      <c r="G618" s="1040">
        <f>F618*E618</f>
        <v>3.4000000000000002E-2</v>
      </c>
      <c r="H618" s="1011">
        <f>'Discount Calculations'!$C$42</f>
        <v>0</v>
      </c>
      <c r="I618" s="1013">
        <f>G618*(1-H618)</f>
        <v>3.4000000000000002E-2</v>
      </c>
      <c r="J618" s="1040">
        <f>IF($E$1=2,1,0)</f>
        <v>0</v>
      </c>
      <c r="K618" s="540">
        <f>E618*J618</f>
        <v>0</v>
      </c>
      <c r="L618" s="104">
        <f>'Discount Calculations'!$AD$5+1</f>
        <v>1</v>
      </c>
      <c r="M618" s="25">
        <f>L618*(K618+I618)</f>
        <v>3.4000000000000002E-2</v>
      </c>
      <c r="N618" s="94">
        <f>M618*'FX Card'!$G$28</f>
        <v>3.4000000000000002E-2</v>
      </c>
      <c r="O618" s="902" t="str">
        <f>IFERROR(VLOOKUP(D618,Table_wabobpsvr_AzureCalc_AzureCalcRateCard[], 7,FALSE), VLOOKUP(LEFT(D618, LEN(D618)-'Rate Card'!$M$26), Table_wabobpsvr_AzureCalc_AzureCalcRateCard[], 7, FALSE))</f>
        <v/>
      </c>
      <c r="P618" s="902" t="str">
        <f>IFERROR(VLOOKUP(D618,Table_wabobpsvr_AzureCalc_AzureCalcRateCard[], 8,FALSE), VLOOKUP(LEFT(D618, LEN(D618)-'Rate Card'!$M$26), Table_wabobpsvr_AzureCalc_AzureCalcRateCard[], 8, FALSE))</f>
        <v/>
      </c>
    </row>
    <row r="619" spans="1:16" ht="15">
      <c r="A619" s="568"/>
      <c r="B619" t="s">
        <v>4321</v>
      </c>
      <c r="C619" s="64" t="str">
        <f>IFERROR(VLOOKUP(D619,Table_wabobpsvr_AzureCalc_AzureCalcRateCard[], 3,FALSE), VLOOKUP(LEFT(D619, LEN(D619)-'Rate Card'!$M$26), Table_wabobpsvr_AzureCalc_AzureCalcRateCard[], 3, FALSE))</f>
        <v>Hours</v>
      </c>
      <c r="D619" s="1040" t="str">
        <f>B619&amp;'Discount Calculations'!$G$16&amp;'Rate Card'!$K$23</f>
        <v>S2 DocumentDB HoursMOSP6</v>
      </c>
      <c r="E619" s="1012">
        <f>IFERROR(VLOOKUP(D619,Table_wabobpsvr_AzureCalc_AzureCalcRateCard[], 5,FALSE), VLOOKUP(LEFT(D619, LEN(D619)-'Rate Card'!$M$26), Table_wabobpsvr_AzureCalc_AzureCalcRateCard[], 5, FALSE))</f>
        <v>6.7000000000000004E-2</v>
      </c>
      <c r="F619" s="1013">
        <f t="shared" ref="F619:F620" si="242">IF($E$1=1,1,0)</f>
        <v>1</v>
      </c>
      <c r="G619" s="1040">
        <f t="shared" ref="G619:G620" si="243">F619*E619</f>
        <v>6.7000000000000004E-2</v>
      </c>
      <c r="H619" s="1011">
        <f>'Discount Calculations'!$C$42</f>
        <v>0</v>
      </c>
      <c r="I619" s="1013">
        <f t="shared" ref="I619:I620" si="244">G619*(1-H619)</f>
        <v>6.7000000000000004E-2</v>
      </c>
      <c r="J619" s="1040">
        <f t="shared" ref="J619:J620" si="245">IF($E$1=2,1,0)</f>
        <v>0</v>
      </c>
      <c r="K619" s="540">
        <f t="shared" ref="K619:K620" si="246">E619*J619</f>
        <v>0</v>
      </c>
      <c r="L619" s="104">
        <f>'Discount Calculations'!$AD$5+1</f>
        <v>1</v>
      </c>
      <c r="M619" s="25">
        <f t="shared" ref="M619:M620" si="247">L619*(K619+I619)</f>
        <v>6.7000000000000004E-2</v>
      </c>
      <c r="N619" s="94">
        <f>M619*'FX Card'!$G$28</f>
        <v>6.7000000000000004E-2</v>
      </c>
      <c r="O619" s="902" t="str">
        <f>IFERROR(VLOOKUP(D619,Table_wabobpsvr_AzureCalc_AzureCalcRateCard[], 7,FALSE), VLOOKUP(LEFT(D619, LEN(D619)-'Rate Card'!$M$26), Table_wabobpsvr_AzureCalc_AzureCalcRateCard[], 7, FALSE))</f>
        <v/>
      </c>
      <c r="P619" s="902" t="str">
        <f>IFERROR(VLOOKUP(D619,Table_wabobpsvr_AzureCalc_AzureCalcRateCard[], 8,FALSE), VLOOKUP(LEFT(D619, LEN(D619)-'Rate Card'!$M$26), Table_wabobpsvr_AzureCalc_AzureCalcRateCard[], 8, FALSE))</f>
        <v/>
      </c>
    </row>
    <row r="620" spans="1:16" ht="15">
      <c r="A620" s="568"/>
      <c r="B620" t="s">
        <v>4326</v>
      </c>
      <c r="C620" s="64" t="str">
        <f>IFERROR(VLOOKUP(D620,Table_wabobpsvr_AzureCalc_AzureCalcRateCard[], 3,FALSE), VLOOKUP(LEFT(D620, LEN(D620)-'Rate Card'!$M$26), Table_wabobpsvr_AzureCalc_AzureCalcRateCard[], 3, FALSE))</f>
        <v>Hours</v>
      </c>
      <c r="D620" s="1040" t="str">
        <f>B620&amp;'Discount Calculations'!$G$16&amp;'Rate Card'!$K$23</f>
        <v>S3 DocumentDB HoursMOSP6</v>
      </c>
      <c r="E620" s="1012">
        <f>IFERROR(VLOOKUP(D620,Table_wabobpsvr_AzureCalc_AzureCalcRateCard[], 5,FALSE), VLOOKUP(LEFT(D620, LEN(D620)-'Rate Card'!$M$26), Table_wabobpsvr_AzureCalc_AzureCalcRateCard[], 5, FALSE))</f>
        <v>0.13400000000000001</v>
      </c>
      <c r="F620" s="1013">
        <f t="shared" si="242"/>
        <v>1</v>
      </c>
      <c r="G620" s="1040">
        <f t="shared" si="243"/>
        <v>0.13400000000000001</v>
      </c>
      <c r="H620" s="1011">
        <f>'Discount Calculations'!$C$42</f>
        <v>0</v>
      </c>
      <c r="I620" s="1013">
        <f t="shared" si="244"/>
        <v>0.13400000000000001</v>
      </c>
      <c r="J620" s="1040">
        <f t="shared" si="245"/>
        <v>0</v>
      </c>
      <c r="K620" s="540">
        <f t="shared" si="246"/>
        <v>0</v>
      </c>
      <c r="L620" s="104">
        <f>'Discount Calculations'!$AD$5+1</f>
        <v>1</v>
      </c>
      <c r="M620" s="25">
        <f t="shared" si="247"/>
        <v>0.13400000000000001</v>
      </c>
      <c r="N620" s="94">
        <f>M620*'FX Card'!$G$28</f>
        <v>0.13400000000000001</v>
      </c>
      <c r="O620" s="902" t="str">
        <f>IFERROR(VLOOKUP(D620,Table_wabobpsvr_AzureCalc_AzureCalcRateCard[], 7,FALSE), VLOOKUP(LEFT(D620, LEN(D620)-'Rate Card'!$M$26), Table_wabobpsvr_AzureCalc_AzureCalcRateCard[], 7, FALSE))</f>
        <v/>
      </c>
      <c r="P620" s="902" t="str">
        <f>IFERROR(VLOOKUP(D620,Table_wabobpsvr_AzureCalc_AzureCalcRateCard[], 8,FALSE), VLOOKUP(LEFT(D620, LEN(D620)-'Rate Card'!$M$26), Table_wabobpsvr_AzureCalc_AzureCalcRateCard[], 8, FALSE))</f>
        <v/>
      </c>
    </row>
    <row r="621" spans="1:16" ht="15">
      <c r="A621" s="568"/>
      <c r="F621" s="1013"/>
      <c r="H621" s="1011"/>
      <c r="I621" s="1013"/>
      <c r="K621" s="540"/>
      <c r="L621" s="104"/>
      <c r="M621" s="25"/>
      <c r="N621" s="33"/>
      <c r="O621" s="903"/>
      <c r="P621" s="903"/>
    </row>
    <row r="622" spans="1:16">
      <c r="A622" s="79" t="s">
        <v>1057</v>
      </c>
      <c r="B622" s="79" t="s">
        <v>152</v>
      </c>
      <c r="C622" s="79" t="s">
        <v>6</v>
      </c>
      <c r="D622" s="2" t="s">
        <v>828</v>
      </c>
      <c r="E622" s="556" t="s">
        <v>263</v>
      </c>
      <c r="F622" s="2" t="s">
        <v>180</v>
      </c>
      <c r="G622" s="2" t="s">
        <v>184</v>
      </c>
      <c r="H622" s="2" t="s">
        <v>188</v>
      </c>
      <c r="I622" s="2" t="s">
        <v>269</v>
      </c>
      <c r="J622" s="2" t="s">
        <v>833</v>
      </c>
      <c r="K622" s="79" t="s">
        <v>838</v>
      </c>
      <c r="L622" s="79" t="s">
        <v>262</v>
      </c>
      <c r="M622" s="79" t="s">
        <v>834</v>
      </c>
      <c r="N622" s="95" t="s">
        <v>24</v>
      </c>
      <c r="O622" s="901" t="s">
        <v>2</v>
      </c>
      <c r="P622" s="901" t="s">
        <v>2986</v>
      </c>
    </row>
    <row r="623" spans="1:16" ht="15">
      <c r="A623" s="568" t="s">
        <v>1057</v>
      </c>
      <c r="B623" s="568" t="s">
        <v>4311</v>
      </c>
      <c r="C623" s="64" t="str">
        <f>IFERROR(VLOOKUP(D623,Table_wabobpsvr_AzureCalc_AzureCalcRateCard[], 3,FALSE), VLOOKUP(LEFT(D623, LEN(D623)-'Rate Card'!$M$26), Table_wabobpsvr_AzureCalc_AzureCalcRateCard[], 3, FALSE))</f>
        <v>Per Hour</v>
      </c>
      <c r="D623" s="1040" t="str">
        <f>B623&amp;'Discount Calculations'!$G$16&amp;'Rate Card'!$K$23</f>
        <v>Standard S1 Search HourMOSP6</v>
      </c>
      <c r="E623" s="1012">
        <f>IFERROR(VLOOKUP(D623,Table_wabobpsvr_AzureCalc_AzureCalcRateCard[], 5,FALSE), VLOOKUP(LEFT(D623, LEN(D623)-'Rate Card'!$M$26), Table_wabobpsvr_AzureCalc_AzureCalcRateCard[], 5, FALSE))</f>
        <v>0.33600000000000002</v>
      </c>
      <c r="F623" s="1013">
        <f>IF($E$1=1,1,0)</f>
        <v>1</v>
      </c>
      <c r="G623" s="1040">
        <f>F623*E623</f>
        <v>0.33600000000000002</v>
      </c>
      <c r="H623" s="1011">
        <f>'Discount Calculations'!$C$42</f>
        <v>0</v>
      </c>
      <c r="I623" s="1013">
        <f>G623*(1-H623)</f>
        <v>0.33600000000000002</v>
      </c>
      <c r="J623" s="1040">
        <f>IF($E$1=2,1,0)</f>
        <v>0</v>
      </c>
      <c r="K623" s="540">
        <f>E623*J623</f>
        <v>0</v>
      </c>
      <c r="L623" s="104">
        <f>'Discount Calculations'!$AD$5+1</f>
        <v>1</v>
      </c>
      <c r="M623" s="25">
        <f>L623*(K623+I623)</f>
        <v>0.33600000000000002</v>
      </c>
      <c r="N623" s="94">
        <f>M623*'FX Card'!$G$28</f>
        <v>0.33600000000000002</v>
      </c>
      <c r="O623" s="902" t="str">
        <f>IFERROR(VLOOKUP(D623,Table_wabobpsvr_AzureCalc_AzureCalcRateCard[], 7,FALSE), VLOOKUP(LEFT(D623, LEN(D623)-'Rate Card'!$M$26), Table_wabobpsvr_AzureCalc_AzureCalcRateCard[], 7, FALSE))</f>
        <v/>
      </c>
      <c r="P623" s="902" t="str">
        <f>IFERROR(VLOOKUP(D623,Table_wabobpsvr_AzureCalc_AzureCalcRateCard[], 8,FALSE), VLOOKUP(LEFT(D623, LEN(D623)-'Rate Card'!$M$26), Table_wabobpsvr_AzureCalc_AzureCalcRateCard[], 8, FALSE))</f>
        <v/>
      </c>
    </row>
    <row r="624" spans="1:16" ht="15">
      <c r="A624" s="568"/>
      <c r="F624" s="1013"/>
      <c r="H624" s="1011"/>
      <c r="I624" s="1013"/>
      <c r="K624" s="540"/>
      <c r="L624" s="104"/>
      <c r="M624" s="25"/>
      <c r="N624" s="33"/>
      <c r="O624" s="903"/>
      <c r="P624" s="903"/>
    </row>
    <row r="625" spans="1:33">
      <c r="A625" s="79" t="s">
        <v>8397</v>
      </c>
      <c r="B625" s="79" t="s">
        <v>152</v>
      </c>
      <c r="C625" s="79" t="s">
        <v>6</v>
      </c>
      <c r="D625" s="2" t="s">
        <v>828</v>
      </c>
      <c r="E625" s="556" t="s">
        <v>263</v>
      </c>
      <c r="F625" s="2" t="s">
        <v>180</v>
      </c>
      <c r="G625" s="2" t="s">
        <v>184</v>
      </c>
      <c r="H625" s="2" t="s">
        <v>188</v>
      </c>
      <c r="I625" s="2" t="s">
        <v>269</v>
      </c>
      <c r="J625" s="2" t="s">
        <v>833</v>
      </c>
      <c r="K625" s="79" t="s">
        <v>838</v>
      </c>
      <c r="L625" s="79" t="s">
        <v>262</v>
      </c>
      <c r="M625" s="79" t="s">
        <v>834</v>
      </c>
      <c r="N625" s="95" t="s">
        <v>24</v>
      </c>
      <c r="O625" s="901" t="s">
        <v>2</v>
      </c>
      <c r="P625" s="901" t="s">
        <v>2986</v>
      </c>
      <c r="R625" s="79" t="s">
        <v>8398</v>
      </c>
      <c r="S625" s="79" t="s">
        <v>152</v>
      </c>
      <c r="T625" s="79" t="s">
        <v>6</v>
      </c>
      <c r="U625" s="2" t="s">
        <v>828</v>
      </c>
      <c r="V625" s="556" t="s">
        <v>263</v>
      </c>
      <c r="W625" s="2" t="s">
        <v>180</v>
      </c>
      <c r="X625" s="2" t="s">
        <v>184</v>
      </c>
      <c r="Y625" s="2" t="s">
        <v>188</v>
      </c>
      <c r="Z625" s="2" t="s">
        <v>269</v>
      </c>
      <c r="AA625" s="2" t="s">
        <v>833</v>
      </c>
      <c r="AB625" s="79" t="s">
        <v>838</v>
      </c>
      <c r="AC625" s="79" t="s">
        <v>262</v>
      </c>
      <c r="AD625" s="79" t="s">
        <v>834</v>
      </c>
      <c r="AE625" s="95" t="s">
        <v>24</v>
      </c>
      <c r="AF625" s="901" t="s">
        <v>2</v>
      </c>
      <c r="AG625" s="901" t="s">
        <v>2986</v>
      </c>
    </row>
    <row r="626" spans="1:33">
      <c r="E626" s="1004"/>
      <c r="F626" s="1013"/>
      <c r="H626" s="1011"/>
      <c r="I626" s="1013"/>
      <c r="K626" s="104"/>
      <c r="L626" s="104"/>
      <c r="M626" s="25"/>
      <c r="N626" s="33"/>
      <c r="O626" s="903"/>
      <c r="P626" s="903"/>
      <c r="R626" s="1039"/>
      <c r="S626" s="1039"/>
      <c r="T626" s="1039"/>
      <c r="U626" s="1040"/>
      <c r="V626" s="1004"/>
      <c r="W626" s="1013"/>
      <c r="X626" s="1040"/>
      <c r="Y626" s="1011"/>
      <c r="Z626" s="1013"/>
      <c r="AA626" s="1040"/>
      <c r="AB626" s="104"/>
      <c r="AC626" s="104"/>
      <c r="AD626" s="25"/>
      <c r="AE626" s="1041"/>
      <c r="AF626" s="903"/>
      <c r="AG626" s="903"/>
    </row>
    <row r="627" spans="1:33">
      <c r="A627" t="s">
        <v>33</v>
      </c>
      <c r="B627" s="344" t="s">
        <v>767</v>
      </c>
      <c r="C627" s="64" t="str">
        <f>IFERROR(VLOOKUP(D627,Table_wabobpsvr_AzureCalc_AzureCalcRateCard[], 3,FALSE), VLOOKUP(LEFT(D627, LEN(D627)-'Rate Card'!$M$26), Table_wabobpsvr_AzureCalc_AzureCalcRateCard[], 3, FALSE))</f>
        <v>Per GB</v>
      </c>
      <c r="D627" s="1040" t="str">
        <f>B627&amp;'Discount Calculations'!$G$16&amp;'Rate Card'!$K$23</f>
        <v>CDN Data Transfer - Zone 1MOSP6</v>
      </c>
      <c r="E627" s="1012">
        <f>IFERROR(VLOOKUP(D627,Table_wabobpsvr_AzureCalc_AzureCalcRateCard[], 5,FALSE), VLOOKUP(LEFT(D627, LEN(D627)-'Rate Card'!$M$26), Table_wabobpsvr_AzureCalc_AzureCalcRateCard[], 5, FALSE))</f>
        <v>8.6999999999999994E-2</v>
      </c>
      <c r="F627" s="1013">
        <f t="shared" ref="F627:F633" si="248">IF($E$1=1,1,0)</f>
        <v>1</v>
      </c>
      <c r="G627" s="1040">
        <f>F627*E627</f>
        <v>8.6999999999999994E-2</v>
      </c>
      <c r="H627" s="1011">
        <f>'Discount Calculations'!$C$42</f>
        <v>0</v>
      </c>
      <c r="I627" s="1013">
        <f>G627*(1-H627)</f>
        <v>8.6999999999999994E-2</v>
      </c>
      <c r="J627" s="1040">
        <f t="shared" ref="J627:J633" si="249">IF($E$1=2,1,0)</f>
        <v>0</v>
      </c>
      <c r="K627" s="540">
        <f>E627*J627</f>
        <v>0</v>
      </c>
      <c r="L627" s="104">
        <f>'Discount Calculations'!$AD$5+1</f>
        <v>1</v>
      </c>
      <c r="M627" s="25">
        <f>L627*(K627+I627)</f>
        <v>8.6999999999999994E-2</v>
      </c>
      <c r="N627" s="94">
        <f>M627*'FX Card'!$G$28</f>
        <v>8.6999999999999994E-2</v>
      </c>
      <c r="O627" s="902" t="str">
        <f>IFERROR(VLOOKUP(D627,Table_wabobpsvr_AzureCalc_AzureCalcRateCard[], 7,FALSE), VLOOKUP(LEFT(D627, LEN(D627)-'Rate Card'!$M$26), Table_wabobpsvr_AzureCalc_AzureCalcRateCard[], 7, FALSE))</f>
        <v/>
      </c>
      <c r="P627" s="902" t="str">
        <f>IFERROR(VLOOKUP(D627,Table_wabobpsvr_AzureCalc_AzureCalcRateCard[], 8,FALSE), VLOOKUP(LEFT(D627, LEN(D627)-'Rate Card'!$M$26), Table_wabobpsvr_AzureCalc_AzureCalcRateCard[], 8, FALSE))</f>
        <v/>
      </c>
      <c r="R627" s="1039" t="s">
        <v>33</v>
      </c>
      <c r="S627" s="344" t="s">
        <v>8400</v>
      </c>
      <c r="T627" s="64" t="str">
        <f>IFERROR(VLOOKUP(U627,Table_wabobpsvr_AzureCalc_AzureCalcRateCard[], 3,FALSE), VLOOKUP(LEFT(U627, LEN(U627)-'Rate Card'!$M$26), Table_wabobpsvr_AzureCalc_AzureCalcRateCard[], 3, FALSE))</f>
        <v>GB</v>
      </c>
      <c r="U627" s="1040" t="str">
        <f>S627&amp;'Discount Calculations'!$G$16&amp;'Rate Card'!$K$23</f>
        <v>Premium CDN Data Transfer - Zone 1MOSP6</v>
      </c>
      <c r="V627" s="1012">
        <f>IFERROR(VLOOKUP(U627,Table_wabobpsvr_AzureCalc_AzureCalcRateCard[], 5,FALSE), VLOOKUP(LEFT(U627, LEN(U627)-'Rate Card'!$M$26), Table_wabobpsvr_AzureCalc_AzureCalcRateCard[], 5, FALSE))</f>
        <v>0.17</v>
      </c>
      <c r="W627" s="1013">
        <f t="shared" ref="W627:W633" si="250">IF($E$1=1,1,0)</f>
        <v>1</v>
      </c>
      <c r="X627" s="1040">
        <f>W627*V627</f>
        <v>0.17</v>
      </c>
      <c r="Y627" s="1011">
        <f>'Discount Calculations'!$C$42</f>
        <v>0</v>
      </c>
      <c r="Z627" s="1013">
        <f t="shared" ref="Z627:Z633" si="251">X627*(1-Y627)</f>
        <v>0.17</v>
      </c>
      <c r="AA627" s="1040">
        <f t="shared" ref="AA627:AA633" si="252">IF($E$1=2,1,0)</f>
        <v>0</v>
      </c>
      <c r="AB627" s="540">
        <f t="shared" ref="AB627:AB633" si="253">V627*AA627</f>
        <v>0</v>
      </c>
      <c r="AC627" s="104">
        <f>'Discount Calculations'!$AD$5+1</f>
        <v>1</v>
      </c>
      <c r="AD627" s="25">
        <f>AC627*(AB627+Z627)</f>
        <v>0.17</v>
      </c>
      <c r="AE627" s="94">
        <f>AD627*'FX Card'!$G$28</f>
        <v>0.17</v>
      </c>
      <c r="AF627" s="902">
        <f>IFERROR(VLOOKUP(U627,Table_wabobpsvr_AzureCalc_AzureCalcRateCard[], 7,FALSE), VLOOKUP(LEFT(U627, LEN(U627)-'Rate Card'!$M$26), Table_wabobpsvr_AzureCalc_AzureCalcRateCard[], 7, FALSE))</f>
        <v>0</v>
      </c>
      <c r="AG627" s="902">
        <f>IFERROR(VLOOKUP(U627,Table_wabobpsvr_AzureCalc_AzureCalcRateCard[], 8,FALSE), VLOOKUP(LEFT(U627, LEN(U627)-'Rate Card'!$M$26), Table_wabobpsvr_AzureCalc_AzureCalcRateCard[], 8, FALSE))</f>
        <v>0</v>
      </c>
    </row>
    <row r="628" spans="1:33">
      <c r="A628" t="s">
        <v>34</v>
      </c>
      <c r="B628" s="344" t="s">
        <v>912</v>
      </c>
      <c r="C628" s="64" t="str">
        <f>IFERROR(VLOOKUP(D628,Table_wabobpsvr_AzureCalc_AzureCalcRateCard[], 3,FALSE), VLOOKUP(LEFT(D628, LEN(D628)-'Rate Card'!$M$26), Table_wabobpsvr_AzureCalc_AzureCalcRateCard[], 3, FALSE))</f>
        <v>Per GB</v>
      </c>
      <c r="D628" s="1040" t="str">
        <f>B628&amp;'Discount Calculations'!$G$16&amp;'Rate Card'!$K$23</f>
        <v>CDN Data Transfer - Zone 1 - Tier 2MOSP6</v>
      </c>
      <c r="E628" s="1012">
        <f>IFERROR(VLOOKUP(D628,Table_wabobpsvr_AzureCalc_AzureCalcRateCard[], 5,FALSE), VLOOKUP(LEFT(D628, LEN(D628)-'Rate Card'!$M$26), Table_wabobpsvr_AzureCalc_AzureCalcRateCard[], 5, FALSE))</f>
        <v>8.3000000000000004E-2</v>
      </c>
      <c r="F628" s="1013">
        <f t="shared" si="248"/>
        <v>1</v>
      </c>
      <c r="G628" s="1040">
        <f t="shared" ref="G628:G633" si="254">F628*E628</f>
        <v>8.3000000000000004E-2</v>
      </c>
      <c r="H628" s="1011">
        <f>'Discount Calculations'!$C$42</f>
        <v>0</v>
      </c>
      <c r="I628" s="1013">
        <f t="shared" ref="I628:I633" si="255">G628*(1-H628)</f>
        <v>8.3000000000000004E-2</v>
      </c>
      <c r="J628" s="1040">
        <f t="shared" si="249"/>
        <v>0</v>
      </c>
      <c r="K628" s="540">
        <f t="shared" ref="K628:K633" si="256">E628*J628</f>
        <v>0</v>
      </c>
      <c r="L628" s="104">
        <f>'Discount Calculations'!$AD$5+1</f>
        <v>1</v>
      </c>
      <c r="M628" s="25">
        <f t="shared" ref="M628:M633" si="257">L628*(K628+I628)</f>
        <v>8.3000000000000004E-2</v>
      </c>
      <c r="N628" s="94">
        <f>M628*'FX Card'!$G$28</f>
        <v>8.3000000000000004E-2</v>
      </c>
      <c r="O628" s="902" t="str">
        <f>IFERROR(VLOOKUP(D628,Table_wabobpsvr_AzureCalc_AzureCalcRateCard[], 7,FALSE), VLOOKUP(LEFT(D628, LEN(D628)-'Rate Card'!$M$26), Table_wabobpsvr_AzureCalc_AzureCalcRateCard[], 7, FALSE))</f>
        <v/>
      </c>
      <c r="P628" s="902" t="str">
        <f>IFERROR(VLOOKUP(D628,Table_wabobpsvr_AzureCalc_AzureCalcRateCard[], 8,FALSE), VLOOKUP(LEFT(D628, LEN(D628)-'Rate Card'!$M$26), Table_wabobpsvr_AzureCalc_AzureCalcRateCard[], 8, FALSE))</f>
        <v/>
      </c>
      <c r="R628" s="1039" t="s">
        <v>34</v>
      </c>
      <c r="S628" s="344" t="s">
        <v>8405</v>
      </c>
      <c r="T628" s="64" t="str">
        <f>IFERROR(VLOOKUP(U628,Table_wabobpsvr_AzureCalc_AzureCalcRateCard[], 3,FALSE), VLOOKUP(LEFT(U628, LEN(U628)-'Rate Card'!$M$26), Table_wabobpsvr_AzureCalc_AzureCalcRateCard[], 3, FALSE))</f>
        <v>GB</v>
      </c>
      <c r="U628" s="1040" t="str">
        <f>S628&amp;'Discount Calculations'!$G$16&amp;'Rate Card'!$K$23</f>
        <v>Premium CDN Data Transfer - Zone 1 - Tier 2MOSP6</v>
      </c>
      <c r="V628" s="1012">
        <f>IFERROR(VLOOKUP(U628,Table_wabobpsvr_AzureCalc_AzureCalcRateCard[], 5,FALSE), VLOOKUP(LEFT(U628, LEN(U628)-'Rate Card'!$M$26), Table_wabobpsvr_AzureCalc_AzureCalcRateCard[], 5, FALSE))</f>
        <v>0.15</v>
      </c>
      <c r="W628" s="1013">
        <f t="shared" si="250"/>
        <v>1</v>
      </c>
      <c r="X628" s="1040">
        <f t="shared" ref="X628:X633" si="258">W628*V628</f>
        <v>0.15</v>
      </c>
      <c r="Y628" s="1011">
        <f>'Discount Calculations'!$C$42</f>
        <v>0</v>
      </c>
      <c r="Z628" s="1013">
        <f t="shared" si="251"/>
        <v>0.15</v>
      </c>
      <c r="AA628" s="1040">
        <f t="shared" si="252"/>
        <v>0</v>
      </c>
      <c r="AB628" s="540">
        <f t="shared" si="253"/>
        <v>0</v>
      </c>
      <c r="AC628" s="104">
        <f>'Discount Calculations'!$AD$5+1</f>
        <v>1</v>
      </c>
      <c r="AD628" s="25">
        <f t="shared" ref="AD628:AD633" si="259">AC628*(AB628+Z628)</f>
        <v>0.15</v>
      </c>
      <c r="AE628" s="94">
        <f>AD628*'FX Card'!$G$28</f>
        <v>0.15</v>
      </c>
      <c r="AF628" s="902">
        <f>IFERROR(VLOOKUP(U628,Table_wabobpsvr_AzureCalc_AzureCalcRateCard[], 7,FALSE), VLOOKUP(LEFT(U628, LEN(U628)-'Rate Card'!$M$26), Table_wabobpsvr_AzureCalc_AzureCalcRateCard[], 7, FALSE))</f>
        <v>0</v>
      </c>
      <c r="AG628" s="902">
        <f>IFERROR(VLOOKUP(U628,Table_wabobpsvr_AzureCalc_AzureCalcRateCard[], 8,FALSE), VLOOKUP(LEFT(U628, LEN(U628)-'Rate Card'!$M$26), Table_wabobpsvr_AzureCalc_AzureCalcRateCard[], 8, FALSE))</f>
        <v>0</v>
      </c>
    </row>
    <row r="629" spans="1:33">
      <c r="A629" t="s">
        <v>35</v>
      </c>
      <c r="B629" s="344" t="s">
        <v>913</v>
      </c>
      <c r="C629" s="64" t="str">
        <f>IFERROR(VLOOKUP(D629,Table_wabobpsvr_AzureCalc_AzureCalcRateCard[], 3,FALSE), VLOOKUP(LEFT(D629, LEN(D629)-'Rate Card'!$M$26), Table_wabobpsvr_AzureCalc_AzureCalcRateCard[], 3, FALSE))</f>
        <v>Per GB</v>
      </c>
      <c r="D629" s="1040" t="str">
        <f>B629&amp;'Discount Calculations'!$G$16&amp;'Rate Card'!$K$23</f>
        <v>CDN Data Transfer - Zone 1 - Tier 3MOSP6</v>
      </c>
      <c r="E629" s="1012">
        <f>IFERROR(VLOOKUP(D629,Table_wabobpsvr_AzureCalc_AzureCalcRateCard[], 5,FALSE), VLOOKUP(LEFT(D629, LEN(D629)-'Rate Card'!$M$26), Table_wabobpsvr_AzureCalc_AzureCalcRateCard[], 5, FALSE))</f>
        <v>7.0000000000000007E-2</v>
      </c>
      <c r="F629" s="1013">
        <f t="shared" si="248"/>
        <v>1</v>
      </c>
      <c r="G629" s="1040">
        <f t="shared" si="254"/>
        <v>7.0000000000000007E-2</v>
      </c>
      <c r="H629" s="1011">
        <f>'Discount Calculations'!$C$42</f>
        <v>0</v>
      </c>
      <c r="I629" s="1013">
        <f t="shared" si="255"/>
        <v>7.0000000000000007E-2</v>
      </c>
      <c r="J629" s="1040">
        <f t="shared" si="249"/>
        <v>0</v>
      </c>
      <c r="K629" s="540">
        <f t="shared" si="256"/>
        <v>0</v>
      </c>
      <c r="L629" s="104">
        <f>'Discount Calculations'!$AD$5+1</f>
        <v>1</v>
      </c>
      <c r="M629" s="25">
        <f t="shared" si="257"/>
        <v>7.0000000000000007E-2</v>
      </c>
      <c r="N629" s="94">
        <f>M629*'FX Card'!$G$28</f>
        <v>7.0000000000000007E-2</v>
      </c>
      <c r="O629" s="902" t="str">
        <f>IFERROR(VLOOKUP(D629,Table_wabobpsvr_AzureCalc_AzureCalcRateCard[], 7,FALSE), VLOOKUP(LEFT(D629, LEN(D629)-'Rate Card'!$M$26), Table_wabobpsvr_AzureCalc_AzureCalcRateCard[], 7, FALSE))</f>
        <v/>
      </c>
      <c r="P629" s="902" t="str">
        <f>IFERROR(VLOOKUP(D629,Table_wabobpsvr_AzureCalc_AzureCalcRateCard[], 8,FALSE), VLOOKUP(LEFT(D629, LEN(D629)-'Rate Card'!$M$26), Table_wabobpsvr_AzureCalc_AzureCalcRateCard[], 8, FALSE))</f>
        <v/>
      </c>
      <c r="R629" s="1039" t="s">
        <v>35</v>
      </c>
      <c r="S629" s="344" t="s">
        <v>8406</v>
      </c>
      <c r="T629" s="64" t="str">
        <f>IFERROR(VLOOKUP(U629,Table_wabobpsvr_AzureCalc_AzureCalcRateCard[], 3,FALSE), VLOOKUP(LEFT(U629, LEN(U629)-'Rate Card'!$M$26), Table_wabobpsvr_AzureCalc_AzureCalcRateCard[], 3, FALSE))</f>
        <v>GB</v>
      </c>
      <c r="U629" s="1040" t="str">
        <f>S629&amp;'Discount Calculations'!$G$16&amp;'Rate Card'!$K$23</f>
        <v>Premium CDN Data Transfer - Zone 1 - Tier 3MOSP6</v>
      </c>
      <c r="V629" s="1012">
        <f>IFERROR(VLOOKUP(U629,Table_wabobpsvr_AzureCalc_AzureCalcRateCard[], 5,FALSE), VLOOKUP(LEFT(U629, LEN(U629)-'Rate Card'!$M$26), Table_wabobpsvr_AzureCalc_AzureCalcRateCard[], 5, FALSE))</f>
        <v>0.13</v>
      </c>
      <c r="W629" s="1013">
        <f t="shared" si="250"/>
        <v>1</v>
      </c>
      <c r="X629" s="1040">
        <f t="shared" si="258"/>
        <v>0.13</v>
      </c>
      <c r="Y629" s="1011">
        <f>'Discount Calculations'!$C$42</f>
        <v>0</v>
      </c>
      <c r="Z629" s="1013">
        <f t="shared" si="251"/>
        <v>0.13</v>
      </c>
      <c r="AA629" s="1040">
        <f t="shared" si="252"/>
        <v>0</v>
      </c>
      <c r="AB629" s="540">
        <f t="shared" si="253"/>
        <v>0</v>
      </c>
      <c r="AC629" s="104">
        <f>'Discount Calculations'!$AD$5+1</f>
        <v>1</v>
      </c>
      <c r="AD629" s="25">
        <f t="shared" si="259"/>
        <v>0.13</v>
      </c>
      <c r="AE629" s="94">
        <f>AD629*'FX Card'!$G$28</f>
        <v>0.13</v>
      </c>
      <c r="AF629" s="902">
        <f>IFERROR(VLOOKUP(U629,Table_wabobpsvr_AzureCalc_AzureCalcRateCard[], 7,FALSE), VLOOKUP(LEFT(U629, LEN(U629)-'Rate Card'!$M$26), Table_wabobpsvr_AzureCalc_AzureCalcRateCard[], 7, FALSE))</f>
        <v>0</v>
      </c>
      <c r="AG629" s="902">
        <f>IFERROR(VLOOKUP(U629,Table_wabobpsvr_AzureCalc_AzureCalcRateCard[], 8,FALSE), VLOOKUP(LEFT(U629, LEN(U629)-'Rate Card'!$M$26), Table_wabobpsvr_AzureCalc_AzureCalcRateCard[], 8, FALSE))</f>
        <v>0</v>
      </c>
    </row>
    <row r="630" spans="1:33">
      <c r="A630" t="s">
        <v>36</v>
      </c>
      <c r="B630" s="344" t="s">
        <v>914</v>
      </c>
      <c r="C630" s="64" t="str">
        <f>IFERROR(VLOOKUP(D630,Table_wabobpsvr_AzureCalc_AzureCalcRateCard[], 3,FALSE), VLOOKUP(LEFT(D630, LEN(D630)-'Rate Card'!$M$26), Table_wabobpsvr_AzureCalc_AzureCalcRateCard[], 3, FALSE))</f>
        <v>Per GB</v>
      </c>
      <c r="D630" s="1040" t="str">
        <f>B630&amp;'Discount Calculations'!$G$16&amp;'Rate Card'!$K$23</f>
        <v>CDN Data Transfer - Zone 1 - Tier 4MOSP6</v>
      </c>
      <c r="E630" s="1012">
        <f>IFERROR(VLOOKUP(D630,Table_wabobpsvr_AzureCalc_AzureCalcRateCard[], 5,FALSE), VLOOKUP(LEFT(D630, LEN(D630)-'Rate Card'!$M$26), Table_wabobpsvr_AzureCalc_AzureCalcRateCard[], 5, FALSE))</f>
        <v>0.05</v>
      </c>
      <c r="F630" s="1013">
        <f t="shared" si="248"/>
        <v>1</v>
      </c>
      <c r="G630" s="1040">
        <f t="shared" si="254"/>
        <v>0.05</v>
      </c>
      <c r="H630" s="1011">
        <f>'Discount Calculations'!$C$42</f>
        <v>0</v>
      </c>
      <c r="I630" s="1013">
        <f t="shared" si="255"/>
        <v>0.05</v>
      </c>
      <c r="J630" s="1040">
        <f t="shared" si="249"/>
        <v>0</v>
      </c>
      <c r="K630" s="540">
        <f t="shared" si="256"/>
        <v>0</v>
      </c>
      <c r="L630" s="104">
        <f>'Discount Calculations'!$AD$5+1</f>
        <v>1</v>
      </c>
      <c r="M630" s="25">
        <f t="shared" si="257"/>
        <v>0.05</v>
      </c>
      <c r="N630" s="94">
        <f>M630*'FX Card'!$G$28</f>
        <v>0.05</v>
      </c>
      <c r="O630" s="902" t="str">
        <f>IFERROR(VLOOKUP(D630,Table_wabobpsvr_AzureCalc_AzureCalcRateCard[], 7,FALSE), VLOOKUP(LEFT(D630, LEN(D630)-'Rate Card'!$M$26), Table_wabobpsvr_AzureCalc_AzureCalcRateCard[], 7, FALSE))</f>
        <v/>
      </c>
      <c r="P630" s="902" t="str">
        <f>IFERROR(VLOOKUP(D630,Table_wabobpsvr_AzureCalc_AzureCalcRateCard[], 8,FALSE), VLOOKUP(LEFT(D630, LEN(D630)-'Rate Card'!$M$26), Table_wabobpsvr_AzureCalc_AzureCalcRateCard[], 8, FALSE))</f>
        <v/>
      </c>
      <c r="R630" s="1039" t="s">
        <v>36</v>
      </c>
      <c r="S630" s="344" t="s">
        <v>8407</v>
      </c>
      <c r="T630" s="64" t="str">
        <f>IFERROR(VLOOKUP(U630,Table_wabobpsvr_AzureCalc_AzureCalcRateCard[], 3,FALSE), VLOOKUP(LEFT(U630, LEN(U630)-'Rate Card'!$M$26), Table_wabobpsvr_AzureCalc_AzureCalcRateCard[], 3, FALSE))</f>
        <v>GB</v>
      </c>
      <c r="U630" s="1040" t="str">
        <f>S630&amp;'Discount Calculations'!$G$16&amp;'Rate Card'!$K$23</f>
        <v>Premium CDN Data Transfer - Zone 1 - Tier 4MOSP6</v>
      </c>
      <c r="V630" s="1012">
        <f>IFERROR(VLOOKUP(U630,Table_wabobpsvr_AzureCalc_AzureCalcRateCard[], 5,FALSE), VLOOKUP(LEFT(U630, LEN(U630)-'Rate Card'!$M$26), Table_wabobpsvr_AzureCalc_AzureCalcRateCard[], 5, FALSE))</f>
        <v>0.11</v>
      </c>
      <c r="W630" s="1013">
        <f t="shared" si="250"/>
        <v>1</v>
      </c>
      <c r="X630" s="1040">
        <f t="shared" si="258"/>
        <v>0.11</v>
      </c>
      <c r="Y630" s="1011">
        <f>'Discount Calculations'!$C$42</f>
        <v>0</v>
      </c>
      <c r="Z630" s="1013">
        <f t="shared" si="251"/>
        <v>0.11</v>
      </c>
      <c r="AA630" s="1040">
        <f t="shared" si="252"/>
        <v>0</v>
      </c>
      <c r="AB630" s="540">
        <f t="shared" si="253"/>
        <v>0</v>
      </c>
      <c r="AC630" s="104">
        <f>'Discount Calculations'!$AD$5+1</f>
        <v>1</v>
      </c>
      <c r="AD630" s="25">
        <f t="shared" si="259"/>
        <v>0.11</v>
      </c>
      <c r="AE630" s="94">
        <f>AD630*'FX Card'!$G$28</f>
        <v>0.11</v>
      </c>
      <c r="AF630" s="902">
        <f>IFERROR(VLOOKUP(U630,Table_wabobpsvr_AzureCalc_AzureCalcRateCard[], 7,FALSE), VLOOKUP(LEFT(U630, LEN(U630)-'Rate Card'!$M$26), Table_wabobpsvr_AzureCalc_AzureCalcRateCard[], 7, FALSE))</f>
        <v>0</v>
      </c>
      <c r="AG630" s="902">
        <f>IFERROR(VLOOKUP(U630,Table_wabobpsvr_AzureCalc_AzureCalcRateCard[], 8,FALSE), VLOOKUP(LEFT(U630, LEN(U630)-'Rate Card'!$M$26), Table_wabobpsvr_AzureCalc_AzureCalcRateCard[], 8, FALSE))</f>
        <v>0</v>
      </c>
    </row>
    <row r="631" spans="1:33">
      <c r="A631" t="s">
        <v>95</v>
      </c>
      <c r="B631" s="344" t="s">
        <v>915</v>
      </c>
      <c r="C631" s="64" t="str">
        <f>IFERROR(VLOOKUP(D631,Table_wabobpsvr_AzureCalc_AzureCalcRateCard[], 3,FALSE), VLOOKUP(LEFT(D631, LEN(D631)-'Rate Card'!$M$26), Table_wabobpsvr_AzureCalc_AzureCalcRateCard[], 3, FALSE))</f>
        <v>Per GB</v>
      </c>
      <c r="D631" s="1040" t="str">
        <f>B631&amp;'Discount Calculations'!$G$16&amp;'Rate Card'!$K$23</f>
        <v>CDN Data Transfer - Zone 1 - Tier 5MOSP6</v>
      </c>
      <c r="E631" s="1012">
        <f>IFERROR(VLOOKUP(D631,Table_wabobpsvr_AzureCalc_AzureCalcRateCard[], 5,FALSE), VLOOKUP(LEFT(D631, LEN(D631)-'Rate Card'!$M$26), Table_wabobpsvr_AzureCalc_AzureCalcRateCard[], 5, FALSE))</f>
        <v>0.03</v>
      </c>
      <c r="F631" s="1013">
        <f t="shared" si="248"/>
        <v>1</v>
      </c>
      <c r="G631" s="1040">
        <f t="shared" si="254"/>
        <v>0.03</v>
      </c>
      <c r="H631" s="1011">
        <f>'Discount Calculations'!$C$42</f>
        <v>0</v>
      </c>
      <c r="I631" s="1013">
        <f t="shared" si="255"/>
        <v>0.03</v>
      </c>
      <c r="J631" s="1040">
        <f t="shared" si="249"/>
        <v>0</v>
      </c>
      <c r="K631" s="540">
        <f t="shared" si="256"/>
        <v>0</v>
      </c>
      <c r="L631" s="104">
        <f>'Discount Calculations'!$AD$5+1</f>
        <v>1</v>
      </c>
      <c r="M631" s="25">
        <f t="shared" si="257"/>
        <v>0.03</v>
      </c>
      <c r="N631" s="94">
        <f>M631*'FX Card'!$G$28</f>
        <v>0.03</v>
      </c>
      <c r="O631" s="902" t="str">
        <f>IFERROR(VLOOKUP(D631,Table_wabobpsvr_AzureCalc_AzureCalcRateCard[], 7,FALSE), VLOOKUP(LEFT(D631, LEN(D631)-'Rate Card'!$M$26), Table_wabobpsvr_AzureCalc_AzureCalcRateCard[], 7, FALSE))</f>
        <v/>
      </c>
      <c r="P631" s="902" t="str">
        <f>IFERROR(VLOOKUP(D631,Table_wabobpsvr_AzureCalc_AzureCalcRateCard[], 8,FALSE), VLOOKUP(LEFT(D631, LEN(D631)-'Rate Card'!$M$26), Table_wabobpsvr_AzureCalc_AzureCalcRateCard[], 8, FALSE))</f>
        <v/>
      </c>
      <c r="R631" s="1039" t="s">
        <v>95</v>
      </c>
      <c r="S631" s="344" t="s">
        <v>8408</v>
      </c>
      <c r="T631" s="64" t="str">
        <f>IFERROR(VLOOKUP(U631,Table_wabobpsvr_AzureCalc_AzureCalcRateCard[], 3,FALSE), VLOOKUP(LEFT(U631, LEN(U631)-'Rate Card'!$M$26), Table_wabobpsvr_AzureCalc_AzureCalcRateCard[], 3, FALSE))</f>
        <v>GB</v>
      </c>
      <c r="U631" s="1040" t="str">
        <f>S631&amp;'Discount Calculations'!$G$16&amp;'Rate Card'!$K$23</f>
        <v>Premium CDN Data Transfer - Zone 1 - Tier 5MOSP6</v>
      </c>
      <c r="V631" s="1012">
        <f>IFERROR(VLOOKUP(U631,Table_wabobpsvr_AzureCalc_AzureCalcRateCard[], 5,FALSE), VLOOKUP(LEFT(U631, LEN(U631)-'Rate Card'!$M$26), Table_wabobpsvr_AzureCalc_AzureCalcRateCard[], 5, FALSE))</f>
        <v>0.1</v>
      </c>
      <c r="W631" s="1013">
        <f t="shared" si="250"/>
        <v>1</v>
      </c>
      <c r="X631" s="1040">
        <f t="shared" si="258"/>
        <v>0.1</v>
      </c>
      <c r="Y631" s="1011">
        <f>'Discount Calculations'!$C$42</f>
        <v>0</v>
      </c>
      <c r="Z631" s="1013">
        <f t="shared" si="251"/>
        <v>0.1</v>
      </c>
      <c r="AA631" s="1040">
        <f t="shared" si="252"/>
        <v>0</v>
      </c>
      <c r="AB631" s="540">
        <f t="shared" si="253"/>
        <v>0</v>
      </c>
      <c r="AC631" s="104">
        <f>'Discount Calculations'!$AD$5+1</f>
        <v>1</v>
      </c>
      <c r="AD631" s="25">
        <f t="shared" si="259"/>
        <v>0.1</v>
      </c>
      <c r="AE631" s="94">
        <f>AD631*'FX Card'!$G$28</f>
        <v>0.1</v>
      </c>
      <c r="AF631" s="902">
        <f>IFERROR(VLOOKUP(U631,Table_wabobpsvr_AzureCalc_AzureCalcRateCard[], 7,FALSE), VLOOKUP(LEFT(U631, LEN(U631)-'Rate Card'!$M$26), Table_wabobpsvr_AzureCalc_AzureCalcRateCard[], 7, FALSE))</f>
        <v>0</v>
      </c>
      <c r="AG631" s="902">
        <f>IFERROR(VLOOKUP(U631,Table_wabobpsvr_AzureCalc_AzureCalcRateCard[], 8,FALSE), VLOOKUP(LEFT(U631, LEN(U631)-'Rate Card'!$M$26), Table_wabobpsvr_AzureCalc_AzureCalcRateCard[], 8, FALSE))</f>
        <v>0</v>
      </c>
    </row>
    <row r="632" spans="1:33">
      <c r="A632" t="s">
        <v>96</v>
      </c>
      <c r="B632" s="344" t="s">
        <v>916</v>
      </c>
      <c r="C632" s="64" t="str">
        <f>IFERROR(VLOOKUP(D632,Table_wabobpsvr_AzureCalc_AzureCalcRateCard[], 3,FALSE), VLOOKUP(LEFT(D632, LEN(D632)-'Rate Card'!$M$26), Table_wabobpsvr_AzureCalc_AzureCalcRateCard[], 3, FALSE))</f>
        <v>Per GB</v>
      </c>
      <c r="D632" s="1040" t="str">
        <f>B632&amp;'Discount Calculations'!$G$16&amp;'Rate Card'!$K$23</f>
        <v>CDN Data Transfer - Zone 1 - Tier 6MOSP6</v>
      </c>
      <c r="E632" s="1012">
        <f>IFERROR(VLOOKUP(D632,Table_wabobpsvr_AzureCalc_AzureCalcRateCard[], 5,FALSE), VLOOKUP(LEFT(D632, LEN(D632)-'Rate Card'!$M$26), Table_wabobpsvr_AzureCalc_AzureCalcRateCard[], 5, FALSE))</f>
        <v>2.5000000000000001E-2</v>
      </c>
      <c r="F632" s="1013">
        <f t="shared" si="248"/>
        <v>1</v>
      </c>
      <c r="G632" s="1040">
        <f t="shared" si="254"/>
        <v>2.5000000000000001E-2</v>
      </c>
      <c r="H632" s="1011">
        <f>'Discount Calculations'!$C$42</f>
        <v>0</v>
      </c>
      <c r="I632" s="1013">
        <f t="shared" si="255"/>
        <v>2.5000000000000001E-2</v>
      </c>
      <c r="J632" s="1040">
        <f t="shared" si="249"/>
        <v>0</v>
      </c>
      <c r="K632" s="540">
        <f t="shared" si="256"/>
        <v>0</v>
      </c>
      <c r="L632" s="104">
        <f>'Discount Calculations'!$AD$5+1</f>
        <v>1</v>
      </c>
      <c r="M632" s="25">
        <f t="shared" si="257"/>
        <v>2.5000000000000001E-2</v>
      </c>
      <c r="N632" s="94">
        <f>M632*'FX Card'!$G$28</f>
        <v>2.5000000000000001E-2</v>
      </c>
      <c r="O632" s="902" t="str">
        <f>IFERROR(VLOOKUP(D632,Table_wabobpsvr_AzureCalc_AzureCalcRateCard[], 7,FALSE), VLOOKUP(LEFT(D632, LEN(D632)-'Rate Card'!$M$26), Table_wabobpsvr_AzureCalc_AzureCalcRateCard[], 7, FALSE))</f>
        <v/>
      </c>
      <c r="P632" s="902" t="str">
        <f>IFERROR(VLOOKUP(D632,Table_wabobpsvr_AzureCalc_AzureCalcRateCard[], 8,FALSE), VLOOKUP(LEFT(D632, LEN(D632)-'Rate Card'!$M$26), Table_wabobpsvr_AzureCalc_AzureCalcRateCard[], 8, FALSE))</f>
        <v/>
      </c>
      <c r="R632" s="1039" t="s">
        <v>96</v>
      </c>
      <c r="S632" s="344" t="s">
        <v>8409</v>
      </c>
      <c r="T632" s="64" t="str">
        <f>IFERROR(VLOOKUP(U632,Table_wabobpsvr_AzureCalc_AzureCalcRateCard[], 3,FALSE), VLOOKUP(LEFT(U632, LEN(U632)-'Rate Card'!$M$26), Table_wabobpsvr_AzureCalc_AzureCalcRateCard[], 3, FALSE))</f>
        <v>GB</v>
      </c>
      <c r="U632" s="1040" t="str">
        <f>S632&amp;'Discount Calculations'!$G$16&amp;'Rate Card'!$K$23</f>
        <v>Premium CDN Data Transfer - Zone 1 - Tier 6MOSP6</v>
      </c>
      <c r="V632" s="1012">
        <f>IFERROR(VLOOKUP(U632,Table_wabobpsvr_AzureCalc_AzureCalcRateCard[], 5,FALSE), VLOOKUP(LEFT(U632, LEN(U632)-'Rate Card'!$M$26), Table_wabobpsvr_AzureCalc_AzureCalcRateCard[], 5, FALSE))</f>
        <v>0.09</v>
      </c>
      <c r="W632" s="1013">
        <f t="shared" si="250"/>
        <v>1</v>
      </c>
      <c r="X632" s="1040">
        <f t="shared" si="258"/>
        <v>0.09</v>
      </c>
      <c r="Y632" s="1011">
        <f>'Discount Calculations'!$C$42</f>
        <v>0</v>
      </c>
      <c r="Z632" s="1013">
        <f t="shared" si="251"/>
        <v>0.09</v>
      </c>
      <c r="AA632" s="1040">
        <f t="shared" si="252"/>
        <v>0</v>
      </c>
      <c r="AB632" s="540">
        <f t="shared" si="253"/>
        <v>0</v>
      </c>
      <c r="AC632" s="104">
        <f>'Discount Calculations'!$AD$5+1</f>
        <v>1</v>
      </c>
      <c r="AD632" s="25">
        <f t="shared" si="259"/>
        <v>0.09</v>
      </c>
      <c r="AE632" s="94">
        <f>AD632*'FX Card'!$G$28</f>
        <v>0.09</v>
      </c>
      <c r="AF632" s="902">
        <f>IFERROR(VLOOKUP(U632,Table_wabobpsvr_AzureCalc_AzureCalcRateCard[], 7,FALSE), VLOOKUP(LEFT(U632, LEN(U632)-'Rate Card'!$M$26), Table_wabobpsvr_AzureCalc_AzureCalcRateCard[], 7, FALSE))</f>
        <v>0</v>
      </c>
      <c r="AG632" s="902">
        <f>IFERROR(VLOOKUP(U632,Table_wabobpsvr_AzureCalc_AzureCalcRateCard[], 8,FALSE), VLOOKUP(LEFT(U632, LEN(U632)-'Rate Card'!$M$26), Table_wabobpsvr_AzureCalc_AzureCalcRateCard[], 8, FALSE))</f>
        <v>0</v>
      </c>
    </row>
    <row r="633" spans="1:33">
      <c r="A633" t="s">
        <v>97</v>
      </c>
      <c r="B633" s="344" t="s">
        <v>917</v>
      </c>
      <c r="C633" s="64" t="str">
        <f>IFERROR(VLOOKUP(D633,Table_wabobpsvr_AzureCalc_AzureCalcRateCard[], 3,FALSE), VLOOKUP(LEFT(D633, LEN(D633)-'Rate Card'!$M$26), Table_wabobpsvr_AzureCalc_AzureCalcRateCard[], 3, FALSE))</f>
        <v>Per GB</v>
      </c>
      <c r="D633" s="1040" t="str">
        <f>B633&amp;'Discount Calculations'!$G$16&amp;'Rate Card'!$K$23</f>
        <v>CDN Data Transfer - Zone 1 - Tier 7MOSP6</v>
      </c>
      <c r="E633" s="1012" t="s">
        <v>38</v>
      </c>
      <c r="F633" s="1013">
        <f t="shared" si="248"/>
        <v>1</v>
      </c>
      <c r="G633" s="1040" t="e">
        <f t="shared" si="254"/>
        <v>#VALUE!</v>
      </c>
      <c r="H633" s="1011">
        <f>'Discount Calculations'!$C$42</f>
        <v>0</v>
      </c>
      <c r="I633" s="1013" t="e">
        <f t="shared" si="255"/>
        <v>#VALUE!</v>
      </c>
      <c r="J633" s="1040">
        <f t="shared" si="249"/>
        <v>0</v>
      </c>
      <c r="K633" s="540" t="e">
        <f t="shared" si="256"/>
        <v>#VALUE!</v>
      </c>
      <c r="L633" s="104">
        <f>'Discount Calculations'!$AD$5+1</f>
        <v>1</v>
      </c>
      <c r="M633" s="25" t="e">
        <f t="shared" si="257"/>
        <v>#VALUE!</v>
      </c>
      <c r="N633" s="94" t="str">
        <f>E633</f>
        <v>Contact Us</v>
      </c>
      <c r="O633" s="902" t="str">
        <f>IFERROR(VLOOKUP(D633,Table_wabobpsvr_AzureCalc_AzureCalcRateCard[], 7,FALSE), VLOOKUP(LEFT(D633, LEN(D633)-'Rate Card'!$M$26), Table_wabobpsvr_AzureCalc_AzureCalcRateCard[], 7, FALSE))</f>
        <v/>
      </c>
      <c r="P633" s="902" t="str">
        <f>IFERROR(VLOOKUP(D633,Table_wabobpsvr_AzureCalc_AzureCalcRateCard[], 8,FALSE), VLOOKUP(LEFT(D633, LEN(D633)-'Rate Card'!$M$26), Table_wabobpsvr_AzureCalc_AzureCalcRateCard[], 8, FALSE))</f>
        <v/>
      </c>
      <c r="R633" s="1039" t="s">
        <v>97</v>
      </c>
      <c r="S633" s="344" t="s">
        <v>8410</v>
      </c>
      <c r="T633" s="64" t="e">
        <f>IFERROR(VLOOKUP(U633,Table_wabobpsvr_AzureCalc_AzureCalcRateCard[], 3,FALSE), VLOOKUP(LEFT(U633, LEN(U633)-'Rate Card'!$M$26), Table_wabobpsvr_AzureCalc_AzureCalcRateCard[], 3, FALSE))</f>
        <v>#N/A</v>
      </c>
      <c r="U633" s="1040" t="str">
        <f>S633&amp;'Discount Calculations'!$G$16&amp;'Rate Card'!$K$23</f>
        <v>Premium CDN Data Transfer - Zone 1 - Tier 7MOSP6</v>
      </c>
      <c r="V633" s="1012" t="s">
        <v>38</v>
      </c>
      <c r="W633" s="1013">
        <f t="shared" si="250"/>
        <v>1</v>
      </c>
      <c r="X633" s="1040" t="e">
        <f t="shared" si="258"/>
        <v>#VALUE!</v>
      </c>
      <c r="Y633" s="1011">
        <f>'Discount Calculations'!$C$42</f>
        <v>0</v>
      </c>
      <c r="Z633" s="1013" t="e">
        <f t="shared" si="251"/>
        <v>#VALUE!</v>
      </c>
      <c r="AA633" s="1040">
        <f t="shared" si="252"/>
        <v>0</v>
      </c>
      <c r="AB633" s="540" t="e">
        <f t="shared" si="253"/>
        <v>#VALUE!</v>
      </c>
      <c r="AC633" s="104">
        <f>'Discount Calculations'!$AD$5+1</f>
        <v>1</v>
      </c>
      <c r="AD633" s="25" t="e">
        <f t="shared" si="259"/>
        <v>#VALUE!</v>
      </c>
      <c r="AE633" s="94" t="str">
        <f>V633</f>
        <v>Contact Us</v>
      </c>
      <c r="AF633" s="902" t="e">
        <f>IFERROR(VLOOKUP(U633,Table_wabobpsvr_AzureCalc_AzureCalcRateCard[], 7,FALSE), VLOOKUP(LEFT(U633, LEN(U633)-'Rate Card'!$M$26), Table_wabobpsvr_AzureCalc_AzureCalcRateCard[], 7, FALSE))</f>
        <v>#N/A</v>
      </c>
      <c r="AG633" s="902" t="e">
        <f>IFERROR(VLOOKUP(U633,Table_wabobpsvr_AzureCalc_AzureCalcRateCard[], 8,FALSE), VLOOKUP(LEFT(U633, LEN(U633)-'Rate Card'!$M$26), Table_wabobpsvr_AzureCalc_AzureCalcRateCard[], 8, FALSE))</f>
        <v>#N/A</v>
      </c>
    </row>
    <row r="634" spans="1:33">
      <c r="B634" s="344"/>
      <c r="H634" s="1013"/>
      <c r="I634" s="1013"/>
      <c r="L634" s="104"/>
      <c r="N634" s="33"/>
      <c r="O634" s="903"/>
      <c r="P634" s="903"/>
      <c r="R634" s="1039"/>
      <c r="S634" s="344"/>
      <c r="T634" s="1039"/>
      <c r="U634" s="1040"/>
      <c r="V634" s="1042"/>
      <c r="W634" s="1040"/>
      <c r="X634" s="1040"/>
      <c r="Y634" s="1013"/>
      <c r="Z634" s="1013"/>
      <c r="AA634" s="1040"/>
      <c r="AB634" s="1039"/>
      <c r="AC634" s="104"/>
      <c r="AD634" s="1039"/>
      <c r="AE634" s="1041"/>
      <c r="AF634" s="903"/>
      <c r="AG634" s="903"/>
    </row>
    <row r="635" spans="1:33">
      <c r="A635" t="s">
        <v>33</v>
      </c>
      <c r="B635" s="344" t="s">
        <v>768</v>
      </c>
      <c r="C635" s="64" t="str">
        <f>IFERROR(VLOOKUP(D635,Table_wabobpsvr_AzureCalc_AzureCalcRateCard[], 3,FALSE), VLOOKUP(LEFT(D635, LEN(D635)-'Rate Card'!$M$26), Table_wabobpsvr_AzureCalc_AzureCalcRateCard[], 3, FALSE))</f>
        <v>Per GB</v>
      </c>
      <c r="D635" s="1040" t="str">
        <f>B635&amp;'Discount Calculations'!$G$16&amp;'Rate Card'!$K$23</f>
        <v>CDN Data Transfer - Zone 2MOSP6</v>
      </c>
      <c r="E635" s="1012">
        <f>IFERROR(VLOOKUP(D635,Table_wabobpsvr_AzureCalc_AzureCalcRateCard[], 5,FALSE), VLOOKUP(LEFT(D635, LEN(D635)-'Rate Card'!$M$26), Table_wabobpsvr_AzureCalc_AzureCalcRateCard[], 5, FALSE))</f>
        <v>0.13800000000000001</v>
      </c>
      <c r="F635" s="1013">
        <f t="shared" ref="F635:F657" si="260">IF($E$1=1,1,0)</f>
        <v>1</v>
      </c>
      <c r="G635" s="1040">
        <f>F635*E635</f>
        <v>0.13800000000000001</v>
      </c>
      <c r="H635" s="1011">
        <f>'Discount Calculations'!$C$42</f>
        <v>0</v>
      </c>
      <c r="I635" s="1013">
        <f>G635*(1-H635)</f>
        <v>0.13800000000000001</v>
      </c>
      <c r="J635" s="1040">
        <f t="shared" ref="J635:J657" si="261">IF($E$1=2,1,0)</f>
        <v>0</v>
      </c>
      <c r="K635" s="540">
        <f>E635*J635</f>
        <v>0</v>
      </c>
      <c r="L635" s="104">
        <f>'Discount Calculations'!$AD$5+1</f>
        <v>1</v>
      </c>
      <c r="M635" s="25">
        <f>L635*(K635+I635)</f>
        <v>0.13800000000000001</v>
      </c>
      <c r="N635" s="94">
        <f>M635*'FX Card'!$G$28</f>
        <v>0.13800000000000001</v>
      </c>
      <c r="O635" s="902" t="str">
        <f>IFERROR(VLOOKUP(D635,Table_wabobpsvr_AzureCalc_AzureCalcRateCard[], 7,FALSE), VLOOKUP(LEFT(D635, LEN(D635)-'Rate Card'!$M$26), Table_wabobpsvr_AzureCalc_AzureCalcRateCard[], 7, FALSE))</f>
        <v/>
      </c>
      <c r="P635" s="902" t="str">
        <f>IFERROR(VLOOKUP(D635,Table_wabobpsvr_AzureCalc_AzureCalcRateCard[], 8,FALSE), VLOOKUP(LEFT(D635, LEN(D635)-'Rate Card'!$M$26), Table_wabobpsvr_AzureCalc_AzureCalcRateCard[], 8, FALSE))</f>
        <v/>
      </c>
      <c r="R635" s="1039" t="s">
        <v>33</v>
      </c>
      <c r="S635" s="344" t="s">
        <v>8401</v>
      </c>
      <c r="T635" s="64" t="str">
        <f>IFERROR(VLOOKUP(U635,Table_wabobpsvr_AzureCalc_AzureCalcRateCard[], 3,FALSE), VLOOKUP(LEFT(U635, LEN(U635)-'Rate Card'!$M$26), Table_wabobpsvr_AzureCalc_AzureCalcRateCard[], 3, FALSE))</f>
        <v>GB</v>
      </c>
      <c r="U635" s="1040" t="str">
        <f>S635&amp;'Discount Calculations'!$G$16&amp;'Rate Card'!$K$23</f>
        <v>Premium CDN Data Transfer - Zone 2MOSP6</v>
      </c>
      <c r="V635" s="1012">
        <f>IFERROR(VLOOKUP(U635,Table_wabobpsvr_AzureCalc_AzureCalcRateCard[], 5,FALSE), VLOOKUP(LEFT(U635, LEN(U635)-'Rate Card'!$M$26), Table_wabobpsvr_AzureCalc_AzureCalcRateCard[], 5, FALSE))</f>
        <v>0.25</v>
      </c>
      <c r="W635" s="1013">
        <f t="shared" ref="W635:W657" si="262">IF($E$1=1,1,0)</f>
        <v>1</v>
      </c>
      <c r="X635" s="1040">
        <f>W635*V635</f>
        <v>0.25</v>
      </c>
      <c r="Y635" s="1011">
        <f>'Discount Calculations'!$C$42</f>
        <v>0</v>
      </c>
      <c r="Z635" s="1013">
        <f t="shared" ref="Z635:Z641" si="263">X635*(1-Y635)</f>
        <v>0.25</v>
      </c>
      <c r="AA635" s="1040">
        <f t="shared" ref="AA635:AA657" si="264">IF($E$1=2,1,0)</f>
        <v>0</v>
      </c>
      <c r="AB635" s="540">
        <f t="shared" ref="AB635:AB641" si="265">V635*AA635</f>
        <v>0</v>
      </c>
      <c r="AC635" s="104">
        <f>'Discount Calculations'!$AD$5+1</f>
        <v>1</v>
      </c>
      <c r="AD635" s="25">
        <f>AC635*(AB635+Z635)</f>
        <v>0.25</v>
      </c>
      <c r="AE635" s="94">
        <f>AD635*'FX Card'!$G$28</f>
        <v>0.25</v>
      </c>
      <c r="AF635" s="902">
        <f>IFERROR(VLOOKUP(U635,Table_wabobpsvr_AzureCalc_AzureCalcRateCard[], 7,FALSE), VLOOKUP(LEFT(U635, LEN(U635)-'Rate Card'!$M$26), Table_wabobpsvr_AzureCalc_AzureCalcRateCard[], 7, FALSE))</f>
        <v>0</v>
      </c>
      <c r="AG635" s="902">
        <f>IFERROR(VLOOKUP(U635,Table_wabobpsvr_AzureCalc_AzureCalcRateCard[], 8,FALSE), VLOOKUP(LEFT(U635, LEN(U635)-'Rate Card'!$M$26), Table_wabobpsvr_AzureCalc_AzureCalcRateCard[], 8, FALSE))</f>
        <v>0</v>
      </c>
    </row>
    <row r="636" spans="1:33">
      <c r="A636" t="s">
        <v>34</v>
      </c>
      <c r="B636" s="344" t="s">
        <v>918</v>
      </c>
      <c r="C636" s="64" t="str">
        <f>IFERROR(VLOOKUP(D636,Table_wabobpsvr_AzureCalc_AzureCalcRateCard[], 3,FALSE), VLOOKUP(LEFT(D636, LEN(D636)-'Rate Card'!$M$26), Table_wabobpsvr_AzureCalc_AzureCalcRateCard[], 3, FALSE))</f>
        <v>Per GB</v>
      </c>
      <c r="D636" s="1040" t="str">
        <f>B636&amp;'Discount Calculations'!$G$16&amp;'Rate Card'!$K$23</f>
        <v>CDN Data Transfer - Zone 2 - Tier 2MOSP6</v>
      </c>
      <c r="E636" s="1012">
        <f>IFERROR(VLOOKUP(D636,Table_wabobpsvr_AzureCalc_AzureCalcRateCard[], 5,FALSE), VLOOKUP(LEFT(D636, LEN(D636)-'Rate Card'!$M$26), Table_wabobpsvr_AzureCalc_AzureCalcRateCard[], 5, FALSE))</f>
        <v>0.13</v>
      </c>
      <c r="F636" s="1013">
        <f t="shared" si="260"/>
        <v>1</v>
      </c>
      <c r="G636" s="1040">
        <f t="shared" ref="G636:G641" si="266">F636*E636</f>
        <v>0.13</v>
      </c>
      <c r="H636" s="1011">
        <f>'Discount Calculations'!$C$42</f>
        <v>0</v>
      </c>
      <c r="I636" s="1013">
        <f t="shared" ref="I636:I641" si="267">G636*(1-H636)</f>
        <v>0.13</v>
      </c>
      <c r="J636" s="1040">
        <f t="shared" si="261"/>
        <v>0</v>
      </c>
      <c r="K636" s="540">
        <f t="shared" ref="K636:K641" si="268">E636*J636</f>
        <v>0</v>
      </c>
      <c r="L636" s="104">
        <f>'Discount Calculations'!$AD$5+1</f>
        <v>1</v>
      </c>
      <c r="M636" s="25">
        <f t="shared" ref="M636:M641" si="269">L636*(K636+I636)</f>
        <v>0.13</v>
      </c>
      <c r="N636" s="94">
        <f>M636*'FX Card'!$G$28</f>
        <v>0.13</v>
      </c>
      <c r="O636" s="902" t="str">
        <f>IFERROR(VLOOKUP(D636,Table_wabobpsvr_AzureCalc_AzureCalcRateCard[], 7,FALSE), VLOOKUP(LEFT(D636, LEN(D636)-'Rate Card'!$M$26), Table_wabobpsvr_AzureCalc_AzureCalcRateCard[], 7, FALSE))</f>
        <v/>
      </c>
      <c r="P636" s="902" t="str">
        <f>IFERROR(VLOOKUP(D636,Table_wabobpsvr_AzureCalc_AzureCalcRateCard[], 8,FALSE), VLOOKUP(LEFT(D636, LEN(D636)-'Rate Card'!$M$26), Table_wabobpsvr_AzureCalc_AzureCalcRateCard[], 8, FALSE))</f>
        <v/>
      </c>
      <c r="R636" s="1039" t="s">
        <v>34</v>
      </c>
      <c r="S636" s="344" t="s">
        <v>8411</v>
      </c>
      <c r="T636" s="64" t="str">
        <f>IFERROR(VLOOKUP(U636,Table_wabobpsvr_AzureCalc_AzureCalcRateCard[], 3,FALSE), VLOOKUP(LEFT(U636, LEN(U636)-'Rate Card'!$M$26), Table_wabobpsvr_AzureCalc_AzureCalcRateCard[], 3, FALSE))</f>
        <v>GB</v>
      </c>
      <c r="U636" s="1040" t="str">
        <f>S636&amp;'Discount Calculations'!$G$16&amp;'Rate Card'!$K$23</f>
        <v>Premium CDN Data Transfer - Zone 2 - Tier 2MOSP6</v>
      </c>
      <c r="V636" s="1012">
        <f>IFERROR(VLOOKUP(U636,Table_wabobpsvr_AzureCalc_AzureCalcRateCard[], 5,FALSE), VLOOKUP(LEFT(U636, LEN(U636)-'Rate Card'!$M$26), Table_wabobpsvr_AzureCalc_AzureCalcRateCard[], 5, FALSE))</f>
        <v>0.22</v>
      </c>
      <c r="W636" s="1013">
        <f t="shared" si="262"/>
        <v>1</v>
      </c>
      <c r="X636" s="1040">
        <f t="shared" ref="X636:X641" si="270">W636*V636</f>
        <v>0.22</v>
      </c>
      <c r="Y636" s="1011">
        <f>'Discount Calculations'!$C$42</f>
        <v>0</v>
      </c>
      <c r="Z636" s="1013">
        <f t="shared" si="263"/>
        <v>0.22</v>
      </c>
      <c r="AA636" s="1040">
        <f t="shared" si="264"/>
        <v>0</v>
      </c>
      <c r="AB636" s="540">
        <f t="shared" si="265"/>
        <v>0</v>
      </c>
      <c r="AC636" s="104">
        <f>'Discount Calculations'!$AD$5+1</f>
        <v>1</v>
      </c>
      <c r="AD636" s="25">
        <f t="shared" ref="AD636:AD641" si="271">AC636*(AB636+Z636)</f>
        <v>0.22</v>
      </c>
      <c r="AE636" s="94">
        <f>AD636*'FX Card'!$G$28</f>
        <v>0.22</v>
      </c>
      <c r="AF636" s="902">
        <f>IFERROR(VLOOKUP(U636,Table_wabobpsvr_AzureCalc_AzureCalcRateCard[], 7,FALSE), VLOOKUP(LEFT(U636, LEN(U636)-'Rate Card'!$M$26), Table_wabobpsvr_AzureCalc_AzureCalcRateCard[], 7, FALSE))</f>
        <v>0</v>
      </c>
      <c r="AG636" s="902">
        <f>IFERROR(VLOOKUP(U636,Table_wabobpsvr_AzureCalc_AzureCalcRateCard[], 8,FALSE), VLOOKUP(LEFT(U636, LEN(U636)-'Rate Card'!$M$26), Table_wabobpsvr_AzureCalc_AzureCalcRateCard[], 8, FALSE))</f>
        <v>0</v>
      </c>
    </row>
    <row r="637" spans="1:33">
      <c r="A637" t="s">
        <v>35</v>
      </c>
      <c r="B637" s="344" t="s">
        <v>919</v>
      </c>
      <c r="C637" s="64" t="str">
        <f>IFERROR(VLOOKUP(D637,Table_wabobpsvr_AzureCalc_AzureCalcRateCard[], 3,FALSE), VLOOKUP(LEFT(D637, LEN(D637)-'Rate Card'!$M$26), Table_wabobpsvr_AzureCalc_AzureCalcRateCard[], 3, FALSE))</f>
        <v>Per GB</v>
      </c>
      <c r="D637" s="1040" t="str">
        <f>B637&amp;'Discount Calculations'!$G$16&amp;'Rate Card'!$K$23</f>
        <v>CDN Data Transfer - Zone 2 - Tier 3MOSP6</v>
      </c>
      <c r="E637" s="1012">
        <f>IFERROR(VLOOKUP(D637,Table_wabobpsvr_AzureCalc_AzureCalcRateCard[], 5,FALSE), VLOOKUP(LEFT(D637, LEN(D637)-'Rate Card'!$M$26), Table_wabobpsvr_AzureCalc_AzureCalcRateCard[], 5, FALSE))</f>
        <v>0.12</v>
      </c>
      <c r="F637" s="1013">
        <f t="shared" si="260"/>
        <v>1</v>
      </c>
      <c r="G637" s="1040">
        <f t="shared" si="266"/>
        <v>0.12</v>
      </c>
      <c r="H637" s="1011">
        <f>'Discount Calculations'!$C$42</f>
        <v>0</v>
      </c>
      <c r="I637" s="1013">
        <f t="shared" si="267"/>
        <v>0.12</v>
      </c>
      <c r="J637" s="1040">
        <f t="shared" si="261"/>
        <v>0</v>
      </c>
      <c r="K637" s="540">
        <f t="shared" si="268"/>
        <v>0</v>
      </c>
      <c r="L637" s="104">
        <f>'Discount Calculations'!$AD$5+1</f>
        <v>1</v>
      </c>
      <c r="M637" s="25">
        <f t="shared" si="269"/>
        <v>0.12</v>
      </c>
      <c r="N637" s="94">
        <f>M637*'FX Card'!$G$28</f>
        <v>0.12</v>
      </c>
      <c r="O637" s="902" t="str">
        <f>IFERROR(VLOOKUP(D637,Table_wabobpsvr_AzureCalc_AzureCalcRateCard[], 7,FALSE), VLOOKUP(LEFT(D637, LEN(D637)-'Rate Card'!$M$26), Table_wabobpsvr_AzureCalc_AzureCalcRateCard[], 7, FALSE))</f>
        <v/>
      </c>
      <c r="P637" s="902" t="str">
        <f>IFERROR(VLOOKUP(D637,Table_wabobpsvr_AzureCalc_AzureCalcRateCard[], 8,FALSE), VLOOKUP(LEFT(D637, LEN(D637)-'Rate Card'!$M$26), Table_wabobpsvr_AzureCalc_AzureCalcRateCard[], 8, FALSE))</f>
        <v/>
      </c>
      <c r="R637" s="1039" t="s">
        <v>35</v>
      </c>
      <c r="S637" s="344" t="s">
        <v>8412</v>
      </c>
      <c r="T637" s="64" t="str">
        <f>IFERROR(VLOOKUP(U637,Table_wabobpsvr_AzureCalc_AzureCalcRateCard[], 3,FALSE), VLOOKUP(LEFT(U637, LEN(U637)-'Rate Card'!$M$26), Table_wabobpsvr_AzureCalc_AzureCalcRateCard[], 3, FALSE))</f>
        <v>GB</v>
      </c>
      <c r="U637" s="1040" t="str">
        <f>S637&amp;'Discount Calculations'!$G$16&amp;'Rate Card'!$K$23</f>
        <v>Premium CDN Data Transfer - Zone 2 - Tier 3MOSP6</v>
      </c>
      <c r="V637" s="1012">
        <f>IFERROR(VLOOKUP(U637,Table_wabobpsvr_AzureCalc_AzureCalcRateCard[], 5,FALSE), VLOOKUP(LEFT(U637, LEN(U637)-'Rate Card'!$M$26), Table_wabobpsvr_AzureCalc_AzureCalcRateCard[], 5, FALSE))</f>
        <v>0.19</v>
      </c>
      <c r="W637" s="1013">
        <f t="shared" si="262"/>
        <v>1</v>
      </c>
      <c r="X637" s="1040">
        <f t="shared" si="270"/>
        <v>0.19</v>
      </c>
      <c r="Y637" s="1011">
        <f>'Discount Calculations'!$C$42</f>
        <v>0</v>
      </c>
      <c r="Z637" s="1013">
        <f t="shared" si="263"/>
        <v>0.19</v>
      </c>
      <c r="AA637" s="1040">
        <f t="shared" si="264"/>
        <v>0</v>
      </c>
      <c r="AB637" s="540">
        <f t="shared" si="265"/>
        <v>0</v>
      </c>
      <c r="AC637" s="104">
        <f>'Discount Calculations'!$AD$5+1</f>
        <v>1</v>
      </c>
      <c r="AD637" s="25">
        <f t="shared" si="271"/>
        <v>0.19</v>
      </c>
      <c r="AE637" s="94">
        <f>AD637*'FX Card'!$G$28</f>
        <v>0.19</v>
      </c>
      <c r="AF637" s="902">
        <f>IFERROR(VLOOKUP(U637,Table_wabobpsvr_AzureCalc_AzureCalcRateCard[], 7,FALSE), VLOOKUP(LEFT(U637, LEN(U637)-'Rate Card'!$M$26), Table_wabobpsvr_AzureCalc_AzureCalcRateCard[], 7, FALSE))</f>
        <v>0</v>
      </c>
      <c r="AG637" s="902">
        <f>IFERROR(VLOOKUP(U637,Table_wabobpsvr_AzureCalc_AzureCalcRateCard[], 8,FALSE), VLOOKUP(LEFT(U637, LEN(U637)-'Rate Card'!$M$26), Table_wabobpsvr_AzureCalc_AzureCalcRateCard[], 8, FALSE))</f>
        <v>0</v>
      </c>
    </row>
    <row r="638" spans="1:33">
      <c r="A638" t="s">
        <v>36</v>
      </c>
      <c r="B638" s="344" t="s">
        <v>920</v>
      </c>
      <c r="C638" s="64" t="str">
        <f>IFERROR(VLOOKUP(D638,Table_wabobpsvr_AzureCalc_AzureCalcRateCard[], 3,FALSE), VLOOKUP(LEFT(D638, LEN(D638)-'Rate Card'!$M$26), Table_wabobpsvr_AzureCalc_AzureCalcRateCard[], 3, FALSE))</f>
        <v>Per GB</v>
      </c>
      <c r="D638" s="1040" t="str">
        <f>B638&amp;'Discount Calculations'!$G$16&amp;'Rate Card'!$K$23</f>
        <v>CDN Data Transfer - Zone 2 - Tier 4MOSP6</v>
      </c>
      <c r="E638" s="1012">
        <f>IFERROR(VLOOKUP(D638,Table_wabobpsvr_AzureCalc_AzureCalcRateCard[], 5,FALSE), VLOOKUP(LEFT(D638, LEN(D638)-'Rate Card'!$M$26), Table_wabobpsvr_AzureCalc_AzureCalcRateCard[], 5, FALSE))</f>
        <v>0.1</v>
      </c>
      <c r="F638" s="1013">
        <f t="shared" si="260"/>
        <v>1</v>
      </c>
      <c r="G638" s="1040">
        <f t="shared" si="266"/>
        <v>0.1</v>
      </c>
      <c r="H638" s="1011">
        <f>'Discount Calculations'!$C$42</f>
        <v>0</v>
      </c>
      <c r="I638" s="1013">
        <f t="shared" si="267"/>
        <v>0.1</v>
      </c>
      <c r="J638" s="1040">
        <f t="shared" si="261"/>
        <v>0</v>
      </c>
      <c r="K638" s="540">
        <f t="shared" si="268"/>
        <v>0</v>
      </c>
      <c r="L638" s="104">
        <f>'Discount Calculations'!$AD$5+1</f>
        <v>1</v>
      </c>
      <c r="M638" s="25">
        <f t="shared" si="269"/>
        <v>0.1</v>
      </c>
      <c r="N638" s="94">
        <f>M638*'FX Card'!$G$28</f>
        <v>0.1</v>
      </c>
      <c r="O638" s="902" t="str">
        <f>IFERROR(VLOOKUP(D638,Table_wabobpsvr_AzureCalc_AzureCalcRateCard[], 7,FALSE), VLOOKUP(LEFT(D638, LEN(D638)-'Rate Card'!$M$26), Table_wabobpsvr_AzureCalc_AzureCalcRateCard[], 7, FALSE))</f>
        <v/>
      </c>
      <c r="P638" s="902" t="str">
        <f>IFERROR(VLOOKUP(D638,Table_wabobpsvr_AzureCalc_AzureCalcRateCard[], 8,FALSE), VLOOKUP(LEFT(D638, LEN(D638)-'Rate Card'!$M$26), Table_wabobpsvr_AzureCalc_AzureCalcRateCard[], 8, FALSE))</f>
        <v/>
      </c>
      <c r="R638" s="1039" t="s">
        <v>36</v>
      </c>
      <c r="S638" s="344" t="s">
        <v>8413</v>
      </c>
      <c r="T638" s="64" t="str">
        <f>IFERROR(VLOOKUP(U638,Table_wabobpsvr_AzureCalc_AzureCalcRateCard[], 3,FALSE), VLOOKUP(LEFT(U638, LEN(U638)-'Rate Card'!$M$26), Table_wabobpsvr_AzureCalc_AzureCalcRateCard[], 3, FALSE))</f>
        <v>GB</v>
      </c>
      <c r="U638" s="1040" t="str">
        <f>S638&amp;'Discount Calculations'!$G$16&amp;'Rate Card'!$K$23</f>
        <v>Premium CDN Data Transfer - Zone 2 - Tier 4MOSP6</v>
      </c>
      <c r="V638" s="1012">
        <f>IFERROR(VLOOKUP(U638,Table_wabobpsvr_AzureCalc_AzureCalcRateCard[], 5,FALSE), VLOOKUP(LEFT(U638, LEN(U638)-'Rate Card'!$M$26), Table_wabobpsvr_AzureCalc_AzureCalcRateCard[], 5, FALSE))</f>
        <v>0.16</v>
      </c>
      <c r="W638" s="1013">
        <f t="shared" si="262"/>
        <v>1</v>
      </c>
      <c r="X638" s="1040">
        <f t="shared" si="270"/>
        <v>0.16</v>
      </c>
      <c r="Y638" s="1011">
        <f>'Discount Calculations'!$C$42</f>
        <v>0</v>
      </c>
      <c r="Z638" s="1013">
        <f t="shared" si="263"/>
        <v>0.16</v>
      </c>
      <c r="AA638" s="1040">
        <f t="shared" si="264"/>
        <v>0</v>
      </c>
      <c r="AB638" s="540">
        <f t="shared" si="265"/>
        <v>0</v>
      </c>
      <c r="AC638" s="104">
        <f>'Discount Calculations'!$AD$5+1</f>
        <v>1</v>
      </c>
      <c r="AD638" s="25">
        <f t="shared" si="271"/>
        <v>0.16</v>
      </c>
      <c r="AE638" s="94">
        <f>AD638*'FX Card'!$G$28</f>
        <v>0.16</v>
      </c>
      <c r="AF638" s="902">
        <f>IFERROR(VLOOKUP(U638,Table_wabobpsvr_AzureCalc_AzureCalcRateCard[], 7,FALSE), VLOOKUP(LEFT(U638, LEN(U638)-'Rate Card'!$M$26), Table_wabobpsvr_AzureCalc_AzureCalcRateCard[], 7, FALSE))</f>
        <v>0</v>
      </c>
      <c r="AG638" s="902">
        <f>IFERROR(VLOOKUP(U638,Table_wabobpsvr_AzureCalc_AzureCalcRateCard[], 8,FALSE), VLOOKUP(LEFT(U638, LEN(U638)-'Rate Card'!$M$26), Table_wabobpsvr_AzureCalc_AzureCalcRateCard[], 8, FALSE))</f>
        <v>0</v>
      </c>
    </row>
    <row r="639" spans="1:33">
      <c r="A639" t="s">
        <v>95</v>
      </c>
      <c r="B639" s="344" t="s">
        <v>921</v>
      </c>
      <c r="C639" s="64" t="str">
        <f>IFERROR(VLOOKUP(D639,Table_wabobpsvr_AzureCalc_AzureCalcRateCard[], 3,FALSE), VLOOKUP(LEFT(D639, LEN(D639)-'Rate Card'!$M$26), Table_wabobpsvr_AzureCalc_AzureCalcRateCard[], 3, FALSE))</f>
        <v>Per GB</v>
      </c>
      <c r="D639" s="1040" t="str">
        <f>B639&amp;'Discount Calculations'!$G$16&amp;'Rate Card'!$K$23</f>
        <v>CDN Data Transfer - Zone 2 - Tier 5MOSP6</v>
      </c>
      <c r="E639" s="1012">
        <f>IFERROR(VLOOKUP(D639,Table_wabobpsvr_AzureCalc_AzureCalcRateCard[], 5,FALSE), VLOOKUP(LEFT(D639, LEN(D639)-'Rate Card'!$M$26), Table_wabobpsvr_AzureCalc_AzureCalcRateCard[], 5, FALSE))</f>
        <v>0.08</v>
      </c>
      <c r="F639" s="1013">
        <f t="shared" si="260"/>
        <v>1</v>
      </c>
      <c r="G639" s="1040">
        <f t="shared" si="266"/>
        <v>0.08</v>
      </c>
      <c r="H639" s="1011">
        <f>'Discount Calculations'!$C$42</f>
        <v>0</v>
      </c>
      <c r="I639" s="1013">
        <f t="shared" si="267"/>
        <v>0.08</v>
      </c>
      <c r="J639" s="1040">
        <f t="shared" si="261"/>
        <v>0</v>
      </c>
      <c r="K639" s="540">
        <f t="shared" si="268"/>
        <v>0</v>
      </c>
      <c r="L639" s="104">
        <f>'Discount Calculations'!$AD$5+1</f>
        <v>1</v>
      </c>
      <c r="M639" s="25">
        <f t="shared" si="269"/>
        <v>0.08</v>
      </c>
      <c r="N639" s="94">
        <f>M639*'FX Card'!$G$28</f>
        <v>0.08</v>
      </c>
      <c r="O639" s="902" t="str">
        <f>IFERROR(VLOOKUP(D639,Table_wabobpsvr_AzureCalc_AzureCalcRateCard[], 7,FALSE), VLOOKUP(LEFT(D639, LEN(D639)-'Rate Card'!$M$26), Table_wabobpsvr_AzureCalc_AzureCalcRateCard[], 7, FALSE))</f>
        <v/>
      </c>
      <c r="P639" s="902" t="str">
        <f>IFERROR(VLOOKUP(D639,Table_wabobpsvr_AzureCalc_AzureCalcRateCard[], 8,FALSE), VLOOKUP(LEFT(D639, LEN(D639)-'Rate Card'!$M$26), Table_wabobpsvr_AzureCalc_AzureCalcRateCard[], 8, FALSE))</f>
        <v/>
      </c>
      <c r="R639" s="1039" t="s">
        <v>95</v>
      </c>
      <c r="S639" s="344" t="s">
        <v>8414</v>
      </c>
      <c r="T639" s="64" t="str">
        <f>IFERROR(VLOOKUP(U639,Table_wabobpsvr_AzureCalc_AzureCalcRateCard[], 3,FALSE), VLOOKUP(LEFT(U639, LEN(U639)-'Rate Card'!$M$26), Table_wabobpsvr_AzureCalc_AzureCalcRateCard[], 3, FALSE))</f>
        <v>GB</v>
      </c>
      <c r="U639" s="1040" t="str">
        <f>S639&amp;'Discount Calculations'!$G$16&amp;'Rate Card'!$K$23</f>
        <v>Premium CDN Data Transfer - Zone 2 - Tier 5MOSP6</v>
      </c>
      <c r="V639" s="1012">
        <f>IFERROR(VLOOKUP(U639,Table_wabobpsvr_AzureCalc_AzureCalcRateCard[], 5,FALSE), VLOOKUP(LEFT(U639, LEN(U639)-'Rate Card'!$M$26), Table_wabobpsvr_AzureCalc_AzureCalcRateCard[], 5, FALSE))</f>
        <v>0.14000000000000001</v>
      </c>
      <c r="W639" s="1013">
        <f t="shared" si="262"/>
        <v>1</v>
      </c>
      <c r="X639" s="1040">
        <f t="shared" si="270"/>
        <v>0.14000000000000001</v>
      </c>
      <c r="Y639" s="1011">
        <f>'Discount Calculations'!$C$42</f>
        <v>0</v>
      </c>
      <c r="Z639" s="1013">
        <f t="shared" si="263"/>
        <v>0.14000000000000001</v>
      </c>
      <c r="AA639" s="1040">
        <f t="shared" si="264"/>
        <v>0</v>
      </c>
      <c r="AB639" s="540">
        <f t="shared" si="265"/>
        <v>0</v>
      </c>
      <c r="AC639" s="104">
        <f>'Discount Calculations'!$AD$5+1</f>
        <v>1</v>
      </c>
      <c r="AD639" s="25">
        <f t="shared" si="271"/>
        <v>0.14000000000000001</v>
      </c>
      <c r="AE639" s="94">
        <f>AD639*'FX Card'!$G$28</f>
        <v>0.14000000000000001</v>
      </c>
      <c r="AF639" s="902">
        <f>IFERROR(VLOOKUP(U639,Table_wabobpsvr_AzureCalc_AzureCalcRateCard[], 7,FALSE), VLOOKUP(LEFT(U639, LEN(U639)-'Rate Card'!$M$26), Table_wabobpsvr_AzureCalc_AzureCalcRateCard[], 7, FALSE))</f>
        <v>0</v>
      </c>
      <c r="AG639" s="902">
        <f>IFERROR(VLOOKUP(U639,Table_wabobpsvr_AzureCalc_AzureCalcRateCard[], 8,FALSE), VLOOKUP(LEFT(U639, LEN(U639)-'Rate Card'!$M$26), Table_wabobpsvr_AzureCalc_AzureCalcRateCard[], 8, FALSE))</f>
        <v>0</v>
      </c>
    </row>
    <row r="640" spans="1:33">
      <c r="A640" t="s">
        <v>96</v>
      </c>
      <c r="B640" s="344" t="s">
        <v>922</v>
      </c>
      <c r="C640" s="64" t="str">
        <f>IFERROR(VLOOKUP(D640,Table_wabobpsvr_AzureCalc_AzureCalcRateCard[], 3,FALSE), VLOOKUP(LEFT(D640, LEN(D640)-'Rate Card'!$M$26), Table_wabobpsvr_AzureCalc_AzureCalcRateCard[], 3, FALSE))</f>
        <v>Per GB</v>
      </c>
      <c r="D640" s="1040" t="str">
        <f>B640&amp;'Discount Calculations'!$G$16&amp;'Rate Card'!$K$23</f>
        <v>CDN Data Transfer - Zone 2 - Tier 6MOSP6</v>
      </c>
      <c r="E640" s="1012">
        <f>IFERROR(VLOOKUP(D640,Table_wabobpsvr_AzureCalc_AzureCalcRateCard[], 5,FALSE), VLOOKUP(LEFT(D640, LEN(D640)-'Rate Card'!$M$26), Table_wabobpsvr_AzureCalc_AzureCalcRateCard[], 5, FALSE))</f>
        <v>7.0000000000000007E-2</v>
      </c>
      <c r="F640" s="1013">
        <f t="shared" si="260"/>
        <v>1</v>
      </c>
      <c r="G640" s="1040">
        <f t="shared" si="266"/>
        <v>7.0000000000000007E-2</v>
      </c>
      <c r="H640" s="1011">
        <f>'Discount Calculations'!$C$42</f>
        <v>0</v>
      </c>
      <c r="I640" s="1013">
        <f t="shared" si="267"/>
        <v>7.0000000000000007E-2</v>
      </c>
      <c r="J640" s="1040">
        <f t="shared" si="261"/>
        <v>0</v>
      </c>
      <c r="K640" s="540">
        <f t="shared" si="268"/>
        <v>0</v>
      </c>
      <c r="L640" s="104">
        <f>'Discount Calculations'!$AD$5+1</f>
        <v>1</v>
      </c>
      <c r="M640" s="25">
        <f t="shared" si="269"/>
        <v>7.0000000000000007E-2</v>
      </c>
      <c r="N640" s="94">
        <f>M640*'FX Card'!$G$28</f>
        <v>7.0000000000000007E-2</v>
      </c>
      <c r="O640" s="902" t="str">
        <f>IFERROR(VLOOKUP(D640,Table_wabobpsvr_AzureCalc_AzureCalcRateCard[], 7,FALSE), VLOOKUP(LEFT(D640, LEN(D640)-'Rate Card'!$M$26), Table_wabobpsvr_AzureCalc_AzureCalcRateCard[], 7, FALSE))</f>
        <v/>
      </c>
      <c r="P640" s="902" t="str">
        <f>IFERROR(VLOOKUP(D640,Table_wabobpsvr_AzureCalc_AzureCalcRateCard[], 8,FALSE), VLOOKUP(LEFT(D640, LEN(D640)-'Rate Card'!$M$26), Table_wabobpsvr_AzureCalc_AzureCalcRateCard[], 8, FALSE))</f>
        <v/>
      </c>
      <c r="R640" s="1039" t="s">
        <v>96</v>
      </c>
      <c r="S640" s="344" t="s">
        <v>8415</v>
      </c>
      <c r="T640" s="64" t="str">
        <f>IFERROR(VLOOKUP(U640,Table_wabobpsvr_AzureCalc_AzureCalcRateCard[], 3,FALSE), VLOOKUP(LEFT(U640, LEN(U640)-'Rate Card'!$M$26), Table_wabobpsvr_AzureCalc_AzureCalcRateCard[], 3, FALSE))</f>
        <v>GB</v>
      </c>
      <c r="U640" s="1040" t="str">
        <f>S640&amp;'Discount Calculations'!$G$16&amp;'Rate Card'!$K$23</f>
        <v>Premium CDN Data Transfer - Zone 2 - Tier 6MOSP6</v>
      </c>
      <c r="V640" s="1012">
        <f>IFERROR(VLOOKUP(U640,Table_wabobpsvr_AzureCalc_AzureCalcRateCard[], 5,FALSE), VLOOKUP(LEFT(U640, LEN(U640)-'Rate Card'!$M$26), Table_wabobpsvr_AzureCalc_AzureCalcRateCard[], 5, FALSE))</f>
        <v>0.12</v>
      </c>
      <c r="W640" s="1013">
        <f t="shared" si="262"/>
        <v>1</v>
      </c>
      <c r="X640" s="1040">
        <f t="shared" si="270"/>
        <v>0.12</v>
      </c>
      <c r="Y640" s="1011">
        <f>'Discount Calculations'!$C$42</f>
        <v>0</v>
      </c>
      <c r="Z640" s="1013">
        <f t="shared" si="263"/>
        <v>0.12</v>
      </c>
      <c r="AA640" s="1040">
        <f t="shared" si="264"/>
        <v>0</v>
      </c>
      <c r="AB640" s="540">
        <f t="shared" si="265"/>
        <v>0</v>
      </c>
      <c r="AC640" s="104">
        <f>'Discount Calculations'!$AD$5+1</f>
        <v>1</v>
      </c>
      <c r="AD640" s="25">
        <f t="shared" si="271"/>
        <v>0.12</v>
      </c>
      <c r="AE640" s="94">
        <f>AD640*'FX Card'!$G$28</f>
        <v>0.12</v>
      </c>
      <c r="AF640" s="902">
        <f>IFERROR(VLOOKUP(U640,Table_wabobpsvr_AzureCalc_AzureCalcRateCard[], 7,FALSE), VLOOKUP(LEFT(U640, LEN(U640)-'Rate Card'!$M$26), Table_wabobpsvr_AzureCalc_AzureCalcRateCard[], 7, FALSE))</f>
        <v>0</v>
      </c>
      <c r="AG640" s="902">
        <f>IFERROR(VLOOKUP(U640,Table_wabobpsvr_AzureCalc_AzureCalcRateCard[], 8,FALSE), VLOOKUP(LEFT(U640, LEN(U640)-'Rate Card'!$M$26), Table_wabobpsvr_AzureCalc_AzureCalcRateCard[], 8, FALSE))</f>
        <v>0</v>
      </c>
    </row>
    <row r="641" spans="1:33">
      <c r="A641" t="s">
        <v>97</v>
      </c>
      <c r="B641" s="344" t="s">
        <v>923</v>
      </c>
      <c r="C641" s="64" t="str">
        <f>IFERROR(VLOOKUP(D641,Table_wabobpsvr_AzureCalc_AzureCalcRateCard[], 3,FALSE), VLOOKUP(LEFT(D641, LEN(D641)-'Rate Card'!$M$26), Table_wabobpsvr_AzureCalc_AzureCalcRateCard[], 3, FALSE))</f>
        <v>Per GB</v>
      </c>
      <c r="D641" s="1040" t="str">
        <f>B641&amp;'Discount Calculations'!$G$16&amp;'Rate Card'!$K$23</f>
        <v>CDN Data Transfer - Zone 2 - Tier 7MOSP6</v>
      </c>
      <c r="E641" s="1012" t="s">
        <v>38</v>
      </c>
      <c r="F641" s="1013">
        <f t="shared" si="260"/>
        <v>1</v>
      </c>
      <c r="G641" s="1040" t="e">
        <f t="shared" si="266"/>
        <v>#VALUE!</v>
      </c>
      <c r="H641" s="1011">
        <f>'Discount Calculations'!$C$42</f>
        <v>0</v>
      </c>
      <c r="I641" s="1013" t="e">
        <f t="shared" si="267"/>
        <v>#VALUE!</v>
      </c>
      <c r="J641" s="1040">
        <f t="shared" si="261"/>
        <v>0</v>
      </c>
      <c r="K641" s="540" t="e">
        <f t="shared" si="268"/>
        <v>#VALUE!</v>
      </c>
      <c r="L641" s="104">
        <f>'Discount Calculations'!$AD$5+1</f>
        <v>1</v>
      </c>
      <c r="M641" s="25" t="e">
        <f t="shared" si="269"/>
        <v>#VALUE!</v>
      </c>
      <c r="N641" s="94" t="str">
        <f>E641</f>
        <v>Contact Us</v>
      </c>
      <c r="O641" s="902" t="str">
        <f>IFERROR(VLOOKUP(D641,Table_wabobpsvr_AzureCalc_AzureCalcRateCard[], 7,FALSE), VLOOKUP(LEFT(D641, LEN(D641)-'Rate Card'!$M$26), Table_wabobpsvr_AzureCalc_AzureCalcRateCard[], 7, FALSE))</f>
        <v/>
      </c>
      <c r="P641" s="902" t="str">
        <f>IFERROR(VLOOKUP(D641,Table_wabobpsvr_AzureCalc_AzureCalcRateCard[], 8,FALSE), VLOOKUP(LEFT(D641, LEN(D641)-'Rate Card'!$M$26), Table_wabobpsvr_AzureCalc_AzureCalcRateCard[], 8, FALSE))</f>
        <v/>
      </c>
      <c r="R641" s="1039" t="s">
        <v>97</v>
      </c>
      <c r="S641" s="344" t="s">
        <v>8416</v>
      </c>
      <c r="T641" s="64" t="e">
        <f>IFERROR(VLOOKUP(U641,Table_wabobpsvr_AzureCalc_AzureCalcRateCard[], 3,FALSE), VLOOKUP(LEFT(U641, LEN(U641)-'Rate Card'!$M$26), Table_wabobpsvr_AzureCalc_AzureCalcRateCard[], 3, FALSE))</f>
        <v>#N/A</v>
      </c>
      <c r="U641" s="1040" t="str">
        <f>S641&amp;'Discount Calculations'!$G$16&amp;'Rate Card'!$K$23</f>
        <v>Premium CDN Data Transfer - Zone 2 - Tier 7MOSP6</v>
      </c>
      <c r="V641" s="1012" t="s">
        <v>38</v>
      </c>
      <c r="W641" s="1013">
        <f t="shared" si="262"/>
        <v>1</v>
      </c>
      <c r="X641" s="1040" t="e">
        <f t="shared" si="270"/>
        <v>#VALUE!</v>
      </c>
      <c r="Y641" s="1011">
        <f>'Discount Calculations'!$C$42</f>
        <v>0</v>
      </c>
      <c r="Z641" s="1013" t="e">
        <f t="shared" si="263"/>
        <v>#VALUE!</v>
      </c>
      <c r="AA641" s="1040">
        <f t="shared" si="264"/>
        <v>0</v>
      </c>
      <c r="AB641" s="540" t="e">
        <f t="shared" si="265"/>
        <v>#VALUE!</v>
      </c>
      <c r="AC641" s="104">
        <f>'Discount Calculations'!$AD$5+1</f>
        <v>1</v>
      </c>
      <c r="AD641" s="25" t="e">
        <f t="shared" si="271"/>
        <v>#VALUE!</v>
      </c>
      <c r="AE641" s="94" t="str">
        <f>V641</f>
        <v>Contact Us</v>
      </c>
      <c r="AF641" s="902" t="e">
        <f>IFERROR(VLOOKUP(U641,Table_wabobpsvr_AzureCalc_AzureCalcRateCard[], 7,FALSE), VLOOKUP(LEFT(U641, LEN(U641)-'Rate Card'!$M$26), Table_wabobpsvr_AzureCalc_AzureCalcRateCard[], 7, FALSE))</f>
        <v>#N/A</v>
      </c>
      <c r="AG641" s="902" t="e">
        <f>IFERROR(VLOOKUP(U641,Table_wabobpsvr_AzureCalc_AzureCalcRateCard[], 8,FALSE), VLOOKUP(LEFT(U641, LEN(U641)-'Rate Card'!$M$26), Table_wabobpsvr_AzureCalc_AzureCalcRateCard[], 8, FALSE))</f>
        <v>#N/A</v>
      </c>
    </row>
    <row r="642" spans="1:33">
      <c r="H642" s="1013"/>
      <c r="I642" s="1013"/>
      <c r="L642" s="104"/>
      <c r="N642" s="33"/>
      <c r="O642" s="903"/>
      <c r="P642" s="903"/>
      <c r="R642" s="1039"/>
      <c r="S642" s="1039"/>
      <c r="T642" s="1039"/>
      <c r="U642" s="1040"/>
      <c r="V642" s="1042"/>
      <c r="W642" s="1040"/>
      <c r="X642" s="1040"/>
      <c r="Y642" s="1013"/>
      <c r="Z642" s="1013"/>
      <c r="AA642" s="1040"/>
      <c r="AB642" s="1039"/>
      <c r="AC642" s="104"/>
      <c r="AD642" s="1039"/>
      <c r="AE642" s="1041"/>
      <c r="AF642" s="903"/>
      <c r="AG642" s="903"/>
    </row>
    <row r="643" spans="1:33" s="1039" customFormat="1">
      <c r="A643" s="1039" t="s">
        <v>33</v>
      </c>
      <c r="B643" s="344" t="s">
        <v>8404</v>
      </c>
      <c r="C643" s="64" t="str">
        <f>IFERROR(VLOOKUP(D643,Table_wabobpsvr_AzureCalc_AzureCalcRateCard[], 3,FALSE), VLOOKUP(LEFT(D643, LEN(D643)-'Rate Card'!$M$26), Table_wabobpsvr_AzureCalc_AzureCalcRateCard[], 3, FALSE))</f>
        <v>GB</v>
      </c>
      <c r="D643" s="1040" t="str">
        <f>B643&amp;'Discount Calculations'!$G$16&amp;'Rate Card'!$K$23</f>
        <v>CDN Data Transfer - Zone 3MOSP6</v>
      </c>
      <c r="E643" s="1012">
        <f>IFERROR(VLOOKUP(D643,Table_wabobpsvr_AzureCalc_AzureCalcRateCard[], 5,FALSE), VLOOKUP(LEFT(D643, LEN(D643)-'Rate Card'!$M$26), Table_wabobpsvr_AzureCalc_AzureCalcRateCard[], 5, FALSE))</f>
        <v>0.25</v>
      </c>
      <c r="F643" s="1013">
        <f t="shared" si="260"/>
        <v>1</v>
      </c>
      <c r="G643" s="1040">
        <f>F643*E643</f>
        <v>0.25</v>
      </c>
      <c r="H643" s="1011">
        <f>'Discount Calculations'!$C$42</f>
        <v>0</v>
      </c>
      <c r="I643" s="1013">
        <f>G643*(1-H643)</f>
        <v>0.25</v>
      </c>
      <c r="J643" s="1040">
        <f t="shared" si="261"/>
        <v>0</v>
      </c>
      <c r="K643" s="540">
        <f>E643*J643</f>
        <v>0</v>
      </c>
      <c r="L643" s="104">
        <f>'Discount Calculations'!$AD$5+1</f>
        <v>1</v>
      </c>
      <c r="M643" s="25">
        <f>L643*(K643+I643)</f>
        <v>0.25</v>
      </c>
      <c r="N643" s="94">
        <f>M643*'FX Card'!$G$28</f>
        <v>0.25</v>
      </c>
      <c r="O643" s="902">
        <f>IFERROR(VLOOKUP(D643,Table_wabobpsvr_AzureCalc_AzureCalcRateCard[], 7,FALSE), VLOOKUP(LEFT(D643, LEN(D643)-'Rate Card'!$M$26), Table_wabobpsvr_AzureCalc_AzureCalcRateCard[], 7, FALSE))</f>
        <v>0</v>
      </c>
      <c r="P643" s="902">
        <f>IFERROR(VLOOKUP(D643,Table_wabobpsvr_AzureCalc_AzureCalcRateCard[], 8,FALSE), VLOOKUP(LEFT(D643, LEN(D643)-'Rate Card'!$M$26), Table_wabobpsvr_AzureCalc_AzureCalcRateCard[], 8, FALSE))</f>
        <v>0</v>
      </c>
      <c r="R643" s="1039" t="s">
        <v>33</v>
      </c>
      <c r="S643" s="344" t="s">
        <v>8402</v>
      </c>
      <c r="T643" s="64" t="str">
        <f>IFERROR(VLOOKUP(U643,Table_wabobpsvr_AzureCalc_AzureCalcRateCard[], 3,FALSE), VLOOKUP(LEFT(U643, LEN(U643)-'Rate Card'!$M$26), Table_wabobpsvr_AzureCalc_AzureCalcRateCard[], 3, FALSE))</f>
        <v>GB</v>
      </c>
      <c r="U643" s="1040" t="str">
        <f>S643&amp;'Discount Calculations'!$G$16&amp;'Rate Card'!$K$23</f>
        <v>Premium CDN Data Transfer - Zone 3MOSP6</v>
      </c>
      <c r="V643" s="1012">
        <f>IFERROR(VLOOKUP(U643,Table_wabobpsvr_AzureCalc_AzureCalcRateCard[], 5,FALSE), VLOOKUP(LEFT(U643, LEN(U643)-'Rate Card'!$M$26), Table_wabobpsvr_AzureCalc_AzureCalcRateCard[], 5, FALSE))</f>
        <v>0.5</v>
      </c>
      <c r="W643" s="1013">
        <f t="shared" si="262"/>
        <v>1</v>
      </c>
      <c r="X643" s="1040">
        <f>W643*V643</f>
        <v>0.5</v>
      </c>
      <c r="Y643" s="1011">
        <f>'Discount Calculations'!$C$42</f>
        <v>0</v>
      </c>
      <c r="Z643" s="1013">
        <f t="shared" ref="Z643:Z649" si="272">X643*(1-Y643)</f>
        <v>0.5</v>
      </c>
      <c r="AA643" s="1040">
        <f t="shared" si="264"/>
        <v>0</v>
      </c>
      <c r="AB643" s="540">
        <f t="shared" ref="AB643:AB649" si="273">V643*AA643</f>
        <v>0</v>
      </c>
      <c r="AC643" s="104">
        <f>'Discount Calculations'!$AD$5+1</f>
        <v>1</v>
      </c>
      <c r="AD643" s="25">
        <f>AC643*(AB643+Z643)</f>
        <v>0.5</v>
      </c>
      <c r="AE643" s="94">
        <f>AD643*'FX Card'!$G$28</f>
        <v>0.5</v>
      </c>
      <c r="AF643" s="902">
        <f>IFERROR(VLOOKUP(U643,Table_wabobpsvr_AzureCalc_AzureCalcRateCard[], 7,FALSE), VLOOKUP(LEFT(U643, LEN(U643)-'Rate Card'!$M$26), Table_wabobpsvr_AzureCalc_AzureCalcRateCard[], 7, FALSE))</f>
        <v>0</v>
      </c>
      <c r="AG643" s="902">
        <f>IFERROR(VLOOKUP(U643,Table_wabobpsvr_AzureCalc_AzureCalcRateCard[], 8,FALSE), VLOOKUP(LEFT(U643, LEN(U643)-'Rate Card'!$M$26), Table_wabobpsvr_AzureCalc_AzureCalcRateCard[], 8, FALSE))</f>
        <v>0</v>
      </c>
    </row>
    <row r="644" spans="1:33" s="1039" customFormat="1">
      <c r="A644" s="1039" t="s">
        <v>34</v>
      </c>
      <c r="B644" s="344" t="s">
        <v>8427</v>
      </c>
      <c r="C644" s="64" t="str">
        <f>IFERROR(VLOOKUP(D644,Table_wabobpsvr_AzureCalc_AzureCalcRateCard[], 3,FALSE), VLOOKUP(LEFT(D644, LEN(D644)-'Rate Card'!$M$26), Table_wabobpsvr_AzureCalc_AzureCalcRateCard[], 3, FALSE))</f>
        <v>GB</v>
      </c>
      <c r="D644" s="1040" t="str">
        <f>B644&amp;'Discount Calculations'!$G$16&amp;'Rate Card'!$K$23</f>
        <v>CDN Data Transfer - Zone 3 - Tier 2MOSP6</v>
      </c>
      <c r="E644" s="1012">
        <f>IFERROR(VLOOKUP(D644,Table_wabobpsvr_AzureCalc_AzureCalcRateCard[], 5,FALSE), VLOOKUP(LEFT(D644, LEN(D644)-'Rate Card'!$M$26), Table_wabobpsvr_AzureCalc_AzureCalcRateCard[], 5, FALSE))</f>
        <v>0.2</v>
      </c>
      <c r="F644" s="1013">
        <f t="shared" si="260"/>
        <v>1</v>
      </c>
      <c r="G644" s="1040">
        <f t="shared" ref="G644:G649" si="274">F644*E644</f>
        <v>0.2</v>
      </c>
      <c r="H644" s="1011">
        <f>'Discount Calculations'!$C$42</f>
        <v>0</v>
      </c>
      <c r="I644" s="1013">
        <f t="shared" ref="I644:I649" si="275">G644*(1-H644)</f>
        <v>0.2</v>
      </c>
      <c r="J644" s="1040">
        <f t="shared" si="261"/>
        <v>0</v>
      </c>
      <c r="K644" s="540">
        <f t="shared" ref="K644:K649" si="276">E644*J644</f>
        <v>0</v>
      </c>
      <c r="L644" s="104">
        <f>'Discount Calculations'!$AD$5+1</f>
        <v>1</v>
      </c>
      <c r="M644" s="25">
        <f t="shared" ref="M644:M649" si="277">L644*(K644+I644)</f>
        <v>0.2</v>
      </c>
      <c r="N644" s="94">
        <f>M644*'FX Card'!$G$28</f>
        <v>0.2</v>
      </c>
      <c r="O644" s="902">
        <f>IFERROR(VLOOKUP(D644,Table_wabobpsvr_AzureCalc_AzureCalcRateCard[], 7,FALSE), VLOOKUP(LEFT(D644, LEN(D644)-'Rate Card'!$M$26), Table_wabobpsvr_AzureCalc_AzureCalcRateCard[], 7, FALSE))</f>
        <v>0</v>
      </c>
      <c r="P644" s="902">
        <f>IFERROR(VLOOKUP(D644,Table_wabobpsvr_AzureCalc_AzureCalcRateCard[], 8,FALSE), VLOOKUP(LEFT(D644, LEN(D644)-'Rate Card'!$M$26), Table_wabobpsvr_AzureCalc_AzureCalcRateCard[], 8, FALSE))</f>
        <v>0</v>
      </c>
      <c r="R644" s="1039" t="s">
        <v>34</v>
      </c>
      <c r="S644" s="344" t="s">
        <v>8425</v>
      </c>
      <c r="T644" s="64" t="str">
        <f>IFERROR(VLOOKUP(U644,Table_wabobpsvr_AzureCalc_AzureCalcRateCard[], 3,FALSE), VLOOKUP(LEFT(U644, LEN(U644)-'Rate Card'!$M$26), Table_wabobpsvr_AzureCalc_AzureCalcRateCard[], 3, FALSE))</f>
        <v>GB</v>
      </c>
      <c r="U644" s="1040" t="str">
        <f>S644&amp;'Discount Calculations'!$G$16&amp;'Rate Card'!$K$23</f>
        <v>Premium CDN Data Transfer - Zone 3 - Tier 2MOSP6</v>
      </c>
      <c r="V644" s="1012">
        <f>IFERROR(VLOOKUP(U644,Table_wabobpsvr_AzureCalc_AzureCalcRateCard[], 5,FALSE), VLOOKUP(LEFT(U644, LEN(U644)-'Rate Card'!$M$26), Table_wabobpsvr_AzureCalc_AzureCalcRateCard[], 5, FALSE))</f>
        <v>0.42499999999999999</v>
      </c>
      <c r="W644" s="1013">
        <f t="shared" si="262"/>
        <v>1</v>
      </c>
      <c r="X644" s="1040">
        <f t="shared" ref="X644:X649" si="278">W644*V644</f>
        <v>0.42499999999999999</v>
      </c>
      <c r="Y644" s="1011">
        <f>'Discount Calculations'!$C$42</f>
        <v>0</v>
      </c>
      <c r="Z644" s="1013">
        <f t="shared" si="272"/>
        <v>0.42499999999999999</v>
      </c>
      <c r="AA644" s="1040">
        <f t="shared" si="264"/>
        <v>0</v>
      </c>
      <c r="AB644" s="540">
        <f t="shared" si="273"/>
        <v>0</v>
      </c>
      <c r="AC644" s="104">
        <f>'Discount Calculations'!$AD$5+1</f>
        <v>1</v>
      </c>
      <c r="AD644" s="25">
        <f t="shared" ref="AD644:AD649" si="279">AC644*(AB644+Z644)</f>
        <v>0.42499999999999999</v>
      </c>
      <c r="AE644" s="94">
        <f>AD644*'FX Card'!$G$28</f>
        <v>0.42499999999999999</v>
      </c>
      <c r="AF644" s="902">
        <f>IFERROR(VLOOKUP(U644,Table_wabobpsvr_AzureCalc_AzureCalcRateCard[], 7,FALSE), VLOOKUP(LEFT(U644, LEN(U644)-'Rate Card'!$M$26), Table_wabobpsvr_AzureCalc_AzureCalcRateCard[], 7, FALSE))</f>
        <v>0</v>
      </c>
      <c r="AG644" s="902">
        <f>IFERROR(VLOOKUP(U644,Table_wabobpsvr_AzureCalc_AzureCalcRateCard[], 8,FALSE), VLOOKUP(LEFT(U644, LEN(U644)-'Rate Card'!$M$26), Table_wabobpsvr_AzureCalc_AzureCalcRateCard[], 8, FALSE))</f>
        <v>0</v>
      </c>
    </row>
    <row r="645" spans="1:33" s="1039" customFormat="1">
      <c r="A645" s="1039" t="s">
        <v>35</v>
      </c>
      <c r="B645" s="344" t="s">
        <v>8428</v>
      </c>
      <c r="C645" s="64" t="str">
        <f>IFERROR(VLOOKUP(D645,Table_wabobpsvr_AzureCalc_AzureCalcRateCard[], 3,FALSE), VLOOKUP(LEFT(D645, LEN(D645)-'Rate Card'!$M$26), Table_wabobpsvr_AzureCalc_AzureCalcRateCard[], 3, FALSE))</f>
        <v>GB</v>
      </c>
      <c r="D645" s="1040" t="str">
        <f>B645&amp;'Discount Calculations'!$G$16&amp;'Rate Card'!$K$23</f>
        <v>CDN Data Transfer - Zone 3 - Tier 3MOSP6</v>
      </c>
      <c r="E645" s="1012">
        <f>IFERROR(VLOOKUP(D645,Table_wabobpsvr_AzureCalc_AzureCalcRateCard[], 5,FALSE), VLOOKUP(LEFT(D645, LEN(D645)-'Rate Card'!$M$26), Table_wabobpsvr_AzureCalc_AzureCalcRateCard[], 5, FALSE))</f>
        <v>0.18</v>
      </c>
      <c r="F645" s="1013">
        <f t="shared" si="260"/>
        <v>1</v>
      </c>
      <c r="G645" s="1040">
        <f t="shared" si="274"/>
        <v>0.18</v>
      </c>
      <c r="H645" s="1011">
        <f>'Discount Calculations'!$C$42</f>
        <v>0</v>
      </c>
      <c r="I645" s="1013">
        <f t="shared" si="275"/>
        <v>0.18</v>
      </c>
      <c r="J645" s="1040">
        <f t="shared" si="261"/>
        <v>0</v>
      </c>
      <c r="K645" s="540">
        <f t="shared" si="276"/>
        <v>0</v>
      </c>
      <c r="L645" s="104">
        <f>'Discount Calculations'!$AD$5+1</f>
        <v>1</v>
      </c>
      <c r="M645" s="25">
        <f t="shared" si="277"/>
        <v>0.18</v>
      </c>
      <c r="N645" s="94">
        <f>M645*'FX Card'!$G$28</f>
        <v>0.18</v>
      </c>
      <c r="O645" s="902">
        <f>IFERROR(VLOOKUP(D645,Table_wabobpsvr_AzureCalc_AzureCalcRateCard[], 7,FALSE), VLOOKUP(LEFT(D645, LEN(D645)-'Rate Card'!$M$26), Table_wabobpsvr_AzureCalc_AzureCalcRateCard[], 7, FALSE))</f>
        <v>0</v>
      </c>
      <c r="P645" s="902">
        <f>IFERROR(VLOOKUP(D645,Table_wabobpsvr_AzureCalc_AzureCalcRateCard[], 8,FALSE), VLOOKUP(LEFT(D645, LEN(D645)-'Rate Card'!$M$26), Table_wabobpsvr_AzureCalc_AzureCalcRateCard[], 8, FALSE))</f>
        <v>0</v>
      </c>
      <c r="R645" s="1039" t="s">
        <v>35</v>
      </c>
      <c r="S645" s="344" t="s">
        <v>8417</v>
      </c>
      <c r="T645" s="64" t="str">
        <f>IFERROR(VLOOKUP(U645,Table_wabobpsvr_AzureCalc_AzureCalcRateCard[], 3,FALSE), VLOOKUP(LEFT(U645, LEN(U645)-'Rate Card'!$M$26), Table_wabobpsvr_AzureCalc_AzureCalcRateCard[], 3, FALSE))</f>
        <v>GB</v>
      </c>
      <c r="U645" s="1040" t="str">
        <f>S645&amp;'Discount Calculations'!$G$16&amp;'Rate Card'!$K$23</f>
        <v>Premium CDN Data Transfer - Zone 3 - Tier 3MOSP6</v>
      </c>
      <c r="V645" s="1012">
        <f>IFERROR(VLOOKUP(U645,Table_wabobpsvr_AzureCalc_AzureCalcRateCard[], 5,FALSE), VLOOKUP(LEFT(U645, LEN(U645)-'Rate Card'!$M$26), Table_wabobpsvr_AzureCalc_AzureCalcRateCard[], 5, FALSE))</f>
        <v>0.36</v>
      </c>
      <c r="W645" s="1013">
        <f t="shared" si="262"/>
        <v>1</v>
      </c>
      <c r="X645" s="1040">
        <f t="shared" si="278"/>
        <v>0.36</v>
      </c>
      <c r="Y645" s="1011">
        <f>'Discount Calculations'!$C$42</f>
        <v>0</v>
      </c>
      <c r="Z645" s="1013">
        <f t="shared" si="272"/>
        <v>0.36</v>
      </c>
      <c r="AA645" s="1040">
        <f t="shared" si="264"/>
        <v>0</v>
      </c>
      <c r="AB645" s="540">
        <f t="shared" si="273"/>
        <v>0</v>
      </c>
      <c r="AC645" s="104">
        <f>'Discount Calculations'!$AD$5+1</f>
        <v>1</v>
      </c>
      <c r="AD645" s="25">
        <f t="shared" si="279"/>
        <v>0.36</v>
      </c>
      <c r="AE645" s="94">
        <f>AD645*'FX Card'!$G$28</f>
        <v>0.36</v>
      </c>
      <c r="AF645" s="902">
        <f>IFERROR(VLOOKUP(U645,Table_wabobpsvr_AzureCalc_AzureCalcRateCard[], 7,FALSE), VLOOKUP(LEFT(U645, LEN(U645)-'Rate Card'!$M$26), Table_wabobpsvr_AzureCalc_AzureCalcRateCard[], 7, FALSE))</f>
        <v>0</v>
      </c>
      <c r="AG645" s="902">
        <f>IFERROR(VLOOKUP(U645,Table_wabobpsvr_AzureCalc_AzureCalcRateCard[], 8,FALSE), VLOOKUP(LEFT(U645, LEN(U645)-'Rate Card'!$M$26), Table_wabobpsvr_AzureCalc_AzureCalcRateCard[], 8, FALSE))</f>
        <v>0</v>
      </c>
    </row>
    <row r="646" spans="1:33" s="1039" customFormat="1">
      <c r="A646" s="1039" t="s">
        <v>36</v>
      </c>
      <c r="B646" s="344" t="s">
        <v>8429</v>
      </c>
      <c r="C646" s="64" t="str">
        <f>IFERROR(VLOOKUP(D646,Table_wabobpsvr_AzureCalc_AzureCalcRateCard[], 3,FALSE), VLOOKUP(LEFT(D646, LEN(D646)-'Rate Card'!$M$26), Table_wabobpsvr_AzureCalc_AzureCalcRateCard[], 3, FALSE))</f>
        <v>GB</v>
      </c>
      <c r="D646" s="1040" t="str">
        <f>B646&amp;'Discount Calculations'!$G$16&amp;'Rate Card'!$K$23</f>
        <v>CDN Data Transfer - Zone 3 - Tier 4MOSP6</v>
      </c>
      <c r="E646" s="1012">
        <f>IFERROR(VLOOKUP(D646,Table_wabobpsvr_AzureCalc_AzureCalcRateCard[], 5,FALSE), VLOOKUP(LEFT(D646, LEN(D646)-'Rate Card'!$M$26), Table_wabobpsvr_AzureCalc_AzureCalcRateCard[], 5, FALSE))</f>
        <v>0.16</v>
      </c>
      <c r="F646" s="1013">
        <f t="shared" si="260"/>
        <v>1</v>
      </c>
      <c r="G646" s="1040">
        <f t="shared" si="274"/>
        <v>0.16</v>
      </c>
      <c r="H646" s="1011">
        <f>'Discount Calculations'!$C$42</f>
        <v>0</v>
      </c>
      <c r="I646" s="1013">
        <f t="shared" si="275"/>
        <v>0.16</v>
      </c>
      <c r="J646" s="1040">
        <f t="shared" si="261"/>
        <v>0</v>
      </c>
      <c r="K646" s="540">
        <f t="shared" si="276"/>
        <v>0</v>
      </c>
      <c r="L646" s="104">
        <f>'Discount Calculations'!$AD$5+1</f>
        <v>1</v>
      </c>
      <c r="M646" s="25">
        <f t="shared" si="277"/>
        <v>0.16</v>
      </c>
      <c r="N646" s="94">
        <f>M646*'FX Card'!$G$28</f>
        <v>0.16</v>
      </c>
      <c r="O646" s="902">
        <f>IFERROR(VLOOKUP(D646,Table_wabobpsvr_AzureCalc_AzureCalcRateCard[], 7,FALSE), VLOOKUP(LEFT(D646, LEN(D646)-'Rate Card'!$M$26), Table_wabobpsvr_AzureCalc_AzureCalcRateCard[], 7, FALSE))</f>
        <v>0</v>
      </c>
      <c r="P646" s="902">
        <f>IFERROR(VLOOKUP(D646,Table_wabobpsvr_AzureCalc_AzureCalcRateCard[], 8,FALSE), VLOOKUP(LEFT(D646, LEN(D646)-'Rate Card'!$M$26), Table_wabobpsvr_AzureCalc_AzureCalcRateCard[], 8, FALSE))</f>
        <v>0</v>
      </c>
      <c r="R646" s="1039" t="s">
        <v>36</v>
      </c>
      <c r="S646" s="344" t="s">
        <v>8419</v>
      </c>
      <c r="T646" s="64" t="str">
        <f>IFERROR(VLOOKUP(U646,Table_wabobpsvr_AzureCalc_AzureCalcRateCard[], 3,FALSE), VLOOKUP(LEFT(U646, LEN(U646)-'Rate Card'!$M$26), Table_wabobpsvr_AzureCalc_AzureCalcRateCard[], 3, FALSE))</f>
        <v>GB</v>
      </c>
      <c r="U646" s="1040" t="str">
        <f>S646&amp;'Discount Calculations'!$G$16&amp;'Rate Card'!$K$23</f>
        <v>Premium CDN Data Transfer - Zone 3 - Tier 4MOSP6</v>
      </c>
      <c r="V646" s="1012">
        <f>IFERROR(VLOOKUP(U646,Table_wabobpsvr_AzureCalc_AzureCalcRateCard[], 5,FALSE), VLOOKUP(LEFT(U646, LEN(U646)-'Rate Card'!$M$26), Table_wabobpsvr_AzureCalc_AzureCalcRateCard[], 5, FALSE))</f>
        <v>0.3</v>
      </c>
      <c r="W646" s="1013">
        <f t="shared" si="262"/>
        <v>1</v>
      </c>
      <c r="X646" s="1040">
        <f t="shared" si="278"/>
        <v>0.3</v>
      </c>
      <c r="Y646" s="1011">
        <f>'Discount Calculations'!$C$42</f>
        <v>0</v>
      </c>
      <c r="Z646" s="1013">
        <f t="shared" si="272"/>
        <v>0.3</v>
      </c>
      <c r="AA646" s="1040">
        <f t="shared" si="264"/>
        <v>0</v>
      </c>
      <c r="AB646" s="540">
        <f t="shared" si="273"/>
        <v>0</v>
      </c>
      <c r="AC646" s="104">
        <f>'Discount Calculations'!$AD$5+1</f>
        <v>1</v>
      </c>
      <c r="AD646" s="25">
        <f t="shared" si="279"/>
        <v>0.3</v>
      </c>
      <c r="AE646" s="94">
        <f>AD646*'FX Card'!$G$28</f>
        <v>0.3</v>
      </c>
      <c r="AF646" s="902">
        <f>IFERROR(VLOOKUP(U646,Table_wabobpsvr_AzureCalc_AzureCalcRateCard[], 7,FALSE), VLOOKUP(LEFT(U646, LEN(U646)-'Rate Card'!$M$26), Table_wabobpsvr_AzureCalc_AzureCalcRateCard[], 7, FALSE))</f>
        <v>0</v>
      </c>
      <c r="AG646" s="902">
        <f>IFERROR(VLOOKUP(U646,Table_wabobpsvr_AzureCalc_AzureCalcRateCard[], 8,FALSE), VLOOKUP(LEFT(U646, LEN(U646)-'Rate Card'!$M$26), Table_wabobpsvr_AzureCalc_AzureCalcRateCard[], 8, FALSE))</f>
        <v>0</v>
      </c>
    </row>
    <row r="647" spans="1:33" s="1039" customFormat="1">
      <c r="A647" s="1039" t="s">
        <v>95</v>
      </c>
      <c r="B647" s="344" t="s">
        <v>8430</v>
      </c>
      <c r="C647" s="64" t="str">
        <f>IFERROR(VLOOKUP(D647,Table_wabobpsvr_AzureCalc_AzureCalcRateCard[], 3,FALSE), VLOOKUP(LEFT(D647, LEN(D647)-'Rate Card'!$M$26), Table_wabobpsvr_AzureCalc_AzureCalcRateCard[], 3, FALSE))</f>
        <v>GB</v>
      </c>
      <c r="D647" s="1040" t="str">
        <f>B647&amp;'Discount Calculations'!$G$16&amp;'Rate Card'!$K$23</f>
        <v>CDN Data Transfer - Zone 3 - Tier 5MOSP6</v>
      </c>
      <c r="E647" s="1012">
        <f>IFERROR(VLOOKUP(D647,Table_wabobpsvr_AzureCalc_AzureCalcRateCard[], 5,FALSE), VLOOKUP(LEFT(D647, LEN(D647)-'Rate Card'!$M$26), Table_wabobpsvr_AzureCalc_AzureCalcRateCard[], 5, FALSE))</f>
        <v>0.14000000000000001</v>
      </c>
      <c r="F647" s="1013">
        <f t="shared" si="260"/>
        <v>1</v>
      </c>
      <c r="G647" s="1040">
        <f t="shared" si="274"/>
        <v>0.14000000000000001</v>
      </c>
      <c r="H647" s="1011">
        <f>'Discount Calculations'!$C$42</f>
        <v>0</v>
      </c>
      <c r="I647" s="1013">
        <f t="shared" si="275"/>
        <v>0.14000000000000001</v>
      </c>
      <c r="J647" s="1040">
        <f t="shared" si="261"/>
        <v>0</v>
      </c>
      <c r="K647" s="540">
        <f t="shared" si="276"/>
        <v>0</v>
      </c>
      <c r="L647" s="104">
        <f>'Discount Calculations'!$AD$5+1</f>
        <v>1</v>
      </c>
      <c r="M647" s="25">
        <f t="shared" si="277"/>
        <v>0.14000000000000001</v>
      </c>
      <c r="N647" s="94">
        <f>M647*'FX Card'!$G$28</f>
        <v>0.14000000000000001</v>
      </c>
      <c r="O647" s="902">
        <f>IFERROR(VLOOKUP(D647,Table_wabobpsvr_AzureCalc_AzureCalcRateCard[], 7,FALSE), VLOOKUP(LEFT(D647, LEN(D647)-'Rate Card'!$M$26), Table_wabobpsvr_AzureCalc_AzureCalcRateCard[], 7, FALSE))</f>
        <v>0</v>
      </c>
      <c r="P647" s="902">
        <f>IFERROR(VLOOKUP(D647,Table_wabobpsvr_AzureCalc_AzureCalcRateCard[], 8,FALSE), VLOOKUP(LEFT(D647, LEN(D647)-'Rate Card'!$M$26), Table_wabobpsvr_AzureCalc_AzureCalcRateCard[], 8, FALSE))</f>
        <v>0</v>
      </c>
      <c r="R647" s="1039" t="s">
        <v>95</v>
      </c>
      <c r="S647" s="344" t="s">
        <v>8420</v>
      </c>
      <c r="T647" s="64" t="str">
        <f>IFERROR(VLOOKUP(U647,Table_wabobpsvr_AzureCalc_AzureCalcRateCard[], 3,FALSE), VLOOKUP(LEFT(U647, LEN(U647)-'Rate Card'!$M$26), Table_wabobpsvr_AzureCalc_AzureCalcRateCard[], 3, FALSE))</f>
        <v>GB</v>
      </c>
      <c r="U647" s="1040" t="str">
        <f>S647&amp;'Discount Calculations'!$G$16&amp;'Rate Card'!$K$23</f>
        <v>Premium CDN Data Transfer - Zone 3 - Tier 5MOSP6</v>
      </c>
      <c r="V647" s="1012">
        <f>IFERROR(VLOOKUP(U647,Table_wabobpsvr_AzureCalc_AzureCalcRateCard[], 5,FALSE), VLOOKUP(LEFT(U647, LEN(U647)-'Rate Card'!$M$26), Table_wabobpsvr_AzureCalc_AzureCalcRateCard[], 5, FALSE))</f>
        <v>0.26</v>
      </c>
      <c r="W647" s="1013">
        <f t="shared" si="262"/>
        <v>1</v>
      </c>
      <c r="X647" s="1040">
        <f t="shared" si="278"/>
        <v>0.26</v>
      </c>
      <c r="Y647" s="1011">
        <f>'Discount Calculations'!$C$42</f>
        <v>0</v>
      </c>
      <c r="Z647" s="1013">
        <f t="shared" si="272"/>
        <v>0.26</v>
      </c>
      <c r="AA647" s="1040">
        <f t="shared" si="264"/>
        <v>0</v>
      </c>
      <c r="AB647" s="540">
        <f t="shared" si="273"/>
        <v>0</v>
      </c>
      <c r="AC647" s="104">
        <f>'Discount Calculations'!$AD$5+1</f>
        <v>1</v>
      </c>
      <c r="AD647" s="25">
        <f t="shared" si="279"/>
        <v>0.26</v>
      </c>
      <c r="AE647" s="94">
        <f>AD647*'FX Card'!$G$28</f>
        <v>0.26</v>
      </c>
      <c r="AF647" s="902">
        <f>IFERROR(VLOOKUP(U647,Table_wabobpsvr_AzureCalc_AzureCalcRateCard[], 7,FALSE), VLOOKUP(LEFT(U647, LEN(U647)-'Rate Card'!$M$26), Table_wabobpsvr_AzureCalc_AzureCalcRateCard[], 7, FALSE))</f>
        <v>0</v>
      </c>
      <c r="AG647" s="902">
        <f>IFERROR(VLOOKUP(U647,Table_wabobpsvr_AzureCalc_AzureCalcRateCard[], 8,FALSE), VLOOKUP(LEFT(U647, LEN(U647)-'Rate Card'!$M$26), Table_wabobpsvr_AzureCalc_AzureCalcRateCard[], 8, FALSE))</f>
        <v>0</v>
      </c>
    </row>
    <row r="648" spans="1:33" s="1039" customFormat="1">
      <c r="A648" s="1039" t="s">
        <v>96</v>
      </c>
      <c r="B648" s="344" t="s">
        <v>8431</v>
      </c>
      <c r="C648" s="64" t="str">
        <f>IFERROR(VLOOKUP(D648,Table_wabobpsvr_AzureCalc_AzureCalcRateCard[], 3,FALSE), VLOOKUP(LEFT(D648, LEN(D648)-'Rate Card'!$M$26), Table_wabobpsvr_AzureCalc_AzureCalcRateCard[], 3, FALSE))</f>
        <v>GB</v>
      </c>
      <c r="D648" s="1040" t="str">
        <f>B648&amp;'Discount Calculations'!$G$16&amp;'Rate Card'!$K$23</f>
        <v>CDN Data Transfer - Zone 3 - Tier 6MOSP6</v>
      </c>
      <c r="E648" s="1012">
        <f>IFERROR(VLOOKUP(D648,Table_wabobpsvr_AzureCalc_AzureCalcRateCard[], 5,FALSE), VLOOKUP(LEFT(D648, LEN(D648)-'Rate Card'!$M$26), Table_wabobpsvr_AzureCalc_AzureCalcRateCard[], 5, FALSE))</f>
        <v>0.13</v>
      </c>
      <c r="F648" s="1013">
        <f t="shared" si="260"/>
        <v>1</v>
      </c>
      <c r="G648" s="1040">
        <f t="shared" si="274"/>
        <v>0.13</v>
      </c>
      <c r="H648" s="1011">
        <f>'Discount Calculations'!$C$42</f>
        <v>0</v>
      </c>
      <c r="I648" s="1013">
        <f t="shared" si="275"/>
        <v>0.13</v>
      </c>
      <c r="J648" s="1040">
        <f t="shared" si="261"/>
        <v>0</v>
      </c>
      <c r="K648" s="540">
        <f t="shared" si="276"/>
        <v>0</v>
      </c>
      <c r="L648" s="104">
        <f>'Discount Calculations'!$AD$5+1</f>
        <v>1</v>
      </c>
      <c r="M648" s="25">
        <f t="shared" si="277"/>
        <v>0.13</v>
      </c>
      <c r="N648" s="94">
        <f>M648*'FX Card'!$G$28</f>
        <v>0.13</v>
      </c>
      <c r="O648" s="902">
        <f>IFERROR(VLOOKUP(D648,Table_wabobpsvr_AzureCalc_AzureCalcRateCard[], 7,FALSE), VLOOKUP(LEFT(D648, LEN(D648)-'Rate Card'!$M$26), Table_wabobpsvr_AzureCalc_AzureCalcRateCard[], 7, FALSE))</f>
        <v>0</v>
      </c>
      <c r="P648" s="902">
        <f>IFERROR(VLOOKUP(D648,Table_wabobpsvr_AzureCalc_AzureCalcRateCard[], 8,FALSE), VLOOKUP(LEFT(D648, LEN(D648)-'Rate Card'!$M$26), Table_wabobpsvr_AzureCalc_AzureCalcRateCard[], 8, FALSE))</f>
        <v>0</v>
      </c>
      <c r="R648" s="1039" t="s">
        <v>96</v>
      </c>
      <c r="S648" s="344" t="s">
        <v>8421</v>
      </c>
      <c r="T648" s="64" t="str">
        <f>IFERROR(VLOOKUP(U648,Table_wabobpsvr_AzureCalc_AzureCalcRateCard[], 3,FALSE), VLOOKUP(LEFT(U648, LEN(U648)-'Rate Card'!$M$26), Table_wabobpsvr_AzureCalc_AzureCalcRateCard[], 3, FALSE))</f>
        <v>GB</v>
      </c>
      <c r="U648" s="1040" t="str">
        <f>S648&amp;'Discount Calculations'!$G$16&amp;'Rate Card'!$K$23</f>
        <v>Premium CDN Data Transfer - Zone 3 - Tier 6MOSP6</v>
      </c>
      <c r="V648" s="1012">
        <f>IFERROR(VLOOKUP(U648,Table_wabobpsvr_AzureCalc_AzureCalcRateCard[], 5,FALSE), VLOOKUP(LEFT(U648, LEN(U648)-'Rate Card'!$M$26), Table_wabobpsvr_AzureCalc_AzureCalcRateCard[], 5, FALSE))</f>
        <v>0.22500000000000001</v>
      </c>
      <c r="W648" s="1013">
        <f t="shared" si="262"/>
        <v>1</v>
      </c>
      <c r="X648" s="1040">
        <f t="shared" si="278"/>
        <v>0.22500000000000001</v>
      </c>
      <c r="Y648" s="1011">
        <f>'Discount Calculations'!$C$42</f>
        <v>0</v>
      </c>
      <c r="Z648" s="1013">
        <f t="shared" si="272"/>
        <v>0.22500000000000001</v>
      </c>
      <c r="AA648" s="1040">
        <f t="shared" si="264"/>
        <v>0</v>
      </c>
      <c r="AB648" s="540">
        <f t="shared" si="273"/>
        <v>0</v>
      </c>
      <c r="AC648" s="104">
        <f>'Discount Calculations'!$AD$5+1</f>
        <v>1</v>
      </c>
      <c r="AD648" s="25">
        <f t="shared" si="279"/>
        <v>0.22500000000000001</v>
      </c>
      <c r="AE648" s="94">
        <f>AD648*'FX Card'!$G$28</f>
        <v>0.22500000000000001</v>
      </c>
      <c r="AF648" s="902">
        <f>IFERROR(VLOOKUP(U648,Table_wabobpsvr_AzureCalc_AzureCalcRateCard[], 7,FALSE), VLOOKUP(LEFT(U648, LEN(U648)-'Rate Card'!$M$26), Table_wabobpsvr_AzureCalc_AzureCalcRateCard[], 7, FALSE))</f>
        <v>0</v>
      </c>
      <c r="AG648" s="902">
        <f>IFERROR(VLOOKUP(U648,Table_wabobpsvr_AzureCalc_AzureCalcRateCard[], 8,FALSE), VLOOKUP(LEFT(U648, LEN(U648)-'Rate Card'!$M$26), Table_wabobpsvr_AzureCalc_AzureCalcRateCard[], 8, FALSE))</f>
        <v>0</v>
      </c>
    </row>
    <row r="649" spans="1:33" s="1039" customFormat="1">
      <c r="A649" s="1039" t="s">
        <v>97</v>
      </c>
      <c r="B649" s="344" t="s">
        <v>8432</v>
      </c>
      <c r="C649" s="64" t="e">
        <f>IFERROR(VLOOKUP(D649,Table_wabobpsvr_AzureCalc_AzureCalcRateCard[], 3,FALSE), VLOOKUP(LEFT(D649, LEN(D649)-'Rate Card'!$M$26), Table_wabobpsvr_AzureCalc_AzureCalcRateCard[], 3, FALSE))</f>
        <v>#N/A</v>
      </c>
      <c r="D649" s="1040" t="str">
        <f>B649&amp;'Discount Calculations'!$G$16&amp;'Rate Card'!$K$23</f>
        <v>CDN Data Transfer - Zone 3 - Tier 7MOSP6</v>
      </c>
      <c r="E649" s="1012" t="s">
        <v>38</v>
      </c>
      <c r="F649" s="1013">
        <f t="shared" si="260"/>
        <v>1</v>
      </c>
      <c r="G649" s="1040" t="e">
        <f t="shared" si="274"/>
        <v>#VALUE!</v>
      </c>
      <c r="H649" s="1011">
        <f>'Discount Calculations'!$C$42</f>
        <v>0</v>
      </c>
      <c r="I649" s="1013" t="e">
        <f t="shared" si="275"/>
        <v>#VALUE!</v>
      </c>
      <c r="J649" s="1040">
        <f t="shared" si="261"/>
        <v>0</v>
      </c>
      <c r="K649" s="540" t="e">
        <f t="shared" si="276"/>
        <v>#VALUE!</v>
      </c>
      <c r="L649" s="104">
        <f>'Discount Calculations'!$AD$5+1</f>
        <v>1</v>
      </c>
      <c r="M649" s="25" t="e">
        <f t="shared" si="277"/>
        <v>#VALUE!</v>
      </c>
      <c r="N649" s="94" t="str">
        <f>E649</f>
        <v>Contact Us</v>
      </c>
      <c r="O649" s="902" t="e">
        <f>IFERROR(VLOOKUP(D649,Table_wabobpsvr_AzureCalc_AzureCalcRateCard[], 7,FALSE), VLOOKUP(LEFT(D649, LEN(D649)-'Rate Card'!$M$26), Table_wabobpsvr_AzureCalc_AzureCalcRateCard[], 7, FALSE))</f>
        <v>#N/A</v>
      </c>
      <c r="P649" s="902" t="e">
        <f>IFERROR(VLOOKUP(D649,Table_wabobpsvr_AzureCalc_AzureCalcRateCard[], 8,FALSE), VLOOKUP(LEFT(D649, LEN(D649)-'Rate Card'!$M$26), Table_wabobpsvr_AzureCalc_AzureCalcRateCard[], 8, FALSE))</f>
        <v>#N/A</v>
      </c>
      <c r="R649" s="1039" t="s">
        <v>97</v>
      </c>
      <c r="S649" s="344" t="s">
        <v>8439</v>
      </c>
      <c r="T649" s="64" t="e">
        <f>IFERROR(VLOOKUP(U649,Table_wabobpsvr_AzureCalc_AzureCalcRateCard[], 3,FALSE), VLOOKUP(LEFT(U649, LEN(U649)-'Rate Card'!$M$26), Table_wabobpsvr_AzureCalc_AzureCalcRateCard[], 3, FALSE))</f>
        <v>#N/A</v>
      </c>
      <c r="U649" s="1040" t="str">
        <f>S649&amp;'Discount Calculations'!$G$16&amp;'Rate Card'!$K$23</f>
        <v>Premium CDN Data Transfer - Zone 3 - Tier 7MOSP6</v>
      </c>
      <c r="V649" s="1012" t="s">
        <v>38</v>
      </c>
      <c r="W649" s="1013">
        <f t="shared" si="262"/>
        <v>1</v>
      </c>
      <c r="X649" s="1040" t="e">
        <f t="shared" si="278"/>
        <v>#VALUE!</v>
      </c>
      <c r="Y649" s="1011">
        <f>'Discount Calculations'!$C$42</f>
        <v>0</v>
      </c>
      <c r="Z649" s="1013" t="e">
        <f t="shared" si="272"/>
        <v>#VALUE!</v>
      </c>
      <c r="AA649" s="1040">
        <f t="shared" si="264"/>
        <v>0</v>
      </c>
      <c r="AB649" s="540" t="e">
        <f t="shared" si="273"/>
        <v>#VALUE!</v>
      </c>
      <c r="AC649" s="104">
        <f>'Discount Calculations'!$AD$5+1</f>
        <v>1</v>
      </c>
      <c r="AD649" s="25" t="e">
        <f t="shared" si="279"/>
        <v>#VALUE!</v>
      </c>
      <c r="AE649" s="94" t="str">
        <f>V649</f>
        <v>Contact Us</v>
      </c>
      <c r="AF649" s="902" t="e">
        <f>IFERROR(VLOOKUP(U649,Table_wabobpsvr_AzureCalc_AzureCalcRateCard[], 7,FALSE), VLOOKUP(LEFT(U649, LEN(U649)-'Rate Card'!$M$26), Table_wabobpsvr_AzureCalc_AzureCalcRateCard[], 7, FALSE))</f>
        <v>#N/A</v>
      </c>
      <c r="AG649" s="902" t="e">
        <f>IFERROR(VLOOKUP(U649,Table_wabobpsvr_AzureCalc_AzureCalcRateCard[], 8,FALSE), VLOOKUP(LEFT(U649, LEN(U649)-'Rate Card'!$M$26), Table_wabobpsvr_AzureCalc_AzureCalcRateCard[], 8, FALSE))</f>
        <v>#N/A</v>
      </c>
    </row>
    <row r="650" spans="1:33" s="1039" customFormat="1">
      <c r="D650" s="1040"/>
      <c r="E650" s="1042"/>
      <c r="F650" s="1040"/>
      <c r="G650" s="1040"/>
      <c r="H650" s="1013"/>
      <c r="I650" s="1013"/>
      <c r="J650" s="1040"/>
      <c r="L650" s="104"/>
      <c r="N650" s="1041"/>
      <c r="O650" s="903"/>
      <c r="P650" s="903"/>
      <c r="U650" s="1040"/>
      <c r="V650" s="1042"/>
      <c r="W650" s="1040"/>
      <c r="X650" s="1040"/>
      <c r="Y650" s="1013"/>
      <c r="Z650" s="1013"/>
      <c r="AA650" s="1040"/>
      <c r="AC650" s="104"/>
      <c r="AE650" s="1041"/>
      <c r="AF650" s="903"/>
      <c r="AG650" s="903"/>
    </row>
    <row r="651" spans="1:33" s="1039" customFormat="1">
      <c r="A651" s="1039" t="s">
        <v>33</v>
      </c>
      <c r="B651" s="344" t="s">
        <v>8399</v>
      </c>
      <c r="C651" s="64" t="str">
        <f>IFERROR(VLOOKUP(D651,Table_wabobpsvr_AzureCalc_AzureCalcRateCard[], 3,FALSE), VLOOKUP(LEFT(D651, LEN(D651)-'Rate Card'!$M$26), Table_wabobpsvr_AzureCalc_AzureCalcRateCard[], 3, FALSE))</f>
        <v>GB</v>
      </c>
      <c r="D651" s="1040" t="str">
        <f>B651&amp;'Discount Calculations'!$G$16&amp;'Rate Card'!$K$23</f>
        <v>CDN Data Transfer - Zone 4MOSP6</v>
      </c>
      <c r="E651" s="1012">
        <f>IFERROR(VLOOKUP(D651,Table_wabobpsvr_AzureCalc_AzureCalcRateCard[], 5,FALSE), VLOOKUP(LEFT(D651, LEN(D651)-'Rate Card'!$M$26), Table_wabobpsvr_AzureCalc_AzureCalcRateCard[], 5, FALSE))</f>
        <v>0.14000000000000001</v>
      </c>
      <c r="F651" s="1013">
        <f t="shared" si="260"/>
        <v>1</v>
      </c>
      <c r="G651" s="1040">
        <f>F651*E651</f>
        <v>0.14000000000000001</v>
      </c>
      <c r="H651" s="1011">
        <f>'Discount Calculations'!$C$42</f>
        <v>0</v>
      </c>
      <c r="I651" s="1013">
        <f>G651*(1-H651)</f>
        <v>0.14000000000000001</v>
      </c>
      <c r="J651" s="1040">
        <f t="shared" si="261"/>
        <v>0</v>
      </c>
      <c r="K651" s="540">
        <f>E651*J651</f>
        <v>0</v>
      </c>
      <c r="L651" s="104">
        <f>'Discount Calculations'!$AD$5+1</f>
        <v>1</v>
      </c>
      <c r="M651" s="25">
        <f>L651*(K651+I651)</f>
        <v>0.14000000000000001</v>
      </c>
      <c r="N651" s="94">
        <f>M651*'FX Card'!$G$28</f>
        <v>0.14000000000000001</v>
      </c>
      <c r="O651" s="902">
        <f>IFERROR(VLOOKUP(D651,Table_wabobpsvr_AzureCalc_AzureCalcRateCard[], 7,FALSE), VLOOKUP(LEFT(D651, LEN(D651)-'Rate Card'!$M$26), Table_wabobpsvr_AzureCalc_AzureCalcRateCard[], 7, FALSE))</f>
        <v>0</v>
      </c>
      <c r="P651" s="902">
        <f>IFERROR(VLOOKUP(D651,Table_wabobpsvr_AzureCalc_AzureCalcRateCard[], 8,FALSE), VLOOKUP(LEFT(D651, LEN(D651)-'Rate Card'!$M$26), Table_wabobpsvr_AzureCalc_AzureCalcRateCard[], 8, FALSE))</f>
        <v>0</v>
      </c>
      <c r="R651" s="1039" t="s">
        <v>33</v>
      </c>
      <c r="S651" s="344" t="s">
        <v>8403</v>
      </c>
      <c r="T651" s="64" t="str">
        <f>IFERROR(VLOOKUP(U651,Table_wabobpsvr_AzureCalc_AzureCalcRateCard[], 3,FALSE), VLOOKUP(LEFT(U651, LEN(U651)-'Rate Card'!$M$26), Table_wabobpsvr_AzureCalc_AzureCalcRateCard[], 3, FALSE))</f>
        <v>GB</v>
      </c>
      <c r="U651" s="1040" t="str">
        <f>S651&amp;'Discount Calculations'!$G$16&amp;'Rate Card'!$K$23</f>
        <v>Premium CDN Data Transfer - Zone 4MOSP6</v>
      </c>
      <c r="V651" s="1012">
        <f>IFERROR(VLOOKUP(U651,Table_wabobpsvr_AzureCalc_AzureCalcRateCard[], 5,FALSE), VLOOKUP(LEFT(U651, LEN(U651)-'Rate Card'!$M$26), Table_wabobpsvr_AzureCalc_AzureCalcRateCard[], 5, FALSE))</f>
        <v>0.28000000000000003</v>
      </c>
      <c r="W651" s="1013">
        <f t="shared" si="262"/>
        <v>1</v>
      </c>
      <c r="X651" s="1040">
        <f>W651*V651</f>
        <v>0.28000000000000003</v>
      </c>
      <c r="Y651" s="1011">
        <f>'Discount Calculations'!$C$42</f>
        <v>0</v>
      </c>
      <c r="Z651" s="1013">
        <f t="shared" ref="Z651:Z658" si="280">X651*(1-Y651)</f>
        <v>0.28000000000000003</v>
      </c>
      <c r="AA651" s="1040">
        <f t="shared" si="264"/>
        <v>0</v>
      </c>
      <c r="AB651" s="540">
        <f t="shared" ref="AB651:AB658" si="281">V651*AA651</f>
        <v>0</v>
      </c>
      <c r="AC651" s="104">
        <f>'Discount Calculations'!$AD$5+1</f>
        <v>1</v>
      </c>
      <c r="AD651" s="25">
        <f>AC651*(AB651+Z651)</f>
        <v>0.28000000000000003</v>
      </c>
      <c r="AE651" s="94">
        <f>AD651*'FX Card'!$G$28</f>
        <v>0.28000000000000003</v>
      </c>
      <c r="AF651" s="902">
        <f>IFERROR(VLOOKUP(U651,Table_wabobpsvr_AzureCalc_AzureCalcRateCard[], 7,FALSE), VLOOKUP(LEFT(U651, LEN(U651)-'Rate Card'!$M$26), Table_wabobpsvr_AzureCalc_AzureCalcRateCard[], 7, FALSE))</f>
        <v>0</v>
      </c>
      <c r="AG651" s="902">
        <f>IFERROR(VLOOKUP(U651,Table_wabobpsvr_AzureCalc_AzureCalcRateCard[], 8,FALSE), VLOOKUP(LEFT(U651, LEN(U651)-'Rate Card'!$M$26), Table_wabobpsvr_AzureCalc_AzureCalcRateCard[], 8, FALSE))</f>
        <v>0</v>
      </c>
    </row>
    <row r="652" spans="1:33" s="1039" customFormat="1">
      <c r="A652" s="1039" t="s">
        <v>34</v>
      </c>
      <c r="B652" s="344" t="s">
        <v>8433</v>
      </c>
      <c r="C652" s="64" t="str">
        <f>IFERROR(VLOOKUP(D652,Table_wabobpsvr_AzureCalc_AzureCalcRateCard[], 3,FALSE), VLOOKUP(LEFT(D652, LEN(D652)-'Rate Card'!$M$26), Table_wabobpsvr_AzureCalc_AzureCalcRateCard[], 3, FALSE))</f>
        <v>GB</v>
      </c>
      <c r="D652" s="1040" t="str">
        <f>B652&amp;'Discount Calculations'!$G$16&amp;'Rate Card'!$K$23</f>
        <v>CDN Data Transfer - Zone 4 - Tier 2MOSP6</v>
      </c>
      <c r="E652" s="1012">
        <f>IFERROR(VLOOKUP(D652,Table_wabobpsvr_AzureCalc_AzureCalcRateCard[], 5,FALSE), VLOOKUP(LEFT(D652, LEN(D652)-'Rate Card'!$M$26), Table_wabobpsvr_AzureCalc_AzureCalcRateCard[], 5, FALSE))</f>
        <v>0.13500000000000001</v>
      </c>
      <c r="F652" s="1013">
        <f t="shared" si="260"/>
        <v>1</v>
      </c>
      <c r="G652" s="1040">
        <f t="shared" ref="G652:G657" si="282">F652*E652</f>
        <v>0.13500000000000001</v>
      </c>
      <c r="H652" s="1011">
        <f>'Discount Calculations'!$C$42</f>
        <v>0</v>
      </c>
      <c r="I652" s="1013">
        <f t="shared" ref="I652:I657" si="283">G652*(1-H652)</f>
        <v>0.13500000000000001</v>
      </c>
      <c r="J652" s="1040">
        <f t="shared" si="261"/>
        <v>0</v>
      </c>
      <c r="K652" s="540">
        <f t="shared" ref="K652:K657" si="284">E652*J652</f>
        <v>0</v>
      </c>
      <c r="L652" s="104">
        <f>'Discount Calculations'!$AD$5+1</f>
        <v>1</v>
      </c>
      <c r="M652" s="25">
        <f t="shared" ref="M652:M657" si="285">L652*(K652+I652)</f>
        <v>0.13500000000000001</v>
      </c>
      <c r="N652" s="94">
        <f>M652*'FX Card'!$G$28</f>
        <v>0.13500000000000001</v>
      </c>
      <c r="O652" s="902">
        <f>IFERROR(VLOOKUP(D652,Table_wabobpsvr_AzureCalc_AzureCalcRateCard[], 7,FALSE), VLOOKUP(LEFT(D652, LEN(D652)-'Rate Card'!$M$26), Table_wabobpsvr_AzureCalc_AzureCalcRateCard[], 7, FALSE))</f>
        <v>0</v>
      </c>
      <c r="P652" s="902">
        <f>IFERROR(VLOOKUP(D652,Table_wabobpsvr_AzureCalc_AzureCalcRateCard[], 8,FALSE), VLOOKUP(LEFT(D652, LEN(D652)-'Rate Card'!$M$26), Table_wabobpsvr_AzureCalc_AzureCalcRateCard[], 8, FALSE))</f>
        <v>0</v>
      </c>
      <c r="R652" s="1039" t="s">
        <v>34</v>
      </c>
      <c r="S652" s="344" t="s">
        <v>8422</v>
      </c>
      <c r="T652" s="64" t="str">
        <f>IFERROR(VLOOKUP(U652,Table_wabobpsvr_AzureCalc_AzureCalcRateCard[], 3,FALSE), VLOOKUP(LEFT(U652, LEN(U652)-'Rate Card'!$M$26), Table_wabobpsvr_AzureCalc_AzureCalcRateCard[], 3, FALSE))</f>
        <v>GB</v>
      </c>
      <c r="U652" s="1040" t="str">
        <f>S652&amp;'Discount Calculations'!$G$16&amp;'Rate Card'!$K$23</f>
        <v>Premium CDN Data Transfer - Zone 4 - Tier 2MOSP6</v>
      </c>
      <c r="V652" s="1012">
        <f>IFERROR(VLOOKUP(U652,Table_wabobpsvr_AzureCalc_AzureCalcRateCard[], 5,FALSE), VLOOKUP(LEFT(U652, LEN(U652)-'Rate Card'!$M$26), Table_wabobpsvr_AzureCalc_AzureCalcRateCard[], 5, FALSE))</f>
        <v>0.24</v>
      </c>
      <c r="W652" s="1013">
        <f t="shared" si="262"/>
        <v>1</v>
      </c>
      <c r="X652" s="1040">
        <f t="shared" ref="X652:X657" si="286">W652*V652</f>
        <v>0.24</v>
      </c>
      <c r="Y652" s="1011">
        <f>'Discount Calculations'!$C$42</f>
        <v>0</v>
      </c>
      <c r="Z652" s="1013">
        <f t="shared" si="280"/>
        <v>0.24</v>
      </c>
      <c r="AA652" s="1040">
        <f t="shared" si="264"/>
        <v>0</v>
      </c>
      <c r="AB652" s="540">
        <f t="shared" si="281"/>
        <v>0</v>
      </c>
      <c r="AC652" s="104">
        <f>'Discount Calculations'!$AD$5+1</f>
        <v>1</v>
      </c>
      <c r="AD652" s="25">
        <f t="shared" ref="AD652:AD657" si="287">AC652*(AB652+Z652)</f>
        <v>0.24</v>
      </c>
      <c r="AE652" s="94">
        <f>AD652*'FX Card'!$G$28</f>
        <v>0.24</v>
      </c>
      <c r="AF652" s="902">
        <f>IFERROR(VLOOKUP(U652,Table_wabobpsvr_AzureCalc_AzureCalcRateCard[], 7,FALSE), VLOOKUP(LEFT(U652, LEN(U652)-'Rate Card'!$M$26), Table_wabobpsvr_AzureCalc_AzureCalcRateCard[], 7, FALSE))</f>
        <v>0</v>
      </c>
      <c r="AG652" s="902">
        <f>IFERROR(VLOOKUP(U652,Table_wabobpsvr_AzureCalc_AzureCalcRateCard[], 8,FALSE), VLOOKUP(LEFT(U652, LEN(U652)-'Rate Card'!$M$26), Table_wabobpsvr_AzureCalc_AzureCalcRateCard[], 8, FALSE))</f>
        <v>0</v>
      </c>
    </row>
    <row r="653" spans="1:33" s="1039" customFormat="1">
      <c r="A653" s="1039" t="s">
        <v>35</v>
      </c>
      <c r="B653" s="344" t="s">
        <v>8434</v>
      </c>
      <c r="C653" s="64" t="str">
        <f>IFERROR(VLOOKUP(D653,Table_wabobpsvr_AzureCalc_AzureCalcRateCard[], 3,FALSE), VLOOKUP(LEFT(D653, LEN(D653)-'Rate Card'!$M$26), Table_wabobpsvr_AzureCalc_AzureCalcRateCard[], 3, FALSE))</f>
        <v>GB</v>
      </c>
      <c r="D653" s="1040" t="str">
        <f>B653&amp;'Discount Calculations'!$G$16&amp;'Rate Card'!$K$23</f>
        <v>CDN Data Transfer - Zone 4 - Tier 3MOSP6</v>
      </c>
      <c r="E653" s="1012">
        <f>IFERROR(VLOOKUP(D653,Table_wabobpsvr_AzureCalc_AzureCalcRateCard[], 5,FALSE), VLOOKUP(LEFT(D653, LEN(D653)-'Rate Card'!$M$26), Table_wabobpsvr_AzureCalc_AzureCalcRateCard[], 5, FALSE))</f>
        <v>0.12</v>
      </c>
      <c r="F653" s="1013">
        <f t="shared" si="260"/>
        <v>1</v>
      </c>
      <c r="G653" s="1040">
        <f t="shared" si="282"/>
        <v>0.12</v>
      </c>
      <c r="H653" s="1011">
        <f>'Discount Calculations'!$C$42</f>
        <v>0</v>
      </c>
      <c r="I653" s="1013">
        <f t="shared" si="283"/>
        <v>0.12</v>
      </c>
      <c r="J653" s="1040">
        <f t="shared" si="261"/>
        <v>0</v>
      </c>
      <c r="K653" s="540">
        <f t="shared" si="284"/>
        <v>0</v>
      </c>
      <c r="L653" s="104">
        <f>'Discount Calculations'!$AD$5+1</f>
        <v>1</v>
      </c>
      <c r="M653" s="25">
        <f t="shared" si="285"/>
        <v>0.12</v>
      </c>
      <c r="N653" s="94">
        <f>M653*'FX Card'!$G$28</f>
        <v>0.12</v>
      </c>
      <c r="O653" s="902">
        <f>IFERROR(VLOOKUP(D653,Table_wabobpsvr_AzureCalc_AzureCalcRateCard[], 7,FALSE), VLOOKUP(LEFT(D653, LEN(D653)-'Rate Card'!$M$26), Table_wabobpsvr_AzureCalc_AzureCalcRateCard[], 7, FALSE))</f>
        <v>0</v>
      </c>
      <c r="P653" s="902">
        <f>IFERROR(VLOOKUP(D653,Table_wabobpsvr_AzureCalc_AzureCalcRateCard[], 8,FALSE), VLOOKUP(LEFT(D653, LEN(D653)-'Rate Card'!$M$26), Table_wabobpsvr_AzureCalc_AzureCalcRateCard[], 8, FALSE))</f>
        <v>0</v>
      </c>
      <c r="R653" s="1039" t="s">
        <v>35</v>
      </c>
      <c r="S653" s="344" t="s">
        <v>8423</v>
      </c>
      <c r="T653" s="64" t="str">
        <f>IFERROR(VLOOKUP(U653,Table_wabobpsvr_AzureCalc_AzureCalcRateCard[], 3,FALSE), VLOOKUP(LEFT(U653, LEN(U653)-'Rate Card'!$M$26), Table_wabobpsvr_AzureCalc_AzureCalcRateCard[], 3, FALSE))</f>
        <v>GB</v>
      </c>
      <c r="U653" s="1040" t="str">
        <f>S653&amp;'Discount Calculations'!$G$16&amp;'Rate Card'!$K$23</f>
        <v>Premium CDN Data Transfer - Zone 4 - Tier 3MOSP6</v>
      </c>
      <c r="V653" s="1012">
        <f>IFERROR(VLOOKUP(U653,Table_wabobpsvr_AzureCalc_AzureCalcRateCard[], 5,FALSE), VLOOKUP(LEFT(U653, LEN(U653)-'Rate Card'!$M$26), Table_wabobpsvr_AzureCalc_AzureCalcRateCard[], 5, FALSE))</f>
        <v>0.2</v>
      </c>
      <c r="W653" s="1013">
        <f t="shared" si="262"/>
        <v>1</v>
      </c>
      <c r="X653" s="1040">
        <f t="shared" si="286"/>
        <v>0.2</v>
      </c>
      <c r="Y653" s="1011">
        <f>'Discount Calculations'!$C$42</f>
        <v>0</v>
      </c>
      <c r="Z653" s="1013">
        <f t="shared" si="280"/>
        <v>0.2</v>
      </c>
      <c r="AA653" s="1040">
        <f t="shared" si="264"/>
        <v>0</v>
      </c>
      <c r="AB653" s="540">
        <f t="shared" si="281"/>
        <v>0</v>
      </c>
      <c r="AC653" s="104">
        <f>'Discount Calculations'!$AD$5+1</f>
        <v>1</v>
      </c>
      <c r="AD653" s="25">
        <f t="shared" si="287"/>
        <v>0.2</v>
      </c>
      <c r="AE653" s="94">
        <f>AD653*'FX Card'!$G$28</f>
        <v>0.2</v>
      </c>
      <c r="AF653" s="902">
        <f>IFERROR(VLOOKUP(U653,Table_wabobpsvr_AzureCalc_AzureCalcRateCard[], 7,FALSE), VLOOKUP(LEFT(U653, LEN(U653)-'Rate Card'!$M$26), Table_wabobpsvr_AzureCalc_AzureCalcRateCard[], 7, FALSE))</f>
        <v>0</v>
      </c>
      <c r="AG653" s="902">
        <f>IFERROR(VLOOKUP(U653,Table_wabobpsvr_AzureCalc_AzureCalcRateCard[], 8,FALSE), VLOOKUP(LEFT(U653, LEN(U653)-'Rate Card'!$M$26), Table_wabobpsvr_AzureCalc_AzureCalcRateCard[], 8, FALSE))</f>
        <v>0</v>
      </c>
    </row>
    <row r="654" spans="1:33" s="1039" customFormat="1">
      <c r="A654" s="1039" t="s">
        <v>36</v>
      </c>
      <c r="B654" s="344" t="s">
        <v>8435</v>
      </c>
      <c r="C654" s="64" t="str">
        <f>IFERROR(VLOOKUP(D654,Table_wabobpsvr_AzureCalc_AzureCalcRateCard[], 3,FALSE), VLOOKUP(LEFT(D654, LEN(D654)-'Rate Card'!$M$26), Table_wabobpsvr_AzureCalc_AzureCalcRateCard[], 3, FALSE))</f>
        <v>GB</v>
      </c>
      <c r="D654" s="1040" t="str">
        <f>B654&amp;'Discount Calculations'!$G$16&amp;'Rate Card'!$K$23</f>
        <v>CDN Data Transfer - Zone 4 - Tier 4MOSP6</v>
      </c>
      <c r="E654" s="1012">
        <f>IFERROR(VLOOKUP(D654,Table_wabobpsvr_AzureCalc_AzureCalcRateCard[], 5,FALSE), VLOOKUP(LEFT(D654, LEN(D654)-'Rate Card'!$M$26), Table_wabobpsvr_AzureCalc_AzureCalcRateCard[], 5, FALSE))</f>
        <v>0.1</v>
      </c>
      <c r="F654" s="1013">
        <f t="shared" si="260"/>
        <v>1</v>
      </c>
      <c r="G654" s="1040">
        <f t="shared" si="282"/>
        <v>0.1</v>
      </c>
      <c r="H654" s="1011">
        <f>'Discount Calculations'!$C$42</f>
        <v>0</v>
      </c>
      <c r="I654" s="1013">
        <f t="shared" si="283"/>
        <v>0.1</v>
      </c>
      <c r="J654" s="1040">
        <f t="shared" si="261"/>
        <v>0</v>
      </c>
      <c r="K654" s="540">
        <f t="shared" si="284"/>
        <v>0</v>
      </c>
      <c r="L654" s="104">
        <f>'Discount Calculations'!$AD$5+1</f>
        <v>1</v>
      </c>
      <c r="M654" s="25">
        <f t="shared" si="285"/>
        <v>0.1</v>
      </c>
      <c r="N654" s="94">
        <f>M654*'FX Card'!$G$28</f>
        <v>0.1</v>
      </c>
      <c r="O654" s="902">
        <f>IFERROR(VLOOKUP(D654,Table_wabobpsvr_AzureCalc_AzureCalcRateCard[], 7,FALSE), VLOOKUP(LEFT(D654, LEN(D654)-'Rate Card'!$M$26), Table_wabobpsvr_AzureCalc_AzureCalcRateCard[], 7, FALSE))</f>
        <v>0</v>
      </c>
      <c r="P654" s="902">
        <f>IFERROR(VLOOKUP(D654,Table_wabobpsvr_AzureCalc_AzureCalcRateCard[], 8,FALSE), VLOOKUP(LEFT(D654, LEN(D654)-'Rate Card'!$M$26), Table_wabobpsvr_AzureCalc_AzureCalcRateCard[], 8, FALSE))</f>
        <v>0</v>
      </c>
      <c r="R654" s="1039" t="s">
        <v>36</v>
      </c>
      <c r="S654" s="344" t="s">
        <v>8424</v>
      </c>
      <c r="T654" s="64" t="str">
        <f>IFERROR(VLOOKUP(U654,Table_wabobpsvr_AzureCalc_AzureCalcRateCard[], 3,FALSE), VLOOKUP(LEFT(U654, LEN(U654)-'Rate Card'!$M$26), Table_wabobpsvr_AzureCalc_AzureCalcRateCard[], 3, FALSE))</f>
        <v>GB</v>
      </c>
      <c r="U654" s="1040" t="str">
        <f>S654&amp;'Discount Calculations'!$G$16&amp;'Rate Card'!$K$23</f>
        <v>Premium CDN Data Transfer - Zone 4 - Tier 4MOSP6</v>
      </c>
      <c r="V654" s="1012">
        <f>IFERROR(VLOOKUP(U654,Table_wabobpsvr_AzureCalc_AzureCalcRateCard[], 5,FALSE), VLOOKUP(LEFT(U654, LEN(U654)-'Rate Card'!$M$26), Table_wabobpsvr_AzureCalc_AzureCalcRateCard[], 5, FALSE))</f>
        <v>0.17</v>
      </c>
      <c r="W654" s="1013">
        <f t="shared" si="262"/>
        <v>1</v>
      </c>
      <c r="X654" s="1040">
        <f t="shared" si="286"/>
        <v>0.17</v>
      </c>
      <c r="Y654" s="1011">
        <f>'Discount Calculations'!$C$42</f>
        <v>0</v>
      </c>
      <c r="Z654" s="1013">
        <f t="shared" si="280"/>
        <v>0.17</v>
      </c>
      <c r="AA654" s="1040">
        <f t="shared" si="264"/>
        <v>0</v>
      </c>
      <c r="AB654" s="540">
        <f t="shared" si="281"/>
        <v>0</v>
      </c>
      <c r="AC654" s="104">
        <f>'Discount Calculations'!$AD$5+1</f>
        <v>1</v>
      </c>
      <c r="AD654" s="25">
        <f t="shared" si="287"/>
        <v>0.17</v>
      </c>
      <c r="AE654" s="94">
        <f>AD654*'FX Card'!$G$28</f>
        <v>0.17</v>
      </c>
      <c r="AF654" s="902">
        <f>IFERROR(VLOOKUP(U654,Table_wabobpsvr_AzureCalc_AzureCalcRateCard[], 7,FALSE), VLOOKUP(LEFT(U654, LEN(U654)-'Rate Card'!$M$26), Table_wabobpsvr_AzureCalc_AzureCalcRateCard[], 7, FALSE))</f>
        <v>0</v>
      </c>
      <c r="AG654" s="902">
        <f>IFERROR(VLOOKUP(U654,Table_wabobpsvr_AzureCalc_AzureCalcRateCard[], 8,FALSE), VLOOKUP(LEFT(U654, LEN(U654)-'Rate Card'!$M$26), Table_wabobpsvr_AzureCalc_AzureCalcRateCard[], 8, FALSE))</f>
        <v>0</v>
      </c>
    </row>
    <row r="655" spans="1:33" s="1039" customFormat="1">
      <c r="A655" s="1039" t="s">
        <v>95</v>
      </c>
      <c r="B655" s="344" t="s">
        <v>8436</v>
      </c>
      <c r="C655" s="64" t="str">
        <f>IFERROR(VLOOKUP(D655,Table_wabobpsvr_AzureCalc_AzureCalcRateCard[], 3,FALSE), VLOOKUP(LEFT(D655, LEN(D655)-'Rate Card'!$M$26), Table_wabobpsvr_AzureCalc_AzureCalcRateCard[], 3, FALSE))</f>
        <v>GB</v>
      </c>
      <c r="D655" s="1040" t="str">
        <f>B655&amp;'Discount Calculations'!$G$16&amp;'Rate Card'!$K$23</f>
        <v>CDN Data Transfer - Zone 4 - Tier 5MOSP6</v>
      </c>
      <c r="E655" s="1012">
        <f>IFERROR(VLOOKUP(D655,Table_wabobpsvr_AzureCalc_AzureCalcRateCard[], 5,FALSE), VLOOKUP(LEFT(D655, LEN(D655)-'Rate Card'!$M$26), Table_wabobpsvr_AzureCalc_AzureCalcRateCard[], 5, FALSE))</f>
        <v>9.5000000000000001E-2</v>
      </c>
      <c r="F655" s="1013">
        <f t="shared" si="260"/>
        <v>1</v>
      </c>
      <c r="G655" s="1040">
        <f t="shared" si="282"/>
        <v>9.5000000000000001E-2</v>
      </c>
      <c r="H655" s="1011">
        <f>'Discount Calculations'!$C$42</f>
        <v>0</v>
      </c>
      <c r="I655" s="1013">
        <f t="shared" si="283"/>
        <v>9.5000000000000001E-2</v>
      </c>
      <c r="J655" s="1040">
        <f t="shared" si="261"/>
        <v>0</v>
      </c>
      <c r="K655" s="540">
        <f t="shared" si="284"/>
        <v>0</v>
      </c>
      <c r="L655" s="104">
        <f>'Discount Calculations'!$AD$5+1</f>
        <v>1</v>
      </c>
      <c r="M655" s="25">
        <f t="shared" si="285"/>
        <v>9.5000000000000001E-2</v>
      </c>
      <c r="N655" s="94">
        <f>M655*'FX Card'!$G$28</f>
        <v>9.5000000000000001E-2</v>
      </c>
      <c r="O655" s="902">
        <f>IFERROR(VLOOKUP(D655,Table_wabobpsvr_AzureCalc_AzureCalcRateCard[], 7,FALSE), VLOOKUP(LEFT(D655, LEN(D655)-'Rate Card'!$M$26), Table_wabobpsvr_AzureCalc_AzureCalcRateCard[], 7, FALSE))</f>
        <v>0</v>
      </c>
      <c r="P655" s="902">
        <f>IFERROR(VLOOKUP(D655,Table_wabobpsvr_AzureCalc_AzureCalcRateCard[], 8,FALSE), VLOOKUP(LEFT(D655, LEN(D655)-'Rate Card'!$M$26), Table_wabobpsvr_AzureCalc_AzureCalcRateCard[], 8, FALSE))</f>
        <v>0</v>
      </c>
      <c r="R655" s="1039" t="s">
        <v>95</v>
      </c>
      <c r="S655" s="344" t="s">
        <v>8426</v>
      </c>
      <c r="T655" s="64" t="str">
        <f>IFERROR(VLOOKUP(U655,Table_wabobpsvr_AzureCalc_AzureCalcRateCard[], 3,FALSE), VLOOKUP(LEFT(U655, LEN(U655)-'Rate Card'!$M$26), Table_wabobpsvr_AzureCalc_AzureCalcRateCard[], 3, FALSE))</f>
        <v>GB</v>
      </c>
      <c r="U655" s="1040" t="str">
        <f>S655&amp;'Discount Calculations'!$G$16&amp;'Rate Card'!$K$23</f>
        <v>Premium CDN Data Transfer - Zone 4 - Tier 5MOSP6</v>
      </c>
      <c r="V655" s="1012">
        <f>IFERROR(VLOOKUP(U655,Table_wabobpsvr_AzureCalc_AzureCalcRateCard[], 5,FALSE), VLOOKUP(LEFT(U655, LEN(U655)-'Rate Card'!$M$26), Table_wabobpsvr_AzureCalc_AzureCalcRateCard[], 5, FALSE))</f>
        <v>0.14499999999999999</v>
      </c>
      <c r="W655" s="1013">
        <f t="shared" si="262"/>
        <v>1</v>
      </c>
      <c r="X655" s="1040">
        <f t="shared" si="286"/>
        <v>0.14499999999999999</v>
      </c>
      <c r="Y655" s="1011">
        <f>'Discount Calculations'!$C$42</f>
        <v>0</v>
      </c>
      <c r="Z655" s="1013">
        <f t="shared" si="280"/>
        <v>0.14499999999999999</v>
      </c>
      <c r="AA655" s="1040">
        <f t="shared" si="264"/>
        <v>0</v>
      </c>
      <c r="AB655" s="540">
        <f t="shared" si="281"/>
        <v>0</v>
      </c>
      <c r="AC655" s="104">
        <f>'Discount Calculations'!$AD$5+1</f>
        <v>1</v>
      </c>
      <c r="AD655" s="25">
        <f t="shared" si="287"/>
        <v>0.14499999999999999</v>
      </c>
      <c r="AE655" s="94">
        <f>AD655*'FX Card'!$G$28</f>
        <v>0.14499999999999999</v>
      </c>
      <c r="AF655" s="902">
        <f>IFERROR(VLOOKUP(U655,Table_wabobpsvr_AzureCalc_AzureCalcRateCard[], 7,FALSE), VLOOKUP(LEFT(U655, LEN(U655)-'Rate Card'!$M$26), Table_wabobpsvr_AzureCalc_AzureCalcRateCard[], 7, FALSE))</f>
        <v>0</v>
      </c>
      <c r="AG655" s="902">
        <f>IFERROR(VLOOKUP(U655,Table_wabobpsvr_AzureCalc_AzureCalcRateCard[], 8,FALSE), VLOOKUP(LEFT(U655, LEN(U655)-'Rate Card'!$M$26), Table_wabobpsvr_AzureCalc_AzureCalcRateCard[], 8, FALSE))</f>
        <v>0</v>
      </c>
    </row>
    <row r="656" spans="1:33" s="1039" customFormat="1">
      <c r="A656" s="1039" t="s">
        <v>96</v>
      </c>
      <c r="B656" s="344" t="s">
        <v>8437</v>
      </c>
      <c r="C656" s="64" t="str">
        <f>IFERROR(VLOOKUP(D656,Table_wabobpsvr_AzureCalc_AzureCalcRateCard[], 3,FALSE), VLOOKUP(LEFT(D656, LEN(D656)-'Rate Card'!$M$26), Table_wabobpsvr_AzureCalc_AzureCalcRateCard[], 3, FALSE))</f>
        <v>GB</v>
      </c>
      <c r="D656" s="1040" t="str">
        <f>B656&amp;'Discount Calculations'!$G$16&amp;'Rate Card'!$K$23</f>
        <v>CDN Data Transfer - Zone 4 - Tier 6MOSP6</v>
      </c>
      <c r="E656" s="1012">
        <f>IFERROR(VLOOKUP(D656,Table_wabobpsvr_AzureCalc_AzureCalcRateCard[], 5,FALSE), VLOOKUP(LEFT(D656, LEN(D656)-'Rate Card'!$M$26), Table_wabobpsvr_AzureCalc_AzureCalcRateCard[], 5, FALSE))</f>
        <v>0.09</v>
      </c>
      <c r="F656" s="1013">
        <f t="shared" si="260"/>
        <v>1</v>
      </c>
      <c r="G656" s="1040">
        <f t="shared" si="282"/>
        <v>0.09</v>
      </c>
      <c r="H656" s="1011">
        <f>'Discount Calculations'!$C$42</f>
        <v>0</v>
      </c>
      <c r="I656" s="1013">
        <f t="shared" si="283"/>
        <v>0.09</v>
      </c>
      <c r="J656" s="1040">
        <f t="shared" si="261"/>
        <v>0</v>
      </c>
      <c r="K656" s="540">
        <f t="shared" si="284"/>
        <v>0</v>
      </c>
      <c r="L656" s="104">
        <f>'Discount Calculations'!$AD$5+1</f>
        <v>1</v>
      </c>
      <c r="M656" s="25">
        <f t="shared" si="285"/>
        <v>0.09</v>
      </c>
      <c r="N656" s="94">
        <f>M656*'FX Card'!$G$28</f>
        <v>0.09</v>
      </c>
      <c r="O656" s="902">
        <f>IFERROR(VLOOKUP(D656,Table_wabobpsvr_AzureCalc_AzureCalcRateCard[], 7,FALSE), VLOOKUP(LEFT(D656, LEN(D656)-'Rate Card'!$M$26), Table_wabobpsvr_AzureCalc_AzureCalcRateCard[], 7, FALSE))</f>
        <v>0</v>
      </c>
      <c r="P656" s="902">
        <f>IFERROR(VLOOKUP(D656,Table_wabobpsvr_AzureCalc_AzureCalcRateCard[], 8,FALSE), VLOOKUP(LEFT(D656, LEN(D656)-'Rate Card'!$M$26), Table_wabobpsvr_AzureCalc_AzureCalcRateCard[], 8, FALSE))</f>
        <v>0</v>
      </c>
      <c r="R656" s="1039" t="s">
        <v>96</v>
      </c>
      <c r="S656" s="344" t="s">
        <v>8418</v>
      </c>
      <c r="T656" s="64" t="str">
        <f>IFERROR(VLOOKUP(U656,Table_wabobpsvr_AzureCalc_AzureCalcRateCard[], 3,FALSE), VLOOKUP(LEFT(U656, LEN(U656)-'Rate Card'!$M$26), Table_wabobpsvr_AzureCalc_AzureCalcRateCard[], 3, FALSE))</f>
        <v>GB</v>
      </c>
      <c r="U656" s="1040" t="str">
        <f>S656&amp;'Discount Calculations'!$G$16&amp;'Rate Card'!$K$23</f>
        <v>Premium CDN Data Transfer - Zone 4 - Tier 6MOSP6</v>
      </c>
      <c r="V656" s="1012">
        <f>IFERROR(VLOOKUP(U656,Table_wabobpsvr_AzureCalc_AzureCalcRateCard[], 5,FALSE), VLOOKUP(LEFT(U656, LEN(U656)-'Rate Card'!$M$26), Table_wabobpsvr_AzureCalc_AzureCalcRateCard[], 5, FALSE))</f>
        <v>0.125</v>
      </c>
      <c r="W656" s="1013">
        <f t="shared" si="262"/>
        <v>1</v>
      </c>
      <c r="X656" s="1040">
        <f t="shared" si="286"/>
        <v>0.125</v>
      </c>
      <c r="Y656" s="1011">
        <f>'Discount Calculations'!$C$42</f>
        <v>0</v>
      </c>
      <c r="Z656" s="1013">
        <f t="shared" si="280"/>
        <v>0.125</v>
      </c>
      <c r="AA656" s="1040">
        <f t="shared" si="264"/>
        <v>0</v>
      </c>
      <c r="AB656" s="540">
        <f t="shared" si="281"/>
        <v>0</v>
      </c>
      <c r="AC656" s="104">
        <f>'Discount Calculations'!$AD$5+1</f>
        <v>1</v>
      </c>
      <c r="AD656" s="25">
        <f t="shared" si="287"/>
        <v>0.125</v>
      </c>
      <c r="AE656" s="94">
        <f>AD656*'FX Card'!$G$28</f>
        <v>0.125</v>
      </c>
      <c r="AF656" s="902">
        <f>IFERROR(VLOOKUP(U656,Table_wabobpsvr_AzureCalc_AzureCalcRateCard[], 7,FALSE), VLOOKUP(LEFT(U656, LEN(U656)-'Rate Card'!$M$26), Table_wabobpsvr_AzureCalc_AzureCalcRateCard[], 7, FALSE))</f>
        <v>0</v>
      </c>
      <c r="AG656" s="902">
        <f>IFERROR(VLOOKUP(U656,Table_wabobpsvr_AzureCalc_AzureCalcRateCard[], 8,FALSE), VLOOKUP(LEFT(U656, LEN(U656)-'Rate Card'!$M$26), Table_wabobpsvr_AzureCalc_AzureCalcRateCard[], 8, FALSE))</f>
        <v>0</v>
      </c>
    </row>
    <row r="657" spans="1:33" s="1039" customFormat="1">
      <c r="A657" s="1039" t="s">
        <v>97</v>
      </c>
      <c r="B657" s="344" t="s">
        <v>8438</v>
      </c>
      <c r="C657" s="64" t="e">
        <f>IFERROR(VLOOKUP(D657,Table_wabobpsvr_AzureCalc_AzureCalcRateCard[], 3,FALSE), VLOOKUP(LEFT(D657, LEN(D657)-'Rate Card'!$M$26), Table_wabobpsvr_AzureCalc_AzureCalcRateCard[], 3, FALSE))</f>
        <v>#N/A</v>
      </c>
      <c r="D657" s="1040" t="str">
        <f>B657&amp;'Discount Calculations'!$G$16&amp;'Rate Card'!$K$23</f>
        <v>CDN Data Transfer - Zone 4 - Tier 7MOSP6</v>
      </c>
      <c r="E657" s="1012" t="s">
        <v>38</v>
      </c>
      <c r="F657" s="1013">
        <f t="shared" si="260"/>
        <v>1</v>
      </c>
      <c r="G657" s="1040" t="e">
        <f t="shared" si="282"/>
        <v>#VALUE!</v>
      </c>
      <c r="H657" s="1011">
        <f>'Discount Calculations'!$C$42</f>
        <v>0</v>
      </c>
      <c r="I657" s="1013" t="e">
        <f t="shared" si="283"/>
        <v>#VALUE!</v>
      </c>
      <c r="J657" s="1040">
        <f t="shared" si="261"/>
        <v>0</v>
      </c>
      <c r="K657" s="540" t="e">
        <f t="shared" si="284"/>
        <v>#VALUE!</v>
      </c>
      <c r="L657" s="104">
        <f>'Discount Calculations'!$AD$5+1</f>
        <v>1</v>
      </c>
      <c r="M657" s="25" t="e">
        <f t="shared" si="285"/>
        <v>#VALUE!</v>
      </c>
      <c r="N657" s="94" t="str">
        <f>E657</f>
        <v>Contact Us</v>
      </c>
      <c r="O657" s="902" t="e">
        <f>IFERROR(VLOOKUP(D657,Table_wabobpsvr_AzureCalc_AzureCalcRateCard[], 7,FALSE), VLOOKUP(LEFT(D657, LEN(D657)-'Rate Card'!$M$26), Table_wabobpsvr_AzureCalc_AzureCalcRateCard[], 7, FALSE))</f>
        <v>#N/A</v>
      </c>
      <c r="P657" s="902" t="e">
        <f>IFERROR(VLOOKUP(D657,Table_wabobpsvr_AzureCalc_AzureCalcRateCard[], 8,FALSE), VLOOKUP(LEFT(D657, LEN(D657)-'Rate Card'!$M$26), Table_wabobpsvr_AzureCalc_AzureCalcRateCard[], 8, FALSE))</f>
        <v>#N/A</v>
      </c>
      <c r="R657" s="1039" t="s">
        <v>97</v>
      </c>
      <c r="S657" s="344" t="s">
        <v>8440</v>
      </c>
      <c r="T657" s="64" t="e">
        <f>IFERROR(VLOOKUP(U657,Table_wabobpsvr_AzureCalc_AzureCalcRateCard[], 3,FALSE), VLOOKUP(LEFT(U657, LEN(U657)-'Rate Card'!$M$26), Table_wabobpsvr_AzureCalc_AzureCalcRateCard[], 3, FALSE))</f>
        <v>#N/A</v>
      </c>
      <c r="U657" s="1040" t="str">
        <f>S657&amp;'Discount Calculations'!$G$16&amp;'Rate Card'!$K$23</f>
        <v>Premium CDN Data Transfer - Zone 4 - Tier 7MOSP6</v>
      </c>
      <c r="V657" s="1012" t="s">
        <v>38</v>
      </c>
      <c r="W657" s="1013">
        <f t="shared" si="262"/>
        <v>1</v>
      </c>
      <c r="X657" s="1040" t="e">
        <f t="shared" si="286"/>
        <v>#VALUE!</v>
      </c>
      <c r="Y657" s="1011">
        <f>'Discount Calculations'!$C$42</f>
        <v>0</v>
      </c>
      <c r="Z657" s="1013" t="e">
        <f t="shared" si="280"/>
        <v>#VALUE!</v>
      </c>
      <c r="AA657" s="1040">
        <f t="shared" si="264"/>
        <v>0</v>
      </c>
      <c r="AB657" s="540" t="e">
        <f t="shared" si="281"/>
        <v>#VALUE!</v>
      </c>
      <c r="AC657" s="104">
        <f>'Discount Calculations'!$AD$5+1</f>
        <v>1</v>
      </c>
      <c r="AD657" s="25" t="e">
        <f t="shared" si="287"/>
        <v>#VALUE!</v>
      </c>
      <c r="AE657" s="94" t="str">
        <f>V657</f>
        <v>Contact Us</v>
      </c>
      <c r="AF657" s="902" t="e">
        <f>IFERROR(VLOOKUP(U657,Table_wabobpsvr_AzureCalc_AzureCalcRateCard[], 7,FALSE), VLOOKUP(LEFT(U657, LEN(U657)-'Rate Card'!$M$26), Table_wabobpsvr_AzureCalc_AzureCalcRateCard[], 7, FALSE))</f>
        <v>#N/A</v>
      </c>
      <c r="AG657" s="902" t="e">
        <f>IFERROR(VLOOKUP(U657,Table_wabobpsvr_AzureCalc_AzureCalcRateCard[], 8,FALSE), VLOOKUP(LEFT(U657, LEN(U657)-'Rate Card'!$M$26), Table_wabobpsvr_AzureCalc_AzureCalcRateCard[], 8, FALSE))</f>
        <v>#N/A</v>
      </c>
    </row>
    <row r="658" spans="1:33">
      <c r="B658" s="344" t="s">
        <v>777</v>
      </c>
      <c r="C658" s="64" t="str">
        <f>IFERROR(VLOOKUP(D658,Table_wabobpsvr_AzureCalc_AzureCalcRateCard[], 3,FALSE), VLOOKUP(LEFT(D658, LEN(D658)-'Rate Card'!$M$26), Table_wabobpsvr_AzureCalc_AzureCalcRateCard[], 3, FALSE))</f>
        <v>Per 10,000 Transactions</v>
      </c>
      <c r="D658" s="1040" t="str">
        <f>B658&amp;'Discount Calculations'!$G$16&amp;'Rate Card'!$K$23</f>
        <v>CDN TransactionsMOSP6</v>
      </c>
      <c r="E658" s="1012">
        <f>IFERROR(VLOOKUP(D658,Table_wabobpsvr_AzureCalc_AzureCalcRateCard[], 5,FALSE), VLOOKUP(LEFT(D658, LEN(D658)-'Rate Card'!$M$26), Table_wabobpsvr_AzureCalc_AzureCalcRateCard[], 5, FALSE))</f>
        <v>1E-3</v>
      </c>
      <c r="F658" s="1013">
        <f>IF($E$1=1,1,0)</f>
        <v>1</v>
      </c>
      <c r="G658" s="1040">
        <f>F658*E658</f>
        <v>1E-3</v>
      </c>
      <c r="H658" s="1011">
        <f>'Discount Calculations'!$C$42</f>
        <v>0</v>
      </c>
      <c r="I658" s="1013">
        <f>G658*(1-H658)</f>
        <v>1E-3</v>
      </c>
      <c r="J658" s="1040">
        <f>IF($E$1=2,1,0)</f>
        <v>0</v>
      </c>
      <c r="K658" s="540">
        <f>E658*J658</f>
        <v>0</v>
      </c>
      <c r="L658" s="104">
        <f>'Discount Calculations'!$AD$5+1</f>
        <v>1</v>
      </c>
      <c r="M658" s="25">
        <f>L658*(K658+I658)</f>
        <v>1E-3</v>
      </c>
      <c r="N658" s="94">
        <f>M658*'FX Card'!$G$28</f>
        <v>1E-3</v>
      </c>
      <c r="O658" s="902" t="str">
        <f>IFERROR(VLOOKUP(D658,Table_wabobpsvr_AzureCalc_AzureCalcRateCard[], 7,FALSE), VLOOKUP(LEFT(D658, LEN(D658)-'Rate Card'!$M$26), Table_wabobpsvr_AzureCalc_AzureCalcRateCard[], 7, FALSE))</f>
        <v/>
      </c>
      <c r="P658" s="902" t="str">
        <f>IFERROR(VLOOKUP(D658,Table_wabobpsvr_AzureCalc_AzureCalcRateCard[], 8,FALSE), VLOOKUP(LEFT(D658, LEN(D658)-'Rate Card'!$M$26), Table_wabobpsvr_AzureCalc_AzureCalcRateCard[], 8, FALSE))</f>
        <v/>
      </c>
      <c r="R658" s="1039"/>
      <c r="S658" s="344" t="s">
        <v>777</v>
      </c>
      <c r="T658" s="64" t="str">
        <f>IFERROR(VLOOKUP(U658,Table_wabobpsvr_AzureCalc_AzureCalcRateCard[], 3,FALSE), VLOOKUP(LEFT(U658, LEN(U658)-'Rate Card'!$M$26), Table_wabobpsvr_AzureCalc_AzureCalcRateCard[], 3, FALSE))</f>
        <v>Per 10,000 Transactions</v>
      </c>
      <c r="U658" s="1040" t="str">
        <f>S658&amp;'Discount Calculations'!$G$16&amp;'Rate Card'!$K$23</f>
        <v>CDN TransactionsMOSP6</v>
      </c>
      <c r="V658" s="1012">
        <f>IFERROR(VLOOKUP(U658,Table_wabobpsvr_AzureCalc_AzureCalcRateCard[], 5,FALSE), VLOOKUP(LEFT(U658, LEN(U658)-'Rate Card'!$M$26), Table_wabobpsvr_AzureCalc_AzureCalcRateCard[], 5, FALSE))</f>
        <v>1E-3</v>
      </c>
      <c r="W658" s="1013">
        <f>IF($E$1=1,1,0)</f>
        <v>1</v>
      </c>
      <c r="X658" s="1040">
        <f>W658*V658</f>
        <v>1E-3</v>
      </c>
      <c r="Y658" s="1011">
        <f>'Discount Calculations'!$C$42</f>
        <v>0</v>
      </c>
      <c r="Z658" s="1013">
        <f t="shared" si="280"/>
        <v>1E-3</v>
      </c>
      <c r="AA658" s="1040">
        <f>IF($E$1=2,1,0)</f>
        <v>0</v>
      </c>
      <c r="AB658" s="540">
        <f t="shared" si="281"/>
        <v>0</v>
      </c>
      <c r="AC658" s="104">
        <f>'Discount Calculations'!$AD$5+1</f>
        <v>1</v>
      </c>
      <c r="AD658" s="25">
        <f>AC658*(AB658+Z658)</f>
        <v>1E-3</v>
      </c>
      <c r="AE658" s="94">
        <f>AD658*'FX Card'!$G$28</f>
        <v>1E-3</v>
      </c>
      <c r="AF658" s="902" t="str">
        <f>IFERROR(VLOOKUP(U658,Table_wabobpsvr_AzureCalc_AzureCalcRateCard[], 7,FALSE), VLOOKUP(LEFT(U658, LEN(U658)-'Rate Card'!$M$26), Table_wabobpsvr_AzureCalc_AzureCalcRateCard[], 7, FALSE))</f>
        <v/>
      </c>
      <c r="AG658" s="902" t="str">
        <f>IFERROR(VLOOKUP(U658,Table_wabobpsvr_AzureCalc_AzureCalcRateCard[], 8,FALSE), VLOOKUP(LEFT(U658, LEN(U658)-'Rate Card'!$M$26), Table_wabobpsvr_AzureCalc_AzureCalcRateCard[], 8, FALSE))</f>
        <v/>
      </c>
    </row>
    <row r="659" spans="1:33">
      <c r="K659" s="104"/>
      <c r="O659" s="903"/>
      <c r="P659" s="903"/>
      <c r="R659" s="1039"/>
      <c r="S659" s="1039"/>
      <c r="T659" s="1039"/>
      <c r="U659" s="1040"/>
      <c r="V659" s="1042"/>
      <c r="W659" s="1040"/>
      <c r="X659" s="1040"/>
      <c r="Y659" s="1040"/>
      <c r="Z659" s="1040"/>
      <c r="AA659" s="1040"/>
      <c r="AB659" s="104"/>
      <c r="AC659" s="1039"/>
      <c r="AD659" s="1039"/>
      <c r="AE659" s="1039"/>
      <c r="AF659" s="903"/>
      <c r="AG659" s="903"/>
    </row>
    <row r="660" spans="1:33">
      <c r="A660" s="79" t="s">
        <v>299</v>
      </c>
      <c r="B660" s="79" t="s">
        <v>152</v>
      </c>
      <c r="C660" s="79" t="s">
        <v>6</v>
      </c>
      <c r="D660" s="2" t="s">
        <v>828</v>
      </c>
      <c r="E660" s="556" t="s">
        <v>263</v>
      </c>
      <c r="F660" s="2" t="s">
        <v>180</v>
      </c>
      <c r="G660" s="2" t="s">
        <v>184</v>
      </c>
      <c r="H660" s="2" t="s">
        <v>188</v>
      </c>
      <c r="I660" s="2" t="s">
        <v>269</v>
      </c>
      <c r="J660" s="2" t="s">
        <v>833</v>
      </c>
      <c r="K660" s="79" t="s">
        <v>838</v>
      </c>
      <c r="L660" s="79" t="s">
        <v>262</v>
      </c>
      <c r="M660" s="79" t="s">
        <v>834</v>
      </c>
      <c r="N660" s="95" t="s">
        <v>24</v>
      </c>
      <c r="O660" s="901" t="s">
        <v>2</v>
      </c>
      <c r="P660" s="901" t="s">
        <v>2986</v>
      </c>
    </row>
    <row r="661" spans="1:33">
      <c r="B661" s="344" t="s">
        <v>793</v>
      </c>
      <c r="C661" s="64" t="str">
        <f>IFERROR(VLOOKUP(D661,Table_wabobpsvr_AzureCalc_AzureCalcRateCard[], 3,FALSE), VLOOKUP(LEFT(D661, LEN(D661)-'Rate Card'!$M$26), Table_wabobpsvr_AzureCalc_AzureCalcRateCard[], 3, FALSE))</f>
        <v>Per Hour</v>
      </c>
      <c r="D661" s="1040" t="str">
        <f>B661&amp;'Discount Calculations'!$G$16&amp;'Rate Card'!$K$23</f>
        <v>BizTalk Services Developer BizTalk UnitsMOSP6</v>
      </c>
      <c r="E661" s="1012">
        <f>IFERROR(VLOOKUP(D661,Table_wabobpsvr_AzureCalc_AzureCalcRateCard[], 5,FALSE), VLOOKUP(LEFT(D661, LEN(D661)-'Rate Card'!$M$26), Table_wabobpsvr_AzureCalc_AzureCalcRateCard[], 5, FALSE))</f>
        <v>0.09</v>
      </c>
      <c r="F661" s="1013">
        <f>IF($E$1=1,1,0)</f>
        <v>1</v>
      </c>
      <c r="G661" s="1040">
        <f>F661*E661</f>
        <v>0.09</v>
      </c>
      <c r="H661" s="1011">
        <f>'Discount Calculations'!$C$42</f>
        <v>0</v>
      </c>
      <c r="I661" s="1013">
        <f>G661*(1-H661)</f>
        <v>0.09</v>
      </c>
      <c r="J661" s="1040">
        <f>IF($E$1=2,1,0)</f>
        <v>0</v>
      </c>
      <c r="K661" s="540">
        <f>E661*J661</f>
        <v>0</v>
      </c>
      <c r="L661" s="104">
        <f>'Discount Calculations'!$AD$5+1</f>
        <v>1</v>
      </c>
      <c r="M661" s="25">
        <f>L661*(K661+I661)</f>
        <v>0.09</v>
      </c>
      <c r="N661" s="94">
        <f>M661*'FX Card'!$G$28</f>
        <v>0.09</v>
      </c>
      <c r="O661" s="902" t="str">
        <f>IFERROR(VLOOKUP(D661,Table_wabobpsvr_AzureCalc_AzureCalcRateCard[], 7,FALSE), VLOOKUP(LEFT(D661, LEN(D661)-'Rate Card'!$M$26), Table_wabobpsvr_AzureCalc_AzureCalcRateCard[], 7, FALSE))</f>
        <v/>
      </c>
      <c r="P661" s="902" t="str">
        <f>IFERROR(VLOOKUP(D661,Table_wabobpsvr_AzureCalc_AzureCalcRateCard[], 8,FALSE), VLOOKUP(LEFT(D661, LEN(D661)-'Rate Card'!$M$26), Table_wabobpsvr_AzureCalc_AzureCalcRateCard[], 8, FALSE))</f>
        <v/>
      </c>
    </row>
    <row r="662" spans="1:33">
      <c r="B662" s="344" t="s">
        <v>792</v>
      </c>
      <c r="C662" s="64" t="str">
        <f>IFERROR(VLOOKUP(D662,Table_wabobpsvr_AzureCalc_AzureCalcRateCard[], 3,FALSE), VLOOKUP(LEFT(D662, LEN(D662)-'Rate Card'!$M$26), Table_wabobpsvr_AzureCalc_AzureCalcRateCard[], 3, FALSE))</f>
        <v/>
      </c>
      <c r="D662" s="1040" t="str">
        <f>B662&amp;'Discount Calculations'!$G$16&amp;'Rate Card'!$K$23</f>
        <v>BizTalk Services Basic BizTalk UnitsMOSP6</v>
      </c>
      <c r="E662" s="1012">
        <f>IFERROR(VLOOKUP(D662,Table_wabobpsvr_AzureCalc_AzureCalcRateCard[], 5,FALSE), VLOOKUP(LEFT(D662, LEN(D662)-'Rate Card'!$M$26), Table_wabobpsvr_AzureCalc_AzureCalcRateCard[], 5, FALSE))</f>
        <v>999999</v>
      </c>
      <c r="F662" s="1013">
        <f>IF($E$1=1,1,0)</f>
        <v>1</v>
      </c>
      <c r="G662" s="1040">
        <f>F662*E662</f>
        <v>999999</v>
      </c>
      <c r="H662" s="1011">
        <f>'Discount Calculations'!$C$42</f>
        <v>0</v>
      </c>
      <c r="I662" s="1013">
        <f>G662*(1-H662)</f>
        <v>999999</v>
      </c>
      <c r="J662" s="1040">
        <f>IF($E$1=2,1,0)</f>
        <v>0</v>
      </c>
      <c r="K662" s="540">
        <f>E662*J662</f>
        <v>0</v>
      </c>
      <c r="L662" s="104">
        <f>'Discount Calculations'!$AD$5+1</f>
        <v>1</v>
      </c>
      <c r="M662" s="25">
        <f>L662*(K662+I662)</f>
        <v>999999</v>
      </c>
      <c r="N662" s="94">
        <f>M662*'FX Card'!$G$28</f>
        <v>999999</v>
      </c>
      <c r="O662" s="902" t="str">
        <f>IFERROR(VLOOKUP(D662,Table_wabobpsvr_AzureCalc_AzureCalcRateCard[], 7,FALSE), VLOOKUP(LEFT(D662, LEN(D662)-'Rate Card'!$M$26), Table_wabobpsvr_AzureCalc_AzureCalcRateCard[], 7, FALSE))</f>
        <v/>
      </c>
      <c r="P662" s="902" t="str">
        <f>IFERROR(VLOOKUP(D662,Table_wabobpsvr_AzureCalc_AzureCalcRateCard[], 8,FALSE), VLOOKUP(LEFT(D662, LEN(D662)-'Rate Card'!$M$26), Table_wabobpsvr_AzureCalc_AzureCalcRateCard[], 8, FALSE))</f>
        <v/>
      </c>
    </row>
    <row r="663" spans="1:33">
      <c r="B663" s="344" t="s">
        <v>790</v>
      </c>
      <c r="C663" s="64" t="str">
        <f>IFERROR(VLOOKUP(D663,Table_wabobpsvr_AzureCalc_AzureCalcRateCard[], 3,FALSE), VLOOKUP(LEFT(D663, LEN(D663)-'Rate Card'!$M$26), Table_wabobpsvr_AzureCalc_AzureCalcRateCard[], 3, FALSE))</f>
        <v>Per Hour</v>
      </c>
      <c r="D663" s="1040" t="str">
        <f>B663&amp;'Discount Calculations'!$G$16&amp;'Rate Card'!$K$23</f>
        <v>BizTalk Services Standard BizTalk UnitsMOSP6</v>
      </c>
      <c r="E663" s="1012">
        <f>IFERROR(VLOOKUP(D663,Table_wabobpsvr_AzureCalc_AzureCalcRateCard[], 5,FALSE), VLOOKUP(LEFT(D663, LEN(D663)-'Rate Card'!$M$26), Table_wabobpsvr_AzureCalc_AzureCalcRateCard[], 5, FALSE))</f>
        <v>2.93</v>
      </c>
      <c r="F663" s="1013">
        <f>IF($E$1=1,1,0)</f>
        <v>1</v>
      </c>
      <c r="G663" s="1040">
        <f>F663*E663</f>
        <v>2.93</v>
      </c>
      <c r="H663" s="1011">
        <f>'Discount Calculations'!$C$42</f>
        <v>0</v>
      </c>
      <c r="I663" s="1013">
        <f>G663*(1-H663)</f>
        <v>2.93</v>
      </c>
      <c r="J663" s="1040">
        <f>IF($E$1=2,1,0)</f>
        <v>0</v>
      </c>
      <c r="K663" s="540">
        <f>E663*J663</f>
        <v>0</v>
      </c>
      <c r="L663" s="104">
        <f>'Discount Calculations'!$AD$5+1</f>
        <v>1</v>
      </c>
      <c r="M663" s="25">
        <f>L663*(K663+I663)</f>
        <v>2.93</v>
      </c>
      <c r="N663" s="94">
        <f>M663*'FX Card'!$G$28</f>
        <v>2.93</v>
      </c>
      <c r="O663" s="902" t="str">
        <f>IFERROR(VLOOKUP(D663,Table_wabobpsvr_AzureCalc_AzureCalcRateCard[], 7,FALSE), VLOOKUP(LEFT(D663, LEN(D663)-'Rate Card'!$M$26), Table_wabobpsvr_AzureCalc_AzureCalcRateCard[], 7, FALSE))</f>
        <v/>
      </c>
      <c r="P663" s="902" t="str">
        <f>IFERROR(VLOOKUP(D663,Table_wabobpsvr_AzureCalc_AzureCalcRateCard[], 8,FALSE), VLOOKUP(LEFT(D663, LEN(D663)-'Rate Card'!$M$26), Table_wabobpsvr_AzureCalc_AzureCalcRateCard[], 8, FALSE))</f>
        <v/>
      </c>
    </row>
    <row r="664" spans="1:33">
      <c r="B664" s="344" t="s">
        <v>794</v>
      </c>
      <c r="C664" s="64" t="str">
        <f>IFERROR(VLOOKUP(D664,Table_wabobpsvr_AzureCalc_AzureCalcRateCard[], 3,FALSE), VLOOKUP(LEFT(D664, LEN(D664)-'Rate Card'!$M$26), Table_wabobpsvr_AzureCalc_AzureCalcRateCard[], 3, FALSE))</f>
        <v/>
      </c>
      <c r="D664" s="1040" t="str">
        <f>B664&amp;'Discount Calculations'!$G$16&amp;'Rate Card'!$K$23</f>
        <v>BizTalk Services Premium BizTalk UnitsMOSP6</v>
      </c>
      <c r="E664" s="1012">
        <f>IFERROR(VLOOKUP(D664,Table_wabobpsvr_AzureCalc_AzureCalcRateCard[], 5,FALSE), VLOOKUP(LEFT(D664, LEN(D664)-'Rate Card'!$M$26), Table_wabobpsvr_AzureCalc_AzureCalcRateCard[], 5, FALSE))</f>
        <v>999999</v>
      </c>
      <c r="F664" s="1013">
        <f>IF($E$1=1,1,0)</f>
        <v>1</v>
      </c>
      <c r="G664" s="1040">
        <f>F664*E664</f>
        <v>999999</v>
      </c>
      <c r="H664" s="1011">
        <f>'Discount Calculations'!$C$42</f>
        <v>0</v>
      </c>
      <c r="I664" s="1013">
        <f>G664*(1-H664)</f>
        <v>999999</v>
      </c>
      <c r="J664" s="1040">
        <f>IF($E$1=2,1,0)</f>
        <v>0</v>
      </c>
      <c r="K664" s="540">
        <f>E664*J664</f>
        <v>0</v>
      </c>
      <c r="L664" s="104">
        <f>'Discount Calculations'!$AD$5+1</f>
        <v>1</v>
      </c>
      <c r="M664" s="25">
        <f>L664*(K664+I664)</f>
        <v>999999</v>
      </c>
      <c r="N664" s="94">
        <f>M664*'FX Card'!$G$28</f>
        <v>999999</v>
      </c>
      <c r="O664" s="902" t="str">
        <f>IFERROR(VLOOKUP(D664,Table_wabobpsvr_AzureCalc_AzureCalcRateCard[], 7,FALSE), VLOOKUP(LEFT(D664, LEN(D664)-'Rate Card'!$M$26), Table_wabobpsvr_AzureCalc_AzureCalcRateCard[], 7, FALSE))</f>
        <v/>
      </c>
      <c r="P664" s="902" t="str">
        <f>IFERROR(VLOOKUP(D664,Table_wabobpsvr_AzureCalc_AzureCalcRateCard[], 8,FALSE), VLOOKUP(LEFT(D664, LEN(D664)-'Rate Card'!$M$26), Table_wabobpsvr_AzureCalc_AzureCalcRateCard[], 8, FALSE))</f>
        <v/>
      </c>
    </row>
    <row r="665" spans="1:33">
      <c r="K665" s="104"/>
      <c r="O665" s="903"/>
      <c r="P665" s="903"/>
    </row>
    <row r="666" spans="1:33">
      <c r="A666" s="79" t="s">
        <v>308</v>
      </c>
      <c r="B666" s="79" t="s">
        <v>152</v>
      </c>
      <c r="C666" s="79" t="s">
        <v>6</v>
      </c>
      <c r="D666" s="2" t="s">
        <v>828</v>
      </c>
      <c r="E666" s="556" t="s">
        <v>263</v>
      </c>
      <c r="F666" s="2" t="s">
        <v>180</v>
      </c>
      <c r="G666" s="2" t="s">
        <v>184</v>
      </c>
      <c r="H666" s="2" t="s">
        <v>188</v>
      </c>
      <c r="I666" s="2" t="s">
        <v>269</v>
      </c>
      <c r="J666" s="2" t="s">
        <v>833</v>
      </c>
      <c r="K666" s="79" t="s">
        <v>838</v>
      </c>
      <c r="L666" s="79" t="s">
        <v>262</v>
      </c>
      <c r="M666" s="79" t="s">
        <v>834</v>
      </c>
      <c r="N666" s="95" t="s">
        <v>24</v>
      </c>
      <c r="O666" s="901" t="s">
        <v>2</v>
      </c>
      <c r="P666" s="901" t="s">
        <v>2986</v>
      </c>
    </row>
    <row r="667" spans="1:33" s="1039" customFormat="1">
      <c r="B667" s="1039" t="s">
        <v>4529</v>
      </c>
      <c r="C667" s="64" t="str">
        <f>IFERROR(VLOOKUP(D667,Table_wabobpsvr_AzureCalc_AzureCalcRateCard[], 3,FALSE), VLOOKUP(LEFT(D667, LEN(D667)-'Rate Card'!$M$26), Table_wabobpsvr_AzureCalc_AzureCalcRateCard[], 3, FALSE))</f>
        <v>Annual Domains</v>
      </c>
      <c r="D667" s="1040" t="str">
        <f>B667&amp;'Discount Calculations'!$G$16&amp;'Rate Card'!$K$23</f>
        <v>Custom Domain Resale (Domains)MOSP6</v>
      </c>
      <c r="E667" s="1012">
        <f>IFERROR(VLOOKUP(D667,Table_wabobpsvr_AzureCalc_AzureCalcRateCard[], 5,FALSE), VLOOKUP(LEFT(D667, LEN(D667)-'Rate Card'!$M$26), Table_wabobpsvr_AzureCalc_AzureCalcRateCard[], 5, FALSE))</f>
        <v>11.99</v>
      </c>
      <c r="F667" s="1013">
        <f>IF($E$1=1,1,0)</f>
        <v>1</v>
      </c>
      <c r="G667" s="1040">
        <f>F667*E667</f>
        <v>11.99</v>
      </c>
      <c r="H667" s="1011">
        <f>'Discount Calculations'!$C$42</f>
        <v>0</v>
      </c>
      <c r="I667" s="1013">
        <f>G667*(1-H667)</f>
        <v>11.99</v>
      </c>
      <c r="J667" s="1040">
        <f>IF($E$1=2,1,0)</f>
        <v>0</v>
      </c>
      <c r="K667" s="540">
        <f>E667*J667</f>
        <v>0</v>
      </c>
      <c r="L667" s="104">
        <f>'Discount Calculations'!$AD$5+1</f>
        <v>1</v>
      </c>
      <c r="M667" s="25">
        <f>L667*(K667+I667)</f>
        <v>11.99</v>
      </c>
      <c r="N667" s="94">
        <f>M667*'FX Card'!$G$28</f>
        <v>11.99</v>
      </c>
      <c r="O667" s="902" t="str">
        <f>IFERROR(VLOOKUP(D667,Table_wabobpsvr_AzureCalc_AzureCalcRateCard[], 7,FALSE), VLOOKUP(LEFT(D667, LEN(D667)-'Rate Card'!$M$26), Table_wabobpsvr_AzureCalc_AzureCalcRateCard[], 7, FALSE))</f>
        <v/>
      </c>
      <c r="P667" s="902" t="str">
        <f>IFERROR(VLOOKUP(D667,Table_wabobpsvr_AzureCalc_AzureCalcRateCard[], 8,FALSE), VLOOKUP(LEFT(D667, LEN(D667)-'Rate Card'!$M$26), Table_wabobpsvr_AzureCalc_AzureCalcRateCard[], 8, FALSE))</f>
        <v/>
      </c>
    </row>
    <row r="668" spans="1:33">
      <c r="B668" t="s">
        <v>301</v>
      </c>
      <c r="C668" s="64" t="str">
        <f>IFERROR(VLOOKUP(D668,Table_wabobpsvr_AzureCalc_AzureCalcRateCard[], 3,FALSE), VLOOKUP(LEFT(D668, LEN(D668)-'Rate Card'!$M$26), Table_wabobpsvr_AzureCalc_AzureCalcRateCard[], 3, FALSE))</f>
        <v>Per Unit</v>
      </c>
      <c r="D668" s="1040" t="str">
        <f>B668&amp;'Discount Calculations'!$G$16&amp;'Rate Card'!$K$23</f>
        <v>SNI SSLMOSP6</v>
      </c>
      <c r="E668" s="1012">
        <f>IFERROR(VLOOKUP(D668,Table_wabobpsvr_AzureCalc_AzureCalcRateCard[], 5,FALSE), VLOOKUP(LEFT(D668, LEN(D668)-'Rate Card'!$M$26), Table_wabobpsvr_AzureCalc_AzureCalcRateCard[], 5, FALSE))</f>
        <v>9</v>
      </c>
      <c r="F668" s="1013">
        <f>IF($E$1=1,1,0)</f>
        <v>1</v>
      </c>
      <c r="G668" s="1040">
        <f>F668*E668</f>
        <v>9</v>
      </c>
      <c r="H668" s="1011">
        <f>'Discount Calculations'!$C$42</f>
        <v>0</v>
      </c>
      <c r="I668" s="1013">
        <f>G668*(1-H668)</f>
        <v>9</v>
      </c>
      <c r="J668" s="1040">
        <f>IF($E$1=2,1,0)</f>
        <v>0</v>
      </c>
      <c r="K668" s="540">
        <f>E668*J668</f>
        <v>0</v>
      </c>
      <c r="L668" s="104">
        <f>'Discount Calculations'!$AD$5+1</f>
        <v>1</v>
      </c>
      <c r="M668" s="25">
        <f>L668*(K668+I668)</f>
        <v>9</v>
      </c>
      <c r="N668" s="94">
        <f>M668*'FX Card'!$G$28</f>
        <v>9</v>
      </c>
      <c r="O668" s="902" t="str">
        <f>IFERROR(VLOOKUP(D668,Table_wabobpsvr_AzureCalc_AzureCalcRateCard[], 7,FALSE), VLOOKUP(LEFT(D668, LEN(D668)-'Rate Card'!$M$26), Table_wabobpsvr_AzureCalc_AzureCalcRateCard[], 7, FALSE))</f>
        <v/>
      </c>
      <c r="P668" s="902" t="str">
        <f>IFERROR(VLOOKUP(D668,Table_wabobpsvr_AzureCalc_AzureCalcRateCard[], 8,FALSE), VLOOKUP(LEFT(D668, LEN(D668)-'Rate Card'!$M$26), Table_wabobpsvr_AzureCalc_AzureCalcRateCard[], 8, FALSE))</f>
        <v/>
      </c>
    </row>
    <row r="669" spans="1:33">
      <c r="B669" t="s">
        <v>302</v>
      </c>
      <c r="C669" s="64" t="str">
        <f>IFERROR(VLOOKUP(D669,Table_wabobpsvr_AzureCalc_AzureCalcRateCard[], 3,FALSE), VLOOKUP(LEFT(D669, LEN(D669)-'Rate Card'!$M$26), Table_wabobpsvr_AzureCalc_AzureCalcRateCard[], 3, FALSE))</f>
        <v>Per Unit</v>
      </c>
      <c r="D669" s="1040" t="str">
        <f>B669&amp;'Discount Calculations'!$G$16&amp;'Rate Card'!$K$23</f>
        <v>IP SSLMOSP6</v>
      </c>
      <c r="E669" s="1012">
        <f>IFERROR(VLOOKUP(D669,Table_wabobpsvr_AzureCalc_AzureCalcRateCard[], 5,FALSE), VLOOKUP(LEFT(D669, LEN(D669)-'Rate Card'!$M$26), Table_wabobpsvr_AzureCalc_AzureCalcRateCard[], 5, FALSE))</f>
        <v>39</v>
      </c>
      <c r="F669" s="1013">
        <f>IF($E$1=1,1,0)</f>
        <v>1</v>
      </c>
      <c r="G669" s="1040">
        <f>F669*E669</f>
        <v>39</v>
      </c>
      <c r="H669" s="1011">
        <f>'Discount Calculations'!$C$42</f>
        <v>0</v>
      </c>
      <c r="I669" s="1013">
        <f>G669*(1-H669)</f>
        <v>39</v>
      </c>
      <c r="J669" s="1040">
        <f>IF($E$1=2,1,0)</f>
        <v>0</v>
      </c>
      <c r="K669" s="540">
        <f>E669*J669</f>
        <v>0</v>
      </c>
      <c r="L669" s="104">
        <f>'Discount Calculations'!$AD$5+1</f>
        <v>1</v>
      </c>
      <c r="M669" s="25">
        <f>L669*(K669+I669)</f>
        <v>39</v>
      </c>
      <c r="N669" s="94">
        <f>M669*'FX Card'!$G$28</f>
        <v>39</v>
      </c>
      <c r="O669" s="902" t="str">
        <f>IFERROR(VLOOKUP(D669,Table_wabobpsvr_AzureCalc_AzureCalcRateCard[], 7,FALSE), VLOOKUP(LEFT(D669, LEN(D669)-'Rate Card'!$M$26), Table_wabobpsvr_AzureCalc_AzureCalcRateCard[], 7, FALSE))</f>
        <v/>
      </c>
      <c r="P669" s="902" t="str">
        <f>IFERROR(VLOOKUP(D669,Table_wabobpsvr_AzureCalc_AzureCalcRateCard[], 8,FALSE), VLOOKUP(LEFT(D669, LEN(D669)-'Rate Card'!$M$26), Table_wabobpsvr_AzureCalc_AzureCalcRateCard[], 8, FALSE))</f>
        <v/>
      </c>
    </row>
    <row r="670" spans="1:33">
      <c r="K670" s="104"/>
      <c r="O670" s="903"/>
      <c r="P670" s="903"/>
    </row>
    <row r="671" spans="1:33">
      <c r="A671" s="79" t="s">
        <v>322</v>
      </c>
      <c r="B671" s="79" t="s">
        <v>152</v>
      </c>
      <c r="C671" s="79" t="s">
        <v>6</v>
      </c>
      <c r="D671" s="2" t="s">
        <v>828</v>
      </c>
      <c r="E671" s="556" t="s">
        <v>263</v>
      </c>
      <c r="F671" s="2" t="s">
        <v>180</v>
      </c>
      <c r="G671" s="2" t="s">
        <v>184</v>
      </c>
      <c r="H671" s="2" t="s">
        <v>188</v>
      </c>
      <c r="I671" s="2" t="s">
        <v>269</v>
      </c>
      <c r="J671" s="2" t="s">
        <v>833</v>
      </c>
      <c r="K671" s="79" t="s">
        <v>838</v>
      </c>
      <c r="L671" s="79" t="s">
        <v>262</v>
      </c>
      <c r="M671" s="79" t="s">
        <v>834</v>
      </c>
      <c r="N671" s="95" t="s">
        <v>24</v>
      </c>
      <c r="O671" s="903"/>
      <c r="P671" s="903"/>
    </row>
    <row r="672" spans="1:33">
      <c r="B672" s="344" t="s">
        <v>778</v>
      </c>
      <c r="C672" s="64" t="str">
        <f>IFERROR(VLOOKUP(D672,Table_wabobpsvr_AzureCalc_AzureCalcRateCard[], 3,FALSE), VLOOKUP(LEFT(D672, LEN(D672)-'Rate Card'!$M$26), Table_wabobpsvr_AzureCalc_AzureCalcRateCard[], 3, FALSE))</f>
        <v>Per Unit</v>
      </c>
      <c r="D672" s="1040" t="str">
        <f>B672&amp;'Discount Calculations'!$G$16&amp;'Rate Card'!$K$23</f>
        <v>Notification Hub Free UnitsMOSP6</v>
      </c>
      <c r="E672" s="1012">
        <f>IFERROR(VLOOKUP(D672,Table_wabobpsvr_AzureCalc_AzureCalcRateCard[], 5,FALSE), VLOOKUP(LEFT(D672, LEN(D672)-'Rate Card'!$M$26), Table_wabobpsvr_AzureCalc_AzureCalcRateCard[], 5, FALSE))</f>
        <v>0</v>
      </c>
      <c r="F672" s="1013">
        <f>IF($E$1=1,1,0)</f>
        <v>1</v>
      </c>
      <c r="G672" s="1040">
        <f>F672*E672</f>
        <v>0</v>
      </c>
      <c r="H672" s="1011">
        <f>'Discount Calculations'!$C$42</f>
        <v>0</v>
      </c>
      <c r="I672" s="1013">
        <f>G672*(1-H672)</f>
        <v>0</v>
      </c>
      <c r="J672" s="1040">
        <f>IF($E$1=2,1,0)</f>
        <v>0</v>
      </c>
      <c r="K672" s="540">
        <f>E672*J672</f>
        <v>0</v>
      </c>
      <c r="L672" s="104">
        <f>'Discount Calculations'!$AD$5+1</f>
        <v>1</v>
      </c>
      <c r="M672" s="25">
        <f>L672*(K672+I672)</f>
        <v>0</v>
      </c>
      <c r="N672" s="94">
        <f>M672*'FX Card'!$G$28</f>
        <v>0</v>
      </c>
      <c r="O672" s="902" t="str">
        <f>IFERROR(VLOOKUP(D672,Table_wabobpsvr_AzureCalc_AzureCalcRateCard[], 7,FALSE), VLOOKUP(LEFT(D672, LEN(D672)-'Rate Card'!$M$26), Table_wabobpsvr_AzureCalc_AzureCalcRateCard[], 7, FALSE))</f>
        <v/>
      </c>
      <c r="P672" s="902" t="str">
        <f>IFERROR(VLOOKUP(D672,Table_wabobpsvr_AzureCalc_AzureCalcRateCard[], 8,FALSE), VLOOKUP(LEFT(D672, LEN(D672)-'Rate Card'!$M$26), Table_wabobpsvr_AzureCalc_AzureCalcRateCard[], 8, FALSE))</f>
        <v/>
      </c>
    </row>
    <row r="673" spans="1:16">
      <c r="B673" s="344" t="s">
        <v>779</v>
      </c>
      <c r="C673" s="64" t="str">
        <f>IFERROR(VLOOKUP(D673,Table_wabobpsvr_AzureCalc_AzureCalcRateCard[], 3,FALSE), VLOOKUP(LEFT(D673, LEN(D673)-'Rate Card'!$M$26), Table_wabobpsvr_AzureCalc_AzureCalcRateCard[], 3, FALSE))</f>
        <v>Per Unit</v>
      </c>
      <c r="D673" s="1040" t="str">
        <f>B673&amp;'Discount Calculations'!$G$16&amp;'Rate Card'!$K$23</f>
        <v>Notification Hub Basic UnitsMOSP6</v>
      </c>
      <c r="E673" s="1012">
        <f>IFERROR(VLOOKUP(D673,Table_wabobpsvr_AzureCalc_AzureCalcRateCard[], 5,FALSE), VLOOKUP(LEFT(D673, LEN(D673)-'Rate Card'!$M$26), Table_wabobpsvr_AzureCalc_AzureCalcRateCard[], 5, FALSE))</f>
        <v>10</v>
      </c>
      <c r="F673" s="1013">
        <f>IF($E$1=1,1,0)</f>
        <v>1</v>
      </c>
      <c r="G673" s="1040">
        <f>F673*E673</f>
        <v>10</v>
      </c>
      <c r="H673" s="1011">
        <f>'Discount Calculations'!$C$42</f>
        <v>0</v>
      </c>
      <c r="I673" s="1013">
        <f>G673*(1-H673)</f>
        <v>10</v>
      </c>
      <c r="J673" s="1040">
        <f>IF($E$1=2,1,0)</f>
        <v>0</v>
      </c>
      <c r="K673" s="540">
        <f>E673*J673</f>
        <v>0</v>
      </c>
      <c r="L673" s="104">
        <f>'Discount Calculations'!$AD$5+1</f>
        <v>1</v>
      </c>
      <c r="M673" s="25">
        <f>L673*(K673+I673)</f>
        <v>10</v>
      </c>
      <c r="N673" s="94">
        <f>M673*'FX Card'!$G$28</f>
        <v>10</v>
      </c>
      <c r="O673" s="902" t="str">
        <f>IFERROR(VLOOKUP(D673,Table_wabobpsvr_AzureCalc_AzureCalcRateCard[], 7,FALSE), VLOOKUP(LEFT(D673, LEN(D673)-'Rate Card'!$M$26), Table_wabobpsvr_AzureCalc_AzureCalcRateCard[], 7, FALSE))</f>
        <v/>
      </c>
      <c r="P673" s="902" t="str">
        <f>IFERROR(VLOOKUP(D673,Table_wabobpsvr_AzureCalc_AzureCalcRateCard[], 8,FALSE), VLOOKUP(LEFT(D673, LEN(D673)-'Rate Card'!$M$26), Table_wabobpsvr_AzureCalc_AzureCalcRateCard[], 8, FALSE))</f>
        <v/>
      </c>
    </row>
    <row r="674" spans="1:16">
      <c r="B674" s="344" t="s">
        <v>780</v>
      </c>
      <c r="C674" s="64" t="str">
        <f>IFERROR(VLOOKUP(D674,Table_wabobpsvr_AzureCalc_AzureCalcRateCard[], 3,FALSE), VLOOKUP(LEFT(D674, LEN(D674)-'Rate Card'!$M$26), Table_wabobpsvr_AzureCalc_AzureCalcRateCard[], 3, FALSE))</f>
        <v>Per Unit</v>
      </c>
      <c r="D674" s="1040" t="str">
        <f>B674&amp;'Discount Calculations'!$G$16&amp;'Rate Card'!$K$23</f>
        <v>Notification Hub Standard UnitsMOSP6</v>
      </c>
      <c r="E674" s="1012">
        <f>IFERROR(VLOOKUP(D674,Table_wabobpsvr_AzureCalc_AzureCalcRateCard[], 5,FALSE), VLOOKUP(LEFT(D674, LEN(D674)-'Rate Card'!$M$26), Table_wabobpsvr_AzureCalc_AzureCalcRateCard[], 5, FALSE))</f>
        <v>200</v>
      </c>
      <c r="F674" s="1013">
        <f>IF($E$1=1,1,0)</f>
        <v>1</v>
      </c>
      <c r="G674" s="1040">
        <f>F674*E674</f>
        <v>200</v>
      </c>
      <c r="H674" s="1011">
        <f>'Discount Calculations'!$C$42</f>
        <v>0</v>
      </c>
      <c r="I674" s="1013">
        <f>G674*(1-H674)</f>
        <v>200</v>
      </c>
      <c r="J674" s="1040">
        <f>IF($E$1=2,1,0)</f>
        <v>0</v>
      </c>
      <c r="K674" s="540">
        <f>E674*J674</f>
        <v>0</v>
      </c>
      <c r="L674" s="104">
        <f>'Discount Calculations'!$AD$5+1</f>
        <v>1</v>
      </c>
      <c r="M674" s="25">
        <f>L674*(K674+I674)</f>
        <v>200</v>
      </c>
      <c r="N674" s="94">
        <f>M674*'FX Card'!$G$28</f>
        <v>200</v>
      </c>
      <c r="O674" s="902" t="str">
        <f>IFERROR(VLOOKUP(D674,Table_wabobpsvr_AzureCalc_AzureCalcRateCard[], 7,FALSE), VLOOKUP(LEFT(D674, LEN(D674)-'Rate Card'!$M$26), Table_wabobpsvr_AzureCalc_AzureCalcRateCard[], 7, FALSE))</f>
        <v/>
      </c>
      <c r="P674" s="902" t="str">
        <f>IFERROR(VLOOKUP(D674,Table_wabobpsvr_AzureCalc_AzureCalcRateCard[], 8,FALSE), VLOOKUP(LEFT(D674, LEN(D674)-'Rate Card'!$M$26), Table_wabobpsvr_AzureCalc_AzureCalcRateCard[], 8, FALSE))</f>
        <v/>
      </c>
    </row>
    <row r="675" spans="1:16">
      <c r="K675" s="104"/>
      <c r="O675" s="903"/>
      <c r="P675" s="903"/>
    </row>
    <row r="676" spans="1:16">
      <c r="A676" s="79" t="s">
        <v>1000</v>
      </c>
      <c r="B676" s="79" t="s">
        <v>152</v>
      </c>
      <c r="C676" s="79" t="s">
        <v>6</v>
      </c>
      <c r="D676" s="2" t="s">
        <v>828</v>
      </c>
      <c r="E676" s="556" t="s">
        <v>263</v>
      </c>
      <c r="F676" s="2" t="s">
        <v>180</v>
      </c>
      <c r="G676" s="2" t="s">
        <v>184</v>
      </c>
      <c r="H676" s="2" t="s">
        <v>188</v>
      </c>
      <c r="I676" s="2" t="s">
        <v>269</v>
      </c>
      <c r="J676" s="2" t="s">
        <v>833</v>
      </c>
      <c r="K676" s="79" t="s">
        <v>838</v>
      </c>
      <c r="L676" s="79" t="s">
        <v>262</v>
      </c>
      <c r="M676" s="79" t="s">
        <v>834</v>
      </c>
      <c r="N676" s="95" t="s">
        <v>24</v>
      </c>
      <c r="O676" s="901" t="s">
        <v>2</v>
      </c>
      <c r="P676" s="901" t="s">
        <v>2986</v>
      </c>
    </row>
    <row r="677" spans="1:16">
      <c r="B677" s="344" t="s">
        <v>1004</v>
      </c>
      <c r="C677" s="64" t="e">
        <f>IFERROR(VLOOKUP(D677,Table_wabobpsvr_AzureCalc_AzureCalcRateCard[], 3,FALSE), VLOOKUP(LEFT(D677, LEN(D677)-'Rate Card'!$M$26), Table_wabobpsvr_AzureCalc_AzureCalcRateCard[], 3, FALSE))</f>
        <v>#N/A</v>
      </c>
      <c r="D677" s="1040" t="str">
        <f>B677&amp;'Discount Calculations'!$G$16&amp;'Rate Card'!$K$23</f>
        <v>Free Scheduler UnitsMOSP6</v>
      </c>
      <c r="E677" s="1030">
        <v>999999</v>
      </c>
      <c r="F677" s="1013">
        <f>IF($E$1=1,1,0)</f>
        <v>1</v>
      </c>
      <c r="G677" s="1040">
        <f>F677*E677</f>
        <v>999999</v>
      </c>
      <c r="H677" s="1011">
        <f>'Discount Calculations'!$C$42</f>
        <v>0</v>
      </c>
      <c r="I677" s="1013">
        <f>G677*(1-H677)</f>
        <v>999999</v>
      </c>
      <c r="J677" s="1040">
        <f>IF($E$1=2,1,0)</f>
        <v>0</v>
      </c>
      <c r="K677" s="540">
        <f>E677*J677</f>
        <v>0</v>
      </c>
      <c r="L677" s="104">
        <f>'Discount Calculations'!$AD$5+1</f>
        <v>1</v>
      </c>
      <c r="M677" s="25">
        <f>L677*(K677+I677)</f>
        <v>999999</v>
      </c>
      <c r="N677" s="94">
        <f>M677*'FX Card'!$G$28</f>
        <v>999999</v>
      </c>
      <c r="O677" s="902" t="e">
        <f>IFERROR(VLOOKUP(D677,Table_wabobpsvr_AzureCalc_AzureCalcRateCard[], 7,FALSE), VLOOKUP(LEFT(D677, LEN(D677)-'Rate Card'!$M$26), Table_wabobpsvr_AzureCalc_AzureCalcRateCard[], 7, FALSE))</f>
        <v>#N/A</v>
      </c>
      <c r="P677" s="902" t="e">
        <f>IFERROR(VLOOKUP(D677,Table_wabobpsvr_AzureCalc_AzureCalcRateCard[], 8,FALSE), VLOOKUP(LEFT(D677, LEN(D677)-'Rate Card'!$M$26), Table_wabobpsvr_AzureCalc_AzureCalcRateCard[], 8, FALSE))</f>
        <v>#N/A</v>
      </c>
    </row>
    <row r="678" spans="1:16">
      <c r="B678" s="344" t="s">
        <v>1002</v>
      </c>
      <c r="C678" s="64" t="str">
        <f>IFERROR(VLOOKUP(D678,Table_wabobpsvr_AzureCalc_AzureCalcRateCard[], 3,FALSE), VLOOKUP(LEFT(D678, LEN(D678)-'Rate Card'!$M$26), Table_wabobpsvr_AzureCalc_AzureCalcRateCard[], 3, FALSE))</f>
        <v>Per Unit</v>
      </c>
      <c r="D678" s="1040" t="str">
        <f>B678&amp;'Discount Calculations'!$G$16&amp;'Rate Card'!$K$23</f>
        <v>Standard Scheduler UnitsMOSP6</v>
      </c>
      <c r="E678" s="1012">
        <f>IFERROR(VLOOKUP(D678,Table_wabobpsvr_AzureCalc_AzureCalcRateCard[], 5,FALSE), VLOOKUP(LEFT(D678, LEN(D678)-'Rate Card'!$M$26), Table_wabobpsvr_AzureCalc_AzureCalcRateCard[], 5, FALSE))</f>
        <v>13.99</v>
      </c>
      <c r="F678" s="1013">
        <f>IF($E$1=1,1,0)</f>
        <v>1</v>
      </c>
      <c r="G678" s="1040">
        <f>F678*E678</f>
        <v>13.99</v>
      </c>
      <c r="H678" s="1011">
        <f>'Discount Calculations'!$C$42</f>
        <v>0</v>
      </c>
      <c r="I678" s="1013">
        <f>G678*(1-H678)</f>
        <v>13.99</v>
      </c>
      <c r="J678" s="1040">
        <f>IF($E$1=2,1,0)</f>
        <v>0</v>
      </c>
      <c r="K678" s="540">
        <f>E678*J678</f>
        <v>0</v>
      </c>
      <c r="L678" s="104">
        <f>'Discount Calculations'!$AD$5+1</f>
        <v>1</v>
      </c>
      <c r="M678" s="25">
        <f>L678*(K678+I678)</f>
        <v>13.99</v>
      </c>
      <c r="N678" s="94">
        <f>M678*'FX Card'!$G$28</f>
        <v>13.99</v>
      </c>
      <c r="O678" s="902" t="str">
        <f>IFERROR(VLOOKUP(D678,Table_wabobpsvr_AzureCalc_AzureCalcRateCard[], 7,FALSE), VLOOKUP(LEFT(D678, LEN(D678)-'Rate Card'!$M$26), Table_wabobpsvr_AzureCalc_AzureCalcRateCard[], 7, FALSE))</f>
        <v/>
      </c>
      <c r="P678" s="902" t="str">
        <f>IFERROR(VLOOKUP(D678,Table_wabobpsvr_AzureCalc_AzureCalcRateCard[], 8,FALSE), VLOOKUP(LEFT(D678, LEN(D678)-'Rate Card'!$M$26), Table_wabobpsvr_AzureCalc_AzureCalcRateCard[], 8, FALSE))</f>
        <v/>
      </c>
    </row>
    <row r="679" spans="1:16">
      <c r="B679" s="344" t="s">
        <v>1003</v>
      </c>
      <c r="C679" s="64" t="str">
        <f>IFERROR(VLOOKUP(D679,Table_wabobpsvr_AzureCalc_AzureCalcRateCard[], 3,FALSE), VLOOKUP(LEFT(D679, LEN(D679)-'Rate Card'!$M$26), Table_wabobpsvr_AzureCalc_AzureCalcRateCard[], 3, FALSE))</f>
        <v>Per Unit</v>
      </c>
      <c r="D679" s="1040" t="str">
        <f>B679&amp;'Discount Calculations'!$G$16&amp;'Rate Card'!$K$23</f>
        <v>Premium Scheduler UnitsMOSP6</v>
      </c>
      <c r="E679" s="1012">
        <f>IFERROR(VLOOKUP(D679,Table_wabobpsvr_AzureCalc_AzureCalcRateCard[], 5,FALSE), VLOOKUP(LEFT(D679, LEN(D679)-'Rate Card'!$M$26), Table_wabobpsvr_AzureCalc_AzureCalcRateCard[], 5, FALSE))</f>
        <v>139.99</v>
      </c>
      <c r="F679" s="1013">
        <f>IF($E$1=1,1,0)</f>
        <v>1</v>
      </c>
      <c r="G679" s="1040">
        <f>F679*E679</f>
        <v>139.99</v>
      </c>
      <c r="H679" s="1011">
        <f>'Discount Calculations'!$C$42</f>
        <v>0</v>
      </c>
      <c r="I679" s="1013">
        <f>G679*(1-H679)</f>
        <v>139.99</v>
      </c>
      <c r="J679" s="1040">
        <f>IF($E$1=2,1,0)</f>
        <v>0</v>
      </c>
      <c r="K679" s="540">
        <f>E679*J679</f>
        <v>0</v>
      </c>
      <c r="L679" s="104">
        <f>'Discount Calculations'!$AD$5+1</f>
        <v>1</v>
      </c>
      <c r="M679" s="25">
        <f>L679*(K679+I679)</f>
        <v>139.99</v>
      </c>
      <c r="N679" s="94">
        <f>M679*'FX Card'!$G$28</f>
        <v>139.99</v>
      </c>
      <c r="O679" s="902" t="str">
        <f>IFERROR(VLOOKUP(D679,Table_wabobpsvr_AzureCalc_AzureCalcRateCard[], 7,FALSE), VLOOKUP(LEFT(D679, LEN(D679)-'Rate Card'!$M$26), Table_wabobpsvr_AzureCalc_AzureCalcRateCard[], 7, FALSE))</f>
        <v/>
      </c>
      <c r="P679" s="902" t="str">
        <f>IFERROR(VLOOKUP(D679,Table_wabobpsvr_AzureCalc_AzureCalcRateCard[], 8,FALSE), VLOOKUP(LEFT(D679, LEN(D679)-'Rate Card'!$M$26), Table_wabobpsvr_AzureCalc_AzureCalcRateCard[], 8, FALSE))</f>
        <v/>
      </c>
    </row>
    <row r="680" spans="1:16">
      <c r="K680" s="104"/>
      <c r="O680" s="903"/>
      <c r="P680" s="903"/>
    </row>
    <row r="681" spans="1:16">
      <c r="A681" s="79" t="s">
        <v>1334</v>
      </c>
      <c r="B681" s="79" t="s">
        <v>152</v>
      </c>
      <c r="C681" s="79" t="s">
        <v>6</v>
      </c>
      <c r="D681" s="2" t="s">
        <v>828</v>
      </c>
      <c r="E681" s="556" t="s">
        <v>263</v>
      </c>
      <c r="F681" s="2" t="s">
        <v>180</v>
      </c>
      <c r="G681" s="2" t="s">
        <v>184</v>
      </c>
      <c r="H681" s="2" t="s">
        <v>188</v>
      </c>
      <c r="I681" s="2" t="s">
        <v>269</v>
      </c>
      <c r="J681" s="2" t="s">
        <v>833</v>
      </c>
      <c r="K681" s="79" t="s">
        <v>838</v>
      </c>
      <c r="L681" s="79" t="s">
        <v>262</v>
      </c>
      <c r="M681" s="79" t="s">
        <v>834</v>
      </c>
      <c r="N681" s="95" t="s">
        <v>24</v>
      </c>
      <c r="O681" s="901" t="s">
        <v>2</v>
      </c>
      <c r="P681" s="901" t="s">
        <v>2986</v>
      </c>
    </row>
    <row r="682" spans="1:16">
      <c r="B682" t="s">
        <v>3155</v>
      </c>
      <c r="C682" s="64" t="str">
        <f>IFERROR(VLOOKUP(D682,Table_wabobpsvr_AzureCalc_AzureCalcRateCard[], 3,FALSE), VLOOKUP(LEFT(D682, LEN(D682)-'Rate Card'!$M$26), Table_wabobpsvr_AzureCalc_AzureCalcRateCard[], 3, FALSE))</f>
        <v/>
      </c>
      <c r="D682" s="1040" t="str">
        <f>B682&amp;'Discount Calculations'!$G$16&amp;'Rate Card'!$K$23</f>
        <v>Basic Automation MinutesMOSP6</v>
      </c>
      <c r="E682" s="1012">
        <f>IFERROR(VLOOKUP(D682,Table_wabobpsvr_AzureCalc_AzureCalcRateCard[], 5,FALSE), VLOOKUP(LEFT(D682, LEN(D682)-'Rate Card'!$M$26), Table_wabobpsvr_AzureCalc_AzureCalcRateCard[], 5, FALSE))</f>
        <v>999999</v>
      </c>
      <c r="F682" s="1013">
        <f>IF($E$1=1,1,0)</f>
        <v>1</v>
      </c>
      <c r="G682" s="1040">
        <f>F682*E682</f>
        <v>999999</v>
      </c>
      <c r="H682" s="1011">
        <f>'Discount Calculations'!$C$42</f>
        <v>0</v>
      </c>
      <c r="I682" s="1013">
        <f>G682*(1-H682)</f>
        <v>999999</v>
      </c>
      <c r="J682" s="1040">
        <f>IF($E$1=2,1,0)</f>
        <v>0</v>
      </c>
      <c r="K682" s="540">
        <f>E682*J682</f>
        <v>0</v>
      </c>
      <c r="L682" s="104">
        <f>'Discount Calculations'!$AD$5+1</f>
        <v>1</v>
      </c>
      <c r="M682" s="25">
        <f>L682*(K682+I682)</f>
        <v>999999</v>
      </c>
      <c r="N682" s="94">
        <f>M682*'FX Card'!$G$28</f>
        <v>999999</v>
      </c>
      <c r="O682" s="902" t="str">
        <f>IFERROR(VLOOKUP(D682,Table_wabobpsvr_AzureCalc_AzureCalcRateCard[], 7,FALSE), VLOOKUP(LEFT(D682, LEN(D682)-'Rate Card'!$M$26), Table_wabobpsvr_AzureCalc_AzureCalcRateCard[], 7, FALSE))</f>
        <v/>
      </c>
      <c r="P682" s="902" t="str">
        <f>IFERROR(VLOOKUP(D682,Table_wabobpsvr_AzureCalc_AzureCalcRateCard[], 8,FALSE), VLOOKUP(LEFT(D682, LEN(D682)-'Rate Card'!$M$26), Table_wabobpsvr_AzureCalc_AzureCalcRateCard[], 8, FALSE))</f>
        <v/>
      </c>
    </row>
    <row r="683" spans="1:16" s="1039" customFormat="1">
      <c r="B683" s="1039" t="s">
        <v>7305</v>
      </c>
      <c r="C683" s="64" t="str">
        <f>IFERROR(VLOOKUP(D683,Table_wabobpsvr_AzureCalc_AzureCalcRateCard[], 3,FALSE), VLOOKUP(LEFT(D683, LEN(D683)-'Rate Card'!$M$26), Table_wabobpsvr_AzureCalc_AzureCalcRateCard[], 3, FALSE))</f>
        <v>Units</v>
      </c>
      <c r="D683" s="1040" t="str">
        <f>B683&amp;'Discount Calculations'!$G$16&amp;'Rate Card'!$K$23</f>
        <v>Automation DSC - PaidMOSP6</v>
      </c>
      <c r="E683" s="1012">
        <f>IFERROR(VLOOKUP(D683,Table_wabobpsvr_AzureCalc_AzureCalcRateCard[], 5,FALSE), VLOOKUP(LEFT(D683, LEN(D683)-'Rate Card'!$M$26), Table_wabobpsvr_AzureCalc_AzureCalcRateCard[], 5, FALSE))</f>
        <v>999999</v>
      </c>
      <c r="F683" s="1013">
        <f>IF($E$1=1,1,0)</f>
        <v>1</v>
      </c>
      <c r="G683" s="1040">
        <f>F683*E683</f>
        <v>999999</v>
      </c>
      <c r="H683" s="1011">
        <f>'Discount Calculations'!$C$42</f>
        <v>0</v>
      </c>
      <c r="I683" s="1013">
        <f>G683*(1-H683)</f>
        <v>999999</v>
      </c>
      <c r="J683" s="1040">
        <f>IF($E$1=2,1,0)</f>
        <v>0</v>
      </c>
      <c r="K683" s="540">
        <f>E683*J683</f>
        <v>0</v>
      </c>
      <c r="L683" s="104">
        <f>'Discount Calculations'!$AD$5+1</f>
        <v>1</v>
      </c>
      <c r="M683" s="25">
        <f>L683*(K683+I683)</f>
        <v>999999</v>
      </c>
      <c r="N683" s="94">
        <f>M683*'FX Card'!$G$28</f>
        <v>999999</v>
      </c>
      <c r="O683" s="902">
        <f>IFERROR(VLOOKUP(D683,Table_wabobpsvr_AzureCalc_AzureCalcRateCard[], 7,FALSE), VLOOKUP(LEFT(D683, LEN(D683)-'Rate Card'!$M$26), Table_wabobpsvr_AzureCalc_AzureCalcRateCard[], 7, FALSE))</f>
        <v>0</v>
      </c>
      <c r="P683" s="902">
        <f>IFERROR(VLOOKUP(D683,Table_wabobpsvr_AzureCalc_AzureCalcRateCard[], 8,FALSE), VLOOKUP(LEFT(D683, LEN(D683)-'Rate Card'!$M$26), Table_wabobpsvr_AzureCalc_AzureCalcRateCard[], 8, FALSE))</f>
        <v>0</v>
      </c>
    </row>
    <row r="684" spans="1:16">
      <c r="K684" s="104"/>
      <c r="O684" s="903"/>
      <c r="P684" s="903"/>
    </row>
    <row r="685" spans="1:16">
      <c r="A685" s="79" t="s">
        <v>3287</v>
      </c>
      <c r="B685" s="79" t="s">
        <v>152</v>
      </c>
      <c r="C685" s="79" t="s">
        <v>6</v>
      </c>
      <c r="D685" s="2" t="s">
        <v>828</v>
      </c>
      <c r="E685" s="556" t="s">
        <v>263</v>
      </c>
      <c r="F685" s="2" t="s">
        <v>180</v>
      </c>
      <c r="G685" s="2" t="s">
        <v>184</v>
      </c>
      <c r="H685" s="2" t="s">
        <v>188</v>
      </c>
      <c r="I685" s="2" t="s">
        <v>269</v>
      </c>
      <c r="J685" s="2" t="s">
        <v>833</v>
      </c>
      <c r="K685" s="79" t="s">
        <v>838</v>
      </c>
      <c r="L685" s="79" t="s">
        <v>262</v>
      </c>
      <c r="M685" s="79" t="s">
        <v>834</v>
      </c>
      <c r="N685" s="95" t="s">
        <v>24</v>
      </c>
      <c r="O685" s="901" t="s">
        <v>2</v>
      </c>
      <c r="P685" s="901" t="s">
        <v>2986</v>
      </c>
    </row>
    <row r="686" spans="1:16">
      <c r="B686" t="s">
        <v>3292</v>
      </c>
      <c r="C686" s="64" t="str">
        <f>IFERROR(VLOOKUP(D686,Table_wabobpsvr_AzureCalc_AzureCalcRateCard[], 3,FALSE), VLOOKUP(LEFT(D686, LEN(D686)-'Rate Card'!$M$26), Table_wabobpsvr_AzureCalc_AzureCalcRateCard[], 3, FALSE))</f>
        <v>Per 10,000 Operations</v>
      </c>
      <c r="D686" s="1040" t="str">
        <f>B686&amp;'Discount Calculations'!$G$16&amp;'Rate Card'!$K$23</f>
        <v>Key Vault OperationsMOSP6</v>
      </c>
      <c r="E686" s="1012">
        <f>IFERROR(VLOOKUP(D686,Table_wabobpsvr_AzureCalc_AzureCalcRateCard[], 5,FALSE), VLOOKUP(LEFT(D686, LEN(D686)-'Rate Card'!$M$26), Table_wabobpsvr_AzureCalc_AzureCalcRateCard[], 5, FALSE))</f>
        <v>1.4999999999999999E-2</v>
      </c>
      <c r="F686" s="1013">
        <f>IF($E$1=1,1,0)</f>
        <v>1</v>
      </c>
      <c r="G686" s="1040">
        <f>F686*E686</f>
        <v>1.4999999999999999E-2</v>
      </c>
      <c r="H686" s="1011">
        <f>'Discount Calculations'!$C$42</f>
        <v>0</v>
      </c>
      <c r="I686" s="1013">
        <f>G686*(1-H686)</f>
        <v>1.4999999999999999E-2</v>
      </c>
      <c r="J686" s="1040">
        <f>IF($E$1=2,1,0)</f>
        <v>0</v>
      </c>
      <c r="K686" s="540">
        <f>E686*J686</f>
        <v>0</v>
      </c>
      <c r="L686" s="104">
        <f>'Discount Calculations'!$AD$5+1</f>
        <v>1</v>
      </c>
      <c r="M686" s="25">
        <f>L686*(K686+I686)</f>
        <v>1.4999999999999999E-2</v>
      </c>
      <c r="N686" s="94">
        <f>M686*'FX Card'!$G$28</f>
        <v>1.4999999999999999E-2</v>
      </c>
      <c r="O686" s="902" t="str">
        <f>IFERROR(VLOOKUP(D686,Table_wabobpsvr_AzureCalc_AzureCalcRateCard[], 7,FALSE), VLOOKUP(LEFT(D686, LEN(D686)-'Rate Card'!$M$26), Table_wabobpsvr_AzureCalc_AzureCalcRateCard[], 7, FALSE))</f>
        <v/>
      </c>
      <c r="P686" s="902" t="str">
        <f>IFERROR(VLOOKUP(D686,Table_wabobpsvr_AzureCalc_AzureCalcRateCard[], 8,FALSE), VLOOKUP(LEFT(D686, LEN(D686)-'Rate Card'!$M$26), Table_wabobpsvr_AzureCalc_AzureCalcRateCard[], 8, FALSE))</f>
        <v/>
      </c>
    </row>
    <row r="687" spans="1:16">
      <c r="B687" t="s">
        <v>3291</v>
      </c>
      <c r="C687" s="64" t="str">
        <f>IFERROR(VLOOKUP(D687,Table_wabobpsvr_AzureCalc_AzureCalcRateCard[], 3,FALSE), VLOOKUP(LEFT(D687, LEN(D687)-'Rate Card'!$M$26), Table_wabobpsvr_AzureCalc_AzureCalcRateCard[], 3, FALSE))</f>
        <v>Per Key</v>
      </c>
      <c r="D687" s="1040" t="str">
        <f>B687&amp;'Discount Calculations'!$G$16&amp;'Rate Card'!$K$23</f>
        <v>Key Vault HSM-keyMOSP6</v>
      </c>
      <c r="E687" s="1012">
        <f>IFERROR(VLOOKUP(D687,Table_wabobpsvr_AzureCalc_AzureCalcRateCard[], 5,FALSE), VLOOKUP(LEFT(D687, LEN(D687)-'Rate Card'!$M$26), Table_wabobpsvr_AzureCalc_AzureCalcRateCard[], 5, FALSE))</f>
        <v>0.5</v>
      </c>
      <c r="F687" s="1013">
        <f>IF($E$1=1,1,0)</f>
        <v>1</v>
      </c>
      <c r="G687" s="1040">
        <f>F687*E687</f>
        <v>0.5</v>
      </c>
      <c r="H687" s="1011">
        <f>'Discount Calculations'!$C$42</f>
        <v>0</v>
      </c>
      <c r="I687" s="1013">
        <f>G687*(1-H687)</f>
        <v>0.5</v>
      </c>
      <c r="J687" s="1040">
        <f>IF($E$1=2,1,0)</f>
        <v>0</v>
      </c>
      <c r="K687" s="540">
        <f>E687*J687</f>
        <v>0</v>
      </c>
      <c r="L687" s="104">
        <f>'Discount Calculations'!$AD$5+1</f>
        <v>1</v>
      </c>
      <c r="M687" s="25">
        <f>L687*(K687+I687)</f>
        <v>0.5</v>
      </c>
      <c r="N687" s="94">
        <f>M687*'FX Card'!$G$28</f>
        <v>0.5</v>
      </c>
      <c r="O687" s="902" t="str">
        <f>IFERROR(VLOOKUP(D687,Table_wabobpsvr_AzureCalc_AzureCalcRateCard[], 7,FALSE), VLOOKUP(LEFT(D687, LEN(D687)-'Rate Card'!$M$26), Table_wabobpsvr_AzureCalc_AzureCalcRateCard[], 7, FALSE))</f>
        <v/>
      </c>
      <c r="P687" s="902" t="str">
        <f>IFERROR(VLOOKUP(D687,Table_wabobpsvr_AzureCalc_AzureCalcRateCard[], 8,FALSE), VLOOKUP(LEFT(D687, LEN(D687)-'Rate Card'!$M$26), Table_wabobpsvr_AzureCalc_AzureCalcRateCard[], 8, FALSE))</f>
        <v/>
      </c>
    </row>
    <row r="688" spans="1:16">
      <c r="K688" s="104"/>
      <c r="O688" s="903"/>
      <c r="P688" s="903"/>
    </row>
    <row r="689" spans="1:16">
      <c r="A689" s="79" t="s">
        <v>4568</v>
      </c>
      <c r="B689" s="79" t="s">
        <v>152</v>
      </c>
      <c r="C689" s="79" t="s">
        <v>6</v>
      </c>
      <c r="D689" s="2" t="s">
        <v>828</v>
      </c>
      <c r="E689" s="556" t="s">
        <v>263</v>
      </c>
      <c r="F689" s="2" t="s">
        <v>180</v>
      </c>
      <c r="G689" s="2" t="s">
        <v>184</v>
      </c>
      <c r="H689" s="2" t="s">
        <v>188</v>
      </c>
      <c r="I689" s="2" t="s">
        <v>269</v>
      </c>
      <c r="J689" s="2" t="s">
        <v>833</v>
      </c>
      <c r="K689" s="79" t="s">
        <v>838</v>
      </c>
      <c r="L689" s="79" t="s">
        <v>262</v>
      </c>
      <c r="M689" s="79" t="s">
        <v>834</v>
      </c>
      <c r="N689" s="95" t="s">
        <v>24</v>
      </c>
      <c r="O689" s="901" t="s">
        <v>2</v>
      </c>
      <c r="P689" s="901" t="s">
        <v>2986</v>
      </c>
    </row>
    <row r="690" spans="1:16">
      <c r="B690" s="344" t="s">
        <v>1031</v>
      </c>
      <c r="C690" s="64" t="str">
        <f>IFERROR(VLOOKUP(D690,Table_wabobpsvr_AzureCalc_AzureCalcRateCard[], 3,FALSE), VLOOKUP(LEFT(D690, LEN(D690)-'Rate Card'!$M$26), Table_wabobpsvr_AzureCalc_AzureCalcRateCard[], 3, FALSE))</f>
        <v>Per Hour</v>
      </c>
      <c r="D690" s="1040" t="str">
        <f>B690&amp;'Discount Calculations'!$G$16&amp;'Rate Card'!$K$23</f>
        <v>SQL DB Basic Database HoursMOSP6</v>
      </c>
      <c r="E690" s="1012">
        <f>IFERROR(VLOOKUP(D690,Table_wabobpsvr_AzureCalc_AzureCalcRateCard[], 5,FALSE), VLOOKUP(LEFT(D690, LEN(D690)-'Rate Card'!$M$26), Table_wabobpsvr_AzureCalc_AzureCalcRateCard[], 5, FALSE))</f>
        <v>6.8999999999999999E-3</v>
      </c>
      <c r="F690" s="1013">
        <f t="shared" ref="F690:F702" si="288">IF($E$1=1,1,0)</f>
        <v>1</v>
      </c>
      <c r="G690" s="1040">
        <f t="shared" ref="G690:G697" si="289">F690*E690</f>
        <v>6.8999999999999999E-3</v>
      </c>
      <c r="H690" s="1011">
        <f>'Discount Calculations'!$C$42</f>
        <v>0</v>
      </c>
      <c r="I690" s="1013">
        <f t="shared" ref="I690:I697" si="290">G690*(1-H690)</f>
        <v>6.8999999999999999E-3</v>
      </c>
      <c r="J690" s="1040">
        <f t="shared" ref="J690:J702" si="291">IF($E$1=2,1,0)</f>
        <v>0</v>
      </c>
      <c r="K690" s="540">
        <f t="shared" ref="K690:K697" si="292">E690*J690</f>
        <v>0</v>
      </c>
      <c r="L690" s="104">
        <f>'Discount Calculations'!$AD$5+1</f>
        <v>1</v>
      </c>
      <c r="M690" s="25">
        <f t="shared" ref="M690:M697" si="293">L690*(K690+I690)</f>
        <v>6.8999999999999999E-3</v>
      </c>
      <c r="N690" s="94">
        <f>M690*'FX Card'!$G$28</f>
        <v>6.8999999999999999E-3</v>
      </c>
      <c r="O690" s="902" t="str">
        <f>IFERROR(VLOOKUP(D690,Table_wabobpsvr_AzureCalc_AzureCalcRateCard[], 7,FALSE), VLOOKUP(LEFT(D690, LEN(D690)-'Rate Card'!$M$26), Table_wabobpsvr_AzureCalc_AzureCalcRateCard[], 7, FALSE))</f>
        <v/>
      </c>
      <c r="P690" s="902" t="str">
        <f>IFERROR(VLOOKUP(D690,Table_wabobpsvr_AzureCalc_AzureCalcRateCard[], 8,FALSE), VLOOKUP(LEFT(D690, LEN(D690)-'Rate Card'!$M$26), Table_wabobpsvr_AzureCalc_AzureCalcRateCard[], 8, FALSE))</f>
        <v/>
      </c>
    </row>
    <row r="691" spans="1:16" s="1039" customFormat="1">
      <c r="B691" s="344" t="s">
        <v>1046</v>
      </c>
      <c r="C691" s="64" t="str">
        <f>IFERROR(VLOOKUP(D691,Table_wabobpsvr_AzureCalc_AzureCalcRateCard[], 3,FALSE), VLOOKUP(LEFT(D691, LEN(D691)-'Rate Card'!$M$26), Table_wabobpsvr_AzureCalc_AzureCalcRateCard[], 3, FALSE))</f>
        <v>Per Hour</v>
      </c>
      <c r="D691" s="1040" t="str">
        <f>B691&amp;'Discount Calculations'!$G$16&amp;'Rate Card'!$K$23</f>
        <v>SQL DB Standard S0 Database HoursMOSP6</v>
      </c>
      <c r="E691" s="1012">
        <f>IFERROR(VLOOKUP(D691,Table_wabobpsvr_AzureCalc_AzureCalcRateCard[], 5,FALSE), VLOOKUP(LEFT(D691, LEN(D691)-'Rate Card'!$M$26), Table_wabobpsvr_AzureCalc_AzureCalcRateCard[], 5, FALSE))</f>
        <v>2.0799999999999999E-2</v>
      </c>
      <c r="F691" s="1013">
        <f t="shared" si="288"/>
        <v>1</v>
      </c>
      <c r="G691" s="1040">
        <f t="shared" ref="G691" si="294">F691*E691</f>
        <v>2.0799999999999999E-2</v>
      </c>
      <c r="H691" s="1011">
        <f>'Discount Calculations'!$C$42</f>
        <v>0</v>
      </c>
      <c r="I691" s="1013">
        <f t="shared" ref="I691" si="295">G691*(1-H691)</f>
        <v>2.0799999999999999E-2</v>
      </c>
      <c r="J691" s="1040">
        <f t="shared" si="291"/>
        <v>0</v>
      </c>
      <c r="K691" s="540">
        <f t="shared" ref="K691" si="296">E691*J691</f>
        <v>0</v>
      </c>
      <c r="L691" s="104">
        <f>'Discount Calculations'!$AD$5+1</f>
        <v>1</v>
      </c>
      <c r="M691" s="25">
        <f t="shared" ref="M691" si="297">L691*(K691+I691)</f>
        <v>2.0799999999999999E-2</v>
      </c>
      <c r="N691" s="94">
        <f>M691*'FX Card'!$G$28</f>
        <v>2.0799999999999999E-2</v>
      </c>
      <c r="O691" s="902" t="str">
        <f>IFERROR(VLOOKUP(D691,Table_wabobpsvr_AzureCalc_AzureCalcRateCard[], 7,FALSE), VLOOKUP(LEFT(D691, LEN(D691)-'Rate Card'!$M$26), Table_wabobpsvr_AzureCalc_AzureCalcRateCard[], 7, FALSE))</f>
        <v/>
      </c>
      <c r="P691" s="902" t="str">
        <f>IFERROR(VLOOKUP(D691,Table_wabobpsvr_AzureCalc_AzureCalcRateCard[], 8,FALSE), VLOOKUP(LEFT(D691, LEN(D691)-'Rate Card'!$M$26), Table_wabobpsvr_AzureCalc_AzureCalcRateCard[], 8, FALSE))</f>
        <v/>
      </c>
    </row>
    <row r="692" spans="1:16">
      <c r="B692" s="344" t="s">
        <v>1048</v>
      </c>
      <c r="C692" s="64" t="str">
        <f>IFERROR(VLOOKUP(D692,Table_wabobpsvr_AzureCalc_AzureCalcRateCard[], 3,FALSE), VLOOKUP(LEFT(D692, LEN(D692)-'Rate Card'!$M$26), Table_wabobpsvr_AzureCalc_AzureCalcRateCard[], 3, FALSE))</f>
        <v>Per Hour</v>
      </c>
      <c r="D692" s="1040" t="str">
        <f>B692&amp;'Discount Calculations'!$G$16&amp;'Rate Card'!$K$23</f>
        <v>SQL DB Standard S1 Database HoursMOSP6</v>
      </c>
      <c r="E692" s="1012">
        <f>IFERROR(VLOOKUP(D692,Table_wabobpsvr_AzureCalc_AzureCalcRateCard[], 5,FALSE), VLOOKUP(LEFT(D692, LEN(D692)-'Rate Card'!$M$26), Table_wabobpsvr_AzureCalc_AzureCalcRateCard[], 5, FALSE))</f>
        <v>4.1700000000000001E-2</v>
      </c>
      <c r="F692" s="1013">
        <f t="shared" si="288"/>
        <v>1</v>
      </c>
      <c r="G692" s="1040">
        <f t="shared" si="289"/>
        <v>4.1700000000000001E-2</v>
      </c>
      <c r="H692" s="1011">
        <f>'Discount Calculations'!$C$42</f>
        <v>0</v>
      </c>
      <c r="I692" s="1013">
        <f t="shared" si="290"/>
        <v>4.1700000000000001E-2</v>
      </c>
      <c r="J692" s="1040">
        <f t="shared" si="291"/>
        <v>0</v>
      </c>
      <c r="K692" s="540">
        <f t="shared" si="292"/>
        <v>0</v>
      </c>
      <c r="L692" s="104">
        <f>'Discount Calculations'!$AD$5+1</f>
        <v>1</v>
      </c>
      <c r="M692" s="25">
        <f t="shared" si="293"/>
        <v>4.1700000000000001E-2</v>
      </c>
      <c r="N692" s="94">
        <f>M692*'FX Card'!$G$28</f>
        <v>4.1700000000000001E-2</v>
      </c>
      <c r="O692" s="902" t="str">
        <f>IFERROR(VLOOKUP(D692,Table_wabobpsvr_AzureCalc_AzureCalcRateCard[], 7,FALSE), VLOOKUP(LEFT(D692, LEN(D692)-'Rate Card'!$M$26), Table_wabobpsvr_AzureCalc_AzureCalcRateCard[], 7, FALSE))</f>
        <v/>
      </c>
      <c r="P692" s="902" t="str">
        <f>IFERROR(VLOOKUP(D692,Table_wabobpsvr_AzureCalc_AzureCalcRateCard[], 8,FALSE), VLOOKUP(LEFT(D692, LEN(D692)-'Rate Card'!$M$26), Table_wabobpsvr_AzureCalc_AzureCalcRateCard[], 8, FALSE))</f>
        <v/>
      </c>
    </row>
    <row r="693" spans="1:16">
      <c r="B693" s="344" t="s">
        <v>1039</v>
      </c>
      <c r="C693" s="64" t="str">
        <f>IFERROR(VLOOKUP(D693,Table_wabobpsvr_AzureCalc_AzureCalcRateCard[], 3,FALSE), VLOOKUP(LEFT(D693, LEN(D693)-'Rate Card'!$M$26), Table_wabobpsvr_AzureCalc_AzureCalcRateCard[], 3, FALSE))</f>
        <v>Per Hour</v>
      </c>
      <c r="D693" s="1040" t="str">
        <f>B693&amp;'Discount Calculations'!$G$16&amp;'Rate Card'!$K$23</f>
        <v>SQL DB Standard S2 Database HoursMOSP6</v>
      </c>
      <c r="E693" s="1012">
        <f>IFERROR(VLOOKUP(D693,Table_wabobpsvr_AzureCalc_AzureCalcRateCard[], 5,FALSE), VLOOKUP(LEFT(D693, LEN(D693)-'Rate Card'!$M$26), Table_wabobpsvr_AzureCalc_AzureCalcRateCard[], 5, FALSE))</f>
        <v>0.1042</v>
      </c>
      <c r="F693" s="1013">
        <f t="shared" si="288"/>
        <v>1</v>
      </c>
      <c r="G693" s="1040">
        <f t="shared" si="289"/>
        <v>0.1042</v>
      </c>
      <c r="H693" s="1011">
        <f>'Discount Calculations'!$C$42</f>
        <v>0</v>
      </c>
      <c r="I693" s="1013">
        <f t="shared" si="290"/>
        <v>0.1042</v>
      </c>
      <c r="J693" s="1040">
        <f t="shared" si="291"/>
        <v>0</v>
      </c>
      <c r="K693" s="540">
        <f t="shared" si="292"/>
        <v>0</v>
      </c>
      <c r="L693" s="104">
        <f>'Discount Calculations'!$AD$5+1</f>
        <v>1</v>
      </c>
      <c r="M693" s="25">
        <f t="shared" si="293"/>
        <v>0.1042</v>
      </c>
      <c r="N693" s="94">
        <f>M693*'FX Card'!$G$28</f>
        <v>0.1042</v>
      </c>
      <c r="O693" s="902" t="str">
        <f>IFERROR(VLOOKUP(D693,Table_wabobpsvr_AzureCalc_AzureCalcRateCard[], 7,FALSE), VLOOKUP(LEFT(D693, LEN(D693)-'Rate Card'!$M$26), Table_wabobpsvr_AzureCalc_AzureCalcRateCard[], 7, FALSE))</f>
        <v/>
      </c>
      <c r="P693" s="902" t="str">
        <f>IFERROR(VLOOKUP(D693,Table_wabobpsvr_AzureCalc_AzureCalcRateCard[], 8,FALSE), VLOOKUP(LEFT(D693, LEN(D693)-'Rate Card'!$M$26), Table_wabobpsvr_AzureCalc_AzureCalcRateCard[], 8, FALSE))</f>
        <v/>
      </c>
    </row>
    <row r="694" spans="1:16">
      <c r="B694" s="344" t="s">
        <v>3081</v>
      </c>
      <c r="C694" s="64" t="str">
        <f>IFERROR(VLOOKUP(D694,Table_wabobpsvr_AzureCalc_AzureCalcRateCard[], 3,FALSE), VLOOKUP(LEFT(D694, LEN(D694)-'Rate Card'!$M$26), Table_wabobpsvr_AzureCalc_AzureCalcRateCard[], 3, FALSE))</f>
        <v>Hours</v>
      </c>
      <c r="D694" s="1040" t="str">
        <f>B694&amp;'Discount Calculations'!$G$16&amp;'Rate Card'!$K$23</f>
        <v>Standard S3 Database DaysMOSP6</v>
      </c>
      <c r="E694" s="1012">
        <f>IFERROR(VLOOKUP(D694,Table_wabobpsvr_AzureCalc_AzureCalcRateCard[], 5,FALSE), VLOOKUP(LEFT(D694, LEN(D694)-'Rate Card'!$M$26), Table_wabobpsvr_AzureCalc_AzureCalcRateCard[], 5, FALSE))</f>
        <v>0.2016</v>
      </c>
      <c r="F694" s="1013">
        <f t="shared" si="288"/>
        <v>1</v>
      </c>
      <c r="G694" s="1040">
        <f>F694*E694</f>
        <v>0.2016</v>
      </c>
      <c r="H694" s="1011">
        <f>'Discount Calculations'!$C$42</f>
        <v>0</v>
      </c>
      <c r="I694" s="1013">
        <f>G694*(1-H694)</f>
        <v>0.2016</v>
      </c>
      <c r="J694" s="1040">
        <f t="shared" si="291"/>
        <v>0</v>
      </c>
      <c r="K694" s="540">
        <f>E694*J694</f>
        <v>0</v>
      </c>
      <c r="L694" s="104">
        <f>'Discount Calculations'!$AD$5+1</f>
        <v>1</v>
      </c>
      <c r="M694" s="25">
        <f>L694*(K694+I694)</f>
        <v>0.2016</v>
      </c>
      <c r="N694" s="94">
        <f>M694*'FX Card'!$G$28</f>
        <v>0.2016</v>
      </c>
      <c r="O694" s="902" t="str">
        <f>IFERROR(VLOOKUP(D694,Table_wabobpsvr_AzureCalc_AzureCalcRateCard[], 7,FALSE), VLOOKUP(LEFT(D694, LEN(D694)-'Rate Card'!$M$26), Table_wabobpsvr_AzureCalc_AzureCalcRateCard[], 7, FALSE))</f>
        <v/>
      </c>
      <c r="P694" s="902" t="str">
        <f>IFERROR(VLOOKUP(D694,Table_wabobpsvr_AzureCalc_AzureCalcRateCard[], 8,FALSE), VLOOKUP(LEFT(D694, LEN(D694)-'Rate Card'!$M$26), Table_wabobpsvr_AzureCalc_AzureCalcRateCard[], 8, FALSE))</f>
        <v/>
      </c>
    </row>
    <row r="695" spans="1:16">
      <c r="B695" s="344" t="s">
        <v>1032</v>
      </c>
      <c r="C695" s="64" t="str">
        <f>IFERROR(VLOOKUP(D695,Table_wabobpsvr_AzureCalc_AzureCalcRateCard[], 3,FALSE), VLOOKUP(LEFT(D695, LEN(D695)-'Rate Card'!$M$26), Table_wabobpsvr_AzureCalc_AzureCalcRateCard[], 3, FALSE))</f>
        <v/>
      </c>
      <c r="D695" s="1040" t="str">
        <f>B695&amp;'Discount Calculations'!$G$16&amp;'Rate Card'!$K$23</f>
        <v>SQL DB Premium P1 Database HoursMOSP6</v>
      </c>
      <c r="E695" s="1012">
        <f>IFERROR(VLOOKUP(D695,Table_wabobpsvr_AzureCalc_AzureCalcRateCard[], 5,FALSE), VLOOKUP(LEFT(D695, LEN(D695)-'Rate Card'!$M$26), Table_wabobpsvr_AzureCalc_AzureCalcRateCard[], 5, FALSE))</f>
        <v>0.625</v>
      </c>
      <c r="F695" s="1013">
        <f t="shared" si="288"/>
        <v>1</v>
      </c>
      <c r="G695" s="1040">
        <f t="shared" si="289"/>
        <v>0.625</v>
      </c>
      <c r="H695" s="1011">
        <f>'Discount Calculations'!$C$42</f>
        <v>0</v>
      </c>
      <c r="I695" s="1013">
        <f t="shared" si="290"/>
        <v>0.625</v>
      </c>
      <c r="J695" s="1040">
        <f t="shared" si="291"/>
        <v>0</v>
      </c>
      <c r="K695" s="540">
        <f t="shared" si="292"/>
        <v>0</v>
      </c>
      <c r="L695" s="104">
        <f>'Discount Calculations'!$AD$5+1</f>
        <v>1</v>
      </c>
      <c r="M695" s="25">
        <f t="shared" si="293"/>
        <v>0.625</v>
      </c>
      <c r="N695" s="94">
        <f>M695*'FX Card'!$G$28</f>
        <v>0.625</v>
      </c>
      <c r="O695" s="902" t="str">
        <f>IFERROR(VLOOKUP(D695,Table_wabobpsvr_AzureCalc_AzureCalcRateCard[], 7,FALSE), VLOOKUP(LEFT(D695, LEN(D695)-'Rate Card'!$M$26), Table_wabobpsvr_AzureCalc_AzureCalcRateCard[], 7, FALSE))</f>
        <v/>
      </c>
      <c r="P695" s="902" t="str">
        <f>IFERROR(VLOOKUP(D695,Table_wabobpsvr_AzureCalc_AzureCalcRateCard[], 8,FALSE), VLOOKUP(LEFT(D695, LEN(D695)-'Rate Card'!$M$26), Table_wabobpsvr_AzureCalc_AzureCalcRateCard[], 8, FALSE))</f>
        <v/>
      </c>
    </row>
    <row r="696" spans="1:16">
      <c r="B696" s="344" t="s">
        <v>1037</v>
      </c>
      <c r="C696" s="64" t="str">
        <f>IFERROR(VLOOKUP(D696,Table_wabobpsvr_AzureCalc_AzureCalcRateCard[], 3,FALSE), VLOOKUP(LEFT(D696, LEN(D696)-'Rate Card'!$M$26), Table_wabobpsvr_AzureCalc_AzureCalcRateCard[], 3, FALSE))</f>
        <v>Per Hour</v>
      </c>
      <c r="D696" s="1040" t="str">
        <f>B696&amp;'Discount Calculations'!$G$16&amp;'Rate Card'!$K$23</f>
        <v>SQL DB Premium P2 Database HoursMOSP6</v>
      </c>
      <c r="E696" s="1012">
        <f>IFERROR(VLOOKUP(D696,Table_wabobpsvr_AzureCalc_AzureCalcRateCard[], 5,FALSE), VLOOKUP(LEFT(D696, LEN(D696)-'Rate Card'!$M$26), Table_wabobpsvr_AzureCalc_AzureCalcRateCard[], 5, FALSE))</f>
        <v>1.25</v>
      </c>
      <c r="F696" s="1013">
        <f t="shared" si="288"/>
        <v>1</v>
      </c>
      <c r="G696" s="1040">
        <f t="shared" si="289"/>
        <v>1.25</v>
      </c>
      <c r="H696" s="1011">
        <f>'Discount Calculations'!$C$42</f>
        <v>0</v>
      </c>
      <c r="I696" s="1013">
        <f t="shared" si="290"/>
        <v>1.25</v>
      </c>
      <c r="J696" s="1040">
        <f t="shared" si="291"/>
        <v>0</v>
      </c>
      <c r="K696" s="540">
        <f t="shared" si="292"/>
        <v>0</v>
      </c>
      <c r="L696" s="104">
        <f>'Discount Calculations'!$AD$5+1</f>
        <v>1</v>
      </c>
      <c r="M696" s="25">
        <f t="shared" si="293"/>
        <v>1.25</v>
      </c>
      <c r="N696" s="94">
        <f>M696*'FX Card'!$G$28</f>
        <v>1.25</v>
      </c>
      <c r="O696" s="902" t="str">
        <f>IFERROR(VLOOKUP(D696,Table_wabobpsvr_AzureCalc_AzureCalcRateCard[], 7,FALSE), VLOOKUP(LEFT(D696, LEN(D696)-'Rate Card'!$M$26), Table_wabobpsvr_AzureCalc_AzureCalcRateCard[], 7, FALSE))</f>
        <v/>
      </c>
      <c r="P696" s="902" t="str">
        <f>IFERROR(VLOOKUP(D696,Table_wabobpsvr_AzureCalc_AzureCalcRateCard[], 8,FALSE), VLOOKUP(LEFT(D696, LEN(D696)-'Rate Card'!$M$26), Table_wabobpsvr_AzureCalc_AzureCalcRateCard[], 8, FALSE))</f>
        <v/>
      </c>
    </row>
    <row r="697" spans="1:16">
      <c r="B697" s="344" t="s">
        <v>7034</v>
      </c>
      <c r="C697" s="64" t="str">
        <f>IFERROR(VLOOKUP(D697,Table_wabobpsvr_AzureCalc_AzureCalcRateCard[], 3,FALSE), VLOOKUP(LEFT(D697, LEN(D697)-'Rate Card'!$M$26), Table_wabobpsvr_AzureCalc_AzureCalcRateCard[], 3, FALSE))</f>
        <v>Hours</v>
      </c>
      <c r="D697" s="1040" t="str">
        <f>B697&amp;'Discount Calculations'!$G$16&amp;'Rate Card'!$K$23</f>
        <v>SQL DB Premium P4 Database HoursMOSP6</v>
      </c>
      <c r="E697" s="1012">
        <f>IFERROR(VLOOKUP(D697,Table_wabobpsvr_AzureCalc_AzureCalcRateCard[], 5,FALSE), VLOOKUP(LEFT(D697, LEN(D697)-'Rate Card'!$M$26), Table_wabobpsvr_AzureCalc_AzureCalcRateCard[], 5, FALSE))</f>
        <v>2.5</v>
      </c>
      <c r="F697" s="1013">
        <f t="shared" si="288"/>
        <v>1</v>
      </c>
      <c r="G697" s="1040">
        <f t="shared" si="289"/>
        <v>2.5</v>
      </c>
      <c r="H697" s="1011">
        <f>'Discount Calculations'!$C$42</f>
        <v>0</v>
      </c>
      <c r="I697" s="1013">
        <f t="shared" si="290"/>
        <v>2.5</v>
      </c>
      <c r="J697" s="1040">
        <f t="shared" si="291"/>
        <v>0</v>
      </c>
      <c r="K697" s="540">
        <f t="shared" si="292"/>
        <v>0</v>
      </c>
      <c r="L697" s="104">
        <f>'Discount Calculations'!$AD$5+1</f>
        <v>1</v>
      </c>
      <c r="M697" s="25">
        <f t="shared" si="293"/>
        <v>2.5</v>
      </c>
      <c r="N697" s="94">
        <f>M697*'FX Card'!$G$28</f>
        <v>2.5</v>
      </c>
      <c r="O697" s="902" t="str">
        <f>IFERROR(VLOOKUP(D697,Table_wabobpsvr_AzureCalc_AzureCalcRateCard[], 7,FALSE), VLOOKUP(LEFT(D697, LEN(D697)-'Rate Card'!$M$26), Table_wabobpsvr_AzureCalc_AzureCalcRateCard[], 7, FALSE))</f>
        <v/>
      </c>
      <c r="P697" s="902" t="str">
        <f>IFERROR(VLOOKUP(D697,Table_wabobpsvr_AzureCalc_AzureCalcRateCard[], 8,FALSE), VLOOKUP(LEFT(D697, LEN(D697)-'Rate Card'!$M$26), Table_wabobpsvr_AzureCalc_AzureCalcRateCard[], 8, FALSE))</f>
        <v/>
      </c>
    </row>
    <row r="698" spans="1:16" s="1039" customFormat="1">
      <c r="B698" s="344" t="s">
        <v>7033</v>
      </c>
      <c r="C698" s="64" t="str">
        <f>IFERROR(VLOOKUP(D698,Table_wabobpsvr_AzureCalc_AzureCalcRateCard[], 3,FALSE), VLOOKUP(LEFT(D698, LEN(D698)-'Rate Card'!$M$26), Table_wabobpsvr_AzureCalc_AzureCalcRateCard[], 3, FALSE))</f>
        <v>Hours</v>
      </c>
      <c r="D698" s="1040" t="str">
        <f>B698&amp;'Discount Calculations'!$G$16&amp;'Rate Card'!$K$23</f>
        <v>SQL DB Premium P6 Database HoursMOSP6</v>
      </c>
      <c r="E698" s="1012">
        <f>IFERROR(VLOOKUP(D698,Table_wabobpsvr_AzureCalc_AzureCalcRateCard[], 5,FALSE), VLOOKUP(LEFT(D698, LEN(D698)-'Rate Card'!$M$26), Table_wabobpsvr_AzureCalc_AzureCalcRateCard[], 5, FALSE))</f>
        <v>5</v>
      </c>
      <c r="F698" s="1013">
        <f t="shared" si="288"/>
        <v>1</v>
      </c>
      <c r="G698" s="1040">
        <f t="shared" ref="G698:G699" si="298">F698*E698</f>
        <v>5</v>
      </c>
      <c r="H698" s="1011">
        <f>'Discount Calculations'!$C$42</f>
        <v>0</v>
      </c>
      <c r="I698" s="1013">
        <f t="shared" ref="I698:I699" si="299">G698*(1-H698)</f>
        <v>5</v>
      </c>
      <c r="J698" s="1040">
        <f t="shared" si="291"/>
        <v>0</v>
      </c>
      <c r="K698" s="540">
        <f t="shared" ref="K698:K699" si="300">E698*J698</f>
        <v>0</v>
      </c>
      <c r="L698" s="104">
        <f>'Discount Calculations'!$AD$5+1</f>
        <v>1</v>
      </c>
      <c r="M698" s="25">
        <f t="shared" ref="M698:M699" si="301">L698*(K698+I698)</f>
        <v>5</v>
      </c>
      <c r="N698" s="94">
        <f>M698*'FX Card'!$G$28</f>
        <v>5</v>
      </c>
      <c r="O698" s="902" t="str">
        <f>IFERROR(VLOOKUP(D698,Table_wabobpsvr_AzureCalc_AzureCalcRateCard[], 7,FALSE), VLOOKUP(LEFT(D698, LEN(D698)-'Rate Card'!$M$26), Table_wabobpsvr_AzureCalc_AzureCalcRateCard[], 7, FALSE))</f>
        <v/>
      </c>
      <c r="P698" s="902" t="str">
        <f>IFERROR(VLOOKUP(D698,Table_wabobpsvr_AzureCalc_AzureCalcRateCard[], 8,FALSE), VLOOKUP(LEFT(D698, LEN(D698)-'Rate Card'!$M$26), Table_wabobpsvr_AzureCalc_AzureCalcRateCard[], 8, FALSE))</f>
        <v/>
      </c>
    </row>
    <row r="699" spans="1:16" s="1039" customFormat="1">
      <c r="B699" s="344" t="s">
        <v>7250</v>
      </c>
      <c r="C699" s="64" t="str">
        <f>IFERROR(VLOOKUP(D699,Table_wabobpsvr_AzureCalc_AzureCalcRateCard[], 3,FALSE), VLOOKUP(LEFT(D699, LEN(D699)-'Rate Card'!$M$26), Table_wabobpsvr_AzureCalc_AzureCalcRateCard[], 3, FALSE))</f>
        <v>Days</v>
      </c>
      <c r="D699" s="1040" t="str">
        <f>B699&amp;'Discount Calculations'!$G$16&amp;'Rate Card'!$K$23</f>
        <v>SQL DB Premium P11 Database HoursMOSP6</v>
      </c>
      <c r="E699" s="1012">
        <f>IFERROR(VLOOKUP(D699,Table_wabobpsvr_AzureCalc_AzureCalcRateCard[], 5,FALSE), VLOOKUP(LEFT(D699, LEN(D699)-'Rate Card'!$M$26), Table_wabobpsvr_AzureCalc_AzureCalcRateCard[], 5, FALSE))</f>
        <v>9.4087499999999995</v>
      </c>
      <c r="F699" s="1013">
        <f t="shared" si="288"/>
        <v>1</v>
      </c>
      <c r="G699" s="1040">
        <f t="shared" si="298"/>
        <v>9.4087499999999995</v>
      </c>
      <c r="H699" s="1011">
        <f>'Discount Calculations'!$C$42</f>
        <v>0</v>
      </c>
      <c r="I699" s="1013">
        <f t="shared" si="299"/>
        <v>9.4087499999999995</v>
      </c>
      <c r="J699" s="1040">
        <f t="shared" si="291"/>
        <v>0</v>
      </c>
      <c r="K699" s="540">
        <f t="shared" si="300"/>
        <v>0</v>
      </c>
      <c r="L699" s="104">
        <f>'Discount Calculations'!$AD$5+1</f>
        <v>1</v>
      </c>
      <c r="M699" s="25">
        <f t="shared" si="301"/>
        <v>9.4087499999999995</v>
      </c>
      <c r="N699" s="94">
        <f>M699*'FX Card'!$G$28</f>
        <v>9.4087499999999995</v>
      </c>
      <c r="O699" s="902">
        <f>IFERROR(VLOOKUP(D699,Table_wabobpsvr_AzureCalc_AzureCalcRateCard[], 7,FALSE), VLOOKUP(LEFT(D699, LEN(D699)-'Rate Card'!$M$26), Table_wabobpsvr_AzureCalc_AzureCalcRateCard[], 7, FALSE))</f>
        <v>0</v>
      </c>
      <c r="P699" s="902">
        <f>IFERROR(VLOOKUP(D699,Table_wabobpsvr_AzureCalc_AzureCalcRateCard[], 8,FALSE), VLOOKUP(LEFT(D699, LEN(D699)-'Rate Card'!$M$26), Table_wabobpsvr_AzureCalc_AzureCalcRateCard[], 8, FALSE))</f>
        <v>0</v>
      </c>
    </row>
    <row r="700" spans="1:16">
      <c r="B700" s="344" t="s">
        <v>7098</v>
      </c>
      <c r="C700" s="64" t="s">
        <v>1071</v>
      </c>
      <c r="D700" s="1040" t="str">
        <f>B700&amp;'Discount Calculations'!$G$16&amp;'Rate Card'!$K$23</f>
        <v>Basic Elastic DTU PackMOSP6</v>
      </c>
      <c r="E700" s="1012">
        <f>IFERROR(VLOOKUP(D700,Table_wabobpsvr_AzureCalc_AzureCalcRateCard[], 5,FALSE), VLOOKUP(LEFT(D700, LEN(D700)-'Rate Card'!$M$26), Table_wabobpsvr_AzureCalc_AzureCalcRateCard[], 5, FALSE))</f>
        <v>4.8399999999999999E-2</v>
      </c>
      <c r="F700" s="1013">
        <f t="shared" si="288"/>
        <v>1</v>
      </c>
      <c r="G700" s="1040">
        <f t="shared" ref="G700" si="302">F700*E700</f>
        <v>4.8399999999999999E-2</v>
      </c>
      <c r="H700" s="1011">
        <f>'Discount Calculations'!$C$42</f>
        <v>0</v>
      </c>
      <c r="I700" s="1013">
        <f t="shared" ref="I700" si="303">G700*(1-H700)</f>
        <v>4.8399999999999999E-2</v>
      </c>
      <c r="J700" s="1040">
        <f t="shared" si="291"/>
        <v>0</v>
      </c>
      <c r="K700" s="540">
        <f t="shared" ref="K700" si="304">E700*J700</f>
        <v>0</v>
      </c>
      <c r="L700" s="104">
        <f>'Discount Calculations'!$AD$5+1</f>
        <v>1</v>
      </c>
      <c r="M700" s="25">
        <f t="shared" ref="M700" si="305">L700*(K700+I700)</f>
        <v>4.8399999999999999E-2</v>
      </c>
      <c r="N700" s="94">
        <f>M700*'FX Card'!$G$28</f>
        <v>4.8399999999999999E-2</v>
      </c>
      <c r="O700" s="902">
        <f>IFERROR(VLOOKUP(D700,Table_wabobpsvr_AzureCalc_AzureCalcRateCard[], 7,FALSE), VLOOKUP(LEFT(D700, LEN(D700)-'Rate Card'!$M$26), Table_wabobpsvr_AzureCalc_AzureCalcRateCard[], 7, FALSE))</f>
        <v>0</v>
      </c>
      <c r="P700" s="902">
        <f>IFERROR(VLOOKUP(D700,Table_wabobpsvr_AzureCalc_AzureCalcRateCard[], 8,FALSE), VLOOKUP(LEFT(D700, LEN(D700)-'Rate Card'!$M$26), Table_wabobpsvr_AzureCalc_AzureCalcRateCard[], 8, FALSE))</f>
        <v>0</v>
      </c>
    </row>
    <row r="701" spans="1:16" s="1039" customFormat="1">
      <c r="B701" s="344" t="s">
        <v>4472</v>
      </c>
      <c r="C701" s="64" t="s">
        <v>1071</v>
      </c>
      <c r="D701" s="1040" t="str">
        <f>B701&amp;'Discount Calculations'!$G$16&amp;'Rate Card'!$K$23</f>
        <v>Standard Elastic DTU PackMOSP6</v>
      </c>
      <c r="E701" s="1012">
        <f>IFERROR(VLOOKUP(D701,Table_wabobpsvr_AzureCalc_AzureCalcRateCard[], 5,FALSE), VLOOKUP(LEFT(D701, LEN(D701)-'Rate Card'!$M$26), Table_wabobpsvr_AzureCalc_AzureCalcRateCard[], 5, FALSE))</f>
        <v>7.2599999999999998E-2</v>
      </c>
      <c r="F701" s="1013">
        <f t="shared" si="288"/>
        <v>1</v>
      </c>
      <c r="G701" s="1040">
        <f t="shared" ref="G701:G702" si="306">F701*E701</f>
        <v>7.2599999999999998E-2</v>
      </c>
      <c r="H701" s="1011">
        <f>'Discount Calculations'!$C$42</f>
        <v>0</v>
      </c>
      <c r="I701" s="1013">
        <f t="shared" ref="I701:I702" si="307">G701*(1-H701)</f>
        <v>7.2599999999999998E-2</v>
      </c>
      <c r="J701" s="1040">
        <f t="shared" si="291"/>
        <v>0</v>
      </c>
      <c r="K701" s="540">
        <f t="shared" ref="K701:K702" si="308">E701*J701</f>
        <v>0</v>
      </c>
      <c r="L701" s="104">
        <f>'Discount Calculations'!$AD$5+1</f>
        <v>1</v>
      </c>
      <c r="M701" s="25">
        <f t="shared" ref="M701:M702" si="309">L701*(K701+I701)</f>
        <v>7.2599999999999998E-2</v>
      </c>
      <c r="N701" s="94">
        <f>M701*'FX Card'!$G$28</f>
        <v>7.2599999999999998E-2</v>
      </c>
      <c r="O701" s="902">
        <f>IFERROR(VLOOKUP(D701,Table_wabobpsvr_AzureCalc_AzureCalcRateCard[], 7,FALSE), VLOOKUP(LEFT(D701, LEN(D701)-'Rate Card'!$M$26), Table_wabobpsvr_AzureCalc_AzureCalcRateCard[], 7, FALSE))</f>
        <v>0</v>
      </c>
      <c r="P701" s="902">
        <f>IFERROR(VLOOKUP(D701,Table_wabobpsvr_AzureCalc_AzureCalcRateCard[], 8,FALSE), VLOOKUP(LEFT(D701, LEN(D701)-'Rate Card'!$M$26), Table_wabobpsvr_AzureCalc_AzureCalcRateCard[], 8, FALSE))</f>
        <v>0</v>
      </c>
    </row>
    <row r="702" spans="1:16" s="1039" customFormat="1">
      <c r="B702" s="344" t="s">
        <v>7204</v>
      </c>
      <c r="C702" s="64" t="s">
        <v>1071</v>
      </c>
      <c r="D702" s="1040" t="str">
        <f>B702&amp;'Discount Calculations'!$G$16&amp;'Rate Card'!$K$23</f>
        <v>Premium Elastic DTU PackMOSP6</v>
      </c>
      <c r="E702" s="1012">
        <f>IFERROR(VLOOKUP(D702,Table_wabobpsvr_AzureCalc_AzureCalcRateCard[], 5,FALSE), VLOOKUP(LEFT(D702, LEN(D702)-'Rate Card'!$M$26), Table_wabobpsvr_AzureCalc_AzureCalcRateCard[], 5, FALSE))</f>
        <v>0.18</v>
      </c>
      <c r="F702" s="1013">
        <f t="shared" si="288"/>
        <v>1</v>
      </c>
      <c r="G702" s="1040">
        <f t="shared" si="306"/>
        <v>0.18</v>
      </c>
      <c r="H702" s="1011">
        <f>'Discount Calculations'!$C$42</f>
        <v>0</v>
      </c>
      <c r="I702" s="1013">
        <f t="shared" si="307"/>
        <v>0.18</v>
      </c>
      <c r="J702" s="1040">
        <f t="shared" si="291"/>
        <v>0</v>
      </c>
      <c r="K702" s="540">
        <f t="shared" si="308"/>
        <v>0</v>
      </c>
      <c r="L702" s="104">
        <f>'Discount Calculations'!$AD$5+1</f>
        <v>1</v>
      </c>
      <c r="M702" s="25">
        <f t="shared" si="309"/>
        <v>0.18</v>
      </c>
      <c r="N702" s="94">
        <f>M702*'FX Card'!$G$28</f>
        <v>0.18</v>
      </c>
      <c r="O702" s="902">
        <f>IFERROR(VLOOKUP(D702,Table_wabobpsvr_AzureCalc_AzureCalcRateCard[], 7,FALSE), VLOOKUP(LEFT(D702, LEN(D702)-'Rate Card'!$M$26), Table_wabobpsvr_AzureCalc_AzureCalcRateCard[], 7, FALSE))</f>
        <v>0</v>
      </c>
      <c r="P702" s="902">
        <f>IFERROR(VLOOKUP(D702,Table_wabobpsvr_AzureCalc_AzureCalcRateCard[], 8,FALSE), VLOOKUP(LEFT(D702, LEN(D702)-'Rate Card'!$M$26), Table_wabobpsvr_AzureCalc_AzureCalcRateCard[], 8, FALSE))</f>
        <v>0</v>
      </c>
    </row>
    <row r="703" spans="1:16">
      <c r="K703" s="104"/>
      <c r="O703" s="903"/>
      <c r="P703" s="903"/>
    </row>
    <row r="704" spans="1:16">
      <c r="A704" s="79" t="s">
        <v>324</v>
      </c>
      <c r="B704" s="79" t="s">
        <v>152</v>
      </c>
      <c r="C704" s="79" t="s">
        <v>6</v>
      </c>
      <c r="D704" s="2" t="s">
        <v>828</v>
      </c>
      <c r="E704" s="556" t="s">
        <v>263</v>
      </c>
      <c r="F704" s="2" t="s">
        <v>180</v>
      </c>
      <c r="G704" s="2" t="s">
        <v>184</v>
      </c>
      <c r="H704" s="2" t="s">
        <v>188</v>
      </c>
      <c r="I704" s="2" t="s">
        <v>269</v>
      </c>
      <c r="J704" s="2" t="s">
        <v>833</v>
      </c>
      <c r="K704" s="79" t="s">
        <v>838</v>
      </c>
      <c r="L704" s="79" t="s">
        <v>262</v>
      </c>
      <c r="M704" s="79" t="s">
        <v>834</v>
      </c>
      <c r="N704" s="95" t="s">
        <v>24</v>
      </c>
      <c r="O704" s="901" t="s">
        <v>2</v>
      </c>
      <c r="P704" s="901" t="s">
        <v>2986</v>
      </c>
    </row>
    <row r="705" spans="1:16">
      <c r="A705" s="33"/>
      <c r="B705" s="344" t="s">
        <v>796</v>
      </c>
      <c r="C705" s="64" t="str">
        <f>IFERROR(VLOOKUP(D705,Table_wabobpsvr_AzureCalc_AzureCalcRateCard[], 3,FALSE), VLOOKUP(LEFT(D705, LEN(D705)-'Rate Card'!$M$26), Table_wabobpsvr_AzureCalc_AzureCalcRateCard[], 3, FALSE))</f>
        <v>Per User</v>
      </c>
      <c r="D705" s="1040" t="str">
        <f>B705&amp;'Discount Calculations'!$G$16&amp;'Rate Card'!$K$23</f>
        <v>Multi-Factor Authentication UsersMOSP6</v>
      </c>
      <c r="E705" s="1012">
        <f>IFERROR(VLOOKUP(D705,Table_wabobpsvr_AzureCalc_AzureCalcRateCard[], 5,FALSE), VLOOKUP(LEFT(D705, LEN(D705)-'Rate Card'!$M$26), Table_wabobpsvr_AzureCalc_AzureCalcRateCard[], 5, FALSE))</f>
        <v>1.4</v>
      </c>
      <c r="F705" s="1013">
        <f>IF($E$1=1,1,0)</f>
        <v>1</v>
      </c>
      <c r="G705" s="1040">
        <f>F705*E705</f>
        <v>1.4</v>
      </c>
      <c r="H705" s="1011">
        <f>'Discount Calculations'!$C$42</f>
        <v>0</v>
      </c>
      <c r="I705" s="1013">
        <f>G705*(1-H705)</f>
        <v>1.4</v>
      </c>
      <c r="J705" s="1040">
        <f>IF($E$1=2,1,0)</f>
        <v>0</v>
      </c>
      <c r="K705" s="540">
        <f>E705*J705</f>
        <v>0</v>
      </c>
      <c r="L705" s="104">
        <f>'Discount Calculations'!$AD$5+1</f>
        <v>1</v>
      </c>
      <c r="M705" s="25">
        <f>L705*(K705+I705)</f>
        <v>1.4</v>
      </c>
      <c r="N705" s="94">
        <f>M705*'FX Card'!$G$28</f>
        <v>1.4</v>
      </c>
      <c r="O705" s="902" t="str">
        <f>IFERROR(VLOOKUP(D705,Table_wabobpsvr_AzureCalc_AzureCalcRateCard[], 7,FALSE), VLOOKUP(LEFT(D705, LEN(D705)-'Rate Card'!$M$26), Table_wabobpsvr_AzureCalc_AzureCalcRateCard[], 7, FALSE))</f>
        <v/>
      </c>
      <c r="P705" s="902" t="str">
        <f>IFERROR(VLOOKUP(D705,Table_wabobpsvr_AzureCalc_AzureCalcRateCard[], 8,FALSE), VLOOKUP(LEFT(D705, LEN(D705)-'Rate Card'!$M$26), Table_wabobpsvr_AzureCalc_AzureCalcRateCard[], 8, FALSE))</f>
        <v/>
      </c>
    </row>
    <row r="706" spans="1:16">
      <c r="A706" s="33"/>
      <c r="B706" s="344" t="s">
        <v>795</v>
      </c>
      <c r="C706" s="64" t="str">
        <f>IFERROR(VLOOKUP(D706,Table_wabobpsvr_AzureCalc_AzureCalcRateCard[], 3,FALSE), VLOOKUP(LEFT(D706, LEN(D706)-'Rate Card'!$M$26), Table_wabobpsvr_AzureCalc_AzureCalcRateCard[], 3, FALSE))</f>
        <v>Per 10 Authentications</v>
      </c>
      <c r="D706" s="1040" t="str">
        <f>B706&amp;'Discount Calculations'!$G$16&amp;'Rate Card'!$K$23</f>
        <v>Multi-Factor Authentication AuthenticationsMOSP6</v>
      </c>
      <c r="E706" s="1012">
        <f>IFERROR(VLOOKUP(D706,Table_wabobpsvr_AzureCalc_AzureCalcRateCard[], 5,FALSE), VLOOKUP(LEFT(D706, LEN(D706)-'Rate Card'!$M$26), Table_wabobpsvr_AzureCalc_AzureCalcRateCard[], 5, FALSE))</f>
        <v>1.4</v>
      </c>
      <c r="F706" s="1013">
        <f>IF($E$1=1,1,0)</f>
        <v>1</v>
      </c>
      <c r="G706" s="1040">
        <f>F706*E706</f>
        <v>1.4</v>
      </c>
      <c r="H706" s="1011">
        <f>'Discount Calculations'!$C$42</f>
        <v>0</v>
      </c>
      <c r="I706" s="1013">
        <f>G706*(1-H706)</f>
        <v>1.4</v>
      </c>
      <c r="J706" s="1040">
        <f>IF($E$1=2,1,0)</f>
        <v>0</v>
      </c>
      <c r="K706" s="540">
        <f>E706*J706</f>
        <v>0</v>
      </c>
      <c r="L706" s="104">
        <f>'Discount Calculations'!$AD$5+1</f>
        <v>1</v>
      </c>
      <c r="M706" s="25">
        <f>L706*(K706+I706)</f>
        <v>1.4</v>
      </c>
      <c r="N706" s="94">
        <f>M706*'FX Card'!$G$28</f>
        <v>1.4</v>
      </c>
      <c r="O706" s="902" t="str">
        <f>IFERROR(VLOOKUP(D706,Table_wabobpsvr_AzureCalc_AzureCalcRateCard[], 7,FALSE), VLOOKUP(LEFT(D706, LEN(D706)-'Rate Card'!$M$26), Table_wabobpsvr_AzureCalc_AzureCalcRateCard[], 7, FALSE))</f>
        <v/>
      </c>
      <c r="P706" s="902" t="str">
        <f>IFERROR(VLOOKUP(D706,Table_wabobpsvr_AzureCalc_AzureCalcRateCard[], 8,FALSE), VLOOKUP(LEFT(D706, LEN(D706)-'Rate Card'!$M$26), Table_wabobpsvr_AzureCalc_AzureCalcRateCard[], 8, FALSE))</f>
        <v/>
      </c>
    </row>
    <row r="707" spans="1:16" s="33" customFormat="1">
      <c r="D707" s="1013"/>
      <c r="E707" s="1015"/>
      <c r="F707" s="1013"/>
      <c r="G707" s="1011"/>
      <c r="H707" s="1013"/>
      <c r="I707" s="1013"/>
      <c r="J707" s="1026"/>
      <c r="K707" s="112"/>
      <c r="L707" s="64"/>
      <c r="M707" s="64"/>
      <c r="O707" s="903"/>
      <c r="P707" s="903"/>
    </row>
    <row r="708" spans="1:16">
      <c r="A708" s="79" t="s">
        <v>573</v>
      </c>
      <c r="B708" s="79" t="s">
        <v>152</v>
      </c>
      <c r="C708" s="79" t="s">
        <v>6</v>
      </c>
      <c r="D708" s="2" t="s">
        <v>828</v>
      </c>
      <c r="E708" s="556" t="s">
        <v>263</v>
      </c>
      <c r="F708" s="2" t="s">
        <v>180</v>
      </c>
      <c r="G708" s="2" t="s">
        <v>184</v>
      </c>
      <c r="H708" s="2" t="s">
        <v>188</v>
      </c>
      <c r="I708" s="2" t="s">
        <v>269</v>
      </c>
      <c r="J708" s="2" t="s">
        <v>833</v>
      </c>
      <c r="K708" s="79" t="s">
        <v>838</v>
      </c>
      <c r="L708" s="79" t="s">
        <v>262</v>
      </c>
      <c r="M708" s="79" t="s">
        <v>834</v>
      </c>
      <c r="N708" s="95" t="s">
        <v>24</v>
      </c>
      <c r="O708" s="901" t="s">
        <v>2</v>
      </c>
      <c r="P708" s="901" t="s">
        <v>2986</v>
      </c>
    </row>
    <row r="709" spans="1:16">
      <c r="A709" s="33"/>
      <c r="B709" s="344" t="s">
        <v>806</v>
      </c>
      <c r="C709" s="64" t="str">
        <f>IFERROR(VLOOKUP(D709,Table_wabobpsvr_AzureCalc_AzureCalcRateCard[], 3,FALSE), VLOOKUP(LEFT(D709, LEN(D709)-'Rate Card'!$M$26), Table_wabobpsvr_AzureCalc_AzureCalcRateCard[], 3, FALSE))</f>
        <v>Per Unit</v>
      </c>
      <c r="D709" s="1040" t="str">
        <f>B709&amp;'Discount Calculations'!$G$16&amp;'Rate Card'!$K$23</f>
        <v>Developer API Management UnitsMOSP6</v>
      </c>
      <c r="E709" s="1012">
        <f>IFERROR(VLOOKUP(D709,Table_wabobpsvr_AzureCalc_AzureCalcRateCard[], 5,FALSE), VLOOKUP(LEFT(D709, LEN(D709)-'Rate Card'!$M$26), Table_wabobpsvr_AzureCalc_AzureCalcRateCard[], 5, FALSE))</f>
        <v>49</v>
      </c>
      <c r="F709" s="1013">
        <f>IF($E$1=1,1,0)</f>
        <v>1</v>
      </c>
      <c r="G709" s="1040">
        <f>F709*E709</f>
        <v>49</v>
      </c>
      <c r="H709" s="1011">
        <f>'Discount Calculations'!$C$42</f>
        <v>0</v>
      </c>
      <c r="I709" s="1013">
        <f>G709*(1-H709)</f>
        <v>49</v>
      </c>
      <c r="J709" s="1040">
        <f>IF($E$1=2,1,0)</f>
        <v>0</v>
      </c>
      <c r="K709" s="540">
        <f>E709*J709</f>
        <v>0</v>
      </c>
      <c r="L709" s="104">
        <f>'Discount Calculations'!$AD$5+1</f>
        <v>1</v>
      </c>
      <c r="M709" s="25">
        <f>L709*(K709+I709)</f>
        <v>49</v>
      </c>
      <c r="N709" s="94">
        <f>M709*'FX Card'!$G$28</f>
        <v>49</v>
      </c>
      <c r="O709" s="902" t="str">
        <f>IFERROR(VLOOKUP(D709,Table_wabobpsvr_AzureCalc_AzureCalcRateCard[], 7,FALSE), VLOOKUP(LEFT(D709, LEN(D709)-'Rate Card'!$M$26), Table_wabobpsvr_AzureCalc_AzureCalcRateCard[], 7, FALSE))</f>
        <v/>
      </c>
      <c r="P709" s="902" t="str">
        <f>IFERROR(VLOOKUP(D709,Table_wabobpsvr_AzureCalc_AzureCalcRateCard[], 8,FALSE), VLOOKUP(LEFT(D709, LEN(D709)-'Rate Card'!$M$26), Table_wabobpsvr_AzureCalc_AzureCalcRateCard[], 8, FALSE))</f>
        <v/>
      </c>
    </row>
    <row r="710" spans="1:16">
      <c r="A710" s="33"/>
      <c r="B710" s="344" t="s">
        <v>797</v>
      </c>
      <c r="C710" s="64" t="str">
        <f>IFERROR(VLOOKUP(D710,Table_wabobpsvr_AzureCalc_AzureCalcRateCard[], 3,FALSE), VLOOKUP(LEFT(D710, LEN(D710)-'Rate Card'!$M$26), Table_wabobpsvr_AzureCalc_AzureCalcRateCard[], 3, FALSE))</f>
        <v>Per Unit</v>
      </c>
      <c r="D710" s="1040" t="str">
        <f>B710&amp;'Discount Calculations'!$G$16&amp;'Rate Card'!$K$23</f>
        <v>Standard API Management UnitsMOSP6</v>
      </c>
      <c r="E710" s="1012">
        <f>IFERROR(VLOOKUP(D710,Table_wabobpsvr_AzureCalc_AzureCalcRateCard[], 5,FALSE), VLOOKUP(LEFT(D710, LEN(D710)-'Rate Card'!$M$26), Table_wabobpsvr_AzureCalc_AzureCalcRateCard[], 5, FALSE))</f>
        <v>699</v>
      </c>
      <c r="F710" s="1013">
        <f>IF($E$1=1,1,0)</f>
        <v>1</v>
      </c>
      <c r="G710" s="1040">
        <f>F710*E710</f>
        <v>699</v>
      </c>
      <c r="H710" s="1011">
        <f>'Discount Calculations'!$C$42</f>
        <v>0</v>
      </c>
      <c r="I710" s="1013">
        <f>G710*(1-H710)</f>
        <v>699</v>
      </c>
      <c r="J710" s="1040">
        <f>IF($E$1=2,1,0)</f>
        <v>0</v>
      </c>
      <c r="K710" s="540">
        <f>E710*J710</f>
        <v>0</v>
      </c>
      <c r="L710" s="104">
        <f>'Discount Calculations'!$AD$5+1</f>
        <v>1</v>
      </c>
      <c r="M710" s="25">
        <f>L710*(K710+I710)</f>
        <v>699</v>
      </c>
      <c r="N710" s="94">
        <f>M710*'FX Card'!$G$28</f>
        <v>699</v>
      </c>
      <c r="O710" s="902" t="str">
        <f>IFERROR(VLOOKUP(D710,Table_wabobpsvr_AzureCalc_AzureCalcRateCard[], 7,FALSE), VLOOKUP(LEFT(D710, LEN(D710)-'Rate Card'!$M$26), Table_wabobpsvr_AzureCalc_AzureCalcRateCard[], 7, FALSE))</f>
        <v/>
      </c>
      <c r="P710" s="902" t="str">
        <f>IFERROR(VLOOKUP(D710,Table_wabobpsvr_AzureCalc_AzureCalcRateCard[], 8,FALSE), VLOOKUP(LEFT(D710, LEN(D710)-'Rate Card'!$M$26), Table_wabobpsvr_AzureCalc_AzureCalcRateCard[], 8, FALSE))</f>
        <v/>
      </c>
    </row>
    <row r="711" spans="1:16">
      <c r="A711" s="33"/>
      <c r="B711" s="344" t="s">
        <v>3296</v>
      </c>
      <c r="C711" s="64" t="str">
        <f>IFERROR(VLOOKUP(D711,Table_wabobpsvr_AzureCalc_AzureCalcRateCard[], 3,FALSE), VLOOKUP(LEFT(D711, LEN(D711)-'Rate Card'!$M$26), Table_wabobpsvr_AzureCalc_AzureCalcRateCard[], 3, FALSE))</f>
        <v>Per Unit</v>
      </c>
      <c r="D711" s="1040" t="str">
        <f>B711&amp;'Discount Calculations'!$G$16&amp;'Rate Card'!$K$23</f>
        <v>Premium API Management UnitsMOSP6</v>
      </c>
      <c r="E711" s="1012">
        <f>IFERROR(VLOOKUP(D711,Table_wabobpsvr_AzureCalc_AzureCalcRateCard[], 5,FALSE), VLOOKUP(LEFT(D711, LEN(D711)-'Rate Card'!$M$26), Table_wabobpsvr_AzureCalc_AzureCalcRateCard[], 5, FALSE))</f>
        <v>1424.5</v>
      </c>
      <c r="F711" s="1013">
        <f>IF($E$1=1,1,0)</f>
        <v>1</v>
      </c>
      <c r="G711" s="1040">
        <f>F711*E711</f>
        <v>1424.5</v>
      </c>
      <c r="H711" s="1011">
        <f>'Discount Calculations'!$C$42</f>
        <v>0</v>
      </c>
      <c r="I711" s="1013">
        <f>G711*(1-H711)</f>
        <v>1424.5</v>
      </c>
      <c r="J711" s="1040">
        <f>IF($E$1=2,1,0)</f>
        <v>0</v>
      </c>
      <c r="K711" s="540">
        <f>E711*J711</f>
        <v>0</v>
      </c>
      <c r="L711" s="104">
        <f>'Discount Calculations'!$AD$5+1</f>
        <v>1</v>
      </c>
      <c r="M711" s="25">
        <f>L711*(K711+I711)</f>
        <v>1424.5</v>
      </c>
      <c r="N711" s="94">
        <f>M711*'FX Card'!$G$28</f>
        <v>1424.5</v>
      </c>
      <c r="O711" s="902" t="str">
        <f>IFERROR(VLOOKUP(D711,Table_wabobpsvr_AzureCalc_AzureCalcRateCard[], 7,FALSE), VLOOKUP(LEFT(D711, LEN(D711)-'Rate Card'!$M$26), Table_wabobpsvr_AzureCalc_AzureCalcRateCard[], 7, FALSE))</f>
        <v/>
      </c>
      <c r="P711" s="902" t="str">
        <f>IFERROR(VLOOKUP(D711,Table_wabobpsvr_AzureCalc_AzureCalcRateCard[], 8,FALSE), VLOOKUP(LEFT(D711, LEN(D711)-'Rate Card'!$M$26), Table_wabobpsvr_AzureCalc_AzureCalcRateCard[], 8, FALSE))</f>
        <v/>
      </c>
    </row>
    <row r="712" spans="1:16" s="33" customFormat="1">
      <c r="D712" s="1013"/>
      <c r="E712" s="1015"/>
      <c r="F712" s="1013"/>
      <c r="G712" s="1011"/>
      <c r="H712" s="1013"/>
      <c r="I712" s="1013"/>
      <c r="J712" s="1026"/>
      <c r="K712" s="112"/>
      <c r="L712" s="64"/>
      <c r="M712" s="64"/>
      <c r="O712" s="903"/>
      <c r="P712" s="903"/>
    </row>
    <row r="713" spans="1:16">
      <c r="A713" s="79" t="s">
        <v>432</v>
      </c>
      <c r="B713" s="79" t="s">
        <v>152</v>
      </c>
      <c r="C713" s="79" t="s">
        <v>6</v>
      </c>
      <c r="D713" s="2" t="s">
        <v>828</v>
      </c>
      <c r="E713" s="556" t="s">
        <v>263</v>
      </c>
      <c r="F713" s="2" t="s">
        <v>180</v>
      </c>
      <c r="G713" s="2" t="s">
        <v>184</v>
      </c>
      <c r="H713" s="2" t="s">
        <v>188</v>
      </c>
      <c r="I713" s="2" t="s">
        <v>269</v>
      </c>
      <c r="J713" s="2" t="s">
        <v>833</v>
      </c>
      <c r="K713" s="79" t="s">
        <v>838</v>
      </c>
      <c r="L713" s="79" t="s">
        <v>262</v>
      </c>
      <c r="M713" s="79" t="s">
        <v>834</v>
      </c>
      <c r="N713" s="95" t="s">
        <v>24</v>
      </c>
      <c r="O713" s="901" t="s">
        <v>2</v>
      </c>
      <c r="P713" s="901" t="s">
        <v>2986</v>
      </c>
    </row>
    <row r="714" spans="1:16">
      <c r="B714" s="344" t="s">
        <v>823</v>
      </c>
      <c r="C714" s="64" t="str">
        <f>IFERROR(VLOOKUP(D714,Table_wabobpsvr_AzureCalc_AzureCalcRateCard[], 3,FALSE), VLOOKUP(LEFT(D714, LEN(D714)-'Rate Card'!$M$26), Table_wabobpsvr_AzureCalc_AzureCalcRateCard[], 3, FALSE))</f>
        <v>Per 1,000,000 Queries</v>
      </c>
      <c r="D714" s="1040" t="str">
        <f>B714&amp;'Discount Calculations'!$G$16&amp;'Rate Card'!$K$23</f>
        <v>Traffic Manager DNS QueriesMOSP6</v>
      </c>
      <c r="E714" s="1012">
        <f>IFERROR(VLOOKUP(D714,Table_wabobpsvr_AzureCalc_AzureCalcRateCard[], 5,FALSE), VLOOKUP(LEFT(D714, LEN(D714)-'Rate Card'!$M$26), Table_wabobpsvr_AzureCalc_AzureCalcRateCard[], 5, FALSE))</f>
        <v>0.54</v>
      </c>
      <c r="F714" s="1013">
        <f>IF($E$1=1,1,0)</f>
        <v>1</v>
      </c>
      <c r="G714" s="1040">
        <f>F714*E714</f>
        <v>0.54</v>
      </c>
      <c r="H714" s="1011">
        <f>'Discount Calculations'!$C$42</f>
        <v>0</v>
      </c>
      <c r="I714" s="1013">
        <f>G714*(1-H714)</f>
        <v>0.54</v>
      </c>
      <c r="J714" s="1040">
        <f>IF($E$1=2,1,0)</f>
        <v>0</v>
      </c>
      <c r="K714" s="540">
        <f>E714*J714</f>
        <v>0</v>
      </c>
      <c r="L714" s="104">
        <f>'Discount Calculations'!$AD$5+1</f>
        <v>1</v>
      </c>
      <c r="M714" s="25">
        <f>L714*(K714+I714)</f>
        <v>0.54</v>
      </c>
      <c r="N714" s="94">
        <f>M714*'FX Card'!$G$28</f>
        <v>0.54</v>
      </c>
      <c r="O714" s="902" t="str">
        <f>IFERROR(VLOOKUP(D714,Table_wabobpsvr_AzureCalc_AzureCalcRateCard[], 7,FALSE), VLOOKUP(LEFT(D714, LEN(D714)-'Rate Card'!$M$26), Table_wabobpsvr_AzureCalc_AzureCalcRateCard[], 7, FALSE))</f>
        <v/>
      </c>
      <c r="P714" s="902" t="str">
        <f>IFERROR(VLOOKUP(D714,Table_wabobpsvr_AzureCalc_AzureCalcRateCard[], 8,FALSE), VLOOKUP(LEFT(D714, LEN(D714)-'Rate Card'!$M$26), Table_wabobpsvr_AzureCalc_AzureCalcRateCard[], 8, FALSE))</f>
        <v/>
      </c>
    </row>
    <row r="715" spans="1:16">
      <c r="B715" s="344" t="s">
        <v>924</v>
      </c>
      <c r="C715" s="64" t="str">
        <f>IFERROR(VLOOKUP(D715,Table_wabobpsvr_AzureCalc_AzureCalcRateCard[], 3,FALSE), VLOOKUP(LEFT(D715, LEN(D715)-'Rate Card'!$M$26), Table_wabobpsvr_AzureCalc_AzureCalcRateCard[], 3, FALSE))</f>
        <v>Per GB</v>
      </c>
      <c r="D715" s="1040" t="str">
        <f>B715&amp;'Discount Calculations'!$G$16&amp;'Rate Card'!$K$23</f>
        <v>Traffic Manager DNS Queries - Tier 2MOSP6</v>
      </c>
      <c r="E715" s="1012">
        <f>IFERROR(VLOOKUP(D715,Table_wabobpsvr_AzureCalc_AzureCalcRateCard[], 5,FALSE), VLOOKUP(LEFT(D715, LEN(D715)-'Rate Card'!$M$26), Table_wabobpsvr_AzureCalc_AzureCalcRateCard[], 5, FALSE))</f>
        <v>0.38</v>
      </c>
      <c r="F715" s="1013">
        <f>IF($E$1=1,1,0)</f>
        <v>1</v>
      </c>
      <c r="G715" s="1040">
        <f>F715*E715</f>
        <v>0.38</v>
      </c>
      <c r="H715" s="1011">
        <f>'Discount Calculations'!$C$42</f>
        <v>0</v>
      </c>
      <c r="I715" s="1013">
        <f>G715*(1-H715)</f>
        <v>0.38</v>
      </c>
      <c r="J715" s="1040">
        <f>IF($E$1=2,1,0)</f>
        <v>0</v>
      </c>
      <c r="K715" s="540">
        <f>E715*J715</f>
        <v>0</v>
      </c>
      <c r="L715" s="104">
        <f>'Discount Calculations'!$AD$5+1</f>
        <v>1</v>
      </c>
      <c r="M715" s="25">
        <f>L715*(K715+I715)</f>
        <v>0.38</v>
      </c>
      <c r="N715" s="94">
        <f>M715*'FX Card'!$G$28</f>
        <v>0.38</v>
      </c>
      <c r="O715" s="902" t="str">
        <f>IFERROR(VLOOKUP(D715,Table_wabobpsvr_AzureCalc_AzureCalcRateCard[], 7,FALSE), VLOOKUP(LEFT(D715, LEN(D715)-'Rate Card'!$M$26), Table_wabobpsvr_AzureCalc_AzureCalcRateCard[], 7, FALSE))</f>
        <v/>
      </c>
      <c r="P715" s="902" t="str">
        <f>IFERROR(VLOOKUP(D715,Table_wabobpsvr_AzureCalc_AzureCalcRateCard[], 8,FALSE), VLOOKUP(LEFT(D715, LEN(D715)-'Rate Card'!$M$26), Table_wabobpsvr_AzureCalc_AzureCalcRateCard[], 8, FALSE))</f>
        <v/>
      </c>
    </row>
    <row r="716" spans="1:16">
      <c r="B716" s="344" t="s">
        <v>820</v>
      </c>
      <c r="C716" s="64" t="str">
        <f>IFERROR(VLOOKUP(D716,Table_wabobpsvr_AzureCalc_AzureCalcRateCard[], 3,FALSE), VLOOKUP(LEFT(D716, LEN(D716)-'Rate Card'!$M$26), Table_wabobpsvr_AzureCalc_AzureCalcRateCard[], 3, FALSE))</f>
        <v>Per Unit</v>
      </c>
      <c r="D716" s="1040" t="str">
        <f>B716&amp;'Discount Calculations'!$G$16&amp;'Rate Card'!$K$23</f>
        <v>Traffic Manager Azure EndpointsMOSP6</v>
      </c>
      <c r="E716" s="1012">
        <f>IFERROR(VLOOKUP(D716,Table_wabobpsvr_AzureCalc_AzureCalcRateCard[], 5,FALSE), VLOOKUP(LEFT(D716, LEN(D716)-'Rate Card'!$M$26), Table_wabobpsvr_AzureCalc_AzureCalcRateCard[], 5, FALSE))</f>
        <v>0.36</v>
      </c>
      <c r="F716" s="1013">
        <f>IF($E$1=1,1,0)</f>
        <v>1</v>
      </c>
      <c r="G716" s="1040">
        <f>F716*E716</f>
        <v>0.36</v>
      </c>
      <c r="H716" s="1011">
        <f>'Discount Calculations'!$C$42</f>
        <v>0</v>
      </c>
      <c r="I716" s="1013">
        <f>G716*(1-H716)</f>
        <v>0.36</v>
      </c>
      <c r="J716" s="1040">
        <f>IF($E$1=2,1,0)</f>
        <v>0</v>
      </c>
      <c r="K716" s="540">
        <f>E716*J716</f>
        <v>0</v>
      </c>
      <c r="L716" s="104">
        <f>'Discount Calculations'!$AD$5+1</f>
        <v>1</v>
      </c>
      <c r="M716" s="25">
        <f>L716*(K716+I716)</f>
        <v>0.36</v>
      </c>
      <c r="N716" s="94">
        <f>M716*'FX Card'!$G$28</f>
        <v>0.36</v>
      </c>
      <c r="O716" s="902" t="str">
        <f>IFERROR(VLOOKUP(D716,Table_wabobpsvr_AzureCalc_AzureCalcRateCard[], 7,FALSE), VLOOKUP(LEFT(D716, LEN(D716)-'Rate Card'!$M$26), Table_wabobpsvr_AzureCalc_AzureCalcRateCard[], 7, FALSE))</f>
        <v/>
      </c>
      <c r="P716" s="902" t="str">
        <f>IFERROR(VLOOKUP(D716,Table_wabobpsvr_AzureCalc_AzureCalcRateCard[], 8,FALSE), VLOOKUP(LEFT(D716, LEN(D716)-'Rate Card'!$M$26), Table_wabobpsvr_AzureCalc_AzureCalcRateCard[], 8, FALSE))</f>
        <v/>
      </c>
    </row>
    <row r="717" spans="1:16">
      <c r="B717" s="344" t="s">
        <v>821</v>
      </c>
      <c r="C717" s="64" t="str">
        <f>IFERROR(VLOOKUP(D717,Table_wabobpsvr_AzureCalc_AzureCalcRateCard[], 3,FALSE), VLOOKUP(LEFT(D717, LEN(D717)-'Rate Card'!$M$26), Table_wabobpsvr_AzureCalc_AzureCalcRateCard[], 3, FALSE))</f>
        <v>Per Unit</v>
      </c>
      <c r="D717" s="1040" t="str">
        <f>B717&amp;'Discount Calculations'!$G$16&amp;'Rate Card'!$K$23</f>
        <v>Traffic Manager External EndpointsMOSP6</v>
      </c>
      <c r="E717" s="1012">
        <f>IFERROR(VLOOKUP(D717,Table_wabobpsvr_AzureCalc_AzureCalcRateCard[], 5,FALSE), VLOOKUP(LEFT(D717, LEN(D717)-'Rate Card'!$M$26), Table_wabobpsvr_AzureCalc_AzureCalcRateCard[], 5, FALSE))</f>
        <v>0.54</v>
      </c>
      <c r="F717" s="1013">
        <f>IF($E$1=1,1,0)</f>
        <v>1</v>
      </c>
      <c r="G717" s="1040">
        <f>F717*E717</f>
        <v>0.54</v>
      </c>
      <c r="H717" s="1011">
        <f>'Discount Calculations'!$C$42</f>
        <v>0</v>
      </c>
      <c r="I717" s="1013">
        <f>G717*(1-H717)</f>
        <v>0.54</v>
      </c>
      <c r="J717" s="1040">
        <f>IF($E$1=2,1,0)</f>
        <v>0</v>
      </c>
      <c r="K717" s="540">
        <f>E717*J717</f>
        <v>0</v>
      </c>
      <c r="L717" s="104">
        <f>'Discount Calculations'!$AD$5+1</f>
        <v>1</v>
      </c>
      <c r="M717" s="25">
        <f>L717*(K717+I717)</f>
        <v>0.54</v>
      </c>
      <c r="N717" s="94">
        <f>M717*'FX Card'!$G$28</f>
        <v>0.54</v>
      </c>
      <c r="O717" s="902" t="str">
        <f>IFERROR(VLOOKUP(D717,Table_wabobpsvr_AzureCalc_AzureCalcRateCard[], 7,FALSE), VLOOKUP(LEFT(D717, LEN(D717)-'Rate Card'!$M$26), Table_wabobpsvr_AzureCalc_AzureCalcRateCard[], 7, FALSE))</f>
        <v/>
      </c>
      <c r="P717" s="902" t="str">
        <f>IFERROR(VLOOKUP(D717,Table_wabobpsvr_AzureCalc_AzureCalcRateCard[], 8,FALSE), VLOOKUP(LEFT(D717, LEN(D717)-'Rate Card'!$M$26), Table_wabobpsvr_AzureCalc_AzureCalcRateCard[], 8, FALSE))</f>
        <v/>
      </c>
    </row>
    <row r="718" spans="1:16">
      <c r="B718" s="344" t="s">
        <v>4548</v>
      </c>
      <c r="C718" s="64" t="e">
        <f>IFERROR(VLOOKUP(D718,Table_wabobpsvr_AzureCalc_AzureCalcRateCard[], 3,FALSE), VLOOKUP(LEFT(D718, LEN(D718)-'Rate Card'!$M$26), Table_wabobpsvr_AzureCalc_AzureCalcRateCard[], 3, FALSE))</f>
        <v>#N/A</v>
      </c>
      <c r="D718" s="1040" t="str">
        <f>B718&amp;'Discount Calculations'!$G$16&amp;'Rate Card'!$K$23</f>
        <v>Traffic Manager DNS ZonesMOSP6</v>
      </c>
      <c r="E718" s="1012" t="e">
        <f>IFERROR(VLOOKUP(D718,Table_wabobpsvr_AzureCalc_AzureCalcRateCard[], 5,FALSE), VLOOKUP(LEFT(D718, LEN(D718)-'Rate Card'!$M$26), Table_wabobpsvr_AzureCalc_AzureCalcRateCard[], 5, FALSE))</f>
        <v>#N/A</v>
      </c>
      <c r="F718" s="1013">
        <f>IF($E$1=1,1,0)</f>
        <v>1</v>
      </c>
      <c r="G718" s="1040" t="e">
        <f>F718*E718</f>
        <v>#N/A</v>
      </c>
      <c r="H718" s="1011">
        <f>'Discount Calculations'!$C$42</f>
        <v>0</v>
      </c>
      <c r="I718" s="1013" t="e">
        <f>G718*(1-H718)</f>
        <v>#N/A</v>
      </c>
      <c r="J718" s="1040">
        <f>IF($E$1=2,1,0)</f>
        <v>0</v>
      </c>
      <c r="K718" s="540" t="e">
        <f>E718*J718</f>
        <v>#N/A</v>
      </c>
      <c r="L718" s="104">
        <f>'Discount Calculations'!$AD$5+1</f>
        <v>1</v>
      </c>
      <c r="M718" s="25" t="e">
        <f>L718*(K718+I718)</f>
        <v>#N/A</v>
      </c>
      <c r="N718" s="94" t="e">
        <f>M718*'FX Card'!$G$28</f>
        <v>#N/A</v>
      </c>
      <c r="O718" s="902" t="e">
        <f>IFERROR(VLOOKUP(D718,Table_wabobpsvr_AzureCalc_AzureCalcRateCard[], 7,FALSE), VLOOKUP(LEFT(D718, LEN(D718)-'Rate Card'!$M$26), Table_wabobpsvr_AzureCalc_AzureCalcRateCard[], 7, FALSE))</f>
        <v>#N/A</v>
      </c>
      <c r="P718" s="902" t="e">
        <f>IFERROR(VLOOKUP(D718,Table_wabobpsvr_AzureCalc_AzureCalcRateCard[], 8,FALSE), VLOOKUP(LEFT(D718, LEN(D718)-'Rate Card'!$M$26), Table_wabobpsvr_AzureCalc_AzureCalcRateCard[], 8, FALSE))</f>
        <v>#N/A</v>
      </c>
    </row>
    <row r="719" spans="1:16" s="1039" customFormat="1">
      <c r="B719" s="344"/>
      <c r="C719" s="64"/>
      <c r="D719" s="1040"/>
      <c r="E719" s="1012"/>
      <c r="F719" s="1013"/>
      <c r="G719" s="1040"/>
      <c r="H719" s="1011"/>
      <c r="I719" s="1013"/>
      <c r="J719" s="1040"/>
      <c r="K719" s="540"/>
      <c r="L719" s="104"/>
      <c r="M719" s="25"/>
      <c r="N719" s="94"/>
      <c r="O719" s="902"/>
      <c r="P719" s="902"/>
    </row>
    <row r="720" spans="1:16" s="1039" customFormat="1">
      <c r="A720" s="79" t="s">
        <v>4587</v>
      </c>
      <c r="B720" s="79" t="s">
        <v>152</v>
      </c>
      <c r="C720" s="79" t="s">
        <v>6</v>
      </c>
      <c r="D720" s="2" t="s">
        <v>828</v>
      </c>
      <c r="E720" s="556" t="s">
        <v>263</v>
      </c>
      <c r="F720" s="2" t="s">
        <v>180</v>
      </c>
      <c r="G720" s="2" t="s">
        <v>184</v>
      </c>
      <c r="H720" s="2" t="s">
        <v>188</v>
      </c>
      <c r="I720" s="2" t="s">
        <v>269</v>
      </c>
      <c r="J720" s="2" t="s">
        <v>833</v>
      </c>
      <c r="K720" s="79" t="s">
        <v>838</v>
      </c>
      <c r="L720" s="79" t="s">
        <v>262</v>
      </c>
      <c r="M720" s="79" t="s">
        <v>834</v>
      </c>
      <c r="N720" s="95" t="s">
        <v>24</v>
      </c>
      <c r="O720" s="901" t="s">
        <v>2</v>
      </c>
      <c r="P720" s="901" t="s">
        <v>2986</v>
      </c>
    </row>
    <row r="721" spans="1:16" s="1039" customFormat="1">
      <c r="B721" s="344" t="s">
        <v>4525</v>
      </c>
      <c r="C721" s="64" t="str">
        <f>IFERROR(VLOOKUP(D721,Table_wabobpsvr_AzureCalc_AzureCalcRateCard[], 3,FALSE), VLOOKUP(LEFT(D721, LEN(D721)-'Rate Card'!$M$26), Table_wabobpsvr_AzureCalc_AzureCalcRateCard[], 3, FALSE))</f>
        <v>1M Queries</v>
      </c>
      <c r="D721" s="1040" t="str">
        <f>B721&amp;'Discount Calculations'!$G$16&amp;'Rate Card'!$K$23</f>
        <v>DNS Queries (1M)MOSP6</v>
      </c>
      <c r="E721" s="1012">
        <f>IFERROR(VLOOKUP(D721,Table_wabobpsvr_AzureCalc_AzureCalcRateCard[], 5,FALSE), VLOOKUP(LEFT(D721, LEN(D721)-'Rate Card'!$M$26), Table_wabobpsvr_AzureCalc_AzureCalcRateCard[], 5, FALSE))</f>
        <v>0.2</v>
      </c>
      <c r="F721" s="1013">
        <f t="shared" ref="F721:F724" si="310">IF($E$1=1,1,0)</f>
        <v>1</v>
      </c>
      <c r="G721" s="1040">
        <f t="shared" ref="G721:G723" si="311">F721*E721</f>
        <v>0.2</v>
      </c>
      <c r="H721" s="1011">
        <f>'Discount Calculations'!$C$42</f>
        <v>0</v>
      </c>
      <c r="I721" s="1013">
        <f t="shared" ref="I721:I723" si="312">G721*(1-H721)</f>
        <v>0.2</v>
      </c>
      <c r="J721" s="1040">
        <f t="shared" ref="J721:J724" si="313">IF($E$1=2,1,0)</f>
        <v>0</v>
      </c>
      <c r="K721" s="540">
        <f t="shared" ref="K721:K723" si="314">E721*J721</f>
        <v>0</v>
      </c>
      <c r="L721" s="104">
        <f>'Discount Calculations'!$AD$5+1</f>
        <v>1</v>
      </c>
      <c r="M721" s="25">
        <f t="shared" ref="M721:M723" si="315">L721*(K721+I721)</f>
        <v>0.2</v>
      </c>
      <c r="N721" s="94">
        <f>M721*'FX Card'!$G$28</f>
        <v>0.2</v>
      </c>
      <c r="O721" s="902" t="str">
        <f>IFERROR(VLOOKUP(D721,Table_wabobpsvr_AzureCalc_AzureCalcRateCard[], 7,FALSE), VLOOKUP(LEFT(D721, LEN(D721)-'Rate Card'!$M$26), Table_wabobpsvr_AzureCalc_AzureCalcRateCard[], 7, FALSE))</f>
        <v/>
      </c>
      <c r="P721" s="902" t="str">
        <f>IFERROR(VLOOKUP(D721,Table_wabobpsvr_AzureCalc_AzureCalcRateCard[], 8,FALSE), VLOOKUP(LEFT(D721, LEN(D721)-'Rate Card'!$M$26), Table_wabobpsvr_AzureCalc_AzureCalcRateCard[], 8, FALSE))</f>
        <v/>
      </c>
    </row>
    <row r="722" spans="1:16" s="1039" customFormat="1">
      <c r="B722" s="344" t="s">
        <v>4521</v>
      </c>
      <c r="C722" s="64" t="str">
        <f>IFERROR(VLOOKUP(D722,Table_wabobpsvr_AzureCalc_AzureCalcRateCard[], 3,FALSE), VLOOKUP(LEFT(D722, LEN(D722)-'Rate Card'!$M$26), Table_wabobpsvr_AzureCalc_AzureCalcRateCard[], 3, FALSE))</f>
        <v>DNS Zones</v>
      </c>
      <c r="D722" s="1040" t="str">
        <f>B722&amp;'Discount Calculations'!$G$16&amp;'Rate Card'!$K$23</f>
        <v>ZonesMOSP6</v>
      </c>
      <c r="E722" s="1012">
        <f>IFERROR(VLOOKUP(D722,Table_wabobpsvr_AzureCalc_AzureCalcRateCard[], 5,FALSE), VLOOKUP(LEFT(D722, LEN(D722)-'Rate Card'!$M$26), Table_wabobpsvr_AzureCalc_AzureCalcRateCard[], 5, FALSE))</f>
        <v>0.25</v>
      </c>
      <c r="F722" s="1013">
        <f t="shared" si="310"/>
        <v>1</v>
      </c>
      <c r="G722" s="1040">
        <f t="shared" si="311"/>
        <v>0.25</v>
      </c>
      <c r="H722" s="1011">
        <f>'Discount Calculations'!$C$42</f>
        <v>0</v>
      </c>
      <c r="I722" s="1013">
        <f t="shared" si="312"/>
        <v>0.25</v>
      </c>
      <c r="J722" s="1040">
        <f t="shared" si="313"/>
        <v>0</v>
      </c>
      <c r="K722" s="540">
        <f t="shared" si="314"/>
        <v>0</v>
      </c>
      <c r="L722" s="104">
        <f>'Discount Calculations'!$AD$5+1</f>
        <v>1</v>
      </c>
      <c r="M722" s="25">
        <f t="shared" si="315"/>
        <v>0.25</v>
      </c>
      <c r="N722" s="94">
        <f>M722*'FX Card'!$G$28</f>
        <v>0.25</v>
      </c>
      <c r="O722" s="902" t="str">
        <f>IFERROR(VLOOKUP(D722,Table_wabobpsvr_AzureCalc_AzureCalcRateCard[], 7,FALSE), VLOOKUP(LEFT(D722, LEN(D722)-'Rate Card'!$M$26), Table_wabobpsvr_AzureCalc_AzureCalcRateCard[], 7, FALSE))</f>
        <v/>
      </c>
      <c r="P722" s="902" t="str">
        <f>IFERROR(VLOOKUP(D722,Table_wabobpsvr_AzureCalc_AzureCalcRateCard[], 8,FALSE), VLOOKUP(LEFT(D722, LEN(D722)-'Rate Card'!$M$26), Table_wabobpsvr_AzureCalc_AzureCalcRateCard[], 8, FALSE))</f>
        <v/>
      </c>
    </row>
    <row r="723" spans="1:16" s="1039" customFormat="1">
      <c r="B723" s="344" t="s">
        <v>4588</v>
      </c>
      <c r="C723" s="539" t="s">
        <v>4589</v>
      </c>
      <c r="D723" s="1010" t="s">
        <v>4591</v>
      </c>
      <c r="E723" s="1002">
        <f>E722*0.2</f>
        <v>0.05</v>
      </c>
      <c r="F723" s="1013">
        <f t="shared" si="310"/>
        <v>1</v>
      </c>
      <c r="G723" s="1040">
        <f t="shared" si="311"/>
        <v>0.05</v>
      </c>
      <c r="H723" s="1011">
        <f>'Discount Calculations'!$C$42</f>
        <v>0</v>
      </c>
      <c r="I723" s="1013">
        <f t="shared" si="312"/>
        <v>0.05</v>
      </c>
      <c r="J723" s="1040">
        <f t="shared" si="313"/>
        <v>0</v>
      </c>
      <c r="K723" s="540">
        <f t="shared" si="314"/>
        <v>0</v>
      </c>
      <c r="L723" s="104">
        <f>'Discount Calculations'!$AD$5+1</f>
        <v>1</v>
      </c>
      <c r="M723" s="25">
        <f t="shared" si="315"/>
        <v>0.05</v>
      </c>
      <c r="N723" s="94">
        <f>M723*'FX Card'!$G$28</f>
        <v>0.05</v>
      </c>
      <c r="O723" s="902" t="e">
        <f>IFERROR(VLOOKUP(D723,Table_wabobpsvr_AzureCalc_AzureCalcRateCard[], 7,FALSE), VLOOKUP(LEFT(D723, LEN(D723)-'Rate Card'!$M$26), Table_wabobpsvr_AzureCalc_AzureCalcRateCard[], 7, FALSE))</f>
        <v>#N/A</v>
      </c>
      <c r="P723" s="902" t="e">
        <f>IFERROR(VLOOKUP(D723,Table_wabobpsvr_AzureCalc_AzureCalcRateCard[], 8,FALSE), VLOOKUP(LEFT(D723, LEN(D723)-'Rate Card'!$M$26), Table_wabobpsvr_AzureCalc_AzureCalcRateCard[], 8, FALSE))</f>
        <v>#N/A</v>
      </c>
    </row>
    <row r="724" spans="1:16" s="1039" customFormat="1">
      <c r="B724" s="344" t="s">
        <v>4593</v>
      </c>
      <c r="C724" s="539" t="s">
        <v>4590</v>
      </c>
      <c r="D724" s="1010" t="s">
        <v>4592</v>
      </c>
      <c r="E724" s="1002">
        <f>E721*0.5</f>
        <v>0.1</v>
      </c>
      <c r="F724" s="1013">
        <f t="shared" si="310"/>
        <v>1</v>
      </c>
      <c r="G724" s="1040">
        <f t="shared" ref="G724" si="316">F724*E724</f>
        <v>0.1</v>
      </c>
      <c r="H724" s="1011">
        <f>'Discount Calculations'!$C$42</f>
        <v>0</v>
      </c>
      <c r="I724" s="1013">
        <f t="shared" ref="I724" si="317">G724*(1-H724)</f>
        <v>0.1</v>
      </c>
      <c r="J724" s="1040">
        <f t="shared" si="313"/>
        <v>0</v>
      </c>
      <c r="K724" s="540">
        <f t="shared" ref="K724" si="318">E724*J724</f>
        <v>0</v>
      </c>
      <c r="L724" s="104">
        <f>'Discount Calculations'!$AD$5+1</f>
        <v>1</v>
      </c>
      <c r="M724" s="25">
        <f t="shared" ref="M724" si="319">L724*(K724+I724)</f>
        <v>0.1</v>
      </c>
      <c r="N724" s="94">
        <f>M724*'FX Card'!$G$28</f>
        <v>0.1</v>
      </c>
      <c r="O724" s="902" t="e">
        <f>IFERROR(VLOOKUP(D724,Table_wabobpsvr_AzureCalc_AzureCalcRateCard[], 7,FALSE), VLOOKUP(LEFT(D724, LEN(D724)-'Rate Card'!$M$26), Table_wabobpsvr_AzureCalc_AzureCalcRateCard[], 7, FALSE))</f>
        <v>#N/A</v>
      </c>
      <c r="P724" s="902" t="e">
        <f>IFERROR(VLOOKUP(D724,Table_wabobpsvr_AzureCalc_AzureCalcRateCard[], 8,FALSE), VLOOKUP(LEFT(D724, LEN(D724)-'Rate Card'!$M$26), Table_wabobpsvr_AzureCalc_AzureCalcRateCard[], 8, FALSE))</f>
        <v>#N/A</v>
      </c>
    </row>
    <row r="725" spans="1:16">
      <c r="B725" s="33"/>
      <c r="D725" s="1013"/>
      <c r="E725" s="1015"/>
      <c r="G725" s="1011"/>
      <c r="H725" s="1013"/>
      <c r="J725" s="1034"/>
      <c r="K725" s="104"/>
      <c r="L725" s="25"/>
      <c r="M725" s="64"/>
      <c r="O725" s="903"/>
      <c r="P725" s="903"/>
    </row>
    <row r="726" spans="1:16">
      <c r="A726" s="79" t="s">
        <v>490</v>
      </c>
      <c r="B726" s="79" t="s">
        <v>152</v>
      </c>
      <c r="C726" s="79" t="s">
        <v>6</v>
      </c>
      <c r="D726" s="2" t="s">
        <v>828</v>
      </c>
      <c r="E726" s="556" t="s">
        <v>263</v>
      </c>
      <c r="F726" s="2" t="s">
        <v>180</v>
      </c>
      <c r="G726" s="2" t="s">
        <v>184</v>
      </c>
      <c r="H726" s="2" t="s">
        <v>188</v>
      </c>
      <c r="I726" s="2" t="s">
        <v>269</v>
      </c>
      <c r="J726" s="2" t="s">
        <v>833</v>
      </c>
      <c r="K726" s="79" t="s">
        <v>838</v>
      </c>
      <c r="L726" s="79" t="s">
        <v>262</v>
      </c>
      <c r="M726" s="79" t="s">
        <v>834</v>
      </c>
      <c r="N726" s="95" t="s">
        <v>24</v>
      </c>
      <c r="O726" s="901" t="s">
        <v>2</v>
      </c>
      <c r="P726" s="901" t="s">
        <v>2986</v>
      </c>
    </row>
    <row r="727" spans="1:16">
      <c r="B727" s="344" t="s">
        <v>7394</v>
      </c>
      <c r="C727" s="64" t="str">
        <f>IFERROR(VLOOKUP(D727,Table_wabobpsvr_AzureCalc_AzureCalcRateCard[], 3,FALSE), VLOOKUP(LEFT(D727, LEN(D727)-'Rate Card'!$M$26), Table_wabobpsvr_AzureCalc_AzureCalcRateCard[], 3, FALSE))</f>
        <v>Connections</v>
      </c>
      <c r="D727" s="1040" t="str">
        <f>B727&amp;'Discount Calculations'!$G$16&amp;'Rate Card'!$K$23</f>
        <v>ExpressRoute (Metered) 50 Mbps ConnectionsMOSP6</v>
      </c>
      <c r="E727" s="1012">
        <f>IFERROR(VLOOKUP(D727,Table_wabobpsvr_AzureCalc_AzureCalcRateCard[], 5,FALSE), VLOOKUP(LEFT(D727, LEN(D727)-'Rate Card'!$M$26), Table_wabobpsvr_AzureCalc_AzureCalcRateCard[], 5, FALSE))</f>
        <v>55</v>
      </c>
      <c r="F727" s="1013">
        <f t="shared" ref="F727:F748" si="320">IF($E$1=1,1,0)</f>
        <v>1</v>
      </c>
      <c r="G727" s="1040">
        <f t="shared" ref="G727:G744" si="321">F727*E727</f>
        <v>55</v>
      </c>
      <c r="H727" s="1011">
        <f>'Discount Calculations'!$C$42</f>
        <v>0</v>
      </c>
      <c r="I727" s="1013">
        <f t="shared" ref="I727:I744" si="322">G727*(1-H727)</f>
        <v>55</v>
      </c>
      <c r="J727" s="1040">
        <f t="shared" ref="J727:J748" si="323">IF($E$1=2,1,0)</f>
        <v>0</v>
      </c>
      <c r="K727" s="540">
        <f t="shared" ref="K727:K744" si="324">E727*J727</f>
        <v>0</v>
      </c>
      <c r="L727" s="104">
        <f>'Discount Calculations'!$AD$5+1</f>
        <v>1</v>
      </c>
      <c r="M727" s="25">
        <f t="shared" ref="M727:M744" si="325">L727*(K727+I727)</f>
        <v>55</v>
      </c>
      <c r="N727" s="94">
        <f>M727*'FX Card'!$G$28</f>
        <v>55</v>
      </c>
      <c r="O727" s="902">
        <f>IFERROR(VLOOKUP(D727,Table_wabobpsvr_AzureCalc_AzureCalcRateCard[], 7,FALSE), VLOOKUP(LEFT(D727, LEN(D727)-'Rate Card'!$M$26), Table_wabobpsvr_AzureCalc_AzureCalcRateCard[], 7, FALSE))</f>
        <v>0</v>
      </c>
      <c r="P727" s="902">
        <f>IFERROR(VLOOKUP(D727,Table_wabobpsvr_AzureCalc_AzureCalcRateCard[], 8,FALSE), VLOOKUP(LEFT(D727, LEN(D727)-'Rate Card'!$M$26), Table_wabobpsvr_AzureCalc_AzureCalcRateCard[], 8, FALSE))</f>
        <v>0</v>
      </c>
    </row>
    <row r="728" spans="1:16">
      <c r="B728" s="344" t="s">
        <v>7395</v>
      </c>
      <c r="C728" s="64" t="str">
        <f>IFERROR(VLOOKUP(D728,Table_wabobpsvr_AzureCalc_AzureCalcRateCard[], 3,FALSE), VLOOKUP(LEFT(D728, LEN(D728)-'Rate Card'!$M$26), Table_wabobpsvr_AzureCalc_AzureCalcRateCard[], 3, FALSE))</f>
        <v>Connections</v>
      </c>
      <c r="D728" s="1040" t="str">
        <f>B728&amp;'Discount Calculations'!$G$16&amp;'Rate Card'!$K$23</f>
        <v>ExpressRoute (Metered) 100 Mbps ConnectionsMOSP6</v>
      </c>
      <c r="E728" s="1012">
        <f>IFERROR(VLOOKUP(D728,Table_wabobpsvr_AzureCalc_AzureCalcRateCard[], 5,FALSE), VLOOKUP(LEFT(D728, LEN(D728)-'Rate Card'!$M$26), Table_wabobpsvr_AzureCalc_AzureCalcRateCard[], 5, FALSE))</f>
        <v>110</v>
      </c>
      <c r="F728" s="1013">
        <f t="shared" si="320"/>
        <v>1</v>
      </c>
      <c r="G728" s="1040">
        <f t="shared" si="321"/>
        <v>110</v>
      </c>
      <c r="H728" s="1011">
        <f>'Discount Calculations'!$C$42</f>
        <v>0</v>
      </c>
      <c r="I728" s="1013">
        <f t="shared" si="322"/>
        <v>110</v>
      </c>
      <c r="J728" s="1040">
        <f t="shared" si="323"/>
        <v>0</v>
      </c>
      <c r="K728" s="540">
        <f t="shared" si="324"/>
        <v>0</v>
      </c>
      <c r="L728" s="104">
        <f>'Discount Calculations'!$AD$5+1</f>
        <v>1</v>
      </c>
      <c r="M728" s="25">
        <f t="shared" si="325"/>
        <v>110</v>
      </c>
      <c r="N728" s="94">
        <f>M728*'FX Card'!$G$28</f>
        <v>110</v>
      </c>
      <c r="O728" s="902">
        <f>IFERROR(VLOOKUP(D728,Table_wabobpsvr_AzureCalc_AzureCalcRateCard[], 7,FALSE), VLOOKUP(LEFT(D728, LEN(D728)-'Rate Card'!$M$26), Table_wabobpsvr_AzureCalc_AzureCalcRateCard[], 7, FALSE))</f>
        <v>0</v>
      </c>
      <c r="P728" s="902">
        <f>IFERROR(VLOOKUP(D728,Table_wabobpsvr_AzureCalc_AzureCalcRateCard[], 8,FALSE), VLOOKUP(LEFT(D728, LEN(D728)-'Rate Card'!$M$26), Table_wabobpsvr_AzureCalc_AzureCalcRateCard[], 8, FALSE))</f>
        <v>0</v>
      </c>
    </row>
    <row r="729" spans="1:16" s="1039" customFormat="1">
      <c r="B729" s="344" t="s">
        <v>7388</v>
      </c>
      <c r="C729" s="64" t="str">
        <f>IFERROR(VLOOKUP(D729,Table_wabobpsvr_AzureCalc_AzureCalcRateCard[], 3,FALSE), VLOOKUP(LEFT(D729, LEN(D729)-'Rate Card'!$M$26), Table_wabobpsvr_AzureCalc_AzureCalcRateCard[], 3, FALSE))</f>
        <v>Connections</v>
      </c>
      <c r="D729" s="1040" t="str">
        <f>B729&amp;'Discount Calculations'!$G$16&amp;'Rate Card'!$K$23</f>
        <v>ExpressRoute (Metered) 200 Mbps ConnectionsMOSP6</v>
      </c>
      <c r="E729" s="1012">
        <f>IFERROR(VLOOKUP(D729,Table_wabobpsvr_AzureCalc_AzureCalcRateCard[], 5,FALSE), VLOOKUP(LEFT(D729, LEN(D729)-'Rate Card'!$M$26), Table_wabobpsvr_AzureCalc_AzureCalcRateCard[], 5, FALSE))</f>
        <v>145</v>
      </c>
      <c r="F729" s="1013">
        <f t="shared" si="320"/>
        <v>1</v>
      </c>
      <c r="G729" s="1040">
        <f t="shared" ref="G729:G730" si="326">F729*E729</f>
        <v>145</v>
      </c>
      <c r="H729" s="1011">
        <f>'Discount Calculations'!$C$42</f>
        <v>0</v>
      </c>
      <c r="I729" s="1013">
        <f t="shared" ref="I729:I730" si="327">G729*(1-H729)</f>
        <v>145</v>
      </c>
      <c r="J729" s="1040">
        <f t="shared" si="323"/>
        <v>0</v>
      </c>
      <c r="K729" s="540">
        <f t="shared" ref="K729:K730" si="328">E729*J729</f>
        <v>0</v>
      </c>
      <c r="L729" s="104">
        <f>'Discount Calculations'!$AD$5+1</f>
        <v>1</v>
      </c>
      <c r="M729" s="25">
        <f t="shared" ref="M729:M730" si="329">L729*(K729+I729)</f>
        <v>145</v>
      </c>
      <c r="N729" s="94">
        <f>M729*'FX Card'!$G$28</f>
        <v>145</v>
      </c>
      <c r="O729" s="902">
        <f>IFERROR(VLOOKUP(D729,Table_wabobpsvr_AzureCalc_AzureCalcRateCard[], 7,FALSE), VLOOKUP(LEFT(D729, LEN(D729)-'Rate Card'!$M$26), Table_wabobpsvr_AzureCalc_AzureCalcRateCard[], 7, FALSE))</f>
        <v>0</v>
      </c>
      <c r="P729" s="902">
        <f>IFERROR(VLOOKUP(D729,Table_wabobpsvr_AzureCalc_AzureCalcRateCard[], 8,FALSE), VLOOKUP(LEFT(D729, LEN(D729)-'Rate Card'!$M$26), Table_wabobpsvr_AzureCalc_AzureCalcRateCard[], 8, FALSE))</f>
        <v>0</v>
      </c>
    </row>
    <row r="730" spans="1:16" s="1039" customFormat="1">
      <c r="B730" s="344" t="s">
        <v>7389</v>
      </c>
      <c r="C730" s="64" t="str">
        <f>IFERROR(VLOOKUP(D730,Table_wabobpsvr_AzureCalc_AzureCalcRateCard[], 3,FALSE), VLOOKUP(LEFT(D730, LEN(D730)-'Rate Card'!$M$26), Table_wabobpsvr_AzureCalc_AzureCalcRateCard[], 3, FALSE))</f>
        <v>Connections</v>
      </c>
      <c r="D730" s="1040" t="str">
        <f>B730&amp;'Discount Calculations'!$G$16&amp;'Rate Card'!$K$23</f>
        <v>ExpressRoute (Metered) 500 Mbps ConnectionsMOSP6</v>
      </c>
      <c r="E730" s="1012">
        <f>IFERROR(VLOOKUP(D730,Table_wabobpsvr_AzureCalc_AzureCalcRateCard[], 5,FALSE), VLOOKUP(LEFT(D730, LEN(D730)-'Rate Card'!$M$26), Table_wabobpsvr_AzureCalc_AzureCalcRateCard[], 5, FALSE))</f>
        <v>290</v>
      </c>
      <c r="F730" s="1013">
        <f t="shared" si="320"/>
        <v>1</v>
      </c>
      <c r="G730" s="1040">
        <f t="shared" si="326"/>
        <v>290</v>
      </c>
      <c r="H730" s="1011">
        <f>'Discount Calculations'!$C$42</f>
        <v>0</v>
      </c>
      <c r="I730" s="1013">
        <f t="shared" si="327"/>
        <v>290</v>
      </c>
      <c r="J730" s="1040">
        <f t="shared" si="323"/>
        <v>0</v>
      </c>
      <c r="K730" s="540">
        <f t="shared" si="328"/>
        <v>0</v>
      </c>
      <c r="L730" s="104">
        <f>'Discount Calculations'!$AD$5+1</f>
        <v>1</v>
      </c>
      <c r="M730" s="25">
        <f t="shared" si="329"/>
        <v>290</v>
      </c>
      <c r="N730" s="94">
        <f>M730*'FX Card'!$G$28</f>
        <v>290</v>
      </c>
      <c r="O730" s="902">
        <f>IFERROR(VLOOKUP(D730,Table_wabobpsvr_AzureCalc_AzureCalcRateCard[], 7,FALSE), VLOOKUP(LEFT(D730, LEN(D730)-'Rate Card'!$M$26), Table_wabobpsvr_AzureCalc_AzureCalcRateCard[], 7, FALSE))</f>
        <v>0</v>
      </c>
      <c r="P730" s="902">
        <f>IFERROR(VLOOKUP(D730,Table_wabobpsvr_AzureCalc_AzureCalcRateCard[], 8,FALSE), VLOOKUP(LEFT(D730, LEN(D730)-'Rate Card'!$M$26), Table_wabobpsvr_AzureCalc_AzureCalcRateCard[], 8, FALSE))</f>
        <v>0</v>
      </c>
    </row>
    <row r="731" spans="1:16">
      <c r="B731" s="344" t="s">
        <v>7390</v>
      </c>
      <c r="C731" s="64" t="str">
        <f>IFERROR(VLOOKUP(D731,Table_wabobpsvr_AzureCalc_AzureCalcRateCard[], 3,FALSE), VLOOKUP(LEFT(D731, LEN(D731)-'Rate Card'!$M$26), Table_wabobpsvr_AzureCalc_AzureCalcRateCard[], 3, FALSE))</f>
        <v>Connections</v>
      </c>
      <c r="D731" s="1040" t="str">
        <f>B731&amp;'Discount Calculations'!$G$16&amp;'Rate Card'!$K$23</f>
        <v>ExpressRoute (Metered) 1 Gbps ConnectionsMOSP6</v>
      </c>
      <c r="E731" s="1012">
        <f>IFERROR(VLOOKUP(D731,Table_wabobpsvr_AzureCalc_AzureCalcRateCard[], 5,FALSE), VLOOKUP(LEFT(D731, LEN(D731)-'Rate Card'!$M$26), Table_wabobpsvr_AzureCalc_AzureCalcRateCard[], 5, FALSE))</f>
        <v>436</v>
      </c>
      <c r="F731" s="1013">
        <f t="shared" si="320"/>
        <v>1</v>
      </c>
      <c r="G731" s="1040">
        <f t="shared" si="321"/>
        <v>436</v>
      </c>
      <c r="H731" s="1011">
        <f>'Discount Calculations'!$C$42</f>
        <v>0</v>
      </c>
      <c r="I731" s="1013">
        <f t="shared" si="322"/>
        <v>436</v>
      </c>
      <c r="J731" s="1040">
        <f t="shared" si="323"/>
        <v>0</v>
      </c>
      <c r="K731" s="540">
        <f t="shared" si="324"/>
        <v>0</v>
      </c>
      <c r="L731" s="104">
        <f>'Discount Calculations'!$AD$5+1</f>
        <v>1</v>
      </c>
      <c r="M731" s="25">
        <f t="shared" si="325"/>
        <v>436</v>
      </c>
      <c r="N731" s="94">
        <f>M731*'FX Card'!$G$28</f>
        <v>436</v>
      </c>
      <c r="O731" s="902">
        <f>IFERROR(VLOOKUP(D731,Table_wabobpsvr_AzureCalc_AzureCalcRateCard[], 7,FALSE), VLOOKUP(LEFT(D731, LEN(D731)-'Rate Card'!$M$26), Table_wabobpsvr_AzureCalc_AzureCalcRateCard[], 7, FALSE))</f>
        <v>0</v>
      </c>
      <c r="P731" s="902">
        <f>IFERROR(VLOOKUP(D731,Table_wabobpsvr_AzureCalc_AzureCalcRateCard[], 8,FALSE), VLOOKUP(LEFT(D731, LEN(D731)-'Rate Card'!$M$26), Table_wabobpsvr_AzureCalc_AzureCalcRateCard[], 8, FALSE))</f>
        <v>0</v>
      </c>
    </row>
    <row r="732" spans="1:16">
      <c r="B732" s="344" t="s">
        <v>7396</v>
      </c>
      <c r="C732" s="64" t="str">
        <f>IFERROR(VLOOKUP(D732,Table_wabobpsvr_AzureCalc_AzureCalcRateCard[], 3,FALSE), VLOOKUP(LEFT(D732, LEN(D732)-'Rate Card'!$M$26), Table_wabobpsvr_AzureCalc_AzureCalcRateCard[], 3, FALSE))</f>
        <v>Connections</v>
      </c>
      <c r="D732" s="1040" t="str">
        <f>B732&amp;'Discount Calculations'!$G$16&amp;'Rate Card'!$K$23</f>
        <v>ExpressRoute (Metered) 2 Gbps ConnectionsMOSP6</v>
      </c>
      <c r="E732" s="1012">
        <f>IFERROR(VLOOKUP(D732,Table_wabobpsvr_AzureCalc_AzureCalcRateCard[], 5,FALSE), VLOOKUP(LEFT(D732, LEN(D732)-'Rate Card'!$M$26), Table_wabobpsvr_AzureCalc_AzureCalcRateCard[], 5, FALSE))</f>
        <v>872</v>
      </c>
      <c r="F732" s="1013">
        <f t="shared" si="320"/>
        <v>1</v>
      </c>
      <c r="G732" s="1040">
        <f t="shared" ref="G732:G734" si="330">F732*E732</f>
        <v>872</v>
      </c>
      <c r="H732" s="1011">
        <f>'Discount Calculations'!$C$42</f>
        <v>0</v>
      </c>
      <c r="I732" s="1013">
        <f t="shared" ref="I732:I734" si="331">G732*(1-H732)</f>
        <v>872</v>
      </c>
      <c r="J732" s="1040">
        <f t="shared" si="323"/>
        <v>0</v>
      </c>
      <c r="K732" s="540">
        <f t="shared" ref="K732:K734" si="332">E732*J732</f>
        <v>0</v>
      </c>
      <c r="L732" s="104">
        <f>'Discount Calculations'!$AD$5+1</f>
        <v>1</v>
      </c>
      <c r="M732" s="25">
        <f t="shared" ref="M732:M734" si="333">L732*(K732+I732)</f>
        <v>872</v>
      </c>
      <c r="N732" s="94">
        <f>M732*'FX Card'!$G$28</f>
        <v>872</v>
      </c>
      <c r="O732" s="902">
        <f>IFERROR(VLOOKUP(D732,Table_wabobpsvr_AzureCalc_AzureCalcRateCard[], 7,FALSE), VLOOKUP(LEFT(D732, LEN(D732)-'Rate Card'!$M$26), Table_wabobpsvr_AzureCalc_AzureCalcRateCard[], 7, FALSE))</f>
        <v>0</v>
      </c>
      <c r="P732" s="902">
        <f>IFERROR(VLOOKUP(D732,Table_wabobpsvr_AzureCalc_AzureCalcRateCard[], 8,FALSE), VLOOKUP(LEFT(D732, LEN(D732)-'Rate Card'!$M$26), Table_wabobpsvr_AzureCalc_AzureCalcRateCard[], 8, FALSE))</f>
        <v>0</v>
      </c>
    </row>
    <row r="733" spans="1:16" s="1039" customFormat="1">
      <c r="B733" s="344" t="s">
        <v>7397</v>
      </c>
      <c r="C733" s="64" t="str">
        <f>IFERROR(VLOOKUP(D733,Table_wabobpsvr_AzureCalc_AzureCalcRateCard[], 3,FALSE), VLOOKUP(LEFT(D733, LEN(D733)-'Rate Card'!$M$26), Table_wabobpsvr_AzureCalc_AzureCalcRateCard[], 3, FALSE))</f>
        <v>Connections</v>
      </c>
      <c r="D733" s="1040" t="str">
        <f>B733&amp;'Discount Calculations'!$G$16&amp;'Rate Card'!$K$23</f>
        <v>ExpressRoute (Metered) 5 Gbps ConnectionsMOSP6</v>
      </c>
      <c r="E733" s="1012">
        <f>IFERROR(VLOOKUP(D733,Table_wabobpsvr_AzureCalc_AzureCalcRateCard[], 5,FALSE), VLOOKUP(LEFT(D733, LEN(D733)-'Rate Card'!$M$26), Table_wabobpsvr_AzureCalc_AzureCalcRateCard[], 5, FALSE))</f>
        <v>2180</v>
      </c>
      <c r="F733" s="1013">
        <f t="shared" si="320"/>
        <v>1</v>
      </c>
      <c r="G733" s="1040">
        <f t="shared" si="330"/>
        <v>2180</v>
      </c>
      <c r="H733" s="1011">
        <f>'Discount Calculations'!$C$42</f>
        <v>0</v>
      </c>
      <c r="I733" s="1013">
        <f t="shared" si="331"/>
        <v>2180</v>
      </c>
      <c r="J733" s="1040">
        <f t="shared" si="323"/>
        <v>0</v>
      </c>
      <c r="K733" s="540">
        <f t="shared" si="332"/>
        <v>0</v>
      </c>
      <c r="L733" s="104">
        <f>'Discount Calculations'!$AD$5+1</f>
        <v>1</v>
      </c>
      <c r="M733" s="25">
        <f t="shared" si="333"/>
        <v>2180</v>
      </c>
      <c r="N733" s="94">
        <f>M733*'FX Card'!$G$28</f>
        <v>2180</v>
      </c>
      <c r="O733" s="902">
        <f>IFERROR(VLOOKUP(D733,Table_wabobpsvr_AzureCalc_AzureCalcRateCard[], 7,FALSE), VLOOKUP(LEFT(D733, LEN(D733)-'Rate Card'!$M$26), Table_wabobpsvr_AzureCalc_AzureCalcRateCard[], 7, FALSE))</f>
        <v>0</v>
      </c>
      <c r="P733" s="902">
        <f>IFERROR(VLOOKUP(D733,Table_wabobpsvr_AzureCalc_AzureCalcRateCard[], 8,FALSE), VLOOKUP(LEFT(D733, LEN(D733)-'Rate Card'!$M$26), Table_wabobpsvr_AzureCalc_AzureCalcRateCard[], 8, FALSE))</f>
        <v>0</v>
      </c>
    </row>
    <row r="734" spans="1:16" s="1039" customFormat="1">
      <c r="B734" s="344" t="s">
        <v>7391</v>
      </c>
      <c r="C734" s="64" t="str">
        <f>IFERROR(VLOOKUP(D734,Table_wabobpsvr_AzureCalc_AzureCalcRateCard[], 3,FALSE), VLOOKUP(LEFT(D734, LEN(D734)-'Rate Card'!$M$26), Table_wabobpsvr_AzureCalc_AzureCalcRateCard[], 3, FALSE))</f>
        <v>Connections</v>
      </c>
      <c r="D734" s="1040" t="str">
        <f>B734&amp;'Discount Calculations'!$G$16&amp;'Rate Card'!$K$23</f>
        <v>ExpressRoute (Metered) 10 Gbps ConnectionsMOSP6</v>
      </c>
      <c r="E734" s="1012">
        <f>IFERROR(VLOOKUP(D734,Table_wabobpsvr_AzureCalc_AzureCalcRateCard[], 5,FALSE), VLOOKUP(LEFT(D734, LEN(D734)-'Rate Card'!$M$26), Table_wabobpsvr_AzureCalc_AzureCalcRateCard[], 5, FALSE))</f>
        <v>5000</v>
      </c>
      <c r="F734" s="1013">
        <f t="shared" si="320"/>
        <v>1</v>
      </c>
      <c r="G734" s="1040">
        <f t="shared" si="330"/>
        <v>5000</v>
      </c>
      <c r="H734" s="1011">
        <f>'Discount Calculations'!$C$42</f>
        <v>0</v>
      </c>
      <c r="I734" s="1013">
        <f t="shared" si="331"/>
        <v>5000</v>
      </c>
      <c r="J734" s="1040">
        <f t="shared" si="323"/>
        <v>0</v>
      </c>
      <c r="K734" s="540">
        <f t="shared" si="332"/>
        <v>0</v>
      </c>
      <c r="L734" s="104">
        <f>'Discount Calculations'!$AD$5+1</f>
        <v>1</v>
      </c>
      <c r="M734" s="25">
        <f t="shared" si="333"/>
        <v>5000</v>
      </c>
      <c r="N734" s="94">
        <f>M734*'FX Card'!$G$28</f>
        <v>5000</v>
      </c>
      <c r="O734" s="902">
        <f>IFERROR(VLOOKUP(D734,Table_wabobpsvr_AzureCalc_AzureCalcRateCard[], 7,FALSE), VLOOKUP(LEFT(D734, LEN(D734)-'Rate Card'!$M$26), Table_wabobpsvr_AzureCalc_AzureCalcRateCard[], 7, FALSE))</f>
        <v>0</v>
      </c>
      <c r="P734" s="902">
        <f>IFERROR(VLOOKUP(D734,Table_wabobpsvr_AzureCalc_AzureCalcRateCard[], 8,FALSE), VLOOKUP(LEFT(D734, LEN(D734)-'Rate Card'!$M$26), Table_wabobpsvr_AzureCalc_AzureCalcRateCard[], 8, FALSE))</f>
        <v>0</v>
      </c>
    </row>
    <row r="735" spans="1:16">
      <c r="B735" s="344" t="s">
        <v>7392</v>
      </c>
      <c r="C735" s="64" t="str">
        <f>IFERROR(VLOOKUP(D735,Table_wabobpsvr_AzureCalc_AzureCalcRateCard[], 3,FALSE), VLOOKUP(LEFT(D735, LEN(D735)-'Rate Card'!$M$26), Table_wabobpsvr_AzureCalc_AzureCalcRateCard[], 3, FALSE))</f>
        <v>GB</v>
      </c>
      <c r="D735" s="1040" t="str">
        <f>B735&amp;'Discount Calculations'!$G$16&amp;'Rate Card'!$K$23</f>
        <v>ExpressRoute (Metered) Data Transfer Out at 1 Gbps (GB) - Zone 1MOSP6</v>
      </c>
      <c r="E735" s="1012">
        <f>IFERROR(VLOOKUP(D735,Table_wabobpsvr_AzureCalc_AzureCalcRateCard[], 5,FALSE), VLOOKUP(LEFT(D735, LEN(D735)-'Rate Card'!$M$26), Table_wabobpsvr_AzureCalc_AzureCalcRateCard[], 5, FALSE))</f>
        <v>2.5000000000000001E-2</v>
      </c>
      <c r="F735" s="1013">
        <f t="shared" si="320"/>
        <v>1</v>
      </c>
      <c r="G735" s="1040">
        <f t="shared" si="321"/>
        <v>2.5000000000000001E-2</v>
      </c>
      <c r="H735" s="1011">
        <f>'Discount Calculations'!$C$42</f>
        <v>0</v>
      </c>
      <c r="I735" s="1013">
        <f t="shared" si="322"/>
        <v>2.5000000000000001E-2</v>
      </c>
      <c r="J735" s="1040">
        <f t="shared" si="323"/>
        <v>0</v>
      </c>
      <c r="K735" s="540">
        <f t="shared" si="324"/>
        <v>0</v>
      </c>
      <c r="L735" s="104">
        <f>'Discount Calculations'!$AD$5+1</f>
        <v>1</v>
      </c>
      <c r="M735" s="25">
        <f t="shared" si="325"/>
        <v>2.5000000000000001E-2</v>
      </c>
      <c r="N735" s="94">
        <f>M735*'FX Card'!$G$28</f>
        <v>2.5000000000000001E-2</v>
      </c>
      <c r="O735" s="902">
        <f>IFERROR(VLOOKUP(D735,Table_wabobpsvr_AzureCalc_AzureCalcRateCard[], 7,FALSE), VLOOKUP(LEFT(D735, LEN(D735)-'Rate Card'!$M$26), Table_wabobpsvr_AzureCalc_AzureCalcRateCard[], 7, FALSE))</f>
        <v>0</v>
      </c>
      <c r="P735" s="902">
        <f>IFERROR(VLOOKUP(D735,Table_wabobpsvr_AzureCalc_AzureCalcRateCard[], 8,FALSE), VLOOKUP(LEFT(D735, LEN(D735)-'Rate Card'!$M$26), Table_wabobpsvr_AzureCalc_AzureCalcRateCard[], 8, FALSE))</f>
        <v>0</v>
      </c>
    </row>
    <row r="736" spans="1:16">
      <c r="B736" s="344" t="s">
        <v>7393</v>
      </c>
      <c r="C736" s="64" t="str">
        <f>IFERROR(VLOOKUP(D736,Table_wabobpsvr_AzureCalc_AzureCalcRateCard[], 3,FALSE), VLOOKUP(LEFT(D736, LEN(D736)-'Rate Card'!$M$26), Table_wabobpsvr_AzureCalc_AzureCalcRateCard[], 3, FALSE))</f>
        <v>GB</v>
      </c>
      <c r="D736" s="1040" t="str">
        <f>B736&amp;'Discount Calculations'!$G$16&amp;'Rate Card'!$K$23</f>
        <v>ExpressRoute (Metered) Data Transfer Out at 1 Gbps (GB) - Zone 2MOSP6</v>
      </c>
      <c r="E736" s="1012">
        <f>IFERROR(VLOOKUP(D736,Table_wabobpsvr_AzureCalc_AzureCalcRateCard[], 5,FALSE), VLOOKUP(LEFT(D736, LEN(D736)-'Rate Card'!$M$26), Table_wabobpsvr_AzureCalc_AzureCalcRateCard[], 5, FALSE))</f>
        <v>999999</v>
      </c>
      <c r="F736" s="1013">
        <f t="shared" si="320"/>
        <v>1</v>
      </c>
      <c r="G736" s="1040">
        <f t="shared" si="321"/>
        <v>999999</v>
      </c>
      <c r="H736" s="1011">
        <f>'Discount Calculations'!$C$42</f>
        <v>0</v>
      </c>
      <c r="I736" s="1013">
        <f t="shared" si="322"/>
        <v>999999</v>
      </c>
      <c r="J736" s="1040">
        <f t="shared" si="323"/>
        <v>0</v>
      </c>
      <c r="K736" s="540">
        <f t="shared" si="324"/>
        <v>0</v>
      </c>
      <c r="L736" s="104">
        <f>'Discount Calculations'!$AD$5+1</f>
        <v>1</v>
      </c>
      <c r="M736" s="25">
        <f t="shared" si="325"/>
        <v>999999</v>
      </c>
      <c r="N736" s="94">
        <f>M736*'FX Card'!$G$28</f>
        <v>999999</v>
      </c>
      <c r="O736" s="902">
        <f>IFERROR(VLOOKUP(D736,Table_wabobpsvr_AzureCalc_AzureCalcRateCard[], 7,FALSE), VLOOKUP(LEFT(D736, LEN(D736)-'Rate Card'!$M$26), Table_wabobpsvr_AzureCalc_AzureCalcRateCard[], 7, FALSE))</f>
        <v>0</v>
      </c>
      <c r="P736" s="902">
        <f>IFERROR(VLOOKUP(D736,Table_wabobpsvr_AzureCalc_AzureCalcRateCard[], 8,FALSE), VLOOKUP(LEFT(D736, LEN(D736)-'Rate Card'!$M$26), Table_wabobpsvr_AzureCalc_AzureCalcRateCard[], 8, FALSE))</f>
        <v>0</v>
      </c>
    </row>
    <row r="737" spans="1:16" s="1039" customFormat="1">
      <c r="B737" s="344" t="s">
        <v>7398</v>
      </c>
      <c r="C737" s="64" t="str">
        <f>IFERROR(VLOOKUP(D737,Table_wabobpsvr_AzureCalc_AzureCalcRateCard[], 3,FALSE), VLOOKUP(LEFT(D737, LEN(D737)-'Rate Card'!$M$26), Table_wabobpsvr_AzureCalc_AzureCalcRateCard[], 3, FALSE))</f>
        <v>GB</v>
      </c>
      <c r="D737" s="1040" t="str">
        <f>B737&amp;'Discount Calculations'!$G$16&amp;'Rate Card'!$K$23</f>
        <v>ExpressRoute (Metered) Data Transfer Out at 1 Gbps (GB) - Zone 3MOSP6</v>
      </c>
      <c r="E737" s="1012">
        <f>IFERROR(VLOOKUP(D737,Table_wabobpsvr_AzureCalc_AzureCalcRateCard[], 5,FALSE), VLOOKUP(LEFT(D737, LEN(D737)-'Rate Card'!$M$26), Table_wabobpsvr_AzureCalc_AzureCalcRateCard[], 5, FALSE))</f>
        <v>999999</v>
      </c>
      <c r="F737" s="1013">
        <f t="shared" si="320"/>
        <v>1</v>
      </c>
      <c r="G737" s="1040">
        <f>F737*E737</f>
        <v>999999</v>
      </c>
      <c r="H737" s="1011">
        <f>'Discount Calculations'!$C$42</f>
        <v>0</v>
      </c>
      <c r="I737" s="1013">
        <f>G737*(1-H737)</f>
        <v>999999</v>
      </c>
      <c r="J737" s="1040">
        <f t="shared" si="323"/>
        <v>0</v>
      </c>
      <c r="K737" s="540">
        <f>E737*J737</f>
        <v>0</v>
      </c>
      <c r="L737" s="104">
        <f>'Discount Calculations'!$AD$5+1</f>
        <v>1</v>
      </c>
      <c r="M737" s="25">
        <f>L737*(K737+I737)</f>
        <v>999999</v>
      </c>
      <c r="N737" s="94">
        <f>M737*'FX Card'!$G$28</f>
        <v>999999</v>
      </c>
      <c r="O737" s="902">
        <f>IFERROR(VLOOKUP(D737,Table_wabobpsvr_AzureCalc_AzureCalcRateCard[], 7,FALSE), VLOOKUP(LEFT(D737, LEN(D737)-'Rate Card'!$M$26), Table_wabobpsvr_AzureCalc_AzureCalcRateCard[], 7, FALSE))</f>
        <v>0</v>
      </c>
      <c r="P737" s="902">
        <f>IFERROR(VLOOKUP(D737,Table_wabobpsvr_AzureCalc_AzureCalcRateCard[], 8,FALSE), VLOOKUP(LEFT(D737, LEN(D737)-'Rate Card'!$M$26), Table_wabobpsvr_AzureCalc_AzureCalcRateCard[], 8, FALSE))</f>
        <v>0</v>
      </c>
    </row>
    <row r="738" spans="1:16" s="1039" customFormat="1">
      <c r="B738" s="344" t="s">
        <v>7399</v>
      </c>
      <c r="C738" s="64" t="s">
        <v>7</v>
      </c>
      <c r="D738" s="1040" t="str">
        <f>B738&amp;'Discount Calculations'!$G$16&amp;'Rate Card'!$K$23</f>
        <v>Metered Add-On UnitsMOSP6</v>
      </c>
      <c r="E738" s="1012">
        <v>3000</v>
      </c>
      <c r="F738" s="1013">
        <f t="shared" si="320"/>
        <v>1</v>
      </c>
      <c r="G738" s="1040">
        <f t="shared" ref="G738" si="334">F738*E738</f>
        <v>3000</v>
      </c>
      <c r="H738" s="1011">
        <f>'Discount Calculations'!$C$42</f>
        <v>0</v>
      </c>
      <c r="I738" s="1013">
        <f t="shared" ref="I738" si="335">G738*(1-H738)</f>
        <v>3000</v>
      </c>
      <c r="J738" s="1040">
        <f t="shared" si="323"/>
        <v>0</v>
      </c>
      <c r="K738" s="540">
        <f t="shared" ref="K738" si="336">E738*J738</f>
        <v>0</v>
      </c>
      <c r="L738" s="104">
        <f>'Discount Calculations'!$AD$5+1</f>
        <v>1</v>
      </c>
      <c r="M738" s="25">
        <f t="shared" ref="M738" si="337">L738*(K738+I738)</f>
        <v>3000</v>
      </c>
      <c r="N738" s="94">
        <f>M738*'FX Card'!$G$28</f>
        <v>3000</v>
      </c>
      <c r="O738" s="902" t="e">
        <f>IFERROR(VLOOKUP(D738,Table_wabobpsvr_AzureCalc_AzureCalcRateCard[], 7,FALSE), VLOOKUP(LEFT(D738, LEN(D738)-'Rate Card'!$M$26), Table_wabobpsvr_AzureCalc_AzureCalcRateCard[], 7, FALSE))</f>
        <v>#N/A</v>
      </c>
      <c r="P738" s="902" t="e">
        <f>IFERROR(VLOOKUP(D738,Table_wabobpsvr_AzureCalc_AzureCalcRateCard[], 8,FALSE), VLOOKUP(LEFT(D738, LEN(D738)-'Rate Card'!$M$26), Table_wabobpsvr_AzureCalc_AzureCalcRateCard[], 8, FALSE))</f>
        <v>#N/A</v>
      </c>
    </row>
    <row r="740" spans="1:16">
      <c r="B740" s="344" t="s">
        <v>7401</v>
      </c>
      <c r="C740" s="64" t="str">
        <f>IFERROR(VLOOKUP(D740,Table_wabobpsvr_AzureCalc_AzureCalcRateCard[], 3,FALSE), VLOOKUP(LEFT(D740, LEN(D740)-'Rate Card'!$M$26), Table_wabobpsvr_AzureCalc_AzureCalcRateCard[], 3, FALSE))</f>
        <v>Connections</v>
      </c>
      <c r="D740" s="1040" t="str">
        <f>B740&amp;'Discount Calculations'!$G$16&amp;'Rate Card'!$K$23</f>
        <v>ExpressRoute (Unlimited) 50 Mbps ConnectionsMOSP6</v>
      </c>
      <c r="E740" s="1012">
        <f>IFERROR(VLOOKUP(D740,Table_wabobpsvr_AzureCalc_AzureCalcRateCard[], 5,FALSE), VLOOKUP(LEFT(D740, LEN(D740)-'Rate Card'!$M$26), Table_wabobpsvr_AzureCalc_AzureCalcRateCard[], 5, FALSE))</f>
        <v>300</v>
      </c>
      <c r="F740" s="1013">
        <f t="shared" si="320"/>
        <v>1</v>
      </c>
      <c r="G740" s="1040">
        <f t="shared" si="321"/>
        <v>300</v>
      </c>
      <c r="H740" s="1011">
        <f>'Discount Calculations'!$C$42</f>
        <v>0</v>
      </c>
      <c r="I740" s="1013">
        <f t="shared" si="322"/>
        <v>300</v>
      </c>
      <c r="J740" s="1040">
        <f t="shared" si="323"/>
        <v>0</v>
      </c>
      <c r="K740" s="540">
        <f t="shared" si="324"/>
        <v>0</v>
      </c>
      <c r="L740" s="104">
        <f>'Discount Calculations'!$AD$5+1</f>
        <v>1</v>
      </c>
      <c r="M740" s="25">
        <f t="shared" si="325"/>
        <v>300</v>
      </c>
      <c r="N740" s="94">
        <f>M740*'FX Card'!$G$28</f>
        <v>300</v>
      </c>
      <c r="O740" s="902">
        <f>IFERROR(VLOOKUP(D740,Table_wabobpsvr_AzureCalc_AzureCalcRateCard[], 7,FALSE), VLOOKUP(LEFT(D740, LEN(D740)-'Rate Card'!$M$26), Table_wabobpsvr_AzureCalc_AzureCalcRateCard[], 7, FALSE))</f>
        <v>0</v>
      </c>
      <c r="P740" s="902">
        <f>IFERROR(VLOOKUP(D740,Table_wabobpsvr_AzureCalc_AzureCalcRateCard[], 8,FALSE), VLOOKUP(LEFT(D740, LEN(D740)-'Rate Card'!$M$26), Table_wabobpsvr_AzureCalc_AzureCalcRateCard[], 8, FALSE))</f>
        <v>0</v>
      </c>
    </row>
    <row r="741" spans="1:16">
      <c r="B741" s="344" t="s">
        <v>7402</v>
      </c>
      <c r="C741" s="64" t="str">
        <f>IFERROR(VLOOKUP(D741,Table_wabobpsvr_AzureCalc_AzureCalcRateCard[], 3,FALSE), VLOOKUP(LEFT(D741, LEN(D741)-'Rate Card'!$M$26), Table_wabobpsvr_AzureCalc_AzureCalcRateCard[], 3, FALSE))</f>
        <v>Connections</v>
      </c>
      <c r="D741" s="1040" t="str">
        <f>B741&amp;'Discount Calculations'!$G$16&amp;'Rate Card'!$K$23</f>
        <v>ExpressRoute (Unlimited) 100 Mbps ConnectionsMOSP6</v>
      </c>
      <c r="E741" s="1012">
        <f>IFERROR(VLOOKUP(D741,Table_wabobpsvr_AzureCalc_AzureCalcRateCard[], 5,FALSE), VLOOKUP(LEFT(D741, LEN(D741)-'Rate Card'!$M$26), Table_wabobpsvr_AzureCalc_AzureCalcRateCard[], 5, FALSE))</f>
        <v>575</v>
      </c>
      <c r="F741" s="1013">
        <f t="shared" si="320"/>
        <v>1</v>
      </c>
      <c r="G741" s="1040">
        <f t="shared" si="321"/>
        <v>575</v>
      </c>
      <c r="H741" s="1011">
        <f>'Discount Calculations'!$C$42</f>
        <v>0</v>
      </c>
      <c r="I741" s="1013">
        <f t="shared" si="322"/>
        <v>575</v>
      </c>
      <c r="J741" s="1040">
        <f t="shared" si="323"/>
        <v>0</v>
      </c>
      <c r="K741" s="540">
        <f t="shared" si="324"/>
        <v>0</v>
      </c>
      <c r="L741" s="104">
        <f>'Discount Calculations'!$AD$5+1</f>
        <v>1</v>
      </c>
      <c r="M741" s="25">
        <f t="shared" si="325"/>
        <v>575</v>
      </c>
      <c r="N741" s="94">
        <f>M741*'FX Card'!$G$28</f>
        <v>575</v>
      </c>
      <c r="O741" s="902">
        <f>IFERROR(VLOOKUP(D741,Table_wabobpsvr_AzureCalc_AzureCalcRateCard[], 7,FALSE), VLOOKUP(LEFT(D741, LEN(D741)-'Rate Card'!$M$26), Table_wabobpsvr_AzureCalc_AzureCalcRateCard[], 7, FALSE))</f>
        <v>0</v>
      </c>
      <c r="P741" s="902">
        <f>IFERROR(VLOOKUP(D741,Table_wabobpsvr_AzureCalc_AzureCalcRateCard[], 8,FALSE), VLOOKUP(LEFT(D741, LEN(D741)-'Rate Card'!$M$26), Table_wabobpsvr_AzureCalc_AzureCalcRateCard[], 8, FALSE))</f>
        <v>0</v>
      </c>
    </row>
    <row r="742" spans="1:16">
      <c r="B742" s="344" t="s">
        <v>7403</v>
      </c>
      <c r="C742" s="64" t="str">
        <f>IFERROR(VLOOKUP(D742,Table_wabobpsvr_AzureCalc_AzureCalcRateCard[], 3,FALSE), VLOOKUP(LEFT(D742, LEN(D742)-'Rate Card'!$M$26), Table_wabobpsvr_AzureCalc_AzureCalcRateCard[], 3, FALSE))</f>
        <v>Connections</v>
      </c>
      <c r="D742" s="1040" t="str">
        <f>B742&amp;'Discount Calculations'!$G$16&amp;'Rate Card'!$K$23</f>
        <v>ExpressRoute (Unlimited) 200 Mbps ConnectionsMOSP6</v>
      </c>
      <c r="E742" s="1012">
        <f>IFERROR(VLOOKUP(D742,Table_wabobpsvr_AzureCalc_AzureCalcRateCard[], 5,FALSE), VLOOKUP(LEFT(D742, LEN(D742)-'Rate Card'!$M$26), Table_wabobpsvr_AzureCalc_AzureCalcRateCard[], 5, FALSE))</f>
        <v>1150</v>
      </c>
      <c r="F742" s="1013">
        <f t="shared" si="320"/>
        <v>1</v>
      </c>
      <c r="G742" s="1040">
        <f t="shared" si="321"/>
        <v>1150</v>
      </c>
      <c r="H742" s="1011">
        <f>'Discount Calculations'!$C$42</f>
        <v>0</v>
      </c>
      <c r="I742" s="1013">
        <f t="shared" si="322"/>
        <v>1150</v>
      </c>
      <c r="J742" s="1040">
        <f t="shared" si="323"/>
        <v>0</v>
      </c>
      <c r="K742" s="540">
        <f t="shared" si="324"/>
        <v>0</v>
      </c>
      <c r="L742" s="104">
        <f>'Discount Calculations'!$AD$5+1</f>
        <v>1</v>
      </c>
      <c r="M742" s="25">
        <f t="shared" si="325"/>
        <v>1150</v>
      </c>
      <c r="N742" s="94">
        <f>M742*'FX Card'!$G$28</f>
        <v>1150</v>
      </c>
      <c r="O742" s="902">
        <f>IFERROR(VLOOKUP(D742,Table_wabobpsvr_AzureCalc_AzureCalcRateCard[], 7,FALSE), VLOOKUP(LEFT(D742, LEN(D742)-'Rate Card'!$M$26), Table_wabobpsvr_AzureCalc_AzureCalcRateCard[], 7, FALSE))</f>
        <v>0</v>
      </c>
      <c r="P742" s="902">
        <f>IFERROR(VLOOKUP(D742,Table_wabobpsvr_AzureCalc_AzureCalcRateCard[], 8,FALSE), VLOOKUP(LEFT(D742, LEN(D742)-'Rate Card'!$M$26), Table_wabobpsvr_AzureCalc_AzureCalcRateCard[], 8, FALSE))</f>
        <v>0</v>
      </c>
    </row>
    <row r="743" spans="1:16">
      <c r="B743" s="344" t="s">
        <v>7404</v>
      </c>
      <c r="C743" s="64" t="str">
        <f>IFERROR(VLOOKUP(D743,Table_wabobpsvr_AzureCalc_AzureCalcRateCard[], 3,FALSE), VLOOKUP(LEFT(D743, LEN(D743)-'Rate Card'!$M$26), Table_wabobpsvr_AzureCalc_AzureCalcRateCard[], 3, FALSE))</f>
        <v>Connections</v>
      </c>
      <c r="D743" s="1040" t="str">
        <f>B743&amp;'Discount Calculations'!$G$16&amp;'Rate Card'!$K$23</f>
        <v>ExpressRoute (Unlimited) 500 Mbps ConnectionsMOSP6</v>
      </c>
      <c r="E743" s="1012">
        <f>IFERROR(VLOOKUP(D743,Table_wabobpsvr_AzureCalc_AzureCalcRateCard[], 5,FALSE), VLOOKUP(LEFT(D743, LEN(D743)-'Rate Card'!$M$26), Table_wabobpsvr_AzureCalc_AzureCalcRateCard[], 5, FALSE))</f>
        <v>2750</v>
      </c>
      <c r="F743" s="1013">
        <f t="shared" si="320"/>
        <v>1</v>
      </c>
      <c r="G743" s="1040">
        <f t="shared" si="321"/>
        <v>2750</v>
      </c>
      <c r="H743" s="1011">
        <f>'Discount Calculations'!$C$42</f>
        <v>0</v>
      </c>
      <c r="I743" s="1013">
        <f t="shared" si="322"/>
        <v>2750</v>
      </c>
      <c r="J743" s="1040">
        <f t="shared" si="323"/>
        <v>0</v>
      </c>
      <c r="K743" s="540">
        <f t="shared" si="324"/>
        <v>0</v>
      </c>
      <c r="L743" s="104">
        <f>'Discount Calculations'!$AD$5+1</f>
        <v>1</v>
      </c>
      <c r="M743" s="25">
        <f t="shared" si="325"/>
        <v>2750</v>
      </c>
      <c r="N743" s="94">
        <f>M743*'FX Card'!$G$28</f>
        <v>2750</v>
      </c>
      <c r="O743" s="902">
        <f>IFERROR(VLOOKUP(D743,Table_wabobpsvr_AzureCalc_AzureCalcRateCard[], 7,FALSE), VLOOKUP(LEFT(D743, LEN(D743)-'Rate Card'!$M$26), Table_wabobpsvr_AzureCalc_AzureCalcRateCard[], 7, FALSE))</f>
        <v>0</v>
      </c>
      <c r="P743" s="902">
        <f>IFERROR(VLOOKUP(D743,Table_wabobpsvr_AzureCalc_AzureCalcRateCard[], 8,FALSE), VLOOKUP(LEFT(D743, LEN(D743)-'Rate Card'!$M$26), Table_wabobpsvr_AzureCalc_AzureCalcRateCard[], 8, FALSE))</f>
        <v>0</v>
      </c>
    </row>
    <row r="744" spans="1:16">
      <c r="B744" s="344" t="s">
        <v>7405</v>
      </c>
      <c r="C744" s="64" t="str">
        <f>IFERROR(VLOOKUP(D744,Table_wabobpsvr_AzureCalc_AzureCalcRateCard[], 3,FALSE), VLOOKUP(LEFT(D744, LEN(D744)-'Rate Card'!$M$26), Table_wabobpsvr_AzureCalc_AzureCalcRateCard[], 3, FALSE))</f>
        <v>Connections</v>
      </c>
      <c r="D744" s="1040" t="str">
        <f>B744&amp;'Discount Calculations'!$G$16&amp;'Rate Card'!$K$23</f>
        <v>ExpressRoute (Unlimited) 1 Gbps ConnectionsMOSP6</v>
      </c>
      <c r="E744" s="1012">
        <f>IFERROR(VLOOKUP(D744,Table_wabobpsvr_AzureCalc_AzureCalcRateCard[], 5,FALSE), VLOOKUP(LEFT(D744, LEN(D744)-'Rate Card'!$M$26), Table_wabobpsvr_AzureCalc_AzureCalcRateCard[], 5, FALSE))</f>
        <v>5700</v>
      </c>
      <c r="F744" s="1013">
        <f t="shared" si="320"/>
        <v>1</v>
      </c>
      <c r="G744" s="1040">
        <f t="shared" si="321"/>
        <v>5700</v>
      </c>
      <c r="H744" s="1011">
        <f>'Discount Calculations'!$C$42</f>
        <v>0</v>
      </c>
      <c r="I744" s="1013">
        <f t="shared" si="322"/>
        <v>5700</v>
      </c>
      <c r="J744" s="1040">
        <f t="shared" si="323"/>
        <v>0</v>
      </c>
      <c r="K744" s="540">
        <f t="shared" si="324"/>
        <v>0</v>
      </c>
      <c r="L744" s="104">
        <f>'Discount Calculations'!$AD$5+1</f>
        <v>1</v>
      </c>
      <c r="M744" s="25">
        <f t="shared" si="325"/>
        <v>5700</v>
      </c>
      <c r="N744" s="94">
        <f>M744*'FX Card'!$G$28</f>
        <v>5700</v>
      </c>
      <c r="O744" s="902">
        <f>IFERROR(VLOOKUP(D744,Table_wabobpsvr_AzureCalc_AzureCalcRateCard[], 7,FALSE), VLOOKUP(LEFT(D744, LEN(D744)-'Rate Card'!$M$26), Table_wabobpsvr_AzureCalc_AzureCalcRateCard[], 7, FALSE))</f>
        <v>0</v>
      </c>
      <c r="P744" s="902">
        <f>IFERROR(VLOOKUP(D744,Table_wabobpsvr_AzureCalc_AzureCalcRateCard[], 8,FALSE), VLOOKUP(LEFT(D744, LEN(D744)-'Rate Card'!$M$26), Table_wabobpsvr_AzureCalc_AzureCalcRateCard[], 8, FALSE))</f>
        <v>0</v>
      </c>
    </row>
    <row r="745" spans="1:16" s="1039" customFormat="1">
      <c r="B745" s="344" t="s">
        <v>7406</v>
      </c>
      <c r="C745" s="64" t="str">
        <f>IFERROR(VLOOKUP(D745,Table_wabobpsvr_AzureCalc_AzureCalcRateCard[], 3,FALSE), VLOOKUP(LEFT(D745, LEN(D745)-'Rate Card'!$M$26), Table_wabobpsvr_AzureCalc_AzureCalcRateCard[], 3, FALSE))</f>
        <v>Connections</v>
      </c>
      <c r="D745" s="1040" t="str">
        <f>B745&amp;'Discount Calculations'!$G$16&amp;'Rate Card'!$K$23</f>
        <v>ExpressRoute (Unlimited) 2 Gbps ConnectionsMOSP6</v>
      </c>
      <c r="E745" s="1012">
        <f>IFERROR(VLOOKUP(D745,Table_wabobpsvr_AzureCalc_AzureCalcRateCard[], 5,FALSE), VLOOKUP(LEFT(D745, LEN(D745)-'Rate Card'!$M$26), Table_wabobpsvr_AzureCalc_AzureCalcRateCard[], 5, FALSE))</f>
        <v>11400</v>
      </c>
      <c r="F745" s="1013">
        <f t="shared" si="320"/>
        <v>1</v>
      </c>
      <c r="G745" s="1040">
        <f t="shared" ref="G745:G747" si="338">F745*E745</f>
        <v>11400</v>
      </c>
      <c r="H745" s="1011">
        <f>'Discount Calculations'!$C$42</f>
        <v>0</v>
      </c>
      <c r="I745" s="1013">
        <f t="shared" ref="I745:I747" si="339">G745*(1-H745)</f>
        <v>11400</v>
      </c>
      <c r="J745" s="1040">
        <f t="shared" si="323"/>
        <v>0</v>
      </c>
      <c r="K745" s="540">
        <f t="shared" ref="K745:K747" si="340">E745*J745</f>
        <v>0</v>
      </c>
      <c r="L745" s="104">
        <f>'Discount Calculations'!$AD$5+1</f>
        <v>1</v>
      </c>
      <c r="M745" s="25">
        <f t="shared" ref="M745:M747" si="341">L745*(K745+I745)</f>
        <v>11400</v>
      </c>
      <c r="N745" s="94">
        <f>M745*'FX Card'!$G$28</f>
        <v>11400</v>
      </c>
      <c r="O745" s="902">
        <f>IFERROR(VLOOKUP(D745,Table_wabobpsvr_AzureCalc_AzureCalcRateCard[], 7,FALSE), VLOOKUP(LEFT(D745, LEN(D745)-'Rate Card'!$M$26), Table_wabobpsvr_AzureCalc_AzureCalcRateCard[], 7, FALSE))</f>
        <v>0</v>
      </c>
      <c r="P745" s="902">
        <f>IFERROR(VLOOKUP(D745,Table_wabobpsvr_AzureCalc_AzureCalcRateCard[], 8,FALSE), VLOOKUP(LEFT(D745, LEN(D745)-'Rate Card'!$M$26), Table_wabobpsvr_AzureCalc_AzureCalcRateCard[], 8, FALSE))</f>
        <v>0</v>
      </c>
    </row>
    <row r="746" spans="1:16" s="1039" customFormat="1">
      <c r="B746" s="344" t="s">
        <v>7407</v>
      </c>
      <c r="C746" s="64" t="str">
        <f>IFERROR(VLOOKUP(D746,Table_wabobpsvr_AzureCalc_AzureCalcRateCard[], 3,FALSE), VLOOKUP(LEFT(D746, LEN(D746)-'Rate Card'!$M$26), Table_wabobpsvr_AzureCalc_AzureCalcRateCard[], 3, FALSE))</f>
        <v>Connections</v>
      </c>
      <c r="D746" s="1040" t="str">
        <f>B746&amp;'Discount Calculations'!$G$16&amp;'Rate Card'!$K$23</f>
        <v>ExpressRoute (Unlimited) 5 Gbps ConnectionsMOSP6</v>
      </c>
      <c r="E746" s="1012">
        <f>IFERROR(VLOOKUP(D746,Table_wabobpsvr_AzureCalc_AzureCalcRateCard[], 5,FALSE), VLOOKUP(LEFT(D746, LEN(D746)-'Rate Card'!$M$26), Table_wabobpsvr_AzureCalc_AzureCalcRateCard[], 5, FALSE))</f>
        <v>25650</v>
      </c>
      <c r="F746" s="1013">
        <f t="shared" si="320"/>
        <v>1</v>
      </c>
      <c r="G746" s="1040">
        <f t="shared" si="338"/>
        <v>25650</v>
      </c>
      <c r="H746" s="1011">
        <f>'Discount Calculations'!$C$42</f>
        <v>0</v>
      </c>
      <c r="I746" s="1013">
        <f t="shared" si="339"/>
        <v>25650</v>
      </c>
      <c r="J746" s="1040">
        <f t="shared" si="323"/>
        <v>0</v>
      </c>
      <c r="K746" s="540">
        <f t="shared" si="340"/>
        <v>0</v>
      </c>
      <c r="L746" s="104">
        <f>'Discount Calculations'!$AD$5+1</f>
        <v>1</v>
      </c>
      <c r="M746" s="25">
        <f t="shared" si="341"/>
        <v>25650</v>
      </c>
      <c r="N746" s="94">
        <f>M746*'FX Card'!$G$28</f>
        <v>25650</v>
      </c>
      <c r="O746" s="902">
        <f>IFERROR(VLOOKUP(D746,Table_wabobpsvr_AzureCalc_AzureCalcRateCard[], 7,FALSE), VLOOKUP(LEFT(D746, LEN(D746)-'Rate Card'!$M$26), Table_wabobpsvr_AzureCalc_AzureCalcRateCard[], 7, FALSE))</f>
        <v>0</v>
      </c>
      <c r="P746" s="902">
        <f>IFERROR(VLOOKUP(D746,Table_wabobpsvr_AzureCalc_AzureCalcRateCard[], 8,FALSE), VLOOKUP(LEFT(D746, LEN(D746)-'Rate Card'!$M$26), Table_wabobpsvr_AzureCalc_AzureCalcRateCard[], 8, FALSE))</f>
        <v>0</v>
      </c>
    </row>
    <row r="747" spans="1:16" s="1039" customFormat="1">
      <c r="B747" s="344" t="s">
        <v>7408</v>
      </c>
      <c r="C747" s="64" t="str">
        <f>IFERROR(VLOOKUP(D747,Table_wabobpsvr_AzureCalc_AzureCalcRateCard[], 3,FALSE), VLOOKUP(LEFT(D747, LEN(D747)-'Rate Card'!$M$26), Table_wabobpsvr_AzureCalc_AzureCalcRateCard[], 3, FALSE))</f>
        <v>Connections</v>
      </c>
      <c r="D747" s="1040" t="str">
        <f>B747&amp;'Discount Calculations'!$G$16&amp;'Rate Card'!$K$23</f>
        <v>ExpressRoute (Unlimited) 10 Gbps ConnectionsMOSP6</v>
      </c>
      <c r="E747" s="1012">
        <f>IFERROR(VLOOKUP(D747,Table_wabobpsvr_AzureCalc_AzureCalcRateCard[], 5,FALSE), VLOOKUP(LEFT(D747, LEN(D747)-'Rate Card'!$M$26), Table_wabobpsvr_AzureCalc_AzureCalcRateCard[], 5, FALSE))</f>
        <v>51300</v>
      </c>
      <c r="F747" s="1013">
        <f t="shared" si="320"/>
        <v>1</v>
      </c>
      <c r="G747" s="1040">
        <f t="shared" si="338"/>
        <v>51300</v>
      </c>
      <c r="H747" s="1011">
        <f>'Discount Calculations'!$C$42</f>
        <v>0</v>
      </c>
      <c r="I747" s="1013">
        <f t="shared" si="339"/>
        <v>51300</v>
      </c>
      <c r="J747" s="1040">
        <f t="shared" si="323"/>
        <v>0</v>
      </c>
      <c r="K747" s="540">
        <f t="shared" si="340"/>
        <v>0</v>
      </c>
      <c r="L747" s="104">
        <f>'Discount Calculations'!$AD$5+1</f>
        <v>1</v>
      </c>
      <c r="M747" s="25">
        <f t="shared" si="341"/>
        <v>51300</v>
      </c>
      <c r="N747" s="94">
        <f>M747*'FX Card'!$G$28</f>
        <v>51300</v>
      </c>
      <c r="O747" s="902">
        <f>IFERROR(VLOOKUP(D747,Table_wabobpsvr_AzureCalc_AzureCalcRateCard[], 7,FALSE), VLOOKUP(LEFT(D747, LEN(D747)-'Rate Card'!$M$26), Table_wabobpsvr_AzureCalc_AzureCalcRateCard[], 7, FALSE))</f>
        <v>0</v>
      </c>
      <c r="P747" s="902">
        <f>IFERROR(VLOOKUP(D747,Table_wabobpsvr_AzureCalc_AzureCalcRateCard[], 8,FALSE), VLOOKUP(LEFT(D747, LEN(D747)-'Rate Card'!$M$26), Table_wabobpsvr_AzureCalc_AzureCalcRateCard[], 8, FALSE))</f>
        <v>0</v>
      </c>
    </row>
    <row r="748" spans="1:16" s="1039" customFormat="1">
      <c r="B748" s="344" t="s">
        <v>7400</v>
      </c>
      <c r="C748" s="64" t="s">
        <v>7</v>
      </c>
      <c r="D748" s="1040" t="str">
        <f>B748&amp;'Discount Calculations'!$G$16&amp;'Rate Card'!$K$23</f>
        <v>Unlimited Add-On UnitsMOSP6</v>
      </c>
      <c r="E748" s="1012">
        <v>3000</v>
      </c>
      <c r="F748" s="1013">
        <f t="shared" si="320"/>
        <v>1</v>
      </c>
      <c r="G748" s="1040">
        <f t="shared" ref="G748" si="342">F748*E748</f>
        <v>3000</v>
      </c>
      <c r="H748" s="1011">
        <f>'Discount Calculations'!$C$42</f>
        <v>0</v>
      </c>
      <c r="I748" s="1013">
        <f t="shared" ref="I748" si="343">G748*(1-H748)</f>
        <v>3000</v>
      </c>
      <c r="J748" s="1040">
        <f t="shared" si="323"/>
        <v>0</v>
      </c>
      <c r="K748" s="540">
        <f t="shared" ref="K748" si="344">E748*J748</f>
        <v>0</v>
      </c>
      <c r="L748" s="104">
        <f>'Discount Calculations'!$AD$5+1</f>
        <v>1</v>
      </c>
      <c r="M748" s="25">
        <f t="shared" ref="M748" si="345">L748*(K748+I748)</f>
        <v>3000</v>
      </c>
      <c r="N748" s="94">
        <f>M748*'FX Card'!$G$28</f>
        <v>3000</v>
      </c>
      <c r="O748" s="902" t="e">
        <f>IFERROR(VLOOKUP(D748,Table_wabobpsvr_AzureCalc_AzureCalcRateCard[], 7,FALSE), VLOOKUP(LEFT(D748, LEN(D748)-'Rate Card'!$M$26), Table_wabobpsvr_AzureCalc_AzureCalcRateCard[], 7, FALSE))</f>
        <v>#N/A</v>
      </c>
      <c r="P748" s="902" t="e">
        <f>IFERROR(VLOOKUP(D748,Table_wabobpsvr_AzureCalc_AzureCalcRateCard[], 8,FALSE), VLOOKUP(LEFT(D748, LEN(D748)-'Rate Card'!$M$26), Table_wabobpsvr_AzureCalc_AzureCalcRateCard[], 8, FALSE))</f>
        <v>#N/A</v>
      </c>
    </row>
    <row r="749" spans="1:16">
      <c r="O749" s="903"/>
      <c r="P749" s="903"/>
    </row>
    <row r="750" spans="1:16">
      <c r="A750" s="79" t="s">
        <v>592</v>
      </c>
      <c r="B750" s="79" t="s">
        <v>152</v>
      </c>
      <c r="C750" s="79" t="s">
        <v>6</v>
      </c>
      <c r="D750" s="2" t="s">
        <v>828</v>
      </c>
      <c r="E750" s="556" t="s">
        <v>263</v>
      </c>
      <c r="F750" s="2" t="s">
        <v>180</v>
      </c>
      <c r="G750" s="2" t="s">
        <v>184</v>
      </c>
      <c r="H750" s="2" t="s">
        <v>188</v>
      </c>
      <c r="I750" s="2" t="s">
        <v>269</v>
      </c>
      <c r="J750" s="2" t="s">
        <v>833</v>
      </c>
      <c r="K750" s="79" t="s">
        <v>838</v>
      </c>
      <c r="L750" s="79" t="s">
        <v>262</v>
      </c>
      <c r="M750" s="79" t="s">
        <v>834</v>
      </c>
      <c r="N750" s="95" t="s">
        <v>24</v>
      </c>
      <c r="O750" s="901" t="s">
        <v>2</v>
      </c>
      <c r="P750" s="901" t="s">
        <v>2986</v>
      </c>
    </row>
    <row r="751" spans="1:16">
      <c r="B751" s="344" t="s">
        <v>811</v>
      </c>
      <c r="C751" s="64" t="str">
        <f>IFERROR(VLOOKUP(D751,Table_wabobpsvr_AzureCalc_AzureCalcRateCard[], 3,FALSE), VLOOKUP(LEFT(D751, LEN(D751)-'Rate Card'!$M$26), Table_wabobpsvr_AzureCalc_AzureCalcRateCard[], 3, FALSE))</f>
        <v>Per User</v>
      </c>
      <c r="D751" s="1040" t="str">
        <f>B751&amp;'Discount Calculations'!$G$16&amp;'Rate Card'!$K$23</f>
        <v>Visual Studio Professional UsersMOSP6</v>
      </c>
      <c r="E751" s="1012">
        <f>IFERROR(VLOOKUP(D751,Table_wabobpsvr_AzureCalc_AzureCalcRateCard[], 5,FALSE), VLOOKUP(LEFT(D751, LEN(D751)-'Rate Card'!$M$26), Table_wabobpsvr_AzureCalc_AzureCalcRateCard[], 5, FALSE))</f>
        <v>45</v>
      </c>
      <c r="F751" s="1013">
        <f>IF($E$1=1,1,0)</f>
        <v>1</v>
      </c>
      <c r="G751" s="1040">
        <f>F751*E751</f>
        <v>45</v>
      </c>
      <c r="H751" s="1011">
        <f>'Discount Calculations'!$C$42</f>
        <v>0</v>
      </c>
      <c r="I751" s="1013">
        <f>G751*(1-H751)</f>
        <v>45</v>
      </c>
      <c r="J751" s="1040">
        <f>IF($E$1=2,1,0)</f>
        <v>0</v>
      </c>
      <c r="K751" s="540">
        <f>E751*J751</f>
        <v>0</v>
      </c>
      <c r="L751" s="104">
        <f>'Discount Calculations'!$AD$5+1</f>
        <v>1</v>
      </c>
      <c r="M751" s="25">
        <f>L751*(K751+I751)</f>
        <v>45</v>
      </c>
      <c r="N751" s="94">
        <f>M751*'FX Card'!$G$28</f>
        <v>45</v>
      </c>
      <c r="O751" s="902" t="str">
        <f>IFERROR(VLOOKUP(D751,Table_wabobpsvr_AzureCalc_AzureCalcRateCard[], 7,FALSE), VLOOKUP(LEFT(D751, LEN(D751)-'Rate Card'!$M$26), Table_wabobpsvr_AzureCalc_AzureCalcRateCard[], 7, FALSE))</f>
        <v/>
      </c>
      <c r="P751" s="902" t="str">
        <f>IFERROR(VLOOKUP(D751,Table_wabobpsvr_AzureCalc_AzureCalcRateCard[], 8,FALSE), VLOOKUP(LEFT(D751, LEN(D751)-'Rate Card'!$M$26), Table_wabobpsvr_AzureCalc_AzureCalcRateCard[], 8, FALSE))</f>
        <v/>
      </c>
    </row>
    <row r="752" spans="1:16">
      <c r="B752" s="344" t="s">
        <v>801</v>
      </c>
      <c r="C752" s="64" t="str">
        <f>IFERROR(VLOOKUP(D752,Table_wabobpsvr_AzureCalc_AzureCalcRateCard[], 3,FALSE), VLOOKUP(LEFT(D752, LEN(D752)-'Rate Card'!$M$26), Table_wabobpsvr_AzureCalc_AzureCalcRateCard[], 3, FALSE))</f>
        <v>Per User</v>
      </c>
      <c r="D752" s="1040" t="str">
        <f>B752&amp;'Discount Calculations'!$G$16&amp;'Rate Card'!$K$23</f>
        <v>Visual Studio Advanced UsersMOSP6</v>
      </c>
      <c r="E752" s="1012">
        <f>IFERROR(VLOOKUP(D752,Table_wabobpsvr_AzureCalc_AzureCalcRateCard[], 5,FALSE), VLOOKUP(LEFT(D752, LEN(D752)-'Rate Card'!$M$26), Table_wabobpsvr_AzureCalc_AzureCalcRateCard[], 5, FALSE))</f>
        <v>60</v>
      </c>
      <c r="F752" s="1013">
        <f>IF($E$1=1,1,0)</f>
        <v>1</v>
      </c>
      <c r="G752" s="1040">
        <f>F752*E752</f>
        <v>60</v>
      </c>
      <c r="H752" s="1011">
        <f>'Discount Calculations'!$C$42</f>
        <v>0</v>
      </c>
      <c r="I752" s="1013">
        <f>G752*(1-H752)</f>
        <v>60</v>
      </c>
      <c r="J752" s="1040">
        <f>IF($E$1=2,1,0)</f>
        <v>0</v>
      </c>
      <c r="K752" s="540">
        <f>E752*J752</f>
        <v>0</v>
      </c>
      <c r="L752" s="104">
        <f>'Discount Calculations'!$AD$5+1</f>
        <v>1</v>
      </c>
      <c r="M752" s="25">
        <f>L752*(K752+I752)</f>
        <v>60</v>
      </c>
      <c r="N752" s="94">
        <f>M752*'FX Card'!$G$28</f>
        <v>60</v>
      </c>
      <c r="O752" s="902" t="str">
        <f>IFERROR(VLOOKUP(D752,Table_wabobpsvr_AzureCalc_AzureCalcRateCard[], 7,FALSE), VLOOKUP(LEFT(D752, LEN(D752)-'Rate Card'!$M$26), Table_wabobpsvr_AzureCalc_AzureCalcRateCard[], 7, FALSE))</f>
        <v/>
      </c>
      <c r="P752" s="902" t="str">
        <f>IFERROR(VLOOKUP(D752,Table_wabobpsvr_AzureCalc_AzureCalcRateCard[], 8,FALSE), VLOOKUP(LEFT(D752, LEN(D752)-'Rate Card'!$M$26), Table_wabobpsvr_AzureCalc_AzureCalcRateCard[], 8, FALSE))</f>
        <v/>
      </c>
    </row>
    <row r="753" spans="1:16">
      <c r="B753" s="344" t="s">
        <v>802</v>
      </c>
      <c r="C753" s="64" t="str">
        <f>IFERROR(VLOOKUP(D753,Table_wabobpsvr_AzureCalc_AzureCalcRateCard[], 3,FALSE), VLOOKUP(LEFT(D753, LEN(D753)-'Rate Card'!$M$26), Table_wabobpsvr_AzureCalc_AzureCalcRateCard[], 3, FALSE))</f>
        <v>Per User</v>
      </c>
      <c r="D753" s="1040" t="str">
        <f>B753&amp;'Discount Calculations'!$G$16&amp;'Rate Card'!$K$23</f>
        <v>Visual Studio Basic UsersMOSP6</v>
      </c>
      <c r="E753" s="1012">
        <f>IFERROR(VLOOKUP(D753,Table_wabobpsvr_AzureCalc_AzureCalcRateCard[], 5,FALSE), VLOOKUP(LEFT(D753, LEN(D753)-'Rate Card'!$M$26), Table_wabobpsvr_AzureCalc_AzureCalcRateCard[], 5, FALSE))</f>
        <v>6</v>
      </c>
      <c r="F753" s="1013">
        <f>IF($E$1=1,1,0)</f>
        <v>1</v>
      </c>
      <c r="G753" s="1040">
        <f>F753*E753</f>
        <v>6</v>
      </c>
      <c r="H753" s="1011">
        <f>'Discount Calculations'!$C$42</f>
        <v>0</v>
      </c>
      <c r="I753" s="1013">
        <f>G753*(1-H753)</f>
        <v>6</v>
      </c>
      <c r="J753" s="1040">
        <f>IF($E$1=2,1,0)</f>
        <v>0</v>
      </c>
      <c r="K753" s="540">
        <f>E753*J753</f>
        <v>0</v>
      </c>
      <c r="L753" s="104">
        <f>'Discount Calculations'!$AD$5+1</f>
        <v>1</v>
      </c>
      <c r="M753" s="25">
        <f>L753*(K753+I753)</f>
        <v>6</v>
      </c>
      <c r="N753" s="94">
        <f>M753*'FX Card'!$G$28</f>
        <v>6</v>
      </c>
      <c r="O753" s="902" t="str">
        <f>IFERROR(VLOOKUP(D753,Table_wabobpsvr_AzureCalc_AzureCalcRateCard[], 7,FALSE), VLOOKUP(LEFT(D753, LEN(D753)-'Rate Card'!$M$26), Table_wabobpsvr_AzureCalc_AzureCalcRateCard[], 7, FALSE))</f>
        <v/>
      </c>
      <c r="P753" s="902" t="str">
        <f>IFERROR(VLOOKUP(D753,Table_wabobpsvr_AzureCalc_AzureCalcRateCard[], 8,FALSE), VLOOKUP(LEFT(D753, LEN(D753)-'Rate Card'!$M$26), Table_wabobpsvr_AzureCalc_AzureCalcRateCard[], 8, FALSE))</f>
        <v/>
      </c>
    </row>
    <row r="754" spans="1:16">
      <c r="B754" s="344" t="s">
        <v>3279</v>
      </c>
      <c r="C754" s="64" t="str">
        <f>IFERROR(VLOOKUP(D754,Table_wabobpsvr_AzureCalc_AzureCalcRateCard[], 3,FALSE), VLOOKUP(LEFT(D754, LEN(D754)-'Rate Card'!$M$26), Table_wabobpsvr_AzureCalc_AzureCalcRateCard[], 3, FALSE))</f>
        <v>Per Minute</v>
      </c>
      <c r="D754" s="1040" t="str">
        <f>B754&amp;'Discount Calculations'!$G$16&amp;'Rate Card'!$K$23</f>
        <v>Visual Studio Build Minutes - FreeMOSP6</v>
      </c>
      <c r="E754" s="1012">
        <f>IFERROR(VLOOKUP(D754,Table_wabobpsvr_AzureCalc_AzureCalcRateCard[], 5,FALSE), VLOOKUP(LEFT(D754, LEN(D754)-'Rate Card'!$M$26), Table_wabobpsvr_AzureCalc_AzureCalcRateCard[], 5, FALSE))</f>
        <v>0</v>
      </c>
      <c r="F754" s="1013">
        <f t="shared" ref="F754:F764" si="346">IF($E$1=1,1,0)</f>
        <v>1</v>
      </c>
      <c r="G754" s="1040">
        <f t="shared" ref="G754:G760" si="347">F754*E754</f>
        <v>0</v>
      </c>
      <c r="H754" s="1011">
        <f>'Discount Calculations'!$C$42</f>
        <v>0</v>
      </c>
      <c r="I754" s="1013">
        <f t="shared" ref="I754:I760" si="348">G754*(1-H754)</f>
        <v>0</v>
      </c>
      <c r="J754" s="1040">
        <f t="shared" ref="J754:J764" si="349">IF($E$1=2,1,0)</f>
        <v>0</v>
      </c>
      <c r="K754" s="540">
        <f t="shared" ref="K754:K760" si="350">E754*J754</f>
        <v>0</v>
      </c>
      <c r="L754" s="104">
        <f>'Discount Calculations'!$AD$5+1</f>
        <v>1</v>
      </c>
      <c r="M754" s="25">
        <f t="shared" ref="M754:M760" si="351">L754*(K754+I754)</f>
        <v>0</v>
      </c>
      <c r="N754" s="94">
        <f>M754*'FX Card'!$G$28</f>
        <v>0</v>
      </c>
      <c r="O754" s="902" t="str">
        <f>IFERROR(VLOOKUP(D754,Table_wabobpsvr_AzureCalc_AzureCalcRateCard[], 7,FALSE), VLOOKUP(LEFT(D754, LEN(D754)-'Rate Card'!$M$26), Table_wabobpsvr_AzureCalc_AzureCalcRateCard[], 7, FALSE))</f>
        <v/>
      </c>
      <c r="P754" s="902" t="str">
        <f>IFERROR(VLOOKUP(D754,Table_wabobpsvr_AzureCalc_AzureCalcRateCard[], 8,FALSE), VLOOKUP(LEFT(D754, LEN(D754)-'Rate Card'!$M$26), Table_wabobpsvr_AzureCalc_AzureCalcRateCard[], 8, FALSE))</f>
        <v/>
      </c>
    </row>
    <row r="755" spans="1:16">
      <c r="B755" s="344" t="s">
        <v>804</v>
      </c>
      <c r="C755" s="64" t="str">
        <f>IFERROR(VLOOKUP(D755,Table_wabobpsvr_AzureCalc_AzureCalcRateCard[], 3,FALSE), VLOOKUP(LEFT(D755, LEN(D755)-'Rate Card'!$M$26), Table_wabobpsvr_AzureCalc_AzureCalcRateCard[], 3, FALSE))</f>
        <v>Per Minute</v>
      </c>
      <c r="D755" s="1040" t="str">
        <f>B755&amp;'Discount Calculations'!$G$16&amp;'Rate Card'!$K$23</f>
        <v>Visual Studio Build MinutesMOSP6</v>
      </c>
      <c r="E755" s="1012">
        <f>IFERROR(VLOOKUP(D755,Table_wabobpsvr_AzureCalc_AzureCalcRateCard[], 5,FALSE), VLOOKUP(LEFT(D755, LEN(D755)-'Rate Card'!$M$26), Table_wabobpsvr_AzureCalc_AzureCalcRateCard[], 5, FALSE))</f>
        <v>0.05</v>
      </c>
      <c r="F755" s="1013">
        <f t="shared" si="346"/>
        <v>1</v>
      </c>
      <c r="G755" s="1040">
        <f t="shared" si="347"/>
        <v>0.05</v>
      </c>
      <c r="H755" s="1011">
        <f>'Discount Calculations'!$C$42</f>
        <v>0</v>
      </c>
      <c r="I755" s="1013">
        <f t="shared" si="348"/>
        <v>0.05</v>
      </c>
      <c r="J755" s="1040">
        <f t="shared" si="349"/>
        <v>0</v>
      </c>
      <c r="K755" s="540">
        <f t="shared" si="350"/>
        <v>0</v>
      </c>
      <c r="L755" s="104">
        <f>'Discount Calculations'!$AD$5+1</f>
        <v>1</v>
      </c>
      <c r="M755" s="25">
        <f t="shared" si="351"/>
        <v>0.05</v>
      </c>
      <c r="N755" s="94">
        <f>M755*'FX Card'!$G$28</f>
        <v>0.05</v>
      </c>
      <c r="O755" s="902" t="str">
        <f>IFERROR(VLOOKUP(D755,Table_wabobpsvr_AzureCalc_AzureCalcRateCard[], 7,FALSE), VLOOKUP(LEFT(D755, LEN(D755)-'Rate Card'!$M$26), Table_wabobpsvr_AzureCalc_AzureCalcRateCard[], 7, FALSE))</f>
        <v/>
      </c>
      <c r="P755" s="902" t="str">
        <f>IFERROR(VLOOKUP(D755,Table_wabobpsvr_AzureCalc_AzureCalcRateCard[], 8,FALSE), VLOOKUP(LEFT(D755, LEN(D755)-'Rate Card'!$M$26), Table_wabobpsvr_AzureCalc_AzureCalcRateCard[], 8, FALSE))</f>
        <v/>
      </c>
    </row>
    <row r="756" spans="1:16">
      <c r="B756" s="344" t="s">
        <v>3280</v>
      </c>
      <c r="C756" s="64" t="str">
        <f>IFERROR(VLOOKUP(D756,Table_wabobpsvr_AzureCalc_AzureCalcRateCard[], 3,FALSE), VLOOKUP(LEFT(D756, LEN(D756)-'Rate Card'!$M$26), Table_wabobpsvr_AzureCalc_AzureCalcRateCard[], 3, FALSE))</f>
        <v>Per Minute</v>
      </c>
      <c r="D756" s="1040" t="str">
        <f>B756&amp;'Discount Calculations'!$G$16&amp;'Rate Card'!$K$23</f>
        <v>Visual Studio Build Minutes - Tier 2MOSP6</v>
      </c>
      <c r="E756" s="1012">
        <f>IFERROR(VLOOKUP(D756,Table_wabobpsvr_AzureCalc_AzureCalcRateCard[], 5,FALSE), VLOOKUP(LEFT(D756, LEN(D756)-'Rate Card'!$M$26), Table_wabobpsvr_AzureCalc_AzureCalcRateCard[], 5, FALSE))</f>
        <v>0.01</v>
      </c>
      <c r="F756" s="1013">
        <f t="shared" si="346"/>
        <v>1</v>
      </c>
      <c r="G756" s="1040">
        <f t="shared" si="347"/>
        <v>0.01</v>
      </c>
      <c r="H756" s="1011">
        <f>'Discount Calculations'!$C$42</f>
        <v>0</v>
      </c>
      <c r="I756" s="1013">
        <f t="shared" si="348"/>
        <v>0.01</v>
      </c>
      <c r="J756" s="1040">
        <f t="shared" si="349"/>
        <v>0</v>
      </c>
      <c r="K756" s="540">
        <f t="shared" si="350"/>
        <v>0</v>
      </c>
      <c r="L756" s="104">
        <f>'Discount Calculations'!$AD$5+1</f>
        <v>1</v>
      </c>
      <c r="M756" s="25">
        <f t="shared" si="351"/>
        <v>0.01</v>
      </c>
      <c r="N756" s="94">
        <f>M756*'FX Card'!$G$28</f>
        <v>0.01</v>
      </c>
      <c r="O756" s="902" t="str">
        <f>IFERROR(VLOOKUP(D756,Table_wabobpsvr_AzureCalc_AzureCalcRateCard[], 7,FALSE), VLOOKUP(LEFT(D756, LEN(D756)-'Rate Card'!$M$26), Table_wabobpsvr_AzureCalc_AzureCalcRateCard[], 7, FALSE))</f>
        <v/>
      </c>
      <c r="P756" s="902" t="str">
        <f>IFERROR(VLOOKUP(D756,Table_wabobpsvr_AzureCalc_AzureCalcRateCard[], 8,FALSE), VLOOKUP(LEFT(D756, LEN(D756)-'Rate Card'!$M$26), Table_wabobpsvr_AzureCalc_AzureCalcRateCard[], 8, FALSE))</f>
        <v/>
      </c>
    </row>
    <row r="757" spans="1:16">
      <c r="B757" s="344" t="s">
        <v>3281</v>
      </c>
      <c r="C757" s="64" t="str">
        <f>IFERROR(VLOOKUP(D757,Table_wabobpsvr_AzureCalc_AzureCalcRateCard[], 3,FALSE), VLOOKUP(LEFT(D757, LEN(D757)-'Rate Card'!$M$26), Table_wabobpsvr_AzureCalc_AzureCalcRateCard[], 3, FALSE))</f>
        <v>Per Minute</v>
      </c>
      <c r="D757" s="1040" t="str">
        <f>B757&amp;'Discount Calculations'!$G$16&amp;'Rate Card'!$K$23</f>
        <v>Visual Studio Load Testing Vuser Minutes - FreeMOSP6</v>
      </c>
      <c r="E757" s="1012">
        <f>IFERROR(VLOOKUP(D757,Table_wabobpsvr_AzureCalc_AzureCalcRateCard[], 5,FALSE), VLOOKUP(LEFT(D757, LEN(D757)-'Rate Card'!$M$26), Table_wabobpsvr_AzureCalc_AzureCalcRateCard[], 5, FALSE))</f>
        <v>0</v>
      </c>
      <c r="F757" s="1013">
        <f t="shared" si="346"/>
        <v>1</v>
      </c>
      <c r="G757" s="1040">
        <f t="shared" si="347"/>
        <v>0</v>
      </c>
      <c r="H757" s="1011">
        <f>'Discount Calculations'!$C$42</f>
        <v>0</v>
      </c>
      <c r="I757" s="1013">
        <f t="shared" si="348"/>
        <v>0</v>
      </c>
      <c r="J757" s="1040">
        <f t="shared" si="349"/>
        <v>0</v>
      </c>
      <c r="K757" s="540">
        <f t="shared" si="350"/>
        <v>0</v>
      </c>
      <c r="L757" s="104">
        <f>'Discount Calculations'!$AD$5+1</f>
        <v>1</v>
      </c>
      <c r="M757" s="25">
        <f t="shared" si="351"/>
        <v>0</v>
      </c>
      <c r="N757" s="94">
        <f>M757*'FX Card'!$G$28</f>
        <v>0</v>
      </c>
      <c r="O757" s="902" t="str">
        <f>IFERROR(VLOOKUP(D757,Table_wabobpsvr_AzureCalc_AzureCalcRateCard[], 7,FALSE), VLOOKUP(LEFT(D757, LEN(D757)-'Rate Card'!$M$26), Table_wabobpsvr_AzureCalc_AzureCalcRateCard[], 7, FALSE))</f>
        <v/>
      </c>
      <c r="P757" s="902" t="str">
        <f>IFERROR(VLOOKUP(D757,Table_wabobpsvr_AzureCalc_AzureCalcRateCard[], 8,FALSE), VLOOKUP(LEFT(D757, LEN(D757)-'Rate Card'!$M$26), Table_wabobpsvr_AzureCalc_AzureCalcRateCard[], 8, FALSE))</f>
        <v/>
      </c>
    </row>
    <row r="758" spans="1:16">
      <c r="B758" s="344" t="s">
        <v>810</v>
      </c>
      <c r="C758" s="64" t="str">
        <f>IFERROR(VLOOKUP(D758,Table_wabobpsvr_AzureCalc_AzureCalcRateCard[], 3,FALSE), VLOOKUP(LEFT(D758, LEN(D758)-'Rate Card'!$M$26), Table_wabobpsvr_AzureCalc_AzureCalcRateCard[], 3, FALSE))</f>
        <v>Per Minute</v>
      </c>
      <c r="D758" s="1040" t="str">
        <f>B758&amp;'Discount Calculations'!$G$16&amp;'Rate Card'!$K$23</f>
        <v>Visual Studio Load Testing Vuser MinutesMOSP6</v>
      </c>
      <c r="E758" s="1012">
        <f>IFERROR(VLOOKUP(D758,Table_wabobpsvr_AzureCalc_AzureCalcRateCard[], 5,FALSE), VLOOKUP(LEFT(D758, LEN(D758)-'Rate Card'!$M$26), Table_wabobpsvr_AzureCalc_AzureCalcRateCard[], 5, FALSE))</f>
        <v>4.0000000000000002E-4</v>
      </c>
      <c r="F758" s="1013">
        <f t="shared" si="346"/>
        <v>1</v>
      </c>
      <c r="G758" s="1040">
        <f t="shared" si="347"/>
        <v>4.0000000000000002E-4</v>
      </c>
      <c r="H758" s="1011">
        <f>'Discount Calculations'!$C$42</f>
        <v>0</v>
      </c>
      <c r="I758" s="1013">
        <f t="shared" si="348"/>
        <v>4.0000000000000002E-4</v>
      </c>
      <c r="J758" s="1040">
        <f t="shared" si="349"/>
        <v>0</v>
      </c>
      <c r="K758" s="540">
        <f t="shared" si="350"/>
        <v>0</v>
      </c>
      <c r="L758" s="104">
        <f>'Discount Calculations'!$AD$5+1</f>
        <v>1</v>
      </c>
      <c r="M758" s="25">
        <f t="shared" si="351"/>
        <v>4.0000000000000002E-4</v>
      </c>
      <c r="N758" s="94">
        <f>M758*'FX Card'!$G$28</f>
        <v>4.0000000000000002E-4</v>
      </c>
      <c r="O758" s="902" t="str">
        <f>IFERROR(VLOOKUP(D758,Table_wabobpsvr_AzureCalc_AzureCalcRateCard[], 7,FALSE), VLOOKUP(LEFT(D758, LEN(D758)-'Rate Card'!$M$26), Table_wabobpsvr_AzureCalc_AzureCalcRateCard[], 7, FALSE))</f>
        <v/>
      </c>
      <c r="P758" s="902" t="str">
        <f>IFERROR(VLOOKUP(D758,Table_wabobpsvr_AzureCalc_AzureCalcRateCard[], 8,FALSE), VLOOKUP(LEFT(D758, LEN(D758)-'Rate Card'!$M$26), Table_wabobpsvr_AzureCalc_AzureCalcRateCard[], 8, FALSE))</f>
        <v/>
      </c>
    </row>
    <row r="759" spans="1:16">
      <c r="B759" s="344" t="s">
        <v>3282</v>
      </c>
      <c r="C759" s="64" t="str">
        <f>IFERROR(VLOOKUP(D759,Table_wabobpsvr_AzureCalc_AzureCalcRateCard[], 3,FALSE), VLOOKUP(LEFT(D759, LEN(D759)-'Rate Card'!$M$26), Table_wabobpsvr_AzureCalc_AzureCalcRateCard[], 3, FALSE))</f>
        <v>Per Minute</v>
      </c>
      <c r="D759" s="1040" t="str">
        <f>B759&amp;'Discount Calculations'!$G$16&amp;'Rate Card'!$K$23</f>
        <v>Visual Studio Load Testing Vuser Minutes - Tier 2MOSP6</v>
      </c>
      <c r="E759" s="1012">
        <f>IFERROR(VLOOKUP(D759,Table_wabobpsvr_AzureCalc_AzureCalcRateCard[], 5,FALSE), VLOOKUP(LEFT(D759, LEN(D759)-'Rate Card'!$M$26), Table_wabobpsvr_AzureCalc_AzureCalcRateCard[], 5, FALSE))</f>
        <v>2.0000000000000001E-4</v>
      </c>
      <c r="F759" s="1013">
        <f t="shared" si="346"/>
        <v>1</v>
      </c>
      <c r="G759" s="1040">
        <f t="shared" si="347"/>
        <v>2.0000000000000001E-4</v>
      </c>
      <c r="H759" s="1011">
        <f>'Discount Calculations'!$C$42</f>
        <v>0</v>
      </c>
      <c r="I759" s="1013">
        <f t="shared" si="348"/>
        <v>2.0000000000000001E-4</v>
      </c>
      <c r="J759" s="1040">
        <f t="shared" si="349"/>
        <v>0</v>
      </c>
      <c r="K759" s="540">
        <f t="shared" si="350"/>
        <v>0</v>
      </c>
      <c r="L759" s="104">
        <f>'Discount Calculations'!$AD$5+1</f>
        <v>1</v>
      </c>
      <c r="M759" s="25">
        <f t="shared" si="351"/>
        <v>2.0000000000000001E-4</v>
      </c>
      <c r="N759" s="94">
        <f>M759*'FX Card'!$G$28</f>
        <v>2.0000000000000001E-4</v>
      </c>
      <c r="O759" s="902" t="str">
        <f>IFERROR(VLOOKUP(D759,Table_wabobpsvr_AzureCalc_AzureCalcRateCard[], 7,FALSE), VLOOKUP(LEFT(D759, LEN(D759)-'Rate Card'!$M$26), Table_wabobpsvr_AzureCalc_AzureCalcRateCard[], 7, FALSE))</f>
        <v/>
      </c>
      <c r="P759" s="902" t="str">
        <f>IFERROR(VLOOKUP(D759,Table_wabobpsvr_AzureCalc_AzureCalcRateCard[], 8,FALSE), VLOOKUP(LEFT(D759, LEN(D759)-'Rate Card'!$M$26), Table_wabobpsvr_AzureCalc_AzureCalcRateCard[], 8, FALSE))</f>
        <v/>
      </c>
    </row>
    <row r="760" spans="1:16">
      <c r="B760" s="344" t="s">
        <v>3283</v>
      </c>
      <c r="C760" s="64" t="str">
        <f>IFERROR(VLOOKUP(D760,Table_wabobpsvr_AzureCalc_AzureCalcRateCard[], 3,FALSE), VLOOKUP(LEFT(D760, LEN(D760)-'Rate Card'!$M$26), Table_wabobpsvr_AzureCalc_AzureCalcRateCard[], 3, FALSE))</f>
        <v>Per Minute</v>
      </c>
      <c r="D760" s="1040" t="str">
        <f>B760&amp;'Discount Calculations'!$G$16&amp;'Rate Card'!$K$23</f>
        <v>Visual Studio Load Testing Vuser Minutes - Tier 3MOSP6</v>
      </c>
      <c r="E760" s="1012">
        <f>IFERROR(VLOOKUP(D760,Table_wabobpsvr_AzureCalc_AzureCalcRateCard[], 5,FALSE), VLOOKUP(LEFT(D760, LEN(D760)-'Rate Card'!$M$26), Table_wabobpsvr_AzureCalc_AzureCalcRateCard[], 5, FALSE))</f>
        <v>1E-4</v>
      </c>
      <c r="F760" s="1013">
        <f t="shared" si="346"/>
        <v>1</v>
      </c>
      <c r="G760" s="1040">
        <f t="shared" si="347"/>
        <v>1E-4</v>
      </c>
      <c r="H760" s="1011">
        <f>'Discount Calculations'!$C$42</f>
        <v>0</v>
      </c>
      <c r="I760" s="1013">
        <f t="shared" si="348"/>
        <v>1E-4</v>
      </c>
      <c r="J760" s="1040">
        <f t="shared" si="349"/>
        <v>0</v>
      </c>
      <c r="K760" s="540">
        <f t="shared" si="350"/>
        <v>0</v>
      </c>
      <c r="L760" s="104">
        <f>'Discount Calculations'!$AD$5+1</f>
        <v>1</v>
      </c>
      <c r="M760" s="25">
        <f t="shared" si="351"/>
        <v>1E-4</v>
      </c>
      <c r="N760" s="94">
        <f>M760*'FX Card'!$G$28</f>
        <v>1E-4</v>
      </c>
      <c r="O760" s="902" t="str">
        <f>IFERROR(VLOOKUP(D760,Table_wabobpsvr_AzureCalc_AzureCalcRateCard[], 7,FALSE), VLOOKUP(LEFT(D760, LEN(D760)-'Rate Card'!$M$26), Table_wabobpsvr_AzureCalc_AzureCalcRateCard[], 7, FALSE))</f>
        <v/>
      </c>
      <c r="P760" s="902" t="str">
        <f>IFERROR(VLOOKUP(D760,Table_wabobpsvr_AzureCalc_AzureCalcRateCard[], 8,FALSE), VLOOKUP(LEFT(D760, LEN(D760)-'Rate Card'!$M$26), Table_wabobpsvr_AzureCalc_AzureCalcRateCard[], 8, FALSE))</f>
        <v/>
      </c>
    </row>
    <row r="761" spans="1:16">
      <c r="B761" s="344" t="s">
        <v>4487</v>
      </c>
      <c r="C761" s="64" t="s">
        <v>4479</v>
      </c>
      <c r="D761" s="1040" t="str">
        <f>B761&amp;'Discount Calculations'!$G$16&amp;'Rate Card'!$K$23</f>
        <v>Standard AppsMOSP6</v>
      </c>
      <c r="E761" s="1012">
        <f>IFERROR(VLOOKUP(D761,Table_wabobpsvr_AzureCalc_AzureCalcRateCard[], 5,FALSE), VLOOKUP(LEFT(D761, LEN(D761)-'Rate Card'!$M$26), Table_wabobpsvr_AzureCalc_AzureCalcRateCard[], 5, FALSE))</f>
        <v>24.5</v>
      </c>
      <c r="F761" s="1013">
        <f t="shared" si="346"/>
        <v>1</v>
      </c>
      <c r="G761" s="1040">
        <f t="shared" ref="G761:G763" si="352">F761*E761</f>
        <v>24.5</v>
      </c>
      <c r="H761" s="1011">
        <f>'Discount Calculations'!$C$42</f>
        <v>0</v>
      </c>
      <c r="I761" s="1013">
        <f t="shared" ref="I761:I763" si="353">G761*(1-H761)</f>
        <v>24.5</v>
      </c>
      <c r="J761" s="1040">
        <f t="shared" si="349"/>
        <v>0</v>
      </c>
      <c r="K761" s="540">
        <f t="shared" ref="K761:K763" si="354">E761*J761</f>
        <v>0</v>
      </c>
      <c r="L761" s="104">
        <f>'Discount Calculations'!$AD$5+1</f>
        <v>1</v>
      </c>
      <c r="M761" s="25">
        <f t="shared" ref="M761:M763" si="355">L761*(K761+I761)</f>
        <v>24.5</v>
      </c>
      <c r="N761" s="94">
        <f>M761*'FX Card'!$G$28</f>
        <v>24.5</v>
      </c>
      <c r="O761" s="902" t="str">
        <f>IFERROR(VLOOKUP(D761,Table_wabobpsvr_AzureCalc_AzureCalcRateCard[], 7,FALSE), VLOOKUP(LEFT(D761, LEN(D761)-'Rate Card'!$M$26), Table_wabobpsvr_AzureCalc_AzureCalcRateCard[], 7, FALSE))</f>
        <v/>
      </c>
      <c r="P761" s="902" t="str">
        <f>IFERROR(VLOOKUP(D761,Table_wabobpsvr_AzureCalc_AzureCalcRateCard[], 8,FALSE), VLOOKUP(LEFT(D761, LEN(D761)-'Rate Card'!$M$26), Table_wabobpsvr_AzureCalc_AzureCalcRateCard[], 8, FALSE))</f>
        <v/>
      </c>
    </row>
    <row r="762" spans="1:16">
      <c r="B762" s="344" t="s">
        <v>4490</v>
      </c>
      <c r="C762" s="64" t="s">
        <v>4483</v>
      </c>
      <c r="D762" s="1040" t="str">
        <f>B762&amp;'Discount Calculations'!$G$16&amp;'Rate Card'!$K$23</f>
        <v>Standard Overage Data Points (1M)MOSP6</v>
      </c>
      <c r="E762" s="1012">
        <f>IFERROR(VLOOKUP(D762,Table_wabobpsvr_AzureCalc_AzureCalcRateCard[], 5,FALSE), VLOOKUP(LEFT(D762, LEN(D762)-'Rate Card'!$M$26), Table_wabobpsvr_AzureCalc_AzureCalcRateCard[], 5, FALSE))</f>
        <v>1.75</v>
      </c>
      <c r="F762" s="1013">
        <f t="shared" si="346"/>
        <v>1</v>
      </c>
      <c r="G762" s="1040">
        <f t="shared" si="352"/>
        <v>1.75</v>
      </c>
      <c r="H762" s="1011">
        <f>'Discount Calculations'!$C$42</f>
        <v>0</v>
      </c>
      <c r="I762" s="1013">
        <f t="shared" si="353"/>
        <v>1.75</v>
      </c>
      <c r="J762" s="1040">
        <f t="shared" si="349"/>
        <v>0</v>
      </c>
      <c r="K762" s="540">
        <f t="shared" si="354"/>
        <v>0</v>
      </c>
      <c r="L762" s="104">
        <f>'Discount Calculations'!$AD$5+1</f>
        <v>1</v>
      </c>
      <c r="M762" s="25">
        <f t="shared" si="355"/>
        <v>1.75</v>
      </c>
      <c r="N762" s="94">
        <f>M762*'FX Card'!$G$28</f>
        <v>1.75</v>
      </c>
      <c r="O762" s="902" t="str">
        <f>IFERROR(VLOOKUP(D762,Table_wabobpsvr_AzureCalc_AzureCalcRateCard[], 7,FALSE), VLOOKUP(LEFT(D762, LEN(D762)-'Rate Card'!$M$26), Table_wabobpsvr_AzureCalc_AzureCalcRateCard[], 7, FALSE))</f>
        <v/>
      </c>
      <c r="P762" s="902" t="str">
        <f>IFERROR(VLOOKUP(D762,Table_wabobpsvr_AzureCalc_AzureCalcRateCard[], 8,FALSE), VLOOKUP(LEFT(D762, LEN(D762)-'Rate Card'!$M$26), Table_wabobpsvr_AzureCalc_AzureCalcRateCard[], 8, FALSE))</f>
        <v/>
      </c>
    </row>
    <row r="763" spans="1:16">
      <c r="B763" s="344" t="s">
        <v>4480</v>
      </c>
      <c r="C763" s="64" t="s">
        <v>4479</v>
      </c>
      <c r="D763" s="1040" t="str">
        <f>B763&amp;'Discount Calculations'!$G$16&amp;'Rate Card'!$K$23</f>
        <v>Premium AppsMOSP6</v>
      </c>
      <c r="E763" s="1012">
        <f>IFERROR(VLOOKUP(D763,Table_wabobpsvr_AzureCalc_AzureCalcRateCard[], 5,FALSE), VLOOKUP(LEFT(D763, LEN(D763)-'Rate Card'!$M$26), Table_wabobpsvr_AzureCalc_AzureCalcRateCard[], 5, FALSE))</f>
        <v>99.5</v>
      </c>
      <c r="F763" s="1013">
        <f t="shared" si="346"/>
        <v>1</v>
      </c>
      <c r="G763" s="1040">
        <f t="shared" si="352"/>
        <v>99.5</v>
      </c>
      <c r="H763" s="1011">
        <f>'Discount Calculations'!$C$42</f>
        <v>0</v>
      </c>
      <c r="I763" s="1013">
        <f t="shared" si="353"/>
        <v>99.5</v>
      </c>
      <c r="J763" s="1040">
        <f t="shared" si="349"/>
        <v>0</v>
      </c>
      <c r="K763" s="540">
        <f t="shared" si="354"/>
        <v>0</v>
      </c>
      <c r="L763" s="104">
        <f>'Discount Calculations'!$AD$5+1</f>
        <v>1</v>
      </c>
      <c r="M763" s="25">
        <f t="shared" si="355"/>
        <v>99.5</v>
      </c>
      <c r="N763" s="94">
        <f>M763*'FX Card'!$G$28</f>
        <v>99.5</v>
      </c>
      <c r="O763" s="902" t="str">
        <f>IFERROR(VLOOKUP(D763,Table_wabobpsvr_AzureCalc_AzureCalcRateCard[], 7,FALSE), VLOOKUP(LEFT(D763, LEN(D763)-'Rate Card'!$M$26), Table_wabobpsvr_AzureCalc_AzureCalcRateCard[], 7, FALSE))</f>
        <v/>
      </c>
      <c r="P763" s="902" t="str">
        <f>IFERROR(VLOOKUP(D763,Table_wabobpsvr_AzureCalc_AzureCalcRateCard[], 8,FALSE), VLOOKUP(LEFT(D763, LEN(D763)-'Rate Card'!$M$26), Table_wabobpsvr_AzureCalc_AzureCalcRateCard[], 8, FALSE))</f>
        <v/>
      </c>
    </row>
    <row r="764" spans="1:16">
      <c r="B764" s="344" t="s">
        <v>4484</v>
      </c>
      <c r="C764" s="64" t="s">
        <v>4483</v>
      </c>
      <c r="D764" s="1040" t="str">
        <f>B764&amp;'Discount Calculations'!$G$16&amp;'Rate Card'!$K$23</f>
        <v>Premium Overage Data Points (1M)MOSP6</v>
      </c>
      <c r="E764" s="1012">
        <f>IFERROR(VLOOKUP(D764,Table_wabobpsvr_AzureCalc_AzureCalcRateCard[], 5,FALSE), VLOOKUP(LEFT(D764, LEN(D764)-'Rate Card'!$M$26), Table_wabobpsvr_AzureCalc_AzureCalcRateCard[], 5, FALSE))</f>
        <v>2</v>
      </c>
      <c r="F764" s="1013">
        <f t="shared" si="346"/>
        <v>1</v>
      </c>
      <c r="G764" s="1040">
        <f t="shared" ref="G764" si="356">F764*E764</f>
        <v>2</v>
      </c>
      <c r="H764" s="1011">
        <f>'Discount Calculations'!$C$42</f>
        <v>0</v>
      </c>
      <c r="I764" s="1013">
        <f t="shared" ref="I764" si="357">G764*(1-H764)</f>
        <v>2</v>
      </c>
      <c r="J764" s="1040">
        <f t="shared" si="349"/>
        <v>0</v>
      </c>
      <c r="K764" s="540">
        <f t="shared" ref="K764" si="358">E764*J764</f>
        <v>0</v>
      </c>
      <c r="L764" s="104">
        <f>'Discount Calculations'!$AD$5+1</f>
        <v>1</v>
      </c>
      <c r="M764" s="25">
        <f t="shared" ref="M764" si="359">L764*(K764+I764)</f>
        <v>2</v>
      </c>
      <c r="N764" s="94">
        <f>M764*'FX Card'!$G$28</f>
        <v>2</v>
      </c>
      <c r="O764" s="902" t="str">
        <f>IFERROR(VLOOKUP(D764,Table_wabobpsvr_AzureCalc_AzureCalcRateCard[], 7,FALSE), VLOOKUP(LEFT(D764, LEN(D764)-'Rate Card'!$M$26), Table_wabobpsvr_AzureCalc_AzureCalcRateCard[], 7, FALSE))</f>
        <v/>
      </c>
      <c r="P764" s="902" t="str">
        <f>IFERROR(VLOOKUP(D764,Table_wabobpsvr_AzureCalc_AzureCalcRateCard[], 8,FALSE), VLOOKUP(LEFT(D764, LEN(D764)-'Rate Card'!$M$26), Table_wabobpsvr_AzureCalc_AzureCalcRateCard[], 8, FALSE))</f>
        <v/>
      </c>
    </row>
    <row r="765" spans="1:16" s="1039" customFormat="1">
      <c r="B765" s="344"/>
      <c r="C765" s="64"/>
      <c r="D765" s="1040"/>
      <c r="E765" s="1015"/>
      <c r="F765" s="1013"/>
      <c r="G765" s="1040"/>
      <c r="H765" s="1011"/>
      <c r="I765" s="1013"/>
      <c r="J765" s="1040"/>
      <c r="K765" s="540"/>
      <c r="L765" s="104"/>
      <c r="M765" s="25"/>
      <c r="N765" s="1041"/>
      <c r="O765" s="903"/>
      <c r="P765" s="903"/>
    </row>
    <row r="766" spans="1:16">
      <c r="A766" s="79" t="s">
        <v>1065</v>
      </c>
      <c r="B766" s="79" t="s">
        <v>152</v>
      </c>
      <c r="C766" s="79" t="s">
        <v>6</v>
      </c>
      <c r="D766" s="2" t="s">
        <v>828</v>
      </c>
      <c r="E766" s="556" t="s">
        <v>263</v>
      </c>
      <c r="F766" s="2" t="s">
        <v>180</v>
      </c>
      <c r="G766" s="2" t="s">
        <v>184</v>
      </c>
      <c r="H766" s="2" t="s">
        <v>188</v>
      </c>
      <c r="I766" s="2" t="s">
        <v>269</v>
      </c>
      <c r="J766" s="2" t="s">
        <v>833</v>
      </c>
      <c r="K766" s="79" t="s">
        <v>838</v>
      </c>
      <c r="L766" s="79" t="s">
        <v>262</v>
      </c>
      <c r="M766" s="79" t="s">
        <v>834</v>
      </c>
      <c r="N766" s="95" t="s">
        <v>24</v>
      </c>
      <c r="O766" s="901" t="s">
        <v>2</v>
      </c>
      <c r="P766" s="901" t="s">
        <v>2986</v>
      </c>
    </row>
    <row r="767" spans="1:16">
      <c r="B767" s="344" t="s">
        <v>1075</v>
      </c>
      <c r="C767" s="64" t="str">
        <f>IFERROR(VLOOKUP(D767,Table_wabobpsvr_AzureCalc_AzureCalcRateCard[], 3,FALSE), VLOOKUP(LEFT(D767, LEN(D767)-'Rate Card'!$M$26), Table_wabobpsvr_AzureCalc_AzureCalcRateCard[], 3, FALSE))</f>
        <v/>
      </c>
      <c r="D767" s="1040" t="str">
        <f>B767&amp;'Discount Calculations'!$G$16&amp;'Rate Card'!$K$23</f>
        <v>Basic Event Hubs Ingress EventsMOSP6</v>
      </c>
      <c r="E767" s="1012">
        <f>IFERROR(VLOOKUP(D767,Table_wabobpsvr_AzureCalc_AzureCalcRateCard[], 5,FALSE), VLOOKUP(LEFT(D767, LEN(D767)-'Rate Card'!$M$26), Table_wabobpsvr_AzureCalc_AzureCalcRateCard[], 5, FALSE))</f>
        <v>999999</v>
      </c>
      <c r="F767" s="1013">
        <f>IF($E$1=1,1,0)</f>
        <v>1</v>
      </c>
      <c r="G767" s="1040">
        <f>F767*E767</f>
        <v>999999</v>
      </c>
      <c r="H767" s="1011">
        <f>'Discount Calculations'!$C$42</f>
        <v>0</v>
      </c>
      <c r="I767" s="1013">
        <f>G767*(1-H767)</f>
        <v>999999</v>
      </c>
      <c r="J767" s="1040">
        <f>IF($E$1=2,1,0)</f>
        <v>0</v>
      </c>
      <c r="K767" s="540">
        <f>E767*J767</f>
        <v>0</v>
      </c>
      <c r="L767" s="104">
        <f>'Discount Calculations'!$AD$5+1</f>
        <v>1</v>
      </c>
      <c r="M767" s="25">
        <f>L767*(K767+I767)</f>
        <v>999999</v>
      </c>
      <c r="N767" s="94">
        <f>M767*'FX Card'!$G$28</f>
        <v>999999</v>
      </c>
      <c r="O767" s="902" t="str">
        <f>IFERROR(VLOOKUP(D767,Table_wabobpsvr_AzureCalc_AzureCalcRateCard[], 7,FALSE), VLOOKUP(LEFT(D767, LEN(D767)-'Rate Card'!$M$26), Table_wabobpsvr_AzureCalc_AzureCalcRateCard[], 7, FALSE))</f>
        <v/>
      </c>
      <c r="P767" s="902" t="str">
        <f>IFERROR(VLOOKUP(D767,Table_wabobpsvr_AzureCalc_AzureCalcRateCard[], 8,FALSE), VLOOKUP(LEFT(D767, LEN(D767)-'Rate Card'!$M$26), Table_wabobpsvr_AzureCalc_AzureCalcRateCard[], 8, FALSE))</f>
        <v/>
      </c>
    </row>
    <row r="768" spans="1:16">
      <c r="B768" s="344" t="s">
        <v>1158</v>
      </c>
      <c r="C768" s="64" t="str">
        <f>IFERROR(VLOOKUP(D768,Table_wabobpsvr_AzureCalc_AzureCalcRateCard[], 3,FALSE), VLOOKUP(LEFT(D768, LEN(D768)-'Rate Card'!$M$26), Table_wabobpsvr_AzureCalc_AzureCalcRateCard[], 3, FALSE))</f>
        <v/>
      </c>
      <c r="D768" s="1040" t="str">
        <f>B768&amp;'Discount Calculations'!$G$16&amp;'Rate Card'!$K$23</f>
        <v>Basic Event Hubs Throughput UnitsMOSP6</v>
      </c>
      <c r="E768" s="1012">
        <f>IFERROR(VLOOKUP(D768,Table_wabobpsvr_AzureCalc_AzureCalcRateCard[], 5,FALSE), VLOOKUP(LEFT(D768, LEN(D768)-'Rate Card'!$M$26), Table_wabobpsvr_AzureCalc_AzureCalcRateCard[], 5, FALSE))</f>
        <v>999999</v>
      </c>
      <c r="F768" s="1013">
        <f>IF($E$1=1,1,0)</f>
        <v>1</v>
      </c>
      <c r="G768" s="1040">
        <f>F768*E768</f>
        <v>999999</v>
      </c>
      <c r="H768" s="1011">
        <f>'Discount Calculations'!$C$42</f>
        <v>0</v>
      </c>
      <c r="I768" s="1013">
        <f>G768*(1-H768)</f>
        <v>999999</v>
      </c>
      <c r="J768" s="1040">
        <f>IF($E$1=2,1,0)</f>
        <v>0</v>
      </c>
      <c r="K768" s="540">
        <f>E768*J768</f>
        <v>0</v>
      </c>
      <c r="L768" s="104">
        <f>'Discount Calculations'!$AD$5+1</f>
        <v>1</v>
      </c>
      <c r="M768" s="25">
        <f>L768*(K768+I768)</f>
        <v>999999</v>
      </c>
      <c r="N768" s="94">
        <f>M768*'FX Card'!$G$28</f>
        <v>999999</v>
      </c>
      <c r="O768" s="902" t="str">
        <f>IFERROR(VLOOKUP(D768,Table_wabobpsvr_AzureCalc_AzureCalcRateCard[], 7,FALSE), VLOOKUP(LEFT(D768, LEN(D768)-'Rate Card'!$M$26), Table_wabobpsvr_AzureCalc_AzureCalcRateCard[], 7, FALSE))</f>
        <v/>
      </c>
      <c r="P768" s="902" t="str">
        <f>IFERROR(VLOOKUP(D768,Table_wabobpsvr_AzureCalc_AzureCalcRateCard[], 8,FALSE), VLOOKUP(LEFT(D768, LEN(D768)-'Rate Card'!$M$26), Table_wabobpsvr_AzureCalc_AzureCalcRateCard[], 8, FALSE))</f>
        <v/>
      </c>
    </row>
    <row r="769" spans="1:16">
      <c r="B769" s="344" t="s">
        <v>1074</v>
      </c>
      <c r="C769" s="64" t="str">
        <f>IFERROR(VLOOKUP(D769,Table_wabobpsvr_AzureCalc_AzureCalcRateCard[], 3,FALSE), VLOOKUP(LEFT(D769, LEN(D769)-'Rate Card'!$M$26), Table_wabobpsvr_AzureCalc_AzureCalcRateCard[], 3, FALSE))</f>
        <v/>
      </c>
      <c r="D769" s="1040" t="str">
        <f>B769&amp;'Discount Calculations'!$G$16&amp;'Rate Card'!$K$23</f>
        <v>Standard Event Hubs Ingress EventsMOSP6</v>
      </c>
      <c r="E769" s="1012">
        <f>IFERROR(VLOOKUP(D769,Table_wabobpsvr_AzureCalc_AzureCalcRateCard[], 5,FALSE), VLOOKUP(LEFT(D769, LEN(D769)-'Rate Card'!$M$26), Table_wabobpsvr_AzureCalc_AzureCalcRateCard[], 5, FALSE))</f>
        <v>999999</v>
      </c>
      <c r="F769" s="1013">
        <f>IF($E$1=1,1,0)</f>
        <v>1</v>
      </c>
      <c r="G769" s="1040">
        <f>F769*E769</f>
        <v>999999</v>
      </c>
      <c r="H769" s="1011">
        <f>'Discount Calculations'!$C$42</f>
        <v>0</v>
      </c>
      <c r="I769" s="1013">
        <f>G769*(1-H769)</f>
        <v>999999</v>
      </c>
      <c r="J769" s="1040">
        <f>IF($E$1=2,1,0)</f>
        <v>0</v>
      </c>
      <c r="K769" s="540">
        <f>E769*J769</f>
        <v>0</v>
      </c>
      <c r="L769" s="104">
        <f>'Discount Calculations'!$AD$5+1</f>
        <v>1</v>
      </c>
      <c r="M769" s="25">
        <f>L769*(K769+I769)</f>
        <v>999999</v>
      </c>
      <c r="N769" s="94">
        <f>M769*'FX Card'!$G$28</f>
        <v>999999</v>
      </c>
      <c r="O769" s="902" t="str">
        <f>IFERROR(VLOOKUP(D769,Table_wabobpsvr_AzureCalc_AzureCalcRateCard[], 7,FALSE), VLOOKUP(LEFT(D769, LEN(D769)-'Rate Card'!$M$26), Table_wabobpsvr_AzureCalc_AzureCalcRateCard[], 7, FALSE))</f>
        <v/>
      </c>
      <c r="P769" s="902" t="str">
        <f>IFERROR(VLOOKUP(D769,Table_wabobpsvr_AzureCalc_AzureCalcRateCard[], 8,FALSE), VLOOKUP(LEFT(D769, LEN(D769)-'Rate Card'!$M$26), Table_wabobpsvr_AzureCalc_AzureCalcRateCard[], 8, FALSE))</f>
        <v/>
      </c>
    </row>
    <row r="770" spans="1:16">
      <c r="B770" s="344" t="s">
        <v>1159</v>
      </c>
      <c r="C770" s="64" t="str">
        <f>IFERROR(VLOOKUP(D770,Table_wabobpsvr_AzureCalc_AzureCalcRateCard[], 3,FALSE), VLOOKUP(LEFT(D770, LEN(D770)-'Rate Card'!$M$26), Table_wabobpsvr_AzureCalc_AzureCalcRateCard[], 3, FALSE))</f>
        <v/>
      </c>
      <c r="D770" s="1040" t="str">
        <f>B770&amp;'Discount Calculations'!$G$16&amp;'Rate Card'!$K$23</f>
        <v>Standard Event Hubs Throughput UnitsMOSP6</v>
      </c>
      <c r="E770" s="1012">
        <f>IFERROR(VLOOKUP(D770,Table_wabobpsvr_AzureCalc_AzureCalcRateCard[], 5,FALSE), VLOOKUP(LEFT(D770, LEN(D770)-'Rate Card'!$M$26), Table_wabobpsvr_AzureCalc_AzureCalcRateCard[], 5, FALSE))</f>
        <v>999999</v>
      </c>
      <c r="F770" s="1013">
        <f>IF($E$1=1,1,0)</f>
        <v>1</v>
      </c>
      <c r="G770" s="1040">
        <f>F770*E770</f>
        <v>999999</v>
      </c>
      <c r="H770" s="1011">
        <f>'Discount Calculations'!$C$42</f>
        <v>0</v>
      </c>
      <c r="I770" s="1013">
        <f>G770*(1-H770)</f>
        <v>999999</v>
      </c>
      <c r="J770" s="1040">
        <f>IF($E$1=2,1,0)</f>
        <v>0</v>
      </c>
      <c r="K770" s="540">
        <f>E770*J770</f>
        <v>0</v>
      </c>
      <c r="L770" s="104">
        <f>'Discount Calculations'!$AD$5+1</f>
        <v>1</v>
      </c>
      <c r="M770" s="25">
        <f>L770*(K770+I770)</f>
        <v>999999</v>
      </c>
      <c r="N770" s="94">
        <f>M770*'FX Card'!$G$28</f>
        <v>999999</v>
      </c>
      <c r="O770" s="902" t="str">
        <f>IFERROR(VLOOKUP(D770,Table_wabobpsvr_AzureCalc_AzureCalcRateCard[], 7,FALSE), VLOOKUP(LEFT(D770, LEN(D770)-'Rate Card'!$M$26), Table_wabobpsvr_AzureCalc_AzureCalcRateCard[], 7, FALSE))</f>
        <v/>
      </c>
      <c r="P770" s="902" t="str">
        <f>IFERROR(VLOOKUP(D770,Table_wabobpsvr_AzureCalc_AzureCalcRateCard[], 8,FALSE), VLOOKUP(LEFT(D770, LEN(D770)-'Rate Card'!$M$26), Table_wabobpsvr_AzureCalc_AzureCalcRateCard[], 8, FALSE))</f>
        <v/>
      </c>
    </row>
    <row r="771" spans="1:16">
      <c r="B771" s="344"/>
      <c r="C771" s="64"/>
      <c r="E771" s="1012"/>
      <c r="F771" s="1013"/>
      <c r="H771" s="1011"/>
      <c r="I771" s="1013"/>
      <c r="K771" s="540"/>
      <c r="L771" s="104"/>
      <c r="M771" s="25"/>
      <c r="N771" s="33"/>
      <c r="O771" s="903"/>
      <c r="P771" s="903"/>
    </row>
    <row r="772" spans="1:16">
      <c r="A772" s="79" t="s">
        <v>1316</v>
      </c>
      <c r="B772" s="79" t="s">
        <v>152</v>
      </c>
      <c r="C772" s="79" t="s">
        <v>6</v>
      </c>
      <c r="D772" s="2" t="s">
        <v>828</v>
      </c>
      <c r="E772" s="556" t="s">
        <v>263</v>
      </c>
      <c r="F772" s="2" t="s">
        <v>184</v>
      </c>
      <c r="G772" s="2" t="s">
        <v>188</v>
      </c>
      <c r="H772" s="2" t="s">
        <v>269</v>
      </c>
      <c r="I772" s="2" t="s">
        <v>833</v>
      </c>
      <c r="J772" s="2" t="s">
        <v>838</v>
      </c>
      <c r="K772" s="79" t="s">
        <v>262</v>
      </c>
      <c r="L772" s="79" t="s">
        <v>834</v>
      </c>
      <c r="M772" s="95" t="s">
        <v>24</v>
      </c>
      <c r="N772" s="95"/>
      <c r="O772" s="901" t="s">
        <v>2</v>
      </c>
      <c r="P772" s="901" t="s">
        <v>2986</v>
      </c>
    </row>
    <row r="773" spans="1:16">
      <c r="B773" s="344" t="s">
        <v>7058</v>
      </c>
      <c r="C773" s="64" t="str">
        <f>IFERROR(VLOOKUP(D773,Table_wabobpsvr_AzureCalc_AzureCalcRateCard[], 3,FALSE), VLOOKUP(LEFT(D773, LEN(D773)-'Rate Card'!$M$26), Table_wabobpsvr_AzureCalc_AzureCalcRateCard[], 3, FALSE))</f>
        <v>GB</v>
      </c>
      <c r="D773" s="1040" t="str">
        <f>B773&amp;'Discount Calculations'!$G$16&amp;'Rate Card'!$K$23</f>
        <v>Stream Analystics - Data Processed (GB)MOSP6</v>
      </c>
      <c r="E773" s="1023">
        <f>IFERROR(VLOOKUP(D773,Table_wabobpsvr_AzureCalc_AzureCalcRateCard[], 5,FALSE), VLOOKUP(LEFT(D773, LEN(D773)-'Rate Card'!$M$26), Table_wabobpsvr_AzureCalc_AzureCalcRateCard[], 5, FALSE))</f>
        <v>1E-3</v>
      </c>
      <c r="F773" s="1013">
        <f>IF($E$1=1,1,0)</f>
        <v>1</v>
      </c>
      <c r="G773" s="1040">
        <f>F773*E773</f>
        <v>1E-3</v>
      </c>
      <c r="H773" s="1011">
        <f>'Discount Calculations'!$C$42</f>
        <v>0</v>
      </c>
      <c r="I773" s="1013">
        <f>G773*(1-H773)</f>
        <v>1E-3</v>
      </c>
      <c r="J773" s="1040">
        <f>IF($E$1=2,1,0)</f>
        <v>0</v>
      </c>
      <c r="K773" s="540">
        <f>E773*J773</f>
        <v>0</v>
      </c>
      <c r="L773" s="104">
        <f>'Discount Calculations'!$AD$5+1</f>
        <v>1</v>
      </c>
      <c r="M773" s="25">
        <f>L773*(K773+I773)</f>
        <v>1E-3</v>
      </c>
      <c r="N773" s="94">
        <f>M773*'FX Card'!$G$28</f>
        <v>1E-3</v>
      </c>
      <c r="O773" s="902" t="str">
        <f>IFERROR(VLOOKUP(D773,Table_wabobpsvr_AzureCalc_AzureCalcRateCard[], 7,FALSE), VLOOKUP(LEFT(D773, LEN(D773)-'Rate Card'!$M$26), Table_wabobpsvr_AzureCalc_AzureCalcRateCard[], 7, FALSE))</f>
        <v/>
      </c>
      <c r="P773" s="902" t="str">
        <f>IFERROR(VLOOKUP(D773,Table_wabobpsvr_AzureCalc_AzureCalcRateCard[], 8,FALSE), VLOOKUP(LEFT(D773, LEN(D773)-'Rate Card'!$M$26), Table_wabobpsvr_AzureCalc_AzureCalcRateCard[], 8, FALSE))</f>
        <v/>
      </c>
    </row>
    <row r="774" spans="1:16">
      <c r="B774" s="344" t="s">
        <v>7057</v>
      </c>
      <c r="C774" s="64" t="str">
        <f>IFERROR(VLOOKUP(D774,Table_wabobpsvr_AzureCalc_AzureCalcRateCard[], 3,FALSE), VLOOKUP(LEFT(D774, LEN(D774)-'Rate Card'!$M$26), Table_wabobpsvr_AzureCalc_AzureCalcRateCard[], 3, FALSE))</f>
        <v>Hours</v>
      </c>
      <c r="D774" s="1040" t="str">
        <f>B774&amp;'Discount Calculations'!$G$16&amp;'Rate Card'!$K$23</f>
        <v>Stream Analystics - Streaming Units (Hours)MOSP6</v>
      </c>
      <c r="E774" s="1019">
        <f>IFERROR(VLOOKUP(D774,Table_wabobpsvr_AzureCalc_AzureCalcRateCard[], 5,FALSE), VLOOKUP(LEFT(D774, LEN(D774)-'Rate Card'!$M$26), Table_wabobpsvr_AzureCalc_AzureCalcRateCard[], 5, FALSE))</f>
        <v>3.1E-2</v>
      </c>
      <c r="F774" s="1013">
        <f>IF($E$1=1,1,0)</f>
        <v>1</v>
      </c>
      <c r="G774" s="1040">
        <f>F774*E774</f>
        <v>3.1E-2</v>
      </c>
      <c r="H774" s="1011">
        <f>'Discount Calculations'!$C$42</f>
        <v>0</v>
      </c>
      <c r="I774" s="1013">
        <f>G774*(1-H774)</f>
        <v>3.1E-2</v>
      </c>
      <c r="J774" s="1040">
        <f>IF($E$1=2,1,0)</f>
        <v>0</v>
      </c>
      <c r="K774" s="540">
        <f>E774*J774</f>
        <v>0</v>
      </c>
      <c r="L774" s="104">
        <f>'Discount Calculations'!$AD$5+1</f>
        <v>1</v>
      </c>
      <c r="M774" s="25">
        <f>L774*(K774+I774)</f>
        <v>3.1E-2</v>
      </c>
      <c r="N774" s="94">
        <f>M774*'FX Card'!$G$28</f>
        <v>3.1E-2</v>
      </c>
      <c r="O774" s="902" t="str">
        <f>IFERROR(VLOOKUP(D774,Table_wabobpsvr_AzureCalc_AzureCalcRateCard[], 7,FALSE), VLOOKUP(LEFT(D774, LEN(D774)-'Rate Card'!$M$26), Table_wabobpsvr_AzureCalc_AzureCalcRateCard[], 7, FALSE))</f>
        <v/>
      </c>
      <c r="P774" s="902" t="str">
        <f>IFERROR(VLOOKUP(D774,Table_wabobpsvr_AzureCalc_AzureCalcRateCard[], 8,FALSE), VLOOKUP(LEFT(D774, LEN(D774)-'Rate Card'!$M$26), Table_wabobpsvr_AzureCalc_AzureCalcRateCard[], 8, FALSE))</f>
        <v/>
      </c>
    </row>
    <row r="775" spans="1:16">
      <c r="B775" s="344"/>
      <c r="D775" s="1013"/>
      <c r="E775" s="1015"/>
      <c r="G775" s="1011"/>
      <c r="H775" s="1013"/>
      <c r="J775" s="1034"/>
      <c r="K775" s="104"/>
      <c r="L775" s="25"/>
      <c r="M775" s="64"/>
      <c r="O775" s="903"/>
      <c r="P775" s="903"/>
    </row>
    <row r="776" spans="1:16">
      <c r="A776" s="79" t="s">
        <v>1350</v>
      </c>
      <c r="B776" s="79" t="s">
        <v>152</v>
      </c>
      <c r="C776" s="79" t="s">
        <v>6</v>
      </c>
      <c r="D776" s="2" t="s">
        <v>828</v>
      </c>
      <c r="E776" s="556" t="s">
        <v>263</v>
      </c>
      <c r="F776" s="2" t="s">
        <v>184</v>
      </c>
      <c r="G776" s="2" t="s">
        <v>188</v>
      </c>
      <c r="H776" s="2" t="s">
        <v>269</v>
      </c>
      <c r="I776" s="2" t="s">
        <v>833</v>
      </c>
      <c r="J776" s="2" t="s">
        <v>838</v>
      </c>
      <c r="K776" s="79" t="s">
        <v>262</v>
      </c>
      <c r="L776" s="79" t="s">
        <v>834</v>
      </c>
      <c r="M776" s="95" t="s">
        <v>24</v>
      </c>
      <c r="N776" s="95"/>
      <c r="O776" s="901" t="s">
        <v>2</v>
      </c>
      <c r="P776" s="901" t="s">
        <v>2986</v>
      </c>
    </row>
    <row r="777" spans="1:16">
      <c r="B777" s="344" t="s">
        <v>1302</v>
      </c>
      <c r="C777" s="64" t="str">
        <f>IFERROR(VLOOKUP(D777,Table_wabobpsvr_AzureCalc_AzureCalcRateCard[], 3,FALSE), VLOOKUP(LEFT(D777, LEN(D777)-'Rate Card'!$M$26), Table_wabobpsvr_AzureCalc_AzureCalcRateCard[], 3, FALSE))</f>
        <v/>
      </c>
      <c r="D777" s="1040" t="str">
        <f>B777&amp;'Discount Calculations'!$G$16&amp;'Rate Card'!$K$23</f>
        <v>High Frequency Cloud ActivityMOSP6</v>
      </c>
      <c r="E777" s="1023">
        <f>IFERROR(VLOOKUP(D777,Table_wabobpsvr_AzureCalc_AzureCalcRateCard[], 5,FALSE), VLOOKUP(LEFT(D777, LEN(D777)-'Rate Card'!$M$26), Table_wabobpsvr_AzureCalc_AzureCalcRateCard[], 5, FALSE))</f>
        <v>999999</v>
      </c>
      <c r="F777" s="1013">
        <f>IF($E$1=1,1,0)</f>
        <v>1</v>
      </c>
      <c r="G777" s="1040">
        <f t="shared" ref="G777:G785" si="360">F777*E777</f>
        <v>999999</v>
      </c>
      <c r="H777" s="1011">
        <f>'Discount Calculations'!$C$42</f>
        <v>0</v>
      </c>
      <c r="I777" s="1013">
        <f t="shared" ref="I777:I785" si="361">G777*(1-H777)</f>
        <v>999999</v>
      </c>
      <c r="J777" s="1040">
        <f>IF($E$1=2,1,0)</f>
        <v>0</v>
      </c>
      <c r="K777" s="540">
        <f t="shared" ref="K777:K785" si="362">E777*J777</f>
        <v>0</v>
      </c>
      <c r="L777" s="104">
        <f>'Discount Calculations'!$AD$5+1</f>
        <v>1</v>
      </c>
      <c r="M777" s="25">
        <f t="shared" ref="M777:M785" si="363">L777*(K777+I777)</f>
        <v>999999</v>
      </c>
      <c r="N777" s="94">
        <f>M777*'FX Card'!$G$28</f>
        <v>999999</v>
      </c>
      <c r="O777" s="902" t="str">
        <f>IFERROR(VLOOKUP(D777,Table_wabobpsvr_AzureCalc_AzureCalcRateCard[], 7,FALSE), VLOOKUP(LEFT(D777, LEN(D777)-'Rate Card'!$M$26), Table_wabobpsvr_AzureCalc_AzureCalcRateCard[], 7, FALSE))</f>
        <v/>
      </c>
      <c r="P777" s="935" t="str">
        <f>IFERROR(VLOOKUP(D777,Table_wabobpsvr_AzureCalc_AzureCalcRateCard[], 8,FALSE), VLOOKUP(LEFT(D777, LEN(D777)-'Rate Card'!$M$26), Table_wabobpsvr_AzureCalc_AzureCalcRateCard[], 8, FALSE))</f>
        <v/>
      </c>
    </row>
    <row r="778" spans="1:16">
      <c r="B778" s="344" t="s">
        <v>1310</v>
      </c>
      <c r="C778" s="64" t="str">
        <f>IFERROR(VLOOKUP(D778,Table_wabobpsvr_AzureCalc_AzureCalcRateCard[], 3,FALSE), VLOOKUP(LEFT(D778, LEN(D778)-'Rate Card'!$M$26), Table_wabobpsvr_AzureCalc_AzureCalcRateCard[], 3, FALSE))</f>
        <v/>
      </c>
      <c r="D778" s="1040" t="str">
        <f>B778&amp;'Discount Calculations'!$G$16&amp;'Rate Card'!$K$23</f>
        <v>High Frequency Cloud Activity - Tier 2MOSP6</v>
      </c>
      <c r="E778" s="1019">
        <f>IFERROR(VLOOKUP(D778,Table_wabobpsvr_AzureCalc_AzureCalcRateCard[], 5,FALSE), VLOOKUP(LEFT(D778, LEN(D778)-'Rate Card'!$M$26), Table_wabobpsvr_AzureCalc_AzureCalcRateCard[], 5, FALSE))</f>
        <v>999999</v>
      </c>
      <c r="F778" s="1013">
        <f>IF($E$1=1,1,0)</f>
        <v>1</v>
      </c>
      <c r="G778" s="1040">
        <f t="shared" si="360"/>
        <v>999999</v>
      </c>
      <c r="H778" s="1011">
        <f>'Discount Calculations'!$C$42</f>
        <v>0</v>
      </c>
      <c r="I778" s="1013">
        <f t="shared" si="361"/>
        <v>999999</v>
      </c>
      <c r="J778" s="1040">
        <f>IF($E$1=2,1,0)</f>
        <v>0</v>
      </c>
      <c r="K778" s="540">
        <f t="shared" si="362"/>
        <v>0</v>
      </c>
      <c r="L778" s="104">
        <f>'Discount Calculations'!$AD$5+1</f>
        <v>1</v>
      </c>
      <c r="M778" s="25">
        <f t="shared" si="363"/>
        <v>999999</v>
      </c>
      <c r="N778" s="94">
        <f>M778*'FX Card'!$G$28</f>
        <v>999999</v>
      </c>
      <c r="O778" s="902" t="str">
        <f>IFERROR(VLOOKUP(D778,Table_wabobpsvr_AzureCalc_AzureCalcRateCard[], 7,FALSE), VLOOKUP(LEFT(D778, LEN(D778)-'Rate Card'!$M$26), Table_wabobpsvr_AzureCalc_AzureCalcRateCard[], 7, FALSE))</f>
        <v/>
      </c>
      <c r="P778" s="935" t="str">
        <f>IFERROR(VLOOKUP(D778,Table_wabobpsvr_AzureCalc_AzureCalcRateCard[], 8,FALSE), VLOOKUP(LEFT(D778, LEN(D778)-'Rate Card'!$M$26), Table_wabobpsvr_AzureCalc_AzureCalcRateCard[], 8, FALSE))</f>
        <v/>
      </c>
    </row>
    <row r="779" spans="1:16">
      <c r="B779" s="344" t="s">
        <v>1303</v>
      </c>
      <c r="C779" s="64" t="str">
        <f>IFERROR(VLOOKUP(D779,Table_wabobpsvr_AzureCalc_AzureCalcRateCard[], 3,FALSE), VLOOKUP(LEFT(D779, LEN(D779)-'Rate Card'!$M$26), Table_wabobpsvr_AzureCalc_AzureCalcRateCard[], 3, FALSE))</f>
        <v/>
      </c>
      <c r="D779" s="1040" t="str">
        <f>B779&amp;'Discount Calculations'!$G$16&amp;'Rate Card'!$K$23</f>
        <v>High Frequency On Premises ActivityMOSP6</v>
      </c>
      <c r="E779" s="1019">
        <f>IFERROR(VLOOKUP(D779,Table_wabobpsvr_AzureCalc_AzureCalcRateCard[], 5,FALSE), VLOOKUP(LEFT(D779, LEN(D779)-'Rate Card'!$M$26), Table_wabobpsvr_AzureCalc_AzureCalcRateCard[], 5, FALSE))</f>
        <v>999999</v>
      </c>
      <c r="F779" s="1013">
        <f t="shared" ref="F779:F785" si="364">IF($E$1=1,1,0)</f>
        <v>1</v>
      </c>
      <c r="G779" s="1040">
        <f t="shared" si="360"/>
        <v>999999</v>
      </c>
      <c r="H779" s="1011">
        <f>'Discount Calculations'!$C$42</f>
        <v>0</v>
      </c>
      <c r="I779" s="1013">
        <f t="shared" si="361"/>
        <v>999999</v>
      </c>
      <c r="J779" s="1040">
        <f t="shared" ref="J779:J785" si="365">IF($E$1=2,1,0)</f>
        <v>0</v>
      </c>
      <c r="K779" s="540">
        <f t="shared" si="362"/>
        <v>0</v>
      </c>
      <c r="L779" s="104">
        <f>'Discount Calculations'!$AD$5+1</f>
        <v>1</v>
      </c>
      <c r="M779" s="25">
        <f t="shared" si="363"/>
        <v>999999</v>
      </c>
      <c r="N779" s="94">
        <f>M779*'FX Card'!$G$28</f>
        <v>999999</v>
      </c>
      <c r="O779" s="902" t="str">
        <f>IFERROR(VLOOKUP(D779,Table_wabobpsvr_AzureCalc_AzureCalcRateCard[], 7,FALSE), VLOOKUP(LEFT(D779, LEN(D779)-'Rate Card'!$M$26), Table_wabobpsvr_AzureCalc_AzureCalcRateCard[], 7, FALSE))</f>
        <v/>
      </c>
      <c r="P779" s="935" t="str">
        <f>IFERROR(VLOOKUP(D779,Table_wabobpsvr_AzureCalc_AzureCalcRateCard[], 8,FALSE), VLOOKUP(LEFT(D779, LEN(D779)-'Rate Card'!$M$26), Table_wabobpsvr_AzureCalc_AzureCalcRateCard[], 8, FALSE))</f>
        <v/>
      </c>
    </row>
    <row r="780" spans="1:16">
      <c r="B780" s="344" t="s">
        <v>1311</v>
      </c>
      <c r="C780" s="64" t="str">
        <f>IFERROR(VLOOKUP(D780,Table_wabobpsvr_AzureCalc_AzureCalcRateCard[], 3,FALSE), VLOOKUP(LEFT(D780, LEN(D780)-'Rate Card'!$M$26), Table_wabobpsvr_AzureCalc_AzureCalcRateCard[], 3, FALSE))</f>
        <v/>
      </c>
      <c r="D780" s="1040" t="str">
        <f>B780&amp;'Discount Calculations'!$G$16&amp;'Rate Card'!$K$23</f>
        <v>High Frequency On Premises Activity - Tier 2MOSP6</v>
      </c>
      <c r="E780" s="1019">
        <f>IFERROR(VLOOKUP(D780,Table_wabobpsvr_AzureCalc_AzureCalcRateCard[], 5,FALSE), VLOOKUP(LEFT(D780, LEN(D780)-'Rate Card'!$M$26), Table_wabobpsvr_AzureCalc_AzureCalcRateCard[], 5, FALSE))</f>
        <v>999999</v>
      </c>
      <c r="F780" s="1013">
        <f t="shared" si="364"/>
        <v>1</v>
      </c>
      <c r="G780" s="1040">
        <f t="shared" si="360"/>
        <v>999999</v>
      </c>
      <c r="H780" s="1011">
        <f>'Discount Calculations'!$C$42</f>
        <v>0</v>
      </c>
      <c r="I780" s="1013">
        <f t="shared" si="361"/>
        <v>999999</v>
      </c>
      <c r="J780" s="1040">
        <f t="shared" si="365"/>
        <v>0</v>
      </c>
      <c r="K780" s="540">
        <f t="shared" si="362"/>
        <v>0</v>
      </c>
      <c r="L780" s="104">
        <f>'Discount Calculations'!$AD$5+1</f>
        <v>1</v>
      </c>
      <c r="M780" s="25">
        <f t="shared" si="363"/>
        <v>999999</v>
      </c>
      <c r="N780" s="94">
        <f>M780*'FX Card'!$G$28</f>
        <v>999999</v>
      </c>
      <c r="O780" s="902" t="str">
        <f>IFERROR(VLOOKUP(D780,Table_wabobpsvr_AzureCalc_AzureCalcRateCard[], 7,FALSE), VLOOKUP(LEFT(D780, LEN(D780)-'Rate Card'!$M$26), Table_wabobpsvr_AzureCalc_AzureCalcRateCard[], 7, FALSE))</f>
        <v/>
      </c>
      <c r="P780" s="935" t="str">
        <f>IFERROR(VLOOKUP(D780,Table_wabobpsvr_AzureCalc_AzureCalcRateCard[], 8,FALSE), VLOOKUP(LEFT(D780, LEN(D780)-'Rate Card'!$M$26), Table_wabobpsvr_AzureCalc_AzureCalcRateCard[], 8, FALSE))</f>
        <v/>
      </c>
    </row>
    <row r="781" spans="1:16">
      <c r="B781" s="344" t="s">
        <v>1304</v>
      </c>
      <c r="C781" s="64" t="str">
        <f>IFERROR(VLOOKUP(D781,Table_wabobpsvr_AzureCalc_AzureCalcRateCard[], 3,FALSE), VLOOKUP(LEFT(D781, LEN(D781)-'Rate Card'!$M$26), Table_wabobpsvr_AzureCalc_AzureCalcRateCard[], 3, FALSE))</f>
        <v/>
      </c>
      <c r="D781" s="1040" t="str">
        <f>B781&amp;'Discount Calculations'!$G$16&amp;'Rate Card'!$K$23</f>
        <v>Inactive PipelinesMOSP6</v>
      </c>
      <c r="E781" s="1019">
        <f>IFERROR(VLOOKUP(D781,Table_wabobpsvr_AzureCalc_AzureCalcRateCard[], 5,FALSE), VLOOKUP(LEFT(D781, LEN(D781)-'Rate Card'!$M$26), Table_wabobpsvr_AzureCalc_AzureCalcRateCard[], 5, FALSE))</f>
        <v>999999</v>
      </c>
      <c r="F781" s="1013">
        <f t="shared" si="364"/>
        <v>1</v>
      </c>
      <c r="G781" s="1040">
        <f t="shared" si="360"/>
        <v>999999</v>
      </c>
      <c r="H781" s="1011">
        <f>'Discount Calculations'!$C$42</f>
        <v>0</v>
      </c>
      <c r="I781" s="1013">
        <f t="shared" si="361"/>
        <v>999999</v>
      </c>
      <c r="J781" s="1040">
        <f t="shared" si="365"/>
        <v>0</v>
      </c>
      <c r="K781" s="540">
        <f t="shared" si="362"/>
        <v>0</v>
      </c>
      <c r="L781" s="104">
        <f>'Discount Calculations'!$AD$5+1</f>
        <v>1</v>
      </c>
      <c r="M781" s="25">
        <f t="shared" si="363"/>
        <v>999999</v>
      </c>
      <c r="N781" s="94">
        <f>M781*'FX Card'!$G$28</f>
        <v>999999</v>
      </c>
      <c r="O781" s="902" t="str">
        <f>IFERROR(VLOOKUP(D781,Table_wabobpsvr_AzureCalc_AzureCalcRateCard[], 7,FALSE), VLOOKUP(LEFT(D781, LEN(D781)-'Rate Card'!$M$26), Table_wabobpsvr_AzureCalc_AzureCalcRateCard[], 7, FALSE))</f>
        <v/>
      </c>
      <c r="P781" s="935" t="str">
        <f>IFERROR(VLOOKUP(D781,Table_wabobpsvr_AzureCalc_AzureCalcRateCard[], 8,FALSE), VLOOKUP(LEFT(D781, LEN(D781)-'Rate Card'!$M$26), Table_wabobpsvr_AzureCalc_AzureCalcRateCard[], 8, FALSE))</f>
        <v/>
      </c>
    </row>
    <row r="782" spans="1:16">
      <c r="B782" s="344" t="s">
        <v>1305</v>
      </c>
      <c r="C782" s="64" t="str">
        <f>IFERROR(VLOOKUP(D782,Table_wabobpsvr_AzureCalc_AzureCalcRateCard[], 3,FALSE), VLOOKUP(LEFT(D782, LEN(D782)-'Rate Card'!$M$26), Table_wabobpsvr_AzureCalc_AzureCalcRateCard[], 3, FALSE))</f>
        <v/>
      </c>
      <c r="D782" s="1040" t="str">
        <f>B782&amp;'Discount Calculations'!$G$16&amp;'Rate Card'!$K$23</f>
        <v>Low Frequency Cloud ActivityMOSP6</v>
      </c>
      <c r="E782" s="1019">
        <f>IFERROR(VLOOKUP(D782,Table_wabobpsvr_AzureCalc_AzureCalcRateCard[], 5,FALSE), VLOOKUP(LEFT(D782, LEN(D782)-'Rate Card'!$M$26), Table_wabobpsvr_AzureCalc_AzureCalcRateCard[], 5, FALSE))</f>
        <v>999999</v>
      </c>
      <c r="F782" s="1013">
        <f t="shared" si="364"/>
        <v>1</v>
      </c>
      <c r="G782" s="1040">
        <f t="shared" si="360"/>
        <v>999999</v>
      </c>
      <c r="H782" s="1011">
        <f>'Discount Calculations'!$C$42</f>
        <v>0</v>
      </c>
      <c r="I782" s="1013">
        <f t="shared" si="361"/>
        <v>999999</v>
      </c>
      <c r="J782" s="1040">
        <f t="shared" si="365"/>
        <v>0</v>
      </c>
      <c r="K782" s="540">
        <f t="shared" si="362"/>
        <v>0</v>
      </c>
      <c r="L782" s="104">
        <f>'Discount Calculations'!$AD$5+1</f>
        <v>1</v>
      </c>
      <c r="M782" s="25">
        <f t="shared" si="363"/>
        <v>999999</v>
      </c>
      <c r="N782" s="94">
        <f>M782*'FX Card'!$G$28</f>
        <v>999999</v>
      </c>
      <c r="O782" s="902" t="str">
        <f>IFERROR(VLOOKUP(D782,Table_wabobpsvr_AzureCalc_AzureCalcRateCard[], 7,FALSE), VLOOKUP(LEFT(D782, LEN(D782)-'Rate Card'!$M$26), Table_wabobpsvr_AzureCalc_AzureCalcRateCard[], 7, FALSE))</f>
        <v/>
      </c>
      <c r="P782" s="935" t="str">
        <f>IFERROR(VLOOKUP(D782,Table_wabobpsvr_AzureCalc_AzureCalcRateCard[], 8,FALSE), VLOOKUP(LEFT(D782, LEN(D782)-'Rate Card'!$M$26), Table_wabobpsvr_AzureCalc_AzureCalcRateCard[], 8, FALSE))</f>
        <v/>
      </c>
    </row>
    <row r="783" spans="1:16">
      <c r="B783" s="344" t="s">
        <v>1312</v>
      </c>
      <c r="C783" s="64" t="str">
        <f>IFERROR(VLOOKUP(D783,Table_wabobpsvr_AzureCalc_AzureCalcRateCard[], 3,FALSE), VLOOKUP(LEFT(D783, LEN(D783)-'Rate Card'!$M$26), Table_wabobpsvr_AzureCalc_AzureCalcRateCard[], 3, FALSE))</f>
        <v/>
      </c>
      <c r="D783" s="1040" t="str">
        <f>B783&amp;'Discount Calculations'!$G$16&amp;'Rate Card'!$K$23</f>
        <v>Low Frequency Cloud Activity - Tier 2MOSP6</v>
      </c>
      <c r="E783" s="1019">
        <f>IFERROR(VLOOKUP(D783,Table_wabobpsvr_AzureCalc_AzureCalcRateCard[], 5,FALSE), VLOOKUP(LEFT(D783, LEN(D783)-'Rate Card'!$M$26), Table_wabobpsvr_AzureCalc_AzureCalcRateCard[], 5, FALSE))</f>
        <v>999999</v>
      </c>
      <c r="F783" s="1013">
        <f t="shared" si="364"/>
        <v>1</v>
      </c>
      <c r="G783" s="1040">
        <f t="shared" si="360"/>
        <v>999999</v>
      </c>
      <c r="H783" s="1011">
        <f>'Discount Calculations'!$C$42</f>
        <v>0</v>
      </c>
      <c r="I783" s="1013">
        <f t="shared" si="361"/>
        <v>999999</v>
      </c>
      <c r="J783" s="1040">
        <f t="shared" si="365"/>
        <v>0</v>
      </c>
      <c r="K783" s="540">
        <f t="shared" si="362"/>
        <v>0</v>
      </c>
      <c r="L783" s="104">
        <f>'Discount Calculations'!$AD$5+1</f>
        <v>1</v>
      </c>
      <c r="M783" s="25">
        <f t="shared" si="363"/>
        <v>999999</v>
      </c>
      <c r="N783" s="94">
        <f>M783*'FX Card'!$G$28</f>
        <v>999999</v>
      </c>
      <c r="O783" s="902" t="str">
        <f>IFERROR(VLOOKUP(D783,Table_wabobpsvr_AzureCalc_AzureCalcRateCard[], 7,FALSE), VLOOKUP(LEFT(D783, LEN(D783)-'Rate Card'!$M$26), Table_wabobpsvr_AzureCalc_AzureCalcRateCard[], 7, FALSE))</f>
        <v/>
      </c>
      <c r="P783" s="935" t="str">
        <f>IFERROR(VLOOKUP(D783,Table_wabobpsvr_AzureCalc_AzureCalcRateCard[], 8,FALSE), VLOOKUP(LEFT(D783, LEN(D783)-'Rate Card'!$M$26), Table_wabobpsvr_AzureCalc_AzureCalcRateCard[], 8, FALSE))</f>
        <v/>
      </c>
    </row>
    <row r="784" spans="1:16">
      <c r="B784" s="344" t="s">
        <v>1309</v>
      </c>
      <c r="C784" s="64" t="str">
        <f>IFERROR(VLOOKUP(D784,Table_wabobpsvr_AzureCalc_AzureCalcRateCard[], 3,FALSE), VLOOKUP(LEFT(D784, LEN(D784)-'Rate Card'!$M$26), Table_wabobpsvr_AzureCalc_AzureCalcRateCard[], 3, FALSE))</f>
        <v/>
      </c>
      <c r="D784" s="1040" t="str">
        <f>B784&amp;'Discount Calculations'!$G$16&amp;'Rate Card'!$K$23</f>
        <v>Low Frequency On Premise Activity - Tier 2MOSP6</v>
      </c>
      <c r="E784" s="1019">
        <f>IFERROR(VLOOKUP(D784,Table_wabobpsvr_AzureCalc_AzureCalcRateCard[], 5,FALSE), VLOOKUP(LEFT(D784, LEN(D784)-'Rate Card'!$M$26), Table_wabobpsvr_AzureCalc_AzureCalcRateCard[], 5, FALSE))</f>
        <v>999999</v>
      </c>
      <c r="F784" s="1013">
        <f t="shared" si="364"/>
        <v>1</v>
      </c>
      <c r="G784" s="1040">
        <f t="shared" si="360"/>
        <v>999999</v>
      </c>
      <c r="H784" s="1011">
        <f>'Discount Calculations'!$C$42</f>
        <v>0</v>
      </c>
      <c r="I784" s="1013">
        <f t="shared" si="361"/>
        <v>999999</v>
      </c>
      <c r="J784" s="1040">
        <f t="shared" si="365"/>
        <v>0</v>
      </c>
      <c r="K784" s="540">
        <f t="shared" si="362"/>
        <v>0</v>
      </c>
      <c r="L784" s="104">
        <f>'Discount Calculations'!$AD$5+1</f>
        <v>1</v>
      </c>
      <c r="M784" s="25">
        <f t="shared" si="363"/>
        <v>999999</v>
      </c>
      <c r="N784" s="94">
        <f>M784*'FX Card'!$G$28</f>
        <v>999999</v>
      </c>
      <c r="O784" s="902" t="str">
        <f>IFERROR(VLOOKUP(D784,Table_wabobpsvr_AzureCalc_AzureCalcRateCard[], 7,FALSE), VLOOKUP(LEFT(D784, LEN(D784)-'Rate Card'!$M$26), Table_wabobpsvr_AzureCalc_AzureCalcRateCard[], 7, FALSE))</f>
        <v/>
      </c>
      <c r="P784" s="935" t="str">
        <f>IFERROR(VLOOKUP(D784,Table_wabobpsvr_AzureCalc_AzureCalcRateCard[], 8,FALSE), VLOOKUP(LEFT(D784, LEN(D784)-'Rate Card'!$M$26), Table_wabobpsvr_AzureCalc_AzureCalcRateCard[], 8, FALSE))</f>
        <v/>
      </c>
    </row>
    <row r="785" spans="1:16">
      <c r="B785" s="344" t="s">
        <v>1306</v>
      </c>
      <c r="C785" s="64" t="str">
        <f>IFERROR(VLOOKUP(D785,Table_wabobpsvr_AzureCalc_AzureCalcRateCard[], 3,FALSE), VLOOKUP(LEFT(D785, LEN(D785)-'Rate Card'!$M$26), Table_wabobpsvr_AzureCalc_AzureCalcRateCard[], 3, FALSE))</f>
        <v/>
      </c>
      <c r="D785" s="1040" t="str">
        <f>B785&amp;'Discount Calculations'!$G$16&amp;'Rate Card'!$K$23</f>
        <v>Low Frequency On Premises ActivityMOSP6</v>
      </c>
      <c r="E785" s="1019">
        <f>IFERROR(VLOOKUP(D785,Table_wabobpsvr_AzureCalc_AzureCalcRateCard[], 5,FALSE), VLOOKUP(LEFT(D785, LEN(D785)-'Rate Card'!$M$26), Table_wabobpsvr_AzureCalc_AzureCalcRateCard[], 5, FALSE))</f>
        <v>999999</v>
      </c>
      <c r="F785" s="1013">
        <f t="shared" si="364"/>
        <v>1</v>
      </c>
      <c r="G785" s="1040">
        <f t="shared" si="360"/>
        <v>999999</v>
      </c>
      <c r="H785" s="1011">
        <f>'Discount Calculations'!$C$42</f>
        <v>0</v>
      </c>
      <c r="I785" s="1013">
        <f t="shared" si="361"/>
        <v>999999</v>
      </c>
      <c r="J785" s="1040">
        <f t="shared" si="365"/>
        <v>0</v>
      </c>
      <c r="K785" s="540">
        <f t="shared" si="362"/>
        <v>0</v>
      </c>
      <c r="L785" s="104">
        <f>'Discount Calculations'!$AD$5+1</f>
        <v>1</v>
      </c>
      <c r="M785" s="25">
        <f t="shared" si="363"/>
        <v>999999</v>
      </c>
      <c r="N785" s="94">
        <f>M785*'FX Card'!$G$28</f>
        <v>999999</v>
      </c>
      <c r="O785" s="902" t="str">
        <f>IFERROR(VLOOKUP(D785,Table_wabobpsvr_AzureCalc_AzureCalcRateCard[], 7,FALSE), VLOOKUP(LEFT(D785, LEN(D785)-'Rate Card'!$M$26), Table_wabobpsvr_AzureCalc_AzureCalcRateCard[], 7, FALSE))</f>
        <v/>
      </c>
      <c r="P785" s="935" t="str">
        <f>IFERROR(VLOOKUP(D785,Table_wabobpsvr_AzureCalc_AzureCalcRateCard[], 8,FALSE), VLOOKUP(LEFT(D785, LEN(D785)-'Rate Card'!$M$26), Table_wabobpsvr_AzureCalc_AzureCalcRateCard[], 8, FALSE))</f>
        <v/>
      </c>
    </row>
    <row r="786" spans="1:16">
      <c r="B786" s="344"/>
      <c r="C786" s="64"/>
      <c r="E786" s="1019"/>
      <c r="F786" s="1013"/>
      <c r="H786" s="1011"/>
      <c r="I786" s="1013"/>
      <c r="K786" s="540"/>
      <c r="L786" s="104"/>
      <c r="M786" s="25"/>
      <c r="N786" s="94"/>
      <c r="O786" s="902"/>
      <c r="P786" s="902"/>
    </row>
    <row r="787" spans="1:16" s="1039" customFormat="1">
      <c r="A787" s="79" t="s">
        <v>8075</v>
      </c>
      <c r="B787" s="79" t="s">
        <v>152</v>
      </c>
      <c r="C787" s="79" t="s">
        <v>6</v>
      </c>
      <c r="D787" s="2" t="s">
        <v>828</v>
      </c>
      <c r="E787" s="556" t="s">
        <v>263</v>
      </c>
      <c r="F787" s="2" t="s">
        <v>184</v>
      </c>
      <c r="G787" s="2" t="s">
        <v>188</v>
      </c>
      <c r="H787" s="2" t="s">
        <v>269</v>
      </c>
      <c r="I787" s="2" t="s">
        <v>833</v>
      </c>
      <c r="J787" s="2" t="s">
        <v>838</v>
      </c>
      <c r="K787" s="79" t="s">
        <v>262</v>
      </c>
      <c r="L787" s="79" t="s">
        <v>834</v>
      </c>
      <c r="M787" s="95" t="s">
        <v>24</v>
      </c>
      <c r="N787" s="95"/>
      <c r="O787" s="901" t="s">
        <v>2</v>
      </c>
      <c r="P787" s="901" t="s">
        <v>2986</v>
      </c>
    </row>
    <row r="788" spans="1:16" s="1039" customFormat="1">
      <c r="B788" s="344" t="s">
        <v>7685</v>
      </c>
      <c r="C788" s="64" t="str">
        <f>IFERROR(VLOOKUP(D788,Table_wabobpsvr_AzureCalc_AzureCalcRateCard[], 3,FALSE), VLOOKUP(LEFT(D788, LEN(D788)-'Rate Card'!$M$26), Table_wabobpsvr_AzureCalc_AzureCalcRateCard[], 3, FALSE))</f>
        <v>GB</v>
      </c>
      <c r="D788" s="1040" t="str">
        <f>B788&amp;'Discount Calculations'!$G$16&amp;'Rate Card'!$K$23</f>
        <v>Data at Rest (GB)MOSP6</v>
      </c>
      <c r="E788" s="1023">
        <f>IFERROR(VLOOKUP(D788,Table_wabobpsvr_AzureCalc_AzureCalcRateCard[], 5,FALSE), VLOOKUP(LEFT(D788, LEN(D788)-'Rate Card'!$M$26), Table_wabobpsvr_AzureCalc_AzureCalcRateCard[], 5, FALSE))</f>
        <v>999999</v>
      </c>
      <c r="F788" s="1013">
        <f>IF($E$1=1,1,0)</f>
        <v>1</v>
      </c>
      <c r="G788" s="1040">
        <f t="shared" ref="G788:G791" si="366">F788*E788</f>
        <v>999999</v>
      </c>
      <c r="H788" s="1011">
        <f>'Discount Calculations'!$C$42</f>
        <v>0</v>
      </c>
      <c r="I788" s="1013">
        <f t="shared" ref="I788:I791" si="367">G788*(1-H788)</f>
        <v>999999</v>
      </c>
      <c r="J788" s="1040">
        <f>IF($E$1=2,1,0)</f>
        <v>0</v>
      </c>
      <c r="K788" s="540">
        <f t="shared" ref="K788:K791" si="368">E788*J788</f>
        <v>0</v>
      </c>
      <c r="L788" s="104">
        <f>'Discount Calculations'!$AD$5+1</f>
        <v>1</v>
      </c>
      <c r="M788" s="25">
        <f t="shared" ref="M788:M791" si="369">L788*(K788+I788)</f>
        <v>999999</v>
      </c>
      <c r="N788" s="94">
        <f>M788*'FX Card'!$G$28</f>
        <v>999999</v>
      </c>
      <c r="O788" s="902">
        <f>IFERROR(VLOOKUP(D788,Table_wabobpsvr_AzureCalc_AzureCalcRateCard[], 7,FALSE), VLOOKUP(LEFT(D788, LEN(D788)-'Rate Card'!$M$26), Table_wabobpsvr_AzureCalc_AzureCalcRateCard[], 7, FALSE))</f>
        <v>0</v>
      </c>
      <c r="P788" s="935">
        <f>IFERROR(VLOOKUP(D788,Table_wabobpsvr_AzureCalc_AzureCalcRateCard[], 8,FALSE), VLOOKUP(LEFT(D788, LEN(D788)-'Rate Card'!$M$26), Table_wabobpsvr_AzureCalc_AzureCalcRateCard[], 8, FALSE))</f>
        <v>0</v>
      </c>
    </row>
    <row r="789" spans="1:16" s="1039" customFormat="1">
      <c r="B789" s="344" t="s">
        <v>7696</v>
      </c>
      <c r="C789" s="64" t="str">
        <f>IFERROR(VLOOKUP(D789,Table_wabobpsvr_AzureCalc_AzureCalcRateCard[], 3,FALSE), VLOOKUP(LEFT(D789, LEN(D789)-'Rate Card'!$M$26), Table_wabobpsvr_AzureCalc_AzureCalcRateCard[], 3, FALSE))</f>
        <v>1,000,000s</v>
      </c>
      <c r="D789" s="1040" t="str">
        <f>B789&amp;'Discount Calculations'!$G$16&amp;'Rate Card'!$K$23</f>
        <v>Transactions (in 1,000,000s)MOSP6</v>
      </c>
      <c r="E789" s="1019">
        <f>IFERROR(VLOOKUP(D789,Table_wabobpsvr_AzureCalc_AzureCalcRateCard[], 5,FALSE), VLOOKUP(LEFT(D789, LEN(D789)-'Rate Card'!$M$26), Table_wabobpsvr_AzureCalc_AzureCalcRateCard[], 5, FALSE))</f>
        <v>999999</v>
      </c>
      <c r="F789" s="1013">
        <f>IF($E$1=1,1,0)</f>
        <v>1</v>
      </c>
      <c r="G789" s="1040">
        <f t="shared" si="366"/>
        <v>999999</v>
      </c>
      <c r="H789" s="1011">
        <f>'Discount Calculations'!$C$42</f>
        <v>0</v>
      </c>
      <c r="I789" s="1013">
        <f t="shared" si="367"/>
        <v>999999</v>
      </c>
      <c r="J789" s="1040">
        <f>IF($E$1=2,1,0)</f>
        <v>0</v>
      </c>
      <c r="K789" s="540">
        <f t="shared" si="368"/>
        <v>0</v>
      </c>
      <c r="L789" s="104">
        <f>'Discount Calculations'!$AD$5+1</f>
        <v>1</v>
      </c>
      <c r="M789" s="25">
        <f t="shared" si="369"/>
        <v>999999</v>
      </c>
      <c r="N789" s="94">
        <f>M789*'FX Card'!$G$28</f>
        <v>999999</v>
      </c>
      <c r="O789" s="902">
        <f>IFERROR(VLOOKUP(D789,Table_wabobpsvr_AzureCalc_AzureCalcRateCard[], 7,FALSE), VLOOKUP(LEFT(D789, LEN(D789)-'Rate Card'!$M$26), Table_wabobpsvr_AzureCalc_AzureCalcRateCard[], 7, FALSE))</f>
        <v>0</v>
      </c>
      <c r="P789" s="935">
        <f>IFERROR(VLOOKUP(D789,Table_wabobpsvr_AzureCalc_AzureCalcRateCard[], 8,FALSE), VLOOKUP(LEFT(D789, LEN(D789)-'Rate Card'!$M$26), Table_wabobpsvr_AzureCalc_AzureCalcRateCard[], 8, FALSE))</f>
        <v>0</v>
      </c>
    </row>
    <row r="790" spans="1:16" s="1039" customFormat="1">
      <c r="B790" s="344" t="s">
        <v>7700</v>
      </c>
      <c r="C790" s="64" t="str">
        <f>IFERROR(VLOOKUP(D790,Table_wabobpsvr_AzureCalc_AzureCalcRateCard[], 3,FALSE), VLOOKUP(LEFT(D790, LEN(D790)-'Rate Card'!$M$26), Table_wabobpsvr_AzureCalc_AzureCalcRateCard[], 3, FALSE))</f>
        <v>Unit Hours</v>
      </c>
      <c r="D790" s="1040" t="str">
        <f>B790&amp;'Discount Calculations'!$G$16&amp;'Rate Card'!$K$23</f>
        <v>Unit HoursMOSP6</v>
      </c>
      <c r="E790" s="1019">
        <f>IFERROR(VLOOKUP(D790,Table_wabobpsvr_AzureCalc_AzureCalcRateCard[], 5,FALSE), VLOOKUP(LEFT(D790, LEN(D790)-'Rate Card'!$M$26), Table_wabobpsvr_AzureCalc_AzureCalcRateCard[], 5, FALSE))</f>
        <v>999999</v>
      </c>
      <c r="F790" s="1013">
        <f t="shared" ref="F790:F791" si="370">IF($E$1=1,1,0)</f>
        <v>1</v>
      </c>
      <c r="G790" s="1040">
        <f t="shared" si="366"/>
        <v>999999</v>
      </c>
      <c r="H790" s="1011">
        <f>'Discount Calculations'!$C$42</f>
        <v>0</v>
      </c>
      <c r="I790" s="1013">
        <f t="shared" si="367"/>
        <v>999999</v>
      </c>
      <c r="J790" s="1040">
        <f t="shared" ref="J790:J791" si="371">IF($E$1=2,1,0)</f>
        <v>0</v>
      </c>
      <c r="K790" s="540">
        <f t="shared" si="368"/>
        <v>0</v>
      </c>
      <c r="L790" s="104">
        <f>'Discount Calculations'!$AD$5+1</f>
        <v>1</v>
      </c>
      <c r="M790" s="25">
        <f t="shared" si="369"/>
        <v>999999</v>
      </c>
      <c r="N790" s="94">
        <f>M790*'FX Card'!$G$28</f>
        <v>999999</v>
      </c>
      <c r="O790" s="902">
        <f>IFERROR(VLOOKUP(D790,Table_wabobpsvr_AzureCalc_AzureCalcRateCard[], 7,FALSE), VLOOKUP(LEFT(D790, LEN(D790)-'Rate Card'!$M$26), Table_wabobpsvr_AzureCalc_AzureCalcRateCard[], 7, FALSE))</f>
        <v>0</v>
      </c>
      <c r="P790" s="935">
        <f>IFERROR(VLOOKUP(D790,Table_wabobpsvr_AzureCalc_AzureCalcRateCard[], 8,FALSE), VLOOKUP(LEFT(D790, LEN(D790)-'Rate Card'!$M$26), Table_wabobpsvr_AzureCalc_AzureCalcRateCard[], 8, FALSE))</f>
        <v>0</v>
      </c>
    </row>
    <row r="791" spans="1:16" s="1039" customFormat="1">
      <c r="B791" s="344" t="s">
        <v>7681</v>
      </c>
      <c r="C791" s="64" t="str">
        <f>IFERROR(VLOOKUP(D791,Table_wabobpsvr_AzureCalc_AzureCalcRateCard[], 3,FALSE), VLOOKUP(LEFT(D791, LEN(D791)-'Rate Card'!$M$26), Table_wabobpsvr_AzureCalc_AzureCalcRateCard[], 3, FALSE))</f>
        <v>Units</v>
      </c>
      <c r="D791" s="1040" t="str">
        <f>B791&amp;'Discount Calculations'!$G$16&amp;'Rate Card'!$K$23</f>
        <v>Job UnitsMOSP6</v>
      </c>
      <c r="E791" s="1019">
        <f>IFERROR(VLOOKUP(D791,Table_wabobpsvr_AzureCalc_AzureCalcRateCard[], 5,FALSE), VLOOKUP(LEFT(D791, LEN(D791)-'Rate Card'!$M$26), Table_wabobpsvr_AzureCalc_AzureCalcRateCard[], 5, FALSE))</f>
        <v>999999</v>
      </c>
      <c r="F791" s="1013">
        <f t="shared" si="370"/>
        <v>1</v>
      </c>
      <c r="G791" s="1040">
        <f t="shared" si="366"/>
        <v>999999</v>
      </c>
      <c r="H791" s="1011">
        <f>'Discount Calculations'!$C$42</f>
        <v>0</v>
      </c>
      <c r="I791" s="1013">
        <f t="shared" si="367"/>
        <v>999999</v>
      </c>
      <c r="J791" s="1040">
        <f t="shared" si="371"/>
        <v>0</v>
      </c>
      <c r="K791" s="540">
        <f t="shared" si="368"/>
        <v>0</v>
      </c>
      <c r="L791" s="104">
        <f>'Discount Calculations'!$AD$5+1</f>
        <v>1</v>
      </c>
      <c r="M791" s="25">
        <f t="shared" si="369"/>
        <v>999999</v>
      </c>
      <c r="N791" s="94">
        <f>M791*'FX Card'!$G$28</f>
        <v>999999</v>
      </c>
      <c r="O791" s="902">
        <f>IFERROR(VLOOKUP(D791,Table_wabobpsvr_AzureCalc_AzureCalcRateCard[], 7,FALSE), VLOOKUP(LEFT(D791, LEN(D791)-'Rate Card'!$M$26), Table_wabobpsvr_AzureCalc_AzureCalcRateCard[], 7, FALSE))</f>
        <v>0</v>
      </c>
      <c r="P791" s="935">
        <f>IFERROR(VLOOKUP(D791,Table_wabobpsvr_AzureCalc_AzureCalcRateCard[], 8,FALSE), VLOOKUP(LEFT(D791, LEN(D791)-'Rate Card'!$M$26), Table_wabobpsvr_AzureCalc_AzureCalcRateCard[], 8, FALSE))</f>
        <v>0</v>
      </c>
    </row>
    <row r="792" spans="1:16" s="1039" customFormat="1">
      <c r="B792" s="344"/>
      <c r="C792" s="64"/>
      <c r="D792" s="1040"/>
      <c r="E792" s="1040"/>
      <c r="F792" s="1013"/>
      <c r="G792" s="1040"/>
      <c r="H792" s="1011"/>
      <c r="I792" s="1013"/>
      <c r="J792" s="1040"/>
      <c r="K792" s="540"/>
      <c r="L792" s="104"/>
      <c r="M792" s="25"/>
      <c r="N792" s="94"/>
      <c r="O792" s="902"/>
      <c r="P792" s="935"/>
    </row>
    <row r="793" spans="1:16">
      <c r="A793" s="79" t="s">
        <v>3941</v>
      </c>
      <c r="B793" s="79" t="s">
        <v>152</v>
      </c>
      <c r="C793" s="79" t="s">
        <v>6</v>
      </c>
      <c r="D793" s="2" t="s">
        <v>828</v>
      </c>
      <c r="E793" s="556" t="s">
        <v>263</v>
      </c>
      <c r="F793" s="2" t="s">
        <v>184</v>
      </c>
      <c r="G793" s="2" t="s">
        <v>188</v>
      </c>
      <c r="H793" s="2" t="s">
        <v>269</v>
      </c>
      <c r="I793" s="2" t="s">
        <v>833</v>
      </c>
      <c r="J793" s="2" t="s">
        <v>838</v>
      </c>
      <c r="K793" s="79" t="s">
        <v>262</v>
      </c>
      <c r="L793" s="79" t="s">
        <v>834</v>
      </c>
      <c r="M793" s="95" t="s">
        <v>24</v>
      </c>
      <c r="N793" s="95"/>
      <c r="O793" s="901" t="s">
        <v>2</v>
      </c>
      <c r="P793" s="901" t="s">
        <v>2986</v>
      </c>
    </row>
    <row r="794" spans="1:16">
      <c r="B794" s="344" t="s">
        <v>3520</v>
      </c>
      <c r="C794" s="64" t="str">
        <f>IFERROR(VLOOKUP(D794,Table_wabobpsvr_AzureCalc_AzureCalcRateCard[], 3,FALSE), VLOOKUP(LEFT(D794, LEN(D794)-'Rate Card'!$M$26), Table_wabobpsvr_AzureCalc_AzureCalcRateCard[], 3, FALSE))</f>
        <v/>
      </c>
      <c r="D794" s="1040" t="str">
        <f>B794&amp;'Discount Calculations'!$G$16&amp;'Rate Card'!$K$23</f>
        <v>Active UsersMOSP6</v>
      </c>
      <c r="E794" s="1023">
        <f>IFERROR(VLOOKUP(D794,Table_wabobpsvr_AzureCalc_AzureCalcRateCard[], 5,FALSE), VLOOKUP(LEFT(D794, LEN(D794)-'Rate Card'!$M$26), Table_wabobpsvr_AzureCalc_AzureCalcRateCard[], 5, FALSE))</f>
        <v>999999</v>
      </c>
      <c r="F794" s="1013">
        <f>IF($E$1=1,1,0)</f>
        <v>1</v>
      </c>
      <c r="G794" s="1040">
        <f>F794*E794</f>
        <v>999999</v>
      </c>
      <c r="H794" s="1011">
        <f>'Discount Calculations'!$C$42</f>
        <v>0</v>
      </c>
      <c r="I794" s="1013">
        <f>G794*(1-H794)</f>
        <v>999999</v>
      </c>
      <c r="J794" s="1040">
        <f>IF($E$1=2,1,0)</f>
        <v>0</v>
      </c>
      <c r="K794" s="540">
        <f>E794*J794</f>
        <v>0</v>
      </c>
      <c r="L794" s="104">
        <f>'Discount Calculations'!$AD$5+1</f>
        <v>1</v>
      </c>
      <c r="M794" s="25">
        <f>L794*(K794+I794)</f>
        <v>999999</v>
      </c>
      <c r="N794" s="94">
        <f>M794*'FX Card'!$G$28</f>
        <v>999999</v>
      </c>
      <c r="O794" s="902" t="str">
        <f>IFERROR(VLOOKUP(D794,Table_wabobpsvr_AzureCalc_AzureCalcRateCard[], 7,FALSE), VLOOKUP(LEFT(D794, LEN(D794)-'Rate Card'!$M$26), Table_wabobpsvr_AzureCalc_AzureCalcRateCard[], 7, FALSE))</f>
        <v/>
      </c>
      <c r="P794" s="902" t="str">
        <f>IFERROR(VLOOKUP(D794,Table_wabobpsvr_AzureCalc_AzureCalcRateCard[], 8,FALSE), VLOOKUP(LEFT(D794, LEN(D794)-'Rate Card'!$M$26), Table_wabobpsvr_AzureCalc_AzureCalcRateCard[], 8, FALSE))</f>
        <v/>
      </c>
    </row>
    <row r="795" spans="1:16">
      <c r="B795" s="344" t="s">
        <v>3672</v>
      </c>
      <c r="C795" s="64" t="str">
        <f>IFERROR(VLOOKUP(D795,Table_wabobpsvr_AzureCalc_AzureCalcRateCard[], 3,FALSE), VLOOKUP(LEFT(D795, LEN(D795)-'Rate Card'!$M$26), Table_wabobpsvr_AzureCalc_AzureCalcRateCard[], 3, FALSE))</f>
        <v>Users</v>
      </c>
      <c r="D795" s="1040" t="str">
        <f>B795&amp;'Discount Calculations'!$G$16&amp;'Rate Card'!$K$23</f>
        <v>Active Users - Tier 2MOSP6</v>
      </c>
      <c r="E795" s="1023">
        <f>IFERROR(VLOOKUP(D795,Table_wabobpsvr_AzureCalc_AzureCalcRateCard[], 5,FALSE), VLOOKUP(LEFT(D795, LEN(D795)-'Rate Card'!$M$26), Table_wabobpsvr_AzureCalc_AzureCalcRateCard[], 5, FALSE))</f>
        <v>4.8999999999999998E-3</v>
      </c>
      <c r="F795" s="1013">
        <f>IF($E$1=1,1,0)</f>
        <v>1</v>
      </c>
      <c r="G795" s="1040">
        <f>F795*E795</f>
        <v>4.8999999999999998E-3</v>
      </c>
      <c r="H795" s="1011">
        <f>'Discount Calculations'!$C$42</f>
        <v>0</v>
      </c>
      <c r="I795" s="1013">
        <f>G795*(1-H795)</f>
        <v>4.8999999999999998E-3</v>
      </c>
      <c r="J795" s="1040">
        <f>IF($E$1=2,1,0)</f>
        <v>0</v>
      </c>
      <c r="K795" s="540">
        <f>E795*J795</f>
        <v>0</v>
      </c>
      <c r="L795" s="104">
        <f>'Discount Calculations'!$AD$5+1</f>
        <v>1</v>
      </c>
      <c r="M795" s="25">
        <f>L795*(K795+I795)</f>
        <v>4.8999999999999998E-3</v>
      </c>
      <c r="N795" s="94">
        <f>M795*'FX Card'!$G$28</f>
        <v>4.8999999999999998E-3</v>
      </c>
      <c r="O795" s="902" t="str">
        <f>IFERROR(VLOOKUP(D795,Table_wabobpsvr_AzureCalc_AzureCalcRateCard[], 7,FALSE), VLOOKUP(LEFT(D795, LEN(D795)-'Rate Card'!$M$26), Table_wabobpsvr_AzureCalc_AzureCalcRateCard[], 7, FALSE))</f>
        <v/>
      </c>
      <c r="P795" s="902" t="str">
        <f>IFERROR(VLOOKUP(D795,Table_wabobpsvr_AzureCalc_AzureCalcRateCard[], 8,FALSE), VLOOKUP(LEFT(D795, LEN(D795)-'Rate Card'!$M$26), Table_wabobpsvr_AzureCalc_AzureCalcRateCard[], 8, FALSE))</f>
        <v/>
      </c>
    </row>
    <row r="796" spans="1:16">
      <c r="B796" s="344" t="s">
        <v>3813</v>
      </c>
      <c r="C796" s="64" t="str">
        <f>IFERROR(VLOOKUP(D796,Table_wabobpsvr_AzureCalc_AzureCalcRateCard[], 3,FALSE), VLOOKUP(LEFT(D796, LEN(D796)-'Rate Card'!$M$26), Table_wabobpsvr_AzureCalc_AzureCalcRateCard[], 3, FALSE))</f>
        <v>Users</v>
      </c>
      <c r="D796" s="1040" t="str">
        <f>B796&amp;'Discount Calculations'!$G$16&amp;'Rate Card'!$K$23</f>
        <v>Active Users - Tier 3MOSP6</v>
      </c>
      <c r="E796" s="1023">
        <f>IFERROR(VLOOKUP(D796,Table_wabobpsvr_AzureCalc_AzureCalcRateCard[], 5,FALSE), VLOOKUP(LEFT(D796, LEN(D796)-'Rate Card'!$M$26), Table_wabobpsvr_AzureCalc_AzureCalcRateCard[], 5, FALSE))</f>
        <v>3.3999999999999998E-3</v>
      </c>
      <c r="F796" s="1013">
        <f>IF($E$1=1,1,0)</f>
        <v>1</v>
      </c>
      <c r="G796" s="1040">
        <f>F796*E796</f>
        <v>3.3999999999999998E-3</v>
      </c>
      <c r="H796" s="1011">
        <f>'Discount Calculations'!$C$42</f>
        <v>0</v>
      </c>
      <c r="I796" s="1013">
        <f>G796*(1-H796)</f>
        <v>3.3999999999999998E-3</v>
      </c>
      <c r="J796" s="1040">
        <f>IF($E$1=2,1,0)</f>
        <v>0</v>
      </c>
      <c r="K796" s="540">
        <f>E796*J796</f>
        <v>0</v>
      </c>
      <c r="L796" s="104">
        <f>'Discount Calculations'!$AD$5+1</f>
        <v>1</v>
      </c>
      <c r="M796" s="25">
        <f>L796*(K796+I796)</f>
        <v>3.3999999999999998E-3</v>
      </c>
      <c r="N796" s="94">
        <f>M796*'FX Card'!$G$28</f>
        <v>3.3999999999999998E-3</v>
      </c>
      <c r="O796" s="902" t="str">
        <f>IFERROR(VLOOKUP(D796,Table_wabobpsvr_AzureCalc_AzureCalcRateCard[], 7,FALSE), VLOOKUP(LEFT(D796, LEN(D796)-'Rate Card'!$M$26), Table_wabobpsvr_AzureCalc_AzureCalcRateCard[], 7, FALSE))</f>
        <v/>
      </c>
      <c r="P796" s="902" t="str">
        <f>IFERROR(VLOOKUP(D796,Table_wabobpsvr_AzureCalc_AzureCalcRateCard[], 8,FALSE), VLOOKUP(LEFT(D796, LEN(D796)-'Rate Card'!$M$26), Table_wabobpsvr_AzureCalc_AzureCalcRateCard[], 8, FALSE))</f>
        <v/>
      </c>
    </row>
    <row r="797" spans="1:16" s="1039" customFormat="1">
      <c r="B797" s="344"/>
      <c r="C797" s="64"/>
      <c r="D797" s="1040"/>
      <c r="E797" s="1023"/>
      <c r="F797" s="1013"/>
      <c r="G797" s="1040"/>
      <c r="H797" s="1011"/>
      <c r="I797" s="1013"/>
      <c r="J797" s="1040"/>
      <c r="K797" s="540"/>
      <c r="L797" s="104"/>
      <c r="M797" s="25"/>
      <c r="N797" s="94"/>
      <c r="O797" s="902"/>
      <c r="P797" s="902"/>
    </row>
    <row r="798" spans="1:16" s="1039" customFormat="1">
      <c r="A798" s="79" t="s">
        <v>7316</v>
      </c>
      <c r="B798" s="79" t="s">
        <v>152</v>
      </c>
      <c r="C798" s="79" t="s">
        <v>6</v>
      </c>
      <c r="D798" s="2" t="s">
        <v>828</v>
      </c>
      <c r="E798" s="556" t="s">
        <v>263</v>
      </c>
      <c r="F798" s="2" t="s">
        <v>184</v>
      </c>
      <c r="G798" s="2" t="s">
        <v>188</v>
      </c>
      <c r="H798" s="2" t="s">
        <v>269</v>
      </c>
      <c r="I798" s="2" t="s">
        <v>833</v>
      </c>
      <c r="J798" s="2" t="s">
        <v>838</v>
      </c>
      <c r="K798" s="79" t="s">
        <v>262</v>
      </c>
      <c r="L798" s="79" t="s">
        <v>834</v>
      </c>
      <c r="M798" s="95" t="s">
        <v>24</v>
      </c>
      <c r="N798" s="95"/>
      <c r="O798" s="901" t="s">
        <v>2</v>
      </c>
      <c r="P798" s="901" t="s">
        <v>2986</v>
      </c>
    </row>
    <row r="799" spans="1:16" s="1039" customFormat="1">
      <c r="B799" s="344" t="s">
        <v>7317</v>
      </c>
      <c r="C799" s="64" t="str">
        <f>IFERROR(VLOOKUP(D799,Table_wabobpsvr_AzureCalc_AzureCalcRateCard[], 3,FALSE), VLOOKUP(LEFT(D799, LEN(D799)-'Rate Card'!$M$26), Table_wabobpsvr_AzureCalc_AzureCalcRateCard[], 3, FALSE))</f>
        <v>Authentications</v>
      </c>
      <c r="D799" s="1040" t="str">
        <f>B799&amp;'Discount Calculations'!$G$16&amp;'Rate Card'!$K$23</f>
        <v>Active Directory B2C - Auth - 50,000 to 1,000,000MOSP6</v>
      </c>
      <c r="E799" s="1023">
        <f>IFERROR(VLOOKUP(D799,Table_wabobpsvr_AzureCalc_AzureCalcRateCard[], 5,FALSE), VLOOKUP(LEFT(D799, LEN(D799)-'Rate Card'!$M$26), Table_wabobpsvr_AzureCalc_AzureCalcRateCard[], 5, FALSE))</f>
        <v>1.4E-3</v>
      </c>
      <c r="F799" s="1013">
        <f>IF($E$1=1,1,0)</f>
        <v>1</v>
      </c>
      <c r="G799" s="1040">
        <f>F799*E799</f>
        <v>1.4E-3</v>
      </c>
      <c r="H799" s="1011">
        <f>'Discount Calculations'!$C$42</f>
        <v>0</v>
      </c>
      <c r="I799" s="1013">
        <f>G799*(1-H799)</f>
        <v>1.4E-3</v>
      </c>
      <c r="J799" s="1040">
        <f>IF($E$1=2,1,0)</f>
        <v>0</v>
      </c>
      <c r="K799" s="540">
        <f>E799*J799</f>
        <v>0</v>
      </c>
      <c r="L799" s="104">
        <f>'Discount Calculations'!$AD$5+1</f>
        <v>1</v>
      </c>
      <c r="M799" s="25">
        <f>L799*(K799+I799)</f>
        <v>1.4E-3</v>
      </c>
      <c r="N799" s="94">
        <f>M799*'FX Card'!$G$28</f>
        <v>1.4E-3</v>
      </c>
      <c r="O799" s="902">
        <f>IFERROR(VLOOKUP(D799,Table_wabobpsvr_AzureCalc_AzureCalcRateCard[], 7,FALSE), VLOOKUP(LEFT(D799, LEN(D799)-'Rate Card'!$M$26), Table_wabobpsvr_AzureCalc_AzureCalcRateCard[], 7, FALSE))</f>
        <v>0</v>
      </c>
      <c r="P799" s="902">
        <f>IFERROR(VLOOKUP(D799,Table_wabobpsvr_AzureCalc_AzureCalcRateCard[], 8,FALSE), VLOOKUP(LEFT(D799, LEN(D799)-'Rate Card'!$M$26), Table_wabobpsvr_AzureCalc_AzureCalcRateCard[], 8, FALSE))</f>
        <v>0</v>
      </c>
    </row>
    <row r="800" spans="1:16" s="1039" customFormat="1">
      <c r="B800" s="344" t="s">
        <v>7327</v>
      </c>
      <c r="C800" s="64" t="str">
        <f>IFERROR(VLOOKUP(D800,Table_wabobpsvr_AzureCalc_AzureCalcRateCard[], 3,FALSE), VLOOKUP(LEFT(D800, LEN(D800)-'Rate Card'!$M$26), Table_wabobpsvr_AzureCalc_AzureCalcRateCard[], 3, FALSE))</f>
        <v>Authentications</v>
      </c>
      <c r="D800" s="1040" t="str">
        <f>B800&amp;'Discount Calculations'!$G$16&amp;'Rate Card'!$K$23</f>
        <v>Active Directory B2C - Auth - 1,000,001 to 10,000,000MOSP6</v>
      </c>
      <c r="E800" s="1023">
        <f>IFERROR(VLOOKUP(D800,Table_wabobpsvr_AzureCalc_AzureCalcRateCard[], 5,FALSE), VLOOKUP(LEFT(D800, LEN(D800)-'Rate Card'!$M$26), Table_wabobpsvr_AzureCalc_AzureCalcRateCard[], 5, FALSE))</f>
        <v>1.0499999999999999E-3</v>
      </c>
      <c r="F800" s="1013">
        <f>IF($E$1=1,1,0)</f>
        <v>1</v>
      </c>
      <c r="G800" s="1040">
        <f>F800*E800</f>
        <v>1.0499999999999999E-3</v>
      </c>
      <c r="H800" s="1011">
        <f>'Discount Calculations'!$C$42</f>
        <v>0</v>
      </c>
      <c r="I800" s="1013">
        <f>G800*(1-H800)</f>
        <v>1.0499999999999999E-3</v>
      </c>
      <c r="J800" s="1040">
        <f>IF($E$1=2,1,0)</f>
        <v>0</v>
      </c>
      <c r="K800" s="540">
        <f>E800*J800</f>
        <v>0</v>
      </c>
      <c r="L800" s="104">
        <f>'Discount Calculations'!$AD$5+1</f>
        <v>1</v>
      </c>
      <c r="M800" s="25">
        <f>L800*(K800+I800)</f>
        <v>1.0499999999999999E-3</v>
      </c>
      <c r="N800" s="94">
        <f>M800*'FX Card'!$G$28</f>
        <v>1.0499999999999999E-3</v>
      </c>
      <c r="O800" s="902">
        <f>IFERROR(VLOOKUP(D800,Table_wabobpsvr_AzureCalc_AzureCalcRateCard[], 7,FALSE), VLOOKUP(LEFT(D800, LEN(D800)-'Rate Card'!$M$26), Table_wabobpsvr_AzureCalc_AzureCalcRateCard[], 7, FALSE))</f>
        <v>0</v>
      </c>
      <c r="P800" s="902">
        <f>IFERROR(VLOOKUP(D800,Table_wabobpsvr_AzureCalc_AzureCalcRateCard[], 8,FALSE), VLOOKUP(LEFT(D800, LEN(D800)-'Rate Card'!$M$26), Table_wabobpsvr_AzureCalc_AzureCalcRateCard[], 8, FALSE))</f>
        <v>0</v>
      </c>
    </row>
    <row r="801" spans="1:16" s="1039" customFormat="1">
      <c r="B801" s="344" t="s">
        <v>7318</v>
      </c>
      <c r="C801" s="64" t="str">
        <f>IFERROR(VLOOKUP(D801,Table_wabobpsvr_AzureCalc_AzureCalcRateCard[], 3,FALSE), VLOOKUP(LEFT(D801, LEN(D801)-'Rate Card'!$M$26), Table_wabobpsvr_AzureCalc_AzureCalcRateCard[], 3, FALSE))</f>
        <v>Authentications</v>
      </c>
      <c r="D801" s="1040" t="str">
        <f>B801&amp;'Discount Calculations'!$G$16&amp;'Rate Card'!$K$23</f>
        <v>Active Directory B2C - Auth - More than 10,000,000MOSP6</v>
      </c>
      <c r="E801" s="1023">
        <f>IFERROR(VLOOKUP(D801,Table_wabobpsvr_AzureCalc_AzureCalcRateCard[], 5,FALSE), VLOOKUP(LEFT(D801, LEN(D801)-'Rate Card'!$M$26), Table_wabobpsvr_AzureCalc_AzureCalcRateCard[], 5, FALSE))</f>
        <v>6.9999999999999999E-4</v>
      </c>
      <c r="F801" s="1013">
        <f>IF($E$1=1,1,0)</f>
        <v>1</v>
      </c>
      <c r="G801" s="1040">
        <f>F801*E801</f>
        <v>6.9999999999999999E-4</v>
      </c>
      <c r="H801" s="1011">
        <f>'Discount Calculations'!$C$42</f>
        <v>0</v>
      </c>
      <c r="I801" s="1013">
        <f>G801*(1-H801)</f>
        <v>6.9999999999999999E-4</v>
      </c>
      <c r="J801" s="1040">
        <f>IF($E$1=2,1,0)</f>
        <v>0</v>
      </c>
      <c r="K801" s="540">
        <f>E801*J801</f>
        <v>0</v>
      </c>
      <c r="L801" s="104">
        <f>'Discount Calculations'!$AD$5+1</f>
        <v>1</v>
      </c>
      <c r="M801" s="25">
        <f>L801*(K801+I801)</f>
        <v>6.9999999999999999E-4</v>
      </c>
      <c r="N801" s="94">
        <f>M801*'FX Card'!$G$28</f>
        <v>6.9999999999999999E-4</v>
      </c>
      <c r="O801" s="902">
        <f>IFERROR(VLOOKUP(D801,Table_wabobpsvr_AzureCalc_AzureCalcRateCard[], 7,FALSE), VLOOKUP(LEFT(D801, LEN(D801)-'Rate Card'!$M$26), Table_wabobpsvr_AzureCalc_AzureCalcRateCard[], 7, FALSE))</f>
        <v>0</v>
      </c>
      <c r="P801" s="902">
        <f>IFERROR(VLOOKUP(D801,Table_wabobpsvr_AzureCalc_AzureCalcRateCard[], 8,FALSE), VLOOKUP(LEFT(D801, LEN(D801)-'Rate Card'!$M$26), Table_wabobpsvr_AzureCalc_AzureCalcRateCard[], 8, FALSE))</f>
        <v>0</v>
      </c>
    </row>
    <row r="802" spans="1:16" s="1039" customFormat="1">
      <c r="B802" s="344" t="s">
        <v>7328</v>
      </c>
      <c r="C802" s="64" t="str">
        <f>IFERROR(VLOOKUP(D802,Table_wabobpsvr_AzureCalc_AzureCalcRateCard[], 3,FALSE), VLOOKUP(LEFT(D802, LEN(D802)-'Rate Card'!$M$26), Table_wabobpsvr_AzureCalc_AzureCalcRateCard[], 3, FALSE))</f>
        <v>Users</v>
      </c>
      <c r="D802" s="1040" t="str">
        <f>B802&amp;'Discount Calculations'!$G$16&amp;'Rate Card'!$K$23</f>
        <v>Active Directory B2C - Users - 50,000 to 1,000,000MOSP6</v>
      </c>
      <c r="E802" s="1023">
        <f>IFERROR(VLOOKUP(D802,Table_wabobpsvr_AzureCalc_AzureCalcRateCard[], 5,FALSE), VLOOKUP(LEFT(D802, LEN(D802)-'Rate Card'!$M$26), Table_wabobpsvr_AzureCalc_AzureCalcRateCard[], 5, FALSE))</f>
        <v>5.5000000000000003E-4</v>
      </c>
      <c r="F802" s="1013">
        <f t="shared" ref="F802:F806" si="372">IF($E$1=1,1,0)</f>
        <v>1</v>
      </c>
      <c r="G802" s="1040">
        <f t="shared" ref="G802:G804" si="373">F802*E802</f>
        <v>5.5000000000000003E-4</v>
      </c>
      <c r="H802" s="1011">
        <f>'Discount Calculations'!$C$42</f>
        <v>0</v>
      </c>
      <c r="I802" s="1013">
        <f t="shared" ref="I802:I804" si="374">G802*(1-H802)</f>
        <v>5.5000000000000003E-4</v>
      </c>
      <c r="J802" s="1040">
        <f t="shared" ref="J802:J806" si="375">IF($E$1=2,1,0)</f>
        <v>0</v>
      </c>
      <c r="K802" s="540">
        <f t="shared" ref="K802:K804" si="376">E802*J802</f>
        <v>0</v>
      </c>
      <c r="L802" s="104">
        <f>'Discount Calculations'!$AD$5+1</f>
        <v>1</v>
      </c>
      <c r="M802" s="25">
        <f t="shared" ref="M802:M804" si="377">L802*(K802+I802)</f>
        <v>5.5000000000000003E-4</v>
      </c>
      <c r="N802" s="94">
        <f>M802*'FX Card'!$G$28</f>
        <v>5.5000000000000003E-4</v>
      </c>
      <c r="O802" s="902">
        <f>IFERROR(VLOOKUP(D802,Table_wabobpsvr_AzureCalc_AzureCalcRateCard[], 7,FALSE), VLOOKUP(LEFT(D802, LEN(D802)-'Rate Card'!$M$26), Table_wabobpsvr_AzureCalc_AzureCalcRateCard[], 7, FALSE))</f>
        <v>0</v>
      </c>
      <c r="P802" s="902">
        <f>IFERROR(VLOOKUP(D802,Table_wabobpsvr_AzureCalc_AzureCalcRateCard[], 8,FALSE), VLOOKUP(LEFT(D802, LEN(D802)-'Rate Card'!$M$26), Table_wabobpsvr_AzureCalc_AzureCalcRateCard[], 8, FALSE))</f>
        <v>0</v>
      </c>
    </row>
    <row r="803" spans="1:16" s="1039" customFormat="1">
      <c r="B803" s="344" t="s">
        <v>7321</v>
      </c>
      <c r="C803" s="64" t="str">
        <f>IFERROR(VLOOKUP(D803,Table_wabobpsvr_AzureCalc_AzureCalcRateCard[], 3,FALSE), VLOOKUP(LEFT(D803, LEN(D803)-'Rate Card'!$M$26), Table_wabobpsvr_AzureCalc_AzureCalcRateCard[], 3, FALSE))</f>
        <v>Users</v>
      </c>
      <c r="D803" s="1040" t="str">
        <f>B803&amp;'Discount Calculations'!$G$16&amp;'Rate Card'!$K$23</f>
        <v>Active Directory B2C - Users - 1,000,001 to 10,000,000MOSP6</v>
      </c>
      <c r="E803" s="1023">
        <f>IFERROR(VLOOKUP(D803,Table_wabobpsvr_AzureCalc_AzureCalcRateCard[], 5,FALSE), VLOOKUP(LEFT(D803, LEN(D803)-'Rate Card'!$M$26), Table_wabobpsvr_AzureCalc_AzureCalcRateCard[], 5, FALSE))</f>
        <v>4.6999999999999999E-4</v>
      </c>
      <c r="F803" s="1013">
        <f t="shared" si="372"/>
        <v>1</v>
      </c>
      <c r="G803" s="1040">
        <f t="shared" si="373"/>
        <v>4.6999999999999999E-4</v>
      </c>
      <c r="H803" s="1011">
        <f>'Discount Calculations'!$C$42</f>
        <v>0</v>
      </c>
      <c r="I803" s="1013">
        <f t="shared" si="374"/>
        <v>4.6999999999999999E-4</v>
      </c>
      <c r="J803" s="1040">
        <f t="shared" si="375"/>
        <v>0</v>
      </c>
      <c r="K803" s="540">
        <f t="shared" si="376"/>
        <v>0</v>
      </c>
      <c r="L803" s="104">
        <f>'Discount Calculations'!$AD$5+1</f>
        <v>1</v>
      </c>
      <c r="M803" s="25">
        <f t="shared" si="377"/>
        <v>4.6999999999999999E-4</v>
      </c>
      <c r="N803" s="94">
        <f>M803*'FX Card'!$G$28</f>
        <v>4.6999999999999999E-4</v>
      </c>
      <c r="O803" s="902">
        <f>IFERROR(VLOOKUP(D803,Table_wabobpsvr_AzureCalc_AzureCalcRateCard[], 7,FALSE), VLOOKUP(LEFT(D803, LEN(D803)-'Rate Card'!$M$26), Table_wabobpsvr_AzureCalc_AzureCalcRateCard[], 7, FALSE))</f>
        <v>0</v>
      </c>
      <c r="P803" s="902">
        <f>IFERROR(VLOOKUP(D803,Table_wabobpsvr_AzureCalc_AzureCalcRateCard[], 8,FALSE), VLOOKUP(LEFT(D803, LEN(D803)-'Rate Card'!$M$26), Table_wabobpsvr_AzureCalc_AzureCalcRateCard[], 8, FALSE))</f>
        <v>0</v>
      </c>
    </row>
    <row r="804" spans="1:16" s="1039" customFormat="1">
      <c r="B804" s="344" t="s">
        <v>7323</v>
      </c>
      <c r="C804" s="64" t="str">
        <f>IFERROR(VLOOKUP(D804,Table_wabobpsvr_AzureCalc_AzureCalcRateCard[], 3,FALSE), VLOOKUP(LEFT(D804, LEN(D804)-'Rate Card'!$M$26), Table_wabobpsvr_AzureCalc_AzureCalcRateCard[], 3, FALSE))</f>
        <v>Users</v>
      </c>
      <c r="D804" s="1040" t="str">
        <f>B804&amp;'Discount Calculations'!$G$16&amp;'Rate Card'!$K$23</f>
        <v>Active Directory B2C - Users - More than 10,000,000MOSP6</v>
      </c>
      <c r="E804" s="1023">
        <f>IFERROR(VLOOKUP(D804,Table_wabobpsvr_AzureCalc_AzureCalcRateCard[], 5,FALSE), VLOOKUP(LEFT(D804, LEN(D804)-'Rate Card'!$M$26), Table_wabobpsvr_AzureCalc_AzureCalcRateCard[], 5, FALSE))</f>
        <v>3.8999999999999999E-4</v>
      </c>
      <c r="F804" s="1013">
        <f t="shared" si="372"/>
        <v>1</v>
      </c>
      <c r="G804" s="1040">
        <f t="shared" si="373"/>
        <v>3.8999999999999999E-4</v>
      </c>
      <c r="H804" s="1011">
        <f>'Discount Calculations'!$C$42</f>
        <v>0</v>
      </c>
      <c r="I804" s="1013">
        <f t="shared" si="374"/>
        <v>3.8999999999999999E-4</v>
      </c>
      <c r="J804" s="1040">
        <f t="shared" si="375"/>
        <v>0</v>
      </c>
      <c r="K804" s="540">
        <f t="shared" si="376"/>
        <v>0</v>
      </c>
      <c r="L804" s="104">
        <f>'Discount Calculations'!$AD$5+1</f>
        <v>1</v>
      </c>
      <c r="M804" s="25">
        <f t="shared" si="377"/>
        <v>3.8999999999999999E-4</v>
      </c>
      <c r="N804" s="94">
        <f>M804*'FX Card'!$G$28</f>
        <v>3.8999999999999999E-4</v>
      </c>
      <c r="O804" s="902">
        <f>IFERROR(VLOOKUP(D804,Table_wabobpsvr_AzureCalc_AzureCalcRateCard[], 7,FALSE), VLOOKUP(LEFT(D804, LEN(D804)-'Rate Card'!$M$26), Table_wabobpsvr_AzureCalc_AzureCalcRateCard[], 7, FALSE))</f>
        <v>0</v>
      </c>
      <c r="P804" s="902">
        <f>IFERROR(VLOOKUP(D804,Table_wabobpsvr_AzureCalc_AzureCalcRateCard[], 8,FALSE), VLOOKUP(LEFT(D804, LEN(D804)-'Rate Card'!$M$26), Table_wabobpsvr_AzureCalc_AzureCalcRateCard[], 8, FALSE))</f>
        <v>0</v>
      </c>
    </row>
    <row r="805" spans="1:16" s="1039" customFormat="1">
      <c r="B805" s="344" t="s">
        <v>7324</v>
      </c>
      <c r="C805" s="64" t="e">
        <f>IFERROR(VLOOKUP(D805,Table_wabobpsvr_AzureCalc_AzureCalcRateCard[], 3,FALSE), VLOOKUP(LEFT(D805, LEN(D805)-'Rate Card'!$M$26), Table_wabobpsvr_AzureCalc_AzureCalcRateCard[], 3, FALSE))</f>
        <v>#N/A</v>
      </c>
      <c r="D805" s="1040" t="str">
        <f>B805&amp;'Discount Calculations'!$G$16&amp;'Rate Card'!$K$23</f>
        <v>Active Directory B2C - Auth - EAMOSP6</v>
      </c>
      <c r="E805" s="1023" t="e">
        <f>IFERROR(VLOOKUP(D805,Table_wabobpsvr_AzureCalc_AzureCalcRateCard[], 5,FALSE), VLOOKUP(LEFT(D805, LEN(D805)-'Rate Card'!$M$26), Table_wabobpsvr_AzureCalc_AzureCalcRateCard[], 5, FALSE))</f>
        <v>#N/A</v>
      </c>
      <c r="F805" s="1013">
        <f t="shared" si="372"/>
        <v>1</v>
      </c>
      <c r="G805" s="1040" t="e">
        <f t="shared" ref="G805:G806" si="378">F805*E805</f>
        <v>#N/A</v>
      </c>
      <c r="H805" s="1011">
        <f>'Discount Calculations'!$C$42</f>
        <v>0</v>
      </c>
      <c r="I805" s="1013" t="e">
        <f t="shared" ref="I805:I806" si="379">G805*(1-H805)</f>
        <v>#N/A</v>
      </c>
      <c r="J805" s="1040">
        <f t="shared" si="375"/>
        <v>0</v>
      </c>
      <c r="K805" s="540" t="e">
        <f t="shared" ref="K805:K806" si="380">E805*J805</f>
        <v>#N/A</v>
      </c>
      <c r="L805" s="104">
        <f>'Discount Calculations'!$AD$5+1</f>
        <v>1</v>
      </c>
      <c r="M805" s="25" t="e">
        <f t="shared" ref="M805:M806" si="381">L805*(K805+I805)</f>
        <v>#N/A</v>
      </c>
      <c r="N805" s="94" t="e">
        <f>M805*'FX Card'!$G$28</f>
        <v>#N/A</v>
      </c>
      <c r="O805" s="902" t="e">
        <f>IFERROR(VLOOKUP(D805,Table_wabobpsvr_AzureCalc_AzureCalcRateCard[], 7,FALSE), VLOOKUP(LEFT(D805, LEN(D805)-'Rate Card'!$M$26), Table_wabobpsvr_AzureCalc_AzureCalcRateCard[], 7, FALSE))</f>
        <v>#N/A</v>
      </c>
      <c r="P805" s="902" t="e">
        <f>IFERROR(VLOOKUP(D805,Table_wabobpsvr_AzureCalc_AzureCalcRateCard[], 8,FALSE), VLOOKUP(LEFT(D805, LEN(D805)-'Rate Card'!$M$26), Table_wabobpsvr_AzureCalc_AzureCalcRateCard[], 8, FALSE))</f>
        <v>#N/A</v>
      </c>
    </row>
    <row r="806" spans="1:16" s="1039" customFormat="1">
      <c r="B806" s="344" t="s">
        <v>7326</v>
      </c>
      <c r="C806" s="64" t="e">
        <f>IFERROR(VLOOKUP(D806,Table_wabobpsvr_AzureCalc_AzureCalcRateCard[], 3,FALSE), VLOOKUP(LEFT(D806, LEN(D806)-'Rate Card'!$M$26), Table_wabobpsvr_AzureCalc_AzureCalcRateCard[], 3, FALSE))</f>
        <v>#N/A</v>
      </c>
      <c r="D806" s="1040" t="str">
        <f>B806&amp;'Discount Calculations'!$G$16&amp;'Rate Card'!$K$23</f>
        <v>Active Directory B2C - Users - EAMOSP6</v>
      </c>
      <c r="E806" s="1023" t="e">
        <f>IFERROR(VLOOKUP(D806,Table_wabobpsvr_AzureCalc_AzureCalcRateCard[], 5,FALSE), VLOOKUP(LEFT(D806, LEN(D806)-'Rate Card'!$M$26), Table_wabobpsvr_AzureCalc_AzureCalcRateCard[], 5, FALSE))</f>
        <v>#N/A</v>
      </c>
      <c r="F806" s="1013">
        <f t="shared" si="372"/>
        <v>1</v>
      </c>
      <c r="G806" s="1040" t="e">
        <f t="shared" si="378"/>
        <v>#N/A</v>
      </c>
      <c r="H806" s="1011">
        <f>'Discount Calculations'!$C$42</f>
        <v>0</v>
      </c>
      <c r="I806" s="1013" t="e">
        <f t="shared" si="379"/>
        <v>#N/A</v>
      </c>
      <c r="J806" s="1040">
        <f t="shared" si="375"/>
        <v>0</v>
      </c>
      <c r="K806" s="540" t="e">
        <f t="shared" si="380"/>
        <v>#N/A</v>
      </c>
      <c r="L806" s="104">
        <f>'Discount Calculations'!$AD$5+1</f>
        <v>1</v>
      </c>
      <c r="M806" s="25" t="e">
        <f t="shared" si="381"/>
        <v>#N/A</v>
      </c>
      <c r="N806" s="94" t="e">
        <f>M806*'FX Card'!$G$28</f>
        <v>#N/A</v>
      </c>
      <c r="O806" s="902" t="e">
        <f>IFERROR(VLOOKUP(D806,Table_wabobpsvr_AzureCalc_AzureCalcRateCard[], 7,FALSE), VLOOKUP(LEFT(D806, LEN(D806)-'Rate Card'!$M$26), Table_wabobpsvr_AzureCalc_AzureCalcRateCard[], 7, FALSE))</f>
        <v>#N/A</v>
      </c>
      <c r="P806" s="902" t="e">
        <f>IFERROR(VLOOKUP(D806,Table_wabobpsvr_AzureCalc_AzureCalcRateCard[], 8,FALSE), VLOOKUP(LEFT(D806, LEN(D806)-'Rate Card'!$M$26), Table_wabobpsvr_AzureCalc_AzureCalcRateCard[], 8, FALSE))</f>
        <v>#N/A</v>
      </c>
    </row>
    <row r="807" spans="1:16" s="1039" customFormat="1">
      <c r="B807" s="344"/>
      <c r="C807" s="64"/>
      <c r="D807" s="1040"/>
      <c r="E807" s="1023"/>
      <c r="F807" s="1013"/>
      <c r="G807" s="1040"/>
      <c r="H807" s="1011"/>
      <c r="I807" s="1013"/>
      <c r="J807" s="1040"/>
      <c r="K807" s="540"/>
      <c r="L807" s="104"/>
      <c r="M807" s="25"/>
      <c r="N807" s="94"/>
      <c r="O807" s="902"/>
      <c r="P807" s="902"/>
    </row>
    <row r="808" spans="1:16" s="1039" customFormat="1">
      <c r="B808" s="344"/>
      <c r="C808" s="64"/>
      <c r="D808" s="1040"/>
      <c r="E808" s="1023"/>
      <c r="F808" s="1013"/>
      <c r="G808" s="1040"/>
      <c r="H808" s="1011"/>
      <c r="I808" s="1013"/>
      <c r="J808" s="1040"/>
      <c r="K808" s="540"/>
      <c r="L808" s="104"/>
      <c r="M808" s="25"/>
      <c r="N808" s="94"/>
      <c r="O808" s="902"/>
      <c r="P808" s="902"/>
    </row>
    <row r="809" spans="1:16">
      <c r="B809" s="344"/>
      <c r="C809" s="64"/>
      <c r="E809" s="1006"/>
      <c r="F809" s="1013"/>
      <c r="H809" s="1011"/>
      <c r="I809" s="1013"/>
      <c r="K809" s="540"/>
      <c r="L809" s="104"/>
      <c r="M809" s="25"/>
      <c r="N809" s="94"/>
      <c r="O809" s="902"/>
      <c r="P809" s="902"/>
    </row>
    <row r="810" spans="1:16">
      <c r="A810" s="79" t="s">
        <v>4545</v>
      </c>
      <c r="B810" s="79" t="s">
        <v>152</v>
      </c>
      <c r="C810" s="79" t="s">
        <v>6</v>
      </c>
      <c r="D810" s="2" t="s">
        <v>828</v>
      </c>
      <c r="E810" s="556" t="s">
        <v>263</v>
      </c>
      <c r="F810" s="2" t="s">
        <v>184</v>
      </c>
      <c r="G810" s="2" t="s">
        <v>188</v>
      </c>
      <c r="H810" s="2" t="s">
        <v>269</v>
      </c>
      <c r="I810" s="2" t="s">
        <v>833</v>
      </c>
      <c r="J810" s="2" t="s">
        <v>838</v>
      </c>
      <c r="K810" s="79" t="s">
        <v>262</v>
      </c>
      <c r="L810" s="79" t="s">
        <v>834</v>
      </c>
      <c r="M810" s="95" t="s">
        <v>24</v>
      </c>
      <c r="N810" s="95"/>
      <c r="O810" s="901" t="s">
        <v>2</v>
      </c>
      <c r="P810" s="901" t="s">
        <v>2986</v>
      </c>
    </row>
    <row r="811" spans="1:16">
      <c r="B811" s="344" t="s">
        <v>4494</v>
      </c>
      <c r="C811" s="64" t="str">
        <f>IFERROR(VLOOKUP(D811,Table_wabobpsvr_AzureCalc_AzureCalcRateCard[], 3,FALSE), VLOOKUP(LEFT(D811, LEN(D811)-'Rate Card'!$M$26), Table_wabobpsvr_AzureCalc_AzureCalcRateCard[], 3, FALSE))</f>
        <v>MB</v>
      </c>
      <c r="D811" s="1040" t="str">
        <f>B811&amp;'Discount Calculations'!$G$16&amp;'Rate Card'!$K$23</f>
        <v>Free Data Analyzed (MB)MOSP6</v>
      </c>
      <c r="E811" s="1023">
        <f>IFERROR(VLOOKUP(D811,Table_wabobpsvr_AzureCalc_AzureCalcRateCard[], 5,FALSE), VLOOKUP(LEFT(D811, LEN(D811)-'Rate Card'!$M$26), Table_wabobpsvr_AzureCalc_AzureCalcRateCard[], 5, FALSE))</f>
        <v>0</v>
      </c>
      <c r="F811" s="1013">
        <f t="shared" ref="F811:F813" si="382">IF($E$1=1,1,0)</f>
        <v>1</v>
      </c>
      <c r="G811" s="1040">
        <f t="shared" ref="G811" si="383">F811*E811</f>
        <v>0</v>
      </c>
      <c r="H811" s="1011">
        <f>'Discount Calculations'!$C$42</f>
        <v>0</v>
      </c>
      <c r="I811" s="1013">
        <f t="shared" ref="I811" si="384">G811*(1-H811)</f>
        <v>0</v>
      </c>
      <c r="J811" s="1040">
        <f t="shared" ref="J811:J813" si="385">IF($E$1=2,1,0)</f>
        <v>0</v>
      </c>
      <c r="K811" s="540">
        <f t="shared" ref="K811" si="386">E811*J811</f>
        <v>0</v>
      </c>
      <c r="L811" s="104">
        <f>'Discount Calculations'!$AD$5+1</f>
        <v>1</v>
      </c>
      <c r="M811" s="25">
        <f t="shared" ref="M811" si="387">L811*(K811+I811)</f>
        <v>0</v>
      </c>
      <c r="N811" s="94">
        <f>M811*'FX Card'!$G$28</f>
        <v>0</v>
      </c>
      <c r="O811" s="902" t="str">
        <f>IFERROR(VLOOKUP(D811,Table_wabobpsvr_AzureCalc_AzureCalcRateCard[], 7,FALSE), VLOOKUP(LEFT(D811, LEN(D811)-'Rate Card'!$M$26), Table_wabobpsvr_AzureCalc_AzureCalcRateCard[], 7, FALSE))</f>
        <v/>
      </c>
      <c r="P811" s="902" t="str">
        <f>IFERROR(VLOOKUP(D811,Table_wabobpsvr_AzureCalc_AzureCalcRateCard[], 8,FALSE), VLOOKUP(LEFT(D811, LEN(D811)-'Rate Card'!$M$26), Table_wabobpsvr_AzureCalc_AzureCalcRateCard[], 8, FALSE))</f>
        <v/>
      </c>
    </row>
    <row r="812" spans="1:16">
      <c r="B812" s="344" t="s">
        <v>4513</v>
      </c>
      <c r="C812" s="64" t="str">
        <f>IFERROR(VLOOKUP(D812,Table_wabobpsvr_AzureCalc_AzureCalcRateCard[], 3,FALSE), VLOOKUP(LEFT(D812, LEN(D812)-'Rate Card'!$M$26), Table_wabobpsvr_AzureCalc_AzureCalcRateCard[], 3, FALSE))</f>
        <v>GB</v>
      </c>
      <c r="D812" s="1040" t="str">
        <f>B812&amp;'Discount Calculations'!$G$16&amp;'Rate Card'!$K$23</f>
        <v>Standard Data Analyzed (GB)MOSP6</v>
      </c>
      <c r="E812" s="1023">
        <f>IFERROR(VLOOKUP(D812,Table_wabobpsvr_AzureCalc_AzureCalcRateCard[], 5,FALSE), VLOOKUP(LEFT(D812, LEN(D812)-'Rate Card'!$M$26), Table_wabobpsvr_AzureCalc_AzureCalcRateCard[], 5, FALSE))</f>
        <v>2.2999999999999998</v>
      </c>
      <c r="F812" s="1013">
        <f t="shared" si="382"/>
        <v>1</v>
      </c>
      <c r="G812" s="1040">
        <f t="shared" ref="G812:G813" si="388">F812*E812</f>
        <v>2.2999999999999998</v>
      </c>
      <c r="H812" s="1011">
        <f>'Discount Calculations'!$C$42</f>
        <v>0</v>
      </c>
      <c r="I812" s="1013">
        <f t="shared" ref="I812:I813" si="389">G812*(1-H812)</f>
        <v>2.2999999999999998</v>
      </c>
      <c r="J812" s="1040">
        <f t="shared" si="385"/>
        <v>0</v>
      </c>
      <c r="K812" s="540">
        <f t="shared" ref="K812:K813" si="390">E812*J812</f>
        <v>0</v>
      </c>
      <c r="L812" s="104">
        <f>'Discount Calculations'!$AD$5+1</f>
        <v>1</v>
      </c>
      <c r="M812" s="25">
        <f t="shared" ref="M812:M813" si="391">L812*(K812+I812)</f>
        <v>2.2999999999999998</v>
      </c>
      <c r="N812" s="94">
        <f>M812*'FX Card'!$G$28</f>
        <v>2.2999999999999998</v>
      </c>
      <c r="O812" s="902" t="str">
        <f>IFERROR(VLOOKUP(D812,Table_wabobpsvr_AzureCalc_AzureCalcRateCard[], 7,FALSE), VLOOKUP(LEFT(D812, LEN(D812)-'Rate Card'!$M$26), Table_wabobpsvr_AzureCalc_AzureCalcRateCard[], 7, FALSE))</f>
        <v/>
      </c>
      <c r="P812" s="902" t="str">
        <f>IFERROR(VLOOKUP(D812,Table_wabobpsvr_AzureCalc_AzureCalcRateCard[], 8,FALSE), VLOOKUP(LEFT(D812, LEN(D812)-'Rate Card'!$M$26), Table_wabobpsvr_AzureCalc_AzureCalcRateCard[], 8, FALSE))</f>
        <v/>
      </c>
    </row>
    <row r="813" spans="1:16">
      <c r="B813" s="344" t="s">
        <v>4497</v>
      </c>
      <c r="C813" s="64" t="str">
        <f>IFERROR(VLOOKUP(D813,Table_wabobpsvr_AzureCalc_AzureCalcRateCard[], 3,FALSE), VLOOKUP(LEFT(D813, LEN(D813)-'Rate Card'!$M$26), Table_wabobpsvr_AzureCalc_AzureCalcRateCard[], 3, FALSE))</f>
        <v>GB</v>
      </c>
      <c r="D813" s="1040" t="str">
        <f>B813&amp;'Discount Calculations'!$G$16&amp;'Rate Card'!$K$23</f>
        <v>Premium Data Analyzed (GB)MOSP6</v>
      </c>
      <c r="E813" s="1023">
        <f>IFERROR(VLOOKUP(D813,Table_wabobpsvr_AzureCalc_AzureCalcRateCard[], 5,FALSE), VLOOKUP(LEFT(D813, LEN(D813)-'Rate Card'!$M$26), Table_wabobpsvr_AzureCalc_AzureCalcRateCard[], 5, FALSE))</f>
        <v>3.5</v>
      </c>
      <c r="F813" s="1013">
        <f t="shared" si="382"/>
        <v>1</v>
      </c>
      <c r="G813" s="1040">
        <f t="shared" si="388"/>
        <v>3.5</v>
      </c>
      <c r="H813" s="1011">
        <f>'Discount Calculations'!$C$42</f>
        <v>0</v>
      </c>
      <c r="I813" s="1013">
        <f t="shared" si="389"/>
        <v>3.5</v>
      </c>
      <c r="J813" s="1040">
        <f t="shared" si="385"/>
        <v>0</v>
      </c>
      <c r="K813" s="540">
        <f t="shared" si="390"/>
        <v>0</v>
      </c>
      <c r="L813" s="104">
        <f>'Discount Calculations'!$AD$5+1</f>
        <v>1</v>
      </c>
      <c r="M813" s="25">
        <f t="shared" si="391"/>
        <v>3.5</v>
      </c>
      <c r="N813" s="94">
        <f>M813*'FX Card'!$G$28</f>
        <v>3.5</v>
      </c>
      <c r="O813" s="902" t="str">
        <f>IFERROR(VLOOKUP(D813,Table_wabobpsvr_AzureCalc_AzureCalcRateCard[], 7,FALSE), VLOOKUP(LEFT(D813, LEN(D813)-'Rate Card'!$M$26), Table_wabobpsvr_AzureCalc_AzureCalcRateCard[], 7, FALSE))</f>
        <v/>
      </c>
      <c r="P813" s="902" t="str">
        <f>IFERROR(VLOOKUP(D813,Table_wabobpsvr_AzureCalc_AzureCalcRateCard[], 8,FALSE), VLOOKUP(LEFT(D813, LEN(D813)-'Rate Card'!$M$26), Table_wabobpsvr_AzureCalc_AzureCalcRateCard[], 8, FALSE))</f>
        <v/>
      </c>
    </row>
    <row r="814" spans="1:16">
      <c r="B814" s="344"/>
      <c r="C814" s="64"/>
      <c r="E814" s="1037"/>
      <c r="F814" s="1013"/>
      <c r="H814" s="1011"/>
      <c r="I814" s="1013"/>
      <c r="K814" s="540"/>
      <c r="L814" s="104"/>
      <c r="M814" s="25"/>
      <c r="N814" s="33"/>
      <c r="O814" s="903"/>
      <c r="P814" s="903"/>
    </row>
    <row r="815" spans="1:16" s="1039" customFormat="1">
      <c r="A815" s="79" t="s">
        <v>7017</v>
      </c>
      <c r="B815" s="79" t="s">
        <v>152</v>
      </c>
      <c r="C815" s="79" t="s">
        <v>6</v>
      </c>
      <c r="D815" s="2" t="s">
        <v>828</v>
      </c>
      <c r="E815" s="556" t="s">
        <v>263</v>
      </c>
      <c r="F815" s="2" t="s">
        <v>180</v>
      </c>
      <c r="G815" s="2" t="s">
        <v>184</v>
      </c>
      <c r="H815" s="2" t="s">
        <v>188</v>
      </c>
      <c r="I815" s="2" t="s">
        <v>269</v>
      </c>
      <c r="J815" s="2" t="s">
        <v>833</v>
      </c>
      <c r="K815" s="79" t="s">
        <v>838</v>
      </c>
      <c r="L815" s="79" t="s">
        <v>262</v>
      </c>
      <c r="M815" s="79" t="s">
        <v>834</v>
      </c>
      <c r="N815" s="95" t="s">
        <v>24</v>
      </c>
      <c r="O815" s="901" t="s">
        <v>2</v>
      </c>
      <c r="P815" s="901" t="s">
        <v>2986</v>
      </c>
    </row>
    <row r="816" spans="1:16" s="1039" customFormat="1">
      <c r="B816" s="344" t="s">
        <v>7018</v>
      </c>
      <c r="C816" s="64" t="str">
        <f>IFERROR(VLOOKUP(D816,Table_wabobpsvr_AzureCalc_AzureCalcRateCard[], 3,FALSE), VLOOKUP(LEFT(D816, LEN(D816)-'Rate Card'!$M$26), Table_wabobpsvr_AzureCalc_AzureCalcRateCard[], 3, FALSE))</f>
        <v>100 Users</v>
      </c>
      <c r="D816" s="1040" t="str">
        <f>B816&amp;'[4]Discount Calculations'!$G$16&amp;'[4]Rate Card'!$K$23</f>
        <v>Free Data Catalog Units (in 100s)D1</v>
      </c>
      <c r="E816" s="1012">
        <f>IFERROR(VLOOKUP(D816,Table_wabobpsvr_AzureCalc_AzureCalcRateCard[], 5,FALSE), VLOOKUP(LEFT(D816, LEN(D816)-'Rate Card'!$M$26), Table_wabobpsvr_AzureCalc_AzureCalcRateCard[], 5, FALSE))</f>
        <v>0</v>
      </c>
      <c r="F816" s="1013">
        <f>IF($E$1=1,1,0)</f>
        <v>1</v>
      </c>
      <c r="G816" s="1040">
        <f>F816*E816</f>
        <v>0</v>
      </c>
      <c r="H816" s="1011">
        <f>'Discount Calculations'!$C$42</f>
        <v>0</v>
      </c>
      <c r="I816" s="1013">
        <f>G816*(1-H816)</f>
        <v>0</v>
      </c>
      <c r="J816" s="1040">
        <f>IF($E$1=2,1,0)</f>
        <v>0</v>
      </c>
      <c r="K816" s="540">
        <f>E816*J816</f>
        <v>0</v>
      </c>
      <c r="L816" s="104">
        <f>'[4]Discount Calculations'!$AD$5+1</f>
        <v>1</v>
      </c>
      <c r="M816" s="25">
        <f>L816*(K816+I816)</f>
        <v>0</v>
      </c>
      <c r="N816" s="94">
        <f>M816*'FX Card'!$G$28</f>
        <v>0</v>
      </c>
      <c r="O816" s="902" t="str">
        <f>IFERROR(VLOOKUP(D816,Table_wabobpsvr_AzureCalc_AzureCalcRateCard[], 7,FALSE), VLOOKUP(LEFT(D816, LEN(D816)-'Rate Card'!$M$26), Table_wabobpsvr_AzureCalc_AzureCalcRateCard[], 7, FALSE))</f>
        <v/>
      </c>
      <c r="P816" s="902" t="str">
        <f>IFERROR(VLOOKUP(D816,Table_wabobpsvr_AzureCalc_AzureCalcRateCard[], 8,FALSE), VLOOKUP(LEFT(D816, LEN(D816)-'Rate Card'!$M$26), Table_wabobpsvr_AzureCalc_AzureCalcRateCard[], 8, FALSE))</f>
        <v/>
      </c>
    </row>
    <row r="817" spans="1:16" s="1039" customFormat="1">
      <c r="B817" s="344" t="s">
        <v>7019</v>
      </c>
      <c r="C817" s="64" t="str">
        <f>IFERROR(VLOOKUP(D817,Table_wabobpsvr_AzureCalc_AzureCalcRateCard[], 3,FALSE), VLOOKUP(LEFT(D817, LEN(D817)-'Rate Card'!$M$26), Table_wabobpsvr_AzureCalc_AzureCalcRateCard[], 3, FALSE))</f>
        <v>100 Users</v>
      </c>
      <c r="D817" s="1040" t="str">
        <f>B817&amp;'Discount Calculations'!$G$16&amp;'Rate Card'!$K$23</f>
        <v>Standard Data Catalog Units (in 100s)MOSP6</v>
      </c>
      <c r="E817" s="1012">
        <f>IFERROR(VLOOKUP(D817,Table_wabobpsvr_AzureCalc_AzureCalcRateCard[], 5,FALSE), VLOOKUP(LEFT(D817, LEN(D817)-'Rate Card'!$M$26), Table_wabobpsvr_AzureCalc_AzureCalcRateCard[], 5, FALSE))</f>
        <v>50</v>
      </c>
      <c r="F817" s="1013">
        <f>IF($E$1=1,1,0)</f>
        <v>1</v>
      </c>
      <c r="G817" s="1040">
        <f>F817*E817</f>
        <v>50</v>
      </c>
      <c r="H817" s="1011">
        <f>'Discount Calculations'!$C$42</f>
        <v>0</v>
      </c>
      <c r="I817" s="1013">
        <f>G817*(1-H817)</f>
        <v>50</v>
      </c>
      <c r="J817" s="1040">
        <f>IF($E$1=2,1,0)</f>
        <v>0</v>
      </c>
      <c r="K817" s="540">
        <f>E817*J817</f>
        <v>0</v>
      </c>
      <c r="L817" s="104">
        <f>'Discount Calculations'!$AD$5+1</f>
        <v>1</v>
      </c>
      <c r="M817" s="25">
        <f>L817*(K817+I817)</f>
        <v>50</v>
      </c>
      <c r="N817" s="94">
        <f>M817*'FX Card'!$G$28</f>
        <v>50</v>
      </c>
      <c r="O817" s="902" t="str">
        <f>IFERROR(VLOOKUP(D817,Table_wabobpsvr_AzureCalc_AzureCalcRateCard[], 7,FALSE), VLOOKUP(LEFT(D817, LEN(D817)-'Rate Card'!$M$26), Table_wabobpsvr_AzureCalc_AzureCalcRateCard[], 7, FALSE))</f>
        <v/>
      </c>
      <c r="P817" s="902" t="str">
        <f>IFERROR(VLOOKUP(D817,Table_wabobpsvr_AzureCalc_AzureCalcRateCard[], 8,FALSE), VLOOKUP(LEFT(D817, LEN(D817)-'Rate Card'!$M$26), Table_wabobpsvr_AzureCalc_AzureCalcRateCard[], 8, FALSE))</f>
        <v/>
      </c>
    </row>
    <row r="818" spans="1:16" s="1039" customFormat="1">
      <c r="A818" s="79" t="s">
        <v>7340</v>
      </c>
      <c r="B818" s="79" t="s">
        <v>152</v>
      </c>
      <c r="C818" s="79" t="s">
        <v>6</v>
      </c>
      <c r="D818" s="2" t="s">
        <v>828</v>
      </c>
      <c r="E818" s="556" t="s">
        <v>263</v>
      </c>
      <c r="F818" s="2" t="s">
        <v>180</v>
      </c>
      <c r="G818" s="2" t="s">
        <v>184</v>
      </c>
      <c r="H818" s="2" t="s">
        <v>188</v>
      </c>
      <c r="I818" s="2" t="s">
        <v>269</v>
      </c>
      <c r="J818" s="2" t="s">
        <v>833</v>
      </c>
      <c r="K818" s="79" t="s">
        <v>838</v>
      </c>
      <c r="L818" s="79" t="s">
        <v>262</v>
      </c>
      <c r="M818" s="79" t="s">
        <v>834</v>
      </c>
      <c r="N818" s="95" t="s">
        <v>24</v>
      </c>
      <c r="O818" s="901" t="s">
        <v>2</v>
      </c>
      <c r="P818" s="901" t="s">
        <v>2986</v>
      </c>
    </row>
    <row r="819" spans="1:16" s="1039" customFormat="1">
      <c r="B819" s="344" t="s">
        <v>7354</v>
      </c>
      <c r="C819" s="64"/>
      <c r="D819" s="1040" t="str">
        <f>B819&amp;'[4]Discount Calculations'!$G$16&amp;'[4]Rate Card'!$K$23</f>
        <v>Free IoT HubD1</v>
      </c>
      <c r="E819" s="1012">
        <v>0</v>
      </c>
      <c r="F819" s="1013">
        <f>IF($E$1=1,1,0)</f>
        <v>1</v>
      </c>
      <c r="G819" s="1040">
        <f>F819*E819</f>
        <v>0</v>
      </c>
      <c r="H819" s="1011">
        <f>'Discount Calculations'!$C$42</f>
        <v>0</v>
      </c>
      <c r="I819" s="1013">
        <f>G819*(1-H819)</f>
        <v>0</v>
      </c>
      <c r="J819" s="1040">
        <f>IF($E$1=2,1,0)</f>
        <v>0</v>
      </c>
      <c r="K819" s="540">
        <f>E819*J819</f>
        <v>0</v>
      </c>
      <c r="L819" s="104">
        <f>'[4]Discount Calculations'!$AD$5+1</f>
        <v>1</v>
      </c>
      <c r="M819" s="25">
        <f>L819*(K819+I819)</f>
        <v>0</v>
      </c>
      <c r="N819" s="94">
        <f>M819*'FX Card'!$G$28</f>
        <v>0</v>
      </c>
      <c r="O819" s="902">
        <f>O820</f>
        <v>0</v>
      </c>
      <c r="P819" s="902">
        <f>P820</f>
        <v>0</v>
      </c>
    </row>
    <row r="820" spans="1:16" s="1039" customFormat="1">
      <c r="B820" s="344" t="s">
        <v>7356</v>
      </c>
      <c r="C820" s="64" t="str">
        <f>IFERROR(VLOOKUP(D820,Table_wabobpsvr_AzureCalc_AzureCalcRateCard[], 3,FALSE), VLOOKUP(LEFT(D820, LEN(D820)-'Rate Card'!$M$26), Table_wabobpsvr_AzureCalc_AzureCalcRateCard[], 3, FALSE))</f>
        <v>Units</v>
      </c>
      <c r="D820" s="1040" t="str">
        <f>B820&amp;'Discount Calculations'!$G$16&amp;'Rate Card'!$K$23</f>
        <v>IoT Hub - Low FrequencyMOSP6</v>
      </c>
      <c r="E820" s="1012">
        <f>IFERROR(VLOOKUP(D820,Table_wabobpsvr_AzureCalc_AzureCalcRateCard[], 5,FALSE), VLOOKUP(LEFT(D820, LEN(D820)-'Rate Card'!$M$26), Table_wabobpsvr_AzureCalc_AzureCalcRateCard[], 5, FALSE))</f>
        <v>25</v>
      </c>
      <c r="F820" s="1013">
        <f>IF($E$1=1,1,0)</f>
        <v>1</v>
      </c>
      <c r="G820" s="1040">
        <f>F820*E820</f>
        <v>25</v>
      </c>
      <c r="H820" s="1011">
        <f>'Discount Calculations'!$C$42</f>
        <v>0</v>
      </c>
      <c r="I820" s="1013">
        <f>G820*(1-H820)</f>
        <v>25</v>
      </c>
      <c r="J820" s="1040">
        <f>IF($E$1=2,1,0)</f>
        <v>0</v>
      </c>
      <c r="K820" s="540">
        <f>E820*J820</f>
        <v>0</v>
      </c>
      <c r="L820" s="104">
        <f>'Discount Calculations'!$AD$5+1</f>
        <v>1</v>
      </c>
      <c r="M820" s="25">
        <f>L820*(K820+I820)</f>
        <v>25</v>
      </c>
      <c r="N820" s="94">
        <f>M820*'FX Card'!$G$28</f>
        <v>25</v>
      </c>
      <c r="O820" s="902">
        <f>IFERROR(VLOOKUP(D820,Table_wabobpsvr_AzureCalc_AzureCalcRateCard[], 7,FALSE), VLOOKUP(LEFT(D820, LEN(D820)-'Rate Card'!$M$26), Table_wabobpsvr_AzureCalc_AzureCalcRateCard[], 7, FALSE))</f>
        <v>0</v>
      </c>
      <c r="P820" s="902">
        <f>IFERROR(VLOOKUP(D820,Table_wabobpsvr_AzureCalc_AzureCalcRateCard[], 8,FALSE), VLOOKUP(LEFT(D820, LEN(D820)-'Rate Card'!$M$26), Table_wabobpsvr_AzureCalc_AzureCalcRateCard[], 8, FALSE))</f>
        <v>0</v>
      </c>
    </row>
    <row r="821" spans="1:16" s="1039" customFormat="1">
      <c r="B821" s="344" t="s">
        <v>7355</v>
      </c>
      <c r="C821" s="64" t="str">
        <f>IFERROR(VLOOKUP(D821,Table_wabobpsvr_AzureCalc_AzureCalcRateCard[], 3,FALSE), VLOOKUP(LEFT(D821, LEN(D821)-'Rate Card'!$M$26), Table_wabobpsvr_AzureCalc_AzureCalcRateCard[], 3, FALSE))</f>
        <v>Units</v>
      </c>
      <c r="D821" s="1040" t="str">
        <f>B821&amp;'Discount Calculations'!$G$16&amp;'Rate Card'!$K$23</f>
        <v>IoT Hub - High FrequencyMOSP6</v>
      </c>
      <c r="E821" s="1012">
        <f>IFERROR(VLOOKUP(D821,Table_wabobpsvr_AzureCalc_AzureCalcRateCard[], 5,FALSE), VLOOKUP(LEFT(D821, LEN(D821)-'Rate Card'!$M$26), Table_wabobpsvr_AzureCalc_AzureCalcRateCard[], 5, FALSE))</f>
        <v>250</v>
      </c>
      <c r="F821" s="1013">
        <f>IF($E$1=1,1,0)</f>
        <v>1</v>
      </c>
      <c r="G821" s="1040">
        <f>F821*E821</f>
        <v>250</v>
      </c>
      <c r="H821" s="1011">
        <f>'Discount Calculations'!$C$42</f>
        <v>0</v>
      </c>
      <c r="I821" s="1013">
        <f>G821*(1-H821)</f>
        <v>250</v>
      </c>
      <c r="J821" s="1040">
        <f>IF($E$1=2,1,0)</f>
        <v>0</v>
      </c>
      <c r="K821" s="540">
        <f>E821*J821</f>
        <v>0</v>
      </c>
      <c r="L821" s="104">
        <f>'Discount Calculations'!$AD$5+1</f>
        <v>1</v>
      </c>
      <c r="M821" s="25">
        <f>L821*(K821+I821)</f>
        <v>250</v>
      </c>
      <c r="N821" s="94">
        <f>M821*'FX Card'!$G$28</f>
        <v>250</v>
      </c>
      <c r="O821" s="902">
        <f>IFERROR(VLOOKUP(D821,Table_wabobpsvr_AzureCalc_AzureCalcRateCard[], 7,FALSE), VLOOKUP(LEFT(D821, LEN(D821)-'Rate Card'!$M$26), Table_wabobpsvr_AzureCalc_AzureCalcRateCard[], 7, FALSE))</f>
        <v>0</v>
      </c>
      <c r="P821" s="902">
        <f>IFERROR(VLOOKUP(D821,Table_wabobpsvr_AzureCalc_AzureCalcRateCard[], 8,FALSE), VLOOKUP(LEFT(D821, LEN(D821)-'Rate Card'!$M$26), Table_wabobpsvr_AzureCalc_AzureCalcRateCard[], 8, FALSE))</f>
        <v>0</v>
      </c>
    </row>
    <row r="822" spans="1:16" s="1039" customFormat="1">
      <c r="A822" s="79" t="s">
        <v>7020</v>
      </c>
      <c r="B822" s="79" t="s">
        <v>152</v>
      </c>
      <c r="C822" s="79" t="s">
        <v>6</v>
      </c>
      <c r="D822" s="2" t="s">
        <v>828</v>
      </c>
      <c r="E822" s="556" t="s">
        <v>263</v>
      </c>
      <c r="F822" s="2" t="s">
        <v>180</v>
      </c>
      <c r="G822" s="2" t="s">
        <v>184</v>
      </c>
      <c r="H822" s="2" t="s">
        <v>188</v>
      </c>
      <c r="I822" s="2" t="s">
        <v>269</v>
      </c>
      <c r="J822" s="2" t="s">
        <v>833</v>
      </c>
      <c r="K822" s="79" t="s">
        <v>838</v>
      </c>
      <c r="L822" s="79" t="s">
        <v>262</v>
      </c>
      <c r="M822" s="79" t="s">
        <v>834</v>
      </c>
      <c r="N822" s="95" t="s">
        <v>24</v>
      </c>
      <c r="O822" s="901" t="s">
        <v>2</v>
      </c>
      <c r="P822" s="901" t="s">
        <v>2986</v>
      </c>
    </row>
    <row r="823" spans="1:16" s="1039" customFormat="1" ht="15">
      <c r="A823" s="568"/>
      <c r="B823" s="1039" t="s">
        <v>7038</v>
      </c>
      <c r="C823" s="64" t="str">
        <f>IFERROR(VLOOKUP(D823,Table_wabobpsvr_AzureCalc_AzureCalcRateCard[], 3,FALSE), VLOOKUP(LEFT(D823, LEN(D823)-'Rate Card'!$M$26), Table_wabobpsvr_AzureCalc_AzureCalcRateCard[], 3, FALSE))</f>
        <v>Hours</v>
      </c>
      <c r="D823" s="1040" t="str">
        <f>B823&amp;'Discount Calculations'!$G$16&amp;'Rate Card'!$K$23</f>
        <v>Basic Application Gateway Hours (Small)MOSP6</v>
      </c>
      <c r="E823" s="1012">
        <f>IFERROR(VLOOKUP(D823,Table_wabobpsvr_AzureCalc_AzureCalcRateCard[], 5,FALSE), VLOOKUP(LEFT(D823, LEN(D823)-'Rate Card'!$M$26), Table_wabobpsvr_AzureCalc_AzureCalcRateCard[], 5, FALSE))</f>
        <v>2.5000000000000001E-2</v>
      </c>
      <c r="F823" s="1013">
        <f>IF($E$1=1,1,0)</f>
        <v>1</v>
      </c>
      <c r="G823" s="1040">
        <f>F823*E823</f>
        <v>2.5000000000000001E-2</v>
      </c>
      <c r="H823" s="1011">
        <f>'Discount Calculations'!$C$42</f>
        <v>0</v>
      </c>
      <c r="I823" s="1013">
        <f>G823*(1-H823)</f>
        <v>2.5000000000000001E-2</v>
      </c>
      <c r="J823" s="1040">
        <f>IF($E$1=2,1,0)</f>
        <v>0</v>
      </c>
      <c r="K823" s="540">
        <f>E823*J823</f>
        <v>0</v>
      </c>
      <c r="L823" s="104">
        <f>'Discount Calculations'!$AD$5+1</f>
        <v>1</v>
      </c>
      <c r="M823" s="25">
        <f>L823*(K823+I823)</f>
        <v>2.5000000000000001E-2</v>
      </c>
      <c r="N823" s="94">
        <f>M823*'FX Card'!$G$28</f>
        <v>2.5000000000000001E-2</v>
      </c>
      <c r="O823" s="902" t="str">
        <f>IFERROR(VLOOKUP(D823,Table_wabobpsvr_AzureCalc_AzureCalcRateCard[], 7,FALSE), VLOOKUP(LEFT(D823, LEN(D823)-'Rate Card'!$M$26), Table_wabobpsvr_AzureCalc_AzureCalcRateCard[], 7, FALSE))</f>
        <v/>
      </c>
      <c r="P823" s="902" t="str">
        <f>IFERROR(VLOOKUP(D823,Table_wabobpsvr_AzureCalc_AzureCalcRateCard[], 8,FALSE), VLOOKUP(LEFT(D823, LEN(D823)-'Rate Card'!$M$26), Table_wabobpsvr_AzureCalc_AzureCalcRateCard[], 8, FALSE))</f>
        <v/>
      </c>
    </row>
    <row r="824" spans="1:16" s="1039" customFormat="1" ht="15">
      <c r="A824" s="568"/>
      <c r="B824" s="1039" t="s">
        <v>7042</v>
      </c>
      <c r="C824" s="64" t="str">
        <f>IFERROR(VLOOKUP(D824,Table_wabobpsvr_AzureCalc_AzureCalcRateCard[], 3,FALSE), VLOOKUP(LEFT(D824, LEN(D824)-'Rate Card'!$M$26), Table_wabobpsvr_AzureCalc_AzureCalcRateCard[], 3, FALSE))</f>
        <v>Hours</v>
      </c>
      <c r="D824" s="1040" t="str">
        <f>B824&amp;'Discount Calculations'!$G$16&amp;'Rate Card'!$K$23</f>
        <v>Basic Application Gateway Hours (Medium)MOSP6</v>
      </c>
      <c r="E824" s="1012">
        <f>IFERROR(VLOOKUP(D824,Table_wabobpsvr_AzureCalc_AzureCalcRateCard[], 5,FALSE), VLOOKUP(LEFT(D824, LEN(D824)-'Rate Card'!$M$26), Table_wabobpsvr_AzureCalc_AzureCalcRateCard[], 5, FALSE))</f>
        <v>7.0000000000000007E-2</v>
      </c>
      <c r="F824" s="1013">
        <f t="shared" ref="F824:F838" si="392">IF($E$1=1,1,0)</f>
        <v>1</v>
      </c>
      <c r="G824" s="1040">
        <f t="shared" ref="G824:G829" si="393">F824*E824</f>
        <v>7.0000000000000007E-2</v>
      </c>
      <c r="H824" s="1011">
        <f>'Discount Calculations'!$C$42</f>
        <v>0</v>
      </c>
      <c r="I824" s="1013">
        <f t="shared" ref="I824:I829" si="394">G824*(1-H824)</f>
        <v>7.0000000000000007E-2</v>
      </c>
      <c r="J824" s="1040">
        <f t="shared" ref="J824:J838" si="395">IF($E$1=2,1,0)</f>
        <v>0</v>
      </c>
      <c r="K824" s="540">
        <f t="shared" ref="K824:K829" si="396">E824*J824</f>
        <v>0</v>
      </c>
      <c r="L824" s="104">
        <f>'Discount Calculations'!$AD$5+1</f>
        <v>1</v>
      </c>
      <c r="M824" s="25">
        <f t="shared" ref="M824:M829" si="397">L824*(K824+I824)</f>
        <v>7.0000000000000007E-2</v>
      </c>
      <c r="N824" s="94">
        <f>M824*'FX Card'!$G$28</f>
        <v>7.0000000000000007E-2</v>
      </c>
      <c r="O824" s="902" t="str">
        <f>IFERROR(VLOOKUP(D824,Table_wabobpsvr_AzureCalc_AzureCalcRateCard[], 7,FALSE), VLOOKUP(LEFT(D824, LEN(D824)-'Rate Card'!$M$26), Table_wabobpsvr_AzureCalc_AzureCalcRateCard[], 7, FALSE))</f>
        <v/>
      </c>
      <c r="P824" s="902" t="str">
        <f>IFERROR(VLOOKUP(D824,Table_wabobpsvr_AzureCalc_AzureCalcRateCard[], 8,FALSE), VLOOKUP(LEFT(D824, LEN(D824)-'Rate Card'!$M$26), Table_wabobpsvr_AzureCalc_AzureCalcRateCard[], 8, FALSE))</f>
        <v/>
      </c>
    </row>
    <row r="825" spans="1:16" s="1039" customFormat="1" ht="15">
      <c r="A825" s="568"/>
      <c r="B825" s="1039" t="s">
        <v>7043</v>
      </c>
      <c r="C825" s="64" t="str">
        <f>IFERROR(VLOOKUP(D825,Table_wabobpsvr_AzureCalc_AzureCalcRateCard[], 3,FALSE), VLOOKUP(LEFT(D825, LEN(D825)-'Rate Card'!$M$26), Table_wabobpsvr_AzureCalc_AzureCalcRateCard[], 3, FALSE))</f>
        <v>Hours</v>
      </c>
      <c r="D825" s="1040" t="str">
        <f>B825&amp;'Discount Calculations'!$G$16&amp;'Rate Card'!$K$23</f>
        <v>Basic Application Gateway Hours (Large)MOSP6</v>
      </c>
      <c r="E825" s="1012">
        <f>IFERROR(VLOOKUP(D825,Table_wabobpsvr_AzureCalc_AzureCalcRateCard[], 5,FALSE), VLOOKUP(LEFT(D825, LEN(D825)-'Rate Card'!$M$26), Table_wabobpsvr_AzureCalc_AzureCalcRateCard[], 5, FALSE))</f>
        <v>0.32</v>
      </c>
      <c r="F825" s="1013">
        <f t="shared" si="392"/>
        <v>1</v>
      </c>
      <c r="G825" s="1040">
        <f t="shared" si="393"/>
        <v>0.32</v>
      </c>
      <c r="H825" s="1011">
        <f>'Discount Calculations'!$C$42</f>
        <v>0</v>
      </c>
      <c r="I825" s="1013">
        <f t="shared" si="394"/>
        <v>0.32</v>
      </c>
      <c r="J825" s="1040">
        <f t="shared" si="395"/>
        <v>0</v>
      </c>
      <c r="K825" s="540">
        <f t="shared" si="396"/>
        <v>0</v>
      </c>
      <c r="L825" s="104">
        <f>'Discount Calculations'!$AD$5+1</f>
        <v>1</v>
      </c>
      <c r="M825" s="25">
        <f t="shared" si="397"/>
        <v>0.32</v>
      </c>
      <c r="N825" s="94">
        <f>M825*'FX Card'!$G$28</f>
        <v>0.32</v>
      </c>
      <c r="O825" s="902" t="str">
        <f>IFERROR(VLOOKUP(D825,Table_wabobpsvr_AzureCalc_AzureCalcRateCard[], 7,FALSE), VLOOKUP(LEFT(D825, LEN(D825)-'Rate Card'!$M$26), Table_wabobpsvr_AzureCalc_AzureCalcRateCard[], 7, FALSE))</f>
        <v/>
      </c>
      <c r="P825" s="902" t="str">
        <f>IFERROR(VLOOKUP(D825,Table_wabobpsvr_AzureCalc_AzureCalcRateCard[], 8,FALSE), VLOOKUP(LEFT(D825, LEN(D825)-'Rate Card'!$M$26), Table_wabobpsvr_AzureCalc_AzureCalcRateCard[], 8, FALSE))</f>
        <v/>
      </c>
    </row>
    <row r="826" spans="1:16" s="1039" customFormat="1" ht="15">
      <c r="A826" s="568"/>
      <c r="C826" s="64"/>
      <c r="D826" s="1040"/>
      <c r="E826" s="1012"/>
      <c r="F826" s="1013"/>
      <c r="G826" s="1040"/>
      <c r="H826" s="1011"/>
      <c r="I826" s="1013"/>
      <c r="J826" s="1040"/>
      <c r="K826" s="540"/>
      <c r="L826" s="104"/>
      <c r="M826" s="25"/>
      <c r="N826" s="94"/>
      <c r="O826" s="902"/>
      <c r="P826" s="902"/>
    </row>
    <row r="827" spans="1:16" s="1039" customFormat="1">
      <c r="B827" s="1207" t="s">
        <v>7040</v>
      </c>
      <c r="C827" s="64" t="s">
        <v>9</v>
      </c>
      <c r="D827" s="1040" t="str">
        <f>B827&amp;'Discount Calculations'!$G$16&amp;'Rate Card'!$K$23</f>
        <v>Basic Application Gateway Data (Small)MOSP6</v>
      </c>
      <c r="E827" s="1012">
        <f>IFERROR(VLOOKUP(D827,Table_wabobpsvr_AzureCalc_AzureCalcRateCard[], 5,FALSE), VLOOKUP(LEFT(D827, LEN(D827)-'Rate Card'!$M$26), Table_wabobpsvr_AzureCalc_AzureCalcRateCard[], 5, FALSE))</f>
        <v>8.0000000000000002E-3</v>
      </c>
      <c r="F827" s="1013">
        <f t="shared" si="392"/>
        <v>1</v>
      </c>
      <c r="G827" s="1040">
        <f t="shared" si="393"/>
        <v>8.0000000000000002E-3</v>
      </c>
      <c r="H827" s="1011">
        <f>'Discount Calculations'!$C$42</f>
        <v>0</v>
      </c>
      <c r="I827" s="1013">
        <f t="shared" si="394"/>
        <v>8.0000000000000002E-3</v>
      </c>
      <c r="J827" s="1040">
        <f t="shared" si="395"/>
        <v>0</v>
      </c>
      <c r="K827" s="540">
        <f t="shared" si="396"/>
        <v>0</v>
      </c>
      <c r="L827" s="104">
        <f>'Discount Calculations'!$AD$5+1</f>
        <v>1</v>
      </c>
      <c r="M827" s="25">
        <f t="shared" si="397"/>
        <v>8.0000000000000002E-3</v>
      </c>
      <c r="N827" s="94">
        <f>M827*'FX Card'!$G$28</f>
        <v>8.0000000000000002E-3</v>
      </c>
      <c r="O827" s="902" t="str">
        <f>IFERROR(VLOOKUP(D827,Table_wabobpsvr_AzureCalc_AzureCalcRateCard[], 7,FALSE), VLOOKUP(LEFT(D827, LEN(D827)-'Rate Card'!$M$26), Table_wabobpsvr_AzureCalc_AzureCalcRateCard[], 7, FALSE))</f>
        <v/>
      </c>
      <c r="P827" s="902" t="str">
        <f>IFERROR(VLOOKUP(D827,Table_wabobpsvr_AzureCalc_AzureCalcRateCard[], 8,FALSE), VLOOKUP(LEFT(D827, LEN(D827)-'Rate Card'!$M$26), Table_wabobpsvr_AzureCalc_AzureCalcRateCard[], 8, FALSE))</f>
        <v/>
      </c>
    </row>
    <row r="828" spans="1:16" s="1039" customFormat="1">
      <c r="B828" s="1207" t="s">
        <v>7039</v>
      </c>
      <c r="C828" s="64" t="s">
        <v>9</v>
      </c>
      <c r="D828" s="1040" t="str">
        <f>B828&amp;'Discount Calculations'!$G$16&amp;'Rate Card'!$K$23</f>
        <v>Basic Application Gateway Data (Medium)MOSP6</v>
      </c>
      <c r="E828" s="1012">
        <f>IFERROR(VLOOKUP(D828,Table_wabobpsvr_AzureCalc_AzureCalcRateCard[], 5,FALSE), VLOOKUP(LEFT(D828, LEN(D828)-'Rate Card'!$M$26), Table_wabobpsvr_AzureCalc_AzureCalcRateCard[], 5, FALSE))</f>
        <v>7.0000000000000001E-3</v>
      </c>
      <c r="F828" s="1013">
        <f t="shared" si="392"/>
        <v>1</v>
      </c>
      <c r="G828" s="1040">
        <f t="shared" si="393"/>
        <v>7.0000000000000001E-3</v>
      </c>
      <c r="H828" s="1011">
        <f>'Discount Calculations'!$C$42</f>
        <v>0</v>
      </c>
      <c r="I828" s="1013">
        <f t="shared" si="394"/>
        <v>7.0000000000000001E-3</v>
      </c>
      <c r="J828" s="1040">
        <f t="shared" si="395"/>
        <v>0</v>
      </c>
      <c r="K828" s="540">
        <f t="shared" si="396"/>
        <v>0</v>
      </c>
      <c r="L828" s="104">
        <f>'Discount Calculations'!$AD$5+1</f>
        <v>1</v>
      </c>
      <c r="M828" s="25">
        <f t="shared" si="397"/>
        <v>7.0000000000000001E-3</v>
      </c>
      <c r="N828" s="94">
        <f>M828*'FX Card'!$G$28</f>
        <v>7.0000000000000001E-3</v>
      </c>
      <c r="O828" s="902" t="str">
        <f>IFERROR(VLOOKUP(D828,Table_wabobpsvr_AzureCalc_AzureCalcRateCard[], 7,FALSE), VLOOKUP(LEFT(D828, LEN(D828)-'Rate Card'!$M$26), Table_wabobpsvr_AzureCalc_AzureCalcRateCard[], 7, FALSE))</f>
        <v/>
      </c>
      <c r="P828" s="902" t="str">
        <f>IFERROR(VLOOKUP(D828,Table_wabobpsvr_AzureCalc_AzureCalcRateCard[], 8,FALSE), VLOOKUP(LEFT(D828, LEN(D828)-'Rate Card'!$M$26), Table_wabobpsvr_AzureCalc_AzureCalcRateCard[], 8, FALSE))</f>
        <v/>
      </c>
    </row>
    <row r="829" spans="1:16" s="1039" customFormat="1">
      <c r="B829" s="1207" t="s">
        <v>7041</v>
      </c>
      <c r="C829" s="64" t="s">
        <v>9</v>
      </c>
      <c r="D829" s="1040" t="str">
        <f>B829&amp;'Discount Calculations'!$G$16&amp;'Rate Card'!$K$23</f>
        <v>Basic Application Gateway Data (Large)MOSP6</v>
      </c>
      <c r="E829" s="1012">
        <f>IFERROR(VLOOKUP(D829,Table_wabobpsvr_AzureCalc_AzureCalcRateCard[], 5,FALSE), VLOOKUP(LEFT(D829, LEN(D829)-'Rate Card'!$M$26), Table_wabobpsvr_AzureCalc_AzureCalcRateCard[], 5, FALSE))</f>
        <v>3.5000000000000001E-3</v>
      </c>
      <c r="F829" s="1013">
        <f t="shared" si="392"/>
        <v>1</v>
      </c>
      <c r="G829" s="1040">
        <f t="shared" si="393"/>
        <v>3.5000000000000001E-3</v>
      </c>
      <c r="H829" s="1011">
        <f>'Discount Calculations'!$C$42</f>
        <v>0</v>
      </c>
      <c r="I829" s="1013">
        <f t="shared" si="394"/>
        <v>3.5000000000000001E-3</v>
      </c>
      <c r="J829" s="1040">
        <f t="shared" si="395"/>
        <v>0</v>
      </c>
      <c r="K829" s="540">
        <f t="shared" si="396"/>
        <v>0</v>
      </c>
      <c r="L829" s="104">
        <f>'Discount Calculations'!$AD$5+1</f>
        <v>1</v>
      </c>
      <c r="M829" s="25">
        <f t="shared" si="397"/>
        <v>3.5000000000000001E-3</v>
      </c>
      <c r="N829" s="94">
        <f>M829*'FX Card'!$G$28</f>
        <v>3.5000000000000001E-3</v>
      </c>
      <c r="O829" s="902" t="str">
        <f>IFERROR(VLOOKUP(D829,Table_wabobpsvr_AzureCalc_AzureCalcRateCard[], 7,FALSE), VLOOKUP(LEFT(D829, LEN(D829)-'Rate Card'!$M$26), Table_wabobpsvr_AzureCalc_AzureCalcRateCard[], 7, FALSE))</f>
        <v/>
      </c>
      <c r="P829" s="902" t="str">
        <f>IFERROR(VLOOKUP(D829,Table_wabobpsvr_AzureCalc_AzureCalcRateCard[], 8,FALSE), VLOOKUP(LEFT(D829, LEN(D829)-'Rate Card'!$M$26), Table_wabobpsvr_AzureCalc_AzureCalcRateCard[], 8, FALSE))</f>
        <v/>
      </c>
    </row>
    <row r="830" spans="1:16" s="1039" customFormat="1">
      <c r="A830" s="1039" t="s">
        <v>33</v>
      </c>
      <c r="B830" s="1207" t="s">
        <v>7040</v>
      </c>
      <c r="C830" s="64" t="str">
        <f>IFERROR(VLOOKUP(D830,Table_wabobpsvr_AzureCalc_AzureCalcRateCard[], 3,FALSE), VLOOKUP(LEFT(D830, LEN(D830)-'Rate Card'!$M$26), Table_wabobpsvr_AzureCalc_AzureCalcRateCard[], 3, FALSE))</f>
        <v>GB</v>
      </c>
      <c r="D830" s="1040" t="str">
        <f>B830&amp;'Discount Calculations'!$G$16&amp;'Rate Card'!$K$23</f>
        <v>Basic Application Gateway Data (Small)MOSP6</v>
      </c>
      <c r="E830" s="1012">
        <f>IFERROR(VLOOKUP(D830,Table_wabobpsvr_AzureCalc_AzureCalcRateCard[], 5,FALSE), VLOOKUP(LEFT(D830, LEN(D830)-'Rate Card'!$M$26), Table_wabobpsvr_AzureCalc_AzureCalcRateCard[], 5, FALSE))</f>
        <v>8.0000000000000002E-3</v>
      </c>
      <c r="F830" s="1013">
        <f t="shared" si="392"/>
        <v>1</v>
      </c>
      <c r="G830" s="1040">
        <f t="shared" ref="G830:G838" si="398">F830*E830</f>
        <v>8.0000000000000002E-3</v>
      </c>
      <c r="H830" s="1011">
        <f>'Discount Calculations'!$C$42</f>
        <v>0</v>
      </c>
      <c r="I830" s="1013">
        <f t="shared" ref="I830:I838" si="399">G830*(1-H830)</f>
        <v>8.0000000000000002E-3</v>
      </c>
      <c r="J830" s="1040">
        <f t="shared" si="395"/>
        <v>0</v>
      </c>
      <c r="K830" s="540">
        <f t="shared" ref="K830:K838" si="400">E830*J830</f>
        <v>0</v>
      </c>
      <c r="L830" s="104">
        <f>'Discount Calculations'!$AD$5+1</f>
        <v>1</v>
      </c>
      <c r="M830" s="25">
        <f t="shared" ref="M830:M838" si="401">L830*(K830+I830)</f>
        <v>8.0000000000000002E-3</v>
      </c>
      <c r="N830" s="94">
        <f>M830*'FX Card'!$G$28</f>
        <v>8.0000000000000002E-3</v>
      </c>
      <c r="O830" s="902" t="str">
        <f>IFERROR(VLOOKUP(D830,Table_wabobpsvr_AzureCalc_AzureCalcRateCard[], 7,FALSE), VLOOKUP(LEFT(D830, LEN(D830)-'Rate Card'!$M$26), Table_wabobpsvr_AzureCalc_AzureCalcRateCard[], 7, FALSE))</f>
        <v/>
      </c>
      <c r="P830" s="902" t="str">
        <f>IFERROR(VLOOKUP(D830,Table_wabobpsvr_AzureCalc_AzureCalcRateCard[], 8,FALSE), VLOOKUP(LEFT(D830, LEN(D830)-'Rate Card'!$M$26), Table_wabobpsvr_AzureCalc_AzureCalcRateCard[], 8, FALSE))</f>
        <v/>
      </c>
    </row>
    <row r="831" spans="1:16" s="1039" customFormat="1">
      <c r="A831" s="1039" t="s">
        <v>33</v>
      </c>
      <c r="B831" s="1207" t="s">
        <v>7039</v>
      </c>
      <c r="C831" s="64" t="str">
        <f>IFERROR(VLOOKUP(D831,Table_wabobpsvr_AzureCalc_AzureCalcRateCard[], 3,FALSE), VLOOKUP(LEFT(D831, LEN(D831)-'Rate Card'!$M$26), Table_wabobpsvr_AzureCalc_AzureCalcRateCard[], 3, FALSE))</f>
        <v>GB</v>
      </c>
      <c r="D831" s="1040" t="str">
        <f>B831&amp;'Discount Calculations'!$G$16&amp;'Rate Card'!$K$23</f>
        <v>Basic Application Gateway Data (Medium)MOSP6</v>
      </c>
      <c r="E831" s="1012">
        <f>IFERROR(VLOOKUP(D831,Table_wabobpsvr_AzureCalc_AzureCalcRateCard[], 5,FALSE), VLOOKUP(LEFT(D831, LEN(D831)-'Rate Card'!$M$26), Table_wabobpsvr_AzureCalc_AzureCalcRateCard[], 5, FALSE))</f>
        <v>7.0000000000000001E-3</v>
      </c>
      <c r="F831" s="1013">
        <f t="shared" si="392"/>
        <v>1</v>
      </c>
      <c r="G831" s="1040">
        <f t="shared" si="398"/>
        <v>7.0000000000000001E-3</v>
      </c>
      <c r="H831" s="1011">
        <f>'Discount Calculations'!$C$42</f>
        <v>0</v>
      </c>
      <c r="I831" s="1013">
        <f t="shared" si="399"/>
        <v>7.0000000000000001E-3</v>
      </c>
      <c r="J831" s="1040">
        <f t="shared" si="395"/>
        <v>0</v>
      </c>
      <c r="K831" s="540">
        <f t="shared" si="400"/>
        <v>0</v>
      </c>
      <c r="L831" s="104">
        <f>'Discount Calculations'!$AD$5+1</f>
        <v>1</v>
      </c>
      <c r="M831" s="25">
        <f t="shared" si="401"/>
        <v>7.0000000000000001E-3</v>
      </c>
      <c r="N831" s="94">
        <f>M831*'FX Card'!$G$28</f>
        <v>7.0000000000000001E-3</v>
      </c>
      <c r="O831" s="902" t="str">
        <f>IFERROR(VLOOKUP(D831,Table_wabobpsvr_AzureCalc_AzureCalcRateCard[], 7,FALSE), VLOOKUP(LEFT(D831, LEN(D831)-'Rate Card'!$M$26), Table_wabobpsvr_AzureCalc_AzureCalcRateCard[], 7, FALSE))</f>
        <v/>
      </c>
      <c r="P831" s="902" t="str">
        <f>IFERROR(VLOOKUP(D831,Table_wabobpsvr_AzureCalc_AzureCalcRateCard[], 8,FALSE), VLOOKUP(LEFT(D831, LEN(D831)-'Rate Card'!$M$26), Table_wabobpsvr_AzureCalc_AzureCalcRateCard[], 8, FALSE))</f>
        <v/>
      </c>
    </row>
    <row r="832" spans="1:16" s="1039" customFormat="1">
      <c r="A832" s="1039" t="s">
        <v>33</v>
      </c>
      <c r="B832" s="1207" t="s">
        <v>7041</v>
      </c>
      <c r="C832" s="64" t="str">
        <f>IFERROR(VLOOKUP(D832,Table_wabobpsvr_AzureCalc_AzureCalcRateCard[], 3,FALSE), VLOOKUP(LEFT(D832, LEN(D832)-'Rate Card'!$M$26), Table_wabobpsvr_AzureCalc_AzureCalcRateCard[], 3, FALSE))</f>
        <v>GB</v>
      </c>
      <c r="D832" s="1040" t="str">
        <f>B832&amp;'Discount Calculations'!$G$16&amp;'Rate Card'!$K$23</f>
        <v>Basic Application Gateway Data (Large)MOSP6</v>
      </c>
      <c r="E832" s="1012">
        <f>IFERROR(VLOOKUP(D832,Table_wabobpsvr_AzureCalc_AzureCalcRateCard[], 5,FALSE), VLOOKUP(LEFT(D832, LEN(D832)-'Rate Card'!$M$26), Table_wabobpsvr_AzureCalc_AzureCalcRateCard[], 5, FALSE))</f>
        <v>3.5000000000000001E-3</v>
      </c>
      <c r="F832" s="1013">
        <f t="shared" si="392"/>
        <v>1</v>
      </c>
      <c r="G832" s="1040">
        <f t="shared" si="398"/>
        <v>3.5000000000000001E-3</v>
      </c>
      <c r="H832" s="1011">
        <f>'Discount Calculations'!$C$42</f>
        <v>0</v>
      </c>
      <c r="I832" s="1013">
        <f t="shared" si="399"/>
        <v>3.5000000000000001E-3</v>
      </c>
      <c r="J832" s="1040">
        <f t="shared" si="395"/>
        <v>0</v>
      </c>
      <c r="K832" s="540">
        <f t="shared" si="400"/>
        <v>0</v>
      </c>
      <c r="L832" s="104">
        <f>'Discount Calculations'!$AD$5+1</f>
        <v>1</v>
      </c>
      <c r="M832" s="25">
        <f t="shared" si="401"/>
        <v>3.5000000000000001E-3</v>
      </c>
      <c r="N832" s="94">
        <f>M832*'FX Card'!$G$28</f>
        <v>3.5000000000000001E-3</v>
      </c>
      <c r="O832" s="902" t="str">
        <f>IFERROR(VLOOKUP(D832,Table_wabobpsvr_AzureCalc_AzureCalcRateCard[], 7,FALSE), VLOOKUP(LEFT(D832, LEN(D832)-'Rate Card'!$M$26), Table_wabobpsvr_AzureCalc_AzureCalcRateCard[], 7, FALSE))</f>
        <v/>
      </c>
      <c r="P832" s="902" t="str">
        <f>IFERROR(VLOOKUP(D832,Table_wabobpsvr_AzureCalc_AzureCalcRateCard[], 8,FALSE), VLOOKUP(LEFT(D832, LEN(D832)-'Rate Card'!$M$26), Table_wabobpsvr_AzureCalc_AzureCalcRateCard[], 8, FALSE))</f>
        <v/>
      </c>
    </row>
    <row r="833" spans="1:16" s="1039" customFormat="1">
      <c r="A833" s="1039" t="s">
        <v>106</v>
      </c>
      <c r="B833" s="1207" t="s">
        <v>7040</v>
      </c>
      <c r="C833" s="64" t="str">
        <f>IFERROR(VLOOKUP(D833,Table_wabobpsvr_AzureCalc_AzureCalcRateCard[], 3,FALSE), VLOOKUP(LEFT(D833, LEN(D833)-'Rate Card'!$M$26), Table_wabobpsvr_AzureCalc_AzureCalcRateCard[], 3, FALSE))</f>
        <v>GB</v>
      </c>
      <c r="D833" s="1040" t="str">
        <f>B833&amp;'Discount Calculations'!$G$16&amp;'Rate Card'!$K$23</f>
        <v>Basic Application Gateway Data (Small)MOSP6</v>
      </c>
      <c r="E833" s="1012">
        <f>IFERROR(VLOOKUP(D833,Table_wabobpsvr_AzureCalc_AzureCalcRateCard[], 5,FALSE), VLOOKUP(LEFT(D833, LEN(D833)-'Rate Card'!$M$26), Table_wabobpsvr_AzureCalc_AzureCalcRateCard[], 5, FALSE))</f>
        <v>8.0000000000000002E-3</v>
      </c>
      <c r="F833" s="1013">
        <f t="shared" si="392"/>
        <v>1</v>
      </c>
      <c r="G833" s="1040">
        <f t="shared" si="398"/>
        <v>8.0000000000000002E-3</v>
      </c>
      <c r="H833" s="1011">
        <f>'Discount Calculations'!$C$42</f>
        <v>0</v>
      </c>
      <c r="I833" s="1013">
        <f t="shared" si="399"/>
        <v>8.0000000000000002E-3</v>
      </c>
      <c r="J833" s="1040">
        <f t="shared" si="395"/>
        <v>0</v>
      </c>
      <c r="K833" s="540">
        <f t="shared" si="400"/>
        <v>0</v>
      </c>
      <c r="L833" s="104">
        <f>'Discount Calculations'!$AD$5+1</f>
        <v>1</v>
      </c>
      <c r="M833" s="25">
        <f t="shared" si="401"/>
        <v>8.0000000000000002E-3</v>
      </c>
      <c r="N833" s="94">
        <f>M833*'FX Card'!$G$28</f>
        <v>8.0000000000000002E-3</v>
      </c>
      <c r="O833" s="902" t="str">
        <f>IFERROR(VLOOKUP(D833,Table_wabobpsvr_AzureCalc_AzureCalcRateCard[], 7,FALSE), VLOOKUP(LEFT(D833, LEN(D833)-'Rate Card'!$M$26), Table_wabobpsvr_AzureCalc_AzureCalcRateCard[], 7, FALSE))</f>
        <v/>
      </c>
      <c r="P833" s="902" t="str">
        <f>IFERROR(VLOOKUP(D833,Table_wabobpsvr_AzureCalc_AzureCalcRateCard[], 8,FALSE), VLOOKUP(LEFT(D833, LEN(D833)-'Rate Card'!$M$26), Table_wabobpsvr_AzureCalc_AzureCalcRateCard[], 8, FALSE))</f>
        <v/>
      </c>
    </row>
    <row r="834" spans="1:16" s="1039" customFormat="1">
      <c r="A834" s="1039" t="s">
        <v>106</v>
      </c>
      <c r="B834" s="1207" t="s">
        <v>7039</v>
      </c>
      <c r="C834" s="64" t="str">
        <f>IFERROR(VLOOKUP(D834,Table_wabobpsvr_AzureCalc_AzureCalcRateCard[], 3,FALSE), VLOOKUP(LEFT(D834, LEN(D834)-'Rate Card'!$M$26), Table_wabobpsvr_AzureCalc_AzureCalcRateCard[], 3, FALSE))</f>
        <v>GB</v>
      </c>
      <c r="D834" s="1040" t="str">
        <f>B834&amp;'Discount Calculations'!$G$16&amp;'Rate Card'!$K$23</f>
        <v>Basic Application Gateway Data (Medium)MOSP6</v>
      </c>
      <c r="E834" s="1012">
        <f>IFERROR(VLOOKUP(D834,Table_wabobpsvr_AzureCalc_AzureCalcRateCard[], 5,FALSE), VLOOKUP(LEFT(D834, LEN(D834)-'Rate Card'!$M$26), Table_wabobpsvr_AzureCalc_AzureCalcRateCard[], 5, FALSE))</f>
        <v>7.0000000000000001E-3</v>
      </c>
      <c r="F834" s="1013">
        <f t="shared" si="392"/>
        <v>1</v>
      </c>
      <c r="G834" s="1040">
        <f t="shared" si="398"/>
        <v>7.0000000000000001E-3</v>
      </c>
      <c r="H834" s="1011">
        <f>'Discount Calculations'!$C$42</f>
        <v>0</v>
      </c>
      <c r="I834" s="1013">
        <f t="shared" si="399"/>
        <v>7.0000000000000001E-3</v>
      </c>
      <c r="J834" s="1040">
        <f t="shared" si="395"/>
        <v>0</v>
      </c>
      <c r="K834" s="540">
        <f t="shared" si="400"/>
        <v>0</v>
      </c>
      <c r="L834" s="104">
        <f>'Discount Calculations'!$AD$5+1</f>
        <v>1</v>
      </c>
      <c r="M834" s="25">
        <f t="shared" si="401"/>
        <v>7.0000000000000001E-3</v>
      </c>
      <c r="N834" s="94">
        <f>M834*'FX Card'!$G$28</f>
        <v>7.0000000000000001E-3</v>
      </c>
      <c r="O834" s="902" t="str">
        <f>IFERROR(VLOOKUP(D834,Table_wabobpsvr_AzureCalc_AzureCalcRateCard[], 7,FALSE), VLOOKUP(LEFT(D834, LEN(D834)-'Rate Card'!$M$26), Table_wabobpsvr_AzureCalc_AzureCalcRateCard[], 7, FALSE))</f>
        <v/>
      </c>
      <c r="P834" s="902" t="str">
        <f>IFERROR(VLOOKUP(D834,Table_wabobpsvr_AzureCalc_AzureCalcRateCard[], 8,FALSE), VLOOKUP(LEFT(D834, LEN(D834)-'Rate Card'!$M$26), Table_wabobpsvr_AzureCalc_AzureCalcRateCard[], 8, FALSE))</f>
        <v/>
      </c>
    </row>
    <row r="835" spans="1:16" s="1039" customFormat="1">
      <c r="A835" s="1039" t="s">
        <v>106</v>
      </c>
      <c r="B835" s="1207" t="s">
        <v>7041</v>
      </c>
      <c r="C835" s="64" t="str">
        <f>IFERROR(VLOOKUP(D835,Table_wabobpsvr_AzureCalc_AzureCalcRateCard[], 3,FALSE), VLOOKUP(LEFT(D835, LEN(D835)-'Rate Card'!$M$26), Table_wabobpsvr_AzureCalc_AzureCalcRateCard[], 3, FALSE))</f>
        <v>GB</v>
      </c>
      <c r="D835" s="1040" t="str">
        <f>B835&amp;'Discount Calculations'!$G$16&amp;'Rate Card'!$K$23</f>
        <v>Basic Application Gateway Data (Large)MOSP6</v>
      </c>
      <c r="E835" s="1012">
        <f>IFERROR(VLOOKUP(D835,Table_wabobpsvr_AzureCalc_AzureCalcRateCard[], 5,FALSE), VLOOKUP(LEFT(D835, LEN(D835)-'Rate Card'!$M$26), Table_wabobpsvr_AzureCalc_AzureCalcRateCard[], 5, FALSE))</f>
        <v>3.5000000000000001E-3</v>
      </c>
      <c r="F835" s="1013">
        <f t="shared" si="392"/>
        <v>1</v>
      </c>
      <c r="G835" s="1040">
        <f t="shared" si="398"/>
        <v>3.5000000000000001E-3</v>
      </c>
      <c r="H835" s="1011">
        <f>'Discount Calculations'!$C$42</f>
        <v>0</v>
      </c>
      <c r="I835" s="1013">
        <f t="shared" si="399"/>
        <v>3.5000000000000001E-3</v>
      </c>
      <c r="J835" s="1040">
        <f t="shared" si="395"/>
        <v>0</v>
      </c>
      <c r="K835" s="540">
        <f t="shared" si="400"/>
        <v>0</v>
      </c>
      <c r="L835" s="104">
        <f>'Discount Calculations'!$AD$5+1</f>
        <v>1</v>
      </c>
      <c r="M835" s="25">
        <f t="shared" si="401"/>
        <v>3.5000000000000001E-3</v>
      </c>
      <c r="N835" s="94">
        <f>M835*'FX Card'!$G$28</f>
        <v>3.5000000000000001E-3</v>
      </c>
      <c r="O835" s="902" t="str">
        <f>IFERROR(VLOOKUP(D835,Table_wabobpsvr_AzureCalc_AzureCalcRateCard[], 7,FALSE), VLOOKUP(LEFT(D835, LEN(D835)-'Rate Card'!$M$26), Table_wabobpsvr_AzureCalc_AzureCalcRateCard[], 7, FALSE))</f>
        <v/>
      </c>
      <c r="P835" s="902" t="str">
        <f>IFERROR(VLOOKUP(D835,Table_wabobpsvr_AzureCalc_AzureCalcRateCard[], 8,FALSE), VLOOKUP(LEFT(D835, LEN(D835)-'Rate Card'!$M$26), Table_wabobpsvr_AzureCalc_AzureCalcRateCard[], 8, FALSE))</f>
        <v/>
      </c>
    </row>
    <row r="836" spans="1:16" s="1039" customFormat="1">
      <c r="A836" s="1039" t="s">
        <v>7045</v>
      </c>
      <c r="B836" s="1207" t="s">
        <v>7040</v>
      </c>
      <c r="C836" s="64" t="str">
        <f>IFERROR(VLOOKUP(D836,Table_wabobpsvr_AzureCalc_AzureCalcRateCard[], 3,FALSE), VLOOKUP(LEFT(D836, LEN(D836)-'Rate Card'!$M$26), Table_wabobpsvr_AzureCalc_AzureCalcRateCard[], 3, FALSE))</f>
        <v>GB</v>
      </c>
      <c r="D836" s="1040" t="str">
        <f>B836&amp;'Discount Calculations'!$G$16&amp;'Rate Card'!$K$23</f>
        <v>Basic Application Gateway Data (Small)MOSP6</v>
      </c>
      <c r="E836" s="1012">
        <f>IFERROR(VLOOKUP(D836,Table_wabobpsvr_AzureCalc_AzureCalcRateCard[], 5,FALSE), VLOOKUP(LEFT(D836, LEN(D836)-'Rate Card'!$M$26), Table_wabobpsvr_AzureCalc_AzureCalcRateCard[], 5, FALSE))</f>
        <v>8.0000000000000002E-3</v>
      </c>
      <c r="F836" s="1013">
        <f t="shared" si="392"/>
        <v>1</v>
      </c>
      <c r="G836" s="1040">
        <f t="shared" si="398"/>
        <v>8.0000000000000002E-3</v>
      </c>
      <c r="H836" s="1011">
        <f>'Discount Calculations'!$C$42</f>
        <v>0</v>
      </c>
      <c r="I836" s="1013">
        <f t="shared" si="399"/>
        <v>8.0000000000000002E-3</v>
      </c>
      <c r="J836" s="1040">
        <f t="shared" si="395"/>
        <v>0</v>
      </c>
      <c r="K836" s="540">
        <f t="shared" si="400"/>
        <v>0</v>
      </c>
      <c r="L836" s="104">
        <f>'Discount Calculations'!$AD$5+1</f>
        <v>1</v>
      </c>
      <c r="M836" s="25">
        <f t="shared" si="401"/>
        <v>8.0000000000000002E-3</v>
      </c>
      <c r="N836" s="94">
        <f>M836*'FX Card'!$G$28</f>
        <v>8.0000000000000002E-3</v>
      </c>
      <c r="O836" s="902" t="str">
        <f>IFERROR(VLOOKUP(D836,Table_wabobpsvr_AzureCalc_AzureCalcRateCard[], 7,FALSE), VLOOKUP(LEFT(D836, LEN(D836)-'Rate Card'!$M$26), Table_wabobpsvr_AzureCalc_AzureCalcRateCard[], 7, FALSE))</f>
        <v/>
      </c>
      <c r="P836" s="902" t="str">
        <f>IFERROR(VLOOKUP(D836,Table_wabobpsvr_AzureCalc_AzureCalcRateCard[], 8,FALSE), VLOOKUP(LEFT(D836, LEN(D836)-'Rate Card'!$M$26), Table_wabobpsvr_AzureCalc_AzureCalcRateCard[], 8, FALSE))</f>
        <v/>
      </c>
    </row>
    <row r="837" spans="1:16" s="1039" customFormat="1">
      <c r="A837" s="1039" t="s">
        <v>7045</v>
      </c>
      <c r="B837" s="1207" t="s">
        <v>7039</v>
      </c>
      <c r="C837" s="64" t="str">
        <f>IFERROR(VLOOKUP(D837,Table_wabobpsvr_AzureCalc_AzureCalcRateCard[], 3,FALSE), VLOOKUP(LEFT(D837, LEN(D837)-'Rate Card'!$M$26), Table_wabobpsvr_AzureCalc_AzureCalcRateCard[], 3, FALSE))</f>
        <v>GB</v>
      </c>
      <c r="D837" s="1040" t="str">
        <f>B837&amp;'Discount Calculations'!$G$16&amp;'Rate Card'!$K$23</f>
        <v>Basic Application Gateway Data (Medium)MOSP6</v>
      </c>
      <c r="E837" s="1012">
        <f>IFERROR(VLOOKUP(D837,Table_wabobpsvr_AzureCalc_AzureCalcRateCard[], 5,FALSE), VLOOKUP(LEFT(D837, LEN(D837)-'Rate Card'!$M$26), Table_wabobpsvr_AzureCalc_AzureCalcRateCard[], 5, FALSE))</f>
        <v>7.0000000000000001E-3</v>
      </c>
      <c r="F837" s="1013">
        <f t="shared" si="392"/>
        <v>1</v>
      </c>
      <c r="G837" s="1040">
        <f t="shared" si="398"/>
        <v>7.0000000000000001E-3</v>
      </c>
      <c r="H837" s="1011">
        <f>'Discount Calculations'!$C$42</f>
        <v>0</v>
      </c>
      <c r="I837" s="1013">
        <f t="shared" si="399"/>
        <v>7.0000000000000001E-3</v>
      </c>
      <c r="J837" s="1040">
        <f t="shared" si="395"/>
        <v>0</v>
      </c>
      <c r="K837" s="540">
        <f t="shared" si="400"/>
        <v>0</v>
      </c>
      <c r="L837" s="104">
        <f>'Discount Calculations'!$AD$5+1</f>
        <v>1</v>
      </c>
      <c r="M837" s="25">
        <f t="shared" si="401"/>
        <v>7.0000000000000001E-3</v>
      </c>
      <c r="N837" s="94">
        <f>M837*'FX Card'!$G$28</f>
        <v>7.0000000000000001E-3</v>
      </c>
      <c r="O837" s="902" t="str">
        <f>IFERROR(VLOOKUP(D837,Table_wabobpsvr_AzureCalc_AzureCalcRateCard[], 7,FALSE), VLOOKUP(LEFT(D837, LEN(D837)-'Rate Card'!$M$26), Table_wabobpsvr_AzureCalc_AzureCalcRateCard[], 7, FALSE))</f>
        <v/>
      </c>
      <c r="P837" s="902" t="str">
        <f>IFERROR(VLOOKUP(D837,Table_wabobpsvr_AzureCalc_AzureCalcRateCard[], 8,FALSE), VLOOKUP(LEFT(D837, LEN(D837)-'Rate Card'!$M$26), Table_wabobpsvr_AzureCalc_AzureCalcRateCard[], 8, FALSE))</f>
        <v/>
      </c>
    </row>
    <row r="838" spans="1:16" s="1039" customFormat="1">
      <c r="A838" s="1039" t="s">
        <v>7045</v>
      </c>
      <c r="B838" s="1207" t="s">
        <v>7041</v>
      </c>
      <c r="C838" s="64" t="str">
        <f>IFERROR(VLOOKUP(D838,Table_wabobpsvr_AzureCalc_AzureCalcRateCard[], 3,FALSE), VLOOKUP(LEFT(D838, LEN(D838)-'Rate Card'!$M$26), Table_wabobpsvr_AzureCalc_AzureCalcRateCard[], 3, FALSE))</f>
        <v>GB</v>
      </c>
      <c r="D838" s="1040" t="str">
        <f>B838&amp;'Discount Calculations'!$G$16&amp;'Rate Card'!$K$23</f>
        <v>Basic Application Gateway Data (Large)MOSP6</v>
      </c>
      <c r="E838" s="1012">
        <f>IFERROR(VLOOKUP(D838,Table_wabobpsvr_AzureCalc_AzureCalcRateCard[], 5,FALSE), VLOOKUP(LEFT(D838, LEN(D838)-'Rate Card'!$M$26), Table_wabobpsvr_AzureCalc_AzureCalcRateCard[], 5, FALSE))</f>
        <v>3.5000000000000001E-3</v>
      </c>
      <c r="F838" s="1013">
        <f t="shared" si="392"/>
        <v>1</v>
      </c>
      <c r="G838" s="1040">
        <f t="shared" si="398"/>
        <v>3.5000000000000001E-3</v>
      </c>
      <c r="H838" s="1011">
        <f>'Discount Calculations'!$C$42</f>
        <v>0</v>
      </c>
      <c r="I838" s="1013">
        <f t="shared" si="399"/>
        <v>3.5000000000000001E-3</v>
      </c>
      <c r="J838" s="1040">
        <f t="shared" si="395"/>
        <v>0</v>
      </c>
      <c r="K838" s="540">
        <f t="shared" si="400"/>
        <v>0</v>
      </c>
      <c r="L838" s="104">
        <f>'Discount Calculations'!$AD$5+1</f>
        <v>1</v>
      </c>
      <c r="M838" s="25">
        <f t="shared" si="401"/>
        <v>3.5000000000000001E-3</v>
      </c>
      <c r="N838" s="94">
        <f>M838*'FX Card'!$G$28</f>
        <v>3.5000000000000001E-3</v>
      </c>
      <c r="O838" s="902" t="str">
        <f>IFERROR(VLOOKUP(D838,Table_wabobpsvr_AzureCalc_AzureCalcRateCard[], 7,FALSE), VLOOKUP(LEFT(D838, LEN(D838)-'Rate Card'!$M$26), Table_wabobpsvr_AzureCalc_AzureCalcRateCard[], 7, FALSE))</f>
        <v/>
      </c>
      <c r="P838" s="902" t="str">
        <f>IFERROR(VLOOKUP(D838,Table_wabobpsvr_AzureCalc_AzureCalcRateCard[], 8,FALSE), VLOOKUP(LEFT(D838, LEN(D838)-'Rate Card'!$M$26), Table_wabobpsvr_AzureCalc_AzureCalcRateCard[], 8, FALSE))</f>
        <v/>
      </c>
    </row>
    <row r="839" spans="1:16" s="1039" customFormat="1">
      <c r="B839" s="1222"/>
      <c r="C839" s="64"/>
      <c r="D839" s="1040"/>
      <c r="E839" s="1012"/>
      <c r="F839" s="1013"/>
      <c r="G839" s="1040"/>
      <c r="H839" s="1011"/>
      <c r="I839" s="1013"/>
      <c r="J839" s="1040"/>
      <c r="K839" s="540"/>
      <c r="L839" s="104"/>
      <c r="M839" s="25"/>
      <c r="N839" s="94"/>
      <c r="O839" s="902"/>
      <c r="P839" s="902"/>
    </row>
    <row r="840" spans="1:16" s="1039" customFormat="1">
      <c r="A840" s="79" t="s">
        <v>7047</v>
      </c>
      <c r="B840" s="79" t="s">
        <v>152</v>
      </c>
      <c r="C840" s="79" t="s">
        <v>6</v>
      </c>
      <c r="D840" s="2" t="s">
        <v>828</v>
      </c>
      <c r="E840" s="556" t="s">
        <v>263</v>
      </c>
      <c r="F840" s="2" t="s">
        <v>180</v>
      </c>
      <c r="G840" s="2" t="s">
        <v>184</v>
      </c>
      <c r="H840" s="2" t="s">
        <v>188</v>
      </c>
      <c r="I840" s="2" t="s">
        <v>269</v>
      </c>
      <c r="J840" s="2" t="s">
        <v>833</v>
      </c>
      <c r="K840" s="79" t="s">
        <v>838</v>
      </c>
      <c r="L840" s="79" t="s">
        <v>262</v>
      </c>
      <c r="M840" s="79" t="s">
        <v>834</v>
      </c>
      <c r="N840" s="95" t="s">
        <v>24</v>
      </c>
      <c r="O840" s="901" t="s">
        <v>2</v>
      </c>
      <c r="P840" s="901" t="s">
        <v>2986</v>
      </c>
    </row>
    <row r="841" spans="1:16" s="1039" customFormat="1" ht="15">
      <c r="A841" s="568"/>
      <c r="B841" s="1039" t="s">
        <v>6755</v>
      </c>
      <c r="C841" s="64" t="str">
        <f>IFERROR(VLOOKUP(D841,Table_wabobpsvr_AzureCalc_AzureCalcRateCard[], 3,FALSE), VLOOKUP(LEFT(D841, LEN(D841)-'Rate Card'!$M$26), Table_wabobpsvr_AzureCalc_AzureCalcRateCard[], 3, FALSE))</f>
        <v>Hours</v>
      </c>
      <c r="D841" s="1040" t="str">
        <f>B841&amp;'Discount Calculations'!$G$16&amp;'Rate Card'!$K$23</f>
        <v>DWUMOSP6</v>
      </c>
      <c r="E841" s="1012">
        <f>IFERROR(VLOOKUP(D841,Table_wabobpsvr_AzureCalc_AzureCalcRateCard[], 5,FALSE), VLOOKUP(LEFT(D841, LEN(D841)-'Rate Card'!$M$26), Table_wabobpsvr_AzureCalc_AzureCalcRateCard[], 5, FALSE))</f>
        <v>0.7</v>
      </c>
      <c r="F841" s="1013">
        <f>IF($E$1=1,1,0)</f>
        <v>1</v>
      </c>
      <c r="G841" s="1040">
        <f>F841*E841</f>
        <v>0.7</v>
      </c>
      <c r="H841" s="1011">
        <f>'Discount Calculations'!$C$42</f>
        <v>0</v>
      </c>
      <c r="I841" s="1013">
        <f>G841*(1-H841)</f>
        <v>0.7</v>
      </c>
      <c r="J841" s="1040">
        <f>IF($E$1=2,1,0)</f>
        <v>0</v>
      </c>
      <c r="K841" s="540">
        <f>E841*J841</f>
        <v>0</v>
      </c>
      <c r="L841" s="104">
        <f>'Discount Calculations'!$AD$5+1</f>
        <v>1</v>
      </c>
      <c r="M841" s="25">
        <f>L841*(K841+I841)</f>
        <v>0.7</v>
      </c>
      <c r="N841" s="94">
        <f>M841*'FX Card'!$G$28</f>
        <v>0.7</v>
      </c>
      <c r="O841" s="902" t="str">
        <f>IFERROR(VLOOKUP(D841,Table_wabobpsvr_AzureCalc_AzureCalcRateCard[], 7,FALSE), VLOOKUP(LEFT(D841, LEN(D841)-'Rate Card'!$M$26), Table_wabobpsvr_AzureCalc_AzureCalcRateCard[], 7, FALSE))</f>
        <v/>
      </c>
      <c r="P841" s="902" t="str">
        <f>IFERROR(VLOOKUP(D841,Table_wabobpsvr_AzureCalc_AzureCalcRateCard[], 8,FALSE), VLOOKUP(LEFT(D841, LEN(D841)-'Rate Card'!$M$26), Table_wabobpsvr_AzureCalc_AzureCalcRateCard[], 8, FALSE))</f>
        <v/>
      </c>
    </row>
    <row r="842" spans="1:16" s="1039" customFormat="1">
      <c r="B842" s="1222"/>
      <c r="C842" s="64"/>
      <c r="D842" s="1040"/>
      <c r="E842" s="1012"/>
      <c r="F842" s="1013"/>
      <c r="G842" s="1040"/>
      <c r="H842" s="1011"/>
      <c r="I842" s="1013"/>
      <c r="J842" s="1040"/>
      <c r="K842" s="540"/>
      <c r="L842" s="104"/>
      <c r="M842" s="25"/>
      <c r="N842" s="94"/>
      <c r="O842" s="902"/>
      <c r="P842" s="902"/>
    </row>
    <row r="843" spans="1:16" s="1039" customFormat="1">
      <c r="B843" s="1222"/>
      <c r="C843" s="64"/>
      <c r="D843" s="1040"/>
      <c r="E843" s="1012"/>
      <c r="F843" s="1013"/>
      <c r="G843" s="1040"/>
      <c r="H843" s="1011"/>
      <c r="I843" s="1013"/>
      <c r="J843" s="1040"/>
      <c r="K843" s="540"/>
      <c r="L843" s="104"/>
      <c r="M843" s="25"/>
      <c r="N843" s="94"/>
      <c r="O843" s="902"/>
      <c r="P843" s="902"/>
    </row>
    <row r="844" spans="1:16">
      <c r="B844" s="344"/>
      <c r="D844" s="1013"/>
      <c r="E844" s="1015"/>
      <c r="G844" s="1011"/>
      <c r="H844" s="1013"/>
      <c r="J844" s="1034"/>
      <c r="K844" s="104"/>
      <c r="L844" s="25"/>
      <c r="M844" s="64"/>
      <c r="O844" s="903"/>
      <c r="P844" s="903"/>
    </row>
    <row r="845" spans="1:16">
      <c r="A845" s="186"/>
      <c r="B845" s="186"/>
      <c r="C845" s="186"/>
      <c r="D845" s="1033"/>
      <c r="E845" s="1029"/>
      <c r="F845" s="1033"/>
      <c r="G845" s="1033"/>
      <c r="H845" s="1033"/>
      <c r="I845" s="1033"/>
      <c r="J845" s="1033"/>
      <c r="K845" s="186"/>
      <c r="L845" s="186"/>
    </row>
    <row r="846" spans="1:16">
      <c r="A846" s="187" t="s">
        <v>331</v>
      </c>
      <c r="B846" s="186"/>
      <c r="C846" s="186"/>
      <c r="D846" s="1033"/>
      <c r="E846" s="1029"/>
      <c r="F846" s="1033"/>
      <c r="G846" s="1033"/>
      <c r="H846" s="1033"/>
      <c r="I846" s="1033"/>
      <c r="J846" s="1033"/>
      <c r="K846" s="186"/>
      <c r="L846" s="186"/>
    </row>
    <row r="847" spans="1:16">
      <c r="A847" s="186"/>
      <c r="B847" s="186"/>
      <c r="C847" s="186"/>
      <c r="D847" s="1033"/>
      <c r="E847" s="1029"/>
      <c r="F847" s="1033"/>
      <c r="G847" s="1033"/>
      <c r="H847" s="1033"/>
      <c r="I847" s="1033"/>
      <c r="J847" s="1033"/>
      <c r="K847" s="186"/>
      <c r="L847" s="186"/>
    </row>
    <row r="848" spans="1:16">
      <c r="A848" s="186"/>
      <c r="B848" s="186"/>
      <c r="C848" s="186"/>
      <c r="D848" s="1033"/>
      <c r="E848" s="1029"/>
      <c r="F848" s="1033"/>
      <c r="G848" s="1033"/>
      <c r="H848" s="1033"/>
      <c r="I848" s="1033"/>
      <c r="J848" s="1033"/>
      <c r="K848" s="186"/>
      <c r="L848" s="186"/>
    </row>
    <row r="860" spans="1:19">
      <c r="A860" s="33"/>
      <c r="B860" s="33"/>
      <c r="C860" s="33"/>
    </row>
    <row r="861" spans="1:19" s="33" customFormat="1">
      <c r="D861" s="1013"/>
      <c r="E861" s="1015"/>
      <c r="F861" s="1013"/>
      <c r="G861" s="1013"/>
      <c r="H861" s="1013"/>
      <c r="I861" s="1013"/>
      <c r="J861" s="1013"/>
      <c r="O861" s="900"/>
      <c r="P861" s="900"/>
    </row>
    <row r="862" spans="1:19" s="33" customFormat="1">
      <c r="D862" s="1013"/>
      <c r="E862" s="1015"/>
      <c r="F862" s="1013"/>
      <c r="G862" s="1013"/>
      <c r="H862" s="1013"/>
      <c r="I862" s="1013"/>
      <c r="J862" s="1013"/>
      <c r="O862" s="900"/>
      <c r="P862" s="900"/>
    </row>
    <row r="863" spans="1:19" ht="57" customHeight="1">
      <c r="A863" s="12" t="s">
        <v>4454</v>
      </c>
      <c r="E863" s="1640" t="s">
        <v>4244</v>
      </c>
      <c r="F863" s="1640"/>
      <c r="G863" s="1640" t="s">
        <v>4245</v>
      </c>
      <c r="H863" s="1640"/>
    </row>
    <row r="864" spans="1:19">
      <c r="A864" s="2"/>
      <c r="B864" s="2" t="s">
        <v>4</v>
      </c>
      <c r="C864" s="2" t="s">
        <v>291</v>
      </c>
      <c r="D864" s="2" t="s">
        <v>14</v>
      </c>
      <c r="E864" s="2" t="s">
        <v>290</v>
      </c>
      <c r="F864" s="556" t="s">
        <v>2</v>
      </c>
      <c r="G864" s="2" t="s">
        <v>2986</v>
      </c>
      <c r="H864" s="556" t="s">
        <v>2</v>
      </c>
      <c r="I864" s="2" t="s">
        <v>2986</v>
      </c>
      <c r="J864" s="556" t="s">
        <v>2</v>
      </c>
      <c r="K864" s="2" t="s">
        <v>2986</v>
      </c>
      <c r="L864" s="32" t="s">
        <v>4455</v>
      </c>
      <c r="M864" s="32" t="s">
        <v>532</v>
      </c>
      <c r="N864" s="32" t="s">
        <v>87</v>
      </c>
      <c r="O864" s="257"/>
      <c r="P864" s="257"/>
      <c r="Q864" s="32" t="s">
        <v>118</v>
      </c>
      <c r="R864" s="926"/>
      <c r="S864" s="564" t="s">
        <v>4250</v>
      </c>
    </row>
    <row r="865" spans="1:53" ht="16.5">
      <c r="A865" t="s">
        <v>1</v>
      </c>
      <c r="B865" t="s">
        <v>531</v>
      </c>
      <c r="C865" s="37">
        <f>IF(E8=999999, "Not Available", N8)</f>
        <v>7.4999999999999997E-2</v>
      </c>
      <c r="D865" s="1022">
        <f>IF(E5=999999, "Not Available", N5)</f>
        <v>0.1</v>
      </c>
      <c r="E865" s="1022">
        <f>IF(E11=999999, "Not Available", N11)</f>
        <v>0.3</v>
      </c>
      <c r="F865" s="1001" t="str">
        <f>IF(M865&gt;0, O8, "")</f>
        <v/>
      </c>
      <c r="G865" s="1001" t="str">
        <f>P8</f>
        <v/>
      </c>
      <c r="H865" s="1040" t="str">
        <f>IF(M866&gt;0, O5, "")</f>
        <v/>
      </c>
      <c r="I865" s="1040" t="str">
        <f>P5</f>
        <v/>
      </c>
      <c r="J865" s="1040" t="str">
        <f>IF(M867&gt;0, O11, "")</f>
        <v/>
      </c>
      <c r="K865" t="str">
        <f>+P11</f>
        <v/>
      </c>
      <c r="L865" s="331" t="s">
        <v>389</v>
      </c>
      <c r="M865">
        <f>'Pricing Calculator'!Q231</f>
        <v>0</v>
      </c>
      <c r="N865">
        <f>'Pricing Calculator'!AE231</f>
        <v>744</v>
      </c>
      <c r="O865" s="334">
        <f>IF(AND('Pricing Calculator'!X231="B1"), 'Control Panel'!C865*'Control Panel'!M865*'Control Panel'!N865, IF(AND('Pricing Calculator'!X231="B2"), 'Control Panel'!C866*'Control Panel'!M865*'Control Panel'!N865, IF('Pricing Calculator'!X231="B3", 'Control Panel'!C867*'Control Panel'!M865*'Control Panel'!N865, 0)))</f>
        <v>0</v>
      </c>
      <c r="P865" s="332">
        <f>IF(C865="Not Available", "Not Available", O865)</f>
        <v>0</v>
      </c>
      <c r="Q865" t="s">
        <v>170</v>
      </c>
      <c r="R865" s="927">
        <v>1.2999999999999999E-2</v>
      </c>
      <c r="S865" s="564" t="str">
        <f>IF(AND('Pricing Calculator'!X231="B1"), F865, IF(AND('Pricing Calculator'!X231="B2"), F866, IF('Pricing Calculator'!X231="B3", F867, "")))</f>
        <v/>
      </c>
      <c r="T865" t="s">
        <v>291</v>
      </c>
    </row>
    <row r="866" spans="1:53" ht="16.5">
      <c r="A866" t="s">
        <v>1</v>
      </c>
      <c r="B866" t="s">
        <v>533</v>
      </c>
      <c r="C866" s="37">
        <f>IF(E9=999999, "Not Available", N9)</f>
        <v>0.15</v>
      </c>
      <c r="D866" s="1022">
        <f>IF(E6=999999, "Not Available", N6)</f>
        <v>0.2</v>
      </c>
      <c r="E866" s="1022">
        <f>IF(E12=999999, "Not Available", N12)</f>
        <v>0.6</v>
      </c>
      <c r="F866" s="1001" t="str">
        <f>IF(M865&gt;0, O9, "")</f>
        <v/>
      </c>
      <c r="G866" s="1001" t="str">
        <f>P9</f>
        <v/>
      </c>
      <c r="H866" s="1040" t="str">
        <f>IF(M866&gt;0, O6, "")</f>
        <v/>
      </c>
      <c r="I866" s="1040" t="str">
        <f>P6</f>
        <v/>
      </c>
      <c r="J866" s="1040" t="str">
        <f>IF(M867&gt;0, O12, "")</f>
        <v/>
      </c>
      <c r="K866" t="str">
        <f>+P12</f>
        <v/>
      </c>
      <c r="L866" s="331" t="s">
        <v>390</v>
      </c>
      <c r="M866" s="263">
        <f>'Pricing Calculator'!Q233</f>
        <v>0</v>
      </c>
      <c r="N866">
        <f>'Pricing Calculator'!AE233</f>
        <v>744</v>
      </c>
      <c r="O866" s="334">
        <f>IF(AND('Pricing Calculator'!X233="S1"), 'Control Panel'!D865*'Control Panel'!M866*'Control Panel'!N866, IF(AND('Pricing Calculator'!X233="S2"), 'Control Panel'!D866*'Control Panel'!M866*'Control Panel'!N866, IF('Pricing Calculator'!X233="S3", 'Control Panel'!D867*'Control Panel'!M866*'Control Panel'!N866, 0)))</f>
        <v>0</v>
      </c>
      <c r="P866" s="332">
        <f>IF(D865="Not Available", "Not Available", O866)</f>
        <v>0</v>
      </c>
      <c r="Q866" t="s">
        <v>101</v>
      </c>
      <c r="R866" s="911">
        <f>'Pricing Calculator'!Q229</f>
        <v>0</v>
      </c>
      <c r="S866" s="564" t="str">
        <f>IF(AND('Pricing Calculator'!X233="S1"), H865, IF(AND('Pricing Calculator'!X233="S2"), H866, IF('Pricing Calculator'!X233="S3", H867, "")))</f>
        <v/>
      </c>
      <c r="T866" t="s">
        <v>14</v>
      </c>
    </row>
    <row r="867" spans="1:53" ht="16.5">
      <c r="A867" t="s">
        <v>1</v>
      </c>
      <c r="B867" t="s">
        <v>534</v>
      </c>
      <c r="C867" s="37">
        <f>IF(E10=999999, "Not Available", N10)</f>
        <v>0.3</v>
      </c>
      <c r="D867" s="1022">
        <f>IF(E7=999999, "Not Available", N7)</f>
        <v>0.4</v>
      </c>
      <c r="E867" s="1022">
        <f>IF(E13=999999, "Not Available", N13)</f>
        <v>1.2</v>
      </c>
      <c r="F867" s="1001" t="str">
        <f>IF(M865&gt;0, O10, "")</f>
        <v/>
      </c>
      <c r="G867" s="1001" t="str">
        <f>P10</f>
        <v/>
      </c>
      <c r="H867" s="1040" t="str">
        <f>IF(M866&gt;0, O7, "")</f>
        <v/>
      </c>
      <c r="I867" s="1040" t="str">
        <f>P7</f>
        <v/>
      </c>
      <c r="J867" s="1040" t="str">
        <f>IF(M867&gt;0, O13, "")</f>
        <v/>
      </c>
      <c r="K867" t="str">
        <f>+P13</f>
        <v/>
      </c>
      <c r="L867" s="331" t="s">
        <v>4251</v>
      </c>
      <c r="M867">
        <f>'Pricing Calculator'!Q235</f>
        <v>0</v>
      </c>
      <c r="N867">
        <f>'Pricing Calculator'!AE235</f>
        <v>744</v>
      </c>
      <c r="O867" s="334">
        <f>IF(AND('Pricing Calculator'!X235="P1"), 'Control Panel'!E865*'Control Panel'!M867*'Control Panel'!N867, IF(AND('Pricing Calculator'!X235="P2"), 'Control Panel'!E866*'Control Panel'!M867*'Control Panel'!N867, IF('Pricing Calculator'!X235="P3", 'Control Panel'!E867*'Control Panel'!M867*'Control Panel'!N867, IF('Pricing Calculator'!X235="P4", 'Control Panel'!E868*'Control Panel'!M867*'Control Panel'!N867,0))))</f>
        <v>0</v>
      </c>
      <c r="P867" s="332">
        <f>IF(E865="Not Available", "Not Available", O867)</f>
        <v>0</v>
      </c>
      <c r="Q867" s="261" t="s">
        <v>24</v>
      </c>
      <c r="R867" s="928">
        <f>IF(C865="Not Available", "Not Available", R866*R865)</f>
        <v>0</v>
      </c>
      <c r="S867" s="564" t="str">
        <f>IF(AND('Pricing Calculator'!X235="P1"), J865, IF(AND('Pricing Calculator'!X235="P2"), J866, IF('Pricing Calculator'!X235="P3", J867, "")))</f>
        <v/>
      </c>
      <c r="T867" t="s">
        <v>290</v>
      </c>
    </row>
    <row r="868" spans="1:53" s="1039" customFormat="1" ht="16.5">
      <c r="A868" s="1039" t="s">
        <v>1</v>
      </c>
      <c r="B868" s="1039" t="s">
        <v>4607</v>
      </c>
      <c r="C868" s="37"/>
      <c r="D868" s="1022"/>
      <c r="E868" s="1022">
        <f>IF(E14=999999, "Not Available", N14)</f>
        <v>2.4</v>
      </c>
      <c r="F868" s="1001" t="str">
        <f>IF(M866&gt;0, O11, "")</f>
        <v/>
      </c>
      <c r="G868" s="1001" t="str">
        <f>P11</f>
        <v/>
      </c>
      <c r="H868" s="1040" t="str">
        <f>IF(M867&gt;0, O8, "")</f>
        <v/>
      </c>
      <c r="I868" s="1040" t="str">
        <f>P8</f>
        <v/>
      </c>
      <c r="J868" s="1040" t="str">
        <f>IF(M868&gt;0, O14, "")</f>
        <v/>
      </c>
      <c r="K868" s="1039" t="str">
        <f>+P14</f>
        <v/>
      </c>
      <c r="L868" s="91"/>
      <c r="O868" s="334"/>
      <c r="P868" s="332"/>
      <c r="Q868" s="1196"/>
      <c r="R868" s="1197"/>
      <c r="S868" s="1044"/>
    </row>
    <row r="869" spans="1:53">
      <c r="C869" s="64"/>
      <c r="F869" s="1042"/>
      <c r="L869" s="261"/>
      <c r="M869" s="261"/>
      <c r="N869" s="333" t="s">
        <v>4457</v>
      </c>
      <c r="O869" s="335">
        <f>IF(C865="Not Available","Not Available",SUM(O865,O866,O867))</f>
        <v>0</v>
      </c>
      <c r="P869"/>
      <c r="R869" s="564"/>
      <c r="S869" s="564"/>
    </row>
    <row r="870" spans="1:53">
      <c r="C870" s="64"/>
      <c r="F870" s="1042"/>
      <c r="O870"/>
      <c r="P870"/>
      <c r="R870" s="564"/>
      <c r="S870" s="564"/>
    </row>
    <row r="871" spans="1:53" ht="15.75" customHeight="1">
      <c r="C871" s="64"/>
      <c r="F871" s="1042"/>
      <c r="L871" s="32" t="s">
        <v>4581</v>
      </c>
      <c r="M871" s="32"/>
      <c r="N871" s="32" t="s">
        <v>24</v>
      </c>
      <c r="O871" s="32" t="s">
        <v>410</v>
      </c>
      <c r="P871" s="32" t="s">
        <v>100</v>
      </c>
      <c r="Q871" s="32" t="s">
        <v>2</v>
      </c>
      <c r="R871" s="909" t="s">
        <v>2986</v>
      </c>
      <c r="S871" s="564"/>
    </row>
    <row r="872" spans="1:53" s="1039" customFormat="1">
      <c r="C872" s="64"/>
      <c r="D872" s="1040"/>
      <c r="E872" s="1042"/>
      <c r="F872" s="1042"/>
      <c r="G872" s="1040"/>
      <c r="H872" s="1040"/>
      <c r="I872" s="1040"/>
      <c r="J872" s="1040"/>
      <c r="L872" s="1039" t="s">
        <v>4578</v>
      </c>
      <c r="N872" s="37">
        <f>IF(N667=999999, "Not Available", N667)</f>
        <v>11.99</v>
      </c>
      <c r="O872" s="17">
        <f>'Pricing Calculator'!Q239</f>
        <v>0</v>
      </c>
      <c r="P872" s="1039">
        <f>IF(N872="Not Available", "Not Available",O872*N872)</f>
        <v>0</v>
      </c>
      <c r="Q872" s="1039" t="str">
        <f>IF(O872&gt;0, O667, "")</f>
        <v/>
      </c>
      <c r="R872" s="1044" t="str">
        <f>P667</f>
        <v/>
      </c>
      <c r="S872" s="1044"/>
    </row>
    <row r="873" spans="1:53">
      <c r="C873" s="64"/>
      <c r="F873" s="1042"/>
      <c r="L873" t="s">
        <v>303</v>
      </c>
      <c r="N873" s="37">
        <f>IF(N668=999999, "Not Available", N668)</f>
        <v>9</v>
      </c>
      <c r="O873" s="17">
        <f>'Pricing Calculator'!Q241</f>
        <v>0</v>
      </c>
      <c r="P873" s="1039">
        <f t="shared" ref="P873:P874" si="402">IF(N873="Not Available", "Not Available",O873*N873)</f>
        <v>0</v>
      </c>
      <c r="Q873" s="1039" t="str">
        <f>IF(O873&gt;0, O668, "")</f>
        <v/>
      </c>
      <c r="R873" s="564" t="str">
        <f>P668</f>
        <v/>
      </c>
      <c r="S873" s="564"/>
    </row>
    <row r="874" spans="1:53">
      <c r="A874" s="41" t="s">
        <v>537</v>
      </c>
      <c r="B874" s="41"/>
      <c r="C874" s="94">
        <f>IF(C865="Not Available","Not Available", SUM(O869,R867,P875))</f>
        <v>0</v>
      </c>
      <c r="F874" s="1042"/>
      <c r="L874" t="s">
        <v>304</v>
      </c>
      <c r="N874" s="37">
        <f>IF(N669=999999, "Not Available", N669)</f>
        <v>39</v>
      </c>
      <c r="O874" s="17">
        <f>'Pricing Calculator'!AE241</f>
        <v>0</v>
      </c>
      <c r="P874" s="1039">
        <f t="shared" si="402"/>
        <v>0</v>
      </c>
      <c r="Q874" s="1039" t="str">
        <f>IF(O874&gt;0, O669, "")</f>
        <v/>
      </c>
      <c r="R874" s="564" t="str">
        <f>P669</f>
        <v/>
      </c>
      <c r="S874" s="564"/>
    </row>
    <row r="875" spans="1:53">
      <c r="C875" s="33"/>
      <c r="F875" s="1042"/>
      <c r="O875" s="248" t="s">
        <v>411</v>
      </c>
      <c r="P875" s="218">
        <f>IF(C865="Not Available", "Not Available", SUM(P873:P874))</f>
        <v>0</v>
      </c>
      <c r="Q875" s="33"/>
      <c r="R875" s="900"/>
      <c r="S875" s="564"/>
    </row>
    <row r="876" spans="1:53">
      <c r="F876" s="1042"/>
      <c r="O876" s="248" t="s">
        <v>4582</v>
      </c>
      <c r="P876" s="218">
        <f>IF(N872="Not Available","Not Available",SUM(P872:P874))</f>
        <v>0</v>
      </c>
      <c r="Q876" s="564"/>
    </row>
    <row r="877" spans="1:53">
      <c r="A877" s="46"/>
      <c r="B877" s="169"/>
      <c r="C877" s="46"/>
      <c r="D877" s="344"/>
      <c r="E877" s="1018"/>
      <c r="F877" s="344"/>
      <c r="G877" s="1036"/>
      <c r="H877" s="1036"/>
      <c r="I877" s="1036"/>
      <c r="J877" s="344"/>
      <c r="L877" s="46"/>
      <c r="M877" s="46"/>
      <c r="N877" s="46"/>
      <c r="O877" s="248" t="s">
        <v>4608</v>
      </c>
      <c r="P877" s="910">
        <f>IF(AND(O869="Not Available",R867="Not Available",P876="Not Available"),"Not Available",SUM(P876,O869,R867))</f>
        <v>0</v>
      </c>
    </row>
    <row r="878" spans="1:53">
      <c r="A878" s="33"/>
      <c r="B878" s="46"/>
      <c r="C878" s="169"/>
      <c r="D878" s="1032"/>
      <c r="E878" s="1018"/>
      <c r="F878" s="344"/>
      <c r="G878" s="1028"/>
      <c r="H878" s="344"/>
      <c r="I878" s="1025"/>
      <c r="J878" s="1025"/>
      <c r="K878" s="46"/>
      <c r="M878" s="46"/>
      <c r="N878" s="46"/>
      <c r="O878" s="904"/>
      <c r="P878" s="904"/>
    </row>
    <row r="879" spans="1:53" ht="35">
      <c r="A879" s="12" t="s">
        <v>64</v>
      </c>
      <c r="B879" s="46"/>
      <c r="C879" s="169"/>
      <c r="D879" s="1032"/>
      <c r="E879" s="1018"/>
      <c r="F879" s="344"/>
      <c r="G879" s="1028"/>
      <c r="H879" s="344"/>
      <c r="I879" s="1025"/>
      <c r="J879" s="1025"/>
      <c r="K879" s="46"/>
      <c r="M879" s="46"/>
      <c r="N879" s="46"/>
      <c r="O879" s="904"/>
      <c r="P879" s="904"/>
      <c r="AC879" s="497" t="s">
        <v>664</v>
      </c>
      <c r="AD879" s="500"/>
      <c r="AE879" s="503"/>
      <c r="AF879" s="504"/>
      <c r="AG879" s="500"/>
      <c r="AH879" s="500"/>
      <c r="AI879" s="501"/>
      <c r="AJ879" s="499"/>
      <c r="AK879" s="502"/>
      <c r="AL879" s="502"/>
      <c r="AM879" s="499"/>
      <c r="AN879" s="61"/>
      <c r="AO879" s="499"/>
      <c r="AP879" s="499"/>
      <c r="AQ879" s="499"/>
      <c r="AR879" s="499"/>
      <c r="AS879" s="61"/>
      <c r="AT879" s="61"/>
      <c r="AU879" s="61"/>
      <c r="AV879" s="61"/>
      <c r="AW879" s="61"/>
      <c r="AX879" s="61"/>
      <c r="AY879" s="61"/>
      <c r="AZ879" s="61"/>
      <c r="BA879" s="61"/>
    </row>
    <row r="880" spans="1:53">
      <c r="A880" s="33"/>
      <c r="I880" s="1046"/>
      <c r="J880" s="1046"/>
      <c r="K880" s="20"/>
      <c r="L880" s="20"/>
      <c r="M880" s="20"/>
      <c r="AC880" s="33"/>
      <c r="AK880" s="20"/>
      <c r="AL880" s="20"/>
      <c r="AM880" s="20"/>
      <c r="AN880" s="20"/>
      <c r="AO880" s="20"/>
    </row>
    <row r="881" spans="1:53" ht="18.5">
      <c r="A881" s="555" t="s">
        <v>1187</v>
      </c>
      <c r="B881" s="555"/>
      <c r="C881" s="555"/>
      <c r="D881" s="1021"/>
      <c r="E881" s="1040"/>
      <c r="F881" s="1046" t="s">
        <v>364</v>
      </c>
      <c r="G881" s="1046"/>
      <c r="H881" s="1017"/>
      <c r="I881" s="1017"/>
      <c r="J881" s="1035" t="s">
        <v>397</v>
      </c>
      <c r="K881" s="745"/>
      <c r="AC881" s="237" t="s">
        <v>288</v>
      </c>
      <c r="AD881" s="238"/>
      <c r="AE881" s="238"/>
      <c r="AF881" s="1651" t="s">
        <v>360</v>
      </c>
      <c r="AG881" s="1651"/>
      <c r="AH881" s="1651"/>
      <c r="AI881" s="1651"/>
      <c r="AJ881" s="239"/>
      <c r="AK881" s="238"/>
      <c r="AM881" s="1657" t="s">
        <v>364</v>
      </c>
      <c r="AN881" s="1657"/>
      <c r="AO881" s="486"/>
      <c r="AP881" s="486"/>
      <c r="AQ881" s="1655" t="s">
        <v>397</v>
      </c>
      <c r="AR881" s="1655"/>
    </row>
    <row r="882" spans="1:53" ht="17.5">
      <c r="A882" s="241" t="s">
        <v>87</v>
      </c>
      <c r="B882" s="557" t="s">
        <v>362</v>
      </c>
      <c r="C882" s="242" t="s">
        <v>1188</v>
      </c>
      <c r="D882" s="1040" t="s">
        <v>1264</v>
      </c>
      <c r="E882" s="1040"/>
      <c r="F882" s="1040" t="s">
        <v>525</v>
      </c>
      <c r="G882" s="1040" t="s">
        <v>526</v>
      </c>
      <c r="H882" s="1040" t="s">
        <v>507</v>
      </c>
      <c r="I882" s="1040" t="s">
        <v>508</v>
      </c>
      <c r="J882" s="1040" t="s">
        <v>505</v>
      </c>
      <c r="K882" t="s">
        <v>529</v>
      </c>
      <c r="L882" t="s">
        <v>506</v>
      </c>
      <c r="M882" t="s">
        <v>530</v>
      </c>
      <c r="N882" t="s">
        <v>525</v>
      </c>
      <c r="O882" s="564" t="s">
        <v>526</v>
      </c>
      <c r="P882" s="564" t="s">
        <v>507</v>
      </c>
      <c r="Q882" t="s">
        <v>508</v>
      </c>
      <c r="R882" s="41" t="s">
        <v>528</v>
      </c>
      <c r="S882" t="s">
        <v>343</v>
      </c>
      <c r="T882" t="s">
        <v>345</v>
      </c>
      <c r="U882" t="s">
        <v>2</v>
      </c>
      <c r="V882" t="s">
        <v>2986</v>
      </c>
      <c r="AC882" s="240"/>
      <c r="AD882" s="246" t="s">
        <v>396</v>
      </c>
      <c r="AE882" s="238"/>
      <c r="AF882" s="241" t="s">
        <v>87</v>
      </c>
      <c r="AG882" s="242" t="s">
        <v>362</v>
      </c>
      <c r="AH882" s="242" t="s">
        <v>363</v>
      </c>
      <c r="AI882" s="242" t="s">
        <v>363</v>
      </c>
      <c r="AJ882" s="243"/>
      <c r="AK882" s="241"/>
      <c r="AM882" t="s">
        <v>525</v>
      </c>
      <c r="AN882" t="s">
        <v>526</v>
      </c>
      <c r="AO882" t="s">
        <v>507</v>
      </c>
      <c r="AP882" t="s">
        <v>508</v>
      </c>
      <c r="AQ882" t="s">
        <v>505</v>
      </c>
      <c r="AR882" t="s">
        <v>529</v>
      </c>
      <c r="AS882" t="s">
        <v>506</v>
      </c>
      <c r="AT882" t="s">
        <v>530</v>
      </c>
      <c r="AU882" t="s">
        <v>525</v>
      </c>
      <c r="AV882" t="s">
        <v>526</v>
      </c>
      <c r="AW882" t="s">
        <v>507</v>
      </c>
      <c r="AX882" t="s">
        <v>508</v>
      </c>
      <c r="AY882" s="41" t="s">
        <v>528</v>
      </c>
      <c r="AZ882" t="s">
        <v>343</v>
      </c>
      <c r="BA882" t="s">
        <v>345</v>
      </c>
    </row>
    <row r="883" spans="1:53" ht="16.5">
      <c r="A883" s="244">
        <f>'Pricing Calculator'!AN18</f>
        <v>744</v>
      </c>
      <c r="B883" s="334">
        <f>'Pricing Calculator'!AJ18</f>
        <v>0</v>
      </c>
      <c r="C883" s="245" t="str">
        <f>'Pricing Calculator'!J18</f>
        <v>A0 Extra Small (1 core, 0.75GB RAM)</v>
      </c>
      <c r="D883" s="1040" t="s">
        <v>1245</v>
      </c>
      <c r="E883" s="1040" t="s">
        <v>1245</v>
      </c>
      <c r="F883" s="1022">
        <f>N30</f>
        <v>0.02</v>
      </c>
      <c r="G883" s="1022">
        <f>N56</f>
        <v>0.02</v>
      </c>
      <c r="H883" s="1022">
        <f>IF(E17=999999, E17, N17)</f>
        <v>1.7999999999999999E-2</v>
      </c>
      <c r="I883" s="1022">
        <f>IF(E43=999999, E43, N43)</f>
        <v>1.7999999999999999E-2</v>
      </c>
      <c r="J883" s="1040">
        <f>IF(AND('Pricing Calculator'!$AD$18="Windows", 'Pricing Calculator'!$X$18="Standard"),1,0)</f>
        <v>1</v>
      </c>
      <c r="K883">
        <f>IF(AND('Pricing Calculator'!$AD$18="Linux", 'Pricing Calculator'!$X$18="Standard"),1,0)</f>
        <v>0</v>
      </c>
      <c r="L883">
        <f>IF(AND('Pricing Calculator'!$AD$18="Windows", 'Pricing Calculator'!$X$18="Basic"),1,0)</f>
        <v>0</v>
      </c>
      <c r="M883">
        <f>IF(AND('Pricing Calculator'!$AD$18="Linux", 'Pricing Calculator'!$X$18="Basic"),1,0)</f>
        <v>0</v>
      </c>
      <c r="N883">
        <f t="shared" ref="N883:N892" si="403">IFERROR(VLOOKUP($C883,$E$883:$I$916,2, FALSE), 0)</f>
        <v>0.02</v>
      </c>
      <c r="O883" s="564">
        <f t="shared" ref="O883:O892" si="404">IFERROR(VLOOKUP($C883,$E$883:$I$916,3, FALSE), 0)</f>
        <v>0.02</v>
      </c>
      <c r="P883" s="564">
        <f t="shared" ref="P883:P892" si="405">IFERROR(VLOOKUP($C883,$E$883:$I$916,4, FALSE), 0)</f>
        <v>1.7999999999999999E-2</v>
      </c>
      <c r="Q883">
        <f t="shared" ref="Q883:Q892" si="406">IFERROR(VLOOKUP($C883,$E$883:$I$916,5, FALSE), 0)</f>
        <v>1.7999999999999999E-2</v>
      </c>
      <c r="R883">
        <f>(J883*N883)+(K883*O883)+(L883*P883)+(M883*Q883)</f>
        <v>0.02</v>
      </c>
      <c r="S883" s="38">
        <f>IF(R883=999999, "Not Available", R883*B883)</f>
        <v>0</v>
      </c>
      <c r="T883" s="38">
        <f>IF(S883="Not Available", "Not Available", S883*A883)</f>
        <v>0</v>
      </c>
      <c r="AC883" s="247" t="s">
        <v>123</v>
      </c>
      <c r="AD883" t="s">
        <v>1245</v>
      </c>
      <c r="AE883" s="238"/>
      <c r="AF883" s="244">
        <f>'Preferred Scenarios Calculator'!AM22</f>
        <v>744</v>
      </c>
      <c r="AG883" s="245">
        <f>'Preferred Scenarios Calculator'!AH22</f>
        <v>0</v>
      </c>
      <c r="AH883" s="245" t="str">
        <f>'Preferred Scenarios Calculator'!H22</f>
        <v>A0 Extra Small (1 core, 0.75GB RAM)</v>
      </c>
      <c r="AI883" t="s">
        <v>1245</v>
      </c>
      <c r="AJ883" s="243"/>
      <c r="AL883" t="s">
        <v>1245</v>
      </c>
      <c r="AM883" s="37">
        <f t="shared" ref="AM883:AM892" si="407">F883</f>
        <v>0.02</v>
      </c>
      <c r="AN883" s="37">
        <f t="shared" ref="AN883:AN892" si="408">G883</f>
        <v>0.02</v>
      </c>
      <c r="AO883" s="37">
        <f t="shared" ref="AO883:AO892" si="409">H883</f>
        <v>1.7999999999999999E-2</v>
      </c>
      <c r="AP883" s="37">
        <f t="shared" ref="AP883:AP892" si="410">I883</f>
        <v>1.7999999999999999E-2</v>
      </c>
      <c r="AQ883">
        <f>IF(AND('Preferred Scenarios Calculator'!$AB$22="Windows", 'Preferred Scenarios Calculator'!$V$22="Standard"),1,0)</f>
        <v>1</v>
      </c>
      <c r="AR883">
        <f>IF(AND('Preferred Scenarios Calculator'!$AB$22="Linux", 'Preferred Scenarios Calculator'!$V$22="Standard"),1,0)</f>
        <v>0</v>
      </c>
      <c r="AS883">
        <f>IF(AND('Preferred Scenarios Calculator'!$AB$22="Windows", 'Preferred Scenarios Calculator'!$V$22="Basic"),1,0)</f>
        <v>0</v>
      </c>
      <c r="AT883">
        <f>IF(AND('Preferred Scenarios Calculator'!$AB$22="Linux", 'Preferred Scenarios Calculator'!$V$22="Basic"),1,0)</f>
        <v>0</v>
      </c>
      <c r="AU883">
        <f>VLOOKUP($AH883,$AL$883:$AP$900,2, FALSE)</f>
        <v>0.02</v>
      </c>
      <c r="AV883">
        <f>VLOOKUP($AH883,$AL$883:$AP$900,3, FALSE)</f>
        <v>0.02</v>
      </c>
      <c r="AW883">
        <f>VLOOKUP($AH883,$AL$883:$AP$900,4, FALSE)</f>
        <v>1.7999999999999999E-2</v>
      </c>
      <c r="AX883">
        <f>VLOOKUP($AH883,$AL$883:$AP$900,5)</f>
        <v>1.7999999999999999E-2</v>
      </c>
      <c r="AY883">
        <f>(AQ883*AU883)+(AR883*AV883)+(AS883*AW883)+(AT883*AX883)</f>
        <v>0.02</v>
      </c>
      <c r="AZ883" s="38">
        <f>IF(AY883=999999, "Not Available", AY883*AG883)</f>
        <v>0</v>
      </c>
      <c r="BA883" s="38">
        <f>IF(AZ883="Not Available", "Not Available", AZ883*AF883)</f>
        <v>0</v>
      </c>
    </row>
    <row r="884" spans="1:53" ht="16.5">
      <c r="A884" s="244">
        <f>'Pricing Calculator'!AN20</f>
        <v>744</v>
      </c>
      <c r="B884" s="334">
        <f>'Pricing Calculator'!AJ20</f>
        <v>1</v>
      </c>
      <c r="C884" s="245" t="str">
        <f>'Pricing Calculator'!J20</f>
        <v>A1 Small (1 core, 1.75GB RAM)</v>
      </c>
      <c r="D884" s="1040" t="s">
        <v>1246</v>
      </c>
      <c r="E884" s="1040" t="s">
        <v>1246</v>
      </c>
      <c r="F884" s="1022">
        <f>N31</f>
        <v>0.09</v>
      </c>
      <c r="G884" s="1022">
        <f>N57</f>
        <v>0.06</v>
      </c>
      <c r="H884" s="1022">
        <f>IF(E18=999999, E18, N18)</f>
        <v>7.3999999999999996E-2</v>
      </c>
      <c r="I884" s="1022">
        <f>IF(E44=999999, E44, N44)</f>
        <v>4.3999999999999997E-2</v>
      </c>
      <c r="J884" s="1040">
        <f>IF(AND('Pricing Calculator'!$AD$20="Windows", 'Pricing Calculator'!$X$20="Standard"),1,0)</f>
        <v>1</v>
      </c>
      <c r="K884">
        <f>IF(AND('Pricing Calculator'!$AD$20="Linux", 'Pricing Calculator'!$X$20="Standard"),1,0)</f>
        <v>0</v>
      </c>
      <c r="L884">
        <f>IF(AND('Pricing Calculator'!$AD$20="Windows", 'Pricing Calculator'!$X$20="Basic"),1,0)</f>
        <v>0</v>
      </c>
      <c r="M884">
        <f>IF(AND('Pricing Calculator'!$AD$20="Linux", 'Pricing Calculator'!$X$20="Basic"),1,0)</f>
        <v>0</v>
      </c>
      <c r="N884">
        <f t="shared" si="403"/>
        <v>0.09</v>
      </c>
      <c r="O884" s="564">
        <f t="shared" si="404"/>
        <v>0.06</v>
      </c>
      <c r="P884" s="564">
        <f t="shared" si="405"/>
        <v>7.3999999999999996E-2</v>
      </c>
      <c r="Q884">
        <f t="shared" si="406"/>
        <v>4.3999999999999997E-2</v>
      </c>
      <c r="R884">
        <f t="shared" ref="R884:R890" si="411">(J884*N884)+(K884*O884)+(L884*P884)+(M884*Q884)</f>
        <v>0.09</v>
      </c>
      <c r="S884" s="38">
        <f>IF(R884=999999, "Not Available", R884*B884)</f>
        <v>0.09</v>
      </c>
      <c r="T884" s="38">
        <f t="shared" ref="T884:T892" si="412">IF(S884="Not Available", "Not Available", S884*A884)</f>
        <v>66.959999999999994</v>
      </c>
      <c r="AC884" s="247" t="s">
        <v>124</v>
      </c>
      <c r="AD884" t="s">
        <v>1246</v>
      </c>
      <c r="AE884" s="238"/>
      <c r="AF884" s="244">
        <f>'Preferred Scenarios Calculator'!AM24</f>
        <v>744</v>
      </c>
      <c r="AG884" s="245">
        <f>'Preferred Scenarios Calculator'!AH24</f>
        <v>0</v>
      </c>
      <c r="AH884" s="245" t="str">
        <f>'Preferred Scenarios Calculator'!H24</f>
        <v>A1 Small (1 core, 1.75GB RAM)</v>
      </c>
      <c r="AI884" t="s">
        <v>1246</v>
      </c>
      <c r="AJ884" s="243"/>
      <c r="AL884" t="s">
        <v>1246</v>
      </c>
      <c r="AM884" s="37">
        <f t="shared" si="407"/>
        <v>0.09</v>
      </c>
      <c r="AN884" s="37">
        <f t="shared" si="408"/>
        <v>0.06</v>
      </c>
      <c r="AO884" s="37">
        <f t="shared" si="409"/>
        <v>7.3999999999999996E-2</v>
      </c>
      <c r="AP884" s="37">
        <f t="shared" si="410"/>
        <v>4.3999999999999997E-2</v>
      </c>
      <c r="AQ884">
        <f>IF(AND('Preferred Scenarios Calculator'!$AB$24="Windows", 'Preferred Scenarios Calculator'!$V$24="Standard"),1,0)</f>
        <v>1</v>
      </c>
      <c r="AR884">
        <f>IF(AND('Preferred Scenarios Calculator'!$AB$24="Linux", 'Preferred Scenarios Calculator'!$V$24="Standard"),1,0)</f>
        <v>0</v>
      </c>
      <c r="AS884">
        <f>IF(AND('Preferred Scenarios Calculator'!$AB$24="Windows", 'Preferred Scenarios Calculator'!$V$24="Basic"),1,0)</f>
        <v>0</v>
      </c>
      <c r="AT884">
        <f>IF(AND('Preferred Scenarios Calculator'!$AB$24="Linux", 'Preferred Scenarios Calculator'!$V$24="Basic"),1,0)</f>
        <v>0</v>
      </c>
      <c r="AU884">
        <f t="shared" ref="AU884:AU892" si="413">VLOOKUP($AH884,$AL$883:$AP$900,2, FALSE)</f>
        <v>0.09</v>
      </c>
      <c r="AV884">
        <f t="shared" ref="AV884:AV892" si="414">VLOOKUP($AH884,$AL$883:$AP$900,3, FALSE)</f>
        <v>0.06</v>
      </c>
      <c r="AW884">
        <f t="shared" ref="AW884:AW892" si="415">VLOOKUP($AH884,$AL$883:$AP$900,4, FALSE)</f>
        <v>7.3999999999999996E-2</v>
      </c>
      <c r="AX884">
        <f t="shared" ref="AX884:AX892" si="416">VLOOKUP($AH884,$AL$883:$AP$900,5)</f>
        <v>4.3999999999999997E-2</v>
      </c>
      <c r="AY884">
        <f t="shared" ref="AY884:AY890" si="417">(AQ884*AU884)+(AR884*AV884)+(AS884*AW884)+(AT884*AX884)</f>
        <v>0.09</v>
      </c>
      <c r="AZ884" s="38">
        <f t="shared" ref="AZ884:AZ892" si="418">IF(AY884=999999, "Not Available", AY884*AG884)</f>
        <v>0</v>
      </c>
      <c r="BA884" s="38">
        <f t="shared" ref="BA884:BA892" si="419">IF(AZ884="Not Available", "Not Available", AZ884*AF884)</f>
        <v>0</v>
      </c>
    </row>
    <row r="885" spans="1:53" ht="16.5">
      <c r="A885" s="244">
        <f>'Pricing Calculator'!AN22</f>
        <v>744</v>
      </c>
      <c r="B885" s="334">
        <f>'Pricing Calculator'!AJ22</f>
        <v>0</v>
      </c>
      <c r="C885" s="245" t="str">
        <f>'Pricing Calculator'!J22</f>
        <v>A2 Medium (2 cores, 3.5GB RAM)</v>
      </c>
      <c r="D885" s="1040" t="s">
        <v>1247</v>
      </c>
      <c r="E885" s="1040" t="s">
        <v>1247</v>
      </c>
      <c r="F885" s="1031">
        <f>N32</f>
        <v>0.18</v>
      </c>
      <c r="G885" s="1031">
        <f>N58</f>
        <v>0.12</v>
      </c>
      <c r="H885" s="1031">
        <f>N19</f>
        <v>0.14799999999999999</v>
      </c>
      <c r="I885" s="1031">
        <f>N45</f>
        <v>8.7999999999999995E-2</v>
      </c>
      <c r="J885" s="1040">
        <f>IF(AND('Pricing Calculator'!$AD$22="Windows", 'Pricing Calculator'!$X$22="Standard"),1,0)</f>
        <v>1</v>
      </c>
      <c r="K885">
        <f>IF(AND('Pricing Calculator'!$AD$22="Linux", 'Pricing Calculator'!$X$22="Standard"),1,0)</f>
        <v>0</v>
      </c>
      <c r="L885">
        <f>IF(AND('Pricing Calculator'!$AD$22="Windows", 'Pricing Calculator'!$X$22="Basic"),1,0)</f>
        <v>0</v>
      </c>
      <c r="M885">
        <f>IF(AND('Pricing Calculator'!$AD$22="Linux", 'Pricing Calculator'!$X$22="Basic"),1,0)</f>
        <v>0</v>
      </c>
      <c r="N885">
        <f t="shared" si="403"/>
        <v>0.18</v>
      </c>
      <c r="O885" s="564">
        <f t="shared" si="404"/>
        <v>0.12</v>
      </c>
      <c r="P885" s="564">
        <f t="shared" si="405"/>
        <v>0.14799999999999999</v>
      </c>
      <c r="Q885">
        <f t="shared" si="406"/>
        <v>8.7999999999999995E-2</v>
      </c>
      <c r="R885">
        <f t="shared" si="411"/>
        <v>0.18</v>
      </c>
      <c r="S885" s="769">
        <f>IF(R885=(999999), "Not Available", R885*B885)</f>
        <v>0</v>
      </c>
      <c r="T885" s="38">
        <f t="shared" si="412"/>
        <v>0</v>
      </c>
      <c r="AC885" s="247" t="s">
        <v>125</v>
      </c>
      <c r="AD885" t="s">
        <v>1247</v>
      </c>
      <c r="AE885" s="238"/>
      <c r="AF885" s="244">
        <f>'Preferred Scenarios Calculator'!AM26</f>
        <v>744</v>
      </c>
      <c r="AG885" s="245">
        <f>'Preferred Scenarios Calculator'!AH26</f>
        <v>0</v>
      </c>
      <c r="AH885" s="245" t="str">
        <f>'Preferred Scenarios Calculator'!H26</f>
        <v>A2 Medium (2 cores, 3.5GB RAM)</v>
      </c>
      <c r="AI885" t="s">
        <v>1247</v>
      </c>
      <c r="AJ885" s="243"/>
      <c r="AL885" t="s">
        <v>1247</v>
      </c>
      <c r="AM885" s="37">
        <f t="shared" si="407"/>
        <v>0.18</v>
      </c>
      <c r="AN885" s="37">
        <f t="shared" si="408"/>
        <v>0.12</v>
      </c>
      <c r="AO885" s="37">
        <f t="shared" si="409"/>
        <v>0.14799999999999999</v>
      </c>
      <c r="AP885" s="37">
        <f t="shared" si="410"/>
        <v>8.7999999999999995E-2</v>
      </c>
      <c r="AQ885">
        <f>IF(AND('Preferred Scenarios Calculator'!$AB$26="Windows", 'Preferred Scenarios Calculator'!$V$26="Standard"),1,0)</f>
        <v>1</v>
      </c>
      <c r="AR885">
        <f>IF(AND('Preferred Scenarios Calculator'!$AB$26="Linux", 'Preferred Scenarios Calculator'!$V$26="Standard"),1,0)</f>
        <v>0</v>
      </c>
      <c r="AS885">
        <f>IF(AND('Preferred Scenarios Calculator'!$AB$26="Windows", 'Preferred Scenarios Calculator'!$V$26="Basic"),1,0)</f>
        <v>0</v>
      </c>
      <c r="AT885">
        <f>IF(AND('Preferred Scenarios Calculator'!$AB$26="Linux", 'Preferred Scenarios Calculator'!$V$26="Basic"),1,0)</f>
        <v>0</v>
      </c>
      <c r="AU885">
        <f t="shared" si="413"/>
        <v>0.18</v>
      </c>
      <c r="AV885">
        <f t="shared" si="414"/>
        <v>0.12</v>
      </c>
      <c r="AW885">
        <f t="shared" si="415"/>
        <v>0.14799999999999999</v>
      </c>
      <c r="AX885">
        <f t="shared" si="416"/>
        <v>8.7999999999999995E-2</v>
      </c>
      <c r="AY885">
        <f t="shared" si="417"/>
        <v>0.18</v>
      </c>
      <c r="AZ885" s="38">
        <f t="shared" si="418"/>
        <v>0</v>
      </c>
      <c r="BA885" s="38">
        <f t="shared" si="419"/>
        <v>0</v>
      </c>
    </row>
    <row r="886" spans="1:53" ht="16.5">
      <c r="A886" s="244">
        <f>'Pricing Calculator'!AN24</f>
        <v>25</v>
      </c>
      <c r="B886" s="334">
        <f>'Pricing Calculator'!AJ24</f>
        <v>3</v>
      </c>
      <c r="C886" s="245" t="str">
        <f>'Pricing Calculator'!J24</f>
        <v>A3 Large (4 cores, 7GB RAM)</v>
      </c>
      <c r="D886" s="1040" t="s">
        <v>1248</v>
      </c>
      <c r="E886" s="1040" t="s">
        <v>1248</v>
      </c>
      <c r="F886" s="1031">
        <f>N33</f>
        <v>0.36</v>
      </c>
      <c r="G886" s="1031">
        <f>N59</f>
        <v>0.24</v>
      </c>
      <c r="H886" s="1031">
        <f>N20</f>
        <v>0.29599999999999999</v>
      </c>
      <c r="I886" s="1031">
        <f>N46</f>
        <v>0.17599999999999999</v>
      </c>
      <c r="J886" s="1040">
        <f>IF(AND('Pricing Calculator'!$AD$24="Windows", 'Pricing Calculator'!$X$24="Standard"),1,0)</f>
        <v>1</v>
      </c>
      <c r="K886">
        <f>IF(AND('Pricing Calculator'!$AD$24="Linux", 'Pricing Calculator'!$X$24="Standard"),1,0)</f>
        <v>0</v>
      </c>
      <c r="L886">
        <f>IF(AND('Pricing Calculator'!$AD$24="Windows", 'Pricing Calculator'!$X$24="Basic"),1,0)</f>
        <v>0</v>
      </c>
      <c r="M886">
        <f>IF(AND('Pricing Calculator'!$AD$24="Linux", 'Pricing Calculator'!$X$24="Basic"),1,0)</f>
        <v>0</v>
      </c>
      <c r="N886">
        <f t="shared" si="403"/>
        <v>0.36</v>
      </c>
      <c r="O886" s="564">
        <f t="shared" si="404"/>
        <v>0.24</v>
      </c>
      <c r="P886" s="564">
        <f t="shared" si="405"/>
        <v>0.29599999999999999</v>
      </c>
      <c r="Q886">
        <f t="shared" si="406"/>
        <v>0.17599999999999999</v>
      </c>
      <c r="R886">
        <f t="shared" si="411"/>
        <v>0.36</v>
      </c>
      <c r="S886" s="769">
        <f>IF(R886=(999999), "Not Available", R886*B886)</f>
        <v>1.08</v>
      </c>
      <c r="T886" s="38">
        <f t="shared" si="412"/>
        <v>27</v>
      </c>
      <c r="AC886" s="247" t="s">
        <v>126</v>
      </c>
      <c r="AD886" t="s">
        <v>1248</v>
      </c>
      <c r="AE886" s="238"/>
      <c r="AF886" s="244">
        <f>'Preferred Scenarios Calculator'!AM28</f>
        <v>744</v>
      </c>
      <c r="AG886" s="245">
        <f>'Preferred Scenarios Calculator'!AH28</f>
        <v>0</v>
      </c>
      <c r="AH886" s="245" t="str">
        <f>'Preferred Scenarios Calculator'!H28</f>
        <v>A3 Large (4 cores, 7GB RAM)</v>
      </c>
      <c r="AI886" t="s">
        <v>1248</v>
      </c>
      <c r="AJ886" s="243"/>
      <c r="AL886" t="s">
        <v>1248</v>
      </c>
      <c r="AM886" s="37">
        <f t="shared" si="407"/>
        <v>0.36</v>
      </c>
      <c r="AN886" s="37">
        <f t="shared" si="408"/>
        <v>0.24</v>
      </c>
      <c r="AO886" s="37">
        <f t="shared" si="409"/>
        <v>0.29599999999999999</v>
      </c>
      <c r="AP886" s="37">
        <f t="shared" si="410"/>
        <v>0.17599999999999999</v>
      </c>
      <c r="AQ886">
        <f>IF(AND('Preferred Scenarios Calculator'!$AB$28="Windows", 'Preferred Scenarios Calculator'!$V$28="Standard"),1,0)</f>
        <v>1</v>
      </c>
      <c r="AR886">
        <f>IF(AND('Preferred Scenarios Calculator'!$AB$28="Linux", 'Preferred Scenarios Calculator'!$V$28="Standard"),1,0)</f>
        <v>0</v>
      </c>
      <c r="AS886">
        <f>IF(AND('Preferred Scenarios Calculator'!$AB$28="Windows", 'Preferred Scenarios Calculator'!$V$28="Basic"),1,0)</f>
        <v>0</v>
      </c>
      <c r="AT886">
        <f>IF(AND('Preferred Scenarios Calculator'!$AB$28="Linux", 'Preferred Scenarios Calculator'!$V$28="Basic"),1,0)</f>
        <v>0</v>
      </c>
      <c r="AU886">
        <f t="shared" si="413"/>
        <v>0.36</v>
      </c>
      <c r="AV886">
        <f t="shared" si="414"/>
        <v>0.24</v>
      </c>
      <c r="AW886">
        <f t="shared" si="415"/>
        <v>0.29599999999999999</v>
      </c>
      <c r="AX886">
        <f t="shared" si="416"/>
        <v>0.17599999999999999</v>
      </c>
      <c r="AY886">
        <f t="shared" si="417"/>
        <v>0.36</v>
      </c>
      <c r="AZ886" s="38">
        <f t="shared" si="418"/>
        <v>0</v>
      </c>
      <c r="BA886" s="38">
        <f t="shared" si="419"/>
        <v>0</v>
      </c>
    </row>
    <row r="887" spans="1:53" ht="16.5">
      <c r="A887" s="244">
        <f>'Pricing Calculator'!AN26</f>
        <v>744</v>
      </c>
      <c r="B887" s="334">
        <f>'Pricing Calculator'!AJ26</f>
        <v>0</v>
      </c>
      <c r="C887" s="245" t="str">
        <f>'Pricing Calculator'!J26</f>
        <v>A4 Extra Large (8 cores, 14GB RAM)</v>
      </c>
      <c r="D887" s="1040" t="s">
        <v>1249</v>
      </c>
      <c r="E887" s="1040" t="s">
        <v>1249</v>
      </c>
      <c r="F887" s="1031">
        <f>N34</f>
        <v>0.72</v>
      </c>
      <c r="G887" s="1031">
        <f>N60</f>
        <v>0.48</v>
      </c>
      <c r="H887" s="1031">
        <f>N21</f>
        <v>0.59199999999999997</v>
      </c>
      <c r="I887" s="1031">
        <f>N47</f>
        <v>0.35199999999999998</v>
      </c>
      <c r="J887" s="1040">
        <f>IF(AND('Pricing Calculator'!$AD$26="Windows", 'Pricing Calculator'!$X$26="Standard"),1,0)</f>
        <v>1</v>
      </c>
      <c r="K887">
        <f>IF(AND('Pricing Calculator'!$AD$26="Linux", 'Pricing Calculator'!$X$26="Standard"),1,0)</f>
        <v>0</v>
      </c>
      <c r="L887">
        <f>IF(AND('Pricing Calculator'!$AD$26="Windows", 'Pricing Calculator'!$X$26="Basic"),1,0)</f>
        <v>0</v>
      </c>
      <c r="M887">
        <f>IF(AND('Pricing Calculator'!$AD$26="Linux", 'Pricing Calculator'!$X$26="Basic"),1,0)</f>
        <v>0</v>
      </c>
      <c r="N887">
        <f t="shared" si="403"/>
        <v>0.72</v>
      </c>
      <c r="O887" s="564">
        <f t="shared" si="404"/>
        <v>0.48</v>
      </c>
      <c r="P887" s="564">
        <f t="shared" si="405"/>
        <v>0.59199999999999997</v>
      </c>
      <c r="Q887">
        <f t="shared" si="406"/>
        <v>0.35199999999999998</v>
      </c>
      <c r="R887">
        <f t="shared" si="411"/>
        <v>0.72</v>
      </c>
      <c r="S887" s="769">
        <f>IF(R887=(999999), "Not Available", R887*B887)</f>
        <v>0</v>
      </c>
      <c r="T887" s="38">
        <f t="shared" si="412"/>
        <v>0</v>
      </c>
      <c r="AC887" s="247" t="s">
        <v>127</v>
      </c>
      <c r="AD887" t="s">
        <v>1249</v>
      </c>
      <c r="AE887" s="238"/>
      <c r="AF887" s="244">
        <f>'Preferred Scenarios Calculator'!AM30</f>
        <v>744</v>
      </c>
      <c r="AG887" s="245">
        <f>'Preferred Scenarios Calculator'!AH30</f>
        <v>0</v>
      </c>
      <c r="AH887" s="245" t="str">
        <f>'Preferred Scenarios Calculator'!H30</f>
        <v>A4 Extra Large (8 cores, 14GB RAM)</v>
      </c>
      <c r="AI887" t="s">
        <v>1249</v>
      </c>
      <c r="AJ887" s="243"/>
      <c r="AL887" t="s">
        <v>1249</v>
      </c>
      <c r="AM887" s="37">
        <f t="shared" si="407"/>
        <v>0.72</v>
      </c>
      <c r="AN887" s="37">
        <f t="shared" si="408"/>
        <v>0.48</v>
      </c>
      <c r="AO887" s="37">
        <f t="shared" si="409"/>
        <v>0.59199999999999997</v>
      </c>
      <c r="AP887" s="37">
        <f t="shared" si="410"/>
        <v>0.35199999999999998</v>
      </c>
      <c r="AQ887">
        <f>IF(AND('Preferred Scenarios Calculator'!$AB$30="Windows", 'Preferred Scenarios Calculator'!$V$30="Standard"),1,0)</f>
        <v>1</v>
      </c>
      <c r="AR887">
        <f>IF(AND('Preferred Scenarios Calculator'!$AB$30="Linux", 'Preferred Scenarios Calculator'!$V$30="Standard"),1,0)</f>
        <v>0</v>
      </c>
      <c r="AS887">
        <f>IF(AND('Preferred Scenarios Calculator'!$AB$30="Windows", 'Preferred Scenarios Calculator'!$V$30="Basic"),1,0)</f>
        <v>0</v>
      </c>
      <c r="AT887">
        <f>IF(AND('Preferred Scenarios Calculator'!$AB$30="Linux", 'Preferred Scenarios Calculator'!$V$30="Basic"),1,0)</f>
        <v>0</v>
      </c>
      <c r="AU887">
        <f t="shared" si="413"/>
        <v>0.72</v>
      </c>
      <c r="AV887">
        <f t="shared" si="414"/>
        <v>0.48</v>
      </c>
      <c r="AW887">
        <f t="shared" si="415"/>
        <v>0.59199999999999997</v>
      </c>
      <c r="AX887">
        <f t="shared" si="416"/>
        <v>0.35199999999999998</v>
      </c>
      <c r="AY887">
        <f t="shared" si="417"/>
        <v>0.72</v>
      </c>
      <c r="AZ887" s="38">
        <f t="shared" si="418"/>
        <v>0</v>
      </c>
      <c r="BA887" s="38">
        <f t="shared" si="419"/>
        <v>0</v>
      </c>
    </row>
    <row r="888" spans="1:53" ht="16.5">
      <c r="A888" s="244">
        <f>'Pricing Calculator'!AN30</f>
        <v>744</v>
      </c>
      <c r="B888" s="334">
        <f>'Pricing Calculator'!AJ30</f>
        <v>0</v>
      </c>
      <c r="C888" s="245" t="str">
        <f>'Pricing Calculator'!J30</f>
        <v>A5 (2 cores, 14GB RAM)</v>
      </c>
      <c r="D888" s="1040" t="s">
        <v>1255</v>
      </c>
      <c r="E888" s="1040" t="s">
        <v>1250</v>
      </c>
      <c r="F888" s="1022">
        <f t="shared" ref="F888:F894" si="420">IF(E35=999999, E35, N35)</f>
        <v>0.33</v>
      </c>
      <c r="G888" s="1022">
        <f t="shared" ref="G888:G894" si="421">IF(E61=999999, E61, N61)</f>
        <v>0.25</v>
      </c>
      <c r="H888" s="1022">
        <f t="shared" ref="H888:H894" si="422">IF(E22=999999, E22, N22)</f>
        <v>999999</v>
      </c>
      <c r="I888" s="1022">
        <f t="shared" ref="I888:I894" si="423">IF(E48=999999, E48, N48)</f>
        <v>999999</v>
      </c>
      <c r="J888" s="1040">
        <f>IF(AND('Pricing Calculator'!$AD$30="Windows", 'Pricing Calculator'!$X$30="Standard"),1,0)</f>
        <v>1</v>
      </c>
      <c r="K888">
        <f>IF(AND('Pricing Calculator'!$AD$30="Linux", 'Pricing Calculator'!$X$30="Standard"),1,0)</f>
        <v>0</v>
      </c>
      <c r="L888">
        <f>IF(AND('Pricing Calculator'!$AD$30="Windows", 'Pricing Calculator'!$X$30="Basic"),1,0)</f>
        <v>0</v>
      </c>
      <c r="M888">
        <f>IF(AND('Pricing Calculator'!$AD$30="Linux", 'Pricing Calculator'!$X$30="Basic"),1,0)</f>
        <v>0</v>
      </c>
      <c r="N888">
        <f t="shared" si="403"/>
        <v>0.33</v>
      </c>
      <c r="O888" s="564">
        <f t="shared" si="404"/>
        <v>0.25</v>
      </c>
      <c r="P888" s="564">
        <f t="shared" si="405"/>
        <v>999999</v>
      </c>
      <c r="Q888">
        <f t="shared" si="406"/>
        <v>999999</v>
      </c>
      <c r="R888">
        <f t="shared" si="411"/>
        <v>0.33</v>
      </c>
      <c r="S888" s="38">
        <f>IF(R888=999999, "Not Available", R888*B888)</f>
        <v>0</v>
      </c>
      <c r="T888" s="38">
        <f t="shared" si="412"/>
        <v>0</v>
      </c>
      <c r="AC888" s="247" t="s">
        <v>415</v>
      </c>
      <c r="AD888" t="s">
        <v>1255</v>
      </c>
      <c r="AE888" s="238"/>
      <c r="AF888" s="244">
        <f>'Preferred Scenarios Calculator'!AM34</f>
        <v>744</v>
      </c>
      <c r="AG888" s="245">
        <f>'Preferred Scenarios Calculator'!AH34</f>
        <v>0</v>
      </c>
      <c r="AH888" s="245" t="str">
        <f>'Preferred Scenarios Calculator'!H34</f>
        <v>A5 (2 cores, 14GB RAM)</v>
      </c>
      <c r="AI888" t="s">
        <v>1250</v>
      </c>
      <c r="AJ888" s="243"/>
      <c r="AL888" t="s">
        <v>1250</v>
      </c>
      <c r="AM888" s="37">
        <f t="shared" si="407"/>
        <v>0.33</v>
      </c>
      <c r="AN888" s="37">
        <f t="shared" si="408"/>
        <v>0.25</v>
      </c>
      <c r="AO888" s="37">
        <f t="shared" si="409"/>
        <v>999999</v>
      </c>
      <c r="AP888" s="37">
        <f t="shared" si="410"/>
        <v>999999</v>
      </c>
      <c r="AQ888">
        <f>IF(AND('Preferred Scenarios Calculator'!$AB$34="Windows", 'Preferred Scenarios Calculator'!$V$34="Standard"),1,0)</f>
        <v>1</v>
      </c>
      <c r="AR888">
        <f>IF(AND('Preferred Scenarios Calculator'!$AB$34="Linux", 'Preferred Scenarios Calculator'!$V$34="Standard"),1,0)</f>
        <v>0</v>
      </c>
      <c r="AS888">
        <f>IF(AND('Preferred Scenarios Calculator'!$AB$34="Windows", 'Preferred Scenarios Calculator'!$V$34="Basic"),1,0)</f>
        <v>0</v>
      </c>
      <c r="AT888">
        <f>IF(AND('Preferred Scenarios Calculator'!$AB$34="Linux", 'Preferred Scenarios Calculator'!$V$34="Basic"),1,0)</f>
        <v>0</v>
      </c>
      <c r="AU888">
        <f t="shared" si="413"/>
        <v>0.33</v>
      </c>
      <c r="AV888">
        <f t="shared" si="414"/>
        <v>0.25</v>
      </c>
      <c r="AW888">
        <f t="shared" si="415"/>
        <v>999999</v>
      </c>
      <c r="AX888">
        <f t="shared" si="416"/>
        <v>999999</v>
      </c>
      <c r="AY888">
        <f t="shared" si="417"/>
        <v>0.33</v>
      </c>
      <c r="AZ888" s="38">
        <f t="shared" si="418"/>
        <v>0</v>
      </c>
      <c r="BA888" s="38">
        <f t="shared" si="419"/>
        <v>0</v>
      </c>
    </row>
    <row r="889" spans="1:53" ht="16.5">
      <c r="A889" s="244">
        <f>'Pricing Calculator'!AN32</f>
        <v>744</v>
      </c>
      <c r="B889" s="334">
        <f>'Pricing Calculator'!AJ32</f>
        <v>0</v>
      </c>
      <c r="C889" s="245" t="str">
        <f>'Pricing Calculator'!J32</f>
        <v>A6 (4 cores, 28GB RAM)</v>
      </c>
      <c r="D889" s="1040" t="s">
        <v>1256</v>
      </c>
      <c r="E889" s="1040" t="s">
        <v>1251</v>
      </c>
      <c r="F889" s="1022">
        <f t="shared" si="420"/>
        <v>0.66</v>
      </c>
      <c r="G889" s="1022">
        <f t="shared" si="421"/>
        <v>0.5</v>
      </c>
      <c r="H889" s="1022">
        <f t="shared" si="422"/>
        <v>999999</v>
      </c>
      <c r="I889" s="1022">
        <f t="shared" si="423"/>
        <v>999999</v>
      </c>
      <c r="J889" s="1040">
        <f>IF(AND('Pricing Calculator'!$AD$32="Windows", 'Pricing Calculator'!$X$32="Standard"),1,0)</f>
        <v>1</v>
      </c>
      <c r="K889">
        <f>IF(AND('Pricing Calculator'!$AD$32="Linux", 'Pricing Calculator'!$X$32="Standard"),1,0)</f>
        <v>0</v>
      </c>
      <c r="L889">
        <f>IF(AND('Pricing Calculator'!$AD$32="Windows", 'Pricing Calculator'!$X$32="Basic"),1,0)</f>
        <v>0</v>
      </c>
      <c r="M889">
        <f>IF(AND('Pricing Calculator'!$AD$32="Linux", 'Pricing Calculator'!$X$32="Basic"),1,0)</f>
        <v>0</v>
      </c>
      <c r="N889">
        <f t="shared" si="403"/>
        <v>0.66</v>
      </c>
      <c r="O889" s="564">
        <f t="shared" si="404"/>
        <v>0.5</v>
      </c>
      <c r="P889" s="564">
        <f t="shared" si="405"/>
        <v>999999</v>
      </c>
      <c r="Q889">
        <f t="shared" si="406"/>
        <v>999999</v>
      </c>
      <c r="R889">
        <f t="shared" si="411"/>
        <v>0.66</v>
      </c>
      <c r="S889" s="38">
        <f>IF(R889=999999, "Not Available", R889*B889)</f>
        <v>0</v>
      </c>
      <c r="T889" s="38">
        <f t="shared" si="412"/>
        <v>0</v>
      </c>
      <c r="AC889" s="247" t="s">
        <v>128</v>
      </c>
      <c r="AD889" t="s">
        <v>1256</v>
      </c>
      <c r="AE889" s="238"/>
      <c r="AF889" s="244">
        <f>'Preferred Scenarios Calculator'!AM36</f>
        <v>744</v>
      </c>
      <c r="AG889" s="245">
        <f>'Preferred Scenarios Calculator'!AH36</f>
        <v>0</v>
      </c>
      <c r="AH889" s="245" t="str">
        <f>'Preferred Scenarios Calculator'!H36</f>
        <v>A6 (4 cores, 28GB RAM)</v>
      </c>
      <c r="AI889" t="s">
        <v>1251</v>
      </c>
      <c r="AJ889" s="243"/>
      <c r="AL889" t="s">
        <v>1251</v>
      </c>
      <c r="AM889" s="37">
        <f t="shared" si="407"/>
        <v>0.66</v>
      </c>
      <c r="AN889" s="37">
        <f t="shared" si="408"/>
        <v>0.5</v>
      </c>
      <c r="AO889" s="37">
        <f t="shared" si="409"/>
        <v>999999</v>
      </c>
      <c r="AP889" s="37">
        <f t="shared" si="410"/>
        <v>999999</v>
      </c>
      <c r="AQ889">
        <f>IF(AND('Preferred Scenarios Calculator'!$AB$36="Windows", 'Preferred Scenarios Calculator'!$V$36="Standard"),1,0)</f>
        <v>1</v>
      </c>
      <c r="AR889">
        <f>IF(AND('Preferred Scenarios Calculator'!$AB$36="Linux", 'Preferred Scenarios Calculator'!$V$36="Standard"),1,0)</f>
        <v>0</v>
      </c>
      <c r="AS889">
        <f>IF(AND('Preferred Scenarios Calculator'!$AB$36="Windows", 'Preferred Scenarios Calculator'!$V$36="Basic"),1,0)</f>
        <v>0</v>
      </c>
      <c r="AT889">
        <f>IF(AND('Preferred Scenarios Calculator'!$AB$36="Linux", 'Preferred Scenarios Calculator'!$V$36="Basic"),1,0)</f>
        <v>0</v>
      </c>
      <c r="AU889">
        <f t="shared" si="413"/>
        <v>0.66</v>
      </c>
      <c r="AV889">
        <f t="shared" si="414"/>
        <v>0.5</v>
      </c>
      <c r="AW889">
        <f t="shared" si="415"/>
        <v>999999</v>
      </c>
      <c r="AX889">
        <f t="shared" si="416"/>
        <v>999999</v>
      </c>
      <c r="AY889">
        <f t="shared" si="417"/>
        <v>0.66</v>
      </c>
      <c r="AZ889" s="38">
        <f t="shared" si="418"/>
        <v>0</v>
      </c>
      <c r="BA889" s="38">
        <f t="shared" si="419"/>
        <v>0</v>
      </c>
    </row>
    <row r="890" spans="1:53" ht="16.5">
      <c r="A890" s="244">
        <f>'Pricing Calculator'!AN34</f>
        <v>744</v>
      </c>
      <c r="B890" s="334">
        <f>'Pricing Calculator'!AJ34</f>
        <v>0</v>
      </c>
      <c r="C890" s="245" t="str">
        <f>'Pricing Calculator'!J34</f>
        <v>A7 (8 cores, 56GB RAM)</v>
      </c>
      <c r="D890" s="1040" t="s">
        <v>1257</v>
      </c>
      <c r="E890" s="1040" t="s">
        <v>1252</v>
      </c>
      <c r="F890" s="1022">
        <f t="shared" si="420"/>
        <v>1.32</v>
      </c>
      <c r="G890" s="1022">
        <f t="shared" si="421"/>
        <v>1</v>
      </c>
      <c r="H890" s="1022">
        <f t="shared" si="422"/>
        <v>999999</v>
      </c>
      <c r="I890" s="1022">
        <f t="shared" si="423"/>
        <v>999999</v>
      </c>
      <c r="J890" s="1040">
        <f>IF(AND('Pricing Calculator'!$AD$34="Windows", 'Pricing Calculator'!$X$34="Standard"),1,0)</f>
        <v>1</v>
      </c>
      <c r="K890">
        <f>IF(AND('Pricing Calculator'!$AD$34="Linux", 'Pricing Calculator'!$X$34="Standard"),1,0)</f>
        <v>0</v>
      </c>
      <c r="L890">
        <f>IF(AND('Pricing Calculator'!$AD$34="Windows", 'Pricing Calculator'!$X$34="Basic"),1,0)</f>
        <v>0</v>
      </c>
      <c r="M890">
        <f>IF(AND('Pricing Calculator'!$AD$34="Linux", 'Pricing Calculator'!$X$34="Basic"),1,0)</f>
        <v>0</v>
      </c>
      <c r="N890">
        <f t="shared" si="403"/>
        <v>1.32</v>
      </c>
      <c r="O890" s="564">
        <f t="shared" si="404"/>
        <v>1</v>
      </c>
      <c r="P890" s="564">
        <f t="shared" si="405"/>
        <v>999999</v>
      </c>
      <c r="Q890">
        <f t="shared" si="406"/>
        <v>999999</v>
      </c>
      <c r="R890">
        <f t="shared" si="411"/>
        <v>1.32</v>
      </c>
      <c r="S890" s="38">
        <f>IF(R890=999999, "Not Available", R890*B890)</f>
        <v>0</v>
      </c>
      <c r="T890" s="38">
        <f t="shared" si="412"/>
        <v>0</v>
      </c>
      <c r="AC890" s="247" t="s">
        <v>129</v>
      </c>
      <c r="AD890" t="s">
        <v>1257</v>
      </c>
      <c r="AE890" s="238"/>
      <c r="AF890" s="244">
        <f>'Preferred Scenarios Calculator'!AM38</f>
        <v>744</v>
      </c>
      <c r="AG890" s="245">
        <f>'Preferred Scenarios Calculator'!AH38</f>
        <v>0</v>
      </c>
      <c r="AH890" s="245" t="str">
        <f>'Preferred Scenarios Calculator'!H38</f>
        <v>A7 (8 cores, 56GB RAM)</v>
      </c>
      <c r="AI890" t="s">
        <v>1252</v>
      </c>
      <c r="AJ890" s="243"/>
      <c r="AL890" t="s">
        <v>1252</v>
      </c>
      <c r="AM890" s="37">
        <f t="shared" si="407"/>
        <v>1.32</v>
      </c>
      <c r="AN890" s="37">
        <f t="shared" si="408"/>
        <v>1</v>
      </c>
      <c r="AO890" s="37">
        <f t="shared" si="409"/>
        <v>999999</v>
      </c>
      <c r="AP890" s="37">
        <f t="shared" si="410"/>
        <v>999999</v>
      </c>
      <c r="AQ890">
        <f>IF(AND('Preferred Scenarios Calculator'!$AB$38="Windows", 'Preferred Scenarios Calculator'!$V$38="Standard"),1,0)</f>
        <v>1</v>
      </c>
      <c r="AR890">
        <f>IF(AND('Preferred Scenarios Calculator'!$AB$38="Linux", 'Preferred Scenarios Calculator'!$V$38="Standard"),1,0)</f>
        <v>0</v>
      </c>
      <c r="AS890">
        <f>IF(AND('Preferred Scenarios Calculator'!$AB$38="Windows", 'Preferred Scenarios Calculator'!$V$38="Basic"),1,0)</f>
        <v>0</v>
      </c>
      <c r="AT890">
        <f>IF(AND('Preferred Scenarios Calculator'!$AB$38="Linux", 'Preferred Scenarios Calculator'!$V$38="Basic"),1,0)</f>
        <v>0</v>
      </c>
      <c r="AU890">
        <f t="shared" si="413"/>
        <v>1.32</v>
      </c>
      <c r="AV890">
        <f t="shared" si="414"/>
        <v>1</v>
      </c>
      <c r="AW890">
        <f t="shared" si="415"/>
        <v>999999</v>
      </c>
      <c r="AX890">
        <f t="shared" si="416"/>
        <v>999999</v>
      </c>
      <c r="AY890">
        <f t="shared" si="417"/>
        <v>1.32</v>
      </c>
      <c r="AZ890" s="38">
        <f t="shared" si="418"/>
        <v>0</v>
      </c>
      <c r="BA890" s="38">
        <f t="shared" si="419"/>
        <v>0</v>
      </c>
    </row>
    <row r="891" spans="1:53" ht="16.5">
      <c r="A891" s="244">
        <f>'Pricing Calculator'!AN38</f>
        <v>744</v>
      </c>
      <c r="B891" s="334">
        <f>'Pricing Calculator'!AJ38</f>
        <v>0</v>
      </c>
      <c r="C891" s="245" t="str">
        <f>'Pricing Calculator'!J38</f>
        <v>A8 (8 cores, 56GB RAM)</v>
      </c>
      <c r="D891" s="1040" t="s">
        <v>1258</v>
      </c>
      <c r="E891" s="1040" t="s">
        <v>1253</v>
      </c>
      <c r="F891" s="1022">
        <f t="shared" si="420"/>
        <v>1.466</v>
      </c>
      <c r="G891" s="1022">
        <f t="shared" si="421"/>
        <v>0.97499999999999998</v>
      </c>
      <c r="H891" s="1022">
        <f t="shared" si="422"/>
        <v>999999</v>
      </c>
      <c r="I891" s="1022">
        <f t="shared" si="423"/>
        <v>999999</v>
      </c>
      <c r="J891" s="1040">
        <f>IF(AND('Pricing Calculator'!$AD$38="Windows", 'Pricing Calculator'!$X$38="Standard"),1,0)</f>
        <v>1</v>
      </c>
      <c r="K891">
        <f>IF(AND('Pricing Calculator'!$AD$38="Linux", 'Pricing Calculator'!$X$38="Standard"),1,0)</f>
        <v>0</v>
      </c>
      <c r="L891">
        <f>IF(AND('Pricing Calculator'!$AD$38="Windows", 'Pricing Calculator'!$X$38="Basic"),1,0)</f>
        <v>0</v>
      </c>
      <c r="M891">
        <f>IF(AND('Pricing Calculator'!$AD$38="Linux", 'Pricing Calculator'!$X$38="Basic"),1,0)</f>
        <v>0</v>
      </c>
      <c r="N891">
        <f t="shared" si="403"/>
        <v>1.466</v>
      </c>
      <c r="O891" s="564">
        <f t="shared" si="404"/>
        <v>0.97499999999999998</v>
      </c>
      <c r="P891" s="564">
        <f t="shared" si="405"/>
        <v>999999</v>
      </c>
      <c r="Q891">
        <f t="shared" si="406"/>
        <v>999999</v>
      </c>
      <c r="R891">
        <f>(J891*N891)+(K891*O891)+(L891*P891)+(M891*Q891)</f>
        <v>1.466</v>
      </c>
      <c r="S891" s="38">
        <f>IF(R891=999999, "Not Available", R891*B891)</f>
        <v>0</v>
      </c>
      <c r="T891" s="38">
        <f t="shared" si="412"/>
        <v>0</v>
      </c>
      <c r="AC891" s="247" t="s">
        <v>450</v>
      </c>
      <c r="AD891" t="s">
        <v>1258</v>
      </c>
      <c r="AE891" s="238"/>
      <c r="AF891" s="244">
        <f>'Preferred Scenarios Calculator'!AM42</f>
        <v>744</v>
      </c>
      <c r="AG891" s="245">
        <f>'Preferred Scenarios Calculator'!AH42</f>
        <v>0</v>
      </c>
      <c r="AH891" s="245" t="str">
        <f>'Preferred Scenarios Calculator'!H42</f>
        <v>A8 (8 cores, 56GB RAM)</v>
      </c>
      <c r="AI891" t="s">
        <v>1253</v>
      </c>
      <c r="AJ891" s="243"/>
      <c r="AL891" t="s">
        <v>1253</v>
      </c>
      <c r="AM891" s="37">
        <f t="shared" si="407"/>
        <v>1.466</v>
      </c>
      <c r="AN891" s="37">
        <f t="shared" si="408"/>
        <v>0.97499999999999998</v>
      </c>
      <c r="AO891" s="37">
        <f t="shared" si="409"/>
        <v>999999</v>
      </c>
      <c r="AP891" s="37">
        <f t="shared" si="410"/>
        <v>999999</v>
      </c>
      <c r="AQ891">
        <f>IF(AND('Preferred Scenarios Calculator'!$AB$42="Windows", 'Preferred Scenarios Calculator'!$V$42="Standard"),1,0)</f>
        <v>1</v>
      </c>
      <c r="AR891">
        <f>IF(AND('Preferred Scenarios Calculator'!$AB$42="Linux", 'Preferred Scenarios Calculator'!$V$42="Standard"),1,0)</f>
        <v>0</v>
      </c>
      <c r="AS891">
        <f>IF(AND('Preferred Scenarios Calculator'!$AB$42="Windows", 'Preferred Scenarios Calculator'!$V$42="Basic"),1,0)</f>
        <v>0</v>
      </c>
      <c r="AT891">
        <f>IF(AND('Preferred Scenarios Calculator'!$AB$42="Linux", 'Preferred Scenarios Calculator'!$V$42="Basic"),1,0)</f>
        <v>0</v>
      </c>
      <c r="AU891">
        <f t="shared" si="413"/>
        <v>1.466</v>
      </c>
      <c r="AV891">
        <f t="shared" si="414"/>
        <v>0.97499999999999998</v>
      </c>
      <c r="AW891">
        <f t="shared" si="415"/>
        <v>999999</v>
      </c>
      <c r="AX891">
        <f t="shared" si="416"/>
        <v>999999</v>
      </c>
      <c r="AY891">
        <f>(AQ891*AU891)+(AR891*AV891)+(AS891*AW891)+(AT891*AX891)</f>
        <v>1.466</v>
      </c>
      <c r="AZ891" s="38">
        <f t="shared" si="418"/>
        <v>0</v>
      </c>
      <c r="BA891" s="38">
        <f t="shared" si="419"/>
        <v>0</v>
      </c>
    </row>
    <row r="892" spans="1:53" ht="16.5">
      <c r="A892" s="244">
        <f>'Pricing Calculator'!AN40</f>
        <v>744</v>
      </c>
      <c r="B892" s="334">
        <f>'Pricing Calculator'!AJ40</f>
        <v>0</v>
      </c>
      <c r="C892" s="245" t="str">
        <f>'Pricing Calculator'!J40</f>
        <v>A9 (16 cores, 112GB RAM)</v>
      </c>
      <c r="D892" s="1040" t="s">
        <v>8113</v>
      </c>
      <c r="E892" s="1040" t="s">
        <v>1254</v>
      </c>
      <c r="F892" s="1022">
        <f t="shared" si="420"/>
        <v>2.9329999999999998</v>
      </c>
      <c r="G892" s="1022">
        <f t="shared" si="421"/>
        <v>1.95</v>
      </c>
      <c r="H892" s="1022">
        <f t="shared" si="422"/>
        <v>999999</v>
      </c>
      <c r="I892" s="1022">
        <f t="shared" si="423"/>
        <v>999999</v>
      </c>
      <c r="J892" s="1040">
        <f>IF(AND('Pricing Calculator'!$AD$40="Windows", 'Pricing Calculator'!$X$40="Standard"),1,0)</f>
        <v>1</v>
      </c>
      <c r="K892">
        <f>IF(AND('Pricing Calculator'!$AD$40="Linux", 'Pricing Calculator'!$X$40="Standard"),1,0)</f>
        <v>0</v>
      </c>
      <c r="L892">
        <f>IF(AND('Pricing Calculator'!$AD$40="Windows", 'Pricing Calculator'!$X$40="Basic"),1,0)</f>
        <v>0</v>
      </c>
      <c r="M892">
        <f>IF(AND('Pricing Calculator'!$AD$40="Linux", 'Pricing Calculator'!$X$40="Basic"),1,0)</f>
        <v>0</v>
      </c>
      <c r="N892">
        <f t="shared" si="403"/>
        <v>2.9329999999999998</v>
      </c>
      <c r="O892" s="564">
        <f t="shared" si="404"/>
        <v>1.95</v>
      </c>
      <c r="P892" s="564">
        <f t="shared" si="405"/>
        <v>999999</v>
      </c>
      <c r="Q892">
        <f t="shared" si="406"/>
        <v>999999</v>
      </c>
      <c r="R892">
        <f>(J892*N892)+(K892*O892)+(L892*P892)+(M892*Q892)</f>
        <v>2.9329999999999998</v>
      </c>
      <c r="S892" s="38">
        <f>IF(R892=999999, "Not Available", R892*B892)</f>
        <v>0</v>
      </c>
      <c r="T892" s="38">
        <f t="shared" si="412"/>
        <v>0</v>
      </c>
      <c r="AC892" s="247" t="s">
        <v>451</v>
      </c>
      <c r="AD892" t="s">
        <v>1250</v>
      </c>
      <c r="AE892" s="238"/>
      <c r="AF892" s="244">
        <f>'Preferred Scenarios Calculator'!AM44</f>
        <v>744</v>
      </c>
      <c r="AG892" s="245">
        <f>'Preferred Scenarios Calculator'!AH44</f>
        <v>0</v>
      </c>
      <c r="AH892" s="245" t="str">
        <f>'Preferred Scenarios Calculator'!H44</f>
        <v>A9 (16 cores, 112GB RAM)</v>
      </c>
      <c r="AI892" t="s">
        <v>1254</v>
      </c>
      <c r="AJ892" s="243"/>
      <c r="AL892" t="s">
        <v>1254</v>
      </c>
      <c r="AM892" s="37">
        <f t="shared" si="407"/>
        <v>2.9329999999999998</v>
      </c>
      <c r="AN892" s="37">
        <f t="shared" si="408"/>
        <v>1.95</v>
      </c>
      <c r="AO892" s="37">
        <f t="shared" si="409"/>
        <v>999999</v>
      </c>
      <c r="AP892" s="37">
        <f t="shared" si="410"/>
        <v>999999</v>
      </c>
      <c r="AQ892">
        <f>IF(AND('Preferred Scenarios Calculator'!$AB$44="Windows", 'Preferred Scenarios Calculator'!$V$44="Standard"),1,0)</f>
        <v>1</v>
      </c>
      <c r="AR892">
        <f>IF(AND('Preferred Scenarios Calculator'!$AB$44="Linux", 'Preferred Scenarios Calculator'!$V$44="Standard"),1,0)</f>
        <v>0</v>
      </c>
      <c r="AS892">
        <f>IF(AND('Preferred Scenarios Calculator'!$AB$44="Windows", 'Preferred Scenarios Calculator'!$V$44="Basic"),1,0)</f>
        <v>0</v>
      </c>
      <c r="AT892">
        <f>IF(AND('Preferred Scenarios Calculator'!$AB$44="Linux", 'Preferred Scenarios Calculator'!$V$44="Basic"),1,0)</f>
        <v>0</v>
      </c>
      <c r="AU892">
        <f t="shared" si="413"/>
        <v>2.9329999999999998</v>
      </c>
      <c r="AV892">
        <f t="shared" si="414"/>
        <v>1.95</v>
      </c>
      <c r="AW892">
        <f t="shared" si="415"/>
        <v>999999</v>
      </c>
      <c r="AX892">
        <f t="shared" si="416"/>
        <v>999999</v>
      </c>
      <c r="AY892">
        <f>(AQ892*AU892)+(AR892*AV892)+(AS892*AW892)+(AT892*AX892)</f>
        <v>2.9329999999999998</v>
      </c>
      <c r="AZ892" s="38">
        <f t="shared" si="418"/>
        <v>0</v>
      </c>
      <c r="BA892" s="38">
        <f t="shared" si="419"/>
        <v>0</v>
      </c>
    </row>
    <row r="893" spans="1:53">
      <c r="A893" s="232">
        <f>'Pricing Calculator'!AN18</f>
        <v>744</v>
      </c>
      <c r="B893" s="235">
        <f>'Pricing Calculator'!AJ18</f>
        <v>0</v>
      </c>
      <c r="C893" s="46"/>
      <c r="D893" s="1040" t="s">
        <v>8114</v>
      </c>
      <c r="E893" s="1040" t="s">
        <v>4397</v>
      </c>
      <c r="F893" s="1022">
        <f t="shared" si="420"/>
        <v>1.173</v>
      </c>
      <c r="G893" s="1022">
        <f t="shared" si="421"/>
        <v>0.78</v>
      </c>
      <c r="H893" s="1022">
        <f t="shared" si="422"/>
        <v>999999</v>
      </c>
      <c r="I893" s="1022">
        <f t="shared" si="423"/>
        <v>999999</v>
      </c>
      <c r="S893" s="323">
        <f>SUM(S883:S892)</f>
        <v>1.1700000000000002</v>
      </c>
      <c r="T893" s="323">
        <f>IF(T883="Not Available", "Not Available", SUM(T883:T892))</f>
        <v>93.96</v>
      </c>
      <c r="AC893" s="33"/>
      <c r="AD893" t="s">
        <v>1251</v>
      </c>
      <c r="AE893" s="169"/>
      <c r="AF893" s="232"/>
      <c r="AG893" s="46"/>
      <c r="AH893" s="46"/>
      <c r="AI893" t="s">
        <v>1255</v>
      </c>
      <c r="AJ893" s="46"/>
      <c r="AK893" s="234"/>
      <c r="AL893" t="s">
        <v>1255</v>
      </c>
      <c r="AM893" s="25">
        <f t="shared" ref="AM893:AP900" si="424">F895</f>
        <v>0.14000000000000001</v>
      </c>
      <c r="AN893" s="25">
        <f t="shared" si="424"/>
        <v>7.6999999999999999E-2</v>
      </c>
      <c r="AO893" s="25">
        <f t="shared" si="424"/>
        <v>0.14000000000000001</v>
      </c>
      <c r="AP893" s="25">
        <f t="shared" si="424"/>
        <v>7.6999999999999999E-2</v>
      </c>
      <c r="AZ893" s="323">
        <f>SUM(AZ883:AZ892)</f>
        <v>0</v>
      </c>
      <c r="BA893" s="323">
        <f>SUM(BA883:BA892)</f>
        <v>0</v>
      </c>
    </row>
    <row r="894" spans="1:53">
      <c r="A894" s="232">
        <f>'Pricing Calculator'!AN20</f>
        <v>744</v>
      </c>
      <c r="B894" s="235">
        <f>'Pricing Calculator'!AJ20</f>
        <v>1</v>
      </c>
      <c r="C894" s="46"/>
      <c r="D894" s="1040" t="s">
        <v>8115</v>
      </c>
      <c r="E894" s="1040" t="s">
        <v>4398</v>
      </c>
      <c r="F894" s="1022">
        <f t="shared" si="420"/>
        <v>2.3460000000000001</v>
      </c>
      <c r="G894" s="1022">
        <f t="shared" si="421"/>
        <v>1.56</v>
      </c>
      <c r="H894" s="1022">
        <f t="shared" si="422"/>
        <v>999999</v>
      </c>
      <c r="I894" s="1022">
        <f t="shared" si="423"/>
        <v>999999</v>
      </c>
      <c r="AD894" t="s">
        <v>1252</v>
      </c>
      <c r="AI894" t="s">
        <v>1256</v>
      </c>
      <c r="AL894" t="s">
        <v>1256</v>
      </c>
      <c r="AM894" s="25">
        <f t="shared" si="424"/>
        <v>0.28000000000000003</v>
      </c>
      <c r="AN894" s="25">
        <f t="shared" si="424"/>
        <v>0.154</v>
      </c>
      <c r="AO894" s="25">
        <f t="shared" si="424"/>
        <v>0.28000000000000003</v>
      </c>
      <c r="AP894" s="25">
        <f t="shared" si="424"/>
        <v>0.154</v>
      </c>
    </row>
    <row r="895" spans="1:53">
      <c r="A895" s="232">
        <f>'Pricing Calculator'!AN20</f>
        <v>744</v>
      </c>
      <c r="B895" s="235">
        <f>'Pricing Calculator'!AJ20</f>
        <v>1</v>
      </c>
      <c r="C895" s="46"/>
      <c r="D895" s="1040" t="s">
        <v>8116</v>
      </c>
      <c r="E895" s="1040" t="s">
        <v>1255</v>
      </c>
      <c r="F895" s="1022">
        <f t="shared" ref="F895:F911" si="425">IF(E87=999999, E87, N87)</f>
        <v>0.14000000000000001</v>
      </c>
      <c r="G895" s="1022">
        <f t="shared" ref="G895:G911" si="426">IF(E123=999999, E123, N123)</f>
        <v>7.6999999999999999E-2</v>
      </c>
      <c r="H895" s="1022">
        <f t="shared" ref="H895:H901" si="427">(IF(E69=999999,E69,N69))</f>
        <v>0.14000000000000001</v>
      </c>
      <c r="I895" s="1022">
        <f t="shared" ref="I895:I911" si="428">IF(E105=999999, E105, N105)</f>
        <v>7.6999999999999999E-2</v>
      </c>
      <c r="AD895" t="s">
        <v>1259</v>
      </c>
      <c r="AI895" t="s">
        <v>1257</v>
      </c>
      <c r="AL895" t="s">
        <v>1257</v>
      </c>
      <c r="AM895" s="25">
        <f t="shared" si="424"/>
        <v>0.56000000000000005</v>
      </c>
      <c r="AN895" s="25">
        <f t="shared" si="424"/>
        <v>0.308</v>
      </c>
      <c r="AO895" s="25">
        <f t="shared" si="424"/>
        <v>0.56000000000000005</v>
      </c>
      <c r="AP895" s="25">
        <f t="shared" si="424"/>
        <v>0.308</v>
      </c>
    </row>
    <row r="896" spans="1:53">
      <c r="A896" s="232">
        <f>'Pricing Calculator'!AN22</f>
        <v>744</v>
      </c>
      <c r="B896" s="235">
        <f>'Pricing Calculator'!AJ22</f>
        <v>0</v>
      </c>
      <c r="C896" s="46"/>
      <c r="D896" s="1040" t="s">
        <v>8120</v>
      </c>
      <c r="E896" s="1040" t="s">
        <v>1256</v>
      </c>
      <c r="F896" s="1022">
        <f t="shared" si="425"/>
        <v>0.28000000000000003</v>
      </c>
      <c r="G896" s="1022">
        <f t="shared" si="426"/>
        <v>0.154</v>
      </c>
      <c r="H896" s="1022">
        <f t="shared" si="427"/>
        <v>0.28000000000000003</v>
      </c>
      <c r="I896" s="1022">
        <f t="shared" si="428"/>
        <v>0.154</v>
      </c>
      <c r="AD896" t="s">
        <v>1260</v>
      </c>
      <c r="AI896" t="s">
        <v>1258</v>
      </c>
      <c r="AL896" t="s">
        <v>1258</v>
      </c>
      <c r="AM896" s="25">
        <f t="shared" si="424"/>
        <v>1.1200000000000001</v>
      </c>
      <c r="AN896" s="25">
        <f t="shared" si="424"/>
        <v>0.61599999999999999</v>
      </c>
      <c r="AO896" s="25">
        <f t="shared" si="424"/>
        <v>1.1200000000000001</v>
      </c>
      <c r="AP896" s="25">
        <f t="shared" si="424"/>
        <v>0.61599999999999999</v>
      </c>
    </row>
    <row r="897" spans="1:42">
      <c r="A897" s="232">
        <f>'Pricing Calculator'!AN22</f>
        <v>744</v>
      </c>
      <c r="B897" s="235">
        <f>'Pricing Calculator'!AJ22</f>
        <v>0</v>
      </c>
      <c r="C897" s="46"/>
      <c r="D897" s="1040" t="s">
        <v>8119</v>
      </c>
      <c r="E897" s="1040" t="s">
        <v>1257</v>
      </c>
      <c r="F897" s="1022">
        <f t="shared" si="425"/>
        <v>0.56000000000000005</v>
      </c>
      <c r="G897" s="1022">
        <f t="shared" si="426"/>
        <v>0.308</v>
      </c>
      <c r="H897" s="1022">
        <f t="shared" si="427"/>
        <v>0.56000000000000005</v>
      </c>
      <c r="I897" s="1022">
        <f t="shared" si="428"/>
        <v>0.308</v>
      </c>
      <c r="AD897" t="s">
        <v>1261</v>
      </c>
      <c r="AI897" t="s">
        <v>1259</v>
      </c>
      <c r="AL897" t="s">
        <v>1259</v>
      </c>
      <c r="AM897" s="25">
        <f t="shared" si="424"/>
        <v>0.33</v>
      </c>
      <c r="AN897" s="25">
        <f t="shared" si="424"/>
        <v>0.19500000000000001</v>
      </c>
      <c r="AO897" s="25">
        <f t="shared" si="424"/>
        <v>0.33</v>
      </c>
      <c r="AP897" s="25">
        <f t="shared" si="424"/>
        <v>0.19500000000000001</v>
      </c>
    </row>
    <row r="898" spans="1:42">
      <c r="A898" s="232">
        <f>'Pricing Calculator'!AN24</f>
        <v>25</v>
      </c>
      <c r="B898" s="235">
        <f>'Pricing Calculator'!AJ24</f>
        <v>3</v>
      </c>
      <c r="C898" s="46"/>
      <c r="D898" s="1040" t="s">
        <v>8117</v>
      </c>
      <c r="E898" s="1040" t="s">
        <v>1258</v>
      </c>
      <c r="F898" s="1022">
        <f t="shared" si="425"/>
        <v>1.1200000000000001</v>
      </c>
      <c r="G898" s="1022">
        <f t="shared" si="426"/>
        <v>0.61599999999999999</v>
      </c>
      <c r="H898" s="1022">
        <f t="shared" si="427"/>
        <v>1.1200000000000001</v>
      </c>
      <c r="I898" s="1022">
        <f t="shared" si="428"/>
        <v>0.61599999999999999</v>
      </c>
      <c r="AD898" t="s">
        <v>1262</v>
      </c>
      <c r="AI898" t="s">
        <v>1260</v>
      </c>
      <c r="AL898" t="s">
        <v>1260</v>
      </c>
      <c r="AM898" s="25">
        <f t="shared" si="424"/>
        <v>0.65200000000000002</v>
      </c>
      <c r="AN898" s="25">
        <f t="shared" si="424"/>
        <v>0.39</v>
      </c>
      <c r="AO898" s="25">
        <f t="shared" si="424"/>
        <v>0.66</v>
      </c>
      <c r="AP898" s="25">
        <f t="shared" si="424"/>
        <v>0.39</v>
      </c>
    </row>
    <row r="899" spans="1:42">
      <c r="A899" s="232">
        <f>'Pricing Calculator'!AN24</f>
        <v>25</v>
      </c>
      <c r="B899" s="235">
        <f>'Pricing Calculator'!AJ24</f>
        <v>3</v>
      </c>
      <c r="C899" s="46"/>
      <c r="D899" s="1040" t="s">
        <v>8118</v>
      </c>
      <c r="E899" s="1040" t="s">
        <v>1259</v>
      </c>
      <c r="F899" s="1022">
        <f t="shared" si="425"/>
        <v>0.33</v>
      </c>
      <c r="G899" s="1022">
        <f t="shared" si="426"/>
        <v>0.19500000000000001</v>
      </c>
      <c r="H899" s="1022">
        <f t="shared" si="427"/>
        <v>0.33</v>
      </c>
      <c r="I899" s="1022">
        <f t="shared" si="428"/>
        <v>0.19500000000000001</v>
      </c>
      <c r="AD899" t="s">
        <v>1253</v>
      </c>
      <c r="AI899" t="s">
        <v>1261</v>
      </c>
      <c r="AL899" t="s">
        <v>1261</v>
      </c>
      <c r="AM899" s="25">
        <f t="shared" si="424"/>
        <v>1.173</v>
      </c>
      <c r="AN899" s="25">
        <f t="shared" si="424"/>
        <v>0.78</v>
      </c>
      <c r="AO899" s="25">
        <f t="shared" si="424"/>
        <v>1.1879999999999999</v>
      </c>
      <c r="AP899" s="25">
        <f t="shared" si="424"/>
        <v>0.70199999999999996</v>
      </c>
    </row>
    <row r="900" spans="1:42">
      <c r="A900" s="232">
        <f>'Pricing Calculator'!AN26</f>
        <v>744</v>
      </c>
      <c r="B900" s="235">
        <f>'Pricing Calculator'!AJ26</f>
        <v>0</v>
      </c>
      <c r="C900" s="46"/>
      <c r="D900" s="1040" t="s">
        <v>8121</v>
      </c>
      <c r="E900" s="1040" t="s">
        <v>1260</v>
      </c>
      <c r="F900" s="1022">
        <f t="shared" si="425"/>
        <v>0.65200000000000002</v>
      </c>
      <c r="G900" s="1022">
        <f t="shared" si="426"/>
        <v>0.39</v>
      </c>
      <c r="H900" s="1022">
        <f t="shared" si="427"/>
        <v>0.66</v>
      </c>
      <c r="I900" s="1022">
        <f t="shared" si="428"/>
        <v>0.39</v>
      </c>
      <c r="AD900" t="s">
        <v>1254</v>
      </c>
      <c r="AI900" t="s">
        <v>1262</v>
      </c>
      <c r="AL900" t="s">
        <v>1262</v>
      </c>
      <c r="AM900" s="25">
        <f t="shared" si="424"/>
        <v>2.1110000000000002</v>
      </c>
      <c r="AN900" s="25">
        <f t="shared" si="424"/>
        <v>1.56</v>
      </c>
      <c r="AO900" s="25">
        <f t="shared" si="424"/>
        <v>999999</v>
      </c>
      <c r="AP900" s="25">
        <f t="shared" si="424"/>
        <v>999999</v>
      </c>
    </row>
    <row r="901" spans="1:42">
      <c r="A901" s="232"/>
      <c r="B901" s="235"/>
      <c r="C901" s="46"/>
      <c r="D901" s="1040" t="s">
        <v>1250</v>
      </c>
      <c r="E901" s="1040" t="s">
        <v>1261</v>
      </c>
      <c r="F901" s="1022">
        <f t="shared" si="425"/>
        <v>1.173</v>
      </c>
      <c r="G901" s="1022">
        <f t="shared" si="426"/>
        <v>0.78</v>
      </c>
      <c r="H901" s="1022">
        <f t="shared" si="427"/>
        <v>1.1879999999999999</v>
      </c>
      <c r="I901" s="1022">
        <f t="shared" si="428"/>
        <v>0.70199999999999996</v>
      </c>
      <c r="AM901" s="25">
        <f>F912</f>
        <v>999999</v>
      </c>
      <c r="AN901" s="25">
        <f>G912</f>
        <v>999999</v>
      </c>
      <c r="AO901" s="25"/>
      <c r="AP901" s="25"/>
    </row>
    <row r="902" spans="1:42">
      <c r="A902" s="232"/>
      <c r="B902" s="235"/>
      <c r="C902" s="46"/>
      <c r="D902" s="1040" t="s">
        <v>1251</v>
      </c>
      <c r="E902" s="1040" t="s">
        <v>1262</v>
      </c>
      <c r="F902" s="1022">
        <f t="shared" si="425"/>
        <v>2.1110000000000002</v>
      </c>
      <c r="G902" s="1022">
        <f t="shared" si="426"/>
        <v>1.56</v>
      </c>
      <c r="H902" s="1114">
        <f t="shared" ref="H902:H911" si="429">IF(E76=999999, E76, N76)</f>
        <v>999999</v>
      </c>
      <c r="I902" s="1114">
        <f t="shared" si="428"/>
        <v>999999</v>
      </c>
      <c r="AM902" s="25"/>
      <c r="AN902" s="25"/>
      <c r="AO902" s="25"/>
      <c r="AP902" s="25"/>
    </row>
    <row r="903" spans="1:42" s="1039" customFormat="1">
      <c r="A903" s="232"/>
      <c r="B903" s="235"/>
      <c r="C903" s="46"/>
      <c r="D903" s="1040" t="s">
        <v>1252</v>
      </c>
      <c r="E903" s="1040" t="s">
        <v>8113</v>
      </c>
      <c r="F903" s="1022">
        <f t="shared" si="425"/>
        <v>0.155</v>
      </c>
      <c r="G903" s="1022">
        <f t="shared" si="426"/>
        <v>8.5000000000000006E-2</v>
      </c>
      <c r="H903" s="1114">
        <f t="shared" si="429"/>
        <v>999999</v>
      </c>
      <c r="I903" s="1114">
        <f t="shared" si="428"/>
        <v>999999</v>
      </c>
      <c r="J903" s="1040"/>
      <c r="O903" s="1044"/>
      <c r="P903" s="1044"/>
      <c r="AM903" s="25"/>
      <c r="AN903" s="25"/>
      <c r="AO903" s="25"/>
      <c r="AP903" s="25"/>
    </row>
    <row r="904" spans="1:42" s="1039" customFormat="1">
      <c r="A904" s="232"/>
      <c r="B904" s="235"/>
      <c r="C904" s="46"/>
      <c r="D904" s="1040" t="s">
        <v>1259</v>
      </c>
      <c r="E904" s="1040" t="s">
        <v>8114</v>
      </c>
      <c r="F904" s="1022">
        <f t="shared" si="425"/>
        <v>0.311</v>
      </c>
      <c r="G904" s="1022">
        <f t="shared" si="426"/>
        <v>0.17100000000000001</v>
      </c>
      <c r="H904" s="1114">
        <f t="shared" si="429"/>
        <v>999999</v>
      </c>
      <c r="I904" s="1114">
        <f t="shared" si="428"/>
        <v>999999</v>
      </c>
      <c r="J904" s="1040"/>
      <c r="O904" s="1044"/>
      <c r="P904" s="1044"/>
      <c r="AM904" s="25"/>
      <c r="AN904" s="25"/>
      <c r="AO904" s="25"/>
      <c r="AP904" s="25"/>
    </row>
    <row r="905" spans="1:42" s="1039" customFormat="1">
      <c r="A905" s="232"/>
      <c r="B905" s="235"/>
      <c r="C905" s="46"/>
      <c r="D905" s="1040" t="s">
        <v>1260</v>
      </c>
      <c r="E905" s="1040" t="s">
        <v>8115</v>
      </c>
      <c r="F905" s="1022">
        <f t="shared" si="425"/>
        <v>0.622</v>
      </c>
      <c r="G905" s="1022">
        <f t="shared" si="426"/>
        <v>0.34200000000000003</v>
      </c>
      <c r="H905" s="1114">
        <f t="shared" si="429"/>
        <v>999999</v>
      </c>
      <c r="I905" s="1114">
        <f t="shared" si="428"/>
        <v>999999</v>
      </c>
      <c r="J905" s="1040"/>
      <c r="O905" s="1044"/>
      <c r="P905" s="1044"/>
      <c r="AM905" s="25"/>
      <c r="AN905" s="25"/>
      <c r="AO905" s="25"/>
      <c r="AP905" s="25"/>
    </row>
    <row r="906" spans="1:42" s="1039" customFormat="1">
      <c r="A906" s="232"/>
      <c r="B906" s="235"/>
      <c r="C906" s="46"/>
      <c r="D906" s="1040" t="s">
        <v>1261</v>
      </c>
      <c r="E906" s="1040" t="s">
        <v>8116</v>
      </c>
      <c r="F906" s="1022">
        <f t="shared" si="425"/>
        <v>1.2430000000000001</v>
      </c>
      <c r="G906" s="1022">
        <f t="shared" si="426"/>
        <v>0.68400000000000005</v>
      </c>
      <c r="H906" s="1114">
        <f t="shared" si="429"/>
        <v>999999</v>
      </c>
      <c r="I906" s="1114">
        <f t="shared" si="428"/>
        <v>999999</v>
      </c>
      <c r="J906" s="1040"/>
      <c r="O906" s="1044"/>
      <c r="P906" s="1044"/>
      <c r="AM906" s="25"/>
      <c r="AN906" s="25"/>
      <c r="AO906" s="25"/>
      <c r="AP906" s="25"/>
    </row>
    <row r="907" spans="1:42" s="1039" customFormat="1">
      <c r="A907" s="232"/>
      <c r="B907" s="235"/>
      <c r="C907" s="46"/>
      <c r="D907" s="1040" t="s">
        <v>1262</v>
      </c>
      <c r="E907" s="1040" t="s">
        <v>8120</v>
      </c>
      <c r="F907" s="1022">
        <f t="shared" si="425"/>
        <v>2.4860000000000002</v>
      </c>
      <c r="G907" s="1022">
        <f t="shared" si="426"/>
        <v>1.3680000000000001</v>
      </c>
      <c r="H907" s="1114">
        <f t="shared" si="429"/>
        <v>999999</v>
      </c>
      <c r="I907" s="1114">
        <f t="shared" si="428"/>
        <v>999999</v>
      </c>
      <c r="J907" s="1040"/>
      <c r="O907" s="1044"/>
      <c r="P907" s="1044"/>
      <c r="AM907" s="25"/>
      <c r="AN907" s="25"/>
      <c r="AO907" s="25"/>
      <c r="AP907" s="25"/>
    </row>
    <row r="908" spans="1:42" s="1039" customFormat="1">
      <c r="A908" s="232"/>
      <c r="B908" s="235"/>
      <c r="C908" s="46"/>
      <c r="D908" s="1040" t="s">
        <v>3197</v>
      </c>
      <c r="E908" s="1040" t="s">
        <v>8119</v>
      </c>
      <c r="F908" s="1022">
        <f t="shared" si="425"/>
        <v>0.38</v>
      </c>
      <c r="G908" s="1022">
        <f t="shared" si="426"/>
        <v>0.224</v>
      </c>
      <c r="H908" s="1114">
        <f t="shared" si="429"/>
        <v>999999</v>
      </c>
      <c r="I908" s="1114">
        <f t="shared" si="428"/>
        <v>999999</v>
      </c>
      <c r="J908" s="1040"/>
      <c r="O908" s="1044"/>
      <c r="P908" s="1044"/>
      <c r="AM908" s="25"/>
      <c r="AN908" s="25"/>
      <c r="AO908" s="25"/>
      <c r="AP908" s="25"/>
    </row>
    <row r="909" spans="1:42" s="1039" customFormat="1">
      <c r="A909" s="232"/>
      <c r="B909" s="235"/>
      <c r="C909" s="46"/>
      <c r="D909" s="1040" t="s">
        <v>3198</v>
      </c>
      <c r="E909" s="1040" t="s">
        <v>8117</v>
      </c>
      <c r="F909" s="1022">
        <f t="shared" si="425"/>
        <v>0.75</v>
      </c>
      <c r="G909" s="1022">
        <f t="shared" si="426"/>
        <v>0.44900000000000001</v>
      </c>
      <c r="H909" s="1114">
        <f t="shared" si="429"/>
        <v>999999</v>
      </c>
      <c r="I909" s="1114">
        <f t="shared" si="428"/>
        <v>999999</v>
      </c>
      <c r="J909" s="1040"/>
      <c r="O909" s="1044"/>
      <c r="P909" s="1044"/>
      <c r="AM909" s="25"/>
      <c r="AN909" s="25"/>
      <c r="AO909" s="25"/>
      <c r="AP909" s="25"/>
    </row>
    <row r="910" spans="1:42" s="1039" customFormat="1">
      <c r="A910" s="232"/>
      <c r="B910" s="235"/>
      <c r="C910" s="46"/>
      <c r="D910" s="1040" t="s">
        <v>3199</v>
      </c>
      <c r="E910" s="1040" t="s">
        <v>8118</v>
      </c>
      <c r="F910" s="1022">
        <f t="shared" si="425"/>
        <v>1.349</v>
      </c>
      <c r="G910" s="1022">
        <f t="shared" si="426"/>
        <v>0.89700000000000002</v>
      </c>
      <c r="H910" s="1114">
        <f t="shared" si="429"/>
        <v>999999</v>
      </c>
      <c r="I910" s="1114">
        <f t="shared" si="428"/>
        <v>999999</v>
      </c>
      <c r="J910" s="1040"/>
      <c r="O910" s="1044"/>
      <c r="P910" s="1044"/>
      <c r="AM910" s="25"/>
      <c r="AN910" s="25"/>
      <c r="AO910" s="25"/>
      <c r="AP910" s="25"/>
    </row>
    <row r="911" spans="1:42" s="1039" customFormat="1">
      <c r="A911" s="232"/>
      <c r="B911" s="235"/>
      <c r="C911" s="46"/>
      <c r="D911" s="1040" t="s">
        <v>3200</v>
      </c>
      <c r="E911" s="1040" t="s">
        <v>8121</v>
      </c>
      <c r="F911" s="1022">
        <f t="shared" si="425"/>
        <v>2.4279999999999999</v>
      </c>
      <c r="G911" s="1022">
        <f t="shared" si="426"/>
        <v>1.7729999999999999</v>
      </c>
      <c r="H911" s="1114">
        <f t="shared" si="429"/>
        <v>999999</v>
      </c>
      <c r="I911" s="1114">
        <f t="shared" si="428"/>
        <v>999999</v>
      </c>
      <c r="J911" s="1040"/>
      <c r="O911" s="1044"/>
      <c r="P911" s="1044"/>
      <c r="AM911" s="25"/>
      <c r="AN911" s="25"/>
      <c r="AO911" s="25"/>
      <c r="AP911" s="25"/>
    </row>
    <row r="912" spans="1:42">
      <c r="A912" s="232"/>
      <c r="B912" s="235"/>
      <c r="C912" s="46"/>
      <c r="D912" s="1040" t="s">
        <v>3201</v>
      </c>
      <c r="E912" s="1040" t="s">
        <v>3197</v>
      </c>
      <c r="F912" s="1022">
        <f>IF(E147=999999, E147, N147)</f>
        <v>999999</v>
      </c>
      <c r="G912" s="1022">
        <f>IF(E141=999999, E141, N141)</f>
        <v>999999</v>
      </c>
      <c r="H912" s="768">
        <v>999999</v>
      </c>
      <c r="I912" s="768">
        <v>999999</v>
      </c>
      <c r="AM912" s="25"/>
      <c r="AN912" s="25"/>
      <c r="AO912" s="25"/>
      <c r="AP912" s="25"/>
    </row>
    <row r="913" spans="1:42">
      <c r="A913" s="232"/>
      <c r="B913" s="235"/>
      <c r="C913" s="46"/>
      <c r="D913" s="1040" t="s">
        <v>1253</v>
      </c>
      <c r="E913" s="1040" t="s">
        <v>3198</v>
      </c>
      <c r="F913" s="1022">
        <f>IF(E148=999999, E148, N148)</f>
        <v>999999</v>
      </c>
      <c r="G913" s="1022">
        <f>IF(E142=999999, E142, N142)</f>
        <v>999999</v>
      </c>
      <c r="H913" s="768">
        <v>999999</v>
      </c>
      <c r="I913" s="768">
        <v>999999</v>
      </c>
      <c r="AM913" s="25"/>
      <c r="AN913" s="25"/>
      <c r="AO913" s="25"/>
      <c r="AP913" s="25"/>
    </row>
    <row r="914" spans="1:42">
      <c r="A914" s="232"/>
      <c r="B914" s="235"/>
      <c r="C914" s="46"/>
      <c r="D914" s="1040" t="s">
        <v>1254</v>
      </c>
      <c r="E914" s="1040" t="s">
        <v>3199</v>
      </c>
      <c r="F914" s="1022">
        <f>IF(E149=999999, E149, N149)</f>
        <v>999999</v>
      </c>
      <c r="G914" s="1022">
        <f>IF(E143=999999, E143, N143)</f>
        <v>999999</v>
      </c>
      <c r="H914" s="768">
        <v>999999</v>
      </c>
      <c r="I914" s="768">
        <v>999999</v>
      </c>
      <c r="AM914" s="25"/>
      <c r="AN914" s="25"/>
      <c r="AO914" s="25"/>
      <c r="AP914" s="25"/>
    </row>
    <row r="915" spans="1:42">
      <c r="D915" s="1040" t="s">
        <v>4397</v>
      </c>
      <c r="E915" s="1040" t="s">
        <v>3200</v>
      </c>
      <c r="F915" s="1022">
        <f>IF(E150=999999, E150, N150)</f>
        <v>999999</v>
      </c>
      <c r="G915" s="1022">
        <f>IF(E144=999999, E144, N144)</f>
        <v>999999</v>
      </c>
      <c r="H915" s="768">
        <v>999999</v>
      </c>
      <c r="I915" s="768">
        <v>999999</v>
      </c>
    </row>
    <row r="916" spans="1:42">
      <c r="D916" s="1040" t="s">
        <v>4398</v>
      </c>
      <c r="E916" s="1040" t="s">
        <v>3201</v>
      </c>
      <c r="F916" s="1022">
        <f>IF(E151=999999, E151, N151)</f>
        <v>999999</v>
      </c>
      <c r="G916" s="1022">
        <f>IF(E145=999999, E145, N145)</f>
        <v>999999</v>
      </c>
      <c r="H916" s="768">
        <v>999999</v>
      </c>
      <c r="I916" s="768">
        <v>999999</v>
      </c>
    </row>
    <row r="917" spans="1:42">
      <c r="E917" s="1040"/>
    </row>
    <row r="918" spans="1:42">
      <c r="S918" s="818" t="s">
        <v>3000</v>
      </c>
      <c r="T918" t="s">
        <v>4240</v>
      </c>
    </row>
    <row r="919" spans="1:42">
      <c r="F919" s="1040" t="s">
        <v>525</v>
      </c>
      <c r="G919" s="1040" t="s">
        <v>526</v>
      </c>
      <c r="H919" s="1040" t="s">
        <v>507</v>
      </c>
      <c r="I919" s="1040" t="s">
        <v>508</v>
      </c>
      <c r="J919" s="1040" t="s">
        <v>505</v>
      </c>
      <c r="K919" t="s">
        <v>529</v>
      </c>
      <c r="L919" t="s">
        <v>506</v>
      </c>
      <c r="M919" t="s">
        <v>530</v>
      </c>
      <c r="N919" t="s">
        <v>525</v>
      </c>
      <c r="O919" s="564" t="s">
        <v>526</v>
      </c>
      <c r="P919" s="564" t="s">
        <v>507</v>
      </c>
      <c r="Q919" t="s">
        <v>508</v>
      </c>
      <c r="R919" t="s">
        <v>4239</v>
      </c>
      <c r="S919" s="819"/>
    </row>
    <row r="920" spans="1:42">
      <c r="E920" s="1040" t="s">
        <v>1245</v>
      </c>
      <c r="F920" s="1022" t="str">
        <f>O30</f>
        <v/>
      </c>
      <c r="G920" s="1022" t="str">
        <f>O56</f>
        <v/>
      </c>
      <c r="H920" s="1022" t="str">
        <f>O17</f>
        <v/>
      </c>
      <c r="I920" s="1022" t="str">
        <f>O43</f>
        <v/>
      </c>
      <c r="J920" s="1040">
        <f>IF(AND('Pricing Calculator'!$AD$18="Windows", 'Pricing Calculator'!$X$18="Standard"),1,0)</f>
        <v>1</v>
      </c>
      <c r="K920">
        <f>IF(AND('Pricing Calculator'!$AD$18="Linux", 'Pricing Calculator'!$X$18="Standard"),1,0)</f>
        <v>0</v>
      </c>
      <c r="L920">
        <f>IF(AND('Pricing Calculator'!$AD$18="Windows", 'Pricing Calculator'!$X$18="Basic"),1,0)</f>
        <v>0</v>
      </c>
      <c r="M920">
        <f>IF(AND('Pricing Calculator'!$AD$18="Linux", 'Pricing Calculator'!$X$18="Basic"),1,0)</f>
        <v>0</v>
      </c>
      <c r="N920" t="str">
        <f t="shared" ref="N920:N929" si="430">IFERROR(VLOOKUP($C883,$E$920:$I$939,2, FALSE), 0)</f>
        <v/>
      </c>
      <c r="O920" s="564" t="str">
        <f t="shared" ref="O920:O929" si="431">IFERROR(VLOOKUP($C883,$E$920:$I$939,3, FALSE), 0)</f>
        <v/>
      </c>
      <c r="P920" s="564" t="str">
        <f t="shared" ref="P920:P929" si="432">IFERROR(VLOOKUP($C883,$E$920:$I$939,4, FALSE), 0)</f>
        <v/>
      </c>
      <c r="Q920" t="str">
        <f t="shared" ref="Q920:Q929" si="433">IFERROR(VLOOKUP($C883,$E$920:$I$939,5, FALSE), 0)</f>
        <v/>
      </c>
      <c r="R920" t="str">
        <f>IF(J920=1,N920,IF(K920=1,O920,IF(L920=1,P920,IF(M920=1,Q920,"Not Available"))))</f>
        <v/>
      </c>
      <c r="S920" s="819" t="str">
        <f t="shared" ref="S920:S929" si="434">IF(B883&gt;0, R920, "")</f>
        <v/>
      </c>
    </row>
    <row r="921" spans="1:42">
      <c r="E921" s="1040" t="s">
        <v>1246</v>
      </c>
      <c r="F921" s="1022" t="str">
        <f>O31</f>
        <v/>
      </c>
      <c r="G921" s="1022" t="str">
        <f>O57</f>
        <v/>
      </c>
      <c r="H921" s="1022" t="str">
        <f>O18</f>
        <v/>
      </c>
      <c r="I921" s="1022" t="str">
        <f>O44</f>
        <v/>
      </c>
      <c r="J921" s="1040">
        <f>IF(AND('Pricing Calculator'!$AD$20="Windows", 'Pricing Calculator'!$X$20="Standard"),1,0)</f>
        <v>1</v>
      </c>
      <c r="K921">
        <f>IF(AND('Pricing Calculator'!$AD$20="Linux", 'Pricing Calculator'!$X$20="Standard"),1,0)</f>
        <v>0</v>
      </c>
      <c r="L921">
        <f>IF(AND('Pricing Calculator'!$AD$20="Windows", 'Pricing Calculator'!$X$20="Basic"),1,0)</f>
        <v>0</v>
      </c>
      <c r="M921">
        <f>IF(AND('Pricing Calculator'!$AD$20="Linux", 'Pricing Calculator'!$X$20="Basic"),1,0)</f>
        <v>0</v>
      </c>
      <c r="N921" t="str">
        <f t="shared" si="430"/>
        <v/>
      </c>
      <c r="O921" s="564" t="str">
        <f t="shared" si="431"/>
        <v/>
      </c>
      <c r="P921" s="564" t="str">
        <f t="shared" si="432"/>
        <v/>
      </c>
      <c r="Q921" t="str">
        <f t="shared" si="433"/>
        <v/>
      </c>
      <c r="R921" t="str">
        <f t="shared" ref="R921:R929" si="435">IF(J921=1,N921,IF(K921=1,O921,IF(L921=1,P921,IF(M921=1,Q921,"Not Available"))))</f>
        <v/>
      </c>
      <c r="S921" s="819" t="str">
        <f t="shared" si="434"/>
        <v/>
      </c>
    </row>
    <row r="922" spans="1:42">
      <c r="E922" s="1040" t="s">
        <v>1247</v>
      </c>
      <c r="F922" s="768" t="str">
        <f>$F$921</f>
        <v/>
      </c>
      <c r="G922" s="1031" t="str">
        <f>$G$921</f>
        <v/>
      </c>
      <c r="H922" s="1031" t="str">
        <f>$H$921</f>
        <v/>
      </c>
      <c r="I922" s="1031" t="str">
        <f>$I$921</f>
        <v/>
      </c>
      <c r="J922" s="1040">
        <f>IF(AND('Pricing Calculator'!$AD$22="Windows", 'Pricing Calculator'!$X$22="Standard"),1,0)</f>
        <v>1</v>
      </c>
      <c r="K922">
        <f>IF(AND('Pricing Calculator'!$AD$22="Linux", 'Pricing Calculator'!$X$22="Standard"),1,0)</f>
        <v>0</v>
      </c>
      <c r="L922">
        <f>IF(AND('Pricing Calculator'!$AD$22="Windows", 'Pricing Calculator'!$X$22="Basic"),1,0)</f>
        <v>0</v>
      </c>
      <c r="M922">
        <f>IF(AND('Pricing Calculator'!$AD$22="Linux", 'Pricing Calculator'!$X$22="Basic"),1,0)</f>
        <v>0</v>
      </c>
      <c r="N922" t="str">
        <f t="shared" si="430"/>
        <v/>
      </c>
      <c r="O922" s="564" t="str">
        <f t="shared" si="431"/>
        <v/>
      </c>
      <c r="P922" s="564" t="str">
        <f t="shared" si="432"/>
        <v/>
      </c>
      <c r="Q922" t="str">
        <f t="shared" si="433"/>
        <v/>
      </c>
      <c r="R922" t="str">
        <f t="shared" si="435"/>
        <v/>
      </c>
      <c r="S922" s="819" t="str">
        <f t="shared" si="434"/>
        <v/>
      </c>
    </row>
    <row r="923" spans="1:42">
      <c r="E923" s="1040" t="s">
        <v>1248</v>
      </c>
      <c r="F923" s="768" t="str">
        <f>$F$921</f>
        <v/>
      </c>
      <c r="G923" s="1031" t="str">
        <f>$G$921</f>
        <v/>
      </c>
      <c r="H923" s="1031" t="str">
        <f>$H$921</f>
        <v/>
      </c>
      <c r="I923" s="1031" t="str">
        <f>$I$921</f>
        <v/>
      </c>
      <c r="J923" s="1040">
        <f>IF(AND('Pricing Calculator'!$AD$24="Windows", 'Pricing Calculator'!$X$24="Standard"),1,0)</f>
        <v>1</v>
      </c>
      <c r="K923">
        <f>IF(AND('Pricing Calculator'!$AD$24="Linux", 'Pricing Calculator'!$X$24="Standard"),1,0)</f>
        <v>0</v>
      </c>
      <c r="L923">
        <f>IF(AND('Pricing Calculator'!$AD$24="Windows", 'Pricing Calculator'!$X$24="Basic"),1,0)</f>
        <v>0</v>
      </c>
      <c r="M923">
        <f>IF(AND('Pricing Calculator'!$AD$24="Linux", 'Pricing Calculator'!$X$24="Basic"),1,0)</f>
        <v>0</v>
      </c>
      <c r="N923" t="str">
        <f t="shared" si="430"/>
        <v/>
      </c>
      <c r="O923" s="564" t="str">
        <f t="shared" si="431"/>
        <v/>
      </c>
      <c r="P923" s="564" t="str">
        <f t="shared" si="432"/>
        <v/>
      </c>
      <c r="Q923" t="str">
        <f t="shared" si="433"/>
        <v/>
      </c>
      <c r="R923" t="str">
        <f t="shared" si="435"/>
        <v/>
      </c>
      <c r="S923" s="819" t="str">
        <f t="shared" si="434"/>
        <v/>
      </c>
    </row>
    <row r="924" spans="1:42">
      <c r="E924" s="1040" t="s">
        <v>1249</v>
      </c>
      <c r="F924" s="768" t="str">
        <f>$F$921</f>
        <v/>
      </c>
      <c r="G924" s="1031" t="str">
        <f>$G$921</f>
        <v/>
      </c>
      <c r="H924" s="1031" t="str">
        <f>$H$921</f>
        <v/>
      </c>
      <c r="I924" s="1031" t="str">
        <f>$I$921</f>
        <v/>
      </c>
      <c r="J924" s="1040">
        <f>IF(AND('Pricing Calculator'!$AD$26="Windows", 'Pricing Calculator'!$X$26="Standard"),1,0)</f>
        <v>1</v>
      </c>
      <c r="K924">
        <f>IF(AND('Pricing Calculator'!$AD$26="Linux", 'Pricing Calculator'!$X$26="Standard"),1,0)</f>
        <v>0</v>
      </c>
      <c r="L924">
        <f>IF(AND('Pricing Calculator'!$AD$26="Windows", 'Pricing Calculator'!$X$26="Basic"),1,0)</f>
        <v>0</v>
      </c>
      <c r="M924">
        <f>IF(AND('Pricing Calculator'!$AD$26="Linux", 'Pricing Calculator'!$X$26="Basic"),1,0)</f>
        <v>0</v>
      </c>
      <c r="N924" t="str">
        <f t="shared" si="430"/>
        <v/>
      </c>
      <c r="O924" s="564" t="str">
        <f t="shared" si="431"/>
        <v/>
      </c>
      <c r="P924" s="564" t="str">
        <f t="shared" si="432"/>
        <v/>
      </c>
      <c r="Q924" t="str">
        <f t="shared" si="433"/>
        <v/>
      </c>
      <c r="R924" t="str">
        <f t="shared" si="435"/>
        <v/>
      </c>
      <c r="S924" s="819" t="str">
        <f t="shared" si="434"/>
        <v/>
      </c>
    </row>
    <row r="925" spans="1:42">
      <c r="E925" s="1040" t="s">
        <v>1250</v>
      </c>
      <c r="F925" s="1022" t="str">
        <f t="shared" ref="F925:F931" si="436">O35</f>
        <v/>
      </c>
      <c r="G925" s="1022" t="str">
        <f t="shared" ref="G925:G931" si="437">O61</f>
        <v/>
      </c>
      <c r="H925" s="1022" t="str">
        <f t="shared" ref="H925:H931" si="438">O22</f>
        <v/>
      </c>
      <c r="I925" s="1022" t="str">
        <f t="shared" ref="I925:I931" si="439">O48</f>
        <v/>
      </c>
      <c r="J925" s="1040">
        <f>IF(AND('Pricing Calculator'!$AD$30="Windows", 'Pricing Calculator'!$X$30="Standard"),1,0)</f>
        <v>1</v>
      </c>
      <c r="K925">
        <f>IF(AND('Pricing Calculator'!$AD$30="Linux", 'Pricing Calculator'!$X$30="Standard"),1,0)</f>
        <v>0</v>
      </c>
      <c r="L925">
        <f>IF(AND('Pricing Calculator'!$AD$30="Windows", 'Pricing Calculator'!$X$30="Basic"),1,0)</f>
        <v>0</v>
      </c>
      <c r="M925">
        <f>IF(AND('Pricing Calculator'!$AD$30="Linux", 'Pricing Calculator'!$X$30="Basic"),1,0)</f>
        <v>0</v>
      </c>
      <c r="N925" t="str">
        <f t="shared" si="430"/>
        <v/>
      </c>
      <c r="O925" s="564" t="str">
        <f t="shared" si="431"/>
        <v/>
      </c>
      <c r="P925" s="564" t="str">
        <f t="shared" si="432"/>
        <v/>
      </c>
      <c r="Q925" t="str">
        <f t="shared" si="433"/>
        <v/>
      </c>
      <c r="R925" t="str">
        <f t="shared" si="435"/>
        <v/>
      </c>
      <c r="S925" s="819" t="str">
        <f t="shared" si="434"/>
        <v/>
      </c>
    </row>
    <row r="926" spans="1:42">
      <c r="E926" s="1040" t="s">
        <v>1251</v>
      </c>
      <c r="F926" s="1022" t="str">
        <f t="shared" si="436"/>
        <v/>
      </c>
      <c r="G926" s="1022" t="str">
        <f t="shared" si="437"/>
        <v/>
      </c>
      <c r="H926" s="1022" t="str">
        <f t="shared" si="438"/>
        <v/>
      </c>
      <c r="I926" s="1022" t="str">
        <f t="shared" si="439"/>
        <v/>
      </c>
      <c r="J926" s="1040">
        <f>IF(AND('Pricing Calculator'!$AD$32="Windows", 'Pricing Calculator'!$X$32="Standard"),1,0)</f>
        <v>1</v>
      </c>
      <c r="K926">
        <f>IF(AND('Pricing Calculator'!$AD$32="Linux", 'Pricing Calculator'!$X$32="Standard"),1,0)</f>
        <v>0</v>
      </c>
      <c r="L926">
        <f>IF(AND('Pricing Calculator'!$AD$32="Windows", 'Pricing Calculator'!$X$32="Basic"),1,0)</f>
        <v>0</v>
      </c>
      <c r="M926">
        <f>IF(AND('Pricing Calculator'!$AD$32="Linux", 'Pricing Calculator'!$X$32="Basic"),1,0)</f>
        <v>0</v>
      </c>
      <c r="N926" t="str">
        <f t="shared" si="430"/>
        <v/>
      </c>
      <c r="O926" s="564" t="str">
        <f t="shared" si="431"/>
        <v/>
      </c>
      <c r="P926" s="564" t="str">
        <f t="shared" si="432"/>
        <v/>
      </c>
      <c r="Q926" t="str">
        <f t="shared" si="433"/>
        <v/>
      </c>
      <c r="R926" t="str">
        <f t="shared" si="435"/>
        <v/>
      </c>
      <c r="S926" s="819" t="str">
        <f t="shared" si="434"/>
        <v/>
      </c>
    </row>
    <row r="927" spans="1:42">
      <c r="E927" s="1040" t="s">
        <v>1252</v>
      </c>
      <c r="F927" s="1022" t="str">
        <f t="shared" si="436"/>
        <v/>
      </c>
      <c r="G927" s="1022" t="str">
        <f t="shared" si="437"/>
        <v/>
      </c>
      <c r="H927" s="1022" t="str">
        <f t="shared" si="438"/>
        <v/>
      </c>
      <c r="I927" s="1022" t="str">
        <f t="shared" si="439"/>
        <v/>
      </c>
      <c r="J927" s="1040">
        <f>IF(AND('Pricing Calculator'!$AD$34="Windows", 'Pricing Calculator'!$X$34="Standard"),1,0)</f>
        <v>1</v>
      </c>
      <c r="K927">
        <f>IF(AND('Pricing Calculator'!$AD$34="Linux", 'Pricing Calculator'!$X$34="Standard"),1,0)</f>
        <v>0</v>
      </c>
      <c r="L927">
        <f>IF(AND('Pricing Calculator'!$AD$34="Windows", 'Pricing Calculator'!$X$34="Basic"),1,0)</f>
        <v>0</v>
      </c>
      <c r="M927">
        <f>IF(AND('Pricing Calculator'!$AD$34="Linux", 'Pricing Calculator'!$X$34="Basic"),1,0)</f>
        <v>0</v>
      </c>
      <c r="N927" t="str">
        <f t="shared" si="430"/>
        <v/>
      </c>
      <c r="O927" s="564" t="str">
        <f t="shared" si="431"/>
        <v/>
      </c>
      <c r="P927" s="564" t="str">
        <f t="shared" si="432"/>
        <v/>
      </c>
      <c r="Q927" t="str">
        <f t="shared" si="433"/>
        <v/>
      </c>
      <c r="R927" t="str">
        <f t="shared" si="435"/>
        <v/>
      </c>
      <c r="S927" s="819" t="str">
        <f t="shared" si="434"/>
        <v/>
      </c>
    </row>
    <row r="928" spans="1:42">
      <c r="E928" s="1040" t="s">
        <v>1253</v>
      </c>
      <c r="F928" s="1022">
        <f t="shared" si="436"/>
        <v>0</v>
      </c>
      <c r="G928" s="1022">
        <f t="shared" si="437"/>
        <v>0</v>
      </c>
      <c r="H928" s="1022" t="e">
        <f t="shared" si="438"/>
        <v>#VALUE!</v>
      </c>
      <c r="I928" s="1022">
        <f t="shared" si="439"/>
        <v>0</v>
      </c>
      <c r="J928" s="1040">
        <f>IF(AND('Pricing Calculator'!$AD$38="Windows", 'Pricing Calculator'!$X$38="Standard"),1,0)</f>
        <v>1</v>
      </c>
      <c r="K928">
        <f>IF(AND('Pricing Calculator'!$AD$38="Linux", 'Pricing Calculator'!$X$38="Standard"),1,0)</f>
        <v>0</v>
      </c>
      <c r="L928">
        <f>IF(AND('Pricing Calculator'!$AD$38="Windows", 'Pricing Calculator'!$X$38="Basic"),1,0)</f>
        <v>0</v>
      </c>
      <c r="M928">
        <f>IF(AND('Pricing Calculator'!$AD$38="Linux", 'Pricing Calculator'!$X$38="Basic"),1,0)</f>
        <v>0</v>
      </c>
      <c r="N928">
        <f t="shared" si="430"/>
        <v>0</v>
      </c>
      <c r="O928" s="564">
        <f t="shared" si="431"/>
        <v>0</v>
      </c>
      <c r="P928" s="564">
        <f t="shared" si="432"/>
        <v>0</v>
      </c>
      <c r="Q928">
        <f t="shared" si="433"/>
        <v>0</v>
      </c>
      <c r="R928">
        <f t="shared" si="435"/>
        <v>0</v>
      </c>
      <c r="S928" s="819" t="str">
        <f t="shared" si="434"/>
        <v/>
      </c>
    </row>
    <row r="929" spans="1:19">
      <c r="E929" s="1040" t="s">
        <v>1254</v>
      </c>
      <c r="F929" s="1022">
        <f t="shared" si="436"/>
        <v>0</v>
      </c>
      <c r="G929" s="1022">
        <f t="shared" si="437"/>
        <v>0</v>
      </c>
      <c r="H929" s="1022" t="e">
        <f t="shared" si="438"/>
        <v>#VALUE!</v>
      </c>
      <c r="I929" s="1022">
        <f t="shared" si="439"/>
        <v>0</v>
      </c>
      <c r="J929" s="1040">
        <f>IF(AND('Pricing Calculator'!$AD$40="Windows", 'Pricing Calculator'!$X$40="Standard"),1,0)</f>
        <v>1</v>
      </c>
      <c r="K929">
        <f>IF(AND('Pricing Calculator'!$AD$40="Linux", 'Pricing Calculator'!$X$40="Standard"),1,0)</f>
        <v>0</v>
      </c>
      <c r="L929">
        <f>IF(AND('Pricing Calculator'!$AD$40="Windows", 'Pricing Calculator'!$X$40="Basic"),1,0)</f>
        <v>0</v>
      </c>
      <c r="M929">
        <f>IF(AND('Pricing Calculator'!$AD$40="Linux", 'Pricing Calculator'!$X$40="Basic"),1,0)</f>
        <v>0</v>
      </c>
      <c r="N929">
        <f t="shared" si="430"/>
        <v>0</v>
      </c>
      <c r="O929" s="564">
        <f t="shared" si="431"/>
        <v>0</v>
      </c>
      <c r="P929" s="564">
        <f t="shared" si="432"/>
        <v>0</v>
      </c>
      <c r="Q929">
        <f t="shared" si="433"/>
        <v>0</v>
      </c>
      <c r="R929">
        <f t="shared" si="435"/>
        <v>0</v>
      </c>
      <c r="S929" s="820" t="str">
        <f t="shared" si="434"/>
        <v/>
      </c>
    </row>
    <row r="930" spans="1:19">
      <c r="E930" s="1040" t="s">
        <v>4397</v>
      </c>
      <c r="F930" s="1022">
        <f t="shared" si="436"/>
        <v>0</v>
      </c>
      <c r="G930" s="1022">
        <f t="shared" si="437"/>
        <v>0</v>
      </c>
      <c r="H930" s="1022">
        <f t="shared" si="438"/>
        <v>0</v>
      </c>
      <c r="I930" s="1022">
        <f t="shared" si="439"/>
        <v>0</v>
      </c>
    </row>
    <row r="931" spans="1:19">
      <c r="E931" s="1040" t="s">
        <v>4398</v>
      </c>
      <c r="F931" s="1022">
        <f t="shared" si="436"/>
        <v>0</v>
      </c>
      <c r="G931" s="1022">
        <f t="shared" si="437"/>
        <v>0</v>
      </c>
      <c r="H931" s="1022">
        <f t="shared" si="438"/>
        <v>0</v>
      </c>
      <c r="I931" s="1022">
        <f t="shared" si="439"/>
        <v>0</v>
      </c>
    </row>
    <row r="932" spans="1:19">
      <c r="E932" s="1040" t="s">
        <v>1255</v>
      </c>
      <c r="F932" s="1022" t="str">
        <f t="shared" ref="F932:F939" si="440">O87</f>
        <v/>
      </c>
      <c r="G932" s="1022" t="str">
        <f t="shared" ref="G932:G939" si="441">O123</f>
        <v/>
      </c>
      <c r="H932" s="1022" t="str">
        <f t="shared" ref="H932:H939" si="442">O69</f>
        <v/>
      </c>
      <c r="I932" s="1022" t="str">
        <f t="shared" ref="I932:I939" si="443">O105</f>
        <v/>
      </c>
    </row>
    <row r="933" spans="1:19">
      <c r="E933" s="1040" t="s">
        <v>1256</v>
      </c>
      <c r="F933" s="1022" t="str">
        <f t="shared" si="440"/>
        <v/>
      </c>
      <c r="G933" s="1022" t="str">
        <f t="shared" si="441"/>
        <v/>
      </c>
      <c r="H933" s="1022" t="str">
        <f t="shared" si="442"/>
        <v/>
      </c>
      <c r="I933" s="1022" t="str">
        <f t="shared" si="443"/>
        <v/>
      </c>
    </row>
    <row r="934" spans="1:19">
      <c r="E934" s="1040" t="s">
        <v>1257</v>
      </c>
      <c r="F934" s="1022" t="str">
        <f t="shared" si="440"/>
        <v/>
      </c>
      <c r="G934" s="1022" t="str">
        <f t="shared" si="441"/>
        <v/>
      </c>
      <c r="H934" s="1022" t="str">
        <f t="shared" si="442"/>
        <v/>
      </c>
      <c r="I934" s="1022" t="str">
        <f t="shared" si="443"/>
        <v/>
      </c>
    </row>
    <row r="935" spans="1:19">
      <c r="E935" s="1040" t="s">
        <v>1258</v>
      </c>
      <c r="F935" s="1022" t="str">
        <f t="shared" si="440"/>
        <v/>
      </c>
      <c r="G935" s="1022" t="str">
        <f t="shared" si="441"/>
        <v/>
      </c>
      <c r="H935" s="1022" t="str">
        <f t="shared" si="442"/>
        <v/>
      </c>
      <c r="I935" s="1022" t="str">
        <f t="shared" si="443"/>
        <v/>
      </c>
    </row>
    <row r="936" spans="1:19">
      <c r="A936" s="33"/>
      <c r="B936" s="46"/>
      <c r="C936" s="169"/>
      <c r="D936" s="1032"/>
      <c r="E936" s="1040" t="s">
        <v>1259</v>
      </c>
      <c r="F936" s="1022" t="str">
        <f t="shared" si="440"/>
        <v/>
      </c>
      <c r="G936" s="1022" t="str">
        <f t="shared" si="441"/>
        <v/>
      </c>
      <c r="H936" s="1022" t="str">
        <f t="shared" si="442"/>
        <v/>
      </c>
      <c r="I936" s="1022" t="str">
        <f t="shared" si="443"/>
        <v/>
      </c>
    </row>
    <row r="937" spans="1:19">
      <c r="A937" s="33"/>
      <c r="B937" s="46"/>
      <c r="C937" s="46"/>
      <c r="D937" s="344"/>
      <c r="E937" s="1040" t="s">
        <v>1260</v>
      </c>
      <c r="F937" s="1022" t="str">
        <f t="shared" si="440"/>
        <v/>
      </c>
      <c r="G937" s="1022" t="str">
        <f t="shared" si="441"/>
        <v/>
      </c>
      <c r="H937" s="1022" t="str">
        <f t="shared" si="442"/>
        <v/>
      </c>
      <c r="I937" s="1022" t="str">
        <f t="shared" si="443"/>
        <v/>
      </c>
    </row>
    <row r="938" spans="1:19">
      <c r="A938" s="33"/>
      <c r="B938" s="46"/>
      <c r="C938" s="46"/>
      <c r="D938" s="344"/>
      <c r="E938" s="1040" t="s">
        <v>1261</v>
      </c>
      <c r="F938" s="1022" t="str">
        <f t="shared" si="440"/>
        <v/>
      </c>
      <c r="G938" s="1022" t="str">
        <f t="shared" si="441"/>
        <v/>
      </c>
      <c r="H938" s="1022" t="str">
        <f t="shared" si="442"/>
        <v/>
      </c>
      <c r="I938" s="1022" t="str">
        <f t="shared" si="443"/>
        <v/>
      </c>
    </row>
    <row r="939" spans="1:19">
      <c r="E939" s="1040" t="s">
        <v>1262</v>
      </c>
      <c r="F939" s="1022" t="str">
        <f t="shared" si="440"/>
        <v/>
      </c>
      <c r="G939" s="1022" t="str">
        <f t="shared" si="441"/>
        <v/>
      </c>
      <c r="H939" s="1022" t="e">
        <f t="shared" si="442"/>
        <v>#N/A</v>
      </c>
      <c r="I939" s="1022" t="e">
        <f t="shared" si="443"/>
        <v>#N/A</v>
      </c>
    </row>
    <row r="941" spans="1:19" ht="35">
      <c r="A941" s="12" t="s">
        <v>3349</v>
      </c>
    </row>
    <row r="942" spans="1:19" ht="18.5" outlineLevel="1">
      <c r="B942" s="44" t="s">
        <v>3349</v>
      </c>
      <c r="C942" s="2" t="s">
        <v>72</v>
      </c>
      <c r="D942" s="2" t="s">
        <v>3356</v>
      </c>
      <c r="E942" s="556" t="s">
        <v>1073</v>
      </c>
      <c r="F942" s="2"/>
      <c r="G942" s="2" t="s">
        <v>2</v>
      </c>
      <c r="H942" s="2" t="s">
        <v>2986</v>
      </c>
      <c r="O942" s="900"/>
    </row>
    <row r="943" spans="1:19" outlineLevel="1">
      <c r="B943" t="s">
        <v>3355</v>
      </c>
      <c r="C943" s="874">
        <f>IF(E154=999999, "Not Available", N154)</f>
        <v>3.5999999999999999E-3</v>
      </c>
      <c r="D943" s="1013">
        <f>'Pricing Calculator'!P155</f>
        <v>0</v>
      </c>
      <c r="E943" s="1013">
        <f>IF(D943&lt;5.9, 0, (D943-5)*C943)</f>
        <v>0</v>
      </c>
      <c r="F943" s="1027"/>
      <c r="G943" s="1024" t="str">
        <f>IF(D943&gt;0, O154, "")</f>
        <v/>
      </c>
      <c r="H943" s="1024" t="str">
        <f>P154</f>
        <v/>
      </c>
      <c r="O943" s="900"/>
    </row>
    <row r="944" spans="1:19" outlineLevel="1">
      <c r="B944" t="s">
        <v>3354</v>
      </c>
      <c r="C944" s="873">
        <f>IF(E155=999999, "Not Available", N155)</f>
        <v>0.1</v>
      </c>
      <c r="D944" s="1013">
        <f>'Pricing Calculator'!AE155</f>
        <v>0</v>
      </c>
      <c r="E944" s="1042">
        <f>IF(D944&lt;100.9, 0, (D944-100)*C944)</f>
        <v>0</v>
      </c>
      <c r="G944" s="1024" t="str">
        <f>IF(D944&gt;0, O155, "")</f>
        <v/>
      </c>
      <c r="H944" s="1024" t="str">
        <f>P155</f>
        <v/>
      </c>
      <c r="O944" s="900"/>
    </row>
    <row r="945" spans="1:29" outlineLevel="1">
      <c r="D945" s="1013"/>
      <c r="O945" s="900"/>
    </row>
    <row r="946" spans="1:29" outlineLevel="1"/>
    <row r="947" spans="1:29">
      <c r="C947" s="73"/>
    </row>
    <row r="948" spans="1:29">
      <c r="B948" s="41" t="s">
        <v>161</v>
      </c>
      <c r="C948" s="259">
        <f>SUM(E943:E944)</f>
        <v>0</v>
      </c>
    </row>
    <row r="951" spans="1:29" ht="35">
      <c r="A951" s="12" t="s">
        <v>65</v>
      </c>
    </row>
    <row r="952" spans="1:29">
      <c r="M952" s="33"/>
      <c r="N952" s="33"/>
      <c r="O952" s="900"/>
      <c r="P952" s="900"/>
      <c r="Q952" s="33"/>
      <c r="R952" s="33"/>
      <c r="S952" s="33"/>
      <c r="T952" s="33"/>
      <c r="U952" s="33"/>
      <c r="V952" s="33"/>
      <c r="W952" s="33"/>
      <c r="X952" s="33"/>
      <c r="Y952" s="33"/>
      <c r="Z952" s="33"/>
      <c r="AA952" s="33"/>
      <c r="AB952" s="33"/>
      <c r="AC952" s="33"/>
    </row>
    <row r="953" spans="1:29">
      <c r="M953" s="33"/>
      <c r="N953" s="33"/>
      <c r="O953" s="900"/>
      <c r="P953" s="900"/>
      <c r="Q953" s="33"/>
      <c r="R953" s="33"/>
      <c r="S953" s="33"/>
      <c r="T953" s="33"/>
      <c r="U953" s="33"/>
      <c r="V953" s="33"/>
      <c r="W953" s="33"/>
      <c r="X953" s="33"/>
      <c r="Y953" s="33"/>
      <c r="Z953" s="33"/>
      <c r="AA953" s="33"/>
      <c r="AB953" s="33"/>
      <c r="AC953" s="33"/>
    </row>
    <row r="954" spans="1:29" ht="21">
      <c r="B954" s="2" t="s">
        <v>62</v>
      </c>
      <c r="C954" s="2"/>
      <c r="D954" s="2"/>
      <c r="E954" s="556"/>
      <c r="F954" s="2"/>
      <c r="G954" s="2"/>
      <c r="H954" s="2"/>
      <c r="I954" s="2" t="s">
        <v>3357</v>
      </c>
      <c r="J954" s="2" t="s">
        <v>2986</v>
      </c>
      <c r="M954" s="33"/>
      <c r="N954" s="33"/>
      <c r="O954" s="900"/>
      <c r="P954" s="900"/>
      <c r="Q954" s="33"/>
      <c r="R954" s="33"/>
      <c r="S954" s="33"/>
      <c r="T954" s="33"/>
      <c r="U954" s="33"/>
      <c r="V954" s="321"/>
      <c r="W954" s="33"/>
      <c r="X954" s="1650"/>
      <c r="Y954" s="1650"/>
      <c r="Z954" s="1650"/>
      <c r="AA954" s="1650"/>
      <c r="AB954" s="1650"/>
      <c r="AC954" s="33"/>
    </row>
    <row r="955" spans="1:29">
      <c r="B955" s="249" t="s">
        <v>45</v>
      </c>
      <c r="C955" s="250" t="s">
        <v>315</v>
      </c>
      <c r="D955" s="1020" t="s">
        <v>314</v>
      </c>
      <c r="E955" s="1007" t="s">
        <v>171</v>
      </c>
      <c r="F955" s="1020" t="s">
        <v>312</v>
      </c>
      <c r="G955" s="1020" t="s">
        <v>77</v>
      </c>
      <c r="H955" s="1047" t="s">
        <v>171</v>
      </c>
      <c r="I955" s="1047"/>
      <c r="J955" s="1047"/>
      <c r="M955" s="33"/>
      <c r="N955" s="33"/>
      <c r="O955" s="900"/>
      <c r="P955" s="900"/>
      <c r="Q955" s="33"/>
      <c r="R955" s="33"/>
      <c r="S955" s="33"/>
      <c r="T955" s="33"/>
      <c r="U955" s="33"/>
      <c r="V955" s="33"/>
      <c r="W955" s="229"/>
      <c r="X955" s="229"/>
      <c r="Y955" s="229"/>
      <c r="Z955" s="229"/>
      <c r="AA955" s="229"/>
      <c r="AB955" s="229"/>
      <c r="AC955" s="33"/>
    </row>
    <row r="956" spans="1:29" ht="18.5">
      <c r="B956" s="33" t="s">
        <v>3</v>
      </c>
      <c r="C956" s="174">
        <v>500000</v>
      </c>
      <c r="D956" s="1048">
        <f>B160</f>
        <v>0</v>
      </c>
      <c r="E956" s="1012">
        <f>IF(E159=999999,"Not Available", N159)</f>
        <v>0</v>
      </c>
      <c r="F956" s="1049">
        <f>'Pricing Calculator'!O250</f>
        <v>0</v>
      </c>
      <c r="G956" s="1013" t="s">
        <v>57</v>
      </c>
      <c r="H956" s="1050" t="str">
        <f>IF(E956="Not Available","Not Available", "Free")</f>
        <v>Free</v>
      </c>
      <c r="I956" s="1024" t="str">
        <f>IF(F956&gt;0, O159, "")</f>
        <v/>
      </c>
      <c r="J956" s="1024" t="str">
        <f>P159</f>
        <v/>
      </c>
      <c r="M956" s="33"/>
      <c r="N956" s="322"/>
      <c r="O956" s="905"/>
      <c r="P956" s="905"/>
      <c r="Q956" s="229"/>
      <c r="R956" s="229"/>
      <c r="S956" s="229"/>
      <c r="T956" s="33"/>
      <c r="U956" s="33"/>
      <c r="V956" s="33"/>
      <c r="W956" s="174"/>
      <c r="X956" s="174"/>
      <c r="Y956" s="320"/>
      <c r="Z956" s="230"/>
      <c r="AA956" s="174"/>
      <c r="AB956" s="174"/>
      <c r="AC956" s="33"/>
    </row>
    <row r="957" spans="1:29">
      <c r="B957" s="33" t="s">
        <v>291</v>
      </c>
      <c r="C957" s="174">
        <v>1500000</v>
      </c>
      <c r="D957" s="1040" t="s">
        <v>7</v>
      </c>
      <c r="E957" s="1012">
        <f>IF(E159=999999,"Not Available", N161)</f>
        <v>14.99</v>
      </c>
      <c r="F957" s="1049">
        <f>'Pricing Calculator'!O252</f>
        <v>0</v>
      </c>
      <c r="G957" s="1040">
        <f>ROUNDUP(F957/C957,)</f>
        <v>0</v>
      </c>
      <c r="H957" s="1051">
        <f>IF(E957="Not Available","Not Available", G957*E957)</f>
        <v>0</v>
      </c>
      <c r="I957" s="1024" t="str">
        <f>IF(F957&gt;0, O160, "")</f>
        <v/>
      </c>
      <c r="J957" s="1024" t="str">
        <f>P161</f>
        <v/>
      </c>
      <c r="M957" s="33"/>
      <c r="N957" s="33"/>
      <c r="O957" s="900"/>
      <c r="P957" s="903"/>
      <c r="Q957" s="230"/>
      <c r="R957" s="230"/>
      <c r="S957" s="230"/>
      <c r="T957" s="33"/>
      <c r="U957" s="33"/>
      <c r="V957" s="33"/>
      <c r="W957" s="174"/>
      <c r="X957" s="174"/>
      <c r="Y957" s="320"/>
      <c r="Z957" s="230"/>
      <c r="AA957" s="174"/>
      <c r="AB957" s="256"/>
      <c r="AC957" s="33"/>
    </row>
    <row r="958" spans="1:29">
      <c r="B958" s="33" t="s">
        <v>14</v>
      </c>
      <c r="C958" s="174">
        <v>15000000</v>
      </c>
      <c r="D958" s="1040" t="s">
        <v>7</v>
      </c>
      <c r="E958" s="1012">
        <f>IF(E159=999999,"Not Available", N162)</f>
        <v>139.99</v>
      </c>
      <c r="F958" s="1049">
        <f>'Pricing Calculator'!O254</f>
        <v>0</v>
      </c>
      <c r="G958" s="1040">
        <f>ROUNDUP(F958/C958,)</f>
        <v>0</v>
      </c>
      <c r="H958" s="1051">
        <f>IF(E958="Not Available","Not Available", G958*E958)</f>
        <v>0</v>
      </c>
      <c r="I958" s="1024" t="str">
        <f>IF(F958&gt;0, O161, "")</f>
        <v/>
      </c>
      <c r="J958" s="1024" t="str">
        <f>P162</f>
        <v/>
      </c>
      <c r="M958" s="33"/>
      <c r="N958" s="33"/>
      <c r="O958" s="900"/>
      <c r="P958" s="903"/>
      <c r="Q958" s="230"/>
      <c r="R958" s="230"/>
      <c r="S958" s="48"/>
      <c r="T958" s="33"/>
      <c r="U958" s="33"/>
      <c r="V958" s="33"/>
      <c r="W958" s="174"/>
      <c r="X958" s="174"/>
      <c r="Y958" s="320"/>
      <c r="Z958" s="230"/>
      <c r="AA958" s="174"/>
      <c r="AB958" s="256"/>
      <c r="AC958" s="33"/>
    </row>
    <row r="959" spans="1:29">
      <c r="B959" s="33"/>
      <c r="C959" s="63"/>
      <c r="D959" s="1013"/>
      <c r="E959" s="1004"/>
      <c r="F959" s="1005"/>
      <c r="G959" s="1042" t="s">
        <v>60</v>
      </c>
      <c r="H959" s="1052">
        <f>IF(H958="Not Available","Not Available",SUM(H956:H958))</f>
        <v>0</v>
      </c>
      <c r="M959" s="33"/>
      <c r="N959" s="33"/>
      <c r="O959" s="900"/>
      <c r="P959" s="900"/>
      <c r="Q959" s="33"/>
      <c r="R959" s="33"/>
      <c r="S959" s="48"/>
      <c r="T959" s="33"/>
      <c r="U959" s="33"/>
      <c r="V959" s="33"/>
      <c r="W959" s="174"/>
      <c r="X959" s="174"/>
      <c r="Y959" s="320"/>
      <c r="Z959" s="230"/>
      <c r="AA959" s="174"/>
      <c r="AB959" s="256"/>
      <c r="AC959" s="33"/>
    </row>
    <row r="960" spans="1:29">
      <c r="M960" s="33"/>
      <c r="N960" s="33"/>
      <c r="O960" s="900"/>
      <c r="P960" s="900"/>
      <c r="Q960" s="33"/>
      <c r="R960" s="33"/>
      <c r="S960" s="48"/>
      <c r="T960" s="33"/>
      <c r="U960" s="33"/>
      <c r="V960" s="33"/>
      <c r="W960" s="174"/>
      <c r="X960" s="174"/>
      <c r="Y960" s="320"/>
      <c r="Z960" s="230"/>
      <c r="AA960" s="174"/>
      <c r="AB960" s="256"/>
      <c r="AC960" s="33"/>
    </row>
    <row r="961" spans="1:64">
      <c r="I961" s="1005"/>
      <c r="M961" s="33"/>
      <c r="N961" s="33"/>
      <c r="O961" s="900"/>
      <c r="P961" s="900"/>
      <c r="Q961" s="33"/>
      <c r="R961" s="33"/>
      <c r="S961" s="48"/>
      <c r="T961" s="33"/>
      <c r="U961" s="33"/>
      <c r="V961" s="33"/>
      <c r="W961" s="174"/>
      <c r="X961" s="33"/>
      <c r="Y961" s="320"/>
      <c r="Z961" s="230"/>
      <c r="AA961" s="174"/>
      <c r="AB961" s="256"/>
      <c r="AC961" s="33"/>
      <c r="AD961" s="33"/>
      <c r="AE961" s="33"/>
      <c r="AF961" s="33"/>
      <c r="AG961" s="33"/>
      <c r="AH961" s="33"/>
      <c r="AI961" s="33"/>
      <c r="AJ961" s="33"/>
      <c r="AK961" s="33"/>
      <c r="AL961" s="33"/>
      <c r="AM961" s="33"/>
      <c r="AN961" s="33"/>
      <c r="AO961" s="33"/>
      <c r="AP961" s="33"/>
      <c r="AQ961" s="33"/>
      <c r="AR961" s="33"/>
      <c r="AS961" s="33"/>
      <c r="AT961" s="33"/>
      <c r="AU961" s="33"/>
      <c r="AV961" s="33"/>
      <c r="AW961" s="33"/>
    </row>
    <row r="962" spans="1:64">
      <c r="I962" s="1005"/>
      <c r="J962" s="1013"/>
      <c r="K962" s="65"/>
      <c r="M962" s="33"/>
      <c r="N962" s="33"/>
      <c r="O962" s="900"/>
      <c r="P962" s="900"/>
      <c r="Q962" s="33"/>
      <c r="R962" s="33"/>
      <c r="S962" s="33"/>
      <c r="T962" s="33"/>
      <c r="U962" s="33"/>
      <c r="V962" s="33"/>
      <c r="W962" s="33"/>
      <c r="X962" s="33"/>
      <c r="Y962" s="33"/>
      <c r="Z962" s="33"/>
      <c r="AA962" s="33"/>
      <c r="AB962" s="33"/>
      <c r="AC962" s="33"/>
      <c r="AD962" s="33"/>
      <c r="AE962" s="33"/>
      <c r="AF962" s="33"/>
      <c r="AG962" s="33"/>
      <c r="AH962" s="33"/>
      <c r="AI962" s="33"/>
      <c r="AJ962" s="33"/>
      <c r="AK962" s="33"/>
      <c r="AL962" s="33"/>
      <c r="AM962" s="33"/>
      <c r="AN962" s="33"/>
      <c r="AO962" s="33"/>
      <c r="AP962" s="33"/>
      <c r="AQ962" s="33"/>
      <c r="AR962" s="33"/>
      <c r="AS962" s="33"/>
      <c r="AT962" s="33"/>
      <c r="AU962" s="33"/>
      <c r="AV962" s="33"/>
      <c r="AW962" s="33"/>
    </row>
    <row r="963" spans="1:64" ht="16.5">
      <c r="M963" s="33"/>
      <c r="N963" s="33"/>
      <c r="O963" s="900"/>
      <c r="P963" s="900"/>
      <c r="Q963" s="33"/>
      <c r="R963" s="33"/>
      <c r="S963" s="33"/>
      <c r="T963" s="33"/>
      <c r="U963" s="33"/>
      <c r="V963" s="33"/>
      <c r="W963" s="33"/>
      <c r="X963" s="174"/>
      <c r="Y963" s="33"/>
      <c r="Z963" s="158"/>
      <c r="AA963" s="33"/>
      <c r="AB963" s="33"/>
      <c r="AC963" s="33"/>
      <c r="AD963" s="33"/>
      <c r="AE963" s="33"/>
      <c r="AF963" s="33"/>
      <c r="AG963" s="33"/>
      <c r="AH963" s="33"/>
      <c r="AI963" s="33"/>
      <c r="AJ963" s="33"/>
      <c r="AK963" s="33"/>
      <c r="AL963" s="33"/>
      <c r="AM963" s="33"/>
      <c r="AN963" s="33"/>
      <c r="AO963" s="33"/>
      <c r="AP963" s="33"/>
      <c r="AQ963" s="33"/>
      <c r="AR963" s="33"/>
      <c r="AS963" s="33"/>
      <c r="AT963" s="33"/>
      <c r="AU963" s="33"/>
      <c r="AV963" s="33"/>
      <c r="AW963" s="33"/>
    </row>
    <row r="964" spans="1:64" ht="16.5">
      <c r="M964" s="33"/>
      <c r="N964" s="33"/>
      <c r="O964" s="900"/>
      <c r="P964" s="900"/>
      <c r="Q964" s="33"/>
      <c r="R964" s="33"/>
      <c r="S964" s="33"/>
      <c r="T964" s="33"/>
      <c r="U964" s="33"/>
      <c r="V964" s="33"/>
      <c r="W964" s="33"/>
      <c r="X964" s="48"/>
      <c r="Y964" s="33"/>
      <c r="Z964" s="158"/>
      <c r="AA964" s="33"/>
      <c r="AB964" s="158"/>
      <c r="AC964" s="33"/>
      <c r="AD964" s="33"/>
      <c r="AE964" s="33"/>
      <c r="AF964" s="33"/>
      <c r="AG964" s="33"/>
      <c r="AH964" s="33"/>
      <c r="AI964" s="33"/>
      <c r="AJ964" s="33"/>
      <c r="AK964" s="33"/>
      <c r="AL964" s="33"/>
      <c r="AM964" s="33"/>
      <c r="AN964" s="33"/>
      <c r="AO964" s="33"/>
      <c r="AP964" s="33"/>
      <c r="AQ964" s="33"/>
      <c r="AR964" s="33"/>
      <c r="AS964" s="33"/>
      <c r="AT964" s="33"/>
      <c r="AU964" s="33"/>
      <c r="AV964" s="33"/>
      <c r="AW964" s="33"/>
    </row>
    <row r="965" spans="1:64">
      <c r="M965" s="33"/>
      <c r="N965" s="33"/>
      <c r="O965" s="900"/>
      <c r="P965" s="900"/>
      <c r="Q965" s="33"/>
      <c r="R965" s="33"/>
      <c r="S965" s="33"/>
      <c r="T965" s="33"/>
      <c r="U965" s="33"/>
      <c r="V965" s="33"/>
      <c r="W965" s="33"/>
      <c r="X965" s="33"/>
      <c r="Y965" s="33"/>
      <c r="Z965" s="33"/>
      <c r="AA965" s="33"/>
      <c r="AB965" s="33"/>
      <c r="AC965" s="33"/>
      <c r="AD965" s="33"/>
      <c r="AE965" s="33"/>
      <c r="AF965" s="33"/>
      <c r="AG965" s="33"/>
      <c r="AH965" s="33"/>
      <c r="AI965" s="33"/>
      <c r="AJ965" s="33"/>
      <c r="AK965" s="33"/>
      <c r="AL965" s="33"/>
      <c r="AM965" s="33"/>
      <c r="AN965" s="33"/>
      <c r="AO965" s="33"/>
      <c r="AP965" s="33"/>
      <c r="AQ965" s="33"/>
      <c r="AR965" s="33"/>
      <c r="AS965" s="33"/>
      <c r="AT965" s="33"/>
      <c r="AU965" s="33"/>
      <c r="AV965" s="33"/>
      <c r="AW965" s="33"/>
    </row>
    <row r="966" spans="1:64">
      <c r="M966" s="33"/>
      <c r="N966" s="33"/>
      <c r="O966" s="900"/>
      <c r="P966" s="900"/>
      <c r="Q966" s="33"/>
      <c r="R966" s="33"/>
      <c r="S966" s="33"/>
      <c r="T966" s="33"/>
      <c r="U966" s="33"/>
      <c r="V966" s="33"/>
      <c r="W966" s="33"/>
      <c r="X966" s="33"/>
      <c r="Y966" s="33"/>
      <c r="Z966" s="33"/>
      <c r="AA966" s="33"/>
      <c r="AB966" s="33"/>
      <c r="AC966" s="33"/>
      <c r="AD966" s="33"/>
      <c r="AE966" s="33"/>
      <c r="AF966" s="33"/>
      <c r="AG966" s="33"/>
      <c r="AH966" s="33"/>
      <c r="AI966" s="33"/>
      <c r="AJ966" s="33"/>
      <c r="AK966" s="33"/>
      <c r="AL966" s="33"/>
      <c r="AM966" s="33"/>
      <c r="AN966" s="33"/>
      <c r="AO966" s="33"/>
      <c r="AP966" s="33"/>
      <c r="AQ966" s="33"/>
      <c r="AR966" s="33"/>
      <c r="AS966" s="33"/>
      <c r="AT966" s="33"/>
      <c r="AU966" s="33"/>
      <c r="AV966" s="33"/>
      <c r="AW966" s="33"/>
    </row>
    <row r="967" spans="1:64">
      <c r="M967" s="33"/>
      <c r="N967" s="33"/>
      <c r="O967" s="900"/>
      <c r="P967" s="900"/>
      <c r="Q967" s="33"/>
      <c r="R967" s="33"/>
      <c r="S967" s="33"/>
      <c r="T967" s="33"/>
      <c r="U967" s="33"/>
      <c r="V967" s="33"/>
      <c r="W967" s="33"/>
      <c r="X967" s="33"/>
      <c r="Y967" s="33"/>
      <c r="Z967" s="33"/>
      <c r="AA967" s="33"/>
      <c r="AB967" s="33"/>
      <c r="AC967" s="33"/>
      <c r="AD967" s="33"/>
      <c r="AE967" s="33"/>
      <c r="AF967" s="33"/>
      <c r="AG967" s="33"/>
      <c r="AH967" s="33"/>
      <c r="AI967" s="33"/>
      <c r="AJ967" s="33"/>
      <c r="AK967" s="33"/>
      <c r="AL967" s="33"/>
      <c r="AM967" s="33"/>
      <c r="AN967" s="33"/>
      <c r="AO967" s="33"/>
      <c r="AP967" s="33"/>
      <c r="AQ967" s="33"/>
      <c r="AR967" s="1656" t="s">
        <v>360</v>
      </c>
      <c r="AS967" s="1656"/>
      <c r="AT967" s="1656"/>
      <c r="AU967" s="1656"/>
      <c r="AV967" s="1656"/>
      <c r="AW967" s="1656"/>
    </row>
    <row r="968" spans="1:64" ht="16.5">
      <c r="M968" s="33"/>
      <c r="N968" s="33"/>
      <c r="O968" s="900"/>
      <c r="P968" s="900"/>
      <c r="Q968" s="33"/>
      <c r="R968" s="33"/>
      <c r="S968" s="33"/>
      <c r="T968" s="33"/>
      <c r="U968" s="33"/>
      <c r="V968" s="33"/>
      <c r="W968" s="33"/>
      <c r="X968" s="33"/>
      <c r="Y968" s="33"/>
      <c r="Z968" s="33"/>
      <c r="AA968" s="33"/>
      <c r="AB968" s="33"/>
      <c r="AC968" s="33"/>
      <c r="AD968" s="33"/>
      <c r="AE968" s="33"/>
      <c r="AF968" s="33"/>
      <c r="AG968" s="33"/>
      <c r="AH968" s="33"/>
      <c r="AI968" s="33"/>
      <c r="AJ968" s="33"/>
      <c r="AK968" s="217" t="s">
        <v>288</v>
      </c>
      <c r="AL968" s="158"/>
      <c r="AM968" s="158"/>
      <c r="AN968" s="156"/>
      <c r="AO968" s="156"/>
      <c r="AP968" s="156"/>
      <c r="AQ968" s="156"/>
      <c r="AR968" s="156"/>
      <c r="AS968" s="158"/>
      <c r="AT968" s="158"/>
      <c r="AU968" s="158"/>
      <c r="AV968" s="158"/>
      <c r="AW968" s="158"/>
    </row>
    <row r="969" spans="1:64" ht="35">
      <c r="A969" s="12" t="s">
        <v>67</v>
      </c>
      <c r="M969" s="33"/>
      <c r="N969" s="33"/>
      <c r="O969" s="900"/>
      <c r="P969" s="900"/>
      <c r="Q969" s="33"/>
      <c r="AU969" s="158"/>
      <c r="AV969" s="158"/>
      <c r="AW969" s="158"/>
      <c r="BL969" s="28"/>
    </row>
    <row r="970" spans="1:64" ht="16.5">
      <c r="AU970" s="158"/>
      <c r="AV970" s="158"/>
      <c r="AW970" s="158"/>
    </row>
    <row r="971" spans="1:64" ht="16.5">
      <c r="A971" s="91"/>
      <c r="B971" s="91"/>
      <c r="C971" s="91"/>
      <c r="D971" s="91"/>
      <c r="E971" s="2"/>
      <c r="F971" s="2"/>
      <c r="G971" s="1053" t="s">
        <v>364</v>
      </c>
      <c r="H971" s="1053"/>
      <c r="I971" s="1053"/>
      <c r="J971" s="1053"/>
      <c r="K971" s="141"/>
      <c r="L971" s="141"/>
      <c r="M971" s="141"/>
      <c r="N971" s="141"/>
      <c r="O971" s="916" t="s">
        <v>1264</v>
      </c>
      <c r="AU971" s="158"/>
      <c r="AV971" s="158"/>
      <c r="AW971" s="158"/>
    </row>
    <row r="972" spans="1:64" ht="16.5">
      <c r="A972" s="251" t="s">
        <v>87</v>
      </c>
      <c r="B972" s="558" t="s">
        <v>362</v>
      </c>
      <c r="C972" s="252" t="s">
        <v>363</v>
      </c>
      <c r="D972" s="253" t="s">
        <v>14</v>
      </c>
      <c r="E972" s="253" t="s">
        <v>291</v>
      </c>
      <c r="F972" s="253" t="s">
        <v>398</v>
      </c>
      <c r="G972" s="253" t="s">
        <v>376</v>
      </c>
      <c r="H972" s="253" t="s">
        <v>2</v>
      </c>
      <c r="I972" s="253" t="s">
        <v>2986</v>
      </c>
      <c r="J972" s="253" t="s">
        <v>377</v>
      </c>
      <c r="K972" s="254" t="s">
        <v>464</v>
      </c>
      <c r="L972" s="254" t="s">
        <v>345</v>
      </c>
      <c r="M972" s="254" t="s">
        <v>2</v>
      </c>
      <c r="N972" s="254" t="s">
        <v>2986</v>
      </c>
      <c r="AU972" s="158"/>
      <c r="AV972" s="158"/>
      <c r="AW972" s="158"/>
    </row>
    <row r="973" spans="1:64" ht="16.5">
      <c r="A973" s="255">
        <f>'Pricing Calculator'!AK167</f>
        <v>744</v>
      </c>
      <c r="B973" s="334">
        <f>'Pricing Calculator'!AA167</f>
        <v>0</v>
      </c>
      <c r="C973" s="762" t="str">
        <f>'Pricing Calculator'!J167</f>
        <v>A0 Extra Small (0 cores, 0.75GB RAM)</v>
      </c>
      <c r="D973" s="1045">
        <f>IF('Pricing Calculator'!Y167="Standard", 1, 0)</f>
        <v>0</v>
      </c>
      <c r="E973" s="1040">
        <f>IF('Pricing Calculator'!Y167="Basic", 1, 0)</f>
        <v>0</v>
      </c>
      <c r="F973" s="1040" t="s">
        <v>1263</v>
      </c>
      <c r="G973" s="1022">
        <f t="shared" ref="G973:I974" si="444">N165</f>
        <v>0.02</v>
      </c>
      <c r="H973" s="1022" t="str">
        <f t="shared" si="444"/>
        <v/>
      </c>
      <c r="I973" s="1022" t="str">
        <f t="shared" si="444"/>
        <v/>
      </c>
      <c r="J973" s="1040">
        <f t="shared" ref="J973:J982" si="445">VLOOKUP($C973,$F$973:$G$992,2, FALSE)</f>
        <v>0.02</v>
      </c>
      <c r="K973" s="38">
        <f>IF(E165=999999, "Not Available", J973*B973)</f>
        <v>0</v>
      </c>
      <c r="L973" s="38">
        <f>IF(E165 =999999,"Not Available",K973*A973)</f>
        <v>0</v>
      </c>
      <c r="M973" t="str">
        <f t="shared" ref="M973:M982" si="446">IF(B973&gt;0, VLOOKUP($C973,$F$973:$H$992,3, FALSE), "")</f>
        <v/>
      </c>
      <c r="N973" t="str">
        <f t="shared" ref="N973:N982" si="447">VLOOKUP($C973,$F$973:$I$992,4, FALSE)</f>
        <v/>
      </c>
      <c r="O973" s="564" t="s">
        <v>1263</v>
      </c>
      <c r="AU973" s="158"/>
      <c r="AV973" s="158"/>
      <c r="AW973" s="158"/>
    </row>
    <row r="974" spans="1:64" ht="16.5">
      <c r="A974" s="255">
        <f>'Pricing Calculator'!AK169</f>
        <v>744</v>
      </c>
      <c r="B974" s="334">
        <f>'Pricing Calculator'!AA169</f>
        <v>0</v>
      </c>
      <c r="C974" s="762" t="str">
        <f>'Pricing Calculator'!J169</f>
        <v>A1 Small (1 core, 1.75GB RAM)</v>
      </c>
      <c r="D974" s="1045">
        <f>IF('Pricing Calculator'!Y169="Standard", 1, 0)</f>
        <v>0</v>
      </c>
      <c r="E974" s="1040">
        <f>IF('Pricing Calculator'!Y169="Basic", 1, 0)</f>
        <v>0</v>
      </c>
      <c r="F974" s="1040" t="s">
        <v>1246</v>
      </c>
      <c r="G974" s="1022">
        <f t="shared" si="444"/>
        <v>0.08</v>
      </c>
      <c r="H974" s="1022" t="str">
        <f t="shared" si="444"/>
        <v/>
      </c>
      <c r="I974" s="1022" t="str">
        <f t="shared" si="444"/>
        <v/>
      </c>
      <c r="J974" s="1040">
        <f t="shared" si="445"/>
        <v>0.08</v>
      </c>
      <c r="K974" s="38">
        <f>IF(E166=999999, "Not Available", J974*B974)</f>
        <v>0</v>
      </c>
      <c r="L974" s="38">
        <f>IF(E166 =999999,"Not Available",K974*A974)</f>
        <v>0</v>
      </c>
      <c r="M974" t="str">
        <f t="shared" si="446"/>
        <v/>
      </c>
      <c r="N974" t="str">
        <f t="shared" si="447"/>
        <v/>
      </c>
      <c r="O974" s="564" t="s">
        <v>1246</v>
      </c>
      <c r="AU974" s="158"/>
      <c r="AV974" s="158"/>
      <c r="AW974" s="158"/>
    </row>
    <row r="975" spans="1:64" ht="16.5">
      <c r="A975" s="255">
        <f>'Pricing Calculator'!AK171</f>
        <v>744</v>
      </c>
      <c r="B975" s="334">
        <f>'Pricing Calculator'!AA171</f>
        <v>0</v>
      </c>
      <c r="C975" s="762" t="str">
        <f>'Pricing Calculator'!J171</f>
        <v>A2 Medium (2 cores, 3.5GB RAM)</v>
      </c>
      <c r="D975" s="1045">
        <f>IF('Pricing Calculator'!Y171="Standard", 1, 0)</f>
        <v>0</v>
      </c>
      <c r="E975" s="1040">
        <f>IF('Pricing Calculator'!Y171="Basic", 1, 0)</f>
        <v>0</v>
      </c>
      <c r="F975" s="1040" t="s">
        <v>1247</v>
      </c>
      <c r="G975" s="1022">
        <f t="shared" ref="G975:G984" si="448">N167</f>
        <v>0.16</v>
      </c>
      <c r="H975" s="1022" t="str">
        <f>H974</f>
        <v/>
      </c>
      <c r="I975" s="1022" t="str">
        <f>I974</f>
        <v/>
      </c>
      <c r="J975" s="1040">
        <f t="shared" si="445"/>
        <v>0.16</v>
      </c>
      <c r="K975" s="769">
        <f>IF(E167=(999999*2), "Not Available", J975*B975)</f>
        <v>0</v>
      </c>
      <c r="L975" s="38">
        <f>IF(E167 =(999999*2),"Not Available",K975*A975)</f>
        <v>0</v>
      </c>
      <c r="M975" t="str">
        <f t="shared" si="446"/>
        <v/>
      </c>
      <c r="N975" t="str">
        <f t="shared" si="447"/>
        <v/>
      </c>
      <c r="O975" s="564" t="s">
        <v>1247</v>
      </c>
      <c r="AU975" s="158"/>
      <c r="AV975" s="158"/>
      <c r="AW975" s="158"/>
    </row>
    <row r="976" spans="1:64" ht="16.5">
      <c r="A976" s="255">
        <f>'Pricing Calculator'!AK173</f>
        <v>744</v>
      </c>
      <c r="B976" s="334">
        <f>'Pricing Calculator'!AA173</f>
        <v>0</v>
      </c>
      <c r="C976" s="762" t="str">
        <f>'Pricing Calculator'!J173</f>
        <v>A3 Large (4 cores, 7GB RAM)</v>
      </c>
      <c r="D976" s="1045">
        <f>IF('Pricing Calculator'!Y173="Standard", 1, 0)</f>
        <v>0</v>
      </c>
      <c r="E976" s="1040">
        <f>IF('Pricing Calculator'!Y173="Basic", 1, 0)</f>
        <v>0</v>
      </c>
      <c r="F976" s="1040" t="s">
        <v>1248</v>
      </c>
      <c r="G976" s="1022">
        <f t="shared" si="448"/>
        <v>0.32</v>
      </c>
      <c r="H976" s="1022" t="str">
        <f>H974</f>
        <v/>
      </c>
      <c r="I976" s="1022" t="str">
        <f>I974</f>
        <v/>
      </c>
      <c r="J976" s="1040">
        <f t="shared" si="445"/>
        <v>0.32</v>
      </c>
      <c r="K976" s="769">
        <f>IF(E168=(999999*4), "Not Available", J976*B976)</f>
        <v>0</v>
      </c>
      <c r="L976" s="38">
        <f>IF(E168 =(999999*4),"Not Available",K976*A976)</f>
        <v>0</v>
      </c>
      <c r="M976" t="str">
        <f t="shared" si="446"/>
        <v/>
      </c>
      <c r="N976" t="str">
        <f t="shared" si="447"/>
        <v/>
      </c>
      <c r="O976" s="564" t="s">
        <v>1248</v>
      </c>
      <c r="AU976" s="158"/>
      <c r="AV976" s="158"/>
      <c r="AW976" s="158"/>
    </row>
    <row r="977" spans="1:49" ht="16.5">
      <c r="A977" s="255">
        <f>'Pricing Calculator'!AK175</f>
        <v>744</v>
      </c>
      <c r="B977" s="334">
        <f>'Pricing Calculator'!AA175</f>
        <v>0</v>
      </c>
      <c r="C977" s="762" t="str">
        <f>'Pricing Calculator'!J175</f>
        <v>A4 Extra Large (8 cores, 14GB RAM)</v>
      </c>
      <c r="D977" s="1045">
        <f>IF('Pricing Calculator'!Y175="Standard", 1, 0)</f>
        <v>0</v>
      </c>
      <c r="E977" s="1040">
        <f>IF('Pricing Calculator'!Y175="Basic", 1, 0)</f>
        <v>0</v>
      </c>
      <c r="F977" s="1040" t="s">
        <v>1249</v>
      </c>
      <c r="G977" s="1022">
        <f t="shared" si="448"/>
        <v>0.64</v>
      </c>
      <c r="H977" s="1022" t="str">
        <f>H974</f>
        <v/>
      </c>
      <c r="I977" s="1022" t="str">
        <f>I974</f>
        <v/>
      </c>
      <c r="J977" s="1040">
        <f t="shared" si="445"/>
        <v>0.64</v>
      </c>
      <c r="K977" s="769">
        <f>IF(E169=(999999*8), "Not Available", J977*B977)</f>
        <v>0</v>
      </c>
      <c r="L977" s="38">
        <f>IF(E169 =(999999*8),"Not Available",K977*A977)</f>
        <v>0</v>
      </c>
      <c r="M977" t="str">
        <f t="shared" si="446"/>
        <v/>
      </c>
      <c r="N977" t="str">
        <f t="shared" si="447"/>
        <v/>
      </c>
      <c r="O977" s="564" t="s">
        <v>1249</v>
      </c>
      <c r="AU977" s="158"/>
      <c r="AV977" s="158"/>
      <c r="AW977" s="158"/>
    </row>
    <row r="978" spans="1:49" ht="16.5">
      <c r="A978" s="255">
        <f>'Pricing Calculator'!AK179</f>
        <v>744</v>
      </c>
      <c r="B978" s="334">
        <f>'Pricing Calculator'!AA179</f>
        <v>0</v>
      </c>
      <c r="C978" s="762" t="str">
        <f>'Pricing Calculator'!J179</f>
        <v>A5 (2 cores, 14GB RAM)</v>
      </c>
      <c r="D978" s="1045">
        <f>IF('Pricing Calculator'!Y179="Standard", 1, 0)</f>
        <v>0</v>
      </c>
      <c r="E978" s="1040">
        <f>IF('Pricing Calculator'!Y179="Basic", 1, 0)</f>
        <v>0</v>
      </c>
      <c r="F978" s="1040" t="s">
        <v>1250</v>
      </c>
      <c r="G978" s="1022">
        <f t="shared" si="448"/>
        <v>0.35</v>
      </c>
      <c r="H978" s="1022" t="str">
        <f t="shared" ref="H978:I984" si="449">O170</f>
        <v/>
      </c>
      <c r="I978" s="1022" t="str">
        <f t="shared" si="449"/>
        <v/>
      </c>
      <c r="J978" s="1040">
        <f t="shared" si="445"/>
        <v>0.35</v>
      </c>
      <c r="K978" s="38">
        <f>IF(E170=999999, "Not Available", J978*B978)</f>
        <v>0</v>
      </c>
      <c r="L978" s="38">
        <f>IF(E170 =999999,"Not Available",K978*A978)</f>
        <v>0</v>
      </c>
      <c r="M978" t="str">
        <f t="shared" si="446"/>
        <v/>
      </c>
      <c r="N978" t="str">
        <f t="shared" si="447"/>
        <v/>
      </c>
      <c r="O978" s="564" t="s">
        <v>1255</v>
      </c>
      <c r="AU978" s="158"/>
      <c r="AV978" s="158"/>
      <c r="AW978" s="158"/>
    </row>
    <row r="979" spans="1:49" ht="16.5">
      <c r="A979" s="255">
        <f>'Pricing Calculator'!AK181</f>
        <v>744</v>
      </c>
      <c r="B979" s="334">
        <f>'Pricing Calculator'!AA181</f>
        <v>0</v>
      </c>
      <c r="C979" s="762" t="str">
        <f>'Pricing Calculator'!J181</f>
        <v>A6 (4 cores, 28GB RAM)</v>
      </c>
      <c r="D979" s="1045">
        <f>IF('Pricing Calculator'!Y181="Standard", 1, 0)</f>
        <v>0</v>
      </c>
      <c r="E979" s="1040">
        <f>IF('Pricing Calculator'!Y181="Basic", 1, 0)</f>
        <v>0</v>
      </c>
      <c r="F979" s="1040" t="s">
        <v>1251</v>
      </c>
      <c r="G979" s="1022">
        <f t="shared" si="448"/>
        <v>0.71</v>
      </c>
      <c r="H979" s="1022" t="str">
        <f t="shared" si="449"/>
        <v/>
      </c>
      <c r="I979" s="1022" t="str">
        <f t="shared" si="449"/>
        <v/>
      </c>
      <c r="J979" s="1040">
        <f t="shared" si="445"/>
        <v>0.71</v>
      </c>
      <c r="K979" s="38">
        <f>IF(E171=999999, "Not Available", J979*B979)</f>
        <v>0</v>
      </c>
      <c r="L979" s="38">
        <f>IF(E171 =999999,"Not Available",K979*A979)</f>
        <v>0</v>
      </c>
      <c r="M979" t="str">
        <f t="shared" si="446"/>
        <v/>
      </c>
      <c r="N979" t="str">
        <f t="shared" si="447"/>
        <v/>
      </c>
      <c r="O979" s="564" t="s">
        <v>1256</v>
      </c>
    </row>
    <row r="980" spans="1:49" ht="16.5">
      <c r="A980" s="255">
        <f>'Pricing Calculator'!AK183</f>
        <v>744</v>
      </c>
      <c r="B980" s="334">
        <f>'Pricing Calculator'!AA183</f>
        <v>0</v>
      </c>
      <c r="C980" s="762" t="str">
        <f>'Pricing Calculator'!J183</f>
        <v>A7 (8 cores, 56GB RAM)</v>
      </c>
      <c r="D980" s="1045">
        <f>IF('Pricing Calculator'!Y183="Standard", 1, 0)</f>
        <v>0</v>
      </c>
      <c r="E980" s="1040">
        <f>IF('Pricing Calculator'!Y183="Basic", 1, 0)</f>
        <v>0</v>
      </c>
      <c r="F980" s="1040" t="s">
        <v>1252</v>
      </c>
      <c r="G980" s="1022">
        <f t="shared" si="448"/>
        <v>1.41</v>
      </c>
      <c r="H980" s="1022" t="str">
        <f t="shared" si="449"/>
        <v/>
      </c>
      <c r="I980" s="1022" t="str">
        <f t="shared" si="449"/>
        <v/>
      </c>
      <c r="J980" s="1040">
        <f t="shared" si="445"/>
        <v>1.41</v>
      </c>
      <c r="K980" s="38">
        <f>IF(E172=999999, "Not Available", J980*B980)</f>
        <v>0</v>
      </c>
      <c r="L980" s="38">
        <f>IF(E172 =999999,"Not Available",K980*A980)</f>
        <v>0</v>
      </c>
      <c r="M980" t="str">
        <f t="shared" si="446"/>
        <v/>
      </c>
      <c r="N980" t="str">
        <f t="shared" si="447"/>
        <v/>
      </c>
      <c r="O980" s="564" t="s">
        <v>1257</v>
      </c>
    </row>
    <row r="981" spans="1:49" ht="16.5">
      <c r="A981" s="255">
        <f>'Pricing Calculator'!AK187</f>
        <v>744</v>
      </c>
      <c r="B981" s="334">
        <f>'Pricing Calculator'!AA187</f>
        <v>0</v>
      </c>
      <c r="C981" s="762" t="str">
        <f>'Pricing Calculator'!J187</f>
        <v>A9 (16 cores, 112GB RAM)</v>
      </c>
      <c r="D981" s="1045">
        <f>IF('Pricing Calculator'!Y187="Standard", 1, 0)</f>
        <v>0</v>
      </c>
      <c r="E981" s="1040">
        <f>IF('Pricing Calculator'!Y187="Basic", 1, 0)</f>
        <v>0</v>
      </c>
      <c r="F981" s="1040" t="s">
        <v>1253</v>
      </c>
      <c r="G981" s="1022">
        <f t="shared" si="448"/>
        <v>1.466</v>
      </c>
      <c r="H981" s="1022" t="str">
        <f t="shared" si="449"/>
        <v/>
      </c>
      <c r="I981" s="1022" t="str">
        <f t="shared" si="449"/>
        <v/>
      </c>
      <c r="J981" s="1040">
        <f t="shared" si="445"/>
        <v>4.9000000000000004</v>
      </c>
      <c r="K981" s="38">
        <f>IF(E173=999999,"Not Available", J981*B981)</f>
        <v>0</v>
      </c>
      <c r="L981" s="38">
        <f>IF(E173 =999999,"Not Available",K981*A981)</f>
        <v>0</v>
      </c>
      <c r="M981" t="str">
        <f t="shared" si="446"/>
        <v/>
      </c>
      <c r="N981" t="str">
        <f t="shared" si="447"/>
        <v/>
      </c>
      <c r="O981" s="564" t="s">
        <v>1258</v>
      </c>
    </row>
    <row r="982" spans="1:49" ht="16.5">
      <c r="A982" s="255">
        <f>'Pricing Calculator'!AK189</f>
        <v>744</v>
      </c>
      <c r="B982" s="334">
        <f>'Pricing Calculator'!AA189</f>
        <v>0</v>
      </c>
      <c r="C982" s="762" t="str">
        <f>'Pricing Calculator'!J189</f>
        <v>A10 (8 cores, 56GB RAM)</v>
      </c>
      <c r="D982" s="1045">
        <f>IF('Pricing Calculator'!Y189="Standard", 1, 0)</f>
        <v>0</v>
      </c>
      <c r="E982" s="1040">
        <f>IF('Pricing Calculator'!Y189="Basic", 1, 0)</f>
        <v>0</v>
      </c>
      <c r="F982" s="1040" t="s">
        <v>1254</v>
      </c>
      <c r="G982" s="1022">
        <f t="shared" si="448"/>
        <v>4.9000000000000004</v>
      </c>
      <c r="H982" s="1022" t="str">
        <f t="shared" si="449"/>
        <v/>
      </c>
      <c r="I982" s="1022" t="str">
        <f t="shared" si="449"/>
        <v/>
      </c>
      <c r="J982" s="1040">
        <f t="shared" si="445"/>
        <v>1.64</v>
      </c>
      <c r="K982" s="38">
        <f>IF(E174=999999,"Not Available", J982*B982)</f>
        <v>0</v>
      </c>
      <c r="L982" s="38">
        <f>IF(E174 =999999,"Not Available",K982*A982)</f>
        <v>0</v>
      </c>
      <c r="M982" t="str">
        <f t="shared" si="446"/>
        <v/>
      </c>
      <c r="N982" t="str">
        <f t="shared" si="447"/>
        <v/>
      </c>
      <c r="O982" s="564" t="s">
        <v>1250</v>
      </c>
    </row>
    <row r="983" spans="1:49">
      <c r="E983" s="1040"/>
      <c r="F983" s="1040" t="s">
        <v>4397</v>
      </c>
      <c r="G983" s="1022">
        <f t="shared" si="448"/>
        <v>1.64</v>
      </c>
      <c r="H983" s="1022" t="str">
        <f t="shared" si="449"/>
        <v/>
      </c>
      <c r="I983" s="1022" t="str">
        <f t="shared" si="449"/>
        <v/>
      </c>
      <c r="O983" s="564" t="s">
        <v>1251</v>
      </c>
    </row>
    <row r="984" spans="1:49">
      <c r="E984" s="1040"/>
      <c r="F984" s="1040" t="s">
        <v>4398</v>
      </c>
      <c r="G984" s="1022">
        <f t="shared" si="448"/>
        <v>3.04</v>
      </c>
      <c r="H984" s="1022" t="str">
        <f t="shared" si="449"/>
        <v/>
      </c>
      <c r="I984" s="1022" t="str">
        <f t="shared" si="449"/>
        <v/>
      </c>
      <c r="O984" s="564" t="s">
        <v>1252</v>
      </c>
    </row>
    <row r="985" spans="1:49">
      <c r="E985" s="1040"/>
      <c r="F985" s="1040" t="s">
        <v>1255</v>
      </c>
      <c r="G985" s="1022">
        <f t="shared" ref="G985:I992" si="450">N178</f>
        <v>0.14000000000000001</v>
      </c>
      <c r="H985" s="1022" t="str">
        <f t="shared" si="450"/>
        <v/>
      </c>
      <c r="I985" s="1022" t="str">
        <f t="shared" si="450"/>
        <v/>
      </c>
      <c r="O985" s="564" t="s">
        <v>1259</v>
      </c>
    </row>
    <row r="986" spans="1:49">
      <c r="E986" s="1040"/>
      <c r="F986" s="1040" t="s">
        <v>1256</v>
      </c>
      <c r="G986" s="1022">
        <f t="shared" si="450"/>
        <v>0.28000000000000003</v>
      </c>
      <c r="H986" s="1022" t="str">
        <f t="shared" si="450"/>
        <v/>
      </c>
      <c r="I986" s="1022" t="str">
        <f t="shared" si="450"/>
        <v/>
      </c>
      <c r="O986" s="564" t="s">
        <v>1260</v>
      </c>
    </row>
    <row r="987" spans="1:49">
      <c r="E987" s="1040"/>
      <c r="F987" s="1040" t="s">
        <v>1257</v>
      </c>
      <c r="G987" s="1022">
        <f t="shared" si="450"/>
        <v>0.56000000000000005</v>
      </c>
      <c r="H987" s="1022" t="str">
        <f t="shared" si="450"/>
        <v/>
      </c>
      <c r="I987" s="1022" t="str">
        <f t="shared" si="450"/>
        <v/>
      </c>
      <c r="O987" s="564" t="s">
        <v>1261</v>
      </c>
    </row>
    <row r="988" spans="1:49">
      <c r="E988" s="1040"/>
      <c r="F988" s="1040" t="s">
        <v>1258</v>
      </c>
      <c r="G988" s="1022">
        <f t="shared" si="450"/>
        <v>1.1200000000000001</v>
      </c>
      <c r="H988" s="1022" t="str">
        <f t="shared" si="450"/>
        <v/>
      </c>
      <c r="I988" s="1022" t="str">
        <f t="shared" si="450"/>
        <v/>
      </c>
      <c r="O988" s="564" t="s">
        <v>1262</v>
      </c>
    </row>
    <row r="989" spans="1:49">
      <c r="E989" s="1040"/>
      <c r="F989" s="1040" t="s">
        <v>1259</v>
      </c>
      <c r="G989" s="1022">
        <f t="shared" si="450"/>
        <v>0.33</v>
      </c>
      <c r="H989" s="1022" t="str">
        <f t="shared" si="450"/>
        <v/>
      </c>
      <c r="I989" s="1022" t="str">
        <f t="shared" si="450"/>
        <v/>
      </c>
      <c r="O989" s="564" t="s">
        <v>1253</v>
      </c>
    </row>
    <row r="990" spans="1:49">
      <c r="E990" s="1040"/>
      <c r="F990" s="1040" t="s">
        <v>1260</v>
      </c>
      <c r="G990" s="1022">
        <f t="shared" si="450"/>
        <v>0.65200000000000002</v>
      </c>
      <c r="H990" s="1022" t="str">
        <f t="shared" si="450"/>
        <v/>
      </c>
      <c r="I990" s="1022" t="str">
        <f t="shared" si="450"/>
        <v/>
      </c>
      <c r="O990" s="564" t="s">
        <v>1254</v>
      </c>
    </row>
    <row r="991" spans="1:49" ht="35">
      <c r="A991" s="12" t="s">
        <v>1308</v>
      </c>
      <c r="E991" s="1040"/>
      <c r="F991" s="1040" t="s">
        <v>1261</v>
      </c>
      <c r="G991" s="1022">
        <f t="shared" si="450"/>
        <v>1.173</v>
      </c>
      <c r="H991" s="1022" t="str">
        <f t="shared" si="450"/>
        <v/>
      </c>
      <c r="I991" s="1022" t="str">
        <f t="shared" si="450"/>
        <v/>
      </c>
      <c r="K991">
        <f>SUM(K973:K982)</f>
        <v>0</v>
      </c>
      <c r="L991">
        <f>SUM(L973:L982)</f>
        <v>0</v>
      </c>
      <c r="O991" t="s">
        <v>4397</v>
      </c>
    </row>
    <row r="992" spans="1:49">
      <c r="E992" s="1040"/>
      <c r="F992" s="1040" t="s">
        <v>1262</v>
      </c>
      <c r="G992" s="1022">
        <f t="shared" si="450"/>
        <v>2.1110000000000002</v>
      </c>
      <c r="H992" s="1022" t="str">
        <f t="shared" si="450"/>
        <v/>
      </c>
      <c r="I992" s="1022" t="str">
        <f t="shared" si="450"/>
        <v/>
      </c>
      <c r="O992" t="s">
        <v>4398</v>
      </c>
    </row>
    <row r="993" spans="1:49">
      <c r="E993" s="1040"/>
    </row>
    <row r="994" spans="1:49" ht="16.5">
      <c r="A994" s="91"/>
      <c r="B994" s="91" t="s">
        <v>608</v>
      </c>
      <c r="C994" s="91" t="s">
        <v>87</v>
      </c>
      <c r="D994" s="91" t="s">
        <v>24</v>
      </c>
      <c r="E994" s="91" t="s">
        <v>1327</v>
      </c>
      <c r="F994" s="2" t="s">
        <v>2</v>
      </c>
      <c r="G994" s="1053" t="s">
        <v>2986</v>
      </c>
      <c r="H994" s="1053"/>
      <c r="I994" s="1053"/>
      <c r="J994" s="1053"/>
      <c r="AU994" s="158"/>
      <c r="AV994" s="158"/>
      <c r="AW994" s="158"/>
    </row>
    <row r="995" spans="1:49" ht="16.5">
      <c r="A995" s="633" t="s">
        <v>1286</v>
      </c>
      <c r="B995">
        <f>'Pricing Calculator'!T200</f>
        <v>0</v>
      </c>
      <c r="C995">
        <f>'Pricing Calculator'!AC200</f>
        <v>744</v>
      </c>
      <c r="D995" s="1040">
        <f>IF(E196="999999", "Not Available", N196)</f>
        <v>1.4999999999999999E-2</v>
      </c>
      <c r="E995" s="1040">
        <f>IF(D995=999999, "Not Available", D995*C995*B995)</f>
        <v>0</v>
      </c>
      <c r="F995" s="1024" t="str">
        <f>IF(B995&gt;0, O196, "")</f>
        <v/>
      </c>
      <c r="G995" s="1024" t="str">
        <f>P196</f>
        <v/>
      </c>
    </row>
    <row r="996" spans="1:49">
      <c r="E996" s="1040"/>
    </row>
    <row r="997" spans="1:49" ht="16.5">
      <c r="A997" s="633" t="s">
        <v>1287</v>
      </c>
      <c r="B997">
        <f>'Pricing Calculator'!T202</f>
        <v>0</v>
      </c>
      <c r="C997">
        <f>'Pricing Calculator'!AC202</f>
        <v>744</v>
      </c>
      <c r="D997" s="1040">
        <f>IF(E197="999999", "Not Available", N197)</f>
        <v>3.5000000000000003E-2</v>
      </c>
      <c r="E997" s="1040">
        <f>IF(D997=999999, "Not Available", D997*C997*B997)</f>
        <v>0</v>
      </c>
      <c r="F997" s="1024" t="str">
        <f>IF(B997&gt;0, O197, "")</f>
        <v/>
      </c>
      <c r="G997" s="1024" t="str">
        <f>P197</f>
        <v/>
      </c>
    </row>
    <row r="998" spans="1:49" ht="16.5">
      <c r="A998" s="161"/>
      <c r="E998" s="1040"/>
    </row>
    <row r="999" spans="1:49" ht="16.5">
      <c r="A999" s="633" t="s">
        <v>1288</v>
      </c>
      <c r="B999">
        <f>'Pricing Calculator'!T204</f>
        <v>0</v>
      </c>
      <c r="C999">
        <f>'Pricing Calculator'!AC204</f>
        <v>744</v>
      </c>
      <c r="D999" s="1040">
        <f>IF(E198="999999", "Not Available", N198)</f>
        <v>0.06</v>
      </c>
      <c r="E999" s="1040">
        <f>IF(D999=999999, "Not Available", D999*C999*B999)</f>
        <v>0</v>
      </c>
      <c r="F999" s="1024" t="str">
        <f>IF(B999&gt;0, O198, "")</f>
        <v/>
      </c>
      <c r="G999" s="1024" t="str">
        <f>P198</f>
        <v/>
      </c>
    </row>
    <row r="1000" spans="1:49" ht="16.5">
      <c r="A1000" s="161"/>
      <c r="E1000" s="1040"/>
    </row>
    <row r="1001" spans="1:49" ht="16.5">
      <c r="A1001" s="633" t="s">
        <v>1289</v>
      </c>
      <c r="B1001">
        <f>'Pricing Calculator'!T206</f>
        <v>0</v>
      </c>
      <c r="C1001">
        <f>'Pricing Calculator'!AC206</f>
        <v>744</v>
      </c>
      <c r="D1001" s="1040">
        <f>IF(E199="999999", "Not Available", N199)</f>
        <v>3.5000000000000003E-2</v>
      </c>
      <c r="E1001" s="1040">
        <f>IF(D1001=999999, "Not Available", D1001*C1001*B1001)</f>
        <v>0</v>
      </c>
      <c r="F1001" s="1024" t="str">
        <f>IF(B1001&gt;0, O199, "")</f>
        <v/>
      </c>
      <c r="G1001" s="1024" t="str">
        <f>P199</f>
        <v/>
      </c>
    </row>
    <row r="1002" spans="1:49" ht="16.5" outlineLevel="1">
      <c r="A1002" s="3"/>
      <c r="E1002" s="1040"/>
    </row>
    <row r="1003" spans="1:49" ht="35" outlineLevel="1">
      <c r="A1003" s="12"/>
      <c r="E1003" s="1042">
        <f>IF(D995="Not Available", "Not Available", SUM(E995:E1001))</f>
        <v>0</v>
      </c>
    </row>
    <row r="1004" spans="1:49" ht="35" outlineLevel="1">
      <c r="A1004" s="12" t="s">
        <v>3231</v>
      </c>
      <c r="B1004" s="91"/>
      <c r="C1004" s="91" t="s">
        <v>2990</v>
      </c>
      <c r="D1004" s="91" t="s">
        <v>24</v>
      </c>
      <c r="E1004" s="91" t="s">
        <v>147</v>
      </c>
      <c r="F1004" s="2" t="s">
        <v>2</v>
      </c>
      <c r="G1004" s="2" t="s">
        <v>2986</v>
      </c>
      <c r="H1004" s="2"/>
      <c r="I1004" s="1053" t="s">
        <v>4611</v>
      </c>
      <c r="J1004" s="1053" t="s">
        <v>4612</v>
      </c>
      <c r="K1004" s="1053" t="s">
        <v>24</v>
      </c>
      <c r="L1004" s="91" t="s">
        <v>147</v>
      </c>
      <c r="M1004" s="91" t="s">
        <v>2</v>
      </c>
      <c r="N1004" s="91" t="s">
        <v>2986</v>
      </c>
      <c r="O1004" s="91"/>
      <c r="Q1004" s="564"/>
    </row>
    <row r="1005" spans="1:49" outlineLevel="1">
      <c r="B1005" t="s">
        <v>3149</v>
      </c>
      <c r="C1005">
        <f>'Pricing Calculator'!T213</f>
        <v>0</v>
      </c>
      <c r="D1005" s="1054">
        <f>IF(E202=999999, "Not Available", N202)</f>
        <v>10</v>
      </c>
      <c r="E1005" s="1042">
        <f>IF(D1005="Not Available", "Not Available", D1005*C1005)</f>
        <v>0</v>
      </c>
      <c r="F1005" s="1040" t="str">
        <f>IF(C1005&gt;0, O202, "")</f>
        <v/>
      </c>
      <c r="G1005" s="1024" t="str">
        <f>P202</f>
        <v/>
      </c>
      <c r="H1005" s="1040" t="s">
        <v>3232</v>
      </c>
      <c r="I1005" s="1040">
        <f>'Pricing Calculator'!AC213</f>
        <v>0</v>
      </c>
      <c r="J1005" s="1040">
        <f>IF(I1005&lt;=40, 0, I1005-40)</f>
        <v>0</v>
      </c>
      <c r="K1005" s="1054">
        <f>IF(E203=999999, "Not Available", N203)</f>
        <v>0.17499999999999999</v>
      </c>
      <c r="L1005" s="1045">
        <f>IF(K1005="Not Available", "Not Available", K1005*J1005)</f>
        <v>0</v>
      </c>
      <c r="M1005" t="str">
        <f>IF(E1005&gt;0, O203, "")</f>
        <v/>
      </c>
      <c r="N1005" s="25" t="str">
        <f>P203</f>
        <v/>
      </c>
      <c r="O1005" t="s">
        <v>3260</v>
      </c>
      <c r="Q1005" s="564"/>
    </row>
    <row r="1006" spans="1:49" outlineLevel="1">
      <c r="B1006" t="s">
        <v>3126</v>
      </c>
      <c r="C1006">
        <f>'Pricing Calculator'!T215</f>
        <v>0</v>
      </c>
      <c r="D1006" s="1054">
        <f>IF(E204=999999, "Not Available", N204)</f>
        <v>15</v>
      </c>
      <c r="E1006" s="1042">
        <f>IF(D1006="Not Available", "Not Available", D1006*C1006)</f>
        <v>0</v>
      </c>
      <c r="F1006" s="1040" t="str">
        <f>IF(C1006&gt;0, O204, "")</f>
        <v/>
      </c>
      <c r="G1006" s="1024" t="str">
        <f>P204</f>
        <v/>
      </c>
      <c r="H1006" s="1040" t="s">
        <v>3233</v>
      </c>
      <c r="I1006" s="1040">
        <f>'Pricing Calculator'!AC215</f>
        <v>0</v>
      </c>
      <c r="J1006" s="1040">
        <f>IF(I1006&lt;=40, 0, I1006-40)</f>
        <v>0</v>
      </c>
      <c r="K1006" s="1054">
        <f>IF(E205=999999, "Not Available", N205)</f>
        <v>0.2</v>
      </c>
      <c r="L1006" s="243">
        <f>IF(K1006="Not Available", "Not Available", K1006*J1006)</f>
        <v>0</v>
      </c>
      <c r="M1006" s="1039" t="str">
        <f t="shared" ref="M1006:M1008" si="451">IF(E1006&gt;0, O204, "")</f>
        <v/>
      </c>
      <c r="N1006" s="25" t="str">
        <f>P205</f>
        <v/>
      </c>
      <c r="O1006"/>
      <c r="Q1006" s="564"/>
    </row>
    <row r="1007" spans="1:49" s="1039" customFormat="1" outlineLevel="1">
      <c r="B1007" s="1039" t="s">
        <v>8170</v>
      </c>
      <c r="C1007" s="1039">
        <f>'Pricing Calculator'!T217</f>
        <v>0</v>
      </c>
      <c r="D1007" s="1054">
        <f>IF(E206=999999, "Not Available", N206)</f>
        <v>20</v>
      </c>
      <c r="E1007" s="1042">
        <f t="shared" ref="E1007:E1008" si="452">IF(D1007="Not Available", "Not Available", D1007*C1007)</f>
        <v>0</v>
      </c>
      <c r="F1007" s="1040" t="str">
        <f>IF(C1007&gt;0, O205, "")</f>
        <v/>
      </c>
      <c r="G1007" s="1024" t="str">
        <f>P205</f>
        <v/>
      </c>
      <c r="H1007" s="1040" t="s">
        <v>8447</v>
      </c>
      <c r="I1007" s="1040">
        <f>'Pricing Calculator'!AC217</f>
        <v>0</v>
      </c>
      <c r="J1007" s="1040">
        <f t="shared" ref="J1007:J1008" si="453">IF(I1007&lt;=40, 0, I1007-40)</f>
        <v>0</v>
      </c>
      <c r="K1007" s="1054">
        <f>IF(E207=999999, "Not Available", N207)</f>
        <v>0.3</v>
      </c>
      <c r="L1007" s="1045">
        <f t="shared" ref="L1007:L1008" si="454">IF(K1007="Not Available", "Not Available", K1007*J1007)</f>
        <v>0</v>
      </c>
      <c r="M1007" s="1039" t="str">
        <f t="shared" si="451"/>
        <v/>
      </c>
      <c r="N1007" s="25">
        <f>P207</f>
        <v>0</v>
      </c>
      <c r="P1007" s="1044"/>
      <c r="Q1007" s="1044"/>
    </row>
    <row r="1008" spans="1:49" s="1039" customFormat="1" outlineLevel="1">
      <c r="B1008" s="1039" t="s">
        <v>8166</v>
      </c>
      <c r="C1008" s="1039">
        <f>'Pricing Calculator'!T219</f>
        <v>0</v>
      </c>
      <c r="D1008" s="1054">
        <f>IF(E208=999999, "Not Available", N208)</f>
        <v>25</v>
      </c>
      <c r="E1008" s="1042">
        <f t="shared" si="452"/>
        <v>0</v>
      </c>
      <c r="F1008" s="1040" t="str">
        <f>IF(C1008&gt;0, O206, "")</f>
        <v/>
      </c>
      <c r="G1008" s="1024">
        <f>P206</f>
        <v>0</v>
      </c>
      <c r="H1008" s="1040" t="s">
        <v>8448</v>
      </c>
      <c r="I1008" s="1040">
        <f>'Pricing Calculator'!AC219</f>
        <v>0</v>
      </c>
      <c r="J1008" s="1040">
        <f t="shared" si="453"/>
        <v>0</v>
      </c>
      <c r="K1008" s="1054">
        <f>IF(E209=999999, "Not Available", N209)</f>
        <v>0.45</v>
      </c>
      <c r="L1008" s="1045">
        <f t="shared" si="454"/>
        <v>0</v>
      </c>
      <c r="M1008" s="1039" t="str">
        <f t="shared" si="451"/>
        <v/>
      </c>
      <c r="N1008" s="25">
        <f>P209</f>
        <v>0</v>
      </c>
      <c r="P1008" s="1044"/>
      <c r="Q1008" s="1044"/>
    </row>
    <row r="1009" spans="1:17" outlineLevel="1">
      <c r="K1009" s="1040"/>
      <c r="O1009">
        <f>17*'FX Card'!G28</f>
        <v>17</v>
      </c>
      <c r="Q1009" s="564"/>
    </row>
    <row r="1010" spans="1:17" outlineLevel="1">
      <c r="B1010" t="s">
        <v>1079</v>
      </c>
      <c r="C1010">
        <f>IF(E1005="Not Available","Not Available",IF(C1005=0, 0, IF((SUM(E1005,L1005)/C1005)&gt;O1009, (O1009*C1005), SUM(E1005,L1005))))</f>
        <v>0</v>
      </c>
      <c r="K1010" s="1040"/>
      <c r="O1010">
        <f>23*'FX Card'!G28</f>
        <v>23</v>
      </c>
      <c r="Q1010" s="564"/>
    </row>
    <row r="1011" spans="1:17" outlineLevel="1">
      <c r="B1011" t="s">
        <v>1081</v>
      </c>
      <c r="C1011">
        <f>IF(E1006="Not Available","Not Available",IF(C1006=0, 0, IF(SUM(E1006,L1006)/C1006&gt;O1010,O1010*C1006,SUM(E1006,L1006))))</f>
        <v>0</v>
      </c>
      <c r="K1011" s="1040"/>
      <c r="O1011" s="1039">
        <f>17*'FX Card'!G28</f>
        <v>17</v>
      </c>
      <c r="Q1011" s="564"/>
    </row>
    <row r="1012" spans="1:17" s="1039" customFormat="1" outlineLevel="1">
      <c r="B1012" s="1039" t="s">
        <v>8449</v>
      </c>
      <c r="C1012" s="1039">
        <f>IF(E1007="Not Available","Not Available",IF(C1007=0, 0, IF(SUM(E1007,L1007)/C1007&gt;O1011,O1011*C1007,SUM(E1007,L1007))))</f>
        <v>0</v>
      </c>
      <c r="D1012" s="1040"/>
      <c r="E1012" s="1042"/>
      <c r="F1012" s="1040"/>
      <c r="G1012" s="1040"/>
      <c r="H1012" s="1040"/>
      <c r="I1012" s="1040"/>
      <c r="J1012" s="1040"/>
      <c r="K1012" s="1040"/>
      <c r="O1012" s="1039">
        <f>23*'FX Card'!G28</f>
        <v>23</v>
      </c>
      <c r="P1012" s="1044"/>
      <c r="Q1012" s="1044"/>
    </row>
    <row r="1013" spans="1:17" s="1039" customFormat="1" outlineLevel="1">
      <c r="B1013" s="1039" t="s">
        <v>8450</v>
      </c>
      <c r="C1013" s="1039">
        <f>IF(E1008="Not Available","Not Available",IF(C1008=0, 0, IF(SUM(E1008,L1008)/C1008&gt;O1012,O1012*C1008,SUM(E1008,L1008))))</f>
        <v>0</v>
      </c>
      <c r="D1013" s="1040"/>
      <c r="E1013" s="1042"/>
      <c r="F1013" s="1040"/>
      <c r="G1013" s="1040"/>
      <c r="H1013" s="1040"/>
      <c r="I1013" s="1040"/>
      <c r="J1013" s="1040"/>
      <c r="K1013" s="1040"/>
      <c r="P1013" s="1044"/>
      <c r="Q1013" s="1044"/>
    </row>
    <row r="1014" spans="1:17" outlineLevel="1">
      <c r="B1014" t="s">
        <v>3234</v>
      </c>
      <c r="C1014" s="17">
        <f>IF(C1010="Not Available", "Not Available", SUM(C1010:C1013))</f>
        <v>0</v>
      </c>
    </row>
    <row r="1015" spans="1:17" outlineLevel="1">
      <c r="E1015" s="1042">
        <f>SUM(E1003,L991)</f>
        <v>0</v>
      </c>
    </row>
    <row r="1016" spans="1:17" ht="35" outlineLevel="1">
      <c r="A1016" s="12" t="s">
        <v>44</v>
      </c>
      <c r="B1016" s="39" t="s">
        <v>481</v>
      </c>
      <c r="C1016" s="2"/>
      <c r="D1016" s="2"/>
      <c r="E1016" s="556"/>
      <c r="F1016" s="2"/>
      <c r="G1016" s="2"/>
      <c r="H1016" s="2"/>
      <c r="I1016" s="2"/>
      <c r="J1016" s="2"/>
      <c r="K1016" s="2"/>
      <c r="L1016" s="2"/>
      <c r="M1016" s="2"/>
      <c r="N1016" s="2"/>
      <c r="O1016" s="908"/>
    </row>
    <row r="1017" spans="1:17" outlineLevel="1">
      <c r="B1017" s="29"/>
      <c r="C1017" s="29"/>
      <c r="D1017" s="1055"/>
      <c r="E1017" s="1056"/>
      <c r="F1017" s="1055"/>
      <c r="G1017" s="1055"/>
      <c r="H1017" s="1055"/>
      <c r="I1017" s="1055"/>
      <c r="J1017" s="1055"/>
      <c r="K1017" s="1641" t="s">
        <v>56</v>
      </c>
      <c r="L1017" s="1641"/>
      <c r="M1017" s="106"/>
      <c r="N1017" s="1641" t="s">
        <v>52</v>
      </c>
      <c r="O1017" s="1641"/>
    </row>
    <row r="1018" spans="1:17" outlineLevel="1">
      <c r="B1018" s="2"/>
      <c r="C1018" s="2" t="s">
        <v>47</v>
      </c>
      <c r="D1018" s="2" t="s">
        <v>287</v>
      </c>
      <c r="E1018" s="559" t="s">
        <v>48</v>
      </c>
      <c r="F1018" s="2" t="s">
        <v>49</v>
      </c>
      <c r="G1018" s="2" t="s">
        <v>442</v>
      </c>
      <c r="H1018" s="2" t="s">
        <v>443</v>
      </c>
      <c r="I1018" s="2" t="s">
        <v>976</v>
      </c>
      <c r="J1018" s="2" t="s">
        <v>443</v>
      </c>
      <c r="K1018" s="31" t="s">
        <v>54</v>
      </c>
      <c r="L1018" s="2" t="s">
        <v>55</v>
      </c>
      <c r="M1018" s="2"/>
      <c r="N1018" s="31" t="s">
        <v>30</v>
      </c>
      <c r="O1018" s="908" t="s">
        <v>9</v>
      </c>
    </row>
    <row r="1019" spans="1:17" outlineLevel="1">
      <c r="B1019" t="s">
        <v>474</v>
      </c>
      <c r="C1019" s="295">
        <f>IF(E219=999999, "Not Available", N219)</f>
        <v>4.8000000000000001E-2</v>
      </c>
      <c r="D1019" s="1057">
        <f>C1019*O1019</f>
        <v>49.152000000000001</v>
      </c>
      <c r="E1019" s="1058">
        <f>IF(E212=999999, "Not Available", N212)</f>
        <v>2.4E-2</v>
      </c>
      <c r="F1019" s="1057">
        <f>E1019*O1019</f>
        <v>24.576000000000001</v>
      </c>
      <c r="G1019" s="1059">
        <f>IF(E226=999999, "Not Available", N226)</f>
        <v>6.7100000000000007E-2</v>
      </c>
      <c r="H1019" s="1057">
        <f>G1019*O1019</f>
        <v>68.710400000000007</v>
      </c>
      <c r="I1019" s="1059">
        <f>IF(E233=999999, "Not Available", N233)</f>
        <v>0.03</v>
      </c>
      <c r="J1019" s="1057">
        <f>I1019*O1019</f>
        <v>30.72</v>
      </c>
      <c r="K1019" s="30">
        <v>0</v>
      </c>
      <c r="L1019" s="22">
        <f>O1019</f>
        <v>1024</v>
      </c>
      <c r="M1019" s="22"/>
      <c r="N1019" s="34">
        <v>1</v>
      </c>
      <c r="O1019" s="925">
        <v>1024</v>
      </c>
    </row>
    <row r="1020" spans="1:17" outlineLevel="1">
      <c r="B1020" t="s">
        <v>475</v>
      </c>
      <c r="C1020" s="295">
        <f>IF(E220=999999, "Not Available", N220)</f>
        <v>4.7199999999999999E-2</v>
      </c>
      <c r="D1020" s="1057">
        <f>C1020*O1020+D1019</f>
        <v>2417.4591999999998</v>
      </c>
      <c r="E1020" s="1058">
        <f>IF(E213=999999, "Not Available", N213)</f>
        <v>2.3599999999999999E-2</v>
      </c>
      <c r="F1020" s="1057">
        <f>E1020*O1020+F1019</f>
        <v>1208.7295999999999</v>
      </c>
      <c r="G1020" s="1059">
        <f>IF(E227=999999, "Not Available", N227)</f>
        <v>5.9900000000000002E-2</v>
      </c>
      <c r="H1020" s="1057">
        <f>G1020*O1020+H1019</f>
        <v>3074.2528000000002</v>
      </c>
      <c r="I1020" s="1059">
        <f>IF(E234=999999, "Not Available", N234)</f>
        <v>2.9499999999999998E-2</v>
      </c>
      <c r="J1020" s="1060">
        <f>I1020*O1020+J1019</f>
        <v>1510.912</v>
      </c>
      <c r="K1020" s="35">
        <f>L1019</f>
        <v>1024</v>
      </c>
      <c r="L1020" s="22">
        <f>L1019+O1020</f>
        <v>51200</v>
      </c>
      <c r="M1020" s="22"/>
      <c r="N1020" s="34">
        <v>49</v>
      </c>
      <c r="O1020" s="929">
        <f>$O$1019*N1020</f>
        <v>50176</v>
      </c>
    </row>
    <row r="1021" spans="1:17" outlineLevel="1">
      <c r="B1021" t="s">
        <v>476</v>
      </c>
      <c r="C1021" s="295">
        <f>IF(E221=999999, "Not Available", N221)</f>
        <v>4.6399999999999997E-2</v>
      </c>
      <c r="D1021" s="1057">
        <f>C1021*O1021+D1020</f>
        <v>23798.5792</v>
      </c>
      <c r="E1021" s="1058">
        <f>IF(E214=999999, "Not Available", N214)</f>
        <v>2.3199999999999998E-2</v>
      </c>
      <c r="F1021" s="1057">
        <f>E1021*O1021+F1020</f>
        <v>11899.2896</v>
      </c>
      <c r="G1021" s="1059">
        <f>IF(E228=999999, "Not Available", N228)</f>
        <v>5.8900000000000001E-2</v>
      </c>
      <c r="H1021" s="1057">
        <f>G1021*O1021+H1020</f>
        <v>30215.372799999997</v>
      </c>
      <c r="I1021" s="1059">
        <f>IF(E235=999999, "Not Available", N235)</f>
        <v>2.9000000000000001E-2</v>
      </c>
      <c r="J1021" s="1060">
        <f>I1021*O1021+J1020</f>
        <v>14874.112000000001</v>
      </c>
      <c r="K1021" s="35">
        <f>L1020</f>
        <v>51200</v>
      </c>
      <c r="L1021" s="22">
        <f>L1020+O1021</f>
        <v>512000</v>
      </c>
      <c r="M1021" s="22"/>
      <c r="N1021" s="34">
        <v>450</v>
      </c>
      <c r="O1021" s="929">
        <f>$O$1019*N1021</f>
        <v>460800</v>
      </c>
    </row>
    <row r="1022" spans="1:17" outlineLevel="1">
      <c r="B1022" t="s">
        <v>477</v>
      </c>
      <c r="C1022" s="295">
        <f>IF(E222=999999, "Not Available", N222)</f>
        <v>4.5600000000000002E-2</v>
      </c>
      <c r="D1022" s="1057">
        <f>C1022*O1022+D1021</f>
        <v>47145.779200000004</v>
      </c>
      <c r="E1022" s="1058">
        <f>IF(E215=999999, "Not Available", N215)</f>
        <v>2.2800000000000001E-2</v>
      </c>
      <c r="F1022" s="1057">
        <f>E1022*O1022+F1021</f>
        <v>23572.889600000002</v>
      </c>
      <c r="G1022" s="1059">
        <f>IF(E229=999999, "Not Available", N229)</f>
        <v>5.79E-2</v>
      </c>
      <c r="H1022" s="1057">
        <f>G1022*O1022+H1021</f>
        <v>59860.1728</v>
      </c>
      <c r="I1022" s="1059">
        <f>IF(E236=999999, "Not Available", N236)</f>
        <v>2.8500000000000001E-2</v>
      </c>
      <c r="J1022" s="1060">
        <f>I1022*O1022+J1021</f>
        <v>29466.112000000001</v>
      </c>
      <c r="K1022" s="35">
        <f>L1021</f>
        <v>512000</v>
      </c>
      <c r="L1022" s="22">
        <f>L1021+O1022</f>
        <v>1024000</v>
      </c>
      <c r="M1022" s="22"/>
      <c r="N1022" s="34">
        <v>500</v>
      </c>
      <c r="O1022" s="929">
        <f>$O$1019*N1022</f>
        <v>512000</v>
      </c>
    </row>
    <row r="1023" spans="1:17" outlineLevel="1">
      <c r="B1023" t="s">
        <v>478</v>
      </c>
      <c r="C1023" s="295">
        <f>IF(E223=999999, "Not Available", N223)</f>
        <v>4.48E-2</v>
      </c>
      <c r="D1023" s="1057">
        <f>C1023*O1023+D1022</f>
        <v>230646.57919999998</v>
      </c>
      <c r="E1023" s="1058">
        <f>IF(E216=999999, "Not Available", N216)</f>
        <v>2.24E-2</v>
      </c>
      <c r="F1023" s="1057">
        <f>E1023*O1023+F1022</f>
        <v>115323.28959999999</v>
      </c>
      <c r="G1023" s="1059">
        <f>IF(E230=999999, "Not Available", N230)</f>
        <v>5.6899999999999999E-2</v>
      </c>
      <c r="H1023" s="1057">
        <f>G1023*O1023+H1022</f>
        <v>292922.57279999997</v>
      </c>
      <c r="I1023" s="1059">
        <f>IF(E237=999999, "Not Available", N237)</f>
        <v>2.8000000000000001E-2</v>
      </c>
      <c r="J1023" s="1060">
        <f>I1023*O1023+J1022</f>
        <v>144154.11199999999</v>
      </c>
      <c r="K1023" s="35">
        <f>L1022</f>
        <v>1024000</v>
      </c>
      <c r="L1023" s="22">
        <f>L1022+O1023</f>
        <v>5120000</v>
      </c>
      <c r="M1023" s="22"/>
      <c r="N1023" s="34">
        <v>4000</v>
      </c>
      <c r="O1023" s="929">
        <f>$O$1019*N1023</f>
        <v>4096000</v>
      </c>
    </row>
    <row r="1024" spans="1:17" outlineLevel="1">
      <c r="B1024" t="s">
        <v>473</v>
      </c>
      <c r="C1024" s="64">
        <f>C1023</f>
        <v>4.48E-2</v>
      </c>
      <c r="D1024" s="1057">
        <f>C1024*O1024+D1023</f>
        <v>643523.37919999997</v>
      </c>
      <c r="E1024" s="1061">
        <f>E1023</f>
        <v>2.24E-2</v>
      </c>
      <c r="F1024" s="1057">
        <f>E1024*O1024+F1023</f>
        <v>321761.68959999998</v>
      </c>
      <c r="G1024" s="1062">
        <f>G1023</f>
        <v>5.6899999999999999E-2</v>
      </c>
      <c r="H1024" s="1057">
        <f>G1024*O1024+H1023</f>
        <v>817312.97279999999</v>
      </c>
      <c r="I1024" s="1062">
        <f>I1023</f>
        <v>2.8000000000000001E-2</v>
      </c>
      <c r="J1024" s="1060">
        <f>I1024*O1024+J1023</f>
        <v>402202.11199999996</v>
      </c>
      <c r="K1024" s="35">
        <f>L1023</f>
        <v>5120000</v>
      </c>
      <c r="L1024" s="22">
        <f>L1023+O1024</f>
        <v>14336000</v>
      </c>
      <c r="N1024" s="34">
        <v>9000</v>
      </c>
      <c r="O1024" s="929">
        <f>$O$1019*N1024</f>
        <v>9216000</v>
      </c>
    </row>
    <row r="1025" spans="2:27" outlineLevel="1">
      <c r="D1025" s="1013"/>
      <c r="F1025" s="1005"/>
      <c r="G1025" s="1057"/>
      <c r="H1025" s="1005"/>
      <c r="I1025" s="1057"/>
      <c r="J1025" s="1005"/>
    </row>
    <row r="1026" spans="2:27" outlineLevel="1">
      <c r="H1026" s="1063"/>
    </row>
    <row r="1027" spans="2:27" outlineLevel="1">
      <c r="B1027" s="32" t="s">
        <v>50</v>
      </c>
      <c r="C1027" s="32" t="s">
        <v>350</v>
      </c>
      <c r="D1027" s="1064" t="s">
        <v>24</v>
      </c>
      <c r="E1027" s="1065" t="s">
        <v>445</v>
      </c>
      <c r="F1027" s="1064" t="s">
        <v>2</v>
      </c>
      <c r="G1027" s="1064" t="s">
        <v>2986</v>
      </c>
    </row>
    <row r="1028" spans="2:27" outlineLevel="1">
      <c r="B1028" t="s">
        <v>976</v>
      </c>
      <c r="C1028" s="26">
        <f>'Pricing Calculator'!AC334</f>
        <v>0</v>
      </c>
      <c r="D1028" s="1066">
        <f>IF(AND(C1028&gt;K1019,C1028&lt;=L1019),C1028*I1019,IF(AND(C1028&gt;K1020,C1028&lt;=L1020),J1019+(I1020*(C1028-L1019)),IF(AND(C1028&gt;K1021,C1028&lt;=L1021),J1020+(I1021*(C1028-L1020)),IF(AND(C1028&gt;K1022,C1028&lt;=L1022),J1021+(I1022*(C1028-L1021)),IF(AND(C1028&gt;K1023,C1028&lt;=L1023),J1022+(I1023*(C1028-L1022)),IF(C1028&gt;=L1023,J1023+(I1024*(C1028-L1023)),0))))))</f>
        <v>0</v>
      </c>
      <c r="E1028" s="560">
        <f>IF(I1019="Not Available", "Not Available", D1028)</f>
        <v>0</v>
      </c>
      <c r="F1028" s="1040" t="str">
        <f>IF(C1028&gt;0, O233, "")</f>
        <v/>
      </c>
      <c r="G1028" s="1024" t="str">
        <f>P233</f>
        <v/>
      </c>
    </row>
    <row r="1029" spans="2:27" outlineLevel="1">
      <c r="B1029" t="s">
        <v>444</v>
      </c>
      <c r="C1029" s="26">
        <f>'Pricing Calculator'!AC332</f>
        <v>0</v>
      </c>
      <c r="D1029" s="1066">
        <f>IF(AND(C1029&gt;K1019,C1029&lt;=L1019),C1029*G1019,IF(AND(C1029&gt;K1020,C1029&lt;=L1020),H1019+(G1020*(C1029-L1019)),IF(AND(C1029&gt;K1021,C1029&lt;=L1021),H1020+(G1021*(C1029-L1020)),IF(AND(C1029&gt;K1022,C1029&lt;=L1022),H1021+(G1022*(C1029-L1021)),IF(AND(C1029&gt;K1023,C1029&lt;=L1023),H1022+(G1023*(C1029-L1022)),IF(C1029&gt;=L1023, H1023+(G1024*(C1029-L1023)),0))))))</f>
        <v>0</v>
      </c>
      <c r="E1029" s="560">
        <f>IF(G1019="Not Available", "Not Available", D1029)</f>
        <v>0</v>
      </c>
      <c r="F1029" s="1040" t="str">
        <f>IF(C1029&gt;0, O226, "")</f>
        <v/>
      </c>
      <c r="G1029" s="1024" t="str">
        <f>P226</f>
        <v/>
      </c>
    </row>
    <row r="1030" spans="2:27" outlineLevel="1">
      <c r="B1030" t="s">
        <v>399</v>
      </c>
      <c r="C1030" s="26">
        <f>'Pricing Calculator'!AC330</f>
        <v>0</v>
      </c>
      <c r="D1030" s="1066">
        <f>IF(AND(C1030&gt;K1019,C1030&lt;=L1019),C1030*C1019,IF(AND(C1030&gt;K1020,C1030&lt;=L1020),D1019+(C1020*(C1030-L1019)),IF(AND(C1030&gt;K1021,C1030&lt;=L1021),D1020+(C1021*(C1030-L1020)),IF(AND(C1030&gt;K1022,C1030&lt;=L1022),D1021+(C1022*(C1030-L1021)),IF(AND(C1030&gt;K1023,C1030&lt;=L1023),D1022+(C1023*(C1030-L1022)),IF(C1030&gt;=L1023, D1023+(C1024*(C1030-L1023)),0))))))</f>
        <v>0</v>
      </c>
      <c r="E1030" s="560">
        <f>IF(C1019="Not Available", "Not Available", D1030)</f>
        <v>0</v>
      </c>
      <c r="F1030" s="1040" t="str">
        <f>IF(C1030&gt;0, O219, "")</f>
        <v/>
      </c>
      <c r="G1030" s="1057" t="str">
        <f>P219</f>
        <v/>
      </c>
    </row>
    <row r="1031" spans="2:27" outlineLevel="1">
      <c r="B1031" t="s">
        <v>400</v>
      </c>
      <c r="C1031" s="26">
        <f>'Pricing Calculator'!AC328</f>
        <v>0</v>
      </c>
      <c r="D1031" s="1066">
        <f>IF(AND(C1031&gt;K1019,C1031&lt;=L1019),C1031*E1019,IF(AND(C1031&gt;K1020,C1031&lt;=L1020),F1019+(E1020*(C1031-L1019)),IF(AND(C1031&gt;K1021,C1031&lt;=L1021),F1020+(E1021*(C1031-L1020)),IF(AND(C1031&gt;K1022,C1031&lt;=L1022),F1021+(E1022*(C1031-L1021)),IF(AND(C1031&gt;K1023,C1031&lt;=L1023),F1022+(E1023*(C1031-L1022)),IF(C1031&gt;L1023,"Contact Us",0))))))</f>
        <v>0</v>
      </c>
      <c r="E1031" s="560">
        <f>IF(E1019="Not Available", "Not Available", D1031)</f>
        <v>0</v>
      </c>
      <c r="F1031" s="1040" t="str">
        <f>IF(C1031&gt;0, O212, "")</f>
        <v/>
      </c>
      <c r="G1031" s="1005" t="str">
        <f>P212</f>
        <v/>
      </c>
      <c r="H1031" s="1013"/>
    </row>
    <row r="1032" spans="2:27" outlineLevel="1">
      <c r="E1032" s="1067">
        <f>SUM(D1028:D1031)</f>
        <v>0</v>
      </c>
      <c r="F1032" s="1068"/>
      <c r="G1032" s="1013"/>
      <c r="H1032" s="1013"/>
      <c r="O1032" s="900"/>
    </row>
    <row r="1033" spans="2:27" ht="26.25" customHeight="1" outlineLevel="1">
      <c r="F1033" s="1013"/>
      <c r="G1033" s="1013"/>
      <c r="H1033" s="1013"/>
      <c r="O1033" s="900"/>
      <c r="P1033" s="1654" t="s">
        <v>661</v>
      </c>
      <c r="Q1033" s="1654"/>
      <c r="R1033" s="1654"/>
      <c r="S1033" s="1654"/>
      <c r="T1033" s="1654"/>
      <c r="U1033" s="1654"/>
      <c r="V1033" s="1654"/>
      <c r="W1033" s="1654"/>
      <c r="X1033" s="1654"/>
      <c r="Y1033" s="1654"/>
      <c r="Z1033" s="1654"/>
      <c r="AA1033" s="1654"/>
    </row>
    <row r="1034" spans="2:27" ht="26.25" customHeight="1" outlineLevel="1">
      <c r="B1034" s="41" t="s">
        <v>51</v>
      </c>
      <c r="C1034" s="41"/>
      <c r="E1034" s="1069">
        <f>IF(E1028="Not Available", "Not Available", E1032)</f>
        <v>0</v>
      </c>
      <c r="F1034" s="1013"/>
      <c r="G1034" s="1013"/>
      <c r="H1034" s="1013"/>
      <c r="O1034" s="900"/>
      <c r="P1034" s="1654"/>
      <c r="Q1034" s="1654"/>
      <c r="R1034" s="1654"/>
      <c r="S1034" s="1654"/>
      <c r="T1034" s="1654"/>
      <c r="U1034" s="1654"/>
      <c r="V1034" s="1654"/>
      <c r="W1034" s="1654"/>
      <c r="X1034" s="1654"/>
      <c r="Y1034" s="1654"/>
      <c r="Z1034" s="1654"/>
      <c r="AA1034" s="1654"/>
    </row>
    <row r="1035" spans="2:27" outlineLevel="1">
      <c r="B1035" s="41"/>
      <c r="C1035" s="41"/>
      <c r="E1035" s="1070"/>
      <c r="F1035" s="1013"/>
      <c r="G1035" s="1013"/>
      <c r="H1035" s="1013"/>
      <c r="O1035" s="900"/>
    </row>
    <row r="1036" spans="2:27" ht="21" outlineLevel="1">
      <c r="B1036" s="39" t="s">
        <v>659</v>
      </c>
      <c r="C1036" s="2"/>
      <c r="D1036" s="2"/>
      <c r="E1036" s="556"/>
      <c r="F1036" s="2"/>
      <c r="G1036" s="2"/>
      <c r="H1036" s="2"/>
      <c r="I1036" s="2"/>
      <c r="J1036" s="2"/>
      <c r="K1036" s="2"/>
      <c r="L1036" s="2"/>
      <c r="M1036" s="2"/>
      <c r="P1036" s="906" t="s">
        <v>660</v>
      </c>
      <c r="Q1036" s="2"/>
      <c r="R1036" s="2"/>
      <c r="S1036" s="2"/>
      <c r="T1036" s="2"/>
      <c r="U1036" s="2"/>
      <c r="V1036" s="2"/>
      <c r="W1036" s="2"/>
      <c r="X1036" s="2"/>
      <c r="Y1036" s="2"/>
      <c r="Z1036" s="2"/>
      <c r="AA1036" s="2"/>
    </row>
    <row r="1037" spans="2:27" outlineLevel="1">
      <c r="B1037" s="29"/>
      <c r="C1037" s="29"/>
      <c r="D1037" s="1055"/>
      <c r="E1037" s="1056"/>
      <c r="F1037" s="1055"/>
      <c r="G1037" s="1055"/>
      <c r="H1037" s="1055"/>
      <c r="I1037" s="1643" t="s">
        <v>56</v>
      </c>
      <c r="J1037" s="1643"/>
      <c r="K1037" s="310"/>
      <c r="L1037" s="1641" t="s">
        <v>52</v>
      </c>
      <c r="M1037" s="1641"/>
      <c r="P1037" s="907"/>
      <c r="Q1037" s="29"/>
      <c r="R1037" s="29"/>
      <c r="S1037" s="29"/>
      <c r="T1037" s="29"/>
      <c r="U1037" s="29"/>
      <c r="V1037" s="29"/>
      <c r="W1037" s="1641" t="s">
        <v>56</v>
      </c>
      <c r="X1037" s="1641"/>
      <c r="Y1037" s="485"/>
      <c r="Z1037" s="1641" t="s">
        <v>52</v>
      </c>
      <c r="AA1037" s="1641"/>
    </row>
    <row r="1038" spans="2:27" outlineLevel="1">
      <c r="B1038" s="2"/>
      <c r="C1038" s="2" t="s">
        <v>47</v>
      </c>
      <c r="D1038" s="2" t="s">
        <v>287</v>
      </c>
      <c r="E1038" s="559" t="s">
        <v>48</v>
      </c>
      <c r="F1038" s="2" t="s">
        <v>49</v>
      </c>
      <c r="G1038" s="2" t="s">
        <v>442</v>
      </c>
      <c r="H1038" s="2" t="s">
        <v>443</v>
      </c>
      <c r="I1038" s="31" t="s">
        <v>54</v>
      </c>
      <c r="J1038" s="2" t="s">
        <v>55</v>
      </c>
      <c r="K1038" s="2"/>
      <c r="L1038" s="31" t="s">
        <v>30</v>
      </c>
      <c r="M1038" s="2" t="s">
        <v>9</v>
      </c>
      <c r="P1038" s="908"/>
      <c r="Q1038" s="2" t="s">
        <v>47</v>
      </c>
      <c r="R1038" s="2" t="s">
        <v>287</v>
      </c>
      <c r="S1038" s="31" t="s">
        <v>48</v>
      </c>
      <c r="T1038" s="2" t="s">
        <v>49</v>
      </c>
      <c r="U1038" s="2" t="s">
        <v>442</v>
      </c>
      <c r="V1038" s="2" t="s">
        <v>443</v>
      </c>
      <c r="W1038" s="31" t="s">
        <v>54</v>
      </c>
      <c r="X1038" s="2" t="s">
        <v>55</v>
      </c>
      <c r="Y1038" s="2"/>
      <c r="Z1038" s="31" t="s">
        <v>30</v>
      </c>
      <c r="AA1038" s="2" t="s">
        <v>9</v>
      </c>
    </row>
    <row r="1039" spans="2:27" outlineLevel="1">
      <c r="B1039" t="s">
        <v>474</v>
      </c>
      <c r="C1039" s="295">
        <f>IF(E247=999999, "Not Available", N247)</f>
        <v>9.5000000000000001E-2</v>
      </c>
      <c r="D1039" s="1057">
        <f>C1039*M1039</f>
        <v>97.28</v>
      </c>
      <c r="E1039" s="1058">
        <f>IF(E240=999999, "Not Available", N240)</f>
        <v>0.05</v>
      </c>
      <c r="F1039" s="1057">
        <f>E1039*M1039</f>
        <v>51.2</v>
      </c>
      <c r="G1039" s="1059">
        <f>IF(E254=999999, "Not Available", N254)</f>
        <v>0.12</v>
      </c>
      <c r="H1039" s="1057">
        <f>G1039*M1039</f>
        <v>122.88</v>
      </c>
      <c r="I1039" s="1071">
        <v>0</v>
      </c>
      <c r="J1039" s="1072">
        <f>M1039</f>
        <v>1024</v>
      </c>
      <c r="K1039" s="22"/>
      <c r="L1039" s="34">
        <v>1</v>
      </c>
      <c r="M1039" s="21">
        <v>1024</v>
      </c>
      <c r="P1039" s="564" t="s">
        <v>474</v>
      </c>
      <c r="Q1039" s="295">
        <f>N247</f>
        <v>9.5000000000000001E-2</v>
      </c>
      <c r="R1039" s="24">
        <f>Q1039*AA1039</f>
        <v>97.28</v>
      </c>
      <c r="S1039" s="293">
        <f>N240</f>
        <v>0.05</v>
      </c>
      <c r="T1039" s="24">
        <f>S1039*AA1039</f>
        <v>51.2</v>
      </c>
      <c r="U1039" s="297">
        <f>N254</f>
        <v>0.12</v>
      </c>
      <c r="V1039" s="24">
        <f>U1039*AA1039</f>
        <v>122.88</v>
      </c>
      <c r="W1039" s="30">
        <v>0</v>
      </c>
      <c r="X1039" s="22">
        <f>AA1039</f>
        <v>1024</v>
      </c>
      <c r="Y1039" s="22"/>
      <c r="Z1039" s="34">
        <v>1</v>
      </c>
      <c r="AA1039" s="21">
        <v>1024</v>
      </c>
    </row>
    <row r="1040" spans="2:27" outlineLevel="1">
      <c r="B1040" t="s">
        <v>475</v>
      </c>
      <c r="C1040" s="295">
        <f>IF(E248=999999, "Not Available", N248)</f>
        <v>0.08</v>
      </c>
      <c r="D1040" s="1057">
        <f>C1040*M1040+D1039</f>
        <v>4111.3599999999997</v>
      </c>
      <c r="E1040" s="1058">
        <f>IF(E241=999999, "Not Available", N241)</f>
        <v>0.05</v>
      </c>
      <c r="F1040" s="1057">
        <f>E1040*M1040+F1039</f>
        <v>2560</v>
      </c>
      <c r="G1040" s="1059">
        <f>IF(E255=999999, "Not Available", N255)</f>
        <v>0.1</v>
      </c>
      <c r="H1040" s="1057">
        <f>G1040*M1040+H1039</f>
        <v>5140.4800000000005</v>
      </c>
      <c r="I1040" s="1073">
        <f>J1039</f>
        <v>1024</v>
      </c>
      <c r="J1040" s="1072">
        <f>J1039+M1040</f>
        <v>51200</v>
      </c>
      <c r="K1040" s="22"/>
      <c r="L1040" s="34">
        <v>49</v>
      </c>
      <c r="M1040" s="97">
        <f>$O$1019*L1040</f>
        <v>50176</v>
      </c>
      <c r="P1040" s="564" t="s">
        <v>475</v>
      </c>
      <c r="Q1040" s="295">
        <f>N248</f>
        <v>0.08</v>
      </c>
      <c r="R1040" s="24">
        <f>Q1040*AA1040+R1039</f>
        <v>4111.3599999999997</v>
      </c>
      <c r="S1040" s="293">
        <f>N241</f>
        <v>0.05</v>
      </c>
      <c r="T1040" s="24">
        <f>S1040*AA1040+T1039</f>
        <v>2560</v>
      </c>
      <c r="U1040" s="297">
        <f>N255</f>
        <v>0.1</v>
      </c>
      <c r="V1040" s="24">
        <f>U1040*AA1040+V1039</f>
        <v>5140.4800000000005</v>
      </c>
      <c r="W1040" s="35">
        <f>X1039</f>
        <v>1024</v>
      </c>
      <c r="X1040" s="22">
        <f>X1039+AA1040</f>
        <v>51200</v>
      </c>
      <c r="Y1040" s="22"/>
      <c r="Z1040" s="34">
        <v>49</v>
      </c>
      <c r="AA1040" s="97">
        <f>$O$1019*Z1040</f>
        <v>50176</v>
      </c>
    </row>
    <row r="1041" spans="2:27" outlineLevel="1">
      <c r="B1041" t="s">
        <v>476</v>
      </c>
      <c r="C1041" s="295">
        <f>IF(E249=999999, "Not Available", N249)</f>
        <v>7.0000000000000007E-2</v>
      </c>
      <c r="D1041" s="1057">
        <f>C1041*M1041+D1040</f>
        <v>36367.360000000001</v>
      </c>
      <c r="E1041" s="1058">
        <f>IF(E242=999999, "Not Available", N242)</f>
        <v>0.05</v>
      </c>
      <c r="F1041" s="1057">
        <f>E1041*M1041+F1040</f>
        <v>25600</v>
      </c>
      <c r="G1041" s="1059">
        <f>IF(E256=999999, "Not Available", N256)</f>
        <v>0.09</v>
      </c>
      <c r="H1041" s="1057">
        <f>G1041*M1041+H1040</f>
        <v>46612.480000000003</v>
      </c>
      <c r="I1041" s="1073">
        <f>J1040</f>
        <v>51200</v>
      </c>
      <c r="J1041" s="1072">
        <f>J1040+M1041</f>
        <v>512000</v>
      </c>
      <c r="K1041" s="22"/>
      <c r="L1041" s="34">
        <v>450</v>
      </c>
      <c r="M1041" s="97">
        <f>$O$1019*L1041</f>
        <v>460800</v>
      </c>
      <c r="P1041" s="564" t="s">
        <v>476</v>
      </c>
      <c r="Q1041" s="295">
        <f>N249</f>
        <v>7.0000000000000007E-2</v>
      </c>
      <c r="R1041" s="24">
        <f>Q1041*AA1041+R1040</f>
        <v>36367.360000000001</v>
      </c>
      <c r="S1041" s="293">
        <f>N242</f>
        <v>0.05</v>
      </c>
      <c r="T1041" s="24">
        <f>S1041*AA1041+T1040</f>
        <v>25600</v>
      </c>
      <c r="U1041" s="297">
        <f>N256</f>
        <v>0.09</v>
      </c>
      <c r="V1041" s="24">
        <f>U1041*AA1041+V1040</f>
        <v>46612.480000000003</v>
      </c>
      <c r="W1041" s="35">
        <f>X1040</f>
        <v>51200</v>
      </c>
      <c r="X1041" s="22">
        <f>X1040+AA1041</f>
        <v>512000</v>
      </c>
      <c r="Y1041" s="22"/>
      <c r="Z1041" s="34">
        <v>450</v>
      </c>
      <c r="AA1041" s="97">
        <f>$O$1019*Z1041</f>
        <v>460800</v>
      </c>
    </row>
    <row r="1042" spans="2:27" outlineLevel="1">
      <c r="B1042" t="s">
        <v>477</v>
      </c>
      <c r="C1042" s="295">
        <f>IF(E250=999999, "Not Available", N250)</f>
        <v>6.5000000000000002E-2</v>
      </c>
      <c r="D1042" s="1057">
        <f>C1042*M1042+D1041</f>
        <v>69647.360000000001</v>
      </c>
      <c r="E1042" s="1058">
        <f>IF(E243=999999, "Not Available", N243)</f>
        <v>0.05</v>
      </c>
      <c r="F1042" s="1057">
        <f>E1042*M1042+F1041</f>
        <v>51200</v>
      </c>
      <c r="G1042" s="1059">
        <f>IF(E257=999999, "Not Available", N257)</f>
        <v>0.08</v>
      </c>
      <c r="H1042" s="1057">
        <f>G1042*M1042+H1041</f>
        <v>87572.48000000001</v>
      </c>
      <c r="I1042" s="1073">
        <f>J1041</f>
        <v>512000</v>
      </c>
      <c r="J1042" s="1072">
        <f>J1041+M1042</f>
        <v>1024000</v>
      </c>
      <c r="K1042" s="22"/>
      <c r="L1042" s="34">
        <v>500</v>
      </c>
      <c r="M1042" s="97">
        <f>$O$1019*L1042</f>
        <v>512000</v>
      </c>
      <c r="P1042" s="564" t="s">
        <v>477</v>
      </c>
      <c r="Q1042" s="295">
        <f>N250</f>
        <v>6.5000000000000002E-2</v>
      </c>
      <c r="R1042" s="24">
        <f>Q1042*AA1042+R1041</f>
        <v>69647.360000000001</v>
      </c>
      <c r="S1042" s="293">
        <f>N243</f>
        <v>0.05</v>
      </c>
      <c r="T1042" s="24">
        <f>S1042*AA1042+T1041</f>
        <v>51200</v>
      </c>
      <c r="U1042" s="297">
        <f>N257</f>
        <v>0.08</v>
      </c>
      <c r="V1042" s="24">
        <f>U1042*AA1042+V1041</f>
        <v>87572.48000000001</v>
      </c>
      <c r="W1042" s="35">
        <f>X1041</f>
        <v>512000</v>
      </c>
      <c r="X1042" s="22">
        <f>X1041+AA1042</f>
        <v>1024000</v>
      </c>
      <c r="Y1042" s="22"/>
      <c r="Z1042" s="34">
        <v>500</v>
      </c>
      <c r="AA1042" s="97">
        <f>$O$1019*Z1042</f>
        <v>512000</v>
      </c>
    </row>
    <row r="1043" spans="2:27" outlineLevel="1">
      <c r="B1043" t="s">
        <v>478</v>
      </c>
      <c r="C1043" s="295">
        <f>IF(E251=999999, "Not Available", N251)</f>
        <v>0.06</v>
      </c>
      <c r="D1043" s="1057">
        <f>C1043*M1043+D1042</f>
        <v>315407.35999999999</v>
      </c>
      <c r="E1043" s="1058">
        <f>IF(E244=999999, "Not Available", N244)</f>
        <v>4.4999999999999998E-2</v>
      </c>
      <c r="F1043" s="1057">
        <f>E1043*M1043+F1042</f>
        <v>235520</v>
      </c>
      <c r="G1043" s="1059">
        <f>IF(E258=999999, "Not Available", N258)</f>
        <v>7.4999999999999997E-2</v>
      </c>
      <c r="H1043" s="1057">
        <f>G1043*M1043+H1042</f>
        <v>394772.47999999998</v>
      </c>
      <c r="I1043" s="1073">
        <f>J1042</f>
        <v>1024000</v>
      </c>
      <c r="J1043" s="1072">
        <f>J1042+M1043</f>
        <v>5120000</v>
      </c>
      <c r="K1043" s="22"/>
      <c r="L1043" s="34">
        <v>4000</v>
      </c>
      <c r="M1043" s="97">
        <f>$O$1019*L1043</f>
        <v>4096000</v>
      </c>
      <c r="P1043" s="564" t="s">
        <v>478</v>
      </c>
      <c r="Q1043" s="295">
        <f>N251</f>
        <v>0.06</v>
      </c>
      <c r="R1043" s="24">
        <f>Q1043*AA1043+R1042</f>
        <v>315407.35999999999</v>
      </c>
      <c r="S1043" s="293">
        <f>N244</f>
        <v>4.4999999999999998E-2</v>
      </c>
      <c r="T1043" s="24">
        <f>S1043*AA1043+T1042</f>
        <v>235520</v>
      </c>
      <c r="U1043" s="297">
        <f>N258</f>
        <v>7.4999999999999997E-2</v>
      </c>
      <c r="V1043" s="24">
        <f>U1043*AA1043+V1042</f>
        <v>394772.47999999998</v>
      </c>
      <c r="W1043" s="35">
        <f>X1042</f>
        <v>1024000</v>
      </c>
      <c r="X1043" s="22">
        <f>X1042+AA1043</f>
        <v>5120000</v>
      </c>
      <c r="Y1043" s="22"/>
      <c r="Z1043" s="34">
        <v>4000</v>
      </c>
      <c r="AA1043" s="97">
        <f>$O$1019*Z1043</f>
        <v>4096000</v>
      </c>
    </row>
    <row r="1044" spans="2:27" outlineLevel="1">
      <c r="B1044" t="s">
        <v>473</v>
      </c>
      <c r="C1044" s="64">
        <f>C1043</f>
        <v>0.06</v>
      </c>
      <c r="D1044" s="1057">
        <f>C1044*M1044+D1043</f>
        <v>868367.35999999999</v>
      </c>
      <c r="E1044" s="1061">
        <f>E1043</f>
        <v>4.4999999999999998E-2</v>
      </c>
      <c r="F1044" s="1057">
        <f>E1044*M1044+F1043</f>
        <v>650240</v>
      </c>
      <c r="G1044" s="1062">
        <f>G1043</f>
        <v>7.4999999999999997E-2</v>
      </c>
      <c r="H1044" s="1057">
        <f>G1044*M1044+H1043</f>
        <v>1085972.48</v>
      </c>
      <c r="I1044" s="1073">
        <f>J1043</f>
        <v>5120000</v>
      </c>
      <c r="J1044" s="1072">
        <f>J1043+M1044</f>
        <v>14336000</v>
      </c>
      <c r="L1044" s="34">
        <v>9000</v>
      </c>
      <c r="M1044" s="97">
        <f>$O$1019*L1044</f>
        <v>9216000</v>
      </c>
      <c r="P1044" s="564" t="s">
        <v>473</v>
      </c>
      <c r="Q1044" s="64"/>
      <c r="R1044" s="72" t="s">
        <v>38</v>
      </c>
      <c r="S1044" s="311"/>
      <c r="T1044" s="72" t="s">
        <v>38</v>
      </c>
      <c r="U1044" s="312"/>
      <c r="V1044" s="72" t="s">
        <v>38</v>
      </c>
      <c r="W1044" s="35"/>
      <c r="X1044" s="22"/>
      <c r="Z1044" s="34">
        <v>9000</v>
      </c>
      <c r="AA1044" s="97">
        <f>$O$1019*Z1044</f>
        <v>9216000</v>
      </c>
    </row>
    <row r="1045" spans="2:27" outlineLevel="1">
      <c r="D1045" s="1013"/>
      <c r="F1045" s="1005"/>
      <c r="G1045" s="1057"/>
      <c r="H1045" s="1005"/>
      <c r="R1045" s="33"/>
      <c r="T1045" s="64"/>
      <c r="U1045" s="24"/>
      <c r="V1045" s="64"/>
    </row>
    <row r="1046" spans="2:27" outlineLevel="1">
      <c r="B1046" s="32" t="s">
        <v>50</v>
      </c>
      <c r="C1046" s="32" t="s">
        <v>350</v>
      </c>
      <c r="D1046" s="1064" t="s">
        <v>24</v>
      </c>
      <c r="E1046" s="1065" t="s">
        <v>445</v>
      </c>
      <c r="F1046" s="1064" t="s">
        <v>2</v>
      </c>
      <c r="G1046" s="1064" t="s">
        <v>2986</v>
      </c>
      <c r="P1046" s="909" t="s">
        <v>50</v>
      </c>
      <c r="Q1046" s="32" t="s">
        <v>350</v>
      </c>
      <c r="R1046" s="32" t="s">
        <v>24</v>
      </c>
      <c r="S1046" s="32" t="s">
        <v>445</v>
      </c>
      <c r="T1046" s="32"/>
    </row>
    <row r="1047" spans="2:27" outlineLevel="1">
      <c r="B1047" t="s">
        <v>444</v>
      </c>
      <c r="C1047" s="26">
        <f>'Pricing Calculator'!AC344</f>
        <v>0</v>
      </c>
      <c r="D1047" s="1066">
        <f>IF(AND(C1047&gt;I1039,C1047&lt;=J1039),C1047*G1039,IF(AND(C1047&gt;I1040,C1047&lt;=J1040),H1039+(G1040*(C1047-J1039)),IF(AND(C1047&gt;I1041,C1047&lt;=J1041),H1040+(G1041*(C1047-J1040)),IF(AND(C1047&gt;I1042,C1047&lt;=J1042),H1041+(G1042*(C1047-J1041)),IF(AND(C1047&gt;I1043,C1047&lt;=J1043),H1042+(G1043*(C1047-J1042)),IF(C1047&gt;=J1043,H1043+(G1044*(C1047-J1043)),0))))))</f>
        <v>0</v>
      </c>
      <c r="E1047" s="560">
        <f>IF(G1039="Not Available", "Not Available", D1047)</f>
        <v>0</v>
      </c>
      <c r="F1047" s="1040" t="str">
        <f>IF(D1047&gt;0, O254, "")</f>
        <v/>
      </c>
      <c r="G1047" s="1024" t="str">
        <f>P254</f>
        <v/>
      </c>
      <c r="P1047" s="564" t="s">
        <v>444</v>
      </c>
      <c r="Q1047" s="26"/>
      <c r="R1047" s="36"/>
      <c r="S1047" s="298"/>
    </row>
    <row r="1048" spans="2:27" outlineLevel="1">
      <c r="B1048" t="s">
        <v>399</v>
      </c>
      <c r="C1048" s="26">
        <f>'Pricing Calculator'!AC342</f>
        <v>600</v>
      </c>
      <c r="D1048" s="1066">
        <f>IF(AND(C1048&gt;I1039,C1048&lt;=J1039),C1048*C1039,IF(AND(C1048&gt;I1040,C1048&lt;=J1040),D1039+(C1040*(C1048-J1039)),IF(AND(C1048&gt;I1041,C1048&lt;=J1041),D1040+(C1041*(C1048-J1040)),IF(AND(C1048&gt;I1042,C1048&lt;=J1042),D1041+(C1042*(C1048-J1041)),IF(AND(C1048&gt;I1043,C1048&lt;=J1043),D1042+(C1043*(C1048-J1042)),IF(C1048&gt;=J1043,"Contact Us",0))))))</f>
        <v>57</v>
      </c>
      <c r="E1048" s="560">
        <f>IF(C1039="Not Available", "Not Available", D1048)</f>
        <v>57</v>
      </c>
      <c r="F1048" s="1040" t="str">
        <f>IF(D1048&gt;0, O247, "")</f>
        <v/>
      </c>
      <c r="G1048" s="1057" t="str">
        <f>P247</f>
        <v/>
      </c>
      <c r="P1048" s="564" t="s">
        <v>399</v>
      </c>
      <c r="Q1048" s="26">
        <f>'Preferred Scenarios Calculator'!AC88</f>
        <v>100</v>
      </c>
      <c r="R1048" s="36">
        <f>IF(AND(Q1048&gt;W1039,Q1048&lt;=X1039),Q1048*Q1039,IF(AND(Q1048&gt;W1040,Q1048&lt;=X1040),R1039+(Q1040*(Q1048-X1039)),IF(AND(Q1048&gt;W1041,Q1048&lt;=X1041),R1040+(Q1041*(Q1048-X1040)),IF(AND(Q1048&gt;W1042,Q1048&lt;=X1042),R1041+(Q1042*(Q1048-X1041)),IF(AND(Q1048&gt;W1043,Q1048&lt;=X1043),R1042+(Q1043*(Q1048-X1042)),IF(Q1048&gt;=X1043,"Contact Us",0))))))</f>
        <v>9.5</v>
      </c>
      <c r="S1048" s="298">
        <f>R1048</f>
        <v>9.5</v>
      </c>
      <c r="U1048" s="24"/>
    </row>
    <row r="1049" spans="2:27" outlineLevel="1">
      <c r="B1049" t="s">
        <v>400</v>
      </c>
      <c r="C1049" s="26">
        <f>'Pricing Calculator'!AC340</f>
        <v>100</v>
      </c>
      <c r="D1049" s="1066">
        <f>IF(AND(C1049&gt;I1039,C1049&lt;=J1039),C1049*E1039,IF(AND(C1049&gt;I1040,C1049&lt;=J1040),F1039+(E1040*(C1049-J1039)),IF(AND(C1049&gt;I1041,C1049&lt;=J1041),F1040+(E1041*(C1049-J1040)),IF(AND(C1049&gt;I1042,C1049&lt;=J1042),F1041+(E1042*(C1049-J1041)),IF(AND(C1049&gt;I1043,C1049&lt;=J1043),F1042+(E1043*(C1049-J1042)),IF(C1049&gt;J1043,"Contact Us",0))))))</f>
        <v>5</v>
      </c>
      <c r="E1049" s="560">
        <f>IF(E1039="Not Available", "Not Available", D1049)</f>
        <v>5</v>
      </c>
      <c r="F1049" s="1040" t="str">
        <f>IF(D1049&gt;0, O240, "")</f>
        <v/>
      </c>
      <c r="G1049" s="1005" t="str">
        <f>P240</f>
        <v/>
      </c>
      <c r="H1049" s="1013"/>
      <c r="P1049" s="564" t="s">
        <v>400</v>
      </c>
      <c r="Q1049" s="26">
        <f>'Preferred Scenarios Calculator'!AC90</f>
        <v>0</v>
      </c>
      <c r="R1049" s="36">
        <f>IF(AND(Q1049&gt;W1039,Q1049&lt;=X1039),Q1049*S1039,IF(AND(Q1049&gt;W1040,Q1049&lt;=X1040),T1039+(S1040*(Q1049-X1039)),IF(AND(Q1049&gt;W1041,Q1049&lt;=X1041),T1040+(S1041*(Q1049-X1040)),IF(AND(Q1049&gt;W1042,Q1049&lt;=X1042),T1041+(S1042*(Q1049-X1041)),IF(AND(Q1049&gt;W1043,Q1049&lt;=X1043),T1042+(S1043*(Q1049-X1042)),IF(Q1049&gt;=X1043,"Contact Us",0))))))</f>
        <v>0</v>
      </c>
      <c r="S1049" s="298">
        <f>R1049</f>
        <v>0</v>
      </c>
      <c r="T1049" s="33"/>
      <c r="U1049" s="33"/>
      <c r="V1049" s="33"/>
    </row>
    <row r="1050" spans="2:27" outlineLevel="1">
      <c r="E1050" s="1067">
        <f>SUM(D1047:D1049)</f>
        <v>62</v>
      </c>
      <c r="F1050" s="1068"/>
      <c r="G1050" s="1013"/>
      <c r="H1050" s="1013"/>
      <c r="O1050" s="900"/>
      <c r="S1050" s="199">
        <f>SUM(S1047:S1049)</f>
        <v>9.5</v>
      </c>
      <c r="T1050" s="256"/>
      <c r="U1050" s="33"/>
      <c r="V1050" s="33"/>
    </row>
    <row r="1051" spans="2:27" outlineLevel="1">
      <c r="B1051" s="32" t="s">
        <v>4238</v>
      </c>
      <c r="C1051" s="32" t="s">
        <v>350</v>
      </c>
      <c r="D1051" s="1064" t="s">
        <v>24</v>
      </c>
      <c r="E1051" s="1065" t="s">
        <v>445</v>
      </c>
      <c r="F1051" s="1064" t="s">
        <v>2</v>
      </c>
      <c r="G1051" s="1064" t="s">
        <v>2986</v>
      </c>
      <c r="H1051" s="1013"/>
      <c r="O1051" s="900"/>
      <c r="S1051" s="843"/>
      <c r="T1051" s="256"/>
      <c r="U1051" s="33"/>
      <c r="V1051" s="33"/>
    </row>
    <row r="1052" spans="2:27" outlineLevel="1">
      <c r="B1052" t="s">
        <v>3239</v>
      </c>
      <c r="C1052" s="581">
        <f>'Pricing Calculator'!AC346</f>
        <v>0</v>
      </c>
      <c r="D1052" s="1054">
        <f>IF(E289=999999, "Not Available", N289)</f>
        <v>19.71</v>
      </c>
      <c r="E1052" s="1074">
        <f>IF(D1052="Not Available", "Not Available", D1052*C1052)</f>
        <v>0</v>
      </c>
      <c r="F1052" s="1068" t="str">
        <f>IF(C1052&gt;0, O289, "")</f>
        <v/>
      </c>
      <c r="G1052" s="1005">
        <f>P289</f>
        <v>0</v>
      </c>
      <c r="H1052" s="1013"/>
      <c r="O1052" s="900"/>
      <c r="S1052" s="843"/>
      <c r="T1052" s="256"/>
      <c r="U1052" s="33"/>
      <c r="V1052" s="33"/>
    </row>
    <row r="1053" spans="2:27" outlineLevel="1">
      <c r="B1053" t="s">
        <v>3240</v>
      </c>
      <c r="C1053" s="581">
        <f>'Pricing Calculator'!AC348</f>
        <v>0</v>
      </c>
      <c r="D1053" s="1054">
        <f>IF(E290=999999, "Not Available", N290)</f>
        <v>73.22</v>
      </c>
      <c r="E1053" s="1074">
        <f>IF(D1053="Not Available", "Not Available", D1053*C1053)</f>
        <v>0</v>
      </c>
      <c r="F1053" s="1068" t="str">
        <f>IF(C1053&gt;0, O290, "")</f>
        <v/>
      </c>
      <c r="G1053" s="1005">
        <f>P290</f>
        <v>0</v>
      </c>
      <c r="H1053" s="1013"/>
      <c r="O1053" s="900"/>
      <c r="S1053" s="843"/>
      <c r="T1053" s="256"/>
      <c r="U1053" s="33"/>
      <c r="V1053" s="33"/>
    </row>
    <row r="1054" spans="2:27" outlineLevel="1">
      <c r="B1054" t="s">
        <v>3241</v>
      </c>
      <c r="C1054" s="581">
        <f>'Pricing Calculator'!AC350</f>
        <v>0</v>
      </c>
      <c r="D1054" s="1054">
        <f>IF(E291=999999, "Not Available", N291)</f>
        <v>135.16999999999999</v>
      </c>
      <c r="E1054" s="1074">
        <f>IF(D1054="Not Available", "Not Available", D1054*C1054)</f>
        <v>0</v>
      </c>
      <c r="F1054" s="1068" t="str">
        <f>IF(C1054&gt;0, O291, "")</f>
        <v/>
      </c>
      <c r="G1054" s="1005">
        <f>P291</f>
        <v>0</v>
      </c>
      <c r="H1054" s="1013"/>
      <c r="O1054" s="900"/>
      <c r="S1054" s="843"/>
      <c r="T1054" s="256"/>
      <c r="U1054" s="33"/>
      <c r="V1054" s="33"/>
    </row>
    <row r="1055" spans="2:27" outlineLevel="1">
      <c r="B1055" t="s">
        <v>3247</v>
      </c>
      <c r="C1055" s="581">
        <f>'Pricing Calculator'!AC352</f>
        <v>0</v>
      </c>
      <c r="D1055" s="1054">
        <f>IF(E292=999999, "Not Available", N292)</f>
        <v>0.13200000000000001</v>
      </c>
      <c r="E1055" s="1074">
        <f>IF(D1055="Not Available", "Not Available", D1055*C1055)</f>
        <v>0</v>
      </c>
      <c r="F1055" s="1068" t="str">
        <f>IF(C1055&gt;0, O292, "")</f>
        <v/>
      </c>
      <c r="G1055" s="1005">
        <f>P292</f>
        <v>0</v>
      </c>
      <c r="H1055" s="1013"/>
      <c r="O1055" s="900"/>
      <c r="T1055" s="33"/>
      <c r="U1055" s="33"/>
      <c r="V1055" s="33"/>
    </row>
    <row r="1056" spans="2:27" outlineLevel="1">
      <c r="C1056" s="581"/>
      <c r="D1056" s="1054"/>
      <c r="E1056" s="1074">
        <f>SUM(E1052:E1055)</f>
        <v>0</v>
      </c>
      <c r="F1056" s="1013"/>
      <c r="G1056" s="1013"/>
      <c r="H1056" s="1013"/>
      <c r="O1056" s="900"/>
      <c r="T1056" s="33"/>
      <c r="U1056" s="33"/>
      <c r="V1056" s="33"/>
    </row>
    <row r="1057" spans="2:22" outlineLevel="1">
      <c r="B1057" s="41" t="s">
        <v>51</v>
      </c>
      <c r="C1057" s="41"/>
      <c r="E1057" s="1069">
        <f>IF(E1047="Not Available", "Not Available", SUM(E1050,E1056))</f>
        <v>62</v>
      </c>
      <c r="F1057" s="1013"/>
      <c r="G1057" s="1013"/>
      <c r="H1057" s="1013"/>
      <c r="O1057" s="900"/>
      <c r="P1057" s="910" t="s">
        <v>51</v>
      </c>
      <c r="Q1057" s="41"/>
      <c r="S1057" s="153">
        <f>S1050</f>
        <v>9.5</v>
      </c>
      <c r="T1057" s="33"/>
      <c r="U1057" s="33"/>
      <c r="V1057" s="33"/>
    </row>
    <row r="1058" spans="2:22" outlineLevel="1">
      <c r="B1058" s="41"/>
      <c r="C1058" s="41"/>
      <c r="E1058" s="1070"/>
      <c r="F1058" s="1013"/>
      <c r="G1058" s="1013"/>
      <c r="H1058" s="1013"/>
      <c r="O1058" s="900"/>
    </row>
    <row r="1059" spans="2:22" ht="21" outlineLevel="1">
      <c r="B1059" s="39" t="s">
        <v>482</v>
      </c>
      <c r="C1059" s="2"/>
      <c r="D1059" s="2"/>
      <c r="E1059" s="556"/>
      <c r="F1059" s="2"/>
      <c r="G1059" s="2"/>
      <c r="H1059" s="2"/>
      <c r="I1059" s="2"/>
      <c r="J1059" s="2"/>
      <c r="K1059" s="2"/>
      <c r="L1059" s="2"/>
      <c r="M1059" s="2"/>
    </row>
    <row r="1060" spans="2:22" outlineLevel="1">
      <c r="B1060" s="29"/>
      <c r="C1060" s="29"/>
      <c r="D1060" s="1055"/>
      <c r="E1060" s="1056"/>
      <c r="F1060" s="1055"/>
      <c r="G1060" s="1055"/>
      <c r="H1060" s="1055"/>
      <c r="I1060" s="1643" t="s">
        <v>56</v>
      </c>
      <c r="J1060" s="1643"/>
      <c r="K1060" s="310"/>
      <c r="L1060" s="1641" t="s">
        <v>52</v>
      </c>
      <c r="M1060" s="1641"/>
    </row>
    <row r="1061" spans="2:22" outlineLevel="1">
      <c r="B1061" s="2"/>
      <c r="C1061" s="2" t="s">
        <v>47</v>
      </c>
      <c r="D1061" s="2" t="s">
        <v>287</v>
      </c>
      <c r="E1061" s="559" t="s">
        <v>48</v>
      </c>
      <c r="F1061" s="2" t="s">
        <v>49</v>
      </c>
      <c r="G1061" s="2" t="s">
        <v>442</v>
      </c>
      <c r="H1061" s="2" t="s">
        <v>443</v>
      </c>
      <c r="I1061" s="31" t="s">
        <v>54</v>
      </c>
      <c r="J1061" s="2" t="s">
        <v>55</v>
      </c>
      <c r="K1061" s="2"/>
      <c r="L1061" s="31" t="s">
        <v>30</v>
      </c>
      <c r="M1061" s="2" t="s">
        <v>9</v>
      </c>
    </row>
    <row r="1062" spans="2:22" outlineLevel="1">
      <c r="B1062" t="s">
        <v>474</v>
      </c>
      <c r="C1062" s="295">
        <f>IF(E268=999999, "Not Available", N268)</f>
        <v>9.5000000000000001E-2</v>
      </c>
      <c r="D1062" s="1057">
        <f>C1062*M1062</f>
        <v>97.28</v>
      </c>
      <c r="E1062" s="1058">
        <f>IF(E261=999999, "Not Available", N261)</f>
        <v>7.6999999999999999E-2</v>
      </c>
      <c r="F1062" s="1057">
        <f>E1062*M1062</f>
        <v>78.847999999999999</v>
      </c>
      <c r="G1062" s="1059">
        <f>IF(E275=999999, "Not Available", N275)</f>
        <v>0.12</v>
      </c>
      <c r="H1062" s="1057">
        <f>G1062*M1062</f>
        <v>122.88</v>
      </c>
      <c r="I1062" s="1071">
        <v>0</v>
      </c>
      <c r="J1062" s="1072">
        <f>M1062</f>
        <v>1024</v>
      </c>
      <c r="K1062" s="22"/>
      <c r="L1062" s="34">
        <v>1</v>
      </c>
      <c r="M1062" s="21">
        <v>1024</v>
      </c>
    </row>
    <row r="1063" spans="2:22" outlineLevel="1">
      <c r="B1063" t="s">
        <v>475</v>
      </c>
      <c r="C1063" s="295">
        <f>IF(E269=999999, "Not Available", N269)</f>
        <v>0.08</v>
      </c>
      <c r="D1063" s="1057">
        <f>C1063*M1063+D1062</f>
        <v>4111.3599999999997</v>
      </c>
      <c r="E1063" s="1058">
        <f>IF(E262=999999, "Not Available", N262)</f>
        <v>6.5000000000000002E-2</v>
      </c>
      <c r="F1063" s="1057">
        <f>E1063*M1063+F1062</f>
        <v>3340.288</v>
      </c>
      <c r="G1063" s="1059">
        <f>IF(E276=999999, "Not Available", N276)</f>
        <v>0.1</v>
      </c>
      <c r="H1063" s="1057">
        <f>G1063*M1063+H1062</f>
        <v>5140.4800000000005</v>
      </c>
      <c r="I1063" s="1073">
        <f>J1062</f>
        <v>1024</v>
      </c>
      <c r="J1063" s="1072">
        <f>J1062+M1063</f>
        <v>51200</v>
      </c>
      <c r="K1063" s="22"/>
      <c r="L1063" s="34">
        <v>49</v>
      </c>
      <c r="M1063" s="97">
        <f>$O$1019*L1063</f>
        <v>50176</v>
      </c>
    </row>
    <row r="1064" spans="2:22" outlineLevel="1">
      <c r="B1064" t="s">
        <v>476</v>
      </c>
      <c r="C1064" s="295">
        <f>IF(E270=999999, "Not Available", N270)</f>
        <v>7.0000000000000007E-2</v>
      </c>
      <c r="D1064" s="1057">
        <f>C1064*M1064+D1063</f>
        <v>36367.360000000001</v>
      </c>
      <c r="E1064" s="1058">
        <f>IF(E263=999999, "Not Available", N263)</f>
        <v>0.06</v>
      </c>
      <c r="F1064" s="1057">
        <f>E1064*M1064+F1063</f>
        <v>30988.288</v>
      </c>
      <c r="G1064" s="1059">
        <f>IF(E277=999999, "Not Available", N277)</f>
        <v>0.09</v>
      </c>
      <c r="H1064" s="1057">
        <f>G1064*M1064+H1063</f>
        <v>46612.480000000003</v>
      </c>
      <c r="I1064" s="1073">
        <f>J1063</f>
        <v>51200</v>
      </c>
      <c r="J1064" s="1072">
        <f>J1063+M1064</f>
        <v>512000</v>
      </c>
      <c r="K1064" s="22"/>
      <c r="L1064" s="34">
        <v>450</v>
      </c>
      <c r="M1064" s="97">
        <f>$O$1019*L1064</f>
        <v>460800</v>
      </c>
    </row>
    <row r="1065" spans="2:22" outlineLevel="1">
      <c r="B1065" t="s">
        <v>477</v>
      </c>
      <c r="C1065" s="295">
        <f>IF(E271=999999, "Not Available", N271)</f>
        <v>6.5000000000000002E-2</v>
      </c>
      <c r="D1065" s="1057">
        <f>C1065*M1065+D1064</f>
        <v>69647.360000000001</v>
      </c>
      <c r="E1065" s="1058">
        <f>IF(E264=999999, "Not Available", N264)</f>
        <v>5.5E-2</v>
      </c>
      <c r="F1065" s="1057">
        <f>E1065*M1065+F1064</f>
        <v>59148.288</v>
      </c>
      <c r="G1065" s="1059">
        <f>IF(E278=999999, "Not Available", N278)</f>
        <v>0.08</v>
      </c>
      <c r="H1065" s="1057">
        <f>G1065*M1065+H1064</f>
        <v>87572.48000000001</v>
      </c>
      <c r="I1065" s="1073">
        <f>J1064</f>
        <v>512000</v>
      </c>
      <c r="J1065" s="1072">
        <f>J1064+M1065</f>
        <v>1024000</v>
      </c>
      <c r="K1065" s="22"/>
      <c r="L1065" s="34">
        <v>500</v>
      </c>
      <c r="M1065" s="97">
        <f>$O$1019*L1065</f>
        <v>512000</v>
      </c>
    </row>
    <row r="1066" spans="2:22" outlineLevel="1">
      <c r="B1066" t="s">
        <v>478</v>
      </c>
      <c r="C1066" s="295">
        <f>IF(E272=999999, "Not Available", N272)</f>
        <v>0.06</v>
      </c>
      <c r="D1066" s="1057">
        <f>C1066*M1066+D1065</f>
        <v>315407.35999999999</v>
      </c>
      <c r="E1066" s="1058">
        <f>IF(E265=999999, "Not Available", N265)</f>
        <v>4.4999999999999998E-2</v>
      </c>
      <c r="F1066" s="1057">
        <f>E1066*M1066+F1065</f>
        <v>243468.288</v>
      </c>
      <c r="G1066" s="1059">
        <f>IF(E279=999999, "Not Available", N279)</f>
        <v>7.4999999999999997E-2</v>
      </c>
      <c r="H1066" s="1057">
        <f>G1066*M1066+H1065</f>
        <v>394772.47999999998</v>
      </c>
      <c r="I1066" s="1073">
        <f>J1065</f>
        <v>1024000</v>
      </c>
      <c r="J1066" s="1072">
        <f>J1065+M1066</f>
        <v>5120000</v>
      </c>
      <c r="K1066" s="22"/>
      <c r="L1066" s="34">
        <v>4000</v>
      </c>
      <c r="M1066" s="97">
        <f>$O$1019*L1066</f>
        <v>4096000</v>
      </c>
    </row>
    <row r="1067" spans="2:22" outlineLevel="1">
      <c r="B1067" t="s">
        <v>473</v>
      </c>
      <c r="C1067" s="64">
        <f>C1066</f>
        <v>0.06</v>
      </c>
      <c r="D1067" s="1057">
        <f>C1067*M1067+D1066</f>
        <v>868367.35999999999</v>
      </c>
      <c r="E1067" s="1061">
        <f>E1066</f>
        <v>4.4999999999999998E-2</v>
      </c>
      <c r="F1067" s="1057">
        <f>E1067*M1067+F1066</f>
        <v>658188.28799999994</v>
      </c>
      <c r="G1067" s="1062">
        <f>G1066</f>
        <v>7.4999999999999997E-2</v>
      </c>
      <c r="H1067" s="1057">
        <f>G1067*M1067+H1066</f>
        <v>1085972.48</v>
      </c>
      <c r="I1067" s="1073">
        <f>J1066</f>
        <v>5120000</v>
      </c>
      <c r="J1067" s="1072">
        <f>J1066+M1067</f>
        <v>14336000</v>
      </c>
      <c r="L1067" s="34">
        <v>9000</v>
      </c>
      <c r="M1067" s="97">
        <f>$O$1019*L1067</f>
        <v>9216000</v>
      </c>
    </row>
    <row r="1068" spans="2:22" outlineLevel="1">
      <c r="D1068" s="1013"/>
      <c r="F1068" s="1005"/>
      <c r="G1068" s="1057"/>
      <c r="H1068" s="1005"/>
    </row>
    <row r="1069" spans="2:22" outlineLevel="1">
      <c r="B1069" s="32" t="s">
        <v>50</v>
      </c>
      <c r="C1069" s="32" t="s">
        <v>350</v>
      </c>
      <c r="D1069" s="1064" t="s">
        <v>24</v>
      </c>
      <c r="E1069" s="1065" t="s">
        <v>445</v>
      </c>
      <c r="F1069" s="1064" t="s">
        <v>2</v>
      </c>
      <c r="G1069" s="1064" t="s">
        <v>2986</v>
      </c>
    </row>
    <row r="1070" spans="2:22" outlineLevel="1">
      <c r="B1070" t="s">
        <v>444</v>
      </c>
      <c r="C1070" s="26">
        <f>'Pricing Calculator'!AC362</f>
        <v>0</v>
      </c>
      <c r="D1070" s="1066">
        <f>IF(AND(C1070&gt;I1062,C1070&lt;=J1062),C1070*G1062,IF(AND(C1070&gt;I1063,C1070&lt;=J1063),H1062+(G1063*(C1070-J1062)),IF(AND(C1070&gt;I1064,C1070&lt;=J1064),H1063+(G1064*(C1070-J1063)),IF(AND(C1070&gt;I1065,C1070&lt;=J1065),H1064+(G1065*(C1070-J1064)),IF(AND(C1070&gt;I1066,C1070&lt;=J1066),H1065+(G1066*(C1070-J1065)),IF(C1070&gt;=J1066,"Contact Us",0))))))</f>
        <v>0</v>
      </c>
      <c r="E1070" s="560">
        <f>IF(G1062="Not Available", "Not Available", D1070)</f>
        <v>0</v>
      </c>
      <c r="F1070" s="1040" t="str">
        <f>IF(C1070&gt;0, O275, "")</f>
        <v/>
      </c>
      <c r="G1070" s="1024" t="str">
        <f>+P275</f>
        <v/>
      </c>
    </row>
    <row r="1071" spans="2:22" outlineLevel="1">
      <c r="B1071" t="s">
        <v>399</v>
      </c>
      <c r="C1071" s="26">
        <f>'Pricing Calculator'!AC360</f>
        <v>0</v>
      </c>
      <c r="D1071" s="1066">
        <f>IF(AND(C1071&gt;I1062,C1071&lt;=J1062),C1071*C1062,IF(AND(C1071&gt;I1063,C1071&lt;=J1063),D1062+(C1063*(C1071-J1062)),IF(AND(C1071&gt;I1064,C1071&lt;=J1064),D1063+(C1064*(C1071-J1063)),IF(AND(C1071&gt;I1065,C1071&lt;=J1065),D1064+(C1065*(C1071-J1064)),IF(AND(C1071&gt;I1066,C1071&lt;=J1066),D1065+(C1066*(C1071-J1065)),IF(C1071&gt;=J1066,"Contact Us",0))))))</f>
        <v>0</v>
      </c>
      <c r="E1071" s="560">
        <f>IF(C1062="Not Available", "Not Available", D1071)</f>
        <v>0</v>
      </c>
      <c r="F1071" s="1040" t="str">
        <f>IF(C1071&gt;0, O268, "")</f>
        <v/>
      </c>
      <c r="G1071" s="1057" t="str">
        <f>+P268</f>
        <v/>
      </c>
    </row>
    <row r="1072" spans="2:22" outlineLevel="1">
      <c r="B1072" t="s">
        <v>400</v>
      </c>
      <c r="C1072" s="26">
        <f>'Pricing Calculator'!AC358</f>
        <v>0</v>
      </c>
      <c r="D1072" s="1066">
        <f>IF(AND(C1072&gt;I1062,C1072&lt;=J1062),C1072*E1062,IF(AND(C1072&gt;I1063,C1072&lt;=J1063),F1062+(E1063*(C1072-J1062)),IF(AND(C1072&gt;I1064,C1072&lt;=J1064),F1063+(E1064*(C1072-J1063)),IF(AND(C1072&gt;I1065,C1072&lt;=J1065),F1064+(E1065*(C1072-J1064)),IF(AND(C1072&gt;I1066,C1072&lt;=J1066),F1065+(E1066*(C1072-J1065)),IF(C1072&gt;J1066,"Contact Us",0))))))</f>
        <v>0</v>
      </c>
      <c r="E1072" s="560">
        <f>IF(E1062="Not Available", "Not Available", D1072)</f>
        <v>0</v>
      </c>
      <c r="F1072" s="1040" t="str">
        <f>IF(C1072&gt;0, O261, "")</f>
        <v/>
      </c>
      <c r="G1072" s="1005" t="str">
        <f>+P261</f>
        <v/>
      </c>
      <c r="H1072" s="1013"/>
    </row>
    <row r="1073" spans="2:15" outlineLevel="1">
      <c r="E1073" s="1067">
        <f>SUM(D1070:D1072)</f>
        <v>0</v>
      </c>
      <c r="F1073" s="1068"/>
      <c r="G1073" s="1013"/>
      <c r="H1073" s="1013"/>
      <c r="O1073" s="900"/>
    </row>
    <row r="1074" spans="2:15" outlineLevel="1">
      <c r="F1074" s="1013"/>
      <c r="G1074" s="1013"/>
      <c r="H1074" s="1013"/>
      <c r="O1074" s="900"/>
    </row>
    <row r="1075" spans="2:15" outlineLevel="1">
      <c r="B1075" s="41" t="s">
        <v>51</v>
      </c>
      <c r="C1075" s="41"/>
      <c r="E1075" s="1069">
        <f>IF(E1070="Not Available", "Not Available", E1073)</f>
        <v>0</v>
      </c>
      <c r="F1075" s="1013"/>
      <c r="G1075" s="1013"/>
      <c r="H1075" s="1013"/>
      <c r="O1075" s="900"/>
    </row>
    <row r="1076" spans="2:15" outlineLevel="1">
      <c r="O1076" s="900"/>
    </row>
    <row r="1077" spans="2:15" outlineLevel="1">
      <c r="B1077" s="41"/>
      <c r="C1077" s="41"/>
      <c r="E1077" s="1075"/>
      <c r="O1077" s="900"/>
    </row>
    <row r="1078" spans="2:15" outlineLevel="1">
      <c r="B1078" s="32" t="s">
        <v>562</v>
      </c>
      <c r="C1078" s="32" t="s">
        <v>350</v>
      </c>
      <c r="D1078" s="1064" t="s">
        <v>24</v>
      </c>
      <c r="E1078" s="1065" t="s">
        <v>566</v>
      </c>
      <c r="F1078" s="1064" t="s">
        <v>3357</v>
      </c>
      <c r="G1078" s="1064" t="s">
        <v>2986</v>
      </c>
      <c r="O1078" s="900"/>
    </row>
    <row r="1079" spans="2:15" outlineLevel="1">
      <c r="B1079" s="41" t="s">
        <v>564</v>
      </c>
      <c r="C1079" s="43">
        <f>'Pricing Calculator'!AC368</f>
        <v>0</v>
      </c>
      <c r="D1079" s="1022">
        <f>IF(E282=999999, "Not Available", N282)</f>
        <v>0.04</v>
      </c>
      <c r="E1079" s="1075">
        <f>IF(D1079="Not Available", "Not Available", D1079*C1079)</f>
        <v>0</v>
      </c>
      <c r="F1079" s="1024" t="str">
        <f>IF(C1079&gt;0, O282, "")</f>
        <v/>
      </c>
      <c r="G1079" s="1024" t="str">
        <f>P282</f>
        <v/>
      </c>
      <c r="O1079" s="900"/>
    </row>
    <row r="1080" spans="2:15" outlineLevel="1">
      <c r="B1080" s="41" t="s">
        <v>565</v>
      </c>
      <c r="C1080" s="43">
        <f>'Pricing Calculator'!AC370</f>
        <v>0</v>
      </c>
      <c r="D1080" s="1022">
        <f>IF(E283=999999, "Not Available", N283)</f>
        <v>0.11</v>
      </c>
      <c r="E1080" s="1075">
        <f>IF(D1080="Not Available", "Not Available", D1080*C1080)</f>
        <v>0</v>
      </c>
      <c r="F1080" s="1024" t="str">
        <f>IF(C1080&gt;0, O283, "")</f>
        <v/>
      </c>
      <c r="G1080" s="1024" t="str">
        <f>P283</f>
        <v/>
      </c>
      <c r="O1080" s="900"/>
    </row>
    <row r="1081" spans="2:15" outlineLevel="1">
      <c r="B1081" s="41"/>
      <c r="C1081" s="41"/>
      <c r="D1081" s="1013"/>
      <c r="E1081" s="1075"/>
      <c r="O1081" s="900"/>
    </row>
    <row r="1082" spans="2:15" outlineLevel="1">
      <c r="B1082" s="41" t="s">
        <v>567</v>
      </c>
      <c r="C1082" s="41"/>
      <c r="E1082" s="1076">
        <f>IF(D1079="Not Available", "Not Available", SUM(E1079:E1080))</f>
        <v>0</v>
      </c>
      <c r="O1082" s="900"/>
    </row>
    <row r="1083" spans="2:15" outlineLevel="1">
      <c r="B1083" s="41"/>
      <c r="C1083" s="41"/>
      <c r="E1083" s="1075"/>
      <c r="O1083" s="900"/>
    </row>
    <row r="1084" spans="2:15" outlineLevel="1">
      <c r="B1084" s="32" t="s">
        <v>598</v>
      </c>
      <c r="C1084" s="32" t="s">
        <v>350</v>
      </c>
      <c r="D1084" s="1064" t="s">
        <v>24</v>
      </c>
      <c r="E1084" s="1065" t="s">
        <v>566</v>
      </c>
      <c r="F1084" s="1064" t="s">
        <v>2</v>
      </c>
      <c r="G1084" s="1064" t="s">
        <v>2986</v>
      </c>
      <c r="O1084" s="900"/>
    </row>
    <row r="1085" spans="2:15" outlineLevel="1">
      <c r="B1085" s="41" t="s">
        <v>603</v>
      </c>
      <c r="C1085" s="43">
        <f>'Pricing Calculator'!AC376</f>
        <v>0</v>
      </c>
      <c r="D1085" s="1022">
        <f>IF(N285=999999, "Not Available", N285)</f>
        <v>80</v>
      </c>
      <c r="E1085" s="1075">
        <f>IF(D1085="Not Available", "Not Available", D1085*C1085)</f>
        <v>0</v>
      </c>
      <c r="F1085" s="1024" t="str">
        <f>IF(C1085&gt;0, O285, "")</f>
        <v/>
      </c>
      <c r="G1085" s="1024" t="str">
        <f>P285</f>
        <v/>
      </c>
      <c r="O1085" s="900"/>
    </row>
    <row r="1086" spans="2:15" outlineLevel="1">
      <c r="B1086" s="41"/>
      <c r="C1086" s="41"/>
      <c r="E1086" s="1075"/>
      <c r="O1086" s="900"/>
    </row>
    <row r="1087" spans="2:15" outlineLevel="1">
      <c r="B1087" s="41"/>
      <c r="C1087" s="41"/>
      <c r="E1087" s="1075"/>
      <c r="O1087" s="900"/>
    </row>
    <row r="1088" spans="2:15" outlineLevel="1">
      <c r="B1088" s="32" t="s">
        <v>46</v>
      </c>
      <c r="C1088" s="32"/>
      <c r="D1088" s="1064" t="s">
        <v>24</v>
      </c>
      <c r="E1088" s="1065" t="s">
        <v>58</v>
      </c>
      <c r="F1088" s="1064" t="s">
        <v>401</v>
      </c>
      <c r="G1088" s="1064" t="s">
        <v>58</v>
      </c>
      <c r="H1088" s="1064" t="s">
        <v>59</v>
      </c>
      <c r="I1088" s="1064" t="s">
        <v>2</v>
      </c>
      <c r="J1088" s="1064" t="s">
        <v>2986</v>
      </c>
    </row>
    <row r="1089" spans="1:16" outlineLevel="1">
      <c r="B1089" t="s">
        <v>351</v>
      </c>
      <c r="D1089" s="1022">
        <f>IF(E287=999999, "Not Available", N287)</f>
        <v>3.5999999999999999E-3</v>
      </c>
      <c r="E1089" s="1077">
        <v>100000</v>
      </c>
      <c r="F1089" s="1049">
        <f>'Pricing Calculator'!AC381</f>
        <v>100000000</v>
      </c>
      <c r="G1089" s="1066">
        <f>ROUNDUP(F1089/E1089,0)</f>
        <v>1000</v>
      </c>
      <c r="H1089" s="1078">
        <f>IF(D1089="Not Available", "Not Available", G1089*D1089)</f>
        <v>3.6</v>
      </c>
      <c r="I1089" s="1024" t="str">
        <f>IF(F1089&gt;0, O287, "")</f>
        <v/>
      </c>
      <c r="J1089" s="1024" t="str">
        <f>P287</f>
        <v/>
      </c>
    </row>
    <row r="1090" spans="1:16" outlineLevel="1">
      <c r="D1090" s="1024"/>
      <c r="E1090" s="1077"/>
      <c r="F1090" s="1049"/>
      <c r="G1090" s="1066"/>
      <c r="H1090" s="1078"/>
    </row>
    <row r="1091" spans="1:16" outlineLevel="1">
      <c r="D1091" s="1024"/>
      <c r="E1091" s="1077"/>
      <c r="F1091" s="1048"/>
      <c r="G1091" s="1066"/>
      <c r="H1091" s="1079"/>
    </row>
    <row r="1092" spans="1:16" s="17" customFormat="1" outlineLevel="1">
      <c r="B1092" s="260" t="s">
        <v>489</v>
      </c>
      <c r="C1092" s="260"/>
      <c r="D1092" s="1043"/>
      <c r="E1092" s="1076">
        <f>SUM(E1034,E1057,E1075,H1089,E1082,E1085)</f>
        <v>65.599999999999994</v>
      </c>
      <c r="F1092" s="1049"/>
      <c r="G1092" s="1080"/>
      <c r="H1092" s="1081"/>
      <c r="I1092" s="1043"/>
      <c r="J1092" s="1043"/>
      <c r="O1092" s="911"/>
      <c r="P1092" s="911"/>
    </row>
    <row r="1093" spans="1:16" outlineLevel="1">
      <c r="O1093" s="900"/>
    </row>
    <row r="1094" spans="1:16" ht="35" outlineLevel="1">
      <c r="A1094" s="258" t="s">
        <v>553</v>
      </c>
      <c r="O1094" s="900"/>
    </row>
    <row r="1095" spans="1:16" outlineLevel="1">
      <c r="H1095" s="1082" t="s">
        <v>404</v>
      </c>
      <c r="I1095" s="1055"/>
      <c r="J1095" s="1055"/>
      <c r="K1095" s="257"/>
      <c r="L1095" s="257"/>
      <c r="M1095" s="257"/>
      <c r="N1095" s="257"/>
      <c r="O1095" s="926"/>
    </row>
    <row r="1096" spans="1:16" ht="18.5" outlineLevel="1">
      <c r="A1096" s="33"/>
      <c r="B1096" s="44" t="s">
        <v>17</v>
      </c>
      <c r="C1096" s="2" t="s">
        <v>23</v>
      </c>
      <c r="D1096" s="2" t="s">
        <v>402</v>
      </c>
      <c r="E1096" s="556" t="s">
        <v>91</v>
      </c>
      <c r="F1096" s="2" t="s">
        <v>92</v>
      </c>
      <c r="G1096" s="2" t="s">
        <v>49</v>
      </c>
      <c r="H1096" s="31" t="s">
        <v>276</v>
      </c>
      <c r="I1096" s="2" t="s">
        <v>277</v>
      </c>
      <c r="J1096" s="2"/>
      <c r="K1096" s="2" t="s">
        <v>405</v>
      </c>
      <c r="L1096" s="2" t="s">
        <v>24</v>
      </c>
      <c r="M1096" s="2" t="s">
        <v>278</v>
      </c>
      <c r="N1096" s="2" t="s">
        <v>3357</v>
      </c>
      <c r="O1096" s="908" t="s">
        <v>2986</v>
      </c>
    </row>
    <row r="1097" spans="1:16" outlineLevel="1">
      <c r="B1097" t="s">
        <v>18</v>
      </c>
      <c r="C1097" s="72">
        <f>IF(E294=999999, "Not Available", N294)</f>
        <v>4.9950000000000001</v>
      </c>
      <c r="D1097" s="1042" t="s">
        <v>7</v>
      </c>
      <c r="E1097" s="1042">
        <v>0</v>
      </c>
      <c r="F1097" s="1042">
        <f>I1098</f>
        <v>9.765625E-2</v>
      </c>
      <c r="G1097" s="1042" t="s">
        <v>57</v>
      </c>
      <c r="H1097" s="1071">
        <v>1024</v>
      </c>
      <c r="I1097" s="1040">
        <v>1</v>
      </c>
      <c r="J1097" s="1040" t="s">
        <v>279</v>
      </c>
      <c r="K1097" t="e">
        <f>IF(AND(C1103&lt;=I1098,C1103&gt;0),1,0)</f>
        <v>#REF!</v>
      </c>
      <c r="L1097">
        <f>C1097</f>
        <v>4.9950000000000001</v>
      </c>
      <c r="M1097" t="e">
        <f>L1097*K1097</f>
        <v>#REF!</v>
      </c>
      <c r="N1097" s="25" t="str">
        <f>O294</f>
        <v/>
      </c>
      <c r="O1097" s="900" t="str">
        <f>P294</f>
        <v/>
      </c>
    </row>
    <row r="1098" spans="1:16" outlineLevel="1">
      <c r="B1098" t="s">
        <v>19</v>
      </c>
      <c r="C1098" s="72">
        <f>IF(E295=999999, "Not Available", N295)</f>
        <v>9.99</v>
      </c>
      <c r="D1098" s="1042" t="s">
        <v>7</v>
      </c>
      <c r="E1098" s="1042">
        <f>F1097+0.000001</f>
        <v>9.7657250000000001E-2</v>
      </c>
      <c r="F1098" s="1042">
        <f>I1097</f>
        <v>1</v>
      </c>
      <c r="G1098" s="1083">
        <f>C1098</f>
        <v>9.99</v>
      </c>
      <c r="H1098" s="1071">
        <v>100</v>
      </c>
      <c r="I1098" s="1040">
        <f>H1098*(I1097/H1097)</f>
        <v>9.765625E-2</v>
      </c>
      <c r="J1098" s="1040" t="s">
        <v>280</v>
      </c>
      <c r="K1098" t="e">
        <f>IF(AND(C1103&gt;E1098,C1103&lt;=F1098),1,0)</f>
        <v>#REF!</v>
      </c>
      <c r="L1098">
        <f>C1098</f>
        <v>9.99</v>
      </c>
      <c r="M1098" t="e">
        <f>L1098*K1098</f>
        <v>#REF!</v>
      </c>
      <c r="O1098" s="900"/>
    </row>
    <row r="1099" spans="1:16" outlineLevel="1">
      <c r="B1099" t="s">
        <v>20</v>
      </c>
      <c r="C1099" s="72">
        <f>IF(E296=999999, "Not Available", N296)</f>
        <v>9.99</v>
      </c>
      <c r="D1099" s="1022">
        <f>IF(E297=999999, "Not Available", N297)</f>
        <v>3.996</v>
      </c>
      <c r="E1099" s="1084">
        <v>0.99990000000000001</v>
      </c>
      <c r="F1099" s="1054">
        <v>10.000999999999999</v>
      </c>
      <c r="G1099" s="1083">
        <f>C1099+((F1099-E1099)*D1099)</f>
        <v>45.958395599999996</v>
      </c>
      <c r="H1099" s="1071"/>
      <c r="J1099" s="1040" t="s">
        <v>281</v>
      </c>
      <c r="K1099" t="e">
        <f>IF(C1103&gt;1,1,0)</f>
        <v>#REF!</v>
      </c>
      <c r="L1099" t="e">
        <f>IF(AND(D1103&gt;E1099,D1103&lt;F1099),C1099+((D1103-E1099)*D1099),IF(AND(D1103&gt;E1100,D1103&lt;F1100),G1099+((D1103-E1100)*D1100),IF(AND(D1103&gt;E1101,D1103&lt;F1101),G1100+((D1103-E1101)*D1101),IF(D1103&gt;150,"Contact Us",0))))</f>
        <v>#REF!</v>
      </c>
      <c r="M1099" t="str">
        <f>IFERROR(L1099*K1099,"Contact Us")</f>
        <v>Contact Us</v>
      </c>
      <c r="O1099" s="900"/>
    </row>
    <row r="1100" spans="1:16" outlineLevel="1">
      <c r="B1100" t="s">
        <v>21</v>
      </c>
      <c r="C1100" s="72">
        <f>IF(E298=999999, "Not Available", N298)</f>
        <v>45.954000000000001</v>
      </c>
      <c r="D1100" s="1022">
        <f>IF(E299=999999, "Not Available", N299)</f>
        <v>1.998</v>
      </c>
      <c r="E1100" s="1042">
        <f>F1099+0.001</f>
        <v>10.001999999999999</v>
      </c>
      <c r="F1100" s="1040">
        <v>50.000999999999998</v>
      </c>
      <c r="G1100" s="1083">
        <f>C1100+((F1100-E1100)*D1100)</f>
        <v>125.87200199999998</v>
      </c>
      <c r="H1100" s="1071"/>
      <c r="J1100" s="1055" t="s">
        <v>403</v>
      </c>
      <c r="K1100" s="257"/>
      <c r="L1100" s="257"/>
      <c r="M1100" s="82" t="e">
        <f>IF(L1099="contact us","Contact Us",SUM(M1097:M1099))</f>
        <v>#REF!</v>
      </c>
      <c r="O1100" s="900"/>
    </row>
    <row r="1101" spans="1:16" outlineLevel="1">
      <c r="B1101" t="s">
        <v>22</v>
      </c>
      <c r="C1101" s="72">
        <f>IF(E300=999999, "Not Available", N300)</f>
        <v>125.874</v>
      </c>
      <c r="D1101" s="1022">
        <f>IF(E301=999999, "Not Available", N301)</f>
        <v>0.999</v>
      </c>
      <c r="E1101" s="1042">
        <f>F1100+0.001</f>
        <v>50.001999999999995</v>
      </c>
      <c r="F1101" s="1040">
        <v>150.001</v>
      </c>
      <c r="G1101" s="1083">
        <f>C1101+((F1101-E1101)*D1101)</f>
        <v>225.77300100000002</v>
      </c>
      <c r="H1101" s="1071"/>
      <c r="O1101" s="900"/>
    </row>
    <row r="1102" spans="1:16" outlineLevel="1">
      <c r="D1102" s="1040" t="s">
        <v>282</v>
      </c>
      <c r="O1102" s="900"/>
    </row>
    <row r="1103" spans="1:16" outlineLevel="1">
      <c r="B1103" t="s">
        <v>66</v>
      </c>
      <c r="C1103" s="159" t="e">
        <f>'Pricing Calculator'!#REF!</f>
        <v>#REF!</v>
      </c>
      <c r="D1103" s="1085" t="e">
        <f>IF(C1103&lt;1,C1103,ROUNDUP(C1103,))</f>
        <v>#REF!</v>
      </c>
      <c r="E1103" s="1042" t="s">
        <v>283</v>
      </c>
      <c r="O1103" s="900"/>
    </row>
    <row r="1104" spans="1:16" outlineLevel="1">
      <c r="B1104" t="s">
        <v>69</v>
      </c>
      <c r="C1104" s="17" t="e">
        <f>'Pricing Calculator'!#REF!</f>
        <v>#REF!</v>
      </c>
      <c r="D1104" s="1013"/>
      <c r="O1104" s="900"/>
    </row>
    <row r="1105" spans="1:53" outlineLevel="1">
      <c r="D1105" s="1013"/>
      <c r="O1105" s="900"/>
    </row>
    <row r="1106" spans="1:53" outlineLevel="1">
      <c r="B1106" t="s">
        <v>90</v>
      </c>
      <c r="C1106" s="152" t="e">
        <f>M1100</f>
        <v>#REF!</v>
      </c>
      <c r="O1106" s="900"/>
    </row>
    <row r="1107" spans="1:53" outlineLevel="1">
      <c r="I1107" s="1013"/>
      <c r="J1107" s="1013"/>
      <c r="K1107" s="33"/>
      <c r="L1107" s="33"/>
      <c r="O1107" s="900"/>
    </row>
    <row r="1108" spans="1:53" outlineLevel="1">
      <c r="B1108" s="41" t="s">
        <v>406</v>
      </c>
      <c r="C1108" s="260" t="e">
        <f>IF(C1097="Not Available", "Not Available", C1106*C1104)</f>
        <v>#REF!</v>
      </c>
      <c r="O1108" s="900"/>
    </row>
    <row r="1109" spans="1:53" outlineLevel="1">
      <c r="O1109" s="900"/>
    </row>
    <row r="1110" spans="1:53" ht="35" outlineLevel="1">
      <c r="A1110" s="12" t="s">
        <v>68</v>
      </c>
      <c r="C1110" s="33"/>
      <c r="O1110" s="900"/>
    </row>
    <row r="1111" spans="1:53" ht="18.5" outlineLevel="1">
      <c r="B1111" s="44" t="s">
        <v>70</v>
      </c>
      <c r="C1111" s="2" t="s">
        <v>72</v>
      </c>
      <c r="D1111" s="2" t="s">
        <v>159</v>
      </c>
      <c r="E1111" s="556"/>
      <c r="F1111" s="2"/>
      <c r="G1111" s="2" t="s">
        <v>3357</v>
      </c>
      <c r="H1111" s="2" t="s">
        <v>2986</v>
      </c>
      <c r="O1111" s="900"/>
    </row>
    <row r="1112" spans="1:53" outlineLevel="1">
      <c r="B1112" t="s">
        <v>71</v>
      </c>
      <c r="C1112" s="86">
        <f>IF(E303 =999999, "Not Available", N303)</f>
        <v>0.16</v>
      </c>
      <c r="D1112" s="1054">
        <v>30</v>
      </c>
      <c r="E1112" s="1086" t="s">
        <v>407</v>
      </c>
      <c r="F1112" s="1027"/>
      <c r="G1112" s="1024" t="str">
        <f>IF(C1113&gt;0, O303, "")</f>
        <v/>
      </c>
      <c r="H1112" s="1024" t="str">
        <f>P303</f>
        <v/>
      </c>
      <c r="O1112" s="900"/>
    </row>
    <row r="1113" spans="1:53" outlineLevel="1">
      <c r="B1113" t="s">
        <v>158</v>
      </c>
      <c r="C1113" s="17">
        <f>'Pricing Calculator'!Q320</f>
        <v>0</v>
      </c>
      <c r="D1113" s="1013"/>
      <c r="O1113" s="900"/>
    </row>
    <row r="1114" spans="1:53" outlineLevel="1">
      <c r="B1114" t="s">
        <v>160</v>
      </c>
      <c r="C1114" s="73">
        <f>IF(E303 =999999, "Not Available", C1112*(ROUNDUP(C1113/D1112,0)))</f>
        <v>0</v>
      </c>
      <c r="D1114" s="1013"/>
      <c r="O1114" s="900"/>
    </row>
    <row r="1115" spans="1:53" outlineLevel="1">
      <c r="B1115" s="41" t="s">
        <v>161</v>
      </c>
      <c r="C1115" s="259">
        <f>IF(E303 =999999, "Not Available in this Region", C1114*744)</f>
        <v>0</v>
      </c>
    </row>
    <row r="1116" spans="1:53" outlineLevel="1"/>
    <row r="1117" spans="1:53" outlineLevel="1"/>
    <row r="1118" spans="1:53" outlineLevel="1"/>
    <row r="1119" spans="1:53" ht="37" outlineLevel="1">
      <c r="A1119" s="12" t="s">
        <v>133</v>
      </c>
      <c r="AE1119" s="496" t="s">
        <v>661</v>
      </c>
      <c r="AF1119" s="61"/>
      <c r="AG1119" s="61"/>
      <c r="AH1119" s="61"/>
      <c r="AI1119" s="61"/>
      <c r="AJ1119" s="61"/>
      <c r="AK1119" s="61"/>
      <c r="AL1119" s="61"/>
      <c r="AM1119" s="61"/>
      <c r="AN1119" s="61"/>
      <c r="AO1119" s="61"/>
      <c r="AP1119" s="61"/>
      <c r="AQ1119" s="61"/>
      <c r="AR1119" s="61"/>
      <c r="AS1119" s="61"/>
      <c r="AT1119" s="61"/>
      <c r="AU1119" s="61"/>
      <c r="AV1119" s="61"/>
      <c r="AW1119" s="61"/>
      <c r="AX1119" s="61"/>
      <c r="AY1119" s="61"/>
      <c r="AZ1119" s="61"/>
      <c r="BA1119" s="61"/>
    </row>
    <row r="1120" spans="1:53" outlineLevel="1">
      <c r="A1120" s="33"/>
    </row>
    <row r="1121" spans="1:53" ht="26" outlineLevel="1">
      <c r="A1121" s="33"/>
      <c r="B1121" s="39" t="s">
        <v>10</v>
      </c>
      <c r="C1121" s="1"/>
      <c r="D1121" s="1642" t="s">
        <v>93</v>
      </c>
      <c r="E1121" s="1642"/>
      <c r="F1121" s="1642"/>
      <c r="G1121" s="1642"/>
      <c r="H1121" s="1642"/>
      <c r="I1121" s="1087"/>
      <c r="J1121" s="1087"/>
      <c r="L1121" s="39" t="s">
        <v>10</v>
      </c>
      <c r="M1121" s="1"/>
      <c r="N1121" s="875" t="s">
        <v>94</v>
      </c>
      <c r="O1121" s="912"/>
      <c r="P1121" s="912"/>
      <c r="Q1121" s="875"/>
      <c r="R1121" s="875"/>
      <c r="V1121" s="39" t="s">
        <v>10</v>
      </c>
      <c r="W1121" s="1"/>
      <c r="X1121" s="875" t="s">
        <v>646</v>
      </c>
      <c r="Y1121" s="875"/>
      <c r="Z1121" s="875"/>
      <c r="AA1121" s="875"/>
      <c r="AB1121" s="875"/>
      <c r="AC1121" s="33"/>
      <c r="AE1121" s="39" t="s">
        <v>10</v>
      </c>
      <c r="AF1121" s="1"/>
      <c r="AG1121" s="876" t="s">
        <v>93</v>
      </c>
      <c r="AH1121" s="876"/>
      <c r="AI1121" s="876"/>
      <c r="AJ1121" s="876"/>
      <c r="AK1121" s="876"/>
      <c r="AL1121" s="229"/>
      <c r="AM1121" s="39" t="s">
        <v>10</v>
      </c>
      <c r="AN1121" s="1"/>
      <c r="AO1121" s="875" t="s">
        <v>94</v>
      </c>
      <c r="AP1121" s="875"/>
      <c r="AQ1121" s="875"/>
      <c r="AR1121" s="875"/>
      <c r="AS1121" s="875"/>
      <c r="AU1121" s="39" t="s">
        <v>10</v>
      </c>
      <c r="AV1121" s="1"/>
      <c r="AW1121" s="875" t="s">
        <v>646</v>
      </c>
      <c r="AX1121" s="875"/>
      <c r="AY1121" s="875"/>
      <c r="AZ1121" s="875"/>
      <c r="BA1121" s="875"/>
    </row>
    <row r="1122" spans="1:53" outlineLevel="1">
      <c r="A1122" s="33"/>
      <c r="B1122" s="1"/>
      <c r="C1122" s="2" t="s">
        <v>54</v>
      </c>
      <c r="D1122" s="2" t="s">
        <v>55</v>
      </c>
      <c r="E1122" s="556" t="s">
        <v>31</v>
      </c>
      <c r="F1122" s="2" t="s">
        <v>30</v>
      </c>
      <c r="G1122" s="2" t="s">
        <v>9</v>
      </c>
      <c r="H1122" s="2" t="s">
        <v>40</v>
      </c>
      <c r="I1122" s="2" t="s">
        <v>2</v>
      </c>
      <c r="J1122" s="2" t="s">
        <v>2986</v>
      </c>
      <c r="L1122" s="1"/>
      <c r="M1122" s="2" t="s">
        <v>54</v>
      </c>
      <c r="N1122" s="2" t="s">
        <v>55</v>
      </c>
      <c r="O1122" s="908" t="s">
        <v>649</v>
      </c>
      <c r="P1122" s="908" t="s">
        <v>30</v>
      </c>
      <c r="Q1122" s="2" t="s">
        <v>9</v>
      </c>
      <c r="R1122" s="2" t="s">
        <v>40</v>
      </c>
      <c r="V1122" s="1"/>
      <c r="W1122" s="2" t="s">
        <v>54</v>
      </c>
      <c r="X1122" s="2" t="s">
        <v>55</v>
      </c>
      <c r="Y1122" s="2" t="s">
        <v>647</v>
      </c>
      <c r="Z1122" s="2" t="s">
        <v>30</v>
      </c>
      <c r="AA1122" s="2" t="s">
        <v>9</v>
      </c>
      <c r="AB1122" s="2" t="s">
        <v>40</v>
      </c>
      <c r="AC1122" s="33"/>
      <c r="AE1122" s="1"/>
      <c r="AF1122" s="2" t="s">
        <v>54</v>
      </c>
      <c r="AG1122" s="2" t="s">
        <v>55</v>
      </c>
      <c r="AH1122" s="2" t="s">
        <v>31</v>
      </c>
      <c r="AI1122" s="2" t="s">
        <v>30</v>
      </c>
      <c r="AJ1122" s="2" t="s">
        <v>9</v>
      </c>
      <c r="AK1122" s="2" t="s">
        <v>40</v>
      </c>
      <c r="AL1122" s="33"/>
      <c r="AM1122" s="1"/>
      <c r="AN1122" s="2" t="s">
        <v>54</v>
      </c>
      <c r="AO1122" s="2" t="s">
        <v>55</v>
      </c>
      <c r="AP1122" s="2" t="s">
        <v>649</v>
      </c>
      <c r="AQ1122" s="2" t="s">
        <v>30</v>
      </c>
      <c r="AR1122" s="2" t="s">
        <v>9</v>
      </c>
      <c r="AS1122" s="2" t="s">
        <v>40</v>
      </c>
      <c r="AU1122" s="1"/>
      <c r="AV1122" s="2" t="s">
        <v>54</v>
      </c>
      <c r="AW1122" s="2" t="s">
        <v>55</v>
      </c>
      <c r="AX1122" s="2" t="s">
        <v>647</v>
      </c>
      <c r="AY1122" s="2" t="s">
        <v>30</v>
      </c>
      <c r="AZ1122" s="2" t="s">
        <v>9</v>
      </c>
      <c r="BA1122" s="2" t="s">
        <v>40</v>
      </c>
    </row>
    <row r="1123" spans="1:53" outlineLevel="1">
      <c r="A1123" s="33"/>
      <c r="B1123" t="s">
        <v>32</v>
      </c>
      <c r="C1123" s="21">
        <v>0</v>
      </c>
      <c r="D1123" s="1051">
        <v>5</v>
      </c>
      <c r="E1123" s="1088">
        <v>0</v>
      </c>
      <c r="F1123" s="1042" t="s">
        <v>25</v>
      </c>
      <c r="G1123" s="1051">
        <v>1024</v>
      </c>
      <c r="H1123" s="1051">
        <v>0</v>
      </c>
      <c r="I1123" s="1013"/>
      <c r="L1123" t="s">
        <v>32</v>
      </c>
      <c r="M1123" s="21">
        <v>0</v>
      </c>
      <c r="N1123" s="21">
        <v>5</v>
      </c>
      <c r="O1123" s="930">
        <v>0</v>
      </c>
      <c r="P1123" s="913" t="s">
        <v>25</v>
      </c>
      <c r="Q1123" s="21">
        <v>1024</v>
      </c>
      <c r="R1123" s="21">
        <v>0</v>
      </c>
      <c r="V1123" t="s">
        <v>32</v>
      </c>
      <c r="W1123" s="21">
        <v>0</v>
      </c>
      <c r="X1123" s="21">
        <v>5</v>
      </c>
      <c r="Y1123" s="96" t="str">
        <f>N320</f>
        <v>Free</v>
      </c>
      <c r="Z1123" s="19" t="s">
        <v>25</v>
      </c>
      <c r="AA1123" s="21">
        <v>1024</v>
      </c>
      <c r="AB1123" s="21">
        <v>0</v>
      </c>
      <c r="AC1123" s="33"/>
      <c r="AE1123" t="s">
        <v>32</v>
      </c>
      <c r="AF1123" s="21">
        <v>0</v>
      </c>
      <c r="AG1123" s="21">
        <v>5</v>
      </c>
      <c r="AH1123" s="96">
        <v>0</v>
      </c>
      <c r="AI1123" s="19" t="s">
        <v>25</v>
      </c>
      <c r="AJ1123" s="21">
        <v>1024</v>
      </c>
      <c r="AK1123" s="21">
        <v>0</v>
      </c>
      <c r="AL1123" s="33"/>
      <c r="AM1123" t="s">
        <v>32</v>
      </c>
      <c r="AN1123" s="21">
        <v>0</v>
      </c>
      <c r="AO1123" s="21">
        <v>5</v>
      </c>
      <c r="AP1123" s="96">
        <v>0</v>
      </c>
      <c r="AQ1123" s="19" t="s">
        <v>25</v>
      </c>
      <c r="AR1123" s="21">
        <v>1024</v>
      </c>
      <c r="AS1123" s="21">
        <v>0</v>
      </c>
      <c r="AU1123" t="s">
        <v>32</v>
      </c>
      <c r="AV1123" s="21">
        <v>0</v>
      </c>
      <c r="AW1123" s="21">
        <v>5</v>
      </c>
      <c r="AX1123" s="96">
        <f>AN320</f>
        <v>0</v>
      </c>
      <c r="AY1123" s="19" t="s">
        <v>25</v>
      </c>
      <c r="AZ1123" s="21">
        <v>1024</v>
      </c>
      <c r="BA1123" s="21">
        <v>0</v>
      </c>
    </row>
    <row r="1124" spans="1:53" outlineLevel="1">
      <c r="A1124" s="33"/>
      <c r="B1124" t="s">
        <v>33</v>
      </c>
      <c r="C1124" s="21">
        <f>D1123</f>
        <v>5</v>
      </c>
      <c r="D1124" s="1051">
        <f>G1124+0.01</f>
        <v>10240.01</v>
      </c>
      <c r="E1124" s="1089">
        <f>IF(E307=999999, "Not Available", N307)</f>
        <v>8.6999999999999994E-2</v>
      </c>
      <c r="F1124" s="1042" t="s">
        <v>26</v>
      </c>
      <c r="G1124" s="1051">
        <f>G1123*10</f>
        <v>10240</v>
      </c>
      <c r="H1124" s="1057">
        <f>E1124*(D1124-C1124)</f>
        <v>890.44587000000001</v>
      </c>
      <c r="I1124" s="1005" t="str">
        <f>IF(D1130&gt;0, O307, "")</f>
        <v/>
      </c>
      <c r="J1124" s="1024" t="str">
        <f>P307</f>
        <v/>
      </c>
      <c r="L1124" t="s">
        <v>33</v>
      </c>
      <c r="M1124" s="21">
        <f>N1123</f>
        <v>5</v>
      </c>
      <c r="N1124" s="21">
        <f>Q1124+0.01</f>
        <v>10240.01</v>
      </c>
      <c r="O1124" s="930">
        <f>IF(E314=999999, "Not Available", N314)</f>
        <v>0.13800000000000001</v>
      </c>
      <c r="P1124" s="913" t="s">
        <v>26</v>
      </c>
      <c r="Q1124" s="21">
        <f>Q1123*10</f>
        <v>10240</v>
      </c>
      <c r="R1124" s="24">
        <f>O1124*(N1124-M1124)</f>
        <v>1412.4313800000002</v>
      </c>
      <c r="S1124" s="25" t="str">
        <f>IF(N1130&gt;0, O314, "")</f>
        <v/>
      </c>
      <c r="T1124" s="25" t="str">
        <f>P314</f>
        <v/>
      </c>
      <c r="V1124" t="s">
        <v>33</v>
      </c>
      <c r="W1124" s="21">
        <f>X1123</f>
        <v>5</v>
      </c>
      <c r="X1124" s="21">
        <f>AA1124+0.01</f>
        <v>10240.01</v>
      </c>
      <c r="Y1124" s="96">
        <f>IF(E321=999999, "Not Available", N321)</f>
        <v>0.18099999999999999</v>
      </c>
      <c r="Z1124" s="19" t="s">
        <v>26</v>
      </c>
      <c r="AA1124" s="21">
        <f>AA1123*10</f>
        <v>10240</v>
      </c>
      <c r="AB1124" s="24">
        <f>Y1124*(X1124-W1124)</f>
        <v>1852.5368100000001</v>
      </c>
      <c r="AC1124" s="64" t="str">
        <f>IF(X1130&gt;0, O321, "")</f>
        <v/>
      </c>
      <c r="AD1124" s="25" t="str">
        <f>P321</f>
        <v/>
      </c>
      <c r="AE1124" t="s">
        <v>33</v>
      </c>
      <c r="AF1124" s="21">
        <f>AG1123</f>
        <v>5</v>
      </c>
      <c r="AG1124" s="21">
        <f>AJ1124+0.01</f>
        <v>10240.01</v>
      </c>
      <c r="AH1124" s="296">
        <f>N307</f>
        <v>8.6999999999999994E-2</v>
      </c>
      <c r="AI1124" s="19" t="s">
        <v>26</v>
      </c>
      <c r="AJ1124" s="21">
        <f>AJ1123*10</f>
        <v>10240</v>
      </c>
      <c r="AK1124" s="24">
        <f>AH1124*(AG1124-AF1124)</f>
        <v>890.44587000000001</v>
      </c>
      <c r="AL1124" s="33"/>
      <c r="AM1124" t="s">
        <v>33</v>
      </c>
      <c r="AN1124" s="21">
        <f>AO1123</f>
        <v>5</v>
      </c>
      <c r="AO1124" s="21">
        <f>AR1124+0.01</f>
        <v>10240.01</v>
      </c>
      <c r="AP1124" s="96">
        <f>N314</f>
        <v>0.13800000000000001</v>
      </c>
      <c r="AQ1124" s="19" t="s">
        <v>26</v>
      </c>
      <c r="AR1124" s="21">
        <f>AR1123*10</f>
        <v>10240</v>
      </c>
      <c r="AS1124" s="24">
        <f>AP1124*(AO1124-AN1124)</f>
        <v>1412.4313800000002</v>
      </c>
      <c r="AU1124" t="s">
        <v>33</v>
      </c>
      <c r="AV1124" s="21">
        <f>AW1123</f>
        <v>5</v>
      </c>
      <c r="AW1124" s="21">
        <f>AZ1124+0.01</f>
        <v>10240.01</v>
      </c>
      <c r="AX1124" s="96">
        <f>N321</f>
        <v>0.18099999999999999</v>
      </c>
      <c r="AY1124" s="19" t="s">
        <v>26</v>
      </c>
      <c r="AZ1124" s="21">
        <f>AZ1123*10</f>
        <v>10240</v>
      </c>
      <c r="BA1124" s="24">
        <f>AX1124*(AW1124-AV1124)</f>
        <v>1852.5368100000001</v>
      </c>
    </row>
    <row r="1125" spans="1:53" outlineLevel="1">
      <c r="A1125" s="33"/>
      <c r="B1125" t="s">
        <v>34</v>
      </c>
      <c r="C1125" s="21">
        <f>D1124</f>
        <v>10240.01</v>
      </c>
      <c r="D1125" s="1051">
        <f>G1125+D1124+0.01</f>
        <v>51200.020000000004</v>
      </c>
      <c r="E1125" s="1089">
        <f>IF(E308=999999, "Not Available", N308)</f>
        <v>8.3000000000000004E-2</v>
      </c>
      <c r="F1125" s="1042" t="s">
        <v>27</v>
      </c>
      <c r="G1125" s="1051">
        <f>G1123*40</f>
        <v>40960</v>
      </c>
      <c r="H1125" s="1057">
        <f>E1125*(D1125-C1125)+H1124</f>
        <v>4290.1267000000007</v>
      </c>
      <c r="I1125" s="1005" t="str">
        <f>IF(D1131&gt;0, O308, "")</f>
        <v/>
      </c>
      <c r="J1125" s="1024" t="str">
        <f>P308</f>
        <v/>
      </c>
      <c r="L1125" t="s">
        <v>34</v>
      </c>
      <c r="M1125" s="21">
        <f>N1124</f>
        <v>10240.01</v>
      </c>
      <c r="N1125" s="21">
        <f>Q1125+N1124+0.01</f>
        <v>51200.020000000004</v>
      </c>
      <c r="O1125" s="930">
        <f>IF(E315=999999, "Not Available", N315)</f>
        <v>0.13500000000000001</v>
      </c>
      <c r="P1125" s="913" t="s">
        <v>27</v>
      </c>
      <c r="Q1125" s="21">
        <f>Q1123*40</f>
        <v>40960</v>
      </c>
      <c r="R1125" s="24">
        <f>O1125*(N1125-M1125)+R1124</f>
        <v>6942.0327300000008</v>
      </c>
      <c r="S1125" s="25" t="str">
        <f>IF(N1131&gt;0, O315, "")</f>
        <v/>
      </c>
      <c r="T1125" s="25" t="str">
        <f>P315</f>
        <v/>
      </c>
      <c r="V1125" t="s">
        <v>34</v>
      </c>
      <c r="W1125" s="21">
        <f>X1124</f>
        <v>10240.01</v>
      </c>
      <c r="X1125" s="21">
        <f>AA1125+X1124+0.01</f>
        <v>51200.020000000004</v>
      </c>
      <c r="Y1125" s="96">
        <f>IF(E322=999999, "Not Available", N322)</f>
        <v>0.17499999999999999</v>
      </c>
      <c r="Z1125" s="19" t="s">
        <v>27</v>
      </c>
      <c r="AA1125" s="21">
        <f>AA1123*40</f>
        <v>40960</v>
      </c>
      <c r="AB1125" s="24">
        <f>Y1125*(X1125-W1125)+AB1124</f>
        <v>9020.5385599999991</v>
      </c>
      <c r="AC1125" s="64" t="str">
        <f>IF(X1131&gt;0, O322, "")</f>
        <v/>
      </c>
      <c r="AD1125" s="25" t="str">
        <f>P322</f>
        <v/>
      </c>
      <c r="AE1125" t="s">
        <v>34</v>
      </c>
      <c r="AF1125" s="21">
        <f>AG1124</f>
        <v>10240.01</v>
      </c>
      <c r="AG1125" s="21">
        <f>AJ1125+AG1124+0.01</f>
        <v>51200.020000000004</v>
      </c>
      <c r="AH1125" s="296">
        <f>N308</f>
        <v>8.3000000000000004E-2</v>
      </c>
      <c r="AI1125" s="19" t="s">
        <v>27</v>
      </c>
      <c r="AJ1125" s="21">
        <f>AJ1123*40</f>
        <v>40960</v>
      </c>
      <c r="AK1125" s="24">
        <f>AH1125*(AG1125-AF1125)+AK1124</f>
        <v>4290.1267000000007</v>
      </c>
      <c r="AL1125" s="33"/>
      <c r="AM1125" t="s">
        <v>34</v>
      </c>
      <c r="AN1125" s="21">
        <f>AO1124</f>
        <v>10240.01</v>
      </c>
      <c r="AO1125" s="21">
        <f>AR1125+AO1124+0.01</f>
        <v>51200.020000000004</v>
      </c>
      <c r="AP1125" s="96">
        <f>N315</f>
        <v>0.13500000000000001</v>
      </c>
      <c r="AQ1125" s="19" t="s">
        <v>27</v>
      </c>
      <c r="AR1125" s="21">
        <f>AR1123*40</f>
        <v>40960</v>
      </c>
      <c r="AS1125" s="24">
        <f>AP1125*(AO1125-AN1125)+AS1124</f>
        <v>6942.0327300000008</v>
      </c>
      <c r="AU1125" t="s">
        <v>34</v>
      </c>
      <c r="AV1125" s="21">
        <f>AW1124</f>
        <v>10240.01</v>
      </c>
      <c r="AW1125" s="21">
        <f>AZ1125+AW1124+0.01</f>
        <v>51200.020000000004</v>
      </c>
      <c r="AX1125" s="96">
        <f>N322</f>
        <v>0.17499999999999999</v>
      </c>
      <c r="AY1125" s="19" t="s">
        <v>27</v>
      </c>
      <c r="AZ1125" s="21">
        <f>AZ1123*40</f>
        <v>40960</v>
      </c>
      <c r="BA1125" s="24">
        <f>AX1125*(AW1125-AV1125)+BA1124</f>
        <v>9020.5385599999991</v>
      </c>
    </row>
    <row r="1126" spans="1:53" outlineLevel="1">
      <c r="A1126" s="33"/>
      <c r="B1126" t="s">
        <v>35</v>
      </c>
      <c r="C1126" s="21">
        <f>D1125</f>
        <v>51200.020000000004</v>
      </c>
      <c r="D1126" s="1051">
        <f>D1125+G1126+0.01</f>
        <v>153600.03000000003</v>
      </c>
      <c r="E1126" s="1089">
        <f>IF(E309=999999, "Not Available", N309)</f>
        <v>7.0000000000000007E-2</v>
      </c>
      <c r="F1126" s="1042" t="s">
        <v>28</v>
      </c>
      <c r="G1126" s="1051">
        <f>G1123*100</f>
        <v>102400</v>
      </c>
      <c r="H1126" s="1057">
        <f>E1126*(D1126-C1126)+H1125</f>
        <v>11458.127400000003</v>
      </c>
      <c r="I1126" s="1005" t="str">
        <f>IF(D1132&gt;0, O309, "")</f>
        <v/>
      </c>
      <c r="J1126" s="1024" t="str">
        <f>P309</f>
        <v/>
      </c>
      <c r="L1126" t="s">
        <v>35</v>
      </c>
      <c r="M1126" s="21">
        <f>N1125</f>
        <v>51200.020000000004</v>
      </c>
      <c r="N1126" s="21">
        <f>N1125+Q1126+0.01</f>
        <v>153600.03000000003</v>
      </c>
      <c r="O1126" s="930">
        <f>IF(E316=999999, "Not Available", N316)</f>
        <v>0.13</v>
      </c>
      <c r="P1126" s="913" t="s">
        <v>28</v>
      </c>
      <c r="Q1126" s="21">
        <f>Q1123*100</f>
        <v>102400</v>
      </c>
      <c r="R1126" s="24">
        <f>O1126*(N1126-M1126)+R1125</f>
        <v>20254.034030000003</v>
      </c>
      <c r="S1126" s="25" t="str">
        <f>IF(N1132&gt;0, O316, "")</f>
        <v/>
      </c>
      <c r="T1126" s="25" t="str">
        <f>P316</f>
        <v/>
      </c>
      <c r="V1126" t="s">
        <v>35</v>
      </c>
      <c r="W1126" s="21">
        <f>X1125</f>
        <v>51200.020000000004</v>
      </c>
      <c r="X1126" s="21">
        <f>X1125+AA1126+0.01</f>
        <v>153600.03000000003</v>
      </c>
      <c r="Y1126" s="96">
        <f>IF(E323=999999, "Not Available", N323)</f>
        <v>0.17</v>
      </c>
      <c r="Z1126" s="19" t="s">
        <v>28</v>
      </c>
      <c r="AA1126" s="21">
        <f>AA1123*100</f>
        <v>102400</v>
      </c>
      <c r="AB1126" s="24">
        <f>Y1126*(X1126-W1126)+AB1125</f>
        <v>26428.540260000002</v>
      </c>
      <c r="AC1126" s="64" t="str">
        <f>IF(X1132&gt;0, O323, "")</f>
        <v/>
      </c>
      <c r="AD1126" s="25" t="str">
        <f>P323</f>
        <v/>
      </c>
      <c r="AE1126" t="s">
        <v>35</v>
      </c>
      <c r="AF1126" s="21">
        <f>AG1125</f>
        <v>51200.020000000004</v>
      </c>
      <c r="AG1126" s="21">
        <f>AG1125+AJ1126+0.01</f>
        <v>153600.03000000003</v>
      </c>
      <c r="AH1126" s="296">
        <f>N309</f>
        <v>7.0000000000000007E-2</v>
      </c>
      <c r="AI1126" s="19" t="s">
        <v>28</v>
      </c>
      <c r="AJ1126" s="21">
        <f>AJ1123*100</f>
        <v>102400</v>
      </c>
      <c r="AK1126" s="24">
        <f>AH1126*(AG1126-AF1126)+AK1125</f>
        <v>11458.127400000003</v>
      </c>
      <c r="AM1126" t="s">
        <v>35</v>
      </c>
      <c r="AN1126" s="21">
        <f>AO1125</f>
        <v>51200.020000000004</v>
      </c>
      <c r="AO1126" s="21">
        <f>AO1125+AR1126+0.01</f>
        <v>153600.03000000003</v>
      </c>
      <c r="AP1126" s="96">
        <f>N316</f>
        <v>0.13</v>
      </c>
      <c r="AQ1126" s="19" t="s">
        <v>28</v>
      </c>
      <c r="AR1126" s="21">
        <f>AR1123*100</f>
        <v>102400</v>
      </c>
      <c r="AS1126" s="24">
        <f>AP1126*(AO1126-AN1126)+AS1125</f>
        <v>20254.034030000003</v>
      </c>
      <c r="AU1126" t="s">
        <v>35</v>
      </c>
      <c r="AV1126" s="21">
        <f>AW1125</f>
        <v>51200.020000000004</v>
      </c>
      <c r="AW1126" s="21">
        <f>AW1125+AZ1126+0.01</f>
        <v>153600.03000000003</v>
      </c>
      <c r="AX1126" s="96">
        <f>N323</f>
        <v>0.17</v>
      </c>
      <c r="AY1126" s="19" t="s">
        <v>28</v>
      </c>
      <c r="AZ1126" s="21">
        <f>AZ1123*100</f>
        <v>102400</v>
      </c>
      <c r="BA1126" s="24">
        <f>AX1126*(AW1126-AV1126)+BA1125</f>
        <v>26428.540260000002</v>
      </c>
    </row>
    <row r="1127" spans="1:53" outlineLevel="1">
      <c r="A1127" s="33"/>
      <c r="B1127" t="s">
        <v>36</v>
      </c>
      <c r="C1127" s="21">
        <f>D1126</f>
        <v>153600.03000000003</v>
      </c>
      <c r="D1127" s="1051">
        <f>D1126+G1127+0.01</f>
        <v>512000.04000000004</v>
      </c>
      <c r="E1127" s="1089">
        <f>IF(E310=999999, "Not Available", N310)</f>
        <v>0.05</v>
      </c>
      <c r="F1127" s="1042" t="s">
        <v>29</v>
      </c>
      <c r="G1127" s="1051">
        <f>350*G1123</f>
        <v>358400</v>
      </c>
      <c r="H1127" s="1057">
        <f>E1127*(D1127-C1127)+H1126</f>
        <v>29378.127900000007</v>
      </c>
      <c r="I1127" s="1005" t="str">
        <f>IF(D1133&gt;0, O310, "")</f>
        <v/>
      </c>
      <c r="J1127" s="1024" t="str">
        <f>P310</f>
        <v/>
      </c>
      <c r="L1127" t="s">
        <v>36</v>
      </c>
      <c r="M1127" s="21">
        <f>N1126</f>
        <v>153600.03000000003</v>
      </c>
      <c r="N1127" s="21">
        <f>N1126+Q1127+0.01</f>
        <v>512000.04000000004</v>
      </c>
      <c r="O1127" s="930">
        <f>IF(E317=999999, "Not Available", N317)</f>
        <v>0.12</v>
      </c>
      <c r="P1127" s="913" t="s">
        <v>29</v>
      </c>
      <c r="Q1127" s="21">
        <f>350*Q1123</f>
        <v>358400</v>
      </c>
      <c r="R1127" s="24">
        <f>O1127*(N1127-M1127)+R1126</f>
        <v>63262.035230000001</v>
      </c>
      <c r="S1127" s="25" t="str">
        <f>IF(N1133&gt;0, O317, "")</f>
        <v/>
      </c>
      <c r="T1127" s="25" t="str">
        <f>P317</f>
        <v/>
      </c>
      <c r="V1127" t="s">
        <v>36</v>
      </c>
      <c r="W1127" s="21">
        <f>X1126</f>
        <v>153600.03000000003</v>
      </c>
      <c r="X1127" s="21">
        <f>X1126+AA1127+0.01</f>
        <v>512000.04000000004</v>
      </c>
      <c r="Y1127" s="96">
        <f>IF(E324=999999, "Not Available", N324)</f>
        <v>0.16</v>
      </c>
      <c r="Z1127" s="19" t="s">
        <v>29</v>
      </c>
      <c r="AA1127" s="21">
        <f>350*AA1123</f>
        <v>358400</v>
      </c>
      <c r="AB1127" s="24">
        <f>Y1127*(X1127-W1127)+AB1126</f>
        <v>83772.541859999998</v>
      </c>
      <c r="AC1127" s="64" t="str">
        <f>IF(X1133&gt;0, O324, "")</f>
        <v/>
      </c>
      <c r="AD1127" s="25" t="str">
        <f>P324</f>
        <v/>
      </c>
      <c r="AE1127" t="s">
        <v>36</v>
      </c>
      <c r="AF1127" s="21">
        <f>AG1126</f>
        <v>153600.03000000003</v>
      </c>
      <c r="AG1127" s="21">
        <f>AG1126+AJ1127+0.01</f>
        <v>512000.04000000004</v>
      </c>
      <c r="AH1127" s="296">
        <f>N310</f>
        <v>0.05</v>
      </c>
      <c r="AI1127" s="19" t="s">
        <v>29</v>
      </c>
      <c r="AJ1127" s="21">
        <f>350*AJ1123</f>
        <v>358400</v>
      </c>
      <c r="AK1127" s="24">
        <f>AH1127*(AG1127-AF1127)+AK1126</f>
        <v>29378.127900000007</v>
      </c>
      <c r="AM1127" t="s">
        <v>36</v>
      </c>
      <c r="AN1127" s="21">
        <f>AO1126</f>
        <v>153600.03000000003</v>
      </c>
      <c r="AO1127" s="21">
        <f>AO1126+AR1127+0.01</f>
        <v>512000.04000000004</v>
      </c>
      <c r="AP1127" s="96">
        <f>N317</f>
        <v>0.12</v>
      </c>
      <c r="AQ1127" s="19" t="s">
        <v>29</v>
      </c>
      <c r="AR1127" s="21">
        <f>350*AR1123</f>
        <v>358400</v>
      </c>
      <c r="AS1127" s="24">
        <f>AP1127*(AO1127-AN1127)+AS1126</f>
        <v>63262.035230000001</v>
      </c>
      <c r="AU1127" t="s">
        <v>36</v>
      </c>
      <c r="AV1127" s="21">
        <f>AW1126</f>
        <v>153600.03000000003</v>
      </c>
      <c r="AW1127" s="21">
        <f>AW1126+AZ1127+0.01</f>
        <v>512000.04000000004</v>
      </c>
      <c r="AX1127" s="96">
        <f>N324</f>
        <v>0.16</v>
      </c>
      <c r="AY1127" s="19" t="s">
        <v>29</v>
      </c>
      <c r="AZ1127" s="21">
        <f>350*AZ1123</f>
        <v>358400</v>
      </c>
      <c r="BA1127" s="24">
        <f>AX1127*(AW1127-AV1127)+BA1126</f>
        <v>83772.541859999998</v>
      </c>
    </row>
    <row r="1128" spans="1:53" outlineLevel="1">
      <c r="B1128" t="s">
        <v>37</v>
      </c>
      <c r="C1128" s="21">
        <f>D1127</f>
        <v>512000.04000000004</v>
      </c>
      <c r="E1128" s="1088" t="str">
        <f>N311</f>
        <v>Contact Us</v>
      </c>
      <c r="F1128" s="1042" t="s">
        <v>39</v>
      </c>
      <c r="G1128" s="1051">
        <f>500*G1123</f>
        <v>512000</v>
      </c>
      <c r="H1128" s="1057"/>
      <c r="I1128" s="1005" t="str">
        <f>IF(D1134&gt;0, O311, "")</f>
        <v/>
      </c>
      <c r="J1128" s="1024" t="str">
        <f>P311</f>
        <v/>
      </c>
      <c r="L1128" t="s">
        <v>37</v>
      </c>
      <c r="M1128" s="21">
        <f>N1127</f>
        <v>512000.04000000004</v>
      </c>
      <c r="O1128" s="930" t="str">
        <f>N318</f>
        <v>Contact Us</v>
      </c>
      <c r="P1128" s="913" t="s">
        <v>39</v>
      </c>
      <c r="Q1128" s="21">
        <f>500*Q1123</f>
        <v>512000</v>
      </c>
      <c r="R1128" s="24"/>
      <c r="S1128" s="25" t="str">
        <f>IF(N1134&gt;0, O318, "")</f>
        <v/>
      </c>
      <c r="T1128" s="25" t="str">
        <f>P318</f>
        <v/>
      </c>
      <c r="V1128" t="s">
        <v>37</v>
      </c>
      <c r="W1128" s="21">
        <f>X1127</f>
        <v>512000.04000000004</v>
      </c>
      <c r="Y1128" s="96" t="str">
        <f>N325</f>
        <v>Contact Us</v>
      </c>
      <c r="Z1128" s="19" t="s">
        <v>39</v>
      </c>
      <c r="AA1128" s="21">
        <f>500*AA1123</f>
        <v>512000</v>
      </c>
      <c r="AB1128" s="24"/>
      <c r="AC1128" s="64" t="str">
        <f>IF(X1134&gt;0, O325, "")</f>
        <v/>
      </c>
      <c r="AD1128" s="25" t="str">
        <f>P325</f>
        <v/>
      </c>
      <c r="AE1128" t="s">
        <v>37</v>
      </c>
      <c r="AF1128" s="21">
        <f>AG1127</f>
        <v>512000.04000000004</v>
      </c>
      <c r="AH1128" s="296" t="str">
        <f>E311</f>
        <v>Contact Us</v>
      </c>
      <c r="AI1128" s="19" t="s">
        <v>39</v>
      </c>
      <c r="AJ1128" s="21">
        <f>500*AJ1123</f>
        <v>512000</v>
      </c>
      <c r="AK1128" s="24"/>
      <c r="AM1128" t="s">
        <v>37</v>
      </c>
      <c r="AN1128" s="21">
        <f>AO1127</f>
        <v>512000.04000000004</v>
      </c>
      <c r="AP1128" s="96" t="str">
        <f>E318</f>
        <v>Contact Us</v>
      </c>
      <c r="AQ1128" s="19" t="s">
        <v>39</v>
      </c>
      <c r="AR1128" s="21">
        <f>500*AR1123</f>
        <v>512000</v>
      </c>
      <c r="AS1128" s="24"/>
      <c r="AU1128" t="s">
        <v>37</v>
      </c>
      <c r="AV1128" s="21">
        <f>AW1127</f>
        <v>512000.04000000004</v>
      </c>
      <c r="AX1128" s="96" t="str">
        <f>E325</f>
        <v>Contact Us</v>
      </c>
      <c r="AY1128" s="19" t="s">
        <v>39</v>
      </c>
      <c r="AZ1128" s="21">
        <f>500*AZ1123</f>
        <v>512000</v>
      </c>
      <c r="BA1128" s="24"/>
    </row>
    <row r="1129" spans="1:53" outlineLevel="1"/>
    <row r="1130" spans="1:53" ht="16.5" outlineLevel="1">
      <c r="B1130" t="s">
        <v>41</v>
      </c>
      <c r="D1130" s="1049">
        <f>ROUNDUP('Pricing Calculator'!N547,)</f>
        <v>10</v>
      </c>
      <c r="E1130" s="1015"/>
      <c r="F1130" s="161"/>
      <c r="L1130" t="s">
        <v>41</v>
      </c>
      <c r="N1130" s="26">
        <f>ROUNDUP('Pricing Calculator'!N547,)</f>
        <v>10</v>
      </c>
      <c r="O1130" s="900"/>
      <c r="P1130" s="914"/>
      <c r="V1130" t="s">
        <v>41</v>
      </c>
      <c r="X1130" s="26">
        <f>ROUNDUP('Pricing Calculator'!N547,)</f>
        <v>10</v>
      </c>
      <c r="Y1130" s="33"/>
      <c r="Z1130" s="161"/>
      <c r="AE1130" t="s">
        <v>41</v>
      </c>
      <c r="AG1130" s="26">
        <f>'Preferred Scenarios Calculator'!P103</f>
        <v>100</v>
      </c>
      <c r="AH1130" s="33"/>
      <c r="AI1130" s="161"/>
      <c r="AM1130" t="s">
        <v>41</v>
      </c>
      <c r="AO1130" s="26">
        <f>'Preferred Scenarios Calculator'!P103</f>
        <v>100</v>
      </c>
      <c r="AP1130" s="33"/>
      <c r="AQ1130" s="161"/>
      <c r="AU1130" t="s">
        <v>41</v>
      </c>
      <c r="AW1130" s="26">
        <f>'Preferred Scenarios Calculator'!P103</f>
        <v>100</v>
      </c>
      <c r="AX1130" s="33"/>
      <c r="AY1130" s="161"/>
    </row>
    <row r="1131" spans="1:53" ht="16.5" outlineLevel="1">
      <c r="B1131" t="s">
        <v>409</v>
      </c>
      <c r="D1131" s="298">
        <f>IF(AND(D1130&gt;C1123,D1130&lt;D1123),0,IF(AND(D1130&gt;C1124,D1130&lt;D1124),(D1130-C1124)*E1124,IF(AND(D1130&gt;C1125,D1130&lt;D1125),H1124+((D1130-D1124)*E1125),IF(AND(D1130&gt;C1126,D1130&lt;D1126),H1125+((D1130-D1125)*E1126),IF(AND(D1130&gt;C1127,D1130&lt;D1127),H1126+((D1130-D1126)*E1127),IF(D1130&gt;C1128,"Contact Us",0))))))</f>
        <v>0.43499999999999994</v>
      </c>
      <c r="F1131" s="161"/>
      <c r="H1131" s="161"/>
      <c r="L1131" t="s">
        <v>408</v>
      </c>
      <c r="N1131" s="27">
        <f>IF(AND(N1130&gt;M1123,N1130&lt;N1123),0,IF(AND(N1130&gt;M1124,N1130&lt;N1124),(N1130-M1124)*O1124,IF(AND(N1130&gt;M1125,N1130&lt;N1125),R1124+((N1130-N1124)*O1125),IF(AND(N1130&gt;M1126,N1130&lt;N1126),R1125+((N1130-N1125)*O1126),IF(AND(N1130&gt;M1127,N1130&lt;N1127),R1126+((N1130-N1126)*O1127),IF(N1130&gt;M1128,"Contact Us",0))))))</f>
        <v>0.69000000000000006</v>
      </c>
      <c r="P1131" s="914"/>
      <c r="R1131" s="85"/>
      <c r="V1131" t="s">
        <v>648</v>
      </c>
      <c r="X1131" s="27">
        <f>IF(AND(X1130&gt;W1123,X1130&lt;X1123),0,IF(AND(X1130&gt;W1124,X1130&lt;X1124),(X1130-W1124)*Y1124,IF(AND(X1130&gt;W1125,X1130&lt;X1125),AB1124+((X1130-X1124)*Y1125),IF(AND(X1130&gt;W1126,X1130&lt;X1126),AB1125+((X1130-X1125)*Y1126),IF(AND(X1130&gt;W1127,X1130&lt;X1127),AB1126+((X1130-X1126)*Y1127),IF(X1130&gt;W1128,"Contact Us",0))))))</f>
        <v>0.90500000000000003</v>
      </c>
      <c r="Z1131" s="161"/>
      <c r="AB1131" s="161"/>
      <c r="AE1131" t="s">
        <v>409</v>
      </c>
      <c r="AG1131" s="48">
        <f>IF(AND(AG1130&gt;AF1123,AG1130&lt;AG1123),0,IF(AND(AG1130&gt;AF1124,AG1130&lt;AG1124),(AG1130-AF1124)*AH1124,IF(AND(AG1130&gt;AF1125,AG1130&lt;AG1125),AK1124+((AG1130-AG1124)*AH1125),IF(AND(AG1130&gt;AF1126,AG1130&lt;AG1126),AK1125+((AG1130-AG1125)*AH1126),IF(AND(AG1130&gt;AF1127,AG1130&lt;AG1127),AK1126+((AG1130-AG1126)*AH1127),IF(AG1130&gt;AF1128,"Contact Us",0))))))</f>
        <v>8.2649999999999988</v>
      </c>
      <c r="AI1131" s="161"/>
      <c r="AK1131" s="161"/>
      <c r="AM1131" t="s">
        <v>408</v>
      </c>
      <c r="AO1131" s="27">
        <f>IF(AND(AO1130&gt;AN1123,AO1130&lt;AO1123),0,IF(AND(AO1130&gt;AN1124,AO1130&lt;AO1124),(AO1130-AN1124)*AP1124,IF(AND(AO1130&gt;AN1125,AO1130&lt;AO1125),AS1124+((AO1130-AO1124)*AP1125),IF(AND(AO1130&gt;AN1126,AO1130&lt;AO1126),AS1125+((AO1130-AO1125)*AP1126),IF(AND(AO1130&gt;AN1127,AO1130&lt;AO1127),AS1126+((AO1130-AO1126)*AP1127),IF(AO1130&gt;AN1128,"Contact Us",0))))))</f>
        <v>13.110000000000001</v>
      </c>
      <c r="AQ1131" s="161"/>
      <c r="AS1131" s="161"/>
      <c r="AU1131" t="s">
        <v>648</v>
      </c>
      <c r="AW1131" s="27">
        <f>IF(AND(AW1130&gt;AV1123,AW1130&lt;AW1123),0,IF(AND(AW1130&gt;AV1124,AW1130&lt;AW1124),(AW1130-AV1124)*AX1124,IF(AND(AW1130&gt;AV1125,AW1130&lt;AW1125),BA1124+((AW1130-AW1124)*AX1125),IF(AND(AW1130&gt;AV1126,AW1130&lt;AW1126),BA1125+((AW1130-AW1125)*AX1126),IF(AND(AW1130&gt;AV1127,AW1130&lt;AW1127),BA1126+((AW1130-AW1126)*AX1127),IF(AW1130&gt;AV1128,"Contact Us",0))))))</f>
        <v>17.195</v>
      </c>
      <c r="AY1131" s="161"/>
      <c r="BA1131" s="161"/>
    </row>
    <row r="1132" spans="1:53" outlineLevel="1">
      <c r="D1132" s="1040">
        <f>IF(E1124="Not Available", "Not Available", D1131)</f>
        <v>0.43499999999999994</v>
      </c>
      <c r="N1132">
        <f>IF(O1124="Not Available", "Not Available", N1131)</f>
        <v>0.69000000000000006</v>
      </c>
      <c r="X1132">
        <f>IF(Y1124="Not Available", "Not Available", X1131)</f>
        <v>0.90500000000000003</v>
      </c>
    </row>
    <row r="1133" spans="1:53" outlineLevel="1">
      <c r="B1133" s="261" t="s">
        <v>4241</v>
      </c>
      <c r="C1133" s="261"/>
      <c r="D1133" s="1090">
        <f>IF(AND('Rate Card'!M23=1), 'Control Panel'!D1132, IF(AND('Rate Card'!M23=2), N1132, IF('Rate Card'!M23=3, X1132, 0)))</f>
        <v>0.43499999999999994</v>
      </c>
      <c r="E1133" s="1042" t="str">
        <f>IF(AND('Rate Card'!M23=1),I1124, IF(AND('Rate Card'!M23=2), S1124, IF('Rate Card'!M23=3, AC1124, 0)))</f>
        <v/>
      </c>
      <c r="F1133" s="1040" t="str">
        <f>IF(AND('Rate Card'!M23=1),J1124, IF(AND('Rate Card'!M23=2), T1124, IF('Rate Card'!M23=3, AD1124, 0)))</f>
        <v/>
      </c>
      <c r="AE1133" s="261"/>
      <c r="AF1133" s="261"/>
      <c r="AG1133" s="535"/>
    </row>
    <row r="1134" spans="1:53" outlineLevel="1">
      <c r="D1134" s="1040" t="str">
        <f>IF(D1133&gt;0, E1133, "")</f>
        <v/>
      </c>
    </row>
    <row r="1135" spans="1:53" outlineLevel="1">
      <c r="AE1135" t="s">
        <v>672</v>
      </c>
      <c r="AG1135" s="17">
        <f>IF(AND('Rate Card'!M23=1), 'Control Panel'!AG1131, IF(AND('Rate Card'!M23=2), 'Control Panel'!AO1131, IF('Rate Card'!M23=3, 'Control Panel'!AW1131, 0)))</f>
        <v>8.2649999999999988</v>
      </c>
    </row>
    <row r="1136" spans="1:53" outlineLevel="1"/>
    <row r="1137" spans="1:15" outlineLevel="1"/>
    <row r="1138" spans="1:15" outlineLevel="1">
      <c r="O1138" s="900"/>
    </row>
    <row r="1139" spans="1:15" outlineLevel="1">
      <c r="O1139" s="900"/>
    </row>
    <row r="1140" spans="1:15" outlineLevel="1">
      <c r="O1140" s="900"/>
    </row>
    <row r="1141" spans="1:15" outlineLevel="1">
      <c r="O1141" s="900"/>
    </row>
    <row r="1142" spans="1:15" ht="35" outlineLevel="1">
      <c r="A1142" s="12" t="s">
        <v>11</v>
      </c>
      <c r="B1142" s="33"/>
      <c r="O1142" s="900"/>
    </row>
    <row r="1143" spans="1:15" ht="21" outlineLevel="1">
      <c r="B1143" s="39" t="s">
        <v>11</v>
      </c>
      <c r="C1143" s="39" t="s">
        <v>555</v>
      </c>
      <c r="D1143" s="2" t="s">
        <v>24</v>
      </c>
      <c r="E1143" s="2" t="s">
        <v>556</v>
      </c>
      <c r="F1143" s="2" t="s">
        <v>2</v>
      </c>
      <c r="G1143" s="2" t="s">
        <v>2986</v>
      </c>
      <c r="O1143" s="900"/>
    </row>
    <row r="1144" spans="1:15" outlineLevel="1">
      <c r="B1144" t="s">
        <v>12</v>
      </c>
      <c r="C1144">
        <f>IF('Pricing Calculator'!$Q$938='Control Panel'!B1144, 1, 0)</f>
        <v>1</v>
      </c>
      <c r="D1144" s="1054" t="str">
        <f>IF(E335=999999, "Not Available", N335)</f>
        <v>Free</v>
      </c>
      <c r="E1144" s="1042" t="str">
        <f>D1144</f>
        <v>Free</v>
      </c>
      <c r="F1144" s="1024" t="e">
        <f>O335</f>
        <v>#N/A</v>
      </c>
      <c r="G1144" s="1024" t="e">
        <f>P335</f>
        <v>#N/A</v>
      </c>
      <c r="O1144" s="900"/>
    </row>
    <row r="1145" spans="1:15" outlineLevel="1">
      <c r="B1145" t="s">
        <v>13</v>
      </c>
      <c r="C1145">
        <f>IF('Pricing Calculator'!$Q$938='Control Panel'!B1145, 1, 0)</f>
        <v>0</v>
      </c>
      <c r="D1145" s="1054">
        <f>IF(E336=999999, "Not Available", N336)</f>
        <v>29</v>
      </c>
      <c r="E1145" s="1042">
        <f>IF(D1145="Not Available", "Not Available", (C1145*D1145))</f>
        <v>0</v>
      </c>
      <c r="F1145" s="1024" t="str">
        <f>IF('Pricing Calculator'!Q938="Developer", O336, "")</f>
        <v/>
      </c>
      <c r="G1145" s="1024" t="str">
        <f>P336</f>
        <v/>
      </c>
      <c r="O1145" s="900"/>
    </row>
    <row r="1146" spans="1:15" outlineLevel="1">
      <c r="B1146" t="s">
        <v>14</v>
      </c>
      <c r="C1146">
        <f>IF('Pricing Calculator'!$Q$938='Control Panel'!B1146, 1, 0)</f>
        <v>0</v>
      </c>
      <c r="D1146" s="1054">
        <f>IF(E337=999999, "Not Available", N337)</f>
        <v>300</v>
      </c>
      <c r="E1146" s="1042">
        <f>IF(D1146="Not Available", "Not Available", (C1146*D1146))</f>
        <v>0</v>
      </c>
      <c r="F1146" s="1024" t="str">
        <f>IF('Pricing Calculator'!Q938="Standard", O337, "")</f>
        <v/>
      </c>
      <c r="G1146" s="1024" t="str">
        <f>P337</f>
        <v/>
      </c>
      <c r="O1146" s="900"/>
    </row>
    <row r="1147" spans="1:15" outlineLevel="1">
      <c r="B1147" t="s">
        <v>15</v>
      </c>
      <c r="C1147">
        <f>IF('Pricing Calculator'!$Q$938='Control Panel'!B1147, 1, 0)</f>
        <v>0</v>
      </c>
      <c r="D1147" s="1054">
        <f>IF(E338=999999, "Not Available", N338)</f>
        <v>1000</v>
      </c>
      <c r="E1147" s="1042">
        <f>IF(D1147="Not Available", "Not Available", (C1147*D1147))</f>
        <v>0</v>
      </c>
      <c r="F1147" s="1024" t="str">
        <f>IF('Pricing Calculator'!Q938="Professional Direct", O338, "")</f>
        <v/>
      </c>
      <c r="G1147" s="1024" t="str">
        <f>P338</f>
        <v/>
      </c>
      <c r="O1147" s="900"/>
    </row>
    <row r="1148" spans="1:15" outlineLevel="1">
      <c r="B1148" t="s">
        <v>16</v>
      </c>
      <c r="C1148">
        <f>IF('Pricing Calculator'!$Q$938='Control Panel'!B1148, 1, 0)</f>
        <v>0</v>
      </c>
      <c r="D1148" s="1054" t="str">
        <f>IF(E339=999999, "Not Available", N339)</f>
        <v>Contact Us</v>
      </c>
      <c r="O1148" s="900"/>
    </row>
    <row r="1149" spans="1:15" outlineLevel="1">
      <c r="O1149" s="900"/>
    </row>
    <row r="1150" spans="1:15" outlineLevel="1">
      <c r="B1150" s="261" t="s">
        <v>61</v>
      </c>
      <c r="C1150" s="261"/>
      <c r="D1150" s="1091"/>
      <c r="E1150" s="1092">
        <f>IF(D1145="Not Available","Not Available",(IF(C1148=1,D1148,SUM(E1144:E1148))))</f>
        <v>0</v>
      </c>
      <c r="O1150" s="900"/>
    </row>
    <row r="1151" spans="1:15" outlineLevel="1">
      <c r="O1151" s="900"/>
    </row>
    <row r="1152" spans="1:15" outlineLevel="1">
      <c r="O1152" s="900"/>
    </row>
    <row r="1153" spans="1:15" outlineLevel="1">
      <c r="O1153" s="900"/>
    </row>
    <row r="1154" spans="1:15" ht="35" outlineLevel="1">
      <c r="A1154" s="12" t="s">
        <v>967</v>
      </c>
      <c r="B1154" s="33"/>
      <c r="O1154" s="900"/>
    </row>
    <row r="1155" spans="1:15" ht="21" outlineLevel="1">
      <c r="B1155" s="39" t="s">
        <v>925</v>
      </c>
      <c r="C1155" s="2"/>
      <c r="D1155" s="2" t="s">
        <v>24</v>
      </c>
      <c r="E1155" s="2" t="s">
        <v>2</v>
      </c>
      <c r="F1155" s="2" t="s">
        <v>2986</v>
      </c>
      <c r="O1155" s="900"/>
    </row>
    <row r="1156" spans="1:15" ht="16.5" outlineLevel="1">
      <c r="B1156" s="242" t="s">
        <v>291</v>
      </c>
      <c r="C1156" s="264"/>
      <c r="D1156" s="1093">
        <f>'Pricing Calculator'!R432</f>
        <v>0</v>
      </c>
      <c r="E1156" s="1015"/>
      <c r="F1156" s="1013"/>
      <c r="O1156" s="900"/>
    </row>
    <row r="1157" spans="1:15" outlineLevel="1">
      <c r="B1157" s="167" t="s">
        <v>115</v>
      </c>
      <c r="C1157" s="243"/>
      <c r="D1157" s="1022">
        <f>IF(E342 =999999, "Not Available", N342)</f>
        <v>18</v>
      </c>
      <c r="E1157" s="1001" t="str">
        <f>IF(D1156&gt;0, O342, "")</f>
        <v/>
      </c>
      <c r="F1157" s="1024" t="str">
        <f>P342</f>
        <v/>
      </c>
      <c r="O1157" s="900"/>
    </row>
    <row r="1158" spans="1:15" outlineLevel="1">
      <c r="B1158" s="266" t="s">
        <v>117</v>
      </c>
      <c r="C1158" s="243"/>
      <c r="D1158" s="1094">
        <f>IF(D1157 ="Not Available", "Not Available", D1156*D1157)</f>
        <v>0</v>
      </c>
      <c r="O1158" s="900"/>
    </row>
    <row r="1159" spans="1:15" outlineLevel="1">
      <c r="B1159" s="167"/>
      <c r="C1159" s="243"/>
      <c r="O1159" s="900"/>
    </row>
    <row r="1160" spans="1:15" ht="16.5" outlineLevel="1">
      <c r="B1160" s="242" t="s">
        <v>14</v>
      </c>
      <c r="C1160" s="264"/>
      <c r="D1160" s="1093">
        <f>'Pricing Calculator'!R434</f>
        <v>0</v>
      </c>
      <c r="O1160" s="900"/>
    </row>
    <row r="1161" spans="1:15" outlineLevel="1">
      <c r="B1161" s="264" t="s">
        <v>115</v>
      </c>
      <c r="D1161" s="1022">
        <f>IF(E343 =999999, "Not Available", N343)</f>
        <v>72</v>
      </c>
      <c r="E1161" s="1001" t="str">
        <f>IF(D1160&gt;0, O343, "")</f>
        <v/>
      </c>
      <c r="F1161" s="1024" t="str">
        <f>P343</f>
        <v/>
      </c>
      <c r="O1161" s="900"/>
    </row>
    <row r="1162" spans="1:15" outlineLevel="1">
      <c r="B1162" s="265" t="s">
        <v>24</v>
      </c>
      <c r="D1162" s="1094">
        <f>IF(D1161 ="Not Available", "Not Available", D1160*D1161)</f>
        <v>0</v>
      </c>
      <c r="O1162" s="900"/>
    </row>
    <row r="1163" spans="1:15" outlineLevel="1">
      <c r="D1163" s="1013"/>
      <c r="E1163" s="1015"/>
      <c r="F1163" s="344"/>
      <c r="G1163" s="1013"/>
      <c r="O1163" s="900"/>
    </row>
    <row r="1164" spans="1:15" ht="16.5" outlineLevel="1">
      <c r="B1164" s="242" t="s">
        <v>290</v>
      </c>
      <c r="C1164" s="264"/>
      <c r="D1164" s="1093">
        <f>'Pricing Calculator'!R436</f>
        <v>0</v>
      </c>
      <c r="E1164" s="1015"/>
      <c r="F1164" s="344"/>
      <c r="G1164" s="1013"/>
      <c r="O1164" s="900"/>
    </row>
    <row r="1165" spans="1:15" outlineLevel="1">
      <c r="B1165" s="264" t="s">
        <v>115</v>
      </c>
      <c r="D1165" s="1022">
        <f>IF(E344 =999999, "Not Available", N344)</f>
        <v>290</v>
      </c>
      <c r="E1165" s="1001" t="str">
        <f>IF(D1164&gt;0, O344, "")</f>
        <v/>
      </c>
      <c r="F1165" s="1024" t="str">
        <f>P344</f>
        <v/>
      </c>
      <c r="G1165" s="1013"/>
      <c r="O1165" s="900"/>
    </row>
    <row r="1166" spans="1:15" outlineLevel="1">
      <c r="B1166" s="265" t="s">
        <v>24</v>
      </c>
      <c r="D1166" s="1094">
        <f>IF(D1165 ="Not Available", "Not Available", IF(D1164&gt;30, "Contact Us", D1164*D1165))</f>
        <v>0</v>
      </c>
      <c r="E1166" s="1015"/>
      <c r="F1166" s="344"/>
      <c r="G1166" s="1013"/>
      <c r="O1166" s="900"/>
    </row>
    <row r="1167" spans="1:15" outlineLevel="1">
      <c r="B1167" s="265"/>
      <c r="D1167" s="314"/>
      <c r="E1167" s="1015"/>
      <c r="F1167" s="344"/>
      <c r="G1167" s="1013"/>
      <c r="O1167" s="900"/>
    </row>
    <row r="1168" spans="1:15" outlineLevel="1">
      <c r="B1168" s="265"/>
      <c r="D1168" s="314" t="s">
        <v>469</v>
      </c>
      <c r="E1168" s="1015"/>
      <c r="F1168" s="344"/>
      <c r="G1168" s="1013"/>
      <c r="O1168" s="900"/>
    </row>
    <row r="1169" spans="1:32" outlineLevel="1">
      <c r="D1169" s="1043">
        <f>IF(D1157 ="Not Available", "Not Available", IF(D1166="Contact Us", "Contact Us", D1166+D1162+D1158))</f>
        <v>0</v>
      </c>
      <c r="E1169" s="1015"/>
      <c r="F1169" s="1013"/>
      <c r="G1169" s="1013"/>
      <c r="O1169" s="900"/>
    </row>
    <row r="1170" spans="1:32" outlineLevel="1">
      <c r="O1170" s="900"/>
    </row>
    <row r="1171" spans="1:32" ht="21" outlineLevel="1">
      <c r="B1171" s="553" t="s">
        <v>966</v>
      </c>
      <c r="J1171" s="1013"/>
    </row>
    <row r="1172" spans="1:32" ht="18.5" outlineLevel="1">
      <c r="A1172" s="237"/>
      <c r="B1172" s="555" t="s">
        <v>1187</v>
      </c>
      <c r="C1172" s="555"/>
      <c r="D1172" s="1021"/>
      <c r="F1172" s="1640" t="s">
        <v>364</v>
      </c>
      <c r="G1172" s="1640"/>
      <c r="M1172" s="745" t="s">
        <v>970</v>
      </c>
    </row>
    <row r="1173" spans="1:32" ht="16.5" outlineLevel="1">
      <c r="A1173" s="240"/>
      <c r="B1173" s="241" t="s">
        <v>87</v>
      </c>
      <c r="C1173" s="242" t="s">
        <v>362</v>
      </c>
      <c r="D1173" s="1095" t="s">
        <v>1188</v>
      </c>
      <c r="F1173" s="1040" t="s">
        <v>291</v>
      </c>
      <c r="G1173" s="1040" t="s">
        <v>14</v>
      </c>
      <c r="H1173" s="1040" t="s">
        <v>290</v>
      </c>
      <c r="I1173" s="1040" t="s">
        <v>3358</v>
      </c>
      <c r="J1173" s="1040" t="s">
        <v>3359</v>
      </c>
      <c r="K1173" s="1040" t="s">
        <v>8518</v>
      </c>
      <c r="L1173" s="1040" t="s">
        <v>3360</v>
      </c>
      <c r="M1173" t="s">
        <v>3361</v>
      </c>
      <c r="N1173" t="s">
        <v>8519</v>
      </c>
      <c r="O1173" t="s">
        <v>14</v>
      </c>
      <c r="P1173" t="s">
        <v>291</v>
      </c>
      <c r="Q1173" t="s">
        <v>290</v>
      </c>
      <c r="R1173" t="s">
        <v>291</v>
      </c>
      <c r="S1173" s="564" t="s">
        <v>14</v>
      </c>
      <c r="T1173" s="1044" t="s">
        <v>290</v>
      </c>
      <c r="U1173" s="910" t="s">
        <v>8520</v>
      </c>
      <c r="V1173" t="s">
        <v>343</v>
      </c>
      <c r="W1173" t="s">
        <v>345</v>
      </c>
      <c r="X1173" t="s">
        <v>3362</v>
      </c>
      <c r="Y1173" t="s">
        <v>3002</v>
      </c>
      <c r="Z1173" t="s">
        <v>8531</v>
      </c>
      <c r="AA1173" t="s">
        <v>3363</v>
      </c>
      <c r="AB1173" t="s">
        <v>3364</v>
      </c>
      <c r="AC1173" t="s">
        <v>8532</v>
      </c>
      <c r="AD1173" s="41" t="s">
        <v>2</v>
      </c>
      <c r="AE1173" s="41" t="s">
        <v>2</v>
      </c>
      <c r="AF1173" s="41" t="s">
        <v>2986</v>
      </c>
    </row>
    <row r="1174" spans="1:32" ht="16.5" outlineLevel="1">
      <c r="A1174" s="554"/>
      <c r="B1174" s="244">
        <f>'Pricing Calculator'!AF448</f>
        <v>744</v>
      </c>
      <c r="C1174" s="244">
        <f>'Pricing Calculator'!AA448</f>
        <v>0</v>
      </c>
      <c r="D1174" s="245" t="str">
        <f>'Pricing Calculator'!J448</f>
        <v>P1</v>
      </c>
      <c r="E1174" s="1042" t="s">
        <v>926</v>
      </c>
      <c r="F1174" s="1022">
        <f t="shared" ref="F1174:F1179" si="455">IF(E346=999999, "Not Available", N346)</f>
        <v>2.1999999999999999E-2</v>
      </c>
      <c r="G1174" s="1022">
        <f t="shared" ref="G1174:G1179" si="456">IF(E353=999999, "Not Available", N353)</f>
        <v>5.5E-2</v>
      </c>
      <c r="H1174" s="1114">
        <v>0</v>
      </c>
      <c r="I1174" s="1022" t="str">
        <f t="shared" ref="I1174:I1179" si="457">IF(E346=999999, "Not Available", O346)</f>
        <v/>
      </c>
      <c r="J1174" s="1022" t="str">
        <f t="shared" ref="J1174:J1179" si="458">IF(E353=999999, "Not Available", O353)</f>
        <v/>
      </c>
      <c r="L1174" s="1022" t="str">
        <f t="shared" ref="L1174:L1179" si="459">IF(E346=999999, "Not Available", P346)</f>
        <v/>
      </c>
      <c r="M1174" s="37" t="str">
        <f t="shared" ref="M1174:M1179" si="460">IF(E353=999999, "Not Available", P353)</f>
        <v/>
      </c>
      <c r="O1174">
        <f>IF('Pricing Calculator'!$T448="Standard",1,0)</f>
        <v>0</v>
      </c>
      <c r="P1174">
        <f>IF('Pricing Calculator'!$T448="Basic",1,0)</f>
        <v>0</v>
      </c>
      <c r="Q1174" s="1039">
        <f>IF('Pricing Calculator'!$T448="Premium",1,0)</f>
        <v>1</v>
      </c>
      <c r="R1174">
        <f>VLOOKUP($D1174,$E$1174:$H$1183,2)</f>
        <v>0</v>
      </c>
      <c r="S1174" s="564">
        <f>VLOOKUP($D1174,$E$1174:$H$1183,3)</f>
        <v>0</v>
      </c>
      <c r="T1174" s="1044">
        <f>VLOOKUP($D1174,$E$1174:$H$1183,4)</f>
        <v>0.55500000000000005</v>
      </c>
      <c r="U1174" s="564">
        <f>(P1174*R1174)+(O1174*S1174)+(Q1174*T1174)</f>
        <v>0.55500000000000005</v>
      </c>
      <c r="V1174" s="38">
        <f t="shared" ref="V1174:V1179" si="461">IF(E346 = 999999, "Not Available", U1174*C1174)</f>
        <v>0</v>
      </c>
      <c r="W1174" s="38">
        <f t="shared" ref="W1174:W1179" si="462">IF(E346 = 999999, "Not Available", V1174*B1174)</f>
        <v>0</v>
      </c>
      <c r="X1174">
        <f>VLOOKUP($D1174,$E$1174:$K$1183,5)</f>
        <v>0</v>
      </c>
      <c r="Y1174">
        <f>VLOOKUP($D1174,$E$1174:$K$1183,6)</f>
        <v>0</v>
      </c>
      <c r="Z1174" s="1039">
        <f>VLOOKUP($D1174,$E$1174:$K$1183,7)</f>
        <v>0</v>
      </c>
      <c r="AA1174">
        <f>VLOOKUP($D1174,$E$1174:$N$1183,8)</f>
        <v>0</v>
      </c>
      <c r="AB1174" s="1039">
        <f>VLOOKUP($D1174,$E$1174:$N$1183,9)</f>
        <v>0</v>
      </c>
      <c r="AC1174" s="1039">
        <f>VLOOKUP($D1174,$E$1174:$N$1183,10)</f>
        <v>0</v>
      </c>
      <c r="AD1174" s="260">
        <f>IF(O1174=1,Y1174, IF(P1174=1,X1174,(IF(Q1174=1,Z1174))))</f>
        <v>0</v>
      </c>
      <c r="AE1174" t="str">
        <f t="shared" ref="AE1174:AE1179" si="463">IF(C1174&gt;0, AD1174, "")</f>
        <v/>
      </c>
      <c r="AF1174" s="260">
        <f>IF(O1174=1,AA1174, IF(P1174=1,AB1174,(IF(Q1174=1,AC1174))))</f>
        <v>0</v>
      </c>
    </row>
    <row r="1175" spans="1:32" ht="16.5" outlineLevel="1">
      <c r="A1175" s="554"/>
      <c r="B1175" s="244">
        <f>'Pricing Calculator'!AF450</f>
        <v>744</v>
      </c>
      <c r="C1175" s="244">
        <f>'Pricing Calculator'!AA450</f>
        <v>0</v>
      </c>
      <c r="D1175" s="245" t="str">
        <f>'Pricing Calculator'!J450</f>
        <v>P2</v>
      </c>
      <c r="E1175" s="1042" t="s">
        <v>927</v>
      </c>
      <c r="F1175" s="1022">
        <f t="shared" si="455"/>
        <v>5.5E-2</v>
      </c>
      <c r="G1175" s="1022">
        <f t="shared" si="456"/>
        <v>0.13800000000000001</v>
      </c>
      <c r="H1175" s="1114">
        <v>0</v>
      </c>
      <c r="I1175" s="1022" t="str">
        <f t="shared" si="457"/>
        <v/>
      </c>
      <c r="J1175" s="1022" t="str">
        <f t="shared" si="458"/>
        <v/>
      </c>
      <c r="L1175" s="1022" t="str">
        <f t="shared" si="459"/>
        <v/>
      </c>
      <c r="M1175" s="37" t="str">
        <f t="shared" si="460"/>
        <v/>
      </c>
      <c r="O1175">
        <f>IF('Pricing Calculator'!T450="Standard",1,0)</f>
        <v>0</v>
      </c>
      <c r="P1175">
        <f>IF('Pricing Calculator'!$T450="Basic",1,0)</f>
        <v>0</v>
      </c>
      <c r="Q1175" s="1039">
        <f>IF('Pricing Calculator'!$T450="Premium",1,0)</f>
        <v>1</v>
      </c>
      <c r="R1175" s="1039">
        <f t="shared" ref="R1175:R1179" si="464">VLOOKUP($D1175,$E$1174:$H$1183,2)</f>
        <v>0</v>
      </c>
      <c r="S1175" s="1044">
        <f t="shared" ref="S1175:S1179" si="465">VLOOKUP($D1175,$E$1174:$H$1183,3)</f>
        <v>0</v>
      </c>
      <c r="T1175" s="1044">
        <f t="shared" ref="T1175:T1179" si="466">VLOOKUP($D1175,$E$1174:$H$1183,4)</f>
        <v>1.1100000000000001</v>
      </c>
      <c r="U1175" s="1044">
        <f t="shared" ref="U1175:U1179" si="467">(P1175*R1175)+(O1175*S1175)+(Q1175*T1175)</f>
        <v>1.1100000000000001</v>
      </c>
      <c r="V1175" s="38">
        <f t="shared" si="461"/>
        <v>0</v>
      </c>
      <c r="W1175" s="38">
        <f t="shared" si="462"/>
        <v>0</v>
      </c>
      <c r="X1175" s="1039">
        <f t="shared" ref="X1175:X1179" si="468">VLOOKUP($D1175,$E$1174:$K$1183,5)</f>
        <v>0</v>
      </c>
      <c r="Y1175" s="1039">
        <f t="shared" ref="Y1175:Y1179" si="469">VLOOKUP($D1175,$E$1174:$K$1183,6)</f>
        <v>0</v>
      </c>
      <c r="Z1175" s="1039">
        <f t="shared" ref="Z1175:Z1179" si="470">VLOOKUP($D1175,$E$1174:$K$1183,7)</f>
        <v>0</v>
      </c>
      <c r="AA1175" s="1039">
        <f t="shared" ref="AA1175:AA1179" si="471">VLOOKUP($D1175,$E$1174:$N$1183,8)</f>
        <v>0</v>
      </c>
      <c r="AB1175" s="1039">
        <f t="shared" ref="AB1175:AB1179" si="472">VLOOKUP($D1175,$E$1174:$N$1183,9)</f>
        <v>0</v>
      </c>
      <c r="AC1175" s="1039">
        <f t="shared" ref="AC1175:AC1179" si="473">VLOOKUP($D1175,$E$1174:$N$1183,10)</f>
        <v>0</v>
      </c>
      <c r="AD1175" s="260">
        <f t="shared" ref="AD1175:AD1179" si="474">IF(O1175=1,Y1175, IF(P1175=1,X1175,(IF(Q1175=1,Z1175))))</f>
        <v>0</v>
      </c>
      <c r="AE1175" t="str">
        <f t="shared" si="463"/>
        <v/>
      </c>
      <c r="AF1175" s="260">
        <f t="shared" ref="AF1175:AF1179" si="475">IF(O1175=1,AA1175, IF(P1175=1,AB1175,(IF(Q1175=1,AC1175))))</f>
        <v>0</v>
      </c>
    </row>
    <row r="1176" spans="1:32" ht="16.5" outlineLevel="1">
      <c r="A1176" s="554"/>
      <c r="B1176" s="244">
        <f>'Pricing Calculator'!AF452</f>
        <v>744</v>
      </c>
      <c r="C1176" s="244">
        <f>'Pricing Calculator'!AA452</f>
        <v>0</v>
      </c>
      <c r="D1176" s="245" t="str">
        <f>'Pricing Calculator'!J452</f>
        <v>P3</v>
      </c>
      <c r="E1176" s="1042" t="s">
        <v>928</v>
      </c>
      <c r="F1176" s="1022">
        <f t="shared" si="455"/>
        <v>0.09</v>
      </c>
      <c r="G1176" s="1022">
        <f t="shared" si="456"/>
        <v>0.22500000000000001</v>
      </c>
      <c r="H1176" s="1114">
        <v>0</v>
      </c>
      <c r="I1176" s="1022" t="str">
        <f t="shared" si="457"/>
        <v/>
      </c>
      <c r="J1176" s="1022" t="str">
        <f t="shared" si="458"/>
        <v/>
      </c>
      <c r="L1176" s="1022" t="str">
        <f t="shared" si="459"/>
        <v/>
      </c>
      <c r="M1176" s="37" t="str">
        <f t="shared" si="460"/>
        <v/>
      </c>
      <c r="O1176">
        <f>IF('Pricing Calculator'!T452="Standard",1,0)</f>
        <v>0</v>
      </c>
      <c r="P1176">
        <f>IF('Pricing Calculator'!$T452="Basic",1,0)</f>
        <v>0</v>
      </c>
      <c r="Q1176" s="1039">
        <f>IF('Pricing Calculator'!$T452="Premium",1,0)</f>
        <v>1</v>
      </c>
      <c r="R1176" s="1039">
        <f t="shared" si="464"/>
        <v>0</v>
      </c>
      <c r="S1176" s="1044">
        <f t="shared" si="465"/>
        <v>0</v>
      </c>
      <c r="T1176" s="1044">
        <f t="shared" si="466"/>
        <v>2.2189999999999999</v>
      </c>
      <c r="U1176" s="1044">
        <f t="shared" si="467"/>
        <v>2.2189999999999999</v>
      </c>
      <c r="V1176" s="38">
        <f t="shared" si="461"/>
        <v>0</v>
      </c>
      <c r="W1176" s="38">
        <f t="shared" si="462"/>
        <v>0</v>
      </c>
      <c r="X1176" s="1039">
        <f t="shared" si="468"/>
        <v>0</v>
      </c>
      <c r="Y1176" s="1039">
        <f t="shared" si="469"/>
        <v>0</v>
      </c>
      <c r="Z1176" s="1039">
        <f t="shared" si="470"/>
        <v>0</v>
      </c>
      <c r="AA1176" s="1039">
        <f t="shared" si="471"/>
        <v>0</v>
      </c>
      <c r="AB1176" s="1039">
        <f t="shared" si="472"/>
        <v>0</v>
      </c>
      <c r="AC1176" s="1039">
        <f t="shared" si="473"/>
        <v>0</v>
      </c>
      <c r="AD1176" s="260">
        <f t="shared" si="474"/>
        <v>0</v>
      </c>
      <c r="AE1176" t="str">
        <f t="shared" si="463"/>
        <v/>
      </c>
      <c r="AF1176" s="260">
        <f t="shared" si="475"/>
        <v>0</v>
      </c>
    </row>
    <row r="1177" spans="1:32" ht="16.5" outlineLevel="1">
      <c r="A1177" s="554"/>
      <c r="B1177" s="244">
        <f>'Pricing Calculator'!AF454</f>
        <v>744</v>
      </c>
      <c r="C1177" s="244">
        <f>'Pricing Calculator'!AA454</f>
        <v>0</v>
      </c>
      <c r="D1177" s="245" t="str">
        <f>'Pricing Calculator'!J454</f>
        <v>P4</v>
      </c>
      <c r="E1177" s="1042" t="s">
        <v>929</v>
      </c>
      <c r="F1177" s="1022">
        <f t="shared" si="455"/>
        <v>0.18</v>
      </c>
      <c r="G1177" s="1022">
        <f t="shared" si="456"/>
        <v>0.45</v>
      </c>
      <c r="H1177" s="1114">
        <v>0</v>
      </c>
      <c r="I1177" s="1022" t="str">
        <f t="shared" si="457"/>
        <v/>
      </c>
      <c r="J1177" s="1022" t="str">
        <f t="shared" si="458"/>
        <v/>
      </c>
      <c r="L1177" s="1022" t="str">
        <f t="shared" si="459"/>
        <v/>
      </c>
      <c r="M1177" s="37" t="str">
        <f t="shared" si="460"/>
        <v/>
      </c>
      <c r="O1177">
        <f>IF('Pricing Calculator'!T454="Standard",1,0)</f>
        <v>0</v>
      </c>
      <c r="P1177">
        <f>IF('Pricing Calculator'!$T454="Basic",1,0)</f>
        <v>0</v>
      </c>
      <c r="Q1177" s="1039">
        <f>IF('Pricing Calculator'!$T454="Premium",1,0)</f>
        <v>1</v>
      </c>
      <c r="R1177" s="1039">
        <f t="shared" si="464"/>
        <v>0</v>
      </c>
      <c r="S1177" s="1044">
        <f t="shared" si="465"/>
        <v>0</v>
      </c>
      <c r="T1177" s="1044">
        <f t="shared" si="466"/>
        <v>4.4400000000000004</v>
      </c>
      <c r="U1177" s="1044">
        <f t="shared" si="467"/>
        <v>4.4400000000000004</v>
      </c>
      <c r="V1177" s="38">
        <f t="shared" si="461"/>
        <v>0</v>
      </c>
      <c r="W1177" s="38">
        <f t="shared" si="462"/>
        <v>0</v>
      </c>
      <c r="X1177" s="1039">
        <f t="shared" si="468"/>
        <v>0</v>
      </c>
      <c r="Y1177" s="1039">
        <f t="shared" si="469"/>
        <v>0</v>
      </c>
      <c r="Z1177" s="1039">
        <f t="shared" si="470"/>
        <v>0</v>
      </c>
      <c r="AA1177" s="1039">
        <f t="shared" si="471"/>
        <v>0</v>
      </c>
      <c r="AB1177" s="1039">
        <f t="shared" si="472"/>
        <v>0</v>
      </c>
      <c r="AC1177" s="1039">
        <f t="shared" si="473"/>
        <v>0</v>
      </c>
      <c r="AD1177" s="260">
        <f t="shared" si="474"/>
        <v>0</v>
      </c>
      <c r="AE1177" t="str">
        <f t="shared" si="463"/>
        <v/>
      </c>
      <c r="AF1177" s="260">
        <f t="shared" si="475"/>
        <v>0</v>
      </c>
    </row>
    <row r="1178" spans="1:32" ht="16.5" outlineLevel="1">
      <c r="A1178" s="554"/>
      <c r="B1178" s="244">
        <f>'Pricing Calculator'!AF456</f>
        <v>744</v>
      </c>
      <c r="C1178" s="244">
        <f>'Pricing Calculator'!AA456</f>
        <v>0</v>
      </c>
      <c r="D1178" s="245" t="str">
        <f>'Pricing Calculator'!J456</f>
        <v>C4</v>
      </c>
      <c r="E1178" s="1042" t="s">
        <v>930</v>
      </c>
      <c r="F1178" s="1022">
        <f t="shared" si="455"/>
        <v>0.21</v>
      </c>
      <c r="G1178" s="1022">
        <f t="shared" si="456"/>
        <v>0.52500000000000002</v>
      </c>
      <c r="H1178" s="1114">
        <v>0</v>
      </c>
      <c r="I1178" s="1022" t="str">
        <f t="shared" si="457"/>
        <v/>
      </c>
      <c r="J1178" s="1022" t="str">
        <f t="shared" si="458"/>
        <v/>
      </c>
      <c r="K1178" s="61">
        <f t="shared" ref="K1178:K1179" si="476">IF(E364=999999, "Not Available", O364)</f>
        <v>0</v>
      </c>
      <c r="L1178" s="1022" t="str">
        <f t="shared" si="459"/>
        <v/>
      </c>
      <c r="M1178" s="37" t="str">
        <f t="shared" si="460"/>
        <v/>
      </c>
      <c r="N1178" s="61">
        <f t="shared" ref="N1178:N1179" si="477">IF(E364=999999, "Not Available", P364)</f>
        <v>0</v>
      </c>
      <c r="O1178">
        <f>IF('Pricing Calculator'!T456="Standard",1,0)</f>
        <v>1</v>
      </c>
      <c r="P1178">
        <f>IF('Pricing Calculator'!$T456="Basic",1,0)</f>
        <v>0</v>
      </c>
      <c r="Q1178" s="1039">
        <f>IF('Pricing Calculator'!$T456="Premium",1,0)</f>
        <v>0</v>
      </c>
      <c r="R1178" s="1039">
        <f t="shared" si="464"/>
        <v>0.21</v>
      </c>
      <c r="S1178" s="1044">
        <f t="shared" si="465"/>
        <v>0.52500000000000002</v>
      </c>
      <c r="T1178" s="1044">
        <f t="shared" si="466"/>
        <v>0</v>
      </c>
      <c r="U1178" s="1044">
        <f t="shared" si="467"/>
        <v>0.52500000000000002</v>
      </c>
      <c r="V1178" s="38">
        <f t="shared" si="461"/>
        <v>0</v>
      </c>
      <c r="W1178" s="38">
        <f t="shared" si="462"/>
        <v>0</v>
      </c>
      <c r="X1178" s="1039" t="str">
        <f t="shared" si="468"/>
        <v/>
      </c>
      <c r="Y1178" s="1039" t="str">
        <f t="shared" si="469"/>
        <v/>
      </c>
      <c r="Z1178" s="1039">
        <f t="shared" si="470"/>
        <v>0</v>
      </c>
      <c r="AA1178" s="1039" t="str">
        <f t="shared" si="471"/>
        <v/>
      </c>
      <c r="AB1178" s="1039" t="str">
        <f t="shared" si="472"/>
        <v/>
      </c>
      <c r="AC1178" s="1039">
        <f t="shared" si="473"/>
        <v>0</v>
      </c>
      <c r="AD1178" s="260" t="str">
        <f t="shared" si="474"/>
        <v/>
      </c>
      <c r="AE1178" t="str">
        <f t="shared" si="463"/>
        <v/>
      </c>
      <c r="AF1178" s="260" t="str">
        <f t="shared" si="475"/>
        <v/>
      </c>
    </row>
    <row r="1179" spans="1:32" ht="16.5" outlineLevel="1">
      <c r="A1179" s="554"/>
      <c r="B1179" s="244">
        <f>'Pricing Calculator'!AF458</f>
        <v>744</v>
      </c>
      <c r="C1179" s="244">
        <f>'Pricing Calculator'!AA458</f>
        <v>0</v>
      </c>
      <c r="D1179" s="245" t="str">
        <f>'Pricing Calculator'!J458</f>
        <v>C5</v>
      </c>
      <c r="E1179" s="1042" t="s">
        <v>931</v>
      </c>
      <c r="F1179" s="1022">
        <f t="shared" si="455"/>
        <v>0.42</v>
      </c>
      <c r="G1179" s="1022">
        <f t="shared" si="456"/>
        <v>1.05</v>
      </c>
      <c r="H1179" s="1114">
        <v>0</v>
      </c>
      <c r="I1179" s="1022" t="str">
        <f t="shared" si="457"/>
        <v/>
      </c>
      <c r="J1179" s="1022" t="str">
        <f t="shared" si="458"/>
        <v/>
      </c>
      <c r="K1179" s="61">
        <f t="shared" si="476"/>
        <v>0</v>
      </c>
      <c r="L1179" s="1022" t="str">
        <f t="shared" si="459"/>
        <v/>
      </c>
      <c r="M1179" s="37" t="str">
        <f t="shared" si="460"/>
        <v/>
      </c>
      <c r="N1179" s="61">
        <f t="shared" si="477"/>
        <v>0</v>
      </c>
      <c r="O1179">
        <f>IF('Pricing Calculator'!T458="Standard",1,0)</f>
        <v>1</v>
      </c>
      <c r="P1179">
        <f>IF('Pricing Calculator'!$T458="Basic",1,0)</f>
        <v>0</v>
      </c>
      <c r="Q1179" s="1039">
        <f>IF('Pricing Calculator'!$T458="Premium",1,0)</f>
        <v>0</v>
      </c>
      <c r="R1179" s="1039">
        <f t="shared" si="464"/>
        <v>0.42</v>
      </c>
      <c r="S1179" s="1044">
        <f t="shared" si="465"/>
        <v>1.05</v>
      </c>
      <c r="T1179" s="1044">
        <f t="shared" si="466"/>
        <v>0</v>
      </c>
      <c r="U1179" s="1044">
        <f t="shared" si="467"/>
        <v>1.05</v>
      </c>
      <c r="V1179" s="38">
        <f t="shared" si="461"/>
        <v>0</v>
      </c>
      <c r="W1179" s="38">
        <f t="shared" si="462"/>
        <v>0</v>
      </c>
      <c r="X1179" s="1039" t="str">
        <f t="shared" si="468"/>
        <v/>
      </c>
      <c r="Y1179" s="1039" t="str">
        <f t="shared" si="469"/>
        <v/>
      </c>
      <c r="Z1179" s="1039">
        <f t="shared" si="470"/>
        <v>0</v>
      </c>
      <c r="AA1179" s="1039" t="str">
        <f t="shared" si="471"/>
        <v/>
      </c>
      <c r="AB1179" s="1039" t="str">
        <f t="shared" si="472"/>
        <v/>
      </c>
      <c r="AC1179" s="1039">
        <f t="shared" si="473"/>
        <v>0</v>
      </c>
      <c r="AD1179" s="260" t="str">
        <f t="shared" si="474"/>
        <v/>
      </c>
      <c r="AE1179" t="str">
        <f t="shared" si="463"/>
        <v/>
      </c>
      <c r="AF1179" s="260" t="str">
        <f t="shared" si="475"/>
        <v/>
      </c>
    </row>
    <row r="1180" spans="1:32" s="1039" customFormat="1" ht="16.5" outlineLevel="1">
      <c r="A1180" s="554"/>
      <c r="B1180" s="244"/>
      <c r="C1180" s="244"/>
      <c r="D1180" s="245"/>
      <c r="E1180" s="1042" t="s">
        <v>327</v>
      </c>
      <c r="F1180" s="1022">
        <v>0</v>
      </c>
      <c r="G1180" s="1022">
        <v>0</v>
      </c>
      <c r="H1180" s="1022">
        <f>IF(E360=999999, "Not Available", N360)</f>
        <v>0.55500000000000005</v>
      </c>
      <c r="I1180" s="1022"/>
      <c r="J1180" s="1022"/>
      <c r="K1180">
        <f>IF(E360=999999, "Not Available", O360)</f>
        <v>0</v>
      </c>
      <c r="L1180" s="1022"/>
      <c r="M1180" s="37"/>
      <c r="N1180" s="37">
        <f>IF(E360=999999, "Not Available", P360)</f>
        <v>0</v>
      </c>
      <c r="S1180" s="1044"/>
      <c r="T1180" s="900"/>
      <c r="U1180" s="1044"/>
      <c r="V1180" s="38"/>
      <c r="W1180" s="38"/>
      <c r="AB1180" s="260"/>
      <c r="AE1180" s="260"/>
    </row>
    <row r="1181" spans="1:32" outlineLevel="1">
      <c r="A1181" s="33"/>
      <c r="B1181" s="232"/>
      <c r="C1181" s="46"/>
      <c r="D1181" s="1028"/>
      <c r="E1181" s="1042" t="s">
        <v>328</v>
      </c>
      <c r="F1181" s="1022">
        <v>0</v>
      </c>
      <c r="G1181" s="1022">
        <v>0</v>
      </c>
      <c r="H1181" s="1022">
        <f>IF(E361=999999, "Not Available", N361)</f>
        <v>1.1100000000000001</v>
      </c>
      <c r="K1181" s="1039">
        <f>IF(E361=999999, "Not Available", O361)</f>
        <v>0</v>
      </c>
      <c r="L1181" s="1040"/>
      <c r="N1181" s="37">
        <f>IF(E361=999999, "Not Available", P361)</f>
        <v>0</v>
      </c>
      <c r="O1181"/>
      <c r="P1181"/>
      <c r="S1181" s="564"/>
      <c r="U1181" s="564"/>
      <c r="V1181" s="323">
        <f>IF(V1174="Not Available", "Not Available", SUM(V1174:V1179))</f>
        <v>0</v>
      </c>
      <c r="W1181" s="323">
        <f>IF(W1174="Not Available", "Not Available", SUM(W1174:W1179))</f>
        <v>0</v>
      </c>
    </row>
    <row r="1182" spans="1:32" s="1039" customFormat="1" outlineLevel="1">
      <c r="A1182" s="1041"/>
      <c r="B1182" s="232"/>
      <c r="C1182" s="46"/>
      <c r="D1182" s="1028"/>
      <c r="E1182" s="1042" t="s">
        <v>8529</v>
      </c>
      <c r="F1182" s="1022">
        <v>0</v>
      </c>
      <c r="G1182" s="1022">
        <v>0</v>
      </c>
      <c r="H1182" s="1022">
        <f>IF(E362=999999, "Not Available", N362)</f>
        <v>2.2189999999999999</v>
      </c>
      <c r="I1182" s="1040"/>
      <c r="J1182" s="1040"/>
      <c r="K1182" s="1039">
        <f>IF(E362=999999, "Not Available", O362)</f>
        <v>0</v>
      </c>
      <c r="L1182" s="1040"/>
      <c r="N1182" s="37">
        <f>IF(E362=999999, "Not Available", P362)</f>
        <v>0</v>
      </c>
      <c r="S1182" s="1044"/>
      <c r="U1182" s="1044"/>
      <c r="V1182" s="760"/>
      <c r="W1182" s="760"/>
    </row>
    <row r="1183" spans="1:32" outlineLevel="1">
      <c r="E1183" s="1042" t="s">
        <v>7062</v>
      </c>
      <c r="F1183" s="1022">
        <v>0</v>
      </c>
      <c r="G1183" s="1022">
        <v>0</v>
      </c>
      <c r="H1183" s="1022">
        <f>IF(E363=999999, "Not Available", N363)</f>
        <v>4.4400000000000004</v>
      </c>
      <c r="K1183" s="1039">
        <f>IF(E363=999999, "Not Available", O363)</f>
        <v>0</v>
      </c>
      <c r="N1183" s="37">
        <f>IF(E363=999999, "Not Available", P363)</f>
        <v>0</v>
      </c>
    </row>
    <row r="1184" spans="1:32" ht="28.5" customHeight="1" outlineLevel="1">
      <c r="A1184" s="12" t="s">
        <v>73</v>
      </c>
      <c r="O1184" s="900"/>
    </row>
    <row r="1185" spans="1:16" outlineLevel="1">
      <c r="B1185" s="2" t="s">
        <v>412</v>
      </c>
      <c r="C1185" s="2" t="s">
        <v>54</v>
      </c>
      <c r="D1185" s="2" t="s">
        <v>55</v>
      </c>
      <c r="E1185" s="2" t="s">
        <v>24</v>
      </c>
      <c r="F1185" s="2" t="s">
        <v>7418</v>
      </c>
      <c r="G1185" s="1278" t="s">
        <v>78</v>
      </c>
      <c r="H1185" s="1279" t="s">
        <v>79</v>
      </c>
      <c r="I1185" s="1278" t="s">
        <v>80</v>
      </c>
      <c r="J1185" s="1278" t="s">
        <v>81</v>
      </c>
      <c r="K1185" s="2" t="s">
        <v>2</v>
      </c>
      <c r="L1185" s="2" t="s">
        <v>2986</v>
      </c>
      <c r="O1185" s="900"/>
    </row>
    <row r="1186" spans="1:16" outlineLevel="1">
      <c r="A1186" s="33"/>
      <c r="B1186" s="167" t="s">
        <v>7378</v>
      </c>
      <c r="C1186" s="1040"/>
      <c r="E1186" s="89">
        <f t="shared" ref="E1186:E1193" si="478">IF(E367=999999, "Not Available", N367)</f>
        <v>0.05</v>
      </c>
      <c r="G1186" s="1281">
        <v>10000</v>
      </c>
      <c r="H1186" s="1282">
        <v>1000000</v>
      </c>
      <c r="I1186" s="1283">
        <f>(H1186/G1186)*E1186</f>
        <v>5</v>
      </c>
      <c r="J1186" s="1281">
        <v>1000000</v>
      </c>
      <c r="K1186" s="1024" t="str">
        <f>IF(I1197&gt;0, O367, "")</f>
        <v/>
      </c>
      <c r="L1186" s="1024">
        <f>P367</f>
        <v>0</v>
      </c>
      <c r="M1186" s="1040"/>
      <c r="N1186" s="1040"/>
      <c r="O1186" s="900"/>
    </row>
    <row r="1187" spans="1:16" s="1039" customFormat="1" outlineLevel="1">
      <c r="A1187" s="1041"/>
      <c r="B1187" s="167" t="s">
        <v>7380</v>
      </c>
      <c r="C1187" s="1040">
        <v>13</v>
      </c>
      <c r="D1187" s="1040">
        <v>100</v>
      </c>
      <c r="E1187" s="89">
        <f t="shared" si="478"/>
        <v>0.8</v>
      </c>
      <c r="F1187" s="1057">
        <f>E1187*(D1187-C1187)</f>
        <v>69.600000000000009</v>
      </c>
      <c r="G1187" s="1284"/>
      <c r="H1187" s="1285"/>
      <c r="I1187" s="36"/>
      <c r="J1187" s="1284"/>
      <c r="K1187" s="1024" t="str">
        <f>IF(I1198&gt;0, O368, "")</f>
        <v/>
      </c>
      <c r="L1187" s="1024">
        <f>P368</f>
        <v>0</v>
      </c>
      <c r="M1187" s="1040"/>
      <c r="N1187" s="1040"/>
      <c r="O1187" s="900"/>
      <c r="P1187" s="1044"/>
    </row>
    <row r="1188" spans="1:16" s="1039" customFormat="1" outlineLevel="1">
      <c r="A1188" s="1041"/>
      <c r="B1188" s="167" t="s">
        <v>7381</v>
      </c>
      <c r="C1188" s="1040">
        <v>101</v>
      </c>
      <c r="D1188" s="1040">
        <v>2500</v>
      </c>
      <c r="E1188" s="89">
        <f t="shared" si="478"/>
        <v>0.5</v>
      </c>
      <c r="F1188" s="1057">
        <f>E1188*(D1188-C1188)</f>
        <v>1199.5</v>
      </c>
      <c r="G1188" s="1284"/>
      <c r="H1188" s="1285"/>
      <c r="I1188" s="36"/>
      <c r="J1188" s="1284"/>
      <c r="K1188" s="1024"/>
      <c r="L1188" s="1024"/>
      <c r="M1188" s="1040"/>
      <c r="N1188" s="1040"/>
      <c r="O1188" s="900"/>
      <c r="P1188" s="1044"/>
    </row>
    <row r="1189" spans="1:16" s="1039" customFormat="1" outlineLevel="1">
      <c r="A1189" s="1041"/>
      <c r="B1189" s="167" t="s">
        <v>7382</v>
      </c>
      <c r="C1189" s="1040">
        <v>2501</v>
      </c>
      <c r="D1189" s="1040"/>
      <c r="E1189" s="89">
        <f t="shared" si="478"/>
        <v>0.2</v>
      </c>
      <c r="F1189" s="1040"/>
      <c r="G1189" s="1284"/>
      <c r="H1189" s="1285"/>
      <c r="I1189" s="36"/>
      <c r="J1189" s="1284"/>
      <c r="K1189" s="1024"/>
      <c r="L1189" s="1024"/>
      <c r="M1189" s="1040"/>
      <c r="N1189" s="1040"/>
      <c r="O1189" s="900"/>
      <c r="P1189" s="1044"/>
    </row>
    <row r="1190" spans="1:16" s="1039" customFormat="1" outlineLevel="1">
      <c r="A1190" s="1041"/>
      <c r="B1190" s="167" t="s">
        <v>7379</v>
      </c>
      <c r="C1190" s="1040"/>
      <c r="D1190" s="1040"/>
      <c r="E1190" s="89">
        <f t="shared" si="478"/>
        <v>11.13</v>
      </c>
      <c r="F1190" s="1040"/>
      <c r="G1190" s="1284"/>
      <c r="H1190" s="1285"/>
      <c r="I1190" s="36"/>
      <c r="J1190" s="1284"/>
      <c r="K1190" s="1024" t="str">
        <f>IF(I1200&gt;0, O371, "")</f>
        <v/>
      </c>
      <c r="L1190" s="1024">
        <f>P371</f>
        <v>0</v>
      </c>
      <c r="M1190" s="1040"/>
      <c r="N1190" s="1040"/>
      <c r="O1190" s="900"/>
      <c r="P1190" s="1044"/>
    </row>
    <row r="1191" spans="1:16" s="1039" customFormat="1" outlineLevel="1">
      <c r="A1191" s="1041"/>
      <c r="B1191" s="167" t="s">
        <v>7383</v>
      </c>
      <c r="C1191" s="1040">
        <v>1000</v>
      </c>
      <c r="D1191" s="1040">
        <v>100000</v>
      </c>
      <c r="E1191" s="89">
        <f t="shared" si="478"/>
        <v>0.03</v>
      </c>
      <c r="F1191" s="1057">
        <f>E1191*(D1191-C1191)</f>
        <v>2970</v>
      </c>
      <c r="G1191" s="1284"/>
      <c r="H1191" s="1285"/>
      <c r="I1191" s="36"/>
      <c r="J1191" s="1284"/>
      <c r="K1191" s="1024" t="str">
        <f>IF(I1201&gt;0, O373, "")</f>
        <v/>
      </c>
      <c r="L1191" s="1024"/>
      <c r="M1191" s="1040"/>
      <c r="N1191" s="1040"/>
      <c r="O1191" s="900"/>
      <c r="P1191" s="1044"/>
    </row>
    <row r="1192" spans="1:16" s="1039" customFormat="1" outlineLevel="1">
      <c r="A1192" s="1041"/>
      <c r="B1192" s="167" t="s">
        <v>7384</v>
      </c>
      <c r="C1192" s="1040">
        <v>100001</v>
      </c>
      <c r="D1192" s="1040">
        <v>500000</v>
      </c>
      <c r="E1192" s="89">
        <f t="shared" si="478"/>
        <v>2.5000000000000001E-2</v>
      </c>
      <c r="F1192" s="1057">
        <f>E1192*(D1192-C1192)</f>
        <v>9999.9750000000004</v>
      </c>
      <c r="G1192" s="1284"/>
      <c r="H1192" s="1285"/>
      <c r="I1192" s="36"/>
      <c r="J1192" s="1284"/>
      <c r="K1192" s="1024" t="str">
        <f>IF(I1202&gt;0, O374, "")</f>
        <v/>
      </c>
      <c r="L1192" s="1024"/>
      <c r="M1192" s="1040"/>
      <c r="N1192" s="1040"/>
      <c r="O1192" s="900"/>
      <c r="P1192" s="1044"/>
    </row>
    <row r="1193" spans="1:16" s="1039" customFormat="1" outlineLevel="1">
      <c r="A1193" s="1041"/>
      <c r="B1193" s="167" t="s">
        <v>7385</v>
      </c>
      <c r="C1193" s="1040">
        <v>500001</v>
      </c>
      <c r="D1193" s="1040"/>
      <c r="E1193" s="89" t="e">
        <f t="shared" si="478"/>
        <v>#N/A</v>
      </c>
      <c r="F1193" s="1040"/>
      <c r="G1193" s="1284"/>
      <c r="H1193" s="1285"/>
      <c r="I1193" s="36"/>
      <c r="J1193" s="1284"/>
      <c r="K1193" s="1024" t="str">
        <f>IF(I1203&gt;0, O375, "")</f>
        <v/>
      </c>
      <c r="L1193" s="1024"/>
      <c r="M1193" s="1040"/>
      <c r="N1193" s="1040"/>
      <c r="O1193" s="900"/>
      <c r="P1193" s="1044"/>
    </row>
    <row r="1194" spans="1:16" s="1039" customFormat="1" outlineLevel="1">
      <c r="A1194" s="1041"/>
      <c r="B1194" s="167"/>
      <c r="C1194" s="1257" t="s">
        <v>2</v>
      </c>
      <c r="D1194" s="1257" t="s">
        <v>2986</v>
      </c>
      <c r="E1194" s="1274"/>
      <c r="F1194" s="1040"/>
      <c r="G1194" s="174"/>
      <c r="H1194" s="1286"/>
      <c r="I1194" s="1274"/>
      <c r="J1194" s="174"/>
      <c r="K1194" s="1024"/>
      <c r="L1194" s="1024"/>
      <c r="M1194" s="1040"/>
      <c r="N1194" s="1040"/>
      <c r="O1194" s="900"/>
      <c r="P1194" s="1044"/>
    </row>
    <row r="1195" spans="1:16" outlineLevel="1">
      <c r="A1195" s="33"/>
      <c r="B1195" s="167" t="s">
        <v>7423</v>
      </c>
      <c r="C1195" s="1040" t="str">
        <f>IF(G1204&gt;0, O375, "")</f>
        <v/>
      </c>
      <c r="D1195" s="1040" t="str">
        <f>P375</f>
        <v/>
      </c>
      <c r="E1195" s="1280">
        <f>IF(E375="Not Available", "Not Available", N375)</f>
        <v>0.1</v>
      </c>
      <c r="G1195" s="1284">
        <v>100</v>
      </c>
      <c r="H1195" s="140"/>
      <c r="I1195" s="21"/>
      <c r="K1195" s="1040"/>
      <c r="L1195" s="1024"/>
      <c r="M1195" s="1040"/>
      <c r="N1195" s="1040"/>
      <c r="O1195" s="900"/>
    </row>
    <row r="1196" spans="1:16" s="1039" customFormat="1" outlineLevel="1">
      <c r="A1196" s="1041"/>
      <c r="B1196" s="167" t="s">
        <v>7424</v>
      </c>
      <c r="C1196" s="1040" t="str">
        <f>IF(G1198&gt;0, O376, "")</f>
        <v/>
      </c>
      <c r="D1196" s="1040" t="str">
        <f>P376</f>
        <v/>
      </c>
      <c r="E1196" s="1280">
        <f>IF(E376="Not Available", "Not Available", N376)</f>
        <v>0.01</v>
      </c>
      <c r="F1196" s="1040"/>
      <c r="G1196" s="1284"/>
      <c r="H1196" s="140"/>
      <c r="I1196" s="21"/>
      <c r="J1196" s="1257" t="s">
        <v>7418</v>
      </c>
      <c r="K1196" s="1277" t="s">
        <v>1073</v>
      </c>
      <c r="L1196" s="1024"/>
      <c r="M1196" s="1040"/>
      <c r="N1196" s="1040"/>
      <c r="O1196" s="900"/>
      <c r="P1196" s="1044"/>
    </row>
    <row r="1197" spans="1:16" ht="16.5" outlineLevel="1">
      <c r="A1197" s="88"/>
      <c r="B1197" s="1287"/>
      <c r="C1197" s="1040"/>
      <c r="E1197" s="1040"/>
      <c r="H1197" s="248" t="s">
        <v>7417</v>
      </c>
      <c r="I1197" s="1101">
        <f>'Pricing Calculator'!R708</f>
        <v>0</v>
      </c>
      <c r="K1197" s="1043">
        <f>IF(E1186="Not Available", "Not Available", I1197*E1186)</f>
        <v>0</v>
      </c>
      <c r="L1197" s="1040"/>
      <c r="M1197" s="1040"/>
      <c r="N1197" s="1040"/>
      <c r="O1197" s="900"/>
    </row>
    <row r="1198" spans="1:16" ht="16.5" outlineLevel="1">
      <c r="A1198" s="88"/>
      <c r="B1198" s="167" t="s">
        <v>82</v>
      </c>
      <c r="C1198" s="1040"/>
      <c r="E1198" s="1040"/>
      <c r="G1198" s="1093">
        <f>'Pricing Calculator'!R714</f>
        <v>0</v>
      </c>
      <c r="H1198" s="248" t="s">
        <v>7416</v>
      </c>
      <c r="I1198" s="1152">
        <f>'Pricing Calculator'!R710</f>
        <v>0</v>
      </c>
      <c r="J1198" s="1043">
        <f>IF(I1198=0,0,10)</f>
        <v>0</v>
      </c>
      <c r="K1198" s="1043">
        <f>IF(E1187="Not Available", "Not Available", (I1199+J1198))</f>
        <v>0</v>
      </c>
      <c r="L1198" s="41" t="s">
        <v>7420</v>
      </c>
      <c r="M1198" s="1101">
        <f>'Pricing Calculator'!AA710</f>
        <v>0</v>
      </c>
      <c r="N1198" s="1040" t="str">
        <f>IF(M1198&gt;0,O372,"")</f>
        <v/>
      </c>
      <c r="O1198" s="900">
        <f>P372</f>
        <v>0</v>
      </c>
    </row>
    <row r="1199" spans="1:16" ht="16.5" outlineLevel="1">
      <c r="A1199" s="88"/>
      <c r="B1199" s="167" t="s">
        <v>3365</v>
      </c>
      <c r="C1199" s="1040"/>
      <c r="E1199" s="1040"/>
      <c r="G1199" s="1072">
        <f>G1198*H1186</f>
        <v>0</v>
      </c>
      <c r="H1199" s="248"/>
      <c r="I1199" s="1040">
        <f>IF(AND(I1198&lt;12.5),0,IF(AND(I1198&gt;C1187,I1198&lt;D1187),(I1198-C1187)*E1187,IF(AND(I1198&gt;C1188,I1198&lt;D1188),F1187+((I1198-C1188)*E1188),IF(AND(I1198&gt;C1189),F1187+F1188+((I1198-C1189)*E1189)))))</f>
        <v>0</v>
      </c>
      <c r="K1199" s="1040"/>
      <c r="L1199" s="1040"/>
      <c r="M1199" s="1043">
        <f>IF(AND(M1198&lt;C1191),0,IF(AND(M1198&gt;C1191,M1198&lt;D1191),(M1198-C1191)*E1191,IF(AND(M1198&gt;C1192,M1198&lt;D1192),F1191+((M1198-D1192)*E1192),IF(AND(M1198&gt;C1193),F1191+F1192+((M1198-C1193)*E1193)))))</f>
        <v>0</v>
      </c>
      <c r="N1199" s="1040"/>
      <c r="O1199" s="900"/>
    </row>
    <row r="1200" spans="1:16" ht="16.5" outlineLevel="1">
      <c r="A1200" s="88"/>
      <c r="B1200" s="167" t="s">
        <v>84</v>
      </c>
      <c r="C1200" s="1040"/>
      <c r="E1200" s="1040"/>
      <c r="G1200" s="1040">
        <f>ROUNDUP(G1199/G1186,0)</f>
        <v>0</v>
      </c>
      <c r="H1200" s="248" t="s">
        <v>7419</v>
      </c>
      <c r="I1200" s="1101">
        <f>'Pricing Calculator'!R712</f>
        <v>0</v>
      </c>
      <c r="K1200" s="1276">
        <f>IF(E1190="Not Available", "Not Available", I1200*E1190)</f>
        <v>0</v>
      </c>
      <c r="L1200" s="1040"/>
      <c r="M1200" s="1101"/>
      <c r="N1200" s="1040"/>
      <c r="O1200" s="900"/>
    </row>
    <row r="1201" spans="1:15" ht="16.5" outlineLevel="1">
      <c r="A1201" s="158"/>
      <c r="B1201" s="167" t="s">
        <v>85</v>
      </c>
      <c r="C1201" s="1040"/>
      <c r="E1201" s="1040"/>
      <c r="G1201" s="21">
        <f>ROUNDUP(G1199/G1186,)</f>
        <v>0</v>
      </c>
      <c r="H1201" s="248"/>
      <c r="J1201" s="1057"/>
      <c r="K1201" s="1043">
        <f>IF(E1186="Not Available","Not Available",SUM(K1197:K1198,K1200))</f>
        <v>0</v>
      </c>
      <c r="L1201" s="1040"/>
      <c r="M1201" s="1040"/>
      <c r="N1201" s="1040"/>
      <c r="O1201" s="900"/>
    </row>
    <row r="1202" spans="1:15" ht="16.5" outlineLevel="1">
      <c r="A1202" s="158"/>
      <c r="B1202" s="266" t="s">
        <v>310</v>
      </c>
      <c r="C1202" s="1040"/>
      <c r="E1202" s="1040"/>
      <c r="G1202" s="1096">
        <f>IF(E1186=999999, "Not Available",E1196*G1198)</f>
        <v>0</v>
      </c>
      <c r="H1202" s="1042"/>
      <c r="K1202" s="1040"/>
      <c r="L1202" s="1040"/>
      <c r="M1202" s="1040"/>
      <c r="N1202" s="1040"/>
      <c r="O1202" s="900"/>
    </row>
    <row r="1203" spans="1:15" outlineLevel="1">
      <c r="A1203" s="46"/>
      <c r="B1203" s="314"/>
      <c r="C1203" s="1040"/>
      <c r="E1203" s="1040"/>
      <c r="H1203" s="1042"/>
      <c r="K1203" s="1040"/>
      <c r="L1203" s="1040"/>
      <c r="M1203" s="1040"/>
      <c r="N1203" s="1040"/>
      <c r="O1203" s="900"/>
    </row>
    <row r="1204" spans="1:15" outlineLevel="1">
      <c r="A1204" s="46"/>
      <c r="B1204" s="167" t="s">
        <v>83</v>
      </c>
      <c r="C1204" s="1040"/>
      <c r="E1204" s="1040"/>
      <c r="G1204" s="1093">
        <f>'Pricing Calculator'!R716</f>
        <v>0</v>
      </c>
      <c r="H1204" s="1042"/>
      <c r="K1204" s="1040"/>
      <c r="L1204" s="1040"/>
      <c r="M1204" s="1040"/>
      <c r="N1204" s="1040"/>
      <c r="O1204" s="900"/>
    </row>
    <row r="1205" spans="1:15" outlineLevel="1">
      <c r="A1205" s="46"/>
      <c r="B1205" s="167" t="s">
        <v>77</v>
      </c>
      <c r="C1205" s="1040"/>
      <c r="E1205" s="1040"/>
      <c r="G1205" s="1040">
        <f>ROUNDUP(G1204/G1195,0)</f>
        <v>0</v>
      </c>
      <c r="H1205" s="1042"/>
      <c r="K1205" s="1040"/>
      <c r="L1205" s="1040"/>
      <c r="M1205" s="1040"/>
      <c r="N1205" s="1040"/>
      <c r="O1205" s="900"/>
    </row>
    <row r="1206" spans="1:15" outlineLevel="1">
      <c r="A1206" s="46"/>
      <c r="B1206" s="266" t="s">
        <v>24</v>
      </c>
      <c r="C1206" s="1040"/>
      <c r="E1206" s="1040"/>
      <c r="G1206" s="1097">
        <f>IF(E1195=999999, "Not Available", G1205*E1195)</f>
        <v>0</v>
      </c>
      <c r="H1206" s="1042"/>
      <c r="K1206" s="1040"/>
      <c r="L1206" s="1040"/>
      <c r="M1206" s="1040"/>
      <c r="N1206" s="1040"/>
      <c r="O1206" s="900"/>
    </row>
    <row r="1207" spans="1:15" outlineLevel="1">
      <c r="A1207" s="46"/>
      <c r="B1207" s="167"/>
      <c r="C1207" s="1040"/>
      <c r="E1207" s="1040"/>
      <c r="H1207" s="1042"/>
      <c r="K1207" s="1040"/>
      <c r="L1207" s="1040"/>
      <c r="M1207" s="1040"/>
      <c r="N1207" s="1040"/>
      <c r="O1207" s="900"/>
    </row>
    <row r="1208" spans="1:15" ht="16.5" outlineLevel="1">
      <c r="A1208" s="158"/>
      <c r="B1208" s="266" t="s">
        <v>86</v>
      </c>
      <c r="C1208" s="1040"/>
      <c r="E1208" s="1040"/>
      <c r="G1208" s="1098">
        <f>SUM(G1206,G1202,K1197,K1198,M1199,K1200)</f>
        <v>0</v>
      </c>
      <c r="H1208" s="1042"/>
      <c r="K1208" s="1040"/>
      <c r="L1208" s="1040"/>
      <c r="M1208" s="1040"/>
      <c r="N1208" s="1040"/>
      <c r="O1208" s="900"/>
    </row>
    <row r="1209" spans="1:15" outlineLevel="1">
      <c r="A1209" s="33"/>
      <c r="B1209" s="1288"/>
      <c r="C1209" s="314"/>
      <c r="K1209" s="1040"/>
      <c r="L1209" s="1040"/>
      <c r="M1209" s="1040"/>
      <c r="N1209" s="1040"/>
      <c r="O1209" s="900"/>
    </row>
    <row r="1210" spans="1:15" ht="35" outlineLevel="1">
      <c r="A1210" s="12" t="s">
        <v>74</v>
      </c>
      <c r="B1210" s="85"/>
      <c r="O1210" s="900"/>
    </row>
    <row r="1211" spans="1:15" ht="16.5" outlineLevel="1">
      <c r="A1211" s="85"/>
      <c r="B1211" s="85"/>
      <c r="C1211" s="45"/>
      <c r="O1211" s="900"/>
    </row>
    <row r="1212" spans="1:15" ht="21" outlineLevel="1">
      <c r="A1212" s="85"/>
      <c r="B1212" s="39" t="s">
        <v>3366</v>
      </c>
      <c r="C1212" s="1"/>
      <c r="D1212" s="1638" t="s">
        <v>93</v>
      </c>
      <c r="E1212" s="1638"/>
      <c r="F1212" s="1638"/>
      <c r="G1212" s="1638"/>
      <c r="H1212" s="1638"/>
      <c r="O1212" s="900"/>
    </row>
    <row r="1213" spans="1:15" ht="16.5" outlineLevel="1">
      <c r="A1213" s="85"/>
      <c r="B1213" s="1"/>
      <c r="C1213" s="2" t="s">
        <v>54</v>
      </c>
      <c r="D1213" s="2" t="s">
        <v>55</v>
      </c>
      <c r="E1213" s="556" t="s">
        <v>31</v>
      </c>
      <c r="F1213" s="2" t="s">
        <v>30</v>
      </c>
      <c r="G1213" s="2" t="s">
        <v>9</v>
      </c>
      <c r="H1213" s="2" t="s">
        <v>40</v>
      </c>
      <c r="I1213" s="2" t="s">
        <v>2</v>
      </c>
      <c r="J1213" s="2" t="s">
        <v>2986</v>
      </c>
      <c r="O1213" s="900"/>
    </row>
    <row r="1214" spans="1:15" ht="16.5" outlineLevel="1">
      <c r="A1214" s="85"/>
      <c r="B1214" t="s">
        <v>1284</v>
      </c>
      <c r="C1214" s="21"/>
      <c r="D1214" s="1051"/>
      <c r="F1214" s="1042">
        <v>1</v>
      </c>
      <c r="G1214" s="1051">
        <v>1024</v>
      </c>
      <c r="H1214" s="1051"/>
      <c r="I1214" s="1013"/>
      <c r="J1214" s="1068"/>
      <c r="O1214" s="900"/>
    </row>
    <row r="1215" spans="1:15" ht="16.5" outlineLevel="1">
      <c r="A1215" s="85"/>
      <c r="B1215" t="s">
        <v>109</v>
      </c>
      <c r="C1215" s="21">
        <v>0</v>
      </c>
      <c r="D1215" s="1051">
        <f>G1215</f>
        <v>5120</v>
      </c>
      <c r="E1215" s="1084">
        <f>IF(E379 =999999, "Not Available", N379)</f>
        <v>1.39</v>
      </c>
      <c r="F1215" s="1042" t="s">
        <v>113</v>
      </c>
      <c r="G1215" s="1051">
        <f>G1214*5</f>
        <v>5120</v>
      </c>
      <c r="H1215" s="1057">
        <f>IF(E1215="Not Available", "Not Available", E1215*(D1215-C1215))</f>
        <v>7116.7999999999993</v>
      </c>
      <c r="I1215" s="1005" t="str">
        <f>IF(D1221&gt;0, O379, "")</f>
        <v/>
      </c>
      <c r="J1215" s="1005" t="str">
        <f>P379</f>
        <v/>
      </c>
      <c r="O1215" s="900"/>
    </row>
    <row r="1216" spans="1:15" ht="16.5" outlineLevel="1">
      <c r="A1216" s="85"/>
      <c r="B1216" t="s">
        <v>105</v>
      </c>
      <c r="C1216" s="21">
        <f>D1215</f>
        <v>5120</v>
      </c>
      <c r="D1216" s="1051">
        <f>G1216+D1215+0.01</f>
        <v>20480.009999999998</v>
      </c>
      <c r="E1216" s="1084">
        <f>IF(E380 =999999, "Not Available", N380)</f>
        <v>1.19</v>
      </c>
      <c r="F1216" s="1042" t="s">
        <v>112</v>
      </c>
      <c r="G1216" s="1051">
        <f>G1214*15</f>
        <v>15360</v>
      </c>
      <c r="H1216" s="1057">
        <f>IF(E1216="Not Available", "Not Available", E1216*(D1216-C1216))</f>
        <v>18278.411899999996</v>
      </c>
      <c r="I1216" s="1005" t="str">
        <f>IF($D$1221&gt;0, $O380, "")</f>
        <v/>
      </c>
      <c r="J1216" s="1068" t="str">
        <f>P380</f>
        <v/>
      </c>
      <c r="O1216" s="900"/>
    </row>
    <row r="1217" spans="1:16" outlineLevel="1">
      <c r="B1217" t="s">
        <v>106</v>
      </c>
      <c r="C1217" s="21">
        <f>D1216</f>
        <v>20480.009999999998</v>
      </c>
      <c r="D1217" s="1051">
        <f>D1216+G1217+0.01</f>
        <v>51200.02</v>
      </c>
      <c r="E1217" s="1084">
        <f>IF(E381 =999999, "Not Available", N381)</f>
        <v>1.0900000000000001</v>
      </c>
      <c r="F1217" s="1042" t="s">
        <v>111</v>
      </c>
      <c r="G1217" s="1051">
        <f>G1214*30</f>
        <v>30720</v>
      </c>
      <c r="H1217" s="1057">
        <f>IF(E1217="Not Available", "Not Available", E1217*(D1217-C1217))</f>
        <v>33484.810900000004</v>
      </c>
      <c r="I1217" s="1005" t="str">
        <f>IF($D$1221&gt;0, $O381, "")</f>
        <v/>
      </c>
      <c r="J1217" s="1068" t="str">
        <f>P381</f>
        <v/>
      </c>
      <c r="O1217" s="900"/>
    </row>
    <row r="1218" spans="1:16" ht="16.5" outlineLevel="1">
      <c r="A1218" s="85"/>
      <c r="B1218" t="s">
        <v>107</v>
      </c>
      <c r="C1218" s="21">
        <f>D1217</f>
        <v>51200.02</v>
      </c>
      <c r="D1218" s="1051">
        <f>D1217+G1218+0.01</f>
        <v>102400.02999999998</v>
      </c>
      <c r="E1218" s="1084">
        <f>IF(E382 =999999, "Not Available", N382)</f>
        <v>0.89</v>
      </c>
      <c r="F1218" s="1042" t="s">
        <v>110</v>
      </c>
      <c r="G1218" s="1051">
        <f>50*G1214</f>
        <v>51200</v>
      </c>
      <c r="H1218" s="1057">
        <f>IF(E1218="Not Available", "Not Available", E1218*(D1218-C1218))</f>
        <v>45568.008899999986</v>
      </c>
      <c r="I1218" s="1005" t="str">
        <f>IF($D$1221&gt;0, $O382, "")</f>
        <v/>
      </c>
      <c r="J1218" s="1068" t="str">
        <f>P382</f>
        <v/>
      </c>
      <c r="O1218" s="900"/>
    </row>
    <row r="1219" spans="1:16" ht="16.5" outlineLevel="1">
      <c r="A1219" s="85"/>
      <c r="B1219" t="s">
        <v>108</v>
      </c>
      <c r="C1219" s="21">
        <f>D1218</f>
        <v>102400.02999999998</v>
      </c>
      <c r="E1219" s="1084">
        <f>IF(E383 =999999, "Not Available", N383)</f>
        <v>0.69</v>
      </c>
      <c r="F1219" s="1042" t="s">
        <v>28</v>
      </c>
      <c r="G1219" s="1051">
        <f>100*G1214</f>
        <v>102400</v>
      </c>
      <c r="H1219" s="1057"/>
      <c r="I1219" s="1005" t="str">
        <f>IF($D$1221&gt;0, $O383, "")</f>
        <v/>
      </c>
      <c r="J1219" s="1068" t="str">
        <f>P383</f>
        <v/>
      </c>
      <c r="O1219" s="900"/>
    </row>
    <row r="1220" spans="1:16" ht="16.5" outlineLevel="1">
      <c r="A1220" s="85"/>
      <c r="O1220" s="900"/>
    </row>
    <row r="1221" spans="1:16" ht="16.5" outlineLevel="1">
      <c r="A1221" s="85"/>
      <c r="B1221" s="242" t="s">
        <v>413</v>
      </c>
      <c r="C1221" s="243"/>
      <c r="D1221" s="1049">
        <f>'Pricing Calculator'!AJ681</f>
        <v>0</v>
      </c>
      <c r="F1221" s="161"/>
      <c r="O1221" s="900"/>
    </row>
    <row r="1222" spans="1:16" ht="16.5" outlineLevel="1">
      <c r="B1222" s="243" t="s">
        <v>114</v>
      </c>
      <c r="C1222" s="243"/>
      <c r="D1222" s="1099">
        <f>IF(E1215="Not Available","Not Available",IF(AND(D1221&gt;C1215,D1221&lt;D1215),(D1221-C1215)*E1215,IF(AND(D1221&gt;C1216,D1221&lt;D1216),H1215+((D1221-C1216)*E1216),IF(AND(D1221&gt;C1217,D1221&lt;D1217),H1216+H1215+((D1221-C1217)*E1217),IF(AND(D1221&gt;C1218,D1221&lt;D1218),H1217+H1216+H1215+((D1221-C1218)*E1218),IF(D1221&gt;C1219,"Contact Us",0))))))</f>
        <v>0</v>
      </c>
      <c r="F1222" s="161"/>
      <c r="H1222" s="161"/>
      <c r="O1222" s="900"/>
    </row>
    <row r="1223" spans="1:16" ht="16.5" outlineLevel="1">
      <c r="B1223" s="243"/>
      <c r="C1223" s="243"/>
      <c r="D1223" s="1100">
        <f>IF(E1215="Not Available", "Not Available", D1222)</f>
        <v>0</v>
      </c>
      <c r="F1223" s="161"/>
      <c r="H1223" s="161"/>
      <c r="O1223" s="900"/>
    </row>
    <row r="1224" spans="1:16" outlineLevel="1">
      <c r="B1224" s="167"/>
      <c r="C1224" s="243"/>
      <c r="E1224" s="1042" t="s">
        <v>2</v>
      </c>
      <c r="F1224" s="1040" t="s">
        <v>2986</v>
      </c>
      <c r="J1224" s="1040" t="s">
        <v>2</v>
      </c>
      <c r="K1224" t="s">
        <v>2986</v>
      </c>
      <c r="O1224" s="900" t="s">
        <v>2</v>
      </c>
      <c r="P1224" s="564" t="s">
        <v>2986</v>
      </c>
    </row>
    <row r="1225" spans="1:16" ht="16.5" outlineLevel="1">
      <c r="B1225" s="242" t="s">
        <v>1271</v>
      </c>
      <c r="C1225" s="264"/>
      <c r="D1225" s="1093">
        <f>'Pricing Calculator'!R677</f>
        <v>0</v>
      </c>
      <c r="H1225" s="1095" t="s">
        <v>1272</v>
      </c>
      <c r="I1225" s="1093">
        <f>'Pricing Calculator'!R679</f>
        <v>0</v>
      </c>
      <c r="M1225" s="242" t="s">
        <v>1273</v>
      </c>
      <c r="N1225" s="43">
        <f>'Pricing Calculator'!R681</f>
        <v>0</v>
      </c>
      <c r="O1225" s="900"/>
    </row>
    <row r="1226" spans="1:16" outlineLevel="1">
      <c r="B1226" s="167" t="s">
        <v>115</v>
      </c>
      <c r="C1226" s="243"/>
      <c r="D1226" s="1022">
        <f>IF(E385=999999, "Not Available", N385)</f>
        <v>69</v>
      </c>
      <c r="E1226" s="1001" t="str">
        <f>IF(D1225&gt;0, O385, "")</f>
        <v/>
      </c>
      <c r="F1226" s="1024" t="str">
        <f>P385</f>
        <v/>
      </c>
      <c r="H1226" s="1042"/>
      <c r="I1226" s="1022">
        <f>IF(E386=999999, "Not Available", N386)</f>
        <v>139</v>
      </c>
      <c r="J1226" s="1024" t="str">
        <f>IF(I1225&gt;0, O386, "")</f>
        <v/>
      </c>
      <c r="K1226" s="25" t="str">
        <f>P386</f>
        <v/>
      </c>
      <c r="N1226" s="37">
        <f>IF(E387=999999, "Not Available", N387)</f>
        <v>399</v>
      </c>
      <c r="O1226" s="900" t="str">
        <f>IF(N1225&gt;0, O387, "")</f>
        <v/>
      </c>
      <c r="P1226" s="564" t="str">
        <f>P387</f>
        <v/>
      </c>
    </row>
    <row r="1227" spans="1:16" outlineLevel="1">
      <c r="B1227" s="266" t="s">
        <v>117</v>
      </c>
      <c r="C1227" s="243"/>
      <c r="D1227" s="1094">
        <f>IF(D1226="Not Available", "Not Available", D1226*D1225)</f>
        <v>0</v>
      </c>
      <c r="H1227" s="1042"/>
      <c r="I1227" s="1094">
        <f>IF(D1226="Not Available", "Not Available", I1226*I1225)</f>
        <v>0</v>
      </c>
      <c r="N1227" s="142">
        <f>IF(D1226="Not Available", "Not Available", N1226*N1225)</f>
        <v>0</v>
      </c>
      <c r="O1227" s="900"/>
    </row>
    <row r="1228" spans="1:16" outlineLevel="1">
      <c r="B1228" s="266"/>
      <c r="C1228" s="243"/>
      <c r="D1228" s="314"/>
      <c r="F1228" s="314"/>
      <c r="H1228" s="314"/>
      <c r="O1228" s="900"/>
    </row>
    <row r="1229" spans="1:16" outlineLevel="1">
      <c r="B1229" s="266"/>
      <c r="C1229" s="243"/>
      <c r="D1229" s="314"/>
      <c r="F1229" s="314"/>
      <c r="H1229" s="314"/>
      <c r="O1229" s="900"/>
    </row>
    <row r="1230" spans="1:16" ht="16.5" outlineLevel="1">
      <c r="B1230" s="242" t="s">
        <v>1324</v>
      </c>
      <c r="C1230" s="243"/>
      <c r="D1230" s="314"/>
      <c r="F1230" s="314"/>
      <c r="H1230" s="314"/>
      <c r="I1230" s="1040" t="s">
        <v>2</v>
      </c>
      <c r="J1230" s="1040" t="s">
        <v>2986</v>
      </c>
      <c r="O1230" s="900"/>
    </row>
    <row r="1231" spans="1:16" outlineLevel="1">
      <c r="B1231" s="266" t="s">
        <v>1285</v>
      </c>
      <c r="C1231" s="243"/>
      <c r="D1231" s="314"/>
      <c r="F1231" s="314">
        <v>1</v>
      </c>
      <c r="G1231" s="1040">
        <v>1024</v>
      </c>
      <c r="H1231" s="314"/>
      <c r="O1231" s="900"/>
    </row>
    <row r="1232" spans="1:16" outlineLevel="1">
      <c r="B1232" s="266" t="s">
        <v>109</v>
      </c>
      <c r="C1232" s="243"/>
      <c r="D1232" s="314">
        <f>G1232</f>
        <v>5120</v>
      </c>
      <c r="E1232" s="1084">
        <f>IF(E403 =999999, "Not Available", N403)</f>
        <v>1.99</v>
      </c>
      <c r="F1232" s="314" t="s">
        <v>1280</v>
      </c>
      <c r="G1232" s="1040">
        <f>G1231*5</f>
        <v>5120</v>
      </c>
      <c r="H1232" s="1057">
        <f>IF(E1232="Not Available", "Not Available", E1232*(D1232-C1232))</f>
        <v>10188.799999999999</v>
      </c>
      <c r="I1232" s="1024" t="str">
        <f>IF($D$1238&gt;0, O403, "")</f>
        <v/>
      </c>
      <c r="J1232" s="1024" t="str">
        <f>P403</f>
        <v>AzureCompute ShrdSvr ALNG SubsVL MVL 1GB Commit EncdrOutput</v>
      </c>
      <c r="O1232" s="900"/>
    </row>
    <row r="1233" spans="2:15" outlineLevel="1">
      <c r="B1233" s="266" t="s">
        <v>1277</v>
      </c>
      <c r="C1233" s="243">
        <f>D1232</f>
        <v>5120</v>
      </c>
      <c r="D1233" s="314">
        <f>+D1232+G1233+0.01</f>
        <v>10240.01</v>
      </c>
      <c r="E1233" s="1084">
        <f>IF(E404 =999999, "Not Available", N404)</f>
        <v>1.89</v>
      </c>
      <c r="F1233" s="314" t="s">
        <v>1280</v>
      </c>
      <c r="G1233" s="1040">
        <f>G1231*5</f>
        <v>5120</v>
      </c>
      <c r="H1233" s="1057">
        <f>IF(E1233="Not Available", "Not Available", E1233*(D1233-C1233))</f>
        <v>9676.8189000000002</v>
      </c>
      <c r="I1233" s="1024" t="str">
        <f>IF($D$1238&gt;0, O404, "")</f>
        <v/>
      </c>
      <c r="J1233" s="1024" t="str">
        <f>P404</f>
        <v>AzureCompute ShrdSvr ALNG SubsVL MVL 1GB Commit EncdrOutput</v>
      </c>
      <c r="O1233" s="900"/>
    </row>
    <row r="1234" spans="2:15" outlineLevel="1">
      <c r="B1234" s="266" t="s">
        <v>105</v>
      </c>
      <c r="C1234" s="243">
        <f>D1233</f>
        <v>10240.01</v>
      </c>
      <c r="D1234" s="314">
        <f>+G1234+D1233+0.01</f>
        <v>25600.02</v>
      </c>
      <c r="E1234" s="1084">
        <f>IF(E405 =999999, "Not Available", N405)</f>
        <v>1.69</v>
      </c>
      <c r="F1234" s="314" t="s">
        <v>1281</v>
      </c>
      <c r="G1234" s="1040">
        <f>+G1231*15</f>
        <v>15360</v>
      </c>
      <c r="H1234" s="1057">
        <f>IF(E1234="Not Available", "Not Available", E1234*(D1234-C1234))</f>
        <v>25958.4169</v>
      </c>
      <c r="I1234" s="1024" t="str">
        <f>IF($D$1238&gt;0, O405, "")</f>
        <v/>
      </c>
      <c r="J1234" s="1024" t="str">
        <f>P405</f>
        <v>AzureCompute ShrdSvr ALNG SubsVL MVL 1GB Commit EncdrOutput</v>
      </c>
      <c r="O1234" s="900"/>
    </row>
    <row r="1235" spans="2:15" outlineLevel="1">
      <c r="B1235" s="266" t="s">
        <v>1278</v>
      </c>
      <c r="C1235" s="243">
        <f>D1234</f>
        <v>25600.02</v>
      </c>
      <c r="D1235" s="314">
        <f>+G1235+D1234+0.01</f>
        <v>51200.030000000006</v>
      </c>
      <c r="E1235" s="1084">
        <f>IF(E406 =999999, "Not Available", N406)</f>
        <v>1.49</v>
      </c>
      <c r="F1235" s="344" t="s">
        <v>1282</v>
      </c>
      <c r="G1235" s="1040">
        <f>G1231*25</f>
        <v>25600</v>
      </c>
      <c r="H1235" s="1057">
        <f>IF(E1235="Not Available", "Not Available", E1235*(D1235-C1235))</f>
        <v>38144.014900000009</v>
      </c>
      <c r="I1235" s="1024" t="str">
        <f>IF($D$1238&gt;0, O406, "")</f>
        <v/>
      </c>
      <c r="J1235" s="1024" t="str">
        <f>P406</f>
        <v>AzureCompute ShrdSvr ALNG SubsVL MVL 1GB Commit EncdrOutput</v>
      </c>
      <c r="O1235" s="900"/>
    </row>
    <row r="1236" spans="2:15" outlineLevel="1">
      <c r="B1236" s="266" t="s">
        <v>1279</v>
      </c>
      <c r="C1236" s="243">
        <f>D1235</f>
        <v>51200.030000000006</v>
      </c>
      <c r="D1236" s="314"/>
      <c r="E1236" s="1084">
        <f>IF(E407 =999999, "Not Available", N407)</f>
        <v>1.29</v>
      </c>
      <c r="F1236" s="344" t="s">
        <v>1283</v>
      </c>
      <c r="G1236" s="1040">
        <f>G1231*50</f>
        <v>51200</v>
      </c>
      <c r="H1236" s="314"/>
      <c r="I1236" s="1024" t="str">
        <f>IF($D$1238&gt;0, O407, "")</f>
        <v/>
      </c>
      <c r="J1236" s="1024" t="str">
        <f>P407</f>
        <v>AzureCompute ShrdSvr ALNG SubsVL MVL 1GB Commit EncdrOutput</v>
      </c>
      <c r="O1236" s="900"/>
    </row>
    <row r="1237" spans="2:15" outlineLevel="1">
      <c r="B1237" s="266"/>
      <c r="C1237" s="243"/>
      <c r="D1237" s="314"/>
      <c r="E1237" s="314"/>
      <c r="F1237" s="314"/>
      <c r="H1237" s="314"/>
      <c r="O1237" s="900"/>
    </row>
    <row r="1238" spans="2:15" ht="16.5" outlineLevel="1">
      <c r="B1238" s="242" t="s">
        <v>1325</v>
      </c>
      <c r="C1238" s="243"/>
      <c r="D1238" s="1049">
        <f>'Pricing Calculator'!AJ677</f>
        <v>0</v>
      </c>
      <c r="E1238" s="314"/>
      <c r="F1238" s="314"/>
      <c r="H1238" s="314"/>
      <c r="O1238" s="900"/>
    </row>
    <row r="1239" spans="2:15" outlineLevel="1">
      <c r="B1239" s="243" t="s">
        <v>1326</v>
      </c>
      <c r="C1239" s="243"/>
      <c r="D1239" s="1099">
        <f>IF(E1232="Not Available", "Not Available", IF(AND(D1238&gt;C1232,D1238&lt;D1232),(D1238-C1232)*E1232,IF(AND(D1238&gt;C1233,D1238&lt;D1233),H1232+((D1238-C1233)*E1233),IF(AND(D1238&gt;C1234,D1238&lt;D1234),H1233+H1232+((D1238-C1234)*E1234),IF(AND(D1238&gt;C1235,D1238&lt;D1235),H1234++H1233+H1232+((D1238-C1235)*E1235),IF(D1238&gt;C1236,"Contact Us",0))))))</f>
        <v>0</v>
      </c>
      <c r="E1239" s="314"/>
      <c r="F1239" s="314"/>
      <c r="H1239" s="314"/>
      <c r="O1239" s="900"/>
    </row>
    <row r="1240" spans="2:15" outlineLevel="1">
      <c r="B1240" s="243"/>
      <c r="C1240" s="243"/>
      <c r="D1240" s="1100"/>
      <c r="E1240" s="314"/>
      <c r="F1240" s="314"/>
      <c r="H1240" s="314"/>
      <c r="O1240" s="900"/>
    </row>
    <row r="1241" spans="2:15" ht="16.5" outlineLevel="1">
      <c r="B1241" s="242" t="s">
        <v>3229</v>
      </c>
      <c r="C1241" s="243"/>
      <c r="D1241" s="314"/>
      <c r="F1241" s="314"/>
      <c r="H1241" s="314"/>
      <c r="I1241" s="1040" t="s">
        <v>2</v>
      </c>
      <c r="J1241" s="1040" t="s">
        <v>2986</v>
      </c>
      <c r="O1241" s="900"/>
    </row>
    <row r="1242" spans="2:15" outlineLevel="1">
      <c r="B1242" s="266" t="s">
        <v>1285</v>
      </c>
      <c r="C1242" s="243"/>
      <c r="D1242" s="314"/>
      <c r="F1242" s="314">
        <v>1</v>
      </c>
      <c r="G1242" s="1040">
        <v>1024</v>
      </c>
      <c r="H1242" s="314"/>
      <c r="O1242" s="900"/>
    </row>
    <row r="1243" spans="2:15" outlineLevel="1">
      <c r="B1243" s="266" t="s">
        <v>109</v>
      </c>
      <c r="C1243" s="243"/>
      <c r="D1243" s="314">
        <f>G1243</f>
        <v>5120</v>
      </c>
      <c r="E1243" s="1084">
        <f>IF(E409 =999999, "Not Available", N409)</f>
        <v>3.99</v>
      </c>
      <c r="F1243" s="314" t="s">
        <v>1280</v>
      </c>
      <c r="G1243" s="1040">
        <f>G1242*5</f>
        <v>5120</v>
      </c>
      <c r="H1243" s="1057">
        <f>IF(E1243="Not Available", "Not Available", E1243*(D1243-C1243))</f>
        <v>20428.800000000003</v>
      </c>
      <c r="I1243" s="1024" t="str">
        <f>IF($D$1249&gt;0, O409, "")</f>
        <v/>
      </c>
      <c r="J1243" s="1024" t="str">
        <f>P409</f>
        <v/>
      </c>
      <c r="O1243" s="900"/>
    </row>
    <row r="1244" spans="2:15" outlineLevel="1">
      <c r="B1244" s="266" t="s">
        <v>1277</v>
      </c>
      <c r="C1244" s="243">
        <f>D1243</f>
        <v>5120</v>
      </c>
      <c r="D1244" s="314">
        <f>+D1243+G1244+0.01</f>
        <v>10240.01</v>
      </c>
      <c r="E1244" s="1084">
        <f>IF(E410 =999999, "Not Available", N410)</f>
        <v>3.79</v>
      </c>
      <c r="F1244" s="314" t="s">
        <v>1280</v>
      </c>
      <c r="G1244" s="1040">
        <f>G1242*5</f>
        <v>5120</v>
      </c>
      <c r="H1244" s="1057">
        <f>IF(E1244="Not Available", "Not Available", E1244*(D1244-C1244))</f>
        <v>19404.837900000002</v>
      </c>
      <c r="I1244" s="1024" t="str">
        <f>IF($D$1249&gt;0, O410, "")</f>
        <v/>
      </c>
      <c r="J1244" s="1024" t="str">
        <f>P410</f>
        <v/>
      </c>
      <c r="O1244" s="900"/>
    </row>
    <row r="1245" spans="2:15" outlineLevel="1">
      <c r="B1245" s="266" t="s">
        <v>105</v>
      </c>
      <c r="C1245" s="243">
        <f>D1244</f>
        <v>10240.01</v>
      </c>
      <c r="D1245" s="314">
        <f>+G1245+D1244+0.01</f>
        <v>25600.02</v>
      </c>
      <c r="E1245" s="1084">
        <f>IF(E411 =999999, "Not Available", N411)</f>
        <v>3.39</v>
      </c>
      <c r="F1245" s="314" t="s">
        <v>1281</v>
      </c>
      <c r="G1245" s="1040">
        <f>+G1242*15</f>
        <v>15360</v>
      </c>
      <c r="H1245" s="1057">
        <f>IF(E1245="Not Available", "Not Available", E1245*(D1245-C1245))</f>
        <v>52070.433900000004</v>
      </c>
      <c r="I1245" s="1024" t="str">
        <f>IF($D$1249&gt;0, O411, "")</f>
        <v/>
      </c>
      <c r="J1245" s="1024" t="str">
        <f>P411</f>
        <v/>
      </c>
      <c r="O1245" s="900"/>
    </row>
    <row r="1246" spans="2:15" outlineLevel="1">
      <c r="B1246" s="266" t="s">
        <v>1278</v>
      </c>
      <c r="C1246" s="243">
        <f>D1245</f>
        <v>25600.02</v>
      </c>
      <c r="D1246" s="314">
        <f>+G1246+D1245+0.01</f>
        <v>51200.030000000006</v>
      </c>
      <c r="E1246" s="1084">
        <f>IF(E412 =999999, "Not Available", N412)</f>
        <v>2.99</v>
      </c>
      <c r="F1246" s="344" t="s">
        <v>1282</v>
      </c>
      <c r="G1246" s="1040">
        <f>G1242*25</f>
        <v>25600</v>
      </c>
      <c r="H1246" s="1057">
        <f>IF(E1246="Not Available", "Not Available", E1246*(D1246-C1246))</f>
        <v>76544.029900000023</v>
      </c>
      <c r="I1246" s="1024" t="str">
        <f>IF($D$1249&gt;0, O412, "")</f>
        <v/>
      </c>
      <c r="J1246" s="1024" t="str">
        <f>P412</f>
        <v/>
      </c>
      <c r="O1246" s="900"/>
    </row>
    <row r="1247" spans="2:15" outlineLevel="1">
      <c r="B1247" s="266" t="s">
        <v>1279</v>
      </c>
      <c r="C1247" s="243">
        <f>D1246</f>
        <v>51200.030000000006</v>
      </c>
      <c r="D1247" s="314"/>
      <c r="E1247" s="1084">
        <f>IF(E413 =999999, "Not Available", N413)</f>
        <v>2.59</v>
      </c>
      <c r="F1247" s="344" t="s">
        <v>1283</v>
      </c>
      <c r="G1247" s="1040">
        <f>G1242*50</f>
        <v>51200</v>
      </c>
      <c r="H1247" s="314"/>
      <c r="I1247" s="1024" t="str">
        <f>IF($D$1249&gt;0, O413, "")</f>
        <v/>
      </c>
      <c r="J1247" s="1024" t="str">
        <f>P413</f>
        <v/>
      </c>
      <c r="O1247" s="900"/>
    </row>
    <row r="1248" spans="2:15" outlineLevel="1">
      <c r="B1248" s="266"/>
      <c r="C1248" s="243"/>
      <c r="D1248" s="314"/>
      <c r="E1248" s="314"/>
      <c r="F1248" s="314"/>
      <c r="H1248" s="314"/>
      <c r="O1248" s="900"/>
    </row>
    <row r="1249" spans="2:15" ht="16.5" outlineLevel="1">
      <c r="B1249" s="242" t="s">
        <v>3230</v>
      </c>
      <c r="C1249" s="243"/>
      <c r="D1249" s="1049">
        <f>'Pricing Calculator'!AJ679</f>
        <v>0</v>
      </c>
      <c r="E1249" s="314"/>
      <c r="F1249" s="314"/>
      <c r="H1249" s="314"/>
      <c r="O1249" s="900"/>
    </row>
    <row r="1250" spans="2:15" outlineLevel="1">
      <c r="B1250" s="243" t="s">
        <v>1326</v>
      </c>
      <c r="C1250" s="243"/>
      <c r="D1250" s="1099" t="str">
        <f>IF(E1243="Not Available", "Not Available", IF(AND(D1249&gt;C1243,D1249&lt;D1243),(D1249-C1243)*E1243,IF(AND(D1249&gt;C1244,D1249&lt;D1244),H1243+((D1249-C1244)*E1244),IF(AND(D1249&gt;C1245,D1249&lt;D1245),H1244+H1243+((D1249-C1245)*E1245),IF(AND(D1249&gt;C1246,D1249&lt;D1246),H1245+H1244+H1243+((D1249-C1246)*E1246),IF(D1249&gt;C1247,"Contact Us",""))))))</f>
        <v/>
      </c>
      <c r="E1250" s="314"/>
      <c r="F1250" s="314"/>
      <c r="H1250" s="314"/>
      <c r="O1250" s="900"/>
    </row>
    <row r="1251" spans="2:15" outlineLevel="1">
      <c r="B1251" s="167"/>
      <c r="C1251" s="243"/>
      <c r="O1251" s="900"/>
    </row>
    <row r="1252" spans="2:15" ht="21" outlineLevel="1">
      <c r="B1252" s="167"/>
      <c r="C1252" s="243"/>
      <c r="E1252" s="39" t="s">
        <v>2</v>
      </c>
      <c r="F1252" s="39" t="s">
        <v>2986</v>
      </c>
      <c r="O1252" s="900"/>
    </row>
    <row r="1253" spans="2:15" ht="16.5" outlineLevel="1">
      <c r="B1253" s="242" t="s">
        <v>89</v>
      </c>
      <c r="C1253" s="264"/>
      <c r="D1253" s="1093">
        <f>'Pricing Calculator'!R697</f>
        <v>0</v>
      </c>
      <c r="O1253" s="900"/>
    </row>
    <row r="1254" spans="2:15" outlineLevel="1">
      <c r="B1254" s="264" t="s">
        <v>115</v>
      </c>
      <c r="D1254" s="1022">
        <f>IF(E415=999999, "Not Available", N415)</f>
        <v>139</v>
      </c>
      <c r="E1254" s="1001" t="str">
        <f>IF(D1253&gt;0, O415, "")</f>
        <v/>
      </c>
      <c r="F1254" s="1024" t="str">
        <f>P415</f>
        <v/>
      </c>
      <c r="O1254" s="900"/>
    </row>
    <row r="1255" spans="2:15" outlineLevel="1">
      <c r="B1255" s="265" t="s">
        <v>24</v>
      </c>
      <c r="D1255" s="1094">
        <f xml:space="preserve"> IF(E379 = 999999, "Not Available", D1254*D1253)</f>
        <v>0</v>
      </c>
      <c r="O1255" s="900"/>
    </row>
    <row r="1256" spans="2:15" ht="16.5" outlineLevel="1">
      <c r="B1256" s="238"/>
      <c r="C1256" s="264"/>
      <c r="O1256" s="900"/>
    </row>
    <row r="1257" spans="2:15" ht="16.5" outlineLevel="1">
      <c r="B1257" s="242" t="s">
        <v>1142</v>
      </c>
      <c r="C1257" s="264"/>
      <c r="D1257" s="1040" t="s">
        <v>24</v>
      </c>
      <c r="E1257" s="1257" t="s">
        <v>2</v>
      </c>
      <c r="F1257" s="1257" t="s">
        <v>2986</v>
      </c>
      <c r="H1257" s="248" t="s">
        <v>1177</v>
      </c>
      <c r="O1257" s="900"/>
    </row>
    <row r="1258" spans="2:15" outlineLevel="1">
      <c r="B1258" t="s">
        <v>1178</v>
      </c>
      <c r="C1258" s="264" t="s">
        <v>160</v>
      </c>
      <c r="D1258" s="1040">
        <f>IF(E389=999999, "Not Available", N389)</f>
        <v>10</v>
      </c>
      <c r="E1258" s="1042" t="str">
        <f>IF($C$1263&gt;0, O389, "")</f>
        <v/>
      </c>
      <c r="F1258" s="1024" t="str">
        <f>P389</f>
        <v/>
      </c>
      <c r="H1258" s="1042">
        <f>+D1258*100</f>
        <v>1000</v>
      </c>
      <c r="O1258" s="900"/>
    </row>
    <row r="1259" spans="2:15" outlineLevel="1">
      <c r="B1259" t="s">
        <v>1179</v>
      </c>
      <c r="C1259" s="264" t="s">
        <v>160</v>
      </c>
      <c r="D1259" s="1040">
        <f>IF(E390=999999, "Not Available", N390)</f>
        <v>8</v>
      </c>
      <c r="E1259" s="1042" t="str">
        <f>IF($C$1263&gt;0, O390, "")</f>
        <v/>
      </c>
      <c r="F1259" s="1024" t="str">
        <f>P390</f>
        <v/>
      </c>
      <c r="H1259" s="1042">
        <f>+D1259*900</f>
        <v>7200</v>
      </c>
      <c r="O1259" s="900"/>
    </row>
    <row r="1260" spans="2:15" outlineLevel="1">
      <c r="B1260" t="s">
        <v>1180</v>
      </c>
      <c r="C1260" s="264" t="s">
        <v>160</v>
      </c>
      <c r="D1260" s="1040">
        <f>IF(E391=999999, "Not Available", N391)</f>
        <v>6</v>
      </c>
      <c r="E1260" s="1042" t="str">
        <f>IF($C$1263&gt;0, O391, "")</f>
        <v/>
      </c>
      <c r="F1260" s="1024" t="str">
        <f>P391</f>
        <v/>
      </c>
      <c r="H1260" s="1042">
        <f>+D1260*4000</f>
        <v>24000</v>
      </c>
      <c r="O1260" s="900"/>
    </row>
    <row r="1261" spans="2:15" outlineLevel="1">
      <c r="B1261" t="s">
        <v>1181</v>
      </c>
      <c r="C1261" s="264" t="s">
        <v>160</v>
      </c>
      <c r="D1261" s="1040">
        <f>IF(E392=999999, "Not Available", N392)</f>
        <v>3</v>
      </c>
      <c r="E1261" s="1042" t="str">
        <f>IF($C$1263&gt;0, O392, "")</f>
        <v/>
      </c>
      <c r="F1261" s="1024" t="str">
        <f>P392</f>
        <v/>
      </c>
      <c r="H1261" s="1042">
        <f>+D1261*5000</f>
        <v>15000</v>
      </c>
      <c r="O1261" s="900"/>
    </row>
    <row r="1262" spans="2:15" outlineLevel="1">
      <c r="C1262" s="264"/>
      <c r="O1262" s="900"/>
    </row>
    <row r="1263" spans="2:15" outlineLevel="1">
      <c r="C1263" s="635">
        <f>'Pricing Calculator'!R685</f>
        <v>0</v>
      </c>
      <c r="O1263" s="900"/>
    </row>
    <row r="1264" spans="2:15" outlineLevel="1">
      <c r="C1264" s="264">
        <f>IF(D1258="Not Available","Not Available",IF(AND(C1263&lt;=100),D1258*C1263,IF(AND(C1263&gt;100,C1263&lt;=1000),((C1263-100)*D1259)+H1258,IF(AND(C1263&gt;1000,C1263&lt;=5000),((C1263-1000)*D1260)+H1259+H1258,IF(C1263&gt;5000,((C1263-5000)*D1261+H1259+H1258))))))</f>
        <v>0</v>
      </c>
      <c r="O1264" s="900"/>
    </row>
    <row r="1265" spans="1:16" outlineLevel="1">
      <c r="C1265" s="264"/>
      <c r="O1265" s="900"/>
    </row>
    <row r="1266" spans="1:16" s="1039" customFormat="1" ht="16.5" outlineLevel="1">
      <c r="B1266" s="242" t="s">
        <v>8521</v>
      </c>
      <c r="C1266" s="264"/>
      <c r="D1266" s="1040" t="s">
        <v>24</v>
      </c>
      <c r="E1266" s="1257" t="s">
        <v>2</v>
      </c>
      <c r="F1266" s="1257" t="s">
        <v>2986</v>
      </c>
      <c r="G1266" s="1040"/>
      <c r="H1266" s="248" t="s">
        <v>1177</v>
      </c>
      <c r="I1266" s="1040"/>
      <c r="J1266" s="1040"/>
      <c r="O1266" s="900"/>
      <c r="P1266" s="1044"/>
    </row>
    <row r="1267" spans="1:16" s="1039" customFormat="1" outlineLevel="1">
      <c r="B1267" s="1039" t="s">
        <v>1178</v>
      </c>
      <c r="C1267" s="264" t="s">
        <v>160</v>
      </c>
      <c r="D1267" s="1040">
        <f>IF(E398=999999, "Not Available", N398)</f>
        <v>19.899999999999999</v>
      </c>
      <c r="E1267" s="1042" t="str">
        <f>IF($C$1263&gt;0, O398, "")</f>
        <v/>
      </c>
      <c r="F1267" s="1024" t="str">
        <f>P398</f>
        <v/>
      </c>
      <c r="G1267" s="1040"/>
      <c r="H1267" s="1042">
        <f>+D1267*100</f>
        <v>1989.9999999999998</v>
      </c>
      <c r="I1267" s="1040"/>
      <c r="J1267" s="1040"/>
      <c r="O1267" s="900"/>
      <c r="P1267" s="1044"/>
    </row>
    <row r="1268" spans="1:16" s="1039" customFormat="1" outlineLevel="1">
      <c r="B1268" s="1039" t="s">
        <v>1179</v>
      </c>
      <c r="C1268" s="264" t="s">
        <v>160</v>
      </c>
      <c r="D1268" s="1040">
        <f>IF(E399=999999, "Not Available", N399)</f>
        <v>18.989999999999998</v>
      </c>
      <c r="E1268" s="1042" t="str">
        <f>IF($C$1263&gt;0, O399, "")</f>
        <v/>
      </c>
      <c r="F1268" s="1024">
        <f>P399</f>
        <v>0</v>
      </c>
      <c r="G1268" s="1040"/>
      <c r="H1268" s="1042">
        <f>+D1268*900</f>
        <v>17091</v>
      </c>
      <c r="I1268" s="1040"/>
      <c r="J1268" s="1040"/>
      <c r="O1268" s="900"/>
      <c r="P1268" s="1044"/>
    </row>
    <row r="1269" spans="1:16" s="1039" customFormat="1" outlineLevel="1">
      <c r="B1269" s="1039" t="s">
        <v>1180</v>
      </c>
      <c r="C1269" s="264" t="s">
        <v>160</v>
      </c>
      <c r="D1269" s="1040">
        <f>IF(E400=999999, "Not Available", N400)</f>
        <v>17.489999999999998</v>
      </c>
      <c r="E1269" s="1042" t="str">
        <f>IF($C$1263&gt;0, O400, "")</f>
        <v/>
      </c>
      <c r="F1269" s="1024">
        <f>P400</f>
        <v>0</v>
      </c>
      <c r="G1269" s="1040"/>
      <c r="H1269" s="1042">
        <f>+D1269*4000</f>
        <v>69960</v>
      </c>
      <c r="I1269" s="1040"/>
      <c r="J1269" s="1040"/>
      <c r="O1269" s="900"/>
      <c r="P1269" s="1044"/>
    </row>
    <row r="1270" spans="1:16" s="1039" customFormat="1" outlineLevel="1">
      <c r="B1270" s="1039" t="s">
        <v>1181</v>
      </c>
      <c r="C1270" s="264" t="s">
        <v>160</v>
      </c>
      <c r="D1270" s="1040">
        <f>IF(E401=999999, "Not Available", N401)</f>
        <v>14.99</v>
      </c>
      <c r="E1270" s="1042" t="str">
        <f>IF($C$1263&gt;0, O401, "")</f>
        <v/>
      </c>
      <c r="F1270" s="1024">
        <f>P401</f>
        <v>0</v>
      </c>
      <c r="G1270" s="1040"/>
      <c r="H1270" s="1042">
        <f>+D1270*5000</f>
        <v>74950</v>
      </c>
      <c r="I1270" s="1040"/>
      <c r="J1270" s="1040"/>
      <c r="O1270" s="900"/>
      <c r="P1270" s="1044"/>
    </row>
    <row r="1271" spans="1:16" outlineLevel="1">
      <c r="C1271" s="264"/>
      <c r="O1271" s="900"/>
    </row>
    <row r="1272" spans="1:16" outlineLevel="1">
      <c r="C1272" s="1327">
        <f>'Pricing Calculator'!R687</f>
        <v>0</v>
      </c>
      <c r="O1272" s="900"/>
    </row>
    <row r="1273" spans="1:16" ht="16.5" outlineLevel="1">
      <c r="B1273" s="238"/>
      <c r="C1273" s="1328">
        <f>IF(D1267="Not Available","Not Available",IF(AND(C1272&lt;=100),D1267*C1272,IF(AND(C1272&gt;100,C1272&lt;=1000),((C1272-100)*D1268)+H1267,IF(AND(C1272&gt;1000,C1272&lt;=5000),((C1272-1000)*D1269)+H1268+H1267,IF(C1272&gt;5000,((C1272-5000)*D1270+H1268+H1267))))))</f>
        <v>0</v>
      </c>
      <c r="O1273" s="900"/>
    </row>
    <row r="1274" spans="1:16" ht="21" outlineLevel="1">
      <c r="B1274" s="238"/>
      <c r="C1274" s="264"/>
      <c r="E1274" s="39" t="s">
        <v>3357</v>
      </c>
      <c r="F1274" s="39" t="s">
        <v>2986</v>
      </c>
      <c r="O1274" s="900"/>
    </row>
    <row r="1275" spans="1:16" ht="16.5" outlineLevel="1">
      <c r="B1275" s="242" t="s">
        <v>1171</v>
      </c>
      <c r="C1275" s="264"/>
      <c r="D1275" s="1101">
        <f>'Pricing Calculator'!AJ685</f>
        <v>0</v>
      </c>
      <c r="O1275" s="900"/>
    </row>
    <row r="1276" spans="1:16" ht="16.5" outlineLevel="1">
      <c r="B1276" s="238" t="s">
        <v>1172</v>
      </c>
      <c r="C1276" s="264"/>
      <c r="D1276" s="1101">
        <f>'Pricing Calculator'!AJ687</f>
        <v>0</v>
      </c>
      <c r="O1276" s="900"/>
    </row>
    <row r="1277" spans="1:16" ht="16.5" outlineLevel="1">
      <c r="A1277">
        <f>IF(D1277="Not Available",0,C1278)</f>
        <v>0</v>
      </c>
      <c r="B1277" s="238" t="s">
        <v>115</v>
      </c>
      <c r="C1277" s="264"/>
      <c r="D1277" s="1040">
        <f>IF(E394=999999, "Not Available", N394)</f>
        <v>0.99</v>
      </c>
      <c r="E1277" s="1001" t="str">
        <f>IF(D1275&gt;0, O394, "")</f>
        <v/>
      </c>
      <c r="F1277" s="1024" t="str">
        <f>P394</f>
        <v/>
      </c>
      <c r="O1277" s="900"/>
    </row>
    <row r="1278" spans="1:16" ht="16.5" outlineLevel="1">
      <c r="A1278" s="1039">
        <f>IF(D1267="Not Available",0,C1273)</f>
        <v>0</v>
      </c>
      <c r="B1278" s="238" t="s">
        <v>1073</v>
      </c>
      <c r="C1278" s="264"/>
      <c r="D1278" s="1040">
        <f>IF(D1277="Not Available", "Not Available", D1277*D1276*D1275)</f>
        <v>0</v>
      </c>
      <c r="O1278" s="900"/>
    </row>
    <row r="1279" spans="1:16" ht="16.5" outlineLevel="1">
      <c r="B1279" s="238"/>
      <c r="C1279" s="264">
        <f>IF(C1273="Not Available", "Not Available", (A1277+A1278))</f>
        <v>0</v>
      </c>
      <c r="O1279" s="900"/>
    </row>
    <row r="1280" spans="1:16" ht="21" outlineLevel="1">
      <c r="B1280" s="242" t="s">
        <v>1173</v>
      </c>
      <c r="C1280" s="264"/>
      <c r="D1280" s="1101">
        <f>'Pricing Calculator'!R691</f>
        <v>0</v>
      </c>
      <c r="E1280" s="39" t="s">
        <v>3357</v>
      </c>
      <c r="F1280" s="39" t="s">
        <v>2986</v>
      </c>
      <c r="O1280" s="900"/>
    </row>
    <row r="1281" spans="1:16" ht="16.5" outlineLevel="1">
      <c r="B1281" s="238" t="s">
        <v>1174</v>
      </c>
      <c r="C1281" s="264"/>
      <c r="D1281" s="1040">
        <f>IF(E395=999999, "Not Available", N395)</f>
        <v>0.4</v>
      </c>
      <c r="E1281" s="1001" t="str">
        <f>IF(D1280&gt;0, O395, "")</f>
        <v/>
      </c>
      <c r="F1281" s="1024" t="str">
        <f>P395</f>
        <v/>
      </c>
      <c r="O1281" s="900"/>
    </row>
    <row r="1282" spans="1:16" ht="16.5" outlineLevel="1">
      <c r="B1282" s="238"/>
      <c r="C1282" s="264"/>
      <c r="D1282" s="1040">
        <f>IF(D1281="Not Available","Not Available",D1281*(D1280/100))</f>
        <v>0</v>
      </c>
      <c r="O1282" s="900"/>
    </row>
    <row r="1283" spans="1:16" ht="21" outlineLevel="1">
      <c r="B1283" s="238"/>
      <c r="C1283" s="264"/>
      <c r="E1283" s="39" t="s">
        <v>2</v>
      </c>
      <c r="F1283" s="39" t="s">
        <v>2986</v>
      </c>
      <c r="O1283" s="900"/>
    </row>
    <row r="1284" spans="1:16" ht="16.5" outlineLevel="1">
      <c r="B1284" s="242" t="s">
        <v>1175</v>
      </c>
      <c r="C1284" s="264"/>
      <c r="D1284" s="1101">
        <f>'Pricing Calculator'!AJ691</f>
        <v>0</v>
      </c>
      <c r="O1284" s="900"/>
    </row>
    <row r="1285" spans="1:16" ht="16.5" outlineLevel="1">
      <c r="B1285" s="238" t="s">
        <v>1176</v>
      </c>
      <c r="C1285" s="264"/>
      <c r="D1285" s="1040">
        <f>IF(E396=999999, "Not Available", N396)</f>
        <v>0.1</v>
      </c>
      <c r="E1285" s="1001" t="str">
        <f>IF(D1284&gt;0, O396, "")</f>
        <v/>
      </c>
      <c r="F1285" s="1024" t="str">
        <f>P396</f>
        <v/>
      </c>
      <c r="O1285" s="900"/>
    </row>
    <row r="1286" spans="1:16" ht="16.5" outlineLevel="1">
      <c r="B1286" s="238"/>
      <c r="C1286" s="264"/>
      <c r="D1286" s="1040">
        <f>IF(D1285="Not Available","Not Available",D1285*(D1284/100))</f>
        <v>0</v>
      </c>
      <c r="O1286" s="900"/>
    </row>
    <row r="1287" spans="1:16" ht="16.5" outlineLevel="1">
      <c r="B1287" s="238"/>
      <c r="C1287" s="264"/>
      <c r="O1287" s="900"/>
    </row>
    <row r="1288" spans="1:16" ht="16.5" outlineLevel="1">
      <c r="B1288" s="267" t="s">
        <v>116</v>
      </c>
      <c r="C1288" s="268"/>
      <c r="D1288" s="1090">
        <f>IF(E1215="Not Available", "Not Available", SUM(D1286, D1282, D1278, C1264, D1255, D1227, I1227, N1227, D1222, D1239, D1250))</f>
        <v>0</v>
      </c>
      <c r="O1288" s="900"/>
    </row>
    <row r="1289" spans="1:16" ht="16.5" outlineLevel="1">
      <c r="B1289" s="85"/>
      <c r="C1289" s="45"/>
      <c r="D1289" s="1083"/>
      <c r="O1289" s="900"/>
    </row>
    <row r="1290" spans="1:16" ht="16.5" outlineLevel="1">
      <c r="B1290" s="85"/>
      <c r="C1290" s="45"/>
      <c r="O1290" s="900"/>
    </row>
    <row r="1291" spans="1:16" ht="35" outlineLevel="1">
      <c r="A1291" s="12" t="s">
        <v>75</v>
      </c>
      <c r="B1291" s="85"/>
      <c r="C1291" s="46"/>
      <c r="M1291" s="853" t="s">
        <v>3270</v>
      </c>
      <c r="N1291" s="853"/>
      <c r="O1291" s="915"/>
      <c r="P1291" s="915"/>
    </row>
    <row r="1292" spans="1:16" ht="16.5" outlineLevel="1">
      <c r="A1292" s="85"/>
      <c r="B1292" s="85"/>
      <c r="C1292" s="45"/>
    </row>
    <row r="1293" spans="1:16" ht="16.5" outlineLevel="1">
      <c r="A1293" s="85"/>
      <c r="B1293" s="90" t="s">
        <v>3367</v>
      </c>
      <c r="C1293" s="91" t="s">
        <v>78</v>
      </c>
      <c r="D1293" s="90" t="s">
        <v>2</v>
      </c>
      <c r="E1293" s="90" t="s">
        <v>2986</v>
      </c>
      <c r="N1293" s="90" t="s">
        <v>102</v>
      </c>
      <c r="O1293" s="931" t="s">
        <v>78</v>
      </c>
    </row>
    <row r="1294" spans="1:16" ht="16.5" outlineLevel="1">
      <c r="A1294" s="85" t="s">
        <v>3222</v>
      </c>
      <c r="B1294" s="84">
        <f>N419</f>
        <v>3.5999999999999997E-2</v>
      </c>
      <c r="C1294" s="45" t="s">
        <v>103</v>
      </c>
      <c r="D1294" s="1024" t="str">
        <f>IF(C1298&gt;0, O419, "")</f>
        <v/>
      </c>
      <c r="E1294" s="1024" t="str">
        <f>P419</f>
        <v/>
      </c>
      <c r="M1294" s="161" t="s">
        <v>3222</v>
      </c>
      <c r="N1294" s="25">
        <f>N419</f>
        <v>3.5999999999999997E-2</v>
      </c>
      <c r="O1294" s="564" t="s">
        <v>3271</v>
      </c>
    </row>
    <row r="1295" spans="1:16" ht="16.5" outlineLevel="1">
      <c r="A1295" s="85" t="s">
        <v>3223</v>
      </c>
      <c r="B1295" s="25">
        <f>N420</f>
        <v>0.49</v>
      </c>
      <c r="C1295" t="s">
        <v>103</v>
      </c>
      <c r="D1295" s="1024" t="str">
        <f>IF(E1298&gt;0, O420, "")</f>
        <v/>
      </c>
      <c r="E1295" s="1024" t="str">
        <f>P420</f>
        <v/>
      </c>
      <c r="M1295" s="161" t="s">
        <v>3223</v>
      </c>
      <c r="N1295" s="25">
        <f>N420</f>
        <v>0.49</v>
      </c>
      <c r="O1295" s="564" t="s">
        <v>3271</v>
      </c>
    </row>
    <row r="1296" spans="1:16" ht="16.5" outlineLevel="1">
      <c r="A1296" s="161" t="s">
        <v>4550</v>
      </c>
      <c r="B1296" s="25">
        <f>N421</f>
        <v>0.19</v>
      </c>
      <c r="C1296" t="s">
        <v>103</v>
      </c>
      <c r="D1296" s="1024" t="str">
        <f>IF(E1299&gt;0, O421, "")</f>
        <v/>
      </c>
      <c r="E1296" s="1024" t="str">
        <f>P421</f>
        <v>NULL</v>
      </c>
      <c r="M1296" s="161"/>
      <c r="N1296" s="25"/>
    </row>
    <row r="1297" spans="1:57" ht="16.5" outlineLevel="1">
      <c r="A1297" s="161"/>
      <c r="B1297" s="25"/>
      <c r="D1297" s="1024"/>
      <c r="E1297" s="1024"/>
      <c r="M1297" s="161"/>
      <c r="N1297" s="25"/>
    </row>
    <row r="1298" spans="1:57" ht="16.5" outlineLevel="1">
      <c r="A1298" s="85"/>
      <c r="B1298" t="s">
        <v>3224</v>
      </c>
      <c r="C1298" s="43">
        <f>'Pricing Calculator'!R556</f>
        <v>744</v>
      </c>
      <c r="D1298" s="1013" t="s">
        <v>3223</v>
      </c>
      <c r="E1298" s="1093">
        <f>'Pricing Calculator'!R560</f>
        <v>0</v>
      </c>
      <c r="F1298" s="1040" t="s">
        <v>4550</v>
      </c>
      <c r="G1298" s="1093">
        <f>'Pricing Calculator'!R558</f>
        <v>0</v>
      </c>
      <c r="N1298" t="s">
        <v>3224</v>
      </c>
      <c r="O1298" s="564">
        <f>'Preferred Scenarios Calculator'!P109</f>
        <v>744</v>
      </c>
      <c r="P1298" s="900" t="s">
        <v>3223</v>
      </c>
      <c r="Q1298" s="581">
        <f>'Preferred Scenarios Calculator'!P111</f>
        <v>0</v>
      </c>
    </row>
    <row r="1299" spans="1:57" ht="16.5" outlineLevel="1">
      <c r="A1299" s="85"/>
      <c r="B1299" t="s">
        <v>104</v>
      </c>
      <c r="C1299" s="17">
        <f>IF(B1294=999999, "Not Available", C1298*B1294)</f>
        <v>26.783999999999999</v>
      </c>
      <c r="D1299" s="1040" t="s">
        <v>104</v>
      </c>
      <c r="E1299" s="1043">
        <f>IF(B1295=999999, "Not Available", B1295*E1298)</f>
        <v>0</v>
      </c>
      <c r="F1299" s="1040" t="s">
        <v>104</v>
      </c>
      <c r="G1299" s="1093">
        <f>IF(B1296=999999, "Not Available", B1296*G1298)</f>
        <v>0</v>
      </c>
      <c r="N1299" t="s">
        <v>104</v>
      </c>
      <c r="O1299" s="911">
        <f>IF(N1294=999999, "Not Available", O1298*N1294)</f>
        <v>26.783999999999999</v>
      </c>
      <c r="P1299" s="564" t="s">
        <v>104</v>
      </c>
      <c r="Q1299" s="17">
        <f>IF(N1295=999999, "Not Available", N1295*Q1298)</f>
        <v>0</v>
      </c>
    </row>
    <row r="1300" spans="1:57" ht="16.5" outlineLevel="1">
      <c r="A1300" s="85"/>
      <c r="D1300" s="1040" t="s">
        <v>147</v>
      </c>
      <c r="E1300" s="1102">
        <f>SUM(E1299,C1299,G1299)</f>
        <v>26.783999999999999</v>
      </c>
      <c r="P1300" s="564" t="s">
        <v>147</v>
      </c>
      <c r="Q1300" s="19">
        <f>SUM(Q1299,O1299)</f>
        <v>26.783999999999999</v>
      </c>
    </row>
    <row r="1301" spans="1:57" ht="16.5" outlineLevel="1">
      <c r="A1301" s="161" t="s">
        <v>1341</v>
      </c>
      <c r="B1301" s="25">
        <f>N422</f>
        <v>3.5000000000000003E-2</v>
      </c>
      <c r="C1301" t="s">
        <v>277</v>
      </c>
      <c r="D1301" s="1024"/>
      <c r="E1301" s="1024" t="str">
        <f>P422</f>
        <v>NULL</v>
      </c>
      <c r="M1301" s="161"/>
      <c r="N1301" s="25"/>
    </row>
    <row r="1302" spans="1:57" ht="16.5" outlineLevel="1">
      <c r="A1302" s="161" t="s">
        <v>1342</v>
      </c>
      <c r="B1302" s="25">
        <f>N423</f>
        <v>0.09</v>
      </c>
      <c r="C1302" t="s">
        <v>277</v>
      </c>
      <c r="D1302" s="1024"/>
      <c r="E1302" s="1024" t="str">
        <f>P423</f>
        <v>NULL</v>
      </c>
      <c r="M1302" s="161"/>
      <c r="N1302" s="25"/>
    </row>
    <row r="1303" spans="1:57" ht="16.5" outlineLevel="1">
      <c r="A1303" s="161" t="s">
        <v>1343</v>
      </c>
      <c r="B1303" s="25">
        <f>N424</f>
        <v>0.16</v>
      </c>
      <c r="C1303" t="s">
        <v>277</v>
      </c>
      <c r="D1303" s="1024"/>
      <c r="E1303" s="1024" t="str">
        <f>P424</f>
        <v>NULL</v>
      </c>
      <c r="M1303" s="161"/>
      <c r="N1303" s="25"/>
    </row>
    <row r="1304" spans="1:57" ht="16.5" outlineLevel="1">
      <c r="A1304" s="161"/>
      <c r="B1304" s="25"/>
      <c r="C1304" s="581"/>
      <c r="D1304" s="1024" t="s">
        <v>4555</v>
      </c>
      <c r="E1304" s="1101">
        <f>'Pricing Calculator'!R566</f>
        <v>0</v>
      </c>
      <c r="F1304" s="1040" t="s">
        <v>4556</v>
      </c>
      <c r="G1304" s="1101">
        <f>'Pricing Calculator'!R568</f>
        <v>0</v>
      </c>
      <c r="H1304" s="1040" t="s">
        <v>4557</v>
      </c>
      <c r="I1304" s="1101">
        <f>'Pricing Calculator'!R570</f>
        <v>0</v>
      </c>
      <c r="M1304" s="161"/>
      <c r="N1304" s="25"/>
    </row>
    <row r="1305" spans="1:57" ht="16.5" outlineLevel="1">
      <c r="A1305" s="161"/>
      <c r="B1305" s="25"/>
      <c r="C1305" s="17"/>
      <c r="D1305" s="1024" t="s">
        <v>104</v>
      </c>
      <c r="E1305" s="1043">
        <f>IF(B1301=999999, "Not Available", B1301*E1304)</f>
        <v>0</v>
      </c>
      <c r="F1305" s="1040" t="s">
        <v>104</v>
      </c>
      <c r="G1305" s="1043">
        <f>IF(B1302=999999, "Not Available", B1302*G1304)</f>
        <v>0</v>
      </c>
      <c r="H1305" s="1040" t="s">
        <v>104</v>
      </c>
      <c r="I1305" s="1043">
        <f>IF(B1303=999999, "Not Available", B1303*I1304)</f>
        <v>0</v>
      </c>
      <c r="M1305" s="161"/>
      <c r="N1305" s="25"/>
    </row>
    <row r="1306" spans="1:57" ht="16.5" outlineLevel="1">
      <c r="A1306" s="161"/>
      <c r="B1306" s="25"/>
      <c r="D1306" s="1024" t="s">
        <v>147</v>
      </c>
      <c r="E1306" s="1024">
        <f>SUM(E1305,G1305,I1305)</f>
        <v>0</v>
      </c>
      <c r="M1306" s="161"/>
      <c r="N1306" s="25"/>
    </row>
    <row r="1307" spans="1:57" ht="35">
      <c r="A1307" s="12" t="s">
        <v>414</v>
      </c>
      <c r="B1307" s="46"/>
      <c r="C1307" s="46"/>
      <c r="D1307" s="344"/>
      <c r="E1307" s="1018"/>
      <c r="F1307" s="344"/>
      <c r="G1307" s="344"/>
      <c r="H1307" s="344"/>
      <c r="I1307" s="344"/>
      <c r="J1307" s="344"/>
      <c r="K1307" s="46"/>
      <c r="L1307" s="231"/>
      <c r="M1307" s="231"/>
      <c r="N1307" s="46"/>
      <c r="O1307" s="904"/>
      <c r="P1307" s="904"/>
      <c r="Q1307" s="46"/>
      <c r="R1307" s="46"/>
      <c r="S1307" s="46"/>
      <c r="T1307" s="46"/>
      <c r="U1307" s="46"/>
      <c r="V1307" s="46"/>
      <c r="W1307" s="46"/>
      <c r="X1307" s="46"/>
      <c r="Y1307" s="46"/>
      <c r="Z1307" s="46"/>
      <c r="AA1307" s="46"/>
      <c r="AB1307" s="46"/>
      <c r="AC1307" s="46"/>
      <c r="AD1307" s="497" t="s">
        <v>663</v>
      </c>
      <c r="AE1307" s="500"/>
      <c r="AF1307" s="500"/>
      <c r="AG1307" s="500"/>
      <c r="AH1307" s="500"/>
      <c r="AI1307" s="500"/>
      <c r="AJ1307" s="500"/>
      <c r="AK1307" s="500"/>
      <c r="AL1307" s="500"/>
      <c r="AM1307" s="500"/>
      <c r="AN1307" s="500"/>
      <c r="AO1307" s="500"/>
      <c r="AP1307" s="500"/>
      <c r="AQ1307" s="500"/>
      <c r="AR1307" s="500"/>
      <c r="AS1307" s="500"/>
      <c r="AT1307" s="500"/>
      <c r="AU1307" s="500"/>
      <c r="AV1307" s="500"/>
      <c r="AW1307" s="500"/>
      <c r="AX1307" s="500"/>
      <c r="AY1307" s="500"/>
      <c r="AZ1307" s="500"/>
      <c r="BA1307" s="500"/>
      <c r="BB1307" s="500"/>
      <c r="BC1307" s="500"/>
      <c r="BD1307" s="500"/>
      <c r="BE1307" s="498"/>
    </row>
    <row r="1308" spans="1:57">
      <c r="A1308" s="46"/>
      <c r="B1308" s="46"/>
      <c r="C1308" s="46"/>
      <c r="D1308" s="344"/>
      <c r="E1308" s="344"/>
      <c r="F1308" s="344"/>
      <c r="G1308" s="344"/>
      <c r="H1308" s="344"/>
      <c r="I1308" s="344"/>
      <c r="J1308" s="344"/>
      <c r="K1308" s="46"/>
      <c r="L1308" s="46"/>
      <c r="M1308" s="46"/>
      <c r="N1308" s="46"/>
      <c r="O1308" s="904"/>
      <c r="P1308" s="904"/>
      <c r="Q1308" s="46"/>
      <c r="R1308" s="46"/>
      <c r="S1308" s="46"/>
      <c r="T1308" s="46"/>
      <c r="U1308" s="46"/>
      <c r="V1308" s="46"/>
      <c r="AB1308" s="46"/>
      <c r="AC1308" s="46"/>
      <c r="AD1308" s="46"/>
      <c r="AE1308" s="46"/>
      <c r="AF1308" s="46"/>
      <c r="AG1308" s="46"/>
      <c r="AH1308" s="46"/>
      <c r="AI1308" s="46"/>
      <c r="AJ1308" s="46"/>
      <c r="AK1308" s="46"/>
      <c r="AL1308" s="46"/>
      <c r="AM1308" s="46"/>
      <c r="AN1308" s="46"/>
      <c r="AO1308" s="46"/>
      <c r="AP1308" s="46"/>
      <c r="AQ1308" s="46"/>
      <c r="AR1308" s="46"/>
      <c r="AS1308" s="46"/>
      <c r="AT1308" s="46"/>
      <c r="AU1308" s="46"/>
      <c r="AV1308" s="46"/>
      <c r="AW1308" s="46"/>
      <c r="AX1308" s="46"/>
      <c r="AY1308" s="46"/>
      <c r="AZ1308" s="46"/>
      <c r="BA1308" s="46"/>
      <c r="BB1308" s="46"/>
      <c r="BC1308" s="46"/>
      <c r="BD1308" s="46"/>
    </row>
    <row r="1309" spans="1:57">
      <c r="A1309" s="141" t="s">
        <v>360</v>
      </c>
      <c r="B1309" s="141"/>
      <c r="C1309" s="141"/>
      <c r="D1309" s="1053"/>
      <c r="E1309" s="91"/>
      <c r="F1309" s="91"/>
      <c r="G1309" s="91"/>
      <c r="H1309" s="91"/>
      <c r="I1309" s="91"/>
      <c r="J1309" s="91"/>
      <c r="K1309" s="270"/>
      <c r="L1309" s="270"/>
      <c r="M1309" s="270"/>
      <c r="N1309" s="141" t="s">
        <v>364</v>
      </c>
      <c r="O1309" s="916"/>
      <c r="P1309" s="916"/>
      <c r="Q1309" s="79" t="s">
        <v>365</v>
      </c>
      <c r="R1309" s="79"/>
      <c r="S1309" s="270"/>
      <c r="T1309" s="46"/>
      <c r="U1309" s="46"/>
      <c r="V1309" s="46"/>
      <c r="W1309" t="s">
        <v>1264</v>
      </c>
      <c r="AB1309" s="46"/>
      <c r="AC1309" s="46"/>
      <c r="AD1309" s="270"/>
      <c r="AE1309" s="270"/>
      <c r="AF1309" s="270"/>
      <c r="AG1309" s="1639" t="s">
        <v>360</v>
      </c>
      <c r="AH1309" s="1639"/>
      <c r="AI1309" s="1639"/>
      <c r="AJ1309" s="1639"/>
      <c r="AK1309" s="1639"/>
      <c r="AL1309" s="1639"/>
      <c r="AM1309" s="270"/>
      <c r="AN1309" s="270"/>
      <c r="AO1309" s="270"/>
      <c r="AP1309" s="270"/>
      <c r="AQ1309" s="270"/>
      <c r="AR1309" s="270"/>
      <c r="AS1309" s="270"/>
      <c r="AT1309" s="270"/>
      <c r="AU1309" s="270"/>
      <c r="AV1309" s="1639" t="s">
        <v>364</v>
      </c>
      <c r="AW1309" s="1639"/>
      <c r="AX1309" s="1639"/>
      <c r="AY1309" s="79" t="s">
        <v>365</v>
      </c>
      <c r="AZ1309" s="79"/>
      <c r="BA1309" s="270"/>
      <c r="BB1309" s="46"/>
      <c r="BC1309" s="46"/>
      <c r="BD1309" s="46"/>
    </row>
    <row r="1310" spans="1:57" ht="16.5">
      <c r="A1310" s="273" t="s">
        <v>87</v>
      </c>
      <c r="B1310" s="561" t="s">
        <v>362</v>
      </c>
      <c r="C1310" s="274" t="s">
        <v>363</v>
      </c>
      <c r="D1310" s="1103" t="s">
        <v>512</v>
      </c>
      <c r="E1310" s="1103"/>
      <c r="F1310" s="1103" t="s">
        <v>162</v>
      </c>
      <c r="G1310" s="1103" t="s">
        <v>14</v>
      </c>
      <c r="H1310" s="1103" t="s">
        <v>163</v>
      </c>
      <c r="I1310" s="1103" t="s">
        <v>514</v>
      </c>
      <c r="J1310" s="1103" t="s">
        <v>515</v>
      </c>
      <c r="K1310" s="275" t="s">
        <v>155</v>
      </c>
      <c r="L1310" s="275" t="s">
        <v>5</v>
      </c>
      <c r="M1310" s="275" t="s">
        <v>156</v>
      </c>
      <c r="N1310" s="275" t="s">
        <v>361</v>
      </c>
      <c r="O1310" s="917" t="s">
        <v>373</v>
      </c>
      <c r="P1310" s="917" t="s">
        <v>374</v>
      </c>
      <c r="Q1310" s="275" t="s">
        <v>375</v>
      </c>
      <c r="R1310" s="275" t="s">
        <v>516</v>
      </c>
      <c r="S1310" s="275" t="s">
        <v>518</v>
      </c>
      <c r="T1310" s="275" t="s">
        <v>517</v>
      </c>
      <c r="U1310" s="275" t="s">
        <v>343</v>
      </c>
      <c r="V1310" s="275" t="s">
        <v>345</v>
      </c>
      <c r="AD1310" s="276"/>
      <c r="AE1310" s="276"/>
      <c r="AF1310" s="276"/>
      <c r="AG1310" s="273" t="s">
        <v>87</v>
      </c>
      <c r="AH1310" s="274" t="s">
        <v>362</v>
      </c>
      <c r="AI1310" s="274" t="s">
        <v>363</v>
      </c>
      <c r="AJ1310" s="274" t="s">
        <v>363</v>
      </c>
      <c r="AK1310" s="275"/>
      <c r="AL1310" s="275" t="s">
        <v>512</v>
      </c>
      <c r="AM1310" s="275"/>
      <c r="AN1310" s="275" t="s">
        <v>162</v>
      </c>
      <c r="AO1310" s="275" t="s">
        <v>14</v>
      </c>
      <c r="AP1310" s="275" t="s">
        <v>163</v>
      </c>
      <c r="AQ1310" s="275" t="s">
        <v>514</v>
      </c>
      <c r="AR1310" s="275" t="s">
        <v>515</v>
      </c>
      <c r="AS1310" s="275" t="s">
        <v>155</v>
      </c>
      <c r="AT1310" s="275" t="s">
        <v>5</v>
      </c>
      <c r="AU1310" s="275" t="s">
        <v>156</v>
      </c>
      <c r="AV1310" s="275" t="s">
        <v>361</v>
      </c>
      <c r="AW1310" s="275" t="s">
        <v>373</v>
      </c>
      <c r="AX1310" s="275" t="s">
        <v>374</v>
      </c>
      <c r="AY1310" s="275" t="s">
        <v>375</v>
      </c>
      <c r="AZ1310" s="275" t="s">
        <v>516</v>
      </c>
      <c r="BA1310" s="275" t="s">
        <v>518</v>
      </c>
      <c r="BB1310" s="275" t="s">
        <v>517</v>
      </c>
      <c r="BC1310" s="275" t="s">
        <v>343</v>
      </c>
      <c r="BD1310" s="275" t="s">
        <v>345</v>
      </c>
    </row>
    <row r="1311" spans="1:57" ht="17.5">
      <c r="A1311" s="244">
        <f>'Pricing Calculator'!AN53</f>
        <v>744</v>
      </c>
      <c r="B1311" s="334">
        <f>'Pricing Calculator'!AJ53</f>
        <v>0</v>
      </c>
      <c r="C1311" s="245" t="str">
        <f>'Pricing Calculator'!J53</f>
        <v>A0 Extra Small (1 core, 0.75GB RAM)</v>
      </c>
      <c r="D1311" s="1040">
        <f>IF('Pricing Calculator'!X53 ="Standard", 1, 0)</f>
        <v>1</v>
      </c>
      <c r="E1311" s="1040" t="s">
        <v>1245</v>
      </c>
      <c r="F1311" s="1022">
        <f t="shared" ref="F1311:F1322" si="479">IF(E427=999999, "Not Available", N427)</f>
        <v>3.2000000000000001E-2</v>
      </c>
      <c r="G1311" s="1022">
        <f t="shared" ref="G1311:G1322" si="480">IF(E440=999999, "Not Available", N440)</f>
        <v>0.4</v>
      </c>
      <c r="H1311" s="1022">
        <f t="shared" ref="H1311:H1322" si="481">IF(E453=999999, "Not Available", N453)</f>
        <v>1.5</v>
      </c>
      <c r="I1311" s="1022">
        <f>IF(E30=999999, "Not Available", N30)</f>
        <v>0.02</v>
      </c>
      <c r="J1311" s="1022">
        <f>IF(E17=999999, "Not Available", N17)</f>
        <v>1.7999999999999999E-2</v>
      </c>
      <c r="K1311">
        <f>IF('Pricing Calculator'!$AD53=F$1310,1,0)</f>
        <v>0</v>
      </c>
      <c r="L1311">
        <f>IF('Pricing Calculator'!$AD53=G$1310,1,0)</f>
        <v>1</v>
      </c>
      <c r="M1311">
        <f>IF('Pricing Calculator'!$AD53=H$1310,1,0)</f>
        <v>0</v>
      </c>
      <c r="N1311" t="str">
        <f>IF(K1311=1,"web",IF(L1311=1,"Standard",IF(M1311=1,"enterprise","ERROR")))</f>
        <v>Standard</v>
      </c>
      <c r="O1311" s="564">
        <f t="shared" ref="O1311:O1320" si="482">IFERROR(VLOOKUP($C1311,$E$1311:$H$1335,2, FALSE), 0)</f>
        <v>3.2000000000000001E-2</v>
      </c>
      <c r="P1311" s="564">
        <f t="shared" ref="P1311:P1320" si="483">IFERROR(VLOOKUP($C1311,$E$1311:$H$1335,3, FALSE), 0)</f>
        <v>0.4</v>
      </c>
      <c r="Q1311">
        <f t="shared" ref="Q1311:Q1320" si="484">IFERROR(VLOOKUP($C1311,$E$1311:$H$1335,4, FALSE), 0)</f>
        <v>1.5</v>
      </c>
      <c r="R1311">
        <f t="shared" ref="R1311:R1320" si="485">(L1311*P1311)+(M1311*Q1311)+(O1311*K1311)</f>
        <v>0.4</v>
      </c>
      <c r="S1311">
        <f t="shared" ref="S1311:S1320" si="486">IF(D1311=1,VLOOKUP($C1311,$E$1311:$J$1335,5, FALSE),VLOOKUP($C1311,$E$1311:$J$1335,6, FALSE))</f>
        <v>0.02</v>
      </c>
      <c r="T1311" s="25">
        <f>SUM(S1311,R1311)</f>
        <v>0.42000000000000004</v>
      </c>
      <c r="U1311" s="38">
        <f>IF(S1311 = "Not Available", "Not Available", T1311*B1311)</f>
        <v>0</v>
      </c>
      <c r="V1311" s="38">
        <f>IF(S1311 = "Not Available", "Not Available", U1311*A1311)</f>
        <v>0</v>
      </c>
      <c r="W1311" t="s">
        <v>1245</v>
      </c>
      <c r="AD1311" s="269" t="s">
        <v>123</v>
      </c>
      <c r="AE1311" t="s">
        <v>1245</v>
      </c>
      <c r="AF1311" s="158"/>
      <c r="AG1311" s="244">
        <f>'Preferred Scenarios Calculator'!AM57</f>
        <v>744</v>
      </c>
      <c r="AH1311" s="245">
        <f>'Preferred Scenarios Calculator'!AH57</f>
        <v>0</v>
      </c>
      <c r="AI1311" s="245"/>
      <c r="AJ1311" t="s">
        <v>1245</v>
      </c>
      <c r="AL1311">
        <f>IF('Preferred Scenarios Calculator'!V57 ="Standard", 1, 0)</f>
        <v>1</v>
      </c>
      <c r="AM1311" t="s">
        <v>1245</v>
      </c>
      <c r="AN1311" s="37">
        <f t="shared" ref="AN1311:AN1320" si="487">F1311</f>
        <v>3.2000000000000001E-2</v>
      </c>
      <c r="AO1311" s="37">
        <f t="shared" ref="AO1311:AO1320" si="488">G1311</f>
        <v>0.4</v>
      </c>
      <c r="AP1311" s="37">
        <f t="shared" ref="AP1311:AP1320" si="489">H1311</f>
        <v>1.5</v>
      </c>
      <c r="AQ1311" s="37">
        <f t="shared" ref="AQ1311:AQ1320" si="490">I1311</f>
        <v>0.02</v>
      </c>
      <c r="AR1311" s="37">
        <f t="shared" ref="AR1311:AR1320" si="491">J1311</f>
        <v>1.7999999999999999E-2</v>
      </c>
      <c r="AS1311">
        <f>IF('Preferred Scenarios Calculator'!$AB57=$AN$1310,1,0)</f>
        <v>0</v>
      </c>
      <c r="AT1311">
        <f>IF('Preferred Scenarios Calculator'!$AB57=$AO$1310,1,0)</f>
        <v>1</v>
      </c>
      <c r="AU1311">
        <f>IF('Preferred Scenarios Calculator'!$AB57=$AP$1310,1,0)</f>
        <v>0</v>
      </c>
      <c r="AV1311" t="str">
        <f>IF(AS1311=1,"web",IF(AT1311=1,"Standard",IF(AU1311=1,"enterprise","ERROR")))</f>
        <v>Standard</v>
      </c>
      <c r="AW1311">
        <f>VLOOKUP($AJ1311,$AM$1311:$AR$1328,2)</f>
        <v>3.2000000000000001E-2</v>
      </c>
      <c r="AX1311">
        <f>VLOOKUP($AJ1311,$AM$1311:$AR$1328,3)</f>
        <v>0.4</v>
      </c>
      <c r="AY1311">
        <f>VLOOKUP($AJ1311,$AM$1311:$AR$1327,4)</f>
        <v>1.5</v>
      </c>
      <c r="AZ1311">
        <f t="shared" ref="AZ1311:AZ1316" si="492">(AT1311*AX1311)+(AU1311*AY1311)+(AW1311*AS1311)</f>
        <v>0.4</v>
      </c>
      <c r="BA1311">
        <f t="shared" ref="BA1311:BA1320" si="493">IF(AL1311=1,VLOOKUP($AJ1311,$AM$1311:$AR$1328,5, FALSE),VLOOKUP($C1311,$AM$1311:$AR$1328,6, FALSE))</f>
        <v>0.02</v>
      </c>
      <c r="BB1311" s="25">
        <f>BA1311+AZ1311</f>
        <v>0.42000000000000004</v>
      </c>
      <c r="BC1311" s="38">
        <f>IF(BA1311="Not Available", "Not Available", BB1311*AH1311)</f>
        <v>0</v>
      </c>
      <c r="BD1311" s="38">
        <f>IF(BC1311="Not Available", "Not Available", BC1311*AG1311)</f>
        <v>0</v>
      </c>
      <c r="BE1311" t="s">
        <v>1245</v>
      </c>
    </row>
    <row r="1312" spans="1:57" ht="17.5">
      <c r="A1312" s="244">
        <f>'Pricing Calculator'!AN55</f>
        <v>744</v>
      </c>
      <c r="B1312" s="334">
        <f>'Pricing Calculator'!AJ55</f>
        <v>0</v>
      </c>
      <c r="C1312" s="245" t="str">
        <f>'Pricing Calculator'!J55</f>
        <v>A1 Small (1 core, 1.75GB RAM)</v>
      </c>
      <c r="D1312" s="1040">
        <f>IF('Pricing Calculator'!X55 ="Standard", 1, 0)</f>
        <v>1</v>
      </c>
      <c r="E1312" s="1040" t="s">
        <v>1246</v>
      </c>
      <c r="F1312" s="1022">
        <f t="shared" si="479"/>
        <v>3.2000000000000001E-2</v>
      </c>
      <c r="G1312" s="1022">
        <f t="shared" si="480"/>
        <v>0.4</v>
      </c>
      <c r="H1312" s="1022">
        <f t="shared" si="481"/>
        <v>1.5</v>
      </c>
      <c r="I1312" s="1022">
        <f>IF(E31=999999, "Not Available", N31)</f>
        <v>0.09</v>
      </c>
      <c r="J1312" s="1022">
        <f>IF(E18=999999, "Not Available", N18)</f>
        <v>7.3999999999999996E-2</v>
      </c>
      <c r="K1312">
        <f>IF('Pricing Calculator'!$AD55=F$1310,1,0)</f>
        <v>0</v>
      </c>
      <c r="L1312">
        <f>IF('Pricing Calculator'!$AD55=G$1310,1,0)</f>
        <v>1</v>
      </c>
      <c r="M1312">
        <f>IF('Pricing Calculator'!$AD55=H$1310,1,0)</f>
        <v>0</v>
      </c>
      <c r="N1312" t="str">
        <f t="shared" ref="N1312:N1320" si="494">IF(K1312=1,"web",IF(L1312=1,"Standard",IF(M1312=1,"enterprise","ERROR")))</f>
        <v>Standard</v>
      </c>
      <c r="O1312" s="564">
        <f t="shared" si="482"/>
        <v>3.2000000000000001E-2</v>
      </c>
      <c r="P1312" s="564">
        <f t="shared" si="483"/>
        <v>0.4</v>
      </c>
      <c r="Q1312">
        <f t="shared" si="484"/>
        <v>1.5</v>
      </c>
      <c r="R1312">
        <f t="shared" si="485"/>
        <v>0.4</v>
      </c>
      <c r="S1312">
        <f t="shared" si="486"/>
        <v>0.09</v>
      </c>
      <c r="T1312" s="25">
        <f>SUM(S1312,R1312)</f>
        <v>0.49</v>
      </c>
      <c r="U1312" s="38">
        <f>IF(S1312 = "Not Available", "Not Available", T1312*B1312)</f>
        <v>0</v>
      </c>
      <c r="V1312" s="38">
        <f t="shared" ref="V1312:V1320" si="495">IF(S1312 = "Not Available", "Not Available", U1312*A1312)</f>
        <v>0</v>
      </c>
      <c r="W1312" t="s">
        <v>1246</v>
      </c>
      <c r="AD1312" s="269" t="s">
        <v>124</v>
      </c>
      <c r="AE1312" t="s">
        <v>1246</v>
      </c>
      <c r="AF1312" s="158"/>
      <c r="AG1312" s="244">
        <f>'Preferred Scenarios Calculator'!AM59</f>
        <v>744</v>
      </c>
      <c r="AH1312" s="244">
        <f>'Preferred Scenarios Calculator'!AH59</f>
        <v>0</v>
      </c>
      <c r="AI1312" s="245"/>
      <c r="AJ1312" t="s">
        <v>1246</v>
      </c>
      <c r="AL1312">
        <f>IF('Preferred Scenarios Calculator'!V59 ="Standard", 1, 0)</f>
        <v>1</v>
      </c>
      <c r="AM1312" t="s">
        <v>1246</v>
      </c>
      <c r="AN1312" s="37">
        <f t="shared" si="487"/>
        <v>3.2000000000000001E-2</v>
      </c>
      <c r="AO1312" s="37">
        <f t="shared" si="488"/>
        <v>0.4</v>
      </c>
      <c r="AP1312" s="37">
        <f t="shared" si="489"/>
        <v>1.5</v>
      </c>
      <c r="AQ1312" s="37">
        <f t="shared" si="490"/>
        <v>0.09</v>
      </c>
      <c r="AR1312" s="37">
        <f t="shared" si="491"/>
        <v>7.3999999999999996E-2</v>
      </c>
      <c r="AS1312">
        <f>IF('Preferred Scenarios Calculator'!$AB59=$AN$1310,1,0)</f>
        <v>0</v>
      </c>
      <c r="AT1312">
        <f>IF('Preferred Scenarios Calculator'!$AB59=$AO$1310,1,0)</f>
        <v>1</v>
      </c>
      <c r="AU1312">
        <f>IF('Preferred Scenarios Calculator'!$AB59=$AP$1310,1,0)</f>
        <v>0</v>
      </c>
      <c r="AV1312" t="str">
        <f t="shared" ref="AV1312:AV1320" si="496">IF(AS1312=1,"web",IF(AT1312=1,"Standard",IF(AU1312=1,"enterprise","ERROR")))</f>
        <v>Standard</v>
      </c>
      <c r="AW1312">
        <f t="shared" ref="AW1312:AW1320" si="497">VLOOKUP($AJ1312,$AM$1311:$AR$1328,2)</f>
        <v>3.2000000000000001E-2</v>
      </c>
      <c r="AX1312">
        <f t="shared" ref="AX1312:AX1320" si="498">VLOOKUP($AJ1312,$AM$1311:$AR$1328,3)</f>
        <v>0.4</v>
      </c>
      <c r="AY1312">
        <f t="shared" ref="AY1312:AY1320" si="499">VLOOKUP($AJ1312,$AM$1311:$AR$1327,4)</f>
        <v>1.5</v>
      </c>
      <c r="AZ1312">
        <f t="shared" si="492"/>
        <v>0.4</v>
      </c>
      <c r="BA1312">
        <f t="shared" si="493"/>
        <v>0.09</v>
      </c>
      <c r="BB1312" s="25">
        <f t="shared" ref="BB1312:BB1320" si="500">BA1312+AZ1312</f>
        <v>0.49</v>
      </c>
      <c r="BC1312" s="38">
        <f t="shared" ref="BC1312:BC1320" si="501">IF(BA1312="Not Available", "Not Available", BB1312*AH1312)</f>
        <v>0</v>
      </c>
      <c r="BD1312" s="38">
        <f t="shared" ref="BD1312:BD1320" si="502">IF(BC1312="Not Available", "Not Available", BC1312*AG1312)</f>
        <v>0</v>
      </c>
      <c r="BE1312" t="s">
        <v>1246</v>
      </c>
    </row>
    <row r="1313" spans="1:57" ht="17.5">
      <c r="A1313" s="244">
        <f>'Pricing Calculator'!AN57</f>
        <v>744</v>
      </c>
      <c r="B1313" s="334">
        <f>'Pricing Calculator'!AJ57</f>
        <v>0</v>
      </c>
      <c r="C1313" s="245" t="str">
        <f>'Pricing Calculator'!J57</f>
        <v>A2 Medium (2 cores, 3.5GB RAM)</v>
      </c>
      <c r="D1313" s="1040">
        <f>IF('Pricing Calculator'!X57 ="Standard", 1, 0)</f>
        <v>1</v>
      </c>
      <c r="E1313" s="1040" t="s">
        <v>1247</v>
      </c>
      <c r="F1313" s="1022">
        <f t="shared" si="479"/>
        <v>3.2000000000000001E-2</v>
      </c>
      <c r="G1313" s="1022">
        <f t="shared" si="480"/>
        <v>0.4</v>
      </c>
      <c r="H1313" s="1022">
        <f t="shared" si="481"/>
        <v>1.5</v>
      </c>
      <c r="I1313" s="1031">
        <f>IF(E32=(999999*2), "Not Available", N32)</f>
        <v>0.18</v>
      </c>
      <c r="J1313" s="1031">
        <f>IF(E19=(999999*2), "Not Available", N19)</f>
        <v>0.14799999999999999</v>
      </c>
      <c r="K1313">
        <f>IF('Pricing Calculator'!$AD57=F$1310,1,0)</f>
        <v>0</v>
      </c>
      <c r="L1313">
        <f>IF('Pricing Calculator'!$AD57=G$1310,1,0)</f>
        <v>1</v>
      </c>
      <c r="M1313">
        <f>IF('Pricing Calculator'!$AD57=H$1310,1,0)</f>
        <v>0</v>
      </c>
      <c r="N1313" t="str">
        <f t="shared" si="494"/>
        <v>Standard</v>
      </c>
      <c r="O1313" s="564">
        <f t="shared" si="482"/>
        <v>3.2000000000000001E-2</v>
      </c>
      <c r="P1313" s="564">
        <f t="shared" si="483"/>
        <v>0.4</v>
      </c>
      <c r="Q1313">
        <f t="shared" si="484"/>
        <v>1.5</v>
      </c>
      <c r="R1313">
        <f t="shared" si="485"/>
        <v>0.4</v>
      </c>
      <c r="S1313">
        <f t="shared" si="486"/>
        <v>0.18</v>
      </c>
      <c r="T1313" s="25">
        <f t="shared" ref="T1313:T1320" si="503">SUM(S1313,R1313)</f>
        <v>0.58000000000000007</v>
      </c>
      <c r="U1313" s="38">
        <f t="shared" ref="U1313:U1320" si="504">IF(S1313 = "Not Available", "Not Available", T1313*B1313)</f>
        <v>0</v>
      </c>
      <c r="V1313" s="38">
        <f t="shared" si="495"/>
        <v>0</v>
      </c>
      <c r="W1313" t="s">
        <v>1247</v>
      </c>
      <c r="AD1313" s="269" t="s">
        <v>125</v>
      </c>
      <c r="AE1313" t="s">
        <v>1247</v>
      </c>
      <c r="AF1313" s="158"/>
      <c r="AG1313" s="244">
        <f>'Preferred Scenarios Calculator'!AM61</f>
        <v>744</v>
      </c>
      <c r="AH1313" s="244">
        <f>'Preferred Scenarios Calculator'!AH61</f>
        <v>0</v>
      </c>
      <c r="AI1313" s="245"/>
      <c r="AJ1313" t="s">
        <v>1247</v>
      </c>
      <c r="AL1313">
        <f>IF('Preferred Scenarios Calculator'!V61 ="Standard", 1, 0)</f>
        <v>1</v>
      </c>
      <c r="AM1313" t="s">
        <v>1247</v>
      </c>
      <c r="AN1313" s="37">
        <f t="shared" si="487"/>
        <v>3.2000000000000001E-2</v>
      </c>
      <c r="AO1313" s="37">
        <f t="shared" si="488"/>
        <v>0.4</v>
      </c>
      <c r="AP1313" s="37">
        <f t="shared" si="489"/>
        <v>1.5</v>
      </c>
      <c r="AQ1313" s="37">
        <f t="shared" si="490"/>
        <v>0.18</v>
      </c>
      <c r="AR1313" s="37">
        <f t="shared" si="491"/>
        <v>0.14799999999999999</v>
      </c>
      <c r="AS1313">
        <f>IF('Preferred Scenarios Calculator'!$AB61=$AN$1310,1,0)</f>
        <v>0</v>
      </c>
      <c r="AT1313">
        <f>IF('Preferred Scenarios Calculator'!$AB61=$AO$1310,1,0)</f>
        <v>1</v>
      </c>
      <c r="AU1313">
        <f>IF('Preferred Scenarios Calculator'!$AB61=$AP$1310,1,0)</f>
        <v>0</v>
      </c>
      <c r="AV1313" t="str">
        <f t="shared" si="496"/>
        <v>Standard</v>
      </c>
      <c r="AW1313">
        <f t="shared" si="497"/>
        <v>3.2000000000000001E-2</v>
      </c>
      <c r="AX1313">
        <f t="shared" si="498"/>
        <v>0.4</v>
      </c>
      <c r="AY1313">
        <f t="shared" si="499"/>
        <v>1.5</v>
      </c>
      <c r="AZ1313">
        <f t="shared" si="492"/>
        <v>0.4</v>
      </c>
      <c r="BA1313">
        <f t="shared" si="493"/>
        <v>0.18</v>
      </c>
      <c r="BB1313" s="25">
        <f t="shared" si="500"/>
        <v>0.58000000000000007</v>
      </c>
      <c r="BC1313" s="38">
        <f t="shared" si="501"/>
        <v>0</v>
      </c>
      <c r="BD1313" s="38">
        <f t="shared" si="502"/>
        <v>0</v>
      </c>
      <c r="BE1313" t="s">
        <v>1247</v>
      </c>
    </row>
    <row r="1314" spans="1:57" ht="17.5">
      <c r="A1314" s="244">
        <f>'Pricing Calculator'!AN59</f>
        <v>744</v>
      </c>
      <c r="B1314" s="334">
        <f>'Pricing Calculator'!AJ59</f>
        <v>0</v>
      </c>
      <c r="C1314" s="245" t="str">
        <f>'Pricing Calculator'!J59</f>
        <v>A3 Large (4 cores, 7GB RAM)</v>
      </c>
      <c r="D1314" s="1040">
        <f>IF('Pricing Calculator'!X59 ="Standard", 1, 0)</f>
        <v>1</v>
      </c>
      <c r="E1314" s="1040" t="s">
        <v>1248</v>
      </c>
      <c r="F1314" s="1022">
        <f t="shared" si="479"/>
        <v>3.2000000000000001E-2</v>
      </c>
      <c r="G1314" s="1022">
        <f t="shared" si="480"/>
        <v>0.4</v>
      </c>
      <c r="H1314" s="1022">
        <f t="shared" si="481"/>
        <v>1.5</v>
      </c>
      <c r="I1314" s="1031">
        <f>IF(E33=(999999*4), "Not Available", N33)</f>
        <v>0.36</v>
      </c>
      <c r="J1314" s="1031">
        <f>IF(E20=(999999*4), "Not Available", N20)</f>
        <v>0.29599999999999999</v>
      </c>
      <c r="K1314">
        <f>IF('Pricing Calculator'!$AD59=F$1310,1,0)</f>
        <v>0</v>
      </c>
      <c r="L1314">
        <f>IF('Pricing Calculator'!$AD59=G$1310,1,0)</f>
        <v>1</v>
      </c>
      <c r="M1314">
        <f>IF('Pricing Calculator'!$AD59=H$1310,1,0)</f>
        <v>0</v>
      </c>
      <c r="N1314" t="str">
        <f t="shared" si="494"/>
        <v>Standard</v>
      </c>
      <c r="O1314" s="564">
        <f t="shared" si="482"/>
        <v>3.2000000000000001E-2</v>
      </c>
      <c r="P1314" s="564">
        <f t="shared" si="483"/>
        <v>0.4</v>
      </c>
      <c r="Q1314">
        <f t="shared" si="484"/>
        <v>1.5</v>
      </c>
      <c r="R1314">
        <f t="shared" si="485"/>
        <v>0.4</v>
      </c>
      <c r="S1314">
        <f t="shared" si="486"/>
        <v>0.36</v>
      </c>
      <c r="T1314" s="25">
        <f t="shared" si="503"/>
        <v>0.76</v>
      </c>
      <c r="U1314" s="38">
        <f t="shared" si="504"/>
        <v>0</v>
      </c>
      <c r="V1314" s="38">
        <f t="shared" si="495"/>
        <v>0</v>
      </c>
      <c r="W1314" t="s">
        <v>1248</v>
      </c>
      <c r="AD1314" s="269" t="s">
        <v>126</v>
      </c>
      <c r="AE1314" t="s">
        <v>1248</v>
      </c>
      <c r="AF1314" s="158"/>
      <c r="AG1314" s="244">
        <f>'Preferred Scenarios Calculator'!AM63</f>
        <v>744</v>
      </c>
      <c r="AH1314" s="244">
        <f>'Preferred Scenarios Calculator'!AH63</f>
        <v>0</v>
      </c>
      <c r="AI1314" s="245"/>
      <c r="AJ1314" t="s">
        <v>1248</v>
      </c>
      <c r="AL1314">
        <f>IF('Preferred Scenarios Calculator'!V63 ="Standard", 1, 0)</f>
        <v>1</v>
      </c>
      <c r="AM1314" t="s">
        <v>1248</v>
      </c>
      <c r="AN1314" s="37">
        <f t="shared" si="487"/>
        <v>3.2000000000000001E-2</v>
      </c>
      <c r="AO1314" s="37">
        <f t="shared" si="488"/>
        <v>0.4</v>
      </c>
      <c r="AP1314" s="37">
        <f t="shared" si="489"/>
        <v>1.5</v>
      </c>
      <c r="AQ1314" s="37">
        <f t="shared" si="490"/>
        <v>0.36</v>
      </c>
      <c r="AR1314" s="37">
        <f t="shared" si="491"/>
        <v>0.29599999999999999</v>
      </c>
      <c r="AS1314">
        <f>IF('Preferred Scenarios Calculator'!$AB63=$AN$1310,1,0)</f>
        <v>0</v>
      </c>
      <c r="AT1314">
        <f>IF('Preferred Scenarios Calculator'!$AB63=$AO$1310,1,0)</f>
        <v>1</v>
      </c>
      <c r="AU1314">
        <f>IF('Preferred Scenarios Calculator'!$AB63=$AP$1310,1,0)</f>
        <v>0</v>
      </c>
      <c r="AV1314" t="str">
        <f t="shared" si="496"/>
        <v>Standard</v>
      </c>
      <c r="AW1314">
        <f t="shared" si="497"/>
        <v>3.2000000000000001E-2</v>
      </c>
      <c r="AX1314">
        <f t="shared" si="498"/>
        <v>0.4</v>
      </c>
      <c r="AY1314">
        <f t="shared" si="499"/>
        <v>1.5</v>
      </c>
      <c r="AZ1314">
        <f t="shared" si="492"/>
        <v>0.4</v>
      </c>
      <c r="BA1314">
        <f t="shared" si="493"/>
        <v>0.36</v>
      </c>
      <c r="BB1314" s="25">
        <f t="shared" si="500"/>
        <v>0.76</v>
      </c>
      <c r="BC1314" s="38">
        <f t="shared" si="501"/>
        <v>0</v>
      </c>
      <c r="BD1314" s="38">
        <f t="shared" si="502"/>
        <v>0</v>
      </c>
      <c r="BE1314" t="s">
        <v>1248</v>
      </c>
    </row>
    <row r="1315" spans="1:57" ht="17.5">
      <c r="A1315" s="244">
        <f>'Pricing Calculator'!AN61</f>
        <v>744</v>
      </c>
      <c r="B1315" s="334">
        <f>'Pricing Calculator'!AJ61</f>
        <v>0</v>
      </c>
      <c r="C1315" s="245" t="str">
        <f>'Pricing Calculator'!J61</f>
        <v>A4 Extra Large (8 cores, 14GB RAM)</v>
      </c>
      <c r="D1315" s="1040">
        <f>IF('Pricing Calculator'!X61 ="Standard", 1, 0)</f>
        <v>1</v>
      </c>
      <c r="E1315" s="1040" t="s">
        <v>1249</v>
      </c>
      <c r="F1315" s="1022">
        <f t="shared" si="479"/>
        <v>6.4000000000000001E-2</v>
      </c>
      <c r="G1315" s="1022">
        <f t="shared" si="480"/>
        <v>0.8</v>
      </c>
      <c r="H1315" s="1022">
        <f t="shared" si="481"/>
        <v>3</v>
      </c>
      <c r="I1315" s="1031">
        <f>IF(E34=(999999*8), "Not Available", N34)</f>
        <v>0.72</v>
      </c>
      <c r="J1315" s="1031">
        <f>IF(E21=(999999*8), "Not Available", N21)</f>
        <v>0.59199999999999997</v>
      </c>
      <c r="K1315">
        <f>IF('Pricing Calculator'!$AD61=F$1310,1,0)</f>
        <v>0</v>
      </c>
      <c r="L1315">
        <f>IF('Pricing Calculator'!$AD61=G$1310,1,0)</f>
        <v>1</v>
      </c>
      <c r="M1315">
        <f>IF('Pricing Calculator'!AD61=H$1310,1,0)</f>
        <v>0</v>
      </c>
      <c r="N1315" t="str">
        <f t="shared" si="494"/>
        <v>Standard</v>
      </c>
      <c r="O1315" s="564">
        <f t="shared" si="482"/>
        <v>6.4000000000000001E-2</v>
      </c>
      <c r="P1315" s="564">
        <f t="shared" si="483"/>
        <v>0.8</v>
      </c>
      <c r="Q1315">
        <f t="shared" si="484"/>
        <v>3</v>
      </c>
      <c r="R1315">
        <f t="shared" si="485"/>
        <v>0.8</v>
      </c>
      <c r="S1315">
        <f t="shared" si="486"/>
        <v>0.72</v>
      </c>
      <c r="T1315" s="25">
        <f t="shared" si="503"/>
        <v>1.52</v>
      </c>
      <c r="U1315" s="38">
        <f t="shared" si="504"/>
        <v>0</v>
      </c>
      <c r="V1315" s="38">
        <f t="shared" si="495"/>
        <v>0</v>
      </c>
      <c r="W1315" t="s">
        <v>1249</v>
      </c>
      <c r="AD1315" s="269" t="s">
        <v>127</v>
      </c>
      <c r="AE1315" t="s">
        <v>1249</v>
      </c>
      <c r="AF1315" s="158"/>
      <c r="AG1315" s="244">
        <f>'Preferred Scenarios Calculator'!AM65</f>
        <v>744</v>
      </c>
      <c r="AH1315" s="244">
        <f>'Preferred Scenarios Calculator'!AH65</f>
        <v>0</v>
      </c>
      <c r="AI1315" s="245"/>
      <c r="AJ1315" t="s">
        <v>1249</v>
      </c>
      <c r="AL1315">
        <f>IF('Preferred Scenarios Calculator'!V65 ="Standard", 1, 0)</f>
        <v>1</v>
      </c>
      <c r="AM1315" t="s">
        <v>1249</v>
      </c>
      <c r="AN1315" s="37">
        <f t="shared" si="487"/>
        <v>6.4000000000000001E-2</v>
      </c>
      <c r="AO1315" s="37">
        <f t="shared" si="488"/>
        <v>0.8</v>
      </c>
      <c r="AP1315" s="37">
        <f t="shared" si="489"/>
        <v>3</v>
      </c>
      <c r="AQ1315" s="37">
        <f t="shared" si="490"/>
        <v>0.72</v>
      </c>
      <c r="AR1315" s="37">
        <f t="shared" si="491"/>
        <v>0.59199999999999997</v>
      </c>
      <c r="AS1315">
        <f>IF('Preferred Scenarios Calculator'!$AB65=$AN$1310,1,0)</f>
        <v>0</v>
      </c>
      <c r="AT1315">
        <f>IF('Preferred Scenarios Calculator'!$AB65=$AO$1310,1,0)</f>
        <v>1</v>
      </c>
      <c r="AU1315">
        <f>IF('Preferred Scenarios Calculator'!$AB65=$AP$1310,1,0)</f>
        <v>0</v>
      </c>
      <c r="AV1315" t="str">
        <f t="shared" si="496"/>
        <v>Standard</v>
      </c>
      <c r="AW1315">
        <f t="shared" si="497"/>
        <v>6.4000000000000001E-2</v>
      </c>
      <c r="AX1315">
        <f t="shared" si="498"/>
        <v>0.8</v>
      </c>
      <c r="AY1315">
        <f t="shared" si="499"/>
        <v>3</v>
      </c>
      <c r="AZ1315">
        <f t="shared" si="492"/>
        <v>0.8</v>
      </c>
      <c r="BA1315">
        <f t="shared" si="493"/>
        <v>0.72</v>
      </c>
      <c r="BB1315" s="25">
        <f t="shared" si="500"/>
        <v>1.52</v>
      </c>
      <c r="BC1315" s="38">
        <f t="shared" si="501"/>
        <v>0</v>
      </c>
      <c r="BD1315" s="38">
        <f t="shared" si="502"/>
        <v>0</v>
      </c>
      <c r="BE1315" t="s">
        <v>1249</v>
      </c>
    </row>
    <row r="1316" spans="1:57" s="33" customFormat="1" ht="17.5">
      <c r="A1316" s="244">
        <f>'Pricing Calculator'!AN65</f>
        <v>744</v>
      </c>
      <c r="B1316" s="334">
        <f>'Pricing Calculator'!AJ65</f>
        <v>0</v>
      </c>
      <c r="C1316" s="245" t="str">
        <f>'Pricing Calculator'!J65</f>
        <v>A5 (2 cores, 14GB RAM)</v>
      </c>
      <c r="D1316" s="1040">
        <f>IF('Pricing Calculator'!X65 ="Standard", 1, 0)</f>
        <v>1</v>
      </c>
      <c r="E1316" s="1040" t="s">
        <v>1250</v>
      </c>
      <c r="F1316" s="1022">
        <f t="shared" si="479"/>
        <v>3.2000000000000001E-2</v>
      </c>
      <c r="G1316" s="1022">
        <f t="shared" si="480"/>
        <v>0.4</v>
      </c>
      <c r="H1316" s="1022">
        <f t="shared" si="481"/>
        <v>1.5</v>
      </c>
      <c r="I1316" s="1022">
        <f t="shared" ref="I1316:I1322" si="505">IF(E35=999999, "Not Available", N35)</f>
        <v>0.33</v>
      </c>
      <c r="J1316" s="1022" t="str">
        <f t="shared" ref="J1316:J1322" si="506">IF(E22=999999, "Not Available", N22)</f>
        <v>Not Available</v>
      </c>
      <c r="K1316">
        <f>IF('Pricing Calculator'!$AD65=F$1310,1,0)</f>
        <v>0</v>
      </c>
      <c r="L1316">
        <f>IF('Pricing Calculator'!$AD65=G$1310,1,0)</f>
        <v>1</v>
      </c>
      <c r="M1316">
        <f>IF('Pricing Calculator'!$AD65=H$1310,1,0)</f>
        <v>0</v>
      </c>
      <c r="N1316" t="str">
        <f t="shared" si="494"/>
        <v>Standard</v>
      </c>
      <c r="O1316" s="564">
        <f t="shared" si="482"/>
        <v>3.2000000000000001E-2</v>
      </c>
      <c r="P1316" s="564">
        <f t="shared" si="483"/>
        <v>0.4</v>
      </c>
      <c r="Q1316">
        <f t="shared" si="484"/>
        <v>1.5</v>
      </c>
      <c r="R1316">
        <f t="shared" si="485"/>
        <v>0.4</v>
      </c>
      <c r="S1316">
        <f t="shared" si="486"/>
        <v>0.33</v>
      </c>
      <c r="T1316" s="25">
        <f t="shared" si="503"/>
        <v>0.73</v>
      </c>
      <c r="U1316" s="38">
        <f t="shared" si="504"/>
        <v>0</v>
      </c>
      <c r="V1316" s="38">
        <f t="shared" si="495"/>
        <v>0</v>
      </c>
      <c r="W1316" t="s">
        <v>1255</v>
      </c>
      <c r="AD1316" s="269" t="s">
        <v>415</v>
      </c>
      <c r="AE1316" t="s">
        <v>1250</v>
      </c>
      <c r="AF1316" s="158"/>
      <c r="AG1316" s="244">
        <f>'Preferred Scenarios Calculator'!AM69</f>
        <v>744</v>
      </c>
      <c r="AH1316" s="244">
        <f>'Preferred Scenarios Calculator'!AH69</f>
        <v>0</v>
      </c>
      <c r="AI1316" s="245"/>
      <c r="AJ1316" s="245" t="str">
        <f>'Preferred Scenarios Calculator'!H69</f>
        <v>A5 (2 cores, 14GB RAM)</v>
      </c>
      <c r="AK1316"/>
      <c r="AL1316">
        <f>IF('Preferred Scenarios Calculator'!V69 ="Standard", 1, 0)</f>
        <v>1</v>
      </c>
      <c r="AM1316" t="s">
        <v>1250</v>
      </c>
      <c r="AN1316" s="37">
        <f t="shared" si="487"/>
        <v>3.2000000000000001E-2</v>
      </c>
      <c r="AO1316" s="37">
        <f t="shared" si="488"/>
        <v>0.4</v>
      </c>
      <c r="AP1316" s="37">
        <f t="shared" si="489"/>
        <v>1.5</v>
      </c>
      <c r="AQ1316" s="37">
        <f t="shared" si="490"/>
        <v>0.33</v>
      </c>
      <c r="AR1316" s="37" t="str">
        <f t="shared" si="491"/>
        <v>Not Available</v>
      </c>
      <c r="AS1316">
        <f>IF('Preferred Scenarios Calculator'!$AB69=$AN$1310,1,0)</f>
        <v>0</v>
      </c>
      <c r="AT1316">
        <f>IF('Preferred Scenarios Calculator'!$AB69=$AO$1310,1,0)</f>
        <v>1</v>
      </c>
      <c r="AU1316">
        <f>IF('Preferred Scenarios Calculator'!$AB69=$AP$1310,1,0)</f>
        <v>0</v>
      </c>
      <c r="AV1316" t="str">
        <f t="shared" si="496"/>
        <v>Standard</v>
      </c>
      <c r="AW1316">
        <f t="shared" si="497"/>
        <v>3.2000000000000001E-2</v>
      </c>
      <c r="AX1316">
        <f t="shared" si="498"/>
        <v>0.4</v>
      </c>
      <c r="AY1316">
        <f t="shared" si="499"/>
        <v>1.5</v>
      </c>
      <c r="AZ1316">
        <f t="shared" si="492"/>
        <v>0.4</v>
      </c>
      <c r="BA1316">
        <f t="shared" si="493"/>
        <v>0.33</v>
      </c>
      <c r="BB1316" s="25">
        <f t="shared" si="500"/>
        <v>0.73</v>
      </c>
      <c r="BC1316" s="38">
        <f t="shared" si="501"/>
        <v>0</v>
      </c>
      <c r="BD1316" s="38">
        <f t="shared" si="502"/>
        <v>0</v>
      </c>
      <c r="BE1316" t="s">
        <v>1255</v>
      </c>
    </row>
    <row r="1317" spans="1:57" ht="17.5">
      <c r="A1317" s="244">
        <f>'Pricing Calculator'!AN67</f>
        <v>744</v>
      </c>
      <c r="B1317" s="334">
        <f>'Pricing Calculator'!AJ67</f>
        <v>0</v>
      </c>
      <c r="C1317" s="245" t="str">
        <f>'Pricing Calculator'!J67</f>
        <v>A6 (4 cores, 28GB RAM)</v>
      </c>
      <c r="D1317" s="1040">
        <f>IF('Pricing Calculator'!X67 ="Standard", 1, 0)</f>
        <v>1</v>
      </c>
      <c r="E1317" s="1040" t="s">
        <v>1251</v>
      </c>
      <c r="F1317" s="1022">
        <f t="shared" si="479"/>
        <v>3.2000000000000001E-2</v>
      </c>
      <c r="G1317" s="1022">
        <f t="shared" si="480"/>
        <v>0.4</v>
      </c>
      <c r="H1317" s="1022">
        <f t="shared" si="481"/>
        <v>1.5</v>
      </c>
      <c r="I1317" s="1022">
        <f t="shared" si="505"/>
        <v>0.66</v>
      </c>
      <c r="J1317" s="1022" t="str">
        <f t="shared" si="506"/>
        <v>Not Available</v>
      </c>
      <c r="K1317">
        <f>IF('Pricing Calculator'!$AD67=F$1310,1,0)</f>
        <v>0</v>
      </c>
      <c r="L1317">
        <f>IF('Pricing Calculator'!$AD67=G$1310,1,0)</f>
        <v>1</v>
      </c>
      <c r="M1317">
        <f>IF('Pricing Calculator'!$AD67=H$1310,1,0)</f>
        <v>0</v>
      </c>
      <c r="N1317" t="str">
        <f t="shared" si="494"/>
        <v>Standard</v>
      </c>
      <c r="O1317" s="564">
        <f t="shared" si="482"/>
        <v>3.2000000000000001E-2</v>
      </c>
      <c r="P1317" s="564">
        <f t="shared" si="483"/>
        <v>0.4</v>
      </c>
      <c r="Q1317">
        <f t="shared" si="484"/>
        <v>1.5</v>
      </c>
      <c r="R1317">
        <f>(L1317*P1317)+(M1317*Q1317)+(O1317*K1317)</f>
        <v>0.4</v>
      </c>
      <c r="S1317">
        <f t="shared" si="486"/>
        <v>0.66</v>
      </c>
      <c r="T1317" s="25">
        <f t="shared" si="503"/>
        <v>1.06</v>
      </c>
      <c r="U1317" s="38">
        <f t="shared" si="504"/>
        <v>0</v>
      </c>
      <c r="V1317" s="38">
        <f t="shared" si="495"/>
        <v>0</v>
      </c>
      <c r="W1317" t="s">
        <v>1256</v>
      </c>
      <c r="AD1317" s="269" t="s">
        <v>128</v>
      </c>
      <c r="AE1317" t="s">
        <v>1251</v>
      </c>
      <c r="AF1317" s="158"/>
      <c r="AG1317" s="244">
        <f>'Preferred Scenarios Calculator'!AM71</f>
        <v>744</v>
      </c>
      <c r="AH1317" s="244">
        <f>'Preferred Scenarios Calculator'!AH71</f>
        <v>0</v>
      </c>
      <c r="AI1317" s="245"/>
      <c r="AJ1317" s="245" t="str">
        <f>'Preferred Scenarios Calculator'!H71</f>
        <v>A6 (4 cores, 28GB RAM)</v>
      </c>
      <c r="AL1317">
        <f>IF('Preferred Scenarios Calculator'!V71 ="Standard", 1, 0)</f>
        <v>1</v>
      </c>
      <c r="AM1317" t="s">
        <v>1251</v>
      </c>
      <c r="AN1317" s="37">
        <f t="shared" si="487"/>
        <v>3.2000000000000001E-2</v>
      </c>
      <c r="AO1317" s="37">
        <f t="shared" si="488"/>
        <v>0.4</v>
      </c>
      <c r="AP1317" s="37">
        <f t="shared" si="489"/>
        <v>1.5</v>
      </c>
      <c r="AQ1317" s="37">
        <f t="shared" si="490"/>
        <v>0.66</v>
      </c>
      <c r="AR1317" s="37" t="str">
        <f t="shared" si="491"/>
        <v>Not Available</v>
      </c>
      <c r="AS1317">
        <f>IF('Preferred Scenarios Calculator'!$AB71=$AN$1310,1,0)</f>
        <v>0</v>
      </c>
      <c r="AT1317">
        <f>IF('Preferred Scenarios Calculator'!$AB71=$AO$1310,1,0)</f>
        <v>1</v>
      </c>
      <c r="AU1317">
        <f>IF('Preferred Scenarios Calculator'!$AB71=$AP$1310,1,0)</f>
        <v>0</v>
      </c>
      <c r="AV1317" t="str">
        <f t="shared" si="496"/>
        <v>Standard</v>
      </c>
      <c r="AW1317">
        <f t="shared" si="497"/>
        <v>3.2000000000000001E-2</v>
      </c>
      <c r="AX1317">
        <f t="shared" si="498"/>
        <v>0.4</v>
      </c>
      <c r="AY1317">
        <f t="shared" si="499"/>
        <v>1.5</v>
      </c>
      <c r="AZ1317">
        <f>(AT1317*AX1317)+(AU1317*AY1317)+(AW1317*AS1317)</f>
        <v>0.4</v>
      </c>
      <c r="BA1317">
        <f t="shared" si="493"/>
        <v>0.66</v>
      </c>
      <c r="BB1317" s="25">
        <f t="shared" si="500"/>
        <v>1.06</v>
      </c>
      <c r="BC1317" s="38">
        <f t="shared" si="501"/>
        <v>0</v>
      </c>
      <c r="BD1317" s="38">
        <f t="shared" si="502"/>
        <v>0</v>
      </c>
      <c r="BE1317" t="s">
        <v>1256</v>
      </c>
    </row>
    <row r="1318" spans="1:57" ht="17.5">
      <c r="A1318" s="244">
        <f>'Pricing Calculator'!AN69</f>
        <v>744</v>
      </c>
      <c r="B1318" s="334">
        <f>'Pricing Calculator'!AJ69</f>
        <v>0</v>
      </c>
      <c r="C1318" s="245" t="str">
        <f>'Pricing Calculator'!J69</f>
        <v>A7 (8 cores, 56GB RAM)</v>
      </c>
      <c r="D1318" s="1040">
        <f>IF('Pricing Calculator'!X69 ="Standard", 1, 0)</f>
        <v>1</v>
      </c>
      <c r="E1318" s="1040" t="s">
        <v>1252</v>
      </c>
      <c r="F1318" s="1022">
        <f t="shared" si="479"/>
        <v>6.4000000000000001E-2</v>
      </c>
      <c r="G1318" s="1022">
        <f t="shared" si="480"/>
        <v>0.8</v>
      </c>
      <c r="H1318" s="1022">
        <f t="shared" si="481"/>
        <v>3</v>
      </c>
      <c r="I1318" s="1022">
        <f t="shared" si="505"/>
        <v>1.32</v>
      </c>
      <c r="J1318" s="1022" t="str">
        <f t="shared" si="506"/>
        <v>Not Available</v>
      </c>
      <c r="K1318">
        <f>IF('Pricing Calculator'!$AD69=F$1310,1,0)</f>
        <v>0</v>
      </c>
      <c r="L1318">
        <f>IF('Pricing Calculator'!$AD69=G$1310,1,0)</f>
        <v>1</v>
      </c>
      <c r="M1318">
        <f>IF('Pricing Calculator'!$AD69=H$1310,1,0)</f>
        <v>0</v>
      </c>
      <c r="N1318" t="str">
        <f t="shared" si="494"/>
        <v>Standard</v>
      </c>
      <c r="O1318" s="564">
        <f t="shared" si="482"/>
        <v>6.4000000000000001E-2</v>
      </c>
      <c r="P1318" s="564">
        <f t="shared" si="483"/>
        <v>0.8</v>
      </c>
      <c r="Q1318">
        <f t="shared" si="484"/>
        <v>3</v>
      </c>
      <c r="R1318">
        <f t="shared" si="485"/>
        <v>0.8</v>
      </c>
      <c r="S1318">
        <f t="shared" si="486"/>
        <v>1.32</v>
      </c>
      <c r="T1318" s="25">
        <f t="shared" si="503"/>
        <v>2.12</v>
      </c>
      <c r="U1318" s="38">
        <f t="shared" si="504"/>
        <v>0</v>
      </c>
      <c r="V1318" s="38">
        <f t="shared" si="495"/>
        <v>0</v>
      </c>
      <c r="W1318" t="s">
        <v>1257</v>
      </c>
      <c r="AD1318" s="269" t="s">
        <v>129</v>
      </c>
      <c r="AE1318" t="s">
        <v>1252</v>
      </c>
      <c r="AF1318" s="158"/>
      <c r="AG1318" s="244">
        <f>'Preferred Scenarios Calculator'!AM73</f>
        <v>744</v>
      </c>
      <c r="AH1318" s="244">
        <f>'Preferred Scenarios Calculator'!AH73</f>
        <v>0</v>
      </c>
      <c r="AI1318" s="245"/>
      <c r="AJ1318" s="245" t="str">
        <f>'Preferred Scenarios Calculator'!H73</f>
        <v>A7 (8 cores, 56GB RAM)</v>
      </c>
      <c r="AL1318">
        <f>IF('Preferred Scenarios Calculator'!V73 ="Standard", 1, 0)</f>
        <v>1</v>
      </c>
      <c r="AM1318" t="s">
        <v>1252</v>
      </c>
      <c r="AN1318" s="37">
        <f t="shared" si="487"/>
        <v>6.4000000000000001E-2</v>
      </c>
      <c r="AO1318" s="37">
        <f t="shared" si="488"/>
        <v>0.8</v>
      </c>
      <c r="AP1318" s="37">
        <f t="shared" si="489"/>
        <v>3</v>
      </c>
      <c r="AQ1318" s="37">
        <f t="shared" si="490"/>
        <v>1.32</v>
      </c>
      <c r="AR1318" s="37" t="str">
        <f t="shared" si="491"/>
        <v>Not Available</v>
      </c>
      <c r="AS1318">
        <f>IF('Preferred Scenarios Calculator'!$AB73=$AN$1310,1,0)</f>
        <v>0</v>
      </c>
      <c r="AT1318">
        <f>IF('Preferred Scenarios Calculator'!$AB73=$AO$1310,1,0)</f>
        <v>1</v>
      </c>
      <c r="AU1318">
        <f>IF('Preferred Scenarios Calculator'!$AB73=$AP$1310,1,0)</f>
        <v>0</v>
      </c>
      <c r="AV1318" t="str">
        <f t="shared" si="496"/>
        <v>Standard</v>
      </c>
      <c r="AW1318">
        <f t="shared" si="497"/>
        <v>6.4000000000000001E-2</v>
      </c>
      <c r="AX1318">
        <f t="shared" si="498"/>
        <v>0.8</v>
      </c>
      <c r="AY1318">
        <f t="shared" si="499"/>
        <v>3</v>
      </c>
      <c r="AZ1318">
        <f>(AT1318*AX1318)+(AU1318*AY1318)+(AW1318*AS1318)</f>
        <v>0.8</v>
      </c>
      <c r="BA1318">
        <f t="shared" si="493"/>
        <v>1.32</v>
      </c>
      <c r="BB1318" s="25">
        <f t="shared" si="500"/>
        <v>2.12</v>
      </c>
      <c r="BC1318" s="38">
        <f t="shared" si="501"/>
        <v>0</v>
      </c>
      <c r="BD1318" s="38">
        <f t="shared" si="502"/>
        <v>0</v>
      </c>
      <c r="BE1318" t="s">
        <v>1257</v>
      </c>
    </row>
    <row r="1319" spans="1:57" ht="17.5">
      <c r="A1319" s="244">
        <f>'Pricing Calculator'!AN73</f>
        <v>744</v>
      </c>
      <c r="B1319" s="334">
        <f>'Pricing Calculator'!AJ73</f>
        <v>0</v>
      </c>
      <c r="C1319" s="245" t="str">
        <f>'Pricing Calculator'!J73</f>
        <v>A8 (8 cores, 56GB RAM)</v>
      </c>
      <c r="D1319" s="1040">
        <f>IF('Pricing Calculator'!X73 ="Standard", 1, 0)</f>
        <v>1</v>
      </c>
      <c r="E1319" s="1040" t="s">
        <v>1253</v>
      </c>
      <c r="F1319" s="1022">
        <f t="shared" si="479"/>
        <v>6.4000000000000001E-2</v>
      </c>
      <c r="G1319" s="1022">
        <f t="shared" si="480"/>
        <v>0.8</v>
      </c>
      <c r="H1319" s="1022">
        <f t="shared" si="481"/>
        <v>3</v>
      </c>
      <c r="I1319" s="1022">
        <f t="shared" si="505"/>
        <v>1.466</v>
      </c>
      <c r="J1319" s="1022" t="str">
        <f t="shared" si="506"/>
        <v>Not Available</v>
      </c>
      <c r="K1319">
        <f>IF('Pricing Calculator'!$AD73=F$1310,1,0)</f>
        <v>0</v>
      </c>
      <c r="L1319">
        <f>IF('Pricing Calculator'!$AD73=G$1310,1,0)</f>
        <v>1</v>
      </c>
      <c r="M1319">
        <f>IF('Pricing Calculator'!$AD73=H$1310,1,0)</f>
        <v>0</v>
      </c>
      <c r="N1319" t="str">
        <f t="shared" si="494"/>
        <v>Standard</v>
      </c>
      <c r="O1319" s="564">
        <f t="shared" si="482"/>
        <v>6.4000000000000001E-2</v>
      </c>
      <c r="P1319" s="564">
        <f t="shared" si="483"/>
        <v>0.8</v>
      </c>
      <c r="Q1319">
        <f t="shared" si="484"/>
        <v>3</v>
      </c>
      <c r="R1319">
        <f t="shared" si="485"/>
        <v>0.8</v>
      </c>
      <c r="S1319">
        <f t="shared" si="486"/>
        <v>1.466</v>
      </c>
      <c r="T1319" s="25">
        <f t="shared" si="503"/>
        <v>2.266</v>
      </c>
      <c r="U1319" s="38">
        <f t="shared" si="504"/>
        <v>0</v>
      </c>
      <c r="V1319" s="38">
        <f t="shared" si="495"/>
        <v>0</v>
      </c>
      <c r="W1319" t="s">
        <v>1258</v>
      </c>
      <c r="AD1319" s="459" t="s">
        <v>450</v>
      </c>
      <c r="AE1319" t="s">
        <v>1253</v>
      </c>
      <c r="AF1319" s="158"/>
      <c r="AG1319" s="244">
        <f>'Preferred Scenarios Calculator'!AM77</f>
        <v>744</v>
      </c>
      <c r="AH1319" s="244">
        <f>'Preferred Scenarios Calculator'!AH77</f>
        <v>0</v>
      </c>
      <c r="AI1319" s="245"/>
      <c r="AJ1319" s="245" t="str">
        <f>'Preferred Scenarios Calculator'!H77</f>
        <v>A8 (8 cores, 56GB RAM)</v>
      </c>
      <c r="AL1319">
        <f>IF('Preferred Scenarios Calculator'!V77 ="Standard", 1, 0)</f>
        <v>1</v>
      </c>
      <c r="AM1319" t="s">
        <v>1253</v>
      </c>
      <c r="AN1319" s="37">
        <f t="shared" si="487"/>
        <v>6.4000000000000001E-2</v>
      </c>
      <c r="AO1319" s="37">
        <f t="shared" si="488"/>
        <v>0.8</v>
      </c>
      <c r="AP1319" s="37">
        <f t="shared" si="489"/>
        <v>3</v>
      </c>
      <c r="AQ1319" s="37">
        <f t="shared" si="490"/>
        <v>1.466</v>
      </c>
      <c r="AR1319" s="37" t="str">
        <f t="shared" si="491"/>
        <v>Not Available</v>
      </c>
      <c r="AS1319">
        <f>IF('Preferred Scenarios Calculator'!$AB77=$AN$1310,1,0)</f>
        <v>0</v>
      </c>
      <c r="AT1319">
        <f>IF('Preferred Scenarios Calculator'!$AB77=$AO$1310,1,0)</f>
        <v>1</v>
      </c>
      <c r="AU1319">
        <f>IF('Preferred Scenarios Calculator'!$AB77=$AP$1310,1,0)</f>
        <v>0</v>
      </c>
      <c r="AV1319" t="str">
        <f t="shared" si="496"/>
        <v>Standard</v>
      </c>
      <c r="AW1319">
        <f t="shared" si="497"/>
        <v>6.4000000000000001E-2</v>
      </c>
      <c r="AX1319">
        <f t="shared" si="498"/>
        <v>0.8</v>
      </c>
      <c r="AY1319">
        <f t="shared" si="499"/>
        <v>3</v>
      </c>
      <c r="AZ1319">
        <f>(AT1319*AX1319)+(AU1319*AY1319)+(AW1319*AS1319)</f>
        <v>0.8</v>
      </c>
      <c r="BA1319">
        <f t="shared" si="493"/>
        <v>1.466</v>
      </c>
      <c r="BB1319" s="25">
        <f t="shared" si="500"/>
        <v>2.266</v>
      </c>
      <c r="BC1319" s="38">
        <f t="shared" si="501"/>
        <v>0</v>
      </c>
      <c r="BD1319" s="38">
        <f t="shared" si="502"/>
        <v>0</v>
      </c>
      <c r="BE1319" t="s">
        <v>1258</v>
      </c>
    </row>
    <row r="1320" spans="1:57" ht="17.5">
      <c r="A1320" s="244">
        <f>'Pricing Calculator'!AN75</f>
        <v>744</v>
      </c>
      <c r="B1320" s="334">
        <f>'Pricing Calculator'!AJ75</f>
        <v>0</v>
      </c>
      <c r="C1320" s="245" t="str">
        <f>'Pricing Calculator'!J75</f>
        <v>A9 (16 cores, 112GB RAM)</v>
      </c>
      <c r="D1320" s="1040">
        <f>IF('Pricing Calculator'!X75 ="Standard", 1, 0)</f>
        <v>1</v>
      </c>
      <c r="E1320" s="1040" t="s">
        <v>1254</v>
      </c>
      <c r="F1320" s="1022">
        <f t="shared" si="479"/>
        <v>0.128</v>
      </c>
      <c r="G1320" s="1022">
        <f t="shared" si="480"/>
        <v>1.6</v>
      </c>
      <c r="H1320" s="1022">
        <f t="shared" si="481"/>
        <v>6</v>
      </c>
      <c r="I1320" s="1022">
        <f t="shared" si="505"/>
        <v>2.9329999999999998</v>
      </c>
      <c r="J1320" s="1022" t="str">
        <f t="shared" si="506"/>
        <v>Not Available</v>
      </c>
      <c r="K1320">
        <f>IF('Pricing Calculator'!$AD75=F$1310,1,0)</f>
        <v>0</v>
      </c>
      <c r="L1320">
        <f>IF('Pricing Calculator'!$AD75=G$1310,1,0)</f>
        <v>1</v>
      </c>
      <c r="M1320">
        <f>IF('Pricing Calculator'!$AD75=H$1310,1,0)</f>
        <v>0</v>
      </c>
      <c r="N1320" t="str">
        <f t="shared" si="494"/>
        <v>Standard</v>
      </c>
      <c r="O1320" s="564">
        <f t="shared" si="482"/>
        <v>0.128</v>
      </c>
      <c r="P1320" s="564">
        <f t="shared" si="483"/>
        <v>1.6</v>
      </c>
      <c r="Q1320">
        <f t="shared" si="484"/>
        <v>6</v>
      </c>
      <c r="R1320">
        <f t="shared" si="485"/>
        <v>1.6</v>
      </c>
      <c r="S1320">
        <f t="shared" si="486"/>
        <v>2.9329999999999998</v>
      </c>
      <c r="T1320" s="25">
        <f t="shared" si="503"/>
        <v>4.5329999999999995</v>
      </c>
      <c r="U1320" s="38">
        <f t="shared" si="504"/>
        <v>0</v>
      </c>
      <c r="V1320" s="38">
        <f t="shared" si="495"/>
        <v>0</v>
      </c>
      <c r="W1320" t="s">
        <v>1250</v>
      </c>
      <c r="AD1320" s="459" t="s">
        <v>451</v>
      </c>
      <c r="AE1320" t="s">
        <v>1254</v>
      </c>
      <c r="AF1320" s="158"/>
      <c r="AG1320" s="244">
        <f>'Preferred Scenarios Calculator'!AM79</f>
        <v>744</v>
      </c>
      <c r="AH1320" s="244">
        <f>'Preferred Scenarios Calculator'!AH79</f>
        <v>0</v>
      </c>
      <c r="AI1320" s="245"/>
      <c r="AJ1320" s="245" t="str">
        <f>'Preferred Scenarios Calculator'!H79</f>
        <v>A9 (16 cores, 112GB RAM)</v>
      </c>
      <c r="AL1320">
        <f>IF('Preferred Scenarios Calculator'!V79 ="Standard", 1, 0)</f>
        <v>1</v>
      </c>
      <c r="AM1320" t="s">
        <v>1254</v>
      </c>
      <c r="AN1320" s="37">
        <f t="shared" si="487"/>
        <v>0.128</v>
      </c>
      <c r="AO1320" s="37">
        <f t="shared" si="488"/>
        <v>1.6</v>
      </c>
      <c r="AP1320" s="37">
        <f t="shared" si="489"/>
        <v>6</v>
      </c>
      <c r="AQ1320" s="37">
        <f t="shared" si="490"/>
        <v>2.9329999999999998</v>
      </c>
      <c r="AR1320" s="37" t="str">
        <f t="shared" si="491"/>
        <v>Not Available</v>
      </c>
      <c r="AS1320">
        <f>IF('Preferred Scenarios Calculator'!$AB79=$AN$1310,1,0)</f>
        <v>0</v>
      </c>
      <c r="AT1320">
        <f>IF('Preferred Scenarios Calculator'!$AB79=$AO$1310,1,0)</f>
        <v>1</v>
      </c>
      <c r="AU1320">
        <f>IF('Preferred Scenarios Calculator'!$AB79=$AP$1310,1,0)</f>
        <v>0</v>
      </c>
      <c r="AV1320" t="str">
        <f t="shared" si="496"/>
        <v>Standard</v>
      </c>
      <c r="AW1320">
        <f t="shared" si="497"/>
        <v>0.128</v>
      </c>
      <c r="AX1320">
        <f t="shared" si="498"/>
        <v>1.6</v>
      </c>
      <c r="AY1320">
        <f t="shared" si="499"/>
        <v>6</v>
      </c>
      <c r="AZ1320">
        <f>(AT1320*AX1320)+(AU1320*AY1320)+(AW1320*AS1320)</f>
        <v>1.6</v>
      </c>
      <c r="BA1320">
        <f t="shared" si="493"/>
        <v>2.9329999999999998</v>
      </c>
      <c r="BB1320" s="25">
        <f t="shared" si="500"/>
        <v>4.5329999999999995</v>
      </c>
      <c r="BC1320" s="38">
        <f t="shared" si="501"/>
        <v>0</v>
      </c>
      <c r="BD1320" s="38">
        <f t="shared" si="502"/>
        <v>0</v>
      </c>
      <c r="BE1320" t="s">
        <v>1250</v>
      </c>
    </row>
    <row r="1321" spans="1:57" ht="16.5">
      <c r="A1321" s="158">
        <f>'Pricing Calculator'!AN53</f>
        <v>744</v>
      </c>
      <c r="B1321" s="334">
        <f>'Pricing Calculator'!AJ53</f>
        <v>0</v>
      </c>
      <c r="C1321" s="158"/>
      <c r="D1321" s="1040">
        <f>IF('Pricing Calculator'!X76 ="Standard", 1, 0)</f>
        <v>0</v>
      </c>
      <c r="E1321" s="1040" t="s">
        <v>4397</v>
      </c>
      <c r="F1321" s="1022">
        <f t="shared" si="479"/>
        <v>6.4000000000000001E-2</v>
      </c>
      <c r="G1321" s="1022">
        <f t="shared" si="480"/>
        <v>0.8</v>
      </c>
      <c r="H1321" s="1022">
        <f t="shared" si="481"/>
        <v>3</v>
      </c>
      <c r="I1321" s="1022">
        <f t="shared" si="505"/>
        <v>1.173</v>
      </c>
      <c r="J1321" s="1022" t="str">
        <f t="shared" si="506"/>
        <v>Not Available</v>
      </c>
      <c r="U1321" s="40">
        <f>SUM(U1311:U1320)</f>
        <v>0</v>
      </c>
      <c r="V1321" s="40">
        <f>IF(V1311="Not Available", "Not Available", SUM(V1311:V1320))</f>
        <v>0</v>
      </c>
      <c r="W1321" t="s">
        <v>1251</v>
      </c>
      <c r="AE1321" t="s">
        <v>1255</v>
      </c>
      <c r="AF1321" s="158"/>
      <c r="AG1321" s="158"/>
      <c r="AH1321" s="158"/>
      <c r="AI1321" s="158"/>
      <c r="AK1321" s="158"/>
      <c r="AL1321" s="158"/>
      <c r="AM1321" t="s">
        <v>1255</v>
      </c>
      <c r="AN1321" s="809">
        <f t="shared" ref="AN1321:AR1328" si="507">F1323</f>
        <v>3.2000000000000001E-2</v>
      </c>
      <c r="AO1321" s="809">
        <f t="shared" si="507"/>
        <v>0.4</v>
      </c>
      <c r="AP1321" s="809">
        <f t="shared" si="507"/>
        <v>1.5</v>
      </c>
      <c r="AQ1321" s="25">
        <f t="shared" si="507"/>
        <v>0.14000000000000001</v>
      </c>
      <c r="AR1321" s="25">
        <f t="shared" si="507"/>
        <v>0.14000000000000001</v>
      </c>
      <c r="BC1321" s="40">
        <f>SUM(BC1311:BC1320)</f>
        <v>0</v>
      </c>
      <c r="BD1321" s="40">
        <f>SUM(BD1311:BD1320)</f>
        <v>0</v>
      </c>
      <c r="BE1321" t="s">
        <v>1251</v>
      </c>
    </row>
    <row r="1322" spans="1:57" ht="16.5">
      <c r="A1322" s="158">
        <f>'Pricing Calculator'!AN55</f>
        <v>744</v>
      </c>
      <c r="B1322" s="334">
        <f>'Pricing Calculator'!AJ55</f>
        <v>0</v>
      </c>
      <c r="C1322" s="158"/>
      <c r="D1322" s="1040">
        <f>IF('Pricing Calculator'!X77 ="Standard", 1, 0)</f>
        <v>0</v>
      </c>
      <c r="E1322" s="1040" t="s">
        <v>4398</v>
      </c>
      <c r="F1322" s="1022">
        <f t="shared" si="479"/>
        <v>0.128</v>
      </c>
      <c r="G1322" s="1022">
        <f t="shared" si="480"/>
        <v>1.6</v>
      </c>
      <c r="H1322" s="1022">
        <f t="shared" si="481"/>
        <v>6</v>
      </c>
      <c r="I1322" s="1022">
        <f t="shared" si="505"/>
        <v>2.3460000000000001</v>
      </c>
      <c r="J1322" s="1022" t="str">
        <f t="shared" si="506"/>
        <v>Not Available</v>
      </c>
      <c r="U1322" s="760"/>
      <c r="V1322" s="760"/>
      <c r="W1322" t="s">
        <v>1252</v>
      </c>
      <c r="AE1322" t="s">
        <v>1256</v>
      </c>
      <c r="AF1322" s="158"/>
      <c r="AG1322" s="158"/>
      <c r="AH1322" s="158"/>
      <c r="AI1322" s="158"/>
      <c r="AK1322" s="158"/>
      <c r="AL1322" s="158"/>
      <c r="AM1322" t="s">
        <v>1256</v>
      </c>
      <c r="AN1322" s="809">
        <f t="shared" si="507"/>
        <v>3.2000000000000001E-2</v>
      </c>
      <c r="AO1322" s="809">
        <f t="shared" si="507"/>
        <v>0.4</v>
      </c>
      <c r="AP1322" s="809">
        <f t="shared" si="507"/>
        <v>1.5</v>
      </c>
      <c r="AQ1322" s="25">
        <f t="shared" si="507"/>
        <v>0.28000000000000003</v>
      </c>
      <c r="AR1322" s="25">
        <f t="shared" si="507"/>
        <v>0.28000000000000003</v>
      </c>
      <c r="BC1322" s="760"/>
      <c r="BD1322" s="760"/>
      <c r="BE1322" t="s">
        <v>1252</v>
      </c>
    </row>
    <row r="1323" spans="1:57" ht="16.5">
      <c r="A1323" s="158">
        <f>'Pricing Calculator'!AN57</f>
        <v>744</v>
      </c>
      <c r="B1323" s="334">
        <f>'Pricing Calculator'!AJ57</f>
        <v>0</v>
      </c>
      <c r="C1323" s="158"/>
      <c r="D1323" s="1040">
        <f>IF('Pricing Calculator'!Y76 ="Standard", 1, 0)</f>
        <v>0</v>
      </c>
      <c r="E1323" s="1040" t="s">
        <v>1255</v>
      </c>
      <c r="F1323" s="1022">
        <f>IF(E427=999999, "Not Available", N427)</f>
        <v>3.2000000000000001E-2</v>
      </c>
      <c r="G1323" s="1022">
        <f>IF(E440=999999, "Not Available", N440)</f>
        <v>0.4</v>
      </c>
      <c r="H1323" s="1022">
        <f>IF(E453=999999, "Not Available", N453)</f>
        <v>1.5</v>
      </c>
      <c r="I1323" s="1022">
        <f>IF(E87=999999, "Not Available", N87)</f>
        <v>0.14000000000000001</v>
      </c>
      <c r="J1323" s="1022">
        <f t="shared" ref="J1323:J1330" si="508">IF(E69=999999, "Not Available", N69)</f>
        <v>0.14000000000000001</v>
      </c>
      <c r="U1323" s="760"/>
      <c r="V1323" s="760"/>
      <c r="W1323" t="s">
        <v>1259</v>
      </c>
      <c r="AE1323" t="s">
        <v>1257</v>
      </c>
      <c r="AF1323" s="158"/>
      <c r="AG1323" s="158"/>
      <c r="AH1323" s="158"/>
      <c r="AI1323" s="158"/>
      <c r="AK1323" s="158"/>
      <c r="AL1323" s="158"/>
      <c r="AM1323" t="s">
        <v>1257</v>
      </c>
      <c r="AN1323" s="809">
        <f t="shared" si="507"/>
        <v>3.2000000000000001E-2</v>
      </c>
      <c r="AO1323" s="809">
        <f t="shared" si="507"/>
        <v>0.4</v>
      </c>
      <c r="AP1323" s="809">
        <f t="shared" si="507"/>
        <v>1.5</v>
      </c>
      <c r="AQ1323" s="25">
        <f t="shared" si="507"/>
        <v>0.56000000000000005</v>
      </c>
      <c r="AR1323" s="25">
        <f t="shared" si="507"/>
        <v>0.56000000000000005</v>
      </c>
      <c r="BC1323" s="760"/>
      <c r="BD1323" s="760"/>
      <c r="BE1323" t="s">
        <v>1259</v>
      </c>
    </row>
    <row r="1324" spans="1:57" ht="16.5">
      <c r="A1324" s="158">
        <f>'Pricing Calculator'!AN59</f>
        <v>744</v>
      </c>
      <c r="B1324" s="334">
        <f>'Pricing Calculator'!AJ59</f>
        <v>0</v>
      </c>
      <c r="C1324" s="158"/>
      <c r="D1324" s="1040">
        <f>IF('Pricing Calculator'!Y77 ="Standard", 1, 0)</f>
        <v>0</v>
      </c>
      <c r="E1324" s="1040" t="s">
        <v>1256</v>
      </c>
      <c r="F1324" s="1022">
        <f t="shared" ref="F1324:F1329" si="509">IF(E429=999999, "Not Available", N429)</f>
        <v>3.2000000000000001E-2</v>
      </c>
      <c r="G1324" s="1022">
        <f t="shared" ref="G1324:G1329" si="510">IF(E442=999999, "Not Available", N442)</f>
        <v>0.4</v>
      </c>
      <c r="H1324" s="1022">
        <f t="shared" ref="H1324:H1329" si="511">IF(E455=999999, "Not Available", N455)</f>
        <v>1.5</v>
      </c>
      <c r="I1324" s="1022">
        <f>IF(E88=999999, "Not Available", N88)</f>
        <v>0.28000000000000003</v>
      </c>
      <c r="J1324" s="1022">
        <f t="shared" si="508"/>
        <v>0.28000000000000003</v>
      </c>
      <c r="U1324" s="760"/>
      <c r="V1324" s="760"/>
      <c r="W1324" t="s">
        <v>1260</v>
      </c>
      <c r="AE1324" t="s">
        <v>1258</v>
      </c>
      <c r="AF1324" s="158"/>
      <c r="AG1324" s="158"/>
      <c r="AH1324" s="158"/>
      <c r="AI1324" s="158"/>
      <c r="AK1324" s="158"/>
      <c r="AL1324" s="158"/>
      <c r="AM1324" t="s">
        <v>1258</v>
      </c>
      <c r="AN1324" s="809">
        <f t="shared" si="507"/>
        <v>6.4000000000000001E-2</v>
      </c>
      <c r="AO1324" s="809">
        <f t="shared" si="507"/>
        <v>0.8</v>
      </c>
      <c r="AP1324" s="809">
        <f t="shared" si="507"/>
        <v>3</v>
      </c>
      <c r="AQ1324" s="25">
        <f t="shared" si="507"/>
        <v>1.1200000000000001</v>
      </c>
      <c r="AR1324" s="25">
        <f t="shared" si="507"/>
        <v>1.1200000000000001</v>
      </c>
      <c r="BC1324" s="760"/>
      <c r="BD1324" s="760"/>
      <c r="BE1324" t="s">
        <v>1260</v>
      </c>
    </row>
    <row r="1325" spans="1:57" ht="16.5">
      <c r="A1325" s="158">
        <f>'Pricing Calculator'!AN61</f>
        <v>744</v>
      </c>
      <c r="B1325" s="334">
        <f>'Pricing Calculator'!AJ61</f>
        <v>0</v>
      </c>
      <c r="C1325" s="158"/>
      <c r="D1325" s="1040">
        <f>IF('Pricing Calculator'!Y78 ="Standard", 1, 0)</f>
        <v>0</v>
      </c>
      <c r="E1325" s="1040" t="s">
        <v>1257</v>
      </c>
      <c r="F1325" s="1022">
        <f t="shared" si="509"/>
        <v>3.2000000000000001E-2</v>
      </c>
      <c r="G1325" s="1022">
        <f t="shared" si="510"/>
        <v>0.4</v>
      </c>
      <c r="H1325" s="1022">
        <f t="shared" si="511"/>
        <v>1.5</v>
      </c>
      <c r="I1325" s="1022">
        <f>IF(E89=999999, "Not Available", N89)</f>
        <v>0.56000000000000005</v>
      </c>
      <c r="J1325" s="1022">
        <f t="shared" si="508"/>
        <v>0.56000000000000005</v>
      </c>
      <c r="U1325" s="760"/>
      <c r="V1325" s="760"/>
      <c r="W1325" t="s">
        <v>1261</v>
      </c>
      <c r="AE1325" t="s">
        <v>1259</v>
      </c>
      <c r="AF1325" s="158"/>
      <c r="AG1325" s="158"/>
      <c r="AH1325" s="158"/>
      <c r="AI1325" s="158"/>
      <c r="AK1325" s="158"/>
      <c r="AL1325" s="158"/>
      <c r="AM1325" t="s">
        <v>1259</v>
      </c>
      <c r="AN1325" s="809">
        <f t="shared" si="507"/>
        <v>3.2000000000000001E-2</v>
      </c>
      <c r="AO1325" s="809">
        <f t="shared" si="507"/>
        <v>0.4</v>
      </c>
      <c r="AP1325" s="809">
        <f t="shared" si="507"/>
        <v>1.5</v>
      </c>
      <c r="AQ1325" s="25">
        <f t="shared" si="507"/>
        <v>0.33</v>
      </c>
      <c r="AR1325" s="25">
        <f t="shared" si="507"/>
        <v>0.33</v>
      </c>
      <c r="BC1325" s="760"/>
      <c r="BD1325" s="760"/>
      <c r="BE1325" t="s">
        <v>1261</v>
      </c>
    </row>
    <row r="1326" spans="1:57" ht="16.5">
      <c r="A1326" s="158">
        <f>'Pricing Calculator'!AN65</f>
        <v>744</v>
      </c>
      <c r="B1326" s="334">
        <f>'Pricing Calculator'!AJ65</f>
        <v>0</v>
      </c>
      <c r="C1326" s="158"/>
      <c r="D1326" s="1040">
        <f>IF('Pricing Calculator'!Y79 ="Standard", 1, 0)</f>
        <v>0</v>
      </c>
      <c r="E1326" s="1040" t="s">
        <v>1258</v>
      </c>
      <c r="F1326" s="1022">
        <f t="shared" si="509"/>
        <v>6.4000000000000001E-2</v>
      </c>
      <c r="G1326" s="1022">
        <f t="shared" si="510"/>
        <v>0.8</v>
      </c>
      <c r="H1326" s="1022">
        <f t="shared" si="511"/>
        <v>3</v>
      </c>
      <c r="I1326" s="1022">
        <f>IF(N90=999999, "Not Available", N90)</f>
        <v>1.1200000000000001</v>
      </c>
      <c r="J1326" s="1022">
        <f t="shared" si="508"/>
        <v>1.1200000000000001</v>
      </c>
      <c r="U1326" s="760"/>
      <c r="V1326" s="760"/>
      <c r="W1326" t="s">
        <v>1262</v>
      </c>
      <c r="AE1326" t="s">
        <v>1260</v>
      </c>
      <c r="AF1326" s="158"/>
      <c r="AG1326" s="158"/>
      <c r="AH1326" s="158"/>
      <c r="AI1326" s="158"/>
      <c r="AK1326" s="158"/>
      <c r="AL1326" s="158"/>
      <c r="AM1326" t="s">
        <v>1260</v>
      </c>
      <c r="AN1326" s="809">
        <f t="shared" si="507"/>
        <v>3.2000000000000001E-2</v>
      </c>
      <c r="AO1326" s="809">
        <f t="shared" si="507"/>
        <v>0.4</v>
      </c>
      <c r="AP1326" s="809">
        <f t="shared" si="507"/>
        <v>1.5</v>
      </c>
      <c r="AQ1326" s="25">
        <f t="shared" si="507"/>
        <v>0.65200000000000002</v>
      </c>
      <c r="AR1326" s="25">
        <f t="shared" si="507"/>
        <v>0.66</v>
      </c>
      <c r="BC1326" s="760"/>
      <c r="BD1326" s="760"/>
      <c r="BE1326" t="s">
        <v>1262</v>
      </c>
    </row>
    <row r="1327" spans="1:57" ht="16.5">
      <c r="A1327" s="158">
        <f>'Pricing Calculator'!AN67</f>
        <v>744</v>
      </c>
      <c r="B1327" s="334">
        <f>'Pricing Calculator'!AJ67</f>
        <v>0</v>
      </c>
      <c r="C1327" s="158"/>
      <c r="D1327" s="1040">
        <f>IF('Pricing Calculator'!Y80 ="Standard", 1, 0)</f>
        <v>0</v>
      </c>
      <c r="E1327" s="1040" t="s">
        <v>1259</v>
      </c>
      <c r="F1327" s="1022">
        <f t="shared" si="509"/>
        <v>3.2000000000000001E-2</v>
      </c>
      <c r="G1327" s="1022">
        <f t="shared" si="510"/>
        <v>0.4</v>
      </c>
      <c r="H1327" s="1022">
        <f t="shared" si="511"/>
        <v>1.5</v>
      </c>
      <c r="I1327" s="1022">
        <f>IF(E91=999999, "Not Available", N91)</f>
        <v>0.33</v>
      </c>
      <c r="J1327" s="1022">
        <f t="shared" si="508"/>
        <v>0.33</v>
      </c>
      <c r="U1327" s="760"/>
      <c r="V1327" s="760"/>
      <c r="W1327" t="s">
        <v>3197</v>
      </c>
      <c r="AE1327" t="s">
        <v>1261</v>
      </c>
      <c r="AF1327" s="158"/>
      <c r="AG1327" s="158"/>
      <c r="AH1327" s="158"/>
      <c r="AI1327" s="158"/>
      <c r="AK1327" s="158"/>
      <c r="AL1327" s="158"/>
      <c r="AM1327" t="s">
        <v>1261</v>
      </c>
      <c r="AN1327" s="809">
        <f t="shared" si="507"/>
        <v>6.4000000000000001E-2</v>
      </c>
      <c r="AO1327" s="809">
        <f t="shared" si="507"/>
        <v>0.8</v>
      </c>
      <c r="AP1327" s="809">
        <f t="shared" si="507"/>
        <v>3</v>
      </c>
      <c r="AQ1327" s="25">
        <f t="shared" si="507"/>
        <v>1.173</v>
      </c>
      <c r="AR1327" s="25">
        <f t="shared" si="507"/>
        <v>1.1879999999999999</v>
      </c>
      <c r="BC1327" s="760"/>
      <c r="BD1327" s="760"/>
      <c r="BE1327" t="s">
        <v>1253</v>
      </c>
    </row>
    <row r="1328" spans="1:57" ht="16.5">
      <c r="A1328" s="46">
        <f>'Pricing Calculator'!AN69</f>
        <v>744</v>
      </c>
      <c r="B1328" s="334">
        <f>'Pricing Calculator'!AJ69</f>
        <v>0</v>
      </c>
      <c r="C1328" s="235"/>
      <c r="D1328" s="1040">
        <f>IF('Pricing Calculator'!Y81 ="Standard", 1, 0)</f>
        <v>0</v>
      </c>
      <c r="E1328" s="1040" t="s">
        <v>1260</v>
      </c>
      <c r="F1328" s="1022">
        <f t="shared" si="509"/>
        <v>3.2000000000000001E-2</v>
      </c>
      <c r="G1328" s="1022">
        <f t="shared" si="510"/>
        <v>0.4</v>
      </c>
      <c r="H1328" s="1022">
        <f t="shared" si="511"/>
        <v>1.5</v>
      </c>
      <c r="I1328" s="1022">
        <f>IF(E92=999999, "Not Available", N92)</f>
        <v>0.65200000000000002</v>
      </c>
      <c r="J1328" s="1022">
        <f t="shared" si="508"/>
        <v>0.66</v>
      </c>
      <c r="U1328" s="46"/>
      <c r="V1328" s="235"/>
      <c r="W1328" t="s">
        <v>3198</v>
      </c>
      <c r="AB1328" s="236"/>
      <c r="AC1328" s="46"/>
      <c r="AD1328" s="46"/>
      <c r="AE1328" t="s">
        <v>1262</v>
      </c>
      <c r="AF1328" s="46"/>
      <c r="AG1328" s="236"/>
      <c r="AM1328" t="s">
        <v>1262</v>
      </c>
      <c r="AN1328" s="25">
        <f t="shared" si="507"/>
        <v>0.128</v>
      </c>
      <c r="AO1328" s="25">
        <f t="shared" si="507"/>
        <v>1.6</v>
      </c>
      <c r="AP1328" s="25">
        <f t="shared" si="507"/>
        <v>6</v>
      </c>
      <c r="AQ1328" s="25">
        <f t="shared" si="507"/>
        <v>2.1110000000000002</v>
      </c>
      <c r="AR1328" s="25" t="str">
        <f t="shared" si="507"/>
        <v>Not Available</v>
      </c>
      <c r="BE1328" t="s">
        <v>1254</v>
      </c>
    </row>
    <row r="1329" spans="1:44" ht="16.5">
      <c r="A1329" s="46"/>
      <c r="B1329" s="334"/>
      <c r="C1329" s="235"/>
      <c r="D1329" s="1040">
        <f>IF('Pricing Calculator'!Y82 ="Standard", 1, 0)</f>
        <v>0</v>
      </c>
      <c r="E1329" s="1040" t="s">
        <v>1261</v>
      </c>
      <c r="F1329" s="1022">
        <f t="shared" si="509"/>
        <v>6.4000000000000001E-2</v>
      </c>
      <c r="G1329" s="1022">
        <f t="shared" si="510"/>
        <v>0.8</v>
      </c>
      <c r="H1329" s="1022">
        <f t="shared" si="511"/>
        <v>3</v>
      </c>
      <c r="I1329" s="1022">
        <f>IF(E93=999999, "Not Available", N93)</f>
        <v>1.173</v>
      </c>
      <c r="J1329" s="1022">
        <f t="shared" si="508"/>
        <v>1.1879999999999999</v>
      </c>
      <c r="U1329" s="46"/>
      <c r="V1329" s="235"/>
      <c r="W1329" t="s">
        <v>3199</v>
      </c>
      <c r="AB1329" s="236"/>
      <c r="AC1329" s="46"/>
      <c r="AD1329" s="46"/>
      <c r="AF1329" s="46"/>
      <c r="AG1329" s="236"/>
      <c r="AN1329" s="25">
        <f>F1331</f>
        <v>3.2000000000000001E-2</v>
      </c>
      <c r="AO1329" s="25">
        <f>G1331</f>
        <v>0.4</v>
      </c>
      <c r="AP1329" s="25">
        <f>H1331</f>
        <v>1.5</v>
      </c>
      <c r="AQ1329" s="25" t="str">
        <f>I1331</f>
        <v>Not Available</v>
      </c>
      <c r="AR1329" s="25"/>
    </row>
    <row r="1330" spans="1:44" ht="16.5">
      <c r="A1330" s="46"/>
      <c r="B1330" s="334"/>
      <c r="C1330" s="235"/>
      <c r="D1330" s="1040">
        <f>IF('Pricing Calculator'!Y83 ="Standard", 1, 0)</f>
        <v>0</v>
      </c>
      <c r="E1330" s="1040" t="s">
        <v>1262</v>
      </c>
      <c r="F1330" s="1022">
        <f>IF(E436=999999, "Not Available", N436)</f>
        <v>0.128</v>
      </c>
      <c r="G1330" s="1022">
        <f>IF(E449=999999, "Not Available", N449)</f>
        <v>1.6</v>
      </c>
      <c r="H1330" s="1022">
        <f>IF(E462=999999, "Not Available", N462)</f>
        <v>6</v>
      </c>
      <c r="I1330" s="1022">
        <f>IF(E94=999999, "Not Available", N94)</f>
        <v>2.1110000000000002</v>
      </c>
      <c r="J1330" s="1022" t="str">
        <f t="shared" si="508"/>
        <v>Not Available</v>
      </c>
      <c r="O1330" s="904"/>
      <c r="P1330" s="904"/>
      <c r="Q1330" s="46"/>
      <c r="R1330" s="46"/>
      <c r="S1330" s="46"/>
      <c r="T1330" s="46"/>
      <c r="U1330" s="46"/>
      <c r="V1330" s="235"/>
      <c r="W1330" t="s">
        <v>3200</v>
      </c>
      <c r="AB1330" s="236"/>
      <c r="AC1330" s="46"/>
      <c r="AD1330" s="46"/>
      <c r="AF1330" s="46"/>
      <c r="AG1330" s="236"/>
      <c r="AN1330" s="25"/>
      <c r="AO1330" s="25"/>
      <c r="AP1330" s="25"/>
      <c r="AQ1330" s="25"/>
      <c r="AR1330" s="25"/>
    </row>
    <row r="1331" spans="1:44" ht="16.5">
      <c r="A1331" s="46"/>
      <c r="B1331" s="334"/>
      <c r="C1331" s="235"/>
      <c r="E1331" s="1040" t="s">
        <v>3197</v>
      </c>
      <c r="F1331" s="1022">
        <f>IF(E427=999999, "Not Available", N427)</f>
        <v>3.2000000000000001E-2</v>
      </c>
      <c r="G1331" s="1022">
        <f>IF(E440=999999, "Not Available", N440)</f>
        <v>0.4</v>
      </c>
      <c r="H1331" s="1022">
        <f>IF(E453=999999, "Not Available", N453)</f>
        <v>1.5</v>
      </c>
      <c r="I1331" s="1022" t="str">
        <f>IF(N147=999999, "Not Available", N147)</f>
        <v>Not Available</v>
      </c>
      <c r="J1331" s="1031" t="s">
        <v>3202</v>
      </c>
      <c r="O1331" s="904"/>
      <c r="P1331" s="904"/>
      <c r="Q1331" s="46"/>
      <c r="R1331" s="46"/>
      <c r="S1331" s="46"/>
      <c r="T1331" s="46"/>
      <c r="U1331" s="46"/>
      <c r="V1331" s="235"/>
      <c r="W1331" t="s">
        <v>3201</v>
      </c>
      <c r="AB1331" s="236"/>
      <c r="AC1331" s="46"/>
      <c r="AD1331" s="46"/>
      <c r="AF1331" s="46"/>
      <c r="AG1331" s="236"/>
      <c r="AN1331" s="25"/>
      <c r="AO1331" s="25"/>
      <c r="AP1331" s="25"/>
      <c r="AQ1331" s="25"/>
      <c r="AR1331" s="25"/>
    </row>
    <row r="1332" spans="1:44" ht="16.5">
      <c r="A1332" s="46"/>
      <c r="B1332" s="334"/>
      <c r="C1332" s="235"/>
      <c r="E1332" s="1040" t="s">
        <v>3198</v>
      </c>
      <c r="F1332" s="1022">
        <f>IF(E427=999999, "Not Available", N427)</f>
        <v>3.2000000000000001E-2</v>
      </c>
      <c r="G1332" s="1022">
        <f>IF(E440=999999, "Not Available", N440)</f>
        <v>0.4</v>
      </c>
      <c r="H1332" s="1022">
        <f>IF(E453=999999, "Not Available", N453)</f>
        <v>1.5</v>
      </c>
      <c r="I1332" s="1022" t="str">
        <f>IF(N148=999999, "Not Available", N148)</f>
        <v>Not Available</v>
      </c>
      <c r="J1332" s="1031" t="s">
        <v>3202</v>
      </c>
      <c r="O1332" s="904"/>
      <c r="P1332" s="904"/>
      <c r="Q1332" s="46"/>
      <c r="R1332" s="46"/>
      <c r="S1332" s="46"/>
      <c r="T1332" s="46"/>
      <c r="U1332" s="46"/>
      <c r="V1332" s="235"/>
      <c r="W1332" t="s">
        <v>1253</v>
      </c>
      <c r="AB1332" s="236"/>
      <c r="AC1332" s="46"/>
      <c r="AD1332" s="46"/>
      <c r="AF1332" s="46"/>
      <c r="AG1332" s="236"/>
      <c r="AN1332" s="25"/>
      <c r="AO1332" s="25"/>
      <c r="AP1332" s="25"/>
      <c r="AQ1332" s="25"/>
      <c r="AR1332" s="25"/>
    </row>
    <row r="1333" spans="1:44" ht="16.5">
      <c r="A1333" s="46"/>
      <c r="B1333" s="334"/>
      <c r="C1333" s="235"/>
      <c r="E1333" s="1040" t="s">
        <v>3199</v>
      </c>
      <c r="F1333" s="1022">
        <f>IF(E431=999999, "Not Available", N431)</f>
        <v>6.4000000000000001E-2</v>
      </c>
      <c r="G1333" s="1022">
        <f>IF(E444=999999, "Not Available", N444)</f>
        <v>0.8</v>
      </c>
      <c r="H1333" s="1022">
        <f>IF(E457=999999, "Not Available", N457)</f>
        <v>3</v>
      </c>
      <c r="I1333" s="1022" t="str">
        <f>IF(N149=999999, "Not Available", N149)</f>
        <v>Not Available</v>
      </c>
      <c r="J1333" s="1031" t="s">
        <v>3202</v>
      </c>
      <c r="O1333" s="904"/>
      <c r="P1333" s="904"/>
      <c r="Q1333" s="46"/>
      <c r="R1333" s="46"/>
      <c r="S1333" s="46"/>
      <c r="T1333" s="46"/>
      <c r="U1333" s="46"/>
      <c r="V1333" s="235"/>
      <c r="W1333" t="s">
        <v>1254</v>
      </c>
      <c r="AB1333" s="236"/>
      <c r="AC1333" s="46"/>
      <c r="AD1333" s="46"/>
      <c r="AF1333" s="46"/>
      <c r="AG1333" s="236"/>
      <c r="AN1333" s="25"/>
      <c r="AO1333" s="25"/>
      <c r="AP1333" s="25"/>
      <c r="AQ1333" s="25"/>
      <c r="AR1333" s="25"/>
    </row>
    <row r="1334" spans="1:44">
      <c r="A1334" s="46"/>
      <c r="B1334" s="235"/>
      <c r="C1334" s="235"/>
      <c r="E1334" s="1040" t="s">
        <v>3200</v>
      </c>
      <c r="F1334" s="1022">
        <f>IF(E436=999999, "Not Available", N436)</f>
        <v>0.128</v>
      </c>
      <c r="G1334" s="1022">
        <f>IF(E449=999999, "Not Available", N449)</f>
        <v>1.6</v>
      </c>
      <c r="H1334" s="1022">
        <f>IF(E462=999999, "Not Available", N462)</f>
        <v>6</v>
      </c>
      <c r="I1334" s="1022" t="str">
        <f>IF(N150=999999, "Not Available", N150)</f>
        <v>Not Available</v>
      </c>
      <c r="J1334" s="1031" t="s">
        <v>3202</v>
      </c>
      <c r="O1334" s="904"/>
      <c r="P1334" s="904"/>
      <c r="Q1334" s="46"/>
      <c r="R1334" s="46"/>
      <c r="S1334" s="46"/>
      <c r="T1334" s="46"/>
      <c r="W1334" t="s">
        <v>4397</v>
      </c>
      <c r="AB1334" s="236"/>
      <c r="AC1334" s="46"/>
      <c r="AD1334" s="46"/>
      <c r="AF1334" s="46"/>
      <c r="AG1334" s="236"/>
      <c r="AN1334" s="25"/>
      <c r="AO1334" s="25"/>
      <c r="AP1334" s="25"/>
      <c r="AQ1334" s="25"/>
      <c r="AR1334" s="25"/>
    </row>
    <row r="1335" spans="1:44">
      <c r="A1335" s="46"/>
      <c r="B1335" s="235"/>
      <c r="C1335" s="235"/>
      <c r="E1335" s="1040" t="s">
        <v>3201</v>
      </c>
      <c r="F1335" s="1022">
        <f>IF(E436=999999, "Not Available", N436*2)</f>
        <v>0.25600000000000001</v>
      </c>
      <c r="G1335" s="1022">
        <f>IF(E449=999999, "Not Available",N449*2)</f>
        <v>3.2</v>
      </c>
      <c r="H1335" s="1022">
        <f>IF(E462=999999, "Not Available", N462*2)</f>
        <v>12</v>
      </c>
      <c r="I1335" s="1022" t="str">
        <f>IF(N151=999999, "Not Available", N151)</f>
        <v>Not Available</v>
      </c>
      <c r="J1335" s="1031" t="s">
        <v>3202</v>
      </c>
      <c r="O1335" s="904"/>
      <c r="P1335" s="904"/>
      <c r="Q1335" s="46"/>
      <c r="R1335" s="46"/>
      <c r="S1335" s="46"/>
      <c r="T1335" s="46"/>
      <c r="W1335" t="s">
        <v>4398</v>
      </c>
      <c r="AB1335" s="236"/>
      <c r="AC1335" s="46"/>
      <c r="AD1335" s="46"/>
      <c r="AF1335" s="46"/>
      <c r="AG1335" s="236"/>
      <c r="AN1335" s="25"/>
      <c r="AO1335" s="25"/>
      <c r="AP1335" s="25"/>
      <c r="AQ1335" s="25"/>
      <c r="AR1335" s="25"/>
    </row>
    <row r="1336" spans="1:44">
      <c r="A1336" s="46"/>
      <c r="B1336" s="235"/>
      <c r="C1336" s="235"/>
      <c r="E1336" s="1040"/>
      <c r="F1336" s="1103" t="s">
        <v>162</v>
      </c>
      <c r="G1336" s="1103" t="s">
        <v>14</v>
      </c>
      <c r="H1336" s="1103" t="s">
        <v>163</v>
      </c>
      <c r="I1336" s="1103" t="s">
        <v>514</v>
      </c>
      <c r="J1336" s="1103" t="s">
        <v>515</v>
      </c>
      <c r="K1336" s="275" t="s">
        <v>155</v>
      </c>
      <c r="L1336" s="275" t="s">
        <v>5</v>
      </c>
      <c r="M1336" s="275" t="s">
        <v>156</v>
      </c>
      <c r="N1336" s="275" t="s">
        <v>361</v>
      </c>
      <c r="O1336" s="917" t="s">
        <v>3001</v>
      </c>
      <c r="P1336" s="917" t="s">
        <v>3002</v>
      </c>
      <c r="Q1336" s="275" t="s">
        <v>3003</v>
      </c>
      <c r="R1336" s="275" t="s">
        <v>516</v>
      </c>
      <c r="S1336" s="275" t="s">
        <v>518</v>
      </c>
      <c r="T1336" s="275" t="s">
        <v>3004</v>
      </c>
      <c r="U1336" s="830" t="s">
        <v>3005</v>
      </c>
      <c r="V1336" s="235"/>
      <c r="AB1336" s="236"/>
      <c r="AC1336" s="46"/>
      <c r="AD1336" s="46"/>
      <c r="AF1336" s="46"/>
      <c r="AG1336" s="236"/>
      <c r="AN1336" s="25"/>
      <c r="AO1336" s="25"/>
      <c r="AP1336" s="25"/>
      <c r="AQ1336" s="25"/>
      <c r="AR1336" s="25"/>
    </row>
    <row r="1337" spans="1:44">
      <c r="A1337" s="46"/>
      <c r="B1337" s="235"/>
      <c r="C1337" s="235"/>
      <c r="E1337" s="1040" t="s">
        <v>1245</v>
      </c>
      <c r="F1337" s="1022" t="str">
        <f>IF(E427=999999, "Not Available", O427)</f>
        <v/>
      </c>
      <c r="G1337" s="1022" t="str">
        <f>IF(E440=999999, "Not Available", O440)</f>
        <v/>
      </c>
      <c r="H1337" s="1022" t="str">
        <f>IF(E4280=999999, "Not Available", O453)</f>
        <v/>
      </c>
      <c r="I1337" s="1022" t="str">
        <f>IF(E30=999999, "Not Available", O30)</f>
        <v/>
      </c>
      <c r="J1337" s="1022" t="str">
        <f>IF(E17=999999, "Not Available", O17)</f>
        <v/>
      </c>
      <c r="K1337">
        <f>IF('Pricing Calculator'!$AD53=F$1310,1,0)</f>
        <v>0</v>
      </c>
      <c r="L1337">
        <f>IF('Pricing Calculator'!$AD53=G$1310,1,0)</f>
        <v>1</v>
      </c>
      <c r="M1337">
        <f>IF('Pricing Calculator'!$AD53=H$1310,1,0)</f>
        <v>0</v>
      </c>
      <c r="N1337" t="str">
        <f>IF(K1337=1,"web",IF(L1337=1,"Standard",IF(M1337=1,"enterprise","ERROR")))</f>
        <v>Standard</v>
      </c>
      <c r="O1337" s="564" t="str">
        <f t="shared" ref="O1337:O1346" si="512">IFERROR(VLOOKUP($C1311,$E$1337:$H$1356,2, FALSE), 0)</f>
        <v/>
      </c>
      <c r="P1337" s="564" t="str">
        <f t="shared" ref="P1337:P1346" si="513">IFERROR(VLOOKUP($C1311,$E$1337:$H$1356,3, FALSE), 0)</f>
        <v/>
      </c>
      <c r="Q1337" t="str">
        <f t="shared" ref="Q1337:Q1346" si="514">IFERROR(VLOOKUP($C1311,$E$1337:$H$1356,4, FALSE), 0)</f>
        <v/>
      </c>
      <c r="R1337" s="46" t="str">
        <f>IF(K1337=1,O1337,IF(L1337=1,P1337,IF(M1337=1,Q1337,"Not Available")))</f>
        <v/>
      </c>
      <c r="S1337" t="str">
        <f t="shared" ref="S1337:S1346" si="515">IF(D1311=1,VLOOKUP(C1311,$E$1337:$J$1356,5, FALSE),VLOOKUP($E1337,$E$1337:$J$1356,6, FALSE))</f>
        <v/>
      </c>
      <c r="T1337" s="46" t="str">
        <f t="shared" ref="T1337:T1346" si="516">IF(B1311&gt;0, R1337, "")</f>
        <v/>
      </c>
      <c r="U1337" s="46" t="str">
        <f t="shared" ref="U1337:U1346" si="517">IF(B1311&gt;0, S1337, "")</f>
        <v/>
      </c>
      <c r="V1337" s="235"/>
      <c r="AB1337" s="236"/>
      <c r="AC1337" s="46"/>
      <c r="AD1337" s="46"/>
      <c r="AF1337" s="46"/>
      <c r="AG1337" s="236"/>
      <c r="AN1337" s="25"/>
      <c r="AO1337" s="25"/>
      <c r="AP1337" s="25"/>
      <c r="AQ1337" s="25"/>
      <c r="AR1337" s="25"/>
    </row>
    <row r="1338" spans="1:44">
      <c r="A1338" s="46"/>
      <c r="B1338" s="235"/>
      <c r="C1338" s="235"/>
      <c r="E1338" s="1040" t="s">
        <v>1246</v>
      </c>
      <c r="F1338" s="1022" t="str">
        <f>IF(E428=999999, "Not Available", O428)</f>
        <v/>
      </c>
      <c r="G1338" s="1022" t="str">
        <f>IF(E441=999999, "Not Available", O441)</f>
        <v/>
      </c>
      <c r="H1338" s="1022" t="str">
        <f>IF(E4281=999999, "Not Available", O454)</f>
        <v/>
      </c>
      <c r="I1338" s="1022" t="str">
        <f>IF(E31=999999, "Not Available", O31)</f>
        <v/>
      </c>
      <c r="J1338" s="1022" t="str">
        <f>IF(E18=999999, "Not Available", O18)</f>
        <v/>
      </c>
      <c r="K1338">
        <f>IF('Pricing Calculator'!$AD55=F$1310,1,0)</f>
        <v>0</v>
      </c>
      <c r="L1338">
        <f>IF('Pricing Calculator'!$AD55=G$1310,1,0)</f>
        <v>1</v>
      </c>
      <c r="M1338">
        <f>IF('Pricing Calculator'!$AD55=H$1310,1,0)</f>
        <v>0</v>
      </c>
      <c r="N1338" t="str">
        <f t="shared" ref="N1338:N1346" si="518">IF(K1338=1,"web",IF(L1338=1,"Standard",IF(M1338=1,"enterprise","ERROR")))</f>
        <v>Standard</v>
      </c>
      <c r="O1338" s="564" t="str">
        <f t="shared" si="512"/>
        <v/>
      </c>
      <c r="P1338" s="564" t="str">
        <f t="shared" si="513"/>
        <v/>
      </c>
      <c r="Q1338" t="str">
        <f t="shared" si="514"/>
        <v/>
      </c>
      <c r="R1338" s="46" t="str">
        <f t="shared" ref="R1338:R1346" si="519">IF(K1338=1,O1338,IF(L1338=1,P1338,IF(M1338=1,Q1338,"Not Available")))</f>
        <v/>
      </c>
      <c r="S1338" t="str">
        <f t="shared" si="515"/>
        <v/>
      </c>
      <c r="T1338" s="46" t="str">
        <f t="shared" si="516"/>
        <v/>
      </c>
      <c r="U1338" s="46" t="str">
        <f t="shared" si="517"/>
        <v/>
      </c>
      <c r="V1338" s="235"/>
      <c r="AB1338" s="236"/>
      <c r="AC1338" s="46"/>
      <c r="AD1338" s="46"/>
      <c r="AF1338" s="46"/>
      <c r="AG1338" s="236"/>
      <c r="AN1338" s="25"/>
      <c r="AO1338" s="25"/>
      <c r="AP1338" s="25"/>
      <c r="AQ1338" s="25"/>
      <c r="AR1338" s="25"/>
    </row>
    <row r="1339" spans="1:44">
      <c r="A1339" s="46"/>
      <c r="B1339" s="235"/>
      <c r="C1339" s="235"/>
      <c r="E1339" s="1040" t="s">
        <v>1247</v>
      </c>
      <c r="F1339" s="1022" t="str">
        <f>IF(E429=999999, "Not Available", O429)</f>
        <v/>
      </c>
      <c r="G1339" s="1022" t="str">
        <f>IF(E442=999999, "Not Available", O442)</f>
        <v/>
      </c>
      <c r="H1339" s="1022" t="str">
        <f>IF(E4282=999999, "Not Available", O455)</f>
        <v/>
      </c>
      <c r="I1339" s="1031" t="str">
        <f>$I$1338</f>
        <v/>
      </c>
      <c r="J1339" s="1031" t="str">
        <f>$J$1338</f>
        <v/>
      </c>
      <c r="K1339">
        <f>IF('Pricing Calculator'!$AD57=F$1310,1,0)</f>
        <v>0</v>
      </c>
      <c r="L1339">
        <f>IF('Pricing Calculator'!$AD57=G$1310,1,0)</f>
        <v>1</v>
      </c>
      <c r="M1339">
        <f>IF('Pricing Calculator'!$AD57=H$1310,1,0)</f>
        <v>0</v>
      </c>
      <c r="N1339" t="str">
        <f t="shared" si="518"/>
        <v>Standard</v>
      </c>
      <c r="O1339" s="564" t="str">
        <f t="shared" si="512"/>
        <v/>
      </c>
      <c r="P1339" s="564" t="str">
        <f t="shared" si="513"/>
        <v/>
      </c>
      <c r="Q1339" t="str">
        <f t="shared" si="514"/>
        <v/>
      </c>
      <c r="R1339" s="46" t="str">
        <f t="shared" si="519"/>
        <v/>
      </c>
      <c r="S1339" t="str">
        <f t="shared" si="515"/>
        <v/>
      </c>
      <c r="T1339" s="46" t="str">
        <f t="shared" si="516"/>
        <v/>
      </c>
      <c r="U1339" s="46" t="str">
        <f t="shared" si="517"/>
        <v/>
      </c>
      <c r="V1339" s="235"/>
      <c r="AB1339" s="236"/>
      <c r="AC1339" s="46"/>
      <c r="AD1339" s="46"/>
      <c r="AF1339" s="46"/>
      <c r="AG1339" s="236"/>
      <c r="AN1339" s="25"/>
      <c r="AO1339" s="25"/>
      <c r="AP1339" s="25"/>
      <c r="AQ1339" s="25"/>
      <c r="AR1339" s="25"/>
    </row>
    <row r="1340" spans="1:44">
      <c r="A1340" s="46"/>
      <c r="B1340" s="235"/>
      <c r="C1340" s="235"/>
      <c r="E1340" s="1040" t="s">
        <v>1248</v>
      </c>
      <c r="F1340" s="1022" t="str">
        <f>IF(E430=999999, "Not Available", O430)</f>
        <v/>
      </c>
      <c r="G1340" s="1022" t="str">
        <f>IF(E443=999999, "Not Available", O443)</f>
        <v/>
      </c>
      <c r="H1340" s="1022" t="str">
        <f>IF(E4283=999999, "Not Available", O456)</f>
        <v/>
      </c>
      <c r="I1340" s="1031" t="str">
        <f>$I$1338</f>
        <v/>
      </c>
      <c r="J1340" s="1031" t="str">
        <f>$J$1338</f>
        <v/>
      </c>
      <c r="K1340">
        <f>IF('Pricing Calculator'!$AD59=F$1310,1,0)</f>
        <v>0</v>
      </c>
      <c r="L1340">
        <f>IF('Pricing Calculator'!$AD59=G$1310,1,0)</f>
        <v>1</v>
      </c>
      <c r="M1340">
        <f>IF('Pricing Calculator'!$AD59=H$1310,1,0)</f>
        <v>0</v>
      </c>
      <c r="N1340" t="str">
        <f t="shared" si="518"/>
        <v>Standard</v>
      </c>
      <c r="O1340" s="564" t="str">
        <f t="shared" si="512"/>
        <v/>
      </c>
      <c r="P1340" s="564" t="str">
        <f t="shared" si="513"/>
        <v/>
      </c>
      <c r="Q1340" t="str">
        <f t="shared" si="514"/>
        <v/>
      </c>
      <c r="R1340" s="46" t="str">
        <f t="shared" si="519"/>
        <v/>
      </c>
      <c r="S1340" t="str">
        <f t="shared" si="515"/>
        <v/>
      </c>
      <c r="T1340" s="46" t="str">
        <f t="shared" si="516"/>
        <v/>
      </c>
      <c r="U1340" s="46" t="str">
        <f t="shared" si="517"/>
        <v/>
      </c>
      <c r="V1340" s="235"/>
      <c r="AB1340" s="236"/>
      <c r="AC1340" s="46"/>
      <c r="AD1340" s="46"/>
      <c r="AF1340" s="46"/>
      <c r="AG1340" s="236"/>
      <c r="AN1340" s="25"/>
      <c r="AO1340" s="25"/>
      <c r="AP1340" s="25"/>
      <c r="AQ1340" s="25"/>
      <c r="AR1340" s="25"/>
    </row>
    <row r="1341" spans="1:44">
      <c r="A1341" s="46"/>
      <c r="B1341" s="235"/>
      <c r="C1341" s="235"/>
      <c r="E1341" s="1040" t="s">
        <v>1249</v>
      </c>
      <c r="F1341" s="1031" t="str">
        <f>F1338</f>
        <v/>
      </c>
      <c r="G1341" s="1031" t="str">
        <f>G1338</f>
        <v/>
      </c>
      <c r="H1341" s="1031" t="str">
        <f>H1338</f>
        <v/>
      </c>
      <c r="I1341" s="1031" t="str">
        <f>$I$1338</f>
        <v/>
      </c>
      <c r="J1341" s="1031" t="str">
        <f>$J$1338</f>
        <v/>
      </c>
      <c r="K1341">
        <f>IF('Pricing Calculator'!$AD61=F$1310,1,0)</f>
        <v>0</v>
      </c>
      <c r="L1341">
        <f>IF('Pricing Calculator'!$AD61=G$1310,1,0)</f>
        <v>1</v>
      </c>
      <c r="M1341">
        <f>IF('Pricing Calculator'!$AD61=H$1310,1,0)</f>
        <v>0</v>
      </c>
      <c r="N1341" t="str">
        <f t="shared" si="518"/>
        <v>Standard</v>
      </c>
      <c r="O1341" s="564" t="str">
        <f t="shared" si="512"/>
        <v/>
      </c>
      <c r="P1341" s="564" t="str">
        <f t="shared" si="513"/>
        <v/>
      </c>
      <c r="Q1341" t="str">
        <f t="shared" si="514"/>
        <v/>
      </c>
      <c r="R1341" s="46" t="str">
        <f t="shared" si="519"/>
        <v/>
      </c>
      <c r="S1341" t="str">
        <f t="shared" si="515"/>
        <v/>
      </c>
      <c r="T1341" s="46" t="str">
        <f t="shared" si="516"/>
        <v/>
      </c>
      <c r="U1341" s="46" t="str">
        <f t="shared" si="517"/>
        <v/>
      </c>
      <c r="V1341" s="235"/>
      <c r="AB1341" s="236"/>
      <c r="AC1341" s="46"/>
      <c r="AD1341" s="46"/>
      <c r="AF1341" s="46"/>
      <c r="AG1341" s="236"/>
      <c r="AN1341" s="25"/>
      <c r="AO1341" s="25"/>
      <c r="AP1341" s="25"/>
      <c r="AQ1341" s="25"/>
      <c r="AR1341" s="25"/>
    </row>
    <row r="1342" spans="1:44">
      <c r="A1342" s="46"/>
      <c r="B1342" s="235"/>
      <c r="C1342" s="235"/>
      <c r="E1342" s="1040" t="s">
        <v>1250</v>
      </c>
      <c r="F1342" s="1022" t="str">
        <f>IF(E432=999999, "Not Available", O432)</f>
        <v/>
      </c>
      <c r="G1342" s="1022" t="str">
        <f>IF(E445=999999, "Not Available", O445)</f>
        <v/>
      </c>
      <c r="H1342" s="1022" t="str">
        <f>IF(E4285=999999, "Not Available", O458)</f>
        <v/>
      </c>
      <c r="I1342" s="1022" t="str">
        <f t="shared" ref="I1342:I1348" si="520">IF(E35=999999, "Not Available", O35)</f>
        <v/>
      </c>
      <c r="J1342" s="1022" t="str">
        <f t="shared" ref="J1342:J1348" si="521">IF(E22=999999, "Not Available", O22)</f>
        <v>Not Available</v>
      </c>
      <c r="K1342">
        <f>IF('Pricing Calculator'!$AD65=F$1310,1,0)</f>
        <v>0</v>
      </c>
      <c r="L1342">
        <f>IF('Pricing Calculator'!$AD65=G$1310,1,0)</f>
        <v>1</v>
      </c>
      <c r="M1342">
        <f>IF('Pricing Calculator'!$AD65=H$1310,1,0)</f>
        <v>0</v>
      </c>
      <c r="N1342" t="str">
        <f t="shared" si="518"/>
        <v>Standard</v>
      </c>
      <c r="O1342" s="564" t="str">
        <f t="shared" si="512"/>
        <v/>
      </c>
      <c r="P1342" s="564" t="str">
        <f t="shared" si="513"/>
        <v/>
      </c>
      <c r="Q1342" t="str">
        <f t="shared" si="514"/>
        <v/>
      </c>
      <c r="R1342" s="46" t="str">
        <f t="shared" si="519"/>
        <v/>
      </c>
      <c r="S1342" t="str">
        <f t="shared" si="515"/>
        <v/>
      </c>
      <c r="T1342" s="46" t="str">
        <f t="shared" si="516"/>
        <v/>
      </c>
      <c r="U1342" s="46" t="str">
        <f t="shared" si="517"/>
        <v/>
      </c>
      <c r="V1342" s="235"/>
      <c r="AB1342" s="236"/>
      <c r="AC1342" s="46"/>
      <c r="AD1342" s="46"/>
      <c r="AF1342" s="46"/>
      <c r="AG1342" s="236"/>
      <c r="AN1342" s="25"/>
      <c r="AO1342" s="25"/>
      <c r="AP1342" s="25"/>
      <c r="AQ1342" s="25"/>
      <c r="AR1342" s="25"/>
    </row>
    <row r="1343" spans="1:44">
      <c r="A1343" s="46"/>
      <c r="B1343" s="235"/>
      <c r="C1343" s="235"/>
      <c r="E1343" s="1040" t="s">
        <v>1251</v>
      </c>
      <c r="F1343" s="1022" t="str">
        <f>IF(E433=999999, "Not Available", O433)</f>
        <v/>
      </c>
      <c r="G1343" s="1022" t="str">
        <f>IF(E446=999999, "Not Available", O446)</f>
        <v/>
      </c>
      <c r="H1343" s="1022" t="str">
        <f>IF(E4286=999999, "Not Available", O459)</f>
        <v/>
      </c>
      <c r="I1343" s="1022" t="str">
        <f t="shared" si="520"/>
        <v/>
      </c>
      <c r="J1343" s="1022" t="str">
        <f t="shared" si="521"/>
        <v>Not Available</v>
      </c>
      <c r="K1343">
        <f>IF('Pricing Calculator'!$AD67=F$1310,1,0)</f>
        <v>0</v>
      </c>
      <c r="L1343">
        <f>IF('Pricing Calculator'!$AD67=G$1310,1,0)</f>
        <v>1</v>
      </c>
      <c r="M1343">
        <f>IF('Pricing Calculator'!$AD67=H$1310,1,0)</f>
        <v>0</v>
      </c>
      <c r="N1343" t="str">
        <f t="shared" si="518"/>
        <v>Standard</v>
      </c>
      <c r="O1343" s="564" t="str">
        <f t="shared" si="512"/>
        <v/>
      </c>
      <c r="P1343" s="564" t="str">
        <f t="shared" si="513"/>
        <v/>
      </c>
      <c r="Q1343" t="str">
        <f t="shared" si="514"/>
        <v/>
      </c>
      <c r="R1343" s="46" t="str">
        <f t="shared" si="519"/>
        <v/>
      </c>
      <c r="S1343" t="str">
        <f t="shared" si="515"/>
        <v/>
      </c>
      <c r="T1343" s="46" t="str">
        <f t="shared" si="516"/>
        <v/>
      </c>
      <c r="U1343" s="46" t="str">
        <f t="shared" si="517"/>
        <v/>
      </c>
      <c r="V1343" s="235"/>
      <c r="AB1343" s="236"/>
      <c r="AC1343" s="46"/>
      <c r="AD1343" s="46"/>
      <c r="AF1343" s="46"/>
      <c r="AG1343" s="236"/>
      <c r="AN1343" s="25"/>
      <c r="AO1343" s="25"/>
      <c r="AP1343" s="25"/>
      <c r="AQ1343" s="25"/>
      <c r="AR1343" s="25"/>
    </row>
    <row r="1344" spans="1:44">
      <c r="A1344" s="46"/>
      <c r="B1344" s="235"/>
      <c r="C1344" s="235"/>
      <c r="E1344" s="1040" t="s">
        <v>1252</v>
      </c>
      <c r="F1344" s="1031" t="str">
        <f>F1338</f>
        <v/>
      </c>
      <c r="G1344" s="1031" t="str">
        <f>G1338</f>
        <v/>
      </c>
      <c r="H1344" s="1031" t="str">
        <f>H1338</f>
        <v/>
      </c>
      <c r="I1344" s="1022" t="str">
        <f t="shared" si="520"/>
        <v/>
      </c>
      <c r="J1344" s="1022" t="str">
        <f t="shared" si="521"/>
        <v>Not Available</v>
      </c>
      <c r="K1344">
        <f>IF('Pricing Calculator'!$AD69=F$1310,1,0)</f>
        <v>0</v>
      </c>
      <c r="L1344">
        <f>IF('Pricing Calculator'!$AD69=G$1310,1,0)</f>
        <v>1</v>
      </c>
      <c r="M1344">
        <f>IF('Pricing Calculator'!$AD69=H$1310,1,0)</f>
        <v>0</v>
      </c>
      <c r="N1344" t="str">
        <f t="shared" si="518"/>
        <v>Standard</v>
      </c>
      <c r="O1344" s="564" t="str">
        <f t="shared" si="512"/>
        <v/>
      </c>
      <c r="P1344" s="564" t="str">
        <f t="shared" si="513"/>
        <v/>
      </c>
      <c r="Q1344" t="str">
        <f t="shared" si="514"/>
        <v/>
      </c>
      <c r="R1344" s="46" t="str">
        <f t="shared" si="519"/>
        <v/>
      </c>
      <c r="S1344" t="str">
        <f t="shared" si="515"/>
        <v/>
      </c>
      <c r="T1344" s="46" t="str">
        <f t="shared" si="516"/>
        <v/>
      </c>
      <c r="U1344" s="46" t="str">
        <f t="shared" si="517"/>
        <v/>
      </c>
      <c r="V1344" s="235"/>
      <c r="AB1344" s="236"/>
      <c r="AC1344" s="46"/>
      <c r="AD1344" s="46"/>
      <c r="AF1344" s="46"/>
      <c r="AG1344" s="236"/>
      <c r="AN1344" s="25"/>
      <c r="AO1344" s="25"/>
      <c r="AP1344" s="25"/>
      <c r="AQ1344" s="25"/>
      <c r="AR1344" s="25"/>
    </row>
    <row r="1345" spans="1:101">
      <c r="A1345" s="46"/>
      <c r="B1345" s="235"/>
      <c r="C1345" s="235"/>
      <c r="E1345" s="1040" t="s">
        <v>1253</v>
      </c>
      <c r="F1345" s="1031" t="str">
        <f>F1338</f>
        <v/>
      </c>
      <c r="G1345" s="1031" t="str">
        <f>G1338</f>
        <v/>
      </c>
      <c r="H1345" s="1031" t="str">
        <f>H1338</f>
        <v/>
      </c>
      <c r="I1345" s="1022">
        <f t="shared" si="520"/>
        <v>0</v>
      </c>
      <c r="J1345" s="1022" t="str">
        <f t="shared" si="521"/>
        <v>Not Available</v>
      </c>
      <c r="K1345">
        <f>IF('Pricing Calculator'!$AD73=F$1310,1,0)</f>
        <v>0</v>
      </c>
      <c r="L1345">
        <f>IF('Pricing Calculator'!$AD73=G$1310,1,0)</f>
        <v>1</v>
      </c>
      <c r="M1345">
        <f>IF('Pricing Calculator'!$AD73=H$1310,1,0)</f>
        <v>0</v>
      </c>
      <c r="N1345" t="str">
        <f t="shared" si="518"/>
        <v>Standard</v>
      </c>
      <c r="O1345" s="564" t="str">
        <f t="shared" si="512"/>
        <v/>
      </c>
      <c r="P1345" s="564" t="str">
        <f t="shared" si="513"/>
        <v/>
      </c>
      <c r="Q1345" t="str">
        <f t="shared" si="514"/>
        <v/>
      </c>
      <c r="R1345" s="46" t="str">
        <f t="shared" si="519"/>
        <v/>
      </c>
      <c r="S1345">
        <f t="shared" si="515"/>
        <v>0</v>
      </c>
      <c r="T1345" s="46" t="str">
        <f t="shared" si="516"/>
        <v/>
      </c>
      <c r="U1345" s="46" t="str">
        <f t="shared" si="517"/>
        <v/>
      </c>
      <c r="V1345" s="235"/>
      <c r="AB1345" s="236"/>
      <c r="AC1345" s="46"/>
      <c r="AD1345" s="46"/>
      <c r="AF1345" s="46"/>
      <c r="AG1345" s="236"/>
      <c r="AN1345" s="25"/>
      <c r="AO1345" s="25"/>
      <c r="AP1345" s="25"/>
      <c r="AQ1345" s="25"/>
      <c r="AR1345" s="25"/>
    </row>
    <row r="1346" spans="1:101">
      <c r="A1346" s="46"/>
      <c r="B1346" s="235"/>
      <c r="C1346" s="235"/>
      <c r="E1346" s="1040" t="s">
        <v>1254</v>
      </c>
      <c r="F1346" s="1031" t="str">
        <f>F1338</f>
        <v/>
      </c>
      <c r="G1346" s="1031" t="str">
        <f>G1338</f>
        <v/>
      </c>
      <c r="H1346" s="1031" t="str">
        <f>H1338</f>
        <v/>
      </c>
      <c r="I1346" s="1022">
        <f t="shared" si="520"/>
        <v>0</v>
      </c>
      <c r="J1346" s="1022" t="str">
        <f t="shared" si="521"/>
        <v>Not Available</v>
      </c>
      <c r="K1346">
        <f>IF('Pricing Calculator'!$AD75=F$1310,1,0)</f>
        <v>0</v>
      </c>
      <c r="L1346">
        <f>IF('Pricing Calculator'!$AD75=G$1310,1,0)</f>
        <v>1</v>
      </c>
      <c r="M1346">
        <f>IF('Pricing Calculator'!$AD75=H$1310,1,0)</f>
        <v>0</v>
      </c>
      <c r="N1346" t="str">
        <f t="shared" si="518"/>
        <v>Standard</v>
      </c>
      <c r="O1346" s="564" t="str">
        <f t="shared" si="512"/>
        <v/>
      </c>
      <c r="P1346" s="564" t="str">
        <f t="shared" si="513"/>
        <v/>
      </c>
      <c r="Q1346" t="str">
        <f t="shared" si="514"/>
        <v/>
      </c>
      <c r="R1346" s="46" t="str">
        <f t="shared" si="519"/>
        <v/>
      </c>
      <c r="S1346">
        <f t="shared" si="515"/>
        <v>0</v>
      </c>
      <c r="T1346" s="46" t="str">
        <f t="shared" si="516"/>
        <v/>
      </c>
      <c r="U1346" s="46" t="str">
        <f t="shared" si="517"/>
        <v/>
      </c>
      <c r="V1346" s="235"/>
      <c r="AB1346" s="236"/>
      <c r="AC1346" s="46"/>
      <c r="AD1346" s="46"/>
      <c r="AF1346" s="46"/>
      <c r="AG1346" s="236"/>
      <c r="AN1346" s="25"/>
      <c r="AO1346" s="25"/>
      <c r="AP1346" s="25"/>
      <c r="AQ1346" s="25"/>
      <c r="AR1346" s="25"/>
    </row>
    <row r="1347" spans="1:101">
      <c r="A1347" s="46"/>
      <c r="B1347" s="235"/>
      <c r="C1347" s="235"/>
      <c r="E1347" s="1040" t="s">
        <v>4397</v>
      </c>
      <c r="F1347" s="1024" t="str">
        <f>F1338</f>
        <v/>
      </c>
      <c r="G1347" s="1024" t="str">
        <f>G1338</f>
        <v/>
      </c>
      <c r="H1347" s="1024" t="str">
        <f>H1338</f>
        <v/>
      </c>
      <c r="I1347" s="1022">
        <f t="shared" si="520"/>
        <v>0</v>
      </c>
      <c r="J1347" s="1022" t="str">
        <f t="shared" si="521"/>
        <v>Not Available</v>
      </c>
      <c r="O1347" s="904"/>
      <c r="P1347" s="904"/>
      <c r="Q1347" s="46"/>
      <c r="R1347" s="46"/>
      <c r="S1347" s="46"/>
      <c r="T1347" s="46"/>
      <c r="U1347" s="46"/>
      <c r="V1347" s="235"/>
      <c r="AB1347" s="236"/>
      <c r="AC1347" s="46"/>
      <c r="AD1347" s="46"/>
      <c r="AF1347" s="46"/>
      <c r="AG1347" s="236"/>
      <c r="AN1347" s="25"/>
      <c r="AO1347" s="25"/>
      <c r="AP1347" s="25"/>
      <c r="AQ1347" s="25"/>
      <c r="AR1347" s="25"/>
    </row>
    <row r="1348" spans="1:101">
      <c r="A1348" s="46"/>
      <c r="B1348" s="235"/>
      <c r="C1348" s="235"/>
      <c r="E1348" s="1040" t="s">
        <v>4398</v>
      </c>
      <c r="F1348" s="1024" t="str">
        <f>F1338</f>
        <v/>
      </c>
      <c r="G1348" s="1024" t="str">
        <f>G1338</f>
        <v/>
      </c>
      <c r="H1348" s="1024" t="str">
        <f>H1338</f>
        <v/>
      </c>
      <c r="I1348" s="1022">
        <f t="shared" si="520"/>
        <v>0</v>
      </c>
      <c r="J1348" s="1022" t="str">
        <f t="shared" si="521"/>
        <v>Not Available</v>
      </c>
      <c r="O1348" s="904"/>
      <c r="P1348" s="904"/>
      <c r="Q1348" s="46"/>
      <c r="R1348" s="46"/>
      <c r="S1348" s="46"/>
      <c r="T1348" s="46"/>
      <c r="U1348" s="46"/>
      <c r="V1348" s="235"/>
      <c r="AB1348" s="236"/>
      <c r="AC1348" s="46"/>
      <c r="AD1348" s="46"/>
      <c r="AF1348" s="46"/>
      <c r="AG1348" s="236"/>
      <c r="AN1348" s="25"/>
      <c r="AO1348" s="25"/>
      <c r="AP1348" s="25"/>
      <c r="AQ1348" s="25"/>
      <c r="AR1348" s="25"/>
    </row>
    <row r="1349" spans="1:101">
      <c r="A1349" s="46"/>
      <c r="B1349" s="235"/>
      <c r="C1349" s="235"/>
      <c r="E1349" s="1040" t="s">
        <v>1255</v>
      </c>
      <c r="F1349" s="1022" t="str">
        <f>IF(E427=999999, "Not Available",O427)</f>
        <v/>
      </c>
      <c r="G1349" s="1022" t="str">
        <f>IF(E440=999999, "Not Available", O440)</f>
        <v/>
      </c>
      <c r="H1349" s="1022" t="str">
        <f>IF(E453=999999, "Not Available", O453)</f>
        <v/>
      </c>
      <c r="I1349" s="1022" t="str">
        <f t="shared" ref="I1349:I1356" si="522">IF(E87=999999, "Not Available", O87)</f>
        <v/>
      </c>
      <c r="J1349" s="1022" t="str">
        <f t="shared" ref="J1349:J1356" si="523">IF(E69=999999, "Not Available", O69)</f>
        <v/>
      </c>
      <c r="O1349" s="904"/>
      <c r="P1349" s="904"/>
      <c r="Q1349" s="46"/>
      <c r="R1349" s="46"/>
      <c r="S1349" s="46"/>
      <c r="T1349" s="46"/>
      <c r="U1349" s="46"/>
      <c r="V1349" s="235"/>
      <c r="AB1349" s="236"/>
      <c r="AC1349" s="46"/>
      <c r="AD1349" s="46"/>
      <c r="AF1349" s="46"/>
      <c r="AG1349" s="236"/>
      <c r="AN1349" s="25"/>
      <c r="AO1349" s="25"/>
      <c r="AP1349" s="25"/>
      <c r="AQ1349" s="25"/>
      <c r="AR1349" s="25"/>
    </row>
    <row r="1350" spans="1:101">
      <c r="A1350" s="46"/>
      <c r="B1350" s="235"/>
      <c r="C1350" s="235"/>
      <c r="E1350" s="1040" t="s">
        <v>1256</v>
      </c>
      <c r="F1350" s="1022" t="str">
        <f>IF(E429=999999, "Not Available",O429)</f>
        <v/>
      </c>
      <c r="G1350" s="1022" t="str">
        <f>IF(E442=999999, "Not Available", O442)</f>
        <v/>
      </c>
      <c r="H1350" s="1022" t="str">
        <f>IF(E455=999999, "Not Available", O455)</f>
        <v/>
      </c>
      <c r="I1350" s="1022" t="str">
        <f t="shared" si="522"/>
        <v/>
      </c>
      <c r="J1350" s="1022" t="str">
        <f t="shared" si="523"/>
        <v/>
      </c>
      <c r="O1350" s="904"/>
      <c r="P1350" s="904"/>
      <c r="Q1350" s="46"/>
      <c r="R1350" s="46"/>
      <c r="S1350" s="46"/>
      <c r="T1350" s="46"/>
      <c r="U1350" s="46"/>
      <c r="V1350" s="235"/>
      <c r="AB1350" s="236"/>
      <c r="AC1350" s="46"/>
      <c r="AD1350" s="46"/>
      <c r="AF1350" s="46"/>
      <c r="AG1350" s="236"/>
      <c r="AN1350" s="25"/>
      <c r="AO1350" s="25"/>
      <c r="AP1350" s="25"/>
      <c r="AQ1350" s="25"/>
      <c r="AR1350" s="25"/>
    </row>
    <row r="1351" spans="1:101">
      <c r="A1351" s="46"/>
      <c r="B1351" s="235"/>
      <c r="C1351" s="235"/>
      <c r="E1351" s="1040" t="s">
        <v>1257</v>
      </c>
      <c r="F1351" s="1022" t="str">
        <f>IF(E430=999999, "Not Available",O430)</f>
        <v/>
      </c>
      <c r="G1351" s="1022" t="str">
        <f>IF(E443=999999, "Not Available", O443)</f>
        <v/>
      </c>
      <c r="H1351" s="1022" t="str">
        <f>IF(E456=999999, "Not Available", O456)</f>
        <v/>
      </c>
      <c r="I1351" s="1022" t="str">
        <f t="shared" si="522"/>
        <v/>
      </c>
      <c r="J1351" s="1022" t="str">
        <f t="shared" si="523"/>
        <v/>
      </c>
      <c r="O1351" s="904"/>
      <c r="P1351" s="904"/>
      <c r="Q1351" s="46"/>
      <c r="R1351" s="46"/>
      <c r="S1351" s="46"/>
      <c r="T1351" s="46"/>
      <c r="U1351" s="46"/>
      <c r="V1351" s="235"/>
      <c r="AB1351" s="236"/>
      <c r="AC1351" s="46"/>
      <c r="AD1351" s="46"/>
      <c r="AF1351" s="46"/>
      <c r="AG1351" s="236"/>
      <c r="AN1351" s="25"/>
      <c r="AO1351" s="25"/>
      <c r="AP1351" s="25"/>
      <c r="AQ1351" s="25"/>
      <c r="AR1351" s="25"/>
    </row>
    <row r="1352" spans="1:101" ht="16.5">
      <c r="E1352" s="1040" t="s">
        <v>1258</v>
      </c>
      <c r="F1352" s="1031" t="str">
        <f>F1349</f>
        <v/>
      </c>
      <c r="G1352" s="1031" t="str">
        <f>G1349</f>
        <v/>
      </c>
      <c r="H1352" s="1031" t="str">
        <f>H1349</f>
        <v/>
      </c>
      <c r="I1352" s="1022" t="str">
        <f t="shared" si="522"/>
        <v/>
      </c>
      <c r="J1352" s="1022" t="str">
        <f t="shared" si="523"/>
        <v/>
      </c>
      <c r="O1352" s="904"/>
      <c r="P1352" s="904"/>
      <c r="Q1352" s="46"/>
      <c r="R1352" s="46"/>
      <c r="S1352" s="46"/>
      <c r="T1352" s="46"/>
      <c r="U1352" s="46"/>
      <c r="AK1352" s="161"/>
      <c r="AL1352" s="213"/>
      <c r="AM1352" s="158"/>
      <c r="AN1352" s="158"/>
      <c r="AO1352" s="158"/>
      <c r="AP1352" s="158"/>
      <c r="AQ1352" s="158"/>
      <c r="AR1352" s="158"/>
      <c r="AS1352" s="158"/>
      <c r="AT1352" s="158"/>
      <c r="AU1352" s="158"/>
      <c r="AV1352" s="158"/>
      <c r="AW1352" s="158"/>
      <c r="CV1352" s="67"/>
      <c r="CW1352" s="67"/>
    </row>
    <row r="1353" spans="1:101" ht="16.5">
      <c r="E1353" s="1040" t="s">
        <v>1259</v>
      </c>
      <c r="F1353" s="1022" t="str">
        <f>IF(E432=999999, "Not Available",O432)</f>
        <v/>
      </c>
      <c r="G1353" s="1022" t="str">
        <f>IF(E445=999999, "Not Available", O445)</f>
        <v/>
      </c>
      <c r="H1353" s="1022" t="str">
        <f>IF(E458=999999, "Not Available", O458)</f>
        <v/>
      </c>
      <c r="I1353" s="1022" t="str">
        <f t="shared" si="522"/>
        <v/>
      </c>
      <c r="J1353" s="1022" t="str">
        <f t="shared" si="523"/>
        <v/>
      </c>
      <c r="O1353" s="904"/>
      <c r="P1353" s="904"/>
      <c r="Q1353" s="46"/>
      <c r="R1353" s="46"/>
      <c r="S1353" s="46"/>
      <c r="T1353" s="46"/>
      <c r="U1353" s="46"/>
      <c r="AK1353" s="161"/>
      <c r="AL1353" s="213"/>
      <c r="AM1353" s="158"/>
      <c r="AN1353" s="158"/>
      <c r="AO1353" s="158"/>
      <c r="AP1353" s="158"/>
      <c r="AQ1353" s="158"/>
      <c r="AR1353" s="158"/>
      <c r="AS1353" s="158"/>
      <c r="AT1353" s="158"/>
      <c r="AU1353" s="158"/>
      <c r="AV1353" s="158"/>
      <c r="AW1353" s="158"/>
      <c r="CV1353" s="67"/>
      <c r="CW1353" s="67"/>
    </row>
    <row r="1354" spans="1:101" ht="16.5">
      <c r="E1354" s="1040" t="s">
        <v>1260</v>
      </c>
      <c r="F1354" s="1022" t="str">
        <f>IF(E433=999999, "Not Available",O433)</f>
        <v/>
      </c>
      <c r="G1354" s="1022" t="str">
        <f>IF(E446=999999, "Not Available", O446)</f>
        <v/>
      </c>
      <c r="H1354" s="1022" t="str">
        <f>IF(E459=999999, "Not Available", O459)</f>
        <v/>
      </c>
      <c r="I1354" s="1022" t="str">
        <f t="shared" si="522"/>
        <v/>
      </c>
      <c r="J1354" s="1022" t="str">
        <f t="shared" si="523"/>
        <v/>
      </c>
      <c r="N1354" s="25"/>
      <c r="AK1354" s="161"/>
      <c r="AL1354" s="213"/>
      <c r="AM1354" s="158"/>
      <c r="AN1354" s="158"/>
      <c r="AO1354" s="158"/>
      <c r="AP1354" s="158"/>
      <c r="AQ1354" s="158"/>
      <c r="AR1354" s="158"/>
      <c r="AS1354" s="158"/>
      <c r="AT1354" s="158"/>
      <c r="AU1354" s="158"/>
      <c r="AV1354" s="158"/>
      <c r="AW1354" s="158"/>
      <c r="CV1354" s="67"/>
      <c r="CW1354" s="67"/>
    </row>
    <row r="1355" spans="1:101" ht="16.5">
      <c r="E1355" s="1040" t="s">
        <v>1261</v>
      </c>
      <c r="F1355" s="1031" t="str">
        <f>F1349</f>
        <v/>
      </c>
      <c r="G1355" s="1031" t="str">
        <f>G1349</f>
        <v/>
      </c>
      <c r="H1355" s="1031" t="str">
        <f>H1349</f>
        <v/>
      </c>
      <c r="I1355" s="1022" t="str">
        <f t="shared" si="522"/>
        <v/>
      </c>
      <c r="J1355" s="1022" t="str">
        <f t="shared" si="523"/>
        <v/>
      </c>
      <c r="AL1355" s="214"/>
      <c r="AM1355" s="158"/>
      <c r="AN1355" s="158"/>
      <c r="AO1355" s="215"/>
      <c r="AP1355" s="215"/>
      <c r="AQ1355" s="215"/>
      <c r="AR1355" s="215"/>
      <c r="AS1355" s="215"/>
      <c r="AT1355" s="215"/>
      <c r="AU1355" s="215"/>
      <c r="AV1355" s="215"/>
      <c r="AW1355" s="215"/>
    </row>
    <row r="1356" spans="1:101" ht="35">
      <c r="A1356" s="12" t="s">
        <v>131</v>
      </c>
      <c r="C1356" s="46"/>
      <c r="D1356" s="344"/>
      <c r="E1356" s="1040" t="s">
        <v>1262</v>
      </c>
      <c r="F1356" s="1031" t="str">
        <f>F1349</f>
        <v/>
      </c>
      <c r="G1356" s="1031" t="str">
        <f>G1349</f>
        <v/>
      </c>
      <c r="H1356" s="1031" t="str">
        <f>H1349</f>
        <v/>
      </c>
      <c r="I1356" s="1022" t="str">
        <f t="shared" si="522"/>
        <v/>
      </c>
      <c r="J1356" s="1022" t="str">
        <f t="shared" si="523"/>
        <v>Not Available</v>
      </c>
      <c r="AK1356" s="49"/>
      <c r="AL1356" s="214"/>
      <c r="AM1356" s="158"/>
      <c r="AN1356" s="158"/>
      <c r="AO1356" s="215"/>
      <c r="AP1356" s="215"/>
      <c r="AQ1356" s="215"/>
      <c r="AR1356" s="215"/>
      <c r="AS1356" s="215"/>
      <c r="AT1356" s="215"/>
      <c r="AU1356" s="215"/>
      <c r="AV1356" s="215"/>
      <c r="AW1356" s="215"/>
    </row>
    <row r="1357" spans="1:101" ht="16.5">
      <c r="C1357" s="46"/>
      <c r="D1357" s="344"/>
      <c r="E1357" s="1018"/>
      <c r="F1357" s="344"/>
      <c r="G1357" s="344"/>
      <c r="AM1357" s="158"/>
      <c r="AN1357" s="158"/>
      <c r="AO1357" s="158"/>
      <c r="AP1357" s="158"/>
      <c r="AQ1357" s="158"/>
      <c r="AR1357" s="158"/>
      <c r="AS1357" s="158"/>
      <c r="AT1357" s="158"/>
      <c r="AU1357" s="158"/>
      <c r="AV1357" s="158"/>
      <c r="AW1357" s="158"/>
    </row>
    <row r="1358" spans="1:101" ht="21">
      <c r="A1358" s="277"/>
      <c r="B1358" s="231"/>
      <c r="C1358" s="231"/>
      <c r="D1358" s="231"/>
      <c r="E1358" s="562"/>
      <c r="F1358" s="344"/>
      <c r="G1358" s="344"/>
      <c r="H1358" s="344"/>
      <c r="I1358" s="344"/>
      <c r="J1358" s="344"/>
      <c r="K1358" s="46"/>
      <c r="L1358" s="277"/>
      <c r="M1358" s="231"/>
      <c r="N1358" s="231"/>
      <c r="O1358" s="918"/>
      <c r="P1358" s="918"/>
      <c r="Q1358" s="46"/>
      <c r="R1358" s="46"/>
      <c r="S1358" s="46"/>
      <c r="T1358" s="46"/>
      <c r="U1358" s="46"/>
      <c r="V1358" s="46"/>
      <c r="W1358" s="46"/>
      <c r="X1358" s="46"/>
      <c r="Y1358" s="46"/>
      <c r="AK1358" s="52"/>
      <c r="AL1358" s="213"/>
      <c r="AM1358" s="158"/>
      <c r="AN1358" s="158"/>
      <c r="AO1358" s="158"/>
      <c r="AP1358" s="158"/>
      <c r="AQ1358" s="216"/>
      <c r="AR1358" s="216"/>
      <c r="AS1358" s="216"/>
      <c r="AT1358" s="216"/>
      <c r="AU1358" s="216"/>
      <c r="AV1358" s="158"/>
      <c r="AW1358" s="158"/>
    </row>
    <row r="1359" spans="1:101" ht="21">
      <c r="A1359" s="270"/>
      <c r="B1359" s="270"/>
      <c r="C1359" s="270"/>
      <c r="D1359" s="1638" t="s">
        <v>360</v>
      </c>
      <c r="E1359" s="1638"/>
      <c r="F1359" s="1638"/>
      <c r="G1359" s="1638"/>
      <c r="H1359" s="1638"/>
      <c r="I1359" s="1638"/>
      <c r="J1359" s="91"/>
      <c r="K1359" s="270"/>
      <c r="L1359" s="270"/>
      <c r="M1359" s="270"/>
      <c r="N1359" s="270"/>
      <c r="O1359" s="919"/>
      <c r="P1359" s="919"/>
      <c r="Q1359" s="1639" t="s">
        <v>364</v>
      </c>
      <c r="R1359" s="1639"/>
      <c r="S1359" s="1639"/>
      <c r="T1359" s="141"/>
      <c r="U1359" s="141"/>
      <c r="V1359" s="79" t="s">
        <v>1264</v>
      </c>
      <c r="W1359" s="277"/>
      <c r="X1359" s="277"/>
      <c r="Y1359" s="46"/>
      <c r="AK1359" s="49" t="s">
        <v>288</v>
      </c>
      <c r="AM1359" s="158"/>
      <c r="AN1359" s="158"/>
      <c r="AO1359" s="158"/>
      <c r="AP1359" s="158"/>
      <c r="AQ1359" s="216"/>
      <c r="AR1359" s="216"/>
      <c r="AS1359" s="216"/>
      <c r="AT1359" s="216"/>
      <c r="AU1359" s="216"/>
      <c r="AV1359" s="158"/>
      <c r="AW1359" s="158"/>
      <c r="BD1359" t="s">
        <v>366</v>
      </c>
    </row>
    <row r="1360" spans="1:101" ht="16.5">
      <c r="A1360" s="271" t="s">
        <v>87</v>
      </c>
      <c r="B1360" s="563" t="s">
        <v>362</v>
      </c>
      <c r="C1360" s="272" t="s">
        <v>363</v>
      </c>
      <c r="D1360" s="1104"/>
      <c r="E1360" s="1064" t="s">
        <v>512</v>
      </c>
      <c r="F1360" s="1105"/>
      <c r="G1360" s="1105" t="s">
        <v>14</v>
      </c>
      <c r="H1360" s="1105" t="s">
        <v>163</v>
      </c>
      <c r="I1360" s="1105" t="s">
        <v>514</v>
      </c>
      <c r="J1360" s="1105" t="s">
        <v>527</v>
      </c>
      <c r="K1360" s="271" t="s">
        <v>14</v>
      </c>
      <c r="L1360" s="271" t="s">
        <v>163</v>
      </c>
      <c r="M1360" s="271" t="s">
        <v>154</v>
      </c>
      <c r="N1360" s="32"/>
      <c r="O1360" s="920" t="s">
        <v>14</v>
      </c>
      <c r="P1360" s="920" t="s">
        <v>163</v>
      </c>
      <c r="Q1360" s="271" t="s">
        <v>519</v>
      </c>
      <c r="R1360" s="271" t="s">
        <v>518</v>
      </c>
      <c r="S1360" s="271" t="s">
        <v>520</v>
      </c>
      <c r="T1360" s="271" t="s">
        <v>343</v>
      </c>
      <c r="U1360" s="271" t="s">
        <v>345</v>
      </c>
      <c r="V1360" t="s">
        <v>1245</v>
      </c>
      <c r="W1360" s="243"/>
      <c r="BU1360" s="28"/>
    </row>
    <row r="1361" spans="1:109" s="33" customFormat="1" ht="16.5">
      <c r="A1361" s="244">
        <f>'Pricing Calculator'!AN90</f>
        <v>744</v>
      </c>
      <c r="B1361" s="334">
        <f>'Pricing Calculator'!AJ90</f>
        <v>0</v>
      </c>
      <c r="C1361" s="245" t="str">
        <f>'Pricing Calculator'!J90</f>
        <v>A0 Extra Small (1 core, 0.75GB RAM)</v>
      </c>
      <c r="D1361" s="245"/>
      <c r="E1361" s="1013">
        <f>IF('Pricing Calculator'!X90 ="Standard", 1, 0)</f>
        <v>1</v>
      </c>
      <c r="F1361" s="1040" t="s">
        <v>1245</v>
      </c>
      <c r="G1361" s="278">
        <f t="shared" ref="G1361:G1372" si="524">IF(E467=999999, "Not Available", N467)</f>
        <v>0.48</v>
      </c>
      <c r="H1361" s="278">
        <f t="shared" ref="H1361:H1372" si="525">IF(E480=999999, "Not Available", N480)</f>
        <v>2.1</v>
      </c>
      <c r="I1361" s="278">
        <f>IF(E30=999999, "Not Available", N30)</f>
        <v>0.02</v>
      </c>
      <c r="J1361" s="278">
        <f>IF(E17=999999, "Not Available", N17)</f>
        <v>1.7999999999999999E-2</v>
      </c>
      <c r="K1361" s="167">
        <f>IF('Pricing Calculator'!$AD90='Control Panel'!K$1360,1,0)</f>
        <v>1</v>
      </c>
      <c r="L1361" s="167">
        <f>IF('Pricing Calculator'!AD90='Control Panel'!L$1360,1,0)</f>
        <v>0</v>
      </c>
      <c r="M1361" s="167" t="str">
        <f>IF(K1361=1,"Standard",IF(L1361=1,"Enterprise","ERROR"))</f>
        <v>Standard</v>
      </c>
      <c r="O1361" s="921">
        <f t="shared" ref="O1361:O1370" si="526">IFERROR(VLOOKUP($C1361,$F$1361:$H$1385,2, FALSE), 0)</f>
        <v>0.48</v>
      </c>
      <c r="P1361" s="921">
        <f t="shared" ref="P1361:P1370" si="527">IFERROR(VLOOKUP($C1361,$F$1361:$H$1385,3, FALSE), 0)</f>
        <v>2.1</v>
      </c>
      <c r="Q1361" s="243">
        <f t="shared" ref="Q1361:Q1370" si="528">(L1361*P1361)+(O1361*K1361)</f>
        <v>0.48</v>
      </c>
      <c r="R1361" s="33">
        <f t="shared" ref="R1361:R1370" si="529">IF(E1361=1,VLOOKUP($C1361,$F$1361:$J$1385,4, FALSE),VLOOKUP($C1311,$F$1361:$J$1385,5, FALSE))</f>
        <v>0.02</v>
      </c>
      <c r="S1361" s="33">
        <f>SUM(Q1361,R1361)</f>
        <v>0.5</v>
      </c>
      <c r="T1361" s="279">
        <f>IF(R1361="Not Available", "Not Available", S1361*B1361)</f>
        <v>0</v>
      </c>
      <c r="U1361" s="279">
        <f>IF(T1361="Not Available", "Not Available", T1361*A1361)</f>
        <v>0</v>
      </c>
      <c r="V1361" t="s">
        <v>1246</v>
      </c>
      <c r="W1361" s="167"/>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row>
    <row r="1362" spans="1:109" ht="16.5">
      <c r="A1362" s="244">
        <f>'Pricing Calculator'!AN92</f>
        <v>744</v>
      </c>
      <c r="B1362" s="334">
        <f>'Pricing Calculator'!AJ92</f>
        <v>0</v>
      </c>
      <c r="C1362" s="245" t="str">
        <f>'Pricing Calculator'!J92</f>
        <v>A1 Small (1 core, 1.75GB RAM)</v>
      </c>
      <c r="D1362" s="245"/>
      <c r="E1362" s="1013">
        <f>IF('Pricing Calculator'!X92 ="Standard", 1, 0)</f>
        <v>1</v>
      </c>
      <c r="F1362" s="1040" t="s">
        <v>1246</v>
      </c>
      <c r="G1362" s="278">
        <f t="shared" si="524"/>
        <v>0.48</v>
      </c>
      <c r="H1362" s="278">
        <f t="shared" si="525"/>
        <v>2.1</v>
      </c>
      <c r="I1362" s="278">
        <f>IF(E31=999999, "Not Available", N31)</f>
        <v>0.09</v>
      </c>
      <c r="J1362" s="278">
        <f>IF(E18=999999, "Not Available", N18)</f>
        <v>7.3999999999999996E-2</v>
      </c>
      <c r="K1362" s="167">
        <f>IF('Pricing Calculator'!$AD92='Control Panel'!K$1360,1,0)</f>
        <v>1</v>
      </c>
      <c r="L1362" s="167">
        <f>IF('Pricing Calculator'!$AD92='Control Panel'!L$1360,1,0)</f>
        <v>0</v>
      </c>
      <c r="M1362" s="167" t="str">
        <f t="shared" ref="M1362:M1370" si="530">IF(K1362=1,"Standard",IF(L1362=1,"Enterprise","ERROR"))</f>
        <v>Standard</v>
      </c>
      <c r="O1362" s="921">
        <f t="shared" si="526"/>
        <v>0.48</v>
      </c>
      <c r="P1362" s="921">
        <f t="shared" si="527"/>
        <v>2.1</v>
      </c>
      <c r="Q1362" s="243">
        <f t="shared" si="528"/>
        <v>0.48</v>
      </c>
      <c r="R1362" s="33">
        <f t="shared" si="529"/>
        <v>0.09</v>
      </c>
      <c r="S1362" s="33">
        <f t="shared" ref="S1362:S1370" si="531">SUM(Q1362,R1362)</f>
        <v>0.56999999999999995</v>
      </c>
      <c r="T1362" s="279">
        <f t="shared" ref="T1362:T1370" si="532">IF(R1362="Not Available", "Not Available", S1362*B1362)</f>
        <v>0</v>
      </c>
      <c r="U1362" s="279">
        <f t="shared" ref="U1362:U1370" si="533">IF(T1362="Not Available", "Not Available", T1362*A1362)</f>
        <v>0</v>
      </c>
      <c r="V1362" t="s">
        <v>1247</v>
      </c>
      <c r="W1362" s="243"/>
      <c r="BR1362" s="33"/>
      <c r="BS1362" s="33"/>
      <c r="BT1362" s="33"/>
      <c r="BU1362" s="33"/>
    </row>
    <row r="1363" spans="1:109" ht="16.5">
      <c r="A1363" s="244">
        <f>'Pricing Calculator'!AN94</f>
        <v>744</v>
      </c>
      <c r="B1363" s="334">
        <f>'Pricing Calculator'!AJ94</f>
        <v>0</v>
      </c>
      <c r="C1363" s="245" t="str">
        <f>'Pricing Calculator'!J94</f>
        <v>A2 Medium (2 cores, 3.5GB RAM)</v>
      </c>
      <c r="D1363" s="245"/>
      <c r="E1363" s="1013">
        <f>IF('Pricing Calculator'!X94 ="Standard", 1, 0)</f>
        <v>1</v>
      </c>
      <c r="F1363" s="1040" t="s">
        <v>1247</v>
      </c>
      <c r="G1363" s="278">
        <f t="shared" si="524"/>
        <v>0.48</v>
      </c>
      <c r="H1363" s="278">
        <f t="shared" si="525"/>
        <v>2.1</v>
      </c>
      <c r="I1363" s="768">
        <f>IF(E32=(999999*2), "Not Available", N32)</f>
        <v>0.18</v>
      </c>
      <c r="J1363" s="768">
        <f>IF(E19=(999999*2), "Not Available", N19)</f>
        <v>0.14799999999999999</v>
      </c>
      <c r="K1363" s="167">
        <f>IF('Pricing Calculator'!$AD94='Control Panel'!K$1360,1,0)</f>
        <v>1</v>
      </c>
      <c r="L1363" s="167">
        <f>IF('Pricing Calculator'!$AD94='Control Panel'!L$1360,1,0)</f>
        <v>0</v>
      </c>
      <c r="M1363" s="167" t="str">
        <f t="shared" si="530"/>
        <v>Standard</v>
      </c>
      <c r="O1363" s="921">
        <f t="shared" si="526"/>
        <v>0.48</v>
      </c>
      <c r="P1363" s="921">
        <f t="shared" si="527"/>
        <v>2.1</v>
      </c>
      <c r="Q1363" s="243">
        <f t="shared" si="528"/>
        <v>0.48</v>
      </c>
      <c r="R1363" s="33">
        <f t="shared" si="529"/>
        <v>0.18</v>
      </c>
      <c r="S1363" s="33">
        <f t="shared" si="531"/>
        <v>0.65999999999999992</v>
      </c>
      <c r="T1363" s="279">
        <f t="shared" si="532"/>
        <v>0</v>
      </c>
      <c r="U1363" s="279">
        <f t="shared" si="533"/>
        <v>0</v>
      </c>
      <c r="V1363" t="s">
        <v>1248</v>
      </c>
      <c r="W1363" s="243"/>
      <c r="BR1363" s="33"/>
      <c r="BS1363" s="33"/>
      <c r="BT1363" s="33"/>
      <c r="BU1363" s="33"/>
    </row>
    <row r="1364" spans="1:109" ht="16.5">
      <c r="A1364" s="244">
        <f>'Pricing Calculator'!AN96</f>
        <v>744</v>
      </c>
      <c r="B1364" s="334">
        <f>'Pricing Calculator'!AJ96</f>
        <v>0</v>
      </c>
      <c r="C1364" s="245" t="str">
        <f>'Pricing Calculator'!J96</f>
        <v>A3 Large (4 cores, 7GB RAM)</v>
      </c>
      <c r="D1364" s="245"/>
      <c r="E1364" s="1013">
        <f>IF('Pricing Calculator'!X96 ="Standard", 1, 0)</f>
        <v>1</v>
      </c>
      <c r="F1364" s="1040" t="s">
        <v>1248</v>
      </c>
      <c r="G1364" s="278">
        <f t="shared" si="524"/>
        <v>0.48</v>
      </c>
      <c r="H1364" s="278">
        <f t="shared" si="525"/>
        <v>2.1</v>
      </c>
      <c r="I1364" s="768">
        <f>IF(E33=(999999*4), "Not Available", N33)</f>
        <v>0.36</v>
      </c>
      <c r="J1364" s="768">
        <f>IF(E20=(999999*4), "Not Available", N20)</f>
        <v>0.29599999999999999</v>
      </c>
      <c r="K1364" s="167">
        <f>IF('Pricing Calculator'!$AD96='Control Panel'!K$1360,1,0)</f>
        <v>1</v>
      </c>
      <c r="L1364" s="167">
        <f>IF('Pricing Calculator'!$AD96='Control Panel'!L$1360,1,0)</f>
        <v>0</v>
      </c>
      <c r="M1364" s="167" t="str">
        <f t="shared" si="530"/>
        <v>Standard</v>
      </c>
      <c r="O1364" s="921">
        <f t="shared" si="526"/>
        <v>0.48</v>
      </c>
      <c r="P1364" s="921">
        <f t="shared" si="527"/>
        <v>2.1</v>
      </c>
      <c r="Q1364" s="243">
        <f t="shared" si="528"/>
        <v>0.48</v>
      </c>
      <c r="R1364" s="33">
        <f t="shared" si="529"/>
        <v>0.36</v>
      </c>
      <c r="S1364" s="33">
        <f t="shared" si="531"/>
        <v>0.84</v>
      </c>
      <c r="T1364" s="279">
        <f t="shared" si="532"/>
        <v>0</v>
      </c>
      <c r="U1364" s="279">
        <f t="shared" si="533"/>
        <v>0</v>
      </c>
      <c r="V1364" t="s">
        <v>1249</v>
      </c>
      <c r="W1364" s="243"/>
      <c r="BR1364" s="33"/>
      <c r="BS1364" s="33"/>
      <c r="BT1364" s="33"/>
      <c r="BU1364" s="33"/>
    </row>
    <row r="1365" spans="1:109" ht="16.5">
      <c r="A1365" s="244">
        <f>'Pricing Calculator'!AN98</f>
        <v>744</v>
      </c>
      <c r="B1365" s="334">
        <f>'Pricing Calculator'!AJ98</f>
        <v>0</v>
      </c>
      <c r="C1365" s="245" t="str">
        <f>'Pricing Calculator'!J98</f>
        <v>A4 Extra Large (8 cores, 14GB RAM)</v>
      </c>
      <c r="D1365" s="245"/>
      <c r="E1365" s="1013">
        <f>IF('Pricing Calculator'!X98 ="Standard", 1, 0)</f>
        <v>1</v>
      </c>
      <c r="F1365" s="1040" t="s">
        <v>1249</v>
      </c>
      <c r="G1365" s="278">
        <f t="shared" si="524"/>
        <v>0.96</v>
      </c>
      <c r="H1365" s="278">
        <f t="shared" si="525"/>
        <v>4.2</v>
      </c>
      <c r="I1365" s="768">
        <f>IF(E34=(999999*8), "Not Available", N34)</f>
        <v>0.72</v>
      </c>
      <c r="J1365" s="768">
        <f>IF(E21=(999999*8), "Not Available", N21)</f>
        <v>0.59199999999999997</v>
      </c>
      <c r="K1365" s="167">
        <f>IF('Pricing Calculator'!$AD98='Control Panel'!K$1360,1,0)</f>
        <v>1</v>
      </c>
      <c r="L1365" s="167">
        <f>IF('Pricing Calculator'!$AD98='Control Panel'!L$1360,1,0)</f>
        <v>0</v>
      </c>
      <c r="M1365" s="167" t="str">
        <f t="shared" si="530"/>
        <v>Standard</v>
      </c>
      <c r="O1365" s="921">
        <f t="shared" si="526"/>
        <v>0.96</v>
      </c>
      <c r="P1365" s="921">
        <f t="shared" si="527"/>
        <v>4.2</v>
      </c>
      <c r="Q1365" s="243">
        <f t="shared" si="528"/>
        <v>0.96</v>
      </c>
      <c r="R1365" s="33">
        <f t="shared" si="529"/>
        <v>0.72</v>
      </c>
      <c r="S1365" s="33">
        <f t="shared" si="531"/>
        <v>1.68</v>
      </c>
      <c r="T1365" s="279">
        <f t="shared" si="532"/>
        <v>0</v>
      </c>
      <c r="U1365" s="279">
        <f t="shared" si="533"/>
        <v>0</v>
      </c>
      <c r="V1365" t="s">
        <v>1255</v>
      </c>
      <c r="W1365" s="243"/>
      <c r="BR1365" s="33"/>
      <c r="BS1365" s="33"/>
      <c r="BT1365" s="33"/>
      <c r="BU1365" s="33"/>
    </row>
    <row r="1366" spans="1:109" s="33" customFormat="1" ht="16.5">
      <c r="A1366" s="244">
        <f>'Pricing Calculator'!AN102</f>
        <v>744</v>
      </c>
      <c r="B1366" s="334">
        <f>'Pricing Calculator'!AJ102</f>
        <v>0</v>
      </c>
      <c r="C1366" s="245" t="str">
        <f>'Pricing Calculator'!J102</f>
        <v>A5 (2 cores, 14GB RAM)</v>
      </c>
      <c r="D1366" s="245"/>
      <c r="E1366" s="1013">
        <f>IF('Pricing Calculator'!X102 ="Standard", 1, 0)</f>
        <v>1</v>
      </c>
      <c r="F1366" s="1040" t="s">
        <v>1250</v>
      </c>
      <c r="G1366" s="278">
        <f t="shared" si="524"/>
        <v>0.48</v>
      </c>
      <c r="H1366" s="278">
        <f t="shared" si="525"/>
        <v>2.1</v>
      </c>
      <c r="I1366" s="278">
        <f t="shared" ref="I1366:I1372" si="534">IF(E35=999999, "Not Available", N35)</f>
        <v>0.33</v>
      </c>
      <c r="J1366" s="278" t="str">
        <f t="shared" ref="J1366:J1372" si="535">IF(E22=999999, "Not Available", N22)</f>
        <v>Not Available</v>
      </c>
      <c r="K1366" s="167">
        <f>IF('Pricing Calculator'!$AD102='Control Panel'!K$1360,1,0)</f>
        <v>1</v>
      </c>
      <c r="L1366" s="167">
        <f>IF('Pricing Calculator'!$AD102='Control Panel'!L$1360,1,0)</f>
        <v>0</v>
      </c>
      <c r="M1366" s="167" t="str">
        <f t="shared" si="530"/>
        <v>Standard</v>
      </c>
      <c r="N1366"/>
      <c r="O1366" s="921">
        <f t="shared" si="526"/>
        <v>0.48</v>
      </c>
      <c r="P1366" s="921">
        <f t="shared" si="527"/>
        <v>2.1</v>
      </c>
      <c r="Q1366" s="243">
        <f t="shared" si="528"/>
        <v>0.48</v>
      </c>
      <c r="R1366" s="33">
        <f t="shared" si="529"/>
        <v>0.33</v>
      </c>
      <c r="S1366" s="33">
        <f t="shared" si="531"/>
        <v>0.81</v>
      </c>
      <c r="T1366" s="279">
        <f t="shared" si="532"/>
        <v>0</v>
      </c>
      <c r="U1366" s="279">
        <f t="shared" si="533"/>
        <v>0</v>
      </c>
      <c r="V1366" t="s">
        <v>1256</v>
      </c>
      <c r="W1366" s="167"/>
    </row>
    <row r="1367" spans="1:109" ht="16.5">
      <c r="A1367" s="244">
        <f>'Pricing Calculator'!AN104</f>
        <v>744</v>
      </c>
      <c r="B1367" s="334">
        <f>'Pricing Calculator'!AJ104</f>
        <v>0</v>
      </c>
      <c r="C1367" s="245" t="str">
        <f>'Pricing Calculator'!J104</f>
        <v>A6 (4 cores, 28GB RAM)</v>
      </c>
      <c r="D1367" s="245"/>
      <c r="E1367" s="1013">
        <f>IF('Pricing Calculator'!X104 ="Standard", 1, 0)</f>
        <v>1</v>
      </c>
      <c r="F1367" s="1040" t="s">
        <v>1251</v>
      </c>
      <c r="G1367" s="278">
        <f t="shared" si="524"/>
        <v>0.48</v>
      </c>
      <c r="H1367" s="278">
        <f t="shared" si="525"/>
        <v>2.1</v>
      </c>
      <c r="I1367" s="278">
        <f t="shared" si="534"/>
        <v>0.66</v>
      </c>
      <c r="J1367" s="278" t="str">
        <f t="shared" si="535"/>
        <v>Not Available</v>
      </c>
      <c r="K1367" s="167">
        <f>IF('Pricing Calculator'!$AD104='Control Panel'!K$1360,1,0)</f>
        <v>1</v>
      </c>
      <c r="L1367" s="167">
        <f>IF('Pricing Calculator'!$AD104='Control Panel'!L$1360,1,0)</f>
        <v>0</v>
      </c>
      <c r="M1367" s="167" t="str">
        <f t="shared" si="530"/>
        <v>Standard</v>
      </c>
      <c r="O1367" s="921">
        <f t="shared" si="526"/>
        <v>0.48</v>
      </c>
      <c r="P1367" s="921">
        <f t="shared" si="527"/>
        <v>2.1</v>
      </c>
      <c r="Q1367" s="243">
        <f t="shared" si="528"/>
        <v>0.48</v>
      </c>
      <c r="R1367" s="33">
        <f t="shared" si="529"/>
        <v>0.66</v>
      </c>
      <c r="S1367" s="33">
        <f t="shared" si="531"/>
        <v>1.1400000000000001</v>
      </c>
      <c r="T1367" s="279">
        <f t="shared" si="532"/>
        <v>0</v>
      </c>
      <c r="U1367" s="279">
        <f t="shared" si="533"/>
        <v>0</v>
      </c>
      <c r="V1367" t="s">
        <v>1257</v>
      </c>
      <c r="W1367" s="243"/>
      <c r="BR1367" s="33"/>
      <c r="BS1367" s="33"/>
      <c r="BT1367" s="33"/>
      <c r="BU1367" s="33"/>
    </row>
    <row r="1368" spans="1:109" ht="16.5">
      <c r="A1368" s="244">
        <f>'Pricing Calculator'!AN106</f>
        <v>744</v>
      </c>
      <c r="B1368" s="334">
        <f>'Pricing Calculator'!AJ106</f>
        <v>0</v>
      </c>
      <c r="C1368" s="245" t="str">
        <f>'Pricing Calculator'!J106</f>
        <v>A7 (8 cores, 56GB RAM)</v>
      </c>
      <c r="D1368" s="245"/>
      <c r="E1368" s="1013">
        <f>IF('Pricing Calculator'!X106 ="Standard", 1, 0)</f>
        <v>1</v>
      </c>
      <c r="F1368" s="1040" t="s">
        <v>1252</v>
      </c>
      <c r="G1368" s="278">
        <f t="shared" si="524"/>
        <v>0.96</v>
      </c>
      <c r="H1368" s="278">
        <f t="shared" si="525"/>
        <v>4.2</v>
      </c>
      <c r="I1368" s="278">
        <f t="shared" si="534"/>
        <v>1.32</v>
      </c>
      <c r="J1368" s="278" t="str">
        <f t="shared" si="535"/>
        <v>Not Available</v>
      </c>
      <c r="K1368" s="167">
        <f>IF('Pricing Calculator'!$AD106='Control Panel'!K$1360,1,0)</f>
        <v>1</v>
      </c>
      <c r="L1368" s="167">
        <f>IF('Pricing Calculator'!$AD106='Control Panel'!L$1360,1,0)</f>
        <v>0</v>
      </c>
      <c r="M1368" s="167" t="str">
        <f t="shared" si="530"/>
        <v>Standard</v>
      </c>
      <c r="O1368" s="921">
        <f t="shared" si="526"/>
        <v>0.96</v>
      </c>
      <c r="P1368" s="921">
        <f t="shared" si="527"/>
        <v>4.2</v>
      </c>
      <c r="Q1368" s="243">
        <f t="shared" si="528"/>
        <v>0.96</v>
      </c>
      <c r="R1368" s="33">
        <f t="shared" si="529"/>
        <v>1.32</v>
      </c>
      <c r="S1368" s="33">
        <f t="shared" si="531"/>
        <v>2.2800000000000002</v>
      </c>
      <c r="T1368" s="279">
        <f t="shared" si="532"/>
        <v>0</v>
      </c>
      <c r="U1368" s="279">
        <f t="shared" si="533"/>
        <v>0</v>
      </c>
      <c r="V1368" t="s">
        <v>1258</v>
      </c>
      <c r="W1368" s="243"/>
      <c r="BR1368" s="33"/>
      <c r="BS1368" s="33"/>
      <c r="BT1368" s="33"/>
      <c r="BU1368" s="33"/>
    </row>
    <row r="1369" spans="1:109" ht="16.5">
      <c r="A1369" s="244">
        <f>'Pricing Calculator'!AN110</f>
        <v>744</v>
      </c>
      <c r="B1369" s="334">
        <f>'Pricing Calculator'!AJ110</f>
        <v>0</v>
      </c>
      <c r="C1369" s="245" t="str">
        <f>'Pricing Calculator'!J110</f>
        <v>A8 (8 cores, 56GB RAM)</v>
      </c>
      <c r="D1369" s="245"/>
      <c r="E1369" s="1013">
        <f>IF('Pricing Calculator'!X110 ="Standard", 1, 0)</f>
        <v>1</v>
      </c>
      <c r="F1369" s="1040" t="s">
        <v>1253</v>
      </c>
      <c r="G1369" s="278">
        <f t="shared" si="524"/>
        <v>0.96</v>
      </c>
      <c r="H1369" s="278">
        <f t="shared" si="525"/>
        <v>4.2</v>
      </c>
      <c r="I1369" s="278">
        <f t="shared" si="534"/>
        <v>1.466</v>
      </c>
      <c r="J1369" s="278" t="str">
        <f t="shared" si="535"/>
        <v>Not Available</v>
      </c>
      <c r="K1369" s="167">
        <f>IF('Pricing Calculator'!$AD110='Control Panel'!K$1360,1,0)</f>
        <v>1</v>
      </c>
      <c r="L1369" s="167">
        <f>IF('Pricing Calculator'!$AD110='Control Panel'!L$1360,1,0)</f>
        <v>0</v>
      </c>
      <c r="M1369" s="167" t="str">
        <f t="shared" si="530"/>
        <v>Standard</v>
      </c>
      <c r="O1369" s="921">
        <f t="shared" si="526"/>
        <v>0.96</v>
      </c>
      <c r="P1369" s="921">
        <f t="shared" si="527"/>
        <v>4.2</v>
      </c>
      <c r="Q1369" s="243">
        <f t="shared" si="528"/>
        <v>0.96</v>
      </c>
      <c r="R1369" s="33">
        <f t="shared" si="529"/>
        <v>1.466</v>
      </c>
      <c r="S1369" s="33">
        <f t="shared" si="531"/>
        <v>2.4260000000000002</v>
      </c>
      <c r="T1369" s="279">
        <f t="shared" si="532"/>
        <v>0</v>
      </c>
      <c r="U1369" s="279">
        <f t="shared" si="533"/>
        <v>0</v>
      </c>
      <c r="V1369" t="s">
        <v>1250</v>
      </c>
      <c r="W1369" s="243"/>
      <c r="BR1369" s="33"/>
      <c r="BS1369" s="33"/>
      <c r="BT1369" s="33"/>
      <c r="BU1369" s="33"/>
    </row>
    <row r="1370" spans="1:109" ht="16.5">
      <c r="A1370" s="244">
        <f>'Pricing Calculator'!AN112</f>
        <v>744</v>
      </c>
      <c r="B1370" s="334">
        <f>'Pricing Calculator'!AJ112</f>
        <v>0</v>
      </c>
      <c r="C1370" s="245" t="str">
        <f>'Pricing Calculator'!J112</f>
        <v>A9 (16 cores, 112GB RAM)</v>
      </c>
      <c r="D1370" s="245"/>
      <c r="E1370" s="1013">
        <f>IF('Pricing Calculator'!X112 ="Standard", 1, 0)</f>
        <v>1</v>
      </c>
      <c r="F1370" s="1040" t="s">
        <v>1254</v>
      </c>
      <c r="G1370" s="278">
        <f t="shared" si="524"/>
        <v>1.92</v>
      </c>
      <c r="H1370" s="278">
        <f t="shared" si="525"/>
        <v>8.4</v>
      </c>
      <c r="I1370" s="278">
        <f t="shared" si="534"/>
        <v>2.9329999999999998</v>
      </c>
      <c r="J1370" s="278" t="str">
        <f t="shared" si="535"/>
        <v>Not Available</v>
      </c>
      <c r="K1370" s="167">
        <f>IF('Pricing Calculator'!$AD112='Control Panel'!K$1360,1,0)</f>
        <v>1</v>
      </c>
      <c r="L1370" s="167">
        <f>IF('Pricing Calculator'!$AD112='Control Panel'!L$1360,1,0)</f>
        <v>0</v>
      </c>
      <c r="M1370" s="167" t="str">
        <f t="shared" si="530"/>
        <v>Standard</v>
      </c>
      <c r="O1370" s="921">
        <f t="shared" si="526"/>
        <v>1.92</v>
      </c>
      <c r="P1370" s="921">
        <f t="shared" si="527"/>
        <v>8.4</v>
      </c>
      <c r="Q1370" s="243">
        <f t="shared" si="528"/>
        <v>1.92</v>
      </c>
      <c r="R1370" s="33">
        <f t="shared" si="529"/>
        <v>2.9329999999999998</v>
      </c>
      <c r="S1370" s="33">
        <f t="shared" si="531"/>
        <v>4.8529999999999998</v>
      </c>
      <c r="T1370" s="279">
        <f t="shared" si="532"/>
        <v>0</v>
      </c>
      <c r="U1370" s="279">
        <f t="shared" si="533"/>
        <v>0</v>
      </c>
      <c r="V1370" t="s">
        <v>1251</v>
      </c>
      <c r="W1370" s="243"/>
      <c r="BR1370" s="33"/>
      <c r="BS1370" s="33"/>
      <c r="BT1370" s="33"/>
      <c r="BU1370" s="33"/>
    </row>
    <row r="1371" spans="1:109" ht="16.5">
      <c r="A1371" s="244">
        <f>'Pricing Calculator'!AN90</f>
        <v>744</v>
      </c>
      <c r="B1371" s="334">
        <f>'Pricing Calculator'!AJ90</f>
        <v>0</v>
      </c>
      <c r="C1371" s="46"/>
      <c r="D1371" s="344"/>
      <c r="E1371" s="1013">
        <f>IF('Pricing Calculator'!X113 ="Standard", 1, 0)</f>
        <v>0</v>
      </c>
      <c r="F1371" s="1040" t="s">
        <v>4397</v>
      </c>
      <c r="G1371" s="278">
        <f t="shared" si="524"/>
        <v>0.96</v>
      </c>
      <c r="H1371" s="278">
        <f t="shared" si="525"/>
        <v>4.2</v>
      </c>
      <c r="I1371" s="278">
        <f t="shared" si="534"/>
        <v>1.173</v>
      </c>
      <c r="J1371" s="278" t="str">
        <f t="shared" si="535"/>
        <v>Not Available</v>
      </c>
      <c r="K1371" s="46"/>
      <c r="L1371" s="46"/>
      <c r="M1371" s="46"/>
      <c r="N1371" s="46"/>
      <c r="O1371" s="932"/>
      <c r="P1371" s="922"/>
      <c r="Q1371" s="46"/>
      <c r="R1371" s="46"/>
      <c r="S1371" s="46"/>
      <c r="T1371" s="40">
        <f>SUM(T1361:T1370)</f>
        <v>0</v>
      </c>
      <c r="U1371" s="40">
        <f>IF(U1361="Not Available", "Not Available", SUM(U1361:U1370))</f>
        <v>0</v>
      </c>
      <c r="V1371" t="s">
        <v>1252</v>
      </c>
      <c r="W1371" s="236"/>
      <c r="AB1371" s="46"/>
    </row>
    <row r="1372" spans="1:109" ht="16.5">
      <c r="A1372" s="244">
        <f>'Pricing Calculator'!AN92</f>
        <v>744</v>
      </c>
      <c r="B1372" s="334">
        <f>'Pricing Calculator'!AJ92</f>
        <v>0</v>
      </c>
      <c r="C1372" s="46"/>
      <c r="D1372" s="344"/>
      <c r="E1372" s="1013">
        <f>IF('Pricing Calculator'!X114 ="Standard", 1, 0)</f>
        <v>0</v>
      </c>
      <c r="F1372" s="1040" t="s">
        <v>4398</v>
      </c>
      <c r="G1372" s="278">
        <f t="shared" si="524"/>
        <v>1.92</v>
      </c>
      <c r="H1372" s="278">
        <f t="shared" si="525"/>
        <v>8.4</v>
      </c>
      <c r="I1372" s="278">
        <f t="shared" si="534"/>
        <v>2.3460000000000001</v>
      </c>
      <c r="J1372" s="278" t="str">
        <f t="shared" si="535"/>
        <v>Not Available</v>
      </c>
      <c r="K1372" s="46"/>
      <c r="L1372" s="46"/>
      <c r="M1372" s="46"/>
      <c r="N1372" s="46"/>
      <c r="O1372" s="932"/>
      <c r="P1372" s="922"/>
      <c r="Q1372" s="46"/>
      <c r="R1372" s="46"/>
      <c r="S1372" s="46"/>
      <c r="T1372" s="760"/>
      <c r="U1372" s="760"/>
      <c r="V1372" t="s">
        <v>1259</v>
      </c>
      <c r="W1372" s="236"/>
      <c r="AB1372" s="46"/>
    </row>
    <row r="1373" spans="1:109" ht="16.5">
      <c r="A1373" s="244">
        <f>'Pricing Calculator'!AN94</f>
        <v>744</v>
      </c>
      <c r="B1373" s="334">
        <f>'Pricing Calculator'!AJ94</f>
        <v>0</v>
      </c>
      <c r="C1373" s="46"/>
      <c r="D1373" s="344"/>
      <c r="E1373" s="1013">
        <f>IF('Pricing Calculator'!X113 ="Standard", 1, 0)</f>
        <v>0</v>
      </c>
      <c r="F1373" s="1040" t="s">
        <v>1255</v>
      </c>
      <c r="G1373" s="278">
        <f>IF($E$467=999999, "Not Available", $N$467)</f>
        <v>0.48</v>
      </c>
      <c r="H1373" s="278">
        <f>IF(E480=999999, "Not Available", N480)</f>
        <v>2.1</v>
      </c>
      <c r="I1373" s="278">
        <f t="shared" ref="I1373:I1380" si="536">IF(E87=999999, "Not Available", N87)</f>
        <v>0.14000000000000001</v>
      </c>
      <c r="J1373" s="278">
        <f t="shared" ref="J1373:J1380" si="537">IF(E105=999999, "Not Available", N105)</f>
        <v>7.6999999999999999E-2</v>
      </c>
      <c r="K1373" s="46"/>
      <c r="L1373" s="46"/>
      <c r="M1373" s="46"/>
      <c r="N1373" s="46"/>
      <c r="O1373" s="932"/>
      <c r="P1373" s="922"/>
      <c r="Q1373" s="46"/>
      <c r="R1373" s="46"/>
      <c r="S1373" s="46"/>
      <c r="T1373" s="760"/>
      <c r="U1373" s="760"/>
      <c r="V1373" t="s">
        <v>1260</v>
      </c>
      <c r="W1373" s="236"/>
      <c r="AB1373" s="46"/>
    </row>
    <row r="1374" spans="1:109" ht="16.5">
      <c r="A1374" s="244">
        <f>'Pricing Calculator'!AN96</f>
        <v>744</v>
      </c>
      <c r="B1374" s="334">
        <f>'Pricing Calculator'!AJ96</f>
        <v>0</v>
      </c>
      <c r="C1374" s="46"/>
      <c r="D1374" s="344"/>
      <c r="E1374" s="1013">
        <f>IF('Pricing Calculator'!X114 ="Standard", 1, 0)</f>
        <v>0</v>
      </c>
      <c r="F1374" s="1040" t="s">
        <v>1256</v>
      </c>
      <c r="G1374" s="278">
        <f>IF($E$469=999999, "Not Available", $N$469)</f>
        <v>0.48</v>
      </c>
      <c r="H1374" s="278">
        <f t="shared" ref="H1374:H1379" si="538">IF(E482=999999, "Not Available", N482)</f>
        <v>2.1</v>
      </c>
      <c r="I1374" s="278">
        <f t="shared" si="536"/>
        <v>0.28000000000000003</v>
      </c>
      <c r="J1374" s="278">
        <f t="shared" si="537"/>
        <v>0.154</v>
      </c>
      <c r="K1374" s="46"/>
      <c r="L1374" s="46"/>
      <c r="M1374" s="46"/>
      <c r="N1374" s="46"/>
      <c r="O1374" s="932"/>
      <c r="P1374" s="922"/>
      <c r="Q1374" s="46"/>
      <c r="R1374" s="46"/>
      <c r="S1374" s="46"/>
      <c r="T1374" s="760"/>
      <c r="U1374" s="760"/>
      <c r="V1374" t="s">
        <v>1261</v>
      </c>
      <c r="W1374" s="236"/>
      <c r="AB1374" s="46"/>
    </row>
    <row r="1375" spans="1:109" ht="16.5">
      <c r="A1375" s="244">
        <f>'Pricing Calculator'!AN98</f>
        <v>744</v>
      </c>
      <c r="B1375" s="334">
        <f>'Pricing Calculator'!AJ98</f>
        <v>0</v>
      </c>
      <c r="C1375" s="46"/>
      <c r="D1375" s="344"/>
      <c r="E1375" s="1013">
        <f>IF('Pricing Calculator'!X115 ="Standard", 1, 0)</f>
        <v>0</v>
      </c>
      <c r="F1375" s="1040" t="s">
        <v>1257</v>
      </c>
      <c r="G1375" s="278">
        <f>IF($E$470=999999, "Not Available", $N$470)</f>
        <v>0.48</v>
      </c>
      <c r="H1375" s="278">
        <f t="shared" si="538"/>
        <v>2.1</v>
      </c>
      <c r="I1375" s="278">
        <f t="shared" si="536"/>
        <v>0.56000000000000005</v>
      </c>
      <c r="J1375" s="278">
        <f t="shared" si="537"/>
        <v>0.308</v>
      </c>
      <c r="K1375" s="46"/>
      <c r="L1375" s="46"/>
      <c r="M1375" s="46"/>
      <c r="N1375" s="46"/>
      <c r="O1375" s="932"/>
      <c r="P1375" s="922"/>
      <c r="Q1375" s="46"/>
      <c r="R1375" s="46"/>
      <c r="S1375" s="46"/>
      <c r="T1375" s="760"/>
      <c r="U1375" s="760"/>
      <c r="V1375" t="s">
        <v>1262</v>
      </c>
      <c r="W1375" s="236"/>
      <c r="AB1375" s="46"/>
    </row>
    <row r="1376" spans="1:109" ht="16.5">
      <c r="A1376" s="244">
        <f>'Pricing Calculator'!AN102</f>
        <v>744</v>
      </c>
      <c r="B1376" s="334">
        <f>'Pricing Calculator'!AJ102</f>
        <v>0</v>
      </c>
      <c r="C1376" s="46"/>
      <c r="D1376" s="344"/>
      <c r="E1376" s="1013">
        <f>IF('Pricing Calculator'!X116 ="Standard", 1, 0)</f>
        <v>0</v>
      </c>
      <c r="F1376" s="1040" t="s">
        <v>1258</v>
      </c>
      <c r="G1376" s="278">
        <f>IF($E$471=999999, "Not Available", $N$471)</f>
        <v>0.96</v>
      </c>
      <c r="H1376" s="278">
        <f t="shared" si="538"/>
        <v>4.2</v>
      </c>
      <c r="I1376" s="278">
        <f t="shared" si="536"/>
        <v>1.1200000000000001</v>
      </c>
      <c r="J1376" s="278">
        <f t="shared" si="537"/>
        <v>0.61599999999999999</v>
      </c>
      <c r="K1376" s="46"/>
      <c r="L1376" s="46"/>
      <c r="M1376" s="46"/>
      <c r="N1376" s="46"/>
      <c r="O1376" s="932"/>
      <c r="P1376" s="922"/>
      <c r="Q1376" s="46"/>
      <c r="R1376" s="46"/>
      <c r="S1376" s="46"/>
      <c r="T1376" s="760"/>
      <c r="U1376" s="760"/>
      <c r="V1376" t="s">
        <v>3197</v>
      </c>
      <c r="W1376" s="236"/>
      <c r="AB1376" s="46"/>
    </row>
    <row r="1377" spans="1:29" ht="16.5">
      <c r="A1377" s="244">
        <f>'Pricing Calculator'!AN104</f>
        <v>744</v>
      </c>
      <c r="B1377" s="334">
        <f>'Pricing Calculator'!AJ104</f>
        <v>0</v>
      </c>
      <c r="C1377" s="46"/>
      <c r="D1377" s="344"/>
      <c r="E1377" s="1013">
        <f>IF('Pricing Calculator'!X117 ="Standard", 1, 0)</f>
        <v>0</v>
      </c>
      <c r="F1377" s="1040" t="s">
        <v>1259</v>
      </c>
      <c r="G1377" s="278">
        <f>IF($E$472=999999, "Not Available", $N$472)</f>
        <v>0.48</v>
      </c>
      <c r="H1377" s="278">
        <f t="shared" si="538"/>
        <v>2.1</v>
      </c>
      <c r="I1377" s="278">
        <f t="shared" si="536"/>
        <v>0.33</v>
      </c>
      <c r="J1377" s="278">
        <f t="shared" si="537"/>
        <v>0.19500000000000001</v>
      </c>
      <c r="K1377" s="46"/>
      <c r="L1377" s="46"/>
      <c r="M1377" s="46"/>
      <c r="N1377" s="46"/>
      <c r="O1377" s="932"/>
      <c r="P1377" s="922"/>
      <c r="Q1377" s="46"/>
      <c r="R1377" s="46"/>
      <c r="S1377" s="46"/>
      <c r="T1377" s="760"/>
      <c r="U1377" s="760"/>
      <c r="V1377" t="s">
        <v>3198</v>
      </c>
      <c r="W1377" s="236"/>
      <c r="AB1377" s="46"/>
    </row>
    <row r="1378" spans="1:29" ht="16.5">
      <c r="A1378" s="244">
        <f>'Pricing Calculator'!AN106</f>
        <v>744</v>
      </c>
      <c r="B1378" s="334">
        <f>'Pricing Calculator'!AJ106</f>
        <v>0</v>
      </c>
      <c r="C1378" s="46"/>
      <c r="D1378" s="344"/>
      <c r="E1378" s="1013">
        <f>IF('Pricing Calculator'!X118 ="Standard", 1, 0)</f>
        <v>0</v>
      </c>
      <c r="F1378" s="1040" t="s">
        <v>1260</v>
      </c>
      <c r="G1378" s="278">
        <f>IF($E$473=999999, "Not Available", $N$473)</f>
        <v>0.48</v>
      </c>
      <c r="H1378" s="278">
        <f t="shared" si="538"/>
        <v>2.1</v>
      </c>
      <c r="I1378" s="278">
        <f t="shared" si="536"/>
        <v>0.65200000000000002</v>
      </c>
      <c r="J1378" s="278">
        <f t="shared" si="537"/>
        <v>0.39</v>
      </c>
      <c r="K1378" s="46"/>
      <c r="L1378" s="46"/>
      <c r="M1378" s="46"/>
      <c r="N1378" s="46"/>
      <c r="O1378" s="932"/>
      <c r="P1378" s="922"/>
      <c r="Q1378" s="46"/>
      <c r="R1378" s="46"/>
      <c r="S1378" s="46"/>
      <c r="T1378" s="760"/>
      <c r="U1378" s="760"/>
      <c r="V1378" t="s">
        <v>3199</v>
      </c>
      <c r="W1378" s="236"/>
      <c r="AB1378" s="46"/>
    </row>
    <row r="1379" spans="1:29" ht="16.5">
      <c r="A1379" s="244"/>
      <c r="B1379" s="334"/>
      <c r="C1379" s="46"/>
      <c r="D1379" s="344"/>
      <c r="E1379" s="1013">
        <f>IF('Pricing Calculator'!X119 ="Standard", 1, 0)</f>
        <v>0</v>
      </c>
      <c r="F1379" s="1040" t="s">
        <v>1261</v>
      </c>
      <c r="G1379" s="278">
        <f>IF($E$474=999999, "Not Available", $N$474)</f>
        <v>0.96</v>
      </c>
      <c r="H1379" s="278">
        <f t="shared" si="538"/>
        <v>4.2</v>
      </c>
      <c r="I1379" s="278">
        <f t="shared" si="536"/>
        <v>1.173</v>
      </c>
      <c r="J1379" s="278">
        <f t="shared" si="537"/>
        <v>0.70199999999999996</v>
      </c>
      <c r="K1379" s="46"/>
      <c r="L1379" s="46"/>
      <c r="M1379" s="46"/>
      <c r="N1379" s="46"/>
      <c r="O1379" s="932"/>
      <c r="P1379" s="922"/>
      <c r="Q1379" s="46"/>
      <c r="R1379" s="46"/>
      <c r="S1379" s="46"/>
      <c r="T1379" s="760"/>
      <c r="U1379" s="760"/>
      <c r="V1379" t="s">
        <v>3200</v>
      </c>
      <c r="W1379" s="236"/>
      <c r="AB1379" s="46"/>
    </row>
    <row r="1380" spans="1:29" ht="16.5">
      <c r="A1380" s="244"/>
      <c r="B1380" s="334"/>
      <c r="C1380" s="46"/>
      <c r="D1380" s="344"/>
      <c r="E1380" s="1013">
        <f>IF('Pricing Calculator'!X120 ="Standard", 1, 0)</f>
        <v>0</v>
      </c>
      <c r="F1380" s="1040" t="s">
        <v>1262</v>
      </c>
      <c r="G1380" s="278">
        <f>IF($E$476=999999, "Not Available", $N$476)</f>
        <v>1.92</v>
      </c>
      <c r="H1380" s="278">
        <f>IF(E489=999999, "Not Available", N489)</f>
        <v>8.4</v>
      </c>
      <c r="I1380" s="278">
        <f t="shared" si="536"/>
        <v>2.1110000000000002</v>
      </c>
      <c r="J1380" s="278" t="str">
        <f t="shared" si="537"/>
        <v>Not Available</v>
      </c>
      <c r="K1380" s="46"/>
      <c r="L1380" s="46"/>
      <c r="M1380" s="46"/>
      <c r="N1380" s="46"/>
      <c r="O1380" s="932"/>
      <c r="P1380" s="922"/>
      <c r="Q1380" s="46"/>
      <c r="R1380" s="46"/>
      <c r="S1380" s="46"/>
      <c r="T1380" s="760"/>
      <c r="U1380" s="760"/>
      <c r="V1380" t="s">
        <v>3201</v>
      </c>
      <c r="W1380" s="236"/>
      <c r="AB1380" s="46"/>
    </row>
    <row r="1381" spans="1:29" ht="16.5">
      <c r="A1381" s="244"/>
      <c r="B1381" s="334"/>
      <c r="C1381" s="46"/>
      <c r="D1381" s="344"/>
      <c r="E1381" s="1013"/>
      <c r="F1381" s="1040" t="s">
        <v>3197</v>
      </c>
      <c r="G1381" s="278">
        <f>IF(E467=999999, "Not Available", N467)</f>
        <v>0.48</v>
      </c>
      <c r="H1381" s="278">
        <f>IF(E480=999999, "Not Available", N480)</f>
        <v>2.1</v>
      </c>
      <c r="I1381" s="1022" t="str">
        <f>IF(N147=999999, "Not Available", N147)</f>
        <v>Not Available</v>
      </c>
      <c r="J1381" s="768" t="s">
        <v>3202</v>
      </c>
      <c r="K1381" s="46"/>
      <c r="L1381" s="46"/>
      <c r="M1381" s="46"/>
      <c r="N1381" s="46"/>
      <c r="O1381" s="932"/>
      <c r="P1381" s="922"/>
      <c r="Q1381" s="46"/>
      <c r="R1381" s="46"/>
      <c r="S1381" s="46"/>
      <c r="T1381" s="760"/>
      <c r="U1381" s="760"/>
      <c r="V1381" t="s">
        <v>1253</v>
      </c>
      <c r="W1381" s="236"/>
      <c r="AB1381" s="46"/>
    </row>
    <row r="1382" spans="1:29" ht="16.5">
      <c r="A1382" s="244"/>
      <c r="B1382" s="334"/>
      <c r="C1382" s="46"/>
      <c r="D1382" s="344"/>
      <c r="E1382" s="1013"/>
      <c r="F1382" s="1040" t="s">
        <v>3198</v>
      </c>
      <c r="G1382" s="278">
        <f>IF(E467=999999, "Not Available", N467)</f>
        <v>0.48</v>
      </c>
      <c r="H1382" s="278">
        <f>IF(E480=999999, "Not Available", N480)</f>
        <v>2.1</v>
      </c>
      <c r="I1382" s="1022" t="str">
        <f>IF(N148=999999, "Not Available", N148)</f>
        <v>Not Available</v>
      </c>
      <c r="J1382" s="768" t="s">
        <v>3202</v>
      </c>
      <c r="K1382" s="46"/>
      <c r="L1382" s="46"/>
      <c r="M1382" s="46"/>
      <c r="N1382" s="46"/>
      <c r="O1382" s="932"/>
      <c r="P1382" s="922"/>
      <c r="Q1382" s="46"/>
      <c r="R1382" s="46"/>
      <c r="S1382" s="46"/>
      <c r="T1382" s="760"/>
      <c r="U1382" s="760"/>
      <c r="V1382" t="s">
        <v>1254</v>
      </c>
      <c r="W1382" s="236"/>
      <c r="AB1382" s="46"/>
    </row>
    <row r="1383" spans="1:29" ht="16.5">
      <c r="A1383" s="244"/>
      <c r="B1383" s="334"/>
      <c r="C1383" s="46"/>
      <c r="D1383" s="344"/>
      <c r="E1383" s="1013"/>
      <c r="F1383" s="1040" t="s">
        <v>3199</v>
      </c>
      <c r="G1383" s="278">
        <f>IF(E471=999999, "Not Available", N471)</f>
        <v>0.96</v>
      </c>
      <c r="H1383" s="278">
        <f>IF(E484=999999, "Not Available", N484)</f>
        <v>4.2</v>
      </c>
      <c r="I1383" s="1022" t="str">
        <f>IF(N149=999999, "Not Available", N149)</f>
        <v>Not Available</v>
      </c>
      <c r="J1383" s="768" t="s">
        <v>3202</v>
      </c>
      <c r="K1383" s="46"/>
      <c r="L1383" s="46"/>
      <c r="M1383" s="46"/>
      <c r="N1383" s="46"/>
      <c r="O1383" s="932"/>
      <c r="P1383" s="922"/>
      <c r="Q1383" s="46"/>
      <c r="R1383" s="46"/>
      <c r="S1383" s="46"/>
      <c r="T1383" s="760"/>
      <c r="U1383" s="760"/>
      <c r="V1383" t="s">
        <v>4397</v>
      </c>
      <c r="W1383" s="236"/>
      <c r="AB1383" s="46"/>
    </row>
    <row r="1384" spans="1:29">
      <c r="A1384" s="46"/>
      <c r="B1384" s="46"/>
      <c r="C1384" s="46"/>
      <c r="D1384" s="344"/>
      <c r="E1384" s="1013"/>
      <c r="F1384" s="1040" t="s">
        <v>3200</v>
      </c>
      <c r="G1384" s="278">
        <f>IF(E476=999999, "Not Available", N476)</f>
        <v>1.92</v>
      </c>
      <c r="H1384" s="278">
        <f>IF(E489=999999, "Not Available", N489)</f>
        <v>8.4</v>
      </c>
      <c r="I1384" s="1022" t="str">
        <f>IF(N150=999999, "Not Available", N150)</f>
        <v>Not Available</v>
      </c>
      <c r="J1384" s="768" t="s">
        <v>3202</v>
      </c>
      <c r="V1384" t="s">
        <v>4398</v>
      </c>
      <c r="W1384" s="33"/>
      <c r="Y1384" s="46"/>
      <c r="Z1384" s="46"/>
      <c r="AA1384" s="46"/>
      <c r="AB1384" s="46"/>
      <c r="AC1384" s="33"/>
    </row>
    <row r="1385" spans="1:29">
      <c r="A1385" s="46"/>
      <c r="B1385" s="46"/>
      <c r="C1385" s="46"/>
      <c r="D1385" s="344"/>
      <c r="E1385" s="1013"/>
      <c r="F1385" s="1040" t="s">
        <v>3201</v>
      </c>
      <c r="G1385" s="278">
        <f>IF(E476=999999, "Not Available", N476*2)</f>
        <v>3.84</v>
      </c>
      <c r="H1385" s="278">
        <f>IF(E489=999999, "Not Available", N489*2)</f>
        <v>16.8</v>
      </c>
      <c r="I1385" s="1022" t="str">
        <f>IF(N151=999999, "Not Available", N151)</f>
        <v>Not Available</v>
      </c>
      <c r="J1385" s="768" t="s">
        <v>3202</v>
      </c>
      <c r="V1385" s="46"/>
      <c r="W1385" s="236"/>
      <c r="AB1385" s="46"/>
    </row>
    <row r="1386" spans="1:29">
      <c r="A1386" s="46"/>
      <c r="B1386" s="46"/>
      <c r="C1386" s="46"/>
      <c r="D1386" s="344"/>
      <c r="E1386" s="1013"/>
      <c r="G1386" s="1105" t="s">
        <v>14</v>
      </c>
      <c r="H1386" s="1105" t="s">
        <v>163</v>
      </c>
      <c r="I1386" s="1105" t="s">
        <v>514</v>
      </c>
      <c r="J1386" s="1105" t="s">
        <v>527</v>
      </c>
      <c r="K1386" s="271" t="s">
        <v>14</v>
      </c>
      <c r="L1386" s="271" t="s">
        <v>163</v>
      </c>
      <c r="M1386" s="271" t="s">
        <v>154</v>
      </c>
      <c r="N1386" s="32"/>
      <c r="O1386" s="920" t="s">
        <v>14</v>
      </c>
      <c r="P1386" s="920" t="s">
        <v>163</v>
      </c>
      <c r="Q1386" s="271" t="s">
        <v>519</v>
      </c>
      <c r="R1386" s="271" t="s">
        <v>518</v>
      </c>
      <c r="S1386" s="271"/>
      <c r="T1386" s="271" t="s">
        <v>3006</v>
      </c>
      <c r="U1386" s="271" t="s">
        <v>3007</v>
      </c>
      <c r="V1386" s="46"/>
      <c r="W1386" s="236"/>
      <c r="AB1386" s="46"/>
    </row>
    <row r="1387" spans="1:29">
      <c r="A1387" s="46"/>
      <c r="B1387" s="46"/>
      <c r="C1387" s="46"/>
      <c r="D1387" s="344"/>
      <c r="E1387" s="1013"/>
      <c r="F1387" s="1040" t="s">
        <v>1245</v>
      </c>
      <c r="G1387" s="278" t="str">
        <f>IF(E467=999999, "Not Available", O467)</f>
        <v/>
      </c>
      <c r="H1387" s="278" t="str">
        <f>IF(E480=999999, "Not Available", O480)</f>
        <v/>
      </c>
      <c r="I1387" s="278" t="str">
        <f>IF(E30=999999, "Not Available", O30)</f>
        <v/>
      </c>
      <c r="J1387" s="278" t="str">
        <f>IF(E17=999999, "Not Available", O17)</f>
        <v/>
      </c>
      <c r="K1387" s="167">
        <f>IF('Pricing Calculator'!$AD90='Control Panel'!K$1360,1,0)</f>
        <v>1</v>
      </c>
      <c r="L1387" s="167">
        <f>IF('Pricing Calculator'!$AD90='Control Panel'!L$1360,1,0)</f>
        <v>0</v>
      </c>
      <c r="M1387" s="167" t="str">
        <f>IF(K1387=1,"Standard",IF(L1387=1,"Enterprise","ERROR"))</f>
        <v>Standard</v>
      </c>
      <c r="N1387" s="46"/>
      <c r="O1387" s="921" t="str">
        <f t="shared" ref="O1387:O1396" si="539">IFERROR(VLOOKUP($C1361,$F$1387:$H$1406,2, FALSE), 0)</f>
        <v/>
      </c>
      <c r="P1387" s="921" t="str">
        <f t="shared" ref="P1387:P1396" si="540">IFERROR(VLOOKUP($C1361,$F$1387:$H$1406,3, FALSE), 0)</f>
        <v/>
      </c>
      <c r="Q1387" s="46" t="str">
        <f>IF(K1387=1,O1387,IF(L1387=1,P1387,"Not Available"))</f>
        <v/>
      </c>
      <c r="R1387" s="33" t="str">
        <f t="shared" ref="R1387:R1396" si="541">IF(E1361=1,VLOOKUP($C1361,$F$1387:$J$1406,4, FALSE),VLOOKUP($C1335,$F$1387:$J$1406,5, FALSE))</f>
        <v/>
      </c>
      <c r="S1387" s="46"/>
      <c r="T1387" s="46" t="str">
        <f t="shared" ref="T1387:T1396" si="542">IF(B1361&gt;0,Q1387, "")</f>
        <v/>
      </c>
      <c r="U1387" s="46" t="str">
        <f t="shared" ref="U1387:U1396" si="543">IF(B1361&gt;0, R1387, "")</f>
        <v/>
      </c>
      <c r="V1387" s="46"/>
      <c r="W1387" s="236"/>
      <c r="AB1387" s="46"/>
    </row>
    <row r="1388" spans="1:29">
      <c r="A1388" s="46"/>
      <c r="B1388" s="46"/>
      <c r="C1388" s="46"/>
      <c r="D1388" s="344"/>
      <c r="E1388" s="1013"/>
      <c r="F1388" s="1040" t="s">
        <v>1246</v>
      </c>
      <c r="G1388" s="278" t="str">
        <f>IF(E468=999999, "Not Available", O468)</f>
        <v/>
      </c>
      <c r="H1388" s="278" t="str">
        <f>IF(E481=999999, "Not Available", O481)</f>
        <v/>
      </c>
      <c r="I1388" s="768" t="str">
        <f>IF(E31=999999, "Not Available", O31)</f>
        <v/>
      </c>
      <c r="J1388" s="768" t="str">
        <f>IF(E18=999999, "Not Available", O18)</f>
        <v/>
      </c>
      <c r="K1388" s="46">
        <f>IF('Pricing Calculator'!$AD92='Control Panel'!K$1360,1,0)</f>
        <v>1</v>
      </c>
      <c r="L1388" s="46">
        <f>IF('Pricing Calculator'!$AD92='Control Panel'!L$1360,1,0)</f>
        <v>0</v>
      </c>
      <c r="M1388" s="167" t="str">
        <f t="shared" ref="M1388:M1396" si="544">IF(K1388=1,"Standard",IF(L1388=1,"Enterprise","ERROR"))</f>
        <v>Standard</v>
      </c>
      <c r="N1388" s="46"/>
      <c r="O1388" s="921" t="str">
        <f t="shared" si="539"/>
        <v/>
      </c>
      <c r="P1388" s="921" t="str">
        <f t="shared" si="540"/>
        <v/>
      </c>
      <c r="Q1388" s="46" t="str">
        <f t="shared" ref="Q1388:Q1396" si="545">IF(K1388=1,O1388,IF(L1388=1,P1388,"Not Available"))</f>
        <v/>
      </c>
      <c r="R1388" s="33" t="str">
        <f t="shared" si="541"/>
        <v/>
      </c>
      <c r="S1388" s="46"/>
      <c r="T1388" s="46" t="str">
        <f t="shared" si="542"/>
        <v/>
      </c>
      <c r="U1388" s="46" t="str">
        <f t="shared" si="543"/>
        <v/>
      </c>
      <c r="V1388" s="46"/>
      <c r="W1388" s="236"/>
      <c r="AB1388" s="46"/>
    </row>
    <row r="1389" spans="1:29">
      <c r="A1389" s="46"/>
      <c r="B1389" s="46"/>
      <c r="C1389" s="46"/>
      <c r="D1389" s="344"/>
      <c r="E1389" s="1013"/>
      <c r="F1389" s="1040" t="s">
        <v>1247</v>
      </c>
      <c r="G1389" s="278" t="str">
        <f>IF(E469=999999, "Not Available", O469)</f>
        <v/>
      </c>
      <c r="H1389" s="278" t="str">
        <f>IF(E482=999999, "Not Available", O482)</f>
        <v/>
      </c>
      <c r="I1389" s="768" t="str">
        <f>I1388</f>
        <v/>
      </c>
      <c r="J1389" s="768" t="str">
        <f>J1388</f>
        <v/>
      </c>
      <c r="K1389" s="167">
        <f>IF('Pricing Calculator'!$AD94='Control Panel'!K$1360,1,0)</f>
        <v>1</v>
      </c>
      <c r="L1389" s="167">
        <f>IF('Pricing Calculator'!$AD94='Control Panel'!L$1360,1,0)</f>
        <v>0</v>
      </c>
      <c r="M1389" s="167" t="str">
        <f t="shared" si="544"/>
        <v>Standard</v>
      </c>
      <c r="N1389" s="46"/>
      <c r="O1389" s="921" t="str">
        <f t="shared" si="539"/>
        <v/>
      </c>
      <c r="P1389" s="921" t="str">
        <f t="shared" si="540"/>
        <v/>
      </c>
      <c r="Q1389" s="46" t="str">
        <f t="shared" si="545"/>
        <v/>
      </c>
      <c r="R1389" s="33" t="str">
        <f t="shared" si="541"/>
        <v/>
      </c>
      <c r="S1389" s="46"/>
      <c r="T1389" s="46" t="str">
        <f t="shared" si="542"/>
        <v/>
      </c>
      <c r="U1389" s="46" t="str">
        <f t="shared" si="543"/>
        <v/>
      </c>
      <c r="V1389" s="46"/>
      <c r="W1389" s="236"/>
      <c r="AB1389" s="46"/>
    </row>
    <row r="1390" spans="1:29">
      <c r="A1390" s="46"/>
      <c r="B1390" s="46"/>
      <c r="C1390" s="46"/>
      <c r="D1390" s="344"/>
      <c r="E1390" s="1013"/>
      <c r="F1390" s="1040" t="s">
        <v>1248</v>
      </c>
      <c r="G1390" s="278" t="str">
        <f>IF(E470=999999, "Not Available", O470)</f>
        <v/>
      </c>
      <c r="H1390" s="278" t="str">
        <f>IF(E483=999999, "Not Available", O483)</f>
        <v/>
      </c>
      <c r="I1390" s="768" t="str">
        <f>I1388</f>
        <v/>
      </c>
      <c r="J1390" s="768" t="str">
        <f>J1388</f>
        <v/>
      </c>
      <c r="K1390" s="46">
        <f>IF('Pricing Calculator'!$AD96='Control Panel'!K$1360,1,0)</f>
        <v>1</v>
      </c>
      <c r="L1390" s="46">
        <f>IF('Pricing Calculator'!$AD96='Control Panel'!L$1360,1,0)</f>
        <v>0</v>
      </c>
      <c r="M1390" s="167" t="str">
        <f t="shared" si="544"/>
        <v>Standard</v>
      </c>
      <c r="N1390" s="46"/>
      <c r="O1390" s="921" t="str">
        <f t="shared" si="539"/>
        <v/>
      </c>
      <c r="P1390" s="921" t="str">
        <f t="shared" si="540"/>
        <v/>
      </c>
      <c r="Q1390" s="46" t="str">
        <f t="shared" si="545"/>
        <v/>
      </c>
      <c r="R1390" s="33" t="str">
        <f t="shared" si="541"/>
        <v/>
      </c>
      <c r="S1390" s="46"/>
      <c r="T1390" s="46" t="str">
        <f t="shared" si="542"/>
        <v/>
      </c>
      <c r="U1390" s="46" t="str">
        <f t="shared" si="543"/>
        <v/>
      </c>
      <c r="V1390" s="46"/>
      <c r="W1390" s="236"/>
      <c r="AB1390" s="46"/>
    </row>
    <row r="1391" spans="1:29">
      <c r="A1391" s="46"/>
      <c r="B1391" s="46"/>
      <c r="C1391" s="46"/>
      <c r="D1391" s="344"/>
      <c r="E1391" s="1013"/>
      <c r="F1391" s="1040" t="s">
        <v>1249</v>
      </c>
      <c r="G1391" s="768" t="str">
        <f>G1388</f>
        <v/>
      </c>
      <c r="H1391" s="768" t="str">
        <f>H1388</f>
        <v/>
      </c>
      <c r="I1391" s="278" t="str">
        <f>I1388</f>
        <v/>
      </c>
      <c r="J1391" s="278" t="str">
        <f>J1388</f>
        <v/>
      </c>
      <c r="K1391" s="167">
        <f>IF('Pricing Calculator'!$AD98='Control Panel'!K$1360,1,0)</f>
        <v>1</v>
      </c>
      <c r="L1391" s="167">
        <f>IF('Pricing Calculator'!$AD98='Control Panel'!L$1360,1,0)</f>
        <v>0</v>
      </c>
      <c r="M1391" s="167" t="str">
        <f t="shared" si="544"/>
        <v>Standard</v>
      </c>
      <c r="N1391" s="46"/>
      <c r="O1391" s="921" t="str">
        <f t="shared" si="539"/>
        <v/>
      </c>
      <c r="P1391" s="921" t="str">
        <f t="shared" si="540"/>
        <v/>
      </c>
      <c r="Q1391" s="46" t="str">
        <f t="shared" si="545"/>
        <v/>
      </c>
      <c r="R1391" s="33" t="str">
        <f t="shared" si="541"/>
        <v/>
      </c>
      <c r="S1391" s="46"/>
      <c r="T1391" s="46" t="str">
        <f t="shared" si="542"/>
        <v/>
      </c>
      <c r="U1391" s="46" t="str">
        <f t="shared" si="543"/>
        <v/>
      </c>
      <c r="V1391" s="46"/>
      <c r="W1391" s="236"/>
      <c r="AB1391" s="46"/>
    </row>
    <row r="1392" spans="1:29">
      <c r="A1392" s="46"/>
      <c r="B1392" s="46"/>
      <c r="C1392" s="46"/>
      <c r="D1392" s="344"/>
      <c r="E1392" s="1013"/>
      <c r="F1392" s="1040" t="s">
        <v>1250</v>
      </c>
      <c r="G1392" s="278" t="str">
        <f>IF(E472=999999, "Not Available", O472)</f>
        <v/>
      </c>
      <c r="H1392" s="278" t="str">
        <f>IF(E485=999999, "Not Available", O485)</f>
        <v/>
      </c>
      <c r="I1392" s="278" t="str">
        <f t="shared" ref="I1392:I1398" si="546">IF(E35=999999, "Not Available", O35)</f>
        <v/>
      </c>
      <c r="J1392" s="278" t="str">
        <f t="shared" ref="J1392:J1398" si="547">IF(E22=999999, "Not Available", O22)</f>
        <v>Not Available</v>
      </c>
      <c r="K1392" s="46">
        <f>IF('Pricing Calculator'!$AD102='Control Panel'!K$1360,1,0)</f>
        <v>1</v>
      </c>
      <c r="L1392" s="46">
        <f>IF('Pricing Calculator'!$AD102='Control Panel'!L$1360,1,0)</f>
        <v>0</v>
      </c>
      <c r="M1392" s="167" t="str">
        <f t="shared" si="544"/>
        <v>Standard</v>
      </c>
      <c r="N1392" s="46"/>
      <c r="O1392" s="921" t="str">
        <f t="shared" si="539"/>
        <v/>
      </c>
      <c r="P1392" s="921" t="str">
        <f t="shared" si="540"/>
        <v/>
      </c>
      <c r="Q1392" s="46" t="str">
        <f t="shared" si="545"/>
        <v/>
      </c>
      <c r="R1392" s="33" t="str">
        <f t="shared" si="541"/>
        <v/>
      </c>
      <c r="S1392" s="46"/>
      <c r="T1392" s="46" t="str">
        <f t="shared" si="542"/>
        <v/>
      </c>
      <c r="U1392" s="46" t="str">
        <f t="shared" si="543"/>
        <v/>
      </c>
      <c r="V1392" s="46"/>
      <c r="W1392" s="236"/>
      <c r="AB1392" s="46"/>
    </row>
    <row r="1393" spans="1:56">
      <c r="A1393" s="46"/>
      <c r="B1393" s="46"/>
      <c r="C1393" s="46"/>
      <c r="D1393" s="344"/>
      <c r="E1393" s="1013"/>
      <c r="F1393" s="1040" t="s">
        <v>1251</v>
      </c>
      <c r="G1393" s="278" t="str">
        <f>IF(E473=999999, "Not Available", O473)</f>
        <v/>
      </c>
      <c r="H1393" s="278" t="str">
        <f>IF(E486=999999, "Not Available", O486)</f>
        <v/>
      </c>
      <c r="I1393" s="278" t="str">
        <f t="shared" si="546"/>
        <v/>
      </c>
      <c r="J1393" s="278" t="str">
        <f t="shared" si="547"/>
        <v>Not Available</v>
      </c>
      <c r="K1393" s="46">
        <f>IF('Pricing Calculator'!$AD104='Control Panel'!K$1360,1,0)</f>
        <v>1</v>
      </c>
      <c r="L1393" s="46">
        <f>IF('Pricing Calculator'!$AD104='Control Panel'!L$1360,1,0)</f>
        <v>0</v>
      </c>
      <c r="M1393" s="167" t="str">
        <f t="shared" si="544"/>
        <v>Standard</v>
      </c>
      <c r="N1393" s="46"/>
      <c r="O1393" s="921" t="str">
        <f t="shared" si="539"/>
        <v/>
      </c>
      <c r="P1393" s="921" t="str">
        <f t="shared" si="540"/>
        <v/>
      </c>
      <c r="Q1393" s="46" t="str">
        <f t="shared" si="545"/>
        <v/>
      </c>
      <c r="R1393" s="33" t="str">
        <f t="shared" si="541"/>
        <v/>
      </c>
      <c r="S1393" s="46"/>
      <c r="T1393" s="46" t="str">
        <f t="shared" si="542"/>
        <v/>
      </c>
      <c r="U1393" s="46" t="str">
        <f t="shared" si="543"/>
        <v/>
      </c>
      <c r="V1393" s="46"/>
      <c r="W1393" s="236"/>
      <c r="AB1393" s="46"/>
    </row>
    <row r="1394" spans="1:56">
      <c r="A1394" s="46"/>
      <c r="B1394" s="46"/>
      <c r="C1394" s="46"/>
      <c r="D1394" s="344"/>
      <c r="E1394" s="1013"/>
      <c r="F1394" s="1040" t="s">
        <v>1252</v>
      </c>
      <c r="G1394" s="768" t="str">
        <f>G1388</f>
        <v/>
      </c>
      <c r="H1394" s="768" t="str">
        <f>H1388</f>
        <v/>
      </c>
      <c r="I1394" s="278" t="str">
        <f t="shared" si="546"/>
        <v/>
      </c>
      <c r="J1394" s="278" t="str">
        <f t="shared" si="547"/>
        <v>Not Available</v>
      </c>
      <c r="K1394" s="46">
        <f>IF('Pricing Calculator'!$AD106='Control Panel'!K$1360,1,0)</f>
        <v>1</v>
      </c>
      <c r="L1394" s="46">
        <f>IF('Pricing Calculator'!$AD106='Control Panel'!L$1360,1,0)</f>
        <v>0</v>
      </c>
      <c r="M1394" s="167" t="str">
        <f t="shared" si="544"/>
        <v>Standard</v>
      </c>
      <c r="N1394" s="46"/>
      <c r="O1394" s="921" t="str">
        <f t="shared" si="539"/>
        <v/>
      </c>
      <c r="P1394" s="921" t="str">
        <f t="shared" si="540"/>
        <v/>
      </c>
      <c r="Q1394" s="46" t="str">
        <f t="shared" si="545"/>
        <v/>
      </c>
      <c r="R1394" s="33" t="str">
        <f t="shared" si="541"/>
        <v/>
      </c>
      <c r="S1394" s="46"/>
      <c r="T1394" s="46" t="str">
        <f t="shared" si="542"/>
        <v/>
      </c>
      <c r="U1394" s="46" t="str">
        <f t="shared" si="543"/>
        <v/>
      </c>
      <c r="V1394" s="46"/>
      <c r="W1394" s="236"/>
      <c r="AB1394" s="46"/>
    </row>
    <row r="1395" spans="1:56">
      <c r="A1395" s="46"/>
      <c r="B1395" s="46"/>
      <c r="C1395" s="46"/>
      <c r="D1395" s="344"/>
      <c r="E1395" s="1013" t="s">
        <v>3008</v>
      </c>
      <c r="F1395" s="1040" t="s">
        <v>1253</v>
      </c>
      <c r="G1395" s="768" t="str">
        <f>G1388</f>
        <v/>
      </c>
      <c r="H1395" s="768" t="str">
        <f>H1388</f>
        <v/>
      </c>
      <c r="I1395" s="278">
        <f t="shared" si="546"/>
        <v>0</v>
      </c>
      <c r="J1395" s="278" t="str">
        <f t="shared" si="547"/>
        <v>Not Available</v>
      </c>
      <c r="K1395" s="46">
        <f>IF('Pricing Calculator'!$AD110='Control Panel'!K$1360,1,0)</f>
        <v>1</v>
      </c>
      <c r="L1395" s="46">
        <f>IF('Pricing Calculator'!$AD110='Control Panel'!L$1360,1,0)</f>
        <v>0</v>
      </c>
      <c r="M1395" s="167" t="str">
        <f t="shared" si="544"/>
        <v>Standard</v>
      </c>
      <c r="N1395" s="46"/>
      <c r="O1395" s="921" t="str">
        <f t="shared" si="539"/>
        <v/>
      </c>
      <c r="P1395" s="921" t="str">
        <f t="shared" si="540"/>
        <v/>
      </c>
      <c r="Q1395" s="46" t="str">
        <f t="shared" si="545"/>
        <v/>
      </c>
      <c r="R1395" s="33">
        <f t="shared" si="541"/>
        <v>0</v>
      </c>
      <c r="S1395" s="46"/>
      <c r="T1395" s="46" t="str">
        <f t="shared" si="542"/>
        <v/>
      </c>
      <c r="U1395" s="46" t="str">
        <f t="shared" si="543"/>
        <v/>
      </c>
      <c r="V1395" s="46"/>
      <c r="W1395" s="236"/>
      <c r="AB1395" s="46"/>
    </row>
    <row r="1396" spans="1:56">
      <c r="A1396" s="46"/>
      <c r="B1396" s="46"/>
      <c r="C1396" s="46"/>
      <c r="D1396" s="344"/>
      <c r="E1396" s="1013"/>
      <c r="F1396" s="1040" t="s">
        <v>1254</v>
      </c>
      <c r="G1396" s="768" t="str">
        <f>G1388</f>
        <v/>
      </c>
      <c r="H1396" s="768" t="str">
        <f>H1388</f>
        <v/>
      </c>
      <c r="I1396" s="278">
        <f t="shared" si="546"/>
        <v>0</v>
      </c>
      <c r="J1396" s="278" t="str">
        <f t="shared" si="547"/>
        <v>Not Available</v>
      </c>
      <c r="K1396" s="46">
        <f>IF('Pricing Calculator'!$AD112='Control Panel'!K$1360,1,0)</f>
        <v>1</v>
      </c>
      <c r="L1396" s="46">
        <f>IF('Pricing Calculator'!$AD112='Control Panel'!L$1360,1,0)</f>
        <v>0</v>
      </c>
      <c r="M1396" s="167" t="str">
        <f t="shared" si="544"/>
        <v>Standard</v>
      </c>
      <c r="N1396" s="46"/>
      <c r="O1396" s="921" t="str">
        <f t="shared" si="539"/>
        <v/>
      </c>
      <c r="P1396" s="921" t="str">
        <f t="shared" si="540"/>
        <v/>
      </c>
      <c r="Q1396" s="46" t="str">
        <f t="shared" si="545"/>
        <v/>
      </c>
      <c r="R1396" s="33">
        <f t="shared" si="541"/>
        <v>0</v>
      </c>
      <c r="S1396" s="46"/>
      <c r="T1396" s="46" t="str">
        <f t="shared" si="542"/>
        <v/>
      </c>
      <c r="U1396" s="46" t="str">
        <f t="shared" si="543"/>
        <v/>
      </c>
      <c r="V1396" s="46"/>
      <c r="W1396" s="236"/>
      <c r="AB1396" s="46"/>
    </row>
    <row r="1397" spans="1:56">
      <c r="A1397" s="46"/>
      <c r="B1397" s="46"/>
      <c r="C1397" s="46"/>
      <c r="D1397" s="344"/>
      <c r="E1397" s="1013"/>
      <c r="F1397" s="1040" t="s">
        <v>4397</v>
      </c>
      <c r="G1397" s="768" t="str">
        <f>G1388</f>
        <v/>
      </c>
      <c r="H1397" s="768" t="str">
        <f t="shared" ref="H1397" si="548">H1388</f>
        <v/>
      </c>
      <c r="I1397" s="278">
        <f t="shared" si="546"/>
        <v>0</v>
      </c>
      <c r="J1397" s="278" t="str">
        <f t="shared" si="547"/>
        <v>Not Available</v>
      </c>
      <c r="K1397" s="46"/>
      <c r="L1397" s="46"/>
      <c r="M1397" s="46"/>
      <c r="N1397" s="46"/>
      <c r="O1397" s="932"/>
      <c r="P1397" s="922"/>
      <c r="Q1397" s="46"/>
      <c r="R1397" s="46"/>
      <c r="S1397" s="46"/>
      <c r="T1397" s="46"/>
      <c r="U1397" s="46"/>
      <c r="V1397" s="46"/>
      <c r="W1397" s="236"/>
      <c r="AB1397" s="46"/>
    </row>
    <row r="1398" spans="1:56">
      <c r="A1398" s="46"/>
      <c r="B1398" s="46"/>
      <c r="C1398" s="46"/>
      <c r="D1398" s="344"/>
      <c r="E1398" s="1013"/>
      <c r="F1398" s="1040" t="s">
        <v>4398</v>
      </c>
      <c r="G1398" s="768" t="str">
        <f>G1388</f>
        <v/>
      </c>
      <c r="H1398" s="768" t="str">
        <f t="shared" ref="H1398" si="549">H1388</f>
        <v/>
      </c>
      <c r="I1398" s="278">
        <f t="shared" si="546"/>
        <v>0</v>
      </c>
      <c r="J1398" s="278" t="str">
        <f t="shared" si="547"/>
        <v>Not Available</v>
      </c>
      <c r="K1398" s="46"/>
      <c r="L1398" s="46"/>
      <c r="M1398" s="46"/>
      <c r="N1398" s="46"/>
      <c r="O1398" s="932"/>
      <c r="P1398" s="922"/>
      <c r="Q1398" s="46"/>
      <c r="R1398" s="46"/>
      <c r="S1398" s="46"/>
      <c r="T1398" s="46"/>
      <c r="U1398" s="46"/>
      <c r="V1398" s="46"/>
      <c r="W1398" s="236"/>
      <c r="AB1398" s="46"/>
    </row>
    <row r="1399" spans="1:56">
      <c r="A1399" s="46"/>
      <c r="B1399" s="46"/>
      <c r="C1399" s="46"/>
      <c r="D1399" s="344"/>
      <c r="E1399" s="1013"/>
      <c r="F1399" s="1040" t="s">
        <v>1255</v>
      </c>
      <c r="G1399" s="278" t="str">
        <f>IF($E$467=999999, "Not Available", $O$467)</f>
        <v/>
      </c>
      <c r="H1399" s="278" t="str">
        <f>IF(E480=999999, "Not Available", O480)</f>
        <v/>
      </c>
      <c r="I1399" s="278" t="str">
        <f t="shared" ref="I1399:I1406" si="550">IF(E87=999999, "Not Available", O87)</f>
        <v/>
      </c>
      <c r="J1399" s="278" t="str">
        <f t="shared" ref="J1399:J1406" si="551">IF(E105=999999, "Not Available", O105)</f>
        <v/>
      </c>
      <c r="K1399" s="46"/>
      <c r="L1399" s="46"/>
      <c r="M1399" s="46"/>
      <c r="N1399" s="46"/>
      <c r="O1399" s="932"/>
      <c r="P1399" s="922"/>
      <c r="Q1399" s="46"/>
      <c r="R1399" s="46"/>
      <c r="S1399" s="46"/>
      <c r="T1399" s="46"/>
      <c r="U1399" s="46"/>
      <c r="V1399" s="46"/>
      <c r="W1399" s="236"/>
      <c r="AB1399" s="46"/>
    </row>
    <row r="1400" spans="1:56">
      <c r="A1400" s="46"/>
      <c r="B1400" s="46"/>
      <c r="C1400" s="46"/>
      <c r="D1400" s="344"/>
      <c r="E1400" s="1013"/>
      <c r="F1400" s="1040" t="s">
        <v>1256</v>
      </c>
      <c r="G1400" s="278" t="str">
        <f>IF($E$469=999999, "Not Available", $O$469)</f>
        <v/>
      </c>
      <c r="H1400" s="278" t="str">
        <f>IF(E482=999999, "Not Available", O482)</f>
        <v/>
      </c>
      <c r="I1400" s="278" t="str">
        <f t="shared" si="550"/>
        <v/>
      </c>
      <c r="J1400" s="278" t="str">
        <f t="shared" si="551"/>
        <v/>
      </c>
      <c r="K1400" s="46"/>
      <c r="L1400" s="46"/>
      <c r="M1400" s="46"/>
      <c r="N1400" s="46"/>
      <c r="O1400" s="932"/>
      <c r="P1400" s="922"/>
      <c r="Q1400" s="46"/>
      <c r="R1400" s="46"/>
      <c r="S1400" s="46"/>
      <c r="T1400" s="46"/>
      <c r="U1400" s="46"/>
      <c r="V1400" s="46"/>
      <c r="W1400" s="236"/>
      <c r="AB1400" s="46"/>
    </row>
    <row r="1401" spans="1:56">
      <c r="A1401" s="46"/>
      <c r="B1401" s="46"/>
      <c r="C1401" s="46"/>
      <c r="D1401" s="344"/>
      <c r="E1401" s="1018"/>
      <c r="F1401" s="1040" t="s">
        <v>1257</v>
      </c>
      <c r="G1401" s="278" t="str">
        <f>IF($E$470=999999, "Not Available", $O$470)</f>
        <v/>
      </c>
      <c r="H1401" s="278" t="str">
        <f>IF(E483=999999, "Not Available", O483)</f>
        <v/>
      </c>
      <c r="I1401" s="278" t="str">
        <f t="shared" si="550"/>
        <v/>
      </c>
      <c r="J1401" s="278" t="str">
        <f t="shared" si="551"/>
        <v/>
      </c>
      <c r="K1401" s="46"/>
      <c r="L1401" s="46"/>
      <c r="M1401" s="46"/>
      <c r="N1401" s="46"/>
      <c r="O1401" s="904"/>
      <c r="P1401" s="904"/>
      <c r="Q1401" s="46"/>
      <c r="R1401" s="46"/>
      <c r="S1401" s="235"/>
      <c r="T1401" s="236"/>
      <c r="U1401" s="46"/>
      <c r="V1401" s="46"/>
      <c r="W1401" s="46"/>
      <c r="X1401" s="760"/>
      <c r="Y1401" s="760"/>
      <c r="Z1401" s="46"/>
      <c r="AA1401" s="236"/>
      <c r="AB1401" s="46"/>
    </row>
    <row r="1402" spans="1:56">
      <c r="F1402" s="1040" t="s">
        <v>1258</v>
      </c>
      <c r="G1402" s="768" t="str">
        <f>G1399</f>
        <v/>
      </c>
      <c r="H1402" s="768" t="str">
        <f>H1399</f>
        <v/>
      </c>
      <c r="I1402" s="278" t="str">
        <f t="shared" si="550"/>
        <v/>
      </c>
      <c r="J1402" s="278" t="str">
        <f t="shared" si="551"/>
        <v/>
      </c>
    </row>
    <row r="1403" spans="1:56">
      <c r="F1403" s="1040" t="s">
        <v>1259</v>
      </c>
      <c r="G1403" s="278" t="str">
        <f>IF($E$472=999999, "Not Available", $O$472)</f>
        <v/>
      </c>
      <c r="H1403" s="278" t="str">
        <f>IF(E485=999999, "Not Available", O485)</f>
        <v/>
      </c>
      <c r="I1403" s="278" t="str">
        <f t="shared" si="550"/>
        <v/>
      </c>
      <c r="J1403" s="278" t="str">
        <f t="shared" si="551"/>
        <v/>
      </c>
    </row>
    <row r="1404" spans="1:56">
      <c r="F1404" s="1040" t="s">
        <v>1260</v>
      </c>
      <c r="G1404" s="278" t="str">
        <f>IF($E$473=999999, "Not Available", $O$473)</f>
        <v/>
      </c>
      <c r="H1404" s="278" t="str">
        <f>IF(E486=999999, "Not Available", O486)</f>
        <v/>
      </c>
      <c r="I1404" s="278" t="str">
        <f t="shared" si="550"/>
        <v/>
      </c>
      <c r="J1404" s="278" t="str">
        <f t="shared" si="551"/>
        <v/>
      </c>
    </row>
    <row r="1405" spans="1:56">
      <c r="F1405" s="1040" t="s">
        <v>1261</v>
      </c>
      <c r="G1405" s="278" t="str">
        <f>IF($E$474=999999, "Not Available", $O$474)</f>
        <v/>
      </c>
      <c r="H1405" s="278" t="e">
        <f>IF(E487=999999, "Not Available", O487)</f>
        <v>#N/A</v>
      </c>
      <c r="I1405" s="278" t="str">
        <f t="shared" si="550"/>
        <v/>
      </c>
      <c r="J1405" s="278" t="str">
        <f t="shared" si="551"/>
        <v/>
      </c>
    </row>
    <row r="1406" spans="1:56">
      <c r="F1406" s="1040" t="s">
        <v>1262</v>
      </c>
      <c r="G1406" s="278" t="str">
        <f>IF($E$476=999999, "Not Available", $O$476)</f>
        <v/>
      </c>
      <c r="H1406" s="278" t="e">
        <f>IF(E489=999999, "Not Available", O489)</f>
        <v>#N/A</v>
      </c>
      <c r="I1406" s="278" t="str">
        <f t="shared" si="550"/>
        <v/>
      </c>
      <c r="J1406" s="278" t="str">
        <f t="shared" si="551"/>
        <v>Not Available</v>
      </c>
    </row>
    <row r="1407" spans="1:56" ht="35">
      <c r="A1407" s="12" t="s">
        <v>499</v>
      </c>
      <c r="F1407" s="1042"/>
    </row>
    <row r="1408" spans="1:56" ht="21">
      <c r="A1408" s="270"/>
      <c r="B1408" s="270"/>
      <c r="C1408" s="270"/>
      <c r="D1408" s="1638" t="s">
        <v>360</v>
      </c>
      <c r="E1408" s="1638"/>
      <c r="F1408" s="1638"/>
      <c r="G1408" s="1638"/>
      <c r="H1408" s="1638"/>
      <c r="I1408" s="1638"/>
      <c r="J1408" s="91"/>
      <c r="K1408" s="270"/>
      <c r="L1408" s="270"/>
      <c r="M1408" s="270"/>
      <c r="N1408" s="270"/>
      <c r="O1408" s="919"/>
      <c r="P1408" s="919"/>
      <c r="Q1408" s="1639" t="s">
        <v>364</v>
      </c>
      <c r="R1408" s="1639"/>
      <c r="S1408" s="1639"/>
      <c r="T1408" s="141"/>
      <c r="U1408" s="141"/>
      <c r="V1408" s="79"/>
      <c r="W1408" s="277"/>
      <c r="X1408" s="277"/>
      <c r="Y1408" s="46"/>
      <c r="Z1408" s="166"/>
      <c r="AA1408" s="166"/>
      <c r="AB1408" s="166"/>
      <c r="AC1408" s="166"/>
      <c r="AD1408" s="166"/>
      <c r="AE1408" s="166"/>
      <c r="AF1408" s="166"/>
      <c r="AG1408" s="33"/>
      <c r="AK1408" s="49"/>
      <c r="AM1408" s="158"/>
      <c r="AN1408" s="158"/>
      <c r="AO1408" s="158"/>
      <c r="AP1408" s="158"/>
      <c r="AQ1408" s="216"/>
      <c r="AR1408" s="216"/>
      <c r="AS1408" s="216"/>
      <c r="AT1408" s="216"/>
      <c r="AU1408" s="216"/>
      <c r="AV1408" s="158"/>
      <c r="AW1408" s="158"/>
      <c r="BD1408" t="s">
        <v>366</v>
      </c>
    </row>
    <row r="1409" spans="1:117" ht="16.5">
      <c r="A1409" s="271" t="s">
        <v>87</v>
      </c>
      <c r="B1409" s="563" t="s">
        <v>362</v>
      </c>
      <c r="C1409" s="272" t="s">
        <v>363</v>
      </c>
      <c r="D1409" s="1104" t="s">
        <v>363</v>
      </c>
      <c r="E1409" s="1064" t="s">
        <v>512</v>
      </c>
      <c r="F1409" s="1105"/>
      <c r="G1409" s="1105" t="s">
        <v>500</v>
      </c>
      <c r="H1409" s="1105" t="s">
        <v>609</v>
      </c>
      <c r="I1409" s="1105" t="s">
        <v>610</v>
      </c>
      <c r="J1409" s="1105" t="s">
        <v>501</v>
      </c>
      <c r="K1409" s="271" t="s">
        <v>502</v>
      </c>
      <c r="L1409" s="271" t="s">
        <v>611</v>
      </c>
      <c r="M1409" s="271" t="s">
        <v>612</v>
      </c>
      <c r="N1409" s="271" t="s">
        <v>500</v>
      </c>
      <c r="O1409" s="920" t="s">
        <v>609</v>
      </c>
      <c r="P1409" s="920" t="s">
        <v>610</v>
      </c>
      <c r="Q1409" s="271" t="s">
        <v>501</v>
      </c>
      <c r="R1409" s="271" t="s">
        <v>502</v>
      </c>
      <c r="S1409" s="271" t="s">
        <v>500</v>
      </c>
      <c r="T1409" s="271" t="s">
        <v>613</v>
      </c>
      <c r="U1409" s="271" t="s">
        <v>614</v>
      </c>
      <c r="V1409" s="271" t="s">
        <v>615</v>
      </c>
      <c r="W1409" s="271" t="s">
        <v>616</v>
      </c>
      <c r="X1409" s="271" t="s">
        <v>617</v>
      </c>
      <c r="Y1409" s="271" t="s">
        <v>518</v>
      </c>
      <c r="Z1409" s="271" t="s">
        <v>618</v>
      </c>
      <c r="AA1409" s="271" t="s">
        <v>343</v>
      </c>
      <c r="AB1409" s="271" t="s">
        <v>345</v>
      </c>
      <c r="AC1409" s="271" t="s">
        <v>1264</v>
      </c>
      <c r="AG1409" s="460"/>
      <c r="AH1409" s="243"/>
      <c r="AI1409" s="243"/>
      <c r="CC1409" s="28"/>
    </row>
    <row r="1410" spans="1:117" s="33" customFormat="1" ht="16.5">
      <c r="A1410" s="244">
        <f>'Pricing Calculator'!AO125</f>
        <v>744</v>
      </c>
      <c r="B1410" s="334">
        <f>'Pricing Calculator'!AK125</f>
        <v>0</v>
      </c>
      <c r="C1410" s="245" t="str">
        <f>'Pricing Calculator'!J125</f>
        <v>A0 Extra Small (1 core, 0.75GB RAM)</v>
      </c>
      <c r="D1410" s="245"/>
      <c r="E1410" s="1013">
        <f>IF('Pricing Calculator'!X125 ="Standard", 1, 0)</f>
        <v>1</v>
      </c>
      <c r="F1410" s="1040" t="s">
        <v>1245</v>
      </c>
      <c r="G1410" s="278">
        <f t="shared" ref="G1410:G1421" si="552">IF(E495=999999, "Not Available", N495)</f>
        <v>0.08</v>
      </c>
      <c r="H1410" s="278">
        <f t="shared" ref="H1410:H1421" si="553">IF(E508=999999, "Not Available", N508)</f>
        <v>0.5</v>
      </c>
      <c r="I1410" s="278">
        <f t="shared" ref="I1410:I1421" si="554">IF(E521=999999, "Not Available", N521)</f>
        <v>1.28</v>
      </c>
      <c r="J1410" s="278">
        <f t="shared" ref="J1410:J1421" si="555">IF(E534=999999, "Not Available", N534)</f>
        <v>1.1100000000000001</v>
      </c>
      <c r="K1410" s="278">
        <f t="shared" ref="K1410:K1421" si="556">IF(E547=999999, "Not Available", N547)</f>
        <v>2.52</v>
      </c>
      <c r="L1410" s="278">
        <f>IF(E30=999999, "Not Available", N30)</f>
        <v>0.02</v>
      </c>
      <c r="M1410" s="278">
        <f>IF(E17=999999, "Not Available", N17)</f>
        <v>1.7999999999999999E-2</v>
      </c>
      <c r="N1410" s="167">
        <f>IF('Pricing Calculator'!$AD$125='Control Panel'!G$1409,1,0)</f>
        <v>1</v>
      </c>
      <c r="O1410" s="923">
        <f>IF('Pricing Calculator'!$AD$125='Control Panel'!H$1409,1,0)</f>
        <v>0</v>
      </c>
      <c r="P1410" s="923">
        <f>IF('Pricing Calculator'!$AD$125='Control Panel'!I$1409,1,0)</f>
        <v>0</v>
      </c>
      <c r="Q1410" s="167">
        <f>IF('Pricing Calculator'!$AD$125='Control Panel'!J$1409,1,0)</f>
        <v>0</v>
      </c>
      <c r="R1410" s="167">
        <f>IF('Pricing Calculator'!$AD$125='Control Panel'!K$1409,1,0)</f>
        <v>0</v>
      </c>
      <c r="S1410" s="243">
        <f t="shared" ref="S1410:S1419" si="557">IFERROR(VLOOKUP($C1410,$F$1410:$M$1434,2, FALSE), 0)</f>
        <v>0.08</v>
      </c>
      <c r="T1410" s="243">
        <f t="shared" ref="T1410:T1419" si="558">IFERROR(VLOOKUP($C1410,$F$1410:$M$1434,3, FALSE), 0)</f>
        <v>0.5</v>
      </c>
      <c r="U1410" s="243">
        <f t="shared" ref="U1410:U1419" si="559">IFERROR(VLOOKUP($C1410,$F$1410:$M$1434,4, FALSE), 0)</f>
        <v>1.28</v>
      </c>
      <c r="V1410" s="243">
        <f t="shared" ref="V1410:V1419" si="560">IFERROR(VLOOKUP($C1410,$F$1410:$M$1434,5, FALSE), 0)</f>
        <v>1.1100000000000001</v>
      </c>
      <c r="W1410" s="243">
        <f t="shared" ref="W1410:W1419" si="561">IFERROR(VLOOKUP($C1410,$F$1410:$M$1434,6, FALSE), 0)</f>
        <v>2.52</v>
      </c>
      <c r="X1410" s="243">
        <f>(O1410*T1410)+(S1410*N1410)+(P1410*U1410)+(Q1410*V1410)+(R1410*W1410)</f>
        <v>0.08</v>
      </c>
      <c r="Y1410" s="464">
        <f t="shared" ref="Y1410:Y1419" si="562">IF(E1410=1,VLOOKUP($C1410,$F$1410:$M$1434,7, FALSE), VLOOKUP($C1410,$F$1410:$M$1434,8,FALSE))</f>
        <v>0.02</v>
      </c>
      <c r="Z1410" s="243">
        <f t="shared" ref="Z1410:Z1419" si="563">SUM(X1410,Y1410)</f>
        <v>0.1</v>
      </c>
      <c r="AA1410" s="279">
        <f t="shared" ref="AA1410:AA1419" si="564">IF(Y1410="Not Available", "Not Available", Z1410*B1410)</f>
        <v>0</v>
      </c>
      <c r="AB1410" s="279">
        <f t="shared" ref="AB1410:AB1419" si="565">IF(AA1410="Not Available", "Not Available", AA1410*A1410)</f>
        <v>0</v>
      </c>
      <c r="AC1410" t="s">
        <v>1245</v>
      </c>
      <c r="AG1410" s="461"/>
      <c r="AH1410" s="167"/>
      <c r="AI1410" s="167"/>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row>
    <row r="1411" spans="1:117" ht="16.5">
      <c r="A1411" s="244">
        <f>'Pricing Calculator'!AO127</f>
        <v>744</v>
      </c>
      <c r="B1411" s="334">
        <f>'Pricing Calculator'!AK127</f>
        <v>0</v>
      </c>
      <c r="C1411" s="245" t="str">
        <f>'Pricing Calculator'!J127</f>
        <v>A1 Small (1 core, 1.75GB RAM)</v>
      </c>
      <c r="D1411" s="245"/>
      <c r="E1411" s="1013">
        <f>IF('Pricing Calculator'!X127 ="Standard", 1, 0)</f>
        <v>1</v>
      </c>
      <c r="F1411" s="1040" t="s">
        <v>1246</v>
      </c>
      <c r="G1411" s="278">
        <f t="shared" si="552"/>
        <v>0.08</v>
      </c>
      <c r="H1411" s="278">
        <f t="shared" si="553"/>
        <v>0.5</v>
      </c>
      <c r="I1411" s="278">
        <f t="shared" si="554"/>
        <v>1.28</v>
      </c>
      <c r="J1411" s="278">
        <f t="shared" si="555"/>
        <v>1.1100000000000001</v>
      </c>
      <c r="K1411" s="278">
        <f t="shared" si="556"/>
        <v>2.52</v>
      </c>
      <c r="L1411" s="278">
        <f>IF(E31=999999, "Not Available", N31)</f>
        <v>0.09</v>
      </c>
      <c r="M1411" s="278">
        <f>IF(E18=999999, "Not Available", N18)</f>
        <v>7.3999999999999996E-2</v>
      </c>
      <c r="N1411" s="167">
        <f>IF('Pricing Calculator'!$AD$127='Control Panel'!G$1409,1,0)</f>
        <v>1</v>
      </c>
      <c r="O1411" s="923">
        <f>IF('Pricing Calculator'!$AD$127='Control Panel'!H$1409,1,0)</f>
        <v>0</v>
      </c>
      <c r="P1411" s="923">
        <f>IF('Pricing Calculator'!$AD$127='Control Panel'!I$1409,1,0)</f>
        <v>0</v>
      </c>
      <c r="Q1411" s="167">
        <f>IF('Pricing Calculator'!$AD$127='Control Panel'!J$1409,1,0)</f>
        <v>0</v>
      </c>
      <c r="R1411" s="167">
        <f>IF('Pricing Calculator'!$AD$127='Control Panel'!K$1409,1,0)</f>
        <v>0</v>
      </c>
      <c r="S1411" s="243">
        <f t="shared" si="557"/>
        <v>0.08</v>
      </c>
      <c r="T1411" s="243">
        <f t="shared" si="558"/>
        <v>0.5</v>
      </c>
      <c r="U1411" s="243">
        <f t="shared" si="559"/>
        <v>1.28</v>
      </c>
      <c r="V1411" s="243">
        <f t="shared" si="560"/>
        <v>1.1100000000000001</v>
      </c>
      <c r="W1411" s="243">
        <f t="shared" si="561"/>
        <v>2.52</v>
      </c>
      <c r="X1411" s="243">
        <f t="shared" ref="X1411:X1419" si="566">(O1411*T1411)+(S1411*N1411)+(P1411*U1411)+(Q1411*V1411)+(R1411*W1411)</f>
        <v>0.08</v>
      </c>
      <c r="Y1411" s="464">
        <f t="shared" si="562"/>
        <v>0.09</v>
      </c>
      <c r="Z1411" s="243">
        <f t="shared" si="563"/>
        <v>0.16999999999999998</v>
      </c>
      <c r="AA1411" s="279">
        <f t="shared" si="564"/>
        <v>0</v>
      </c>
      <c r="AB1411" s="279">
        <f t="shared" si="565"/>
        <v>0</v>
      </c>
      <c r="AC1411" t="s">
        <v>1246</v>
      </c>
      <c r="AG1411" s="461"/>
      <c r="AH1411" s="243"/>
      <c r="AI1411" s="243"/>
      <c r="BZ1411" s="33"/>
      <c r="CA1411" s="33"/>
      <c r="CB1411" s="33"/>
      <c r="CC1411" s="33"/>
    </row>
    <row r="1412" spans="1:117" ht="16.5">
      <c r="A1412" s="244">
        <f>'Pricing Calculator'!AO129</f>
        <v>744</v>
      </c>
      <c r="B1412" s="334">
        <f>'Pricing Calculator'!AK129</f>
        <v>0</v>
      </c>
      <c r="C1412" s="245" t="str">
        <f>'Pricing Calculator'!J129</f>
        <v>A2 Medium (2 cores, 3.5GB RAM)</v>
      </c>
      <c r="D1412" s="245"/>
      <c r="E1412" s="1013">
        <f>IF('Pricing Calculator'!X129 ="Standard", 1, 0)</f>
        <v>1</v>
      </c>
      <c r="F1412" s="1040" t="s">
        <v>1247</v>
      </c>
      <c r="G1412" s="278">
        <f t="shared" si="552"/>
        <v>0.16</v>
      </c>
      <c r="H1412" s="278">
        <f t="shared" si="553"/>
        <v>0.5</v>
      </c>
      <c r="I1412" s="278">
        <f t="shared" si="554"/>
        <v>1.28</v>
      </c>
      <c r="J1412" s="278">
        <f t="shared" si="555"/>
        <v>1.1100000000000001</v>
      </c>
      <c r="K1412" s="278">
        <f t="shared" si="556"/>
        <v>2.52</v>
      </c>
      <c r="L1412" s="768">
        <f>IF(E32=(999999*2), "Not Available", N32)</f>
        <v>0.18</v>
      </c>
      <c r="M1412" s="768">
        <f>IF(E19=(999999*2), "Not Available", N19)</f>
        <v>0.14799999999999999</v>
      </c>
      <c r="N1412" s="167">
        <f>IF('Pricing Calculator'!$AD$129='Control Panel'!G$1409,1,0)</f>
        <v>1</v>
      </c>
      <c r="O1412" s="923">
        <f>IF('Pricing Calculator'!$AD$129='Control Panel'!H$1409,1,0)</f>
        <v>0</v>
      </c>
      <c r="P1412" s="923">
        <f>IF('Pricing Calculator'!$AD$129='Control Panel'!I$1409,1,0)</f>
        <v>0</v>
      </c>
      <c r="Q1412" s="167">
        <f>IF('Pricing Calculator'!$AD$129='Control Panel'!J$1409,1,0)</f>
        <v>0</v>
      </c>
      <c r="R1412" s="167">
        <f>IF('Pricing Calculator'!$AD$129='Control Panel'!K$1409,1,0)</f>
        <v>0</v>
      </c>
      <c r="S1412" s="243">
        <f t="shared" si="557"/>
        <v>0.16</v>
      </c>
      <c r="T1412" s="243">
        <f t="shared" si="558"/>
        <v>0.5</v>
      </c>
      <c r="U1412" s="243">
        <f t="shared" si="559"/>
        <v>1.28</v>
      </c>
      <c r="V1412" s="243">
        <f t="shared" si="560"/>
        <v>1.1100000000000001</v>
      </c>
      <c r="W1412" s="243">
        <f t="shared" si="561"/>
        <v>2.52</v>
      </c>
      <c r="X1412" s="243">
        <f t="shared" si="566"/>
        <v>0.16</v>
      </c>
      <c r="Y1412" s="464">
        <f t="shared" si="562"/>
        <v>0.18</v>
      </c>
      <c r="Z1412" s="243">
        <f t="shared" si="563"/>
        <v>0.33999999999999997</v>
      </c>
      <c r="AA1412" s="279">
        <f t="shared" si="564"/>
        <v>0</v>
      </c>
      <c r="AB1412" s="279">
        <f t="shared" si="565"/>
        <v>0</v>
      </c>
      <c r="AC1412" t="s">
        <v>1247</v>
      </c>
      <c r="AG1412" s="461"/>
      <c r="AH1412" s="243"/>
      <c r="AI1412" s="243"/>
      <c r="BZ1412" s="33"/>
      <c r="CA1412" s="33"/>
      <c r="CB1412" s="33"/>
      <c r="CC1412" s="33"/>
    </row>
    <row r="1413" spans="1:117" ht="16.5">
      <c r="A1413" s="244">
        <f>'Pricing Calculator'!AO131</f>
        <v>744</v>
      </c>
      <c r="B1413" s="334">
        <f>'Pricing Calculator'!AK131</f>
        <v>0</v>
      </c>
      <c r="C1413" s="245" t="str">
        <f>'Pricing Calculator'!J131</f>
        <v>A3 Large (4 cores, 7GB RAM)</v>
      </c>
      <c r="D1413" s="245"/>
      <c r="E1413" s="1013">
        <f>IF('Pricing Calculator'!X131 ="Standard", 1, 0)</f>
        <v>1</v>
      </c>
      <c r="F1413" s="1040" t="s">
        <v>1248</v>
      </c>
      <c r="G1413" s="278">
        <f t="shared" si="552"/>
        <v>0.32</v>
      </c>
      <c r="H1413" s="278">
        <f t="shared" si="553"/>
        <v>1</v>
      </c>
      <c r="I1413" s="278">
        <f t="shared" si="554"/>
        <v>2.56</v>
      </c>
      <c r="J1413" s="278">
        <f t="shared" si="555"/>
        <v>1.28</v>
      </c>
      <c r="K1413" s="278">
        <f t="shared" si="556"/>
        <v>5.04</v>
      </c>
      <c r="L1413" s="768">
        <f>IF(E33=(999999*4), "Not Available", N33)</f>
        <v>0.36</v>
      </c>
      <c r="M1413" s="768">
        <f>IF(E20=(999999*4), "Not Available", N20)</f>
        <v>0.29599999999999999</v>
      </c>
      <c r="N1413" s="167">
        <f>IF('Pricing Calculator'!$AD$131='Control Panel'!G$1409,1,0)</f>
        <v>1</v>
      </c>
      <c r="O1413" s="923">
        <f>IF('Pricing Calculator'!$AD$131='Control Panel'!H$1409,1,0)</f>
        <v>0</v>
      </c>
      <c r="P1413" s="923">
        <f>IF('Pricing Calculator'!$AD$131='Control Panel'!I$1409,1,0)</f>
        <v>0</v>
      </c>
      <c r="Q1413" s="167">
        <f>IF('Pricing Calculator'!$AD$131='Control Panel'!J$1409,1,0)</f>
        <v>0</v>
      </c>
      <c r="R1413" s="167">
        <f>IF('Pricing Calculator'!$AD$131='Control Panel'!K$1409,1,0)</f>
        <v>0</v>
      </c>
      <c r="S1413" s="243">
        <f t="shared" si="557"/>
        <v>0.32</v>
      </c>
      <c r="T1413" s="243">
        <f t="shared" si="558"/>
        <v>1</v>
      </c>
      <c r="U1413" s="243">
        <f t="shared" si="559"/>
        <v>2.56</v>
      </c>
      <c r="V1413" s="243">
        <f t="shared" si="560"/>
        <v>1.28</v>
      </c>
      <c r="W1413" s="243">
        <f t="shared" si="561"/>
        <v>5.04</v>
      </c>
      <c r="X1413" s="243">
        <f t="shared" si="566"/>
        <v>0.32</v>
      </c>
      <c r="Y1413" s="464">
        <f t="shared" si="562"/>
        <v>0.36</v>
      </c>
      <c r="Z1413" s="243">
        <f t="shared" si="563"/>
        <v>0.67999999999999994</v>
      </c>
      <c r="AA1413" s="279">
        <f t="shared" si="564"/>
        <v>0</v>
      </c>
      <c r="AB1413" s="279">
        <f t="shared" si="565"/>
        <v>0</v>
      </c>
      <c r="AC1413" t="s">
        <v>1248</v>
      </c>
      <c r="AG1413" s="461"/>
      <c r="AH1413" s="243"/>
      <c r="AI1413" s="243"/>
      <c r="BZ1413" s="33"/>
      <c r="CA1413" s="33"/>
      <c r="CB1413" s="33"/>
      <c r="CC1413" s="33"/>
    </row>
    <row r="1414" spans="1:117" ht="16.5">
      <c r="A1414" s="244">
        <f>'Pricing Calculator'!AO133</f>
        <v>744</v>
      </c>
      <c r="B1414" s="334">
        <f>'Pricing Calculator'!AK133</f>
        <v>0</v>
      </c>
      <c r="C1414" s="245" t="str">
        <f>'Pricing Calculator'!J133</f>
        <v>A4 Extra Large (8 cores, 14GB RAM)</v>
      </c>
      <c r="D1414" s="245"/>
      <c r="E1414" s="1013">
        <f>IF('Pricing Calculator'!X133 ="Standard", 1, 0)</f>
        <v>1</v>
      </c>
      <c r="F1414" s="1040" t="s">
        <v>1249</v>
      </c>
      <c r="G1414" s="278">
        <f t="shared" si="552"/>
        <v>0.64</v>
      </c>
      <c r="H1414" s="278">
        <f t="shared" si="553"/>
        <v>2</v>
      </c>
      <c r="I1414" s="278">
        <f t="shared" si="554"/>
        <v>5.12</v>
      </c>
      <c r="J1414" s="278">
        <f t="shared" si="555"/>
        <v>2.5499999999999998</v>
      </c>
      <c r="K1414" s="278">
        <f t="shared" si="556"/>
        <v>10.08</v>
      </c>
      <c r="L1414" s="768">
        <f>IF(E34=(999999*8), "Not Available", N34)</f>
        <v>0.72</v>
      </c>
      <c r="M1414" s="768">
        <f>IF(E21=(999999*8), "Not Available", N21)</f>
        <v>0.59199999999999997</v>
      </c>
      <c r="N1414" s="167">
        <f>IF('Pricing Calculator'!$AD$133='Control Panel'!G$1409,1,0)</f>
        <v>1</v>
      </c>
      <c r="O1414" s="923">
        <f>IF('Pricing Calculator'!$AD$133='Control Panel'!H$1409,1,0)</f>
        <v>0</v>
      </c>
      <c r="P1414" s="923">
        <f>IF('Pricing Calculator'!$AD$133='Control Panel'!I$1409,1,0)</f>
        <v>0</v>
      </c>
      <c r="Q1414" s="167">
        <f>IF('Pricing Calculator'!$AD$133='Control Panel'!J$1409,1,0)</f>
        <v>0</v>
      </c>
      <c r="R1414" s="167">
        <f>IF('Pricing Calculator'!$AD$133='Control Panel'!K$1409,1,0)</f>
        <v>0</v>
      </c>
      <c r="S1414" s="243">
        <f t="shared" si="557"/>
        <v>0.64</v>
      </c>
      <c r="T1414" s="243">
        <f t="shared" si="558"/>
        <v>2</v>
      </c>
      <c r="U1414" s="243">
        <f t="shared" si="559"/>
        <v>5.12</v>
      </c>
      <c r="V1414" s="243">
        <f t="shared" si="560"/>
        <v>2.5499999999999998</v>
      </c>
      <c r="W1414" s="243">
        <f t="shared" si="561"/>
        <v>10.08</v>
      </c>
      <c r="X1414" s="243">
        <f t="shared" si="566"/>
        <v>0.64</v>
      </c>
      <c r="Y1414" s="464">
        <f t="shared" si="562"/>
        <v>0.72</v>
      </c>
      <c r="Z1414" s="243">
        <f t="shared" si="563"/>
        <v>1.3599999999999999</v>
      </c>
      <c r="AA1414" s="279">
        <f t="shared" si="564"/>
        <v>0</v>
      </c>
      <c r="AB1414" s="279">
        <f t="shared" si="565"/>
        <v>0</v>
      </c>
      <c r="AC1414" t="s">
        <v>1249</v>
      </c>
      <c r="AG1414" s="461"/>
      <c r="AH1414" s="243"/>
      <c r="AI1414" s="243"/>
      <c r="BZ1414" s="33"/>
      <c r="CA1414" s="33"/>
      <c r="CB1414" s="33"/>
      <c r="CC1414" s="33"/>
    </row>
    <row r="1415" spans="1:117" s="33" customFormat="1" ht="16.5">
      <c r="A1415" s="244">
        <f>'Pricing Calculator'!AO137</f>
        <v>744</v>
      </c>
      <c r="B1415" s="334">
        <f>'Pricing Calculator'!AK137</f>
        <v>0</v>
      </c>
      <c r="C1415" s="245" t="str">
        <f>'Pricing Calculator'!J137</f>
        <v>A5 (2 cores, 14GB RAM)</v>
      </c>
      <c r="D1415" s="245"/>
      <c r="E1415" s="1013">
        <f>IF('Pricing Calculator'!X137 ="Standard", 1, 0)</f>
        <v>1</v>
      </c>
      <c r="F1415" s="1040" t="s">
        <v>1250</v>
      </c>
      <c r="G1415" s="278">
        <f t="shared" si="552"/>
        <v>0.16</v>
      </c>
      <c r="H1415" s="278">
        <f t="shared" si="553"/>
        <v>0.5</v>
      </c>
      <c r="I1415" s="278">
        <f t="shared" si="554"/>
        <v>1.28</v>
      </c>
      <c r="J1415" s="278">
        <f t="shared" si="555"/>
        <v>1.1100000000000001</v>
      </c>
      <c r="K1415" s="278">
        <f t="shared" si="556"/>
        <v>2.52</v>
      </c>
      <c r="L1415" s="278">
        <f t="shared" ref="L1415:L1421" si="567">IF(E35=999999, "Not Available", N35)</f>
        <v>0.33</v>
      </c>
      <c r="M1415" s="278" t="str">
        <f t="shared" ref="M1415:M1421" si="568">IF(E22=999999, "Not Available", N22)</f>
        <v>Not Available</v>
      </c>
      <c r="N1415" s="167">
        <f>IF('Pricing Calculator'!$AD$137='Control Panel'!G$1409,1,0)</f>
        <v>1</v>
      </c>
      <c r="O1415" s="923">
        <f>IF('Pricing Calculator'!$AD$137='Control Panel'!H$1409,1,0)</f>
        <v>0</v>
      </c>
      <c r="P1415" s="923">
        <f>IF('Pricing Calculator'!$AD$137='Control Panel'!I$1409,1,0)</f>
        <v>0</v>
      </c>
      <c r="Q1415" s="167">
        <f>IF('Pricing Calculator'!$AD$137='Control Panel'!J$1409,1,0)</f>
        <v>0</v>
      </c>
      <c r="R1415" s="167">
        <f>IF('Pricing Calculator'!$AD$137='Control Panel'!K$1409,1,0)</f>
        <v>0</v>
      </c>
      <c r="S1415" s="243">
        <f t="shared" si="557"/>
        <v>0.16</v>
      </c>
      <c r="T1415" s="243">
        <f t="shared" si="558"/>
        <v>0.5</v>
      </c>
      <c r="U1415" s="243">
        <f t="shared" si="559"/>
        <v>1.28</v>
      </c>
      <c r="V1415" s="243">
        <f t="shared" si="560"/>
        <v>1.1100000000000001</v>
      </c>
      <c r="W1415" s="243">
        <f t="shared" si="561"/>
        <v>2.52</v>
      </c>
      <c r="X1415" s="243">
        <f t="shared" si="566"/>
        <v>0.16</v>
      </c>
      <c r="Y1415" s="464">
        <f t="shared" si="562"/>
        <v>0.33</v>
      </c>
      <c r="Z1415" s="243">
        <f t="shared" si="563"/>
        <v>0.49</v>
      </c>
      <c r="AA1415" s="279">
        <f t="shared" si="564"/>
        <v>0</v>
      </c>
      <c r="AB1415" s="279">
        <f t="shared" si="565"/>
        <v>0</v>
      </c>
      <c r="AC1415" t="s">
        <v>1255</v>
      </c>
      <c r="AG1415" s="461"/>
      <c r="AH1415" s="167"/>
      <c r="AI1415" s="167"/>
    </row>
    <row r="1416" spans="1:117" ht="16.5">
      <c r="A1416" s="244">
        <f>'Pricing Calculator'!AO139</f>
        <v>744</v>
      </c>
      <c r="B1416" s="334">
        <f>'Pricing Calculator'!AK139</f>
        <v>0</v>
      </c>
      <c r="C1416" s="245" t="str">
        <f>'Pricing Calculator'!J139</f>
        <v>A6 (4 cores, 28GB RAM)</v>
      </c>
      <c r="D1416" s="245"/>
      <c r="E1416" s="1013">
        <f>IF('Pricing Calculator'!X139 ="Standard", 1, 0)</f>
        <v>1</v>
      </c>
      <c r="F1416" s="1040" t="s">
        <v>1251</v>
      </c>
      <c r="G1416" s="278">
        <f t="shared" si="552"/>
        <v>0.32</v>
      </c>
      <c r="H1416" s="278">
        <f t="shared" si="553"/>
        <v>1</v>
      </c>
      <c r="I1416" s="278">
        <f t="shared" si="554"/>
        <v>2.56</v>
      </c>
      <c r="J1416" s="278">
        <f t="shared" si="555"/>
        <v>1.28</v>
      </c>
      <c r="K1416" s="278">
        <f t="shared" si="556"/>
        <v>5.04</v>
      </c>
      <c r="L1416" s="278">
        <f t="shared" si="567"/>
        <v>0.66</v>
      </c>
      <c r="M1416" s="278" t="str">
        <f t="shared" si="568"/>
        <v>Not Available</v>
      </c>
      <c r="N1416" s="167">
        <f>IF('Pricing Calculator'!$AD$139='Control Panel'!G$1409,1,0)</f>
        <v>1</v>
      </c>
      <c r="O1416" s="923">
        <f>IF('Pricing Calculator'!$AD$139='Control Panel'!H$1409,1,0)</f>
        <v>0</v>
      </c>
      <c r="P1416" s="923">
        <f>IF('Pricing Calculator'!$AD$139='Control Panel'!I$1409,1,0)</f>
        <v>0</v>
      </c>
      <c r="Q1416" s="167">
        <f>IF('Pricing Calculator'!$AD$139='Control Panel'!J$1409,1,0)</f>
        <v>0</v>
      </c>
      <c r="R1416" s="167">
        <f>IF('Pricing Calculator'!$AD$139='Control Panel'!K$1409,1,0)</f>
        <v>0</v>
      </c>
      <c r="S1416" s="243">
        <f t="shared" si="557"/>
        <v>0.32</v>
      </c>
      <c r="T1416" s="243">
        <f t="shared" si="558"/>
        <v>1</v>
      </c>
      <c r="U1416" s="243">
        <f t="shared" si="559"/>
        <v>2.56</v>
      </c>
      <c r="V1416" s="243">
        <f t="shared" si="560"/>
        <v>1.28</v>
      </c>
      <c r="W1416" s="243">
        <f t="shared" si="561"/>
        <v>5.04</v>
      </c>
      <c r="X1416" s="243">
        <f t="shared" si="566"/>
        <v>0.32</v>
      </c>
      <c r="Y1416" s="464">
        <f t="shared" si="562"/>
        <v>0.66</v>
      </c>
      <c r="Z1416" s="243">
        <f t="shared" si="563"/>
        <v>0.98</v>
      </c>
      <c r="AA1416" s="279">
        <f t="shared" si="564"/>
        <v>0</v>
      </c>
      <c r="AB1416" s="279">
        <f t="shared" si="565"/>
        <v>0</v>
      </c>
      <c r="AC1416" t="s">
        <v>1256</v>
      </c>
      <c r="AG1416" s="463"/>
      <c r="AH1416" s="243"/>
      <c r="AI1416" s="243"/>
      <c r="BZ1416" s="33"/>
      <c r="CA1416" s="33"/>
      <c r="CB1416" s="33"/>
      <c r="CC1416" s="33"/>
    </row>
    <row r="1417" spans="1:117" ht="16.5">
      <c r="A1417" s="244">
        <f>'Pricing Calculator'!AO141</f>
        <v>744</v>
      </c>
      <c r="B1417" s="334">
        <f>'Pricing Calculator'!AK141</f>
        <v>0</v>
      </c>
      <c r="C1417" s="245" t="str">
        <f>'Pricing Calculator'!J141</f>
        <v>A7 (8 cores, 56GB RAM)</v>
      </c>
      <c r="D1417" s="245"/>
      <c r="E1417" s="1013">
        <f>IF('Pricing Calculator'!X141 ="Standard", 1, 0)</f>
        <v>1</v>
      </c>
      <c r="F1417" s="1040" t="s">
        <v>1252</v>
      </c>
      <c r="G1417" s="278">
        <f t="shared" si="552"/>
        <v>0.64</v>
      </c>
      <c r="H1417" s="278">
        <f t="shared" si="553"/>
        <v>2</v>
      </c>
      <c r="I1417" s="278">
        <f t="shared" si="554"/>
        <v>5.12</v>
      </c>
      <c r="J1417" s="278">
        <f t="shared" si="555"/>
        <v>2.5499999999999998</v>
      </c>
      <c r="K1417" s="278">
        <f t="shared" si="556"/>
        <v>10.08</v>
      </c>
      <c r="L1417" s="278">
        <f t="shared" si="567"/>
        <v>1.32</v>
      </c>
      <c r="M1417" s="278" t="str">
        <f t="shared" si="568"/>
        <v>Not Available</v>
      </c>
      <c r="N1417" s="167">
        <f>IF('Pricing Calculator'!$AD$141='Control Panel'!G$1409,1,0)</f>
        <v>1</v>
      </c>
      <c r="O1417" s="923">
        <f>IF('Pricing Calculator'!$AD$141='Control Panel'!H$1409,1,0)</f>
        <v>0</v>
      </c>
      <c r="P1417" s="923">
        <f>IF('Pricing Calculator'!$AD$141='Control Panel'!I$1409,1,0)</f>
        <v>0</v>
      </c>
      <c r="Q1417" s="167">
        <f>IF('Pricing Calculator'!$AD$141='Control Panel'!J$1409,1,0)</f>
        <v>0</v>
      </c>
      <c r="R1417" s="167">
        <f>IF('Pricing Calculator'!$AD$141='Control Panel'!K$1409,1,0)</f>
        <v>0</v>
      </c>
      <c r="S1417" s="243">
        <f t="shared" si="557"/>
        <v>0.64</v>
      </c>
      <c r="T1417" s="243">
        <f t="shared" si="558"/>
        <v>2</v>
      </c>
      <c r="U1417" s="243">
        <f t="shared" si="559"/>
        <v>5.12</v>
      </c>
      <c r="V1417" s="243">
        <f t="shared" si="560"/>
        <v>2.5499999999999998</v>
      </c>
      <c r="W1417" s="243">
        <f t="shared" si="561"/>
        <v>10.08</v>
      </c>
      <c r="X1417" s="243">
        <f t="shared" si="566"/>
        <v>0.64</v>
      </c>
      <c r="Y1417" s="464">
        <f t="shared" si="562"/>
        <v>1.32</v>
      </c>
      <c r="Z1417" s="243">
        <f t="shared" si="563"/>
        <v>1.96</v>
      </c>
      <c r="AA1417" s="279">
        <f t="shared" si="564"/>
        <v>0</v>
      </c>
      <c r="AB1417" s="279">
        <f t="shared" si="565"/>
        <v>0</v>
      </c>
      <c r="AC1417" t="s">
        <v>1257</v>
      </c>
      <c r="AG1417" s="462"/>
      <c r="AH1417" s="243"/>
      <c r="AI1417" s="243"/>
      <c r="BZ1417" s="33"/>
      <c r="CA1417" s="33"/>
      <c r="CB1417" s="33"/>
      <c r="CC1417" s="33"/>
    </row>
    <row r="1418" spans="1:117" ht="16.5">
      <c r="A1418" s="244">
        <f>'Pricing Calculator'!AO145</f>
        <v>744</v>
      </c>
      <c r="B1418" s="334">
        <f>'Pricing Calculator'!AK145</f>
        <v>0</v>
      </c>
      <c r="C1418" s="245" t="str">
        <f>'Pricing Calculator'!J145</f>
        <v>A8 (8 cores, 56GB RAM)</v>
      </c>
      <c r="D1418" s="245"/>
      <c r="E1418" s="1013">
        <f>IF('Pricing Calculator'!X145 ="Standard", 1, 0)</f>
        <v>1</v>
      </c>
      <c r="F1418" s="1040" t="s">
        <v>1253</v>
      </c>
      <c r="G1418" s="278">
        <f t="shared" si="552"/>
        <v>0.64</v>
      </c>
      <c r="H1418" s="278">
        <f t="shared" si="553"/>
        <v>2</v>
      </c>
      <c r="I1418" s="278">
        <f t="shared" si="554"/>
        <v>5.12</v>
      </c>
      <c r="J1418" s="278">
        <f t="shared" si="555"/>
        <v>2.5499999999999998</v>
      </c>
      <c r="K1418" s="278">
        <f t="shared" si="556"/>
        <v>10.08</v>
      </c>
      <c r="L1418" s="278">
        <f t="shared" si="567"/>
        <v>1.466</v>
      </c>
      <c r="M1418" s="278" t="str">
        <f t="shared" si="568"/>
        <v>Not Available</v>
      </c>
      <c r="N1418" s="167">
        <f>IF('Pricing Calculator'!$AD$145='Control Panel'!G$1409,1,0)</f>
        <v>1</v>
      </c>
      <c r="O1418" s="923">
        <f>IF('Pricing Calculator'!$AD$145='Control Panel'!H$1409,1,0)</f>
        <v>0</v>
      </c>
      <c r="P1418" s="923">
        <f>IF('Pricing Calculator'!$AD$145='Control Panel'!I$1409,1,0)</f>
        <v>0</v>
      </c>
      <c r="Q1418" s="167">
        <f>IF('Pricing Calculator'!$AD$145='Control Panel'!J$1409,1,0)</f>
        <v>0</v>
      </c>
      <c r="R1418" s="167">
        <f>IF('Pricing Calculator'!$AD$145='Control Panel'!K$1409,1,0)</f>
        <v>0</v>
      </c>
      <c r="S1418" s="243">
        <f t="shared" si="557"/>
        <v>0.64</v>
      </c>
      <c r="T1418" s="243">
        <f t="shared" si="558"/>
        <v>2</v>
      </c>
      <c r="U1418" s="243">
        <f t="shared" si="559"/>
        <v>5.12</v>
      </c>
      <c r="V1418" s="243">
        <f t="shared" si="560"/>
        <v>2.5499999999999998</v>
      </c>
      <c r="W1418" s="243">
        <f t="shared" si="561"/>
        <v>10.08</v>
      </c>
      <c r="X1418" s="243">
        <f t="shared" si="566"/>
        <v>0.64</v>
      </c>
      <c r="Y1418" s="464">
        <f t="shared" si="562"/>
        <v>1.466</v>
      </c>
      <c r="Z1418" s="243">
        <f t="shared" si="563"/>
        <v>2.1059999999999999</v>
      </c>
      <c r="AA1418" s="279">
        <f t="shared" si="564"/>
        <v>0</v>
      </c>
      <c r="AB1418" s="279">
        <f t="shared" si="565"/>
        <v>0</v>
      </c>
      <c r="AC1418" t="s">
        <v>1258</v>
      </c>
    </row>
    <row r="1419" spans="1:117" ht="16.5">
      <c r="A1419" s="244">
        <f>'Pricing Calculator'!AO147</f>
        <v>744</v>
      </c>
      <c r="B1419" s="334">
        <f>'Pricing Calculator'!AK147</f>
        <v>0</v>
      </c>
      <c r="C1419" s="245" t="str">
        <f>'Pricing Calculator'!J147</f>
        <v>A9 (16 cores, 112GB RAM)</v>
      </c>
      <c r="D1419" s="245"/>
      <c r="E1419" s="1013">
        <f>IF('Pricing Calculator'!X147 ="Standard", 1, 0)</f>
        <v>1</v>
      </c>
      <c r="F1419" s="1040" t="s">
        <v>1254</v>
      </c>
      <c r="G1419" s="278">
        <f t="shared" si="552"/>
        <v>1.28</v>
      </c>
      <c r="H1419" s="278">
        <f t="shared" si="553"/>
        <v>4</v>
      </c>
      <c r="I1419" s="278">
        <f t="shared" si="554"/>
        <v>10.24</v>
      </c>
      <c r="J1419" s="278">
        <f t="shared" si="555"/>
        <v>5.0999999999999996</v>
      </c>
      <c r="K1419" s="278">
        <f t="shared" si="556"/>
        <v>20.16</v>
      </c>
      <c r="L1419" s="278">
        <f t="shared" si="567"/>
        <v>2.9329999999999998</v>
      </c>
      <c r="M1419" s="278" t="str">
        <f t="shared" si="568"/>
        <v>Not Available</v>
      </c>
      <c r="N1419" s="167">
        <f>IF('Pricing Calculator'!$AD$147='Control Panel'!G$1409,1,0)</f>
        <v>1</v>
      </c>
      <c r="O1419" s="923">
        <f>IF('Pricing Calculator'!$AD$147='Control Panel'!H$1409,1,0)</f>
        <v>0</v>
      </c>
      <c r="P1419" s="923">
        <f>IF('Pricing Calculator'!$AD$147='Control Panel'!I$1409,1,0)</f>
        <v>0</v>
      </c>
      <c r="Q1419" s="167">
        <f>IF('Pricing Calculator'!$AD$147='Control Panel'!J$1409,1,0)</f>
        <v>0</v>
      </c>
      <c r="R1419" s="167">
        <f>IF('Pricing Calculator'!$AD$147='Control Panel'!K$1409,1,0)</f>
        <v>0</v>
      </c>
      <c r="S1419" s="243">
        <f t="shared" si="557"/>
        <v>1.28</v>
      </c>
      <c r="T1419" s="243">
        <f t="shared" si="558"/>
        <v>4</v>
      </c>
      <c r="U1419" s="243">
        <f t="shared" si="559"/>
        <v>10.24</v>
      </c>
      <c r="V1419" s="243">
        <f t="shared" si="560"/>
        <v>5.0999999999999996</v>
      </c>
      <c r="W1419" s="243">
        <f t="shared" si="561"/>
        <v>20.16</v>
      </c>
      <c r="X1419" s="243">
        <f t="shared" si="566"/>
        <v>1.28</v>
      </c>
      <c r="Y1419" s="464">
        <f t="shared" si="562"/>
        <v>2.9329999999999998</v>
      </c>
      <c r="Z1419" s="243">
        <f t="shared" si="563"/>
        <v>4.2130000000000001</v>
      </c>
      <c r="AA1419" s="279">
        <f t="shared" si="564"/>
        <v>0</v>
      </c>
      <c r="AB1419" s="279">
        <f t="shared" si="565"/>
        <v>0</v>
      </c>
      <c r="AC1419" t="s">
        <v>1250</v>
      </c>
    </row>
    <row r="1420" spans="1:117">
      <c r="A1420" s="46"/>
      <c r="B1420" s="46"/>
      <c r="C1420" s="46"/>
      <c r="D1420" s="344"/>
      <c r="E1420" s="1013">
        <f>IF('Pricing Calculator'!X148 ="Standard", 1, 0)</f>
        <v>0</v>
      </c>
      <c r="F1420" s="1040" t="s">
        <v>4397</v>
      </c>
      <c r="G1420" s="278">
        <f t="shared" si="552"/>
        <v>0.64</v>
      </c>
      <c r="H1420" s="278">
        <f t="shared" si="553"/>
        <v>2</v>
      </c>
      <c r="I1420" s="278">
        <f t="shared" si="554"/>
        <v>5.12</v>
      </c>
      <c r="J1420" s="278">
        <f t="shared" si="555"/>
        <v>2.5499999999999998</v>
      </c>
      <c r="K1420" s="278">
        <f t="shared" si="556"/>
        <v>10.08</v>
      </c>
      <c r="L1420" s="278">
        <f t="shared" si="567"/>
        <v>1.173</v>
      </c>
      <c r="M1420" s="278" t="str">
        <f t="shared" si="568"/>
        <v>Not Available</v>
      </c>
      <c r="N1420" s="46"/>
      <c r="O1420" s="932"/>
      <c r="P1420" s="922"/>
      <c r="Q1420" s="46"/>
      <c r="R1420" s="46"/>
      <c r="S1420" s="46"/>
      <c r="T1420" s="236"/>
      <c r="U1420" s="236"/>
      <c r="AA1420" s="465">
        <f>SUM(AA1410:AA1419)</f>
        <v>0</v>
      </c>
      <c r="AB1420" s="465">
        <f>IF(AB1410="Not Available", "Not Available", SUM(AB1410:AB1419))</f>
        <v>0</v>
      </c>
      <c r="AC1420" t="s">
        <v>1251</v>
      </c>
    </row>
    <row r="1421" spans="1:117">
      <c r="A1421" s="46"/>
      <c r="B1421" s="46"/>
      <c r="C1421" s="46"/>
      <c r="D1421" s="344"/>
      <c r="E1421" s="1013">
        <f>IF('Pricing Calculator'!X149 ="Standard", 1, 0)</f>
        <v>0</v>
      </c>
      <c r="F1421" s="1040" t="s">
        <v>4398</v>
      </c>
      <c r="G1421" s="278">
        <f t="shared" si="552"/>
        <v>1.28</v>
      </c>
      <c r="H1421" s="278">
        <f t="shared" si="553"/>
        <v>4</v>
      </c>
      <c r="I1421" s="278">
        <f t="shared" si="554"/>
        <v>10.24</v>
      </c>
      <c r="J1421" s="278">
        <f t="shared" si="555"/>
        <v>5.0999999999999996</v>
      </c>
      <c r="K1421" s="278">
        <f t="shared" si="556"/>
        <v>20.16</v>
      </c>
      <c r="L1421" s="278">
        <f t="shared" si="567"/>
        <v>2.3460000000000001</v>
      </c>
      <c r="M1421" s="278" t="str">
        <f t="shared" si="568"/>
        <v>Not Available</v>
      </c>
      <c r="N1421" s="46"/>
      <c r="O1421" s="932"/>
      <c r="P1421" s="922"/>
      <c r="Q1421" s="46"/>
      <c r="R1421" s="46"/>
      <c r="S1421" s="46"/>
      <c r="T1421" s="236"/>
      <c r="U1421" s="236"/>
      <c r="AA1421" s="761"/>
      <c r="AB1421" s="761"/>
      <c r="AC1421" t="s">
        <v>1252</v>
      </c>
    </row>
    <row r="1422" spans="1:117">
      <c r="A1422" s="46"/>
      <c r="B1422" s="46"/>
      <c r="C1422" s="46"/>
      <c r="D1422" s="344"/>
      <c r="E1422" s="1013">
        <f>IF('Pricing Calculator'!X150 ="Standard", 1, 0)</f>
        <v>0</v>
      </c>
      <c r="F1422" s="1040" t="s">
        <v>1255</v>
      </c>
      <c r="G1422" s="278">
        <f>IF(E495=999999, "Not Available", N495)</f>
        <v>0.08</v>
      </c>
      <c r="H1422" s="278">
        <f>IF(E508=999999, "Not Available", N508)</f>
        <v>0.5</v>
      </c>
      <c r="I1422" s="278">
        <f>IF(E521=999999, "Not Available", N521)</f>
        <v>1.28</v>
      </c>
      <c r="J1422" s="278">
        <f>IF(E534=999999, "Not Available", N534)</f>
        <v>1.1100000000000001</v>
      </c>
      <c r="K1422" s="278">
        <f>IF(E547=999999, "Not Available", N547)</f>
        <v>2.52</v>
      </c>
      <c r="L1422" s="278">
        <f t="shared" ref="L1422:L1429" si="569">IF(E87=999999, "Not Available", N87)</f>
        <v>0.14000000000000001</v>
      </c>
      <c r="M1422" s="278">
        <f t="shared" ref="M1422:M1429" si="570">IF(E105=999999, "Not Available", N105)</f>
        <v>7.6999999999999999E-2</v>
      </c>
      <c r="N1422" s="46"/>
      <c r="O1422" s="932"/>
      <c r="P1422" s="922"/>
      <c r="Q1422" s="46"/>
      <c r="R1422" s="46"/>
      <c r="S1422" s="46"/>
      <c r="T1422" s="236"/>
      <c r="U1422" s="236"/>
      <c r="AA1422" s="761"/>
      <c r="AB1422" s="761"/>
      <c r="AC1422" t="s">
        <v>1259</v>
      </c>
    </row>
    <row r="1423" spans="1:117">
      <c r="A1423" s="46"/>
      <c r="B1423" s="46"/>
      <c r="C1423" s="46"/>
      <c r="D1423" s="344"/>
      <c r="E1423" s="1013">
        <f>IF('Pricing Calculator'!X151 ="Standard", 1, 0)</f>
        <v>0</v>
      </c>
      <c r="F1423" s="1040" t="s">
        <v>1256</v>
      </c>
      <c r="G1423" s="278">
        <f t="shared" ref="G1423:G1428" si="571">IF(E497=999999, "Not Available", N497)</f>
        <v>0.16</v>
      </c>
      <c r="H1423" s="278">
        <f t="shared" ref="H1423:H1428" si="572">IF(E510=999999, "Not Available", N510)</f>
        <v>0.5</v>
      </c>
      <c r="I1423" s="278">
        <f t="shared" ref="I1423:I1428" si="573">IF(E523=999999, "Not Available", N523)</f>
        <v>1.28</v>
      </c>
      <c r="J1423" s="278">
        <f t="shared" ref="J1423:J1428" si="574">IF(E536=999999, "Not Available", N536)</f>
        <v>1.1100000000000001</v>
      </c>
      <c r="K1423" s="278">
        <f t="shared" ref="K1423:K1428" si="575">IF(E549=999999, "Not Available", N549)</f>
        <v>2.52</v>
      </c>
      <c r="L1423" s="278">
        <f t="shared" si="569"/>
        <v>0.28000000000000003</v>
      </c>
      <c r="M1423" s="278">
        <f t="shared" si="570"/>
        <v>0.154</v>
      </c>
      <c r="N1423" s="46"/>
      <c r="O1423" s="932"/>
      <c r="P1423" s="922"/>
      <c r="Q1423" s="46"/>
      <c r="R1423" s="46"/>
      <c r="S1423" s="46"/>
      <c r="T1423" s="236"/>
      <c r="U1423" s="236"/>
      <c r="AA1423" s="761"/>
      <c r="AB1423" s="761"/>
      <c r="AC1423" t="s">
        <v>1260</v>
      </c>
    </row>
    <row r="1424" spans="1:117">
      <c r="A1424" s="46"/>
      <c r="B1424" s="46"/>
      <c r="C1424" s="46"/>
      <c r="D1424" s="344"/>
      <c r="E1424" s="1013">
        <f>IF('Pricing Calculator'!X158 ="Standard", 1, 0)</f>
        <v>0</v>
      </c>
      <c r="F1424" s="1040" t="s">
        <v>1257</v>
      </c>
      <c r="G1424" s="278">
        <f t="shared" si="571"/>
        <v>0.32</v>
      </c>
      <c r="H1424" s="278">
        <f t="shared" si="572"/>
        <v>1</v>
      </c>
      <c r="I1424" s="278">
        <f t="shared" si="573"/>
        <v>2.56</v>
      </c>
      <c r="J1424" s="278">
        <f t="shared" si="574"/>
        <v>1.28</v>
      </c>
      <c r="K1424" s="278">
        <f t="shared" si="575"/>
        <v>5.04</v>
      </c>
      <c r="L1424" s="278">
        <f t="shared" si="569"/>
        <v>0.56000000000000005</v>
      </c>
      <c r="M1424" s="278">
        <f t="shared" si="570"/>
        <v>0.308</v>
      </c>
      <c r="N1424" s="46"/>
      <c r="O1424" s="932"/>
      <c r="P1424" s="922"/>
      <c r="Q1424" s="46"/>
      <c r="R1424" s="46"/>
      <c r="S1424" s="46"/>
      <c r="T1424" s="236"/>
      <c r="U1424" s="236"/>
      <c r="AA1424" s="761"/>
      <c r="AB1424" s="761"/>
      <c r="AC1424" t="s">
        <v>1261</v>
      </c>
    </row>
    <row r="1425" spans="1:29">
      <c r="A1425" s="46"/>
      <c r="B1425" s="46"/>
      <c r="C1425" s="46"/>
      <c r="D1425" s="344"/>
      <c r="E1425" s="1013">
        <f>IF('Pricing Calculator'!X159 ="Standard", 1, 0)</f>
        <v>0</v>
      </c>
      <c r="F1425" s="1040" t="s">
        <v>1258</v>
      </c>
      <c r="G1425" s="278">
        <f t="shared" si="571"/>
        <v>0.64</v>
      </c>
      <c r="H1425" s="278">
        <f t="shared" si="572"/>
        <v>2</v>
      </c>
      <c r="I1425" s="278">
        <f t="shared" si="573"/>
        <v>5.12</v>
      </c>
      <c r="J1425" s="278">
        <f t="shared" si="574"/>
        <v>2.5499999999999998</v>
      </c>
      <c r="K1425" s="278">
        <f t="shared" si="575"/>
        <v>10.08</v>
      </c>
      <c r="L1425" s="278">
        <f t="shared" si="569"/>
        <v>1.1200000000000001</v>
      </c>
      <c r="M1425" s="278">
        <f t="shared" si="570"/>
        <v>0.61599999999999999</v>
      </c>
      <c r="N1425" s="46"/>
      <c r="O1425" s="932"/>
      <c r="P1425" s="922"/>
      <c r="Q1425" s="46"/>
      <c r="R1425" s="46"/>
      <c r="S1425" s="46"/>
      <c r="T1425" s="236"/>
      <c r="U1425" s="236"/>
      <c r="AA1425" s="761"/>
      <c r="AB1425" s="761"/>
      <c r="AC1425" t="s">
        <v>1262</v>
      </c>
    </row>
    <row r="1426" spans="1:29">
      <c r="A1426" s="46"/>
      <c r="B1426" s="46"/>
      <c r="C1426" s="46"/>
      <c r="D1426" s="344"/>
      <c r="E1426" s="1013">
        <f>IF('Pricing Calculator'!X160 ="Standard", 1, 0)</f>
        <v>0</v>
      </c>
      <c r="F1426" s="1040" t="s">
        <v>1259</v>
      </c>
      <c r="G1426" s="278">
        <f t="shared" si="571"/>
        <v>0.16</v>
      </c>
      <c r="H1426" s="278">
        <f t="shared" si="572"/>
        <v>0.5</v>
      </c>
      <c r="I1426" s="278">
        <f t="shared" si="573"/>
        <v>1.28</v>
      </c>
      <c r="J1426" s="278">
        <f t="shared" si="574"/>
        <v>1.1100000000000001</v>
      </c>
      <c r="K1426" s="278">
        <f t="shared" si="575"/>
        <v>2.52</v>
      </c>
      <c r="L1426" s="278">
        <f t="shared" si="569"/>
        <v>0.33</v>
      </c>
      <c r="M1426" s="278">
        <f t="shared" si="570"/>
        <v>0.19500000000000001</v>
      </c>
      <c r="N1426" s="46"/>
      <c r="O1426" s="932"/>
      <c r="P1426" s="922"/>
      <c r="Q1426" s="46"/>
      <c r="R1426" s="46"/>
      <c r="S1426" s="46"/>
      <c r="T1426" s="236"/>
      <c r="U1426" s="236"/>
      <c r="AA1426" s="761"/>
      <c r="AB1426" s="761"/>
      <c r="AC1426" t="s">
        <v>3197</v>
      </c>
    </row>
    <row r="1427" spans="1:29">
      <c r="E1427" s="1013">
        <f>IF('Pricing Calculator'!X161 ="Standard", 1, 0)</f>
        <v>0</v>
      </c>
      <c r="F1427" s="1040" t="s">
        <v>1260</v>
      </c>
      <c r="G1427" s="278">
        <f t="shared" si="571"/>
        <v>0.32</v>
      </c>
      <c r="H1427" s="278">
        <f t="shared" si="572"/>
        <v>1</v>
      </c>
      <c r="I1427" s="278">
        <f t="shared" si="573"/>
        <v>2.56</v>
      </c>
      <c r="J1427" s="278">
        <f t="shared" si="574"/>
        <v>1.28</v>
      </c>
      <c r="K1427" s="278">
        <f t="shared" si="575"/>
        <v>5.04</v>
      </c>
      <c r="L1427" s="278">
        <f t="shared" si="569"/>
        <v>0.65200000000000002</v>
      </c>
      <c r="M1427" s="278">
        <f t="shared" si="570"/>
        <v>0.39</v>
      </c>
      <c r="AC1427" t="s">
        <v>3198</v>
      </c>
    </row>
    <row r="1428" spans="1:29">
      <c r="E1428" s="1013"/>
      <c r="F1428" s="1040" t="s">
        <v>1261</v>
      </c>
      <c r="G1428" s="278">
        <f t="shared" si="571"/>
        <v>0.64</v>
      </c>
      <c r="H1428" s="278">
        <f t="shared" si="572"/>
        <v>2</v>
      </c>
      <c r="I1428" s="278">
        <f t="shared" si="573"/>
        <v>5.12</v>
      </c>
      <c r="J1428" s="278">
        <f t="shared" si="574"/>
        <v>2.5499999999999998</v>
      </c>
      <c r="K1428" s="278">
        <f t="shared" si="575"/>
        <v>10.08</v>
      </c>
      <c r="L1428" s="278">
        <f t="shared" si="569"/>
        <v>1.173</v>
      </c>
      <c r="M1428" s="278">
        <f t="shared" si="570"/>
        <v>0.70199999999999996</v>
      </c>
      <c r="AC1428" t="s">
        <v>3199</v>
      </c>
    </row>
    <row r="1429" spans="1:29">
      <c r="E1429" s="1013"/>
      <c r="F1429" s="1040" t="s">
        <v>1262</v>
      </c>
      <c r="G1429" s="278">
        <f>IF(E504=999999, "Not Available", N504)</f>
        <v>1.28</v>
      </c>
      <c r="H1429" s="278">
        <f>IF(E517=999999, "Not Available", N517)</f>
        <v>4</v>
      </c>
      <c r="I1429" s="278">
        <f>IF(E530=999999, "Not Available", N530)</f>
        <v>10.24</v>
      </c>
      <c r="J1429" s="278">
        <f>IF(E543=999999, "Not Available", N543)</f>
        <v>5.0999999999999996</v>
      </c>
      <c r="K1429" s="278">
        <f>IF(E556=999999, "Not Available", N556)</f>
        <v>20.16</v>
      </c>
      <c r="L1429" s="278">
        <f t="shared" si="569"/>
        <v>2.1110000000000002</v>
      </c>
      <c r="M1429" s="278" t="str">
        <f t="shared" si="570"/>
        <v>Not Available</v>
      </c>
      <c r="AC1429" t="s">
        <v>3200</v>
      </c>
    </row>
    <row r="1430" spans="1:29">
      <c r="E1430" s="1013"/>
      <c r="F1430" s="1040" t="s">
        <v>3197</v>
      </c>
      <c r="G1430" s="278">
        <f>IF(E497=999999, "Not Available", N497)</f>
        <v>0.16</v>
      </c>
      <c r="H1430" s="278">
        <f>IF(E508=999999, "Not Available", N508)</f>
        <v>0.5</v>
      </c>
      <c r="I1430" s="278">
        <f>IF(E521=999999, "Not Available", N521)</f>
        <v>1.28</v>
      </c>
      <c r="J1430" s="278">
        <f>IF(E534=999999, "Not Available", N534)</f>
        <v>1.1100000000000001</v>
      </c>
      <c r="K1430" s="278">
        <f>IF(E547=999999, "Not Available", N547)</f>
        <v>2.52</v>
      </c>
      <c r="L1430" s="37" t="str">
        <f>IF(N147=999999, "Not Available", N147)</f>
        <v>Not Available</v>
      </c>
      <c r="M1430" s="768" t="s">
        <v>3202</v>
      </c>
      <c r="AC1430" t="s">
        <v>3201</v>
      </c>
    </row>
    <row r="1431" spans="1:29">
      <c r="E1431" s="1013"/>
      <c r="F1431" s="1040" t="s">
        <v>3198</v>
      </c>
      <c r="G1431" s="278">
        <f>IF(E498=999999, "Not Available", N498)</f>
        <v>0.32</v>
      </c>
      <c r="H1431" s="278">
        <f>IF(E511=999999, "Not Available", N511)</f>
        <v>1</v>
      </c>
      <c r="I1431" s="278">
        <f>IF(E524=999999, "Not Available", N524)</f>
        <v>2.56</v>
      </c>
      <c r="J1431" s="278">
        <f>IF(E537=999999, "Not Available", N537)</f>
        <v>1.28</v>
      </c>
      <c r="K1431" s="278">
        <f>IF(E550=999999, "Not Available", N550)</f>
        <v>5.04</v>
      </c>
      <c r="L1431" s="37" t="str">
        <f>IF(N148=999999, "Not Available", N148)</f>
        <v>Not Available</v>
      </c>
      <c r="M1431" s="768" t="s">
        <v>3202</v>
      </c>
      <c r="AC1431" t="s">
        <v>1253</v>
      </c>
    </row>
    <row r="1432" spans="1:29">
      <c r="E1432" s="1013"/>
      <c r="F1432" s="1040" t="s">
        <v>3199</v>
      </c>
      <c r="G1432" s="278">
        <f>IF(E499=999999, "Not Available", N499)</f>
        <v>0.64</v>
      </c>
      <c r="H1432" s="278">
        <f>IF(E512=999999, "Not Available", N512)</f>
        <v>2</v>
      </c>
      <c r="I1432" s="278">
        <f>IF(E525=999999, "Not Available", N525)</f>
        <v>5.12</v>
      </c>
      <c r="J1432" s="278">
        <f>IF(E538=999999, "Not Available", N538)</f>
        <v>2.5499999999999998</v>
      </c>
      <c r="K1432" s="278">
        <f>IF(E551=999999, "Not Available", N551)</f>
        <v>10.08</v>
      </c>
      <c r="L1432" s="37" t="str">
        <f>IF(N149=999999, "Not Available", N149)</f>
        <v>Not Available</v>
      </c>
      <c r="M1432" s="768" t="s">
        <v>3202</v>
      </c>
      <c r="AC1432" t="s">
        <v>1254</v>
      </c>
    </row>
    <row r="1433" spans="1:29">
      <c r="E1433" s="1013"/>
      <c r="F1433" s="1040" t="s">
        <v>3200</v>
      </c>
      <c r="G1433" s="278">
        <f>IF(E504=999999, "Not Available", N504)</f>
        <v>1.28</v>
      </c>
      <c r="H1433" s="278">
        <f>IF(E517=999999, "Not Available", N517)</f>
        <v>4</v>
      </c>
      <c r="I1433" s="278">
        <f>IF(E530=999999, "Not Available", N530)</f>
        <v>10.24</v>
      </c>
      <c r="J1433" s="278">
        <f>IF(E543=999999, "Not Available", N543)</f>
        <v>5.0999999999999996</v>
      </c>
      <c r="K1433" s="278">
        <f>IF(E556=999999, "Not Available", N556)</f>
        <v>20.16</v>
      </c>
      <c r="L1433" s="37" t="str">
        <f>IF(N150=999999, "Not Available", N150)</f>
        <v>Not Available</v>
      </c>
      <c r="M1433" s="768" t="s">
        <v>3202</v>
      </c>
      <c r="AC1433" t="s">
        <v>4397</v>
      </c>
    </row>
    <row r="1434" spans="1:29">
      <c r="E1434" s="1013"/>
      <c r="F1434" s="1040" t="s">
        <v>3201</v>
      </c>
      <c r="G1434" s="278">
        <f>IF(E560=999999, "Not Available", N560)</f>
        <v>2.56</v>
      </c>
      <c r="H1434" s="278">
        <f>IF(E564=999999, "Not Available", N564)</f>
        <v>8</v>
      </c>
      <c r="I1434" s="278">
        <f>IF(E563=999999, "Not Available", N563)</f>
        <v>20.48</v>
      </c>
      <c r="J1434" s="278">
        <f>IF(E562=999999, "Not Available", N562)</f>
        <v>10.199999999999999</v>
      </c>
      <c r="K1434" s="278">
        <f>IF(E561=999999, "Not Available", N561)</f>
        <v>40.32</v>
      </c>
      <c r="L1434" s="37" t="str">
        <f>IF(N151=999999, "Not Available", N151)</f>
        <v>Not Available</v>
      </c>
      <c r="M1434" s="768" t="s">
        <v>3202</v>
      </c>
      <c r="AC1434" t="s">
        <v>4398</v>
      </c>
    </row>
    <row r="1435" spans="1:29">
      <c r="E1435" s="1013"/>
      <c r="G1435" s="1105" t="s">
        <v>500</v>
      </c>
      <c r="H1435" s="1105" t="s">
        <v>609</v>
      </c>
      <c r="I1435" s="1105" t="s">
        <v>610</v>
      </c>
      <c r="J1435" s="1105" t="s">
        <v>501</v>
      </c>
      <c r="K1435" s="271" t="s">
        <v>502</v>
      </c>
      <c r="L1435" s="271" t="s">
        <v>611</v>
      </c>
      <c r="M1435" s="271" t="s">
        <v>612</v>
      </c>
      <c r="N1435" s="271" t="s">
        <v>500</v>
      </c>
      <c r="O1435" s="920" t="s">
        <v>609</v>
      </c>
      <c r="P1435" s="920" t="s">
        <v>610</v>
      </c>
      <c r="Q1435" s="271" t="s">
        <v>501</v>
      </c>
      <c r="R1435" s="271" t="s">
        <v>502</v>
      </c>
      <c r="S1435" s="271" t="s">
        <v>500</v>
      </c>
      <c r="T1435" s="271" t="s">
        <v>613</v>
      </c>
      <c r="U1435" s="271" t="s">
        <v>614</v>
      </c>
      <c r="V1435" s="271" t="s">
        <v>615</v>
      </c>
      <c r="W1435" s="271" t="s">
        <v>616</v>
      </c>
      <c r="X1435" s="271" t="s">
        <v>617</v>
      </c>
      <c r="Y1435" s="271" t="s">
        <v>518</v>
      </c>
      <c r="Z1435" s="271" t="s">
        <v>618</v>
      </c>
      <c r="AA1435" s="271" t="s">
        <v>3009</v>
      </c>
      <c r="AB1435" s="271" t="s">
        <v>3010</v>
      </c>
      <c r="AC1435" s="271" t="s">
        <v>1264</v>
      </c>
    </row>
    <row r="1436" spans="1:29">
      <c r="E1436" s="1013"/>
      <c r="F1436" s="1040" t="s">
        <v>1245</v>
      </c>
      <c r="G1436" s="278" t="str">
        <f t="shared" ref="G1436:G1447" si="576">IF(E495=999999, "Not Available", O495)</f>
        <v/>
      </c>
      <c r="H1436" s="278" t="str">
        <f>IF(E530=999999, "Not Available", O530)</f>
        <v/>
      </c>
      <c r="I1436" s="278" t="str">
        <f t="shared" ref="I1436:I1447" si="577">IF(E521=999999, "Not Available", O521)</f>
        <v/>
      </c>
      <c r="J1436" s="278" t="str">
        <f t="shared" ref="J1436:J1447" si="578">IF(E534=999999, "Not Available", O534)</f>
        <v/>
      </c>
      <c r="K1436" s="278" t="str">
        <f t="shared" ref="K1436:K1447" si="579">IF(E547=999999, "Not Available", O547)</f>
        <v/>
      </c>
      <c r="L1436" s="278" t="str">
        <f>IF(E30=999999, "Not Available", O30)</f>
        <v/>
      </c>
      <c r="M1436" s="278" t="str">
        <f t="shared" ref="M1436:M1447" si="580">IF(E17=999999, "Not Available", O17)</f>
        <v/>
      </c>
      <c r="N1436" s="167">
        <f>IF('Pricing Calculator'!$AD$125='Control Panel'!G$1409,1,0)</f>
        <v>1</v>
      </c>
      <c r="O1436" s="923">
        <f>IF('Pricing Calculator'!$AD$125='Control Panel'!H$1409,1,0)</f>
        <v>0</v>
      </c>
      <c r="P1436" s="923">
        <f>IF('Pricing Calculator'!$AD$125='Control Panel'!I$1409,1,0)</f>
        <v>0</v>
      </c>
      <c r="Q1436" s="167">
        <f>IF('Pricing Calculator'!$AD$125='Control Panel'!J$1409,1,0)</f>
        <v>0</v>
      </c>
      <c r="R1436" s="167">
        <f>IF('Pricing Calculator'!$AD$125='Control Panel'!K$1409,1,0)</f>
        <v>0</v>
      </c>
      <c r="S1436" s="243" t="str">
        <f t="shared" ref="S1436:S1445" si="581">IFERROR(VLOOKUP($C1410,$F$1436:$M$1455,2, FALSE), 0)</f>
        <v/>
      </c>
      <c r="T1436" s="243" t="str">
        <f t="shared" ref="T1436:T1445" si="582">IFERROR(VLOOKUP($C1410,$F$1436:$M$1455,3, FALSE), 0)</f>
        <v/>
      </c>
      <c r="U1436" s="243" t="str">
        <f t="shared" ref="U1436:U1445" si="583">IFERROR(VLOOKUP($C1410,$F$1436:$M$1455,4, FALSE), 0)</f>
        <v/>
      </c>
      <c r="V1436" s="243" t="str">
        <f t="shared" ref="V1436:V1445" si="584">IFERROR(VLOOKUP($C1410,$F$1436:$M$1455,5, FALSE), 0)</f>
        <v/>
      </c>
      <c r="W1436" s="243" t="str">
        <f t="shared" ref="W1436:W1445" si="585">IFERROR(VLOOKUP($C1410,$F$1436:$M$1455,6, FALSE), 0)</f>
        <v/>
      </c>
      <c r="X1436" t="str">
        <f>IF(N1436=1,S1436, IF(O1436=1, T1436, IF(P1436=1, U1436, IF(Q1436=1, V1436, IF(R1436=1, W1436, "Not Available")))))</f>
        <v/>
      </c>
      <c r="Y1436" s="464" t="str">
        <f t="shared" ref="Y1436:Y1445" si="586">IF(E1410=1,VLOOKUP($C1410,$F$1436:$M$1455,7, FALSE), VLOOKUP($C1410,$F$1436:$M$1455,8,FALSE))</f>
        <v/>
      </c>
      <c r="AA1436" t="str">
        <f t="shared" ref="AA1436:AA1445" si="587">IF(B1410=0, "", X1436)</f>
        <v/>
      </c>
      <c r="AB1436" t="str">
        <f t="shared" ref="AB1436:AB1445" si="588">IF(B1410=0, "", Y1436)</f>
        <v/>
      </c>
    </row>
    <row r="1437" spans="1:29">
      <c r="E1437" s="1013"/>
      <c r="F1437" s="1040" t="s">
        <v>1246</v>
      </c>
      <c r="G1437" s="278" t="str">
        <f t="shared" si="576"/>
        <v/>
      </c>
      <c r="H1437" s="278" t="str">
        <f t="shared" ref="H1437:H1447" si="589">IF(E534=999999, "Not Available", O534)</f>
        <v/>
      </c>
      <c r="I1437" s="278" t="str">
        <f t="shared" si="577"/>
        <v/>
      </c>
      <c r="J1437" s="278" t="str">
        <f t="shared" si="578"/>
        <v/>
      </c>
      <c r="K1437" s="278" t="str">
        <f t="shared" si="579"/>
        <v/>
      </c>
      <c r="L1437" s="278" t="str">
        <f>IF(E31=999999, "Not Available", O31)</f>
        <v/>
      </c>
      <c r="M1437" s="278" t="str">
        <f t="shared" si="580"/>
        <v/>
      </c>
      <c r="N1437" s="167">
        <f>IF('Pricing Calculator'!$AD$127='Control Panel'!G$1409,1,0)</f>
        <v>1</v>
      </c>
      <c r="O1437" s="923">
        <f>IF('Pricing Calculator'!$AD$127='Control Panel'!H$1409,1,0)</f>
        <v>0</v>
      </c>
      <c r="P1437" s="923">
        <f>IF('Pricing Calculator'!$AD$127='Control Panel'!I$1409,1,0)</f>
        <v>0</v>
      </c>
      <c r="Q1437" s="167">
        <f>IF('Pricing Calculator'!$AD$127='Control Panel'!J$1409,1,0)</f>
        <v>0</v>
      </c>
      <c r="R1437" s="167">
        <f>IF('Pricing Calculator'!$AD$127='Control Panel'!K$1409,1,0)</f>
        <v>0</v>
      </c>
      <c r="S1437" s="243" t="str">
        <f t="shared" si="581"/>
        <v/>
      </c>
      <c r="T1437" s="243" t="str">
        <f t="shared" si="582"/>
        <v/>
      </c>
      <c r="U1437" s="243" t="str">
        <f t="shared" si="583"/>
        <v/>
      </c>
      <c r="V1437" s="243" t="str">
        <f t="shared" si="584"/>
        <v/>
      </c>
      <c r="W1437" s="243" t="str">
        <f t="shared" si="585"/>
        <v/>
      </c>
      <c r="X1437" t="str">
        <f t="shared" ref="X1437:X1445" si="590">IF(N1437=1,S1437, IF(O1437=1, T1437, IF(P1437=1, U1437, IF(Q1437=1, V1437, IF(R1437=1, W1437, "Not Available")))))</f>
        <v/>
      </c>
      <c r="Y1437" s="464" t="str">
        <f t="shared" si="586"/>
        <v/>
      </c>
      <c r="AA1437" t="str">
        <f t="shared" si="587"/>
        <v/>
      </c>
      <c r="AB1437" t="str">
        <f t="shared" si="588"/>
        <v/>
      </c>
    </row>
    <row r="1438" spans="1:29">
      <c r="E1438" s="1013"/>
      <c r="F1438" s="1040" t="s">
        <v>1247</v>
      </c>
      <c r="G1438" s="278" t="str">
        <f t="shared" si="576"/>
        <v/>
      </c>
      <c r="H1438" s="278" t="str">
        <f t="shared" si="589"/>
        <v/>
      </c>
      <c r="I1438" s="278" t="str">
        <f t="shared" si="577"/>
        <v/>
      </c>
      <c r="J1438" s="278" t="str">
        <f t="shared" si="578"/>
        <v/>
      </c>
      <c r="K1438" s="278" t="str">
        <f t="shared" si="579"/>
        <v/>
      </c>
      <c r="L1438" s="278" t="str">
        <f>L1437</f>
        <v/>
      </c>
      <c r="M1438" s="278" t="str">
        <f t="shared" si="580"/>
        <v/>
      </c>
      <c r="N1438" s="167">
        <f>IF('Pricing Calculator'!$AD$129='Control Panel'!G$1409,1,0)</f>
        <v>1</v>
      </c>
      <c r="O1438" s="923">
        <f>IF('Pricing Calculator'!$AD$129='Control Panel'!H$1409,1,0)</f>
        <v>0</v>
      </c>
      <c r="P1438" s="923">
        <f>IF('Pricing Calculator'!$AD$129='Control Panel'!I$1409,1,0)</f>
        <v>0</v>
      </c>
      <c r="Q1438" s="167">
        <f>IF('Pricing Calculator'!$AD$129='Control Panel'!J$1409,1,0)</f>
        <v>0</v>
      </c>
      <c r="R1438" s="167">
        <f>IF('Pricing Calculator'!$AD$129='Control Panel'!K$1409,1,0)</f>
        <v>0</v>
      </c>
      <c r="S1438" s="243" t="str">
        <f t="shared" si="581"/>
        <v/>
      </c>
      <c r="T1438" s="243" t="str">
        <f t="shared" si="582"/>
        <v/>
      </c>
      <c r="U1438" s="243" t="str">
        <f t="shared" si="583"/>
        <v/>
      </c>
      <c r="V1438" s="243" t="str">
        <f t="shared" si="584"/>
        <v/>
      </c>
      <c r="W1438" s="243" t="str">
        <f t="shared" si="585"/>
        <v/>
      </c>
      <c r="X1438" t="str">
        <f t="shared" si="590"/>
        <v/>
      </c>
      <c r="Y1438" s="464" t="str">
        <f t="shared" si="586"/>
        <v/>
      </c>
      <c r="AA1438" t="str">
        <f t="shared" si="587"/>
        <v/>
      </c>
      <c r="AB1438" t="str">
        <f t="shared" si="588"/>
        <v/>
      </c>
    </row>
    <row r="1439" spans="1:29">
      <c r="E1439" s="1013"/>
      <c r="F1439" s="1040" t="s">
        <v>1248</v>
      </c>
      <c r="G1439" s="278" t="str">
        <f t="shared" si="576"/>
        <v/>
      </c>
      <c r="H1439" s="278" t="str">
        <f t="shared" si="589"/>
        <v/>
      </c>
      <c r="I1439" s="278" t="str">
        <f t="shared" si="577"/>
        <v/>
      </c>
      <c r="J1439" s="278" t="str">
        <f t="shared" si="578"/>
        <v/>
      </c>
      <c r="K1439" s="278" t="str">
        <f t="shared" si="579"/>
        <v/>
      </c>
      <c r="L1439" s="278" t="str">
        <f>L1437</f>
        <v/>
      </c>
      <c r="M1439" s="278" t="str">
        <f t="shared" si="580"/>
        <v/>
      </c>
      <c r="N1439" s="167">
        <f>IF('Pricing Calculator'!$AD$131='Control Panel'!G$1409,1,0)</f>
        <v>1</v>
      </c>
      <c r="O1439" s="923">
        <f>IF('Pricing Calculator'!$AD$131='Control Panel'!H$1409,1,0)</f>
        <v>0</v>
      </c>
      <c r="P1439" s="923">
        <f>IF('Pricing Calculator'!$AD$131='Control Panel'!I$1409,1,0)</f>
        <v>0</v>
      </c>
      <c r="Q1439" s="167">
        <f>IF('Pricing Calculator'!$AD$131='Control Panel'!J$1409,1,0)</f>
        <v>0</v>
      </c>
      <c r="R1439" s="167">
        <f>IF('Pricing Calculator'!$AD$131='Control Panel'!K$1409,1,0)</f>
        <v>0</v>
      </c>
      <c r="S1439" s="243" t="str">
        <f t="shared" si="581"/>
        <v/>
      </c>
      <c r="T1439" s="243" t="str">
        <f t="shared" si="582"/>
        <v/>
      </c>
      <c r="U1439" s="243" t="str">
        <f t="shared" si="583"/>
        <v/>
      </c>
      <c r="V1439" s="243" t="str">
        <f t="shared" si="584"/>
        <v/>
      </c>
      <c r="W1439" s="243" t="str">
        <f t="shared" si="585"/>
        <v/>
      </c>
      <c r="X1439" t="str">
        <f t="shared" si="590"/>
        <v/>
      </c>
      <c r="Y1439" s="464" t="str">
        <f t="shared" si="586"/>
        <v/>
      </c>
      <c r="AA1439" t="str">
        <f t="shared" si="587"/>
        <v/>
      </c>
      <c r="AB1439" t="str">
        <f t="shared" si="588"/>
        <v/>
      </c>
    </row>
    <row r="1440" spans="1:29">
      <c r="E1440" s="1013"/>
      <c r="F1440" s="1040" t="s">
        <v>1249</v>
      </c>
      <c r="G1440" s="278" t="str">
        <f t="shared" si="576"/>
        <v/>
      </c>
      <c r="H1440" s="278" t="str">
        <f t="shared" si="589"/>
        <v/>
      </c>
      <c r="I1440" s="278" t="str">
        <f t="shared" si="577"/>
        <v/>
      </c>
      <c r="J1440" s="278" t="str">
        <f t="shared" si="578"/>
        <v/>
      </c>
      <c r="K1440" s="278" t="str">
        <f t="shared" si="579"/>
        <v/>
      </c>
      <c r="L1440" s="278" t="str">
        <f>L1437</f>
        <v/>
      </c>
      <c r="M1440" s="278" t="str">
        <f t="shared" si="580"/>
        <v/>
      </c>
      <c r="N1440" s="167">
        <f>IF('Pricing Calculator'!$AD$133='Control Panel'!G$1409,1,0)</f>
        <v>1</v>
      </c>
      <c r="O1440" s="923">
        <f>IF('Pricing Calculator'!$AD$133='Control Panel'!H$1409,1,0)</f>
        <v>0</v>
      </c>
      <c r="P1440" s="923">
        <f>IF('Pricing Calculator'!$AD$133='Control Panel'!I$1409,1,0)</f>
        <v>0</v>
      </c>
      <c r="Q1440" s="167">
        <f>IF('Pricing Calculator'!$AD$133='Control Panel'!J$1409,1,0)</f>
        <v>0</v>
      </c>
      <c r="R1440" s="167">
        <f>IF('Pricing Calculator'!$AD$133='Control Panel'!K$1409,1,0)</f>
        <v>0</v>
      </c>
      <c r="S1440" s="243" t="str">
        <f t="shared" si="581"/>
        <v/>
      </c>
      <c r="T1440" s="243" t="str">
        <f t="shared" si="582"/>
        <v/>
      </c>
      <c r="U1440" s="243" t="str">
        <f t="shared" si="583"/>
        <v/>
      </c>
      <c r="V1440" s="243" t="str">
        <f t="shared" si="584"/>
        <v/>
      </c>
      <c r="W1440" s="243" t="str">
        <f t="shared" si="585"/>
        <v/>
      </c>
      <c r="X1440" t="str">
        <f t="shared" si="590"/>
        <v/>
      </c>
      <c r="Y1440" s="464" t="str">
        <f t="shared" si="586"/>
        <v/>
      </c>
      <c r="AA1440" t="str">
        <f t="shared" si="587"/>
        <v/>
      </c>
      <c r="AB1440" t="str">
        <f t="shared" si="588"/>
        <v/>
      </c>
    </row>
    <row r="1441" spans="5:28">
      <c r="E1441" s="1013"/>
      <c r="F1441" s="1040" t="s">
        <v>1250</v>
      </c>
      <c r="G1441" s="278" t="str">
        <f t="shared" si="576"/>
        <v/>
      </c>
      <c r="H1441" s="278" t="str">
        <f t="shared" si="589"/>
        <v/>
      </c>
      <c r="I1441" s="278" t="str">
        <f t="shared" si="577"/>
        <v/>
      </c>
      <c r="J1441" s="278" t="str">
        <f t="shared" si="578"/>
        <v/>
      </c>
      <c r="K1441" s="278" t="str">
        <f t="shared" si="579"/>
        <v/>
      </c>
      <c r="L1441" s="278" t="str">
        <f t="shared" ref="L1441:L1447" si="591">IF(E35=999999, "Not Available", O35)</f>
        <v/>
      </c>
      <c r="M1441" s="278" t="str">
        <f t="shared" si="580"/>
        <v>Not Available</v>
      </c>
      <c r="N1441" s="167">
        <f>IF('Pricing Calculator'!$AD$137='Control Panel'!G$1409,1,0)</f>
        <v>1</v>
      </c>
      <c r="O1441" s="923">
        <f>IF('Pricing Calculator'!$AD$137='Control Panel'!H$1409,1,0)</f>
        <v>0</v>
      </c>
      <c r="P1441" s="923">
        <f>IF('Pricing Calculator'!$AD$137='Control Panel'!I$1409,1,0)</f>
        <v>0</v>
      </c>
      <c r="Q1441" s="167">
        <f>IF('Pricing Calculator'!$AD$137='Control Panel'!J$1409,1,0)</f>
        <v>0</v>
      </c>
      <c r="R1441" s="167">
        <f>IF('Pricing Calculator'!$AD$137='Control Panel'!K$1409,1,0)</f>
        <v>0</v>
      </c>
      <c r="S1441" s="243" t="str">
        <f t="shared" si="581"/>
        <v/>
      </c>
      <c r="T1441" s="243" t="str">
        <f t="shared" si="582"/>
        <v/>
      </c>
      <c r="U1441" s="243" t="str">
        <f t="shared" si="583"/>
        <v/>
      </c>
      <c r="V1441" s="243" t="str">
        <f t="shared" si="584"/>
        <v/>
      </c>
      <c r="W1441" s="243" t="str">
        <f t="shared" si="585"/>
        <v/>
      </c>
      <c r="X1441" t="str">
        <f t="shared" si="590"/>
        <v/>
      </c>
      <c r="Y1441" s="464" t="str">
        <f t="shared" si="586"/>
        <v/>
      </c>
      <c r="AA1441" t="str">
        <f t="shared" si="587"/>
        <v/>
      </c>
      <c r="AB1441" t="str">
        <f t="shared" si="588"/>
        <v/>
      </c>
    </row>
    <row r="1442" spans="5:28">
      <c r="E1442" s="1013"/>
      <c r="F1442" s="1040" t="s">
        <v>1251</v>
      </c>
      <c r="G1442" s="278" t="str">
        <f t="shared" si="576"/>
        <v/>
      </c>
      <c r="H1442" s="278" t="str">
        <f t="shared" si="589"/>
        <v/>
      </c>
      <c r="I1442" s="278" t="str">
        <f t="shared" si="577"/>
        <v/>
      </c>
      <c r="J1442" s="278" t="str">
        <f t="shared" si="578"/>
        <v/>
      </c>
      <c r="K1442" s="278" t="str">
        <f t="shared" si="579"/>
        <v/>
      </c>
      <c r="L1442" s="278" t="str">
        <f t="shared" si="591"/>
        <v/>
      </c>
      <c r="M1442" s="278" t="str">
        <f t="shared" si="580"/>
        <v>Not Available</v>
      </c>
      <c r="N1442" s="167">
        <f>IF('Pricing Calculator'!$AD$139='Control Panel'!G$1409,1,0)</f>
        <v>1</v>
      </c>
      <c r="O1442" s="923">
        <f>IF('Pricing Calculator'!$AD$139='Control Panel'!H$1409,1,0)</f>
        <v>0</v>
      </c>
      <c r="P1442" s="923">
        <f>IF('Pricing Calculator'!$AD$139='Control Panel'!I$1409,1,0)</f>
        <v>0</v>
      </c>
      <c r="Q1442" s="167">
        <f>IF('Pricing Calculator'!$AD$139='Control Panel'!J$1409,1,0)</f>
        <v>0</v>
      </c>
      <c r="R1442" s="167">
        <f>IF('Pricing Calculator'!$AD$139='Control Panel'!K$1409,1,0)</f>
        <v>0</v>
      </c>
      <c r="S1442" s="243" t="str">
        <f t="shared" si="581"/>
        <v/>
      </c>
      <c r="T1442" s="243" t="str">
        <f t="shared" si="582"/>
        <v/>
      </c>
      <c r="U1442" s="243" t="str">
        <f t="shared" si="583"/>
        <v/>
      </c>
      <c r="V1442" s="243" t="str">
        <f t="shared" si="584"/>
        <v/>
      </c>
      <c r="W1442" s="243" t="str">
        <f t="shared" si="585"/>
        <v/>
      </c>
      <c r="X1442" t="str">
        <f t="shared" si="590"/>
        <v/>
      </c>
      <c r="Y1442" s="464" t="str">
        <f t="shared" si="586"/>
        <v/>
      </c>
      <c r="AA1442" t="str">
        <f t="shared" si="587"/>
        <v/>
      </c>
      <c r="AB1442" t="str">
        <f t="shared" si="588"/>
        <v/>
      </c>
    </row>
    <row r="1443" spans="5:28">
      <c r="E1443" s="1013"/>
      <c r="F1443" s="1040" t="s">
        <v>1252</v>
      </c>
      <c r="G1443" s="278" t="str">
        <f t="shared" si="576"/>
        <v/>
      </c>
      <c r="H1443" s="278" t="str">
        <f t="shared" si="589"/>
        <v/>
      </c>
      <c r="I1443" s="278" t="str">
        <f t="shared" si="577"/>
        <v/>
      </c>
      <c r="J1443" s="278" t="str">
        <f t="shared" si="578"/>
        <v/>
      </c>
      <c r="K1443" s="278" t="str">
        <f t="shared" si="579"/>
        <v/>
      </c>
      <c r="L1443" s="278" t="str">
        <f t="shared" si="591"/>
        <v/>
      </c>
      <c r="M1443" s="278" t="str">
        <f t="shared" si="580"/>
        <v>Not Available</v>
      </c>
      <c r="N1443" s="167">
        <f>IF('Pricing Calculator'!$AD$141='Control Panel'!G$1409,1,0)</f>
        <v>1</v>
      </c>
      <c r="O1443" s="923">
        <f>IF('Pricing Calculator'!$AD$141='Control Panel'!H$1409,1,0)</f>
        <v>0</v>
      </c>
      <c r="P1443" s="923">
        <f>IF('Pricing Calculator'!$AD$141='Control Panel'!I$1409,1,0)</f>
        <v>0</v>
      </c>
      <c r="Q1443" s="167">
        <f>IF('Pricing Calculator'!$AD$141='Control Panel'!J$1409,1,0)</f>
        <v>0</v>
      </c>
      <c r="R1443" s="167">
        <f>IF('Pricing Calculator'!$AD$141='Control Panel'!K$1409,1,0)</f>
        <v>0</v>
      </c>
      <c r="S1443" s="243" t="str">
        <f t="shared" si="581"/>
        <v/>
      </c>
      <c r="T1443" s="243" t="str">
        <f t="shared" si="582"/>
        <v/>
      </c>
      <c r="U1443" s="243" t="str">
        <f t="shared" si="583"/>
        <v/>
      </c>
      <c r="V1443" s="243" t="str">
        <f t="shared" si="584"/>
        <v/>
      </c>
      <c r="W1443" s="243" t="str">
        <f t="shared" si="585"/>
        <v/>
      </c>
      <c r="X1443" t="str">
        <f t="shared" si="590"/>
        <v/>
      </c>
      <c r="Y1443" s="464" t="str">
        <f t="shared" si="586"/>
        <v/>
      </c>
      <c r="AA1443" t="str">
        <f t="shared" si="587"/>
        <v/>
      </c>
      <c r="AB1443" t="str">
        <f t="shared" si="588"/>
        <v/>
      </c>
    </row>
    <row r="1444" spans="5:28">
      <c r="E1444" s="1013"/>
      <c r="F1444" s="1040" t="s">
        <v>1253</v>
      </c>
      <c r="G1444" s="278" t="str">
        <f t="shared" si="576"/>
        <v/>
      </c>
      <c r="H1444" s="278" t="str">
        <f t="shared" si="589"/>
        <v/>
      </c>
      <c r="I1444" s="278" t="str">
        <f t="shared" si="577"/>
        <v/>
      </c>
      <c r="J1444" s="278" t="str">
        <f t="shared" si="578"/>
        <v/>
      </c>
      <c r="K1444" s="278" t="str">
        <f t="shared" si="579"/>
        <v/>
      </c>
      <c r="L1444" s="278">
        <f t="shared" si="591"/>
        <v>0</v>
      </c>
      <c r="M1444" s="278" t="str">
        <f t="shared" si="580"/>
        <v>Not Available</v>
      </c>
      <c r="N1444" s="167">
        <f>IF('Pricing Calculator'!$AD$145='Control Panel'!G$1409,1,0)</f>
        <v>1</v>
      </c>
      <c r="O1444" s="923">
        <f>IF('Pricing Calculator'!$AD$145='Control Panel'!H$1409,1,0)</f>
        <v>0</v>
      </c>
      <c r="P1444" s="923">
        <f>IF('Pricing Calculator'!$AD$145='Control Panel'!I$1409,1,0)</f>
        <v>0</v>
      </c>
      <c r="Q1444" s="167">
        <f>IF('Pricing Calculator'!$AD$145='Control Panel'!J$1409,1,0)</f>
        <v>0</v>
      </c>
      <c r="R1444" s="167">
        <f>IF('Pricing Calculator'!$AD$145='Control Panel'!K$1409,1,0)</f>
        <v>0</v>
      </c>
      <c r="S1444" s="243" t="str">
        <f t="shared" si="581"/>
        <v/>
      </c>
      <c r="T1444" s="243" t="str">
        <f t="shared" si="582"/>
        <v/>
      </c>
      <c r="U1444" s="243" t="str">
        <f t="shared" si="583"/>
        <v/>
      </c>
      <c r="V1444" s="243" t="str">
        <f t="shared" si="584"/>
        <v/>
      </c>
      <c r="W1444" s="243" t="str">
        <f t="shared" si="585"/>
        <v/>
      </c>
      <c r="X1444" t="str">
        <f t="shared" si="590"/>
        <v/>
      </c>
      <c r="Y1444" s="464">
        <f t="shared" si="586"/>
        <v>0</v>
      </c>
      <c r="AA1444" t="str">
        <f t="shared" si="587"/>
        <v/>
      </c>
      <c r="AB1444" t="str">
        <f t="shared" si="588"/>
        <v/>
      </c>
    </row>
    <row r="1445" spans="5:28">
      <c r="E1445" s="1013"/>
      <c r="F1445" s="1040" t="s">
        <v>1254</v>
      </c>
      <c r="G1445" s="278" t="str">
        <f t="shared" si="576"/>
        <v/>
      </c>
      <c r="H1445" s="278" t="str">
        <f t="shared" si="589"/>
        <v/>
      </c>
      <c r="I1445" s="278" t="str">
        <f t="shared" si="577"/>
        <v/>
      </c>
      <c r="J1445" s="278" t="str">
        <f t="shared" si="578"/>
        <v/>
      </c>
      <c r="K1445" s="278" t="str">
        <f t="shared" si="579"/>
        <v/>
      </c>
      <c r="L1445" s="278">
        <f t="shared" si="591"/>
        <v>0</v>
      </c>
      <c r="M1445" s="278" t="str">
        <f t="shared" si="580"/>
        <v>Not Available</v>
      </c>
      <c r="N1445" s="167">
        <f>IF('Pricing Calculator'!$AD$147='Control Panel'!G$1409,1,0)</f>
        <v>1</v>
      </c>
      <c r="O1445" s="923">
        <f>IF('Pricing Calculator'!$AD$147='Control Panel'!H$1409,1,0)</f>
        <v>0</v>
      </c>
      <c r="P1445" s="923">
        <f>IF('Pricing Calculator'!$AD$147='Control Panel'!I$1409,1,0)</f>
        <v>0</v>
      </c>
      <c r="Q1445" s="167">
        <f>IF('Pricing Calculator'!$AD$147='Control Panel'!J$1409,1,0)</f>
        <v>0</v>
      </c>
      <c r="R1445" s="167">
        <f>IF('Pricing Calculator'!$AD$147='Control Panel'!K$1409,1,0)</f>
        <v>0</v>
      </c>
      <c r="S1445" s="243" t="str">
        <f t="shared" si="581"/>
        <v/>
      </c>
      <c r="T1445" s="243" t="str">
        <f t="shared" si="582"/>
        <v/>
      </c>
      <c r="U1445" s="243" t="str">
        <f t="shared" si="583"/>
        <v/>
      </c>
      <c r="V1445" s="243" t="str">
        <f t="shared" si="584"/>
        <v/>
      </c>
      <c r="W1445" s="243" t="str">
        <f t="shared" si="585"/>
        <v/>
      </c>
      <c r="X1445" t="str">
        <f t="shared" si="590"/>
        <v/>
      </c>
      <c r="Y1445" s="464">
        <f t="shared" si="586"/>
        <v>0</v>
      </c>
      <c r="AA1445" t="str">
        <f t="shared" si="587"/>
        <v/>
      </c>
      <c r="AB1445" t="str">
        <f t="shared" si="588"/>
        <v/>
      </c>
    </row>
    <row r="1446" spans="5:28">
      <c r="E1446" s="1013"/>
      <c r="F1446" s="1040" t="s">
        <v>4397</v>
      </c>
      <c r="G1446" s="278" t="str">
        <f t="shared" si="576"/>
        <v/>
      </c>
      <c r="H1446" s="278" t="str">
        <f t="shared" si="589"/>
        <v/>
      </c>
      <c r="I1446" s="278" t="str">
        <f t="shared" si="577"/>
        <v/>
      </c>
      <c r="J1446" s="278" t="str">
        <f t="shared" si="578"/>
        <v/>
      </c>
      <c r="K1446" s="278" t="str">
        <f t="shared" si="579"/>
        <v/>
      </c>
      <c r="L1446" s="278">
        <f t="shared" si="591"/>
        <v>0</v>
      </c>
      <c r="M1446" s="278" t="str">
        <f t="shared" si="580"/>
        <v>Not Available</v>
      </c>
    </row>
    <row r="1447" spans="5:28">
      <c r="E1447" s="1013"/>
      <c r="F1447" s="1040" t="s">
        <v>4398</v>
      </c>
      <c r="G1447" s="278" t="str">
        <f t="shared" si="576"/>
        <v/>
      </c>
      <c r="H1447" s="278" t="str">
        <f t="shared" si="589"/>
        <v/>
      </c>
      <c r="I1447" s="278" t="str">
        <f t="shared" si="577"/>
        <v/>
      </c>
      <c r="J1447" s="278" t="str">
        <f t="shared" si="578"/>
        <v/>
      </c>
      <c r="K1447" s="278" t="str">
        <f t="shared" si="579"/>
        <v/>
      </c>
      <c r="L1447" s="278">
        <f t="shared" si="591"/>
        <v>0</v>
      </c>
      <c r="M1447" s="278" t="str">
        <f t="shared" si="580"/>
        <v>Not Available</v>
      </c>
    </row>
    <row r="1448" spans="5:28">
      <c r="E1448" s="1013"/>
      <c r="F1448" s="1040" t="s">
        <v>1255</v>
      </c>
      <c r="G1448" s="278" t="str">
        <f>IF(E495=999999, "Not Available", O495)</f>
        <v/>
      </c>
      <c r="H1448" s="278" t="str">
        <f>IF(E508=999999, "Not Available", O508)</f>
        <v/>
      </c>
      <c r="I1448" s="278" t="str">
        <f>IF(E521=999999, "Not Available", O521)</f>
        <v/>
      </c>
      <c r="J1448" s="278" t="str">
        <f>IF(E534=999999, "Not Available", O534)</f>
        <v/>
      </c>
      <c r="K1448" s="278" t="str">
        <f>IF(E547=999999, "Not Available", O547)</f>
        <v/>
      </c>
      <c r="L1448" s="278" t="str">
        <f t="shared" ref="L1448:L1455" si="592">IF(E87=999999, "Not Available", O87)</f>
        <v/>
      </c>
      <c r="M1448" s="278" t="str">
        <f t="shared" ref="M1448:M1455" si="593">IF(E105=999999, "Not Available", O105)</f>
        <v/>
      </c>
    </row>
    <row r="1449" spans="5:28">
      <c r="E1449" s="1013"/>
      <c r="F1449" s="1040" t="s">
        <v>1256</v>
      </c>
      <c r="G1449" s="278" t="str">
        <f t="shared" ref="G1449:G1454" si="594">IF(E497=999999, "Not Available", O497)</f>
        <v/>
      </c>
      <c r="H1449" s="278" t="str">
        <f t="shared" ref="H1449:H1454" si="595">IF(E510=999999, "Not Available", O510)</f>
        <v/>
      </c>
      <c r="I1449" s="278" t="str">
        <f t="shared" ref="I1449:I1454" si="596">IF(E523=999999, "Not Available", O523)</f>
        <v/>
      </c>
      <c r="J1449" s="278" t="str">
        <f t="shared" ref="J1449:J1454" si="597">IF(E536=999999, "Not Available", O536)</f>
        <v/>
      </c>
      <c r="K1449" s="278" t="str">
        <f t="shared" ref="K1449:K1454" si="598">IF(E549=999999, "Not Available", O549)</f>
        <v/>
      </c>
      <c r="L1449" s="278" t="str">
        <f t="shared" si="592"/>
        <v/>
      </c>
      <c r="M1449" s="278" t="str">
        <f t="shared" si="593"/>
        <v/>
      </c>
    </row>
    <row r="1450" spans="5:28">
      <c r="E1450" s="1013"/>
      <c r="F1450" s="1040" t="s">
        <v>1257</v>
      </c>
      <c r="G1450" s="278" t="str">
        <f t="shared" si="594"/>
        <v/>
      </c>
      <c r="H1450" s="278" t="str">
        <f t="shared" si="595"/>
        <v/>
      </c>
      <c r="I1450" s="278" t="str">
        <f t="shared" si="596"/>
        <v/>
      </c>
      <c r="J1450" s="278" t="str">
        <f t="shared" si="597"/>
        <v/>
      </c>
      <c r="K1450" s="278" t="str">
        <f t="shared" si="598"/>
        <v/>
      </c>
      <c r="L1450" s="278" t="str">
        <f t="shared" si="592"/>
        <v/>
      </c>
      <c r="M1450" s="278" t="str">
        <f t="shared" si="593"/>
        <v/>
      </c>
    </row>
    <row r="1451" spans="5:28">
      <c r="E1451" s="1013"/>
      <c r="F1451" s="1040" t="s">
        <v>1258</v>
      </c>
      <c r="G1451" s="278" t="str">
        <f t="shared" si="594"/>
        <v/>
      </c>
      <c r="H1451" s="278" t="str">
        <f t="shared" si="595"/>
        <v/>
      </c>
      <c r="I1451" s="278" t="str">
        <f t="shared" si="596"/>
        <v/>
      </c>
      <c r="J1451" s="278" t="str">
        <f t="shared" si="597"/>
        <v/>
      </c>
      <c r="K1451" s="278" t="str">
        <f t="shared" si="598"/>
        <v/>
      </c>
      <c r="L1451" s="278" t="str">
        <f t="shared" si="592"/>
        <v/>
      </c>
      <c r="M1451" s="278" t="str">
        <f t="shared" si="593"/>
        <v/>
      </c>
    </row>
    <row r="1452" spans="5:28">
      <c r="E1452" s="1013"/>
      <c r="F1452" s="1040" t="s">
        <v>1259</v>
      </c>
      <c r="G1452" s="278" t="str">
        <f t="shared" si="594"/>
        <v/>
      </c>
      <c r="H1452" s="278" t="str">
        <f t="shared" si="595"/>
        <v/>
      </c>
      <c r="I1452" s="278" t="str">
        <f t="shared" si="596"/>
        <v/>
      </c>
      <c r="J1452" s="278" t="str">
        <f t="shared" si="597"/>
        <v/>
      </c>
      <c r="K1452" s="278" t="str">
        <f t="shared" si="598"/>
        <v/>
      </c>
      <c r="L1452" s="278" t="str">
        <f t="shared" si="592"/>
        <v/>
      </c>
      <c r="M1452" s="278" t="str">
        <f t="shared" si="593"/>
        <v/>
      </c>
    </row>
    <row r="1453" spans="5:28">
      <c r="F1453" s="1040" t="s">
        <v>1260</v>
      </c>
      <c r="G1453" s="278" t="str">
        <f t="shared" si="594"/>
        <v/>
      </c>
      <c r="H1453" s="278" t="str">
        <f t="shared" si="595"/>
        <v/>
      </c>
      <c r="I1453" s="278" t="str">
        <f t="shared" si="596"/>
        <v/>
      </c>
      <c r="J1453" s="278" t="str">
        <f t="shared" si="597"/>
        <v/>
      </c>
      <c r="K1453" s="278" t="str">
        <f t="shared" si="598"/>
        <v/>
      </c>
      <c r="L1453" s="278" t="str">
        <f t="shared" si="592"/>
        <v/>
      </c>
      <c r="M1453" s="278" t="str">
        <f t="shared" si="593"/>
        <v/>
      </c>
    </row>
    <row r="1454" spans="5:28">
      <c r="F1454" s="1040" t="s">
        <v>1261</v>
      </c>
      <c r="G1454" s="278" t="str">
        <f t="shared" si="594"/>
        <v/>
      </c>
      <c r="H1454" s="278" t="str">
        <f t="shared" si="595"/>
        <v/>
      </c>
      <c r="I1454" s="278" t="str">
        <f t="shared" si="596"/>
        <v/>
      </c>
      <c r="J1454" s="278" t="str">
        <f t="shared" si="597"/>
        <v/>
      </c>
      <c r="K1454" s="278" t="str">
        <f t="shared" si="598"/>
        <v/>
      </c>
      <c r="L1454" s="278" t="str">
        <f t="shared" si="592"/>
        <v/>
      </c>
      <c r="M1454" s="278" t="str">
        <f t="shared" si="593"/>
        <v/>
      </c>
    </row>
    <row r="1455" spans="5:28">
      <c r="F1455" s="1040" t="s">
        <v>1262</v>
      </c>
      <c r="G1455" s="278" t="str">
        <f>IF(E504=999999, "Not Available", O504)</f>
        <v/>
      </c>
      <c r="H1455" s="278" t="str">
        <f>IF(E517=999999, "Not Available", O517)</f>
        <v/>
      </c>
      <c r="I1455" s="278" t="str">
        <f>IF(E530=999999, "Not Available", O530)</f>
        <v/>
      </c>
      <c r="J1455" s="278" t="str">
        <f>IF(E543=999999, "Not Available", O543)</f>
        <v/>
      </c>
      <c r="K1455" s="278" t="str">
        <f>IF(E556=999999, "Not Available", O556)</f>
        <v/>
      </c>
      <c r="L1455" s="278" t="str">
        <f t="shared" si="592"/>
        <v/>
      </c>
      <c r="M1455" s="278" t="str">
        <f t="shared" si="593"/>
        <v>Not Available</v>
      </c>
    </row>
    <row r="1456" spans="5:28">
      <c r="F1456" s="1042"/>
    </row>
    <row r="1457" spans="1:14" ht="35">
      <c r="A1457" s="12" t="s">
        <v>294</v>
      </c>
      <c r="F1457" s="1042"/>
      <c r="G1457" s="298"/>
    </row>
    <row r="1458" spans="1:14">
      <c r="B1458" s="2" t="s">
        <v>42</v>
      </c>
      <c r="C1458" s="2" t="s">
        <v>0</v>
      </c>
      <c r="D1458" s="2"/>
      <c r="E1458" s="556" t="s">
        <v>72</v>
      </c>
      <c r="F1458" s="2" t="s">
        <v>171</v>
      </c>
      <c r="G1458" s="2" t="s">
        <v>164</v>
      </c>
      <c r="H1458" s="2" t="s">
        <v>298</v>
      </c>
      <c r="I1458" s="2" t="s">
        <v>2</v>
      </c>
      <c r="J1458" s="2" t="s">
        <v>2986</v>
      </c>
    </row>
    <row r="1459" spans="1:14">
      <c r="A1459" s="47"/>
      <c r="B1459">
        <v>1</v>
      </c>
      <c r="C1459" t="s">
        <v>295</v>
      </c>
      <c r="D1459" s="1040" t="s">
        <v>13</v>
      </c>
      <c r="E1459" s="1012">
        <f>IF(N661=999999, "Not Available", N661)</f>
        <v>0.09</v>
      </c>
      <c r="F1459" s="1040">
        <f>IF(E1459="Not Available","Not Available", E1459*744)</f>
        <v>66.959999999999994</v>
      </c>
      <c r="G1459" s="1042">
        <f>IF('Pricing Calculator'!$Q$668=D1459,1,0)</f>
        <v>0</v>
      </c>
      <c r="H1459" s="298">
        <f>IF(E1459="Not Available", "Not Available", (G1459*E1459*$A$1462))</f>
        <v>0</v>
      </c>
      <c r="I1459" s="1024" t="str">
        <f>IF(G1459, O661, "")</f>
        <v/>
      </c>
      <c r="J1459" s="1024" t="str">
        <f>P661</f>
        <v/>
      </c>
    </row>
    <row r="1460" spans="1:14">
      <c r="B1460">
        <v>2</v>
      </c>
      <c r="C1460" t="s">
        <v>295</v>
      </c>
      <c r="D1460" s="1040" t="s">
        <v>291</v>
      </c>
      <c r="E1460" s="1012" t="str">
        <f>IF(N662=999999, "Not Available", N662)</f>
        <v>Not Available</v>
      </c>
      <c r="F1460" s="1040" t="str">
        <f>IF(E1460="Not Available","Not Available", E1460*744)</f>
        <v>Not Available</v>
      </c>
      <c r="G1460" s="1042">
        <f>IF('Pricing Calculator'!$Q$668=D1460,1,0)</f>
        <v>0</v>
      </c>
      <c r="H1460" s="298" t="str">
        <f>IF(E1460="Not Available", "Not Available", (G1460*E1460*$A$1462))</f>
        <v>Not Available</v>
      </c>
      <c r="I1460" s="1024" t="str">
        <f>IF(G1460, O662, "")</f>
        <v/>
      </c>
      <c r="J1460" s="1024" t="str">
        <f>P662</f>
        <v/>
      </c>
    </row>
    <row r="1461" spans="1:14">
      <c r="A1461" t="s">
        <v>297</v>
      </c>
      <c r="B1461">
        <v>3</v>
      </c>
      <c r="C1461" t="s">
        <v>295</v>
      </c>
      <c r="D1461" s="1040" t="s">
        <v>14</v>
      </c>
      <c r="E1461" s="1012">
        <f>IF(N663=999999, "Not Available", N663)</f>
        <v>2.93</v>
      </c>
      <c r="F1461" s="1040">
        <f>IF(E1461="Not Available","Not Available", E1461*744)</f>
        <v>2179.92</v>
      </c>
      <c r="G1461" s="1042">
        <f>IF('Pricing Calculator'!$Q$668=D1461,1,0)</f>
        <v>1</v>
      </c>
      <c r="H1461" s="298">
        <f>IF(E1461="Not Available", "Not Available", (G1461*E1461*$A$1462))</f>
        <v>0</v>
      </c>
      <c r="I1461" s="1024" t="str">
        <f>IF(AND(G1461&gt;0, A1462&gt;0), O663, "")</f>
        <v/>
      </c>
      <c r="J1461" s="1024" t="str">
        <f>P663</f>
        <v/>
      </c>
    </row>
    <row r="1462" spans="1:14">
      <c r="A1462" s="43">
        <f>'Pricing Calculator'!Q666</f>
        <v>0</v>
      </c>
      <c r="B1462">
        <v>4</v>
      </c>
      <c r="C1462" t="s">
        <v>295</v>
      </c>
      <c r="D1462" s="1040" t="s">
        <v>290</v>
      </c>
      <c r="E1462" s="1012" t="str">
        <f>IF(N664=999999, "Not Available", N664)</f>
        <v>Not Available</v>
      </c>
      <c r="F1462" s="1040" t="str">
        <f>IF(E1462="Not Available","Not Available", E1462*744)</f>
        <v>Not Available</v>
      </c>
      <c r="G1462" s="1042">
        <f>IF('Pricing Calculator'!$Q$668=D1462,1,0)</f>
        <v>0</v>
      </c>
      <c r="H1462" s="298" t="str">
        <f>IF(E1462="Not Available", "Not Available", (G1462*E1462*$A$1462))</f>
        <v>Not Available</v>
      </c>
      <c r="I1462" s="1024" t="str">
        <f>IF(G1462, O664, "")</f>
        <v/>
      </c>
      <c r="J1462" s="1024" t="str">
        <f>P664</f>
        <v/>
      </c>
    </row>
    <row r="1463" spans="1:14">
      <c r="G1463" s="1042"/>
      <c r="H1463" s="1090" t="str">
        <f>IF(E662 =999999, "Not Available", SUM(H1459:H1462))</f>
        <v>Not Available</v>
      </c>
      <c r="I1463" s="1024"/>
    </row>
    <row r="1464" spans="1:14">
      <c r="G1464" s="1042"/>
      <c r="H1464" s="298"/>
    </row>
    <row r="1465" spans="1:14">
      <c r="F1465" s="1042"/>
      <c r="G1465" s="298"/>
    </row>
    <row r="1466" spans="1:14">
      <c r="F1466" s="1042"/>
      <c r="G1466" s="298"/>
    </row>
    <row r="1467" spans="1:14" ht="35">
      <c r="A1467" s="12" t="s">
        <v>140</v>
      </c>
      <c r="B1467" s="33"/>
      <c r="K1467" s="1653" t="s">
        <v>662</v>
      </c>
      <c r="L1467" s="1653"/>
      <c r="M1467" s="1653"/>
      <c r="N1467" s="1653"/>
    </row>
    <row r="1468" spans="1:14">
      <c r="D1468" s="2" t="s">
        <v>3285</v>
      </c>
      <c r="E1468" s="2" t="s">
        <v>4404</v>
      </c>
      <c r="I1468" s="2" t="s">
        <v>2</v>
      </c>
      <c r="J1468" s="2" t="s">
        <v>2986</v>
      </c>
      <c r="K1468" s="19"/>
      <c r="M1468" t="s">
        <v>144</v>
      </c>
    </row>
    <row r="1469" spans="1:14">
      <c r="B1469" t="s">
        <v>142</v>
      </c>
      <c r="C1469" s="92">
        <f>IF(E567 =999999, "Not Available", N567)</f>
        <v>5</v>
      </c>
      <c r="D1469" s="1040">
        <f>IF(C1472&lt;50, C1469, IF(C1472&lt;500, C1470, IF(C1472&gt;499.99, (ROUNDDOWN(C1472/500,0))*C1470+C1470, "")))</f>
        <v>5</v>
      </c>
      <c r="E1469" s="1042">
        <f>IF(C1469="Not Available", "Not Available", D1469*C1473)</f>
        <v>0</v>
      </c>
      <c r="I1469" s="1024" t="str">
        <f>IF(C1472&gt;0, O568, "")</f>
        <v/>
      </c>
      <c r="J1469" s="1001" t="str">
        <f>P568</f>
        <v/>
      </c>
      <c r="K1469" s="19"/>
      <c r="L1469" t="s">
        <v>142</v>
      </c>
      <c r="M1469" s="92">
        <f>IF(E567 =999999, "Not Available", E567)</f>
        <v>5</v>
      </c>
    </row>
    <row r="1470" spans="1:14">
      <c r="B1470" t="s">
        <v>143</v>
      </c>
      <c r="C1470" s="92">
        <f>IF(E568 =999999, "Not Available", N568)</f>
        <v>10</v>
      </c>
      <c r="I1470" s="1024"/>
      <c r="J1470" s="1001"/>
      <c r="K1470" s="19"/>
      <c r="L1470" t="s">
        <v>143</v>
      </c>
      <c r="M1470" s="92">
        <f>IF(E568 =999999, "Not Available", E568)</f>
        <v>10</v>
      </c>
    </row>
    <row r="1471" spans="1:14">
      <c r="K1471" s="19"/>
    </row>
    <row r="1472" spans="1:14">
      <c r="B1472" t="s">
        <v>4403</v>
      </c>
      <c r="C1472" s="43">
        <f>'Pricing Calculator'!S387</f>
        <v>0</v>
      </c>
      <c r="K1472" s="19"/>
      <c r="L1472" t="s">
        <v>145</v>
      </c>
      <c r="M1472" s="43">
        <f>'Preferred Scenarios Calculator'!Q9</f>
        <v>0</v>
      </c>
    </row>
    <row r="1473" spans="2:15">
      <c r="B1473" t="s">
        <v>532</v>
      </c>
      <c r="C1473" s="581">
        <f>'Pricing Calculator'!S389</f>
        <v>0</v>
      </c>
      <c r="K1473" s="19"/>
    </row>
    <row r="1474" spans="2:15">
      <c r="B1474" t="s">
        <v>24</v>
      </c>
      <c r="C1474" s="38"/>
      <c r="K1474" s="19"/>
      <c r="L1474" t="s">
        <v>24</v>
      </c>
      <c r="M1474" s="38" t="str">
        <f>IF(M1470 ="Not Available", "Not Available", IF(M1472&gt;5,(M1472-5)*M1470,"First 5GB Free"))</f>
        <v>First 5GB Free</v>
      </c>
    </row>
    <row r="1475" spans="2:15">
      <c r="B1475" t="s">
        <v>264</v>
      </c>
      <c r="K1475" s="19"/>
      <c r="L1475" t="s">
        <v>264</v>
      </c>
    </row>
    <row r="1476" spans="2:15">
      <c r="B1476" s="29" t="s">
        <v>4458</v>
      </c>
      <c r="C1476" s="29"/>
      <c r="D1476" s="1055"/>
      <c r="E1476" s="1056"/>
      <c r="F1476" s="1055"/>
      <c r="G1476" s="1055"/>
      <c r="H1476" s="1055"/>
      <c r="I1476" s="1055"/>
      <c r="J1476" s="1055"/>
      <c r="K1476" s="1641" t="s">
        <v>56</v>
      </c>
      <c r="L1476" s="1641"/>
      <c r="M1476" s="979"/>
      <c r="N1476" s="1641" t="s">
        <v>52</v>
      </c>
      <c r="O1476" s="1641"/>
    </row>
    <row r="1477" spans="2:15">
      <c r="B1477" s="2"/>
      <c r="C1477" s="2" t="s">
        <v>47</v>
      </c>
      <c r="D1477" s="2" t="s">
        <v>287</v>
      </c>
      <c r="E1477" s="559" t="s">
        <v>48</v>
      </c>
      <c r="F1477" s="2" t="s">
        <v>49</v>
      </c>
      <c r="G1477" s="2"/>
      <c r="H1477" s="2"/>
      <c r="I1477" s="2"/>
      <c r="J1477" s="2"/>
      <c r="K1477" s="31" t="s">
        <v>54</v>
      </c>
      <c r="L1477" s="2" t="s">
        <v>55</v>
      </c>
      <c r="M1477" s="2"/>
      <c r="N1477" s="31" t="s">
        <v>30</v>
      </c>
      <c r="O1477" s="908" t="s">
        <v>9</v>
      </c>
    </row>
    <row r="1478" spans="2:15">
      <c r="B1478" t="s">
        <v>474</v>
      </c>
      <c r="C1478" s="295">
        <f>IF(E219=999999, "Not Available", N219)</f>
        <v>4.8000000000000001E-2</v>
      </c>
      <c r="D1478" s="1057">
        <f>C1478*O1478</f>
        <v>49.152000000000001</v>
      </c>
      <c r="E1478" s="1058">
        <f>IF(E212=999999, "Not Available", N212)</f>
        <v>2.4E-2</v>
      </c>
      <c r="F1478" s="1057">
        <f>E1478*O1478</f>
        <v>24.576000000000001</v>
      </c>
      <c r="G1478" s="1059"/>
      <c r="H1478" s="1057"/>
      <c r="I1478" s="1059"/>
      <c r="J1478" s="1057"/>
      <c r="K1478" s="30">
        <v>0</v>
      </c>
      <c r="L1478" s="22">
        <f>O1478</f>
        <v>1024</v>
      </c>
      <c r="M1478" s="22"/>
      <c r="N1478" s="34">
        <v>1</v>
      </c>
      <c r="O1478" s="925">
        <v>1024</v>
      </c>
    </row>
    <row r="1479" spans="2:15">
      <c r="B1479" t="s">
        <v>475</v>
      </c>
      <c r="C1479" s="295">
        <f>IF(E220=999999, "Not Available", N220)</f>
        <v>4.7199999999999999E-2</v>
      </c>
      <c r="D1479" s="1057">
        <f>C1479*O1479+D1478</f>
        <v>2417.4591999999998</v>
      </c>
      <c r="E1479" s="1058">
        <f>IF(E213=999999, "Not Available", N213)</f>
        <v>2.3599999999999999E-2</v>
      </c>
      <c r="F1479" s="1057">
        <f>E1479*O1479+F1478</f>
        <v>1208.7295999999999</v>
      </c>
      <c r="G1479" s="1059"/>
      <c r="H1479" s="1057"/>
      <c r="I1479" s="1059"/>
      <c r="J1479" s="1060"/>
      <c r="K1479" s="35">
        <f>L1478</f>
        <v>1024</v>
      </c>
      <c r="L1479" s="22">
        <f>L1478+O1479</f>
        <v>51200</v>
      </c>
      <c r="M1479" s="22"/>
      <c r="N1479" s="34">
        <v>49</v>
      </c>
      <c r="O1479" s="929">
        <f>$O$1019*N1479</f>
        <v>50176</v>
      </c>
    </row>
    <row r="1480" spans="2:15">
      <c r="B1480" t="s">
        <v>476</v>
      </c>
      <c r="C1480" s="295">
        <f>IF(E221=999999, "Not Available", N221)</f>
        <v>4.6399999999999997E-2</v>
      </c>
      <c r="D1480" s="1057">
        <f>C1480*O1480+D1479</f>
        <v>23798.5792</v>
      </c>
      <c r="E1480" s="1058">
        <f>IF(E214=999999, "Not Available", N214)</f>
        <v>2.3199999999999998E-2</v>
      </c>
      <c r="F1480" s="1057">
        <f>E1480*O1480+F1479</f>
        <v>11899.2896</v>
      </c>
      <c r="G1480" s="1059"/>
      <c r="H1480" s="1057"/>
      <c r="I1480" s="1059"/>
      <c r="J1480" s="1060"/>
      <c r="K1480" s="35">
        <f>L1479</f>
        <v>51200</v>
      </c>
      <c r="L1480" s="22">
        <f>L1479+O1480</f>
        <v>512000</v>
      </c>
      <c r="M1480" s="22"/>
      <c r="N1480" s="34">
        <v>450</v>
      </c>
      <c r="O1480" s="929">
        <f>$O$1019*N1480</f>
        <v>460800</v>
      </c>
    </row>
    <row r="1481" spans="2:15">
      <c r="B1481" t="s">
        <v>477</v>
      </c>
      <c r="C1481" s="295">
        <f>IF(E222=999999, "Not Available", N222)</f>
        <v>4.5600000000000002E-2</v>
      </c>
      <c r="D1481" s="1057">
        <f>C1481*O1481+D1480</f>
        <v>47145.779200000004</v>
      </c>
      <c r="E1481" s="1058">
        <f>IF(E215=999999, "Not Available", N215)</f>
        <v>2.2800000000000001E-2</v>
      </c>
      <c r="F1481" s="1057">
        <f>E1481*O1481+F1480</f>
        <v>23572.889600000002</v>
      </c>
      <c r="G1481" s="1059"/>
      <c r="H1481" s="1057"/>
      <c r="I1481" s="1059"/>
      <c r="J1481" s="1060"/>
      <c r="K1481" s="35">
        <f>L1480</f>
        <v>512000</v>
      </c>
      <c r="L1481" s="22">
        <f>L1480+O1481</f>
        <v>1024000</v>
      </c>
      <c r="M1481" s="22"/>
      <c r="N1481" s="34">
        <v>500</v>
      </c>
      <c r="O1481" s="929">
        <f>$O$1019*N1481</f>
        <v>512000</v>
      </c>
    </row>
    <row r="1482" spans="2:15">
      <c r="B1482" t="s">
        <v>478</v>
      </c>
      <c r="C1482" s="295">
        <f>IF(E223=999999, "Not Available", N223)</f>
        <v>4.48E-2</v>
      </c>
      <c r="D1482" s="1057">
        <f>C1482*O1482+D1481</f>
        <v>230646.57919999998</v>
      </c>
      <c r="E1482" s="1058">
        <f>IF(E216=999999, "Not Available", N216)</f>
        <v>2.24E-2</v>
      </c>
      <c r="F1482" s="1057">
        <f>E1482*O1482+F1481</f>
        <v>115323.28959999999</v>
      </c>
      <c r="G1482" s="1059"/>
      <c r="H1482" s="1057"/>
      <c r="I1482" s="1059"/>
      <c r="J1482" s="1060"/>
      <c r="K1482" s="35">
        <f>L1481</f>
        <v>1024000</v>
      </c>
      <c r="L1482" s="22">
        <f>L1481+O1482</f>
        <v>5120000</v>
      </c>
      <c r="M1482" s="22"/>
      <c r="N1482" s="34">
        <v>4000</v>
      </c>
      <c r="O1482" s="929">
        <f>$O$1019*N1482</f>
        <v>4096000</v>
      </c>
    </row>
    <row r="1483" spans="2:15">
      <c r="B1483" t="s">
        <v>473</v>
      </c>
      <c r="C1483" s="64">
        <f>C1482</f>
        <v>4.48E-2</v>
      </c>
      <c r="D1483" s="1057">
        <f>C1483*O1483+D1482</f>
        <v>643523.37919999997</v>
      </c>
      <c r="E1483" s="1061">
        <f>E1482</f>
        <v>2.24E-2</v>
      </c>
      <c r="F1483" s="1057">
        <f>E1483*O1483+F1482</f>
        <v>321761.68959999998</v>
      </c>
      <c r="G1483" s="1062"/>
      <c r="H1483" s="1057"/>
      <c r="I1483" s="1062"/>
      <c r="J1483" s="1060"/>
      <c r="K1483" s="35">
        <f>L1482</f>
        <v>5120000</v>
      </c>
      <c r="L1483" s="22">
        <f>L1482+O1483</f>
        <v>14336000</v>
      </c>
      <c r="N1483" s="34">
        <v>9000</v>
      </c>
      <c r="O1483" s="929">
        <f>$O$1019*N1483</f>
        <v>9216000</v>
      </c>
    </row>
    <row r="1484" spans="2:15">
      <c r="C1484" s="64"/>
      <c r="D1484" s="1057"/>
      <c r="E1484" s="1106"/>
      <c r="F1484" s="1057"/>
      <c r="G1484" s="1062"/>
      <c r="H1484" s="1057"/>
      <c r="I1484" s="1062"/>
      <c r="J1484" s="1060"/>
      <c r="K1484" s="980"/>
      <c r="L1484" s="22"/>
      <c r="N1484" s="981"/>
      <c r="O1484" s="929"/>
    </row>
    <row r="1485" spans="2:15">
      <c r="C1485" s="64"/>
      <c r="D1485" s="1057"/>
      <c r="E1485" s="1106"/>
      <c r="F1485" s="1057"/>
      <c r="G1485" s="1062"/>
      <c r="H1485" s="1057"/>
      <c r="I1485" s="1062"/>
      <c r="J1485" s="1060"/>
      <c r="K1485" s="980"/>
      <c r="L1485" s="22"/>
      <c r="N1485" s="981"/>
      <c r="O1485" s="929"/>
    </row>
    <row r="1486" spans="2:15">
      <c r="B1486" s="32" t="s">
        <v>50</v>
      </c>
      <c r="C1486" s="32" t="s">
        <v>350</v>
      </c>
      <c r="D1486" s="1064" t="s">
        <v>24</v>
      </c>
      <c r="E1486" s="1065" t="s">
        <v>445</v>
      </c>
      <c r="G1486" s="1064" t="s">
        <v>2</v>
      </c>
      <c r="H1486" s="1064" t="s">
        <v>2986</v>
      </c>
      <c r="I1486" s="1062"/>
      <c r="J1486" s="1060"/>
      <c r="K1486" s="980"/>
      <c r="L1486" s="22"/>
      <c r="N1486" s="981"/>
      <c r="O1486" s="929"/>
    </row>
    <row r="1487" spans="2:15">
      <c r="B1487" t="s">
        <v>399</v>
      </c>
      <c r="C1487" s="26">
        <f>'Pricing Calculator'!S391</f>
        <v>0</v>
      </c>
      <c r="D1487" s="1066">
        <f>IF(AND(C1487&gt;K1478,C1487&lt;=L1478),C1487*C1478,IF(AND(C1487&gt;K1479,C1487&lt;=L1479),D1478+(C1479*(C1487-L1478)),IF(AND(C1487&gt;K1480,C1487&lt;=L1480),D1479+(C1480*(C1487-L1479)),IF(AND(C1487&gt;K1481,C1487&lt;=L1481),D1480+(C1481*(C1487-L1480)),IF(AND(C1487&gt;K1482,C1487&lt;=L1482),D1481+(C1482*(C1487-L1481)),IF(C1487&gt;=L1482, D1482+(C1483*(C1487-L1482)),0))))))</f>
        <v>0</v>
      </c>
      <c r="E1487" s="560">
        <f>IF(E1469="Not Available", "Not Available", D1487)</f>
        <v>0</v>
      </c>
      <c r="G1487" s="1040" t="str">
        <f>IF(C1487&gt;0, O219, "")</f>
        <v/>
      </c>
      <c r="H1487" s="1057" t="str">
        <f>P219</f>
        <v/>
      </c>
      <c r="I1487" s="1062"/>
      <c r="J1487" s="1060"/>
      <c r="K1487" s="980"/>
      <c r="L1487" s="22"/>
      <c r="N1487" s="981"/>
      <c r="O1487" s="929"/>
    </row>
    <row r="1488" spans="2:15">
      <c r="B1488" t="s">
        <v>400</v>
      </c>
      <c r="C1488" s="26">
        <f>'Pricing Calculator'!S391</f>
        <v>0</v>
      </c>
      <c r="D1488" s="1066">
        <f>IF(AND(C1488&gt;K1478,C1488&lt;=L1478),C1488*E1478,IF(AND(C1488&gt;K1479,C1488&lt;=L1479),F1478+(E1479*(C1488-L1478)),IF(AND(C1488&gt;K1480,C1488&lt;=L1480),F1479+(E1480*(C1488-L1479)),IF(AND(C1488&gt;K1481,C1488&lt;=L1481),F1480+(E1481*(C1488-L1480)),IF(AND(C1488&gt;K1482,C1488&lt;=L1482),F1481+(E1482*(C1488-L1481)),IF(C1488&gt;=L1482, F1482+(E1483*(C1488-L1482)),0))))))</f>
        <v>0</v>
      </c>
      <c r="E1488" s="560">
        <f>IF(E1469="Not Available", "Not Available", D1488)</f>
        <v>0</v>
      </c>
      <c r="G1488" s="1040" t="str">
        <f>IF(C1488&gt;0, O212, "")</f>
        <v/>
      </c>
      <c r="H1488" s="1005" t="str">
        <f>P212</f>
        <v/>
      </c>
      <c r="K1488" s="19"/>
    </row>
    <row r="1489" spans="1:17">
      <c r="D1489" s="1040" t="s">
        <v>4406</v>
      </c>
      <c r="E1489" s="1067">
        <f>IF('Pricing Calculator'!X391="LRS", 'Control Panel'!E1488, 'Control Panel'!E1487)</f>
        <v>0</v>
      </c>
      <c r="G1489" s="1107" t="str">
        <f>IF('Pricing Calculator'!X391="LRS", G1488, G1487)</f>
        <v/>
      </c>
      <c r="H1489" s="1108" t="str">
        <f>IF('Pricing Calculator'!X391="LRS", H1488, H1487)</f>
        <v/>
      </c>
      <c r="K1489" s="19"/>
    </row>
    <row r="1490" spans="1:17">
      <c r="F1490" s="1013"/>
      <c r="G1490" s="1013"/>
      <c r="K1490" s="19"/>
    </row>
    <row r="1491" spans="1:17">
      <c r="B1491" s="41" t="s">
        <v>51</v>
      </c>
      <c r="C1491" s="41"/>
      <c r="E1491" s="1069">
        <f>IF(E1487="Not Available", "Not Available", SUM(E1489,E1469))</f>
        <v>0</v>
      </c>
      <c r="F1491" s="1013"/>
      <c r="G1491" s="1013"/>
    </row>
    <row r="1492" spans="1:17">
      <c r="B1492" s="41"/>
      <c r="C1492" s="41"/>
      <c r="E1492" s="1069"/>
      <c r="F1492" s="1013"/>
      <c r="G1492" s="1013"/>
    </row>
    <row r="1493" spans="1:17" ht="35">
      <c r="A1493" s="12" t="s">
        <v>988</v>
      </c>
      <c r="D1493" s="2" t="s">
        <v>2</v>
      </c>
      <c r="E1493" s="2" t="s">
        <v>2986</v>
      </c>
      <c r="F1493" s="1653" t="s">
        <v>3368</v>
      </c>
      <c r="G1493" s="1653"/>
      <c r="H1493" s="1653"/>
      <c r="I1493" s="1653"/>
      <c r="P1493" s="924" t="s">
        <v>3268</v>
      </c>
    </row>
    <row r="1494" spans="1:17">
      <c r="B1494" t="s">
        <v>993</v>
      </c>
      <c r="C1494">
        <f>IF(E572 =999999, "Not Available", N572)</f>
        <v>16</v>
      </c>
      <c r="D1494" s="1024" t="str">
        <f>IF(C1496&gt;0, O572, "")</f>
        <v/>
      </c>
      <c r="E1494" s="1001" t="str">
        <f>P572</f>
        <v/>
      </c>
      <c r="F1494" s="1042"/>
      <c r="G1494" s="1040" t="s">
        <v>989</v>
      </c>
      <c r="H1494" s="1040">
        <f>IF(E573 =999999, "Not Available", N573)</f>
        <v>54</v>
      </c>
      <c r="I1494" s="1040" t="str">
        <f>IF(H1496&gt;0, O573, "")</f>
        <v/>
      </c>
      <c r="J1494" s="1024" t="str">
        <f>P573</f>
        <v/>
      </c>
      <c r="P1494" s="564" t="s">
        <v>989</v>
      </c>
      <c r="Q1494">
        <f>IF(E573 =999999, "Not Available", N573)</f>
        <v>54</v>
      </c>
    </row>
    <row r="1495" spans="1:17">
      <c r="F1495" s="1042"/>
    </row>
    <row r="1496" spans="1:17">
      <c r="B1496" t="s">
        <v>145</v>
      </c>
      <c r="C1496" s="581">
        <f>'Pricing Calculator'!Q397</f>
        <v>0</v>
      </c>
      <c r="F1496" s="1042"/>
      <c r="G1496" s="1040" t="s">
        <v>145</v>
      </c>
      <c r="H1496" s="1101">
        <f>'Pricing Calculator'!AJ397</f>
        <v>3</v>
      </c>
      <c r="P1496" s="564" t="s">
        <v>3269</v>
      </c>
      <c r="Q1496" s="581">
        <f>'Preferred Scenarios Calculator'!P97</f>
        <v>0</v>
      </c>
    </row>
    <row r="1497" spans="1:17">
      <c r="F1497" s="1042"/>
    </row>
    <row r="1498" spans="1:17">
      <c r="B1498" t="s">
        <v>24</v>
      </c>
      <c r="C1498">
        <f>IF(C1494="Not Available", "Not Available", C1496*C1494)</f>
        <v>0</v>
      </c>
      <c r="F1498" s="1042"/>
      <c r="G1498" s="1040" t="s">
        <v>24</v>
      </c>
      <c r="H1498" s="1040">
        <f>IF(H1494="Not Available", "Not Available", H1496*H1494)</f>
        <v>162</v>
      </c>
      <c r="J1498" s="1040">
        <f>IF(C1498="Not Available", "Not Available", SUM(H1498,C1498))</f>
        <v>162</v>
      </c>
      <c r="P1498" s="564" t="s">
        <v>24</v>
      </c>
      <c r="Q1498">
        <f>IF(Q1494="Not Available", "Not Available", Q1494*Q1496)</f>
        <v>0</v>
      </c>
    </row>
    <row r="1499" spans="1:17">
      <c r="F1499" s="1042"/>
    </row>
    <row r="1500" spans="1:17">
      <c r="F1500" s="1042"/>
    </row>
    <row r="1501" spans="1:17" ht="35">
      <c r="A1501" s="12" t="s">
        <v>141</v>
      </c>
      <c r="B1501" s="2" t="s">
        <v>2987</v>
      </c>
      <c r="C1501" s="2" t="s">
        <v>24</v>
      </c>
      <c r="D1501" s="2" t="s">
        <v>2</v>
      </c>
      <c r="E1501" s="2" t="s">
        <v>2986</v>
      </c>
      <c r="F1501" s="2"/>
      <c r="G1501" s="2"/>
      <c r="H1501" s="2"/>
      <c r="I1501" s="2"/>
      <c r="J1501" s="2"/>
      <c r="K1501" s="2"/>
    </row>
    <row r="1502" spans="1:17">
      <c r="B1502" t="s">
        <v>124</v>
      </c>
      <c r="C1502" s="25">
        <f t="shared" ref="C1502:C1519" si="599">IF(E578=999999, "Not Available", N578)</f>
        <v>0.08</v>
      </c>
      <c r="D1502" s="1024" t="str">
        <f>O578</f>
        <v/>
      </c>
      <c r="E1502" s="1109" t="str">
        <f>P578</f>
        <v/>
      </c>
      <c r="G1502" s="1042" t="s">
        <v>4081</v>
      </c>
    </row>
    <row r="1503" spans="1:17">
      <c r="B1503" t="s">
        <v>4242</v>
      </c>
      <c r="C1503" s="25">
        <f t="shared" si="599"/>
        <v>0.04</v>
      </c>
      <c r="D1503" s="1024" t="str">
        <f>O579</f>
        <v/>
      </c>
      <c r="E1503" s="1109" t="str">
        <f>P579</f>
        <v/>
      </c>
      <c r="F1503" s="1110"/>
      <c r="G1503" s="1110" t="s">
        <v>2987</v>
      </c>
      <c r="H1503" s="1110" t="s">
        <v>24</v>
      </c>
      <c r="I1503" s="1110" t="s">
        <v>4082</v>
      </c>
      <c r="J1503" s="1110" t="s">
        <v>87</v>
      </c>
      <c r="K1503" s="890" t="s">
        <v>147</v>
      </c>
      <c r="L1503" s="890" t="s">
        <v>2</v>
      </c>
      <c r="M1503" s="890" t="s">
        <v>2986</v>
      </c>
    </row>
    <row r="1504" spans="1:17">
      <c r="B1504" t="s">
        <v>125</v>
      </c>
      <c r="C1504" s="25">
        <f t="shared" si="599"/>
        <v>0.16</v>
      </c>
      <c r="D1504" s="1024" t="str">
        <f>D1502</f>
        <v/>
      </c>
      <c r="E1504" s="1109" t="str">
        <f>E1502</f>
        <v/>
      </c>
      <c r="F1504" s="1111" t="s">
        <v>987</v>
      </c>
      <c r="G1504" s="1112" t="str">
        <f>'Pricing Calculator'!P404</f>
        <v>A3</v>
      </c>
      <c r="H1504" s="1111">
        <f>VLOOKUP(G1504, B1502:C1533, 2, FALSE)</f>
        <v>0.32</v>
      </c>
      <c r="I1504" s="1113">
        <f>'Pricing Calculator'!AC404</f>
        <v>0</v>
      </c>
      <c r="J1504" s="1113">
        <f>'Pricing Calculator'!AJ404</f>
        <v>744</v>
      </c>
      <c r="K1504" s="895">
        <f>IF(H1504="Not Available", "Not Available", (I1504*H1504*J1504))</f>
        <v>0</v>
      </c>
      <c r="L1504" s="818" t="str">
        <f>IF(I1504&gt;0, VLOOKUP(G1504, B1502:E1533, 3, FALSE), "")</f>
        <v/>
      </c>
      <c r="M1504" s="818" t="str">
        <f>VLOOKUP(G1504, B1502:E1533, 4, FALSE)</f>
        <v/>
      </c>
    </row>
    <row r="1505" spans="2:13">
      <c r="B1505" t="s">
        <v>4099</v>
      </c>
      <c r="C1505" s="25">
        <f t="shared" si="599"/>
        <v>0.08</v>
      </c>
      <c r="D1505" s="1024" t="str">
        <f>D1503</f>
        <v/>
      </c>
      <c r="E1505" s="1109" t="str">
        <f>E1503</f>
        <v/>
      </c>
      <c r="F1505" s="1111" t="s">
        <v>4087</v>
      </c>
      <c r="G1505" s="1112" t="str">
        <f>'Pricing Calculator'!P406</f>
        <v>A3</v>
      </c>
      <c r="H1505" s="1111">
        <f>VLOOKUP(G1505, B1502:C1533, 2, FALSE)</f>
        <v>0.32</v>
      </c>
      <c r="I1505" s="1113">
        <f>'Pricing Calculator'!AC406</f>
        <v>0</v>
      </c>
      <c r="J1505" s="1113">
        <f>'Pricing Calculator'!AJ406</f>
        <v>744</v>
      </c>
      <c r="K1505" s="889">
        <f>IF(H1505="Not Available", "Not Available", (I1505*H1505*J1505))</f>
        <v>0</v>
      </c>
      <c r="L1505" s="818" t="str">
        <f>IF(I1505&gt;0, VLOOKUP(G1505, B1502:E1533, 3, FALSE), "")</f>
        <v/>
      </c>
      <c r="M1505" s="818" t="str">
        <f>VLOOKUP(G1505, B1502:E1533, 4, FALSE)</f>
        <v/>
      </c>
    </row>
    <row r="1506" spans="2:13">
      <c r="B1506" t="s">
        <v>126</v>
      </c>
      <c r="C1506" s="25">
        <f t="shared" si="599"/>
        <v>0.32</v>
      </c>
      <c r="D1506" s="1024" t="str">
        <f>D1502</f>
        <v/>
      </c>
      <c r="E1506" s="1109" t="str">
        <f>E1502</f>
        <v/>
      </c>
      <c r="G1506" s="1042"/>
      <c r="K1506" s="41">
        <f>IF(K1504="Not Available", "Not Available", SUM(K1504:K1505))</f>
        <v>0</v>
      </c>
    </row>
    <row r="1507" spans="2:13">
      <c r="B1507" t="s">
        <v>4112</v>
      </c>
      <c r="C1507" s="25">
        <f t="shared" si="599"/>
        <v>0.16</v>
      </c>
      <c r="D1507" s="1024" t="str">
        <f>D1503</f>
        <v/>
      </c>
      <c r="E1507" s="1109" t="str">
        <f>E1503</f>
        <v/>
      </c>
      <c r="G1507" s="1042"/>
    </row>
    <row r="1508" spans="2:13">
      <c r="B1508" t="s">
        <v>127</v>
      </c>
      <c r="C1508" s="25">
        <f t="shared" si="599"/>
        <v>0.64</v>
      </c>
      <c r="D1508" s="1024" t="str">
        <f>D1502</f>
        <v/>
      </c>
      <c r="E1508" s="1109" t="str">
        <f>E1502</f>
        <v/>
      </c>
      <c r="G1508" s="1042" t="s">
        <v>4083</v>
      </c>
    </row>
    <row r="1509" spans="2:13">
      <c r="B1509" t="s">
        <v>4113</v>
      </c>
      <c r="C1509" s="25">
        <f t="shared" si="599"/>
        <v>0.32</v>
      </c>
      <c r="D1509" s="1024" t="str">
        <f>D1503</f>
        <v/>
      </c>
      <c r="E1509" s="1109" t="str">
        <f>E1503</f>
        <v/>
      </c>
      <c r="F1509" s="1110"/>
      <c r="G1509" s="1110" t="s">
        <v>2987</v>
      </c>
      <c r="H1509" s="1110" t="s">
        <v>24</v>
      </c>
      <c r="I1509" s="1110" t="s">
        <v>4082</v>
      </c>
      <c r="J1509" s="1110" t="s">
        <v>87</v>
      </c>
      <c r="K1509" s="890" t="s">
        <v>147</v>
      </c>
      <c r="L1509" s="890" t="s">
        <v>2</v>
      </c>
      <c r="M1509" s="890" t="s">
        <v>2986</v>
      </c>
    </row>
    <row r="1510" spans="2:13">
      <c r="B1510" t="s">
        <v>415</v>
      </c>
      <c r="C1510" s="25">
        <f t="shared" si="599"/>
        <v>0.35</v>
      </c>
      <c r="D1510" s="1024" t="str">
        <f t="shared" ref="D1510:D1519" si="600">O586</f>
        <v/>
      </c>
      <c r="E1510" s="1109" t="str">
        <f t="shared" ref="E1510:E1519" si="601">P586</f>
        <v/>
      </c>
      <c r="F1510" s="1111" t="s">
        <v>987</v>
      </c>
      <c r="G1510" s="1112" t="str">
        <f>'Pricing Calculator'!P410</f>
        <v>A3</v>
      </c>
      <c r="H1510" s="1111">
        <f>VLOOKUP(G1510, B1502:C1533, 2, FALSE)</f>
        <v>0.32</v>
      </c>
      <c r="I1510" s="1113">
        <f>'Pricing Calculator'!AC410</f>
        <v>0</v>
      </c>
      <c r="J1510" s="1113">
        <f>'Pricing Calculator'!AJ410</f>
        <v>744</v>
      </c>
      <c r="K1510" s="889">
        <f>IF(H1510="Not Available", "Not Available", (I1510*H1510*J1510))</f>
        <v>0</v>
      </c>
      <c r="L1510" s="818" t="str">
        <f>IF(I1510&gt;0, VLOOKUP(G1510, B1502:E1533, 3, FALSE), "")</f>
        <v/>
      </c>
      <c r="M1510" s="818" t="str">
        <f>VLOOKUP(G1510, B1502:E1533, 4, FALSE)</f>
        <v/>
      </c>
    </row>
    <row r="1511" spans="2:13">
      <c r="B1511" t="s">
        <v>4100</v>
      </c>
      <c r="C1511" s="25">
        <f t="shared" si="599"/>
        <v>0.17499999999999999</v>
      </c>
      <c r="D1511" s="1024" t="str">
        <f t="shared" si="600"/>
        <v/>
      </c>
      <c r="E1511" s="1109" t="str">
        <f t="shared" si="601"/>
        <v/>
      </c>
      <c r="F1511" s="1111" t="s">
        <v>4088</v>
      </c>
      <c r="G1511" s="1112" t="str">
        <f>'Pricing Calculator'!P412</f>
        <v>A3</v>
      </c>
      <c r="H1511" s="1111">
        <f>VLOOKUP(G1511, B1502:C1533, 2, FALSE)</f>
        <v>0.32</v>
      </c>
      <c r="I1511" s="1113">
        <f>'Pricing Calculator'!AC412</f>
        <v>0</v>
      </c>
      <c r="J1511" s="1113">
        <f>'Pricing Calculator'!AJ412</f>
        <v>744</v>
      </c>
      <c r="K1511" s="889">
        <f>IF(H1511="Not Available", "Not Available", (I1511*H1511*J1511))</f>
        <v>0</v>
      </c>
      <c r="L1511" s="818" t="str">
        <f>IF(I1511&gt;0, VLOOKUP(G1511, B1502:E1533, 3, FALSE), "")</f>
        <v/>
      </c>
      <c r="M1511" s="818" t="str">
        <f>VLOOKUP(G1511, B1502:E1533, 4, FALSE)</f>
        <v/>
      </c>
    </row>
    <row r="1512" spans="2:13">
      <c r="B1512" t="s">
        <v>128</v>
      </c>
      <c r="C1512" s="25">
        <f t="shared" si="599"/>
        <v>0.71</v>
      </c>
      <c r="D1512" s="1024" t="str">
        <f t="shared" si="600"/>
        <v/>
      </c>
      <c r="E1512" s="1109" t="str">
        <f t="shared" si="601"/>
        <v/>
      </c>
      <c r="F1512" s="1111" t="s">
        <v>4089</v>
      </c>
      <c r="G1512" s="1112" t="str">
        <f>'Pricing Calculator'!P414</f>
        <v>A3</v>
      </c>
      <c r="H1512" s="1111">
        <f>VLOOKUP(G1512, B1502:C1533, 2, FALSE)</f>
        <v>0.32</v>
      </c>
      <c r="I1512" s="1113">
        <f>'Pricing Calculator'!AC414</f>
        <v>0</v>
      </c>
      <c r="J1512" s="1113">
        <f>'Pricing Calculator'!AJ414</f>
        <v>744</v>
      </c>
      <c r="K1512" s="889">
        <f>IF(H1512="Not Available", "Not Available", (I1512*H1512*J1512))</f>
        <v>0</v>
      </c>
      <c r="L1512" s="818" t="str">
        <f>IF(I1512&gt;0, VLOOKUP(G1512, B1502:E1533, 3, FALSE), "")</f>
        <v/>
      </c>
      <c r="M1512" s="818" t="str">
        <f>VLOOKUP(G1512, B1502:E1533, 4, FALSE)</f>
        <v/>
      </c>
    </row>
    <row r="1513" spans="2:13">
      <c r="B1513" t="s">
        <v>4101</v>
      </c>
      <c r="C1513" s="25">
        <f t="shared" si="599"/>
        <v>0.35499999999999998</v>
      </c>
      <c r="D1513" s="1024" t="str">
        <f t="shared" si="600"/>
        <v/>
      </c>
      <c r="E1513" s="1109" t="str">
        <f t="shared" si="601"/>
        <v/>
      </c>
      <c r="G1513" s="1042"/>
      <c r="K1513" s="41">
        <f>IF(K1510="Not Available", "Not Available", SUM(K1510:K1512))</f>
        <v>0</v>
      </c>
    </row>
    <row r="1514" spans="2:13">
      <c r="B1514" t="s">
        <v>129</v>
      </c>
      <c r="C1514" s="25">
        <f t="shared" si="599"/>
        <v>1.41</v>
      </c>
      <c r="D1514" s="1024" t="str">
        <f t="shared" si="600"/>
        <v/>
      </c>
      <c r="E1514" s="1109" t="str">
        <f t="shared" si="601"/>
        <v/>
      </c>
      <c r="G1514" s="1042"/>
    </row>
    <row r="1515" spans="2:13">
      <c r="B1515" t="s">
        <v>4102</v>
      </c>
      <c r="C1515" s="25">
        <f t="shared" si="599"/>
        <v>0.93799999999999994</v>
      </c>
      <c r="D1515" s="1024" t="str">
        <f t="shared" si="600"/>
        <v/>
      </c>
      <c r="E1515" s="1109" t="str">
        <f t="shared" si="601"/>
        <v/>
      </c>
      <c r="G1515" s="1042" t="s">
        <v>4085</v>
      </c>
    </row>
    <row r="1516" spans="2:13">
      <c r="B1516" t="s">
        <v>450</v>
      </c>
      <c r="C1516" s="25">
        <f t="shared" si="599"/>
        <v>2.4500000000000002</v>
      </c>
      <c r="D1516" s="1024" t="str">
        <f t="shared" si="600"/>
        <v/>
      </c>
      <c r="E1516" s="1109" t="str">
        <f t="shared" si="601"/>
        <v/>
      </c>
      <c r="F1516" s="1110"/>
      <c r="G1516" s="1110" t="s">
        <v>2987</v>
      </c>
      <c r="H1516" s="1110" t="s">
        <v>24</v>
      </c>
      <c r="I1516" s="1110" t="s">
        <v>4082</v>
      </c>
      <c r="J1516" s="1110" t="s">
        <v>87</v>
      </c>
      <c r="K1516" s="890" t="s">
        <v>147</v>
      </c>
      <c r="L1516" s="890" t="s">
        <v>2</v>
      </c>
      <c r="M1516" s="890" t="s">
        <v>2986</v>
      </c>
    </row>
    <row r="1517" spans="2:13">
      <c r="B1517" t="s">
        <v>4103</v>
      </c>
      <c r="C1517" s="25">
        <f t="shared" si="599"/>
        <v>6.5170000000000003</v>
      </c>
      <c r="D1517" s="1024" t="str">
        <f t="shared" si="600"/>
        <v/>
      </c>
      <c r="E1517" s="1109" t="str">
        <f t="shared" si="601"/>
        <v/>
      </c>
      <c r="F1517" s="1111" t="s">
        <v>4086</v>
      </c>
      <c r="G1517" s="1112" t="str">
        <f>'Pricing Calculator'!P418</f>
        <v>A3</v>
      </c>
      <c r="H1517" s="1111">
        <f>VLOOKUP(G1517, B1502:C1533, 2,FALSE)</f>
        <v>0.32</v>
      </c>
      <c r="I1517" s="1113">
        <f>'Pricing Calculator'!AC418</f>
        <v>0</v>
      </c>
      <c r="J1517" s="1113">
        <f>'Pricing Calculator'!AJ418</f>
        <v>744</v>
      </c>
      <c r="K1517" s="889">
        <f>IF(H1517="Not Available", "Not Available", (I1517*H1517*J1517))</f>
        <v>0</v>
      </c>
      <c r="L1517" s="818" t="str">
        <f>IF(I1517&gt;0, VLOOKUP(G1517, B1502:E1533, 3, FALSE), "")</f>
        <v/>
      </c>
      <c r="M1517" s="818" t="str">
        <f>VLOOKUP(G1517, B1502:E1533, 4, FALSE)</f>
        <v/>
      </c>
    </row>
    <row r="1518" spans="2:13">
      <c r="B1518" t="s">
        <v>451</v>
      </c>
      <c r="C1518" s="25">
        <f t="shared" si="599"/>
        <v>4.9000000000000004</v>
      </c>
      <c r="D1518" s="1024" t="str">
        <f t="shared" si="600"/>
        <v/>
      </c>
      <c r="E1518" s="1109" t="str">
        <f t="shared" si="601"/>
        <v/>
      </c>
      <c r="F1518" s="1111" t="s">
        <v>4090</v>
      </c>
      <c r="G1518" s="1112" t="str">
        <f>'Pricing Calculator'!P420</f>
        <v>A3</v>
      </c>
      <c r="H1518" s="1111">
        <f>VLOOKUP(G1518, B1502:C1533, 2, FALSE)</f>
        <v>0.32</v>
      </c>
      <c r="I1518" s="1113">
        <f>'Pricing Calculator'!AC420</f>
        <v>0</v>
      </c>
      <c r="J1518" s="1113">
        <f>'Pricing Calculator'!AJ420</f>
        <v>744</v>
      </c>
      <c r="K1518" s="889">
        <f>IF(H1518="Not Available", "Not Available", (I1518*H1518*J1518))</f>
        <v>0</v>
      </c>
      <c r="L1518" s="818" t="str">
        <f>IF(I1518&gt;0, VLOOKUP(G1518, B1502:E1533, 3, FALSE), "")</f>
        <v/>
      </c>
      <c r="M1518" s="818" t="str">
        <f>VLOOKUP(G1518, B1502:E1533, 4, FALSE)</f>
        <v/>
      </c>
    </row>
    <row r="1519" spans="2:13">
      <c r="B1519" t="s">
        <v>4104</v>
      </c>
      <c r="C1519" s="25">
        <f t="shared" si="599"/>
        <v>4.9000000000000004</v>
      </c>
      <c r="D1519" s="1024" t="str">
        <f t="shared" si="600"/>
        <v/>
      </c>
      <c r="E1519" s="1109" t="str">
        <f t="shared" si="601"/>
        <v/>
      </c>
      <c r="F1519" s="1111" t="s">
        <v>4089</v>
      </c>
      <c r="G1519" s="1112" t="str">
        <f>'Pricing Calculator'!P422</f>
        <v>A3</v>
      </c>
      <c r="H1519" s="1111">
        <f>VLOOKUP(G1519, B1502:C1533, 2, FALSE)</f>
        <v>0.32</v>
      </c>
      <c r="I1519" s="1113">
        <f>'Pricing Calculator'!AC422</f>
        <v>0</v>
      </c>
      <c r="J1519" s="1113">
        <f>'Pricing Calculator'!AJ422</f>
        <v>744</v>
      </c>
      <c r="K1519" s="889">
        <f>IF(H1519="Not Available", "Not Available", (I1519*H1519*J1519))</f>
        <v>0</v>
      </c>
      <c r="L1519" s="818" t="str">
        <f>IF(I1519&gt;0, VLOOKUP(G1519, B1502:E1533, 3, FALSE), "")</f>
        <v/>
      </c>
      <c r="M1519" s="818" t="str">
        <f>VLOOKUP(G1519, B1502:E1533, 4, FALSE)</f>
        <v/>
      </c>
    </row>
    <row r="1520" spans="2:13">
      <c r="B1520" t="s">
        <v>4092</v>
      </c>
      <c r="C1520" s="894" t="s">
        <v>3202</v>
      </c>
      <c r="D1520" s="1114" t="s">
        <v>3202</v>
      </c>
      <c r="E1520" s="1115" t="s">
        <v>3202</v>
      </c>
      <c r="G1520" s="1042"/>
      <c r="K1520" s="41">
        <f>IF(K1517="Not Available", "Not Available", SUM(K1517:K1519))</f>
        <v>0</v>
      </c>
    </row>
    <row r="1521" spans="1:11">
      <c r="B1521" t="s">
        <v>4105</v>
      </c>
      <c r="C1521" s="894" t="s">
        <v>3202</v>
      </c>
      <c r="D1521" s="1114" t="s">
        <v>3202</v>
      </c>
      <c r="E1521" s="1115" t="s">
        <v>3202</v>
      </c>
      <c r="F1521" s="1042"/>
    </row>
    <row r="1522" spans="1:11">
      <c r="B1522" t="s">
        <v>4093</v>
      </c>
      <c r="C1522" s="25">
        <f>IF(E598=999999, "Not Available", N598)</f>
        <v>0.622</v>
      </c>
      <c r="D1522" s="1024" t="str">
        <f t="shared" ref="D1522:E1525" si="602">O598</f>
        <v/>
      </c>
      <c r="E1522" s="1109" t="str">
        <f t="shared" si="602"/>
        <v/>
      </c>
      <c r="F1522" s="1042"/>
      <c r="J1522" s="1040" t="s">
        <v>4117</v>
      </c>
      <c r="K1522" s="891">
        <f>IF(K1506="Not Available", "Not Available", SUM(K1506,K1513,K1520))</f>
        <v>0</v>
      </c>
    </row>
    <row r="1523" spans="1:11">
      <c r="B1523" t="s">
        <v>4106</v>
      </c>
      <c r="C1523" s="25">
        <f>IF(E599=999999, "Not Available", N599)</f>
        <v>0.34200000000000003</v>
      </c>
      <c r="D1523" s="1024" t="str">
        <f t="shared" si="602"/>
        <v/>
      </c>
      <c r="E1523" s="1109" t="str">
        <f t="shared" si="602"/>
        <v/>
      </c>
    </row>
    <row r="1524" spans="1:11">
      <c r="B1524" t="s">
        <v>4094</v>
      </c>
      <c r="C1524" s="25">
        <f>IF(E600=999999, "Not Available", N600)</f>
        <v>1.2430000000000001</v>
      </c>
      <c r="D1524" s="1024" t="str">
        <f t="shared" si="602"/>
        <v/>
      </c>
      <c r="E1524" s="1109" t="str">
        <f t="shared" si="602"/>
        <v/>
      </c>
    </row>
    <row r="1525" spans="1:11">
      <c r="B1525" t="s">
        <v>4107</v>
      </c>
      <c r="C1525" s="25">
        <f>IF(E601=999999, "Not Available", N601)</f>
        <v>0.68400000000000005</v>
      </c>
      <c r="D1525" s="1024" t="str">
        <f t="shared" si="602"/>
        <v/>
      </c>
      <c r="E1525" s="1109" t="str">
        <f t="shared" si="602"/>
        <v/>
      </c>
    </row>
    <row r="1526" spans="1:11">
      <c r="B1526" t="s">
        <v>4095</v>
      </c>
      <c r="C1526" s="894" t="s">
        <v>3202</v>
      </c>
      <c r="D1526" s="1114" t="s">
        <v>3202</v>
      </c>
      <c r="E1526" s="1115" t="s">
        <v>3202</v>
      </c>
    </row>
    <row r="1527" spans="1:11">
      <c r="B1527" t="s">
        <v>4108</v>
      </c>
      <c r="C1527" s="894" t="s">
        <v>3202</v>
      </c>
      <c r="D1527" s="1114" t="s">
        <v>3202</v>
      </c>
      <c r="E1527" s="1115" t="s">
        <v>3202</v>
      </c>
      <c r="G1527" s="1042"/>
    </row>
    <row r="1528" spans="1:11">
      <c r="B1528" t="s">
        <v>4096</v>
      </c>
      <c r="C1528" s="25">
        <f t="shared" ref="C1528:C1533" si="603">IF(E604=999999, "Not Available", N604)</f>
        <v>0.76</v>
      </c>
      <c r="D1528" s="1024" t="str">
        <f t="shared" ref="D1528:E1533" si="604">O604</f>
        <v/>
      </c>
      <c r="E1528" s="1109" t="str">
        <f t="shared" si="604"/>
        <v/>
      </c>
      <c r="G1528" s="1042"/>
    </row>
    <row r="1529" spans="1:11">
      <c r="B1529" t="s">
        <v>4109</v>
      </c>
      <c r="C1529" s="25">
        <f t="shared" si="603"/>
        <v>0.40300000000000002</v>
      </c>
      <c r="D1529" s="1024" t="str">
        <f t="shared" si="604"/>
        <v/>
      </c>
      <c r="E1529" s="1109" t="str">
        <f t="shared" si="604"/>
        <v/>
      </c>
      <c r="G1529" s="1042"/>
    </row>
    <row r="1530" spans="1:11">
      <c r="B1530" t="s">
        <v>4097</v>
      </c>
      <c r="C1530" s="25">
        <f t="shared" si="603"/>
        <v>1.3680000000000001</v>
      </c>
      <c r="D1530" s="1024" t="str">
        <f t="shared" si="604"/>
        <v/>
      </c>
      <c r="E1530" s="1109" t="str">
        <f t="shared" si="604"/>
        <v/>
      </c>
      <c r="G1530" s="1042"/>
    </row>
    <row r="1531" spans="1:11">
      <c r="B1531" t="s">
        <v>4110</v>
      </c>
      <c r="C1531" s="25">
        <f t="shared" si="603"/>
        <v>0.72599999999999998</v>
      </c>
      <c r="D1531" s="1024" t="str">
        <f t="shared" si="604"/>
        <v/>
      </c>
      <c r="E1531" s="1109" t="str">
        <f t="shared" si="604"/>
        <v/>
      </c>
      <c r="G1531" s="1042"/>
    </row>
    <row r="1532" spans="1:11">
      <c r="B1532" t="s">
        <v>4098</v>
      </c>
      <c r="C1532" s="25">
        <f t="shared" si="603"/>
        <v>2.4620000000000002</v>
      </c>
      <c r="D1532" s="1024" t="str">
        <f t="shared" si="604"/>
        <v/>
      </c>
      <c r="E1532" s="1109" t="str">
        <f t="shared" si="604"/>
        <v/>
      </c>
      <c r="G1532" s="1042"/>
    </row>
    <row r="1533" spans="1:11">
      <c r="B1533" t="s">
        <v>4111</v>
      </c>
      <c r="C1533" s="25">
        <f t="shared" si="603"/>
        <v>1.306</v>
      </c>
      <c r="D1533" s="1024" t="str">
        <f t="shared" si="604"/>
        <v/>
      </c>
      <c r="E1533" s="1109" t="str">
        <f t="shared" si="604"/>
        <v/>
      </c>
      <c r="G1533" s="1042"/>
    </row>
    <row r="1534" spans="1:11" ht="15.75" customHeight="1"/>
    <row r="1535" spans="1:11" ht="15.75" customHeight="1">
      <c r="A1535" s="1652" t="s">
        <v>1069</v>
      </c>
      <c r="B1535" s="1652"/>
    </row>
    <row r="1536" spans="1:11" ht="15.75" customHeight="1">
      <c r="A1536" s="1652"/>
      <c r="B1536" s="1652"/>
    </row>
    <row r="1537" spans="1:11" ht="15.75" customHeight="1"/>
    <row r="1538" spans="1:11" ht="15.75" customHeight="1">
      <c r="B1538" s="41" t="s">
        <v>3370</v>
      </c>
      <c r="D1538" s="1040" t="s">
        <v>3371</v>
      </c>
      <c r="F1538" s="1042" t="s">
        <v>3933</v>
      </c>
      <c r="H1538" s="1040" t="s">
        <v>3934</v>
      </c>
    </row>
    <row r="1539" spans="1:11" ht="15.75" customHeight="1">
      <c r="B1539" t="str">
        <f>IF(E612 =999999, "Not Available", N612)</f>
        <v>Not Available</v>
      </c>
      <c r="D1539" s="1040" t="str">
        <f>IF(E613 =999999, "Not Available", N613)</f>
        <v>Not Available</v>
      </c>
      <c r="F1539" s="1040" t="str">
        <f>IF(E614 =999999, "Not Available", N614)</f>
        <v>Not Available</v>
      </c>
      <c r="H1539" s="1040" t="str">
        <f>IF(E615 =999999, "Not Available", N615)</f>
        <v>Not Available</v>
      </c>
    </row>
    <row r="1540" spans="1:11" ht="13.5" customHeight="1">
      <c r="A1540" t="s">
        <v>87</v>
      </c>
      <c r="B1540" s="581">
        <f>'Pricing Calculator'!J466</f>
        <v>0</v>
      </c>
      <c r="C1540" t="s">
        <v>87</v>
      </c>
      <c r="D1540" s="1101">
        <f>'Pricing Calculator'!AD466</f>
        <v>0</v>
      </c>
      <c r="E1540" s="1042" t="s">
        <v>1072</v>
      </c>
      <c r="F1540" s="1102">
        <f>'Pricing Calculator'!AL466</f>
        <v>0</v>
      </c>
      <c r="G1540" s="1040" t="s">
        <v>3824</v>
      </c>
      <c r="H1540" s="1101">
        <f>'Pricing Calculator'!R466</f>
        <v>0</v>
      </c>
      <c r="I1540" s="1040" t="s">
        <v>4460</v>
      </c>
      <c r="J1540" s="1040">
        <v>10</v>
      </c>
    </row>
    <row r="1541" spans="1:11" ht="15.75" customHeight="1">
      <c r="B1541" t="e">
        <f>B1540*B1539</f>
        <v>#VALUE!</v>
      </c>
      <c r="D1541" s="1040" t="str">
        <f>IFERROR(D1540*D1539, "Not Available")</f>
        <v>Not Available</v>
      </c>
      <c r="F1541" s="1042" t="e">
        <f>(+F1540*F1539)*$J$1540</f>
        <v>#VALUE!</v>
      </c>
      <c r="H1541" s="1040" t="e">
        <f>H1540*H1539</f>
        <v>#VALUE!</v>
      </c>
    </row>
    <row r="1542" spans="1:11" ht="15.75" customHeight="1">
      <c r="A1542" t="s">
        <v>2</v>
      </c>
      <c r="B1542" t="str">
        <f>IF(B1540&gt;0, O612, "")</f>
        <v/>
      </c>
      <c r="D1542" s="1040" t="str">
        <f>IF(D1540&gt;0, O613, "")</f>
        <v/>
      </c>
      <c r="F1542" s="1040" t="str">
        <f>IF(F1540&gt;0, O614, "")</f>
        <v/>
      </c>
      <c r="H1542" s="1040" t="str">
        <f>IF(H1540&gt;0, O614, "")</f>
        <v/>
      </c>
    </row>
    <row r="1543" spans="1:11" ht="15.75" customHeight="1">
      <c r="A1543" t="s">
        <v>1073</v>
      </c>
      <c r="B1543" t="str">
        <f>IF(B1539="Not Available", "Not Available", SUM(B1541,D1541,F1541,H1541))</f>
        <v>Not Available</v>
      </c>
    </row>
    <row r="1544" spans="1:11" ht="15.75" customHeight="1"/>
    <row r="1545" spans="1:11" ht="33" customHeight="1">
      <c r="A1545" s="896" t="s">
        <v>1070</v>
      </c>
      <c r="B1545" s="890" t="s">
        <v>546</v>
      </c>
      <c r="C1545" s="890" t="s">
        <v>2</v>
      </c>
      <c r="D1545" s="1110" t="s">
        <v>2986</v>
      </c>
      <c r="E1545" s="1110" t="s">
        <v>547</v>
      </c>
      <c r="F1545" s="1110" t="s">
        <v>2</v>
      </c>
      <c r="G1545" s="1110" t="s">
        <v>2986</v>
      </c>
      <c r="H1545" s="1110" t="s">
        <v>3220</v>
      </c>
      <c r="I1545" s="1110" t="s">
        <v>2</v>
      </c>
      <c r="J1545" s="1110" t="s">
        <v>2986</v>
      </c>
    </row>
    <row r="1546" spans="1:11" ht="12.75" customHeight="1">
      <c r="A1546" s="890" t="s">
        <v>24</v>
      </c>
      <c r="B1546">
        <f>IF(E618 =999999, "Not Available", N618)</f>
        <v>3.4000000000000002E-2</v>
      </c>
      <c r="C1546" t="str">
        <f>IF(B1547&gt;0, O618, "")</f>
        <v/>
      </c>
      <c r="D1546" s="1024" t="str">
        <f>P618</f>
        <v/>
      </c>
      <c r="E1546" s="1042">
        <f>IF(E619 =999999, "Not Available", N619)</f>
        <v>6.7000000000000004E-2</v>
      </c>
      <c r="F1546" s="1040" t="str">
        <f>IF(E1547&gt;0, O619, "")</f>
        <v/>
      </c>
      <c r="G1546" s="1040" t="str">
        <f>P619</f>
        <v/>
      </c>
      <c r="H1546" s="1042">
        <f>IF(E620=999999, "Not Available", N620)</f>
        <v>0.13400000000000001</v>
      </c>
      <c r="I1546" s="1040" t="str">
        <f>IF(H1547&gt;0, O620, "")</f>
        <v/>
      </c>
      <c r="J1546" s="1040" t="str">
        <f>P620</f>
        <v/>
      </c>
    </row>
    <row r="1547" spans="1:11" ht="15.75" customHeight="1">
      <c r="A1547" s="890" t="s">
        <v>77</v>
      </c>
      <c r="B1547" s="581">
        <f>'Pricing Calculator'!J474</f>
        <v>0</v>
      </c>
      <c r="E1547" s="1102">
        <f>'Pricing Calculator'!J476</f>
        <v>0</v>
      </c>
      <c r="H1547" s="1101">
        <f>'Pricing Calculator'!J478</f>
        <v>0</v>
      </c>
    </row>
    <row r="1548" spans="1:11" ht="15.75" customHeight="1">
      <c r="A1548" s="890" t="s">
        <v>1071</v>
      </c>
      <c r="B1548" s="581">
        <f>'Pricing Calculator'!Y474</f>
        <v>744</v>
      </c>
      <c r="E1548" s="1102">
        <f>'Pricing Calculator'!Y476</f>
        <v>744</v>
      </c>
      <c r="H1548" s="1101">
        <f>'Pricing Calculator'!Y478</f>
        <v>744</v>
      </c>
    </row>
    <row r="1549" spans="1:11" ht="15.75" customHeight="1">
      <c r="B1549">
        <f>IF(B1546="Not Available", "Not Available", B1548*B1547*B1546)</f>
        <v>0</v>
      </c>
      <c r="E1549" s="1040">
        <f>IF(E1546="Not Available", "Not Available", E1548*E1547*E1546)</f>
        <v>0</v>
      </c>
      <c r="H1549" s="1040">
        <f>IF(H1546="Not Available", "Not Available", H1548*H1547*H1546)</f>
        <v>0</v>
      </c>
      <c r="K1549">
        <f>IF(B1546="Not Available", "Not Available", SUM(H1549,E1549,B1549))</f>
        <v>0</v>
      </c>
    </row>
    <row r="1550" spans="1:11" ht="37.5" customHeight="1">
      <c r="A1550" s="896" t="s">
        <v>1057</v>
      </c>
      <c r="B1550" s="890"/>
      <c r="C1550" s="890" t="s">
        <v>2</v>
      </c>
      <c r="D1550" s="1110" t="s">
        <v>2986</v>
      </c>
    </row>
    <row r="1551" spans="1:11" ht="15.75" customHeight="1">
      <c r="A1551" s="890" t="s">
        <v>24</v>
      </c>
      <c r="B1551">
        <f>IF(E623 =999999, "Not Available", N623)</f>
        <v>0.33600000000000002</v>
      </c>
      <c r="C1551" t="str">
        <f>IF(B1552&gt;0, O623, "")</f>
        <v/>
      </c>
      <c r="D1551" s="1024" t="str">
        <f>P623</f>
        <v/>
      </c>
    </row>
    <row r="1552" spans="1:11" ht="15.75" customHeight="1">
      <c r="A1552" s="890" t="s">
        <v>77</v>
      </c>
      <c r="B1552" s="581">
        <f>'Pricing Calculator'!N485</f>
        <v>0</v>
      </c>
    </row>
    <row r="1553" spans="1:16" ht="15.75" customHeight="1">
      <c r="A1553" s="890" t="s">
        <v>87</v>
      </c>
      <c r="B1553" s="581">
        <f>'Pricing Calculator'!Y485</f>
        <v>744</v>
      </c>
    </row>
    <row r="1554" spans="1:16" s="1039" customFormat="1" ht="15.75" customHeight="1">
      <c r="A1554" s="1219"/>
      <c r="B1554" s="581"/>
      <c r="D1554" s="1040"/>
      <c r="E1554" s="1042"/>
      <c r="F1554" s="1040"/>
      <c r="G1554" s="1040"/>
      <c r="H1554" s="1040"/>
      <c r="I1554" s="1040"/>
      <c r="J1554" s="1040"/>
      <c r="O1554" s="1044"/>
      <c r="P1554" s="1044"/>
    </row>
    <row r="1555" spans="1:16" s="1039" customFormat="1" ht="37.5" customHeight="1">
      <c r="A1555" s="896" t="s">
        <v>8075</v>
      </c>
      <c r="B1555" s="890"/>
      <c r="C1555" s="890"/>
      <c r="D1555" s="1219"/>
      <c r="E1555" s="1305"/>
      <c r="F1555" s="1040"/>
      <c r="G1555" s="1040"/>
      <c r="H1555" s="1040"/>
      <c r="I1555" s="1040"/>
      <c r="J1555" s="1040"/>
      <c r="O1555" s="1044"/>
      <c r="P1555" s="1044"/>
    </row>
    <row r="1556" spans="1:16" s="1039" customFormat="1" ht="15.75" customHeight="1">
      <c r="A1556" s="1304" t="s">
        <v>8062</v>
      </c>
      <c r="B1556" s="890" t="s">
        <v>8063</v>
      </c>
      <c r="C1556" s="890" t="s">
        <v>53</v>
      </c>
      <c r="D1556" s="1219"/>
      <c r="E1556" s="1305"/>
      <c r="F1556" s="1040"/>
      <c r="G1556" s="1040"/>
      <c r="H1556" s="1040"/>
      <c r="I1556" s="1040"/>
      <c r="J1556" s="1040"/>
      <c r="O1556" s="1044"/>
      <c r="P1556" s="1044"/>
    </row>
    <row r="1557" spans="1:16" s="1039" customFormat="1" ht="15.75" customHeight="1">
      <c r="A1557" s="890" t="s">
        <v>24</v>
      </c>
      <c r="B1557" s="1039" t="str">
        <f>IF(E788 =999999, "Not Available", N788)</f>
        <v>Not Available</v>
      </c>
      <c r="C1557" s="1039" t="str">
        <f>IF(E789=999999, "Not Available", N789)</f>
        <v>Not Available</v>
      </c>
      <c r="F1557" s="1040"/>
      <c r="G1557" s="1040"/>
      <c r="H1557" s="1040"/>
      <c r="I1557" s="1040"/>
      <c r="J1557" s="1040"/>
      <c r="O1557" s="1044"/>
      <c r="P1557" s="1044"/>
    </row>
    <row r="1558" spans="1:16" s="1039" customFormat="1" ht="15.75" customHeight="1">
      <c r="A1558" s="890" t="s">
        <v>77</v>
      </c>
      <c r="B1558" s="581">
        <f>'Pricing Calculator'!N500</f>
        <v>0</v>
      </c>
      <c r="C1558" s="581">
        <f>'Pricing Calculator'!N502</f>
        <v>0</v>
      </c>
      <c r="D1558" s="1040"/>
      <c r="E1558" s="1042"/>
      <c r="F1558" s="1040"/>
      <c r="G1558" s="1040"/>
      <c r="H1558" s="1040"/>
      <c r="I1558" s="1040"/>
      <c r="J1558" s="1040"/>
      <c r="O1558" s="1044"/>
      <c r="P1558" s="1044"/>
    </row>
    <row r="1559" spans="1:16" s="1039" customFormat="1" ht="15.75" customHeight="1">
      <c r="A1559" s="890" t="s">
        <v>1073</v>
      </c>
      <c r="B1559" t="str">
        <f>IF(B1557="Not Available", "Not Available", B1557*B1558)</f>
        <v>Not Available</v>
      </c>
      <c r="C1559" s="1039" t="str">
        <f>IF(C1557="Not Available", "Not Available", C1557*C1558)</f>
        <v>Not Available</v>
      </c>
      <c r="D1559" s="1040"/>
      <c r="E1559" s="1042"/>
      <c r="F1559" s="1040"/>
      <c r="G1559" s="1040"/>
      <c r="H1559" s="1040"/>
      <c r="I1559" s="1040"/>
      <c r="J1559" s="1040"/>
      <c r="O1559" s="1044"/>
      <c r="P1559" s="1044"/>
    </row>
    <row r="1560" spans="1:16" s="1039" customFormat="1" ht="15.75" customHeight="1">
      <c r="A1560" s="890" t="s">
        <v>2</v>
      </c>
      <c r="B1560" s="1039" t="str">
        <f>IF(B1558&gt;0, O788, "")</f>
        <v/>
      </c>
      <c r="C1560" s="1039" t="str">
        <f>IF(C1558&gt;0, O789, "")</f>
        <v/>
      </c>
      <c r="D1560" s="1040"/>
      <c r="E1560" s="1042"/>
      <c r="F1560" s="1040"/>
      <c r="G1560" s="1040"/>
      <c r="H1560" s="1040"/>
      <c r="I1560" s="1040"/>
      <c r="J1560" s="1040"/>
      <c r="O1560" s="1044"/>
      <c r="P1560" s="1044"/>
    </row>
    <row r="1561" spans="1:16" s="1039" customFormat="1" ht="15.75" customHeight="1">
      <c r="A1561" s="890" t="s">
        <v>2986</v>
      </c>
      <c r="B1561" s="1024">
        <f>P788</f>
        <v>0</v>
      </c>
      <c r="C1561" s="1024">
        <f>P789</f>
        <v>0</v>
      </c>
      <c r="D1561" s="1040"/>
      <c r="E1561" s="1042"/>
      <c r="F1561" s="1040"/>
      <c r="G1561" s="1040"/>
      <c r="H1561" s="1040"/>
      <c r="I1561" s="1040"/>
      <c r="J1561" s="1040"/>
      <c r="O1561" s="1044"/>
      <c r="P1561" s="1044"/>
    </row>
    <row r="1562" spans="1:16" s="1039" customFormat="1" ht="15.75" customHeight="1">
      <c r="A1562" s="890"/>
      <c r="B1562" s="890" t="s">
        <v>77</v>
      </c>
      <c r="C1562" s="890" t="s">
        <v>8071</v>
      </c>
      <c r="D1562" s="1040"/>
      <c r="E1562" s="1042"/>
      <c r="F1562" s="1040"/>
      <c r="G1562" s="1040"/>
      <c r="H1562" s="1040"/>
      <c r="I1562" s="1040"/>
      <c r="J1562" s="1040"/>
      <c r="O1562" s="1044"/>
      <c r="P1562" s="1044"/>
    </row>
    <row r="1563" spans="1:16" s="1039" customFormat="1" ht="15.75" customHeight="1">
      <c r="A1563" s="890" t="s">
        <v>24</v>
      </c>
      <c r="B1563" s="1039" t="str">
        <f>IF(E790=999999, "Not Available", N790)</f>
        <v>Not Available</v>
      </c>
      <c r="C1563" s="1039" t="str">
        <f>IF(E791=999999, "Not Available", N791)</f>
        <v>Not Available</v>
      </c>
      <c r="F1563" s="1040"/>
      <c r="G1563" s="1040"/>
      <c r="H1563" s="1040"/>
      <c r="I1563" s="1040"/>
      <c r="J1563" s="1040"/>
      <c r="O1563" s="1044"/>
      <c r="P1563" s="1044"/>
    </row>
    <row r="1564" spans="1:16" s="1039" customFormat="1" ht="15.75" customHeight="1">
      <c r="A1564" s="890" t="s">
        <v>77</v>
      </c>
      <c r="B1564" s="581">
        <f>'Pricing Calculator'!N508</f>
        <v>0</v>
      </c>
      <c r="C1564" s="581">
        <f>'Pricing Calculator'!N510</f>
        <v>0</v>
      </c>
      <c r="D1564" s="1040"/>
      <c r="E1564" s="1042"/>
      <c r="F1564" s="1040"/>
      <c r="G1564" s="1040"/>
      <c r="H1564" s="1040"/>
      <c r="I1564" s="1040"/>
      <c r="J1564" s="1040"/>
      <c r="O1564" s="1044"/>
      <c r="P1564" s="1044"/>
    </row>
    <row r="1565" spans="1:16" s="1039" customFormat="1" ht="15.75" customHeight="1">
      <c r="A1565" s="890" t="s">
        <v>1073</v>
      </c>
      <c r="B1565" s="1039" t="str">
        <f>IF(B1563="Not Available", "Not Available", B1563*B1564)</f>
        <v>Not Available</v>
      </c>
      <c r="C1565" s="1039" t="str">
        <f>IF(C1563="Not Available", "Not Available", C1563*C1564)</f>
        <v>Not Available</v>
      </c>
      <c r="D1565" s="1040"/>
      <c r="E1565" s="1042"/>
      <c r="F1565" s="1040"/>
      <c r="G1565" s="1040"/>
      <c r="H1565" s="1040"/>
      <c r="I1565" s="1040"/>
      <c r="J1565" s="1040"/>
      <c r="O1565" s="1044"/>
      <c r="P1565" s="1044"/>
    </row>
    <row r="1566" spans="1:16" s="1039" customFormat="1" ht="15.75" customHeight="1">
      <c r="A1566" s="890" t="s">
        <v>2</v>
      </c>
      <c r="B1566" s="1039" t="str">
        <f>IF(B1564&gt;0, O790, "")</f>
        <v/>
      </c>
      <c r="C1566" s="1039" t="str">
        <f>IF(C1564&gt;0, O791, "")</f>
        <v/>
      </c>
      <c r="D1566" s="1040"/>
      <c r="E1566" s="1042"/>
      <c r="F1566" s="1040"/>
      <c r="G1566" s="1040"/>
      <c r="H1566" s="1040"/>
      <c r="I1566" s="1040"/>
      <c r="J1566" s="1040"/>
      <c r="O1566" s="1044"/>
      <c r="P1566" s="1044"/>
    </row>
    <row r="1567" spans="1:16" s="1039" customFormat="1" ht="15.75" customHeight="1">
      <c r="A1567" s="890" t="s">
        <v>2986</v>
      </c>
      <c r="B1567" s="1024">
        <f>P790</f>
        <v>0</v>
      </c>
      <c r="C1567" s="1024">
        <f>P791</f>
        <v>0</v>
      </c>
      <c r="D1567" s="1040"/>
      <c r="E1567" s="1042"/>
      <c r="F1567" s="1040"/>
      <c r="G1567" s="1040"/>
      <c r="H1567" s="1040"/>
      <c r="I1567" s="1040"/>
      <c r="J1567" s="1040"/>
      <c r="O1567" s="1044"/>
      <c r="P1567" s="1044"/>
    </row>
    <row r="1568" spans="1:16" s="1039" customFormat="1" ht="15.75" customHeight="1">
      <c r="A1568" s="890"/>
      <c r="B1568" s="581"/>
      <c r="D1568" s="1040"/>
      <c r="E1568" s="1042"/>
      <c r="F1568" s="1040"/>
      <c r="G1568" s="1040"/>
      <c r="H1568" s="1040"/>
      <c r="I1568" s="1040"/>
      <c r="J1568" s="1040"/>
      <c r="O1568" s="1044"/>
      <c r="P1568" s="1044"/>
    </row>
    <row r="1569" spans="1:9" ht="15.75" customHeight="1">
      <c r="A1569" s="890"/>
    </row>
    <row r="1570" spans="1:9" ht="15.75" customHeight="1"/>
    <row r="1571" spans="1:9" ht="45.75" customHeight="1">
      <c r="A1571" s="651" t="s">
        <v>1350</v>
      </c>
    </row>
    <row r="1572" spans="1:9" ht="15.75" customHeight="1"/>
    <row r="1573" spans="1:9" ht="15.75" customHeight="1">
      <c r="A1573" s="890" t="s">
        <v>1344</v>
      </c>
    </row>
    <row r="1574" spans="1:9" ht="15.75" customHeight="1">
      <c r="A1574" s="890" t="s">
        <v>1352</v>
      </c>
      <c r="B1574" s="890"/>
      <c r="C1574" s="890"/>
      <c r="D1574" s="1110" t="s">
        <v>2</v>
      </c>
      <c r="E1574" s="1110"/>
      <c r="F1574" s="1116" t="s">
        <v>1353</v>
      </c>
      <c r="G1574" s="1110"/>
      <c r="H1574" s="1117" t="s">
        <v>2</v>
      </c>
      <c r="I1574" s="1117"/>
    </row>
    <row r="1575" spans="1:9" ht="15.75" customHeight="1">
      <c r="B1575">
        <v>5</v>
      </c>
      <c r="C1575" t="s">
        <v>3</v>
      </c>
      <c r="F1575" s="1071">
        <v>5</v>
      </c>
      <c r="G1575" s="1040" t="s">
        <v>3</v>
      </c>
    </row>
    <row r="1576" spans="1:9" ht="15.75" customHeight="1">
      <c r="B1576" t="s">
        <v>1354</v>
      </c>
      <c r="C1576" s="806" t="str">
        <f>IF(E782 =999999, "Not Available", N782)</f>
        <v>Not Available</v>
      </c>
      <c r="D1576" s="1060" t="str">
        <f>O782</f>
        <v/>
      </c>
      <c r="E1576" s="1001"/>
      <c r="F1576" s="1071" t="s">
        <v>1354</v>
      </c>
      <c r="G1576" s="1118" t="str">
        <f>IF(E785 =999999, "Not Available", N785)</f>
        <v>Not Available</v>
      </c>
      <c r="H1576" s="1060" t="str">
        <f>O785</f>
        <v/>
      </c>
      <c r="I1576" s="1024"/>
    </row>
    <row r="1577" spans="1:9" ht="15.75" customHeight="1">
      <c r="B1577" t="s">
        <v>1355</v>
      </c>
      <c r="C1577" s="806" t="str">
        <f>IF(E783 =999999, "Not Available", N783)</f>
        <v>Not Available</v>
      </c>
      <c r="D1577" s="1060" t="str">
        <f>O783</f>
        <v/>
      </c>
      <c r="E1577" s="1001"/>
      <c r="F1577" s="1071" t="s">
        <v>1355</v>
      </c>
      <c r="G1577" s="1118" t="str">
        <f>IF(E784 =999999, "Not Available", N784)</f>
        <v>Not Available</v>
      </c>
      <c r="H1577" s="1060">
        <f>O786</f>
        <v>0</v>
      </c>
      <c r="I1577" s="1024"/>
    </row>
    <row r="1578" spans="1:9" ht="15.75" customHeight="1"/>
    <row r="1579" spans="1:9" ht="15.75" customHeight="1">
      <c r="A1579" s="890" t="s">
        <v>1345</v>
      </c>
    </row>
    <row r="1580" spans="1:9" ht="15.75" customHeight="1">
      <c r="A1580" s="890" t="s">
        <v>1352</v>
      </c>
      <c r="B1580" s="890"/>
      <c r="C1580" s="890"/>
      <c r="D1580" s="1110" t="s">
        <v>2</v>
      </c>
      <c r="E1580" s="1110"/>
      <c r="F1580" s="1116" t="s">
        <v>1353</v>
      </c>
      <c r="G1580" s="1110"/>
      <c r="H1580" s="1117" t="s">
        <v>2</v>
      </c>
      <c r="I1580" s="1117" t="s">
        <v>2986</v>
      </c>
    </row>
    <row r="1581" spans="1:9" ht="15.75" customHeight="1">
      <c r="B1581">
        <v>5</v>
      </c>
      <c r="C1581" t="s">
        <v>3</v>
      </c>
      <c r="F1581" s="1071">
        <v>5</v>
      </c>
      <c r="G1581" s="1040" t="s">
        <v>3</v>
      </c>
    </row>
    <row r="1582" spans="1:9" ht="15.75" customHeight="1">
      <c r="B1582" t="s">
        <v>1354</v>
      </c>
      <c r="C1582" s="806" t="str">
        <f>IF(E777 =999999, "Not Available", N777)</f>
        <v>Not Available</v>
      </c>
      <c r="D1582" s="1024" t="str">
        <f>O777</f>
        <v/>
      </c>
      <c r="E1582" s="1024"/>
      <c r="F1582" s="1071" t="s">
        <v>1354</v>
      </c>
      <c r="G1582" s="1118" t="str">
        <f>IF(E779 =999999, "Not Available", N779)</f>
        <v>Not Available</v>
      </c>
      <c r="H1582" s="1024" t="str">
        <f>O779</f>
        <v/>
      </c>
      <c r="I1582" s="1024" t="str">
        <f>P779</f>
        <v/>
      </c>
    </row>
    <row r="1583" spans="1:9" ht="15.75" customHeight="1">
      <c r="B1583" t="s">
        <v>1355</v>
      </c>
      <c r="C1583" s="806" t="str">
        <f>IF(E778 =999999, "Not Available", N778)</f>
        <v>Not Available</v>
      </c>
      <c r="D1583" s="1024" t="str">
        <f>O778</f>
        <v/>
      </c>
      <c r="E1583" s="1024"/>
      <c r="F1583" s="1071" t="s">
        <v>1355</v>
      </c>
      <c r="G1583" s="1118" t="str">
        <f>IF(E780 =999999, "Not Available", N780)</f>
        <v>Not Available</v>
      </c>
      <c r="H1583" s="1024" t="str">
        <f>O780</f>
        <v/>
      </c>
      <c r="I1583" s="1024" t="str">
        <f>P780</f>
        <v/>
      </c>
    </row>
    <row r="1584" spans="1:9" ht="15.75" customHeight="1"/>
    <row r="1585" spans="1:16" ht="15.75" customHeight="1">
      <c r="A1585" t="s">
        <v>1356</v>
      </c>
      <c r="B1585" s="581">
        <f>'Pricing Calculator'!N493</f>
        <v>0</v>
      </c>
      <c r="C1585" t="s">
        <v>2</v>
      </c>
      <c r="D1585" s="1040" t="s">
        <v>2986</v>
      </c>
      <c r="E1585" s="1040" t="s">
        <v>1358</v>
      </c>
      <c r="F1585" s="1102">
        <f>'Pricing Calculator'!N495</f>
        <v>0</v>
      </c>
      <c r="G1585" s="1040" t="s">
        <v>2</v>
      </c>
      <c r="H1585" s="1040" t="s">
        <v>2986</v>
      </c>
    </row>
    <row r="1586" spans="1:16" ht="15.75" customHeight="1">
      <c r="A1586" t="s">
        <v>1364</v>
      </c>
      <c r="B1586" s="581">
        <f>'Pricing Calculator'!AB493</f>
        <v>0</v>
      </c>
      <c r="E1586" s="1040" t="s">
        <v>1357</v>
      </c>
      <c r="F1586" s="1102">
        <f>'Pricing Calculator'!AB495</f>
        <v>0</v>
      </c>
    </row>
    <row r="1587" spans="1:16" ht="15.75" customHeight="1">
      <c r="A1587" t="s">
        <v>1356</v>
      </c>
      <c r="B1587">
        <f>IF(AND(B1585&gt;1,B1585&lt;5),"Free",IF(AND(B1585&gt;5,B1585&lt;=100),((100-5)*C1576),IF(AND(B1585&gt;100,B1585&lt;1000000),((100-5)*C1576)+((B1585-100)*C1577),0)))</f>
        <v>0</v>
      </c>
      <c r="C1587" s="934" t="str">
        <f>IF(B1585&gt;0, D1576, "")</f>
        <v/>
      </c>
      <c r="D1587" s="1119" t="str">
        <f>P782</f>
        <v/>
      </c>
      <c r="E1587" s="1040" t="s">
        <v>1361</v>
      </c>
      <c r="F1587" s="1040">
        <f>IF(AND(F1585&gt;1,F1585&lt;5),"Free",IF(AND(F1585&gt;5,F1585&lt;=100),((100-5)*G1576),IF(AND(F1585&gt;100,F1585&lt;1000000),((100-5)*G1576)+((F1585-100)*G1577),0)))</f>
        <v>0</v>
      </c>
      <c r="G1587" s="1120" t="str">
        <f>IF(F1585&gt;0, H1576, "")</f>
        <v/>
      </c>
      <c r="H1587" s="1119" t="str">
        <f>P785</f>
        <v/>
      </c>
    </row>
    <row r="1588" spans="1:16" ht="15.75" customHeight="1">
      <c r="A1588" t="s">
        <v>1364</v>
      </c>
      <c r="B1588">
        <f>IF(AND(B1586&gt;1,B1586&lt;5),"Free",IF(AND(B1586&gt;5,B1586&lt;=100),((100-5)*C1582),IF(AND(B1586&gt;100,B1586&lt;1000000),((100-5)*C1582)+((B1586-100)*C1583),0)))</f>
        <v>0</v>
      </c>
      <c r="C1588" s="934" t="str">
        <f>IF(B1586&gt;0, D1582, "")</f>
        <v/>
      </c>
      <c r="D1588" s="1119" t="str">
        <f>P777</f>
        <v/>
      </c>
      <c r="E1588" s="1040" t="s">
        <v>1362</v>
      </c>
      <c r="F1588" s="1040">
        <f>IF(AND(F1586&gt;1,F1586&lt;5),"Free",IF(AND(F1586&gt;5,F1586&lt;=100),((100-5)*G1582),IF(AND(F1586&gt;100,F1586&lt;1000000),((100-5)*G1582)+((F1586-100)*G1583),0)))</f>
        <v>0</v>
      </c>
      <c r="G1588" s="1120" t="str">
        <f>IF(F1586&gt;0, H1582, "")</f>
        <v/>
      </c>
      <c r="H1588" s="1119" t="str">
        <f>+P779</f>
        <v/>
      </c>
    </row>
    <row r="1589" spans="1:16" ht="15.75" customHeight="1"/>
    <row r="1590" spans="1:16" ht="15.75" customHeight="1">
      <c r="A1590" t="s">
        <v>1359</v>
      </c>
      <c r="B1590" t="str">
        <f>IF(C1576="Not Available","Not Available",SUM(B1587:B1588))</f>
        <v>Not Available</v>
      </c>
      <c r="D1590" s="1040" t="s">
        <v>1360</v>
      </c>
      <c r="E1590" s="1040" t="str">
        <f>IF(G1576="Not Available","Not Available",SUM(F1587:F1588))</f>
        <v>Not Available</v>
      </c>
      <c r="G1590" s="1040" t="s">
        <v>1363</v>
      </c>
      <c r="H1590" s="1040" t="str">
        <f>IF(C1576="Not Available","Not Available",SUM(E1590,B1590))</f>
        <v>Not Available</v>
      </c>
    </row>
    <row r="1591" spans="1:16" ht="15.75" customHeight="1"/>
    <row r="1592" spans="1:16" ht="15.75" customHeight="1"/>
    <row r="1593" spans="1:16" ht="35">
      <c r="B1593" s="12" t="s">
        <v>521</v>
      </c>
      <c r="C1593" s="33"/>
    </row>
    <row r="1595" spans="1:16" ht="35">
      <c r="A1595" s="12"/>
      <c r="B1595" s="39" t="s">
        <v>76</v>
      </c>
      <c r="C1595" s="2"/>
      <c r="D1595" s="2"/>
      <c r="E1595" s="556"/>
      <c r="F1595" s="2"/>
      <c r="G1595" s="2"/>
      <c r="H1595" s="2"/>
      <c r="I1595" s="2"/>
      <c r="J1595" s="2"/>
      <c r="K1595" s="2"/>
      <c r="L1595" s="2"/>
    </row>
    <row r="1596" spans="1:16">
      <c r="B1596" t="s">
        <v>148</v>
      </c>
      <c r="D1596" s="1121">
        <v>1</v>
      </c>
    </row>
    <row r="1597" spans="1:16">
      <c r="B1597" t="s">
        <v>149</v>
      </c>
      <c r="C1597">
        <v>1</v>
      </c>
      <c r="D1597" s="1013"/>
    </row>
    <row r="1598" spans="1:16">
      <c r="B1598" t="s">
        <v>150</v>
      </c>
      <c r="C1598">
        <v>2</v>
      </c>
      <c r="D1598" s="1013"/>
    </row>
    <row r="1599" spans="1:16" s="1039" customFormat="1">
      <c r="B1599" s="1039" t="s">
        <v>8441</v>
      </c>
      <c r="C1599" s="1039">
        <v>3</v>
      </c>
      <c r="D1599" s="1013"/>
      <c r="E1599" s="1042"/>
      <c r="F1599" s="1040"/>
      <c r="G1599" s="1040"/>
      <c r="H1599" s="1040"/>
      <c r="I1599" s="1040"/>
      <c r="J1599" s="1040"/>
      <c r="O1599" s="1044"/>
      <c r="P1599" s="1044"/>
    </row>
    <row r="1600" spans="1:16" s="1039" customFormat="1">
      <c r="B1600" s="1039" t="s">
        <v>8442</v>
      </c>
      <c r="C1600" s="1039">
        <v>4</v>
      </c>
      <c r="D1600" s="1013"/>
      <c r="E1600" s="1042"/>
      <c r="F1600" s="1040"/>
      <c r="G1600" s="1040"/>
      <c r="H1600" s="1040"/>
      <c r="I1600" s="1040"/>
      <c r="J1600" s="1040"/>
      <c r="O1600" s="1044"/>
      <c r="P1600" s="1044"/>
    </row>
    <row r="1601" spans="2:34">
      <c r="O1601" s="900"/>
    </row>
    <row r="1602" spans="2:34">
      <c r="O1602" s="900"/>
    </row>
    <row r="1603" spans="2:34" ht="21">
      <c r="B1603" s="39" t="s">
        <v>76</v>
      </c>
      <c r="C1603" s="1"/>
      <c r="D1603" s="1638" t="s">
        <v>93</v>
      </c>
      <c r="E1603" s="1638"/>
      <c r="F1603" s="1638"/>
      <c r="G1603" s="1638"/>
      <c r="H1603" s="1638"/>
      <c r="K1603" s="39" t="s">
        <v>76</v>
      </c>
      <c r="L1603" s="1"/>
      <c r="M1603" s="1639" t="s">
        <v>94</v>
      </c>
      <c r="N1603" s="1639"/>
      <c r="O1603" s="1639"/>
      <c r="P1603" s="1639"/>
      <c r="Q1603" s="1639"/>
      <c r="S1603" s="39" t="s">
        <v>76</v>
      </c>
      <c r="T1603" s="1"/>
      <c r="U1603" s="1639" t="s">
        <v>646</v>
      </c>
      <c r="V1603" s="1639"/>
      <c r="W1603" s="1639"/>
      <c r="X1603" s="1639"/>
      <c r="Y1603" s="1639"/>
      <c r="AA1603" s="39" t="s">
        <v>76</v>
      </c>
      <c r="AB1603" s="1"/>
      <c r="AC1603" s="1639" t="s">
        <v>8445</v>
      </c>
      <c r="AD1603" s="1639"/>
      <c r="AE1603" s="1639"/>
      <c r="AF1603" s="1639"/>
      <c r="AG1603" s="1639"/>
    </row>
    <row r="1604" spans="2:34">
      <c r="B1604" s="1"/>
      <c r="C1604" s="2" t="s">
        <v>54</v>
      </c>
      <c r="D1604" s="2" t="s">
        <v>55</v>
      </c>
      <c r="E1604" s="556" t="s">
        <v>31</v>
      </c>
      <c r="F1604" s="2" t="s">
        <v>30</v>
      </c>
      <c r="G1604" s="2" t="s">
        <v>9</v>
      </c>
      <c r="H1604" s="2" t="s">
        <v>40</v>
      </c>
      <c r="K1604" s="1"/>
      <c r="L1604" s="2" t="s">
        <v>54</v>
      </c>
      <c r="M1604" s="2" t="s">
        <v>55</v>
      </c>
      <c r="N1604" s="2" t="s">
        <v>31</v>
      </c>
      <c r="O1604" s="908" t="s">
        <v>30</v>
      </c>
      <c r="P1604" s="908" t="s">
        <v>9</v>
      </c>
      <c r="Q1604" s="2" t="s">
        <v>40</v>
      </c>
      <c r="S1604" s="1"/>
      <c r="T1604" s="2" t="s">
        <v>54</v>
      </c>
      <c r="U1604" s="2" t="s">
        <v>55</v>
      </c>
      <c r="V1604" s="2" t="s">
        <v>31</v>
      </c>
      <c r="W1604" s="908" t="s">
        <v>30</v>
      </c>
      <c r="X1604" s="908" t="s">
        <v>9</v>
      </c>
      <c r="Y1604" s="2" t="s">
        <v>40</v>
      </c>
      <c r="AA1604" s="1"/>
      <c r="AB1604" s="2" t="s">
        <v>54</v>
      </c>
      <c r="AC1604" s="2" t="s">
        <v>55</v>
      </c>
      <c r="AD1604" s="2" t="s">
        <v>31</v>
      </c>
      <c r="AE1604" s="908" t="s">
        <v>30</v>
      </c>
      <c r="AF1604" s="908" t="s">
        <v>9</v>
      </c>
      <c r="AG1604" s="2" t="s">
        <v>40</v>
      </c>
    </row>
    <row r="1605" spans="2:34">
      <c r="B1605" t="s">
        <v>32</v>
      </c>
      <c r="C1605" s="21"/>
      <c r="D1605" s="1051"/>
      <c r="F1605" s="1042" t="s">
        <v>25</v>
      </c>
      <c r="G1605" s="1051">
        <v>1024</v>
      </c>
      <c r="H1605" s="1051">
        <v>0</v>
      </c>
      <c r="K1605" t="s">
        <v>32</v>
      </c>
      <c r="L1605" s="21"/>
      <c r="M1605" s="21"/>
      <c r="N1605" s="23"/>
      <c r="O1605" s="913" t="s">
        <v>25</v>
      </c>
      <c r="P1605" s="925">
        <v>1024</v>
      </c>
      <c r="Q1605" s="21">
        <v>0</v>
      </c>
      <c r="S1605" s="1039" t="s">
        <v>32</v>
      </c>
      <c r="T1605" s="21"/>
      <c r="U1605" s="21"/>
      <c r="V1605" s="1319"/>
      <c r="W1605" s="913" t="s">
        <v>25</v>
      </c>
      <c r="X1605" s="925">
        <v>1024</v>
      </c>
      <c r="Y1605" s="21">
        <v>0</v>
      </c>
      <c r="AA1605" s="1039" t="s">
        <v>32</v>
      </c>
      <c r="AB1605" s="21"/>
      <c r="AC1605" s="21"/>
      <c r="AD1605" s="1319"/>
      <c r="AE1605" s="913" t="s">
        <v>25</v>
      </c>
      <c r="AF1605" s="925">
        <v>1024</v>
      </c>
      <c r="AG1605" s="21">
        <v>0</v>
      </c>
    </row>
    <row r="1606" spans="2:34">
      <c r="B1606" t="s">
        <v>33</v>
      </c>
      <c r="C1606" s="21">
        <v>0</v>
      </c>
      <c r="D1606" s="1051">
        <f>G1606+0.01</f>
        <v>10240.01</v>
      </c>
      <c r="E1606" s="1326">
        <f t="shared" ref="E1606:E1611" si="605">IF(N627=999999, "Not Available", N627)</f>
        <v>8.6999999999999994E-2</v>
      </c>
      <c r="F1606" s="1042" t="s">
        <v>26</v>
      </c>
      <c r="G1606" s="1051">
        <f>G1605*10</f>
        <v>10240</v>
      </c>
      <c r="H1606" s="1057">
        <f t="shared" ref="H1606:H1611" si="606">IF(E1606="Not Available", "Not Available", E1606*(D1606-C1606))</f>
        <v>890.88086999999996</v>
      </c>
      <c r="K1606" t="s">
        <v>33</v>
      </c>
      <c r="L1606" s="21">
        <v>0</v>
      </c>
      <c r="M1606" s="21">
        <f>P1606+0.01</f>
        <v>10240.01</v>
      </c>
      <c r="N1606" s="87">
        <f t="shared" ref="N1606:N1611" si="607">IF(N635=999999, "Not Available", N635)</f>
        <v>0.13800000000000001</v>
      </c>
      <c r="O1606" s="913" t="s">
        <v>26</v>
      </c>
      <c r="P1606" s="925">
        <f>P1605*10</f>
        <v>10240</v>
      </c>
      <c r="Q1606" s="24">
        <f t="shared" ref="Q1606:Q1611" si="608">IF(N1606="Not Available", "Not Available", N1606*(M1606-L1606))</f>
        <v>1413.12138</v>
      </c>
      <c r="S1606" s="1039" t="s">
        <v>33</v>
      </c>
      <c r="T1606" s="21">
        <v>0</v>
      </c>
      <c r="U1606" s="21">
        <f>X1606+0.01</f>
        <v>10240.01</v>
      </c>
      <c r="V1606" s="87">
        <f t="shared" ref="V1606:V1611" si="609">IF(E643=999999, "Not Available", E643)</f>
        <v>0.25</v>
      </c>
      <c r="W1606" s="913" t="s">
        <v>26</v>
      </c>
      <c r="X1606" s="925">
        <f>X1605*10</f>
        <v>10240</v>
      </c>
      <c r="Y1606" s="24">
        <f t="shared" ref="Y1606:Y1611" si="610">IF(V1606="Not Available", "Not Available", V1606*(U1606-T1606))</f>
        <v>2560.0025000000001</v>
      </c>
      <c r="AA1606" s="1039" t="s">
        <v>33</v>
      </c>
      <c r="AB1606" s="21">
        <v>0</v>
      </c>
      <c r="AC1606" s="21">
        <f>AF1606+0.01</f>
        <v>10240.01</v>
      </c>
      <c r="AD1606" s="87">
        <f t="shared" ref="AD1606:AD1611" si="611">IF(E651=999999, "Not Available", E651)</f>
        <v>0.14000000000000001</v>
      </c>
      <c r="AE1606" s="913" t="s">
        <v>26</v>
      </c>
      <c r="AF1606" s="925">
        <f>AF1605*10</f>
        <v>10240</v>
      </c>
      <c r="AG1606" s="24">
        <f t="shared" ref="AG1606:AG1611" si="612">IF(AD1606="Not Available", "Not Available", AD1606*(AC1606-AB1606))</f>
        <v>1433.6014000000002</v>
      </c>
    </row>
    <row r="1607" spans="2:34">
      <c r="B1607" t="s">
        <v>34</v>
      </c>
      <c r="C1607" s="21">
        <f t="shared" ref="C1607:C1612" si="613">D1606</f>
        <v>10240.01</v>
      </c>
      <c r="D1607" s="1051">
        <f>G1607+D1606+0.01</f>
        <v>51200.020000000004</v>
      </c>
      <c r="E1607" s="1326">
        <f t="shared" si="605"/>
        <v>8.3000000000000004E-2</v>
      </c>
      <c r="F1607" s="1042" t="s">
        <v>27</v>
      </c>
      <c r="G1607" s="1051">
        <f>G1605*40</f>
        <v>40960</v>
      </c>
      <c r="H1607" s="1057">
        <f t="shared" si="606"/>
        <v>3399.6808300000002</v>
      </c>
      <c r="K1607" t="s">
        <v>34</v>
      </c>
      <c r="L1607" s="21">
        <f t="shared" ref="L1607:L1612" si="614">M1606</f>
        <v>10240.01</v>
      </c>
      <c r="M1607" s="21">
        <f>P1607+M1606+0.01</f>
        <v>51200.020000000004</v>
      </c>
      <c r="N1607" s="87">
        <f t="shared" si="607"/>
        <v>0.13</v>
      </c>
      <c r="O1607" s="913" t="s">
        <v>27</v>
      </c>
      <c r="P1607" s="925">
        <f>P1605*40</f>
        <v>40960</v>
      </c>
      <c r="Q1607" s="24">
        <f t="shared" si="608"/>
        <v>5324.8013000000001</v>
      </c>
      <c r="S1607" s="1039" t="s">
        <v>34</v>
      </c>
      <c r="T1607" s="21">
        <f t="shared" ref="T1607:T1612" si="615">U1606</f>
        <v>10240.01</v>
      </c>
      <c r="U1607" s="21">
        <f>X1607+U1606+0.01</f>
        <v>51200.020000000004</v>
      </c>
      <c r="V1607" s="87">
        <f t="shared" si="609"/>
        <v>0.2</v>
      </c>
      <c r="W1607" s="913" t="s">
        <v>27</v>
      </c>
      <c r="X1607" s="925">
        <f>X1605*40</f>
        <v>40960</v>
      </c>
      <c r="Y1607" s="24">
        <f t="shared" si="610"/>
        <v>8192.0020000000004</v>
      </c>
      <c r="AA1607" s="1039" t="s">
        <v>34</v>
      </c>
      <c r="AB1607" s="21">
        <f t="shared" ref="AB1607:AB1612" si="616">AC1606</f>
        <v>10240.01</v>
      </c>
      <c r="AC1607" s="21">
        <f>AF1607+AC1606+0.01</f>
        <v>51200.020000000004</v>
      </c>
      <c r="AD1607" s="87">
        <f t="shared" si="611"/>
        <v>0.13500000000000001</v>
      </c>
      <c r="AE1607" s="913" t="s">
        <v>27</v>
      </c>
      <c r="AF1607" s="925">
        <f>AF1605*40</f>
        <v>40960</v>
      </c>
      <c r="AG1607" s="24">
        <f t="shared" si="612"/>
        <v>5529.6013500000008</v>
      </c>
    </row>
    <row r="1608" spans="2:34">
      <c r="B1608" t="s">
        <v>35</v>
      </c>
      <c r="C1608" s="21">
        <f t="shared" si="613"/>
        <v>51200.020000000004</v>
      </c>
      <c r="D1608" s="1051">
        <f>D1607+G1608+0.01</f>
        <v>153600.03000000003</v>
      </c>
      <c r="E1608" s="1326">
        <f t="shared" si="605"/>
        <v>7.0000000000000007E-2</v>
      </c>
      <c r="F1608" s="1042" t="s">
        <v>28</v>
      </c>
      <c r="G1608" s="1051">
        <f>G1605*100</f>
        <v>102400</v>
      </c>
      <c r="H1608" s="1057">
        <f t="shared" si="606"/>
        <v>7168.0007000000023</v>
      </c>
      <c r="K1608" t="s">
        <v>35</v>
      </c>
      <c r="L1608" s="21">
        <f t="shared" si="614"/>
        <v>51200.020000000004</v>
      </c>
      <c r="M1608" s="21">
        <f>M1607+P1608+0.01</f>
        <v>153600.03000000003</v>
      </c>
      <c r="N1608" s="87">
        <f t="shared" si="607"/>
        <v>0.12</v>
      </c>
      <c r="O1608" s="913" t="s">
        <v>28</v>
      </c>
      <c r="P1608" s="925">
        <f>P1605*100</f>
        <v>102400</v>
      </c>
      <c r="Q1608" s="24">
        <f t="shared" si="608"/>
        <v>12288.001200000002</v>
      </c>
      <c r="S1608" s="1039" t="s">
        <v>35</v>
      </c>
      <c r="T1608" s="21">
        <f t="shared" si="615"/>
        <v>51200.020000000004</v>
      </c>
      <c r="U1608" s="21">
        <f>U1607+X1608+0.01</f>
        <v>153600.03000000003</v>
      </c>
      <c r="V1608" s="87">
        <f t="shared" si="609"/>
        <v>0.18</v>
      </c>
      <c r="W1608" s="913" t="s">
        <v>28</v>
      </c>
      <c r="X1608" s="925">
        <f>X1605*100</f>
        <v>102400</v>
      </c>
      <c r="Y1608" s="24">
        <f t="shared" si="610"/>
        <v>18432.001800000002</v>
      </c>
      <c r="AA1608" s="1039" t="s">
        <v>35</v>
      </c>
      <c r="AB1608" s="21">
        <f t="shared" si="616"/>
        <v>51200.020000000004</v>
      </c>
      <c r="AC1608" s="21">
        <f>AC1607+AF1608+0.01</f>
        <v>153600.03000000003</v>
      </c>
      <c r="AD1608" s="87">
        <f t="shared" si="611"/>
        <v>0.12</v>
      </c>
      <c r="AE1608" s="913" t="s">
        <v>28</v>
      </c>
      <c r="AF1608" s="925">
        <f>AF1605*100</f>
        <v>102400</v>
      </c>
      <c r="AG1608" s="24">
        <f t="shared" si="612"/>
        <v>12288.001200000002</v>
      </c>
    </row>
    <row r="1609" spans="2:34">
      <c r="B1609" t="s">
        <v>36</v>
      </c>
      <c r="C1609" s="21">
        <f t="shared" si="613"/>
        <v>153600.03000000003</v>
      </c>
      <c r="D1609" s="1051">
        <f>D1608+G1609+0.01</f>
        <v>512000.04000000004</v>
      </c>
      <c r="E1609" s="1326">
        <f t="shared" si="605"/>
        <v>0.05</v>
      </c>
      <c r="F1609" s="1042" t="s">
        <v>29</v>
      </c>
      <c r="G1609" s="1051">
        <f>350*G1605</f>
        <v>358400</v>
      </c>
      <c r="H1609" s="1057">
        <f t="shared" si="606"/>
        <v>17920.000500000002</v>
      </c>
      <c r="K1609" t="s">
        <v>36</v>
      </c>
      <c r="L1609" s="21">
        <f t="shared" si="614"/>
        <v>153600.03000000003</v>
      </c>
      <c r="M1609" s="21">
        <f>M1608+P1609+0.01</f>
        <v>512000.04000000004</v>
      </c>
      <c r="N1609" s="87">
        <f t="shared" si="607"/>
        <v>0.1</v>
      </c>
      <c r="O1609" s="913" t="s">
        <v>29</v>
      </c>
      <c r="P1609" s="925">
        <f>350*P1605</f>
        <v>358400</v>
      </c>
      <c r="Q1609" s="24">
        <f t="shared" si="608"/>
        <v>35840.001000000004</v>
      </c>
      <c r="S1609" s="1039" t="s">
        <v>36</v>
      </c>
      <c r="T1609" s="21">
        <f t="shared" si="615"/>
        <v>153600.03000000003</v>
      </c>
      <c r="U1609" s="21">
        <f>U1608+X1609+0.01</f>
        <v>512000.04000000004</v>
      </c>
      <c r="V1609" s="87">
        <f t="shared" si="609"/>
        <v>0.16</v>
      </c>
      <c r="W1609" s="913" t="s">
        <v>29</v>
      </c>
      <c r="X1609" s="925">
        <f>350*X1605</f>
        <v>358400</v>
      </c>
      <c r="Y1609" s="24">
        <f t="shared" si="610"/>
        <v>57344.001600000003</v>
      </c>
      <c r="AA1609" s="1039" t="s">
        <v>36</v>
      </c>
      <c r="AB1609" s="21">
        <f t="shared" si="616"/>
        <v>153600.03000000003</v>
      </c>
      <c r="AC1609" s="21">
        <f>AC1608+AF1609+0.01</f>
        <v>512000.04000000004</v>
      </c>
      <c r="AD1609" s="87">
        <f t="shared" si="611"/>
        <v>0.1</v>
      </c>
      <c r="AE1609" s="913" t="s">
        <v>29</v>
      </c>
      <c r="AF1609" s="925">
        <f>350*AF1605</f>
        <v>358400</v>
      </c>
      <c r="AG1609" s="24">
        <f t="shared" si="612"/>
        <v>35840.001000000004</v>
      </c>
    </row>
    <row r="1610" spans="2:34">
      <c r="B1610" t="s">
        <v>95</v>
      </c>
      <c r="C1610" s="21">
        <f t="shared" si="613"/>
        <v>512000.04000000004</v>
      </c>
      <c r="D1610" s="1051">
        <f>D1609+G1610+0.01</f>
        <v>1048576.05</v>
      </c>
      <c r="E1610" s="1326">
        <f t="shared" si="605"/>
        <v>0.03</v>
      </c>
      <c r="F1610" s="1042">
        <v>524</v>
      </c>
      <c r="G1610" s="1051">
        <f>F1610*G1605</f>
        <v>536576</v>
      </c>
      <c r="H1610" s="1057">
        <f t="shared" si="606"/>
        <v>16097.2803</v>
      </c>
      <c r="K1610" t="s">
        <v>95</v>
      </c>
      <c r="L1610" s="21">
        <f t="shared" si="614"/>
        <v>512000.04000000004</v>
      </c>
      <c r="M1610" s="21">
        <f>M1609+P1610+0.01</f>
        <v>1048576.05</v>
      </c>
      <c r="N1610" s="87">
        <f t="shared" si="607"/>
        <v>0.08</v>
      </c>
      <c r="O1610" s="913">
        <v>524</v>
      </c>
      <c r="P1610" s="925">
        <f>O1610*P1605</f>
        <v>536576</v>
      </c>
      <c r="Q1610" s="24">
        <f t="shared" si="608"/>
        <v>42926.080800000003</v>
      </c>
      <c r="S1610" s="1039" t="s">
        <v>95</v>
      </c>
      <c r="T1610" s="21">
        <f t="shared" si="615"/>
        <v>512000.04000000004</v>
      </c>
      <c r="U1610" s="21">
        <f>U1609+X1610+0.01</f>
        <v>1048576.05</v>
      </c>
      <c r="V1610" s="87">
        <f t="shared" si="609"/>
        <v>0.14000000000000001</v>
      </c>
      <c r="W1610" s="913">
        <v>524</v>
      </c>
      <c r="X1610" s="925">
        <f>W1610*X1605</f>
        <v>536576</v>
      </c>
      <c r="Y1610" s="24">
        <f t="shared" si="610"/>
        <v>75120.641400000008</v>
      </c>
      <c r="AA1610" s="1039" t="s">
        <v>95</v>
      </c>
      <c r="AB1610" s="21">
        <f t="shared" si="616"/>
        <v>512000.04000000004</v>
      </c>
      <c r="AC1610" s="21">
        <f>AC1609+AF1610+0.01</f>
        <v>1048576.05</v>
      </c>
      <c r="AD1610" s="87">
        <f t="shared" si="611"/>
        <v>9.5000000000000001E-2</v>
      </c>
      <c r="AE1610" s="913">
        <v>524</v>
      </c>
      <c r="AF1610" s="925">
        <f>AE1610*AF1605</f>
        <v>536576</v>
      </c>
      <c r="AG1610" s="24">
        <f t="shared" si="612"/>
        <v>50974.720950000003</v>
      </c>
    </row>
    <row r="1611" spans="2:34">
      <c r="B1611" t="s">
        <v>96</v>
      </c>
      <c r="C1611" s="21">
        <f t="shared" si="613"/>
        <v>1048576.05</v>
      </c>
      <c r="D1611" s="1051">
        <f>D1610+G1611+0.01</f>
        <v>5242880.0599999996</v>
      </c>
      <c r="E1611" s="1326">
        <f t="shared" si="605"/>
        <v>2.5000000000000001E-2</v>
      </c>
      <c r="F1611" s="1042">
        <v>4096</v>
      </c>
      <c r="G1611" s="1051">
        <f>F1611*G1605</f>
        <v>4194304</v>
      </c>
      <c r="H1611" s="1057">
        <f t="shared" si="606"/>
        <v>104857.60025</v>
      </c>
      <c r="K1611" t="s">
        <v>96</v>
      </c>
      <c r="L1611" s="21">
        <f t="shared" si="614"/>
        <v>1048576.05</v>
      </c>
      <c r="M1611" s="21">
        <f>M1610+P1611+0.01</f>
        <v>5242880.0599999996</v>
      </c>
      <c r="N1611" s="87">
        <f t="shared" si="607"/>
        <v>7.0000000000000007E-2</v>
      </c>
      <c r="O1611" s="913">
        <v>4096</v>
      </c>
      <c r="P1611" s="925">
        <f>O1611*P1605</f>
        <v>4194304</v>
      </c>
      <c r="Q1611" s="24">
        <f t="shared" si="608"/>
        <v>293601.2807</v>
      </c>
      <c r="S1611" s="1039" t="s">
        <v>96</v>
      </c>
      <c r="T1611" s="21">
        <f t="shared" si="615"/>
        <v>1048576.05</v>
      </c>
      <c r="U1611" s="21">
        <f>U1610+X1611+0.01</f>
        <v>5242880.0599999996</v>
      </c>
      <c r="V1611" s="87">
        <f t="shared" si="609"/>
        <v>0.13</v>
      </c>
      <c r="W1611" s="913">
        <v>4096</v>
      </c>
      <c r="X1611" s="925">
        <f>W1611*X1605</f>
        <v>4194304</v>
      </c>
      <c r="Y1611" s="24">
        <f t="shared" si="610"/>
        <v>545259.52130000002</v>
      </c>
      <c r="AA1611" s="1039" t="s">
        <v>96</v>
      </c>
      <c r="AB1611" s="21">
        <f t="shared" si="616"/>
        <v>1048576.05</v>
      </c>
      <c r="AC1611" s="21">
        <f>AC1610+AF1611+0.01</f>
        <v>5242880.0599999996</v>
      </c>
      <c r="AD1611" s="87">
        <f t="shared" si="611"/>
        <v>0.09</v>
      </c>
      <c r="AE1611" s="913">
        <v>4096</v>
      </c>
      <c r="AF1611" s="925">
        <f>AE1611*AF1605</f>
        <v>4194304</v>
      </c>
      <c r="AG1611" s="24">
        <f t="shared" si="612"/>
        <v>377487.36089999997</v>
      </c>
      <c r="AH1611" t="s">
        <v>155</v>
      </c>
    </row>
    <row r="1612" spans="2:34">
      <c r="B1612" t="s">
        <v>97</v>
      </c>
      <c r="C1612" s="21">
        <f t="shared" si="613"/>
        <v>5242880.0599999996</v>
      </c>
      <c r="D1612" s="1051">
        <f>D1611+G1612+0.01</f>
        <v>5754880.0699999994</v>
      </c>
      <c r="E1612" s="1084" t="str">
        <f>N633</f>
        <v>Contact Us</v>
      </c>
      <c r="F1612" s="1042" t="s">
        <v>39</v>
      </c>
      <c r="G1612" s="1051">
        <f>500*G1605</f>
        <v>512000</v>
      </c>
      <c r="H1612" s="1057"/>
      <c r="K1612" t="s">
        <v>97</v>
      </c>
      <c r="L1612" s="21">
        <f t="shared" si="614"/>
        <v>5242880.0599999996</v>
      </c>
      <c r="M1612" s="21">
        <f>M1611+P1612+0.01</f>
        <v>5754880.0699999994</v>
      </c>
      <c r="N1612" s="87" t="str">
        <f>N641</f>
        <v>Contact Us</v>
      </c>
      <c r="O1612" s="913" t="s">
        <v>39</v>
      </c>
      <c r="P1612" s="925">
        <f>500*P1605</f>
        <v>512000</v>
      </c>
      <c r="Q1612" s="24"/>
      <c r="S1612" s="1039" t="s">
        <v>97</v>
      </c>
      <c r="T1612" s="21">
        <f t="shared" si="615"/>
        <v>5242880.0599999996</v>
      </c>
      <c r="U1612" s="21">
        <f>U1611+X1612+0.01</f>
        <v>5754880.0699999994</v>
      </c>
      <c r="V1612" s="96" t="str">
        <f>E649</f>
        <v>Contact Us</v>
      </c>
      <c r="W1612" s="913" t="s">
        <v>39</v>
      </c>
      <c r="X1612" s="925">
        <f>500*X1605</f>
        <v>512000</v>
      </c>
      <c r="Y1612" s="24"/>
      <c r="AA1612" s="1039" t="s">
        <v>97</v>
      </c>
      <c r="AB1612" s="21">
        <f t="shared" si="616"/>
        <v>5242880.0599999996</v>
      </c>
      <c r="AC1612" s="21">
        <f>AC1611+AF1612+0.01</f>
        <v>5754880.0699999994</v>
      </c>
      <c r="AD1612" s="96" t="str">
        <f>E657</f>
        <v>Contact Us</v>
      </c>
      <c r="AE1612" s="913" t="s">
        <v>39</v>
      </c>
      <c r="AF1612" s="925">
        <f>500*AF1605</f>
        <v>512000</v>
      </c>
      <c r="AG1612" s="24"/>
    </row>
    <row r="1613" spans="2:34">
      <c r="S1613" s="1039"/>
      <c r="T1613" s="1039"/>
      <c r="U1613" s="1039"/>
      <c r="V1613" s="1039"/>
      <c r="W1613" s="1044"/>
      <c r="X1613" s="1044"/>
      <c r="Y1613" s="1039"/>
      <c r="AA1613" s="1039"/>
      <c r="AB1613" s="1039"/>
      <c r="AC1613" s="1039"/>
      <c r="AD1613" s="1039"/>
      <c r="AE1613" s="1044"/>
      <c r="AF1613" s="1044"/>
      <c r="AG1613" s="1039"/>
    </row>
    <row r="1614" spans="2:34" ht="16.5">
      <c r="B1614" t="s">
        <v>41</v>
      </c>
      <c r="D1614" s="1049">
        <f>'Pricing Calculator'!Q655</f>
        <v>0</v>
      </c>
      <c r="F1614" s="161"/>
      <c r="K1614" t="s">
        <v>41</v>
      </c>
      <c r="M1614" s="26">
        <f>'Pricing Calculator'!Q655</f>
        <v>0</v>
      </c>
      <c r="O1614" s="914"/>
      <c r="S1614" s="1039" t="s">
        <v>41</v>
      </c>
      <c r="T1614" s="1039"/>
      <c r="U1614" s="26">
        <f>'Pricing Calculator'!Q655</f>
        <v>0</v>
      </c>
      <c r="V1614" s="1039"/>
      <c r="W1614" s="914"/>
      <c r="X1614" s="1044"/>
      <c r="Y1614" s="1039"/>
      <c r="AA1614" s="1039" t="s">
        <v>41</v>
      </c>
      <c r="AB1614" s="1039"/>
      <c r="AC1614" s="26">
        <f>'Pricing Calculator'!Q655</f>
        <v>0</v>
      </c>
      <c r="AD1614" s="1039"/>
      <c r="AE1614" s="914"/>
      <c r="AF1614" s="1044"/>
      <c r="AG1614" s="1039"/>
    </row>
    <row r="1615" spans="2:34" ht="16.5">
      <c r="B1615" t="s">
        <v>98</v>
      </c>
      <c r="D1615" s="298">
        <f>IF(AND(D1614&gt;C1606,D1614&lt;D1606),(D1614-C1606)*E1606,IF(AND(D1614&gt;C1607,D1614&lt;D1607),H1606+((D1614-C1607)*E1607),IF(AND(D1614&gt;C1608,D1614&lt;D1608),H1607+H1606+((D1614-C1608)*E1608),IF(AND(D1614&gt;C1609,D1614&lt;D1609),H1608+H1607+H1606+((D1614-D1608)*E1609),IF(AND(D1614&gt;C1610,D1614&lt;D1610),((D1614-C1610)*E1610)+H1609+H1608+H1607+H1606,IF(AND(D1614&gt;C1611,D1614&lt;D1611),((D1614-C1611)*E1611)+H1610+H1609+H1608+H1607+H1606,IF(D1614&gt;C1612,"Contact Us",0)))))))</f>
        <v>0</v>
      </c>
      <c r="F1615" s="161"/>
      <c r="H1615" s="161"/>
      <c r="K1615" t="s">
        <v>99</v>
      </c>
      <c r="M1615" s="48">
        <f>IF(AND(M1614&gt;L1606,M1614&lt;M1606),(M1614-L1606)*N1606,IF(AND(M1614&gt;L1607,M1614&lt;M1607),Q1606+((M1614-L1607)*N1607),IF(AND(M1614&gt;L1608,M1614&lt;M1608),Q1607+Q1606+((M1614-L1608)*N1608),IF(AND(M1614&gt;L1609,M1614&lt;M1609),Q1608+Q1607+Q1606+((M1614-L1609)*N1609),IF(AND(M1614&gt;L1610,M1614&lt;M1610),Q1609+Q1608+Q1607+Q1606+((M1614-L1610)*N1610),IF(AND(M1614&gt;L1611,M1614&lt;M1611),Q1610+Q1609+Q1608+Q1607+Q1606+((M1614-L1611)*N1611),IF(M1614&gt;L1612,"Contact Us",0)))))))</f>
        <v>0</v>
      </c>
      <c r="O1615" s="914"/>
      <c r="Q1615" s="85"/>
      <c r="S1615" s="1039" t="s">
        <v>99</v>
      </c>
      <c r="T1615" s="1039"/>
      <c r="U1615" s="48">
        <f>IF(AND(U1614&gt;T1606,U1614&lt;U1606),(U1614-T1606)*V1606,IF(AND(U1614&gt;T1607,U1614&lt;U1607),Y1606+((U1614-T1607)*V1607),IF(AND(U1614&gt;T1608,U1614&lt;U1608),Y1607+Y1606+((U1614-T1608)*V1608),IF(AND(U1614&gt;T1609,U1614&lt;U1609),Y1608+Y1607+Y1606+((U1614-T1609)*V1609),IF(AND(U1614&gt;T1610,U1614&lt;U1610),Y1609+Y1608+Y1607+Y1606+((U1614-T1610)*V1610),IF(AND(U1614&gt;T1611,U1614&lt;U1611),Y1610+Y1609+Y1608+Y1607+Y1606+((U1614-T1611)*V1611),IF(U1614&gt;T1612,"Contact Us",0)))))))</f>
        <v>0</v>
      </c>
      <c r="V1615" s="1039"/>
      <c r="W1615" s="914"/>
      <c r="X1615" s="1044"/>
      <c r="Y1615" s="161"/>
      <c r="AA1615" s="1039" t="s">
        <v>99</v>
      </c>
      <c r="AB1615" s="1039"/>
      <c r="AC1615" s="48">
        <f>IF(AND(AC1614&gt;AB1606,AC1614&lt;AC1606),(AC1614-AB1606)*AD1606,IF(AND(AC1614&gt;AB1607,AC1614&lt;AC1607),AG1606+((AC1614-AB1607)*AD1607),IF(AND(AC1614&gt;AB1608,AC1614&lt;AC1608),AG1607+AG1606+((AC1614-AB1608)*AD1608),IF(AND(AC1614&gt;AB1609,AC1614&lt;AC1609),AG1608+AG1607+AG1606+((AC1614-AB1609)*AD1609),IF(AND(AC1614&gt;AB1610,AC1614&lt;AC1610),AG1609+AG1608+AG1607+AG1606+((AC1614-AB1610)*AD1610),IF(AND(AC1614&gt;AB1611,AC1614&lt;AC1611),AG1610+AG1609+AG1608+AG1607+AG1606+((AC1614-AB1611)*AD1611),IF(AC1614&gt;AB1612,"Contact Us",0)))))))</f>
        <v>0</v>
      </c>
      <c r="AD1615" s="1039"/>
      <c r="AE1615" s="914"/>
      <c r="AF1615" s="1044"/>
      <c r="AG1615" s="161"/>
    </row>
    <row r="1616" spans="2:34">
      <c r="O1616" s="900"/>
    </row>
    <row r="1617" spans="2:34">
      <c r="B1617" t="s">
        <v>522</v>
      </c>
      <c r="D1617" s="1090">
        <f>IF(E627 = 999999, "Not Available", IF(D1615="Contact Us","Contact Us", D1615))</f>
        <v>0</v>
      </c>
      <c r="E1617" s="1042" t="str">
        <f>IF(D1614&gt;0, O627, "")</f>
        <v/>
      </c>
      <c r="F1617" s="1024" t="str">
        <f>P627</f>
        <v/>
      </c>
      <c r="O1617" s="900"/>
    </row>
    <row r="1618" spans="2:34">
      <c r="B1618" t="s">
        <v>523</v>
      </c>
      <c r="D1618" s="1122">
        <f>IF(E635 = 999999, "Not Available", IF(M1615="Contact Us","Contact Us",M1615))</f>
        <v>0</v>
      </c>
      <c r="E1618" s="1042" t="str">
        <f>IF(D1614&gt;0, O635, "")</f>
        <v/>
      </c>
      <c r="F1618" s="1024" t="str">
        <f>P635</f>
        <v/>
      </c>
      <c r="O1618" s="900"/>
    </row>
    <row r="1619" spans="2:34" s="1039" customFormat="1">
      <c r="B1619" s="1039" t="s">
        <v>8443</v>
      </c>
      <c r="D1619" s="1122">
        <f>IF(E643 = 999999, "Not Available", IF(U1615="Contact Us","Contact Us",U1615))</f>
        <v>0</v>
      </c>
      <c r="E1619" s="1042" t="str">
        <f>IF(D1614&gt;0,O643, "")</f>
        <v/>
      </c>
      <c r="F1619" s="1024">
        <f>P643</f>
        <v>0</v>
      </c>
      <c r="G1619" s="1040"/>
      <c r="H1619" s="1040"/>
      <c r="I1619" s="1040"/>
      <c r="J1619" s="1040"/>
      <c r="O1619" s="900"/>
      <c r="P1619" s="1044"/>
    </row>
    <row r="1620" spans="2:34" s="1039" customFormat="1">
      <c r="B1620" s="1039" t="s">
        <v>8444</v>
      </c>
      <c r="D1620" s="1122">
        <f>IF(E651 = 999999, "Not Available", IF(AC1615="Contact Us","Contact Us",AC1615))</f>
        <v>0</v>
      </c>
      <c r="E1620" s="1042" t="str">
        <f>IF(D1614&gt;0, O651, "")</f>
        <v/>
      </c>
      <c r="F1620" s="1024">
        <f>P651</f>
        <v>0</v>
      </c>
      <c r="G1620" s="1040"/>
      <c r="H1620" s="1040"/>
      <c r="I1620" s="1040"/>
      <c r="J1620" s="1040"/>
      <c r="O1620" s="900"/>
      <c r="P1620" s="1044"/>
    </row>
    <row r="1621" spans="2:34" s="1039" customFormat="1">
      <c r="D1621" s="1122"/>
      <c r="E1621" s="1042"/>
      <c r="F1621" s="1024"/>
      <c r="G1621" s="1040"/>
      <c r="H1621" s="1040"/>
      <c r="I1621" s="1040"/>
      <c r="J1621" s="1040"/>
      <c r="O1621" s="900"/>
      <c r="P1621" s="1044"/>
    </row>
    <row r="1622" spans="2:34">
      <c r="B1622" t="s">
        <v>524</v>
      </c>
      <c r="D1622" s="1122">
        <f>IF(AND('Rate Card'!M23=1),D1617,IF(AND('Rate Card'!M23=2),D1618,IF('Rate Card'!M23=3,D1619,IF('Rate Card'!M23=4,D1620,0))))</f>
        <v>0</v>
      </c>
      <c r="E1622" s="1042" t="str">
        <f>IF(AND('Rate Card'!M23=1),E1617,IF(AND('Rate Card'!M23=2),E1618,IF('Rate Card'!M23=3,"Not Available",IF('Rate Card'!M23=4,"Not Available",0))))</f>
        <v/>
      </c>
      <c r="F1622" s="1042" t="str">
        <f>IF(AND('Rate Card'!M23=1),F1617,IF(AND('Rate Card'!M23=2),F1618,IF('Rate Card'!M23=3,"Not Available",IF('Rate Card'!M23=4,"Not Available",0))))</f>
        <v/>
      </c>
      <c r="O1622" s="900"/>
    </row>
    <row r="1624" spans="2:34" s="1039" customFormat="1" ht="21">
      <c r="B1624" s="39" t="s">
        <v>8398</v>
      </c>
      <c r="C1624" s="1"/>
      <c r="D1624" s="1638" t="s">
        <v>93</v>
      </c>
      <c r="E1624" s="1638"/>
      <c r="F1624" s="1638"/>
      <c r="G1624" s="1638"/>
      <c r="H1624" s="1638"/>
      <c r="I1624" s="1040"/>
      <c r="J1624" s="1040"/>
      <c r="K1624" s="39" t="s">
        <v>8453</v>
      </c>
      <c r="L1624" s="1"/>
      <c r="M1624" s="1639" t="s">
        <v>94</v>
      </c>
      <c r="N1624" s="1639"/>
      <c r="O1624" s="1639"/>
      <c r="P1624" s="1639"/>
      <c r="Q1624" s="1639"/>
      <c r="S1624" s="39" t="s">
        <v>8453</v>
      </c>
      <c r="T1624" s="1"/>
      <c r="U1624" s="1639" t="s">
        <v>646</v>
      </c>
      <c r="V1624" s="1639"/>
      <c r="W1624" s="1639"/>
      <c r="X1624" s="1639"/>
      <c r="Y1624" s="1639"/>
      <c r="AA1624" s="39" t="s">
        <v>8453</v>
      </c>
      <c r="AB1624" s="1"/>
      <c r="AC1624" s="1639" t="s">
        <v>8445</v>
      </c>
      <c r="AD1624" s="1639"/>
      <c r="AE1624" s="1639"/>
      <c r="AF1624" s="1639"/>
      <c r="AG1624" s="1639"/>
    </row>
    <row r="1625" spans="2:34" s="1039" customFormat="1">
      <c r="B1625" s="1"/>
      <c r="C1625" s="2" t="s">
        <v>54</v>
      </c>
      <c r="D1625" s="2" t="s">
        <v>55</v>
      </c>
      <c r="E1625" s="556" t="s">
        <v>31</v>
      </c>
      <c r="F1625" s="2" t="s">
        <v>30</v>
      </c>
      <c r="G1625" s="2" t="s">
        <v>9</v>
      </c>
      <c r="H1625" s="2" t="s">
        <v>40</v>
      </c>
      <c r="I1625" s="1040"/>
      <c r="J1625" s="1040"/>
      <c r="K1625" s="1"/>
      <c r="L1625" s="2" t="s">
        <v>54</v>
      </c>
      <c r="M1625" s="2" t="s">
        <v>55</v>
      </c>
      <c r="N1625" s="2" t="s">
        <v>31</v>
      </c>
      <c r="O1625" s="908" t="s">
        <v>30</v>
      </c>
      <c r="P1625" s="908" t="s">
        <v>9</v>
      </c>
      <c r="Q1625" s="2" t="s">
        <v>40</v>
      </c>
      <c r="S1625" s="1"/>
      <c r="T1625" s="2" t="s">
        <v>54</v>
      </c>
      <c r="U1625" s="2" t="s">
        <v>55</v>
      </c>
      <c r="V1625" s="2" t="s">
        <v>31</v>
      </c>
      <c r="W1625" s="908" t="s">
        <v>30</v>
      </c>
      <c r="X1625" s="908" t="s">
        <v>9</v>
      </c>
      <c r="Y1625" s="2" t="s">
        <v>40</v>
      </c>
      <c r="AA1625" s="1"/>
      <c r="AB1625" s="2" t="s">
        <v>54</v>
      </c>
      <c r="AC1625" s="2" t="s">
        <v>55</v>
      </c>
      <c r="AD1625" s="2" t="s">
        <v>31</v>
      </c>
      <c r="AE1625" s="908" t="s">
        <v>30</v>
      </c>
      <c r="AF1625" s="908" t="s">
        <v>9</v>
      </c>
      <c r="AG1625" s="2" t="s">
        <v>40</v>
      </c>
    </row>
    <row r="1626" spans="2:34" s="1039" customFormat="1">
      <c r="B1626" s="1039" t="s">
        <v>32</v>
      </c>
      <c r="C1626" s="21"/>
      <c r="D1626" s="1051"/>
      <c r="E1626" s="1042"/>
      <c r="F1626" s="1042" t="s">
        <v>25</v>
      </c>
      <c r="G1626" s="1051">
        <v>1024</v>
      </c>
      <c r="H1626" s="1051">
        <v>0</v>
      </c>
      <c r="I1626" s="1040"/>
      <c r="J1626" s="1040"/>
      <c r="K1626" s="1039" t="s">
        <v>32</v>
      </c>
      <c r="L1626" s="21"/>
      <c r="M1626" s="21"/>
      <c r="N1626" s="1325"/>
      <c r="O1626" s="913" t="s">
        <v>25</v>
      </c>
      <c r="P1626" s="925">
        <v>1024</v>
      </c>
      <c r="Q1626" s="21">
        <v>0</v>
      </c>
      <c r="S1626" s="1039" t="s">
        <v>32</v>
      </c>
      <c r="T1626" s="21"/>
      <c r="U1626" s="21"/>
      <c r="V1626" s="1325"/>
      <c r="W1626" s="913" t="s">
        <v>25</v>
      </c>
      <c r="X1626" s="925">
        <v>1024</v>
      </c>
      <c r="Y1626" s="21">
        <v>0</v>
      </c>
      <c r="AA1626" s="1039" t="s">
        <v>32</v>
      </c>
      <c r="AB1626" s="21"/>
      <c r="AC1626" s="21"/>
      <c r="AD1626" s="1325"/>
      <c r="AE1626" s="913" t="s">
        <v>25</v>
      </c>
      <c r="AF1626" s="925">
        <v>1024</v>
      </c>
      <c r="AG1626" s="21">
        <v>0</v>
      </c>
    </row>
    <row r="1627" spans="2:34" s="1039" customFormat="1">
      <c r="B1627" s="1039" t="s">
        <v>33</v>
      </c>
      <c r="C1627" s="21">
        <v>0</v>
      </c>
      <c r="D1627" s="1051">
        <f>G1627+0.01</f>
        <v>10240.01</v>
      </c>
      <c r="E1627" s="1326">
        <f t="shared" ref="E1627:E1632" si="617">IF(AE627=999999, "Not Available", AE627)</f>
        <v>0.17</v>
      </c>
      <c r="F1627" s="1042" t="s">
        <v>26</v>
      </c>
      <c r="G1627" s="1051">
        <f>G1626*10</f>
        <v>10240</v>
      </c>
      <c r="H1627" s="1057">
        <f t="shared" ref="H1627:H1632" si="618">IF(E1627="Not Available", "Not Available", E1627*(D1627-C1627))</f>
        <v>1740.8017000000002</v>
      </c>
      <c r="I1627" s="1040"/>
      <c r="J1627" s="1040"/>
      <c r="K1627" s="1039" t="s">
        <v>33</v>
      </c>
      <c r="L1627" s="21">
        <v>0</v>
      </c>
      <c r="M1627" s="21">
        <f>P1627+0.01</f>
        <v>10240.01</v>
      </c>
      <c r="N1627" s="87">
        <f t="shared" ref="N1627:N1633" si="619">IF(AE635=999999, "Not Available", AE635)</f>
        <v>0.25</v>
      </c>
      <c r="O1627" s="913" t="s">
        <v>26</v>
      </c>
      <c r="P1627" s="925">
        <f>P1626*10</f>
        <v>10240</v>
      </c>
      <c r="Q1627" s="24">
        <f t="shared" ref="Q1627:Q1632" si="620">IF(N1627="Not Available", "Not Available", N1627*(M1627-L1627))</f>
        <v>2560.0025000000001</v>
      </c>
      <c r="S1627" s="1039" t="s">
        <v>33</v>
      </c>
      <c r="T1627" s="21">
        <v>0</v>
      </c>
      <c r="U1627" s="21">
        <f>X1627+0.01</f>
        <v>10240.01</v>
      </c>
      <c r="V1627" s="87">
        <f t="shared" ref="V1627:V1633" si="621">IF(AE643=999999, "Not Available", AE643)</f>
        <v>0.5</v>
      </c>
      <c r="W1627" s="913" t="s">
        <v>26</v>
      </c>
      <c r="X1627" s="925">
        <f>X1626*10</f>
        <v>10240</v>
      </c>
      <c r="Y1627" s="24">
        <f t="shared" ref="Y1627:Y1632" si="622">IF(V1627="Not Available", "Not Available", V1627*(U1627-T1627))</f>
        <v>5120.0050000000001</v>
      </c>
      <c r="AA1627" s="1039" t="s">
        <v>33</v>
      </c>
      <c r="AB1627" s="21">
        <v>0</v>
      </c>
      <c r="AC1627" s="21">
        <f>AF1627+0.01</f>
        <v>10240.01</v>
      </c>
      <c r="AD1627" s="87">
        <f t="shared" ref="AD1627:AD1633" si="623">IF(AE651=999999, "Not Available", AE651)</f>
        <v>0.28000000000000003</v>
      </c>
      <c r="AE1627" s="913" t="s">
        <v>26</v>
      </c>
      <c r="AF1627" s="925">
        <f>AF1626*10</f>
        <v>10240</v>
      </c>
      <c r="AG1627" s="24">
        <f t="shared" ref="AG1627:AG1632" si="624">IF(AD1627="Not Available", "Not Available", AD1627*(AC1627-AB1627))</f>
        <v>2867.2028000000005</v>
      </c>
    </row>
    <row r="1628" spans="2:34" s="1039" customFormat="1">
      <c r="B1628" s="1039" t="s">
        <v>34</v>
      </c>
      <c r="C1628" s="21">
        <f t="shared" ref="C1628:C1633" si="625">D1627</f>
        <v>10240.01</v>
      </c>
      <c r="D1628" s="1051">
        <f>G1628+D1627+0.01</f>
        <v>51200.020000000004</v>
      </c>
      <c r="E1628" s="1326">
        <f t="shared" si="617"/>
        <v>0.15</v>
      </c>
      <c r="F1628" s="1042" t="s">
        <v>27</v>
      </c>
      <c r="G1628" s="1051">
        <f>G1626*40</f>
        <v>40960</v>
      </c>
      <c r="H1628" s="1057">
        <f t="shared" si="618"/>
        <v>6144.0015000000003</v>
      </c>
      <c r="I1628" s="1040"/>
      <c r="J1628" s="1040"/>
      <c r="K1628" s="1039" t="s">
        <v>34</v>
      </c>
      <c r="L1628" s="21">
        <f t="shared" ref="L1628:L1633" si="626">M1627</f>
        <v>10240.01</v>
      </c>
      <c r="M1628" s="21">
        <f>P1628+M1627+0.01</f>
        <v>51200.020000000004</v>
      </c>
      <c r="N1628" s="87">
        <f t="shared" si="619"/>
        <v>0.22</v>
      </c>
      <c r="O1628" s="913" t="s">
        <v>27</v>
      </c>
      <c r="P1628" s="925">
        <f>P1626*40</f>
        <v>40960</v>
      </c>
      <c r="Q1628" s="24">
        <f t="shared" si="620"/>
        <v>9011.2021999999997</v>
      </c>
      <c r="S1628" s="1039" t="s">
        <v>34</v>
      </c>
      <c r="T1628" s="21">
        <f t="shared" ref="T1628:T1633" si="627">U1627</f>
        <v>10240.01</v>
      </c>
      <c r="U1628" s="21">
        <f>X1628+U1627+0.01</f>
        <v>51200.020000000004</v>
      </c>
      <c r="V1628" s="87">
        <f t="shared" si="621"/>
        <v>0.42499999999999999</v>
      </c>
      <c r="W1628" s="913" t="s">
        <v>27</v>
      </c>
      <c r="X1628" s="925">
        <f>X1626*40</f>
        <v>40960</v>
      </c>
      <c r="Y1628" s="24">
        <f t="shared" si="622"/>
        <v>17408.004250000002</v>
      </c>
      <c r="AA1628" s="1039" t="s">
        <v>34</v>
      </c>
      <c r="AB1628" s="21">
        <f t="shared" ref="AB1628:AB1633" si="628">AC1627</f>
        <v>10240.01</v>
      </c>
      <c r="AC1628" s="21">
        <f>AF1628+AC1627+0.01</f>
        <v>51200.020000000004</v>
      </c>
      <c r="AD1628" s="87">
        <f t="shared" si="623"/>
        <v>0.24</v>
      </c>
      <c r="AE1628" s="913" t="s">
        <v>27</v>
      </c>
      <c r="AF1628" s="925">
        <f>AF1626*40</f>
        <v>40960</v>
      </c>
      <c r="AG1628" s="24">
        <f t="shared" si="624"/>
        <v>9830.4024000000009</v>
      </c>
    </row>
    <row r="1629" spans="2:34" s="1039" customFormat="1">
      <c r="B1629" s="1039" t="s">
        <v>35</v>
      </c>
      <c r="C1629" s="21">
        <f t="shared" si="625"/>
        <v>51200.020000000004</v>
      </c>
      <c r="D1629" s="1051">
        <f>D1628+G1629+0.01</f>
        <v>153600.03000000003</v>
      </c>
      <c r="E1629" s="1326">
        <f t="shared" si="617"/>
        <v>0.13</v>
      </c>
      <c r="F1629" s="1042" t="s">
        <v>28</v>
      </c>
      <c r="G1629" s="1051">
        <f>G1626*100</f>
        <v>102400</v>
      </c>
      <c r="H1629" s="1057">
        <f t="shared" si="618"/>
        <v>13312.001300000004</v>
      </c>
      <c r="I1629" s="1040"/>
      <c r="J1629" s="1040"/>
      <c r="K1629" s="1039" t="s">
        <v>35</v>
      </c>
      <c r="L1629" s="21">
        <f t="shared" si="626"/>
        <v>51200.020000000004</v>
      </c>
      <c r="M1629" s="21">
        <f>M1628+P1629+0.01</f>
        <v>153600.03000000003</v>
      </c>
      <c r="N1629" s="87">
        <f t="shared" si="619"/>
        <v>0.19</v>
      </c>
      <c r="O1629" s="913" t="s">
        <v>28</v>
      </c>
      <c r="P1629" s="925">
        <f>P1626*100</f>
        <v>102400</v>
      </c>
      <c r="Q1629" s="24">
        <f t="shared" si="620"/>
        <v>19456.001900000007</v>
      </c>
      <c r="S1629" s="1039" t="s">
        <v>35</v>
      </c>
      <c r="T1629" s="21">
        <f t="shared" si="627"/>
        <v>51200.020000000004</v>
      </c>
      <c r="U1629" s="21">
        <f>U1628+X1629+0.01</f>
        <v>153600.03000000003</v>
      </c>
      <c r="V1629" s="87">
        <f t="shared" si="621"/>
        <v>0.36</v>
      </c>
      <c r="W1629" s="913" t="s">
        <v>28</v>
      </c>
      <c r="X1629" s="925">
        <f>X1626*100</f>
        <v>102400</v>
      </c>
      <c r="Y1629" s="24">
        <f t="shared" si="622"/>
        <v>36864.003600000004</v>
      </c>
      <c r="AA1629" s="1039" t="s">
        <v>35</v>
      </c>
      <c r="AB1629" s="21">
        <f t="shared" si="628"/>
        <v>51200.020000000004</v>
      </c>
      <c r="AC1629" s="21">
        <f>AC1628+AF1629+0.01</f>
        <v>153600.03000000003</v>
      </c>
      <c r="AD1629" s="87">
        <f t="shared" si="623"/>
        <v>0.2</v>
      </c>
      <c r="AE1629" s="913" t="s">
        <v>28</v>
      </c>
      <c r="AF1629" s="925">
        <f>AF1626*100</f>
        <v>102400</v>
      </c>
      <c r="AG1629" s="24">
        <f t="shared" si="624"/>
        <v>20480.002000000008</v>
      </c>
    </row>
    <row r="1630" spans="2:34" s="1039" customFormat="1">
      <c r="B1630" s="1039" t="s">
        <v>36</v>
      </c>
      <c r="C1630" s="21">
        <f t="shared" si="625"/>
        <v>153600.03000000003</v>
      </c>
      <c r="D1630" s="1051">
        <f>D1629+G1630+0.01</f>
        <v>512000.04000000004</v>
      </c>
      <c r="E1630" s="1326">
        <f t="shared" si="617"/>
        <v>0.11</v>
      </c>
      <c r="F1630" s="1042" t="s">
        <v>29</v>
      </c>
      <c r="G1630" s="1051">
        <f>350*G1626</f>
        <v>358400</v>
      </c>
      <c r="H1630" s="1057">
        <f t="shared" si="618"/>
        <v>39424.001100000001</v>
      </c>
      <c r="I1630" s="1040"/>
      <c r="J1630" s="1040"/>
      <c r="K1630" s="1039" t="s">
        <v>36</v>
      </c>
      <c r="L1630" s="21">
        <f t="shared" si="626"/>
        <v>153600.03000000003</v>
      </c>
      <c r="M1630" s="21">
        <f>M1629+P1630+0.01</f>
        <v>512000.04000000004</v>
      </c>
      <c r="N1630" s="87">
        <f t="shared" si="619"/>
        <v>0.16</v>
      </c>
      <c r="O1630" s="913" t="s">
        <v>29</v>
      </c>
      <c r="P1630" s="925">
        <f>350*P1626</f>
        <v>358400</v>
      </c>
      <c r="Q1630" s="24">
        <f t="shared" si="620"/>
        <v>57344.001600000003</v>
      </c>
      <c r="S1630" s="1039" t="s">
        <v>36</v>
      </c>
      <c r="T1630" s="21">
        <f t="shared" si="627"/>
        <v>153600.03000000003</v>
      </c>
      <c r="U1630" s="21">
        <f>U1629+X1630+0.01</f>
        <v>512000.04000000004</v>
      </c>
      <c r="V1630" s="87">
        <f t="shared" si="621"/>
        <v>0.3</v>
      </c>
      <c r="W1630" s="913" t="s">
        <v>29</v>
      </c>
      <c r="X1630" s="925">
        <f>350*X1626</f>
        <v>358400</v>
      </c>
      <c r="Y1630" s="24">
        <f t="shared" si="622"/>
        <v>107520.003</v>
      </c>
      <c r="AA1630" s="1039" t="s">
        <v>36</v>
      </c>
      <c r="AB1630" s="21">
        <f t="shared" si="628"/>
        <v>153600.03000000003</v>
      </c>
      <c r="AC1630" s="21">
        <f>AC1629+AF1630+0.01</f>
        <v>512000.04000000004</v>
      </c>
      <c r="AD1630" s="87">
        <f t="shared" si="623"/>
        <v>0.17</v>
      </c>
      <c r="AE1630" s="913" t="s">
        <v>29</v>
      </c>
      <c r="AF1630" s="925">
        <f>350*AF1626</f>
        <v>358400</v>
      </c>
      <c r="AG1630" s="24">
        <f t="shared" si="624"/>
        <v>60928.001700000008</v>
      </c>
    </row>
    <row r="1631" spans="2:34" s="1039" customFormat="1">
      <c r="B1631" s="1039" t="s">
        <v>95</v>
      </c>
      <c r="C1631" s="21">
        <f t="shared" si="625"/>
        <v>512000.04000000004</v>
      </c>
      <c r="D1631" s="1051">
        <f>D1630+G1631+0.01</f>
        <v>1048576.05</v>
      </c>
      <c r="E1631" s="1326">
        <f t="shared" si="617"/>
        <v>0.1</v>
      </c>
      <c r="F1631" s="1042">
        <v>524</v>
      </c>
      <c r="G1631" s="1051">
        <f>F1631*G1626</f>
        <v>536576</v>
      </c>
      <c r="H1631" s="1057">
        <f t="shared" si="618"/>
        <v>53657.601000000002</v>
      </c>
      <c r="I1631" s="1040"/>
      <c r="J1631" s="1040"/>
      <c r="K1631" s="1039" t="s">
        <v>95</v>
      </c>
      <c r="L1631" s="21">
        <f t="shared" si="626"/>
        <v>512000.04000000004</v>
      </c>
      <c r="M1631" s="21">
        <f>M1630+P1631+0.01</f>
        <v>1048576.05</v>
      </c>
      <c r="N1631" s="87">
        <f t="shared" si="619"/>
        <v>0.14000000000000001</v>
      </c>
      <c r="O1631" s="913">
        <v>524</v>
      </c>
      <c r="P1631" s="925">
        <f>O1631*P1626</f>
        <v>536576</v>
      </c>
      <c r="Q1631" s="24">
        <f t="shared" si="620"/>
        <v>75120.641400000008</v>
      </c>
      <c r="S1631" s="1039" t="s">
        <v>95</v>
      </c>
      <c r="T1631" s="21">
        <f t="shared" si="627"/>
        <v>512000.04000000004</v>
      </c>
      <c r="U1631" s="21">
        <f>U1630+X1631+0.01</f>
        <v>1048576.05</v>
      </c>
      <c r="V1631" s="87">
        <f t="shared" si="621"/>
        <v>0.26</v>
      </c>
      <c r="W1631" s="913">
        <v>524</v>
      </c>
      <c r="X1631" s="925">
        <f>W1631*X1626</f>
        <v>536576</v>
      </c>
      <c r="Y1631" s="24">
        <f t="shared" si="622"/>
        <v>139509.76260000002</v>
      </c>
      <c r="AA1631" s="1039" t="s">
        <v>95</v>
      </c>
      <c r="AB1631" s="21">
        <f t="shared" si="628"/>
        <v>512000.04000000004</v>
      </c>
      <c r="AC1631" s="21">
        <f>AC1630+AF1631+0.01</f>
        <v>1048576.05</v>
      </c>
      <c r="AD1631" s="87">
        <f t="shared" si="623"/>
        <v>0.14499999999999999</v>
      </c>
      <c r="AE1631" s="913">
        <v>524</v>
      </c>
      <c r="AF1631" s="925">
        <f>AE1631*AF1626</f>
        <v>536576</v>
      </c>
      <c r="AG1631" s="24">
        <f t="shared" si="624"/>
        <v>77803.52145</v>
      </c>
    </row>
    <row r="1632" spans="2:34" s="1039" customFormat="1">
      <c r="B1632" s="1039" t="s">
        <v>96</v>
      </c>
      <c r="C1632" s="21">
        <f t="shared" si="625"/>
        <v>1048576.05</v>
      </c>
      <c r="D1632" s="1051">
        <f>D1631+G1632+0.01</f>
        <v>5242880.0599999996</v>
      </c>
      <c r="E1632" s="1326">
        <f t="shared" si="617"/>
        <v>0.09</v>
      </c>
      <c r="F1632" s="1042">
        <v>4096</v>
      </c>
      <c r="G1632" s="1051">
        <f>F1632*G1626</f>
        <v>4194304</v>
      </c>
      <c r="H1632" s="1057">
        <f t="shared" si="618"/>
        <v>377487.36089999997</v>
      </c>
      <c r="I1632" s="1040"/>
      <c r="J1632" s="1040"/>
      <c r="K1632" s="1039" t="s">
        <v>96</v>
      </c>
      <c r="L1632" s="21">
        <f t="shared" si="626"/>
        <v>1048576.05</v>
      </c>
      <c r="M1632" s="21">
        <f>M1631+P1632+0.01</f>
        <v>5242880.0599999996</v>
      </c>
      <c r="N1632" s="87">
        <f t="shared" si="619"/>
        <v>0.12</v>
      </c>
      <c r="O1632" s="913">
        <v>4096</v>
      </c>
      <c r="P1632" s="925">
        <f>O1632*P1626</f>
        <v>4194304</v>
      </c>
      <c r="Q1632" s="24">
        <f t="shared" si="620"/>
        <v>503316.48119999998</v>
      </c>
      <c r="S1632" s="1039" t="s">
        <v>96</v>
      </c>
      <c r="T1632" s="21">
        <f t="shared" si="627"/>
        <v>1048576.05</v>
      </c>
      <c r="U1632" s="21">
        <f>U1631+X1632+0.01</f>
        <v>5242880.0599999996</v>
      </c>
      <c r="V1632" s="87">
        <f t="shared" si="621"/>
        <v>0.22500000000000001</v>
      </c>
      <c r="W1632" s="913">
        <v>4096</v>
      </c>
      <c r="X1632" s="925">
        <f>W1632*X1626</f>
        <v>4194304</v>
      </c>
      <c r="Y1632" s="24">
        <f t="shared" si="622"/>
        <v>943718.40224999993</v>
      </c>
      <c r="AA1632" s="1039" t="s">
        <v>96</v>
      </c>
      <c r="AB1632" s="21">
        <f t="shared" si="628"/>
        <v>1048576.05</v>
      </c>
      <c r="AC1632" s="21">
        <f>AC1631+AF1632+0.01</f>
        <v>5242880.0599999996</v>
      </c>
      <c r="AD1632" s="87">
        <f t="shared" si="623"/>
        <v>0.125</v>
      </c>
      <c r="AE1632" s="913">
        <v>4096</v>
      </c>
      <c r="AF1632" s="925">
        <f>AE1632*AF1626</f>
        <v>4194304</v>
      </c>
      <c r="AG1632" s="24">
        <f t="shared" si="624"/>
        <v>524288.00124999997</v>
      </c>
      <c r="AH1632" s="1039" t="s">
        <v>155</v>
      </c>
    </row>
    <row r="1633" spans="1:33" s="1039" customFormat="1">
      <c r="B1633" s="1039" t="s">
        <v>97</v>
      </c>
      <c r="C1633" s="21">
        <f t="shared" si="625"/>
        <v>5242880.0599999996</v>
      </c>
      <c r="D1633" s="1051">
        <f>D1632+G1633+0.01</f>
        <v>5754880.0699999994</v>
      </c>
      <c r="E1633" s="1088" t="str">
        <f>V633</f>
        <v>Contact Us</v>
      </c>
      <c r="F1633" s="1042" t="s">
        <v>39</v>
      </c>
      <c r="G1633" s="1051">
        <f>500*G1626</f>
        <v>512000</v>
      </c>
      <c r="H1633" s="1057"/>
      <c r="I1633" s="1040"/>
      <c r="J1633" s="1040"/>
      <c r="K1633" s="1039" t="s">
        <v>97</v>
      </c>
      <c r="L1633" s="21">
        <f t="shared" si="626"/>
        <v>5242880.0599999996</v>
      </c>
      <c r="M1633" s="21">
        <f>M1632+P1633+0.01</f>
        <v>5754880.0699999994</v>
      </c>
      <c r="N1633" s="87" t="str">
        <f t="shared" si="619"/>
        <v>Contact Us</v>
      </c>
      <c r="O1633" s="913" t="s">
        <v>39</v>
      </c>
      <c r="P1633" s="925">
        <f>500*P1626</f>
        <v>512000</v>
      </c>
      <c r="Q1633" s="24"/>
      <c r="S1633" s="1039" t="s">
        <v>97</v>
      </c>
      <c r="T1633" s="21">
        <f t="shared" si="627"/>
        <v>5242880.0599999996</v>
      </c>
      <c r="U1633" s="21">
        <f>U1632+X1633+0.01</f>
        <v>5754880.0699999994</v>
      </c>
      <c r="V1633" s="87" t="str">
        <f t="shared" si="621"/>
        <v>Contact Us</v>
      </c>
      <c r="W1633" s="913" t="s">
        <v>39</v>
      </c>
      <c r="X1633" s="925">
        <f>500*X1626</f>
        <v>512000</v>
      </c>
      <c r="Y1633" s="24"/>
      <c r="AA1633" s="1039" t="s">
        <v>97</v>
      </c>
      <c r="AB1633" s="21">
        <f t="shared" si="628"/>
        <v>5242880.0599999996</v>
      </c>
      <c r="AC1633" s="21">
        <f>AC1632+AF1633+0.01</f>
        <v>5754880.0699999994</v>
      </c>
      <c r="AD1633" s="87" t="str">
        <f t="shared" si="623"/>
        <v>Contact Us</v>
      </c>
      <c r="AE1633" s="913" t="s">
        <v>39</v>
      </c>
      <c r="AF1633" s="925">
        <f>500*AF1626</f>
        <v>512000</v>
      </c>
      <c r="AG1633" s="24"/>
    </row>
    <row r="1634" spans="1:33" s="1039" customFormat="1">
      <c r="D1634" s="1040"/>
      <c r="E1634" s="1042"/>
      <c r="F1634" s="1040"/>
      <c r="G1634" s="1040"/>
      <c r="H1634" s="1040"/>
      <c r="I1634" s="1040"/>
      <c r="J1634" s="1040"/>
      <c r="O1634" s="1044"/>
      <c r="P1634" s="1044"/>
      <c r="W1634" s="1044"/>
      <c r="X1634" s="1044"/>
      <c r="AE1634" s="1044"/>
      <c r="AF1634" s="1044"/>
    </row>
    <row r="1635" spans="1:33" s="1039" customFormat="1" ht="16.5">
      <c r="B1635" s="1039" t="s">
        <v>41</v>
      </c>
      <c r="D1635" s="1049">
        <f>'Pricing Calculator'!Q657</f>
        <v>0</v>
      </c>
      <c r="E1635" s="1042"/>
      <c r="F1635" s="161"/>
      <c r="G1635" s="1040"/>
      <c r="H1635" s="1040"/>
      <c r="I1635" s="1040"/>
      <c r="J1635" s="1040"/>
      <c r="K1635" s="1039" t="s">
        <v>41</v>
      </c>
      <c r="M1635" s="26">
        <f>'Pricing Calculator'!Q657</f>
        <v>0</v>
      </c>
      <c r="O1635" s="914"/>
      <c r="P1635" s="1044"/>
      <c r="S1635" s="1039" t="s">
        <v>41</v>
      </c>
      <c r="U1635" s="26">
        <f>'Pricing Calculator'!Q657</f>
        <v>0</v>
      </c>
      <c r="W1635" s="914"/>
      <c r="X1635" s="1044"/>
      <c r="AA1635" s="1039" t="s">
        <v>41</v>
      </c>
      <c r="AC1635" s="26">
        <f>'Pricing Calculator'!Q655</f>
        <v>0</v>
      </c>
      <c r="AE1635" s="914"/>
      <c r="AF1635" s="1044"/>
    </row>
    <row r="1636" spans="1:33" s="1039" customFormat="1" ht="16.5">
      <c r="B1636" s="1039" t="s">
        <v>98</v>
      </c>
      <c r="D1636" s="298">
        <f>IF(AND(D1635&gt;C1627,D1635&lt;D1627),(D1635-C1627)*E1627,IF(AND(D1635&gt;C1628,D1635&lt;D1628),H1627+((D1635-C1628)*E1628),IF(AND(D1635&gt;C1629,D1635&lt;D1629),H1628+H1627+((D1635-C1629)*E1629),IF(AND(D1635&gt;C1630,D1635&lt;D1630),H1629+H1628+H1627+((D1635-D1629)*E1630),IF(AND(D1635&gt;C1631,D1635&lt;D1631),((D1635-C1631)*E1631)+H1630+H1629+H1628+H1627,IF(AND(D1635&gt;C1632,D1635&lt;D1632),((D1635-C1632)*E1632)+H1631+H1630+H1629+H1628+H1627,IF(D1635&gt;C1633,"Contact Us",0)))))))</f>
        <v>0</v>
      </c>
      <c r="E1636" s="1042"/>
      <c r="F1636" s="161"/>
      <c r="G1636" s="1040"/>
      <c r="H1636" s="161"/>
      <c r="I1636" s="1040"/>
      <c r="J1636" s="1040"/>
      <c r="K1636" s="1039" t="s">
        <v>99</v>
      </c>
      <c r="M1636" s="48">
        <f>IF(AND(M1635&gt;L1627,M1635&lt;M1627),(M1635-L1627)*N1627,IF(AND(M1635&gt;L1628,M1635&lt;M1628),Q1627+((M1635-L1628)*N1628),IF(AND(M1635&gt;L1629,M1635&lt;M1629),Q1628+Q1627+((M1635-L1629)*N1629),IF(AND(M1635&gt;L1630,M1635&lt;M1630),Q1629+Q1628+Q1627+((M1635-L1630)*N1630),IF(AND(M1635&gt;L1631,M1635&lt;M1631),Q1630+Q1629+Q1628+Q1627+((M1635-L1631)*N1631),IF(AND(M1635&gt;L1632,M1635&lt;M1632),Q1631+Q1630+Q1629+Q1628+Q1627+((M1635-L1632)*N1632),IF(M1635&gt;L1633,"Contact Us",0)))))))</f>
        <v>0</v>
      </c>
      <c r="O1636" s="914"/>
      <c r="P1636" s="1044"/>
      <c r="Q1636" s="161"/>
      <c r="S1636" s="1039" t="s">
        <v>99</v>
      </c>
      <c r="U1636" s="48">
        <f>IF(AND(U1635&gt;T1627,U1635&lt;U1627),(U1635-T1627)*V1627,IF(AND(U1635&gt;T1628,U1635&lt;U1628),Y1627+((U1635-T1628)*V1628),IF(AND(U1635&gt;T1629,U1635&lt;U1629),Y1628+Y1627+((U1635-T1629)*V1629),IF(AND(U1635&gt;T1630,U1635&lt;U1630),Y1629+Y1628+Y1627+((U1635-T1630)*V1630),IF(AND(U1635&gt;T1631,U1635&lt;U1631),Y1630+Y1629+Y1628+Y1627+((U1635-T1631)*V1631),IF(AND(U1635&gt;T1632,U1635&lt;U1632),Y1631+Y1630+Y1629+Y1628+Y1627+((U1635-T1632)*V1632),IF(U1635&gt;T1633,"Contact Us",0)))))))</f>
        <v>0</v>
      </c>
      <c r="W1636" s="914"/>
      <c r="X1636" s="1044"/>
      <c r="Y1636" s="161"/>
      <c r="AA1636" s="1039" t="s">
        <v>99</v>
      </c>
      <c r="AC1636" s="48">
        <f>IF(AND(AC1635&gt;AB1627,AC1635&lt;AC1627),(AC1635-AB1627)*AD1627,IF(AND(AC1635&gt;AB1628,AC1635&lt;AC1628),AG1627+((AC1635-AB1628)*AD1628),IF(AND(AC1635&gt;AB1629,AC1635&lt;AC1629),AG1628+AG1627+((AC1635-AB1629)*AD1629),IF(AND(AC1635&gt;AB1630,AC1635&lt;AC1630),AG1629+AG1628+AG1627+((AC1635-AB1630)*AD1630),IF(AND(AC1635&gt;AB1631,AC1635&lt;AC1631),AG1630+AG1629+AG1628+AG1627+((AC1635-AB1631)*AD1631),IF(AND(AC1635&gt;AB1632,AC1635&lt;AC1632),AG1631+AG1630+AG1629+AG1628+AG1627+((AC1635-AB1632)*AD1632),IF(AC1635&gt;AB1633,"Contact Us",0)))))))</f>
        <v>0</v>
      </c>
      <c r="AE1636" s="914"/>
      <c r="AF1636" s="1044"/>
      <c r="AG1636" s="161"/>
    </row>
    <row r="1637" spans="1:33" s="1039" customFormat="1">
      <c r="D1637" s="1040"/>
      <c r="E1637" s="1042"/>
      <c r="F1637" s="1040"/>
      <c r="G1637" s="1040"/>
      <c r="H1637" s="1040"/>
      <c r="I1637" s="1040"/>
      <c r="J1637" s="1040"/>
      <c r="O1637" s="900"/>
      <c r="P1637" s="1044"/>
    </row>
    <row r="1638" spans="1:33" s="1039" customFormat="1">
      <c r="B1638" s="1039" t="s">
        <v>522</v>
      </c>
      <c r="D1638" s="1090">
        <f>IF(AE627 = 999999, "Not Available", IF(D1636="Contact Us","Contact Us", D1636))</f>
        <v>0</v>
      </c>
      <c r="E1638" s="1042" t="str">
        <f>IF(D1635&gt;0, O648, "")</f>
        <v/>
      </c>
      <c r="F1638" s="1024">
        <f>P648</f>
        <v>0</v>
      </c>
      <c r="G1638" s="1040"/>
      <c r="H1638" s="1040"/>
      <c r="I1638" s="1040"/>
      <c r="J1638" s="1040"/>
      <c r="O1638" s="900"/>
      <c r="P1638" s="1044"/>
    </row>
    <row r="1639" spans="1:33" s="1039" customFormat="1">
      <c r="B1639" s="1039" t="s">
        <v>523</v>
      </c>
      <c r="D1639" s="1122">
        <f>IF(AE635 = 999999, "Not Available", IF(M1636="Contact Us","Contact Us",M1636))</f>
        <v>0</v>
      </c>
      <c r="E1639" s="1042" t="str">
        <f>IF(D1635&gt;0, O656, "")</f>
        <v/>
      </c>
      <c r="F1639" s="1024">
        <f>P656</f>
        <v>0</v>
      </c>
      <c r="G1639" s="1040"/>
      <c r="H1639" s="1040"/>
      <c r="I1639" s="1040"/>
      <c r="J1639" s="1040"/>
      <c r="O1639" s="900"/>
      <c r="P1639" s="1044"/>
    </row>
    <row r="1640" spans="1:33" s="1039" customFormat="1">
      <c r="B1640" s="1039" t="s">
        <v>8443</v>
      </c>
      <c r="D1640" s="1122">
        <f>IF(AE643 = 999999, "Not Available", IF(U1636="Contact Us","Contact Us",U1636))</f>
        <v>0</v>
      </c>
      <c r="E1640" s="1042" t="str">
        <f>IF(D1635&gt;0,O664, "")</f>
        <v/>
      </c>
      <c r="F1640" s="1024" t="str">
        <f>P664</f>
        <v/>
      </c>
      <c r="G1640" s="1040"/>
      <c r="H1640" s="1040"/>
      <c r="I1640" s="1040"/>
      <c r="J1640" s="1040"/>
      <c r="O1640" s="900"/>
      <c r="P1640" s="1044"/>
    </row>
    <row r="1641" spans="1:33" s="1039" customFormat="1">
      <c r="B1641" s="1039" t="s">
        <v>8444</v>
      </c>
      <c r="D1641" s="1122">
        <f>IF(AE651 = 999999, "Not Available", IF(AC1636="Contact Us","Contact Us",AC1636))</f>
        <v>0</v>
      </c>
      <c r="E1641" s="1042" t="str">
        <f>IF(D1635&gt;0, O672, "")</f>
        <v/>
      </c>
      <c r="F1641" s="1024" t="str">
        <f>P672</f>
        <v/>
      </c>
      <c r="G1641" s="1040"/>
      <c r="H1641" s="1040"/>
      <c r="I1641" s="1040"/>
      <c r="J1641" s="1040"/>
      <c r="O1641" s="900"/>
      <c r="P1641" s="1044"/>
    </row>
    <row r="1642" spans="1:33" s="1039" customFormat="1">
      <c r="D1642" s="1042"/>
      <c r="E1642" s="1042"/>
      <c r="F1642" s="1024"/>
      <c r="G1642" s="1040"/>
      <c r="H1642" s="1040"/>
      <c r="I1642" s="1040"/>
      <c r="J1642" s="1040"/>
      <c r="O1642" s="900"/>
      <c r="P1642" s="1044"/>
    </row>
    <row r="1643" spans="1:33" s="1039" customFormat="1">
      <c r="B1643" s="1039" t="s">
        <v>524</v>
      </c>
      <c r="D1643" s="1122">
        <f>IF(AND('Rate Card'!M23=1),D1638,IF(AND('Rate Card'!M23=2),D1639,IF('Rate Card'!M23=3,D1640,IF('Rate Card'!M23=4,D1641,0))))</f>
        <v>0</v>
      </c>
      <c r="E1643" s="1042">
        <f>IF(AND('Rate Card'!M44=1),E1638,IF(AND('Rate Card'!M44=2),E1639,IF('Rate Card'!M44=3,"Not Available",IF('Rate Card'!M44=4,"Not Available",0))))</f>
        <v>0</v>
      </c>
      <c r="F1643" s="1042">
        <f>IF(AND('Rate Card'!M44=1),F1638,IF(AND('Rate Card'!M44=2),F1639,IF('Rate Card'!M44=3,"Not Available",IF('Rate Card'!M44=4,"Not Available",0))))</f>
        <v>0</v>
      </c>
      <c r="G1643" s="1040"/>
      <c r="H1643" s="1040"/>
      <c r="I1643" s="1040"/>
      <c r="J1643" s="1040"/>
      <c r="O1643" s="900"/>
      <c r="P1643" s="1044"/>
    </row>
    <row r="1644" spans="1:33" s="1039" customFormat="1">
      <c r="D1644" s="1040"/>
      <c r="E1644" s="1123"/>
      <c r="F1644" s="1040"/>
      <c r="G1644" s="1040"/>
      <c r="H1644" s="1040"/>
      <c r="I1644" s="1040"/>
      <c r="J1644" s="1040"/>
      <c r="O1644" s="1044"/>
      <c r="P1644" s="1044"/>
    </row>
    <row r="1647" spans="1:33" ht="45" customHeight="1">
      <c r="A1647" s="12" t="s">
        <v>332</v>
      </c>
    </row>
    <row r="1648" spans="1:33" ht="15.75" customHeight="1"/>
    <row r="1649" spans="1:11" ht="15.75" customHeight="1">
      <c r="A1649" s="2" t="s">
        <v>0</v>
      </c>
      <c r="B1649" s="2" t="s">
        <v>2</v>
      </c>
      <c r="C1649" s="2" t="s">
        <v>171</v>
      </c>
      <c r="D1649" s="2" t="s">
        <v>387</v>
      </c>
      <c r="E1649" s="556" t="s">
        <v>313</v>
      </c>
      <c r="F1649" s="2"/>
      <c r="G1649" s="2"/>
      <c r="H1649" s="2" t="s">
        <v>333</v>
      </c>
      <c r="I1649" s="2" t="s">
        <v>2</v>
      </c>
      <c r="J1649" s="2" t="s">
        <v>2986</v>
      </c>
    </row>
    <row r="1650" spans="1:11" ht="15.75" customHeight="1">
      <c r="A1650" s="41" t="s">
        <v>323</v>
      </c>
      <c r="B1650" s="41" t="s">
        <v>3</v>
      </c>
      <c r="C1650" s="37">
        <f>IF(E672=999999, "Not Available", N672)</f>
        <v>0</v>
      </c>
      <c r="D1650" s="1093">
        <f>'Pricing Calculator'!O726</f>
        <v>0</v>
      </c>
      <c r="E1650" s="1124">
        <v>1</v>
      </c>
      <c r="H1650" s="1125" t="str">
        <f>IF(C1650= "Not Available", "Not Available", "Free")</f>
        <v>Free</v>
      </c>
    </row>
    <row r="1651" spans="1:11" ht="15.75" customHeight="1">
      <c r="A1651" s="41"/>
      <c r="B1651" s="41"/>
    </row>
    <row r="1652" spans="1:11" ht="15.75" customHeight="1">
      <c r="A1652" s="41" t="s">
        <v>323</v>
      </c>
      <c r="B1652" s="41" t="s">
        <v>291</v>
      </c>
      <c r="C1652" s="37">
        <f>IF(E673=999999, "Not Available", N673)</f>
        <v>10</v>
      </c>
      <c r="D1652" s="1093">
        <f>'Pricing Calculator'!O728</f>
        <v>0</v>
      </c>
      <c r="E1652" s="1126">
        <f>D1652/500000</f>
        <v>0</v>
      </c>
      <c r="F1652" s="1085">
        <f>ROUNDUP(E1652, 0)</f>
        <v>0</v>
      </c>
      <c r="H1652" s="1125">
        <f>IF(C1652 = "Not Available", "Not Available", F1652*C1652)</f>
        <v>0</v>
      </c>
      <c r="I1652" s="1040" t="str">
        <f>IF(D1652&gt;0, O673, "")</f>
        <v/>
      </c>
      <c r="J1652" s="1024" t="str">
        <f>P673</f>
        <v/>
      </c>
    </row>
    <row r="1653" spans="1:11" ht="15.75" customHeight="1">
      <c r="A1653" s="41"/>
      <c r="B1653" s="41"/>
      <c r="D1653" s="2" t="s">
        <v>77</v>
      </c>
      <c r="E1653" s="556"/>
      <c r="F1653" s="2"/>
      <c r="G1653" s="2"/>
    </row>
    <row r="1654" spans="1:11" ht="15.75" customHeight="1">
      <c r="A1654" s="41" t="s">
        <v>323</v>
      </c>
      <c r="B1654" s="41" t="s">
        <v>14</v>
      </c>
      <c r="C1654" s="37">
        <f>IF(E674=999999, "Not Available", N674)</f>
        <v>200</v>
      </c>
      <c r="D1654" s="1093">
        <f>'Pricing Calculator'!O730</f>
        <v>0</v>
      </c>
      <c r="E1654" s="1127">
        <f>D1654/5000000</f>
        <v>0</v>
      </c>
      <c r="F1654" s="1128">
        <f>ROUNDUP(E1654, 0)</f>
        <v>0</v>
      </c>
      <c r="G1654" s="1129"/>
      <c r="H1654" s="1125">
        <f>IF(C1654 = "Not Available", "Not Available", F1654*C1654)</f>
        <v>0</v>
      </c>
      <c r="I1654" s="1040" t="str">
        <f>IF(D1654&gt;0, O674, "")</f>
        <v/>
      </c>
      <c r="J1654" s="1024" t="str">
        <f>+P674</f>
        <v/>
      </c>
    </row>
    <row r="1655" spans="1:11" ht="15.75" customHeight="1">
      <c r="D1655" s="1042"/>
      <c r="E1655" s="1130"/>
      <c r="F1655" s="1051"/>
      <c r="H1655" s="1090">
        <f>IF(H1650 = "Not Available", "Not Available", SUM(H1650:H1654))</f>
        <v>0</v>
      </c>
    </row>
    <row r="1656" spans="1:11" ht="15.75" customHeight="1">
      <c r="D1656" s="1042"/>
      <c r="E1656" s="1130"/>
      <c r="F1656" s="1051"/>
      <c r="H1656" s="1122"/>
    </row>
    <row r="1657" spans="1:11" ht="15.75" customHeight="1">
      <c r="A1657" s="897" t="s">
        <v>1021</v>
      </c>
      <c r="B1657" s="897"/>
      <c r="C1657" s="897"/>
      <c r="D1657" s="1131"/>
      <c r="E1657" s="1132"/>
      <c r="F1657" s="1133"/>
      <c r="G1657" s="1134"/>
      <c r="H1657" s="1135"/>
    </row>
    <row r="1658" spans="1:11" ht="15.75" customHeight="1">
      <c r="A1658" s="897"/>
      <c r="B1658" s="897" t="s">
        <v>291</v>
      </c>
      <c r="C1658" s="897">
        <v>1</v>
      </c>
      <c r="D1658" s="1136">
        <f>'Pricing Calculator'!Y728</f>
        <v>0</v>
      </c>
      <c r="E1658" s="1132"/>
      <c r="F1658" s="1133"/>
      <c r="G1658" s="1134"/>
      <c r="H1658" s="1135">
        <f>IF(D1658&gt;10, C1658*(D1658-10), 0)</f>
        <v>0</v>
      </c>
    </row>
    <row r="1659" spans="1:11" ht="15.75" customHeight="1">
      <c r="A1659" s="897"/>
      <c r="B1659" s="897" t="s">
        <v>14</v>
      </c>
      <c r="C1659" s="897">
        <v>10</v>
      </c>
      <c r="D1659" s="1136">
        <f>'Pricing Calculator'!Y730</f>
        <v>0</v>
      </c>
      <c r="E1659" s="1132"/>
      <c r="F1659" s="1133"/>
      <c r="G1659" s="1134"/>
      <c r="H1659" s="1135">
        <f>IF(D1659&gt;100, (((D1659-100)*C1660)+(90*C1659)), IF(D1659&lt;10, 0, C1659*(D1659-10)))</f>
        <v>0</v>
      </c>
      <c r="K1659">
        <f>IF(D1659&gt;100, (((D1659-10)*C1660)+(10*C1659)), C1659*D1659)</f>
        <v>0</v>
      </c>
    </row>
    <row r="1660" spans="1:11" ht="15.75" customHeight="1">
      <c r="A1660" s="897"/>
      <c r="B1660" s="897" t="s">
        <v>14</v>
      </c>
      <c r="C1660" s="897">
        <v>2.5</v>
      </c>
      <c r="D1660" s="1131"/>
      <c r="E1660" s="1132"/>
      <c r="F1660" s="1133"/>
      <c r="G1660" s="1134"/>
      <c r="H1660" s="1135"/>
    </row>
    <row r="1661" spans="1:11" ht="15.75" customHeight="1">
      <c r="A1661" s="2" t="s">
        <v>0</v>
      </c>
      <c r="B1661" s="2" t="s">
        <v>2</v>
      </c>
      <c r="C1661" s="2" t="s">
        <v>171</v>
      </c>
      <c r="D1661" s="2" t="s">
        <v>1005</v>
      </c>
      <c r="E1661" s="556"/>
      <c r="F1661" s="2"/>
      <c r="G1661" s="2"/>
      <c r="H1661" s="2" t="s">
        <v>333</v>
      </c>
      <c r="I1661" s="2" t="s">
        <v>2</v>
      </c>
      <c r="J1661" s="2" t="s">
        <v>2986</v>
      </c>
    </row>
    <row r="1662" spans="1:11" ht="15.75" customHeight="1">
      <c r="A1662" s="41" t="s">
        <v>1000</v>
      </c>
      <c r="B1662" s="41" t="s">
        <v>3</v>
      </c>
      <c r="C1662" s="37">
        <f>IF(E678=999999, "Not Available", N677)</f>
        <v>999999</v>
      </c>
      <c r="D1662" s="1093">
        <f>'Pricing Calculator'!O740</f>
        <v>0</v>
      </c>
      <c r="E1662" s="1124"/>
      <c r="H1662" s="1125" t="str">
        <f>IF(C1662 = "Not Available", "Not Available", "Free")</f>
        <v>Free</v>
      </c>
      <c r="I1662" s="1040" t="s">
        <v>470</v>
      </c>
    </row>
    <row r="1663" spans="1:11" ht="15.75" customHeight="1">
      <c r="A1663" s="41"/>
      <c r="B1663" s="41"/>
    </row>
    <row r="1664" spans="1:11" ht="15.75" customHeight="1">
      <c r="A1664" s="41" t="s">
        <v>1000</v>
      </c>
      <c r="B1664" s="41" t="s">
        <v>14</v>
      </c>
      <c r="C1664" s="37">
        <f>IF(E678=999999, "Not Available", N678)</f>
        <v>13.99</v>
      </c>
      <c r="D1664" s="1093">
        <f>'Pricing Calculator'!O742</f>
        <v>0</v>
      </c>
      <c r="E1664" s="1126"/>
      <c r="F1664" s="1085"/>
      <c r="H1664" s="1125">
        <f>IF(C1664 = "Not Available", "Not Available", D1664*C1664)</f>
        <v>0</v>
      </c>
      <c r="I1664" s="1060" t="str">
        <f>IF(D1664&gt;0, O678, "")</f>
        <v/>
      </c>
      <c r="J1664" s="1024" t="str">
        <f>P678</f>
        <v/>
      </c>
    </row>
    <row r="1665" spans="1:16" ht="15.75" customHeight="1">
      <c r="A1665" s="41"/>
      <c r="B1665" s="41"/>
    </row>
    <row r="1666" spans="1:16" ht="15.75" customHeight="1">
      <c r="A1666" s="41" t="s">
        <v>1000</v>
      </c>
      <c r="B1666" s="41" t="s">
        <v>290</v>
      </c>
      <c r="C1666" s="37">
        <f>IF(E679=999999, "Not Available", N679)</f>
        <v>139.99</v>
      </c>
      <c r="D1666" s="1093">
        <f>'Pricing Calculator'!O744</f>
        <v>0</v>
      </c>
      <c r="E1666" s="1127"/>
      <c r="F1666" s="1128"/>
      <c r="G1666" s="1129"/>
      <c r="H1666" s="1125">
        <f>IF(C1666 = "Not Available", "Not Available", D1666*C1666)</f>
        <v>0</v>
      </c>
      <c r="I1666" s="1040" t="str">
        <f>IF(D1664&gt;0, O679, "")</f>
        <v/>
      </c>
      <c r="J1666" s="1024" t="str">
        <f>P679</f>
        <v/>
      </c>
    </row>
    <row r="1667" spans="1:16" ht="15.75" customHeight="1">
      <c r="D1667" s="1042"/>
      <c r="E1667" s="1130"/>
      <c r="F1667" s="1051"/>
      <c r="H1667" s="1090">
        <f>IF(H1662 = "Not Available", "Not Available", SUM(H1662:H1666))</f>
        <v>0</v>
      </c>
    </row>
    <row r="1668" spans="1:16" ht="15.75" customHeight="1">
      <c r="A1668" s="2" t="s">
        <v>0</v>
      </c>
      <c r="B1668" s="2"/>
      <c r="C1668" s="2" t="s">
        <v>171</v>
      </c>
      <c r="D1668" s="2" t="s">
        <v>3238</v>
      </c>
      <c r="E1668" s="556"/>
      <c r="F1668" s="2"/>
      <c r="G1668" s="2"/>
      <c r="H1668" s="2" t="s">
        <v>333</v>
      </c>
      <c r="I1668" s="2" t="s">
        <v>2</v>
      </c>
      <c r="J1668" s="2" t="s">
        <v>2986</v>
      </c>
    </row>
    <row r="1669" spans="1:16" ht="15.75" customHeight="1">
      <c r="A1669" s="41" t="s">
        <v>1334</v>
      </c>
      <c r="C1669" s="37" t="str">
        <f xml:space="preserve"> IF(E682=999999, "Not Available",N682)</f>
        <v>Not Available</v>
      </c>
      <c r="D1669" s="1102">
        <f>'Pricing Calculator'!P755</f>
        <v>0</v>
      </c>
      <c r="E1669" s="1130"/>
      <c r="F1669" s="1051"/>
      <c r="H1669" s="1122" t="str">
        <f>IF(C1669="Not Available", "Not Available", D1669*C1669)</f>
        <v>Not Available</v>
      </c>
      <c r="I1669" s="1040" t="str">
        <f>IF(D1669&gt;0, O682, "")</f>
        <v/>
      </c>
      <c r="J1669" s="1024" t="str">
        <f>+P682</f>
        <v/>
      </c>
    </row>
    <row r="1670" spans="1:16" s="1039" customFormat="1" ht="15.75" customHeight="1">
      <c r="A1670" s="41" t="s">
        <v>7306</v>
      </c>
      <c r="C1670" s="37" t="str">
        <f xml:space="preserve"> IF(E683=999999, "Not Available",N683)</f>
        <v>Not Available</v>
      </c>
      <c r="D1670" s="1102">
        <f>'Pricing Calculator'!P762</f>
        <v>0</v>
      </c>
      <c r="E1670" s="1130"/>
      <c r="F1670" s="1051"/>
      <c r="G1670" s="1040"/>
      <c r="H1670" s="1137" t="str">
        <f>IF(C1670="Not Available", "Not Available", D1670*C1670)</f>
        <v>Not Available</v>
      </c>
      <c r="I1670" s="1040" t="str">
        <f>IF(D1670&gt;0, O683, "")</f>
        <v/>
      </c>
      <c r="J1670" s="1024">
        <f>+P683</f>
        <v>0</v>
      </c>
      <c r="O1670" s="1044"/>
      <c r="P1670" s="1044"/>
    </row>
    <row r="1671" spans="1:16" s="1039" customFormat="1" ht="15.75" customHeight="1">
      <c r="A1671" s="41"/>
      <c r="C1671" s="37"/>
      <c r="D1671" s="1102"/>
      <c r="E1671" s="1130"/>
      <c r="F1671" s="1051"/>
      <c r="G1671" s="1040"/>
      <c r="H1671" s="1122" t="str">
        <f>IF(C1669="Not Available", "Not Available", SUM(H1669:H1670))</f>
        <v>Not Available</v>
      </c>
      <c r="I1671" s="1040"/>
      <c r="J1671" s="1024"/>
      <c r="O1671" s="1044"/>
      <c r="P1671" s="1044"/>
    </row>
    <row r="1672" spans="1:16" ht="15.75" customHeight="1">
      <c r="D1672" s="1042"/>
      <c r="E1672" s="1130"/>
      <c r="F1672" s="1051"/>
    </row>
    <row r="1673" spans="1:16" ht="44.25" customHeight="1">
      <c r="A1673" s="12" t="s">
        <v>4545</v>
      </c>
      <c r="D1673" s="1042"/>
      <c r="F1673" s="1051"/>
    </row>
    <row r="1674" spans="1:16" ht="15.75" customHeight="1">
      <c r="A1674" s="2" t="s">
        <v>0</v>
      </c>
      <c r="B1674" s="2" t="s">
        <v>2</v>
      </c>
      <c r="C1674" s="2" t="s">
        <v>171</v>
      </c>
      <c r="D1674" s="2" t="s">
        <v>1005</v>
      </c>
      <c r="E1674" s="556"/>
      <c r="F1674" s="2"/>
      <c r="G1674" s="2"/>
      <c r="H1674" s="2" t="s">
        <v>333</v>
      </c>
      <c r="I1674" s="2" t="s">
        <v>2</v>
      </c>
      <c r="J1674" s="2" t="s">
        <v>2986</v>
      </c>
    </row>
    <row r="1675" spans="1:16" ht="15.75" customHeight="1">
      <c r="A1675" t="s">
        <v>4545</v>
      </c>
      <c r="B1675" t="s">
        <v>3</v>
      </c>
      <c r="C1675">
        <f>IF(E811=999999, "Not Available", N811)</f>
        <v>0</v>
      </c>
      <c r="D1675" s="1124">
        <f>'Pricing Calculator'!P772</f>
        <v>0</v>
      </c>
      <c r="E1675" s="1130"/>
      <c r="F1675" s="1051"/>
      <c r="H1675" s="1043" t="str">
        <f>IF(C1675 = "Not Available", "Not Available", "Free")</f>
        <v>Free</v>
      </c>
      <c r="J1675" s="1040" t="str">
        <f>P811</f>
        <v/>
      </c>
    </row>
    <row r="1676" spans="1:16" ht="15.75" customHeight="1">
      <c r="D1676" s="1102"/>
      <c r="E1676" s="1130"/>
      <c r="F1676" s="1051"/>
    </row>
    <row r="1677" spans="1:16" ht="15.75" customHeight="1">
      <c r="A1677" t="s">
        <v>4545</v>
      </c>
      <c r="B1677" t="s">
        <v>291</v>
      </c>
      <c r="C1677">
        <f>IF(E812=999999, "Not Available", N812)</f>
        <v>2.2999999999999998</v>
      </c>
      <c r="D1677" s="1124">
        <f>'Pricing Calculator'!P774</f>
        <v>0</v>
      </c>
      <c r="E1677" s="1130"/>
      <c r="F1677" s="1051"/>
      <c r="H1677" s="1043">
        <f>IF(C1677 = "Not Available", "Not Available", D1677*C1677)</f>
        <v>0</v>
      </c>
      <c r="J1677" s="1040" t="str">
        <f>P812</f>
        <v/>
      </c>
    </row>
    <row r="1678" spans="1:16" ht="15.75" customHeight="1">
      <c r="D1678" s="1102"/>
      <c r="E1678" s="1130"/>
      <c r="F1678" s="1051"/>
    </row>
    <row r="1679" spans="1:16" ht="15.75" customHeight="1">
      <c r="A1679" t="s">
        <v>4545</v>
      </c>
      <c r="B1679" t="s">
        <v>14</v>
      </c>
      <c r="C1679">
        <f>IF(E813=999999, "Not Available", N813)</f>
        <v>3.5</v>
      </c>
      <c r="D1679" s="1124">
        <f>'Pricing Calculator'!P776</f>
        <v>0</v>
      </c>
      <c r="E1679" s="1130"/>
      <c r="F1679" s="1051"/>
      <c r="H1679" s="1043">
        <f t="shared" ref="H1679" si="629">IF(C1679 = "Not Available", "Not Available", D1679*C1679)</f>
        <v>0</v>
      </c>
      <c r="J1679" s="1040" t="str">
        <f>P813</f>
        <v/>
      </c>
    </row>
    <row r="1680" spans="1:16" ht="15.75" customHeight="1">
      <c r="D1680" s="1042"/>
      <c r="E1680" s="1130"/>
      <c r="F1680" s="1051"/>
      <c r="H1680" s="1043">
        <f>SUM(H1675:H1679)</f>
        <v>0</v>
      </c>
    </row>
    <row r="1681" spans="1:16" ht="44.25" customHeight="1">
      <c r="A1681" s="12" t="s">
        <v>3287</v>
      </c>
      <c r="D1681" s="1042"/>
      <c r="F1681" s="1051"/>
    </row>
    <row r="1682" spans="1:16" ht="15.75" customHeight="1">
      <c r="A1682" s="2"/>
      <c r="B1682" s="2" t="s">
        <v>0</v>
      </c>
      <c r="C1682" s="2" t="s">
        <v>100</v>
      </c>
      <c r="D1682" s="2" t="s">
        <v>3293</v>
      </c>
      <c r="E1682" s="556"/>
      <c r="F1682" s="2"/>
      <c r="G1682" s="2"/>
      <c r="H1682" s="2" t="s">
        <v>333</v>
      </c>
      <c r="I1682" s="2" t="s">
        <v>2</v>
      </c>
      <c r="J1682" s="2" t="s">
        <v>2986</v>
      </c>
    </row>
    <row r="1683" spans="1:16" ht="15.75" customHeight="1">
      <c r="A1683" s="41"/>
      <c r="B1683" t="s">
        <v>3292</v>
      </c>
      <c r="C1683" s="37">
        <f>IF(E686=999999, "Not Available", N686)</f>
        <v>1.4999999999999999E-2</v>
      </c>
      <c r="D1683" s="1124">
        <f>'Pricing Calculator'!T786</f>
        <v>0</v>
      </c>
      <c r="E1683" s="1130"/>
      <c r="F1683" s="1051"/>
      <c r="H1683" s="1122">
        <f>IF(C1683="Not Available", "Not Available", (D1683/10000)*C1683)</f>
        <v>0</v>
      </c>
      <c r="I1683" s="1040" t="str">
        <f>IF(D1683&gt;0, O686, "")</f>
        <v/>
      </c>
      <c r="J1683" s="1024" t="str">
        <f>P686</f>
        <v/>
      </c>
    </row>
    <row r="1684" spans="1:16" ht="15.75" customHeight="1">
      <c r="B1684" t="s">
        <v>3291</v>
      </c>
      <c r="C1684" s="37">
        <f>IF(E687=999999, "Not Available", N687)</f>
        <v>0.5</v>
      </c>
      <c r="D1684" s="1124">
        <f>'Pricing Calculator'!T788</f>
        <v>0</v>
      </c>
      <c r="E1684" s="1130"/>
      <c r="F1684" s="1051"/>
      <c r="H1684" s="1137">
        <f>IF(C1684="Not Available", "Not Available", D1684*C1684)</f>
        <v>0</v>
      </c>
      <c r="I1684" s="1040" t="str">
        <f>IF(D1684&gt;0, O687, "")</f>
        <v/>
      </c>
      <c r="J1684" s="1024" t="str">
        <f>P687</f>
        <v/>
      </c>
    </row>
    <row r="1685" spans="1:16" ht="15.75" customHeight="1">
      <c r="D1685" s="1042"/>
      <c r="E1685" s="1130"/>
      <c r="F1685" s="1051"/>
      <c r="H1685" s="1122">
        <f>SUM(H1683:H1684)</f>
        <v>0</v>
      </c>
    </row>
    <row r="1686" spans="1:16" ht="15.75" customHeight="1">
      <c r="D1686" s="1042"/>
      <c r="F1686" s="1051"/>
    </row>
    <row r="1687" spans="1:16" ht="44.25" customHeight="1">
      <c r="A1687" s="12" t="s">
        <v>432</v>
      </c>
      <c r="D1687" s="1042"/>
      <c r="F1687" s="1051"/>
    </row>
    <row r="1688" spans="1:16" ht="15.75" customHeight="1">
      <c r="D1688" s="1042"/>
      <c r="F1688" s="1051"/>
    </row>
    <row r="1689" spans="1:16" ht="15.75" customHeight="1">
      <c r="A1689" s="2" t="s">
        <v>0</v>
      </c>
      <c r="B1689" s="2" t="s">
        <v>2</v>
      </c>
      <c r="C1689" s="2" t="s">
        <v>446</v>
      </c>
      <c r="D1689" s="2" t="s">
        <v>437</v>
      </c>
      <c r="E1689" s="556" t="s">
        <v>447</v>
      </c>
      <c r="F1689" s="2" t="s">
        <v>448</v>
      </c>
      <c r="G1689" s="2"/>
      <c r="H1689" s="2"/>
    </row>
    <row r="1690" spans="1:16" ht="15.75" customHeight="1">
      <c r="A1690" t="s">
        <v>432</v>
      </c>
      <c r="B1690" t="s">
        <v>433</v>
      </c>
      <c r="C1690" s="37">
        <f>IF(N714=999999, "Not Available", N714)</f>
        <v>0.54</v>
      </c>
      <c r="D1690" s="1042">
        <v>1000</v>
      </c>
      <c r="E1690" s="1138">
        <f>IF(C1690="Not Available", "Not Available", C1690*D1696)</f>
        <v>0</v>
      </c>
      <c r="F1690" s="1079">
        <f>IF(C1690="Not Available", "Not Available", C1690*D1690)</f>
        <v>540</v>
      </c>
    </row>
    <row r="1691" spans="1:16" ht="15.75" customHeight="1">
      <c r="A1691" t="s">
        <v>432</v>
      </c>
      <c r="B1691" t="s">
        <v>434</v>
      </c>
      <c r="C1691" s="37">
        <f>IF(N715=999999, "Not Available", N715)</f>
        <v>0.38</v>
      </c>
      <c r="D1691" s="1042"/>
      <c r="E1691" s="1139"/>
      <c r="F1691" s="1140">
        <f>IF(C1691="Not Available", "Not Available", ((D1696-D1690)*C1691))</f>
        <v>-380</v>
      </c>
    </row>
    <row r="1692" spans="1:16" ht="15.75" customHeight="1">
      <c r="A1692" t="s">
        <v>585</v>
      </c>
      <c r="B1692" t="s">
        <v>435</v>
      </c>
      <c r="C1692" s="37">
        <f>IF(N716=999999, "Not Available", N716)</f>
        <v>0.36</v>
      </c>
      <c r="E1692" s="1141"/>
      <c r="F1692" s="1142"/>
      <c r="G1692" s="1077"/>
      <c r="H1692" s="1051"/>
    </row>
    <row r="1693" spans="1:16" ht="15.75" customHeight="1">
      <c r="A1693" t="s">
        <v>586</v>
      </c>
      <c r="B1693" t="s">
        <v>435</v>
      </c>
      <c r="C1693" s="37">
        <f>IF(N717=999999, "Not Available", N717)</f>
        <v>0.54</v>
      </c>
      <c r="E1693" s="1141"/>
      <c r="F1693" s="1142"/>
      <c r="G1693" s="1077"/>
      <c r="H1693" s="1051"/>
    </row>
    <row r="1694" spans="1:16" s="17" customFormat="1" ht="15.75" customHeight="1">
      <c r="A1694" s="17" t="s">
        <v>438</v>
      </c>
      <c r="D1694" s="1043"/>
      <c r="E1694" s="1143">
        <f>E1690</f>
        <v>0</v>
      </c>
      <c r="F1694" s="1144">
        <f>IF(F1690="Not Available", "Not Available", F1690+F1691)</f>
        <v>160</v>
      </c>
      <c r="G1694" s="1145"/>
      <c r="H1694" s="1049"/>
      <c r="I1694" s="1043"/>
      <c r="J1694" s="1043"/>
      <c r="O1694" s="911"/>
      <c r="P1694" s="911"/>
    </row>
    <row r="1695" spans="1:16" ht="15.75" customHeight="1">
      <c r="G1695" s="1042"/>
      <c r="H1695" s="1077"/>
      <c r="I1695" s="1051"/>
    </row>
    <row r="1696" spans="1:16" ht="15.75" customHeight="1">
      <c r="C1696" t="s">
        <v>313</v>
      </c>
      <c r="D1696" s="1093">
        <f>'Pricing Calculator'!U579</f>
        <v>0</v>
      </c>
      <c r="E1696" s="1042">
        <f>IF(E714 = 999999, "Not Available",IF(D1696&lt;D1690, E1694,F1694))</f>
        <v>0</v>
      </c>
      <c r="F1696" s="1083" t="str">
        <f>IF(D1696&gt;0, O714, "")</f>
        <v/>
      </c>
      <c r="G1696" s="1024" t="str">
        <f>+P714</f>
        <v/>
      </c>
      <c r="H1696" s="1077"/>
      <c r="I1696" s="1051"/>
    </row>
    <row r="1697" spans="1:23" ht="15.75" customHeight="1">
      <c r="C1697" t="s">
        <v>587</v>
      </c>
      <c r="D1697" s="1093">
        <f>'Pricing Calculator'!U581</f>
        <v>0</v>
      </c>
      <c r="E1697" s="1015">
        <f>IF(E715 = 999999, "Not Available",D1697*C1692)</f>
        <v>0</v>
      </c>
      <c r="F1697" s="1083" t="str">
        <f>IF(D1697&gt;0, O716, "")</f>
        <v/>
      </c>
      <c r="G1697" s="1024" t="str">
        <f>+P716</f>
        <v/>
      </c>
      <c r="H1697" s="1077"/>
      <c r="I1697" s="1051"/>
    </row>
    <row r="1698" spans="1:23" ht="15.75" customHeight="1">
      <c r="C1698" t="s">
        <v>588</v>
      </c>
      <c r="D1698" s="1093">
        <f>'Pricing Calculator'!U583</f>
        <v>0</v>
      </c>
      <c r="E1698" s="1015">
        <f>IF(E716 = 999999, "Not Available",D1698*C1693)</f>
        <v>0</v>
      </c>
      <c r="F1698" s="1083" t="str">
        <f>IF(D1698&gt;0, O717, "")</f>
        <v/>
      </c>
      <c r="G1698" s="1024" t="str">
        <f>+P717</f>
        <v/>
      </c>
      <c r="H1698" s="1077"/>
      <c r="I1698" s="1051"/>
    </row>
    <row r="1699" spans="1:23" ht="15.75" customHeight="1">
      <c r="C1699" t="s">
        <v>147</v>
      </c>
      <c r="E1699" s="1092">
        <f>IF(OR(E1696="Not Available",E1697="Not Available",E1698="Not Available"),"Not Available",SUM(E1696:E1698))</f>
        <v>0</v>
      </c>
    </row>
    <row r="1700" spans="1:23" s="1041" customFormat="1" ht="15.75" customHeight="1">
      <c r="D1700" s="1013"/>
      <c r="E1700" s="1015"/>
      <c r="F1700" s="1013"/>
      <c r="G1700" s="1013"/>
      <c r="H1700" s="1013"/>
      <c r="I1700" s="1013"/>
      <c r="J1700" s="1013"/>
      <c r="O1700" s="900"/>
      <c r="P1700" s="900"/>
    </row>
    <row r="1701" spans="1:23" s="1041" customFormat="1" ht="42.75" customHeight="1">
      <c r="A1701" s="12" t="s">
        <v>4587</v>
      </c>
      <c r="D1701" s="1013"/>
      <c r="E1701" s="1015"/>
      <c r="F1701" s="1013"/>
      <c r="G1701" s="1013"/>
      <c r="H1701" s="1013"/>
      <c r="I1701" s="1013"/>
      <c r="J1701" s="1013"/>
      <c r="O1701" s="900"/>
      <c r="P1701" s="900"/>
    </row>
    <row r="1702" spans="1:23" s="1041" customFormat="1" ht="15.75" customHeight="1">
      <c r="D1702" s="1013"/>
      <c r="E1702" s="1015"/>
      <c r="F1702" s="1013"/>
      <c r="G1702" s="1013"/>
      <c r="H1702" s="1013"/>
      <c r="I1702" s="1013"/>
      <c r="J1702" s="1013"/>
      <c r="O1702" s="900"/>
      <c r="P1702" s="900"/>
    </row>
    <row r="1703" spans="1:23" s="1039" customFormat="1" ht="15.75" customHeight="1">
      <c r="A1703" s="2" t="s">
        <v>0</v>
      </c>
      <c r="B1703" s="2" t="s">
        <v>2</v>
      </c>
      <c r="C1703" s="2" t="s">
        <v>446</v>
      </c>
      <c r="D1703" s="2"/>
      <c r="E1703" s="556" t="s">
        <v>49</v>
      </c>
      <c r="F1703" s="556" t="s">
        <v>4601</v>
      </c>
      <c r="G1703" s="2"/>
      <c r="H1703" s="2"/>
      <c r="I1703" s="1040"/>
      <c r="J1703" s="1040"/>
      <c r="O1703" s="1044"/>
      <c r="P1703" s="1044"/>
    </row>
    <row r="1704" spans="1:23" s="1041" customFormat="1" ht="15.75" customHeight="1">
      <c r="A1704" s="1041" t="s">
        <v>4520</v>
      </c>
      <c r="B1704" s="1041" t="s">
        <v>4595</v>
      </c>
      <c r="C1704" s="64">
        <f>N722</f>
        <v>0.25</v>
      </c>
      <c r="D1704" s="1093">
        <f>'Pricing Calculator'!U593</f>
        <v>0</v>
      </c>
      <c r="E1704" s="1015">
        <f>C1704*25</f>
        <v>6.25</v>
      </c>
      <c r="F1704" s="260">
        <f>IF(D1704&lt;=25,C1704*D1704,((D1704-25)*C1705)+E1704)</f>
        <v>0</v>
      </c>
      <c r="G1704" s="1013"/>
      <c r="H1704" s="1013"/>
      <c r="I1704" s="1013"/>
      <c r="J1704" s="1013"/>
      <c r="O1704" s="900"/>
      <c r="P1704" s="900"/>
    </row>
    <row r="1705" spans="1:23" s="1041" customFormat="1" ht="15.75" customHeight="1">
      <c r="A1705" s="1041" t="s">
        <v>4588</v>
      </c>
      <c r="B1705" s="1041" t="s">
        <v>4596</v>
      </c>
      <c r="C1705" s="64">
        <f>N723</f>
        <v>0.05</v>
      </c>
      <c r="D1705" s="1013"/>
      <c r="E1705" s="1015"/>
      <c r="F1705" s="1013"/>
      <c r="G1705" s="1013"/>
      <c r="H1705" s="1013"/>
      <c r="I1705" s="1013"/>
      <c r="J1705" s="1013"/>
      <c r="O1705" s="900"/>
      <c r="P1705" s="900"/>
    </row>
    <row r="1706" spans="1:23" s="1041" customFormat="1" ht="15.75" customHeight="1">
      <c r="A1706" s="1041" t="s">
        <v>4594</v>
      </c>
      <c r="B1706" s="1041" t="s">
        <v>4597</v>
      </c>
      <c r="C1706" s="64">
        <f>N721</f>
        <v>0.2</v>
      </c>
      <c r="D1706" s="1093">
        <f>'Pricing Calculator'!U595</f>
        <v>0</v>
      </c>
      <c r="E1706" s="1015">
        <f>C1706*1000</f>
        <v>200</v>
      </c>
      <c r="F1706" s="260">
        <f>IF(D1706&lt;=1000,C1706*D1706,((D1706-1000*C1707)+E1706))</f>
        <v>0</v>
      </c>
      <c r="G1706" s="1013"/>
      <c r="H1706" s="1013"/>
      <c r="I1706" s="1013"/>
      <c r="J1706" s="1013"/>
      <c r="O1706" s="900"/>
      <c r="P1706" s="900"/>
    </row>
    <row r="1707" spans="1:23" s="1041" customFormat="1" ht="15.75" customHeight="1">
      <c r="A1707" s="1041" t="s">
        <v>4593</v>
      </c>
      <c r="B1707" s="1041" t="s">
        <v>4598</v>
      </c>
      <c r="C1707" s="64">
        <f>N724</f>
        <v>0.1</v>
      </c>
      <c r="D1707" s="1013"/>
      <c r="E1707" s="1015"/>
      <c r="F1707" s="1013"/>
      <c r="G1707" s="1013"/>
      <c r="H1707" s="1013"/>
      <c r="I1707" s="1013"/>
      <c r="J1707" s="1013"/>
      <c r="O1707" s="900"/>
      <c r="P1707" s="900"/>
    </row>
    <row r="1708" spans="1:23" s="1041" customFormat="1" ht="15.75" customHeight="1">
      <c r="D1708" s="1013"/>
      <c r="E1708" s="1015" t="s">
        <v>4602</v>
      </c>
      <c r="F1708" s="1013">
        <f>F1706+F1704</f>
        <v>0</v>
      </c>
      <c r="G1708" s="1013"/>
      <c r="H1708" s="1013"/>
      <c r="I1708" s="1013"/>
      <c r="J1708" s="1013"/>
      <c r="O1708" s="900"/>
      <c r="P1708" s="900"/>
    </row>
    <row r="1709" spans="1:23" ht="15.75" customHeight="1">
      <c r="E1709" s="1015"/>
      <c r="G1709" s="1042"/>
    </row>
    <row r="1710" spans="1:23" ht="15.75" customHeight="1">
      <c r="E1710" s="1015"/>
      <c r="G1710" s="1042"/>
    </row>
    <row r="1711" spans="1:23" ht="41.25" customHeight="1">
      <c r="A1711" s="12" t="s">
        <v>4568</v>
      </c>
      <c r="L1711" s="231"/>
      <c r="M1711" s="231"/>
      <c r="N1711" s="231"/>
      <c r="O1711" s="918"/>
      <c r="P1711" s="918"/>
      <c r="Q1711" s="342"/>
      <c r="R1711" s="342"/>
      <c r="S1711" s="342"/>
      <c r="T1711" s="262"/>
      <c r="U1711" s="46"/>
      <c r="V1711" s="46"/>
      <c r="W1711" s="46"/>
    </row>
    <row r="1712" spans="1:23" ht="15.75" customHeight="1">
      <c r="B1712" s="2" t="s">
        <v>42</v>
      </c>
      <c r="C1712" s="2" t="s">
        <v>2</v>
      </c>
      <c r="D1712" s="2" t="s">
        <v>72</v>
      </c>
      <c r="E1712" s="556" t="s">
        <v>275</v>
      </c>
      <c r="F1712" s="2" t="s">
        <v>171</v>
      </c>
      <c r="G1712" s="2" t="s">
        <v>334</v>
      </c>
      <c r="H1712" s="2" t="s">
        <v>335</v>
      </c>
      <c r="I1712" s="2" t="s">
        <v>548</v>
      </c>
      <c r="J1712" s="2" t="s">
        <v>3357</v>
      </c>
      <c r="K1712" s="2" t="s">
        <v>2986</v>
      </c>
      <c r="L1712" s="46"/>
      <c r="M1712" s="46"/>
      <c r="N1712" s="46"/>
      <c r="O1712" s="904"/>
      <c r="P1712" s="904"/>
      <c r="Q1712" s="233"/>
      <c r="R1712" s="46"/>
      <c r="S1712" s="231"/>
      <c r="T1712" s="46"/>
      <c r="U1712" s="46"/>
      <c r="V1712" s="343"/>
      <c r="W1712" s="46"/>
    </row>
    <row r="1713" spans="2:23" ht="15.75" customHeight="1">
      <c r="B1713" s="167" t="s">
        <v>153</v>
      </c>
      <c r="C1713" s="167" t="s">
        <v>291</v>
      </c>
      <c r="D1713" s="1146">
        <f>IF(E690 ="999999", "Not Available", N690)</f>
        <v>6.8999999999999999E-3</v>
      </c>
      <c r="E1713" s="1038">
        <f>'Pricing Calculator'!W268</f>
        <v>744</v>
      </c>
      <c r="F1713" s="1040">
        <f t="shared" ref="F1713:F1722" si="630">IF(D1713 ="Not Available", "Not Available", D1713*E1713)</f>
        <v>5.1335999999999995</v>
      </c>
      <c r="G1713" s="1121">
        <f>'Pricing Calculator'!L268</f>
        <v>0</v>
      </c>
      <c r="H1713" s="167">
        <f>IF(D1713=999999,"Not Available",G1713*D1713)</f>
        <v>0</v>
      </c>
      <c r="I1713" s="1043">
        <f t="shared" ref="I1713:I1722" si="631">IF(D1713 =999999, "Not Available", F1713*G1713)</f>
        <v>0</v>
      </c>
      <c r="J1713" s="167" t="str">
        <f t="shared" ref="J1713:J1722" si="632">IF(G1713&gt;0, O690, "")</f>
        <v/>
      </c>
      <c r="K1713" s="25" t="str">
        <f t="shared" ref="K1713:K1722" si="633">P690</f>
        <v/>
      </c>
      <c r="L1713" s="46"/>
      <c r="M1713" s="46"/>
      <c r="N1713" s="46"/>
      <c r="O1713" s="904"/>
      <c r="P1713" s="904"/>
      <c r="Q1713" s="233"/>
      <c r="R1713" s="46"/>
      <c r="S1713" s="231"/>
      <c r="T1713" s="344"/>
      <c r="U1713" s="46"/>
      <c r="V1713" s="343"/>
      <c r="W1713" s="46"/>
    </row>
    <row r="1714" spans="2:23" s="1039" customFormat="1" ht="15.75" customHeight="1">
      <c r="B1714" s="167" t="s">
        <v>153</v>
      </c>
      <c r="C1714" s="167" t="s">
        <v>7679</v>
      </c>
      <c r="D1714" s="1146">
        <f>IF(E691 ="999999", "Not Available", N691)</f>
        <v>2.0799999999999999E-2</v>
      </c>
      <c r="E1714" s="1038">
        <f>'Pricing Calculator'!W270</f>
        <v>744</v>
      </c>
      <c r="F1714" s="1040">
        <f t="shared" si="630"/>
        <v>15.475199999999999</v>
      </c>
      <c r="G1714" s="1121">
        <f>'Pricing Calculator'!L270</f>
        <v>0</v>
      </c>
      <c r="H1714" s="167">
        <f t="shared" ref="H1714" si="634">IF(D1714=999999,"Not Available",G1714*D1714)</f>
        <v>0</v>
      </c>
      <c r="I1714" s="1043">
        <f t="shared" ref="I1714" si="635">IF(D1714 =999999, "Not Available", F1714*G1714)</f>
        <v>0</v>
      </c>
      <c r="J1714" s="167" t="str">
        <f t="shared" si="632"/>
        <v/>
      </c>
      <c r="K1714" s="25" t="str">
        <f t="shared" si="633"/>
        <v/>
      </c>
      <c r="L1714" s="46"/>
      <c r="M1714" s="46"/>
      <c r="N1714" s="46"/>
      <c r="O1714" s="904"/>
      <c r="P1714" s="904"/>
      <c r="Q1714" s="233"/>
      <c r="R1714" s="46"/>
      <c r="S1714" s="231"/>
      <c r="T1714" s="344"/>
      <c r="U1714" s="46"/>
      <c r="V1714" s="343"/>
      <c r="W1714" s="46"/>
    </row>
    <row r="1715" spans="2:23" ht="15.75" customHeight="1">
      <c r="B1715" s="167" t="s">
        <v>153</v>
      </c>
      <c r="C1715" s="167" t="s">
        <v>538</v>
      </c>
      <c r="D1715" s="1146">
        <f>IF(E692 ="999999", "Not Available", N692)</f>
        <v>4.1700000000000001E-2</v>
      </c>
      <c r="E1715" s="1038">
        <f>'Pricing Calculator'!W272</f>
        <v>744</v>
      </c>
      <c r="F1715" s="1040">
        <f t="shared" si="630"/>
        <v>31.024799999999999</v>
      </c>
      <c r="G1715" s="1121">
        <f>'Pricing Calculator'!L272</f>
        <v>0</v>
      </c>
      <c r="H1715" s="167">
        <f t="shared" ref="H1715:H1722" si="636">IF(D1715=999999,"Not Available",G1715*D1715)</f>
        <v>0</v>
      </c>
      <c r="I1715" s="1043">
        <f t="shared" si="631"/>
        <v>0</v>
      </c>
      <c r="J1715" s="167" t="str">
        <f t="shared" si="632"/>
        <v/>
      </c>
      <c r="K1715" s="25" t="str">
        <f t="shared" si="633"/>
        <v/>
      </c>
      <c r="L1715" s="46"/>
      <c r="M1715" s="46"/>
      <c r="N1715" s="46"/>
      <c r="O1715" s="904"/>
      <c r="P1715" s="904"/>
      <c r="Q1715" s="233"/>
      <c r="R1715" s="46"/>
      <c r="S1715" s="231"/>
      <c r="T1715" s="344"/>
      <c r="U1715" s="46"/>
      <c r="V1715" s="343"/>
      <c r="W1715" s="46"/>
    </row>
    <row r="1716" spans="2:23" ht="15.75" customHeight="1">
      <c r="B1716" s="167" t="s">
        <v>153</v>
      </c>
      <c r="C1716" s="167" t="s">
        <v>539</v>
      </c>
      <c r="D1716" s="1146">
        <f>IF(E693 ="999999", "Not Available", N693)</f>
        <v>0.1042</v>
      </c>
      <c r="E1716" s="1038">
        <f>'Pricing Calculator'!W274</f>
        <v>744</v>
      </c>
      <c r="F1716" s="1040">
        <f t="shared" si="630"/>
        <v>77.524799999999999</v>
      </c>
      <c r="G1716" s="1121">
        <f>'Pricing Calculator'!L274</f>
        <v>0</v>
      </c>
      <c r="H1716" s="167">
        <f t="shared" si="636"/>
        <v>0</v>
      </c>
      <c r="I1716" s="1043">
        <f t="shared" si="631"/>
        <v>0</v>
      </c>
      <c r="J1716" s="167" t="str">
        <f t="shared" si="632"/>
        <v/>
      </c>
      <c r="K1716" s="25" t="str">
        <f t="shared" si="633"/>
        <v/>
      </c>
      <c r="L1716" s="46"/>
      <c r="M1716" s="46"/>
      <c r="N1716" s="46"/>
      <c r="O1716" s="904"/>
      <c r="P1716" s="904"/>
      <c r="Q1716" s="233"/>
      <c r="R1716" s="46"/>
      <c r="S1716" s="46"/>
      <c r="T1716" s="46"/>
      <c r="U1716" s="46"/>
      <c r="V1716" s="235"/>
      <c r="W1716" s="46"/>
    </row>
    <row r="1717" spans="2:23" ht="15.75" customHeight="1">
      <c r="B1717" s="167" t="s">
        <v>153</v>
      </c>
      <c r="C1717" s="167" t="s">
        <v>3219</v>
      </c>
      <c r="D1717" s="1146">
        <f>IF(E694=999999, "Not Available", N694)</f>
        <v>0.2016</v>
      </c>
      <c r="E1717" s="1038">
        <f>'Pricing Calculator'!W276</f>
        <v>744</v>
      </c>
      <c r="F1717" s="1040">
        <f t="shared" si="630"/>
        <v>149.99039999999999</v>
      </c>
      <c r="G1717" s="1121">
        <f>'Pricing Calculator'!L276</f>
        <v>0</v>
      </c>
      <c r="H1717" s="167">
        <f t="shared" si="636"/>
        <v>0</v>
      </c>
      <c r="I1717" s="1043">
        <f t="shared" si="631"/>
        <v>0</v>
      </c>
      <c r="J1717" s="167" t="str">
        <f t="shared" si="632"/>
        <v/>
      </c>
      <c r="K1717" s="25" t="str">
        <f t="shared" si="633"/>
        <v/>
      </c>
      <c r="L1717" s="46"/>
      <c r="M1717" s="46"/>
      <c r="N1717" s="46"/>
      <c r="O1717" s="904"/>
      <c r="P1717" s="904"/>
      <c r="Q1717" s="233"/>
      <c r="R1717" s="46"/>
      <c r="S1717" s="46"/>
      <c r="T1717" s="46"/>
      <c r="U1717" s="46"/>
      <c r="V1717" s="235"/>
      <c r="W1717" s="46"/>
    </row>
    <row r="1718" spans="2:23" ht="15.75" customHeight="1">
      <c r="B1718" s="167" t="s">
        <v>153</v>
      </c>
      <c r="C1718" t="s">
        <v>540</v>
      </c>
      <c r="D1718" s="1146">
        <f>IF(E695 ="999999", "Not Available", N695)</f>
        <v>0.625</v>
      </c>
      <c r="E1718" s="1038">
        <f>'Pricing Calculator'!W278</f>
        <v>744</v>
      </c>
      <c r="F1718" s="1040">
        <f t="shared" si="630"/>
        <v>465</v>
      </c>
      <c r="G1718" s="1121">
        <f>'Pricing Calculator'!L278</f>
        <v>0</v>
      </c>
      <c r="H1718" s="167">
        <f t="shared" si="636"/>
        <v>0</v>
      </c>
      <c r="I1718" s="1043">
        <f t="shared" si="631"/>
        <v>0</v>
      </c>
      <c r="J1718" s="167" t="str">
        <f t="shared" si="632"/>
        <v/>
      </c>
      <c r="K1718" s="25" t="str">
        <f t="shared" si="633"/>
        <v/>
      </c>
      <c r="L1718" s="46"/>
      <c r="M1718" s="46"/>
      <c r="N1718" s="46"/>
      <c r="O1718" s="904"/>
      <c r="P1718" s="904"/>
      <c r="Q1718" s="46"/>
      <c r="R1718" s="46"/>
      <c r="S1718" s="262"/>
      <c r="T1718" s="262"/>
      <c r="U1718" s="262"/>
      <c r="V1718" s="345"/>
      <c r="W1718" s="46"/>
    </row>
    <row r="1719" spans="2:23">
      <c r="B1719" s="243" t="s">
        <v>153</v>
      </c>
      <c r="C1719" t="s">
        <v>541</v>
      </c>
      <c r="D1719" s="1146">
        <f>IF(E696 ="999999", "Not Available", N696)</f>
        <v>1.25</v>
      </c>
      <c r="E1719" s="1038">
        <f>'Pricing Calculator'!W280</f>
        <v>744</v>
      </c>
      <c r="F1719" s="1040">
        <f t="shared" si="630"/>
        <v>930</v>
      </c>
      <c r="G1719" s="1121">
        <f>'Pricing Calculator'!L280</f>
        <v>0</v>
      </c>
      <c r="H1719" s="167">
        <f t="shared" si="636"/>
        <v>0</v>
      </c>
      <c r="I1719" s="1043">
        <f t="shared" si="631"/>
        <v>0</v>
      </c>
      <c r="J1719" s="167" t="str">
        <f t="shared" si="632"/>
        <v/>
      </c>
      <c r="K1719" s="25" t="str">
        <f t="shared" si="633"/>
        <v/>
      </c>
      <c r="L1719" s="46"/>
      <c r="M1719" s="46"/>
      <c r="N1719" s="46"/>
      <c r="O1719" s="904"/>
      <c r="P1719" s="904"/>
      <c r="Q1719" s="46"/>
      <c r="R1719" s="46"/>
      <c r="S1719" s="46"/>
      <c r="T1719" s="46"/>
      <c r="U1719" s="46"/>
      <c r="V1719" s="46"/>
      <c r="W1719" s="46"/>
    </row>
    <row r="1720" spans="2:23" s="1039" customFormat="1">
      <c r="B1720" s="1045" t="s">
        <v>153</v>
      </c>
      <c r="C1720" s="1039" t="s">
        <v>7248</v>
      </c>
      <c r="D1720" s="1146">
        <f>IF(E697 ="999999", "Not Available", N697)</f>
        <v>2.5</v>
      </c>
      <c r="E1720" s="1038">
        <f>'Pricing Calculator'!W282</f>
        <v>744</v>
      </c>
      <c r="F1720" s="1040">
        <f t="shared" si="630"/>
        <v>1860</v>
      </c>
      <c r="G1720" s="1121">
        <f>'Pricing Calculator'!L282</f>
        <v>0</v>
      </c>
      <c r="H1720" s="167">
        <f t="shared" si="636"/>
        <v>0</v>
      </c>
      <c r="I1720" s="1043">
        <f t="shared" si="631"/>
        <v>0</v>
      </c>
      <c r="J1720" s="167" t="str">
        <f t="shared" si="632"/>
        <v/>
      </c>
      <c r="K1720" s="25" t="str">
        <f t="shared" si="633"/>
        <v/>
      </c>
      <c r="L1720" s="46"/>
      <c r="M1720" s="46"/>
      <c r="N1720" s="46"/>
      <c r="O1720" s="904"/>
      <c r="P1720" s="904"/>
      <c r="Q1720" s="46"/>
      <c r="R1720" s="46"/>
      <c r="S1720" s="46"/>
      <c r="T1720" s="46"/>
      <c r="U1720" s="46"/>
      <c r="V1720" s="46"/>
      <c r="W1720" s="46"/>
    </row>
    <row r="1721" spans="2:23">
      <c r="B1721" s="243" t="s">
        <v>153</v>
      </c>
      <c r="C1721" s="167" t="s">
        <v>6991</v>
      </c>
      <c r="D1721" s="1146">
        <f>IF(E698 ="999999", "Not Available", N698)</f>
        <v>5</v>
      </c>
      <c r="E1721" s="1038">
        <f>'Pricing Calculator'!W284</f>
        <v>744</v>
      </c>
      <c r="F1721" s="1040">
        <f t="shared" si="630"/>
        <v>3720</v>
      </c>
      <c r="G1721" s="1121">
        <f>'Pricing Calculator'!L284</f>
        <v>0</v>
      </c>
      <c r="H1721" s="167">
        <f t="shared" si="636"/>
        <v>0</v>
      </c>
      <c r="I1721" s="1043">
        <f t="shared" si="631"/>
        <v>0</v>
      </c>
      <c r="J1721" s="167" t="str">
        <f t="shared" si="632"/>
        <v/>
      </c>
      <c r="K1721" s="25" t="str">
        <f t="shared" si="633"/>
        <v/>
      </c>
      <c r="L1721" s="46"/>
      <c r="M1721" s="46"/>
      <c r="N1721" s="46"/>
      <c r="O1721" s="904"/>
      <c r="P1721" s="904"/>
      <c r="Q1721" s="46"/>
      <c r="R1721" s="46"/>
      <c r="S1721" s="46"/>
      <c r="T1721" s="46"/>
      <c r="U1721" s="46"/>
      <c r="V1721" s="46"/>
      <c r="W1721" s="46"/>
    </row>
    <row r="1722" spans="2:23" s="1039" customFormat="1">
      <c r="B1722" s="1045" t="s">
        <v>153</v>
      </c>
      <c r="C1722" s="167" t="s">
        <v>7249</v>
      </c>
      <c r="D1722" s="1146">
        <f>IF(E699 ="999999", "Not Available", N699)</f>
        <v>9.4087499999999995</v>
      </c>
      <c r="E1722" s="1038">
        <f>'Pricing Calculator'!W286</f>
        <v>744</v>
      </c>
      <c r="F1722" s="1040">
        <f t="shared" si="630"/>
        <v>7000.11</v>
      </c>
      <c r="G1722" s="1121">
        <f>'Pricing Calculator'!L286</f>
        <v>0</v>
      </c>
      <c r="H1722" s="167">
        <f t="shared" si="636"/>
        <v>0</v>
      </c>
      <c r="I1722" s="1043">
        <f t="shared" si="631"/>
        <v>0</v>
      </c>
      <c r="J1722" s="167" t="str">
        <f t="shared" si="632"/>
        <v/>
      </c>
      <c r="K1722" s="25">
        <f t="shared" si="633"/>
        <v>0</v>
      </c>
      <c r="L1722" s="46"/>
      <c r="M1722" s="46"/>
      <c r="N1722" s="46"/>
      <c r="O1722" s="904"/>
      <c r="P1722" s="904"/>
      <c r="Q1722" s="46"/>
      <c r="R1722" s="46"/>
      <c r="S1722" s="46"/>
      <c r="T1722" s="46"/>
      <c r="U1722" s="46"/>
      <c r="V1722" s="46"/>
      <c r="W1722" s="46"/>
    </row>
    <row r="1723" spans="2:23">
      <c r="D1723" s="231"/>
      <c r="E1723" s="562"/>
      <c r="F1723" s="231"/>
      <c r="G1723" s="231"/>
      <c r="H1723" s="231">
        <f>SUM(H1713:H1721)</f>
        <v>0</v>
      </c>
      <c r="L1723" s="46"/>
      <c r="M1723" s="46"/>
      <c r="N1723" s="46"/>
      <c r="O1723" s="904"/>
      <c r="P1723" s="904"/>
      <c r="Q1723" s="46"/>
      <c r="R1723" s="46"/>
      <c r="S1723" s="46"/>
      <c r="T1723" s="46"/>
      <c r="U1723" s="46"/>
      <c r="V1723" s="46"/>
      <c r="W1723" s="46"/>
    </row>
    <row r="1724" spans="2:23">
      <c r="D1724" s="1028"/>
      <c r="E1724" s="1018"/>
      <c r="F1724" s="344"/>
      <c r="G1724" s="344"/>
      <c r="H1724" s="344" t="s">
        <v>4573</v>
      </c>
      <c r="I1724" s="1043">
        <f>IF(OR(I1713="Not Available",I1713="Not Available",I1713="Not Available",I1715="Not Available",I1716="Not Available",I1717="Not Available",I1718="Not Available",I1719="Not Available",I1721="Not Available",I1720="Not Available", I1722="Not Available"),"Not Available",SUM(I1713:I1722))</f>
        <v>0</v>
      </c>
      <c r="L1724" s="46"/>
      <c r="M1724" s="46"/>
      <c r="N1724" s="46"/>
      <c r="O1724" s="904"/>
      <c r="P1724" s="904"/>
      <c r="Q1724" s="46"/>
      <c r="R1724" s="46"/>
      <c r="S1724" s="46"/>
      <c r="T1724" s="46"/>
      <c r="U1724" s="46"/>
      <c r="V1724" s="46"/>
      <c r="W1724" s="46"/>
    </row>
    <row r="1725" spans="2:23">
      <c r="D1725" s="1028"/>
      <c r="E1725" s="1018"/>
      <c r="F1725" s="344"/>
      <c r="G1725" s="344"/>
      <c r="H1725" s="344"/>
      <c r="L1725" s="46"/>
      <c r="M1725" s="46"/>
      <c r="N1725" s="46"/>
      <c r="O1725" s="904"/>
      <c r="P1725" s="904"/>
      <c r="Q1725" s="46"/>
      <c r="R1725" s="46"/>
      <c r="S1725" s="46"/>
      <c r="T1725" s="46"/>
      <c r="U1725" s="46"/>
      <c r="V1725" s="46"/>
      <c r="W1725" s="46"/>
    </row>
    <row r="1726" spans="2:23">
      <c r="B1726" s="2" t="s">
        <v>42</v>
      </c>
      <c r="C1726" s="2" t="s">
        <v>2</v>
      </c>
      <c r="D1726" s="2" t="s">
        <v>72</v>
      </c>
      <c r="E1726" s="1193" t="s">
        <v>275</v>
      </c>
      <c r="F1726" s="1193" t="s">
        <v>100</v>
      </c>
      <c r="G1726" s="2" t="s">
        <v>7337</v>
      </c>
      <c r="H1726" s="2" t="s">
        <v>7336</v>
      </c>
      <c r="I1726" s="2" t="s">
        <v>7256</v>
      </c>
      <c r="J1726" s="2" t="s">
        <v>548</v>
      </c>
      <c r="K1726" s="2" t="s">
        <v>3357</v>
      </c>
      <c r="L1726" s="2" t="s">
        <v>2986</v>
      </c>
      <c r="M1726" s="46"/>
      <c r="N1726" s="46"/>
      <c r="O1726" s="904"/>
      <c r="P1726" s="904"/>
      <c r="Q1726" s="46"/>
      <c r="R1726" s="46"/>
      <c r="S1726" s="46"/>
      <c r="T1726" s="46"/>
      <c r="U1726" s="46"/>
      <c r="V1726" s="46"/>
      <c r="W1726" s="46"/>
    </row>
    <row r="1727" spans="2:23">
      <c r="B1727" s="243" t="s">
        <v>7098</v>
      </c>
      <c r="C1727" s="167" t="s">
        <v>4567</v>
      </c>
      <c r="D1727" s="1146">
        <f>IF(E700 =999999, "Not Available", N700)</f>
        <v>4.8399999999999999E-2</v>
      </c>
      <c r="E1727" s="1038">
        <f>'Pricing Calculator'!AC295</f>
        <v>0</v>
      </c>
      <c r="F1727" s="1118">
        <f>IF(D1727="Not Available","Not Available",D1727/24)</f>
        <v>2.0166666666666666E-3</v>
      </c>
      <c r="G1727" s="1121">
        <f>'Pricing Calculator'!R295</f>
        <v>0</v>
      </c>
      <c r="H1727" s="1040">
        <f>'Pricing Calculator'!W295</f>
        <v>0</v>
      </c>
      <c r="I1727" s="1040">
        <f t="shared" ref="I1727:I1729" si="637">IF(D1727=999999,"Not Available",G1727*D1727)</f>
        <v>0</v>
      </c>
      <c r="J1727" s="1246">
        <f>IF(D1727="Not Available","Not Available",F1727*G1727*H1727*E1727)</f>
        <v>0</v>
      </c>
      <c r="K1727" s="1040" t="str">
        <f>IF(G1727&gt;0, O700, "")</f>
        <v/>
      </c>
      <c r="L1727">
        <f>P700</f>
        <v>0</v>
      </c>
      <c r="M1727" s="46"/>
      <c r="N1727" s="46"/>
      <c r="O1727" s="904"/>
      <c r="P1727" s="904"/>
      <c r="Q1727" s="46"/>
      <c r="R1727" s="46"/>
      <c r="S1727" s="46"/>
      <c r="T1727" s="46"/>
      <c r="U1727" s="46"/>
      <c r="V1727" s="46"/>
      <c r="W1727" s="46"/>
    </row>
    <row r="1728" spans="2:23" s="1039" customFormat="1">
      <c r="B1728" s="1045" t="s">
        <v>4472</v>
      </c>
      <c r="C1728" s="1000" t="s">
        <v>4567</v>
      </c>
      <c r="D1728" s="1146">
        <f>IF(E701 =999999, "Not Available", N701)</f>
        <v>7.2599999999999998E-2</v>
      </c>
      <c r="E1728" s="1038">
        <f>'Pricing Calculator'!AC299</f>
        <v>0</v>
      </c>
      <c r="F1728" s="1024">
        <f t="shared" ref="F1728:F1729" si="638">IF(D1728="Not Available","Not Available",D1728/24)</f>
        <v>3.0249999999999999E-3</v>
      </c>
      <c r="G1728" s="1121">
        <f>'Pricing Calculator'!R299</f>
        <v>0</v>
      </c>
      <c r="H1728" s="1039">
        <f>'Pricing Calculator'!W299</f>
        <v>0</v>
      </c>
      <c r="I1728" s="1040">
        <f t="shared" si="637"/>
        <v>0</v>
      </c>
      <c r="J1728" s="1246">
        <f>IF(D1728="Not Available","Not Available",F1728*G1728*H1728*E1728)</f>
        <v>0</v>
      </c>
      <c r="K1728" s="1040" t="str">
        <f>IF(G1728&gt;0, O701, "")</f>
        <v/>
      </c>
      <c r="L1728" s="1039">
        <f>P701</f>
        <v>0</v>
      </c>
      <c r="M1728" s="46"/>
      <c r="N1728" s="46"/>
      <c r="O1728" s="904"/>
      <c r="P1728" s="904"/>
      <c r="Q1728" s="46"/>
      <c r="R1728" s="46"/>
      <c r="S1728" s="46"/>
      <c r="T1728" s="46"/>
      <c r="U1728" s="46"/>
      <c r="V1728" s="46"/>
      <c r="W1728" s="46"/>
    </row>
    <row r="1729" spans="1:23" s="1039" customFormat="1">
      <c r="B1729" s="1045" t="s">
        <v>7204</v>
      </c>
      <c r="C1729" s="1000" t="s">
        <v>4567</v>
      </c>
      <c r="D1729" s="1146">
        <f>IF(E702 =999999, "Not Available", N702)</f>
        <v>0.18</v>
      </c>
      <c r="E1729" s="1038">
        <f>'Pricing Calculator'!AC303</f>
        <v>0</v>
      </c>
      <c r="F1729" s="1024">
        <f t="shared" si="638"/>
        <v>7.4999999999999997E-3</v>
      </c>
      <c r="G1729" s="1121">
        <f>'Pricing Calculator'!R303</f>
        <v>0</v>
      </c>
      <c r="H1729" s="1039">
        <f>'Pricing Calculator'!W303</f>
        <v>0</v>
      </c>
      <c r="I1729" s="1040">
        <f t="shared" si="637"/>
        <v>0</v>
      </c>
      <c r="J1729" s="1246">
        <f>IF(D1729="Not Available","Not Available",F1729*G1729*H1729*E1729)</f>
        <v>0</v>
      </c>
      <c r="K1729" s="1040" t="str">
        <f>IF(G1729&gt;0, O702, "")</f>
        <v/>
      </c>
      <c r="L1729" s="1039">
        <f>P702</f>
        <v>0</v>
      </c>
      <c r="M1729" s="46"/>
      <c r="N1729" s="46"/>
      <c r="O1729" s="904"/>
      <c r="P1729" s="904"/>
      <c r="Q1729" s="46"/>
      <c r="R1729" s="46"/>
      <c r="S1729" s="46"/>
      <c r="T1729" s="46"/>
      <c r="U1729" s="46"/>
      <c r="V1729" s="46"/>
      <c r="W1729" s="46"/>
    </row>
    <row r="1730" spans="1:23">
      <c r="D1730" s="1039"/>
      <c r="E1730" s="1015"/>
      <c r="F1730" s="1013"/>
      <c r="G1730" s="344"/>
      <c r="I1730" s="1040" t="s">
        <v>4573</v>
      </c>
      <c r="J1730" s="1043">
        <f>IF(OR(D1727="Not Available",D1728="Not Available"),"Not Available",SUM(J1727:J1729))</f>
        <v>0</v>
      </c>
      <c r="K1730" s="1040"/>
      <c r="M1730" s="46"/>
      <c r="N1730" s="46"/>
      <c r="O1730" s="904"/>
      <c r="P1730" s="904"/>
      <c r="Q1730" s="46"/>
      <c r="R1730" s="46"/>
      <c r="S1730" s="46"/>
      <c r="T1730" s="46"/>
      <c r="U1730" s="46"/>
      <c r="V1730" s="46"/>
      <c r="W1730" s="46"/>
    </row>
    <row r="1731" spans="1:23" ht="35">
      <c r="A1731" s="12" t="s">
        <v>419</v>
      </c>
      <c r="F1731" s="1013"/>
      <c r="I1731" s="1040" t="s">
        <v>4117</v>
      </c>
      <c r="J1731" s="1040">
        <f>SUM(I1724,J1730)</f>
        <v>0</v>
      </c>
      <c r="K1731" s="1040"/>
      <c r="M1731" s="46"/>
      <c r="N1731" s="46"/>
      <c r="O1731" s="904"/>
      <c r="P1731" s="904"/>
      <c r="Q1731" s="46"/>
      <c r="R1731" s="46"/>
      <c r="S1731" s="46"/>
      <c r="T1731" s="46"/>
      <c r="U1731" s="46"/>
      <c r="V1731" s="46"/>
      <c r="W1731" s="46"/>
    </row>
    <row r="1733" spans="1:23">
      <c r="A1733" s="2" t="s">
        <v>386</v>
      </c>
      <c r="B1733" s="2" t="s">
        <v>378</v>
      </c>
      <c r="C1733" s="2" t="s">
        <v>382</v>
      </c>
      <c r="D1733" s="2" t="s">
        <v>385</v>
      </c>
      <c r="E1733" s="556" t="s">
        <v>383</v>
      </c>
      <c r="F1733" s="2" t="s">
        <v>384</v>
      </c>
      <c r="G1733" s="2" t="s">
        <v>2</v>
      </c>
      <c r="H1733" s="2" t="s">
        <v>2986</v>
      </c>
    </row>
    <row r="1734" spans="1:23">
      <c r="A1734" t="s">
        <v>417</v>
      </c>
      <c r="B1734" s="43">
        <f>'Pricing Calculator'!P799</f>
        <v>0</v>
      </c>
      <c r="C1734" s="37">
        <f>N705</f>
        <v>1.4</v>
      </c>
      <c r="D1734" s="1147">
        <v>1</v>
      </c>
      <c r="E1734" s="1042">
        <f>ROUNDUP(B1734/D1734,)</f>
        <v>0</v>
      </c>
      <c r="F1734" s="1013">
        <f>IF(C1734=999999, "Not Available", E1734*C1734)</f>
        <v>0</v>
      </c>
      <c r="G1734" s="1092" t="str">
        <f>IF(B1734&gt;0,O705, "")</f>
        <v/>
      </c>
      <c r="H1734" s="1060" t="str">
        <f>P705</f>
        <v/>
      </c>
    </row>
    <row r="1735" spans="1:23">
      <c r="A1735" t="s">
        <v>418</v>
      </c>
      <c r="B1735" s="43">
        <f>'Pricing Calculator'!AL799</f>
        <v>0</v>
      </c>
      <c r="C1735" s="37">
        <f>N706</f>
        <v>1.4</v>
      </c>
      <c r="D1735" s="1147">
        <v>10</v>
      </c>
      <c r="E1735" s="1042">
        <f>ROUNDUP(B1735/D1735,)</f>
        <v>0</v>
      </c>
      <c r="F1735" s="1013">
        <f>IF(C1735=999999, "Not Available", E1735*C1735)</f>
        <v>0</v>
      </c>
      <c r="G1735" s="1092" t="str">
        <f>IF(B1735&gt;0, O706, "")</f>
        <v/>
      </c>
      <c r="H1735" s="1060" t="str">
        <f>+P706</f>
        <v/>
      </c>
    </row>
    <row r="1736" spans="1:23">
      <c r="B1736" s="283"/>
      <c r="F1736" s="1148">
        <f>IF(F1734="Not Available", "Not Available", SUM(F1734:F1735))</f>
        <v>0</v>
      </c>
    </row>
    <row r="1737" spans="1:23">
      <c r="B1737" s="283"/>
      <c r="F1737" s="344"/>
      <c r="G1737" s="1040" t="b">
        <f>G1734=O705</f>
        <v>1</v>
      </c>
    </row>
    <row r="1738" spans="1:23">
      <c r="B1738" s="283"/>
      <c r="F1738" s="344"/>
      <c r="G1738" s="1040" t="b">
        <f>G1734='SKU List'!F231</f>
        <v>1</v>
      </c>
    </row>
    <row r="1739" spans="1:23">
      <c r="B1739" s="283"/>
      <c r="F1739" s="344"/>
    </row>
    <row r="1740" spans="1:23" ht="35">
      <c r="A1740" s="12" t="s">
        <v>573</v>
      </c>
      <c r="F1740" s="1013"/>
    </row>
    <row r="1742" spans="1:23">
      <c r="A1742" s="2" t="s">
        <v>386</v>
      </c>
      <c r="B1742" s="2" t="s">
        <v>77</v>
      </c>
      <c r="C1742" s="2" t="s">
        <v>382</v>
      </c>
      <c r="D1742" s="2" t="s">
        <v>147</v>
      </c>
      <c r="E1742" s="2" t="s">
        <v>2</v>
      </c>
      <c r="F1742" s="2" t="s">
        <v>2986</v>
      </c>
    </row>
    <row r="1743" spans="1:23">
      <c r="A1743" t="s">
        <v>13</v>
      </c>
      <c r="B1743" s="43">
        <f>'Pricing Calculator'!O809</f>
        <v>0</v>
      </c>
      <c r="C1743" s="37">
        <f>N709</f>
        <v>49</v>
      </c>
      <c r="D1743" s="1043">
        <f>IF(E709 = 999999, "Not Available",B1743*C1743)</f>
        <v>0</v>
      </c>
      <c r="E1743" s="1149" t="str">
        <f>IF(B1743&gt;0, O709, "")</f>
        <v/>
      </c>
      <c r="F1743" s="1024" t="str">
        <f>P709</f>
        <v/>
      </c>
    </row>
    <row r="1744" spans="1:23">
      <c r="A1744" t="s">
        <v>14</v>
      </c>
      <c r="B1744" s="43">
        <f>'Pricing Calculator'!O811</f>
        <v>0</v>
      </c>
      <c r="C1744" s="37">
        <f>N710</f>
        <v>699</v>
      </c>
      <c r="D1744" s="1043">
        <f>IF(E710 = 999999, "Not Available", B1744*C1744)</f>
        <v>0</v>
      </c>
      <c r="E1744" s="1149" t="str">
        <f>IF(B1744&gt;0, O710, "")</f>
        <v/>
      </c>
      <c r="F1744" s="1024" t="str">
        <f>P710</f>
        <v/>
      </c>
    </row>
    <row r="1745" spans="1:16">
      <c r="A1745" t="s">
        <v>290</v>
      </c>
      <c r="B1745" s="43">
        <f>'Pricing Calculator'!O813</f>
        <v>0</v>
      </c>
      <c r="C1745" s="37">
        <f>N711</f>
        <v>1424.5</v>
      </c>
      <c r="D1745" s="1043">
        <f>IF(E711 = 999999, "Not Available", B1745*C1745)</f>
        <v>0</v>
      </c>
      <c r="E1745" s="1149" t="str">
        <f>IF(B1745&gt;0, O711, "")</f>
        <v/>
      </c>
      <c r="F1745" s="1024" t="str">
        <f>P711</f>
        <v/>
      </c>
    </row>
    <row r="1746" spans="1:16">
      <c r="B1746" s="283"/>
      <c r="D1746" s="1148">
        <f>IF(E709 = 999999, "Not Available", SUM(D1743:D1745))</f>
        <v>0</v>
      </c>
    </row>
    <row r="1747" spans="1:16">
      <c r="B1747" s="283"/>
      <c r="F1747" s="344"/>
    </row>
    <row r="1748" spans="1:16">
      <c r="B1748" s="283"/>
      <c r="F1748" s="344"/>
    </row>
    <row r="1749" spans="1:16" ht="35">
      <c r="A1749" s="12" t="s">
        <v>490</v>
      </c>
      <c r="F1749" s="1042"/>
      <c r="G1749" s="298"/>
    </row>
    <row r="1750" spans="1:16">
      <c r="B1750" s="2" t="s">
        <v>42</v>
      </c>
      <c r="C1750" s="2" t="s">
        <v>0</v>
      </c>
      <c r="D1750" s="2" t="s">
        <v>6</v>
      </c>
      <c r="E1750" s="556" t="s">
        <v>72</v>
      </c>
      <c r="F1750" s="2" t="s">
        <v>164</v>
      </c>
      <c r="G1750" s="2" t="s">
        <v>298</v>
      </c>
      <c r="H1750" s="2" t="s">
        <v>2</v>
      </c>
      <c r="I1750" s="2" t="s">
        <v>2986</v>
      </c>
    </row>
    <row r="1751" spans="1:16">
      <c r="A1751" s="33"/>
      <c r="B1751" s="167">
        <v>1</v>
      </c>
      <c r="C1751" s="167" t="s">
        <v>7386</v>
      </c>
      <c r="D1751" s="167" t="s">
        <v>496</v>
      </c>
      <c r="E1751" s="1012">
        <v>0</v>
      </c>
      <c r="F1751" s="1042">
        <f>IF('Pricing Calculator'!$J$523=D1751,1,0)</f>
        <v>1</v>
      </c>
      <c r="G1751" s="298">
        <f>F1751*E1751</f>
        <v>0</v>
      </c>
      <c r="H1751" s="1060"/>
    </row>
    <row r="1752" spans="1:16" s="1039" customFormat="1">
      <c r="A1752" s="1041"/>
      <c r="B1752" s="167">
        <v>2</v>
      </c>
      <c r="C1752" s="167" t="s">
        <v>7386</v>
      </c>
      <c r="D1752" s="167" t="s">
        <v>493</v>
      </c>
      <c r="E1752" s="1012">
        <f t="shared" ref="E1752:E1759" si="639">IF(E727=999999, "Not Available", N727)</f>
        <v>55</v>
      </c>
      <c r="F1752" s="1042">
        <f>IF('Pricing Calculator'!$J$523=D1752,1,0)</f>
        <v>0</v>
      </c>
      <c r="G1752" s="298">
        <f>IF(E1752="Not Available","Not Available", F1752*E1752)</f>
        <v>0</v>
      </c>
      <c r="H1752" s="1060" t="str">
        <f t="shared" ref="H1752:H1761" si="640">IF(F1752&gt;0, O727, "")</f>
        <v/>
      </c>
      <c r="I1752" s="1024">
        <f t="shared" ref="I1752:I1759" si="641">P727</f>
        <v>0</v>
      </c>
      <c r="J1752" s="1040"/>
      <c r="O1752" s="1044"/>
      <c r="P1752" s="1044"/>
    </row>
    <row r="1753" spans="1:16">
      <c r="A1753" s="33"/>
      <c r="B1753" s="167">
        <v>3</v>
      </c>
      <c r="C1753" s="167" t="s">
        <v>7386</v>
      </c>
      <c r="D1753" s="167" t="s">
        <v>494</v>
      </c>
      <c r="E1753" s="1012">
        <f t="shared" si="639"/>
        <v>110</v>
      </c>
      <c r="F1753" s="1042">
        <f>IF('Pricing Calculator'!$J$523=D1753,1,0)</f>
        <v>0</v>
      </c>
      <c r="G1753" s="298">
        <f t="shared" ref="G1753:G1759" si="642">IF(E1753="Not Available","Not Available", F1753*E1753)</f>
        <v>0</v>
      </c>
      <c r="H1753" s="1060" t="str">
        <f t="shared" si="640"/>
        <v/>
      </c>
      <c r="I1753" s="1024">
        <f t="shared" si="641"/>
        <v>0</v>
      </c>
    </row>
    <row r="1754" spans="1:16">
      <c r="A1754" s="33"/>
      <c r="B1754" s="167">
        <v>4</v>
      </c>
      <c r="C1754" s="167" t="s">
        <v>7386</v>
      </c>
      <c r="D1754" s="167" t="s">
        <v>7373</v>
      </c>
      <c r="E1754" s="1012">
        <f t="shared" si="639"/>
        <v>145</v>
      </c>
      <c r="F1754" s="1042">
        <f>IF('Pricing Calculator'!$J$523=D1754,1,0)</f>
        <v>0</v>
      </c>
      <c r="G1754" s="298">
        <f t="shared" si="642"/>
        <v>0</v>
      </c>
      <c r="H1754" s="1060" t="str">
        <f t="shared" si="640"/>
        <v/>
      </c>
      <c r="I1754" s="1024">
        <f t="shared" si="641"/>
        <v>0</v>
      </c>
    </row>
    <row r="1755" spans="1:16">
      <c r="B1755">
        <v>5</v>
      </c>
      <c r="C1755" s="167" t="s">
        <v>7386</v>
      </c>
      <c r="D1755" s="1040" t="s">
        <v>495</v>
      </c>
      <c r="E1755" s="1012">
        <f t="shared" si="639"/>
        <v>290</v>
      </c>
      <c r="F1755" s="1042">
        <f>IF('Pricing Calculator'!$J$523=D1755,1,0)</f>
        <v>0</v>
      </c>
      <c r="G1755" s="298">
        <f t="shared" si="642"/>
        <v>0</v>
      </c>
      <c r="H1755" s="1060" t="str">
        <f t="shared" si="640"/>
        <v/>
      </c>
      <c r="I1755" s="1024">
        <f t="shared" si="641"/>
        <v>0</v>
      </c>
    </row>
    <row r="1756" spans="1:16" s="1039" customFormat="1">
      <c r="B1756" s="1000">
        <v>6</v>
      </c>
      <c r="C1756" s="167" t="s">
        <v>7386</v>
      </c>
      <c r="D1756" s="167" t="s">
        <v>491</v>
      </c>
      <c r="E1756" s="1012">
        <f t="shared" si="639"/>
        <v>436</v>
      </c>
      <c r="F1756" s="1042">
        <f>IF('Pricing Calculator'!$J$523=D1756,1,0)</f>
        <v>0</v>
      </c>
      <c r="G1756" s="298">
        <f t="shared" si="642"/>
        <v>0</v>
      </c>
      <c r="H1756" s="1060" t="str">
        <f t="shared" si="640"/>
        <v/>
      </c>
      <c r="I1756" s="1024">
        <f t="shared" si="641"/>
        <v>0</v>
      </c>
      <c r="J1756" s="1040"/>
      <c r="O1756" s="1044"/>
      <c r="P1756" s="1044"/>
    </row>
    <row r="1757" spans="1:16" s="1039" customFormat="1">
      <c r="B1757" s="1000">
        <v>7</v>
      </c>
      <c r="C1757" s="167" t="s">
        <v>7386</v>
      </c>
      <c r="D1757" s="167" t="s">
        <v>7374</v>
      </c>
      <c r="E1757" s="1012">
        <f t="shared" si="639"/>
        <v>872</v>
      </c>
      <c r="F1757" s="1042">
        <f>IF('Pricing Calculator'!$J$523=D1757,1,0)</f>
        <v>0</v>
      </c>
      <c r="G1757" s="298">
        <f t="shared" si="642"/>
        <v>0</v>
      </c>
      <c r="H1757" s="1060" t="str">
        <f t="shared" si="640"/>
        <v/>
      </c>
      <c r="I1757" s="1024">
        <f t="shared" si="641"/>
        <v>0</v>
      </c>
      <c r="J1757" s="1040"/>
      <c r="O1757" s="1044"/>
      <c r="P1757" s="1044"/>
    </row>
    <row r="1758" spans="1:16" s="1039" customFormat="1">
      <c r="B1758" s="1000">
        <v>8</v>
      </c>
      <c r="C1758" s="167" t="s">
        <v>7386</v>
      </c>
      <c r="D1758" s="167" t="s">
        <v>7375</v>
      </c>
      <c r="E1758" s="1012">
        <f t="shared" si="639"/>
        <v>2180</v>
      </c>
      <c r="F1758" s="1042">
        <f>IF('Pricing Calculator'!$J$523=D1758,1,0)</f>
        <v>0</v>
      </c>
      <c r="G1758" s="298">
        <f t="shared" si="642"/>
        <v>0</v>
      </c>
      <c r="H1758" s="1060" t="str">
        <f t="shared" si="640"/>
        <v/>
      </c>
      <c r="I1758" s="1024">
        <f t="shared" si="641"/>
        <v>0</v>
      </c>
      <c r="J1758" s="1040"/>
      <c r="O1758" s="1044"/>
      <c r="P1758" s="1044"/>
    </row>
    <row r="1759" spans="1:16">
      <c r="B1759">
        <v>9</v>
      </c>
      <c r="C1759" s="167" t="s">
        <v>7386</v>
      </c>
      <c r="D1759" s="1040" t="s">
        <v>492</v>
      </c>
      <c r="E1759" s="1012">
        <f t="shared" si="639"/>
        <v>5000</v>
      </c>
      <c r="F1759" s="1042">
        <f>IF('Pricing Calculator'!$J$523=D1759,1,0)</f>
        <v>0</v>
      </c>
      <c r="G1759" s="298">
        <f t="shared" si="642"/>
        <v>0</v>
      </c>
      <c r="H1759" s="1060" t="str">
        <f t="shared" si="640"/>
        <v/>
      </c>
      <c r="I1759" s="1024">
        <f t="shared" si="641"/>
        <v>0</v>
      </c>
    </row>
    <row r="1760" spans="1:16">
      <c r="G1760" s="1090">
        <f>IF(E1752="Not Available","Not Available", SUM(G1751:G1759))</f>
        <v>0</v>
      </c>
      <c r="H1760" s="1060" t="str">
        <f t="shared" si="640"/>
        <v/>
      </c>
    </row>
    <row r="1761" spans="2:16" s="1039" customFormat="1">
      <c r="D1761" s="1040"/>
      <c r="E1761" s="1042"/>
      <c r="F1761" s="1040"/>
      <c r="G1761" s="1100"/>
      <c r="H1761" s="1060" t="str">
        <f t="shared" si="640"/>
        <v/>
      </c>
      <c r="I1761" s="1040"/>
      <c r="J1761" s="1040"/>
      <c r="O1761" s="1044"/>
      <c r="P1761" s="1044"/>
    </row>
    <row r="1762" spans="2:16">
      <c r="C1762" s="46" t="s">
        <v>7414</v>
      </c>
      <c r="E1762" s="1012">
        <f>IF(E738=999999, "Not Available", N738)</f>
        <v>3000</v>
      </c>
      <c r="F1762" s="1101" t="str">
        <f>'Pricing Calculator'!J527</f>
        <v>No</v>
      </c>
      <c r="G1762" s="1122">
        <f>IF(E1752="Not Available","Not Available",IF(F1762= "Yes", E1762, 0))</f>
        <v>0</v>
      </c>
      <c r="H1762" s="1060" t="str">
        <f>IF(F1762="Yes", O738, "")</f>
        <v/>
      </c>
      <c r="I1762" s="1024" t="e">
        <f>P738</f>
        <v>#N/A</v>
      </c>
    </row>
    <row r="1763" spans="2:16" s="1039" customFormat="1">
      <c r="C1763" s="46"/>
      <c r="D1763" s="1040"/>
      <c r="E1763" s="1004"/>
      <c r="F1763" s="1152"/>
      <c r="G1763" s="1100"/>
      <c r="H1763" s="1150"/>
      <c r="I1763" s="1040"/>
      <c r="J1763" s="1040"/>
      <c r="O1763" s="1044"/>
      <c r="P1763" s="1044"/>
    </row>
    <row r="1764" spans="2:16">
      <c r="C1764" t="s">
        <v>642</v>
      </c>
      <c r="E1764" s="1012">
        <f>IF(E735=999999, "Not Available", N735)</f>
        <v>2.5000000000000001E-2</v>
      </c>
      <c r="F1764" s="1151">
        <f>'Pricing Calculator'!J531</f>
        <v>0</v>
      </c>
      <c r="G1764" s="1122">
        <f>IF(E1764="Not Available","Not Available", F1764*E1764)</f>
        <v>0</v>
      </c>
      <c r="H1764" s="1150" t="str">
        <f>IF(F1764&gt;0, O735, "")</f>
        <v/>
      </c>
      <c r="I1764" s="1024">
        <f>P735</f>
        <v>0</v>
      </c>
    </row>
    <row r="1765" spans="2:16">
      <c r="C1765" t="s">
        <v>643</v>
      </c>
      <c r="E1765" s="1012" t="str">
        <f>IF(E736=999999, "Not Available", N736)</f>
        <v>Not Available</v>
      </c>
      <c r="F1765" s="1151">
        <f>'Pricing Calculator'!J535</f>
        <v>0</v>
      </c>
      <c r="G1765" s="1122" t="str">
        <f>IF(E1765="Not Available","Not Available", F1765*E1765)</f>
        <v>Not Available</v>
      </c>
      <c r="H1765" s="1150" t="str">
        <f>IF(F1765&gt;0, O736, "")</f>
        <v/>
      </c>
      <c r="I1765" s="1024">
        <f>P736</f>
        <v>0</v>
      </c>
    </row>
    <row r="1766" spans="2:16">
      <c r="C1766" t="s">
        <v>3227</v>
      </c>
      <c r="E1766" s="1012" t="str">
        <f>IF(E737=999999, "Not Available", N737)</f>
        <v>Not Available</v>
      </c>
      <c r="F1766" s="1151">
        <f>'Pricing Calculator'!J539</f>
        <v>0</v>
      </c>
      <c r="G1766" s="1122" t="str">
        <f>IF(E1766="Not Available","Not Available", F1766*E1766)</f>
        <v>Not Available</v>
      </c>
      <c r="H1766" s="1150" t="str">
        <f>IF(F1766&gt;0, O737, "")</f>
        <v/>
      </c>
      <c r="I1766" s="1024">
        <f>P737</f>
        <v>0</v>
      </c>
    </row>
    <row r="1767" spans="2:16">
      <c r="C1767" s="41" t="s">
        <v>644</v>
      </c>
      <c r="E1767" s="1004"/>
      <c r="F1767" s="1152"/>
      <c r="G1767" s="1122">
        <f>SUM(G1764:G1766)</f>
        <v>0</v>
      </c>
      <c r="H1767" s="1150"/>
    </row>
    <row r="1768" spans="2:16">
      <c r="G1768" s="1042"/>
      <c r="H1768" s="1060"/>
    </row>
    <row r="1769" spans="2:16">
      <c r="B1769" s="2" t="s">
        <v>42</v>
      </c>
      <c r="C1769" s="2" t="s">
        <v>0</v>
      </c>
      <c r="D1769" s="2" t="s">
        <v>6</v>
      </c>
      <c r="E1769" s="556" t="s">
        <v>72</v>
      </c>
      <c r="F1769" s="2" t="s">
        <v>164</v>
      </c>
      <c r="G1769" s="2" t="s">
        <v>298</v>
      </c>
      <c r="H1769" s="908" t="s">
        <v>2</v>
      </c>
      <c r="I1769" s="2" t="s">
        <v>2986</v>
      </c>
    </row>
    <row r="1770" spans="2:16">
      <c r="B1770">
        <v>1</v>
      </c>
      <c r="C1770" s="200" t="s">
        <v>7387</v>
      </c>
      <c r="D1770" s="1040" t="s">
        <v>496</v>
      </c>
      <c r="E1770" s="1012">
        <v>0</v>
      </c>
      <c r="F1770" s="1042">
        <f>IF('Pricing Calculator'!$AA$523=D1770,1,0)</f>
        <v>1</v>
      </c>
      <c r="G1770" s="298">
        <f>F1770*E1770</f>
        <v>0</v>
      </c>
      <c r="H1770" s="1060"/>
    </row>
    <row r="1771" spans="2:16" s="1039" customFormat="1">
      <c r="B1771" s="1039">
        <v>2</v>
      </c>
      <c r="C1771" s="200" t="s">
        <v>7387</v>
      </c>
      <c r="D1771" s="1040" t="s">
        <v>493</v>
      </c>
      <c r="E1771" s="1012">
        <f t="shared" ref="E1771:E1778" si="643">IF(E740=999999, "Not Available", N740)</f>
        <v>300</v>
      </c>
      <c r="F1771" s="1042">
        <f>IF('Pricing Calculator'!$AA$523=D1771,1,0)</f>
        <v>0</v>
      </c>
      <c r="G1771" s="298">
        <f t="shared" ref="G1771:G1778" si="644">IF(E1771="Not Available","Not Available", F1771*E1771)</f>
        <v>0</v>
      </c>
      <c r="H1771" s="1150" t="str">
        <f t="shared" ref="H1771:H1778" si="645">IF(F1771&gt;0, O740, "")</f>
        <v/>
      </c>
      <c r="I1771" s="1024">
        <f t="shared" ref="I1771:I1778" si="646">P740</f>
        <v>0</v>
      </c>
      <c r="J1771" s="1040"/>
      <c r="O1771" s="1044"/>
      <c r="P1771" s="1044"/>
    </row>
    <row r="1772" spans="2:16" s="1039" customFormat="1">
      <c r="B1772" s="1039">
        <v>3</v>
      </c>
      <c r="C1772" s="200" t="s">
        <v>7387</v>
      </c>
      <c r="D1772" s="1040" t="s">
        <v>494</v>
      </c>
      <c r="E1772" s="1012">
        <f t="shared" si="643"/>
        <v>575</v>
      </c>
      <c r="F1772" s="1042">
        <f>IF('Pricing Calculator'!$AA$523=D1772,1,0)</f>
        <v>0</v>
      </c>
      <c r="G1772" s="298">
        <f t="shared" si="644"/>
        <v>0</v>
      </c>
      <c r="H1772" s="1150" t="str">
        <f t="shared" si="645"/>
        <v/>
      </c>
      <c r="I1772" s="1024">
        <f t="shared" si="646"/>
        <v>0</v>
      </c>
      <c r="J1772" s="1040"/>
      <c r="O1772" s="1044"/>
      <c r="P1772" s="1044"/>
    </row>
    <row r="1773" spans="2:16">
      <c r="B1773">
        <v>4</v>
      </c>
      <c r="C1773" s="200" t="s">
        <v>7387</v>
      </c>
      <c r="D1773" s="1040" t="s">
        <v>7373</v>
      </c>
      <c r="E1773" s="1012">
        <f t="shared" si="643"/>
        <v>1150</v>
      </c>
      <c r="F1773" s="1042">
        <f>IF('Pricing Calculator'!$AA$523=D1773,1,0)</f>
        <v>0</v>
      </c>
      <c r="G1773" s="298">
        <f t="shared" si="644"/>
        <v>0</v>
      </c>
      <c r="H1773" s="1150" t="str">
        <f t="shared" si="645"/>
        <v/>
      </c>
      <c r="I1773" s="1024">
        <f t="shared" si="646"/>
        <v>0</v>
      </c>
    </row>
    <row r="1774" spans="2:16">
      <c r="B1774">
        <v>5</v>
      </c>
      <c r="C1774" s="200" t="s">
        <v>7387</v>
      </c>
      <c r="D1774" s="1040" t="s">
        <v>495</v>
      </c>
      <c r="E1774" s="1012">
        <f t="shared" si="643"/>
        <v>2750</v>
      </c>
      <c r="F1774" s="1042">
        <f>IF('Pricing Calculator'!$AA$523=D1774,1,0)</f>
        <v>0</v>
      </c>
      <c r="G1774" s="298">
        <f t="shared" si="644"/>
        <v>0</v>
      </c>
      <c r="H1774" s="1150" t="str">
        <f t="shared" si="645"/>
        <v/>
      </c>
      <c r="I1774" s="1024">
        <f t="shared" si="646"/>
        <v>0</v>
      </c>
    </row>
    <row r="1775" spans="2:16">
      <c r="B1775">
        <v>6</v>
      </c>
      <c r="C1775" s="200" t="s">
        <v>7387</v>
      </c>
      <c r="D1775" s="1040" t="s">
        <v>491</v>
      </c>
      <c r="E1775" s="1012">
        <f t="shared" si="643"/>
        <v>5700</v>
      </c>
      <c r="F1775" s="1042">
        <f>IF('Pricing Calculator'!$AA$523=D1775,1,0)</f>
        <v>0</v>
      </c>
      <c r="G1775" s="298">
        <f t="shared" si="644"/>
        <v>0</v>
      </c>
      <c r="H1775" s="1150" t="str">
        <f t="shared" si="645"/>
        <v/>
      </c>
      <c r="I1775" s="1024">
        <f t="shared" si="646"/>
        <v>0</v>
      </c>
    </row>
    <row r="1776" spans="2:16">
      <c r="B1776">
        <v>7</v>
      </c>
      <c r="C1776" s="200" t="s">
        <v>7387</v>
      </c>
      <c r="D1776" s="1040" t="s">
        <v>7374</v>
      </c>
      <c r="E1776" s="1012">
        <f t="shared" si="643"/>
        <v>11400</v>
      </c>
      <c r="F1776" s="1042">
        <f>IF('Pricing Calculator'!$AA$523=D1776,1,0)</f>
        <v>0</v>
      </c>
      <c r="G1776" s="298">
        <f t="shared" si="644"/>
        <v>0</v>
      </c>
      <c r="H1776" s="1150" t="str">
        <f t="shared" si="645"/>
        <v/>
      </c>
      <c r="I1776" s="1024">
        <f t="shared" si="646"/>
        <v>0</v>
      </c>
    </row>
    <row r="1777" spans="1:16" s="1039" customFormat="1">
      <c r="B1777" s="1039">
        <v>8</v>
      </c>
      <c r="C1777" s="200" t="s">
        <v>7387</v>
      </c>
      <c r="D1777" s="1040" t="s">
        <v>7375</v>
      </c>
      <c r="E1777" s="1012">
        <f t="shared" si="643"/>
        <v>25650</v>
      </c>
      <c r="F1777" s="1042">
        <f>IF('Pricing Calculator'!$AA$523=D1777,1,0)</f>
        <v>0</v>
      </c>
      <c r="G1777" s="298">
        <f t="shared" si="644"/>
        <v>0</v>
      </c>
      <c r="H1777" s="1150" t="str">
        <f t="shared" si="645"/>
        <v/>
      </c>
      <c r="I1777" s="1024">
        <f t="shared" si="646"/>
        <v>0</v>
      </c>
      <c r="J1777" s="1040"/>
      <c r="O1777" s="1044"/>
      <c r="P1777" s="1044"/>
    </row>
    <row r="1778" spans="1:16">
      <c r="B1778" s="167">
        <v>9</v>
      </c>
      <c r="C1778" s="200" t="s">
        <v>7387</v>
      </c>
      <c r="D1778" s="1040" t="s">
        <v>492</v>
      </c>
      <c r="E1778" s="1012">
        <f t="shared" si="643"/>
        <v>51300</v>
      </c>
      <c r="F1778" s="1042">
        <f>IF('Pricing Calculator'!$AA$523=D1778,1,0)</f>
        <v>0</v>
      </c>
      <c r="G1778" s="298">
        <f t="shared" si="644"/>
        <v>0</v>
      </c>
      <c r="H1778" s="1150" t="str">
        <f t="shared" si="645"/>
        <v/>
      </c>
      <c r="I1778" s="1024">
        <f t="shared" si="646"/>
        <v>0</v>
      </c>
    </row>
    <row r="1779" spans="1:16">
      <c r="G1779" s="1090">
        <f>IF(E1771="Not Available","Not Available", SUM(G1770:G1778))</f>
        <v>0</v>
      </c>
      <c r="H1779" s="1060"/>
    </row>
    <row r="1780" spans="1:16" s="1039" customFormat="1">
      <c r="D1780" s="1040"/>
      <c r="E1780" s="1042"/>
      <c r="F1780" s="1040"/>
      <c r="G1780" s="1100"/>
      <c r="H1780" s="1060"/>
      <c r="I1780" s="1040"/>
      <c r="J1780" s="1040"/>
      <c r="O1780" s="1044"/>
      <c r="P1780" s="1044"/>
    </row>
    <row r="1781" spans="1:16" s="1039" customFormat="1">
      <c r="C1781" s="46" t="s">
        <v>7415</v>
      </c>
      <c r="D1781" s="1040"/>
      <c r="E1781" s="1012">
        <f>IF(E748=999999, "Not Available", N748)</f>
        <v>3000</v>
      </c>
      <c r="F1781" s="1101" t="str">
        <f>'Pricing Calculator'!AA527</f>
        <v>No</v>
      </c>
      <c r="G1781" s="1100">
        <f>IF(E1771="Not Available","Not Available",IF(F1781= "Yes", E1781, 0))</f>
        <v>0</v>
      </c>
      <c r="H1781" s="1060" t="str">
        <f>IF(F1781="Yes", O748, "")</f>
        <v/>
      </c>
      <c r="I1781" s="1040" t="e">
        <f>P748</f>
        <v>#N/A</v>
      </c>
      <c r="J1781" s="1040"/>
      <c r="O1781" s="1044"/>
      <c r="P1781" s="1044"/>
    </row>
    <row r="1782" spans="1:16" s="1039" customFormat="1">
      <c r="D1782" s="1040"/>
      <c r="E1782" s="1042"/>
      <c r="F1782" s="1040"/>
      <c r="G1782" s="1100"/>
      <c r="H1782" s="1060"/>
      <c r="I1782" s="1040"/>
      <c r="J1782" s="1040"/>
      <c r="O1782" s="1044"/>
      <c r="P1782" s="1044"/>
    </row>
    <row r="1783" spans="1:16" s="1039" customFormat="1">
      <c r="D1783" s="1040"/>
      <c r="E1783" s="1042"/>
      <c r="F1783" s="1040"/>
      <c r="G1783" s="1100"/>
      <c r="H1783" s="1060"/>
      <c r="I1783" s="1040"/>
      <c r="J1783" s="1040"/>
      <c r="O1783" s="1044"/>
      <c r="P1783" s="1044"/>
    </row>
    <row r="1784" spans="1:16" s="1039" customFormat="1">
      <c r="D1784" s="1040"/>
      <c r="E1784" s="1042"/>
      <c r="F1784" s="1040"/>
      <c r="G1784" s="1100"/>
      <c r="H1784" s="1060"/>
      <c r="I1784" s="1040"/>
      <c r="J1784" s="1040"/>
      <c r="O1784" s="1044"/>
      <c r="P1784" s="1044"/>
    </row>
    <row r="1785" spans="1:16">
      <c r="E1785" s="1042" t="s">
        <v>497</v>
      </c>
      <c r="G1785" s="1122">
        <f>IF(G1771="Not Available","Not Available", SUM(G1779,G1760,G1762, G1767,G1781))</f>
        <v>0</v>
      </c>
    </row>
    <row r="1787" spans="1:16" ht="35">
      <c r="A1787" s="12" t="s">
        <v>4571</v>
      </c>
      <c r="F1787" s="1042"/>
      <c r="G1787" s="298"/>
    </row>
    <row r="1788" spans="1:16">
      <c r="B1788" s="2" t="s">
        <v>42</v>
      </c>
      <c r="C1788" s="2" t="s">
        <v>0</v>
      </c>
      <c r="D1788" s="2" t="s">
        <v>2</v>
      </c>
      <c r="E1788" s="556" t="s">
        <v>595</v>
      </c>
      <c r="F1788" s="2" t="s">
        <v>638</v>
      </c>
      <c r="G1788" s="2" t="s">
        <v>639</v>
      </c>
      <c r="H1788" s="2" t="s">
        <v>298</v>
      </c>
      <c r="I1788" s="2" t="s">
        <v>641</v>
      </c>
      <c r="J1788" s="2" t="s">
        <v>2</v>
      </c>
      <c r="K1788" s="2" t="s">
        <v>2986</v>
      </c>
    </row>
    <row r="1789" spans="1:16">
      <c r="A1789" s="33"/>
      <c r="B1789" s="167"/>
      <c r="C1789" s="167" t="s">
        <v>592</v>
      </c>
      <c r="D1789" s="167" t="s">
        <v>596</v>
      </c>
      <c r="E1789" s="1012">
        <f>IF(E753=999999, "Not Available", N753)</f>
        <v>6</v>
      </c>
      <c r="F1789" s="1153">
        <f>'Pricing Calculator'!O822</f>
        <v>0</v>
      </c>
      <c r="G1789" s="1042" t="str">
        <f>IF(F1789&gt;5, (E1789*F1789)-(E1789*5), "Free")</f>
        <v>Free</v>
      </c>
      <c r="H1789" s="298">
        <f>IF(G1789="Free", 0, G1789)</f>
        <v>0</v>
      </c>
      <c r="I1789" s="1040">
        <f>IF($E$753=999999, "Not Available", H1789)</f>
        <v>0</v>
      </c>
      <c r="J1789" s="1060" t="str">
        <f>IF(F1789&gt;0, O753, "")</f>
        <v/>
      </c>
      <c r="K1789" s="25" t="str">
        <f>P753</f>
        <v/>
      </c>
    </row>
    <row r="1790" spans="1:16">
      <c r="A1790" s="33"/>
      <c r="B1790" s="167"/>
      <c r="C1790" s="167" t="s">
        <v>592</v>
      </c>
      <c r="D1790" s="167" t="s">
        <v>593</v>
      </c>
      <c r="E1790" s="1012">
        <f>IF(E751=999999, "Not Available", N751)</f>
        <v>45</v>
      </c>
      <c r="F1790" s="1153">
        <f>'Pricing Calculator'!O824</f>
        <v>0</v>
      </c>
      <c r="G1790" s="1042">
        <f>E1790*F1790</f>
        <v>0</v>
      </c>
      <c r="H1790" s="298">
        <f>G1790</f>
        <v>0</v>
      </c>
      <c r="I1790" s="1040">
        <f>IF($E$753=999999, "Not Available", H1790)</f>
        <v>0</v>
      </c>
      <c r="J1790" s="1060" t="str">
        <f>IF(F1790&gt;0, O751, "")</f>
        <v/>
      </c>
      <c r="K1790" s="25" t="str">
        <f>P751</f>
        <v/>
      </c>
    </row>
    <row r="1791" spans="1:16">
      <c r="A1791" s="33"/>
      <c r="B1791" s="167"/>
      <c r="C1791" s="167" t="s">
        <v>592</v>
      </c>
      <c r="D1791" s="167" t="s">
        <v>594</v>
      </c>
      <c r="E1791" s="1012">
        <f>IF(E752=999999, "Not Available", N752)</f>
        <v>60</v>
      </c>
      <c r="F1791" s="1153">
        <f>'Pricing Calculator'!O826</f>
        <v>0</v>
      </c>
      <c r="G1791" s="1042">
        <f>E1791*F1791</f>
        <v>0</v>
      </c>
      <c r="H1791" s="298">
        <f>G1791</f>
        <v>0</v>
      </c>
      <c r="I1791" s="1040">
        <f>IF($E$753=999999, "Not Available", H1791)</f>
        <v>0</v>
      </c>
      <c r="J1791" s="1060" t="str">
        <f>IF(F1791&gt;0, O752, "")</f>
        <v/>
      </c>
      <c r="K1791" s="25" t="str">
        <f>P752</f>
        <v/>
      </c>
    </row>
    <row r="1792" spans="1:16">
      <c r="C1792" s="167"/>
      <c r="D1792" s="167"/>
      <c r="E1792" s="1004"/>
      <c r="F1792" s="1005"/>
      <c r="G1792" s="1042"/>
      <c r="H1792" s="298"/>
    </row>
    <row r="1793" spans="1:16">
      <c r="D1793" s="1154" t="s">
        <v>632</v>
      </c>
      <c r="E1793" s="863"/>
      <c r="F1793" s="1155">
        <f>'Pricing Calculator'!AI824</f>
        <v>0</v>
      </c>
      <c r="G1793" s="864"/>
      <c r="H1793" s="1005"/>
    </row>
    <row r="1794" spans="1:16">
      <c r="D1794" s="1156" t="s">
        <v>3284</v>
      </c>
      <c r="E1794" s="1157" t="s">
        <v>24</v>
      </c>
      <c r="F1794" s="1157" t="s">
        <v>3154</v>
      </c>
      <c r="G1794" s="1158" t="s">
        <v>3285</v>
      </c>
      <c r="H1794" s="1005"/>
    </row>
    <row r="1795" spans="1:16">
      <c r="D1795" s="1159">
        <v>20000</v>
      </c>
      <c r="E1795" s="1160">
        <f>N757</f>
        <v>0</v>
      </c>
      <c r="F1795" s="1161">
        <f>MIN(D1795,F1793)</f>
        <v>0</v>
      </c>
      <c r="G1795" s="1162">
        <f>F1795*E1795</f>
        <v>0</v>
      </c>
      <c r="H1795" s="1005"/>
    </row>
    <row r="1796" spans="1:16">
      <c r="D1796" s="1159">
        <v>1980000</v>
      </c>
      <c r="E1796" s="1160">
        <f>N758</f>
        <v>4.0000000000000002E-4</v>
      </c>
      <c r="F1796" s="1161">
        <f>MIN(D1796,F1793-F1795)</f>
        <v>0</v>
      </c>
      <c r="G1796" s="1162">
        <f>F1796*E1796</f>
        <v>0</v>
      </c>
      <c r="H1796" s="1005"/>
    </row>
    <row r="1797" spans="1:16">
      <c r="D1797" s="1159">
        <v>8000000</v>
      </c>
      <c r="E1797" s="1160">
        <f>N759</f>
        <v>2.0000000000000001E-4</v>
      </c>
      <c r="F1797" s="1161">
        <f>MIN(D1797,F1793-(F1795+F1796))</f>
        <v>0</v>
      </c>
      <c r="G1797" s="1162">
        <f>F1797*E1797</f>
        <v>0</v>
      </c>
      <c r="H1797" s="1005"/>
    </row>
    <row r="1798" spans="1:16">
      <c r="D1798" s="1163" t="s">
        <v>3286</v>
      </c>
      <c r="E1798" s="1164">
        <f>N760</f>
        <v>1E-4</v>
      </c>
      <c r="F1798" s="1165">
        <f>F1793-SUM(F1795:F1797)</f>
        <v>0</v>
      </c>
      <c r="G1798" s="1166">
        <f>F1798*E1798</f>
        <v>0</v>
      </c>
      <c r="H1798" s="1005"/>
      <c r="I1798" s="2" t="s">
        <v>24</v>
      </c>
      <c r="J1798" s="2" t="s">
        <v>2</v>
      </c>
      <c r="K1798" s="2" t="s">
        <v>2986</v>
      </c>
    </row>
    <row r="1799" spans="1:16">
      <c r="E1799" s="1040"/>
      <c r="H1799" s="1040" t="s">
        <v>147</v>
      </c>
      <c r="I1799" s="1083">
        <f>IF(AND(F1793&gt;0,F1793&lt;20000),"Included",SUM(G1795:G1798))</f>
        <v>0</v>
      </c>
      <c r="J1799" s="1060" t="str">
        <f>IF(F1793&gt;0, O757, "")</f>
        <v/>
      </c>
      <c r="K1799" s="25" t="str">
        <f>P757</f>
        <v/>
      </c>
    </row>
    <row r="1800" spans="1:16">
      <c r="E1800" s="167"/>
      <c r="F1800" s="1005"/>
      <c r="G1800" s="167"/>
      <c r="H1800" s="1005"/>
    </row>
    <row r="1801" spans="1:16">
      <c r="D1801" s="1154" t="s">
        <v>631</v>
      </c>
      <c r="E1801" s="863"/>
      <c r="F1801" s="1155">
        <f>'Pricing Calculator'!AI822</f>
        <v>0</v>
      </c>
      <c r="G1801" s="864"/>
      <c r="H1801" s="1005"/>
    </row>
    <row r="1802" spans="1:16">
      <c r="D1802" s="1156" t="s">
        <v>3284</v>
      </c>
      <c r="E1802" s="1157" t="s">
        <v>24</v>
      </c>
      <c r="F1802" s="1157" t="s">
        <v>3154</v>
      </c>
      <c r="G1802" s="1158" t="s">
        <v>3285</v>
      </c>
      <c r="H1802" s="1005"/>
    </row>
    <row r="1803" spans="1:16">
      <c r="D1803" s="1071">
        <v>240</v>
      </c>
      <c r="E1803" s="1167">
        <f>N754</f>
        <v>0</v>
      </c>
      <c r="F1803" s="314">
        <f>MIN(F1801,D1803)</f>
        <v>0</v>
      </c>
      <c r="G1803" s="1162">
        <f>E1803*F1803</f>
        <v>0</v>
      </c>
      <c r="H1803" s="1005"/>
    </row>
    <row r="1804" spans="1:16">
      <c r="D1804" s="1071">
        <v>1140</v>
      </c>
      <c r="E1804" s="1167">
        <f>N755</f>
        <v>0.05</v>
      </c>
      <c r="F1804" s="314">
        <f>MIN(D1804,F1801-F1803)</f>
        <v>0</v>
      </c>
      <c r="G1804" s="1162">
        <f>E1804*F1804</f>
        <v>0</v>
      </c>
      <c r="H1804" s="1005"/>
    </row>
    <row r="1805" spans="1:16">
      <c r="D1805" s="1163" t="s">
        <v>3286</v>
      </c>
      <c r="E1805" s="1168">
        <f>N756</f>
        <v>0.01</v>
      </c>
      <c r="F1805" s="1169">
        <f>F1801-(F1803+F1804)</f>
        <v>0</v>
      </c>
      <c r="G1805" s="1166">
        <f>E1805*F1805</f>
        <v>0</v>
      </c>
      <c r="H1805" s="1005"/>
      <c r="I1805" s="2" t="s">
        <v>24</v>
      </c>
      <c r="J1805" s="2" t="s">
        <v>2</v>
      </c>
      <c r="K1805" s="2" t="s">
        <v>2986</v>
      </c>
    </row>
    <row r="1806" spans="1:16">
      <c r="A1806" s="33"/>
      <c r="C1806" s="167"/>
      <c r="E1806" s="1040"/>
      <c r="H1806" s="1040" t="s">
        <v>147</v>
      </c>
      <c r="I1806" s="1083">
        <f>IF(AND(F1793&gt;0,F1793&lt;20000),"Included",SUM(G1803:G1805))</f>
        <v>0</v>
      </c>
    </row>
    <row r="1807" spans="1:16" s="1039" customFormat="1">
      <c r="A1807" s="1041"/>
      <c r="C1807" s="167"/>
      <c r="D1807" s="1040"/>
      <c r="E1807" s="1040"/>
      <c r="F1807" s="1040"/>
      <c r="G1807" s="1040"/>
      <c r="H1807" s="1040"/>
      <c r="I1807" s="1083"/>
      <c r="J1807" s="1040"/>
      <c r="O1807" s="1044"/>
      <c r="P1807" s="1044"/>
    </row>
    <row r="1808" spans="1:16" s="1014" customFormat="1" ht="14.25" customHeight="1">
      <c r="A1808" s="1008"/>
      <c r="C1808" s="1009"/>
      <c r="D1808" s="1170"/>
      <c r="E1808" s="1171"/>
      <c r="F1808" s="1170"/>
      <c r="G1808" s="1172"/>
      <c r="H1808" s="1173"/>
      <c r="I1808" s="1174">
        <f>IF(E751=999999, "Not Available", SUM(I1789:I1806))</f>
        <v>0</v>
      </c>
      <c r="J1808" s="1175" t="str">
        <f>IF(F1801&gt;0, O754, "")</f>
        <v/>
      </c>
      <c r="K1808" s="898" t="str">
        <f>+P754</f>
        <v/>
      </c>
      <c r="O1808" s="933"/>
      <c r="P1808" s="933"/>
    </row>
    <row r="1809" spans="1:16" s="1014" customFormat="1" ht="13.5" customHeight="1">
      <c r="A1809" s="1008"/>
      <c r="C1809" s="2" t="s">
        <v>0</v>
      </c>
      <c r="D1809" s="2" t="s">
        <v>152</v>
      </c>
      <c r="E1809" s="556" t="s">
        <v>6</v>
      </c>
      <c r="F1809" s="2" t="s">
        <v>382</v>
      </c>
      <c r="G1809" s="2" t="s">
        <v>638</v>
      </c>
      <c r="H1809" s="2" t="s">
        <v>147</v>
      </c>
      <c r="I1809" s="1173"/>
      <c r="J1809" s="1175"/>
      <c r="K1809" s="898"/>
      <c r="O1809" s="933"/>
      <c r="P1809" s="933"/>
    </row>
    <row r="1810" spans="1:16" s="1014" customFormat="1" ht="13.5" customHeight="1">
      <c r="A1810" s="1008"/>
      <c r="C1810" s="1009" t="s">
        <v>4570</v>
      </c>
      <c r="D1810" s="344" t="s">
        <v>4487</v>
      </c>
      <c r="E1810" s="1171" t="s">
        <v>4479</v>
      </c>
      <c r="F1810" s="1182">
        <f>IF(E761="999999","Not Available",E761)</f>
        <v>24.5</v>
      </c>
      <c r="G1810" s="1183">
        <f>'Pricing Calculator'!AB837</f>
        <v>0</v>
      </c>
      <c r="H1810" s="1173">
        <f>IF(E67=999999,"Not Available",F1810*G1810)</f>
        <v>0</v>
      </c>
      <c r="I1810" s="1173"/>
      <c r="J1810" s="1175"/>
      <c r="K1810" s="898"/>
      <c r="O1810" s="933"/>
      <c r="P1810" s="933"/>
    </row>
    <row r="1811" spans="1:16" s="1014" customFormat="1" ht="13.5" customHeight="1">
      <c r="A1811" s="1008"/>
      <c r="C1811" s="1009" t="s">
        <v>4570</v>
      </c>
      <c r="D1811" s="344" t="s">
        <v>4490</v>
      </c>
      <c r="E1811" s="1171" t="s">
        <v>4483</v>
      </c>
      <c r="F1811" s="1182">
        <f>IF(E762="999999","Not Available",E762)</f>
        <v>1.75</v>
      </c>
      <c r="G1811" s="1183">
        <f>'Pricing Calculator'!AB839</f>
        <v>0</v>
      </c>
      <c r="H1811" s="1173">
        <f>IF(E68=999999,"Not Available",F1811*G1811)</f>
        <v>0</v>
      </c>
      <c r="I1811" s="1173"/>
      <c r="J1811" s="1175"/>
      <c r="K1811" s="898"/>
      <c r="O1811" s="933"/>
      <c r="P1811" s="933"/>
    </row>
    <row r="1812" spans="1:16" s="1014" customFormat="1" ht="13.5" customHeight="1">
      <c r="A1812" s="1008"/>
      <c r="C1812" s="1009" t="s">
        <v>4570</v>
      </c>
      <c r="D1812" s="344" t="s">
        <v>4480</v>
      </c>
      <c r="E1812" s="1171" t="s">
        <v>4479</v>
      </c>
      <c r="F1812" s="1182">
        <f>IF(E763="999999","Not Available",E763)</f>
        <v>99.5</v>
      </c>
      <c r="G1812" s="1183">
        <f>'Pricing Calculator'!AB841</f>
        <v>0</v>
      </c>
      <c r="H1812" s="1173">
        <f>IF(E69=999999,"Not Available",F1812*G1812)</f>
        <v>0</v>
      </c>
      <c r="I1812" s="1173"/>
      <c r="J1812" s="1175"/>
      <c r="K1812" s="898"/>
      <c r="O1812" s="933"/>
      <c r="P1812" s="933"/>
    </row>
    <row r="1813" spans="1:16" s="1014" customFormat="1" ht="18.75" customHeight="1">
      <c r="A1813" s="1008"/>
      <c r="C1813" s="1009" t="s">
        <v>4570</v>
      </c>
      <c r="D1813" s="344" t="s">
        <v>4484</v>
      </c>
      <c r="E1813" s="1171" t="s">
        <v>4483</v>
      </c>
      <c r="F1813" s="1182">
        <f>IF(E764="999999","Not Available",E764)</f>
        <v>2</v>
      </c>
      <c r="G1813" s="1183">
        <f>'Pricing Calculator'!AB843</f>
        <v>0</v>
      </c>
      <c r="H1813" s="1173">
        <f>IF(E70=999999,"Not Available",F1813*G1813)</f>
        <v>0</v>
      </c>
      <c r="I1813" s="1173"/>
      <c r="J1813" s="1175"/>
      <c r="K1813" s="898"/>
      <c r="O1813" s="933"/>
      <c r="P1813" s="933"/>
    </row>
    <row r="1814" spans="1:16" ht="35">
      <c r="A1814" s="258" t="s">
        <v>1065</v>
      </c>
      <c r="C1814" s="167"/>
      <c r="G1814" s="1013"/>
      <c r="H1814" s="1100" t="s">
        <v>147</v>
      </c>
      <c r="I1814" s="1100">
        <f>IF(OR(H1810="Not Available",H1811="Not Available",H1812="Not Available",H1813="Not Available"),"Not Available",(SUM(H1810:H1813)))</f>
        <v>0</v>
      </c>
    </row>
    <row r="1815" spans="1:16">
      <c r="B1815" s="2" t="s">
        <v>291</v>
      </c>
      <c r="C1815" s="2" t="s">
        <v>2</v>
      </c>
      <c r="D1815" s="2" t="s">
        <v>2986</v>
      </c>
      <c r="E1815" s="2" t="s">
        <v>14</v>
      </c>
      <c r="F1815" s="2" t="s">
        <v>3357</v>
      </c>
      <c r="G1815" s="2" t="s">
        <v>2986</v>
      </c>
      <c r="H1815" s="1013"/>
    </row>
    <row r="1816" spans="1:16">
      <c r="A1816" t="s">
        <v>1076</v>
      </c>
      <c r="B1816" t="str">
        <f>IF(E767=999999, "Not Available", N767)</f>
        <v>Not Available</v>
      </c>
      <c r="C1816" s="534" t="str">
        <f>IF(B1818&gt;0, O767, "")</f>
        <v/>
      </c>
      <c r="D1816" s="1176" t="str">
        <f>P767</f>
        <v/>
      </c>
      <c r="E1816" s="1040" t="str">
        <f>IF(E769=999999, "Not Available", N769)</f>
        <v>Not Available</v>
      </c>
      <c r="F1816" s="1177" t="str">
        <f>IF(E1818&gt;0, O769, "")</f>
        <v/>
      </c>
      <c r="G1816" s="1178" t="str">
        <f>P769</f>
        <v/>
      </c>
    </row>
    <row r="1817" spans="1:16">
      <c r="A1817" t="s">
        <v>1077</v>
      </c>
      <c r="B1817" t="str">
        <f>IF(E768=999999, "Not Available", N768)</f>
        <v>Not Available</v>
      </c>
      <c r="C1817" s="534" t="str">
        <f>IF(B1819&gt;0, O768, "")</f>
        <v/>
      </c>
      <c r="D1817" s="1176" t="str">
        <f>P768</f>
        <v/>
      </c>
      <c r="E1817" s="1040" t="str">
        <f>IF(E770=999999, "Not Available", N770)</f>
        <v>Not Available</v>
      </c>
      <c r="F1817" s="1177" t="str">
        <f>IF(E1819&gt;0, O770, "")</f>
        <v/>
      </c>
      <c r="G1817" s="1178" t="str">
        <f>P770</f>
        <v/>
      </c>
    </row>
    <row r="1818" spans="1:16">
      <c r="A1818" t="s">
        <v>1078</v>
      </c>
      <c r="B1818" s="581">
        <f>'Pricing Calculator'!O853</f>
        <v>0</v>
      </c>
      <c r="E1818" s="1179">
        <f>'Pricing Calculator'!O855</f>
        <v>0</v>
      </c>
      <c r="G1818" s="1100"/>
    </row>
    <row r="1819" spans="1:16">
      <c r="A1819" t="s">
        <v>87</v>
      </c>
      <c r="B1819" s="581">
        <f>'Pricing Calculator'!AA853</f>
        <v>0</v>
      </c>
      <c r="E1819" s="1179">
        <f>'Pricing Calculator'!AA855</f>
        <v>0</v>
      </c>
      <c r="G1819" s="1100"/>
    </row>
    <row r="1820" spans="1:16">
      <c r="B1820" t="str">
        <f>IF(B1816="Not Available", "Not Available", B1816*B1818)</f>
        <v>Not Available</v>
      </c>
      <c r="E1820" s="1040" t="str">
        <f>IF(E1816="Not Available", "Not Available", E1816*E1818)</f>
        <v>Not Available</v>
      </c>
      <c r="G1820" s="1100"/>
    </row>
    <row r="1821" spans="1:16">
      <c r="B1821" t="str">
        <f>IF(B1817="Not Available", "Not Available", B1817*B1819)</f>
        <v>Not Available</v>
      </c>
      <c r="E1821" s="1040" t="str">
        <f>IF(E1817="Not Available", "Not Available", E1817*E1819)</f>
        <v>Not Available</v>
      </c>
      <c r="G1821" s="1100"/>
    </row>
    <row r="1822" spans="1:16">
      <c r="A1822" t="s">
        <v>1079</v>
      </c>
      <c r="B1822" t="str">
        <f>IF(B1816="Not Available", "Not Available", SUM(B1820:B1821))</f>
        <v>Not Available</v>
      </c>
      <c r="D1822" s="1040" t="s">
        <v>1081</v>
      </c>
      <c r="E1822" s="1040" t="str">
        <f>IF(E1816="Not Available", "Not Available", SUM(E1820:E1821))</f>
        <v>Not Available</v>
      </c>
      <c r="G1822" s="1100"/>
    </row>
    <row r="1823" spans="1:16">
      <c r="A1823" t="s">
        <v>1080</v>
      </c>
      <c r="B1823" t="str">
        <f>IF(B1816="Not Available", "Not Available", SUM(B1822,E1822))</f>
        <v>Not Available</v>
      </c>
      <c r="G1823" s="1013"/>
    </row>
    <row r="1824" spans="1:16">
      <c r="G1824" s="1013"/>
    </row>
    <row r="1825" spans="1:8" ht="35">
      <c r="A1825" s="12" t="s">
        <v>1331</v>
      </c>
      <c r="B1825" s="2" t="s">
        <v>350</v>
      </c>
      <c r="C1825" s="2" t="s">
        <v>24</v>
      </c>
      <c r="D1825" s="2" t="s">
        <v>4243</v>
      </c>
      <c r="E1825" s="2" t="s">
        <v>1332</v>
      </c>
      <c r="F1825" s="2" t="s">
        <v>1333</v>
      </c>
      <c r="G1825" s="2" t="s">
        <v>2</v>
      </c>
      <c r="H1825" s="2" t="s">
        <v>2986</v>
      </c>
    </row>
    <row r="1826" spans="1:8">
      <c r="A1826" t="s">
        <v>9</v>
      </c>
      <c r="B1826" s="581">
        <f>'Pricing Calculator'!O605</f>
        <v>0</v>
      </c>
      <c r="C1826">
        <f>IF(E773=999999, "Not Available", N773)</f>
        <v>1E-3</v>
      </c>
      <c r="E1826" s="1042">
        <f>IF(C1826=999999, "Not Available", C1826*B1826)</f>
        <v>0</v>
      </c>
      <c r="F1826" s="1040">
        <f>IF(D1827="Not Available", "Not Available", E1826+D1827)</f>
        <v>0</v>
      </c>
      <c r="G1826" s="1150" t="str">
        <f>IF(AND(B1827&gt;0, F1827&lt;&gt;"Not Available"), O774, "")</f>
        <v/>
      </c>
      <c r="H1826" s="1060" t="str">
        <f>P774</f>
        <v/>
      </c>
    </row>
    <row r="1827" spans="1:8">
      <c r="A1827" t="s">
        <v>87</v>
      </c>
      <c r="B1827" s="581">
        <f>'Pricing Calculator'!O607</f>
        <v>0</v>
      </c>
      <c r="C1827">
        <f>IF(E774=999999, "Not Available", N774)</f>
        <v>3.1E-2</v>
      </c>
      <c r="D1827" s="1040">
        <f>IF(C1827="Not Available", "Not Available", C1827*B1827*'Pricing Calculator'!U607)</f>
        <v>0</v>
      </c>
      <c r="F1827" s="1180">
        <f>F1826+D1827</f>
        <v>0</v>
      </c>
      <c r="G1827" s="1150" t="str">
        <f>IF(AND(B1826&gt;0, F1827&lt;&gt;"Not Available"), O773, "")</f>
        <v/>
      </c>
      <c r="H1827" s="1060" t="str">
        <f>P773</f>
        <v/>
      </c>
    </row>
    <row r="1828" spans="1:8">
      <c r="B1828" s="283"/>
      <c r="G1828" s="1013"/>
    </row>
    <row r="1829" spans="1:8" ht="35">
      <c r="A1829" s="258" t="s">
        <v>3941</v>
      </c>
      <c r="B1829" s="283"/>
      <c r="G1829" s="1013"/>
    </row>
    <row r="1830" spans="1:8">
      <c r="A1830" s="2" t="s">
        <v>42</v>
      </c>
      <c r="B1830" s="2" t="s">
        <v>0</v>
      </c>
      <c r="C1830" s="2"/>
      <c r="D1830" s="556" t="s">
        <v>595</v>
      </c>
      <c r="E1830" s="2" t="s">
        <v>638</v>
      </c>
      <c r="F1830" s="2" t="s">
        <v>639</v>
      </c>
      <c r="G1830" s="2" t="s">
        <v>2</v>
      </c>
      <c r="H1830" s="2" t="s">
        <v>2986</v>
      </c>
    </row>
    <row r="1831" spans="1:8">
      <c r="B1831" s="283"/>
      <c r="D1831" s="1040" t="str">
        <f>IF(E794=999999, "Not Available", N794)</f>
        <v>Not Available</v>
      </c>
      <c r="G1831" s="1013"/>
    </row>
    <row r="1832" spans="1:8">
      <c r="B1832" s="283"/>
      <c r="D1832" s="1040">
        <f>IF(E795=999999, "Not Available", N795)</f>
        <v>4.8999999999999998E-3</v>
      </c>
      <c r="G1832" s="1013"/>
    </row>
    <row r="1833" spans="1:8">
      <c r="B1833" s="283"/>
      <c r="D1833" s="1040">
        <f>IF(E796=999999, "Not Available", N796)</f>
        <v>3.3999999999999998E-3</v>
      </c>
      <c r="G1833" s="1013"/>
    </row>
    <row r="1834" spans="1:8">
      <c r="B1834" s="283"/>
      <c r="E1834" s="1102">
        <f>'Pricing Calculator'!Q865</f>
        <v>0</v>
      </c>
      <c r="G1834" s="1013"/>
    </row>
    <row r="1835" spans="1:8">
      <c r="B1835" s="283"/>
      <c r="C1835" t="s">
        <v>3284</v>
      </c>
      <c r="D1835" s="1040" t="s">
        <v>100</v>
      </c>
      <c r="E1835" s="1042" t="s">
        <v>378</v>
      </c>
      <c r="F1835" s="1040" t="s">
        <v>3285</v>
      </c>
      <c r="G1835" s="1013"/>
    </row>
    <row r="1836" spans="1:8">
      <c r="B1836" s="283"/>
      <c r="C1836" s="581">
        <v>100000</v>
      </c>
      <c r="D1836" s="1024">
        <f>N794</f>
        <v>999999</v>
      </c>
      <c r="E1836" s="1102">
        <f>MIN(E1834,C1836)</f>
        <v>0</v>
      </c>
      <c r="F1836" s="1040">
        <f>E1836*D1836</f>
        <v>0</v>
      </c>
      <c r="G1836" s="1013" t="str">
        <f>IF(E1834&gt;0, O794, "")</f>
        <v/>
      </c>
      <c r="H1836" s="1060" t="str">
        <f>P794</f>
        <v/>
      </c>
    </row>
    <row r="1837" spans="1:8">
      <c r="B1837" s="283"/>
      <c r="C1837" s="581">
        <v>1000000</v>
      </c>
      <c r="D1837" s="1024">
        <f>N795</f>
        <v>4.8999999999999998E-3</v>
      </c>
      <c r="E1837" s="1102">
        <f>MIN(C1837, E1834-E1836)</f>
        <v>0</v>
      </c>
      <c r="F1837" s="1040">
        <f>E1837*D1837</f>
        <v>0</v>
      </c>
      <c r="G1837" s="1013"/>
    </row>
    <row r="1838" spans="1:8">
      <c r="B1838" s="283"/>
      <c r="C1838" s="581">
        <v>3000000</v>
      </c>
      <c r="D1838" s="1024">
        <f>N796</f>
        <v>3.3999999999999998E-3</v>
      </c>
      <c r="E1838" s="1161">
        <f>MIN(C1838,E1834-(E1836+E1837))</f>
        <v>0</v>
      </c>
      <c r="F1838" s="1040">
        <f>E1838*D1838</f>
        <v>0</v>
      </c>
      <c r="G1838" s="1013"/>
    </row>
    <row r="1839" spans="1:8">
      <c r="B1839" s="283"/>
      <c r="C1839" t="s">
        <v>3943</v>
      </c>
      <c r="D1839" s="1024">
        <f>N796</f>
        <v>3.3999999999999998E-3</v>
      </c>
      <c r="E1839" s="1165">
        <f>E1834-SUM(E1836:E1838)</f>
        <v>0</v>
      </c>
      <c r="F1839" s="1040">
        <f>E1839*D1839</f>
        <v>0</v>
      </c>
      <c r="G1839" s="1013"/>
    </row>
    <row r="1840" spans="1:8">
      <c r="B1840" s="283"/>
      <c r="G1840" s="1013" t="str">
        <f>IF(D1831="Not Available", "Not Available", SUM(F1836:F1839))</f>
        <v>Not Available</v>
      </c>
    </row>
    <row r="1841" spans="1:16" s="1039" customFormat="1">
      <c r="B1841" s="283"/>
      <c r="D1841" s="1040"/>
      <c r="E1841" s="1042"/>
      <c r="F1841" s="1040"/>
      <c r="G1841" s="1013"/>
      <c r="H1841" s="1040"/>
      <c r="I1841" s="1040"/>
      <c r="J1841" s="1040"/>
      <c r="O1841" s="1044"/>
      <c r="P1841" s="1044"/>
    </row>
    <row r="1842" spans="1:16" s="1039" customFormat="1" ht="35">
      <c r="A1842" s="258" t="s">
        <v>7316</v>
      </c>
      <c r="B1842" s="283"/>
      <c r="D1842" s="1040"/>
      <c r="E1842" s="1042"/>
      <c r="F1842" s="1040"/>
      <c r="G1842" s="1013"/>
      <c r="H1842" s="1040"/>
      <c r="I1842" s="1040"/>
      <c r="J1842" s="1040"/>
      <c r="O1842" s="1044"/>
      <c r="P1842" s="1044"/>
    </row>
    <row r="1843" spans="1:16" s="1039" customFormat="1">
      <c r="A1843" s="2" t="s">
        <v>42</v>
      </c>
      <c r="B1843" s="2" t="s">
        <v>0</v>
      </c>
      <c r="C1843" s="2"/>
      <c r="D1843" s="1254" t="s">
        <v>100</v>
      </c>
      <c r="E1843" s="1254" t="s">
        <v>638</v>
      </c>
      <c r="F1843" s="2" t="s">
        <v>639</v>
      </c>
      <c r="G1843" s="2" t="s">
        <v>2</v>
      </c>
      <c r="H1843" s="2" t="s">
        <v>2986</v>
      </c>
      <c r="I1843" s="1040"/>
      <c r="J1843" s="1040"/>
      <c r="O1843" s="1044"/>
      <c r="P1843" s="1044"/>
    </row>
    <row r="1844" spans="1:16" s="1039" customFormat="1">
      <c r="B1844" s="1256" t="s">
        <v>7312</v>
      </c>
      <c r="D1844" s="1040">
        <f>IF(E799=999999, "Not Available", N799)</f>
        <v>1.4E-3</v>
      </c>
      <c r="E1844" s="1042"/>
      <c r="F1844" s="1040"/>
      <c r="G1844" s="1013"/>
      <c r="H1844" s="1040"/>
      <c r="I1844" s="1040"/>
      <c r="J1844" s="1040"/>
      <c r="O1844" s="1044"/>
      <c r="P1844" s="1044"/>
    </row>
    <row r="1845" spans="1:16" s="1039" customFormat="1">
      <c r="B1845" s="283"/>
      <c r="D1845" s="1040">
        <f>IF(E800=999999, "Not Available", N800)</f>
        <v>1.0499999999999999E-3</v>
      </c>
      <c r="E1845" s="1042"/>
      <c r="F1845" s="1040"/>
      <c r="G1845" s="1013"/>
      <c r="H1845" s="1040"/>
      <c r="I1845" s="1040"/>
      <c r="J1845" s="1040"/>
      <c r="O1845" s="1044"/>
      <c r="P1845" s="1044"/>
    </row>
    <row r="1846" spans="1:16" s="1039" customFormat="1">
      <c r="B1846" s="283"/>
      <c r="D1846" s="1040">
        <f>IF(E801=999999, "Not Available", N801)</f>
        <v>6.9999999999999999E-4</v>
      </c>
      <c r="E1846" s="1042"/>
      <c r="F1846" s="1040"/>
      <c r="G1846" s="1013"/>
      <c r="H1846" s="1040"/>
      <c r="I1846" s="1040"/>
      <c r="J1846" s="1040"/>
      <c r="O1846" s="1044"/>
      <c r="P1846" s="1044"/>
    </row>
    <row r="1847" spans="1:16" s="1039" customFormat="1">
      <c r="B1847" s="283"/>
      <c r="D1847" s="1040"/>
      <c r="E1847" s="1102">
        <f>'Pricing Calculator'!O876</f>
        <v>0</v>
      </c>
      <c r="F1847" s="1040"/>
      <c r="G1847" s="1013"/>
      <c r="H1847" s="1040"/>
      <c r="I1847" s="1040"/>
      <c r="J1847" s="1040"/>
      <c r="O1847" s="1044"/>
      <c r="P1847" s="1044"/>
    </row>
    <row r="1848" spans="1:16" s="1039" customFormat="1">
      <c r="B1848" s="283"/>
      <c r="C1848" s="1039" t="s">
        <v>3284</v>
      </c>
      <c r="D1848" s="1040" t="s">
        <v>100</v>
      </c>
      <c r="E1848" s="1257" t="s">
        <v>4082</v>
      </c>
      <c r="F1848" s="1257" t="s">
        <v>3285</v>
      </c>
      <c r="G1848" s="1013"/>
      <c r="H1848" s="1040"/>
      <c r="I1848" s="1040"/>
      <c r="J1848" s="1040"/>
      <c r="O1848" s="1044"/>
      <c r="P1848" s="1044"/>
    </row>
    <row r="1849" spans="1:16" s="1039" customFormat="1">
      <c r="B1849" s="283"/>
      <c r="C1849" s="581">
        <v>50001</v>
      </c>
      <c r="D1849" s="1118" t="str">
        <f>IF(E1847&lt;C1849, "Free", N799)</f>
        <v>Free</v>
      </c>
      <c r="E1849" s="1102">
        <f>MIN(C1850-C1849,E1847)</f>
        <v>0</v>
      </c>
      <c r="F1849" s="1040" t="str">
        <f>IF(D1849="Free", "Free", ((E1849-50000)*D1849))</f>
        <v>Free</v>
      </c>
      <c r="G1849" s="1013" t="str">
        <f>IF(E1865&gt;0, O805, "")</f>
        <v/>
      </c>
      <c r="H1849" s="1060" t="e">
        <f>P805</f>
        <v>#N/A</v>
      </c>
      <c r="I1849" s="1040"/>
      <c r="J1849" s="1040"/>
      <c r="O1849" s="1044"/>
      <c r="P1849" s="1044"/>
    </row>
    <row r="1850" spans="1:16" s="1039" customFormat="1">
      <c r="B1850" s="283"/>
      <c r="C1850" s="581">
        <v>1000001</v>
      </c>
      <c r="D1850" s="1118">
        <f>N800</f>
        <v>1.0499999999999999E-3</v>
      </c>
      <c r="E1850" s="1102">
        <f>MAX(0,MIN((E1847-C1850+1), C1851-C1850))</f>
        <v>0</v>
      </c>
      <c r="F1850" s="1040">
        <f>E1850*D1850</f>
        <v>0</v>
      </c>
      <c r="G1850" s="1013"/>
      <c r="H1850" s="1040"/>
      <c r="I1850" s="1040"/>
      <c r="J1850" s="1040"/>
      <c r="O1850" s="1044"/>
      <c r="P1850" s="1044"/>
    </row>
    <row r="1851" spans="1:16" s="1039" customFormat="1">
      <c r="B1851" s="283"/>
      <c r="C1851" s="581">
        <v>10000001</v>
      </c>
      <c r="D1851" s="1268">
        <f>N801</f>
        <v>6.9999999999999999E-4</v>
      </c>
      <c r="E1851" s="1161">
        <f>MAX(0,E1847-10000000)</f>
        <v>0</v>
      </c>
      <c r="F1851" s="1169">
        <f>E1851*D1851</f>
        <v>0</v>
      </c>
      <c r="G1851" s="1013"/>
      <c r="H1851" s="1040"/>
      <c r="I1851" s="1040"/>
      <c r="J1851" s="1040"/>
      <c r="O1851" s="1044"/>
      <c r="P1851" s="1044"/>
    </row>
    <row r="1852" spans="1:16" s="1039" customFormat="1">
      <c r="B1852" s="283"/>
      <c r="D1852" s="1040"/>
      <c r="E1852" s="1042"/>
      <c r="F1852" s="1013">
        <f>IF(D1844="Not Available", "Not Available", SUM(F1849:F1851,G1867))</f>
        <v>0</v>
      </c>
      <c r="H1852" s="1040"/>
      <c r="I1852" s="1040"/>
      <c r="J1852" s="1040"/>
      <c r="O1852" s="1044"/>
      <c r="P1852" s="1044"/>
    </row>
    <row r="1853" spans="1:16" s="1039" customFormat="1">
      <c r="B1853" s="283"/>
      <c r="D1853" s="1040"/>
      <c r="E1853" s="1042"/>
      <c r="F1853" s="1040"/>
      <c r="G1853" s="1013"/>
      <c r="H1853" s="1040"/>
      <c r="I1853" s="1040"/>
      <c r="J1853" s="1040"/>
      <c r="O1853" s="1044"/>
      <c r="P1853" s="1044"/>
    </row>
    <row r="1854" spans="1:16" s="1039" customFormat="1">
      <c r="B1854" s="1256" t="s">
        <v>378</v>
      </c>
      <c r="D1854" s="1040">
        <f>IF(E802=999999, "Not Available", N802)</f>
        <v>5.5000000000000003E-4</v>
      </c>
      <c r="E1854" s="1042"/>
      <c r="F1854" s="1040"/>
      <c r="G1854" s="1013"/>
      <c r="H1854" s="1040"/>
      <c r="I1854" s="1040"/>
      <c r="J1854" s="1040"/>
      <c r="O1854" s="1044"/>
      <c r="P1854" s="1044"/>
    </row>
    <row r="1855" spans="1:16" s="1039" customFormat="1">
      <c r="B1855" s="283"/>
      <c r="D1855" s="1040">
        <f>IF(E803=999999, "Not Available", N803)</f>
        <v>4.6999999999999999E-4</v>
      </c>
      <c r="E1855" s="1042"/>
      <c r="F1855" s="1040"/>
      <c r="G1855" s="1013"/>
      <c r="H1855" s="1040"/>
      <c r="I1855" s="1040"/>
      <c r="J1855" s="1040"/>
      <c r="O1855" s="1044"/>
      <c r="P1855" s="1044"/>
    </row>
    <row r="1856" spans="1:16" s="1039" customFormat="1">
      <c r="B1856" s="283"/>
      <c r="D1856" s="1040">
        <f>IF(E804=999999, "Not Available", N804)</f>
        <v>3.8999999999999999E-4</v>
      </c>
      <c r="E1856" s="1042"/>
      <c r="F1856" s="1040"/>
      <c r="G1856" s="1013"/>
      <c r="H1856" s="1040"/>
      <c r="I1856" s="1040"/>
      <c r="J1856" s="1040"/>
      <c r="O1856" s="1044"/>
      <c r="P1856" s="1044"/>
    </row>
    <row r="1857" spans="1:16" s="1039" customFormat="1">
      <c r="B1857" s="283"/>
      <c r="D1857" s="1040"/>
      <c r="E1857" s="1042"/>
      <c r="F1857" s="1040"/>
      <c r="G1857" s="1013"/>
      <c r="H1857" s="1040"/>
      <c r="I1857" s="1040"/>
      <c r="J1857" s="1040"/>
      <c r="O1857" s="1044"/>
      <c r="P1857" s="1044"/>
    </row>
    <row r="1858" spans="1:16" s="1039" customFormat="1">
      <c r="B1858" s="283"/>
      <c r="D1858" s="1040"/>
      <c r="E1858" s="1102">
        <f>'Pricing Calculator'!O874</f>
        <v>0</v>
      </c>
      <c r="F1858" s="1040"/>
      <c r="G1858" s="1013"/>
      <c r="H1858" s="1040"/>
      <c r="I1858" s="1040"/>
      <c r="J1858" s="1040"/>
      <c r="O1858" s="1044"/>
      <c r="P1858" s="1044"/>
    </row>
    <row r="1859" spans="1:16" s="1039" customFormat="1">
      <c r="B1859" s="283"/>
      <c r="C1859" s="1039" t="s">
        <v>3284</v>
      </c>
      <c r="D1859" s="1040" t="s">
        <v>100</v>
      </c>
      <c r="E1859" s="1257" t="s">
        <v>378</v>
      </c>
      <c r="F1859" s="1257" t="s">
        <v>3285</v>
      </c>
      <c r="G1859" s="1013"/>
      <c r="H1859" s="1040"/>
      <c r="I1859" s="1040"/>
      <c r="J1859" s="1040"/>
      <c r="O1859" s="1044"/>
      <c r="P1859" s="1044"/>
    </row>
    <row r="1860" spans="1:16" s="1039" customFormat="1">
      <c r="B1860" s="283"/>
      <c r="C1860" s="581">
        <f>C1849</f>
        <v>50001</v>
      </c>
      <c r="D1860" s="1270" t="str">
        <f>IF(E1858&lt;C1860, "Free", N802)</f>
        <v>Free</v>
      </c>
      <c r="E1860" s="1102">
        <f>MIN(C1861-C1860,E1858)</f>
        <v>0</v>
      </c>
      <c r="F1860" s="1040" t="str">
        <f>IF(D1860="Free", "Free", ((E1860-50000)*D1860))</f>
        <v>Free</v>
      </c>
      <c r="G1860" s="1013" t="str">
        <f>IF(E1866&gt;0, O806, "")</f>
        <v/>
      </c>
      <c r="H1860" s="1060" t="e">
        <f>P806</f>
        <v>#N/A</v>
      </c>
      <c r="I1860" s="1040"/>
      <c r="J1860" s="1040"/>
      <c r="O1860" s="1044"/>
      <c r="P1860" s="1044"/>
    </row>
    <row r="1861" spans="1:16" s="1039" customFormat="1">
      <c r="B1861" s="283"/>
      <c r="C1861" s="581">
        <f t="shared" ref="C1861:C1862" si="647">C1850</f>
        <v>1000001</v>
      </c>
      <c r="D1861" s="1269">
        <f>N803</f>
        <v>4.6999999999999999E-4</v>
      </c>
      <c r="E1861" s="1102">
        <f>MAX(0,MIN((E1858-C1861+1), C1862-C1861))</f>
        <v>0</v>
      </c>
      <c r="F1861" s="1040">
        <f>E1861*D1861</f>
        <v>0</v>
      </c>
      <c r="G1861" s="1013"/>
      <c r="H1861" s="1040"/>
      <c r="I1861" s="1040"/>
      <c r="J1861" s="1040"/>
      <c r="O1861" s="1044"/>
      <c r="P1861" s="1044"/>
    </row>
    <row r="1862" spans="1:16" s="1039" customFormat="1">
      <c r="B1862" s="283"/>
      <c r="C1862" s="581">
        <f t="shared" si="647"/>
        <v>10000001</v>
      </c>
      <c r="D1862" s="1268">
        <f>N804</f>
        <v>3.8999999999999999E-4</v>
      </c>
      <c r="E1862" s="1102">
        <f>MAX(0,E1858-10000000)</f>
        <v>0</v>
      </c>
      <c r="F1862" s="1169">
        <f>E1862*D1862</f>
        <v>0</v>
      </c>
      <c r="G1862" s="1013"/>
      <c r="H1862" s="1040"/>
      <c r="I1862" s="1040"/>
      <c r="J1862" s="1040"/>
      <c r="O1862" s="1044"/>
      <c r="P1862" s="1044"/>
    </row>
    <row r="1863" spans="1:16" s="1039" customFormat="1">
      <c r="B1863" s="283"/>
      <c r="D1863" s="1040"/>
      <c r="E1863" s="1042"/>
      <c r="F1863" s="1013">
        <f>IF(D1854="Not Available", "Not Available", SUM(F1860:F1862))</f>
        <v>0</v>
      </c>
      <c r="H1863" s="1040"/>
      <c r="I1863" s="1040"/>
      <c r="J1863" s="1040"/>
      <c r="O1863" s="1044"/>
      <c r="P1863" s="1044"/>
    </row>
    <row r="1864" spans="1:16" s="1039" customFormat="1">
      <c r="B1864" s="283"/>
      <c r="D1864" s="1040"/>
      <c r="E1864" s="1042"/>
      <c r="F1864" s="1013"/>
      <c r="H1864" s="1040"/>
      <c r="I1864" s="1040"/>
      <c r="J1864" s="1040"/>
      <c r="O1864" s="1044"/>
      <c r="P1864" s="1044"/>
    </row>
    <row r="1865" spans="1:16" s="1039" customFormat="1">
      <c r="B1865" s="1255" t="s">
        <v>7319</v>
      </c>
      <c r="D1865" s="1024" t="e">
        <f>N805</f>
        <v>#N/A</v>
      </c>
      <c r="E1865" s="1102">
        <f>'Pricing Calculator'!O876</f>
        <v>0</v>
      </c>
      <c r="F1865" s="581">
        <f>'Pricing Calculator'!T874</f>
        <v>0</v>
      </c>
      <c r="G1865" s="1040" t="e">
        <f>IF(D1865="Not Available", "Not Available", ((D1865*E1865)+G1867))</f>
        <v>#N/A</v>
      </c>
      <c r="H1865" s="1040"/>
      <c r="I1865" s="1040"/>
      <c r="J1865" s="1040"/>
      <c r="O1865" s="1044"/>
      <c r="P1865" s="1044"/>
    </row>
    <row r="1866" spans="1:16" s="1039" customFormat="1">
      <c r="B1866" s="1255" t="s">
        <v>7320</v>
      </c>
      <c r="D1866" s="1024" t="e">
        <f>N806</f>
        <v>#N/A</v>
      </c>
      <c r="E1866" s="1102">
        <f>'Pricing Calculator'!O874</f>
        <v>0</v>
      </c>
      <c r="G1866" s="1040" t="e">
        <f>IF(D1866="Not Available", "Not Available", ((D1866*E1866)+F1868))</f>
        <v>#N/A</v>
      </c>
      <c r="H1866" s="1040" t="e">
        <f>IF(D1865="Not Available","Not Available",SUM(G1865:G1866))</f>
        <v>#N/A</v>
      </c>
      <c r="I1866" s="1040"/>
      <c r="J1866" s="1040"/>
      <c r="O1866" s="1044"/>
      <c r="P1866" s="1044"/>
    </row>
    <row r="1867" spans="1:16" s="1039" customFormat="1">
      <c r="B1867" s="1255" t="s">
        <v>7315</v>
      </c>
      <c r="D1867" s="1040">
        <v>0.03</v>
      </c>
      <c r="E1867" s="1102">
        <f>'Pricing Calculator'!O876</f>
        <v>0</v>
      </c>
      <c r="G1867" s="1040">
        <f>IF('Pricing Calculator'!AB876="yes", 'Control Panel'!D1867*'Control Panel'!E1867, 0)</f>
        <v>0</v>
      </c>
      <c r="H1867" s="1040"/>
      <c r="I1867" s="1040"/>
      <c r="J1867" s="1040"/>
      <c r="O1867" s="1044"/>
      <c r="P1867" s="1044"/>
    </row>
    <row r="1868" spans="1:16" s="1039" customFormat="1">
      <c r="B1868" s="283"/>
      <c r="D1868" s="1040"/>
      <c r="E1868" s="1042"/>
      <c r="F1868" s="1040"/>
      <c r="G1868" s="1013"/>
      <c r="H1868" s="1040"/>
      <c r="I1868" s="1040"/>
      <c r="J1868" s="1040"/>
      <c r="O1868" s="1044"/>
      <c r="P1868" s="1044"/>
    </row>
    <row r="1869" spans="1:16" s="1039" customFormat="1" ht="35">
      <c r="A1869" s="12" t="s">
        <v>7017</v>
      </c>
      <c r="D1869" s="1040"/>
      <c r="E1869" s="1042"/>
      <c r="F1869" s="1013"/>
      <c r="G1869" s="1040"/>
      <c r="H1869" s="1040"/>
      <c r="I1869" s="1040"/>
      <c r="J1869" s="1040"/>
      <c r="O1869" s="1044"/>
      <c r="P1869" s="1044"/>
    </row>
    <row r="1870" spans="1:16" s="1039" customFormat="1" ht="15.75" customHeight="1">
      <c r="A1870" s="2" t="s">
        <v>0</v>
      </c>
      <c r="B1870" s="2"/>
      <c r="C1870" s="2" t="s">
        <v>171</v>
      </c>
      <c r="D1870" s="2" t="s">
        <v>1005</v>
      </c>
      <c r="E1870" s="556"/>
      <c r="F1870" s="2"/>
      <c r="G1870" s="2"/>
      <c r="H1870" s="2" t="s">
        <v>333</v>
      </c>
      <c r="I1870" s="2" t="s">
        <v>2</v>
      </c>
      <c r="J1870" s="2" t="s">
        <v>2986</v>
      </c>
      <c r="O1870" s="1044"/>
      <c r="P1870" s="1044"/>
    </row>
    <row r="1871" spans="1:16" s="1039" customFormat="1" ht="15.75" customHeight="1">
      <c r="A1871" s="41" t="s">
        <v>7017</v>
      </c>
      <c r="B1871" s="41" t="s">
        <v>3</v>
      </c>
      <c r="C1871" s="37">
        <f>IF(E817=999999, "Not Available", 0)</f>
        <v>0</v>
      </c>
      <c r="D1871" s="1267" t="str">
        <f>'Pricing Calculator'!O900</f>
        <v>Up to 50 Users</v>
      </c>
      <c r="E1871" s="1141"/>
      <c r="F1871" s="1013"/>
      <c r="G1871" s="1040"/>
      <c r="H1871" s="1125" t="str">
        <f>IF(C1871 = "Not Available", "Not Available", "Free")</f>
        <v>Free</v>
      </c>
      <c r="I1871" s="1040" t="str">
        <f>O816</f>
        <v/>
      </c>
      <c r="J1871" s="1040" t="str">
        <f>O816</f>
        <v/>
      </c>
      <c r="O1871" s="1044"/>
      <c r="P1871" s="1044"/>
    </row>
    <row r="1872" spans="1:16" s="1039" customFormat="1" ht="15.75" customHeight="1">
      <c r="A1872" s="41"/>
      <c r="B1872" s="41"/>
      <c r="D1872" s="1040"/>
      <c r="E1872" s="1015"/>
      <c r="F1872" s="1013"/>
      <c r="G1872" s="1040"/>
      <c r="H1872" s="1040"/>
      <c r="I1872" s="1040"/>
      <c r="J1872" s="1040"/>
      <c r="O1872" s="1044"/>
      <c r="P1872" s="1044"/>
    </row>
    <row r="1873" spans="1:16" s="1039" customFormat="1" ht="15.75" customHeight="1">
      <c r="A1873" s="41" t="s">
        <v>7017</v>
      </c>
      <c r="B1873" s="41" t="s">
        <v>14</v>
      </c>
      <c r="C1873" s="37">
        <f>IF(E844=999999, "Not Available", N817)</f>
        <v>50</v>
      </c>
      <c r="D1873" s="1093">
        <f>'Pricing Calculator'!O902</f>
        <v>0</v>
      </c>
      <c r="E1873" s="1015"/>
      <c r="F1873" s="1013"/>
      <c r="G1873" s="1040"/>
      <c r="H1873" s="1137">
        <f>C1873*D1873</f>
        <v>0</v>
      </c>
      <c r="I1873" s="1060" t="str">
        <f>IF(H1873&gt;0,O817,"")</f>
        <v/>
      </c>
      <c r="J1873" s="1060" t="str">
        <f>P817</f>
        <v/>
      </c>
      <c r="O1873" s="1044"/>
      <c r="P1873" s="1044"/>
    </row>
    <row r="1874" spans="1:16" s="1039" customFormat="1" ht="15.75" customHeight="1">
      <c r="A1874" s="41"/>
      <c r="B1874" s="41"/>
      <c r="C1874" s="64"/>
      <c r="D1874" s="1152"/>
      <c r="E1874" s="1015"/>
      <c r="F1874" s="1013"/>
      <c r="G1874" s="1013"/>
      <c r="H1874" s="298"/>
      <c r="I1874" s="1060"/>
      <c r="J1874" s="1024"/>
      <c r="O1874" s="1044"/>
      <c r="P1874" s="1044"/>
    </row>
    <row r="1875" spans="1:16" s="1039" customFormat="1" ht="15.75" customHeight="1">
      <c r="A1875" s="41"/>
      <c r="B1875" s="41"/>
      <c r="C1875" s="64"/>
      <c r="D1875" s="1152"/>
      <c r="E1875" s="1015"/>
      <c r="F1875" s="1013"/>
      <c r="G1875" s="1013"/>
      <c r="H1875" s="298">
        <f>IF(H1871 = "Not Available", "Not Available", SUM(H1871:H1873))</f>
        <v>0</v>
      </c>
      <c r="I1875" s="1060"/>
      <c r="J1875" s="1024"/>
      <c r="O1875" s="1044"/>
      <c r="P1875" s="1044"/>
    </row>
    <row r="1876" spans="1:16" s="1039" customFormat="1" ht="35">
      <c r="A1876" s="12" t="s">
        <v>7340</v>
      </c>
      <c r="D1876" s="1040"/>
      <c r="E1876" s="1042"/>
      <c r="F1876" s="1013"/>
      <c r="G1876" s="1040"/>
      <c r="H1876" s="1040"/>
      <c r="I1876" s="1040"/>
      <c r="J1876" s="1040"/>
      <c r="O1876" s="1044"/>
      <c r="P1876" s="1044"/>
    </row>
    <row r="1877" spans="1:16" s="1039" customFormat="1" ht="15.75" customHeight="1">
      <c r="A1877" s="2" t="s">
        <v>0</v>
      </c>
      <c r="B1877" s="2"/>
      <c r="C1877" s="2" t="s">
        <v>171</v>
      </c>
      <c r="D1877" s="2" t="s">
        <v>7357</v>
      </c>
      <c r="E1877" s="556"/>
      <c r="F1877" s="2"/>
      <c r="G1877" s="2"/>
      <c r="H1877" s="2" t="s">
        <v>333</v>
      </c>
      <c r="I1877" s="2" t="s">
        <v>2</v>
      </c>
      <c r="J1877" s="2" t="s">
        <v>2986</v>
      </c>
      <c r="O1877" s="1044"/>
      <c r="P1877" s="1044"/>
    </row>
    <row r="1878" spans="1:16" s="1039" customFormat="1" ht="15.75" customHeight="1">
      <c r="A1878" s="41" t="s">
        <v>7340</v>
      </c>
      <c r="B1878" s="41" t="s">
        <v>3</v>
      </c>
      <c r="C1878" s="37">
        <f>IF(E819=999999, "Not Available", 0)</f>
        <v>0</v>
      </c>
      <c r="D1878" s="1267">
        <f>'Pricing Calculator'!O907</f>
        <v>0</v>
      </c>
      <c r="E1878" s="1141"/>
      <c r="F1878" s="1013"/>
      <c r="G1878" s="1040"/>
      <c r="H1878" s="1125" t="str">
        <f>IF(C1878 = "Not Available", "Not Available", "Free")</f>
        <v>Free</v>
      </c>
      <c r="I1878" s="1040" t="str">
        <f>I1880</f>
        <v/>
      </c>
      <c r="J1878" s="1040">
        <f>J1880</f>
        <v>0</v>
      </c>
      <c r="O1878" s="1044"/>
      <c r="P1878" s="1044"/>
    </row>
    <row r="1879" spans="1:16" s="1039" customFormat="1" ht="15.75" customHeight="1">
      <c r="A1879" s="41"/>
      <c r="B1879" s="41"/>
      <c r="D1879" s="1040"/>
      <c r="E1879" s="1015"/>
      <c r="F1879" s="1013"/>
      <c r="G1879" s="1040"/>
      <c r="H1879" s="1040"/>
      <c r="I1879" s="1040"/>
      <c r="J1879" s="1040"/>
      <c r="O1879" s="1044"/>
      <c r="P1879" s="1044"/>
    </row>
    <row r="1880" spans="1:16" s="1039" customFormat="1" ht="15.75" customHeight="1">
      <c r="A1880" s="41" t="s">
        <v>7350</v>
      </c>
      <c r="B1880" s="41" t="s">
        <v>7351</v>
      </c>
      <c r="C1880" s="37">
        <f>IF(E820=999999, "Not Available", N820)</f>
        <v>25</v>
      </c>
      <c r="D1880" s="1267">
        <f>'Pricing Calculator'!O927</f>
        <v>0</v>
      </c>
      <c r="E1880" s="1015"/>
      <c r="F1880" s="1013"/>
      <c r="G1880" s="1040"/>
      <c r="H1880" s="1122">
        <f>IF(C1880="Not Available", "Not Available", (C1880*D1880))</f>
        <v>0</v>
      </c>
      <c r="I1880" s="1060" t="str">
        <f>IF(D1880&gt;0,O820,"")</f>
        <v/>
      </c>
      <c r="J1880" s="1060">
        <f>P820</f>
        <v>0</v>
      </c>
      <c r="O1880" s="1044"/>
      <c r="P1880" s="1044"/>
    </row>
    <row r="1881" spans="1:16" s="1039" customFormat="1" ht="15.75" customHeight="1">
      <c r="A1881" s="41"/>
      <c r="B1881" s="41"/>
      <c r="C1881" s="64"/>
      <c r="D1881" s="1271"/>
      <c r="E1881" s="1015"/>
      <c r="F1881" s="1013"/>
      <c r="G1881" s="1013"/>
      <c r="H1881" s="298"/>
      <c r="I1881" s="1060"/>
      <c r="J1881" s="1024"/>
      <c r="O1881" s="1044"/>
      <c r="P1881" s="1044"/>
    </row>
    <row r="1882" spans="1:16" s="1039" customFormat="1" ht="15.75" customHeight="1">
      <c r="A1882" s="41" t="s">
        <v>7352</v>
      </c>
      <c r="B1882" s="41" t="s">
        <v>7353</v>
      </c>
      <c r="C1882" s="37">
        <f>IF(E821=999999, "Not Available", N821)</f>
        <v>250</v>
      </c>
      <c r="D1882" s="1267">
        <f>'Pricing Calculator'!O929</f>
        <v>0</v>
      </c>
      <c r="E1882" s="1015"/>
      <c r="F1882" s="1013"/>
      <c r="G1882" s="1013"/>
      <c r="H1882" s="1122">
        <f>IF(C1882="Not Available", "Not Available", (C1882*D1882))</f>
        <v>0</v>
      </c>
      <c r="I1882" s="1060" t="str">
        <f>IF(D1882&gt;0,O821,"")</f>
        <v/>
      </c>
      <c r="J1882" s="1060">
        <f>P821</f>
        <v>0</v>
      </c>
      <c r="O1882" s="1044"/>
      <c r="P1882" s="1044"/>
    </row>
    <row r="1883" spans="1:16" s="1039" customFormat="1" ht="15.75" customHeight="1">
      <c r="A1883" s="41"/>
      <c r="B1883" s="41"/>
      <c r="C1883" s="64"/>
      <c r="D1883" s="1271"/>
      <c r="E1883" s="1015"/>
      <c r="F1883" s="1013"/>
      <c r="G1883" s="1013"/>
      <c r="I1883" s="1060"/>
      <c r="J1883" s="1024"/>
      <c r="O1883" s="1044"/>
      <c r="P1883" s="1044"/>
    </row>
    <row r="1884" spans="1:16" s="1039" customFormat="1">
      <c r="B1884" s="283"/>
      <c r="D1884" s="1040"/>
      <c r="E1884" s="1042"/>
      <c r="F1884" s="1040"/>
      <c r="G1884" s="1013"/>
      <c r="H1884" s="298">
        <f>IF(H1878 = "Not Available", "Not Available", SUM(H1878,H1880,H1882))</f>
        <v>0</v>
      </c>
      <c r="I1884" s="1040"/>
      <c r="J1884" s="1040"/>
      <c r="O1884" s="1044"/>
      <c r="P1884" s="1044"/>
    </row>
    <row r="1885" spans="1:16" s="1039" customFormat="1" ht="33" customHeight="1">
      <c r="A1885" s="896" t="s">
        <v>7020</v>
      </c>
      <c r="B1885" s="890" t="s">
        <v>531</v>
      </c>
      <c r="C1885" s="890" t="s">
        <v>2</v>
      </c>
      <c r="D1885" s="1110" t="s">
        <v>2986</v>
      </c>
      <c r="E1885" s="1110" t="s">
        <v>533</v>
      </c>
      <c r="F1885" s="1110" t="s">
        <v>2</v>
      </c>
      <c r="G1885" s="1110" t="s">
        <v>2986</v>
      </c>
      <c r="H1885" s="1110" t="s">
        <v>7044</v>
      </c>
      <c r="I1885" s="1110" t="s">
        <v>2</v>
      </c>
      <c r="J1885" s="1110" t="s">
        <v>2986</v>
      </c>
      <c r="O1885" s="1044"/>
      <c r="P1885" s="1044"/>
    </row>
    <row r="1886" spans="1:16" s="1039" customFormat="1" ht="12.75" customHeight="1">
      <c r="A1886" s="1219" t="s">
        <v>24</v>
      </c>
      <c r="B1886" s="1039">
        <f>IF(E823 =999999, "Not Available", N823)</f>
        <v>2.5000000000000001E-2</v>
      </c>
      <c r="C1886" s="1039" t="str">
        <f>IF(B1887&gt;0, O823, "")</f>
        <v/>
      </c>
      <c r="D1886" s="1024" t="str">
        <f>P823</f>
        <v/>
      </c>
      <c r="E1886" s="1042">
        <f>IF(E824 =999999, "Not Available", N824)</f>
        <v>7.0000000000000007E-2</v>
      </c>
      <c r="F1886" s="1040" t="str">
        <f>IF(E1887&gt;0, O824, "")</f>
        <v/>
      </c>
      <c r="G1886" s="1040" t="str">
        <f>P824</f>
        <v/>
      </c>
      <c r="H1886" s="1042">
        <f>IF(E825 =999999, "Not Available", N825)</f>
        <v>0.32</v>
      </c>
      <c r="I1886" s="1040" t="str">
        <f>IF(H1887&gt;0, O825, "")</f>
        <v/>
      </c>
      <c r="J1886" s="1040" t="str">
        <f>P825</f>
        <v/>
      </c>
      <c r="O1886" s="1044"/>
      <c r="P1886" s="1044"/>
    </row>
    <row r="1887" spans="1:16" s="1039" customFormat="1" ht="15.75" customHeight="1">
      <c r="A1887" s="1219" t="s">
        <v>77</v>
      </c>
      <c r="B1887" s="581">
        <f>'Pricing Calculator'!J618</f>
        <v>0</v>
      </c>
      <c r="D1887" s="1040"/>
      <c r="E1887" s="1102">
        <f>'Pricing Calculator'!J620</f>
        <v>0</v>
      </c>
      <c r="F1887" s="1040"/>
      <c r="G1887" s="1040"/>
      <c r="H1887" s="1101">
        <f>'Pricing Calculator'!J622</f>
        <v>0</v>
      </c>
      <c r="I1887" s="1040"/>
      <c r="J1887" s="1040"/>
      <c r="O1887" s="1044"/>
      <c r="P1887" s="1044"/>
    </row>
    <row r="1888" spans="1:16" s="1039" customFormat="1" ht="15.75" customHeight="1">
      <c r="A1888" s="1219" t="s">
        <v>87</v>
      </c>
      <c r="B1888" s="581">
        <f>'Pricing Calculator'!Y618</f>
        <v>744</v>
      </c>
      <c r="D1888" s="1040"/>
      <c r="E1888" s="1102">
        <f>'Pricing Calculator'!Y620</f>
        <v>744</v>
      </c>
      <c r="F1888" s="1040"/>
      <c r="G1888" s="1040"/>
      <c r="H1888" s="1101">
        <f>'Pricing Calculator'!Y622</f>
        <v>744</v>
      </c>
      <c r="I1888" s="1040"/>
      <c r="J1888" s="1040"/>
      <c r="O1888" s="1044"/>
      <c r="P1888" s="1044"/>
    </row>
    <row r="1889" spans="1:21" s="1039" customFormat="1" ht="15.75" customHeight="1">
      <c r="A1889" s="1041"/>
      <c r="B1889" s="1039">
        <f>IF(B1886="Not Available", "Not Available", B1888*B1887*B1886)</f>
        <v>0</v>
      </c>
      <c r="D1889" s="1040"/>
      <c r="E1889" s="1040">
        <f>IF(E1886="Not Available", "Not Available", E1888*E1887*E1886)</f>
        <v>0</v>
      </c>
      <c r="F1889" s="1040"/>
      <c r="G1889" s="1040"/>
      <c r="H1889" s="1040">
        <f>IF(H1886="Not Available", "Not Available", H1888*H1887*H1886)</f>
        <v>0</v>
      </c>
      <c r="I1889" s="1040"/>
      <c r="J1889" s="1040"/>
      <c r="K1889" s="1039">
        <f>IF(B1886="Not Available", "Not Available", SUM(H1889,E1889,B1889))</f>
        <v>0</v>
      </c>
      <c r="O1889" s="1044"/>
      <c r="P1889" s="1044"/>
    </row>
    <row r="1890" spans="1:21" s="1039" customFormat="1" ht="15.75" customHeight="1" thickBot="1">
      <c r="A1890" s="1041"/>
      <c r="D1890" s="1040"/>
      <c r="E1890" s="1040"/>
      <c r="F1890" s="1040"/>
      <c r="G1890" s="1040"/>
      <c r="H1890" s="1040"/>
      <c r="I1890" s="1040"/>
      <c r="J1890" s="1040"/>
      <c r="O1890" s="1044"/>
      <c r="P1890" s="1044"/>
    </row>
    <row r="1891" spans="1:21" s="1039" customFormat="1" ht="15.75" customHeight="1" thickBot="1">
      <c r="A1891" s="1041"/>
      <c r="B1891" s="1644" t="s">
        <v>531</v>
      </c>
      <c r="C1891" s="1645"/>
      <c r="D1891" s="1645"/>
      <c r="E1891" s="1645"/>
      <c r="F1891" s="1645"/>
      <c r="G1891" s="1646"/>
      <c r="H1891" s="1040"/>
      <c r="I1891" s="1644" t="s">
        <v>533</v>
      </c>
      <c r="J1891" s="1645"/>
      <c r="K1891" s="1645"/>
      <c r="L1891" s="1645"/>
      <c r="M1891" s="1645"/>
      <c r="N1891" s="1646"/>
      <c r="O1891" s="1044"/>
      <c r="P1891" s="1647" t="s">
        <v>534</v>
      </c>
      <c r="Q1891" s="1648"/>
      <c r="R1891" s="1648"/>
      <c r="S1891" s="1648"/>
      <c r="T1891" s="1648"/>
      <c r="U1891" s="1649"/>
    </row>
    <row r="1892" spans="1:21" s="1039" customFormat="1" ht="15.75" customHeight="1">
      <c r="B1892" s="2" t="s">
        <v>54</v>
      </c>
      <c r="C1892" s="2" t="s">
        <v>55</v>
      </c>
      <c r="D1892" s="556" t="s">
        <v>31</v>
      </c>
      <c r="E1892" s="2" t="s">
        <v>30</v>
      </c>
      <c r="F1892" s="2" t="s">
        <v>9</v>
      </c>
      <c r="G1892" s="2" t="s">
        <v>40</v>
      </c>
      <c r="H1892" s="1040"/>
      <c r="I1892" s="2" t="s">
        <v>54</v>
      </c>
      <c r="J1892" s="2" t="s">
        <v>55</v>
      </c>
      <c r="K1892" s="556" t="s">
        <v>31</v>
      </c>
      <c r="L1892" s="2" t="s">
        <v>30</v>
      </c>
      <c r="M1892" s="2" t="s">
        <v>9</v>
      </c>
      <c r="N1892" s="2" t="s">
        <v>40</v>
      </c>
      <c r="O1892" s="1044"/>
      <c r="P1892" s="2" t="s">
        <v>54</v>
      </c>
      <c r="Q1892" s="2" t="s">
        <v>55</v>
      </c>
      <c r="R1892" s="556" t="s">
        <v>31</v>
      </c>
      <c r="S1892" s="2" t="s">
        <v>30</v>
      </c>
      <c r="T1892" s="2" t="s">
        <v>9</v>
      </c>
      <c r="U1892" s="2" t="s">
        <v>40</v>
      </c>
    </row>
    <row r="1893" spans="1:21" s="1039" customFormat="1" ht="15.75" customHeight="1">
      <c r="A1893" s="1039" t="s">
        <v>33</v>
      </c>
      <c r="B1893" s="21">
        <v>0</v>
      </c>
      <c r="C1893" s="1051">
        <f>F1893+0.01</f>
        <v>10240.01</v>
      </c>
      <c r="D1893" s="1084">
        <f>IF(N830=999999, "Not Available", N830)</f>
        <v>8.0000000000000002E-3</v>
      </c>
      <c r="E1893" s="1042" t="s">
        <v>26</v>
      </c>
      <c r="F1893" s="1051">
        <v>10240</v>
      </c>
      <c r="G1893" s="1057">
        <f t="shared" ref="G1893:G1895" si="648">IF(D1893="Not Available", "Not Available", D1893*(C1893-B1893))</f>
        <v>81.920079999999999</v>
      </c>
      <c r="H1893" s="1040"/>
      <c r="I1893" s="21">
        <v>0</v>
      </c>
      <c r="J1893" s="1051">
        <f>M1893+0.01</f>
        <v>10240.01</v>
      </c>
      <c r="K1893" s="1084">
        <f>IF(N831=999999, "Not Available", 0)</f>
        <v>0</v>
      </c>
      <c r="L1893" s="1042" t="s">
        <v>26</v>
      </c>
      <c r="M1893" s="1051">
        <v>10240</v>
      </c>
      <c r="N1893" s="1057">
        <f t="shared" ref="N1893:N1895" si="649">IF(K1893="Not Available", "Not Available", K1893*(J1893-I1893))</f>
        <v>0</v>
      </c>
      <c r="O1893" s="1044"/>
      <c r="P1893" s="21">
        <v>0</v>
      </c>
      <c r="Q1893" s="1051">
        <f>T1893+0.01</f>
        <v>10240.01</v>
      </c>
      <c r="R1893" s="1084">
        <f>IF(N832=999999, "Not Available", 0)</f>
        <v>0</v>
      </c>
      <c r="S1893" s="1042" t="s">
        <v>26</v>
      </c>
      <c r="T1893" s="1051">
        <v>10240</v>
      </c>
      <c r="U1893" s="1057">
        <f t="shared" ref="U1893:U1895" si="650">IF(R1893="Not Available", "Not Available", R1893*(Q1893-P1893))</f>
        <v>0</v>
      </c>
    </row>
    <row r="1894" spans="1:21" s="1039" customFormat="1" ht="15.75" customHeight="1">
      <c r="A1894" s="1039" t="s">
        <v>106</v>
      </c>
      <c r="B1894" s="21">
        <f t="shared" ref="B1894:B1895" si="651">C1893</f>
        <v>10240.01</v>
      </c>
      <c r="C1894" s="1051">
        <f>F1894+C1893+0.01</f>
        <v>40960.020000000004</v>
      </c>
      <c r="D1894" s="1084">
        <f>IF(N833=999999, "Not Available", N833)</f>
        <v>8.0000000000000002E-3</v>
      </c>
      <c r="E1894" s="1042" t="s">
        <v>111</v>
      </c>
      <c r="F1894" s="1051">
        <f>F1893*3</f>
        <v>30720</v>
      </c>
      <c r="G1894" s="1057">
        <f t="shared" si="648"/>
        <v>245.76008000000002</v>
      </c>
      <c r="H1894" s="1040"/>
      <c r="I1894" s="21">
        <f t="shared" ref="I1894:I1895" si="652">J1893</f>
        <v>10240.01</v>
      </c>
      <c r="J1894" s="1051">
        <f>M1894+J1893+0.01</f>
        <v>40960.020000000004</v>
      </c>
      <c r="K1894" s="1084">
        <f>IF(N834=999999, "Not Available", N834)</f>
        <v>7.0000000000000001E-3</v>
      </c>
      <c r="L1894" s="1042" t="s">
        <v>111</v>
      </c>
      <c r="M1894" s="1051">
        <f>M1893*3</f>
        <v>30720</v>
      </c>
      <c r="N1894" s="1057">
        <f t="shared" si="649"/>
        <v>215.04007000000001</v>
      </c>
      <c r="O1894" s="1044"/>
      <c r="P1894" s="21">
        <f t="shared" ref="P1894:P1895" si="653">Q1893</f>
        <v>10240.01</v>
      </c>
      <c r="Q1894" s="1051">
        <f>T1894+Q1893+0.01</f>
        <v>40960.020000000004</v>
      </c>
      <c r="R1894" s="1084">
        <f>IF(N835=999999, "Not Available", 0)</f>
        <v>0</v>
      </c>
      <c r="S1894" s="1042" t="s">
        <v>111</v>
      </c>
      <c r="T1894" s="1051">
        <f>T1893*3</f>
        <v>30720</v>
      </c>
      <c r="U1894" s="1057">
        <f t="shared" si="650"/>
        <v>0</v>
      </c>
    </row>
    <row r="1895" spans="1:21" s="1039" customFormat="1" ht="15.75" customHeight="1">
      <c r="A1895" s="1039" t="s">
        <v>7045</v>
      </c>
      <c r="B1895" s="21">
        <f t="shared" si="651"/>
        <v>40960.020000000004</v>
      </c>
      <c r="C1895" s="1051">
        <f>C1894+F1895+10000</f>
        <v>91920.02</v>
      </c>
      <c r="D1895" s="1084">
        <f>IF(N836=999999, "Not Available", N836)</f>
        <v>8.0000000000000002E-3</v>
      </c>
      <c r="E1895" s="1042" t="s">
        <v>27</v>
      </c>
      <c r="F1895" s="1051">
        <f>F1893*4</f>
        <v>40960</v>
      </c>
      <c r="G1895" s="1057">
        <f t="shared" si="648"/>
        <v>407.68</v>
      </c>
      <c r="H1895" s="1040"/>
      <c r="I1895" s="21">
        <f t="shared" si="652"/>
        <v>40960.020000000004</v>
      </c>
      <c r="J1895" s="1051">
        <f>J1894+M1895+10000</f>
        <v>91920.02</v>
      </c>
      <c r="K1895" s="1084">
        <f>IF(N837=999999, "Not Available", N837)</f>
        <v>7.0000000000000001E-3</v>
      </c>
      <c r="L1895" s="1042" t="s">
        <v>27</v>
      </c>
      <c r="M1895" s="1051">
        <f>M1893*4</f>
        <v>40960</v>
      </c>
      <c r="N1895" s="1057">
        <f t="shared" si="649"/>
        <v>356.72</v>
      </c>
      <c r="O1895" s="1044"/>
      <c r="P1895" s="21">
        <f t="shared" si="653"/>
        <v>40960.020000000004</v>
      </c>
      <c r="Q1895" s="1051">
        <f>Q1894+T1895+10000</f>
        <v>91920.02</v>
      </c>
      <c r="R1895" s="1084">
        <f>IF(N838=999999, "Not Available", N838)</f>
        <v>3.5000000000000001E-3</v>
      </c>
      <c r="S1895" s="1042" t="s">
        <v>27</v>
      </c>
      <c r="T1895" s="1051">
        <f>T1893*4</f>
        <v>40960</v>
      </c>
      <c r="U1895" s="1057">
        <f t="shared" si="650"/>
        <v>178.36</v>
      </c>
    </row>
    <row r="1896" spans="1:21" s="1039" customFormat="1" ht="15.75" customHeight="1">
      <c r="H1896" s="1040"/>
      <c r="I1896" s="1040"/>
      <c r="J1896" s="1040"/>
      <c r="O1896" s="1044"/>
      <c r="P1896" s="1044"/>
    </row>
    <row r="1897" spans="1:21" s="1039" customFormat="1" ht="15.75" customHeight="1">
      <c r="B1897" s="1039" t="s">
        <v>7046</v>
      </c>
      <c r="D1897" s="1049">
        <f>'Pricing Calculator'!X626</f>
        <v>0</v>
      </c>
      <c r="E1897" s="1040"/>
      <c r="F1897" s="1040" t="str">
        <f>IF(D1897&gt;0, O827, "")</f>
        <v/>
      </c>
      <c r="G1897" s="1040"/>
      <c r="H1897" s="1040"/>
      <c r="I1897" s="1039" t="s">
        <v>7046</v>
      </c>
      <c r="K1897" s="1049">
        <f>'Pricing Calculator'!X628</f>
        <v>0</v>
      </c>
      <c r="M1897" s="1039" t="str">
        <f>IF(K1897&gt;0, O828, "")</f>
        <v/>
      </c>
      <c r="O1897" s="1044"/>
      <c r="P1897" s="1039" t="s">
        <v>7046</v>
      </c>
      <c r="R1897" s="1049">
        <f>'Pricing Calculator'!X630</f>
        <v>0</v>
      </c>
      <c r="T1897" s="1039" t="str">
        <f>IF(R1897&gt;0, O829, "")</f>
        <v/>
      </c>
    </row>
    <row r="1898" spans="1:21" s="1039" customFormat="1">
      <c r="B1898" s="1039" t="s">
        <v>24</v>
      </c>
      <c r="D1898" s="1231">
        <f>IF(D1893="Not Available", "Not Available", D1897*D1893)</f>
        <v>0</v>
      </c>
      <c r="E1898" s="1042"/>
      <c r="F1898" s="1040"/>
      <c r="G1898" s="1013"/>
      <c r="H1898" s="1040"/>
      <c r="I1898" s="1039" t="s">
        <v>24</v>
      </c>
      <c r="K1898" s="1220">
        <f>IF(K1893="Not Available", "Not Available", IF(K1897&lt;J1893,0,(K1897-M1893)*K1894))</f>
        <v>0</v>
      </c>
      <c r="O1898" s="1044"/>
      <c r="P1898" s="1039" t="s">
        <v>24</v>
      </c>
      <c r="R1898" s="1220">
        <f>IF(R1893="Not Available", "Not Available", IF(R1897&lt;Q1894,0,(R1897-Q1894)*R1895))</f>
        <v>0</v>
      </c>
    </row>
    <row r="1899" spans="1:21" s="1039" customFormat="1">
      <c r="B1899" s="1039" t="s">
        <v>147</v>
      </c>
      <c r="D1899" s="298">
        <f>IF(D1898="Not Available", "Not Available", (D1898+K1898+R1898))</f>
        <v>0</v>
      </c>
      <c r="E1899" s="1042"/>
      <c r="F1899" s="1040"/>
      <c r="G1899" s="1013"/>
      <c r="H1899" s="1040"/>
      <c r="K1899" s="298"/>
      <c r="O1899" s="1044"/>
      <c r="R1899" s="298"/>
    </row>
    <row r="1900" spans="1:21" s="1039" customFormat="1">
      <c r="D1900" s="298"/>
      <c r="E1900" s="1042"/>
      <c r="F1900" s="1040"/>
      <c r="G1900" s="1013"/>
      <c r="H1900" s="1040"/>
      <c r="K1900" s="298"/>
      <c r="O1900" s="1044"/>
      <c r="R1900" s="298"/>
    </row>
    <row r="1901" spans="1:21" s="1039" customFormat="1" ht="35">
      <c r="A1901" s="12" t="s">
        <v>7047</v>
      </c>
      <c r="D1901" s="1040"/>
      <c r="E1901" s="1042"/>
      <c r="F1901" s="1013"/>
      <c r="G1901" s="1040"/>
      <c r="H1901" s="1040"/>
      <c r="I1901" s="1040"/>
      <c r="J1901" s="1040"/>
      <c r="O1901" s="1044"/>
      <c r="R1901" s="298"/>
    </row>
    <row r="1902" spans="1:21" s="1039" customFormat="1">
      <c r="A1902" s="2" t="s">
        <v>0</v>
      </c>
      <c r="B1902" s="2"/>
      <c r="C1902" s="2" t="s">
        <v>72</v>
      </c>
      <c r="D1902" s="2" t="s">
        <v>275</v>
      </c>
      <c r="E1902" s="2" t="s">
        <v>1005</v>
      </c>
      <c r="F1902" s="2" t="s">
        <v>7051</v>
      </c>
      <c r="G1902" s="2"/>
      <c r="H1902" s="2" t="s">
        <v>333</v>
      </c>
      <c r="I1902" s="2" t="s">
        <v>2</v>
      </c>
      <c r="J1902" s="2" t="s">
        <v>2986</v>
      </c>
      <c r="O1902" s="1044"/>
      <c r="R1902" s="298"/>
    </row>
    <row r="1903" spans="1:21" s="1039" customFormat="1">
      <c r="A1903" s="41" t="s">
        <v>6755</v>
      </c>
      <c r="B1903" s="41"/>
      <c r="C1903" s="37">
        <f>N841</f>
        <v>0.7</v>
      </c>
      <c r="D1903" s="37">
        <f>'Pricing Calculator'!W312</f>
        <v>744</v>
      </c>
      <c r="E1903" s="1093">
        <f>'Pricing Calculator'!L312</f>
        <v>0</v>
      </c>
      <c r="F1903" s="1013">
        <f>C1903*E1903*24</f>
        <v>0</v>
      </c>
      <c r="G1903" s="1040"/>
      <c r="H1903" s="1125">
        <f>IF(C1903 = 999999, "Not Available", C1903*D1903*E1903)</f>
        <v>0</v>
      </c>
      <c r="I1903" s="1040" t="str">
        <f>IF(E1903&gt;0,O841,"")</f>
        <v/>
      </c>
      <c r="J1903" s="1040" t="str">
        <f>P841</f>
        <v/>
      </c>
      <c r="O1903" s="1044"/>
      <c r="R1903" s="298"/>
    </row>
    <row r="1904" spans="1:21" s="1039" customFormat="1">
      <c r="A1904" s="41"/>
      <c r="B1904" s="41"/>
      <c r="E1904" s="1040"/>
      <c r="F1904" s="1013"/>
      <c r="G1904" s="1040"/>
      <c r="H1904" s="1040"/>
      <c r="I1904" s="1040"/>
      <c r="J1904" s="1040"/>
      <c r="O1904" s="1044"/>
      <c r="R1904" s="298"/>
    </row>
    <row r="1905" spans="1:18" s="1039" customFormat="1">
      <c r="A1905" s="41"/>
      <c r="B1905" s="41"/>
      <c r="C1905" s="64"/>
      <c r="D1905" s="1152"/>
      <c r="E1905" s="1015"/>
      <c r="F1905" s="1013"/>
      <c r="G1905" s="1013"/>
      <c r="H1905" s="298"/>
      <c r="I1905" s="1060"/>
      <c r="J1905" s="1024"/>
      <c r="O1905" s="1044"/>
      <c r="R1905" s="298"/>
    </row>
    <row r="1906" spans="1:18" s="1039" customFormat="1">
      <c r="A1906" s="41"/>
      <c r="B1906" s="41"/>
      <c r="C1906" s="64"/>
      <c r="D1906" s="1152"/>
      <c r="E1906" s="1015"/>
      <c r="F1906" s="1013"/>
      <c r="G1906" s="1013"/>
      <c r="H1906" s="298">
        <f>IF(H1903 = 999999, "Not Available", SUM(H1903))</f>
        <v>0</v>
      </c>
      <c r="I1906" s="1060"/>
      <c r="J1906" s="1024"/>
      <c r="O1906" s="1044"/>
      <c r="R1906" s="298"/>
    </row>
    <row r="1907" spans="1:18" s="1039" customFormat="1">
      <c r="D1907" s="298"/>
      <c r="E1907" s="1042"/>
      <c r="F1907" s="1040"/>
      <c r="G1907" s="1013"/>
      <c r="H1907" s="1040"/>
      <c r="K1907" s="298"/>
      <c r="O1907" s="1044"/>
      <c r="R1907" s="298"/>
    </row>
    <row r="1908" spans="1:18" s="1039" customFormat="1">
      <c r="D1908" s="298"/>
      <c r="E1908" s="1042"/>
      <c r="F1908" s="1040"/>
      <c r="G1908" s="1013" t="s">
        <v>7676</v>
      </c>
      <c r="H1908" s="1083">
        <f>SUM(H1906,I1724,J1730)</f>
        <v>0</v>
      </c>
      <c r="K1908" s="298"/>
      <c r="O1908" s="1044"/>
      <c r="R1908" s="298"/>
    </row>
    <row r="1909" spans="1:18" s="1039" customFormat="1">
      <c r="D1909" s="298"/>
      <c r="E1909" s="1042"/>
      <c r="F1909" s="1040"/>
      <c r="G1909" s="1013"/>
      <c r="H1909" s="1040"/>
      <c r="K1909" s="298"/>
      <c r="O1909" s="1044"/>
      <c r="R1909" s="298"/>
    </row>
    <row r="1910" spans="1:18" s="1039" customFormat="1">
      <c r="D1910" s="298"/>
      <c r="E1910" s="1042"/>
      <c r="F1910" s="1040"/>
      <c r="G1910" s="1013"/>
      <c r="H1910" s="1040"/>
      <c r="K1910" s="298"/>
      <c r="O1910" s="1044"/>
      <c r="R1910" s="298"/>
    </row>
    <row r="1911" spans="1:18" s="1039" customFormat="1">
      <c r="D1911" s="298"/>
      <c r="E1911" s="1042"/>
      <c r="F1911" s="1040"/>
      <c r="G1911" s="1013"/>
      <c r="H1911" s="1040"/>
      <c r="K1911" s="298"/>
      <c r="O1911" s="1044"/>
      <c r="R1911" s="298"/>
    </row>
    <row r="1912" spans="1:18" s="1039" customFormat="1">
      <c r="B1912" s="283"/>
      <c r="D1912" s="1013"/>
      <c r="E1912" s="1042"/>
      <c r="F1912" s="1040"/>
      <c r="G1912" s="1013"/>
      <c r="H1912" s="1040"/>
      <c r="I1912" s="1040"/>
      <c r="J1912" s="1040"/>
      <c r="K1912" s="1041"/>
      <c r="O1912" s="1044"/>
      <c r="P1912" s="1044"/>
      <c r="R1912" s="1041"/>
    </row>
    <row r="1913" spans="1:18" ht="35">
      <c r="A1913" s="148" t="s">
        <v>1012</v>
      </c>
      <c r="D1913" s="1013"/>
    </row>
    <row r="1914" spans="1:18">
      <c r="A1914" t="s">
        <v>1013</v>
      </c>
      <c r="B1914" s="67">
        <f>'Pricing Calculator'!J953</f>
        <v>348.779</v>
      </c>
      <c r="C1914" s="634">
        <f>'Pricing Summary'!C14</f>
        <v>0</v>
      </c>
      <c r="D1914" s="1040" t="str">
        <f>IF(B1914=C1914, "Good to go!", "Check Totals")</f>
        <v>Check Totals</v>
      </c>
    </row>
    <row r="1915" spans="1:18">
      <c r="A1915" t="s">
        <v>1014</v>
      </c>
      <c r="B1915" s="67">
        <f>'Preferred Scenarios Calculator'!J116</f>
        <v>44.548999999999999</v>
      </c>
      <c r="C1915" s="67">
        <f>'Preferred Scenarios Summary'!C15</f>
        <v>44.548999999999999</v>
      </c>
      <c r="D1915" s="1040" t="str">
        <f>IF(B1915=C1915, "Good to go!", "Check Totals")</f>
        <v>Good to go!</v>
      </c>
    </row>
    <row r="1916" spans="1:18">
      <c r="D1916" s="1181"/>
    </row>
    <row r="1917" spans="1:18">
      <c r="D1917" s="1181"/>
    </row>
    <row r="1918" spans="1:18">
      <c r="D1918" s="1181"/>
    </row>
    <row r="1919" spans="1:18">
      <c r="D1919" s="1083"/>
    </row>
    <row r="1921" spans="1:4">
      <c r="A1921" s="41"/>
      <c r="D1921" s="1181"/>
    </row>
    <row r="1922" spans="1:4">
      <c r="D1922" s="1181"/>
    </row>
  </sheetData>
  <mergeCells count="41">
    <mergeCell ref="K1476:L1476"/>
    <mergeCell ref="N1476:O1476"/>
    <mergeCell ref="U1603:Y1603"/>
    <mergeCell ref="AC1603:AG1603"/>
    <mergeCell ref="AQ881:AR881"/>
    <mergeCell ref="AR967:AW967"/>
    <mergeCell ref="AG1309:AL1309"/>
    <mergeCell ref="AV1309:AX1309"/>
    <mergeCell ref="AM881:AN881"/>
    <mergeCell ref="B1891:G1891"/>
    <mergeCell ref="I1891:N1891"/>
    <mergeCell ref="P1891:U1891"/>
    <mergeCell ref="X954:AB954"/>
    <mergeCell ref="AF881:AI881"/>
    <mergeCell ref="A1535:B1536"/>
    <mergeCell ref="D1212:H1212"/>
    <mergeCell ref="L1060:M1060"/>
    <mergeCell ref="W1037:X1037"/>
    <mergeCell ref="Z1037:AA1037"/>
    <mergeCell ref="K1467:N1467"/>
    <mergeCell ref="F1493:I1493"/>
    <mergeCell ref="Q1408:S1408"/>
    <mergeCell ref="D1408:I1408"/>
    <mergeCell ref="F1172:G1172"/>
    <mergeCell ref="P1033:AA1034"/>
    <mergeCell ref="D1624:H1624"/>
    <mergeCell ref="M1624:Q1624"/>
    <mergeCell ref="U1624:Y1624"/>
    <mergeCell ref="AC1624:AG1624"/>
    <mergeCell ref="E863:F863"/>
    <mergeCell ref="G863:H863"/>
    <mergeCell ref="D1603:H1603"/>
    <mergeCell ref="M1603:Q1603"/>
    <mergeCell ref="K1017:L1017"/>
    <mergeCell ref="N1017:O1017"/>
    <mergeCell ref="D1121:H1121"/>
    <mergeCell ref="D1359:I1359"/>
    <mergeCell ref="Q1359:S1359"/>
    <mergeCell ref="I1037:J1037"/>
    <mergeCell ref="L1037:M1037"/>
    <mergeCell ref="I1060:J1060"/>
  </mergeCells>
  <phoneticPr fontId="152"/>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heetViews>
  <sheetFormatPr defaultRowHeight="14.5"/>
  <cols>
    <col min="1" max="1" width="27.54296875" customWidth="1"/>
    <col min="2" max="2" width="13.26953125" bestFit="1" customWidth="1"/>
    <col min="3" max="3" width="23.453125" customWidth="1"/>
    <col min="4" max="4" width="12.7265625" customWidth="1"/>
    <col min="5" max="5" width="21.1796875" bestFit="1" customWidth="1"/>
    <col min="6" max="6" width="16.26953125" customWidth="1"/>
    <col min="7" max="7" width="13.81640625" bestFit="1" customWidth="1"/>
    <col min="8" max="8" width="14.81640625" bestFit="1" customWidth="1"/>
    <col min="9" max="9" width="15.453125" customWidth="1"/>
    <col min="10" max="10" width="17.1796875" customWidth="1"/>
    <col min="12" max="12" width="9.453125" customWidth="1"/>
    <col min="14" max="14" width="6.26953125" customWidth="1"/>
  </cols>
  <sheetData>
    <row r="1" spans="1:33" ht="16.5">
      <c r="A1" s="155" t="s">
        <v>182</v>
      </c>
      <c r="B1" s="154"/>
      <c r="C1" s="88"/>
      <c r="D1" s="88"/>
      <c r="E1" s="88"/>
      <c r="F1" s="88"/>
      <c r="G1" s="88"/>
      <c r="H1" s="88"/>
      <c r="I1" s="88"/>
    </row>
    <row r="2" spans="1:33" ht="16.5">
      <c r="A2" s="109" t="s">
        <v>181</v>
      </c>
      <c r="B2" s="151"/>
      <c r="C2" s="156"/>
      <c r="D2" s="156"/>
      <c r="E2" s="538"/>
      <c r="F2" s="157"/>
      <c r="G2" s="157"/>
      <c r="H2" s="157"/>
      <c r="I2" s="157"/>
      <c r="J2" t="s">
        <v>619</v>
      </c>
    </row>
    <row r="3" spans="1:33" ht="21">
      <c r="A3" s="107"/>
      <c r="B3" s="16" t="s">
        <v>174</v>
      </c>
      <c r="C3" s="88"/>
      <c r="D3" s="158"/>
      <c r="E3" s="538"/>
      <c r="F3" s="88"/>
      <c r="G3" s="88"/>
      <c r="H3" s="88"/>
      <c r="I3" s="88"/>
      <c r="J3" s="453" t="s">
        <v>606</v>
      </c>
      <c r="K3" s="454"/>
      <c r="V3" s="3"/>
      <c r="W3" s="3"/>
      <c r="X3" s="1658" t="s">
        <v>1203</v>
      </c>
      <c r="Y3" s="1658"/>
      <c r="Z3" s="1658"/>
      <c r="AA3" s="1658"/>
      <c r="AB3" s="1658"/>
      <c r="AC3" s="1658"/>
      <c r="AD3" s="1658"/>
      <c r="AE3" s="1658"/>
      <c r="AF3" s="1658"/>
      <c r="AG3" s="3"/>
    </row>
    <row r="4" spans="1:33" ht="16.5">
      <c r="A4" s="107"/>
      <c r="B4" s="16" t="s">
        <v>175</v>
      </c>
      <c r="C4" s="88"/>
      <c r="D4" s="158"/>
      <c r="E4" s="538"/>
      <c r="F4" s="88"/>
      <c r="G4" s="88"/>
      <c r="H4" s="88"/>
      <c r="I4" s="88"/>
      <c r="J4" s="455" t="s">
        <v>607</v>
      </c>
      <c r="K4" s="456"/>
      <c r="V4" s="3"/>
      <c r="W4" s="3"/>
      <c r="X4" s="222" t="s">
        <v>191</v>
      </c>
      <c r="Y4" s="221"/>
      <c r="Z4" s="221"/>
      <c r="AA4" s="221"/>
      <c r="AB4" s="221"/>
      <c r="AC4" s="221"/>
      <c r="AD4" s="220"/>
      <c r="AE4" s="220"/>
      <c r="AF4" s="220"/>
      <c r="AG4" s="3"/>
    </row>
    <row r="5" spans="1:33" ht="16.5">
      <c r="A5" s="107"/>
      <c r="B5" s="16" t="s">
        <v>177</v>
      </c>
      <c r="C5" s="88"/>
      <c r="D5" s="158"/>
      <c r="E5" s="538"/>
      <c r="F5" s="88"/>
      <c r="G5" s="88"/>
      <c r="H5" s="88"/>
      <c r="I5" s="88"/>
      <c r="L5" t="s">
        <v>187</v>
      </c>
      <c r="O5">
        <f>IF('Control Panel'!E1=1,1,0)</f>
        <v>1</v>
      </c>
      <c r="V5" s="3"/>
      <c r="W5" s="3"/>
      <c r="X5" s="725" t="s">
        <v>1202</v>
      </c>
      <c r="Y5" s="220"/>
      <c r="Z5" s="220"/>
      <c r="AA5" s="223"/>
      <c r="AB5" s="223"/>
      <c r="AC5" s="223"/>
      <c r="AD5" s="1659">
        <f>'Pricing Calculator'!AZ947</f>
        <v>0</v>
      </c>
      <c r="AE5" s="1660"/>
      <c r="AF5" s="1661"/>
      <c r="AG5" s="3"/>
    </row>
    <row r="6" spans="1:33" ht="16.5">
      <c r="A6" s="107"/>
      <c r="B6" s="16" t="s">
        <v>176</v>
      </c>
      <c r="C6" s="88"/>
      <c r="D6" s="158"/>
      <c r="E6" s="88"/>
      <c r="F6" s="88"/>
      <c r="G6" s="88"/>
      <c r="H6" s="88"/>
      <c r="I6" s="88"/>
      <c r="V6" s="3"/>
      <c r="W6" s="3"/>
      <c r="X6" s="1662" t="s">
        <v>579</v>
      </c>
      <c r="Y6" s="1662"/>
      <c r="Z6" s="1662"/>
      <c r="AA6" s="1662"/>
      <c r="AB6" s="1662"/>
      <c r="AC6" s="1662"/>
      <c r="AD6" s="443"/>
      <c r="AE6" s="443"/>
      <c r="AF6" s="443"/>
      <c r="AG6" s="3"/>
    </row>
    <row r="7" spans="1:33" ht="21">
      <c r="A7" s="537" t="s">
        <v>284</v>
      </c>
      <c r="B7" s="88"/>
      <c r="C7" s="88"/>
      <c r="D7" s="88"/>
      <c r="E7" s="88"/>
      <c r="F7" s="88"/>
      <c r="G7" s="88"/>
      <c r="H7" s="88"/>
      <c r="I7" s="88"/>
      <c r="J7" s="229"/>
      <c r="K7" s="229"/>
      <c r="L7" s="229"/>
      <c r="M7" s="229"/>
      <c r="N7" s="229"/>
      <c r="O7" s="229"/>
      <c r="P7" s="229"/>
      <c r="Q7" s="229"/>
      <c r="V7" s="3"/>
      <c r="W7" s="3"/>
      <c r="X7" s="1662"/>
      <c r="Y7" s="1662"/>
      <c r="Z7" s="1662"/>
      <c r="AA7" s="1662"/>
      <c r="AB7" s="1662"/>
      <c r="AC7" s="1662"/>
      <c r="AD7" s="443"/>
      <c r="AE7" s="443"/>
      <c r="AF7" s="443"/>
      <c r="AG7" s="3"/>
    </row>
    <row r="8" spans="1:33">
      <c r="I8" s="41" t="s">
        <v>193</v>
      </c>
      <c r="J8" s="41"/>
      <c r="O8" s="41" t="s">
        <v>192</v>
      </c>
      <c r="P8" s="41"/>
      <c r="Q8" s="41"/>
      <c r="R8" s="41"/>
      <c r="S8" s="41"/>
    </row>
    <row r="9" spans="1:33">
      <c r="A9" s="166"/>
      <c r="B9" s="166"/>
      <c r="C9" s="166"/>
      <c r="D9" s="166"/>
      <c r="F9" s="79" t="s">
        <v>173</v>
      </c>
      <c r="G9" s="79" t="s">
        <v>179</v>
      </c>
      <c r="I9" s="79" t="s">
        <v>173</v>
      </c>
      <c r="J9" s="108" t="s">
        <v>174</v>
      </c>
      <c r="K9" s="108" t="s">
        <v>175</v>
      </c>
      <c r="L9" s="108" t="s">
        <v>177</v>
      </c>
      <c r="M9" s="108" t="s">
        <v>176</v>
      </c>
      <c r="O9" s="23"/>
      <c r="P9" s="105" t="s">
        <v>174</v>
      </c>
      <c r="Q9" s="105" t="s">
        <v>175</v>
      </c>
      <c r="R9" s="105" t="s">
        <v>177</v>
      </c>
      <c r="S9" s="105" t="s">
        <v>176</v>
      </c>
    </row>
    <row r="10" spans="1:33">
      <c r="A10" s="536"/>
      <c r="B10" s="33"/>
      <c r="C10" s="33"/>
      <c r="D10" s="33"/>
      <c r="F10" t="s">
        <v>174</v>
      </c>
      <c r="G10">
        <f>IF(G14=1,1,0)</f>
        <v>1</v>
      </c>
      <c r="I10" t="s">
        <v>172</v>
      </c>
      <c r="J10" s="150">
        <v>0.27</v>
      </c>
      <c r="K10" s="150">
        <v>0.3</v>
      </c>
      <c r="L10" s="150">
        <v>0.33</v>
      </c>
      <c r="M10" s="150">
        <v>0.36</v>
      </c>
      <c r="O10" s="105">
        <v>1</v>
      </c>
      <c r="P10" s="117">
        <f>J10*G10*D10</f>
        <v>0</v>
      </c>
      <c r="Q10" s="117">
        <f>K10*$G$11*D10</f>
        <v>0</v>
      </c>
      <c r="R10" s="117">
        <f>L10*$G$12*D10</f>
        <v>0</v>
      </c>
      <c r="S10" s="117">
        <f>M10*$G$13*D10</f>
        <v>0</v>
      </c>
    </row>
    <row r="11" spans="1:33">
      <c r="A11" s="536"/>
      <c r="B11" s="33"/>
      <c r="C11" s="33"/>
      <c r="D11" s="33"/>
      <c r="F11" t="s">
        <v>175</v>
      </c>
      <c r="G11">
        <f>IF(G14=2,1,0)</f>
        <v>0</v>
      </c>
      <c r="J11" s="150"/>
      <c r="K11" s="150"/>
      <c r="L11" s="150"/>
      <c r="M11" s="150"/>
      <c r="O11" s="105">
        <v>2</v>
      </c>
      <c r="P11" s="117">
        <f>J11*$G$10*D11</f>
        <v>0</v>
      </c>
      <c r="Q11" s="117">
        <f>K11*$G$11*D11</f>
        <v>0</v>
      </c>
      <c r="R11" s="117">
        <f>L11*$G$12*D11</f>
        <v>0</v>
      </c>
      <c r="S11" s="117">
        <f>M11*$G$13*D11</f>
        <v>0</v>
      </c>
    </row>
    <row r="12" spans="1:33">
      <c r="A12" s="536"/>
      <c r="B12" s="33"/>
      <c r="C12" s="33"/>
      <c r="D12" s="33"/>
      <c r="F12" t="s">
        <v>177</v>
      </c>
      <c r="G12">
        <f>IF(G14=3,1,0)</f>
        <v>0</v>
      </c>
      <c r="J12" s="150"/>
      <c r="K12" s="150"/>
      <c r="L12" s="150"/>
      <c r="M12" s="150"/>
      <c r="O12" s="105">
        <v>3</v>
      </c>
      <c r="P12" s="117">
        <f>J12*$G$10*D12</f>
        <v>0</v>
      </c>
      <c r="Q12" s="117">
        <f>K12*$G$11*D12</f>
        <v>0</v>
      </c>
      <c r="R12" s="117">
        <f>L12*$G$12*D12</f>
        <v>0</v>
      </c>
      <c r="S12" s="117">
        <f>M12*$G$13*D12</f>
        <v>0</v>
      </c>
    </row>
    <row r="13" spans="1:33">
      <c r="A13" s="536"/>
      <c r="B13" s="33"/>
      <c r="C13" s="33"/>
      <c r="D13" s="33"/>
      <c r="F13" t="s">
        <v>176</v>
      </c>
      <c r="G13">
        <f>IF(G14=4,1,0)</f>
        <v>0</v>
      </c>
      <c r="J13" s="150"/>
      <c r="K13" s="150"/>
      <c r="L13" s="150"/>
      <c r="M13" s="150"/>
      <c r="O13" s="105">
        <v>4</v>
      </c>
      <c r="P13" s="117">
        <f>J13*$G$10*D13</f>
        <v>0</v>
      </c>
      <c r="Q13" s="117">
        <f>K13*$G$11*D13</f>
        <v>0</v>
      </c>
      <c r="R13" s="117">
        <f>L13*$G$12*D13</f>
        <v>0</v>
      </c>
      <c r="S13" s="117">
        <f>M13*$G$13*D13</f>
        <v>0</v>
      </c>
    </row>
    <row r="14" spans="1:33">
      <c r="A14" s="33"/>
      <c r="B14" s="33"/>
      <c r="C14" s="536"/>
      <c r="D14" s="33"/>
      <c r="E14" s="93"/>
      <c r="F14" t="s">
        <v>178</v>
      </c>
      <c r="G14" s="47">
        <v>1</v>
      </c>
    </row>
    <row r="15" spans="1:33" ht="16.5">
      <c r="F15" t="s">
        <v>829</v>
      </c>
      <c r="G15" t="str">
        <f>IF(G14=1,"A",IF(G14=2,"B",IF(G14=3,"C","D")))</f>
        <v>A</v>
      </c>
      <c r="W15" s="161"/>
      <c r="X15" s="161"/>
      <c r="Y15" s="161"/>
      <c r="Z15" s="161"/>
      <c r="AA15" s="161"/>
      <c r="AB15" s="161"/>
      <c r="AC15" s="161"/>
      <c r="AD15" s="161"/>
      <c r="AE15" s="161"/>
      <c r="AF15" s="161"/>
      <c r="AG15" s="161"/>
    </row>
    <row r="16" spans="1:33">
      <c r="A16" s="79" t="s">
        <v>271</v>
      </c>
      <c r="B16" s="79" t="s">
        <v>139</v>
      </c>
      <c r="F16" t="s">
        <v>830</v>
      </c>
      <c r="G16" t="str">
        <f>IF(O5=1, "MOSP", G15)</f>
        <v>MOSP</v>
      </c>
    </row>
    <row r="17" spans="1:35">
      <c r="A17" t="s">
        <v>185</v>
      </c>
      <c r="B17" s="114">
        <f>SUM('Discount Calculations'!P10:S13)</f>
        <v>0</v>
      </c>
    </row>
    <row r="18" spans="1:35">
      <c r="A18" t="s">
        <v>262</v>
      </c>
      <c r="B18" s="93">
        <f>'Discount Calculations'!AD5</f>
        <v>0</v>
      </c>
    </row>
    <row r="19" spans="1:35">
      <c r="A19" s="142" t="s">
        <v>267</v>
      </c>
      <c r="B19" s="228">
        <f>1-((1-B17)*(1+B18))</f>
        <v>0</v>
      </c>
    </row>
    <row r="20" spans="1:35">
      <c r="A20" s="45"/>
      <c r="B20" s="143"/>
    </row>
    <row r="21" spans="1:35" ht="21">
      <c r="A21" s="146" t="s">
        <v>270</v>
      </c>
      <c r="B21" s="145"/>
      <c r="C21" s="145"/>
      <c r="D21" s="145"/>
      <c r="E21" s="145"/>
      <c r="F21" s="145"/>
      <c r="G21" s="145"/>
      <c r="H21" s="145"/>
      <c r="I21" s="145"/>
      <c r="J21" s="147" t="s">
        <v>274</v>
      </c>
      <c r="K21" s="145"/>
      <c r="L21" s="145"/>
      <c r="M21" s="145"/>
      <c r="N21" s="145"/>
      <c r="O21" s="145"/>
      <c r="P21" s="145"/>
      <c r="Q21" s="145"/>
      <c r="R21" s="145"/>
      <c r="S21" s="145"/>
    </row>
    <row r="23" spans="1:35" ht="16.5">
      <c r="A23" t="s">
        <v>620</v>
      </c>
      <c r="C23" t="s">
        <v>621</v>
      </c>
      <c r="E23" s="171" t="s">
        <v>430</v>
      </c>
      <c r="F23" s="55"/>
      <c r="G23" s="55"/>
      <c r="H23" s="55"/>
      <c r="I23" s="55"/>
      <c r="J23" s="55"/>
      <c r="K23" s="55"/>
      <c r="L23" s="55"/>
      <c r="M23" s="55"/>
      <c r="N23" s="55"/>
      <c r="O23" s="55"/>
      <c r="P23" s="55"/>
      <c r="Q23" s="55"/>
      <c r="R23" s="55"/>
      <c r="S23" s="355"/>
      <c r="T23" s="355"/>
    </row>
    <row r="24" spans="1:35" ht="16.5">
      <c r="A24" s="466" t="str">
        <f>IF('Control Panel'!E1 = 2, "N/A", IF(C29 = 1, "N/A", "$500 to $15,000"))</f>
        <v>N/A</v>
      </c>
      <c r="B24" s="45"/>
      <c r="C24" s="466" t="str">
        <f>IF('Control Panel'!E1 = 2, "N/A", "Pay-As-You-Go")</f>
        <v>Pay-As-You-Go</v>
      </c>
      <c r="E24" s="110" t="s">
        <v>640</v>
      </c>
      <c r="F24" s="109"/>
      <c r="G24" s="109"/>
      <c r="H24" s="109"/>
      <c r="I24" s="109"/>
      <c r="J24" s="109"/>
      <c r="K24" s="109"/>
      <c r="L24" s="110"/>
      <c r="M24" s="110"/>
      <c r="N24" s="110"/>
      <c r="O24" s="110"/>
      <c r="P24" s="110"/>
      <c r="Q24" s="110"/>
      <c r="R24" s="18"/>
      <c r="S24" s="3"/>
      <c r="T24" s="18"/>
    </row>
    <row r="25" spans="1:35" ht="16.5">
      <c r="A25" s="467" t="str">
        <f>IF('Control Panel'!E1 = 2, "", IF(C29 = 1, "N/A", "$15,000 to $40,000"))</f>
        <v>N/A</v>
      </c>
      <c r="B25" s="45"/>
      <c r="C25" s="467" t="str">
        <f>IF('Control Panel'!E1 = 2, "", "6-Month Monthly Pay")</f>
        <v>6-Month Monthly Pay</v>
      </c>
      <c r="E25" s="3"/>
      <c r="F25" s="16"/>
      <c r="G25" s="452"/>
      <c r="H25" s="161"/>
      <c r="I25" s="14"/>
      <c r="J25" s="14"/>
      <c r="K25" s="3"/>
      <c r="L25" s="452"/>
      <c r="M25" s="161"/>
      <c r="N25" s="161"/>
      <c r="O25" s="3"/>
      <c r="P25" s="452"/>
      <c r="Q25" s="161"/>
      <c r="R25" s="3"/>
      <c r="S25" s="3"/>
      <c r="T25" s="3"/>
    </row>
    <row r="26" spans="1:35">
      <c r="A26" s="468" t="str">
        <f>IF('Control Panel'!E1 = 2, "", IF(C29 = 1, "N/A", "$40,000 and Above"))</f>
        <v>N/A</v>
      </c>
      <c r="B26" s="45"/>
      <c r="C26" s="467" t="str">
        <f>IF('Control Panel'!E1 = 2, "", "12-Month Monthly Pay")</f>
        <v>12-Month Monthly Pay</v>
      </c>
    </row>
    <row r="27" spans="1:35" ht="21">
      <c r="A27" s="47">
        <v>1</v>
      </c>
      <c r="C27" s="467" t="str">
        <f>IF('Control Panel'!E1 = 2, "", "6-Month Pre-Pay")</f>
        <v>6-Month Pre-Pay</v>
      </c>
      <c r="V27" s="3"/>
      <c r="W27" s="3"/>
      <c r="X27" s="3"/>
      <c r="Y27" s="1658"/>
      <c r="Z27" s="1658"/>
      <c r="AA27" s="1658"/>
      <c r="AB27" s="1658"/>
      <c r="AC27" s="1658"/>
      <c r="AD27" s="1658"/>
      <c r="AE27" s="1658"/>
      <c r="AF27" s="1658"/>
      <c r="AG27" s="1658"/>
      <c r="AH27" s="3"/>
      <c r="AI27" s="3"/>
    </row>
    <row r="28" spans="1:35" ht="16.5">
      <c r="A28" s="33"/>
      <c r="C28" s="468" t="str">
        <f>IF('Control Panel'!E1 = 2, "", "12-Month Pre-Pay")</f>
        <v>12-Month Pre-Pay</v>
      </c>
      <c r="V28" s="3"/>
      <c r="W28" s="3"/>
      <c r="X28" s="3"/>
      <c r="Y28" s="222"/>
      <c r="Z28" s="221"/>
      <c r="AA28" s="221"/>
      <c r="AB28" s="221"/>
      <c r="AC28" s="221"/>
      <c r="AD28" s="221"/>
      <c r="AE28" s="220"/>
      <c r="AF28" s="220"/>
      <c r="AG28" s="220"/>
      <c r="AH28" s="3"/>
      <c r="AI28" s="3"/>
    </row>
    <row r="29" spans="1:35" ht="16.5">
      <c r="C29" s="47">
        <v>1</v>
      </c>
      <c r="V29" s="3"/>
      <c r="W29" s="3"/>
      <c r="X29" s="3"/>
      <c r="Y29" s="725"/>
      <c r="Z29" s="220"/>
      <c r="AA29" s="220"/>
      <c r="AB29" s="223"/>
      <c r="AC29" s="223"/>
      <c r="AD29" s="223"/>
      <c r="AE29" s="1659"/>
      <c r="AF29" s="1660"/>
      <c r="AG29" s="1661"/>
      <c r="AH29" s="3"/>
      <c r="AI29" s="3"/>
    </row>
    <row r="30" spans="1:35" ht="16.5">
      <c r="C30" s="33"/>
      <c r="V30" s="3"/>
      <c r="W30" s="3"/>
      <c r="X30" s="3"/>
      <c r="Y30" s="1662"/>
      <c r="Z30" s="1662"/>
      <c r="AA30" s="1662"/>
      <c r="AB30" s="1662"/>
      <c r="AC30" s="1662"/>
      <c r="AD30" s="1662"/>
      <c r="AE30" s="443"/>
      <c r="AF30" s="443"/>
      <c r="AG30" s="443"/>
      <c r="AH30" s="3"/>
      <c r="AI30" s="3"/>
    </row>
    <row r="31" spans="1:35" ht="16.5">
      <c r="V31" s="3"/>
      <c r="W31" s="3"/>
      <c r="X31" s="3"/>
      <c r="Y31" s="1662"/>
      <c r="Z31" s="1662"/>
      <c r="AA31" s="1662"/>
      <c r="AB31" s="1662"/>
      <c r="AC31" s="1662"/>
      <c r="AD31" s="1662"/>
      <c r="AE31" s="443"/>
      <c r="AF31" s="443"/>
      <c r="AG31" s="443"/>
      <c r="AH31" s="3"/>
      <c r="AI31" s="3"/>
    </row>
    <row r="32" spans="1:35">
      <c r="B32" s="186" t="s">
        <v>622</v>
      </c>
      <c r="C32" s="186" t="s">
        <v>624</v>
      </c>
      <c r="D32" s="186" t="s">
        <v>625</v>
      </c>
      <c r="E32" s="186" t="s">
        <v>626</v>
      </c>
      <c r="G32" s="186" t="s">
        <v>627</v>
      </c>
      <c r="H32" s="186" t="s">
        <v>623</v>
      </c>
      <c r="I32" s="186" t="s">
        <v>625</v>
      </c>
      <c r="J32" s="186" t="s">
        <v>626</v>
      </c>
    </row>
    <row r="33" spans="1:31">
      <c r="A33" s="186">
        <v>1</v>
      </c>
      <c r="B33" s="469">
        <v>0.2</v>
      </c>
      <c r="C33" s="470">
        <v>0.22500000000000001</v>
      </c>
      <c r="D33" s="470">
        <v>0.22500000000000001</v>
      </c>
      <c r="E33" s="469">
        <v>0.25</v>
      </c>
      <c r="G33" s="93">
        <f xml:space="preserve"> IF($C$29 = 2, VLOOKUP($A$27,$A$32:$E$35,2),0)</f>
        <v>0</v>
      </c>
      <c r="H33" s="93">
        <f xml:space="preserve"> IF($C$29 = 3, VLOOKUP($A$27,$A$32:$E$35,3),0)</f>
        <v>0</v>
      </c>
      <c r="I33" s="93">
        <f xml:space="preserve"> IF($C$29 = 4, VLOOKUP($A$27,$A$32:$E$35,4),0)</f>
        <v>0</v>
      </c>
      <c r="J33" s="93">
        <f xml:space="preserve"> IF($C$29 = 5, VLOOKUP($A$27,$A$32:$E$35,5),0)</f>
        <v>0</v>
      </c>
      <c r="K33" s="471">
        <f>SUM(G33:J33)</f>
        <v>0</v>
      </c>
    </row>
    <row r="34" spans="1:31" ht="21">
      <c r="A34" s="186">
        <v>2</v>
      </c>
      <c r="B34" s="469">
        <v>0.23</v>
      </c>
      <c r="C34" s="470">
        <v>0.255</v>
      </c>
      <c r="D34" s="470">
        <v>0.255</v>
      </c>
      <c r="E34" s="469">
        <v>0.28000000000000003</v>
      </c>
      <c r="G34" s="93"/>
      <c r="H34" s="93"/>
      <c r="I34" s="93"/>
      <c r="J34" s="93"/>
      <c r="V34" s="110"/>
      <c r="W34" s="701"/>
      <c r="X34" s="655"/>
      <c r="Y34" s="654"/>
      <c r="Z34" s="654"/>
      <c r="AA34" s="663"/>
      <c r="AB34" s="663"/>
      <c r="AC34" s="3"/>
      <c r="AD34" s="3"/>
      <c r="AE34" s="3"/>
    </row>
    <row r="35" spans="1:31" ht="16.5">
      <c r="A35" s="186">
        <v>3</v>
      </c>
      <c r="B35" s="469">
        <v>0.27</v>
      </c>
      <c r="C35" s="470">
        <v>0.29499999999999998</v>
      </c>
      <c r="D35" s="470">
        <v>0.29499999999999998</v>
      </c>
      <c r="E35" s="469">
        <v>0.32</v>
      </c>
      <c r="G35" s="93"/>
      <c r="H35" s="93"/>
      <c r="I35" s="93"/>
      <c r="J35" s="93"/>
      <c r="V35" s="110"/>
      <c r="W35" s="110"/>
      <c r="X35" s="110"/>
      <c r="Y35" s="110"/>
      <c r="Z35" s="110"/>
      <c r="AA35" s="3"/>
      <c r="AB35" s="3"/>
      <c r="AC35" s="3"/>
      <c r="AD35" s="3"/>
      <c r="AE35" s="3"/>
    </row>
    <row r="36" spans="1:31" ht="16.5">
      <c r="V36" s="161"/>
      <c r="W36" s="16"/>
      <c r="X36" s="161"/>
      <c r="Y36" s="161"/>
      <c r="Z36" s="161"/>
      <c r="AA36" s="3"/>
      <c r="AB36" s="3"/>
      <c r="AC36" s="3"/>
      <c r="AD36" s="3"/>
      <c r="AE36" s="3"/>
    </row>
    <row r="37" spans="1:31" ht="17.5">
      <c r="V37" s="1435"/>
      <c r="W37" s="1435"/>
      <c r="X37" s="1435"/>
      <c r="Y37" s="1435"/>
      <c r="Z37" s="220"/>
      <c r="AA37" s="3"/>
      <c r="AB37" s="3"/>
      <c r="AC37" s="3"/>
      <c r="AD37" s="3"/>
      <c r="AE37" s="3"/>
    </row>
    <row r="38" spans="1:31" ht="21">
      <c r="A38" s="144" t="s">
        <v>273</v>
      </c>
      <c r="B38" s="144"/>
      <c r="C38" s="144"/>
      <c r="D38" s="144"/>
      <c r="E38" s="144"/>
      <c r="F38" s="144"/>
      <c r="G38" s="144"/>
      <c r="H38" s="144"/>
      <c r="I38" s="144"/>
      <c r="J38" s="144"/>
      <c r="K38" s="144"/>
      <c r="L38" s="144"/>
      <c r="M38" s="144"/>
      <c r="N38" s="144"/>
      <c r="O38" s="144"/>
      <c r="P38" s="144"/>
    </row>
    <row r="40" spans="1:31">
      <c r="A40" s="79" t="s">
        <v>139</v>
      </c>
      <c r="B40" s="79"/>
      <c r="C40" s="79" t="s">
        <v>146</v>
      </c>
      <c r="D40" s="79" t="s">
        <v>164</v>
      </c>
      <c r="E40" s="166"/>
    </row>
    <row r="41" spans="1:31">
      <c r="A41" t="s">
        <v>185</v>
      </c>
      <c r="C41" s="112">
        <f>B19*D41</f>
        <v>0</v>
      </c>
      <c r="D41">
        <f>IF('Discount Calculations'!O5=0,1,0)</f>
        <v>0</v>
      </c>
      <c r="E41" s="33"/>
    </row>
    <row r="42" spans="1:31">
      <c r="A42" t="s">
        <v>188</v>
      </c>
      <c r="C42" s="112">
        <f>K33</f>
        <v>0</v>
      </c>
      <c r="D42">
        <f>'Discount Calculations'!O5</f>
        <v>1</v>
      </c>
    </row>
    <row r="43" spans="1:31">
      <c r="A43" s="41" t="s">
        <v>272</v>
      </c>
      <c r="B43" s="41"/>
      <c r="C43" s="113">
        <f>SUMPRODUCT(D41:D42,C41:C42)</f>
        <v>0</v>
      </c>
    </row>
    <row r="46" spans="1:31" ht="16.5">
      <c r="K46" s="161"/>
      <c r="L46" s="161"/>
      <c r="M46" s="3"/>
      <c r="N46" s="3"/>
      <c r="O46" s="3"/>
      <c r="P46" s="3"/>
      <c r="Q46" s="3"/>
      <c r="R46" s="3"/>
      <c r="S46" s="3"/>
      <c r="T46" s="3"/>
      <c r="U46" s="3"/>
      <c r="V46" s="3"/>
      <c r="W46" s="3"/>
      <c r="X46" s="3"/>
      <c r="Y46" s="3"/>
      <c r="Z46" s="3"/>
      <c r="AA46" s="3"/>
      <c r="AB46" s="3"/>
      <c r="AC46" s="3"/>
      <c r="AD46" s="3"/>
    </row>
    <row r="47" spans="1:31" ht="16.5">
      <c r="K47" s="110"/>
      <c r="L47" s="110"/>
      <c r="M47" s="3"/>
      <c r="N47" s="3"/>
      <c r="O47" s="3"/>
      <c r="P47" s="3"/>
      <c r="Q47" s="3"/>
      <c r="R47" s="3"/>
      <c r="S47" s="3"/>
      <c r="T47" s="3"/>
      <c r="U47" s="3"/>
      <c r="V47" s="3"/>
      <c r="W47" s="3"/>
      <c r="X47" s="3"/>
      <c r="Y47" s="3"/>
      <c r="Z47" s="3"/>
      <c r="AA47" s="3"/>
      <c r="AB47" s="3"/>
      <c r="AC47" s="18"/>
      <c r="AD47" s="18"/>
    </row>
    <row r="48" spans="1:31" ht="16.5">
      <c r="K48" s="161"/>
      <c r="L48" s="161"/>
      <c r="M48" s="3"/>
      <c r="N48" s="3"/>
      <c r="O48" s="3"/>
      <c r="P48" s="3"/>
      <c r="Q48" s="3"/>
      <c r="R48" s="3"/>
      <c r="S48" s="3"/>
      <c r="T48" s="3"/>
      <c r="U48" s="3"/>
      <c r="V48" s="3"/>
      <c r="W48" s="3"/>
      <c r="X48" s="3"/>
      <c r="Y48" s="3"/>
      <c r="Z48" s="3"/>
      <c r="AA48" s="3"/>
      <c r="AB48" s="3"/>
      <c r="AC48" s="3"/>
      <c r="AD48" s="161"/>
    </row>
    <row r="49" spans="11:30" ht="17.5">
      <c r="K49" s="220"/>
      <c r="L49" s="220"/>
      <c r="M49" s="1435"/>
      <c r="N49" s="1435"/>
      <c r="O49" s="1435"/>
      <c r="P49" s="1435"/>
      <c r="Q49" s="1435"/>
      <c r="R49" s="1663"/>
      <c r="S49" s="223"/>
      <c r="T49" s="1435"/>
      <c r="U49" s="1435"/>
      <c r="V49" s="1435"/>
      <c r="W49" s="1435"/>
      <c r="X49" s="1435"/>
      <c r="Y49" s="1663"/>
      <c r="Z49" s="220"/>
      <c r="AA49" s="473"/>
      <c r="AB49" s="473"/>
      <c r="AC49" s="473"/>
      <c r="AD49" s="473"/>
    </row>
    <row r="50" spans="11:30" ht="16.5">
      <c r="K50" s="161"/>
      <c r="L50" s="161"/>
      <c r="M50" s="111"/>
      <c r="N50" s="16"/>
      <c r="O50" s="161"/>
      <c r="P50" s="161"/>
      <c r="Q50" s="14"/>
      <c r="R50" s="14"/>
      <c r="S50" s="14"/>
      <c r="T50" s="16"/>
      <c r="U50" s="161"/>
      <c r="V50" s="161"/>
      <c r="W50" s="161"/>
      <c r="X50" s="161"/>
      <c r="Y50" s="161"/>
      <c r="Z50" s="161"/>
      <c r="AA50" s="161"/>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12700</xdr:colOff>
                    <xdr:row>2</xdr:row>
                    <xdr:rowOff>19050</xdr:rowOff>
                  </from>
                  <to>
                    <xdr:col>0</xdr:col>
                    <xdr:colOff>266700</xdr:colOff>
                    <xdr:row>2</xdr:row>
                    <xdr:rowOff>203200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12700</xdr:colOff>
                    <xdr:row>3</xdr:row>
                    <xdr:rowOff>19050</xdr:rowOff>
                  </from>
                  <to>
                    <xdr:col>0</xdr:col>
                    <xdr:colOff>266700</xdr:colOff>
                    <xdr:row>3</xdr:row>
                    <xdr:rowOff>203200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12700</xdr:colOff>
                    <xdr:row>4</xdr:row>
                    <xdr:rowOff>19050</xdr:rowOff>
                  </from>
                  <to>
                    <xdr:col>0</xdr:col>
                    <xdr:colOff>266700</xdr:colOff>
                    <xdr:row>4</xdr:row>
                    <xdr:rowOff>203200</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12700</xdr:colOff>
                    <xdr:row>5</xdr:row>
                    <xdr:rowOff>19050</xdr:rowOff>
                  </from>
                  <to>
                    <xdr:col>0</xdr:col>
                    <xdr:colOff>266700</xdr:colOff>
                    <xdr:row>5</xdr:row>
                    <xdr:rowOff>203200</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12700</xdr:colOff>
                    <xdr:row>2</xdr:row>
                    <xdr:rowOff>12700</xdr:rowOff>
                  </from>
                  <to>
                    <xdr:col>1</xdr:col>
                    <xdr:colOff>222250</xdr:colOff>
                    <xdr:row>6</xdr:row>
                    <xdr:rowOff>50800</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50800</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31750</xdr:colOff>
                    <xdr:row>25</xdr:row>
                    <xdr:rowOff>12700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19" sqref="E19"/>
    </sheetView>
  </sheetViews>
  <sheetFormatPr defaultRowHeight="14.5"/>
  <cols>
    <col min="2" max="2" width="21.81640625" bestFit="1" customWidth="1"/>
    <col min="3" max="3" width="14.7265625" customWidth="1"/>
    <col min="4" max="4" width="16.81640625" bestFit="1" customWidth="1"/>
    <col min="5" max="5" width="23.26953125" bestFit="1" customWidth="1"/>
    <col min="7" max="7" width="11.1796875" customWidth="1"/>
    <col min="8" max="8" width="13.81640625" customWidth="1"/>
    <col min="9" max="9" width="23.453125" customWidth="1"/>
    <col min="10" max="10" width="22.453125" bestFit="1" customWidth="1"/>
  </cols>
  <sheetData>
    <row r="1" spans="1:10">
      <c r="A1" s="1664" t="s">
        <v>194</v>
      </c>
      <c r="B1" s="1664"/>
      <c r="E1" t="s">
        <v>258</v>
      </c>
      <c r="F1" s="47">
        <v>1</v>
      </c>
    </row>
    <row r="2" spans="1:10">
      <c r="A2" s="201" t="s">
        <v>42</v>
      </c>
      <c r="B2" s="201" t="s">
        <v>195</v>
      </c>
      <c r="C2" s="201" t="s">
        <v>196</v>
      </c>
      <c r="D2" s="201" t="s">
        <v>43</v>
      </c>
      <c r="E2" s="201" t="s">
        <v>197</v>
      </c>
      <c r="F2" s="202" t="s">
        <v>198</v>
      </c>
      <c r="G2" s="206" t="s">
        <v>259</v>
      </c>
      <c r="H2" s="206" t="s">
        <v>260</v>
      </c>
      <c r="I2" s="207" t="s">
        <v>265</v>
      </c>
      <c r="J2" s="207" t="s">
        <v>266</v>
      </c>
    </row>
    <row r="3" spans="1:10">
      <c r="A3" s="203">
        <v>1</v>
      </c>
      <c r="B3" s="203" t="str">
        <f t="shared" ref="B3:B27" si="0">CONCATENATE(D3, " (", C3,")")</f>
        <v>United States Dollar (USD)</v>
      </c>
      <c r="C3" s="204" t="s">
        <v>199</v>
      </c>
      <c r="D3" s="203" t="s">
        <v>200</v>
      </c>
      <c r="E3" s="208">
        <v>1</v>
      </c>
      <c r="F3" s="205" t="s">
        <v>201</v>
      </c>
      <c r="G3">
        <f t="shared" ref="G3:G27" si="1">IF($F$1=A3,E3,0)</f>
        <v>1</v>
      </c>
      <c r="H3" t="str">
        <f t="shared" ref="H3:H27" si="2">IF($F$1=A3,F3,"")</f>
        <v>$</v>
      </c>
      <c r="I3" s="124">
        <v>1234.5678</v>
      </c>
      <c r="J3" s="140">
        <v>1</v>
      </c>
    </row>
    <row r="4" spans="1:10">
      <c r="A4" s="119">
        <f t="shared" ref="A4:A27" si="3">A3+1</f>
        <v>2</v>
      </c>
      <c r="B4" s="119" t="str">
        <f t="shared" si="0"/>
        <v>Argentine Peso (ARS)</v>
      </c>
      <c r="C4" s="118" t="s">
        <v>202</v>
      </c>
      <c r="D4" s="119" t="s">
        <v>203</v>
      </c>
      <c r="E4" s="209">
        <v>9.75</v>
      </c>
      <c r="F4" s="120" t="s">
        <v>204</v>
      </c>
      <c r="G4">
        <f t="shared" si="1"/>
        <v>0</v>
      </c>
      <c r="H4" t="str">
        <f t="shared" si="2"/>
        <v/>
      </c>
      <c r="I4" s="138">
        <v>1234.5678</v>
      </c>
      <c r="J4" s="140">
        <f t="shared" ref="J4:J27" si="4">J3+1</f>
        <v>2</v>
      </c>
    </row>
    <row r="5" spans="1:10">
      <c r="A5" s="119">
        <f t="shared" si="3"/>
        <v>3</v>
      </c>
      <c r="B5" s="119" t="str">
        <f t="shared" si="0"/>
        <v>Australian Dollar (AUD)</v>
      </c>
      <c r="C5" s="118" t="s">
        <v>205</v>
      </c>
      <c r="D5" s="119" t="s">
        <v>206</v>
      </c>
      <c r="E5" s="209">
        <v>1.2737000000000001</v>
      </c>
      <c r="F5" s="120" t="s">
        <v>207</v>
      </c>
      <c r="G5">
        <f t="shared" si="1"/>
        <v>0</v>
      </c>
      <c r="H5" t="str">
        <f t="shared" si="2"/>
        <v/>
      </c>
      <c r="I5" s="125">
        <v>1234.5678</v>
      </c>
      <c r="J5" s="140">
        <f t="shared" si="4"/>
        <v>3</v>
      </c>
    </row>
    <row r="6" spans="1:10">
      <c r="A6" s="119">
        <f t="shared" si="3"/>
        <v>4</v>
      </c>
      <c r="B6" s="119" t="s">
        <v>957</v>
      </c>
      <c r="C6" s="118" t="s">
        <v>950</v>
      </c>
      <c r="D6" s="119" t="s">
        <v>951</v>
      </c>
      <c r="E6" s="209">
        <v>3.75</v>
      </c>
      <c r="F6" s="548" t="s">
        <v>952</v>
      </c>
      <c r="G6">
        <f t="shared" si="1"/>
        <v>0</v>
      </c>
      <c r="H6" t="str">
        <f t="shared" si="2"/>
        <v/>
      </c>
      <c r="I6" s="549">
        <v>1234.5678</v>
      </c>
      <c r="J6" s="140">
        <f t="shared" si="4"/>
        <v>4</v>
      </c>
    </row>
    <row r="7" spans="1:10">
      <c r="A7" s="119">
        <f t="shared" si="3"/>
        <v>5</v>
      </c>
      <c r="B7" s="119" t="str">
        <f t="shared" si="0"/>
        <v>Canadian Dollar (CAD)</v>
      </c>
      <c r="C7" s="118" t="s">
        <v>208</v>
      </c>
      <c r="D7" s="119" t="s">
        <v>209</v>
      </c>
      <c r="E7" s="209">
        <v>1.2159</v>
      </c>
      <c r="F7" s="120" t="s">
        <v>210</v>
      </c>
      <c r="G7">
        <f t="shared" si="1"/>
        <v>0</v>
      </c>
      <c r="H7" t="str">
        <f t="shared" si="2"/>
        <v/>
      </c>
      <c r="I7" s="126">
        <v>1234.5678</v>
      </c>
      <c r="J7" s="140">
        <f t="shared" si="4"/>
        <v>5</v>
      </c>
    </row>
    <row r="8" spans="1:10">
      <c r="A8" s="119">
        <f t="shared" si="3"/>
        <v>6</v>
      </c>
      <c r="B8" s="119" t="str">
        <f t="shared" si="0"/>
        <v>Swiss Franc (CHF)</v>
      </c>
      <c r="C8" s="118" t="s">
        <v>211</v>
      </c>
      <c r="D8" s="119" t="s">
        <v>212</v>
      </c>
      <c r="E8" s="209">
        <v>0.90310000000000001</v>
      </c>
      <c r="F8" s="120" t="s">
        <v>213</v>
      </c>
      <c r="G8">
        <f t="shared" si="1"/>
        <v>0</v>
      </c>
      <c r="H8" t="str">
        <f t="shared" si="2"/>
        <v/>
      </c>
      <c r="I8" s="127">
        <v>1234.5678</v>
      </c>
      <c r="J8" s="140">
        <f t="shared" si="4"/>
        <v>6</v>
      </c>
    </row>
    <row r="9" spans="1:10">
      <c r="A9" s="119">
        <f t="shared" si="3"/>
        <v>7</v>
      </c>
      <c r="B9" s="119" t="str">
        <f t="shared" si="0"/>
        <v>Chinese Yuan (CNY)</v>
      </c>
      <c r="C9" s="118" t="s">
        <v>214</v>
      </c>
      <c r="D9" s="119" t="s">
        <v>215</v>
      </c>
      <c r="E9" s="209">
        <v>6.6010999999999997</v>
      </c>
      <c r="F9" s="120" t="s">
        <v>216</v>
      </c>
      <c r="G9">
        <f t="shared" si="1"/>
        <v>0</v>
      </c>
      <c r="H9" t="str">
        <f t="shared" si="2"/>
        <v/>
      </c>
      <c r="I9" s="128">
        <v>1234.5678</v>
      </c>
      <c r="J9" s="140">
        <f t="shared" si="4"/>
        <v>7</v>
      </c>
    </row>
    <row r="10" spans="1:10">
      <c r="A10" s="119">
        <f t="shared" si="3"/>
        <v>8</v>
      </c>
      <c r="B10" s="119" t="str">
        <f t="shared" si="0"/>
        <v>Danish Krone (DKK)</v>
      </c>
      <c r="C10" s="118" t="s">
        <v>217</v>
      </c>
      <c r="D10" s="119" t="s">
        <v>218</v>
      </c>
      <c r="E10" s="209">
        <v>6.2934000000000001</v>
      </c>
      <c r="F10" s="120" t="s">
        <v>219</v>
      </c>
      <c r="G10">
        <f t="shared" si="1"/>
        <v>0</v>
      </c>
      <c r="H10" t="str">
        <f t="shared" si="2"/>
        <v/>
      </c>
      <c r="I10" s="129">
        <v>1234.5678</v>
      </c>
      <c r="J10" s="140">
        <f t="shared" si="4"/>
        <v>8</v>
      </c>
    </row>
    <row r="11" spans="1:10">
      <c r="A11" s="119">
        <f t="shared" si="3"/>
        <v>9</v>
      </c>
      <c r="B11" s="119" t="str">
        <f t="shared" si="0"/>
        <v>Euro (EUR)</v>
      </c>
      <c r="C11" s="118" t="s">
        <v>220</v>
      </c>
      <c r="D11" s="119" t="s">
        <v>221</v>
      </c>
      <c r="E11" s="209">
        <v>0.84330000000000005</v>
      </c>
      <c r="F11" s="120" t="s">
        <v>222</v>
      </c>
      <c r="G11">
        <f t="shared" si="1"/>
        <v>0</v>
      </c>
      <c r="H11" t="str">
        <f t="shared" si="2"/>
        <v/>
      </c>
      <c r="I11" s="130">
        <v>1234.5678</v>
      </c>
      <c r="J11" s="140">
        <f t="shared" si="4"/>
        <v>9</v>
      </c>
    </row>
    <row r="12" spans="1:10">
      <c r="A12" s="119">
        <f t="shared" si="3"/>
        <v>10</v>
      </c>
      <c r="B12" s="119" t="str">
        <f t="shared" si="0"/>
        <v>British Pound (GBP)</v>
      </c>
      <c r="C12" s="118" t="s">
        <v>223</v>
      </c>
      <c r="D12" s="119" t="s">
        <v>224</v>
      </c>
      <c r="E12" s="209">
        <v>0.6109</v>
      </c>
      <c r="F12" s="120" t="s">
        <v>225</v>
      </c>
      <c r="G12">
        <f t="shared" si="1"/>
        <v>0</v>
      </c>
      <c r="H12" t="str">
        <f t="shared" si="2"/>
        <v/>
      </c>
      <c r="I12" s="131">
        <v>1234.5678</v>
      </c>
      <c r="J12" s="140">
        <f t="shared" si="4"/>
        <v>10</v>
      </c>
    </row>
    <row r="13" spans="1:10">
      <c r="A13" s="119">
        <f t="shared" si="3"/>
        <v>11</v>
      </c>
      <c r="B13" s="119" t="s">
        <v>956</v>
      </c>
      <c r="C13" s="118" t="s">
        <v>954</v>
      </c>
      <c r="D13" s="119" t="s">
        <v>953</v>
      </c>
      <c r="E13" s="209">
        <v>7.76</v>
      </c>
      <c r="F13" s="120" t="s">
        <v>955</v>
      </c>
      <c r="G13">
        <f t="shared" si="1"/>
        <v>0</v>
      </c>
      <c r="H13" t="str">
        <f t="shared" si="2"/>
        <v/>
      </c>
      <c r="I13" s="550">
        <v>1234.5678</v>
      </c>
      <c r="J13" s="140">
        <f t="shared" si="4"/>
        <v>11</v>
      </c>
    </row>
    <row r="14" spans="1:10">
      <c r="A14" s="119">
        <f t="shared" si="3"/>
        <v>12</v>
      </c>
      <c r="B14" s="119" t="str">
        <f t="shared" si="0"/>
        <v>Indonesia Rupiah (IDR)</v>
      </c>
      <c r="C14" s="118" t="s">
        <v>226</v>
      </c>
      <c r="D14" s="119" t="s">
        <v>227</v>
      </c>
      <c r="E14" s="209">
        <v>14700</v>
      </c>
      <c r="F14" s="121" t="s">
        <v>228</v>
      </c>
      <c r="G14">
        <f t="shared" si="1"/>
        <v>0</v>
      </c>
      <c r="H14" t="str">
        <f t="shared" si="2"/>
        <v/>
      </c>
      <c r="I14" s="132">
        <v>1234.5678</v>
      </c>
      <c r="J14" s="140">
        <f t="shared" si="4"/>
        <v>12</v>
      </c>
    </row>
    <row r="15" spans="1:10">
      <c r="A15" s="119">
        <f t="shared" si="3"/>
        <v>13</v>
      </c>
      <c r="B15" s="119" t="str">
        <f t="shared" si="0"/>
        <v>India Rupee (INR)</v>
      </c>
      <c r="C15" s="118" t="s">
        <v>229</v>
      </c>
      <c r="D15" s="119" t="s">
        <v>230</v>
      </c>
      <c r="E15" s="209">
        <v>60.087499999999999</v>
      </c>
      <c r="F15" s="120" t="s">
        <v>231</v>
      </c>
      <c r="G15">
        <f t="shared" si="1"/>
        <v>0</v>
      </c>
      <c r="H15" t="str">
        <f t="shared" si="2"/>
        <v/>
      </c>
      <c r="I15" s="133">
        <v>1234.5678</v>
      </c>
      <c r="J15" s="140">
        <f t="shared" si="4"/>
        <v>13</v>
      </c>
    </row>
    <row r="16" spans="1:10">
      <c r="A16" s="119">
        <f t="shared" si="3"/>
        <v>14</v>
      </c>
      <c r="B16" s="119" t="str">
        <f t="shared" si="0"/>
        <v>Japanese Yen (JPY)</v>
      </c>
      <c r="C16" s="118" t="s">
        <v>232</v>
      </c>
      <c r="D16" s="119" t="s">
        <v>233</v>
      </c>
      <c r="E16" s="209">
        <v>102</v>
      </c>
      <c r="F16" s="120" t="s">
        <v>216</v>
      </c>
      <c r="G16">
        <f t="shared" si="1"/>
        <v>0</v>
      </c>
      <c r="H16" t="str">
        <f t="shared" si="2"/>
        <v/>
      </c>
      <c r="I16" s="134">
        <v>1234.5678</v>
      </c>
      <c r="J16" s="140">
        <f t="shared" si="4"/>
        <v>14</v>
      </c>
    </row>
    <row r="17" spans="1:10">
      <c r="A17" s="119">
        <f t="shared" si="3"/>
        <v>15</v>
      </c>
      <c r="B17" s="119" t="str">
        <f t="shared" si="0"/>
        <v>Korean Won (KRW)</v>
      </c>
      <c r="C17" s="118" t="s">
        <v>234</v>
      </c>
      <c r="D17" s="119" t="s">
        <v>235</v>
      </c>
      <c r="E17" s="209">
        <v>1200</v>
      </c>
      <c r="F17" s="121" t="s">
        <v>236</v>
      </c>
      <c r="G17">
        <f t="shared" si="1"/>
        <v>0</v>
      </c>
      <c r="H17" t="str">
        <f t="shared" si="2"/>
        <v/>
      </c>
      <c r="I17" s="135">
        <v>1234.5678</v>
      </c>
      <c r="J17" s="140">
        <f t="shared" si="4"/>
        <v>15</v>
      </c>
    </row>
    <row r="18" spans="1:10">
      <c r="A18" s="119">
        <f t="shared" si="3"/>
        <v>16</v>
      </c>
      <c r="B18" s="119" t="str">
        <f t="shared" si="0"/>
        <v>Norwegian Kroner (NOK)</v>
      </c>
      <c r="C18" s="118" t="s">
        <v>237</v>
      </c>
      <c r="D18" s="119" t="s">
        <v>238</v>
      </c>
      <c r="E18" s="209">
        <v>7.0556999999999999</v>
      </c>
      <c r="F18" s="120" t="s">
        <v>219</v>
      </c>
      <c r="G18">
        <f t="shared" si="1"/>
        <v>0</v>
      </c>
      <c r="H18" t="str">
        <f t="shared" si="2"/>
        <v/>
      </c>
      <c r="I18" s="129">
        <v>1234.5678</v>
      </c>
      <c r="J18" s="140">
        <f t="shared" si="4"/>
        <v>16</v>
      </c>
    </row>
    <row r="19" spans="1:10">
      <c r="A19" s="119">
        <f t="shared" si="3"/>
        <v>17</v>
      </c>
      <c r="B19" s="119" t="str">
        <f t="shared" si="0"/>
        <v>New Zealand Dollar (NZD)</v>
      </c>
      <c r="C19" s="118" t="s">
        <v>239</v>
      </c>
      <c r="D19" s="119" t="s">
        <v>240</v>
      </c>
      <c r="E19" s="209">
        <v>1.2238</v>
      </c>
      <c r="F19" s="122" t="s">
        <v>980</v>
      </c>
      <c r="G19">
        <f t="shared" si="1"/>
        <v>0</v>
      </c>
      <c r="H19" t="str">
        <f t="shared" si="2"/>
        <v/>
      </c>
      <c r="I19" s="565">
        <v>1234.5678</v>
      </c>
      <c r="J19" s="140">
        <f t="shared" si="4"/>
        <v>17</v>
      </c>
    </row>
    <row r="20" spans="1:10">
      <c r="A20" s="119">
        <f t="shared" si="3"/>
        <v>18</v>
      </c>
      <c r="B20" s="119" t="s">
        <v>958</v>
      </c>
      <c r="C20" s="118" t="s">
        <v>959</v>
      </c>
      <c r="D20" s="119" t="s">
        <v>960</v>
      </c>
      <c r="E20" s="209">
        <v>4.45</v>
      </c>
      <c r="F20" s="122" t="s">
        <v>961</v>
      </c>
      <c r="G20">
        <f t="shared" si="1"/>
        <v>0</v>
      </c>
      <c r="H20" t="str">
        <f t="shared" si="2"/>
        <v/>
      </c>
      <c r="I20" s="551">
        <v>1234.5678</v>
      </c>
      <c r="J20" s="140">
        <f t="shared" si="4"/>
        <v>18</v>
      </c>
    </row>
    <row r="21" spans="1:10">
      <c r="A21" s="119">
        <f t="shared" si="3"/>
        <v>19</v>
      </c>
      <c r="B21" s="119" t="s">
        <v>962</v>
      </c>
      <c r="C21" s="118" t="s">
        <v>963</v>
      </c>
      <c r="D21" s="119" t="s">
        <v>964</v>
      </c>
      <c r="E21" s="209">
        <v>17.7</v>
      </c>
      <c r="F21" s="122" t="s">
        <v>965</v>
      </c>
      <c r="G21">
        <f t="shared" si="1"/>
        <v>0</v>
      </c>
      <c r="H21" t="str">
        <f t="shared" si="2"/>
        <v/>
      </c>
      <c r="I21" s="552">
        <v>1234.5678</v>
      </c>
      <c r="J21" s="140">
        <f t="shared" si="4"/>
        <v>19</v>
      </c>
    </row>
    <row r="22" spans="1:10" ht="16.5">
      <c r="A22" s="119">
        <f t="shared" si="3"/>
        <v>20</v>
      </c>
      <c r="B22" s="119" t="str">
        <f t="shared" si="0"/>
        <v>Russian Rouble (RUB)</v>
      </c>
      <c r="C22" s="118" t="s">
        <v>241</v>
      </c>
      <c r="D22" s="119" t="s">
        <v>242</v>
      </c>
      <c r="E22" s="219">
        <v>62.5</v>
      </c>
      <c r="F22" s="120" t="s">
        <v>243</v>
      </c>
      <c r="G22">
        <f t="shared" si="1"/>
        <v>0</v>
      </c>
      <c r="H22" t="str">
        <f t="shared" si="2"/>
        <v/>
      </c>
      <c r="I22" s="137">
        <v>1234.5678</v>
      </c>
      <c r="J22" s="140">
        <f t="shared" si="4"/>
        <v>20</v>
      </c>
    </row>
    <row r="23" spans="1:10" ht="16.5">
      <c r="A23" s="119">
        <f t="shared" si="3"/>
        <v>21</v>
      </c>
      <c r="B23" s="119" t="str">
        <f t="shared" si="0"/>
        <v>Saudi Arabian Riyal (SAR)</v>
      </c>
      <c r="C23" s="118" t="s">
        <v>244</v>
      </c>
      <c r="D23" s="119" t="s">
        <v>245</v>
      </c>
      <c r="E23" s="209">
        <v>3.75</v>
      </c>
      <c r="F23" s="120" t="s">
        <v>246</v>
      </c>
      <c r="G23">
        <f t="shared" si="1"/>
        <v>0</v>
      </c>
      <c r="H23" t="str">
        <f t="shared" si="2"/>
        <v/>
      </c>
      <c r="I23" s="567">
        <v>1234.5678</v>
      </c>
      <c r="J23" s="140">
        <f t="shared" si="4"/>
        <v>21</v>
      </c>
    </row>
    <row r="24" spans="1:10">
      <c r="A24" s="119">
        <f t="shared" si="3"/>
        <v>22</v>
      </c>
      <c r="B24" s="119" t="str">
        <f t="shared" si="0"/>
        <v>Swedish Krona (SEK)</v>
      </c>
      <c r="C24" s="118" t="s">
        <v>247</v>
      </c>
      <c r="D24" s="119" t="s">
        <v>248</v>
      </c>
      <c r="E24" s="209">
        <v>7.8712</v>
      </c>
      <c r="F24" s="120" t="s">
        <v>219</v>
      </c>
      <c r="G24">
        <f t="shared" si="1"/>
        <v>0</v>
      </c>
      <c r="H24" t="str">
        <f t="shared" si="2"/>
        <v/>
      </c>
      <c r="I24" s="129">
        <v>1234.5678</v>
      </c>
      <c r="J24" s="140">
        <f t="shared" si="4"/>
        <v>22</v>
      </c>
    </row>
    <row r="25" spans="1:10" ht="16.5">
      <c r="A25" s="119">
        <f t="shared" si="3"/>
        <v>23</v>
      </c>
      <c r="B25" s="119" t="str">
        <f t="shared" si="0"/>
        <v>Turkish Lira (TRY)</v>
      </c>
      <c r="C25" s="118" t="s">
        <v>249</v>
      </c>
      <c r="D25" s="119" t="s">
        <v>250</v>
      </c>
      <c r="E25" s="209">
        <v>3.05</v>
      </c>
      <c r="F25" s="120" t="s">
        <v>251</v>
      </c>
      <c r="G25">
        <f t="shared" si="1"/>
        <v>0</v>
      </c>
      <c r="H25" t="str">
        <f t="shared" si="2"/>
        <v/>
      </c>
      <c r="I25" s="566">
        <v>1234.5678</v>
      </c>
      <c r="J25" s="140">
        <f t="shared" si="4"/>
        <v>23</v>
      </c>
    </row>
    <row r="26" spans="1:10" ht="16.5">
      <c r="A26" s="119">
        <f t="shared" si="3"/>
        <v>24</v>
      </c>
      <c r="B26" s="119" t="str">
        <f t="shared" si="0"/>
        <v>Taiwanese Dollar (TWD)</v>
      </c>
      <c r="C26" s="118" t="s">
        <v>252</v>
      </c>
      <c r="D26" s="119" t="s">
        <v>253</v>
      </c>
      <c r="E26" s="209">
        <v>31.0275</v>
      </c>
      <c r="F26" s="120" t="s">
        <v>254</v>
      </c>
      <c r="G26">
        <f t="shared" si="1"/>
        <v>0</v>
      </c>
      <c r="H26" t="str">
        <f t="shared" si="2"/>
        <v/>
      </c>
      <c r="I26" s="136">
        <v>1234.5678</v>
      </c>
      <c r="J26" s="140">
        <f t="shared" si="4"/>
        <v>24</v>
      </c>
    </row>
    <row r="27" spans="1:10" ht="16.5">
      <c r="A27" s="119">
        <f t="shared" si="3"/>
        <v>25</v>
      </c>
      <c r="B27" s="119" t="str">
        <f t="shared" si="0"/>
        <v>South African Rand (ZAR)</v>
      </c>
      <c r="C27" s="118" t="s">
        <v>255</v>
      </c>
      <c r="D27" s="119" t="s">
        <v>256</v>
      </c>
      <c r="E27" s="209">
        <v>13.75</v>
      </c>
      <c r="F27" s="120" t="s">
        <v>257</v>
      </c>
      <c r="G27">
        <f t="shared" si="1"/>
        <v>0</v>
      </c>
      <c r="H27" t="str">
        <f t="shared" si="2"/>
        <v/>
      </c>
      <c r="I27" s="139">
        <v>1234.5678</v>
      </c>
      <c r="J27" s="140">
        <f t="shared" si="4"/>
        <v>25</v>
      </c>
    </row>
    <row r="28" spans="1:10">
      <c r="F28" s="123" t="s">
        <v>261</v>
      </c>
      <c r="G28" s="165">
        <f>SUM(G3:G27)</f>
        <v>1</v>
      </c>
    </row>
    <row r="29" spans="1:10">
      <c r="G29" t="str">
        <f>VLOOKUP(F1,A2:F27,6,FALSE)</f>
        <v>$</v>
      </c>
    </row>
    <row r="30" spans="1:10" ht="18.5">
      <c r="C30" s="1199" t="s">
        <v>6996</v>
      </c>
    </row>
    <row r="31" spans="1:10">
      <c r="C31" s="1665" t="s">
        <v>6994</v>
      </c>
      <c r="D31" s="1665"/>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ocumentDescription xmlns="230e9df3-be65-4c73-a93b-d1236ebd677e" xsi:nil="true"/>
    <hd9637eefc984b85b6097c6374e15725 xmlns="230e9df3-be65-4c73-a93b-d1236ebd677e">
      <Terms xmlns="http://schemas.microsoft.com/office/infopath/2007/PartnerControls"/>
    </hd9637eefc984b85b6097c6374e15725>
    <k20e0dfa74bf4e44818db03027b0ccd8 xmlns="230e9df3-be65-4c73-a93b-d1236ebd677e">
      <Terms xmlns="http://schemas.microsoft.com/office/infopath/2007/PartnerControls"/>
    </k20e0dfa74bf4e44818db03027b0ccd8>
    <od9986d31974458fb3007746ec0bce5f xmlns="230e9df3-be65-4c73-a93b-d1236ebd677e">
      <Terms xmlns="http://schemas.microsoft.com/office/infopath/2007/PartnerControls"/>
    </od9986d31974458fb3007746ec0bce5f>
    <Owner xmlns="230e9df3-be65-4c73-a93b-d1236ebd677e">
      <UserInfo>
        <DisplayName>Abhishek Gupta (PLANNING)</DisplayName>
        <AccountId>909</AccountId>
        <AccountType/>
      </UserInfo>
    </Owner>
    <k21a64daf20d4502b2796a1c6b8ce6c8 xmlns="230e9df3-be65-4c73-a93b-d1236ebd677e">
      <Terms xmlns="http://schemas.microsoft.com/office/infopath/2007/PartnerControls"/>
    </k21a64daf20d4502b2796a1c6b8ce6c8>
    <l3c3ea61849e4288a8acc49bb5388e8c xmlns="230e9df3-be65-4c73-a93b-d1236ebd677e">
      <Terms xmlns="http://schemas.microsoft.com/office/infopath/2007/PartnerControls">
        <TermInfo xmlns="http://schemas.microsoft.com/office/infopath/2007/PartnerControls">
          <TermName xmlns="http://schemas.microsoft.com/office/infopath/2007/PartnerControls">Microsoft Azure Marketing</TermName>
          <TermId xmlns="http://schemas.microsoft.com/office/infopath/2007/PartnerControls">0958c357-5252-473f-8b4e-42f27525a99d</TermId>
        </TermInfo>
      </Terms>
    </l3c3ea61849e4288a8acc49bb5388e8c>
    <ConfidentialityTaxHTField0 xmlns="230e9df3-be65-4c73-a93b-d1236ebd677e">
      <Terms xmlns="http://schemas.microsoft.com/office/infopath/2007/PartnerControls">
        <TermInfo xmlns="http://schemas.microsoft.com/office/infopath/2007/PartnerControls">
          <TermName xmlns="http://schemas.microsoft.com/office/infopath/2007/PartnerControls">Microsoft confidential</TermName>
          <TermId xmlns="http://schemas.microsoft.com/office/infopath/2007/PartnerControls">461efa83-0283-486a-a8d5-943328f3693f</TermId>
        </TermInfo>
      </Terms>
    </ConfidentialityTaxHTField0>
    <eb54ac91059940029a3cc8a4ff5af673 xmlns="230e9df3-be65-4c73-a93b-d1236ebd677e">
      <Terms xmlns="http://schemas.microsoft.com/office/infopath/2007/PartnerControls">
        <TermInfo xmlns="http://schemas.microsoft.com/office/infopath/2007/PartnerControls">
          <TermName xmlns="http://schemas.microsoft.com/office/infopath/2007/PartnerControls">Server and Tools Business</TermName>
          <TermId xmlns="http://schemas.microsoft.com/office/infopath/2007/PartnerControls">6783548d-8609-4f97-be4a-4ca2616905a6</TermId>
        </TermInfo>
        <TermInfo xmlns="http://schemas.microsoft.com/office/infopath/2007/PartnerControls">
          <TermName xmlns="http://schemas.microsoft.com/office/infopath/2007/PartnerControls">Microsoft Azure Domain</TermName>
          <TermId xmlns="http://schemas.microsoft.com/office/infopath/2007/PartnerControls">d600a391-d529-4311-892b-2c05c1ab2538</TermId>
        </TermInfo>
      </Terms>
    </eb54ac91059940029a3cc8a4ff5af673>
    <PublishingPageContent xmlns="http://schemas.microsoft.com/sharepoint/v3" xsi:nil="true"/>
    <ef109fd36bcf4bcd9dd945731030600b xmlns="230e9df3-be65-4c73-a93b-d1236ebd677e">
      <Terms xmlns="http://schemas.microsoft.com/office/infopath/2007/PartnerControls"/>
    </ef109fd36bcf4bcd9dd945731030600b>
    <ec5b2ad5c27b45fb8a00a1f27c7ce1ae xmlns="230e9df3-be65-4c73-a93b-d1236ebd677e">
      <Terms xmlns="http://schemas.microsoft.com/office/infopath/2007/PartnerControls"/>
    </ec5b2ad5c27b45fb8a00a1f27c7ce1ae>
    <bf80e81150e248c48aa8cffdf0021a1f xmlns="230e9df3-be65-4c73-a93b-d1236ebd677e">
      <Terms xmlns="http://schemas.microsoft.com/office/infopath/2007/PartnerControls">
        <TermInfo xmlns="http://schemas.microsoft.com/office/infopath/2007/PartnerControls">
          <TermName xmlns="http://schemas.microsoft.com/office/infopath/2007/PartnerControls">Microsoft Azure</TermName>
          <TermId xmlns="http://schemas.microsoft.com/office/infopath/2007/PartnerControls">669a3112-5edf-444b-a003-630063601f07</TermId>
        </TermInfo>
      </Terms>
    </bf80e81150e248c48aa8cffdf0021a1f>
    <m6d26e40ac264097a006193f92232ece xmlns="230e9df3-be65-4c73-a93b-d1236ebd677e">
      <Terms xmlns="http://schemas.microsoft.com/office/infopath/2007/PartnerControls"/>
    </m6d26e40ac264097a006193f92232ece>
    <b60f8d2dbb984f349d80d8196897f4d3 xmlns="230e9df3-be65-4c73-a93b-d1236ebd677e">
      <Terms xmlns="http://schemas.microsoft.com/office/infopath/2007/PartnerControls"/>
    </b60f8d2dbb984f349d80d8196897f4d3>
    <Thumbnail1 xmlns="230e9df3-be65-4c73-a93b-d1236ebd677e">
      <Url xsi:nil="true"/>
      <Description xsi:nil="true"/>
    </Thumbnail1>
    <i0d941ee1e744ffea7aeee9924c91cbb xmlns="230e9df3-be65-4c73-a93b-d1236ebd677e">
      <Terms xmlns="http://schemas.microsoft.com/office/infopath/2007/PartnerControls"/>
    </i0d941ee1e744ffea7aeee9924c91cbb>
    <PublishingExpirationDate xmlns="http://schemas.microsoft.com/sharepoint/v3" xsi:nil="true"/>
    <RoutingRuleDescription xmlns="http://schemas.microsoft.com/sharepoint/v3" xsi:nil="true"/>
    <i1b478372f814787abd313030b81fcb2 xmlns="230e9df3-be65-4c73-a93b-d1236ebd677e">
      <Terms xmlns="http://schemas.microsoft.com/office/infopath/2007/PartnerControls"/>
    </i1b478372f814787abd313030b81fcb2>
    <TaxKeywordTaxHTField xmlns="230e9df3-be65-4c73-a93b-d1236ebd677e">
      <Terms xmlns="http://schemas.microsoft.com/office/infopath/2007/PartnerControls"/>
    </TaxKeywordTaxHTField>
    <TaxCatchAll xmlns="230e9df3-be65-4c73-a93b-d1236ebd677e">
      <Value>20</Value>
      <Value>5</Value>
      <Value>26</Value>
      <Value>31</Value>
      <Value>22</Value>
    </TaxCatchAll>
    <mb88723863e1404388ba3733387d48df xmlns="230e9df3-be65-4c73-a93b-d1236ebd677e">
      <Terms xmlns="http://schemas.microsoft.com/office/infopath/2007/PartnerControls"/>
    </mb88723863e1404388ba3733387d48df>
    <kf34bcdc8fc34e479d3f94c6210e8e27 xmlns="230e9df3-be65-4c73-a93b-d1236ebd677e">
      <Terms xmlns="http://schemas.microsoft.com/office/infopath/2007/PartnerControls"/>
    </kf34bcdc8fc34e479d3f94c6210e8e27>
    <m6c7b4717b6346e6a075a59dd47eac69 xmlns="230e9df3-be65-4c73-a93b-d1236ebd677e">
      <Terms xmlns="http://schemas.microsoft.com/office/infopath/2007/PartnerControls"/>
    </m6c7b4717b6346e6a075a59dd47eac69>
    <_dlc_DocId xmlns="230e9df3-be65-4c73-a93b-d1236ebd677e">G01KC-99682991-14157</_dlc_DocId>
    <_dlc_DocIdUrl xmlns="230e9df3-be65-4c73-a93b-d1236ebd677e">
      <Url>https://microsoft.sharepoint.com/sites/Infopedia_G01KC/_layouts/15/DocIdRedir.aspx?ID=G01KC-99682991-14157</Url>
      <Description>G01KC-99682991-14157</Description>
    </_dlc_DocIdUrl>
    <AverageRating xmlns="http://schemas.microsoft.com/sharepoint/v3" xsi:nil="true"/>
    <ApplyWorkflowRules xmlns="230E9DF3-BE65-4C73-A93B-D1236EBD677E">No</ApplyWorkflowRules>
    <PublishDate xmlns="230E9DF3-BE65-4C73-A93B-D1236EBD677E" xsi:nil="true"/>
    <GenericHTML1 xmlns="230e9df3-be65-4c73-a93b-d1236ebd677e" xsi:nil="true"/>
    <Blog_x0020_Name xmlns="230e9df3-be65-4c73-a93b-d1236ebd677e" xsi:nil="true"/>
    <ContentID xmlns="230e9df3-be65-4c73-a93b-d1236ebd677e">KC02-23-77599</ContentID>
    <Coowner xmlns="230e9df3-be65-4c73-a93b-d1236ebd677e">
      <UserInfo>
        <DisplayName>i:0#.f|membership|v-anmarv@microsoft.com</DisplayName>
        <AccountId>45</AccountId>
        <AccountType/>
      </UserInfo>
      <UserInfo>
        <DisplayName>i:0#.f|membership|v-danaja@microsoft.com</DisplayName>
        <AccountId>176</AccountId>
        <AccountType/>
      </UserInfo>
      <UserInfo>
        <DisplayName>i:0#.f|membership|v-weleun@microsoft.com</DisplayName>
        <AccountId>910</AccountId>
        <AccountType/>
      </UserInfo>
    </Coowner>
    <RatingCount xmlns="http://schemas.microsoft.com/sharepoint/v3" xsi:nil="true"/>
    <ReportOwner xmlns="http://schemas.microsoft.com/sharepoint/v3">
      <UserInfo>
        <DisplayName/>
        <AccountId xsi:nil="true"/>
        <AccountType/>
      </UserInfo>
    </ReportOwner>
    <b4224c12c78d42ea9b214de0badf8358 xmlns="230e9df3-be65-4c73-a93b-d1236ebd677e">
      <Terms xmlns="http://schemas.microsoft.com/office/infopath/2007/PartnerControls"/>
    </b4224c12c78d42ea9b214de0badf8358>
    <GenericText2 xmlns="230e9df3-be65-4c73-a93b-d1236ebd677e">G01KC-1-11265 KC02-23-77590</GenericText2>
  </documentManagement>
</p:properties>
</file>

<file path=customXml/item4.xml><?xml version="1.0" encoding="utf-8"?>
<?mso-contentType ?>
<SharedContentType xmlns="Microsoft.SharePoint.Taxonomy.ContentTypeSync" SourceId="e385fb40-52d4-4fae-9c5b-3e8ff8a5878e" ContentTypeId="0x0101000E4CB7077FEE4FF7AE86D4A500EEC7800300F96E2758736AEF45AFCE0C190C2A9DEC" PreviousValue="false"/>
</file>

<file path=customXml/item5.xml><?xml version="1.0" encoding="utf-8"?>
<ct:contentTypeSchema xmlns:ct="http://schemas.microsoft.com/office/2006/metadata/contentType" xmlns:ma="http://schemas.microsoft.com/office/2006/metadata/properties/metaAttributes" ct:_="" ma:_="" ma:contentTypeName="SMSG KM Document" ma:contentTypeID="0x0101000E4CB7077FEE4FF7AE86D4A500EEC7800300F96E2758736AEF45AFCE0C190C2A9DEC00CC074746C0EF6D439A06F1AAD31A3C2B" ma:contentTypeVersion="33" ma:contentTypeDescription="A document content type used by Infopedia." ma:contentTypeScope="" ma:versionID="e5683f43106d76187b0e3e64cfc9184a">
  <xsd:schema xmlns:xsd="http://www.w3.org/2001/XMLSchema" xmlns:xs="http://www.w3.org/2001/XMLSchema" xmlns:p="http://schemas.microsoft.com/office/2006/metadata/properties" xmlns:ns1="http://schemas.microsoft.com/sharepoint/v3" xmlns:ns2="230e9df3-be65-4c73-a93b-d1236ebd677e" xmlns:ns3="230E9DF3-BE65-4C73-A93B-D1236EBD677E" targetNamespace="http://schemas.microsoft.com/office/2006/metadata/properties" ma:root="true" ma:fieldsID="f0b41eddb49bedc0a408dd18e526ebff" ns1:_="" ns2:_="" ns3:_="">
    <xsd:import namespace="http://schemas.microsoft.com/sharepoint/v3"/>
    <xsd:import namespace="230e9df3-be65-4c73-a93b-d1236ebd677e"/>
    <xsd:import namespace="230E9DF3-BE65-4C73-A93B-D1236EBD677E"/>
    <xsd:element name="properties">
      <xsd:complexType>
        <xsd:sequence>
          <xsd:element name="documentManagement">
            <xsd:complexType>
              <xsd:all>
                <xsd:element ref="ns1:RoutingRuleDescription" minOccurs="0"/>
                <xsd:element ref="ns2:DocumentDescription" minOccurs="0"/>
                <xsd:element ref="ns2:Owner"/>
                <xsd:element ref="ns3:PublishDate" minOccurs="0"/>
                <xsd:element ref="ns1:PublishingPageContent" minOccurs="0"/>
                <xsd:element ref="ns2:Thumbnail1" minOccurs="0"/>
                <xsd:element ref="ns1:AverageRating" minOccurs="0"/>
                <xsd:element ref="ns1:RatingCount" minOccurs="0"/>
                <xsd:element ref="ns1:PublishingExpirationDate" minOccurs="0"/>
                <xsd:element ref="ns3:ApplyWorkflowRules" minOccurs="0"/>
                <xsd:element ref="ns2:ContentID" minOccurs="0"/>
                <xsd:element ref="ns2:Blog_x0020_Name" minOccurs="0"/>
                <xsd:element ref="ns2:hd9637eefc984b85b6097c6374e15725" minOccurs="0"/>
                <xsd:element ref="ns2:TaxCatchAll" minOccurs="0"/>
                <xsd:element ref="ns2:TaxCatchAllLabel" minOccurs="0"/>
                <xsd:element ref="ns2:b4224c12c78d42ea9b214de0badf8358" minOccurs="0"/>
                <xsd:element ref="ns2:_dlc_DocId" minOccurs="0"/>
                <xsd:element ref="ns2:TaxKeywordTaxHTField" minOccurs="0"/>
                <xsd:element ref="ns2:_dlc_DocIdUrl" minOccurs="0"/>
                <xsd:element ref="ns2:_dlc_DocIdPersistId" minOccurs="0"/>
                <xsd:element ref="ns1:ReportOwner" minOccurs="0"/>
                <xsd:element ref="ns2:m6d26e40ac264097a006193f92232ece" minOccurs="0"/>
                <xsd:element ref="ns2:ConfidentialityTaxHTField0" minOccurs="0"/>
                <xsd:element ref="ns2:od9986d31974458fb3007746ec0bce5f" minOccurs="0"/>
                <xsd:element ref="ns2:bf80e81150e248c48aa8cffdf0021a1f" minOccurs="0"/>
                <xsd:element ref="ns2:mb88723863e1404388ba3733387d48df" minOccurs="0"/>
                <xsd:element ref="ns2:l3c3ea61849e4288a8acc49bb5388e8c" minOccurs="0"/>
                <xsd:element ref="ns2:i0d941ee1e744ffea7aeee9924c91cbb" minOccurs="0"/>
                <xsd:element ref="ns2:i1b478372f814787abd313030b81fcb2" minOccurs="0"/>
                <xsd:element ref="ns2:Coowner" minOccurs="0"/>
                <xsd:element ref="ns2:k21a64daf20d4502b2796a1c6b8ce6c8" minOccurs="0"/>
                <xsd:element ref="ns2:b60f8d2dbb984f349d80d8196897f4d3" minOccurs="0"/>
                <xsd:element ref="ns2:ec5b2ad5c27b45fb8a00a1f27c7ce1ae" minOccurs="0"/>
                <xsd:element ref="ns2:m6c7b4717b6346e6a075a59dd47eac69" minOccurs="0"/>
                <xsd:element ref="ns2:kf34bcdc8fc34e479d3f94c6210e8e27" minOccurs="0"/>
                <xsd:element ref="ns2:ef109fd36bcf4bcd9dd945731030600b" minOccurs="0"/>
                <xsd:element ref="ns2:eb54ac91059940029a3cc8a4ff5af673" minOccurs="0"/>
                <xsd:element ref="ns2:k20e0dfa74bf4e44818db03027b0ccd8" minOccurs="0"/>
                <xsd:element ref="ns2:GenericText2" minOccurs="0"/>
                <xsd:element ref="ns2:GenericHTML1"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outingRuleDescription" ma:index="2" nillable="true" ma:displayName="Description" ma:description="" ma:hidden="true" ma:internalName="RoutingRuleDescription" ma:readOnly="false">
      <xsd:simpleType>
        <xsd:restriction base="dms:Text">
          <xsd:maxLength value="255"/>
        </xsd:restriction>
      </xsd:simpleType>
    </xsd:element>
    <xsd:element name="PublishingPageContent" ma:index="9" nillable="true" ma:displayName="Page Content" ma:description="Page Content is a site column created by the Publishing feature. It is used on the Article Page Content Type as the content of the page." ma:internalName="PublishingPageContent" ma:readOnly="false">
      <xsd:simpleType>
        <xsd:restriction base="dms:Unknown"/>
      </xsd:simpleType>
    </xsd:element>
    <xsd:element name="AverageRating" ma:index="13" nillable="true" ma:displayName="Rating (0-5)" ma:decimals="2" ma:description="Average value of all the ratings that have been submitted" ma:internalName="AverageRating" ma:readOnly="false">
      <xsd:simpleType>
        <xsd:restriction base="dms:Number"/>
      </xsd:simpleType>
    </xsd:element>
    <xsd:element name="RatingCount" ma:index="14" nillable="true" ma:displayName="Number of Ratings" ma:decimals="0" ma:description="Number of ratings submitted" ma:internalName="RatingCount" ma:readOnly="false">
      <xsd:simpleType>
        <xsd:restriction base="dms:Number"/>
      </xsd:simpleType>
    </xsd:element>
    <xsd:element name="PublishingExpirationDate" ma:index="17" nillable="true" ma:displayName="Scheduling End Date" ma:description="Scheduling End Date is a site column created by the Publishing feature. It is used to specify the date and time on which this page will no longer appear to site visitors." ma:internalName="PublishingExpirationDate" ma:readOnly="false">
      <xsd:simpleType>
        <xsd:restriction base="dms:Unknown"/>
      </xsd:simpleType>
    </xsd:element>
    <xsd:element name="ReportOwner" ma:index="33" nillable="true" ma:displayName="Owner (People and Groups)" ma:description="Owner of this document" ma:hidden="true" ma:list="UserInfo" ma:SearchPeopleOnly="false" ma:SharePointGroup="0" ma:internalName="Report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DocumentDescription" ma:index="3" nillable="true" ma:displayName="Document Description" ma:description="Alternate description for documents that can be used for display." ma:internalName="DocumentDescription">
      <xsd:simpleType>
        <xsd:restriction base="dms:Note">
          <xsd:maxLength value="255"/>
        </xsd:restriction>
      </xsd:simpleType>
    </xsd:element>
    <xsd:element name="Owner" ma:index="4" ma:displayName="Owner" ma:list="UserInfo"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Thumbnail1" ma:index="10" nillable="true" ma:displayName="Thumbnail" ma:format="Hyperlink" ma:internalName="Thumbnail1"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ContentID" ma:index="19" nillable="true" ma:displayName="ContentID" ma:indexed="true" ma:internalName="ContentID">
      <xsd:simpleType>
        <xsd:restriction base="dms:Text">
          <xsd:maxLength value="255"/>
        </xsd:restriction>
      </xsd:simpleType>
    </xsd:element>
    <xsd:element name="Blog_x0020_Name" ma:index="20" nillable="true" ma:displayName="Blog Name" ma:description="Title of an Infopedia Blog" ma:internalName="Blog_x0020_Name" ma:readOnly="false">
      <xsd:simpleType>
        <xsd:restriction base="dms:Text">
          <xsd:maxLength value="255"/>
        </xsd:restriction>
      </xsd:simpleType>
    </xsd:element>
    <xsd:element name="hd9637eefc984b85b6097c6374e15725" ma:index="22" nillable="true" ma:taxonomy="true" ma:internalName="hd9637eefc984b85b6097c6374e15725" ma:taxonomyFieldName="ItemType" ma:displayName="SMSG Item Type" ma:default="" ma:fieldId="{1d9637ee-fc98-4b85-b609-7c6374e15725}" ma:taxonomyMulti="true" ma:sspId="e385fb40-52d4-4fae-9c5b-3e8ff8a5878e" ma:termSetId="a611a704-4666-406e-a571-a6e9bb4a2dcc" ma:anchorId="3d59bf14-be35-4b82-81a4-70bbe2a90cc2" ma:open="false" ma:isKeyword="false">
      <xsd:complexType>
        <xsd:sequence>
          <xsd:element ref="pc:Terms" minOccurs="0" maxOccurs="1"/>
        </xsd:sequence>
      </xsd:complexType>
    </xsd:element>
    <xsd:element name="TaxCatchAll" ma:index="24" nillable="true" ma:displayName="Taxonomy Catch All Column" ma:description="" ma:hidden="true" ma:list="{8e3d5b1f-74bf-4cd5-90f8-860d03c4e4d4}" ma:internalName="TaxCatchAll" ma:showField="CatchAllData"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TaxCatchAllLabel" ma:index="25" nillable="true" ma:displayName="Taxonomy Catch All Column1" ma:description="" ma:hidden="true" ma:list="{8e3d5b1f-74bf-4cd5-90f8-860d03c4e4d4}" ma:internalName="TaxCatchAllLabel" ma:readOnly="true" ma:showField="CatchAllDataLabel"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b4224c12c78d42ea9b214de0badf8358" ma:index="27" nillable="true" ma:taxonomy="true" ma:internalName="b4224c12c78d42ea9b214de0badf8358" ma:taxonomyFieldName="EnterpriseDomainTags" ma:displayName="EnterpriseDomainTags" ma:default="" ma:fieldId="{b4224c12-c78d-42ea-9b21-4de0badf8358}" ma:taxonomyMulti="true" ma:sspId="e385fb40-52d4-4fae-9c5b-3e8ff8a5878e" ma:termSetId="d039009f-2da8-468b-bf5e-ff4693a9f72f" ma:anchorId="00000000-0000-0000-0000-000000000000" ma:open="false" ma:isKeyword="false">
      <xsd:complexType>
        <xsd:sequence>
          <xsd:element ref="pc:Terms" minOccurs="0" maxOccurs="1"/>
        </xsd:sequence>
      </xsd:complexType>
    </xsd:element>
    <xsd:element name="_dlc_DocId" ma:index="28" nillable="true" ma:displayName="Document ID Value" ma:description="The value of the document ID assigned to this item." ma:indexed="true" ma:internalName="_dlc_DocId" ma:readOnly="true">
      <xsd:simpleType>
        <xsd:restriction base="dms:Text"/>
      </xsd:simpleType>
    </xsd:element>
    <xsd:element name="TaxKeywordTaxHTField" ma:index="29" nillable="true" ma:taxonomy="true" ma:internalName="TaxKeywordTaxHTField" ma:taxonomyFieldName="TaxKeyword" ma:displayName="Enterprise Keywords" ma:fieldId="{23f27201-bee3-471e-b2e7-b64fd8b7ca38}" ma:taxonomyMulti="true" ma:sspId="e385fb40-52d4-4fae-9c5b-3e8ff8a5878e" ma:termSetId="00000000-0000-0000-0000-000000000000" ma:anchorId="00000000-0000-0000-0000-000000000000" ma:open="true" ma:isKeyword="true">
      <xsd:complexType>
        <xsd:sequence>
          <xsd:element ref="pc:Terms" minOccurs="0" maxOccurs="1"/>
        </xsd:sequence>
      </xsd:complexType>
    </xsd:element>
    <xsd:element name="_dlc_DocIdUrl" ma:index="3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32" nillable="true" ma:displayName="Persist ID" ma:description="Keep ID on add." ma:hidden="true" ma:internalName="_dlc_DocIdPersistId" ma:readOnly="true">
      <xsd:simpleType>
        <xsd:restriction base="dms:Boolean"/>
      </xsd:simpleType>
    </xsd:element>
    <xsd:element name="m6d26e40ac264097a006193f92232ece" ma:index="35" nillable="true" ma:taxonomy="true" ma:internalName="m6d26e40ac264097a006193f92232ece" ma:taxonomyFieldName="TechnicalLevel" ma:displayName="Technical Level" ma:default="" ma:fieldId="{66d26e40-ac26-4097-a006-193f92232ece}" ma:sspId="e385fb40-52d4-4fae-9c5b-3e8ff8a5878e" ma:termSetId="7123edbd-7265-47b9-9049-04e46d245d8e" ma:anchorId="3c636e1e-6390-429f-a144-68438d32bffe" ma:open="false" ma:isKeyword="false">
      <xsd:complexType>
        <xsd:sequence>
          <xsd:element ref="pc:Terms" minOccurs="0" maxOccurs="1"/>
        </xsd:sequence>
      </xsd:complexType>
    </xsd:element>
    <xsd:element name="ConfidentialityTaxHTField0" ma:index="36" ma:taxonomy="true" ma:internalName="ConfidentialityTaxHTField0" ma:taxonomyFieldName="Confidentiality" ma:displayName="Confidentiality" ma:default="5;#Microsoft confidential|461efa83-0283-486a-a8d5-943328f3693f" ma:fieldId="{840a9f3c-1e14-4c21-9dbf-5637765665db}" ma:sspId="e385fb40-52d4-4fae-9c5b-3e8ff8a5878e" ma:termSetId="e0e820dc-7da0-48b9-8472-209c7e82d1d0" ma:anchorId="00000000-0000-0000-0000-000000000000" ma:open="false" ma:isKeyword="false">
      <xsd:complexType>
        <xsd:sequence>
          <xsd:element ref="pc:Terms" minOccurs="0" maxOccurs="1"/>
        </xsd:sequence>
      </xsd:complexType>
    </xsd:element>
    <xsd:element name="od9986d31974458fb3007746ec0bce5f" ma:index="37" nillable="true" ma:taxonomy="true" ma:internalName="od9986d31974458fb3007746ec0bce5f" ma:taxonomyFieldName="Languages" ma:displayName="SMSG Languages" ma:default="" ma:fieldId="{8d9986d3-1974-458f-b300-7746ec0bce5f}" ma:taxonomyMulti="true" ma:sspId="e385fb40-52d4-4fae-9c5b-3e8ff8a5878e" ma:termSetId="a611a704-4666-406e-a571-a6e9bb4a2dcc" ma:anchorId="c5f267fd-fa38-4ffe-a1d8-2693d87e90bc" ma:open="false" ma:isKeyword="false">
      <xsd:complexType>
        <xsd:sequence>
          <xsd:element ref="pc:Terms" minOccurs="0" maxOccurs="1"/>
        </xsd:sequence>
      </xsd:complexType>
    </xsd:element>
    <xsd:element name="bf80e81150e248c48aa8cffdf0021a1f" ma:index="39" nillable="true" ma:taxonomy="true" ma:internalName="bf80e81150e248c48aa8cffdf0021a1f" ma:taxonomyFieldName="Products" ma:displayName="SMSG Products &amp; Technologies" ma:default="" ma:fieldId="{bf80e811-50e2-48c4-8aa8-cffdf0021a1f}" ma:taxonomyMulti="true" ma:sspId="e385fb40-52d4-4fae-9c5b-3e8ff8a5878e" ma:termSetId="a611a704-4666-406e-a571-a6e9bb4a2dcc" ma:anchorId="f7bdd4ba-8e81-43d6-a504-860f505d5c97" ma:open="false" ma:isKeyword="false">
      <xsd:complexType>
        <xsd:sequence>
          <xsd:element ref="pc:Terms" minOccurs="0" maxOccurs="1"/>
        </xsd:sequence>
      </xsd:complexType>
    </xsd:element>
    <xsd:element name="mb88723863e1404388ba3733387d48df" ma:index="41" nillable="true" ma:taxonomy="true" ma:internalName="mb88723863e1404388ba3733387d48df" ma:taxonomyFieldName="Audiences" ma:displayName="SMSG Customer Audiences" ma:default="" ma:fieldId="{6b887238-63e1-4043-88ba-3733387d48df}" ma:taxonomyMulti="true" ma:sspId="e385fb40-52d4-4fae-9c5b-3e8ff8a5878e" ma:termSetId="a611a704-4666-406e-a571-a6e9bb4a2dcc" ma:anchorId="8a0280e9-c6e8-4e3c-80d6-8db643b96ddd" ma:open="false" ma:isKeyword="false">
      <xsd:complexType>
        <xsd:sequence>
          <xsd:element ref="pc:Terms" minOccurs="0" maxOccurs="1"/>
        </xsd:sequence>
      </xsd:complexType>
    </xsd:element>
    <xsd:element name="l3c3ea61849e4288a8acc49bb5388e8c" ma:index="43" nillable="true" ma:taxonomy="true" ma:internalName="l3c3ea61849e4288a8acc49bb5388e8c" ma:taxonomyFieldName="Groups" ma:displayName="SMSG Groups" ma:default="" ma:fieldId="{53c3ea61-849e-4288-a8ac-c49bb5388e8c}" ma:taxonomyMulti="true" ma:sspId="e385fb40-52d4-4fae-9c5b-3e8ff8a5878e" ma:termSetId="d039009f-2da8-468b-bf5e-ff4693a9f72f" ma:anchorId="ec38e82f-eddf-4553-aa72-f3bd3c1d5855" ma:open="false" ma:isKeyword="false">
      <xsd:complexType>
        <xsd:sequence>
          <xsd:element ref="pc:Terms" minOccurs="0" maxOccurs="1"/>
        </xsd:sequence>
      </xsd:complexType>
    </xsd:element>
    <xsd:element name="i0d941ee1e744ffea7aeee9924c91cbb" ma:index="45" nillable="true" ma:taxonomy="true" ma:internalName="i0d941ee1e744ffea7aeee9924c91cbb" ma:taxonomyFieldName="BusinessArchitecture" ma:displayName="SMSG Business Architecture" ma:default="" ma:fieldId="{20d941ee-1e74-4ffe-a7ae-ee9924c91cbb}" ma:taxonomyMulti="true" ma:sspId="e385fb40-52d4-4fae-9c5b-3e8ff8a5878e" ma:termSetId="d039009f-2da8-468b-bf5e-ff4693a9f72f" ma:anchorId="1951c1e0-4cc7-414f-a435-7369277bc757" ma:open="false" ma:isKeyword="false">
      <xsd:complexType>
        <xsd:sequence>
          <xsd:element ref="pc:Terms" minOccurs="0" maxOccurs="1"/>
        </xsd:sequence>
      </xsd:complexType>
    </xsd:element>
    <xsd:element name="i1b478372f814787abd313030b81fcb2" ma:index="47" nillable="true" ma:taxonomy="true" ma:internalName="i1b478372f814787abd313030b81fcb2" ma:taxonomyFieldName="ActivitiesAndPrograms" ma:displayName="SMSG Activities &amp; Programs" ma:default="" ma:fieldId="{21b47837-2f81-4787-abd3-13030b81fcb2}" ma:taxonomyMulti="true" ma:sspId="e385fb40-52d4-4fae-9c5b-3e8ff8a5878e" ma:termSetId="d039009f-2da8-468b-bf5e-ff4693a9f72f" ma:anchorId="846d39ff-6475-4006-99df-de42970d666e" ma:open="false" ma:isKeyword="false">
      <xsd:complexType>
        <xsd:sequence>
          <xsd:element ref="pc:Terms" minOccurs="0" maxOccurs="1"/>
        </xsd:sequence>
      </xsd:complexType>
    </xsd:element>
    <xsd:element name="Coowner" ma:index="49" nillable="true" ma:displayName="Co-owner" ma:list="UserInfo" ma:SearchPeopleOnly="false" ma:SharePointGroup="0" ma:internalName="Coowner" ma:showField="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k21a64daf20d4502b2796a1c6b8ce6c8" ma:index="50" nillable="true" ma:taxonomy="true" ma:internalName="k21a64daf20d4502b2796a1c6b8ce6c8" ma:taxonomyFieldName="Industries" ma:displayName="SMSG Industries" ma:default="" ma:fieldId="{421a64da-f20d-4502-b279-6a1c6b8ce6c8}" ma:taxonomyMulti="true" ma:sspId="e385fb40-52d4-4fae-9c5b-3e8ff8a5878e" ma:termSetId="a611a704-4666-406e-a571-a6e9bb4a2dcc" ma:anchorId="322da17f-7441-43de-8ac8-ca7d62aec02b" ma:open="false" ma:isKeyword="false">
      <xsd:complexType>
        <xsd:sequence>
          <xsd:element ref="pc:Terms" minOccurs="0" maxOccurs="1"/>
        </xsd:sequence>
      </xsd:complexType>
    </xsd:element>
    <xsd:element name="b60f8d2dbb984f349d80d8196897f4d3" ma:index="52" nillable="true" ma:taxonomy="true" ma:internalName="b60f8d2dbb984f349d80d8196897f4d3" ma:taxonomyFieldName="Roles" ma:displayName="SMSG Roles" ma:default="" ma:fieldId="{b60f8d2d-bb98-4f34-9d80-d8196897f4d3}" ma:taxonomyMulti="true" ma:sspId="e385fb40-52d4-4fae-9c5b-3e8ff8a5878e" ma:termSetId="a611a704-4666-406e-a571-a6e9bb4a2dcc" ma:anchorId="c9a07ef0-4236-4915-97ca-1b3392dac369" ma:open="false" ma:isKeyword="false">
      <xsd:complexType>
        <xsd:sequence>
          <xsd:element ref="pc:Terms" minOccurs="0" maxOccurs="1"/>
        </xsd:sequence>
      </xsd:complexType>
    </xsd:element>
    <xsd:element name="ec5b2ad5c27b45fb8a00a1f27c7ce1ae" ma:index="54" nillable="true" ma:taxonomy="true" ma:internalName="ec5b2ad5c27b45fb8a00a1f27c7ce1ae" ma:taxonomyFieldName="Partners" ma:displayName="SMSG Partners" ma:default="" ma:fieldId="{ec5b2ad5-c27b-45fb-8a00-a1f27c7ce1ae}" ma:taxonomyMulti="true" ma:sspId="e385fb40-52d4-4fae-9c5b-3e8ff8a5878e" ma:termSetId="a611a704-4666-406e-a571-a6e9bb4a2dcc" ma:anchorId="dd1a91fa-3198-4561-9b04-bc737b2a8291" ma:open="false" ma:isKeyword="false">
      <xsd:complexType>
        <xsd:sequence>
          <xsd:element ref="pc:Terms" minOccurs="0" maxOccurs="1"/>
        </xsd:sequence>
      </xsd:complexType>
    </xsd:element>
    <xsd:element name="m6c7b4717b6346e6a075a59dd47eac69" ma:index="56" nillable="true" ma:taxonomy="true" ma:internalName="m6c7b4717b6346e6a075a59dd47eac69" ma:taxonomyFieldName="Topics" ma:displayName="SMSG Topics" ma:default="" ma:fieldId="{66c7b471-7b63-46e6-a075-a59dd47eac69}" ma:taxonomyMulti="true" ma:sspId="e385fb40-52d4-4fae-9c5b-3e8ff8a5878e" ma:termSetId="d039009f-2da8-468b-bf5e-ff4693a9f72f" ma:anchorId="ddcce936-3357-448e-8326-e6fdfddfb752" ma:open="false" ma:isKeyword="false">
      <xsd:complexType>
        <xsd:sequence>
          <xsd:element ref="pc:Terms" minOccurs="0" maxOccurs="1"/>
        </xsd:sequence>
      </xsd:complexType>
    </xsd:element>
    <xsd:element name="kf34bcdc8fc34e479d3f94c6210e8e27" ma:index="58" nillable="true" ma:taxonomy="true" ma:internalName="kf34bcdc8fc34e479d3f94c6210e8e27" ma:taxonomyFieldName="Competitors" ma:displayName="SMSG Competition" ma:default="" ma:fieldId="{4f34bcdc-8fc3-4e47-9d3f-94c6210e8e27}" ma:taxonomyMulti="true" ma:sspId="e385fb40-52d4-4fae-9c5b-3e8ff8a5878e" ma:termSetId="a611a704-4666-406e-a571-a6e9bb4a2dcc" ma:anchorId="718f8fd0-b740-48bc-92ad-5700213c04b2" ma:open="false" ma:isKeyword="false">
      <xsd:complexType>
        <xsd:sequence>
          <xsd:element ref="pc:Terms" minOccurs="0" maxOccurs="1"/>
        </xsd:sequence>
      </xsd:complexType>
    </xsd:element>
    <xsd:element name="ef109fd36bcf4bcd9dd945731030600b" ma:index="60" nillable="true" ma:taxonomy="true" ma:internalName="ef109fd36bcf4bcd9dd945731030600b" ma:taxonomyFieldName="Region" ma:displayName="SMSG Region" ma:default="" ma:fieldId="{ef109fd3-6bcf-4bcd-9dd9-45731030600b}" ma:taxonomyMulti="true" ma:sspId="e385fb40-52d4-4fae-9c5b-3e8ff8a5878e" ma:termSetId="a611a704-4666-406e-a571-a6e9bb4a2dcc" ma:anchorId="c5404caa-7d82-41c6-82c2-0230c1d96864" ma:open="false" ma:isKeyword="false">
      <xsd:complexType>
        <xsd:sequence>
          <xsd:element ref="pc:Terms" minOccurs="0" maxOccurs="1"/>
        </xsd:sequence>
      </xsd:complexType>
    </xsd:element>
    <xsd:element name="eb54ac91059940029a3cc8a4ff5af673" ma:index="62" nillable="true" ma:taxonomy="true" ma:internalName="eb54ac91059940029a3cc8a4ff5af673" ma:taxonomyFieldName="SMSGDomain" ma:displayName="SMSG Domain" ma:default="" ma:fieldId="{eb54ac91-0599-4002-9a3c-c8a4ff5af673}"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k20e0dfa74bf4e44818db03027b0ccd8" ma:index="64" nillable="true" ma:taxonomy="true" ma:internalName="k20e0dfa74bf4e44818db03027b0ccd8" ma:taxonomyFieldName="Segments" ma:displayName="SMSG Customer Segments" ma:default="" ma:fieldId="{420e0dfa-74bf-4e44-818d-b03027b0ccd8}"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GenericText2" ma:index="66" nillable="true" ma:displayName="GenericText2" ma:description="Generic field for future features in implementation" ma:internalName="GenericText2">
      <xsd:simpleType>
        <xsd:restriction base="dms:Text">
          <xsd:maxLength value="255"/>
        </xsd:restriction>
      </xsd:simpleType>
    </xsd:element>
    <xsd:element name="GenericHTML1" ma:index="67" nillable="true" ma:displayName="GenericHTML1" ma:description="Generic field for future features in implementation" ma:internalName="GenericHTML1">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PublishDate" ma:index="5" nillable="true" ma:displayName="PublishDate" ma:description="Used in Blog Posts, this date is used to specify the Blog Article Date." ma:format="DateOnly" ma:internalName="PublishDate" ma:readOnly="false">
      <xsd:simpleType>
        <xsd:restriction base="dms:DateTime"/>
      </xsd:simpleType>
    </xsd:element>
    <xsd:element name="ApplyWorkflowRules" ma:index="18" nillable="true" ma:displayName="ApplyWorkflowRules" ma:default="Yes" ma:description="This columns is used to help to apply the workflow rules on Document Sets / Documents. by Default the Value is Yes" ma:format="Dropdown" ma:internalName="ApplyWorkflowRules" ma:readOnly="false">
      <xsd:simpleType>
        <xsd:restriction base="dms:Choice">
          <xsd:enumeration value="Yes"/>
          <xsd:enumeration value="No"/>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E34B85-537E-4A4D-888D-AF9E9A478E5F}">
  <ds:schemaRefs>
    <ds:schemaRef ds:uri="http://schemas.microsoft.com/sharepoint/events"/>
  </ds:schemaRefs>
</ds:datastoreItem>
</file>

<file path=customXml/itemProps2.xml><?xml version="1.0" encoding="utf-8"?>
<ds:datastoreItem xmlns:ds="http://schemas.openxmlformats.org/officeDocument/2006/customXml" ds:itemID="{B932D5D5-CF5F-4469-9997-CF1C14979F56}">
  <ds:schemaRefs>
    <ds:schemaRef ds:uri="http://schemas.microsoft.com/sharepoint/v3/contenttype/forms"/>
  </ds:schemaRefs>
</ds:datastoreItem>
</file>

<file path=customXml/itemProps3.xml><?xml version="1.0" encoding="utf-8"?>
<ds:datastoreItem xmlns:ds="http://schemas.openxmlformats.org/officeDocument/2006/customXml" ds:itemID="{FB7DEB16-65C0-4C41-9522-0DD32F7C6E81}">
  <ds:schemaRefs>
    <ds:schemaRef ds:uri="http://schemas.microsoft.com/sharepoint/v3"/>
    <ds:schemaRef ds:uri="230E9DF3-BE65-4C73-A93B-D1236EBD677E"/>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230e9df3-be65-4c73-a93b-d1236ebd677e"/>
    <ds:schemaRef ds:uri="http://www.w3.org/XML/1998/namespace"/>
    <ds:schemaRef ds:uri="http://purl.org/dc/dcmitype/"/>
  </ds:schemaRefs>
</ds:datastoreItem>
</file>

<file path=customXml/itemProps4.xml><?xml version="1.0" encoding="utf-8"?>
<ds:datastoreItem xmlns:ds="http://schemas.openxmlformats.org/officeDocument/2006/customXml" ds:itemID="{0AB1A86A-1FB2-45B3-8FA8-ED469AEE0313}">
  <ds:schemaRefs>
    <ds:schemaRef ds:uri="Microsoft.SharePoint.Taxonomy.ContentTypeSync"/>
  </ds:schemaRefs>
</ds:datastoreItem>
</file>

<file path=customXml/itemProps5.xml><?xml version="1.0" encoding="utf-8"?>
<ds:datastoreItem xmlns:ds="http://schemas.openxmlformats.org/officeDocument/2006/customXml" ds:itemID="{9BCD2B3D-425A-43D1-AFF7-D0F5E8044F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30e9df3-be65-4c73-a93b-d1236ebd677e"/>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Pricing Summary</vt:lpstr>
      <vt:lpstr>SKU List</vt:lpstr>
      <vt:lpstr>Rate Card</vt:lpstr>
      <vt:lpstr>Control Panel</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keywords/>
  <cp:lastModifiedBy>Mariano Carro Arrubarrena</cp:lastModifiedBy>
  <cp:lastPrinted>2016-01-08T19:11:33Z</cp:lastPrinted>
  <dcterms:created xsi:type="dcterms:W3CDTF">2013-02-26T23:22:46Z</dcterms:created>
  <dcterms:modified xsi:type="dcterms:W3CDTF">2016-03-28T20:44:26Z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0x0101000E4CB7077FEE4FF7AE86D4A500EEC7800300F96E2758736AEF45AFCE0C190C2A9DEC00CC074746C0EF6D439A06F1AAD31A3C2B</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5;#Microsoft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22;#Server and Tools Business|6783548d-8609-4f97-be4a-4ca2616905a6;#20;#Microsoft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26;#Microsoft Azure|669a3112-5edf-444b-a003-630063601f07</vt:lpwstr>
  </property>
  <property fmtid="{D5CDD505-2E9C-101B-9397-08002B2CF9AE}" pid="21" name="_dlc_DocIdItemGuid">
    <vt:lpwstr>c411d725-b3a2-46db-9006-92d3229d7bca</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31;#Microsoft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y fmtid="{D5CDD505-2E9C-101B-9397-08002B2CF9AE}" pid="44" name="ldac8aee9d1f469e8cd8c3f8d6a615f2">
    <vt:lpwstr/>
  </property>
  <property fmtid="{D5CDD505-2E9C-101B-9397-08002B2CF9AE}" pid="45" name="ContentExtensions">
    <vt:lpwstr/>
  </property>
  <property fmtid="{D5CDD505-2E9C-101B-9397-08002B2CF9AE}" pid="46" name="of67e5d4b76f4a9db8769983fda9cec0">
    <vt:lpwstr/>
  </property>
  <property fmtid="{D5CDD505-2E9C-101B-9397-08002B2CF9AE}" pid="47" name="NewsType">
    <vt:lpwstr/>
  </property>
  <property fmtid="{D5CDD505-2E9C-101B-9397-08002B2CF9AE}" pid="48" name="ga0c0bf70a6644469c61b3efa7025301">
    <vt:lpwstr/>
  </property>
  <property fmtid="{D5CDD505-2E9C-101B-9397-08002B2CF9AE}" pid="49" name="ExperienceContentType">
    <vt:lpwstr/>
  </property>
  <property fmtid="{D5CDD505-2E9C-101B-9397-08002B2CF9AE}" pid="50" name="j3562c58ee414e028925bc902cfc01a1">
    <vt:lpwstr/>
  </property>
  <property fmtid="{D5CDD505-2E9C-101B-9397-08002B2CF9AE}" pid="51" name="l6f004f21209409da86a713c0f24627d">
    <vt:lpwstr/>
  </property>
  <property fmtid="{D5CDD505-2E9C-101B-9397-08002B2CF9AE}" pid="52" name="e8080b0481964c759b2c36ae49591b31">
    <vt:lpwstr/>
  </property>
  <property fmtid="{D5CDD505-2E9C-101B-9397-08002B2CF9AE}" pid="53" name="NewsTopic">
    <vt:lpwstr/>
  </property>
  <property fmtid="{D5CDD505-2E9C-101B-9397-08002B2CF9AE}" pid="54" name="NewsSource">
    <vt:lpwstr/>
  </property>
  <property fmtid="{D5CDD505-2E9C-101B-9397-08002B2CF9AE}" pid="55" name="MSPhysicalGeography">
    <vt:lpwstr/>
  </property>
</Properties>
</file>